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U:\Shared Documents\ERD - STATS\MSB\2025\Feb 2025\Final\Website\"/>
    </mc:Choice>
  </mc:AlternateContent>
  <xr:revisionPtr revIDLastSave="0" documentId="13_ncr:1_{F1EA5028-2E8D-401E-A460-0EF402A8B580}" xr6:coauthVersionLast="47" xr6:coauthVersionMax="47" xr10:uidLastSave="{00000000-0000-0000-0000-000000000000}"/>
  <bookViews>
    <workbookView xWindow="-108" yWindow="-108" windowWidth="23256" windowHeight="12456" xr2:uid="{00000000-000D-0000-FFFF-FFFF00000000}"/>
  </bookViews>
  <sheets>
    <sheet name="Table of Contents" sheetId="41" r:id="rId1"/>
    <sheet name="1" sheetId="51" r:id="rId2"/>
    <sheet name="2" sheetId="45" r:id="rId3"/>
    <sheet name="3" sheetId="48" r:id="rId4"/>
    <sheet name="4" sheetId="1" r:id="rId5"/>
    <sheet name="5" sheetId="2" r:id="rId6"/>
    <sheet name="6" sheetId="3" r:id="rId7"/>
    <sheet name="7" sheetId="43" r:id="rId8"/>
    <sheet name="8" sheetId="44" r:id="rId9"/>
    <sheet name="9" sheetId="6" r:id="rId10"/>
    <sheet name="10" sheetId="7" r:id="rId11"/>
    <sheet name="11" sheetId="8" r:id="rId12"/>
    <sheet name="12" sheetId="9" r:id="rId13"/>
    <sheet name="13a" sheetId="10" r:id="rId14"/>
    <sheet name="13b" sheetId="11" r:id="rId15"/>
    <sheet name="13c" sheetId="12" r:id="rId16"/>
    <sheet name="13d " sheetId="13" r:id="rId17"/>
    <sheet name="13e" sheetId="14" r:id="rId18"/>
    <sheet name="14a-b" sheetId="15" r:id="rId19"/>
    <sheet name="15" sheetId="16" r:id="rId20"/>
    <sheet name="16" sheetId="17" r:id="rId21"/>
    <sheet name="17a" sheetId="24" r:id="rId22"/>
    <sheet name="17b" sheetId="25" r:id="rId23"/>
    <sheet name="18" sheetId="26" r:id="rId24"/>
    <sheet name="19" sheetId="18" r:id="rId25"/>
    <sheet name="20" sheetId="19" r:id="rId26"/>
    <sheet name="21" sheetId="46" r:id="rId27"/>
    <sheet name="22" sheetId="47" r:id="rId28"/>
    <sheet name="23" sheetId="20" r:id="rId29"/>
    <sheet name="24" sheetId="21" r:id="rId30"/>
    <sheet name="25" sheetId="22" r:id="rId31"/>
    <sheet name="26" sheetId="49" r:id="rId32"/>
    <sheet name="27" sheetId="30" r:id="rId33"/>
    <sheet name="28" sheetId="29" r:id="rId34"/>
    <sheet name="29" sheetId="31" r:id="rId35"/>
    <sheet name="30a" sheetId="32" r:id="rId36"/>
    <sheet name="30b" sheetId="33" r:id="rId37"/>
    <sheet name="31-32-33" sheetId="52" r:id="rId38"/>
    <sheet name="34" sheetId="35" r:id="rId39"/>
    <sheet name="35" sheetId="36" r:id="rId40"/>
    <sheet name="36" sheetId="37" r:id="rId41"/>
    <sheet name="37a-b" sheetId="53" r:id="rId42"/>
    <sheet name="38a-b" sheetId="54" r:id="rId43"/>
    <sheet name="39a-b" sheetId="55" r:id="rId44"/>
    <sheet name="40a-b" sheetId="56" r:id="rId45"/>
    <sheet name="41a-b" sheetId="57" r:id="rId46"/>
    <sheet name="42" sheetId="58" r:id="rId47"/>
    <sheet name="43-44" sheetId="59" r:id="rId48"/>
    <sheet name="45a-b" sheetId="60" r:id="rId49"/>
    <sheet name="45c" sheetId="61" r:id="rId50"/>
    <sheet name="46" sheetId="62" r:id="rId51"/>
    <sheet name="47a-b" sheetId="63" r:id="rId52"/>
    <sheet name="47c" sheetId="64" r:id="rId53"/>
    <sheet name="48" sheetId="65" r:id="rId54"/>
    <sheet name="49a-b" sheetId="66" r:id="rId55"/>
    <sheet name="50a" sheetId="67" r:id="rId56"/>
    <sheet name="50b-c" sheetId="68" r:id="rId57"/>
    <sheet name="50d" sheetId="69" r:id="rId58"/>
    <sheet name="51-52" sheetId="70" r:id="rId59"/>
    <sheet name="53" sheetId="71" r:id="rId60"/>
    <sheet name="54a" sheetId="72" r:id="rId61"/>
    <sheet name="54b" sheetId="73" r:id="rId62"/>
    <sheet name="55a-b" sheetId="74" r:id="rId63"/>
    <sheet name="56" sheetId="75" r:id="rId64"/>
    <sheet name="57a-b" sheetId="76" r:id="rId65"/>
    <sheet name="58" sheetId="77" r:id="rId66"/>
    <sheet name="59" sheetId="78" r:id="rId67"/>
    <sheet name="60a-b" sheetId="79" r:id="rId68"/>
    <sheet name="62a-c" sheetId="80" r:id="rId69"/>
    <sheet name="61a-b" sheetId="81" r:id="rId70"/>
    <sheet name="62d" sheetId="82" r:id="rId71"/>
    <sheet name="63" sheetId="83" r:id="rId72"/>
    <sheet name="64" sheetId="84" r:id="rId73"/>
    <sheet name="65" sheetId="85" r:id="rId74"/>
    <sheet name="66" sheetId="87" r:id="rId75"/>
  </sheets>
  <externalReferences>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s>
  <definedNames>
    <definedName name="__123Graph_A" localSheetId="1" hidden="1">[1]Work_sect!#REF!</definedName>
    <definedName name="__123Graph_A" localSheetId="21" hidden="1">[1]Work_sect!#REF!</definedName>
    <definedName name="__123Graph_A" localSheetId="22" hidden="1">[1]Work_sect!#REF!</definedName>
    <definedName name="__123Graph_A" localSheetId="23" hidden="1">[1]Work_sect!#REF!</definedName>
    <definedName name="__123Graph_A" localSheetId="2" hidden="1">[1]Work_sect!#REF!</definedName>
    <definedName name="__123Graph_A" localSheetId="27" hidden="1">[1]Work_sect!#REF!</definedName>
    <definedName name="__123Graph_A" localSheetId="31" hidden="1">[1]Work_sect!#REF!</definedName>
    <definedName name="__123Graph_A" localSheetId="32" hidden="1">[1]Work_sect!#REF!</definedName>
    <definedName name="__123Graph_A" localSheetId="33" hidden="1">[1]Work_sect!#REF!</definedName>
    <definedName name="__123Graph_A" localSheetId="3" hidden="1">[1]Work_sect!#REF!</definedName>
    <definedName name="__123Graph_A" localSheetId="39" hidden="1">[1]Work_sect!#REF!</definedName>
    <definedName name="__123Graph_A" localSheetId="40" hidden="1">[1]Work_sect!#REF!</definedName>
    <definedName name="__123Graph_A" localSheetId="41" hidden="1">[2]Work_sect!#REF!</definedName>
    <definedName name="__123Graph_A" localSheetId="42" hidden="1">[2]Work_sect!#REF!</definedName>
    <definedName name="__123Graph_A" localSheetId="43" hidden="1">[3]Work_sect!#REF!</definedName>
    <definedName name="__123Graph_A" localSheetId="44" hidden="1">[3]Work_sect!#REF!</definedName>
    <definedName name="__123Graph_A" localSheetId="45" hidden="1">[3]Work_sect!#REF!</definedName>
    <definedName name="__123Graph_A" localSheetId="46" hidden="1">[1]Work_sect!#REF!</definedName>
    <definedName name="__123Graph_A" localSheetId="47" hidden="1">[1]Work_sect!#REF!</definedName>
    <definedName name="__123Graph_A" localSheetId="48" hidden="1">[1]Work_sect!#REF!</definedName>
    <definedName name="__123Graph_A" localSheetId="49" hidden="1">[1]Work_sect!#REF!</definedName>
    <definedName name="__123Graph_A" localSheetId="50" hidden="1">[1]Work_sect!#REF!</definedName>
    <definedName name="__123Graph_A" localSheetId="51" hidden="1">[1]Work_sect!#REF!</definedName>
    <definedName name="__123Graph_A" localSheetId="52" hidden="1">[1]Work_sect!#REF!</definedName>
    <definedName name="__123Graph_A" localSheetId="53" hidden="1">[1]Work_sect!#REF!</definedName>
    <definedName name="__123Graph_A" localSheetId="54" hidden="1">[1]Work_sect!#REF!</definedName>
    <definedName name="__123Graph_A" localSheetId="55" hidden="1">[1]Work_sect!#REF!</definedName>
    <definedName name="__123Graph_A" localSheetId="56" hidden="1">[1]Work_sect!#REF!</definedName>
    <definedName name="__123Graph_A" localSheetId="58" hidden="1">[1]Work_sect!#REF!</definedName>
    <definedName name="__123Graph_A" localSheetId="59" hidden="1">[1]Work_sect!#REF!</definedName>
    <definedName name="__123Graph_A" localSheetId="64" hidden="1">[1]Work_sect!#REF!</definedName>
    <definedName name="__123Graph_A" localSheetId="65" hidden="1">[1]Work_sect!#REF!</definedName>
    <definedName name="__123Graph_A" localSheetId="66" hidden="1">[1]Work_sect!#REF!</definedName>
    <definedName name="__123Graph_A" localSheetId="6" hidden="1">[1]Work_sect!#REF!</definedName>
    <definedName name="__123Graph_A" localSheetId="67" hidden="1">[1]Work_sect!#REF!</definedName>
    <definedName name="__123Graph_A" localSheetId="69" hidden="1">[1]Work_sect!#REF!</definedName>
    <definedName name="__123Graph_A" localSheetId="71" hidden="1">[1]Work_sect!#REF!</definedName>
    <definedName name="__123Graph_A" localSheetId="73" hidden="1">[1]Work_sect!#REF!</definedName>
    <definedName name="__123Graph_A" localSheetId="74" hidden="1">[1]Work_sect!#REF!</definedName>
    <definedName name="__123Graph_A" hidden="1">[1]Work_sect!#REF!</definedName>
    <definedName name="__123Graph_ACurrent" localSheetId="41" hidden="1">[4]CPIINDEX!$O$263:$O$310</definedName>
    <definedName name="__123Graph_ACurrent" localSheetId="42" hidden="1">[4]CPIINDEX!$O$263:$O$310</definedName>
    <definedName name="__123Graph_ACurrent" localSheetId="43" hidden="1">[5]CPIINDEX!$O$263:$O$310</definedName>
    <definedName name="__123Graph_ACurrent" localSheetId="44" hidden="1">[5]CPIINDEX!$O$263:$O$310</definedName>
    <definedName name="__123Graph_ACurrent" localSheetId="45" hidden="1">[5]CPIINDEX!$O$263:$O$310</definedName>
    <definedName name="__123Graph_ACurrent" hidden="1">[6]CPIINDEX!$O$263:$O$310</definedName>
    <definedName name="__123Graph_AREER" localSheetId="1" hidden="1">[7]ER!#REF!</definedName>
    <definedName name="__123Graph_AREER" localSheetId="21" hidden="1">[7]ER!#REF!</definedName>
    <definedName name="__123Graph_AREER" localSheetId="22" hidden="1">[7]ER!#REF!</definedName>
    <definedName name="__123Graph_AREER" localSheetId="23" hidden="1">[7]ER!#REF!</definedName>
    <definedName name="__123Graph_AREER" localSheetId="2" hidden="1">[7]ER!#REF!</definedName>
    <definedName name="__123Graph_AREER" localSheetId="27" hidden="1">[7]ER!#REF!</definedName>
    <definedName name="__123Graph_AREER" localSheetId="31" hidden="1">[7]ER!#REF!</definedName>
    <definedName name="__123Graph_AREER" localSheetId="32" hidden="1">[7]ER!#REF!</definedName>
    <definedName name="__123Graph_AREER" localSheetId="33" hidden="1">[7]ER!#REF!</definedName>
    <definedName name="__123Graph_AREER" localSheetId="3" hidden="1">[7]ER!#REF!</definedName>
    <definedName name="__123Graph_AREER" localSheetId="39" hidden="1">[7]ER!#REF!</definedName>
    <definedName name="__123Graph_AREER" localSheetId="40" hidden="1">[7]ER!#REF!</definedName>
    <definedName name="__123Graph_AREER" localSheetId="41" hidden="1">[7]ER!#REF!</definedName>
    <definedName name="__123Graph_AREER" localSheetId="42" hidden="1">[7]ER!#REF!</definedName>
    <definedName name="__123Graph_AREER" localSheetId="43" hidden="1">[7]ER!#REF!</definedName>
    <definedName name="__123Graph_AREER" localSheetId="44" hidden="1">[7]ER!#REF!</definedName>
    <definedName name="__123Graph_AREER" localSheetId="45" hidden="1">[7]ER!#REF!</definedName>
    <definedName name="__123Graph_AREER" localSheetId="46" hidden="1">[7]ER!#REF!</definedName>
    <definedName name="__123Graph_AREER" localSheetId="47" hidden="1">[7]ER!#REF!</definedName>
    <definedName name="__123Graph_AREER" localSheetId="48" hidden="1">[7]ER!#REF!</definedName>
    <definedName name="__123Graph_AREER" localSheetId="49" hidden="1">[7]ER!#REF!</definedName>
    <definedName name="__123Graph_AREER" localSheetId="50" hidden="1">[7]ER!#REF!</definedName>
    <definedName name="__123Graph_AREER" localSheetId="51" hidden="1">[7]ER!#REF!</definedName>
    <definedName name="__123Graph_AREER" localSheetId="52" hidden="1">[7]ER!#REF!</definedName>
    <definedName name="__123Graph_AREER" localSheetId="53" hidden="1">[7]ER!#REF!</definedName>
    <definedName name="__123Graph_AREER" localSheetId="54" hidden="1">[7]ER!#REF!</definedName>
    <definedName name="__123Graph_AREER" localSheetId="55" hidden="1">[7]ER!#REF!</definedName>
    <definedName name="__123Graph_AREER" localSheetId="56" hidden="1">[7]ER!#REF!</definedName>
    <definedName name="__123Graph_AREER" localSheetId="58" hidden="1">[7]ER!#REF!</definedName>
    <definedName name="__123Graph_AREER" localSheetId="59" hidden="1">[7]ER!#REF!</definedName>
    <definedName name="__123Graph_AREER" localSheetId="64" hidden="1">[7]ER!#REF!</definedName>
    <definedName name="__123Graph_AREER" localSheetId="65" hidden="1">[7]ER!#REF!</definedName>
    <definedName name="__123Graph_AREER" localSheetId="66" hidden="1">[7]ER!#REF!</definedName>
    <definedName name="__123Graph_AREER" localSheetId="6" hidden="1">[7]ER!#REF!</definedName>
    <definedName name="__123Graph_AREER" localSheetId="67" hidden="1">[7]ER!#REF!</definedName>
    <definedName name="__123Graph_AREER" localSheetId="69" hidden="1">[7]ER!#REF!</definedName>
    <definedName name="__123Graph_AREER" localSheetId="71" hidden="1">[7]ER!#REF!</definedName>
    <definedName name="__123Graph_AREER" localSheetId="73" hidden="1">[7]ER!#REF!</definedName>
    <definedName name="__123Graph_AREER" localSheetId="74" hidden="1">[7]ER!#REF!</definedName>
    <definedName name="__123Graph_AREER" localSheetId="0" hidden="1">[7]ER!#REF!</definedName>
    <definedName name="__123Graph_AREER" hidden="1">[7]ER!#REF!</definedName>
    <definedName name="__123Graph_B" localSheetId="1" hidden="1">[1]Work_sect!#REF!</definedName>
    <definedName name="__123Graph_B" localSheetId="21" hidden="1">[1]Work_sect!#REF!</definedName>
    <definedName name="__123Graph_B" localSheetId="22" hidden="1">[1]Work_sect!#REF!</definedName>
    <definedName name="__123Graph_B" localSheetId="23" hidden="1">[1]Work_sect!#REF!</definedName>
    <definedName name="__123Graph_B" localSheetId="2" hidden="1">[1]Work_sect!#REF!</definedName>
    <definedName name="__123Graph_B" localSheetId="27" hidden="1">[1]Work_sect!#REF!</definedName>
    <definedName name="__123Graph_B" localSheetId="31" hidden="1">[1]Work_sect!#REF!</definedName>
    <definedName name="__123Graph_B" localSheetId="32" hidden="1">[1]Work_sect!#REF!</definedName>
    <definedName name="__123Graph_B" localSheetId="33" hidden="1">[1]Work_sect!#REF!</definedName>
    <definedName name="__123Graph_B" localSheetId="3" hidden="1">[1]Work_sect!#REF!</definedName>
    <definedName name="__123Graph_B" localSheetId="39" hidden="1">[1]Work_sect!#REF!</definedName>
    <definedName name="__123Graph_B" localSheetId="40" hidden="1">[1]Work_sect!#REF!</definedName>
    <definedName name="__123Graph_B" localSheetId="41" hidden="1">[2]Work_sect!#REF!</definedName>
    <definedName name="__123Graph_B" localSheetId="42" hidden="1">[2]Work_sect!#REF!</definedName>
    <definedName name="__123Graph_B" localSheetId="43" hidden="1">[3]Work_sect!#REF!</definedName>
    <definedName name="__123Graph_B" localSheetId="44" hidden="1">[3]Work_sect!#REF!</definedName>
    <definedName name="__123Graph_B" localSheetId="45" hidden="1">[3]Work_sect!#REF!</definedName>
    <definedName name="__123Graph_B" localSheetId="46" hidden="1">[1]Work_sect!#REF!</definedName>
    <definedName name="__123Graph_B" localSheetId="47" hidden="1">[1]Work_sect!#REF!</definedName>
    <definedName name="__123Graph_B" localSheetId="48" hidden="1">[1]Work_sect!#REF!</definedName>
    <definedName name="__123Graph_B" localSheetId="49" hidden="1">[1]Work_sect!#REF!</definedName>
    <definedName name="__123Graph_B" localSheetId="50" hidden="1">[1]Work_sect!#REF!</definedName>
    <definedName name="__123Graph_B" localSheetId="51" hidden="1">[1]Work_sect!#REF!</definedName>
    <definedName name="__123Graph_B" localSheetId="52" hidden="1">[1]Work_sect!#REF!</definedName>
    <definedName name="__123Graph_B" localSheetId="53" hidden="1">[1]Work_sect!#REF!</definedName>
    <definedName name="__123Graph_B" localSheetId="54" hidden="1">[1]Work_sect!#REF!</definedName>
    <definedName name="__123Graph_B" localSheetId="55" hidden="1">[1]Work_sect!#REF!</definedName>
    <definedName name="__123Graph_B" localSheetId="56" hidden="1">[1]Work_sect!#REF!</definedName>
    <definedName name="__123Graph_B" localSheetId="58" hidden="1">[1]Work_sect!#REF!</definedName>
    <definedName name="__123Graph_B" localSheetId="59" hidden="1">[1]Work_sect!#REF!</definedName>
    <definedName name="__123Graph_B" localSheetId="64" hidden="1">[1]Work_sect!#REF!</definedName>
    <definedName name="__123Graph_B" localSheetId="65" hidden="1">[1]Work_sect!#REF!</definedName>
    <definedName name="__123Graph_B" localSheetId="66" hidden="1">[1]Work_sect!#REF!</definedName>
    <definedName name="__123Graph_B" localSheetId="6" hidden="1">[1]Work_sect!#REF!</definedName>
    <definedName name="__123Graph_B" localSheetId="67" hidden="1">[1]Work_sect!#REF!</definedName>
    <definedName name="__123Graph_B" localSheetId="69" hidden="1">[1]Work_sect!#REF!</definedName>
    <definedName name="__123Graph_B" localSheetId="71" hidden="1">[1]Work_sect!#REF!</definedName>
    <definedName name="__123Graph_B" localSheetId="73" hidden="1">[1]Work_sect!#REF!</definedName>
    <definedName name="__123Graph_B" localSheetId="74" hidden="1">[1]Work_sect!#REF!</definedName>
    <definedName name="__123Graph_B" localSheetId="0" hidden="1">[1]Work_sect!#REF!</definedName>
    <definedName name="__123Graph_B" hidden="1">[1]Work_sect!#REF!</definedName>
    <definedName name="__123Graph_BCurrent" localSheetId="41" hidden="1">[4]CPIINDEX!$S$263:$S$310</definedName>
    <definedName name="__123Graph_BCurrent" localSheetId="42" hidden="1">[4]CPIINDEX!$S$263:$S$310</definedName>
    <definedName name="__123Graph_BCurrent" localSheetId="43" hidden="1">[5]CPIINDEX!$S$263:$S$310</definedName>
    <definedName name="__123Graph_BCurrent" localSheetId="44" hidden="1">[5]CPIINDEX!$S$263:$S$310</definedName>
    <definedName name="__123Graph_BCurrent" localSheetId="45" hidden="1">[5]CPIINDEX!$S$263:$S$310</definedName>
    <definedName name="__123Graph_BCurrent" hidden="1">[6]CPIINDEX!$S$263:$S$310</definedName>
    <definedName name="__123Graph_BREER" localSheetId="1" hidden="1">[7]ER!#REF!</definedName>
    <definedName name="__123Graph_BREER" localSheetId="21" hidden="1">[7]ER!#REF!</definedName>
    <definedName name="__123Graph_BREER" localSheetId="22" hidden="1">[7]ER!#REF!</definedName>
    <definedName name="__123Graph_BREER" localSheetId="23" hidden="1">[7]ER!#REF!</definedName>
    <definedName name="__123Graph_BREER" localSheetId="2" hidden="1">[7]ER!#REF!</definedName>
    <definedName name="__123Graph_BREER" localSheetId="27" hidden="1">[7]ER!#REF!</definedName>
    <definedName name="__123Graph_BREER" localSheetId="31" hidden="1">[7]ER!#REF!</definedName>
    <definedName name="__123Graph_BREER" localSheetId="32" hidden="1">[7]ER!#REF!</definedName>
    <definedName name="__123Graph_BREER" localSheetId="33" hidden="1">[7]ER!#REF!</definedName>
    <definedName name="__123Graph_BREER" localSheetId="3" hidden="1">[7]ER!#REF!</definedName>
    <definedName name="__123Graph_BREER" localSheetId="39" hidden="1">[7]ER!#REF!</definedName>
    <definedName name="__123Graph_BREER" localSheetId="40" hidden="1">[7]ER!#REF!</definedName>
    <definedName name="__123Graph_BREER" localSheetId="41" hidden="1">[7]ER!#REF!</definedName>
    <definedName name="__123Graph_BREER" localSheetId="42" hidden="1">[7]ER!#REF!</definedName>
    <definedName name="__123Graph_BREER" localSheetId="43" hidden="1">[7]ER!#REF!</definedName>
    <definedName name="__123Graph_BREER" localSheetId="44" hidden="1">[7]ER!#REF!</definedName>
    <definedName name="__123Graph_BREER" localSheetId="45" hidden="1">[7]ER!#REF!</definedName>
    <definedName name="__123Graph_BREER" localSheetId="46" hidden="1">[7]ER!#REF!</definedName>
    <definedName name="__123Graph_BREER" localSheetId="47" hidden="1">[7]ER!#REF!</definedName>
    <definedName name="__123Graph_BREER" localSheetId="48" hidden="1">[7]ER!#REF!</definedName>
    <definedName name="__123Graph_BREER" localSheetId="49" hidden="1">[7]ER!#REF!</definedName>
    <definedName name="__123Graph_BREER" localSheetId="50" hidden="1">[7]ER!#REF!</definedName>
    <definedName name="__123Graph_BREER" localSheetId="51" hidden="1">[7]ER!#REF!</definedName>
    <definedName name="__123Graph_BREER" localSheetId="52" hidden="1">[7]ER!#REF!</definedName>
    <definedName name="__123Graph_BREER" localSheetId="53" hidden="1">[7]ER!#REF!</definedName>
    <definedName name="__123Graph_BREER" localSheetId="54" hidden="1">[7]ER!#REF!</definedName>
    <definedName name="__123Graph_BREER" localSheetId="55" hidden="1">[7]ER!#REF!</definedName>
    <definedName name="__123Graph_BREER" localSheetId="56" hidden="1">[7]ER!#REF!</definedName>
    <definedName name="__123Graph_BREER" localSheetId="58" hidden="1">[7]ER!#REF!</definedName>
    <definedName name="__123Graph_BREER" localSheetId="59" hidden="1">[7]ER!#REF!</definedName>
    <definedName name="__123Graph_BREER" localSheetId="64" hidden="1">[7]ER!#REF!</definedName>
    <definedName name="__123Graph_BREER" localSheetId="65" hidden="1">[7]ER!#REF!</definedName>
    <definedName name="__123Graph_BREER" localSheetId="66" hidden="1">[7]ER!#REF!</definedName>
    <definedName name="__123Graph_BREER" localSheetId="6" hidden="1">[7]ER!#REF!</definedName>
    <definedName name="__123Graph_BREER" localSheetId="67" hidden="1">[7]ER!#REF!</definedName>
    <definedName name="__123Graph_BREER" localSheetId="69" hidden="1">[7]ER!#REF!</definedName>
    <definedName name="__123Graph_BREER" localSheetId="71" hidden="1">[7]ER!#REF!</definedName>
    <definedName name="__123Graph_BREER" localSheetId="73" hidden="1">[7]ER!#REF!</definedName>
    <definedName name="__123Graph_BREER" localSheetId="74" hidden="1">[7]ER!#REF!</definedName>
    <definedName name="__123Graph_BREER" localSheetId="0" hidden="1">[7]ER!#REF!</definedName>
    <definedName name="__123Graph_BREER" hidden="1">[7]ER!#REF!</definedName>
    <definedName name="__123Graph_C" localSheetId="1" hidden="1">[1]Work_sect!#REF!</definedName>
    <definedName name="__123Graph_C" localSheetId="21" hidden="1">[1]Work_sect!#REF!</definedName>
    <definedName name="__123Graph_C" localSheetId="22" hidden="1">[1]Work_sect!#REF!</definedName>
    <definedName name="__123Graph_C" localSheetId="23" hidden="1">[1]Work_sect!#REF!</definedName>
    <definedName name="__123Graph_C" localSheetId="2" hidden="1">[1]Work_sect!#REF!</definedName>
    <definedName name="__123Graph_C" localSheetId="27" hidden="1">[1]Work_sect!#REF!</definedName>
    <definedName name="__123Graph_C" localSheetId="31" hidden="1">[1]Work_sect!#REF!</definedName>
    <definedName name="__123Graph_C" localSheetId="32" hidden="1">[1]Work_sect!#REF!</definedName>
    <definedName name="__123Graph_C" localSheetId="33" hidden="1">[1]Work_sect!#REF!</definedName>
    <definedName name="__123Graph_C" localSheetId="3" hidden="1">[1]Work_sect!#REF!</definedName>
    <definedName name="__123Graph_C" localSheetId="39" hidden="1">[1]Work_sect!#REF!</definedName>
    <definedName name="__123Graph_C" localSheetId="40" hidden="1">[1]Work_sect!#REF!</definedName>
    <definedName name="__123Graph_C" localSheetId="41" hidden="1">[2]Work_sect!#REF!</definedName>
    <definedName name="__123Graph_C" localSheetId="42" hidden="1">[2]Work_sect!#REF!</definedName>
    <definedName name="__123Graph_C" localSheetId="43" hidden="1">[3]Work_sect!#REF!</definedName>
    <definedName name="__123Graph_C" localSheetId="44" hidden="1">[3]Work_sect!#REF!</definedName>
    <definedName name="__123Graph_C" localSheetId="45" hidden="1">[3]Work_sect!#REF!</definedName>
    <definedName name="__123Graph_C" localSheetId="46" hidden="1">[1]Work_sect!#REF!</definedName>
    <definedName name="__123Graph_C" localSheetId="47" hidden="1">[1]Work_sect!#REF!</definedName>
    <definedName name="__123Graph_C" localSheetId="48" hidden="1">[1]Work_sect!#REF!</definedName>
    <definedName name="__123Graph_C" localSheetId="49" hidden="1">[1]Work_sect!#REF!</definedName>
    <definedName name="__123Graph_C" localSheetId="50" hidden="1">[1]Work_sect!#REF!</definedName>
    <definedName name="__123Graph_C" localSheetId="51" hidden="1">[1]Work_sect!#REF!</definedName>
    <definedName name="__123Graph_C" localSheetId="52" hidden="1">[1]Work_sect!#REF!</definedName>
    <definedName name="__123Graph_C" localSheetId="53" hidden="1">[1]Work_sect!#REF!</definedName>
    <definedName name="__123Graph_C" localSheetId="54" hidden="1">[1]Work_sect!#REF!</definedName>
    <definedName name="__123Graph_C" localSheetId="55" hidden="1">[1]Work_sect!#REF!</definedName>
    <definedName name="__123Graph_C" localSheetId="56" hidden="1">[1]Work_sect!#REF!</definedName>
    <definedName name="__123Graph_C" localSheetId="58" hidden="1">[1]Work_sect!#REF!</definedName>
    <definedName name="__123Graph_C" localSheetId="59" hidden="1">[1]Work_sect!#REF!</definedName>
    <definedName name="__123Graph_C" localSheetId="64" hidden="1">[1]Work_sect!#REF!</definedName>
    <definedName name="__123Graph_C" localSheetId="65" hidden="1">[1]Work_sect!#REF!</definedName>
    <definedName name="__123Graph_C" localSheetId="66" hidden="1">[1]Work_sect!#REF!</definedName>
    <definedName name="__123Graph_C" localSheetId="6" hidden="1">[1]Work_sect!#REF!</definedName>
    <definedName name="__123Graph_C" localSheetId="67" hidden="1">[1]Work_sect!#REF!</definedName>
    <definedName name="__123Graph_C" localSheetId="69" hidden="1">[1]Work_sect!#REF!</definedName>
    <definedName name="__123Graph_C" localSheetId="71" hidden="1">[1]Work_sect!#REF!</definedName>
    <definedName name="__123Graph_C" localSheetId="73" hidden="1">[1]Work_sect!#REF!</definedName>
    <definedName name="__123Graph_C" localSheetId="74" hidden="1">[1]Work_sect!#REF!</definedName>
    <definedName name="__123Graph_C" localSheetId="0" hidden="1">[1]Work_sect!#REF!</definedName>
    <definedName name="__123Graph_C" hidden="1">[1]Work_sect!#REF!</definedName>
    <definedName name="__123Graph_CREER" localSheetId="1" hidden="1">[7]ER!#REF!</definedName>
    <definedName name="__123Graph_CREER" localSheetId="21" hidden="1">[7]ER!#REF!</definedName>
    <definedName name="__123Graph_CREER" localSheetId="22" hidden="1">[7]ER!#REF!</definedName>
    <definedName name="__123Graph_CREER" localSheetId="23" hidden="1">[7]ER!#REF!</definedName>
    <definedName name="__123Graph_CREER" localSheetId="2" hidden="1">[7]ER!#REF!</definedName>
    <definedName name="__123Graph_CREER" localSheetId="27" hidden="1">[7]ER!#REF!</definedName>
    <definedName name="__123Graph_CREER" localSheetId="31" hidden="1">[7]ER!#REF!</definedName>
    <definedName name="__123Graph_CREER" localSheetId="32" hidden="1">[7]ER!#REF!</definedName>
    <definedName name="__123Graph_CREER" localSheetId="33" hidden="1">[7]ER!#REF!</definedName>
    <definedName name="__123Graph_CREER" localSheetId="3" hidden="1">[7]ER!#REF!</definedName>
    <definedName name="__123Graph_CREER" localSheetId="39" hidden="1">[7]ER!#REF!</definedName>
    <definedName name="__123Graph_CREER" localSheetId="40" hidden="1">[7]ER!#REF!</definedName>
    <definedName name="__123Graph_CREER" localSheetId="41" hidden="1">[7]ER!#REF!</definedName>
    <definedName name="__123Graph_CREER" localSheetId="42" hidden="1">[7]ER!#REF!</definedName>
    <definedName name="__123Graph_CREER" localSheetId="43" hidden="1">[7]ER!#REF!</definedName>
    <definedName name="__123Graph_CREER" localSheetId="44" hidden="1">[7]ER!#REF!</definedName>
    <definedName name="__123Graph_CREER" localSheetId="45" hidden="1">[7]ER!#REF!</definedName>
    <definedName name="__123Graph_CREER" localSheetId="46" hidden="1">[7]ER!#REF!</definedName>
    <definedName name="__123Graph_CREER" localSheetId="47" hidden="1">[7]ER!#REF!</definedName>
    <definedName name="__123Graph_CREER" localSheetId="48" hidden="1">[7]ER!#REF!</definedName>
    <definedName name="__123Graph_CREER" localSheetId="49" hidden="1">[7]ER!#REF!</definedName>
    <definedName name="__123Graph_CREER" localSheetId="50" hidden="1">[7]ER!#REF!</definedName>
    <definedName name="__123Graph_CREER" localSheetId="51" hidden="1">[7]ER!#REF!</definedName>
    <definedName name="__123Graph_CREER" localSheetId="52" hidden="1">[7]ER!#REF!</definedName>
    <definedName name="__123Graph_CREER" localSheetId="53" hidden="1">[7]ER!#REF!</definedName>
    <definedName name="__123Graph_CREER" localSheetId="54" hidden="1">[7]ER!#REF!</definedName>
    <definedName name="__123Graph_CREER" localSheetId="55" hidden="1">[7]ER!#REF!</definedName>
    <definedName name="__123Graph_CREER" localSheetId="56" hidden="1">[7]ER!#REF!</definedName>
    <definedName name="__123Graph_CREER" localSheetId="58" hidden="1">[7]ER!#REF!</definedName>
    <definedName name="__123Graph_CREER" localSheetId="59" hidden="1">[7]ER!#REF!</definedName>
    <definedName name="__123Graph_CREER" localSheetId="64" hidden="1">[7]ER!#REF!</definedName>
    <definedName name="__123Graph_CREER" localSheetId="65" hidden="1">[7]ER!#REF!</definedName>
    <definedName name="__123Graph_CREER" localSheetId="66" hidden="1">[7]ER!#REF!</definedName>
    <definedName name="__123Graph_CREER" localSheetId="6" hidden="1">[7]ER!#REF!</definedName>
    <definedName name="__123Graph_CREER" localSheetId="67" hidden="1">[7]ER!#REF!</definedName>
    <definedName name="__123Graph_CREER" localSheetId="69" hidden="1">[7]ER!#REF!</definedName>
    <definedName name="__123Graph_CREER" localSheetId="71" hidden="1">[7]ER!#REF!</definedName>
    <definedName name="__123Graph_CREER" localSheetId="73" hidden="1">[7]ER!#REF!</definedName>
    <definedName name="__123Graph_CREER" localSheetId="74" hidden="1">[7]ER!#REF!</definedName>
    <definedName name="__123Graph_CREER" localSheetId="0" hidden="1">[7]ER!#REF!</definedName>
    <definedName name="__123Graph_CREER" hidden="1">[7]ER!#REF!</definedName>
    <definedName name="__123Graph_D" localSheetId="1" hidden="1">[1]Work_sect!#REF!</definedName>
    <definedName name="__123Graph_D" localSheetId="21" hidden="1">[1]Work_sect!#REF!</definedName>
    <definedName name="__123Graph_D" localSheetId="22" hidden="1">[1]Work_sect!#REF!</definedName>
    <definedName name="__123Graph_D" localSheetId="23" hidden="1">[1]Work_sect!#REF!</definedName>
    <definedName name="__123Graph_D" localSheetId="2" hidden="1">[1]Work_sect!#REF!</definedName>
    <definedName name="__123Graph_D" localSheetId="27" hidden="1">[1]Work_sect!#REF!</definedName>
    <definedName name="__123Graph_D" localSheetId="31" hidden="1">[1]Work_sect!#REF!</definedName>
    <definedName name="__123Graph_D" localSheetId="32" hidden="1">[1]Work_sect!#REF!</definedName>
    <definedName name="__123Graph_D" localSheetId="33" hidden="1">[1]Work_sect!#REF!</definedName>
    <definedName name="__123Graph_D" localSheetId="3" hidden="1">[1]Work_sect!#REF!</definedName>
    <definedName name="__123Graph_D" localSheetId="39" hidden="1">[1]Work_sect!#REF!</definedName>
    <definedName name="__123Graph_D" localSheetId="40" hidden="1">[1]Work_sect!#REF!</definedName>
    <definedName name="__123Graph_D" localSheetId="41" hidden="1">[2]Work_sect!#REF!</definedName>
    <definedName name="__123Graph_D" localSheetId="42" hidden="1">[2]Work_sect!#REF!</definedName>
    <definedName name="__123Graph_D" localSheetId="43" hidden="1">[3]Work_sect!#REF!</definedName>
    <definedName name="__123Graph_D" localSheetId="44" hidden="1">[3]Work_sect!#REF!</definedName>
    <definedName name="__123Graph_D" localSheetId="45" hidden="1">[3]Work_sect!#REF!</definedName>
    <definedName name="__123Graph_D" localSheetId="46" hidden="1">[1]Work_sect!#REF!</definedName>
    <definedName name="__123Graph_D" localSheetId="47" hidden="1">[1]Work_sect!#REF!</definedName>
    <definedName name="__123Graph_D" localSheetId="48" hidden="1">[1]Work_sect!#REF!</definedName>
    <definedName name="__123Graph_D" localSheetId="49" hidden="1">[1]Work_sect!#REF!</definedName>
    <definedName name="__123Graph_D" localSheetId="50" hidden="1">[1]Work_sect!#REF!</definedName>
    <definedName name="__123Graph_D" localSheetId="51" hidden="1">[1]Work_sect!#REF!</definedName>
    <definedName name="__123Graph_D" localSheetId="52" hidden="1">[1]Work_sect!#REF!</definedName>
    <definedName name="__123Graph_D" localSheetId="53" hidden="1">[1]Work_sect!#REF!</definedName>
    <definedName name="__123Graph_D" localSheetId="54" hidden="1">[1]Work_sect!#REF!</definedName>
    <definedName name="__123Graph_D" localSheetId="55" hidden="1">[1]Work_sect!#REF!</definedName>
    <definedName name="__123Graph_D" localSheetId="56" hidden="1">[1]Work_sect!#REF!</definedName>
    <definedName name="__123Graph_D" localSheetId="58" hidden="1">[1]Work_sect!#REF!</definedName>
    <definedName name="__123Graph_D" localSheetId="59" hidden="1">[1]Work_sect!#REF!</definedName>
    <definedName name="__123Graph_D" localSheetId="64" hidden="1">[1]Work_sect!#REF!</definedName>
    <definedName name="__123Graph_D" localSheetId="65" hidden="1">[1]Work_sect!#REF!</definedName>
    <definedName name="__123Graph_D" localSheetId="66" hidden="1">[1]Work_sect!#REF!</definedName>
    <definedName name="__123Graph_D" localSheetId="6" hidden="1">[1]Work_sect!#REF!</definedName>
    <definedName name="__123Graph_D" localSheetId="67" hidden="1">[1]Work_sect!#REF!</definedName>
    <definedName name="__123Graph_D" localSheetId="69" hidden="1">[1]Work_sect!#REF!</definedName>
    <definedName name="__123Graph_D" localSheetId="71" hidden="1">[1]Work_sect!#REF!</definedName>
    <definedName name="__123Graph_D" localSheetId="73" hidden="1">[1]Work_sect!#REF!</definedName>
    <definedName name="__123Graph_D" localSheetId="74" hidden="1">[1]Work_sect!#REF!</definedName>
    <definedName name="__123Graph_D" localSheetId="0" hidden="1">[1]Work_sect!#REF!</definedName>
    <definedName name="__123Graph_D" hidden="1">[1]Work_sect!#REF!</definedName>
    <definedName name="__123Graph_E" localSheetId="1" hidden="1">[1]Work_sect!#REF!</definedName>
    <definedName name="__123Graph_E" localSheetId="21" hidden="1">[1]Work_sect!#REF!</definedName>
    <definedName name="__123Graph_E" localSheetId="22" hidden="1">[1]Work_sect!#REF!</definedName>
    <definedName name="__123Graph_E" localSheetId="23" hidden="1">[1]Work_sect!#REF!</definedName>
    <definedName name="__123Graph_E" localSheetId="2" hidden="1">[1]Work_sect!#REF!</definedName>
    <definedName name="__123Graph_E" localSheetId="27" hidden="1">[1]Work_sect!#REF!</definedName>
    <definedName name="__123Graph_E" localSheetId="31" hidden="1">[1]Work_sect!#REF!</definedName>
    <definedName name="__123Graph_E" localSheetId="32" hidden="1">[1]Work_sect!#REF!</definedName>
    <definedName name="__123Graph_E" localSheetId="33" hidden="1">[1]Work_sect!#REF!</definedName>
    <definedName name="__123Graph_E" localSheetId="3" hidden="1">[1]Work_sect!#REF!</definedName>
    <definedName name="__123Graph_E" localSheetId="39" hidden="1">[1]Work_sect!#REF!</definedName>
    <definedName name="__123Graph_E" localSheetId="40" hidden="1">[1]Work_sect!#REF!</definedName>
    <definedName name="__123Graph_E" localSheetId="41" hidden="1">[2]Work_sect!#REF!</definedName>
    <definedName name="__123Graph_E" localSheetId="42" hidden="1">[2]Work_sect!#REF!</definedName>
    <definedName name="__123Graph_E" localSheetId="43" hidden="1">[3]Work_sect!#REF!</definedName>
    <definedName name="__123Graph_E" localSheetId="44" hidden="1">[3]Work_sect!#REF!</definedName>
    <definedName name="__123Graph_E" localSheetId="45" hidden="1">[3]Work_sect!#REF!</definedName>
    <definedName name="__123Graph_E" localSheetId="46" hidden="1">[1]Work_sect!#REF!</definedName>
    <definedName name="__123Graph_E" localSheetId="47" hidden="1">[1]Work_sect!#REF!</definedName>
    <definedName name="__123Graph_E" localSheetId="48" hidden="1">[1]Work_sect!#REF!</definedName>
    <definedName name="__123Graph_E" localSheetId="49" hidden="1">[1]Work_sect!#REF!</definedName>
    <definedName name="__123Graph_E" localSheetId="50" hidden="1">[1]Work_sect!#REF!</definedName>
    <definedName name="__123Graph_E" localSheetId="51" hidden="1">[1]Work_sect!#REF!</definedName>
    <definedName name="__123Graph_E" localSheetId="52" hidden="1">[1]Work_sect!#REF!</definedName>
    <definedName name="__123Graph_E" localSheetId="53" hidden="1">[1]Work_sect!#REF!</definedName>
    <definedName name="__123Graph_E" localSheetId="54" hidden="1">[1]Work_sect!#REF!</definedName>
    <definedName name="__123Graph_E" localSheetId="55" hidden="1">[1]Work_sect!#REF!</definedName>
    <definedName name="__123Graph_E" localSheetId="56" hidden="1">[1]Work_sect!#REF!</definedName>
    <definedName name="__123Graph_E" localSheetId="58" hidden="1">[1]Work_sect!#REF!</definedName>
    <definedName name="__123Graph_E" localSheetId="59" hidden="1">[1]Work_sect!#REF!</definedName>
    <definedName name="__123Graph_E" localSheetId="64" hidden="1">[1]Work_sect!#REF!</definedName>
    <definedName name="__123Graph_E" localSheetId="65" hidden="1">[1]Work_sect!#REF!</definedName>
    <definedName name="__123Graph_E" localSheetId="66" hidden="1">[1]Work_sect!#REF!</definedName>
    <definedName name="__123Graph_E" localSheetId="6" hidden="1">[1]Work_sect!#REF!</definedName>
    <definedName name="__123Graph_E" localSheetId="67" hidden="1">[1]Work_sect!#REF!</definedName>
    <definedName name="__123Graph_E" localSheetId="69" hidden="1">[1]Work_sect!#REF!</definedName>
    <definedName name="__123Graph_E" localSheetId="71" hidden="1">[1]Work_sect!#REF!</definedName>
    <definedName name="__123Graph_E" localSheetId="73" hidden="1">[1]Work_sect!#REF!</definedName>
    <definedName name="__123Graph_E" localSheetId="74" hidden="1">[1]Work_sect!#REF!</definedName>
    <definedName name="__123Graph_E" localSheetId="0" hidden="1">[1]Work_sect!#REF!</definedName>
    <definedName name="__123Graph_E" hidden="1">[1]Work_sect!#REF!</definedName>
    <definedName name="__123Graph_F" localSheetId="21" hidden="1">[1]Work_sect!#REF!</definedName>
    <definedName name="__123Graph_F" localSheetId="23" hidden="1">[1]Work_sect!#REF!</definedName>
    <definedName name="__123Graph_F" localSheetId="41" hidden="1">[2]Work_sect!#REF!</definedName>
    <definedName name="__123Graph_F" localSheetId="42" hidden="1">[2]Work_sect!#REF!</definedName>
    <definedName name="__123Graph_F" localSheetId="43" hidden="1">[3]Work_sect!#REF!</definedName>
    <definedName name="__123Graph_F" localSheetId="44" hidden="1">[3]Work_sect!#REF!</definedName>
    <definedName name="__123Graph_F" localSheetId="45" hidden="1">[3]Work_sect!#REF!</definedName>
    <definedName name="__123Graph_F" localSheetId="6" hidden="1">[1]Work_sect!#REF!</definedName>
    <definedName name="__123Graph_F" hidden="1">[1]Work_sect!#REF!</definedName>
    <definedName name="__123Graph_X" localSheetId="21" hidden="1">[1]Work_sect!#REF!</definedName>
    <definedName name="__123Graph_X" localSheetId="23" hidden="1">[1]Work_sect!#REF!</definedName>
    <definedName name="__123Graph_X" localSheetId="41" hidden="1">[2]Work_sect!#REF!</definedName>
    <definedName name="__123Graph_X" localSheetId="42" hidden="1">[2]Work_sect!#REF!</definedName>
    <definedName name="__123Graph_X" localSheetId="43" hidden="1">[3]Work_sect!#REF!</definedName>
    <definedName name="__123Graph_X" localSheetId="44" hidden="1">[3]Work_sect!#REF!</definedName>
    <definedName name="__123Graph_X" localSheetId="45" hidden="1">[3]Work_sect!#REF!</definedName>
    <definedName name="__123Graph_X" localSheetId="6" hidden="1">[1]Work_sect!#REF!</definedName>
    <definedName name="__123Graph_X" hidden="1">[1]Work_sect!#REF!</definedName>
    <definedName name="__123Graph_XCurrent" localSheetId="41" hidden="1">[4]CPIINDEX!$B$263:$B$310</definedName>
    <definedName name="__123Graph_XCurrent" localSheetId="42" hidden="1">[4]CPIINDEX!$B$263:$B$310</definedName>
    <definedName name="__123Graph_XCurrent" localSheetId="43" hidden="1">[5]CPIINDEX!$B$263:$B$310</definedName>
    <definedName name="__123Graph_XCurrent" localSheetId="44" hidden="1">[5]CPIINDEX!$B$263:$B$310</definedName>
    <definedName name="__123Graph_XCurrent" localSheetId="45" hidden="1">[5]CPIINDEX!$B$263:$B$310</definedName>
    <definedName name="__123Graph_XCurrent" hidden="1">[6]CPIINDEX!$B$263:$B$310</definedName>
    <definedName name="_10__123Graph_BChart_4A" localSheetId="1" hidden="1">[6]CPIINDEX!#REF!</definedName>
    <definedName name="_10__123Graph_BChart_4A" localSheetId="21" hidden="1">[6]CPIINDEX!#REF!</definedName>
    <definedName name="_10__123Graph_BChart_4A" localSheetId="22" hidden="1">[6]CPIINDEX!#REF!</definedName>
    <definedName name="_10__123Graph_BChart_4A" localSheetId="23" hidden="1">[6]CPIINDEX!#REF!</definedName>
    <definedName name="_10__123Graph_BChart_4A" localSheetId="2" hidden="1">[6]CPIINDEX!#REF!</definedName>
    <definedName name="_10__123Graph_BChart_4A" localSheetId="27" hidden="1">[6]CPIINDEX!#REF!</definedName>
    <definedName name="_10__123Graph_BChart_4A" localSheetId="31" hidden="1">[6]CPIINDEX!#REF!</definedName>
    <definedName name="_10__123Graph_BChart_4A" localSheetId="32" hidden="1">[6]CPIINDEX!#REF!</definedName>
    <definedName name="_10__123Graph_BChart_4A" localSheetId="33" hidden="1">[6]CPIINDEX!#REF!</definedName>
    <definedName name="_10__123Graph_BChart_4A" localSheetId="3" hidden="1">[6]CPIINDEX!#REF!</definedName>
    <definedName name="_10__123Graph_BChart_4A" localSheetId="39" hidden="1">[6]CPIINDEX!#REF!</definedName>
    <definedName name="_10__123Graph_BChart_4A" localSheetId="40" hidden="1">[6]CPIINDEX!#REF!</definedName>
    <definedName name="_10__123Graph_BChart_4A" localSheetId="41" hidden="1">[4]CPIINDEX!#REF!</definedName>
    <definedName name="_10__123Graph_BChart_4A" localSheetId="42" hidden="1">[4]CPIINDEX!#REF!</definedName>
    <definedName name="_10__123Graph_BChart_4A" localSheetId="43" hidden="1">[5]CPIINDEX!#REF!</definedName>
    <definedName name="_10__123Graph_BChart_4A" localSheetId="44" hidden="1">[5]CPIINDEX!#REF!</definedName>
    <definedName name="_10__123Graph_BChart_4A" localSheetId="45" hidden="1">[5]CPIINDEX!#REF!</definedName>
    <definedName name="_10__123Graph_BChart_4A" localSheetId="46" hidden="1">[6]CPIINDEX!#REF!</definedName>
    <definedName name="_10__123Graph_BChart_4A" localSheetId="47" hidden="1">[6]CPIINDEX!#REF!</definedName>
    <definedName name="_10__123Graph_BChart_4A" localSheetId="48" hidden="1">[6]CPIINDEX!#REF!</definedName>
    <definedName name="_10__123Graph_BChart_4A" localSheetId="49" hidden="1">[6]CPIINDEX!#REF!</definedName>
    <definedName name="_10__123Graph_BChart_4A" localSheetId="50" hidden="1">[6]CPIINDEX!#REF!</definedName>
    <definedName name="_10__123Graph_BChart_4A" localSheetId="51" hidden="1">[6]CPIINDEX!#REF!</definedName>
    <definedName name="_10__123Graph_BChart_4A" localSheetId="52" hidden="1">[6]CPIINDEX!#REF!</definedName>
    <definedName name="_10__123Graph_BChart_4A" localSheetId="53" hidden="1">[6]CPIINDEX!#REF!</definedName>
    <definedName name="_10__123Graph_BChart_4A" localSheetId="54" hidden="1">[6]CPIINDEX!#REF!</definedName>
    <definedName name="_10__123Graph_BChart_4A" localSheetId="55" hidden="1">[6]CPIINDEX!#REF!</definedName>
    <definedName name="_10__123Graph_BChart_4A" localSheetId="56" hidden="1">[6]CPIINDEX!#REF!</definedName>
    <definedName name="_10__123Graph_BChart_4A" localSheetId="58" hidden="1">[6]CPIINDEX!#REF!</definedName>
    <definedName name="_10__123Graph_BChart_4A" localSheetId="59" hidden="1">[6]CPIINDEX!#REF!</definedName>
    <definedName name="_10__123Graph_BChart_4A" localSheetId="64" hidden="1">[6]CPIINDEX!#REF!</definedName>
    <definedName name="_10__123Graph_BChart_4A" localSheetId="65" hidden="1">[6]CPIINDEX!#REF!</definedName>
    <definedName name="_10__123Graph_BChart_4A" localSheetId="66" hidden="1">[6]CPIINDEX!#REF!</definedName>
    <definedName name="_10__123Graph_BChart_4A" localSheetId="6" hidden="1">[6]CPIINDEX!#REF!</definedName>
    <definedName name="_10__123Graph_BChart_4A" localSheetId="67" hidden="1">[6]CPIINDEX!#REF!</definedName>
    <definedName name="_10__123Graph_BChart_4A" localSheetId="69" hidden="1">[6]CPIINDEX!#REF!</definedName>
    <definedName name="_10__123Graph_BChart_4A" localSheetId="71" hidden="1">[6]CPIINDEX!#REF!</definedName>
    <definedName name="_10__123Graph_BChart_4A" localSheetId="73" hidden="1">[6]CPIINDEX!#REF!</definedName>
    <definedName name="_10__123Graph_BChart_4A" localSheetId="74" hidden="1">[6]CPIINDEX!#REF!</definedName>
    <definedName name="_10__123Graph_BChart_4A" localSheetId="0" hidden="1">[6]CPIINDEX!#REF!</definedName>
    <definedName name="_10__123Graph_BChart_4A" hidden="1">[6]CPIINDEX!#REF!</definedName>
    <definedName name="_11__123Graph_BCPI_ER_LOG" localSheetId="1" hidden="1">[7]ER!#REF!</definedName>
    <definedName name="_11__123Graph_BCPI_ER_LOG" localSheetId="21" hidden="1">[7]ER!#REF!</definedName>
    <definedName name="_11__123Graph_BCPI_ER_LOG" localSheetId="22" hidden="1">[7]ER!#REF!</definedName>
    <definedName name="_11__123Graph_BCPI_ER_LOG" localSheetId="23" hidden="1">[7]ER!#REF!</definedName>
    <definedName name="_11__123Graph_BCPI_ER_LOG" localSheetId="2" hidden="1">[7]ER!#REF!</definedName>
    <definedName name="_11__123Graph_BCPI_ER_LOG" localSheetId="27" hidden="1">[7]ER!#REF!</definedName>
    <definedName name="_11__123Graph_BCPI_ER_LOG" localSheetId="31" hidden="1">[7]ER!#REF!</definedName>
    <definedName name="_11__123Graph_BCPI_ER_LOG" localSheetId="32" hidden="1">[7]ER!#REF!</definedName>
    <definedName name="_11__123Graph_BCPI_ER_LOG" localSheetId="33" hidden="1">[7]ER!#REF!</definedName>
    <definedName name="_11__123Graph_BCPI_ER_LOG" localSheetId="3" hidden="1">[7]ER!#REF!</definedName>
    <definedName name="_11__123Graph_BCPI_ER_LOG" localSheetId="39" hidden="1">[7]ER!#REF!</definedName>
    <definedName name="_11__123Graph_BCPI_ER_LOG" localSheetId="40" hidden="1">[7]ER!#REF!</definedName>
    <definedName name="_11__123Graph_BCPI_ER_LOG" localSheetId="41" hidden="1">[7]ER!#REF!</definedName>
    <definedName name="_11__123Graph_BCPI_ER_LOG" localSheetId="42" hidden="1">[7]ER!#REF!</definedName>
    <definedName name="_11__123Graph_BCPI_ER_LOG" localSheetId="43" hidden="1">[7]ER!#REF!</definedName>
    <definedName name="_11__123Graph_BCPI_ER_LOG" localSheetId="44" hidden="1">[7]ER!#REF!</definedName>
    <definedName name="_11__123Graph_BCPI_ER_LOG" localSheetId="45" hidden="1">[7]ER!#REF!</definedName>
    <definedName name="_11__123Graph_BCPI_ER_LOG" localSheetId="46" hidden="1">[7]ER!#REF!</definedName>
    <definedName name="_11__123Graph_BCPI_ER_LOG" localSheetId="47" hidden="1">[7]ER!#REF!</definedName>
    <definedName name="_11__123Graph_BCPI_ER_LOG" localSheetId="48" hidden="1">[7]ER!#REF!</definedName>
    <definedName name="_11__123Graph_BCPI_ER_LOG" localSheetId="49" hidden="1">[7]ER!#REF!</definedName>
    <definedName name="_11__123Graph_BCPI_ER_LOG" localSheetId="50" hidden="1">[7]ER!#REF!</definedName>
    <definedName name="_11__123Graph_BCPI_ER_LOG" localSheetId="51" hidden="1">[7]ER!#REF!</definedName>
    <definedName name="_11__123Graph_BCPI_ER_LOG" localSheetId="52" hidden="1">[7]ER!#REF!</definedName>
    <definedName name="_11__123Graph_BCPI_ER_LOG" localSheetId="53" hidden="1">[7]ER!#REF!</definedName>
    <definedName name="_11__123Graph_BCPI_ER_LOG" localSheetId="54" hidden="1">[7]ER!#REF!</definedName>
    <definedName name="_11__123Graph_BCPI_ER_LOG" localSheetId="55" hidden="1">[7]ER!#REF!</definedName>
    <definedName name="_11__123Graph_BCPI_ER_LOG" localSheetId="56" hidden="1">[7]ER!#REF!</definedName>
    <definedName name="_11__123Graph_BCPI_ER_LOG" localSheetId="58" hidden="1">[7]ER!#REF!</definedName>
    <definedName name="_11__123Graph_BCPI_ER_LOG" localSheetId="59" hidden="1">[7]ER!#REF!</definedName>
    <definedName name="_11__123Graph_BCPI_ER_LOG" localSheetId="64" hidden="1">[7]ER!#REF!</definedName>
    <definedName name="_11__123Graph_BCPI_ER_LOG" localSheetId="65" hidden="1">[7]ER!#REF!</definedName>
    <definedName name="_11__123Graph_BCPI_ER_LOG" localSheetId="66" hidden="1">[7]ER!#REF!</definedName>
    <definedName name="_11__123Graph_BCPI_ER_LOG" localSheetId="6" hidden="1">[7]ER!#REF!</definedName>
    <definedName name="_11__123Graph_BCPI_ER_LOG" localSheetId="67" hidden="1">[7]ER!#REF!</definedName>
    <definedName name="_11__123Graph_BCPI_ER_LOG" localSheetId="69" hidden="1">[7]ER!#REF!</definedName>
    <definedName name="_11__123Graph_BCPI_ER_LOG" localSheetId="71" hidden="1">[7]ER!#REF!</definedName>
    <definedName name="_11__123Graph_BCPI_ER_LOG" localSheetId="73" hidden="1">[7]ER!#REF!</definedName>
    <definedName name="_11__123Graph_BCPI_ER_LOG" localSheetId="74" hidden="1">[7]ER!#REF!</definedName>
    <definedName name="_11__123Graph_BCPI_ER_LOG" localSheetId="0" hidden="1">[7]ER!#REF!</definedName>
    <definedName name="_11__123Graph_BCPI_ER_LOG" hidden="1">[7]ER!#REF!</definedName>
    <definedName name="_12__123Graph_BIBA_IBRD" localSheetId="1" hidden="1">[7]WB!#REF!</definedName>
    <definedName name="_12__123Graph_BIBA_IBRD" localSheetId="21" hidden="1">[7]WB!#REF!</definedName>
    <definedName name="_12__123Graph_BIBA_IBRD" localSheetId="22" hidden="1">[7]WB!#REF!</definedName>
    <definedName name="_12__123Graph_BIBA_IBRD" localSheetId="23" hidden="1">[7]WB!#REF!</definedName>
    <definedName name="_12__123Graph_BIBA_IBRD" localSheetId="2" hidden="1">[7]WB!#REF!</definedName>
    <definedName name="_12__123Graph_BIBA_IBRD" localSheetId="27" hidden="1">[7]WB!#REF!</definedName>
    <definedName name="_12__123Graph_BIBA_IBRD" localSheetId="31" hidden="1">[7]WB!#REF!</definedName>
    <definedName name="_12__123Graph_BIBA_IBRD" localSheetId="32" hidden="1">[7]WB!#REF!</definedName>
    <definedName name="_12__123Graph_BIBA_IBRD" localSheetId="33" hidden="1">[7]WB!#REF!</definedName>
    <definedName name="_12__123Graph_BIBA_IBRD" localSheetId="3" hidden="1">[7]WB!#REF!</definedName>
    <definedName name="_12__123Graph_BIBA_IBRD" localSheetId="39" hidden="1">[7]WB!#REF!</definedName>
    <definedName name="_12__123Graph_BIBA_IBRD" localSheetId="40" hidden="1">[7]WB!#REF!</definedName>
    <definedName name="_12__123Graph_BIBA_IBRD" localSheetId="41" hidden="1">[7]WB!#REF!</definedName>
    <definedName name="_12__123Graph_BIBA_IBRD" localSheetId="42" hidden="1">[7]WB!#REF!</definedName>
    <definedName name="_12__123Graph_BIBA_IBRD" localSheetId="43" hidden="1">[7]WB!#REF!</definedName>
    <definedName name="_12__123Graph_BIBA_IBRD" localSheetId="44" hidden="1">[7]WB!#REF!</definedName>
    <definedName name="_12__123Graph_BIBA_IBRD" localSheetId="45" hidden="1">[7]WB!#REF!</definedName>
    <definedName name="_12__123Graph_BIBA_IBRD" localSheetId="46" hidden="1">[7]WB!#REF!</definedName>
    <definedName name="_12__123Graph_BIBA_IBRD" localSheetId="47" hidden="1">[7]WB!#REF!</definedName>
    <definedName name="_12__123Graph_BIBA_IBRD" localSheetId="48" hidden="1">[7]WB!#REF!</definedName>
    <definedName name="_12__123Graph_BIBA_IBRD" localSheetId="49" hidden="1">[7]WB!#REF!</definedName>
    <definedName name="_12__123Graph_BIBA_IBRD" localSheetId="50" hidden="1">[7]WB!#REF!</definedName>
    <definedName name="_12__123Graph_BIBA_IBRD" localSheetId="51" hidden="1">[7]WB!#REF!</definedName>
    <definedName name="_12__123Graph_BIBA_IBRD" localSheetId="52" hidden="1">[7]WB!#REF!</definedName>
    <definedName name="_12__123Graph_BIBA_IBRD" localSheetId="53" hidden="1">[7]WB!#REF!</definedName>
    <definedName name="_12__123Graph_BIBA_IBRD" localSheetId="54" hidden="1">[7]WB!#REF!</definedName>
    <definedName name="_12__123Graph_BIBA_IBRD" localSheetId="55" hidden="1">[7]WB!#REF!</definedName>
    <definedName name="_12__123Graph_BIBA_IBRD" localSheetId="56" hidden="1">[7]WB!#REF!</definedName>
    <definedName name="_12__123Graph_BIBA_IBRD" localSheetId="58" hidden="1">[7]WB!#REF!</definedName>
    <definedName name="_12__123Graph_BIBA_IBRD" localSheetId="59" hidden="1">[7]WB!#REF!</definedName>
    <definedName name="_12__123Graph_BIBA_IBRD" localSheetId="64" hidden="1">[7]WB!#REF!</definedName>
    <definedName name="_12__123Graph_BIBA_IBRD" localSheetId="65" hidden="1">[7]WB!#REF!</definedName>
    <definedName name="_12__123Graph_BIBA_IBRD" localSheetId="66" hidden="1">[7]WB!#REF!</definedName>
    <definedName name="_12__123Graph_BIBA_IBRD" localSheetId="6" hidden="1">[7]WB!#REF!</definedName>
    <definedName name="_12__123Graph_BIBA_IBRD" localSheetId="67" hidden="1">[7]WB!#REF!</definedName>
    <definedName name="_12__123Graph_BIBA_IBRD" localSheetId="69" hidden="1">[7]WB!#REF!</definedName>
    <definedName name="_12__123Graph_BIBA_IBRD" localSheetId="71" hidden="1">[7]WB!#REF!</definedName>
    <definedName name="_12__123Graph_BIBA_IBRD" localSheetId="73" hidden="1">[7]WB!#REF!</definedName>
    <definedName name="_12__123Graph_BIBA_IBRD" localSheetId="74" hidden="1">[7]WB!#REF!</definedName>
    <definedName name="_12__123Graph_BIBA_IBRD" localSheetId="0" hidden="1">[7]WB!#REF!</definedName>
    <definedName name="_12__123Graph_BIBA_IBRD" hidden="1">[7]WB!#REF!</definedName>
    <definedName name="_13__123Graph_XChart_1A" localSheetId="41" hidden="1">[4]CPIINDEX!$B$263:$B$310</definedName>
    <definedName name="_13__123Graph_XChart_1A" localSheetId="42" hidden="1">[4]CPIINDEX!$B$263:$B$310</definedName>
    <definedName name="_13__123Graph_XChart_1A" localSheetId="43" hidden="1">[5]CPIINDEX!$B$263:$B$310</definedName>
    <definedName name="_13__123Graph_XChart_1A" localSheetId="44" hidden="1">[5]CPIINDEX!$B$263:$B$310</definedName>
    <definedName name="_13__123Graph_XChart_1A" localSheetId="45" hidden="1">[5]CPIINDEX!$B$263:$B$310</definedName>
    <definedName name="_13__123Graph_XChart_1A" hidden="1">[6]CPIINDEX!$B$263:$B$310</definedName>
    <definedName name="_14__123Graph_XChart_2A" localSheetId="41" hidden="1">[4]CPIINDEX!$B$203:$B$310</definedName>
    <definedName name="_14__123Graph_XChart_2A" localSheetId="42" hidden="1">[4]CPIINDEX!$B$203:$B$310</definedName>
    <definedName name="_14__123Graph_XChart_2A" localSheetId="43" hidden="1">[5]CPIINDEX!$B$203:$B$310</definedName>
    <definedName name="_14__123Graph_XChart_2A" localSheetId="44" hidden="1">[5]CPIINDEX!$B$203:$B$310</definedName>
    <definedName name="_14__123Graph_XChart_2A" localSheetId="45" hidden="1">[5]CPIINDEX!$B$203:$B$310</definedName>
    <definedName name="_14__123Graph_XChart_2A" hidden="1">[6]CPIINDEX!$B$203:$B$310</definedName>
    <definedName name="_15__123Graph_XChart_3A" localSheetId="41" hidden="1">[4]CPIINDEX!$B$203:$B$310</definedName>
    <definedName name="_15__123Graph_XChart_3A" localSheetId="42" hidden="1">[4]CPIINDEX!$B$203:$B$310</definedName>
    <definedName name="_15__123Graph_XChart_3A" localSheetId="43" hidden="1">[5]CPIINDEX!$B$203:$B$310</definedName>
    <definedName name="_15__123Graph_XChart_3A" localSheetId="44" hidden="1">[5]CPIINDEX!$B$203:$B$310</definedName>
    <definedName name="_15__123Graph_XChart_3A" localSheetId="45" hidden="1">[5]CPIINDEX!$B$203:$B$310</definedName>
    <definedName name="_15__123Graph_XChart_3A" hidden="1">[6]CPIINDEX!$B$203:$B$310</definedName>
    <definedName name="_16__123Graph_XChart_4A" localSheetId="41" hidden="1">[4]CPIINDEX!$B$239:$B$298</definedName>
    <definedName name="_16__123Graph_XChart_4A" localSheetId="42" hidden="1">[4]CPIINDEX!$B$239:$B$298</definedName>
    <definedName name="_16__123Graph_XChart_4A" localSheetId="43" hidden="1">[5]CPIINDEX!$B$239:$B$298</definedName>
    <definedName name="_16__123Graph_XChart_4A" localSheetId="44" hidden="1">[5]CPIINDEX!$B$239:$B$298</definedName>
    <definedName name="_16__123Graph_XChart_4A" localSheetId="45" hidden="1">[5]CPIINDEX!$B$239:$B$298</definedName>
    <definedName name="_16__123Graph_XChart_4A" hidden="1">[6]CPIINDEX!$B$239:$B$298</definedName>
    <definedName name="_3__123Graph_AChart_1A" localSheetId="41" hidden="1">[4]CPIINDEX!$O$263:$O$310</definedName>
    <definedName name="_3__123Graph_AChart_1A" localSheetId="42" hidden="1">[4]CPIINDEX!$O$263:$O$310</definedName>
    <definedName name="_3__123Graph_AChart_1A" localSheetId="43" hidden="1">[5]CPIINDEX!$O$263:$O$310</definedName>
    <definedName name="_3__123Graph_AChart_1A" localSheetId="44" hidden="1">[5]CPIINDEX!$O$263:$O$310</definedName>
    <definedName name="_3__123Graph_AChart_1A" localSheetId="45" hidden="1">[5]CPIINDEX!$O$263:$O$310</definedName>
    <definedName name="_3__123Graph_AChart_1A" hidden="1">[6]CPIINDEX!$O$263:$O$310</definedName>
    <definedName name="_3__123Graph_ACPI_ER_LOG" localSheetId="1" hidden="1">[7]ER!#REF!</definedName>
    <definedName name="_3__123Graph_ACPI_ER_LOG" localSheetId="21" hidden="1">[7]ER!#REF!</definedName>
    <definedName name="_3__123Graph_ACPI_ER_LOG" localSheetId="22" hidden="1">[7]ER!#REF!</definedName>
    <definedName name="_3__123Graph_ACPI_ER_LOG" localSheetId="23" hidden="1">[7]ER!#REF!</definedName>
    <definedName name="_3__123Graph_ACPI_ER_LOG" localSheetId="2" hidden="1">[7]ER!#REF!</definedName>
    <definedName name="_3__123Graph_ACPI_ER_LOG" localSheetId="27" hidden="1">[7]ER!#REF!</definedName>
    <definedName name="_3__123Graph_ACPI_ER_LOG" localSheetId="31" hidden="1">[7]ER!#REF!</definedName>
    <definedName name="_3__123Graph_ACPI_ER_LOG" localSheetId="32" hidden="1">[7]ER!#REF!</definedName>
    <definedName name="_3__123Graph_ACPI_ER_LOG" localSheetId="33" hidden="1">[7]ER!#REF!</definedName>
    <definedName name="_3__123Graph_ACPI_ER_LOG" localSheetId="3" hidden="1">[7]ER!#REF!</definedName>
    <definedName name="_3__123Graph_ACPI_ER_LOG" localSheetId="39" hidden="1">[7]ER!#REF!</definedName>
    <definedName name="_3__123Graph_ACPI_ER_LOG" localSheetId="40" hidden="1">[7]ER!#REF!</definedName>
    <definedName name="_3__123Graph_ACPI_ER_LOG" localSheetId="41" hidden="1">[7]ER!#REF!</definedName>
    <definedName name="_3__123Graph_ACPI_ER_LOG" localSheetId="42" hidden="1">[7]ER!#REF!</definedName>
    <definedName name="_3__123Graph_ACPI_ER_LOG" localSheetId="43" hidden="1">[7]ER!#REF!</definedName>
    <definedName name="_3__123Graph_ACPI_ER_LOG" localSheetId="44" hidden="1">[7]ER!#REF!</definedName>
    <definedName name="_3__123Graph_ACPI_ER_LOG" localSheetId="45" hidden="1">[7]ER!#REF!</definedName>
    <definedName name="_3__123Graph_ACPI_ER_LOG" localSheetId="46" hidden="1">[7]ER!#REF!</definedName>
    <definedName name="_3__123Graph_ACPI_ER_LOG" localSheetId="47" hidden="1">[7]ER!#REF!</definedName>
    <definedName name="_3__123Graph_ACPI_ER_LOG" localSheetId="48" hidden="1">[7]ER!#REF!</definedName>
    <definedName name="_3__123Graph_ACPI_ER_LOG" localSheetId="49" hidden="1">[7]ER!#REF!</definedName>
    <definedName name="_3__123Graph_ACPI_ER_LOG" localSheetId="50" hidden="1">[7]ER!#REF!</definedName>
    <definedName name="_3__123Graph_ACPI_ER_LOG" localSheetId="51" hidden="1">[7]ER!#REF!</definedName>
    <definedName name="_3__123Graph_ACPI_ER_LOG" localSheetId="52" hidden="1">[7]ER!#REF!</definedName>
    <definedName name="_3__123Graph_ACPI_ER_LOG" localSheetId="53" hidden="1">[7]ER!#REF!</definedName>
    <definedName name="_3__123Graph_ACPI_ER_LOG" localSheetId="54" hidden="1">[7]ER!#REF!</definedName>
    <definedName name="_3__123Graph_ACPI_ER_LOG" localSheetId="55" hidden="1">[7]ER!#REF!</definedName>
    <definedName name="_3__123Graph_ACPI_ER_LOG" localSheetId="56" hidden="1">[7]ER!#REF!</definedName>
    <definedName name="_3__123Graph_ACPI_ER_LOG" localSheetId="58" hidden="1">[7]ER!#REF!</definedName>
    <definedName name="_3__123Graph_ACPI_ER_LOG" localSheetId="59" hidden="1">[7]ER!#REF!</definedName>
    <definedName name="_3__123Graph_ACPI_ER_LOG" localSheetId="64" hidden="1">[7]ER!#REF!</definedName>
    <definedName name="_3__123Graph_ACPI_ER_LOG" localSheetId="65" hidden="1">[7]ER!#REF!</definedName>
    <definedName name="_3__123Graph_ACPI_ER_LOG" localSheetId="66" hidden="1">[7]ER!#REF!</definedName>
    <definedName name="_3__123Graph_ACPI_ER_LOG" localSheetId="6" hidden="1">[7]ER!#REF!</definedName>
    <definedName name="_3__123Graph_ACPI_ER_LOG" localSheetId="67" hidden="1">[7]ER!#REF!</definedName>
    <definedName name="_3__123Graph_ACPI_ER_LOG" localSheetId="69" hidden="1">[7]ER!#REF!</definedName>
    <definedName name="_3__123Graph_ACPI_ER_LOG" localSheetId="71" hidden="1">[7]ER!#REF!</definedName>
    <definedName name="_3__123Graph_ACPI_ER_LOG" localSheetId="73" hidden="1">[7]ER!#REF!</definedName>
    <definedName name="_3__123Graph_ACPI_ER_LOG" localSheetId="74" hidden="1">[7]ER!#REF!</definedName>
    <definedName name="_3__123Graph_ACPI_ER_LOG" localSheetId="0" hidden="1">[7]ER!#REF!</definedName>
    <definedName name="_3__123Graph_ACPI_ER_LOG" hidden="1">[7]ER!#REF!</definedName>
    <definedName name="_4__123Graph_AChart_2A" localSheetId="41" hidden="1">[4]CPIINDEX!$K$203:$K$304</definedName>
    <definedName name="_4__123Graph_AChart_2A" localSheetId="42" hidden="1">[4]CPIINDEX!$K$203:$K$304</definedName>
    <definedName name="_4__123Graph_AChart_2A" localSheetId="43" hidden="1">[5]CPIINDEX!$K$203:$K$304</definedName>
    <definedName name="_4__123Graph_AChart_2A" localSheetId="44" hidden="1">[5]CPIINDEX!$K$203:$K$304</definedName>
    <definedName name="_4__123Graph_AChart_2A" localSheetId="45" hidden="1">[5]CPIINDEX!$K$203:$K$304</definedName>
    <definedName name="_4__123Graph_AChart_2A" hidden="1">[6]CPIINDEX!$K$203:$K$304</definedName>
    <definedName name="_4__123Graph_BCPI_ER_LOG" localSheetId="1" hidden="1">[7]ER!#REF!</definedName>
    <definedName name="_4__123Graph_BCPI_ER_LOG" localSheetId="21" hidden="1">[7]ER!#REF!</definedName>
    <definedName name="_4__123Graph_BCPI_ER_LOG" localSheetId="22" hidden="1">[7]ER!#REF!</definedName>
    <definedName name="_4__123Graph_BCPI_ER_LOG" localSheetId="23" hidden="1">[7]ER!#REF!</definedName>
    <definedName name="_4__123Graph_BCPI_ER_LOG" localSheetId="2" hidden="1">[7]ER!#REF!</definedName>
    <definedName name="_4__123Graph_BCPI_ER_LOG" localSheetId="27" hidden="1">[7]ER!#REF!</definedName>
    <definedName name="_4__123Graph_BCPI_ER_LOG" localSheetId="31" hidden="1">[7]ER!#REF!</definedName>
    <definedName name="_4__123Graph_BCPI_ER_LOG" localSheetId="32" hidden="1">[7]ER!#REF!</definedName>
    <definedName name="_4__123Graph_BCPI_ER_LOG" localSheetId="33" hidden="1">[7]ER!#REF!</definedName>
    <definedName name="_4__123Graph_BCPI_ER_LOG" localSheetId="3" hidden="1">[7]ER!#REF!</definedName>
    <definedName name="_4__123Graph_BCPI_ER_LOG" localSheetId="39" hidden="1">[7]ER!#REF!</definedName>
    <definedName name="_4__123Graph_BCPI_ER_LOG" localSheetId="40" hidden="1">[7]ER!#REF!</definedName>
    <definedName name="_4__123Graph_BCPI_ER_LOG" localSheetId="41" hidden="1">[7]ER!#REF!</definedName>
    <definedName name="_4__123Graph_BCPI_ER_LOG" localSheetId="42" hidden="1">[7]ER!#REF!</definedName>
    <definedName name="_4__123Graph_BCPI_ER_LOG" localSheetId="43" hidden="1">[7]ER!#REF!</definedName>
    <definedName name="_4__123Graph_BCPI_ER_LOG" localSheetId="44" hidden="1">[7]ER!#REF!</definedName>
    <definedName name="_4__123Graph_BCPI_ER_LOG" localSheetId="45" hidden="1">[7]ER!#REF!</definedName>
    <definedName name="_4__123Graph_BCPI_ER_LOG" localSheetId="46" hidden="1">[7]ER!#REF!</definedName>
    <definedName name="_4__123Graph_BCPI_ER_LOG" localSheetId="47" hidden="1">[7]ER!#REF!</definedName>
    <definedName name="_4__123Graph_BCPI_ER_LOG" localSheetId="48" hidden="1">[7]ER!#REF!</definedName>
    <definedName name="_4__123Graph_BCPI_ER_LOG" localSheetId="49" hidden="1">[7]ER!#REF!</definedName>
    <definedName name="_4__123Graph_BCPI_ER_LOG" localSheetId="50" hidden="1">[7]ER!#REF!</definedName>
    <definedName name="_4__123Graph_BCPI_ER_LOG" localSheetId="51" hidden="1">[7]ER!#REF!</definedName>
    <definedName name="_4__123Graph_BCPI_ER_LOG" localSheetId="52" hidden="1">[7]ER!#REF!</definedName>
    <definedName name="_4__123Graph_BCPI_ER_LOG" localSheetId="53" hidden="1">[7]ER!#REF!</definedName>
    <definedName name="_4__123Graph_BCPI_ER_LOG" localSheetId="54" hidden="1">[7]ER!#REF!</definedName>
    <definedName name="_4__123Graph_BCPI_ER_LOG" localSheetId="55" hidden="1">[7]ER!#REF!</definedName>
    <definedName name="_4__123Graph_BCPI_ER_LOG" localSheetId="56" hidden="1">[7]ER!#REF!</definedName>
    <definedName name="_4__123Graph_BCPI_ER_LOG" localSheetId="58" hidden="1">[7]ER!#REF!</definedName>
    <definedName name="_4__123Graph_BCPI_ER_LOG" localSheetId="59" hidden="1">[7]ER!#REF!</definedName>
    <definedName name="_4__123Graph_BCPI_ER_LOG" localSheetId="64" hidden="1">[7]ER!#REF!</definedName>
    <definedName name="_4__123Graph_BCPI_ER_LOG" localSheetId="65" hidden="1">[7]ER!#REF!</definedName>
    <definedName name="_4__123Graph_BCPI_ER_LOG" localSheetId="66" hidden="1">[7]ER!#REF!</definedName>
    <definedName name="_4__123Graph_BCPI_ER_LOG" localSheetId="6" hidden="1">[7]ER!#REF!</definedName>
    <definedName name="_4__123Graph_BCPI_ER_LOG" localSheetId="67" hidden="1">[7]ER!#REF!</definedName>
    <definedName name="_4__123Graph_BCPI_ER_LOG" localSheetId="69" hidden="1">[7]ER!#REF!</definedName>
    <definedName name="_4__123Graph_BCPI_ER_LOG" localSheetId="71" hidden="1">[7]ER!#REF!</definedName>
    <definedName name="_4__123Graph_BCPI_ER_LOG" localSheetId="73" hidden="1">[7]ER!#REF!</definedName>
    <definedName name="_4__123Graph_BCPI_ER_LOG" localSheetId="74" hidden="1">[7]ER!#REF!</definedName>
    <definedName name="_4__123Graph_BCPI_ER_LOG" localSheetId="0" hidden="1">[7]ER!#REF!</definedName>
    <definedName name="_4__123Graph_BCPI_ER_LOG" hidden="1">[7]ER!#REF!</definedName>
    <definedName name="_5__123Graph_AChart_3A" localSheetId="41" hidden="1">[4]CPIINDEX!$O$203:$O$304</definedName>
    <definedName name="_5__123Graph_AChart_3A" localSheetId="42" hidden="1">[4]CPIINDEX!$O$203:$O$304</definedName>
    <definedName name="_5__123Graph_AChart_3A" localSheetId="43" hidden="1">[5]CPIINDEX!$O$203:$O$304</definedName>
    <definedName name="_5__123Graph_AChart_3A" localSheetId="44" hidden="1">[5]CPIINDEX!$O$203:$O$304</definedName>
    <definedName name="_5__123Graph_AChart_3A" localSheetId="45" hidden="1">[5]CPIINDEX!$O$203:$O$304</definedName>
    <definedName name="_5__123Graph_AChart_3A" hidden="1">[6]CPIINDEX!$O$203:$O$304</definedName>
    <definedName name="_5__123Graph_BIBA_IBRD" localSheetId="1" hidden="1">[7]WB!#REF!</definedName>
    <definedName name="_5__123Graph_BIBA_IBRD" localSheetId="21" hidden="1">[7]WB!#REF!</definedName>
    <definedName name="_5__123Graph_BIBA_IBRD" localSheetId="22" hidden="1">[7]WB!#REF!</definedName>
    <definedName name="_5__123Graph_BIBA_IBRD" localSheetId="23" hidden="1">[7]WB!#REF!</definedName>
    <definedName name="_5__123Graph_BIBA_IBRD" localSheetId="2" hidden="1">[7]WB!#REF!</definedName>
    <definedName name="_5__123Graph_BIBA_IBRD" localSheetId="27" hidden="1">[7]WB!#REF!</definedName>
    <definedName name="_5__123Graph_BIBA_IBRD" localSheetId="31" hidden="1">[7]WB!#REF!</definedName>
    <definedName name="_5__123Graph_BIBA_IBRD" localSheetId="32" hidden="1">[7]WB!#REF!</definedName>
    <definedName name="_5__123Graph_BIBA_IBRD" localSheetId="33" hidden="1">[7]WB!#REF!</definedName>
    <definedName name="_5__123Graph_BIBA_IBRD" localSheetId="3" hidden="1">[7]WB!#REF!</definedName>
    <definedName name="_5__123Graph_BIBA_IBRD" localSheetId="39" hidden="1">[7]WB!#REF!</definedName>
    <definedName name="_5__123Graph_BIBA_IBRD" localSheetId="40" hidden="1">[7]WB!#REF!</definedName>
    <definedName name="_5__123Graph_BIBA_IBRD" localSheetId="41" hidden="1">[7]WB!#REF!</definedName>
    <definedName name="_5__123Graph_BIBA_IBRD" localSheetId="42" hidden="1">[7]WB!#REF!</definedName>
    <definedName name="_5__123Graph_BIBA_IBRD" localSheetId="43" hidden="1">[7]WB!#REF!</definedName>
    <definedName name="_5__123Graph_BIBA_IBRD" localSheetId="44" hidden="1">[7]WB!#REF!</definedName>
    <definedName name="_5__123Graph_BIBA_IBRD" localSheetId="45" hidden="1">[7]WB!#REF!</definedName>
    <definedName name="_5__123Graph_BIBA_IBRD" localSheetId="46" hidden="1">[7]WB!#REF!</definedName>
    <definedName name="_5__123Graph_BIBA_IBRD" localSheetId="47" hidden="1">[7]WB!#REF!</definedName>
    <definedName name="_5__123Graph_BIBA_IBRD" localSheetId="48" hidden="1">[7]WB!#REF!</definedName>
    <definedName name="_5__123Graph_BIBA_IBRD" localSheetId="49" hidden="1">[7]WB!#REF!</definedName>
    <definedName name="_5__123Graph_BIBA_IBRD" localSheetId="50" hidden="1">[7]WB!#REF!</definedName>
    <definedName name="_5__123Graph_BIBA_IBRD" localSheetId="51" hidden="1">[7]WB!#REF!</definedName>
    <definedName name="_5__123Graph_BIBA_IBRD" localSheetId="52" hidden="1">[7]WB!#REF!</definedName>
    <definedName name="_5__123Graph_BIBA_IBRD" localSheetId="53" hidden="1">[7]WB!#REF!</definedName>
    <definedName name="_5__123Graph_BIBA_IBRD" localSheetId="54" hidden="1">[7]WB!#REF!</definedName>
    <definedName name="_5__123Graph_BIBA_IBRD" localSheetId="55" hidden="1">[7]WB!#REF!</definedName>
    <definedName name="_5__123Graph_BIBA_IBRD" localSheetId="56" hidden="1">[7]WB!#REF!</definedName>
    <definedName name="_5__123Graph_BIBA_IBRD" localSheetId="58" hidden="1">[7]WB!#REF!</definedName>
    <definedName name="_5__123Graph_BIBA_IBRD" localSheetId="59" hidden="1">[7]WB!#REF!</definedName>
    <definedName name="_5__123Graph_BIBA_IBRD" localSheetId="64" hidden="1">[7]WB!#REF!</definedName>
    <definedName name="_5__123Graph_BIBA_IBRD" localSheetId="65" hidden="1">[7]WB!#REF!</definedName>
    <definedName name="_5__123Graph_BIBA_IBRD" localSheetId="66" hidden="1">[7]WB!#REF!</definedName>
    <definedName name="_5__123Graph_BIBA_IBRD" localSheetId="6" hidden="1">[7]WB!#REF!</definedName>
    <definedName name="_5__123Graph_BIBA_IBRD" localSheetId="67" hidden="1">[7]WB!#REF!</definedName>
    <definedName name="_5__123Graph_BIBA_IBRD" localSheetId="69" hidden="1">[7]WB!#REF!</definedName>
    <definedName name="_5__123Graph_BIBA_IBRD" localSheetId="71" hidden="1">[7]WB!#REF!</definedName>
    <definedName name="_5__123Graph_BIBA_IBRD" localSheetId="73" hidden="1">[7]WB!#REF!</definedName>
    <definedName name="_5__123Graph_BIBA_IBRD" localSheetId="74" hidden="1">[7]WB!#REF!</definedName>
    <definedName name="_5__123Graph_BIBA_IBRD" localSheetId="0" hidden="1">[7]WB!#REF!</definedName>
    <definedName name="_5__123Graph_BIBA_IBRD" hidden="1">[7]WB!#REF!</definedName>
    <definedName name="_6__123Graph_AChart_4A" localSheetId="41" hidden="1">[4]CPIINDEX!$O$239:$O$298</definedName>
    <definedName name="_6__123Graph_AChart_4A" localSheetId="42" hidden="1">[4]CPIINDEX!$O$239:$O$298</definedName>
    <definedName name="_6__123Graph_AChart_4A" localSheetId="43" hidden="1">[5]CPIINDEX!$O$239:$O$298</definedName>
    <definedName name="_6__123Graph_AChart_4A" localSheetId="44" hidden="1">[5]CPIINDEX!$O$239:$O$298</definedName>
    <definedName name="_6__123Graph_AChart_4A" localSheetId="45" hidden="1">[5]CPIINDEX!$O$239:$O$298</definedName>
    <definedName name="_6__123Graph_AChart_4A" hidden="1">[6]CPIINDEX!$O$239:$O$298</definedName>
    <definedName name="_7__123Graph_ACPI_ER_LOG" localSheetId="1" hidden="1">[7]ER!#REF!</definedName>
    <definedName name="_7__123Graph_ACPI_ER_LOG" localSheetId="21" hidden="1">[7]ER!#REF!</definedName>
    <definedName name="_7__123Graph_ACPI_ER_LOG" localSheetId="22" hidden="1">[7]ER!#REF!</definedName>
    <definedName name="_7__123Graph_ACPI_ER_LOG" localSheetId="23" hidden="1">[7]ER!#REF!</definedName>
    <definedName name="_7__123Graph_ACPI_ER_LOG" localSheetId="2" hidden="1">[7]ER!#REF!</definedName>
    <definedName name="_7__123Graph_ACPI_ER_LOG" localSheetId="27" hidden="1">[7]ER!#REF!</definedName>
    <definedName name="_7__123Graph_ACPI_ER_LOG" localSheetId="31" hidden="1">[7]ER!#REF!</definedName>
    <definedName name="_7__123Graph_ACPI_ER_LOG" localSheetId="32" hidden="1">[7]ER!#REF!</definedName>
    <definedName name="_7__123Graph_ACPI_ER_LOG" localSheetId="33" hidden="1">[7]ER!#REF!</definedName>
    <definedName name="_7__123Graph_ACPI_ER_LOG" localSheetId="3" hidden="1">[7]ER!#REF!</definedName>
    <definedName name="_7__123Graph_ACPI_ER_LOG" localSheetId="39" hidden="1">[7]ER!#REF!</definedName>
    <definedName name="_7__123Graph_ACPI_ER_LOG" localSheetId="40" hidden="1">[7]ER!#REF!</definedName>
    <definedName name="_7__123Graph_ACPI_ER_LOG" localSheetId="41" hidden="1">[7]ER!#REF!</definedName>
    <definedName name="_7__123Graph_ACPI_ER_LOG" localSheetId="42" hidden="1">[7]ER!#REF!</definedName>
    <definedName name="_7__123Graph_ACPI_ER_LOG" localSheetId="43" hidden="1">[7]ER!#REF!</definedName>
    <definedName name="_7__123Graph_ACPI_ER_LOG" localSheetId="44" hidden="1">[7]ER!#REF!</definedName>
    <definedName name="_7__123Graph_ACPI_ER_LOG" localSheetId="45" hidden="1">[7]ER!#REF!</definedName>
    <definedName name="_7__123Graph_ACPI_ER_LOG" localSheetId="46" hidden="1">[7]ER!#REF!</definedName>
    <definedName name="_7__123Graph_ACPI_ER_LOG" localSheetId="47" hidden="1">[7]ER!#REF!</definedName>
    <definedName name="_7__123Graph_ACPI_ER_LOG" localSheetId="48" hidden="1">[7]ER!#REF!</definedName>
    <definedName name="_7__123Graph_ACPI_ER_LOG" localSheetId="49" hidden="1">[7]ER!#REF!</definedName>
    <definedName name="_7__123Graph_ACPI_ER_LOG" localSheetId="50" hidden="1">[7]ER!#REF!</definedName>
    <definedName name="_7__123Graph_ACPI_ER_LOG" localSheetId="51" hidden="1">[7]ER!#REF!</definedName>
    <definedName name="_7__123Graph_ACPI_ER_LOG" localSheetId="52" hidden="1">[7]ER!#REF!</definedName>
    <definedName name="_7__123Graph_ACPI_ER_LOG" localSheetId="53" hidden="1">[7]ER!#REF!</definedName>
    <definedName name="_7__123Graph_ACPI_ER_LOG" localSheetId="54" hidden="1">[7]ER!#REF!</definedName>
    <definedName name="_7__123Graph_ACPI_ER_LOG" localSheetId="55" hidden="1">[7]ER!#REF!</definedName>
    <definedName name="_7__123Graph_ACPI_ER_LOG" localSheetId="56" hidden="1">[7]ER!#REF!</definedName>
    <definedName name="_7__123Graph_ACPI_ER_LOG" localSheetId="58" hidden="1">[7]ER!#REF!</definedName>
    <definedName name="_7__123Graph_ACPI_ER_LOG" localSheetId="59" hidden="1">[7]ER!#REF!</definedName>
    <definedName name="_7__123Graph_ACPI_ER_LOG" localSheetId="64" hidden="1">[7]ER!#REF!</definedName>
    <definedName name="_7__123Graph_ACPI_ER_LOG" localSheetId="65" hidden="1">[7]ER!#REF!</definedName>
    <definedName name="_7__123Graph_ACPI_ER_LOG" localSheetId="66" hidden="1">[7]ER!#REF!</definedName>
    <definedName name="_7__123Graph_ACPI_ER_LOG" localSheetId="6" hidden="1">[7]ER!#REF!</definedName>
    <definedName name="_7__123Graph_ACPI_ER_LOG" localSheetId="67" hidden="1">[7]ER!#REF!</definedName>
    <definedName name="_7__123Graph_ACPI_ER_LOG" localSheetId="69" hidden="1">[7]ER!#REF!</definedName>
    <definedName name="_7__123Graph_ACPI_ER_LOG" localSheetId="71" hidden="1">[7]ER!#REF!</definedName>
    <definedName name="_7__123Graph_ACPI_ER_LOG" localSheetId="73" hidden="1">[7]ER!#REF!</definedName>
    <definedName name="_7__123Graph_ACPI_ER_LOG" localSheetId="74" hidden="1">[7]ER!#REF!</definedName>
    <definedName name="_7__123Graph_ACPI_ER_LOG" localSheetId="0" hidden="1">[7]ER!#REF!</definedName>
    <definedName name="_7__123Graph_ACPI_ER_LOG" hidden="1">[7]ER!#REF!</definedName>
    <definedName name="_8__123Graph_BChart_1A" localSheetId="41" hidden="1">[4]CPIINDEX!$S$263:$S$310</definedName>
    <definedName name="_8__123Graph_BChart_1A" localSheetId="42" hidden="1">[4]CPIINDEX!$S$263:$S$310</definedName>
    <definedName name="_8__123Graph_BChart_1A" localSheetId="43" hidden="1">[5]CPIINDEX!$S$263:$S$310</definedName>
    <definedName name="_8__123Graph_BChart_1A" localSheetId="44" hidden="1">[5]CPIINDEX!$S$263:$S$310</definedName>
    <definedName name="_8__123Graph_BChart_1A" localSheetId="45" hidden="1">[5]CPIINDEX!$S$263:$S$310</definedName>
    <definedName name="_8__123Graph_BChart_1A" hidden="1">[6]CPIINDEX!$S$263:$S$310</definedName>
    <definedName name="_9__123Graph_BChart_3A" localSheetId="1" hidden="1">[6]CPIINDEX!#REF!</definedName>
    <definedName name="_9__123Graph_BChart_3A" localSheetId="21" hidden="1">[6]CPIINDEX!#REF!</definedName>
    <definedName name="_9__123Graph_BChart_3A" localSheetId="22" hidden="1">[6]CPIINDEX!#REF!</definedName>
    <definedName name="_9__123Graph_BChart_3A" localSheetId="23" hidden="1">[6]CPIINDEX!#REF!</definedName>
    <definedName name="_9__123Graph_BChart_3A" localSheetId="2" hidden="1">[6]CPIINDEX!#REF!</definedName>
    <definedName name="_9__123Graph_BChart_3A" localSheetId="27" hidden="1">[6]CPIINDEX!#REF!</definedName>
    <definedName name="_9__123Graph_BChart_3A" localSheetId="31" hidden="1">[6]CPIINDEX!#REF!</definedName>
    <definedName name="_9__123Graph_BChart_3A" localSheetId="32" hidden="1">[6]CPIINDEX!#REF!</definedName>
    <definedName name="_9__123Graph_BChart_3A" localSheetId="33" hidden="1">[6]CPIINDEX!#REF!</definedName>
    <definedName name="_9__123Graph_BChart_3A" localSheetId="3" hidden="1">[6]CPIINDEX!#REF!</definedName>
    <definedName name="_9__123Graph_BChart_3A" localSheetId="39" hidden="1">[6]CPIINDEX!#REF!</definedName>
    <definedName name="_9__123Graph_BChart_3A" localSheetId="40" hidden="1">[6]CPIINDEX!#REF!</definedName>
    <definedName name="_9__123Graph_BChart_3A" localSheetId="41" hidden="1">[4]CPIINDEX!#REF!</definedName>
    <definedName name="_9__123Graph_BChart_3A" localSheetId="42" hidden="1">[4]CPIINDEX!#REF!</definedName>
    <definedName name="_9__123Graph_BChart_3A" localSheetId="43" hidden="1">[5]CPIINDEX!#REF!</definedName>
    <definedName name="_9__123Graph_BChart_3A" localSheetId="44" hidden="1">[5]CPIINDEX!#REF!</definedName>
    <definedName name="_9__123Graph_BChart_3A" localSheetId="45" hidden="1">[5]CPIINDEX!#REF!</definedName>
    <definedName name="_9__123Graph_BChart_3A" localSheetId="46" hidden="1">[6]CPIINDEX!#REF!</definedName>
    <definedName name="_9__123Graph_BChart_3A" localSheetId="47" hidden="1">[6]CPIINDEX!#REF!</definedName>
    <definedName name="_9__123Graph_BChart_3A" localSheetId="48" hidden="1">[6]CPIINDEX!#REF!</definedName>
    <definedName name="_9__123Graph_BChart_3A" localSheetId="49" hidden="1">[6]CPIINDEX!#REF!</definedName>
    <definedName name="_9__123Graph_BChart_3A" localSheetId="50" hidden="1">[6]CPIINDEX!#REF!</definedName>
    <definedName name="_9__123Graph_BChart_3A" localSheetId="51" hidden="1">[6]CPIINDEX!#REF!</definedName>
    <definedName name="_9__123Graph_BChart_3A" localSheetId="52" hidden="1">[6]CPIINDEX!#REF!</definedName>
    <definedName name="_9__123Graph_BChart_3A" localSheetId="53" hidden="1">[6]CPIINDEX!#REF!</definedName>
    <definedName name="_9__123Graph_BChart_3A" localSheetId="54" hidden="1">[6]CPIINDEX!#REF!</definedName>
    <definedName name="_9__123Graph_BChart_3A" localSheetId="55" hidden="1">[6]CPIINDEX!#REF!</definedName>
    <definedName name="_9__123Graph_BChart_3A" localSheetId="56" hidden="1">[6]CPIINDEX!#REF!</definedName>
    <definedName name="_9__123Graph_BChart_3A" localSheetId="58" hidden="1">[6]CPIINDEX!#REF!</definedName>
    <definedName name="_9__123Graph_BChart_3A" localSheetId="59" hidden="1">[6]CPIINDEX!#REF!</definedName>
    <definedName name="_9__123Graph_BChart_3A" localSheetId="64" hidden="1">[6]CPIINDEX!#REF!</definedName>
    <definedName name="_9__123Graph_BChart_3A" localSheetId="65" hidden="1">[6]CPIINDEX!#REF!</definedName>
    <definedName name="_9__123Graph_BChart_3A" localSheetId="66" hidden="1">[6]CPIINDEX!#REF!</definedName>
    <definedName name="_9__123Graph_BChart_3A" localSheetId="6" hidden="1">[6]CPIINDEX!#REF!</definedName>
    <definedName name="_9__123Graph_BChart_3A" localSheetId="67" hidden="1">[6]CPIINDEX!#REF!</definedName>
    <definedName name="_9__123Graph_BChart_3A" localSheetId="69" hidden="1">[6]CPIINDEX!#REF!</definedName>
    <definedName name="_9__123Graph_BChart_3A" localSheetId="71" hidden="1">[6]CPIINDEX!#REF!</definedName>
    <definedName name="_9__123Graph_BChart_3A" localSheetId="73" hidden="1">[6]CPIINDEX!#REF!</definedName>
    <definedName name="_9__123Graph_BChart_3A" localSheetId="74" hidden="1">[6]CPIINDEX!#REF!</definedName>
    <definedName name="_9__123Graph_BChart_3A" localSheetId="0" hidden="1">[6]CPIINDEX!#REF!</definedName>
    <definedName name="_9__123Graph_BChart_3A" hidden="1">[6]CPIINDEX!#REF!</definedName>
    <definedName name="_Fill" localSheetId="1" hidden="1">#REF!</definedName>
    <definedName name="_Fill" localSheetId="21" hidden="1">#REF!</definedName>
    <definedName name="_Fill" localSheetId="22" hidden="1">#REF!</definedName>
    <definedName name="_Fill" localSheetId="23" hidden="1">#REF!</definedName>
    <definedName name="_Fill" localSheetId="2" hidden="1">#REF!</definedName>
    <definedName name="_Fill" localSheetId="26" hidden="1">#REF!</definedName>
    <definedName name="_Fill" localSheetId="27" hidden="1">#REF!</definedName>
    <definedName name="_Fill" localSheetId="31" hidden="1">#REF!</definedName>
    <definedName name="_Fill" localSheetId="32" hidden="1">#REF!</definedName>
    <definedName name="_Fill" localSheetId="33" hidden="1">#REF!</definedName>
    <definedName name="_Fill" localSheetId="3"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58" hidden="1">#REF!</definedName>
    <definedName name="_Fill" localSheetId="59" hidden="1">#REF!</definedName>
    <definedName name="_Fill" localSheetId="64" hidden="1">#REF!</definedName>
    <definedName name="_Fill" localSheetId="65" hidden="1">#REF!</definedName>
    <definedName name="_Fill" localSheetId="66" hidden="1">#REF!</definedName>
    <definedName name="_Fill" localSheetId="6" hidden="1">#REF!</definedName>
    <definedName name="_Fill" localSheetId="67" hidden="1">#REF!</definedName>
    <definedName name="_Fill" localSheetId="69" hidden="1">#REF!</definedName>
    <definedName name="_Fill" localSheetId="71" hidden="1">#REF!</definedName>
    <definedName name="_Fill" localSheetId="73" hidden="1">#REF!</definedName>
    <definedName name="_Fill" localSheetId="74" hidden="1">#REF!</definedName>
    <definedName name="_Fill" localSheetId="0" hidden="1">#REF!</definedName>
    <definedName name="_Fill" hidden="1">#REF!</definedName>
    <definedName name="_Fill1" localSheetId="1" hidden="1">#REF!</definedName>
    <definedName name="_Fill1" localSheetId="21" hidden="1">#REF!</definedName>
    <definedName name="_Fill1" localSheetId="22" hidden="1">#REF!</definedName>
    <definedName name="_Fill1" localSheetId="23" hidden="1">#REF!</definedName>
    <definedName name="_Fill1" localSheetId="2" hidden="1">#REF!</definedName>
    <definedName name="_Fill1" localSheetId="26" hidden="1">#REF!</definedName>
    <definedName name="_Fill1" localSheetId="27" hidden="1">#REF!</definedName>
    <definedName name="_Fill1" localSheetId="31" hidden="1">#REF!</definedName>
    <definedName name="_Fill1" localSheetId="32" hidden="1">#REF!</definedName>
    <definedName name="_Fill1" localSheetId="33" hidden="1">#REF!</definedName>
    <definedName name="_Fill1" localSheetId="3" hidden="1">#REF!</definedName>
    <definedName name="_Fill1" localSheetId="39" hidden="1">#REF!</definedName>
    <definedName name="_Fill1" localSheetId="40" hidden="1">#REF!</definedName>
    <definedName name="_Fill1" localSheetId="41" hidden="1">#REF!</definedName>
    <definedName name="_Fill1" localSheetId="42" hidden="1">#REF!</definedName>
    <definedName name="_Fill1" localSheetId="43" hidden="1">#REF!</definedName>
    <definedName name="_Fill1" localSheetId="44" hidden="1">#REF!</definedName>
    <definedName name="_Fill1" localSheetId="45" hidden="1">#REF!</definedName>
    <definedName name="_Fill1" localSheetId="46" hidden="1">#REF!</definedName>
    <definedName name="_Fill1" localSheetId="47" hidden="1">#REF!</definedName>
    <definedName name="_Fill1" localSheetId="48" hidden="1">#REF!</definedName>
    <definedName name="_Fill1" localSheetId="49" hidden="1">#REF!</definedName>
    <definedName name="_Fill1" localSheetId="50" hidden="1">#REF!</definedName>
    <definedName name="_Fill1" localSheetId="51" hidden="1">#REF!</definedName>
    <definedName name="_Fill1" localSheetId="52" hidden="1">#REF!</definedName>
    <definedName name="_Fill1" localSheetId="53" hidden="1">#REF!</definedName>
    <definedName name="_Fill1" localSheetId="54" hidden="1">#REF!</definedName>
    <definedName name="_Fill1" localSheetId="55" hidden="1">#REF!</definedName>
    <definedName name="_Fill1" localSheetId="56" hidden="1">#REF!</definedName>
    <definedName name="_Fill1" localSheetId="58" hidden="1">#REF!</definedName>
    <definedName name="_Fill1" localSheetId="59" hidden="1">#REF!</definedName>
    <definedName name="_Fill1" localSheetId="64" hidden="1">#REF!</definedName>
    <definedName name="_Fill1" localSheetId="65" hidden="1">#REF!</definedName>
    <definedName name="_Fill1" localSheetId="66" hidden="1">#REF!</definedName>
    <definedName name="_Fill1" localSheetId="6" hidden="1">#REF!</definedName>
    <definedName name="_Fill1" localSheetId="67" hidden="1">#REF!</definedName>
    <definedName name="_Fill1" localSheetId="69" hidden="1">#REF!</definedName>
    <definedName name="_Fill1" localSheetId="71" hidden="1">#REF!</definedName>
    <definedName name="_Fill1" localSheetId="73" hidden="1">#REF!</definedName>
    <definedName name="_Fill1" localSheetId="74" hidden="1">#REF!</definedName>
    <definedName name="_Fill1" localSheetId="0" hidden="1">#REF!</definedName>
    <definedName name="_Fill1" hidden="1">#REF!</definedName>
    <definedName name="_xlnm._FilterDatabase" localSheetId="41" hidden="1">[8]C!$P$428:$T$428</definedName>
    <definedName name="_xlnm._FilterDatabase" localSheetId="42" hidden="1">[8]C!$P$428:$T$428</definedName>
    <definedName name="_xlnm._FilterDatabase" localSheetId="43" hidden="1">[9]C!$P$428:$T$428</definedName>
    <definedName name="_xlnm._FilterDatabase" localSheetId="44" hidden="1">[9]C!$P$428:$T$428</definedName>
    <definedName name="_xlnm._FilterDatabase" localSheetId="45" hidden="1">[9]C!$P$428:$T$428</definedName>
    <definedName name="_xlnm._FilterDatabase" hidden="1">[10]C!$P$428:$T$428</definedName>
    <definedName name="_Key1" localSheetId="41" hidden="1">'[11]Savings &amp; Invest.'!$M$5</definedName>
    <definedName name="_Key1" localSheetId="42" hidden="1">'[11]Savings &amp; Invest.'!$M$5</definedName>
    <definedName name="_Key1" localSheetId="43" hidden="1">'[12]Savings &amp; Invest.'!$M$5</definedName>
    <definedName name="_Key1" localSheetId="44" hidden="1">'[12]Savings &amp; Invest.'!$M$5</definedName>
    <definedName name="_Key1" localSheetId="45" hidden="1">'[12]Savings &amp; Invest.'!$M$5</definedName>
    <definedName name="_Key1" hidden="1">'[13]Savings &amp; Invest.'!$M$5</definedName>
    <definedName name="_Key2" localSheetId="1" hidden="1">'[14]11 rev 94 '!#REF!</definedName>
    <definedName name="_Key2" localSheetId="21" hidden="1">'[14]11 rev 94 '!#REF!</definedName>
    <definedName name="_Key2" localSheetId="22" hidden="1">'[14]11 rev 94 '!#REF!</definedName>
    <definedName name="_Key2" localSheetId="23" hidden="1">'[14]11 rev 94 '!#REF!</definedName>
    <definedName name="_Key2" localSheetId="2" hidden="1">'[14]11 rev 94 '!#REF!</definedName>
    <definedName name="_Key2" localSheetId="27" hidden="1">'[14]11 rev 94 '!#REF!</definedName>
    <definedName name="_Key2" localSheetId="31" hidden="1">'[14]11 rev 94 '!#REF!</definedName>
    <definedName name="_Key2" localSheetId="32" hidden="1">'[14]11 rev 94 '!#REF!</definedName>
    <definedName name="_Key2" localSheetId="33" hidden="1">'[14]11 rev 94 '!#REF!</definedName>
    <definedName name="_Key2" localSheetId="3" hidden="1">'[14]11 rev 94 '!#REF!</definedName>
    <definedName name="_Key2" localSheetId="39" hidden="1">'[14]11 rev 94 '!#REF!</definedName>
    <definedName name="_Key2" localSheetId="40" hidden="1">'[14]11 rev 94 '!#REF!</definedName>
    <definedName name="_Key2" localSheetId="41" hidden="1">'[14]11 rev 94 '!#REF!</definedName>
    <definedName name="_Key2" localSheetId="42" hidden="1">'[14]11 rev 94 '!#REF!</definedName>
    <definedName name="_Key2" localSheetId="43" hidden="1">'[14]11 rev 94 '!#REF!</definedName>
    <definedName name="_Key2" localSheetId="44" hidden="1">'[14]11 rev 94 '!#REF!</definedName>
    <definedName name="_Key2" localSheetId="45" hidden="1">'[14]11 rev 94 '!#REF!</definedName>
    <definedName name="_Key2" localSheetId="46" hidden="1">'[14]11 rev 94 '!#REF!</definedName>
    <definedName name="_Key2" localSheetId="47" hidden="1">'[14]11 rev 94 '!#REF!</definedName>
    <definedName name="_Key2" localSheetId="48" hidden="1">'[14]11 rev 94 '!#REF!</definedName>
    <definedName name="_Key2" localSheetId="49" hidden="1">'[14]11 rev 94 '!#REF!</definedName>
    <definedName name="_Key2" localSheetId="50" hidden="1">'[14]11 rev 94 '!#REF!</definedName>
    <definedName name="_Key2" localSheetId="51" hidden="1">'[14]11 rev 94 '!#REF!</definedName>
    <definedName name="_Key2" localSheetId="52" hidden="1">'[14]11 rev 94 '!#REF!</definedName>
    <definedName name="_Key2" localSheetId="53" hidden="1">'[14]11 rev 94 '!#REF!</definedName>
    <definedName name="_Key2" localSheetId="54" hidden="1">'[14]11 rev 94 '!#REF!</definedName>
    <definedName name="_Key2" localSheetId="55" hidden="1">'[14]11 rev 94 '!#REF!</definedName>
    <definedName name="_Key2" localSheetId="56" hidden="1">'[14]11 rev 94 '!#REF!</definedName>
    <definedName name="_Key2" localSheetId="58" hidden="1">'[14]11 rev 94 '!#REF!</definedName>
    <definedName name="_Key2" localSheetId="59" hidden="1">'[14]11 rev 94 '!#REF!</definedName>
    <definedName name="_Key2" localSheetId="64" hidden="1">'[14]11 rev 94 '!#REF!</definedName>
    <definedName name="_Key2" localSheetId="65" hidden="1">'[14]11 rev 94 '!#REF!</definedName>
    <definedName name="_Key2" localSheetId="66" hidden="1">'[14]11 rev 94 '!#REF!</definedName>
    <definedName name="_Key2" localSheetId="6" hidden="1">'[14]11 rev 94 '!#REF!</definedName>
    <definedName name="_Key2" localSheetId="67" hidden="1">'[14]11 rev 94 '!#REF!</definedName>
    <definedName name="_Key2" localSheetId="69" hidden="1">'[14]11 rev 94 '!#REF!</definedName>
    <definedName name="_Key2" localSheetId="71" hidden="1">'[14]11 rev 94 '!#REF!</definedName>
    <definedName name="_Key2" localSheetId="73" hidden="1">'[14]11 rev 94 '!#REF!</definedName>
    <definedName name="_Key2" localSheetId="74" hidden="1">'[14]11 rev 94 '!#REF!</definedName>
    <definedName name="_Key2" localSheetId="0" hidden="1">'[14]11 rev 94 '!#REF!</definedName>
    <definedName name="_Key2" hidden="1">'[14]11 rev 94 '!#REF!</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32"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2"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54" hidden="1">{FALSE,FALSE,-1.25,-15.5,484.5,276.75,FALSE,FALSE,TRUE,TRUE,0,12,#N/A,46,#N/A,2.93460490463215,15.35,1,FALSE,FALSE,3,TRUE,1,FALSE,100,"Swvu.PLA1.","ACwvu.PLA1.",#N/A,FALSE,FALSE,0,0,0,0,2,"","",TRUE,TRUE,FALSE,FALSE,1,60,#N/A,#N/A,FALSE,FALSE,FALSE,FALSE,FALSE,FALSE,FALSE,9,65532,65532,FALSE,FALSE,TRUE,TRUE,TRUE}</definedName>
    <definedName name="_LL2" localSheetId="55"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64" hidden="1">{FALSE,FALSE,-1.25,-15.5,484.5,276.75,FALSE,FALSE,TRUE,TRUE,0,12,#N/A,46,#N/A,2.93460490463215,15.35,1,FALSE,FALSE,3,TRUE,1,FALSE,100,"Swvu.PLA1.","ACwvu.PLA1.",#N/A,FALSE,FALSE,0,0,0,0,2,"","",TRUE,TRUE,FALSE,FALSE,1,60,#N/A,#N/A,FALSE,FALSE,FALSE,FALSE,FALSE,FALSE,FALSE,9,65532,65532,FALSE,FALSE,TRUE,TRUE,TRUE}</definedName>
    <definedName name="_LL2" localSheetId="65" hidden="1">{FALSE,FALSE,-1.25,-15.5,484.5,276.75,FALSE,FALSE,TRUE,TRUE,0,12,#N/A,46,#N/A,2.93460490463215,15.35,1,FALSE,FALSE,3,TRUE,1,FALSE,100,"Swvu.PLA1.","ACwvu.PLA1.",#N/A,FALSE,FALSE,0,0,0,0,2,"","",TRUE,TRUE,FALSE,FALSE,1,60,#N/A,#N/A,FALSE,FALSE,FALSE,FALSE,FALSE,FALSE,FALSE,9,65532,65532,FALSE,FALSE,TRUE,TRUE,TRUE}</definedName>
    <definedName name="_LL2" localSheetId="66"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67" hidden="1">{FALSE,FALSE,-1.25,-15.5,484.5,276.75,FALSE,FALSE,TRUE,TRUE,0,12,#N/A,46,#N/A,2.93460490463215,15.35,1,FALSE,FALSE,3,TRUE,1,FALSE,100,"Swvu.PLA1.","ACwvu.PLA1.",#N/A,FALSE,FALSE,0,0,0,0,2,"","",TRUE,TRUE,FALSE,FALSE,1,60,#N/A,#N/A,FALSE,FALSE,FALSE,FALSE,FALSE,FALSE,FALSE,9,65532,65532,FALSE,FALSE,TRUE,TRUE,TRUE}</definedName>
    <definedName name="_LL2" localSheetId="69" hidden="1">{FALSE,FALSE,-1.25,-15.5,484.5,276.75,FALSE,FALSE,TRUE,TRUE,0,12,#N/A,46,#N/A,2.93460490463215,15.35,1,FALSE,FALSE,3,TRUE,1,FALSE,100,"Swvu.PLA1.","ACwvu.PLA1.",#N/A,FALSE,FALSE,0,0,0,0,2,"","",TRUE,TRUE,FALSE,FALSE,1,60,#N/A,#N/A,FALSE,FALSE,FALSE,FALSE,FALSE,FALSE,FALSE,9,65532,65532,FALSE,FALSE,TRUE,TRUE,TRUE}</definedName>
    <definedName name="_LL2" localSheetId="71" hidden="1">{FALSE,FALSE,-1.25,-15.5,484.5,276.75,FALSE,FALSE,TRUE,TRUE,0,12,#N/A,46,#N/A,2.93460490463215,15.35,1,FALSE,FALSE,3,TRUE,1,FALSE,100,"Swvu.PLA1.","ACwvu.PLA1.",#N/A,FALSE,FALSE,0,0,0,0,2,"","",TRUE,TRUE,FALSE,FALSE,1,60,#N/A,#N/A,FALSE,FALSE,FALSE,FALSE,FALSE,FALSE,FALSE,9,65532,65532,FALSE,FALSE,TRUE,TRUE,TRUE}</definedName>
    <definedName name="_LL2" localSheetId="73" hidden="1">{FALSE,FALSE,-1.25,-15.5,484.5,276.75,FALSE,FALSE,TRUE,TRUE,0,12,#N/A,46,#N/A,2.93460490463215,15.35,1,FALSE,FALSE,3,TRUE,1,FALSE,100,"Swvu.PLA1.","ACwvu.PLA1.",#N/A,FALSE,FALSE,0,0,0,0,2,"","",TRUE,TRUE,FALSE,FALSE,1,60,#N/A,#N/A,FALSE,FALSE,FALSE,FALSE,FALSE,FALSE,FALSE,9,65532,65532,FALSE,FALSE,TRUE,TRUE,TRUE}</definedName>
    <definedName name="_LL2" localSheetId="74"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rder1" hidden="1">0</definedName>
    <definedName name="_Order2" hidden="1">0</definedName>
    <definedName name="_Parse_Out" localSheetId="1" hidden="1">#REF!</definedName>
    <definedName name="_Parse_Out" localSheetId="21" hidden="1">#REF!</definedName>
    <definedName name="_Parse_Out" localSheetId="22" hidden="1">#REF!</definedName>
    <definedName name="_Parse_Out" localSheetId="23" hidden="1">#REF!</definedName>
    <definedName name="_Parse_Out" localSheetId="2" hidden="1">#REF!</definedName>
    <definedName name="_Parse_Out" localSheetId="26" hidden="1">#REF!</definedName>
    <definedName name="_Parse_Out" localSheetId="27" hidden="1">#REF!</definedName>
    <definedName name="_Parse_Out" localSheetId="31" hidden="1">#REF!</definedName>
    <definedName name="_Parse_Out" localSheetId="32" hidden="1">#REF!</definedName>
    <definedName name="_Parse_Out" localSheetId="33" hidden="1">#REF!</definedName>
    <definedName name="_Parse_Out" localSheetId="3" hidden="1">#REF!</definedName>
    <definedName name="_Parse_Out" localSheetId="39" hidden="1">#REF!</definedName>
    <definedName name="_Parse_Out" localSheetId="40"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49" hidden="1">#REF!</definedName>
    <definedName name="_Parse_Out" localSheetId="50" hidden="1">#REF!</definedName>
    <definedName name="_Parse_Out" localSheetId="51" hidden="1">#REF!</definedName>
    <definedName name="_Parse_Out" localSheetId="52" hidden="1">#REF!</definedName>
    <definedName name="_Parse_Out" localSheetId="53" hidden="1">#REF!</definedName>
    <definedName name="_Parse_Out" localSheetId="54" hidden="1">#REF!</definedName>
    <definedName name="_Parse_Out" localSheetId="55" hidden="1">#REF!</definedName>
    <definedName name="_Parse_Out" localSheetId="56" hidden="1">#REF!</definedName>
    <definedName name="_Parse_Out" localSheetId="58" hidden="1">#REF!</definedName>
    <definedName name="_Parse_Out" localSheetId="59" hidden="1">#REF!</definedName>
    <definedName name="_Parse_Out" localSheetId="64" hidden="1">#REF!</definedName>
    <definedName name="_Parse_Out" localSheetId="65" hidden="1">#REF!</definedName>
    <definedName name="_Parse_Out" localSheetId="66" hidden="1">#REF!</definedName>
    <definedName name="_Parse_Out" localSheetId="6" hidden="1">#REF!</definedName>
    <definedName name="_Parse_Out" localSheetId="67" hidden="1">#REF!</definedName>
    <definedName name="_Parse_Out" localSheetId="69" hidden="1">#REF!</definedName>
    <definedName name="_Parse_Out" localSheetId="71" hidden="1">#REF!</definedName>
    <definedName name="_Parse_Out" localSheetId="73" hidden="1">#REF!</definedName>
    <definedName name="_Parse_Out" localSheetId="74" hidden="1">#REF!</definedName>
    <definedName name="_Parse_Out" localSheetId="0" hidden="1">#REF!</definedName>
    <definedName name="_Parse_Out" hidden="1">#REF!</definedName>
    <definedName name="_Regression_Int" hidden="1">1</definedName>
    <definedName name="_Regression_Out" localSheetId="1" hidden="1">#REF!</definedName>
    <definedName name="_Regression_Out" localSheetId="21" hidden="1">#REF!</definedName>
    <definedName name="_Regression_Out" localSheetId="22" hidden="1">#REF!</definedName>
    <definedName name="_Regression_Out" localSheetId="23" hidden="1">#REF!</definedName>
    <definedName name="_Regression_Out" localSheetId="2" hidden="1">#REF!</definedName>
    <definedName name="_Regression_Out" localSheetId="26" hidden="1">#REF!</definedName>
    <definedName name="_Regression_Out" localSheetId="27" hidden="1">#REF!</definedName>
    <definedName name="_Regression_Out" localSheetId="31" hidden="1">#REF!</definedName>
    <definedName name="_Regression_Out" localSheetId="32" hidden="1">#REF!</definedName>
    <definedName name="_Regression_Out" localSheetId="33" hidden="1">#REF!</definedName>
    <definedName name="_Regression_Out" localSheetId="3" hidden="1">#REF!</definedName>
    <definedName name="_Regression_Out" localSheetId="39" hidden="1">#REF!</definedName>
    <definedName name="_Regression_Out" localSheetId="40" hidden="1">#REF!</definedName>
    <definedName name="_Regression_Out" localSheetId="41" hidden="1">#REF!</definedName>
    <definedName name="_Regression_Out" localSheetId="42" hidden="1">#REF!</definedName>
    <definedName name="_Regression_Out" localSheetId="43" hidden="1">#REF!</definedName>
    <definedName name="_Regression_Out" localSheetId="44" hidden="1">#REF!</definedName>
    <definedName name="_Regression_Out" localSheetId="45" hidden="1">#REF!</definedName>
    <definedName name="_Regression_Out" localSheetId="46" hidden="1">#REF!</definedName>
    <definedName name="_Regression_Out" localSheetId="47" hidden="1">#REF!</definedName>
    <definedName name="_Regression_Out" localSheetId="48" hidden="1">#REF!</definedName>
    <definedName name="_Regression_Out" localSheetId="49" hidden="1">#REF!</definedName>
    <definedName name="_Regression_Out" localSheetId="50" hidden="1">#REF!</definedName>
    <definedName name="_Regression_Out" localSheetId="51" hidden="1">#REF!</definedName>
    <definedName name="_Regression_Out" localSheetId="52" hidden="1">#REF!</definedName>
    <definedName name="_Regression_Out" localSheetId="53" hidden="1">#REF!</definedName>
    <definedName name="_Regression_Out" localSheetId="54" hidden="1">#REF!</definedName>
    <definedName name="_Regression_Out" localSheetId="55" hidden="1">#REF!</definedName>
    <definedName name="_Regression_Out" localSheetId="56" hidden="1">#REF!</definedName>
    <definedName name="_Regression_Out" localSheetId="58" hidden="1">#REF!</definedName>
    <definedName name="_Regression_Out" localSheetId="59" hidden="1">#REF!</definedName>
    <definedName name="_Regression_Out" localSheetId="64" hidden="1">#REF!</definedName>
    <definedName name="_Regression_Out" localSheetId="65" hidden="1">#REF!</definedName>
    <definedName name="_Regression_Out" localSheetId="66" hidden="1">#REF!</definedName>
    <definedName name="_Regression_Out" localSheetId="6" hidden="1">#REF!</definedName>
    <definedName name="_Regression_Out" localSheetId="67" hidden="1">#REF!</definedName>
    <definedName name="_Regression_Out" localSheetId="69" hidden="1">#REF!</definedName>
    <definedName name="_Regression_Out" localSheetId="71" hidden="1">#REF!</definedName>
    <definedName name="_Regression_Out" localSheetId="73" hidden="1">#REF!</definedName>
    <definedName name="_Regression_Out" localSheetId="74" hidden="1">#REF!</definedName>
    <definedName name="_Regression_Out" localSheetId="0" hidden="1">#REF!</definedName>
    <definedName name="_Regression_Out" hidden="1">#REF!</definedName>
    <definedName name="_Regression_X" localSheetId="1" hidden="1">#REF!</definedName>
    <definedName name="_Regression_X" localSheetId="21" hidden="1">#REF!</definedName>
    <definedName name="_Regression_X" localSheetId="22" hidden="1">#REF!</definedName>
    <definedName name="_Regression_X" localSheetId="23" hidden="1">#REF!</definedName>
    <definedName name="_Regression_X" localSheetId="2" hidden="1">#REF!</definedName>
    <definedName name="_Regression_X" localSheetId="26" hidden="1">#REF!</definedName>
    <definedName name="_Regression_X" localSheetId="27" hidden="1">#REF!</definedName>
    <definedName name="_Regression_X" localSheetId="31" hidden="1">#REF!</definedName>
    <definedName name="_Regression_X" localSheetId="32" hidden="1">#REF!</definedName>
    <definedName name="_Regression_X" localSheetId="33" hidden="1">#REF!</definedName>
    <definedName name="_Regression_X" localSheetId="3" hidden="1">#REF!</definedName>
    <definedName name="_Regression_X" localSheetId="39" hidden="1">#REF!</definedName>
    <definedName name="_Regression_X" localSheetId="40" hidden="1">#REF!</definedName>
    <definedName name="_Regression_X" localSheetId="41" hidden="1">#REF!</definedName>
    <definedName name="_Regression_X" localSheetId="42" hidden="1">#REF!</definedName>
    <definedName name="_Regression_X" localSheetId="43" hidden="1">#REF!</definedName>
    <definedName name="_Regression_X" localSheetId="44" hidden="1">#REF!</definedName>
    <definedName name="_Regression_X" localSheetId="45" hidden="1">#REF!</definedName>
    <definedName name="_Regression_X" localSheetId="46" hidden="1">#REF!</definedName>
    <definedName name="_Regression_X" localSheetId="47" hidden="1">#REF!</definedName>
    <definedName name="_Regression_X" localSheetId="48" hidden="1">#REF!</definedName>
    <definedName name="_Regression_X" localSheetId="49" hidden="1">#REF!</definedName>
    <definedName name="_Regression_X" localSheetId="50" hidden="1">#REF!</definedName>
    <definedName name="_Regression_X" localSheetId="51" hidden="1">#REF!</definedName>
    <definedName name="_Regression_X" localSheetId="52" hidden="1">#REF!</definedName>
    <definedName name="_Regression_X" localSheetId="53" hidden="1">#REF!</definedName>
    <definedName name="_Regression_X" localSheetId="54" hidden="1">#REF!</definedName>
    <definedName name="_Regression_X" localSheetId="55" hidden="1">#REF!</definedName>
    <definedName name="_Regression_X" localSheetId="56" hidden="1">#REF!</definedName>
    <definedName name="_Regression_X" localSheetId="58" hidden="1">#REF!</definedName>
    <definedName name="_Regression_X" localSheetId="59" hidden="1">#REF!</definedName>
    <definedName name="_Regression_X" localSheetId="64" hidden="1">#REF!</definedName>
    <definedName name="_Regression_X" localSheetId="65" hidden="1">#REF!</definedName>
    <definedName name="_Regression_X" localSheetId="66" hidden="1">#REF!</definedName>
    <definedName name="_Regression_X" localSheetId="6" hidden="1">#REF!</definedName>
    <definedName name="_Regression_X" localSheetId="67" hidden="1">#REF!</definedName>
    <definedName name="_Regression_X" localSheetId="69" hidden="1">#REF!</definedName>
    <definedName name="_Regression_X" localSheetId="71" hidden="1">#REF!</definedName>
    <definedName name="_Regression_X" localSheetId="73" hidden="1">#REF!</definedName>
    <definedName name="_Regression_X" localSheetId="74" hidden="1">#REF!</definedName>
    <definedName name="_Regression_X" localSheetId="0" hidden="1">#REF!</definedName>
    <definedName name="_Regression_X" hidden="1">#REF!</definedName>
    <definedName name="_Regression_Y" localSheetId="1" hidden="1">#REF!</definedName>
    <definedName name="_Regression_Y" localSheetId="21" hidden="1">#REF!</definedName>
    <definedName name="_Regression_Y" localSheetId="22" hidden="1">#REF!</definedName>
    <definedName name="_Regression_Y" localSheetId="23" hidden="1">#REF!</definedName>
    <definedName name="_Regression_Y" localSheetId="2" hidden="1">#REF!</definedName>
    <definedName name="_Regression_Y" localSheetId="26" hidden="1">#REF!</definedName>
    <definedName name="_Regression_Y" localSheetId="27" hidden="1">#REF!</definedName>
    <definedName name="_Regression_Y" localSheetId="31" hidden="1">#REF!</definedName>
    <definedName name="_Regression_Y" localSheetId="32" hidden="1">#REF!</definedName>
    <definedName name="_Regression_Y" localSheetId="33" hidden="1">#REF!</definedName>
    <definedName name="_Regression_Y" localSheetId="3" hidden="1">#REF!</definedName>
    <definedName name="_Regression_Y" localSheetId="39" hidden="1">#REF!</definedName>
    <definedName name="_Regression_Y" localSheetId="40" hidden="1">#REF!</definedName>
    <definedName name="_Regression_Y" localSheetId="41" hidden="1">#REF!</definedName>
    <definedName name="_Regression_Y" localSheetId="42" hidden="1">#REF!</definedName>
    <definedName name="_Regression_Y" localSheetId="43" hidden="1">#REF!</definedName>
    <definedName name="_Regression_Y" localSheetId="44" hidden="1">#REF!</definedName>
    <definedName name="_Regression_Y" localSheetId="45" hidden="1">#REF!</definedName>
    <definedName name="_Regression_Y" localSheetId="46" hidden="1">#REF!</definedName>
    <definedName name="_Regression_Y" localSheetId="47" hidden="1">#REF!</definedName>
    <definedName name="_Regression_Y" localSheetId="48" hidden="1">#REF!</definedName>
    <definedName name="_Regression_Y" localSheetId="49" hidden="1">#REF!</definedName>
    <definedName name="_Regression_Y" localSheetId="50" hidden="1">#REF!</definedName>
    <definedName name="_Regression_Y" localSheetId="51" hidden="1">#REF!</definedName>
    <definedName name="_Regression_Y" localSheetId="52" hidden="1">#REF!</definedName>
    <definedName name="_Regression_Y" localSheetId="53" hidden="1">#REF!</definedName>
    <definedName name="_Regression_Y" localSheetId="54" hidden="1">#REF!</definedName>
    <definedName name="_Regression_Y" localSheetId="55" hidden="1">#REF!</definedName>
    <definedName name="_Regression_Y" localSheetId="56" hidden="1">#REF!</definedName>
    <definedName name="_Regression_Y" localSheetId="58" hidden="1">#REF!</definedName>
    <definedName name="_Regression_Y" localSheetId="59" hidden="1">#REF!</definedName>
    <definedName name="_Regression_Y" localSheetId="64" hidden="1">#REF!</definedName>
    <definedName name="_Regression_Y" localSheetId="65" hidden="1">#REF!</definedName>
    <definedName name="_Regression_Y" localSheetId="66" hidden="1">#REF!</definedName>
    <definedName name="_Regression_Y" localSheetId="6" hidden="1">#REF!</definedName>
    <definedName name="_Regression_Y" localSheetId="67" hidden="1">#REF!</definedName>
    <definedName name="_Regression_Y" localSheetId="69" hidden="1">#REF!</definedName>
    <definedName name="_Regression_Y" localSheetId="71" hidden="1">#REF!</definedName>
    <definedName name="_Regression_Y" localSheetId="73" hidden="1">#REF!</definedName>
    <definedName name="_Regression_Y" localSheetId="74" hidden="1">#REF!</definedName>
    <definedName name="_Regression_Y" localSheetId="0" hidden="1">#REF!</definedName>
    <definedName name="_Regression_Y" hidden="1">#REF!</definedName>
    <definedName name="_Sort" localSheetId="1" hidden="1">#REF!</definedName>
    <definedName name="_Sort" localSheetId="21" hidden="1">#REF!</definedName>
    <definedName name="_Sort" localSheetId="23" hidden="1">#REF!</definedName>
    <definedName name="_Sort" localSheetId="26" hidden="1">#REF!</definedName>
    <definedName name="_Sort" localSheetId="27" hidden="1">#REF!</definedName>
    <definedName name="_Sort" localSheetId="33"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1" hidden="1">#REF!</definedName>
    <definedName name="_Sort" localSheetId="52" hidden="1">#REF!</definedName>
    <definedName name="_Sort" localSheetId="64" hidden="1">#REF!</definedName>
    <definedName name="_Sort" localSheetId="65" hidden="1">#REF!</definedName>
    <definedName name="_Sort" localSheetId="66" hidden="1">#REF!</definedName>
    <definedName name="_Sort" localSheetId="6" hidden="1">#REF!</definedName>
    <definedName name="_Sort" localSheetId="67" hidden="1">#REF!</definedName>
    <definedName name="_Sort" localSheetId="69" hidden="1">#REF!</definedName>
    <definedName name="_Sort" localSheetId="71" hidden="1">#REF!</definedName>
    <definedName name="_Sort" localSheetId="73" hidden="1">#REF!</definedName>
    <definedName name="_Sort" localSheetId="74" hidden="1">#REF!</definedName>
    <definedName name="_Sort" localSheetId="0" hidden="1">#REF!</definedName>
    <definedName name="_Sort" hidden="1">#REF!</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32"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2"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54" hidden="1">{FALSE,FALSE,-1.25,-15.5,484.5,276.75,FALSE,FALSE,TRUE,TRUE,0,12,#N/A,46,#N/A,2.93460490463215,15.35,1,FALSE,FALSE,3,TRUE,1,FALSE,100,"Swvu.PLA1.","ACwvu.PLA1.",#N/A,FALSE,FALSE,0,0,0,0,2,"","",TRUE,TRUE,FALSE,FALSE,1,60,#N/A,#N/A,FALSE,FALSE,FALSE,FALSE,FALSE,FALSE,FALSE,9,65532,65532,FALSE,FALSE,TRUE,TRUE,TRUE}</definedName>
    <definedName name="abu" localSheetId="55"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64" hidden="1">{FALSE,FALSE,-1.25,-15.5,484.5,276.75,FALSE,FALSE,TRUE,TRUE,0,12,#N/A,46,#N/A,2.93460490463215,15.35,1,FALSE,FALSE,3,TRUE,1,FALSE,100,"Swvu.PLA1.","ACwvu.PLA1.",#N/A,FALSE,FALSE,0,0,0,0,2,"","",TRUE,TRUE,FALSE,FALSE,1,60,#N/A,#N/A,FALSE,FALSE,FALSE,FALSE,FALSE,FALSE,FALSE,9,65532,65532,FALSE,FALSE,TRUE,TRUE,TRUE}</definedName>
    <definedName name="abu" localSheetId="65" hidden="1">{FALSE,FALSE,-1.25,-15.5,484.5,276.75,FALSE,FALSE,TRUE,TRUE,0,12,#N/A,46,#N/A,2.93460490463215,15.35,1,FALSE,FALSE,3,TRUE,1,FALSE,100,"Swvu.PLA1.","ACwvu.PLA1.",#N/A,FALSE,FALSE,0,0,0,0,2,"","",TRUE,TRUE,FALSE,FALSE,1,60,#N/A,#N/A,FALSE,FALSE,FALSE,FALSE,FALSE,FALSE,FALSE,9,65532,65532,FALSE,FALSE,TRUE,TRUE,TRUE}</definedName>
    <definedName name="abu" localSheetId="66"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67" hidden="1">{FALSE,FALSE,-1.25,-15.5,484.5,276.75,FALSE,FALSE,TRUE,TRUE,0,12,#N/A,46,#N/A,2.93460490463215,15.35,1,FALSE,FALSE,3,TRUE,1,FALSE,100,"Swvu.PLA1.","ACwvu.PLA1.",#N/A,FALSE,FALSE,0,0,0,0,2,"","",TRUE,TRUE,FALSE,FALSE,1,60,#N/A,#N/A,FALSE,FALSE,FALSE,FALSE,FALSE,FALSE,FALSE,9,65532,65532,FALSE,FALSE,TRUE,TRUE,TRUE}</definedName>
    <definedName name="abu" localSheetId="69" hidden="1">{FALSE,FALSE,-1.25,-15.5,484.5,276.75,FALSE,FALSE,TRUE,TRUE,0,12,#N/A,46,#N/A,2.93460490463215,15.35,1,FALSE,FALSE,3,TRUE,1,FALSE,100,"Swvu.PLA1.","ACwvu.PLA1.",#N/A,FALSE,FALSE,0,0,0,0,2,"","",TRUE,TRUE,FALSE,FALSE,1,60,#N/A,#N/A,FALSE,FALSE,FALSE,FALSE,FALSE,FALSE,FALSE,9,65532,65532,FALSE,FALSE,TRUE,TRUE,TRUE}</definedName>
    <definedName name="abu" localSheetId="71" hidden="1">{FALSE,FALSE,-1.25,-15.5,484.5,276.75,FALSE,FALSE,TRUE,TRUE,0,12,#N/A,46,#N/A,2.93460490463215,15.35,1,FALSE,FALSE,3,TRUE,1,FALSE,100,"Swvu.PLA1.","ACwvu.PLA1.",#N/A,FALSE,FALSE,0,0,0,0,2,"","",TRUE,TRUE,FALSE,FALSE,1,60,#N/A,#N/A,FALSE,FALSE,FALSE,FALSE,FALSE,FALSE,FALSE,9,65532,65532,FALSE,FALSE,TRUE,TRUE,TRUE}</definedName>
    <definedName name="abu" localSheetId="73" hidden="1">{FALSE,FALSE,-1.25,-15.5,484.5,276.75,FALSE,FALSE,TRUE,TRUE,0,12,#N/A,46,#N/A,2.93460490463215,15.35,1,FALSE,FALSE,3,TRUE,1,FALSE,100,"Swvu.PLA1.","ACwvu.PLA1.",#N/A,FALSE,FALSE,0,0,0,0,2,"","",TRUE,TRUE,FALSE,FALSE,1,60,#N/A,#N/A,FALSE,FALSE,FALSE,FALSE,FALSE,FALSE,FALSE,9,65532,65532,FALSE,FALSE,TRUE,TRUE,TRUE}</definedName>
    <definedName name="abu" localSheetId="74"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wvu.PLA1." localSheetId="21" hidden="1">'[15]COP FED'!#REF!</definedName>
    <definedName name="ACwvu.PLA1." localSheetId="23" hidden="1">'[15]COP FED'!#REF!</definedName>
    <definedName name="ACwvu.PLA1." localSheetId="41" hidden="1">'[16]COP FED'!#REF!</definedName>
    <definedName name="ACwvu.PLA1." localSheetId="42" hidden="1">'[16]COP FED'!#REF!</definedName>
    <definedName name="ACwvu.PLA1." localSheetId="43" hidden="1">'[17]COP FED'!#REF!</definedName>
    <definedName name="ACwvu.PLA1." localSheetId="44" hidden="1">'[17]COP FED'!#REF!</definedName>
    <definedName name="ACwvu.PLA1." localSheetId="45" hidden="1">'[17]COP FED'!#REF!</definedName>
    <definedName name="ACwvu.PLA1." localSheetId="6" hidden="1">'[15]COP FED'!#REF!</definedName>
    <definedName name="ACwvu.PLA1." hidden="1">'[15]COP FED'!#REF!</definedName>
    <definedName name="ACwvu.PLA2." localSheetId="41" hidden="1">'[16]COP FED'!$A$1:$N$49</definedName>
    <definedName name="ACwvu.PLA2." localSheetId="42" hidden="1">'[16]COP FED'!$A$1:$N$49</definedName>
    <definedName name="ACwvu.PLA2." localSheetId="43" hidden="1">'[17]COP FED'!$A$1:$N$49</definedName>
    <definedName name="ACwvu.PLA2." localSheetId="44" hidden="1">'[17]COP FED'!$A$1:$N$49</definedName>
    <definedName name="ACwvu.PLA2." localSheetId="45" hidden="1">'[17]COP FED'!$A$1:$N$49</definedName>
    <definedName name="ACwvu.PLA2." hidden="1">'[15]COP FED'!$A$1:$N$49</definedName>
    <definedName name="anscount" hidden="1">2</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0"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1" hidden="1">{#N/A,#N/A,TRUE,"Table1USD";#N/A,#N/A,TRUE,"Table1GBP"}</definedName>
    <definedName name="as" localSheetId="22" hidden="1">{#N/A,#N/A,TRUE,"Table1USD";#N/A,#N/A,TRUE,"Table1GBP"}</definedName>
    <definedName name="as" localSheetId="2" hidden="1">{#N/A,#N/A,TRUE,"Table1USD";#N/A,#N/A,TRUE,"Table1GBP"}</definedName>
    <definedName name="as" localSheetId="26" hidden="1">{#N/A,#N/A,TRUE,"Table1USD";#N/A,#N/A,TRUE,"Table1GBP"}</definedName>
    <definedName name="as" localSheetId="27" hidden="1">{#N/A,#N/A,TRUE,"Table1USD";#N/A,#N/A,TRUE,"Table1GBP"}</definedName>
    <definedName name="as" localSheetId="31" hidden="1">{#N/A,#N/A,TRUE,"Table1USD";#N/A,#N/A,TRUE,"Table1GBP"}</definedName>
    <definedName name="as" localSheetId="32" hidden="1">{#N/A,#N/A,TRUE,"Table1USD";#N/A,#N/A,TRUE,"Table1GBP"}</definedName>
    <definedName name="as" localSheetId="33" hidden="1">{#N/A,#N/A,TRUE,"Table1USD";#N/A,#N/A,TRUE,"Table1GBP"}</definedName>
    <definedName name="as" localSheetId="3" hidden="1">{#N/A,#N/A,TRUE,"Table1USD";#N/A,#N/A,TRUE,"Table1GBP"}</definedName>
    <definedName name="as" localSheetId="39" hidden="1">{#N/A,#N/A,TRUE,"Table1USD";#N/A,#N/A,TRUE,"Table1GBP"}</definedName>
    <definedName name="as" localSheetId="40" hidden="1">{#N/A,#N/A,TRUE,"Table1USD";#N/A,#N/A,TRUE,"Table1GBP"}</definedName>
    <definedName name="as" localSheetId="41" hidden="1">{#N/A,#N/A,TRUE,"Table1USD";#N/A,#N/A,TRUE,"Table1GBP"}</definedName>
    <definedName name="as" localSheetId="42" hidden="1">{#N/A,#N/A,TRUE,"Table1USD";#N/A,#N/A,TRUE,"Table1GBP"}</definedName>
    <definedName name="as" localSheetId="43" hidden="1">{#N/A,#N/A,TRUE,"Table1USD";#N/A,#N/A,TRUE,"Table1GBP"}</definedName>
    <definedName name="as" localSheetId="44" hidden="1">{#N/A,#N/A,TRUE,"Table1USD";#N/A,#N/A,TRUE,"Table1GBP"}</definedName>
    <definedName name="as" localSheetId="45" hidden="1">{#N/A,#N/A,TRUE,"Table1USD";#N/A,#N/A,TRUE,"Table1GBP"}</definedName>
    <definedName name="as" localSheetId="46" hidden="1">{#N/A,#N/A,TRUE,"Table1USD";#N/A,#N/A,TRUE,"Table1GBP"}</definedName>
    <definedName name="as" localSheetId="47" hidden="1">{#N/A,#N/A,TRUE,"Table1USD";#N/A,#N/A,TRUE,"Table1GBP"}</definedName>
    <definedName name="as" localSheetId="48" hidden="1">{#N/A,#N/A,TRUE,"Table1USD";#N/A,#N/A,TRUE,"Table1GBP"}</definedName>
    <definedName name="as" localSheetId="49" hidden="1">{#N/A,#N/A,TRUE,"Table1USD";#N/A,#N/A,TRUE,"Table1GBP"}</definedName>
    <definedName name="as" localSheetId="50" hidden="1">{#N/A,#N/A,TRUE,"Table1USD";#N/A,#N/A,TRUE,"Table1GBP"}</definedName>
    <definedName name="as" localSheetId="51" hidden="1">{#N/A,#N/A,TRUE,"Table1USD";#N/A,#N/A,TRUE,"Table1GBP"}</definedName>
    <definedName name="as" localSheetId="52" hidden="1">{#N/A,#N/A,TRUE,"Table1USD";#N/A,#N/A,TRUE,"Table1GBP"}</definedName>
    <definedName name="as" localSheetId="53" hidden="1">{#N/A,#N/A,TRUE,"Table1USD";#N/A,#N/A,TRUE,"Table1GBP"}</definedName>
    <definedName name="as" localSheetId="54" hidden="1">{#N/A,#N/A,TRUE,"Table1USD";#N/A,#N/A,TRUE,"Table1GBP"}</definedName>
    <definedName name="as" localSheetId="55" hidden="1">{#N/A,#N/A,TRUE,"Table1USD";#N/A,#N/A,TRUE,"Table1GBP"}</definedName>
    <definedName name="as" localSheetId="56" hidden="1">{#N/A,#N/A,TRUE,"Table1USD";#N/A,#N/A,TRUE,"Table1GBP"}</definedName>
    <definedName name="as" localSheetId="58" hidden="1">{#N/A,#N/A,TRUE,"Table1USD";#N/A,#N/A,TRUE,"Table1GBP"}</definedName>
    <definedName name="as" localSheetId="59" hidden="1">{#N/A,#N/A,TRUE,"Table1USD";#N/A,#N/A,TRUE,"Table1GBP"}</definedName>
    <definedName name="as" localSheetId="64" hidden="1">{#N/A,#N/A,TRUE,"Table1USD";#N/A,#N/A,TRUE,"Table1GBP"}</definedName>
    <definedName name="as" localSheetId="65" hidden="1">{#N/A,#N/A,TRUE,"Table1USD";#N/A,#N/A,TRUE,"Table1GBP"}</definedName>
    <definedName name="as" localSheetId="66" hidden="1">{#N/A,#N/A,TRUE,"Table1USD";#N/A,#N/A,TRUE,"Table1GBP"}</definedName>
    <definedName name="as" localSheetId="6" hidden="1">{#N/A,#N/A,TRUE,"Table1USD";#N/A,#N/A,TRUE,"Table1GBP"}</definedName>
    <definedName name="as" localSheetId="67" hidden="1">{#N/A,#N/A,TRUE,"Table1USD";#N/A,#N/A,TRUE,"Table1GBP"}</definedName>
    <definedName name="as" localSheetId="69" hidden="1">{#N/A,#N/A,TRUE,"Table1USD";#N/A,#N/A,TRUE,"Table1GBP"}</definedName>
    <definedName name="as" localSheetId="71" hidden="1">{#N/A,#N/A,TRUE,"Table1USD";#N/A,#N/A,TRUE,"Table1GBP"}</definedName>
    <definedName name="as" localSheetId="73" hidden="1">{#N/A,#N/A,TRUE,"Table1USD";#N/A,#N/A,TRUE,"Table1GBP"}</definedName>
    <definedName name="as" localSheetId="74" hidden="1">{#N/A,#N/A,TRUE,"Table1USD";#N/A,#N/A,TRUE,"Table1GBP"}</definedName>
    <definedName name="as" localSheetId="0" hidden="1">{#N/A,#N/A,TRUE,"Table1USD";#N/A,#N/A,TRUE,"Table1GBP"}</definedName>
    <definedName name="as" hidden="1">{#N/A,#N/A,TRUE,"Table1USD";#N/A,#N/A,TRUE,"Table1GBP"}</definedName>
    <definedName name="asdfasf" localSheetId="1" hidden="1">{#N/A,#N/A,FALSE,"INTERST"}</definedName>
    <definedName name="asdfasf" localSheetId="22" hidden="1">{#N/A,#N/A,FALSE,"INTERST"}</definedName>
    <definedName name="asdfasf" localSheetId="2" hidden="1">{#N/A,#N/A,FALSE,"INTERST"}</definedName>
    <definedName name="asdfasf" localSheetId="26" hidden="1">{#N/A,#N/A,FALSE,"INTERST"}</definedName>
    <definedName name="asdfasf" localSheetId="27" hidden="1">{#N/A,#N/A,FALSE,"INTERST"}</definedName>
    <definedName name="asdfasf" localSheetId="31" hidden="1">{#N/A,#N/A,FALSE,"INTERST"}</definedName>
    <definedName name="asdfasf" localSheetId="32" hidden="1">{#N/A,#N/A,FALSE,"INTERST"}</definedName>
    <definedName name="asdfasf" localSheetId="33" hidden="1">{#N/A,#N/A,FALSE,"INTERST"}</definedName>
    <definedName name="asdfasf" localSheetId="3" hidden="1">{#N/A,#N/A,FALSE,"INTERST"}</definedName>
    <definedName name="asdfasf" localSheetId="39" hidden="1">{#N/A,#N/A,FALSE,"INTERST"}</definedName>
    <definedName name="asdfasf" localSheetId="40" hidden="1">{#N/A,#N/A,FALSE,"INTERST"}</definedName>
    <definedName name="asdfasf" localSheetId="41" hidden="1">{#N/A,#N/A,FALSE,"INTERST"}</definedName>
    <definedName name="asdfasf" localSheetId="42" hidden="1">{#N/A,#N/A,FALSE,"INTERST"}</definedName>
    <definedName name="asdfasf" localSheetId="43" hidden="1">{#N/A,#N/A,FALSE,"INTERST"}</definedName>
    <definedName name="asdfasf" localSheetId="44" hidden="1">{#N/A,#N/A,FALSE,"INTERST"}</definedName>
    <definedName name="asdfasf" localSheetId="45" hidden="1">{#N/A,#N/A,FALSE,"INTERST"}</definedName>
    <definedName name="asdfasf" localSheetId="46" hidden="1">{#N/A,#N/A,FALSE,"INTERST"}</definedName>
    <definedName name="asdfasf" localSheetId="47" hidden="1">{#N/A,#N/A,FALSE,"INTERST"}</definedName>
    <definedName name="asdfasf" localSheetId="48" hidden="1">{#N/A,#N/A,FALSE,"INTERST"}</definedName>
    <definedName name="asdfasf" localSheetId="49" hidden="1">{#N/A,#N/A,FALSE,"INTERST"}</definedName>
    <definedName name="asdfasf" localSheetId="50" hidden="1">{#N/A,#N/A,FALSE,"INTERST"}</definedName>
    <definedName name="asdfasf" localSheetId="51" hidden="1">{#N/A,#N/A,FALSE,"INTERST"}</definedName>
    <definedName name="asdfasf" localSheetId="52" hidden="1">{#N/A,#N/A,FALSE,"INTERST"}</definedName>
    <definedName name="asdfasf" localSheetId="53" hidden="1">{#N/A,#N/A,FALSE,"INTERST"}</definedName>
    <definedName name="asdfasf" localSheetId="54" hidden="1">{#N/A,#N/A,FALSE,"INTERST"}</definedName>
    <definedName name="asdfasf" localSheetId="55" hidden="1">{#N/A,#N/A,FALSE,"INTERST"}</definedName>
    <definedName name="asdfasf" localSheetId="56" hidden="1">{#N/A,#N/A,FALSE,"INTERST"}</definedName>
    <definedName name="asdfasf" localSheetId="58" hidden="1">{#N/A,#N/A,FALSE,"INTERST"}</definedName>
    <definedName name="asdfasf" localSheetId="59" hidden="1">{#N/A,#N/A,FALSE,"INTERST"}</definedName>
    <definedName name="asdfasf" localSheetId="64" hidden="1">{#N/A,#N/A,FALSE,"INTERST"}</definedName>
    <definedName name="asdfasf" localSheetId="65" hidden="1">{#N/A,#N/A,FALSE,"INTERST"}</definedName>
    <definedName name="asdfasf" localSheetId="66" hidden="1">{#N/A,#N/A,FALSE,"INTERST"}</definedName>
    <definedName name="asdfasf" localSheetId="6" hidden="1">{#N/A,#N/A,FALSE,"INTERST"}</definedName>
    <definedName name="asdfasf" localSheetId="67" hidden="1">{#N/A,#N/A,FALSE,"INTERST"}</definedName>
    <definedName name="asdfasf" localSheetId="69" hidden="1">{#N/A,#N/A,FALSE,"INTERST"}</definedName>
    <definedName name="asdfasf" localSheetId="71" hidden="1">{#N/A,#N/A,FALSE,"INTERST"}</definedName>
    <definedName name="asdfasf" localSheetId="73" hidden="1">{#N/A,#N/A,FALSE,"INTERST"}</definedName>
    <definedName name="asdfasf" localSheetId="74" hidden="1">{#N/A,#N/A,FALSE,"INTERST"}</definedName>
    <definedName name="asdfasf" localSheetId="0" hidden="1">{#N/A,#N/A,FALSE,"INTERST"}</definedName>
    <definedName name="asdfasf" hidden="1">{#N/A,#N/A,FALSE,"INTERST"}</definedName>
    <definedName name="asdgb" localSheetId="1" hidden="1">{#N/A,#N/A,TRUE,"Table1USD";#N/A,#N/A,TRUE,"Table1GBP"}</definedName>
    <definedName name="asdgb" localSheetId="22" hidden="1">{#N/A,#N/A,TRUE,"Table1USD";#N/A,#N/A,TRUE,"Table1GBP"}</definedName>
    <definedName name="asdgb" localSheetId="2" hidden="1">{#N/A,#N/A,TRUE,"Table1USD";#N/A,#N/A,TRUE,"Table1GBP"}</definedName>
    <definedName name="asdgb" localSheetId="26" hidden="1">{#N/A,#N/A,TRUE,"Table1USD";#N/A,#N/A,TRUE,"Table1GBP"}</definedName>
    <definedName name="asdgb" localSheetId="27" hidden="1">{#N/A,#N/A,TRUE,"Table1USD";#N/A,#N/A,TRUE,"Table1GBP"}</definedName>
    <definedName name="asdgb" localSheetId="31" hidden="1">{#N/A,#N/A,TRUE,"Table1USD";#N/A,#N/A,TRUE,"Table1GBP"}</definedName>
    <definedName name="asdgb" localSheetId="32" hidden="1">{#N/A,#N/A,TRUE,"Table1USD";#N/A,#N/A,TRUE,"Table1GBP"}</definedName>
    <definedName name="asdgb" localSheetId="33" hidden="1">{#N/A,#N/A,TRUE,"Table1USD";#N/A,#N/A,TRUE,"Table1GBP"}</definedName>
    <definedName name="asdgb" localSheetId="3" hidden="1">{#N/A,#N/A,TRUE,"Table1USD";#N/A,#N/A,TRUE,"Table1GBP"}</definedName>
    <definedName name="asdgb" localSheetId="39" hidden="1">{#N/A,#N/A,TRUE,"Table1USD";#N/A,#N/A,TRUE,"Table1GBP"}</definedName>
    <definedName name="asdgb" localSheetId="40" hidden="1">{#N/A,#N/A,TRUE,"Table1USD";#N/A,#N/A,TRUE,"Table1GBP"}</definedName>
    <definedName name="asdgb" localSheetId="41" hidden="1">{#N/A,#N/A,TRUE,"Table1USD";#N/A,#N/A,TRUE,"Table1GBP"}</definedName>
    <definedName name="asdgb" localSheetId="42" hidden="1">{#N/A,#N/A,TRUE,"Table1USD";#N/A,#N/A,TRUE,"Table1GBP"}</definedName>
    <definedName name="asdgb" localSheetId="43" hidden="1">{#N/A,#N/A,TRUE,"Table1USD";#N/A,#N/A,TRUE,"Table1GBP"}</definedName>
    <definedName name="asdgb" localSheetId="44" hidden="1">{#N/A,#N/A,TRUE,"Table1USD";#N/A,#N/A,TRUE,"Table1GBP"}</definedName>
    <definedName name="asdgb" localSheetId="45" hidden="1">{#N/A,#N/A,TRUE,"Table1USD";#N/A,#N/A,TRUE,"Table1GBP"}</definedName>
    <definedName name="asdgb" localSheetId="46" hidden="1">{#N/A,#N/A,TRUE,"Table1USD";#N/A,#N/A,TRUE,"Table1GBP"}</definedName>
    <definedName name="asdgb" localSheetId="47" hidden="1">{#N/A,#N/A,TRUE,"Table1USD";#N/A,#N/A,TRUE,"Table1GBP"}</definedName>
    <definedName name="asdgb" localSheetId="48" hidden="1">{#N/A,#N/A,TRUE,"Table1USD";#N/A,#N/A,TRUE,"Table1GBP"}</definedName>
    <definedName name="asdgb" localSheetId="49" hidden="1">{#N/A,#N/A,TRUE,"Table1USD";#N/A,#N/A,TRUE,"Table1GBP"}</definedName>
    <definedName name="asdgb" localSheetId="50" hidden="1">{#N/A,#N/A,TRUE,"Table1USD";#N/A,#N/A,TRUE,"Table1GBP"}</definedName>
    <definedName name="asdgb" localSheetId="51" hidden="1">{#N/A,#N/A,TRUE,"Table1USD";#N/A,#N/A,TRUE,"Table1GBP"}</definedName>
    <definedName name="asdgb" localSheetId="52" hidden="1">{#N/A,#N/A,TRUE,"Table1USD";#N/A,#N/A,TRUE,"Table1GBP"}</definedName>
    <definedName name="asdgb" localSheetId="53" hidden="1">{#N/A,#N/A,TRUE,"Table1USD";#N/A,#N/A,TRUE,"Table1GBP"}</definedName>
    <definedName name="asdgb" localSheetId="54" hidden="1">{#N/A,#N/A,TRUE,"Table1USD";#N/A,#N/A,TRUE,"Table1GBP"}</definedName>
    <definedName name="asdgb" localSheetId="55" hidden="1">{#N/A,#N/A,TRUE,"Table1USD";#N/A,#N/A,TRUE,"Table1GBP"}</definedName>
    <definedName name="asdgb" localSheetId="56" hidden="1">{#N/A,#N/A,TRUE,"Table1USD";#N/A,#N/A,TRUE,"Table1GBP"}</definedName>
    <definedName name="asdgb" localSheetId="58" hidden="1">{#N/A,#N/A,TRUE,"Table1USD";#N/A,#N/A,TRUE,"Table1GBP"}</definedName>
    <definedName name="asdgb" localSheetId="59" hidden="1">{#N/A,#N/A,TRUE,"Table1USD";#N/A,#N/A,TRUE,"Table1GBP"}</definedName>
    <definedName name="asdgb" localSheetId="64" hidden="1">{#N/A,#N/A,TRUE,"Table1USD";#N/A,#N/A,TRUE,"Table1GBP"}</definedName>
    <definedName name="asdgb" localSheetId="65" hidden="1">{#N/A,#N/A,TRUE,"Table1USD";#N/A,#N/A,TRUE,"Table1GBP"}</definedName>
    <definedName name="asdgb" localSheetId="66" hidden="1">{#N/A,#N/A,TRUE,"Table1USD";#N/A,#N/A,TRUE,"Table1GBP"}</definedName>
    <definedName name="asdgb" localSheetId="6" hidden="1">{#N/A,#N/A,TRUE,"Table1USD";#N/A,#N/A,TRUE,"Table1GBP"}</definedName>
    <definedName name="asdgb" localSheetId="67" hidden="1">{#N/A,#N/A,TRUE,"Table1USD";#N/A,#N/A,TRUE,"Table1GBP"}</definedName>
    <definedName name="asdgb" localSheetId="69" hidden="1">{#N/A,#N/A,TRUE,"Table1USD";#N/A,#N/A,TRUE,"Table1GBP"}</definedName>
    <definedName name="asdgb" localSheetId="71" hidden="1">{#N/A,#N/A,TRUE,"Table1USD";#N/A,#N/A,TRUE,"Table1GBP"}</definedName>
    <definedName name="asdgb" localSheetId="73" hidden="1">{#N/A,#N/A,TRUE,"Table1USD";#N/A,#N/A,TRUE,"Table1GBP"}</definedName>
    <definedName name="asdgb" localSheetId="74" hidden="1">{#N/A,#N/A,TRUE,"Table1USD";#N/A,#N/A,TRUE,"Table1GBP"}</definedName>
    <definedName name="asdgb" localSheetId="0" hidden="1">{#N/A,#N/A,TRUE,"Table1USD";#N/A,#N/A,TRUE,"Table1GBP"}</definedName>
    <definedName name="asdgb" hidden="1">{#N/A,#N/A,TRUE,"Table1USD";#N/A,#N/A,TRUE,"Table1GBP"}</definedName>
    <definedName name="BLPH1" localSheetId="41" hidden="1">'[18]Ex rate bloom'!$A$4</definedName>
    <definedName name="BLPH1" localSheetId="42" hidden="1">'[18]Ex rate bloom'!$A$4</definedName>
    <definedName name="BLPH1" localSheetId="43" hidden="1">'[19]Ex rate bloom'!$A$4</definedName>
    <definedName name="BLPH1" localSheetId="44" hidden="1">'[19]Ex rate bloom'!$A$4</definedName>
    <definedName name="BLPH1" localSheetId="45" hidden="1">'[19]Ex rate bloom'!$A$4</definedName>
    <definedName name="BLPH1" hidden="1">'[20]Ex rate bloom'!$A$4</definedName>
    <definedName name="BLPH14" localSheetId="21" hidden="1">[21]Raw_1!#REF!</definedName>
    <definedName name="BLPH14" localSheetId="23" hidden="1">[21]Raw_1!#REF!</definedName>
    <definedName name="BLPH14" localSheetId="41" hidden="1">[22]Raw_1!#REF!</definedName>
    <definedName name="BLPH14" localSheetId="42" hidden="1">[22]Raw_1!#REF!</definedName>
    <definedName name="BLPH14" localSheetId="43" hidden="1">[23]Raw_1!#REF!</definedName>
    <definedName name="BLPH14" localSheetId="44" hidden="1">[23]Raw_1!#REF!</definedName>
    <definedName name="BLPH14" localSheetId="45" hidden="1">[23]Raw_1!#REF!</definedName>
    <definedName name="BLPH14" localSheetId="6" hidden="1">[21]Raw_1!#REF!</definedName>
    <definedName name="BLPH14" hidden="1">[21]Raw_1!#REF!</definedName>
    <definedName name="BLPH2" localSheetId="41" hidden="1">'[18]Ex rate bloom'!$D$4</definedName>
    <definedName name="BLPH2" localSheetId="42" hidden="1">'[18]Ex rate bloom'!$D$4</definedName>
    <definedName name="BLPH2" localSheetId="43" hidden="1">'[19]Ex rate bloom'!$D$4</definedName>
    <definedName name="BLPH2" localSheetId="44" hidden="1">'[19]Ex rate bloom'!$D$4</definedName>
    <definedName name="BLPH2" localSheetId="45" hidden="1">'[19]Ex rate bloom'!$D$4</definedName>
    <definedName name="BLPH2" hidden="1">'[20]Ex rate bloom'!$D$4</definedName>
    <definedName name="BLPH3" localSheetId="41" hidden="1">'[18]Ex rate bloom'!$G$4</definedName>
    <definedName name="BLPH3" localSheetId="42" hidden="1">'[18]Ex rate bloom'!$G$4</definedName>
    <definedName name="BLPH3" localSheetId="43" hidden="1">'[19]Ex rate bloom'!$G$4</definedName>
    <definedName name="BLPH3" localSheetId="44" hidden="1">'[19]Ex rate bloom'!$G$4</definedName>
    <definedName name="BLPH3" localSheetId="45" hidden="1">'[19]Ex rate bloom'!$G$4</definedName>
    <definedName name="BLPH3" hidden="1">'[20]Ex rate bloom'!$G$4</definedName>
    <definedName name="BLPH4" localSheetId="41" hidden="1">'[18]Ex rate bloom'!$J$4</definedName>
    <definedName name="BLPH4" localSheetId="42" hidden="1">'[18]Ex rate bloom'!$J$4</definedName>
    <definedName name="BLPH4" localSheetId="43" hidden="1">'[19]Ex rate bloom'!$J$4</definedName>
    <definedName name="BLPH4" localSheetId="44" hidden="1">'[19]Ex rate bloom'!$J$4</definedName>
    <definedName name="BLPH4" localSheetId="45" hidden="1">'[19]Ex rate bloom'!$J$4</definedName>
    <definedName name="BLPH4" hidden="1">'[20]Ex rate bloom'!$J$4</definedName>
    <definedName name="BLPH5" localSheetId="41" hidden="1">'[18]Ex rate bloom'!$M$4</definedName>
    <definedName name="BLPH5" localSheetId="42" hidden="1">'[18]Ex rate bloom'!$M$4</definedName>
    <definedName name="BLPH5" localSheetId="43" hidden="1">'[19]Ex rate bloom'!$M$4</definedName>
    <definedName name="BLPH5" localSheetId="44" hidden="1">'[19]Ex rate bloom'!$M$4</definedName>
    <definedName name="BLPH5" localSheetId="45" hidden="1">'[19]Ex rate bloom'!$M$4</definedName>
    <definedName name="BLPH5" hidden="1">'[20]Ex rate bloom'!$M$4</definedName>
    <definedName name="BLPH6" localSheetId="41" hidden="1">'[18]Ex rate bloom'!$P$4</definedName>
    <definedName name="BLPH6" localSheetId="42" hidden="1">'[18]Ex rate bloom'!$P$4</definedName>
    <definedName name="BLPH6" localSheetId="43" hidden="1">'[19]Ex rate bloom'!$P$4</definedName>
    <definedName name="BLPH6" localSheetId="44" hidden="1">'[19]Ex rate bloom'!$P$4</definedName>
    <definedName name="BLPH6" localSheetId="45" hidden="1">'[19]Ex rate bloom'!$P$4</definedName>
    <definedName name="BLPH6" hidden="1">'[20]Ex rate bloom'!$P$4</definedName>
    <definedName name="BLPH7" localSheetId="41" hidden="1">'[18]Ex rate bloom'!$S$4</definedName>
    <definedName name="BLPH7" localSheetId="42" hidden="1">'[18]Ex rate bloom'!$S$4</definedName>
    <definedName name="BLPH7" localSheetId="43" hidden="1">'[19]Ex rate bloom'!$S$4</definedName>
    <definedName name="BLPH7" localSheetId="44" hidden="1">'[19]Ex rate bloom'!$S$4</definedName>
    <definedName name="BLPH7" localSheetId="45" hidden="1">'[19]Ex rate bloom'!$S$4</definedName>
    <definedName name="BLPH7" hidden="1">'[20]Ex rate bloom'!$S$4</definedName>
    <definedName name="BLPH8" localSheetId="41" hidden="1">'[18]Ex rate bloom'!$V$4</definedName>
    <definedName name="BLPH8" localSheetId="42" hidden="1">'[18]Ex rate bloom'!$V$4</definedName>
    <definedName name="BLPH8" localSheetId="43" hidden="1">'[19]Ex rate bloom'!$V$4</definedName>
    <definedName name="BLPH8" localSheetId="44" hidden="1">'[19]Ex rate bloom'!$V$4</definedName>
    <definedName name="BLPH8" localSheetId="45" hidden="1">'[19]Ex rate bloom'!$V$4</definedName>
    <definedName name="BLPH8" hidden="1">'[20]Ex rate bloom'!$V$4</definedName>
    <definedName name="BLPH80" localSheetId="41" hidden="1">'[24]Technology indices '!$A$4</definedName>
    <definedName name="BLPH80" localSheetId="42" hidden="1">'[24]Technology indices '!$A$4</definedName>
    <definedName name="BLPH80" localSheetId="43" hidden="1">'[25]Technology indices '!$A$4</definedName>
    <definedName name="BLPH80" localSheetId="44" hidden="1">'[25]Technology indices '!$A$4</definedName>
    <definedName name="BLPH80" localSheetId="45" hidden="1">'[25]Technology indices '!$A$4</definedName>
    <definedName name="BLPH80" hidden="1">'[26]Technology indices '!$A$4</definedName>
    <definedName name="BLPH81" localSheetId="41" hidden="1">'[24]Technology indices '!$E$4</definedName>
    <definedName name="BLPH81" localSheetId="42" hidden="1">'[24]Technology indices '!$E$4</definedName>
    <definedName name="BLPH81" localSheetId="43" hidden="1">'[25]Technology indices '!$E$4</definedName>
    <definedName name="BLPH81" localSheetId="44" hidden="1">'[25]Technology indices '!$E$4</definedName>
    <definedName name="BLPH81" localSheetId="45" hidden="1">'[25]Technology indices '!$E$4</definedName>
    <definedName name="BLPH81" hidden="1">'[26]Technology indices '!$E$4</definedName>
    <definedName name="BLPH82" localSheetId="41" hidden="1">'[24]Technology indices '!$I$4</definedName>
    <definedName name="BLPH82" localSheetId="42" hidden="1">'[24]Technology indices '!$I$4</definedName>
    <definedName name="BLPH82" localSheetId="43" hidden="1">'[25]Technology indices '!$I$4</definedName>
    <definedName name="BLPH82" localSheetId="44" hidden="1">'[25]Technology indices '!$I$4</definedName>
    <definedName name="BLPH82" localSheetId="45" hidden="1">'[25]Technology indices '!$I$4</definedName>
    <definedName name="BLPH82" hidden="1">'[26]Technology indices '!$I$4</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7" hidden="1">{FALSE,FALSE,-1.25,-15.5,484.5,276.75,FALSE,FALSE,TRUE,TRUE,0,12,#N/A,46,#N/A,2.93460490463215,15.35,1,FALSE,FALSE,3,TRUE,1,FALSE,100,"Swvu.PLA1.","ACwvu.PLA1.",#N/A,FALSE,FALSE,0,0,0,0,2,"","",TRUE,TRUE,FALSE,FALSE,1,60,#N/A,#N/A,FALSE,FALSE,FALSE,FALSE,FALSE,FALSE,FALSE,9,65532,65532,FALSE,FALSE,TRUE,TRUE,TRUE}</definedName>
    <definedName name="board" localSheetId="31" hidden="1">{FALSE,FALSE,-1.25,-15.5,484.5,276.75,FALSE,FALSE,TRUE,TRUE,0,12,#N/A,46,#N/A,2.93460490463215,15.35,1,FALSE,FALSE,3,TRUE,1,FALSE,100,"Swvu.PLA1.","ACwvu.PLA1.",#N/A,FALSE,FALSE,0,0,0,0,2,"","",TRUE,TRUE,FALSE,FALSE,1,60,#N/A,#N/A,FALSE,FALSE,FALSE,FALSE,FALSE,FALSE,FALSE,9,65532,65532,FALSE,FALSE,TRUE,TRUE,TRUE}</definedName>
    <definedName name="board" localSheetId="32" hidden="1">{FALSE,FALSE,-1.25,-15.5,484.5,276.75,FALSE,FALSE,TRUE,TRUE,0,12,#N/A,46,#N/A,2.93460490463215,15.35,1,FALSE,FALSE,3,TRUE,1,FALSE,100,"Swvu.PLA1.","ACwvu.PLA1.",#N/A,FALSE,FALSE,0,0,0,0,2,"","",TRUE,TRUE,FALSE,FALSE,1,60,#N/A,#N/A,FALSE,FALSE,FALSE,FALSE,FALSE,FALSE,FALSE,9,65532,65532,FALSE,FALSE,TRUE,TRUE,TRUE}</definedName>
    <definedName name="board" localSheetId="33"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39" hidden="1">{FALSE,FALSE,-1.25,-15.5,484.5,276.75,FALSE,FALSE,TRUE,TRUE,0,12,#N/A,46,#N/A,2.93460490463215,15.35,1,FALSE,FALSE,3,TRUE,1,FALSE,100,"Swvu.PLA1.","ACwvu.PLA1.",#N/A,FALSE,FALSE,0,0,0,0,2,"","",TRUE,TRUE,FALSE,FALSE,1,60,#N/A,#N/A,FALSE,FALSE,FALSE,FALSE,FALSE,FALSE,FALSE,9,65532,65532,FALSE,FALSE,TRUE,TRUE,TRUE}</definedName>
    <definedName name="board" localSheetId="40" hidden="1">{FALSE,FALSE,-1.25,-15.5,484.5,276.75,FALSE,FALSE,TRUE,TRUE,0,12,#N/A,46,#N/A,2.93460490463215,15.35,1,FALSE,FALSE,3,TRUE,1,FALSE,100,"Swvu.PLA1.","ACwvu.PLA1.",#N/A,FALSE,FALSE,0,0,0,0,2,"","",TRUE,TRUE,FALSE,FALSE,1,60,#N/A,#N/A,FALSE,FALSE,FALSE,FALSE,FALSE,FALSE,FALSE,9,65532,65532,FALSE,FALSE,TRUE,TRUE,TRUE}</definedName>
    <definedName name="board" localSheetId="41" hidden="1">{FALSE,FALSE,-1.25,-15.5,484.5,276.75,FALSE,FALSE,TRUE,TRUE,0,12,#N/A,46,#N/A,2.93460490463215,15.35,1,FALSE,FALSE,3,TRUE,1,FALSE,100,"Swvu.PLA1.","ACwvu.PLA1.",#N/A,FALSE,FALSE,0,0,0,0,2,"","",TRUE,TRUE,FALSE,FALSE,1,60,#N/A,#N/A,FALSE,FALSE,FALSE,FALSE,FALSE,FALSE,FALSE,9,65532,65532,FALSE,FALSE,TRUE,TRUE,TRUE}</definedName>
    <definedName name="board" localSheetId="42" hidden="1">{FALSE,FALSE,-1.25,-15.5,484.5,276.75,FALSE,FALSE,TRUE,TRUE,0,12,#N/A,46,#N/A,2.93460490463215,15.35,1,FALSE,FALSE,3,TRUE,1,FALSE,100,"Swvu.PLA1.","ACwvu.PLA1.",#N/A,FALSE,FALSE,0,0,0,0,2,"","",TRUE,TRUE,FALSE,FALSE,1,60,#N/A,#N/A,FALSE,FALSE,FALSE,FALSE,FALSE,FALSE,FALSE,9,65532,65532,FALSE,FALSE,TRUE,TRUE,TRUE}</definedName>
    <definedName name="board" localSheetId="43"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7" hidden="1">{FALSE,FALSE,-1.25,-15.5,484.5,276.75,FALSE,FALSE,TRUE,TRUE,0,12,#N/A,46,#N/A,2.93460490463215,15.35,1,FALSE,FALSE,3,TRUE,1,FALSE,100,"Swvu.PLA1.","ACwvu.PLA1.",#N/A,FALSE,FALSE,0,0,0,0,2,"","",TRUE,TRUE,FALSE,FALSE,1,60,#N/A,#N/A,FALSE,FALSE,FALSE,FALSE,FALSE,FALSE,FALSE,9,65532,65532,FALSE,FALSE,TRUE,TRUE,TRUE}</definedName>
    <definedName name="board" localSheetId="48"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0" hidden="1">{FALSE,FALSE,-1.25,-15.5,484.5,276.75,FALSE,FALSE,TRUE,TRUE,0,12,#N/A,46,#N/A,2.93460490463215,15.35,1,FALSE,FALSE,3,TRUE,1,FALSE,100,"Swvu.PLA1.","ACwvu.PLA1.",#N/A,FALSE,FALSE,0,0,0,0,2,"","",TRUE,TRUE,FALSE,FALSE,1,60,#N/A,#N/A,FALSE,FALSE,FALSE,FALSE,FALSE,FALSE,FALSE,9,65532,65532,FALSE,FALSE,TRUE,TRUE,TRUE}</definedName>
    <definedName name="board" localSheetId="51" hidden="1">{FALSE,FALSE,-1.25,-15.5,484.5,276.75,FALSE,FALSE,TRUE,TRUE,0,12,#N/A,46,#N/A,2.93460490463215,15.35,1,FALSE,FALSE,3,TRUE,1,FALSE,100,"Swvu.PLA1.","ACwvu.PLA1.",#N/A,FALSE,FALSE,0,0,0,0,2,"","",TRUE,TRUE,FALSE,FALSE,1,60,#N/A,#N/A,FALSE,FALSE,FALSE,FALSE,FALSE,FALSE,FALSE,9,65532,65532,FALSE,FALSE,TRUE,TRUE,TRUE}</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53" hidden="1">{FALSE,FALSE,-1.25,-15.5,484.5,276.75,FALSE,FALSE,TRUE,TRUE,0,12,#N/A,46,#N/A,2.93460490463215,15.35,1,FALSE,FALSE,3,TRUE,1,FALSE,100,"Swvu.PLA1.","ACwvu.PLA1.",#N/A,FALSE,FALSE,0,0,0,0,2,"","",TRUE,TRUE,FALSE,FALSE,1,60,#N/A,#N/A,FALSE,FALSE,FALSE,FALSE,FALSE,FALSE,FALSE,9,65532,65532,FALSE,FALSE,TRUE,TRUE,TRUE}</definedName>
    <definedName name="board" localSheetId="54" hidden="1">{FALSE,FALSE,-1.25,-15.5,484.5,276.75,FALSE,FALSE,TRUE,TRUE,0,12,#N/A,46,#N/A,2.93460490463215,15.35,1,FALSE,FALSE,3,TRUE,1,FALSE,100,"Swvu.PLA1.","ACwvu.PLA1.",#N/A,FALSE,FALSE,0,0,0,0,2,"","",TRUE,TRUE,FALSE,FALSE,1,60,#N/A,#N/A,FALSE,FALSE,FALSE,FALSE,FALSE,FALSE,FALSE,9,65532,65532,FALSE,FALSE,TRUE,TRUE,TRUE}</definedName>
    <definedName name="board" localSheetId="55" hidden="1">{FALSE,FALSE,-1.25,-15.5,484.5,276.75,FALSE,FALSE,TRUE,TRUE,0,12,#N/A,46,#N/A,2.93460490463215,15.35,1,FALSE,FALSE,3,TRUE,1,FALSE,100,"Swvu.PLA1.","ACwvu.PLA1.",#N/A,FALSE,FALSE,0,0,0,0,2,"","",TRUE,TRUE,FALSE,FALSE,1,60,#N/A,#N/A,FALSE,FALSE,FALSE,FALSE,FALSE,FALSE,FALSE,9,65532,65532,FALSE,FALSE,TRUE,TRUE,TRUE}</definedName>
    <definedName name="board" localSheetId="56" hidden="1">{FALSE,FALSE,-1.25,-15.5,484.5,276.75,FALSE,FALSE,TRUE,TRUE,0,12,#N/A,46,#N/A,2.93460490463215,15.35,1,FALSE,FALSE,3,TRUE,1,FALSE,100,"Swvu.PLA1.","ACwvu.PLA1.",#N/A,FALSE,FALSE,0,0,0,0,2,"","",TRUE,TRUE,FALSE,FALSE,1,60,#N/A,#N/A,FALSE,FALSE,FALSE,FALSE,FALSE,FALSE,FALSE,9,65532,65532,FALSE,FALSE,TRUE,TRUE,TRUE}</definedName>
    <definedName name="board" localSheetId="58" hidden="1">{FALSE,FALSE,-1.25,-15.5,484.5,276.75,FALSE,FALSE,TRUE,TRUE,0,12,#N/A,46,#N/A,2.93460490463215,15.35,1,FALSE,FALSE,3,TRUE,1,FALSE,100,"Swvu.PLA1.","ACwvu.PLA1.",#N/A,FALSE,FALSE,0,0,0,0,2,"","",TRUE,TRUE,FALSE,FALSE,1,60,#N/A,#N/A,FALSE,FALSE,FALSE,FALSE,FALSE,FALSE,FALSE,9,65532,65532,FALSE,FALSE,TRUE,TRUE,TRUE}</definedName>
    <definedName name="board" localSheetId="59" hidden="1">{FALSE,FALSE,-1.25,-15.5,484.5,276.75,FALSE,FALSE,TRUE,TRUE,0,12,#N/A,46,#N/A,2.93460490463215,15.35,1,FALSE,FALSE,3,TRUE,1,FALSE,100,"Swvu.PLA1.","ACwvu.PLA1.",#N/A,FALSE,FALSE,0,0,0,0,2,"","",TRUE,TRUE,FALSE,FALSE,1,60,#N/A,#N/A,FALSE,FALSE,FALSE,FALSE,FALSE,FALSE,FALSE,9,65532,65532,FALSE,FALSE,TRUE,TRUE,TRUE}</definedName>
    <definedName name="board" localSheetId="64" hidden="1">{FALSE,FALSE,-1.25,-15.5,484.5,276.75,FALSE,FALSE,TRUE,TRUE,0,12,#N/A,46,#N/A,2.93460490463215,15.35,1,FALSE,FALSE,3,TRUE,1,FALSE,100,"Swvu.PLA1.","ACwvu.PLA1.",#N/A,FALSE,FALSE,0,0,0,0,2,"","",TRUE,TRUE,FALSE,FALSE,1,60,#N/A,#N/A,FALSE,FALSE,FALSE,FALSE,FALSE,FALSE,FALSE,9,65532,65532,FALSE,FALSE,TRUE,TRUE,TRUE}</definedName>
    <definedName name="board" localSheetId="65" hidden="1">{FALSE,FALSE,-1.25,-15.5,484.5,276.75,FALSE,FALSE,TRUE,TRUE,0,12,#N/A,46,#N/A,2.93460490463215,15.35,1,FALSE,FALSE,3,TRUE,1,FALSE,100,"Swvu.PLA1.","ACwvu.PLA1.",#N/A,FALSE,FALSE,0,0,0,0,2,"","",TRUE,TRUE,FALSE,FALSE,1,60,#N/A,#N/A,FALSE,FALSE,FALSE,FALSE,FALSE,FALSE,FALSE,9,65532,65532,FALSE,FALSE,TRUE,TRUE,TRUE}</definedName>
    <definedName name="board" localSheetId="66"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67" hidden="1">{FALSE,FALSE,-1.25,-15.5,484.5,276.75,FALSE,FALSE,TRUE,TRUE,0,12,#N/A,46,#N/A,2.93460490463215,15.35,1,FALSE,FALSE,3,TRUE,1,FALSE,100,"Swvu.PLA1.","ACwvu.PLA1.",#N/A,FALSE,FALSE,0,0,0,0,2,"","",TRUE,TRUE,FALSE,FALSE,1,60,#N/A,#N/A,FALSE,FALSE,FALSE,FALSE,FALSE,FALSE,FALSE,9,65532,65532,FALSE,FALSE,TRUE,TRUE,TRUE}</definedName>
    <definedName name="board" localSheetId="69" hidden="1">{FALSE,FALSE,-1.25,-15.5,484.5,276.75,FALSE,FALSE,TRUE,TRUE,0,12,#N/A,46,#N/A,2.93460490463215,15.35,1,FALSE,FALSE,3,TRUE,1,FALSE,100,"Swvu.PLA1.","ACwvu.PLA1.",#N/A,FALSE,FALSE,0,0,0,0,2,"","",TRUE,TRUE,FALSE,FALSE,1,60,#N/A,#N/A,FALSE,FALSE,FALSE,FALSE,FALSE,FALSE,FALSE,9,65532,65532,FALSE,FALSE,TRUE,TRUE,TRUE}</definedName>
    <definedName name="board" localSheetId="71" hidden="1">{FALSE,FALSE,-1.25,-15.5,484.5,276.75,FALSE,FALSE,TRUE,TRUE,0,12,#N/A,46,#N/A,2.93460490463215,15.35,1,FALSE,FALSE,3,TRUE,1,FALSE,100,"Swvu.PLA1.","ACwvu.PLA1.",#N/A,FALSE,FALSE,0,0,0,0,2,"","",TRUE,TRUE,FALSE,FALSE,1,60,#N/A,#N/A,FALSE,FALSE,FALSE,FALSE,FALSE,FALSE,FALSE,9,65532,65532,FALSE,FALSE,TRUE,TRUE,TRUE}</definedName>
    <definedName name="board" localSheetId="73" hidden="1">{FALSE,FALSE,-1.25,-15.5,484.5,276.75,FALSE,FALSE,TRUE,TRUE,0,12,#N/A,46,#N/A,2.93460490463215,15.35,1,FALSE,FALSE,3,TRUE,1,FALSE,100,"Swvu.PLA1.","ACwvu.PLA1.",#N/A,FALSE,FALSE,0,0,0,0,2,"","",TRUE,TRUE,FALSE,FALSE,1,60,#N/A,#N/A,FALSE,FALSE,FALSE,FALSE,FALSE,FALSE,FALSE,9,65532,65532,FALSE,FALSE,TRUE,TRUE,TRUE}</definedName>
    <definedName name="board" localSheetId="74" hidden="1">{FALSE,FALSE,-1.25,-15.5,484.5,276.75,FALSE,FALSE,TRUE,TRUE,0,12,#N/A,46,#N/A,2.93460490463215,15.35,1,FALSE,FALSE,3,TRUE,1,FALSE,100,"Swvu.PLA1.","ACwvu.PLA1.",#N/A,FALSE,FALSE,0,0,0,0,2,"","",TRUE,TRUE,FALSE,FALSE,1,60,#N/A,#N/A,FALSE,FALSE,FALSE,FALSE,FALSE,FALSE,FALSE,9,65532,65532,FALSE,FALSE,TRUE,TRUE,TRUE}</definedName>
    <definedName name="board" localSheetId="0"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54" hidden="1">{FALSE,FALSE,-1.25,-15.5,484.5,276.75,FALSE,FALSE,TRUE,TRUE,0,12,#N/A,46,#N/A,2.93460490463215,15.35,1,FALSE,FALSE,3,TRUE,1,FALSE,100,"Swvu.PLA1.","ACwvu.PLA1.",#N/A,FALSE,FALSE,0,0,0,0,2,"","",TRUE,TRUE,FALSE,FALSE,1,60,#N/A,#N/A,FALSE,FALSE,FALSE,FALSE,FALSE,FALSE,FALSE,9,65532,65532,FALSE,FALSE,TRUE,TRUE,TRUE}</definedName>
    <definedName name="caja" localSheetId="55"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64" hidden="1">{FALSE,FALSE,-1.25,-15.5,484.5,276.75,FALSE,FALSE,TRUE,TRUE,0,12,#N/A,46,#N/A,2.93460490463215,15.35,1,FALSE,FALSE,3,TRUE,1,FALSE,100,"Swvu.PLA1.","ACwvu.PLA1.",#N/A,FALSE,FALSE,0,0,0,0,2,"","",TRUE,TRUE,FALSE,FALSE,1,60,#N/A,#N/A,FALSE,FALSE,FALSE,FALSE,FALSE,FALSE,FALSE,9,65532,65532,FALSE,FALSE,TRUE,TRUE,TRUE}</definedName>
    <definedName name="caja" localSheetId="65" hidden="1">{FALSE,FALSE,-1.25,-15.5,484.5,276.75,FALSE,FALSE,TRUE,TRUE,0,12,#N/A,46,#N/A,2.93460490463215,15.35,1,FALSE,FALSE,3,TRUE,1,FALSE,100,"Swvu.PLA1.","ACwvu.PLA1.",#N/A,FALSE,FALSE,0,0,0,0,2,"","",TRUE,TRUE,FALSE,FALSE,1,60,#N/A,#N/A,FALSE,FALSE,FALSE,FALSE,FALSE,FALSE,FALSE,9,65532,65532,FALSE,FALSE,TRUE,TRUE,TRUE}</definedName>
    <definedName name="caja" localSheetId="66"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67" hidden="1">{FALSE,FALSE,-1.25,-15.5,484.5,276.75,FALSE,FALSE,TRUE,TRUE,0,12,#N/A,46,#N/A,2.93460490463215,15.35,1,FALSE,FALSE,3,TRUE,1,FALSE,100,"Swvu.PLA1.","ACwvu.PLA1.",#N/A,FALSE,FALSE,0,0,0,0,2,"","",TRUE,TRUE,FALSE,FALSE,1,60,#N/A,#N/A,FALSE,FALSE,FALSE,FALSE,FALSE,FALSE,FALSE,9,65532,65532,FALSE,FALSE,TRUE,TRUE,TRUE}</definedName>
    <definedName name="caja" localSheetId="69" hidden="1">{FALSE,FALSE,-1.25,-15.5,484.5,276.75,FALSE,FALSE,TRUE,TRUE,0,12,#N/A,46,#N/A,2.93460490463215,15.35,1,FALSE,FALSE,3,TRUE,1,FALSE,100,"Swvu.PLA1.","ACwvu.PLA1.",#N/A,FALSE,FALSE,0,0,0,0,2,"","",TRUE,TRUE,FALSE,FALSE,1,60,#N/A,#N/A,FALSE,FALSE,FALSE,FALSE,FALSE,FALSE,FALSE,9,65532,65532,FALSE,FALSE,TRUE,TRUE,TRUE}</definedName>
    <definedName name="caja" localSheetId="71" hidden="1">{FALSE,FALSE,-1.25,-15.5,484.5,276.75,FALSE,FALSE,TRUE,TRUE,0,12,#N/A,46,#N/A,2.93460490463215,15.35,1,FALSE,FALSE,3,TRUE,1,FALSE,100,"Swvu.PLA1.","ACwvu.PLA1.",#N/A,FALSE,FALSE,0,0,0,0,2,"","",TRUE,TRUE,FALSE,FALSE,1,60,#N/A,#N/A,FALSE,FALSE,FALSE,FALSE,FALSE,FALSE,FALSE,9,65532,65532,FALSE,FALSE,TRUE,TRUE,TRUE}</definedName>
    <definedName name="caja" localSheetId="73" hidden="1">{FALSE,FALSE,-1.25,-15.5,484.5,276.75,FALSE,FALSE,TRUE,TRUE,0,12,#N/A,46,#N/A,2.93460490463215,15.35,1,FALSE,FALSE,3,TRUE,1,FALSE,100,"Swvu.PLA1.","ACwvu.PLA1.",#N/A,FALSE,FALSE,0,0,0,0,2,"","",TRUE,TRUE,FALSE,FALSE,1,60,#N/A,#N/A,FALSE,FALSE,FALSE,FALSE,FALSE,FALSE,FALSE,9,65532,65532,FALSE,FALSE,TRUE,TRUE,TRUE}</definedName>
    <definedName name="caja" localSheetId="74"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32"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2"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54" hidden="1">{FALSE,FALSE,-1.25,-15.5,484.5,276.75,FALSE,FALSE,TRUE,TRUE,0,12,#N/A,46,#N/A,2.93460490463215,15.35,1,FALSE,FALSE,3,TRUE,1,FALSE,100,"Swvu.PLA1.","ACwvu.PLA1.",#N/A,FALSE,FALSE,0,0,0,0,2,"","",TRUE,TRUE,FALSE,FALSE,1,60,#N/A,#N/A,FALSE,FALSE,FALSE,FALSE,FALSE,FALSE,FALSE,9,65532,65532,FALSE,FALSE,TRUE,TRUE,TRUE}</definedName>
    <definedName name="caja1" localSheetId="55"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64" hidden="1">{FALSE,FALSE,-1.25,-15.5,484.5,276.75,FALSE,FALSE,TRUE,TRUE,0,12,#N/A,46,#N/A,2.93460490463215,15.35,1,FALSE,FALSE,3,TRUE,1,FALSE,100,"Swvu.PLA1.","ACwvu.PLA1.",#N/A,FALSE,FALSE,0,0,0,0,2,"","",TRUE,TRUE,FALSE,FALSE,1,60,#N/A,#N/A,FALSE,FALSE,FALSE,FALSE,FALSE,FALSE,FALSE,9,65532,65532,FALSE,FALSE,TRUE,TRUE,TRUE}</definedName>
    <definedName name="caja1" localSheetId="65" hidden="1">{FALSE,FALSE,-1.25,-15.5,484.5,276.75,FALSE,FALSE,TRUE,TRUE,0,12,#N/A,46,#N/A,2.93460490463215,15.35,1,FALSE,FALSE,3,TRUE,1,FALSE,100,"Swvu.PLA1.","ACwvu.PLA1.",#N/A,FALSE,FALSE,0,0,0,0,2,"","",TRUE,TRUE,FALSE,FALSE,1,60,#N/A,#N/A,FALSE,FALSE,FALSE,FALSE,FALSE,FALSE,FALSE,9,65532,65532,FALSE,FALSE,TRUE,TRUE,TRUE}</definedName>
    <definedName name="caja1" localSheetId="66"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67" hidden="1">{FALSE,FALSE,-1.25,-15.5,484.5,276.75,FALSE,FALSE,TRUE,TRUE,0,12,#N/A,46,#N/A,2.93460490463215,15.35,1,FALSE,FALSE,3,TRUE,1,FALSE,100,"Swvu.PLA1.","ACwvu.PLA1.",#N/A,FALSE,FALSE,0,0,0,0,2,"","",TRUE,TRUE,FALSE,FALSE,1,60,#N/A,#N/A,FALSE,FALSE,FALSE,FALSE,FALSE,FALSE,FALSE,9,65532,65532,FALSE,FALSE,TRUE,TRUE,TRUE}</definedName>
    <definedName name="caja1" localSheetId="69" hidden="1">{FALSE,FALSE,-1.25,-15.5,484.5,276.75,FALSE,FALSE,TRUE,TRUE,0,12,#N/A,46,#N/A,2.93460490463215,15.35,1,FALSE,FALSE,3,TRUE,1,FALSE,100,"Swvu.PLA1.","ACwvu.PLA1.",#N/A,FALSE,FALSE,0,0,0,0,2,"","",TRUE,TRUE,FALSE,FALSE,1,60,#N/A,#N/A,FALSE,FALSE,FALSE,FALSE,FALSE,FALSE,FALSE,9,65532,65532,FALSE,FALSE,TRUE,TRUE,TRUE}</definedName>
    <definedName name="caja1" localSheetId="71" hidden="1">{FALSE,FALSE,-1.25,-15.5,484.5,276.75,FALSE,FALSE,TRUE,TRUE,0,12,#N/A,46,#N/A,2.93460490463215,15.35,1,FALSE,FALSE,3,TRUE,1,FALSE,100,"Swvu.PLA1.","ACwvu.PLA1.",#N/A,FALSE,FALSE,0,0,0,0,2,"","",TRUE,TRUE,FALSE,FALSE,1,60,#N/A,#N/A,FALSE,FALSE,FALSE,FALSE,FALSE,FALSE,FALSE,9,65532,65532,FALSE,FALSE,TRUE,TRUE,TRUE}</definedName>
    <definedName name="caja1" localSheetId="73" hidden="1">{FALSE,FALSE,-1.25,-15.5,484.5,276.75,FALSE,FALSE,TRUE,TRUE,0,12,#N/A,46,#N/A,2.93460490463215,15.35,1,FALSE,FALSE,3,TRUE,1,FALSE,100,"Swvu.PLA1.","ACwvu.PLA1.",#N/A,FALSE,FALSE,0,0,0,0,2,"","",TRUE,TRUE,FALSE,FALSE,1,60,#N/A,#N/A,FALSE,FALSE,FALSE,FALSE,FALSE,FALSE,FALSE,9,65532,65532,FALSE,FALSE,TRUE,TRUE,TRUE}</definedName>
    <definedName name="caja1" localSheetId="74"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32"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2"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54" hidden="1">{FALSE,FALSE,-1.25,-15.5,484.5,276.75,FALSE,FALSE,TRUE,TRUE,0,12,#N/A,46,#N/A,2.93460490463215,15.35,1,FALSE,FALSE,3,TRUE,1,FALSE,100,"Swvu.PLA1.","ACwvu.PLA1.",#N/A,FALSE,FALSE,0,0,0,0,2,"","",TRUE,TRUE,FALSE,FALSE,1,60,#N/A,#N/A,FALSE,FALSE,FALSE,FALSE,FALSE,FALSE,FALSE,9,65532,65532,FALSE,FALSE,TRUE,TRUE,TRUE}</definedName>
    <definedName name="caja2" localSheetId="55"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64" hidden="1">{FALSE,FALSE,-1.25,-15.5,484.5,276.75,FALSE,FALSE,TRUE,TRUE,0,12,#N/A,46,#N/A,2.93460490463215,15.35,1,FALSE,FALSE,3,TRUE,1,FALSE,100,"Swvu.PLA1.","ACwvu.PLA1.",#N/A,FALSE,FALSE,0,0,0,0,2,"","",TRUE,TRUE,FALSE,FALSE,1,60,#N/A,#N/A,FALSE,FALSE,FALSE,FALSE,FALSE,FALSE,FALSE,9,65532,65532,FALSE,FALSE,TRUE,TRUE,TRUE}</definedName>
    <definedName name="caja2" localSheetId="65" hidden="1">{FALSE,FALSE,-1.25,-15.5,484.5,276.75,FALSE,FALSE,TRUE,TRUE,0,12,#N/A,46,#N/A,2.93460490463215,15.35,1,FALSE,FALSE,3,TRUE,1,FALSE,100,"Swvu.PLA1.","ACwvu.PLA1.",#N/A,FALSE,FALSE,0,0,0,0,2,"","",TRUE,TRUE,FALSE,FALSE,1,60,#N/A,#N/A,FALSE,FALSE,FALSE,FALSE,FALSE,FALSE,FALSE,9,65532,65532,FALSE,FALSE,TRUE,TRUE,TRUE}</definedName>
    <definedName name="caja2" localSheetId="66"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67" hidden="1">{FALSE,FALSE,-1.25,-15.5,484.5,276.75,FALSE,FALSE,TRUE,TRUE,0,12,#N/A,46,#N/A,2.93460490463215,15.35,1,FALSE,FALSE,3,TRUE,1,FALSE,100,"Swvu.PLA1.","ACwvu.PLA1.",#N/A,FALSE,FALSE,0,0,0,0,2,"","",TRUE,TRUE,FALSE,FALSE,1,60,#N/A,#N/A,FALSE,FALSE,FALSE,FALSE,FALSE,FALSE,FALSE,9,65532,65532,FALSE,FALSE,TRUE,TRUE,TRUE}</definedName>
    <definedName name="caja2" localSheetId="69" hidden="1">{FALSE,FALSE,-1.25,-15.5,484.5,276.75,FALSE,FALSE,TRUE,TRUE,0,12,#N/A,46,#N/A,2.93460490463215,15.35,1,FALSE,FALSE,3,TRUE,1,FALSE,100,"Swvu.PLA1.","ACwvu.PLA1.",#N/A,FALSE,FALSE,0,0,0,0,2,"","",TRUE,TRUE,FALSE,FALSE,1,60,#N/A,#N/A,FALSE,FALSE,FALSE,FALSE,FALSE,FALSE,FALSE,9,65532,65532,FALSE,FALSE,TRUE,TRUE,TRUE}</definedName>
    <definedName name="caja2" localSheetId="71" hidden="1">{FALSE,FALSE,-1.25,-15.5,484.5,276.75,FALSE,FALSE,TRUE,TRUE,0,12,#N/A,46,#N/A,2.93460490463215,15.35,1,FALSE,FALSE,3,TRUE,1,FALSE,100,"Swvu.PLA1.","ACwvu.PLA1.",#N/A,FALSE,FALSE,0,0,0,0,2,"","",TRUE,TRUE,FALSE,FALSE,1,60,#N/A,#N/A,FALSE,FALSE,FALSE,FALSE,FALSE,FALSE,FALSE,9,65532,65532,FALSE,FALSE,TRUE,TRUE,TRUE}</definedName>
    <definedName name="caja2" localSheetId="73" hidden="1">{FALSE,FALSE,-1.25,-15.5,484.5,276.75,FALSE,FALSE,TRUE,TRUE,0,12,#N/A,46,#N/A,2.93460490463215,15.35,1,FALSE,FALSE,3,TRUE,1,FALSE,100,"Swvu.PLA1.","ACwvu.PLA1.",#N/A,FALSE,FALSE,0,0,0,0,2,"","",TRUE,TRUE,FALSE,FALSE,1,60,#N/A,#N/A,FALSE,FALSE,FALSE,FALSE,FALSE,FALSE,FALSE,9,65532,65532,FALSE,FALSE,TRUE,TRUE,TRUE}</definedName>
    <definedName name="caja2" localSheetId="74"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32"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2"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54" hidden="1">{FALSE,FALSE,-1.25,-15.5,484.5,276.75,FALSE,FALSE,TRUE,TRUE,0,12,#N/A,46,#N/A,2.93460490463215,15.35,1,FALSE,FALSE,3,TRUE,1,FALSE,100,"Swvu.PLA1.","ACwvu.PLA1.",#N/A,FALSE,FALSE,0,0,0,0,2,"","",TRUE,TRUE,FALSE,FALSE,1,60,#N/A,#N/A,FALSE,FALSE,FALSE,FALSE,FALSE,FALSE,FALSE,9,65532,65532,FALSE,FALSE,TRUE,TRUE,TRUE}</definedName>
    <definedName name="caja3" localSheetId="55"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64" hidden="1">{FALSE,FALSE,-1.25,-15.5,484.5,276.75,FALSE,FALSE,TRUE,TRUE,0,12,#N/A,46,#N/A,2.93460490463215,15.35,1,FALSE,FALSE,3,TRUE,1,FALSE,100,"Swvu.PLA1.","ACwvu.PLA1.",#N/A,FALSE,FALSE,0,0,0,0,2,"","",TRUE,TRUE,FALSE,FALSE,1,60,#N/A,#N/A,FALSE,FALSE,FALSE,FALSE,FALSE,FALSE,FALSE,9,65532,65532,FALSE,FALSE,TRUE,TRUE,TRUE}</definedName>
    <definedName name="caja3" localSheetId="65" hidden="1">{FALSE,FALSE,-1.25,-15.5,484.5,276.75,FALSE,FALSE,TRUE,TRUE,0,12,#N/A,46,#N/A,2.93460490463215,15.35,1,FALSE,FALSE,3,TRUE,1,FALSE,100,"Swvu.PLA1.","ACwvu.PLA1.",#N/A,FALSE,FALSE,0,0,0,0,2,"","",TRUE,TRUE,FALSE,FALSE,1,60,#N/A,#N/A,FALSE,FALSE,FALSE,FALSE,FALSE,FALSE,FALSE,9,65532,65532,FALSE,FALSE,TRUE,TRUE,TRUE}</definedName>
    <definedName name="caja3" localSheetId="66"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67" hidden="1">{FALSE,FALSE,-1.25,-15.5,484.5,276.75,FALSE,FALSE,TRUE,TRUE,0,12,#N/A,46,#N/A,2.93460490463215,15.35,1,FALSE,FALSE,3,TRUE,1,FALSE,100,"Swvu.PLA1.","ACwvu.PLA1.",#N/A,FALSE,FALSE,0,0,0,0,2,"","",TRUE,TRUE,FALSE,FALSE,1,60,#N/A,#N/A,FALSE,FALSE,FALSE,FALSE,FALSE,FALSE,FALSE,9,65532,65532,FALSE,FALSE,TRUE,TRUE,TRUE}</definedName>
    <definedName name="caja3" localSheetId="69" hidden="1">{FALSE,FALSE,-1.25,-15.5,484.5,276.75,FALSE,FALSE,TRUE,TRUE,0,12,#N/A,46,#N/A,2.93460490463215,15.35,1,FALSE,FALSE,3,TRUE,1,FALSE,100,"Swvu.PLA1.","ACwvu.PLA1.",#N/A,FALSE,FALSE,0,0,0,0,2,"","",TRUE,TRUE,FALSE,FALSE,1,60,#N/A,#N/A,FALSE,FALSE,FALSE,FALSE,FALSE,FALSE,FALSE,9,65532,65532,FALSE,FALSE,TRUE,TRUE,TRUE}</definedName>
    <definedName name="caja3" localSheetId="71" hidden="1">{FALSE,FALSE,-1.25,-15.5,484.5,276.75,FALSE,FALSE,TRUE,TRUE,0,12,#N/A,46,#N/A,2.93460490463215,15.35,1,FALSE,FALSE,3,TRUE,1,FALSE,100,"Swvu.PLA1.","ACwvu.PLA1.",#N/A,FALSE,FALSE,0,0,0,0,2,"","",TRUE,TRUE,FALSE,FALSE,1,60,#N/A,#N/A,FALSE,FALSE,FALSE,FALSE,FALSE,FALSE,FALSE,9,65532,65532,FALSE,FALSE,TRUE,TRUE,TRUE}</definedName>
    <definedName name="caja3" localSheetId="73" hidden="1">{FALSE,FALSE,-1.25,-15.5,484.5,276.75,FALSE,FALSE,TRUE,TRUE,0,12,#N/A,46,#N/A,2.93460490463215,15.35,1,FALSE,FALSE,3,TRUE,1,FALSE,100,"Swvu.PLA1.","ACwvu.PLA1.",#N/A,FALSE,FALSE,0,0,0,0,2,"","",TRUE,TRUE,FALSE,FALSE,1,60,#N/A,#N/A,FALSE,FALSE,FALSE,FALSE,FALSE,FALSE,FALSE,9,65532,65532,FALSE,FALSE,TRUE,TRUE,TRUE}</definedName>
    <definedName name="caja3" localSheetId="74"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c" localSheetId="1" hidden="1">{"Riqfin97",#N/A,FALSE,"Tran";"Riqfinpro",#N/A,FALSE,"Tran"}</definedName>
    <definedName name="cc" localSheetId="22" hidden="1">{"Riqfin97",#N/A,FALSE,"Tran";"Riqfinpro",#N/A,FALSE,"Tran"}</definedName>
    <definedName name="cc" localSheetId="2" hidden="1">{"Riqfin97",#N/A,FALSE,"Tran";"Riqfinpro",#N/A,FALSE,"Tran"}</definedName>
    <definedName name="cc" localSheetId="26" hidden="1">{"Riqfin97",#N/A,FALSE,"Tran";"Riqfinpro",#N/A,FALSE,"Tran"}</definedName>
    <definedName name="cc" localSheetId="27" hidden="1">{"Riqfin97",#N/A,FALSE,"Tran";"Riqfinpro",#N/A,FALSE,"Tran"}</definedName>
    <definedName name="cc" localSheetId="31" hidden="1">{"Riqfin97",#N/A,FALSE,"Tran";"Riqfinpro",#N/A,FALSE,"Tran"}</definedName>
    <definedName name="cc" localSheetId="32" hidden="1">{"Riqfin97",#N/A,FALSE,"Tran";"Riqfinpro",#N/A,FALSE,"Tran"}</definedName>
    <definedName name="cc" localSheetId="33" hidden="1">{"Riqfin97",#N/A,FALSE,"Tran";"Riqfinpro",#N/A,FALSE,"Tran"}</definedName>
    <definedName name="cc" localSheetId="3" hidden="1">{"Riqfin97",#N/A,FALSE,"Tran";"Riqfinpro",#N/A,FALSE,"Tran"}</definedName>
    <definedName name="cc" localSheetId="39" hidden="1">{"Riqfin97",#N/A,FALSE,"Tran";"Riqfinpro",#N/A,FALSE,"Tran"}</definedName>
    <definedName name="cc" localSheetId="40" hidden="1">{"Riqfin97",#N/A,FALSE,"Tran";"Riqfinpro",#N/A,FALSE,"Tran"}</definedName>
    <definedName name="cc" localSheetId="41" hidden="1">{"Riqfin97",#N/A,FALSE,"Tran";"Riqfinpro",#N/A,FALSE,"Tran"}</definedName>
    <definedName name="cc" localSheetId="42" hidden="1">{"Riqfin97",#N/A,FALSE,"Tran";"Riqfinpro",#N/A,FALSE,"Tran"}</definedName>
    <definedName name="cc" localSheetId="43" hidden="1">{"Riqfin97",#N/A,FALSE,"Tran";"Riqfinpro",#N/A,FALSE,"Tran"}</definedName>
    <definedName name="cc" localSheetId="44" hidden="1">{"Riqfin97",#N/A,FALSE,"Tran";"Riqfinpro",#N/A,FALSE,"Tran"}</definedName>
    <definedName name="cc" localSheetId="45"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0" hidden="1">{"Riqfin97",#N/A,FALSE,"Tran";"Riqfinpro",#N/A,FALSE,"Tran"}</definedName>
    <definedName name="cc" localSheetId="51" hidden="1">{"Riqfin97",#N/A,FALSE,"Tran";"Riqfinpro",#N/A,FALSE,"Tran"}</definedName>
    <definedName name="cc" localSheetId="52" hidden="1">{"Riqfin97",#N/A,FALSE,"Tran";"Riqfinpro",#N/A,FALSE,"Tran"}</definedName>
    <definedName name="cc" localSheetId="53" hidden="1">{"Riqfin97",#N/A,FALSE,"Tran";"Riqfinpro",#N/A,FALSE,"Tran"}</definedName>
    <definedName name="cc" localSheetId="54" hidden="1">{"Riqfin97",#N/A,FALSE,"Tran";"Riqfinpro",#N/A,FALSE,"Tran"}</definedName>
    <definedName name="cc" localSheetId="55" hidden="1">{"Riqfin97",#N/A,FALSE,"Tran";"Riqfinpro",#N/A,FALSE,"Tran"}</definedName>
    <definedName name="cc" localSheetId="56" hidden="1">{"Riqfin97",#N/A,FALSE,"Tran";"Riqfinpro",#N/A,FALSE,"Tran"}</definedName>
    <definedName name="cc" localSheetId="58" hidden="1">{"Riqfin97",#N/A,FALSE,"Tran";"Riqfinpro",#N/A,FALSE,"Tran"}</definedName>
    <definedName name="cc" localSheetId="59" hidden="1">{"Riqfin97",#N/A,FALSE,"Tran";"Riqfinpro",#N/A,FALSE,"Tran"}</definedName>
    <definedName name="cc" localSheetId="64" hidden="1">{"Riqfin97",#N/A,FALSE,"Tran";"Riqfinpro",#N/A,FALSE,"Tran"}</definedName>
    <definedName name="cc" localSheetId="65" hidden="1">{"Riqfin97",#N/A,FALSE,"Tran";"Riqfinpro",#N/A,FALSE,"Tran"}</definedName>
    <definedName name="cc" localSheetId="66" hidden="1">{"Riqfin97",#N/A,FALSE,"Tran";"Riqfinpro",#N/A,FALSE,"Tran"}</definedName>
    <definedName name="cc" localSheetId="6" hidden="1">{"Riqfin97",#N/A,FALSE,"Tran";"Riqfinpro",#N/A,FALSE,"Tran"}</definedName>
    <definedName name="cc" localSheetId="67" hidden="1">{"Riqfin97",#N/A,FALSE,"Tran";"Riqfinpro",#N/A,FALSE,"Tran"}</definedName>
    <definedName name="cc" localSheetId="69" hidden="1">{"Riqfin97",#N/A,FALSE,"Tran";"Riqfinpro",#N/A,FALSE,"Tran"}</definedName>
    <definedName name="cc" localSheetId="71" hidden="1">{"Riqfin97",#N/A,FALSE,"Tran";"Riqfinpro",#N/A,FALSE,"Tran"}</definedName>
    <definedName name="cc" localSheetId="73" hidden="1">{"Riqfin97",#N/A,FALSE,"Tran";"Riqfinpro",#N/A,FALSE,"Tran"}</definedName>
    <definedName name="cc" localSheetId="74" hidden="1">{"Riqfin97",#N/A,FALSE,"Tran";"Riqfinpro",#N/A,FALSE,"Tran"}</definedName>
    <definedName name="cc" localSheetId="0" hidden="1">{"Riqfin97",#N/A,FALSE,"Tran";"Riqfinpro",#N/A,FALSE,"Tran"}</definedName>
    <definedName name="cc" hidden="1">{"Riqfin97",#N/A,FALSE,"Tran";"Riqfinpro",#N/A,FALSE,"Tran"}</definedName>
    <definedName name="CIQWBGuid" hidden="1">"69c6c1f5-b121-486a-aca7-1483f0c3521f"</definedName>
    <definedName name="contents2" localSheetId="1" hidden="1">[27]MSRV!#REF!</definedName>
    <definedName name="contents2" localSheetId="21" hidden="1">[27]MSRV!#REF!</definedName>
    <definedName name="contents2" localSheetId="22" hidden="1">[27]MSRV!#REF!</definedName>
    <definedName name="contents2" localSheetId="23" hidden="1">[27]MSRV!#REF!</definedName>
    <definedName name="contents2" localSheetId="2" hidden="1">[27]MSRV!#REF!</definedName>
    <definedName name="contents2" localSheetId="27" hidden="1">[27]MSRV!#REF!</definedName>
    <definedName name="contents2" localSheetId="31" hidden="1">[27]MSRV!#REF!</definedName>
    <definedName name="contents2" localSheetId="32" hidden="1">[27]MSRV!#REF!</definedName>
    <definedName name="contents2" localSheetId="33" hidden="1">[27]MSRV!#REF!</definedName>
    <definedName name="contents2" localSheetId="3" hidden="1">[27]MSRV!#REF!</definedName>
    <definedName name="contents2" localSheetId="39" hidden="1">[27]MSRV!#REF!</definedName>
    <definedName name="contents2" localSheetId="40" hidden="1">[27]MSRV!#REF!</definedName>
    <definedName name="contents2" localSheetId="41" hidden="1">[28]MSRV!#REF!</definedName>
    <definedName name="contents2" localSheetId="42" hidden="1">[28]MSRV!#REF!</definedName>
    <definedName name="contents2" localSheetId="43" hidden="1">[29]MSRV!#REF!</definedName>
    <definedName name="contents2" localSheetId="44" hidden="1">[29]MSRV!#REF!</definedName>
    <definedName name="contents2" localSheetId="45" hidden="1">[29]MSRV!#REF!</definedName>
    <definedName name="contents2" localSheetId="46" hidden="1">[27]MSRV!#REF!</definedName>
    <definedName name="contents2" localSheetId="47" hidden="1">[27]MSRV!#REF!</definedName>
    <definedName name="contents2" localSheetId="48" hidden="1">[27]MSRV!#REF!</definedName>
    <definedName name="contents2" localSheetId="49" hidden="1">[27]MSRV!#REF!</definedName>
    <definedName name="contents2" localSheetId="50" hidden="1">[27]MSRV!#REF!</definedName>
    <definedName name="contents2" localSheetId="51" hidden="1">[27]MSRV!#REF!</definedName>
    <definedName name="contents2" localSheetId="52" hidden="1">[27]MSRV!#REF!</definedName>
    <definedName name="contents2" localSheetId="53" hidden="1">[27]MSRV!#REF!</definedName>
    <definedName name="contents2" localSheetId="54" hidden="1">[27]MSRV!#REF!</definedName>
    <definedName name="contents2" localSheetId="55" hidden="1">[27]MSRV!#REF!</definedName>
    <definedName name="contents2" localSheetId="56" hidden="1">[27]MSRV!#REF!</definedName>
    <definedName name="contents2" localSheetId="58" hidden="1">[27]MSRV!#REF!</definedName>
    <definedName name="contents2" localSheetId="59" hidden="1">[27]MSRV!#REF!</definedName>
    <definedName name="contents2" localSheetId="64" hidden="1">[27]MSRV!#REF!</definedName>
    <definedName name="contents2" localSheetId="65" hidden="1">[27]MSRV!#REF!</definedName>
    <definedName name="contents2" localSheetId="66" hidden="1">[27]MSRV!#REF!</definedName>
    <definedName name="contents2" localSheetId="6" hidden="1">[27]MSRV!#REF!</definedName>
    <definedName name="contents2" localSheetId="67" hidden="1">[27]MSRV!#REF!</definedName>
    <definedName name="contents2" localSheetId="69" hidden="1">[27]MSRV!#REF!</definedName>
    <definedName name="contents2" localSheetId="71" hidden="1">[27]MSRV!#REF!</definedName>
    <definedName name="contents2" localSheetId="73" hidden="1">[27]MSRV!#REF!</definedName>
    <definedName name="contents2" localSheetId="74" hidden="1">[27]MSRV!#REF!</definedName>
    <definedName name="contents2" localSheetId="0" hidden="1">[27]MSRV!#REF!</definedName>
    <definedName name="contents2" hidden="1">[27]MSRV!#REF!</definedName>
    <definedName name="cp" localSheetId="1" hidden="1">'[30]C Summary'!#REF!</definedName>
    <definedName name="cp" localSheetId="21" hidden="1">'[30]C Summary'!#REF!</definedName>
    <definedName name="cp" localSheetId="22" hidden="1">'[30]C Summary'!#REF!</definedName>
    <definedName name="cp" localSheetId="23" hidden="1">'[30]C Summary'!#REF!</definedName>
    <definedName name="cp" localSheetId="2" hidden="1">'[30]C Summary'!#REF!</definedName>
    <definedName name="cp" localSheetId="27" hidden="1">'[30]C Summary'!#REF!</definedName>
    <definedName name="cp" localSheetId="31" hidden="1">'[30]C Summary'!#REF!</definedName>
    <definedName name="cp" localSheetId="32" hidden="1">'[30]C Summary'!#REF!</definedName>
    <definedName name="cp" localSheetId="33" hidden="1">'[30]C Summary'!#REF!</definedName>
    <definedName name="cp" localSheetId="3" hidden="1">'[30]C Summary'!#REF!</definedName>
    <definedName name="cp" localSheetId="39" hidden="1">'[30]C Summary'!#REF!</definedName>
    <definedName name="cp" localSheetId="40" hidden="1">'[30]C Summary'!#REF!</definedName>
    <definedName name="cp" localSheetId="41" hidden="1">'[31]C Summary'!#REF!</definedName>
    <definedName name="cp" localSheetId="42" hidden="1">'[31]C Summary'!#REF!</definedName>
    <definedName name="cp" localSheetId="43" hidden="1">'[32]C Summary'!#REF!</definedName>
    <definedName name="cp" localSheetId="44" hidden="1">'[32]C Summary'!#REF!</definedName>
    <definedName name="cp" localSheetId="45" hidden="1">'[32]C Summary'!#REF!</definedName>
    <definedName name="cp" localSheetId="46" hidden="1">'[30]C Summary'!#REF!</definedName>
    <definedName name="cp" localSheetId="47" hidden="1">'[30]C Summary'!#REF!</definedName>
    <definedName name="cp" localSheetId="48" hidden="1">'[30]C Summary'!#REF!</definedName>
    <definedName name="cp" localSheetId="49" hidden="1">'[30]C Summary'!#REF!</definedName>
    <definedName name="cp" localSheetId="50" hidden="1">'[30]C Summary'!#REF!</definedName>
    <definedName name="cp" localSheetId="51" hidden="1">'[30]C Summary'!#REF!</definedName>
    <definedName name="cp" localSheetId="52" hidden="1">'[30]C Summary'!#REF!</definedName>
    <definedName name="cp" localSheetId="53" hidden="1">'[30]C Summary'!#REF!</definedName>
    <definedName name="cp" localSheetId="54" hidden="1">'[30]C Summary'!#REF!</definedName>
    <definedName name="cp" localSheetId="55" hidden="1">'[30]C Summary'!#REF!</definedName>
    <definedName name="cp" localSheetId="56" hidden="1">'[30]C Summary'!#REF!</definedName>
    <definedName name="cp" localSheetId="58" hidden="1">'[30]C Summary'!#REF!</definedName>
    <definedName name="cp" localSheetId="59" hidden="1">'[30]C Summary'!#REF!</definedName>
    <definedName name="cp" localSheetId="64" hidden="1">'[30]C Summary'!#REF!</definedName>
    <definedName name="cp" localSheetId="65" hidden="1">'[30]C Summary'!#REF!</definedName>
    <definedName name="cp" localSheetId="66" hidden="1">'[30]C Summary'!#REF!</definedName>
    <definedName name="cp" localSheetId="6" hidden="1">'[30]C Summary'!#REF!</definedName>
    <definedName name="cp" localSheetId="67" hidden="1">'[30]C Summary'!#REF!</definedName>
    <definedName name="cp" localSheetId="69" hidden="1">'[30]C Summary'!#REF!</definedName>
    <definedName name="cp" localSheetId="71" hidden="1">'[30]C Summary'!#REF!</definedName>
    <definedName name="cp" localSheetId="73" hidden="1">'[30]C Summary'!#REF!</definedName>
    <definedName name="cp" localSheetId="74" hidden="1">'[30]C Summary'!#REF!</definedName>
    <definedName name="cp" localSheetId="0" hidden="1">'[30]C Summary'!#REF!</definedName>
    <definedName name="cp" hidden="1">'[30]C Summary'!#REF!</definedName>
    <definedName name="CurrencyList" localSheetId="41">'[33]Report Form'!$B$5:$B$7</definedName>
    <definedName name="CurrencyList" localSheetId="42">'[33]Report Form'!$B$5:$B$7</definedName>
    <definedName name="CurrencyList" localSheetId="43">'[34]Report Form'!$B$5:$B$7</definedName>
    <definedName name="CurrencyList" localSheetId="44">'[34]Report Form'!$B$5:$B$7</definedName>
    <definedName name="CurrencyList" localSheetId="45">'[34]Report Form'!$B$5:$B$7</definedName>
    <definedName name="CurrencyList">'[35]Report Form'!$B$5:$B$7</definedName>
    <definedName name="Cwvu.a." localSheetId="1" hidden="1">[36]BOP!$A$36:$IV$36,[36]BOP!$A$44:$IV$44,[36]BOP!$A$59:$IV$59,[36]BOP!#REF!,[36]BOP!#REF!,[36]BOP!$A$81:$IV$88</definedName>
    <definedName name="Cwvu.a." localSheetId="21" hidden="1">[36]BOP!$A$36:$IV$36,[36]BOP!$A$44:$IV$44,[36]BOP!$A$59:$IV$59,[36]BOP!#REF!,[36]BOP!#REF!,[36]BOP!$A$81:$IV$88</definedName>
    <definedName name="Cwvu.a." localSheetId="22" hidden="1">[36]BOP!$A$36:$IV$36,[36]BOP!$A$44:$IV$44,[36]BOP!$A$59:$IV$59,[36]BOP!#REF!,[36]BOP!#REF!,[36]BOP!$A$81:$IV$88</definedName>
    <definedName name="Cwvu.a." localSheetId="23" hidden="1">[36]BOP!$A$36:$IV$36,[36]BOP!$A$44:$IV$44,[36]BOP!$A$59:$IV$59,[36]BOP!#REF!,[36]BOP!#REF!,[36]BOP!$A$81:$IV$88</definedName>
    <definedName name="Cwvu.a." localSheetId="2" hidden="1">[36]BOP!$A$36:$IV$36,[36]BOP!$A$44:$IV$44,[36]BOP!$A$59:$IV$59,[36]BOP!#REF!,[36]BOP!#REF!,[36]BOP!$A$81:$IV$88</definedName>
    <definedName name="Cwvu.a." localSheetId="26" hidden="1">[36]BOP!$A$36:$IV$36,[36]BOP!$A$44:$IV$44,[36]BOP!$A$59:$IV$59,[36]BOP!#REF!,[36]BOP!#REF!,[36]BOP!$A$81:$IV$88</definedName>
    <definedName name="Cwvu.a." localSheetId="27" hidden="1">[36]BOP!$A$36:$IV$36,[36]BOP!$A$44:$IV$44,[36]BOP!$A$59:$IV$59,[36]BOP!#REF!,[36]BOP!#REF!,[36]BOP!$A$81:$IV$88</definedName>
    <definedName name="Cwvu.a." localSheetId="31" hidden="1">[36]BOP!$A$36:$IV$36,[36]BOP!$A$44:$IV$44,[36]BOP!$A$59:$IV$59,[36]BOP!#REF!,[36]BOP!#REF!,[36]BOP!$A$81:$IV$88</definedName>
    <definedName name="Cwvu.a." localSheetId="33" hidden="1">[36]BOP!$A$36:$IV$36,[36]BOP!$A$44:$IV$44,[36]BOP!$A$59:$IV$59,[36]BOP!#REF!,[36]BOP!#REF!,[36]BOP!$A$81:$IV$88</definedName>
    <definedName name="Cwvu.a." localSheetId="3" hidden="1">[36]BOP!$A$36:$IV$36,[36]BOP!$A$44:$IV$44,[36]BOP!$A$59:$IV$59,[36]BOP!#REF!,[36]BOP!#REF!,[36]BOP!$A$81:$IV$88</definedName>
    <definedName name="Cwvu.a." localSheetId="39" hidden="1">[36]BOP!$A$36:$IV$36,[36]BOP!$A$44:$IV$44,[36]BOP!$A$59:$IV$59,[36]BOP!#REF!,[36]BOP!#REF!,[36]BOP!$A$81:$IV$88</definedName>
    <definedName name="Cwvu.a." localSheetId="40" hidden="1">[36]BOP!$A$36:$IV$36,[36]BOP!$A$44:$IV$44,[36]BOP!$A$59:$IV$59,[36]BOP!#REF!,[36]BOP!#REF!,[36]BOP!$A$81:$IV$88</definedName>
    <definedName name="Cwvu.a." localSheetId="41" hidden="1">[37]BOP!$A$36:$IV$36,[37]BOP!$A$44:$IV$44,[37]BOP!$A$59:$IV$59,[37]BOP!#REF!,[37]BOP!#REF!,[37]BOP!$A$81:$IV$88</definedName>
    <definedName name="Cwvu.a." localSheetId="42" hidden="1">[37]BOP!$A$36:$IV$36,[37]BOP!$A$44:$IV$44,[37]BOP!$A$59:$IV$59,[37]BOP!#REF!,[37]BOP!#REF!,[37]BOP!$A$81:$IV$88</definedName>
    <definedName name="Cwvu.a." localSheetId="43" hidden="1">[38]BOP!$A$36:$IV$36,[38]BOP!$A$44:$IV$44,[38]BOP!$A$59:$IV$59,[38]BOP!#REF!,[38]BOP!#REF!,[38]BOP!$A$81:$IV$88</definedName>
    <definedName name="Cwvu.a." localSheetId="44" hidden="1">[38]BOP!$A$36:$IV$36,[38]BOP!$A$44:$IV$44,[38]BOP!$A$59:$IV$59,[38]BOP!#REF!,[38]BOP!#REF!,[38]BOP!$A$81:$IV$88</definedName>
    <definedName name="Cwvu.a." localSheetId="45" hidden="1">[38]BOP!$A$36:$IV$36,[38]BOP!$A$44:$IV$44,[38]BOP!$A$59:$IV$59,[38]BOP!#REF!,[38]BOP!#REF!,[38]BOP!$A$81:$IV$88</definedName>
    <definedName name="Cwvu.a." localSheetId="46" hidden="1">[36]BOP!$A$36:$IV$36,[36]BOP!$A$44:$IV$44,[36]BOP!$A$59:$IV$59,[36]BOP!#REF!,[36]BOP!#REF!,[36]BOP!$A$81:$IV$88</definedName>
    <definedName name="Cwvu.a." localSheetId="47" hidden="1">[36]BOP!$A$36:$IV$36,[36]BOP!$A$44:$IV$44,[36]BOP!$A$59:$IV$59,[36]BOP!#REF!,[36]BOP!#REF!,[36]BOP!$A$81:$IV$88</definedName>
    <definedName name="Cwvu.a." localSheetId="48" hidden="1">[36]BOP!$A$36:$IV$36,[36]BOP!$A$44:$IV$44,[36]BOP!$A$59:$IV$59,[36]BOP!#REF!,[36]BOP!#REF!,[36]BOP!$A$81:$IV$88</definedName>
    <definedName name="Cwvu.a." localSheetId="49" hidden="1">[36]BOP!$A$36:$IV$36,[36]BOP!$A$44:$IV$44,[36]BOP!$A$59:$IV$59,[36]BOP!#REF!,[36]BOP!#REF!,[36]BOP!$A$81:$IV$88</definedName>
    <definedName name="Cwvu.a." localSheetId="50" hidden="1">[36]BOP!$A$36:$IV$36,[36]BOP!$A$44:$IV$44,[36]BOP!$A$59:$IV$59,[36]BOP!#REF!,[36]BOP!#REF!,[36]BOP!$A$81:$IV$88</definedName>
    <definedName name="Cwvu.a." localSheetId="51" hidden="1">[36]BOP!$A$36:$IV$36,[36]BOP!$A$44:$IV$44,[36]BOP!$A$59:$IV$59,[36]BOP!#REF!,[36]BOP!#REF!,[36]BOP!$A$81:$IV$88</definedName>
    <definedName name="Cwvu.a." localSheetId="52" hidden="1">[36]BOP!$A$36:$IV$36,[36]BOP!$A$44:$IV$44,[36]BOP!$A$59:$IV$59,[36]BOP!#REF!,[36]BOP!#REF!,[36]BOP!$A$81:$IV$88</definedName>
    <definedName name="Cwvu.a." localSheetId="53" hidden="1">[36]BOP!$A$36:$IV$36,[36]BOP!$A$44:$IV$44,[36]BOP!$A$59:$IV$59,[36]BOP!#REF!,[36]BOP!#REF!,[36]BOP!$A$81:$IV$88</definedName>
    <definedName name="Cwvu.a." localSheetId="54" hidden="1">[36]BOP!$A$36:$IV$36,[36]BOP!$A$44:$IV$44,[36]BOP!$A$59:$IV$59,[36]BOP!#REF!,[36]BOP!#REF!,[36]BOP!$A$81:$IV$88</definedName>
    <definedName name="Cwvu.a." localSheetId="55" hidden="1">[36]BOP!$A$36:$IV$36,[36]BOP!$A$44:$IV$44,[36]BOP!$A$59:$IV$59,[36]BOP!#REF!,[36]BOP!#REF!,[36]BOP!$A$81:$IV$88</definedName>
    <definedName name="Cwvu.a." localSheetId="56" hidden="1">[36]BOP!$A$36:$IV$36,[36]BOP!$A$44:$IV$44,[36]BOP!$A$59:$IV$59,[36]BOP!#REF!,[36]BOP!#REF!,[36]BOP!$A$81:$IV$88</definedName>
    <definedName name="Cwvu.a." localSheetId="58" hidden="1">[36]BOP!$A$36:$IV$36,[36]BOP!$A$44:$IV$44,[36]BOP!$A$59:$IV$59,[36]BOP!#REF!,[36]BOP!#REF!,[36]BOP!$A$81:$IV$88</definedName>
    <definedName name="Cwvu.a." localSheetId="59" hidden="1">[36]BOP!$A$36:$IV$36,[36]BOP!$A$44:$IV$44,[36]BOP!$A$59:$IV$59,[36]BOP!#REF!,[36]BOP!#REF!,[36]BOP!$A$81:$IV$88</definedName>
    <definedName name="Cwvu.a." localSheetId="64" hidden="1">[36]BOP!$A$36:$IV$36,[36]BOP!$A$44:$IV$44,[36]BOP!$A$59:$IV$59,[36]BOP!#REF!,[36]BOP!#REF!,[36]BOP!$A$81:$IV$88</definedName>
    <definedName name="Cwvu.a." localSheetId="65" hidden="1">[36]BOP!$A$36:$IV$36,[36]BOP!$A$44:$IV$44,[36]BOP!$A$59:$IV$59,[36]BOP!#REF!,[36]BOP!#REF!,[36]BOP!$A$81:$IV$88</definedName>
    <definedName name="Cwvu.a." localSheetId="66" hidden="1">[36]BOP!$A$36:$IV$36,[36]BOP!$A$44:$IV$44,[36]BOP!$A$59:$IV$59,[36]BOP!#REF!,[36]BOP!#REF!,[36]BOP!$A$81:$IV$88</definedName>
    <definedName name="Cwvu.a." localSheetId="6" hidden="1">[36]BOP!$36:$36,[36]BOP!$44:$44,[36]BOP!$59:$59,[36]BOP!#REF!,[36]BOP!#REF!,[36]BOP!$81:$88</definedName>
    <definedName name="Cwvu.a." localSheetId="67" hidden="1">[36]BOP!$A$36:$IV$36,[36]BOP!$A$44:$IV$44,[36]BOP!$A$59:$IV$59,[36]BOP!#REF!,[36]BOP!#REF!,[36]BOP!$A$81:$IV$88</definedName>
    <definedName name="Cwvu.a." localSheetId="69" hidden="1">[36]BOP!$A$36:$IV$36,[36]BOP!$A$44:$IV$44,[36]BOP!$A$59:$IV$59,[36]BOP!#REF!,[36]BOP!#REF!,[36]BOP!$A$81:$IV$88</definedName>
    <definedName name="Cwvu.a." localSheetId="71" hidden="1">[36]BOP!$A$36:$IV$36,[36]BOP!$A$44:$IV$44,[36]BOP!$A$59:$IV$59,[36]BOP!#REF!,[36]BOP!#REF!,[36]BOP!$A$81:$IV$88</definedName>
    <definedName name="Cwvu.a." localSheetId="73" hidden="1">[36]BOP!$A$36:$IV$36,[36]BOP!$A$44:$IV$44,[36]BOP!$A$59:$IV$59,[36]BOP!#REF!,[36]BOP!#REF!,[36]BOP!$A$81:$IV$88</definedName>
    <definedName name="Cwvu.a." localSheetId="74" hidden="1">[36]BOP!$A$36:$IV$36,[36]BOP!$A$44:$IV$44,[36]BOP!$A$59:$IV$59,[36]BOP!#REF!,[36]BOP!#REF!,[36]BOP!$A$81:$IV$88</definedName>
    <definedName name="Cwvu.a." localSheetId="0" hidden="1">[36]BOP!$A$36:$IV$36,[36]BOP!$A$44:$IV$44,[36]BOP!$A$59:$IV$59,[36]BOP!#REF!,[36]BOP!#REF!,[36]BOP!$A$81:$IV$88</definedName>
    <definedName name="Cwvu.a." hidden="1">[36]BOP!$A$36:$IV$36,[36]BOP!$A$44:$IV$44,[36]BOP!$A$59:$IV$59,[36]BOP!#REF!,[36]BOP!#REF!,[36]BOP!$A$81:$IV$88</definedName>
    <definedName name="Cwvu.bop." localSheetId="1" hidden="1">[36]BOP!$A$36:$IV$36,[36]BOP!$A$44:$IV$44,[36]BOP!$A$59:$IV$59,[36]BOP!#REF!,[36]BOP!#REF!,[36]BOP!$A$81:$IV$88</definedName>
    <definedName name="Cwvu.bop." localSheetId="21" hidden="1">[36]BOP!$A$36:$IV$36,[36]BOP!$A$44:$IV$44,[36]BOP!$A$59:$IV$59,[36]BOP!#REF!,[36]BOP!#REF!,[36]BOP!$A$81:$IV$88</definedName>
    <definedName name="Cwvu.bop." localSheetId="22" hidden="1">[36]BOP!$A$36:$IV$36,[36]BOP!$A$44:$IV$44,[36]BOP!$A$59:$IV$59,[36]BOP!#REF!,[36]BOP!#REF!,[36]BOP!$A$81:$IV$88</definedName>
    <definedName name="Cwvu.bop." localSheetId="23" hidden="1">[36]BOP!$A$36:$IV$36,[36]BOP!$A$44:$IV$44,[36]BOP!$A$59:$IV$59,[36]BOP!#REF!,[36]BOP!#REF!,[36]BOP!$A$81:$IV$88</definedName>
    <definedName name="Cwvu.bop." localSheetId="2" hidden="1">[36]BOP!$A$36:$IV$36,[36]BOP!$A$44:$IV$44,[36]BOP!$A$59:$IV$59,[36]BOP!#REF!,[36]BOP!#REF!,[36]BOP!$A$81:$IV$88</definedName>
    <definedName name="Cwvu.bop." localSheetId="27" hidden="1">[36]BOP!$A$36:$IV$36,[36]BOP!$A$44:$IV$44,[36]BOP!$A$59:$IV$59,[36]BOP!#REF!,[36]BOP!#REF!,[36]BOP!$A$81:$IV$88</definedName>
    <definedName name="Cwvu.bop." localSheetId="31" hidden="1">[36]BOP!$A$36:$IV$36,[36]BOP!$A$44:$IV$44,[36]BOP!$A$59:$IV$59,[36]BOP!#REF!,[36]BOP!#REF!,[36]BOP!$A$81:$IV$88</definedName>
    <definedName name="Cwvu.bop." localSheetId="33" hidden="1">[36]BOP!$A$36:$IV$36,[36]BOP!$A$44:$IV$44,[36]BOP!$A$59:$IV$59,[36]BOP!#REF!,[36]BOP!#REF!,[36]BOP!$A$81:$IV$88</definedName>
    <definedName name="Cwvu.bop." localSheetId="3" hidden="1">[36]BOP!$A$36:$IV$36,[36]BOP!$A$44:$IV$44,[36]BOP!$A$59:$IV$59,[36]BOP!#REF!,[36]BOP!#REF!,[36]BOP!$A$81:$IV$88</definedName>
    <definedName name="Cwvu.bop." localSheetId="39" hidden="1">[36]BOP!$A$36:$IV$36,[36]BOP!$A$44:$IV$44,[36]BOP!$A$59:$IV$59,[36]BOP!#REF!,[36]BOP!#REF!,[36]BOP!$A$81:$IV$88</definedName>
    <definedName name="Cwvu.bop." localSheetId="40" hidden="1">[36]BOP!$A$36:$IV$36,[36]BOP!$A$44:$IV$44,[36]BOP!$A$59:$IV$59,[36]BOP!#REF!,[36]BOP!#REF!,[36]BOP!$A$81:$IV$88</definedName>
    <definedName name="Cwvu.bop." localSheetId="41" hidden="1">[37]BOP!$A$36:$IV$36,[37]BOP!$A$44:$IV$44,[37]BOP!$A$59:$IV$59,[37]BOP!#REF!,[37]BOP!#REF!,[37]BOP!$A$81:$IV$88</definedName>
    <definedName name="Cwvu.bop." localSheetId="42" hidden="1">[37]BOP!$A$36:$IV$36,[37]BOP!$A$44:$IV$44,[37]BOP!$A$59:$IV$59,[37]BOP!#REF!,[37]BOP!#REF!,[37]BOP!$A$81:$IV$88</definedName>
    <definedName name="Cwvu.bop." localSheetId="43" hidden="1">[38]BOP!$A$36:$IV$36,[38]BOP!$A$44:$IV$44,[38]BOP!$A$59:$IV$59,[38]BOP!#REF!,[38]BOP!#REF!,[38]BOP!$A$81:$IV$88</definedName>
    <definedName name="Cwvu.bop." localSheetId="44" hidden="1">[38]BOP!$A$36:$IV$36,[38]BOP!$A$44:$IV$44,[38]BOP!$A$59:$IV$59,[38]BOP!#REF!,[38]BOP!#REF!,[38]BOP!$A$81:$IV$88</definedName>
    <definedName name="Cwvu.bop." localSheetId="45" hidden="1">[38]BOP!$A$36:$IV$36,[38]BOP!$A$44:$IV$44,[38]BOP!$A$59:$IV$59,[38]BOP!#REF!,[38]BOP!#REF!,[38]BOP!$A$81:$IV$88</definedName>
    <definedName name="Cwvu.bop." localSheetId="46" hidden="1">[36]BOP!$A$36:$IV$36,[36]BOP!$A$44:$IV$44,[36]BOP!$A$59:$IV$59,[36]BOP!#REF!,[36]BOP!#REF!,[36]BOP!$A$81:$IV$88</definedName>
    <definedName name="Cwvu.bop." localSheetId="47" hidden="1">[36]BOP!$A$36:$IV$36,[36]BOP!$A$44:$IV$44,[36]BOP!$A$59:$IV$59,[36]BOP!#REF!,[36]BOP!#REF!,[36]BOP!$A$81:$IV$88</definedName>
    <definedName name="Cwvu.bop." localSheetId="48" hidden="1">[36]BOP!$A$36:$IV$36,[36]BOP!$A$44:$IV$44,[36]BOP!$A$59:$IV$59,[36]BOP!#REF!,[36]BOP!#REF!,[36]BOP!$A$81:$IV$88</definedName>
    <definedName name="Cwvu.bop." localSheetId="49" hidden="1">[36]BOP!$A$36:$IV$36,[36]BOP!$A$44:$IV$44,[36]BOP!$A$59:$IV$59,[36]BOP!#REF!,[36]BOP!#REF!,[36]BOP!$A$81:$IV$88</definedName>
    <definedName name="Cwvu.bop." localSheetId="50" hidden="1">[36]BOP!$A$36:$IV$36,[36]BOP!$A$44:$IV$44,[36]BOP!$A$59:$IV$59,[36]BOP!#REF!,[36]BOP!#REF!,[36]BOP!$A$81:$IV$88</definedName>
    <definedName name="Cwvu.bop." localSheetId="51" hidden="1">[36]BOP!$A$36:$IV$36,[36]BOP!$A$44:$IV$44,[36]BOP!$A$59:$IV$59,[36]BOP!#REF!,[36]BOP!#REF!,[36]BOP!$A$81:$IV$88</definedName>
    <definedName name="Cwvu.bop." localSheetId="52" hidden="1">[36]BOP!$A$36:$IV$36,[36]BOP!$A$44:$IV$44,[36]BOP!$A$59:$IV$59,[36]BOP!#REF!,[36]BOP!#REF!,[36]BOP!$A$81:$IV$88</definedName>
    <definedName name="Cwvu.bop." localSheetId="53" hidden="1">[36]BOP!$A$36:$IV$36,[36]BOP!$A$44:$IV$44,[36]BOP!$A$59:$IV$59,[36]BOP!#REF!,[36]BOP!#REF!,[36]BOP!$A$81:$IV$88</definedName>
    <definedName name="Cwvu.bop." localSheetId="54" hidden="1">[36]BOP!$A$36:$IV$36,[36]BOP!$A$44:$IV$44,[36]BOP!$A$59:$IV$59,[36]BOP!#REF!,[36]BOP!#REF!,[36]BOP!$A$81:$IV$88</definedName>
    <definedName name="Cwvu.bop." localSheetId="55" hidden="1">[36]BOP!$A$36:$IV$36,[36]BOP!$A$44:$IV$44,[36]BOP!$A$59:$IV$59,[36]BOP!#REF!,[36]BOP!#REF!,[36]BOP!$A$81:$IV$88</definedName>
    <definedName name="Cwvu.bop." localSheetId="56" hidden="1">[36]BOP!$A$36:$IV$36,[36]BOP!$A$44:$IV$44,[36]BOP!$A$59:$IV$59,[36]BOP!#REF!,[36]BOP!#REF!,[36]BOP!$A$81:$IV$88</definedName>
    <definedName name="Cwvu.bop." localSheetId="58" hidden="1">[36]BOP!$A$36:$IV$36,[36]BOP!$A$44:$IV$44,[36]BOP!$A$59:$IV$59,[36]BOP!#REF!,[36]BOP!#REF!,[36]BOP!$A$81:$IV$88</definedName>
    <definedName name="Cwvu.bop." localSheetId="59" hidden="1">[36]BOP!$A$36:$IV$36,[36]BOP!$A$44:$IV$44,[36]BOP!$A$59:$IV$59,[36]BOP!#REF!,[36]BOP!#REF!,[36]BOP!$A$81:$IV$88</definedName>
    <definedName name="Cwvu.bop." localSheetId="64" hidden="1">[36]BOP!$A$36:$IV$36,[36]BOP!$A$44:$IV$44,[36]BOP!$A$59:$IV$59,[36]BOP!#REF!,[36]BOP!#REF!,[36]BOP!$A$81:$IV$88</definedName>
    <definedName name="Cwvu.bop." localSheetId="65" hidden="1">[36]BOP!$A$36:$IV$36,[36]BOP!$A$44:$IV$44,[36]BOP!$A$59:$IV$59,[36]BOP!#REF!,[36]BOP!#REF!,[36]BOP!$A$81:$IV$88</definedName>
    <definedName name="Cwvu.bop." localSheetId="66" hidden="1">[36]BOP!$A$36:$IV$36,[36]BOP!$A$44:$IV$44,[36]BOP!$A$59:$IV$59,[36]BOP!#REF!,[36]BOP!#REF!,[36]BOP!$A$81:$IV$88</definedName>
    <definedName name="Cwvu.bop." localSheetId="6" hidden="1">[36]BOP!$36:$36,[36]BOP!$44:$44,[36]BOP!$59:$59,[36]BOP!#REF!,[36]BOP!#REF!,[36]BOP!$81:$88</definedName>
    <definedName name="Cwvu.bop." localSheetId="67" hidden="1">[36]BOP!$A$36:$IV$36,[36]BOP!$A$44:$IV$44,[36]BOP!$A$59:$IV$59,[36]BOP!#REF!,[36]BOP!#REF!,[36]BOP!$A$81:$IV$88</definedName>
    <definedName name="Cwvu.bop." localSheetId="69" hidden="1">[36]BOP!$A$36:$IV$36,[36]BOP!$A$44:$IV$44,[36]BOP!$A$59:$IV$59,[36]BOP!#REF!,[36]BOP!#REF!,[36]BOP!$A$81:$IV$88</definedName>
    <definedName name="Cwvu.bop." localSheetId="71" hidden="1">[36]BOP!$A$36:$IV$36,[36]BOP!$A$44:$IV$44,[36]BOP!$A$59:$IV$59,[36]BOP!#REF!,[36]BOP!#REF!,[36]BOP!$A$81:$IV$88</definedName>
    <definedName name="Cwvu.bop." localSheetId="73" hidden="1">[36]BOP!$A$36:$IV$36,[36]BOP!$A$44:$IV$44,[36]BOP!$A$59:$IV$59,[36]BOP!#REF!,[36]BOP!#REF!,[36]BOP!$A$81:$IV$88</definedName>
    <definedName name="Cwvu.bop." localSheetId="74" hidden="1">[36]BOP!$A$36:$IV$36,[36]BOP!$A$44:$IV$44,[36]BOP!$A$59:$IV$59,[36]BOP!#REF!,[36]BOP!#REF!,[36]BOP!$A$81:$IV$88</definedName>
    <definedName name="Cwvu.bop." localSheetId="0" hidden="1">[36]BOP!$A$36:$IV$36,[36]BOP!$A$44:$IV$44,[36]BOP!$A$59:$IV$59,[36]BOP!#REF!,[36]BOP!#REF!,[36]BOP!$A$81:$IV$88</definedName>
    <definedName name="Cwvu.bop." hidden="1">[36]BOP!$A$36:$IV$36,[36]BOP!$A$44:$IV$44,[36]BOP!$A$59:$IV$59,[36]BOP!#REF!,[36]BOP!#REF!,[36]BOP!$A$81:$IV$88</definedName>
    <definedName name="Cwvu.bop.sr." localSheetId="1" hidden="1">[36]BOP!$A$36:$IV$36,[36]BOP!$A$44:$IV$44,[36]BOP!$A$59:$IV$59,[36]BOP!#REF!,[36]BOP!#REF!,[36]BOP!$A$81:$IV$88</definedName>
    <definedName name="Cwvu.bop.sr." localSheetId="21" hidden="1">[36]BOP!$A$36:$IV$36,[36]BOP!$A$44:$IV$44,[36]BOP!$A$59:$IV$59,[36]BOP!#REF!,[36]BOP!#REF!,[36]BOP!$A$81:$IV$88</definedName>
    <definedName name="Cwvu.bop.sr." localSheetId="22" hidden="1">[36]BOP!$A$36:$IV$36,[36]BOP!$A$44:$IV$44,[36]BOP!$A$59:$IV$59,[36]BOP!#REF!,[36]BOP!#REF!,[36]BOP!$A$81:$IV$88</definedName>
    <definedName name="Cwvu.bop.sr." localSheetId="23" hidden="1">[36]BOP!$A$36:$IV$36,[36]BOP!$A$44:$IV$44,[36]BOP!$A$59:$IV$59,[36]BOP!#REF!,[36]BOP!#REF!,[36]BOP!$A$81:$IV$88</definedName>
    <definedName name="Cwvu.bop.sr." localSheetId="2" hidden="1">[36]BOP!$A$36:$IV$36,[36]BOP!$A$44:$IV$44,[36]BOP!$A$59:$IV$59,[36]BOP!#REF!,[36]BOP!#REF!,[36]BOP!$A$81:$IV$88</definedName>
    <definedName name="Cwvu.bop.sr." localSheetId="27" hidden="1">[36]BOP!$A$36:$IV$36,[36]BOP!$A$44:$IV$44,[36]BOP!$A$59:$IV$59,[36]BOP!#REF!,[36]BOP!#REF!,[36]BOP!$A$81:$IV$88</definedName>
    <definedName name="Cwvu.bop.sr." localSheetId="31" hidden="1">[36]BOP!$A$36:$IV$36,[36]BOP!$A$44:$IV$44,[36]BOP!$A$59:$IV$59,[36]BOP!#REF!,[36]BOP!#REF!,[36]BOP!$A$81:$IV$88</definedName>
    <definedName name="Cwvu.bop.sr." localSheetId="33" hidden="1">[36]BOP!$A$36:$IV$36,[36]BOP!$A$44:$IV$44,[36]BOP!$A$59:$IV$59,[36]BOP!#REF!,[36]BOP!#REF!,[36]BOP!$A$81:$IV$88</definedName>
    <definedName name="Cwvu.bop.sr." localSheetId="3" hidden="1">[36]BOP!$A$36:$IV$36,[36]BOP!$A$44:$IV$44,[36]BOP!$A$59:$IV$59,[36]BOP!#REF!,[36]BOP!#REF!,[36]BOP!$A$81:$IV$88</definedName>
    <definedName name="Cwvu.bop.sr." localSheetId="39" hidden="1">[36]BOP!$A$36:$IV$36,[36]BOP!$A$44:$IV$44,[36]BOP!$A$59:$IV$59,[36]BOP!#REF!,[36]BOP!#REF!,[36]BOP!$A$81:$IV$88</definedName>
    <definedName name="Cwvu.bop.sr." localSheetId="40" hidden="1">[36]BOP!$A$36:$IV$36,[36]BOP!$A$44:$IV$44,[36]BOP!$A$59:$IV$59,[36]BOP!#REF!,[36]BOP!#REF!,[36]BOP!$A$81:$IV$88</definedName>
    <definedName name="Cwvu.bop.sr." localSheetId="41" hidden="1">[37]BOP!$A$36:$IV$36,[37]BOP!$A$44:$IV$44,[37]BOP!$A$59:$IV$59,[37]BOP!#REF!,[37]BOP!#REF!,[37]BOP!$A$81:$IV$88</definedName>
    <definedName name="Cwvu.bop.sr." localSheetId="42" hidden="1">[37]BOP!$A$36:$IV$36,[37]BOP!$A$44:$IV$44,[37]BOP!$A$59:$IV$59,[37]BOP!#REF!,[37]BOP!#REF!,[37]BOP!$A$81:$IV$88</definedName>
    <definedName name="Cwvu.bop.sr." localSheetId="43" hidden="1">[38]BOP!$A$36:$IV$36,[38]BOP!$A$44:$IV$44,[38]BOP!$A$59:$IV$59,[38]BOP!#REF!,[38]BOP!#REF!,[38]BOP!$A$81:$IV$88</definedName>
    <definedName name="Cwvu.bop.sr." localSheetId="44" hidden="1">[38]BOP!$A$36:$IV$36,[38]BOP!$A$44:$IV$44,[38]BOP!$A$59:$IV$59,[38]BOP!#REF!,[38]BOP!#REF!,[38]BOP!$A$81:$IV$88</definedName>
    <definedName name="Cwvu.bop.sr." localSheetId="45" hidden="1">[38]BOP!$A$36:$IV$36,[38]BOP!$A$44:$IV$44,[38]BOP!$A$59:$IV$59,[38]BOP!#REF!,[38]BOP!#REF!,[38]BOP!$A$81:$IV$88</definedName>
    <definedName name="Cwvu.bop.sr." localSheetId="46" hidden="1">[36]BOP!$A$36:$IV$36,[36]BOP!$A$44:$IV$44,[36]BOP!$A$59:$IV$59,[36]BOP!#REF!,[36]BOP!#REF!,[36]BOP!$A$81:$IV$88</definedName>
    <definedName name="Cwvu.bop.sr." localSheetId="47" hidden="1">[36]BOP!$A$36:$IV$36,[36]BOP!$A$44:$IV$44,[36]BOP!$A$59:$IV$59,[36]BOP!#REF!,[36]BOP!#REF!,[36]BOP!$A$81:$IV$88</definedName>
    <definedName name="Cwvu.bop.sr." localSheetId="48" hidden="1">[36]BOP!$A$36:$IV$36,[36]BOP!$A$44:$IV$44,[36]BOP!$A$59:$IV$59,[36]BOP!#REF!,[36]BOP!#REF!,[36]BOP!$A$81:$IV$88</definedName>
    <definedName name="Cwvu.bop.sr." localSheetId="49" hidden="1">[36]BOP!$A$36:$IV$36,[36]BOP!$A$44:$IV$44,[36]BOP!$A$59:$IV$59,[36]BOP!#REF!,[36]BOP!#REF!,[36]BOP!$A$81:$IV$88</definedName>
    <definedName name="Cwvu.bop.sr." localSheetId="50" hidden="1">[36]BOP!$A$36:$IV$36,[36]BOP!$A$44:$IV$44,[36]BOP!$A$59:$IV$59,[36]BOP!#REF!,[36]BOP!#REF!,[36]BOP!$A$81:$IV$88</definedName>
    <definedName name="Cwvu.bop.sr." localSheetId="51" hidden="1">[36]BOP!$A$36:$IV$36,[36]BOP!$A$44:$IV$44,[36]BOP!$A$59:$IV$59,[36]BOP!#REF!,[36]BOP!#REF!,[36]BOP!$A$81:$IV$88</definedName>
    <definedName name="Cwvu.bop.sr." localSheetId="52" hidden="1">[36]BOP!$A$36:$IV$36,[36]BOP!$A$44:$IV$44,[36]BOP!$A$59:$IV$59,[36]BOP!#REF!,[36]BOP!#REF!,[36]BOP!$A$81:$IV$88</definedName>
    <definedName name="Cwvu.bop.sr." localSheetId="53" hidden="1">[36]BOP!$A$36:$IV$36,[36]BOP!$A$44:$IV$44,[36]BOP!$A$59:$IV$59,[36]BOP!#REF!,[36]BOP!#REF!,[36]BOP!$A$81:$IV$88</definedName>
    <definedName name="Cwvu.bop.sr." localSheetId="54" hidden="1">[36]BOP!$A$36:$IV$36,[36]BOP!$A$44:$IV$44,[36]BOP!$A$59:$IV$59,[36]BOP!#REF!,[36]BOP!#REF!,[36]BOP!$A$81:$IV$88</definedName>
    <definedName name="Cwvu.bop.sr." localSheetId="55" hidden="1">[36]BOP!$A$36:$IV$36,[36]BOP!$A$44:$IV$44,[36]BOP!$A$59:$IV$59,[36]BOP!#REF!,[36]BOP!#REF!,[36]BOP!$A$81:$IV$88</definedName>
    <definedName name="Cwvu.bop.sr." localSheetId="56" hidden="1">[36]BOP!$A$36:$IV$36,[36]BOP!$A$44:$IV$44,[36]BOP!$A$59:$IV$59,[36]BOP!#REF!,[36]BOP!#REF!,[36]BOP!$A$81:$IV$88</definedName>
    <definedName name="Cwvu.bop.sr." localSheetId="58" hidden="1">[36]BOP!$A$36:$IV$36,[36]BOP!$A$44:$IV$44,[36]BOP!$A$59:$IV$59,[36]BOP!#REF!,[36]BOP!#REF!,[36]BOP!$A$81:$IV$88</definedName>
    <definedName name="Cwvu.bop.sr." localSheetId="59" hidden="1">[36]BOP!$A$36:$IV$36,[36]BOP!$A$44:$IV$44,[36]BOP!$A$59:$IV$59,[36]BOP!#REF!,[36]BOP!#REF!,[36]BOP!$A$81:$IV$88</definedName>
    <definedName name="Cwvu.bop.sr." localSheetId="64" hidden="1">[36]BOP!$A$36:$IV$36,[36]BOP!$A$44:$IV$44,[36]BOP!$A$59:$IV$59,[36]BOP!#REF!,[36]BOP!#REF!,[36]BOP!$A$81:$IV$88</definedName>
    <definedName name="Cwvu.bop.sr." localSheetId="65" hidden="1">[36]BOP!$A$36:$IV$36,[36]BOP!$A$44:$IV$44,[36]BOP!$A$59:$IV$59,[36]BOP!#REF!,[36]BOP!#REF!,[36]BOP!$A$81:$IV$88</definedName>
    <definedName name="Cwvu.bop.sr." localSheetId="66" hidden="1">[36]BOP!$A$36:$IV$36,[36]BOP!$A$44:$IV$44,[36]BOP!$A$59:$IV$59,[36]BOP!#REF!,[36]BOP!#REF!,[36]BOP!$A$81:$IV$88</definedName>
    <definedName name="Cwvu.bop.sr." localSheetId="6" hidden="1">[36]BOP!$36:$36,[36]BOP!$44:$44,[36]BOP!$59:$59,[36]BOP!#REF!,[36]BOP!#REF!,[36]BOP!$81:$88</definedName>
    <definedName name="Cwvu.bop.sr." localSheetId="67" hidden="1">[36]BOP!$A$36:$IV$36,[36]BOP!$A$44:$IV$44,[36]BOP!$A$59:$IV$59,[36]BOP!#REF!,[36]BOP!#REF!,[36]BOP!$A$81:$IV$88</definedName>
    <definedName name="Cwvu.bop.sr." localSheetId="69" hidden="1">[36]BOP!$A$36:$IV$36,[36]BOP!$A$44:$IV$44,[36]BOP!$A$59:$IV$59,[36]BOP!#REF!,[36]BOP!#REF!,[36]BOP!$A$81:$IV$88</definedName>
    <definedName name="Cwvu.bop.sr." localSheetId="71" hidden="1">[36]BOP!$A$36:$IV$36,[36]BOP!$A$44:$IV$44,[36]BOP!$A$59:$IV$59,[36]BOP!#REF!,[36]BOP!#REF!,[36]BOP!$A$81:$IV$88</definedName>
    <definedName name="Cwvu.bop.sr." localSheetId="73" hidden="1">[36]BOP!$A$36:$IV$36,[36]BOP!$A$44:$IV$44,[36]BOP!$A$59:$IV$59,[36]BOP!#REF!,[36]BOP!#REF!,[36]BOP!$A$81:$IV$88</definedName>
    <definedName name="Cwvu.bop.sr." localSheetId="74" hidden="1">[36]BOP!$A$36:$IV$36,[36]BOP!$A$44:$IV$44,[36]BOP!$A$59:$IV$59,[36]BOP!#REF!,[36]BOP!#REF!,[36]BOP!$A$81:$IV$88</definedName>
    <definedName name="Cwvu.bop.sr." localSheetId="0" hidden="1">[36]BOP!$A$36:$IV$36,[36]BOP!$A$44:$IV$44,[36]BOP!$A$59:$IV$59,[36]BOP!#REF!,[36]BOP!#REF!,[36]BOP!$A$81:$IV$88</definedName>
    <definedName name="Cwvu.bop.sr." hidden="1">[36]BOP!$A$36:$IV$36,[36]BOP!$A$44:$IV$44,[36]BOP!$A$59:$IV$59,[36]BOP!#REF!,[36]BOP!#REF!,[36]BOP!$A$81:$IV$88</definedName>
    <definedName name="Cwvu.bopsdr.sr." localSheetId="1" hidden="1">[36]BOP!$A$36:$IV$36,[36]BOP!$A$44:$IV$44,[36]BOP!$A$59:$IV$59,[36]BOP!#REF!,[36]BOP!#REF!,[36]BOP!$A$81:$IV$88</definedName>
    <definedName name="Cwvu.bopsdr.sr." localSheetId="21" hidden="1">[36]BOP!$A$36:$IV$36,[36]BOP!$A$44:$IV$44,[36]BOP!$A$59:$IV$59,[36]BOP!#REF!,[36]BOP!#REF!,[36]BOP!$A$81:$IV$88</definedName>
    <definedName name="Cwvu.bopsdr.sr." localSheetId="22" hidden="1">[36]BOP!$A$36:$IV$36,[36]BOP!$A$44:$IV$44,[36]BOP!$A$59:$IV$59,[36]BOP!#REF!,[36]BOP!#REF!,[36]BOP!$A$81:$IV$88</definedName>
    <definedName name="Cwvu.bopsdr.sr." localSheetId="23" hidden="1">[36]BOP!$A$36:$IV$36,[36]BOP!$A$44:$IV$44,[36]BOP!$A$59:$IV$59,[36]BOP!#REF!,[36]BOP!#REF!,[36]BOP!$A$81:$IV$88</definedName>
    <definedName name="Cwvu.bopsdr.sr." localSheetId="2" hidden="1">[36]BOP!$A$36:$IV$36,[36]BOP!$A$44:$IV$44,[36]BOP!$A$59:$IV$59,[36]BOP!#REF!,[36]BOP!#REF!,[36]BOP!$A$81:$IV$88</definedName>
    <definedName name="Cwvu.bopsdr.sr." localSheetId="27" hidden="1">[36]BOP!$A$36:$IV$36,[36]BOP!$A$44:$IV$44,[36]BOP!$A$59:$IV$59,[36]BOP!#REF!,[36]BOP!#REF!,[36]BOP!$A$81:$IV$88</definedName>
    <definedName name="Cwvu.bopsdr.sr." localSheetId="31" hidden="1">[36]BOP!$A$36:$IV$36,[36]BOP!$A$44:$IV$44,[36]BOP!$A$59:$IV$59,[36]BOP!#REF!,[36]BOP!#REF!,[36]BOP!$A$81:$IV$88</definedName>
    <definedName name="Cwvu.bopsdr.sr." localSheetId="33" hidden="1">[36]BOP!$A$36:$IV$36,[36]BOP!$A$44:$IV$44,[36]BOP!$A$59:$IV$59,[36]BOP!#REF!,[36]BOP!#REF!,[36]BOP!$A$81:$IV$88</definedName>
    <definedName name="Cwvu.bopsdr.sr." localSheetId="3" hidden="1">[36]BOP!$A$36:$IV$36,[36]BOP!$A$44:$IV$44,[36]BOP!$A$59:$IV$59,[36]BOP!#REF!,[36]BOP!#REF!,[36]BOP!$A$81:$IV$88</definedName>
    <definedName name="Cwvu.bopsdr.sr." localSheetId="39" hidden="1">[36]BOP!$A$36:$IV$36,[36]BOP!$A$44:$IV$44,[36]BOP!$A$59:$IV$59,[36]BOP!#REF!,[36]BOP!#REF!,[36]BOP!$A$81:$IV$88</definedName>
    <definedName name="Cwvu.bopsdr.sr." localSheetId="40" hidden="1">[36]BOP!$A$36:$IV$36,[36]BOP!$A$44:$IV$44,[36]BOP!$A$59:$IV$59,[36]BOP!#REF!,[36]BOP!#REF!,[36]BOP!$A$81:$IV$88</definedName>
    <definedName name="Cwvu.bopsdr.sr." localSheetId="41" hidden="1">[37]BOP!$A$36:$IV$36,[37]BOP!$A$44:$IV$44,[37]BOP!$A$59:$IV$59,[37]BOP!#REF!,[37]BOP!#REF!,[37]BOP!$A$81:$IV$88</definedName>
    <definedName name="Cwvu.bopsdr.sr." localSheetId="42" hidden="1">[37]BOP!$A$36:$IV$36,[37]BOP!$A$44:$IV$44,[37]BOP!$A$59:$IV$59,[37]BOP!#REF!,[37]BOP!#REF!,[37]BOP!$A$81:$IV$88</definedName>
    <definedName name="Cwvu.bopsdr.sr." localSheetId="43" hidden="1">[38]BOP!$A$36:$IV$36,[38]BOP!$A$44:$IV$44,[38]BOP!$A$59:$IV$59,[38]BOP!#REF!,[38]BOP!#REF!,[38]BOP!$A$81:$IV$88</definedName>
    <definedName name="Cwvu.bopsdr.sr." localSheetId="44" hidden="1">[38]BOP!$A$36:$IV$36,[38]BOP!$A$44:$IV$44,[38]BOP!$A$59:$IV$59,[38]BOP!#REF!,[38]BOP!#REF!,[38]BOP!$A$81:$IV$88</definedName>
    <definedName name="Cwvu.bopsdr.sr." localSheetId="45" hidden="1">[38]BOP!$A$36:$IV$36,[38]BOP!$A$44:$IV$44,[38]BOP!$A$59:$IV$59,[38]BOP!#REF!,[38]BOP!#REF!,[38]BOP!$A$81:$IV$88</definedName>
    <definedName name="Cwvu.bopsdr.sr." localSheetId="46" hidden="1">[36]BOP!$A$36:$IV$36,[36]BOP!$A$44:$IV$44,[36]BOP!$A$59:$IV$59,[36]BOP!#REF!,[36]BOP!#REF!,[36]BOP!$A$81:$IV$88</definedName>
    <definedName name="Cwvu.bopsdr.sr." localSheetId="47" hidden="1">[36]BOP!$A$36:$IV$36,[36]BOP!$A$44:$IV$44,[36]BOP!$A$59:$IV$59,[36]BOP!#REF!,[36]BOP!#REF!,[36]BOP!$A$81:$IV$88</definedName>
    <definedName name="Cwvu.bopsdr.sr." localSheetId="48" hidden="1">[36]BOP!$A$36:$IV$36,[36]BOP!$A$44:$IV$44,[36]BOP!$A$59:$IV$59,[36]BOP!#REF!,[36]BOP!#REF!,[36]BOP!$A$81:$IV$88</definedName>
    <definedName name="Cwvu.bopsdr.sr." localSheetId="49" hidden="1">[36]BOP!$A$36:$IV$36,[36]BOP!$A$44:$IV$44,[36]BOP!$A$59:$IV$59,[36]BOP!#REF!,[36]BOP!#REF!,[36]BOP!$A$81:$IV$88</definedName>
    <definedName name="Cwvu.bopsdr.sr." localSheetId="50" hidden="1">[36]BOP!$A$36:$IV$36,[36]BOP!$A$44:$IV$44,[36]BOP!$A$59:$IV$59,[36]BOP!#REF!,[36]BOP!#REF!,[36]BOP!$A$81:$IV$88</definedName>
    <definedName name="Cwvu.bopsdr.sr." localSheetId="51" hidden="1">[36]BOP!$A$36:$IV$36,[36]BOP!$A$44:$IV$44,[36]BOP!$A$59:$IV$59,[36]BOP!#REF!,[36]BOP!#REF!,[36]BOP!$A$81:$IV$88</definedName>
    <definedName name="Cwvu.bopsdr.sr." localSheetId="52" hidden="1">[36]BOP!$A$36:$IV$36,[36]BOP!$A$44:$IV$44,[36]BOP!$A$59:$IV$59,[36]BOP!#REF!,[36]BOP!#REF!,[36]BOP!$A$81:$IV$88</definedName>
    <definedName name="Cwvu.bopsdr.sr." localSheetId="53" hidden="1">[36]BOP!$A$36:$IV$36,[36]BOP!$A$44:$IV$44,[36]BOP!$A$59:$IV$59,[36]BOP!#REF!,[36]BOP!#REF!,[36]BOP!$A$81:$IV$88</definedName>
    <definedName name="Cwvu.bopsdr.sr." localSheetId="54" hidden="1">[36]BOP!$A$36:$IV$36,[36]BOP!$A$44:$IV$44,[36]BOP!$A$59:$IV$59,[36]BOP!#REF!,[36]BOP!#REF!,[36]BOP!$A$81:$IV$88</definedName>
    <definedName name="Cwvu.bopsdr.sr." localSheetId="55" hidden="1">[36]BOP!$A$36:$IV$36,[36]BOP!$A$44:$IV$44,[36]BOP!$A$59:$IV$59,[36]BOP!#REF!,[36]BOP!#REF!,[36]BOP!$A$81:$IV$88</definedName>
    <definedName name="Cwvu.bopsdr.sr." localSheetId="56" hidden="1">[36]BOP!$A$36:$IV$36,[36]BOP!$A$44:$IV$44,[36]BOP!$A$59:$IV$59,[36]BOP!#REF!,[36]BOP!#REF!,[36]BOP!$A$81:$IV$88</definedName>
    <definedName name="Cwvu.bopsdr.sr." localSheetId="58" hidden="1">[36]BOP!$A$36:$IV$36,[36]BOP!$A$44:$IV$44,[36]BOP!$A$59:$IV$59,[36]BOP!#REF!,[36]BOP!#REF!,[36]BOP!$A$81:$IV$88</definedName>
    <definedName name="Cwvu.bopsdr.sr." localSheetId="59" hidden="1">[36]BOP!$A$36:$IV$36,[36]BOP!$A$44:$IV$44,[36]BOP!$A$59:$IV$59,[36]BOP!#REF!,[36]BOP!#REF!,[36]BOP!$A$81:$IV$88</definedName>
    <definedName name="Cwvu.bopsdr.sr." localSheetId="64" hidden="1">[36]BOP!$A$36:$IV$36,[36]BOP!$A$44:$IV$44,[36]BOP!$A$59:$IV$59,[36]BOP!#REF!,[36]BOP!#REF!,[36]BOP!$A$81:$IV$88</definedName>
    <definedName name="Cwvu.bopsdr.sr." localSheetId="65" hidden="1">[36]BOP!$A$36:$IV$36,[36]BOP!$A$44:$IV$44,[36]BOP!$A$59:$IV$59,[36]BOP!#REF!,[36]BOP!#REF!,[36]BOP!$A$81:$IV$88</definedName>
    <definedName name="Cwvu.bopsdr.sr." localSheetId="66" hidden="1">[36]BOP!$A$36:$IV$36,[36]BOP!$A$44:$IV$44,[36]BOP!$A$59:$IV$59,[36]BOP!#REF!,[36]BOP!#REF!,[36]BOP!$A$81:$IV$88</definedName>
    <definedName name="Cwvu.bopsdr.sr." localSheetId="6" hidden="1">[36]BOP!$36:$36,[36]BOP!$44:$44,[36]BOP!$59:$59,[36]BOP!#REF!,[36]BOP!#REF!,[36]BOP!$81:$88</definedName>
    <definedName name="Cwvu.bopsdr.sr." localSheetId="67" hidden="1">[36]BOP!$A$36:$IV$36,[36]BOP!$A$44:$IV$44,[36]BOP!$A$59:$IV$59,[36]BOP!#REF!,[36]BOP!#REF!,[36]BOP!$A$81:$IV$88</definedName>
    <definedName name="Cwvu.bopsdr.sr." localSheetId="69" hidden="1">[36]BOP!$A$36:$IV$36,[36]BOP!$A$44:$IV$44,[36]BOP!$A$59:$IV$59,[36]BOP!#REF!,[36]BOP!#REF!,[36]BOP!$A$81:$IV$88</definedName>
    <definedName name="Cwvu.bopsdr.sr." localSheetId="71" hidden="1">[36]BOP!$A$36:$IV$36,[36]BOP!$A$44:$IV$44,[36]BOP!$A$59:$IV$59,[36]BOP!#REF!,[36]BOP!#REF!,[36]BOP!$A$81:$IV$88</definedName>
    <definedName name="Cwvu.bopsdr.sr." localSheetId="73" hidden="1">[36]BOP!$A$36:$IV$36,[36]BOP!$A$44:$IV$44,[36]BOP!$A$59:$IV$59,[36]BOP!#REF!,[36]BOP!#REF!,[36]BOP!$A$81:$IV$88</definedName>
    <definedName name="Cwvu.bopsdr.sr." localSheetId="74" hidden="1">[36]BOP!$A$36:$IV$36,[36]BOP!$A$44:$IV$44,[36]BOP!$A$59:$IV$59,[36]BOP!#REF!,[36]BOP!#REF!,[36]BOP!$A$81:$IV$88</definedName>
    <definedName name="Cwvu.bopsdr.sr." localSheetId="0" hidden="1">[36]BOP!$A$36:$IV$36,[36]BOP!$A$44:$IV$44,[36]BOP!$A$59:$IV$59,[36]BOP!#REF!,[36]BOP!#REF!,[36]BOP!$A$81:$IV$88</definedName>
    <definedName name="Cwvu.bopsdr.sr." hidden="1">[36]BOP!$A$36:$IV$36,[36]BOP!$A$44:$IV$44,[36]BOP!$A$59:$IV$59,[36]BOP!#REF!,[36]BOP!#REF!,[36]BOP!$A$81:$IV$88</definedName>
    <definedName name="Cwvu.cotton." localSheetId="1" hidden="1">[36]BOP!$A$36:$IV$36,[36]BOP!$A$44:$IV$44,[36]BOP!$A$59:$IV$59,[36]BOP!#REF!,[36]BOP!#REF!,[36]BOP!$A$79:$IV$79,[36]BOP!$A$81:$IV$88,[36]BOP!#REF!</definedName>
    <definedName name="Cwvu.cotton." localSheetId="21" hidden="1">[36]BOP!$A$36:$IV$36,[36]BOP!$A$44:$IV$44,[36]BOP!$A$59:$IV$59,[36]BOP!#REF!,[36]BOP!#REF!,[36]BOP!$A$79:$IV$79,[36]BOP!$A$81:$IV$88,[36]BOP!#REF!</definedName>
    <definedName name="Cwvu.cotton." localSheetId="22" hidden="1">[36]BOP!$A$36:$IV$36,[36]BOP!$A$44:$IV$44,[36]BOP!$A$59:$IV$59,[36]BOP!#REF!,[36]BOP!#REF!,[36]BOP!$A$79:$IV$79,[36]BOP!$A$81:$IV$88,[36]BOP!#REF!</definedName>
    <definedName name="Cwvu.cotton." localSheetId="23" hidden="1">[36]BOP!$A$36:$IV$36,[36]BOP!$A$44:$IV$44,[36]BOP!$A$59:$IV$59,[36]BOP!#REF!,[36]BOP!#REF!,[36]BOP!$A$79:$IV$79,[36]BOP!$A$81:$IV$88,[36]BOP!#REF!</definedName>
    <definedName name="Cwvu.cotton." localSheetId="2" hidden="1">[36]BOP!$A$36:$IV$36,[36]BOP!$A$44:$IV$44,[36]BOP!$A$59:$IV$59,[36]BOP!#REF!,[36]BOP!#REF!,[36]BOP!$A$79:$IV$79,[36]BOP!$A$81:$IV$88,[36]BOP!#REF!</definedName>
    <definedName name="Cwvu.cotton." localSheetId="27" hidden="1">[36]BOP!$A$36:$IV$36,[36]BOP!$A$44:$IV$44,[36]BOP!$A$59:$IV$59,[36]BOP!#REF!,[36]BOP!#REF!,[36]BOP!$A$79:$IV$79,[36]BOP!$A$81:$IV$88,[36]BOP!#REF!</definedName>
    <definedName name="Cwvu.cotton." localSheetId="31" hidden="1">[36]BOP!$A$36:$IV$36,[36]BOP!$A$44:$IV$44,[36]BOP!$A$59:$IV$59,[36]BOP!#REF!,[36]BOP!#REF!,[36]BOP!$A$79:$IV$79,[36]BOP!$A$81:$IV$88,[36]BOP!#REF!</definedName>
    <definedName name="Cwvu.cotton." localSheetId="32" hidden="1">[36]BOP!$A$36:$IV$36,[36]BOP!$A$44:$IV$44,[36]BOP!$A$59:$IV$59,[36]BOP!#REF!,[36]BOP!#REF!,[36]BOP!$A$79:$IV$79,[36]BOP!$A$81:$IV$88,[36]BOP!#REF!</definedName>
    <definedName name="Cwvu.cotton." localSheetId="33" hidden="1">[36]BOP!$A$36:$IV$36,[36]BOP!$A$44:$IV$44,[36]BOP!$A$59:$IV$59,[36]BOP!#REF!,[36]BOP!#REF!,[36]BOP!$A$79:$IV$79,[36]BOP!$A$81:$IV$88,[36]BOP!#REF!</definedName>
    <definedName name="Cwvu.cotton." localSheetId="3" hidden="1">[36]BOP!$A$36:$IV$36,[36]BOP!$A$44:$IV$44,[36]BOP!$A$59:$IV$59,[36]BOP!#REF!,[36]BOP!#REF!,[36]BOP!$A$79:$IV$79,[36]BOP!$A$81:$IV$88,[36]BOP!#REF!</definedName>
    <definedName name="Cwvu.cotton." localSheetId="39" hidden="1">[36]BOP!$A$36:$IV$36,[36]BOP!$A$44:$IV$44,[36]BOP!$A$59:$IV$59,[36]BOP!#REF!,[36]BOP!#REF!,[36]BOP!$A$79:$IV$79,[36]BOP!$A$81:$IV$88,[36]BOP!#REF!</definedName>
    <definedName name="Cwvu.cotton." localSheetId="40" hidden="1">[36]BOP!$A$36:$IV$36,[36]BOP!$A$44:$IV$44,[36]BOP!$A$59:$IV$59,[36]BOP!#REF!,[36]BOP!#REF!,[36]BOP!$A$79:$IV$79,[36]BOP!$A$81:$IV$88,[36]BOP!#REF!</definedName>
    <definedName name="Cwvu.cotton." localSheetId="41" hidden="1">[37]BOP!$A$36:$IV$36,[37]BOP!$A$44:$IV$44,[37]BOP!$A$59:$IV$59,[37]BOP!#REF!,[37]BOP!#REF!,[37]BOP!$A$79:$IV$79,[37]BOP!$A$81:$IV$88,[37]BOP!#REF!</definedName>
    <definedName name="Cwvu.cotton." localSheetId="42" hidden="1">[37]BOP!$A$36:$IV$36,[37]BOP!$A$44:$IV$44,[37]BOP!$A$59:$IV$59,[37]BOP!#REF!,[37]BOP!#REF!,[37]BOP!$A$79:$IV$79,[37]BOP!$A$81:$IV$88,[37]BOP!#REF!</definedName>
    <definedName name="Cwvu.cotton." localSheetId="43" hidden="1">[38]BOP!$A$36:$IV$36,[38]BOP!$A$44:$IV$44,[38]BOP!$A$59:$IV$59,[38]BOP!#REF!,[38]BOP!#REF!,[38]BOP!$A$79:$IV$79,[38]BOP!$A$81:$IV$88,[38]BOP!#REF!</definedName>
    <definedName name="Cwvu.cotton." localSheetId="44" hidden="1">[38]BOP!$A$36:$IV$36,[38]BOP!$A$44:$IV$44,[38]BOP!$A$59:$IV$59,[38]BOP!#REF!,[38]BOP!#REF!,[38]BOP!$A$79:$IV$79,[38]BOP!$A$81:$IV$88,[38]BOP!#REF!</definedName>
    <definedName name="Cwvu.cotton." localSheetId="45" hidden="1">[38]BOP!$A$36:$IV$36,[38]BOP!$A$44:$IV$44,[38]BOP!$A$59:$IV$59,[38]BOP!#REF!,[38]BOP!#REF!,[38]BOP!$A$79:$IV$79,[38]BOP!$A$81:$IV$88,[38]BOP!#REF!</definedName>
    <definedName name="Cwvu.cotton." localSheetId="46" hidden="1">[36]BOP!$A$36:$IV$36,[36]BOP!$A$44:$IV$44,[36]BOP!$A$59:$IV$59,[36]BOP!#REF!,[36]BOP!#REF!,[36]BOP!$A$79:$IV$79,[36]BOP!$A$81:$IV$88,[36]BOP!#REF!</definedName>
    <definedName name="Cwvu.cotton." localSheetId="47" hidden="1">[36]BOP!$A$36:$IV$36,[36]BOP!$A$44:$IV$44,[36]BOP!$A$59:$IV$59,[36]BOP!#REF!,[36]BOP!#REF!,[36]BOP!$A$79:$IV$79,[36]BOP!$A$81:$IV$88,[36]BOP!#REF!</definedName>
    <definedName name="Cwvu.cotton." localSheetId="48" hidden="1">[36]BOP!$A$36:$IV$36,[36]BOP!$A$44:$IV$44,[36]BOP!$A$59:$IV$59,[36]BOP!#REF!,[36]BOP!#REF!,[36]BOP!$A$79:$IV$79,[36]BOP!$A$81:$IV$88,[36]BOP!#REF!</definedName>
    <definedName name="Cwvu.cotton." localSheetId="49" hidden="1">[36]BOP!$A$36:$IV$36,[36]BOP!$A$44:$IV$44,[36]BOP!$A$59:$IV$59,[36]BOP!#REF!,[36]BOP!#REF!,[36]BOP!$A$79:$IV$79,[36]BOP!$A$81:$IV$88,[36]BOP!#REF!</definedName>
    <definedName name="Cwvu.cotton." localSheetId="50" hidden="1">[36]BOP!$A$36:$IV$36,[36]BOP!$A$44:$IV$44,[36]BOP!$A$59:$IV$59,[36]BOP!#REF!,[36]BOP!#REF!,[36]BOP!$A$79:$IV$79,[36]BOP!$A$81:$IV$88,[36]BOP!#REF!</definedName>
    <definedName name="Cwvu.cotton." localSheetId="51" hidden="1">[36]BOP!$A$36:$IV$36,[36]BOP!$A$44:$IV$44,[36]BOP!$A$59:$IV$59,[36]BOP!#REF!,[36]BOP!#REF!,[36]BOP!$A$79:$IV$79,[36]BOP!$A$81:$IV$88,[36]BOP!#REF!</definedName>
    <definedName name="Cwvu.cotton." localSheetId="52" hidden="1">[36]BOP!$A$36:$IV$36,[36]BOP!$A$44:$IV$44,[36]BOP!$A$59:$IV$59,[36]BOP!#REF!,[36]BOP!#REF!,[36]BOP!$A$79:$IV$79,[36]BOP!$A$81:$IV$88,[36]BOP!#REF!</definedName>
    <definedName name="Cwvu.cotton." localSheetId="53" hidden="1">[36]BOP!$A$36:$IV$36,[36]BOP!$A$44:$IV$44,[36]BOP!$A$59:$IV$59,[36]BOP!#REF!,[36]BOP!#REF!,[36]BOP!$A$79:$IV$79,[36]BOP!$A$81:$IV$88,[36]BOP!#REF!</definedName>
    <definedName name="Cwvu.cotton." localSheetId="54" hidden="1">[36]BOP!$A$36:$IV$36,[36]BOP!$A$44:$IV$44,[36]BOP!$A$59:$IV$59,[36]BOP!#REF!,[36]BOP!#REF!,[36]BOP!$A$79:$IV$79,[36]BOP!$A$81:$IV$88,[36]BOP!#REF!</definedName>
    <definedName name="Cwvu.cotton." localSheetId="55" hidden="1">[36]BOP!$A$36:$IV$36,[36]BOP!$A$44:$IV$44,[36]BOP!$A$59:$IV$59,[36]BOP!#REF!,[36]BOP!#REF!,[36]BOP!$A$79:$IV$79,[36]BOP!$A$81:$IV$88,[36]BOP!#REF!</definedName>
    <definedName name="Cwvu.cotton." localSheetId="56" hidden="1">[36]BOP!$A$36:$IV$36,[36]BOP!$A$44:$IV$44,[36]BOP!$A$59:$IV$59,[36]BOP!#REF!,[36]BOP!#REF!,[36]BOP!$A$79:$IV$79,[36]BOP!$A$81:$IV$88,[36]BOP!#REF!</definedName>
    <definedName name="Cwvu.cotton." localSheetId="58" hidden="1">[36]BOP!$A$36:$IV$36,[36]BOP!$A$44:$IV$44,[36]BOP!$A$59:$IV$59,[36]BOP!#REF!,[36]BOP!#REF!,[36]BOP!$A$79:$IV$79,[36]BOP!$A$81:$IV$88,[36]BOP!#REF!</definedName>
    <definedName name="Cwvu.cotton." localSheetId="59" hidden="1">[36]BOP!$A$36:$IV$36,[36]BOP!$A$44:$IV$44,[36]BOP!$A$59:$IV$59,[36]BOP!#REF!,[36]BOP!#REF!,[36]BOP!$A$79:$IV$79,[36]BOP!$A$81:$IV$88,[36]BOP!#REF!</definedName>
    <definedName name="Cwvu.cotton." localSheetId="64" hidden="1">[36]BOP!$A$36:$IV$36,[36]BOP!$A$44:$IV$44,[36]BOP!$A$59:$IV$59,[36]BOP!#REF!,[36]BOP!#REF!,[36]BOP!$A$79:$IV$79,[36]BOP!$A$81:$IV$88,[36]BOP!#REF!</definedName>
    <definedName name="Cwvu.cotton." localSheetId="65" hidden="1">[36]BOP!$A$36:$IV$36,[36]BOP!$A$44:$IV$44,[36]BOP!$A$59:$IV$59,[36]BOP!#REF!,[36]BOP!#REF!,[36]BOP!$A$79:$IV$79,[36]BOP!$A$81:$IV$88,[36]BOP!#REF!</definedName>
    <definedName name="Cwvu.cotton." localSheetId="66" hidden="1">[36]BOP!$A$36:$IV$36,[36]BOP!$A$44:$IV$44,[36]BOP!$A$59:$IV$59,[36]BOP!#REF!,[36]BOP!#REF!,[36]BOP!$A$79:$IV$79,[36]BOP!$A$81:$IV$88,[36]BOP!#REF!</definedName>
    <definedName name="Cwvu.cotton." localSheetId="6" hidden="1">[36]BOP!$36:$36,[36]BOP!$44:$44,[36]BOP!$59:$59,[36]BOP!#REF!,[36]BOP!#REF!,[36]BOP!$79:$79,[36]BOP!$81:$88,[36]BOP!#REF!</definedName>
    <definedName name="Cwvu.cotton." localSheetId="67" hidden="1">[36]BOP!$A$36:$IV$36,[36]BOP!$A$44:$IV$44,[36]BOP!$A$59:$IV$59,[36]BOP!#REF!,[36]BOP!#REF!,[36]BOP!$A$79:$IV$79,[36]BOP!$A$81:$IV$88,[36]BOP!#REF!</definedName>
    <definedName name="Cwvu.cotton." localSheetId="69" hidden="1">[36]BOP!$A$36:$IV$36,[36]BOP!$A$44:$IV$44,[36]BOP!$A$59:$IV$59,[36]BOP!#REF!,[36]BOP!#REF!,[36]BOP!$A$79:$IV$79,[36]BOP!$A$81:$IV$88,[36]BOP!#REF!</definedName>
    <definedName name="Cwvu.cotton." localSheetId="71" hidden="1">[36]BOP!$A$36:$IV$36,[36]BOP!$A$44:$IV$44,[36]BOP!$A$59:$IV$59,[36]BOP!#REF!,[36]BOP!#REF!,[36]BOP!$A$79:$IV$79,[36]BOP!$A$81:$IV$88,[36]BOP!#REF!</definedName>
    <definedName name="Cwvu.cotton." localSheetId="73" hidden="1">[36]BOP!$A$36:$IV$36,[36]BOP!$A$44:$IV$44,[36]BOP!$A$59:$IV$59,[36]BOP!#REF!,[36]BOP!#REF!,[36]BOP!$A$79:$IV$79,[36]BOP!$A$81:$IV$88,[36]BOP!#REF!</definedName>
    <definedName name="Cwvu.cotton." localSheetId="74" hidden="1">[36]BOP!$A$36:$IV$36,[36]BOP!$A$44:$IV$44,[36]BOP!$A$59:$IV$59,[36]BOP!#REF!,[36]BOP!#REF!,[36]BOP!$A$79:$IV$79,[36]BOP!$A$81:$IV$88,[36]BOP!#REF!</definedName>
    <definedName name="Cwvu.cotton." localSheetId="0" hidden="1">[36]BOP!$A$36:$IV$36,[36]BOP!$A$44:$IV$44,[36]BOP!$A$59:$IV$59,[36]BOP!#REF!,[36]BOP!#REF!,[36]BOP!$A$79:$IV$79,[36]BOP!$A$81:$IV$88,[36]BOP!#REF!</definedName>
    <definedName name="Cwvu.cotton." hidden="1">[36]BOP!$A$36:$IV$36,[36]BOP!$A$44:$IV$44,[36]BOP!$A$59:$IV$59,[36]BOP!#REF!,[36]BOP!#REF!,[36]BOP!$A$79:$IV$79,[36]BOP!$A$81:$IV$88,[36]BOP!#REF!</definedName>
    <definedName name="Cwvu.cottonall." localSheetId="1" hidden="1">[36]BOP!$A$36:$IV$36,[36]BOP!$A$44:$IV$44,[36]BOP!$A$59:$IV$59,[36]BOP!#REF!,[36]BOP!#REF!,[36]BOP!$A$79:$IV$79,[36]BOP!$A$81:$IV$88</definedName>
    <definedName name="Cwvu.cottonall." localSheetId="21" hidden="1">[36]BOP!$A$36:$IV$36,[36]BOP!$A$44:$IV$44,[36]BOP!$A$59:$IV$59,[36]BOP!#REF!,[36]BOP!#REF!,[36]BOP!$A$79:$IV$79,[36]BOP!$A$81:$IV$88</definedName>
    <definedName name="Cwvu.cottonall." localSheetId="22" hidden="1">[36]BOP!$A$36:$IV$36,[36]BOP!$A$44:$IV$44,[36]BOP!$A$59:$IV$59,[36]BOP!#REF!,[36]BOP!#REF!,[36]BOP!$A$79:$IV$79,[36]BOP!$A$81:$IV$88</definedName>
    <definedName name="Cwvu.cottonall." localSheetId="23" hidden="1">[36]BOP!$A$36:$IV$36,[36]BOP!$A$44:$IV$44,[36]BOP!$A$59:$IV$59,[36]BOP!#REF!,[36]BOP!#REF!,[36]BOP!$A$79:$IV$79,[36]BOP!$A$81:$IV$88</definedName>
    <definedName name="Cwvu.cottonall." localSheetId="2" hidden="1">[36]BOP!$A$36:$IV$36,[36]BOP!$A$44:$IV$44,[36]BOP!$A$59:$IV$59,[36]BOP!#REF!,[36]BOP!#REF!,[36]BOP!$A$79:$IV$79,[36]BOP!$A$81:$IV$88</definedName>
    <definedName name="Cwvu.cottonall." localSheetId="27" hidden="1">[36]BOP!$A$36:$IV$36,[36]BOP!$A$44:$IV$44,[36]BOP!$A$59:$IV$59,[36]BOP!#REF!,[36]BOP!#REF!,[36]BOP!$A$79:$IV$79,[36]BOP!$A$81:$IV$88</definedName>
    <definedName name="Cwvu.cottonall." localSheetId="31" hidden="1">[36]BOP!$A$36:$IV$36,[36]BOP!$A$44:$IV$44,[36]BOP!$A$59:$IV$59,[36]BOP!#REF!,[36]BOP!#REF!,[36]BOP!$A$79:$IV$79,[36]BOP!$A$81:$IV$88</definedName>
    <definedName name="Cwvu.cottonall." localSheetId="32" hidden="1">[36]BOP!$A$36:$IV$36,[36]BOP!$A$44:$IV$44,[36]BOP!$A$59:$IV$59,[36]BOP!#REF!,[36]BOP!#REF!,[36]BOP!$A$79:$IV$79,[36]BOP!$A$81:$IV$88</definedName>
    <definedName name="Cwvu.cottonall." localSheetId="33" hidden="1">[36]BOP!$A$36:$IV$36,[36]BOP!$A$44:$IV$44,[36]BOP!$A$59:$IV$59,[36]BOP!#REF!,[36]BOP!#REF!,[36]BOP!$A$79:$IV$79,[36]BOP!$A$81:$IV$88</definedName>
    <definedName name="Cwvu.cottonall." localSheetId="3" hidden="1">[36]BOP!$A$36:$IV$36,[36]BOP!$A$44:$IV$44,[36]BOP!$A$59:$IV$59,[36]BOP!#REF!,[36]BOP!#REF!,[36]BOP!$A$79:$IV$79,[36]BOP!$A$81:$IV$88</definedName>
    <definedName name="Cwvu.cottonall." localSheetId="39" hidden="1">[36]BOP!$A$36:$IV$36,[36]BOP!$A$44:$IV$44,[36]BOP!$A$59:$IV$59,[36]BOP!#REF!,[36]BOP!#REF!,[36]BOP!$A$79:$IV$79,[36]BOP!$A$81:$IV$88</definedName>
    <definedName name="Cwvu.cottonall." localSheetId="40" hidden="1">[36]BOP!$A$36:$IV$36,[36]BOP!$A$44:$IV$44,[36]BOP!$A$59:$IV$59,[36]BOP!#REF!,[36]BOP!#REF!,[36]BOP!$A$79:$IV$79,[36]BOP!$A$81:$IV$88</definedName>
    <definedName name="Cwvu.cottonall." localSheetId="41" hidden="1">[37]BOP!$A$36:$IV$36,[37]BOP!$A$44:$IV$44,[37]BOP!$A$59:$IV$59,[37]BOP!#REF!,[37]BOP!#REF!,[37]BOP!$A$79:$IV$79,[37]BOP!$A$81:$IV$88</definedName>
    <definedName name="Cwvu.cottonall." localSheetId="42" hidden="1">[37]BOP!$A$36:$IV$36,[37]BOP!$A$44:$IV$44,[37]BOP!$A$59:$IV$59,[37]BOP!#REF!,[37]BOP!#REF!,[37]BOP!$A$79:$IV$79,[37]BOP!$A$81:$IV$88</definedName>
    <definedName name="Cwvu.cottonall." localSheetId="43" hidden="1">[38]BOP!$A$36:$IV$36,[38]BOP!$A$44:$IV$44,[38]BOP!$A$59:$IV$59,[38]BOP!#REF!,[38]BOP!#REF!,[38]BOP!$A$79:$IV$79,[38]BOP!$A$81:$IV$88</definedName>
    <definedName name="Cwvu.cottonall." localSheetId="44" hidden="1">[38]BOP!$A$36:$IV$36,[38]BOP!$A$44:$IV$44,[38]BOP!$A$59:$IV$59,[38]BOP!#REF!,[38]BOP!#REF!,[38]BOP!$A$79:$IV$79,[38]BOP!$A$81:$IV$88</definedName>
    <definedName name="Cwvu.cottonall." localSheetId="45" hidden="1">[38]BOP!$A$36:$IV$36,[38]BOP!$A$44:$IV$44,[38]BOP!$A$59:$IV$59,[38]BOP!#REF!,[38]BOP!#REF!,[38]BOP!$A$79:$IV$79,[38]BOP!$A$81:$IV$88</definedName>
    <definedName name="Cwvu.cottonall." localSheetId="46" hidden="1">[36]BOP!$A$36:$IV$36,[36]BOP!$A$44:$IV$44,[36]BOP!$A$59:$IV$59,[36]BOP!#REF!,[36]BOP!#REF!,[36]BOP!$A$79:$IV$79,[36]BOP!$A$81:$IV$88</definedName>
    <definedName name="Cwvu.cottonall." localSheetId="47" hidden="1">[36]BOP!$A$36:$IV$36,[36]BOP!$A$44:$IV$44,[36]BOP!$A$59:$IV$59,[36]BOP!#REF!,[36]BOP!#REF!,[36]BOP!$A$79:$IV$79,[36]BOP!$A$81:$IV$88</definedName>
    <definedName name="Cwvu.cottonall." localSheetId="48" hidden="1">[36]BOP!$A$36:$IV$36,[36]BOP!$A$44:$IV$44,[36]BOP!$A$59:$IV$59,[36]BOP!#REF!,[36]BOP!#REF!,[36]BOP!$A$79:$IV$79,[36]BOP!$A$81:$IV$88</definedName>
    <definedName name="Cwvu.cottonall." localSheetId="49" hidden="1">[36]BOP!$A$36:$IV$36,[36]BOP!$A$44:$IV$44,[36]BOP!$A$59:$IV$59,[36]BOP!#REF!,[36]BOP!#REF!,[36]BOP!$A$79:$IV$79,[36]BOP!$A$81:$IV$88</definedName>
    <definedName name="Cwvu.cottonall." localSheetId="50" hidden="1">[36]BOP!$A$36:$IV$36,[36]BOP!$A$44:$IV$44,[36]BOP!$A$59:$IV$59,[36]BOP!#REF!,[36]BOP!#REF!,[36]BOP!$A$79:$IV$79,[36]BOP!$A$81:$IV$88</definedName>
    <definedName name="Cwvu.cottonall." localSheetId="51" hidden="1">[36]BOP!$A$36:$IV$36,[36]BOP!$A$44:$IV$44,[36]BOP!$A$59:$IV$59,[36]BOP!#REF!,[36]BOP!#REF!,[36]BOP!$A$79:$IV$79,[36]BOP!$A$81:$IV$88</definedName>
    <definedName name="Cwvu.cottonall." localSheetId="52" hidden="1">[36]BOP!$A$36:$IV$36,[36]BOP!$A$44:$IV$44,[36]BOP!$A$59:$IV$59,[36]BOP!#REF!,[36]BOP!#REF!,[36]BOP!$A$79:$IV$79,[36]BOP!$A$81:$IV$88</definedName>
    <definedName name="Cwvu.cottonall." localSheetId="53" hidden="1">[36]BOP!$A$36:$IV$36,[36]BOP!$A$44:$IV$44,[36]BOP!$A$59:$IV$59,[36]BOP!#REF!,[36]BOP!#REF!,[36]BOP!$A$79:$IV$79,[36]BOP!$A$81:$IV$88</definedName>
    <definedName name="Cwvu.cottonall." localSheetId="54" hidden="1">[36]BOP!$A$36:$IV$36,[36]BOP!$A$44:$IV$44,[36]BOP!$A$59:$IV$59,[36]BOP!#REF!,[36]BOP!#REF!,[36]BOP!$A$79:$IV$79,[36]BOP!$A$81:$IV$88</definedName>
    <definedName name="Cwvu.cottonall." localSheetId="55" hidden="1">[36]BOP!$A$36:$IV$36,[36]BOP!$A$44:$IV$44,[36]BOP!$A$59:$IV$59,[36]BOP!#REF!,[36]BOP!#REF!,[36]BOP!$A$79:$IV$79,[36]BOP!$A$81:$IV$88</definedName>
    <definedName name="Cwvu.cottonall." localSheetId="58" hidden="1">[36]BOP!$A$36:$IV$36,[36]BOP!$A$44:$IV$44,[36]BOP!$A$59:$IV$59,[36]BOP!#REF!,[36]BOP!#REF!,[36]BOP!$A$79:$IV$79,[36]BOP!$A$81:$IV$88</definedName>
    <definedName name="Cwvu.cottonall." localSheetId="59" hidden="1">[36]BOP!$A$36:$IV$36,[36]BOP!$A$44:$IV$44,[36]BOP!$A$59:$IV$59,[36]BOP!#REF!,[36]BOP!#REF!,[36]BOP!$A$79:$IV$79,[36]BOP!$A$81:$IV$88</definedName>
    <definedName name="Cwvu.cottonall." localSheetId="64" hidden="1">[36]BOP!$A$36:$IV$36,[36]BOP!$A$44:$IV$44,[36]BOP!$A$59:$IV$59,[36]BOP!#REF!,[36]BOP!#REF!,[36]BOP!$A$79:$IV$79,[36]BOP!$A$81:$IV$88</definedName>
    <definedName name="Cwvu.cottonall." localSheetId="65" hidden="1">[36]BOP!$A$36:$IV$36,[36]BOP!$A$44:$IV$44,[36]BOP!$A$59:$IV$59,[36]BOP!#REF!,[36]BOP!#REF!,[36]BOP!$A$79:$IV$79,[36]BOP!$A$81:$IV$88</definedName>
    <definedName name="Cwvu.cottonall." localSheetId="66" hidden="1">[36]BOP!$A$36:$IV$36,[36]BOP!$A$44:$IV$44,[36]BOP!$A$59:$IV$59,[36]BOP!#REF!,[36]BOP!#REF!,[36]BOP!$A$79:$IV$79,[36]BOP!$A$81:$IV$88</definedName>
    <definedName name="Cwvu.cottonall." localSheetId="6" hidden="1">[36]BOP!$36:$36,[36]BOP!$44:$44,[36]BOP!$59:$59,[36]BOP!#REF!,[36]BOP!#REF!,[36]BOP!$79:$79,[36]BOP!$81:$88</definedName>
    <definedName name="Cwvu.cottonall." localSheetId="67" hidden="1">[36]BOP!$A$36:$IV$36,[36]BOP!$A$44:$IV$44,[36]BOP!$A$59:$IV$59,[36]BOP!#REF!,[36]BOP!#REF!,[36]BOP!$A$79:$IV$79,[36]BOP!$A$81:$IV$88</definedName>
    <definedName name="Cwvu.cottonall." localSheetId="69" hidden="1">[36]BOP!$A$36:$IV$36,[36]BOP!$A$44:$IV$44,[36]BOP!$A$59:$IV$59,[36]BOP!#REF!,[36]BOP!#REF!,[36]BOP!$A$79:$IV$79,[36]BOP!$A$81:$IV$88</definedName>
    <definedName name="Cwvu.cottonall." localSheetId="71" hidden="1">[36]BOP!$A$36:$IV$36,[36]BOP!$A$44:$IV$44,[36]BOP!$A$59:$IV$59,[36]BOP!#REF!,[36]BOP!#REF!,[36]BOP!$A$79:$IV$79,[36]BOP!$A$81:$IV$88</definedName>
    <definedName name="Cwvu.cottonall." localSheetId="73" hidden="1">[36]BOP!$A$36:$IV$36,[36]BOP!$A$44:$IV$44,[36]BOP!$A$59:$IV$59,[36]BOP!#REF!,[36]BOP!#REF!,[36]BOP!$A$79:$IV$79,[36]BOP!$A$81:$IV$88</definedName>
    <definedName name="Cwvu.cottonall." localSheetId="74" hidden="1">[36]BOP!$A$36:$IV$36,[36]BOP!$A$44:$IV$44,[36]BOP!$A$59:$IV$59,[36]BOP!#REF!,[36]BOP!#REF!,[36]BOP!$A$79:$IV$79,[36]BOP!$A$81:$IV$88</definedName>
    <definedName name="Cwvu.cottonall." localSheetId="0" hidden="1">[36]BOP!$A$36:$IV$36,[36]BOP!$A$44:$IV$44,[36]BOP!$A$59:$IV$59,[36]BOP!#REF!,[36]BOP!#REF!,[36]BOP!$A$79:$IV$79,[36]BOP!$A$81:$IV$88</definedName>
    <definedName name="Cwvu.cottonall." hidden="1">[36]BOP!$A$36:$IV$36,[36]BOP!$A$44:$IV$44,[36]BOP!$A$59:$IV$59,[36]BOP!#REF!,[36]BOP!#REF!,[36]BOP!$A$79:$IV$79,[36]BOP!$A$81:$IV$88</definedName>
    <definedName name="Cwvu.exportdetails." localSheetId="1" hidden="1">[36]BOP!$A$36:$IV$36,[36]BOP!$A$44:$IV$44,[36]BOP!$A$59:$IV$59,[36]BOP!#REF!,[36]BOP!#REF!,[36]BOP!$A$79:$IV$79,[36]BOP!#REF!</definedName>
    <definedName name="Cwvu.exportdetails." localSheetId="21" hidden="1">[36]BOP!$A$36:$IV$36,[36]BOP!$A$44:$IV$44,[36]BOP!$A$59:$IV$59,[36]BOP!#REF!,[36]BOP!#REF!,[36]BOP!$A$79:$IV$79,[36]BOP!#REF!</definedName>
    <definedName name="Cwvu.exportdetails." localSheetId="22" hidden="1">[36]BOP!$A$36:$IV$36,[36]BOP!$A$44:$IV$44,[36]BOP!$A$59:$IV$59,[36]BOP!#REF!,[36]BOP!#REF!,[36]BOP!$A$79:$IV$79,[36]BOP!#REF!</definedName>
    <definedName name="Cwvu.exportdetails." localSheetId="23" hidden="1">[36]BOP!$A$36:$IV$36,[36]BOP!$A$44:$IV$44,[36]BOP!$A$59:$IV$59,[36]BOP!#REF!,[36]BOP!#REF!,[36]BOP!$A$79:$IV$79,[36]BOP!#REF!</definedName>
    <definedName name="Cwvu.exportdetails." localSheetId="2" hidden="1">[36]BOP!$A$36:$IV$36,[36]BOP!$A$44:$IV$44,[36]BOP!$A$59:$IV$59,[36]BOP!#REF!,[36]BOP!#REF!,[36]BOP!$A$79:$IV$79,[36]BOP!#REF!</definedName>
    <definedName name="Cwvu.exportdetails." localSheetId="26" hidden="1">[36]BOP!$A$36:$IV$36,[36]BOP!$A$44:$IV$44,[36]BOP!$A$59:$IV$59,[36]BOP!#REF!,[36]BOP!#REF!,[36]BOP!$A$79:$IV$79,[36]BOP!#REF!</definedName>
    <definedName name="Cwvu.exportdetails." localSheetId="27" hidden="1">[36]BOP!$A$36:$IV$36,[36]BOP!$A$44:$IV$44,[36]BOP!$A$59:$IV$59,[36]BOP!#REF!,[36]BOP!#REF!,[36]BOP!$A$79:$IV$79,[36]BOP!#REF!</definedName>
    <definedName name="Cwvu.exportdetails." localSheetId="31" hidden="1">[36]BOP!$A$36:$IV$36,[36]BOP!$A$44:$IV$44,[36]BOP!$A$59:$IV$59,[36]BOP!#REF!,[36]BOP!#REF!,[36]BOP!$A$79:$IV$79,[36]BOP!#REF!</definedName>
    <definedName name="Cwvu.exportdetails." localSheetId="33" hidden="1">[36]BOP!$A$36:$IV$36,[36]BOP!$A$44:$IV$44,[36]BOP!$A$59:$IV$59,[36]BOP!#REF!,[36]BOP!#REF!,[36]BOP!$A$79:$IV$79,[36]BOP!#REF!</definedName>
    <definedName name="Cwvu.exportdetails." localSheetId="3" hidden="1">[36]BOP!$A$36:$IV$36,[36]BOP!$A$44:$IV$44,[36]BOP!$A$59:$IV$59,[36]BOP!#REF!,[36]BOP!#REF!,[36]BOP!$A$79:$IV$79,[36]BOP!#REF!</definedName>
    <definedName name="Cwvu.exportdetails." localSheetId="39" hidden="1">[36]BOP!$A$36:$IV$36,[36]BOP!$A$44:$IV$44,[36]BOP!$A$59:$IV$59,[36]BOP!#REF!,[36]BOP!#REF!,[36]BOP!$A$79:$IV$79,[36]BOP!#REF!</definedName>
    <definedName name="Cwvu.exportdetails." localSheetId="40" hidden="1">[36]BOP!$A$36:$IV$36,[36]BOP!$A$44:$IV$44,[36]BOP!$A$59:$IV$59,[36]BOP!#REF!,[36]BOP!#REF!,[36]BOP!$A$79:$IV$79,[36]BOP!#REF!</definedName>
    <definedName name="Cwvu.exportdetails." localSheetId="41" hidden="1">[37]BOP!$A$36:$IV$36,[37]BOP!$A$44:$IV$44,[37]BOP!$A$59:$IV$59,[37]BOP!#REF!,[37]BOP!#REF!,[37]BOP!$A$79:$IV$79,[37]BOP!#REF!</definedName>
    <definedName name="Cwvu.exportdetails." localSheetId="42" hidden="1">[37]BOP!$A$36:$IV$36,[37]BOP!$A$44:$IV$44,[37]BOP!$A$59:$IV$59,[37]BOP!#REF!,[37]BOP!#REF!,[37]BOP!$A$79:$IV$79,[37]BOP!#REF!</definedName>
    <definedName name="Cwvu.exportdetails." localSheetId="43" hidden="1">[38]BOP!$A$36:$IV$36,[38]BOP!$A$44:$IV$44,[38]BOP!$A$59:$IV$59,[38]BOP!#REF!,[38]BOP!#REF!,[38]BOP!$A$79:$IV$79,[38]BOP!#REF!</definedName>
    <definedName name="Cwvu.exportdetails." localSheetId="44" hidden="1">[38]BOP!$A$36:$IV$36,[38]BOP!$A$44:$IV$44,[38]BOP!$A$59:$IV$59,[38]BOP!#REF!,[38]BOP!#REF!,[38]BOP!$A$79:$IV$79,[38]BOP!#REF!</definedName>
    <definedName name="Cwvu.exportdetails." localSheetId="45" hidden="1">[38]BOP!$A$36:$IV$36,[38]BOP!$A$44:$IV$44,[38]BOP!$A$59:$IV$59,[38]BOP!#REF!,[38]BOP!#REF!,[38]BOP!$A$79:$IV$79,[38]BOP!#REF!</definedName>
    <definedName name="Cwvu.exportdetails." localSheetId="46" hidden="1">[36]BOP!$A$36:$IV$36,[36]BOP!$A$44:$IV$44,[36]BOP!$A$59:$IV$59,[36]BOP!#REF!,[36]BOP!#REF!,[36]BOP!$A$79:$IV$79,[36]BOP!#REF!</definedName>
    <definedName name="Cwvu.exportdetails." localSheetId="47" hidden="1">[36]BOP!$A$36:$IV$36,[36]BOP!$A$44:$IV$44,[36]BOP!$A$59:$IV$59,[36]BOP!#REF!,[36]BOP!#REF!,[36]BOP!$A$79:$IV$79,[36]BOP!#REF!</definedName>
    <definedName name="Cwvu.exportdetails." localSheetId="48" hidden="1">[36]BOP!$A$36:$IV$36,[36]BOP!$A$44:$IV$44,[36]BOP!$A$59:$IV$59,[36]BOP!#REF!,[36]BOP!#REF!,[36]BOP!$A$79:$IV$79,[36]BOP!#REF!</definedName>
    <definedName name="Cwvu.exportdetails." localSheetId="49" hidden="1">[36]BOP!$A$36:$IV$36,[36]BOP!$A$44:$IV$44,[36]BOP!$A$59:$IV$59,[36]BOP!#REF!,[36]BOP!#REF!,[36]BOP!$A$79:$IV$79,[36]BOP!#REF!</definedName>
    <definedName name="Cwvu.exportdetails." localSheetId="50" hidden="1">[36]BOP!$A$36:$IV$36,[36]BOP!$A$44:$IV$44,[36]BOP!$A$59:$IV$59,[36]BOP!#REF!,[36]BOP!#REF!,[36]BOP!$A$79:$IV$79,[36]BOP!#REF!</definedName>
    <definedName name="Cwvu.exportdetails." localSheetId="51" hidden="1">[36]BOP!$A$36:$IV$36,[36]BOP!$A$44:$IV$44,[36]BOP!$A$59:$IV$59,[36]BOP!#REF!,[36]BOP!#REF!,[36]BOP!$A$79:$IV$79,[36]BOP!#REF!</definedName>
    <definedName name="Cwvu.exportdetails." localSheetId="52" hidden="1">[36]BOP!$A$36:$IV$36,[36]BOP!$A$44:$IV$44,[36]BOP!$A$59:$IV$59,[36]BOP!#REF!,[36]BOP!#REF!,[36]BOP!$A$79:$IV$79,[36]BOP!#REF!</definedName>
    <definedName name="Cwvu.exportdetails." localSheetId="53" hidden="1">[36]BOP!$A$36:$IV$36,[36]BOP!$A$44:$IV$44,[36]BOP!$A$59:$IV$59,[36]BOP!#REF!,[36]BOP!#REF!,[36]BOP!$A$79:$IV$79,[36]BOP!#REF!</definedName>
    <definedName name="Cwvu.exportdetails." localSheetId="54" hidden="1">[36]BOP!$A$36:$IV$36,[36]BOP!$A$44:$IV$44,[36]BOP!$A$59:$IV$59,[36]BOP!#REF!,[36]BOP!#REF!,[36]BOP!$A$79:$IV$79,[36]BOP!#REF!</definedName>
    <definedName name="Cwvu.exportdetails." localSheetId="55" hidden="1">[36]BOP!$A$36:$IV$36,[36]BOP!$A$44:$IV$44,[36]BOP!$A$59:$IV$59,[36]BOP!#REF!,[36]BOP!#REF!,[36]BOP!$A$79:$IV$79,[36]BOP!#REF!</definedName>
    <definedName name="Cwvu.exportdetails." localSheetId="56" hidden="1">[36]BOP!$A$36:$IV$36,[36]BOP!$A$44:$IV$44,[36]BOP!$A$59:$IV$59,[36]BOP!#REF!,[36]BOP!#REF!,[36]BOP!$A$79:$IV$79,[36]BOP!#REF!</definedName>
    <definedName name="Cwvu.exportdetails." localSheetId="58" hidden="1">[36]BOP!$A$36:$IV$36,[36]BOP!$A$44:$IV$44,[36]BOP!$A$59:$IV$59,[36]BOP!#REF!,[36]BOP!#REF!,[36]BOP!$A$79:$IV$79,[36]BOP!#REF!</definedName>
    <definedName name="Cwvu.exportdetails." localSheetId="59" hidden="1">[36]BOP!$A$36:$IV$36,[36]BOP!$A$44:$IV$44,[36]BOP!$A$59:$IV$59,[36]BOP!#REF!,[36]BOP!#REF!,[36]BOP!$A$79:$IV$79,[36]BOP!#REF!</definedName>
    <definedName name="Cwvu.exportdetails." localSheetId="64" hidden="1">[36]BOP!$A$36:$IV$36,[36]BOP!$A$44:$IV$44,[36]BOP!$A$59:$IV$59,[36]BOP!#REF!,[36]BOP!#REF!,[36]BOP!$A$79:$IV$79,[36]BOP!#REF!</definedName>
    <definedName name="Cwvu.exportdetails." localSheetId="65" hidden="1">[36]BOP!$A$36:$IV$36,[36]BOP!$A$44:$IV$44,[36]BOP!$A$59:$IV$59,[36]BOP!#REF!,[36]BOP!#REF!,[36]BOP!$A$79:$IV$79,[36]BOP!#REF!</definedName>
    <definedName name="Cwvu.exportdetails." localSheetId="66" hidden="1">[36]BOP!$A$36:$IV$36,[36]BOP!$A$44:$IV$44,[36]BOP!$A$59:$IV$59,[36]BOP!#REF!,[36]BOP!#REF!,[36]BOP!$A$79:$IV$79,[36]BOP!#REF!</definedName>
    <definedName name="Cwvu.exportdetails." localSheetId="6" hidden="1">[36]BOP!$36:$36,[36]BOP!$44:$44,[36]BOP!$59:$59,[36]BOP!#REF!,[36]BOP!#REF!,[36]BOP!$79:$79,[36]BOP!#REF!</definedName>
    <definedName name="Cwvu.exportdetails." localSheetId="67" hidden="1">[36]BOP!$A$36:$IV$36,[36]BOP!$A$44:$IV$44,[36]BOP!$A$59:$IV$59,[36]BOP!#REF!,[36]BOP!#REF!,[36]BOP!$A$79:$IV$79,[36]BOP!#REF!</definedName>
    <definedName name="Cwvu.exportdetails." localSheetId="69" hidden="1">[36]BOP!$A$36:$IV$36,[36]BOP!$A$44:$IV$44,[36]BOP!$A$59:$IV$59,[36]BOP!#REF!,[36]BOP!#REF!,[36]BOP!$A$79:$IV$79,[36]BOP!#REF!</definedName>
    <definedName name="Cwvu.exportdetails." localSheetId="71" hidden="1">[36]BOP!$A$36:$IV$36,[36]BOP!$A$44:$IV$44,[36]BOP!$A$59:$IV$59,[36]BOP!#REF!,[36]BOP!#REF!,[36]BOP!$A$79:$IV$79,[36]BOP!#REF!</definedName>
    <definedName name="Cwvu.exportdetails." localSheetId="73" hidden="1">[36]BOP!$A$36:$IV$36,[36]BOP!$A$44:$IV$44,[36]BOP!$A$59:$IV$59,[36]BOP!#REF!,[36]BOP!#REF!,[36]BOP!$A$79:$IV$79,[36]BOP!#REF!</definedName>
    <definedName name="Cwvu.exportdetails." localSheetId="74" hidden="1">[36]BOP!$A$36:$IV$36,[36]BOP!$A$44:$IV$44,[36]BOP!$A$59:$IV$59,[36]BOP!#REF!,[36]BOP!#REF!,[36]BOP!$A$79:$IV$79,[36]BOP!#REF!</definedName>
    <definedName name="Cwvu.exportdetails." localSheetId="0" hidden="1">[36]BOP!$A$36:$IV$36,[36]BOP!$A$44:$IV$44,[36]BOP!$A$59:$IV$59,[36]BOP!#REF!,[36]BOP!#REF!,[36]BOP!$A$79:$IV$79,[36]BOP!#REF!</definedName>
    <definedName name="Cwvu.exportdetails." hidden="1">[36]BOP!$A$36:$IV$36,[36]BOP!$A$44:$IV$44,[36]BOP!$A$59:$IV$59,[36]BOP!#REF!,[36]BOP!#REF!,[36]BOP!$A$79:$IV$79,[36]BOP!#REF!</definedName>
    <definedName name="Cwvu.exports." localSheetId="1" hidden="1">[36]BOP!$A$36:$IV$36,[36]BOP!$A$44:$IV$44,[36]BOP!$A$59:$IV$59,[36]BOP!#REF!,[36]BOP!#REF!,[36]BOP!$A$79:$IV$79,[36]BOP!$A$81:$IV$88,[36]BOP!#REF!</definedName>
    <definedName name="Cwvu.exports." localSheetId="21" hidden="1">[36]BOP!$A$36:$IV$36,[36]BOP!$A$44:$IV$44,[36]BOP!$A$59:$IV$59,[36]BOP!#REF!,[36]BOP!#REF!,[36]BOP!$A$79:$IV$79,[36]BOP!$A$81:$IV$88,[36]BOP!#REF!</definedName>
    <definedName name="Cwvu.exports." localSheetId="23" hidden="1">[36]BOP!$A$36:$IV$36,[36]BOP!$A$44:$IV$44,[36]BOP!$A$59:$IV$59,[36]BOP!#REF!,[36]BOP!#REF!,[36]BOP!$A$79:$IV$79,[36]BOP!$A$81:$IV$88,[36]BOP!#REF!</definedName>
    <definedName name="Cwvu.exports." localSheetId="2" hidden="1">[36]BOP!$A$36:$IV$36,[36]BOP!$A$44:$IV$44,[36]BOP!$A$59:$IV$59,[36]BOP!#REF!,[36]BOP!#REF!,[36]BOP!$A$79:$IV$79,[36]BOP!$A$81:$IV$88,[36]BOP!#REF!</definedName>
    <definedName name="Cwvu.exports." localSheetId="32" hidden="1">[36]BOP!$A$36:$IV$36,[36]BOP!$A$44:$IV$44,[36]BOP!$A$59:$IV$59,[36]BOP!#REF!,[36]BOP!#REF!,[36]BOP!$A$79:$IV$79,[36]BOP!$A$81:$IV$88,[36]BOP!#REF!</definedName>
    <definedName name="Cwvu.exports." localSheetId="33" hidden="1">[36]BOP!$A$36:$IV$36,[36]BOP!$A$44:$IV$44,[36]BOP!$A$59:$IV$59,[36]BOP!#REF!,[36]BOP!#REF!,[36]BOP!$A$79:$IV$79,[36]BOP!$A$81:$IV$88,[36]BOP!#REF!</definedName>
    <definedName name="Cwvu.exports." localSheetId="39" hidden="1">[36]BOP!$A$36:$IV$36,[36]BOP!$A$44:$IV$44,[36]BOP!$A$59:$IV$59,[36]BOP!#REF!,[36]BOP!#REF!,[36]BOP!$A$79:$IV$79,[36]BOP!$A$81:$IV$88,[36]BOP!#REF!</definedName>
    <definedName name="Cwvu.exports." localSheetId="40" hidden="1">[36]BOP!$A$36:$IV$36,[36]BOP!$A$44:$IV$44,[36]BOP!$A$59:$IV$59,[36]BOP!#REF!,[36]BOP!#REF!,[36]BOP!$A$79:$IV$79,[36]BOP!$A$81:$IV$88,[36]BOP!#REF!</definedName>
    <definedName name="Cwvu.exports." localSheetId="41" hidden="1">[37]BOP!$A$36:$IV$36,[37]BOP!$A$44:$IV$44,[37]BOP!$A$59:$IV$59,[37]BOP!#REF!,[37]BOP!#REF!,[37]BOP!$A$79:$IV$79,[37]BOP!$A$81:$IV$88,[37]BOP!#REF!</definedName>
    <definedName name="Cwvu.exports." localSheetId="42" hidden="1">[37]BOP!$A$36:$IV$36,[37]BOP!$A$44:$IV$44,[37]BOP!$A$59:$IV$59,[37]BOP!#REF!,[37]BOP!#REF!,[37]BOP!$A$79:$IV$79,[37]BOP!$A$81:$IV$88,[37]BOP!#REF!</definedName>
    <definedName name="Cwvu.exports." localSheetId="43" hidden="1">[38]BOP!$A$36:$IV$36,[38]BOP!$A$44:$IV$44,[38]BOP!$A$59:$IV$59,[38]BOP!#REF!,[38]BOP!#REF!,[38]BOP!$A$79:$IV$79,[38]BOP!$A$81:$IV$88,[38]BOP!#REF!</definedName>
    <definedName name="Cwvu.exports." localSheetId="44" hidden="1">[38]BOP!$A$36:$IV$36,[38]BOP!$A$44:$IV$44,[38]BOP!$A$59:$IV$59,[38]BOP!#REF!,[38]BOP!#REF!,[38]BOP!$A$79:$IV$79,[38]BOP!$A$81:$IV$88,[38]BOP!#REF!</definedName>
    <definedName name="Cwvu.exports." localSheetId="45" hidden="1">[38]BOP!$A$36:$IV$36,[38]BOP!$A$44:$IV$44,[38]BOP!$A$59:$IV$59,[38]BOP!#REF!,[38]BOP!#REF!,[38]BOP!$A$79:$IV$79,[38]BOP!$A$81:$IV$88,[38]BOP!#REF!</definedName>
    <definedName name="Cwvu.exports." localSheetId="46" hidden="1">[36]BOP!$A$36:$IV$36,[36]BOP!$A$44:$IV$44,[36]BOP!$A$59:$IV$59,[36]BOP!#REF!,[36]BOP!#REF!,[36]BOP!$A$79:$IV$79,[36]BOP!$A$81:$IV$88,[36]BOP!#REF!</definedName>
    <definedName name="Cwvu.exports." localSheetId="47" hidden="1">[36]BOP!$A$36:$IV$36,[36]BOP!$A$44:$IV$44,[36]BOP!$A$59:$IV$59,[36]BOP!#REF!,[36]BOP!#REF!,[36]BOP!$A$79:$IV$79,[36]BOP!$A$81:$IV$88,[36]BOP!#REF!</definedName>
    <definedName name="Cwvu.exports." localSheetId="48" hidden="1">[36]BOP!$A$36:$IV$36,[36]BOP!$A$44:$IV$44,[36]BOP!$A$59:$IV$59,[36]BOP!#REF!,[36]BOP!#REF!,[36]BOP!$A$79:$IV$79,[36]BOP!$A$81:$IV$88,[36]BOP!#REF!</definedName>
    <definedName name="Cwvu.exports." localSheetId="49" hidden="1">[36]BOP!$A$36:$IV$36,[36]BOP!$A$44:$IV$44,[36]BOP!$A$59:$IV$59,[36]BOP!#REF!,[36]BOP!#REF!,[36]BOP!$A$79:$IV$79,[36]BOP!$A$81:$IV$88,[36]BOP!#REF!</definedName>
    <definedName name="Cwvu.exports." localSheetId="50" hidden="1">[36]BOP!$A$36:$IV$36,[36]BOP!$A$44:$IV$44,[36]BOP!$A$59:$IV$59,[36]BOP!#REF!,[36]BOP!#REF!,[36]BOP!$A$79:$IV$79,[36]BOP!$A$81:$IV$88,[36]BOP!#REF!</definedName>
    <definedName name="Cwvu.exports." localSheetId="51" hidden="1">[36]BOP!$A$36:$IV$36,[36]BOP!$A$44:$IV$44,[36]BOP!$A$59:$IV$59,[36]BOP!#REF!,[36]BOP!#REF!,[36]BOP!$A$79:$IV$79,[36]BOP!$A$81:$IV$88,[36]BOP!#REF!</definedName>
    <definedName name="Cwvu.exports." localSheetId="52" hidden="1">[36]BOP!$A$36:$IV$36,[36]BOP!$A$44:$IV$44,[36]BOP!$A$59:$IV$59,[36]BOP!#REF!,[36]BOP!#REF!,[36]BOP!$A$79:$IV$79,[36]BOP!$A$81:$IV$88,[36]BOP!#REF!</definedName>
    <definedName name="Cwvu.exports." localSheetId="53" hidden="1">[36]BOP!$A$36:$IV$36,[36]BOP!$A$44:$IV$44,[36]BOP!$A$59:$IV$59,[36]BOP!#REF!,[36]BOP!#REF!,[36]BOP!$A$79:$IV$79,[36]BOP!$A$81:$IV$88,[36]BOP!#REF!</definedName>
    <definedName name="Cwvu.exports." localSheetId="54" hidden="1">[36]BOP!$A$36:$IV$36,[36]BOP!$A$44:$IV$44,[36]BOP!$A$59:$IV$59,[36]BOP!#REF!,[36]BOP!#REF!,[36]BOP!$A$79:$IV$79,[36]BOP!$A$81:$IV$88,[36]BOP!#REF!</definedName>
    <definedName name="Cwvu.exports." localSheetId="55" hidden="1">[36]BOP!$A$36:$IV$36,[36]BOP!$A$44:$IV$44,[36]BOP!$A$59:$IV$59,[36]BOP!#REF!,[36]BOP!#REF!,[36]BOP!$A$79:$IV$79,[36]BOP!$A$81:$IV$88,[36]BOP!#REF!</definedName>
    <definedName name="Cwvu.exports." localSheetId="56" hidden="1">[36]BOP!$A$36:$IV$36,[36]BOP!$A$44:$IV$44,[36]BOP!$A$59:$IV$59,[36]BOP!#REF!,[36]BOP!#REF!,[36]BOP!$A$79:$IV$79,[36]BOP!$A$81:$IV$88,[36]BOP!#REF!</definedName>
    <definedName name="Cwvu.exports." localSheetId="58" hidden="1">[36]BOP!$A$36:$IV$36,[36]BOP!$A$44:$IV$44,[36]BOP!$A$59:$IV$59,[36]BOP!#REF!,[36]BOP!#REF!,[36]BOP!$A$79:$IV$79,[36]BOP!$A$81:$IV$88,[36]BOP!#REF!</definedName>
    <definedName name="Cwvu.exports." localSheetId="59" hidden="1">[36]BOP!$A$36:$IV$36,[36]BOP!$A$44:$IV$44,[36]BOP!$A$59:$IV$59,[36]BOP!#REF!,[36]BOP!#REF!,[36]BOP!$A$79:$IV$79,[36]BOP!$A$81:$IV$88,[36]BOP!#REF!</definedName>
    <definedName name="Cwvu.exports." localSheetId="6" hidden="1">[36]BOP!$36:$36,[36]BOP!$44:$44,[36]BOP!$59:$59,[36]BOP!#REF!,[36]BOP!#REF!,[36]BOP!$79:$79,[36]BOP!$81:$88,[36]BOP!#REF!</definedName>
    <definedName name="Cwvu.exports." localSheetId="67" hidden="1">[36]BOP!$A$36:$IV$36,[36]BOP!$A$44:$IV$44,[36]BOP!$A$59:$IV$59,[36]BOP!#REF!,[36]BOP!#REF!,[36]BOP!$A$79:$IV$79,[36]BOP!$A$81:$IV$88,[36]BOP!#REF!</definedName>
    <definedName name="Cwvu.exports." localSheetId="0" hidden="1">[36]BOP!$A$36:$IV$36,[36]BOP!$A$44:$IV$44,[36]BOP!$A$59:$IV$59,[36]BOP!#REF!,[36]BOP!#REF!,[36]BOP!$A$79:$IV$79,[36]BOP!$A$81:$IV$88,[36]BOP!#REF!</definedName>
    <definedName name="Cwvu.exports." hidden="1">[36]BOP!$A$36:$IV$36,[36]BOP!$A$44:$IV$44,[36]BOP!$A$59:$IV$59,[36]BOP!#REF!,[36]BOP!#REF!,[36]BOP!$A$79:$IV$79,[36]BOP!$A$81:$IV$88,[36]BOP!#REF!</definedName>
    <definedName name="Cwvu.gold." localSheetId="1" hidden="1">[36]BOP!$A$36:$IV$36,[36]BOP!$A$44:$IV$44,[36]BOP!$A$59:$IV$59,[36]BOP!#REF!,[36]BOP!#REF!,[36]BOP!$A$79:$IV$79,[36]BOP!$A$81:$IV$88,[36]BOP!#REF!</definedName>
    <definedName name="Cwvu.gold." localSheetId="21" hidden="1">[36]BOP!$A$36:$IV$36,[36]BOP!$A$44:$IV$44,[36]BOP!$A$59:$IV$59,[36]BOP!#REF!,[36]BOP!#REF!,[36]BOP!$A$79:$IV$79,[36]BOP!$A$81:$IV$88,[36]BOP!#REF!</definedName>
    <definedName name="Cwvu.gold." localSheetId="23" hidden="1">[36]BOP!$A$36:$IV$36,[36]BOP!$A$44:$IV$44,[36]BOP!$A$59:$IV$59,[36]BOP!#REF!,[36]BOP!#REF!,[36]BOP!$A$79:$IV$79,[36]BOP!$A$81:$IV$88,[36]BOP!#REF!</definedName>
    <definedName name="Cwvu.gold." localSheetId="2" hidden="1">[36]BOP!$A$36:$IV$36,[36]BOP!$A$44:$IV$44,[36]BOP!$A$59:$IV$59,[36]BOP!#REF!,[36]BOP!#REF!,[36]BOP!$A$79:$IV$79,[36]BOP!$A$81:$IV$88,[36]BOP!#REF!</definedName>
    <definedName name="Cwvu.gold." localSheetId="32" hidden="1">[36]BOP!$A$36:$IV$36,[36]BOP!$A$44:$IV$44,[36]BOP!$A$59:$IV$59,[36]BOP!#REF!,[36]BOP!#REF!,[36]BOP!$A$79:$IV$79,[36]BOP!$A$81:$IV$88,[36]BOP!#REF!</definedName>
    <definedName name="Cwvu.gold." localSheetId="33" hidden="1">[36]BOP!$A$36:$IV$36,[36]BOP!$A$44:$IV$44,[36]BOP!$A$59:$IV$59,[36]BOP!#REF!,[36]BOP!#REF!,[36]BOP!$A$79:$IV$79,[36]BOP!$A$81:$IV$88,[36]BOP!#REF!</definedName>
    <definedName name="Cwvu.gold." localSheetId="39" hidden="1">[36]BOP!$A$36:$IV$36,[36]BOP!$A$44:$IV$44,[36]BOP!$A$59:$IV$59,[36]BOP!#REF!,[36]BOP!#REF!,[36]BOP!$A$79:$IV$79,[36]BOP!$A$81:$IV$88,[36]BOP!#REF!</definedName>
    <definedName name="Cwvu.gold." localSheetId="40" hidden="1">[36]BOP!$A$36:$IV$36,[36]BOP!$A$44:$IV$44,[36]BOP!$A$59:$IV$59,[36]BOP!#REF!,[36]BOP!#REF!,[36]BOP!$A$79:$IV$79,[36]BOP!$A$81:$IV$88,[36]BOP!#REF!</definedName>
    <definedName name="Cwvu.gold." localSheetId="41" hidden="1">[37]BOP!$A$36:$IV$36,[37]BOP!$A$44:$IV$44,[37]BOP!$A$59:$IV$59,[37]BOP!#REF!,[37]BOP!#REF!,[37]BOP!$A$79:$IV$79,[37]BOP!$A$81:$IV$88,[37]BOP!#REF!</definedName>
    <definedName name="Cwvu.gold." localSheetId="42" hidden="1">[37]BOP!$A$36:$IV$36,[37]BOP!$A$44:$IV$44,[37]BOP!$A$59:$IV$59,[37]BOP!#REF!,[37]BOP!#REF!,[37]BOP!$A$79:$IV$79,[37]BOP!$A$81:$IV$88,[37]BOP!#REF!</definedName>
    <definedName name="Cwvu.gold." localSheetId="43" hidden="1">[38]BOP!$A$36:$IV$36,[38]BOP!$A$44:$IV$44,[38]BOP!$A$59:$IV$59,[38]BOP!#REF!,[38]BOP!#REF!,[38]BOP!$A$79:$IV$79,[38]BOP!$A$81:$IV$88,[38]BOP!#REF!</definedName>
    <definedName name="Cwvu.gold." localSheetId="44" hidden="1">[38]BOP!$A$36:$IV$36,[38]BOP!$A$44:$IV$44,[38]BOP!$A$59:$IV$59,[38]BOP!#REF!,[38]BOP!#REF!,[38]BOP!$A$79:$IV$79,[38]BOP!$A$81:$IV$88,[38]BOP!#REF!</definedName>
    <definedName name="Cwvu.gold." localSheetId="45" hidden="1">[38]BOP!$A$36:$IV$36,[38]BOP!$A$44:$IV$44,[38]BOP!$A$59:$IV$59,[38]BOP!#REF!,[38]BOP!#REF!,[38]BOP!$A$79:$IV$79,[38]BOP!$A$81:$IV$88,[38]BOP!#REF!</definedName>
    <definedName name="Cwvu.gold." localSheetId="46" hidden="1">[36]BOP!$A$36:$IV$36,[36]BOP!$A$44:$IV$44,[36]BOP!$A$59:$IV$59,[36]BOP!#REF!,[36]BOP!#REF!,[36]BOP!$A$79:$IV$79,[36]BOP!$A$81:$IV$88,[36]BOP!#REF!</definedName>
    <definedName name="Cwvu.gold." localSheetId="47" hidden="1">[36]BOP!$A$36:$IV$36,[36]BOP!$A$44:$IV$44,[36]BOP!$A$59:$IV$59,[36]BOP!#REF!,[36]BOP!#REF!,[36]BOP!$A$79:$IV$79,[36]BOP!$A$81:$IV$88,[36]BOP!#REF!</definedName>
    <definedName name="Cwvu.gold." localSheetId="48" hidden="1">[36]BOP!$A$36:$IV$36,[36]BOP!$A$44:$IV$44,[36]BOP!$A$59:$IV$59,[36]BOP!#REF!,[36]BOP!#REF!,[36]BOP!$A$79:$IV$79,[36]BOP!$A$81:$IV$88,[36]BOP!#REF!</definedName>
    <definedName name="Cwvu.gold." localSheetId="49" hidden="1">[36]BOP!$A$36:$IV$36,[36]BOP!$A$44:$IV$44,[36]BOP!$A$59:$IV$59,[36]BOP!#REF!,[36]BOP!#REF!,[36]BOP!$A$79:$IV$79,[36]BOP!$A$81:$IV$88,[36]BOP!#REF!</definedName>
    <definedName name="Cwvu.gold." localSheetId="50" hidden="1">[36]BOP!$A$36:$IV$36,[36]BOP!$A$44:$IV$44,[36]BOP!$A$59:$IV$59,[36]BOP!#REF!,[36]BOP!#REF!,[36]BOP!$A$79:$IV$79,[36]BOP!$A$81:$IV$88,[36]BOP!#REF!</definedName>
    <definedName name="Cwvu.gold." localSheetId="51" hidden="1">[36]BOP!$A$36:$IV$36,[36]BOP!$A$44:$IV$44,[36]BOP!$A$59:$IV$59,[36]BOP!#REF!,[36]BOP!#REF!,[36]BOP!$A$79:$IV$79,[36]BOP!$A$81:$IV$88,[36]BOP!#REF!</definedName>
    <definedName name="Cwvu.gold." localSheetId="52" hidden="1">[36]BOP!$A$36:$IV$36,[36]BOP!$A$44:$IV$44,[36]BOP!$A$59:$IV$59,[36]BOP!#REF!,[36]BOP!#REF!,[36]BOP!$A$79:$IV$79,[36]BOP!$A$81:$IV$88,[36]BOP!#REF!</definedName>
    <definedName name="Cwvu.gold." localSheetId="53" hidden="1">[36]BOP!$A$36:$IV$36,[36]BOP!$A$44:$IV$44,[36]BOP!$A$59:$IV$59,[36]BOP!#REF!,[36]BOP!#REF!,[36]BOP!$A$79:$IV$79,[36]BOP!$A$81:$IV$88,[36]BOP!#REF!</definedName>
    <definedName name="Cwvu.gold." localSheetId="54" hidden="1">[36]BOP!$A$36:$IV$36,[36]BOP!$A$44:$IV$44,[36]BOP!$A$59:$IV$59,[36]BOP!#REF!,[36]BOP!#REF!,[36]BOP!$A$79:$IV$79,[36]BOP!$A$81:$IV$88,[36]BOP!#REF!</definedName>
    <definedName name="Cwvu.gold." localSheetId="55" hidden="1">[36]BOP!$A$36:$IV$36,[36]BOP!$A$44:$IV$44,[36]BOP!$A$59:$IV$59,[36]BOP!#REF!,[36]BOP!#REF!,[36]BOP!$A$79:$IV$79,[36]BOP!$A$81:$IV$88,[36]BOP!#REF!</definedName>
    <definedName name="Cwvu.gold." localSheetId="56" hidden="1">[36]BOP!$A$36:$IV$36,[36]BOP!$A$44:$IV$44,[36]BOP!$A$59:$IV$59,[36]BOP!#REF!,[36]BOP!#REF!,[36]BOP!$A$79:$IV$79,[36]BOP!$A$81:$IV$88,[36]BOP!#REF!</definedName>
    <definedName name="Cwvu.gold." localSheetId="58" hidden="1">[36]BOP!$A$36:$IV$36,[36]BOP!$A$44:$IV$44,[36]BOP!$A$59:$IV$59,[36]BOP!#REF!,[36]BOP!#REF!,[36]BOP!$A$79:$IV$79,[36]BOP!$A$81:$IV$88,[36]BOP!#REF!</definedName>
    <definedName name="Cwvu.gold." localSheetId="59" hidden="1">[36]BOP!$A$36:$IV$36,[36]BOP!$A$44:$IV$44,[36]BOP!$A$59:$IV$59,[36]BOP!#REF!,[36]BOP!#REF!,[36]BOP!$A$79:$IV$79,[36]BOP!$A$81:$IV$88,[36]BOP!#REF!</definedName>
    <definedName name="Cwvu.gold." localSheetId="6" hidden="1">[36]BOP!$36:$36,[36]BOP!$44:$44,[36]BOP!$59:$59,[36]BOP!#REF!,[36]BOP!#REF!,[36]BOP!$79:$79,[36]BOP!$81:$88,[36]BOP!#REF!</definedName>
    <definedName name="Cwvu.gold." localSheetId="67" hidden="1">[36]BOP!$A$36:$IV$36,[36]BOP!$A$44:$IV$44,[36]BOP!$A$59:$IV$59,[36]BOP!#REF!,[36]BOP!#REF!,[36]BOP!$A$79:$IV$79,[36]BOP!$A$81:$IV$88,[36]BOP!#REF!</definedName>
    <definedName name="Cwvu.gold." localSheetId="0" hidden="1">[36]BOP!$A$36:$IV$36,[36]BOP!$A$44:$IV$44,[36]BOP!$A$59:$IV$59,[36]BOP!#REF!,[36]BOP!#REF!,[36]BOP!$A$79:$IV$79,[36]BOP!$A$81:$IV$88,[36]BOP!#REF!</definedName>
    <definedName name="Cwvu.gold." hidden="1">[36]BOP!$A$36:$IV$36,[36]BOP!$A$44:$IV$44,[36]BOP!$A$59:$IV$59,[36]BOP!#REF!,[36]BOP!#REF!,[36]BOP!$A$79:$IV$79,[36]BOP!$A$81:$IV$88,[36]BOP!#REF!</definedName>
    <definedName name="Cwvu.goldall." localSheetId="1" hidden="1">[36]BOP!$A$36:$IV$36,[36]BOP!$A$44:$IV$44,[36]BOP!$A$59:$IV$59,[36]BOP!#REF!,[36]BOP!#REF!,[36]BOP!$A$79:$IV$79,[36]BOP!$A$81:$IV$88,[36]BOP!#REF!</definedName>
    <definedName name="Cwvu.goldall." localSheetId="21" hidden="1">[36]BOP!$A$36:$IV$36,[36]BOP!$A$44:$IV$44,[36]BOP!$A$59:$IV$59,[36]BOP!#REF!,[36]BOP!#REF!,[36]BOP!$A$79:$IV$79,[36]BOP!$A$81:$IV$88,[36]BOP!#REF!</definedName>
    <definedName name="Cwvu.goldall." localSheetId="23" hidden="1">[36]BOP!$A$36:$IV$36,[36]BOP!$A$44:$IV$44,[36]BOP!$A$59:$IV$59,[36]BOP!#REF!,[36]BOP!#REF!,[36]BOP!$A$79:$IV$79,[36]BOP!$A$81:$IV$88,[36]BOP!#REF!</definedName>
    <definedName name="Cwvu.goldall." localSheetId="2" hidden="1">[36]BOP!$A$36:$IV$36,[36]BOP!$A$44:$IV$44,[36]BOP!$A$59:$IV$59,[36]BOP!#REF!,[36]BOP!#REF!,[36]BOP!$A$79:$IV$79,[36]BOP!$A$81:$IV$88,[36]BOP!#REF!</definedName>
    <definedName name="Cwvu.goldall." localSheetId="32" hidden="1">[36]BOP!$A$36:$IV$36,[36]BOP!$A$44:$IV$44,[36]BOP!$A$59:$IV$59,[36]BOP!#REF!,[36]BOP!#REF!,[36]BOP!$A$79:$IV$79,[36]BOP!$A$81:$IV$88,[36]BOP!#REF!</definedName>
    <definedName name="Cwvu.goldall." localSheetId="33" hidden="1">[36]BOP!$A$36:$IV$36,[36]BOP!$A$44:$IV$44,[36]BOP!$A$59:$IV$59,[36]BOP!#REF!,[36]BOP!#REF!,[36]BOP!$A$79:$IV$79,[36]BOP!$A$81:$IV$88,[36]BOP!#REF!</definedName>
    <definedName name="Cwvu.goldall." localSheetId="39" hidden="1">[36]BOP!$A$36:$IV$36,[36]BOP!$A$44:$IV$44,[36]BOP!$A$59:$IV$59,[36]BOP!#REF!,[36]BOP!#REF!,[36]BOP!$A$79:$IV$79,[36]BOP!$A$81:$IV$88,[36]BOP!#REF!</definedName>
    <definedName name="Cwvu.goldall." localSheetId="40" hidden="1">[36]BOP!$A$36:$IV$36,[36]BOP!$A$44:$IV$44,[36]BOP!$A$59:$IV$59,[36]BOP!#REF!,[36]BOP!#REF!,[36]BOP!$A$79:$IV$79,[36]BOP!$A$81:$IV$88,[36]BOP!#REF!</definedName>
    <definedName name="Cwvu.goldall." localSheetId="41" hidden="1">[37]BOP!$A$36:$IV$36,[37]BOP!$A$44:$IV$44,[37]BOP!$A$59:$IV$59,[37]BOP!#REF!,[37]BOP!#REF!,[37]BOP!$A$79:$IV$79,[37]BOP!$A$81:$IV$88,[37]BOP!#REF!</definedName>
    <definedName name="Cwvu.goldall." localSheetId="42" hidden="1">[37]BOP!$A$36:$IV$36,[37]BOP!$A$44:$IV$44,[37]BOP!$A$59:$IV$59,[37]BOP!#REF!,[37]BOP!#REF!,[37]BOP!$A$79:$IV$79,[37]BOP!$A$81:$IV$88,[37]BOP!#REF!</definedName>
    <definedName name="Cwvu.goldall." localSheetId="43" hidden="1">[38]BOP!$A$36:$IV$36,[38]BOP!$A$44:$IV$44,[38]BOP!$A$59:$IV$59,[38]BOP!#REF!,[38]BOP!#REF!,[38]BOP!$A$79:$IV$79,[38]BOP!$A$81:$IV$88,[38]BOP!#REF!</definedName>
    <definedName name="Cwvu.goldall." localSheetId="44" hidden="1">[38]BOP!$A$36:$IV$36,[38]BOP!$A$44:$IV$44,[38]BOP!$A$59:$IV$59,[38]BOP!#REF!,[38]BOP!#REF!,[38]BOP!$A$79:$IV$79,[38]BOP!$A$81:$IV$88,[38]BOP!#REF!</definedName>
    <definedName name="Cwvu.goldall." localSheetId="45" hidden="1">[38]BOP!$A$36:$IV$36,[38]BOP!$A$44:$IV$44,[38]BOP!$A$59:$IV$59,[38]BOP!#REF!,[38]BOP!#REF!,[38]BOP!$A$79:$IV$79,[38]BOP!$A$81:$IV$88,[38]BOP!#REF!</definedName>
    <definedName name="Cwvu.goldall." localSheetId="46" hidden="1">[36]BOP!$A$36:$IV$36,[36]BOP!$A$44:$IV$44,[36]BOP!$A$59:$IV$59,[36]BOP!#REF!,[36]BOP!#REF!,[36]BOP!$A$79:$IV$79,[36]BOP!$A$81:$IV$88,[36]BOP!#REF!</definedName>
    <definedName name="Cwvu.goldall." localSheetId="47" hidden="1">[36]BOP!$A$36:$IV$36,[36]BOP!$A$44:$IV$44,[36]BOP!$A$59:$IV$59,[36]BOP!#REF!,[36]BOP!#REF!,[36]BOP!$A$79:$IV$79,[36]BOP!$A$81:$IV$88,[36]BOP!#REF!</definedName>
    <definedName name="Cwvu.goldall." localSheetId="48" hidden="1">[36]BOP!$A$36:$IV$36,[36]BOP!$A$44:$IV$44,[36]BOP!$A$59:$IV$59,[36]BOP!#REF!,[36]BOP!#REF!,[36]BOP!$A$79:$IV$79,[36]BOP!$A$81:$IV$88,[36]BOP!#REF!</definedName>
    <definedName name="Cwvu.goldall." localSheetId="49" hidden="1">[36]BOP!$A$36:$IV$36,[36]BOP!$A$44:$IV$44,[36]BOP!$A$59:$IV$59,[36]BOP!#REF!,[36]BOP!#REF!,[36]BOP!$A$79:$IV$79,[36]BOP!$A$81:$IV$88,[36]BOP!#REF!</definedName>
    <definedName name="Cwvu.goldall." localSheetId="50" hidden="1">[36]BOP!$A$36:$IV$36,[36]BOP!$A$44:$IV$44,[36]BOP!$A$59:$IV$59,[36]BOP!#REF!,[36]BOP!#REF!,[36]BOP!$A$79:$IV$79,[36]BOP!$A$81:$IV$88,[36]BOP!#REF!</definedName>
    <definedName name="Cwvu.goldall." localSheetId="51" hidden="1">[36]BOP!$A$36:$IV$36,[36]BOP!$A$44:$IV$44,[36]BOP!$A$59:$IV$59,[36]BOP!#REF!,[36]BOP!#REF!,[36]BOP!$A$79:$IV$79,[36]BOP!$A$81:$IV$88,[36]BOP!#REF!</definedName>
    <definedName name="Cwvu.goldall." localSheetId="52" hidden="1">[36]BOP!$A$36:$IV$36,[36]BOP!$A$44:$IV$44,[36]BOP!$A$59:$IV$59,[36]BOP!#REF!,[36]BOP!#REF!,[36]BOP!$A$79:$IV$79,[36]BOP!$A$81:$IV$88,[36]BOP!#REF!</definedName>
    <definedName name="Cwvu.goldall." localSheetId="53" hidden="1">[36]BOP!$A$36:$IV$36,[36]BOP!$A$44:$IV$44,[36]BOP!$A$59:$IV$59,[36]BOP!#REF!,[36]BOP!#REF!,[36]BOP!$A$79:$IV$79,[36]BOP!$A$81:$IV$88,[36]BOP!#REF!</definedName>
    <definedName name="Cwvu.goldall." localSheetId="54" hidden="1">[36]BOP!$A$36:$IV$36,[36]BOP!$A$44:$IV$44,[36]BOP!$A$59:$IV$59,[36]BOP!#REF!,[36]BOP!#REF!,[36]BOP!$A$79:$IV$79,[36]BOP!$A$81:$IV$88,[36]BOP!#REF!</definedName>
    <definedName name="Cwvu.goldall." localSheetId="55" hidden="1">[36]BOP!$A$36:$IV$36,[36]BOP!$A$44:$IV$44,[36]BOP!$A$59:$IV$59,[36]BOP!#REF!,[36]BOP!#REF!,[36]BOP!$A$79:$IV$79,[36]BOP!$A$81:$IV$88,[36]BOP!#REF!</definedName>
    <definedName name="Cwvu.goldall." localSheetId="56" hidden="1">[36]BOP!$A$36:$IV$36,[36]BOP!$A$44:$IV$44,[36]BOP!$A$59:$IV$59,[36]BOP!#REF!,[36]BOP!#REF!,[36]BOP!$A$79:$IV$79,[36]BOP!$A$81:$IV$88,[36]BOP!#REF!</definedName>
    <definedName name="Cwvu.goldall." localSheetId="58" hidden="1">[36]BOP!$A$36:$IV$36,[36]BOP!$A$44:$IV$44,[36]BOP!$A$59:$IV$59,[36]BOP!#REF!,[36]BOP!#REF!,[36]BOP!$A$79:$IV$79,[36]BOP!$A$81:$IV$88,[36]BOP!#REF!</definedName>
    <definedName name="Cwvu.goldall." localSheetId="59" hidden="1">[36]BOP!$A$36:$IV$36,[36]BOP!$A$44:$IV$44,[36]BOP!$A$59:$IV$59,[36]BOP!#REF!,[36]BOP!#REF!,[36]BOP!$A$79:$IV$79,[36]BOP!$A$81:$IV$88,[36]BOP!#REF!</definedName>
    <definedName name="Cwvu.goldall." localSheetId="6" hidden="1">[36]BOP!$36:$36,[36]BOP!$44:$44,[36]BOP!$59:$59,[36]BOP!#REF!,[36]BOP!#REF!,[36]BOP!$79:$79,[36]BOP!$81:$88,[36]BOP!#REF!</definedName>
    <definedName name="Cwvu.goldall." localSheetId="67" hidden="1">[36]BOP!$A$36:$IV$36,[36]BOP!$A$44:$IV$44,[36]BOP!$A$59:$IV$59,[36]BOP!#REF!,[36]BOP!#REF!,[36]BOP!$A$79:$IV$79,[36]BOP!$A$81:$IV$88,[36]BOP!#REF!</definedName>
    <definedName name="Cwvu.goldall." localSheetId="0" hidden="1">[36]BOP!$A$36:$IV$36,[36]BOP!$A$44:$IV$44,[36]BOP!$A$59:$IV$59,[36]BOP!#REF!,[36]BOP!#REF!,[36]BOP!$A$79:$IV$79,[36]BOP!$A$81:$IV$88,[36]BOP!#REF!</definedName>
    <definedName name="Cwvu.goldall." hidden="1">[36]BOP!$A$36:$IV$36,[36]BOP!$A$44:$IV$44,[36]BOP!$A$59:$IV$59,[36]BOP!#REF!,[36]BOP!#REF!,[36]BOP!$A$79:$IV$79,[36]BOP!$A$81:$IV$88,[36]BOP!#REF!</definedName>
    <definedName name="Cwvu.imports." localSheetId="1" hidden="1">[36]BOP!$A$36:$IV$36,[36]BOP!$A$44:$IV$44,[36]BOP!$A$59:$IV$59,[36]BOP!#REF!,[36]BOP!#REF!,[36]BOP!$A$79:$IV$79,[36]BOP!$A$81:$IV$88,[36]BOP!#REF!,[36]BOP!#REF!</definedName>
    <definedName name="Cwvu.imports." localSheetId="21" hidden="1">[36]BOP!$A$36:$IV$36,[36]BOP!$A$44:$IV$44,[36]BOP!$A$59:$IV$59,[36]BOP!#REF!,[36]BOP!#REF!,[36]BOP!$A$79:$IV$79,[36]BOP!$A$81:$IV$88,[36]BOP!#REF!,[36]BOP!#REF!</definedName>
    <definedName name="Cwvu.imports." localSheetId="23" hidden="1">[36]BOP!$A$36:$IV$36,[36]BOP!$A$44:$IV$44,[36]BOP!$A$59:$IV$59,[36]BOP!#REF!,[36]BOP!#REF!,[36]BOP!$A$79:$IV$79,[36]BOP!$A$81:$IV$88,[36]BOP!#REF!,[36]BOP!#REF!</definedName>
    <definedName name="Cwvu.imports." localSheetId="2" hidden="1">[36]BOP!$A$36:$IV$36,[36]BOP!$A$44:$IV$44,[36]BOP!$A$59:$IV$59,[36]BOP!#REF!,[36]BOP!#REF!,[36]BOP!$A$79:$IV$79,[36]BOP!$A$81:$IV$88,[36]BOP!#REF!,[36]BOP!#REF!</definedName>
    <definedName name="Cwvu.imports." localSheetId="32" hidden="1">[36]BOP!$A$36:$IV$36,[36]BOP!$A$44:$IV$44,[36]BOP!$A$59:$IV$59,[36]BOP!#REF!,[36]BOP!#REF!,[36]BOP!$A$79:$IV$79,[36]BOP!$A$81:$IV$88,[36]BOP!#REF!,[36]BOP!#REF!</definedName>
    <definedName name="Cwvu.imports." localSheetId="33" hidden="1">[36]BOP!$A$36:$IV$36,[36]BOP!$A$44:$IV$44,[36]BOP!$A$59:$IV$59,[36]BOP!#REF!,[36]BOP!#REF!,[36]BOP!$A$79:$IV$79,[36]BOP!$A$81:$IV$88,[36]BOP!#REF!,[36]BOP!#REF!</definedName>
    <definedName name="Cwvu.imports." localSheetId="39" hidden="1">[36]BOP!$A$36:$IV$36,[36]BOP!$A$44:$IV$44,[36]BOP!$A$59:$IV$59,[36]BOP!#REF!,[36]BOP!#REF!,[36]BOP!$A$79:$IV$79,[36]BOP!$A$81:$IV$88,[36]BOP!#REF!,[36]BOP!#REF!</definedName>
    <definedName name="Cwvu.imports." localSheetId="40" hidden="1">[36]BOP!$A$36:$IV$36,[36]BOP!$A$44:$IV$44,[36]BOP!$A$59:$IV$59,[36]BOP!#REF!,[36]BOP!#REF!,[36]BOP!$A$79:$IV$79,[36]BOP!$A$81:$IV$88,[36]BOP!#REF!,[36]BOP!#REF!</definedName>
    <definedName name="Cwvu.imports." localSheetId="41" hidden="1">[37]BOP!$A$36:$IV$36,[37]BOP!$A$44:$IV$44,[37]BOP!$A$59:$IV$59,[37]BOP!#REF!,[37]BOP!#REF!,[37]BOP!$A$79:$IV$79,[37]BOP!$A$81:$IV$88,[37]BOP!#REF!,[37]BOP!#REF!</definedName>
    <definedName name="Cwvu.imports." localSheetId="42" hidden="1">[37]BOP!$A$36:$IV$36,[37]BOP!$A$44:$IV$44,[37]BOP!$A$59:$IV$59,[37]BOP!#REF!,[37]BOP!#REF!,[37]BOP!$A$79:$IV$79,[37]BOP!$A$81:$IV$88,[37]BOP!#REF!,[37]BOP!#REF!</definedName>
    <definedName name="Cwvu.imports." localSheetId="43" hidden="1">[38]BOP!$A$36:$IV$36,[38]BOP!$A$44:$IV$44,[38]BOP!$A$59:$IV$59,[38]BOP!#REF!,[38]BOP!#REF!,[38]BOP!$A$79:$IV$79,[38]BOP!$A$81:$IV$88,[38]BOP!#REF!,[38]BOP!#REF!</definedName>
    <definedName name="Cwvu.imports." localSheetId="44" hidden="1">[38]BOP!$A$36:$IV$36,[38]BOP!$A$44:$IV$44,[38]BOP!$A$59:$IV$59,[38]BOP!#REF!,[38]BOP!#REF!,[38]BOP!$A$79:$IV$79,[38]BOP!$A$81:$IV$88,[38]BOP!#REF!,[38]BOP!#REF!</definedName>
    <definedName name="Cwvu.imports." localSheetId="45" hidden="1">[38]BOP!$A$36:$IV$36,[38]BOP!$A$44:$IV$44,[38]BOP!$A$59:$IV$59,[38]BOP!#REF!,[38]BOP!#REF!,[38]BOP!$A$79:$IV$79,[38]BOP!$A$81:$IV$88,[38]BOP!#REF!,[38]BOP!#REF!</definedName>
    <definedName name="Cwvu.imports." localSheetId="46" hidden="1">[36]BOP!$A$36:$IV$36,[36]BOP!$A$44:$IV$44,[36]BOP!$A$59:$IV$59,[36]BOP!#REF!,[36]BOP!#REF!,[36]BOP!$A$79:$IV$79,[36]BOP!$A$81:$IV$88,[36]BOP!#REF!,[36]BOP!#REF!</definedName>
    <definedName name="Cwvu.imports." localSheetId="47" hidden="1">[36]BOP!$A$36:$IV$36,[36]BOP!$A$44:$IV$44,[36]BOP!$A$59:$IV$59,[36]BOP!#REF!,[36]BOP!#REF!,[36]BOP!$A$79:$IV$79,[36]BOP!$A$81:$IV$88,[36]BOP!#REF!,[36]BOP!#REF!</definedName>
    <definedName name="Cwvu.imports." localSheetId="48" hidden="1">[36]BOP!$A$36:$IV$36,[36]BOP!$A$44:$IV$44,[36]BOP!$A$59:$IV$59,[36]BOP!#REF!,[36]BOP!#REF!,[36]BOP!$A$79:$IV$79,[36]BOP!$A$81:$IV$88,[36]BOP!#REF!,[36]BOP!#REF!</definedName>
    <definedName name="Cwvu.imports." localSheetId="49" hidden="1">[36]BOP!$A$36:$IV$36,[36]BOP!$A$44:$IV$44,[36]BOP!$A$59:$IV$59,[36]BOP!#REF!,[36]BOP!#REF!,[36]BOP!$A$79:$IV$79,[36]BOP!$A$81:$IV$88,[36]BOP!#REF!,[36]BOP!#REF!</definedName>
    <definedName name="Cwvu.imports." localSheetId="50" hidden="1">[36]BOP!$A$36:$IV$36,[36]BOP!$A$44:$IV$44,[36]BOP!$A$59:$IV$59,[36]BOP!#REF!,[36]BOP!#REF!,[36]BOP!$A$79:$IV$79,[36]BOP!$A$81:$IV$88,[36]BOP!#REF!,[36]BOP!#REF!</definedName>
    <definedName name="Cwvu.imports." localSheetId="51" hidden="1">[36]BOP!$A$36:$IV$36,[36]BOP!$A$44:$IV$44,[36]BOP!$A$59:$IV$59,[36]BOP!#REF!,[36]BOP!#REF!,[36]BOP!$A$79:$IV$79,[36]BOP!$A$81:$IV$88,[36]BOP!#REF!,[36]BOP!#REF!</definedName>
    <definedName name="Cwvu.imports." localSheetId="52" hidden="1">[36]BOP!$A$36:$IV$36,[36]BOP!$A$44:$IV$44,[36]BOP!$A$59:$IV$59,[36]BOP!#REF!,[36]BOP!#REF!,[36]BOP!$A$79:$IV$79,[36]BOP!$A$81:$IV$88,[36]BOP!#REF!,[36]BOP!#REF!</definedName>
    <definedName name="Cwvu.imports." localSheetId="53" hidden="1">[36]BOP!$A$36:$IV$36,[36]BOP!$A$44:$IV$44,[36]BOP!$A$59:$IV$59,[36]BOP!#REF!,[36]BOP!#REF!,[36]BOP!$A$79:$IV$79,[36]BOP!$A$81:$IV$88,[36]BOP!#REF!,[36]BOP!#REF!</definedName>
    <definedName name="Cwvu.imports." localSheetId="54" hidden="1">[36]BOP!$A$36:$IV$36,[36]BOP!$A$44:$IV$44,[36]BOP!$A$59:$IV$59,[36]BOP!#REF!,[36]BOP!#REF!,[36]BOP!$A$79:$IV$79,[36]BOP!$A$81:$IV$88,[36]BOP!#REF!,[36]BOP!#REF!</definedName>
    <definedName name="Cwvu.imports." localSheetId="55" hidden="1">[36]BOP!$A$36:$IV$36,[36]BOP!$A$44:$IV$44,[36]BOP!$A$59:$IV$59,[36]BOP!#REF!,[36]BOP!#REF!,[36]BOP!$A$79:$IV$79,[36]BOP!$A$81:$IV$88,[36]BOP!#REF!,[36]BOP!#REF!</definedName>
    <definedName name="Cwvu.imports." localSheetId="56" hidden="1">[36]BOP!$A$36:$IV$36,[36]BOP!$A$44:$IV$44,[36]BOP!$A$59:$IV$59,[36]BOP!#REF!,[36]BOP!#REF!,[36]BOP!$A$79:$IV$79,[36]BOP!$A$81:$IV$88,[36]BOP!#REF!,[36]BOP!#REF!</definedName>
    <definedName name="Cwvu.imports." localSheetId="58" hidden="1">[36]BOP!$A$36:$IV$36,[36]BOP!$A$44:$IV$44,[36]BOP!$A$59:$IV$59,[36]BOP!#REF!,[36]BOP!#REF!,[36]BOP!$A$79:$IV$79,[36]BOP!$A$81:$IV$88,[36]BOP!#REF!,[36]BOP!#REF!</definedName>
    <definedName name="Cwvu.imports." localSheetId="59" hidden="1">[36]BOP!$A$36:$IV$36,[36]BOP!$A$44:$IV$44,[36]BOP!$A$59:$IV$59,[36]BOP!#REF!,[36]BOP!#REF!,[36]BOP!$A$79:$IV$79,[36]BOP!$A$81:$IV$88,[36]BOP!#REF!,[36]BOP!#REF!</definedName>
    <definedName name="Cwvu.imports." localSheetId="6" hidden="1">[36]BOP!$36:$36,[36]BOP!$44:$44,[36]BOP!$59:$59,[36]BOP!#REF!,[36]BOP!#REF!,[36]BOP!$79:$79,[36]BOP!$81:$88,[36]BOP!#REF!,[36]BOP!#REF!</definedName>
    <definedName name="Cwvu.imports." localSheetId="67" hidden="1">[36]BOP!$A$36:$IV$36,[36]BOP!$A$44:$IV$44,[36]BOP!$A$59:$IV$59,[36]BOP!#REF!,[36]BOP!#REF!,[36]BOP!$A$79:$IV$79,[36]BOP!$A$81:$IV$88,[36]BOP!#REF!,[36]BOP!#REF!</definedName>
    <definedName name="Cwvu.imports." localSheetId="74" hidden="1">[36]BOP!$A$36:$IV$36,[36]BOP!$A$44:$IV$44,[36]BOP!$A$59:$IV$59,[36]BOP!#REF!,[36]BOP!#REF!,[36]BOP!$A$79:$IV$79,[36]BOP!$A$81:$IV$88,[36]BOP!#REF!,[36]BOP!#REF!</definedName>
    <definedName name="Cwvu.imports." localSheetId="0" hidden="1">[36]BOP!$A$36:$IV$36,[36]BOP!$A$44:$IV$44,[36]BOP!$A$59:$IV$59,[36]BOP!#REF!,[36]BOP!#REF!,[36]BOP!$A$79:$IV$79,[36]BOP!$A$81:$IV$88,[36]BOP!#REF!,[36]BOP!#REF!</definedName>
    <definedName name="Cwvu.imports." hidden="1">[36]BOP!$A$36:$IV$36,[36]BOP!$A$44:$IV$44,[36]BOP!$A$59:$IV$59,[36]BOP!#REF!,[36]BOP!#REF!,[36]BOP!$A$79:$IV$79,[36]BOP!$A$81:$IV$88,[36]BOP!#REF!,[36]BOP!#REF!</definedName>
    <definedName name="Cwvu.importsall." localSheetId="1" hidden="1">[36]BOP!$A$36:$IV$36,[36]BOP!$A$44:$IV$44,[36]BOP!$A$59:$IV$59,[36]BOP!#REF!,[36]BOP!#REF!,[36]BOP!$A$79:$IV$79,[36]BOP!$A$81:$IV$88,[36]BOP!#REF!,[36]BOP!#REF!</definedName>
    <definedName name="Cwvu.importsall." localSheetId="21" hidden="1">[36]BOP!$A$36:$IV$36,[36]BOP!$A$44:$IV$44,[36]BOP!$A$59:$IV$59,[36]BOP!#REF!,[36]BOP!#REF!,[36]BOP!$A$79:$IV$79,[36]BOP!$A$81:$IV$88,[36]BOP!#REF!,[36]BOP!#REF!</definedName>
    <definedName name="Cwvu.importsall." localSheetId="23" hidden="1">[36]BOP!$A$36:$IV$36,[36]BOP!$A$44:$IV$44,[36]BOP!$A$59:$IV$59,[36]BOP!#REF!,[36]BOP!#REF!,[36]BOP!$A$79:$IV$79,[36]BOP!$A$81:$IV$88,[36]BOP!#REF!,[36]BOP!#REF!</definedName>
    <definedName name="Cwvu.importsall." localSheetId="2" hidden="1">[36]BOP!$A$36:$IV$36,[36]BOP!$A$44:$IV$44,[36]BOP!$A$59:$IV$59,[36]BOP!#REF!,[36]BOP!#REF!,[36]BOP!$A$79:$IV$79,[36]BOP!$A$81:$IV$88,[36]BOP!#REF!,[36]BOP!#REF!</definedName>
    <definedName name="Cwvu.importsall." localSheetId="32" hidden="1">[36]BOP!$A$36:$IV$36,[36]BOP!$A$44:$IV$44,[36]BOP!$A$59:$IV$59,[36]BOP!#REF!,[36]BOP!#REF!,[36]BOP!$A$79:$IV$79,[36]BOP!$A$81:$IV$88,[36]BOP!#REF!,[36]BOP!#REF!</definedName>
    <definedName name="Cwvu.importsall." localSheetId="33" hidden="1">[36]BOP!$A$36:$IV$36,[36]BOP!$A$44:$IV$44,[36]BOP!$A$59:$IV$59,[36]BOP!#REF!,[36]BOP!#REF!,[36]BOP!$A$79:$IV$79,[36]BOP!$A$81:$IV$88,[36]BOP!#REF!,[36]BOP!#REF!</definedName>
    <definedName name="Cwvu.importsall." localSheetId="39" hidden="1">[36]BOP!$A$36:$IV$36,[36]BOP!$A$44:$IV$44,[36]BOP!$A$59:$IV$59,[36]BOP!#REF!,[36]BOP!#REF!,[36]BOP!$A$79:$IV$79,[36]BOP!$A$81:$IV$88,[36]BOP!#REF!,[36]BOP!#REF!</definedName>
    <definedName name="Cwvu.importsall." localSheetId="40" hidden="1">[36]BOP!$A$36:$IV$36,[36]BOP!$A$44:$IV$44,[36]BOP!$A$59:$IV$59,[36]BOP!#REF!,[36]BOP!#REF!,[36]BOP!$A$79:$IV$79,[36]BOP!$A$81:$IV$88,[36]BOP!#REF!,[36]BOP!#REF!</definedName>
    <definedName name="Cwvu.importsall." localSheetId="41" hidden="1">[37]BOP!$A$36:$IV$36,[37]BOP!$A$44:$IV$44,[37]BOP!$A$59:$IV$59,[37]BOP!#REF!,[37]BOP!#REF!,[37]BOP!$A$79:$IV$79,[37]BOP!$A$81:$IV$88,[37]BOP!#REF!,[37]BOP!#REF!</definedName>
    <definedName name="Cwvu.importsall." localSheetId="42" hidden="1">[37]BOP!$A$36:$IV$36,[37]BOP!$A$44:$IV$44,[37]BOP!$A$59:$IV$59,[37]BOP!#REF!,[37]BOP!#REF!,[37]BOP!$A$79:$IV$79,[37]BOP!$A$81:$IV$88,[37]BOP!#REF!,[37]BOP!#REF!</definedName>
    <definedName name="Cwvu.importsall." localSheetId="43" hidden="1">[38]BOP!$A$36:$IV$36,[38]BOP!$A$44:$IV$44,[38]BOP!$A$59:$IV$59,[38]BOP!#REF!,[38]BOP!#REF!,[38]BOP!$A$79:$IV$79,[38]BOP!$A$81:$IV$88,[38]BOP!#REF!,[38]BOP!#REF!</definedName>
    <definedName name="Cwvu.importsall." localSheetId="44" hidden="1">[38]BOP!$A$36:$IV$36,[38]BOP!$A$44:$IV$44,[38]BOP!$A$59:$IV$59,[38]BOP!#REF!,[38]BOP!#REF!,[38]BOP!$A$79:$IV$79,[38]BOP!$A$81:$IV$88,[38]BOP!#REF!,[38]BOP!#REF!</definedName>
    <definedName name="Cwvu.importsall." localSheetId="45" hidden="1">[38]BOP!$A$36:$IV$36,[38]BOP!$A$44:$IV$44,[38]BOP!$A$59:$IV$59,[38]BOP!#REF!,[38]BOP!#REF!,[38]BOP!$A$79:$IV$79,[38]BOP!$A$81:$IV$88,[38]BOP!#REF!,[38]BOP!#REF!</definedName>
    <definedName name="Cwvu.importsall." localSheetId="46" hidden="1">[36]BOP!$A$36:$IV$36,[36]BOP!$A$44:$IV$44,[36]BOP!$A$59:$IV$59,[36]BOP!#REF!,[36]BOP!#REF!,[36]BOP!$A$79:$IV$79,[36]BOP!$A$81:$IV$88,[36]BOP!#REF!,[36]BOP!#REF!</definedName>
    <definedName name="Cwvu.importsall." localSheetId="47" hidden="1">[36]BOP!$A$36:$IV$36,[36]BOP!$A$44:$IV$44,[36]BOP!$A$59:$IV$59,[36]BOP!#REF!,[36]BOP!#REF!,[36]BOP!$A$79:$IV$79,[36]BOP!$A$81:$IV$88,[36]BOP!#REF!,[36]BOP!#REF!</definedName>
    <definedName name="Cwvu.importsall." localSheetId="48" hidden="1">[36]BOP!$A$36:$IV$36,[36]BOP!$A$44:$IV$44,[36]BOP!$A$59:$IV$59,[36]BOP!#REF!,[36]BOP!#REF!,[36]BOP!$A$79:$IV$79,[36]BOP!$A$81:$IV$88,[36]BOP!#REF!,[36]BOP!#REF!</definedName>
    <definedName name="Cwvu.importsall." localSheetId="49" hidden="1">[36]BOP!$A$36:$IV$36,[36]BOP!$A$44:$IV$44,[36]BOP!$A$59:$IV$59,[36]BOP!#REF!,[36]BOP!#REF!,[36]BOP!$A$79:$IV$79,[36]BOP!$A$81:$IV$88,[36]BOP!#REF!,[36]BOP!#REF!</definedName>
    <definedName name="Cwvu.importsall." localSheetId="50" hidden="1">[36]BOP!$A$36:$IV$36,[36]BOP!$A$44:$IV$44,[36]BOP!$A$59:$IV$59,[36]BOP!#REF!,[36]BOP!#REF!,[36]BOP!$A$79:$IV$79,[36]BOP!$A$81:$IV$88,[36]BOP!#REF!,[36]BOP!#REF!</definedName>
    <definedName name="Cwvu.importsall." localSheetId="51" hidden="1">[36]BOP!$A$36:$IV$36,[36]BOP!$A$44:$IV$44,[36]BOP!$A$59:$IV$59,[36]BOP!#REF!,[36]BOP!#REF!,[36]BOP!$A$79:$IV$79,[36]BOP!$A$81:$IV$88,[36]BOP!#REF!,[36]BOP!#REF!</definedName>
    <definedName name="Cwvu.importsall." localSheetId="52" hidden="1">[36]BOP!$A$36:$IV$36,[36]BOP!$A$44:$IV$44,[36]BOP!$A$59:$IV$59,[36]BOP!#REF!,[36]BOP!#REF!,[36]BOP!$A$79:$IV$79,[36]BOP!$A$81:$IV$88,[36]BOP!#REF!,[36]BOP!#REF!</definedName>
    <definedName name="Cwvu.importsall." localSheetId="53" hidden="1">[36]BOP!$A$36:$IV$36,[36]BOP!$A$44:$IV$44,[36]BOP!$A$59:$IV$59,[36]BOP!#REF!,[36]BOP!#REF!,[36]BOP!$A$79:$IV$79,[36]BOP!$A$81:$IV$88,[36]BOP!#REF!,[36]BOP!#REF!</definedName>
    <definedName name="Cwvu.importsall." localSheetId="54" hidden="1">[36]BOP!$A$36:$IV$36,[36]BOP!$A$44:$IV$44,[36]BOP!$A$59:$IV$59,[36]BOP!#REF!,[36]BOP!#REF!,[36]BOP!$A$79:$IV$79,[36]BOP!$A$81:$IV$88,[36]BOP!#REF!,[36]BOP!#REF!</definedName>
    <definedName name="Cwvu.importsall." localSheetId="55" hidden="1">[36]BOP!$A$36:$IV$36,[36]BOP!$A$44:$IV$44,[36]BOP!$A$59:$IV$59,[36]BOP!#REF!,[36]BOP!#REF!,[36]BOP!$A$79:$IV$79,[36]BOP!$A$81:$IV$88,[36]BOP!#REF!,[36]BOP!#REF!</definedName>
    <definedName name="Cwvu.importsall." localSheetId="56" hidden="1">[36]BOP!$A$36:$IV$36,[36]BOP!$A$44:$IV$44,[36]BOP!$A$59:$IV$59,[36]BOP!#REF!,[36]BOP!#REF!,[36]BOP!$A$79:$IV$79,[36]BOP!$A$81:$IV$88,[36]BOP!#REF!,[36]BOP!#REF!</definedName>
    <definedName name="Cwvu.importsall." localSheetId="58" hidden="1">[36]BOP!$A$36:$IV$36,[36]BOP!$A$44:$IV$44,[36]BOP!$A$59:$IV$59,[36]BOP!#REF!,[36]BOP!#REF!,[36]BOP!$A$79:$IV$79,[36]BOP!$A$81:$IV$88,[36]BOP!#REF!,[36]BOP!#REF!</definedName>
    <definedName name="Cwvu.importsall." localSheetId="59" hidden="1">[36]BOP!$A$36:$IV$36,[36]BOP!$A$44:$IV$44,[36]BOP!$A$59:$IV$59,[36]BOP!#REF!,[36]BOP!#REF!,[36]BOP!$A$79:$IV$79,[36]BOP!$A$81:$IV$88,[36]BOP!#REF!,[36]BOP!#REF!</definedName>
    <definedName name="Cwvu.importsall." localSheetId="6" hidden="1">[36]BOP!$36:$36,[36]BOP!$44:$44,[36]BOP!$59:$59,[36]BOP!#REF!,[36]BOP!#REF!,[36]BOP!$79:$79,[36]BOP!$81:$88,[36]BOP!#REF!,[36]BOP!#REF!</definedName>
    <definedName name="Cwvu.importsall." localSheetId="67" hidden="1">[36]BOP!$A$36:$IV$36,[36]BOP!$A$44:$IV$44,[36]BOP!$A$59:$IV$59,[36]BOP!#REF!,[36]BOP!#REF!,[36]BOP!$A$79:$IV$79,[36]BOP!$A$81:$IV$88,[36]BOP!#REF!,[36]BOP!#REF!</definedName>
    <definedName name="Cwvu.importsall." localSheetId="74" hidden="1">[36]BOP!$A$36:$IV$36,[36]BOP!$A$44:$IV$44,[36]BOP!$A$59:$IV$59,[36]BOP!#REF!,[36]BOP!#REF!,[36]BOP!$A$79:$IV$79,[36]BOP!$A$81:$IV$88,[36]BOP!#REF!,[36]BOP!#REF!</definedName>
    <definedName name="Cwvu.importsall." localSheetId="0" hidden="1">[36]BOP!$A$36:$IV$36,[36]BOP!$A$44:$IV$44,[36]BOP!$A$59:$IV$59,[36]BOP!#REF!,[36]BOP!#REF!,[36]BOP!$A$79:$IV$79,[36]BOP!$A$81:$IV$88,[36]BOP!#REF!,[36]BOP!#REF!</definedName>
    <definedName name="Cwvu.importsall." hidden="1">[36]BOP!$A$36:$IV$36,[36]BOP!$A$44:$IV$44,[36]BOP!$A$59:$IV$59,[36]BOP!#REF!,[36]BOP!#REF!,[36]BOP!$A$79:$IV$79,[36]BOP!$A$81:$IV$88,[36]BOP!#REF!,[36]BOP!#REF!</definedName>
    <definedName name="Cwvu.Print." localSheetId="41" hidden="1">[39]Indic!$A$109:$IV$109,[39]Indic!$A$196:$IV$197,[39]Indic!$A$208:$IV$209,[39]Indic!$A$217:$IV$218</definedName>
    <definedName name="Cwvu.Print." localSheetId="42" hidden="1">[39]Indic!$A$109:$IV$109,[39]Indic!$A$196:$IV$197,[39]Indic!$A$208:$IV$209,[39]Indic!$A$217:$IV$218</definedName>
    <definedName name="Cwvu.Print." localSheetId="43" hidden="1">[40]Indic!$A$109:$IV$109,[40]Indic!$A$196:$IV$197,[40]Indic!$A$208:$IV$209,[40]Indic!$A$217:$IV$218</definedName>
    <definedName name="Cwvu.Print." localSheetId="44" hidden="1">[40]Indic!$A$109:$IV$109,[40]Indic!$A$196:$IV$197,[40]Indic!$A$208:$IV$209,[40]Indic!$A$217:$IV$218</definedName>
    <definedName name="Cwvu.Print." localSheetId="45" hidden="1">[40]Indic!$A$109:$IV$109,[40]Indic!$A$196:$IV$197,[40]Indic!$A$208:$IV$209,[40]Indic!$A$217:$IV$218</definedName>
    <definedName name="Cwvu.Print." hidden="1">[41]Indic!$A$109:$IV$109,[41]Indic!$A$196:$IV$197,[41]Indic!$A$208:$IV$209,[41]Indic!$A$217:$IV$218</definedName>
    <definedName name="Cwvu.tot." localSheetId="1" hidden="1">[36]BOP!$A$36:$IV$36,[36]BOP!$A$44:$IV$44,[36]BOP!$A$59:$IV$59,[36]BOP!#REF!,[36]BOP!#REF!,[36]BOP!$A$79:$IV$79</definedName>
    <definedName name="Cwvu.tot." localSheetId="21" hidden="1">[36]BOP!$A$36:$IV$36,[36]BOP!$A$44:$IV$44,[36]BOP!$A$59:$IV$59,[36]BOP!#REF!,[36]BOP!#REF!,[36]BOP!$A$79:$IV$79</definedName>
    <definedName name="Cwvu.tot." localSheetId="22" hidden="1">[36]BOP!$A$36:$IV$36,[36]BOP!$A$44:$IV$44,[36]BOP!$A$59:$IV$59,[36]BOP!#REF!,[36]BOP!#REF!,[36]BOP!$A$79:$IV$79</definedName>
    <definedName name="Cwvu.tot." localSheetId="23" hidden="1">[36]BOP!$A$36:$IV$36,[36]BOP!$A$44:$IV$44,[36]BOP!$A$59:$IV$59,[36]BOP!#REF!,[36]BOP!#REF!,[36]BOP!$A$79:$IV$79</definedName>
    <definedName name="Cwvu.tot." localSheetId="2" hidden="1">[36]BOP!$A$36:$IV$36,[36]BOP!$A$44:$IV$44,[36]BOP!$A$59:$IV$59,[36]BOP!#REF!,[36]BOP!#REF!,[36]BOP!$A$79:$IV$79</definedName>
    <definedName name="Cwvu.tot." localSheetId="26" hidden="1">[36]BOP!$A$36:$IV$36,[36]BOP!$A$44:$IV$44,[36]BOP!$A$59:$IV$59,[36]BOP!#REF!,[36]BOP!#REF!,[36]BOP!$A$79:$IV$79</definedName>
    <definedName name="Cwvu.tot." localSheetId="27" hidden="1">[36]BOP!$A$36:$IV$36,[36]BOP!$A$44:$IV$44,[36]BOP!$A$59:$IV$59,[36]BOP!#REF!,[36]BOP!#REF!,[36]BOP!$A$79:$IV$79</definedName>
    <definedName name="Cwvu.tot." localSheetId="31" hidden="1">[36]BOP!$A$36:$IV$36,[36]BOP!$A$44:$IV$44,[36]BOP!$A$59:$IV$59,[36]BOP!#REF!,[36]BOP!#REF!,[36]BOP!$A$79:$IV$79</definedName>
    <definedName name="Cwvu.tot." localSheetId="33" hidden="1">[36]BOP!$A$36:$IV$36,[36]BOP!$A$44:$IV$44,[36]BOP!$A$59:$IV$59,[36]BOP!#REF!,[36]BOP!#REF!,[36]BOP!$A$79:$IV$79</definedName>
    <definedName name="Cwvu.tot." localSheetId="3" hidden="1">[36]BOP!$A$36:$IV$36,[36]BOP!$A$44:$IV$44,[36]BOP!$A$59:$IV$59,[36]BOP!#REF!,[36]BOP!#REF!,[36]BOP!$A$79:$IV$79</definedName>
    <definedName name="Cwvu.tot." localSheetId="39" hidden="1">[36]BOP!$A$36:$IV$36,[36]BOP!$A$44:$IV$44,[36]BOP!$A$59:$IV$59,[36]BOP!#REF!,[36]BOP!#REF!,[36]BOP!$A$79:$IV$79</definedName>
    <definedName name="Cwvu.tot." localSheetId="40" hidden="1">[36]BOP!$A$36:$IV$36,[36]BOP!$A$44:$IV$44,[36]BOP!$A$59:$IV$59,[36]BOP!#REF!,[36]BOP!#REF!,[36]BOP!$A$79:$IV$79</definedName>
    <definedName name="Cwvu.tot." localSheetId="41" hidden="1">[37]BOP!$A$36:$IV$36,[37]BOP!$A$44:$IV$44,[37]BOP!$A$59:$IV$59,[37]BOP!#REF!,[37]BOP!#REF!,[37]BOP!$A$79:$IV$79</definedName>
    <definedName name="Cwvu.tot." localSheetId="42" hidden="1">[37]BOP!$A$36:$IV$36,[37]BOP!$A$44:$IV$44,[37]BOP!$A$59:$IV$59,[37]BOP!#REF!,[37]BOP!#REF!,[37]BOP!$A$79:$IV$79</definedName>
    <definedName name="Cwvu.tot." localSheetId="43" hidden="1">[38]BOP!$A$36:$IV$36,[38]BOP!$A$44:$IV$44,[38]BOP!$A$59:$IV$59,[38]BOP!#REF!,[38]BOP!#REF!,[38]BOP!$A$79:$IV$79</definedName>
    <definedName name="Cwvu.tot." localSheetId="44" hidden="1">[38]BOP!$A$36:$IV$36,[38]BOP!$A$44:$IV$44,[38]BOP!$A$59:$IV$59,[38]BOP!#REF!,[38]BOP!#REF!,[38]BOP!$A$79:$IV$79</definedName>
    <definedName name="Cwvu.tot." localSheetId="45" hidden="1">[38]BOP!$A$36:$IV$36,[38]BOP!$A$44:$IV$44,[38]BOP!$A$59:$IV$59,[38]BOP!#REF!,[38]BOP!#REF!,[38]BOP!$A$79:$IV$79</definedName>
    <definedName name="Cwvu.tot." localSheetId="46" hidden="1">[36]BOP!$A$36:$IV$36,[36]BOP!$A$44:$IV$44,[36]BOP!$A$59:$IV$59,[36]BOP!#REF!,[36]BOP!#REF!,[36]BOP!$A$79:$IV$79</definedName>
    <definedName name="Cwvu.tot." localSheetId="47" hidden="1">[36]BOP!$A$36:$IV$36,[36]BOP!$A$44:$IV$44,[36]BOP!$A$59:$IV$59,[36]BOP!#REF!,[36]BOP!#REF!,[36]BOP!$A$79:$IV$79</definedName>
    <definedName name="Cwvu.tot." localSheetId="48" hidden="1">[36]BOP!$A$36:$IV$36,[36]BOP!$A$44:$IV$44,[36]BOP!$A$59:$IV$59,[36]BOP!#REF!,[36]BOP!#REF!,[36]BOP!$A$79:$IV$79</definedName>
    <definedName name="Cwvu.tot." localSheetId="49" hidden="1">[36]BOP!$A$36:$IV$36,[36]BOP!$A$44:$IV$44,[36]BOP!$A$59:$IV$59,[36]BOP!#REF!,[36]BOP!#REF!,[36]BOP!$A$79:$IV$79</definedName>
    <definedName name="Cwvu.tot." localSheetId="50" hidden="1">[36]BOP!$A$36:$IV$36,[36]BOP!$A$44:$IV$44,[36]BOP!$A$59:$IV$59,[36]BOP!#REF!,[36]BOP!#REF!,[36]BOP!$A$79:$IV$79</definedName>
    <definedName name="Cwvu.tot." localSheetId="51" hidden="1">[36]BOP!$A$36:$IV$36,[36]BOP!$A$44:$IV$44,[36]BOP!$A$59:$IV$59,[36]BOP!#REF!,[36]BOP!#REF!,[36]BOP!$A$79:$IV$79</definedName>
    <definedName name="Cwvu.tot." localSheetId="52" hidden="1">[36]BOP!$A$36:$IV$36,[36]BOP!$A$44:$IV$44,[36]BOP!$A$59:$IV$59,[36]BOP!#REF!,[36]BOP!#REF!,[36]BOP!$A$79:$IV$79</definedName>
    <definedName name="Cwvu.tot." localSheetId="53" hidden="1">[36]BOP!$A$36:$IV$36,[36]BOP!$A$44:$IV$44,[36]BOP!$A$59:$IV$59,[36]BOP!#REF!,[36]BOP!#REF!,[36]BOP!$A$79:$IV$79</definedName>
    <definedName name="Cwvu.tot." localSheetId="54" hidden="1">[36]BOP!$A$36:$IV$36,[36]BOP!$A$44:$IV$44,[36]BOP!$A$59:$IV$59,[36]BOP!#REF!,[36]BOP!#REF!,[36]BOP!$A$79:$IV$79</definedName>
    <definedName name="Cwvu.tot." localSheetId="55" hidden="1">[36]BOP!$A$36:$IV$36,[36]BOP!$A$44:$IV$44,[36]BOP!$A$59:$IV$59,[36]BOP!#REF!,[36]BOP!#REF!,[36]BOP!$A$79:$IV$79</definedName>
    <definedName name="Cwvu.tot." localSheetId="56" hidden="1">[36]BOP!$A$36:$IV$36,[36]BOP!$A$44:$IV$44,[36]BOP!$A$59:$IV$59,[36]BOP!#REF!,[36]BOP!#REF!,[36]BOP!$A$79:$IV$79</definedName>
    <definedName name="Cwvu.tot." localSheetId="58" hidden="1">[36]BOP!$A$36:$IV$36,[36]BOP!$A$44:$IV$44,[36]BOP!$A$59:$IV$59,[36]BOP!#REF!,[36]BOP!#REF!,[36]BOP!$A$79:$IV$79</definedName>
    <definedName name="Cwvu.tot." localSheetId="59" hidden="1">[36]BOP!$A$36:$IV$36,[36]BOP!$A$44:$IV$44,[36]BOP!$A$59:$IV$59,[36]BOP!#REF!,[36]BOP!#REF!,[36]BOP!$A$79:$IV$79</definedName>
    <definedName name="Cwvu.tot." localSheetId="64" hidden="1">[36]BOP!$A$36:$IV$36,[36]BOP!$A$44:$IV$44,[36]BOP!$A$59:$IV$59,[36]BOP!#REF!,[36]BOP!#REF!,[36]BOP!$A$79:$IV$79</definedName>
    <definedName name="Cwvu.tot." localSheetId="65" hidden="1">[36]BOP!$A$36:$IV$36,[36]BOP!$A$44:$IV$44,[36]BOP!$A$59:$IV$59,[36]BOP!#REF!,[36]BOP!#REF!,[36]BOP!$A$79:$IV$79</definedName>
    <definedName name="Cwvu.tot." localSheetId="66" hidden="1">[36]BOP!$A$36:$IV$36,[36]BOP!$A$44:$IV$44,[36]BOP!$A$59:$IV$59,[36]BOP!#REF!,[36]BOP!#REF!,[36]BOP!$A$79:$IV$79</definedName>
    <definedName name="Cwvu.tot." localSheetId="6" hidden="1">[36]BOP!$36:$36,[36]BOP!$44:$44,[36]BOP!$59:$59,[36]BOP!#REF!,[36]BOP!#REF!,[36]BOP!$79:$79</definedName>
    <definedName name="Cwvu.tot." localSheetId="67" hidden="1">[36]BOP!$A$36:$IV$36,[36]BOP!$A$44:$IV$44,[36]BOP!$A$59:$IV$59,[36]BOP!#REF!,[36]BOP!#REF!,[36]BOP!$A$79:$IV$79</definedName>
    <definedName name="Cwvu.tot." localSheetId="69" hidden="1">[36]BOP!$A$36:$IV$36,[36]BOP!$A$44:$IV$44,[36]BOP!$A$59:$IV$59,[36]BOP!#REF!,[36]BOP!#REF!,[36]BOP!$A$79:$IV$79</definedName>
    <definedName name="Cwvu.tot." localSheetId="71" hidden="1">[36]BOP!$A$36:$IV$36,[36]BOP!$A$44:$IV$44,[36]BOP!$A$59:$IV$59,[36]BOP!#REF!,[36]BOP!#REF!,[36]BOP!$A$79:$IV$79</definedName>
    <definedName name="Cwvu.tot." localSheetId="73" hidden="1">[36]BOP!$A$36:$IV$36,[36]BOP!$A$44:$IV$44,[36]BOP!$A$59:$IV$59,[36]BOP!#REF!,[36]BOP!#REF!,[36]BOP!$A$79:$IV$79</definedName>
    <definedName name="Cwvu.tot." localSheetId="74" hidden="1">[36]BOP!$A$36:$IV$36,[36]BOP!$A$44:$IV$44,[36]BOP!$A$59:$IV$59,[36]BOP!#REF!,[36]BOP!#REF!,[36]BOP!$A$79:$IV$79</definedName>
    <definedName name="Cwvu.tot." localSheetId="0" hidden="1">[36]BOP!$A$36:$IV$36,[36]BOP!$A$44:$IV$44,[36]BOP!$A$59:$IV$59,[36]BOP!#REF!,[36]BOP!#REF!,[36]BOP!$A$79:$IV$79</definedName>
    <definedName name="Cwvu.tot." hidden="1">[36]BOP!$A$36:$IV$36,[36]BOP!$A$44:$IV$44,[36]BOP!$A$59:$IV$59,[36]BOP!#REF!,[36]BOP!#REF!,[36]BOP!$A$79:$IV$79</definedName>
    <definedName name="dd" localSheetId="1" hidden="1">{"Riqfin97",#N/A,FALSE,"Tran";"Riqfinpro",#N/A,FALSE,"Tran"}</definedName>
    <definedName name="dd" localSheetId="22" hidden="1">{"Riqfin97",#N/A,FALSE,"Tran";"Riqfinpro",#N/A,FALSE,"Tran"}</definedName>
    <definedName name="dd" localSheetId="2" hidden="1">{"Riqfin97",#N/A,FALSE,"Tran";"Riqfinpro",#N/A,FALSE,"Tran"}</definedName>
    <definedName name="dd" localSheetId="26" hidden="1">{"Riqfin97",#N/A,FALSE,"Tran";"Riqfinpro",#N/A,FALSE,"Tran"}</definedName>
    <definedName name="dd" localSheetId="27" hidden="1">{"Riqfin97",#N/A,FALSE,"Tran";"Riqfinpro",#N/A,FALSE,"Tran"}</definedName>
    <definedName name="dd" localSheetId="31" hidden="1">{"Riqfin97",#N/A,FALSE,"Tran";"Riqfinpro",#N/A,FALSE,"Tran"}</definedName>
    <definedName name="dd" localSheetId="32" hidden="1">{"Riqfin97",#N/A,FALSE,"Tran";"Riqfinpro",#N/A,FALSE,"Tran"}</definedName>
    <definedName name="dd" localSheetId="33" hidden="1">{"Riqfin97",#N/A,FALSE,"Tran";"Riqfinpro",#N/A,FALSE,"Tran"}</definedName>
    <definedName name="dd" localSheetId="3" hidden="1">{"Riqfin97",#N/A,FALSE,"Tran";"Riqfinpro",#N/A,FALSE,"Tran"}</definedName>
    <definedName name="dd" localSheetId="39" hidden="1">{"Riqfin97",#N/A,FALSE,"Tran";"Riqfinpro",#N/A,FALSE,"Tran"}</definedName>
    <definedName name="dd" localSheetId="40" hidden="1">{"Riqfin97",#N/A,FALSE,"Tran";"Riqfinpro",#N/A,FALSE,"Tran"}</definedName>
    <definedName name="dd" localSheetId="41" hidden="1">{"Riqfin97",#N/A,FALSE,"Tran";"Riqfinpro",#N/A,FALSE,"Tran"}</definedName>
    <definedName name="dd" localSheetId="42" hidden="1">{"Riqfin97",#N/A,FALSE,"Tran";"Riqfinpro",#N/A,FALSE,"Tran"}</definedName>
    <definedName name="dd" localSheetId="43" hidden="1">{"Riqfin97",#N/A,FALSE,"Tran";"Riqfinpro",#N/A,FALSE,"Tran"}</definedName>
    <definedName name="dd" localSheetId="44" hidden="1">{"Riqfin97",#N/A,FALSE,"Tran";"Riqfinpro",#N/A,FALSE,"Tran"}</definedName>
    <definedName name="dd" localSheetId="45"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0" hidden="1">{"Riqfin97",#N/A,FALSE,"Tran";"Riqfinpro",#N/A,FALSE,"Tran"}</definedName>
    <definedName name="dd" localSheetId="51" hidden="1">{"Riqfin97",#N/A,FALSE,"Tran";"Riqfinpro",#N/A,FALSE,"Tran"}</definedName>
    <definedName name="dd" localSheetId="52" hidden="1">{"Riqfin97",#N/A,FALSE,"Tran";"Riqfinpro",#N/A,FALSE,"Tran"}</definedName>
    <definedName name="dd" localSheetId="53" hidden="1">{"Riqfin97",#N/A,FALSE,"Tran";"Riqfinpro",#N/A,FALSE,"Tran"}</definedName>
    <definedName name="dd" localSheetId="54" hidden="1">{"Riqfin97",#N/A,FALSE,"Tran";"Riqfinpro",#N/A,FALSE,"Tran"}</definedName>
    <definedName name="dd" localSheetId="55" hidden="1">{"Riqfin97",#N/A,FALSE,"Tran";"Riqfinpro",#N/A,FALSE,"Tran"}</definedName>
    <definedName name="dd" localSheetId="56" hidden="1">{"Riqfin97",#N/A,FALSE,"Tran";"Riqfinpro",#N/A,FALSE,"Tran"}</definedName>
    <definedName name="dd" localSheetId="58" hidden="1">{"Riqfin97",#N/A,FALSE,"Tran";"Riqfinpro",#N/A,FALSE,"Tran"}</definedName>
    <definedName name="dd" localSheetId="59" hidden="1">{"Riqfin97",#N/A,FALSE,"Tran";"Riqfinpro",#N/A,FALSE,"Tran"}</definedName>
    <definedName name="dd" localSheetId="64" hidden="1">{"Riqfin97",#N/A,FALSE,"Tran";"Riqfinpro",#N/A,FALSE,"Tran"}</definedName>
    <definedName name="dd" localSheetId="65" hidden="1">{"Riqfin97",#N/A,FALSE,"Tran";"Riqfinpro",#N/A,FALSE,"Tran"}</definedName>
    <definedName name="dd" localSheetId="66" hidden="1">{"Riqfin97",#N/A,FALSE,"Tran";"Riqfinpro",#N/A,FALSE,"Tran"}</definedName>
    <definedName name="dd" localSheetId="6" hidden="1">{"Riqfin97",#N/A,FALSE,"Tran";"Riqfinpro",#N/A,FALSE,"Tran"}</definedName>
    <definedName name="dd" localSheetId="67" hidden="1">{"Riqfin97",#N/A,FALSE,"Tran";"Riqfinpro",#N/A,FALSE,"Tran"}</definedName>
    <definedName name="dd" localSheetId="69" hidden="1">{"Riqfin97",#N/A,FALSE,"Tran";"Riqfinpro",#N/A,FALSE,"Tran"}</definedName>
    <definedName name="dd" localSheetId="71" hidden="1">{"Riqfin97",#N/A,FALSE,"Tran";"Riqfinpro",#N/A,FALSE,"Tran"}</definedName>
    <definedName name="dd" localSheetId="73" hidden="1">{"Riqfin97",#N/A,FALSE,"Tran";"Riqfinpro",#N/A,FALSE,"Tran"}</definedName>
    <definedName name="dd" localSheetId="74" hidden="1">{"Riqfin97",#N/A,FALSE,"Tran";"Riqfinpro",#N/A,FALSE,"Tran"}</definedName>
    <definedName name="dd" localSheetId="0" hidden="1">{"Riqfin97",#N/A,FALSE,"Tran";"Riqfinpro",#N/A,FALSE,"Tran"}</definedName>
    <definedName name="dd" hidden="1">{"Riqfin97",#N/A,FALSE,"Tran";"Riqfinpro",#N/A,FALSE,"Tran"}</definedName>
    <definedName name="dg" localSheetId="1" hidden="1">{#N/A,#N/A,TRUE,"Table1USD";#N/A,#N/A,TRUE,"Table1GBP"}</definedName>
    <definedName name="dg" localSheetId="22" hidden="1">{#N/A,#N/A,TRUE,"Table1USD";#N/A,#N/A,TRUE,"Table1GBP"}</definedName>
    <definedName name="dg" localSheetId="2" hidden="1">{#N/A,#N/A,TRUE,"Table1USD";#N/A,#N/A,TRUE,"Table1GBP"}</definedName>
    <definedName name="dg" localSheetId="26" hidden="1">{#N/A,#N/A,TRUE,"Table1USD";#N/A,#N/A,TRUE,"Table1GBP"}</definedName>
    <definedName name="dg" localSheetId="27" hidden="1">{#N/A,#N/A,TRUE,"Table1USD";#N/A,#N/A,TRUE,"Table1GBP"}</definedName>
    <definedName name="dg" localSheetId="31" hidden="1">{#N/A,#N/A,TRUE,"Table1USD";#N/A,#N/A,TRUE,"Table1GBP"}</definedName>
    <definedName name="dg" localSheetId="32" hidden="1">{#N/A,#N/A,TRUE,"Table1USD";#N/A,#N/A,TRUE,"Table1GBP"}</definedName>
    <definedName name="dg" localSheetId="33" hidden="1">{#N/A,#N/A,TRUE,"Table1USD";#N/A,#N/A,TRUE,"Table1GBP"}</definedName>
    <definedName name="dg" localSheetId="3" hidden="1">{#N/A,#N/A,TRUE,"Table1USD";#N/A,#N/A,TRUE,"Table1GBP"}</definedName>
    <definedName name="dg" localSheetId="39" hidden="1">{#N/A,#N/A,TRUE,"Table1USD";#N/A,#N/A,TRUE,"Table1GBP"}</definedName>
    <definedName name="dg" localSheetId="40" hidden="1">{#N/A,#N/A,TRUE,"Table1USD";#N/A,#N/A,TRUE,"Table1GBP"}</definedName>
    <definedName name="dg" localSheetId="41" hidden="1">{#N/A,#N/A,TRUE,"Table1USD";#N/A,#N/A,TRUE,"Table1GBP"}</definedName>
    <definedName name="dg" localSheetId="42" hidden="1">{#N/A,#N/A,TRUE,"Table1USD";#N/A,#N/A,TRUE,"Table1GBP"}</definedName>
    <definedName name="dg" localSheetId="43" hidden="1">{#N/A,#N/A,TRUE,"Table1USD";#N/A,#N/A,TRUE,"Table1GBP"}</definedName>
    <definedName name="dg" localSheetId="44" hidden="1">{#N/A,#N/A,TRUE,"Table1USD";#N/A,#N/A,TRUE,"Table1GBP"}</definedName>
    <definedName name="dg" localSheetId="45" hidden="1">{#N/A,#N/A,TRUE,"Table1USD";#N/A,#N/A,TRUE,"Table1GBP"}</definedName>
    <definedName name="dg" localSheetId="46" hidden="1">{#N/A,#N/A,TRUE,"Table1USD";#N/A,#N/A,TRUE,"Table1GBP"}</definedName>
    <definedName name="dg" localSheetId="47" hidden="1">{#N/A,#N/A,TRUE,"Table1USD";#N/A,#N/A,TRUE,"Table1GBP"}</definedName>
    <definedName name="dg" localSheetId="48" hidden="1">{#N/A,#N/A,TRUE,"Table1USD";#N/A,#N/A,TRUE,"Table1GBP"}</definedName>
    <definedName name="dg" localSheetId="49" hidden="1">{#N/A,#N/A,TRUE,"Table1USD";#N/A,#N/A,TRUE,"Table1GBP"}</definedName>
    <definedName name="dg" localSheetId="50" hidden="1">{#N/A,#N/A,TRUE,"Table1USD";#N/A,#N/A,TRUE,"Table1GBP"}</definedName>
    <definedName name="dg" localSheetId="51" hidden="1">{#N/A,#N/A,TRUE,"Table1USD";#N/A,#N/A,TRUE,"Table1GBP"}</definedName>
    <definedName name="dg" localSheetId="52" hidden="1">{#N/A,#N/A,TRUE,"Table1USD";#N/A,#N/A,TRUE,"Table1GBP"}</definedName>
    <definedName name="dg" localSheetId="53" hidden="1">{#N/A,#N/A,TRUE,"Table1USD";#N/A,#N/A,TRUE,"Table1GBP"}</definedName>
    <definedName name="dg" localSheetId="54" hidden="1">{#N/A,#N/A,TRUE,"Table1USD";#N/A,#N/A,TRUE,"Table1GBP"}</definedName>
    <definedName name="dg" localSheetId="55" hidden="1">{#N/A,#N/A,TRUE,"Table1USD";#N/A,#N/A,TRUE,"Table1GBP"}</definedName>
    <definedName name="dg" localSheetId="56" hidden="1">{#N/A,#N/A,TRUE,"Table1USD";#N/A,#N/A,TRUE,"Table1GBP"}</definedName>
    <definedName name="dg" localSheetId="58" hidden="1">{#N/A,#N/A,TRUE,"Table1USD";#N/A,#N/A,TRUE,"Table1GBP"}</definedName>
    <definedName name="dg" localSheetId="59" hidden="1">{#N/A,#N/A,TRUE,"Table1USD";#N/A,#N/A,TRUE,"Table1GBP"}</definedName>
    <definedName name="dg" localSheetId="64" hidden="1">{#N/A,#N/A,TRUE,"Table1USD";#N/A,#N/A,TRUE,"Table1GBP"}</definedName>
    <definedName name="dg" localSheetId="65" hidden="1">{#N/A,#N/A,TRUE,"Table1USD";#N/A,#N/A,TRUE,"Table1GBP"}</definedName>
    <definedName name="dg" localSheetId="66" hidden="1">{#N/A,#N/A,TRUE,"Table1USD";#N/A,#N/A,TRUE,"Table1GBP"}</definedName>
    <definedName name="dg" localSheetId="6" hidden="1">{#N/A,#N/A,TRUE,"Table1USD";#N/A,#N/A,TRUE,"Table1GBP"}</definedName>
    <definedName name="dg" localSheetId="67" hidden="1">{#N/A,#N/A,TRUE,"Table1USD";#N/A,#N/A,TRUE,"Table1GBP"}</definedName>
    <definedName name="dg" localSheetId="69" hidden="1">{#N/A,#N/A,TRUE,"Table1USD";#N/A,#N/A,TRUE,"Table1GBP"}</definedName>
    <definedName name="dg" localSheetId="71" hidden="1">{#N/A,#N/A,TRUE,"Table1USD";#N/A,#N/A,TRUE,"Table1GBP"}</definedName>
    <definedName name="dg" localSheetId="73" hidden="1">{#N/A,#N/A,TRUE,"Table1USD";#N/A,#N/A,TRUE,"Table1GBP"}</definedName>
    <definedName name="dg" localSheetId="74" hidden="1">{#N/A,#N/A,TRUE,"Table1USD";#N/A,#N/A,TRUE,"Table1GBP"}</definedName>
    <definedName name="dg" localSheetId="0" hidden="1">{#N/A,#N/A,TRUE,"Table1USD";#N/A,#N/A,TRUE,"Table1GBP"}</definedName>
    <definedName name="dg" hidden="1">{#N/A,#N/A,TRUE,"Table1USD";#N/A,#N/A,TRUE,"Table1GBP"}</definedName>
    <definedName name="dr" localSheetId="1" hidden="1">{#N/A,#N/A,TRUE,"Table1USD";#N/A,#N/A,TRUE,"Table1GBP"}</definedName>
    <definedName name="dr" localSheetId="22" hidden="1">{#N/A,#N/A,TRUE,"Table1USD";#N/A,#N/A,TRUE,"Table1GBP"}</definedName>
    <definedName name="dr" localSheetId="2" hidden="1">{#N/A,#N/A,TRUE,"Table1USD";#N/A,#N/A,TRUE,"Table1GBP"}</definedName>
    <definedName name="dr" localSheetId="26" hidden="1">{#N/A,#N/A,TRUE,"Table1USD";#N/A,#N/A,TRUE,"Table1GBP"}</definedName>
    <definedName name="dr" localSheetId="27" hidden="1">{#N/A,#N/A,TRUE,"Table1USD";#N/A,#N/A,TRUE,"Table1GBP"}</definedName>
    <definedName name="dr" localSheetId="31" hidden="1">{#N/A,#N/A,TRUE,"Table1USD";#N/A,#N/A,TRUE,"Table1GBP"}</definedName>
    <definedName name="dr" localSheetId="32" hidden="1">{#N/A,#N/A,TRUE,"Table1USD";#N/A,#N/A,TRUE,"Table1GBP"}</definedName>
    <definedName name="dr" localSheetId="33" hidden="1">{#N/A,#N/A,TRUE,"Table1USD";#N/A,#N/A,TRUE,"Table1GBP"}</definedName>
    <definedName name="dr" localSheetId="3" hidden="1">{#N/A,#N/A,TRUE,"Table1USD";#N/A,#N/A,TRUE,"Table1GBP"}</definedName>
    <definedName name="dr" localSheetId="39" hidden="1">{#N/A,#N/A,TRUE,"Table1USD";#N/A,#N/A,TRUE,"Table1GBP"}</definedName>
    <definedName name="dr" localSheetId="40" hidden="1">{#N/A,#N/A,TRUE,"Table1USD";#N/A,#N/A,TRUE,"Table1GBP"}</definedName>
    <definedName name="dr" localSheetId="41" hidden="1">{#N/A,#N/A,TRUE,"Table1USD";#N/A,#N/A,TRUE,"Table1GBP"}</definedName>
    <definedName name="dr" localSheetId="42" hidden="1">{#N/A,#N/A,TRUE,"Table1USD";#N/A,#N/A,TRUE,"Table1GBP"}</definedName>
    <definedName name="dr" localSheetId="43" hidden="1">{#N/A,#N/A,TRUE,"Table1USD";#N/A,#N/A,TRUE,"Table1GBP"}</definedName>
    <definedName name="dr" localSheetId="44" hidden="1">{#N/A,#N/A,TRUE,"Table1USD";#N/A,#N/A,TRUE,"Table1GBP"}</definedName>
    <definedName name="dr" localSheetId="45" hidden="1">{#N/A,#N/A,TRUE,"Table1USD";#N/A,#N/A,TRUE,"Table1GBP"}</definedName>
    <definedName name="dr" localSheetId="46" hidden="1">{#N/A,#N/A,TRUE,"Table1USD";#N/A,#N/A,TRUE,"Table1GBP"}</definedName>
    <definedName name="dr" localSheetId="47" hidden="1">{#N/A,#N/A,TRUE,"Table1USD";#N/A,#N/A,TRUE,"Table1GBP"}</definedName>
    <definedName name="dr" localSheetId="48" hidden="1">{#N/A,#N/A,TRUE,"Table1USD";#N/A,#N/A,TRUE,"Table1GBP"}</definedName>
    <definedName name="dr" localSheetId="49" hidden="1">{#N/A,#N/A,TRUE,"Table1USD";#N/A,#N/A,TRUE,"Table1GBP"}</definedName>
    <definedName name="dr" localSheetId="50" hidden="1">{#N/A,#N/A,TRUE,"Table1USD";#N/A,#N/A,TRUE,"Table1GBP"}</definedName>
    <definedName name="dr" localSheetId="51" hidden="1">{#N/A,#N/A,TRUE,"Table1USD";#N/A,#N/A,TRUE,"Table1GBP"}</definedName>
    <definedName name="dr" localSheetId="52" hidden="1">{#N/A,#N/A,TRUE,"Table1USD";#N/A,#N/A,TRUE,"Table1GBP"}</definedName>
    <definedName name="dr" localSheetId="53" hidden="1">{#N/A,#N/A,TRUE,"Table1USD";#N/A,#N/A,TRUE,"Table1GBP"}</definedName>
    <definedName name="dr" localSheetId="54" hidden="1">{#N/A,#N/A,TRUE,"Table1USD";#N/A,#N/A,TRUE,"Table1GBP"}</definedName>
    <definedName name="dr" localSheetId="55" hidden="1">{#N/A,#N/A,TRUE,"Table1USD";#N/A,#N/A,TRUE,"Table1GBP"}</definedName>
    <definedName name="dr" localSheetId="56" hidden="1">{#N/A,#N/A,TRUE,"Table1USD";#N/A,#N/A,TRUE,"Table1GBP"}</definedName>
    <definedName name="dr" localSheetId="58" hidden="1">{#N/A,#N/A,TRUE,"Table1USD";#N/A,#N/A,TRUE,"Table1GBP"}</definedName>
    <definedName name="dr" localSheetId="59" hidden="1">{#N/A,#N/A,TRUE,"Table1USD";#N/A,#N/A,TRUE,"Table1GBP"}</definedName>
    <definedName name="dr" localSheetId="64" hidden="1">{#N/A,#N/A,TRUE,"Table1USD";#N/A,#N/A,TRUE,"Table1GBP"}</definedName>
    <definedName name="dr" localSheetId="65" hidden="1">{#N/A,#N/A,TRUE,"Table1USD";#N/A,#N/A,TRUE,"Table1GBP"}</definedName>
    <definedName name="dr" localSheetId="66" hidden="1">{#N/A,#N/A,TRUE,"Table1USD";#N/A,#N/A,TRUE,"Table1GBP"}</definedName>
    <definedName name="dr" localSheetId="6" hidden="1">{#N/A,#N/A,TRUE,"Table1USD";#N/A,#N/A,TRUE,"Table1GBP"}</definedName>
    <definedName name="dr" localSheetId="67" hidden="1">{#N/A,#N/A,TRUE,"Table1USD";#N/A,#N/A,TRUE,"Table1GBP"}</definedName>
    <definedName name="dr" localSheetId="69" hidden="1">{#N/A,#N/A,TRUE,"Table1USD";#N/A,#N/A,TRUE,"Table1GBP"}</definedName>
    <definedName name="dr" localSheetId="71" hidden="1">{#N/A,#N/A,TRUE,"Table1USD";#N/A,#N/A,TRUE,"Table1GBP"}</definedName>
    <definedName name="dr" localSheetId="73" hidden="1">{#N/A,#N/A,TRUE,"Table1USD";#N/A,#N/A,TRUE,"Table1GBP"}</definedName>
    <definedName name="dr" localSheetId="74" hidden="1">{#N/A,#N/A,TRUE,"Table1USD";#N/A,#N/A,TRUE,"Table1GBP"}</definedName>
    <definedName name="dr" localSheetId="0" hidden="1">{#N/A,#N/A,TRUE,"Table1USD";#N/A,#N/A,TRUE,"Table1GBP"}</definedName>
    <definedName name="dr" hidden="1">{#N/A,#N/A,TRUE,"Table1USD";#N/A,#N/A,TRUE,"Table1GBP"}</definedName>
    <definedName name="dsfgds" localSheetId="1" hidden="1">#REF!</definedName>
    <definedName name="dsfgds" localSheetId="21" hidden="1">#REF!</definedName>
    <definedName name="dsfgds" localSheetId="22" hidden="1">#REF!</definedName>
    <definedName name="dsfgds" localSheetId="23" hidden="1">#REF!</definedName>
    <definedName name="dsfgds" localSheetId="2" hidden="1">#REF!</definedName>
    <definedName name="dsfgds" localSheetId="26" hidden="1">#REF!</definedName>
    <definedName name="dsfgds" localSheetId="27" hidden="1">#REF!</definedName>
    <definedName name="dsfgds" localSheetId="31" hidden="1">#REF!</definedName>
    <definedName name="dsfgds" localSheetId="32" hidden="1">#REF!</definedName>
    <definedName name="dsfgds" localSheetId="33" hidden="1">#REF!</definedName>
    <definedName name="dsfgds" localSheetId="3" hidden="1">#REF!</definedName>
    <definedName name="dsfgds" localSheetId="39" hidden="1">#REF!</definedName>
    <definedName name="dsfgds" localSheetId="40" hidden="1">#REF!</definedName>
    <definedName name="dsfgds" localSheetId="41" hidden="1">#REF!</definedName>
    <definedName name="dsfgds" localSheetId="42" hidden="1">#REF!</definedName>
    <definedName name="dsfgds" localSheetId="43" hidden="1">#REF!</definedName>
    <definedName name="dsfgds" localSheetId="44" hidden="1">#REF!</definedName>
    <definedName name="dsfgds" localSheetId="45" hidden="1">#REF!</definedName>
    <definedName name="dsfgds" localSheetId="46" hidden="1">#REF!</definedName>
    <definedName name="dsfgds" localSheetId="47" hidden="1">#REF!</definedName>
    <definedName name="dsfgds" localSheetId="48" hidden="1">#REF!</definedName>
    <definedName name="dsfgds" localSheetId="49" hidden="1">#REF!</definedName>
    <definedName name="dsfgds" localSheetId="50" hidden="1">#REF!</definedName>
    <definedName name="dsfgds" localSheetId="51" hidden="1">#REF!</definedName>
    <definedName name="dsfgds" localSheetId="52" hidden="1">#REF!</definedName>
    <definedName name="dsfgds" localSheetId="53" hidden="1">#REF!</definedName>
    <definedName name="dsfgds" localSheetId="54" hidden="1">#REF!</definedName>
    <definedName name="dsfgds" localSheetId="55" hidden="1">#REF!</definedName>
    <definedName name="dsfgds" localSheetId="56" hidden="1">#REF!</definedName>
    <definedName name="dsfgds" localSheetId="58" hidden="1">#REF!</definedName>
    <definedName name="dsfgds" localSheetId="59" hidden="1">#REF!</definedName>
    <definedName name="dsfgds" localSheetId="64" hidden="1">#REF!</definedName>
    <definedName name="dsfgds" localSheetId="65" hidden="1">#REF!</definedName>
    <definedName name="dsfgds" localSheetId="66" hidden="1">#REF!</definedName>
    <definedName name="dsfgds" localSheetId="6" hidden="1">#REF!</definedName>
    <definedName name="dsfgds" localSheetId="67" hidden="1">#REF!</definedName>
    <definedName name="dsfgds" localSheetId="69" hidden="1">#REF!</definedName>
    <definedName name="dsfgds" localSheetId="71" hidden="1">#REF!</definedName>
    <definedName name="dsfgds" localSheetId="73" hidden="1">#REF!</definedName>
    <definedName name="dsfgds" localSheetId="74" hidden="1">#REF!</definedName>
    <definedName name="dsfgds" localSheetId="0" hidden="1">#REF!</definedName>
    <definedName name="dsfgds" hidden="1">#REF!</definedName>
    <definedName name="eee" localSheetId="1" hidden="1">{"Tab1",#N/A,FALSE,"P";"Tab2",#N/A,FALSE,"P"}</definedName>
    <definedName name="eee" localSheetId="22" hidden="1">{"Tab1",#N/A,FALSE,"P";"Tab2",#N/A,FALSE,"P"}</definedName>
    <definedName name="eee" localSheetId="2" hidden="1">{"Tab1",#N/A,FALSE,"P";"Tab2",#N/A,FALSE,"P"}</definedName>
    <definedName name="eee" localSheetId="26" hidden="1">{"Tab1",#N/A,FALSE,"P";"Tab2",#N/A,FALSE,"P"}</definedName>
    <definedName name="eee" localSheetId="27" hidden="1">{"Tab1",#N/A,FALSE,"P";"Tab2",#N/A,FALSE,"P"}</definedName>
    <definedName name="eee" localSheetId="31" hidden="1">{"Tab1",#N/A,FALSE,"P";"Tab2",#N/A,FALSE,"P"}</definedName>
    <definedName name="eee" localSheetId="32" hidden="1">{"Tab1",#N/A,FALSE,"P";"Tab2",#N/A,FALSE,"P"}</definedName>
    <definedName name="eee" localSheetId="33" hidden="1">{"Tab1",#N/A,FALSE,"P";"Tab2",#N/A,FALSE,"P"}</definedName>
    <definedName name="eee" localSheetId="3" hidden="1">{"Tab1",#N/A,FALSE,"P";"Tab2",#N/A,FALSE,"P"}</definedName>
    <definedName name="eee" localSheetId="39" hidden="1">{"Tab1",#N/A,FALSE,"P";"Tab2",#N/A,FALSE,"P"}</definedName>
    <definedName name="eee" localSheetId="40" hidden="1">{"Tab1",#N/A,FALSE,"P";"Tab2",#N/A,FALSE,"P"}</definedName>
    <definedName name="eee" localSheetId="41" hidden="1">{"Tab1",#N/A,FALSE,"P";"Tab2",#N/A,FALSE,"P"}</definedName>
    <definedName name="eee" localSheetId="42" hidden="1">{"Tab1",#N/A,FALSE,"P";"Tab2",#N/A,FALSE,"P"}</definedName>
    <definedName name="eee" localSheetId="43" hidden="1">{"Tab1",#N/A,FALSE,"P";"Tab2",#N/A,FALSE,"P"}</definedName>
    <definedName name="eee" localSheetId="44" hidden="1">{"Tab1",#N/A,FALSE,"P";"Tab2",#N/A,FALSE,"P"}</definedName>
    <definedName name="eee" localSheetId="45"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49" hidden="1">{"Tab1",#N/A,FALSE,"P";"Tab2",#N/A,FALSE,"P"}</definedName>
    <definedName name="eee" localSheetId="50" hidden="1">{"Tab1",#N/A,FALSE,"P";"Tab2",#N/A,FALSE,"P"}</definedName>
    <definedName name="eee" localSheetId="51" hidden="1">{"Tab1",#N/A,FALSE,"P";"Tab2",#N/A,FALSE,"P"}</definedName>
    <definedName name="eee" localSheetId="52" hidden="1">{"Tab1",#N/A,FALSE,"P";"Tab2",#N/A,FALSE,"P"}</definedName>
    <definedName name="eee" localSheetId="53" hidden="1">{"Tab1",#N/A,FALSE,"P";"Tab2",#N/A,FALSE,"P"}</definedName>
    <definedName name="eee" localSheetId="54" hidden="1">{"Tab1",#N/A,FALSE,"P";"Tab2",#N/A,FALSE,"P"}</definedName>
    <definedName name="eee" localSheetId="55" hidden="1">{"Tab1",#N/A,FALSE,"P";"Tab2",#N/A,FALSE,"P"}</definedName>
    <definedName name="eee" localSheetId="56" hidden="1">{"Tab1",#N/A,FALSE,"P";"Tab2",#N/A,FALSE,"P"}</definedName>
    <definedName name="eee" localSheetId="58" hidden="1">{"Tab1",#N/A,FALSE,"P";"Tab2",#N/A,FALSE,"P"}</definedName>
    <definedName name="eee" localSheetId="59" hidden="1">{"Tab1",#N/A,FALSE,"P";"Tab2",#N/A,FALSE,"P"}</definedName>
    <definedName name="eee" localSheetId="64" hidden="1">{"Tab1",#N/A,FALSE,"P";"Tab2",#N/A,FALSE,"P"}</definedName>
    <definedName name="eee" localSheetId="65" hidden="1">{"Tab1",#N/A,FALSE,"P";"Tab2",#N/A,FALSE,"P"}</definedName>
    <definedName name="eee" localSheetId="66" hidden="1">{"Tab1",#N/A,FALSE,"P";"Tab2",#N/A,FALSE,"P"}</definedName>
    <definedName name="eee" localSheetId="6" hidden="1">{"Tab1",#N/A,FALSE,"P";"Tab2",#N/A,FALSE,"P"}</definedName>
    <definedName name="eee" localSheetId="67" hidden="1">{"Tab1",#N/A,FALSE,"P";"Tab2",#N/A,FALSE,"P"}</definedName>
    <definedName name="eee" localSheetId="69" hidden="1">{"Tab1",#N/A,FALSE,"P";"Tab2",#N/A,FALSE,"P"}</definedName>
    <definedName name="eee" localSheetId="71" hidden="1">{"Tab1",#N/A,FALSE,"P";"Tab2",#N/A,FALSE,"P"}</definedName>
    <definedName name="eee" localSheetId="73" hidden="1">{"Tab1",#N/A,FALSE,"P";"Tab2",#N/A,FALSE,"P"}</definedName>
    <definedName name="eee" localSheetId="74" hidden="1">{"Tab1",#N/A,FALSE,"P";"Tab2",#N/A,FALSE,"P"}</definedName>
    <definedName name="eee" localSheetId="0" hidden="1">{"Tab1",#N/A,FALSE,"P";"Tab2",#N/A,FALSE,"P"}</definedName>
    <definedName name="eee" hidden="1">{"Tab1",#N/A,FALSE,"P";"Tab2",#N/A,FALSE,"P"}</definedName>
    <definedName name="eretuytu" localSheetId="1" hidden="1">#REF!</definedName>
    <definedName name="eretuytu" localSheetId="21" hidden="1">#REF!</definedName>
    <definedName name="eretuytu" localSheetId="22" hidden="1">#REF!</definedName>
    <definedName name="eretuytu" localSheetId="23" hidden="1">#REF!</definedName>
    <definedName name="eretuytu" localSheetId="2" hidden="1">#REF!</definedName>
    <definedName name="eretuytu" localSheetId="26" hidden="1">#REF!</definedName>
    <definedName name="eretuytu" localSheetId="27" hidden="1">#REF!</definedName>
    <definedName name="eretuytu" localSheetId="31" hidden="1">#REF!</definedName>
    <definedName name="eretuytu" localSheetId="32" hidden="1">#REF!</definedName>
    <definedName name="eretuytu" localSheetId="33" hidden="1">#REF!</definedName>
    <definedName name="eretuytu" localSheetId="3" hidden="1">#REF!</definedName>
    <definedName name="eretuytu" localSheetId="39" hidden="1">#REF!</definedName>
    <definedName name="eretuytu" localSheetId="40" hidden="1">#REF!</definedName>
    <definedName name="eretuytu" localSheetId="41" hidden="1">#REF!</definedName>
    <definedName name="eretuytu" localSheetId="42" hidden="1">#REF!</definedName>
    <definedName name="eretuytu" localSheetId="43" hidden="1">#REF!</definedName>
    <definedName name="eretuytu" localSheetId="44" hidden="1">#REF!</definedName>
    <definedName name="eretuytu" localSheetId="45" hidden="1">#REF!</definedName>
    <definedName name="eretuytu" localSheetId="46" hidden="1">#REF!</definedName>
    <definedName name="eretuytu" localSheetId="47" hidden="1">#REF!</definedName>
    <definedName name="eretuytu" localSheetId="48" hidden="1">#REF!</definedName>
    <definedName name="eretuytu" localSheetId="49" hidden="1">#REF!</definedName>
    <definedName name="eretuytu" localSheetId="50" hidden="1">#REF!</definedName>
    <definedName name="eretuytu" localSheetId="51" hidden="1">#REF!</definedName>
    <definedName name="eretuytu" localSheetId="52" hidden="1">#REF!</definedName>
    <definedName name="eretuytu" localSheetId="53" hidden="1">#REF!</definedName>
    <definedName name="eretuytu" localSheetId="54" hidden="1">#REF!</definedName>
    <definedName name="eretuytu" localSheetId="55" hidden="1">#REF!</definedName>
    <definedName name="eretuytu" localSheetId="56" hidden="1">#REF!</definedName>
    <definedName name="eretuytu" localSheetId="58" hidden="1">#REF!</definedName>
    <definedName name="eretuytu" localSheetId="59" hidden="1">#REF!</definedName>
    <definedName name="eretuytu" localSheetId="64" hidden="1">#REF!</definedName>
    <definedName name="eretuytu" localSheetId="65" hidden="1">#REF!</definedName>
    <definedName name="eretuytu" localSheetId="66" hidden="1">#REF!</definedName>
    <definedName name="eretuytu" localSheetId="6" hidden="1">#REF!</definedName>
    <definedName name="eretuytu" localSheetId="67" hidden="1">#REF!</definedName>
    <definedName name="eretuytu" localSheetId="69" hidden="1">#REF!</definedName>
    <definedName name="eretuytu" localSheetId="71" hidden="1">#REF!</definedName>
    <definedName name="eretuytu" localSheetId="73" hidden="1">#REF!</definedName>
    <definedName name="eretuytu" localSheetId="74" hidden="1">#REF!</definedName>
    <definedName name="eretuytu" localSheetId="0" hidden="1">#REF!</definedName>
    <definedName name="eretuytu" hidden="1">#REF!</definedName>
    <definedName name="ergferger" localSheetId="1" hidden="1">{"Main Economic Indicators",#N/A,FALSE,"C"}</definedName>
    <definedName name="ergferger" localSheetId="22" hidden="1">{"Main Economic Indicators",#N/A,FALSE,"C"}</definedName>
    <definedName name="ergferger" localSheetId="2" hidden="1">{"Main Economic Indicators",#N/A,FALSE,"C"}</definedName>
    <definedName name="ergferger" localSheetId="26" hidden="1">{"Main Economic Indicators",#N/A,FALSE,"C"}</definedName>
    <definedName name="ergferger" localSheetId="27" hidden="1">{"Main Economic Indicators",#N/A,FALSE,"C"}</definedName>
    <definedName name="ergferger" localSheetId="31" hidden="1">{"Main Economic Indicators",#N/A,FALSE,"C"}</definedName>
    <definedName name="ergferger" localSheetId="32" hidden="1">{"Main Economic Indicators",#N/A,FALSE,"C"}</definedName>
    <definedName name="ergferger" localSheetId="33" hidden="1">{"Main Economic Indicators",#N/A,FALSE,"C"}</definedName>
    <definedName name="ergferger" localSheetId="3" hidden="1">{"Main Economic Indicators",#N/A,FALSE,"C"}</definedName>
    <definedName name="ergferger" localSheetId="39" hidden="1">{"Main Economic Indicators",#N/A,FALSE,"C"}</definedName>
    <definedName name="ergferger" localSheetId="40" hidden="1">{"Main Economic Indicators",#N/A,FALSE,"C"}</definedName>
    <definedName name="ergferger" localSheetId="41" hidden="1">{"Main Economic Indicators",#N/A,FALSE,"C"}</definedName>
    <definedName name="ergferger" localSheetId="42" hidden="1">{"Main Economic Indicators",#N/A,FALSE,"C"}</definedName>
    <definedName name="ergferger" localSheetId="43" hidden="1">{"Main Economic Indicators",#N/A,FALSE,"C"}</definedName>
    <definedName name="ergferger" localSheetId="44" hidden="1">{"Main Economic Indicators",#N/A,FALSE,"C"}</definedName>
    <definedName name="ergferger" localSheetId="45"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0" hidden="1">{"Main Economic Indicators",#N/A,FALSE,"C"}</definedName>
    <definedName name="ergferger" localSheetId="51" hidden="1">{"Main Economic Indicators",#N/A,FALSE,"C"}</definedName>
    <definedName name="ergferger" localSheetId="52" hidden="1">{"Main Economic Indicators",#N/A,FALSE,"C"}</definedName>
    <definedName name="ergferger" localSheetId="53" hidden="1">{"Main Economic Indicators",#N/A,FALSE,"C"}</definedName>
    <definedName name="ergferger" localSheetId="54" hidden="1">{"Main Economic Indicators",#N/A,FALSE,"C"}</definedName>
    <definedName name="ergferger" localSheetId="55" hidden="1">{"Main Economic Indicators",#N/A,FALSE,"C"}</definedName>
    <definedName name="ergferger" localSheetId="56" hidden="1">{"Main Economic Indicators",#N/A,FALSE,"C"}</definedName>
    <definedName name="ergferger" localSheetId="58" hidden="1">{"Main Economic Indicators",#N/A,FALSE,"C"}</definedName>
    <definedName name="ergferger" localSheetId="59" hidden="1">{"Main Economic Indicators",#N/A,FALSE,"C"}</definedName>
    <definedName name="ergferger" localSheetId="64" hidden="1">{"Main Economic Indicators",#N/A,FALSE,"C"}</definedName>
    <definedName name="ergferger" localSheetId="65" hidden="1">{"Main Economic Indicators",#N/A,FALSE,"C"}</definedName>
    <definedName name="ergferger" localSheetId="66" hidden="1">{"Main Economic Indicators",#N/A,FALSE,"C"}</definedName>
    <definedName name="ergferger" localSheetId="6" hidden="1">{"Main Economic Indicators",#N/A,FALSE,"C"}</definedName>
    <definedName name="ergferger" localSheetId="67" hidden="1">{"Main Economic Indicators",#N/A,FALSE,"C"}</definedName>
    <definedName name="ergferger" localSheetId="69" hidden="1">{"Main Economic Indicators",#N/A,FALSE,"C"}</definedName>
    <definedName name="ergferger" localSheetId="71" hidden="1">{"Main Economic Indicators",#N/A,FALSE,"C"}</definedName>
    <definedName name="ergferger" localSheetId="73" hidden="1">{"Main Economic Indicators",#N/A,FALSE,"C"}</definedName>
    <definedName name="ergferger" localSheetId="74" hidden="1">{"Main Economic Indicators",#N/A,FALSE,"C"}</definedName>
    <definedName name="ergferger" localSheetId="0" hidden="1">{"Main Economic Indicators",#N/A,FALSE,"C"}</definedName>
    <definedName name="ergferger" hidden="1">{"Main Economic Indicators",#N/A,FALSE,"C"}</definedName>
    <definedName name="f" localSheetId="1" hidden="1">{"Main Economic Indicators",#N/A,FALSE,"C"}</definedName>
    <definedName name="f" localSheetId="22" hidden="1">{"Main Economic Indicators",#N/A,FALSE,"C"}</definedName>
    <definedName name="f" localSheetId="2" hidden="1">{"Main Economic Indicators",#N/A,FALSE,"C"}</definedName>
    <definedName name="f" localSheetId="26" hidden="1">{"Main Economic Indicators",#N/A,FALSE,"C"}</definedName>
    <definedName name="f" localSheetId="27" hidden="1">{"Main Economic Indicators",#N/A,FALSE,"C"}</definedName>
    <definedName name="f" localSheetId="31" hidden="1">{"Main Economic Indicators",#N/A,FALSE,"C"}</definedName>
    <definedName name="f" localSheetId="32" hidden="1">{"Main Economic Indicators",#N/A,FALSE,"C"}</definedName>
    <definedName name="f" localSheetId="33" hidden="1">{"Main Economic Indicators",#N/A,FALSE,"C"}</definedName>
    <definedName name="f" localSheetId="3" hidden="1">{"Main Economic Indicators",#N/A,FALSE,"C"}</definedName>
    <definedName name="f" localSheetId="39" hidden="1">{"Main Economic Indicators",#N/A,FALSE,"C"}</definedName>
    <definedName name="f" localSheetId="40" hidden="1">{"Main Economic Indicators",#N/A,FALSE,"C"}</definedName>
    <definedName name="f" localSheetId="41" hidden="1">{"Main Economic Indicators",#N/A,FALSE,"C"}</definedName>
    <definedName name="f" localSheetId="42" hidden="1">{"Main Economic Indicators",#N/A,FALSE,"C"}</definedName>
    <definedName name="f" localSheetId="43" hidden="1">{"Main Economic Indicators",#N/A,FALSE,"C"}</definedName>
    <definedName name="f" localSheetId="44" hidden="1">{"Main Economic Indicators",#N/A,FALSE,"C"}</definedName>
    <definedName name="f" localSheetId="45" hidden="1">{"Main Economic Indicators",#N/A,FALSE,"C"}</definedName>
    <definedName name="f" localSheetId="46" hidden="1">{"Main Economic Indicators",#N/A,FALSE,"C"}</definedName>
    <definedName name="f" localSheetId="47" hidden="1">{"Main Economic Indicators",#N/A,FALSE,"C"}</definedName>
    <definedName name="f" localSheetId="48" hidden="1">{"Main Economic Indicators",#N/A,FALSE,"C"}</definedName>
    <definedName name="f" localSheetId="49" hidden="1">{"Main Economic Indicators",#N/A,FALSE,"C"}</definedName>
    <definedName name="f" localSheetId="50" hidden="1">{"Main Economic Indicators",#N/A,FALSE,"C"}</definedName>
    <definedName name="f" localSheetId="51" hidden="1">{"Main Economic Indicators",#N/A,FALSE,"C"}</definedName>
    <definedName name="f" localSheetId="52" hidden="1">{"Main Economic Indicators",#N/A,FALSE,"C"}</definedName>
    <definedName name="f" localSheetId="53" hidden="1">{"Main Economic Indicators",#N/A,FALSE,"C"}</definedName>
    <definedName name="f" localSheetId="54" hidden="1">{"Main Economic Indicators",#N/A,FALSE,"C"}</definedName>
    <definedName name="f" localSheetId="55" hidden="1">{"Main Economic Indicators",#N/A,FALSE,"C"}</definedName>
    <definedName name="f" localSheetId="56" hidden="1">{"Main Economic Indicators",#N/A,FALSE,"C"}</definedName>
    <definedName name="f" localSheetId="58" hidden="1">{"Main Economic Indicators",#N/A,FALSE,"C"}</definedName>
    <definedName name="f" localSheetId="59" hidden="1">{"Main Economic Indicators",#N/A,FALSE,"C"}</definedName>
    <definedName name="f" localSheetId="64" hidden="1">{"Main Economic Indicators",#N/A,FALSE,"C"}</definedName>
    <definedName name="f" localSheetId="65" hidden="1">{"Main Economic Indicators",#N/A,FALSE,"C"}</definedName>
    <definedName name="f" localSheetId="66" hidden="1">{"Main Economic Indicators",#N/A,FALSE,"C"}</definedName>
    <definedName name="f" localSheetId="6" hidden="1">{"Main Economic Indicators",#N/A,FALSE,"C"}</definedName>
    <definedName name="f" localSheetId="67" hidden="1">{"Main Economic Indicators",#N/A,FALSE,"C"}</definedName>
    <definedName name="f" localSheetId="69" hidden="1">{"Main Economic Indicators",#N/A,FALSE,"C"}</definedName>
    <definedName name="f" localSheetId="71" hidden="1">{"Main Economic Indicators",#N/A,FALSE,"C"}</definedName>
    <definedName name="f" localSheetId="73" hidden="1">{"Main Economic Indicators",#N/A,FALSE,"C"}</definedName>
    <definedName name="f" localSheetId="74" hidden="1">{"Main Economic Indicators",#N/A,FALSE,"C"}</definedName>
    <definedName name="f" localSheetId="0" hidden="1">{"Main Economic Indicators",#N/A,FALSE,"C"}</definedName>
    <definedName name="f" hidden="1">{"Main Economic Indicators",#N/A,FALSE,"C"}</definedName>
    <definedName name="fgdgdgdtf" localSheetId="1" hidden="1">#REF!</definedName>
    <definedName name="fgdgdgdtf" localSheetId="21" hidden="1">#REF!</definedName>
    <definedName name="fgdgdgdtf" localSheetId="22" hidden="1">#REF!</definedName>
    <definedName name="fgdgdgdtf" localSheetId="23" hidden="1">#REF!</definedName>
    <definedName name="fgdgdgdtf" localSheetId="2" hidden="1">#REF!</definedName>
    <definedName name="fgdgdgdtf" localSheetId="26" hidden="1">#REF!</definedName>
    <definedName name="fgdgdgdtf" localSheetId="27" hidden="1">#REF!</definedName>
    <definedName name="fgdgdgdtf" localSheetId="31" hidden="1">#REF!</definedName>
    <definedName name="fgdgdgdtf" localSheetId="32" hidden="1">#REF!</definedName>
    <definedName name="fgdgdgdtf" localSheetId="33" hidden="1">#REF!</definedName>
    <definedName name="fgdgdgdtf" localSheetId="3" hidden="1">#REF!</definedName>
    <definedName name="fgdgdgdtf" localSheetId="39" hidden="1">#REF!</definedName>
    <definedName name="fgdgdgdtf" localSheetId="40" hidden="1">#REF!</definedName>
    <definedName name="fgdgdgdtf" localSheetId="41" hidden="1">#REF!</definedName>
    <definedName name="fgdgdgdtf" localSheetId="42" hidden="1">#REF!</definedName>
    <definedName name="fgdgdgdtf" localSheetId="43" hidden="1">#REF!</definedName>
    <definedName name="fgdgdgdtf" localSheetId="44" hidden="1">#REF!</definedName>
    <definedName name="fgdgdgdtf" localSheetId="45" hidden="1">#REF!</definedName>
    <definedName name="fgdgdgdtf" localSheetId="46" hidden="1">#REF!</definedName>
    <definedName name="fgdgdgdtf" localSheetId="47" hidden="1">#REF!</definedName>
    <definedName name="fgdgdgdtf" localSheetId="48" hidden="1">#REF!</definedName>
    <definedName name="fgdgdgdtf" localSheetId="49" hidden="1">#REF!</definedName>
    <definedName name="fgdgdgdtf" localSheetId="50" hidden="1">#REF!</definedName>
    <definedName name="fgdgdgdtf" localSheetId="51" hidden="1">#REF!</definedName>
    <definedName name="fgdgdgdtf" localSheetId="52" hidden="1">#REF!</definedName>
    <definedName name="fgdgdgdtf" localSheetId="53" hidden="1">#REF!</definedName>
    <definedName name="fgdgdgdtf" localSheetId="54" hidden="1">#REF!</definedName>
    <definedName name="fgdgdgdtf" localSheetId="55" hidden="1">#REF!</definedName>
    <definedName name="fgdgdgdtf" localSheetId="56" hidden="1">#REF!</definedName>
    <definedName name="fgdgdgdtf" localSheetId="58" hidden="1">#REF!</definedName>
    <definedName name="fgdgdgdtf" localSheetId="59" hidden="1">#REF!</definedName>
    <definedName name="fgdgdgdtf" localSheetId="64" hidden="1">#REF!</definedName>
    <definedName name="fgdgdgdtf" localSheetId="65" hidden="1">#REF!</definedName>
    <definedName name="fgdgdgdtf" localSheetId="66" hidden="1">#REF!</definedName>
    <definedName name="fgdgdgdtf" localSheetId="6" hidden="1">#REF!</definedName>
    <definedName name="fgdgdgdtf" localSheetId="67" hidden="1">#REF!</definedName>
    <definedName name="fgdgdgdtf" localSheetId="69" hidden="1">#REF!</definedName>
    <definedName name="fgdgdgdtf" localSheetId="71" hidden="1">#REF!</definedName>
    <definedName name="fgdgdgdtf" localSheetId="73" hidden="1">#REF!</definedName>
    <definedName name="fgdgdgdtf" localSheetId="74" hidden="1">#REF!</definedName>
    <definedName name="fgdgdgdtf" localSheetId="0" hidden="1">#REF!</definedName>
    <definedName name="fgdgdgdtf" hidden="1">#REF!</definedName>
    <definedName name="Financing" localSheetId="1" hidden="1">{"Tab1",#N/A,FALSE,"P";"Tab2",#N/A,FALSE,"P"}</definedName>
    <definedName name="Financing" localSheetId="22" hidden="1">{"Tab1",#N/A,FALSE,"P";"Tab2",#N/A,FALSE,"P"}</definedName>
    <definedName name="Financing" localSheetId="2" hidden="1">{"Tab1",#N/A,FALSE,"P";"Tab2",#N/A,FALSE,"P"}</definedName>
    <definedName name="Financing" localSheetId="26" hidden="1">{"Tab1",#N/A,FALSE,"P";"Tab2",#N/A,FALSE,"P"}</definedName>
    <definedName name="Financing" localSheetId="27" hidden="1">{"Tab1",#N/A,FALSE,"P";"Tab2",#N/A,FALSE,"P"}</definedName>
    <definedName name="Financing" localSheetId="31" hidden="1">{"Tab1",#N/A,FALSE,"P";"Tab2",#N/A,FALSE,"P"}</definedName>
    <definedName name="Financing" localSheetId="32" hidden="1">{"Tab1",#N/A,FALSE,"P";"Tab2",#N/A,FALSE,"P"}</definedName>
    <definedName name="Financing" localSheetId="33" hidden="1">{"Tab1",#N/A,FALSE,"P";"Tab2",#N/A,FALSE,"P"}</definedName>
    <definedName name="Financing" localSheetId="3" hidden="1">{"Tab1",#N/A,FALSE,"P";"Tab2",#N/A,FALSE,"P"}</definedName>
    <definedName name="Financing" localSheetId="39" hidden="1">{"Tab1",#N/A,FALSE,"P";"Tab2",#N/A,FALSE,"P"}</definedName>
    <definedName name="Financing" localSheetId="40" hidden="1">{"Tab1",#N/A,FALSE,"P";"Tab2",#N/A,FALSE,"P"}</definedName>
    <definedName name="Financing" localSheetId="41" hidden="1">{"Tab1",#N/A,FALSE,"P";"Tab2",#N/A,FALSE,"P"}</definedName>
    <definedName name="Financing" localSheetId="42" hidden="1">{"Tab1",#N/A,FALSE,"P";"Tab2",#N/A,FALSE,"P"}</definedName>
    <definedName name="Financing" localSheetId="43" hidden="1">{"Tab1",#N/A,FALSE,"P";"Tab2",#N/A,FALSE,"P"}</definedName>
    <definedName name="Financing" localSheetId="44" hidden="1">{"Tab1",#N/A,FALSE,"P";"Tab2",#N/A,FALSE,"P"}</definedName>
    <definedName name="Financing" localSheetId="45"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0" hidden="1">{"Tab1",#N/A,FALSE,"P";"Tab2",#N/A,FALSE,"P"}</definedName>
    <definedName name="Financing" localSheetId="51" hidden="1">{"Tab1",#N/A,FALSE,"P";"Tab2",#N/A,FALSE,"P"}</definedName>
    <definedName name="Financing" localSheetId="52" hidden="1">{"Tab1",#N/A,FALSE,"P";"Tab2",#N/A,FALSE,"P"}</definedName>
    <definedName name="Financing" localSheetId="53" hidden="1">{"Tab1",#N/A,FALSE,"P";"Tab2",#N/A,FALSE,"P"}</definedName>
    <definedName name="Financing" localSheetId="54" hidden="1">{"Tab1",#N/A,FALSE,"P";"Tab2",#N/A,FALSE,"P"}</definedName>
    <definedName name="Financing" localSheetId="55" hidden="1">{"Tab1",#N/A,FALSE,"P";"Tab2",#N/A,FALSE,"P"}</definedName>
    <definedName name="Financing" localSheetId="56" hidden="1">{"Tab1",#N/A,FALSE,"P";"Tab2",#N/A,FALSE,"P"}</definedName>
    <definedName name="Financing" localSheetId="58" hidden="1">{"Tab1",#N/A,FALSE,"P";"Tab2",#N/A,FALSE,"P"}</definedName>
    <definedName name="Financing" localSheetId="59" hidden="1">{"Tab1",#N/A,FALSE,"P";"Tab2",#N/A,FALSE,"P"}</definedName>
    <definedName name="Financing" localSheetId="64" hidden="1">{"Tab1",#N/A,FALSE,"P";"Tab2",#N/A,FALSE,"P"}</definedName>
    <definedName name="Financing" localSheetId="65" hidden="1">{"Tab1",#N/A,FALSE,"P";"Tab2",#N/A,FALSE,"P"}</definedName>
    <definedName name="Financing" localSheetId="66" hidden="1">{"Tab1",#N/A,FALSE,"P";"Tab2",#N/A,FALSE,"P"}</definedName>
    <definedName name="Financing" localSheetId="6" hidden="1">{"Tab1",#N/A,FALSE,"P";"Tab2",#N/A,FALSE,"P"}</definedName>
    <definedName name="Financing" localSheetId="67" hidden="1">{"Tab1",#N/A,FALSE,"P";"Tab2",#N/A,FALSE,"P"}</definedName>
    <definedName name="Financing" localSheetId="69" hidden="1">{"Tab1",#N/A,FALSE,"P";"Tab2",#N/A,FALSE,"P"}</definedName>
    <definedName name="Financing" localSheetId="71" hidden="1">{"Tab1",#N/A,FALSE,"P";"Tab2",#N/A,FALSE,"P"}</definedName>
    <definedName name="Financing" localSheetId="73" hidden="1">{"Tab1",#N/A,FALSE,"P";"Tab2",#N/A,FALSE,"P"}</definedName>
    <definedName name="Financing" localSheetId="74" hidden="1">{"Tab1",#N/A,FALSE,"P";"Tab2",#N/A,FALSE,"P"}</definedName>
    <definedName name="Financing" localSheetId="0" hidden="1">{"Tab1",#N/A,FALSE,"P";"Tab2",#N/A,FALSE,"P"}</definedName>
    <definedName name="Financing" hidden="1">{"Tab1",#N/A,FALSE,"P";"Tab2",#N/A,FALSE,"P"}</definedName>
    <definedName name="FrequencyList" localSheetId="41">'[33]Report Form'!$F$4:$F$8</definedName>
    <definedName name="FrequencyList" localSheetId="42">'[33]Report Form'!$F$4:$F$8</definedName>
    <definedName name="FrequencyList" localSheetId="43">'[34]Report Form'!$F$4:$F$8</definedName>
    <definedName name="FrequencyList" localSheetId="44">'[34]Report Form'!$F$4:$F$8</definedName>
    <definedName name="FrequencyList" localSheetId="45">'[34]Report Form'!$F$4:$F$8</definedName>
    <definedName name="FrequencyList">'[35]Report Form'!$F$4:$F$8</definedName>
    <definedName name="gb" localSheetId="1" hidden="1">{#N/A,#N/A,TRUE,"Table1USD";#N/A,#N/A,TRUE,"Table1GBP"}</definedName>
    <definedName name="gb" localSheetId="22" hidden="1">{#N/A,#N/A,TRUE,"Table1USD";#N/A,#N/A,TRUE,"Table1GBP"}</definedName>
    <definedName name="gb" localSheetId="2" hidden="1">{#N/A,#N/A,TRUE,"Table1USD";#N/A,#N/A,TRUE,"Table1GBP"}</definedName>
    <definedName name="gb" localSheetId="26" hidden="1">{#N/A,#N/A,TRUE,"Table1USD";#N/A,#N/A,TRUE,"Table1GBP"}</definedName>
    <definedName name="gb" localSheetId="27" hidden="1">{#N/A,#N/A,TRUE,"Table1USD";#N/A,#N/A,TRUE,"Table1GBP"}</definedName>
    <definedName name="gb" localSheetId="31" hidden="1">{#N/A,#N/A,TRUE,"Table1USD";#N/A,#N/A,TRUE,"Table1GBP"}</definedName>
    <definedName name="gb" localSheetId="32" hidden="1">{#N/A,#N/A,TRUE,"Table1USD";#N/A,#N/A,TRUE,"Table1GBP"}</definedName>
    <definedName name="gb" localSheetId="33" hidden="1">{#N/A,#N/A,TRUE,"Table1USD";#N/A,#N/A,TRUE,"Table1GBP"}</definedName>
    <definedName name="gb" localSheetId="3" hidden="1">{#N/A,#N/A,TRUE,"Table1USD";#N/A,#N/A,TRUE,"Table1GBP"}</definedName>
    <definedName name="gb" localSheetId="39" hidden="1">{#N/A,#N/A,TRUE,"Table1USD";#N/A,#N/A,TRUE,"Table1GBP"}</definedName>
    <definedName name="gb" localSheetId="40" hidden="1">{#N/A,#N/A,TRUE,"Table1USD";#N/A,#N/A,TRUE,"Table1GBP"}</definedName>
    <definedName name="gb" localSheetId="41" hidden="1">{#N/A,#N/A,TRUE,"Table1USD";#N/A,#N/A,TRUE,"Table1GBP"}</definedName>
    <definedName name="gb" localSheetId="42" hidden="1">{#N/A,#N/A,TRUE,"Table1USD";#N/A,#N/A,TRUE,"Table1GBP"}</definedName>
    <definedName name="gb" localSheetId="43" hidden="1">{#N/A,#N/A,TRUE,"Table1USD";#N/A,#N/A,TRUE,"Table1GBP"}</definedName>
    <definedName name="gb" localSheetId="44" hidden="1">{#N/A,#N/A,TRUE,"Table1USD";#N/A,#N/A,TRUE,"Table1GBP"}</definedName>
    <definedName name="gb" localSheetId="45" hidden="1">{#N/A,#N/A,TRUE,"Table1USD";#N/A,#N/A,TRUE,"Table1GBP"}</definedName>
    <definedName name="gb" localSheetId="46" hidden="1">{#N/A,#N/A,TRUE,"Table1USD";#N/A,#N/A,TRUE,"Table1GBP"}</definedName>
    <definedName name="gb" localSheetId="47" hidden="1">{#N/A,#N/A,TRUE,"Table1USD";#N/A,#N/A,TRUE,"Table1GBP"}</definedName>
    <definedName name="gb" localSheetId="48" hidden="1">{#N/A,#N/A,TRUE,"Table1USD";#N/A,#N/A,TRUE,"Table1GBP"}</definedName>
    <definedName name="gb" localSheetId="49" hidden="1">{#N/A,#N/A,TRUE,"Table1USD";#N/A,#N/A,TRUE,"Table1GBP"}</definedName>
    <definedName name="gb" localSheetId="50" hidden="1">{#N/A,#N/A,TRUE,"Table1USD";#N/A,#N/A,TRUE,"Table1GBP"}</definedName>
    <definedName name="gb" localSheetId="51" hidden="1">{#N/A,#N/A,TRUE,"Table1USD";#N/A,#N/A,TRUE,"Table1GBP"}</definedName>
    <definedName name="gb" localSheetId="52" hidden="1">{#N/A,#N/A,TRUE,"Table1USD";#N/A,#N/A,TRUE,"Table1GBP"}</definedName>
    <definedName name="gb" localSheetId="53" hidden="1">{#N/A,#N/A,TRUE,"Table1USD";#N/A,#N/A,TRUE,"Table1GBP"}</definedName>
    <definedName name="gb" localSheetId="54" hidden="1">{#N/A,#N/A,TRUE,"Table1USD";#N/A,#N/A,TRUE,"Table1GBP"}</definedName>
    <definedName name="gb" localSheetId="55" hidden="1">{#N/A,#N/A,TRUE,"Table1USD";#N/A,#N/A,TRUE,"Table1GBP"}</definedName>
    <definedName name="gb" localSheetId="56" hidden="1">{#N/A,#N/A,TRUE,"Table1USD";#N/A,#N/A,TRUE,"Table1GBP"}</definedName>
    <definedName name="gb" localSheetId="58" hidden="1">{#N/A,#N/A,TRUE,"Table1USD";#N/A,#N/A,TRUE,"Table1GBP"}</definedName>
    <definedName name="gb" localSheetId="59" hidden="1">{#N/A,#N/A,TRUE,"Table1USD";#N/A,#N/A,TRUE,"Table1GBP"}</definedName>
    <definedName name="gb" localSheetId="64" hidden="1">{#N/A,#N/A,TRUE,"Table1USD";#N/A,#N/A,TRUE,"Table1GBP"}</definedName>
    <definedName name="gb" localSheetId="65" hidden="1">{#N/A,#N/A,TRUE,"Table1USD";#N/A,#N/A,TRUE,"Table1GBP"}</definedName>
    <definedName name="gb" localSheetId="66" hidden="1">{#N/A,#N/A,TRUE,"Table1USD";#N/A,#N/A,TRUE,"Table1GBP"}</definedName>
    <definedName name="gb" localSheetId="6" hidden="1">{#N/A,#N/A,TRUE,"Table1USD";#N/A,#N/A,TRUE,"Table1GBP"}</definedName>
    <definedName name="gb" localSheetId="67" hidden="1">{#N/A,#N/A,TRUE,"Table1USD";#N/A,#N/A,TRUE,"Table1GBP"}</definedName>
    <definedName name="gb" localSheetId="69" hidden="1">{#N/A,#N/A,TRUE,"Table1USD";#N/A,#N/A,TRUE,"Table1GBP"}</definedName>
    <definedName name="gb" localSheetId="71" hidden="1">{#N/A,#N/A,TRUE,"Table1USD";#N/A,#N/A,TRUE,"Table1GBP"}</definedName>
    <definedName name="gb" localSheetId="73" hidden="1">{#N/A,#N/A,TRUE,"Table1USD";#N/A,#N/A,TRUE,"Table1GBP"}</definedName>
    <definedName name="gb" localSheetId="74" hidden="1">{#N/A,#N/A,TRUE,"Table1USD";#N/A,#N/A,TRUE,"Table1GBP"}</definedName>
    <definedName name="gb" localSheetId="0" hidden="1">{#N/A,#N/A,TRUE,"Table1USD";#N/A,#N/A,TRUE,"Table1GBP"}</definedName>
    <definedName name="gb" hidden="1">{#N/A,#N/A,TRUE,"Table1USD";#N/A,#N/A,TRUE,"Table1GBP"}</definedName>
    <definedName name="ggg" localSheetId="1" hidden="1">{"Riqfin97",#N/A,FALSE,"Tran";"Riqfinpro",#N/A,FALSE,"Tran"}</definedName>
    <definedName name="ggg" localSheetId="22" hidden="1">{"Riqfin97",#N/A,FALSE,"Tran";"Riqfinpro",#N/A,FALSE,"Tran"}</definedName>
    <definedName name="ggg" localSheetId="2" hidden="1">{"Riqfin97",#N/A,FALSE,"Tran";"Riqfinpro",#N/A,FALSE,"Tran"}</definedName>
    <definedName name="ggg" localSheetId="26" hidden="1">{"Riqfin97",#N/A,FALSE,"Tran";"Riqfinpro",#N/A,FALSE,"Tran"}</definedName>
    <definedName name="ggg" localSheetId="27" hidden="1">{"Riqfin97",#N/A,FALSE,"Tran";"Riqfinpro",#N/A,FALSE,"Tran"}</definedName>
    <definedName name="ggg" localSheetId="31" hidden="1">{"Riqfin97",#N/A,FALSE,"Tran";"Riqfinpro",#N/A,FALSE,"Tran"}</definedName>
    <definedName name="ggg" localSheetId="32" hidden="1">{"Riqfin97",#N/A,FALSE,"Tran";"Riqfinpro",#N/A,FALSE,"Tran"}</definedName>
    <definedName name="ggg" localSheetId="33" hidden="1">{"Riqfin97",#N/A,FALSE,"Tran";"Riqfinpro",#N/A,FALSE,"Tran"}</definedName>
    <definedName name="ggg" localSheetId="3" hidden="1">{"Riqfin97",#N/A,FALSE,"Tran";"Riqfinpro",#N/A,FALSE,"Tran"}</definedName>
    <definedName name="ggg" localSheetId="39" hidden="1">{"Riqfin97",#N/A,FALSE,"Tran";"Riqfinpro",#N/A,FALSE,"Tran"}</definedName>
    <definedName name="ggg" localSheetId="40" hidden="1">{"Riqfin97",#N/A,FALSE,"Tran";"Riqfinpro",#N/A,FALSE,"Tran"}</definedName>
    <definedName name="ggg" localSheetId="41" hidden="1">{"Riqfin97",#N/A,FALSE,"Tran";"Riqfinpro",#N/A,FALSE,"Tran"}</definedName>
    <definedName name="ggg" localSheetId="42" hidden="1">{"Riqfin97",#N/A,FALSE,"Tran";"Riqfinpro",#N/A,FALSE,"Tran"}</definedName>
    <definedName name="ggg" localSheetId="43" hidden="1">{"Riqfin97",#N/A,FALSE,"Tran";"Riqfinpro",#N/A,FALSE,"Tran"}</definedName>
    <definedName name="ggg" localSheetId="44" hidden="1">{"Riqfin97",#N/A,FALSE,"Tran";"Riqfinpro",#N/A,FALSE,"Tran"}</definedName>
    <definedName name="ggg" localSheetId="45"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0" hidden="1">{"Riqfin97",#N/A,FALSE,"Tran";"Riqfinpro",#N/A,FALSE,"Tran"}</definedName>
    <definedName name="ggg" localSheetId="51" hidden="1">{"Riqfin97",#N/A,FALSE,"Tran";"Riqfinpro",#N/A,FALSE,"Tran"}</definedName>
    <definedName name="ggg" localSheetId="52" hidden="1">{"Riqfin97",#N/A,FALSE,"Tran";"Riqfinpro",#N/A,FALSE,"Tran"}</definedName>
    <definedName name="ggg" localSheetId="53" hidden="1">{"Riqfin97",#N/A,FALSE,"Tran";"Riqfinpro",#N/A,FALSE,"Tran"}</definedName>
    <definedName name="ggg" localSheetId="54" hidden="1">{"Riqfin97",#N/A,FALSE,"Tran";"Riqfinpro",#N/A,FALSE,"Tran"}</definedName>
    <definedName name="ggg" localSheetId="55" hidden="1">{"Riqfin97",#N/A,FALSE,"Tran";"Riqfinpro",#N/A,FALSE,"Tran"}</definedName>
    <definedName name="ggg" localSheetId="56" hidden="1">{"Riqfin97",#N/A,FALSE,"Tran";"Riqfinpro",#N/A,FALSE,"Tran"}</definedName>
    <definedName name="ggg" localSheetId="58" hidden="1">{"Riqfin97",#N/A,FALSE,"Tran";"Riqfinpro",#N/A,FALSE,"Tran"}</definedName>
    <definedName name="ggg" localSheetId="59" hidden="1">{"Riqfin97",#N/A,FALSE,"Tran";"Riqfinpro",#N/A,FALSE,"Tran"}</definedName>
    <definedName name="ggg" localSheetId="64" hidden="1">{"Riqfin97",#N/A,FALSE,"Tran";"Riqfinpro",#N/A,FALSE,"Tran"}</definedName>
    <definedName name="ggg" localSheetId="65" hidden="1">{"Riqfin97",#N/A,FALSE,"Tran";"Riqfinpro",#N/A,FALSE,"Tran"}</definedName>
    <definedName name="ggg" localSheetId="66" hidden="1">{"Riqfin97",#N/A,FALSE,"Tran";"Riqfinpro",#N/A,FALSE,"Tran"}</definedName>
    <definedName name="ggg" localSheetId="6" hidden="1">{"Riqfin97",#N/A,FALSE,"Tran";"Riqfinpro",#N/A,FALSE,"Tran"}</definedName>
    <definedName name="ggg" localSheetId="67" hidden="1">{"Riqfin97",#N/A,FALSE,"Tran";"Riqfinpro",#N/A,FALSE,"Tran"}</definedName>
    <definedName name="ggg" localSheetId="69" hidden="1">{"Riqfin97",#N/A,FALSE,"Tran";"Riqfinpro",#N/A,FALSE,"Tran"}</definedName>
    <definedName name="ggg" localSheetId="71" hidden="1">{"Riqfin97",#N/A,FALSE,"Tran";"Riqfinpro",#N/A,FALSE,"Tran"}</definedName>
    <definedName name="ggg" localSheetId="73" hidden="1">{"Riqfin97",#N/A,FALSE,"Tran";"Riqfinpro",#N/A,FALSE,"Tran"}</definedName>
    <definedName name="ggg" localSheetId="74" hidden="1">{"Riqfin97",#N/A,FALSE,"Tran";"Riqfinpro",#N/A,FALSE,"Tran"}</definedName>
    <definedName name="ggg" localSheetId="0" hidden="1">{"Riqfin97",#N/A,FALSE,"Tran";"Riqfinpro",#N/A,FALSE,"Tran"}</definedName>
    <definedName name="ggg" hidden="1">{"Riqfin97",#N/A,FALSE,"Tran";"Riqfinpro",#N/A,FALSE,"Tran"}</definedName>
    <definedName name="ggggg" localSheetId="21" hidden="1">'[42]J(Priv.Cap)'!#REF!</definedName>
    <definedName name="ggggg" localSheetId="23" hidden="1">'[42]J(Priv.Cap)'!#REF!</definedName>
    <definedName name="ggggg" localSheetId="41" hidden="1">'[43]J(Priv.Cap)'!#REF!</definedName>
    <definedName name="ggggg" localSheetId="42" hidden="1">'[43]J(Priv.Cap)'!#REF!</definedName>
    <definedName name="ggggg" localSheetId="43" hidden="1">'[44]J(Priv.Cap)'!#REF!</definedName>
    <definedName name="ggggg" localSheetId="44" hidden="1">'[44]J(Priv.Cap)'!#REF!</definedName>
    <definedName name="ggggg" localSheetId="45" hidden="1">'[44]J(Priv.Cap)'!#REF!</definedName>
    <definedName name="ggggg" localSheetId="6" hidden="1">'[42]J(Priv.Cap)'!#REF!</definedName>
    <definedName name="ggggg" hidden="1">'[42]J(Priv.Cap)'!#REF!</definedName>
    <definedName name="ghfghfgh" localSheetId="1" hidden="1">#REF!</definedName>
    <definedName name="ghfghfgh" localSheetId="21" hidden="1">#REF!</definedName>
    <definedName name="ghfghfgh" localSheetId="22" hidden="1">#REF!</definedName>
    <definedName name="ghfghfgh" localSheetId="23" hidden="1">#REF!</definedName>
    <definedName name="ghfghfgh" localSheetId="2" hidden="1">#REF!</definedName>
    <definedName name="ghfghfgh" localSheetId="26" hidden="1">#REF!</definedName>
    <definedName name="ghfghfgh" localSheetId="27" hidden="1">#REF!</definedName>
    <definedName name="ghfghfgh" localSheetId="31" hidden="1">#REF!</definedName>
    <definedName name="ghfghfgh" localSheetId="32" hidden="1">#REF!</definedName>
    <definedName name="ghfghfgh" localSheetId="33" hidden="1">#REF!</definedName>
    <definedName name="ghfghfgh" localSheetId="3" hidden="1">#REF!</definedName>
    <definedName name="ghfghfgh" localSheetId="39" hidden="1">#REF!</definedName>
    <definedName name="ghfghfgh" localSheetId="40" hidden="1">#REF!</definedName>
    <definedName name="ghfghfgh" localSheetId="41" hidden="1">#REF!</definedName>
    <definedName name="ghfghfgh" localSheetId="42" hidden="1">#REF!</definedName>
    <definedName name="ghfghfgh" localSheetId="43" hidden="1">#REF!</definedName>
    <definedName name="ghfghfgh" localSheetId="44" hidden="1">#REF!</definedName>
    <definedName name="ghfghfgh" localSheetId="45" hidden="1">#REF!</definedName>
    <definedName name="ghfghfgh" localSheetId="46" hidden="1">#REF!</definedName>
    <definedName name="ghfghfgh" localSheetId="47" hidden="1">#REF!</definedName>
    <definedName name="ghfghfgh" localSheetId="48" hidden="1">#REF!</definedName>
    <definedName name="ghfghfgh" localSheetId="49" hidden="1">#REF!</definedName>
    <definedName name="ghfghfgh" localSheetId="50" hidden="1">#REF!</definedName>
    <definedName name="ghfghfgh" localSheetId="51" hidden="1">#REF!</definedName>
    <definedName name="ghfghfgh" localSheetId="52" hidden="1">#REF!</definedName>
    <definedName name="ghfghfgh" localSheetId="53" hidden="1">#REF!</definedName>
    <definedName name="ghfghfgh" localSheetId="54" hidden="1">#REF!</definedName>
    <definedName name="ghfghfgh" localSheetId="55" hidden="1">#REF!</definedName>
    <definedName name="ghfghfgh" localSheetId="56" hidden="1">#REF!</definedName>
    <definedName name="ghfghfgh" localSheetId="58" hidden="1">#REF!</definedName>
    <definedName name="ghfghfgh" localSheetId="59" hidden="1">#REF!</definedName>
    <definedName name="ghfghfgh" localSheetId="64" hidden="1">#REF!</definedName>
    <definedName name="ghfghfgh" localSheetId="65" hidden="1">#REF!</definedName>
    <definedName name="ghfghfgh" localSheetId="66" hidden="1">#REF!</definedName>
    <definedName name="ghfghfgh" localSheetId="6" hidden="1">#REF!</definedName>
    <definedName name="ghfghfgh" localSheetId="67" hidden="1">#REF!</definedName>
    <definedName name="ghfghfgh" localSheetId="69" hidden="1">#REF!</definedName>
    <definedName name="ghfghfgh" localSheetId="71" hidden="1">#REF!</definedName>
    <definedName name="ghfghfgh" localSheetId="73" hidden="1">#REF!</definedName>
    <definedName name="ghfghfgh" localSheetId="74" hidden="1">#REF!</definedName>
    <definedName name="ghfghfgh" localSheetId="0" hidden="1">#REF!</definedName>
    <definedName name="ghfghfgh" hidden="1">#REF!</definedName>
    <definedName name="guyana1003" localSheetId="1" hidden="1">{"Main Economic Indicators",#N/A,FALSE,"C"}</definedName>
    <definedName name="guyana1003" localSheetId="22" hidden="1">{"Main Economic Indicators",#N/A,FALSE,"C"}</definedName>
    <definedName name="guyana1003" localSheetId="2" hidden="1">{"Main Economic Indicators",#N/A,FALSE,"C"}</definedName>
    <definedName name="guyana1003" localSheetId="26" hidden="1">{"Main Economic Indicators",#N/A,FALSE,"C"}</definedName>
    <definedName name="guyana1003" localSheetId="27" hidden="1">{"Main Economic Indicators",#N/A,FALSE,"C"}</definedName>
    <definedName name="guyana1003" localSheetId="31" hidden="1">{"Main Economic Indicators",#N/A,FALSE,"C"}</definedName>
    <definedName name="guyana1003" localSheetId="32" hidden="1">{"Main Economic Indicators",#N/A,FALSE,"C"}</definedName>
    <definedName name="guyana1003" localSheetId="33" hidden="1">{"Main Economic Indicators",#N/A,FALSE,"C"}</definedName>
    <definedName name="guyana1003" localSheetId="3" hidden="1">{"Main Economic Indicators",#N/A,FALSE,"C"}</definedName>
    <definedName name="guyana1003" localSheetId="39" hidden="1">{"Main Economic Indicators",#N/A,FALSE,"C"}</definedName>
    <definedName name="guyana1003" localSheetId="40" hidden="1">{"Main Economic Indicators",#N/A,FALSE,"C"}</definedName>
    <definedName name="guyana1003" localSheetId="41" hidden="1">{"Main Economic Indicators",#N/A,FALSE,"C"}</definedName>
    <definedName name="guyana1003" localSheetId="42" hidden="1">{"Main Economic Indicators",#N/A,FALSE,"C"}</definedName>
    <definedName name="guyana1003" localSheetId="43" hidden="1">{"Main Economic Indicators",#N/A,FALSE,"C"}</definedName>
    <definedName name="guyana1003" localSheetId="44" hidden="1">{"Main Economic Indicators",#N/A,FALSE,"C"}</definedName>
    <definedName name="guyana1003" localSheetId="45" hidden="1">{"Main Economic Indicators",#N/A,FALSE,"C"}</definedName>
    <definedName name="guyana1003" localSheetId="46" hidden="1">{"Main Economic Indicators",#N/A,FALSE,"C"}</definedName>
    <definedName name="guyana1003" localSheetId="47" hidden="1">{"Main Economic Indicators",#N/A,FALSE,"C"}</definedName>
    <definedName name="guyana1003" localSheetId="48" hidden="1">{"Main Economic Indicators",#N/A,FALSE,"C"}</definedName>
    <definedName name="guyana1003" localSheetId="49" hidden="1">{"Main Economic Indicators",#N/A,FALSE,"C"}</definedName>
    <definedName name="guyana1003" localSheetId="50" hidden="1">{"Main Economic Indicators",#N/A,FALSE,"C"}</definedName>
    <definedName name="guyana1003" localSheetId="51" hidden="1">{"Main Economic Indicators",#N/A,FALSE,"C"}</definedName>
    <definedName name="guyana1003" localSheetId="52" hidden="1">{"Main Economic Indicators",#N/A,FALSE,"C"}</definedName>
    <definedName name="guyana1003" localSheetId="53" hidden="1">{"Main Economic Indicators",#N/A,FALSE,"C"}</definedName>
    <definedName name="guyana1003" localSheetId="54" hidden="1">{"Main Economic Indicators",#N/A,FALSE,"C"}</definedName>
    <definedName name="guyana1003" localSheetId="55" hidden="1">{"Main Economic Indicators",#N/A,FALSE,"C"}</definedName>
    <definedName name="guyana1003" localSheetId="56" hidden="1">{"Main Economic Indicators",#N/A,FALSE,"C"}</definedName>
    <definedName name="guyana1003" localSheetId="58" hidden="1">{"Main Economic Indicators",#N/A,FALSE,"C"}</definedName>
    <definedName name="guyana1003" localSheetId="59" hidden="1">{"Main Economic Indicators",#N/A,FALSE,"C"}</definedName>
    <definedName name="guyana1003" localSheetId="64" hidden="1">{"Main Economic Indicators",#N/A,FALSE,"C"}</definedName>
    <definedName name="guyana1003" localSheetId="65" hidden="1">{"Main Economic Indicators",#N/A,FALSE,"C"}</definedName>
    <definedName name="guyana1003" localSheetId="66" hidden="1">{"Main Economic Indicators",#N/A,FALSE,"C"}</definedName>
    <definedName name="guyana1003" localSheetId="6" hidden="1">{"Main Economic Indicators",#N/A,FALSE,"C"}</definedName>
    <definedName name="guyana1003" localSheetId="67" hidden="1">{"Main Economic Indicators",#N/A,FALSE,"C"}</definedName>
    <definedName name="guyana1003" localSheetId="69" hidden="1">{"Main Economic Indicators",#N/A,FALSE,"C"}</definedName>
    <definedName name="guyana1003" localSheetId="71" hidden="1">{"Main Economic Indicators",#N/A,FALSE,"C"}</definedName>
    <definedName name="guyana1003" localSheetId="73" hidden="1">{"Main Economic Indicators",#N/A,FALSE,"C"}</definedName>
    <definedName name="guyana1003" localSheetId="74" hidden="1">{"Main Economic Indicators",#N/A,FALSE,"C"}</definedName>
    <definedName name="guyana1003" localSheetId="0" hidden="1">{"Main Economic Indicators",#N/A,FALSE,"C"}</definedName>
    <definedName name="guyana1003" hidden="1">{"Main Economic Indicators",#N/A,FALSE,"C"}</definedName>
    <definedName name="hhh" localSheetId="21" hidden="1">'[45]J(Priv.Cap)'!#REF!</definedName>
    <definedName name="hhh" localSheetId="23" hidden="1">'[45]J(Priv.Cap)'!#REF!</definedName>
    <definedName name="hhh" localSheetId="41" hidden="1">'[46]J(Priv.Cap)'!#REF!</definedName>
    <definedName name="hhh" localSheetId="42" hidden="1">'[46]J(Priv.Cap)'!#REF!</definedName>
    <definedName name="hhh" localSheetId="43" hidden="1">'[47]J(Priv.Cap)'!#REF!</definedName>
    <definedName name="hhh" localSheetId="44" hidden="1">'[47]J(Priv.Cap)'!#REF!</definedName>
    <definedName name="hhh" localSheetId="45" hidden="1">'[47]J(Priv.Cap)'!#REF!</definedName>
    <definedName name="hhh" localSheetId="6" hidden="1">'[45]J(Priv.Cap)'!#REF!</definedName>
    <definedName name="hhh" hidden="1">'[45]J(Priv.Cap)'!#REF!</definedName>
    <definedName name="hjsadg" localSheetId="1" hidden="1">{#N/A,#N/A,TRUE,"Table1USD";#N/A,#N/A,TRUE,"Table1GBP"}</definedName>
    <definedName name="hjsadg" localSheetId="22" hidden="1">{#N/A,#N/A,TRUE,"Table1USD";#N/A,#N/A,TRUE,"Table1GBP"}</definedName>
    <definedName name="hjsadg" localSheetId="2" hidden="1">{#N/A,#N/A,TRUE,"Table1USD";#N/A,#N/A,TRUE,"Table1GBP"}</definedName>
    <definedName name="hjsadg" localSheetId="26" hidden="1">{#N/A,#N/A,TRUE,"Table1USD";#N/A,#N/A,TRUE,"Table1GBP"}</definedName>
    <definedName name="hjsadg" localSheetId="27" hidden="1">{#N/A,#N/A,TRUE,"Table1USD";#N/A,#N/A,TRUE,"Table1GBP"}</definedName>
    <definedName name="hjsadg" localSheetId="31" hidden="1">{#N/A,#N/A,TRUE,"Table1USD";#N/A,#N/A,TRUE,"Table1GBP"}</definedName>
    <definedName name="hjsadg" localSheetId="32" hidden="1">{#N/A,#N/A,TRUE,"Table1USD";#N/A,#N/A,TRUE,"Table1GBP"}</definedName>
    <definedName name="hjsadg" localSheetId="33" hidden="1">{#N/A,#N/A,TRUE,"Table1USD";#N/A,#N/A,TRUE,"Table1GBP"}</definedName>
    <definedName name="hjsadg" localSheetId="3" hidden="1">{#N/A,#N/A,TRUE,"Table1USD";#N/A,#N/A,TRUE,"Table1GBP"}</definedName>
    <definedName name="hjsadg" localSheetId="39" hidden="1">{#N/A,#N/A,TRUE,"Table1USD";#N/A,#N/A,TRUE,"Table1GBP"}</definedName>
    <definedName name="hjsadg" localSheetId="40" hidden="1">{#N/A,#N/A,TRUE,"Table1USD";#N/A,#N/A,TRUE,"Table1GBP"}</definedName>
    <definedName name="hjsadg" localSheetId="41" hidden="1">{#N/A,#N/A,TRUE,"Table1USD";#N/A,#N/A,TRUE,"Table1GBP"}</definedName>
    <definedName name="hjsadg" localSheetId="42" hidden="1">{#N/A,#N/A,TRUE,"Table1USD";#N/A,#N/A,TRUE,"Table1GBP"}</definedName>
    <definedName name="hjsadg" localSheetId="43" hidden="1">{#N/A,#N/A,TRUE,"Table1USD";#N/A,#N/A,TRUE,"Table1GBP"}</definedName>
    <definedName name="hjsadg" localSheetId="44" hidden="1">{#N/A,#N/A,TRUE,"Table1USD";#N/A,#N/A,TRUE,"Table1GBP"}</definedName>
    <definedName name="hjsadg" localSheetId="45" hidden="1">{#N/A,#N/A,TRUE,"Table1USD";#N/A,#N/A,TRUE,"Table1GBP"}</definedName>
    <definedName name="hjsadg" localSheetId="46" hidden="1">{#N/A,#N/A,TRUE,"Table1USD";#N/A,#N/A,TRUE,"Table1GBP"}</definedName>
    <definedName name="hjsadg" localSheetId="47" hidden="1">{#N/A,#N/A,TRUE,"Table1USD";#N/A,#N/A,TRUE,"Table1GBP"}</definedName>
    <definedName name="hjsadg" localSheetId="48" hidden="1">{#N/A,#N/A,TRUE,"Table1USD";#N/A,#N/A,TRUE,"Table1GBP"}</definedName>
    <definedName name="hjsadg" localSheetId="49" hidden="1">{#N/A,#N/A,TRUE,"Table1USD";#N/A,#N/A,TRUE,"Table1GBP"}</definedName>
    <definedName name="hjsadg" localSheetId="50" hidden="1">{#N/A,#N/A,TRUE,"Table1USD";#N/A,#N/A,TRUE,"Table1GBP"}</definedName>
    <definedName name="hjsadg" localSheetId="51" hidden="1">{#N/A,#N/A,TRUE,"Table1USD";#N/A,#N/A,TRUE,"Table1GBP"}</definedName>
    <definedName name="hjsadg" localSheetId="52" hidden="1">{#N/A,#N/A,TRUE,"Table1USD";#N/A,#N/A,TRUE,"Table1GBP"}</definedName>
    <definedName name="hjsadg" localSheetId="53" hidden="1">{#N/A,#N/A,TRUE,"Table1USD";#N/A,#N/A,TRUE,"Table1GBP"}</definedName>
    <definedName name="hjsadg" localSheetId="54" hidden="1">{#N/A,#N/A,TRUE,"Table1USD";#N/A,#N/A,TRUE,"Table1GBP"}</definedName>
    <definedName name="hjsadg" localSheetId="55" hidden="1">{#N/A,#N/A,TRUE,"Table1USD";#N/A,#N/A,TRUE,"Table1GBP"}</definedName>
    <definedName name="hjsadg" localSheetId="56" hidden="1">{#N/A,#N/A,TRUE,"Table1USD";#N/A,#N/A,TRUE,"Table1GBP"}</definedName>
    <definedName name="hjsadg" localSheetId="58" hidden="1">{#N/A,#N/A,TRUE,"Table1USD";#N/A,#N/A,TRUE,"Table1GBP"}</definedName>
    <definedName name="hjsadg" localSheetId="59" hidden="1">{#N/A,#N/A,TRUE,"Table1USD";#N/A,#N/A,TRUE,"Table1GBP"}</definedName>
    <definedName name="hjsadg" localSheetId="64" hidden="1">{#N/A,#N/A,TRUE,"Table1USD";#N/A,#N/A,TRUE,"Table1GBP"}</definedName>
    <definedName name="hjsadg" localSheetId="65" hidden="1">{#N/A,#N/A,TRUE,"Table1USD";#N/A,#N/A,TRUE,"Table1GBP"}</definedName>
    <definedName name="hjsadg" localSheetId="66" hidden="1">{#N/A,#N/A,TRUE,"Table1USD";#N/A,#N/A,TRUE,"Table1GBP"}</definedName>
    <definedName name="hjsadg" localSheetId="6" hidden="1">{#N/A,#N/A,TRUE,"Table1USD";#N/A,#N/A,TRUE,"Table1GBP"}</definedName>
    <definedName name="hjsadg" localSheetId="67" hidden="1">{#N/A,#N/A,TRUE,"Table1USD";#N/A,#N/A,TRUE,"Table1GBP"}</definedName>
    <definedName name="hjsadg" localSheetId="69" hidden="1">{#N/A,#N/A,TRUE,"Table1USD";#N/A,#N/A,TRUE,"Table1GBP"}</definedName>
    <definedName name="hjsadg" localSheetId="71" hidden="1">{#N/A,#N/A,TRUE,"Table1USD";#N/A,#N/A,TRUE,"Table1GBP"}</definedName>
    <definedName name="hjsadg" localSheetId="73" hidden="1">{#N/A,#N/A,TRUE,"Table1USD";#N/A,#N/A,TRUE,"Table1GBP"}</definedName>
    <definedName name="hjsadg" localSheetId="74" hidden="1">{#N/A,#N/A,TRUE,"Table1USD";#N/A,#N/A,TRUE,"Table1GBP"}</definedName>
    <definedName name="hjsadg" localSheetId="0" hidden="1">{#N/A,#N/A,TRUE,"Table1USD";#N/A,#N/A,TRUE,"Table1GBP"}</definedName>
    <definedName name="hjsadg" hidden="1">{#N/A,#N/A,TRUE,"Table1USD";#N/A,#N/A,TRUE,"Table1GBP"}</definedName>
    <definedName name="HTML_CodePage" hidden="1">1252</definedName>
    <definedName name="HTML_Control" localSheetId="1" hidden="1">{"'net change'!$A$4:$EL$14"}</definedName>
    <definedName name="HTML_Control" localSheetId="22" hidden="1">{"'net change'!$A$4:$EL$14"}</definedName>
    <definedName name="HTML_Control" localSheetId="2" hidden="1">{"'net change'!$A$4:$EL$14"}</definedName>
    <definedName name="HTML_Control" localSheetId="26" hidden="1">{"'net change'!$A$4:$EL$14"}</definedName>
    <definedName name="HTML_Control" localSheetId="27" hidden="1">{"'net change'!$A$4:$EL$14"}</definedName>
    <definedName name="HTML_Control" localSheetId="31" hidden="1">{"'net change'!$A$4:$EL$14"}</definedName>
    <definedName name="HTML_Control" localSheetId="32" hidden="1">{"'net change'!$A$4:$EL$14"}</definedName>
    <definedName name="HTML_Control" localSheetId="33" hidden="1">{"'net change'!$A$4:$EL$14"}</definedName>
    <definedName name="HTML_Control" localSheetId="3" hidden="1">{"'net change'!$A$4:$EL$14"}</definedName>
    <definedName name="HTML_Control" localSheetId="39" hidden="1">{"'net change'!$A$4:$EL$14"}</definedName>
    <definedName name="HTML_Control" localSheetId="40" hidden="1">{"'net change'!$A$4:$EL$14"}</definedName>
    <definedName name="HTML_Control" localSheetId="41" hidden="1">{"'net change'!$A$4:$EL$14"}</definedName>
    <definedName name="HTML_Control" localSheetId="42" hidden="1">{"'net change'!$A$4:$EL$14"}</definedName>
    <definedName name="HTML_Control" localSheetId="43" hidden="1">{"'net change'!$A$4:$EL$14"}</definedName>
    <definedName name="HTML_Control" localSheetId="44" hidden="1">{"'net change'!$A$4:$EL$14"}</definedName>
    <definedName name="HTML_Control" localSheetId="45" hidden="1">{"'net change'!$A$4:$EL$14"}</definedName>
    <definedName name="HTML_Control" localSheetId="46" hidden="1">{"'net change'!$A$4:$EL$14"}</definedName>
    <definedName name="HTML_Control" localSheetId="47" hidden="1">{"'net change'!$A$4:$EL$14"}</definedName>
    <definedName name="HTML_Control" localSheetId="48" hidden="1">{"'net change'!$A$4:$EL$14"}</definedName>
    <definedName name="HTML_Control" localSheetId="49" hidden="1">{"'net change'!$A$4:$EL$14"}</definedName>
    <definedName name="HTML_Control" localSheetId="50" hidden="1">{"'net change'!$A$4:$EL$14"}</definedName>
    <definedName name="HTML_Control" localSheetId="51" hidden="1">{"'net change'!$A$4:$EL$14"}</definedName>
    <definedName name="HTML_Control" localSheetId="52" hidden="1">{"'net change'!$A$4:$EL$14"}</definedName>
    <definedName name="HTML_Control" localSheetId="53" hidden="1">{"'net change'!$A$4:$EL$14"}</definedName>
    <definedName name="HTML_Control" localSheetId="54" hidden="1">{"'net change'!$A$4:$EL$14"}</definedName>
    <definedName name="HTML_Control" localSheetId="55" hidden="1">{"'net change'!$A$4:$EL$14"}</definedName>
    <definedName name="HTML_Control" localSheetId="56" hidden="1">{"'net change'!$A$4:$EL$14"}</definedName>
    <definedName name="HTML_Control" localSheetId="58" hidden="1">{"'net change'!$A$4:$EL$14"}</definedName>
    <definedName name="HTML_Control" localSheetId="59" hidden="1">{"'net change'!$A$4:$EL$14"}</definedName>
    <definedName name="HTML_Control" localSheetId="64" hidden="1">{"'net change'!$A$4:$EL$14"}</definedName>
    <definedName name="HTML_Control" localSheetId="65" hidden="1">{"'net change'!$A$4:$EL$14"}</definedName>
    <definedName name="HTML_Control" localSheetId="66" hidden="1">{"'net change'!$A$4:$EL$14"}</definedName>
    <definedName name="HTML_Control" localSheetId="6" hidden="1">{"'net change'!$A$4:$EL$14"}</definedName>
    <definedName name="HTML_Control" localSheetId="67" hidden="1">{"'net change'!$A$4:$EL$14"}</definedName>
    <definedName name="HTML_Control" localSheetId="69" hidden="1">{"'net change'!$A$4:$EL$14"}</definedName>
    <definedName name="HTML_Control" localSheetId="71" hidden="1">{"'net change'!$A$4:$EL$14"}</definedName>
    <definedName name="HTML_Control" localSheetId="73" hidden="1">{"'net change'!$A$4:$EL$14"}</definedName>
    <definedName name="HTML_Control" localSheetId="74" hidden="1">{"'net change'!$A$4:$EL$14"}</definedName>
    <definedName name="HTML_Control" localSheetId="0"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jjj" localSheetId="1" hidden="1">[48]M!#REF!</definedName>
    <definedName name="jjj" localSheetId="21" hidden="1">[48]M!#REF!</definedName>
    <definedName name="jjj" localSheetId="22" hidden="1">[48]M!#REF!</definedName>
    <definedName name="jjj" localSheetId="23" hidden="1">[48]M!#REF!</definedName>
    <definedName name="jjj" localSheetId="2" hidden="1">[48]M!#REF!</definedName>
    <definedName name="jjj" localSheetId="27" hidden="1">[48]M!#REF!</definedName>
    <definedName name="jjj" localSheetId="31" hidden="1">[48]M!#REF!</definedName>
    <definedName name="jjj" localSheetId="32" hidden="1">[48]M!#REF!</definedName>
    <definedName name="jjj" localSheetId="33" hidden="1">[48]M!#REF!</definedName>
    <definedName name="jjj" localSheetId="3" hidden="1">[48]M!#REF!</definedName>
    <definedName name="jjj" localSheetId="39" hidden="1">[48]M!#REF!</definedName>
    <definedName name="jjj" localSheetId="40" hidden="1">[48]M!#REF!</definedName>
    <definedName name="jjj" localSheetId="41" hidden="1">[49]M!#REF!</definedName>
    <definedName name="jjj" localSheetId="42" hidden="1">[49]M!#REF!</definedName>
    <definedName name="jjj" localSheetId="43" hidden="1">[50]M!#REF!</definedName>
    <definedName name="jjj" localSheetId="44" hidden="1">[50]M!#REF!</definedName>
    <definedName name="jjj" localSheetId="45" hidden="1">[50]M!#REF!</definedName>
    <definedName name="jjj" localSheetId="46" hidden="1">[48]M!#REF!</definedName>
    <definedName name="jjj" localSheetId="47" hidden="1">[48]M!#REF!</definedName>
    <definedName name="jjj" localSheetId="48" hidden="1">[48]M!#REF!</definedName>
    <definedName name="jjj" localSheetId="49" hidden="1">[48]M!#REF!</definedName>
    <definedName name="jjj" localSheetId="50" hidden="1">[48]M!#REF!</definedName>
    <definedName name="jjj" localSheetId="51" hidden="1">[48]M!#REF!</definedName>
    <definedName name="jjj" localSheetId="52" hidden="1">[48]M!#REF!</definedName>
    <definedName name="jjj" localSheetId="53" hidden="1">[48]M!#REF!</definedName>
    <definedName name="jjj" localSheetId="54" hidden="1">[48]M!#REF!</definedName>
    <definedName name="jjj" localSheetId="55" hidden="1">[48]M!#REF!</definedName>
    <definedName name="jjj" localSheetId="56" hidden="1">[48]M!#REF!</definedName>
    <definedName name="jjj" localSheetId="58" hidden="1">[48]M!#REF!</definedName>
    <definedName name="jjj" localSheetId="59" hidden="1">[48]M!#REF!</definedName>
    <definedName name="jjj" localSheetId="64" hidden="1">[48]M!#REF!</definedName>
    <definedName name="jjj" localSheetId="65" hidden="1">[48]M!#REF!</definedName>
    <definedName name="jjj" localSheetId="66" hidden="1">[48]M!#REF!</definedName>
    <definedName name="jjj" localSheetId="6" hidden="1">[48]M!#REF!</definedName>
    <definedName name="jjj" localSheetId="67" hidden="1">[48]M!#REF!</definedName>
    <definedName name="jjj" localSheetId="69" hidden="1">[48]M!#REF!</definedName>
    <definedName name="jjj" localSheetId="71" hidden="1">[48]M!#REF!</definedName>
    <definedName name="jjj" localSheetId="73" hidden="1">[48]M!#REF!</definedName>
    <definedName name="jjj" localSheetId="74" hidden="1">[48]M!#REF!</definedName>
    <definedName name="jjj" localSheetId="0" hidden="1">[48]M!#REF!</definedName>
    <definedName name="jjj" hidden="1">[48]M!#REF!</definedName>
    <definedName name="jjjjjj" localSheetId="1" hidden="1">'[42]J(Priv.Cap)'!#REF!</definedName>
    <definedName name="jjjjjj" localSheetId="21" hidden="1">'[42]J(Priv.Cap)'!#REF!</definedName>
    <definedName name="jjjjjj" localSheetId="22" hidden="1">'[42]J(Priv.Cap)'!#REF!</definedName>
    <definedName name="jjjjjj" localSheetId="23" hidden="1">'[42]J(Priv.Cap)'!#REF!</definedName>
    <definedName name="jjjjjj" localSheetId="2" hidden="1">'[42]J(Priv.Cap)'!#REF!</definedName>
    <definedName name="jjjjjj" localSheetId="27" hidden="1">'[42]J(Priv.Cap)'!#REF!</definedName>
    <definedName name="jjjjjj" localSheetId="31" hidden="1">'[42]J(Priv.Cap)'!#REF!</definedName>
    <definedName name="jjjjjj" localSheetId="32" hidden="1">'[42]J(Priv.Cap)'!#REF!</definedName>
    <definedName name="jjjjjj" localSheetId="33" hidden="1">'[42]J(Priv.Cap)'!#REF!</definedName>
    <definedName name="jjjjjj" localSheetId="3" hidden="1">'[42]J(Priv.Cap)'!#REF!</definedName>
    <definedName name="jjjjjj" localSheetId="39" hidden="1">'[42]J(Priv.Cap)'!#REF!</definedName>
    <definedName name="jjjjjj" localSheetId="40" hidden="1">'[42]J(Priv.Cap)'!#REF!</definedName>
    <definedName name="jjjjjj" localSheetId="41" hidden="1">'[43]J(Priv.Cap)'!#REF!</definedName>
    <definedName name="jjjjjj" localSheetId="42" hidden="1">'[43]J(Priv.Cap)'!#REF!</definedName>
    <definedName name="jjjjjj" localSheetId="43" hidden="1">'[44]J(Priv.Cap)'!#REF!</definedName>
    <definedName name="jjjjjj" localSheetId="44" hidden="1">'[44]J(Priv.Cap)'!#REF!</definedName>
    <definedName name="jjjjjj" localSheetId="45" hidden="1">'[44]J(Priv.Cap)'!#REF!</definedName>
    <definedName name="jjjjjj" localSheetId="46" hidden="1">'[42]J(Priv.Cap)'!#REF!</definedName>
    <definedName name="jjjjjj" localSheetId="47" hidden="1">'[42]J(Priv.Cap)'!#REF!</definedName>
    <definedName name="jjjjjj" localSheetId="48" hidden="1">'[42]J(Priv.Cap)'!#REF!</definedName>
    <definedName name="jjjjjj" localSheetId="49" hidden="1">'[42]J(Priv.Cap)'!#REF!</definedName>
    <definedName name="jjjjjj" localSheetId="50" hidden="1">'[42]J(Priv.Cap)'!#REF!</definedName>
    <definedName name="jjjjjj" localSheetId="51" hidden="1">'[42]J(Priv.Cap)'!#REF!</definedName>
    <definedName name="jjjjjj" localSheetId="52" hidden="1">'[42]J(Priv.Cap)'!#REF!</definedName>
    <definedName name="jjjjjj" localSheetId="53" hidden="1">'[42]J(Priv.Cap)'!#REF!</definedName>
    <definedName name="jjjjjj" localSheetId="54" hidden="1">'[42]J(Priv.Cap)'!#REF!</definedName>
    <definedName name="jjjjjj" localSheetId="55" hidden="1">'[42]J(Priv.Cap)'!#REF!</definedName>
    <definedName name="jjjjjj" localSheetId="56" hidden="1">'[42]J(Priv.Cap)'!#REF!</definedName>
    <definedName name="jjjjjj" localSheetId="58" hidden="1">'[42]J(Priv.Cap)'!#REF!</definedName>
    <definedName name="jjjjjj" localSheetId="59" hidden="1">'[42]J(Priv.Cap)'!#REF!</definedName>
    <definedName name="jjjjjj" localSheetId="64" hidden="1">'[42]J(Priv.Cap)'!#REF!</definedName>
    <definedName name="jjjjjj" localSheetId="65" hidden="1">'[42]J(Priv.Cap)'!#REF!</definedName>
    <definedName name="jjjjjj" localSheetId="66" hidden="1">'[42]J(Priv.Cap)'!#REF!</definedName>
    <definedName name="jjjjjj" localSheetId="6" hidden="1">'[42]J(Priv.Cap)'!#REF!</definedName>
    <definedName name="jjjjjj" localSheetId="67" hidden="1">'[42]J(Priv.Cap)'!#REF!</definedName>
    <definedName name="jjjjjj" localSheetId="69" hidden="1">'[42]J(Priv.Cap)'!#REF!</definedName>
    <definedName name="jjjjjj" localSheetId="71" hidden="1">'[42]J(Priv.Cap)'!#REF!</definedName>
    <definedName name="jjjjjj" localSheetId="73" hidden="1">'[42]J(Priv.Cap)'!#REF!</definedName>
    <definedName name="jjjjjj" localSheetId="74" hidden="1">'[42]J(Priv.Cap)'!#REF!</definedName>
    <definedName name="jjjjjj" localSheetId="0" hidden="1">'[42]J(Priv.Cap)'!#REF!</definedName>
    <definedName name="jjjjjj" hidden="1">'[42]J(Priv.Cap)'!#REF!</definedName>
    <definedName name="js" localSheetId="1" hidden="1">{#N/A,#N/A,TRUE,"Table1USD";#N/A,#N/A,TRUE,"Table1GBP"}</definedName>
    <definedName name="js" localSheetId="22" hidden="1">{#N/A,#N/A,TRUE,"Table1USD";#N/A,#N/A,TRUE,"Table1GBP"}</definedName>
    <definedName name="js" localSheetId="2" hidden="1">{#N/A,#N/A,TRUE,"Table1USD";#N/A,#N/A,TRUE,"Table1GBP"}</definedName>
    <definedName name="js" localSheetId="26" hidden="1">{#N/A,#N/A,TRUE,"Table1USD";#N/A,#N/A,TRUE,"Table1GBP"}</definedName>
    <definedName name="js" localSheetId="27" hidden="1">{#N/A,#N/A,TRUE,"Table1USD";#N/A,#N/A,TRUE,"Table1GBP"}</definedName>
    <definedName name="js" localSheetId="31" hidden="1">{#N/A,#N/A,TRUE,"Table1USD";#N/A,#N/A,TRUE,"Table1GBP"}</definedName>
    <definedName name="js" localSheetId="32" hidden="1">{#N/A,#N/A,TRUE,"Table1USD";#N/A,#N/A,TRUE,"Table1GBP"}</definedName>
    <definedName name="js" localSheetId="33" hidden="1">{#N/A,#N/A,TRUE,"Table1USD";#N/A,#N/A,TRUE,"Table1GBP"}</definedName>
    <definedName name="js" localSheetId="3" hidden="1">{#N/A,#N/A,TRUE,"Table1USD";#N/A,#N/A,TRUE,"Table1GBP"}</definedName>
    <definedName name="js" localSheetId="39" hidden="1">{#N/A,#N/A,TRUE,"Table1USD";#N/A,#N/A,TRUE,"Table1GBP"}</definedName>
    <definedName name="js" localSheetId="40" hidden="1">{#N/A,#N/A,TRUE,"Table1USD";#N/A,#N/A,TRUE,"Table1GBP"}</definedName>
    <definedName name="js" localSheetId="41" hidden="1">{#N/A,#N/A,TRUE,"Table1USD";#N/A,#N/A,TRUE,"Table1GBP"}</definedName>
    <definedName name="js" localSheetId="42" hidden="1">{#N/A,#N/A,TRUE,"Table1USD";#N/A,#N/A,TRUE,"Table1GBP"}</definedName>
    <definedName name="js" localSheetId="43" hidden="1">{#N/A,#N/A,TRUE,"Table1USD";#N/A,#N/A,TRUE,"Table1GBP"}</definedName>
    <definedName name="js" localSheetId="44" hidden="1">{#N/A,#N/A,TRUE,"Table1USD";#N/A,#N/A,TRUE,"Table1GBP"}</definedName>
    <definedName name="js" localSheetId="45" hidden="1">{#N/A,#N/A,TRUE,"Table1USD";#N/A,#N/A,TRUE,"Table1GBP"}</definedName>
    <definedName name="js" localSheetId="46" hidden="1">{#N/A,#N/A,TRUE,"Table1USD";#N/A,#N/A,TRUE,"Table1GBP"}</definedName>
    <definedName name="js" localSheetId="47" hidden="1">{#N/A,#N/A,TRUE,"Table1USD";#N/A,#N/A,TRUE,"Table1GBP"}</definedName>
    <definedName name="js" localSheetId="48" hidden="1">{#N/A,#N/A,TRUE,"Table1USD";#N/A,#N/A,TRUE,"Table1GBP"}</definedName>
    <definedName name="js" localSheetId="49" hidden="1">{#N/A,#N/A,TRUE,"Table1USD";#N/A,#N/A,TRUE,"Table1GBP"}</definedName>
    <definedName name="js" localSheetId="50" hidden="1">{#N/A,#N/A,TRUE,"Table1USD";#N/A,#N/A,TRUE,"Table1GBP"}</definedName>
    <definedName name="js" localSheetId="51" hidden="1">{#N/A,#N/A,TRUE,"Table1USD";#N/A,#N/A,TRUE,"Table1GBP"}</definedName>
    <definedName name="js" localSheetId="52" hidden="1">{#N/A,#N/A,TRUE,"Table1USD";#N/A,#N/A,TRUE,"Table1GBP"}</definedName>
    <definedName name="js" localSheetId="53" hidden="1">{#N/A,#N/A,TRUE,"Table1USD";#N/A,#N/A,TRUE,"Table1GBP"}</definedName>
    <definedName name="js" localSheetId="54" hidden="1">{#N/A,#N/A,TRUE,"Table1USD";#N/A,#N/A,TRUE,"Table1GBP"}</definedName>
    <definedName name="js" localSheetId="55" hidden="1">{#N/A,#N/A,TRUE,"Table1USD";#N/A,#N/A,TRUE,"Table1GBP"}</definedName>
    <definedName name="js" localSheetId="56" hidden="1">{#N/A,#N/A,TRUE,"Table1USD";#N/A,#N/A,TRUE,"Table1GBP"}</definedName>
    <definedName name="js" localSheetId="58" hidden="1">{#N/A,#N/A,TRUE,"Table1USD";#N/A,#N/A,TRUE,"Table1GBP"}</definedName>
    <definedName name="js" localSheetId="59" hidden="1">{#N/A,#N/A,TRUE,"Table1USD";#N/A,#N/A,TRUE,"Table1GBP"}</definedName>
    <definedName name="js" localSheetId="64" hidden="1">{#N/A,#N/A,TRUE,"Table1USD";#N/A,#N/A,TRUE,"Table1GBP"}</definedName>
    <definedName name="js" localSheetId="65" hidden="1">{#N/A,#N/A,TRUE,"Table1USD";#N/A,#N/A,TRUE,"Table1GBP"}</definedName>
    <definedName name="js" localSheetId="66" hidden="1">{#N/A,#N/A,TRUE,"Table1USD";#N/A,#N/A,TRUE,"Table1GBP"}</definedName>
    <definedName name="js" localSheetId="6" hidden="1">{#N/A,#N/A,TRUE,"Table1USD";#N/A,#N/A,TRUE,"Table1GBP"}</definedName>
    <definedName name="js" localSheetId="67" hidden="1">{#N/A,#N/A,TRUE,"Table1USD";#N/A,#N/A,TRUE,"Table1GBP"}</definedName>
    <definedName name="js" localSheetId="69" hidden="1">{#N/A,#N/A,TRUE,"Table1USD";#N/A,#N/A,TRUE,"Table1GBP"}</definedName>
    <definedName name="js" localSheetId="71" hidden="1">{#N/A,#N/A,TRUE,"Table1USD";#N/A,#N/A,TRUE,"Table1GBP"}</definedName>
    <definedName name="js" localSheetId="73" hidden="1">{#N/A,#N/A,TRUE,"Table1USD";#N/A,#N/A,TRUE,"Table1GBP"}</definedName>
    <definedName name="js" localSheetId="74" hidden="1">{#N/A,#N/A,TRUE,"Table1USD";#N/A,#N/A,TRUE,"Table1GBP"}</definedName>
    <definedName name="js" localSheetId="0" hidden="1">{#N/A,#N/A,TRUE,"Table1USD";#N/A,#N/A,TRUE,"Table1GBP"}</definedName>
    <definedName name="js" hidden="1">{#N/A,#N/A,TRUE,"Table1USD";#N/A,#N/A,TRUE,"Table1GBP"}</definedName>
    <definedName name="kk" localSheetId="1" hidden="1">{"Tab1",#N/A,FALSE,"P";"Tab2",#N/A,FALSE,"P"}</definedName>
    <definedName name="kk" localSheetId="22" hidden="1">{"Tab1",#N/A,FALSE,"P";"Tab2",#N/A,FALSE,"P"}</definedName>
    <definedName name="kk" localSheetId="2" hidden="1">{"Tab1",#N/A,FALSE,"P";"Tab2",#N/A,FALSE,"P"}</definedName>
    <definedName name="kk" localSheetId="26" hidden="1">{"Tab1",#N/A,FALSE,"P";"Tab2",#N/A,FALSE,"P"}</definedName>
    <definedName name="kk" localSheetId="27" hidden="1">{"Tab1",#N/A,FALSE,"P";"Tab2",#N/A,FALSE,"P"}</definedName>
    <definedName name="kk" localSheetId="31" hidden="1">{"Tab1",#N/A,FALSE,"P";"Tab2",#N/A,FALSE,"P"}</definedName>
    <definedName name="kk" localSheetId="32" hidden="1">{"Tab1",#N/A,FALSE,"P";"Tab2",#N/A,FALSE,"P"}</definedName>
    <definedName name="kk" localSheetId="33" hidden="1">{"Tab1",#N/A,FALSE,"P";"Tab2",#N/A,FALSE,"P"}</definedName>
    <definedName name="kk" localSheetId="3" hidden="1">{"Tab1",#N/A,FALSE,"P";"Tab2",#N/A,FALSE,"P"}</definedName>
    <definedName name="kk" localSheetId="39" hidden="1">{"Tab1",#N/A,FALSE,"P";"Tab2",#N/A,FALSE,"P"}</definedName>
    <definedName name="kk" localSheetId="40" hidden="1">{"Tab1",#N/A,FALSE,"P";"Tab2",#N/A,FALSE,"P"}</definedName>
    <definedName name="kk" localSheetId="41" hidden="1">{"Tab1",#N/A,FALSE,"P";"Tab2",#N/A,FALSE,"P"}</definedName>
    <definedName name="kk" localSheetId="42" hidden="1">{"Tab1",#N/A,FALSE,"P";"Tab2",#N/A,FALSE,"P"}</definedName>
    <definedName name="kk" localSheetId="43" hidden="1">{"Tab1",#N/A,FALSE,"P";"Tab2",#N/A,FALSE,"P"}</definedName>
    <definedName name="kk" localSheetId="44" hidden="1">{"Tab1",#N/A,FALSE,"P";"Tab2",#N/A,FALSE,"P"}</definedName>
    <definedName name="kk" localSheetId="45"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49" hidden="1">{"Tab1",#N/A,FALSE,"P";"Tab2",#N/A,FALSE,"P"}</definedName>
    <definedName name="kk" localSheetId="50" hidden="1">{"Tab1",#N/A,FALSE,"P";"Tab2",#N/A,FALSE,"P"}</definedName>
    <definedName name="kk" localSheetId="51" hidden="1">{"Tab1",#N/A,FALSE,"P";"Tab2",#N/A,FALSE,"P"}</definedName>
    <definedName name="kk" localSheetId="52" hidden="1">{"Tab1",#N/A,FALSE,"P";"Tab2",#N/A,FALSE,"P"}</definedName>
    <definedName name="kk" localSheetId="53" hidden="1">{"Tab1",#N/A,FALSE,"P";"Tab2",#N/A,FALSE,"P"}</definedName>
    <definedName name="kk" localSheetId="54" hidden="1">{"Tab1",#N/A,FALSE,"P";"Tab2",#N/A,FALSE,"P"}</definedName>
    <definedName name="kk" localSheetId="55" hidden="1">{"Tab1",#N/A,FALSE,"P";"Tab2",#N/A,FALSE,"P"}</definedName>
    <definedName name="kk" localSheetId="56" hidden="1">{"Tab1",#N/A,FALSE,"P";"Tab2",#N/A,FALSE,"P"}</definedName>
    <definedName name="kk" localSheetId="58" hidden="1">{"Tab1",#N/A,FALSE,"P";"Tab2",#N/A,FALSE,"P"}</definedName>
    <definedName name="kk" localSheetId="59" hidden="1">{"Tab1",#N/A,FALSE,"P";"Tab2",#N/A,FALSE,"P"}</definedName>
    <definedName name="kk" localSheetId="64" hidden="1">{"Tab1",#N/A,FALSE,"P";"Tab2",#N/A,FALSE,"P"}</definedName>
    <definedName name="kk" localSheetId="65" hidden="1">{"Tab1",#N/A,FALSE,"P";"Tab2",#N/A,FALSE,"P"}</definedName>
    <definedName name="kk" localSheetId="66" hidden="1">{"Tab1",#N/A,FALSE,"P";"Tab2",#N/A,FALSE,"P"}</definedName>
    <definedName name="kk" localSheetId="6" hidden="1">{"Tab1",#N/A,FALSE,"P";"Tab2",#N/A,FALSE,"P"}</definedName>
    <definedName name="kk" localSheetId="67" hidden="1">{"Tab1",#N/A,FALSE,"P";"Tab2",#N/A,FALSE,"P"}</definedName>
    <definedName name="kk" localSheetId="69" hidden="1">{"Tab1",#N/A,FALSE,"P";"Tab2",#N/A,FALSE,"P"}</definedName>
    <definedName name="kk" localSheetId="71" hidden="1">{"Tab1",#N/A,FALSE,"P";"Tab2",#N/A,FALSE,"P"}</definedName>
    <definedName name="kk" localSheetId="73" hidden="1">{"Tab1",#N/A,FALSE,"P";"Tab2",#N/A,FALSE,"P"}</definedName>
    <definedName name="kk" localSheetId="74" hidden="1">{"Tab1",#N/A,FALSE,"P";"Tab2",#N/A,FALSE,"P"}</definedName>
    <definedName name="kk" localSheetId="0" hidden="1">{"Tab1",#N/A,FALSE,"P";"Tab2",#N/A,FALSE,"P"}</definedName>
    <definedName name="kk" hidden="1">{"Tab1",#N/A,FALSE,"P";"Tab2",#N/A,FALSE,"P"}</definedName>
    <definedName name="kkk" localSheetId="1" hidden="1">{"WEO",#N/A,FALSE,"Data";"PRI",#N/A,FALSE,"Data";"QUA",#N/A,FALSE,"Data"}</definedName>
    <definedName name="kkk" localSheetId="22" hidden="1">{"WEO",#N/A,FALSE,"Data";"PRI",#N/A,FALSE,"Data";"QUA",#N/A,FALSE,"Data"}</definedName>
    <definedName name="kkk" localSheetId="2" hidden="1">{"WEO",#N/A,FALSE,"Data";"PRI",#N/A,FALSE,"Data";"QUA",#N/A,FALSE,"Data"}</definedName>
    <definedName name="kkk" localSheetId="26" hidden="1">{"WEO",#N/A,FALSE,"Data";"PRI",#N/A,FALSE,"Data";"QUA",#N/A,FALSE,"Data"}</definedName>
    <definedName name="kkk" localSheetId="27" hidden="1">{"WEO",#N/A,FALSE,"Data";"PRI",#N/A,FALSE,"Data";"QUA",#N/A,FALSE,"Data"}</definedName>
    <definedName name="kkk" localSheetId="31" hidden="1">{"WEO",#N/A,FALSE,"Data";"PRI",#N/A,FALSE,"Data";"QUA",#N/A,FALSE,"Data"}</definedName>
    <definedName name="kkk" localSheetId="32" hidden="1">{"WEO",#N/A,FALSE,"Data";"PRI",#N/A,FALSE,"Data";"QUA",#N/A,FALSE,"Data"}</definedName>
    <definedName name="kkk" localSheetId="33" hidden="1">{"WEO",#N/A,FALSE,"Data";"PRI",#N/A,FALSE,"Data";"QUA",#N/A,FALSE,"Data"}</definedName>
    <definedName name="kkk" localSheetId="3" hidden="1">{"WEO",#N/A,FALSE,"Data";"PRI",#N/A,FALSE,"Data";"QUA",#N/A,FALSE,"Data"}</definedName>
    <definedName name="kkk" localSheetId="39" hidden="1">{"WEO",#N/A,FALSE,"Data";"PRI",#N/A,FALSE,"Data";"QUA",#N/A,FALSE,"Data"}</definedName>
    <definedName name="kkk" localSheetId="40" hidden="1">{"WEO",#N/A,FALSE,"Data";"PRI",#N/A,FALSE,"Data";"QUA",#N/A,FALSE,"Data"}</definedName>
    <definedName name="kkk" localSheetId="41" hidden="1">{"WEO",#N/A,FALSE,"Data";"PRI",#N/A,FALSE,"Data";"QUA",#N/A,FALSE,"Data"}</definedName>
    <definedName name="kkk" localSheetId="42" hidden="1">{"WEO",#N/A,FALSE,"Data";"PRI",#N/A,FALSE,"Data";"QUA",#N/A,FALSE,"Data"}</definedName>
    <definedName name="kkk" localSheetId="43" hidden="1">{"WEO",#N/A,FALSE,"Data";"PRI",#N/A,FALSE,"Data";"QUA",#N/A,FALSE,"Data"}</definedName>
    <definedName name="kkk" localSheetId="44" hidden="1">{"WEO",#N/A,FALSE,"Data";"PRI",#N/A,FALSE,"Data";"QUA",#N/A,FALSE,"Data"}</definedName>
    <definedName name="kkk" localSheetId="45" hidden="1">{"WEO",#N/A,FALSE,"Data";"PRI",#N/A,FALSE,"Data";"QUA",#N/A,FALSE,"Data"}</definedName>
    <definedName name="kkk" localSheetId="46" hidden="1">{"WEO",#N/A,FALSE,"Data";"PRI",#N/A,FALSE,"Data";"QUA",#N/A,FALSE,"Data"}</definedName>
    <definedName name="kkk" localSheetId="47" hidden="1">{"WEO",#N/A,FALSE,"Data";"PRI",#N/A,FALSE,"Data";"QUA",#N/A,FALSE,"Data"}</definedName>
    <definedName name="kkk" localSheetId="48" hidden="1">{"WEO",#N/A,FALSE,"Data";"PRI",#N/A,FALSE,"Data";"QUA",#N/A,FALSE,"Data"}</definedName>
    <definedName name="kkk" localSheetId="49" hidden="1">{"WEO",#N/A,FALSE,"Data";"PRI",#N/A,FALSE,"Data";"QUA",#N/A,FALSE,"Data"}</definedName>
    <definedName name="kkk" localSheetId="50" hidden="1">{"WEO",#N/A,FALSE,"Data";"PRI",#N/A,FALSE,"Data";"QUA",#N/A,FALSE,"Data"}</definedName>
    <definedName name="kkk" localSheetId="51" hidden="1">{"WEO",#N/A,FALSE,"Data";"PRI",#N/A,FALSE,"Data";"QUA",#N/A,FALSE,"Data"}</definedName>
    <definedName name="kkk" localSheetId="52" hidden="1">{"WEO",#N/A,FALSE,"Data";"PRI",#N/A,FALSE,"Data";"QUA",#N/A,FALSE,"Data"}</definedName>
    <definedName name="kkk" localSheetId="53" hidden="1">{"WEO",#N/A,FALSE,"Data";"PRI",#N/A,FALSE,"Data";"QUA",#N/A,FALSE,"Data"}</definedName>
    <definedName name="kkk" localSheetId="54" hidden="1">{"WEO",#N/A,FALSE,"Data";"PRI",#N/A,FALSE,"Data";"QUA",#N/A,FALSE,"Data"}</definedName>
    <definedName name="kkk" localSheetId="55" hidden="1">{"WEO",#N/A,FALSE,"Data";"PRI",#N/A,FALSE,"Data";"QUA",#N/A,FALSE,"Data"}</definedName>
    <definedName name="kkk" localSheetId="56" hidden="1">{"WEO",#N/A,FALSE,"Data";"PRI",#N/A,FALSE,"Data";"QUA",#N/A,FALSE,"Data"}</definedName>
    <definedName name="kkk" localSheetId="58" hidden="1">{"WEO",#N/A,FALSE,"Data";"PRI",#N/A,FALSE,"Data";"QUA",#N/A,FALSE,"Data"}</definedName>
    <definedName name="kkk" localSheetId="59" hidden="1">{"WEO",#N/A,FALSE,"Data";"PRI",#N/A,FALSE,"Data";"QUA",#N/A,FALSE,"Data"}</definedName>
    <definedName name="kkk" localSheetId="64" hidden="1">{"WEO",#N/A,FALSE,"Data";"PRI",#N/A,FALSE,"Data";"QUA",#N/A,FALSE,"Data"}</definedName>
    <definedName name="kkk" localSheetId="65" hidden="1">{"WEO",#N/A,FALSE,"Data";"PRI",#N/A,FALSE,"Data";"QUA",#N/A,FALSE,"Data"}</definedName>
    <definedName name="kkk" localSheetId="66" hidden="1">{"WEO",#N/A,FALSE,"Data";"PRI",#N/A,FALSE,"Data";"QUA",#N/A,FALSE,"Data"}</definedName>
    <definedName name="kkk" localSheetId="6" hidden="1">{"WEO",#N/A,FALSE,"Data";"PRI",#N/A,FALSE,"Data";"QUA",#N/A,FALSE,"Data"}</definedName>
    <definedName name="kkk" localSheetId="67" hidden="1">{"WEO",#N/A,FALSE,"Data";"PRI",#N/A,FALSE,"Data";"QUA",#N/A,FALSE,"Data"}</definedName>
    <definedName name="kkk" localSheetId="69" hidden="1">{"WEO",#N/A,FALSE,"Data";"PRI",#N/A,FALSE,"Data";"QUA",#N/A,FALSE,"Data"}</definedName>
    <definedName name="kkk" localSheetId="71" hidden="1">{"WEO",#N/A,FALSE,"Data";"PRI",#N/A,FALSE,"Data";"QUA",#N/A,FALSE,"Data"}</definedName>
    <definedName name="kkk" localSheetId="73" hidden="1">{"WEO",#N/A,FALSE,"Data";"PRI",#N/A,FALSE,"Data";"QUA",#N/A,FALSE,"Data"}</definedName>
    <definedName name="kkk" localSheetId="74" hidden="1">{"WEO",#N/A,FALSE,"Data";"PRI",#N/A,FALSE,"Data";"QUA",#N/A,FALSE,"Data"}</definedName>
    <definedName name="kkk" localSheetId="0" hidden="1">{"WEO",#N/A,FALSE,"Data";"PRI",#N/A,FALSE,"Data";"QUA",#N/A,FALSE,"Data"}</definedName>
    <definedName name="kkk" hidden="1">{"WEO",#N/A,FALSE,"Data";"PRI",#N/A,FALSE,"Data";"QUA",#N/A,FALSE,"Data"}</definedName>
    <definedName name="kkkk" localSheetId="21" hidden="1">[51]M!#REF!</definedName>
    <definedName name="kkkk" localSheetId="23" hidden="1">[51]M!#REF!</definedName>
    <definedName name="kkkk" localSheetId="41" hidden="1">[52]M!#REF!</definedName>
    <definedName name="kkkk" localSheetId="42" hidden="1">[52]M!#REF!</definedName>
    <definedName name="kkkk" localSheetId="43" hidden="1">[53]M!#REF!</definedName>
    <definedName name="kkkk" localSheetId="44" hidden="1">[53]M!#REF!</definedName>
    <definedName name="kkkk" localSheetId="45" hidden="1">[53]M!#REF!</definedName>
    <definedName name="kkkk" localSheetId="6" hidden="1">[51]M!#REF!</definedName>
    <definedName name="kkkk" hidden="1">[51]M!#REF!</definedName>
    <definedName name="llll" localSheetId="21" hidden="1">[48]M!#REF!</definedName>
    <definedName name="llll" localSheetId="23" hidden="1">[48]M!#REF!</definedName>
    <definedName name="llll" localSheetId="41" hidden="1">[49]M!#REF!</definedName>
    <definedName name="llll" localSheetId="42" hidden="1">[49]M!#REF!</definedName>
    <definedName name="llll" localSheetId="43" hidden="1">[50]M!#REF!</definedName>
    <definedName name="llll" localSheetId="44" hidden="1">[50]M!#REF!</definedName>
    <definedName name="llll" localSheetId="45" hidden="1">[50]M!#REF!</definedName>
    <definedName name="llll" localSheetId="6" hidden="1">[48]M!#REF!</definedName>
    <definedName name="llll" hidden="1">[48]M!#REF!</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7" hidden="1">{FALSE,FALSE,-1.25,-15.5,484.5,276.75,FALSE,FALSE,TRUE,TRUE,0,12,#N/A,46,#N/A,2.93460490463215,15.35,1,FALSE,FALSE,3,TRUE,1,FALSE,100,"Swvu.PLA1.","ACwvu.PLA1.",#N/A,FALSE,FALSE,0,0,0,0,2,"","",TRUE,TRUE,FALSE,FALSE,1,60,#N/A,#N/A,FALSE,FALSE,FALSE,FALSE,FALSE,FALSE,FALSE,9,65532,65532,FALSE,FALSE,TRUE,TRUE,TRUE}</definedName>
    <definedName name="MDTab" localSheetId="31" hidden="1">{FALSE,FALSE,-1.25,-15.5,484.5,276.75,FALSE,FALSE,TRUE,TRUE,0,12,#N/A,46,#N/A,2.93460490463215,15.35,1,FALSE,FALSE,3,TRUE,1,FALSE,100,"Swvu.PLA1.","ACwvu.PLA1.",#N/A,FALSE,FALSE,0,0,0,0,2,"","",TRUE,TRUE,FALSE,FALSE,1,60,#N/A,#N/A,FALSE,FALSE,FALSE,FALSE,FALSE,FALSE,FALSE,9,65532,65532,FALSE,FALSE,TRUE,TRUE,TRUE}</definedName>
    <definedName name="MDTab" localSheetId="32" hidden="1">{FALSE,FALSE,-1.25,-15.5,484.5,276.75,FALSE,FALSE,TRUE,TRUE,0,12,#N/A,46,#N/A,2.93460490463215,15.35,1,FALSE,FALSE,3,TRUE,1,FALSE,100,"Swvu.PLA1.","ACwvu.PLA1.",#N/A,FALSE,FALSE,0,0,0,0,2,"","",TRUE,TRUE,FALSE,FALSE,1,60,#N/A,#N/A,FALSE,FALSE,FALSE,FALSE,FALSE,FALSE,FALSE,9,65532,65532,FALSE,FALSE,TRUE,TRUE,TRUE}</definedName>
    <definedName name="MDTab" localSheetId="33"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39" hidden="1">{FALSE,FALSE,-1.25,-15.5,484.5,276.75,FALSE,FALSE,TRUE,TRUE,0,12,#N/A,46,#N/A,2.93460490463215,15.35,1,FALSE,FALSE,3,TRUE,1,FALSE,100,"Swvu.PLA1.","ACwvu.PLA1.",#N/A,FALSE,FALSE,0,0,0,0,2,"","",TRUE,TRUE,FALSE,FALSE,1,60,#N/A,#N/A,FALSE,FALSE,FALSE,FALSE,FALSE,FALSE,FALSE,9,65532,65532,FALSE,FALSE,TRUE,TRUE,TRUE}</definedName>
    <definedName name="MDTab" localSheetId="40" hidden="1">{FALSE,FALSE,-1.25,-15.5,484.5,276.75,FALSE,FALSE,TRUE,TRUE,0,12,#N/A,46,#N/A,2.93460490463215,15.35,1,FALSE,FALSE,3,TRUE,1,FALSE,100,"Swvu.PLA1.","ACwvu.PLA1.",#N/A,FALSE,FALSE,0,0,0,0,2,"","",TRUE,TRUE,FALSE,FALSE,1,60,#N/A,#N/A,FALSE,FALSE,FALSE,FALSE,FALSE,FALSE,FALSE,9,65532,65532,FALSE,FALSE,TRUE,TRUE,TRUE}</definedName>
    <definedName name="MDTab" localSheetId="41" hidden="1">{FALSE,FALSE,-1.25,-15.5,484.5,276.75,FALSE,FALSE,TRUE,TRUE,0,12,#N/A,46,#N/A,2.93460490463215,15.35,1,FALSE,FALSE,3,TRUE,1,FALSE,100,"Swvu.PLA1.","ACwvu.PLA1.",#N/A,FALSE,FALSE,0,0,0,0,2,"","",TRUE,TRUE,FALSE,FALSE,1,60,#N/A,#N/A,FALSE,FALSE,FALSE,FALSE,FALSE,FALSE,FALSE,9,65532,65532,FALSE,FALSE,TRUE,TRUE,TRUE}</definedName>
    <definedName name="MDTab" localSheetId="42" hidden="1">{FALSE,FALSE,-1.25,-15.5,484.5,276.75,FALSE,FALSE,TRUE,TRUE,0,12,#N/A,46,#N/A,2.93460490463215,15.35,1,FALSE,FALSE,3,TRUE,1,FALSE,100,"Swvu.PLA1.","ACwvu.PLA1.",#N/A,FALSE,FALSE,0,0,0,0,2,"","",TRUE,TRUE,FALSE,FALSE,1,60,#N/A,#N/A,FALSE,FALSE,FALSE,FALSE,FALSE,FALSE,FALSE,9,65532,65532,FALSE,FALSE,TRUE,TRUE,TRUE}</definedName>
    <definedName name="MDTab" localSheetId="43"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7" hidden="1">{FALSE,FALSE,-1.25,-15.5,484.5,276.75,FALSE,FALSE,TRUE,TRUE,0,12,#N/A,46,#N/A,2.93460490463215,15.35,1,FALSE,FALSE,3,TRUE,1,FALSE,100,"Swvu.PLA1.","ACwvu.PLA1.",#N/A,FALSE,FALSE,0,0,0,0,2,"","",TRUE,TRUE,FALSE,FALSE,1,60,#N/A,#N/A,FALSE,FALSE,FALSE,FALSE,FALSE,FALSE,FALSE,9,65532,65532,FALSE,FALSE,TRUE,TRUE,TRUE}</definedName>
    <definedName name="MDTab" localSheetId="48"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0" hidden="1">{FALSE,FALSE,-1.25,-15.5,484.5,276.75,FALSE,FALSE,TRUE,TRUE,0,12,#N/A,46,#N/A,2.93460490463215,15.35,1,FALSE,FALSE,3,TRUE,1,FALSE,100,"Swvu.PLA1.","ACwvu.PLA1.",#N/A,FALSE,FALSE,0,0,0,0,2,"","",TRUE,TRUE,FALSE,FALSE,1,60,#N/A,#N/A,FALSE,FALSE,FALSE,FALSE,FALSE,FALSE,FALSE,9,65532,65532,FALSE,FALSE,TRUE,TRUE,TRUE}</definedName>
    <definedName name="MDTab" localSheetId="51" hidden="1">{FALSE,FALSE,-1.25,-15.5,484.5,276.75,FALSE,FALSE,TRUE,TRUE,0,12,#N/A,46,#N/A,2.93460490463215,15.35,1,FALSE,FALSE,3,TRUE,1,FALSE,100,"Swvu.PLA1.","ACwvu.PLA1.",#N/A,FALSE,FALSE,0,0,0,0,2,"","",TRUE,TRUE,FALSE,FALSE,1,60,#N/A,#N/A,FALSE,FALSE,FALSE,FALSE,FALSE,FALSE,FALSE,9,65532,65532,FALSE,FALSE,TRUE,TRUE,TRUE}</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53" hidden="1">{FALSE,FALSE,-1.25,-15.5,484.5,276.75,FALSE,FALSE,TRUE,TRUE,0,12,#N/A,46,#N/A,2.93460490463215,15.35,1,FALSE,FALSE,3,TRUE,1,FALSE,100,"Swvu.PLA1.","ACwvu.PLA1.",#N/A,FALSE,FALSE,0,0,0,0,2,"","",TRUE,TRUE,FALSE,FALSE,1,60,#N/A,#N/A,FALSE,FALSE,FALSE,FALSE,FALSE,FALSE,FALSE,9,65532,65532,FALSE,FALSE,TRUE,TRUE,TRUE}</definedName>
    <definedName name="MDTab" localSheetId="54" hidden="1">{FALSE,FALSE,-1.25,-15.5,484.5,276.75,FALSE,FALSE,TRUE,TRUE,0,12,#N/A,46,#N/A,2.93460490463215,15.35,1,FALSE,FALSE,3,TRUE,1,FALSE,100,"Swvu.PLA1.","ACwvu.PLA1.",#N/A,FALSE,FALSE,0,0,0,0,2,"","",TRUE,TRUE,FALSE,FALSE,1,60,#N/A,#N/A,FALSE,FALSE,FALSE,FALSE,FALSE,FALSE,FALSE,9,65532,65532,FALSE,FALSE,TRUE,TRUE,TRUE}</definedName>
    <definedName name="MDTab" localSheetId="55" hidden="1">{FALSE,FALSE,-1.25,-15.5,484.5,276.75,FALSE,FALSE,TRUE,TRUE,0,12,#N/A,46,#N/A,2.93460490463215,15.35,1,FALSE,FALSE,3,TRUE,1,FALSE,100,"Swvu.PLA1.","ACwvu.PLA1.",#N/A,FALSE,FALSE,0,0,0,0,2,"","",TRUE,TRUE,FALSE,FALSE,1,60,#N/A,#N/A,FALSE,FALSE,FALSE,FALSE,FALSE,FALSE,FALSE,9,65532,65532,FALSE,FALSE,TRUE,TRUE,TRUE}</definedName>
    <definedName name="MDTab" localSheetId="56" hidden="1">{FALSE,FALSE,-1.25,-15.5,484.5,276.75,FALSE,FALSE,TRUE,TRUE,0,12,#N/A,46,#N/A,2.93460490463215,15.35,1,FALSE,FALSE,3,TRUE,1,FALSE,100,"Swvu.PLA1.","ACwvu.PLA1.",#N/A,FALSE,FALSE,0,0,0,0,2,"","",TRUE,TRUE,FALSE,FALSE,1,60,#N/A,#N/A,FALSE,FALSE,FALSE,FALSE,FALSE,FALSE,FALSE,9,65532,65532,FALSE,FALSE,TRUE,TRUE,TRUE}</definedName>
    <definedName name="MDTab" localSheetId="58" hidden="1">{FALSE,FALSE,-1.25,-15.5,484.5,276.75,FALSE,FALSE,TRUE,TRUE,0,12,#N/A,46,#N/A,2.93460490463215,15.35,1,FALSE,FALSE,3,TRUE,1,FALSE,100,"Swvu.PLA1.","ACwvu.PLA1.",#N/A,FALSE,FALSE,0,0,0,0,2,"","",TRUE,TRUE,FALSE,FALSE,1,60,#N/A,#N/A,FALSE,FALSE,FALSE,FALSE,FALSE,FALSE,FALSE,9,65532,65532,FALSE,FALSE,TRUE,TRUE,TRUE}</definedName>
    <definedName name="MDTab" localSheetId="59" hidden="1">{FALSE,FALSE,-1.25,-15.5,484.5,276.75,FALSE,FALSE,TRUE,TRUE,0,12,#N/A,46,#N/A,2.93460490463215,15.35,1,FALSE,FALSE,3,TRUE,1,FALSE,100,"Swvu.PLA1.","ACwvu.PLA1.",#N/A,FALSE,FALSE,0,0,0,0,2,"","",TRUE,TRUE,FALSE,FALSE,1,60,#N/A,#N/A,FALSE,FALSE,FALSE,FALSE,FALSE,FALSE,FALSE,9,65532,65532,FALSE,FALSE,TRUE,TRUE,TRUE}</definedName>
    <definedName name="MDTab" localSheetId="64" hidden="1">{FALSE,FALSE,-1.25,-15.5,484.5,276.75,FALSE,FALSE,TRUE,TRUE,0,12,#N/A,46,#N/A,2.93460490463215,15.35,1,FALSE,FALSE,3,TRUE,1,FALSE,100,"Swvu.PLA1.","ACwvu.PLA1.",#N/A,FALSE,FALSE,0,0,0,0,2,"","",TRUE,TRUE,FALSE,FALSE,1,60,#N/A,#N/A,FALSE,FALSE,FALSE,FALSE,FALSE,FALSE,FALSE,9,65532,65532,FALSE,FALSE,TRUE,TRUE,TRUE}</definedName>
    <definedName name="MDTab" localSheetId="65" hidden="1">{FALSE,FALSE,-1.25,-15.5,484.5,276.75,FALSE,FALSE,TRUE,TRUE,0,12,#N/A,46,#N/A,2.93460490463215,15.35,1,FALSE,FALSE,3,TRUE,1,FALSE,100,"Swvu.PLA1.","ACwvu.PLA1.",#N/A,FALSE,FALSE,0,0,0,0,2,"","",TRUE,TRUE,FALSE,FALSE,1,60,#N/A,#N/A,FALSE,FALSE,FALSE,FALSE,FALSE,FALSE,FALSE,9,65532,65532,FALSE,FALSE,TRUE,TRUE,TRUE}</definedName>
    <definedName name="MDTab" localSheetId="66"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67" hidden="1">{FALSE,FALSE,-1.25,-15.5,484.5,276.75,FALSE,FALSE,TRUE,TRUE,0,12,#N/A,46,#N/A,2.93460490463215,15.35,1,FALSE,FALSE,3,TRUE,1,FALSE,100,"Swvu.PLA1.","ACwvu.PLA1.",#N/A,FALSE,FALSE,0,0,0,0,2,"","",TRUE,TRUE,FALSE,FALSE,1,60,#N/A,#N/A,FALSE,FALSE,FALSE,FALSE,FALSE,FALSE,FALSE,9,65532,65532,FALSE,FALSE,TRUE,TRUE,TRUE}</definedName>
    <definedName name="MDTab" localSheetId="69" hidden="1">{FALSE,FALSE,-1.25,-15.5,484.5,276.75,FALSE,FALSE,TRUE,TRUE,0,12,#N/A,46,#N/A,2.93460490463215,15.35,1,FALSE,FALSE,3,TRUE,1,FALSE,100,"Swvu.PLA1.","ACwvu.PLA1.",#N/A,FALSE,FALSE,0,0,0,0,2,"","",TRUE,TRUE,FALSE,FALSE,1,60,#N/A,#N/A,FALSE,FALSE,FALSE,FALSE,FALSE,FALSE,FALSE,9,65532,65532,FALSE,FALSE,TRUE,TRUE,TRUE}</definedName>
    <definedName name="MDTab" localSheetId="71" hidden="1">{FALSE,FALSE,-1.25,-15.5,484.5,276.75,FALSE,FALSE,TRUE,TRUE,0,12,#N/A,46,#N/A,2.93460490463215,15.35,1,FALSE,FALSE,3,TRUE,1,FALSE,100,"Swvu.PLA1.","ACwvu.PLA1.",#N/A,FALSE,FALSE,0,0,0,0,2,"","",TRUE,TRUE,FALSE,FALSE,1,60,#N/A,#N/A,FALSE,FALSE,FALSE,FALSE,FALSE,FALSE,FALSE,9,65532,65532,FALSE,FALSE,TRUE,TRUE,TRUE}</definedName>
    <definedName name="MDTab" localSheetId="73" hidden="1">{FALSE,FALSE,-1.25,-15.5,484.5,276.75,FALSE,FALSE,TRUE,TRUE,0,12,#N/A,46,#N/A,2.93460490463215,15.35,1,FALSE,FALSE,3,TRUE,1,FALSE,100,"Swvu.PLA1.","ACwvu.PLA1.",#N/A,FALSE,FALSE,0,0,0,0,2,"","",TRUE,TRUE,FALSE,FALSE,1,60,#N/A,#N/A,FALSE,FALSE,FALSE,FALSE,FALSE,FALSE,FALSE,9,65532,65532,FALSE,FALSE,TRUE,TRUE,TRUE}</definedName>
    <definedName name="MDTab" localSheetId="74" hidden="1">{FALSE,FALSE,-1.25,-15.5,484.5,276.75,FALSE,FALSE,TRUE,TRUE,0,12,#N/A,46,#N/A,2.93460490463215,15.35,1,FALSE,FALSE,3,TRUE,1,FALSE,100,"Swvu.PLA1.","ACwvu.PLA1.",#N/A,FALSE,FALSE,0,0,0,0,2,"","",TRUE,TRUE,FALSE,FALSE,1,60,#N/A,#N/A,FALSE,FALSE,FALSE,FALSE,FALSE,FALSE,FALSE,9,65532,65532,FALSE,FALSE,TRUE,TRUE,TRUE}</definedName>
    <definedName name="MDTab" localSheetId="0"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1" hidden="1">{"Riqfin97",#N/A,FALSE,"Tran";"Riqfinpro",#N/A,FALSE,"Tran"}</definedName>
    <definedName name="mmm" localSheetId="22" hidden="1">{"Riqfin97",#N/A,FALSE,"Tran";"Riqfinpro",#N/A,FALSE,"Tran"}</definedName>
    <definedName name="mmm" localSheetId="2" hidden="1">{"Riqfin97",#N/A,FALSE,"Tran";"Riqfinpro",#N/A,FALSE,"Tran"}</definedName>
    <definedName name="mmm" localSheetId="26" hidden="1">{"Riqfin97",#N/A,FALSE,"Tran";"Riqfinpro",#N/A,FALSE,"Tran"}</definedName>
    <definedName name="mmm" localSheetId="27" hidden="1">{"Riqfin97",#N/A,FALSE,"Tran";"Riqfinpro",#N/A,FALSE,"Tran"}</definedName>
    <definedName name="mmm" localSheetId="31" hidden="1">{"Riqfin97",#N/A,FALSE,"Tran";"Riqfinpro",#N/A,FALSE,"Tran"}</definedName>
    <definedName name="mmm" localSheetId="32" hidden="1">{"Riqfin97",#N/A,FALSE,"Tran";"Riqfinpro",#N/A,FALSE,"Tran"}</definedName>
    <definedName name="mmm" localSheetId="33" hidden="1">{"Riqfin97",#N/A,FALSE,"Tran";"Riqfinpro",#N/A,FALSE,"Tran"}</definedName>
    <definedName name="mmm" localSheetId="3" hidden="1">{"Riqfin97",#N/A,FALSE,"Tran";"Riqfinpro",#N/A,FALSE,"Tran"}</definedName>
    <definedName name="mmm" localSheetId="39" hidden="1">{"Riqfin97",#N/A,FALSE,"Tran";"Riqfinpro",#N/A,FALSE,"Tran"}</definedName>
    <definedName name="mmm" localSheetId="40" hidden="1">{"Riqfin97",#N/A,FALSE,"Tran";"Riqfinpro",#N/A,FALSE,"Tran"}</definedName>
    <definedName name="mmm" localSheetId="41" hidden="1">{"Riqfin97",#N/A,FALSE,"Tran";"Riqfinpro",#N/A,FALSE,"Tran"}</definedName>
    <definedName name="mmm" localSheetId="42" hidden="1">{"Riqfin97",#N/A,FALSE,"Tran";"Riqfinpro",#N/A,FALSE,"Tran"}</definedName>
    <definedName name="mmm" localSheetId="43" hidden="1">{"Riqfin97",#N/A,FALSE,"Tran";"Riqfinpro",#N/A,FALSE,"Tran"}</definedName>
    <definedName name="mmm" localSheetId="44" hidden="1">{"Riqfin97",#N/A,FALSE,"Tran";"Riqfinpro",#N/A,FALSE,"Tran"}</definedName>
    <definedName name="mmm" localSheetId="45"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0" hidden="1">{"Riqfin97",#N/A,FALSE,"Tran";"Riqfinpro",#N/A,FALSE,"Tran"}</definedName>
    <definedName name="mmm" localSheetId="51" hidden="1">{"Riqfin97",#N/A,FALSE,"Tran";"Riqfinpro",#N/A,FALSE,"Tran"}</definedName>
    <definedName name="mmm" localSheetId="52" hidden="1">{"Riqfin97",#N/A,FALSE,"Tran";"Riqfinpro",#N/A,FALSE,"Tran"}</definedName>
    <definedName name="mmm" localSheetId="53" hidden="1">{"Riqfin97",#N/A,FALSE,"Tran";"Riqfinpro",#N/A,FALSE,"Tran"}</definedName>
    <definedName name="mmm" localSheetId="54" hidden="1">{"Riqfin97",#N/A,FALSE,"Tran";"Riqfinpro",#N/A,FALSE,"Tran"}</definedName>
    <definedName name="mmm" localSheetId="55" hidden="1">{"Riqfin97",#N/A,FALSE,"Tran";"Riqfinpro",#N/A,FALSE,"Tran"}</definedName>
    <definedName name="mmm" localSheetId="56" hidden="1">{"Riqfin97",#N/A,FALSE,"Tran";"Riqfinpro",#N/A,FALSE,"Tran"}</definedName>
    <definedName name="mmm" localSheetId="58" hidden="1">{"Riqfin97",#N/A,FALSE,"Tran";"Riqfinpro",#N/A,FALSE,"Tran"}</definedName>
    <definedName name="mmm" localSheetId="59" hidden="1">{"Riqfin97",#N/A,FALSE,"Tran";"Riqfinpro",#N/A,FALSE,"Tran"}</definedName>
    <definedName name="mmm" localSheetId="64" hidden="1">{"Riqfin97",#N/A,FALSE,"Tran";"Riqfinpro",#N/A,FALSE,"Tran"}</definedName>
    <definedName name="mmm" localSheetId="65" hidden="1">{"Riqfin97",#N/A,FALSE,"Tran";"Riqfinpro",#N/A,FALSE,"Tran"}</definedName>
    <definedName name="mmm" localSheetId="66" hidden="1">{"Riqfin97",#N/A,FALSE,"Tran";"Riqfinpro",#N/A,FALSE,"Tran"}</definedName>
    <definedName name="mmm" localSheetId="6" hidden="1">{"Riqfin97",#N/A,FALSE,"Tran";"Riqfinpro",#N/A,FALSE,"Tran"}</definedName>
    <definedName name="mmm" localSheetId="67" hidden="1">{"Riqfin97",#N/A,FALSE,"Tran";"Riqfinpro",#N/A,FALSE,"Tran"}</definedName>
    <definedName name="mmm" localSheetId="69" hidden="1">{"Riqfin97",#N/A,FALSE,"Tran";"Riqfinpro",#N/A,FALSE,"Tran"}</definedName>
    <definedName name="mmm" localSheetId="71" hidden="1">{"Riqfin97",#N/A,FALSE,"Tran";"Riqfinpro",#N/A,FALSE,"Tran"}</definedName>
    <definedName name="mmm" localSheetId="73" hidden="1">{"Riqfin97",#N/A,FALSE,"Tran";"Riqfinpro",#N/A,FALSE,"Tran"}</definedName>
    <definedName name="mmm" localSheetId="74" hidden="1">{"Riqfin97",#N/A,FALSE,"Tran";"Riqfinpro",#N/A,FALSE,"Tran"}</definedName>
    <definedName name="mmm" localSheetId="0" hidden="1">{"Riqfin97",#N/A,FALSE,"Tran";"Riqfinpro",#N/A,FALSE,"Tran"}</definedName>
    <definedName name="mmm" hidden="1">{"Riqfin97",#N/A,FALSE,"Tran";"Riqfinpro",#N/A,FALSE,"Tran"}</definedName>
    <definedName name="mmmm" localSheetId="1" hidden="1">{"Tab1",#N/A,FALSE,"P";"Tab2",#N/A,FALSE,"P"}</definedName>
    <definedName name="mmmm" localSheetId="22" hidden="1">{"Tab1",#N/A,FALSE,"P";"Tab2",#N/A,FALSE,"P"}</definedName>
    <definedName name="mmmm" localSheetId="2" hidden="1">{"Tab1",#N/A,FALSE,"P";"Tab2",#N/A,FALSE,"P"}</definedName>
    <definedName name="mmmm" localSheetId="26" hidden="1">{"Tab1",#N/A,FALSE,"P";"Tab2",#N/A,FALSE,"P"}</definedName>
    <definedName name="mmmm" localSheetId="27" hidden="1">{"Tab1",#N/A,FALSE,"P";"Tab2",#N/A,FALSE,"P"}</definedName>
    <definedName name="mmmm" localSheetId="31" hidden="1">{"Tab1",#N/A,FALSE,"P";"Tab2",#N/A,FALSE,"P"}</definedName>
    <definedName name="mmmm" localSheetId="32" hidden="1">{"Tab1",#N/A,FALSE,"P";"Tab2",#N/A,FALSE,"P"}</definedName>
    <definedName name="mmmm" localSheetId="33" hidden="1">{"Tab1",#N/A,FALSE,"P";"Tab2",#N/A,FALSE,"P"}</definedName>
    <definedName name="mmmm" localSheetId="3" hidden="1">{"Tab1",#N/A,FALSE,"P";"Tab2",#N/A,FALSE,"P"}</definedName>
    <definedName name="mmmm" localSheetId="39" hidden="1">{"Tab1",#N/A,FALSE,"P";"Tab2",#N/A,FALSE,"P"}</definedName>
    <definedName name="mmmm" localSheetId="40" hidden="1">{"Tab1",#N/A,FALSE,"P";"Tab2",#N/A,FALSE,"P"}</definedName>
    <definedName name="mmmm" localSheetId="41" hidden="1">{"Tab1",#N/A,FALSE,"P";"Tab2",#N/A,FALSE,"P"}</definedName>
    <definedName name="mmmm" localSheetId="42" hidden="1">{"Tab1",#N/A,FALSE,"P";"Tab2",#N/A,FALSE,"P"}</definedName>
    <definedName name="mmmm" localSheetId="43" hidden="1">{"Tab1",#N/A,FALSE,"P";"Tab2",#N/A,FALSE,"P"}</definedName>
    <definedName name="mmmm" localSheetId="44" hidden="1">{"Tab1",#N/A,FALSE,"P";"Tab2",#N/A,FALSE,"P"}</definedName>
    <definedName name="mmmm" localSheetId="45" hidden="1">{"Tab1",#N/A,FALSE,"P";"Tab2",#N/A,FALSE,"P"}</definedName>
    <definedName name="mmmm" localSheetId="46" hidden="1">{"Tab1",#N/A,FALSE,"P";"Tab2",#N/A,FALSE,"P"}</definedName>
    <definedName name="mmmm" localSheetId="47" hidden="1">{"Tab1",#N/A,FALSE,"P";"Tab2",#N/A,FALSE,"P"}</definedName>
    <definedName name="mmmm" localSheetId="48" hidden="1">{"Tab1",#N/A,FALSE,"P";"Tab2",#N/A,FALSE,"P"}</definedName>
    <definedName name="mmmm" localSheetId="49" hidden="1">{"Tab1",#N/A,FALSE,"P";"Tab2",#N/A,FALSE,"P"}</definedName>
    <definedName name="mmmm" localSheetId="50" hidden="1">{"Tab1",#N/A,FALSE,"P";"Tab2",#N/A,FALSE,"P"}</definedName>
    <definedName name="mmmm" localSheetId="51" hidden="1">{"Tab1",#N/A,FALSE,"P";"Tab2",#N/A,FALSE,"P"}</definedName>
    <definedName name="mmmm" localSheetId="52" hidden="1">{"Tab1",#N/A,FALSE,"P";"Tab2",#N/A,FALSE,"P"}</definedName>
    <definedName name="mmmm" localSheetId="53" hidden="1">{"Tab1",#N/A,FALSE,"P";"Tab2",#N/A,FALSE,"P"}</definedName>
    <definedName name="mmmm" localSheetId="54" hidden="1">{"Tab1",#N/A,FALSE,"P";"Tab2",#N/A,FALSE,"P"}</definedName>
    <definedName name="mmmm" localSheetId="55" hidden="1">{"Tab1",#N/A,FALSE,"P";"Tab2",#N/A,FALSE,"P"}</definedName>
    <definedName name="mmmm" localSheetId="56" hidden="1">{"Tab1",#N/A,FALSE,"P";"Tab2",#N/A,FALSE,"P"}</definedName>
    <definedName name="mmmm" localSheetId="58" hidden="1">{"Tab1",#N/A,FALSE,"P";"Tab2",#N/A,FALSE,"P"}</definedName>
    <definedName name="mmmm" localSheetId="59" hidden="1">{"Tab1",#N/A,FALSE,"P";"Tab2",#N/A,FALSE,"P"}</definedName>
    <definedName name="mmmm" localSheetId="64" hidden="1">{"Tab1",#N/A,FALSE,"P";"Tab2",#N/A,FALSE,"P"}</definedName>
    <definedName name="mmmm" localSheetId="65" hidden="1">{"Tab1",#N/A,FALSE,"P";"Tab2",#N/A,FALSE,"P"}</definedName>
    <definedName name="mmmm" localSheetId="66" hidden="1">{"Tab1",#N/A,FALSE,"P";"Tab2",#N/A,FALSE,"P"}</definedName>
    <definedName name="mmmm" localSheetId="6" hidden="1">{"Tab1",#N/A,FALSE,"P";"Tab2",#N/A,FALSE,"P"}</definedName>
    <definedName name="mmmm" localSheetId="67" hidden="1">{"Tab1",#N/A,FALSE,"P";"Tab2",#N/A,FALSE,"P"}</definedName>
    <definedName name="mmmm" localSheetId="69" hidden="1">{"Tab1",#N/A,FALSE,"P";"Tab2",#N/A,FALSE,"P"}</definedName>
    <definedName name="mmmm" localSheetId="71" hidden="1">{"Tab1",#N/A,FALSE,"P";"Tab2",#N/A,FALSE,"P"}</definedName>
    <definedName name="mmmm" localSheetId="73" hidden="1">{"Tab1",#N/A,FALSE,"P";"Tab2",#N/A,FALSE,"P"}</definedName>
    <definedName name="mmmm" localSheetId="74" hidden="1">{"Tab1",#N/A,FALSE,"P";"Tab2",#N/A,FALSE,"P"}</definedName>
    <definedName name="mmmm" localSheetId="0" hidden="1">{"Tab1",#N/A,FALSE,"P";"Tab2",#N/A,FALSE,"P"}</definedName>
    <definedName name="mmmm" hidden="1">{"Tab1",#N/A,FALSE,"P";"Tab2",#N/A,FALSE,"P"}</definedName>
    <definedName name="Msurvey" localSheetId="1" hidden="1">{#N/A,#N/A,FALSE,"report1"}</definedName>
    <definedName name="Msurvey" localSheetId="22" hidden="1">{#N/A,#N/A,FALSE,"report1"}</definedName>
    <definedName name="Msurvey" localSheetId="2" hidden="1">{#N/A,#N/A,FALSE,"report1"}</definedName>
    <definedName name="Msurvey" localSheetId="26" hidden="1">{#N/A,#N/A,FALSE,"report1"}</definedName>
    <definedName name="Msurvey" localSheetId="27" hidden="1">{#N/A,#N/A,FALSE,"report1"}</definedName>
    <definedName name="Msurvey" localSheetId="31" hidden="1">{#N/A,#N/A,FALSE,"report1"}</definedName>
    <definedName name="Msurvey" localSheetId="32" hidden="1">{#N/A,#N/A,FALSE,"report1"}</definedName>
    <definedName name="Msurvey" localSheetId="33" hidden="1">{#N/A,#N/A,FALSE,"report1"}</definedName>
    <definedName name="Msurvey" localSheetId="3" hidden="1">{#N/A,#N/A,FALSE,"report1"}</definedName>
    <definedName name="Msurvey" localSheetId="39" hidden="1">{#N/A,#N/A,FALSE,"report1"}</definedName>
    <definedName name="Msurvey" localSheetId="40" hidden="1">{#N/A,#N/A,FALSE,"report1"}</definedName>
    <definedName name="Msurvey" localSheetId="41" hidden="1">{#N/A,#N/A,FALSE,"report1"}</definedName>
    <definedName name="Msurvey" localSheetId="42" hidden="1">{#N/A,#N/A,FALSE,"report1"}</definedName>
    <definedName name="Msurvey" localSheetId="43" hidden="1">{#N/A,#N/A,FALSE,"report1"}</definedName>
    <definedName name="Msurvey" localSheetId="44" hidden="1">{#N/A,#N/A,FALSE,"report1"}</definedName>
    <definedName name="Msurvey" localSheetId="45" hidden="1">{#N/A,#N/A,FALSE,"report1"}</definedName>
    <definedName name="Msurvey" localSheetId="46" hidden="1">{#N/A,#N/A,FALSE,"report1"}</definedName>
    <definedName name="Msurvey" localSheetId="47" hidden="1">{#N/A,#N/A,FALSE,"report1"}</definedName>
    <definedName name="Msurvey" localSheetId="48" hidden="1">{#N/A,#N/A,FALSE,"report1"}</definedName>
    <definedName name="Msurvey" localSheetId="49" hidden="1">{#N/A,#N/A,FALSE,"report1"}</definedName>
    <definedName name="Msurvey" localSheetId="50" hidden="1">{#N/A,#N/A,FALSE,"report1"}</definedName>
    <definedName name="Msurvey" localSheetId="51" hidden="1">{#N/A,#N/A,FALSE,"report1"}</definedName>
    <definedName name="Msurvey" localSheetId="52" hidden="1">{#N/A,#N/A,FALSE,"report1"}</definedName>
    <definedName name="Msurvey" localSheetId="53" hidden="1">{#N/A,#N/A,FALSE,"report1"}</definedName>
    <definedName name="Msurvey" localSheetId="54" hidden="1">{#N/A,#N/A,FALSE,"report1"}</definedName>
    <definedName name="Msurvey" localSheetId="55" hidden="1">{#N/A,#N/A,FALSE,"report1"}</definedName>
    <definedName name="Msurvey" localSheetId="56" hidden="1">{#N/A,#N/A,FALSE,"report1"}</definedName>
    <definedName name="Msurvey" localSheetId="58" hidden="1">{#N/A,#N/A,FALSE,"report1"}</definedName>
    <definedName name="Msurvey" localSheetId="59" hidden="1">{#N/A,#N/A,FALSE,"report1"}</definedName>
    <definedName name="Msurvey" localSheetId="64" hidden="1">{#N/A,#N/A,FALSE,"report1"}</definedName>
    <definedName name="Msurvey" localSheetId="65" hidden="1">{#N/A,#N/A,FALSE,"report1"}</definedName>
    <definedName name="Msurvey" localSheetId="66" hidden="1">{#N/A,#N/A,FALSE,"report1"}</definedName>
    <definedName name="Msurvey" localSheetId="6" hidden="1">{#N/A,#N/A,FALSE,"report1"}</definedName>
    <definedName name="Msurvey" localSheetId="67" hidden="1">{#N/A,#N/A,FALSE,"report1"}</definedName>
    <definedName name="Msurvey" localSheetId="69" hidden="1">{#N/A,#N/A,FALSE,"report1"}</definedName>
    <definedName name="Msurvey" localSheetId="71" hidden="1">{#N/A,#N/A,FALSE,"report1"}</definedName>
    <definedName name="Msurvey" localSheetId="73" hidden="1">{#N/A,#N/A,FALSE,"report1"}</definedName>
    <definedName name="Msurvey" localSheetId="74" hidden="1">{#N/A,#N/A,FALSE,"report1"}</definedName>
    <definedName name="Msurvey" localSheetId="0" hidden="1">{#N/A,#N/A,FALSE,"report1"}</definedName>
    <definedName name="Msurvey" hidden="1">{#N/A,#N/A,FALSE,"report1"}</definedName>
    <definedName name="nn" localSheetId="1" hidden="1">{"Riqfin97",#N/A,FALSE,"Tran";"Riqfinpro",#N/A,FALSE,"Tran"}</definedName>
    <definedName name="nn" localSheetId="22" hidden="1">{"Riqfin97",#N/A,FALSE,"Tran";"Riqfinpro",#N/A,FALSE,"Tran"}</definedName>
    <definedName name="nn" localSheetId="2" hidden="1">{"Riqfin97",#N/A,FALSE,"Tran";"Riqfinpro",#N/A,FALSE,"Tran"}</definedName>
    <definedName name="nn" localSheetId="26" hidden="1">{"Riqfin97",#N/A,FALSE,"Tran";"Riqfinpro",#N/A,FALSE,"Tran"}</definedName>
    <definedName name="nn" localSheetId="27" hidden="1">{"Riqfin97",#N/A,FALSE,"Tran";"Riqfinpro",#N/A,FALSE,"Tran"}</definedName>
    <definedName name="nn" localSheetId="31" hidden="1">{"Riqfin97",#N/A,FALSE,"Tran";"Riqfinpro",#N/A,FALSE,"Tran"}</definedName>
    <definedName name="nn" localSheetId="32" hidden="1">{"Riqfin97",#N/A,FALSE,"Tran";"Riqfinpro",#N/A,FALSE,"Tran"}</definedName>
    <definedName name="nn" localSheetId="33" hidden="1">{"Riqfin97",#N/A,FALSE,"Tran";"Riqfinpro",#N/A,FALSE,"Tran"}</definedName>
    <definedName name="nn" localSheetId="3" hidden="1">{"Riqfin97",#N/A,FALSE,"Tran";"Riqfinpro",#N/A,FALSE,"Tran"}</definedName>
    <definedName name="nn" localSheetId="39" hidden="1">{"Riqfin97",#N/A,FALSE,"Tran";"Riqfinpro",#N/A,FALSE,"Tran"}</definedName>
    <definedName name="nn" localSheetId="40" hidden="1">{"Riqfin97",#N/A,FALSE,"Tran";"Riqfinpro",#N/A,FALSE,"Tran"}</definedName>
    <definedName name="nn" localSheetId="41" hidden="1">{"Riqfin97",#N/A,FALSE,"Tran";"Riqfinpro",#N/A,FALSE,"Tran"}</definedName>
    <definedName name="nn" localSheetId="42" hidden="1">{"Riqfin97",#N/A,FALSE,"Tran";"Riqfinpro",#N/A,FALSE,"Tran"}</definedName>
    <definedName name="nn" localSheetId="43" hidden="1">{"Riqfin97",#N/A,FALSE,"Tran";"Riqfinpro",#N/A,FALSE,"Tran"}</definedName>
    <definedName name="nn" localSheetId="44" hidden="1">{"Riqfin97",#N/A,FALSE,"Tran";"Riqfinpro",#N/A,FALSE,"Tran"}</definedName>
    <definedName name="nn" localSheetId="45"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0" hidden="1">{"Riqfin97",#N/A,FALSE,"Tran";"Riqfinpro",#N/A,FALSE,"Tran"}</definedName>
    <definedName name="nn" localSheetId="51" hidden="1">{"Riqfin97",#N/A,FALSE,"Tran";"Riqfinpro",#N/A,FALSE,"Tran"}</definedName>
    <definedName name="nn" localSheetId="52" hidden="1">{"Riqfin97",#N/A,FALSE,"Tran";"Riqfinpro",#N/A,FALSE,"Tran"}</definedName>
    <definedName name="nn" localSheetId="53" hidden="1">{"Riqfin97",#N/A,FALSE,"Tran";"Riqfinpro",#N/A,FALSE,"Tran"}</definedName>
    <definedName name="nn" localSheetId="54" hidden="1">{"Riqfin97",#N/A,FALSE,"Tran";"Riqfinpro",#N/A,FALSE,"Tran"}</definedName>
    <definedName name="nn" localSheetId="55" hidden="1">{"Riqfin97",#N/A,FALSE,"Tran";"Riqfinpro",#N/A,FALSE,"Tran"}</definedName>
    <definedName name="nn" localSheetId="56" hidden="1">{"Riqfin97",#N/A,FALSE,"Tran";"Riqfinpro",#N/A,FALSE,"Tran"}</definedName>
    <definedName name="nn" localSheetId="58" hidden="1">{"Riqfin97",#N/A,FALSE,"Tran";"Riqfinpro",#N/A,FALSE,"Tran"}</definedName>
    <definedName name="nn" localSheetId="59" hidden="1">{"Riqfin97",#N/A,FALSE,"Tran";"Riqfinpro",#N/A,FALSE,"Tran"}</definedName>
    <definedName name="nn" localSheetId="64" hidden="1">{"Riqfin97",#N/A,FALSE,"Tran";"Riqfinpro",#N/A,FALSE,"Tran"}</definedName>
    <definedName name="nn" localSheetId="65" hidden="1">{"Riqfin97",#N/A,FALSE,"Tran";"Riqfinpro",#N/A,FALSE,"Tran"}</definedName>
    <definedName name="nn" localSheetId="66" hidden="1">{"Riqfin97",#N/A,FALSE,"Tran";"Riqfinpro",#N/A,FALSE,"Tran"}</definedName>
    <definedName name="nn" localSheetId="6" hidden="1">{"Riqfin97",#N/A,FALSE,"Tran";"Riqfinpro",#N/A,FALSE,"Tran"}</definedName>
    <definedName name="nn" localSheetId="67" hidden="1">{"Riqfin97",#N/A,FALSE,"Tran";"Riqfinpro",#N/A,FALSE,"Tran"}</definedName>
    <definedName name="nn" localSheetId="69" hidden="1">{"Riqfin97",#N/A,FALSE,"Tran";"Riqfinpro",#N/A,FALSE,"Tran"}</definedName>
    <definedName name="nn" localSheetId="71" hidden="1">{"Riqfin97",#N/A,FALSE,"Tran";"Riqfinpro",#N/A,FALSE,"Tran"}</definedName>
    <definedName name="nn" localSheetId="73" hidden="1">{"Riqfin97",#N/A,FALSE,"Tran";"Riqfinpro",#N/A,FALSE,"Tran"}</definedName>
    <definedName name="nn" localSheetId="74" hidden="1">{"Riqfin97",#N/A,FALSE,"Tran";"Riqfinpro",#N/A,FALSE,"Tran"}</definedName>
    <definedName name="nn" localSheetId="0" hidden="1">{"Riqfin97",#N/A,FALSE,"Tran";"Riqfinpro",#N/A,FALSE,"Tran"}</definedName>
    <definedName name="nn" hidden="1">{"Riqfin97",#N/A,FALSE,"Tran";"Riqfinpro",#N/A,FALSE,"Tran"}</definedName>
    <definedName name="nnga" localSheetId="1" hidden="1">#REF!</definedName>
    <definedName name="nnga" localSheetId="21" hidden="1">#REF!</definedName>
    <definedName name="nnga" localSheetId="22" hidden="1">#REF!</definedName>
    <definedName name="nnga" localSheetId="23" hidden="1">#REF!</definedName>
    <definedName name="nnga" localSheetId="2" hidden="1">#REF!</definedName>
    <definedName name="nnga" localSheetId="26" hidden="1">#REF!</definedName>
    <definedName name="nnga" localSheetId="27" hidden="1">#REF!</definedName>
    <definedName name="nnga" localSheetId="31" hidden="1">#REF!</definedName>
    <definedName name="nnga" localSheetId="32" hidden="1">#REF!</definedName>
    <definedName name="nnga" localSheetId="33" hidden="1">#REF!</definedName>
    <definedName name="nnga" localSheetId="3" hidden="1">#REF!</definedName>
    <definedName name="nnga" localSheetId="39" hidden="1">#REF!</definedName>
    <definedName name="nnga" localSheetId="40" hidden="1">#REF!</definedName>
    <definedName name="nnga" localSheetId="41" hidden="1">#REF!</definedName>
    <definedName name="nnga" localSheetId="42" hidden="1">#REF!</definedName>
    <definedName name="nnga" localSheetId="43" hidden="1">#REF!</definedName>
    <definedName name="nnga" localSheetId="44" hidden="1">#REF!</definedName>
    <definedName name="nnga" localSheetId="45" hidden="1">#REF!</definedName>
    <definedName name="nnga" localSheetId="46" hidden="1">#REF!</definedName>
    <definedName name="nnga" localSheetId="47" hidden="1">#REF!</definedName>
    <definedName name="nnga" localSheetId="48" hidden="1">#REF!</definedName>
    <definedName name="nnga" localSheetId="49" hidden="1">#REF!</definedName>
    <definedName name="nnga" localSheetId="50" hidden="1">#REF!</definedName>
    <definedName name="nnga" localSheetId="51" hidden="1">#REF!</definedName>
    <definedName name="nnga" localSheetId="52" hidden="1">#REF!</definedName>
    <definedName name="nnga" localSheetId="53" hidden="1">#REF!</definedName>
    <definedName name="nnga" localSheetId="54" hidden="1">#REF!</definedName>
    <definedName name="nnga" localSheetId="55" hidden="1">#REF!</definedName>
    <definedName name="nnga" localSheetId="56" hidden="1">#REF!</definedName>
    <definedName name="nnga" localSheetId="58" hidden="1">#REF!</definedName>
    <definedName name="nnga" localSheetId="59" hidden="1">#REF!</definedName>
    <definedName name="nnga" localSheetId="64" hidden="1">#REF!</definedName>
    <definedName name="nnga" localSheetId="65" hidden="1">#REF!</definedName>
    <definedName name="nnga" localSheetId="66" hidden="1">#REF!</definedName>
    <definedName name="nnga" localSheetId="6" hidden="1">#REF!</definedName>
    <definedName name="nnga" localSheetId="67" hidden="1">#REF!</definedName>
    <definedName name="nnga" localSheetId="69" hidden="1">#REF!</definedName>
    <definedName name="nnga" localSheetId="71" hidden="1">#REF!</definedName>
    <definedName name="nnga" localSheetId="73" hidden="1">#REF!</definedName>
    <definedName name="nnga" localSheetId="74" hidden="1">#REF!</definedName>
    <definedName name="nnga" localSheetId="0" hidden="1">#REF!</definedName>
    <definedName name="nnga" hidden="1">#REF!</definedName>
    <definedName name="nnn" localSheetId="1" hidden="1">{"Tab1",#N/A,FALSE,"P";"Tab2",#N/A,FALSE,"P"}</definedName>
    <definedName name="nnn" localSheetId="22" hidden="1">{"Tab1",#N/A,FALSE,"P";"Tab2",#N/A,FALSE,"P"}</definedName>
    <definedName name="nnn" localSheetId="2" hidden="1">{"Tab1",#N/A,FALSE,"P";"Tab2",#N/A,FALSE,"P"}</definedName>
    <definedName name="nnn" localSheetId="26" hidden="1">{"Tab1",#N/A,FALSE,"P";"Tab2",#N/A,FALSE,"P"}</definedName>
    <definedName name="nnn" localSheetId="27" hidden="1">{"Tab1",#N/A,FALSE,"P";"Tab2",#N/A,FALSE,"P"}</definedName>
    <definedName name="nnn" localSheetId="31" hidden="1">{"Tab1",#N/A,FALSE,"P";"Tab2",#N/A,FALSE,"P"}</definedName>
    <definedName name="nnn" localSheetId="32" hidden="1">{"Tab1",#N/A,FALSE,"P";"Tab2",#N/A,FALSE,"P"}</definedName>
    <definedName name="nnn" localSheetId="33" hidden="1">{"Tab1",#N/A,FALSE,"P";"Tab2",#N/A,FALSE,"P"}</definedName>
    <definedName name="nnn" localSheetId="3" hidden="1">{"Tab1",#N/A,FALSE,"P";"Tab2",#N/A,FALSE,"P"}</definedName>
    <definedName name="nnn" localSheetId="39" hidden="1">{"Tab1",#N/A,FALSE,"P";"Tab2",#N/A,FALSE,"P"}</definedName>
    <definedName name="nnn" localSheetId="40" hidden="1">{"Tab1",#N/A,FALSE,"P";"Tab2",#N/A,FALSE,"P"}</definedName>
    <definedName name="nnn" localSheetId="41" hidden="1">{"Tab1",#N/A,FALSE,"P";"Tab2",#N/A,FALSE,"P"}</definedName>
    <definedName name="nnn" localSheetId="42" hidden="1">{"Tab1",#N/A,FALSE,"P";"Tab2",#N/A,FALSE,"P"}</definedName>
    <definedName name="nnn" localSheetId="43" hidden="1">{"Tab1",#N/A,FALSE,"P";"Tab2",#N/A,FALSE,"P"}</definedName>
    <definedName name="nnn" localSheetId="44" hidden="1">{"Tab1",#N/A,FALSE,"P";"Tab2",#N/A,FALSE,"P"}</definedName>
    <definedName name="nnn" localSheetId="45"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0" hidden="1">{"Tab1",#N/A,FALSE,"P";"Tab2",#N/A,FALSE,"P"}</definedName>
    <definedName name="nnn" localSheetId="51" hidden="1">{"Tab1",#N/A,FALSE,"P";"Tab2",#N/A,FALSE,"P"}</definedName>
    <definedName name="nnn" localSheetId="52" hidden="1">{"Tab1",#N/A,FALSE,"P";"Tab2",#N/A,FALSE,"P"}</definedName>
    <definedName name="nnn" localSheetId="53" hidden="1">{"Tab1",#N/A,FALSE,"P";"Tab2",#N/A,FALSE,"P"}</definedName>
    <definedName name="nnn" localSheetId="54" hidden="1">{"Tab1",#N/A,FALSE,"P";"Tab2",#N/A,FALSE,"P"}</definedName>
    <definedName name="nnn" localSheetId="55" hidden="1">{"Tab1",#N/A,FALSE,"P";"Tab2",#N/A,FALSE,"P"}</definedName>
    <definedName name="nnn" localSheetId="56" hidden="1">{"Tab1",#N/A,FALSE,"P";"Tab2",#N/A,FALSE,"P"}</definedName>
    <definedName name="nnn" localSheetId="58" hidden="1">{"Tab1",#N/A,FALSE,"P";"Tab2",#N/A,FALSE,"P"}</definedName>
    <definedName name="nnn" localSheetId="59" hidden="1">{"Tab1",#N/A,FALSE,"P";"Tab2",#N/A,FALSE,"P"}</definedName>
    <definedName name="nnn" localSheetId="64" hidden="1">{"Tab1",#N/A,FALSE,"P";"Tab2",#N/A,FALSE,"P"}</definedName>
    <definedName name="nnn" localSheetId="65" hidden="1">{"Tab1",#N/A,FALSE,"P";"Tab2",#N/A,FALSE,"P"}</definedName>
    <definedName name="nnn" localSheetId="66" hidden="1">{"Tab1",#N/A,FALSE,"P";"Tab2",#N/A,FALSE,"P"}</definedName>
    <definedName name="nnn" localSheetId="6" hidden="1">{"Tab1",#N/A,FALSE,"P";"Tab2",#N/A,FALSE,"P"}</definedName>
    <definedName name="nnn" localSheetId="67" hidden="1">{"Tab1",#N/A,FALSE,"P";"Tab2",#N/A,FALSE,"P"}</definedName>
    <definedName name="nnn" localSheetId="69" hidden="1">{"Tab1",#N/A,FALSE,"P";"Tab2",#N/A,FALSE,"P"}</definedName>
    <definedName name="nnn" localSheetId="71" hidden="1">{"Tab1",#N/A,FALSE,"P";"Tab2",#N/A,FALSE,"P"}</definedName>
    <definedName name="nnn" localSheetId="73" hidden="1">{"Tab1",#N/A,FALSE,"P";"Tab2",#N/A,FALSE,"P"}</definedName>
    <definedName name="nnn" localSheetId="74" hidden="1">{"Tab1",#N/A,FALSE,"P";"Tab2",#N/A,FALSE,"P"}</definedName>
    <definedName name="nnn" localSheetId="0" hidden="1">{"Tab1",#N/A,FALSE,"P";"Tab2",#N/A,FALSE,"P"}</definedName>
    <definedName name="nnn" hidden="1">{"Tab1",#N/A,FALSE,"P";"Tab2",#N/A,FALSE,"P"}</definedName>
    <definedName name="oo" localSheetId="1" hidden="1">{"Riqfin97",#N/A,FALSE,"Tran";"Riqfinpro",#N/A,FALSE,"Tran"}</definedName>
    <definedName name="oo" localSheetId="22" hidden="1">{"Riqfin97",#N/A,FALSE,"Tran";"Riqfinpro",#N/A,FALSE,"Tran"}</definedName>
    <definedName name="oo" localSheetId="2" hidden="1">{"Riqfin97",#N/A,FALSE,"Tran";"Riqfinpro",#N/A,FALSE,"Tran"}</definedName>
    <definedName name="oo" localSheetId="26" hidden="1">{"Riqfin97",#N/A,FALSE,"Tran";"Riqfinpro",#N/A,FALSE,"Tran"}</definedName>
    <definedName name="oo" localSheetId="27" hidden="1">{"Riqfin97",#N/A,FALSE,"Tran";"Riqfinpro",#N/A,FALSE,"Tran"}</definedName>
    <definedName name="oo" localSheetId="31" hidden="1">{"Riqfin97",#N/A,FALSE,"Tran";"Riqfinpro",#N/A,FALSE,"Tran"}</definedName>
    <definedName name="oo" localSheetId="32" hidden="1">{"Riqfin97",#N/A,FALSE,"Tran";"Riqfinpro",#N/A,FALSE,"Tran"}</definedName>
    <definedName name="oo" localSheetId="33" hidden="1">{"Riqfin97",#N/A,FALSE,"Tran";"Riqfinpro",#N/A,FALSE,"Tran"}</definedName>
    <definedName name="oo" localSheetId="3" hidden="1">{"Riqfin97",#N/A,FALSE,"Tran";"Riqfinpro",#N/A,FALSE,"Tran"}</definedName>
    <definedName name="oo" localSheetId="39" hidden="1">{"Riqfin97",#N/A,FALSE,"Tran";"Riqfinpro",#N/A,FALSE,"Tran"}</definedName>
    <definedName name="oo" localSheetId="40" hidden="1">{"Riqfin97",#N/A,FALSE,"Tran";"Riqfinpro",#N/A,FALSE,"Tran"}</definedName>
    <definedName name="oo" localSheetId="41" hidden="1">{"Riqfin97",#N/A,FALSE,"Tran";"Riqfinpro",#N/A,FALSE,"Tran"}</definedName>
    <definedName name="oo" localSheetId="42" hidden="1">{"Riqfin97",#N/A,FALSE,"Tran";"Riqfinpro",#N/A,FALSE,"Tran"}</definedName>
    <definedName name="oo" localSheetId="43" hidden="1">{"Riqfin97",#N/A,FALSE,"Tran";"Riqfinpro",#N/A,FALSE,"Tran"}</definedName>
    <definedName name="oo" localSheetId="44" hidden="1">{"Riqfin97",#N/A,FALSE,"Tran";"Riqfinpro",#N/A,FALSE,"Tran"}</definedName>
    <definedName name="oo" localSheetId="45"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0" hidden="1">{"Riqfin97",#N/A,FALSE,"Tran";"Riqfinpro",#N/A,FALSE,"Tran"}</definedName>
    <definedName name="oo" localSheetId="51" hidden="1">{"Riqfin97",#N/A,FALSE,"Tran";"Riqfinpro",#N/A,FALSE,"Tran"}</definedName>
    <definedName name="oo" localSheetId="52" hidden="1">{"Riqfin97",#N/A,FALSE,"Tran";"Riqfinpro",#N/A,FALSE,"Tran"}</definedName>
    <definedName name="oo" localSheetId="53" hidden="1">{"Riqfin97",#N/A,FALSE,"Tran";"Riqfinpro",#N/A,FALSE,"Tran"}</definedName>
    <definedName name="oo" localSheetId="54" hidden="1">{"Riqfin97",#N/A,FALSE,"Tran";"Riqfinpro",#N/A,FALSE,"Tran"}</definedName>
    <definedName name="oo" localSheetId="55" hidden="1">{"Riqfin97",#N/A,FALSE,"Tran";"Riqfinpro",#N/A,FALSE,"Tran"}</definedName>
    <definedName name="oo" localSheetId="56" hidden="1">{"Riqfin97",#N/A,FALSE,"Tran";"Riqfinpro",#N/A,FALSE,"Tran"}</definedName>
    <definedName name="oo" localSheetId="58" hidden="1">{"Riqfin97",#N/A,FALSE,"Tran";"Riqfinpro",#N/A,FALSE,"Tran"}</definedName>
    <definedName name="oo" localSheetId="59" hidden="1">{"Riqfin97",#N/A,FALSE,"Tran";"Riqfinpro",#N/A,FALSE,"Tran"}</definedName>
    <definedName name="oo" localSheetId="64" hidden="1">{"Riqfin97",#N/A,FALSE,"Tran";"Riqfinpro",#N/A,FALSE,"Tran"}</definedName>
    <definedName name="oo" localSheetId="65" hidden="1">{"Riqfin97",#N/A,FALSE,"Tran";"Riqfinpro",#N/A,FALSE,"Tran"}</definedName>
    <definedName name="oo" localSheetId="66" hidden="1">{"Riqfin97",#N/A,FALSE,"Tran";"Riqfinpro",#N/A,FALSE,"Tran"}</definedName>
    <definedName name="oo" localSheetId="6" hidden="1">{"Riqfin97",#N/A,FALSE,"Tran";"Riqfinpro",#N/A,FALSE,"Tran"}</definedName>
    <definedName name="oo" localSheetId="67" hidden="1">{"Riqfin97",#N/A,FALSE,"Tran";"Riqfinpro",#N/A,FALSE,"Tran"}</definedName>
    <definedName name="oo" localSheetId="69" hidden="1">{"Riqfin97",#N/A,FALSE,"Tran";"Riqfinpro",#N/A,FALSE,"Tran"}</definedName>
    <definedName name="oo" localSheetId="71" hidden="1">{"Riqfin97",#N/A,FALSE,"Tran";"Riqfinpro",#N/A,FALSE,"Tran"}</definedName>
    <definedName name="oo" localSheetId="73" hidden="1">{"Riqfin97",#N/A,FALSE,"Tran";"Riqfinpro",#N/A,FALSE,"Tran"}</definedName>
    <definedName name="oo" localSheetId="74" hidden="1">{"Riqfin97",#N/A,FALSE,"Tran";"Riqfinpro",#N/A,FALSE,"Tran"}</definedName>
    <definedName name="oo" localSheetId="0" hidden="1">{"Riqfin97",#N/A,FALSE,"Tran";"Riqfinpro",#N/A,FALSE,"Tran"}</definedName>
    <definedName name="oo" hidden="1">{"Riqfin97",#N/A,FALSE,"Tran";"Riqfinpro",#N/A,FALSE,"Tran"}</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32"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2"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54" hidden="1">{FALSE,FALSE,-1.25,-15.5,484.5,276.75,FALSE,FALSE,TRUE,TRUE,0,12,#N/A,46,#N/A,2.93460490463215,15.35,1,FALSE,FALSE,3,TRUE,1,FALSE,100,"Swvu.PLA1.","ACwvu.PLA1.",#N/A,FALSE,FALSE,0,0,0,0,2,"","",TRUE,TRUE,FALSE,FALSE,1,60,#N/A,#N/A,FALSE,FALSE,FALSE,FALSE,FALSE,FALSE,FALSE,9,65532,65532,FALSE,FALSE,TRUE,TRUE,TRUE}</definedName>
    <definedName name="otro" localSheetId="55"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64" hidden="1">{FALSE,FALSE,-1.25,-15.5,484.5,276.75,FALSE,FALSE,TRUE,TRUE,0,12,#N/A,46,#N/A,2.93460490463215,15.35,1,FALSE,FALSE,3,TRUE,1,FALSE,100,"Swvu.PLA1.","ACwvu.PLA1.",#N/A,FALSE,FALSE,0,0,0,0,2,"","",TRUE,TRUE,FALSE,FALSE,1,60,#N/A,#N/A,FALSE,FALSE,FALSE,FALSE,FALSE,FALSE,FALSE,9,65532,65532,FALSE,FALSE,TRUE,TRUE,TRUE}</definedName>
    <definedName name="otro" localSheetId="65" hidden="1">{FALSE,FALSE,-1.25,-15.5,484.5,276.75,FALSE,FALSE,TRUE,TRUE,0,12,#N/A,46,#N/A,2.93460490463215,15.35,1,FALSE,FALSE,3,TRUE,1,FALSE,100,"Swvu.PLA1.","ACwvu.PLA1.",#N/A,FALSE,FALSE,0,0,0,0,2,"","",TRUE,TRUE,FALSE,FALSE,1,60,#N/A,#N/A,FALSE,FALSE,FALSE,FALSE,FALSE,FALSE,FALSE,9,65532,65532,FALSE,FALSE,TRUE,TRUE,TRUE}</definedName>
    <definedName name="otro" localSheetId="66"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67" hidden="1">{FALSE,FALSE,-1.25,-15.5,484.5,276.75,FALSE,FALSE,TRUE,TRUE,0,12,#N/A,46,#N/A,2.93460490463215,15.35,1,FALSE,FALSE,3,TRUE,1,FALSE,100,"Swvu.PLA1.","ACwvu.PLA1.",#N/A,FALSE,FALSE,0,0,0,0,2,"","",TRUE,TRUE,FALSE,FALSE,1,60,#N/A,#N/A,FALSE,FALSE,FALSE,FALSE,FALSE,FALSE,FALSE,9,65532,65532,FALSE,FALSE,TRUE,TRUE,TRUE}</definedName>
    <definedName name="otro" localSheetId="69" hidden="1">{FALSE,FALSE,-1.25,-15.5,484.5,276.75,FALSE,FALSE,TRUE,TRUE,0,12,#N/A,46,#N/A,2.93460490463215,15.35,1,FALSE,FALSE,3,TRUE,1,FALSE,100,"Swvu.PLA1.","ACwvu.PLA1.",#N/A,FALSE,FALSE,0,0,0,0,2,"","",TRUE,TRUE,FALSE,FALSE,1,60,#N/A,#N/A,FALSE,FALSE,FALSE,FALSE,FALSE,FALSE,FALSE,9,65532,65532,FALSE,FALSE,TRUE,TRUE,TRUE}</definedName>
    <definedName name="otro" localSheetId="71" hidden="1">{FALSE,FALSE,-1.25,-15.5,484.5,276.75,FALSE,FALSE,TRUE,TRUE,0,12,#N/A,46,#N/A,2.93460490463215,15.35,1,FALSE,FALSE,3,TRUE,1,FALSE,100,"Swvu.PLA1.","ACwvu.PLA1.",#N/A,FALSE,FALSE,0,0,0,0,2,"","",TRUE,TRUE,FALSE,FALSE,1,60,#N/A,#N/A,FALSE,FALSE,FALSE,FALSE,FALSE,FALSE,FALSE,9,65532,65532,FALSE,FALSE,TRUE,TRUE,TRUE}</definedName>
    <definedName name="otro" localSheetId="73" hidden="1">{FALSE,FALSE,-1.25,-15.5,484.5,276.75,FALSE,FALSE,TRUE,TRUE,0,12,#N/A,46,#N/A,2.93460490463215,15.35,1,FALSE,FALSE,3,TRUE,1,FALSE,100,"Swvu.PLA1.","ACwvu.PLA1.",#N/A,FALSE,FALSE,0,0,0,0,2,"","",TRUE,TRUE,FALSE,FALSE,1,60,#N/A,#N/A,FALSE,FALSE,FALSE,FALSE,FALSE,FALSE,FALSE,9,65532,65532,FALSE,FALSE,TRUE,TRUE,TRUE}</definedName>
    <definedName name="otro" localSheetId="74"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s_debt" localSheetId="21" hidden="1">'[54]2'!#REF!</definedName>
    <definedName name="outs_debt" localSheetId="23" hidden="1">'[54]2'!#REF!</definedName>
    <definedName name="outs_debt" localSheetId="41" hidden="1">'[55]2'!#REF!</definedName>
    <definedName name="outs_debt" localSheetId="42" hidden="1">'[55]2'!#REF!</definedName>
    <definedName name="outs_debt" localSheetId="43" hidden="1">'[56]2'!#REF!</definedName>
    <definedName name="outs_debt" localSheetId="44" hidden="1">'[56]2'!#REF!</definedName>
    <definedName name="outs_debt" localSheetId="45" hidden="1">'[56]2'!#REF!</definedName>
    <definedName name="outs_debt" localSheetId="6" hidden="1">'[54]2'!#REF!</definedName>
    <definedName name="outs_debt" hidden="1">'[54]2'!#REF!</definedName>
    <definedName name="PeriodList" localSheetId="41">'[33]Report Form'!$E$4:$E$76</definedName>
    <definedName name="PeriodList" localSheetId="42">'[33]Report Form'!$E$4:$E$76</definedName>
    <definedName name="PeriodList" localSheetId="43">'[34]Report Form'!$E$4:$E$76</definedName>
    <definedName name="PeriodList" localSheetId="44">'[34]Report Form'!$E$4:$E$76</definedName>
    <definedName name="PeriodList" localSheetId="45">'[34]Report Form'!$E$4:$E$76</definedName>
    <definedName name="PeriodList">'[35]Report Form'!$E$4:$E$76</definedName>
    <definedName name="ppim" localSheetId="1" hidden="1">#REF!</definedName>
    <definedName name="ppim" localSheetId="21" hidden="1">#REF!</definedName>
    <definedName name="ppim" localSheetId="22" hidden="1">#REF!</definedName>
    <definedName name="ppim" localSheetId="23" hidden="1">#REF!</definedName>
    <definedName name="ppim" localSheetId="2" hidden="1">#REF!</definedName>
    <definedName name="ppim" localSheetId="26" hidden="1">#REF!</definedName>
    <definedName name="ppim" localSheetId="27" hidden="1">#REF!</definedName>
    <definedName name="ppim" localSheetId="31" hidden="1">#REF!</definedName>
    <definedName name="ppim" localSheetId="32" hidden="1">#REF!</definedName>
    <definedName name="ppim" localSheetId="33" hidden="1">#REF!</definedName>
    <definedName name="ppim" localSheetId="3" hidden="1">#REF!</definedName>
    <definedName name="ppim" localSheetId="39" hidden="1">#REF!</definedName>
    <definedName name="ppim" localSheetId="40" hidden="1">#REF!</definedName>
    <definedName name="ppim" localSheetId="41" hidden="1">#REF!</definedName>
    <definedName name="ppim" localSheetId="42" hidden="1">#REF!</definedName>
    <definedName name="ppim" localSheetId="43" hidden="1">#REF!</definedName>
    <definedName name="ppim" localSheetId="44" hidden="1">#REF!</definedName>
    <definedName name="ppim" localSheetId="45" hidden="1">#REF!</definedName>
    <definedName name="ppim" localSheetId="46" hidden="1">#REF!</definedName>
    <definedName name="ppim" localSheetId="47" hidden="1">#REF!</definedName>
    <definedName name="ppim" localSheetId="48" hidden="1">#REF!</definedName>
    <definedName name="ppim" localSheetId="49" hidden="1">#REF!</definedName>
    <definedName name="ppim" localSheetId="50" hidden="1">#REF!</definedName>
    <definedName name="ppim" localSheetId="51" hidden="1">#REF!</definedName>
    <definedName name="ppim" localSheetId="52" hidden="1">#REF!</definedName>
    <definedName name="ppim" localSheetId="53" hidden="1">#REF!</definedName>
    <definedName name="ppim" localSheetId="54" hidden="1">#REF!</definedName>
    <definedName name="ppim" localSheetId="55" hidden="1">#REF!</definedName>
    <definedName name="ppim" localSheetId="56" hidden="1">#REF!</definedName>
    <definedName name="ppim" localSheetId="58" hidden="1">#REF!</definedName>
    <definedName name="ppim" localSheetId="59" hidden="1">#REF!</definedName>
    <definedName name="ppim" localSheetId="64" hidden="1">#REF!</definedName>
    <definedName name="ppim" localSheetId="65" hidden="1">#REF!</definedName>
    <definedName name="ppim" localSheetId="66" hidden="1">#REF!</definedName>
    <definedName name="ppim" localSheetId="6" hidden="1">#REF!</definedName>
    <definedName name="ppim" localSheetId="67" hidden="1">#REF!</definedName>
    <definedName name="ppim" localSheetId="69" hidden="1">#REF!</definedName>
    <definedName name="ppim" localSheetId="71" hidden="1">#REF!</definedName>
    <definedName name="ppim" localSheetId="73" hidden="1">#REF!</definedName>
    <definedName name="ppim" localSheetId="74" hidden="1">#REF!</definedName>
    <definedName name="ppim" localSheetId="0" hidden="1">#REF!</definedName>
    <definedName name="ppim" hidden="1">#REF!</definedName>
    <definedName name="_xlnm.Print_Area" localSheetId="1">'1'!$A$1:$O$39</definedName>
    <definedName name="_xlnm.Print_Area" localSheetId="10">'10'!$A$1:$BZ$55</definedName>
    <definedName name="_xlnm.Print_Area" localSheetId="11">'11'!$A$1:$BZ$57</definedName>
    <definedName name="_xlnm.Print_Area" localSheetId="12">'12'!$A$1:$BY$50</definedName>
    <definedName name="_xlnm.Print_Area" localSheetId="13">'13a'!$A$1:$BY$44</definedName>
    <definedName name="_xlnm.Print_Area" localSheetId="14">'13b'!$A$1:$I$53</definedName>
    <definedName name="_xlnm.Print_Area" localSheetId="15">'13c'!$A$1:$I$49</definedName>
    <definedName name="_xlnm.Print_Area" localSheetId="16">'13d '!$A$1:$K$38</definedName>
    <definedName name="_xlnm.Print_Area" localSheetId="17">'13e'!$A$1:$L$38</definedName>
    <definedName name="_xlnm.Print_Area" localSheetId="18">'14a-b'!$A$1:$GA$62</definedName>
    <definedName name="_xlnm.Print_Area" localSheetId="19">'15'!$A$1:$D$123</definedName>
    <definedName name="_xlnm.Print_Area" localSheetId="20">'16'!$A$1:$AL$122</definedName>
    <definedName name="_xlnm.Print_Area" localSheetId="21">'17a'!$A$1:$CT$15</definedName>
    <definedName name="_xlnm.Print_Area" localSheetId="22">'17b'!$A$1:$AM$118</definedName>
    <definedName name="_xlnm.Print_Area" localSheetId="23">'18'!$A$1:$I$244</definedName>
    <definedName name="_xlnm.Print_Area" localSheetId="24">'19'!$A$1:$D$36</definedName>
    <definedName name="_xlnm.Print_Area" localSheetId="2">'2'!$A$1:$J$136</definedName>
    <definedName name="_xlnm.Print_Area" localSheetId="25">'20'!$A$1:$AL$34</definedName>
    <definedName name="_xlnm.Print_Area" localSheetId="26">'21'!$A$1:$BW$13</definedName>
    <definedName name="_xlnm.Print_Area" localSheetId="27">'22'!$A$1:$AM$31</definedName>
    <definedName name="_xlnm.Print_Area" localSheetId="28">'23'!$A$1:$D$36</definedName>
    <definedName name="_xlnm.Print_Area" localSheetId="29">'24'!$A$1:$AM$35</definedName>
    <definedName name="_xlnm.Print_Area" localSheetId="30">'25'!$A$1:$L$184</definedName>
    <definedName name="_xlnm.Print_Area" localSheetId="31">'26'!$A$1:$G$32</definedName>
    <definedName name="_xlnm.Print_Area" localSheetId="32">'27'!$A$1:$BJ$59</definedName>
    <definedName name="_xlnm.Print_Area" localSheetId="33">'28'!$A$1:$Y$207</definedName>
    <definedName name="_xlnm.Print_Area" localSheetId="34">'29'!$A$1:$F$176</definedName>
    <definedName name="_xlnm.Print_Area" localSheetId="3">'3'!$A$1:$AK$33</definedName>
    <definedName name="_xlnm.Print_Area" localSheetId="35">'30a'!$A$1:$G$179</definedName>
    <definedName name="_xlnm.Print_Area" localSheetId="36">'30b'!$A$1:$J$176</definedName>
    <definedName name="_xlnm.Print_Area" localSheetId="37">'31-32-33'!$A$1:$FA$46</definedName>
    <definedName name="_xlnm.Print_Area" localSheetId="38">'34'!$A$1:$EY$25</definedName>
    <definedName name="_xlnm.Print_Area" localSheetId="39">'35'!$A$1:$BG$29</definedName>
    <definedName name="_xlnm.Print_Area" localSheetId="40">'36'!$A$1:$J$29</definedName>
    <definedName name="_xlnm.Print_Area" localSheetId="41">'37a-b'!$A$1:$O$31</definedName>
    <definedName name="_xlnm.Print_Area" localSheetId="42">'38a-b'!$A$1:$O$33</definedName>
    <definedName name="_xlnm.Print_Area" localSheetId="43">'39a-b'!$A$1:$O$23</definedName>
    <definedName name="_xlnm.Print_Area" localSheetId="4">'4'!$A$1:$L$19</definedName>
    <definedName name="_xlnm.Print_Area" localSheetId="44">'40a-b'!$A$1:$N$28</definedName>
    <definedName name="_xlnm.Print_Area" localSheetId="45">'41a-b'!$A$1:$H$27</definedName>
    <definedName name="_xlnm.Print_Area" localSheetId="46">'42'!$A$1:$J$40</definedName>
    <definedName name="_xlnm.Print_Area" localSheetId="47">'43-44'!$A$1:$J$61</definedName>
    <definedName name="_xlnm.Print_Area" localSheetId="48">'45a-b'!$A$1:$C$26</definedName>
    <definedName name="_xlnm.Print_Area" localSheetId="49">'45c'!$A$1:$G$13</definedName>
    <definedName name="_xlnm.Print_Area" localSheetId="50">'46'!$A$1:$F$34</definedName>
    <definedName name="_xlnm.Print_Area" localSheetId="51">'47a-b'!$A$1:$J$363</definedName>
    <definedName name="_xlnm.Print_Area" localSheetId="52">'47c'!$A$1:$F$170</definedName>
    <definedName name="_xlnm.Print_Area" localSheetId="53">'48'!$A$1:$G$261</definedName>
    <definedName name="_xlnm.Print_Area" localSheetId="54">'49a-b'!$A$1:$O$238</definedName>
    <definedName name="_xlnm.Print_Area" localSheetId="5">'5'!$A$1:$G$166</definedName>
    <definedName name="_xlnm.Print_Area" localSheetId="55">'50a'!$A$1:$H$153</definedName>
    <definedName name="_xlnm.Print_Area" localSheetId="56">'50b-c'!$A$1:$JU$38</definedName>
    <definedName name="_xlnm.Print_Area" localSheetId="57">'50d'!$A$1:$G$29</definedName>
    <definedName name="_xlnm.Print_Area" localSheetId="58">'51-52'!$A$1:$M$41</definedName>
    <definedName name="_xlnm.Print_Area" localSheetId="59">'53'!$A$1:$J$107</definedName>
    <definedName name="_xlnm.Print_Area" localSheetId="60">'54a'!$A$1:$CW$31</definedName>
    <definedName name="_xlnm.Print_Area" localSheetId="61">'54b'!$A$1:$CW$32</definedName>
    <definedName name="_xlnm.Print_Area" localSheetId="62">'55a-b'!$A$1:$L$207</definedName>
    <definedName name="_xlnm.Print_Area" localSheetId="63">'56'!$A$1:$FR$106</definedName>
    <definedName name="_xlnm.Print_Area" localSheetId="64">'57a-b'!$A$1:$I$468</definedName>
    <definedName name="_xlnm.Print_Area" localSheetId="65">'58'!$A$1:$U$24</definedName>
    <definedName name="_xlnm.Print_Area" localSheetId="66">'59'!$A$1:$J$169</definedName>
    <definedName name="_xlnm.Print_Area" localSheetId="6">'6'!$B$1:$F$46</definedName>
    <definedName name="_xlnm.Print_Area" localSheetId="67">'60a-b'!$A$1:$U$75</definedName>
    <definedName name="_xlnm.Print_Area" localSheetId="69">'61a-b'!$A$1:$U$75</definedName>
    <definedName name="_xlnm.Print_Area" localSheetId="68">'62a-c'!$A$1:$T$45</definedName>
    <definedName name="_xlnm.Print_Area" localSheetId="70">'62d'!$A$1:$U$25</definedName>
    <definedName name="_xlnm.Print_Area" localSheetId="71">'63'!$A$1:$F$20</definedName>
    <definedName name="_xlnm.Print_Area" localSheetId="72">'64'!$A$1:$H$161</definedName>
    <definedName name="_xlnm.Print_Area" localSheetId="73">'65'!$A$1:$L$167</definedName>
    <definedName name="_xlnm.Print_Area" localSheetId="74">'66'!$A$1:$BC$21</definedName>
    <definedName name="_xlnm.Print_Area" localSheetId="7">'7'!$A$1:$GB$63</definedName>
    <definedName name="_xlnm.Print_Area" localSheetId="8">'8'!$A$1:$GA$41</definedName>
    <definedName name="_xlnm.Print_Area" localSheetId="9">'9'!$A$1:$BZ$56</definedName>
    <definedName name="_xlnm.Print_Area" localSheetId="0">'Table of Contents'!$A$1:$A$46</definedName>
    <definedName name="_xlnm.Print_Area">#REF!</definedName>
    <definedName name="_xlnm.Print_Titles" localSheetId="1">#REF!,#REF!</definedName>
    <definedName name="_xlnm.Print_Titles" localSheetId="21">#REF!,#REF!</definedName>
    <definedName name="_xlnm.Print_Titles" localSheetId="23">#REF!,#REF!</definedName>
    <definedName name="_xlnm.Print_Titles" localSheetId="2">#REF!,#REF!</definedName>
    <definedName name="_xlnm.Print_Titles" localSheetId="26">#REF!,#REF!</definedName>
    <definedName name="_xlnm.Print_Titles" localSheetId="27">#REF!,#REF!</definedName>
    <definedName name="_xlnm.Print_Titles" localSheetId="31">#REF!,#REF!</definedName>
    <definedName name="_xlnm.Print_Titles" localSheetId="32">#REF!,#REF!</definedName>
    <definedName name="_xlnm.Print_Titles" localSheetId="33">#REF!,#REF!</definedName>
    <definedName name="_xlnm.Print_Titles" localSheetId="37">#REF!,#REF!</definedName>
    <definedName name="_xlnm.Print_Titles" localSheetId="39">#REF!,#REF!</definedName>
    <definedName name="_xlnm.Print_Titles" localSheetId="40">#REF!,#REF!</definedName>
    <definedName name="_xlnm.Print_Titles" localSheetId="41">#REF!,#REF!</definedName>
    <definedName name="_xlnm.Print_Titles" localSheetId="42">#REF!,#REF!</definedName>
    <definedName name="_xlnm.Print_Titles" localSheetId="43">#REF!,#REF!</definedName>
    <definedName name="_xlnm.Print_Titles" localSheetId="44">#REF!,#REF!</definedName>
    <definedName name="_xlnm.Print_Titles" localSheetId="45">#REF!,#REF!</definedName>
    <definedName name="_xlnm.Print_Titles" localSheetId="46">#REF!,#REF!</definedName>
    <definedName name="_xlnm.Print_Titles" localSheetId="47">#REF!,#REF!</definedName>
    <definedName name="_xlnm.Print_Titles" localSheetId="48">#REF!,#REF!</definedName>
    <definedName name="_xlnm.Print_Titles" localSheetId="49">#REF!,#REF!</definedName>
    <definedName name="_xlnm.Print_Titles" localSheetId="50">#REF!,#REF!</definedName>
    <definedName name="_xlnm.Print_Titles" localSheetId="51">#REF!,#REF!</definedName>
    <definedName name="_xlnm.Print_Titles" localSheetId="52">#REF!,#REF!</definedName>
    <definedName name="_xlnm.Print_Titles" localSheetId="53">#REF!,#REF!</definedName>
    <definedName name="_xlnm.Print_Titles" localSheetId="54">#REF!,#REF!</definedName>
    <definedName name="_xlnm.Print_Titles" localSheetId="55">#REF!,#REF!</definedName>
    <definedName name="_xlnm.Print_Titles" localSheetId="56">#REF!,#REF!</definedName>
    <definedName name="_xlnm.Print_Titles" localSheetId="58">#REF!,#REF!</definedName>
    <definedName name="_xlnm.Print_Titles" localSheetId="59">#REF!,#REF!</definedName>
    <definedName name="_xlnm.Print_Titles" localSheetId="60">#REF!,#REF!</definedName>
    <definedName name="_xlnm.Print_Titles" localSheetId="61">#REF!,#REF!</definedName>
    <definedName name="_xlnm.Print_Titles" localSheetId="62">#REF!,#REF!</definedName>
    <definedName name="_xlnm.Print_Titles" localSheetId="63">#REF!,#REF!</definedName>
    <definedName name="_xlnm.Print_Titles" localSheetId="64">#REF!,#REF!</definedName>
    <definedName name="_xlnm.Print_Titles" localSheetId="65">#REF!,#REF!</definedName>
    <definedName name="_xlnm.Print_Titles" localSheetId="66">#REF!,#REF!</definedName>
    <definedName name="_xlnm.Print_Titles" localSheetId="6">#REF!,#REF!</definedName>
    <definedName name="_xlnm.Print_Titles" localSheetId="67">#REF!,#REF!</definedName>
    <definedName name="_xlnm.Print_Titles" localSheetId="69">#REF!,#REF!</definedName>
    <definedName name="_xlnm.Print_Titles" localSheetId="71">#REF!,#REF!</definedName>
    <definedName name="_xlnm.Print_Titles" localSheetId="73">'65'!$1:$4</definedName>
    <definedName name="_xlnm.Print_Titles" localSheetId="74">#REF!,#REF!</definedName>
    <definedName name="_xlnm.Print_Titles" localSheetId="0">#REF!,#REF!</definedName>
    <definedName name="_xlnm.Print_Titles">#REF!,#REF!</definedName>
    <definedName name="rn" localSheetId="1" hidden="1">{#N/A,#N/A,TRUE,"Table1USD";#N/A,#N/A,TRUE,"Table1GBP"}</definedName>
    <definedName name="rn" localSheetId="22" hidden="1">{#N/A,#N/A,TRUE,"Table1USD";#N/A,#N/A,TRUE,"Table1GBP"}</definedName>
    <definedName name="rn" localSheetId="2" hidden="1">{#N/A,#N/A,TRUE,"Table1USD";#N/A,#N/A,TRUE,"Table1GBP"}</definedName>
    <definedName name="rn" localSheetId="26" hidden="1">{#N/A,#N/A,TRUE,"Table1USD";#N/A,#N/A,TRUE,"Table1GBP"}</definedName>
    <definedName name="rn" localSheetId="27" hidden="1">{#N/A,#N/A,TRUE,"Table1USD";#N/A,#N/A,TRUE,"Table1GBP"}</definedName>
    <definedName name="rn" localSheetId="31" hidden="1">{#N/A,#N/A,TRUE,"Table1USD";#N/A,#N/A,TRUE,"Table1GBP"}</definedName>
    <definedName name="rn" localSheetId="32" hidden="1">{#N/A,#N/A,TRUE,"Table1USD";#N/A,#N/A,TRUE,"Table1GBP"}</definedName>
    <definedName name="rn" localSheetId="33" hidden="1">{#N/A,#N/A,TRUE,"Table1USD";#N/A,#N/A,TRUE,"Table1GBP"}</definedName>
    <definedName name="rn" localSheetId="3" hidden="1">{#N/A,#N/A,TRUE,"Table1USD";#N/A,#N/A,TRUE,"Table1GBP"}</definedName>
    <definedName name="rn" localSheetId="39" hidden="1">{#N/A,#N/A,TRUE,"Table1USD";#N/A,#N/A,TRUE,"Table1GBP"}</definedName>
    <definedName name="rn" localSheetId="40" hidden="1">{#N/A,#N/A,TRUE,"Table1USD";#N/A,#N/A,TRUE,"Table1GBP"}</definedName>
    <definedName name="rn" localSheetId="41" hidden="1">{#N/A,#N/A,TRUE,"Table1USD";#N/A,#N/A,TRUE,"Table1GBP"}</definedName>
    <definedName name="rn" localSheetId="42" hidden="1">{#N/A,#N/A,TRUE,"Table1USD";#N/A,#N/A,TRUE,"Table1GBP"}</definedName>
    <definedName name="rn" localSheetId="43" hidden="1">{#N/A,#N/A,TRUE,"Table1USD";#N/A,#N/A,TRUE,"Table1GBP"}</definedName>
    <definedName name="rn" localSheetId="44" hidden="1">{#N/A,#N/A,TRUE,"Table1USD";#N/A,#N/A,TRUE,"Table1GBP"}</definedName>
    <definedName name="rn" localSheetId="45" hidden="1">{#N/A,#N/A,TRUE,"Table1USD";#N/A,#N/A,TRUE,"Table1GBP"}</definedName>
    <definedName name="rn" localSheetId="46" hidden="1">{#N/A,#N/A,TRUE,"Table1USD";#N/A,#N/A,TRUE,"Table1GBP"}</definedName>
    <definedName name="rn" localSheetId="47" hidden="1">{#N/A,#N/A,TRUE,"Table1USD";#N/A,#N/A,TRUE,"Table1GBP"}</definedName>
    <definedName name="rn" localSheetId="48" hidden="1">{#N/A,#N/A,TRUE,"Table1USD";#N/A,#N/A,TRUE,"Table1GBP"}</definedName>
    <definedName name="rn" localSheetId="49" hidden="1">{#N/A,#N/A,TRUE,"Table1USD";#N/A,#N/A,TRUE,"Table1GBP"}</definedName>
    <definedName name="rn" localSheetId="50" hidden="1">{#N/A,#N/A,TRUE,"Table1USD";#N/A,#N/A,TRUE,"Table1GBP"}</definedName>
    <definedName name="rn" localSheetId="51" hidden="1">{#N/A,#N/A,TRUE,"Table1USD";#N/A,#N/A,TRUE,"Table1GBP"}</definedName>
    <definedName name="rn" localSheetId="52" hidden="1">{#N/A,#N/A,TRUE,"Table1USD";#N/A,#N/A,TRUE,"Table1GBP"}</definedName>
    <definedName name="rn" localSheetId="53" hidden="1">{#N/A,#N/A,TRUE,"Table1USD";#N/A,#N/A,TRUE,"Table1GBP"}</definedName>
    <definedName name="rn" localSheetId="54" hidden="1">{#N/A,#N/A,TRUE,"Table1USD";#N/A,#N/A,TRUE,"Table1GBP"}</definedName>
    <definedName name="rn" localSheetId="55" hidden="1">{#N/A,#N/A,TRUE,"Table1USD";#N/A,#N/A,TRUE,"Table1GBP"}</definedName>
    <definedName name="rn" localSheetId="56" hidden="1">{#N/A,#N/A,TRUE,"Table1USD";#N/A,#N/A,TRUE,"Table1GBP"}</definedName>
    <definedName name="rn" localSheetId="58" hidden="1">{#N/A,#N/A,TRUE,"Table1USD";#N/A,#N/A,TRUE,"Table1GBP"}</definedName>
    <definedName name="rn" localSheetId="59" hidden="1">{#N/A,#N/A,TRUE,"Table1USD";#N/A,#N/A,TRUE,"Table1GBP"}</definedName>
    <definedName name="rn" localSheetId="64" hidden="1">{#N/A,#N/A,TRUE,"Table1USD";#N/A,#N/A,TRUE,"Table1GBP"}</definedName>
    <definedName name="rn" localSheetId="65" hidden="1">{#N/A,#N/A,TRUE,"Table1USD";#N/A,#N/A,TRUE,"Table1GBP"}</definedName>
    <definedName name="rn" localSheetId="66" hidden="1">{#N/A,#N/A,TRUE,"Table1USD";#N/A,#N/A,TRUE,"Table1GBP"}</definedName>
    <definedName name="rn" localSheetId="6" hidden="1">{#N/A,#N/A,TRUE,"Table1USD";#N/A,#N/A,TRUE,"Table1GBP"}</definedName>
    <definedName name="rn" localSheetId="67" hidden="1">{#N/A,#N/A,TRUE,"Table1USD";#N/A,#N/A,TRUE,"Table1GBP"}</definedName>
    <definedName name="rn" localSheetId="69" hidden="1">{#N/A,#N/A,TRUE,"Table1USD";#N/A,#N/A,TRUE,"Table1GBP"}</definedName>
    <definedName name="rn" localSheetId="71" hidden="1">{#N/A,#N/A,TRUE,"Table1USD";#N/A,#N/A,TRUE,"Table1GBP"}</definedName>
    <definedName name="rn" localSheetId="73" hidden="1">{#N/A,#N/A,TRUE,"Table1USD";#N/A,#N/A,TRUE,"Table1GBP"}</definedName>
    <definedName name="rn" localSheetId="74" hidden="1">{#N/A,#N/A,TRUE,"Table1USD";#N/A,#N/A,TRUE,"Table1GBP"}</definedName>
    <definedName name="rn" localSheetId="0" hidden="1">{#N/A,#N/A,TRUE,"Table1USD";#N/A,#N/A,TRUE,"Table1GBP"}</definedName>
    <definedName name="rn" hidden="1">{#N/A,#N/A,TRUE,"Table1USD";#N/A,#N/A,TRUE,"Table1GBP"}</definedName>
    <definedName name="rr" localSheetId="1" hidden="1">{"Riqfin97",#N/A,FALSE,"Tran";"Riqfinpro",#N/A,FALSE,"Tran"}</definedName>
    <definedName name="rr" localSheetId="22" hidden="1">{"Riqfin97",#N/A,FALSE,"Tran";"Riqfinpro",#N/A,FALSE,"Tran"}</definedName>
    <definedName name="rr" localSheetId="2" hidden="1">{"Riqfin97",#N/A,FALSE,"Tran";"Riqfinpro",#N/A,FALSE,"Tran"}</definedName>
    <definedName name="rr" localSheetId="26" hidden="1">{"Riqfin97",#N/A,FALSE,"Tran";"Riqfinpro",#N/A,FALSE,"Tran"}</definedName>
    <definedName name="rr" localSheetId="27" hidden="1">{"Riqfin97",#N/A,FALSE,"Tran";"Riqfinpro",#N/A,FALSE,"Tran"}</definedName>
    <definedName name="rr" localSheetId="31" hidden="1">{"Riqfin97",#N/A,FALSE,"Tran";"Riqfinpro",#N/A,FALSE,"Tran"}</definedName>
    <definedName name="rr" localSheetId="32" hidden="1">{"Riqfin97",#N/A,FALSE,"Tran";"Riqfinpro",#N/A,FALSE,"Tran"}</definedName>
    <definedName name="rr" localSheetId="33" hidden="1">{"Riqfin97",#N/A,FALSE,"Tran";"Riqfinpro",#N/A,FALSE,"Tran"}</definedName>
    <definedName name="rr" localSheetId="3" hidden="1">{"Riqfin97",#N/A,FALSE,"Tran";"Riqfinpro",#N/A,FALSE,"Tran"}</definedName>
    <definedName name="rr" localSheetId="39" hidden="1">{"Riqfin97",#N/A,FALSE,"Tran";"Riqfinpro",#N/A,FALSE,"Tran"}</definedName>
    <definedName name="rr" localSheetId="40" hidden="1">{"Riqfin97",#N/A,FALSE,"Tran";"Riqfinpro",#N/A,FALSE,"Tran"}</definedName>
    <definedName name="rr" localSheetId="41" hidden="1">{"Riqfin97",#N/A,FALSE,"Tran";"Riqfinpro",#N/A,FALSE,"Tran"}</definedName>
    <definedName name="rr" localSheetId="42" hidden="1">{"Riqfin97",#N/A,FALSE,"Tran";"Riqfinpro",#N/A,FALSE,"Tran"}</definedName>
    <definedName name="rr" localSheetId="43" hidden="1">{"Riqfin97",#N/A,FALSE,"Tran";"Riqfinpro",#N/A,FALSE,"Tran"}</definedName>
    <definedName name="rr" localSheetId="44" hidden="1">{"Riqfin97",#N/A,FALSE,"Tran";"Riqfinpro",#N/A,FALSE,"Tran"}</definedName>
    <definedName name="rr" localSheetId="45" hidden="1">{"Riqfin97",#N/A,FALSE,"Tran";"Riqfinpro",#N/A,FALSE,"Tran"}</definedName>
    <definedName name="rr" localSheetId="46" hidden="1">{"Riqfin97",#N/A,FALSE,"Tran";"Riqfinpro",#N/A,FALSE,"Tran"}</definedName>
    <definedName name="rr" localSheetId="47" hidden="1">{"Riqfin97",#N/A,FALSE,"Tran";"Riqfinpro",#N/A,FALSE,"Tran"}</definedName>
    <definedName name="rr" localSheetId="48" hidden="1">{"Riqfin97",#N/A,FALSE,"Tran";"Riqfinpro",#N/A,FALSE,"Tran"}</definedName>
    <definedName name="rr" localSheetId="49" hidden="1">{"Riqfin97",#N/A,FALSE,"Tran";"Riqfinpro",#N/A,FALSE,"Tran"}</definedName>
    <definedName name="rr" localSheetId="50" hidden="1">{"Riqfin97",#N/A,FALSE,"Tran";"Riqfinpro",#N/A,FALSE,"Tran"}</definedName>
    <definedName name="rr" localSheetId="51" hidden="1">{"Riqfin97",#N/A,FALSE,"Tran";"Riqfinpro",#N/A,FALSE,"Tran"}</definedName>
    <definedName name="rr" localSheetId="52" hidden="1">{"Riqfin97",#N/A,FALSE,"Tran";"Riqfinpro",#N/A,FALSE,"Tran"}</definedName>
    <definedName name="rr" localSheetId="53" hidden="1">{"Riqfin97",#N/A,FALSE,"Tran";"Riqfinpro",#N/A,FALSE,"Tran"}</definedName>
    <definedName name="rr" localSheetId="54" hidden="1">{"Riqfin97",#N/A,FALSE,"Tran";"Riqfinpro",#N/A,FALSE,"Tran"}</definedName>
    <definedName name="rr" localSheetId="55" hidden="1">{"Riqfin97",#N/A,FALSE,"Tran";"Riqfinpro",#N/A,FALSE,"Tran"}</definedName>
    <definedName name="rr" localSheetId="56" hidden="1">{"Riqfin97",#N/A,FALSE,"Tran";"Riqfinpro",#N/A,FALSE,"Tran"}</definedName>
    <definedName name="rr" localSheetId="58" hidden="1">{"Riqfin97",#N/A,FALSE,"Tran";"Riqfinpro",#N/A,FALSE,"Tran"}</definedName>
    <definedName name="rr" localSheetId="59" hidden="1">{"Riqfin97",#N/A,FALSE,"Tran";"Riqfinpro",#N/A,FALSE,"Tran"}</definedName>
    <definedName name="rr" localSheetId="64" hidden="1">{"Riqfin97",#N/A,FALSE,"Tran";"Riqfinpro",#N/A,FALSE,"Tran"}</definedName>
    <definedName name="rr" localSheetId="65" hidden="1">{"Riqfin97",#N/A,FALSE,"Tran";"Riqfinpro",#N/A,FALSE,"Tran"}</definedName>
    <definedName name="rr" localSheetId="66" hidden="1">{"Riqfin97",#N/A,FALSE,"Tran";"Riqfinpro",#N/A,FALSE,"Tran"}</definedName>
    <definedName name="rr" localSheetId="6" hidden="1">{"Riqfin97",#N/A,FALSE,"Tran";"Riqfinpro",#N/A,FALSE,"Tran"}</definedName>
    <definedName name="rr" localSheetId="67" hidden="1">{"Riqfin97",#N/A,FALSE,"Tran";"Riqfinpro",#N/A,FALSE,"Tran"}</definedName>
    <definedName name="rr" localSheetId="69" hidden="1">{"Riqfin97",#N/A,FALSE,"Tran";"Riqfinpro",#N/A,FALSE,"Tran"}</definedName>
    <definedName name="rr" localSheetId="71" hidden="1">{"Riqfin97",#N/A,FALSE,"Tran";"Riqfinpro",#N/A,FALSE,"Tran"}</definedName>
    <definedName name="rr" localSheetId="73" hidden="1">{"Riqfin97",#N/A,FALSE,"Tran";"Riqfinpro",#N/A,FALSE,"Tran"}</definedName>
    <definedName name="rr" localSheetId="74" hidden="1">{"Riqfin97",#N/A,FALSE,"Tran";"Riqfinpro",#N/A,FALSE,"Tran"}</definedName>
    <definedName name="rr" localSheetId="0" hidden="1">{"Riqfin97",#N/A,FALSE,"Tran";"Riqfinpro",#N/A,FALSE,"Tran"}</definedName>
    <definedName name="rr" hidden="1">{"Riqfin97",#N/A,FALSE,"Tran";"Riqfinpro",#N/A,FALSE,"Tran"}</definedName>
    <definedName name="rtre" localSheetId="1" hidden="1">{"Main Economic Indicators",#N/A,FALSE,"C"}</definedName>
    <definedName name="rtre" localSheetId="22" hidden="1">{"Main Economic Indicators",#N/A,FALSE,"C"}</definedName>
    <definedName name="rtre" localSheetId="2" hidden="1">{"Main Economic Indicators",#N/A,FALSE,"C"}</definedName>
    <definedName name="rtre" localSheetId="26" hidden="1">{"Main Economic Indicators",#N/A,FALSE,"C"}</definedName>
    <definedName name="rtre" localSheetId="27" hidden="1">{"Main Economic Indicators",#N/A,FALSE,"C"}</definedName>
    <definedName name="rtre" localSheetId="31" hidden="1">{"Main Economic Indicators",#N/A,FALSE,"C"}</definedName>
    <definedName name="rtre" localSheetId="32" hidden="1">{"Main Economic Indicators",#N/A,FALSE,"C"}</definedName>
    <definedName name="rtre" localSheetId="33" hidden="1">{"Main Economic Indicators",#N/A,FALSE,"C"}</definedName>
    <definedName name="rtre" localSheetId="3" hidden="1">{"Main Economic Indicators",#N/A,FALSE,"C"}</definedName>
    <definedName name="rtre" localSheetId="39" hidden="1">{"Main Economic Indicators",#N/A,FALSE,"C"}</definedName>
    <definedName name="rtre" localSheetId="40" hidden="1">{"Main Economic Indicators",#N/A,FALSE,"C"}</definedName>
    <definedName name="rtre" localSheetId="41" hidden="1">{"Main Economic Indicators",#N/A,FALSE,"C"}</definedName>
    <definedName name="rtre" localSheetId="42" hidden="1">{"Main Economic Indicators",#N/A,FALSE,"C"}</definedName>
    <definedName name="rtre" localSheetId="43" hidden="1">{"Main Economic Indicators",#N/A,FALSE,"C"}</definedName>
    <definedName name="rtre" localSheetId="44" hidden="1">{"Main Economic Indicators",#N/A,FALSE,"C"}</definedName>
    <definedName name="rtre" localSheetId="45"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0" hidden="1">{"Main Economic Indicators",#N/A,FALSE,"C"}</definedName>
    <definedName name="rtre" localSheetId="51" hidden="1">{"Main Economic Indicators",#N/A,FALSE,"C"}</definedName>
    <definedName name="rtre" localSheetId="52" hidden="1">{"Main Economic Indicators",#N/A,FALSE,"C"}</definedName>
    <definedName name="rtre" localSheetId="53" hidden="1">{"Main Economic Indicators",#N/A,FALSE,"C"}</definedName>
    <definedName name="rtre" localSheetId="54" hidden="1">{"Main Economic Indicators",#N/A,FALSE,"C"}</definedName>
    <definedName name="rtre" localSheetId="55" hidden="1">{"Main Economic Indicators",#N/A,FALSE,"C"}</definedName>
    <definedName name="rtre" localSheetId="56" hidden="1">{"Main Economic Indicators",#N/A,FALSE,"C"}</definedName>
    <definedName name="rtre" localSheetId="58" hidden="1">{"Main Economic Indicators",#N/A,FALSE,"C"}</definedName>
    <definedName name="rtre" localSheetId="59" hidden="1">{"Main Economic Indicators",#N/A,FALSE,"C"}</definedName>
    <definedName name="rtre" localSheetId="64" hidden="1">{"Main Economic Indicators",#N/A,FALSE,"C"}</definedName>
    <definedName name="rtre" localSheetId="65" hidden="1">{"Main Economic Indicators",#N/A,FALSE,"C"}</definedName>
    <definedName name="rtre" localSheetId="66" hidden="1">{"Main Economic Indicators",#N/A,FALSE,"C"}</definedName>
    <definedName name="rtre" localSheetId="6" hidden="1">{"Main Economic Indicators",#N/A,FALSE,"C"}</definedName>
    <definedName name="rtre" localSheetId="67" hidden="1">{"Main Economic Indicators",#N/A,FALSE,"C"}</definedName>
    <definedName name="rtre" localSheetId="69" hidden="1">{"Main Economic Indicators",#N/A,FALSE,"C"}</definedName>
    <definedName name="rtre" localSheetId="71" hidden="1">{"Main Economic Indicators",#N/A,FALSE,"C"}</definedName>
    <definedName name="rtre" localSheetId="73" hidden="1">{"Main Economic Indicators",#N/A,FALSE,"C"}</definedName>
    <definedName name="rtre" localSheetId="74" hidden="1">{"Main Economic Indicators",#N/A,FALSE,"C"}</definedName>
    <definedName name="rtre" localSheetId="0" hidden="1">{"Main Economic Indicators",#N/A,FALSE,"C"}</definedName>
    <definedName name="rtre" hidden="1">{"Main Economic Indicators",#N/A,FALSE,"C"}</definedName>
    <definedName name="Rwvu.PLA2." localSheetId="21" hidden="1">'[15]COP FED'!#REF!</definedName>
    <definedName name="Rwvu.PLA2." localSheetId="23" hidden="1">'[15]COP FED'!#REF!</definedName>
    <definedName name="Rwvu.PLA2." localSheetId="41" hidden="1">'[16]COP FED'!#REF!</definedName>
    <definedName name="Rwvu.PLA2." localSheetId="42" hidden="1">'[16]COP FED'!#REF!</definedName>
    <definedName name="Rwvu.PLA2." localSheetId="43" hidden="1">'[17]COP FED'!#REF!</definedName>
    <definedName name="Rwvu.PLA2." localSheetId="44" hidden="1">'[17]COP FED'!#REF!</definedName>
    <definedName name="Rwvu.PLA2." localSheetId="45" hidden="1">'[17]COP FED'!#REF!</definedName>
    <definedName name="Rwvu.PLA2." localSheetId="6" hidden="1">'[15]COP FED'!#REF!</definedName>
    <definedName name="Rwvu.PLA2." hidden="1">'[15]COP FED'!#REF!</definedName>
    <definedName name="Rwvu.Print." hidden="1">#N/A</definedName>
    <definedName name="SAPBEXrevision" hidden="1">1</definedName>
    <definedName name="SAPBEXsysID" hidden="1">"BWP"</definedName>
    <definedName name="SAPBEXwbID" hidden="1">"3JWNKPJPDI66MGYD92LLP8GMR"</definedName>
    <definedName name="ScalesList" localSheetId="41">'[33]Report Form'!$A$5:$A$8</definedName>
    <definedName name="ScalesList" localSheetId="42">'[33]Report Form'!$A$5:$A$8</definedName>
    <definedName name="ScalesList" localSheetId="43">'[34]Report Form'!$A$5:$A$8</definedName>
    <definedName name="ScalesList" localSheetId="44">'[34]Report Form'!$A$5:$A$8</definedName>
    <definedName name="ScalesList" localSheetId="45">'[34]Report Form'!$A$5:$A$8</definedName>
    <definedName name="ScalesList">'[35]Report Form'!$A$5:$A$8</definedName>
    <definedName name="sdf" localSheetId="1" hidden="1">{"Main Economic Indicators",#N/A,FALSE,"C"}</definedName>
    <definedName name="sdf" localSheetId="22" hidden="1">{"Main Economic Indicators",#N/A,FALSE,"C"}</definedName>
    <definedName name="sdf" localSheetId="2" hidden="1">{"Main Economic Indicators",#N/A,FALSE,"C"}</definedName>
    <definedName name="sdf" localSheetId="26" hidden="1">{"Main Economic Indicators",#N/A,FALSE,"C"}</definedName>
    <definedName name="sdf" localSheetId="27" hidden="1">{"Main Economic Indicators",#N/A,FALSE,"C"}</definedName>
    <definedName name="sdf" localSheetId="31" hidden="1">{"Main Economic Indicators",#N/A,FALSE,"C"}</definedName>
    <definedName name="sdf" localSheetId="32" hidden="1">{"Main Economic Indicators",#N/A,FALSE,"C"}</definedName>
    <definedName name="sdf" localSheetId="33" hidden="1">{"Main Economic Indicators",#N/A,FALSE,"C"}</definedName>
    <definedName name="sdf" localSheetId="3" hidden="1">{"Main Economic Indicators",#N/A,FALSE,"C"}</definedName>
    <definedName name="sdf" localSheetId="39" hidden="1">{"Main Economic Indicators",#N/A,FALSE,"C"}</definedName>
    <definedName name="sdf" localSheetId="40" hidden="1">{"Main Economic Indicators",#N/A,FALSE,"C"}</definedName>
    <definedName name="sdf" localSheetId="41" hidden="1">{"Main Economic Indicators",#N/A,FALSE,"C"}</definedName>
    <definedName name="sdf" localSheetId="42" hidden="1">{"Main Economic Indicators",#N/A,FALSE,"C"}</definedName>
    <definedName name="sdf" localSheetId="43" hidden="1">{"Main Economic Indicators",#N/A,FALSE,"C"}</definedName>
    <definedName name="sdf" localSheetId="44" hidden="1">{"Main Economic Indicators",#N/A,FALSE,"C"}</definedName>
    <definedName name="sdf" localSheetId="45" hidden="1">{"Main Economic Indicators",#N/A,FALSE,"C"}</definedName>
    <definedName name="sdf" localSheetId="46" hidden="1">{"Main Economic Indicators",#N/A,FALSE,"C"}</definedName>
    <definedName name="sdf" localSheetId="47" hidden="1">{"Main Economic Indicators",#N/A,FALSE,"C"}</definedName>
    <definedName name="sdf" localSheetId="48" hidden="1">{"Main Economic Indicators",#N/A,FALSE,"C"}</definedName>
    <definedName name="sdf" localSheetId="49" hidden="1">{"Main Economic Indicators",#N/A,FALSE,"C"}</definedName>
    <definedName name="sdf" localSheetId="50" hidden="1">{"Main Economic Indicators",#N/A,FALSE,"C"}</definedName>
    <definedName name="sdf" localSheetId="51" hidden="1">{"Main Economic Indicators",#N/A,FALSE,"C"}</definedName>
    <definedName name="sdf" localSheetId="52" hidden="1">{"Main Economic Indicators",#N/A,FALSE,"C"}</definedName>
    <definedName name="sdf" localSheetId="53" hidden="1">{"Main Economic Indicators",#N/A,FALSE,"C"}</definedName>
    <definedName name="sdf" localSheetId="54" hidden="1">{"Main Economic Indicators",#N/A,FALSE,"C"}</definedName>
    <definedName name="sdf" localSheetId="55" hidden="1">{"Main Economic Indicators",#N/A,FALSE,"C"}</definedName>
    <definedName name="sdf" localSheetId="56" hidden="1">{"Main Economic Indicators",#N/A,FALSE,"C"}</definedName>
    <definedName name="sdf" localSheetId="58" hidden="1">{"Main Economic Indicators",#N/A,FALSE,"C"}</definedName>
    <definedName name="sdf" localSheetId="59" hidden="1">{"Main Economic Indicators",#N/A,FALSE,"C"}</definedName>
    <definedName name="sdf" localSheetId="64" hidden="1">{"Main Economic Indicators",#N/A,FALSE,"C"}</definedName>
    <definedName name="sdf" localSheetId="65" hidden="1">{"Main Economic Indicators",#N/A,FALSE,"C"}</definedName>
    <definedName name="sdf" localSheetId="66" hidden="1">{"Main Economic Indicators",#N/A,FALSE,"C"}</definedName>
    <definedName name="sdf" localSheetId="6" hidden="1">{"Main Economic Indicators",#N/A,FALSE,"C"}</definedName>
    <definedName name="sdf" localSheetId="67" hidden="1">{"Main Economic Indicators",#N/A,FALSE,"C"}</definedName>
    <definedName name="sdf" localSheetId="69" hidden="1">{"Main Economic Indicators",#N/A,FALSE,"C"}</definedName>
    <definedName name="sdf" localSheetId="71" hidden="1">{"Main Economic Indicators",#N/A,FALSE,"C"}</definedName>
    <definedName name="sdf" localSheetId="73" hidden="1">{"Main Economic Indicators",#N/A,FALSE,"C"}</definedName>
    <definedName name="sdf" localSheetId="74" hidden="1">{"Main Economic Indicators",#N/A,FALSE,"C"}</definedName>
    <definedName name="sdf" localSheetId="0" hidden="1">{"Main Economic Indicators",#N/A,FALSE,"C"}</definedName>
    <definedName name="sdf" hidden="1">{"Main Economic Indicators",#N/A,FALSE,"C"}</definedName>
    <definedName name="sencount" hidden="1">2</definedName>
    <definedName name="sgd" localSheetId="1">#REF!</definedName>
    <definedName name="sgd" localSheetId="21">#REF!</definedName>
    <definedName name="sgd" localSheetId="22">#REF!</definedName>
    <definedName name="sgd" localSheetId="23">#REF!</definedName>
    <definedName name="sgd" localSheetId="2">#REF!</definedName>
    <definedName name="sgd" localSheetId="26">#REF!</definedName>
    <definedName name="sgd" localSheetId="27">#REF!</definedName>
    <definedName name="sgd" localSheetId="31">#REF!</definedName>
    <definedName name="sgd" localSheetId="33">#REF!</definedName>
    <definedName name="sgd" localSheetId="3">#REF!</definedName>
    <definedName name="sgd" localSheetId="39">#REF!</definedName>
    <definedName name="sgd" localSheetId="40">#REF!</definedName>
    <definedName name="sgd" localSheetId="41">#REF!</definedName>
    <definedName name="sgd" localSheetId="42">#REF!</definedName>
    <definedName name="sgd" localSheetId="43">#REF!</definedName>
    <definedName name="sgd" localSheetId="44">#REF!</definedName>
    <definedName name="sgd" localSheetId="45">#REF!</definedName>
    <definedName name="sgd" localSheetId="46">#REF!</definedName>
    <definedName name="sgd" localSheetId="47">#REF!</definedName>
    <definedName name="sgd" localSheetId="48">#REF!</definedName>
    <definedName name="sgd" localSheetId="49">#REF!</definedName>
    <definedName name="sgd" localSheetId="50">#REF!</definedName>
    <definedName name="sgd" localSheetId="51">#REF!</definedName>
    <definedName name="sgd" localSheetId="52">#REF!</definedName>
    <definedName name="sgd" localSheetId="53">#REF!</definedName>
    <definedName name="sgd" localSheetId="54">#REF!</definedName>
    <definedName name="sgd" localSheetId="55">#REF!</definedName>
    <definedName name="sgd" localSheetId="56">#REF!</definedName>
    <definedName name="sgd" localSheetId="58">#REF!</definedName>
    <definedName name="sgd" localSheetId="59">#REF!</definedName>
    <definedName name="sgd" localSheetId="64">#REF!</definedName>
    <definedName name="sgd" localSheetId="65">#REF!</definedName>
    <definedName name="sgd" localSheetId="66">#REF!</definedName>
    <definedName name="sgd" localSheetId="6">#REF!</definedName>
    <definedName name="sgd" localSheetId="67">#REF!</definedName>
    <definedName name="sgd" localSheetId="69">#REF!</definedName>
    <definedName name="sgd" localSheetId="71">#REF!</definedName>
    <definedName name="sgd" localSheetId="73">#REF!</definedName>
    <definedName name="sgd" localSheetId="74">#REF!</definedName>
    <definedName name="sgd" localSheetId="0">#REF!</definedName>
    <definedName name="sgd">#REF!</definedName>
    <definedName name="statistics" localSheetId="1" hidden="1">#REF!</definedName>
    <definedName name="statistics" localSheetId="21" hidden="1">#REF!</definedName>
    <definedName name="statistics" localSheetId="22" hidden="1">#REF!</definedName>
    <definedName name="statistics" localSheetId="23" hidden="1">#REF!</definedName>
    <definedName name="statistics" localSheetId="2" hidden="1">#REF!</definedName>
    <definedName name="statistics" localSheetId="26" hidden="1">#REF!</definedName>
    <definedName name="statistics" localSheetId="27" hidden="1">#REF!</definedName>
    <definedName name="statistics" localSheetId="31" hidden="1">#REF!</definedName>
    <definedName name="statistics" localSheetId="32" hidden="1">#REF!</definedName>
    <definedName name="statistics" localSheetId="33" hidden="1">#REF!</definedName>
    <definedName name="statistics" localSheetId="3" hidden="1">#REF!</definedName>
    <definedName name="statistics" localSheetId="39" hidden="1">#REF!</definedName>
    <definedName name="statistics" localSheetId="40" hidden="1">#REF!</definedName>
    <definedName name="statistics" localSheetId="41" hidden="1">#REF!</definedName>
    <definedName name="statistics" localSheetId="42" hidden="1">#REF!</definedName>
    <definedName name="statistics" localSheetId="43" hidden="1">#REF!</definedName>
    <definedName name="statistics" localSheetId="44" hidden="1">#REF!</definedName>
    <definedName name="statistics" localSheetId="45" hidden="1">#REF!</definedName>
    <definedName name="statistics" localSheetId="46" hidden="1">#REF!</definedName>
    <definedName name="statistics" localSheetId="47" hidden="1">#REF!</definedName>
    <definedName name="statistics" localSheetId="48" hidden="1">#REF!</definedName>
    <definedName name="statistics" localSheetId="49" hidden="1">#REF!</definedName>
    <definedName name="statistics" localSheetId="50" hidden="1">#REF!</definedName>
    <definedName name="statistics" localSheetId="51" hidden="1">#REF!</definedName>
    <definedName name="statistics" localSheetId="52" hidden="1">#REF!</definedName>
    <definedName name="statistics" localSheetId="53" hidden="1">#REF!</definedName>
    <definedName name="statistics" localSheetId="54" hidden="1">#REF!</definedName>
    <definedName name="statistics" localSheetId="55" hidden="1">#REF!</definedName>
    <definedName name="statistics" localSheetId="56" hidden="1">#REF!</definedName>
    <definedName name="statistics" localSheetId="58" hidden="1">#REF!</definedName>
    <definedName name="statistics" localSheetId="59" hidden="1">#REF!</definedName>
    <definedName name="statistics" localSheetId="64" hidden="1">#REF!</definedName>
    <definedName name="statistics" localSheetId="65" hidden="1">#REF!</definedName>
    <definedName name="statistics" localSheetId="66" hidden="1">#REF!</definedName>
    <definedName name="statistics" localSheetId="6" hidden="1">#REF!</definedName>
    <definedName name="statistics" localSheetId="67" hidden="1">#REF!</definedName>
    <definedName name="statistics" localSheetId="69" hidden="1">#REF!</definedName>
    <definedName name="statistics" localSheetId="71" hidden="1">#REF!</definedName>
    <definedName name="statistics" localSheetId="73" hidden="1">#REF!</definedName>
    <definedName name="statistics" localSheetId="74" hidden="1">#REF!</definedName>
    <definedName name="statistics" localSheetId="0" hidden="1">#REF!</definedName>
    <definedName name="statistics" hidden="1">#REF!</definedName>
    <definedName name="Statistics1" localSheetId="1" hidden="1">#REF!</definedName>
    <definedName name="Statistics1" localSheetId="21" hidden="1">#REF!</definedName>
    <definedName name="Statistics1" localSheetId="22" hidden="1">#REF!</definedName>
    <definedName name="Statistics1" localSheetId="23" hidden="1">#REF!</definedName>
    <definedName name="Statistics1" localSheetId="2" hidden="1">#REF!</definedName>
    <definedName name="Statistics1" localSheetId="26" hidden="1">#REF!</definedName>
    <definedName name="Statistics1" localSheetId="27" hidden="1">#REF!</definedName>
    <definedName name="Statistics1" localSheetId="31" hidden="1">#REF!</definedName>
    <definedName name="Statistics1" localSheetId="32" hidden="1">#REF!</definedName>
    <definedName name="Statistics1" localSheetId="33" hidden="1">#REF!</definedName>
    <definedName name="Statistics1" localSheetId="3" hidden="1">#REF!</definedName>
    <definedName name="Statistics1" localSheetId="39" hidden="1">#REF!</definedName>
    <definedName name="Statistics1" localSheetId="40" hidden="1">#REF!</definedName>
    <definedName name="Statistics1" localSheetId="41" hidden="1">#REF!</definedName>
    <definedName name="Statistics1" localSheetId="42" hidden="1">#REF!</definedName>
    <definedName name="Statistics1" localSheetId="43" hidden="1">#REF!</definedName>
    <definedName name="Statistics1" localSheetId="44" hidden="1">#REF!</definedName>
    <definedName name="Statistics1" localSheetId="45" hidden="1">#REF!</definedName>
    <definedName name="Statistics1" localSheetId="46" hidden="1">#REF!</definedName>
    <definedName name="Statistics1" localSheetId="47" hidden="1">#REF!</definedName>
    <definedName name="Statistics1" localSheetId="48" hidden="1">#REF!</definedName>
    <definedName name="Statistics1" localSheetId="49" hidden="1">#REF!</definedName>
    <definedName name="Statistics1" localSheetId="50" hidden="1">#REF!</definedName>
    <definedName name="Statistics1" localSheetId="51" hidden="1">#REF!</definedName>
    <definedName name="Statistics1" localSheetId="52" hidden="1">#REF!</definedName>
    <definedName name="Statistics1" localSheetId="53" hidden="1">#REF!</definedName>
    <definedName name="Statistics1" localSheetId="54" hidden="1">#REF!</definedName>
    <definedName name="Statistics1" localSheetId="55" hidden="1">#REF!</definedName>
    <definedName name="Statistics1" localSheetId="56" hidden="1">#REF!</definedName>
    <definedName name="Statistics1" localSheetId="58" hidden="1">#REF!</definedName>
    <definedName name="Statistics1" localSheetId="59" hidden="1">#REF!</definedName>
    <definedName name="Statistics1" localSheetId="64" hidden="1">#REF!</definedName>
    <definedName name="Statistics1" localSheetId="65" hidden="1">#REF!</definedName>
    <definedName name="Statistics1" localSheetId="66" hidden="1">#REF!</definedName>
    <definedName name="Statistics1" localSheetId="6" hidden="1">#REF!</definedName>
    <definedName name="Statistics1" localSheetId="67" hidden="1">#REF!</definedName>
    <definedName name="Statistics1" localSheetId="69" hidden="1">#REF!</definedName>
    <definedName name="Statistics1" localSheetId="71" hidden="1">#REF!</definedName>
    <definedName name="Statistics1" localSheetId="73" hidden="1">#REF!</definedName>
    <definedName name="Statistics1" localSheetId="74" hidden="1">#REF!</definedName>
    <definedName name="Statistics1" localSheetId="0" hidden="1">#REF!</definedName>
    <definedName name="Statistics1" hidden="1">#REF!</definedName>
    <definedName name="statistics2" localSheetId="1" hidden="1">#REF!</definedName>
    <definedName name="statistics2" localSheetId="21" hidden="1">#REF!</definedName>
    <definedName name="statistics2" localSheetId="23" hidden="1">#REF!</definedName>
    <definedName name="statistics2" localSheetId="26" hidden="1">#REF!</definedName>
    <definedName name="statistics2" localSheetId="27" hidden="1">#REF!</definedName>
    <definedName name="statistics2" localSheetId="33" hidden="1">#REF!</definedName>
    <definedName name="statistics2" localSheetId="41" hidden="1">#REF!</definedName>
    <definedName name="statistics2" localSheetId="42" hidden="1">#REF!</definedName>
    <definedName name="statistics2" localSheetId="43" hidden="1">#REF!</definedName>
    <definedName name="statistics2" localSheetId="44" hidden="1">#REF!</definedName>
    <definedName name="statistics2" localSheetId="45" hidden="1">#REF!</definedName>
    <definedName name="statistics2" localSheetId="46" hidden="1">#REF!</definedName>
    <definedName name="statistics2" localSheetId="47" hidden="1">#REF!</definedName>
    <definedName name="statistics2" localSheetId="48" hidden="1">#REF!</definedName>
    <definedName name="statistics2" localSheetId="49" hidden="1">#REF!</definedName>
    <definedName name="statistics2" localSheetId="50" hidden="1">#REF!</definedName>
    <definedName name="statistics2" localSheetId="51" hidden="1">#REF!</definedName>
    <definedName name="statistics2" localSheetId="52" hidden="1">#REF!</definedName>
    <definedName name="statistics2" localSheetId="64" hidden="1">#REF!</definedName>
    <definedName name="statistics2" localSheetId="65" hidden="1">#REF!</definedName>
    <definedName name="statistics2" localSheetId="66" hidden="1">#REF!</definedName>
    <definedName name="statistics2" localSheetId="6" hidden="1">#REF!</definedName>
    <definedName name="statistics2" localSheetId="67" hidden="1">#REF!</definedName>
    <definedName name="statistics2" localSheetId="69" hidden="1">#REF!</definedName>
    <definedName name="statistics2" localSheetId="71" hidden="1">#REF!</definedName>
    <definedName name="statistics2" localSheetId="73" hidden="1">#REF!</definedName>
    <definedName name="statistics2" localSheetId="74" hidden="1">#REF!</definedName>
    <definedName name="statistics2" localSheetId="0" hidden="1">#REF!</definedName>
    <definedName name="statistics2" hidden="1">#REF!</definedName>
    <definedName name="Swvu.PLA1." localSheetId="1" hidden="1">'[15]COP FED'!#REF!</definedName>
    <definedName name="Swvu.PLA1." localSheetId="21" hidden="1">'[15]COP FED'!#REF!</definedName>
    <definedName name="Swvu.PLA1." localSheetId="22" hidden="1">'[15]COP FED'!#REF!</definedName>
    <definedName name="Swvu.PLA1." localSheetId="23" hidden="1">'[15]COP FED'!#REF!</definedName>
    <definedName name="Swvu.PLA1." localSheetId="2" hidden="1">'[15]COP FED'!#REF!</definedName>
    <definedName name="Swvu.PLA1." localSheetId="27" hidden="1">'[15]COP FED'!#REF!</definedName>
    <definedName name="Swvu.PLA1." localSheetId="31" hidden="1">'[15]COP FED'!#REF!</definedName>
    <definedName name="Swvu.PLA1." localSheetId="32" hidden="1">'[15]COP FED'!#REF!</definedName>
    <definedName name="Swvu.PLA1." localSheetId="33" hidden="1">'[15]COP FED'!#REF!</definedName>
    <definedName name="Swvu.PLA1." localSheetId="3" hidden="1">'[15]COP FED'!#REF!</definedName>
    <definedName name="Swvu.PLA1." localSheetId="39" hidden="1">'[15]COP FED'!#REF!</definedName>
    <definedName name="Swvu.PLA1." localSheetId="40" hidden="1">'[15]COP FED'!#REF!</definedName>
    <definedName name="Swvu.PLA1." localSheetId="41" hidden="1">'[16]COP FED'!#REF!</definedName>
    <definedName name="Swvu.PLA1." localSheetId="42" hidden="1">'[16]COP FED'!#REF!</definedName>
    <definedName name="Swvu.PLA1." localSheetId="43" hidden="1">'[17]COP FED'!#REF!</definedName>
    <definedName name="Swvu.PLA1." localSheetId="44" hidden="1">'[17]COP FED'!#REF!</definedName>
    <definedName name="Swvu.PLA1." localSheetId="45" hidden="1">'[17]COP FED'!#REF!</definedName>
    <definedName name="Swvu.PLA1." localSheetId="46" hidden="1">'[15]COP FED'!#REF!</definedName>
    <definedName name="Swvu.PLA1." localSheetId="47" hidden="1">'[15]COP FED'!#REF!</definedName>
    <definedName name="Swvu.PLA1." localSheetId="48" hidden="1">'[15]COP FED'!#REF!</definedName>
    <definedName name="Swvu.PLA1." localSheetId="49" hidden="1">'[15]COP FED'!#REF!</definedName>
    <definedName name="Swvu.PLA1." localSheetId="50" hidden="1">'[15]COP FED'!#REF!</definedName>
    <definedName name="Swvu.PLA1." localSheetId="51" hidden="1">'[15]COP FED'!#REF!</definedName>
    <definedName name="Swvu.PLA1." localSheetId="52" hidden="1">'[15]COP FED'!#REF!</definedName>
    <definedName name="Swvu.PLA1." localSheetId="53" hidden="1">'[15]COP FED'!#REF!</definedName>
    <definedName name="Swvu.PLA1." localSheetId="54" hidden="1">'[15]COP FED'!#REF!</definedName>
    <definedName name="Swvu.PLA1." localSheetId="55" hidden="1">'[15]COP FED'!#REF!</definedName>
    <definedName name="Swvu.PLA1." localSheetId="56" hidden="1">'[15]COP FED'!#REF!</definedName>
    <definedName name="Swvu.PLA1." localSheetId="58" hidden="1">'[15]COP FED'!#REF!</definedName>
    <definedName name="Swvu.PLA1." localSheetId="59" hidden="1">'[15]COP FED'!#REF!</definedName>
    <definedName name="Swvu.PLA1." localSheetId="64" hidden="1">'[15]COP FED'!#REF!</definedName>
    <definedName name="Swvu.PLA1." localSheetId="65" hidden="1">'[15]COP FED'!#REF!</definedName>
    <definedName name="Swvu.PLA1." localSheetId="66" hidden="1">'[15]COP FED'!#REF!</definedName>
    <definedName name="Swvu.PLA1." localSheetId="6" hidden="1">'[15]COP FED'!#REF!</definedName>
    <definedName name="Swvu.PLA1." localSheetId="67" hidden="1">'[15]COP FED'!#REF!</definedName>
    <definedName name="Swvu.PLA1." localSheetId="69" hidden="1">'[15]COP FED'!#REF!</definedName>
    <definedName name="Swvu.PLA1." localSheetId="71" hidden="1">'[15]COP FED'!#REF!</definedName>
    <definedName name="Swvu.PLA1." localSheetId="73" hidden="1">'[15]COP FED'!#REF!</definedName>
    <definedName name="Swvu.PLA1." localSheetId="74" hidden="1">'[15]COP FED'!#REF!</definedName>
    <definedName name="Swvu.PLA1." localSheetId="0" hidden="1">'[15]COP FED'!#REF!</definedName>
    <definedName name="Swvu.PLA1." hidden="1">'[15]COP FED'!#REF!</definedName>
    <definedName name="Swvu.PLA2." localSheetId="41" hidden="1">'[16]COP FED'!$A$1:$N$49</definedName>
    <definedName name="Swvu.PLA2." localSheetId="42" hidden="1">'[16]COP FED'!$A$1:$N$49</definedName>
    <definedName name="Swvu.PLA2." localSheetId="43" hidden="1">'[17]COP FED'!$A$1:$N$49</definedName>
    <definedName name="Swvu.PLA2." localSheetId="44" hidden="1">'[17]COP FED'!$A$1:$N$49</definedName>
    <definedName name="Swvu.PLA2." localSheetId="45" hidden="1">'[17]COP FED'!$A$1:$N$49</definedName>
    <definedName name="Swvu.PLA2." hidden="1">'[15]COP FED'!$A$1:$N$49</definedName>
    <definedName name="T0" localSheetId="1" hidden="1">{"Main Economic Indicators",#N/A,FALSE,"C"}</definedName>
    <definedName name="T0" localSheetId="22" hidden="1">{"Main Economic Indicators",#N/A,FALSE,"C"}</definedName>
    <definedName name="T0" localSheetId="2" hidden="1">{"Main Economic Indicators",#N/A,FALSE,"C"}</definedName>
    <definedName name="T0" localSheetId="26" hidden="1">{"Main Economic Indicators",#N/A,FALSE,"C"}</definedName>
    <definedName name="T0" localSheetId="27" hidden="1">{"Main Economic Indicators",#N/A,FALSE,"C"}</definedName>
    <definedName name="T0" localSheetId="31" hidden="1">{"Main Economic Indicators",#N/A,FALSE,"C"}</definedName>
    <definedName name="T0" localSheetId="32" hidden="1">{"Main Economic Indicators",#N/A,FALSE,"C"}</definedName>
    <definedName name="T0" localSheetId="33" hidden="1">{"Main Economic Indicators",#N/A,FALSE,"C"}</definedName>
    <definedName name="T0" localSheetId="3" hidden="1">{"Main Economic Indicators",#N/A,FALSE,"C"}</definedName>
    <definedName name="T0" localSheetId="39" hidden="1">{"Main Economic Indicators",#N/A,FALSE,"C"}</definedName>
    <definedName name="T0" localSheetId="40" hidden="1">{"Main Economic Indicators",#N/A,FALSE,"C"}</definedName>
    <definedName name="T0" localSheetId="41" hidden="1">{"Main Economic Indicators",#N/A,FALSE,"C"}</definedName>
    <definedName name="T0" localSheetId="42" hidden="1">{"Main Economic Indicators",#N/A,FALSE,"C"}</definedName>
    <definedName name="T0" localSheetId="43" hidden="1">{"Main Economic Indicators",#N/A,FALSE,"C"}</definedName>
    <definedName name="T0" localSheetId="44" hidden="1">{"Main Economic Indicators",#N/A,FALSE,"C"}</definedName>
    <definedName name="T0" localSheetId="45" hidden="1">{"Main Economic Indicators",#N/A,FALSE,"C"}</definedName>
    <definedName name="T0" localSheetId="46" hidden="1">{"Main Economic Indicators",#N/A,FALSE,"C"}</definedName>
    <definedName name="T0" localSheetId="47" hidden="1">{"Main Economic Indicators",#N/A,FALSE,"C"}</definedName>
    <definedName name="T0" localSheetId="48" hidden="1">{"Main Economic Indicators",#N/A,FALSE,"C"}</definedName>
    <definedName name="T0" localSheetId="49" hidden="1">{"Main Economic Indicators",#N/A,FALSE,"C"}</definedName>
    <definedName name="T0" localSheetId="50" hidden="1">{"Main Economic Indicators",#N/A,FALSE,"C"}</definedName>
    <definedName name="T0" localSheetId="51" hidden="1">{"Main Economic Indicators",#N/A,FALSE,"C"}</definedName>
    <definedName name="T0" localSheetId="52" hidden="1">{"Main Economic Indicators",#N/A,FALSE,"C"}</definedName>
    <definedName name="T0" localSheetId="53" hidden="1">{"Main Economic Indicators",#N/A,FALSE,"C"}</definedName>
    <definedName name="T0" localSheetId="54" hidden="1">{"Main Economic Indicators",#N/A,FALSE,"C"}</definedName>
    <definedName name="T0" localSheetId="55" hidden="1">{"Main Economic Indicators",#N/A,FALSE,"C"}</definedName>
    <definedName name="T0" localSheetId="56" hidden="1">{"Main Economic Indicators",#N/A,FALSE,"C"}</definedName>
    <definedName name="T0" localSheetId="58" hidden="1">{"Main Economic Indicators",#N/A,FALSE,"C"}</definedName>
    <definedName name="T0" localSheetId="59" hidden="1">{"Main Economic Indicators",#N/A,FALSE,"C"}</definedName>
    <definedName name="T0" localSheetId="64" hidden="1">{"Main Economic Indicators",#N/A,FALSE,"C"}</definedName>
    <definedName name="T0" localSheetId="65" hidden="1">{"Main Economic Indicators",#N/A,FALSE,"C"}</definedName>
    <definedName name="T0" localSheetId="66" hidden="1">{"Main Economic Indicators",#N/A,FALSE,"C"}</definedName>
    <definedName name="T0" localSheetId="6" hidden="1">{"Main Economic Indicators",#N/A,FALSE,"C"}</definedName>
    <definedName name="T0" localSheetId="67" hidden="1">{"Main Economic Indicators",#N/A,FALSE,"C"}</definedName>
    <definedName name="T0" localSheetId="69" hidden="1">{"Main Economic Indicators",#N/A,FALSE,"C"}</definedName>
    <definedName name="T0" localSheetId="71" hidden="1">{"Main Economic Indicators",#N/A,FALSE,"C"}</definedName>
    <definedName name="T0" localSheetId="73" hidden="1">{"Main Economic Indicators",#N/A,FALSE,"C"}</definedName>
    <definedName name="T0" localSheetId="74" hidden="1">{"Main Economic Indicators",#N/A,FALSE,"C"}</definedName>
    <definedName name="T0" localSheetId="0" hidden="1">{"Main Economic Indicators",#N/A,FALSE,"C"}</definedName>
    <definedName name="T0" hidden="1">{"Main Economic Indicators",#N/A,FALSE,"C"}</definedName>
    <definedName name="teset" localSheetId="1"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localSheetId="0"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tt" localSheetId="1" hidden="1">{"PRI",#N/A,FALSE,"Data";"QUA",#N/A,FALSE,"Data";"STR",#N/A,FALSE,"Data";"VAL",#N/A,FALSE,"Data";"WEO",#N/A,FALSE,"Data";"WGT",#N/A,FALSE,"Data"}</definedName>
    <definedName name="ttt" localSheetId="22" hidden="1">{"PRI",#N/A,FALSE,"Data";"QUA",#N/A,FALSE,"Data";"STR",#N/A,FALSE,"Data";"VAL",#N/A,FALSE,"Data";"WEO",#N/A,FALSE,"Data";"WGT",#N/A,FALSE,"Data"}</definedName>
    <definedName name="ttt" localSheetId="2" hidden="1">{"PRI",#N/A,FALSE,"Data";"QUA",#N/A,FALSE,"Data";"STR",#N/A,FALSE,"Data";"VAL",#N/A,FALSE,"Data";"WEO",#N/A,FALSE,"Data";"WGT",#N/A,FALSE,"Data"}</definedName>
    <definedName name="ttt" localSheetId="26" hidden="1">{"PRI",#N/A,FALSE,"Data";"QUA",#N/A,FALSE,"Data";"STR",#N/A,FALSE,"Data";"VAL",#N/A,FALSE,"Data";"WEO",#N/A,FALSE,"Data";"WGT",#N/A,FALSE,"Data"}</definedName>
    <definedName name="ttt" localSheetId="27" hidden="1">{"PRI",#N/A,FALSE,"Data";"QUA",#N/A,FALSE,"Data";"STR",#N/A,FALSE,"Data";"VAL",#N/A,FALSE,"Data";"WEO",#N/A,FALSE,"Data";"WGT",#N/A,FALSE,"Data"}</definedName>
    <definedName name="ttt" localSheetId="31" hidden="1">{"PRI",#N/A,FALSE,"Data";"QUA",#N/A,FALSE,"Data";"STR",#N/A,FALSE,"Data";"VAL",#N/A,FALSE,"Data";"WEO",#N/A,FALSE,"Data";"WGT",#N/A,FALSE,"Data"}</definedName>
    <definedName name="ttt" localSheetId="32" hidden="1">{"PRI",#N/A,FALSE,"Data";"QUA",#N/A,FALSE,"Data";"STR",#N/A,FALSE,"Data";"VAL",#N/A,FALSE,"Data";"WEO",#N/A,FALSE,"Data";"WGT",#N/A,FALSE,"Data"}</definedName>
    <definedName name="ttt" localSheetId="33" hidden="1">{"PRI",#N/A,FALSE,"Data";"QUA",#N/A,FALSE,"Data";"STR",#N/A,FALSE,"Data";"VAL",#N/A,FALSE,"Data";"WEO",#N/A,FALSE,"Data";"WGT",#N/A,FALSE,"Data"}</definedName>
    <definedName name="ttt" localSheetId="3" hidden="1">{"PRI",#N/A,FALSE,"Data";"QUA",#N/A,FALSE,"Data";"STR",#N/A,FALSE,"Data";"VAL",#N/A,FALSE,"Data";"WEO",#N/A,FALSE,"Data";"WGT",#N/A,FALSE,"Data"}</definedName>
    <definedName name="ttt" localSheetId="39" hidden="1">{"PRI",#N/A,FALSE,"Data";"QUA",#N/A,FALSE,"Data";"STR",#N/A,FALSE,"Data";"VAL",#N/A,FALSE,"Data";"WEO",#N/A,FALSE,"Data";"WGT",#N/A,FALSE,"Data"}</definedName>
    <definedName name="ttt" localSheetId="40" hidden="1">{"PRI",#N/A,FALSE,"Data";"QUA",#N/A,FALSE,"Data";"STR",#N/A,FALSE,"Data";"VAL",#N/A,FALSE,"Data";"WEO",#N/A,FALSE,"Data";"WGT",#N/A,FALSE,"Data"}</definedName>
    <definedName name="ttt" localSheetId="41" hidden="1">{"PRI",#N/A,FALSE,"Data";"QUA",#N/A,FALSE,"Data";"STR",#N/A,FALSE,"Data";"VAL",#N/A,FALSE,"Data";"WEO",#N/A,FALSE,"Data";"WGT",#N/A,FALSE,"Data"}</definedName>
    <definedName name="ttt" localSheetId="42" hidden="1">{"PRI",#N/A,FALSE,"Data";"QUA",#N/A,FALSE,"Data";"STR",#N/A,FALSE,"Data";"VAL",#N/A,FALSE,"Data";"WEO",#N/A,FALSE,"Data";"WGT",#N/A,FALSE,"Data"}</definedName>
    <definedName name="ttt" localSheetId="43" hidden="1">{"PRI",#N/A,FALSE,"Data";"QUA",#N/A,FALSE,"Data";"STR",#N/A,FALSE,"Data";"VAL",#N/A,FALSE,"Data";"WEO",#N/A,FALSE,"Data";"WGT",#N/A,FALSE,"Data"}</definedName>
    <definedName name="ttt" localSheetId="44" hidden="1">{"PRI",#N/A,FALSE,"Data";"QUA",#N/A,FALSE,"Data";"STR",#N/A,FALSE,"Data";"VAL",#N/A,FALSE,"Data";"WEO",#N/A,FALSE,"Data";"WGT",#N/A,FALSE,"Data"}</definedName>
    <definedName name="ttt" localSheetId="45" hidden="1">{"PRI",#N/A,FALSE,"Data";"QUA",#N/A,FALSE,"Data";"STR",#N/A,FALSE,"Data";"VAL",#N/A,FALSE,"Data";"WEO",#N/A,FALSE,"Data";"WGT",#N/A,FALSE,"Data"}</definedName>
    <definedName name="ttt" localSheetId="46" hidden="1">{"PRI",#N/A,FALSE,"Data";"QUA",#N/A,FALSE,"Data";"STR",#N/A,FALSE,"Data";"VAL",#N/A,FALSE,"Data";"WEO",#N/A,FALSE,"Data";"WGT",#N/A,FALSE,"Data"}</definedName>
    <definedName name="ttt" localSheetId="47" hidden="1">{"PRI",#N/A,FALSE,"Data";"QUA",#N/A,FALSE,"Data";"STR",#N/A,FALSE,"Data";"VAL",#N/A,FALSE,"Data";"WEO",#N/A,FALSE,"Data";"WGT",#N/A,FALSE,"Data"}</definedName>
    <definedName name="ttt" localSheetId="48" hidden="1">{"PRI",#N/A,FALSE,"Data";"QUA",#N/A,FALSE,"Data";"STR",#N/A,FALSE,"Data";"VAL",#N/A,FALSE,"Data";"WEO",#N/A,FALSE,"Data";"WGT",#N/A,FALSE,"Data"}</definedName>
    <definedName name="ttt" localSheetId="49" hidden="1">{"PRI",#N/A,FALSE,"Data";"QUA",#N/A,FALSE,"Data";"STR",#N/A,FALSE,"Data";"VAL",#N/A,FALSE,"Data";"WEO",#N/A,FALSE,"Data";"WGT",#N/A,FALSE,"Data"}</definedName>
    <definedName name="ttt" localSheetId="50" hidden="1">{"PRI",#N/A,FALSE,"Data";"QUA",#N/A,FALSE,"Data";"STR",#N/A,FALSE,"Data";"VAL",#N/A,FALSE,"Data";"WEO",#N/A,FALSE,"Data";"WGT",#N/A,FALSE,"Data"}</definedName>
    <definedName name="ttt" localSheetId="51" hidden="1">{"PRI",#N/A,FALSE,"Data";"QUA",#N/A,FALSE,"Data";"STR",#N/A,FALSE,"Data";"VAL",#N/A,FALSE,"Data";"WEO",#N/A,FALSE,"Data";"WGT",#N/A,FALSE,"Data"}</definedName>
    <definedName name="ttt" localSheetId="52" hidden="1">{"PRI",#N/A,FALSE,"Data";"QUA",#N/A,FALSE,"Data";"STR",#N/A,FALSE,"Data";"VAL",#N/A,FALSE,"Data";"WEO",#N/A,FALSE,"Data";"WGT",#N/A,FALSE,"Data"}</definedName>
    <definedName name="ttt" localSheetId="53" hidden="1">{"PRI",#N/A,FALSE,"Data";"QUA",#N/A,FALSE,"Data";"STR",#N/A,FALSE,"Data";"VAL",#N/A,FALSE,"Data";"WEO",#N/A,FALSE,"Data";"WGT",#N/A,FALSE,"Data"}</definedName>
    <definedName name="ttt" localSheetId="54" hidden="1">{"PRI",#N/A,FALSE,"Data";"QUA",#N/A,FALSE,"Data";"STR",#N/A,FALSE,"Data";"VAL",#N/A,FALSE,"Data";"WEO",#N/A,FALSE,"Data";"WGT",#N/A,FALSE,"Data"}</definedName>
    <definedName name="ttt" localSheetId="55" hidden="1">{"PRI",#N/A,FALSE,"Data";"QUA",#N/A,FALSE,"Data";"STR",#N/A,FALSE,"Data";"VAL",#N/A,FALSE,"Data";"WEO",#N/A,FALSE,"Data";"WGT",#N/A,FALSE,"Data"}</definedName>
    <definedName name="ttt" localSheetId="56" hidden="1">{"PRI",#N/A,FALSE,"Data";"QUA",#N/A,FALSE,"Data";"STR",#N/A,FALSE,"Data";"VAL",#N/A,FALSE,"Data";"WEO",#N/A,FALSE,"Data";"WGT",#N/A,FALSE,"Data"}</definedName>
    <definedName name="ttt" localSheetId="58" hidden="1">{"PRI",#N/A,FALSE,"Data";"QUA",#N/A,FALSE,"Data";"STR",#N/A,FALSE,"Data";"VAL",#N/A,FALSE,"Data";"WEO",#N/A,FALSE,"Data";"WGT",#N/A,FALSE,"Data"}</definedName>
    <definedName name="ttt" localSheetId="59" hidden="1">{"PRI",#N/A,FALSE,"Data";"QUA",#N/A,FALSE,"Data";"STR",#N/A,FALSE,"Data";"VAL",#N/A,FALSE,"Data";"WEO",#N/A,FALSE,"Data";"WGT",#N/A,FALSE,"Data"}</definedName>
    <definedName name="ttt" localSheetId="64" hidden="1">{"PRI",#N/A,FALSE,"Data";"QUA",#N/A,FALSE,"Data";"STR",#N/A,FALSE,"Data";"VAL",#N/A,FALSE,"Data";"WEO",#N/A,FALSE,"Data";"WGT",#N/A,FALSE,"Data"}</definedName>
    <definedName name="ttt" localSheetId="65" hidden="1">{"PRI",#N/A,FALSE,"Data";"QUA",#N/A,FALSE,"Data";"STR",#N/A,FALSE,"Data";"VAL",#N/A,FALSE,"Data";"WEO",#N/A,FALSE,"Data";"WGT",#N/A,FALSE,"Data"}</definedName>
    <definedName name="ttt" localSheetId="66" hidden="1">{"PRI",#N/A,FALSE,"Data";"QUA",#N/A,FALSE,"Data";"STR",#N/A,FALSE,"Data";"VAL",#N/A,FALSE,"Data";"WEO",#N/A,FALSE,"Data";"WGT",#N/A,FALSE,"Data"}</definedName>
    <definedName name="ttt" localSheetId="6" hidden="1">{"PRI",#N/A,FALSE,"Data";"QUA",#N/A,FALSE,"Data";"STR",#N/A,FALSE,"Data";"VAL",#N/A,FALSE,"Data";"WEO",#N/A,FALSE,"Data";"WGT",#N/A,FALSE,"Data"}</definedName>
    <definedName name="ttt" localSheetId="67" hidden="1">{"PRI",#N/A,FALSE,"Data";"QUA",#N/A,FALSE,"Data";"STR",#N/A,FALSE,"Data";"VAL",#N/A,FALSE,"Data";"WEO",#N/A,FALSE,"Data";"WGT",#N/A,FALSE,"Data"}</definedName>
    <definedName name="ttt" localSheetId="69" hidden="1">{"PRI",#N/A,FALSE,"Data";"QUA",#N/A,FALSE,"Data";"STR",#N/A,FALSE,"Data";"VAL",#N/A,FALSE,"Data";"WEO",#N/A,FALSE,"Data";"WGT",#N/A,FALSE,"Data"}</definedName>
    <definedName name="ttt" localSheetId="71" hidden="1">{"PRI",#N/A,FALSE,"Data";"QUA",#N/A,FALSE,"Data";"STR",#N/A,FALSE,"Data";"VAL",#N/A,FALSE,"Data";"WEO",#N/A,FALSE,"Data";"WGT",#N/A,FALSE,"Data"}</definedName>
    <definedName name="ttt" localSheetId="73" hidden="1">{"PRI",#N/A,FALSE,"Data";"QUA",#N/A,FALSE,"Data";"STR",#N/A,FALSE,"Data";"VAL",#N/A,FALSE,"Data";"WEO",#N/A,FALSE,"Data";"WGT",#N/A,FALSE,"Data"}</definedName>
    <definedName name="ttt" localSheetId="74" hidden="1">{"PRI",#N/A,FALSE,"Data";"QUA",#N/A,FALSE,"Data";"STR",#N/A,FALSE,"Data";"VAL",#N/A,FALSE,"Data";"WEO",#N/A,FALSE,"Data";"WGT",#N/A,FALSE,"Data"}</definedName>
    <definedName name="ttt" localSheetId="0" hidden="1">{"PRI",#N/A,FALSE,"Data";"QUA",#N/A,FALSE,"Data";"STR",#N/A,FALSE,"Data";"VAL",#N/A,FALSE,"Data";"WEO",#N/A,FALSE,"Data";"WGT",#N/A,FALSE,"Data"}</definedName>
    <definedName name="ttt" hidden="1">{"PRI",#N/A,FALSE,"Data";"QUA",#N/A,FALSE,"Data";"STR",#N/A,FALSE,"Data";"VAL",#N/A,FALSE,"Data";"WEO",#N/A,FALSE,"Data";"WGT",#N/A,FALSE,"Data"}</definedName>
    <definedName name="ttttt" localSheetId="21" hidden="1">[48]M!#REF!</definedName>
    <definedName name="ttttt" localSheetId="23" hidden="1">[48]M!#REF!</definedName>
    <definedName name="ttttt" localSheetId="41" hidden="1">[49]M!#REF!</definedName>
    <definedName name="ttttt" localSheetId="42" hidden="1">[49]M!#REF!</definedName>
    <definedName name="ttttt" localSheetId="43" hidden="1">[50]M!#REF!</definedName>
    <definedName name="ttttt" localSheetId="44" hidden="1">[50]M!#REF!</definedName>
    <definedName name="ttttt" localSheetId="45" hidden="1">[50]M!#REF!</definedName>
    <definedName name="ttttt" localSheetId="6" hidden="1">[48]M!#REF!</definedName>
    <definedName name="ttttt" hidden="1">[48]M!#REF!</definedName>
    <definedName name="tuiuoo" localSheetId="1" hidden="1">#REF!</definedName>
    <definedName name="tuiuoo" localSheetId="21" hidden="1">#REF!</definedName>
    <definedName name="tuiuoo" localSheetId="22" hidden="1">#REF!</definedName>
    <definedName name="tuiuoo" localSheetId="23" hidden="1">#REF!</definedName>
    <definedName name="tuiuoo" localSheetId="2" hidden="1">#REF!</definedName>
    <definedName name="tuiuoo" localSheetId="26" hidden="1">#REF!</definedName>
    <definedName name="tuiuoo" localSheetId="27" hidden="1">#REF!</definedName>
    <definedName name="tuiuoo" localSheetId="31" hidden="1">#REF!</definedName>
    <definedName name="tuiuoo" localSheetId="32" hidden="1">#REF!</definedName>
    <definedName name="tuiuoo" localSheetId="33" hidden="1">#REF!</definedName>
    <definedName name="tuiuoo" localSheetId="3" hidden="1">#REF!</definedName>
    <definedName name="tuiuoo" localSheetId="39" hidden="1">#REF!</definedName>
    <definedName name="tuiuoo" localSheetId="40" hidden="1">#REF!</definedName>
    <definedName name="tuiuoo" localSheetId="41" hidden="1">#REF!</definedName>
    <definedName name="tuiuoo" localSheetId="42" hidden="1">#REF!</definedName>
    <definedName name="tuiuoo" localSheetId="43" hidden="1">#REF!</definedName>
    <definedName name="tuiuoo" localSheetId="44" hidden="1">#REF!</definedName>
    <definedName name="tuiuoo" localSheetId="45" hidden="1">#REF!</definedName>
    <definedName name="tuiuoo" localSheetId="46" hidden="1">#REF!</definedName>
    <definedName name="tuiuoo" localSheetId="47" hidden="1">#REF!</definedName>
    <definedName name="tuiuoo" localSheetId="48" hidden="1">#REF!</definedName>
    <definedName name="tuiuoo" localSheetId="49" hidden="1">#REF!</definedName>
    <definedName name="tuiuoo" localSheetId="50" hidden="1">#REF!</definedName>
    <definedName name="tuiuoo" localSheetId="51" hidden="1">#REF!</definedName>
    <definedName name="tuiuoo" localSheetId="52" hidden="1">#REF!</definedName>
    <definedName name="tuiuoo" localSheetId="53" hidden="1">#REF!</definedName>
    <definedName name="tuiuoo" localSheetId="54" hidden="1">#REF!</definedName>
    <definedName name="tuiuoo" localSheetId="55" hidden="1">#REF!</definedName>
    <definedName name="tuiuoo" localSheetId="56" hidden="1">#REF!</definedName>
    <definedName name="tuiuoo" localSheetId="58" hidden="1">#REF!</definedName>
    <definedName name="tuiuoo" localSheetId="59" hidden="1">#REF!</definedName>
    <definedName name="tuiuoo" localSheetId="64" hidden="1">#REF!</definedName>
    <definedName name="tuiuoo" localSheetId="65" hidden="1">#REF!</definedName>
    <definedName name="tuiuoo" localSheetId="66" hidden="1">#REF!</definedName>
    <definedName name="tuiuoo" localSheetId="6" hidden="1">#REF!</definedName>
    <definedName name="tuiuoo" localSheetId="67" hidden="1">#REF!</definedName>
    <definedName name="tuiuoo" localSheetId="69" hidden="1">#REF!</definedName>
    <definedName name="tuiuoo" localSheetId="71" hidden="1">#REF!</definedName>
    <definedName name="tuiuoo" localSheetId="73" hidden="1">#REF!</definedName>
    <definedName name="tuiuoo" localSheetId="74" hidden="1">#REF!</definedName>
    <definedName name="tuiuoo" localSheetId="0" hidden="1">#REF!</definedName>
    <definedName name="tuiuoo" hidden="1">#REF!</definedName>
    <definedName name="usd" localSheetId="1">#REF!</definedName>
    <definedName name="usd" localSheetId="21">#REF!</definedName>
    <definedName name="usd" localSheetId="22">#REF!</definedName>
    <definedName name="usd" localSheetId="23">#REF!</definedName>
    <definedName name="usd" localSheetId="2">#REF!</definedName>
    <definedName name="usd" localSheetId="26">#REF!</definedName>
    <definedName name="usd" localSheetId="27">#REF!</definedName>
    <definedName name="usd" localSheetId="31">#REF!</definedName>
    <definedName name="usd" localSheetId="32">#REF!</definedName>
    <definedName name="usd" localSheetId="33">#REF!</definedName>
    <definedName name="usd" localSheetId="3">#REF!</definedName>
    <definedName name="usd" localSheetId="39">#REF!</definedName>
    <definedName name="usd" localSheetId="40">#REF!</definedName>
    <definedName name="usd" localSheetId="41">#REF!</definedName>
    <definedName name="usd" localSheetId="42">#REF!</definedName>
    <definedName name="usd" localSheetId="43">#REF!</definedName>
    <definedName name="usd" localSheetId="44">#REF!</definedName>
    <definedName name="usd" localSheetId="45">#REF!</definedName>
    <definedName name="usd" localSheetId="46">#REF!</definedName>
    <definedName name="usd" localSheetId="47">#REF!</definedName>
    <definedName name="usd" localSheetId="48">#REF!</definedName>
    <definedName name="usd" localSheetId="49">#REF!</definedName>
    <definedName name="usd" localSheetId="50">#REF!</definedName>
    <definedName name="usd" localSheetId="51">#REF!</definedName>
    <definedName name="usd" localSheetId="52">#REF!</definedName>
    <definedName name="usd" localSheetId="53">#REF!</definedName>
    <definedName name="usd" localSheetId="54">#REF!</definedName>
    <definedName name="usd" localSheetId="55">#REF!</definedName>
    <definedName name="usd" localSheetId="56">#REF!</definedName>
    <definedName name="usd" localSheetId="58">#REF!</definedName>
    <definedName name="usd" localSheetId="59">#REF!</definedName>
    <definedName name="usd" localSheetId="64">#REF!</definedName>
    <definedName name="usd" localSheetId="65">#REF!</definedName>
    <definedName name="usd" localSheetId="66">#REF!</definedName>
    <definedName name="usd" localSheetId="6">#REF!</definedName>
    <definedName name="usd" localSheetId="67">#REF!</definedName>
    <definedName name="usd" localSheetId="69">#REF!</definedName>
    <definedName name="usd" localSheetId="71">#REF!</definedName>
    <definedName name="usd" localSheetId="73">#REF!</definedName>
    <definedName name="usd" localSheetId="74">#REF!</definedName>
    <definedName name="usd" localSheetId="0">#REF!</definedName>
    <definedName name="usd">#REF!</definedName>
    <definedName name="uu" localSheetId="1" hidden="1">{"Riqfin97",#N/A,FALSE,"Tran";"Riqfinpro",#N/A,FALSE,"Tran"}</definedName>
    <definedName name="uu" localSheetId="22" hidden="1">{"Riqfin97",#N/A,FALSE,"Tran";"Riqfinpro",#N/A,FALSE,"Tran"}</definedName>
    <definedName name="uu" localSheetId="2" hidden="1">{"Riqfin97",#N/A,FALSE,"Tran";"Riqfinpro",#N/A,FALSE,"Tran"}</definedName>
    <definedName name="uu" localSheetId="26" hidden="1">{"Riqfin97",#N/A,FALSE,"Tran";"Riqfinpro",#N/A,FALSE,"Tran"}</definedName>
    <definedName name="uu" localSheetId="27" hidden="1">{"Riqfin97",#N/A,FALSE,"Tran";"Riqfinpro",#N/A,FALSE,"Tran"}</definedName>
    <definedName name="uu" localSheetId="31" hidden="1">{"Riqfin97",#N/A,FALSE,"Tran";"Riqfinpro",#N/A,FALSE,"Tran"}</definedName>
    <definedName name="uu" localSheetId="32" hidden="1">{"Riqfin97",#N/A,FALSE,"Tran";"Riqfinpro",#N/A,FALSE,"Tran"}</definedName>
    <definedName name="uu" localSheetId="33" hidden="1">{"Riqfin97",#N/A,FALSE,"Tran";"Riqfinpro",#N/A,FALSE,"Tran"}</definedName>
    <definedName name="uu" localSheetId="3" hidden="1">{"Riqfin97",#N/A,FALSE,"Tran";"Riqfinpro",#N/A,FALSE,"Tran"}</definedName>
    <definedName name="uu" localSheetId="39" hidden="1">{"Riqfin97",#N/A,FALSE,"Tran";"Riqfinpro",#N/A,FALSE,"Tran"}</definedName>
    <definedName name="uu" localSheetId="40" hidden="1">{"Riqfin97",#N/A,FALSE,"Tran";"Riqfinpro",#N/A,FALSE,"Tran"}</definedName>
    <definedName name="uu" localSheetId="41" hidden="1">{"Riqfin97",#N/A,FALSE,"Tran";"Riqfinpro",#N/A,FALSE,"Tran"}</definedName>
    <definedName name="uu" localSheetId="42" hidden="1">{"Riqfin97",#N/A,FALSE,"Tran";"Riqfinpro",#N/A,FALSE,"Tran"}</definedName>
    <definedName name="uu" localSheetId="43" hidden="1">{"Riqfin97",#N/A,FALSE,"Tran";"Riqfinpro",#N/A,FALSE,"Tran"}</definedName>
    <definedName name="uu" localSheetId="44" hidden="1">{"Riqfin97",#N/A,FALSE,"Tran";"Riqfinpro",#N/A,FALSE,"Tran"}</definedName>
    <definedName name="uu" localSheetId="45"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0" hidden="1">{"Riqfin97",#N/A,FALSE,"Tran";"Riqfinpro",#N/A,FALSE,"Tran"}</definedName>
    <definedName name="uu" localSheetId="51" hidden="1">{"Riqfin97",#N/A,FALSE,"Tran";"Riqfinpro",#N/A,FALSE,"Tran"}</definedName>
    <definedName name="uu" localSheetId="52" hidden="1">{"Riqfin97",#N/A,FALSE,"Tran";"Riqfinpro",#N/A,FALSE,"Tran"}</definedName>
    <definedName name="uu" localSheetId="53" hidden="1">{"Riqfin97",#N/A,FALSE,"Tran";"Riqfinpro",#N/A,FALSE,"Tran"}</definedName>
    <definedName name="uu" localSheetId="54" hidden="1">{"Riqfin97",#N/A,FALSE,"Tran";"Riqfinpro",#N/A,FALSE,"Tran"}</definedName>
    <definedName name="uu" localSheetId="55" hidden="1">{"Riqfin97",#N/A,FALSE,"Tran";"Riqfinpro",#N/A,FALSE,"Tran"}</definedName>
    <definedName name="uu" localSheetId="56" hidden="1">{"Riqfin97",#N/A,FALSE,"Tran";"Riqfinpro",#N/A,FALSE,"Tran"}</definedName>
    <definedName name="uu" localSheetId="58" hidden="1">{"Riqfin97",#N/A,FALSE,"Tran";"Riqfinpro",#N/A,FALSE,"Tran"}</definedName>
    <definedName name="uu" localSheetId="59" hidden="1">{"Riqfin97",#N/A,FALSE,"Tran";"Riqfinpro",#N/A,FALSE,"Tran"}</definedName>
    <definedName name="uu" localSheetId="64" hidden="1">{"Riqfin97",#N/A,FALSE,"Tran";"Riqfinpro",#N/A,FALSE,"Tran"}</definedName>
    <definedName name="uu" localSheetId="65" hidden="1">{"Riqfin97",#N/A,FALSE,"Tran";"Riqfinpro",#N/A,FALSE,"Tran"}</definedName>
    <definedName name="uu" localSheetId="66" hidden="1">{"Riqfin97",#N/A,FALSE,"Tran";"Riqfinpro",#N/A,FALSE,"Tran"}</definedName>
    <definedName name="uu" localSheetId="6" hidden="1">{"Riqfin97",#N/A,FALSE,"Tran";"Riqfinpro",#N/A,FALSE,"Tran"}</definedName>
    <definedName name="uu" localSheetId="67" hidden="1">{"Riqfin97",#N/A,FALSE,"Tran";"Riqfinpro",#N/A,FALSE,"Tran"}</definedName>
    <definedName name="uu" localSheetId="69" hidden="1">{"Riqfin97",#N/A,FALSE,"Tran";"Riqfinpro",#N/A,FALSE,"Tran"}</definedName>
    <definedName name="uu" localSheetId="71" hidden="1">{"Riqfin97",#N/A,FALSE,"Tran";"Riqfinpro",#N/A,FALSE,"Tran"}</definedName>
    <definedName name="uu" localSheetId="73" hidden="1">{"Riqfin97",#N/A,FALSE,"Tran";"Riqfinpro",#N/A,FALSE,"Tran"}</definedName>
    <definedName name="uu" localSheetId="74" hidden="1">{"Riqfin97",#N/A,FALSE,"Tran";"Riqfinpro",#N/A,FALSE,"Tran"}</definedName>
    <definedName name="uu" localSheetId="0" hidden="1">{"Riqfin97",#N/A,FALSE,"Tran";"Riqfinpro",#N/A,FALSE,"Tran"}</definedName>
    <definedName name="uu" hidden="1">{"Riqfin97",#N/A,FALSE,"Tran";"Riqfinpro",#N/A,FALSE,"Tran"}</definedName>
    <definedName name="uuu" localSheetId="1" hidden="1">{"WEO",#N/A,FALSE,"Data";"PRI",#N/A,FALSE,"Data";"QUA",#N/A,FALSE,"Data"}</definedName>
    <definedName name="uuu" localSheetId="22" hidden="1">{"WEO",#N/A,FALSE,"Data";"PRI",#N/A,FALSE,"Data";"QUA",#N/A,FALSE,"Data"}</definedName>
    <definedName name="uuu" localSheetId="2" hidden="1">{"WEO",#N/A,FALSE,"Data";"PRI",#N/A,FALSE,"Data";"QUA",#N/A,FALSE,"Data"}</definedName>
    <definedName name="uuu" localSheetId="26" hidden="1">{"WEO",#N/A,FALSE,"Data";"PRI",#N/A,FALSE,"Data";"QUA",#N/A,FALSE,"Data"}</definedName>
    <definedName name="uuu" localSheetId="27" hidden="1">{"WEO",#N/A,FALSE,"Data";"PRI",#N/A,FALSE,"Data";"QUA",#N/A,FALSE,"Data"}</definedName>
    <definedName name="uuu" localSheetId="31" hidden="1">{"WEO",#N/A,FALSE,"Data";"PRI",#N/A,FALSE,"Data";"QUA",#N/A,FALSE,"Data"}</definedName>
    <definedName name="uuu" localSheetId="32" hidden="1">{"WEO",#N/A,FALSE,"Data";"PRI",#N/A,FALSE,"Data";"QUA",#N/A,FALSE,"Data"}</definedName>
    <definedName name="uuu" localSheetId="33" hidden="1">{"WEO",#N/A,FALSE,"Data";"PRI",#N/A,FALSE,"Data";"QUA",#N/A,FALSE,"Data"}</definedName>
    <definedName name="uuu" localSheetId="3" hidden="1">{"WEO",#N/A,FALSE,"Data";"PRI",#N/A,FALSE,"Data";"QUA",#N/A,FALSE,"Data"}</definedName>
    <definedName name="uuu" localSheetId="39" hidden="1">{"WEO",#N/A,FALSE,"Data";"PRI",#N/A,FALSE,"Data";"QUA",#N/A,FALSE,"Data"}</definedName>
    <definedName name="uuu" localSheetId="40" hidden="1">{"WEO",#N/A,FALSE,"Data";"PRI",#N/A,FALSE,"Data";"QUA",#N/A,FALSE,"Data"}</definedName>
    <definedName name="uuu" localSheetId="41" hidden="1">{"WEO",#N/A,FALSE,"Data";"PRI",#N/A,FALSE,"Data";"QUA",#N/A,FALSE,"Data"}</definedName>
    <definedName name="uuu" localSheetId="42" hidden="1">{"WEO",#N/A,FALSE,"Data";"PRI",#N/A,FALSE,"Data";"QUA",#N/A,FALSE,"Data"}</definedName>
    <definedName name="uuu" localSheetId="43" hidden="1">{"WEO",#N/A,FALSE,"Data";"PRI",#N/A,FALSE,"Data";"QUA",#N/A,FALSE,"Data"}</definedName>
    <definedName name="uuu" localSheetId="44" hidden="1">{"WEO",#N/A,FALSE,"Data";"PRI",#N/A,FALSE,"Data";"QUA",#N/A,FALSE,"Data"}</definedName>
    <definedName name="uuu" localSheetId="45" hidden="1">{"WEO",#N/A,FALSE,"Data";"PRI",#N/A,FALSE,"Data";"QUA",#N/A,FALSE,"Data"}</definedName>
    <definedName name="uuu" localSheetId="46" hidden="1">{"WEO",#N/A,FALSE,"Data";"PRI",#N/A,FALSE,"Data";"QUA",#N/A,FALSE,"Data"}</definedName>
    <definedName name="uuu" localSheetId="47" hidden="1">{"WEO",#N/A,FALSE,"Data";"PRI",#N/A,FALSE,"Data";"QUA",#N/A,FALSE,"Data"}</definedName>
    <definedName name="uuu" localSheetId="48" hidden="1">{"WEO",#N/A,FALSE,"Data";"PRI",#N/A,FALSE,"Data";"QUA",#N/A,FALSE,"Data"}</definedName>
    <definedName name="uuu" localSheetId="49" hidden="1">{"WEO",#N/A,FALSE,"Data";"PRI",#N/A,FALSE,"Data";"QUA",#N/A,FALSE,"Data"}</definedName>
    <definedName name="uuu" localSheetId="50" hidden="1">{"WEO",#N/A,FALSE,"Data";"PRI",#N/A,FALSE,"Data";"QUA",#N/A,FALSE,"Data"}</definedName>
    <definedName name="uuu" localSheetId="51" hidden="1">{"WEO",#N/A,FALSE,"Data";"PRI",#N/A,FALSE,"Data";"QUA",#N/A,FALSE,"Data"}</definedName>
    <definedName name="uuu" localSheetId="52" hidden="1">{"WEO",#N/A,FALSE,"Data";"PRI",#N/A,FALSE,"Data";"QUA",#N/A,FALSE,"Data"}</definedName>
    <definedName name="uuu" localSheetId="53" hidden="1">{"WEO",#N/A,FALSE,"Data";"PRI",#N/A,FALSE,"Data";"QUA",#N/A,FALSE,"Data"}</definedName>
    <definedName name="uuu" localSheetId="54" hidden="1">{"WEO",#N/A,FALSE,"Data";"PRI",#N/A,FALSE,"Data";"QUA",#N/A,FALSE,"Data"}</definedName>
    <definedName name="uuu" localSheetId="55" hidden="1">{"WEO",#N/A,FALSE,"Data";"PRI",#N/A,FALSE,"Data";"QUA",#N/A,FALSE,"Data"}</definedName>
    <definedName name="uuu" localSheetId="56" hidden="1">{"WEO",#N/A,FALSE,"Data";"PRI",#N/A,FALSE,"Data";"QUA",#N/A,FALSE,"Data"}</definedName>
    <definedName name="uuu" localSheetId="58" hidden="1">{"WEO",#N/A,FALSE,"Data";"PRI",#N/A,FALSE,"Data";"QUA",#N/A,FALSE,"Data"}</definedName>
    <definedName name="uuu" localSheetId="59" hidden="1">{"WEO",#N/A,FALSE,"Data";"PRI",#N/A,FALSE,"Data";"QUA",#N/A,FALSE,"Data"}</definedName>
    <definedName name="uuu" localSheetId="64" hidden="1">{"WEO",#N/A,FALSE,"Data";"PRI",#N/A,FALSE,"Data";"QUA",#N/A,FALSE,"Data"}</definedName>
    <definedName name="uuu" localSheetId="65" hidden="1">{"WEO",#N/A,FALSE,"Data";"PRI",#N/A,FALSE,"Data";"QUA",#N/A,FALSE,"Data"}</definedName>
    <definedName name="uuu" localSheetId="66" hidden="1">{"WEO",#N/A,FALSE,"Data";"PRI",#N/A,FALSE,"Data";"QUA",#N/A,FALSE,"Data"}</definedName>
    <definedName name="uuu" localSheetId="6" hidden="1">{"WEO",#N/A,FALSE,"Data";"PRI",#N/A,FALSE,"Data";"QUA",#N/A,FALSE,"Data"}</definedName>
    <definedName name="uuu" localSheetId="67" hidden="1">{"WEO",#N/A,FALSE,"Data";"PRI",#N/A,FALSE,"Data";"QUA",#N/A,FALSE,"Data"}</definedName>
    <definedName name="uuu" localSheetId="69" hidden="1">{"WEO",#N/A,FALSE,"Data";"PRI",#N/A,FALSE,"Data";"QUA",#N/A,FALSE,"Data"}</definedName>
    <definedName name="uuu" localSheetId="71" hidden="1">{"WEO",#N/A,FALSE,"Data";"PRI",#N/A,FALSE,"Data";"QUA",#N/A,FALSE,"Data"}</definedName>
    <definedName name="uuu" localSheetId="73" hidden="1">{"WEO",#N/A,FALSE,"Data";"PRI",#N/A,FALSE,"Data";"QUA",#N/A,FALSE,"Data"}</definedName>
    <definedName name="uuu" localSheetId="74" hidden="1">{"WEO",#N/A,FALSE,"Data";"PRI",#N/A,FALSE,"Data";"QUA",#N/A,FALSE,"Data"}</definedName>
    <definedName name="uuu" localSheetId="0" hidden="1">{"WEO",#N/A,FALSE,"Data";"PRI",#N/A,FALSE,"Data";"QUA",#N/A,FALSE,"Data"}</definedName>
    <definedName name="uuu" hidden="1">{"WEO",#N/A,FALSE,"Data";"PRI",#N/A,FALSE,"Data";"QUA",#N/A,FALSE,"Data"}</definedName>
    <definedName name="what" localSheetId="1" hidden="1">{"Main Economic Indicators",#N/A,FALSE,"C"}</definedName>
    <definedName name="what" localSheetId="22" hidden="1">{"Main Economic Indicators",#N/A,FALSE,"C"}</definedName>
    <definedName name="what" localSheetId="2" hidden="1">{"Main Economic Indicators",#N/A,FALSE,"C"}</definedName>
    <definedName name="what" localSheetId="26" hidden="1">{"Main Economic Indicators",#N/A,FALSE,"C"}</definedName>
    <definedName name="what" localSheetId="27" hidden="1">{"Main Economic Indicators",#N/A,FALSE,"C"}</definedName>
    <definedName name="what" localSheetId="31" hidden="1">{"Main Economic Indicators",#N/A,FALSE,"C"}</definedName>
    <definedName name="what" localSheetId="32" hidden="1">{"Main Economic Indicators",#N/A,FALSE,"C"}</definedName>
    <definedName name="what" localSheetId="33" hidden="1">{"Main Economic Indicators",#N/A,FALSE,"C"}</definedName>
    <definedName name="what" localSheetId="3" hidden="1">{"Main Economic Indicators",#N/A,FALSE,"C"}</definedName>
    <definedName name="what" localSheetId="39" hidden="1">{"Main Economic Indicators",#N/A,FALSE,"C"}</definedName>
    <definedName name="what" localSheetId="40" hidden="1">{"Main Economic Indicators",#N/A,FALSE,"C"}</definedName>
    <definedName name="what" localSheetId="41" hidden="1">{"Main Economic Indicators",#N/A,FALSE,"C"}</definedName>
    <definedName name="what" localSheetId="42" hidden="1">{"Main Economic Indicators",#N/A,FALSE,"C"}</definedName>
    <definedName name="what" localSheetId="43" hidden="1">{"Main Economic Indicators",#N/A,FALSE,"C"}</definedName>
    <definedName name="what" localSheetId="44" hidden="1">{"Main Economic Indicators",#N/A,FALSE,"C"}</definedName>
    <definedName name="what" localSheetId="45" hidden="1">{"Main Economic Indicators",#N/A,FALSE,"C"}</definedName>
    <definedName name="what" localSheetId="46" hidden="1">{"Main Economic Indicators",#N/A,FALSE,"C"}</definedName>
    <definedName name="what" localSheetId="47" hidden="1">{"Main Economic Indicators",#N/A,FALSE,"C"}</definedName>
    <definedName name="what" localSheetId="48" hidden="1">{"Main Economic Indicators",#N/A,FALSE,"C"}</definedName>
    <definedName name="what" localSheetId="49" hidden="1">{"Main Economic Indicators",#N/A,FALSE,"C"}</definedName>
    <definedName name="what" localSheetId="50" hidden="1">{"Main Economic Indicators",#N/A,FALSE,"C"}</definedName>
    <definedName name="what" localSheetId="51" hidden="1">{"Main Economic Indicators",#N/A,FALSE,"C"}</definedName>
    <definedName name="what" localSheetId="52" hidden="1">{"Main Economic Indicators",#N/A,FALSE,"C"}</definedName>
    <definedName name="what" localSheetId="53" hidden="1">{"Main Economic Indicators",#N/A,FALSE,"C"}</definedName>
    <definedName name="what" localSheetId="54" hidden="1">{"Main Economic Indicators",#N/A,FALSE,"C"}</definedName>
    <definedName name="what" localSheetId="55" hidden="1">{"Main Economic Indicators",#N/A,FALSE,"C"}</definedName>
    <definedName name="what" localSheetId="56" hidden="1">{"Main Economic Indicators",#N/A,FALSE,"C"}</definedName>
    <definedName name="what" localSheetId="58" hidden="1">{"Main Economic Indicators",#N/A,FALSE,"C"}</definedName>
    <definedName name="what" localSheetId="59" hidden="1">{"Main Economic Indicators",#N/A,FALSE,"C"}</definedName>
    <definedName name="what" localSheetId="64" hidden="1">{"Main Economic Indicators",#N/A,FALSE,"C"}</definedName>
    <definedName name="what" localSheetId="65" hidden="1">{"Main Economic Indicators",#N/A,FALSE,"C"}</definedName>
    <definedName name="what" localSheetId="66" hidden="1">{"Main Economic Indicators",#N/A,FALSE,"C"}</definedName>
    <definedName name="what" localSheetId="6" hidden="1">{"Main Economic Indicators",#N/A,FALSE,"C"}</definedName>
    <definedName name="what" localSheetId="67" hidden="1">{"Main Economic Indicators",#N/A,FALSE,"C"}</definedName>
    <definedName name="what" localSheetId="69" hidden="1">{"Main Economic Indicators",#N/A,FALSE,"C"}</definedName>
    <definedName name="what" localSheetId="71" hidden="1">{"Main Economic Indicators",#N/A,FALSE,"C"}</definedName>
    <definedName name="what" localSheetId="73" hidden="1">{"Main Economic Indicators",#N/A,FALSE,"C"}</definedName>
    <definedName name="what" localSheetId="74" hidden="1">{"Main Economic Indicators",#N/A,FALSE,"C"}</definedName>
    <definedName name="what" localSheetId="0" hidden="1">{"Main Economic Indicators",#N/A,FALSE,"C"}</definedName>
    <definedName name="what" hidden="1">{"Main Economic Indicators",#N/A,FALSE,"C"}</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1" hidden="1">{#N/A,#N/A,FALSE,"BANKS"}</definedName>
    <definedName name="wrn.BANKS." localSheetId="22" hidden="1">{#N/A,#N/A,FALSE,"BANKS"}</definedName>
    <definedName name="wrn.BANKS." localSheetId="2" hidden="1">{#N/A,#N/A,FALSE,"BANKS"}</definedName>
    <definedName name="wrn.BANKS." localSheetId="26" hidden="1">{#N/A,#N/A,FALSE,"BANKS"}</definedName>
    <definedName name="wrn.BANKS." localSheetId="27" hidden="1">{#N/A,#N/A,FALSE,"BANKS"}</definedName>
    <definedName name="wrn.BANKS." localSheetId="31" hidden="1">{#N/A,#N/A,FALSE,"BANKS"}</definedName>
    <definedName name="wrn.BANKS." localSheetId="32" hidden="1">{#N/A,#N/A,FALSE,"BANKS"}</definedName>
    <definedName name="wrn.BANKS." localSheetId="33" hidden="1">{#N/A,#N/A,FALSE,"BANKS"}</definedName>
    <definedName name="wrn.BANKS." localSheetId="3" hidden="1">{#N/A,#N/A,FALSE,"BANKS"}</definedName>
    <definedName name="wrn.BANKS." localSheetId="39" hidden="1">{#N/A,#N/A,FALSE,"BANKS"}</definedName>
    <definedName name="wrn.BANKS." localSheetId="40" hidden="1">{#N/A,#N/A,FALSE,"BANKS"}</definedName>
    <definedName name="wrn.BANKS." localSheetId="41" hidden="1">{#N/A,#N/A,FALSE,"BANKS"}</definedName>
    <definedName name="wrn.BANKS." localSheetId="42" hidden="1">{#N/A,#N/A,FALSE,"BANKS"}</definedName>
    <definedName name="wrn.BANKS." localSheetId="43" hidden="1">{#N/A,#N/A,FALSE,"BANKS"}</definedName>
    <definedName name="wrn.BANKS." localSheetId="44" hidden="1">{#N/A,#N/A,FALSE,"BANKS"}</definedName>
    <definedName name="wrn.BANKS." localSheetId="45" hidden="1">{#N/A,#N/A,FALSE,"BANKS"}</definedName>
    <definedName name="wrn.BANKS." localSheetId="46" hidden="1">{#N/A,#N/A,FALSE,"BANKS"}</definedName>
    <definedName name="wrn.BANKS." localSheetId="47" hidden="1">{#N/A,#N/A,FALSE,"BANKS"}</definedName>
    <definedName name="wrn.BANKS." localSheetId="48" hidden="1">{#N/A,#N/A,FALSE,"BANKS"}</definedName>
    <definedName name="wrn.BANKS." localSheetId="49" hidden="1">{#N/A,#N/A,FALSE,"BANKS"}</definedName>
    <definedName name="wrn.BANKS." localSheetId="50" hidden="1">{#N/A,#N/A,FALSE,"BANKS"}</definedName>
    <definedName name="wrn.BANKS." localSheetId="51" hidden="1">{#N/A,#N/A,FALSE,"BANKS"}</definedName>
    <definedName name="wrn.BANKS." localSheetId="52" hidden="1">{#N/A,#N/A,FALSE,"BANKS"}</definedName>
    <definedName name="wrn.BANKS." localSheetId="53" hidden="1">{#N/A,#N/A,FALSE,"BANKS"}</definedName>
    <definedName name="wrn.BANKS." localSheetId="54" hidden="1">{#N/A,#N/A,FALSE,"BANKS"}</definedName>
    <definedName name="wrn.BANKS." localSheetId="55" hidden="1">{#N/A,#N/A,FALSE,"BANKS"}</definedName>
    <definedName name="wrn.BANKS." localSheetId="56" hidden="1">{#N/A,#N/A,FALSE,"BANKS"}</definedName>
    <definedName name="wrn.BANKS." localSheetId="58" hidden="1">{#N/A,#N/A,FALSE,"BANKS"}</definedName>
    <definedName name="wrn.BANKS." localSheetId="59" hidden="1">{#N/A,#N/A,FALSE,"BANKS"}</definedName>
    <definedName name="wrn.BANKS." localSheetId="64" hidden="1">{#N/A,#N/A,FALSE,"BANKS"}</definedName>
    <definedName name="wrn.BANKS." localSheetId="65" hidden="1">{#N/A,#N/A,FALSE,"BANKS"}</definedName>
    <definedName name="wrn.BANKS." localSheetId="66" hidden="1">{#N/A,#N/A,FALSE,"BANKS"}</definedName>
    <definedName name="wrn.BANKS." localSheetId="6" hidden="1">{#N/A,#N/A,FALSE,"BANKS"}</definedName>
    <definedName name="wrn.BANKS." localSheetId="67" hidden="1">{#N/A,#N/A,FALSE,"BANKS"}</definedName>
    <definedName name="wrn.BANKS." localSheetId="69" hidden="1">{#N/A,#N/A,FALSE,"BANKS"}</definedName>
    <definedName name="wrn.BANKS." localSheetId="71" hidden="1">{#N/A,#N/A,FALSE,"BANKS"}</definedName>
    <definedName name="wrn.BANKS." localSheetId="73" hidden="1">{#N/A,#N/A,FALSE,"BANKS"}</definedName>
    <definedName name="wrn.BANKS." localSheetId="74" hidden="1">{#N/A,#N/A,FALSE,"BANKS"}</definedName>
    <definedName name="wrn.BANKS." localSheetId="0" hidden="1">{#N/A,#N/A,FALSE,"BANKS"}</definedName>
    <definedName name="wrn.BANKS." hidden="1">{#N/A,#N/A,FALSE,"BANKS"}</definedName>
    <definedName name="wrn.BMA." localSheetId="1" hidden="1">{"3",#N/A,FALSE,"BASE MONETARIA";"4",#N/A,FALSE,"BASE MONETARIA"}</definedName>
    <definedName name="wrn.BMA." localSheetId="22" hidden="1">{"3",#N/A,FALSE,"BASE MONETARIA";"4",#N/A,FALSE,"BASE MONETARIA"}</definedName>
    <definedName name="wrn.BMA." localSheetId="2" hidden="1">{"3",#N/A,FALSE,"BASE MONETARIA";"4",#N/A,FALSE,"BASE MONETARIA"}</definedName>
    <definedName name="wrn.BMA." localSheetId="26" hidden="1">{"3",#N/A,FALSE,"BASE MONETARIA";"4",#N/A,FALSE,"BASE MONETARIA"}</definedName>
    <definedName name="wrn.BMA." localSheetId="27" hidden="1">{"3",#N/A,FALSE,"BASE MONETARIA";"4",#N/A,FALSE,"BASE MONETARIA"}</definedName>
    <definedName name="wrn.BMA." localSheetId="31" hidden="1">{"3",#N/A,FALSE,"BASE MONETARIA";"4",#N/A,FALSE,"BASE MONETARIA"}</definedName>
    <definedName name="wrn.BMA." localSheetId="32" hidden="1">{"3",#N/A,FALSE,"BASE MONETARIA";"4",#N/A,FALSE,"BASE MONETARIA"}</definedName>
    <definedName name="wrn.BMA." localSheetId="33" hidden="1">{"3",#N/A,FALSE,"BASE MONETARIA";"4",#N/A,FALSE,"BASE MONETARIA"}</definedName>
    <definedName name="wrn.BMA." localSheetId="3" hidden="1">{"3",#N/A,FALSE,"BASE MONETARIA";"4",#N/A,FALSE,"BASE MONETARIA"}</definedName>
    <definedName name="wrn.BMA." localSheetId="39" hidden="1">{"3",#N/A,FALSE,"BASE MONETARIA";"4",#N/A,FALSE,"BASE MONETARIA"}</definedName>
    <definedName name="wrn.BMA." localSheetId="40" hidden="1">{"3",#N/A,FALSE,"BASE MONETARIA";"4",#N/A,FALSE,"BASE MONETARIA"}</definedName>
    <definedName name="wrn.BMA." localSheetId="41" hidden="1">{"3",#N/A,FALSE,"BASE MONETARIA";"4",#N/A,FALSE,"BASE MONETARIA"}</definedName>
    <definedName name="wrn.BMA." localSheetId="42" hidden="1">{"3",#N/A,FALSE,"BASE MONETARIA";"4",#N/A,FALSE,"BASE MONETARIA"}</definedName>
    <definedName name="wrn.BMA." localSheetId="43" hidden="1">{"3",#N/A,FALSE,"BASE MONETARIA";"4",#N/A,FALSE,"BASE MONETARIA"}</definedName>
    <definedName name="wrn.BMA." localSheetId="44" hidden="1">{"3",#N/A,FALSE,"BASE MONETARIA";"4",#N/A,FALSE,"BASE MONETARIA"}</definedName>
    <definedName name="wrn.BMA." localSheetId="45" hidden="1">{"3",#N/A,FALSE,"BASE MONETARIA";"4",#N/A,FALSE,"BASE MONETARIA"}</definedName>
    <definedName name="wrn.BMA." localSheetId="46" hidden="1">{"3",#N/A,FALSE,"BASE MONETARIA";"4",#N/A,FALSE,"BASE MONETARIA"}</definedName>
    <definedName name="wrn.BMA." localSheetId="47" hidden="1">{"3",#N/A,FALSE,"BASE MONETARIA";"4",#N/A,FALSE,"BASE MONETARIA"}</definedName>
    <definedName name="wrn.BMA." localSheetId="48" hidden="1">{"3",#N/A,FALSE,"BASE MONETARIA";"4",#N/A,FALSE,"BASE MONETARIA"}</definedName>
    <definedName name="wrn.BMA." localSheetId="49" hidden="1">{"3",#N/A,FALSE,"BASE MONETARIA";"4",#N/A,FALSE,"BASE MONETARIA"}</definedName>
    <definedName name="wrn.BMA." localSheetId="50" hidden="1">{"3",#N/A,FALSE,"BASE MONETARIA";"4",#N/A,FALSE,"BASE MONETARIA"}</definedName>
    <definedName name="wrn.BMA." localSheetId="51" hidden="1">{"3",#N/A,FALSE,"BASE MONETARIA";"4",#N/A,FALSE,"BASE MONETARIA"}</definedName>
    <definedName name="wrn.BMA." localSheetId="52" hidden="1">{"3",#N/A,FALSE,"BASE MONETARIA";"4",#N/A,FALSE,"BASE MONETARIA"}</definedName>
    <definedName name="wrn.BMA." localSheetId="53" hidden="1">{"3",#N/A,FALSE,"BASE MONETARIA";"4",#N/A,FALSE,"BASE MONETARIA"}</definedName>
    <definedName name="wrn.BMA." localSheetId="54" hidden="1">{"3",#N/A,FALSE,"BASE MONETARIA";"4",#N/A,FALSE,"BASE MONETARIA"}</definedName>
    <definedName name="wrn.BMA." localSheetId="55" hidden="1">{"3",#N/A,FALSE,"BASE MONETARIA";"4",#N/A,FALSE,"BASE MONETARIA"}</definedName>
    <definedName name="wrn.BMA." localSheetId="56" hidden="1">{"3",#N/A,FALSE,"BASE MONETARIA";"4",#N/A,FALSE,"BASE MONETARIA"}</definedName>
    <definedName name="wrn.BMA." localSheetId="58" hidden="1">{"3",#N/A,FALSE,"BASE MONETARIA";"4",#N/A,FALSE,"BASE MONETARIA"}</definedName>
    <definedName name="wrn.BMA." localSheetId="59" hidden="1">{"3",#N/A,FALSE,"BASE MONETARIA";"4",#N/A,FALSE,"BASE MONETARIA"}</definedName>
    <definedName name="wrn.BMA." localSheetId="64" hidden="1">{"3",#N/A,FALSE,"BASE MONETARIA";"4",#N/A,FALSE,"BASE MONETARIA"}</definedName>
    <definedName name="wrn.BMA." localSheetId="65" hidden="1">{"3",#N/A,FALSE,"BASE MONETARIA";"4",#N/A,FALSE,"BASE MONETARIA"}</definedName>
    <definedName name="wrn.BMA." localSheetId="66" hidden="1">{"3",#N/A,FALSE,"BASE MONETARIA";"4",#N/A,FALSE,"BASE MONETARIA"}</definedName>
    <definedName name="wrn.BMA." localSheetId="6" hidden="1">{"3",#N/A,FALSE,"BASE MONETARIA";"4",#N/A,FALSE,"BASE MONETARIA"}</definedName>
    <definedName name="wrn.BMA." localSheetId="67" hidden="1">{"3",#N/A,FALSE,"BASE MONETARIA";"4",#N/A,FALSE,"BASE MONETARIA"}</definedName>
    <definedName name="wrn.BMA." localSheetId="69" hidden="1">{"3",#N/A,FALSE,"BASE MONETARIA";"4",#N/A,FALSE,"BASE MONETARIA"}</definedName>
    <definedName name="wrn.BMA." localSheetId="71" hidden="1">{"3",#N/A,FALSE,"BASE MONETARIA";"4",#N/A,FALSE,"BASE MONETARIA"}</definedName>
    <definedName name="wrn.BMA." localSheetId="73" hidden="1">{"3",#N/A,FALSE,"BASE MONETARIA";"4",#N/A,FALSE,"BASE MONETARIA"}</definedName>
    <definedName name="wrn.BMA." localSheetId="74" hidden="1">{"3",#N/A,FALSE,"BASE MONETARIA";"4",#N/A,FALSE,"BASE MONETARIA"}</definedName>
    <definedName name="wrn.BMA." localSheetId="0" hidden="1">{"3",#N/A,FALSE,"BASE MONETARIA";"4",#N/A,FALSE,"BASE MONETARIA"}</definedName>
    <definedName name="wrn.BMA." hidden="1">{"3",#N/A,FALSE,"BASE MONETARIA";"4",#N/A,FALSE,"BASE MONETARIA"}</definedName>
    <definedName name="wrn.BOP." localSheetId="1" hidden="1">{#N/A,#N/A,FALSE,"BOP"}</definedName>
    <definedName name="wrn.BOP." localSheetId="22" hidden="1">{#N/A,#N/A,FALSE,"BOP"}</definedName>
    <definedName name="wrn.BOP." localSheetId="2" hidden="1">{#N/A,#N/A,FALSE,"BOP"}</definedName>
    <definedName name="wrn.BOP." localSheetId="26" hidden="1">{#N/A,#N/A,FALSE,"BOP"}</definedName>
    <definedName name="wrn.BOP." localSheetId="27" hidden="1">{#N/A,#N/A,FALSE,"BOP"}</definedName>
    <definedName name="wrn.BOP." localSheetId="31" hidden="1">{#N/A,#N/A,FALSE,"BOP"}</definedName>
    <definedName name="wrn.BOP." localSheetId="32" hidden="1">{#N/A,#N/A,FALSE,"BOP"}</definedName>
    <definedName name="wrn.BOP." localSheetId="33" hidden="1">{#N/A,#N/A,FALSE,"BOP"}</definedName>
    <definedName name="wrn.BOP." localSheetId="3" hidden="1">{#N/A,#N/A,FALSE,"BOP"}</definedName>
    <definedName name="wrn.BOP." localSheetId="39" hidden="1">{#N/A,#N/A,FALSE,"BOP"}</definedName>
    <definedName name="wrn.BOP." localSheetId="40" hidden="1">{#N/A,#N/A,FALSE,"BOP"}</definedName>
    <definedName name="wrn.BOP." localSheetId="41" hidden="1">{#N/A,#N/A,FALSE,"BOP"}</definedName>
    <definedName name="wrn.BOP." localSheetId="42" hidden="1">{#N/A,#N/A,FALSE,"BOP"}</definedName>
    <definedName name="wrn.BOP." localSheetId="43" hidden="1">{#N/A,#N/A,FALSE,"BOP"}</definedName>
    <definedName name="wrn.BOP." localSheetId="44" hidden="1">{#N/A,#N/A,FALSE,"BOP"}</definedName>
    <definedName name="wrn.BOP." localSheetId="45" hidden="1">{#N/A,#N/A,FALSE,"BOP"}</definedName>
    <definedName name="wrn.BOP." localSheetId="46" hidden="1">{#N/A,#N/A,FALSE,"BOP"}</definedName>
    <definedName name="wrn.BOP." localSheetId="47" hidden="1">{#N/A,#N/A,FALSE,"BOP"}</definedName>
    <definedName name="wrn.BOP." localSheetId="48" hidden="1">{#N/A,#N/A,FALSE,"BOP"}</definedName>
    <definedName name="wrn.BOP." localSheetId="49" hidden="1">{#N/A,#N/A,FALSE,"BOP"}</definedName>
    <definedName name="wrn.BOP." localSheetId="50" hidden="1">{#N/A,#N/A,FALSE,"BOP"}</definedName>
    <definedName name="wrn.BOP." localSheetId="51" hidden="1">{#N/A,#N/A,FALSE,"BOP"}</definedName>
    <definedName name="wrn.BOP." localSheetId="52" hidden="1">{#N/A,#N/A,FALSE,"BOP"}</definedName>
    <definedName name="wrn.BOP." localSheetId="53" hidden="1">{#N/A,#N/A,FALSE,"BOP"}</definedName>
    <definedName name="wrn.BOP." localSheetId="54" hidden="1">{#N/A,#N/A,FALSE,"BOP"}</definedName>
    <definedName name="wrn.BOP." localSheetId="55" hidden="1">{#N/A,#N/A,FALSE,"BOP"}</definedName>
    <definedName name="wrn.BOP." localSheetId="56" hidden="1">{#N/A,#N/A,FALSE,"BOP"}</definedName>
    <definedName name="wrn.BOP." localSheetId="58" hidden="1">{#N/A,#N/A,FALSE,"BOP"}</definedName>
    <definedName name="wrn.BOP." localSheetId="59" hidden="1">{#N/A,#N/A,FALSE,"BOP"}</definedName>
    <definedName name="wrn.BOP." localSheetId="64" hidden="1">{#N/A,#N/A,FALSE,"BOP"}</definedName>
    <definedName name="wrn.BOP." localSheetId="65" hidden="1">{#N/A,#N/A,FALSE,"BOP"}</definedName>
    <definedName name="wrn.BOP." localSheetId="66" hidden="1">{#N/A,#N/A,FALSE,"BOP"}</definedName>
    <definedName name="wrn.BOP." localSheetId="6" hidden="1">{#N/A,#N/A,FALSE,"BOP"}</definedName>
    <definedName name="wrn.BOP." localSheetId="67" hidden="1">{#N/A,#N/A,FALSE,"BOP"}</definedName>
    <definedName name="wrn.BOP." localSheetId="69" hidden="1">{#N/A,#N/A,FALSE,"BOP"}</definedName>
    <definedName name="wrn.BOP." localSheetId="71" hidden="1">{#N/A,#N/A,FALSE,"BOP"}</definedName>
    <definedName name="wrn.BOP." localSheetId="73" hidden="1">{#N/A,#N/A,FALSE,"BOP"}</definedName>
    <definedName name="wrn.BOP." localSheetId="74" hidden="1">{#N/A,#N/A,FALSE,"BOP"}</definedName>
    <definedName name="wrn.BOP." localSheetId="0" hidden="1">{#N/A,#N/A,FALSE,"BOP"}</definedName>
    <definedName name="wrn.BOP." hidden="1">{#N/A,#N/A,FALSE,"BOP"}</definedName>
    <definedName name="wrn.BOP_MIDTERM." localSheetId="1" hidden="1">{"BOP_TAB",#N/A,FALSE,"N";"MIDTERM_TAB",#N/A,FALSE,"O"}</definedName>
    <definedName name="wrn.BOP_MIDTERM." localSheetId="22" hidden="1">{"BOP_TAB",#N/A,FALSE,"N";"MIDTERM_TAB",#N/A,FALSE,"O"}</definedName>
    <definedName name="wrn.BOP_MIDTERM." localSheetId="2"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4" hidden="1">{"BOP_TAB",#N/A,FALSE,"N";"MIDTERM_TAB",#N/A,FALSE,"O"}</definedName>
    <definedName name="wrn.BOP_MIDTERM." localSheetId="65" hidden="1">{"BOP_TAB",#N/A,FALSE,"N";"MIDTERM_TAB",#N/A,FALSE,"O"}</definedName>
    <definedName name="wrn.BOP_MIDTERM." localSheetId="66" hidden="1">{"BOP_TAB",#N/A,FALSE,"N";"MIDTERM_TAB",#N/A,FALSE,"O"}</definedName>
    <definedName name="wrn.BOP_MIDTERM." localSheetId="6" hidden="1">{"BOP_TAB",#N/A,FALSE,"N";"MIDTERM_TAB",#N/A,FALSE,"O"}</definedName>
    <definedName name="wrn.BOP_MIDTERM." localSheetId="67" hidden="1">{"BOP_TAB",#N/A,FALSE,"N";"MIDTERM_TAB",#N/A,FALSE,"O"}</definedName>
    <definedName name="wrn.BOP_MIDTERM." localSheetId="69" hidden="1">{"BOP_TAB",#N/A,FALSE,"N";"MIDTERM_TAB",#N/A,FALSE,"O"}</definedName>
    <definedName name="wrn.BOP_MIDTERM." localSheetId="71" hidden="1">{"BOP_TAB",#N/A,FALSE,"N";"MIDTERM_TAB",#N/A,FALSE,"O"}</definedName>
    <definedName name="wrn.BOP_MIDTERM." localSheetId="73" hidden="1">{"BOP_TAB",#N/A,FALSE,"N";"MIDTERM_TAB",#N/A,FALSE,"O"}</definedName>
    <definedName name="wrn.BOP_MIDTERM." localSheetId="74" hidden="1">{"BOP_TAB",#N/A,FALSE,"N";"MIDTERM_TAB",#N/A,FALSE,"O"}</definedName>
    <definedName name="wrn.BOP_MIDTERM." localSheetId="0" hidden="1">{"BOP_TAB",#N/A,FALSE,"N";"MIDTERM_TAB",#N/A,FALSE,"O"}</definedName>
    <definedName name="wrn.BOP_MIDTERM." hidden="1">{"BOP_TAB",#N/A,FALSE,"N";"MIDTERM_TAB",#N/A,FALSE,"O"}</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32"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2"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54" hidden="1">{#N/A,#N/A,TRUE,"Tab_1 Economic Ind.";#N/A,#N/A,TRUE,"Tab_2  Public Sector Op.";#N/A,#N/A,TRUE,"Tab_3";#N/A,#N/A,TRUE,"Tab_4 Monetary";#N/A,#N/A,TRUE,"Tab_5 Medium-Term Outlook";#N/A,#N/A,TRUE,"Tab_6";#N/A,#N/A,TRUE,"Tab_7 Indicators of Ext. Vul."}</definedName>
    <definedName name="wrn.Briefing._.Tables." localSheetId="55"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64" hidden="1">{#N/A,#N/A,TRUE,"Tab_1 Economic Ind.";#N/A,#N/A,TRUE,"Tab_2  Public Sector Op.";#N/A,#N/A,TRUE,"Tab_3";#N/A,#N/A,TRUE,"Tab_4 Monetary";#N/A,#N/A,TRUE,"Tab_5 Medium-Term Outlook";#N/A,#N/A,TRUE,"Tab_6";#N/A,#N/A,TRUE,"Tab_7 Indicators of Ext. Vul."}</definedName>
    <definedName name="wrn.Briefing._.Tables." localSheetId="65" hidden="1">{#N/A,#N/A,TRUE,"Tab_1 Economic Ind.";#N/A,#N/A,TRUE,"Tab_2  Public Sector Op.";#N/A,#N/A,TRUE,"Tab_3";#N/A,#N/A,TRUE,"Tab_4 Monetary";#N/A,#N/A,TRUE,"Tab_5 Medium-Term Outlook";#N/A,#N/A,TRUE,"Tab_6";#N/A,#N/A,TRUE,"Tab_7 Indicators of Ext. Vul."}</definedName>
    <definedName name="wrn.Briefing._.Tables." localSheetId="66"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67" hidden="1">{#N/A,#N/A,TRUE,"Tab_1 Economic Ind.";#N/A,#N/A,TRUE,"Tab_2  Public Sector Op.";#N/A,#N/A,TRUE,"Tab_3";#N/A,#N/A,TRUE,"Tab_4 Monetary";#N/A,#N/A,TRUE,"Tab_5 Medium-Term Outlook";#N/A,#N/A,TRUE,"Tab_6";#N/A,#N/A,TRUE,"Tab_7 Indicators of Ext. Vul."}</definedName>
    <definedName name="wrn.Briefing._.Tables." localSheetId="69" hidden="1">{#N/A,#N/A,TRUE,"Tab_1 Economic Ind.";#N/A,#N/A,TRUE,"Tab_2  Public Sector Op.";#N/A,#N/A,TRUE,"Tab_3";#N/A,#N/A,TRUE,"Tab_4 Monetary";#N/A,#N/A,TRUE,"Tab_5 Medium-Term Outlook";#N/A,#N/A,TRUE,"Tab_6";#N/A,#N/A,TRUE,"Tab_7 Indicators of Ext. Vul."}</definedName>
    <definedName name="wrn.Briefing._.Tables." localSheetId="71" hidden="1">{#N/A,#N/A,TRUE,"Tab_1 Economic Ind.";#N/A,#N/A,TRUE,"Tab_2  Public Sector Op.";#N/A,#N/A,TRUE,"Tab_3";#N/A,#N/A,TRUE,"Tab_4 Monetary";#N/A,#N/A,TRUE,"Tab_5 Medium-Term Outlook";#N/A,#N/A,TRUE,"Tab_6";#N/A,#N/A,TRUE,"Tab_7 Indicators of Ext. Vul."}</definedName>
    <definedName name="wrn.Briefing._.Tables." localSheetId="73" hidden="1">{#N/A,#N/A,TRUE,"Tab_1 Economic Ind.";#N/A,#N/A,TRUE,"Tab_2  Public Sector Op.";#N/A,#N/A,TRUE,"Tab_3";#N/A,#N/A,TRUE,"Tab_4 Monetary";#N/A,#N/A,TRUE,"Tab_5 Medium-Term Outlook";#N/A,#N/A,TRUE,"Tab_6";#N/A,#N/A,TRUE,"Tab_7 Indicators of Ext. Vul."}</definedName>
    <definedName name="wrn.Briefing._.Tables." localSheetId="74"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1" hidden="1">{#N/A,#N/A,FALSE,"CREDIT"}</definedName>
    <definedName name="wrn.CREDIT." localSheetId="22" hidden="1">{#N/A,#N/A,FALSE,"CREDIT"}</definedName>
    <definedName name="wrn.CREDIT." localSheetId="2" hidden="1">{#N/A,#N/A,FALSE,"CREDIT"}</definedName>
    <definedName name="wrn.CREDIT." localSheetId="26" hidden="1">{#N/A,#N/A,FALSE,"CREDIT"}</definedName>
    <definedName name="wrn.CREDIT." localSheetId="27" hidden="1">{#N/A,#N/A,FALSE,"CREDIT"}</definedName>
    <definedName name="wrn.CREDIT." localSheetId="31" hidden="1">{#N/A,#N/A,FALSE,"CREDIT"}</definedName>
    <definedName name="wrn.CREDIT." localSheetId="32" hidden="1">{#N/A,#N/A,FALSE,"CREDIT"}</definedName>
    <definedName name="wrn.CREDIT." localSheetId="33" hidden="1">{#N/A,#N/A,FALSE,"CREDIT"}</definedName>
    <definedName name="wrn.CREDIT." localSheetId="3" hidden="1">{#N/A,#N/A,FALSE,"CREDIT"}</definedName>
    <definedName name="wrn.CREDIT." localSheetId="39" hidden="1">{#N/A,#N/A,FALSE,"CREDIT"}</definedName>
    <definedName name="wrn.CREDIT." localSheetId="40" hidden="1">{#N/A,#N/A,FALSE,"CREDIT"}</definedName>
    <definedName name="wrn.CREDIT." localSheetId="41" hidden="1">{#N/A,#N/A,FALSE,"CREDIT"}</definedName>
    <definedName name="wrn.CREDIT." localSheetId="42" hidden="1">{#N/A,#N/A,FALSE,"CREDIT"}</definedName>
    <definedName name="wrn.CREDIT." localSheetId="43" hidden="1">{#N/A,#N/A,FALSE,"CREDIT"}</definedName>
    <definedName name="wrn.CREDIT." localSheetId="44" hidden="1">{#N/A,#N/A,FALSE,"CREDIT"}</definedName>
    <definedName name="wrn.CREDIT." localSheetId="45" hidden="1">{#N/A,#N/A,FALSE,"CREDIT"}</definedName>
    <definedName name="wrn.CREDIT." localSheetId="46" hidden="1">{#N/A,#N/A,FALSE,"CREDIT"}</definedName>
    <definedName name="wrn.CREDIT." localSheetId="47" hidden="1">{#N/A,#N/A,FALSE,"CREDIT"}</definedName>
    <definedName name="wrn.CREDIT." localSheetId="48" hidden="1">{#N/A,#N/A,FALSE,"CREDIT"}</definedName>
    <definedName name="wrn.CREDIT." localSheetId="49" hidden="1">{#N/A,#N/A,FALSE,"CREDIT"}</definedName>
    <definedName name="wrn.CREDIT." localSheetId="50" hidden="1">{#N/A,#N/A,FALSE,"CREDIT"}</definedName>
    <definedName name="wrn.CREDIT." localSheetId="51" hidden="1">{#N/A,#N/A,FALSE,"CREDIT"}</definedName>
    <definedName name="wrn.CREDIT." localSheetId="52" hidden="1">{#N/A,#N/A,FALSE,"CREDIT"}</definedName>
    <definedName name="wrn.CREDIT." localSheetId="53" hidden="1">{#N/A,#N/A,FALSE,"CREDIT"}</definedName>
    <definedName name="wrn.CREDIT." localSheetId="54" hidden="1">{#N/A,#N/A,FALSE,"CREDIT"}</definedName>
    <definedName name="wrn.CREDIT." localSheetId="55" hidden="1">{#N/A,#N/A,FALSE,"CREDIT"}</definedName>
    <definedName name="wrn.CREDIT." localSheetId="56" hidden="1">{#N/A,#N/A,FALSE,"CREDIT"}</definedName>
    <definedName name="wrn.CREDIT." localSheetId="58" hidden="1">{#N/A,#N/A,FALSE,"CREDIT"}</definedName>
    <definedName name="wrn.CREDIT." localSheetId="59" hidden="1">{#N/A,#N/A,FALSE,"CREDIT"}</definedName>
    <definedName name="wrn.CREDIT." localSheetId="64" hidden="1">{#N/A,#N/A,FALSE,"CREDIT"}</definedName>
    <definedName name="wrn.CREDIT." localSheetId="65" hidden="1">{#N/A,#N/A,FALSE,"CREDIT"}</definedName>
    <definedName name="wrn.CREDIT." localSheetId="66" hidden="1">{#N/A,#N/A,FALSE,"CREDIT"}</definedName>
    <definedName name="wrn.CREDIT." localSheetId="6" hidden="1">{#N/A,#N/A,FALSE,"CREDIT"}</definedName>
    <definedName name="wrn.CREDIT." localSheetId="67" hidden="1">{#N/A,#N/A,FALSE,"CREDIT"}</definedName>
    <definedName name="wrn.CREDIT." localSheetId="69" hidden="1">{#N/A,#N/A,FALSE,"CREDIT"}</definedName>
    <definedName name="wrn.CREDIT." localSheetId="71" hidden="1">{#N/A,#N/A,FALSE,"CREDIT"}</definedName>
    <definedName name="wrn.CREDIT." localSheetId="73" hidden="1">{#N/A,#N/A,FALSE,"CREDIT"}</definedName>
    <definedName name="wrn.CREDIT." localSheetId="74" hidden="1">{#N/A,#N/A,FALSE,"CREDIT"}</definedName>
    <definedName name="wrn.CREDIT." localSheetId="0" hidden="1">{#N/A,#N/A,FALSE,"CREDIT"}</definedName>
    <definedName name="wrn.CREDIT." hidden="1">{#N/A,#N/A,FALSE,"CREDIT"}</definedName>
    <definedName name="wrn.DEBTSVC." localSheetId="1" hidden="1">{#N/A,#N/A,FALSE,"DEBTSVC"}</definedName>
    <definedName name="wrn.DEBTSVC." localSheetId="22" hidden="1">{#N/A,#N/A,FALSE,"DEBTSVC"}</definedName>
    <definedName name="wrn.DEBTSVC." localSheetId="2" hidden="1">{#N/A,#N/A,FALSE,"DEBTSVC"}</definedName>
    <definedName name="wrn.DEBTSVC." localSheetId="26" hidden="1">{#N/A,#N/A,FALSE,"DEBTSVC"}</definedName>
    <definedName name="wrn.DEBTSVC." localSheetId="27" hidden="1">{#N/A,#N/A,FALSE,"DEBTSVC"}</definedName>
    <definedName name="wrn.DEBTSVC." localSheetId="31" hidden="1">{#N/A,#N/A,FALSE,"DEBTSVC"}</definedName>
    <definedName name="wrn.DEBTSVC." localSheetId="32" hidden="1">{#N/A,#N/A,FALSE,"DEBTSVC"}</definedName>
    <definedName name="wrn.DEBTSVC." localSheetId="33" hidden="1">{#N/A,#N/A,FALSE,"DEBTSVC"}</definedName>
    <definedName name="wrn.DEBTSVC." localSheetId="3" hidden="1">{#N/A,#N/A,FALSE,"DEBTSVC"}</definedName>
    <definedName name="wrn.DEBTSVC." localSheetId="39" hidden="1">{#N/A,#N/A,FALSE,"DEBTSVC"}</definedName>
    <definedName name="wrn.DEBTSVC." localSheetId="40" hidden="1">{#N/A,#N/A,FALSE,"DEBTSVC"}</definedName>
    <definedName name="wrn.DEBTSVC." localSheetId="41" hidden="1">{#N/A,#N/A,FALSE,"DEBTSVC"}</definedName>
    <definedName name="wrn.DEBTSVC." localSheetId="42" hidden="1">{#N/A,#N/A,FALSE,"DEBTSVC"}</definedName>
    <definedName name="wrn.DEBTSVC." localSheetId="43" hidden="1">{#N/A,#N/A,FALSE,"DEBTSVC"}</definedName>
    <definedName name="wrn.DEBTSVC." localSheetId="44" hidden="1">{#N/A,#N/A,FALSE,"DEBTSVC"}</definedName>
    <definedName name="wrn.DEBTSVC." localSheetId="45" hidden="1">{#N/A,#N/A,FALSE,"DEBTSVC"}</definedName>
    <definedName name="wrn.DEBTSVC." localSheetId="46" hidden="1">{#N/A,#N/A,FALSE,"DEBTSVC"}</definedName>
    <definedName name="wrn.DEBTSVC." localSheetId="47" hidden="1">{#N/A,#N/A,FALSE,"DEBTSVC"}</definedName>
    <definedName name="wrn.DEBTSVC." localSheetId="48" hidden="1">{#N/A,#N/A,FALSE,"DEBTSVC"}</definedName>
    <definedName name="wrn.DEBTSVC." localSheetId="49" hidden="1">{#N/A,#N/A,FALSE,"DEBTSVC"}</definedName>
    <definedName name="wrn.DEBTSVC." localSheetId="50" hidden="1">{#N/A,#N/A,FALSE,"DEBTSVC"}</definedName>
    <definedName name="wrn.DEBTSVC." localSheetId="51" hidden="1">{#N/A,#N/A,FALSE,"DEBTSVC"}</definedName>
    <definedName name="wrn.DEBTSVC." localSheetId="52" hidden="1">{#N/A,#N/A,FALSE,"DEBTSVC"}</definedName>
    <definedName name="wrn.DEBTSVC." localSheetId="53" hidden="1">{#N/A,#N/A,FALSE,"DEBTSVC"}</definedName>
    <definedName name="wrn.DEBTSVC." localSheetId="54" hidden="1">{#N/A,#N/A,FALSE,"DEBTSVC"}</definedName>
    <definedName name="wrn.DEBTSVC." localSheetId="55" hidden="1">{#N/A,#N/A,FALSE,"DEBTSVC"}</definedName>
    <definedName name="wrn.DEBTSVC." localSheetId="56" hidden="1">{#N/A,#N/A,FALSE,"DEBTSVC"}</definedName>
    <definedName name="wrn.DEBTSVC." localSheetId="58" hidden="1">{#N/A,#N/A,FALSE,"DEBTSVC"}</definedName>
    <definedName name="wrn.DEBTSVC." localSheetId="59" hidden="1">{#N/A,#N/A,FALSE,"DEBTSVC"}</definedName>
    <definedName name="wrn.DEBTSVC." localSheetId="64" hidden="1">{#N/A,#N/A,FALSE,"DEBTSVC"}</definedName>
    <definedName name="wrn.DEBTSVC." localSheetId="65" hidden="1">{#N/A,#N/A,FALSE,"DEBTSVC"}</definedName>
    <definedName name="wrn.DEBTSVC." localSheetId="66" hidden="1">{#N/A,#N/A,FALSE,"DEBTSVC"}</definedName>
    <definedName name="wrn.DEBTSVC." localSheetId="6" hidden="1">{#N/A,#N/A,FALSE,"DEBTSVC"}</definedName>
    <definedName name="wrn.DEBTSVC." localSheetId="67" hidden="1">{#N/A,#N/A,FALSE,"DEBTSVC"}</definedName>
    <definedName name="wrn.DEBTSVC." localSheetId="69" hidden="1">{#N/A,#N/A,FALSE,"DEBTSVC"}</definedName>
    <definedName name="wrn.DEBTSVC." localSheetId="71" hidden="1">{#N/A,#N/A,FALSE,"DEBTSVC"}</definedName>
    <definedName name="wrn.DEBTSVC." localSheetId="73" hidden="1">{#N/A,#N/A,FALSE,"DEBTSVC"}</definedName>
    <definedName name="wrn.DEBTSVC." localSheetId="74" hidden="1">{#N/A,#N/A,FALSE,"DEBTSVC"}</definedName>
    <definedName name="wrn.DEBTSVC." localSheetId="0" hidden="1">{#N/A,#N/A,FALSE,"DEBTSVC"}</definedName>
    <definedName name="wrn.DEBTSVC." hidden="1">{#N/A,#N/A,FALSE,"DEBTSVC"}</definedName>
    <definedName name="wrn.DEPO." localSheetId="1" hidden="1">{#N/A,#N/A,FALSE,"DEPO"}</definedName>
    <definedName name="wrn.DEPO." localSheetId="22" hidden="1">{#N/A,#N/A,FALSE,"DEPO"}</definedName>
    <definedName name="wrn.DEPO." localSheetId="2" hidden="1">{#N/A,#N/A,FALSE,"DEPO"}</definedName>
    <definedName name="wrn.DEPO." localSheetId="26" hidden="1">{#N/A,#N/A,FALSE,"DEPO"}</definedName>
    <definedName name="wrn.DEPO." localSheetId="27" hidden="1">{#N/A,#N/A,FALSE,"DEPO"}</definedName>
    <definedName name="wrn.DEPO." localSheetId="31" hidden="1">{#N/A,#N/A,FALSE,"DEPO"}</definedName>
    <definedName name="wrn.DEPO." localSheetId="32" hidden="1">{#N/A,#N/A,FALSE,"DEPO"}</definedName>
    <definedName name="wrn.DEPO." localSheetId="33" hidden="1">{#N/A,#N/A,FALSE,"DEPO"}</definedName>
    <definedName name="wrn.DEPO." localSheetId="3" hidden="1">{#N/A,#N/A,FALSE,"DEPO"}</definedName>
    <definedName name="wrn.DEPO." localSheetId="39" hidden="1">{#N/A,#N/A,FALSE,"DEPO"}</definedName>
    <definedName name="wrn.DEPO." localSheetId="40" hidden="1">{#N/A,#N/A,FALSE,"DEPO"}</definedName>
    <definedName name="wrn.DEPO." localSheetId="41" hidden="1">{#N/A,#N/A,FALSE,"DEPO"}</definedName>
    <definedName name="wrn.DEPO." localSheetId="42" hidden="1">{#N/A,#N/A,FALSE,"DEPO"}</definedName>
    <definedName name="wrn.DEPO." localSheetId="43" hidden="1">{#N/A,#N/A,FALSE,"DEPO"}</definedName>
    <definedName name="wrn.DEPO." localSheetId="44" hidden="1">{#N/A,#N/A,FALSE,"DEPO"}</definedName>
    <definedName name="wrn.DEPO." localSheetId="45" hidden="1">{#N/A,#N/A,FALSE,"DEPO"}</definedName>
    <definedName name="wrn.DEPO." localSheetId="46" hidden="1">{#N/A,#N/A,FALSE,"DEPO"}</definedName>
    <definedName name="wrn.DEPO." localSheetId="47" hidden="1">{#N/A,#N/A,FALSE,"DEPO"}</definedName>
    <definedName name="wrn.DEPO." localSheetId="48" hidden="1">{#N/A,#N/A,FALSE,"DEPO"}</definedName>
    <definedName name="wrn.DEPO." localSheetId="49" hidden="1">{#N/A,#N/A,FALSE,"DEPO"}</definedName>
    <definedName name="wrn.DEPO." localSheetId="50" hidden="1">{#N/A,#N/A,FALSE,"DEPO"}</definedName>
    <definedName name="wrn.DEPO." localSheetId="51" hidden="1">{#N/A,#N/A,FALSE,"DEPO"}</definedName>
    <definedName name="wrn.DEPO." localSheetId="52" hidden="1">{#N/A,#N/A,FALSE,"DEPO"}</definedName>
    <definedName name="wrn.DEPO." localSheetId="53" hidden="1">{#N/A,#N/A,FALSE,"DEPO"}</definedName>
    <definedName name="wrn.DEPO." localSheetId="54" hidden="1">{#N/A,#N/A,FALSE,"DEPO"}</definedName>
    <definedName name="wrn.DEPO." localSheetId="55" hidden="1">{#N/A,#N/A,FALSE,"DEPO"}</definedName>
    <definedName name="wrn.DEPO." localSheetId="56" hidden="1">{#N/A,#N/A,FALSE,"DEPO"}</definedName>
    <definedName name="wrn.DEPO." localSheetId="58" hidden="1">{#N/A,#N/A,FALSE,"DEPO"}</definedName>
    <definedName name="wrn.DEPO." localSheetId="59" hidden="1">{#N/A,#N/A,FALSE,"DEPO"}</definedName>
    <definedName name="wrn.DEPO." localSheetId="64" hidden="1">{#N/A,#N/A,FALSE,"DEPO"}</definedName>
    <definedName name="wrn.DEPO." localSheetId="65" hidden="1">{#N/A,#N/A,FALSE,"DEPO"}</definedName>
    <definedName name="wrn.DEPO." localSheetId="66" hidden="1">{#N/A,#N/A,FALSE,"DEPO"}</definedName>
    <definedName name="wrn.DEPO." localSheetId="6" hidden="1">{#N/A,#N/A,FALSE,"DEPO"}</definedName>
    <definedName name="wrn.DEPO." localSheetId="67" hidden="1">{#N/A,#N/A,FALSE,"DEPO"}</definedName>
    <definedName name="wrn.DEPO." localSheetId="69" hidden="1">{#N/A,#N/A,FALSE,"DEPO"}</definedName>
    <definedName name="wrn.DEPO." localSheetId="71" hidden="1">{#N/A,#N/A,FALSE,"DEPO"}</definedName>
    <definedName name="wrn.DEPO." localSheetId="73" hidden="1">{#N/A,#N/A,FALSE,"DEPO"}</definedName>
    <definedName name="wrn.DEPO." localSheetId="74" hidden="1">{#N/A,#N/A,FALSE,"DEPO"}</definedName>
    <definedName name="wrn.DEPO." localSheetId="0" hidden="1">{#N/A,#N/A,FALSE,"DEPO"}</definedName>
    <definedName name="wrn.DEPO." hidden="1">{#N/A,#N/A,FALSE,"DEPO"}</definedName>
    <definedName name="wrn.Dept._.reporting." localSheetId="1">{#N/A,#N/A,TRUE,"Table1USD";#N/A,#N/A,TRUE,"Table1GBP"}</definedName>
    <definedName name="wrn.Dept._.reporting." localSheetId="22">{#N/A,#N/A,TRUE,"Table1USD";#N/A,#N/A,TRUE,"Table1GBP"}</definedName>
    <definedName name="wrn.Dept._.reporting." localSheetId="2">{#N/A,#N/A,TRUE,"Table1USD";#N/A,#N/A,TRUE,"Table1GBP"}</definedName>
    <definedName name="wrn.Dept._.reporting." localSheetId="26">{#N/A,#N/A,TRUE,"Table1USD";#N/A,#N/A,TRUE,"Table1GBP"}</definedName>
    <definedName name="wrn.Dept._.reporting." localSheetId="27">{#N/A,#N/A,TRUE,"Table1USD";#N/A,#N/A,TRUE,"Table1GBP"}</definedName>
    <definedName name="wrn.Dept._.reporting." localSheetId="31">{#N/A,#N/A,TRUE,"Table1USD";#N/A,#N/A,TRUE,"Table1GBP"}</definedName>
    <definedName name="wrn.Dept._.reporting." localSheetId="32">{#N/A,#N/A,TRUE,"Table1USD";#N/A,#N/A,TRUE,"Table1GBP"}</definedName>
    <definedName name="wrn.Dept._.reporting." localSheetId="33">{#N/A,#N/A,TRUE,"Table1USD";#N/A,#N/A,TRUE,"Table1GBP"}</definedName>
    <definedName name="wrn.Dept._.reporting." localSheetId="3">{#N/A,#N/A,TRUE,"Table1USD";#N/A,#N/A,TRUE,"Table1GBP"}</definedName>
    <definedName name="wrn.Dept._.reporting." localSheetId="39">{#N/A,#N/A,TRUE,"Table1USD";#N/A,#N/A,TRUE,"Table1GBP"}</definedName>
    <definedName name="wrn.Dept._.reporting." localSheetId="40">{#N/A,#N/A,TRUE,"Table1USD";#N/A,#N/A,TRUE,"Table1GBP"}</definedName>
    <definedName name="wrn.Dept._.reporting." localSheetId="41">{#N/A,#N/A,TRUE,"Table1USD";#N/A,#N/A,TRUE,"Table1GBP"}</definedName>
    <definedName name="wrn.Dept._.reporting." localSheetId="42">{#N/A,#N/A,TRUE,"Table1USD";#N/A,#N/A,TRUE,"Table1GBP"}</definedName>
    <definedName name="wrn.Dept._.reporting." localSheetId="43">{#N/A,#N/A,TRUE,"Table1USD";#N/A,#N/A,TRUE,"Table1GBP"}</definedName>
    <definedName name="wrn.Dept._.reporting." localSheetId="44">{#N/A,#N/A,TRUE,"Table1USD";#N/A,#N/A,TRUE,"Table1GBP"}</definedName>
    <definedName name="wrn.Dept._.reporting." localSheetId="45">{#N/A,#N/A,TRUE,"Table1USD";#N/A,#N/A,TRUE,"Table1GBP"}</definedName>
    <definedName name="wrn.Dept._.reporting." localSheetId="46">{#N/A,#N/A,TRUE,"Table1USD";#N/A,#N/A,TRUE,"Table1GBP"}</definedName>
    <definedName name="wrn.Dept._.reporting." localSheetId="47">{#N/A,#N/A,TRUE,"Table1USD";#N/A,#N/A,TRUE,"Table1GBP"}</definedName>
    <definedName name="wrn.Dept._.reporting." localSheetId="48">{#N/A,#N/A,TRUE,"Table1USD";#N/A,#N/A,TRUE,"Table1GBP"}</definedName>
    <definedName name="wrn.Dept._.reporting." localSheetId="49">{#N/A,#N/A,TRUE,"Table1USD";#N/A,#N/A,TRUE,"Table1GBP"}</definedName>
    <definedName name="wrn.Dept._.reporting." localSheetId="50">{#N/A,#N/A,TRUE,"Table1USD";#N/A,#N/A,TRUE,"Table1GBP"}</definedName>
    <definedName name="wrn.Dept._.reporting." localSheetId="51">{#N/A,#N/A,TRUE,"Table1USD";#N/A,#N/A,TRUE,"Table1GBP"}</definedName>
    <definedName name="wrn.Dept._.reporting." localSheetId="52">{#N/A,#N/A,TRUE,"Table1USD";#N/A,#N/A,TRUE,"Table1GBP"}</definedName>
    <definedName name="wrn.Dept._.reporting." localSheetId="53">{#N/A,#N/A,TRUE,"Table1USD";#N/A,#N/A,TRUE,"Table1GBP"}</definedName>
    <definedName name="wrn.Dept._.reporting." localSheetId="54">{#N/A,#N/A,TRUE,"Table1USD";#N/A,#N/A,TRUE,"Table1GBP"}</definedName>
    <definedName name="wrn.Dept._.reporting." localSheetId="55">{#N/A,#N/A,TRUE,"Table1USD";#N/A,#N/A,TRUE,"Table1GBP"}</definedName>
    <definedName name="wrn.Dept._.reporting." localSheetId="56">{#N/A,#N/A,TRUE,"Table1USD";#N/A,#N/A,TRUE,"Table1GBP"}</definedName>
    <definedName name="wrn.Dept._.reporting." localSheetId="58">{#N/A,#N/A,TRUE,"Table1USD";#N/A,#N/A,TRUE,"Table1GBP"}</definedName>
    <definedName name="wrn.Dept._.reporting." localSheetId="59">{#N/A,#N/A,TRUE,"Table1USD";#N/A,#N/A,TRUE,"Table1GBP"}</definedName>
    <definedName name="wrn.Dept._.reporting." localSheetId="64">{#N/A,#N/A,TRUE,"Table1USD";#N/A,#N/A,TRUE,"Table1GBP"}</definedName>
    <definedName name="wrn.Dept._.reporting." localSheetId="65">{#N/A,#N/A,TRUE,"Table1USD";#N/A,#N/A,TRUE,"Table1GBP"}</definedName>
    <definedName name="wrn.Dept._.reporting." localSheetId="66">{#N/A,#N/A,TRUE,"Table1USD";#N/A,#N/A,TRUE,"Table1GBP"}</definedName>
    <definedName name="wrn.Dept._.reporting." localSheetId="6">{#N/A,#N/A,TRUE,"Table1USD";#N/A,#N/A,TRUE,"Table1GBP"}</definedName>
    <definedName name="wrn.Dept._.reporting." localSheetId="67">{#N/A,#N/A,TRUE,"Table1USD";#N/A,#N/A,TRUE,"Table1GBP"}</definedName>
    <definedName name="wrn.Dept._.reporting." localSheetId="69">{#N/A,#N/A,TRUE,"Table1USD";#N/A,#N/A,TRUE,"Table1GBP"}</definedName>
    <definedName name="wrn.Dept._.reporting." localSheetId="71">{#N/A,#N/A,TRUE,"Table1USD";#N/A,#N/A,TRUE,"Table1GBP"}</definedName>
    <definedName name="wrn.Dept._.reporting." localSheetId="73">{#N/A,#N/A,TRUE,"Table1USD";#N/A,#N/A,TRUE,"Table1GBP"}</definedName>
    <definedName name="wrn.Dept._.reporting." localSheetId="74">{#N/A,#N/A,TRUE,"Table1USD";#N/A,#N/A,TRUE,"Table1GBP"}</definedName>
    <definedName name="wrn.Dept._.reporting." localSheetId="0">{#N/A,#N/A,TRUE,"Table1USD";#N/A,#N/A,TRUE,"Table1GBP"}</definedName>
    <definedName name="wrn.Dept._.reporting.">{#N/A,#N/A,TRUE,"Table1USD";#N/A,#N/A,TRUE,"Table1GBP"}</definedName>
    <definedName name="wrn.EXCISE." localSheetId="1" hidden="1">{#N/A,#N/A,FALSE,"EXCISE"}</definedName>
    <definedName name="wrn.EXCISE." localSheetId="22" hidden="1">{#N/A,#N/A,FALSE,"EXCISE"}</definedName>
    <definedName name="wrn.EXCISE." localSheetId="2" hidden="1">{#N/A,#N/A,FALSE,"EXCISE"}</definedName>
    <definedName name="wrn.EXCISE." localSheetId="26" hidden="1">{#N/A,#N/A,FALSE,"EXCISE"}</definedName>
    <definedName name="wrn.EXCISE." localSheetId="27" hidden="1">{#N/A,#N/A,FALSE,"EXCISE"}</definedName>
    <definedName name="wrn.EXCISE." localSheetId="31" hidden="1">{#N/A,#N/A,FALSE,"EXCISE"}</definedName>
    <definedName name="wrn.EXCISE." localSheetId="32" hidden="1">{#N/A,#N/A,FALSE,"EXCISE"}</definedName>
    <definedName name="wrn.EXCISE." localSheetId="33" hidden="1">{#N/A,#N/A,FALSE,"EXCISE"}</definedName>
    <definedName name="wrn.EXCISE." localSheetId="3" hidden="1">{#N/A,#N/A,FALSE,"EXCISE"}</definedName>
    <definedName name="wrn.EXCISE." localSheetId="39" hidden="1">{#N/A,#N/A,FALSE,"EXCISE"}</definedName>
    <definedName name="wrn.EXCISE." localSheetId="40" hidden="1">{#N/A,#N/A,FALSE,"EXCISE"}</definedName>
    <definedName name="wrn.EXCISE." localSheetId="41" hidden="1">{#N/A,#N/A,FALSE,"EXCISE"}</definedName>
    <definedName name="wrn.EXCISE." localSheetId="42" hidden="1">{#N/A,#N/A,FALSE,"EXCISE"}</definedName>
    <definedName name="wrn.EXCISE." localSheetId="43" hidden="1">{#N/A,#N/A,FALSE,"EXCISE"}</definedName>
    <definedName name="wrn.EXCISE." localSheetId="44" hidden="1">{#N/A,#N/A,FALSE,"EXCISE"}</definedName>
    <definedName name="wrn.EXCISE." localSheetId="45" hidden="1">{#N/A,#N/A,FALSE,"EXCISE"}</definedName>
    <definedName name="wrn.EXCISE." localSheetId="46" hidden="1">{#N/A,#N/A,FALSE,"EXCISE"}</definedName>
    <definedName name="wrn.EXCISE." localSheetId="47" hidden="1">{#N/A,#N/A,FALSE,"EXCISE"}</definedName>
    <definedName name="wrn.EXCISE." localSheetId="48" hidden="1">{#N/A,#N/A,FALSE,"EXCISE"}</definedName>
    <definedName name="wrn.EXCISE." localSheetId="49" hidden="1">{#N/A,#N/A,FALSE,"EXCISE"}</definedName>
    <definedName name="wrn.EXCISE." localSheetId="50" hidden="1">{#N/A,#N/A,FALSE,"EXCISE"}</definedName>
    <definedName name="wrn.EXCISE." localSheetId="51" hidden="1">{#N/A,#N/A,FALSE,"EXCISE"}</definedName>
    <definedName name="wrn.EXCISE." localSheetId="52" hidden="1">{#N/A,#N/A,FALSE,"EXCISE"}</definedName>
    <definedName name="wrn.EXCISE." localSheetId="53" hidden="1">{#N/A,#N/A,FALSE,"EXCISE"}</definedName>
    <definedName name="wrn.EXCISE." localSheetId="54" hidden="1">{#N/A,#N/A,FALSE,"EXCISE"}</definedName>
    <definedName name="wrn.EXCISE." localSheetId="55" hidden="1">{#N/A,#N/A,FALSE,"EXCISE"}</definedName>
    <definedName name="wrn.EXCISE." localSheetId="56" hidden="1">{#N/A,#N/A,FALSE,"EXCISE"}</definedName>
    <definedName name="wrn.EXCISE." localSheetId="58" hidden="1">{#N/A,#N/A,FALSE,"EXCISE"}</definedName>
    <definedName name="wrn.EXCISE." localSheetId="59" hidden="1">{#N/A,#N/A,FALSE,"EXCISE"}</definedName>
    <definedName name="wrn.EXCISE." localSheetId="64" hidden="1">{#N/A,#N/A,FALSE,"EXCISE"}</definedName>
    <definedName name="wrn.EXCISE." localSheetId="65" hidden="1">{#N/A,#N/A,FALSE,"EXCISE"}</definedName>
    <definedName name="wrn.EXCISE." localSheetId="66" hidden="1">{#N/A,#N/A,FALSE,"EXCISE"}</definedName>
    <definedName name="wrn.EXCISE." localSheetId="6" hidden="1">{#N/A,#N/A,FALSE,"EXCISE"}</definedName>
    <definedName name="wrn.EXCISE." localSheetId="67" hidden="1">{#N/A,#N/A,FALSE,"EXCISE"}</definedName>
    <definedName name="wrn.EXCISE." localSheetId="69" hidden="1">{#N/A,#N/A,FALSE,"EXCISE"}</definedName>
    <definedName name="wrn.EXCISE." localSheetId="71" hidden="1">{#N/A,#N/A,FALSE,"EXCISE"}</definedName>
    <definedName name="wrn.EXCISE." localSheetId="73" hidden="1">{#N/A,#N/A,FALSE,"EXCISE"}</definedName>
    <definedName name="wrn.EXCISE." localSheetId="74" hidden="1">{#N/A,#N/A,FALSE,"EXCISE"}</definedName>
    <definedName name="wrn.EXCISE." localSheetId="0" hidden="1">{#N/A,#N/A,FALSE,"EXCISE"}</definedName>
    <definedName name="wrn.EXCISE." hidden="1">{#N/A,#N/A,FALSE,"EXCISE"}</definedName>
    <definedName name="wrn.EXRATE." localSheetId="1" hidden="1">{#N/A,#N/A,FALSE,"EXRATE"}</definedName>
    <definedName name="wrn.EXRATE." localSheetId="22" hidden="1">{#N/A,#N/A,FALSE,"EXRATE"}</definedName>
    <definedName name="wrn.EXRATE." localSheetId="2" hidden="1">{#N/A,#N/A,FALSE,"EXRATE"}</definedName>
    <definedName name="wrn.EXRATE." localSheetId="26" hidden="1">{#N/A,#N/A,FALSE,"EXRATE"}</definedName>
    <definedName name="wrn.EXRATE." localSheetId="27" hidden="1">{#N/A,#N/A,FALSE,"EXRATE"}</definedName>
    <definedName name="wrn.EXRATE." localSheetId="31" hidden="1">{#N/A,#N/A,FALSE,"EXRATE"}</definedName>
    <definedName name="wrn.EXRATE." localSheetId="32" hidden="1">{#N/A,#N/A,FALSE,"EXRATE"}</definedName>
    <definedName name="wrn.EXRATE." localSheetId="33" hidden="1">{#N/A,#N/A,FALSE,"EXRATE"}</definedName>
    <definedName name="wrn.EXRATE." localSheetId="3" hidden="1">{#N/A,#N/A,FALSE,"EXRATE"}</definedName>
    <definedName name="wrn.EXRATE." localSheetId="39" hidden="1">{#N/A,#N/A,FALSE,"EXRATE"}</definedName>
    <definedName name="wrn.EXRATE." localSheetId="40" hidden="1">{#N/A,#N/A,FALSE,"EXRATE"}</definedName>
    <definedName name="wrn.EXRATE." localSheetId="41" hidden="1">{#N/A,#N/A,FALSE,"EXRATE"}</definedName>
    <definedName name="wrn.EXRATE." localSheetId="42" hidden="1">{#N/A,#N/A,FALSE,"EXRATE"}</definedName>
    <definedName name="wrn.EXRATE." localSheetId="43" hidden="1">{#N/A,#N/A,FALSE,"EXRATE"}</definedName>
    <definedName name="wrn.EXRATE." localSheetId="44" hidden="1">{#N/A,#N/A,FALSE,"EXRATE"}</definedName>
    <definedName name="wrn.EXRATE." localSheetId="45" hidden="1">{#N/A,#N/A,FALSE,"EXRATE"}</definedName>
    <definedName name="wrn.EXRATE." localSheetId="46" hidden="1">{#N/A,#N/A,FALSE,"EXRATE"}</definedName>
    <definedName name="wrn.EXRATE." localSheetId="47" hidden="1">{#N/A,#N/A,FALSE,"EXRATE"}</definedName>
    <definedName name="wrn.EXRATE." localSheetId="48" hidden="1">{#N/A,#N/A,FALSE,"EXRATE"}</definedName>
    <definedName name="wrn.EXRATE." localSheetId="49" hidden="1">{#N/A,#N/A,FALSE,"EXRATE"}</definedName>
    <definedName name="wrn.EXRATE." localSheetId="50" hidden="1">{#N/A,#N/A,FALSE,"EXRATE"}</definedName>
    <definedName name="wrn.EXRATE." localSheetId="51" hidden="1">{#N/A,#N/A,FALSE,"EXRATE"}</definedName>
    <definedName name="wrn.EXRATE." localSheetId="52" hidden="1">{#N/A,#N/A,FALSE,"EXRATE"}</definedName>
    <definedName name="wrn.EXRATE." localSheetId="53" hidden="1">{#N/A,#N/A,FALSE,"EXRATE"}</definedName>
    <definedName name="wrn.EXRATE." localSheetId="54" hidden="1">{#N/A,#N/A,FALSE,"EXRATE"}</definedName>
    <definedName name="wrn.EXRATE." localSheetId="55" hidden="1">{#N/A,#N/A,FALSE,"EXRATE"}</definedName>
    <definedName name="wrn.EXRATE." localSheetId="56" hidden="1">{#N/A,#N/A,FALSE,"EXRATE"}</definedName>
    <definedName name="wrn.EXRATE." localSheetId="58" hidden="1">{#N/A,#N/A,FALSE,"EXRATE"}</definedName>
    <definedName name="wrn.EXRATE." localSheetId="59" hidden="1">{#N/A,#N/A,FALSE,"EXRATE"}</definedName>
    <definedName name="wrn.EXRATE." localSheetId="64" hidden="1">{#N/A,#N/A,FALSE,"EXRATE"}</definedName>
    <definedName name="wrn.EXRATE." localSheetId="65" hidden="1">{#N/A,#N/A,FALSE,"EXRATE"}</definedName>
    <definedName name="wrn.EXRATE." localSheetId="66" hidden="1">{#N/A,#N/A,FALSE,"EXRATE"}</definedName>
    <definedName name="wrn.EXRATE." localSheetId="6" hidden="1">{#N/A,#N/A,FALSE,"EXRATE"}</definedName>
    <definedName name="wrn.EXRATE." localSheetId="67" hidden="1">{#N/A,#N/A,FALSE,"EXRATE"}</definedName>
    <definedName name="wrn.EXRATE." localSheetId="69" hidden="1">{#N/A,#N/A,FALSE,"EXRATE"}</definedName>
    <definedName name="wrn.EXRATE." localSheetId="71" hidden="1">{#N/A,#N/A,FALSE,"EXRATE"}</definedName>
    <definedName name="wrn.EXRATE." localSheetId="73" hidden="1">{#N/A,#N/A,FALSE,"EXRATE"}</definedName>
    <definedName name="wrn.EXRATE." localSheetId="74" hidden="1">{#N/A,#N/A,FALSE,"EXRATE"}</definedName>
    <definedName name="wrn.EXRATE." localSheetId="0" hidden="1">{#N/A,#N/A,FALSE,"EXRATE"}</definedName>
    <definedName name="wrn.EXRATE." hidden="1">{#N/A,#N/A,FALSE,"EXRATE"}</definedName>
    <definedName name="wrn.EXTDEBT." localSheetId="1" hidden="1">{#N/A,#N/A,FALSE,"EXTDEBT"}</definedName>
    <definedName name="wrn.EXTDEBT." localSheetId="22" hidden="1">{#N/A,#N/A,FALSE,"EXTDEBT"}</definedName>
    <definedName name="wrn.EXTDEBT." localSheetId="2" hidden="1">{#N/A,#N/A,FALSE,"EXTDEBT"}</definedName>
    <definedName name="wrn.EXTDEBT." localSheetId="26" hidden="1">{#N/A,#N/A,FALSE,"EXTDEBT"}</definedName>
    <definedName name="wrn.EXTDEBT." localSheetId="27" hidden="1">{#N/A,#N/A,FALSE,"EXTDEBT"}</definedName>
    <definedName name="wrn.EXTDEBT." localSheetId="31" hidden="1">{#N/A,#N/A,FALSE,"EXTDEBT"}</definedName>
    <definedName name="wrn.EXTDEBT." localSheetId="32" hidden="1">{#N/A,#N/A,FALSE,"EXTDEBT"}</definedName>
    <definedName name="wrn.EXTDEBT." localSheetId="33" hidden="1">{#N/A,#N/A,FALSE,"EXTDEBT"}</definedName>
    <definedName name="wrn.EXTDEBT." localSheetId="3" hidden="1">{#N/A,#N/A,FALSE,"EXTDEBT"}</definedName>
    <definedName name="wrn.EXTDEBT." localSheetId="39" hidden="1">{#N/A,#N/A,FALSE,"EXTDEBT"}</definedName>
    <definedName name="wrn.EXTDEBT." localSheetId="40" hidden="1">{#N/A,#N/A,FALSE,"EXTDEBT"}</definedName>
    <definedName name="wrn.EXTDEBT." localSheetId="41" hidden="1">{#N/A,#N/A,FALSE,"EXTDEBT"}</definedName>
    <definedName name="wrn.EXTDEBT." localSheetId="42" hidden="1">{#N/A,#N/A,FALSE,"EXTDEBT"}</definedName>
    <definedName name="wrn.EXTDEBT." localSheetId="43" hidden="1">{#N/A,#N/A,FALSE,"EXTDEBT"}</definedName>
    <definedName name="wrn.EXTDEBT." localSheetId="44" hidden="1">{#N/A,#N/A,FALSE,"EXTDEBT"}</definedName>
    <definedName name="wrn.EXTDEBT." localSheetId="45" hidden="1">{#N/A,#N/A,FALSE,"EXTDEBT"}</definedName>
    <definedName name="wrn.EXTDEBT." localSheetId="46" hidden="1">{#N/A,#N/A,FALSE,"EXTDEBT"}</definedName>
    <definedName name="wrn.EXTDEBT." localSheetId="47" hidden="1">{#N/A,#N/A,FALSE,"EXTDEBT"}</definedName>
    <definedName name="wrn.EXTDEBT." localSheetId="48" hidden="1">{#N/A,#N/A,FALSE,"EXTDEBT"}</definedName>
    <definedName name="wrn.EXTDEBT." localSheetId="49" hidden="1">{#N/A,#N/A,FALSE,"EXTDEBT"}</definedName>
    <definedName name="wrn.EXTDEBT." localSheetId="50" hidden="1">{#N/A,#N/A,FALSE,"EXTDEBT"}</definedName>
    <definedName name="wrn.EXTDEBT." localSheetId="51" hidden="1">{#N/A,#N/A,FALSE,"EXTDEBT"}</definedName>
    <definedName name="wrn.EXTDEBT." localSheetId="52" hidden="1">{#N/A,#N/A,FALSE,"EXTDEBT"}</definedName>
    <definedName name="wrn.EXTDEBT." localSheetId="53" hidden="1">{#N/A,#N/A,FALSE,"EXTDEBT"}</definedName>
    <definedName name="wrn.EXTDEBT." localSheetId="54" hidden="1">{#N/A,#N/A,FALSE,"EXTDEBT"}</definedName>
    <definedName name="wrn.EXTDEBT." localSheetId="55" hidden="1">{#N/A,#N/A,FALSE,"EXTDEBT"}</definedName>
    <definedName name="wrn.EXTDEBT." localSheetId="56" hidden="1">{#N/A,#N/A,FALSE,"EXTDEBT"}</definedName>
    <definedName name="wrn.EXTDEBT." localSheetId="58" hidden="1">{#N/A,#N/A,FALSE,"EXTDEBT"}</definedName>
    <definedName name="wrn.EXTDEBT." localSheetId="59" hidden="1">{#N/A,#N/A,FALSE,"EXTDEBT"}</definedName>
    <definedName name="wrn.EXTDEBT." localSheetId="64" hidden="1">{#N/A,#N/A,FALSE,"EXTDEBT"}</definedName>
    <definedName name="wrn.EXTDEBT." localSheetId="65" hidden="1">{#N/A,#N/A,FALSE,"EXTDEBT"}</definedName>
    <definedName name="wrn.EXTDEBT." localSheetId="66" hidden="1">{#N/A,#N/A,FALSE,"EXTDEBT"}</definedName>
    <definedName name="wrn.EXTDEBT." localSheetId="6" hidden="1">{#N/A,#N/A,FALSE,"EXTDEBT"}</definedName>
    <definedName name="wrn.EXTDEBT." localSheetId="67" hidden="1">{#N/A,#N/A,FALSE,"EXTDEBT"}</definedName>
    <definedName name="wrn.EXTDEBT." localSheetId="69" hidden="1">{#N/A,#N/A,FALSE,"EXTDEBT"}</definedName>
    <definedName name="wrn.EXTDEBT." localSheetId="71" hidden="1">{#N/A,#N/A,FALSE,"EXTDEBT"}</definedName>
    <definedName name="wrn.EXTDEBT." localSheetId="73" hidden="1">{#N/A,#N/A,FALSE,"EXTDEBT"}</definedName>
    <definedName name="wrn.EXTDEBT." localSheetId="74" hidden="1">{#N/A,#N/A,FALSE,"EXTDEBT"}</definedName>
    <definedName name="wrn.EXTDEBT." localSheetId="0" hidden="1">{#N/A,#N/A,FALSE,"EXTDEBT"}</definedName>
    <definedName name="wrn.EXTDEBT." hidden="1">{#N/A,#N/A,FALSE,"EXTDEBT"}</definedName>
    <definedName name="wrn.EXTRABUDGT." localSheetId="1" hidden="1">{#N/A,#N/A,FALSE,"EXTRABUDGT"}</definedName>
    <definedName name="wrn.EXTRABUDGT." localSheetId="22" hidden="1">{#N/A,#N/A,FALSE,"EXTRABUDGT"}</definedName>
    <definedName name="wrn.EXTRABUDGT." localSheetId="2" hidden="1">{#N/A,#N/A,FALSE,"EXTRABUDGT"}</definedName>
    <definedName name="wrn.EXTRABUDGT." localSheetId="26" hidden="1">{#N/A,#N/A,FALSE,"EXTRABUDGT"}</definedName>
    <definedName name="wrn.EXTRABUDGT." localSheetId="27" hidden="1">{#N/A,#N/A,FALSE,"EXTRABUDGT"}</definedName>
    <definedName name="wrn.EXTRABUDGT." localSheetId="31" hidden="1">{#N/A,#N/A,FALSE,"EXTRABUDGT"}</definedName>
    <definedName name="wrn.EXTRABUDGT." localSheetId="32" hidden="1">{#N/A,#N/A,FALSE,"EXTRABUDGT"}</definedName>
    <definedName name="wrn.EXTRABUDGT." localSheetId="33" hidden="1">{#N/A,#N/A,FALSE,"EXTRABUDGT"}</definedName>
    <definedName name="wrn.EXTRABUDGT." localSheetId="3" hidden="1">{#N/A,#N/A,FALSE,"EXTRABUDGT"}</definedName>
    <definedName name="wrn.EXTRABUDGT." localSheetId="39" hidden="1">{#N/A,#N/A,FALSE,"EXTRABUDGT"}</definedName>
    <definedName name="wrn.EXTRABUDGT." localSheetId="40" hidden="1">{#N/A,#N/A,FALSE,"EXTRABUDGT"}</definedName>
    <definedName name="wrn.EXTRABUDGT." localSheetId="41" hidden="1">{#N/A,#N/A,FALSE,"EXTRABUDGT"}</definedName>
    <definedName name="wrn.EXTRABUDGT." localSheetId="42" hidden="1">{#N/A,#N/A,FALSE,"EXTRABUDGT"}</definedName>
    <definedName name="wrn.EXTRABUDGT." localSheetId="43" hidden="1">{#N/A,#N/A,FALSE,"EXTRABUDGT"}</definedName>
    <definedName name="wrn.EXTRABUDGT." localSheetId="44" hidden="1">{#N/A,#N/A,FALSE,"EXTRABUDGT"}</definedName>
    <definedName name="wrn.EXTRABUDGT." localSheetId="45" hidden="1">{#N/A,#N/A,FALSE,"EXTRABUDGT"}</definedName>
    <definedName name="wrn.EXTRABUDGT." localSheetId="46" hidden="1">{#N/A,#N/A,FALSE,"EXTRABUDGT"}</definedName>
    <definedName name="wrn.EXTRABUDGT." localSheetId="47" hidden="1">{#N/A,#N/A,FALSE,"EXTRABUDGT"}</definedName>
    <definedName name="wrn.EXTRABUDGT." localSheetId="48" hidden="1">{#N/A,#N/A,FALSE,"EXTRABUDGT"}</definedName>
    <definedName name="wrn.EXTRABUDGT." localSheetId="49" hidden="1">{#N/A,#N/A,FALSE,"EXTRABUDGT"}</definedName>
    <definedName name="wrn.EXTRABUDGT." localSheetId="50" hidden="1">{#N/A,#N/A,FALSE,"EXTRABUDGT"}</definedName>
    <definedName name="wrn.EXTRABUDGT." localSheetId="51" hidden="1">{#N/A,#N/A,FALSE,"EXTRABUDGT"}</definedName>
    <definedName name="wrn.EXTRABUDGT." localSheetId="52" hidden="1">{#N/A,#N/A,FALSE,"EXTRABUDGT"}</definedName>
    <definedName name="wrn.EXTRABUDGT." localSheetId="53" hidden="1">{#N/A,#N/A,FALSE,"EXTRABUDGT"}</definedName>
    <definedName name="wrn.EXTRABUDGT." localSheetId="54" hidden="1">{#N/A,#N/A,FALSE,"EXTRABUDGT"}</definedName>
    <definedName name="wrn.EXTRABUDGT." localSheetId="55" hidden="1">{#N/A,#N/A,FALSE,"EXTRABUDGT"}</definedName>
    <definedName name="wrn.EXTRABUDGT." localSheetId="56" hidden="1">{#N/A,#N/A,FALSE,"EXTRABUDGT"}</definedName>
    <definedName name="wrn.EXTRABUDGT." localSheetId="58" hidden="1">{#N/A,#N/A,FALSE,"EXTRABUDGT"}</definedName>
    <definedName name="wrn.EXTRABUDGT." localSheetId="59" hidden="1">{#N/A,#N/A,FALSE,"EXTRABUDGT"}</definedName>
    <definedName name="wrn.EXTRABUDGT." localSheetId="64" hidden="1">{#N/A,#N/A,FALSE,"EXTRABUDGT"}</definedName>
    <definedName name="wrn.EXTRABUDGT." localSheetId="65" hidden="1">{#N/A,#N/A,FALSE,"EXTRABUDGT"}</definedName>
    <definedName name="wrn.EXTRABUDGT." localSheetId="66" hidden="1">{#N/A,#N/A,FALSE,"EXTRABUDGT"}</definedName>
    <definedName name="wrn.EXTRABUDGT." localSheetId="6" hidden="1">{#N/A,#N/A,FALSE,"EXTRABUDGT"}</definedName>
    <definedName name="wrn.EXTRABUDGT." localSheetId="67" hidden="1">{#N/A,#N/A,FALSE,"EXTRABUDGT"}</definedName>
    <definedName name="wrn.EXTRABUDGT." localSheetId="69" hidden="1">{#N/A,#N/A,FALSE,"EXTRABUDGT"}</definedName>
    <definedName name="wrn.EXTRABUDGT." localSheetId="71" hidden="1">{#N/A,#N/A,FALSE,"EXTRABUDGT"}</definedName>
    <definedName name="wrn.EXTRABUDGT." localSheetId="73" hidden="1">{#N/A,#N/A,FALSE,"EXTRABUDGT"}</definedName>
    <definedName name="wrn.EXTRABUDGT." localSheetId="74" hidden="1">{#N/A,#N/A,FALSE,"EXTRABUDGT"}</definedName>
    <definedName name="wrn.EXTRABUDGT." localSheetId="0" hidden="1">{#N/A,#N/A,FALSE,"EXTRABUDGT"}</definedName>
    <definedName name="wrn.EXTRABUDGT." hidden="1">{#N/A,#N/A,FALSE,"EXTRABUDGT"}</definedName>
    <definedName name="wrn.EXTRABUDGT2." localSheetId="1" hidden="1">{#N/A,#N/A,FALSE,"EXTRABUDGT2"}</definedName>
    <definedName name="wrn.EXTRABUDGT2." localSheetId="22" hidden="1">{#N/A,#N/A,FALSE,"EXTRABUDGT2"}</definedName>
    <definedName name="wrn.EXTRABUDGT2." localSheetId="2" hidden="1">{#N/A,#N/A,FALSE,"EXTRABUDGT2"}</definedName>
    <definedName name="wrn.EXTRABUDGT2." localSheetId="26" hidden="1">{#N/A,#N/A,FALSE,"EXTRABUDGT2"}</definedName>
    <definedName name="wrn.EXTRABUDGT2." localSheetId="27" hidden="1">{#N/A,#N/A,FALSE,"EXTRABUDGT2"}</definedName>
    <definedName name="wrn.EXTRABUDGT2." localSheetId="31" hidden="1">{#N/A,#N/A,FALSE,"EXTRABUDGT2"}</definedName>
    <definedName name="wrn.EXTRABUDGT2." localSheetId="32" hidden="1">{#N/A,#N/A,FALSE,"EXTRABUDGT2"}</definedName>
    <definedName name="wrn.EXTRABUDGT2." localSheetId="33" hidden="1">{#N/A,#N/A,FALSE,"EXTRABUDGT2"}</definedName>
    <definedName name="wrn.EXTRABUDGT2." localSheetId="3" hidden="1">{#N/A,#N/A,FALSE,"EXTRABUDGT2"}</definedName>
    <definedName name="wrn.EXTRABUDGT2." localSheetId="39" hidden="1">{#N/A,#N/A,FALSE,"EXTRABUDGT2"}</definedName>
    <definedName name="wrn.EXTRABUDGT2." localSheetId="40" hidden="1">{#N/A,#N/A,FALSE,"EXTRABUDGT2"}</definedName>
    <definedName name="wrn.EXTRABUDGT2." localSheetId="41" hidden="1">{#N/A,#N/A,FALSE,"EXTRABUDGT2"}</definedName>
    <definedName name="wrn.EXTRABUDGT2." localSheetId="42" hidden="1">{#N/A,#N/A,FALSE,"EXTRABUDGT2"}</definedName>
    <definedName name="wrn.EXTRABUDGT2." localSheetId="43" hidden="1">{#N/A,#N/A,FALSE,"EXTRABUDGT2"}</definedName>
    <definedName name="wrn.EXTRABUDGT2." localSheetId="44" hidden="1">{#N/A,#N/A,FALSE,"EXTRABUDGT2"}</definedName>
    <definedName name="wrn.EXTRABUDGT2." localSheetId="45" hidden="1">{#N/A,#N/A,FALSE,"EXTRABUDGT2"}</definedName>
    <definedName name="wrn.EXTRABUDGT2." localSheetId="46" hidden="1">{#N/A,#N/A,FALSE,"EXTRABUDGT2"}</definedName>
    <definedName name="wrn.EXTRABUDGT2." localSheetId="47" hidden="1">{#N/A,#N/A,FALSE,"EXTRABUDGT2"}</definedName>
    <definedName name="wrn.EXTRABUDGT2." localSheetId="48" hidden="1">{#N/A,#N/A,FALSE,"EXTRABUDGT2"}</definedName>
    <definedName name="wrn.EXTRABUDGT2." localSheetId="49" hidden="1">{#N/A,#N/A,FALSE,"EXTRABUDGT2"}</definedName>
    <definedName name="wrn.EXTRABUDGT2." localSheetId="50" hidden="1">{#N/A,#N/A,FALSE,"EXTRABUDGT2"}</definedName>
    <definedName name="wrn.EXTRABUDGT2." localSheetId="51" hidden="1">{#N/A,#N/A,FALSE,"EXTRABUDGT2"}</definedName>
    <definedName name="wrn.EXTRABUDGT2." localSheetId="52" hidden="1">{#N/A,#N/A,FALSE,"EXTRABUDGT2"}</definedName>
    <definedName name="wrn.EXTRABUDGT2." localSheetId="53" hidden="1">{#N/A,#N/A,FALSE,"EXTRABUDGT2"}</definedName>
    <definedName name="wrn.EXTRABUDGT2." localSheetId="54" hidden="1">{#N/A,#N/A,FALSE,"EXTRABUDGT2"}</definedName>
    <definedName name="wrn.EXTRABUDGT2." localSheetId="55" hidden="1">{#N/A,#N/A,FALSE,"EXTRABUDGT2"}</definedName>
    <definedName name="wrn.EXTRABUDGT2." localSheetId="56" hidden="1">{#N/A,#N/A,FALSE,"EXTRABUDGT2"}</definedName>
    <definedName name="wrn.EXTRABUDGT2." localSheetId="58" hidden="1">{#N/A,#N/A,FALSE,"EXTRABUDGT2"}</definedName>
    <definedName name="wrn.EXTRABUDGT2." localSheetId="59" hidden="1">{#N/A,#N/A,FALSE,"EXTRABUDGT2"}</definedName>
    <definedName name="wrn.EXTRABUDGT2." localSheetId="64" hidden="1">{#N/A,#N/A,FALSE,"EXTRABUDGT2"}</definedName>
    <definedName name="wrn.EXTRABUDGT2." localSheetId="65" hidden="1">{#N/A,#N/A,FALSE,"EXTRABUDGT2"}</definedName>
    <definedName name="wrn.EXTRABUDGT2." localSheetId="66" hidden="1">{#N/A,#N/A,FALSE,"EXTRABUDGT2"}</definedName>
    <definedName name="wrn.EXTRABUDGT2." localSheetId="6" hidden="1">{#N/A,#N/A,FALSE,"EXTRABUDGT2"}</definedName>
    <definedName name="wrn.EXTRABUDGT2." localSheetId="67" hidden="1">{#N/A,#N/A,FALSE,"EXTRABUDGT2"}</definedName>
    <definedName name="wrn.EXTRABUDGT2." localSheetId="69" hidden="1">{#N/A,#N/A,FALSE,"EXTRABUDGT2"}</definedName>
    <definedName name="wrn.EXTRABUDGT2." localSheetId="71" hidden="1">{#N/A,#N/A,FALSE,"EXTRABUDGT2"}</definedName>
    <definedName name="wrn.EXTRABUDGT2." localSheetId="73" hidden="1">{#N/A,#N/A,FALSE,"EXTRABUDGT2"}</definedName>
    <definedName name="wrn.EXTRABUDGT2." localSheetId="74" hidden="1">{#N/A,#N/A,FALSE,"EXTRABUDGT2"}</definedName>
    <definedName name="wrn.EXTRABUDGT2." localSheetId="0" hidden="1">{#N/A,#N/A,FALSE,"EXTRABUDGT2"}</definedName>
    <definedName name="wrn.EXTRABUDGT2." hidden="1">{#N/A,#N/A,FALSE,"EXTRABUDGT2"}</definedName>
    <definedName name="wrn.GDP." localSheetId="1" hidden="1">{#N/A,#N/A,FALSE,"GDP_ORIGIN";#N/A,#N/A,FALSE,"EMP_POP"}</definedName>
    <definedName name="wrn.GDP." localSheetId="22" hidden="1">{#N/A,#N/A,FALSE,"GDP_ORIGIN";#N/A,#N/A,FALSE,"EMP_POP"}</definedName>
    <definedName name="wrn.GDP." localSheetId="2" hidden="1">{#N/A,#N/A,FALSE,"GDP_ORIGIN";#N/A,#N/A,FALSE,"EMP_POP"}</definedName>
    <definedName name="wrn.GDP." localSheetId="26" hidden="1">{#N/A,#N/A,FALSE,"GDP_ORIGIN";#N/A,#N/A,FALSE,"EMP_POP"}</definedName>
    <definedName name="wrn.GDP." localSheetId="27" hidden="1">{#N/A,#N/A,FALSE,"GDP_ORIGIN";#N/A,#N/A,FALSE,"EMP_POP"}</definedName>
    <definedName name="wrn.GDP." localSheetId="31" hidden="1">{#N/A,#N/A,FALSE,"GDP_ORIGIN";#N/A,#N/A,FALSE,"EMP_POP"}</definedName>
    <definedName name="wrn.GDP." localSheetId="32" hidden="1">{#N/A,#N/A,FALSE,"GDP_ORIGIN";#N/A,#N/A,FALSE,"EMP_POP"}</definedName>
    <definedName name="wrn.GDP." localSheetId="33" hidden="1">{#N/A,#N/A,FALSE,"GDP_ORIGIN";#N/A,#N/A,FALSE,"EMP_POP"}</definedName>
    <definedName name="wrn.GDP." localSheetId="3" hidden="1">{#N/A,#N/A,FALSE,"GDP_ORIGIN";#N/A,#N/A,FALSE,"EMP_POP"}</definedName>
    <definedName name="wrn.GDP." localSheetId="39" hidden="1">{#N/A,#N/A,FALSE,"GDP_ORIGIN";#N/A,#N/A,FALSE,"EMP_POP"}</definedName>
    <definedName name="wrn.GDP." localSheetId="40" hidden="1">{#N/A,#N/A,FALSE,"GDP_ORIGIN";#N/A,#N/A,FALSE,"EMP_POP"}</definedName>
    <definedName name="wrn.GDP." localSheetId="41" hidden="1">{#N/A,#N/A,FALSE,"GDP_ORIGIN";#N/A,#N/A,FALSE,"EMP_POP"}</definedName>
    <definedName name="wrn.GDP." localSheetId="42" hidden="1">{#N/A,#N/A,FALSE,"GDP_ORIGIN";#N/A,#N/A,FALSE,"EMP_POP"}</definedName>
    <definedName name="wrn.GDP." localSheetId="43" hidden="1">{#N/A,#N/A,FALSE,"GDP_ORIGIN";#N/A,#N/A,FALSE,"EMP_POP"}</definedName>
    <definedName name="wrn.GDP." localSheetId="44" hidden="1">{#N/A,#N/A,FALSE,"GDP_ORIGIN";#N/A,#N/A,FALSE,"EMP_POP"}</definedName>
    <definedName name="wrn.GDP." localSheetId="45" hidden="1">{#N/A,#N/A,FALSE,"GDP_ORIGIN";#N/A,#N/A,FALSE,"EMP_POP"}</definedName>
    <definedName name="wrn.GDP." localSheetId="46" hidden="1">{#N/A,#N/A,FALSE,"GDP_ORIGIN";#N/A,#N/A,FALSE,"EMP_POP"}</definedName>
    <definedName name="wrn.GDP." localSheetId="47" hidden="1">{#N/A,#N/A,FALSE,"GDP_ORIGIN";#N/A,#N/A,FALSE,"EMP_POP"}</definedName>
    <definedName name="wrn.GDP." localSheetId="48" hidden="1">{#N/A,#N/A,FALSE,"GDP_ORIGIN";#N/A,#N/A,FALSE,"EMP_POP"}</definedName>
    <definedName name="wrn.GDP." localSheetId="49" hidden="1">{#N/A,#N/A,FALSE,"GDP_ORIGIN";#N/A,#N/A,FALSE,"EMP_POP"}</definedName>
    <definedName name="wrn.GDP." localSheetId="50" hidden="1">{#N/A,#N/A,FALSE,"GDP_ORIGIN";#N/A,#N/A,FALSE,"EMP_POP"}</definedName>
    <definedName name="wrn.GDP." localSheetId="51" hidden="1">{#N/A,#N/A,FALSE,"GDP_ORIGIN";#N/A,#N/A,FALSE,"EMP_POP"}</definedName>
    <definedName name="wrn.GDP." localSheetId="52" hidden="1">{#N/A,#N/A,FALSE,"GDP_ORIGIN";#N/A,#N/A,FALSE,"EMP_POP"}</definedName>
    <definedName name="wrn.GDP." localSheetId="53" hidden="1">{#N/A,#N/A,FALSE,"GDP_ORIGIN";#N/A,#N/A,FALSE,"EMP_POP"}</definedName>
    <definedName name="wrn.GDP." localSheetId="54" hidden="1">{#N/A,#N/A,FALSE,"GDP_ORIGIN";#N/A,#N/A,FALSE,"EMP_POP"}</definedName>
    <definedName name="wrn.GDP." localSheetId="55" hidden="1">{#N/A,#N/A,FALSE,"GDP_ORIGIN";#N/A,#N/A,FALSE,"EMP_POP"}</definedName>
    <definedName name="wrn.GDP." localSheetId="56" hidden="1">{#N/A,#N/A,FALSE,"GDP_ORIGIN";#N/A,#N/A,FALSE,"EMP_POP"}</definedName>
    <definedName name="wrn.GDP." localSheetId="58" hidden="1">{#N/A,#N/A,FALSE,"GDP_ORIGIN";#N/A,#N/A,FALSE,"EMP_POP"}</definedName>
    <definedName name="wrn.GDP." localSheetId="59" hidden="1">{#N/A,#N/A,FALSE,"GDP_ORIGIN";#N/A,#N/A,FALSE,"EMP_POP"}</definedName>
    <definedName name="wrn.GDP." localSheetId="64" hidden="1">{#N/A,#N/A,FALSE,"GDP_ORIGIN";#N/A,#N/A,FALSE,"EMP_POP"}</definedName>
    <definedName name="wrn.GDP." localSheetId="65" hidden="1">{#N/A,#N/A,FALSE,"GDP_ORIGIN";#N/A,#N/A,FALSE,"EMP_POP"}</definedName>
    <definedName name="wrn.GDP." localSheetId="66" hidden="1">{#N/A,#N/A,FALSE,"GDP_ORIGIN";#N/A,#N/A,FALSE,"EMP_POP"}</definedName>
    <definedName name="wrn.GDP." localSheetId="6" hidden="1">{#N/A,#N/A,FALSE,"GDP_ORIGIN";#N/A,#N/A,FALSE,"EMP_POP"}</definedName>
    <definedName name="wrn.GDP." localSheetId="67" hidden="1">{#N/A,#N/A,FALSE,"GDP_ORIGIN";#N/A,#N/A,FALSE,"EMP_POP"}</definedName>
    <definedName name="wrn.GDP." localSheetId="69" hidden="1">{#N/A,#N/A,FALSE,"GDP_ORIGIN";#N/A,#N/A,FALSE,"EMP_POP"}</definedName>
    <definedName name="wrn.GDP." localSheetId="71" hidden="1">{#N/A,#N/A,FALSE,"GDP_ORIGIN";#N/A,#N/A,FALSE,"EMP_POP"}</definedName>
    <definedName name="wrn.GDP." localSheetId="73" hidden="1">{#N/A,#N/A,FALSE,"GDP_ORIGIN";#N/A,#N/A,FALSE,"EMP_POP"}</definedName>
    <definedName name="wrn.GDP." localSheetId="74" hidden="1">{#N/A,#N/A,FALSE,"GDP_ORIGIN";#N/A,#N/A,FALSE,"EMP_POP"}</definedName>
    <definedName name="wrn.GDP." localSheetId="0" hidden="1">{#N/A,#N/A,FALSE,"GDP_ORIGIN";#N/A,#N/A,FALSE,"EMP_POP"}</definedName>
    <definedName name="wrn.GDP." hidden="1">{#N/A,#N/A,FALSE,"GDP_ORIGIN";#N/A,#N/A,FALSE,"EMP_POP"}</definedName>
    <definedName name="wrn.GGOVT." localSheetId="1" hidden="1">{#N/A,#N/A,FALSE,"GGOVT"}</definedName>
    <definedName name="wrn.GGOVT." localSheetId="22" hidden="1">{#N/A,#N/A,FALSE,"GGOVT"}</definedName>
    <definedName name="wrn.GGOVT." localSheetId="2" hidden="1">{#N/A,#N/A,FALSE,"GGOVT"}</definedName>
    <definedName name="wrn.GGOVT." localSheetId="26" hidden="1">{#N/A,#N/A,FALSE,"GGOVT"}</definedName>
    <definedName name="wrn.GGOVT." localSheetId="27" hidden="1">{#N/A,#N/A,FALSE,"GGOVT"}</definedName>
    <definedName name="wrn.GGOVT." localSheetId="31" hidden="1">{#N/A,#N/A,FALSE,"GGOVT"}</definedName>
    <definedName name="wrn.GGOVT." localSheetId="32" hidden="1">{#N/A,#N/A,FALSE,"GGOVT"}</definedName>
    <definedName name="wrn.GGOVT." localSheetId="33" hidden="1">{#N/A,#N/A,FALSE,"GGOVT"}</definedName>
    <definedName name="wrn.GGOVT." localSheetId="3" hidden="1">{#N/A,#N/A,FALSE,"GGOVT"}</definedName>
    <definedName name="wrn.GGOVT." localSheetId="39" hidden="1">{#N/A,#N/A,FALSE,"GGOVT"}</definedName>
    <definedName name="wrn.GGOVT." localSheetId="40" hidden="1">{#N/A,#N/A,FALSE,"GGOVT"}</definedName>
    <definedName name="wrn.GGOVT." localSheetId="41" hidden="1">{#N/A,#N/A,FALSE,"GGOVT"}</definedName>
    <definedName name="wrn.GGOVT." localSheetId="42" hidden="1">{#N/A,#N/A,FALSE,"GGOVT"}</definedName>
    <definedName name="wrn.GGOVT." localSheetId="43" hidden="1">{#N/A,#N/A,FALSE,"GGOVT"}</definedName>
    <definedName name="wrn.GGOVT." localSheetId="44" hidden="1">{#N/A,#N/A,FALSE,"GGOVT"}</definedName>
    <definedName name="wrn.GGOVT." localSheetId="45" hidden="1">{#N/A,#N/A,FALSE,"GGOVT"}</definedName>
    <definedName name="wrn.GGOVT." localSheetId="46" hidden="1">{#N/A,#N/A,FALSE,"GGOVT"}</definedName>
    <definedName name="wrn.GGOVT." localSheetId="47" hidden="1">{#N/A,#N/A,FALSE,"GGOVT"}</definedName>
    <definedName name="wrn.GGOVT." localSheetId="48" hidden="1">{#N/A,#N/A,FALSE,"GGOVT"}</definedName>
    <definedName name="wrn.GGOVT." localSheetId="49" hidden="1">{#N/A,#N/A,FALSE,"GGOVT"}</definedName>
    <definedName name="wrn.GGOVT." localSheetId="50" hidden="1">{#N/A,#N/A,FALSE,"GGOVT"}</definedName>
    <definedName name="wrn.GGOVT." localSheetId="51" hidden="1">{#N/A,#N/A,FALSE,"GGOVT"}</definedName>
    <definedName name="wrn.GGOVT." localSheetId="52" hidden="1">{#N/A,#N/A,FALSE,"GGOVT"}</definedName>
    <definedName name="wrn.GGOVT." localSheetId="53" hidden="1">{#N/A,#N/A,FALSE,"GGOVT"}</definedName>
    <definedName name="wrn.GGOVT." localSheetId="54" hidden="1">{#N/A,#N/A,FALSE,"GGOVT"}</definedName>
    <definedName name="wrn.GGOVT." localSheetId="55" hidden="1">{#N/A,#N/A,FALSE,"GGOVT"}</definedName>
    <definedName name="wrn.GGOVT." localSheetId="56" hidden="1">{#N/A,#N/A,FALSE,"GGOVT"}</definedName>
    <definedName name="wrn.GGOVT." localSheetId="58" hidden="1">{#N/A,#N/A,FALSE,"GGOVT"}</definedName>
    <definedName name="wrn.GGOVT." localSheetId="59" hidden="1">{#N/A,#N/A,FALSE,"GGOVT"}</definedName>
    <definedName name="wrn.GGOVT." localSheetId="64" hidden="1">{#N/A,#N/A,FALSE,"GGOVT"}</definedName>
    <definedName name="wrn.GGOVT." localSheetId="65" hidden="1">{#N/A,#N/A,FALSE,"GGOVT"}</definedName>
    <definedName name="wrn.GGOVT." localSheetId="66" hidden="1">{#N/A,#N/A,FALSE,"GGOVT"}</definedName>
    <definedName name="wrn.GGOVT." localSheetId="6" hidden="1">{#N/A,#N/A,FALSE,"GGOVT"}</definedName>
    <definedName name="wrn.GGOVT." localSheetId="67" hidden="1">{#N/A,#N/A,FALSE,"GGOVT"}</definedName>
    <definedName name="wrn.GGOVT." localSheetId="69" hidden="1">{#N/A,#N/A,FALSE,"GGOVT"}</definedName>
    <definedName name="wrn.GGOVT." localSheetId="71" hidden="1">{#N/A,#N/A,FALSE,"GGOVT"}</definedName>
    <definedName name="wrn.GGOVT." localSheetId="73" hidden="1">{#N/A,#N/A,FALSE,"GGOVT"}</definedName>
    <definedName name="wrn.GGOVT." localSheetId="74" hidden="1">{#N/A,#N/A,FALSE,"GGOVT"}</definedName>
    <definedName name="wrn.GGOVT." localSheetId="0" hidden="1">{#N/A,#N/A,FALSE,"GGOVT"}</definedName>
    <definedName name="wrn.GGOVT." hidden="1">{#N/A,#N/A,FALSE,"GGOVT"}</definedName>
    <definedName name="wrn.GGOVT2." localSheetId="1" hidden="1">{#N/A,#N/A,FALSE,"GGOVT2"}</definedName>
    <definedName name="wrn.GGOVT2." localSheetId="22" hidden="1">{#N/A,#N/A,FALSE,"GGOVT2"}</definedName>
    <definedName name="wrn.GGOVT2." localSheetId="2" hidden="1">{#N/A,#N/A,FALSE,"GGOVT2"}</definedName>
    <definedName name="wrn.GGOVT2." localSheetId="26" hidden="1">{#N/A,#N/A,FALSE,"GGOVT2"}</definedName>
    <definedName name="wrn.GGOVT2." localSheetId="27" hidden="1">{#N/A,#N/A,FALSE,"GGOVT2"}</definedName>
    <definedName name="wrn.GGOVT2." localSheetId="31" hidden="1">{#N/A,#N/A,FALSE,"GGOVT2"}</definedName>
    <definedName name="wrn.GGOVT2." localSheetId="32" hidden="1">{#N/A,#N/A,FALSE,"GGOVT2"}</definedName>
    <definedName name="wrn.GGOVT2." localSheetId="33" hidden="1">{#N/A,#N/A,FALSE,"GGOVT2"}</definedName>
    <definedName name="wrn.GGOVT2." localSheetId="3" hidden="1">{#N/A,#N/A,FALSE,"GGOVT2"}</definedName>
    <definedName name="wrn.GGOVT2." localSheetId="39" hidden="1">{#N/A,#N/A,FALSE,"GGOVT2"}</definedName>
    <definedName name="wrn.GGOVT2." localSheetId="40" hidden="1">{#N/A,#N/A,FALSE,"GGOVT2"}</definedName>
    <definedName name="wrn.GGOVT2." localSheetId="41" hidden="1">{#N/A,#N/A,FALSE,"GGOVT2"}</definedName>
    <definedName name="wrn.GGOVT2." localSheetId="42" hidden="1">{#N/A,#N/A,FALSE,"GGOVT2"}</definedName>
    <definedName name="wrn.GGOVT2." localSheetId="43" hidden="1">{#N/A,#N/A,FALSE,"GGOVT2"}</definedName>
    <definedName name="wrn.GGOVT2." localSheetId="44" hidden="1">{#N/A,#N/A,FALSE,"GGOVT2"}</definedName>
    <definedName name="wrn.GGOVT2." localSheetId="45" hidden="1">{#N/A,#N/A,FALSE,"GGOVT2"}</definedName>
    <definedName name="wrn.GGOVT2." localSheetId="46" hidden="1">{#N/A,#N/A,FALSE,"GGOVT2"}</definedName>
    <definedName name="wrn.GGOVT2." localSheetId="47" hidden="1">{#N/A,#N/A,FALSE,"GGOVT2"}</definedName>
    <definedName name="wrn.GGOVT2." localSheetId="48" hidden="1">{#N/A,#N/A,FALSE,"GGOVT2"}</definedName>
    <definedName name="wrn.GGOVT2." localSheetId="49" hidden="1">{#N/A,#N/A,FALSE,"GGOVT2"}</definedName>
    <definedName name="wrn.GGOVT2." localSheetId="50" hidden="1">{#N/A,#N/A,FALSE,"GGOVT2"}</definedName>
    <definedName name="wrn.GGOVT2." localSheetId="51" hidden="1">{#N/A,#N/A,FALSE,"GGOVT2"}</definedName>
    <definedName name="wrn.GGOVT2." localSheetId="52" hidden="1">{#N/A,#N/A,FALSE,"GGOVT2"}</definedName>
    <definedName name="wrn.GGOVT2." localSheetId="53" hidden="1">{#N/A,#N/A,FALSE,"GGOVT2"}</definedName>
    <definedName name="wrn.GGOVT2." localSheetId="54" hidden="1">{#N/A,#N/A,FALSE,"GGOVT2"}</definedName>
    <definedName name="wrn.GGOVT2." localSheetId="55" hidden="1">{#N/A,#N/A,FALSE,"GGOVT2"}</definedName>
    <definedName name="wrn.GGOVT2." localSheetId="56" hidden="1">{#N/A,#N/A,FALSE,"GGOVT2"}</definedName>
    <definedName name="wrn.GGOVT2." localSheetId="58" hidden="1">{#N/A,#N/A,FALSE,"GGOVT2"}</definedName>
    <definedName name="wrn.GGOVT2." localSheetId="59" hidden="1">{#N/A,#N/A,FALSE,"GGOVT2"}</definedName>
    <definedName name="wrn.GGOVT2." localSheetId="64" hidden="1">{#N/A,#N/A,FALSE,"GGOVT2"}</definedName>
    <definedName name="wrn.GGOVT2." localSheetId="65" hidden="1">{#N/A,#N/A,FALSE,"GGOVT2"}</definedName>
    <definedName name="wrn.GGOVT2." localSheetId="66" hidden="1">{#N/A,#N/A,FALSE,"GGOVT2"}</definedName>
    <definedName name="wrn.GGOVT2." localSheetId="6" hidden="1">{#N/A,#N/A,FALSE,"GGOVT2"}</definedName>
    <definedName name="wrn.GGOVT2." localSheetId="67" hidden="1">{#N/A,#N/A,FALSE,"GGOVT2"}</definedName>
    <definedName name="wrn.GGOVT2." localSheetId="69" hidden="1">{#N/A,#N/A,FALSE,"GGOVT2"}</definedName>
    <definedName name="wrn.GGOVT2." localSheetId="71" hidden="1">{#N/A,#N/A,FALSE,"GGOVT2"}</definedName>
    <definedName name="wrn.GGOVT2." localSheetId="73" hidden="1">{#N/A,#N/A,FALSE,"GGOVT2"}</definedName>
    <definedName name="wrn.GGOVT2." localSheetId="74" hidden="1">{#N/A,#N/A,FALSE,"GGOVT2"}</definedName>
    <definedName name="wrn.GGOVT2." localSheetId="0" hidden="1">{#N/A,#N/A,FALSE,"GGOVT2"}</definedName>
    <definedName name="wrn.GGOVT2." hidden="1">{#N/A,#N/A,FALSE,"GGOVT2"}</definedName>
    <definedName name="wrn.GGOVTPC." localSheetId="1" hidden="1">{#N/A,#N/A,FALSE,"GGOVT%"}</definedName>
    <definedName name="wrn.GGOVTPC." localSheetId="22" hidden="1">{#N/A,#N/A,FALSE,"GGOVT%"}</definedName>
    <definedName name="wrn.GGOVTPC." localSheetId="2" hidden="1">{#N/A,#N/A,FALSE,"GGOVT%"}</definedName>
    <definedName name="wrn.GGOVTPC." localSheetId="26" hidden="1">{#N/A,#N/A,FALSE,"GGOVT%"}</definedName>
    <definedName name="wrn.GGOVTPC." localSheetId="27" hidden="1">{#N/A,#N/A,FALSE,"GGOVT%"}</definedName>
    <definedName name="wrn.GGOVTPC." localSheetId="31" hidden="1">{#N/A,#N/A,FALSE,"GGOVT%"}</definedName>
    <definedName name="wrn.GGOVTPC." localSheetId="32" hidden="1">{#N/A,#N/A,FALSE,"GGOVT%"}</definedName>
    <definedName name="wrn.GGOVTPC." localSheetId="33" hidden="1">{#N/A,#N/A,FALSE,"GGOVT%"}</definedName>
    <definedName name="wrn.GGOVTPC." localSheetId="3" hidden="1">{#N/A,#N/A,FALSE,"GGOVT%"}</definedName>
    <definedName name="wrn.GGOVTPC." localSheetId="39" hidden="1">{#N/A,#N/A,FALSE,"GGOVT%"}</definedName>
    <definedName name="wrn.GGOVTPC." localSheetId="40" hidden="1">{#N/A,#N/A,FALSE,"GGOVT%"}</definedName>
    <definedName name="wrn.GGOVTPC." localSheetId="41" hidden="1">{#N/A,#N/A,FALSE,"GGOVT%"}</definedName>
    <definedName name="wrn.GGOVTPC." localSheetId="42" hidden="1">{#N/A,#N/A,FALSE,"GGOVT%"}</definedName>
    <definedName name="wrn.GGOVTPC." localSheetId="43" hidden="1">{#N/A,#N/A,FALSE,"GGOVT%"}</definedName>
    <definedName name="wrn.GGOVTPC." localSheetId="44" hidden="1">{#N/A,#N/A,FALSE,"GGOVT%"}</definedName>
    <definedName name="wrn.GGOVTPC." localSheetId="45" hidden="1">{#N/A,#N/A,FALSE,"GGOVT%"}</definedName>
    <definedName name="wrn.GGOVTPC." localSheetId="46" hidden="1">{#N/A,#N/A,FALSE,"GGOVT%"}</definedName>
    <definedName name="wrn.GGOVTPC." localSheetId="47" hidden="1">{#N/A,#N/A,FALSE,"GGOVT%"}</definedName>
    <definedName name="wrn.GGOVTPC." localSheetId="48" hidden="1">{#N/A,#N/A,FALSE,"GGOVT%"}</definedName>
    <definedName name="wrn.GGOVTPC." localSheetId="49" hidden="1">{#N/A,#N/A,FALSE,"GGOVT%"}</definedName>
    <definedName name="wrn.GGOVTPC." localSheetId="50" hidden="1">{#N/A,#N/A,FALSE,"GGOVT%"}</definedName>
    <definedName name="wrn.GGOVTPC." localSheetId="51" hidden="1">{#N/A,#N/A,FALSE,"GGOVT%"}</definedName>
    <definedName name="wrn.GGOVTPC." localSheetId="52" hidden="1">{#N/A,#N/A,FALSE,"GGOVT%"}</definedName>
    <definedName name="wrn.GGOVTPC." localSheetId="53" hidden="1">{#N/A,#N/A,FALSE,"GGOVT%"}</definedName>
    <definedName name="wrn.GGOVTPC." localSheetId="54" hidden="1">{#N/A,#N/A,FALSE,"GGOVT%"}</definedName>
    <definedName name="wrn.GGOVTPC." localSheetId="55" hidden="1">{#N/A,#N/A,FALSE,"GGOVT%"}</definedName>
    <definedName name="wrn.GGOVTPC." localSheetId="56" hidden="1">{#N/A,#N/A,FALSE,"GGOVT%"}</definedName>
    <definedName name="wrn.GGOVTPC." localSheetId="58" hidden="1">{#N/A,#N/A,FALSE,"GGOVT%"}</definedName>
    <definedName name="wrn.GGOVTPC." localSheetId="59" hidden="1">{#N/A,#N/A,FALSE,"GGOVT%"}</definedName>
    <definedName name="wrn.GGOVTPC." localSheetId="64" hidden="1">{#N/A,#N/A,FALSE,"GGOVT%"}</definedName>
    <definedName name="wrn.GGOVTPC." localSheetId="65" hidden="1">{#N/A,#N/A,FALSE,"GGOVT%"}</definedName>
    <definedName name="wrn.GGOVTPC." localSheetId="66" hidden="1">{#N/A,#N/A,FALSE,"GGOVT%"}</definedName>
    <definedName name="wrn.GGOVTPC." localSheetId="6" hidden="1">{#N/A,#N/A,FALSE,"GGOVT%"}</definedName>
    <definedName name="wrn.GGOVTPC." localSheetId="67" hidden="1">{#N/A,#N/A,FALSE,"GGOVT%"}</definedName>
    <definedName name="wrn.GGOVTPC." localSheetId="69" hidden="1">{#N/A,#N/A,FALSE,"GGOVT%"}</definedName>
    <definedName name="wrn.GGOVTPC." localSheetId="71" hidden="1">{#N/A,#N/A,FALSE,"GGOVT%"}</definedName>
    <definedName name="wrn.GGOVTPC." localSheetId="73" hidden="1">{#N/A,#N/A,FALSE,"GGOVT%"}</definedName>
    <definedName name="wrn.GGOVTPC." localSheetId="74" hidden="1">{#N/A,#N/A,FALSE,"GGOVT%"}</definedName>
    <definedName name="wrn.GGOVTPC." localSheetId="0" hidden="1">{#N/A,#N/A,FALSE,"GGOVT%"}</definedName>
    <definedName name="wrn.GGOVTPC." hidden="1">{#N/A,#N/A,FALSE,"GGOVT%"}</definedName>
    <definedName name="wrn.INCOMETX." localSheetId="1" hidden="1">{#N/A,#N/A,FALSE,"INCOMETX"}</definedName>
    <definedName name="wrn.INCOMETX." localSheetId="22" hidden="1">{#N/A,#N/A,FALSE,"INCOMETX"}</definedName>
    <definedName name="wrn.INCOMETX." localSheetId="2" hidden="1">{#N/A,#N/A,FALSE,"INCOMETX"}</definedName>
    <definedName name="wrn.INCOMETX." localSheetId="26" hidden="1">{#N/A,#N/A,FALSE,"INCOMETX"}</definedName>
    <definedName name="wrn.INCOMETX." localSheetId="27" hidden="1">{#N/A,#N/A,FALSE,"INCOMETX"}</definedName>
    <definedName name="wrn.INCOMETX." localSheetId="31" hidden="1">{#N/A,#N/A,FALSE,"INCOMETX"}</definedName>
    <definedName name="wrn.INCOMETX." localSheetId="32" hidden="1">{#N/A,#N/A,FALSE,"INCOMETX"}</definedName>
    <definedName name="wrn.INCOMETX." localSheetId="33" hidden="1">{#N/A,#N/A,FALSE,"INCOMETX"}</definedName>
    <definedName name="wrn.INCOMETX." localSheetId="3" hidden="1">{#N/A,#N/A,FALSE,"INCOMETX"}</definedName>
    <definedName name="wrn.INCOMETX." localSheetId="39" hidden="1">{#N/A,#N/A,FALSE,"INCOMETX"}</definedName>
    <definedName name="wrn.INCOMETX." localSheetId="40" hidden="1">{#N/A,#N/A,FALSE,"INCOMETX"}</definedName>
    <definedName name="wrn.INCOMETX." localSheetId="41" hidden="1">{#N/A,#N/A,FALSE,"INCOMETX"}</definedName>
    <definedName name="wrn.INCOMETX." localSheetId="42" hidden="1">{#N/A,#N/A,FALSE,"INCOMETX"}</definedName>
    <definedName name="wrn.INCOMETX." localSheetId="43" hidden="1">{#N/A,#N/A,FALSE,"INCOMETX"}</definedName>
    <definedName name="wrn.INCOMETX." localSheetId="44" hidden="1">{#N/A,#N/A,FALSE,"INCOMETX"}</definedName>
    <definedName name="wrn.INCOMETX." localSheetId="45" hidden="1">{#N/A,#N/A,FALSE,"INCOMETX"}</definedName>
    <definedName name="wrn.INCOMETX." localSheetId="46" hidden="1">{#N/A,#N/A,FALSE,"INCOMETX"}</definedName>
    <definedName name="wrn.INCOMETX." localSheetId="47" hidden="1">{#N/A,#N/A,FALSE,"INCOMETX"}</definedName>
    <definedName name="wrn.INCOMETX." localSheetId="48" hidden="1">{#N/A,#N/A,FALSE,"INCOMETX"}</definedName>
    <definedName name="wrn.INCOMETX." localSheetId="49" hidden="1">{#N/A,#N/A,FALSE,"INCOMETX"}</definedName>
    <definedName name="wrn.INCOMETX." localSheetId="50" hidden="1">{#N/A,#N/A,FALSE,"INCOMETX"}</definedName>
    <definedName name="wrn.INCOMETX." localSheetId="51" hidden="1">{#N/A,#N/A,FALSE,"INCOMETX"}</definedName>
    <definedName name="wrn.INCOMETX." localSheetId="52" hidden="1">{#N/A,#N/A,FALSE,"INCOMETX"}</definedName>
    <definedName name="wrn.INCOMETX." localSheetId="53" hidden="1">{#N/A,#N/A,FALSE,"INCOMETX"}</definedName>
    <definedName name="wrn.INCOMETX." localSheetId="54" hidden="1">{#N/A,#N/A,FALSE,"INCOMETX"}</definedName>
    <definedName name="wrn.INCOMETX." localSheetId="55" hidden="1">{#N/A,#N/A,FALSE,"INCOMETX"}</definedName>
    <definedName name="wrn.INCOMETX." localSheetId="56" hidden="1">{#N/A,#N/A,FALSE,"INCOMETX"}</definedName>
    <definedName name="wrn.INCOMETX." localSheetId="58" hidden="1">{#N/A,#N/A,FALSE,"INCOMETX"}</definedName>
    <definedName name="wrn.INCOMETX." localSheetId="59" hidden="1">{#N/A,#N/A,FALSE,"INCOMETX"}</definedName>
    <definedName name="wrn.INCOMETX." localSheetId="64" hidden="1">{#N/A,#N/A,FALSE,"INCOMETX"}</definedName>
    <definedName name="wrn.INCOMETX." localSheetId="65" hidden="1">{#N/A,#N/A,FALSE,"INCOMETX"}</definedName>
    <definedName name="wrn.INCOMETX." localSheetId="66" hidden="1">{#N/A,#N/A,FALSE,"INCOMETX"}</definedName>
    <definedName name="wrn.INCOMETX." localSheetId="6" hidden="1">{#N/A,#N/A,FALSE,"INCOMETX"}</definedName>
    <definedName name="wrn.INCOMETX." localSheetId="67" hidden="1">{#N/A,#N/A,FALSE,"INCOMETX"}</definedName>
    <definedName name="wrn.INCOMETX." localSheetId="69" hidden="1">{#N/A,#N/A,FALSE,"INCOMETX"}</definedName>
    <definedName name="wrn.INCOMETX." localSheetId="71" hidden="1">{#N/A,#N/A,FALSE,"INCOMETX"}</definedName>
    <definedName name="wrn.INCOMETX." localSheetId="73" hidden="1">{#N/A,#N/A,FALSE,"INCOMETX"}</definedName>
    <definedName name="wrn.INCOMETX." localSheetId="74" hidden="1">{#N/A,#N/A,FALSE,"INCOMETX"}</definedName>
    <definedName name="wrn.INCOMETX." localSheetId="0"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22" hidden="1">{#N/A,#N/A,FALSE,"INTERST"}</definedName>
    <definedName name="wrn.INTERST." localSheetId="2" hidden="1">{#N/A,#N/A,FALSE,"INTERST"}</definedName>
    <definedName name="wrn.INTERST." localSheetId="26" hidden="1">{#N/A,#N/A,FALSE,"INTERST"}</definedName>
    <definedName name="wrn.INTERST." localSheetId="27" hidden="1">{#N/A,#N/A,FALSE,"INTERST"}</definedName>
    <definedName name="wrn.INTERST." localSheetId="31" hidden="1">{#N/A,#N/A,FALSE,"INTERST"}</definedName>
    <definedName name="wrn.INTERST." localSheetId="32" hidden="1">{#N/A,#N/A,FALSE,"INTERST"}</definedName>
    <definedName name="wrn.INTERST." localSheetId="33" hidden="1">{#N/A,#N/A,FALSE,"INTERST"}</definedName>
    <definedName name="wrn.INTERST." localSheetId="3" hidden="1">{#N/A,#N/A,FALSE,"INTERST"}</definedName>
    <definedName name="wrn.INTERST." localSheetId="39" hidden="1">{#N/A,#N/A,FALSE,"INTERST"}</definedName>
    <definedName name="wrn.INTERST." localSheetId="40" hidden="1">{#N/A,#N/A,FALSE,"INTERST"}</definedName>
    <definedName name="wrn.INTERST." localSheetId="41" hidden="1">{#N/A,#N/A,FALSE,"INTERST"}</definedName>
    <definedName name="wrn.INTERST." localSheetId="42" hidden="1">{#N/A,#N/A,FALSE,"INTERST"}</definedName>
    <definedName name="wrn.INTERST." localSheetId="43" hidden="1">{#N/A,#N/A,FALSE,"INTERST"}</definedName>
    <definedName name="wrn.INTERST." localSheetId="44" hidden="1">{#N/A,#N/A,FALSE,"INTERST"}</definedName>
    <definedName name="wrn.INTERST." localSheetId="45" hidden="1">{#N/A,#N/A,FALSE,"INTERST"}</definedName>
    <definedName name="wrn.INTERST." localSheetId="46" hidden="1">{#N/A,#N/A,FALSE,"INTERST"}</definedName>
    <definedName name="wrn.INTERST." localSheetId="47" hidden="1">{#N/A,#N/A,FALSE,"INTERST"}</definedName>
    <definedName name="wrn.INTERST." localSheetId="48" hidden="1">{#N/A,#N/A,FALSE,"INTERST"}</definedName>
    <definedName name="wrn.INTERST." localSheetId="49" hidden="1">{#N/A,#N/A,FALSE,"INTERST"}</definedName>
    <definedName name="wrn.INTERST." localSheetId="50" hidden="1">{#N/A,#N/A,FALSE,"INTERST"}</definedName>
    <definedName name="wrn.INTERST." localSheetId="51" hidden="1">{#N/A,#N/A,FALSE,"INTERST"}</definedName>
    <definedName name="wrn.INTERST." localSheetId="52" hidden="1">{#N/A,#N/A,FALSE,"INTERST"}</definedName>
    <definedName name="wrn.INTERST." localSheetId="53" hidden="1">{#N/A,#N/A,FALSE,"INTERST"}</definedName>
    <definedName name="wrn.INTERST." localSheetId="54" hidden="1">{#N/A,#N/A,FALSE,"INTERST"}</definedName>
    <definedName name="wrn.INTERST." localSheetId="55" hidden="1">{#N/A,#N/A,FALSE,"INTERST"}</definedName>
    <definedName name="wrn.INTERST." localSheetId="56" hidden="1">{#N/A,#N/A,FALSE,"INTERST"}</definedName>
    <definedName name="wrn.INTERST." localSheetId="58" hidden="1">{#N/A,#N/A,FALSE,"INTERST"}</definedName>
    <definedName name="wrn.INTERST." localSheetId="59" hidden="1">{#N/A,#N/A,FALSE,"INTERST"}</definedName>
    <definedName name="wrn.INTERST." localSheetId="64" hidden="1">{#N/A,#N/A,FALSE,"INTERST"}</definedName>
    <definedName name="wrn.INTERST." localSheetId="65" hidden="1">{#N/A,#N/A,FALSE,"INTERST"}</definedName>
    <definedName name="wrn.INTERST." localSheetId="66" hidden="1">{#N/A,#N/A,FALSE,"INTERST"}</definedName>
    <definedName name="wrn.INTERST." localSheetId="6" hidden="1">{#N/A,#N/A,FALSE,"INTERST"}</definedName>
    <definedName name="wrn.INTERST." localSheetId="67" hidden="1">{#N/A,#N/A,FALSE,"INTERST"}</definedName>
    <definedName name="wrn.INTERST." localSheetId="69" hidden="1">{#N/A,#N/A,FALSE,"INTERST"}</definedName>
    <definedName name="wrn.INTERST." localSheetId="71" hidden="1">{#N/A,#N/A,FALSE,"INTERST"}</definedName>
    <definedName name="wrn.INTERST." localSheetId="73" hidden="1">{#N/A,#N/A,FALSE,"INTERST"}</definedName>
    <definedName name="wrn.INTERST." localSheetId="74" hidden="1">{#N/A,#N/A,FALSE,"INTERST"}</definedName>
    <definedName name="wrn.INTERST." localSheetId="0" hidden="1">{#N/A,#N/A,FALSE,"INTERST"}</definedName>
    <definedName name="wrn.INTERST." hidden="1">{#N/A,#N/A,FALSE,"INTERST"}</definedName>
    <definedName name="wrn.Main._.Economic._.Indicators." localSheetId="1" hidden="1">{"Main Economic Indicators",#N/A,FALSE,"C"}</definedName>
    <definedName name="wrn.Main._.Economic._.Indicators." localSheetId="22" hidden="1">{"Main Economic Indicators",#N/A,FALSE,"C"}</definedName>
    <definedName name="wrn.Main._.Economic._.Indicators." localSheetId="2" hidden="1">{"Main Economic Indicators",#N/A,FALSE,"C"}</definedName>
    <definedName name="wrn.Main._.Economic._.Indicators." localSheetId="26" hidden="1">{"Main Economic Indicators",#N/A,FALSE,"C"}</definedName>
    <definedName name="wrn.Main._.Economic._.Indicators." localSheetId="27" hidden="1">{"Main Economic Indicators",#N/A,FALSE,"C"}</definedName>
    <definedName name="wrn.Main._.Economic._.Indicators." localSheetId="31" hidden="1">{"Main Economic Indicators",#N/A,FALSE,"C"}</definedName>
    <definedName name="wrn.Main._.Economic._.Indicators." localSheetId="32" hidden="1">{"Main Economic Indicators",#N/A,FALSE,"C"}</definedName>
    <definedName name="wrn.Main._.Economic._.Indicators." localSheetId="33" hidden="1">{"Main Economic Indicators",#N/A,FALSE,"C"}</definedName>
    <definedName name="wrn.Main._.Economic._.Indicators." localSheetId="3" hidden="1">{"Main Economic Indicators",#N/A,FALSE,"C"}</definedName>
    <definedName name="wrn.Main._.Economic._.Indicators." localSheetId="39" hidden="1">{"Main Economic Indicators",#N/A,FALSE,"C"}</definedName>
    <definedName name="wrn.Main._.Economic._.Indicators." localSheetId="40" hidden="1">{"Main Economic Indicators",#N/A,FALSE,"C"}</definedName>
    <definedName name="wrn.Main._.Economic._.Indicators." localSheetId="41" hidden="1">{"Main Economic Indicators",#N/A,FALSE,"C"}</definedName>
    <definedName name="wrn.Main._.Economic._.Indicators." localSheetId="42" hidden="1">{"Main Economic Indicators",#N/A,FALSE,"C"}</definedName>
    <definedName name="wrn.Main._.Economic._.Indicators." localSheetId="43"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0" hidden="1">{"Main Economic Indicators",#N/A,FALSE,"C"}</definedName>
    <definedName name="wrn.Main._.Economic._.Indicators." localSheetId="51" hidden="1">{"Main Economic Indicators",#N/A,FALSE,"C"}</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54" hidden="1">{"Main Economic Indicators",#N/A,FALSE,"C"}</definedName>
    <definedName name="wrn.Main._.Economic._.Indicators." localSheetId="55" hidden="1">{"Main Economic Indicators",#N/A,FALSE,"C"}</definedName>
    <definedName name="wrn.Main._.Economic._.Indicators." localSheetId="56" hidden="1">{"Main Economic Indicators",#N/A,FALSE,"C"}</definedName>
    <definedName name="wrn.Main._.Economic._.Indicators." localSheetId="58" hidden="1">{"Main Economic Indicators",#N/A,FALSE,"C"}</definedName>
    <definedName name="wrn.Main._.Economic._.Indicators." localSheetId="59" hidden="1">{"Main Economic Indicators",#N/A,FALSE,"C"}</definedName>
    <definedName name="wrn.Main._.Economic._.Indicators." localSheetId="64" hidden="1">{"Main Economic Indicators",#N/A,FALSE,"C"}</definedName>
    <definedName name="wrn.Main._.Economic._.Indicators." localSheetId="65" hidden="1">{"Main Economic Indicators",#N/A,FALSE,"C"}</definedName>
    <definedName name="wrn.Main._.Economic._.Indicators." localSheetId="66" hidden="1">{"Main Economic Indicators",#N/A,FALSE,"C"}</definedName>
    <definedName name="wrn.Main._.Economic._.Indicators." localSheetId="6" hidden="1">{"Main Economic Indicators",#N/A,FALSE,"C"}</definedName>
    <definedName name="wrn.Main._.Economic._.Indicators." localSheetId="67" hidden="1">{"Main Economic Indicators",#N/A,FALSE,"C"}</definedName>
    <definedName name="wrn.Main._.Economic._.Indicators." localSheetId="69" hidden="1">{"Main Economic Indicators",#N/A,FALSE,"C"}</definedName>
    <definedName name="wrn.Main._.Economic._.Indicators." localSheetId="71" hidden="1">{"Main Economic Indicators",#N/A,FALSE,"C"}</definedName>
    <definedName name="wrn.Main._.Economic._.Indicators." localSheetId="73" hidden="1">{"Main Economic Indicators",#N/A,FALSE,"C"}</definedName>
    <definedName name="wrn.Main._.Economic._.Indicators." localSheetId="74" hidden="1">{"Main Economic Indicators",#N/A,FALSE,"C"}</definedName>
    <definedName name="wrn.Main._.Economic._.Indicators." localSheetId="0" hidden="1">{"Main Economic Indicators",#N/A,FALSE,"C"}</definedName>
    <definedName name="wrn.Main._.Economic._.Indicators." hidden="1">{"Main Economic Indicators",#N/A,FALSE,"C"}</definedName>
    <definedName name="wrn.MBADOP." localSheetId="1" hidden="1">{"BOP_TAB",#N/A,FALSE,"N";"MIDTERM_TAB",#N/A,FALSE,"O";"FUND_CRED",#N/A,FALSE,"P";"DEBT_TAB1",#N/A,FALSE,"Q";"DEBT_TAB2",#N/A,FALSE,"Q";"FORFIN_TAB1",#N/A,FALSE,"R";"FORFIN_TAB2",#N/A,FALSE,"R";"BOP_ANALY",#N/A,FALSE,"U"}</definedName>
    <definedName name="wrn.MBADOP." localSheetId="22" hidden="1">{"BOP_TAB",#N/A,FALSE,"N";"MIDTERM_TAB",#N/A,FALSE,"O";"FUND_CRED",#N/A,FALSE,"P";"DEBT_TAB1",#N/A,FALSE,"Q";"DEBT_TAB2",#N/A,FALSE,"Q";"FORFIN_TAB1",#N/A,FALSE,"R";"FORFIN_TAB2",#N/A,FALSE,"R";"BOP_ANALY",#N/A,FALSE,"U"}</definedName>
    <definedName name="wrn.MBADOP." localSheetId="2" hidden="1">{"BOP_TAB",#N/A,FALSE,"N";"MIDTERM_TAB",#N/A,FALSE,"O";"FUND_CRED",#N/A,FALSE,"P";"DEBT_TAB1",#N/A,FALSE,"Q";"DEBT_TAB2",#N/A,FALSE,"Q";"FORFIN_TAB1",#N/A,FALSE,"R";"FORFIN_TAB2",#N/A,FALSE,"R";"BOP_ANALY",#N/A,FALSE,"U"}</definedName>
    <definedName name="wrn.MBADOP." localSheetId="26" hidden="1">{"BOP_TAB",#N/A,FALSE,"N";"MIDTERM_TAB",#N/A,FALSE,"O";"FUND_CRED",#N/A,FALSE,"P";"DEBT_TAB1",#N/A,FALSE,"Q";"DEBT_TAB2",#N/A,FALSE,"Q";"FORFIN_TAB1",#N/A,FALSE,"R";"FORFIN_TAB2",#N/A,FALSE,"R";"BOP_ANALY",#N/A,FALSE,"U"}</definedName>
    <definedName name="wrn.MBADOP." localSheetId="27" hidden="1">{"BOP_TAB",#N/A,FALSE,"N";"MIDTERM_TAB",#N/A,FALSE,"O";"FUND_CRED",#N/A,FALSE,"P";"DEBT_TAB1",#N/A,FALSE,"Q";"DEBT_TAB2",#N/A,FALSE,"Q";"FORFIN_TAB1",#N/A,FALSE,"R";"FORFIN_TAB2",#N/A,FALSE,"R";"BOP_ANALY",#N/A,FALSE,"U"}</definedName>
    <definedName name="wrn.MBADOP." localSheetId="31" hidden="1">{"BOP_TAB",#N/A,FALSE,"N";"MIDTERM_TAB",#N/A,FALSE,"O";"FUND_CRED",#N/A,FALSE,"P";"DEBT_TAB1",#N/A,FALSE,"Q";"DEBT_TAB2",#N/A,FALSE,"Q";"FORFIN_TAB1",#N/A,FALSE,"R";"FORFIN_TAB2",#N/A,FALSE,"R";"BOP_ANALY",#N/A,FALSE,"U"}</definedName>
    <definedName name="wrn.MBADOP." localSheetId="32" hidden="1">{"BOP_TAB",#N/A,FALSE,"N";"MIDTERM_TAB",#N/A,FALSE,"O";"FUND_CRED",#N/A,FALSE,"P";"DEBT_TAB1",#N/A,FALSE,"Q";"DEBT_TAB2",#N/A,FALSE,"Q";"FORFIN_TAB1",#N/A,FALSE,"R";"FORFIN_TAB2",#N/A,FALSE,"R";"BOP_ANALY",#N/A,FALSE,"U"}</definedName>
    <definedName name="wrn.MBADOP." localSheetId="33" hidden="1">{"BOP_TAB",#N/A,FALSE,"N";"MIDTERM_TAB",#N/A,FALSE,"O";"FUND_CRED",#N/A,FALSE,"P";"DEBT_TAB1",#N/A,FALSE,"Q";"DEBT_TAB2",#N/A,FALSE,"Q";"FORFIN_TAB1",#N/A,FALSE,"R";"FORFIN_TAB2",#N/A,FALSE,"R";"BOP_ANALY",#N/A,FALSE,"U"}</definedName>
    <definedName name="wrn.MBADOP." localSheetId="3" hidden="1">{"BOP_TAB",#N/A,FALSE,"N";"MIDTERM_TAB",#N/A,FALSE,"O";"FUND_CRED",#N/A,FALSE,"P";"DEBT_TAB1",#N/A,FALSE,"Q";"DEBT_TAB2",#N/A,FALSE,"Q";"FORFIN_TAB1",#N/A,FALSE,"R";"FORFIN_TAB2",#N/A,FALSE,"R";"BOP_ANALY",#N/A,FALSE,"U"}</definedName>
    <definedName name="wrn.MBADOP." localSheetId="39" hidden="1">{"BOP_TAB",#N/A,FALSE,"N";"MIDTERM_TAB",#N/A,FALSE,"O";"FUND_CRED",#N/A,FALSE,"P";"DEBT_TAB1",#N/A,FALSE,"Q";"DEBT_TAB2",#N/A,FALSE,"Q";"FORFIN_TAB1",#N/A,FALSE,"R";"FORFIN_TAB2",#N/A,FALSE,"R";"BOP_ANALY",#N/A,FALSE,"U"}</definedName>
    <definedName name="wrn.MBADOP." localSheetId="40" hidden="1">{"BOP_TAB",#N/A,FALSE,"N";"MIDTERM_TAB",#N/A,FALSE,"O";"FUND_CRED",#N/A,FALSE,"P";"DEBT_TAB1",#N/A,FALSE,"Q";"DEBT_TAB2",#N/A,FALSE,"Q";"FORFIN_TAB1",#N/A,FALSE,"R";"FORFIN_TAB2",#N/A,FALSE,"R";"BOP_ANALY",#N/A,FALSE,"U"}</definedName>
    <definedName name="wrn.MBADOP." localSheetId="41" hidden="1">{"BOP_TAB",#N/A,FALSE,"N";"MIDTERM_TAB",#N/A,FALSE,"O";"FUND_CRED",#N/A,FALSE,"P";"DEBT_TAB1",#N/A,FALSE,"Q";"DEBT_TAB2",#N/A,FALSE,"Q";"FORFIN_TAB1",#N/A,FALSE,"R";"FORFIN_TAB2",#N/A,FALSE,"R";"BOP_ANALY",#N/A,FALSE,"U"}</definedName>
    <definedName name="wrn.MBADOP." localSheetId="42" hidden="1">{"BOP_TAB",#N/A,FALSE,"N";"MIDTERM_TAB",#N/A,FALSE,"O";"FUND_CRED",#N/A,FALSE,"P";"DEBT_TAB1",#N/A,FALSE,"Q";"DEBT_TAB2",#N/A,FALSE,"Q";"FORFIN_TAB1",#N/A,FALSE,"R";"FORFIN_TAB2",#N/A,FALSE,"R";"BOP_ANALY",#N/A,FALSE,"U"}</definedName>
    <definedName name="wrn.MBADOP." localSheetId="43" hidden="1">{"BOP_TAB",#N/A,FALSE,"N";"MIDTERM_TAB",#N/A,FALSE,"O";"FUND_CRED",#N/A,FALSE,"P";"DEBT_TAB1",#N/A,FALSE,"Q";"DEBT_TAB2",#N/A,FALSE,"Q";"FORFIN_TAB1",#N/A,FALSE,"R";"FORFIN_TAB2",#N/A,FALSE,"R";"BOP_ANALY",#N/A,FALSE,"U"}</definedName>
    <definedName name="wrn.MBADOP." localSheetId="44" hidden="1">{"BOP_TAB",#N/A,FALSE,"N";"MIDTERM_TAB",#N/A,FALSE,"O";"FUND_CRED",#N/A,FALSE,"P";"DEBT_TAB1",#N/A,FALSE,"Q";"DEBT_TAB2",#N/A,FALSE,"Q";"FORFIN_TAB1",#N/A,FALSE,"R";"FORFIN_TAB2",#N/A,FALSE,"R";"BOP_ANALY",#N/A,FALSE,"U"}</definedName>
    <definedName name="wrn.MBADOP." localSheetId="45" hidden="1">{"BOP_TAB",#N/A,FALSE,"N";"MIDTERM_TAB",#N/A,FALSE,"O";"FUND_CRED",#N/A,FALSE,"P";"DEBT_TAB1",#N/A,FALSE,"Q";"DEBT_TAB2",#N/A,FALSE,"Q";"FORFIN_TAB1",#N/A,FALSE,"R";"FORFIN_TAB2",#N/A,FALSE,"R";"BOP_ANALY",#N/A,FALSE,"U"}</definedName>
    <definedName name="wrn.MBADOP." localSheetId="46" hidden="1">{"BOP_TAB",#N/A,FALSE,"N";"MIDTERM_TAB",#N/A,FALSE,"O";"FUND_CRED",#N/A,FALSE,"P";"DEBT_TAB1",#N/A,FALSE,"Q";"DEBT_TAB2",#N/A,FALSE,"Q";"FORFIN_TAB1",#N/A,FALSE,"R";"FORFIN_TAB2",#N/A,FALSE,"R";"BOP_ANALY",#N/A,FALSE,"U"}</definedName>
    <definedName name="wrn.MBADOP." localSheetId="47" hidden="1">{"BOP_TAB",#N/A,FALSE,"N";"MIDTERM_TAB",#N/A,FALSE,"O";"FUND_CRED",#N/A,FALSE,"P";"DEBT_TAB1",#N/A,FALSE,"Q";"DEBT_TAB2",#N/A,FALSE,"Q";"FORFIN_TAB1",#N/A,FALSE,"R";"FORFIN_TAB2",#N/A,FALSE,"R";"BOP_ANALY",#N/A,FALSE,"U"}</definedName>
    <definedName name="wrn.MBADOP." localSheetId="48" hidden="1">{"BOP_TAB",#N/A,FALSE,"N";"MIDTERM_TAB",#N/A,FALSE,"O";"FUND_CRED",#N/A,FALSE,"P";"DEBT_TAB1",#N/A,FALSE,"Q";"DEBT_TAB2",#N/A,FALSE,"Q";"FORFIN_TAB1",#N/A,FALSE,"R";"FORFIN_TAB2",#N/A,FALSE,"R";"BOP_ANALY",#N/A,FALSE,"U"}</definedName>
    <definedName name="wrn.MBADOP." localSheetId="49" hidden="1">{"BOP_TAB",#N/A,FALSE,"N";"MIDTERM_TAB",#N/A,FALSE,"O";"FUND_CRED",#N/A,FALSE,"P";"DEBT_TAB1",#N/A,FALSE,"Q";"DEBT_TAB2",#N/A,FALSE,"Q";"FORFIN_TAB1",#N/A,FALSE,"R";"FORFIN_TAB2",#N/A,FALSE,"R";"BOP_ANALY",#N/A,FALSE,"U"}</definedName>
    <definedName name="wrn.MBADOP." localSheetId="50" hidden="1">{"BOP_TAB",#N/A,FALSE,"N";"MIDTERM_TAB",#N/A,FALSE,"O";"FUND_CRED",#N/A,FALSE,"P";"DEBT_TAB1",#N/A,FALSE,"Q";"DEBT_TAB2",#N/A,FALSE,"Q";"FORFIN_TAB1",#N/A,FALSE,"R";"FORFIN_TAB2",#N/A,FALSE,"R";"BOP_ANALY",#N/A,FALSE,"U"}</definedName>
    <definedName name="wrn.MBADOP." localSheetId="51" hidden="1">{"BOP_TAB",#N/A,FALSE,"N";"MIDTERM_TAB",#N/A,FALSE,"O";"FUND_CRED",#N/A,FALSE,"P";"DEBT_TAB1",#N/A,FALSE,"Q";"DEBT_TAB2",#N/A,FALSE,"Q";"FORFIN_TAB1",#N/A,FALSE,"R";"FORFIN_TAB2",#N/A,FALSE,"R";"BOP_ANALY",#N/A,FALSE,"U"}</definedName>
    <definedName name="wrn.MBADOP." localSheetId="52" hidden="1">{"BOP_TAB",#N/A,FALSE,"N";"MIDTERM_TAB",#N/A,FALSE,"O";"FUND_CRED",#N/A,FALSE,"P";"DEBT_TAB1",#N/A,FALSE,"Q";"DEBT_TAB2",#N/A,FALSE,"Q";"FORFIN_TAB1",#N/A,FALSE,"R";"FORFIN_TAB2",#N/A,FALSE,"R";"BOP_ANALY",#N/A,FALSE,"U"}</definedName>
    <definedName name="wrn.MBADOP." localSheetId="53" hidden="1">{"BOP_TAB",#N/A,FALSE,"N";"MIDTERM_TAB",#N/A,FALSE,"O";"FUND_CRED",#N/A,FALSE,"P";"DEBT_TAB1",#N/A,FALSE,"Q";"DEBT_TAB2",#N/A,FALSE,"Q";"FORFIN_TAB1",#N/A,FALSE,"R";"FORFIN_TAB2",#N/A,FALSE,"R";"BOP_ANALY",#N/A,FALSE,"U"}</definedName>
    <definedName name="wrn.MBADOP." localSheetId="54" hidden="1">{"BOP_TAB",#N/A,FALSE,"N";"MIDTERM_TAB",#N/A,FALSE,"O";"FUND_CRED",#N/A,FALSE,"P";"DEBT_TAB1",#N/A,FALSE,"Q";"DEBT_TAB2",#N/A,FALSE,"Q";"FORFIN_TAB1",#N/A,FALSE,"R";"FORFIN_TAB2",#N/A,FALSE,"R";"BOP_ANALY",#N/A,FALSE,"U"}</definedName>
    <definedName name="wrn.MBADOP." localSheetId="55" hidden="1">{"BOP_TAB",#N/A,FALSE,"N";"MIDTERM_TAB",#N/A,FALSE,"O";"FUND_CRED",#N/A,FALSE,"P";"DEBT_TAB1",#N/A,FALSE,"Q";"DEBT_TAB2",#N/A,FALSE,"Q";"FORFIN_TAB1",#N/A,FALSE,"R";"FORFIN_TAB2",#N/A,FALSE,"R";"BOP_ANALY",#N/A,FALSE,"U"}</definedName>
    <definedName name="wrn.MBADOP." localSheetId="56" hidden="1">{"BOP_TAB",#N/A,FALSE,"N";"MIDTERM_TAB",#N/A,FALSE,"O";"FUND_CRED",#N/A,FALSE,"P";"DEBT_TAB1",#N/A,FALSE,"Q";"DEBT_TAB2",#N/A,FALSE,"Q";"FORFIN_TAB1",#N/A,FALSE,"R";"FORFIN_TAB2",#N/A,FALSE,"R";"BOP_ANALY",#N/A,FALSE,"U"}</definedName>
    <definedName name="wrn.MBADOP." localSheetId="58" hidden="1">{"BOP_TAB",#N/A,FALSE,"N";"MIDTERM_TAB",#N/A,FALSE,"O";"FUND_CRED",#N/A,FALSE,"P";"DEBT_TAB1",#N/A,FALSE,"Q";"DEBT_TAB2",#N/A,FALSE,"Q";"FORFIN_TAB1",#N/A,FALSE,"R";"FORFIN_TAB2",#N/A,FALSE,"R";"BOP_ANALY",#N/A,FALSE,"U"}</definedName>
    <definedName name="wrn.MBADOP." localSheetId="59" hidden="1">{"BOP_TAB",#N/A,FALSE,"N";"MIDTERM_TAB",#N/A,FALSE,"O";"FUND_CRED",#N/A,FALSE,"P";"DEBT_TAB1",#N/A,FALSE,"Q";"DEBT_TAB2",#N/A,FALSE,"Q";"FORFIN_TAB1",#N/A,FALSE,"R";"FORFIN_TAB2",#N/A,FALSE,"R";"BOP_ANALY",#N/A,FALSE,"U"}</definedName>
    <definedName name="wrn.MBADOP." localSheetId="64" hidden="1">{"BOP_TAB",#N/A,FALSE,"N";"MIDTERM_TAB",#N/A,FALSE,"O";"FUND_CRED",#N/A,FALSE,"P";"DEBT_TAB1",#N/A,FALSE,"Q";"DEBT_TAB2",#N/A,FALSE,"Q";"FORFIN_TAB1",#N/A,FALSE,"R";"FORFIN_TAB2",#N/A,FALSE,"R";"BOP_ANALY",#N/A,FALSE,"U"}</definedName>
    <definedName name="wrn.MBADOP." localSheetId="65" hidden="1">{"BOP_TAB",#N/A,FALSE,"N";"MIDTERM_TAB",#N/A,FALSE,"O";"FUND_CRED",#N/A,FALSE,"P";"DEBT_TAB1",#N/A,FALSE,"Q";"DEBT_TAB2",#N/A,FALSE,"Q";"FORFIN_TAB1",#N/A,FALSE,"R";"FORFIN_TAB2",#N/A,FALSE,"R";"BOP_ANALY",#N/A,FALSE,"U"}</definedName>
    <definedName name="wrn.MBADOP." localSheetId="66" hidden="1">{"BOP_TAB",#N/A,FALSE,"N";"MIDTERM_TAB",#N/A,FALSE,"O";"FUND_CRED",#N/A,FALSE,"P";"DEBT_TAB1",#N/A,FALSE,"Q";"DEBT_TAB2",#N/A,FALSE,"Q";"FORFIN_TAB1",#N/A,FALSE,"R";"FORFIN_TAB2",#N/A,FALSE,"R";"BOP_ANALY",#N/A,FALSE,"U"}</definedName>
    <definedName name="wrn.MBADOP." localSheetId="6" hidden="1">{"BOP_TAB",#N/A,FALSE,"N";"MIDTERM_TAB",#N/A,FALSE,"O";"FUND_CRED",#N/A,FALSE,"P";"DEBT_TAB1",#N/A,FALSE,"Q";"DEBT_TAB2",#N/A,FALSE,"Q";"FORFIN_TAB1",#N/A,FALSE,"R";"FORFIN_TAB2",#N/A,FALSE,"R";"BOP_ANALY",#N/A,FALSE,"U"}</definedName>
    <definedName name="wrn.MBADOP." localSheetId="67" hidden="1">{"BOP_TAB",#N/A,FALSE,"N";"MIDTERM_TAB",#N/A,FALSE,"O";"FUND_CRED",#N/A,FALSE,"P";"DEBT_TAB1",#N/A,FALSE,"Q";"DEBT_TAB2",#N/A,FALSE,"Q";"FORFIN_TAB1",#N/A,FALSE,"R";"FORFIN_TAB2",#N/A,FALSE,"R";"BOP_ANALY",#N/A,FALSE,"U"}</definedName>
    <definedName name="wrn.MBADOP." localSheetId="69" hidden="1">{"BOP_TAB",#N/A,FALSE,"N";"MIDTERM_TAB",#N/A,FALSE,"O";"FUND_CRED",#N/A,FALSE,"P";"DEBT_TAB1",#N/A,FALSE,"Q";"DEBT_TAB2",#N/A,FALSE,"Q";"FORFIN_TAB1",#N/A,FALSE,"R";"FORFIN_TAB2",#N/A,FALSE,"R";"BOP_ANALY",#N/A,FALSE,"U"}</definedName>
    <definedName name="wrn.MBADOP." localSheetId="71" hidden="1">{"BOP_TAB",#N/A,FALSE,"N";"MIDTERM_TAB",#N/A,FALSE,"O";"FUND_CRED",#N/A,FALSE,"P";"DEBT_TAB1",#N/A,FALSE,"Q";"DEBT_TAB2",#N/A,FALSE,"Q";"FORFIN_TAB1",#N/A,FALSE,"R";"FORFIN_TAB2",#N/A,FALSE,"R";"BOP_ANALY",#N/A,FALSE,"U"}</definedName>
    <definedName name="wrn.MBADOP." localSheetId="73" hidden="1">{"BOP_TAB",#N/A,FALSE,"N";"MIDTERM_TAB",#N/A,FALSE,"O";"FUND_CRED",#N/A,FALSE,"P";"DEBT_TAB1",#N/A,FALSE,"Q";"DEBT_TAB2",#N/A,FALSE,"Q";"FORFIN_TAB1",#N/A,FALSE,"R";"FORFIN_TAB2",#N/A,FALSE,"R";"BOP_ANALY",#N/A,FALSE,"U"}</definedName>
    <definedName name="wrn.MBADOP." localSheetId="74" hidden="1">{"BOP_TAB",#N/A,FALSE,"N";"MIDTERM_TAB",#N/A,FALSE,"O";"FUND_CRED",#N/A,FALSE,"P";"DEBT_TAB1",#N/A,FALSE,"Q";"DEBT_TAB2",#N/A,FALSE,"Q";"FORFIN_TAB1",#N/A,FALSE,"R";"FORFIN_TAB2",#N/A,FALSE,"R";"BOP_ANALY",#N/A,FALSE,"U"}</definedName>
    <definedName name="wrn.MBADOP." localSheetId="0"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 hidden="1">{"MONA",#N/A,FALSE,"S"}</definedName>
    <definedName name="wrn.MONA." localSheetId="22" hidden="1">{"MONA",#N/A,FALSE,"S"}</definedName>
    <definedName name="wrn.MONA." localSheetId="2" hidden="1">{"MONA",#N/A,FALSE,"S"}</definedName>
    <definedName name="wrn.MONA." localSheetId="26" hidden="1">{"MONA",#N/A,FALSE,"S"}</definedName>
    <definedName name="wrn.MONA." localSheetId="27" hidden="1">{"MONA",#N/A,FALSE,"S"}</definedName>
    <definedName name="wrn.MONA." localSheetId="31" hidden="1">{"MONA",#N/A,FALSE,"S"}</definedName>
    <definedName name="wrn.MONA." localSheetId="32" hidden="1">{"MONA",#N/A,FALSE,"S"}</definedName>
    <definedName name="wrn.MONA." localSheetId="33" hidden="1">{"MONA",#N/A,FALSE,"S"}</definedName>
    <definedName name="wrn.MONA." localSheetId="3" hidden="1">{"MONA",#N/A,FALSE,"S"}</definedName>
    <definedName name="wrn.MONA." localSheetId="39" hidden="1">{"MONA",#N/A,FALSE,"S"}</definedName>
    <definedName name="wrn.MONA." localSheetId="40"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1" hidden="1">{"MONA",#N/A,FALSE,"S"}</definedName>
    <definedName name="wrn.MONA." localSheetId="52"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58" hidden="1">{"MONA",#N/A,FALSE,"S"}</definedName>
    <definedName name="wrn.MONA." localSheetId="59" hidden="1">{"MONA",#N/A,FALSE,"S"}</definedName>
    <definedName name="wrn.MONA." localSheetId="64" hidden="1">{"MONA",#N/A,FALSE,"S"}</definedName>
    <definedName name="wrn.MONA." localSheetId="65" hidden="1">{"MONA",#N/A,FALSE,"S"}</definedName>
    <definedName name="wrn.MONA." localSheetId="66" hidden="1">{"MONA",#N/A,FALSE,"S"}</definedName>
    <definedName name="wrn.MONA." localSheetId="6" hidden="1">{"MONA",#N/A,FALSE,"S"}</definedName>
    <definedName name="wrn.MONA." localSheetId="67" hidden="1">{"MONA",#N/A,FALSE,"S"}</definedName>
    <definedName name="wrn.MONA." localSheetId="69" hidden="1">{"MONA",#N/A,FALSE,"S"}</definedName>
    <definedName name="wrn.MONA." localSheetId="71" hidden="1">{"MONA",#N/A,FALSE,"S"}</definedName>
    <definedName name="wrn.MONA." localSheetId="73" hidden="1">{"MONA",#N/A,FALSE,"S"}</definedName>
    <definedName name="wrn.MONA." localSheetId="74" hidden="1">{"MONA",#N/A,FALSE,"S"}</definedName>
    <definedName name="wrn.MONA." localSheetId="0" hidden="1">{"MONA",#N/A,FALSE,"S"}</definedName>
    <definedName name="wrn.MONA." hidden="1">{"MONA",#N/A,FALSE,"S"}</definedName>
    <definedName name="wrn.MS." localSheetId="1" hidden="1">{#N/A,#N/A,FALSE,"MS"}</definedName>
    <definedName name="wrn.MS." localSheetId="22" hidden="1">{#N/A,#N/A,FALSE,"MS"}</definedName>
    <definedName name="wrn.MS." localSheetId="2" hidden="1">{#N/A,#N/A,FALSE,"MS"}</definedName>
    <definedName name="wrn.MS." localSheetId="26" hidden="1">{#N/A,#N/A,FALSE,"MS"}</definedName>
    <definedName name="wrn.MS." localSheetId="27" hidden="1">{#N/A,#N/A,FALSE,"MS"}</definedName>
    <definedName name="wrn.MS." localSheetId="31" hidden="1">{#N/A,#N/A,FALSE,"MS"}</definedName>
    <definedName name="wrn.MS." localSheetId="32" hidden="1">{#N/A,#N/A,FALSE,"MS"}</definedName>
    <definedName name="wrn.MS." localSheetId="33" hidden="1">{#N/A,#N/A,FALSE,"MS"}</definedName>
    <definedName name="wrn.MS." localSheetId="3" hidden="1">{#N/A,#N/A,FALSE,"MS"}</definedName>
    <definedName name="wrn.MS." localSheetId="39" hidden="1">{#N/A,#N/A,FALSE,"MS"}</definedName>
    <definedName name="wrn.MS." localSheetId="40" hidden="1">{#N/A,#N/A,FALSE,"MS"}</definedName>
    <definedName name="wrn.MS." localSheetId="41" hidden="1">{#N/A,#N/A,FALSE,"MS"}</definedName>
    <definedName name="wrn.MS." localSheetId="42" hidden="1">{#N/A,#N/A,FALSE,"MS"}</definedName>
    <definedName name="wrn.MS." localSheetId="43" hidden="1">{#N/A,#N/A,FALSE,"MS"}</definedName>
    <definedName name="wrn.MS." localSheetId="44" hidden="1">{#N/A,#N/A,FALSE,"MS"}</definedName>
    <definedName name="wrn.MS." localSheetId="45" hidden="1">{#N/A,#N/A,FALSE,"MS"}</definedName>
    <definedName name="wrn.MS." localSheetId="46" hidden="1">{#N/A,#N/A,FALSE,"MS"}</definedName>
    <definedName name="wrn.MS." localSheetId="47" hidden="1">{#N/A,#N/A,FALSE,"MS"}</definedName>
    <definedName name="wrn.MS." localSheetId="48" hidden="1">{#N/A,#N/A,FALSE,"MS"}</definedName>
    <definedName name="wrn.MS." localSheetId="49" hidden="1">{#N/A,#N/A,FALSE,"MS"}</definedName>
    <definedName name="wrn.MS." localSheetId="50" hidden="1">{#N/A,#N/A,FALSE,"MS"}</definedName>
    <definedName name="wrn.MS." localSheetId="51" hidden="1">{#N/A,#N/A,FALSE,"MS"}</definedName>
    <definedName name="wrn.MS." localSheetId="52" hidden="1">{#N/A,#N/A,FALSE,"MS"}</definedName>
    <definedName name="wrn.MS." localSheetId="53" hidden="1">{#N/A,#N/A,FALSE,"MS"}</definedName>
    <definedName name="wrn.MS." localSheetId="54" hidden="1">{#N/A,#N/A,FALSE,"MS"}</definedName>
    <definedName name="wrn.MS." localSheetId="55" hidden="1">{#N/A,#N/A,FALSE,"MS"}</definedName>
    <definedName name="wrn.MS." localSheetId="56" hidden="1">{#N/A,#N/A,FALSE,"MS"}</definedName>
    <definedName name="wrn.MS." localSheetId="58" hidden="1">{#N/A,#N/A,FALSE,"MS"}</definedName>
    <definedName name="wrn.MS." localSheetId="59" hidden="1">{#N/A,#N/A,FALSE,"MS"}</definedName>
    <definedName name="wrn.MS." localSheetId="64" hidden="1">{#N/A,#N/A,FALSE,"MS"}</definedName>
    <definedName name="wrn.MS." localSheetId="65" hidden="1">{#N/A,#N/A,FALSE,"MS"}</definedName>
    <definedName name="wrn.MS." localSheetId="66" hidden="1">{#N/A,#N/A,FALSE,"MS"}</definedName>
    <definedName name="wrn.MS." localSheetId="6" hidden="1">{#N/A,#N/A,FALSE,"MS"}</definedName>
    <definedName name="wrn.MS." localSheetId="67" hidden="1">{#N/A,#N/A,FALSE,"MS"}</definedName>
    <definedName name="wrn.MS." localSheetId="69" hidden="1">{#N/A,#N/A,FALSE,"MS"}</definedName>
    <definedName name="wrn.MS." localSheetId="71" hidden="1">{#N/A,#N/A,FALSE,"MS"}</definedName>
    <definedName name="wrn.MS." localSheetId="73" hidden="1">{#N/A,#N/A,FALSE,"MS"}</definedName>
    <definedName name="wrn.MS." localSheetId="74" hidden="1">{#N/A,#N/A,FALSE,"MS"}</definedName>
    <definedName name="wrn.MS." localSheetId="0" hidden="1">{#N/A,#N/A,FALSE,"MS"}</definedName>
    <definedName name="wrn.MS." hidden="1">{#N/A,#N/A,FALSE,"MS"}</definedName>
    <definedName name="wrn.MUS_RED_May02." localSheetId="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1" hidden="1">{#N/A,#N/A,FALSE,"NBG"}</definedName>
    <definedName name="wrn.NBG." localSheetId="22" hidden="1">{#N/A,#N/A,FALSE,"NBG"}</definedName>
    <definedName name="wrn.NBG." localSheetId="2" hidden="1">{#N/A,#N/A,FALSE,"NBG"}</definedName>
    <definedName name="wrn.NBG." localSheetId="26" hidden="1">{#N/A,#N/A,FALSE,"NBG"}</definedName>
    <definedName name="wrn.NBG." localSheetId="27" hidden="1">{#N/A,#N/A,FALSE,"NBG"}</definedName>
    <definedName name="wrn.NBG." localSheetId="31" hidden="1">{#N/A,#N/A,FALSE,"NBG"}</definedName>
    <definedName name="wrn.NBG." localSheetId="32" hidden="1">{#N/A,#N/A,FALSE,"NBG"}</definedName>
    <definedName name="wrn.NBG." localSheetId="33" hidden="1">{#N/A,#N/A,FALSE,"NBG"}</definedName>
    <definedName name="wrn.NBG." localSheetId="3" hidden="1">{#N/A,#N/A,FALSE,"NBG"}</definedName>
    <definedName name="wrn.NBG." localSheetId="39" hidden="1">{#N/A,#N/A,FALSE,"NBG"}</definedName>
    <definedName name="wrn.NBG." localSheetId="40" hidden="1">{#N/A,#N/A,FALSE,"NBG"}</definedName>
    <definedName name="wrn.NBG." localSheetId="41" hidden="1">{#N/A,#N/A,FALSE,"NBG"}</definedName>
    <definedName name="wrn.NBG." localSheetId="42" hidden="1">{#N/A,#N/A,FALSE,"NBG"}</definedName>
    <definedName name="wrn.NBG." localSheetId="43" hidden="1">{#N/A,#N/A,FALSE,"NBG"}</definedName>
    <definedName name="wrn.NBG." localSheetId="44" hidden="1">{#N/A,#N/A,FALSE,"NBG"}</definedName>
    <definedName name="wrn.NBG." localSheetId="45" hidden="1">{#N/A,#N/A,FALSE,"NBG"}</definedName>
    <definedName name="wrn.NBG." localSheetId="46" hidden="1">{#N/A,#N/A,FALSE,"NBG"}</definedName>
    <definedName name="wrn.NBG." localSheetId="47" hidden="1">{#N/A,#N/A,FALSE,"NBG"}</definedName>
    <definedName name="wrn.NBG." localSheetId="48" hidden="1">{#N/A,#N/A,FALSE,"NBG"}</definedName>
    <definedName name="wrn.NBG." localSheetId="49" hidden="1">{#N/A,#N/A,FALSE,"NBG"}</definedName>
    <definedName name="wrn.NBG." localSheetId="50" hidden="1">{#N/A,#N/A,FALSE,"NBG"}</definedName>
    <definedName name="wrn.NBG." localSheetId="51" hidden="1">{#N/A,#N/A,FALSE,"NBG"}</definedName>
    <definedName name="wrn.NBG." localSheetId="52" hidden="1">{#N/A,#N/A,FALSE,"NBG"}</definedName>
    <definedName name="wrn.NBG." localSheetId="53" hidden="1">{#N/A,#N/A,FALSE,"NBG"}</definedName>
    <definedName name="wrn.NBG." localSheetId="54" hidden="1">{#N/A,#N/A,FALSE,"NBG"}</definedName>
    <definedName name="wrn.NBG." localSheetId="55" hidden="1">{#N/A,#N/A,FALSE,"NBG"}</definedName>
    <definedName name="wrn.NBG." localSheetId="56" hidden="1">{#N/A,#N/A,FALSE,"NBG"}</definedName>
    <definedName name="wrn.NBG." localSheetId="58" hidden="1">{#N/A,#N/A,FALSE,"NBG"}</definedName>
    <definedName name="wrn.NBG." localSheetId="59" hidden="1">{#N/A,#N/A,FALSE,"NBG"}</definedName>
    <definedName name="wrn.NBG." localSheetId="64" hidden="1">{#N/A,#N/A,FALSE,"NBG"}</definedName>
    <definedName name="wrn.NBG." localSheetId="65" hidden="1">{#N/A,#N/A,FALSE,"NBG"}</definedName>
    <definedName name="wrn.NBG." localSheetId="66" hidden="1">{#N/A,#N/A,FALSE,"NBG"}</definedName>
    <definedName name="wrn.NBG." localSheetId="6" hidden="1">{#N/A,#N/A,FALSE,"NBG"}</definedName>
    <definedName name="wrn.NBG." localSheetId="67" hidden="1">{#N/A,#N/A,FALSE,"NBG"}</definedName>
    <definedName name="wrn.NBG." localSheetId="69" hidden="1">{#N/A,#N/A,FALSE,"NBG"}</definedName>
    <definedName name="wrn.NBG." localSheetId="71" hidden="1">{#N/A,#N/A,FALSE,"NBG"}</definedName>
    <definedName name="wrn.NBG." localSheetId="73" hidden="1">{#N/A,#N/A,FALSE,"NBG"}</definedName>
    <definedName name="wrn.NBG." localSheetId="74" hidden="1">{#N/A,#N/A,FALSE,"NBG"}</definedName>
    <definedName name="wrn.NBG." localSheetId="0" hidden="1">{#N/A,#N/A,FALSE,"NBG"}</definedName>
    <definedName name="wrn.NBG." hidden="1">{#N/A,#N/A,FALSE,"NBG"}</definedName>
    <definedName name="wrn.Output._.tables." localSheetId="1" hidden="1">{#N/A,#N/A,FALSE,"I";#N/A,#N/A,FALSE,"J";#N/A,#N/A,FALSE,"K";#N/A,#N/A,FALSE,"L";#N/A,#N/A,FALSE,"M";#N/A,#N/A,FALSE,"N";#N/A,#N/A,FALSE,"O"}</definedName>
    <definedName name="wrn.Output._.tables." localSheetId="22" hidden="1">{#N/A,#N/A,FALSE,"I";#N/A,#N/A,FALSE,"J";#N/A,#N/A,FALSE,"K";#N/A,#N/A,FALSE,"L";#N/A,#N/A,FALSE,"M";#N/A,#N/A,FALSE,"N";#N/A,#N/A,FALSE,"O"}</definedName>
    <definedName name="wrn.Output._.tables." localSheetId="2"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4" hidden="1">{#N/A,#N/A,FALSE,"I";#N/A,#N/A,FALSE,"J";#N/A,#N/A,FALSE,"K";#N/A,#N/A,FALSE,"L";#N/A,#N/A,FALSE,"M";#N/A,#N/A,FALSE,"N";#N/A,#N/A,FALSE,"O"}</definedName>
    <definedName name="wrn.Output._.tables." localSheetId="65" hidden="1">{#N/A,#N/A,FALSE,"I";#N/A,#N/A,FALSE,"J";#N/A,#N/A,FALSE,"K";#N/A,#N/A,FALSE,"L";#N/A,#N/A,FALSE,"M";#N/A,#N/A,FALSE,"N";#N/A,#N/A,FALSE,"O"}</definedName>
    <definedName name="wrn.Output._.tables." localSheetId="66" hidden="1">{#N/A,#N/A,FALSE,"I";#N/A,#N/A,FALSE,"J";#N/A,#N/A,FALSE,"K";#N/A,#N/A,FALSE,"L";#N/A,#N/A,FALSE,"M";#N/A,#N/A,FALSE,"N";#N/A,#N/A,FALSE,"O"}</definedName>
    <definedName name="wrn.Output._.tables." localSheetId="6" hidden="1">{#N/A,#N/A,FALSE,"I";#N/A,#N/A,FALSE,"J";#N/A,#N/A,FALSE,"K";#N/A,#N/A,FALSE,"L";#N/A,#N/A,FALSE,"M";#N/A,#N/A,FALSE,"N";#N/A,#N/A,FALSE,"O"}</definedName>
    <definedName name="wrn.Output._.tables." localSheetId="67" hidden="1">{#N/A,#N/A,FALSE,"I";#N/A,#N/A,FALSE,"J";#N/A,#N/A,FALSE,"K";#N/A,#N/A,FALSE,"L";#N/A,#N/A,FALSE,"M";#N/A,#N/A,FALSE,"N";#N/A,#N/A,FALSE,"O"}</definedName>
    <definedName name="wrn.Output._.tables." localSheetId="69" hidden="1">{#N/A,#N/A,FALSE,"I";#N/A,#N/A,FALSE,"J";#N/A,#N/A,FALSE,"K";#N/A,#N/A,FALSE,"L";#N/A,#N/A,FALSE,"M";#N/A,#N/A,FALSE,"N";#N/A,#N/A,FALSE,"O"}</definedName>
    <definedName name="wrn.Output._.tables." localSheetId="71" hidden="1">{#N/A,#N/A,FALSE,"I";#N/A,#N/A,FALSE,"J";#N/A,#N/A,FALSE,"K";#N/A,#N/A,FALSE,"L";#N/A,#N/A,FALSE,"M";#N/A,#N/A,FALSE,"N";#N/A,#N/A,FALSE,"O"}</definedName>
    <definedName name="wrn.Output._.tables." localSheetId="73" hidden="1">{#N/A,#N/A,FALSE,"I";#N/A,#N/A,FALSE,"J";#N/A,#N/A,FALSE,"K";#N/A,#N/A,FALSE,"L";#N/A,#N/A,FALSE,"M";#N/A,#N/A,FALSE,"N";#N/A,#N/A,FALSE,"O"}</definedName>
    <definedName name="wrn.Output._.tables." localSheetId="74" hidden="1">{#N/A,#N/A,FALSE,"I";#N/A,#N/A,FALSE,"J";#N/A,#N/A,FALSE,"K";#N/A,#N/A,FALSE,"L";#N/A,#N/A,FALSE,"M";#N/A,#N/A,FALSE,"N";#N/A,#N/A,FALSE,"O"}</definedName>
    <definedName name="wrn.Output._.tables." localSheetId="0" hidden="1">{#N/A,#N/A,FALSE,"I";#N/A,#N/A,FALSE,"J";#N/A,#N/A,FALSE,"K";#N/A,#N/A,FALSE,"L";#N/A,#N/A,FALSE,"M";#N/A,#N/A,FALSE,"N";#N/A,#N/A,FALSE,"O"}</definedName>
    <definedName name="wrn.Output._.tables." hidden="1">{#N/A,#N/A,FALSE,"I";#N/A,#N/A,FALSE,"J";#N/A,#N/A,FALSE,"K";#N/A,#N/A,FALSE,"L";#N/A,#N/A,FALSE,"M";#N/A,#N/A,FALSE,"N";#N/A,#N/A,FALSE,"O"}</definedName>
    <definedName name="wrn.PASMON." localSheetId="1" hidden="1">{"1",#N/A,FALSE,"Pasivos Mon";"2",#N/A,FALSE,"Pasivos Mon"}</definedName>
    <definedName name="wrn.PASMON." localSheetId="22" hidden="1">{"1",#N/A,FALSE,"Pasivos Mon";"2",#N/A,FALSE,"Pasivos Mon"}</definedName>
    <definedName name="wrn.PASMON." localSheetId="2" hidden="1">{"1",#N/A,FALSE,"Pasivos Mon";"2",#N/A,FALSE,"Pasivos Mon"}</definedName>
    <definedName name="wrn.PASMON." localSheetId="26" hidden="1">{"1",#N/A,FALSE,"Pasivos Mon";"2",#N/A,FALSE,"Pasivos Mon"}</definedName>
    <definedName name="wrn.PASMON." localSheetId="27" hidden="1">{"1",#N/A,FALSE,"Pasivos Mon";"2",#N/A,FALSE,"Pasivos Mon"}</definedName>
    <definedName name="wrn.PASMON." localSheetId="31" hidden="1">{"1",#N/A,FALSE,"Pasivos Mon";"2",#N/A,FALSE,"Pasivos Mon"}</definedName>
    <definedName name="wrn.PASMON." localSheetId="32" hidden="1">{"1",#N/A,FALSE,"Pasivos Mon";"2",#N/A,FALSE,"Pasivos Mon"}</definedName>
    <definedName name="wrn.PASMON." localSheetId="33" hidden="1">{"1",#N/A,FALSE,"Pasivos Mon";"2",#N/A,FALSE,"Pasivos Mon"}</definedName>
    <definedName name="wrn.PASMON." localSheetId="3" hidden="1">{"1",#N/A,FALSE,"Pasivos Mon";"2",#N/A,FALSE,"Pasivos Mon"}</definedName>
    <definedName name="wrn.PASMON." localSheetId="39" hidden="1">{"1",#N/A,FALSE,"Pasivos Mon";"2",#N/A,FALSE,"Pasivos Mon"}</definedName>
    <definedName name="wrn.PASMON." localSheetId="40" hidden="1">{"1",#N/A,FALSE,"Pasivos Mon";"2",#N/A,FALSE,"Pasivos Mon"}</definedName>
    <definedName name="wrn.PASMON." localSheetId="41" hidden="1">{"1",#N/A,FALSE,"Pasivos Mon";"2",#N/A,FALSE,"Pasivos Mon"}</definedName>
    <definedName name="wrn.PASMON." localSheetId="42" hidden="1">{"1",#N/A,FALSE,"Pasivos Mon";"2",#N/A,FALSE,"Pasivos Mon"}</definedName>
    <definedName name="wrn.PASMON." localSheetId="43" hidden="1">{"1",#N/A,FALSE,"Pasivos Mon";"2",#N/A,FALSE,"Pasivos Mon"}</definedName>
    <definedName name="wrn.PASMON." localSheetId="44" hidden="1">{"1",#N/A,FALSE,"Pasivos Mon";"2",#N/A,FALSE,"Pasivos Mon"}</definedName>
    <definedName name="wrn.PASMON." localSheetId="45" hidden="1">{"1",#N/A,FALSE,"Pasivos Mon";"2",#N/A,FALSE,"Pasivos Mon"}</definedName>
    <definedName name="wrn.PASMON." localSheetId="46" hidden="1">{"1",#N/A,FALSE,"Pasivos Mon";"2",#N/A,FALSE,"Pasivos Mon"}</definedName>
    <definedName name="wrn.PASMON." localSheetId="47" hidden="1">{"1",#N/A,FALSE,"Pasivos Mon";"2",#N/A,FALSE,"Pasivos Mon"}</definedName>
    <definedName name="wrn.PASMON." localSheetId="48" hidden="1">{"1",#N/A,FALSE,"Pasivos Mon";"2",#N/A,FALSE,"Pasivos Mon"}</definedName>
    <definedName name="wrn.PASMON." localSheetId="49" hidden="1">{"1",#N/A,FALSE,"Pasivos Mon";"2",#N/A,FALSE,"Pasivos Mon"}</definedName>
    <definedName name="wrn.PASMON." localSheetId="50" hidden="1">{"1",#N/A,FALSE,"Pasivos Mon";"2",#N/A,FALSE,"Pasivos Mon"}</definedName>
    <definedName name="wrn.PASMON." localSheetId="51" hidden="1">{"1",#N/A,FALSE,"Pasivos Mon";"2",#N/A,FALSE,"Pasivos Mon"}</definedName>
    <definedName name="wrn.PASMON." localSheetId="52" hidden="1">{"1",#N/A,FALSE,"Pasivos Mon";"2",#N/A,FALSE,"Pasivos Mon"}</definedName>
    <definedName name="wrn.PASMON." localSheetId="53" hidden="1">{"1",#N/A,FALSE,"Pasivos Mon";"2",#N/A,FALSE,"Pasivos Mon"}</definedName>
    <definedName name="wrn.PASMON." localSheetId="54" hidden="1">{"1",#N/A,FALSE,"Pasivos Mon";"2",#N/A,FALSE,"Pasivos Mon"}</definedName>
    <definedName name="wrn.PASMON." localSheetId="55" hidden="1">{"1",#N/A,FALSE,"Pasivos Mon";"2",#N/A,FALSE,"Pasivos Mon"}</definedName>
    <definedName name="wrn.PASMON." localSheetId="56" hidden="1">{"1",#N/A,FALSE,"Pasivos Mon";"2",#N/A,FALSE,"Pasivos Mon"}</definedName>
    <definedName name="wrn.PASMON." localSheetId="58" hidden="1">{"1",#N/A,FALSE,"Pasivos Mon";"2",#N/A,FALSE,"Pasivos Mon"}</definedName>
    <definedName name="wrn.PASMON." localSheetId="59" hidden="1">{"1",#N/A,FALSE,"Pasivos Mon";"2",#N/A,FALSE,"Pasivos Mon"}</definedName>
    <definedName name="wrn.PASMON." localSheetId="64" hidden="1">{"1",#N/A,FALSE,"Pasivos Mon";"2",#N/A,FALSE,"Pasivos Mon"}</definedName>
    <definedName name="wrn.PASMON." localSheetId="65" hidden="1">{"1",#N/A,FALSE,"Pasivos Mon";"2",#N/A,FALSE,"Pasivos Mon"}</definedName>
    <definedName name="wrn.PASMON." localSheetId="66" hidden="1">{"1",#N/A,FALSE,"Pasivos Mon";"2",#N/A,FALSE,"Pasivos Mon"}</definedName>
    <definedName name="wrn.PASMON." localSheetId="6" hidden="1">{"1",#N/A,FALSE,"Pasivos Mon";"2",#N/A,FALSE,"Pasivos Mon"}</definedName>
    <definedName name="wrn.PASMON." localSheetId="67" hidden="1">{"1",#N/A,FALSE,"Pasivos Mon";"2",#N/A,FALSE,"Pasivos Mon"}</definedName>
    <definedName name="wrn.PASMON." localSheetId="69" hidden="1">{"1",#N/A,FALSE,"Pasivos Mon";"2",#N/A,FALSE,"Pasivos Mon"}</definedName>
    <definedName name="wrn.PASMON." localSheetId="71" hidden="1">{"1",#N/A,FALSE,"Pasivos Mon";"2",#N/A,FALSE,"Pasivos Mon"}</definedName>
    <definedName name="wrn.PASMON." localSheetId="73" hidden="1">{"1",#N/A,FALSE,"Pasivos Mon";"2",#N/A,FALSE,"Pasivos Mon"}</definedName>
    <definedName name="wrn.PASMON." localSheetId="74" hidden="1">{"1",#N/A,FALSE,"Pasivos Mon";"2",#N/A,FALSE,"Pasivos Mon"}</definedName>
    <definedName name="wrn.PASMON." localSheetId="0" hidden="1">{"1",#N/A,FALSE,"Pasivos Mon";"2",#N/A,FALSE,"Pasivos Mon"}</definedName>
    <definedName name="wrn.PASMON." hidden="1">{"1",#N/A,FALSE,"Pasivos Mon";"2",#N/A,FALSE,"Pasivos Mon"}</definedName>
    <definedName name="wrn.PCPI." localSheetId="1" hidden="1">{#N/A,#N/A,FALSE,"PCPI"}</definedName>
    <definedName name="wrn.PCPI." localSheetId="22" hidden="1">{#N/A,#N/A,FALSE,"PCPI"}</definedName>
    <definedName name="wrn.PCPI." localSheetId="2" hidden="1">{#N/A,#N/A,FALSE,"PCPI"}</definedName>
    <definedName name="wrn.PCPI." localSheetId="26" hidden="1">{#N/A,#N/A,FALSE,"PCPI"}</definedName>
    <definedName name="wrn.PCPI." localSheetId="27" hidden="1">{#N/A,#N/A,FALSE,"PCPI"}</definedName>
    <definedName name="wrn.PCPI." localSheetId="31" hidden="1">{#N/A,#N/A,FALSE,"PCPI"}</definedName>
    <definedName name="wrn.PCPI." localSheetId="32" hidden="1">{#N/A,#N/A,FALSE,"PCPI"}</definedName>
    <definedName name="wrn.PCPI." localSheetId="33" hidden="1">{#N/A,#N/A,FALSE,"PCPI"}</definedName>
    <definedName name="wrn.PCPI." localSheetId="3" hidden="1">{#N/A,#N/A,FALSE,"PCPI"}</definedName>
    <definedName name="wrn.PCPI." localSheetId="39" hidden="1">{#N/A,#N/A,FALSE,"PCPI"}</definedName>
    <definedName name="wrn.PCPI." localSheetId="40" hidden="1">{#N/A,#N/A,FALSE,"PCPI"}</definedName>
    <definedName name="wrn.PCPI." localSheetId="41" hidden="1">{#N/A,#N/A,FALSE,"PCPI"}</definedName>
    <definedName name="wrn.PCPI." localSheetId="42" hidden="1">{#N/A,#N/A,FALSE,"PCPI"}</definedName>
    <definedName name="wrn.PCPI." localSheetId="43" hidden="1">{#N/A,#N/A,FALSE,"PCPI"}</definedName>
    <definedName name="wrn.PCPI." localSheetId="44" hidden="1">{#N/A,#N/A,FALSE,"PCPI"}</definedName>
    <definedName name="wrn.PCPI." localSheetId="45" hidden="1">{#N/A,#N/A,FALSE,"PCPI"}</definedName>
    <definedName name="wrn.PCPI." localSheetId="46" hidden="1">{#N/A,#N/A,FALSE,"PCPI"}</definedName>
    <definedName name="wrn.PCPI." localSheetId="47" hidden="1">{#N/A,#N/A,FALSE,"PCPI"}</definedName>
    <definedName name="wrn.PCPI." localSheetId="48" hidden="1">{#N/A,#N/A,FALSE,"PCPI"}</definedName>
    <definedName name="wrn.PCPI." localSheetId="49" hidden="1">{#N/A,#N/A,FALSE,"PCPI"}</definedName>
    <definedName name="wrn.PCPI." localSheetId="50" hidden="1">{#N/A,#N/A,FALSE,"PCPI"}</definedName>
    <definedName name="wrn.PCPI." localSheetId="51" hidden="1">{#N/A,#N/A,FALSE,"PCPI"}</definedName>
    <definedName name="wrn.PCPI." localSheetId="52" hidden="1">{#N/A,#N/A,FALSE,"PCPI"}</definedName>
    <definedName name="wrn.PCPI." localSheetId="53" hidden="1">{#N/A,#N/A,FALSE,"PCPI"}</definedName>
    <definedName name="wrn.PCPI." localSheetId="54" hidden="1">{#N/A,#N/A,FALSE,"PCPI"}</definedName>
    <definedName name="wrn.PCPI." localSheetId="55" hidden="1">{#N/A,#N/A,FALSE,"PCPI"}</definedName>
    <definedName name="wrn.PCPI." localSheetId="56" hidden="1">{#N/A,#N/A,FALSE,"PCPI"}</definedName>
    <definedName name="wrn.PCPI." localSheetId="58" hidden="1">{#N/A,#N/A,FALSE,"PCPI"}</definedName>
    <definedName name="wrn.PCPI." localSheetId="59" hidden="1">{#N/A,#N/A,FALSE,"PCPI"}</definedName>
    <definedName name="wrn.PCPI." localSheetId="64" hidden="1">{#N/A,#N/A,FALSE,"PCPI"}</definedName>
    <definedName name="wrn.PCPI." localSheetId="65" hidden="1">{#N/A,#N/A,FALSE,"PCPI"}</definedName>
    <definedName name="wrn.PCPI." localSheetId="66" hidden="1">{#N/A,#N/A,FALSE,"PCPI"}</definedName>
    <definedName name="wrn.PCPI." localSheetId="6" hidden="1">{#N/A,#N/A,FALSE,"PCPI"}</definedName>
    <definedName name="wrn.PCPI." localSheetId="67" hidden="1">{#N/A,#N/A,FALSE,"PCPI"}</definedName>
    <definedName name="wrn.PCPI." localSheetId="69" hidden="1">{#N/A,#N/A,FALSE,"PCPI"}</definedName>
    <definedName name="wrn.PCPI." localSheetId="71" hidden="1">{#N/A,#N/A,FALSE,"PCPI"}</definedName>
    <definedName name="wrn.PCPI." localSheetId="73" hidden="1">{#N/A,#N/A,FALSE,"PCPI"}</definedName>
    <definedName name="wrn.PCPI." localSheetId="74" hidden="1">{#N/A,#N/A,FALSE,"PCPI"}</definedName>
    <definedName name="wrn.PCPI." localSheetId="0" hidden="1">{#N/A,#N/A,FALSE,"PCPI"}</definedName>
    <definedName name="wrn.PCPI." hidden="1">{#N/A,#N/A,FALSE,"PCPI"}</definedName>
    <definedName name="wrn.PENSION." localSheetId="1" hidden="1">{#N/A,#N/A,FALSE,"PENSION"}</definedName>
    <definedName name="wrn.PENSION." localSheetId="22" hidden="1">{#N/A,#N/A,FALSE,"PENSION"}</definedName>
    <definedName name="wrn.PENSION." localSheetId="2" hidden="1">{#N/A,#N/A,FALSE,"PENSION"}</definedName>
    <definedName name="wrn.PENSION." localSheetId="26" hidden="1">{#N/A,#N/A,FALSE,"PENSION"}</definedName>
    <definedName name="wrn.PENSION." localSheetId="27" hidden="1">{#N/A,#N/A,FALSE,"PENSION"}</definedName>
    <definedName name="wrn.PENSION." localSheetId="31" hidden="1">{#N/A,#N/A,FALSE,"PENSION"}</definedName>
    <definedName name="wrn.PENSION." localSheetId="32" hidden="1">{#N/A,#N/A,FALSE,"PENSION"}</definedName>
    <definedName name="wrn.PENSION." localSheetId="33" hidden="1">{#N/A,#N/A,FALSE,"PENSION"}</definedName>
    <definedName name="wrn.PENSION." localSheetId="3" hidden="1">{#N/A,#N/A,FALSE,"PENSION"}</definedName>
    <definedName name="wrn.PENSION." localSheetId="39" hidden="1">{#N/A,#N/A,FALSE,"PENSION"}</definedName>
    <definedName name="wrn.PENSION." localSheetId="40" hidden="1">{#N/A,#N/A,FALSE,"PENSION"}</definedName>
    <definedName name="wrn.PENSION." localSheetId="41" hidden="1">{#N/A,#N/A,FALSE,"PENSION"}</definedName>
    <definedName name="wrn.PENSION." localSheetId="42" hidden="1">{#N/A,#N/A,FALSE,"PENSION"}</definedName>
    <definedName name="wrn.PENSION." localSheetId="43" hidden="1">{#N/A,#N/A,FALSE,"PENSION"}</definedName>
    <definedName name="wrn.PENSION." localSheetId="44" hidden="1">{#N/A,#N/A,FALSE,"PENSION"}</definedName>
    <definedName name="wrn.PENSION." localSheetId="45" hidden="1">{#N/A,#N/A,FALSE,"PENSION"}</definedName>
    <definedName name="wrn.PENSION." localSheetId="46" hidden="1">{#N/A,#N/A,FALSE,"PENSION"}</definedName>
    <definedName name="wrn.PENSION." localSheetId="47" hidden="1">{#N/A,#N/A,FALSE,"PENSION"}</definedName>
    <definedName name="wrn.PENSION." localSheetId="48" hidden="1">{#N/A,#N/A,FALSE,"PENSION"}</definedName>
    <definedName name="wrn.PENSION." localSheetId="49" hidden="1">{#N/A,#N/A,FALSE,"PENSION"}</definedName>
    <definedName name="wrn.PENSION." localSheetId="50" hidden="1">{#N/A,#N/A,FALSE,"PENSION"}</definedName>
    <definedName name="wrn.PENSION." localSheetId="51" hidden="1">{#N/A,#N/A,FALSE,"PENSION"}</definedName>
    <definedName name="wrn.PENSION." localSheetId="52" hidden="1">{#N/A,#N/A,FALSE,"PENSION"}</definedName>
    <definedName name="wrn.PENSION." localSheetId="53" hidden="1">{#N/A,#N/A,FALSE,"PENSION"}</definedName>
    <definedName name="wrn.PENSION." localSheetId="54" hidden="1">{#N/A,#N/A,FALSE,"PENSION"}</definedName>
    <definedName name="wrn.PENSION." localSheetId="55" hidden="1">{#N/A,#N/A,FALSE,"PENSION"}</definedName>
    <definedName name="wrn.PENSION." localSheetId="56" hidden="1">{#N/A,#N/A,FALSE,"PENSION"}</definedName>
    <definedName name="wrn.PENSION." localSheetId="58" hidden="1">{#N/A,#N/A,FALSE,"PENSION"}</definedName>
    <definedName name="wrn.PENSION." localSheetId="59" hidden="1">{#N/A,#N/A,FALSE,"PENSION"}</definedName>
    <definedName name="wrn.PENSION." localSheetId="64" hidden="1">{#N/A,#N/A,FALSE,"PENSION"}</definedName>
    <definedName name="wrn.PENSION." localSheetId="65" hidden="1">{#N/A,#N/A,FALSE,"PENSION"}</definedName>
    <definedName name="wrn.PENSION." localSheetId="66" hidden="1">{#N/A,#N/A,FALSE,"PENSION"}</definedName>
    <definedName name="wrn.PENSION." localSheetId="6" hidden="1">{#N/A,#N/A,FALSE,"PENSION"}</definedName>
    <definedName name="wrn.PENSION." localSheetId="67" hidden="1">{#N/A,#N/A,FALSE,"PENSION"}</definedName>
    <definedName name="wrn.PENSION." localSheetId="69" hidden="1">{#N/A,#N/A,FALSE,"PENSION"}</definedName>
    <definedName name="wrn.PENSION." localSheetId="71" hidden="1">{#N/A,#N/A,FALSE,"PENSION"}</definedName>
    <definedName name="wrn.PENSION." localSheetId="73" hidden="1">{#N/A,#N/A,FALSE,"PENSION"}</definedName>
    <definedName name="wrn.PENSION." localSheetId="74" hidden="1">{#N/A,#N/A,FALSE,"PENSION"}</definedName>
    <definedName name="wrn.PENSION." localSheetId="0" hidden="1">{#N/A,#N/A,FALSE,"PENSION"}</definedName>
    <definedName name="wrn.PENSION." hidden="1">{#N/A,#N/A,FALSE,"PENSION"}</definedName>
    <definedName name="wrn.Program." localSheetId="1" hidden="1">{"Tab1",#N/A,FALSE,"P";"Tab2",#N/A,FALSE,"P"}</definedName>
    <definedName name="wrn.Program." localSheetId="22" hidden="1">{"Tab1",#N/A,FALSE,"P";"Tab2",#N/A,FALSE,"P"}</definedName>
    <definedName name="wrn.Program." localSheetId="2" hidden="1">{"Tab1",#N/A,FALSE,"P";"Tab2",#N/A,FALSE,"P"}</definedName>
    <definedName name="wrn.Program." localSheetId="26" hidden="1">{"Tab1",#N/A,FALSE,"P";"Tab2",#N/A,FALSE,"P"}</definedName>
    <definedName name="wrn.Program." localSheetId="27" hidden="1">{"Tab1",#N/A,FALSE,"P";"Tab2",#N/A,FALSE,"P"}</definedName>
    <definedName name="wrn.Program." localSheetId="31" hidden="1">{"Tab1",#N/A,FALSE,"P";"Tab2",#N/A,FALSE,"P"}</definedName>
    <definedName name="wrn.Program." localSheetId="32" hidden="1">{"Tab1",#N/A,FALSE,"P";"Tab2",#N/A,FALSE,"P"}</definedName>
    <definedName name="wrn.Program." localSheetId="33" hidden="1">{"Tab1",#N/A,FALSE,"P";"Tab2",#N/A,FALSE,"P"}</definedName>
    <definedName name="wrn.Program." localSheetId="3" hidden="1">{"Tab1",#N/A,FALSE,"P";"Tab2",#N/A,FALSE,"P"}</definedName>
    <definedName name="wrn.Program." localSheetId="39" hidden="1">{"Tab1",#N/A,FALSE,"P";"Tab2",#N/A,FALSE,"P"}</definedName>
    <definedName name="wrn.Program." localSheetId="40" hidden="1">{"Tab1",#N/A,FALSE,"P";"Tab2",#N/A,FALSE,"P"}</definedName>
    <definedName name="wrn.Program." localSheetId="41" hidden="1">{"Tab1",#N/A,FALSE,"P";"Tab2",#N/A,FALSE,"P"}</definedName>
    <definedName name="wrn.Program." localSheetId="42" hidden="1">{"Tab1",#N/A,FALSE,"P";"Tab2",#N/A,FALSE,"P"}</definedName>
    <definedName name="wrn.Program." localSheetId="43" hidden="1">{"Tab1",#N/A,FALSE,"P";"Tab2",#N/A,FALSE,"P"}</definedName>
    <definedName name="wrn.Program." localSheetId="44" hidden="1">{"Tab1",#N/A,FALSE,"P";"Tab2",#N/A,FALSE,"P"}</definedName>
    <definedName name="wrn.Program." localSheetId="45"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0" hidden="1">{"Tab1",#N/A,FALSE,"P";"Tab2",#N/A,FALSE,"P"}</definedName>
    <definedName name="wrn.Program." localSheetId="51" hidden="1">{"Tab1",#N/A,FALSE,"P";"Tab2",#N/A,FALSE,"P"}</definedName>
    <definedName name="wrn.Program." localSheetId="52" hidden="1">{"Tab1",#N/A,FALSE,"P";"Tab2",#N/A,FALSE,"P"}</definedName>
    <definedName name="wrn.Program." localSheetId="53" hidden="1">{"Tab1",#N/A,FALSE,"P";"Tab2",#N/A,FALSE,"P"}</definedName>
    <definedName name="wrn.Program." localSheetId="54" hidden="1">{"Tab1",#N/A,FALSE,"P";"Tab2",#N/A,FALSE,"P"}</definedName>
    <definedName name="wrn.Program." localSheetId="55" hidden="1">{"Tab1",#N/A,FALSE,"P";"Tab2",#N/A,FALSE,"P"}</definedName>
    <definedName name="wrn.Program." localSheetId="56" hidden="1">{"Tab1",#N/A,FALSE,"P";"Tab2",#N/A,FALSE,"P"}</definedName>
    <definedName name="wrn.Program." localSheetId="58" hidden="1">{"Tab1",#N/A,FALSE,"P";"Tab2",#N/A,FALSE,"P"}</definedName>
    <definedName name="wrn.Program." localSheetId="59" hidden="1">{"Tab1",#N/A,FALSE,"P";"Tab2",#N/A,FALSE,"P"}</definedName>
    <definedName name="wrn.Program." localSheetId="64" hidden="1">{"Tab1",#N/A,FALSE,"P";"Tab2",#N/A,FALSE,"P"}</definedName>
    <definedName name="wrn.Program." localSheetId="65" hidden="1">{"Tab1",#N/A,FALSE,"P";"Tab2",#N/A,FALSE,"P"}</definedName>
    <definedName name="wrn.Program." localSheetId="66" hidden="1">{"Tab1",#N/A,FALSE,"P";"Tab2",#N/A,FALSE,"P"}</definedName>
    <definedName name="wrn.Program." localSheetId="6" hidden="1">{"Tab1",#N/A,FALSE,"P";"Tab2",#N/A,FALSE,"P"}</definedName>
    <definedName name="wrn.Program." localSheetId="67" hidden="1">{"Tab1",#N/A,FALSE,"P";"Tab2",#N/A,FALSE,"P"}</definedName>
    <definedName name="wrn.Program." localSheetId="69" hidden="1">{"Tab1",#N/A,FALSE,"P";"Tab2",#N/A,FALSE,"P"}</definedName>
    <definedName name="wrn.Program." localSheetId="71" hidden="1">{"Tab1",#N/A,FALSE,"P";"Tab2",#N/A,FALSE,"P"}</definedName>
    <definedName name="wrn.Program." localSheetId="73" hidden="1">{"Tab1",#N/A,FALSE,"P";"Tab2",#N/A,FALSE,"P"}</definedName>
    <definedName name="wrn.Program." localSheetId="74" hidden="1">{"Tab1",#N/A,FALSE,"P";"Tab2",#N/A,FALSE,"P"}</definedName>
    <definedName name="wrn.Program." localSheetId="0" hidden="1">{"Tab1",#N/A,FALSE,"P";"Tab2",#N/A,FALSE,"P"}</definedName>
    <definedName name="wrn.Program." hidden="1">{"Tab1",#N/A,FALSE,"P";"Tab2",#N/A,FALSE,"P"}</definedName>
    <definedName name="wrn.PRUDENT." localSheetId="1" hidden="1">{#N/A,#N/A,FALSE,"PRUDENT"}</definedName>
    <definedName name="wrn.PRUDENT." localSheetId="22" hidden="1">{#N/A,#N/A,FALSE,"PRUDENT"}</definedName>
    <definedName name="wrn.PRUDENT." localSheetId="2" hidden="1">{#N/A,#N/A,FALSE,"PRUDENT"}</definedName>
    <definedName name="wrn.PRUDENT." localSheetId="26" hidden="1">{#N/A,#N/A,FALSE,"PRUDENT"}</definedName>
    <definedName name="wrn.PRUDENT." localSheetId="27" hidden="1">{#N/A,#N/A,FALSE,"PRUDENT"}</definedName>
    <definedName name="wrn.PRUDENT." localSheetId="31" hidden="1">{#N/A,#N/A,FALSE,"PRUDENT"}</definedName>
    <definedName name="wrn.PRUDENT." localSheetId="32" hidden="1">{#N/A,#N/A,FALSE,"PRUDENT"}</definedName>
    <definedName name="wrn.PRUDENT." localSheetId="33" hidden="1">{#N/A,#N/A,FALSE,"PRUDENT"}</definedName>
    <definedName name="wrn.PRUDENT." localSheetId="3" hidden="1">{#N/A,#N/A,FALSE,"PRUDENT"}</definedName>
    <definedName name="wrn.PRUDENT." localSheetId="39" hidden="1">{#N/A,#N/A,FALSE,"PRUDENT"}</definedName>
    <definedName name="wrn.PRUDENT." localSheetId="40" hidden="1">{#N/A,#N/A,FALSE,"PRUDENT"}</definedName>
    <definedName name="wrn.PRUDENT." localSheetId="41" hidden="1">{#N/A,#N/A,FALSE,"PRUDENT"}</definedName>
    <definedName name="wrn.PRUDENT." localSheetId="42" hidden="1">{#N/A,#N/A,FALSE,"PRUDENT"}</definedName>
    <definedName name="wrn.PRUDENT." localSheetId="43" hidden="1">{#N/A,#N/A,FALSE,"PRUDENT"}</definedName>
    <definedName name="wrn.PRUDENT." localSheetId="44" hidden="1">{#N/A,#N/A,FALSE,"PRUDENT"}</definedName>
    <definedName name="wrn.PRUDENT." localSheetId="45" hidden="1">{#N/A,#N/A,FALSE,"PRUDENT"}</definedName>
    <definedName name="wrn.PRUDENT." localSheetId="46" hidden="1">{#N/A,#N/A,FALSE,"PRUDENT"}</definedName>
    <definedName name="wrn.PRUDENT." localSheetId="47" hidden="1">{#N/A,#N/A,FALSE,"PRUDENT"}</definedName>
    <definedName name="wrn.PRUDENT." localSheetId="48" hidden="1">{#N/A,#N/A,FALSE,"PRUDENT"}</definedName>
    <definedName name="wrn.PRUDENT." localSheetId="49" hidden="1">{#N/A,#N/A,FALSE,"PRUDENT"}</definedName>
    <definedName name="wrn.PRUDENT." localSheetId="50" hidden="1">{#N/A,#N/A,FALSE,"PRUDENT"}</definedName>
    <definedName name="wrn.PRUDENT." localSheetId="51" hidden="1">{#N/A,#N/A,FALSE,"PRUDENT"}</definedName>
    <definedName name="wrn.PRUDENT." localSheetId="52" hidden="1">{#N/A,#N/A,FALSE,"PRUDENT"}</definedName>
    <definedName name="wrn.PRUDENT." localSheetId="53" hidden="1">{#N/A,#N/A,FALSE,"PRUDENT"}</definedName>
    <definedName name="wrn.PRUDENT." localSheetId="54" hidden="1">{#N/A,#N/A,FALSE,"PRUDENT"}</definedName>
    <definedName name="wrn.PRUDENT." localSheetId="55" hidden="1">{#N/A,#N/A,FALSE,"PRUDENT"}</definedName>
    <definedName name="wrn.PRUDENT." localSheetId="56" hidden="1">{#N/A,#N/A,FALSE,"PRUDENT"}</definedName>
    <definedName name="wrn.PRUDENT." localSheetId="58" hidden="1">{#N/A,#N/A,FALSE,"PRUDENT"}</definedName>
    <definedName name="wrn.PRUDENT." localSheetId="59" hidden="1">{#N/A,#N/A,FALSE,"PRUDENT"}</definedName>
    <definedName name="wrn.PRUDENT." localSheetId="64" hidden="1">{#N/A,#N/A,FALSE,"PRUDENT"}</definedName>
    <definedName name="wrn.PRUDENT." localSheetId="65" hidden="1">{#N/A,#N/A,FALSE,"PRUDENT"}</definedName>
    <definedName name="wrn.PRUDENT." localSheetId="66" hidden="1">{#N/A,#N/A,FALSE,"PRUDENT"}</definedName>
    <definedName name="wrn.PRUDENT." localSheetId="6" hidden="1">{#N/A,#N/A,FALSE,"PRUDENT"}</definedName>
    <definedName name="wrn.PRUDENT." localSheetId="67" hidden="1">{#N/A,#N/A,FALSE,"PRUDENT"}</definedName>
    <definedName name="wrn.PRUDENT." localSheetId="69" hidden="1">{#N/A,#N/A,FALSE,"PRUDENT"}</definedName>
    <definedName name="wrn.PRUDENT." localSheetId="71" hidden="1">{#N/A,#N/A,FALSE,"PRUDENT"}</definedName>
    <definedName name="wrn.PRUDENT." localSheetId="73" hidden="1">{#N/A,#N/A,FALSE,"PRUDENT"}</definedName>
    <definedName name="wrn.PRUDENT." localSheetId="74" hidden="1">{#N/A,#N/A,FALSE,"PRUDENT"}</definedName>
    <definedName name="wrn.PRUDENT." localSheetId="0" hidden="1">{#N/A,#N/A,FALSE,"PRUDENT"}</definedName>
    <definedName name="wrn.PRUDENT." hidden="1">{#N/A,#N/A,FALSE,"PRUDENT"}</definedName>
    <definedName name="wrn.PUBLEXP." localSheetId="1" hidden="1">{#N/A,#N/A,FALSE,"PUBLEXP"}</definedName>
    <definedName name="wrn.PUBLEXP." localSheetId="22" hidden="1">{#N/A,#N/A,FALSE,"PUBLEXP"}</definedName>
    <definedName name="wrn.PUBLEXP." localSheetId="2" hidden="1">{#N/A,#N/A,FALSE,"PUBLEXP"}</definedName>
    <definedName name="wrn.PUBLEXP." localSheetId="26" hidden="1">{#N/A,#N/A,FALSE,"PUBLEXP"}</definedName>
    <definedName name="wrn.PUBLEXP." localSheetId="27" hidden="1">{#N/A,#N/A,FALSE,"PUBLEXP"}</definedName>
    <definedName name="wrn.PUBLEXP." localSheetId="31" hidden="1">{#N/A,#N/A,FALSE,"PUBLEXP"}</definedName>
    <definedName name="wrn.PUBLEXP." localSheetId="32" hidden="1">{#N/A,#N/A,FALSE,"PUBLEXP"}</definedName>
    <definedName name="wrn.PUBLEXP." localSheetId="33" hidden="1">{#N/A,#N/A,FALSE,"PUBLEXP"}</definedName>
    <definedName name="wrn.PUBLEXP." localSheetId="3" hidden="1">{#N/A,#N/A,FALSE,"PUBLEXP"}</definedName>
    <definedName name="wrn.PUBLEXP." localSheetId="39" hidden="1">{#N/A,#N/A,FALSE,"PUBLEXP"}</definedName>
    <definedName name="wrn.PUBLEXP." localSheetId="40" hidden="1">{#N/A,#N/A,FALSE,"PUBLEXP"}</definedName>
    <definedName name="wrn.PUBLEXP." localSheetId="41" hidden="1">{#N/A,#N/A,FALSE,"PUBLEXP"}</definedName>
    <definedName name="wrn.PUBLEXP." localSheetId="42" hidden="1">{#N/A,#N/A,FALSE,"PUBLEXP"}</definedName>
    <definedName name="wrn.PUBLEXP." localSheetId="43" hidden="1">{#N/A,#N/A,FALSE,"PUBLEXP"}</definedName>
    <definedName name="wrn.PUBLEXP." localSheetId="44" hidden="1">{#N/A,#N/A,FALSE,"PUBLEXP"}</definedName>
    <definedName name="wrn.PUBLEXP." localSheetId="45" hidden="1">{#N/A,#N/A,FALSE,"PUBLEXP"}</definedName>
    <definedName name="wrn.PUBLEXP." localSheetId="46" hidden="1">{#N/A,#N/A,FALSE,"PUBLEXP"}</definedName>
    <definedName name="wrn.PUBLEXP." localSheetId="47" hidden="1">{#N/A,#N/A,FALSE,"PUBLEXP"}</definedName>
    <definedName name="wrn.PUBLEXP." localSheetId="48" hidden="1">{#N/A,#N/A,FALSE,"PUBLEXP"}</definedName>
    <definedName name="wrn.PUBLEXP." localSheetId="49" hidden="1">{#N/A,#N/A,FALSE,"PUBLEXP"}</definedName>
    <definedName name="wrn.PUBLEXP." localSheetId="50" hidden="1">{#N/A,#N/A,FALSE,"PUBLEXP"}</definedName>
    <definedName name="wrn.PUBLEXP." localSheetId="51" hidden="1">{#N/A,#N/A,FALSE,"PUBLEXP"}</definedName>
    <definedName name="wrn.PUBLEXP." localSheetId="52" hidden="1">{#N/A,#N/A,FALSE,"PUBLEXP"}</definedName>
    <definedName name="wrn.PUBLEXP." localSheetId="53" hidden="1">{#N/A,#N/A,FALSE,"PUBLEXP"}</definedName>
    <definedName name="wrn.PUBLEXP." localSheetId="54" hidden="1">{#N/A,#N/A,FALSE,"PUBLEXP"}</definedName>
    <definedName name="wrn.PUBLEXP." localSheetId="55" hidden="1">{#N/A,#N/A,FALSE,"PUBLEXP"}</definedName>
    <definedName name="wrn.PUBLEXP." localSheetId="56" hidden="1">{#N/A,#N/A,FALSE,"PUBLEXP"}</definedName>
    <definedName name="wrn.PUBLEXP." localSheetId="58" hidden="1">{#N/A,#N/A,FALSE,"PUBLEXP"}</definedName>
    <definedName name="wrn.PUBLEXP." localSheetId="59" hidden="1">{#N/A,#N/A,FALSE,"PUBLEXP"}</definedName>
    <definedName name="wrn.PUBLEXP." localSheetId="64" hidden="1">{#N/A,#N/A,FALSE,"PUBLEXP"}</definedName>
    <definedName name="wrn.PUBLEXP." localSheetId="65" hidden="1">{#N/A,#N/A,FALSE,"PUBLEXP"}</definedName>
    <definedName name="wrn.PUBLEXP." localSheetId="66" hidden="1">{#N/A,#N/A,FALSE,"PUBLEXP"}</definedName>
    <definedName name="wrn.PUBLEXP." localSheetId="6" hidden="1">{#N/A,#N/A,FALSE,"PUBLEXP"}</definedName>
    <definedName name="wrn.PUBLEXP." localSheetId="67" hidden="1">{#N/A,#N/A,FALSE,"PUBLEXP"}</definedName>
    <definedName name="wrn.PUBLEXP." localSheetId="69" hidden="1">{#N/A,#N/A,FALSE,"PUBLEXP"}</definedName>
    <definedName name="wrn.PUBLEXP." localSheetId="71" hidden="1">{#N/A,#N/A,FALSE,"PUBLEXP"}</definedName>
    <definedName name="wrn.PUBLEXP." localSheetId="73" hidden="1">{#N/A,#N/A,FALSE,"PUBLEXP"}</definedName>
    <definedName name="wrn.PUBLEXP." localSheetId="74" hidden="1">{#N/A,#N/A,FALSE,"PUBLEXP"}</definedName>
    <definedName name="wrn.PUBLEXP." localSheetId="0" hidden="1">{#N/A,#N/A,FALSE,"PUBLEXP"}</definedName>
    <definedName name="wrn.PUBLEXP." hidden="1">{#N/A,#N/A,FALSE,"PUBLEXP"}</definedName>
    <definedName name="wrn.Red_Mus_May02." localSheetId="1" hidden="1">{"RED_T21",#N/A,FALSE,"RED21";"RED_T22",#N/A,FALSE,"RED22";"RED_T23",#N/A,FALSE,"RED23";"RED_T24",#N/A,FALSE,"RED24";"RED_T25",#N/A,FALSE,"RED25";"RED_T26",#N/A,FALSE,"RED26";"RED_T27",#N/A,FALSE,"RED27";"RED_T28",#N/A,FALSE,"RED28";"RED_T29A",#N/A,FALSE,"RED29";"RED_T29B",#N/A,FALSE,"RED29"}</definedName>
    <definedName name="wrn.Red_Mus_May02." localSheetId="22" hidden="1">{"RED_T21",#N/A,FALSE,"RED21";"RED_T22",#N/A,FALSE,"RED22";"RED_T23",#N/A,FALSE,"RED23";"RED_T24",#N/A,FALSE,"RED24";"RED_T25",#N/A,FALSE,"RED25";"RED_T26",#N/A,FALSE,"RED26";"RED_T27",#N/A,FALSE,"RED27";"RED_T28",#N/A,FALSE,"RED28";"RED_T29A",#N/A,FALSE,"RED29";"RED_T29B",#N/A,FALSE,"RED29"}</definedName>
    <definedName name="wrn.Red_Mus_May02." localSheetId="2" hidden="1">{"RED_T21",#N/A,FALSE,"RED21";"RED_T22",#N/A,FALSE,"RED22";"RED_T23",#N/A,FALSE,"RED23";"RED_T24",#N/A,FALSE,"RED24";"RED_T25",#N/A,FALSE,"RED25";"RED_T26",#N/A,FALSE,"RED26";"RED_T27",#N/A,FALSE,"RED27";"RED_T28",#N/A,FALSE,"RED28";"RED_T29A",#N/A,FALSE,"RED29";"RED_T29B",#N/A,FALSE,"RED29"}</definedName>
    <definedName name="wrn.Red_Mus_May02." localSheetId="26" hidden="1">{"RED_T21",#N/A,FALSE,"RED21";"RED_T22",#N/A,FALSE,"RED22";"RED_T23",#N/A,FALSE,"RED23";"RED_T24",#N/A,FALSE,"RED24";"RED_T25",#N/A,FALSE,"RED25";"RED_T26",#N/A,FALSE,"RED26";"RED_T27",#N/A,FALSE,"RED27";"RED_T28",#N/A,FALSE,"RED28";"RED_T29A",#N/A,FALSE,"RED29";"RED_T29B",#N/A,FALSE,"RED29"}</definedName>
    <definedName name="wrn.Red_Mus_May02." localSheetId="27" hidden="1">{"RED_T21",#N/A,FALSE,"RED21";"RED_T22",#N/A,FALSE,"RED22";"RED_T23",#N/A,FALSE,"RED23";"RED_T24",#N/A,FALSE,"RED24";"RED_T25",#N/A,FALSE,"RED25";"RED_T26",#N/A,FALSE,"RED26";"RED_T27",#N/A,FALSE,"RED27";"RED_T28",#N/A,FALSE,"RED28";"RED_T29A",#N/A,FALSE,"RED29";"RED_T29B",#N/A,FALSE,"RED29"}</definedName>
    <definedName name="wrn.Red_Mus_May02." localSheetId="31" hidden="1">{"RED_T21",#N/A,FALSE,"RED21";"RED_T22",#N/A,FALSE,"RED22";"RED_T23",#N/A,FALSE,"RED23";"RED_T24",#N/A,FALSE,"RED24";"RED_T25",#N/A,FALSE,"RED25";"RED_T26",#N/A,FALSE,"RED26";"RED_T27",#N/A,FALSE,"RED27";"RED_T28",#N/A,FALSE,"RED28";"RED_T29A",#N/A,FALSE,"RED29";"RED_T29B",#N/A,FALSE,"RED29"}</definedName>
    <definedName name="wrn.Red_Mus_May02." localSheetId="32" hidden="1">{"RED_T21",#N/A,FALSE,"RED21";"RED_T22",#N/A,FALSE,"RED22";"RED_T23",#N/A,FALSE,"RED23";"RED_T24",#N/A,FALSE,"RED24";"RED_T25",#N/A,FALSE,"RED25";"RED_T26",#N/A,FALSE,"RED26";"RED_T27",#N/A,FALSE,"RED27";"RED_T28",#N/A,FALSE,"RED28";"RED_T29A",#N/A,FALSE,"RED29";"RED_T29B",#N/A,FALSE,"RED29"}</definedName>
    <definedName name="wrn.Red_Mus_May02." localSheetId="33" hidden="1">{"RED_T21",#N/A,FALSE,"RED21";"RED_T22",#N/A,FALSE,"RED22";"RED_T23",#N/A,FALSE,"RED23";"RED_T24",#N/A,FALSE,"RED24";"RED_T25",#N/A,FALSE,"RED25";"RED_T26",#N/A,FALSE,"RED26";"RED_T27",#N/A,FALSE,"RED27";"RED_T28",#N/A,FALSE,"RED28";"RED_T29A",#N/A,FALSE,"RED29";"RED_T29B",#N/A,FALSE,"RED29"}</definedName>
    <definedName name="wrn.Red_Mus_May02." localSheetId="3" hidden="1">{"RED_T21",#N/A,FALSE,"RED21";"RED_T22",#N/A,FALSE,"RED22";"RED_T23",#N/A,FALSE,"RED23";"RED_T24",#N/A,FALSE,"RED24";"RED_T25",#N/A,FALSE,"RED25";"RED_T26",#N/A,FALSE,"RED26";"RED_T27",#N/A,FALSE,"RED27";"RED_T28",#N/A,FALSE,"RED28";"RED_T29A",#N/A,FALSE,"RED29";"RED_T29B",#N/A,FALSE,"RED29"}</definedName>
    <definedName name="wrn.Red_Mus_May02." localSheetId="39" hidden="1">{"RED_T21",#N/A,FALSE,"RED21";"RED_T22",#N/A,FALSE,"RED22";"RED_T23",#N/A,FALSE,"RED23";"RED_T24",#N/A,FALSE,"RED24";"RED_T25",#N/A,FALSE,"RED25";"RED_T26",#N/A,FALSE,"RED26";"RED_T27",#N/A,FALSE,"RED27";"RED_T28",#N/A,FALSE,"RED28";"RED_T29A",#N/A,FALSE,"RED29";"RED_T29B",#N/A,FALSE,"RED29"}</definedName>
    <definedName name="wrn.Red_Mus_May02." localSheetId="40" hidden="1">{"RED_T21",#N/A,FALSE,"RED21";"RED_T22",#N/A,FALSE,"RED22";"RED_T23",#N/A,FALSE,"RED23";"RED_T24",#N/A,FALSE,"RED24";"RED_T25",#N/A,FALSE,"RED25";"RED_T26",#N/A,FALSE,"RED26";"RED_T27",#N/A,FALSE,"RED27";"RED_T28",#N/A,FALSE,"RED28";"RED_T29A",#N/A,FALSE,"RED29";"RED_T29B",#N/A,FALSE,"RED29"}</definedName>
    <definedName name="wrn.Red_Mus_May02." localSheetId="41" hidden="1">{"RED_T21",#N/A,FALSE,"RED21";"RED_T22",#N/A,FALSE,"RED22";"RED_T23",#N/A,FALSE,"RED23";"RED_T24",#N/A,FALSE,"RED24";"RED_T25",#N/A,FALSE,"RED25";"RED_T26",#N/A,FALSE,"RED26";"RED_T27",#N/A,FALSE,"RED27";"RED_T28",#N/A,FALSE,"RED28";"RED_T29A",#N/A,FALSE,"RED29";"RED_T29B",#N/A,FALSE,"RED29"}</definedName>
    <definedName name="wrn.Red_Mus_May02." localSheetId="42" hidden="1">{"RED_T21",#N/A,FALSE,"RED21";"RED_T22",#N/A,FALSE,"RED22";"RED_T23",#N/A,FALSE,"RED23";"RED_T24",#N/A,FALSE,"RED24";"RED_T25",#N/A,FALSE,"RED25";"RED_T26",#N/A,FALSE,"RED26";"RED_T27",#N/A,FALSE,"RED27";"RED_T28",#N/A,FALSE,"RED28";"RED_T29A",#N/A,FALSE,"RED29";"RED_T29B",#N/A,FALSE,"RED29"}</definedName>
    <definedName name="wrn.Red_Mus_May02." localSheetId="43" hidden="1">{"RED_T21",#N/A,FALSE,"RED21";"RED_T22",#N/A,FALSE,"RED22";"RED_T23",#N/A,FALSE,"RED23";"RED_T24",#N/A,FALSE,"RED24";"RED_T25",#N/A,FALSE,"RED25";"RED_T26",#N/A,FALSE,"RED26";"RED_T27",#N/A,FALSE,"RED27";"RED_T28",#N/A,FALSE,"RED28";"RED_T29A",#N/A,FALSE,"RED29";"RED_T29B",#N/A,FALSE,"RED29"}</definedName>
    <definedName name="wrn.Red_Mus_May02." localSheetId="44" hidden="1">{"RED_T21",#N/A,FALSE,"RED21";"RED_T22",#N/A,FALSE,"RED22";"RED_T23",#N/A,FALSE,"RED23";"RED_T24",#N/A,FALSE,"RED24";"RED_T25",#N/A,FALSE,"RED25";"RED_T26",#N/A,FALSE,"RED26";"RED_T27",#N/A,FALSE,"RED27";"RED_T28",#N/A,FALSE,"RED28";"RED_T29A",#N/A,FALSE,"RED29";"RED_T29B",#N/A,FALSE,"RED29"}</definedName>
    <definedName name="wrn.Red_Mus_May02." localSheetId="45" hidden="1">{"RED_T21",#N/A,FALSE,"RED21";"RED_T22",#N/A,FALSE,"RED22";"RED_T23",#N/A,FALSE,"RED23";"RED_T24",#N/A,FALSE,"RED24";"RED_T25",#N/A,FALSE,"RED25";"RED_T26",#N/A,FALSE,"RED26";"RED_T27",#N/A,FALSE,"RED27";"RED_T28",#N/A,FALSE,"RED28";"RED_T29A",#N/A,FALSE,"RED29";"RED_T29B",#N/A,FALSE,"RED29"}</definedName>
    <definedName name="wrn.Red_Mus_May02." localSheetId="46" hidden="1">{"RED_T21",#N/A,FALSE,"RED21";"RED_T22",#N/A,FALSE,"RED22";"RED_T23",#N/A,FALSE,"RED23";"RED_T24",#N/A,FALSE,"RED24";"RED_T25",#N/A,FALSE,"RED25";"RED_T26",#N/A,FALSE,"RED26";"RED_T27",#N/A,FALSE,"RED27";"RED_T28",#N/A,FALSE,"RED28";"RED_T29A",#N/A,FALSE,"RED29";"RED_T29B",#N/A,FALSE,"RED29"}</definedName>
    <definedName name="wrn.Red_Mus_May02." localSheetId="47" hidden="1">{"RED_T21",#N/A,FALSE,"RED21";"RED_T22",#N/A,FALSE,"RED22";"RED_T23",#N/A,FALSE,"RED23";"RED_T24",#N/A,FALSE,"RED24";"RED_T25",#N/A,FALSE,"RED25";"RED_T26",#N/A,FALSE,"RED26";"RED_T27",#N/A,FALSE,"RED27";"RED_T28",#N/A,FALSE,"RED28";"RED_T29A",#N/A,FALSE,"RED29";"RED_T29B",#N/A,FALSE,"RED29"}</definedName>
    <definedName name="wrn.Red_Mus_May02." localSheetId="48" hidden="1">{"RED_T21",#N/A,FALSE,"RED21";"RED_T22",#N/A,FALSE,"RED22";"RED_T23",#N/A,FALSE,"RED23";"RED_T24",#N/A,FALSE,"RED24";"RED_T25",#N/A,FALSE,"RED25";"RED_T26",#N/A,FALSE,"RED26";"RED_T27",#N/A,FALSE,"RED27";"RED_T28",#N/A,FALSE,"RED28";"RED_T29A",#N/A,FALSE,"RED29";"RED_T29B",#N/A,FALSE,"RED29"}</definedName>
    <definedName name="wrn.Red_Mus_May02." localSheetId="49" hidden="1">{"RED_T21",#N/A,FALSE,"RED21";"RED_T22",#N/A,FALSE,"RED22";"RED_T23",#N/A,FALSE,"RED23";"RED_T24",#N/A,FALSE,"RED24";"RED_T25",#N/A,FALSE,"RED25";"RED_T26",#N/A,FALSE,"RED26";"RED_T27",#N/A,FALSE,"RED27";"RED_T28",#N/A,FALSE,"RED28";"RED_T29A",#N/A,FALSE,"RED29";"RED_T29B",#N/A,FALSE,"RED29"}</definedName>
    <definedName name="wrn.Red_Mus_May02." localSheetId="50" hidden="1">{"RED_T21",#N/A,FALSE,"RED21";"RED_T22",#N/A,FALSE,"RED22";"RED_T23",#N/A,FALSE,"RED23";"RED_T24",#N/A,FALSE,"RED24";"RED_T25",#N/A,FALSE,"RED25";"RED_T26",#N/A,FALSE,"RED26";"RED_T27",#N/A,FALSE,"RED27";"RED_T28",#N/A,FALSE,"RED28";"RED_T29A",#N/A,FALSE,"RED29";"RED_T29B",#N/A,FALSE,"RED29"}</definedName>
    <definedName name="wrn.Red_Mus_May02." localSheetId="51" hidden="1">{"RED_T21",#N/A,FALSE,"RED21";"RED_T22",#N/A,FALSE,"RED22";"RED_T23",#N/A,FALSE,"RED23";"RED_T24",#N/A,FALSE,"RED24";"RED_T25",#N/A,FALSE,"RED25";"RED_T26",#N/A,FALSE,"RED26";"RED_T27",#N/A,FALSE,"RED27";"RED_T28",#N/A,FALSE,"RED28";"RED_T29A",#N/A,FALSE,"RED29";"RED_T29B",#N/A,FALSE,"RED29"}</definedName>
    <definedName name="wrn.Red_Mus_May02." localSheetId="52" hidden="1">{"RED_T21",#N/A,FALSE,"RED21";"RED_T22",#N/A,FALSE,"RED22";"RED_T23",#N/A,FALSE,"RED23";"RED_T24",#N/A,FALSE,"RED24";"RED_T25",#N/A,FALSE,"RED25";"RED_T26",#N/A,FALSE,"RED26";"RED_T27",#N/A,FALSE,"RED27";"RED_T28",#N/A,FALSE,"RED28";"RED_T29A",#N/A,FALSE,"RED29";"RED_T29B",#N/A,FALSE,"RED29"}</definedName>
    <definedName name="wrn.Red_Mus_May02." localSheetId="53" hidden="1">{"RED_T21",#N/A,FALSE,"RED21";"RED_T22",#N/A,FALSE,"RED22";"RED_T23",#N/A,FALSE,"RED23";"RED_T24",#N/A,FALSE,"RED24";"RED_T25",#N/A,FALSE,"RED25";"RED_T26",#N/A,FALSE,"RED26";"RED_T27",#N/A,FALSE,"RED27";"RED_T28",#N/A,FALSE,"RED28";"RED_T29A",#N/A,FALSE,"RED29";"RED_T29B",#N/A,FALSE,"RED29"}</definedName>
    <definedName name="wrn.Red_Mus_May02." localSheetId="54" hidden="1">{"RED_T21",#N/A,FALSE,"RED21";"RED_T22",#N/A,FALSE,"RED22";"RED_T23",#N/A,FALSE,"RED23";"RED_T24",#N/A,FALSE,"RED24";"RED_T25",#N/A,FALSE,"RED25";"RED_T26",#N/A,FALSE,"RED26";"RED_T27",#N/A,FALSE,"RED27";"RED_T28",#N/A,FALSE,"RED28";"RED_T29A",#N/A,FALSE,"RED29";"RED_T29B",#N/A,FALSE,"RED29"}</definedName>
    <definedName name="wrn.Red_Mus_May02." localSheetId="55" hidden="1">{"RED_T21",#N/A,FALSE,"RED21";"RED_T22",#N/A,FALSE,"RED22";"RED_T23",#N/A,FALSE,"RED23";"RED_T24",#N/A,FALSE,"RED24";"RED_T25",#N/A,FALSE,"RED25";"RED_T26",#N/A,FALSE,"RED26";"RED_T27",#N/A,FALSE,"RED27";"RED_T28",#N/A,FALSE,"RED28";"RED_T29A",#N/A,FALSE,"RED29";"RED_T29B",#N/A,FALSE,"RED29"}</definedName>
    <definedName name="wrn.Red_Mus_May02." localSheetId="56" hidden="1">{"RED_T21",#N/A,FALSE,"RED21";"RED_T22",#N/A,FALSE,"RED22";"RED_T23",#N/A,FALSE,"RED23";"RED_T24",#N/A,FALSE,"RED24";"RED_T25",#N/A,FALSE,"RED25";"RED_T26",#N/A,FALSE,"RED26";"RED_T27",#N/A,FALSE,"RED27";"RED_T28",#N/A,FALSE,"RED28";"RED_T29A",#N/A,FALSE,"RED29";"RED_T29B",#N/A,FALSE,"RED29"}</definedName>
    <definedName name="wrn.Red_Mus_May02." localSheetId="58" hidden="1">{"RED_T21",#N/A,FALSE,"RED21";"RED_T22",#N/A,FALSE,"RED22";"RED_T23",#N/A,FALSE,"RED23";"RED_T24",#N/A,FALSE,"RED24";"RED_T25",#N/A,FALSE,"RED25";"RED_T26",#N/A,FALSE,"RED26";"RED_T27",#N/A,FALSE,"RED27";"RED_T28",#N/A,FALSE,"RED28";"RED_T29A",#N/A,FALSE,"RED29";"RED_T29B",#N/A,FALSE,"RED29"}</definedName>
    <definedName name="wrn.Red_Mus_May02." localSheetId="59" hidden="1">{"RED_T21",#N/A,FALSE,"RED21";"RED_T22",#N/A,FALSE,"RED22";"RED_T23",#N/A,FALSE,"RED23";"RED_T24",#N/A,FALSE,"RED24";"RED_T25",#N/A,FALSE,"RED25";"RED_T26",#N/A,FALSE,"RED26";"RED_T27",#N/A,FALSE,"RED27";"RED_T28",#N/A,FALSE,"RED28";"RED_T29A",#N/A,FALSE,"RED29";"RED_T29B",#N/A,FALSE,"RED29"}</definedName>
    <definedName name="wrn.Red_Mus_May02." localSheetId="64" hidden="1">{"RED_T21",#N/A,FALSE,"RED21";"RED_T22",#N/A,FALSE,"RED22";"RED_T23",#N/A,FALSE,"RED23";"RED_T24",#N/A,FALSE,"RED24";"RED_T25",#N/A,FALSE,"RED25";"RED_T26",#N/A,FALSE,"RED26";"RED_T27",#N/A,FALSE,"RED27";"RED_T28",#N/A,FALSE,"RED28";"RED_T29A",#N/A,FALSE,"RED29";"RED_T29B",#N/A,FALSE,"RED29"}</definedName>
    <definedName name="wrn.Red_Mus_May02." localSheetId="65" hidden="1">{"RED_T21",#N/A,FALSE,"RED21";"RED_T22",#N/A,FALSE,"RED22";"RED_T23",#N/A,FALSE,"RED23";"RED_T24",#N/A,FALSE,"RED24";"RED_T25",#N/A,FALSE,"RED25";"RED_T26",#N/A,FALSE,"RED26";"RED_T27",#N/A,FALSE,"RED27";"RED_T28",#N/A,FALSE,"RED28";"RED_T29A",#N/A,FALSE,"RED29";"RED_T29B",#N/A,FALSE,"RED29"}</definedName>
    <definedName name="wrn.Red_Mus_May02." localSheetId="66" hidden="1">{"RED_T21",#N/A,FALSE,"RED21";"RED_T22",#N/A,FALSE,"RED22";"RED_T23",#N/A,FALSE,"RED23";"RED_T24",#N/A,FALSE,"RED24";"RED_T25",#N/A,FALSE,"RED25";"RED_T26",#N/A,FALSE,"RED26";"RED_T27",#N/A,FALSE,"RED27";"RED_T28",#N/A,FALSE,"RED28";"RED_T29A",#N/A,FALSE,"RED29";"RED_T29B",#N/A,FALSE,"RED29"}</definedName>
    <definedName name="wrn.Red_Mus_May02." localSheetId="6" hidden="1">{"RED_T21",#N/A,FALSE,"RED21";"RED_T22",#N/A,FALSE,"RED22";"RED_T23",#N/A,FALSE,"RED23";"RED_T24",#N/A,FALSE,"RED24";"RED_T25",#N/A,FALSE,"RED25";"RED_T26",#N/A,FALSE,"RED26";"RED_T27",#N/A,FALSE,"RED27";"RED_T28",#N/A,FALSE,"RED28";"RED_T29A",#N/A,FALSE,"RED29";"RED_T29B",#N/A,FALSE,"RED29"}</definedName>
    <definedName name="wrn.Red_Mus_May02." localSheetId="67" hidden="1">{"RED_T21",#N/A,FALSE,"RED21";"RED_T22",#N/A,FALSE,"RED22";"RED_T23",#N/A,FALSE,"RED23";"RED_T24",#N/A,FALSE,"RED24";"RED_T25",#N/A,FALSE,"RED25";"RED_T26",#N/A,FALSE,"RED26";"RED_T27",#N/A,FALSE,"RED27";"RED_T28",#N/A,FALSE,"RED28";"RED_T29A",#N/A,FALSE,"RED29";"RED_T29B",#N/A,FALSE,"RED29"}</definedName>
    <definedName name="wrn.Red_Mus_May02." localSheetId="69" hidden="1">{"RED_T21",#N/A,FALSE,"RED21";"RED_T22",#N/A,FALSE,"RED22";"RED_T23",#N/A,FALSE,"RED23";"RED_T24",#N/A,FALSE,"RED24";"RED_T25",#N/A,FALSE,"RED25";"RED_T26",#N/A,FALSE,"RED26";"RED_T27",#N/A,FALSE,"RED27";"RED_T28",#N/A,FALSE,"RED28";"RED_T29A",#N/A,FALSE,"RED29";"RED_T29B",#N/A,FALSE,"RED29"}</definedName>
    <definedName name="wrn.Red_Mus_May02." localSheetId="71" hidden="1">{"RED_T21",#N/A,FALSE,"RED21";"RED_T22",#N/A,FALSE,"RED22";"RED_T23",#N/A,FALSE,"RED23";"RED_T24",#N/A,FALSE,"RED24";"RED_T25",#N/A,FALSE,"RED25";"RED_T26",#N/A,FALSE,"RED26";"RED_T27",#N/A,FALSE,"RED27";"RED_T28",#N/A,FALSE,"RED28";"RED_T29A",#N/A,FALSE,"RED29";"RED_T29B",#N/A,FALSE,"RED29"}</definedName>
    <definedName name="wrn.Red_Mus_May02." localSheetId="73" hidden="1">{"RED_T21",#N/A,FALSE,"RED21";"RED_T22",#N/A,FALSE,"RED22";"RED_T23",#N/A,FALSE,"RED23";"RED_T24",#N/A,FALSE,"RED24";"RED_T25",#N/A,FALSE,"RED25";"RED_T26",#N/A,FALSE,"RED26";"RED_T27",#N/A,FALSE,"RED27";"RED_T28",#N/A,FALSE,"RED28";"RED_T29A",#N/A,FALSE,"RED29";"RED_T29B",#N/A,FALSE,"RED29"}</definedName>
    <definedName name="wrn.Red_Mus_May02." localSheetId="74" hidden="1">{"RED_T21",#N/A,FALSE,"RED21";"RED_T22",#N/A,FALSE,"RED22";"RED_T23",#N/A,FALSE,"RED23";"RED_T24",#N/A,FALSE,"RED24";"RED_T25",#N/A,FALSE,"RED25";"RED_T26",#N/A,FALSE,"RED26";"RED_T27",#N/A,FALSE,"RED27";"RED_T28",#N/A,FALSE,"RED28";"RED_T29A",#N/A,FALSE,"RED29";"RED_T29B",#N/A,FALSE,"RED29"}</definedName>
    <definedName name="wrn.Red_Mus_May02." localSheetId="0"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1" hidden="1">{"red33",#N/A,FALSE,"Sheet1"}</definedName>
    <definedName name="wrn.red97." localSheetId="22" hidden="1">{"red33",#N/A,FALSE,"Sheet1"}</definedName>
    <definedName name="wrn.red97." localSheetId="2" hidden="1">{"red33",#N/A,FALSE,"Sheet1"}</definedName>
    <definedName name="wrn.red97." localSheetId="26" hidden="1">{"red33",#N/A,FALSE,"Sheet1"}</definedName>
    <definedName name="wrn.red97." localSheetId="27" hidden="1">{"red33",#N/A,FALSE,"Sheet1"}</definedName>
    <definedName name="wrn.red97." localSheetId="31" hidden="1">{"red33",#N/A,FALSE,"Sheet1"}</definedName>
    <definedName name="wrn.red97." localSheetId="32" hidden="1">{"red33",#N/A,FALSE,"Sheet1"}</definedName>
    <definedName name="wrn.red97." localSheetId="33" hidden="1">{"red33",#N/A,FALSE,"Sheet1"}</definedName>
    <definedName name="wrn.red97." localSheetId="3"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localSheetId="50" hidden="1">{"red33",#N/A,FALSE,"Sheet1"}</definedName>
    <definedName name="wrn.red97." localSheetId="51" hidden="1">{"red33",#N/A,FALSE,"Sheet1"}</definedName>
    <definedName name="wrn.red97." localSheetId="52" hidden="1">{"red33",#N/A,FALSE,"Sheet1"}</definedName>
    <definedName name="wrn.red97." localSheetId="53" hidden="1">{"red33",#N/A,FALSE,"Sheet1"}</definedName>
    <definedName name="wrn.red97." localSheetId="54" hidden="1">{"red33",#N/A,FALSE,"Sheet1"}</definedName>
    <definedName name="wrn.red97." localSheetId="55" hidden="1">{"red33",#N/A,FALSE,"Sheet1"}</definedName>
    <definedName name="wrn.red97." localSheetId="56" hidden="1">{"red33",#N/A,FALSE,"Sheet1"}</definedName>
    <definedName name="wrn.red97." localSheetId="58" hidden="1">{"red33",#N/A,FALSE,"Sheet1"}</definedName>
    <definedName name="wrn.red97." localSheetId="59" hidden="1">{"red33",#N/A,FALSE,"Sheet1"}</definedName>
    <definedName name="wrn.red97." localSheetId="64" hidden="1">{"red33",#N/A,FALSE,"Sheet1"}</definedName>
    <definedName name="wrn.red97." localSheetId="65" hidden="1">{"red33",#N/A,FALSE,"Sheet1"}</definedName>
    <definedName name="wrn.red97." localSheetId="66" hidden="1">{"red33",#N/A,FALSE,"Sheet1"}</definedName>
    <definedName name="wrn.red97." localSheetId="6" hidden="1">{"red33",#N/A,FALSE,"Sheet1"}</definedName>
    <definedName name="wrn.red97." localSheetId="67" hidden="1">{"red33",#N/A,FALSE,"Sheet1"}</definedName>
    <definedName name="wrn.red97." localSheetId="69" hidden="1">{"red33",#N/A,FALSE,"Sheet1"}</definedName>
    <definedName name="wrn.red97." localSheetId="71" hidden="1">{"red33",#N/A,FALSE,"Sheet1"}</definedName>
    <definedName name="wrn.red97." localSheetId="73" hidden="1">{"red33",#N/A,FALSE,"Sheet1"}</definedName>
    <definedName name="wrn.red97." localSheetId="74" hidden="1">{"red33",#N/A,FALSE,"Sheet1"}</definedName>
    <definedName name="wrn.red97." localSheetId="0" hidden="1">{"red33",#N/A,FALSE,"Sheet1"}</definedName>
    <definedName name="wrn.red97." hidden="1">{"red33",#N/A,FALSE,"Sheet1"}</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22" hidden="1">{#N/A,#N/A,FALSE,"REVSHARE"}</definedName>
    <definedName name="wrn.REVSHARE." localSheetId="2" hidden="1">{#N/A,#N/A,FALSE,"REVSHARE"}</definedName>
    <definedName name="wrn.REVSHARE." localSheetId="26" hidden="1">{#N/A,#N/A,FALSE,"REVSHARE"}</definedName>
    <definedName name="wrn.REVSHARE." localSheetId="27" hidden="1">{#N/A,#N/A,FALSE,"REVSHARE"}</definedName>
    <definedName name="wrn.REVSHARE." localSheetId="31" hidden="1">{#N/A,#N/A,FALSE,"REVSHARE"}</definedName>
    <definedName name="wrn.REVSHARE." localSheetId="32" hidden="1">{#N/A,#N/A,FALSE,"REVSHARE"}</definedName>
    <definedName name="wrn.REVSHARE." localSheetId="33" hidden="1">{#N/A,#N/A,FALSE,"REVSHARE"}</definedName>
    <definedName name="wrn.REVSHARE." localSheetId="3" hidden="1">{#N/A,#N/A,FALSE,"REVSHARE"}</definedName>
    <definedName name="wrn.REVSHARE." localSheetId="39" hidden="1">{#N/A,#N/A,FALSE,"REVSHARE"}</definedName>
    <definedName name="wrn.REVSHARE." localSheetId="40" hidden="1">{#N/A,#N/A,FALSE,"REVSHARE"}</definedName>
    <definedName name="wrn.REVSHARE." localSheetId="41" hidden="1">{#N/A,#N/A,FALSE,"REVSHARE"}</definedName>
    <definedName name="wrn.REVSHARE." localSheetId="42" hidden="1">{#N/A,#N/A,FALSE,"REVSHARE"}</definedName>
    <definedName name="wrn.REVSHARE." localSheetId="43" hidden="1">{#N/A,#N/A,FALSE,"REVSHARE"}</definedName>
    <definedName name="wrn.REVSHARE." localSheetId="44" hidden="1">{#N/A,#N/A,FALSE,"REVSHARE"}</definedName>
    <definedName name="wrn.REVSHARE." localSheetId="45" hidden="1">{#N/A,#N/A,FALSE,"REVSHARE"}</definedName>
    <definedName name="wrn.REVSHARE." localSheetId="46" hidden="1">{#N/A,#N/A,FALSE,"REVSHARE"}</definedName>
    <definedName name="wrn.REVSHARE." localSheetId="47" hidden="1">{#N/A,#N/A,FALSE,"REVSHARE"}</definedName>
    <definedName name="wrn.REVSHARE." localSheetId="48" hidden="1">{#N/A,#N/A,FALSE,"REVSHARE"}</definedName>
    <definedName name="wrn.REVSHARE." localSheetId="49" hidden="1">{#N/A,#N/A,FALSE,"REVSHARE"}</definedName>
    <definedName name="wrn.REVSHARE." localSheetId="50" hidden="1">{#N/A,#N/A,FALSE,"REVSHARE"}</definedName>
    <definedName name="wrn.REVSHARE." localSheetId="51" hidden="1">{#N/A,#N/A,FALSE,"REVSHARE"}</definedName>
    <definedName name="wrn.REVSHARE." localSheetId="52" hidden="1">{#N/A,#N/A,FALSE,"REVSHARE"}</definedName>
    <definedName name="wrn.REVSHARE." localSheetId="53" hidden="1">{#N/A,#N/A,FALSE,"REVSHARE"}</definedName>
    <definedName name="wrn.REVSHARE." localSheetId="54" hidden="1">{#N/A,#N/A,FALSE,"REVSHARE"}</definedName>
    <definedName name="wrn.REVSHARE." localSheetId="55" hidden="1">{#N/A,#N/A,FALSE,"REVSHARE"}</definedName>
    <definedName name="wrn.REVSHARE." localSheetId="56" hidden="1">{#N/A,#N/A,FALSE,"REVSHARE"}</definedName>
    <definedName name="wrn.REVSHARE." localSheetId="58" hidden="1">{#N/A,#N/A,FALSE,"REVSHARE"}</definedName>
    <definedName name="wrn.REVSHARE." localSheetId="59" hidden="1">{#N/A,#N/A,FALSE,"REVSHARE"}</definedName>
    <definedName name="wrn.REVSHARE." localSheetId="64" hidden="1">{#N/A,#N/A,FALSE,"REVSHARE"}</definedName>
    <definedName name="wrn.REVSHARE." localSheetId="65" hidden="1">{#N/A,#N/A,FALSE,"REVSHARE"}</definedName>
    <definedName name="wrn.REVSHARE." localSheetId="66" hidden="1">{#N/A,#N/A,FALSE,"REVSHARE"}</definedName>
    <definedName name="wrn.REVSHARE." localSheetId="6" hidden="1">{#N/A,#N/A,FALSE,"REVSHARE"}</definedName>
    <definedName name="wrn.REVSHARE." localSheetId="67" hidden="1">{#N/A,#N/A,FALSE,"REVSHARE"}</definedName>
    <definedName name="wrn.REVSHARE." localSheetId="69" hidden="1">{#N/A,#N/A,FALSE,"REVSHARE"}</definedName>
    <definedName name="wrn.REVSHARE." localSheetId="71" hidden="1">{#N/A,#N/A,FALSE,"REVSHARE"}</definedName>
    <definedName name="wrn.REVSHARE." localSheetId="73" hidden="1">{#N/A,#N/A,FALSE,"REVSHARE"}</definedName>
    <definedName name="wrn.REVSHARE." localSheetId="74" hidden="1">{#N/A,#N/A,FALSE,"REVSHARE"}</definedName>
    <definedName name="wrn.REVSHARE." localSheetId="0" hidden="1">{#N/A,#N/A,FALSE,"REVSHARE"}</definedName>
    <definedName name="wrn.REVSHARE." hidden="1">{#N/A,#N/A,FALSE,"REVSHARE"}</definedName>
    <definedName name="wrn.Riqfin." localSheetId="1" hidden="1">{"Riqfin97",#N/A,FALSE,"Tran";"Riqfinpro",#N/A,FALSE,"Tran"}</definedName>
    <definedName name="wrn.Riqfin." localSheetId="22" hidden="1">{"Riqfin97",#N/A,FALSE,"Tran";"Riqfinpro",#N/A,FALSE,"Tran"}</definedName>
    <definedName name="wrn.Riqfin." localSheetId="2" hidden="1">{"Riqfin97",#N/A,FALSE,"Tran";"Riqfinpro",#N/A,FALSE,"Tran"}</definedName>
    <definedName name="wrn.Riqfin." localSheetId="26" hidden="1">{"Riqfin97",#N/A,FALSE,"Tran";"Riqfinpro",#N/A,FALSE,"Tran"}</definedName>
    <definedName name="wrn.Riqfin." localSheetId="27" hidden="1">{"Riqfin97",#N/A,FALSE,"Tran";"Riqfinpro",#N/A,FALSE,"Tran"}</definedName>
    <definedName name="wrn.Riqfin." localSheetId="31" hidden="1">{"Riqfin97",#N/A,FALSE,"Tran";"Riqfinpro",#N/A,FALSE,"Tran"}</definedName>
    <definedName name="wrn.Riqfin." localSheetId="32" hidden="1">{"Riqfin97",#N/A,FALSE,"Tran";"Riqfinpro",#N/A,FALSE,"Tran"}</definedName>
    <definedName name="wrn.Riqfin." localSheetId="33" hidden="1">{"Riqfin97",#N/A,FALSE,"Tran";"Riqfinpro",#N/A,FALSE,"Tran"}</definedName>
    <definedName name="wrn.Riqfin." localSheetId="3" hidden="1">{"Riqfin97",#N/A,FALSE,"Tran";"Riqfinpro",#N/A,FALSE,"Tran"}</definedName>
    <definedName name="wrn.Riqfin." localSheetId="39" hidden="1">{"Riqfin97",#N/A,FALSE,"Tran";"Riqfinpro",#N/A,FALSE,"Tran"}</definedName>
    <definedName name="wrn.Riqfin." localSheetId="40" hidden="1">{"Riqfin97",#N/A,FALSE,"Tran";"Riqfinpro",#N/A,FALSE,"Tran"}</definedName>
    <definedName name="wrn.Riqfin." localSheetId="41" hidden="1">{"Riqfin97",#N/A,FALSE,"Tran";"Riqfinpro",#N/A,FALSE,"Tran"}</definedName>
    <definedName name="wrn.Riqfin." localSheetId="42"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0" hidden="1">{"Riqfin97",#N/A,FALSE,"Tran";"Riqfinpro",#N/A,FALSE,"Tran"}</definedName>
    <definedName name="wrn.Riqfin." localSheetId="51"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4" hidden="1">{"Riqfin97",#N/A,FALSE,"Tran";"Riqfinpro",#N/A,FALSE,"Tran"}</definedName>
    <definedName name="wrn.Riqfin." localSheetId="55" hidden="1">{"Riqfin97",#N/A,FALSE,"Tran";"Riqfinpro",#N/A,FALSE,"Tran"}</definedName>
    <definedName name="wrn.Riqfin." localSheetId="56" hidden="1">{"Riqfin97",#N/A,FALSE,"Tran";"Riqfinpro",#N/A,FALSE,"Tran"}</definedName>
    <definedName name="wrn.Riqfin." localSheetId="58" hidden="1">{"Riqfin97",#N/A,FALSE,"Tran";"Riqfinpro",#N/A,FALSE,"Tran"}</definedName>
    <definedName name="wrn.Riqfin." localSheetId="59" hidden="1">{"Riqfin97",#N/A,FALSE,"Tran";"Riqfinpro",#N/A,FALSE,"Tran"}</definedName>
    <definedName name="wrn.Riqfin." localSheetId="64" hidden="1">{"Riqfin97",#N/A,FALSE,"Tran";"Riqfinpro",#N/A,FALSE,"Tran"}</definedName>
    <definedName name="wrn.Riqfin." localSheetId="65" hidden="1">{"Riqfin97",#N/A,FALSE,"Tran";"Riqfinpro",#N/A,FALSE,"Tran"}</definedName>
    <definedName name="wrn.Riqfin." localSheetId="66" hidden="1">{"Riqfin97",#N/A,FALSE,"Tran";"Riqfinpro",#N/A,FALSE,"Tran"}</definedName>
    <definedName name="wrn.Riqfin." localSheetId="6" hidden="1">{"Riqfin97",#N/A,FALSE,"Tran";"Riqfinpro",#N/A,FALSE,"Tran"}</definedName>
    <definedName name="wrn.Riqfin." localSheetId="67" hidden="1">{"Riqfin97",#N/A,FALSE,"Tran";"Riqfinpro",#N/A,FALSE,"Tran"}</definedName>
    <definedName name="wrn.Riqfin." localSheetId="69" hidden="1">{"Riqfin97",#N/A,FALSE,"Tran";"Riqfinpro",#N/A,FALSE,"Tran"}</definedName>
    <definedName name="wrn.Riqfin." localSheetId="71" hidden="1">{"Riqfin97",#N/A,FALSE,"Tran";"Riqfinpro",#N/A,FALSE,"Tran"}</definedName>
    <definedName name="wrn.Riqfin." localSheetId="73" hidden="1">{"Riqfin97",#N/A,FALSE,"Tran";"Riqfinpro",#N/A,FALSE,"Tran"}</definedName>
    <definedName name="wrn.Riqfin." localSheetId="74" hidden="1">{"Riqfin97",#N/A,FALSE,"Tran";"Riqfinpro",#N/A,FALSE,"Tran"}</definedName>
    <definedName name="wrn.Riqfin." localSheetId="0" hidden="1">{"Riqfin97",#N/A,FALSE,"Tran";"Riqfinpro",#N/A,FALSE,"Tran"}</definedName>
    <definedName name="wrn.Riqfin." hidden="1">{"Riqfin97",#N/A,FALSE,"Tran";"Riqfinpro",#N/A,FALSE,"Tran"}</definedName>
    <definedName name="wrn.st1." localSheetId="1" hidden="1">{"ST1",#N/A,FALSE,"SOURCE"}</definedName>
    <definedName name="wrn.st1." localSheetId="22" hidden="1">{"ST1",#N/A,FALSE,"SOURCE"}</definedName>
    <definedName name="wrn.st1." localSheetId="2" hidden="1">{"ST1",#N/A,FALSE,"SOURCE"}</definedName>
    <definedName name="wrn.st1." localSheetId="26" hidden="1">{"ST1",#N/A,FALSE,"SOURCE"}</definedName>
    <definedName name="wrn.st1." localSheetId="27" hidden="1">{"ST1",#N/A,FALSE,"SOURCE"}</definedName>
    <definedName name="wrn.st1." localSheetId="31" hidden="1">{"ST1",#N/A,FALSE,"SOURCE"}</definedName>
    <definedName name="wrn.st1." localSheetId="32" hidden="1">{"ST1",#N/A,FALSE,"SOURCE"}</definedName>
    <definedName name="wrn.st1." localSheetId="33" hidden="1">{"ST1",#N/A,FALSE,"SOURCE"}</definedName>
    <definedName name="wrn.st1." localSheetId="3"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49" hidden="1">{"ST1",#N/A,FALSE,"SOURCE"}</definedName>
    <definedName name="wrn.st1." localSheetId="50" hidden="1">{"ST1",#N/A,FALSE,"SOURCE"}</definedName>
    <definedName name="wrn.st1." localSheetId="51" hidden="1">{"ST1",#N/A,FALSE,"SOURCE"}</definedName>
    <definedName name="wrn.st1." localSheetId="52" hidden="1">{"ST1",#N/A,FALSE,"SOURCE"}</definedName>
    <definedName name="wrn.st1." localSheetId="53" hidden="1">{"ST1",#N/A,FALSE,"SOURCE"}</definedName>
    <definedName name="wrn.st1." localSheetId="54" hidden="1">{"ST1",#N/A,FALSE,"SOURCE"}</definedName>
    <definedName name="wrn.st1." localSheetId="55" hidden="1">{"ST1",#N/A,FALSE,"SOURCE"}</definedName>
    <definedName name="wrn.st1." localSheetId="56" hidden="1">{"ST1",#N/A,FALSE,"SOURCE"}</definedName>
    <definedName name="wrn.st1." localSheetId="58" hidden="1">{"ST1",#N/A,FALSE,"SOURCE"}</definedName>
    <definedName name="wrn.st1." localSheetId="59" hidden="1">{"ST1",#N/A,FALSE,"SOURCE"}</definedName>
    <definedName name="wrn.st1." localSheetId="64" hidden="1">{"ST1",#N/A,FALSE,"SOURCE"}</definedName>
    <definedName name="wrn.st1." localSheetId="65" hidden="1">{"ST1",#N/A,FALSE,"SOURCE"}</definedName>
    <definedName name="wrn.st1." localSheetId="66" hidden="1">{"ST1",#N/A,FALSE,"SOURCE"}</definedName>
    <definedName name="wrn.st1." localSheetId="6" hidden="1">{"ST1",#N/A,FALSE,"SOURCE"}</definedName>
    <definedName name="wrn.st1." localSheetId="67" hidden="1">{"ST1",#N/A,FALSE,"SOURCE"}</definedName>
    <definedName name="wrn.st1." localSheetId="69" hidden="1">{"ST1",#N/A,FALSE,"SOURCE"}</definedName>
    <definedName name="wrn.st1." localSheetId="71" hidden="1">{"ST1",#N/A,FALSE,"SOURCE"}</definedName>
    <definedName name="wrn.st1." localSheetId="73" hidden="1">{"ST1",#N/A,FALSE,"SOURCE"}</definedName>
    <definedName name="wrn.st1." localSheetId="74" hidden="1">{"ST1",#N/A,FALSE,"SOURCE"}</definedName>
    <definedName name="wrn.st1." localSheetId="0" hidden="1">{"ST1",#N/A,FALSE,"SOURCE"}</definedName>
    <definedName name="wrn.st1." hidden="1">{"ST1",#N/A,FALSE,"SOURCE"}</definedName>
    <definedName name="wrn.STAFF_REPORT_TABLES." localSheetId="1" hidden="1">{"SR_tbs",#N/A,FALSE,"MGSSEI";"SR_tbs",#N/A,FALSE,"MGSBOX";"SR_tbs",#N/A,FALSE,"MGSOCIND"}</definedName>
    <definedName name="wrn.STAFF_REPORT_TABLES." localSheetId="22" hidden="1">{"SR_tbs",#N/A,FALSE,"MGSSEI";"SR_tbs",#N/A,FALSE,"MGSBOX";"SR_tbs",#N/A,FALSE,"MGSOCIND"}</definedName>
    <definedName name="wrn.STAFF_REPORT_TABLES." localSheetId="2" hidden="1">{"SR_tbs",#N/A,FALSE,"MGSSEI";"SR_tbs",#N/A,FALSE,"MGSBOX";"SR_tbs",#N/A,FALSE,"MGSOCIND"}</definedName>
    <definedName name="wrn.STAFF_REPORT_TABLES." localSheetId="26" hidden="1">{"SR_tbs",#N/A,FALSE,"MGSSEI";"SR_tbs",#N/A,FALSE,"MGSBOX";"SR_tbs",#N/A,FALSE,"MGSOCIND"}</definedName>
    <definedName name="wrn.STAFF_REPORT_TABLES." localSheetId="27" hidden="1">{"SR_tbs",#N/A,FALSE,"MGSSEI";"SR_tbs",#N/A,FALSE,"MGSBOX";"SR_tbs",#N/A,FALSE,"MGSOCIND"}</definedName>
    <definedName name="wrn.STAFF_REPORT_TABLES." localSheetId="31" hidden="1">{"SR_tbs",#N/A,FALSE,"MGSSEI";"SR_tbs",#N/A,FALSE,"MGSBOX";"SR_tbs",#N/A,FALSE,"MGSOCIND"}</definedName>
    <definedName name="wrn.STAFF_REPORT_TABLES." localSheetId="32" hidden="1">{"SR_tbs",#N/A,FALSE,"MGSSEI";"SR_tbs",#N/A,FALSE,"MGSBOX";"SR_tbs",#N/A,FALSE,"MGSOCIND"}</definedName>
    <definedName name="wrn.STAFF_REPORT_TABLES." localSheetId="33" hidden="1">{"SR_tbs",#N/A,FALSE,"MGSSEI";"SR_tbs",#N/A,FALSE,"MGSBOX";"SR_tbs",#N/A,FALSE,"MGSOCIND"}</definedName>
    <definedName name="wrn.STAFF_REPORT_TABLES." localSheetId="3" hidden="1">{"SR_tbs",#N/A,FALSE,"MGSSEI";"SR_tbs",#N/A,FALSE,"MGSBOX";"SR_tbs",#N/A,FALSE,"MGSOCIND"}</definedName>
    <definedName name="wrn.STAFF_REPORT_TABLES." localSheetId="39" hidden="1">{"SR_tbs",#N/A,FALSE,"MGSSEI";"SR_tbs",#N/A,FALSE,"MGSBOX";"SR_tbs",#N/A,FALSE,"MGSOCIND"}</definedName>
    <definedName name="wrn.STAFF_REPORT_TABLES." localSheetId="40" hidden="1">{"SR_tbs",#N/A,FALSE,"MGSSEI";"SR_tbs",#N/A,FALSE,"MGSBOX";"SR_tbs",#N/A,FALSE,"MGSOCIND"}</definedName>
    <definedName name="wrn.STAFF_REPORT_TABLES." localSheetId="41" hidden="1">{"SR_tbs",#N/A,FALSE,"MGSSEI";"SR_tbs",#N/A,FALSE,"MGSBOX";"SR_tbs",#N/A,FALSE,"MGSOCIND"}</definedName>
    <definedName name="wrn.STAFF_REPORT_TABLES." localSheetId="42" hidden="1">{"SR_tbs",#N/A,FALSE,"MGSSEI";"SR_tbs",#N/A,FALSE,"MGSBOX";"SR_tbs",#N/A,FALSE,"MGSOCIND"}</definedName>
    <definedName name="wrn.STAFF_REPORT_TABLES." localSheetId="43" hidden="1">{"SR_tbs",#N/A,FALSE,"MGSSEI";"SR_tbs",#N/A,FALSE,"MGSBOX";"SR_tbs",#N/A,FALSE,"MGSOCIND"}</definedName>
    <definedName name="wrn.STAFF_REPORT_TABLES." localSheetId="44"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localSheetId="47" hidden="1">{"SR_tbs",#N/A,FALSE,"MGSSEI";"SR_tbs",#N/A,FALSE,"MGSBOX";"SR_tbs",#N/A,FALSE,"MGSOCIND"}</definedName>
    <definedName name="wrn.STAFF_REPORT_TABLES." localSheetId="48" hidden="1">{"SR_tbs",#N/A,FALSE,"MGSSEI";"SR_tbs",#N/A,FALSE,"MGSBOX";"SR_tbs",#N/A,FALSE,"MGSOCIND"}</definedName>
    <definedName name="wrn.STAFF_REPORT_TABLES." localSheetId="49" hidden="1">{"SR_tbs",#N/A,FALSE,"MGSSEI";"SR_tbs",#N/A,FALSE,"MGSBOX";"SR_tbs",#N/A,FALSE,"MGSOCIND"}</definedName>
    <definedName name="wrn.STAFF_REPORT_TABLES." localSheetId="50" hidden="1">{"SR_tbs",#N/A,FALSE,"MGSSEI";"SR_tbs",#N/A,FALSE,"MGSBOX";"SR_tbs",#N/A,FALSE,"MGSOCIND"}</definedName>
    <definedName name="wrn.STAFF_REPORT_TABLES." localSheetId="51" hidden="1">{"SR_tbs",#N/A,FALSE,"MGSSEI";"SR_tbs",#N/A,FALSE,"MGSBOX";"SR_tbs",#N/A,FALSE,"MGSOCIND"}</definedName>
    <definedName name="wrn.STAFF_REPORT_TABLES." localSheetId="52" hidden="1">{"SR_tbs",#N/A,FALSE,"MGSSEI";"SR_tbs",#N/A,FALSE,"MGSBOX";"SR_tbs",#N/A,FALSE,"MGSOCIND"}</definedName>
    <definedName name="wrn.STAFF_REPORT_TABLES." localSheetId="53" hidden="1">{"SR_tbs",#N/A,FALSE,"MGSSEI";"SR_tbs",#N/A,FALSE,"MGSBOX";"SR_tbs",#N/A,FALSE,"MGSOCIND"}</definedName>
    <definedName name="wrn.STAFF_REPORT_TABLES." localSheetId="54" hidden="1">{"SR_tbs",#N/A,FALSE,"MGSSEI";"SR_tbs",#N/A,FALSE,"MGSBOX";"SR_tbs",#N/A,FALSE,"MGSOCIND"}</definedName>
    <definedName name="wrn.STAFF_REPORT_TABLES." localSheetId="55" hidden="1">{"SR_tbs",#N/A,FALSE,"MGSSEI";"SR_tbs",#N/A,FALSE,"MGSBOX";"SR_tbs",#N/A,FALSE,"MGSOCIND"}</definedName>
    <definedName name="wrn.STAFF_REPORT_TABLES." localSheetId="56" hidden="1">{"SR_tbs",#N/A,FALSE,"MGSSEI";"SR_tbs",#N/A,FALSE,"MGSBOX";"SR_tbs",#N/A,FALSE,"MGSOCIND"}</definedName>
    <definedName name="wrn.STAFF_REPORT_TABLES." localSheetId="58" hidden="1">{"SR_tbs",#N/A,FALSE,"MGSSEI";"SR_tbs",#N/A,FALSE,"MGSBOX";"SR_tbs",#N/A,FALSE,"MGSOCIND"}</definedName>
    <definedName name="wrn.STAFF_REPORT_TABLES." localSheetId="59" hidden="1">{"SR_tbs",#N/A,FALSE,"MGSSEI";"SR_tbs",#N/A,FALSE,"MGSBOX";"SR_tbs",#N/A,FALSE,"MGSOCIND"}</definedName>
    <definedName name="wrn.STAFF_REPORT_TABLES." localSheetId="64" hidden="1">{"SR_tbs",#N/A,FALSE,"MGSSEI";"SR_tbs",#N/A,FALSE,"MGSBOX";"SR_tbs",#N/A,FALSE,"MGSOCIND"}</definedName>
    <definedName name="wrn.STAFF_REPORT_TABLES." localSheetId="65" hidden="1">{"SR_tbs",#N/A,FALSE,"MGSSEI";"SR_tbs",#N/A,FALSE,"MGSBOX";"SR_tbs",#N/A,FALSE,"MGSOCIND"}</definedName>
    <definedName name="wrn.STAFF_REPORT_TABLES." localSheetId="66" hidden="1">{"SR_tbs",#N/A,FALSE,"MGSSEI";"SR_tbs",#N/A,FALSE,"MGSBOX";"SR_tbs",#N/A,FALSE,"MGSOCIND"}</definedName>
    <definedName name="wrn.STAFF_REPORT_TABLES." localSheetId="6" hidden="1">{"SR_tbs",#N/A,FALSE,"MGSSEI";"SR_tbs",#N/A,FALSE,"MGSBOX";"SR_tbs",#N/A,FALSE,"MGSOCIND"}</definedName>
    <definedName name="wrn.STAFF_REPORT_TABLES." localSheetId="67" hidden="1">{"SR_tbs",#N/A,FALSE,"MGSSEI";"SR_tbs",#N/A,FALSE,"MGSBOX";"SR_tbs",#N/A,FALSE,"MGSOCIND"}</definedName>
    <definedName name="wrn.STAFF_REPORT_TABLES." localSheetId="69" hidden="1">{"SR_tbs",#N/A,FALSE,"MGSSEI";"SR_tbs",#N/A,FALSE,"MGSBOX";"SR_tbs",#N/A,FALSE,"MGSOCIND"}</definedName>
    <definedName name="wrn.STAFF_REPORT_TABLES." localSheetId="71" hidden="1">{"SR_tbs",#N/A,FALSE,"MGSSEI";"SR_tbs",#N/A,FALSE,"MGSBOX";"SR_tbs",#N/A,FALSE,"MGSOCIND"}</definedName>
    <definedName name="wrn.STAFF_REPORT_TABLES." localSheetId="73" hidden="1">{"SR_tbs",#N/A,FALSE,"MGSSEI";"SR_tbs",#N/A,FALSE,"MGSBOX";"SR_tbs",#N/A,FALSE,"MGSOCIND"}</definedName>
    <definedName name="wrn.STAFF_REPORT_TABLES." localSheetId="74" hidden="1">{"SR_tbs",#N/A,FALSE,"MGSSEI";"SR_tbs",#N/A,FALSE,"MGSBOX";"SR_tbs",#N/A,FALSE,"MGSOCIND"}</definedName>
    <definedName name="wrn.STAFF_REPORT_TABLES." localSheetId="0"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22" hidden="1">{#N/A,#N/A,FALSE,"STATE"}</definedName>
    <definedName name="wrn.STATE." localSheetId="2" hidden="1">{#N/A,#N/A,FALSE,"STATE"}</definedName>
    <definedName name="wrn.STATE." localSheetId="26" hidden="1">{#N/A,#N/A,FALSE,"STATE"}</definedName>
    <definedName name="wrn.STATE." localSheetId="27" hidden="1">{#N/A,#N/A,FALSE,"STATE"}</definedName>
    <definedName name="wrn.STATE." localSheetId="31" hidden="1">{#N/A,#N/A,FALSE,"STATE"}</definedName>
    <definedName name="wrn.STATE." localSheetId="32" hidden="1">{#N/A,#N/A,FALSE,"STATE"}</definedName>
    <definedName name="wrn.STATE." localSheetId="33" hidden="1">{#N/A,#N/A,FALSE,"STATE"}</definedName>
    <definedName name="wrn.STATE." localSheetId="3" hidden="1">{#N/A,#N/A,FALSE,"STATE"}</definedName>
    <definedName name="wrn.STATE." localSheetId="39" hidden="1">{#N/A,#N/A,FALSE,"STATE"}</definedName>
    <definedName name="wrn.STATE." localSheetId="40" hidden="1">{#N/A,#N/A,FALSE,"STATE"}</definedName>
    <definedName name="wrn.STATE." localSheetId="41" hidden="1">{#N/A,#N/A,FALSE,"STATE"}</definedName>
    <definedName name="wrn.STATE." localSheetId="42" hidden="1">{#N/A,#N/A,FALSE,"STATE"}</definedName>
    <definedName name="wrn.STATE." localSheetId="43" hidden="1">{#N/A,#N/A,FALSE,"STATE"}</definedName>
    <definedName name="wrn.STATE." localSheetId="44" hidden="1">{#N/A,#N/A,FALSE,"STATE"}</definedName>
    <definedName name="wrn.STATE." localSheetId="45" hidden="1">{#N/A,#N/A,FALSE,"STATE"}</definedName>
    <definedName name="wrn.STATE." localSheetId="46" hidden="1">{#N/A,#N/A,FALSE,"STATE"}</definedName>
    <definedName name="wrn.STATE." localSheetId="47" hidden="1">{#N/A,#N/A,FALSE,"STATE"}</definedName>
    <definedName name="wrn.STATE." localSheetId="48" hidden="1">{#N/A,#N/A,FALSE,"STATE"}</definedName>
    <definedName name="wrn.STATE." localSheetId="49" hidden="1">{#N/A,#N/A,FALSE,"STATE"}</definedName>
    <definedName name="wrn.STATE." localSheetId="50" hidden="1">{#N/A,#N/A,FALSE,"STATE"}</definedName>
    <definedName name="wrn.STATE." localSheetId="51" hidden="1">{#N/A,#N/A,FALSE,"STATE"}</definedName>
    <definedName name="wrn.STATE." localSheetId="52" hidden="1">{#N/A,#N/A,FALSE,"STATE"}</definedName>
    <definedName name="wrn.STATE." localSheetId="53" hidden="1">{#N/A,#N/A,FALSE,"STATE"}</definedName>
    <definedName name="wrn.STATE." localSheetId="54" hidden="1">{#N/A,#N/A,FALSE,"STATE"}</definedName>
    <definedName name="wrn.STATE." localSheetId="55" hidden="1">{#N/A,#N/A,FALSE,"STATE"}</definedName>
    <definedName name="wrn.STATE." localSheetId="56" hidden="1">{#N/A,#N/A,FALSE,"STATE"}</definedName>
    <definedName name="wrn.STATE." localSheetId="58" hidden="1">{#N/A,#N/A,FALSE,"STATE"}</definedName>
    <definedName name="wrn.STATE." localSheetId="59" hidden="1">{#N/A,#N/A,FALSE,"STATE"}</definedName>
    <definedName name="wrn.STATE." localSheetId="64" hidden="1">{#N/A,#N/A,FALSE,"STATE"}</definedName>
    <definedName name="wrn.STATE." localSheetId="65" hidden="1">{#N/A,#N/A,FALSE,"STATE"}</definedName>
    <definedName name="wrn.STATE." localSheetId="66" hidden="1">{#N/A,#N/A,FALSE,"STATE"}</definedName>
    <definedName name="wrn.STATE." localSheetId="6" hidden="1">{#N/A,#N/A,FALSE,"STATE"}</definedName>
    <definedName name="wrn.STATE." localSheetId="67" hidden="1">{#N/A,#N/A,FALSE,"STATE"}</definedName>
    <definedName name="wrn.STATE." localSheetId="69" hidden="1">{#N/A,#N/A,FALSE,"STATE"}</definedName>
    <definedName name="wrn.STATE." localSheetId="71" hidden="1">{#N/A,#N/A,FALSE,"STATE"}</definedName>
    <definedName name="wrn.STATE." localSheetId="73" hidden="1">{#N/A,#N/A,FALSE,"STATE"}</definedName>
    <definedName name="wrn.STATE." localSheetId="74" hidden="1">{#N/A,#N/A,FALSE,"STATE"}</definedName>
    <definedName name="wrn.STATE." localSheetId="0" hidden="1">{#N/A,#N/A,FALSE,"STATE"}</definedName>
    <definedName name="wrn.STATE." hidden="1">{#N/A,#N/A,FALSE,"STATE"}</definedName>
    <definedName name="wrn.tab2." localSheetId="1" hidden="1">{#N/A,#N/A,FALSE,"report1"}</definedName>
    <definedName name="wrn.tab2." localSheetId="22" hidden="1">{#N/A,#N/A,FALSE,"report1"}</definedName>
    <definedName name="wrn.tab2." localSheetId="2" hidden="1">{#N/A,#N/A,FALSE,"report1"}</definedName>
    <definedName name="wrn.tab2." localSheetId="26" hidden="1">{#N/A,#N/A,FALSE,"report1"}</definedName>
    <definedName name="wrn.tab2." localSheetId="27" hidden="1">{#N/A,#N/A,FALSE,"report1"}</definedName>
    <definedName name="wrn.tab2." localSheetId="31" hidden="1">{#N/A,#N/A,FALSE,"report1"}</definedName>
    <definedName name="wrn.tab2." localSheetId="32" hidden="1">{#N/A,#N/A,FALSE,"report1"}</definedName>
    <definedName name="wrn.tab2." localSheetId="33" hidden="1">{#N/A,#N/A,FALSE,"report1"}</definedName>
    <definedName name="wrn.tab2." localSheetId="3" hidden="1">{#N/A,#N/A,FALSE,"report1"}</definedName>
    <definedName name="wrn.tab2." localSheetId="39" hidden="1">{#N/A,#N/A,FALSE,"report1"}</definedName>
    <definedName name="wrn.tab2." localSheetId="40" hidden="1">{#N/A,#N/A,FALSE,"report1"}</definedName>
    <definedName name="wrn.tab2." localSheetId="41" hidden="1">{#N/A,#N/A,FALSE,"report1"}</definedName>
    <definedName name="wrn.tab2." localSheetId="42" hidden="1">{#N/A,#N/A,FALSE,"report1"}</definedName>
    <definedName name="wrn.tab2." localSheetId="43" hidden="1">{#N/A,#N/A,FALSE,"report1"}</definedName>
    <definedName name="wrn.tab2." localSheetId="44" hidden="1">{#N/A,#N/A,FALSE,"report1"}</definedName>
    <definedName name="wrn.tab2." localSheetId="45" hidden="1">{#N/A,#N/A,FALSE,"report1"}</definedName>
    <definedName name="wrn.tab2." localSheetId="46" hidden="1">{#N/A,#N/A,FALSE,"report1"}</definedName>
    <definedName name="wrn.tab2." localSheetId="47" hidden="1">{#N/A,#N/A,FALSE,"report1"}</definedName>
    <definedName name="wrn.tab2." localSheetId="48" hidden="1">{#N/A,#N/A,FALSE,"report1"}</definedName>
    <definedName name="wrn.tab2." localSheetId="49" hidden="1">{#N/A,#N/A,FALSE,"report1"}</definedName>
    <definedName name="wrn.tab2." localSheetId="50" hidden="1">{#N/A,#N/A,FALSE,"report1"}</definedName>
    <definedName name="wrn.tab2." localSheetId="51" hidden="1">{#N/A,#N/A,FALSE,"report1"}</definedName>
    <definedName name="wrn.tab2." localSheetId="52" hidden="1">{#N/A,#N/A,FALSE,"report1"}</definedName>
    <definedName name="wrn.tab2." localSheetId="53" hidden="1">{#N/A,#N/A,FALSE,"report1"}</definedName>
    <definedName name="wrn.tab2." localSheetId="54" hidden="1">{#N/A,#N/A,FALSE,"report1"}</definedName>
    <definedName name="wrn.tab2." localSheetId="55" hidden="1">{#N/A,#N/A,FALSE,"report1"}</definedName>
    <definedName name="wrn.tab2." localSheetId="56" hidden="1">{#N/A,#N/A,FALSE,"report1"}</definedName>
    <definedName name="wrn.tab2." localSheetId="58" hidden="1">{#N/A,#N/A,FALSE,"report1"}</definedName>
    <definedName name="wrn.tab2." localSheetId="59" hidden="1">{#N/A,#N/A,FALSE,"report1"}</definedName>
    <definedName name="wrn.tab2." localSheetId="64" hidden="1">{#N/A,#N/A,FALSE,"report1"}</definedName>
    <definedName name="wrn.tab2." localSheetId="65" hidden="1">{#N/A,#N/A,FALSE,"report1"}</definedName>
    <definedName name="wrn.tab2." localSheetId="66" hidden="1">{#N/A,#N/A,FALSE,"report1"}</definedName>
    <definedName name="wrn.tab2." localSheetId="6" hidden="1">{#N/A,#N/A,FALSE,"report1"}</definedName>
    <definedName name="wrn.tab2." localSheetId="67" hidden="1">{#N/A,#N/A,FALSE,"report1"}</definedName>
    <definedName name="wrn.tab2." localSheetId="69" hidden="1">{#N/A,#N/A,FALSE,"report1"}</definedName>
    <definedName name="wrn.tab2." localSheetId="71" hidden="1">{#N/A,#N/A,FALSE,"report1"}</definedName>
    <definedName name="wrn.tab2." localSheetId="73" hidden="1">{#N/A,#N/A,FALSE,"report1"}</definedName>
    <definedName name="wrn.tab2." localSheetId="74" hidden="1">{#N/A,#N/A,FALSE,"report1"}</definedName>
    <definedName name="wrn.tab2." localSheetId="0" hidden="1">{#N/A,#N/A,FALSE,"report1"}</definedName>
    <definedName name="wrn.tab2." hidden="1">{#N/A,#N/A,FALSE,"report1"}</definedName>
    <definedName name="wrn.TAXARREARS." localSheetId="1" hidden="1">{#N/A,#N/A,FALSE,"TAXARREARS"}</definedName>
    <definedName name="wrn.TAXARREARS." localSheetId="22" hidden="1">{#N/A,#N/A,FALSE,"TAXARREARS"}</definedName>
    <definedName name="wrn.TAXARREARS." localSheetId="2" hidden="1">{#N/A,#N/A,FALSE,"TAXARREARS"}</definedName>
    <definedName name="wrn.TAXARREARS." localSheetId="26" hidden="1">{#N/A,#N/A,FALSE,"TAXARREARS"}</definedName>
    <definedName name="wrn.TAXARREARS." localSheetId="27" hidden="1">{#N/A,#N/A,FALSE,"TAXARREARS"}</definedName>
    <definedName name="wrn.TAXARREARS." localSheetId="31" hidden="1">{#N/A,#N/A,FALSE,"TAXARREARS"}</definedName>
    <definedName name="wrn.TAXARREARS." localSheetId="32" hidden="1">{#N/A,#N/A,FALSE,"TAXARREARS"}</definedName>
    <definedName name="wrn.TAXARREARS." localSheetId="33" hidden="1">{#N/A,#N/A,FALSE,"TAXARREARS"}</definedName>
    <definedName name="wrn.TAXARREARS." localSheetId="3" hidden="1">{#N/A,#N/A,FALSE,"TAXARREARS"}</definedName>
    <definedName name="wrn.TAXARREARS." localSheetId="39" hidden="1">{#N/A,#N/A,FALSE,"TAXARREARS"}</definedName>
    <definedName name="wrn.TAXARREARS." localSheetId="40" hidden="1">{#N/A,#N/A,FALSE,"TAXARREARS"}</definedName>
    <definedName name="wrn.TAXARREARS." localSheetId="41" hidden="1">{#N/A,#N/A,FALSE,"TAXARREARS"}</definedName>
    <definedName name="wrn.TAXARREARS." localSheetId="42" hidden="1">{#N/A,#N/A,FALSE,"TAXARREARS"}</definedName>
    <definedName name="wrn.TAXARREARS." localSheetId="43" hidden="1">{#N/A,#N/A,FALSE,"TAXARREARS"}</definedName>
    <definedName name="wrn.TAXARREARS." localSheetId="44" hidden="1">{#N/A,#N/A,FALSE,"TAXARREARS"}</definedName>
    <definedName name="wrn.TAXARREARS." localSheetId="45" hidden="1">{#N/A,#N/A,FALSE,"TAXARREARS"}</definedName>
    <definedName name="wrn.TAXARREARS." localSheetId="46" hidden="1">{#N/A,#N/A,FALSE,"TAXARREARS"}</definedName>
    <definedName name="wrn.TAXARREARS." localSheetId="47" hidden="1">{#N/A,#N/A,FALSE,"TAXARREARS"}</definedName>
    <definedName name="wrn.TAXARREARS." localSheetId="48" hidden="1">{#N/A,#N/A,FALSE,"TAXARREARS"}</definedName>
    <definedName name="wrn.TAXARREARS." localSheetId="49" hidden="1">{#N/A,#N/A,FALSE,"TAXARREARS"}</definedName>
    <definedName name="wrn.TAXARREARS." localSheetId="50" hidden="1">{#N/A,#N/A,FALSE,"TAXARREARS"}</definedName>
    <definedName name="wrn.TAXARREARS." localSheetId="51" hidden="1">{#N/A,#N/A,FALSE,"TAXARREARS"}</definedName>
    <definedName name="wrn.TAXARREARS." localSheetId="52" hidden="1">{#N/A,#N/A,FALSE,"TAXARREARS"}</definedName>
    <definedName name="wrn.TAXARREARS." localSheetId="53" hidden="1">{#N/A,#N/A,FALSE,"TAXARREARS"}</definedName>
    <definedName name="wrn.TAXARREARS." localSheetId="54" hidden="1">{#N/A,#N/A,FALSE,"TAXARREARS"}</definedName>
    <definedName name="wrn.TAXARREARS." localSheetId="55" hidden="1">{#N/A,#N/A,FALSE,"TAXARREARS"}</definedName>
    <definedName name="wrn.TAXARREARS." localSheetId="56" hidden="1">{#N/A,#N/A,FALSE,"TAXARREARS"}</definedName>
    <definedName name="wrn.TAXARREARS." localSheetId="58" hidden="1">{#N/A,#N/A,FALSE,"TAXARREARS"}</definedName>
    <definedName name="wrn.TAXARREARS." localSheetId="59" hidden="1">{#N/A,#N/A,FALSE,"TAXARREARS"}</definedName>
    <definedName name="wrn.TAXARREARS." localSheetId="64" hidden="1">{#N/A,#N/A,FALSE,"TAXARREARS"}</definedName>
    <definedName name="wrn.TAXARREARS." localSheetId="65" hidden="1">{#N/A,#N/A,FALSE,"TAXARREARS"}</definedName>
    <definedName name="wrn.TAXARREARS." localSheetId="66" hidden="1">{#N/A,#N/A,FALSE,"TAXARREARS"}</definedName>
    <definedName name="wrn.TAXARREARS." localSheetId="6" hidden="1">{#N/A,#N/A,FALSE,"TAXARREARS"}</definedName>
    <definedName name="wrn.TAXARREARS." localSheetId="67" hidden="1">{#N/A,#N/A,FALSE,"TAXARREARS"}</definedName>
    <definedName name="wrn.TAXARREARS." localSheetId="69" hidden="1">{#N/A,#N/A,FALSE,"TAXARREARS"}</definedName>
    <definedName name="wrn.TAXARREARS." localSheetId="71" hidden="1">{#N/A,#N/A,FALSE,"TAXARREARS"}</definedName>
    <definedName name="wrn.TAXARREARS." localSheetId="73" hidden="1">{#N/A,#N/A,FALSE,"TAXARREARS"}</definedName>
    <definedName name="wrn.TAXARREARS." localSheetId="74" hidden="1">{#N/A,#N/A,FALSE,"TAXARREARS"}</definedName>
    <definedName name="wrn.TAXARREARS." localSheetId="0" hidden="1">{#N/A,#N/A,FALSE,"TAXARREARS"}</definedName>
    <definedName name="wrn.TAXARREARS." hidden="1">{#N/A,#N/A,FALSE,"TAXARREARS"}</definedName>
    <definedName name="wrn.TAXPAYRS." localSheetId="1" hidden="1">{#N/A,#N/A,FALSE,"TAXPAYRS"}</definedName>
    <definedName name="wrn.TAXPAYRS." localSheetId="22" hidden="1">{#N/A,#N/A,FALSE,"TAXPAYRS"}</definedName>
    <definedName name="wrn.TAXPAYRS." localSheetId="2" hidden="1">{#N/A,#N/A,FALSE,"TAXPAYRS"}</definedName>
    <definedName name="wrn.TAXPAYRS." localSheetId="26" hidden="1">{#N/A,#N/A,FALSE,"TAXPAYRS"}</definedName>
    <definedName name="wrn.TAXPAYRS." localSheetId="27" hidden="1">{#N/A,#N/A,FALSE,"TAXPAYRS"}</definedName>
    <definedName name="wrn.TAXPAYRS." localSheetId="31" hidden="1">{#N/A,#N/A,FALSE,"TAXPAYRS"}</definedName>
    <definedName name="wrn.TAXPAYRS." localSheetId="32" hidden="1">{#N/A,#N/A,FALSE,"TAXPAYRS"}</definedName>
    <definedName name="wrn.TAXPAYRS." localSheetId="33" hidden="1">{#N/A,#N/A,FALSE,"TAXPAYRS"}</definedName>
    <definedName name="wrn.TAXPAYRS." localSheetId="3" hidden="1">{#N/A,#N/A,FALSE,"TAXPAYRS"}</definedName>
    <definedName name="wrn.TAXPAYRS." localSheetId="39" hidden="1">{#N/A,#N/A,FALSE,"TAXPAYRS"}</definedName>
    <definedName name="wrn.TAXPAYRS." localSheetId="40" hidden="1">{#N/A,#N/A,FALSE,"TAXPAYRS"}</definedName>
    <definedName name="wrn.TAXPAYRS." localSheetId="41" hidden="1">{#N/A,#N/A,FALSE,"TAXPAYRS"}</definedName>
    <definedName name="wrn.TAXPAYRS." localSheetId="42" hidden="1">{#N/A,#N/A,FALSE,"TAXPAYRS"}</definedName>
    <definedName name="wrn.TAXPAYRS." localSheetId="43" hidden="1">{#N/A,#N/A,FALSE,"TAXPAYRS"}</definedName>
    <definedName name="wrn.TAXPAYRS." localSheetId="44" hidden="1">{#N/A,#N/A,FALSE,"TAXPAYRS"}</definedName>
    <definedName name="wrn.TAXPAYRS." localSheetId="45" hidden="1">{#N/A,#N/A,FALSE,"TAXPAYRS"}</definedName>
    <definedName name="wrn.TAXPAYRS." localSheetId="46" hidden="1">{#N/A,#N/A,FALSE,"TAXPAYRS"}</definedName>
    <definedName name="wrn.TAXPAYRS." localSheetId="47" hidden="1">{#N/A,#N/A,FALSE,"TAXPAYRS"}</definedName>
    <definedName name="wrn.TAXPAYRS." localSheetId="48" hidden="1">{#N/A,#N/A,FALSE,"TAXPAYRS"}</definedName>
    <definedName name="wrn.TAXPAYRS." localSheetId="49" hidden="1">{#N/A,#N/A,FALSE,"TAXPAYRS"}</definedName>
    <definedName name="wrn.TAXPAYRS." localSheetId="50" hidden="1">{#N/A,#N/A,FALSE,"TAXPAYRS"}</definedName>
    <definedName name="wrn.TAXPAYRS." localSheetId="51" hidden="1">{#N/A,#N/A,FALSE,"TAXPAYRS"}</definedName>
    <definedName name="wrn.TAXPAYRS." localSheetId="52" hidden="1">{#N/A,#N/A,FALSE,"TAXPAYRS"}</definedName>
    <definedName name="wrn.TAXPAYRS." localSheetId="53" hidden="1">{#N/A,#N/A,FALSE,"TAXPAYRS"}</definedName>
    <definedName name="wrn.TAXPAYRS." localSheetId="54" hidden="1">{#N/A,#N/A,FALSE,"TAXPAYRS"}</definedName>
    <definedName name="wrn.TAXPAYRS." localSheetId="55" hidden="1">{#N/A,#N/A,FALSE,"TAXPAYRS"}</definedName>
    <definedName name="wrn.TAXPAYRS." localSheetId="56" hidden="1">{#N/A,#N/A,FALSE,"TAXPAYRS"}</definedName>
    <definedName name="wrn.TAXPAYRS." localSheetId="58" hidden="1">{#N/A,#N/A,FALSE,"TAXPAYRS"}</definedName>
    <definedName name="wrn.TAXPAYRS." localSheetId="59" hidden="1">{#N/A,#N/A,FALSE,"TAXPAYRS"}</definedName>
    <definedName name="wrn.TAXPAYRS." localSheetId="64" hidden="1">{#N/A,#N/A,FALSE,"TAXPAYRS"}</definedName>
    <definedName name="wrn.TAXPAYRS." localSheetId="65" hidden="1">{#N/A,#N/A,FALSE,"TAXPAYRS"}</definedName>
    <definedName name="wrn.TAXPAYRS." localSheetId="66" hidden="1">{#N/A,#N/A,FALSE,"TAXPAYRS"}</definedName>
    <definedName name="wrn.TAXPAYRS." localSheetId="6" hidden="1">{#N/A,#N/A,FALSE,"TAXPAYRS"}</definedName>
    <definedName name="wrn.TAXPAYRS." localSheetId="67" hidden="1">{#N/A,#N/A,FALSE,"TAXPAYRS"}</definedName>
    <definedName name="wrn.TAXPAYRS." localSheetId="69" hidden="1">{#N/A,#N/A,FALSE,"TAXPAYRS"}</definedName>
    <definedName name="wrn.TAXPAYRS." localSheetId="71" hidden="1">{#N/A,#N/A,FALSE,"TAXPAYRS"}</definedName>
    <definedName name="wrn.TAXPAYRS." localSheetId="73" hidden="1">{#N/A,#N/A,FALSE,"TAXPAYRS"}</definedName>
    <definedName name="wrn.TAXPAYRS." localSheetId="74" hidden="1">{#N/A,#N/A,FALSE,"TAXPAYRS"}</definedName>
    <definedName name="wrn.TAXPAYRS." localSheetId="0" hidden="1">{#N/A,#N/A,FALSE,"TAXPAYRS"}</definedName>
    <definedName name="wrn.TAXPAYRS." hidden="1">{#N/A,#N/A,FALSE,"TAXPAYRS"}</definedName>
    <definedName name="wrn.TRADE." localSheetId="1" hidden="1">{#N/A,#N/A,FALSE,"TRADE"}</definedName>
    <definedName name="wrn.TRADE." localSheetId="22" hidden="1">{#N/A,#N/A,FALSE,"TRADE"}</definedName>
    <definedName name="wrn.TRADE." localSheetId="2" hidden="1">{#N/A,#N/A,FALSE,"TRADE"}</definedName>
    <definedName name="wrn.TRADE." localSheetId="26" hidden="1">{#N/A,#N/A,FALSE,"TRADE"}</definedName>
    <definedName name="wrn.TRADE." localSheetId="27" hidden="1">{#N/A,#N/A,FALSE,"TRADE"}</definedName>
    <definedName name="wrn.TRADE." localSheetId="31" hidden="1">{#N/A,#N/A,FALSE,"TRADE"}</definedName>
    <definedName name="wrn.TRADE." localSheetId="32" hidden="1">{#N/A,#N/A,FALSE,"TRADE"}</definedName>
    <definedName name="wrn.TRADE." localSheetId="33" hidden="1">{#N/A,#N/A,FALSE,"TRADE"}</definedName>
    <definedName name="wrn.TRADE." localSheetId="3" hidden="1">{#N/A,#N/A,FALSE,"TRADE"}</definedName>
    <definedName name="wrn.TRADE." localSheetId="39" hidden="1">{#N/A,#N/A,FALSE,"TRADE"}</definedName>
    <definedName name="wrn.TRADE." localSheetId="40" hidden="1">{#N/A,#N/A,FALSE,"TRADE"}</definedName>
    <definedName name="wrn.TRADE." localSheetId="41" hidden="1">{#N/A,#N/A,FALSE,"TRADE"}</definedName>
    <definedName name="wrn.TRADE." localSheetId="42" hidden="1">{#N/A,#N/A,FALSE,"TRADE"}</definedName>
    <definedName name="wrn.TRADE." localSheetId="43" hidden="1">{#N/A,#N/A,FALSE,"TRADE"}</definedName>
    <definedName name="wrn.TRADE." localSheetId="44" hidden="1">{#N/A,#N/A,FALSE,"TRADE"}</definedName>
    <definedName name="wrn.TRADE." localSheetId="45" hidden="1">{#N/A,#N/A,FALSE,"TRADE"}</definedName>
    <definedName name="wrn.TRADE." localSheetId="46" hidden="1">{#N/A,#N/A,FALSE,"TRADE"}</definedName>
    <definedName name="wrn.TRADE." localSheetId="47" hidden="1">{#N/A,#N/A,FALSE,"TRADE"}</definedName>
    <definedName name="wrn.TRADE." localSheetId="48" hidden="1">{#N/A,#N/A,FALSE,"TRADE"}</definedName>
    <definedName name="wrn.TRADE." localSheetId="49" hidden="1">{#N/A,#N/A,FALSE,"TRADE"}</definedName>
    <definedName name="wrn.TRADE." localSheetId="50" hidden="1">{#N/A,#N/A,FALSE,"TRADE"}</definedName>
    <definedName name="wrn.TRADE." localSheetId="51" hidden="1">{#N/A,#N/A,FALSE,"TRADE"}</definedName>
    <definedName name="wrn.TRADE." localSheetId="52" hidden="1">{#N/A,#N/A,FALSE,"TRADE"}</definedName>
    <definedName name="wrn.TRADE." localSheetId="53" hidden="1">{#N/A,#N/A,FALSE,"TRADE"}</definedName>
    <definedName name="wrn.TRADE." localSheetId="54" hidden="1">{#N/A,#N/A,FALSE,"TRADE"}</definedName>
    <definedName name="wrn.TRADE." localSheetId="55" hidden="1">{#N/A,#N/A,FALSE,"TRADE"}</definedName>
    <definedName name="wrn.TRADE." localSheetId="56" hidden="1">{#N/A,#N/A,FALSE,"TRADE"}</definedName>
    <definedName name="wrn.TRADE." localSheetId="58" hidden="1">{#N/A,#N/A,FALSE,"TRADE"}</definedName>
    <definedName name="wrn.TRADE." localSheetId="59" hidden="1">{#N/A,#N/A,FALSE,"TRADE"}</definedName>
    <definedName name="wrn.TRADE." localSheetId="64" hidden="1">{#N/A,#N/A,FALSE,"TRADE"}</definedName>
    <definedName name="wrn.TRADE." localSheetId="65" hidden="1">{#N/A,#N/A,FALSE,"TRADE"}</definedName>
    <definedName name="wrn.TRADE." localSheetId="66" hidden="1">{#N/A,#N/A,FALSE,"TRADE"}</definedName>
    <definedName name="wrn.TRADE." localSheetId="6" hidden="1">{#N/A,#N/A,FALSE,"TRADE"}</definedName>
    <definedName name="wrn.TRADE." localSheetId="67" hidden="1">{#N/A,#N/A,FALSE,"TRADE"}</definedName>
    <definedName name="wrn.TRADE." localSheetId="69" hidden="1">{#N/A,#N/A,FALSE,"TRADE"}</definedName>
    <definedName name="wrn.TRADE." localSheetId="71" hidden="1">{#N/A,#N/A,FALSE,"TRADE"}</definedName>
    <definedName name="wrn.TRADE." localSheetId="73" hidden="1">{#N/A,#N/A,FALSE,"TRADE"}</definedName>
    <definedName name="wrn.TRADE." localSheetId="74" hidden="1">{#N/A,#N/A,FALSE,"TRADE"}</definedName>
    <definedName name="wrn.TRADE." localSheetId="0" hidden="1">{#N/A,#N/A,FALSE,"TRADE"}</definedName>
    <definedName name="wrn.TRADE." hidden="1">{#N/A,#N/A,FALSE,"TRADE"}</definedName>
    <definedName name="wrn.Trade._.Output._.All." localSheetId="1" hidden="1">{"PRI",#N/A,FALSE,"Data";"QUA",#N/A,FALSE,"Data";"STR",#N/A,FALSE,"Data";"VAL",#N/A,FALSE,"Data";"WEO",#N/A,FALSE,"Data";"WGT",#N/A,FALSE,"Data"}</definedName>
    <definedName name="wrn.Trade._.Output._.All." localSheetId="22"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7" hidden="1">{"PRI",#N/A,FALSE,"Data";"QUA",#N/A,FALSE,"Data";"STR",#N/A,FALSE,"Data";"VAL",#N/A,FALSE,"Data";"WEO",#N/A,FALSE,"Data";"WGT",#N/A,FALSE,"Data"}</definedName>
    <definedName name="wrn.Trade._.Output._.All." localSheetId="31" hidden="1">{"PRI",#N/A,FALSE,"Data";"QUA",#N/A,FALSE,"Data";"STR",#N/A,FALSE,"Data";"VAL",#N/A,FALSE,"Data";"WEO",#N/A,FALSE,"Data";"WGT",#N/A,FALSE,"Data"}</definedName>
    <definedName name="wrn.Trade._.Output._.All." localSheetId="32" hidden="1">{"PRI",#N/A,FALSE,"Data";"QUA",#N/A,FALSE,"Data";"STR",#N/A,FALSE,"Data";"VAL",#N/A,FALSE,"Data";"WEO",#N/A,FALSE,"Data";"WGT",#N/A,FALSE,"Data"}</definedName>
    <definedName name="wrn.Trade._.Output._.All." localSheetId="33"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39" hidden="1">{"PRI",#N/A,FALSE,"Data";"QUA",#N/A,FALSE,"Data";"STR",#N/A,FALSE,"Data";"VAL",#N/A,FALSE,"Data";"WEO",#N/A,FALSE,"Data";"WGT",#N/A,FALSE,"Data"}</definedName>
    <definedName name="wrn.Trade._.Output._.All." localSheetId="40" hidden="1">{"PRI",#N/A,FALSE,"Data";"QUA",#N/A,FALSE,"Data";"STR",#N/A,FALSE,"Data";"VAL",#N/A,FALSE,"Data";"WEO",#N/A,FALSE,"Data";"WGT",#N/A,FALSE,"Data"}</definedName>
    <definedName name="wrn.Trade._.Output._.All." localSheetId="41" hidden="1">{"PRI",#N/A,FALSE,"Data";"QUA",#N/A,FALSE,"Data";"STR",#N/A,FALSE,"Data";"VAL",#N/A,FALSE,"Data";"WEO",#N/A,FALSE,"Data";"WGT",#N/A,FALSE,"Data"}</definedName>
    <definedName name="wrn.Trade._.Output._.All." localSheetId="42" hidden="1">{"PRI",#N/A,FALSE,"Data";"QUA",#N/A,FALSE,"Data";"STR",#N/A,FALSE,"Data";"VAL",#N/A,FALSE,"Data";"WEO",#N/A,FALSE,"Data";"WGT",#N/A,FALSE,"Data"}</definedName>
    <definedName name="wrn.Trade._.Output._.All." localSheetId="43"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7" hidden="1">{"PRI",#N/A,FALSE,"Data";"QUA",#N/A,FALSE,"Data";"STR",#N/A,FALSE,"Data";"VAL",#N/A,FALSE,"Data";"WEO",#N/A,FALSE,"Data";"WGT",#N/A,FALSE,"Data"}</definedName>
    <definedName name="wrn.Trade._.Output._.All." localSheetId="48"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0" hidden="1">{"PRI",#N/A,FALSE,"Data";"QUA",#N/A,FALSE,"Data";"STR",#N/A,FALSE,"Data";"VAL",#N/A,FALSE,"Data";"WEO",#N/A,FALSE,"Data";"WGT",#N/A,FALSE,"Data"}</definedName>
    <definedName name="wrn.Trade._.Output._.All." localSheetId="51" hidden="1">{"PRI",#N/A,FALSE,"Data";"QUA",#N/A,FALSE,"Data";"STR",#N/A,FALSE,"Data";"VAL",#N/A,FALSE,"Data";"WEO",#N/A,FALSE,"Data";"WGT",#N/A,FALSE,"Data"}</definedName>
    <definedName name="wrn.Trade._.Output._.All." localSheetId="52" hidden="1">{"PRI",#N/A,FALSE,"Data";"QUA",#N/A,FALSE,"Data";"STR",#N/A,FALSE,"Data";"VAL",#N/A,FALSE,"Data";"WEO",#N/A,FALSE,"Data";"WGT",#N/A,FALSE,"Data"}</definedName>
    <definedName name="wrn.Trade._.Output._.All." localSheetId="53" hidden="1">{"PRI",#N/A,FALSE,"Data";"QUA",#N/A,FALSE,"Data";"STR",#N/A,FALSE,"Data";"VAL",#N/A,FALSE,"Data";"WEO",#N/A,FALSE,"Data";"WGT",#N/A,FALSE,"Data"}</definedName>
    <definedName name="wrn.Trade._.Output._.All." localSheetId="54" hidden="1">{"PRI",#N/A,FALSE,"Data";"QUA",#N/A,FALSE,"Data";"STR",#N/A,FALSE,"Data";"VAL",#N/A,FALSE,"Data";"WEO",#N/A,FALSE,"Data";"WGT",#N/A,FALSE,"Data"}</definedName>
    <definedName name="wrn.Trade._.Output._.All." localSheetId="55" hidden="1">{"PRI",#N/A,FALSE,"Data";"QUA",#N/A,FALSE,"Data";"STR",#N/A,FALSE,"Data";"VAL",#N/A,FALSE,"Data";"WEO",#N/A,FALSE,"Data";"WGT",#N/A,FALSE,"Data"}</definedName>
    <definedName name="wrn.Trade._.Output._.All." localSheetId="56" hidden="1">{"PRI",#N/A,FALSE,"Data";"QUA",#N/A,FALSE,"Data";"STR",#N/A,FALSE,"Data";"VAL",#N/A,FALSE,"Data";"WEO",#N/A,FALSE,"Data";"WGT",#N/A,FALSE,"Data"}</definedName>
    <definedName name="wrn.Trade._.Output._.All." localSheetId="58" hidden="1">{"PRI",#N/A,FALSE,"Data";"QUA",#N/A,FALSE,"Data";"STR",#N/A,FALSE,"Data";"VAL",#N/A,FALSE,"Data";"WEO",#N/A,FALSE,"Data";"WGT",#N/A,FALSE,"Data"}</definedName>
    <definedName name="wrn.Trade._.Output._.All." localSheetId="59" hidden="1">{"PRI",#N/A,FALSE,"Data";"QUA",#N/A,FALSE,"Data";"STR",#N/A,FALSE,"Data";"VAL",#N/A,FALSE,"Data";"WEO",#N/A,FALSE,"Data";"WGT",#N/A,FALSE,"Data"}</definedName>
    <definedName name="wrn.Trade._.Output._.All." localSheetId="64" hidden="1">{"PRI",#N/A,FALSE,"Data";"QUA",#N/A,FALSE,"Data";"STR",#N/A,FALSE,"Data";"VAL",#N/A,FALSE,"Data";"WEO",#N/A,FALSE,"Data";"WGT",#N/A,FALSE,"Data"}</definedName>
    <definedName name="wrn.Trade._.Output._.All." localSheetId="65" hidden="1">{"PRI",#N/A,FALSE,"Data";"QUA",#N/A,FALSE,"Data";"STR",#N/A,FALSE,"Data";"VAL",#N/A,FALSE,"Data";"WEO",#N/A,FALSE,"Data";"WGT",#N/A,FALSE,"Data"}</definedName>
    <definedName name="wrn.Trade._.Output._.All." localSheetId="66"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localSheetId="67" hidden="1">{"PRI",#N/A,FALSE,"Data";"QUA",#N/A,FALSE,"Data";"STR",#N/A,FALSE,"Data";"VAL",#N/A,FALSE,"Data";"WEO",#N/A,FALSE,"Data";"WGT",#N/A,FALSE,"Data"}</definedName>
    <definedName name="wrn.Trade._.Output._.All." localSheetId="69" hidden="1">{"PRI",#N/A,FALSE,"Data";"QUA",#N/A,FALSE,"Data";"STR",#N/A,FALSE,"Data";"VAL",#N/A,FALSE,"Data";"WEO",#N/A,FALSE,"Data";"WGT",#N/A,FALSE,"Data"}</definedName>
    <definedName name="wrn.Trade._.Output._.All." localSheetId="71" hidden="1">{"PRI",#N/A,FALSE,"Data";"QUA",#N/A,FALSE,"Data";"STR",#N/A,FALSE,"Data";"VAL",#N/A,FALSE,"Data";"WEO",#N/A,FALSE,"Data";"WGT",#N/A,FALSE,"Data"}</definedName>
    <definedName name="wrn.Trade._.Output._.All." localSheetId="73" hidden="1">{"PRI",#N/A,FALSE,"Data";"QUA",#N/A,FALSE,"Data";"STR",#N/A,FALSE,"Data";"VAL",#N/A,FALSE,"Data";"WEO",#N/A,FALSE,"Data";"WGT",#N/A,FALSE,"Data"}</definedName>
    <definedName name="wrn.Trade._.Output._.All." localSheetId="74" hidden="1">{"PRI",#N/A,FALSE,"Data";"QUA",#N/A,FALSE,"Data";"STR",#N/A,FALSE,"Data";"VAL",#N/A,FALSE,"Data";"WEO",#N/A,FALSE,"Data";"WGT",#N/A,FALSE,"Data"}</definedName>
    <definedName name="wrn.Trade._.Output._.All." localSheetId="0"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22" hidden="1">{"WEO",#N/A,FALSE,"Data";"PRI",#N/A,FALSE,"Data";"QUA",#N/A,FALSE,"Data"}</definedName>
    <definedName name="wrn.Trade._.Table._.Core." localSheetId="2" hidden="1">{"WEO",#N/A,FALSE,"Data";"PRI",#N/A,FALSE,"Data";"QUA",#N/A,FALSE,"Data"}</definedName>
    <definedName name="wrn.Trade._.Table._.Core." localSheetId="26" hidden="1">{"WEO",#N/A,FALSE,"Data";"PRI",#N/A,FALSE,"Data";"QUA",#N/A,FALSE,"Data"}</definedName>
    <definedName name="wrn.Trade._.Table._.Core." localSheetId="27" hidden="1">{"WEO",#N/A,FALSE,"Data";"PRI",#N/A,FALSE,"Data";"QUA",#N/A,FALSE,"Data"}</definedName>
    <definedName name="wrn.Trade._.Table._.Core." localSheetId="31" hidden="1">{"WEO",#N/A,FALSE,"Data";"PRI",#N/A,FALSE,"Data";"QUA",#N/A,FALSE,"Data"}</definedName>
    <definedName name="wrn.Trade._.Table._.Core." localSheetId="32" hidden="1">{"WEO",#N/A,FALSE,"Data";"PRI",#N/A,FALSE,"Data";"QUA",#N/A,FALSE,"Data"}</definedName>
    <definedName name="wrn.Trade._.Table._.Core." localSheetId="33" hidden="1">{"WEO",#N/A,FALSE,"Data";"PRI",#N/A,FALSE,"Data";"QUA",#N/A,FALSE,"Data"}</definedName>
    <definedName name="wrn.Trade._.Table._.Core." localSheetId="3" hidden="1">{"WEO",#N/A,FALSE,"Data";"PRI",#N/A,FALSE,"Data";"QUA",#N/A,FALSE,"Data"}</definedName>
    <definedName name="wrn.Trade._.Table._.Core." localSheetId="39" hidden="1">{"WEO",#N/A,FALSE,"Data";"PRI",#N/A,FALSE,"Data";"QUA",#N/A,FALSE,"Data"}</definedName>
    <definedName name="wrn.Trade._.Table._.Core." localSheetId="40" hidden="1">{"WEO",#N/A,FALSE,"Data";"PRI",#N/A,FALSE,"Data";"QUA",#N/A,FALSE,"Data"}</definedName>
    <definedName name="wrn.Trade._.Table._.Core." localSheetId="41" hidden="1">{"WEO",#N/A,FALSE,"Data";"PRI",#N/A,FALSE,"Data";"QUA",#N/A,FALSE,"Data"}</definedName>
    <definedName name="wrn.Trade._.Table._.Core." localSheetId="42" hidden="1">{"WEO",#N/A,FALSE,"Data";"PRI",#N/A,FALSE,"Data";"QUA",#N/A,FALSE,"Data"}</definedName>
    <definedName name="wrn.Trade._.Table._.Core." localSheetId="43" hidden="1">{"WEO",#N/A,FALSE,"Data";"PRI",#N/A,FALSE,"Data";"QUA",#N/A,FALSE,"Data"}</definedName>
    <definedName name="wrn.Trade._.Table._.Core." localSheetId="44" hidden="1">{"WEO",#N/A,FALSE,"Data";"PRI",#N/A,FALSE,"Data";"QUA",#N/A,FALSE,"Data"}</definedName>
    <definedName name="wrn.Trade._.Table._.Core." localSheetId="45" hidden="1">{"WEO",#N/A,FALSE,"Data";"PRI",#N/A,FALSE,"Data";"QUA",#N/A,FALSE,"Data"}</definedName>
    <definedName name="wrn.Trade._.Table._.Core." localSheetId="46" hidden="1">{"WEO",#N/A,FALSE,"Data";"PRI",#N/A,FALSE,"Data";"QUA",#N/A,FALSE,"Data"}</definedName>
    <definedName name="wrn.Trade._.Table._.Core." localSheetId="47" hidden="1">{"WEO",#N/A,FALSE,"Data";"PRI",#N/A,FALSE,"Data";"QUA",#N/A,FALSE,"Data"}</definedName>
    <definedName name="wrn.Trade._.Table._.Core." localSheetId="48" hidden="1">{"WEO",#N/A,FALSE,"Data";"PRI",#N/A,FALSE,"Data";"QUA",#N/A,FALSE,"Data"}</definedName>
    <definedName name="wrn.Trade._.Table._.Core." localSheetId="49" hidden="1">{"WEO",#N/A,FALSE,"Data";"PRI",#N/A,FALSE,"Data";"QUA",#N/A,FALSE,"Data"}</definedName>
    <definedName name="wrn.Trade._.Table._.Core." localSheetId="50" hidden="1">{"WEO",#N/A,FALSE,"Data";"PRI",#N/A,FALSE,"Data";"QUA",#N/A,FALSE,"Data"}</definedName>
    <definedName name="wrn.Trade._.Table._.Core." localSheetId="51" hidden="1">{"WEO",#N/A,FALSE,"Data";"PRI",#N/A,FALSE,"Data";"QUA",#N/A,FALSE,"Data"}</definedName>
    <definedName name="wrn.Trade._.Table._.Core." localSheetId="52" hidden="1">{"WEO",#N/A,FALSE,"Data";"PRI",#N/A,FALSE,"Data";"QUA",#N/A,FALSE,"Data"}</definedName>
    <definedName name="wrn.Trade._.Table._.Core." localSheetId="53" hidden="1">{"WEO",#N/A,FALSE,"Data";"PRI",#N/A,FALSE,"Data";"QUA",#N/A,FALSE,"Data"}</definedName>
    <definedName name="wrn.Trade._.Table._.Core." localSheetId="54" hidden="1">{"WEO",#N/A,FALSE,"Data";"PRI",#N/A,FALSE,"Data";"QUA",#N/A,FALSE,"Data"}</definedName>
    <definedName name="wrn.Trade._.Table._.Core." localSheetId="55" hidden="1">{"WEO",#N/A,FALSE,"Data";"PRI",#N/A,FALSE,"Data";"QUA",#N/A,FALSE,"Data"}</definedName>
    <definedName name="wrn.Trade._.Table._.Core." localSheetId="56" hidden="1">{"WEO",#N/A,FALSE,"Data";"PRI",#N/A,FALSE,"Data";"QUA",#N/A,FALSE,"Data"}</definedName>
    <definedName name="wrn.Trade._.Table._.Core." localSheetId="58" hidden="1">{"WEO",#N/A,FALSE,"Data";"PRI",#N/A,FALSE,"Data";"QUA",#N/A,FALSE,"Data"}</definedName>
    <definedName name="wrn.Trade._.Table._.Core." localSheetId="59" hidden="1">{"WEO",#N/A,FALSE,"Data";"PRI",#N/A,FALSE,"Data";"QUA",#N/A,FALSE,"Data"}</definedName>
    <definedName name="wrn.Trade._.Table._.Core." localSheetId="64" hidden="1">{"WEO",#N/A,FALSE,"Data";"PRI",#N/A,FALSE,"Data";"QUA",#N/A,FALSE,"Data"}</definedName>
    <definedName name="wrn.Trade._.Table._.Core." localSheetId="65" hidden="1">{"WEO",#N/A,FALSE,"Data";"PRI",#N/A,FALSE,"Data";"QUA",#N/A,FALSE,"Data"}</definedName>
    <definedName name="wrn.Trade._.Table._.Core." localSheetId="66" hidden="1">{"WEO",#N/A,FALSE,"Data";"PRI",#N/A,FALSE,"Data";"QUA",#N/A,FALSE,"Data"}</definedName>
    <definedName name="wrn.Trade._.Table._.Core." localSheetId="6" hidden="1">{"WEO",#N/A,FALSE,"Data";"PRI",#N/A,FALSE,"Data";"QUA",#N/A,FALSE,"Data"}</definedName>
    <definedName name="wrn.Trade._.Table._.Core." localSheetId="67" hidden="1">{"WEO",#N/A,FALSE,"Data";"PRI",#N/A,FALSE,"Data";"QUA",#N/A,FALSE,"Data"}</definedName>
    <definedName name="wrn.Trade._.Table._.Core." localSheetId="69" hidden="1">{"WEO",#N/A,FALSE,"Data";"PRI",#N/A,FALSE,"Data";"QUA",#N/A,FALSE,"Data"}</definedName>
    <definedName name="wrn.Trade._.Table._.Core." localSheetId="71" hidden="1">{"WEO",#N/A,FALSE,"Data";"PRI",#N/A,FALSE,"Data";"QUA",#N/A,FALSE,"Data"}</definedName>
    <definedName name="wrn.Trade._.Table._.Core." localSheetId="73" hidden="1">{"WEO",#N/A,FALSE,"Data";"PRI",#N/A,FALSE,"Data";"QUA",#N/A,FALSE,"Data"}</definedName>
    <definedName name="wrn.Trade._.Table._.Core." localSheetId="74" hidden="1">{"WEO",#N/A,FALSE,"Data";"PRI",#N/A,FALSE,"Data";"QUA",#N/A,FALSE,"Data"}</definedName>
    <definedName name="wrn.Trade._.Table._.Core." localSheetId="0" hidden="1">{"WEO",#N/A,FALSE,"Data";"PRI",#N/A,FALSE,"Data";"QUA",#N/A,FALSE,"Data"}</definedName>
    <definedName name="wrn.Trade._.Table._.Core." hidden="1">{"WEO",#N/A,FALSE,"Data";"PRI",#N/A,FALSE,"Data";"QUA",#N/A,FALSE,"Data"}</definedName>
    <definedName name="wrn.TRANSPORT." localSheetId="1" hidden="1">{#N/A,#N/A,FALSE,"TRANPORT"}</definedName>
    <definedName name="wrn.TRANSPORT." localSheetId="22" hidden="1">{#N/A,#N/A,FALSE,"TRANPORT"}</definedName>
    <definedName name="wrn.TRANSPORT." localSheetId="2" hidden="1">{#N/A,#N/A,FALSE,"TRANPORT"}</definedName>
    <definedName name="wrn.TRANSPORT." localSheetId="26" hidden="1">{#N/A,#N/A,FALSE,"TRANPORT"}</definedName>
    <definedName name="wrn.TRANSPORT." localSheetId="27" hidden="1">{#N/A,#N/A,FALSE,"TRANPORT"}</definedName>
    <definedName name="wrn.TRANSPORT." localSheetId="31" hidden="1">{#N/A,#N/A,FALSE,"TRANPORT"}</definedName>
    <definedName name="wrn.TRANSPORT." localSheetId="32" hidden="1">{#N/A,#N/A,FALSE,"TRANPORT"}</definedName>
    <definedName name="wrn.TRANSPORT." localSheetId="33" hidden="1">{#N/A,#N/A,FALSE,"TRANPORT"}</definedName>
    <definedName name="wrn.TRANSPORT." localSheetId="3" hidden="1">{#N/A,#N/A,FALSE,"TRANPORT"}</definedName>
    <definedName name="wrn.TRANSPORT." localSheetId="39" hidden="1">{#N/A,#N/A,FALSE,"TRANPORT"}</definedName>
    <definedName name="wrn.TRANSPORT." localSheetId="40" hidden="1">{#N/A,#N/A,FALSE,"TRANPORT"}</definedName>
    <definedName name="wrn.TRANSPORT." localSheetId="41" hidden="1">{#N/A,#N/A,FALSE,"TRANPORT"}</definedName>
    <definedName name="wrn.TRANSPORT." localSheetId="42" hidden="1">{#N/A,#N/A,FALSE,"TRANPORT"}</definedName>
    <definedName name="wrn.TRANSPORT." localSheetId="43" hidden="1">{#N/A,#N/A,FALSE,"TRANPORT"}</definedName>
    <definedName name="wrn.TRANSPORT." localSheetId="44" hidden="1">{#N/A,#N/A,FALSE,"TRANPORT"}</definedName>
    <definedName name="wrn.TRANSPORT." localSheetId="45" hidden="1">{#N/A,#N/A,FALSE,"TRANPORT"}</definedName>
    <definedName name="wrn.TRANSPORT." localSheetId="46" hidden="1">{#N/A,#N/A,FALSE,"TRANPORT"}</definedName>
    <definedName name="wrn.TRANSPORT." localSheetId="47" hidden="1">{#N/A,#N/A,FALSE,"TRANPORT"}</definedName>
    <definedName name="wrn.TRANSPORT." localSheetId="48" hidden="1">{#N/A,#N/A,FALSE,"TRANPORT"}</definedName>
    <definedName name="wrn.TRANSPORT." localSheetId="49" hidden="1">{#N/A,#N/A,FALSE,"TRANPORT"}</definedName>
    <definedName name="wrn.TRANSPORT." localSheetId="50" hidden="1">{#N/A,#N/A,FALSE,"TRANPORT"}</definedName>
    <definedName name="wrn.TRANSPORT." localSheetId="51" hidden="1">{#N/A,#N/A,FALSE,"TRANPORT"}</definedName>
    <definedName name="wrn.TRANSPORT." localSheetId="52" hidden="1">{#N/A,#N/A,FALSE,"TRANPORT"}</definedName>
    <definedName name="wrn.TRANSPORT." localSheetId="53" hidden="1">{#N/A,#N/A,FALSE,"TRANPORT"}</definedName>
    <definedName name="wrn.TRANSPORT." localSheetId="54" hidden="1">{#N/A,#N/A,FALSE,"TRANPORT"}</definedName>
    <definedName name="wrn.TRANSPORT." localSheetId="55" hidden="1">{#N/A,#N/A,FALSE,"TRANPORT"}</definedName>
    <definedName name="wrn.TRANSPORT." localSheetId="56" hidden="1">{#N/A,#N/A,FALSE,"TRANPORT"}</definedName>
    <definedName name="wrn.TRANSPORT." localSheetId="58" hidden="1">{#N/A,#N/A,FALSE,"TRANPORT"}</definedName>
    <definedName name="wrn.TRANSPORT." localSheetId="59" hidden="1">{#N/A,#N/A,FALSE,"TRANPORT"}</definedName>
    <definedName name="wrn.TRANSPORT." localSheetId="64" hidden="1">{#N/A,#N/A,FALSE,"TRANPORT"}</definedName>
    <definedName name="wrn.TRANSPORT." localSheetId="65" hidden="1">{#N/A,#N/A,FALSE,"TRANPORT"}</definedName>
    <definedName name="wrn.TRANSPORT." localSheetId="66" hidden="1">{#N/A,#N/A,FALSE,"TRANPORT"}</definedName>
    <definedName name="wrn.TRANSPORT." localSheetId="6" hidden="1">{#N/A,#N/A,FALSE,"TRANPORT"}</definedName>
    <definedName name="wrn.TRANSPORT." localSheetId="67" hidden="1">{#N/A,#N/A,FALSE,"TRANPORT"}</definedName>
    <definedName name="wrn.TRANSPORT." localSheetId="69" hidden="1">{#N/A,#N/A,FALSE,"TRANPORT"}</definedName>
    <definedName name="wrn.TRANSPORT." localSheetId="71" hidden="1">{#N/A,#N/A,FALSE,"TRANPORT"}</definedName>
    <definedName name="wrn.TRANSPORT." localSheetId="73" hidden="1">{#N/A,#N/A,FALSE,"TRANPORT"}</definedName>
    <definedName name="wrn.TRANSPORT." localSheetId="74" hidden="1">{#N/A,#N/A,FALSE,"TRANPORT"}</definedName>
    <definedName name="wrn.TRANSPORT." localSheetId="0" hidden="1">{#N/A,#N/A,FALSE,"TRANPORT"}</definedName>
    <definedName name="wrn.TRANSPORT." hidden="1">{#N/A,#N/A,FALSE,"TRANPORT"}</definedName>
    <definedName name="wrn.UNEMPL." localSheetId="1" hidden="1">{#N/A,#N/A,FALSE,"EMP_POP";#N/A,#N/A,FALSE,"UNEMPL"}</definedName>
    <definedName name="wrn.UNEMPL." localSheetId="22" hidden="1">{#N/A,#N/A,FALSE,"EMP_POP";#N/A,#N/A,FALSE,"UNEMPL"}</definedName>
    <definedName name="wrn.UNEMPL." localSheetId="2" hidden="1">{#N/A,#N/A,FALSE,"EMP_POP";#N/A,#N/A,FALSE,"UNEMPL"}</definedName>
    <definedName name="wrn.UNEMPL." localSheetId="26" hidden="1">{#N/A,#N/A,FALSE,"EMP_POP";#N/A,#N/A,FALSE,"UNEMPL"}</definedName>
    <definedName name="wrn.UNEMPL." localSheetId="27" hidden="1">{#N/A,#N/A,FALSE,"EMP_POP";#N/A,#N/A,FALSE,"UNEMPL"}</definedName>
    <definedName name="wrn.UNEMPL." localSheetId="31" hidden="1">{#N/A,#N/A,FALSE,"EMP_POP";#N/A,#N/A,FALSE,"UNEMPL"}</definedName>
    <definedName name="wrn.UNEMPL." localSheetId="32" hidden="1">{#N/A,#N/A,FALSE,"EMP_POP";#N/A,#N/A,FALSE,"UNEMPL"}</definedName>
    <definedName name="wrn.UNEMPL." localSheetId="33" hidden="1">{#N/A,#N/A,FALSE,"EMP_POP";#N/A,#N/A,FALSE,"UNEMPL"}</definedName>
    <definedName name="wrn.UNEMPL." localSheetId="3" hidden="1">{#N/A,#N/A,FALSE,"EMP_POP";#N/A,#N/A,FALSE,"UNEMPL"}</definedName>
    <definedName name="wrn.UNEMPL." localSheetId="39" hidden="1">{#N/A,#N/A,FALSE,"EMP_POP";#N/A,#N/A,FALSE,"UNEMPL"}</definedName>
    <definedName name="wrn.UNEMPL." localSheetId="40" hidden="1">{#N/A,#N/A,FALSE,"EMP_POP";#N/A,#N/A,FALSE,"UNEMPL"}</definedName>
    <definedName name="wrn.UNEMPL." localSheetId="41" hidden="1">{#N/A,#N/A,FALSE,"EMP_POP";#N/A,#N/A,FALSE,"UNEMPL"}</definedName>
    <definedName name="wrn.UNEMPL." localSheetId="42" hidden="1">{#N/A,#N/A,FALSE,"EMP_POP";#N/A,#N/A,FALSE,"UNEMPL"}</definedName>
    <definedName name="wrn.UNEMPL." localSheetId="43" hidden="1">{#N/A,#N/A,FALSE,"EMP_POP";#N/A,#N/A,FALSE,"UNEMPL"}</definedName>
    <definedName name="wrn.UNEMPL." localSheetId="44" hidden="1">{#N/A,#N/A,FALSE,"EMP_POP";#N/A,#N/A,FALSE,"UNEMPL"}</definedName>
    <definedName name="wrn.UNEMPL." localSheetId="45" hidden="1">{#N/A,#N/A,FALSE,"EMP_POP";#N/A,#N/A,FALSE,"UNEMPL"}</definedName>
    <definedName name="wrn.UNEMPL." localSheetId="46" hidden="1">{#N/A,#N/A,FALSE,"EMP_POP";#N/A,#N/A,FALSE,"UNEMPL"}</definedName>
    <definedName name="wrn.UNEMPL." localSheetId="47" hidden="1">{#N/A,#N/A,FALSE,"EMP_POP";#N/A,#N/A,FALSE,"UNEMPL"}</definedName>
    <definedName name="wrn.UNEMPL." localSheetId="48" hidden="1">{#N/A,#N/A,FALSE,"EMP_POP";#N/A,#N/A,FALSE,"UNEMPL"}</definedName>
    <definedName name="wrn.UNEMPL." localSheetId="49" hidden="1">{#N/A,#N/A,FALSE,"EMP_POP";#N/A,#N/A,FALSE,"UNEMPL"}</definedName>
    <definedName name="wrn.UNEMPL." localSheetId="50" hidden="1">{#N/A,#N/A,FALSE,"EMP_POP";#N/A,#N/A,FALSE,"UNEMPL"}</definedName>
    <definedName name="wrn.UNEMPL." localSheetId="51" hidden="1">{#N/A,#N/A,FALSE,"EMP_POP";#N/A,#N/A,FALSE,"UNEMPL"}</definedName>
    <definedName name="wrn.UNEMPL." localSheetId="52" hidden="1">{#N/A,#N/A,FALSE,"EMP_POP";#N/A,#N/A,FALSE,"UNEMPL"}</definedName>
    <definedName name="wrn.UNEMPL." localSheetId="53" hidden="1">{#N/A,#N/A,FALSE,"EMP_POP";#N/A,#N/A,FALSE,"UNEMPL"}</definedName>
    <definedName name="wrn.UNEMPL." localSheetId="54" hidden="1">{#N/A,#N/A,FALSE,"EMP_POP";#N/A,#N/A,FALSE,"UNEMPL"}</definedName>
    <definedName name="wrn.UNEMPL." localSheetId="55" hidden="1">{#N/A,#N/A,FALSE,"EMP_POP";#N/A,#N/A,FALSE,"UNEMPL"}</definedName>
    <definedName name="wrn.UNEMPL." localSheetId="56" hidden="1">{#N/A,#N/A,FALSE,"EMP_POP";#N/A,#N/A,FALSE,"UNEMPL"}</definedName>
    <definedName name="wrn.UNEMPL." localSheetId="58" hidden="1">{#N/A,#N/A,FALSE,"EMP_POP";#N/A,#N/A,FALSE,"UNEMPL"}</definedName>
    <definedName name="wrn.UNEMPL." localSheetId="59" hidden="1">{#N/A,#N/A,FALSE,"EMP_POP";#N/A,#N/A,FALSE,"UNEMPL"}</definedName>
    <definedName name="wrn.UNEMPL." localSheetId="64" hidden="1">{#N/A,#N/A,FALSE,"EMP_POP";#N/A,#N/A,FALSE,"UNEMPL"}</definedName>
    <definedName name="wrn.UNEMPL." localSheetId="65" hidden="1">{#N/A,#N/A,FALSE,"EMP_POP";#N/A,#N/A,FALSE,"UNEMPL"}</definedName>
    <definedName name="wrn.UNEMPL." localSheetId="66" hidden="1">{#N/A,#N/A,FALSE,"EMP_POP";#N/A,#N/A,FALSE,"UNEMPL"}</definedName>
    <definedName name="wrn.UNEMPL." localSheetId="6" hidden="1">{#N/A,#N/A,FALSE,"EMP_POP";#N/A,#N/A,FALSE,"UNEMPL"}</definedName>
    <definedName name="wrn.UNEMPL." localSheetId="67" hidden="1">{#N/A,#N/A,FALSE,"EMP_POP";#N/A,#N/A,FALSE,"UNEMPL"}</definedName>
    <definedName name="wrn.UNEMPL." localSheetId="69" hidden="1">{#N/A,#N/A,FALSE,"EMP_POP";#N/A,#N/A,FALSE,"UNEMPL"}</definedName>
    <definedName name="wrn.UNEMPL." localSheetId="71" hidden="1">{#N/A,#N/A,FALSE,"EMP_POP";#N/A,#N/A,FALSE,"UNEMPL"}</definedName>
    <definedName name="wrn.UNEMPL." localSheetId="73" hidden="1">{#N/A,#N/A,FALSE,"EMP_POP";#N/A,#N/A,FALSE,"UNEMPL"}</definedName>
    <definedName name="wrn.UNEMPL." localSheetId="74" hidden="1">{#N/A,#N/A,FALSE,"EMP_POP";#N/A,#N/A,FALSE,"UNEMPL"}</definedName>
    <definedName name="wrn.UNEMPL." localSheetId="0" hidden="1">{#N/A,#N/A,FALSE,"EMP_POP";#N/A,#N/A,FALSE,"UNEMPL"}</definedName>
    <definedName name="wrn.UNEMPL." hidden="1">{#N/A,#N/A,FALSE,"EMP_POP";#N/A,#N/A,FALSE,"UNEMPL"}</definedName>
    <definedName name="wrn.WAGES." localSheetId="1" hidden="1">{#N/A,#N/A,FALSE,"WAGES"}</definedName>
    <definedName name="wrn.WAGES." localSheetId="22" hidden="1">{#N/A,#N/A,FALSE,"WAGES"}</definedName>
    <definedName name="wrn.WAGES." localSheetId="2" hidden="1">{#N/A,#N/A,FALSE,"WAGES"}</definedName>
    <definedName name="wrn.WAGES." localSheetId="26" hidden="1">{#N/A,#N/A,FALSE,"WAGES"}</definedName>
    <definedName name="wrn.WAGES." localSheetId="27" hidden="1">{#N/A,#N/A,FALSE,"WAGES"}</definedName>
    <definedName name="wrn.WAGES." localSheetId="31" hidden="1">{#N/A,#N/A,FALSE,"WAGES"}</definedName>
    <definedName name="wrn.WAGES." localSheetId="32" hidden="1">{#N/A,#N/A,FALSE,"WAGES"}</definedName>
    <definedName name="wrn.WAGES." localSheetId="33" hidden="1">{#N/A,#N/A,FALSE,"WAGES"}</definedName>
    <definedName name="wrn.WAGES." localSheetId="3" hidden="1">{#N/A,#N/A,FALSE,"WAGES"}</definedName>
    <definedName name="wrn.WAGES." localSheetId="39" hidden="1">{#N/A,#N/A,FALSE,"WAGES"}</definedName>
    <definedName name="wrn.WAGES." localSheetId="40" hidden="1">{#N/A,#N/A,FALSE,"WAGES"}</definedName>
    <definedName name="wrn.WAGES." localSheetId="41" hidden="1">{#N/A,#N/A,FALSE,"WAGES"}</definedName>
    <definedName name="wrn.WAGES." localSheetId="42" hidden="1">{#N/A,#N/A,FALSE,"WAGES"}</definedName>
    <definedName name="wrn.WAGES." localSheetId="43" hidden="1">{#N/A,#N/A,FALSE,"WAGES"}</definedName>
    <definedName name="wrn.WAGES." localSheetId="44" hidden="1">{#N/A,#N/A,FALSE,"WAGES"}</definedName>
    <definedName name="wrn.WAGES." localSheetId="45" hidden="1">{#N/A,#N/A,FALSE,"WAGES"}</definedName>
    <definedName name="wrn.WAGES." localSheetId="46" hidden="1">{#N/A,#N/A,FALSE,"WAGES"}</definedName>
    <definedName name="wrn.WAGES." localSheetId="47" hidden="1">{#N/A,#N/A,FALSE,"WAGES"}</definedName>
    <definedName name="wrn.WAGES." localSheetId="48" hidden="1">{#N/A,#N/A,FALSE,"WAGES"}</definedName>
    <definedName name="wrn.WAGES." localSheetId="49" hidden="1">{#N/A,#N/A,FALSE,"WAGES"}</definedName>
    <definedName name="wrn.WAGES." localSheetId="50" hidden="1">{#N/A,#N/A,FALSE,"WAGES"}</definedName>
    <definedName name="wrn.WAGES." localSheetId="51" hidden="1">{#N/A,#N/A,FALSE,"WAGES"}</definedName>
    <definedName name="wrn.WAGES." localSheetId="52" hidden="1">{#N/A,#N/A,FALSE,"WAGES"}</definedName>
    <definedName name="wrn.WAGES." localSheetId="53" hidden="1">{#N/A,#N/A,FALSE,"WAGES"}</definedName>
    <definedName name="wrn.WAGES." localSheetId="54" hidden="1">{#N/A,#N/A,FALSE,"WAGES"}</definedName>
    <definedName name="wrn.WAGES." localSheetId="55" hidden="1">{#N/A,#N/A,FALSE,"WAGES"}</definedName>
    <definedName name="wrn.WAGES." localSheetId="56" hidden="1">{#N/A,#N/A,FALSE,"WAGES"}</definedName>
    <definedName name="wrn.WAGES." localSheetId="58" hidden="1">{#N/A,#N/A,FALSE,"WAGES"}</definedName>
    <definedName name="wrn.WAGES." localSheetId="59" hidden="1">{#N/A,#N/A,FALSE,"WAGES"}</definedName>
    <definedName name="wrn.WAGES." localSheetId="64" hidden="1">{#N/A,#N/A,FALSE,"WAGES"}</definedName>
    <definedName name="wrn.WAGES." localSheetId="65" hidden="1">{#N/A,#N/A,FALSE,"WAGES"}</definedName>
    <definedName name="wrn.WAGES." localSheetId="66" hidden="1">{#N/A,#N/A,FALSE,"WAGES"}</definedName>
    <definedName name="wrn.WAGES." localSheetId="6" hidden="1">{#N/A,#N/A,FALSE,"WAGES"}</definedName>
    <definedName name="wrn.WAGES." localSheetId="67" hidden="1">{#N/A,#N/A,FALSE,"WAGES"}</definedName>
    <definedName name="wrn.WAGES." localSheetId="69" hidden="1">{#N/A,#N/A,FALSE,"WAGES"}</definedName>
    <definedName name="wrn.WAGES." localSheetId="71" hidden="1">{#N/A,#N/A,FALSE,"WAGES"}</definedName>
    <definedName name="wrn.WAGES." localSheetId="73" hidden="1">{#N/A,#N/A,FALSE,"WAGES"}</definedName>
    <definedName name="wrn.WAGES." localSheetId="74" hidden="1">{#N/A,#N/A,FALSE,"WAGES"}</definedName>
    <definedName name="wrn.WAGES." localSheetId="0" hidden="1">{#N/A,#N/A,FALSE,"WAGES"}</definedName>
    <definedName name="wrn.WAGES." hidden="1">{#N/A,#N/A,FALSE,"WAGES"}</definedName>
    <definedName name="wrn.WEO." localSheetId="1" hidden="1">{"WEO",#N/A,FALSE,"T"}</definedName>
    <definedName name="wrn.WEO." localSheetId="22" hidden="1">{"WEO",#N/A,FALSE,"T"}</definedName>
    <definedName name="wrn.WEO." localSheetId="2" hidden="1">{"WEO",#N/A,FALSE,"T"}</definedName>
    <definedName name="wrn.WEO." localSheetId="26" hidden="1">{"WEO",#N/A,FALSE,"T"}</definedName>
    <definedName name="wrn.WEO." localSheetId="27" hidden="1">{"WEO",#N/A,FALSE,"T"}</definedName>
    <definedName name="wrn.WEO." localSheetId="31" hidden="1">{"WEO",#N/A,FALSE,"T"}</definedName>
    <definedName name="wrn.WEO." localSheetId="32" hidden="1">{"WEO",#N/A,FALSE,"T"}</definedName>
    <definedName name="wrn.WEO." localSheetId="33" hidden="1">{"WEO",#N/A,FALSE,"T"}</definedName>
    <definedName name="wrn.WEO." localSheetId="3" hidden="1">{"WEO",#N/A,FALSE,"T"}</definedName>
    <definedName name="wrn.WEO." localSheetId="39" hidden="1">{"WEO",#N/A,FALSE,"T"}</definedName>
    <definedName name="wrn.WEO." localSheetId="40"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1" hidden="1">{"WEO",#N/A,FALSE,"T"}</definedName>
    <definedName name="wrn.WEO." localSheetId="52"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58" hidden="1">{"WEO",#N/A,FALSE,"T"}</definedName>
    <definedName name="wrn.WEO." localSheetId="59" hidden="1">{"WEO",#N/A,FALSE,"T"}</definedName>
    <definedName name="wrn.WEO." localSheetId="64" hidden="1">{"WEO",#N/A,FALSE,"T"}</definedName>
    <definedName name="wrn.WEO." localSheetId="65" hidden="1">{"WEO",#N/A,FALSE,"T"}</definedName>
    <definedName name="wrn.WEO." localSheetId="66" hidden="1">{"WEO",#N/A,FALSE,"T"}</definedName>
    <definedName name="wrn.WEO." localSheetId="6" hidden="1">{"WEO",#N/A,FALSE,"T"}</definedName>
    <definedName name="wrn.WEO." localSheetId="67" hidden="1">{"WEO",#N/A,FALSE,"T"}</definedName>
    <definedName name="wrn.WEO." localSheetId="69" hidden="1">{"WEO",#N/A,FALSE,"T"}</definedName>
    <definedName name="wrn.WEO." localSheetId="71" hidden="1">{"WEO",#N/A,FALSE,"T"}</definedName>
    <definedName name="wrn.WEO." localSheetId="73" hidden="1">{"WEO",#N/A,FALSE,"T"}</definedName>
    <definedName name="wrn.WEO." localSheetId="74" hidden="1">{"WEO",#N/A,FALSE,"T"}</definedName>
    <definedName name="wrn.WEO." localSheetId="0" hidden="1">{"WEO",#N/A,FALSE,"T"}</definedName>
    <definedName name="wrn.WEO." hidden="1">{"WEO",#N/A,FALSE,"T"}</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0"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54" hidden="1">{TRUE,TRUE,-1.25,-15.5,484.5,276.75,FALSE,FALSE,TRUE,TRUE,0,15,#N/A,56,#N/A,4.88636363636364,15.35,1,FALSE,FALSE,3,TRUE,1,FALSE,100,"Swvu.PLA2.","ACwvu.PLA2.",#N/A,FALSE,FALSE,0,0,0,0,2,"","",TRUE,TRUE,FALSE,FALSE,1,60,#N/A,#N/A,FALSE,FALSE,"Rwvu.PLA2.",#N/A,FALSE,FALSE,FALSE,9,65532,65532,FALSE,FALSE,TRUE,TRUE,TRUE}</definedName>
    <definedName name="wvu.PLA2." localSheetId="55"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64" hidden="1">{TRUE,TRUE,-1.25,-15.5,484.5,276.75,FALSE,FALSE,TRUE,TRUE,0,15,#N/A,56,#N/A,4.88636363636364,15.35,1,FALSE,FALSE,3,TRUE,1,FALSE,100,"Swvu.PLA2.","ACwvu.PLA2.",#N/A,FALSE,FALSE,0,0,0,0,2,"","",TRUE,TRUE,FALSE,FALSE,1,60,#N/A,#N/A,FALSE,FALSE,"Rwvu.PLA2.",#N/A,FALSE,FALSE,FALSE,9,65532,65532,FALSE,FALSE,TRUE,TRUE,TRUE}</definedName>
    <definedName name="wvu.PLA2." localSheetId="65" hidden="1">{TRUE,TRUE,-1.25,-15.5,484.5,276.75,FALSE,FALSE,TRUE,TRUE,0,15,#N/A,56,#N/A,4.88636363636364,15.35,1,FALSE,FALSE,3,TRUE,1,FALSE,100,"Swvu.PLA2.","ACwvu.PLA2.",#N/A,FALSE,FALSE,0,0,0,0,2,"","",TRUE,TRUE,FALSE,FALSE,1,60,#N/A,#N/A,FALSE,FALSE,"Rwvu.PLA2.",#N/A,FALSE,FALSE,FALSE,9,65532,65532,FALSE,FALSE,TRUE,TRUE,TRUE}</definedName>
    <definedName name="wvu.PLA2." localSheetId="66"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67" hidden="1">{TRUE,TRUE,-1.25,-15.5,484.5,276.75,FALSE,FALSE,TRUE,TRUE,0,15,#N/A,56,#N/A,4.88636363636364,15.35,1,FALSE,FALSE,3,TRUE,1,FALSE,100,"Swvu.PLA2.","ACwvu.PLA2.",#N/A,FALSE,FALSE,0,0,0,0,2,"","",TRUE,TRUE,FALSE,FALSE,1,60,#N/A,#N/A,FALSE,FALSE,"Rwvu.PLA2.",#N/A,FALSE,FALSE,FALSE,9,65532,65532,FALSE,FALSE,TRUE,TRUE,TRUE}</definedName>
    <definedName name="wvu.PLA2." localSheetId="69" hidden="1">{TRUE,TRUE,-1.25,-15.5,484.5,276.75,FALSE,FALSE,TRUE,TRUE,0,15,#N/A,56,#N/A,4.88636363636364,15.35,1,FALSE,FALSE,3,TRUE,1,FALSE,100,"Swvu.PLA2.","ACwvu.PLA2.",#N/A,FALSE,FALSE,0,0,0,0,2,"","",TRUE,TRUE,FALSE,FALSE,1,60,#N/A,#N/A,FALSE,FALSE,"Rwvu.PLA2.",#N/A,FALSE,FALSE,FALSE,9,65532,65532,FALSE,FALSE,TRUE,TRUE,TRUE}</definedName>
    <definedName name="wvu.PLA2." localSheetId="71" hidden="1">{TRUE,TRUE,-1.25,-15.5,484.5,276.75,FALSE,FALSE,TRUE,TRUE,0,15,#N/A,56,#N/A,4.88636363636364,15.35,1,FALSE,FALSE,3,TRUE,1,FALSE,100,"Swvu.PLA2.","ACwvu.PLA2.",#N/A,FALSE,FALSE,0,0,0,0,2,"","",TRUE,TRUE,FALSE,FALSE,1,60,#N/A,#N/A,FALSE,FALSE,"Rwvu.PLA2.",#N/A,FALSE,FALSE,FALSE,9,65532,65532,FALSE,FALSE,TRUE,TRUE,TRUE}</definedName>
    <definedName name="wvu.PLA2." localSheetId="73" hidden="1">{TRUE,TRUE,-1.25,-15.5,484.5,276.75,FALSE,FALSE,TRUE,TRUE,0,15,#N/A,56,#N/A,4.88636363636364,15.35,1,FALSE,FALSE,3,TRUE,1,FALSE,100,"Swvu.PLA2.","ACwvu.PLA2.",#N/A,FALSE,FALSE,0,0,0,0,2,"","",TRUE,TRUE,FALSE,FALSE,1,60,#N/A,#N/A,FALSE,FALSE,"Rwvu.PLA2.",#N/A,FALSE,FALSE,FALSE,9,65532,65532,FALSE,FALSE,TRUE,TRUE,TRUE}</definedName>
    <definedName name="wvu.PLA2." localSheetId="74"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localSheetId="32"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0"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localSheetId="43"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7"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0" hidden="1">{TRUE,TRUE,-0.5,-14.75,603,387,FALSE,TRUE,TRUE,TRUE,0,1,2,1,2,1,1,4,TRUE,TRUE,3,TRUE,1,TRUE,75,"Swvu.Print.","ACwvu.Print.",#N/A,FALSE,FALSE,1,0.75,0.6,0.5,1,"","",TRUE,FALSE,TRUE,FALSE,1,#N/A,1,1,#DIV/0!,FALSE,"Rwvu.Print.",#N/A,FALSE,FALSE,FALSE,1,65532,300,FALSE,FALSE,TRUE,TRUE,TRUE}</definedName>
    <definedName name="wvu.Print." localSheetId="51"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3" hidden="1">{TRUE,TRUE,-0.5,-14.75,603,387,FALSE,TRUE,TRUE,TRUE,0,1,2,1,2,1,1,4,TRUE,TRUE,3,TRUE,1,TRUE,75,"Swvu.Print.","ACwvu.Print.",#N/A,FALSE,FALSE,1,0.75,0.6,0.5,1,"","",TRUE,FALSE,TRUE,FALSE,1,#N/A,1,1,#DIV/0!,FALSE,"Rwvu.Print.",#N/A,FALSE,FALSE,FALSE,1,65532,300,FALSE,FALSE,TRUE,TRUE,TRUE}</definedName>
    <definedName name="wvu.Print." localSheetId="54" hidden="1">{TRUE,TRUE,-0.5,-14.75,603,387,FALSE,TRUE,TRUE,TRUE,0,1,2,1,2,1,1,4,TRUE,TRUE,3,TRUE,1,TRUE,75,"Swvu.Print.","ACwvu.Print.",#N/A,FALSE,FALSE,1,0.75,0.6,0.5,1,"","",TRUE,FALSE,TRUE,FALSE,1,#N/A,1,1,#DIV/0!,FALSE,"Rwvu.Print.",#N/A,FALSE,FALSE,FALSE,1,65532,300,FALSE,FALSE,TRUE,TRUE,TRUE}</definedName>
    <definedName name="wvu.Print." localSheetId="55" hidden="1">{TRUE,TRUE,-0.5,-14.75,603,387,FALSE,TRUE,TRUE,TRUE,0,1,2,1,2,1,1,4,TRUE,TRUE,3,TRUE,1,TRUE,75,"Swvu.Print.","ACwvu.Print.",#N/A,FALSE,FALSE,1,0.75,0.6,0.5,1,"","",TRUE,FALSE,TRUE,FALSE,1,#N/A,1,1,#DIV/0!,FALSE,"Rwvu.Print.",#N/A,FALSE,FALSE,FALSE,1,65532,300,FALSE,FALSE,TRUE,TRUE,TRUE}</definedName>
    <definedName name="wvu.Print." localSheetId="56" hidden="1">{TRUE,TRUE,-0.5,-14.75,603,387,FALSE,TRUE,TRUE,TRUE,0,1,2,1,2,1,1,4,TRUE,TRUE,3,TRUE,1,TRUE,75,"Swvu.Print.","ACwvu.Print.",#N/A,FALSE,FALSE,1,0.75,0.6,0.5,1,"","",TRUE,FALSE,TRUE,FALSE,1,#N/A,1,1,#DIV/0!,FALSE,"Rwvu.Print.",#N/A,FALSE,FALSE,FALSE,1,65532,300,FALSE,FALSE,TRUE,TRUE,TRUE}</definedName>
    <definedName name="wvu.Print." localSheetId="58" hidden="1">{TRUE,TRUE,-0.5,-14.75,603,387,FALSE,TRUE,TRUE,TRUE,0,1,2,1,2,1,1,4,TRUE,TRUE,3,TRUE,1,TRUE,75,"Swvu.Print.","ACwvu.Print.",#N/A,FALSE,FALSE,1,0.75,0.6,0.5,1,"","",TRUE,FALSE,TRUE,FALSE,1,#N/A,1,1,#DIV/0!,FALSE,"Rwvu.Print.",#N/A,FALSE,FALSE,FALSE,1,65532,300,FALSE,FALSE,TRUE,TRUE,TRUE}</definedName>
    <definedName name="wvu.Print." localSheetId="59" hidden="1">{TRUE,TRUE,-0.5,-14.75,603,387,FALSE,TRUE,TRUE,TRUE,0,1,2,1,2,1,1,4,TRUE,TRUE,3,TRUE,1,TRUE,75,"Swvu.Print.","ACwvu.Print.",#N/A,FALSE,FALSE,1,0.75,0.6,0.5,1,"","",TRUE,FALSE,TRUE,FALSE,1,#N/A,1,1,#DIV/0!,FALSE,"Rwvu.Print.",#N/A,FALSE,FALSE,FALSE,1,65532,300,FALSE,FALSE,TRUE,TRUE,TRUE}</definedName>
    <definedName name="wvu.Print." localSheetId="64" hidden="1">{TRUE,TRUE,-0.5,-14.75,603,387,FALSE,TRUE,TRUE,TRUE,0,1,2,1,2,1,1,4,TRUE,TRUE,3,TRUE,1,TRUE,75,"Swvu.Print.","ACwvu.Print.",#N/A,FALSE,FALSE,1,0.75,0.6,0.5,1,"","",TRUE,FALSE,TRUE,FALSE,1,#N/A,1,1,#DIV/0!,FALSE,"Rwvu.Print.",#N/A,FALSE,FALSE,FALSE,1,65532,300,FALSE,FALSE,TRUE,TRUE,TRUE}</definedName>
    <definedName name="wvu.Print." localSheetId="65" hidden="1">{TRUE,TRUE,-0.5,-14.75,603,387,FALSE,TRUE,TRUE,TRUE,0,1,2,1,2,1,1,4,TRUE,TRUE,3,TRUE,1,TRUE,75,"Swvu.Print.","ACwvu.Print.",#N/A,FALSE,FALSE,1,0.75,0.6,0.5,1,"","",TRUE,FALSE,TRUE,FALSE,1,#N/A,1,1,#DIV/0!,FALSE,"Rwvu.Print.",#N/A,FALSE,FALSE,FALSE,1,65532,300,FALSE,FALSE,TRUE,TRUE,TRUE}</definedName>
    <definedName name="wvu.Print." localSheetId="66"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67" hidden="1">{TRUE,TRUE,-0.5,-14.75,603,387,FALSE,TRUE,TRUE,TRUE,0,1,2,1,2,1,1,4,TRUE,TRUE,3,TRUE,1,TRUE,75,"Swvu.Print.","ACwvu.Print.",#N/A,FALSE,FALSE,1,0.75,0.6,0.5,1,"","",TRUE,FALSE,TRUE,FALSE,1,#N/A,1,1,#DIV/0!,FALSE,"Rwvu.Print.",#N/A,FALSE,FALSE,FALSE,1,65532,300,FALSE,FALSE,TRUE,TRUE,TRUE}</definedName>
    <definedName name="wvu.Print." localSheetId="69" hidden="1">{TRUE,TRUE,-0.5,-14.75,603,387,FALSE,TRUE,TRUE,TRUE,0,1,2,1,2,1,1,4,TRUE,TRUE,3,TRUE,1,TRUE,75,"Swvu.Print.","ACwvu.Print.",#N/A,FALSE,FALSE,1,0.75,0.6,0.5,1,"","",TRUE,FALSE,TRUE,FALSE,1,#N/A,1,1,#DIV/0!,FALSE,"Rwvu.Print.",#N/A,FALSE,FALSE,FALSE,1,65532,300,FALSE,FALSE,TRUE,TRUE,TRUE}</definedName>
    <definedName name="wvu.Print." localSheetId="71" hidden="1">{TRUE,TRUE,-0.5,-14.75,603,387,FALSE,TRUE,TRUE,TRUE,0,1,2,1,2,1,1,4,TRUE,TRUE,3,TRUE,1,TRUE,75,"Swvu.Print.","ACwvu.Print.",#N/A,FALSE,FALSE,1,0.75,0.6,0.5,1,"","",TRUE,FALSE,TRUE,FALSE,1,#N/A,1,1,#DIV/0!,FALSE,"Rwvu.Print.",#N/A,FALSE,FALSE,FALSE,1,65532,300,FALSE,FALSE,TRUE,TRUE,TRUE}</definedName>
    <definedName name="wvu.Print." localSheetId="73" hidden="1">{TRUE,TRUE,-0.5,-14.75,603,387,FALSE,TRUE,TRUE,TRUE,0,1,2,1,2,1,1,4,TRUE,TRUE,3,TRUE,1,TRUE,75,"Swvu.Print.","ACwvu.Print.",#N/A,FALSE,FALSE,1,0.75,0.6,0.5,1,"","",TRUE,FALSE,TRUE,FALSE,1,#N/A,1,1,#DIV/0!,FALSE,"Rwvu.Print.",#N/A,FALSE,FALSE,FALSE,1,65532,300,FALSE,FALSE,TRUE,TRUE,TRUE}</definedName>
    <definedName name="wvu.Print." localSheetId="74" hidden="1">{TRUE,TRUE,-0.5,-14.75,603,387,FALSE,TRUE,TRUE,TRUE,0,1,2,1,2,1,1,4,TRUE,TRUE,3,TRUE,1,TRUE,75,"Swvu.Print.","ACwvu.Print.",#N/A,FALSE,FALSE,1,0.75,0.6,0.5,1,"","",TRUE,FALSE,TRUE,FALSE,1,#N/A,1,1,#DIV/0!,FALSE,"Rwvu.Print.",#N/A,FALSE,FALSE,FALSE,1,65532,300,FALSE,FALSE,TRUE,TRUE,TRUE}</definedName>
    <definedName name="wvu.Print." localSheetId="0"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wwwww" localSheetId="1" hidden="1">#REF!</definedName>
    <definedName name="wwwwwww" localSheetId="21" hidden="1">#REF!</definedName>
    <definedName name="wwwwwww" localSheetId="22" hidden="1">#REF!</definedName>
    <definedName name="wwwwwww" localSheetId="23" hidden="1">#REF!</definedName>
    <definedName name="wwwwwww" localSheetId="2" hidden="1">#REF!</definedName>
    <definedName name="wwwwwww" localSheetId="26" hidden="1">#REF!</definedName>
    <definedName name="wwwwwww" localSheetId="27" hidden="1">#REF!</definedName>
    <definedName name="wwwwwww" localSheetId="31" hidden="1">#REF!</definedName>
    <definedName name="wwwwwww" localSheetId="32" hidden="1">#REF!</definedName>
    <definedName name="wwwwwww" localSheetId="33" hidden="1">#REF!</definedName>
    <definedName name="wwwwwww" localSheetId="3" hidden="1">#REF!</definedName>
    <definedName name="wwwwwww" localSheetId="39" hidden="1">#REF!</definedName>
    <definedName name="wwwwwww" localSheetId="40" hidden="1">#REF!</definedName>
    <definedName name="wwwwwww" localSheetId="41" hidden="1">#REF!</definedName>
    <definedName name="wwwwwww" localSheetId="42" hidden="1">#REF!</definedName>
    <definedName name="wwwwwww" localSheetId="43" hidden="1">#REF!</definedName>
    <definedName name="wwwwwww" localSheetId="44" hidden="1">#REF!</definedName>
    <definedName name="wwwwwww" localSheetId="45" hidden="1">#REF!</definedName>
    <definedName name="wwwwwww" localSheetId="46" hidden="1">#REF!</definedName>
    <definedName name="wwwwwww" localSheetId="47" hidden="1">#REF!</definedName>
    <definedName name="wwwwwww" localSheetId="48" hidden="1">#REF!</definedName>
    <definedName name="wwwwwww" localSheetId="49" hidden="1">#REF!</definedName>
    <definedName name="wwwwwww" localSheetId="50" hidden="1">#REF!</definedName>
    <definedName name="wwwwwww" localSheetId="51" hidden="1">#REF!</definedName>
    <definedName name="wwwwwww" localSheetId="52" hidden="1">#REF!</definedName>
    <definedName name="wwwwwww" localSheetId="53" hidden="1">#REF!</definedName>
    <definedName name="wwwwwww" localSheetId="54" hidden="1">#REF!</definedName>
    <definedName name="wwwwwww" localSheetId="55" hidden="1">#REF!</definedName>
    <definedName name="wwwwwww" localSheetId="56" hidden="1">#REF!</definedName>
    <definedName name="wwwwwww" localSheetId="58" hidden="1">#REF!</definedName>
    <definedName name="wwwwwww" localSheetId="59" hidden="1">#REF!</definedName>
    <definedName name="wwwwwww" localSheetId="64" hidden="1">#REF!</definedName>
    <definedName name="wwwwwww" localSheetId="65" hidden="1">#REF!</definedName>
    <definedName name="wwwwwww" localSheetId="66" hidden="1">#REF!</definedName>
    <definedName name="wwwwwww" localSheetId="6" hidden="1">#REF!</definedName>
    <definedName name="wwwwwww" localSheetId="67" hidden="1">#REF!</definedName>
    <definedName name="wwwwwww" localSheetId="69" hidden="1">#REF!</definedName>
    <definedName name="wwwwwww" localSheetId="71" hidden="1">#REF!</definedName>
    <definedName name="wwwwwww" localSheetId="73" hidden="1">#REF!</definedName>
    <definedName name="wwwwwww" localSheetId="74" hidden="1">#REF!</definedName>
    <definedName name="wwwwwww" localSheetId="0" hidden="1">#REF!</definedName>
    <definedName name="wwwwwww" hidden="1">#REF!</definedName>
    <definedName name="xau" localSheetId="1">#REF!</definedName>
    <definedName name="xau" localSheetId="21">#REF!</definedName>
    <definedName name="xau" localSheetId="22">#REF!</definedName>
    <definedName name="xau" localSheetId="23">#REF!</definedName>
    <definedName name="xau" localSheetId="2">#REF!</definedName>
    <definedName name="xau" localSheetId="26">#REF!</definedName>
    <definedName name="xau" localSheetId="27">#REF!</definedName>
    <definedName name="xau" localSheetId="31">#REF!</definedName>
    <definedName name="xau" localSheetId="32">#REF!</definedName>
    <definedName name="xau" localSheetId="33">#REF!</definedName>
    <definedName name="xau" localSheetId="3">#REF!</definedName>
    <definedName name="xau" localSheetId="39">#REF!</definedName>
    <definedName name="xau" localSheetId="40">#REF!</definedName>
    <definedName name="xau" localSheetId="41">#REF!</definedName>
    <definedName name="xau" localSheetId="42">#REF!</definedName>
    <definedName name="xau" localSheetId="43">#REF!</definedName>
    <definedName name="xau" localSheetId="44">#REF!</definedName>
    <definedName name="xau" localSheetId="45">#REF!</definedName>
    <definedName name="xau" localSheetId="46">#REF!</definedName>
    <definedName name="xau" localSheetId="47">#REF!</definedName>
    <definedName name="xau" localSheetId="48">#REF!</definedName>
    <definedName name="xau" localSheetId="49">#REF!</definedName>
    <definedName name="xau" localSheetId="50">#REF!</definedName>
    <definedName name="xau" localSheetId="51">#REF!</definedName>
    <definedName name="xau" localSheetId="52">#REF!</definedName>
    <definedName name="xau" localSheetId="53">#REF!</definedName>
    <definedName name="xau" localSheetId="54">#REF!</definedName>
    <definedName name="xau" localSheetId="55">#REF!</definedName>
    <definedName name="xau" localSheetId="56">#REF!</definedName>
    <definedName name="xau" localSheetId="58">#REF!</definedName>
    <definedName name="xau" localSheetId="59">#REF!</definedName>
    <definedName name="xau" localSheetId="64">#REF!</definedName>
    <definedName name="xau" localSheetId="65">#REF!</definedName>
    <definedName name="xau" localSheetId="66">#REF!</definedName>
    <definedName name="xau" localSheetId="6">#REF!</definedName>
    <definedName name="xau" localSheetId="67">#REF!</definedName>
    <definedName name="xau" localSheetId="69">#REF!</definedName>
    <definedName name="xau" localSheetId="71">#REF!</definedName>
    <definedName name="xau" localSheetId="73">#REF!</definedName>
    <definedName name="xau" localSheetId="74">#REF!</definedName>
    <definedName name="xau" localSheetId="0">#REF!</definedName>
    <definedName name="xau">#REF!</definedName>
    <definedName name="xsd" localSheetId="1">#REF!</definedName>
    <definedName name="xsd" localSheetId="21">#REF!</definedName>
    <definedName name="xsd" localSheetId="22">#REF!</definedName>
    <definedName name="xsd" localSheetId="23">#REF!</definedName>
    <definedName name="xsd" localSheetId="2">#REF!</definedName>
    <definedName name="xsd" localSheetId="26">#REF!</definedName>
    <definedName name="xsd" localSheetId="27">#REF!</definedName>
    <definedName name="xsd" localSheetId="31">#REF!</definedName>
    <definedName name="xsd" localSheetId="33">#REF!</definedName>
    <definedName name="xsd" localSheetId="3">#REF!</definedName>
    <definedName name="xsd" localSheetId="39">#REF!</definedName>
    <definedName name="xsd" localSheetId="40">#REF!</definedName>
    <definedName name="xsd" localSheetId="41">#REF!</definedName>
    <definedName name="xsd" localSheetId="42">#REF!</definedName>
    <definedName name="xsd" localSheetId="43">#REF!</definedName>
    <definedName name="xsd" localSheetId="44">#REF!</definedName>
    <definedName name="xsd" localSheetId="45">#REF!</definedName>
    <definedName name="xsd" localSheetId="46">#REF!</definedName>
    <definedName name="xsd" localSheetId="47">#REF!</definedName>
    <definedName name="xsd" localSheetId="48">#REF!</definedName>
    <definedName name="xsd" localSheetId="49">#REF!</definedName>
    <definedName name="xsd" localSheetId="51">#REF!</definedName>
    <definedName name="xsd" localSheetId="52">#REF!</definedName>
    <definedName name="xsd" localSheetId="53">#REF!</definedName>
    <definedName name="xsd" localSheetId="54">#REF!</definedName>
    <definedName name="xsd" localSheetId="55">#REF!</definedName>
    <definedName name="xsd" localSheetId="56">#REF!</definedName>
    <definedName name="xsd" localSheetId="58">#REF!</definedName>
    <definedName name="xsd" localSheetId="59">#REF!</definedName>
    <definedName name="xsd" localSheetId="64">#REF!</definedName>
    <definedName name="xsd" localSheetId="65">#REF!</definedName>
    <definedName name="xsd" localSheetId="66">#REF!</definedName>
    <definedName name="xsd" localSheetId="67">#REF!</definedName>
    <definedName name="xsd" localSheetId="69">#REF!</definedName>
    <definedName name="xsd" localSheetId="71">#REF!</definedName>
    <definedName name="xsd" localSheetId="73">#REF!</definedName>
    <definedName name="xsd" localSheetId="74">#REF!</definedName>
    <definedName name="xsd" localSheetId="0">#REF!</definedName>
    <definedName name="xsd">#REF!</definedName>
    <definedName name="xxxx" localSheetId="1" hidden="1">{"Riqfin97",#N/A,FALSE,"Tran";"Riqfinpro",#N/A,FALSE,"Tran"}</definedName>
    <definedName name="xxxx" localSheetId="22" hidden="1">{"Riqfin97",#N/A,FALSE,"Tran";"Riqfinpro",#N/A,FALSE,"Tran"}</definedName>
    <definedName name="xxxx" localSheetId="2" hidden="1">{"Riqfin97",#N/A,FALSE,"Tran";"Riqfinpro",#N/A,FALSE,"Tran"}</definedName>
    <definedName name="xxxx" localSheetId="26" hidden="1">{"Riqfin97",#N/A,FALSE,"Tran";"Riqfinpro",#N/A,FALSE,"Tran"}</definedName>
    <definedName name="xxxx" localSheetId="27" hidden="1">{"Riqfin97",#N/A,FALSE,"Tran";"Riqfinpro",#N/A,FALSE,"Tran"}</definedName>
    <definedName name="xxxx" localSheetId="31" hidden="1">{"Riqfin97",#N/A,FALSE,"Tran";"Riqfinpro",#N/A,FALSE,"Tran"}</definedName>
    <definedName name="xxxx" localSheetId="32" hidden="1">{"Riqfin97",#N/A,FALSE,"Tran";"Riqfinpro",#N/A,FALSE,"Tran"}</definedName>
    <definedName name="xxxx" localSheetId="33" hidden="1">{"Riqfin97",#N/A,FALSE,"Tran";"Riqfinpro",#N/A,FALSE,"Tran"}</definedName>
    <definedName name="xxxx" localSheetId="3" hidden="1">{"Riqfin97",#N/A,FALSE,"Tran";"Riqfinpro",#N/A,FALSE,"Tran"}</definedName>
    <definedName name="xxxx" localSheetId="39" hidden="1">{"Riqfin97",#N/A,FALSE,"Tran";"Riqfinpro",#N/A,FALSE,"Tran"}</definedName>
    <definedName name="xxxx" localSheetId="40" hidden="1">{"Riqfin97",#N/A,FALSE,"Tran";"Riqfinpro",#N/A,FALSE,"Tran"}</definedName>
    <definedName name="xxxx" localSheetId="41" hidden="1">{"Riqfin97",#N/A,FALSE,"Tran";"Riqfinpro",#N/A,FALSE,"Tran"}</definedName>
    <definedName name="xxxx" localSheetId="42" hidden="1">{"Riqfin97",#N/A,FALSE,"Tran";"Riqfinpro",#N/A,FALSE,"Tran"}</definedName>
    <definedName name="xxxx" localSheetId="43"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0" hidden="1">{"Riqfin97",#N/A,FALSE,"Tran";"Riqfinpro",#N/A,FALSE,"Tran"}</definedName>
    <definedName name="xxxx" localSheetId="51"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54" hidden="1">{"Riqfin97",#N/A,FALSE,"Tran";"Riqfinpro",#N/A,FALSE,"Tran"}</definedName>
    <definedName name="xxxx" localSheetId="55" hidden="1">{"Riqfin97",#N/A,FALSE,"Tran";"Riqfinpro",#N/A,FALSE,"Tran"}</definedName>
    <definedName name="xxxx" localSheetId="56" hidden="1">{"Riqfin97",#N/A,FALSE,"Tran";"Riqfinpro",#N/A,FALSE,"Tran"}</definedName>
    <definedName name="xxxx" localSheetId="58" hidden="1">{"Riqfin97",#N/A,FALSE,"Tran";"Riqfinpro",#N/A,FALSE,"Tran"}</definedName>
    <definedName name="xxxx" localSheetId="59" hidden="1">{"Riqfin97",#N/A,FALSE,"Tran";"Riqfinpro",#N/A,FALSE,"Tran"}</definedName>
    <definedName name="xxxx" localSheetId="64" hidden="1">{"Riqfin97",#N/A,FALSE,"Tran";"Riqfinpro",#N/A,FALSE,"Tran"}</definedName>
    <definedName name="xxxx" localSheetId="65" hidden="1">{"Riqfin97",#N/A,FALSE,"Tran";"Riqfinpro",#N/A,FALSE,"Tran"}</definedName>
    <definedName name="xxxx" localSheetId="66" hidden="1">{"Riqfin97",#N/A,FALSE,"Tran";"Riqfinpro",#N/A,FALSE,"Tran"}</definedName>
    <definedName name="xxxx" localSheetId="6" hidden="1">{"Riqfin97",#N/A,FALSE,"Tran";"Riqfinpro",#N/A,FALSE,"Tran"}</definedName>
    <definedName name="xxxx" localSheetId="67" hidden="1">{"Riqfin97",#N/A,FALSE,"Tran";"Riqfinpro",#N/A,FALSE,"Tran"}</definedName>
    <definedName name="xxxx" localSheetId="69" hidden="1">{"Riqfin97",#N/A,FALSE,"Tran";"Riqfinpro",#N/A,FALSE,"Tran"}</definedName>
    <definedName name="xxxx" localSheetId="71" hidden="1">{"Riqfin97",#N/A,FALSE,"Tran";"Riqfinpro",#N/A,FALSE,"Tran"}</definedName>
    <definedName name="xxxx" localSheetId="73" hidden="1">{"Riqfin97",#N/A,FALSE,"Tran";"Riqfinpro",#N/A,FALSE,"Tran"}</definedName>
    <definedName name="xxxx" localSheetId="74" hidden="1">{"Riqfin97",#N/A,FALSE,"Tran";"Riqfinpro",#N/A,FALSE,"Tran"}</definedName>
    <definedName name="xxxx" localSheetId="0" hidden="1">{"Riqfin97",#N/A,FALSE,"Tran";"Riqfinpro",#N/A,FALSE,"Tran"}</definedName>
    <definedName name="xxxx" hidden="1">{"Riqfin97",#N/A,FALSE,"Tran";"Riqfinpro",#N/A,FALSE,"Tran"}</definedName>
    <definedName name="yyyy" localSheetId="1" hidden="1">{"Riqfin97",#N/A,FALSE,"Tran";"Riqfinpro",#N/A,FALSE,"Tran"}</definedName>
    <definedName name="yyyy" localSheetId="22" hidden="1">{"Riqfin97",#N/A,FALSE,"Tran";"Riqfinpro",#N/A,FALSE,"Tran"}</definedName>
    <definedName name="yyyy" localSheetId="2" hidden="1">{"Riqfin97",#N/A,FALSE,"Tran";"Riqfinpro",#N/A,FALSE,"Tran"}</definedName>
    <definedName name="yyyy" localSheetId="26" hidden="1">{"Riqfin97",#N/A,FALSE,"Tran";"Riqfinpro",#N/A,FALSE,"Tran"}</definedName>
    <definedName name="yyyy" localSheetId="27" hidden="1">{"Riqfin97",#N/A,FALSE,"Tran";"Riqfinpro",#N/A,FALSE,"Tran"}</definedName>
    <definedName name="yyyy" localSheetId="31" hidden="1">{"Riqfin97",#N/A,FALSE,"Tran";"Riqfinpro",#N/A,FALSE,"Tran"}</definedName>
    <definedName name="yyyy" localSheetId="32" hidden="1">{"Riqfin97",#N/A,FALSE,"Tran";"Riqfinpro",#N/A,FALSE,"Tran"}</definedName>
    <definedName name="yyyy" localSheetId="33" hidden="1">{"Riqfin97",#N/A,FALSE,"Tran";"Riqfinpro",#N/A,FALSE,"Tran"}</definedName>
    <definedName name="yyyy" localSheetId="3" hidden="1">{"Riqfin97",#N/A,FALSE,"Tran";"Riqfinpro",#N/A,FALSE,"Tran"}</definedName>
    <definedName name="yyyy" localSheetId="39" hidden="1">{"Riqfin97",#N/A,FALSE,"Tran";"Riqfinpro",#N/A,FALSE,"Tran"}</definedName>
    <definedName name="yyyy" localSheetId="40" hidden="1">{"Riqfin97",#N/A,FALSE,"Tran";"Riqfinpro",#N/A,FALSE,"Tran"}</definedName>
    <definedName name="yyyy" localSheetId="41" hidden="1">{"Riqfin97",#N/A,FALSE,"Tran";"Riqfinpro",#N/A,FALSE,"Tran"}</definedName>
    <definedName name="yyyy" localSheetId="42" hidden="1">{"Riqfin97",#N/A,FALSE,"Tran";"Riqfinpro",#N/A,FALSE,"Tran"}</definedName>
    <definedName name="yyyy" localSheetId="43" hidden="1">{"Riqfin97",#N/A,FALSE,"Tran";"Riqfinpro",#N/A,FALSE,"Tran"}</definedName>
    <definedName name="yyyy" localSheetId="44" hidden="1">{"Riqfin97",#N/A,FALSE,"Tran";"Riqfinpro",#N/A,FALSE,"Tran"}</definedName>
    <definedName name="yyyy" localSheetId="45" hidden="1">{"Riqfin97",#N/A,FALSE,"Tran";"Riqfinpro",#N/A,FALSE,"Tran"}</definedName>
    <definedName name="yyyy" localSheetId="46" hidden="1">{"Riqfin97",#N/A,FALSE,"Tran";"Riqfinpro",#N/A,FALSE,"Tran"}</definedName>
    <definedName name="yyyy" localSheetId="47" hidden="1">{"Riqfin97",#N/A,FALSE,"Tran";"Riqfinpro",#N/A,FALSE,"Tran"}</definedName>
    <definedName name="yyyy" localSheetId="48" hidden="1">{"Riqfin97",#N/A,FALSE,"Tran";"Riqfinpro",#N/A,FALSE,"Tran"}</definedName>
    <definedName name="yyyy" localSheetId="49" hidden="1">{"Riqfin97",#N/A,FALSE,"Tran";"Riqfinpro",#N/A,FALSE,"Tran"}</definedName>
    <definedName name="yyyy" localSheetId="50" hidden="1">{"Riqfin97",#N/A,FALSE,"Tran";"Riqfinpro",#N/A,FALSE,"Tran"}</definedName>
    <definedName name="yyyy" localSheetId="51" hidden="1">{"Riqfin97",#N/A,FALSE,"Tran";"Riqfinpro",#N/A,FALSE,"Tran"}</definedName>
    <definedName name="yyyy" localSheetId="52" hidden="1">{"Riqfin97",#N/A,FALSE,"Tran";"Riqfinpro",#N/A,FALSE,"Tran"}</definedName>
    <definedName name="yyyy" localSheetId="53" hidden="1">{"Riqfin97",#N/A,FALSE,"Tran";"Riqfinpro",#N/A,FALSE,"Tran"}</definedName>
    <definedName name="yyyy" localSheetId="54" hidden="1">{"Riqfin97",#N/A,FALSE,"Tran";"Riqfinpro",#N/A,FALSE,"Tran"}</definedName>
    <definedName name="yyyy" localSheetId="55" hidden="1">{"Riqfin97",#N/A,FALSE,"Tran";"Riqfinpro",#N/A,FALSE,"Tran"}</definedName>
    <definedName name="yyyy" localSheetId="56" hidden="1">{"Riqfin97",#N/A,FALSE,"Tran";"Riqfinpro",#N/A,FALSE,"Tran"}</definedName>
    <definedName name="yyyy" localSheetId="58" hidden="1">{"Riqfin97",#N/A,FALSE,"Tran";"Riqfinpro",#N/A,FALSE,"Tran"}</definedName>
    <definedName name="yyyy" localSheetId="59" hidden="1">{"Riqfin97",#N/A,FALSE,"Tran";"Riqfinpro",#N/A,FALSE,"Tran"}</definedName>
    <definedName name="yyyy" localSheetId="64" hidden="1">{"Riqfin97",#N/A,FALSE,"Tran";"Riqfinpro",#N/A,FALSE,"Tran"}</definedName>
    <definedName name="yyyy" localSheetId="65" hidden="1">{"Riqfin97",#N/A,FALSE,"Tran";"Riqfinpro",#N/A,FALSE,"Tran"}</definedName>
    <definedName name="yyyy" localSheetId="66" hidden="1">{"Riqfin97",#N/A,FALSE,"Tran";"Riqfinpro",#N/A,FALSE,"Tran"}</definedName>
    <definedName name="yyyy" localSheetId="6" hidden="1">{"Riqfin97",#N/A,FALSE,"Tran";"Riqfinpro",#N/A,FALSE,"Tran"}</definedName>
    <definedName name="yyyy" localSheetId="67" hidden="1">{"Riqfin97",#N/A,FALSE,"Tran";"Riqfinpro",#N/A,FALSE,"Tran"}</definedName>
    <definedName name="yyyy" localSheetId="69" hidden="1">{"Riqfin97",#N/A,FALSE,"Tran";"Riqfinpro",#N/A,FALSE,"Tran"}</definedName>
    <definedName name="yyyy" localSheetId="71" hidden="1">{"Riqfin97",#N/A,FALSE,"Tran";"Riqfinpro",#N/A,FALSE,"Tran"}</definedName>
    <definedName name="yyyy" localSheetId="73" hidden="1">{"Riqfin97",#N/A,FALSE,"Tran";"Riqfinpro",#N/A,FALSE,"Tran"}</definedName>
    <definedName name="yyyy" localSheetId="74" hidden="1">{"Riqfin97",#N/A,FALSE,"Tran";"Riqfinpro",#N/A,FALSE,"Tran"}</definedName>
    <definedName name="yyyy" localSheetId="0" hidden="1">{"Riqfin97",#N/A,FALSE,"Tran";"Riqfinpro",#N/A,FALSE,"Tran"}</definedName>
    <definedName name="yyyy" hidden="1">{"Riqfin97",#N/A,FALSE,"Tran";"Riqfinpro",#N/A,FALSE,"Tran"}</definedName>
    <definedName name="Z_00C67BFA_FEDD_11D1_98B3_00C04FC96ABD_.wvu.Rows" localSheetId="1" hidden="1">[36]BOP!$A$36:$IV$36,[36]BOP!$A$44:$IV$44,[36]BOP!$A$59:$IV$59,[36]BOP!#REF!,[36]BOP!#REF!,[36]BOP!$A$81:$IV$88</definedName>
    <definedName name="Z_00C67BFA_FEDD_11D1_98B3_00C04FC96ABD_.wvu.Rows" localSheetId="21" hidden="1">[36]BOP!$A$36:$IV$36,[36]BOP!$A$44:$IV$44,[36]BOP!$A$59:$IV$59,[36]BOP!#REF!,[36]BOP!#REF!,[36]BOP!$A$81:$IV$88</definedName>
    <definedName name="Z_00C67BFA_FEDD_11D1_98B3_00C04FC96ABD_.wvu.Rows" localSheetId="22" hidden="1">[36]BOP!$A$36:$IV$36,[36]BOP!$A$44:$IV$44,[36]BOP!$A$59:$IV$59,[36]BOP!#REF!,[36]BOP!#REF!,[36]BOP!$A$81:$IV$88</definedName>
    <definedName name="Z_00C67BFA_FEDD_11D1_98B3_00C04FC96ABD_.wvu.Rows" localSheetId="23" hidden="1">[36]BOP!$A$36:$IV$36,[36]BOP!$A$44:$IV$44,[36]BOP!$A$59:$IV$59,[36]BOP!#REF!,[36]BOP!#REF!,[36]BOP!$A$81:$IV$88</definedName>
    <definedName name="Z_00C67BFA_FEDD_11D1_98B3_00C04FC96ABD_.wvu.Rows" localSheetId="2" hidden="1">[36]BOP!$A$36:$IV$36,[36]BOP!$A$44:$IV$44,[36]BOP!$A$59:$IV$59,[36]BOP!#REF!,[36]BOP!#REF!,[36]BOP!$A$81:$IV$88</definedName>
    <definedName name="Z_00C67BFA_FEDD_11D1_98B3_00C04FC96ABD_.wvu.Rows" localSheetId="27" hidden="1">[36]BOP!$A$36:$IV$36,[36]BOP!$A$44:$IV$44,[36]BOP!$A$59:$IV$59,[36]BOP!#REF!,[36]BOP!#REF!,[36]BOP!$A$81:$IV$88</definedName>
    <definedName name="Z_00C67BFA_FEDD_11D1_98B3_00C04FC96ABD_.wvu.Rows" localSheetId="31" hidden="1">[36]BOP!$A$36:$IV$36,[36]BOP!$A$44:$IV$44,[36]BOP!$A$59:$IV$59,[36]BOP!#REF!,[36]BOP!#REF!,[36]BOP!$A$81:$IV$88</definedName>
    <definedName name="Z_00C67BFA_FEDD_11D1_98B3_00C04FC96ABD_.wvu.Rows" localSheetId="33" hidden="1">[36]BOP!$A$36:$IV$36,[36]BOP!$A$44:$IV$44,[36]BOP!$A$59:$IV$59,[36]BOP!#REF!,[36]BOP!#REF!,[36]BOP!$A$81:$IV$88</definedName>
    <definedName name="Z_00C67BFA_FEDD_11D1_98B3_00C04FC96ABD_.wvu.Rows" localSheetId="3" hidden="1">[36]BOP!$A$36:$IV$36,[36]BOP!$A$44:$IV$44,[36]BOP!$A$59:$IV$59,[36]BOP!#REF!,[36]BOP!#REF!,[36]BOP!$A$81:$IV$88</definedName>
    <definedName name="Z_00C67BFA_FEDD_11D1_98B3_00C04FC96ABD_.wvu.Rows" localSheetId="39" hidden="1">[36]BOP!$A$36:$IV$36,[36]BOP!$A$44:$IV$44,[36]BOP!$A$59:$IV$59,[36]BOP!#REF!,[36]BOP!#REF!,[36]BOP!$A$81:$IV$88</definedName>
    <definedName name="Z_00C67BFA_FEDD_11D1_98B3_00C04FC96ABD_.wvu.Rows" localSheetId="40" hidden="1">[36]BOP!$A$36:$IV$36,[36]BOP!$A$44:$IV$44,[36]BOP!$A$59:$IV$59,[36]BOP!#REF!,[36]BOP!#REF!,[36]BOP!$A$81:$IV$88</definedName>
    <definedName name="Z_00C67BFA_FEDD_11D1_98B3_00C04FC96ABD_.wvu.Rows" localSheetId="41" hidden="1">[37]BOP!$A$36:$IV$36,[37]BOP!$A$44:$IV$44,[37]BOP!$A$59:$IV$59,[37]BOP!#REF!,[37]BOP!#REF!,[37]BOP!$A$81:$IV$88</definedName>
    <definedName name="Z_00C67BFA_FEDD_11D1_98B3_00C04FC96ABD_.wvu.Rows" localSheetId="42" hidden="1">[37]BOP!$A$36:$IV$36,[37]BOP!$A$44:$IV$44,[37]BOP!$A$59:$IV$59,[37]BOP!#REF!,[37]BOP!#REF!,[37]BOP!$A$81:$IV$88</definedName>
    <definedName name="Z_00C67BFA_FEDD_11D1_98B3_00C04FC96ABD_.wvu.Rows" localSheetId="43" hidden="1">[38]BOP!$A$36:$IV$36,[38]BOP!$A$44:$IV$44,[38]BOP!$A$59:$IV$59,[38]BOP!#REF!,[38]BOP!#REF!,[38]BOP!$A$81:$IV$88</definedName>
    <definedName name="Z_00C67BFA_FEDD_11D1_98B3_00C04FC96ABD_.wvu.Rows" localSheetId="44" hidden="1">[38]BOP!$A$36:$IV$36,[38]BOP!$A$44:$IV$44,[38]BOP!$A$59:$IV$59,[38]BOP!#REF!,[38]BOP!#REF!,[38]BOP!$A$81:$IV$88</definedName>
    <definedName name="Z_00C67BFA_FEDD_11D1_98B3_00C04FC96ABD_.wvu.Rows" localSheetId="45" hidden="1">[38]BOP!$A$36:$IV$36,[38]BOP!$A$44:$IV$44,[38]BOP!$A$59:$IV$59,[38]BOP!#REF!,[38]BOP!#REF!,[38]BOP!$A$81:$IV$88</definedName>
    <definedName name="Z_00C67BFA_FEDD_11D1_98B3_00C04FC96ABD_.wvu.Rows" localSheetId="46" hidden="1">[36]BOP!$A$36:$IV$36,[36]BOP!$A$44:$IV$44,[36]BOP!$A$59:$IV$59,[36]BOP!#REF!,[36]BOP!#REF!,[36]BOP!$A$81:$IV$88</definedName>
    <definedName name="Z_00C67BFA_FEDD_11D1_98B3_00C04FC96ABD_.wvu.Rows" localSheetId="47" hidden="1">[36]BOP!$A$36:$IV$36,[36]BOP!$A$44:$IV$44,[36]BOP!$A$59:$IV$59,[36]BOP!#REF!,[36]BOP!#REF!,[36]BOP!$A$81:$IV$88</definedName>
    <definedName name="Z_00C67BFA_FEDD_11D1_98B3_00C04FC96ABD_.wvu.Rows" localSheetId="48" hidden="1">[36]BOP!$A$36:$IV$36,[36]BOP!$A$44:$IV$44,[36]BOP!$A$59:$IV$59,[36]BOP!#REF!,[36]BOP!#REF!,[36]BOP!$A$81:$IV$88</definedName>
    <definedName name="Z_00C67BFA_FEDD_11D1_98B3_00C04FC96ABD_.wvu.Rows" localSheetId="49" hidden="1">[36]BOP!$A$36:$IV$36,[36]BOP!$A$44:$IV$44,[36]BOP!$A$59:$IV$59,[36]BOP!#REF!,[36]BOP!#REF!,[36]BOP!$A$81:$IV$88</definedName>
    <definedName name="Z_00C67BFA_FEDD_11D1_98B3_00C04FC96ABD_.wvu.Rows" localSheetId="50" hidden="1">[36]BOP!$A$36:$IV$36,[36]BOP!$A$44:$IV$44,[36]BOP!$A$59:$IV$59,[36]BOP!#REF!,[36]BOP!#REF!,[36]BOP!$A$81:$IV$88</definedName>
    <definedName name="Z_00C67BFA_FEDD_11D1_98B3_00C04FC96ABD_.wvu.Rows" localSheetId="51" hidden="1">[36]BOP!$A$36:$IV$36,[36]BOP!$A$44:$IV$44,[36]BOP!$A$59:$IV$59,[36]BOP!#REF!,[36]BOP!#REF!,[36]BOP!$A$81:$IV$88</definedName>
    <definedName name="Z_00C67BFA_FEDD_11D1_98B3_00C04FC96ABD_.wvu.Rows" localSheetId="52" hidden="1">[36]BOP!$A$36:$IV$36,[36]BOP!$A$44:$IV$44,[36]BOP!$A$59:$IV$59,[36]BOP!#REF!,[36]BOP!#REF!,[36]BOP!$A$81:$IV$88</definedName>
    <definedName name="Z_00C67BFA_FEDD_11D1_98B3_00C04FC96ABD_.wvu.Rows" localSheetId="53" hidden="1">[36]BOP!$A$36:$IV$36,[36]BOP!$A$44:$IV$44,[36]BOP!$A$59:$IV$59,[36]BOP!#REF!,[36]BOP!#REF!,[36]BOP!$A$81:$IV$88</definedName>
    <definedName name="Z_00C67BFA_FEDD_11D1_98B3_00C04FC96ABD_.wvu.Rows" localSheetId="54" hidden="1">[36]BOP!$A$36:$IV$36,[36]BOP!$A$44:$IV$44,[36]BOP!$A$59:$IV$59,[36]BOP!#REF!,[36]BOP!#REF!,[36]BOP!$A$81:$IV$88</definedName>
    <definedName name="Z_00C67BFA_FEDD_11D1_98B3_00C04FC96ABD_.wvu.Rows" localSheetId="55" hidden="1">[36]BOP!$A$36:$IV$36,[36]BOP!$A$44:$IV$44,[36]BOP!$A$59:$IV$59,[36]BOP!#REF!,[36]BOP!#REF!,[36]BOP!$A$81:$IV$88</definedName>
    <definedName name="Z_00C67BFA_FEDD_11D1_98B3_00C04FC96ABD_.wvu.Rows" localSheetId="56" hidden="1">[36]BOP!$A$36:$IV$36,[36]BOP!$A$44:$IV$44,[36]BOP!$A$59:$IV$59,[36]BOP!#REF!,[36]BOP!#REF!,[36]BOP!$A$81:$IV$88</definedName>
    <definedName name="Z_00C67BFA_FEDD_11D1_98B3_00C04FC96ABD_.wvu.Rows" localSheetId="58" hidden="1">[36]BOP!$A$36:$IV$36,[36]BOP!$A$44:$IV$44,[36]BOP!$A$59:$IV$59,[36]BOP!#REF!,[36]BOP!#REF!,[36]BOP!$A$81:$IV$88</definedName>
    <definedName name="Z_00C67BFA_FEDD_11D1_98B3_00C04FC96ABD_.wvu.Rows" localSheetId="59" hidden="1">[36]BOP!$A$36:$IV$36,[36]BOP!$A$44:$IV$44,[36]BOP!$A$59:$IV$59,[36]BOP!#REF!,[36]BOP!#REF!,[36]BOP!$A$81:$IV$88</definedName>
    <definedName name="Z_00C67BFA_FEDD_11D1_98B3_00C04FC96ABD_.wvu.Rows" localSheetId="64" hidden="1">[36]BOP!$A$36:$IV$36,[36]BOP!$A$44:$IV$44,[36]BOP!$A$59:$IV$59,[36]BOP!#REF!,[36]BOP!#REF!,[36]BOP!$A$81:$IV$88</definedName>
    <definedName name="Z_00C67BFA_FEDD_11D1_98B3_00C04FC96ABD_.wvu.Rows" localSheetId="65" hidden="1">[36]BOP!$A$36:$IV$36,[36]BOP!$A$44:$IV$44,[36]BOP!$A$59:$IV$59,[36]BOP!#REF!,[36]BOP!#REF!,[36]BOP!$A$81:$IV$88</definedName>
    <definedName name="Z_00C67BFA_FEDD_11D1_98B3_00C04FC96ABD_.wvu.Rows" localSheetId="66" hidden="1">[36]BOP!$A$36:$IV$36,[36]BOP!$A$44:$IV$44,[36]BOP!$A$59:$IV$59,[36]BOP!#REF!,[36]BOP!#REF!,[36]BOP!$A$81:$IV$88</definedName>
    <definedName name="Z_00C67BFA_FEDD_11D1_98B3_00C04FC96ABD_.wvu.Rows" localSheetId="6" hidden="1">[36]BOP!$36:$36,[36]BOP!$44:$44,[36]BOP!$59:$59,[36]BOP!#REF!,[36]BOP!#REF!,[36]BOP!$81:$88</definedName>
    <definedName name="Z_00C67BFA_FEDD_11D1_98B3_00C04FC96ABD_.wvu.Rows" localSheetId="67" hidden="1">[36]BOP!$A$36:$IV$36,[36]BOP!$A$44:$IV$44,[36]BOP!$A$59:$IV$59,[36]BOP!#REF!,[36]BOP!#REF!,[36]BOP!$A$81:$IV$88</definedName>
    <definedName name="Z_00C67BFA_FEDD_11D1_98B3_00C04FC96ABD_.wvu.Rows" localSheetId="69" hidden="1">[36]BOP!$A$36:$IV$36,[36]BOP!$A$44:$IV$44,[36]BOP!$A$59:$IV$59,[36]BOP!#REF!,[36]BOP!#REF!,[36]BOP!$A$81:$IV$88</definedName>
    <definedName name="Z_00C67BFA_FEDD_11D1_98B3_00C04FC96ABD_.wvu.Rows" localSheetId="71" hidden="1">[36]BOP!$A$36:$IV$36,[36]BOP!$A$44:$IV$44,[36]BOP!$A$59:$IV$59,[36]BOP!#REF!,[36]BOP!#REF!,[36]BOP!$A$81:$IV$88</definedName>
    <definedName name="Z_00C67BFA_FEDD_11D1_98B3_00C04FC96ABD_.wvu.Rows" localSheetId="73" hidden="1">[36]BOP!$A$36:$IV$36,[36]BOP!$A$44:$IV$44,[36]BOP!$A$59:$IV$59,[36]BOP!#REF!,[36]BOP!#REF!,[36]BOP!$A$81:$IV$88</definedName>
    <definedName name="Z_00C67BFA_FEDD_11D1_98B3_00C04FC96ABD_.wvu.Rows" localSheetId="74" hidden="1">[36]BOP!$A$36:$IV$36,[36]BOP!$A$44:$IV$44,[36]BOP!$A$59:$IV$59,[36]BOP!#REF!,[36]BOP!#REF!,[36]BOP!$A$81:$IV$88</definedName>
    <definedName name="Z_00C67BFA_FEDD_11D1_98B3_00C04FC96ABD_.wvu.Rows" localSheetId="0" hidden="1">[36]BOP!$A$36:$IV$36,[36]BOP!$A$44:$IV$44,[36]BOP!$A$59:$IV$59,[36]BOP!#REF!,[36]BOP!#REF!,[36]BOP!$A$81:$IV$88</definedName>
    <definedName name="Z_00C67BFA_FEDD_11D1_98B3_00C04FC96ABD_.wvu.Rows" hidden="1">[36]BOP!$A$36:$IV$36,[36]BOP!$A$44:$IV$44,[36]BOP!$A$59:$IV$59,[36]BOP!#REF!,[36]BOP!#REF!,[36]BOP!$A$81:$IV$88</definedName>
    <definedName name="Z_00C67BFB_FEDD_11D1_98B3_00C04FC96ABD_.wvu.Rows" localSheetId="1" hidden="1">[36]BOP!$A$36:$IV$36,[36]BOP!$A$44:$IV$44,[36]BOP!$A$59:$IV$59,[36]BOP!#REF!,[36]BOP!#REF!,[36]BOP!$A$81:$IV$88</definedName>
    <definedName name="Z_00C67BFB_FEDD_11D1_98B3_00C04FC96ABD_.wvu.Rows" localSheetId="21" hidden="1">[36]BOP!$A$36:$IV$36,[36]BOP!$A$44:$IV$44,[36]BOP!$A$59:$IV$59,[36]BOP!#REF!,[36]BOP!#REF!,[36]BOP!$A$81:$IV$88</definedName>
    <definedName name="Z_00C67BFB_FEDD_11D1_98B3_00C04FC96ABD_.wvu.Rows" localSheetId="22" hidden="1">[36]BOP!$A$36:$IV$36,[36]BOP!$A$44:$IV$44,[36]BOP!$A$59:$IV$59,[36]BOP!#REF!,[36]BOP!#REF!,[36]BOP!$A$81:$IV$88</definedName>
    <definedName name="Z_00C67BFB_FEDD_11D1_98B3_00C04FC96ABD_.wvu.Rows" localSheetId="23" hidden="1">[36]BOP!$A$36:$IV$36,[36]BOP!$A$44:$IV$44,[36]BOP!$A$59:$IV$59,[36]BOP!#REF!,[36]BOP!#REF!,[36]BOP!$A$81:$IV$88</definedName>
    <definedName name="Z_00C67BFB_FEDD_11D1_98B3_00C04FC96ABD_.wvu.Rows" localSheetId="2" hidden="1">[36]BOP!$A$36:$IV$36,[36]BOP!$A$44:$IV$44,[36]BOP!$A$59:$IV$59,[36]BOP!#REF!,[36]BOP!#REF!,[36]BOP!$A$81:$IV$88</definedName>
    <definedName name="Z_00C67BFB_FEDD_11D1_98B3_00C04FC96ABD_.wvu.Rows" localSheetId="27" hidden="1">[36]BOP!$A$36:$IV$36,[36]BOP!$A$44:$IV$44,[36]BOP!$A$59:$IV$59,[36]BOP!#REF!,[36]BOP!#REF!,[36]BOP!$A$81:$IV$88</definedName>
    <definedName name="Z_00C67BFB_FEDD_11D1_98B3_00C04FC96ABD_.wvu.Rows" localSheetId="31" hidden="1">[36]BOP!$A$36:$IV$36,[36]BOP!$A$44:$IV$44,[36]BOP!$A$59:$IV$59,[36]BOP!#REF!,[36]BOP!#REF!,[36]BOP!$A$81:$IV$88</definedName>
    <definedName name="Z_00C67BFB_FEDD_11D1_98B3_00C04FC96ABD_.wvu.Rows" localSheetId="33" hidden="1">[36]BOP!$A$36:$IV$36,[36]BOP!$A$44:$IV$44,[36]BOP!$A$59:$IV$59,[36]BOP!#REF!,[36]BOP!#REF!,[36]BOP!$A$81:$IV$88</definedName>
    <definedName name="Z_00C67BFB_FEDD_11D1_98B3_00C04FC96ABD_.wvu.Rows" localSheetId="3" hidden="1">[36]BOP!$A$36:$IV$36,[36]BOP!$A$44:$IV$44,[36]BOP!$A$59:$IV$59,[36]BOP!#REF!,[36]BOP!#REF!,[36]BOP!$A$81:$IV$88</definedName>
    <definedName name="Z_00C67BFB_FEDD_11D1_98B3_00C04FC96ABD_.wvu.Rows" localSheetId="39" hidden="1">[36]BOP!$A$36:$IV$36,[36]BOP!$A$44:$IV$44,[36]BOP!$A$59:$IV$59,[36]BOP!#REF!,[36]BOP!#REF!,[36]BOP!$A$81:$IV$88</definedName>
    <definedName name="Z_00C67BFB_FEDD_11D1_98B3_00C04FC96ABD_.wvu.Rows" localSheetId="40" hidden="1">[36]BOP!$A$36:$IV$36,[36]BOP!$A$44:$IV$44,[36]BOP!$A$59:$IV$59,[36]BOP!#REF!,[36]BOP!#REF!,[36]BOP!$A$81:$IV$88</definedName>
    <definedName name="Z_00C67BFB_FEDD_11D1_98B3_00C04FC96ABD_.wvu.Rows" localSheetId="41" hidden="1">[37]BOP!$A$36:$IV$36,[37]BOP!$A$44:$IV$44,[37]BOP!$A$59:$IV$59,[37]BOP!#REF!,[37]BOP!#REF!,[37]BOP!$A$81:$IV$88</definedName>
    <definedName name="Z_00C67BFB_FEDD_11D1_98B3_00C04FC96ABD_.wvu.Rows" localSheetId="42" hidden="1">[37]BOP!$A$36:$IV$36,[37]BOP!$A$44:$IV$44,[37]BOP!$A$59:$IV$59,[37]BOP!#REF!,[37]BOP!#REF!,[37]BOP!$A$81:$IV$88</definedName>
    <definedName name="Z_00C67BFB_FEDD_11D1_98B3_00C04FC96ABD_.wvu.Rows" localSheetId="43" hidden="1">[38]BOP!$A$36:$IV$36,[38]BOP!$A$44:$IV$44,[38]BOP!$A$59:$IV$59,[38]BOP!#REF!,[38]BOP!#REF!,[38]BOP!$A$81:$IV$88</definedName>
    <definedName name="Z_00C67BFB_FEDD_11D1_98B3_00C04FC96ABD_.wvu.Rows" localSheetId="44" hidden="1">[38]BOP!$A$36:$IV$36,[38]BOP!$A$44:$IV$44,[38]BOP!$A$59:$IV$59,[38]BOP!#REF!,[38]BOP!#REF!,[38]BOP!$A$81:$IV$88</definedName>
    <definedName name="Z_00C67BFB_FEDD_11D1_98B3_00C04FC96ABD_.wvu.Rows" localSheetId="45" hidden="1">[38]BOP!$A$36:$IV$36,[38]BOP!$A$44:$IV$44,[38]BOP!$A$59:$IV$59,[38]BOP!#REF!,[38]BOP!#REF!,[38]BOP!$A$81:$IV$88</definedName>
    <definedName name="Z_00C67BFB_FEDD_11D1_98B3_00C04FC96ABD_.wvu.Rows" localSheetId="46" hidden="1">[36]BOP!$A$36:$IV$36,[36]BOP!$A$44:$IV$44,[36]BOP!$A$59:$IV$59,[36]BOP!#REF!,[36]BOP!#REF!,[36]BOP!$A$81:$IV$88</definedName>
    <definedName name="Z_00C67BFB_FEDD_11D1_98B3_00C04FC96ABD_.wvu.Rows" localSheetId="47" hidden="1">[36]BOP!$A$36:$IV$36,[36]BOP!$A$44:$IV$44,[36]BOP!$A$59:$IV$59,[36]BOP!#REF!,[36]BOP!#REF!,[36]BOP!$A$81:$IV$88</definedName>
    <definedName name="Z_00C67BFB_FEDD_11D1_98B3_00C04FC96ABD_.wvu.Rows" localSheetId="48" hidden="1">[36]BOP!$A$36:$IV$36,[36]BOP!$A$44:$IV$44,[36]BOP!$A$59:$IV$59,[36]BOP!#REF!,[36]BOP!#REF!,[36]BOP!$A$81:$IV$88</definedName>
    <definedName name="Z_00C67BFB_FEDD_11D1_98B3_00C04FC96ABD_.wvu.Rows" localSheetId="49" hidden="1">[36]BOP!$A$36:$IV$36,[36]BOP!$A$44:$IV$44,[36]BOP!$A$59:$IV$59,[36]BOP!#REF!,[36]BOP!#REF!,[36]BOP!$A$81:$IV$88</definedName>
    <definedName name="Z_00C67BFB_FEDD_11D1_98B3_00C04FC96ABD_.wvu.Rows" localSheetId="50" hidden="1">[36]BOP!$A$36:$IV$36,[36]BOP!$A$44:$IV$44,[36]BOP!$A$59:$IV$59,[36]BOP!#REF!,[36]BOP!#REF!,[36]BOP!$A$81:$IV$88</definedName>
    <definedName name="Z_00C67BFB_FEDD_11D1_98B3_00C04FC96ABD_.wvu.Rows" localSheetId="51" hidden="1">[36]BOP!$A$36:$IV$36,[36]BOP!$A$44:$IV$44,[36]BOP!$A$59:$IV$59,[36]BOP!#REF!,[36]BOP!#REF!,[36]BOP!$A$81:$IV$88</definedName>
    <definedName name="Z_00C67BFB_FEDD_11D1_98B3_00C04FC96ABD_.wvu.Rows" localSheetId="52" hidden="1">[36]BOP!$A$36:$IV$36,[36]BOP!$A$44:$IV$44,[36]BOP!$A$59:$IV$59,[36]BOP!#REF!,[36]BOP!#REF!,[36]BOP!$A$81:$IV$88</definedName>
    <definedName name="Z_00C67BFB_FEDD_11D1_98B3_00C04FC96ABD_.wvu.Rows" localSheetId="53" hidden="1">[36]BOP!$A$36:$IV$36,[36]BOP!$A$44:$IV$44,[36]BOP!$A$59:$IV$59,[36]BOP!#REF!,[36]BOP!#REF!,[36]BOP!$A$81:$IV$88</definedName>
    <definedName name="Z_00C67BFB_FEDD_11D1_98B3_00C04FC96ABD_.wvu.Rows" localSheetId="54" hidden="1">[36]BOP!$A$36:$IV$36,[36]BOP!$A$44:$IV$44,[36]BOP!$A$59:$IV$59,[36]BOP!#REF!,[36]BOP!#REF!,[36]BOP!$A$81:$IV$88</definedName>
    <definedName name="Z_00C67BFB_FEDD_11D1_98B3_00C04FC96ABD_.wvu.Rows" localSheetId="55" hidden="1">[36]BOP!$A$36:$IV$36,[36]BOP!$A$44:$IV$44,[36]BOP!$A$59:$IV$59,[36]BOP!#REF!,[36]BOP!#REF!,[36]BOP!$A$81:$IV$88</definedName>
    <definedName name="Z_00C67BFB_FEDD_11D1_98B3_00C04FC96ABD_.wvu.Rows" localSheetId="56" hidden="1">[36]BOP!$A$36:$IV$36,[36]BOP!$A$44:$IV$44,[36]BOP!$A$59:$IV$59,[36]BOP!#REF!,[36]BOP!#REF!,[36]BOP!$A$81:$IV$88</definedName>
    <definedName name="Z_00C67BFB_FEDD_11D1_98B3_00C04FC96ABD_.wvu.Rows" localSheetId="58" hidden="1">[36]BOP!$A$36:$IV$36,[36]BOP!$A$44:$IV$44,[36]BOP!$A$59:$IV$59,[36]BOP!#REF!,[36]BOP!#REF!,[36]BOP!$A$81:$IV$88</definedName>
    <definedName name="Z_00C67BFB_FEDD_11D1_98B3_00C04FC96ABD_.wvu.Rows" localSheetId="59" hidden="1">[36]BOP!$A$36:$IV$36,[36]BOP!$A$44:$IV$44,[36]BOP!$A$59:$IV$59,[36]BOP!#REF!,[36]BOP!#REF!,[36]BOP!$A$81:$IV$88</definedName>
    <definedName name="Z_00C67BFB_FEDD_11D1_98B3_00C04FC96ABD_.wvu.Rows" localSheetId="64" hidden="1">[36]BOP!$A$36:$IV$36,[36]BOP!$A$44:$IV$44,[36]BOP!$A$59:$IV$59,[36]BOP!#REF!,[36]BOP!#REF!,[36]BOP!$A$81:$IV$88</definedName>
    <definedName name="Z_00C67BFB_FEDD_11D1_98B3_00C04FC96ABD_.wvu.Rows" localSheetId="65" hidden="1">[36]BOP!$A$36:$IV$36,[36]BOP!$A$44:$IV$44,[36]BOP!$A$59:$IV$59,[36]BOP!#REF!,[36]BOP!#REF!,[36]BOP!$A$81:$IV$88</definedName>
    <definedName name="Z_00C67BFB_FEDD_11D1_98B3_00C04FC96ABD_.wvu.Rows" localSheetId="66" hidden="1">[36]BOP!$A$36:$IV$36,[36]BOP!$A$44:$IV$44,[36]BOP!$A$59:$IV$59,[36]BOP!#REF!,[36]BOP!#REF!,[36]BOP!$A$81:$IV$88</definedName>
    <definedName name="Z_00C67BFB_FEDD_11D1_98B3_00C04FC96ABD_.wvu.Rows" localSheetId="6" hidden="1">[36]BOP!$36:$36,[36]BOP!$44:$44,[36]BOP!$59:$59,[36]BOP!#REF!,[36]BOP!#REF!,[36]BOP!$81:$88</definedName>
    <definedName name="Z_00C67BFB_FEDD_11D1_98B3_00C04FC96ABD_.wvu.Rows" localSheetId="67" hidden="1">[36]BOP!$A$36:$IV$36,[36]BOP!$A$44:$IV$44,[36]BOP!$A$59:$IV$59,[36]BOP!#REF!,[36]BOP!#REF!,[36]BOP!$A$81:$IV$88</definedName>
    <definedName name="Z_00C67BFB_FEDD_11D1_98B3_00C04FC96ABD_.wvu.Rows" localSheetId="69" hidden="1">[36]BOP!$A$36:$IV$36,[36]BOP!$A$44:$IV$44,[36]BOP!$A$59:$IV$59,[36]BOP!#REF!,[36]BOP!#REF!,[36]BOP!$A$81:$IV$88</definedName>
    <definedName name="Z_00C67BFB_FEDD_11D1_98B3_00C04FC96ABD_.wvu.Rows" localSheetId="71" hidden="1">[36]BOP!$A$36:$IV$36,[36]BOP!$A$44:$IV$44,[36]BOP!$A$59:$IV$59,[36]BOP!#REF!,[36]BOP!#REF!,[36]BOP!$A$81:$IV$88</definedName>
    <definedName name="Z_00C67BFB_FEDD_11D1_98B3_00C04FC96ABD_.wvu.Rows" localSheetId="73" hidden="1">[36]BOP!$A$36:$IV$36,[36]BOP!$A$44:$IV$44,[36]BOP!$A$59:$IV$59,[36]BOP!#REF!,[36]BOP!#REF!,[36]BOP!$A$81:$IV$88</definedName>
    <definedName name="Z_00C67BFB_FEDD_11D1_98B3_00C04FC96ABD_.wvu.Rows" localSheetId="74" hidden="1">[36]BOP!$A$36:$IV$36,[36]BOP!$A$44:$IV$44,[36]BOP!$A$59:$IV$59,[36]BOP!#REF!,[36]BOP!#REF!,[36]BOP!$A$81:$IV$88</definedName>
    <definedName name="Z_00C67BFB_FEDD_11D1_98B3_00C04FC96ABD_.wvu.Rows" localSheetId="0" hidden="1">[36]BOP!$A$36:$IV$36,[36]BOP!$A$44:$IV$44,[36]BOP!$A$59:$IV$59,[36]BOP!#REF!,[36]BOP!#REF!,[36]BOP!$A$81:$IV$88</definedName>
    <definedName name="Z_00C67BFB_FEDD_11D1_98B3_00C04FC96ABD_.wvu.Rows" hidden="1">[36]BOP!$A$36:$IV$36,[36]BOP!$A$44:$IV$44,[36]BOP!$A$59:$IV$59,[36]BOP!#REF!,[36]BOP!#REF!,[36]BOP!$A$81:$IV$88</definedName>
    <definedName name="Z_00C67BFC_FEDD_11D1_98B3_00C04FC96ABD_.wvu.Rows" localSheetId="1" hidden="1">[36]BOP!$A$36:$IV$36,[36]BOP!$A$44:$IV$44,[36]BOP!$A$59:$IV$59,[36]BOP!#REF!,[36]BOP!#REF!,[36]BOP!$A$81:$IV$88</definedName>
    <definedName name="Z_00C67BFC_FEDD_11D1_98B3_00C04FC96ABD_.wvu.Rows" localSheetId="21" hidden="1">[36]BOP!$A$36:$IV$36,[36]BOP!$A$44:$IV$44,[36]BOP!$A$59:$IV$59,[36]BOP!#REF!,[36]BOP!#REF!,[36]BOP!$A$81:$IV$88</definedName>
    <definedName name="Z_00C67BFC_FEDD_11D1_98B3_00C04FC96ABD_.wvu.Rows" localSheetId="22" hidden="1">[36]BOP!$A$36:$IV$36,[36]BOP!$A$44:$IV$44,[36]BOP!$A$59:$IV$59,[36]BOP!#REF!,[36]BOP!#REF!,[36]BOP!$A$81:$IV$88</definedName>
    <definedName name="Z_00C67BFC_FEDD_11D1_98B3_00C04FC96ABD_.wvu.Rows" localSheetId="23" hidden="1">[36]BOP!$A$36:$IV$36,[36]BOP!$A$44:$IV$44,[36]BOP!$A$59:$IV$59,[36]BOP!#REF!,[36]BOP!#REF!,[36]BOP!$A$81:$IV$88</definedName>
    <definedName name="Z_00C67BFC_FEDD_11D1_98B3_00C04FC96ABD_.wvu.Rows" localSheetId="2" hidden="1">[36]BOP!$A$36:$IV$36,[36]BOP!$A$44:$IV$44,[36]BOP!$A$59:$IV$59,[36]BOP!#REF!,[36]BOP!#REF!,[36]BOP!$A$81:$IV$88</definedName>
    <definedName name="Z_00C67BFC_FEDD_11D1_98B3_00C04FC96ABD_.wvu.Rows" localSheetId="27" hidden="1">[36]BOP!$A$36:$IV$36,[36]BOP!$A$44:$IV$44,[36]BOP!$A$59:$IV$59,[36]BOP!#REF!,[36]BOP!#REF!,[36]BOP!$A$81:$IV$88</definedName>
    <definedName name="Z_00C67BFC_FEDD_11D1_98B3_00C04FC96ABD_.wvu.Rows" localSheetId="31" hidden="1">[36]BOP!$A$36:$IV$36,[36]BOP!$A$44:$IV$44,[36]BOP!$A$59:$IV$59,[36]BOP!#REF!,[36]BOP!#REF!,[36]BOP!$A$81:$IV$88</definedName>
    <definedName name="Z_00C67BFC_FEDD_11D1_98B3_00C04FC96ABD_.wvu.Rows" localSheetId="33" hidden="1">[36]BOP!$A$36:$IV$36,[36]BOP!$A$44:$IV$44,[36]BOP!$A$59:$IV$59,[36]BOP!#REF!,[36]BOP!#REF!,[36]BOP!$A$81:$IV$88</definedName>
    <definedName name="Z_00C67BFC_FEDD_11D1_98B3_00C04FC96ABD_.wvu.Rows" localSheetId="3" hidden="1">[36]BOP!$A$36:$IV$36,[36]BOP!$A$44:$IV$44,[36]BOP!$A$59:$IV$59,[36]BOP!#REF!,[36]BOP!#REF!,[36]BOP!$A$81:$IV$88</definedName>
    <definedName name="Z_00C67BFC_FEDD_11D1_98B3_00C04FC96ABD_.wvu.Rows" localSheetId="39" hidden="1">[36]BOP!$A$36:$IV$36,[36]BOP!$A$44:$IV$44,[36]BOP!$A$59:$IV$59,[36]BOP!#REF!,[36]BOP!#REF!,[36]BOP!$A$81:$IV$88</definedName>
    <definedName name="Z_00C67BFC_FEDD_11D1_98B3_00C04FC96ABD_.wvu.Rows" localSheetId="40" hidden="1">[36]BOP!$A$36:$IV$36,[36]BOP!$A$44:$IV$44,[36]BOP!$A$59:$IV$59,[36]BOP!#REF!,[36]BOP!#REF!,[36]BOP!$A$81:$IV$88</definedName>
    <definedName name="Z_00C67BFC_FEDD_11D1_98B3_00C04FC96ABD_.wvu.Rows" localSheetId="41" hidden="1">[37]BOP!$A$36:$IV$36,[37]BOP!$A$44:$IV$44,[37]BOP!$A$59:$IV$59,[37]BOP!#REF!,[37]BOP!#REF!,[37]BOP!$A$81:$IV$88</definedName>
    <definedName name="Z_00C67BFC_FEDD_11D1_98B3_00C04FC96ABD_.wvu.Rows" localSheetId="42" hidden="1">[37]BOP!$A$36:$IV$36,[37]BOP!$A$44:$IV$44,[37]BOP!$A$59:$IV$59,[37]BOP!#REF!,[37]BOP!#REF!,[37]BOP!$A$81:$IV$88</definedName>
    <definedName name="Z_00C67BFC_FEDD_11D1_98B3_00C04FC96ABD_.wvu.Rows" localSheetId="43" hidden="1">[38]BOP!$A$36:$IV$36,[38]BOP!$A$44:$IV$44,[38]BOP!$A$59:$IV$59,[38]BOP!#REF!,[38]BOP!#REF!,[38]BOP!$A$81:$IV$88</definedName>
    <definedName name="Z_00C67BFC_FEDD_11D1_98B3_00C04FC96ABD_.wvu.Rows" localSheetId="44" hidden="1">[38]BOP!$A$36:$IV$36,[38]BOP!$A$44:$IV$44,[38]BOP!$A$59:$IV$59,[38]BOP!#REF!,[38]BOP!#REF!,[38]BOP!$A$81:$IV$88</definedName>
    <definedName name="Z_00C67BFC_FEDD_11D1_98B3_00C04FC96ABD_.wvu.Rows" localSheetId="45" hidden="1">[38]BOP!$A$36:$IV$36,[38]BOP!$A$44:$IV$44,[38]BOP!$A$59:$IV$59,[38]BOP!#REF!,[38]BOP!#REF!,[38]BOP!$A$81:$IV$88</definedName>
    <definedName name="Z_00C67BFC_FEDD_11D1_98B3_00C04FC96ABD_.wvu.Rows" localSheetId="46" hidden="1">[36]BOP!$A$36:$IV$36,[36]BOP!$A$44:$IV$44,[36]BOP!$A$59:$IV$59,[36]BOP!#REF!,[36]BOP!#REF!,[36]BOP!$A$81:$IV$88</definedName>
    <definedName name="Z_00C67BFC_FEDD_11D1_98B3_00C04FC96ABD_.wvu.Rows" localSheetId="47" hidden="1">[36]BOP!$A$36:$IV$36,[36]BOP!$A$44:$IV$44,[36]BOP!$A$59:$IV$59,[36]BOP!#REF!,[36]BOP!#REF!,[36]BOP!$A$81:$IV$88</definedName>
    <definedName name="Z_00C67BFC_FEDD_11D1_98B3_00C04FC96ABD_.wvu.Rows" localSheetId="48" hidden="1">[36]BOP!$A$36:$IV$36,[36]BOP!$A$44:$IV$44,[36]BOP!$A$59:$IV$59,[36]BOP!#REF!,[36]BOP!#REF!,[36]BOP!$A$81:$IV$88</definedName>
    <definedName name="Z_00C67BFC_FEDD_11D1_98B3_00C04FC96ABD_.wvu.Rows" localSheetId="49" hidden="1">[36]BOP!$A$36:$IV$36,[36]BOP!$A$44:$IV$44,[36]BOP!$A$59:$IV$59,[36]BOP!#REF!,[36]BOP!#REF!,[36]BOP!$A$81:$IV$88</definedName>
    <definedName name="Z_00C67BFC_FEDD_11D1_98B3_00C04FC96ABD_.wvu.Rows" localSheetId="50" hidden="1">[36]BOP!$A$36:$IV$36,[36]BOP!$A$44:$IV$44,[36]BOP!$A$59:$IV$59,[36]BOP!#REF!,[36]BOP!#REF!,[36]BOP!$A$81:$IV$88</definedName>
    <definedName name="Z_00C67BFC_FEDD_11D1_98B3_00C04FC96ABD_.wvu.Rows" localSheetId="51" hidden="1">[36]BOP!$A$36:$IV$36,[36]BOP!$A$44:$IV$44,[36]BOP!$A$59:$IV$59,[36]BOP!#REF!,[36]BOP!#REF!,[36]BOP!$A$81:$IV$88</definedName>
    <definedName name="Z_00C67BFC_FEDD_11D1_98B3_00C04FC96ABD_.wvu.Rows" localSheetId="52" hidden="1">[36]BOP!$A$36:$IV$36,[36]BOP!$A$44:$IV$44,[36]BOP!$A$59:$IV$59,[36]BOP!#REF!,[36]BOP!#REF!,[36]BOP!$A$81:$IV$88</definedName>
    <definedName name="Z_00C67BFC_FEDD_11D1_98B3_00C04FC96ABD_.wvu.Rows" localSheetId="53" hidden="1">[36]BOP!$A$36:$IV$36,[36]BOP!$A$44:$IV$44,[36]BOP!$A$59:$IV$59,[36]BOP!#REF!,[36]BOP!#REF!,[36]BOP!$A$81:$IV$88</definedName>
    <definedName name="Z_00C67BFC_FEDD_11D1_98B3_00C04FC96ABD_.wvu.Rows" localSheetId="54" hidden="1">[36]BOP!$A$36:$IV$36,[36]BOP!$A$44:$IV$44,[36]BOP!$A$59:$IV$59,[36]BOP!#REF!,[36]BOP!#REF!,[36]BOP!$A$81:$IV$88</definedName>
    <definedName name="Z_00C67BFC_FEDD_11D1_98B3_00C04FC96ABD_.wvu.Rows" localSheetId="55" hidden="1">[36]BOP!$A$36:$IV$36,[36]BOP!$A$44:$IV$44,[36]BOP!$A$59:$IV$59,[36]BOP!#REF!,[36]BOP!#REF!,[36]BOP!$A$81:$IV$88</definedName>
    <definedName name="Z_00C67BFC_FEDD_11D1_98B3_00C04FC96ABD_.wvu.Rows" localSheetId="56" hidden="1">[36]BOP!$A$36:$IV$36,[36]BOP!$A$44:$IV$44,[36]BOP!$A$59:$IV$59,[36]BOP!#REF!,[36]BOP!#REF!,[36]BOP!$A$81:$IV$88</definedName>
    <definedName name="Z_00C67BFC_FEDD_11D1_98B3_00C04FC96ABD_.wvu.Rows" localSheetId="58" hidden="1">[36]BOP!$A$36:$IV$36,[36]BOP!$A$44:$IV$44,[36]BOP!$A$59:$IV$59,[36]BOP!#REF!,[36]BOP!#REF!,[36]BOP!$A$81:$IV$88</definedName>
    <definedName name="Z_00C67BFC_FEDD_11D1_98B3_00C04FC96ABD_.wvu.Rows" localSheetId="59" hidden="1">[36]BOP!$A$36:$IV$36,[36]BOP!$A$44:$IV$44,[36]BOP!$A$59:$IV$59,[36]BOP!#REF!,[36]BOP!#REF!,[36]BOP!$A$81:$IV$88</definedName>
    <definedName name="Z_00C67BFC_FEDD_11D1_98B3_00C04FC96ABD_.wvu.Rows" localSheetId="64" hidden="1">[36]BOP!$A$36:$IV$36,[36]BOP!$A$44:$IV$44,[36]BOP!$A$59:$IV$59,[36]BOP!#REF!,[36]BOP!#REF!,[36]BOP!$A$81:$IV$88</definedName>
    <definedName name="Z_00C67BFC_FEDD_11D1_98B3_00C04FC96ABD_.wvu.Rows" localSheetId="65" hidden="1">[36]BOP!$A$36:$IV$36,[36]BOP!$A$44:$IV$44,[36]BOP!$A$59:$IV$59,[36]BOP!#REF!,[36]BOP!#REF!,[36]BOP!$A$81:$IV$88</definedName>
    <definedName name="Z_00C67BFC_FEDD_11D1_98B3_00C04FC96ABD_.wvu.Rows" localSheetId="66" hidden="1">[36]BOP!$A$36:$IV$36,[36]BOP!$A$44:$IV$44,[36]BOP!$A$59:$IV$59,[36]BOP!#REF!,[36]BOP!#REF!,[36]BOP!$A$81:$IV$88</definedName>
    <definedName name="Z_00C67BFC_FEDD_11D1_98B3_00C04FC96ABD_.wvu.Rows" localSheetId="6" hidden="1">[36]BOP!$36:$36,[36]BOP!$44:$44,[36]BOP!$59:$59,[36]BOP!#REF!,[36]BOP!#REF!,[36]BOP!$81:$88</definedName>
    <definedName name="Z_00C67BFC_FEDD_11D1_98B3_00C04FC96ABD_.wvu.Rows" localSheetId="67" hidden="1">[36]BOP!$A$36:$IV$36,[36]BOP!$A$44:$IV$44,[36]BOP!$A$59:$IV$59,[36]BOP!#REF!,[36]BOP!#REF!,[36]BOP!$A$81:$IV$88</definedName>
    <definedName name="Z_00C67BFC_FEDD_11D1_98B3_00C04FC96ABD_.wvu.Rows" localSheetId="69" hidden="1">[36]BOP!$A$36:$IV$36,[36]BOP!$A$44:$IV$44,[36]BOP!$A$59:$IV$59,[36]BOP!#REF!,[36]BOP!#REF!,[36]BOP!$A$81:$IV$88</definedName>
    <definedName name="Z_00C67BFC_FEDD_11D1_98B3_00C04FC96ABD_.wvu.Rows" localSheetId="71" hidden="1">[36]BOP!$A$36:$IV$36,[36]BOP!$A$44:$IV$44,[36]BOP!$A$59:$IV$59,[36]BOP!#REF!,[36]BOP!#REF!,[36]BOP!$A$81:$IV$88</definedName>
    <definedName name="Z_00C67BFC_FEDD_11D1_98B3_00C04FC96ABD_.wvu.Rows" localSheetId="73" hidden="1">[36]BOP!$A$36:$IV$36,[36]BOP!$A$44:$IV$44,[36]BOP!$A$59:$IV$59,[36]BOP!#REF!,[36]BOP!#REF!,[36]BOP!$A$81:$IV$88</definedName>
    <definedName name="Z_00C67BFC_FEDD_11D1_98B3_00C04FC96ABD_.wvu.Rows" localSheetId="74" hidden="1">[36]BOP!$A$36:$IV$36,[36]BOP!$A$44:$IV$44,[36]BOP!$A$59:$IV$59,[36]BOP!#REF!,[36]BOP!#REF!,[36]BOP!$A$81:$IV$88</definedName>
    <definedName name="Z_00C67BFC_FEDD_11D1_98B3_00C04FC96ABD_.wvu.Rows" localSheetId="0" hidden="1">[36]BOP!$A$36:$IV$36,[36]BOP!$A$44:$IV$44,[36]BOP!$A$59:$IV$59,[36]BOP!#REF!,[36]BOP!#REF!,[36]BOP!$A$81:$IV$88</definedName>
    <definedName name="Z_00C67BFC_FEDD_11D1_98B3_00C04FC96ABD_.wvu.Rows" hidden="1">[36]BOP!$A$36:$IV$36,[36]BOP!$A$44:$IV$44,[36]BOP!$A$59:$IV$59,[36]BOP!#REF!,[36]BOP!#REF!,[36]BOP!$A$81:$IV$88</definedName>
    <definedName name="Z_00C67BFD_FEDD_11D1_98B3_00C04FC96ABD_.wvu.Rows" localSheetId="1" hidden="1">[36]BOP!$A$36:$IV$36,[36]BOP!$A$44:$IV$44,[36]BOP!$A$59:$IV$59,[36]BOP!#REF!,[36]BOP!#REF!,[36]BOP!$A$81:$IV$88</definedName>
    <definedName name="Z_00C67BFD_FEDD_11D1_98B3_00C04FC96ABD_.wvu.Rows" localSheetId="21" hidden="1">[36]BOP!$A$36:$IV$36,[36]BOP!$A$44:$IV$44,[36]BOP!$A$59:$IV$59,[36]BOP!#REF!,[36]BOP!#REF!,[36]BOP!$A$81:$IV$88</definedName>
    <definedName name="Z_00C67BFD_FEDD_11D1_98B3_00C04FC96ABD_.wvu.Rows" localSheetId="22" hidden="1">[36]BOP!$A$36:$IV$36,[36]BOP!$A$44:$IV$44,[36]BOP!$A$59:$IV$59,[36]BOP!#REF!,[36]BOP!#REF!,[36]BOP!$A$81:$IV$88</definedName>
    <definedName name="Z_00C67BFD_FEDD_11D1_98B3_00C04FC96ABD_.wvu.Rows" localSheetId="23" hidden="1">[36]BOP!$A$36:$IV$36,[36]BOP!$A$44:$IV$44,[36]BOP!$A$59:$IV$59,[36]BOP!#REF!,[36]BOP!#REF!,[36]BOP!$A$81:$IV$88</definedName>
    <definedName name="Z_00C67BFD_FEDD_11D1_98B3_00C04FC96ABD_.wvu.Rows" localSheetId="2" hidden="1">[36]BOP!$A$36:$IV$36,[36]BOP!$A$44:$IV$44,[36]BOP!$A$59:$IV$59,[36]BOP!#REF!,[36]BOP!#REF!,[36]BOP!$A$81:$IV$88</definedName>
    <definedName name="Z_00C67BFD_FEDD_11D1_98B3_00C04FC96ABD_.wvu.Rows" localSheetId="27" hidden="1">[36]BOP!$A$36:$IV$36,[36]BOP!$A$44:$IV$44,[36]BOP!$A$59:$IV$59,[36]BOP!#REF!,[36]BOP!#REF!,[36]BOP!$A$81:$IV$88</definedName>
    <definedName name="Z_00C67BFD_FEDD_11D1_98B3_00C04FC96ABD_.wvu.Rows" localSheetId="31" hidden="1">[36]BOP!$A$36:$IV$36,[36]BOP!$A$44:$IV$44,[36]BOP!$A$59:$IV$59,[36]BOP!#REF!,[36]BOP!#REF!,[36]BOP!$A$81:$IV$88</definedName>
    <definedName name="Z_00C67BFD_FEDD_11D1_98B3_00C04FC96ABD_.wvu.Rows" localSheetId="33" hidden="1">[36]BOP!$A$36:$IV$36,[36]BOP!$A$44:$IV$44,[36]BOP!$A$59:$IV$59,[36]BOP!#REF!,[36]BOP!#REF!,[36]BOP!$A$81:$IV$88</definedName>
    <definedName name="Z_00C67BFD_FEDD_11D1_98B3_00C04FC96ABD_.wvu.Rows" localSheetId="3" hidden="1">[36]BOP!$A$36:$IV$36,[36]BOP!$A$44:$IV$44,[36]BOP!$A$59:$IV$59,[36]BOP!#REF!,[36]BOP!#REF!,[36]BOP!$A$81:$IV$88</definedName>
    <definedName name="Z_00C67BFD_FEDD_11D1_98B3_00C04FC96ABD_.wvu.Rows" localSheetId="39" hidden="1">[36]BOP!$A$36:$IV$36,[36]BOP!$A$44:$IV$44,[36]BOP!$A$59:$IV$59,[36]BOP!#REF!,[36]BOP!#REF!,[36]BOP!$A$81:$IV$88</definedName>
    <definedName name="Z_00C67BFD_FEDD_11D1_98B3_00C04FC96ABD_.wvu.Rows" localSheetId="40" hidden="1">[36]BOP!$A$36:$IV$36,[36]BOP!$A$44:$IV$44,[36]BOP!$A$59:$IV$59,[36]BOP!#REF!,[36]BOP!#REF!,[36]BOP!$A$81:$IV$88</definedName>
    <definedName name="Z_00C67BFD_FEDD_11D1_98B3_00C04FC96ABD_.wvu.Rows" localSheetId="41" hidden="1">[37]BOP!$A$36:$IV$36,[37]BOP!$A$44:$IV$44,[37]BOP!$A$59:$IV$59,[37]BOP!#REF!,[37]BOP!#REF!,[37]BOP!$A$81:$IV$88</definedName>
    <definedName name="Z_00C67BFD_FEDD_11D1_98B3_00C04FC96ABD_.wvu.Rows" localSheetId="42" hidden="1">[37]BOP!$A$36:$IV$36,[37]BOP!$A$44:$IV$44,[37]BOP!$A$59:$IV$59,[37]BOP!#REF!,[37]BOP!#REF!,[37]BOP!$A$81:$IV$88</definedName>
    <definedName name="Z_00C67BFD_FEDD_11D1_98B3_00C04FC96ABD_.wvu.Rows" localSheetId="43" hidden="1">[38]BOP!$A$36:$IV$36,[38]BOP!$A$44:$IV$44,[38]BOP!$A$59:$IV$59,[38]BOP!#REF!,[38]BOP!#REF!,[38]BOP!$A$81:$IV$88</definedName>
    <definedName name="Z_00C67BFD_FEDD_11D1_98B3_00C04FC96ABD_.wvu.Rows" localSheetId="44" hidden="1">[38]BOP!$A$36:$IV$36,[38]BOP!$A$44:$IV$44,[38]BOP!$A$59:$IV$59,[38]BOP!#REF!,[38]BOP!#REF!,[38]BOP!$A$81:$IV$88</definedName>
    <definedName name="Z_00C67BFD_FEDD_11D1_98B3_00C04FC96ABD_.wvu.Rows" localSheetId="45" hidden="1">[38]BOP!$A$36:$IV$36,[38]BOP!$A$44:$IV$44,[38]BOP!$A$59:$IV$59,[38]BOP!#REF!,[38]BOP!#REF!,[38]BOP!$A$81:$IV$88</definedName>
    <definedName name="Z_00C67BFD_FEDD_11D1_98B3_00C04FC96ABD_.wvu.Rows" localSheetId="46" hidden="1">[36]BOP!$A$36:$IV$36,[36]BOP!$A$44:$IV$44,[36]BOP!$A$59:$IV$59,[36]BOP!#REF!,[36]BOP!#REF!,[36]BOP!$A$81:$IV$88</definedName>
    <definedName name="Z_00C67BFD_FEDD_11D1_98B3_00C04FC96ABD_.wvu.Rows" localSheetId="47" hidden="1">[36]BOP!$A$36:$IV$36,[36]BOP!$A$44:$IV$44,[36]BOP!$A$59:$IV$59,[36]BOP!#REF!,[36]BOP!#REF!,[36]BOP!$A$81:$IV$88</definedName>
    <definedName name="Z_00C67BFD_FEDD_11D1_98B3_00C04FC96ABD_.wvu.Rows" localSheetId="48" hidden="1">[36]BOP!$A$36:$IV$36,[36]BOP!$A$44:$IV$44,[36]BOP!$A$59:$IV$59,[36]BOP!#REF!,[36]BOP!#REF!,[36]BOP!$A$81:$IV$88</definedName>
    <definedName name="Z_00C67BFD_FEDD_11D1_98B3_00C04FC96ABD_.wvu.Rows" localSheetId="49" hidden="1">[36]BOP!$A$36:$IV$36,[36]BOP!$A$44:$IV$44,[36]BOP!$A$59:$IV$59,[36]BOP!#REF!,[36]BOP!#REF!,[36]BOP!$A$81:$IV$88</definedName>
    <definedName name="Z_00C67BFD_FEDD_11D1_98B3_00C04FC96ABD_.wvu.Rows" localSheetId="50" hidden="1">[36]BOP!$A$36:$IV$36,[36]BOP!$A$44:$IV$44,[36]BOP!$A$59:$IV$59,[36]BOP!#REF!,[36]BOP!#REF!,[36]BOP!$A$81:$IV$88</definedName>
    <definedName name="Z_00C67BFD_FEDD_11D1_98B3_00C04FC96ABD_.wvu.Rows" localSheetId="51" hidden="1">[36]BOP!$A$36:$IV$36,[36]BOP!$A$44:$IV$44,[36]BOP!$A$59:$IV$59,[36]BOP!#REF!,[36]BOP!#REF!,[36]BOP!$A$81:$IV$88</definedName>
    <definedName name="Z_00C67BFD_FEDD_11D1_98B3_00C04FC96ABD_.wvu.Rows" localSheetId="52" hidden="1">[36]BOP!$A$36:$IV$36,[36]BOP!$A$44:$IV$44,[36]BOP!$A$59:$IV$59,[36]BOP!#REF!,[36]BOP!#REF!,[36]BOP!$A$81:$IV$88</definedName>
    <definedName name="Z_00C67BFD_FEDD_11D1_98B3_00C04FC96ABD_.wvu.Rows" localSheetId="53" hidden="1">[36]BOP!$A$36:$IV$36,[36]BOP!$A$44:$IV$44,[36]BOP!$A$59:$IV$59,[36]BOP!#REF!,[36]BOP!#REF!,[36]BOP!$A$81:$IV$88</definedName>
    <definedName name="Z_00C67BFD_FEDD_11D1_98B3_00C04FC96ABD_.wvu.Rows" localSheetId="54" hidden="1">[36]BOP!$A$36:$IV$36,[36]BOP!$A$44:$IV$44,[36]BOP!$A$59:$IV$59,[36]BOP!#REF!,[36]BOP!#REF!,[36]BOP!$A$81:$IV$88</definedName>
    <definedName name="Z_00C67BFD_FEDD_11D1_98B3_00C04FC96ABD_.wvu.Rows" localSheetId="55" hidden="1">[36]BOP!$A$36:$IV$36,[36]BOP!$A$44:$IV$44,[36]BOP!$A$59:$IV$59,[36]BOP!#REF!,[36]BOP!#REF!,[36]BOP!$A$81:$IV$88</definedName>
    <definedName name="Z_00C67BFD_FEDD_11D1_98B3_00C04FC96ABD_.wvu.Rows" localSheetId="56" hidden="1">[36]BOP!$A$36:$IV$36,[36]BOP!$A$44:$IV$44,[36]BOP!$A$59:$IV$59,[36]BOP!#REF!,[36]BOP!#REF!,[36]BOP!$A$81:$IV$88</definedName>
    <definedName name="Z_00C67BFD_FEDD_11D1_98B3_00C04FC96ABD_.wvu.Rows" localSheetId="58" hidden="1">[36]BOP!$A$36:$IV$36,[36]BOP!$A$44:$IV$44,[36]BOP!$A$59:$IV$59,[36]BOP!#REF!,[36]BOP!#REF!,[36]BOP!$A$81:$IV$88</definedName>
    <definedName name="Z_00C67BFD_FEDD_11D1_98B3_00C04FC96ABD_.wvu.Rows" localSheetId="59" hidden="1">[36]BOP!$A$36:$IV$36,[36]BOP!$A$44:$IV$44,[36]BOP!$A$59:$IV$59,[36]BOP!#REF!,[36]BOP!#REF!,[36]BOP!$A$81:$IV$88</definedName>
    <definedName name="Z_00C67BFD_FEDD_11D1_98B3_00C04FC96ABD_.wvu.Rows" localSheetId="64" hidden="1">[36]BOP!$A$36:$IV$36,[36]BOP!$A$44:$IV$44,[36]BOP!$A$59:$IV$59,[36]BOP!#REF!,[36]BOP!#REF!,[36]BOP!$A$81:$IV$88</definedName>
    <definedName name="Z_00C67BFD_FEDD_11D1_98B3_00C04FC96ABD_.wvu.Rows" localSheetId="65" hidden="1">[36]BOP!$A$36:$IV$36,[36]BOP!$A$44:$IV$44,[36]BOP!$A$59:$IV$59,[36]BOP!#REF!,[36]BOP!#REF!,[36]BOP!$A$81:$IV$88</definedName>
    <definedName name="Z_00C67BFD_FEDD_11D1_98B3_00C04FC96ABD_.wvu.Rows" localSheetId="66" hidden="1">[36]BOP!$A$36:$IV$36,[36]BOP!$A$44:$IV$44,[36]BOP!$A$59:$IV$59,[36]BOP!#REF!,[36]BOP!#REF!,[36]BOP!$A$81:$IV$88</definedName>
    <definedName name="Z_00C67BFD_FEDD_11D1_98B3_00C04FC96ABD_.wvu.Rows" localSheetId="6" hidden="1">[36]BOP!$36:$36,[36]BOP!$44:$44,[36]BOP!$59:$59,[36]BOP!#REF!,[36]BOP!#REF!,[36]BOP!$81:$88</definedName>
    <definedName name="Z_00C67BFD_FEDD_11D1_98B3_00C04FC96ABD_.wvu.Rows" localSheetId="67" hidden="1">[36]BOP!$A$36:$IV$36,[36]BOP!$A$44:$IV$44,[36]BOP!$A$59:$IV$59,[36]BOP!#REF!,[36]BOP!#REF!,[36]BOP!$A$81:$IV$88</definedName>
    <definedName name="Z_00C67BFD_FEDD_11D1_98B3_00C04FC96ABD_.wvu.Rows" localSheetId="69" hidden="1">[36]BOP!$A$36:$IV$36,[36]BOP!$A$44:$IV$44,[36]BOP!$A$59:$IV$59,[36]BOP!#REF!,[36]BOP!#REF!,[36]BOP!$A$81:$IV$88</definedName>
    <definedName name="Z_00C67BFD_FEDD_11D1_98B3_00C04FC96ABD_.wvu.Rows" localSheetId="71" hidden="1">[36]BOP!$A$36:$IV$36,[36]BOP!$A$44:$IV$44,[36]BOP!$A$59:$IV$59,[36]BOP!#REF!,[36]BOP!#REF!,[36]BOP!$A$81:$IV$88</definedName>
    <definedName name="Z_00C67BFD_FEDD_11D1_98B3_00C04FC96ABD_.wvu.Rows" localSheetId="73" hidden="1">[36]BOP!$A$36:$IV$36,[36]BOP!$A$44:$IV$44,[36]BOP!$A$59:$IV$59,[36]BOP!#REF!,[36]BOP!#REF!,[36]BOP!$A$81:$IV$88</definedName>
    <definedName name="Z_00C67BFD_FEDD_11D1_98B3_00C04FC96ABD_.wvu.Rows" localSheetId="74" hidden="1">[36]BOP!$A$36:$IV$36,[36]BOP!$A$44:$IV$44,[36]BOP!$A$59:$IV$59,[36]BOP!#REF!,[36]BOP!#REF!,[36]BOP!$A$81:$IV$88</definedName>
    <definedName name="Z_00C67BFD_FEDD_11D1_98B3_00C04FC96ABD_.wvu.Rows" localSheetId="0" hidden="1">[36]BOP!$A$36:$IV$36,[36]BOP!$A$44:$IV$44,[36]BOP!$A$59:$IV$59,[36]BOP!#REF!,[36]BOP!#REF!,[36]BOP!$A$81:$IV$88</definedName>
    <definedName name="Z_00C67BFD_FEDD_11D1_98B3_00C04FC96ABD_.wvu.Rows" hidden="1">[36]BOP!$A$36:$IV$36,[36]BOP!$A$44:$IV$44,[36]BOP!$A$59:$IV$59,[36]BOP!#REF!,[36]BOP!#REF!,[36]BOP!$A$81:$IV$88</definedName>
    <definedName name="Z_00C67BFE_FEDD_11D1_98B3_00C04FC96ABD_.wvu.Rows" localSheetId="1" hidden="1">[36]BOP!$A$36:$IV$36,[36]BOP!$A$44:$IV$44,[36]BOP!$A$59:$IV$59,[36]BOP!#REF!,[36]BOP!#REF!,[36]BOP!$A$79:$IV$79,[36]BOP!$A$81:$IV$88,[36]BOP!#REF!</definedName>
    <definedName name="Z_00C67BFE_FEDD_11D1_98B3_00C04FC96ABD_.wvu.Rows" localSheetId="21" hidden="1">[36]BOP!$A$36:$IV$36,[36]BOP!$A$44:$IV$44,[36]BOP!$A$59:$IV$59,[36]BOP!#REF!,[36]BOP!#REF!,[36]BOP!$A$79:$IV$79,[36]BOP!$A$81:$IV$88,[36]BOP!#REF!</definedName>
    <definedName name="Z_00C67BFE_FEDD_11D1_98B3_00C04FC96ABD_.wvu.Rows" localSheetId="22" hidden="1">[36]BOP!$A$36:$IV$36,[36]BOP!$A$44:$IV$44,[36]BOP!$A$59:$IV$59,[36]BOP!#REF!,[36]BOP!#REF!,[36]BOP!$A$79:$IV$79,[36]BOP!$A$81:$IV$88,[36]BOP!#REF!</definedName>
    <definedName name="Z_00C67BFE_FEDD_11D1_98B3_00C04FC96ABD_.wvu.Rows" localSheetId="23" hidden="1">[36]BOP!$A$36:$IV$36,[36]BOP!$A$44:$IV$44,[36]BOP!$A$59:$IV$59,[36]BOP!#REF!,[36]BOP!#REF!,[36]BOP!$A$79:$IV$79,[36]BOP!$A$81:$IV$88,[36]BOP!#REF!</definedName>
    <definedName name="Z_00C67BFE_FEDD_11D1_98B3_00C04FC96ABD_.wvu.Rows" localSheetId="2" hidden="1">[36]BOP!$A$36:$IV$36,[36]BOP!$A$44:$IV$44,[36]BOP!$A$59:$IV$59,[36]BOP!#REF!,[36]BOP!#REF!,[36]BOP!$A$79:$IV$79,[36]BOP!$A$81:$IV$88,[36]BOP!#REF!</definedName>
    <definedName name="Z_00C67BFE_FEDD_11D1_98B3_00C04FC96ABD_.wvu.Rows" localSheetId="27" hidden="1">[36]BOP!$A$36:$IV$36,[36]BOP!$A$44:$IV$44,[36]BOP!$A$59:$IV$59,[36]BOP!#REF!,[36]BOP!#REF!,[36]BOP!$A$79:$IV$79,[36]BOP!$A$81:$IV$88,[36]BOP!#REF!</definedName>
    <definedName name="Z_00C67BFE_FEDD_11D1_98B3_00C04FC96ABD_.wvu.Rows" localSheetId="31" hidden="1">[36]BOP!$A$36:$IV$36,[36]BOP!$A$44:$IV$44,[36]BOP!$A$59:$IV$59,[36]BOP!#REF!,[36]BOP!#REF!,[36]BOP!$A$79:$IV$79,[36]BOP!$A$81:$IV$88,[36]BOP!#REF!</definedName>
    <definedName name="Z_00C67BFE_FEDD_11D1_98B3_00C04FC96ABD_.wvu.Rows" localSheetId="33" hidden="1">[36]BOP!$A$36:$IV$36,[36]BOP!$A$44:$IV$44,[36]BOP!$A$59:$IV$59,[36]BOP!#REF!,[36]BOP!#REF!,[36]BOP!$A$79:$IV$79,[36]BOP!$A$81:$IV$88,[36]BOP!#REF!</definedName>
    <definedName name="Z_00C67BFE_FEDD_11D1_98B3_00C04FC96ABD_.wvu.Rows" localSheetId="3" hidden="1">[36]BOP!$A$36:$IV$36,[36]BOP!$A$44:$IV$44,[36]BOP!$A$59:$IV$59,[36]BOP!#REF!,[36]BOP!#REF!,[36]BOP!$A$79:$IV$79,[36]BOP!$A$81:$IV$88,[36]BOP!#REF!</definedName>
    <definedName name="Z_00C67BFE_FEDD_11D1_98B3_00C04FC96ABD_.wvu.Rows" localSheetId="39" hidden="1">[36]BOP!$A$36:$IV$36,[36]BOP!$A$44:$IV$44,[36]BOP!$A$59:$IV$59,[36]BOP!#REF!,[36]BOP!#REF!,[36]BOP!$A$79:$IV$79,[36]BOP!$A$81:$IV$88,[36]BOP!#REF!</definedName>
    <definedName name="Z_00C67BFE_FEDD_11D1_98B3_00C04FC96ABD_.wvu.Rows" localSheetId="40" hidden="1">[36]BOP!$A$36:$IV$36,[36]BOP!$A$44:$IV$44,[36]BOP!$A$59:$IV$59,[36]BOP!#REF!,[36]BOP!#REF!,[36]BOP!$A$79:$IV$79,[36]BOP!$A$81:$IV$88,[36]BOP!#REF!</definedName>
    <definedName name="Z_00C67BFE_FEDD_11D1_98B3_00C04FC96ABD_.wvu.Rows" localSheetId="41" hidden="1">[37]BOP!$A$36:$IV$36,[37]BOP!$A$44:$IV$44,[37]BOP!$A$59:$IV$59,[37]BOP!#REF!,[37]BOP!#REF!,[37]BOP!$A$79:$IV$79,[37]BOP!$A$81:$IV$88,[37]BOP!#REF!</definedName>
    <definedName name="Z_00C67BFE_FEDD_11D1_98B3_00C04FC96ABD_.wvu.Rows" localSheetId="42" hidden="1">[37]BOP!$A$36:$IV$36,[37]BOP!$A$44:$IV$44,[37]BOP!$A$59:$IV$59,[37]BOP!#REF!,[37]BOP!#REF!,[37]BOP!$A$79:$IV$79,[37]BOP!$A$81:$IV$88,[37]BOP!#REF!</definedName>
    <definedName name="Z_00C67BFE_FEDD_11D1_98B3_00C04FC96ABD_.wvu.Rows" localSheetId="43" hidden="1">[38]BOP!$A$36:$IV$36,[38]BOP!$A$44:$IV$44,[38]BOP!$A$59:$IV$59,[38]BOP!#REF!,[38]BOP!#REF!,[38]BOP!$A$79:$IV$79,[38]BOP!$A$81:$IV$88,[38]BOP!#REF!</definedName>
    <definedName name="Z_00C67BFE_FEDD_11D1_98B3_00C04FC96ABD_.wvu.Rows" localSheetId="44" hidden="1">[38]BOP!$A$36:$IV$36,[38]BOP!$A$44:$IV$44,[38]BOP!$A$59:$IV$59,[38]BOP!#REF!,[38]BOP!#REF!,[38]BOP!$A$79:$IV$79,[38]BOP!$A$81:$IV$88,[38]BOP!#REF!</definedName>
    <definedName name="Z_00C67BFE_FEDD_11D1_98B3_00C04FC96ABD_.wvu.Rows" localSheetId="45" hidden="1">[38]BOP!$A$36:$IV$36,[38]BOP!$A$44:$IV$44,[38]BOP!$A$59:$IV$59,[38]BOP!#REF!,[38]BOP!#REF!,[38]BOP!$A$79:$IV$79,[38]BOP!$A$81:$IV$88,[38]BOP!#REF!</definedName>
    <definedName name="Z_00C67BFE_FEDD_11D1_98B3_00C04FC96ABD_.wvu.Rows" localSheetId="46" hidden="1">[36]BOP!$A$36:$IV$36,[36]BOP!$A$44:$IV$44,[36]BOP!$A$59:$IV$59,[36]BOP!#REF!,[36]BOP!#REF!,[36]BOP!$A$79:$IV$79,[36]BOP!$A$81:$IV$88,[36]BOP!#REF!</definedName>
    <definedName name="Z_00C67BFE_FEDD_11D1_98B3_00C04FC96ABD_.wvu.Rows" localSheetId="47" hidden="1">[36]BOP!$A$36:$IV$36,[36]BOP!$A$44:$IV$44,[36]BOP!$A$59:$IV$59,[36]BOP!#REF!,[36]BOP!#REF!,[36]BOP!$A$79:$IV$79,[36]BOP!$A$81:$IV$88,[36]BOP!#REF!</definedName>
    <definedName name="Z_00C67BFE_FEDD_11D1_98B3_00C04FC96ABD_.wvu.Rows" localSheetId="48" hidden="1">[36]BOP!$A$36:$IV$36,[36]BOP!$A$44:$IV$44,[36]BOP!$A$59:$IV$59,[36]BOP!#REF!,[36]BOP!#REF!,[36]BOP!$A$79:$IV$79,[36]BOP!$A$81:$IV$88,[36]BOP!#REF!</definedName>
    <definedName name="Z_00C67BFE_FEDD_11D1_98B3_00C04FC96ABD_.wvu.Rows" localSheetId="49" hidden="1">[36]BOP!$A$36:$IV$36,[36]BOP!$A$44:$IV$44,[36]BOP!$A$59:$IV$59,[36]BOP!#REF!,[36]BOP!#REF!,[36]BOP!$A$79:$IV$79,[36]BOP!$A$81:$IV$88,[36]BOP!#REF!</definedName>
    <definedName name="Z_00C67BFE_FEDD_11D1_98B3_00C04FC96ABD_.wvu.Rows" localSheetId="50" hidden="1">[36]BOP!$A$36:$IV$36,[36]BOP!$A$44:$IV$44,[36]BOP!$A$59:$IV$59,[36]BOP!#REF!,[36]BOP!#REF!,[36]BOP!$A$79:$IV$79,[36]BOP!$A$81:$IV$88,[36]BOP!#REF!</definedName>
    <definedName name="Z_00C67BFE_FEDD_11D1_98B3_00C04FC96ABD_.wvu.Rows" localSheetId="51" hidden="1">[36]BOP!$A$36:$IV$36,[36]BOP!$A$44:$IV$44,[36]BOP!$A$59:$IV$59,[36]BOP!#REF!,[36]BOP!#REF!,[36]BOP!$A$79:$IV$79,[36]BOP!$A$81:$IV$88,[36]BOP!#REF!</definedName>
    <definedName name="Z_00C67BFE_FEDD_11D1_98B3_00C04FC96ABD_.wvu.Rows" localSheetId="52" hidden="1">[36]BOP!$A$36:$IV$36,[36]BOP!$A$44:$IV$44,[36]BOP!$A$59:$IV$59,[36]BOP!#REF!,[36]BOP!#REF!,[36]BOP!$A$79:$IV$79,[36]BOP!$A$81:$IV$88,[36]BOP!#REF!</definedName>
    <definedName name="Z_00C67BFE_FEDD_11D1_98B3_00C04FC96ABD_.wvu.Rows" localSheetId="53" hidden="1">[36]BOP!$A$36:$IV$36,[36]BOP!$A$44:$IV$44,[36]BOP!$A$59:$IV$59,[36]BOP!#REF!,[36]BOP!#REF!,[36]BOP!$A$79:$IV$79,[36]BOP!$A$81:$IV$88,[36]BOP!#REF!</definedName>
    <definedName name="Z_00C67BFE_FEDD_11D1_98B3_00C04FC96ABD_.wvu.Rows" localSheetId="54" hidden="1">[36]BOP!$A$36:$IV$36,[36]BOP!$A$44:$IV$44,[36]BOP!$A$59:$IV$59,[36]BOP!#REF!,[36]BOP!#REF!,[36]BOP!$A$79:$IV$79,[36]BOP!$A$81:$IV$88,[36]BOP!#REF!</definedName>
    <definedName name="Z_00C67BFE_FEDD_11D1_98B3_00C04FC96ABD_.wvu.Rows" localSheetId="55" hidden="1">[36]BOP!$A$36:$IV$36,[36]BOP!$A$44:$IV$44,[36]BOP!$A$59:$IV$59,[36]BOP!#REF!,[36]BOP!#REF!,[36]BOP!$A$79:$IV$79,[36]BOP!$A$81:$IV$88,[36]BOP!#REF!</definedName>
    <definedName name="Z_00C67BFE_FEDD_11D1_98B3_00C04FC96ABD_.wvu.Rows" localSheetId="56" hidden="1">[36]BOP!$A$36:$IV$36,[36]BOP!$A$44:$IV$44,[36]BOP!$A$59:$IV$59,[36]BOP!#REF!,[36]BOP!#REF!,[36]BOP!$A$79:$IV$79,[36]BOP!$A$81:$IV$88,[36]BOP!#REF!</definedName>
    <definedName name="Z_00C67BFE_FEDD_11D1_98B3_00C04FC96ABD_.wvu.Rows" localSheetId="58" hidden="1">[36]BOP!$A$36:$IV$36,[36]BOP!$A$44:$IV$44,[36]BOP!$A$59:$IV$59,[36]BOP!#REF!,[36]BOP!#REF!,[36]BOP!$A$79:$IV$79,[36]BOP!$A$81:$IV$88,[36]BOP!#REF!</definedName>
    <definedName name="Z_00C67BFE_FEDD_11D1_98B3_00C04FC96ABD_.wvu.Rows" localSheetId="59" hidden="1">[36]BOP!$A$36:$IV$36,[36]BOP!$A$44:$IV$44,[36]BOP!$A$59:$IV$59,[36]BOP!#REF!,[36]BOP!#REF!,[36]BOP!$A$79:$IV$79,[36]BOP!$A$81:$IV$88,[36]BOP!#REF!</definedName>
    <definedName name="Z_00C67BFE_FEDD_11D1_98B3_00C04FC96ABD_.wvu.Rows" localSheetId="64" hidden="1">[36]BOP!$A$36:$IV$36,[36]BOP!$A$44:$IV$44,[36]BOP!$A$59:$IV$59,[36]BOP!#REF!,[36]BOP!#REF!,[36]BOP!$A$79:$IV$79,[36]BOP!$A$81:$IV$88,[36]BOP!#REF!</definedName>
    <definedName name="Z_00C67BFE_FEDD_11D1_98B3_00C04FC96ABD_.wvu.Rows" localSheetId="65" hidden="1">[36]BOP!$A$36:$IV$36,[36]BOP!$A$44:$IV$44,[36]BOP!$A$59:$IV$59,[36]BOP!#REF!,[36]BOP!#REF!,[36]BOP!$A$79:$IV$79,[36]BOP!$A$81:$IV$88,[36]BOP!#REF!</definedName>
    <definedName name="Z_00C67BFE_FEDD_11D1_98B3_00C04FC96ABD_.wvu.Rows" localSheetId="66" hidden="1">[36]BOP!$A$36:$IV$36,[36]BOP!$A$44:$IV$44,[36]BOP!$A$59:$IV$59,[36]BOP!#REF!,[36]BOP!#REF!,[36]BOP!$A$79:$IV$79,[36]BOP!$A$81:$IV$88,[36]BOP!#REF!</definedName>
    <definedName name="Z_00C67BFE_FEDD_11D1_98B3_00C04FC96ABD_.wvu.Rows" localSheetId="6" hidden="1">[36]BOP!$36:$36,[36]BOP!$44:$44,[36]BOP!$59:$59,[36]BOP!#REF!,[36]BOP!#REF!,[36]BOP!$79:$79,[36]BOP!$81:$88,[36]BOP!#REF!</definedName>
    <definedName name="Z_00C67BFE_FEDD_11D1_98B3_00C04FC96ABD_.wvu.Rows" localSheetId="67" hidden="1">[36]BOP!$A$36:$IV$36,[36]BOP!$A$44:$IV$44,[36]BOP!$A$59:$IV$59,[36]BOP!#REF!,[36]BOP!#REF!,[36]BOP!$A$79:$IV$79,[36]BOP!$A$81:$IV$88,[36]BOP!#REF!</definedName>
    <definedName name="Z_00C67BFE_FEDD_11D1_98B3_00C04FC96ABD_.wvu.Rows" localSheetId="69" hidden="1">[36]BOP!$A$36:$IV$36,[36]BOP!$A$44:$IV$44,[36]BOP!$A$59:$IV$59,[36]BOP!#REF!,[36]BOP!#REF!,[36]BOP!$A$79:$IV$79,[36]BOP!$A$81:$IV$88,[36]BOP!#REF!</definedName>
    <definedName name="Z_00C67BFE_FEDD_11D1_98B3_00C04FC96ABD_.wvu.Rows" localSheetId="71" hidden="1">[36]BOP!$A$36:$IV$36,[36]BOP!$A$44:$IV$44,[36]BOP!$A$59:$IV$59,[36]BOP!#REF!,[36]BOP!#REF!,[36]BOP!$A$79:$IV$79,[36]BOP!$A$81:$IV$88,[36]BOP!#REF!</definedName>
    <definedName name="Z_00C67BFE_FEDD_11D1_98B3_00C04FC96ABD_.wvu.Rows" localSheetId="73" hidden="1">[36]BOP!$A$36:$IV$36,[36]BOP!$A$44:$IV$44,[36]BOP!$A$59:$IV$59,[36]BOP!#REF!,[36]BOP!#REF!,[36]BOP!$A$79:$IV$79,[36]BOP!$A$81:$IV$88,[36]BOP!#REF!</definedName>
    <definedName name="Z_00C67BFE_FEDD_11D1_98B3_00C04FC96ABD_.wvu.Rows" localSheetId="74" hidden="1">[36]BOP!$A$36:$IV$36,[36]BOP!$A$44:$IV$44,[36]BOP!$A$59:$IV$59,[36]BOP!#REF!,[36]BOP!#REF!,[36]BOP!$A$79:$IV$79,[36]BOP!$A$81:$IV$88,[36]BOP!#REF!</definedName>
    <definedName name="Z_00C67BFE_FEDD_11D1_98B3_00C04FC96ABD_.wvu.Rows" localSheetId="0" hidden="1">[36]BOP!$A$36:$IV$36,[36]BOP!$A$44:$IV$44,[36]BOP!$A$59:$IV$59,[36]BOP!#REF!,[36]BOP!#REF!,[36]BOP!$A$79:$IV$79,[36]BOP!$A$81:$IV$88,[36]BOP!#REF!</definedName>
    <definedName name="Z_00C67BFE_FEDD_11D1_98B3_00C04FC96ABD_.wvu.Rows" hidden="1">[36]BOP!$A$36:$IV$36,[36]BOP!$A$44:$IV$44,[36]BOP!$A$59:$IV$59,[36]BOP!#REF!,[36]BOP!#REF!,[36]BOP!$A$79:$IV$79,[36]BOP!$A$81:$IV$88,[36]BOP!#REF!</definedName>
    <definedName name="Z_00C67BFF_FEDD_11D1_98B3_00C04FC96ABD_.wvu.Rows" localSheetId="21" hidden="1">[36]BOP!$A$36:$IV$36,[36]BOP!$A$44:$IV$44,[36]BOP!$A$59:$IV$59,[36]BOP!#REF!,[36]BOP!#REF!,[36]BOP!$A$79:$IV$79,[36]BOP!$A$81:$IV$88</definedName>
    <definedName name="Z_00C67BFF_FEDD_11D1_98B3_00C04FC96ABD_.wvu.Rows" localSheetId="23" hidden="1">[36]BOP!$A$36:$IV$36,[36]BOP!$A$44:$IV$44,[36]BOP!$A$59:$IV$59,[36]BOP!#REF!,[36]BOP!#REF!,[36]BOP!$A$79:$IV$79,[36]BOP!$A$81:$IV$88</definedName>
    <definedName name="Z_00C67BFF_FEDD_11D1_98B3_00C04FC96ABD_.wvu.Rows" localSheetId="41" hidden="1">[37]BOP!$A$36:$IV$36,[37]BOP!$A$44:$IV$44,[37]BOP!$A$59:$IV$59,[37]BOP!#REF!,[37]BOP!#REF!,[37]BOP!$A$79:$IV$79,[37]BOP!$A$81:$IV$88</definedName>
    <definedName name="Z_00C67BFF_FEDD_11D1_98B3_00C04FC96ABD_.wvu.Rows" localSheetId="42" hidden="1">[37]BOP!$A$36:$IV$36,[37]BOP!$A$44:$IV$44,[37]BOP!$A$59:$IV$59,[37]BOP!#REF!,[37]BOP!#REF!,[37]BOP!$A$79:$IV$79,[37]BOP!$A$81:$IV$88</definedName>
    <definedName name="Z_00C67BFF_FEDD_11D1_98B3_00C04FC96ABD_.wvu.Rows" localSheetId="43" hidden="1">[38]BOP!$A$36:$IV$36,[38]BOP!$A$44:$IV$44,[38]BOP!$A$59:$IV$59,[38]BOP!#REF!,[38]BOP!#REF!,[38]BOP!$A$79:$IV$79,[38]BOP!$A$81:$IV$88</definedName>
    <definedName name="Z_00C67BFF_FEDD_11D1_98B3_00C04FC96ABD_.wvu.Rows" localSheetId="44" hidden="1">[38]BOP!$A$36:$IV$36,[38]BOP!$A$44:$IV$44,[38]BOP!$A$59:$IV$59,[38]BOP!#REF!,[38]BOP!#REF!,[38]BOP!$A$79:$IV$79,[38]BOP!$A$81:$IV$88</definedName>
    <definedName name="Z_00C67BFF_FEDD_11D1_98B3_00C04FC96ABD_.wvu.Rows" localSheetId="45" hidden="1">[38]BOP!$A$36:$IV$36,[38]BOP!$A$44:$IV$44,[38]BOP!$A$59:$IV$59,[38]BOP!#REF!,[38]BOP!#REF!,[38]BOP!$A$79:$IV$79,[38]BOP!$A$81:$IV$88</definedName>
    <definedName name="Z_00C67BFF_FEDD_11D1_98B3_00C04FC96ABD_.wvu.Rows" localSheetId="6" hidden="1">[36]BOP!$36:$36,[36]BOP!$44:$44,[36]BOP!$59:$59,[36]BOP!#REF!,[36]BOP!#REF!,[36]BOP!$79:$79,[36]BOP!$81:$88</definedName>
    <definedName name="Z_00C67BFF_FEDD_11D1_98B3_00C04FC96ABD_.wvu.Rows" hidden="1">[36]BOP!$A$36:$IV$36,[36]BOP!$A$44:$IV$44,[36]BOP!$A$59:$IV$59,[36]BOP!#REF!,[36]BOP!#REF!,[36]BOP!$A$79:$IV$79,[36]BOP!$A$81:$IV$88</definedName>
    <definedName name="Z_00C67C00_FEDD_11D1_98B3_00C04FC96ABD_.wvu.Rows" localSheetId="1" hidden="1">[36]BOP!$A$36:$IV$36,[36]BOP!$A$44:$IV$44,[36]BOP!$A$59:$IV$59,[36]BOP!#REF!,[36]BOP!#REF!,[36]BOP!$A$79:$IV$79,[36]BOP!#REF!</definedName>
    <definedName name="Z_00C67C00_FEDD_11D1_98B3_00C04FC96ABD_.wvu.Rows" localSheetId="21" hidden="1">[36]BOP!$A$36:$IV$36,[36]BOP!$A$44:$IV$44,[36]BOP!$A$59:$IV$59,[36]BOP!#REF!,[36]BOP!#REF!,[36]BOP!$A$79:$IV$79,[36]BOP!#REF!</definedName>
    <definedName name="Z_00C67C00_FEDD_11D1_98B3_00C04FC96ABD_.wvu.Rows" localSheetId="22" hidden="1">[36]BOP!$A$36:$IV$36,[36]BOP!$A$44:$IV$44,[36]BOP!$A$59:$IV$59,[36]BOP!#REF!,[36]BOP!#REF!,[36]BOP!$A$79:$IV$79,[36]BOP!#REF!</definedName>
    <definedName name="Z_00C67C00_FEDD_11D1_98B3_00C04FC96ABD_.wvu.Rows" localSheetId="23" hidden="1">[36]BOP!$A$36:$IV$36,[36]BOP!$A$44:$IV$44,[36]BOP!$A$59:$IV$59,[36]BOP!#REF!,[36]BOP!#REF!,[36]BOP!$A$79:$IV$79,[36]BOP!#REF!</definedName>
    <definedName name="Z_00C67C00_FEDD_11D1_98B3_00C04FC96ABD_.wvu.Rows" localSheetId="2" hidden="1">[36]BOP!$A$36:$IV$36,[36]BOP!$A$44:$IV$44,[36]BOP!$A$59:$IV$59,[36]BOP!#REF!,[36]BOP!#REF!,[36]BOP!$A$79:$IV$79,[36]BOP!#REF!</definedName>
    <definedName name="Z_00C67C00_FEDD_11D1_98B3_00C04FC96ABD_.wvu.Rows" localSheetId="26" hidden="1">[36]BOP!$A$36:$IV$36,[36]BOP!$A$44:$IV$44,[36]BOP!$A$59:$IV$59,[36]BOP!#REF!,[36]BOP!#REF!,[36]BOP!$A$79:$IV$79,[36]BOP!#REF!</definedName>
    <definedName name="Z_00C67C00_FEDD_11D1_98B3_00C04FC96ABD_.wvu.Rows" localSheetId="27" hidden="1">[36]BOP!$A$36:$IV$36,[36]BOP!$A$44:$IV$44,[36]BOP!$A$59:$IV$59,[36]BOP!#REF!,[36]BOP!#REF!,[36]BOP!$A$79:$IV$79,[36]BOP!#REF!</definedName>
    <definedName name="Z_00C67C00_FEDD_11D1_98B3_00C04FC96ABD_.wvu.Rows" localSheetId="31" hidden="1">[36]BOP!$A$36:$IV$36,[36]BOP!$A$44:$IV$44,[36]BOP!$A$59:$IV$59,[36]BOP!#REF!,[36]BOP!#REF!,[36]BOP!$A$79:$IV$79,[36]BOP!#REF!</definedName>
    <definedName name="Z_00C67C00_FEDD_11D1_98B3_00C04FC96ABD_.wvu.Rows" localSheetId="33" hidden="1">[36]BOP!$A$36:$IV$36,[36]BOP!$A$44:$IV$44,[36]BOP!$A$59:$IV$59,[36]BOP!#REF!,[36]BOP!#REF!,[36]BOP!$A$79:$IV$79,[36]BOP!#REF!</definedName>
    <definedName name="Z_00C67C00_FEDD_11D1_98B3_00C04FC96ABD_.wvu.Rows" localSheetId="3" hidden="1">[36]BOP!$A$36:$IV$36,[36]BOP!$A$44:$IV$44,[36]BOP!$A$59:$IV$59,[36]BOP!#REF!,[36]BOP!#REF!,[36]BOP!$A$79:$IV$79,[36]BOP!#REF!</definedName>
    <definedName name="Z_00C67C00_FEDD_11D1_98B3_00C04FC96ABD_.wvu.Rows" localSheetId="39" hidden="1">[36]BOP!$A$36:$IV$36,[36]BOP!$A$44:$IV$44,[36]BOP!$A$59:$IV$59,[36]BOP!#REF!,[36]BOP!#REF!,[36]BOP!$A$79:$IV$79,[36]BOP!#REF!</definedName>
    <definedName name="Z_00C67C00_FEDD_11D1_98B3_00C04FC96ABD_.wvu.Rows" localSheetId="40" hidden="1">[36]BOP!$A$36:$IV$36,[36]BOP!$A$44:$IV$44,[36]BOP!$A$59:$IV$59,[36]BOP!#REF!,[36]BOP!#REF!,[36]BOP!$A$79:$IV$79,[36]BOP!#REF!</definedName>
    <definedName name="Z_00C67C00_FEDD_11D1_98B3_00C04FC96ABD_.wvu.Rows" localSheetId="41" hidden="1">[37]BOP!$A$36:$IV$36,[37]BOP!$A$44:$IV$44,[37]BOP!$A$59:$IV$59,[37]BOP!#REF!,[37]BOP!#REF!,[37]BOP!$A$79:$IV$79,[37]BOP!#REF!</definedName>
    <definedName name="Z_00C67C00_FEDD_11D1_98B3_00C04FC96ABD_.wvu.Rows" localSheetId="42" hidden="1">[37]BOP!$A$36:$IV$36,[37]BOP!$A$44:$IV$44,[37]BOP!$A$59:$IV$59,[37]BOP!#REF!,[37]BOP!#REF!,[37]BOP!$A$79:$IV$79,[37]BOP!#REF!</definedName>
    <definedName name="Z_00C67C00_FEDD_11D1_98B3_00C04FC96ABD_.wvu.Rows" localSheetId="43" hidden="1">[38]BOP!$A$36:$IV$36,[38]BOP!$A$44:$IV$44,[38]BOP!$A$59:$IV$59,[38]BOP!#REF!,[38]BOP!#REF!,[38]BOP!$A$79:$IV$79,[38]BOP!#REF!</definedName>
    <definedName name="Z_00C67C00_FEDD_11D1_98B3_00C04FC96ABD_.wvu.Rows" localSheetId="44" hidden="1">[38]BOP!$A$36:$IV$36,[38]BOP!$A$44:$IV$44,[38]BOP!$A$59:$IV$59,[38]BOP!#REF!,[38]BOP!#REF!,[38]BOP!$A$79:$IV$79,[38]BOP!#REF!</definedName>
    <definedName name="Z_00C67C00_FEDD_11D1_98B3_00C04FC96ABD_.wvu.Rows" localSheetId="45" hidden="1">[38]BOP!$A$36:$IV$36,[38]BOP!$A$44:$IV$44,[38]BOP!$A$59:$IV$59,[38]BOP!#REF!,[38]BOP!#REF!,[38]BOP!$A$79:$IV$79,[38]BOP!#REF!</definedName>
    <definedName name="Z_00C67C00_FEDD_11D1_98B3_00C04FC96ABD_.wvu.Rows" localSheetId="46" hidden="1">[36]BOP!$A$36:$IV$36,[36]BOP!$A$44:$IV$44,[36]BOP!$A$59:$IV$59,[36]BOP!#REF!,[36]BOP!#REF!,[36]BOP!$A$79:$IV$79,[36]BOP!#REF!</definedName>
    <definedName name="Z_00C67C00_FEDD_11D1_98B3_00C04FC96ABD_.wvu.Rows" localSheetId="47" hidden="1">[36]BOP!$A$36:$IV$36,[36]BOP!$A$44:$IV$44,[36]BOP!$A$59:$IV$59,[36]BOP!#REF!,[36]BOP!#REF!,[36]BOP!$A$79:$IV$79,[36]BOP!#REF!</definedName>
    <definedName name="Z_00C67C00_FEDD_11D1_98B3_00C04FC96ABD_.wvu.Rows" localSheetId="48" hidden="1">[36]BOP!$A$36:$IV$36,[36]BOP!$A$44:$IV$44,[36]BOP!$A$59:$IV$59,[36]BOP!#REF!,[36]BOP!#REF!,[36]BOP!$A$79:$IV$79,[36]BOP!#REF!</definedName>
    <definedName name="Z_00C67C00_FEDD_11D1_98B3_00C04FC96ABD_.wvu.Rows" localSheetId="49" hidden="1">[36]BOP!$A$36:$IV$36,[36]BOP!$A$44:$IV$44,[36]BOP!$A$59:$IV$59,[36]BOP!#REF!,[36]BOP!#REF!,[36]BOP!$A$79:$IV$79,[36]BOP!#REF!</definedName>
    <definedName name="Z_00C67C00_FEDD_11D1_98B3_00C04FC96ABD_.wvu.Rows" localSheetId="50" hidden="1">[36]BOP!$A$36:$IV$36,[36]BOP!$A$44:$IV$44,[36]BOP!$A$59:$IV$59,[36]BOP!#REF!,[36]BOP!#REF!,[36]BOP!$A$79:$IV$79,[36]BOP!#REF!</definedName>
    <definedName name="Z_00C67C00_FEDD_11D1_98B3_00C04FC96ABD_.wvu.Rows" localSheetId="51" hidden="1">[36]BOP!$A$36:$IV$36,[36]BOP!$A$44:$IV$44,[36]BOP!$A$59:$IV$59,[36]BOP!#REF!,[36]BOP!#REF!,[36]BOP!$A$79:$IV$79,[36]BOP!#REF!</definedName>
    <definedName name="Z_00C67C00_FEDD_11D1_98B3_00C04FC96ABD_.wvu.Rows" localSheetId="52" hidden="1">[36]BOP!$A$36:$IV$36,[36]BOP!$A$44:$IV$44,[36]BOP!$A$59:$IV$59,[36]BOP!#REF!,[36]BOP!#REF!,[36]BOP!$A$79:$IV$79,[36]BOP!#REF!</definedName>
    <definedName name="Z_00C67C00_FEDD_11D1_98B3_00C04FC96ABD_.wvu.Rows" localSheetId="53" hidden="1">[36]BOP!$A$36:$IV$36,[36]BOP!$A$44:$IV$44,[36]BOP!$A$59:$IV$59,[36]BOP!#REF!,[36]BOP!#REF!,[36]BOP!$A$79:$IV$79,[36]BOP!#REF!</definedName>
    <definedName name="Z_00C67C00_FEDD_11D1_98B3_00C04FC96ABD_.wvu.Rows" localSheetId="54" hidden="1">[36]BOP!$A$36:$IV$36,[36]BOP!$A$44:$IV$44,[36]BOP!$A$59:$IV$59,[36]BOP!#REF!,[36]BOP!#REF!,[36]BOP!$A$79:$IV$79,[36]BOP!#REF!</definedName>
    <definedName name="Z_00C67C00_FEDD_11D1_98B3_00C04FC96ABD_.wvu.Rows" localSheetId="55" hidden="1">[36]BOP!$A$36:$IV$36,[36]BOP!$A$44:$IV$44,[36]BOP!$A$59:$IV$59,[36]BOP!#REF!,[36]BOP!#REF!,[36]BOP!$A$79:$IV$79,[36]BOP!#REF!</definedName>
    <definedName name="Z_00C67C00_FEDD_11D1_98B3_00C04FC96ABD_.wvu.Rows" localSheetId="56" hidden="1">[36]BOP!$A$36:$IV$36,[36]BOP!$A$44:$IV$44,[36]BOP!$A$59:$IV$59,[36]BOP!#REF!,[36]BOP!#REF!,[36]BOP!$A$79:$IV$79,[36]BOP!#REF!</definedName>
    <definedName name="Z_00C67C00_FEDD_11D1_98B3_00C04FC96ABD_.wvu.Rows" localSheetId="58" hidden="1">[36]BOP!$A$36:$IV$36,[36]BOP!$A$44:$IV$44,[36]BOP!$A$59:$IV$59,[36]BOP!#REF!,[36]BOP!#REF!,[36]BOP!$A$79:$IV$79,[36]BOP!#REF!</definedName>
    <definedName name="Z_00C67C00_FEDD_11D1_98B3_00C04FC96ABD_.wvu.Rows" localSheetId="59" hidden="1">[36]BOP!$A$36:$IV$36,[36]BOP!$A$44:$IV$44,[36]BOP!$A$59:$IV$59,[36]BOP!#REF!,[36]BOP!#REF!,[36]BOP!$A$79:$IV$79,[36]BOP!#REF!</definedName>
    <definedName name="Z_00C67C00_FEDD_11D1_98B3_00C04FC96ABD_.wvu.Rows" localSheetId="64" hidden="1">[36]BOP!$A$36:$IV$36,[36]BOP!$A$44:$IV$44,[36]BOP!$A$59:$IV$59,[36]BOP!#REF!,[36]BOP!#REF!,[36]BOP!$A$79:$IV$79,[36]BOP!#REF!</definedName>
    <definedName name="Z_00C67C00_FEDD_11D1_98B3_00C04FC96ABD_.wvu.Rows" localSheetId="65" hidden="1">[36]BOP!$A$36:$IV$36,[36]BOP!$A$44:$IV$44,[36]BOP!$A$59:$IV$59,[36]BOP!#REF!,[36]BOP!#REF!,[36]BOP!$A$79:$IV$79,[36]BOP!#REF!</definedName>
    <definedName name="Z_00C67C00_FEDD_11D1_98B3_00C04FC96ABD_.wvu.Rows" localSheetId="66" hidden="1">[36]BOP!$A$36:$IV$36,[36]BOP!$A$44:$IV$44,[36]BOP!$A$59:$IV$59,[36]BOP!#REF!,[36]BOP!#REF!,[36]BOP!$A$79:$IV$79,[36]BOP!#REF!</definedName>
    <definedName name="Z_00C67C00_FEDD_11D1_98B3_00C04FC96ABD_.wvu.Rows" localSheetId="6" hidden="1">[36]BOP!$36:$36,[36]BOP!$44:$44,[36]BOP!$59:$59,[36]BOP!#REF!,[36]BOP!#REF!,[36]BOP!$79:$79,[36]BOP!#REF!</definedName>
    <definedName name="Z_00C67C00_FEDD_11D1_98B3_00C04FC96ABD_.wvu.Rows" localSheetId="67" hidden="1">[36]BOP!$A$36:$IV$36,[36]BOP!$A$44:$IV$44,[36]BOP!$A$59:$IV$59,[36]BOP!#REF!,[36]BOP!#REF!,[36]BOP!$A$79:$IV$79,[36]BOP!#REF!</definedName>
    <definedName name="Z_00C67C00_FEDD_11D1_98B3_00C04FC96ABD_.wvu.Rows" localSheetId="69" hidden="1">[36]BOP!$A$36:$IV$36,[36]BOP!$A$44:$IV$44,[36]BOP!$A$59:$IV$59,[36]BOP!#REF!,[36]BOP!#REF!,[36]BOP!$A$79:$IV$79,[36]BOP!#REF!</definedName>
    <definedName name="Z_00C67C00_FEDD_11D1_98B3_00C04FC96ABD_.wvu.Rows" localSheetId="71" hidden="1">[36]BOP!$A$36:$IV$36,[36]BOP!$A$44:$IV$44,[36]BOP!$A$59:$IV$59,[36]BOP!#REF!,[36]BOP!#REF!,[36]BOP!$A$79:$IV$79,[36]BOP!#REF!</definedName>
    <definedName name="Z_00C67C00_FEDD_11D1_98B3_00C04FC96ABD_.wvu.Rows" localSheetId="73" hidden="1">[36]BOP!$A$36:$IV$36,[36]BOP!$A$44:$IV$44,[36]BOP!$A$59:$IV$59,[36]BOP!#REF!,[36]BOP!#REF!,[36]BOP!$A$79:$IV$79,[36]BOP!#REF!</definedName>
    <definedName name="Z_00C67C00_FEDD_11D1_98B3_00C04FC96ABD_.wvu.Rows" localSheetId="74" hidden="1">[36]BOP!$A$36:$IV$36,[36]BOP!$A$44:$IV$44,[36]BOP!$A$59:$IV$59,[36]BOP!#REF!,[36]BOP!#REF!,[36]BOP!$A$79:$IV$79,[36]BOP!#REF!</definedName>
    <definedName name="Z_00C67C00_FEDD_11D1_98B3_00C04FC96ABD_.wvu.Rows" localSheetId="0" hidden="1">[36]BOP!$A$36:$IV$36,[36]BOP!$A$44:$IV$44,[36]BOP!$A$59:$IV$59,[36]BOP!#REF!,[36]BOP!#REF!,[36]BOP!$A$79:$IV$79,[36]BOP!#REF!</definedName>
    <definedName name="Z_00C67C00_FEDD_11D1_98B3_00C04FC96ABD_.wvu.Rows" hidden="1">[36]BOP!$A$36:$IV$36,[36]BOP!$A$44:$IV$44,[36]BOP!$A$59:$IV$59,[36]BOP!#REF!,[36]BOP!#REF!,[36]BOP!$A$79:$IV$79,[36]BOP!#REF!</definedName>
    <definedName name="Z_00C67C01_FEDD_11D1_98B3_00C04FC96ABD_.wvu.Rows" localSheetId="21" hidden="1">[36]BOP!$A$36:$IV$36,[36]BOP!$A$44:$IV$44,[36]BOP!$A$59:$IV$59,[36]BOP!#REF!,[36]BOP!#REF!,[36]BOP!$A$79:$IV$79,[36]BOP!$A$81:$IV$88,[36]BOP!#REF!</definedName>
    <definedName name="Z_00C67C01_FEDD_11D1_98B3_00C04FC96ABD_.wvu.Rows" localSheetId="23" hidden="1">[36]BOP!$A$36:$IV$36,[36]BOP!$A$44:$IV$44,[36]BOP!$A$59:$IV$59,[36]BOP!#REF!,[36]BOP!#REF!,[36]BOP!$A$79:$IV$79,[36]BOP!$A$81:$IV$88,[36]BOP!#REF!</definedName>
    <definedName name="Z_00C67C01_FEDD_11D1_98B3_00C04FC96ABD_.wvu.Rows" localSheetId="41" hidden="1">[37]BOP!$A$36:$IV$36,[37]BOP!$A$44:$IV$44,[37]BOP!$A$59:$IV$59,[37]BOP!#REF!,[37]BOP!#REF!,[37]BOP!$A$79:$IV$79,[37]BOP!$A$81:$IV$88,[37]BOP!#REF!</definedName>
    <definedName name="Z_00C67C01_FEDD_11D1_98B3_00C04FC96ABD_.wvu.Rows" localSheetId="42" hidden="1">[37]BOP!$A$36:$IV$36,[37]BOP!$A$44:$IV$44,[37]BOP!$A$59:$IV$59,[37]BOP!#REF!,[37]BOP!#REF!,[37]BOP!$A$79:$IV$79,[37]BOP!$A$81:$IV$88,[37]BOP!#REF!</definedName>
    <definedName name="Z_00C67C01_FEDD_11D1_98B3_00C04FC96ABD_.wvu.Rows" localSheetId="43" hidden="1">[38]BOP!$A$36:$IV$36,[38]BOP!$A$44:$IV$44,[38]BOP!$A$59:$IV$59,[38]BOP!#REF!,[38]BOP!#REF!,[38]BOP!$A$79:$IV$79,[38]BOP!$A$81:$IV$88,[38]BOP!#REF!</definedName>
    <definedName name="Z_00C67C01_FEDD_11D1_98B3_00C04FC96ABD_.wvu.Rows" localSheetId="44" hidden="1">[38]BOP!$A$36:$IV$36,[38]BOP!$A$44:$IV$44,[38]BOP!$A$59:$IV$59,[38]BOP!#REF!,[38]BOP!#REF!,[38]BOP!$A$79:$IV$79,[38]BOP!$A$81:$IV$88,[38]BOP!#REF!</definedName>
    <definedName name="Z_00C67C01_FEDD_11D1_98B3_00C04FC96ABD_.wvu.Rows" localSheetId="45" hidden="1">[38]BOP!$A$36:$IV$36,[38]BOP!$A$44:$IV$44,[38]BOP!$A$59:$IV$59,[38]BOP!#REF!,[38]BOP!#REF!,[38]BOP!$A$79:$IV$79,[38]BOP!$A$81:$IV$88,[38]BOP!#REF!</definedName>
    <definedName name="Z_00C67C01_FEDD_11D1_98B3_00C04FC96ABD_.wvu.Rows" localSheetId="6" hidden="1">[36]BOP!$36:$36,[36]BOP!$44:$44,[36]BOP!$59:$59,[36]BOP!#REF!,[36]BOP!#REF!,[36]BOP!$79:$79,[36]BOP!$81:$88,[36]BOP!#REF!</definedName>
    <definedName name="Z_00C67C01_FEDD_11D1_98B3_00C04FC96ABD_.wvu.Rows" hidden="1">[36]BOP!$A$36:$IV$36,[36]BOP!$A$44:$IV$44,[36]BOP!$A$59:$IV$59,[36]BOP!#REF!,[36]BOP!#REF!,[36]BOP!$A$79:$IV$79,[36]BOP!$A$81:$IV$88,[36]BOP!#REF!</definedName>
    <definedName name="Z_00C67C02_FEDD_11D1_98B3_00C04FC96ABD_.wvu.Rows" localSheetId="21" hidden="1">[36]BOP!$A$36:$IV$36,[36]BOP!$A$44:$IV$44,[36]BOP!$A$59:$IV$59,[36]BOP!#REF!,[36]BOP!#REF!,[36]BOP!$A$79:$IV$79,[36]BOP!$A$81:$IV$88,[36]BOP!#REF!</definedName>
    <definedName name="Z_00C67C02_FEDD_11D1_98B3_00C04FC96ABD_.wvu.Rows" localSheetId="23" hidden="1">[36]BOP!$A$36:$IV$36,[36]BOP!$A$44:$IV$44,[36]BOP!$A$59:$IV$59,[36]BOP!#REF!,[36]BOP!#REF!,[36]BOP!$A$79:$IV$79,[36]BOP!$A$81:$IV$88,[36]BOP!#REF!</definedName>
    <definedName name="Z_00C67C02_FEDD_11D1_98B3_00C04FC96ABD_.wvu.Rows" localSheetId="41" hidden="1">[37]BOP!$A$36:$IV$36,[37]BOP!$A$44:$IV$44,[37]BOP!$A$59:$IV$59,[37]BOP!#REF!,[37]BOP!#REF!,[37]BOP!$A$79:$IV$79,[37]BOP!$A$81:$IV$88,[37]BOP!#REF!</definedName>
    <definedName name="Z_00C67C02_FEDD_11D1_98B3_00C04FC96ABD_.wvu.Rows" localSheetId="42" hidden="1">[37]BOP!$A$36:$IV$36,[37]BOP!$A$44:$IV$44,[37]BOP!$A$59:$IV$59,[37]BOP!#REF!,[37]BOP!#REF!,[37]BOP!$A$79:$IV$79,[37]BOP!$A$81:$IV$88,[37]BOP!#REF!</definedName>
    <definedName name="Z_00C67C02_FEDD_11D1_98B3_00C04FC96ABD_.wvu.Rows" localSheetId="43" hidden="1">[38]BOP!$A$36:$IV$36,[38]BOP!$A$44:$IV$44,[38]BOP!$A$59:$IV$59,[38]BOP!#REF!,[38]BOP!#REF!,[38]BOP!$A$79:$IV$79,[38]BOP!$A$81:$IV$88,[38]BOP!#REF!</definedName>
    <definedName name="Z_00C67C02_FEDD_11D1_98B3_00C04FC96ABD_.wvu.Rows" localSheetId="44" hidden="1">[38]BOP!$A$36:$IV$36,[38]BOP!$A$44:$IV$44,[38]BOP!$A$59:$IV$59,[38]BOP!#REF!,[38]BOP!#REF!,[38]BOP!$A$79:$IV$79,[38]BOP!$A$81:$IV$88,[38]BOP!#REF!</definedName>
    <definedName name="Z_00C67C02_FEDD_11D1_98B3_00C04FC96ABD_.wvu.Rows" localSheetId="45" hidden="1">[38]BOP!$A$36:$IV$36,[38]BOP!$A$44:$IV$44,[38]BOP!$A$59:$IV$59,[38]BOP!#REF!,[38]BOP!#REF!,[38]BOP!$A$79:$IV$79,[38]BOP!$A$81:$IV$88,[38]BOP!#REF!</definedName>
    <definedName name="Z_00C67C02_FEDD_11D1_98B3_00C04FC96ABD_.wvu.Rows" localSheetId="6" hidden="1">[36]BOP!$36:$36,[36]BOP!$44:$44,[36]BOP!$59:$59,[36]BOP!#REF!,[36]BOP!#REF!,[36]BOP!$79:$79,[36]BOP!$81:$88,[36]BOP!#REF!</definedName>
    <definedName name="Z_00C67C02_FEDD_11D1_98B3_00C04FC96ABD_.wvu.Rows" hidden="1">[36]BOP!$A$36:$IV$36,[36]BOP!$A$44:$IV$44,[36]BOP!$A$59:$IV$59,[36]BOP!#REF!,[36]BOP!#REF!,[36]BOP!$A$79:$IV$79,[36]BOP!$A$81:$IV$88,[36]BOP!#REF!</definedName>
    <definedName name="Z_00C67C03_FEDD_11D1_98B3_00C04FC96ABD_.wvu.Rows" localSheetId="21" hidden="1">[36]BOP!$A$36:$IV$36,[36]BOP!$A$44:$IV$44,[36]BOP!$A$59:$IV$59,[36]BOP!#REF!,[36]BOP!#REF!,[36]BOP!$A$79:$IV$79,[36]BOP!$A$81:$IV$88,[36]BOP!#REF!</definedName>
    <definedName name="Z_00C67C03_FEDD_11D1_98B3_00C04FC96ABD_.wvu.Rows" localSheetId="23" hidden="1">[36]BOP!$A$36:$IV$36,[36]BOP!$A$44:$IV$44,[36]BOP!$A$59:$IV$59,[36]BOP!#REF!,[36]BOP!#REF!,[36]BOP!$A$79:$IV$79,[36]BOP!$A$81:$IV$88,[36]BOP!#REF!</definedName>
    <definedName name="Z_00C67C03_FEDD_11D1_98B3_00C04FC96ABD_.wvu.Rows" localSheetId="41" hidden="1">[37]BOP!$A$36:$IV$36,[37]BOP!$A$44:$IV$44,[37]BOP!$A$59:$IV$59,[37]BOP!#REF!,[37]BOP!#REF!,[37]BOP!$A$79:$IV$79,[37]BOP!$A$81:$IV$88,[37]BOP!#REF!</definedName>
    <definedName name="Z_00C67C03_FEDD_11D1_98B3_00C04FC96ABD_.wvu.Rows" localSheetId="42" hidden="1">[37]BOP!$A$36:$IV$36,[37]BOP!$A$44:$IV$44,[37]BOP!$A$59:$IV$59,[37]BOP!#REF!,[37]BOP!#REF!,[37]BOP!$A$79:$IV$79,[37]BOP!$A$81:$IV$88,[37]BOP!#REF!</definedName>
    <definedName name="Z_00C67C03_FEDD_11D1_98B3_00C04FC96ABD_.wvu.Rows" localSheetId="43" hidden="1">[38]BOP!$A$36:$IV$36,[38]BOP!$A$44:$IV$44,[38]BOP!$A$59:$IV$59,[38]BOP!#REF!,[38]BOP!#REF!,[38]BOP!$A$79:$IV$79,[38]BOP!$A$81:$IV$88,[38]BOP!#REF!</definedName>
    <definedName name="Z_00C67C03_FEDD_11D1_98B3_00C04FC96ABD_.wvu.Rows" localSheetId="44" hidden="1">[38]BOP!$A$36:$IV$36,[38]BOP!$A$44:$IV$44,[38]BOP!$A$59:$IV$59,[38]BOP!#REF!,[38]BOP!#REF!,[38]BOP!$A$79:$IV$79,[38]BOP!$A$81:$IV$88,[38]BOP!#REF!</definedName>
    <definedName name="Z_00C67C03_FEDD_11D1_98B3_00C04FC96ABD_.wvu.Rows" localSheetId="45" hidden="1">[38]BOP!$A$36:$IV$36,[38]BOP!$A$44:$IV$44,[38]BOP!$A$59:$IV$59,[38]BOP!#REF!,[38]BOP!#REF!,[38]BOP!$A$79:$IV$79,[38]BOP!$A$81:$IV$88,[38]BOP!#REF!</definedName>
    <definedName name="Z_00C67C03_FEDD_11D1_98B3_00C04FC96ABD_.wvu.Rows" localSheetId="6" hidden="1">[36]BOP!$36:$36,[36]BOP!$44:$44,[36]BOP!$59:$59,[36]BOP!#REF!,[36]BOP!#REF!,[36]BOP!$79:$79,[36]BOP!$81:$88,[36]BOP!#REF!</definedName>
    <definedName name="Z_00C67C03_FEDD_11D1_98B3_00C04FC96ABD_.wvu.Rows" hidden="1">[36]BOP!$A$36:$IV$36,[36]BOP!$A$44:$IV$44,[36]BOP!$A$59:$IV$59,[36]BOP!#REF!,[36]BOP!#REF!,[36]BOP!$A$79:$IV$79,[36]BOP!$A$81:$IV$88,[36]BOP!#REF!</definedName>
    <definedName name="Z_00C67C05_FEDD_11D1_98B3_00C04FC96ABD_.wvu.Rows" localSheetId="1" hidden="1">[36]BOP!$A$36:$IV$36,[36]BOP!$A$44:$IV$44,[36]BOP!$A$59:$IV$59,[36]BOP!#REF!,[36]BOP!#REF!,[36]BOP!$A$79:$IV$79,[36]BOP!$A$81:$IV$88,[36]BOP!#REF!,[36]BOP!#REF!</definedName>
    <definedName name="Z_00C67C05_FEDD_11D1_98B3_00C04FC96ABD_.wvu.Rows" localSheetId="21" hidden="1">[36]BOP!$A$36:$IV$36,[36]BOP!$A$44:$IV$44,[36]BOP!$A$59:$IV$59,[36]BOP!#REF!,[36]BOP!#REF!,[36]BOP!$A$79:$IV$79,[36]BOP!$A$81:$IV$88,[36]BOP!#REF!,[36]BOP!#REF!</definedName>
    <definedName name="Z_00C67C05_FEDD_11D1_98B3_00C04FC96ABD_.wvu.Rows" localSheetId="23" hidden="1">[36]BOP!$A$36:$IV$36,[36]BOP!$A$44:$IV$44,[36]BOP!$A$59:$IV$59,[36]BOP!#REF!,[36]BOP!#REF!,[36]BOP!$A$79:$IV$79,[36]BOP!$A$81:$IV$88,[36]BOP!#REF!,[36]BOP!#REF!</definedName>
    <definedName name="Z_00C67C05_FEDD_11D1_98B3_00C04FC96ABD_.wvu.Rows" localSheetId="2" hidden="1">[36]BOP!$A$36:$IV$36,[36]BOP!$A$44:$IV$44,[36]BOP!$A$59:$IV$59,[36]BOP!#REF!,[36]BOP!#REF!,[36]BOP!$A$79:$IV$79,[36]BOP!$A$81:$IV$88,[36]BOP!#REF!,[36]BOP!#REF!</definedName>
    <definedName name="Z_00C67C05_FEDD_11D1_98B3_00C04FC96ABD_.wvu.Rows" localSheetId="32" hidden="1">[36]BOP!$A$36:$IV$36,[36]BOP!$A$44:$IV$44,[36]BOP!$A$59:$IV$59,[36]BOP!#REF!,[36]BOP!#REF!,[36]BOP!$A$79:$IV$79,[36]BOP!$A$81:$IV$88,[36]BOP!#REF!,[36]BOP!#REF!</definedName>
    <definedName name="Z_00C67C05_FEDD_11D1_98B3_00C04FC96ABD_.wvu.Rows" localSheetId="33" hidden="1">[36]BOP!$A$36:$IV$36,[36]BOP!$A$44:$IV$44,[36]BOP!$A$59:$IV$59,[36]BOP!#REF!,[36]BOP!#REF!,[36]BOP!$A$79:$IV$79,[36]BOP!$A$81:$IV$88,[36]BOP!#REF!,[36]BOP!#REF!</definedName>
    <definedName name="Z_00C67C05_FEDD_11D1_98B3_00C04FC96ABD_.wvu.Rows" localSheetId="39" hidden="1">[36]BOP!$A$36:$IV$36,[36]BOP!$A$44:$IV$44,[36]BOP!$A$59:$IV$59,[36]BOP!#REF!,[36]BOP!#REF!,[36]BOP!$A$79:$IV$79,[36]BOP!$A$81:$IV$88,[36]BOP!#REF!,[36]BOP!#REF!</definedName>
    <definedName name="Z_00C67C05_FEDD_11D1_98B3_00C04FC96ABD_.wvu.Rows" localSheetId="40" hidden="1">[36]BOP!$A$36:$IV$36,[36]BOP!$A$44:$IV$44,[36]BOP!$A$59:$IV$59,[36]BOP!#REF!,[36]BOP!#REF!,[36]BOP!$A$79:$IV$79,[36]BOP!$A$81:$IV$88,[36]BOP!#REF!,[36]BOP!#REF!</definedName>
    <definedName name="Z_00C67C05_FEDD_11D1_98B3_00C04FC96ABD_.wvu.Rows" localSheetId="41" hidden="1">[37]BOP!$A$36:$IV$36,[37]BOP!$A$44:$IV$44,[37]BOP!$A$59:$IV$59,[37]BOP!#REF!,[37]BOP!#REF!,[37]BOP!$A$79:$IV$79,[37]BOP!$A$81:$IV$88,[37]BOP!#REF!,[37]BOP!#REF!</definedName>
    <definedName name="Z_00C67C05_FEDD_11D1_98B3_00C04FC96ABD_.wvu.Rows" localSheetId="42" hidden="1">[37]BOP!$A$36:$IV$36,[37]BOP!$A$44:$IV$44,[37]BOP!$A$59:$IV$59,[37]BOP!#REF!,[37]BOP!#REF!,[37]BOP!$A$79:$IV$79,[37]BOP!$A$81:$IV$88,[37]BOP!#REF!,[37]BOP!#REF!</definedName>
    <definedName name="Z_00C67C05_FEDD_11D1_98B3_00C04FC96ABD_.wvu.Rows" localSheetId="43" hidden="1">[38]BOP!$A$36:$IV$36,[38]BOP!$A$44:$IV$44,[38]BOP!$A$59:$IV$59,[38]BOP!#REF!,[38]BOP!#REF!,[38]BOP!$A$79:$IV$79,[38]BOP!$A$81:$IV$88,[38]BOP!#REF!,[38]BOP!#REF!</definedName>
    <definedName name="Z_00C67C05_FEDD_11D1_98B3_00C04FC96ABD_.wvu.Rows" localSheetId="44" hidden="1">[38]BOP!$A$36:$IV$36,[38]BOP!$A$44:$IV$44,[38]BOP!$A$59:$IV$59,[38]BOP!#REF!,[38]BOP!#REF!,[38]BOP!$A$79:$IV$79,[38]BOP!$A$81:$IV$88,[38]BOP!#REF!,[38]BOP!#REF!</definedName>
    <definedName name="Z_00C67C05_FEDD_11D1_98B3_00C04FC96ABD_.wvu.Rows" localSheetId="45" hidden="1">[38]BOP!$A$36:$IV$36,[38]BOP!$A$44:$IV$44,[38]BOP!$A$59:$IV$59,[38]BOP!#REF!,[38]BOP!#REF!,[38]BOP!$A$79:$IV$79,[38]BOP!$A$81:$IV$88,[38]BOP!#REF!,[38]BOP!#REF!</definedName>
    <definedName name="Z_00C67C05_FEDD_11D1_98B3_00C04FC96ABD_.wvu.Rows" localSheetId="46" hidden="1">[36]BOP!$A$36:$IV$36,[36]BOP!$A$44:$IV$44,[36]BOP!$A$59:$IV$59,[36]BOP!#REF!,[36]BOP!#REF!,[36]BOP!$A$79:$IV$79,[36]BOP!$A$81:$IV$88,[36]BOP!#REF!,[36]BOP!#REF!</definedName>
    <definedName name="Z_00C67C05_FEDD_11D1_98B3_00C04FC96ABD_.wvu.Rows" localSheetId="47" hidden="1">[36]BOP!$A$36:$IV$36,[36]BOP!$A$44:$IV$44,[36]BOP!$A$59:$IV$59,[36]BOP!#REF!,[36]BOP!#REF!,[36]BOP!$A$79:$IV$79,[36]BOP!$A$81:$IV$88,[36]BOP!#REF!,[36]BOP!#REF!</definedName>
    <definedName name="Z_00C67C05_FEDD_11D1_98B3_00C04FC96ABD_.wvu.Rows" localSheetId="48" hidden="1">[36]BOP!$A$36:$IV$36,[36]BOP!$A$44:$IV$44,[36]BOP!$A$59:$IV$59,[36]BOP!#REF!,[36]BOP!#REF!,[36]BOP!$A$79:$IV$79,[36]BOP!$A$81:$IV$88,[36]BOP!#REF!,[36]BOP!#REF!</definedName>
    <definedName name="Z_00C67C05_FEDD_11D1_98B3_00C04FC96ABD_.wvu.Rows" localSheetId="49" hidden="1">[36]BOP!$A$36:$IV$36,[36]BOP!$A$44:$IV$44,[36]BOP!$A$59:$IV$59,[36]BOP!#REF!,[36]BOP!#REF!,[36]BOP!$A$79:$IV$79,[36]BOP!$A$81:$IV$88,[36]BOP!#REF!,[36]BOP!#REF!</definedName>
    <definedName name="Z_00C67C05_FEDD_11D1_98B3_00C04FC96ABD_.wvu.Rows" localSheetId="50" hidden="1">[36]BOP!$A$36:$IV$36,[36]BOP!$A$44:$IV$44,[36]BOP!$A$59:$IV$59,[36]BOP!#REF!,[36]BOP!#REF!,[36]BOP!$A$79:$IV$79,[36]BOP!$A$81:$IV$88,[36]BOP!#REF!,[36]BOP!#REF!</definedName>
    <definedName name="Z_00C67C05_FEDD_11D1_98B3_00C04FC96ABD_.wvu.Rows" localSheetId="51" hidden="1">[36]BOP!$A$36:$IV$36,[36]BOP!$A$44:$IV$44,[36]BOP!$A$59:$IV$59,[36]BOP!#REF!,[36]BOP!#REF!,[36]BOP!$A$79:$IV$79,[36]BOP!$A$81:$IV$88,[36]BOP!#REF!,[36]BOP!#REF!</definedName>
    <definedName name="Z_00C67C05_FEDD_11D1_98B3_00C04FC96ABD_.wvu.Rows" localSheetId="52" hidden="1">[36]BOP!$A$36:$IV$36,[36]BOP!$A$44:$IV$44,[36]BOP!$A$59:$IV$59,[36]BOP!#REF!,[36]BOP!#REF!,[36]BOP!$A$79:$IV$79,[36]BOP!$A$81:$IV$88,[36]BOP!#REF!,[36]BOP!#REF!</definedName>
    <definedName name="Z_00C67C05_FEDD_11D1_98B3_00C04FC96ABD_.wvu.Rows" localSheetId="53" hidden="1">[36]BOP!$A$36:$IV$36,[36]BOP!$A$44:$IV$44,[36]BOP!$A$59:$IV$59,[36]BOP!#REF!,[36]BOP!#REF!,[36]BOP!$A$79:$IV$79,[36]BOP!$A$81:$IV$88,[36]BOP!#REF!,[36]BOP!#REF!</definedName>
    <definedName name="Z_00C67C05_FEDD_11D1_98B3_00C04FC96ABD_.wvu.Rows" localSheetId="54" hidden="1">[36]BOP!$A$36:$IV$36,[36]BOP!$A$44:$IV$44,[36]BOP!$A$59:$IV$59,[36]BOP!#REF!,[36]BOP!#REF!,[36]BOP!$A$79:$IV$79,[36]BOP!$A$81:$IV$88,[36]BOP!#REF!,[36]BOP!#REF!</definedName>
    <definedName name="Z_00C67C05_FEDD_11D1_98B3_00C04FC96ABD_.wvu.Rows" localSheetId="55" hidden="1">[36]BOP!$A$36:$IV$36,[36]BOP!$A$44:$IV$44,[36]BOP!$A$59:$IV$59,[36]BOP!#REF!,[36]BOP!#REF!,[36]BOP!$A$79:$IV$79,[36]BOP!$A$81:$IV$88,[36]BOP!#REF!,[36]BOP!#REF!</definedName>
    <definedName name="Z_00C67C05_FEDD_11D1_98B3_00C04FC96ABD_.wvu.Rows" localSheetId="56" hidden="1">[36]BOP!$A$36:$IV$36,[36]BOP!$A$44:$IV$44,[36]BOP!$A$59:$IV$59,[36]BOP!#REF!,[36]BOP!#REF!,[36]BOP!$A$79:$IV$79,[36]BOP!$A$81:$IV$88,[36]BOP!#REF!,[36]BOP!#REF!</definedName>
    <definedName name="Z_00C67C05_FEDD_11D1_98B3_00C04FC96ABD_.wvu.Rows" localSheetId="58" hidden="1">[36]BOP!$A$36:$IV$36,[36]BOP!$A$44:$IV$44,[36]BOP!$A$59:$IV$59,[36]BOP!#REF!,[36]BOP!#REF!,[36]BOP!$A$79:$IV$79,[36]BOP!$A$81:$IV$88,[36]BOP!#REF!,[36]BOP!#REF!</definedName>
    <definedName name="Z_00C67C05_FEDD_11D1_98B3_00C04FC96ABD_.wvu.Rows" localSheetId="59" hidden="1">[36]BOP!$A$36:$IV$36,[36]BOP!$A$44:$IV$44,[36]BOP!$A$59:$IV$59,[36]BOP!#REF!,[36]BOP!#REF!,[36]BOP!$A$79:$IV$79,[36]BOP!$A$81:$IV$88,[36]BOP!#REF!,[36]BOP!#REF!</definedName>
    <definedName name="Z_00C67C05_FEDD_11D1_98B3_00C04FC96ABD_.wvu.Rows" localSheetId="6" hidden="1">[36]BOP!$36:$36,[36]BOP!$44:$44,[36]BOP!$59:$59,[36]BOP!#REF!,[36]BOP!#REF!,[36]BOP!$79:$79,[36]BOP!$81:$88,[36]BOP!#REF!,[36]BOP!#REF!</definedName>
    <definedName name="Z_00C67C05_FEDD_11D1_98B3_00C04FC96ABD_.wvu.Rows" localSheetId="67" hidden="1">[36]BOP!$A$36:$IV$36,[36]BOP!$A$44:$IV$44,[36]BOP!$A$59:$IV$59,[36]BOP!#REF!,[36]BOP!#REF!,[36]BOP!$A$79:$IV$79,[36]BOP!$A$81:$IV$88,[36]BOP!#REF!,[36]BOP!#REF!</definedName>
    <definedName name="Z_00C67C05_FEDD_11D1_98B3_00C04FC96ABD_.wvu.Rows" localSheetId="74" hidden="1">[36]BOP!$A$36:$IV$36,[36]BOP!$A$44:$IV$44,[36]BOP!$A$59:$IV$59,[36]BOP!#REF!,[36]BOP!#REF!,[36]BOP!$A$79:$IV$79,[36]BOP!$A$81:$IV$88,[36]BOP!#REF!,[36]BOP!#REF!</definedName>
    <definedName name="Z_00C67C05_FEDD_11D1_98B3_00C04FC96ABD_.wvu.Rows" localSheetId="0" hidden="1">[36]BOP!$A$36:$IV$36,[36]BOP!$A$44:$IV$44,[36]BOP!$A$59:$IV$59,[36]BOP!#REF!,[36]BOP!#REF!,[36]BOP!$A$79:$IV$79,[36]BOP!$A$81:$IV$88,[36]BOP!#REF!,[36]BOP!#REF!</definedName>
    <definedName name="Z_00C67C05_FEDD_11D1_98B3_00C04FC96ABD_.wvu.Rows" hidden="1">[36]BOP!$A$36:$IV$36,[36]BOP!$A$44:$IV$44,[36]BOP!$A$59:$IV$59,[36]BOP!#REF!,[36]BOP!#REF!,[36]BOP!$A$79:$IV$79,[36]BOP!$A$81:$IV$88,[36]BOP!#REF!,[36]BOP!#REF!</definedName>
    <definedName name="Z_00C67C06_FEDD_11D1_98B3_00C04FC96ABD_.wvu.Rows" localSheetId="1" hidden="1">[36]BOP!$A$36:$IV$36,[36]BOP!$A$44:$IV$44,[36]BOP!$A$59:$IV$59,[36]BOP!#REF!,[36]BOP!#REF!,[36]BOP!$A$79:$IV$79,[36]BOP!$A$81:$IV$88,[36]BOP!#REF!,[36]BOP!#REF!</definedName>
    <definedName name="Z_00C67C06_FEDD_11D1_98B3_00C04FC96ABD_.wvu.Rows" localSheetId="21" hidden="1">[36]BOP!$A$36:$IV$36,[36]BOP!$A$44:$IV$44,[36]BOP!$A$59:$IV$59,[36]BOP!#REF!,[36]BOP!#REF!,[36]BOP!$A$79:$IV$79,[36]BOP!$A$81:$IV$88,[36]BOP!#REF!,[36]BOP!#REF!</definedName>
    <definedName name="Z_00C67C06_FEDD_11D1_98B3_00C04FC96ABD_.wvu.Rows" localSheetId="23" hidden="1">[36]BOP!$A$36:$IV$36,[36]BOP!$A$44:$IV$44,[36]BOP!$A$59:$IV$59,[36]BOP!#REF!,[36]BOP!#REF!,[36]BOP!$A$79:$IV$79,[36]BOP!$A$81:$IV$88,[36]BOP!#REF!,[36]BOP!#REF!</definedName>
    <definedName name="Z_00C67C06_FEDD_11D1_98B3_00C04FC96ABD_.wvu.Rows" localSheetId="2" hidden="1">[36]BOP!$A$36:$IV$36,[36]BOP!$A$44:$IV$44,[36]BOP!$A$59:$IV$59,[36]BOP!#REF!,[36]BOP!#REF!,[36]BOP!$A$79:$IV$79,[36]BOP!$A$81:$IV$88,[36]BOP!#REF!,[36]BOP!#REF!</definedName>
    <definedName name="Z_00C67C06_FEDD_11D1_98B3_00C04FC96ABD_.wvu.Rows" localSheetId="32" hidden="1">[36]BOP!$A$36:$IV$36,[36]BOP!$A$44:$IV$44,[36]BOP!$A$59:$IV$59,[36]BOP!#REF!,[36]BOP!#REF!,[36]BOP!$A$79:$IV$79,[36]BOP!$A$81:$IV$88,[36]BOP!#REF!,[36]BOP!#REF!</definedName>
    <definedName name="Z_00C67C06_FEDD_11D1_98B3_00C04FC96ABD_.wvu.Rows" localSheetId="33" hidden="1">[36]BOP!$A$36:$IV$36,[36]BOP!$A$44:$IV$44,[36]BOP!$A$59:$IV$59,[36]BOP!#REF!,[36]BOP!#REF!,[36]BOP!$A$79:$IV$79,[36]BOP!$A$81:$IV$88,[36]BOP!#REF!,[36]BOP!#REF!</definedName>
    <definedName name="Z_00C67C06_FEDD_11D1_98B3_00C04FC96ABD_.wvu.Rows" localSheetId="39" hidden="1">[36]BOP!$A$36:$IV$36,[36]BOP!$A$44:$IV$44,[36]BOP!$A$59:$IV$59,[36]BOP!#REF!,[36]BOP!#REF!,[36]BOP!$A$79:$IV$79,[36]BOP!$A$81:$IV$88,[36]BOP!#REF!,[36]BOP!#REF!</definedName>
    <definedName name="Z_00C67C06_FEDD_11D1_98B3_00C04FC96ABD_.wvu.Rows" localSheetId="40" hidden="1">[36]BOP!$A$36:$IV$36,[36]BOP!$A$44:$IV$44,[36]BOP!$A$59:$IV$59,[36]BOP!#REF!,[36]BOP!#REF!,[36]BOP!$A$79:$IV$79,[36]BOP!$A$81:$IV$88,[36]BOP!#REF!,[36]BOP!#REF!</definedName>
    <definedName name="Z_00C67C06_FEDD_11D1_98B3_00C04FC96ABD_.wvu.Rows" localSheetId="41" hidden="1">[37]BOP!$A$36:$IV$36,[37]BOP!$A$44:$IV$44,[37]BOP!$A$59:$IV$59,[37]BOP!#REF!,[37]BOP!#REF!,[37]BOP!$A$79:$IV$79,[37]BOP!$A$81:$IV$88,[37]BOP!#REF!,[37]BOP!#REF!</definedName>
    <definedName name="Z_00C67C06_FEDD_11D1_98B3_00C04FC96ABD_.wvu.Rows" localSheetId="42" hidden="1">[37]BOP!$A$36:$IV$36,[37]BOP!$A$44:$IV$44,[37]BOP!$A$59:$IV$59,[37]BOP!#REF!,[37]BOP!#REF!,[37]BOP!$A$79:$IV$79,[37]BOP!$A$81:$IV$88,[37]BOP!#REF!,[37]BOP!#REF!</definedName>
    <definedName name="Z_00C67C06_FEDD_11D1_98B3_00C04FC96ABD_.wvu.Rows" localSheetId="43" hidden="1">[38]BOP!$A$36:$IV$36,[38]BOP!$A$44:$IV$44,[38]BOP!$A$59:$IV$59,[38]BOP!#REF!,[38]BOP!#REF!,[38]BOP!$A$79:$IV$79,[38]BOP!$A$81:$IV$88,[38]BOP!#REF!,[38]BOP!#REF!</definedName>
    <definedName name="Z_00C67C06_FEDD_11D1_98B3_00C04FC96ABD_.wvu.Rows" localSheetId="44" hidden="1">[38]BOP!$A$36:$IV$36,[38]BOP!$A$44:$IV$44,[38]BOP!$A$59:$IV$59,[38]BOP!#REF!,[38]BOP!#REF!,[38]BOP!$A$79:$IV$79,[38]BOP!$A$81:$IV$88,[38]BOP!#REF!,[38]BOP!#REF!</definedName>
    <definedName name="Z_00C67C06_FEDD_11D1_98B3_00C04FC96ABD_.wvu.Rows" localSheetId="45" hidden="1">[38]BOP!$A$36:$IV$36,[38]BOP!$A$44:$IV$44,[38]BOP!$A$59:$IV$59,[38]BOP!#REF!,[38]BOP!#REF!,[38]BOP!$A$79:$IV$79,[38]BOP!$A$81:$IV$88,[38]BOP!#REF!,[38]BOP!#REF!</definedName>
    <definedName name="Z_00C67C06_FEDD_11D1_98B3_00C04FC96ABD_.wvu.Rows" localSheetId="46" hidden="1">[36]BOP!$A$36:$IV$36,[36]BOP!$A$44:$IV$44,[36]BOP!$A$59:$IV$59,[36]BOP!#REF!,[36]BOP!#REF!,[36]BOP!$A$79:$IV$79,[36]BOP!$A$81:$IV$88,[36]BOP!#REF!,[36]BOP!#REF!</definedName>
    <definedName name="Z_00C67C06_FEDD_11D1_98B3_00C04FC96ABD_.wvu.Rows" localSheetId="47" hidden="1">[36]BOP!$A$36:$IV$36,[36]BOP!$A$44:$IV$44,[36]BOP!$A$59:$IV$59,[36]BOP!#REF!,[36]BOP!#REF!,[36]BOP!$A$79:$IV$79,[36]BOP!$A$81:$IV$88,[36]BOP!#REF!,[36]BOP!#REF!</definedName>
    <definedName name="Z_00C67C06_FEDD_11D1_98B3_00C04FC96ABD_.wvu.Rows" localSheetId="48" hidden="1">[36]BOP!$A$36:$IV$36,[36]BOP!$A$44:$IV$44,[36]BOP!$A$59:$IV$59,[36]BOP!#REF!,[36]BOP!#REF!,[36]BOP!$A$79:$IV$79,[36]BOP!$A$81:$IV$88,[36]BOP!#REF!,[36]BOP!#REF!</definedName>
    <definedName name="Z_00C67C06_FEDD_11D1_98B3_00C04FC96ABD_.wvu.Rows" localSheetId="49" hidden="1">[36]BOP!$A$36:$IV$36,[36]BOP!$A$44:$IV$44,[36]BOP!$A$59:$IV$59,[36]BOP!#REF!,[36]BOP!#REF!,[36]BOP!$A$79:$IV$79,[36]BOP!$A$81:$IV$88,[36]BOP!#REF!,[36]BOP!#REF!</definedName>
    <definedName name="Z_00C67C06_FEDD_11D1_98B3_00C04FC96ABD_.wvu.Rows" localSheetId="50" hidden="1">[36]BOP!$A$36:$IV$36,[36]BOP!$A$44:$IV$44,[36]BOP!$A$59:$IV$59,[36]BOP!#REF!,[36]BOP!#REF!,[36]BOP!$A$79:$IV$79,[36]BOP!$A$81:$IV$88,[36]BOP!#REF!,[36]BOP!#REF!</definedName>
    <definedName name="Z_00C67C06_FEDD_11D1_98B3_00C04FC96ABD_.wvu.Rows" localSheetId="51" hidden="1">[36]BOP!$A$36:$IV$36,[36]BOP!$A$44:$IV$44,[36]BOP!$A$59:$IV$59,[36]BOP!#REF!,[36]BOP!#REF!,[36]BOP!$A$79:$IV$79,[36]BOP!$A$81:$IV$88,[36]BOP!#REF!,[36]BOP!#REF!</definedName>
    <definedName name="Z_00C67C06_FEDD_11D1_98B3_00C04FC96ABD_.wvu.Rows" localSheetId="52" hidden="1">[36]BOP!$A$36:$IV$36,[36]BOP!$A$44:$IV$44,[36]BOP!$A$59:$IV$59,[36]BOP!#REF!,[36]BOP!#REF!,[36]BOP!$A$79:$IV$79,[36]BOP!$A$81:$IV$88,[36]BOP!#REF!,[36]BOP!#REF!</definedName>
    <definedName name="Z_00C67C06_FEDD_11D1_98B3_00C04FC96ABD_.wvu.Rows" localSheetId="53" hidden="1">[36]BOP!$A$36:$IV$36,[36]BOP!$A$44:$IV$44,[36]BOP!$A$59:$IV$59,[36]BOP!#REF!,[36]BOP!#REF!,[36]BOP!$A$79:$IV$79,[36]BOP!$A$81:$IV$88,[36]BOP!#REF!,[36]BOP!#REF!</definedName>
    <definedName name="Z_00C67C06_FEDD_11D1_98B3_00C04FC96ABD_.wvu.Rows" localSheetId="54" hidden="1">[36]BOP!$A$36:$IV$36,[36]BOP!$A$44:$IV$44,[36]BOP!$A$59:$IV$59,[36]BOP!#REF!,[36]BOP!#REF!,[36]BOP!$A$79:$IV$79,[36]BOP!$A$81:$IV$88,[36]BOP!#REF!,[36]BOP!#REF!</definedName>
    <definedName name="Z_00C67C06_FEDD_11D1_98B3_00C04FC96ABD_.wvu.Rows" localSheetId="55" hidden="1">[36]BOP!$A$36:$IV$36,[36]BOP!$A$44:$IV$44,[36]BOP!$A$59:$IV$59,[36]BOP!#REF!,[36]BOP!#REF!,[36]BOP!$A$79:$IV$79,[36]BOP!$A$81:$IV$88,[36]BOP!#REF!,[36]BOP!#REF!</definedName>
    <definedName name="Z_00C67C06_FEDD_11D1_98B3_00C04FC96ABD_.wvu.Rows" localSheetId="56" hidden="1">[36]BOP!$A$36:$IV$36,[36]BOP!$A$44:$IV$44,[36]BOP!$A$59:$IV$59,[36]BOP!#REF!,[36]BOP!#REF!,[36]BOP!$A$79:$IV$79,[36]BOP!$A$81:$IV$88,[36]BOP!#REF!,[36]BOP!#REF!</definedName>
    <definedName name="Z_00C67C06_FEDD_11D1_98B3_00C04FC96ABD_.wvu.Rows" localSheetId="58" hidden="1">[36]BOP!$A$36:$IV$36,[36]BOP!$A$44:$IV$44,[36]BOP!$A$59:$IV$59,[36]BOP!#REF!,[36]BOP!#REF!,[36]BOP!$A$79:$IV$79,[36]BOP!$A$81:$IV$88,[36]BOP!#REF!,[36]BOP!#REF!</definedName>
    <definedName name="Z_00C67C06_FEDD_11D1_98B3_00C04FC96ABD_.wvu.Rows" localSheetId="59" hidden="1">[36]BOP!$A$36:$IV$36,[36]BOP!$A$44:$IV$44,[36]BOP!$A$59:$IV$59,[36]BOP!#REF!,[36]BOP!#REF!,[36]BOP!$A$79:$IV$79,[36]BOP!$A$81:$IV$88,[36]BOP!#REF!,[36]BOP!#REF!</definedName>
    <definedName name="Z_00C67C06_FEDD_11D1_98B3_00C04FC96ABD_.wvu.Rows" localSheetId="6" hidden="1">[36]BOP!$36:$36,[36]BOP!$44:$44,[36]BOP!$59:$59,[36]BOP!#REF!,[36]BOP!#REF!,[36]BOP!$79:$79,[36]BOP!$81:$88,[36]BOP!#REF!,[36]BOP!#REF!</definedName>
    <definedName name="Z_00C67C06_FEDD_11D1_98B3_00C04FC96ABD_.wvu.Rows" localSheetId="67" hidden="1">[36]BOP!$A$36:$IV$36,[36]BOP!$A$44:$IV$44,[36]BOP!$A$59:$IV$59,[36]BOP!#REF!,[36]BOP!#REF!,[36]BOP!$A$79:$IV$79,[36]BOP!$A$81:$IV$88,[36]BOP!#REF!,[36]BOP!#REF!</definedName>
    <definedName name="Z_00C67C06_FEDD_11D1_98B3_00C04FC96ABD_.wvu.Rows" localSheetId="74" hidden="1">[36]BOP!$A$36:$IV$36,[36]BOP!$A$44:$IV$44,[36]BOP!$A$59:$IV$59,[36]BOP!#REF!,[36]BOP!#REF!,[36]BOP!$A$79:$IV$79,[36]BOP!$A$81:$IV$88,[36]BOP!#REF!,[36]BOP!#REF!</definedName>
    <definedName name="Z_00C67C06_FEDD_11D1_98B3_00C04FC96ABD_.wvu.Rows" localSheetId="0" hidden="1">[36]BOP!$A$36:$IV$36,[36]BOP!$A$44:$IV$44,[36]BOP!$A$59:$IV$59,[36]BOP!#REF!,[36]BOP!#REF!,[36]BOP!$A$79:$IV$79,[36]BOP!$A$81:$IV$88,[36]BOP!#REF!,[36]BOP!#REF!</definedName>
    <definedName name="Z_00C67C06_FEDD_11D1_98B3_00C04FC96ABD_.wvu.Rows" hidden="1">[36]BOP!$A$36:$IV$36,[36]BOP!$A$44:$IV$44,[36]BOP!$A$59:$IV$59,[36]BOP!#REF!,[36]BOP!#REF!,[36]BOP!$A$79:$IV$79,[36]BOP!$A$81:$IV$88,[36]BOP!#REF!,[36]BOP!#REF!</definedName>
    <definedName name="Z_00C67C07_FEDD_11D1_98B3_00C04FC96ABD_.wvu.Rows" localSheetId="21" hidden="1">[36]BOP!$A$36:$IV$36,[36]BOP!$A$44:$IV$44,[36]BOP!$A$59:$IV$59,[36]BOP!#REF!,[36]BOP!#REF!,[36]BOP!$A$79:$IV$79</definedName>
    <definedName name="Z_00C67C07_FEDD_11D1_98B3_00C04FC96ABD_.wvu.Rows" localSheetId="23" hidden="1">[36]BOP!$A$36:$IV$36,[36]BOP!$A$44:$IV$44,[36]BOP!$A$59:$IV$59,[36]BOP!#REF!,[36]BOP!#REF!,[36]BOP!$A$79:$IV$79</definedName>
    <definedName name="Z_00C67C07_FEDD_11D1_98B3_00C04FC96ABD_.wvu.Rows" localSheetId="41" hidden="1">[37]BOP!$A$36:$IV$36,[37]BOP!$A$44:$IV$44,[37]BOP!$A$59:$IV$59,[37]BOP!#REF!,[37]BOP!#REF!,[37]BOP!$A$79:$IV$79</definedName>
    <definedName name="Z_00C67C07_FEDD_11D1_98B3_00C04FC96ABD_.wvu.Rows" localSheetId="42" hidden="1">[37]BOP!$A$36:$IV$36,[37]BOP!$A$44:$IV$44,[37]BOP!$A$59:$IV$59,[37]BOP!#REF!,[37]BOP!#REF!,[37]BOP!$A$79:$IV$79</definedName>
    <definedName name="Z_00C67C07_FEDD_11D1_98B3_00C04FC96ABD_.wvu.Rows" localSheetId="43" hidden="1">[38]BOP!$A$36:$IV$36,[38]BOP!$A$44:$IV$44,[38]BOP!$A$59:$IV$59,[38]BOP!#REF!,[38]BOP!#REF!,[38]BOP!$A$79:$IV$79</definedName>
    <definedName name="Z_00C67C07_FEDD_11D1_98B3_00C04FC96ABD_.wvu.Rows" localSheetId="44" hidden="1">[38]BOP!$A$36:$IV$36,[38]BOP!$A$44:$IV$44,[38]BOP!$A$59:$IV$59,[38]BOP!#REF!,[38]BOP!#REF!,[38]BOP!$A$79:$IV$79</definedName>
    <definedName name="Z_00C67C07_FEDD_11D1_98B3_00C04FC96ABD_.wvu.Rows" localSheetId="45" hidden="1">[38]BOP!$A$36:$IV$36,[38]BOP!$A$44:$IV$44,[38]BOP!$A$59:$IV$59,[38]BOP!#REF!,[38]BOP!#REF!,[38]BOP!$A$79:$IV$79</definedName>
    <definedName name="Z_00C67C07_FEDD_11D1_98B3_00C04FC96ABD_.wvu.Rows" hidden="1">[36]BOP!$A$36:$IV$36,[36]BOP!$A$44:$IV$44,[36]BOP!$A$59:$IV$59,[36]BOP!#REF!,[36]BOP!#REF!,[36]BOP!$A$79:$IV$79</definedName>
    <definedName name="Z_112039D0_FF0B_11D1_98B3_00C04FC96ABD_.wvu.Rows" localSheetId="21" hidden="1">[36]BOP!$A$36:$IV$36,[36]BOP!$A$44:$IV$44,[36]BOP!$A$59:$IV$59,[36]BOP!#REF!,[36]BOP!#REF!,[36]BOP!$A$81:$IV$88</definedName>
    <definedName name="Z_112039D0_FF0B_11D1_98B3_00C04FC96ABD_.wvu.Rows" localSheetId="23" hidden="1">[36]BOP!$A$36:$IV$36,[36]BOP!$A$44:$IV$44,[36]BOP!$A$59:$IV$59,[36]BOP!#REF!,[36]BOP!#REF!,[36]BOP!$A$81:$IV$88</definedName>
    <definedName name="Z_112039D0_FF0B_11D1_98B3_00C04FC96ABD_.wvu.Rows" localSheetId="41" hidden="1">[37]BOP!$A$36:$IV$36,[37]BOP!$A$44:$IV$44,[37]BOP!$A$59:$IV$59,[37]BOP!#REF!,[37]BOP!#REF!,[37]BOP!$A$81:$IV$88</definedName>
    <definedName name="Z_112039D0_FF0B_11D1_98B3_00C04FC96ABD_.wvu.Rows" localSheetId="42" hidden="1">[37]BOP!$A$36:$IV$36,[37]BOP!$A$44:$IV$44,[37]BOP!$A$59:$IV$59,[37]BOP!#REF!,[37]BOP!#REF!,[37]BOP!$A$81:$IV$88</definedName>
    <definedName name="Z_112039D0_FF0B_11D1_98B3_00C04FC96ABD_.wvu.Rows" localSheetId="43" hidden="1">[38]BOP!$A$36:$IV$36,[38]BOP!$A$44:$IV$44,[38]BOP!$A$59:$IV$59,[38]BOP!#REF!,[38]BOP!#REF!,[38]BOP!$A$81:$IV$88</definedName>
    <definedName name="Z_112039D0_FF0B_11D1_98B3_00C04FC96ABD_.wvu.Rows" localSheetId="44" hidden="1">[38]BOP!$A$36:$IV$36,[38]BOP!$A$44:$IV$44,[38]BOP!$A$59:$IV$59,[38]BOP!#REF!,[38]BOP!#REF!,[38]BOP!$A$81:$IV$88</definedName>
    <definedName name="Z_112039D0_FF0B_11D1_98B3_00C04FC96ABD_.wvu.Rows" localSheetId="45" hidden="1">[38]BOP!$A$36:$IV$36,[38]BOP!$A$44:$IV$44,[38]BOP!$A$59:$IV$59,[38]BOP!#REF!,[38]BOP!#REF!,[38]BOP!$A$81:$IV$88</definedName>
    <definedName name="Z_112039D0_FF0B_11D1_98B3_00C04FC96ABD_.wvu.Rows" hidden="1">[36]BOP!$A$36:$IV$36,[36]BOP!$A$44:$IV$44,[36]BOP!$A$59:$IV$59,[36]BOP!#REF!,[36]BOP!#REF!,[36]BOP!$A$81:$IV$88</definedName>
    <definedName name="Z_112039D1_FF0B_11D1_98B3_00C04FC96ABD_.wvu.Rows" localSheetId="21" hidden="1">[36]BOP!$A$36:$IV$36,[36]BOP!$A$44:$IV$44,[36]BOP!$A$59:$IV$59,[36]BOP!#REF!,[36]BOP!#REF!,[36]BOP!$A$81:$IV$88</definedName>
    <definedName name="Z_112039D1_FF0B_11D1_98B3_00C04FC96ABD_.wvu.Rows" localSheetId="23" hidden="1">[36]BOP!$A$36:$IV$36,[36]BOP!$A$44:$IV$44,[36]BOP!$A$59:$IV$59,[36]BOP!#REF!,[36]BOP!#REF!,[36]BOP!$A$81:$IV$88</definedName>
    <definedName name="Z_112039D1_FF0B_11D1_98B3_00C04FC96ABD_.wvu.Rows" localSheetId="41" hidden="1">[37]BOP!$A$36:$IV$36,[37]BOP!$A$44:$IV$44,[37]BOP!$A$59:$IV$59,[37]BOP!#REF!,[37]BOP!#REF!,[37]BOP!$A$81:$IV$88</definedName>
    <definedName name="Z_112039D1_FF0B_11D1_98B3_00C04FC96ABD_.wvu.Rows" localSheetId="42" hidden="1">[37]BOP!$A$36:$IV$36,[37]BOP!$A$44:$IV$44,[37]BOP!$A$59:$IV$59,[37]BOP!#REF!,[37]BOP!#REF!,[37]BOP!$A$81:$IV$88</definedName>
    <definedName name="Z_112039D1_FF0B_11D1_98B3_00C04FC96ABD_.wvu.Rows" localSheetId="43" hidden="1">[38]BOP!$A$36:$IV$36,[38]BOP!$A$44:$IV$44,[38]BOP!$A$59:$IV$59,[38]BOP!#REF!,[38]BOP!#REF!,[38]BOP!$A$81:$IV$88</definedName>
    <definedName name="Z_112039D1_FF0B_11D1_98B3_00C04FC96ABD_.wvu.Rows" localSheetId="44" hidden="1">[38]BOP!$A$36:$IV$36,[38]BOP!$A$44:$IV$44,[38]BOP!$A$59:$IV$59,[38]BOP!#REF!,[38]BOP!#REF!,[38]BOP!$A$81:$IV$88</definedName>
    <definedName name="Z_112039D1_FF0B_11D1_98B3_00C04FC96ABD_.wvu.Rows" localSheetId="45" hidden="1">[38]BOP!$A$36:$IV$36,[38]BOP!$A$44:$IV$44,[38]BOP!$A$59:$IV$59,[38]BOP!#REF!,[38]BOP!#REF!,[38]BOP!$A$81:$IV$88</definedName>
    <definedName name="Z_112039D1_FF0B_11D1_98B3_00C04FC96ABD_.wvu.Rows" hidden="1">[36]BOP!$A$36:$IV$36,[36]BOP!$A$44:$IV$44,[36]BOP!$A$59:$IV$59,[36]BOP!#REF!,[36]BOP!#REF!,[36]BOP!$A$81:$IV$88</definedName>
    <definedName name="Z_112039D2_FF0B_11D1_98B3_00C04FC96ABD_.wvu.Rows" localSheetId="21" hidden="1">[36]BOP!$A$36:$IV$36,[36]BOP!$A$44:$IV$44,[36]BOP!$A$59:$IV$59,[36]BOP!#REF!,[36]BOP!#REF!,[36]BOP!$A$81:$IV$88</definedName>
    <definedName name="Z_112039D2_FF0B_11D1_98B3_00C04FC96ABD_.wvu.Rows" localSheetId="23" hidden="1">[36]BOP!$A$36:$IV$36,[36]BOP!$A$44:$IV$44,[36]BOP!$A$59:$IV$59,[36]BOP!#REF!,[36]BOP!#REF!,[36]BOP!$A$81:$IV$88</definedName>
    <definedName name="Z_112039D2_FF0B_11D1_98B3_00C04FC96ABD_.wvu.Rows" localSheetId="41" hidden="1">[37]BOP!$A$36:$IV$36,[37]BOP!$A$44:$IV$44,[37]BOP!$A$59:$IV$59,[37]BOP!#REF!,[37]BOP!#REF!,[37]BOP!$A$81:$IV$88</definedName>
    <definedName name="Z_112039D2_FF0B_11D1_98B3_00C04FC96ABD_.wvu.Rows" localSheetId="42" hidden="1">[37]BOP!$A$36:$IV$36,[37]BOP!$A$44:$IV$44,[37]BOP!$A$59:$IV$59,[37]BOP!#REF!,[37]BOP!#REF!,[37]BOP!$A$81:$IV$88</definedName>
    <definedName name="Z_112039D2_FF0B_11D1_98B3_00C04FC96ABD_.wvu.Rows" localSheetId="43" hidden="1">[38]BOP!$A$36:$IV$36,[38]BOP!$A$44:$IV$44,[38]BOP!$A$59:$IV$59,[38]BOP!#REF!,[38]BOP!#REF!,[38]BOP!$A$81:$IV$88</definedName>
    <definedName name="Z_112039D2_FF0B_11D1_98B3_00C04FC96ABD_.wvu.Rows" localSheetId="44" hidden="1">[38]BOP!$A$36:$IV$36,[38]BOP!$A$44:$IV$44,[38]BOP!$A$59:$IV$59,[38]BOP!#REF!,[38]BOP!#REF!,[38]BOP!$A$81:$IV$88</definedName>
    <definedName name="Z_112039D2_FF0B_11D1_98B3_00C04FC96ABD_.wvu.Rows" localSheetId="45" hidden="1">[38]BOP!$A$36:$IV$36,[38]BOP!$A$44:$IV$44,[38]BOP!$A$59:$IV$59,[38]BOP!#REF!,[38]BOP!#REF!,[38]BOP!$A$81:$IV$88</definedName>
    <definedName name="Z_112039D2_FF0B_11D1_98B3_00C04FC96ABD_.wvu.Rows" hidden="1">[36]BOP!$A$36:$IV$36,[36]BOP!$A$44:$IV$44,[36]BOP!$A$59:$IV$59,[36]BOP!#REF!,[36]BOP!#REF!,[36]BOP!$A$81:$IV$88</definedName>
    <definedName name="Z_112039D3_FF0B_11D1_98B3_00C04FC96ABD_.wvu.Rows" localSheetId="21" hidden="1">[36]BOP!$A$36:$IV$36,[36]BOP!$A$44:$IV$44,[36]BOP!$A$59:$IV$59,[36]BOP!#REF!,[36]BOP!#REF!,[36]BOP!$A$81:$IV$88</definedName>
    <definedName name="Z_112039D3_FF0B_11D1_98B3_00C04FC96ABD_.wvu.Rows" localSheetId="23" hidden="1">[36]BOP!$A$36:$IV$36,[36]BOP!$A$44:$IV$44,[36]BOP!$A$59:$IV$59,[36]BOP!#REF!,[36]BOP!#REF!,[36]BOP!$A$81:$IV$88</definedName>
    <definedName name="Z_112039D3_FF0B_11D1_98B3_00C04FC96ABD_.wvu.Rows" localSheetId="41" hidden="1">[37]BOP!$A$36:$IV$36,[37]BOP!$A$44:$IV$44,[37]BOP!$A$59:$IV$59,[37]BOP!#REF!,[37]BOP!#REF!,[37]BOP!$A$81:$IV$88</definedName>
    <definedName name="Z_112039D3_FF0B_11D1_98B3_00C04FC96ABD_.wvu.Rows" localSheetId="42" hidden="1">[37]BOP!$A$36:$IV$36,[37]BOP!$A$44:$IV$44,[37]BOP!$A$59:$IV$59,[37]BOP!#REF!,[37]BOP!#REF!,[37]BOP!$A$81:$IV$88</definedName>
    <definedName name="Z_112039D3_FF0B_11D1_98B3_00C04FC96ABD_.wvu.Rows" localSheetId="43" hidden="1">[38]BOP!$A$36:$IV$36,[38]BOP!$A$44:$IV$44,[38]BOP!$A$59:$IV$59,[38]BOP!#REF!,[38]BOP!#REF!,[38]BOP!$A$81:$IV$88</definedName>
    <definedName name="Z_112039D3_FF0B_11D1_98B3_00C04FC96ABD_.wvu.Rows" localSheetId="44" hidden="1">[38]BOP!$A$36:$IV$36,[38]BOP!$A$44:$IV$44,[38]BOP!$A$59:$IV$59,[38]BOP!#REF!,[38]BOP!#REF!,[38]BOP!$A$81:$IV$88</definedName>
    <definedName name="Z_112039D3_FF0B_11D1_98B3_00C04FC96ABD_.wvu.Rows" localSheetId="45" hidden="1">[38]BOP!$A$36:$IV$36,[38]BOP!$A$44:$IV$44,[38]BOP!$A$59:$IV$59,[38]BOP!#REF!,[38]BOP!#REF!,[38]BOP!$A$81:$IV$88</definedName>
    <definedName name="Z_112039D3_FF0B_11D1_98B3_00C04FC96ABD_.wvu.Rows" hidden="1">[36]BOP!$A$36:$IV$36,[36]BOP!$A$44:$IV$44,[36]BOP!$A$59:$IV$59,[36]BOP!#REF!,[36]BOP!#REF!,[36]BOP!$A$81:$IV$88</definedName>
    <definedName name="Z_112039D4_FF0B_11D1_98B3_00C04FC96ABD_.wvu.Rows" localSheetId="21" hidden="1">[36]BOP!$A$36:$IV$36,[36]BOP!$A$44:$IV$44,[36]BOP!$A$59:$IV$59,[36]BOP!#REF!,[36]BOP!#REF!,[36]BOP!$A$79:$IV$79,[36]BOP!$A$81:$IV$88,[36]BOP!#REF!</definedName>
    <definedName name="Z_112039D4_FF0B_11D1_98B3_00C04FC96ABD_.wvu.Rows" localSheetId="23" hidden="1">[36]BOP!$A$36:$IV$36,[36]BOP!$A$44:$IV$44,[36]BOP!$A$59:$IV$59,[36]BOP!#REF!,[36]BOP!#REF!,[36]BOP!$A$79:$IV$79,[36]BOP!$A$81:$IV$88,[36]BOP!#REF!</definedName>
    <definedName name="Z_112039D4_FF0B_11D1_98B3_00C04FC96ABD_.wvu.Rows" localSheetId="41" hidden="1">[37]BOP!$A$36:$IV$36,[37]BOP!$A$44:$IV$44,[37]BOP!$A$59:$IV$59,[37]BOP!#REF!,[37]BOP!#REF!,[37]BOP!$A$79:$IV$79,[37]BOP!$A$81:$IV$88,[37]BOP!#REF!</definedName>
    <definedName name="Z_112039D4_FF0B_11D1_98B3_00C04FC96ABD_.wvu.Rows" localSheetId="42" hidden="1">[37]BOP!$A$36:$IV$36,[37]BOP!$A$44:$IV$44,[37]BOP!$A$59:$IV$59,[37]BOP!#REF!,[37]BOP!#REF!,[37]BOP!$A$79:$IV$79,[37]BOP!$A$81:$IV$88,[37]BOP!#REF!</definedName>
    <definedName name="Z_112039D4_FF0B_11D1_98B3_00C04FC96ABD_.wvu.Rows" localSheetId="43" hidden="1">[38]BOP!$A$36:$IV$36,[38]BOP!$A$44:$IV$44,[38]BOP!$A$59:$IV$59,[38]BOP!#REF!,[38]BOP!#REF!,[38]BOP!$A$79:$IV$79,[38]BOP!$A$81:$IV$88,[38]BOP!#REF!</definedName>
    <definedName name="Z_112039D4_FF0B_11D1_98B3_00C04FC96ABD_.wvu.Rows" localSheetId="44" hidden="1">[38]BOP!$A$36:$IV$36,[38]BOP!$A$44:$IV$44,[38]BOP!$A$59:$IV$59,[38]BOP!#REF!,[38]BOP!#REF!,[38]BOP!$A$79:$IV$79,[38]BOP!$A$81:$IV$88,[38]BOP!#REF!</definedName>
    <definedName name="Z_112039D4_FF0B_11D1_98B3_00C04FC96ABD_.wvu.Rows" localSheetId="45" hidden="1">[38]BOP!$A$36:$IV$36,[38]BOP!$A$44:$IV$44,[38]BOP!$A$59:$IV$59,[38]BOP!#REF!,[38]BOP!#REF!,[38]BOP!$A$79:$IV$79,[38]BOP!$A$81:$IV$88,[38]BOP!#REF!</definedName>
    <definedName name="Z_112039D4_FF0B_11D1_98B3_00C04FC96ABD_.wvu.Rows" hidden="1">[36]BOP!$A$36:$IV$36,[36]BOP!$A$44:$IV$44,[36]BOP!$A$59:$IV$59,[36]BOP!#REF!,[36]BOP!#REF!,[36]BOP!$A$79:$IV$79,[36]BOP!$A$81:$IV$88,[36]BOP!#REF!</definedName>
    <definedName name="Z_112039D5_FF0B_11D1_98B3_00C04FC96ABD_.wvu.Rows" localSheetId="21" hidden="1">[36]BOP!$A$36:$IV$36,[36]BOP!$A$44:$IV$44,[36]BOP!$A$59:$IV$59,[36]BOP!#REF!,[36]BOP!#REF!,[36]BOP!$A$79:$IV$79,[36]BOP!$A$81:$IV$88</definedName>
    <definedName name="Z_112039D5_FF0B_11D1_98B3_00C04FC96ABD_.wvu.Rows" localSheetId="23" hidden="1">[36]BOP!$A$36:$IV$36,[36]BOP!$A$44:$IV$44,[36]BOP!$A$59:$IV$59,[36]BOP!#REF!,[36]BOP!#REF!,[36]BOP!$A$79:$IV$79,[36]BOP!$A$81:$IV$88</definedName>
    <definedName name="Z_112039D5_FF0B_11D1_98B3_00C04FC96ABD_.wvu.Rows" localSheetId="41" hidden="1">[37]BOP!$A$36:$IV$36,[37]BOP!$A$44:$IV$44,[37]BOP!$A$59:$IV$59,[37]BOP!#REF!,[37]BOP!#REF!,[37]BOP!$A$79:$IV$79,[37]BOP!$A$81:$IV$88</definedName>
    <definedName name="Z_112039D5_FF0B_11D1_98B3_00C04FC96ABD_.wvu.Rows" localSheetId="42" hidden="1">[37]BOP!$A$36:$IV$36,[37]BOP!$A$44:$IV$44,[37]BOP!$A$59:$IV$59,[37]BOP!#REF!,[37]BOP!#REF!,[37]BOP!$A$79:$IV$79,[37]BOP!$A$81:$IV$88</definedName>
    <definedName name="Z_112039D5_FF0B_11D1_98B3_00C04FC96ABD_.wvu.Rows" localSheetId="43" hidden="1">[38]BOP!$A$36:$IV$36,[38]BOP!$A$44:$IV$44,[38]BOP!$A$59:$IV$59,[38]BOP!#REF!,[38]BOP!#REF!,[38]BOP!$A$79:$IV$79,[38]BOP!$A$81:$IV$88</definedName>
    <definedName name="Z_112039D5_FF0B_11D1_98B3_00C04FC96ABD_.wvu.Rows" localSheetId="44" hidden="1">[38]BOP!$A$36:$IV$36,[38]BOP!$A$44:$IV$44,[38]BOP!$A$59:$IV$59,[38]BOP!#REF!,[38]BOP!#REF!,[38]BOP!$A$79:$IV$79,[38]BOP!$A$81:$IV$88</definedName>
    <definedName name="Z_112039D5_FF0B_11D1_98B3_00C04FC96ABD_.wvu.Rows" localSheetId="45" hidden="1">[38]BOP!$A$36:$IV$36,[38]BOP!$A$44:$IV$44,[38]BOP!$A$59:$IV$59,[38]BOP!#REF!,[38]BOP!#REF!,[38]BOP!$A$79:$IV$79,[38]BOP!$A$81:$IV$88</definedName>
    <definedName name="Z_112039D5_FF0B_11D1_98B3_00C04FC96ABD_.wvu.Rows" hidden="1">[36]BOP!$A$36:$IV$36,[36]BOP!$A$44:$IV$44,[36]BOP!$A$59:$IV$59,[36]BOP!#REF!,[36]BOP!#REF!,[36]BOP!$A$79:$IV$79,[36]BOP!$A$81:$IV$88</definedName>
    <definedName name="Z_112039D6_FF0B_11D1_98B3_00C04FC96ABD_.wvu.Rows" localSheetId="1" hidden="1">[36]BOP!$A$36:$IV$36,[36]BOP!$A$44:$IV$44,[36]BOP!$A$59:$IV$59,[36]BOP!#REF!,[36]BOP!#REF!,[36]BOP!$A$79:$IV$79,[36]BOP!#REF!</definedName>
    <definedName name="Z_112039D6_FF0B_11D1_98B3_00C04FC96ABD_.wvu.Rows" localSheetId="21" hidden="1">[36]BOP!$A$36:$IV$36,[36]BOP!$A$44:$IV$44,[36]BOP!$A$59:$IV$59,[36]BOP!#REF!,[36]BOP!#REF!,[36]BOP!$A$79:$IV$79,[36]BOP!#REF!</definedName>
    <definedName name="Z_112039D6_FF0B_11D1_98B3_00C04FC96ABD_.wvu.Rows" localSheetId="22" hidden="1">[36]BOP!$A$36:$IV$36,[36]BOP!$A$44:$IV$44,[36]BOP!$A$59:$IV$59,[36]BOP!#REF!,[36]BOP!#REF!,[36]BOP!$A$79:$IV$79,[36]BOP!#REF!</definedName>
    <definedName name="Z_112039D6_FF0B_11D1_98B3_00C04FC96ABD_.wvu.Rows" localSheetId="23" hidden="1">[36]BOP!$A$36:$IV$36,[36]BOP!$A$44:$IV$44,[36]BOP!$A$59:$IV$59,[36]BOP!#REF!,[36]BOP!#REF!,[36]BOP!$A$79:$IV$79,[36]BOP!#REF!</definedName>
    <definedName name="Z_112039D6_FF0B_11D1_98B3_00C04FC96ABD_.wvu.Rows" localSheetId="2" hidden="1">[36]BOP!$A$36:$IV$36,[36]BOP!$A$44:$IV$44,[36]BOP!$A$59:$IV$59,[36]BOP!#REF!,[36]BOP!#REF!,[36]BOP!$A$79:$IV$79,[36]BOP!#REF!</definedName>
    <definedName name="Z_112039D6_FF0B_11D1_98B3_00C04FC96ABD_.wvu.Rows" localSheetId="26" hidden="1">[36]BOP!$A$36:$IV$36,[36]BOP!$A$44:$IV$44,[36]BOP!$A$59:$IV$59,[36]BOP!#REF!,[36]BOP!#REF!,[36]BOP!$A$79:$IV$79,[36]BOP!#REF!</definedName>
    <definedName name="Z_112039D6_FF0B_11D1_98B3_00C04FC96ABD_.wvu.Rows" localSheetId="27" hidden="1">[36]BOP!$A$36:$IV$36,[36]BOP!$A$44:$IV$44,[36]BOP!$A$59:$IV$59,[36]BOP!#REF!,[36]BOP!#REF!,[36]BOP!$A$79:$IV$79,[36]BOP!#REF!</definedName>
    <definedName name="Z_112039D6_FF0B_11D1_98B3_00C04FC96ABD_.wvu.Rows" localSheetId="31" hidden="1">[36]BOP!$A$36:$IV$36,[36]BOP!$A$44:$IV$44,[36]BOP!$A$59:$IV$59,[36]BOP!#REF!,[36]BOP!#REF!,[36]BOP!$A$79:$IV$79,[36]BOP!#REF!</definedName>
    <definedName name="Z_112039D6_FF0B_11D1_98B3_00C04FC96ABD_.wvu.Rows" localSheetId="33" hidden="1">[36]BOP!$A$36:$IV$36,[36]BOP!$A$44:$IV$44,[36]BOP!$A$59:$IV$59,[36]BOP!#REF!,[36]BOP!#REF!,[36]BOP!$A$79:$IV$79,[36]BOP!#REF!</definedName>
    <definedName name="Z_112039D6_FF0B_11D1_98B3_00C04FC96ABD_.wvu.Rows" localSheetId="3" hidden="1">[36]BOP!$A$36:$IV$36,[36]BOP!$A$44:$IV$44,[36]BOP!$A$59:$IV$59,[36]BOP!#REF!,[36]BOP!#REF!,[36]BOP!$A$79:$IV$79,[36]BOP!#REF!</definedName>
    <definedName name="Z_112039D6_FF0B_11D1_98B3_00C04FC96ABD_.wvu.Rows" localSheetId="39" hidden="1">[36]BOP!$A$36:$IV$36,[36]BOP!$A$44:$IV$44,[36]BOP!$A$59:$IV$59,[36]BOP!#REF!,[36]BOP!#REF!,[36]BOP!$A$79:$IV$79,[36]BOP!#REF!</definedName>
    <definedName name="Z_112039D6_FF0B_11D1_98B3_00C04FC96ABD_.wvu.Rows" localSheetId="40" hidden="1">[36]BOP!$A$36:$IV$36,[36]BOP!$A$44:$IV$44,[36]BOP!$A$59:$IV$59,[36]BOP!#REF!,[36]BOP!#REF!,[36]BOP!$A$79:$IV$79,[36]BOP!#REF!</definedName>
    <definedName name="Z_112039D6_FF0B_11D1_98B3_00C04FC96ABD_.wvu.Rows" localSheetId="41" hidden="1">[37]BOP!$A$36:$IV$36,[37]BOP!$A$44:$IV$44,[37]BOP!$A$59:$IV$59,[37]BOP!#REF!,[37]BOP!#REF!,[37]BOP!$A$79:$IV$79,[37]BOP!#REF!</definedName>
    <definedName name="Z_112039D6_FF0B_11D1_98B3_00C04FC96ABD_.wvu.Rows" localSheetId="42" hidden="1">[37]BOP!$A$36:$IV$36,[37]BOP!$A$44:$IV$44,[37]BOP!$A$59:$IV$59,[37]BOP!#REF!,[37]BOP!#REF!,[37]BOP!$A$79:$IV$79,[37]BOP!#REF!</definedName>
    <definedName name="Z_112039D6_FF0B_11D1_98B3_00C04FC96ABD_.wvu.Rows" localSheetId="43" hidden="1">[38]BOP!$A$36:$IV$36,[38]BOP!$A$44:$IV$44,[38]BOP!$A$59:$IV$59,[38]BOP!#REF!,[38]BOP!#REF!,[38]BOP!$A$79:$IV$79,[38]BOP!#REF!</definedName>
    <definedName name="Z_112039D6_FF0B_11D1_98B3_00C04FC96ABD_.wvu.Rows" localSheetId="44" hidden="1">[38]BOP!$A$36:$IV$36,[38]BOP!$A$44:$IV$44,[38]BOP!$A$59:$IV$59,[38]BOP!#REF!,[38]BOP!#REF!,[38]BOP!$A$79:$IV$79,[38]BOP!#REF!</definedName>
    <definedName name="Z_112039D6_FF0B_11D1_98B3_00C04FC96ABD_.wvu.Rows" localSheetId="45" hidden="1">[38]BOP!$A$36:$IV$36,[38]BOP!$A$44:$IV$44,[38]BOP!$A$59:$IV$59,[38]BOP!#REF!,[38]BOP!#REF!,[38]BOP!$A$79:$IV$79,[38]BOP!#REF!</definedName>
    <definedName name="Z_112039D6_FF0B_11D1_98B3_00C04FC96ABD_.wvu.Rows" localSheetId="46" hidden="1">[36]BOP!$A$36:$IV$36,[36]BOP!$A$44:$IV$44,[36]BOP!$A$59:$IV$59,[36]BOP!#REF!,[36]BOP!#REF!,[36]BOP!$A$79:$IV$79,[36]BOP!#REF!</definedName>
    <definedName name="Z_112039D6_FF0B_11D1_98B3_00C04FC96ABD_.wvu.Rows" localSheetId="47" hidden="1">[36]BOP!$A$36:$IV$36,[36]BOP!$A$44:$IV$44,[36]BOP!$A$59:$IV$59,[36]BOP!#REF!,[36]BOP!#REF!,[36]BOP!$A$79:$IV$79,[36]BOP!#REF!</definedName>
    <definedName name="Z_112039D6_FF0B_11D1_98B3_00C04FC96ABD_.wvu.Rows" localSheetId="48" hidden="1">[36]BOP!$A$36:$IV$36,[36]BOP!$A$44:$IV$44,[36]BOP!$A$59:$IV$59,[36]BOP!#REF!,[36]BOP!#REF!,[36]BOP!$A$79:$IV$79,[36]BOP!#REF!</definedName>
    <definedName name="Z_112039D6_FF0B_11D1_98B3_00C04FC96ABD_.wvu.Rows" localSheetId="49" hidden="1">[36]BOP!$A$36:$IV$36,[36]BOP!$A$44:$IV$44,[36]BOP!$A$59:$IV$59,[36]BOP!#REF!,[36]BOP!#REF!,[36]BOP!$A$79:$IV$79,[36]BOP!#REF!</definedName>
    <definedName name="Z_112039D6_FF0B_11D1_98B3_00C04FC96ABD_.wvu.Rows" localSheetId="50" hidden="1">[36]BOP!$A$36:$IV$36,[36]BOP!$A$44:$IV$44,[36]BOP!$A$59:$IV$59,[36]BOP!#REF!,[36]BOP!#REF!,[36]BOP!$A$79:$IV$79,[36]BOP!#REF!</definedName>
    <definedName name="Z_112039D6_FF0B_11D1_98B3_00C04FC96ABD_.wvu.Rows" localSheetId="51" hidden="1">[36]BOP!$A$36:$IV$36,[36]BOP!$A$44:$IV$44,[36]BOP!$A$59:$IV$59,[36]BOP!#REF!,[36]BOP!#REF!,[36]BOP!$A$79:$IV$79,[36]BOP!#REF!</definedName>
    <definedName name="Z_112039D6_FF0B_11D1_98B3_00C04FC96ABD_.wvu.Rows" localSheetId="52" hidden="1">[36]BOP!$A$36:$IV$36,[36]BOP!$A$44:$IV$44,[36]BOP!$A$59:$IV$59,[36]BOP!#REF!,[36]BOP!#REF!,[36]BOP!$A$79:$IV$79,[36]BOP!#REF!</definedName>
    <definedName name="Z_112039D6_FF0B_11D1_98B3_00C04FC96ABD_.wvu.Rows" localSheetId="53" hidden="1">[36]BOP!$A$36:$IV$36,[36]BOP!$A$44:$IV$44,[36]BOP!$A$59:$IV$59,[36]BOP!#REF!,[36]BOP!#REF!,[36]BOP!$A$79:$IV$79,[36]BOP!#REF!</definedName>
    <definedName name="Z_112039D6_FF0B_11D1_98B3_00C04FC96ABD_.wvu.Rows" localSheetId="54" hidden="1">[36]BOP!$A$36:$IV$36,[36]BOP!$A$44:$IV$44,[36]BOP!$A$59:$IV$59,[36]BOP!#REF!,[36]BOP!#REF!,[36]BOP!$A$79:$IV$79,[36]BOP!#REF!</definedName>
    <definedName name="Z_112039D6_FF0B_11D1_98B3_00C04FC96ABD_.wvu.Rows" localSheetId="55" hidden="1">[36]BOP!$A$36:$IV$36,[36]BOP!$A$44:$IV$44,[36]BOP!$A$59:$IV$59,[36]BOP!#REF!,[36]BOP!#REF!,[36]BOP!$A$79:$IV$79,[36]BOP!#REF!</definedName>
    <definedName name="Z_112039D6_FF0B_11D1_98B3_00C04FC96ABD_.wvu.Rows" localSheetId="56" hidden="1">[36]BOP!$A$36:$IV$36,[36]BOP!$A$44:$IV$44,[36]BOP!$A$59:$IV$59,[36]BOP!#REF!,[36]BOP!#REF!,[36]BOP!$A$79:$IV$79,[36]BOP!#REF!</definedName>
    <definedName name="Z_112039D6_FF0B_11D1_98B3_00C04FC96ABD_.wvu.Rows" localSheetId="58" hidden="1">[36]BOP!$A$36:$IV$36,[36]BOP!$A$44:$IV$44,[36]BOP!$A$59:$IV$59,[36]BOP!#REF!,[36]BOP!#REF!,[36]BOP!$A$79:$IV$79,[36]BOP!#REF!</definedName>
    <definedName name="Z_112039D6_FF0B_11D1_98B3_00C04FC96ABD_.wvu.Rows" localSheetId="59" hidden="1">[36]BOP!$A$36:$IV$36,[36]BOP!$A$44:$IV$44,[36]BOP!$A$59:$IV$59,[36]BOP!#REF!,[36]BOP!#REF!,[36]BOP!$A$79:$IV$79,[36]BOP!#REF!</definedName>
    <definedName name="Z_112039D6_FF0B_11D1_98B3_00C04FC96ABD_.wvu.Rows" localSheetId="64" hidden="1">[36]BOP!$A$36:$IV$36,[36]BOP!$A$44:$IV$44,[36]BOP!$A$59:$IV$59,[36]BOP!#REF!,[36]BOP!#REF!,[36]BOP!$A$79:$IV$79,[36]BOP!#REF!</definedName>
    <definedName name="Z_112039D6_FF0B_11D1_98B3_00C04FC96ABD_.wvu.Rows" localSheetId="65" hidden="1">[36]BOP!$A$36:$IV$36,[36]BOP!$A$44:$IV$44,[36]BOP!$A$59:$IV$59,[36]BOP!#REF!,[36]BOP!#REF!,[36]BOP!$A$79:$IV$79,[36]BOP!#REF!</definedName>
    <definedName name="Z_112039D6_FF0B_11D1_98B3_00C04FC96ABD_.wvu.Rows" localSheetId="66" hidden="1">[36]BOP!$A$36:$IV$36,[36]BOP!$A$44:$IV$44,[36]BOP!$A$59:$IV$59,[36]BOP!#REF!,[36]BOP!#REF!,[36]BOP!$A$79:$IV$79,[36]BOP!#REF!</definedName>
    <definedName name="Z_112039D6_FF0B_11D1_98B3_00C04FC96ABD_.wvu.Rows" localSheetId="6" hidden="1">[36]BOP!$36:$36,[36]BOP!$44:$44,[36]BOP!$59:$59,[36]BOP!#REF!,[36]BOP!#REF!,[36]BOP!$79:$79,[36]BOP!#REF!</definedName>
    <definedName name="Z_112039D6_FF0B_11D1_98B3_00C04FC96ABD_.wvu.Rows" localSheetId="67" hidden="1">[36]BOP!$A$36:$IV$36,[36]BOP!$A$44:$IV$44,[36]BOP!$A$59:$IV$59,[36]BOP!#REF!,[36]BOP!#REF!,[36]BOP!$A$79:$IV$79,[36]BOP!#REF!</definedName>
    <definedName name="Z_112039D6_FF0B_11D1_98B3_00C04FC96ABD_.wvu.Rows" localSheetId="69" hidden="1">[36]BOP!$A$36:$IV$36,[36]BOP!$A$44:$IV$44,[36]BOP!$A$59:$IV$59,[36]BOP!#REF!,[36]BOP!#REF!,[36]BOP!$A$79:$IV$79,[36]BOP!#REF!</definedName>
    <definedName name="Z_112039D6_FF0B_11D1_98B3_00C04FC96ABD_.wvu.Rows" localSheetId="71" hidden="1">[36]BOP!$A$36:$IV$36,[36]BOP!$A$44:$IV$44,[36]BOP!$A$59:$IV$59,[36]BOP!#REF!,[36]BOP!#REF!,[36]BOP!$A$79:$IV$79,[36]BOP!#REF!</definedName>
    <definedName name="Z_112039D6_FF0B_11D1_98B3_00C04FC96ABD_.wvu.Rows" localSheetId="73" hidden="1">[36]BOP!$A$36:$IV$36,[36]BOP!$A$44:$IV$44,[36]BOP!$A$59:$IV$59,[36]BOP!#REF!,[36]BOP!#REF!,[36]BOP!$A$79:$IV$79,[36]BOP!#REF!</definedName>
    <definedName name="Z_112039D6_FF0B_11D1_98B3_00C04FC96ABD_.wvu.Rows" localSheetId="74" hidden="1">[36]BOP!$A$36:$IV$36,[36]BOP!$A$44:$IV$44,[36]BOP!$A$59:$IV$59,[36]BOP!#REF!,[36]BOP!#REF!,[36]BOP!$A$79:$IV$79,[36]BOP!#REF!</definedName>
    <definedName name="Z_112039D6_FF0B_11D1_98B3_00C04FC96ABD_.wvu.Rows" localSheetId="0" hidden="1">[36]BOP!$A$36:$IV$36,[36]BOP!$A$44:$IV$44,[36]BOP!$A$59:$IV$59,[36]BOP!#REF!,[36]BOP!#REF!,[36]BOP!$A$79:$IV$79,[36]BOP!#REF!</definedName>
    <definedName name="Z_112039D6_FF0B_11D1_98B3_00C04FC96ABD_.wvu.Rows" hidden="1">[36]BOP!$A$36:$IV$36,[36]BOP!$A$44:$IV$44,[36]BOP!$A$59:$IV$59,[36]BOP!#REF!,[36]BOP!#REF!,[36]BOP!$A$79:$IV$79,[36]BOP!#REF!</definedName>
    <definedName name="Z_112039D7_FF0B_11D1_98B3_00C04FC96ABD_.wvu.Rows" localSheetId="21" hidden="1">[36]BOP!$A$36:$IV$36,[36]BOP!$A$44:$IV$44,[36]BOP!$A$59:$IV$59,[36]BOP!#REF!,[36]BOP!#REF!,[36]BOP!$A$79:$IV$79,[36]BOP!$A$81:$IV$88,[36]BOP!#REF!</definedName>
    <definedName name="Z_112039D7_FF0B_11D1_98B3_00C04FC96ABD_.wvu.Rows" localSheetId="23" hidden="1">[36]BOP!$A$36:$IV$36,[36]BOP!$A$44:$IV$44,[36]BOP!$A$59:$IV$59,[36]BOP!#REF!,[36]BOP!#REF!,[36]BOP!$A$79:$IV$79,[36]BOP!$A$81:$IV$88,[36]BOP!#REF!</definedName>
    <definedName name="Z_112039D7_FF0B_11D1_98B3_00C04FC96ABD_.wvu.Rows" localSheetId="41" hidden="1">[37]BOP!$A$36:$IV$36,[37]BOP!$A$44:$IV$44,[37]BOP!$A$59:$IV$59,[37]BOP!#REF!,[37]BOP!#REF!,[37]BOP!$A$79:$IV$79,[37]BOP!$A$81:$IV$88,[37]BOP!#REF!</definedName>
    <definedName name="Z_112039D7_FF0B_11D1_98B3_00C04FC96ABD_.wvu.Rows" localSheetId="42" hidden="1">[37]BOP!$A$36:$IV$36,[37]BOP!$A$44:$IV$44,[37]BOP!$A$59:$IV$59,[37]BOP!#REF!,[37]BOP!#REF!,[37]BOP!$A$79:$IV$79,[37]BOP!$A$81:$IV$88,[37]BOP!#REF!</definedName>
    <definedName name="Z_112039D7_FF0B_11D1_98B3_00C04FC96ABD_.wvu.Rows" localSheetId="43" hidden="1">[38]BOP!$A$36:$IV$36,[38]BOP!$A$44:$IV$44,[38]BOP!$A$59:$IV$59,[38]BOP!#REF!,[38]BOP!#REF!,[38]BOP!$A$79:$IV$79,[38]BOP!$A$81:$IV$88,[38]BOP!#REF!</definedName>
    <definedName name="Z_112039D7_FF0B_11D1_98B3_00C04FC96ABD_.wvu.Rows" localSheetId="44" hidden="1">[38]BOP!$A$36:$IV$36,[38]BOP!$A$44:$IV$44,[38]BOP!$A$59:$IV$59,[38]BOP!#REF!,[38]BOP!#REF!,[38]BOP!$A$79:$IV$79,[38]BOP!$A$81:$IV$88,[38]BOP!#REF!</definedName>
    <definedName name="Z_112039D7_FF0B_11D1_98B3_00C04FC96ABD_.wvu.Rows" localSheetId="45" hidden="1">[38]BOP!$A$36:$IV$36,[38]BOP!$A$44:$IV$44,[38]BOP!$A$59:$IV$59,[38]BOP!#REF!,[38]BOP!#REF!,[38]BOP!$A$79:$IV$79,[38]BOP!$A$81:$IV$88,[38]BOP!#REF!</definedName>
    <definedName name="Z_112039D7_FF0B_11D1_98B3_00C04FC96ABD_.wvu.Rows" hidden="1">[36]BOP!$A$36:$IV$36,[36]BOP!$A$44:$IV$44,[36]BOP!$A$59:$IV$59,[36]BOP!#REF!,[36]BOP!#REF!,[36]BOP!$A$79:$IV$79,[36]BOP!$A$81:$IV$88,[36]BOP!#REF!</definedName>
    <definedName name="Z_112039D8_FF0B_11D1_98B3_00C04FC96ABD_.wvu.Rows" localSheetId="21" hidden="1">[36]BOP!$A$36:$IV$36,[36]BOP!$A$44:$IV$44,[36]BOP!$A$59:$IV$59,[36]BOP!#REF!,[36]BOP!#REF!,[36]BOP!$A$79:$IV$79,[36]BOP!$A$81:$IV$88,[36]BOP!#REF!</definedName>
    <definedName name="Z_112039D8_FF0B_11D1_98B3_00C04FC96ABD_.wvu.Rows" localSheetId="23" hidden="1">[36]BOP!$A$36:$IV$36,[36]BOP!$A$44:$IV$44,[36]BOP!$A$59:$IV$59,[36]BOP!#REF!,[36]BOP!#REF!,[36]BOP!$A$79:$IV$79,[36]BOP!$A$81:$IV$88,[36]BOP!#REF!</definedName>
    <definedName name="Z_112039D8_FF0B_11D1_98B3_00C04FC96ABD_.wvu.Rows" localSheetId="41" hidden="1">[37]BOP!$A$36:$IV$36,[37]BOP!$A$44:$IV$44,[37]BOP!$A$59:$IV$59,[37]BOP!#REF!,[37]BOP!#REF!,[37]BOP!$A$79:$IV$79,[37]BOP!$A$81:$IV$88,[37]BOP!#REF!</definedName>
    <definedName name="Z_112039D8_FF0B_11D1_98B3_00C04FC96ABD_.wvu.Rows" localSheetId="42" hidden="1">[37]BOP!$A$36:$IV$36,[37]BOP!$A$44:$IV$44,[37]BOP!$A$59:$IV$59,[37]BOP!#REF!,[37]BOP!#REF!,[37]BOP!$A$79:$IV$79,[37]BOP!$A$81:$IV$88,[37]BOP!#REF!</definedName>
    <definedName name="Z_112039D8_FF0B_11D1_98B3_00C04FC96ABD_.wvu.Rows" localSheetId="43" hidden="1">[38]BOP!$A$36:$IV$36,[38]BOP!$A$44:$IV$44,[38]BOP!$A$59:$IV$59,[38]BOP!#REF!,[38]BOP!#REF!,[38]BOP!$A$79:$IV$79,[38]BOP!$A$81:$IV$88,[38]BOP!#REF!</definedName>
    <definedName name="Z_112039D8_FF0B_11D1_98B3_00C04FC96ABD_.wvu.Rows" localSheetId="44" hidden="1">[38]BOP!$A$36:$IV$36,[38]BOP!$A$44:$IV$44,[38]BOP!$A$59:$IV$59,[38]BOP!#REF!,[38]BOP!#REF!,[38]BOP!$A$79:$IV$79,[38]BOP!$A$81:$IV$88,[38]BOP!#REF!</definedName>
    <definedName name="Z_112039D8_FF0B_11D1_98B3_00C04FC96ABD_.wvu.Rows" localSheetId="45" hidden="1">[38]BOP!$A$36:$IV$36,[38]BOP!$A$44:$IV$44,[38]BOP!$A$59:$IV$59,[38]BOP!#REF!,[38]BOP!#REF!,[38]BOP!$A$79:$IV$79,[38]BOP!$A$81:$IV$88,[38]BOP!#REF!</definedName>
    <definedName name="Z_112039D8_FF0B_11D1_98B3_00C04FC96ABD_.wvu.Rows" hidden="1">[36]BOP!$A$36:$IV$36,[36]BOP!$A$44:$IV$44,[36]BOP!$A$59:$IV$59,[36]BOP!#REF!,[36]BOP!#REF!,[36]BOP!$A$79:$IV$79,[36]BOP!$A$81:$IV$88,[36]BOP!#REF!</definedName>
    <definedName name="Z_112039D9_FF0B_11D1_98B3_00C04FC96ABD_.wvu.Rows" localSheetId="21" hidden="1">[36]BOP!$A$36:$IV$36,[36]BOP!$A$44:$IV$44,[36]BOP!$A$59:$IV$59,[36]BOP!#REF!,[36]BOP!#REF!,[36]BOP!$A$79:$IV$79,[36]BOP!$A$81:$IV$88,[36]BOP!#REF!</definedName>
    <definedName name="Z_112039D9_FF0B_11D1_98B3_00C04FC96ABD_.wvu.Rows" localSheetId="23" hidden="1">[36]BOP!$A$36:$IV$36,[36]BOP!$A$44:$IV$44,[36]BOP!$A$59:$IV$59,[36]BOP!#REF!,[36]BOP!#REF!,[36]BOP!$A$79:$IV$79,[36]BOP!$A$81:$IV$88,[36]BOP!#REF!</definedName>
    <definedName name="Z_112039D9_FF0B_11D1_98B3_00C04FC96ABD_.wvu.Rows" localSheetId="41" hidden="1">[37]BOP!$A$36:$IV$36,[37]BOP!$A$44:$IV$44,[37]BOP!$A$59:$IV$59,[37]BOP!#REF!,[37]BOP!#REF!,[37]BOP!$A$79:$IV$79,[37]BOP!$A$81:$IV$88,[37]BOP!#REF!</definedName>
    <definedName name="Z_112039D9_FF0B_11D1_98B3_00C04FC96ABD_.wvu.Rows" localSheetId="42" hidden="1">[37]BOP!$A$36:$IV$36,[37]BOP!$A$44:$IV$44,[37]BOP!$A$59:$IV$59,[37]BOP!#REF!,[37]BOP!#REF!,[37]BOP!$A$79:$IV$79,[37]BOP!$A$81:$IV$88,[37]BOP!#REF!</definedName>
    <definedName name="Z_112039D9_FF0B_11D1_98B3_00C04FC96ABD_.wvu.Rows" localSheetId="43" hidden="1">[38]BOP!$A$36:$IV$36,[38]BOP!$A$44:$IV$44,[38]BOP!$A$59:$IV$59,[38]BOP!#REF!,[38]BOP!#REF!,[38]BOP!$A$79:$IV$79,[38]BOP!$A$81:$IV$88,[38]BOP!#REF!</definedName>
    <definedName name="Z_112039D9_FF0B_11D1_98B3_00C04FC96ABD_.wvu.Rows" localSheetId="44" hidden="1">[38]BOP!$A$36:$IV$36,[38]BOP!$A$44:$IV$44,[38]BOP!$A$59:$IV$59,[38]BOP!#REF!,[38]BOP!#REF!,[38]BOP!$A$79:$IV$79,[38]BOP!$A$81:$IV$88,[38]BOP!#REF!</definedName>
    <definedName name="Z_112039D9_FF0B_11D1_98B3_00C04FC96ABD_.wvu.Rows" localSheetId="45" hidden="1">[38]BOP!$A$36:$IV$36,[38]BOP!$A$44:$IV$44,[38]BOP!$A$59:$IV$59,[38]BOP!#REF!,[38]BOP!#REF!,[38]BOP!$A$79:$IV$79,[38]BOP!$A$81:$IV$88,[38]BOP!#REF!</definedName>
    <definedName name="Z_112039D9_FF0B_11D1_98B3_00C04FC96ABD_.wvu.Rows" hidden="1">[36]BOP!$A$36:$IV$36,[36]BOP!$A$44:$IV$44,[36]BOP!$A$59:$IV$59,[36]BOP!#REF!,[36]BOP!#REF!,[36]BOP!$A$79:$IV$79,[36]BOP!$A$81:$IV$88,[36]BOP!#REF!</definedName>
    <definedName name="Z_112039DB_FF0B_11D1_98B3_00C04FC96ABD_.wvu.Rows" localSheetId="1" hidden="1">[36]BOP!$A$36:$IV$36,[36]BOP!$A$44:$IV$44,[36]BOP!$A$59:$IV$59,[36]BOP!#REF!,[36]BOP!#REF!,[36]BOP!$A$79:$IV$79,[36]BOP!$A$81:$IV$88,[36]BOP!#REF!,[36]BOP!#REF!</definedName>
    <definedName name="Z_112039DB_FF0B_11D1_98B3_00C04FC96ABD_.wvu.Rows" localSheetId="21" hidden="1">[36]BOP!$A$36:$IV$36,[36]BOP!$A$44:$IV$44,[36]BOP!$A$59:$IV$59,[36]BOP!#REF!,[36]BOP!#REF!,[36]BOP!$A$79:$IV$79,[36]BOP!$A$81:$IV$88,[36]BOP!#REF!,[36]BOP!#REF!</definedName>
    <definedName name="Z_112039DB_FF0B_11D1_98B3_00C04FC96ABD_.wvu.Rows" localSheetId="23" hidden="1">[36]BOP!$A$36:$IV$36,[36]BOP!$A$44:$IV$44,[36]BOP!$A$59:$IV$59,[36]BOP!#REF!,[36]BOP!#REF!,[36]BOP!$A$79:$IV$79,[36]BOP!$A$81:$IV$88,[36]BOP!#REF!,[36]BOP!#REF!</definedName>
    <definedName name="Z_112039DB_FF0B_11D1_98B3_00C04FC96ABD_.wvu.Rows" localSheetId="2" hidden="1">[36]BOP!$A$36:$IV$36,[36]BOP!$A$44:$IV$44,[36]BOP!$A$59:$IV$59,[36]BOP!#REF!,[36]BOP!#REF!,[36]BOP!$A$79:$IV$79,[36]BOP!$A$81:$IV$88,[36]BOP!#REF!,[36]BOP!#REF!</definedName>
    <definedName name="Z_112039DB_FF0B_11D1_98B3_00C04FC96ABD_.wvu.Rows" localSheetId="32" hidden="1">[36]BOP!$A$36:$IV$36,[36]BOP!$A$44:$IV$44,[36]BOP!$A$59:$IV$59,[36]BOP!#REF!,[36]BOP!#REF!,[36]BOP!$A$79:$IV$79,[36]BOP!$A$81:$IV$88,[36]BOP!#REF!,[36]BOP!#REF!</definedName>
    <definedName name="Z_112039DB_FF0B_11D1_98B3_00C04FC96ABD_.wvu.Rows" localSheetId="33" hidden="1">[36]BOP!$A$36:$IV$36,[36]BOP!$A$44:$IV$44,[36]BOP!$A$59:$IV$59,[36]BOP!#REF!,[36]BOP!#REF!,[36]BOP!$A$79:$IV$79,[36]BOP!$A$81:$IV$88,[36]BOP!#REF!,[36]BOP!#REF!</definedName>
    <definedName name="Z_112039DB_FF0B_11D1_98B3_00C04FC96ABD_.wvu.Rows" localSheetId="39" hidden="1">[36]BOP!$A$36:$IV$36,[36]BOP!$A$44:$IV$44,[36]BOP!$A$59:$IV$59,[36]BOP!#REF!,[36]BOP!#REF!,[36]BOP!$A$79:$IV$79,[36]BOP!$A$81:$IV$88,[36]BOP!#REF!,[36]BOP!#REF!</definedName>
    <definedName name="Z_112039DB_FF0B_11D1_98B3_00C04FC96ABD_.wvu.Rows" localSheetId="40" hidden="1">[36]BOP!$A$36:$IV$36,[36]BOP!$A$44:$IV$44,[36]BOP!$A$59:$IV$59,[36]BOP!#REF!,[36]BOP!#REF!,[36]BOP!$A$79:$IV$79,[36]BOP!$A$81:$IV$88,[36]BOP!#REF!,[36]BOP!#REF!</definedName>
    <definedName name="Z_112039DB_FF0B_11D1_98B3_00C04FC96ABD_.wvu.Rows" localSheetId="41" hidden="1">[37]BOP!$A$36:$IV$36,[37]BOP!$A$44:$IV$44,[37]BOP!$A$59:$IV$59,[37]BOP!#REF!,[37]BOP!#REF!,[37]BOP!$A$79:$IV$79,[37]BOP!$A$81:$IV$88,[37]BOP!#REF!,[37]BOP!#REF!</definedName>
    <definedName name="Z_112039DB_FF0B_11D1_98B3_00C04FC96ABD_.wvu.Rows" localSheetId="42" hidden="1">[37]BOP!$A$36:$IV$36,[37]BOP!$A$44:$IV$44,[37]BOP!$A$59:$IV$59,[37]BOP!#REF!,[37]BOP!#REF!,[37]BOP!$A$79:$IV$79,[37]BOP!$A$81:$IV$88,[37]BOP!#REF!,[37]BOP!#REF!</definedName>
    <definedName name="Z_112039DB_FF0B_11D1_98B3_00C04FC96ABD_.wvu.Rows" localSheetId="43" hidden="1">[38]BOP!$A$36:$IV$36,[38]BOP!$A$44:$IV$44,[38]BOP!$A$59:$IV$59,[38]BOP!#REF!,[38]BOP!#REF!,[38]BOP!$A$79:$IV$79,[38]BOP!$A$81:$IV$88,[38]BOP!#REF!,[38]BOP!#REF!</definedName>
    <definedName name="Z_112039DB_FF0B_11D1_98B3_00C04FC96ABD_.wvu.Rows" localSheetId="44" hidden="1">[38]BOP!$A$36:$IV$36,[38]BOP!$A$44:$IV$44,[38]BOP!$A$59:$IV$59,[38]BOP!#REF!,[38]BOP!#REF!,[38]BOP!$A$79:$IV$79,[38]BOP!$A$81:$IV$88,[38]BOP!#REF!,[38]BOP!#REF!</definedName>
    <definedName name="Z_112039DB_FF0B_11D1_98B3_00C04FC96ABD_.wvu.Rows" localSheetId="45" hidden="1">[38]BOP!$A$36:$IV$36,[38]BOP!$A$44:$IV$44,[38]BOP!$A$59:$IV$59,[38]BOP!#REF!,[38]BOP!#REF!,[38]BOP!$A$79:$IV$79,[38]BOP!$A$81:$IV$88,[38]BOP!#REF!,[38]BOP!#REF!</definedName>
    <definedName name="Z_112039DB_FF0B_11D1_98B3_00C04FC96ABD_.wvu.Rows" localSheetId="46" hidden="1">[36]BOP!$A$36:$IV$36,[36]BOP!$A$44:$IV$44,[36]BOP!$A$59:$IV$59,[36]BOP!#REF!,[36]BOP!#REF!,[36]BOP!$A$79:$IV$79,[36]BOP!$A$81:$IV$88,[36]BOP!#REF!,[36]BOP!#REF!</definedName>
    <definedName name="Z_112039DB_FF0B_11D1_98B3_00C04FC96ABD_.wvu.Rows" localSheetId="47" hidden="1">[36]BOP!$A$36:$IV$36,[36]BOP!$A$44:$IV$44,[36]BOP!$A$59:$IV$59,[36]BOP!#REF!,[36]BOP!#REF!,[36]BOP!$A$79:$IV$79,[36]BOP!$A$81:$IV$88,[36]BOP!#REF!,[36]BOP!#REF!</definedName>
    <definedName name="Z_112039DB_FF0B_11D1_98B3_00C04FC96ABD_.wvu.Rows" localSheetId="48" hidden="1">[36]BOP!$A$36:$IV$36,[36]BOP!$A$44:$IV$44,[36]BOP!$A$59:$IV$59,[36]BOP!#REF!,[36]BOP!#REF!,[36]BOP!$A$79:$IV$79,[36]BOP!$A$81:$IV$88,[36]BOP!#REF!,[36]BOP!#REF!</definedName>
    <definedName name="Z_112039DB_FF0B_11D1_98B3_00C04FC96ABD_.wvu.Rows" localSheetId="49" hidden="1">[36]BOP!$A$36:$IV$36,[36]BOP!$A$44:$IV$44,[36]BOP!$A$59:$IV$59,[36]BOP!#REF!,[36]BOP!#REF!,[36]BOP!$A$79:$IV$79,[36]BOP!$A$81:$IV$88,[36]BOP!#REF!,[36]BOP!#REF!</definedName>
    <definedName name="Z_112039DB_FF0B_11D1_98B3_00C04FC96ABD_.wvu.Rows" localSheetId="50" hidden="1">[36]BOP!$A$36:$IV$36,[36]BOP!$A$44:$IV$44,[36]BOP!$A$59:$IV$59,[36]BOP!#REF!,[36]BOP!#REF!,[36]BOP!$A$79:$IV$79,[36]BOP!$A$81:$IV$88,[36]BOP!#REF!,[36]BOP!#REF!</definedName>
    <definedName name="Z_112039DB_FF0B_11D1_98B3_00C04FC96ABD_.wvu.Rows" localSheetId="51" hidden="1">[36]BOP!$A$36:$IV$36,[36]BOP!$A$44:$IV$44,[36]BOP!$A$59:$IV$59,[36]BOP!#REF!,[36]BOP!#REF!,[36]BOP!$A$79:$IV$79,[36]BOP!$A$81:$IV$88,[36]BOP!#REF!,[36]BOP!#REF!</definedName>
    <definedName name="Z_112039DB_FF0B_11D1_98B3_00C04FC96ABD_.wvu.Rows" localSheetId="52" hidden="1">[36]BOP!$A$36:$IV$36,[36]BOP!$A$44:$IV$44,[36]BOP!$A$59:$IV$59,[36]BOP!#REF!,[36]BOP!#REF!,[36]BOP!$A$79:$IV$79,[36]BOP!$A$81:$IV$88,[36]BOP!#REF!,[36]BOP!#REF!</definedName>
    <definedName name="Z_112039DB_FF0B_11D1_98B3_00C04FC96ABD_.wvu.Rows" localSheetId="53" hidden="1">[36]BOP!$A$36:$IV$36,[36]BOP!$A$44:$IV$44,[36]BOP!$A$59:$IV$59,[36]BOP!#REF!,[36]BOP!#REF!,[36]BOP!$A$79:$IV$79,[36]BOP!$A$81:$IV$88,[36]BOP!#REF!,[36]BOP!#REF!</definedName>
    <definedName name="Z_112039DB_FF0B_11D1_98B3_00C04FC96ABD_.wvu.Rows" localSheetId="54" hidden="1">[36]BOP!$A$36:$IV$36,[36]BOP!$A$44:$IV$44,[36]BOP!$A$59:$IV$59,[36]BOP!#REF!,[36]BOP!#REF!,[36]BOP!$A$79:$IV$79,[36]BOP!$A$81:$IV$88,[36]BOP!#REF!,[36]BOP!#REF!</definedName>
    <definedName name="Z_112039DB_FF0B_11D1_98B3_00C04FC96ABD_.wvu.Rows" localSheetId="55" hidden="1">[36]BOP!$A$36:$IV$36,[36]BOP!$A$44:$IV$44,[36]BOP!$A$59:$IV$59,[36]BOP!#REF!,[36]BOP!#REF!,[36]BOP!$A$79:$IV$79,[36]BOP!$A$81:$IV$88,[36]BOP!#REF!,[36]BOP!#REF!</definedName>
    <definedName name="Z_112039DB_FF0B_11D1_98B3_00C04FC96ABD_.wvu.Rows" localSheetId="56" hidden="1">[36]BOP!$A$36:$IV$36,[36]BOP!$A$44:$IV$44,[36]BOP!$A$59:$IV$59,[36]BOP!#REF!,[36]BOP!#REF!,[36]BOP!$A$79:$IV$79,[36]BOP!$A$81:$IV$88,[36]BOP!#REF!,[36]BOP!#REF!</definedName>
    <definedName name="Z_112039DB_FF0B_11D1_98B3_00C04FC96ABD_.wvu.Rows" localSheetId="58" hidden="1">[36]BOP!$A$36:$IV$36,[36]BOP!$A$44:$IV$44,[36]BOP!$A$59:$IV$59,[36]BOP!#REF!,[36]BOP!#REF!,[36]BOP!$A$79:$IV$79,[36]BOP!$A$81:$IV$88,[36]BOP!#REF!,[36]BOP!#REF!</definedName>
    <definedName name="Z_112039DB_FF0B_11D1_98B3_00C04FC96ABD_.wvu.Rows" localSheetId="59" hidden="1">[36]BOP!$A$36:$IV$36,[36]BOP!$A$44:$IV$44,[36]BOP!$A$59:$IV$59,[36]BOP!#REF!,[36]BOP!#REF!,[36]BOP!$A$79:$IV$79,[36]BOP!$A$81:$IV$88,[36]BOP!#REF!,[36]BOP!#REF!</definedName>
    <definedName name="Z_112039DB_FF0B_11D1_98B3_00C04FC96ABD_.wvu.Rows" localSheetId="6" hidden="1">[36]BOP!$36:$36,[36]BOP!$44:$44,[36]BOP!$59:$59,[36]BOP!#REF!,[36]BOP!#REF!,[36]BOP!$79:$79,[36]BOP!$81:$88,[36]BOP!#REF!,[36]BOP!#REF!</definedName>
    <definedName name="Z_112039DB_FF0B_11D1_98B3_00C04FC96ABD_.wvu.Rows" localSheetId="67" hidden="1">[36]BOP!$A$36:$IV$36,[36]BOP!$A$44:$IV$44,[36]BOP!$A$59:$IV$59,[36]BOP!#REF!,[36]BOP!#REF!,[36]BOP!$A$79:$IV$79,[36]BOP!$A$81:$IV$88,[36]BOP!#REF!,[36]BOP!#REF!</definedName>
    <definedName name="Z_112039DB_FF0B_11D1_98B3_00C04FC96ABD_.wvu.Rows" localSheetId="74" hidden="1">[36]BOP!$A$36:$IV$36,[36]BOP!$A$44:$IV$44,[36]BOP!$A$59:$IV$59,[36]BOP!#REF!,[36]BOP!#REF!,[36]BOP!$A$79:$IV$79,[36]BOP!$A$81:$IV$88,[36]BOP!#REF!,[36]BOP!#REF!</definedName>
    <definedName name="Z_112039DB_FF0B_11D1_98B3_00C04FC96ABD_.wvu.Rows" localSheetId="0" hidden="1">[36]BOP!$A$36:$IV$36,[36]BOP!$A$44:$IV$44,[36]BOP!$A$59:$IV$59,[36]BOP!#REF!,[36]BOP!#REF!,[36]BOP!$A$79:$IV$79,[36]BOP!$A$81:$IV$88,[36]BOP!#REF!,[36]BOP!#REF!</definedName>
    <definedName name="Z_112039DB_FF0B_11D1_98B3_00C04FC96ABD_.wvu.Rows" hidden="1">[36]BOP!$A$36:$IV$36,[36]BOP!$A$44:$IV$44,[36]BOP!$A$59:$IV$59,[36]BOP!#REF!,[36]BOP!#REF!,[36]BOP!$A$79:$IV$79,[36]BOP!$A$81:$IV$88,[36]BOP!#REF!,[36]BOP!#REF!</definedName>
    <definedName name="Z_112039DC_FF0B_11D1_98B3_00C04FC96ABD_.wvu.Rows" localSheetId="1" hidden="1">[36]BOP!$A$36:$IV$36,[36]BOP!$A$44:$IV$44,[36]BOP!$A$59:$IV$59,[36]BOP!#REF!,[36]BOP!#REF!,[36]BOP!$A$79:$IV$79,[36]BOP!$A$81:$IV$88,[36]BOP!#REF!,[36]BOP!#REF!</definedName>
    <definedName name="Z_112039DC_FF0B_11D1_98B3_00C04FC96ABD_.wvu.Rows" localSheetId="21" hidden="1">[36]BOP!$A$36:$IV$36,[36]BOP!$A$44:$IV$44,[36]BOP!$A$59:$IV$59,[36]BOP!#REF!,[36]BOP!#REF!,[36]BOP!$A$79:$IV$79,[36]BOP!$A$81:$IV$88,[36]BOP!#REF!,[36]BOP!#REF!</definedName>
    <definedName name="Z_112039DC_FF0B_11D1_98B3_00C04FC96ABD_.wvu.Rows" localSheetId="23" hidden="1">[36]BOP!$A$36:$IV$36,[36]BOP!$A$44:$IV$44,[36]BOP!$A$59:$IV$59,[36]BOP!#REF!,[36]BOP!#REF!,[36]BOP!$A$79:$IV$79,[36]BOP!$A$81:$IV$88,[36]BOP!#REF!,[36]BOP!#REF!</definedName>
    <definedName name="Z_112039DC_FF0B_11D1_98B3_00C04FC96ABD_.wvu.Rows" localSheetId="2" hidden="1">[36]BOP!$A$36:$IV$36,[36]BOP!$A$44:$IV$44,[36]BOP!$A$59:$IV$59,[36]BOP!#REF!,[36]BOP!#REF!,[36]BOP!$A$79:$IV$79,[36]BOP!$A$81:$IV$88,[36]BOP!#REF!,[36]BOP!#REF!</definedName>
    <definedName name="Z_112039DC_FF0B_11D1_98B3_00C04FC96ABD_.wvu.Rows" localSheetId="32" hidden="1">[36]BOP!$A$36:$IV$36,[36]BOP!$A$44:$IV$44,[36]BOP!$A$59:$IV$59,[36]BOP!#REF!,[36]BOP!#REF!,[36]BOP!$A$79:$IV$79,[36]BOP!$A$81:$IV$88,[36]BOP!#REF!,[36]BOP!#REF!</definedName>
    <definedName name="Z_112039DC_FF0B_11D1_98B3_00C04FC96ABD_.wvu.Rows" localSheetId="33" hidden="1">[36]BOP!$A$36:$IV$36,[36]BOP!$A$44:$IV$44,[36]BOP!$A$59:$IV$59,[36]BOP!#REF!,[36]BOP!#REF!,[36]BOP!$A$79:$IV$79,[36]BOP!$A$81:$IV$88,[36]BOP!#REF!,[36]BOP!#REF!</definedName>
    <definedName name="Z_112039DC_FF0B_11D1_98B3_00C04FC96ABD_.wvu.Rows" localSheetId="39" hidden="1">[36]BOP!$A$36:$IV$36,[36]BOP!$A$44:$IV$44,[36]BOP!$A$59:$IV$59,[36]BOP!#REF!,[36]BOP!#REF!,[36]BOP!$A$79:$IV$79,[36]BOP!$A$81:$IV$88,[36]BOP!#REF!,[36]BOP!#REF!</definedName>
    <definedName name="Z_112039DC_FF0B_11D1_98B3_00C04FC96ABD_.wvu.Rows" localSheetId="40" hidden="1">[36]BOP!$A$36:$IV$36,[36]BOP!$A$44:$IV$44,[36]BOP!$A$59:$IV$59,[36]BOP!#REF!,[36]BOP!#REF!,[36]BOP!$A$79:$IV$79,[36]BOP!$A$81:$IV$88,[36]BOP!#REF!,[36]BOP!#REF!</definedName>
    <definedName name="Z_112039DC_FF0B_11D1_98B3_00C04FC96ABD_.wvu.Rows" localSheetId="41" hidden="1">[37]BOP!$A$36:$IV$36,[37]BOP!$A$44:$IV$44,[37]BOP!$A$59:$IV$59,[37]BOP!#REF!,[37]BOP!#REF!,[37]BOP!$A$79:$IV$79,[37]BOP!$A$81:$IV$88,[37]BOP!#REF!,[37]BOP!#REF!</definedName>
    <definedName name="Z_112039DC_FF0B_11D1_98B3_00C04FC96ABD_.wvu.Rows" localSheetId="42" hidden="1">[37]BOP!$A$36:$IV$36,[37]BOP!$A$44:$IV$44,[37]BOP!$A$59:$IV$59,[37]BOP!#REF!,[37]BOP!#REF!,[37]BOP!$A$79:$IV$79,[37]BOP!$A$81:$IV$88,[37]BOP!#REF!,[37]BOP!#REF!</definedName>
    <definedName name="Z_112039DC_FF0B_11D1_98B3_00C04FC96ABD_.wvu.Rows" localSheetId="43" hidden="1">[38]BOP!$A$36:$IV$36,[38]BOP!$A$44:$IV$44,[38]BOP!$A$59:$IV$59,[38]BOP!#REF!,[38]BOP!#REF!,[38]BOP!$A$79:$IV$79,[38]BOP!$A$81:$IV$88,[38]BOP!#REF!,[38]BOP!#REF!</definedName>
    <definedName name="Z_112039DC_FF0B_11D1_98B3_00C04FC96ABD_.wvu.Rows" localSheetId="44" hidden="1">[38]BOP!$A$36:$IV$36,[38]BOP!$A$44:$IV$44,[38]BOP!$A$59:$IV$59,[38]BOP!#REF!,[38]BOP!#REF!,[38]BOP!$A$79:$IV$79,[38]BOP!$A$81:$IV$88,[38]BOP!#REF!,[38]BOP!#REF!</definedName>
    <definedName name="Z_112039DC_FF0B_11D1_98B3_00C04FC96ABD_.wvu.Rows" localSheetId="45" hidden="1">[38]BOP!$A$36:$IV$36,[38]BOP!$A$44:$IV$44,[38]BOP!$A$59:$IV$59,[38]BOP!#REF!,[38]BOP!#REF!,[38]BOP!$A$79:$IV$79,[38]BOP!$A$81:$IV$88,[38]BOP!#REF!,[38]BOP!#REF!</definedName>
    <definedName name="Z_112039DC_FF0B_11D1_98B3_00C04FC96ABD_.wvu.Rows" localSheetId="46" hidden="1">[36]BOP!$A$36:$IV$36,[36]BOP!$A$44:$IV$44,[36]BOP!$A$59:$IV$59,[36]BOP!#REF!,[36]BOP!#REF!,[36]BOP!$A$79:$IV$79,[36]BOP!$A$81:$IV$88,[36]BOP!#REF!,[36]BOP!#REF!</definedName>
    <definedName name="Z_112039DC_FF0B_11D1_98B3_00C04FC96ABD_.wvu.Rows" localSheetId="47" hidden="1">[36]BOP!$A$36:$IV$36,[36]BOP!$A$44:$IV$44,[36]BOP!$A$59:$IV$59,[36]BOP!#REF!,[36]BOP!#REF!,[36]BOP!$A$79:$IV$79,[36]BOP!$A$81:$IV$88,[36]BOP!#REF!,[36]BOP!#REF!</definedName>
    <definedName name="Z_112039DC_FF0B_11D1_98B3_00C04FC96ABD_.wvu.Rows" localSheetId="48" hidden="1">[36]BOP!$A$36:$IV$36,[36]BOP!$A$44:$IV$44,[36]BOP!$A$59:$IV$59,[36]BOP!#REF!,[36]BOP!#REF!,[36]BOP!$A$79:$IV$79,[36]BOP!$A$81:$IV$88,[36]BOP!#REF!,[36]BOP!#REF!</definedName>
    <definedName name="Z_112039DC_FF0B_11D1_98B3_00C04FC96ABD_.wvu.Rows" localSheetId="49" hidden="1">[36]BOP!$A$36:$IV$36,[36]BOP!$A$44:$IV$44,[36]BOP!$A$59:$IV$59,[36]BOP!#REF!,[36]BOP!#REF!,[36]BOP!$A$79:$IV$79,[36]BOP!$A$81:$IV$88,[36]BOP!#REF!,[36]BOP!#REF!</definedName>
    <definedName name="Z_112039DC_FF0B_11D1_98B3_00C04FC96ABD_.wvu.Rows" localSheetId="50" hidden="1">[36]BOP!$A$36:$IV$36,[36]BOP!$A$44:$IV$44,[36]BOP!$A$59:$IV$59,[36]BOP!#REF!,[36]BOP!#REF!,[36]BOP!$A$79:$IV$79,[36]BOP!$A$81:$IV$88,[36]BOP!#REF!,[36]BOP!#REF!</definedName>
    <definedName name="Z_112039DC_FF0B_11D1_98B3_00C04FC96ABD_.wvu.Rows" localSheetId="51" hidden="1">[36]BOP!$A$36:$IV$36,[36]BOP!$A$44:$IV$44,[36]BOP!$A$59:$IV$59,[36]BOP!#REF!,[36]BOP!#REF!,[36]BOP!$A$79:$IV$79,[36]BOP!$A$81:$IV$88,[36]BOP!#REF!,[36]BOP!#REF!</definedName>
    <definedName name="Z_112039DC_FF0B_11D1_98B3_00C04FC96ABD_.wvu.Rows" localSheetId="52" hidden="1">[36]BOP!$A$36:$IV$36,[36]BOP!$A$44:$IV$44,[36]BOP!$A$59:$IV$59,[36]BOP!#REF!,[36]BOP!#REF!,[36]BOP!$A$79:$IV$79,[36]BOP!$A$81:$IV$88,[36]BOP!#REF!,[36]BOP!#REF!</definedName>
    <definedName name="Z_112039DC_FF0B_11D1_98B3_00C04FC96ABD_.wvu.Rows" localSheetId="53" hidden="1">[36]BOP!$A$36:$IV$36,[36]BOP!$A$44:$IV$44,[36]BOP!$A$59:$IV$59,[36]BOP!#REF!,[36]BOP!#REF!,[36]BOP!$A$79:$IV$79,[36]BOP!$A$81:$IV$88,[36]BOP!#REF!,[36]BOP!#REF!</definedName>
    <definedName name="Z_112039DC_FF0B_11D1_98B3_00C04FC96ABD_.wvu.Rows" localSheetId="54" hidden="1">[36]BOP!$A$36:$IV$36,[36]BOP!$A$44:$IV$44,[36]BOP!$A$59:$IV$59,[36]BOP!#REF!,[36]BOP!#REF!,[36]BOP!$A$79:$IV$79,[36]BOP!$A$81:$IV$88,[36]BOP!#REF!,[36]BOP!#REF!</definedName>
    <definedName name="Z_112039DC_FF0B_11D1_98B3_00C04FC96ABD_.wvu.Rows" localSheetId="55" hidden="1">[36]BOP!$A$36:$IV$36,[36]BOP!$A$44:$IV$44,[36]BOP!$A$59:$IV$59,[36]BOP!#REF!,[36]BOP!#REF!,[36]BOP!$A$79:$IV$79,[36]BOP!$A$81:$IV$88,[36]BOP!#REF!,[36]BOP!#REF!</definedName>
    <definedName name="Z_112039DC_FF0B_11D1_98B3_00C04FC96ABD_.wvu.Rows" localSheetId="56" hidden="1">[36]BOP!$A$36:$IV$36,[36]BOP!$A$44:$IV$44,[36]BOP!$A$59:$IV$59,[36]BOP!#REF!,[36]BOP!#REF!,[36]BOP!$A$79:$IV$79,[36]BOP!$A$81:$IV$88,[36]BOP!#REF!,[36]BOP!#REF!</definedName>
    <definedName name="Z_112039DC_FF0B_11D1_98B3_00C04FC96ABD_.wvu.Rows" localSheetId="58" hidden="1">[36]BOP!$A$36:$IV$36,[36]BOP!$A$44:$IV$44,[36]BOP!$A$59:$IV$59,[36]BOP!#REF!,[36]BOP!#REF!,[36]BOP!$A$79:$IV$79,[36]BOP!$A$81:$IV$88,[36]BOP!#REF!,[36]BOP!#REF!</definedName>
    <definedName name="Z_112039DC_FF0B_11D1_98B3_00C04FC96ABD_.wvu.Rows" localSheetId="59" hidden="1">[36]BOP!$A$36:$IV$36,[36]BOP!$A$44:$IV$44,[36]BOP!$A$59:$IV$59,[36]BOP!#REF!,[36]BOP!#REF!,[36]BOP!$A$79:$IV$79,[36]BOP!$A$81:$IV$88,[36]BOP!#REF!,[36]BOP!#REF!</definedName>
    <definedName name="Z_112039DC_FF0B_11D1_98B3_00C04FC96ABD_.wvu.Rows" localSheetId="6" hidden="1">[36]BOP!$36:$36,[36]BOP!$44:$44,[36]BOP!$59:$59,[36]BOP!#REF!,[36]BOP!#REF!,[36]BOP!$79:$79,[36]BOP!$81:$88,[36]BOP!#REF!,[36]BOP!#REF!</definedName>
    <definedName name="Z_112039DC_FF0B_11D1_98B3_00C04FC96ABD_.wvu.Rows" localSheetId="67" hidden="1">[36]BOP!$A$36:$IV$36,[36]BOP!$A$44:$IV$44,[36]BOP!$A$59:$IV$59,[36]BOP!#REF!,[36]BOP!#REF!,[36]BOP!$A$79:$IV$79,[36]BOP!$A$81:$IV$88,[36]BOP!#REF!,[36]BOP!#REF!</definedName>
    <definedName name="Z_112039DC_FF0B_11D1_98B3_00C04FC96ABD_.wvu.Rows" localSheetId="74" hidden="1">[36]BOP!$A$36:$IV$36,[36]BOP!$A$44:$IV$44,[36]BOP!$A$59:$IV$59,[36]BOP!#REF!,[36]BOP!#REF!,[36]BOP!$A$79:$IV$79,[36]BOP!$A$81:$IV$88,[36]BOP!#REF!,[36]BOP!#REF!</definedName>
    <definedName name="Z_112039DC_FF0B_11D1_98B3_00C04FC96ABD_.wvu.Rows" localSheetId="0" hidden="1">[36]BOP!$A$36:$IV$36,[36]BOP!$A$44:$IV$44,[36]BOP!$A$59:$IV$59,[36]BOP!#REF!,[36]BOP!#REF!,[36]BOP!$A$79:$IV$79,[36]BOP!$A$81:$IV$88,[36]BOP!#REF!,[36]BOP!#REF!</definedName>
    <definedName name="Z_112039DC_FF0B_11D1_98B3_00C04FC96ABD_.wvu.Rows" hidden="1">[36]BOP!$A$36:$IV$36,[36]BOP!$A$44:$IV$44,[36]BOP!$A$59:$IV$59,[36]BOP!#REF!,[36]BOP!#REF!,[36]BOP!$A$79:$IV$79,[36]BOP!$A$81:$IV$88,[36]BOP!#REF!,[36]BOP!#REF!</definedName>
    <definedName name="Z_112039DD_FF0B_11D1_98B3_00C04FC96ABD_.wvu.Rows" localSheetId="21" hidden="1">[36]BOP!$A$36:$IV$36,[36]BOP!$A$44:$IV$44,[36]BOP!$A$59:$IV$59,[36]BOP!#REF!,[36]BOP!#REF!,[36]BOP!$A$79:$IV$79</definedName>
    <definedName name="Z_112039DD_FF0B_11D1_98B3_00C04FC96ABD_.wvu.Rows" localSheetId="23" hidden="1">[36]BOP!$A$36:$IV$36,[36]BOP!$A$44:$IV$44,[36]BOP!$A$59:$IV$59,[36]BOP!#REF!,[36]BOP!#REF!,[36]BOP!$A$79:$IV$79</definedName>
    <definedName name="Z_112039DD_FF0B_11D1_98B3_00C04FC96ABD_.wvu.Rows" localSheetId="41" hidden="1">[37]BOP!$A$36:$IV$36,[37]BOP!$A$44:$IV$44,[37]BOP!$A$59:$IV$59,[37]BOP!#REF!,[37]BOP!#REF!,[37]BOP!$A$79:$IV$79</definedName>
    <definedName name="Z_112039DD_FF0B_11D1_98B3_00C04FC96ABD_.wvu.Rows" localSheetId="42" hidden="1">[37]BOP!$A$36:$IV$36,[37]BOP!$A$44:$IV$44,[37]BOP!$A$59:$IV$59,[37]BOP!#REF!,[37]BOP!#REF!,[37]BOP!$A$79:$IV$79</definedName>
    <definedName name="Z_112039DD_FF0B_11D1_98B3_00C04FC96ABD_.wvu.Rows" localSheetId="43" hidden="1">[38]BOP!$A$36:$IV$36,[38]BOP!$A$44:$IV$44,[38]BOP!$A$59:$IV$59,[38]BOP!#REF!,[38]BOP!#REF!,[38]BOP!$A$79:$IV$79</definedName>
    <definedName name="Z_112039DD_FF0B_11D1_98B3_00C04FC96ABD_.wvu.Rows" localSheetId="44" hidden="1">[38]BOP!$A$36:$IV$36,[38]BOP!$A$44:$IV$44,[38]BOP!$A$59:$IV$59,[38]BOP!#REF!,[38]BOP!#REF!,[38]BOP!$A$79:$IV$79</definedName>
    <definedName name="Z_112039DD_FF0B_11D1_98B3_00C04FC96ABD_.wvu.Rows" localSheetId="45" hidden="1">[38]BOP!$A$36:$IV$36,[38]BOP!$A$44:$IV$44,[38]BOP!$A$59:$IV$59,[38]BOP!#REF!,[38]BOP!#REF!,[38]BOP!$A$79:$IV$79</definedName>
    <definedName name="Z_112039DD_FF0B_11D1_98B3_00C04FC96ABD_.wvu.Rows" hidden="1">[36]BOP!$A$36:$IV$36,[36]BOP!$A$44:$IV$44,[36]BOP!$A$59:$IV$59,[36]BOP!#REF!,[36]BOP!#REF!,[36]BOP!$A$79:$IV$79</definedName>
    <definedName name="Z_1A87067C_7102_4E77_BC8D_D9D9112AA17F_.wvu.Cols" localSheetId="1" hidden="1">#REF!</definedName>
    <definedName name="Z_1A87067C_7102_4E77_BC8D_D9D9112AA17F_.wvu.Cols" localSheetId="21" hidden="1">#REF!</definedName>
    <definedName name="Z_1A87067C_7102_4E77_BC8D_D9D9112AA17F_.wvu.Cols" localSheetId="22" hidden="1">#REF!</definedName>
    <definedName name="Z_1A87067C_7102_4E77_BC8D_D9D9112AA17F_.wvu.Cols" localSheetId="23" hidden="1">#REF!</definedName>
    <definedName name="Z_1A87067C_7102_4E77_BC8D_D9D9112AA17F_.wvu.Cols" localSheetId="2" hidden="1">#REF!</definedName>
    <definedName name="Z_1A87067C_7102_4E77_BC8D_D9D9112AA17F_.wvu.Cols" localSheetId="26" hidden="1">#REF!</definedName>
    <definedName name="Z_1A87067C_7102_4E77_BC8D_D9D9112AA17F_.wvu.Cols" localSheetId="27" hidden="1">#REF!</definedName>
    <definedName name="Z_1A87067C_7102_4E77_BC8D_D9D9112AA17F_.wvu.Cols" localSheetId="31" hidden="1">#REF!</definedName>
    <definedName name="Z_1A87067C_7102_4E77_BC8D_D9D9112AA17F_.wvu.Cols" localSheetId="32" hidden="1">#REF!</definedName>
    <definedName name="Z_1A87067C_7102_4E77_BC8D_D9D9112AA17F_.wvu.Cols" localSheetId="33" hidden="1">#REF!</definedName>
    <definedName name="Z_1A87067C_7102_4E77_BC8D_D9D9112AA17F_.wvu.Cols" localSheetId="3" hidden="1">#REF!</definedName>
    <definedName name="Z_1A87067C_7102_4E77_BC8D_D9D9112AA17F_.wvu.Cols" localSheetId="39" hidden="1">#REF!</definedName>
    <definedName name="Z_1A87067C_7102_4E77_BC8D_D9D9112AA17F_.wvu.Cols" localSheetId="40" hidden="1">#REF!</definedName>
    <definedName name="Z_1A87067C_7102_4E77_BC8D_D9D9112AA17F_.wvu.Cols" localSheetId="41" hidden="1">#REF!</definedName>
    <definedName name="Z_1A87067C_7102_4E77_BC8D_D9D9112AA17F_.wvu.Cols" localSheetId="42" hidden="1">#REF!</definedName>
    <definedName name="Z_1A87067C_7102_4E77_BC8D_D9D9112AA17F_.wvu.Cols" localSheetId="43" hidden="1">#REF!</definedName>
    <definedName name="Z_1A87067C_7102_4E77_BC8D_D9D9112AA17F_.wvu.Cols" localSheetId="44" hidden="1">#REF!</definedName>
    <definedName name="Z_1A87067C_7102_4E77_BC8D_D9D9112AA17F_.wvu.Cols" localSheetId="45" hidden="1">#REF!</definedName>
    <definedName name="Z_1A87067C_7102_4E77_BC8D_D9D9112AA17F_.wvu.Cols" localSheetId="46" hidden="1">#REF!</definedName>
    <definedName name="Z_1A87067C_7102_4E77_BC8D_D9D9112AA17F_.wvu.Cols" localSheetId="47" hidden="1">#REF!</definedName>
    <definedName name="Z_1A87067C_7102_4E77_BC8D_D9D9112AA17F_.wvu.Cols" localSheetId="48" hidden="1">#REF!</definedName>
    <definedName name="Z_1A87067C_7102_4E77_BC8D_D9D9112AA17F_.wvu.Cols" localSheetId="49" hidden="1">#REF!</definedName>
    <definedName name="Z_1A87067C_7102_4E77_BC8D_D9D9112AA17F_.wvu.Cols" localSheetId="50" hidden="1">#REF!</definedName>
    <definedName name="Z_1A87067C_7102_4E77_BC8D_D9D9112AA17F_.wvu.Cols" localSheetId="51" hidden="1">#REF!</definedName>
    <definedName name="Z_1A87067C_7102_4E77_BC8D_D9D9112AA17F_.wvu.Cols" localSheetId="52" hidden="1">#REF!</definedName>
    <definedName name="Z_1A87067C_7102_4E77_BC8D_D9D9112AA17F_.wvu.Cols" localSheetId="53" hidden="1">#REF!</definedName>
    <definedName name="Z_1A87067C_7102_4E77_BC8D_D9D9112AA17F_.wvu.Cols" localSheetId="54" hidden="1">#REF!</definedName>
    <definedName name="Z_1A87067C_7102_4E77_BC8D_D9D9112AA17F_.wvu.Cols" localSheetId="55" hidden="1">#REF!</definedName>
    <definedName name="Z_1A87067C_7102_4E77_BC8D_D9D9112AA17F_.wvu.Cols" localSheetId="56" hidden="1">#REF!</definedName>
    <definedName name="Z_1A87067C_7102_4E77_BC8D_D9D9112AA17F_.wvu.Cols" localSheetId="58" hidden="1">#REF!</definedName>
    <definedName name="Z_1A87067C_7102_4E77_BC8D_D9D9112AA17F_.wvu.Cols" localSheetId="59" hidden="1">#REF!</definedName>
    <definedName name="Z_1A87067C_7102_4E77_BC8D_D9D9112AA17F_.wvu.Cols" localSheetId="64" hidden="1">#REF!</definedName>
    <definedName name="Z_1A87067C_7102_4E77_BC8D_D9D9112AA17F_.wvu.Cols" localSheetId="65" hidden="1">#REF!</definedName>
    <definedName name="Z_1A87067C_7102_4E77_BC8D_D9D9112AA17F_.wvu.Cols" localSheetId="66" hidden="1">#REF!</definedName>
    <definedName name="Z_1A87067C_7102_4E77_BC8D_D9D9112AA17F_.wvu.Cols" localSheetId="6" hidden="1">#REF!</definedName>
    <definedName name="Z_1A87067C_7102_4E77_BC8D_D9D9112AA17F_.wvu.Cols" localSheetId="67" hidden="1">#REF!</definedName>
    <definedName name="Z_1A87067C_7102_4E77_BC8D_D9D9112AA17F_.wvu.Cols" localSheetId="69" hidden="1">#REF!</definedName>
    <definedName name="Z_1A87067C_7102_4E77_BC8D_D9D9112AA17F_.wvu.Cols" localSheetId="71" hidden="1">#REF!</definedName>
    <definedName name="Z_1A87067C_7102_4E77_BC8D_D9D9112AA17F_.wvu.Cols" localSheetId="73" hidden="1">#REF!</definedName>
    <definedName name="Z_1A87067C_7102_4E77_BC8D_D9D9112AA17F_.wvu.Cols" localSheetId="74" hidden="1">#REF!</definedName>
    <definedName name="Z_1A87067C_7102_4E77_BC8D_D9D9112AA17F_.wvu.Cols" localSheetId="0" hidden="1">#REF!</definedName>
    <definedName name="Z_1A87067C_7102_4E77_BC8D_D9D9112AA17F_.wvu.Cols" hidden="1">#REF!</definedName>
    <definedName name="Z_1A87067C_7102_4E77_BC8D_D9D9112AA17F_.wvu.PrintArea" localSheetId="1" hidden="1">#REF!</definedName>
    <definedName name="Z_1A87067C_7102_4E77_BC8D_D9D9112AA17F_.wvu.PrintArea" localSheetId="21" hidden="1">#REF!</definedName>
    <definedName name="Z_1A87067C_7102_4E77_BC8D_D9D9112AA17F_.wvu.PrintArea" localSheetId="22" hidden="1">#REF!</definedName>
    <definedName name="Z_1A87067C_7102_4E77_BC8D_D9D9112AA17F_.wvu.PrintArea" localSheetId="23" hidden="1">#REF!</definedName>
    <definedName name="Z_1A87067C_7102_4E77_BC8D_D9D9112AA17F_.wvu.PrintArea" localSheetId="2" hidden="1">#REF!</definedName>
    <definedName name="Z_1A87067C_7102_4E77_BC8D_D9D9112AA17F_.wvu.PrintArea" localSheetId="26" hidden="1">#REF!</definedName>
    <definedName name="Z_1A87067C_7102_4E77_BC8D_D9D9112AA17F_.wvu.PrintArea" localSheetId="27" hidden="1">#REF!</definedName>
    <definedName name="Z_1A87067C_7102_4E77_BC8D_D9D9112AA17F_.wvu.PrintArea" localSheetId="31" hidden="1">#REF!</definedName>
    <definedName name="Z_1A87067C_7102_4E77_BC8D_D9D9112AA17F_.wvu.PrintArea" localSheetId="32" hidden="1">#REF!</definedName>
    <definedName name="Z_1A87067C_7102_4E77_BC8D_D9D9112AA17F_.wvu.PrintArea" localSheetId="33" hidden="1">#REF!</definedName>
    <definedName name="Z_1A87067C_7102_4E77_BC8D_D9D9112AA17F_.wvu.PrintArea" localSheetId="3" hidden="1">#REF!</definedName>
    <definedName name="Z_1A87067C_7102_4E77_BC8D_D9D9112AA17F_.wvu.PrintArea" localSheetId="39" hidden="1">#REF!</definedName>
    <definedName name="Z_1A87067C_7102_4E77_BC8D_D9D9112AA17F_.wvu.PrintArea" localSheetId="40" hidden="1">#REF!</definedName>
    <definedName name="Z_1A87067C_7102_4E77_BC8D_D9D9112AA17F_.wvu.PrintArea" localSheetId="41" hidden="1">#REF!</definedName>
    <definedName name="Z_1A87067C_7102_4E77_BC8D_D9D9112AA17F_.wvu.PrintArea" localSheetId="42" hidden="1">#REF!</definedName>
    <definedName name="Z_1A87067C_7102_4E77_BC8D_D9D9112AA17F_.wvu.PrintArea" localSheetId="43" hidden="1">#REF!</definedName>
    <definedName name="Z_1A87067C_7102_4E77_BC8D_D9D9112AA17F_.wvu.PrintArea" localSheetId="44" hidden="1">#REF!</definedName>
    <definedName name="Z_1A87067C_7102_4E77_BC8D_D9D9112AA17F_.wvu.PrintArea" localSheetId="45" hidden="1">#REF!</definedName>
    <definedName name="Z_1A87067C_7102_4E77_BC8D_D9D9112AA17F_.wvu.PrintArea" localSheetId="46" hidden="1">#REF!</definedName>
    <definedName name="Z_1A87067C_7102_4E77_BC8D_D9D9112AA17F_.wvu.PrintArea" localSheetId="47" hidden="1">#REF!</definedName>
    <definedName name="Z_1A87067C_7102_4E77_BC8D_D9D9112AA17F_.wvu.PrintArea" localSheetId="48" hidden="1">#REF!</definedName>
    <definedName name="Z_1A87067C_7102_4E77_BC8D_D9D9112AA17F_.wvu.PrintArea" localSheetId="49" hidden="1">#REF!</definedName>
    <definedName name="Z_1A87067C_7102_4E77_BC8D_D9D9112AA17F_.wvu.PrintArea" localSheetId="50" hidden="1">#REF!</definedName>
    <definedName name="Z_1A87067C_7102_4E77_BC8D_D9D9112AA17F_.wvu.PrintArea" localSheetId="51" hidden="1">#REF!</definedName>
    <definedName name="Z_1A87067C_7102_4E77_BC8D_D9D9112AA17F_.wvu.PrintArea" localSheetId="52" hidden="1">#REF!</definedName>
    <definedName name="Z_1A87067C_7102_4E77_BC8D_D9D9112AA17F_.wvu.PrintArea" localSheetId="53" hidden="1">#REF!</definedName>
    <definedName name="Z_1A87067C_7102_4E77_BC8D_D9D9112AA17F_.wvu.PrintArea" localSheetId="54" hidden="1">#REF!</definedName>
    <definedName name="Z_1A87067C_7102_4E77_BC8D_D9D9112AA17F_.wvu.PrintArea" localSheetId="55" hidden="1">#REF!</definedName>
    <definedName name="Z_1A87067C_7102_4E77_BC8D_D9D9112AA17F_.wvu.PrintArea" localSheetId="56" hidden="1">#REF!</definedName>
    <definedName name="Z_1A87067C_7102_4E77_BC8D_D9D9112AA17F_.wvu.PrintArea" localSheetId="58" hidden="1">#REF!</definedName>
    <definedName name="Z_1A87067C_7102_4E77_BC8D_D9D9112AA17F_.wvu.PrintArea" localSheetId="59" hidden="1">#REF!</definedName>
    <definedName name="Z_1A87067C_7102_4E77_BC8D_D9D9112AA17F_.wvu.PrintArea" localSheetId="64" hidden="1">#REF!</definedName>
    <definedName name="Z_1A87067C_7102_4E77_BC8D_D9D9112AA17F_.wvu.PrintArea" localSheetId="65" hidden="1">#REF!</definedName>
    <definedName name="Z_1A87067C_7102_4E77_BC8D_D9D9112AA17F_.wvu.PrintArea" localSheetId="66" hidden="1">#REF!</definedName>
    <definedName name="Z_1A87067C_7102_4E77_BC8D_D9D9112AA17F_.wvu.PrintArea" localSheetId="6" hidden="1">#REF!</definedName>
    <definedName name="Z_1A87067C_7102_4E77_BC8D_D9D9112AA17F_.wvu.PrintArea" localSheetId="67" hidden="1">#REF!</definedName>
    <definedName name="Z_1A87067C_7102_4E77_BC8D_D9D9112AA17F_.wvu.PrintArea" localSheetId="69" hidden="1">#REF!</definedName>
    <definedName name="Z_1A87067C_7102_4E77_BC8D_D9D9112AA17F_.wvu.PrintArea" localSheetId="71" hidden="1">#REF!</definedName>
    <definedName name="Z_1A87067C_7102_4E77_BC8D_D9D9112AA17F_.wvu.PrintArea" localSheetId="73" hidden="1">#REF!</definedName>
    <definedName name="Z_1A87067C_7102_4E77_BC8D_D9D9112AA17F_.wvu.PrintArea" localSheetId="74" hidden="1">#REF!</definedName>
    <definedName name="Z_1A87067C_7102_4E77_BC8D_D9D9112AA17F_.wvu.PrintArea" localSheetId="0" hidden="1">#REF!</definedName>
    <definedName name="Z_1A87067C_7102_4E77_BC8D_D9D9112AA17F_.wvu.PrintArea" hidden="1">#REF!</definedName>
    <definedName name="Z_1A87067C_7102_4E77_BC8D_D9D9112AA17F_.wvu.PrintTitles" localSheetId="1" hidden="1">#REF!</definedName>
    <definedName name="Z_1A87067C_7102_4E77_BC8D_D9D9112AA17F_.wvu.PrintTitles" localSheetId="21" hidden="1">#REF!</definedName>
    <definedName name="Z_1A87067C_7102_4E77_BC8D_D9D9112AA17F_.wvu.PrintTitles" localSheetId="22" hidden="1">#REF!</definedName>
    <definedName name="Z_1A87067C_7102_4E77_BC8D_D9D9112AA17F_.wvu.PrintTitles" localSheetId="23" hidden="1">#REF!</definedName>
    <definedName name="Z_1A87067C_7102_4E77_BC8D_D9D9112AA17F_.wvu.PrintTitles" localSheetId="2" hidden="1">#REF!</definedName>
    <definedName name="Z_1A87067C_7102_4E77_BC8D_D9D9112AA17F_.wvu.PrintTitles" localSheetId="26" hidden="1">#REF!</definedName>
    <definedName name="Z_1A87067C_7102_4E77_BC8D_D9D9112AA17F_.wvu.PrintTitles" localSheetId="27" hidden="1">#REF!</definedName>
    <definedName name="Z_1A87067C_7102_4E77_BC8D_D9D9112AA17F_.wvu.PrintTitles" localSheetId="31" hidden="1">#REF!</definedName>
    <definedName name="Z_1A87067C_7102_4E77_BC8D_D9D9112AA17F_.wvu.PrintTitles" localSheetId="32" hidden="1">#REF!</definedName>
    <definedName name="Z_1A87067C_7102_4E77_BC8D_D9D9112AA17F_.wvu.PrintTitles" localSheetId="33" hidden="1">#REF!</definedName>
    <definedName name="Z_1A87067C_7102_4E77_BC8D_D9D9112AA17F_.wvu.PrintTitles" localSheetId="3" hidden="1">#REF!</definedName>
    <definedName name="Z_1A87067C_7102_4E77_BC8D_D9D9112AA17F_.wvu.PrintTitles" localSheetId="39" hidden="1">#REF!</definedName>
    <definedName name="Z_1A87067C_7102_4E77_BC8D_D9D9112AA17F_.wvu.PrintTitles" localSheetId="40" hidden="1">#REF!</definedName>
    <definedName name="Z_1A87067C_7102_4E77_BC8D_D9D9112AA17F_.wvu.PrintTitles" localSheetId="41" hidden="1">#REF!</definedName>
    <definedName name="Z_1A87067C_7102_4E77_BC8D_D9D9112AA17F_.wvu.PrintTitles" localSheetId="42" hidden="1">#REF!</definedName>
    <definedName name="Z_1A87067C_7102_4E77_BC8D_D9D9112AA17F_.wvu.PrintTitles" localSheetId="43" hidden="1">#REF!</definedName>
    <definedName name="Z_1A87067C_7102_4E77_BC8D_D9D9112AA17F_.wvu.PrintTitles" localSheetId="44" hidden="1">#REF!</definedName>
    <definedName name="Z_1A87067C_7102_4E77_BC8D_D9D9112AA17F_.wvu.PrintTitles" localSheetId="45" hidden="1">#REF!</definedName>
    <definedName name="Z_1A87067C_7102_4E77_BC8D_D9D9112AA17F_.wvu.PrintTitles" localSheetId="46" hidden="1">#REF!</definedName>
    <definedName name="Z_1A87067C_7102_4E77_BC8D_D9D9112AA17F_.wvu.PrintTitles" localSheetId="47" hidden="1">#REF!</definedName>
    <definedName name="Z_1A87067C_7102_4E77_BC8D_D9D9112AA17F_.wvu.PrintTitles" localSheetId="48" hidden="1">#REF!</definedName>
    <definedName name="Z_1A87067C_7102_4E77_BC8D_D9D9112AA17F_.wvu.PrintTitles" localSheetId="49" hidden="1">#REF!</definedName>
    <definedName name="Z_1A87067C_7102_4E77_BC8D_D9D9112AA17F_.wvu.PrintTitles" localSheetId="50" hidden="1">#REF!</definedName>
    <definedName name="Z_1A87067C_7102_4E77_BC8D_D9D9112AA17F_.wvu.PrintTitles" localSheetId="51" hidden="1">#REF!</definedName>
    <definedName name="Z_1A87067C_7102_4E77_BC8D_D9D9112AA17F_.wvu.PrintTitles" localSheetId="52" hidden="1">#REF!</definedName>
    <definedName name="Z_1A87067C_7102_4E77_BC8D_D9D9112AA17F_.wvu.PrintTitles" localSheetId="53" hidden="1">#REF!</definedName>
    <definedName name="Z_1A87067C_7102_4E77_BC8D_D9D9112AA17F_.wvu.PrintTitles" localSheetId="54" hidden="1">#REF!</definedName>
    <definedName name="Z_1A87067C_7102_4E77_BC8D_D9D9112AA17F_.wvu.PrintTitles" localSheetId="55" hidden="1">#REF!</definedName>
    <definedName name="Z_1A87067C_7102_4E77_BC8D_D9D9112AA17F_.wvu.PrintTitles" localSheetId="56" hidden="1">#REF!</definedName>
    <definedName name="Z_1A87067C_7102_4E77_BC8D_D9D9112AA17F_.wvu.PrintTitles" localSheetId="58" hidden="1">#REF!</definedName>
    <definedName name="Z_1A87067C_7102_4E77_BC8D_D9D9112AA17F_.wvu.PrintTitles" localSheetId="59" hidden="1">#REF!</definedName>
    <definedName name="Z_1A87067C_7102_4E77_BC8D_D9D9112AA17F_.wvu.PrintTitles" localSheetId="64" hidden="1">#REF!</definedName>
    <definedName name="Z_1A87067C_7102_4E77_BC8D_D9D9112AA17F_.wvu.PrintTitles" localSheetId="65" hidden="1">#REF!</definedName>
    <definedName name="Z_1A87067C_7102_4E77_BC8D_D9D9112AA17F_.wvu.PrintTitles" localSheetId="66" hidden="1">#REF!</definedName>
    <definedName name="Z_1A87067C_7102_4E77_BC8D_D9D9112AA17F_.wvu.PrintTitles" localSheetId="6" hidden="1">#REF!</definedName>
    <definedName name="Z_1A87067C_7102_4E77_BC8D_D9D9112AA17F_.wvu.PrintTitles" localSheetId="67" hidden="1">#REF!</definedName>
    <definedName name="Z_1A87067C_7102_4E77_BC8D_D9D9112AA17F_.wvu.PrintTitles" localSheetId="69" hidden="1">#REF!</definedName>
    <definedName name="Z_1A87067C_7102_4E77_BC8D_D9D9112AA17F_.wvu.PrintTitles" localSheetId="71" hidden="1">#REF!</definedName>
    <definedName name="Z_1A87067C_7102_4E77_BC8D_D9D9112AA17F_.wvu.PrintTitles" localSheetId="73" hidden="1">#REF!</definedName>
    <definedName name="Z_1A87067C_7102_4E77_BC8D_D9D9112AA17F_.wvu.PrintTitles" localSheetId="74" hidden="1">#REF!</definedName>
    <definedName name="Z_1A87067C_7102_4E77_BC8D_D9D9112AA17F_.wvu.PrintTitles" localSheetId="0" hidden="1">#REF!</definedName>
    <definedName name="Z_1A87067C_7102_4E77_BC8D_D9D9112AA17F_.wvu.PrintTitles" hidden="1">#REF!</definedName>
    <definedName name="Z_1A87067C_7102_4E77_BC8D_D9D9112AA17F_.wvu.Rows" localSheetId="1" hidden="1">#REF!</definedName>
    <definedName name="Z_1A87067C_7102_4E77_BC8D_D9D9112AA17F_.wvu.Rows" localSheetId="21" hidden="1">#REF!</definedName>
    <definedName name="Z_1A87067C_7102_4E77_BC8D_D9D9112AA17F_.wvu.Rows" localSheetId="23" hidden="1">#REF!</definedName>
    <definedName name="Z_1A87067C_7102_4E77_BC8D_D9D9112AA17F_.wvu.Rows" localSheetId="26" hidden="1">#REF!</definedName>
    <definedName name="Z_1A87067C_7102_4E77_BC8D_D9D9112AA17F_.wvu.Rows" localSheetId="27" hidden="1">#REF!</definedName>
    <definedName name="Z_1A87067C_7102_4E77_BC8D_D9D9112AA17F_.wvu.Rows" localSheetId="33" hidden="1">#REF!</definedName>
    <definedName name="Z_1A87067C_7102_4E77_BC8D_D9D9112AA17F_.wvu.Rows" localSheetId="41" hidden="1">#REF!</definedName>
    <definedName name="Z_1A87067C_7102_4E77_BC8D_D9D9112AA17F_.wvu.Rows" localSheetId="42" hidden="1">#REF!</definedName>
    <definedName name="Z_1A87067C_7102_4E77_BC8D_D9D9112AA17F_.wvu.Rows" localSheetId="43" hidden="1">#REF!</definedName>
    <definedName name="Z_1A87067C_7102_4E77_BC8D_D9D9112AA17F_.wvu.Rows" localSheetId="44" hidden="1">#REF!</definedName>
    <definedName name="Z_1A87067C_7102_4E77_BC8D_D9D9112AA17F_.wvu.Rows" localSheetId="45" hidden="1">#REF!</definedName>
    <definedName name="Z_1A87067C_7102_4E77_BC8D_D9D9112AA17F_.wvu.Rows" localSheetId="46" hidden="1">#REF!</definedName>
    <definedName name="Z_1A87067C_7102_4E77_BC8D_D9D9112AA17F_.wvu.Rows" localSheetId="47" hidden="1">#REF!</definedName>
    <definedName name="Z_1A87067C_7102_4E77_BC8D_D9D9112AA17F_.wvu.Rows" localSheetId="48" hidden="1">#REF!</definedName>
    <definedName name="Z_1A87067C_7102_4E77_BC8D_D9D9112AA17F_.wvu.Rows" localSheetId="49" hidden="1">#REF!</definedName>
    <definedName name="Z_1A87067C_7102_4E77_BC8D_D9D9112AA17F_.wvu.Rows" localSheetId="51" hidden="1">#REF!</definedName>
    <definedName name="Z_1A87067C_7102_4E77_BC8D_D9D9112AA17F_.wvu.Rows" localSheetId="52" hidden="1">#REF!</definedName>
    <definedName name="Z_1A87067C_7102_4E77_BC8D_D9D9112AA17F_.wvu.Rows" localSheetId="64" hidden="1">#REF!</definedName>
    <definedName name="Z_1A87067C_7102_4E77_BC8D_D9D9112AA17F_.wvu.Rows" localSheetId="65" hidden="1">#REF!</definedName>
    <definedName name="Z_1A87067C_7102_4E77_BC8D_D9D9112AA17F_.wvu.Rows" localSheetId="66" hidden="1">#REF!</definedName>
    <definedName name="Z_1A87067C_7102_4E77_BC8D_D9D9112AA17F_.wvu.Rows" localSheetId="6" hidden="1">#REF!</definedName>
    <definedName name="Z_1A87067C_7102_4E77_BC8D_D9D9112AA17F_.wvu.Rows" localSheetId="67" hidden="1">#REF!</definedName>
    <definedName name="Z_1A87067C_7102_4E77_BC8D_D9D9112AA17F_.wvu.Rows" localSheetId="69" hidden="1">#REF!</definedName>
    <definedName name="Z_1A87067C_7102_4E77_BC8D_D9D9112AA17F_.wvu.Rows" localSheetId="71" hidden="1">#REF!</definedName>
    <definedName name="Z_1A87067C_7102_4E77_BC8D_D9D9112AA17F_.wvu.Rows" localSheetId="73" hidden="1">#REF!</definedName>
    <definedName name="Z_1A87067C_7102_4E77_BC8D_D9D9112AA17F_.wvu.Rows" localSheetId="74" hidden="1">#REF!</definedName>
    <definedName name="Z_1A87067C_7102_4E77_BC8D_D9D9112AA17F_.wvu.Rows" localSheetId="0" hidden="1">#REF!</definedName>
    <definedName name="Z_1A87067C_7102_4E77_BC8D_D9D9112AA17F_.wvu.Rows" hidden="1">#REF!</definedName>
    <definedName name="Z_1A8C061B_2301_11D3_BFD1_000039E37209_.wvu.Cols" localSheetId="1" hidden="1">#REF!,#REF!,#REF!</definedName>
    <definedName name="Z_1A8C061B_2301_11D3_BFD1_000039E37209_.wvu.Cols" localSheetId="21" hidden="1">#REF!,#REF!,#REF!</definedName>
    <definedName name="Z_1A8C061B_2301_11D3_BFD1_000039E37209_.wvu.Cols" localSheetId="22" hidden="1">#REF!,#REF!,#REF!</definedName>
    <definedName name="Z_1A8C061B_2301_11D3_BFD1_000039E37209_.wvu.Cols" localSheetId="23" hidden="1">#REF!,#REF!,#REF!</definedName>
    <definedName name="Z_1A8C061B_2301_11D3_BFD1_000039E37209_.wvu.Cols" localSheetId="2" hidden="1">#REF!,#REF!,#REF!</definedName>
    <definedName name="Z_1A8C061B_2301_11D3_BFD1_000039E37209_.wvu.Cols" localSheetId="26" hidden="1">#REF!,#REF!,#REF!</definedName>
    <definedName name="Z_1A8C061B_2301_11D3_BFD1_000039E37209_.wvu.Cols" localSheetId="27" hidden="1">#REF!,#REF!,#REF!</definedName>
    <definedName name="Z_1A8C061B_2301_11D3_BFD1_000039E37209_.wvu.Cols" localSheetId="31" hidden="1">#REF!,#REF!,#REF!</definedName>
    <definedName name="Z_1A8C061B_2301_11D3_BFD1_000039E37209_.wvu.Cols" localSheetId="32" hidden="1">#REF!,#REF!,#REF!</definedName>
    <definedName name="Z_1A8C061B_2301_11D3_BFD1_000039E37209_.wvu.Cols" localSheetId="33" hidden="1">#REF!,#REF!,#REF!</definedName>
    <definedName name="Z_1A8C061B_2301_11D3_BFD1_000039E37209_.wvu.Cols" localSheetId="3" hidden="1">#REF!,#REF!,#REF!</definedName>
    <definedName name="Z_1A8C061B_2301_11D3_BFD1_000039E37209_.wvu.Cols" localSheetId="39" hidden="1">#REF!,#REF!,#REF!</definedName>
    <definedName name="Z_1A8C061B_2301_11D3_BFD1_000039E37209_.wvu.Cols" localSheetId="40" hidden="1">#REF!,#REF!,#REF!</definedName>
    <definedName name="Z_1A8C061B_2301_11D3_BFD1_000039E37209_.wvu.Cols" localSheetId="41" hidden="1">#REF!,#REF!,#REF!</definedName>
    <definedName name="Z_1A8C061B_2301_11D3_BFD1_000039E37209_.wvu.Cols" localSheetId="42" hidden="1">#REF!,#REF!,#REF!</definedName>
    <definedName name="Z_1A8C061B_2301_11D3_BFD1_000039E37209_.wvu.Cols" localSheetId="43" hidden="1">#REF!,#REF!,#REF!</definedName>
    <definedName name="Z_1A8C061B_2301_11D3_BFD1_000039E37209_.wvu.Cols" localSheetId="44" hidden="1">#REF!,#REF!,#REF!</definedName>
    <definedName name="Z_1A8C061B_2301_11D3_BFD1_000039E37209_.wvu.Cols" localSheetId="45" hidden="1">#REF!,#REF!,#REF!</definedName>
    <definedName name="Z_1A8C061B_2301_11D3_BFD1_000039E37209_.wvu.Cols" localSheetId="46" hidden="1">#REF!,#REF!,#REF!</definedName>
    <definedName name="Z_1A8C061B_2301_11D3_BFD1_000039E37209_.wvu.Cols" localSheetId="47" hidden="1">#REF!,#REF!,#REF!</definedName>
    <definedName name="Z_1A8C061B_2301_11D3_BFD1_000039E37209_.wvu.Cols" localSheetId="48" hidden="1">#REF!,#REF!,#REF!</definedName>
    <definedName name="Z_1A8C061B_2301_11D3_BFD1_000039E37209_.wvu.Cols" localSheetId="49" hidden="1">#REF!,#REF!,#REF!</definedName>
    <definedName name="Z_1A8C061B_2301_11D3_BFD1_000039E37209_.wvu.Cols" localSheetId="50" hidden="1">#REF!,#REF!,#REF!</definedName>
    <definedName name="Z_1A8C061B_2301_11D3_BFD1_000039E37209_.wvu.Cols" localSheetId="51" hidden="1">#REF!,#REF!,#REF!</definedName>
    <definedName name="Z_1A8C061B_2301_11D3_BFD1_000039E37209_.wvu.Cols" localSheetId="52" hidden="1">#REF!,#REF!,#REF!</definedName>
    <definedName name="Z_1A8C061B_2301_11D3_BFD1_000039E37209_.wvu.Cols" localSheetId="53" hidden="1">#REF!,#REF!,#REF!</definedName>
    <definedName name="Z_1A8C061B_2301_11D3_BFD1_000039E37209_.wvu.Cols" localSheetId="54" hidden="1">#REF!,#REF!,#REF!</definedName>
    <definedName name="Z_1A8C061B_2301_11D3_BFD1_000039E37209_.wvu.Cols" localSheetId="55" hidden="1">#REF!,#REF!,#REF!</definedName>
    <definedName name="Z_1A8C061B_2301_11D3_BFD1_000039E37209_.wvu.Cols" localSheetId="56" hidden="1">#REF!,#REF!,#REF!</definedName>
    <definedName name="Z_1A8C061B_2301_11D3_BFD1_000039E37209_.wvu.Cols" localSheetId="58" hidden="1">#REF!,#REF!,#REF!</definedName>
    <definedName name="Z_1A8C061B_2301_11D3_BFD1_000039E37209_.wvu.Cols" localSheetId="59" hidden="1">#REF!,#REF!,#REF!</definedName>
    <definedName name="Z_1A8C061B_2301_11D3_BFD1_000039E37209_.wvu.Cols" localSheetId="64" hidden="1">#REF!,#REF!,#REF!</definedName>
    <definedName name="Z_1A8C061B_2301_11D3_BFD1_000039E37209_.wvu.Cols" localSheetId="65" hidden="1">#REF!,#REF!,#REF!</definedName>
    <definedName name="Z_1A8C061B_2301_11D3_BFD1_000039E37209_.wvu.Cols" localSheetId="66" hidden="1">#REF!,#REF!,#REF!</definedName>
    <definedName name="Z_1A8C061B_2301_11D3_BFD1_000039E37209_.wvu.Cols" localSheetId="6" hidden="1">#REF!,#REF!,#REF!</definedName>
    <definedName name="Z_1A8C061B_2301_11D3_BFD1_000039E37209_.wvu.Cols" localSheetId="67" hidden="1">#REF!,#REF!,#REF!</definedName>
    <definedName name="Z_1A8C061B_2301_11D3_BFD1_000039E37209_.wvu.Cols" localSheetId="69" hidden="1">#REF!,#REF!,#REF!</definedName>
    <definedName name="Z_1A8C061B_2301_11D3_BFD1_000039E37209_.wvu.Cols" localSheetId="71" hidden="1">#REF!,#REF!,#REF!</definedName>
    <definedName name="Z_1A8C061B_2301_11D3_BFD1_000039E37209_.wvu.Cols" localSheetId="73" hidden="1">#REF!,#REF!,#REF!</definedName>
    <definedName name="Z_1A8C061B_2301_11D3_BFD1_000039E37209_.wvu.Cols" localSheetId="74" hidden="1">#REF!,#REF!,#REF!</definedName>
    <definedName name="Z_1A8C061B_2301_11D3_BFD1_000039E37209_.wvu.Cols" localSheetId="0" hidden="1">#REF!,#REF!,#REF!</definedName>
    <definedName name="Z_1A8C061B_2301_11D3_BFD1_000039E37209_.wvu.Cols" hidden="1">#REF!,#REF!,#REF!</definedName>
    <definedName name="Z_1A8C061B_2301_11D3_BFD1_000039E37209_.wvu.Rows" localSheetId="1" hidden="1">#REF!,#REF!,#REF!</definedName>
    <definedName name="Z_1A8C061B_2301_11D3_BFD1_000039E37209_.wvu.Rows" localSheetId="21" hidden="1">#REF!,#REF!,#REF!</definedName>
    <definedName name="Z_1A8C061B_2301_11D3_BFD1_000039E37209_.wvu.Rows" localSheetId="22" hidden="1">#REF!,#REF!,#REF!</definedName>
    <definedName name="Z_1A8C061B_2301_11D3_BFD1_000039E37209_.wvu.Rows" localSheetId="23" hidden="1">#REF!,#REF!,#REF!</definedName>
    <definedName name="Z_1A8C061B_2301_11D3_BFD1_000039E37209_.wvu.Rows" localSheetId="2" hidden="1">#REF!,#REF!,#REF!</definedName>
    <definedName name="Z_1A8C061B_2301_11D3_BFD1_000039E37209_.wvu.Rows" localSheetId="26" hidden="1">#REF!,#REF!,#REF!</definedName>
    <definedName name="Z_1A8C061B_2301_11D3_BFD1_000039E37209_.wvu.Rows" localSheetId="27" hidden="1">#REF!,#REF!,#REF!</definedName>
    <definedName name="Z_1A8C061B_2301_11D3_BFD1_000039E37209_.wvu.Rows" localSheetId="31" hidden="1">#REF!,#REF!,#REF!</definedName>
    <definedName name="Z_1A8C061B_2301_11D3_BFD1_000039E37209_.wvu.Rows" localSheetId="32" hidden="1">#REF!,#REF!,#REF!</definedName>
    <definedName name="Z_1A8C061B_2301_11D3_BFD1_000039E37209_.wvu.Rows" localSheetId="33" hidden="1">#REF!,#REF!,#REF!</definedName>
    <definedName name="Z_1A8C061B_2301_11D3_BFD1_000039E37209_.wvu.Rows" localSheetId="3" hidden="1">#REF!,#REF!,#REF!</definedName>
    <definedName name="Z_1A8C061B_2301_11D3_BFD1_000039E37209_.wvu.Rows" localSheetId="39" hidden="1">#REF!,#REF!,#REF!</definedName>
    <definedName name="Z_1A8C061B_2301_11D3_BFD1_000039E37209_.wvu.Rows" localSheetId="40" hidden="1">#REF!,#REF!,#REF!</definedName>
    <definedName name="Z_1A8C061B_2301_11D3_BFD1_000039E37209_.wvu.Rows" localSheetId="41" hidden="1">#REF!,#REF!,#REF!</definedName>
    <definedName name="Z_1A8C061B_2301_11D3_BFD1_000039E37209_.wvu.Rows" localSheetId="42" hidden="1">#REF!,#REF!,#REF!</definedName>
    <definedName name="Z_1A8C061B_2301_11D3_BFD1_000039E37209_.wvu.Rows" localSheetId="43" hidden="1">#REF!,#REF!,#REF!</definedName>
    <definedName name="Z_1A8C061B_2301_11D3_BFD1_000039E37209_.wvu.Rows" localSheetId="44" hidden="1">#REF!,#REF!,#REF!</definedName>
    <definedName name="Z_1A8C061B_2301_11D3_BFD1_000039E37209_.wvu.Rows" localSheetId="45" hidden="1">#REF!,#REF!,#REF!</definedName>
    <definedName name="Z_1A8C061B_2301_11D3_BFD1_000039E37209_.wvu.Rows" localSheetId="46" hidden="1">#REF!,#REF!,#REF!</definedName>
    <definedName name="Z_1A8C061B_2301_11D3_BFD1_000039E37209_.wvu.Rows" localSheetId="47" hidden="1">#REF!,#REF!,#REF!</definedName>
    <definedName name="Z_1A8C061B_2301_11D3_BFD1_000039E37209_.wvu.Rows" localSheetId="48" hidden="1">#REF!,#REF!,#REF!</definedName>
    <definedName name="Z_1A8C061B_2301_11D3_BFD1_000039E37209_.wvu.Rows" localSheetId="49" hidden="1">#REF!,#REF!,#REF!</definedName>
    <definedName name="Z_1A8C061B_2301_11D3_BFD1_000039E37209_.wvu.Rows" localSheetId="50" hidden="1">#REF!,#REF!,#REF!</definedName>
    <definedName name="Z_1A8C061B_2301_11D3_BFD1_000039E37209_.wvu.Rows" localSheetId="51" hidden="1">#REF!,#REF!,#REF!</definedName>
    <definedName name="Z_1A8C061B_2301_11D3_BFD1_000039E37209_.wvu.Rows" localSheetId="52" hidden="1">#REF!,#REF!,#REF!</definedName>
    <definedName name="Z_1A8C061B_2301_11D3_BFD1_000039E37209_.wvu.Rows" localSheetId="53" hidden="1">#REF!,#REF!,#REF!</definedName>
    <definedName name="Z_1A8C061B_2301_11D3_BFD1_000039E37209_.wvu.Rows" localSheetId="54" hidden="1">#REF!,#REF!,#REF!</definedName>
    <definedName name="Z_1A8C061B_2301_11D3_BFD1_000039E37209_.wvu.Rows" localSheetId="55" hidden="1">#REF!,#REF!,#REF!</definedName>
    <definedName name="Z_1A8C061B_2301_11D3_BFD1_000039E37209_.wvu.Rows" localSheetId="56" hidden="1">#REF!,#REF!,#REF!</definedName>
    <definedName name="Z_1A8C061B_2301_11D3_BFD1_000039E37209_.wvu.Rows" localSheetId="58" hidden="1">#REF!,#REF!,#REF!</definedName>
    <definedName name="Z_1A8C061B_2301_11D3_BFD1_000039E37209_.wvu.Rows" localSheetId="59" hidden="1">#REF!,#REF!,#REF!</definedName>
    <definedName name="Z_1A8C061B_2301_11D3_BFD1_000039E37209_.wvu.Rows" localSheetId="64" hidden="1">#REF!,#REF!,#REF!</definedName>
    <definedName name="Z_1A8C061B_2301_11D3_BFD1_000039E37209_.wvu.Rows" localSheetId="65" hidden="1">#REF!,#REF!,#REF!</definedName>
    <definedName name="Z_1A8C061B_2301_11D3_BFD1_000039E37209_.wvu.Rows" localSheetId="66" hidden="1">#REF!,#REF!,#REF!</definedName>
    <definedName name="Z_1A8C061B_2301_11D3_BFD1_000039E37209_.wvu.Rows" localSheetId="6" hidden="1">#REF!,#REF!,#REF!</definedName>
    <definedName name="Z_1A8C061B_2301_11D3_BFD1_000039E37209_.wvu.Rows" localSheetId="67" hidden="1">#REF!,#REF!,#REF!</definedName>
    <definedName name="Z_1A8C061B_2301_11D3_BFD1_000039E37209_.wvu.Rows" localSheetId="69" hidden="1">#REF!,#REF!,#REF!</definedName>
    <definedName name="Z_1A8C061B_2301_11D3_BFD1_000039E37209_.wvu.Rows" localSheetId="71" hidden="1">#REF!,#REF!,#REF!</definedName>
    <definedName name="Z_1A8C061B_2301_11D3_BFD1_000039E37209_.wvu.Rows" localSheetId="73" hidden="1">#REF!,#REF!,#REF!</definedName>
    <definedName name="Z_1A8C061B_2301_11D3_BFD1_000039E37209_.wvu.Rows" localSheetId="74" hidden="1">#REF!,#REF!,#REF!</definedName>
    <definedName name="Z_1A8C061B_2301_11D3_BFD1_000039E37209_.wvu.Rows" localSheetId="0" hidden="1">#REF!,#REF!,#REF!</definedName>
    <definedName name="Z_1A8C061B_2301_11D3_BFD1_000039E37209_.wvu.Rows" hidden="1">#REF!,#REF!,#REF!</definedName>
    <definedName name="Z_1A8C061C_2301_11D3_BFD1_000039E37209_.wvu.Cols" localSheetId="1" hidden="1">#REF!,#REF!,#REF!</definedName>
    <definedName name="Z_1A8C061C_2301_11D3_BFD1_000039E37209_.wvu.Cols" localSheetId="21" hidden="1">#REF!,#REF!,#REF!</definedName>
    <definedName name="Z_1A8C061C_2301_11D3_BFD1_000039E37209_.wvu.Cols" localSheetId="22" hidden="1">#REF!,#REF!,#REF!</definedName>
    <definedName name="Z_1A8C061C_2301_11D3_BFD1_000039E37209_.wvu.Cols" localSheetId="23" hidden="1">#REF!,#REF!,#REF!</definedName>
    <definedName name="Z_1A8C061C_2301_11D3_BFD1_000039E37209_.wvu.Cols" localSheetId="2" hidden="1">#REF!,#REF!,#REF!</definedName>
    <definedName name="Z_1A8C061C_2301_11D3_BFD1_000039E37209_.wvu.Cols" localSheetId="26" hidden="1">#REF!,#REF!,#REF!</definedName>
    <definedName name="Z_1A8C061C_2301_11D3_BFD1_000039E37209_.wvu.Cols" localSheetId="27" hidden="1">#REF!,#REF!,#REF!</definedName>
    <definedName name="Z_1A8C061C_2301_11D3_BFD1_000039E37209_.wvu.Cols" localSheetId="31" hidden="1">#REF!,#REF!,#REF!</definedName>
    <definedName name="Z_1A8C061C_2301_11D3_BFD1_000039E37209_.wvu.Cols" localSheetId="32" hidden="1">#REF!,#REF!,#REF!</definedName>
    <definedName name="Z_1A8C061C_2301_11D3_BFD1_000039E37209_.wvu.Cols" localSheetId="33" hidden="1">#REF!,#REF!,#REF!</definedName>
    <definedName name="Z_1A8C061C_2301_11D3_BFD1_000039E37209_.wvu.Cols" localSheetId="3" hidden="1">#REF!,#REF!,#REF!</definedName>
    <definedName name="Z_1A8C061C_2301_11D3_BFD1_000039E37209_.wvu.Cols" localSheetId="39" hidden="1">#REF!,#REF!,#REF!</definedName>
    <definedName name="Z_1A8C061C_2301_11D3_BFD1_000039E37209_.wvu.Cols" localSheetId="40" hidden="1">#REF!,#REF!,#REF!</definedName>
    <definedName name="Z_1A8C061C_2301_11D3_BFD1_000039E37209_.wvu.Cols" localSheetId="41" hidden="1">#REF!,#REF!,#REF!</definedName>
    <definedName name="Z_1A8C061C_2301_11D3_BFD1_000039E37209_.wvu.Cols" localSheetId="42" hidden="1">#REF!,#REF!,#REF!</definedName>
    <definedName name="Z_1A8C061C_2301_11D3_BFD1_000039E37209_.wvu.Cols" localSheetId="43" hidden="1">#REF!,#REF!,#REF!</definedName>
    <definedName name="Z_1A8C061C_2301_11D3_BFD1_000039E37209_.wvu.Cols" localSheetId="44" hidden="1">#REF!,#REF!,#REF!</definedName>
    <definedName name="Z_1A8C061C_2301_11D3_BFD1_000039E37209_.wvu.Cols" localSheetId="45" hidden="1">#REF!,#REF!,#REF!</definedName>
    <definedName name="Z_1A8C061C_2301_11D3_BFD1_000039E37209_.wvu.Cols" localSheetId="46" hidden="1">#REF!,#REF!,#REF!</definedName>
    <definedName name="Z_1A8C061C_2301_11D3_BFD1_000039E37209_.wvu.Cols" localSheetId="47" hidden="1">#REF!,#REF!,#REF!</definedName>
    <definedName name="Z_1A8C061C_2301_11D3_BFD1_000039E37209_.wvu.Cols" localSheetId="48" hidden="1">#REF!,#REF!,#REF!</definedName>
    <definedName name="Z_1A8C061C_2301_11D3_BFD1_000039E37209_.wvu.Cols" localSheetId="49" hidden="1">#REF!,#REF!,#REF!</definedName>
    <definedName name="Z_1A8C061C_2301_11D3_BFD1_000039E37209_.wvu.Cols" localSheetId="50" hidden="1">#REF!,#REF!,#REF!</definedName>
    <definedName name="Z_1A8C061C_2301_11D3_BFD1_000039E37209_.wvu.Cols" localSheetId="51" hidden="1">#REF!,#REF!,#REF!</definedName>
    <definedName name="Z_1A8C061C_2301_11D3_BFD1_000039E37209_.wvu.Cols" localSheetId="52" hidden="1">#REF!,#REF!,#REF!</definedName>
    <definedName name="Z_1A8C061C_2301_11D3_BFD1_000039E37209_.wvu.Cols" localSheetId="53" hidden="1">#REF!,#REF!,#REF!</definedName>
    <definedName name="Z_1A8C061C_2301_11D3_BFD1_000039E37209_.wvu.Cols" localSheetId="54" hidden="1">#REF!,#REF!,#REF!</definedName>
    <definedName name="Z_1A8C061C_2301_11D3_BFD1_000039E37209_.wvu.Cols" localSheetId="55" hidden="1">#REF!,#REF!,#REF!</definedName>
    <definedName name="Z_1A8C061C_2301_11D3_BFD1_000039E37209_.wvu.Cols" localSheetId="56" hidden="1">#REF!,#REF!,#REF!</definedName>
    <definedName name="Z_1A8C061C_2301_11D3_BFD1_000039E37209_.wvu.Cols" localSheetId="58" hidden="1">#REF!,#REF!,#REF!</definedName>
    <definedName name="Z_1A8C061C_2301_11D3_BFD1_000039E37209_.wvu.Cols" localSheetId="59" hidden="1">#REF!,#REF!,#REF!</definedName>
    <definedName name="Z_1A8C061C_2301_11D3_BFD1_000039E37209_.wvu.Cols" localSheetId="64" hidden="1">#REF!,#REF!,#REF!</definedName>
    <definedName name="Z_1A8C061C_2301_11D3_BFD1_000039E37209_.wvu.Cols" localSheetId="65" hidden="1">#REF!,#REF!,#REF!</definedName>
    <definedName name="Z_1A8C061C_2301_11D3_BFD1_000039E37209_.wvu.Cols" localSheetId="66" hidden="1">#REF!,#REF!,#REF!</definedName>
    <definedName name="Z_1A8C061C_2301_11D3_BFD1_000039E37209_.wvu.Cols" localSheetId="6" hidden="1">#REF!,#REF!,#REF!</definedName>
    <definedName name="Z_1A8C061C_2301_11D3_BFD1_000039E37209_.wvu.Cols" localSheetId="67" hidden="1">#REF!,#REF!,#REF!</definedName>
    <definedName name="Z_1A8C061C_2301_11D3_BFD1_000039E37209_.wvu.Cols" localSheetId="69" hidden="1">#REF!,#REF!,#REF!</definedName>
    <definedName name="Z_1A8C061C_2301_11D3_BFD1_000039E37209_.wvu.Cols" localSheetId="71" hidden="1">#REF!,#REF!,#REF!</definedName>
    <definedName name="Z_1A8C061C_2301_11D3_BFD1_000039E37209_.wvu.Cols" localSheetId="73" hidden="1">#REF!,#REF!,#REF!</definedName>
    <definedName name="Z_1A8C061C_2301_11D3_BFD1_000039E37209_.wvu.Cols" localSheetId="74" hidden="1">#REF!,#REF!,#REF!</definedName>
    <definedName name="Z_1A8C061C_2301_11D3_BFD1_000039E37209_.wvu.Cols" localSheetId="0" hidden="1">#REF!,#REF!,#REF!</definedName>
    <definedName name="Z_1A8C061C_2301_11D3_BFD1_000039E37209_.wvu.Cols" hidden="1">#REF!,#REF!,#REF!</definedName>
    <definedName name="Z_1A8C061C_2301_11D3_BFD1_000039E37209_.wvu.Rows" localSheetId="1" hidden="1">#REF!,#REF!,#REF!</definedName>
    <definedName name="Z_1A8C061C_2301_11D3_BFD1_000039E37209_.wvu.Rows" localSheetId="21" hidden="1">#REF!,#REF!,#REF!</definedName>
    <definedName name="Z_1A8C061C_2301_11D3_BFD1_000039E37209_.wvu.Rows" localSheetId="23" hidden="1">#REF!,#REF!,#REF!</definedName>
    <definedName name="Z_1A8C061C_2301_11D3_BFD1_000039E37209_.wvu.Rows" localSheetId="26" hidden="1">#REF!,#REF!,#REF!</definedName>
    <definedName name="Z_1A8C061C_2301_11D3_BFD1_000039E37209_.wvu.Rows" localSheetId="27" hidden="1">#REF!,#REF!,#REF!</definedName>
    <definedName name="Z_1A8C061C_2301_11D3_BFD1_000039E37209_.wvu.Rows" localSheetId="33" hidden="1">#REF!,#REF!,#REF!</definedName>
    <definedName name="Z_1A8C061C_2301_11D3_BFD1_000039E37209_.wvu.Rows" localSheetId="41" hidden="1">#REF!,#REF!,#REF!</definedName>
    <definedName name="Z_1A8C061C_2301_11D3_BFD1_000039E37209_.wvu.Rows" localSheetId="42" hidden="1">#REF!,#REF!,#REF!</definedName>
    <definedName name="Z_1A8C061C_2301_11D3_BFD1_000039E37209_.wvu.Rows" localSheetId="43" hidden="1">#REF!,#REF!,#REF!</definedName>
    <definedName name="Z_1A8C061C_2301_11D3_BFD1_000039E37209_.wvu.Rows" localSheetId="44" hidden="1">#REF!,#REF!,#REF!</definedName>
    <definedName name="Z_1A8C061C_2301_11D3_BFD1_000039E37209_.wvu.Rows" localSheetId="45" hidden="1">#REF!,#REF!,#REF!</definedName>
    <definedName name="Z_1A8C061C_2301_11D3_BFD1_000039E37209_.wvu.Rows" localSheetId="46" hidden="1">#REF!,#REF!,#REF!</definedName>
    <definedName name="Z_1A8C061C_2301_11D3_BFD1_000039E37209_.wvu.Rows" localSheetId="47" hidden="1">#REF!,#REF!,#REF!</definedName>
    <definedName name="Z_1A8C061C_2301_11D3_BFD1_000039E37209_.wvu.Rows" localSheetId="48" hidden="1">#REF!,#REF!,#REF!</definedName>
    <definedName name="Z_1A8C061C_2301_11D3_BFD1_000039E37209_.wvu.Rows" localSheetId="49" hidden="1">#REF!,#REF!,#REF!</definedName>
    <definedName name="Z_1A8C061C_2301_11D3_BFD1_000039E37209_.wvu.Rows" localSheetId="51" hidden="1">#REF!,#REF!,#REF!</definedName>
    <definedName name="Z_1A8C061C_2301_11D3_BFD1_000039E37209_.wvu.Rows" localSheetId="52" hidden="1">#REF!,#REF!,#REF!</definedName>
    <definedName name="Z_1A8C061C_2301_11D3_BFD1_000039E37209_.wvu.Rows" localSheetId="64" hidden="1">#REF!,#REF!,#REF!</definedName>
    <definedName name="Z_1A8C061C_2301_11D3_BFD1_000039E37209_.wvu.Rows" localSheetId="65" hidden="1">#REF!,#REF!,#REF!</definedName>
    <definedName name="Z_1A8C061C_2301_11D3_BFD1_000039E37209_.wvu.Rows" localSheetId="66" hidden="1">#REF!,#REF!,#REF!</definedName>
    <definedName name="Z_1A8C061C_2301_11D3_BFD1_000039E37209_.wvu.Rows" localSheetId="6" hidden="1">#REF!,#REF!,#REF!</definedName>
    <definedName name="Z_1A8C061C_2301_11D3_BFD1_000039E37209_.wvu.Rows" localSheetId="67" hidden="1">#REF!,#REF!,#REF!</definedName>
    <definedName name="Z_1A8C061C_2301_11D3_BFD1_000039E37209_.wvu.Rows" localSheetId="69" hidden="1">#REF!,#REF!,#REF!</definedName>
    <definedName name="Z_1A8C061C_2301_11D3_BFD1_000039E37209_.wvu.Rows" localSheetId="71" hidden="1">#REF!,#REF!,#REF!</definedName>
    <definedName name="Z_1A8C061C_2301_11D3_BFD1_000039E37209_.wvu.Rows" localSheetId="73" hidden="1">#REF!,#REF!,#REF!</definedName>
    <definedName name="Z_1A8C061C_2301_11D3_BFD1_000039E37209_.wvu.Rows" localSheetId="74" hidden="1">#REF!,#REF!,#REF!</definedName>
    <definedName name="Z_1A8C061C_2301_11D3_BFD1_000039E37209_.wvu.Rows" localSheetId="0" hidden="1">#REF!,#REF!,#REF!</definedName>
    <definedName name="Z_1A8C061C_2301_11D3_BFD1_000039E37209_.wvu.Rows" hidden="1">#REF!,#REF!,#REF!</definedName>
    <definedName name="Z_1A8C061E_2301_11D3_BFD1_000039E37209_.wvu.Cols" localSheetId="1" hidden="1">#REF!,#REF!,#REF!</definedName>
    <definedName name="Z_1A8C061E_2301_11D3_BFD1_000039E37209_.wvu.Cols" localSheetId="21" hidden="1">#REF!,#REF!,#REF!</definedName>
    <definedName name="Z_1A8C061E_2301_11D3_BFD1_000039E37209_.wvu.Cols" localSheetId="23" hidden="1">#REF!,#REF!,#REF!</definedName>
    <definedName name="Z_1A8C061E_2301_11D3_BFD1_000039E37209_.wvu.Cols" localSheetId="26" hidden="1">#REF!,#REF!,#REF!</definedName>
    <definedName name="Z_1A8C061E_2301_11D3_BFD1_000039E37209_.wvu.Cols" localSheetId="27" hidden="1">#REF!,#REF!,#REF!</definedName>
    <definedName name="Z_1A8C061E_2301_11D3_BFD1_000039E37209_.wvu.Cols" localSheetId="33" hidden="1">#REF!,#REF!,#REF!</definedName>
    <definedName name="Z_1A8C061E_2301_11D3_BFD1_000039E37209_.wvu.Cols" localSheetId="41" hidden="1">#REF!,#REF!,#REF!</definedName>
    <definedName name="Z_1A8C061E_2301_11D3_BFD1_000039E37209_.wvu.Cols" localSheetId="42" hidden="1">#REF!,#REF!,#REF!</definedName>
    <definedName name="Z_1A8C061E_2301_11D3_BFD1_000039E37209_.wvu.Cols" localSheetId="43" hidden="1">#REF!,#REF!,#REF!</definedName>
    <definedName name="Z_1A8C061E_2301_11D3_BFD1_000039E37209_.wvu.Cols" localSheetId="44" hidden="1">#REF!,#REF!,#REF!</definedName>
    <definedName name="Z_1A8C061E_2301_11D3_BFD1_000039E37209_.wvu.Cols" localSheetId="45" hidden="1">#REF!,#REF!,#REF!</definedName>
    <definedName name="Z_1A8C061E_2301_11D3_BFD1_000039E37209_.wvu.Cols" localSheetId="46" hidden="1">#REF!,#REF!,#REF!</definedName>
    <definedName name="Z_1A8C061E_2301_11D3_BFD1_000039E37209_.wvu.Cols" localSheetId="47" hidden="1">#REF!,#REF!,#REF!</definedName>
    <definedName name="Z_1A8C061E_2301_11D3_BFD1_000039E37209_.wvu.Cols" localSheetId="48" hidden="1">#REF!,#REF!,#REF!</definedName>
    <definedName name="Z_1A8C061E_2301_11D3_BFD1_000039E37209_.wvu.Cols" localSheetId="49" hidden="1">#REF!,#REF!,#REF!</definedName>
    <definedName name="Z_1A8C061E_2301_11D3_BFD1_000039E37209_.wvu.Cols" localSheetId="51" hidden="1">#REF!,#REF!,#REF!</definedName>
    <definedName name="Z_1A8C061E_2301_11D3_BFD1_000039E37209_.wvu.Cols" localSheetId="52" hidden="1">#REF!,#REF!,#REF!</definedName>
    <definedName name="Z_1A8C061E_2301_11D3_BFD1_000039E37209_.wvu.Cols" localSheetId="64" hidden="1">#REF!,#REF!,#REF!</definedName>
    <definedName name="Z_1A8C061E_2301_11D3_BFD1_000039E37209_.wvu.Cols" localSheetId="65" hidden="1">#REF!,#REF!,#REF!</definedName>
    <definedName name="Z_1A8C061E_2301_11D3_BFD1_000039E37209_.wvu.Cols" localSheetId="66" hidden="1">#REF!,#REF!,#REF!</definedName>
    <definedName name="Z_1A8C061E_2301_11D3_BFD1_000039E37209_.wvu.Cols" localSheetId="6" hidden="1">#REF!,#REF!,#REF!</definedName>
    <definedName name="Z_1A8C061E_2301_11D3_BFD1_000039E37209_.wvu.Cols" localSheetId="67" hidden="1">#REF!,#REF!,#REF!</definedName>
    <definedName name="Z_1A8C061E_2301_11D3_BFD1_000039E37209_.wvu.Cols" localSheetId="69" hidden="1">#REF!,#REF!,#REF!</definedName>
    <definedName name="Z_1A8C061E_2301_11D3_BFD1_000039E37209_.wvu.Cols" localSheetId="71" hidden="1">#REF!,#REF!,#REF!</definedName>
    <definedName name="Z_1A8C061E_2301_11D3_BFD1_000039E37209_.wvu.Cols" localSheetId="73" hidden="1">#REF!,#REF!,#REF!</definedName>
    <definedName name="Z_1A8C061E_2301_11D3_BFD1_000039E37209_.wvu.Cols" localSheetId="74" hidden="1">#REF!,#REF!,#REF!</definedName>
    <definedName name="Z_1A8C061E_2301_11D3_BFD1_000039E37209_.wvu.Cols" localSheetId="0" hidden="1">#REF!,#REF!,#REF!</definedName>
    <definedName name="Z_1A8C061E_2301_11D3_BFD1_000039E37209_.wvu.Cols" hidden="1">#REF!,#REF!,#REF!</definedName>
    <definedName name="Z_1A8C061E_2301_11D3_BFD1_000039E37209_.wvu.Rows" localSheetId="1" hidden="1">#REF!,#REF!,#REF!</definedName>
    <definedName name="Z_1A8C061E_2301_11D3_BFD1_000039E37209_.wvu.Rows" localSheetId="21" hidden="1">#REF!,#REF!,#REF!</definedName>
    <definedName name="Z_1A8C061E_2301_11D3_BFD1_000039E37209_.wvu.Rows" localSheetId="23" hidden="1">#REF!,#REF!,#REF!</definedName>
    <definedName name="Z_1A8C061E_2301_11D3_BFD1_000039E37209_.wvu.Rows" localSheetId="26" hidden="1">#REF!,#REF!,#REF!</definedName>
    <definedName name="Z_1A8C061E_2301_11D3_BFD1_000039E37209_.wvu.Rows" localSheetId="27" hidden="1">#REF!,#REF!,#REF!</definedName>
    <definedName name="Z_1A8C061E_2301_11D3_BFD1_000039E37209_.wvu.Rows" localSheetId="33" hidden="1">#REF!,#REF!,#REF!</definedName>
    <definedName name="Z_1A8C061E_2301_11D3_BFD1_000039E37209_.wvu.Rows" localSheetId="41" hidden="1">#REF!,#REF!,#REF!</definedName>
    <definedName name="Z_1A8C061E_2301_11D3_BFD1_000039E37209_.wvu.Rows" localSheetId="42" hidden="1">#REF!,#REF!,#REF!</definedName>
    <definedName name="Z_1A8C061E_2301_11D3_BFD1_000039E37209_.wvu.Rows" localSheetId="43" hidden="1">#REF!,#REF!,#REF!</definedName>
    <definedName name="Z_1A8C061E_2301_11D3_BFD1_000039E37209_.wvu.Rows" localSheetId="44" hidden="1">#REF!,#REF!,#REF!</definedName>
    <definedName name="Z_1A8C061E_2301_11D3_BFD1_000039E37209_.wvu.Rows" localSheetId="45" hidden="1">#REF!,#REF!,#REF!</definedName>
    <definedName name="Z_1A8C061E_2301_11D3_BFD1_000039E37209_.wvu.Rows" localSheetId="46" hidden="1">#REF!,#REF!,#REF!</definedName>
    <definedName name="Z_1A8C061E_2301_11D3_BFD1_000039E37209_.wvu.Rows" localSheetId="47" hidden="1">#REF!,#REF!,#REF!</definedName>
    <definedName name="Z_1A8C061E_2301_11D3_BFD1_000039E37209_.wvu.Rows" localSheetId="48" hidden="1">#REF!,#REF!,#REF!</definedName>
    <definedName name="Z_1A8C061E_2301_11D3_BFD1_000039E37209_.wvu.Rows" localSheetId="49" hidden="1">#REF!,#REF!,#REF!</definedName>
    <definedName name="Z_1A8C061E_2301_11D3_BFD1_000039E37209_.wvu.Rows" localSheetId="51" hidden="1">#REF!,#REF!,#REF!</definedName>
    <definedName name="Z_1A8C061E_2301_11D3_BFD1_000039E37209_.wvu.Rows" localSheetId="52" hidden="1">#REF!,#REF!,#REF!</definedName>
    <definedName name="Z_1A8C061E_2301_11D3_BFD1_000039E37209_.wvu.Rows" localSheetId="64" hidden="1">#REF!,#REF!,#REF!</definedName>
    <definedName name="Z_1A8C061E_2301_11D3_BFD1_000039E37209_.wvu.Rows" localSheetId="65" hidden="1">#REF!,#REF!,#REF!</definedName>
    <definedName name="Z_1A8C061E_2301_11D3_BFD1_000039E37209_.wvu.Rows" localSheetId="66" hidden="1">#REF!,#REF!,#REF!</definedName>
    <definedName name="Z_1A8C061E_2301_11D3_BFD1_000039E37209_.wvu.Rows" localSheetId="6" hidden="1">#REF!,#REF!,#REF!</definedName>
    <definedName name="Z_1A8C061E_2301_11D3_BFD1_000039E37209_.wvu.Rows" localSheetId="67" hidden="1">#REF!,#REF!,#REF!</definedName>
    <definedName name="Z_1A8C061E_2301_11D3_BFD1_000039E37209_.wvu.Rows" localSheetId="69" hidden="1">#REF!,#REF!,#REF!</definedName>
    <definedName name="Z_1A8C061E_2301_11D3_BFD1_000039E37209_.wvu.Rows" localSheetId="71" hidden="1">#REF!,#REF!,#REF!</definedName>
    <definedName name="Z_1A8C061E_2301_11D3_BFD1_000039E37209_.wvu.Rows" localSheetId="73" hidden="1">#REF!,#REF!,#REF!</definedName>
    <definedName name="Z_1A8C061E_2301_11D3_BFD1_000039E37209_.wvu.Rows" localSheetId="74" hidden="1">#REF!,#REF!,#REF!</definedName>
    <definedName name="Z_1A8C061E_2301_11D3_BFD1_000039E37209_.wvu.Rows" localSheetId="0" hidden="1">#REF!,#REF!,#REF!</definedName>
    <definedName name="Z_1A8C061E_2301_11D3_BFD1_000039E37209_.wvu.Rows" hidden="1">#REF!,#REF!,#REF!</definedName>
    <definedName name="Z_1A8C061F_2301_11D3_BFD1_000039E37209_.wvu.Cols" localSheetId="1" hidden="1">#REF!,#REF!,#REF!</definedName>
    <definedName name="Z_1A8C061F_2301_11D3_BFD1_000039E37209_.wvu.Cols" localSheetId="21" hidden="1">#REF!,#REF!,#REF!</definedName>
    <definedName name="Z_1A8C061F_2301_11D3_BFD1_000039E37209_.wvu.Cols" localSheetId="23" hidden="1">#REF!,#REF!,#REF!</definedName>
    <definedName name="Z_1A8C061F_2301_11D3_BFD1_000039E37209_.wvu.Cols" localSheetId="26" hidden="1">#REF!,#REF!,#REF!</definedName>
    <definedName name="Z_1A8C061F_2301_11D3_BFD1_000039E37209_.wvu.Cols" localSheetId="27" hidden="1">#REF!,#REF!,#REF!</definedName>
    <definedName name="Z_1A8C061F_2301_11D3_BFD1_000039E37209_.wvu.Cols" localSheetId="33" hidden="1">#REF!,#REF!,#REF!</definedName>
    <definedName name="Z_1A8C061F_2301_11D3_BFD1_000039E37209_.wvu.Cols" localSheetId="41" hidden="1">#REF!,#REF!,#REF!</definedName>
    <definedName name="Z_1A8C061F_2301_11D3_BFD1_000039E37209_.wvu.Cols" localSheetId="42" hidden="1">#REF!,#REF!,#REF!</definedName>
    <definedName name="Z_1A8C061F_2301_11D3_BFD1_000039E37209_.wvu.Cols" localSheetId="43" hidden="1">#REF!,#REF!,#REF!</definedName>
    <definedName name="Z_1A8C061F_2301_11D3_BFD1_000039E37209_.wvu.Cols" localSheetId="44" hidden="1">#REF!,#REF!,#REF!</definedName>
    <definedName name="Z_1A8C061F_2301_11D3_BFD1_000039E37209_.wvu.Cols" localSheetId="45" hidden="1">#REF!,#REF!,#REF!</definedName>
    <definedName name="Z_1A8C061F_2301_11D3_BFD1_000039E37209_.wvu.Cols" localSheetId="46" hidden="1">#REF!,#REF!,#REF!</definedName>
    <definedName name="Z_1A8C061F_2301_11D3_BFD1_000039E37209_.wvu.Cols" localSheetId="47" hidden="1">#REF!,#REF!,#REF!</definedName>
    <definedName name="Z_1A8C061F_2301_11D3_BFD1_000039E37209_.wvu.Cols" localSheetId="48" hidden="1">#REF!,#REF!,#REF!</definedName>
    <definedName name="Z_1A8C061F_2301_11D3_BFD1_000039E37209_.wvu.Cols" localSheetId="49" hidden="1">#REF!,#REF!,#REF!</definedName>
    <definedName name="Z_1A8C061F_2301_11D3_BFD1_000039E37209_.wvu.Cols" localSheetId="51" hidden="1">#REF!,#REF!,#REF!</definedName>
    <definedName name="Z_1A8C061F_2301_11D3_BFD1_000039E37209_.wvu.Cols" localSheetId="52" hidden="1">#REF!,#REF!,#REF!</definedName>
    <definedName name="Z_1A8C061F_2301_11D3_BFD1_000039E37209_.wvu.Cols" localSheetId="64" hidden="1">#REF!,#REF!,#REF!</definedName>
    <definedName name="Z_1A8C061F_2301_11D3_BFD1_000039E37209_.wvu.Cols" localSheetId="65" hidden="1">#REF!,#REF!,#REF!</definedName>
    <definedName name="Z_1A8C061F_2301_11D3_BFD1_000039E37209_.wvu.Cols" localSheetId="66" hidden="1">#REF!,#REF!,#REF!</definedName>
    <definedName name="Z_1A8C061F_2301_11D3_BFD1_000039E37209_.wvu.Cols" localSheetId="6" hidden="1">#REF!,#REF!,#REF!</definedName>
    <definedName name="Z_1A8C061F_2301_11D3_BFD1_000039E37209_.wvu.Cols" localSheetId="67" hidden="1">#REF!,#REF!,#REF!</definedName>
    <definedName name="Z_1A8C061F_2301_11D3_BFD1_000039E37209_.wvu.Cols" localSheetId="69" hidden="1">#REF!,#REF!,#REF!</definedName>
    <definedName name="Z_1A8C061F_2301_11D3_BFD1_000039E37209_.wvu.Cols" localSheetId="71" hidden="1">#REF!,#REF!,#REF!</definedName>
    <definedName name="Z_1A8C061F_2301_11D3_BFD1_000039E37209_.wvu.Cols" localSheetId="73" hidden="1">#REF!,#REF!,#REF!</definedName>
    <definedName name="Z_1A8C061F_2301_11D3_BFD1_000039E37209_.wvu.Cols" localSheetId="74" hidden="1">#REF!,#REF!,#REF!</definedName>
    <definedName name="Z_1A8C061F_2301_11D3_BFD1_000039E37209_.wvu.Cols" localSheetId="0" hidden="1">#REF!,#REF!,#REF!</definedName>
    <definedName name="Z_1A8C061F_2301_11D3_BFD1_000039E37209_.wvu.Cols" hidden="1">#REF!,#REF!,#REF!</definedName>
    <definedName name="Z_1A8C061F_2301_11D3_BFD1_000039E37209_.wvu.Rows" localSheetId="1" hidden="1">#REF!,#REF!,#REF!</definedName>
    <definedName name="Z_1A8C061F_2301_11D3_BFD1_000039E37209_.wvu.Rows" localSheetId="21" hidden="1">#REF!,#REF!,#REF!</definedName>
    <definedName name="Z_1A8C061F_2301_11D3_BFD1_000039E37209_.wvu.Rows" localSheetId="23" hidden="1">#REF!,#REF!,#REF!</definedName>
    <definedName name="Z_1A8C061F_2301_11D3_BFD1_000039E37209_.wvu.Rows" localSheetId="26" hidden="1">#REF!,#REF!,#REF!</definedName>
    <definedName name="Z_1A8C061F_2301_11D3_BFD1_000039E37209_.wvu.Rows" localSheetId="27" hidden="1">#REF!,#REF!,#REF!</definedName>
    <definedName name="Z_1A8C061F_2301_11D3_BFD1_000039E37209_.wvu.Rows" localSheetId="33" hidden="1">#REF!,#REF!,#REF!</definedName>
    <definedName name="Z_1A8C061F_2301_11D3_BFD1_000039E37209_.wvu.Rows" localSheetId="41" hidden="1">#REF!,#REF!,#REF!</definedName>
    <definedName name="Z_1A8C061F_2301_11D3_BFD1_000039E37209_.wvu.Rows" localSheetId="42" hidden="1">#REF!,#REF!,#REF!</definedName>
    <definedName name="Z_1A8C061F_2301_11D3_BFD1_000039E37209_.wvu.Rows" localSheetId="43" hidden="1">#REF!,#REF!,#REF!</definedName>
    <definedName name="Z_1A8C061F_2301_11D3_BFD1_000039E37209_.wvu.Rows" localSheetId="44" hidden="1">#REF!,#REF!,#REF!</definedName>
    <definedName name="Z_1A8C061F_2301_11D3_BFD1_000039E37209_.wvu.Rows" localSheetId="45" hidden="1">#REF!,#REF!,#REF!</definedName>
    <definedName name="Z_1A8C061F_2301_11D3_BFD1_000039E37209_.wvu.Rows" localSheetId="46" hidden="1">#REF!,#REF!,#REF!</definedName>
    <definedName name="Z_1A8C061F_2301_11D3_BFD1_000039E37209_.wvu.Rows" localSheetId="47" hidden="1">#REF!,#REF!,#REF!</definedName>
    <definedName name="Z_1A8C061F_2301_11D3_BFD1_000039E37209_.wvu.Rows" localSheetId="48" hidden="1">#REF!,#REF!,#REF!</definedName>
    <definedName name="Z_1A8C061F_2301_11D3_BFD1_000039E37209_.wvu.Rows" localSheetId="49" hidden="1">#REF!,#REF!,#REF!</definedName>
    <definedName name="Z_1A8C061F_2301_11D3_BFD1_000039E37209_.wvu.Rows" localSheetId="51" hidden="1">#REF!,#REF!,#REF!</definedName>
    <definedName name="Z_1A8C061F_2301_11D3_BFD1_000039E37209_.wvu.Rows" localSheetId="52" hidden="1">#REF!,#REF!,#REF!</definedName>
    <definedName name="Z_1A8C061F_2301_11D3_BFD1_000039E37209_.wvu.Rows" localSheetId="64" hidden="1">#REF!,#REF!,#REF!</definedName>
    <definedName name="Z_1A8C061F_2301_11D3_BFD1_000039E37209_.wvu.Rows" localSheetId="65" hidden="1">#REF!,#REF!,#REF!</definedName>
    <definedName name="Z_1A8C061F_2301_11D3_BFD1_000039E37209_.wvu.Rows" localSheetId="66" hidden="1">#REF!,#REF!,#REF!</definedName>
    <definedName name="Z_1A8C061F_2301_11D3_BFD1_000039E37209_.wvu.Rows" localSheetId="6" hidden="1">#REF!,#REF!,#REF!</definedName>
    <definedName name="Z_1A8C061F_2301_11D3_BFD1_000039E37209_.wvu.Rows" localSheetId="67" hidden="1">#REF!,#REF!,#REF!</definedName>
    <definedName name="Z_1A8C061F_2301_11D3_BFD1_000039E37209_.wvu.Rows" localSheetId="69" hidden="1">#REF!,#REF!,#REF!</definedName>
    <definedName name="Z_1A8C061F_2301_11D3_BFD1_000039E37209_.wvu.Rows" localSheetId="71" hidden="1">#REF!,#REF!,#REF!</definedName>
    <definedName name="Z_1A8C061F_2301_11D3_BFD1_000039E37209_.wvu.Rows" localSheetId="73" hidden="1">#REF!,#REF!,#REF!</definedName>
    <definedName name="Z_1A8C061F_2301_11D3_BFD1_000039E37209_.wvu.Rows" localSheetId="74" hidden="1">#REF!,#REF!,#REF!</definedName>
    <definedName name="Z_1A8C061F_2301_11D3_BFD1_000039E37209_.wvu.Rows" localSheetId="0" hidden="1">#REF!,#REF!,#REF!</definedName>
    <definedName name="Z_1A8C061F_2301_11D3_BFD1_000039E37209_.wvu.Rows" hidden="1">#REF!,#REF!,#REF!</definedName>
    <definedName name="Z_1F4C2007_FFA7_11D1_98B6_00C04FC96ABD_.wvu.Rows" localSheetId="21" hidden="1">[36]BOP!$A$36:$IV$36,[36]BOP!$A$44:$IV$44,[36]BOP!$A$59:$IV$59,[36]BOP!#REF!,[36]BOP!#REF!,[36]BOP!$A$81:$IV$88</definedName>
    <definedName name="Z_1F4C2007_FFA7_11D1_98B6_00C04FC96ABD_.wvu.Rows" localSheetId="23" hidden="1">[36]BOP!$A$36:$IV$36,[36]BOP!$A$44:$IV$44,[36]BOP!$A$59:$IV$59,[36]BOP!#REF!,[36]BOP!#REF!,[36]BOP!$A$81:$IV$88</definedName>
    <definedName name="Z_1F4C2007_FFA7_11D1_98B6_00C04FC96ABD_.wvu.Rows" localSheetId="41" hidden="1">[37]BOP!$A$36:$IV$36,[37]BOP!$A$44:$IV$44,[37]BOP!$A$59:$IV$59,[37]BOP!#REF!,[37]BOP!#REF!,[37]BOP!$A$81:$IV$88</definedName>
    <definedName name="Z_1F4C2007_FFA7_11D1_98B6_00C04FC96ABD_.wvu.Rows" localSheetId="42" hidden="1">[37]BOP!$A$36:$IV$36,[37]BOP!$A$44:$IV$44,[37]BOP!$A$59:$IV$59,[37]BOP!#REF!,[37]BOP!#REF!,[37]BOP!$A$81:$IV$88</definedName>
    <definedName name="Z_1F4C2007_FFA7_11D1_98B6_00C04FC96ABD_.wvu.Rows" localSheetId="43" hidden="1">[38]BOP!$A$36:$IV$36,[38]BOP!$A$44:$IV$44,[38]BOP!$A$59:$IV$59,[38]BOP!#REF!,[38]BOP!#REF!,[38]BOP!$A$81:$IV$88</definedName>
    <definedName name="Z_1F4C2007_FFA7_11D1_98B6_00C04FC96ABD_.wvu.Rows" localSheetId="44" hidden="1">[38]BOP!$A$36:$IV$36,[38]BOP!$A$44:$IV$44,[38]BOP!$A$59:$IV$59,[38]BOP!#REF!,[38]BOP!#REF!,[38]BOP!$A$81:$IV$88</definedName>
    <definedName name="Z_1F4C2007_FFA7_11D1_98B6_00C04FC96ABD_.wvu.Rows" localSheetId="45" hidden="1">[38]BOP!$A$36:$IV$36,[38]BOP!$A$44:$IV$44,[38]BOP!$A$59:$IV$59,[38]BOP!#REF!,[38]BOP!#REF!,[38]BOP!$A$81:$IV$88</definedName>
    <definedName name="Z_1F4C2007_FFA7_11D1_98B6_00C04FC96ABD_.wvu.Rows" hidden="1">[36]BOP!$A$36:$IV$36,[36]BOP!$A$44:$IV$44,[36]BOP!$A$59:$IV$59,[36]BOP!#REF!,[36]BOP!#REF!,[36]BOP!$A$81:$IV$88</definedName>
    <definedName name="Z_1F4C2008_FFA7_11D1_98B6_00C04FC96ABD_.wvu.Rows" localSheetId="21" hidden="1">[36]BOP!$A$36:$IV$36,[36]BOP!$A$44:$IV$44,[36]BOP!$A$59:$IV$59,[36]BOP!#REF!,[36]BOP!#REF!,[36]BOP!$A$81:$IV$88</definedName>
    <definedName name="Z_1F4C2008_FFA7_11D1_98B6_00C04FC96ABD_.wvu.Rows" localSheetId="23" hidden="1">[36]BOP!$A$36:$IV$36,[36]BOP!$A$44:$IV$44,[36]BOP!$A$59:$IV$59,[36]BOP!#REF!,[36]BOP!#REF!,[36]BOP!$A$81:$IV$88</definedName>
    <definedName name="Z_1F4C2008_FFA7_11D1_98B6_00C04FC96ABD_.wvu.Rows" localSheetId="41" hidden="1">[37]BOP!$A$36:$IV$36,[37]BOP!$A$44:$IV$44,[37]BOP!$A$59:$IV$59,[37]BOP!#REF!,[37]BOP!#REF!,[37]BOP!$A$81:$IV$88</definedName>
    <definedName name="Z_1F4C2008_FFA7_11D1_98B6_00C04FC96ABD_.wvu.Rows" localSheetId="42" hidden="1">[37]BOP!$A$36:$IV$36,[37]BOP!$A$44:$IV$44,[37]BOP!$A$59:$IV$59,[37]BOP!#REF!,[37]BOP!#REF!,[37]BOP!$A$81:$IV$88</definedName>
    <definedName name="Z_1F4C2008_FFA7_11D1_98B6_00C04FC96ABD_.wvu.Rows" localSheetId="43" hidden="1">[38]BOP!$A$36:$IV$36,[38]BOP!$A$44:$IV$44,[38]BOP!$A$59:$IV$59,[38]BOP!#REF!,[38]BOP!#REF!,[38]BOP!$A$81:$IV$88</definedName>
    <definedName name="Z_1F4C2008_FFA7_11D1_98B6_00C04FC96ABD_.wvu.Rows" localSheetId="44" hidden="1">[38]BOP!$A$36:$IV$36,[38]BOP!$A$44:$IV$44,[38]BOP!$A$59:$IV$59,[38]BOP!#REF!,[38]BOP!#REF!,[38]BOP!$A$81:$IV$88</definedName>
    <definedName name="Z_1F4C2008_FFA7_11D1_98B6_00C04FC96ABD_.wvu.Rows" localSheetId="45" hidden="1">[38]BOP!$A$36:$IV$36,[38]BOP!$A$44:$IV$44,[38]BOP!$A$59:$IV$59,[38]BOP!#REF!,[38]BOP!#REF!,[38]BOP!$A$81:$IV$88</definedName>
    <definedName name="Z_1F4C2008_FFA7_11D1_98B6_00C04FC96ABD_.wvu.Rows" hidden="1">[36]BOP!$A$36:$IV$36,[36]BOP!$A$44:$IV$44,[36]BOP!$A$59:$IV$59,[36]BOP!#REF!,[36]BOP!#REF!,[36]BOP!$A$81:$IV$88</definedName>
    <definedName name="Z_1F4C2009_FFA7_11D1_98B6_00C04FC96ABD_.wvu.Rows" localSheetId="21" hidden="1">[36]BOP!$A$36:$IV$36,[36]BOP!$A$44:$IV$44,[36]BOP!$A$59:$IV$59,[36]BOP!#REF!,[36]BOP!#REF!,[36]BOP!$A$81:$IV$88</definedName>
    <definedName name="Z_1F4C2009_FFA7_11D1_98B6_00C04FC96ABD_.wvu.Rows" localSheetId="23" hidden="1">[36]BOP!$A$36:$IV$36,[36]BOP!$A$44:$IV$44,[36]BOP!$A$59:$IV$59,[36]BOP!#REF!,[36]BOP!#REF!,[36]BOP!$A$81:$IV$88</definedName>
    <definedName name="Z_1F4C2009_FFA7_11D1_98B6_00C04FC96ABD_.wvu.Rows" localSheetId="41" hidden="1">[37]BOP!$A$36:$IV$36,[37]BOP!$A$44:$IV$44,[37]BOP!$A$59:$IV$59,[37]BOP!#REF!,[37]BOP!#REF!,[37]BOP!$A$81:$IV$88</definedName>
    <definedName name="Z_1F4C2009_FFA7_11D1_98B6_00C04FC96ABD_.wvu.Rows" localSheetId="42" hidden="1">[37]BOP!$A$36:$IV$36,[37]BOP!$A$44:$IV$44,[37]BOP!$A$59:$IV$59,[37]BOP!#REF!,[37]BOP!#REF!,[37]BOP!$A$81:$IV$88</definedName>
    <definedName name="Z_1F4C2009_FFA7_11D1_98B6_00C04FC96ABD_.wvu.Rows" localSheetId="43" hidden="1">[38]BOP!$A$36:$IV$36,[38]BOP!$A$44:$IV$44,[38]BOP!$A$59:$IV$59,[38]BOP!#REF!,[38]BOP!#REF!,[38]BOP!$A$81:$IV$88</definedName>
    <definedName name="Z_1F4C2009_FFA7_11D1_98B6_00C04FC96ABD_.wvu.Rows" localSheetId="44" hidden="1">[38]BOP!$A$36:$IV$36,[38]BOP!$A$44:$IV$44,[38]BOP!$A$59:$IV$59,[38]BOP!#REF!,[38]BOP!#REF!,[38]BOP!$A$81:$IV$88</definedName>
    <definedName name="Z_1F4C2009_FFA7_11D1_98B6_00C04FC96ABD_.wvu.Rows" localSheetId="45" hidden="1">[38]BOP!$A$36:$IV$36,[38]BOP!$A$44:$IV$44,[38]BOP!$A$59:$IV$59,[38]BOP!#REF!,[38]BOP!#REF!,[38]BOP!$A$81:$IV$88</definedName>
    <definedName name="Z_1F4C2009_FFA7_11D1_98B6_00C04FC96ABD_.wvu.Rows" hidden="1">[36]BOP!$A$36:$IV$36,[36]BOP!$A$44:$IV$44,[36]BOP!$A$59:$IV$59,[36]BOP!#REF!,[36]BOP!#REF!,[36]BOP!$A$81:$IV$88</definedName>
    <definedName name="Z_1F4C200A_FFA7_11D1_98B6_00C04FC96ABD_.wvu.Rows" localSheetId="21" hidden="1">[36]BOP!$A$36:$IV$36,[36]BOP!$A$44:$IV$44,[36]BOP!$A$59:$IV$59,[36]BOP!#REF!,[36]BOP!#REF!,[36]BOP!$A$81:$IV$88</definedName>
    <definedName name="Z_1F4C200A_FFA7_11D1_98B6_00C04FC96ABD_.wvu.Rows" localSheetId="23" hidden="1">[36]BOP!$A$36:$IV$36,[36]BOP!$A$44:$IV$44,[36]BOP!$A$59:$IV$59,[36]BOP!#REF!,[36]BOP!#REF!,[36]BOP!$A$81:$IV$88</definedName>
    <definedName name="Z_1F4C200A_FFA7_11D1_98B6_00C04FC96ABD_.wvu.Rows" localSheetId="41" hidden="1">[37]BOP!$A$36:$IV$36,[37]BOP!$A$44:$IV$44,[37]BOP!$A$59:$IV$59,[37]BOP!#REF!,[37]BOP!#REF!,[37]BOP!$A$81:$IV$88</definedName>
    <definedName name="Z_1F4C200A_FFA7_11D1_98B6_00C04FC96ABD_.wvu.Rows" localSheetId="42" hidden="1">[37]BOP!$A$36:$IV$36,[37]BOP!$A$44:$IV$44,[37]BOP!$A$59:$IV$59,[37]BOP!#REF!,[37]BOP!#REF!,[37]BOP!$A$81:$IV$88</definedName>
    <definedName name="Z_1F4C200A_FFA7_11D1_98B6_00C04FC96ABD_.wvu.Rows" localSheetId="43" hidden="1">[38]BOP!$A$36:$IV$36,[38]BOP!$A$44:$IV$44,[38]BOP!$A$59:$IV$59,[38]BOP!#REF!,[38]BOP!#REF!,[38]BOP!$A$81:$IV$88</definedName>
    <definedName name="Z_1F4C200A_FFA7_11D1_98B6_00C04FC96ABD_.wvu.Rows" localSheetId="44" hidden="1">[38]BOP!$A$36:$IV$36,[38]BOP!$A$44:$IV$44,[38]BOP!$A$59:$IV$59,[38]BOP!#REF!,[38]BOP!#REF!,[38]BOP!$A$81:$IV$88</definedName>
    <definedName name="Z_1F4C200A_FFA7_11D1_98B6_00C04FC96ABD_.wvu.Rows" localSheetId="45" hidden="1">[38]BOP!$A$36:$IV$36,[38]BOP!$A$44:$IV$44,[38]BOP!$A$59:$IV$59,[38]BOP!#REF!,[38]BOP!#REF!,[38]BOP!$A$81:$IV$88</definedName>
    <definedName name="Z_1F4C200A_FFA7_11D1_98B6_00C04FC96ABD_.wvu.Rows" hidden="1">[36]BOP!$A$36:$IV$36,[36]BOP!$A$44:$IV$44,[36]BOP!$A$59:$IV$59,[36]BOP!#REF!,[36]BOP!#REF!,[36]BOP!$A$81:$IV$88</definedName>
    <definedName name="Z_1F4C200B_FFA7_11D1_98B6_00C04FC96ABD_.wvu.Rows" localSheetId="21" hidden="1">[36]BOP!$A$36:$IV$36,[36]BOP!$A$44:$IV$44,[36]BOP!$A$59:$IV$59,[36]BOP!#REF!,[36]BOP!#REF!,[36]BOP!$A$79:$IV$79,[36]BOP!$A$81:$IV$88,[36]BOP!#REF!</definedName>
    <definedName name="Z_1F4C200B_FFA7_11D1_98B6_00C04FC96ABD_.wvu.Rows" localSheetId="23" hidden="1">[36]BOP!$A$36:$IV$36,[36]BOP!$A$44:$IV$44,[36]BOP!$A$59:$IV$59,[36]BOP!#REF!,[36]BOP!#REF!,[36]BOP!$A$79:$IV$79,[36]BOP!$A$81:$IV$88,[36]BOP!#REF!</definedName>
    <definedName name="Z_1F4C200B_FFA7_11D1_98B6_00C04FC96ABD_.wvu.Rows" localSheetId="41" hidden="1">[37]BOP!$A$36:$IV$36,[37]BOP!$A$44:$IV$44,[37]BOP!$A$59:$IV$59,[37]BOP!#REF!,[37]BOP!#REF!,[37]BOP!$A$79:$IV$79,[37]BOP!$A$81:$IV$88,[37]BOP!#REF!</definedName>
    <definedName name="Z_1F4C200B_FFA7_11D1_98B6_00C04FC96ABD_.wvu.Rows" localSheetId="42" hidden="1">[37]BOP!$A$36:$IV$36,[37]BOP!$A$44:$IV$44,[37]BOP!$A$59:$IV$59,[37]BOP!#REF!,[37]BOP!#REF!,[37]BOP!$A$79:$IV$79,[37]BOP!$A$81:$IV$88,[37]BOP!#REF!</definedName>
    <definedName name="Z_1F4C200B_FFA7_11D1_98B6_00C04FC96ABD_.wvu.Rows" localSheetId="43" hidden="1">[38]BOP!$A$36:$IV$36,[38]BOP!$A$44:$IV$44,[38]BOP!$A$59:$IV$59,[38]BOP!#REF!,[38]BOP!#REF!,[38]BOP!$A$79:$IV$79,[38]BOP!$A$81:$IV$88,[38]BOP!#REF!</definedName>
    <definedName name="Z_1F4C200B_FFA7_11D1_98B6_00C04FC96ABD_.wvu.Rows" localSheetId="44" hidden="1">[38]BOP!$A$36:$IV$36,[38]BOP!$A$44:$IV$44,[38]BOP!$A$59:$IV$59,[38]BOP!#REF!,[38]BOP!#REF!,[38]BOP!$A$79:$IV$79,[38]BOP!$A$81:$IV$88,[38]BOP!#REF!</definedName>
    <definedName name="Z_1F4C200B_FFA7_11D1_98B6_00C04FC96ABD_.wvu.Rows" localSheetId="45" hidden="1">[38]BOP!$A$36:$IV$36,[38]BOP!$A$44:$IV$44,[38]BOP!$A$59:$IV$59,[38]BOP!#REF!,[38]BOP!#REF!,[38]BOP!$A$79:$IV$79,[38]BOP!$A$81:$IV$88,[38]BOP!#REF!</definedName>
    <definedName name="Z_1F4C200B_FFA7_11D1_98B6_00C04FC96ABD_.wvu.Rows" hidden="1">[36]BOP!$A$36:$IV$36,[36]BOP!$A$44:$IV$44,[36]BOP!$A$59:$IV$59,[36]BOP!#REF!,[36]BOP!#REF!,[36]BOP!$A$79:$IV$79,[36]BOP!$A$81:$IV$88,[36]BOP!#REF!</definedName>
    <definedName name="Z_1F4C200C_FFA7_11D1_98B6_00C04FC96ABD_.wvu.Rows" localSheetId="21" hidden="1">[36]BOP!$A$36:$IV$36,[36]BOP!$A$44:$IV$44,[36]BOP!$A$59:$IV$59,[36]BOP!#REF!,[36]BOP!#REF!,[36]BOP!$A$79:$IV$79,[36]BOP!$A$81:$IV$88</definedName>
    <definedName name="Z_1F4C200C_FFA7_11D1_98B6_00C04FC96ABD_.wvu.Rows" localSheetId="23" hidden="1">[36]BOP!$A$36:$IV$36,[36]BOP!$A$44:$IV$44,[36]BOP!$A$59:$IV$59,[36]BOP!#REF!,[36]BOP!#REF!,[36]BOP!$A$79:$IV$79,[36]BOP!$A$81:$IV$88</definedName>
    <definedName name="Z_1F4C200C_FFA7_11D1_98B6_00C04FC96ABD_.wvu.Rows" localSheetId="41" hidden="1">[37]BOP!$A$36:$IV$36,[37]BOP!$A$44:$IV$44,[37]BOP!$A$59:$IV$59,[37]BOP!#REF!,[37]BOP!#REF!,[37]BOP!$A$79:$IV$79,[37]BOP!$A$81:$IV$88</definedName>
    <definedName name="Z_1F4C200C_FFA7_11D1_98B6_00C04FC96ABD_.wvu.Rows" localSheetId="42" hidden="1">[37]BOP!$A$36:$IV$36,[37]BOP!$A$44:$IV$44,[37]BOP!$A$59:$IV$59,[37]BOP!#REF!,[37]BOP!#REF!,[37]BOP!$A$79:$IV$79,[37]BOP!$A$81:$IV$88</definedName>
    <definedName name="Z_1F4C200C_FFA7_11D1_98B6_00C04FC96ABD_.wvu.Rows" localSheetId="43" hidden="1">[38]BOP!$A$36:$IV$36,[38]BOP!$A$44:$IV$44,[38]BOP!$A$59:$IV$59,[38]BOP!#REF!,[38]BOP!#REF!,[38]BOP!$A$79:$IV$79,[38]BOP!$A$81:$IV$88</definedName>
    <definedName name="Z_1F4C200C_FFA7_11D1_98B6_00C04FC96ABD_.wvu.Rows" localSheetId="44" hidden="1">[38]BOP!$A$36:$IV$36,[38]BOP!$A$44:$IV$44,[38]BOP!$A$59:$IV$59,[38]BOP!#REF!,[38]BOP!#REF!,[38]BOP!$A$79:$IV$79,[38]BOP!$A$81:$IV$88</definedName>
    <definedName name="Z_1F4C200C_FFA7_11D1_98B6_00C04FC96ABD_.wvu.Rows" localSheetId="45" hidden="1">[38]BOP!$A$36:$IV$36,[38]BOP!$A$44:$IV$44,[38]BOP!$A$59:$IV$59,[38]BOP!#REF!,[38]BOP!#REF!,[38]BOP!$A$79:$IV$79,[38]BOP!$A$81:$IV$88</definedName>
    <definedName name="Z_1F4C200C_FFA7_11D1_98B6_00C04FC96ABD_.wvu.Rows" hidden="1">[36]BOP!$A$36:$IV$36,[36]BOP!$A$44:$IV$44,[36]BOP!$A$59:$IV$59,[36]BOP!#REF!,[36]BOP!#REF!,[36]BOP!$A$79:$IV$79,[36]BOP!$A$81:$IV$88</definedName>
    <definedName name="Z_1F4C200D_FFA7_11D1_98B6_00C04FC96ABD_.wvu.Rows" localSheetId="1" hidden="1">[36]BOP!$A$36:$IV$36,[36]BOP!$A$44:$IV$44,[36]BOP!$A$59:$IV$59,[36]BOP!#REF!,[36]BOP!#REF!,[36]BOP!$A$79:$IV$79,[36]BOP!#REF!</definedName>
    <definedName name="Z_1F4C200D_FFA7_11D1_98B6_00C04FC96ABD_.wvu.Rows" localSheetId="21" hidden="1">[36]BOP!$A$36:$IV$36,[36]BOP!$A$44:$IV$44,[36]BOP!$A$59:$IV$59,[36]BOP!#REF!,[36]BOP!#REF!,[36]BOP!$A$79:$IV$79,[36]BOP!#REF!</definedName>
    <definedName name="Z_1F4C200D_FFA7_11D1_98B6_00C04FC96ABD_.wvu.Rows" localSheetId="22" hidden="1">[36]BOP!$A$36:$IV$36,[36]BOP!$A$44:$IV$44,[36]BOP!$A$59:$IV$59,[36]BOP!#REF!,[36]BOP!#REF!,[36]BOP!$A$79:$IV$79,[36]BOP!#REF!</definedName>
    <definedName name="Z_1F4C200D_FFA7_11D1_98B6_00C04FC96ABD_.wvu.Rows" localSheetId="23" hidden="1">[36]BOP!$A$36:$IV$36,[36]BOP!$A$44:$IV$44,[36]BOP!$A$59:$IV$59,[36]BOP!#REF!,[36]BOP!#REF!,[36]BOP!$A$79:$IV$79,[36]BOP!#REF!</definedName>
    <definedName name="Z_1F4C200D_FFA7_11D1_98B6_00C04FC96ABD_.wvu.Rows" localSheetId="2" hidden="1">[36]BOP!$A$36:$IV$36,[36]BOP!$A$44:$IV$44,[36]BOP!$A$59:$IV$59,[36]BOP!#REF!,[36]BOP!#REF!,[36]BOP!$A$79:$IV$79,[36]BOP!#REF!</definedName>
    <definedName name="Z_1F4C200D_FFA7_11D1_98B6_00C04FC96ABD_.wvu.Rows" localSheetId="26" hidden="1">[36]BOP!$A$36:$IV$36,[36]BOP!$A$44:$IV$44,[36]BOP!$A$59:$IV$59,[36]BOP!#REF!,[36]BOP!#REF!,[36]BOP!$A$79:$IV$79,[36]BOP!#REF!</definedName>
    <definedName name="Z_1F4C200D_FFA7_11D1_98B6_00C04FC96ABD_.wvu.Rows" localSheetId="27" hidden="1">[36]BOP!$A$36:$IV$36,[36]BOP!$A$44:$IV$44,[36]BOP!$A$59:$IV$59,[36]BOP!#REF!,[36]BOP!#REF!,[36]BOP!$A$79:$IV$79,[36]BOP!#REF!</definedName>
    <definedName name="Z_1F4C200D_FFA7_11D1_98B6_00C04FC96ABD_.wvu.Rows" localSheetId="31" hidden="1">[36]BOP!$A$36:$IV$36,[36]BOP!$A$44:$IV$44,[36]BOP!$A$59:$IV$59,[36]BOP!#REF!,[36]BOP!#REF!,[36]BOP!$A$79:$IV$79,[36]BOP!#REF!</definedName>
    <definedName name="Z_1F4C200D_FFA7_11D1_98B6_00C04FC96ABD_.wvu.Rows" localSheetId="33" hidden="1">[36]BOP!$A$36:$IV$36,[36]BOP!$A$44:$IV$44,[36]BOP!$A$59:$IV$59,[36]BOP!#REF!,[36]BOP!#REF!,[36]BOP!$A$79:$IV$79,[36]BOP!#REF!</definedName>
    <definedName name="Z_1F4C200D_FFA7_11D1_98B6_00C04FC96ABD_.wvu.Rows" localSheetId="3" hidden="1">[36]BOP!$A$36:$IV$36,[36]BOP!$A$44:$IV$44,[36]BOP!$A$59:$IV$59,[36]BOP!#REF!,[36]BOP!#REF!,[36]BOP!$A$79:$IV$79,[36]BOP!#REF!</definedName>
    <definedName name="Z_1F4C200D_FFA7_11D1_98B6_00C04FC96ABD_.wvu.Rows" localSheetId="39" hidden="1">[36]BOP!$A$36:$IV$36,[36]BOP!$A$44:$IV$44,[36]BOP!$A$59:$IV$59,[36]BOP!#REF!,[36]BOP!#REF!,[36]BOP!$A$79:$IV$79,[36]BOP!#REF!</definedName>
    <definedName name="Z_1F4C200D_FFA7_11D1_98B6_00C04FC96ABD_.wvu.Rows" localSheetId="40" hidden="1">[36]BOP!$A$36:$IV$36,[36]BOP!$A$44:$IV$44,[36]BOP!$A$59:$IV$59,[36]BOP!#REF!,[36]BOP!#REF!,[36]BOP!$A$79:$IV$79,[36]BOP!#REF!</definedName>
    <definedName name="Z_1F4C200D_FFA7_11D1_98B6_00C04FC96ABD_.wvu.Rows" localSheetId="41" hidden="1">[37]BOP!$A$36:$IV$36,[37]BOP!$A$44:$IV$44,[37]BOP!$A$59:$IV$59,[37]BOP!#REF!,[37]BOP!#REF!,[37]BOP!$A$79:$IV$79,[37]BOP!#REF!</definedName>
    <definedName name="Z_1F4C200D_FFA7_11D1_98B6_00C04FC96ABD_.wvu.Rows" localSheetId="42" hidden="1">[37]BOP!$A$36:$IV$36,[37]BOP!$A$44:$IV$44,[37]BOP!$A$59:$IV$59,[37]BOP!#REF!,[37]BOP!#REF!,[37]BOP!$A$79:$IV$79,[37]BOP!#REF!</definedName>
    <definedName name="Z_1F4C200D_FFA7_11D1_98B6_00C04FC96ABD_.wvu.Rows" localSheetId="43" hidden="1">[38]BOP!$A$36:$IV$36,[38]BOP!$A$44:$IV$44,[38]BOP!$A$59:$IV$59,[38]BOP!#REF!,[38]BOP!#REF!,[38]BOP!$A$79:$IV$79,[38]BOP!#REF!</definedName>
    <definedName name="Z_1F4C200D_FFA7_11D1_98B6_00C04FC96ABD_.wvu.Rows" localSheetId="44" hidden="1">[38]BOP!$A$36:$IV$36,[38]BOP!$A$44:$IV$44,[38]BOP!$A$59:$IV$59,[38]BOP!#REF!,[38]BOP!#REF!,[38]BOP!$A$79:$IV$79,[38]BOP!#REF!</definedName>
    <definedName name="Z_1F4C200D_FFA7_11D1_98B6_00C04FC96ABD_.wvu.Rows" localSheetId="45" hidden="1">[38]BOP!$A$36:$IV$36,[38]BOP!$A$44:$IV$44,[38]BOP!$A$59:$IV$59,[38]BOP!#REF!,[38]BOP!#REF!,[38]BOP!$A$79:$IV$79,[38]BOP!#REF!</definedName>
    <definedName name="Z_1F4C200D_FFA7_11D1_98B6_00C04FC96ABD_.wvu.Rows" localSheetId="46" hidden="1">[36]BOP!$A$36:$IV$36,[36]BOP!$A$44:$IV$44,[36]BOP!$A$59:$IV$59,[36]BOP!#REF!,[36]BOP!#REF!,[36]BOP!$A$79:$IV$79,[36]BOP!#REF!</definedName>
    <definedName name="Z_1F4C200D_FFA7_11D1_98B6_00C04FC96ABD_.wvu.Rows" localSheetId="47" hidden="1">[36]BOP!$A$36:$IV$36,[36]BOP!$A$44:$IV$44,[36]BOP!$A$59:$IV$59,[36]BOP!#REF!,[36]BOP!#REF!,[36]BOP!$A$79:$IV$79,[36]BOP!#REF!</definedName>
    <definedName name="Z_1F4C200D_FFA7_11D1_98B6_00C04FC96ABD_.wvu.Rows" localSheetId="48" hidden="1">[36]BOP!$A$36:$IV$36,[36]BOP!$A$44:$IV$44,[36]BOP!$A$59:$IV$59,[36]BOP!#REF!,[36]BOP!#REF!,[36]BOP!$A$79:$IV$79,[36]BOP!#REF!</definedName>
    <definedName name="Z_1F4C200D_FFA7_11D1_98B6_00C04FC96ABD_.wvu.Rows" localSheetId="49" hidden="1">[36]BOP!$A$36:$IV$36,[36]BOP!$A$44:$IV$44,[36]BOP!$A$59:$IV$59,[36]BOP!#REF!,[36]BOP!#REF!,[36]BOP!$A$79:$IV$79,[36]BOP!#REF!</definedName>
    <definedName name="Z_1F4C200D_FFA7_11D1_98B6_00C04FC96ABD_.wvu.Rows" localSheetId="50" hidden="1">[36]BOP!$A$36:$IV$36,[36]BOP!$A$44:$IV$44,[36]BOP!$A$59:$IV$59,[36]BOP!#REF!,[36]BOP!#REF!,[36]BOP!$A$79:$IV$79,[36]BOP!#REF!</definedName>
    <definedName name="Z_1F4C200D_FFA7_11D1_98B6_00C04FC96ABD_.wvu.Rows" localSheetId="51" hidden="1">[36]BOP!$A$36:$IV$36,[36]BOP!$A$44:$IV$44,[36]BOP!$A$59:$IV$59,[36]BOP!#REF!,[36]BOP!#REF!,[36]BOP!$A$79:$IV$79,[36]BOP!#REF!</definedName>
    <definedName name="Z_1F4C200D_FFA7_11D1_98B6_00C04FC96ABD_.wvu.Rows" localSheetId="52" hidden="1">[36]BOP!$A$36:$IV$36,[36]BOP!$A$44:$IV$44,[36]BOP!$A$59:$IV$59,[36]BOP!#REF!,[36]BOP!#REF!,[36]BOP!$A$79:$IV$79,[36]BOP!#REF!</definedName>
    <definedName name="Z_1F4C200D_FFA7_11D1_98B6_00C04FC96ABD_.wvu.Rows" localSheetId="53" hidden="1">[36]BOP!$A$36:$IV$36,[36]BOP!$A$44:$IV$44,[36]BOP!$A$59:$IV$59,[36]BOP!#REF!,[36]BOP!#REF!,[36]BOP!$A$79:$IV$79,[36]BOP!#REF!</definedName>
    <definedName name="Z_1F4C200D_FFA7_11D1_98B6_00C04FC96ABD_.wvu.Rows" localSheetId="54" hidden="1">[36]BOP!$A$36:$IV$36,[36]BOP!$A$44:$IV$44,[36]BOP!$A$59:$IV$59,[36]BOP!#REF!,[36]BOP!#REF!,[36]BOP!$A$79:$IV$79,[36]BOP!#REF!</definedName>
    <definedName name="Z_1F4C200D_FFA7_11D1_98B6_00C04FC96ABD_.wvu.Rows" localSheetId="55" hidden="1">[36]BOP!$A$36:$IV$36,[36]BOP!$A$44:$IV$44,[36]BOP!$A$59:$IV$59,[36]BOP!#REF!,[36]BOP!#REF!,[36]BOP!$A$79:$IV$79,[36]BOP!#REF!</definedName>
    <definedName name="Z_1F4C200D_FFA7_11D1_98B6_00C04FC96ABD_.wvu.Rows" localSheetId="56" hidden="1">[36]BOP!$A$36:$IV$36,[36]BOP!$A$44:$IV$44,[36]BOP!$A$59:$IV$59,[36]BOP!#REF!,[36]BOP!#REF!,[36]BOP!$A$79:$IV$79,[36]BOP!#REF!</definedName>
    <definedName name="Z_1F4C200D_FFA7_11D1_98B6_00C04FC96ABD_.wvu.Rows" localSheetId="58" hidden="1">[36]BOP!$A$36:$IV$36,[36]BOP!$A$44:$IV$44,[36]BOP!$A$59:$IV$59,[36]BOP!#REF!,[36]BOP!#REF!,[36]BOP!$A$79:$IV$79,[36]BOP!#REF!</definedName>
    <definedName name="Z_1F4C200D_FFA7_11D1_98B6_00C04FC96ABD_.wvu.Rows" localSheetId="59" hidden="1">[36]BOP!$A$36:$IV$36,[36]BOP!$A$44:$IV$44,[36]BOP!$A$59:$IV$59,[36]BOP!#REF!,[36]BOP!#REF!,[36]BOP!$A$79:$IV$79,[36]BOP!#REF!</definedName>
    <definedName name="Z_1F4C200D_FFA7_11D1_98B6_00C04FC96ABD_.wvu.Rows" localSheetId="64" hidden="1">[36]BOP!$A$36:$IV$36,[36]BOP!$A$44:$IV$44,[36]BOP!$A$59:$IV$59,[36]BOP!#REF!,[36]BOP!#REF!,[36]BOP!$A$79:$IV$79,[36]BOP!#REF!</definedName>
    <definedName name="Z_1F4C200D_FFA7_11D1_98B6_00C04FC96ABD_.wvu.Rows" localSheetId="65" hidden="1">[36]BOP!$A$36:$IV$36,[36]BOP!$A$44:$IV$44,[36]BOP!$A$59:$IV$59,[36]BOP!#REF!,[36]BOP!#REF!,[36]BOP!$A$79:$IV$79,[36]BOP!#REF!</definedName>
    <definedName name="Z_1F4C200D_FFA7_11D1_98B6_00C04FC96ABD_.wvu.Rows" localSheetId="66" hidden="1">[36]BOP!$A$36:$IV$36,[36]BOP!$A$44:$IV$44,[36]BOP!$A$59:$IV$59,[36]BOP!#REF!,[36]BOP!#REF!,[36]BOP!$A$79:$IV$79,[36]BOP!#REF!</definedName>
    <definedName name="Z_1F4C200D_FFA7_11D1_98B6_00C04FC96ABD_.wvu.Rows" localSheetId="6" hidden="1">[36]BOP!$36:$36,[36]BOP!$44:$44,[36]BOP!$59:$59,[36]BOP!#REF!,[36]BOP!#REF!,[36]BOP!$79:$79,[36]BOP!#REF!</definedName>
    <definedName name="Z_1F4C200D_FFA7_11D1_98B6_00C04FC96ABD_.wvu.Rows" localSheetId="67" hidden="1">[36]BOP!$A$36:$IV$36,[36]BOP!$A$44:$IV$44,[36]BOP!$A$59:$IV$59,[36]BOP!#REF!,[36]BOP!#REF!,[36]BOP!$A$79:$IV$79,[36]BOP!#REF!</definedName>
    <definedName name="Z_1F4C200D_FFA7_11D1_98B6_00C04FC96ABD_.wvu.Rows" localSheetId="69" hidden="1">[36]BOP!$A$36:$IV$36,[36]BOP!$A$44:$IV$44,[36]BOP!$A$59:$IV$59,[36]BOP!#REF!,[36]BOP!#REF!,[36]BOP!$A$79:$IV$79,[36]BOP!#REF!</definedName>
    <definedName name="Z_1F4C200D_FFA7_11D1_98B6_00C04FC96ABD_.wvu.Rows" localSheetId="71" hidden="1">[36]BOP!$A$36:$IV$36,[36]BOP!$A$44:$IV$44,[36]BOP!$A$59:$IV$59,[36]BOP!#REF!,[36]BOP!#REF!,[36]BOP!$A$79:$IV$79,[36]BOP!#REF!</definedName>
    <definedName name="Z_1F4C200D_FFA7_11D1_98B6_00C04FC96ABD_.wvu.Rows" localSheetId="73" hidden="1">[36]BOP!$A$36:$IV$36,[36]BOP!$A$44:$IV$44,[36]BOP!$A$59:$IV$59,[36]BOP!#REF!,[36]BOP!#REF!,[36]BOP!$A$79:$IV$79,[36]BOP!#REF!</definedName>
    <definedName name="Z_1F4C200D_FFA7_11D1_98B6_00C04FC96ABD_.wvu.Rows" localSheetId="74" hidden="1">[36]BOP!$A$36:$IV$36,[36]BOP!$A$44:$IV$44,[36]BOP!$A$59:$IV$59,[36]BOP!#REF!,[36]BOP!#REF!,[36]BOP!$A$79:$IV$79,[36]BOP!#REF!</definedName>
    <definedName name="Z_1F4C200D_FFA7_11D1_98B6_00C04FC96ABD_.wvu.Rows" localSheetId="0" hidden="1">[36]BOP!$A$36:$IV$36,[36]BOP!$A$44:$IV$44,[36]BOP!$A$59:$IV$59,[36]BOP!#REF!,[36]BOP!#REF!,[36]BOP!$A$79:$IV$79,[36]BOP!#REF!</definedName>
    <definedName name="Z_1F4C200D_FFA7_11D1_98B6_00C04FC96ABD_.wvu.Rows" hidden="1">[36]BOP!$A$36:$IV$36,[36]BOP!$A$44:$IV$44,[36]BOP!$A$59:$IV$59,[36]BOP!#REF!,[36]BOP!#REF!,[36]BOP!$A$79:$IV$79,[36]BOP!#REF!</definedName>
    <definedName name="Z_1F4C200E_FFA7_11D1_98B6_00C04FC96ABD_.wvu.Rows" localSheetId="21" hidden="1">[36]BOP!$A$36:$IV$36,[36]BOP!$A$44:$IV$44,[36]BOP!$A$59:$IV$59,[36]BOP!#REF!,[36]BOP!#REF!,[36]BOP!$A$79:$IV$79,[36]BOP!$A$81:$IV$88,[36]BOP!#REF!</definedName>
    <definedName name="Z_1F4C200E_FFA7_11D1_98B6_00C04FC96ABD_.wvu.Rows" localSheetId="23" hidden="1">[36]BOP!$A$36:$IV$36,[36]BOP!$A$44:$IV$44,[36]BOP!$A$59:$IV$59,[36]BOP!#REF!,[36]BOP!#REF!,[36]BOP!$A$79:$IV$79,[36]BOP!$A$81:$IV$88,[36]BOP!#REF!</definedName>
    <definedName name="Z_1F4C200E_FFA7_11D1_98B6_00C04FC96ABD_.wvu.Rows" localSheetId="41" hidden="1">[37]BOP!$A$36:$IV$36,[37]BOP!$A$44:$IV$44,[37]BOP!$A$59:$IV$59,[37]BOP!#REF!,[37]BOP!#REF!,[37]BOP!$A$79:$IV$79,[37]BOP!$A$81:$IV$88,[37]BOP!#REF!</definedName>
    <definedName name="Z_1F4C200E_FFA7_11D1_98B6_00C04FC96ABD_.wvu.Rows" localSheetId="42" hidden="1">[37]BOP!$A$36:$IV$36,[37]BOP!$A$44:$IV$44,[37]BOP!$A$59:$IV$59,[37]BOP!#REF!,[37]BOP!#REF!,[37]BOP!$A$79:$IV$79,[37]BOP!$A$81:$IV$88,[37]BOP!#REF!</definedName>
    <definedName name="Z_1F4C200E_FFA7_11D1_98B6_00C04FC96ABD_.wvu.Rows" localSheetId="43" hidden="1">[38]BOP!$A$36:$IV$36,[38]BOP!$A$44:$IV$44,[38]BOP!$A$59:$IV$59,[38]BOP!#REF!,[38]BOP!#REF!,[38]BOP!$A$79:$IV$79,[38]BOP!$A$81:$IV$88,[38]BOP!#REF!</definedName>
    <definedName name="Z_1F4C200E_FFA7_11D1_98B6_00C04FC96ABD_.wvu.Rows" localSheetId="44" hidden="1">[38]BOP!$A$36:$IV$36,[38]BOP!$A$44:$IV$44,[38]BOP!$A$59:$IV$59,[38]BOP!#REF!,[38]BOP!#REF!,[38]BOP!$A$79:$IV$79,[38]BOP!$A$81:$IV$88,[38]BOP!#REF!</definedName>
    <definedName name="Z_1F4C200E_FFA7_11D1_98B6_00C04FC96ABD_.wvu.Rows" localSheetId="45" hidden="1">[38]BOP!$A$36:$IV$36,[38]BOP!$A$44:$IV$44,[38]BOP!$A$59:$IV$59,[38]BOP!#REF!,[38]BOP!#REF!,[38]BOP!$A$79:$IV$79,[38]BOP!$A$81:$IV$88,[38]BOP!#REF!</definedName>
    <definedName name="Z_1F4C200E_FFA7_11D1_98B6_00C04FC96ABD_.wvu.Rows" hidden="1">[36]BOP!$A$36:$IV$36,[36]BOP!$A$44:$IV$44,[36]BOP!$A$59:$IV$59,[36]BOP!#REF!,[36]BOP!#REF!,[36]BOP!$A$79:$IV$79,[36]BOP!$A$81:$IV$88,[36]BOP!#REF!</definedName>
    <definedName name="Z_1F4C200F_FFA7_11D1_98B6_00C04FC96ABD_.wvu.Rows" localSheetId="21" hidden="1">[36]BOP!$A$36:$IV$36,[36]BOP!$A$44:$IV$44,[36]BOP!$A$59:$IV$59,[36]BOP!#REF!,[36]BOP!#REF!,[36]BOP!$A$79:$IV$79,[36]BOP!$A$81:$IV$88,[36]BOP!#REF!</definedName>
    <definedName name="Z_1F4C200F_FFA7_11D1_98B6_00C04FC96ABD_.wvu.Rows" localSheetId="23" hidden="1">[36]BOP!$A$36:$IV$36,[36]BOP!$A$44:$IV$44,[36]BOP!$A$59:$IV$59,[36]BOP!#REF!,[36]BOP!#REF!,[36]BOP!$A$79:$IV$79,[36]BOP!$A$81:$IV$88,[36]BOP!#REF!</definedName>
    <definedName name="Z_1F4C200F_FFA7_11D1_98B6_00C04FC96ABD_.wvu.Rows" localSheetId="41" hidden="1">[37]BOP!$A$36:$IV$36,[37]BOP!$A$44:$IV$44,[37]BOP!$A$59:$IV$59,[37]BOP!#REF!,[37]BOP!#REF!,[37]BOP!$A$79:$IV$79,[37]BOP!$A$81:$IV$88,[37]BOP!#REF!</definedName>
    <definedName name="Z_1F4C200F_FFA7_11D1_98B6_00C04FC96ABD_.wvu.Rows" localSheetId="42" hidden="1">[37]BOP!$A$36:$IV$36,[37]BOP!$A$44:$IV$44,[37]BOP!$A$59:$IV$59,[37]BOP!#REF!,[37]BOP!#REF!,[37]BOP!$A$79:$IV$79,[37]BOP!$A$81:$IV$88,[37]BOP!#REF!</definedName>
    <definedName name="Z_1F4C200F_FFA7_11D1_98B6_00C04FC96ABD_.wvu.Rows" localSheetId="43" hidden="1">[38]BOP!$A$36:$IV$36,[38]BOP!$A$44:$IV$44,[38]BOP!$A$59:$IV$59,[38]BOP!#REF!,[38]BOP!#REF!,[38]BOP!$A$79:$IV$79,[38]BOP!$A$81:$IV$88,[38]BOP!#REF!</definedName>
    <definedName name="Z_1F4C200F_FFA7_11D1_98B6_00C04FC96ABD_.wvu.Rows" localSheetId="44" hidden="1">[38]BOP!$A$36:$IV$36,[38]BOP!$A$44:$IV$44,[38]BOP!$A$59:$IV$59,[38]BOP!#REF!,[38]BOP!#REF!,[38]BOP!$A$79:$IV$79,[38]BOP!$A$81:$IV$88,[38]BOP!#REF!</definedName>
    <definedName name="Z_1F4C200F_FFA7_11D1_98B6_00C04FC96ABD_.wvu.Rows" localSheetId="45" hidden="1">[38]BOP!$A$36:$IV$36,[38]BOP!$A$44:$IV$44,[38]BOP!$A$59:$IV$59,[38]BOP!#REF!,[38]BOP!#REF!,[38]BOP!$A$79:$IV$79,[38]BOP!$A$81:$IV$88,[38]BOP!#REF!</definedName>
    <definedName name="Z_1F4C200F_FFA7_11D1_98B6_00C04FC96ABD_.wvu.Rows" hidden="1">[36]BOP!$A$36:$IV$36,[36]BOP!$A$44:$IV$44,[36]BOP!$A$59:$IV$59,[36]BOP!#REF!,[36]BOP!#REF!,[36]BOP!$A$79:$IV$79,[36]BOP!$A$81:$IV$88,[36]BOP!#REF!</definedName>
    <definedName name="Z_1F4C2010_FFA7_11D1_98B6_00C04FC96ABD_.wvu.Rows" localSheetId="21" hidden="1">[36]BOP!$A$36:$IV$36,[36]BOP!$A$44:$IV$44,[36]BOP!$A$59:$IV$59,[36]BOP!#REF!,[36]BOP!#REF!,[36]BOP!$A$79:$IV$79,[36]BOP!$A$81:$IV$88,[36]BOP!#REF!</definedName>
    <definedName name="Z_1F4C2010_FFA7_11D1_98B6_00C04FC96ABD_.wvu.Rows" localSheetId="23" hidden="1">[36]BOP!$A$36:$IV$36,[36]BOP!$A$44:$IV$44,[36]BOP!$A$59:$IV$59,[36]BOP!#REF!,[36]BOP!#REF!,[36]BOP!$A$79:$IV$79,[36]BOP!$A$81:$IV$88,[36]BOP!#REF!</definedName>
    <definedName name="Z_1F4C2010_FFA7_11D1_98B6_00C04FC96ABD_.wvu.Rows" localSheetId="41" hidden="1">[37]BOP!$A$36:$IV$36,[37]BOP!$A$44:$IV$44,[37]BOP!$A$59:$IV$59,[37]BOP!#REF!,[37]BOP!#REF!,[37]BOP!$A$79:$IV$79,[37]BOP!$A$81:$IV$88,[37]BOP!#REF!</definedName>
    <definedName name="Z_1F4C2010_FFA7_11D1_98B6_00C04FC96ABD_.wvu.Rows" localSheetId="42" hidden="1">[37]BOP!$A$36:$IV$36,[37]BOP!$A$44:$IV$44,[37]BOP!$A$59:$IV$59,[37]BOP!#REF!,[37]BOP!#REF!,[37]BOP!$A$79:$IV$79,[37]BOP!$A$81:$IV$88,[37]BOP!#REF!</definedName>
    <definedName name="Z_1F4C2010_FFA7_11D1_98B6_00C04FC96ABD_.wvu.Rows" localSheetId="43" hidden="1">[38]BOP!$A$36:$IV$36,[38]BOP!$A$44:$IV$44,[38]BOP!$A$59:$IV$59,[38]BOP!#REF!,[38]BOP!#REF!,[38]BOP!$A$79:$IV$79,[38]BOP!$A$81:$IV$88,[38]BOP!#REF!</definedName>
    <definedName name="Z_1F4C2010_FFA7_11D1_98B6_00C04FC96ABD_.wvu.Rows" localSheetId="44" hidden="1">[38]BOP!$A$36:$IV$36,[38]BOP!$A$44:$IV$44,[38]BOP!$A$59:$IV$59,[38]BOP!#REF!,[38]BOP!#REF!,[38]BOP!$A$79:$IV$79,[38]BOP!$A$81:$IV$88,[38]BOP!#REF!</definedName>
    <definedName name="Z_1F4C2010_FFA7_11D1_98B6_00C04FC96ABD_.wvu.Rows" localSheetId="45" hidden="1">[38]BOP!$A$36:$IV$36,[38]BOP!$A$44:$IV$44,[38]BOP!$A$59:$IV$59,[38]BOP!#REF!,[38]BOP!#REF!,[38]BOP!$A$79:$IV$79,[38]BOP!$A$81:$IV$88,[38]BOP!#REF!</definedName>
    <definedName name="Z_1F4C2010_FFA7_11D1_98B6_00C04FC96ABD_.wvu.Rows" hidden="1">[36]BOP!$A$36:$IV$36,[36]BOP!$A$44:$IV$44,[36]BOP!$A$59:$IV$59,[36]BOP!#REF!,[36]BOP!#REF!,[36]BOP!$A$79:$IV$79,[36]BOP!$A$81:$IV$88,[36]BOP!#REF!</definedName>
    <definedName name="Z_1F4C2012_FFA7_11D1_98B6_00C04FC96ABD_.wvu.Rows" localSheetId="21" hidden="1">[36]BOP!$A$36:$IV$36,[36]BOP!$A$44:$IV$44,[36]BOP!$A$59:$IV$59,[36]BOP!#REF!,[36]BOP!#REF!,[36]BOP!$A$79:$IV$79,[36]BOP!$A$81:$IV$88,[36]BOP!#REF!,[36]BOP!#REF!</definedName>
    <definedName name="Z_1F4C2012_FFA7_11D1_98B6_00C04FC96ABD_.wvu.Rows" localSheetId="23" hidden="1">[36]BOP!$A$36:$IV$36,[36]BOP!$A$44:$IV$44,[36]BOP!$A$59:$IV$59,[36]BOP!#REF!,[36]BOP!#REF!,[36]BOP!$A$79:$IV$79,[36]BOP!$A$81:$IV$88,[36]BOP!#REF!,[36]BOP!#REF!</definedName>
    <definedName name="Z_1F4C2012_FFA7_11D1_98B6_00C04FC96ABD_.wvu.Rows" localSheetId="41" hidden="1">[37]BOP!$A$36:$IV$36,[37]BOP!$A$44:$IV$44,[37]BOP!$A$59:$IV$59,[37]BOP!#REF!,[37]BOP!#REF!,[37]BOP!$A$79:$IV$79,[37]BOP!$A$81:$IV$88,[37]BOP!#REF!,[37]BOP!#REF!</definedName>
    <definedName name="Z_1F4C2012_FFA7_11D1_98B6_00C04FC96ABD_.wvu.Rows" localSheetId="42" hidden="1">[37]BOP!$A$36:$IV$36,[37]BOP!$A$44:$IV$44,[37]BOP!$A$59:$IV$59,[37]BOP!#REF!,[37]BOP!#REF!,[37]BOP!$A$79:$IV$79,[37]BOP!$A$81:$IV$88,[37]BOP!#REF!,[37]BOP!#REF!</definedName>
    <definedName name="Z_1F4C2012_FFA7_11D1_98B6_00C04FC96ABD_.wvu.Rows" localSheetId="43" hidden="1">[38]BOP!$A$36:$IV$36,[38]BOP!$A$44:$IV$44,[38]BOP!$A$59:$IV$59,[38]BOP!#REF!,[38]BOP!#REF!,[38]BOP!$A$79:$IV$79,[38]BOP!$A$81:$IV$88,[38]BOP!#REF!,[38]BOP!#REF!</definedName>
    <definedName name="Z_1F4C2012_FFA7_11D1_98B6_00C04FC96ABD_.wvu.Rows" localSheetId="44" hidden="1">[38]BOP!$A$36:$IV$36,[38]BOP!$A$44:$IV$44,[38]BOP!$A$59:$IV$59,[38]BOP!#REF!,[38]BOP!#REF!,[38]BOP!$A$79:$IV$79,[38]BOP!$A$81:$IV$88,[38]BOP!#REF!,[38]BOP!#REF!</definedName>
    <definedName name="Z_1F4C2012_FFA7_11D1_98B6_00C04FC96ABD_.wvu.Rows" localSheetId="45" hidden="1">[38]BOP!$A$36:$IV$36,[38]BOP!$A$44:$IV$44,[38]BOP!$A$59:$IV$59,[38]BOP!#REF!,[38]BOP!#REF!,[38]BOP!$A$79:$IV$79,[38]BOP!$A$81:$IV$88,[38]BOP!#REF!,[38]BOP!#REF!</definedName>
    <definedName name="Z_1F4C2012_FFA7_11D1_98B6_00C04FC96ABD_.wvu.Rows" hidden="1">[36]BOP!$A$36:$IV$36,[36]BOP!$A$44:$IV$44,[36]BOP!$A$59:$IV$59,[36]BOP!#REF!,[36]BOP!#REF!,[36]BOP!$A$79:$IV$79,[36]BOP!$A$81:$IV$88,[36]BOP!#REF!,[36]BOP!#REF!</definedName>
    <definedName name="Z_1F4C2013_FFA7_11D1_98B6_00C04FC96ABD_.wvu.Rows" localSheetId="21" hidden="1">[36]BOP!$A$36:$IV$36,[36]BOP!$A$44:$IV$44,[36]BOP!$A$59:$IV$59,[36]BOP!#REF!,[36]BOP!#REF!,[36]BOP!$A$79:$IV$79,[36]BOP!$A$81:$IV$88,[36]BOP!#REF!,[36]BOP!#REF!</definedName>
    <definedName name="Z_1F4C2013_FFA7_11D1_98B6_00C04FC96ABD_.wvu.Rows" localSheetId="23" hidden="1">[36]BOP!$A$36:$IV$36,[36]BOP!$A$44:$IV$44,[36]BOP!$A$59:$IV$59,[36]BOP!#REF!,[36]BOP!#REF!,[36]BOP!$A$79:$IV$79,[36]BOP!$A$81:$IV$88,[36]BOP!#REF!,[36]BOP!#REF!</definedName>
    <definedName name="Z_1F4C2013_FFA7_11D1_98B6_00C04FC96ABD_.wvu.Rows" localSheetId="41" hidden="1">[37]BOP!$A$36:$IV$36,[37]BOP!$A$44:$IV$44,[37]BOP!$A$59:$IV$59,[37]BOP!#REF!,[37]BOP!#REF!,[37]BOP!$A$79:$IV$79,[37]BOP!$A$81:$IV$88,[37]BOP!#REF!,[37]BOP!#REF!</definedName>
    <definedName name="Z_1F4C2013_FFA7_11D1_98B6_00C04FC96ABD_.wvu.Rows" localSheetId="42" hidden="1">[37]BOP!$A$36:$IV$36,[37]BOP!$A$44:$IV$44,[37]BOP!$A$59:$IV$59,[37]BOP!#REF!,[37]BOP!#REF!,[37]BOP!$A$79:$IV$79,[37]BOP!$A$81:$IV$88,[37]BOP!#REF!,[37]BOP!#REF!</definedName>
    <definedName name="Z_1F4C2013_FFA7_11D1_98B6_00C04FC96ABD_.wvu.Rows" localSheetId="43" hidden="1">[38]BOP!$A$36:$IV$36,[38]BOP!$A$44:$IV$44,[38]BOP!$A$59:$IV$59,[38]BOP!#REF!,[38]BOP!#REF!,[38]BOP!$A$79:$IV$79,[38]BOP!$A$81:$IV$88,[38]BOP!#REF!,[38]BOP!#REF!</definedName>
    <definedName name="Z_1F4C2013_FFA7_11D1_98B6_00C04FC96ABD_.wvu.Rows" localSheetId="44" hidden="1">[38]BOP!$A$36:$IV$36,[38]BOP!$A$44:$IV$44,[38]BOP!$A$59:$IV$59,[38]BOP!#REF!,[38]BOP!#REF!,[38]BOP!$A$79:$IV$79,[38]BOP!$A$81:$IV$88,[38]BOP!#REF!,[38]BOP!#REF!</definedName>
    <definedName name="Z_1F4C2013_FFA7_11D1_98B6_00C04FC96ABD_.wvu.Rows" localSheetId="45" hidden="1">[38]BOP!$A$36:$IV$36,[38]BOP!$A$44:$IV$44,[38]BOP!$A$59:$IV$59,[38]BOP!#REF!,[38]BOP!#REF!,[38]BOP!$A$79:$IV$79,[38]BOP!$A$81:$IV$88,[38]BOP!#REF!,[38]BOP!#REF!</definedName>
    <definedName name="Z_1F4C2013_FFA7_11D1_98B6_00C04FC96ABD_.wvu.Rows" hidden="1">[36]BOP!$A$36:$IV$36,[36]BOP!$A$44:$IV$44,[36]BOP!$A$59:$IV$59,[36]BOP!#REF!,[36]BOP!#REF!,[36]BOP!$A$79:$IV$79,[36]BOP!$A$81:$IV$88,[36]BOP!#REF!,[36]BOP!#REF!</definedName>
    <definedName name="Z_1F4C2014_FFA7_11D1_98B6_00C04FC96ABD_.wvu.Rows" localSheetId="21" hidden="1">[36]BOP!$A$36:$IV$36,[36]BOP!$A$44:$IV$44,[36]BOP!$A$59:$IV$59,[36]BOP!#REF!,[36]BOP!#REF!,[36]BOP!$A$79:$IV$79</definedName>
    <definedName name="Z_1F4C2014_FFA7_11D1_98B6_00C04FC96ABD_.wvu.Rows" localSheetId="23" hidden="1">[36]BOP!$A$36:$IV$36,[36]BOP!$A$44:$IV$44,[36]BOP!$A$59:$IV$59,[36]BOP!#REF!,[36]BOP!#REF!,[36]BOP!$A$79:$IV$79</definedName>
    <definedName name="Z_1F4C2014_FFA7_11D1_98B6_00C04FC96ABD_.wvu.Rows" localSheetId="41" hidden="1">[37]BOP!$A$36:$IV$36,[37]BOP!$A$44:$IV$44,[37]BOP!$A$59:$IV$59,[37]BOP!#REF!,[37]BOP!#REF!,[37]BOP!$A$79:$IV$79</definedName>
    <definedName name="Z_1F4C2014_FFA7_11D1_98B6_00C04FC96ABD_.wvu.Rows" localSheetId="42" hidden="1">[37]BOP!$A$36:$IV$36,[37]BOP!$A$44:$IV$44,[37]BOP!$A$59:$IV$59,[37]BOP!#REF!,[37]BOP!#REF!,[37]BOP!$A$79:$IV$79</definedName>
    <definedName name="Z_1F4C2014_FFA7_11D1_98B6_00C04FC96ABD_.wvu.Rows" localSheetId="43" hidden="1">[38]BOP!$A$36:$IV$36,[38]BOP!$A$44:$IV$44,[38]BOP!$A$59:$IV$59,[38]BOP!#REF!,[38]BOP!#REF!,[38]BOP!$A$79:$IV$79</definedName>
    <definedName name="Z_1F4C2014_FFA7_11D1_98B6_00C04FC96ABD_.wvu.Rows" localSheetId="44" hidden="1">[38]BOP!$A$36:$IV$36,[38]BOP!$A$44:$IV$44,[38]BOP!$A$59:$IV$59,[38]BOP!#REF!,[38]BOP!#REF!,[38]BOP!$A$79:$IV$79</definedName>
    <definedName name="Z_1F4C2014_FFA7_11D1_98B6_00C04FC96ABD_.wvu.Rows" localSheetId="45" hidden="1">[38]BOP!$A$36:$IV$36,[38]BOP!$A$44:$IV$44,[38]BOP!$A$59:$IV$59,[38]BOP!#REF!,[38]BOP!#REF!,[38]BOP!$A$79:$IV$79</definedName>
    <definedName name="Z_1F4C2014_FFA7_11D1_98B6_00C04FC96ABD_.wvu.Rows" hidden="1">[36]BOP!$A$36:$IV$36,[36]BOP!$A$44:$IV$44,[36]BOP!$A$59:$IV$59,[36]BOP!#REF!,[36]BOP!#REF!,[36]BOP!$A$79:$IV$79</definedName>
    <definedName name="Z_49B0A4B0_963B_11D1_BFD1_00A02466B680_.wvu.Rows" localSheetId="21" hidden="1">[36]BOP!$A$36:$IV$36,[36]BOP!$A$44:$IV$44,[36]BOP!$A$59:$IV$59,[36]BOP!#REF!,[36]BOP!#REF!,[36]BOP!$A$81:$IV$88</definedName>
    <definedName name="Z_49B0A4B0_963B_11D1_BFD1_00A02466B680_.wvu.Rows" localSheetId="23" hidden="1">[36]BOP!$A$36:$IV$36,[36]BOP!$A$44:$IV$44,[36]BOP!$A$59:$IV$59,[36]BOP!#REF!,[36]BOP!#REF!,[36]BOP!$A$81:$IV$88</definedName>
    <definedName name="Z_49B0A4B0_963B_11D1_BFD1_00A02466B680_.wvu.Rows" localSheetId="41" hidden="1">[37]BOP!$A$36:$IV$36,[37]BOP!$A$44:$IV$44,[37]BOP!$A$59:$IV$59,[37]BOP!#REF!,[37]BOP!#REF!,[37]BOP!$A$81:$IV$88</definedName>
    <definedName name="Z_49B0A4B0_963B_11D1_BFD1_00A02466B680_.wvu.Rows" localSheetId="42" hidden="1">[37]BOP!$A$36:$IV$36,[37]BOP!$A$44:$IV$44,[37]BOP!$A$59:$IV$59,[37]BOP!#REF!,[37]BOP!#REF!,[37]BOP!$A$81:$IV$88</definedName>
    <definedName name="Z_49B0A4B0_963B_11D1_BFD1_00A02466B680_.wvu.Rows" localSheetId="43" hidden="1">[38]BOP!$A$36:$IV$36,[38]BOP!$A$44:$IV$44,[38]BOP!$A$59:$IV$59,[38]BOP!#REF!,[38]BOP!#REF!,[38]BOP!$A$81:$IV$88</definedName>
    <definedName name="Z_49B0A4B0_963B_11D1_BFD1_00A02466B680_.wvu.Rows" localSheetId="44" hidden="1">[38]BOP!$A$36:$IV$36,[38]BOP!$A$44:$IV$44,[38]BOP!$A$59:$IV$59,[38]BOP!#REF!,[38]BOP!#REF!,[38]BOP!$A$81:$IV$88</definedName>
    <definedName name="Z_49B0A4B0_963B_11D1_BFD1_00A02466B680_.wvu.Rows" localSheetId="45" hidden="1">[38]BOP!$A$36:$IV$36,[38]BOP!$A$44:$IV$44,[38]BOP!$A$59:$IV$59,[38]BOP!#REF!,[38]BOP!#REF!,[38]BOP!$A$81:$IV$88</definedName>
    <definedName name="Z_49B0A4B0_963B_11D1_BFD1_00A02466B680_.wvu.Rows" hidden="1">[36]BOP!$A$36:$IV$36,[36]BOP!$A$44:$IV$44,[36]BOP!$A$59:$IV$59,[36]BOP!#REF!,[36]BOP!#REF!,[36]BOP!$A$81:$IV$88</definedName>
    <definedName name="Z_49B0A4B1_963B_11D1_BFD1_00A02466B680_.wvu.Rows" localSheetId="21" hidden="1">[36]BOP!$A$36:$IV$36,[36]BOP!$A$44:$IV$44,[36]BOP!$A$59:$IV$59,[36]BOP!#REF!,[36]BOP!#REF!,[36]BOP!$A$81:$IV$88</definedName>
    <definedName name="Z_49B0A4B1_963B_11D1_BFD1_00A02466B680_.wvu.Rows" localSheetId="23" hidden="1">[36]BOP!$A$36:$IV$36,[36]BOP!$A$44:$IV$44,[36]BOP!$A$59:$IV$59,[36]BOP!#REF!,[36]BOP!#REF!,[36]BOP!$A$81:$IV$88</definedName>
    <definedName name="Z_49B0A4B1_963B_11D1_BFD1_00A02466B680_.wvu.Rows" localSheetId="41" hidden="1">[37]BOP!$A$36:$IV$36,[37]BOP!$A$44:$IV$44,[37]BOP!$A$59:$IV$59,[37]BOP!#REF!,[37]BOP!#REF!,[37]BOP!$A$81:$IV$88</definedName>
    <definedName name="Z_49B0A4B1_963B_11D1_BFD1_00A02466B680_.wvu.Rows" localSheetId="42" hidden="1">[37]BOP!$A$36:$IV$36,[37]BOP!$A$44:$IV$44,[37]BOP!$A$59:$IV$59,[37]BOP!#REF!,[37]BOP!#REF!,[37]BOP!$A$81:$IV$88</definedName>
    <definedName name="Z_49B0A4B1_963B_11D1_BFD1_00A02466B680_.wvu.Rows" localSheetId="43" hidden="1">[38]BOP!$A$36:$IV$36,[38]BOP!$A$44:$IV$44,[38]BOP!$A$59:$IV$59,[38]BOP!#REF!,[38]BOP!#REF!,[38]BOP!$A$81:$IV$88</definedName>
    <definedName name="Z_49B0A4B1_963B_11D1_BFD1_00A02466B680_.wvu.Rows" localSheetId="44" hidden="1">[38]BOP!$A$36:$IV$36,[38]BOP!$A$44:$IV$44,[38]BOP!$A$59:$IV$59,[38]BOP!#REF!,[38]BOP!#REF!,[38]BOP!$A$81:$IV$88</definedName>
    <definedName name="Z_49B0A4B1_963B_11D1_BFD1_00A02466B680_.wvu.Rows" localSheetId="45" hidden="1">[38]BOP!$A$36:$IV$36,[38]BOP!$A$44:$IV$44,[38]BOP!$A$59:$IV$59,[38]BOP!#REF!,[38]BOP!#REF!,[38]BOP!$A$81:$IV$88</definedName>
    <definedName name="Z_49B0A4B1_963B_11D1_BFD1_00A02466B680_.wvu.Rows" hidden="1">[36]BOP!$A$36:$IV$36,[36]BOP!$A$44:$IV$44,[36]BOP!$A$59:$IV$59,[36]BOP!#REF!,[36]BOP!#REF!,[36]BOP!$A$81:$IV$88</definedName>
    <definedName name="Z_49B0A4B4_963B_11D1_BFD1_00A02466B680_.wvu.Rows" localSheetId="21" hidden="1">[36]BOP!$A$36:$IV$36,[36]BOP!$A$44:$IV$44,[36]BOP!$A$59:$IV$59,[36]BOP!#REF!,[36]BOP!#REF!,[36]BOP!$A$79:$IV$79,[36]BOP!$A$81:$IV$88,[36]BOP!#REF!</definedName>
    <definedName name="Z_49B0A4B4_963B_11D1_BFD1_00A02466B680_.wvu.Rows" localSheetId="23" hidden="1">[36]BOP!$A$36:$IV$36,[36]BOP!$A$44:$IV$44,[36]BOP!$A$59:$IV$59,[36]BOP!#REF!,[36]BOP!#REF!,[36]BOP!$A$79:$IV$79,[36]BOP!$A$81:$IV$88,[36]BOP!#REF!</definedName>
    <definedName name="Z_49B0A4B4_963B_11D1_BFD1_00A02466B680_.wvu.Rows" localSheetId="41" hidden="1">[37]BOP!$A$36:$IV$36,[37]BOP!$A$44:$IV$44,[37]BOP!$A$59:$IV$59,[37]BOP!#REF!,[37]BOP!#REF!,[37]BOP!$A$79:$IV$79,[37]BOP!$A$81:$IV$88,[37]BOP!#REF!</definedName>
    <definedName name="Z_49B0A4B4_963B_11D1_BFD1_00A02466B680_.wvu.Rows" localSheetId="42" hidden="1">[37]BOP!$A$36:$IV$36,[37]BOP!$A$44:$IV$44,[37]BOP!$A$59:$IV$59,[37]BOP!#REF!,[37]BOP!#REF!,[37]BOP!$A$79:$IV$79,[37]BOP!$A$81:$IV$88,[37]BOP!#REF!</definedName>
    <definedName name="Z_49B0A4B4_963B_11D1_BFD1_00A02466B680_.wvu.Rows" localSheetId="43" hidden="1">[38]BOP!$A$36:$IV$36,[38]BOP!$A$44:$IV$44,[38]BOP!$A$59:$IV$59,[38]BOP!#REF!,[38]BOP!#REF!,[38]BOP!$A$79:$IV$79,[38]BOP!$A$81:$IV$88,[38]BOP!#REF!</definedName>
    <definedName name="Z_49B0A4B4_963B_11D1_BFD1_00A02466B680_.wvu.Rows" localSheetId="44" hidden="1">[38]BOP!$A$36:$IV$36,[38]BOP!$A$44:$IV$44,[38]BOP!$A$59:$IV$59,[38]BOP!#REF!,[38]BOP!#REF!,[38]BOP!$A$79:$IV$79,[38]BOP!$A$81:$IV$88,[38]BOP!#REF!</definedName>
    <definedName name="Z_49B0A4B4_963B_11D1_BFD1_00A02466B680_.wvu.Rows" localSheetId="45" hidden="1">[38]BOP!$A$36:$IV$36,[38]BOP!$A$44:$IV$44,[38]BOP!$A$59:$IV$59,[38]BOP!#REF!,[38]BOP!#REF!,[38]BOP!$A$79:$IV$79,[38]BOP!$A$81:$IV$88,[38]BOP!#REF!</definedName>
    <definedName name="Z_49B0A4B4_963B_11D1_BFD1_00A02466B680_.wvu.Rows" hidden="1">[36]BOP!$A$36:$IV$36,[36]BOP!$A$44:$IV$44,[36]BOP!$A$59:$IV$59,[36]BOP!#REF!,[36]BOP!#REF!,[36]BOP!$A$79:$IV$79,[36]BOP!$A$81:$IV$88,[36]BOP!#REF!</definedName>
    <definedName name="Z_49B0A4B5_963B_11D1_BFD1_00A02466B680_.wvu.Rows" localSheetId="21" hidden="1">[36]BOP!$A$36:$IV$36,[36]BOP!$A$44:$IV$44,[36]BOP!$A$59:$IV$59,[36]BOP!#REF!,[36]BOP!#REF!,[36]BOP!$A$79:$IV$79,[36]BOP!$A$81:$IV$88</definedName>
    <definedName name="Z_49B0A4B5_963B_11D1_BFD1_00A02466B680_.wvu.Rows" localSheetId="23" hidden="1">[36]BOP!$A$36:$IV$36,[36]BOP!$A$44:$IV$44,[36]BOP!$A$59:$IV$59,[36]BOP!#REF!,[36]BOP!#REF!,[36]BOP!$A$79:$IV$79,[36]BOP!$A$81:$IV$88</definedName>
    <definedName name="Z_49B0A4B5_963B_11D1_BFD1_00A02466B680_.wvu.Rows" localSheetId="41" hidden="1">[37]BOP!$A$36:$IV$36,[37]BOP!$A$44:$IV$44,[37]BOP!$A$59:$IV$59,[37]BOP!#REF!,[37]BOP!#REF!,[37]BOP!$A$79:$IV$79,[37]BOP!$A$81:$IV$88</definedName>
    <definedName name="Z_49B0A4B5_963B_11D1_BFD1_00A02466B680_.wvu.Rows" localSheetId="42" hidden="1">[37]BOP!$A$36:$IV$36,[37]BOP!$A$44:$IV$44,[37]BOP!$A$59:$IV$59,[37]BOP!#REF!,[37]BOP!#REF!,[37]BOP!$A$79:$IV$79,[37]BOP!$A$81:$IV$88</definedName>
    <definedName name="Z_49B0A4B5_963B_11D1_BFD1_00A02466B680_.wvu.Rows" localSheetId="43" hidden="1">[38]BOP!$A$36:$IV$36,[38]BOP!$A$44:$IV$44,[38]BOP!$A$59:$IV$59,[38]BOP!#REF!,[38]BOP!#REF!,[38]BOP!$A$79:$IV$79,[38]BOP!$A$81:$IV$88</definedName>
    <definedName name="Z_49B0A4B5_963B_11D1_BFD1_00A02466B680_.wvu.Rows" localSheetId="44" hidden="1">[38]BOP!$A$36:$IV$36,[38]BOP!$A$44:$IV$44,[38]BOP!$A$59:$IV$59,[38]BOP!#REF!,[38]BOP!#REF!,[38]BOP!$A$79:$IV$79,[38]BOP!$A$81:$IV$88</definedName>
    <definedName name="Z_49B0A4B5_963B_11D1_BFD1_00A02466B680_.wvu.Rows" localSheetId="45" hidden="1">[38]BOP!$A$36:$IV$36,[38]BOP!$A$44:$IV$44,[38]BOP!$A$59:$IV$59,[38]BOP!#REF!,[38]BOP!#REF!,[38]BOP!$A$79:$IV$79,[38]BOP!$A$81:$IV$88</definedName>
    <definedName name="Z_49B0A4B5_963B_11D1_BFD1_00A02466B680_.wvu.Rows" hidden="1">[36]BOP!$A$36:$IV$36,[36]BOP!$A$44:$IV$44,[36]BOP!$A$59:$IV$59,[36]BOP!#REF!,[36]BOP!#REF!,[36]BOP!$A$79:$IV$79,[36]BOP!$A$81:$IV$88</definedName>
    <definedName name="Z_49B0A4B6_963B_11D1_BFD1_00A02466B680_.wvu.Rows" localSheetId="1" hidden="1">[36]BOP!$A$36:$IV$36,[36]BOP!$A$44:$IV$44,[36]BOP!$A$59:$IV$59,[36]BOP!#REF!,[36]BOP!#REF!,[36]BOP!$A$79:$IV$79,[36]BOP!#REF!</definedName>
    <definedName name="Z_49B0A4B6_963B_11D1_BFD1_00A02466B680_.wvu.Rows" localSheetId="21" hidden="1">[36]BOP!$A$36:$IV$36,[36]BOP!$A$44:$IV$44,[36]BOP!$A$59:$IV$59,[36]BOP!#REF!,[36]BOP!#REF!,[36]BOP!$A$79:$IV$79,[36]BOP!#REF!</definedName>
    <definedName name="Z_49B0A4B6_963B_11D1_BFD1_00A02466B680_.wvu.Rows" localSheetId="22" hidden="1">[36]BOP!$A$36:$IV$36,[36]BOP!$A$44:$IV$44,[36]BOP!$A$59:$IV$59,[36]BOP!#REF!,[36]BOP!#REF!,[36]BOP!$A$79:$IV$79,[36]BOP!#REF!</definedName>
    <definedName name="Z_49B0A4B6_963B_11D1_BFD1_00A02466B680_.wvu.Rows" localSheetId="23" hidden="1">[36]BOP!$A$36:$IV$36,[36]BOP!$A$44:$IV$44,[36]BOP!$A$59:$IV$59,[36]BOP!#REF!,[36]BOP!#REF!,[36]BOP!$A$79:$IV$79,[36]BOP!#REF!</definedName>
    <definedName name="Z_49B0A4B6_963B_11D1_BFD1_00A02466B680_.wvu.Rows" localSheetId="2" hidden="1">[36]BOP!$A$36:$IV$36,[36]BOP!$A$44:$IV$44,[36]BOP!$A$59:$IV$59,[36]BOP!#REF!,[36]BOP!#REF!,[36]BOP!$A$79:$IV$79,[36]BOP!#REF!</definedName>
    <definedName name="Z_49B0A4B6_963B_11D1_BFD1_00A02466B680_.wvu.Rows" localSheetId="26" hidden="1">[36]BOP!$A$36:$IV$36,[36]BOP!$A$44:$IV$44,[36]BOP!$A$59:$IV$59,[36]BOP!#REF!,[36]BOP!#REF!,[36]BOP!$A$79:$IV$79,[36]BOP!#REF!</definedName>
    <definedName name="Z_49B0A4B6_963B_11D1_BFD1_00A02466B680_.wvu.Rows" localSheetId="27" hidden="1">[36]BOP!$A$36:$IV$36,[36]BOP!$A$44:$IV$44,[36]BOP!$A$59:$IV$59,[36]BOP!#REF!,[36]BOP!#REF!,[36]BOP!$A$79:$IV$79,[36]BOP!#REF!</definedName>
    <definedName name="Z_49B0A4B6_963B_11D1_BFD1_00A02466B680_.wvu.Rows" localSheetId="31" hidden="1">[36]BOP!$A$36:$IV$36,[36]BOP!$A$44:$IV$44,[36]BOP!$A$59:$IV$59,[36]BOP!#REF!,[36]BOP!#REF!,[36]BOP!$A$79:$IV$79,[36]BOP!#REF!</definedName>
    <definedName name="Z_49B0A4B6_963B_11D1_BFD1_00A02466B680_.wvu.Rows" localSheetId="33" hidden="1">[36]BOP!$A$36:$IV$36,[36]BOP!$A$44:$IV$44,[36]BOP!$A$59:$IV$59,[36]BOP!#REF!,[36]BOP!#REF!,[36]BOP!$A$79:$IV$79,[36]BOP!#REF!</definedName>
    <definedName name="Z_49B0A4B6_963B_11D1_BFD1_00A02466B680_.wvu.Rows" localSheetId="3" hidden="1">[36]BOP!$A$36:$IV$36,[36]BOP!$A$44:$IV$44,[36]BOP!$A$59:$IV$59,[36]BOP!#REF!,[36]BOP!#REF!,[36]BOP!$A$79:$IV$79,[36]BOP!#REF!</definedName>
    <definedName name="Z_49B0A4B6_963B_11D1_BFD1_00A02466B680_.wvu.Rows" localSheetId="39" hidden="1">[36]BOP!$A$36:$IV$36,[36]BOP!$A$44:$IV$44,[36]BOP!$A$59:$IV$59,[36]BOP!#REF!,[36]BOP!#REF!,[36]BOP!$A$79:$IV$79,[36]BOP!#REF!</definedName>
    <definedName name="Z_49B0A4B6_963B_11D1_BFD1_00A02466B680_.wvu.Rows" localSheetId="40" hidden="1">[36]BOP!$A$36:$IV$36,[36]BOP!$A$44:$IV$44,[36]BOP!$A$59:$IV$59,[36]BOP!#REF!,[36]BOP!#REF!,[36]BOP!$A$79:$IV$79,[36]BOP!#REF!</definedName>
    <definedName name="Z_49B0A4B6_963B_11D1_BFD1_00A02466B680_.wvu.Rows" localSheetId="41" hidden="1">[37]BOP!$A$36:$IV$36,[37]BOP!$A$44:$IV$44,[37]BOP!$A$59:$IV$59,[37]BOP!#REF!,[37]BOP!#REF!,[37]BOP!$A$79:$IV$79,[37]BOP!#REF!</definedName>
    <definedName name="Z_49B0A4B6_963B_11D1_BFD1_00A02466B680_.wvu.Rows" localSheetId="42" hidden="1">[37]BOP!$A$36:$IV$36,[37]BOP!$A$44:$IV$44,[37]BOP!$A$59:$IV$59,[37]BOP!#REF!,[37]BOP!#REF!,[37]BOP!$A$79:$IV$79,[37]BOP!#REF!</definedName>
    <definedName name="Z_49B0A4B6_963B_11D1_BFD1_00A02466B680_.wvu.Rows" localSheetId="43" hidden="1">[38]BOP!$A$36:$IV$36,[38]BOP!$A$44:$IV$44,[38]BOP!$A$59:$IV$59,[38]BOP!#REF!,[38]BOP!#REF!,[38]BOP!$A$79:$IV$79,[38]BOP!#REF!</definedName>
    <definedName name="Z_49B0A4B6_963B_11D1_BFD1_00A02466B680_.wvu.Rows" localSheetId="44" hidden="1">[38]BOP!$A$36:$IV$36,[38]BOP!$A$44:$IV$44,[38]BOP!$A$59:$IV$59,[38]BOP!#REF!,[38]BOP!#REF!,[38]BOP!$A$79:$IV$79,[38]BOP!#REF!</definedName>
    <definedName name="Z_49B0A4B6_963B_11D1_BFD1_00A02466B680_.wvu.Rows" localSheetId="45" hidden="1">[38]BOP!$A$36:$IV$36,[38]BOP!$A$44:$IV$44,[38]BOP!$A$59:$IV$59,[38]BOP!#REF!,[38]BOP!#REF!,[38]BOP!$A$79:$IV$79,[38]BOP!#REF!</definedName>
    <definedName name="Z_49B0A4B6_963B_11D1_BFD1_00A02466B680_.wvu.Rows" localSheetId="46" hidden="1">[36]BOP!$A$36:$IV$36,[36]BOP!$A$44:$IV$44,[36]BOP!$A$59:$IV$59,[36]BOP!#REF!,[36]BOP!#REF!,[36]BOP!$A$79:$IV$79,[36]BOP!#REF!</definedName>
    <definedName name="Z_49B0A4B6_963B_11D1_BFD1_00A02466B680_.wvu.Rows" localSheetId="47" hidden="1">[36]BOP!$A$36:$IV$36,[36]BOP!$A$44:$IV$44,[36]BOP!$A$59:$IV$59,[36]BOP!#REF!,[36]BOP!#REF!,[36]BOP!$A$79:$IV$79,[36]BOP!#REF!</definedName>
    <definedName name="Z_49B0A4B6_963B_11D1_BFD1_00A02466B680_.wvu.Rows" localSheetId="48" hidden="1">[36]BOP!$A$36:$IV$36,[36]BOP!$A$44:$IV$44,[36]BOP!$A$59:$IV$59,[36]BOP!#REF!,[36]BOP!#REF!,[36]BOP!$A$79:$IV$79,[36]BOP!#REF!</definedName>
    <definedName name="Z_49B0A4B6_963B_11D1_BFD1_00A02466B680_.wvu.Rows" localSheetId="49" hidden="1">[36]BOP!$A$36:$IV$36,[36]BOP!$A$44:$IV$44,[36]BOP!$A$59:$IV$59,[36]BOP!#REF!,[36]BOP!#REF!,[36]BOP!$A$79:$IV$79,[36]BOP!#REF!</definedName>
    <definedName name="Z_49B0A4B6_963B_11D1_BFD1_00A02466B680_.wvu.Rows" localSheetId="50" hidden="1">[36]BOP!$A$36:$IV$36,[36]BOP!$A$44:$IV$44,[36]BOP!$A$59:$IV$59,[36]BOP!#REF!,[36]BOP!#REF!,[36]BOP!$A$79:$IV$79,[36]BOP!#REF!</definedName>
    <definedName name="Z_49B0A4B6_963B_11D1_BFD1_00A02466B680_.wvu.Rows" localSheetId="51" hidden="1">[36]BOP!$A$36:$IV$36,[36]BOP!$A$44:$IV$44,[36]BOP!$A$59:$IV$59,[36]BOP!#REF!,[36]BOP!#REF!,[36]BOP!$A$79:$IV$79,[36]BOP!#REF!</definedName>
    <definedName name="Z_49B0A4B6_963B_11D1_BFD1_00A02466B680_.wvu.Rows" localSheetId="52" hidden="1">[36]BOP!$A$36:$IV$36,[36]BOP!$A$44:$IV$44,[36]BOP!$A$59:$IV$59,[36]BOP!#REF!,[36]BOP!#REF!,[36]BOP!$A$79:$IV$79,[36]BOP!#REF!</definedName>
    <definedName name="Z_49B0A4B6_963B_11D1_BFD1_00A02466B680_.wvu.Rows" localSheetId="53" hidden="1">[36]BOP!$A$36:$IV$36,[36]BOP!$A$44:$IV$44,[36]BOP!$A$59:$IV$59,[36]BOP!#REF!,[36]BOP!#REF!,[36]BOP!$A$79:$IV$79,[36]BOP!#REF!</definedName>
    <definedName name="Z_49B0A4B6_963B_11D1_BFD1_00A02466B680_.wvu.Rows" localSheetId="54" hidden="1">[36]BOP!$A$36:$IV$36,[36]BOP!$A$44:$IV$44,[36]BOP!$A$59:$IV$59,[36]BOP!#REF!,[36]BOP!#REF!,[36]BOP!$A$79:$IV$79,[36]BOP!#REF!</definedName>
    <definedName name="Z_49B0A4B6_963B_11D1_BFD1_00A02466B680_.wvu.Rows" localSheetId="55" hidden="1">[36]BOP!$A$36:$IV$36,[36]BOP!$A$44:$IV$44,[36]BOP!$A$59:$IV$59,[36]BOP!#REF!,[36]BOP!#REF!,[36]BOP!$A$79:$IV$79,[36]BOP!#REF!</definedName>
    <definedName name="Z_49B0A4B6_963B_11D1_BFD1_00A02466B680_.wvu.Rows" localSheetId="56" hidden="1">[36]BOP!$A$36:$IV$36,[36]BOP!$A$44:$IV$44,[36]BOP!$A$59:$IV$59,[36]BOP!#REF!,[36]BOP!#REF!,[36]BOP!$A$79:$IV$79,[36]BOP!#REF!</definedName>
    <definedName name="Z_49B0A4B6_963B_11D1_BFD1_00A02466B680_.wvu.Rows" localSheetId="58" hidden="1">[36]BOP!$A$36:$IV$36,[36]BOP!$A$44:$IV$44,[36]BOP!$A$59:$IV$59,[36]BOP!#REF!,[36]BOP!#REF!,[36]BOP!$A$79:$IV$79,[36]BOP!#REF!</definedName>
    <definedName name="Z_49B0A4B6_963B_11D1_BFD1_00A02466B680_.wvu.Rows" localSheetId="59" hidden="1">[36]BOP!$A$36:$IV$36,[36]BOP!$A$44:$IV$44,[36]BOP!$A$59:$IV$59,[36]BOP!#REF!,[36]BOP!#REF!,[36]BOP!$A$79:$IV$79,[36]BOP!#REF!</definedName>
    <definedName name="Z_49B0A4B6_963B_11D1_BFD1_00A02466B680_.wvu.Rows" localSheetId="64" hidden="1">[36]BOP!$A$36:$IV$36,[36]BOP!$A$44:$IV$44,[36]BOP!$A$59:$IV$59,[36]BOP!#REF!,[36]BOP!#REF!,[36]BOP!$A$79:$IV$79,[36]BOP!#REF!</definedName>
    <definedName name="Z_49B0A4B6_963B_11D1_BFD1_00A02466B680_.wvu.Rows" localSheetId="65" hidden="1">[36]BOP!$A$36:$IV$36,[36]BOP!$A$44:$IV$44,[36]BOP!$A$59:$IV$59,[36]BOP!#REF!,[36]BOP!#REF!,[36]BOP!$A$79:$IV$79,[36]BOP!#REF!</definedName>
    <definedName name="Z_49B0A4B6_963B_11D1_BFD1_00A02466B680_.wvu.Rows" localSheetId="66" hidden="1">[36]BOP!$A$36:$IV$36,[36]BOP!$A$44:$IV$44,[36]BOP!$A$59:$IV$59,[36]BOP!#REF!,[36]BOP!#REF!,[36]BOP!$A$79:$IV$79,[36]BOP!#REF!</definedName>
    <definedName name="Z_49B0A4B6_963B_11D1_BFD1_00A02466B680_.wvu.Rows" localSheetId="6" hidden="1">[36]BOP!$36:$36,[36]BOP!$44:$44,[36]BOP!$59:$59,[36]BOP!#REF!,[36]BOP!#REF!,[36]BOP!$79:$79,[36]BOP!#REF!</definedName>
    <definedName name="Z_49B0A4B6_963B_11D1_BFD1_00A02466B680_.wvu.Rows" localSheetId="67" hidden="1">[36]BOP!$A$36:$IV$36,[36]BOP!$A$44:$IV$44,[36]BOP!$A$59:$IV$59,[36]BOP!#REF!,[36]BOP!#REF!,[36]BOP!$A$79:$IV$79,[36]BOP!#REF!</definedName>
    <definedName name="Z_49B0A4B6_963B_11D1_BFD1_00A02466B680_.wvu.Rows" localSheetId="69" hidden="1">[36]BOP!$A$36:$IV$36,[36]BOP!$A$44:$IV$44,[36]BOP!$A$59:$IV$59,[36]BOP!#REF!,[36]BOP!#REF!,[36]BOP!$A$79:$IV$79,[36]BOP!#REF!</definedName>
    <definedName name="Z_49B0A4B6_963B_11D1_BFD1_00A02466B680_.wvu.Rows" localSheetId="71" hidden="1">[36]BOP!$A$36:$IV$36,[36]BOP!$A$44:$IV$44,[36]BOP!$A$59:$IV$59,[36]BOP!#REF!,[36]BOP!#REF!,[36]BOP!$A$79:$IV$79,[36]BOP!#REF!</definedName>
    <definedName name="Z_49B0A4B6_963B_11D1_BFD1_00A02466B680_.wvu.Rows" localSheetId="73" hidden="1">[36]BOP!$A$36:$IV$36,[36]BOP!$A$44:$IV$44,[36]BOP!$A$59:$IV$59,[36]BOP!#REF!,[36]BOP!#REF!,[36]BOP!$A$79:$IV$79,[36]BOP!#REF!</definedName>
    <definedName name="Z_49B0A4B6_963B_11D1_BFD1_00A02466B680_.wvu.Rows" localSheetId="74" hidden="1">[36]BOP!$A$36:$IV$36,[36]BOP!$A$44:$IV$44,[36]BOP!$A$59:$IV$59,[36]BOP!#REF!,[36]BOP!#REF!,[36]BOP!$A$79:$IV$79,[36]BOP!#REF!</definedName>
    <definedName name="Z_49B0A4B6_963B_11D1_BFD1_00A02466B680_.wvu.Rows" localSheetId="0" hidden="1">[36]BOP!$A$36:$IV$36,[36]BOP!$A$44:$IV$44,[36]BOP!$A$59:$IV$59,[36]BOP!#REF!,[36]BOP!#REF!,[36]BOP!$A$79:$IV$79,[36]BOP!#REF!</definedName>
    <definedName name="Z_49B0A4B6_963B_11D1_BFD1_00A02466B680_.wvu.Rows" hidden="1">[36]BOP!$A$36:$IV$36,[36]BOP!$A$44:$IV$44,[36]BOP!$A$59:$IV$59,[36]BOP!#REF!,[36]BOP!#REF!,[36]BOP!$A$79:$IV$79,[36]BOP!#REF!</definedName>
    <definedName name="Z_49B0A4B7_963B_11D1_BFD1_00A02466B680_.wvu.Rows" localSheetId="21" hidden="1">[36]BOP!$A$36:$IV$36,[36]BOP!$A$44:$IV$44,[36]BOP!$A$59:$IV$59,[36]BOP!#REF!,[36]BOP!#REF!,[36]BOP!$A$79:$IV$79,[36]BOP!$A$81:$IV$88,[36]BOP!#REF!</definedName>
    <definedName name="Z_49B0A4B7_963B_11D1_BFD1_00A02466B680_.wvu.Rows" localSheetId="23" hidden="1">[36]BOP!$A$36:$IV$36,[36]BOP!$A$44:$IV$44,[36]BOP!$A$59:$IV$59,[36]BOP!#REF!,[36]BOP!#REF!,[36]BOP!$A$79:$IV$79,[36]BOP!$A$81:$IV$88,[36]BOP!#REF!</definedName>
    <definedName name="Z_49B0A4B7_963B_11D1_BFD1_00A02466B680_.wvu.Rows" localSheetId="41" hidden="1">[37]BOP!$A$36:$IV$36,[37]BOP!$A$44:$IV$44,[37]BOP!$A$59:$IV$59,[37]BOP!#REF!,[37]BOP!#REF!,[37]BOP!$A$79:$IV$79,[37]BOP!$A$81:$IV$88,[37]BOP!#REF!</definedName>
    <definedName name="Z_49B0A4B7_963B_11D1_BFD1_00A02466B680_.wvu.Rows" localSheetId="42" hidden="1">[37]BOP!$A$36:$IV$36,[37]BOP!$A$44:$IV$44,[37]BOP!$A$59:$IV$59,[37]BOP!#REF!,[37]BOP!#REF!,[37]BOP!$A$79:$IV$79,[37]BOP!$A$81:$IV$88,[37]BOP!#REF!</definedName>
    <definedName name="Z_49B0A4B7_963B_11D1_BFD1_00A02466B680_.wvu.Rows" localSheetId="43" hidden="1">[38]BOP!$A$36:$IV$36,[38]BOP!$A$44:$IV$44,[38]BOP!$A$59:$IV$59,[38]BOP!#REF!,[38]BOP!#REF!,[38]BOP!$A$79:$IV$79,[38]BOP!$A$81:$IV$88,[38]BOP!#REF!</definedName>
    <definedName name="Z_49B0A4B7_963B_11D1_BFD1_00A02466B680_.wvu.Rows" localSheetId="44" hidden="1">[38]BOP!$A$36:$IV$36,[38]BOP!$A$44:$IV$44,[38]BOP!$A$59:$IV$59,[38]BOP!#REF!,[38]BOP!#REF!,[38]BOP!$A$79:$IV$79,[38]BOP!$A$81:$IV$88,[38]BOP!#REF!</definedName>
    <definedName name="Z_49B0A4B7_963B_11D1_BFD1_00A02466B680_.wvu.Rows" localSheetId="45" hidden="1">[38]BOP!$A$36:$IV$36,[38]BOP!$A$44:$IV$44,[38]BOP!$A$59:$IV$59,[38]BOP!#REF!,[38]BOP!#REF!,[38]BOP!$A$79:$IV$79,[38]BOP!$A$81:$IV$88,[38]BOP!#REF!</definedName>
    <definedName name="Z_49B0A4B7_963B_11D1_BFD1_00A02466B680_.wvu.Rows" hidden="1">[36]BOP!$A$36:$IV$36,[36]BOP!$A$44:$IV$44,[36]BOP!$A$59:$IV$59,[36]BOP!#REF!,[36]BOP!#REF!,[36]BOP!$A$79:$IV$79,[36]BOP!$A$81:$IV$88,[36]BOP!#REF!</definedName>
    <definedName name="Z_49B0A4B8_963B_11D1_BFD1_00A02466B680_.wvu.Rows" localSheetId="21" hidden="1">[36]BOP!$A$36:$IV$36,[36]BOP!$A$44:$IV$44,[36]BOP!$A$59:$IV$59,[36]BOP!#REF!,[36]BOP!#REF!,[36]BOP!$A$79:$IV$79,[36]BOP!$A$81:$IV$88,[36]BOP!#REF!</definedName>
    <definedName name="Z_49B0A4B8_963B_11D1_BFD1_00A02466B680_.wvu.Rows" localSheetId="23" hidden="1">[36]BOP!$A$36:$IV$36,[36]BOP!$A$44:$IV$44,[36]BOP!$A$59:$IV$59,[36]BOP!#REF!,[36]BOP!#REF!,[36]BOP!$A$79:$IV$79,[36]BOP!$A$81:$IV$88,[36]BOP!#REF!</definedName>
    <definedName name="Z_49B0A4B8_963B_11D1_BFD1_00A02466B680_.wvu.Rows" localSheetId="41" hidden="1">[37]BOP!$A$36:$IV$36,[37]BOP!$A$44:$IV$44,[37]BOP!$A$59:$IV$59,[37]BOP!#REF!,[37]BOP!#REF!,[37]BOP!$A$79:$IV$79,[37]BOP!$A$81:$IV$88,[37]BOP!#REF!</definedName>
    <definedName name="Z_49B0A4B8_963B_11D1_BFD1_00A02466B680_.wvu.Rows" localSheetId="42" hidden="1">[37]BOP!$A$36:$IV$36,[37]BOP!$A$44:$IV$44,[37]BOP!$A$59:$IV$59,[37]BOP!#REF!,[37]BOP!#REF!,[37]BOP!$A$79:$IV$79,[37]BOP!$A$81:$IV$88,[37]BOP!#REF!</definedName>
    <definedName name="Z_49B0A4B8_963B_11D1_BFD1_00A02466B680_.wvu.Rows" localSheetId="43" hidden="1">[38]BOP!$A$36:$IV$36,[38]BOP!$A$44:$IV$44,[38]BOP!$A$59:$IV$59,[38]BOP!#REF!,[38]BOP!#REF!,[38]BOP!$A$79:$IV$79,[38]BOP!$A$81:$IV$88,[38]BOP!#REF!</definedName>
    <definedName name="Z_49B0A4B8_963B_11D1_BFD1_00A02466B680_.wvu.Rows" localSheetId="44" hidden="1">[38]BOP!$A$36:$IV$36,[38]BOP!$A$44:$IV$44,[38]BOP!$A$59:$IV$59,[38]BOP!#REF!,[38]BOP!#REF!,[38]BOP!$A$79:$IV$79,[38]BOP!$A$81:$IV$88,[38]BOP!#REF!</definedName>
    <definedName name="Z_49B0A4B8_963B_11D1_BFD1_00A02466B680_.wvu.Rows" localSheetId="45" hidden="1">[38]BOP!$A$36:$IV$36,[38]BOP!$A$44:$IV$44,[38]BOP!$A$59:$IV$59,[38]BOP!#REF!,[38]BOP!#REF!,[38]BOP!$A$79:$IV$79,[38]BOP!$A$81:$IV$88,[38]BOP!#REF!</definedName>
    <definedName name="Z_49B0A4B8_963B_11D1_BFD1_00A02466B680_.wvu.Rows" hidden="1">[36]BOP!$A$36:$IV$36,[36]BOP!$A$44:$IV$44,[36]BOP!$A$59:$IV$59,[36]BOP!#REF!,[36]BOP!#REF!,[36]BOP!$A$79:$IV$79,[36]BOP!$A$81:$IV$88,[36]BOP!#REF!</definedName>
    <definedName name="Z_49B0A4B9_963B_11D1_BFD1_00A02466B680_.wvu.Rows" localSheetId="21" hidden="1">[36]BOP!$A$36:$IV$36,[36]BOP!$A$44:$IV$44,[36]BOP!$A$59:$IV$59,[36]BOP!#REF!,[36]BOP!#REF!,[36]BOP!$A$79:$IV$79,[36]BOP!$A$81:$IV$88,[36]BOP!#REF!</definedName>
    <definedName name="Z_49B0A4B9_963B_11D1_BFD1_00A02466B680_.wvu.Rows" localSheetId="23" hidden="1">[36]BOP!$A$36:$IV$36,[36]BOP!$A$44:$IV$44,[36]BOP!$A$59:$IV$59,[36]BOP!#REF!,[36]BOP!#REF!,[36]BOP!$A$79:$IV$79,[36]BOP!$A$81:$IV$88,[36]BOP!#REF!</definedName>
    <definedName name="Z_49B0A4B9_963B_11D1_BFD1_00A02466B680_.wvu.Rows" localSheetId="41" hidden="1">[37]BOP!$A$36:$IV$36,[37]BOP!$A$44:$IV$44,[37]BOP!$A$59:$IV$59,[37]BOP!#REF!,[37]BOP!#REF!,[37]BOP!$A$79:$IV$79,[37]BOP!$A$81:$IV$88,[37]BOP!#REF!</definedName>
    <definedName name="Z_49B0A4B9_963B_11D1_BFD1_00A02466B680_.wvu.Rows" localSheetId="42" hidden="1">[37]BOP!$A$36:$IV$36,[37]BOP!$A$44:$IV$44,[37]BOP!$A$59:$IV$59,[37]BOP!#REF!,[37]BOP!#REF!,[37]BOP!$A$79:$IV$79,[37]BOP!$A$81:$IV$88,[37]BOP!#REF!</definedName>
    <definedName name="Z_49B0A4B9_963B_11D1_BFD1_00A02466B680_.wvu.Rows" localSheetId="43" hidden="1">[38]BOP!$A$36:$IV$36,[38]BOP!$A$44:$IV$44,[38]BOP!$A$59:$IV$59,[38]BOP!#REF!,[38]BOP!#REF!,[38]BOP!$A$79:$IV$79,[38]BOP!$A$81:$IV$88,[38]BOP!#REF!</definedName>
    <definedName name="Z_49B0A4B9_963B_11D1_BFD1_00A02466B680_.wvu.Rows" localSheetId="44" hidden="1">[38]BOP!$A$36:$IV$36,[38]BOP!$A$44:$IV$44,[38]BOP!$A$59:$IV$59,[38]BOP!#REF!,[38]BOP!#REF!,[38]BOP!$A$79:$IV$79,[38]BOP!$A$81:$IV$88,[38]BOP!#REF!</definedName>
    <definedName name="Z_49B0A4B9_963B_11D1_BFD1_00A02466B680_.wvu.Rows" localSheetId="45" hidden="1">[38]BOP!$A$36:$IV$36,[38]BOP!$A$44:$IV$44,[38]BOP!$A$59:$IV$59,[38]BOP!#REF!,[38]BOP!#REF!,[38]BOP!$A$79:$IV$79,[38]BOP!$A$81:$IV$88,[38]BOP!#REF!</definedName>
    <definedName name="Z_49B0A4B9_963B_11D1_BFD1_00A02466B680_.wvu.Rows" hidden="1">[36]BOP!$A$36:$IV$36,[36]BOP!$A$44:$IV$44,[36]BOP!$A$59:$IV$59,[36]BOP!#REF!,[36]BOP!#REF!,[36]BOP!$A$79:$IV$79,[36]BOP!$A$81:$IV$88,[36]BOP!#REF!</definedName>
    <definedName name="Z_49B0A4BB_963B_11D1_BFD1_00A02466B680_.wvu.Rows" localSheetId="21" hidden="1">[36]BOP!$A$36:$IV$36,[36]BOP!$A$44:$IV$44,[36]BOP!$A$59:$IV$59,[36]BOP!#REF!,[36]BOP!#REF!,[36]BOP!$A$79:$IV$79,[36]BOP!$A$81:$IV$88,[36]BOP!#REF!,[36]BOP!#REF!</definedName>
    <definedName name="Z_49B0A4BB_963B_11D1_BFD1_00A02466B680_.wvu.Rows" localSheetId="23" hidden="1">[36]BOP!$A$36:$IV$36,[36]BOP!$A$44:$IV$44,[36]BOP!$A$59:$IV$59,[36]BOP!#REF!,[36]BOP!#REF!,[36]BOP!$A$79:$IV$79,[36]BOP!$A$81:$IV$88,[36]BOP!#REF!,[36]BOP!#REF!</definedName>
    <definedName name="Z_49B0A4BB_963B_11D1_BFD1_00A02466B680_.wvu.Rows" localSheetId="41" hidden="1">[37]BOP!$A$36:$IV$36,[37]BOP!$A$44:$IV$44,[37]BOP!$A$59:$IV$59,[37]BOP!#REF!,[37]BOP!#REF!,[37]BOP!$A$79:$IV$79,[37]BOP!$A$81:$IV$88,[37]BOP!#REF!,[37]BOP!#REF!</definedName>
    <definedName name="Z_49B0A4BB_963B_11D1_BFD1_00A02466B680_.wvu.Rows" localSheetId="42" hidden="1">[37]BOP!$A$36:$IV$36,[37]BOP!$A$44:$IV$44,[37]BOP!$A$59:$IV$59,[37]BOP!#REF!,[37]BOP!#REF!,[37]BOP!$A$79:$IV$79,[37]BOP!$A$81:$IV$88,[37]BOP!#REF!,[37]BOP!#REF!</definedName>
    <definedName name="Z_49B0A4BB_963B_11D1_BFD1_00A02466B680_.wvu.Rows" localSheetId="43" hidden="1">[38]BOP!$A$36:$IV$36,[38]BOP!$A$44:$IV$44,[38]BOP!$A$59:$IV$59,[38]BOP!#REF!,[38]BOP!#REF!,[38]BOP!$A$79:$IV$79,[38]BOP!$A$81:$IV$88,[38]BOP!#REF!,[38]BOP!#REF!</definedName>
    <definedName name="Z_49B0A4BB_963B_11D1_BFD1_00A02466B680_.wvu.Rows" localSheetId="44" hidden="1">[38]BOP!$A$36:$IV$36,[38]BOP!$A$44:$IV$44,[38]BOP!$A$59:$IV$59,[38]BOP!#REF!,[38]BOP!#REF!,[38]BOP!$A$79:$IV$79,[38]BOP!$A$81:$IV$88,[38]BOP!#REF!,[38]BOP!#REF!</definedName>
    <definedName name="Z_49B0A4BB_963B_11D1_BFD1_00A02466B680_.wvu.Rows" localSheetId="45" hidden="1">[38]BOP!$A$36:$IV$36,[38]BOP!$A$44:$IV$44,[38]BOP!$A$59:$IV$59,[38]BOP!#REF!,[38]BOP!#REF!,[38]BOP!$A$79:$IV$79,[38]BOP!$A$81:$IV$88,[38]BOP!#REF!,[38]BOP!#REF!</definedName>
    <definedName name="Z_49B0A4BB_963B_11D1_BFD1_00A02466B680_.wvu.Rows" hidden="1">[36]BOP!$A$36:$IV$36,[36]BOP!$A$44:$IV$44,[36]BOP!$A$59:$IV$59,[36]BOP!#REF!,[36]BOP!#REF!,[36]BOP!$A$79:$IV$79,[36]BOP!$A$81:$IV$88,[36]BOP!#REF!,[36]BOP!#REF!</definedName>
    <definedName name="Z_49B0A4BC_963B_11D1_BFD1_00A02466B680_.wvu.Rows" localSheetId="21" hidden="1">[36]BOP!$A$36:$IV$36,[36]BOP!$A$44:$IV$44,[36]BOP!$A$59:$IV$59,[36]BOP!#REF!,[36]BOP!#REF!,[36]BOP!$A$79:$IV$79,[36]BOP!$A$81:$IV$88,[36]BOP!#REF!,[36]BOP!#REF!</definedName>
    <definedName name="Z_49B0A4BC_963B_11D1_BFD1_00A02466B680_.wvu.Rows" localSheetId="23" hidden="1">[36]BOP!$A$36:$IV$36,[36]BOP!$A$44:$IV$44,[36]BOP!$A$59:$IV$59,[36]BOP!#REF!,[36]BOP!#REF!,[36]BOP!$A$79:$IV$79,[36]BOP!$A$81:$IV$88,[36]BOP!#REF!,[36]BOP!#REF!</definedName>
    <definedName name="Z_49B0A4BC_963B_11D1_BFD1_00A02466B680_.wvu.Rows" localSheetId="41" hidden="1">[37]BOP!$A$36:$IV$36,[37]BOP!$A$44:$IV$44,[37]BOP!$A$59:$IV$59,[37]BOP!#REF!,[37]BOP!#REF!,[37]BOP!$A$79:$IV$79,[37]BOP!$A$81:$IV$88,[37]BOP!#REF!,[37]BOP!#REF!</definedName>
    <definedName name="Z_49B0A4BC_963B_11D1_BFD1_00A02466B680_.wvu.Rows" localSheetId="42" hidden="1">[37]BOP!$A$36:$IV$36,[37]BOP!$A$44:$IV$44,[37]BOP!$A$59:$IV$59,[37]BOP!#REF!,[37]BOP!#REF!,[37]BOP!$A$79:$IV$79,[37]BOP!$A$81:$IV$88,[37]BOP!#REF!,[37]BOP!#REF!</definedName>
    <definedName name="Z_49B0A4BC_963B_11D1_BFD1_00A02466B680_.wvu.Rows" localSheetId="43" hidden="1">[38]BOP!$A$36:$IV$36,[38]BOP!$A$44:$IV$44,[38]BOP!$A$59:$IV$59,[38]BOP!#REF!,[38]BOP!#REF!,[38]BOP!$A$79:$IV$79,[38]BOP!$A$81:$IV$88,[38]BOP!#REF!,[38]BOP!#REF!</definedName>
    <definedName name="Z_49B0A4BC_963B_11D1_BFD1_00A02466B680_.wvu.Rows" localSheetId="44" hidden="1">[38]BOP!$A$36:$IV$36,[38]BOP!$A$44:$IV$44,[38]BOP!$A$59:$IV$59,[38]BOP!#REF!,[38]BOP!#REF!,[38]BOP!$A$79:$IV$79,[38]BOP!$A$81:$IV$88,[38]BOP!#REF!,[38]BOP!#REF!</definedName>
    <definedName name="Z_49B0A4BC_963B_11D1_BFD1_00A02466B680_.wvu.Rows" localSheetId="45" hidden="1">[38]BOP!$A$36:$IV$36,[38]BOP!$A$44:$IV$44,[38]BOP!$A$59:$IV$59,[38]BOP!#REF!,[38]BOP!#REF!,[38]BOP!$A$79:$IV$79,[38]BOP!$A$81:$IV$88,[38]BOP!#REF!,[38]BOP!#REF!</definedName>
    <definedName name="Z_49B0A4BC_963B_11D1_BFD1_00A02466B680_.wvu.Rows" hidden="1">[36]BOP!$A$36:$IV$36,[36]BOP!$A$44:$IV$44,[36]BOP!$A$59:$IV$59,[36]BOP!#REF!,[36]BOP!#REF!,[36]BOP!$A$79:$IV$79,[36]BOP!$A$81:$IV$88,[36]BOP!#REF!,[36]BOP!#REF!</definedName>
    <definedName name="Z_49B0A4BD_963B_11D1_BFD1_00A02466B680_.wvu.Rows" localSheetId="21" hidden="1">[36]BOP!$A$36:$IV$36,[36]BOP!$A$44:$IV$44,[36]BOP!$A$59:$IV$59,[36]BOP!#REF!,[36]BOP!#REF!,[36]BOP!$A$79:$IV$79</definedName>
    <definedName name="Z_49B0A4BD_963B_11D1_BFD1_00A02466B680_.wvu.Rows" localSheetId="23" hidden="1">[36]BOP!$A$36:$IV$36,[36]BOP!$A$44:$IV$44,[36]BOP!$A$59:$IV$59,[36]BOP!#REF!,[36]BOP!#REF!,[36]BOP!$A$79:$IV$79</definedName>
    <definedName name="Z_49B0A4BD_963B_11D1_BFD1_00A02466B680_.wvu.Rows" localSheetId="41" hidden="1">[37]BOP!$A$36:$IV$36,[37]BOP!$A$44:$IV$44,[37]BOP!$A$59:$IV$59,[37]BOP!#REF!,[37]BOP!#REF!,[37]BOP!$A$79:$IV$79</definedName>
    <definedName name="Z_49B0A4BD_963B_11D1_BFD1_00A02466B680_.wvu.Rows" localSheetId="42" hidden="1">[37]BOP!$A$36:$IV$36,[37]BOP!$A$44:$IV$44,[37]BOP!$A$59:$IV$59,[37]BOP!#REF!,[37]BOP!#REF!,[37]BOP!$A$79:$IV$79</definedName>
    <definedName name="Z_49B0A4BD_963B_11D1_BFD1_00A02466B680_.wvu.Rows" localSheetId="43" hidden="1">[38]BOP!$A$36:$IV$36,[38]BOP!$A$44:$IV$44,[38]BOP!$A$59:$IV$59,[38]BOP!#REF!,[38]BOP!#REF!,[38]BOP!$A$79:$IV$79</definedName>
    <definedName name="Z_49B0A4BD_963B_11D1_BFD1_00A02466B680_.wvu.Rows" localSheetId="44" hidden="1">[38]BOP!$A$36:$IV$36,[38]BOP!$A$44:$IV$44,[38]BOP!$A$59:$IV$59,[38]BOP!#REF!,[38]BOP!#REF!,[38]BOP!$A$79:$IV$79</definedName>
    <definedName name="Z_49B0A4BD_963B_11D1_BFD1_00A02466B680_.wvu.Rows" localSheetId="45" hidden="1">[38]BOP!$A$36:$IV$36,[38]BOP!$A$44:$IV$44,[38]BOP!$A$59:$IV$59,[38]BOP!#REF!,[38]BOP!#REF!,[38]BOP!$A$79:$IV$79</definedName>
    <definedName name="Z_49B0A4BD_963B_11D1_BFD1_00A02466B680_.wvu.Rows" hidden="1">[36]BOP!$A$36:$IV$36,[36]BOP!$A$44:$IV$44,[36]BOP!$A$59:$IV$59,[36]BOP!#REF!,[36]BOP!#REF!,[36]BOP!$A$79:$IV$79</definedName>
    <definedName name="Z_5F3A46A2_1A22_4FA5_A3C5_1DEBD8BB3B53_.wvu.Cols" localSheetId="1" hidden="1">#REF!</definedName>
    <definedName name="Z_5F3A46A2_1A22_4FA5_A3C5_1DEBD8BB3B53_.wvu.Cols" localSheetId="21" hidden="1">#REF!</definedName>
    <definedName name="Z_5F3A46A2_1A22_4FA5_A3C5_1DEBD8BB3B53_.wvu.Cols" localSheetId="22" hidden="1">#REF!</definedName>
    <definedName name="Z_5F3A46A2_1A22_4FA5_A3C5_1DEBD8BB3B53_.wvu.Cols" localSheetId="23" hidden="1">#REF!</definedName>
    <definedName name="Z_5F3A46A2_1A22_4FA5_A3C5_1DEBD8BB3B53_.wvu.Cols" localSheetId="2" hidden="1">#REF!</definedName>
    <definedName name="Z_5F3A46A2_1A22_4FA5_A3C5_1DEBD8BB3B53_.wvu.Cols" localSheetId="26" hidden="1">#REF!</definedName>
    <definedName name="Z_5F3A46A2_1A22_4FA5_A3C5_1DEBD8BB3B53_.wvu.Cols" localSheetId="27" hidden="1">#REF!</definedName>
    <definedName name="Z_5F3A46A2_1A22_4FA5_A3C5_1DEBD8BB3B53_.wvu.Cols" localSheetId="31" hidden="1">#REF!</definedName>
    <definedName name="Z_5F3A46A2_1A22_4FA5_A3C5_1DEBD8BB3B53_.wvu.Cols" localSheetId="32" hidden="1">#REF!</definedName>
    <definedName name="Z_5F3A46A2_1A22_4FA5_A3C5_1DEBD8BB3B53_.wvu.Cols" localSheetId="33" hidden="1">#REF!</definedName>
    <definedName name="Z_5F3A46A2_1A22_4FA5_A3C5_1DEBD8BB3B53_.wvu.Cols" localSheetId="3" hidden="1">#REF!</definedName>
    <definedName name="Z_5F3A46A2_1A22_4FA5_A3C5_1DEBD8BB3B53_.wvu.Cols" localSheetId="39" hidden="1">#REF!</definedName>
    <definedName name="Z_5F3A46A2_1A22_4FA5_A3C5_1DEBD8BB3B53_.wvu.Cols" localSheetId="40" hidden="1">#REF!</definedName>
    <definedName name="Z_5F3A46A2_1A22_4FA5_A3C5_1DEBD8BB3B53_.wvu.Cols" localSheetId="41" hidden="1">#REF!</definedName>
    <definedName name="Z_5F3A46A2_1A22_4FA5_A3C5_1DEBD8BB3B53_.wvu.Cols" localSheetId="42" hidden="1">#REF!</definedName>
    <definedName name="Z_5F3A46A2_1A22_4FA5_A3C5_1DEBD8BB3B53_.wvu.Cols" localSheetId="43" hidden="1">#REF!</definedName>
    <definedName name="Z_5F3A46A2_1A22_4FA5_A3C5_1DEBD8BB3B53_.wvu.Cols" localSheetId="44" hidden="1">#REF!</definedName>
    <definedName name="Z_5F3A46A2_1A22_4FA5_A3C5_1DEBD8BB3B53_.wvu.Cols" localSheetId="45" hidden="1">#REF!</definedName>
    <definedName name="Z_5F3A46A2_1A22_4FA5_A3C5_1DEBD8BB3B53_.wvu.Cols" localSheetId="46" hidden="1">#REF!</definedName>
    <definedName name="Z_5F3A46A2_1A22_4FA5_A3C5_1DEBD8BB3B53_.wvu.Cols" localSheetId="47" hidden="1">#REF!</definedName>
    <definedName name="Z_5F3A46A2_1A22_4FA5_A3C5_1DEBD8BB3B53_.wvu.Cols" localSheetId="48" hidden="1">#REF!</definedName>
    <definedName name="Z_5F3A46A2_1A22_4FA5_A3C5_1DEBD8BB3B53_.wvu.Cols" localSheetId="49" hidden="1">#REF!</definedName>
    <definedName name="Z_5F3A46A2_1A22_4FA5_A3C5_1DEBD8BB3B53_.wvu.Cols" localSheetId="50" hidden="1">#REF!</definedName>
    <definedName name="Z_5F3A46A2_1A22_4FA5_A3C5_1DEBD8BB3B53_.wvu.Cols" localSheetId="51" hidden="1">#REF!</definedName>
    <definedName name="Z_5F3A46A2_1A22_4FA5_A3C5_1DEBD8BB3B53_.wvu.Cols" localSheetId="52" hidden="1">#REF!</definedName>
    <definedName name="Z_5F3A46A2_1A22_4FA5_A3C5_1DEBD8BB3B53_.wvu.Cols" localSheetId="53" hidden="1">#REF!</definedName>
    <definedName name="Z_5F3A46A2_1A22_4FA5_A3C5_1DEBD8BB3B53_.wvu.Cols" localSheetId="54" hidden="1">#REF!</definedName>
    <definedName name="Z_5F3A46A2_1A22_4FA5_A3C5_1DEBD8BB3B53_.wvu.Cols" localSheetId="55" hidden="1">#REF!</definedName>
    <definedName name="Z_5F3A46A2_1A22_4FA5_A3C5_1DEBD8BB3B53_.wvu.Cols" localSheetId="56" hidden="1">#REF!</definedName>
    <definedName name="Z_5F3A46A2_1A22_4FA5_A3C5_1DEBD8BB3B53_.wvu.Cols" localSheetId="58" hidden="1">#REF!</definedName>
    <definedName name="Z_5F3A46A2_1A22_4FA5_A3C5_1DEBD8BB3B53_.wvu.Cols" localSheetId="59" hidden="1">#REF!</definedName>
    <definedName name="Z_5F3A46A2_1A22_4FA5_A3C5_1DEBD8BB3B53_.wvu.Cols" localSheetId="64" hidden="1">#REF!</definedName>
    <definedName name="Z_5F3A46A2_1A22_4FA5_A3C5_1DEBD8BB3B53_.wvu.Cols" localSheetId="65" hidden="1">#REF!</definedName>
    <definedName name="Z_5F3A46A2_1A22_4FA5_A3C5_1DEBD8BB3B53_.wvu.Cols" localSheetId="66" hidden="1">#REF!</definedName>
    <definedName name="Z_5F3A46A2_1A22_4FA5_A3C5_1DEBD8BB3B53_.wvu.Cols" localSheetId="6" hidden="1">#REF!</definedName>
    <definedName name="Z_5F3A46A2_1A22_4FA5_A3C5_1DEBD8BB3B53_.wvu.Cols" localSheetId="67" hidden="1">#REF!</definedName>
    <definedName name="Z_5F3A46A2_1A22_4FA5_A3C5_1DEBD8BB3B53_.wvu.Cols" localSheetId="69" hidden="1">#REF!</definedName>
    <definedName name="Z_5F3A46A2_1A22_4FA5_A3C5_1DEBD8BB3B53_.wvu.Cols" localSheetId="71" hidden="1">#REF!</definedName>
    <definedName name="Z_5F3A46A2_1A22_4FA5_A3C5_1DEBD8BB3B53_.wvu.Cols" localSheetId="73" hidden="1">#REF!</definedName>
    <definedName name="Z_5F3A46A2_1A22_4FA5_A3C5_1DEBD8BB3B53_.wvu.Cols" localSheetId="74" hidden="1">#REF!</definedName>
    <definedName name="Z_5F3A46A2_1A22_4FA5_A3C5_1DEBD8BB3B53_.wvu.Cols" localSheetId="0" hidden="1">#REF!</definedName>
    <definedName name="Z_5F3A46A2_1A22_4FA5_A3C5_1DEBD8BB3B53_.wvu.Cols" hidden="1">#REF!</definedName>
    <definedName name="Z_5F3A46A2_1A22_4FA5_A3C5_1DEBD8BB3B53_.wvu.PrintArea" localSheetId="1" hidden="1">#REF!</definedName>
    <definedName name="Z_5F3A46A2_1A22_4FA5_A3C5_1DEBD8BB3B53_.wvu.PrintArea" localSheetId="21" hidden="1">#REF!</definedName>
    <definedName name="Z_5F3A46A2_1A22_4FA5_A3C5_1DEBD8BB3B53_.wvu.PrintArea" localSheetId="22" hidden="1">#REF!</definedName>
    <definedName name="Z_5F3A46A2_1A22_4FA5_A3C5_1DEBD8BB3B53_.wvu.PrintArea" localSheetId="23" hidden="1">#REF!</definedName>
    <definedName name="Z_5F3A46A2_1A22_4FA5_A3C5_1DEBD8BB3B53_.wvu.PrintArea" localSheetId="2" hidden="1">#REF!</definedName>
    <definedName name="Z_5F3A46A2_1A22_4FA5_A3C5_1DEBD8BB3B53_.wvu.PrintArea" localSheetId="26" hidden="1">#REF!</definedName>
    <definedName name="Z_5F3A46A2_1A22_4FA5_A3C5_1DEBD8BB3B53_.wvu.PrintArea" localSheetId="27" hidden="1">#REF!</definedName>
    <definedName name="Z_5F3A46A2_1A22_4FA5_A3C5_1DEBD8BB3B53_.wvu.PrintArea" localSheetId="31" hidden="1">#REF!</definedName>
    <definedName name="Z_5F3A46A2_1A22_4FA5_A3C5_1DEBD8BB3B53_.wvu.PrintArea" localSheetId="32" hidden="1">#REF!</definedName>
    <definedName name="Z_5F3A46A2_1A22_4FA5_A3C5_1DEBD8BB3B53_.wvu.PrintArea" localSheetId="33" hidden="1">#REF!</definedName>
    <definedName name="Z_5F3A46A2_1A22_4FA5_A3C5_1DEBD8BB3B53_.wvu.PrintArea" localSheetId="3" hidden="1">#REF!</definedName>
    <definedName name="Z_5F3A46A2_1A22_4FA5_A3C5_1DEBD8BB3B53_.wvu.PrintArea" localSheetId="39" hidden="1">#REF!</definedName>
    <definedName name="Z_5F3A46A2_1A22_4FA5_A3C5_1DEBD8BB3B53_.wvu.PrintArea" localSheetId="40" hidden="1">#REF!</definedName>
    <definedName name="Z_5F3A46A2_1A22_4FA5_A3C5_1DEBD8BB3B53_.wvu.PrintArea" localSheetId="41" hidden="1">#REF!</definedName>
    <definedName name="Z_5F3A46A2_1A22_4FA5_A3C5_1DEBD8BB3B53_.wvu.PrintArea" localSheetId="42" hidden="1">#REF!</definedName>
    <definedName name="Z_5F3A46A2_1A22_4FA5_A3C5_1DEBD8BB3B53_.wvu.PrintArea" localSheetId="43" hidden="1">#REF!</definedName>
    <definedName name="Z_5F3A46A2_1A22_4FA5_A3C5_1DEBD8BB3B53_.wvu.PrintArea" localSheetId="44" hidden="1">#REF!</definedName>
    <definedName name="Z_5F3A46A2_1A22_4FA5_A3C5_1DEBD8BB3B53_.wvu.PrintArea" localSheetId="45" hidden="1">#REF!</definedName>
    <definedName name="Z_5F3A46A2_1A22_4FA5_A3C5_1DEBD8BB3B53_.wvu.PrintArea" localSheetId="46" hidden="1">#REF!</definedName>
    <definedName name="Z_5F3A46A2_1A22_4FA5_A3C5_1DEBD8BB3B53_.wvu.PrintArea" localSheetId="47" hidden="1">#REF!</definedName>
    <definedName name="Z_5F3A46A2_1A22_4FA5_A3C5_1DEBD8BB3B53_.wvu.PrintArea" localSheetId="48" hidden="1">#REF!</definedName>
    <definedName name="Z_5F3A46A2_1A22_4FA5_A3C5_1DEBD8BB3B53_.wvu.PrintArea" localSheetId="49" hidden="1">#REF!</definedName>
    <definedName name="Z_5F3A46A2_1A22_4FA5_A3C5_1DEBD8BB3B53_.wvu.PrintArea" localSheetId="50" hidden="1">#REF!</definedName>
    <definedName name="Z_5F3A46A2_1A22_4FA5_A3C5_1DEBD8BB3B53_.wvu.PrintArea" localSheetId="51" hidden="1">#REF!</definedName>
    <definedName name="Z_5F3A46A2_1A22_4FA5_A3C5_1DEBD8BB3B53_.wvu.PrintArea" localSheetId="52" hidden="1">#REF!</definedName>
    <definedName name="Z_5F3A46A2_1A22_4FA5_A3C5_1DEBD8BB3B53_.wvu.PrintArea" localSheetId="53" hidden="1">#REF!</definedName>
    <definedName name="Z_5F3A46A2_1A22_4FA5_A3C5_1DEBD8BB3B53_.wvu.PrintArea" localSheetId="54" hidden="1">#REF!</definedName>
    <definedName name="Z_5F3A46A2_1A22_4FA5_A3C5_1DEBD8BB3B53_.wvu.PrintArea" localSheetId="55" hidden="1">#REF!</definedName>
    <definedName name="Z_5F3A46A2_1A22_4FA5_A3C5_1DEBD8BB3B53_.wvu.PrintArea" localSheetId="56" hidden="1">#REF!</definedName>
    <definedName name="Z_5F3A46A2_1A22_4FA5_A3C5_1DEBD8BB3B53_.wvu.PrintArea" localSheetId="58" hidden="1">#REF!</definedName>
    <definedName name="Z_5F3A46A2_1A22_4FA5_A3C5_1DEBD8BB3B53_.wvu.PrintArea" localSheetId="59" hidden="1">#REF!</definedName>
    <definedName name="Z_5F3A46A2_1A22_4FA5_A3C5_1DEBD8BB3B53_.wvu.PrintArea" localSheetId="64" hidden="1">#REF!</definedName>
    <definedName name="Z_5F3A46A2_1A22_4FA5_A3C5_1DEBD8BB3B53_.wvu.PrintArea" localSheetId="65" hidden="1">#REF!</definedName>
    <definedName name="Z_5F3A46A2_1A22_4FA5_A3C5_1DEBD8BB3B53_.wvu.PrintArea" localSheetId="66" hidden="1">#REF!</definedName>
    <definedName name="Z_5F3A46A2_1A22_4FA5_A3C5_1DEBD8BB3B53_.wvu.PrintArea" localSheetId="6" hidden="1">#REF!</definedName>
    <definedName name="Z_5F3A46A2_1A22_4FA5_A3C5_1DEBD8BB3B53_.wvu.PrintArea" localSheetId="67" hidden="1">#REF!</definedName>
    <definedName name="Z_5F3A46A2_1A22_4FA5_A3C5_1DEBD8BB3B53_.wvu.PrintArea" localSheetId="69" hidden="1">#REF!</definedName>
    <definedName name="Z_5F3A46A2_1A22_4FA5_A3C5_1DEBD8BB3B53_.wvu.PrintArea" localSheetId="71" hidden="1">#REF!</definedName>
    <definedName name="Z_5F3A46A2_1A22_4FA5_A3C5_1DEBD8BB3B53_.wvu.PrintArea" localSheetId="73" hidden="1">#REF!</definedName>
    <definedName name="Z_5F3A46A2_1A22_4FA5_A3C5_1DEBD8BB3B53_.wvu.PrintArea" localSheetId="74" hidden="1">#REF!</definedName>
    <definedName name="Z_5F3A46A2_1A22_4FA5_A3C5_1DEBD8BB3B53_.wvu.PrintArea" localSheetId="0" hidden="1">#REF!</definedName>
    <definedName name="Z_5F3A46A2_1A22_4FA5_A3C5_1DEBD8BB3B53_.wvu.PrintArea" hidden="1">#REF!</definedName>
    <definedName name="Z_5F3A46A2_1A22_4FA5_A3C5_1DEBD8BB3B53_.wvu.PrintTitles" localSheetId="1" hidden="1">#REF!</definedName>
    <definedName name="Z_5F3A46A2_1A22_4FA5_A3C5_1DEBD8BB3B53_.wvu.PrintTitles" localSheetId="21" hidden="1">#REF!</definedName>
    <definedName name="Z_5F3A46A2_1A22_4FA5_A3C5_1DEBD8BB3B53_.wvu.PrintTitles" localSheetId="22" hidden="1">#REF!</definedName>
    <definedName name="Z_5F3A46A2_1A22_4FA5_A3C5_1DEBD8BB3B53_.wvu.PrintTitles" localSheetId="23" hidden="1">#REF!</definedName>
    <definedName name="Z_5F3A46A2_1A22_4FA5_A3C5_1DEBD8BB3B53_.wvu.PrintTitles" localSheetId="2" hidden="1">#REF!</definedName>
    <definedName name="Z_5F3A46A2_1A22_4FA5_A3C5_1DEBD8BB3B53_.wvu.PrintTitles" localSheetId="26" hidden="1">#REF!</definedName>
    <definedName name="Z_5F3A46A2_1A22_4FA5_A3C5_1DEBD8BB3B53_.wvu.PrintTitles" localSheetId="27" hidden="1">#REF!</definedName>
    <definedName name="Z_5F3A46A2_1A22_4FA5_A3C5_1DEBD8BB3B53_.wvu.PrintTitles" localSheetId="31" hidden="1">#REF!</definedName>
    <definedName name="Z_5F3A46A2_1A22_4FA5_A3C5_1DEBD8BB3B53_.wvu.PrintTitles" localSheetId="32" hidden="1">#REF!</definedName>
    <definedName name="Z_5F3A46A2_1A22_4FA5_A3C5_1DEBD8BB3B53_.wvu.PrintTitles" localSheetId="33" hidden="1">#REF!</definedName>
    <definedName name="Z_5F3A46A2_1A22_4FA5_A3C5_1DEBD8BB3B53_.wvu.PrintTitles" localSheetId="3" hidden="1">#REF!</definedName>
    <definedName name="Z_5F3A46A2_1A22_4FA5_A3C5_1DEBD8BB3B53_.wvu.PrintTitles" localSheetId="39" hidden="1">#REF!</definedName>
    <definedName name="Z_5F3A46A2_1A22_4FA5_A3C5_1DEBD8BB3B53_.wvu.PrintTitles" localSheetId="40" hidden="1">#REF!</definedName>
    <definedName name="Z_5F3A46A2_1A22_4FA5_A3C5_1DEBD8BB3B53_.wvu.PrintTitles" localSheetId="41" hidden="1">#REF!</definedName>
    <definedName name="Z_5F3A46A2_1A22_4FA5_A3C5_1DEBD8BB3B53_.wvu.PrintTitles" localSheetId="42" hidden="1">#REF!</definedName>
    <definedName name="Z_5F3A46A2_1A22_4FA5_A3C5_1DEBD8BB3B53_.wvu.PrintTitles" localSheetId="43" hidden="1">#REF!</definedName>
    <definedName name="Z_5F3A46A2_1A22_4FA5_A3C5_1DEBD8BB3B53_.wvu.PrintTitles" localSheetId="44" hidden="1">#REF!</definedName>
    <definedName name="Z_5F3A46A2_1A22_4FA5_A3C5_1DEBD8BB3B53_.wvu.PrintTitles" localSheetId="45" hidden="1">#REF!</definedName>
    <definedName name="Z_5F3A46A2_1A22_4FA5_A3C5_1DEBD8BB3B53_.wvu.PrintTitles" localSheetId="46" hidden="1">#REF!</definedName>
    <definedName name="Z_5F3A46A2_1A22_4FA5_A3C5_1DEBD8BB3B53_.wvu.PrintTitles" localSheetId="47" hidden="1">#REF!</definedName>
    <definedName name="Z_5F3A46A2_1A22_4FA5_A3C5_1DEBD8BB3B53_.wvu.PrintTitles" localSheetId="48" hidden="1">#REF!</definedName>
    <definedName name="Z_5F3A46A2_1A22_4FA5_A3C5_1DEBD8BB3B53_.wvu.PrintTitles" localSheetId="49" hidden="1">#REF!</definedName>
    <definedName name="Z_5F3A46A2_1A22_4FA5_A3C5_1DEBD8BB3B53_.wvu.PrintTitles" localSheetId="50" hidden="1">#REF!</definedName>
    <definedName name="Z_5F3A46A2_1A22_4FA5_A3C5_1DEBD8BB3B53_.wvu.PrintTitles" localSheetId="51" hidden="1">#REF!</definedName>
    <definedName name="Z_5F3A46A2_1A22_4FA5_A3C5_1DEBD8BB3B53_.wvu.PrintTitles" localSheetId="52" hidden="1">#REF!</definedName>
    <definedName name="Z_5F3A46A2_1A22_4FA5_A3C5_1DEBD8BB3B53_.wvu.PrintTitles" localSheetId="53" hidden="1">#REF!</definedName>
    <definedName name="Z_5F3A46A2_1A22_4FA5_A3C5_1DEBD8BB3B53_.wvu.PrintTitles" localSheetId="54" hidden="1">#REF!</definedName>
    <definedName name="Z_5F3A46A2_1A22_4FA5_A3C5_1DEBD8BB3B53_.wvu.PrintTitles" localSheetId="55" hidden="1">#REF!</definedName>
    <definedName name="Z_5F3A46A2_1A22_4FA5_A3C5_1DEBD8BB3B53_.wvu.PrintTitles" localSheetId="56" hidden="1">#REF!</definedName>
    <definedName name="Z_5F3A46A2_1A22_4FA5_A3C5_1DEBD8BB3B53_.wvu.PrintTitles" localSheetId="58" hidden="1">#REF!</definedName>
    <definedName name="Z_5F3A46A2_1A22_4FA5_A3C5_1DEBD8BB3B53_.wvu.PrintTitles" localSheetId="59" hidden="1">#REF!</definedName>
    <definedName name="Z_5F3A46A2_1A22_4FA5_A3C5_1DEBD8BB3B53_.wvu.PrintTitles" localSheetId="64" hidden="1">#REF!</definedName>
    <definedName name="Z_5F3A46A2_1A22_4FA5_A3C5_1DEBD8BB3B53_.wvu.PrintTitles" localSheetId="65" hidden="1">#REF!</definedName>
    <definedName name="Z_5F3A46A2_1A22_4FA5_A3C5_1DEBD8BB3B53_.wvu.PrintTitles" localSheetId="66" hidden="1">#REF!</definedName>
    <definedName name="Z_5F3A46A2_1A22_4FA5_A3C5_1DEBD8BB3B53_.wvu.PrintTitles" localSheetId="6" hidden="1">#REF!</definedName>
    <definedName name="Z_5F3A46A2_1A22_4FA5_A3C5_1DEBD8BB3B53_.wvu.PrintTitles" localSheetId="67" hidden="1">#REF!</definedName>
    <definedName name="Z_5F3A46A2_1A22_4FA5_A3C5_1DEBD8BB3B53_.wvu.PrintTitles" localSheetId="69" hidden="1">#REF!</definedName>
    <definedName name="Z_5F3A46A2_1A22_4FA5_A3C5_1DEBD8BB3B53_.wvu.PrintTitles" localSheetId="71" hidden="1">#REF!</definedName>
    <definedName name="Z_5F3A46A2_1A22_4FA5_A3C5_1DEBD8BB3B53_.wvu.PrintTitles" localSheetId="73" hidden="1">#REF!</definedName>
    <definedName name="Z_5F3A46A2_1A22_4FA5_A3C5_1DEBD8BB3B53_.wvu.PrintTitles" localSheetId="74" hidden="1">#REF!</definedName>
    <definedName name="Z_5F3A46A2_1A22_4FA5_A3C5_1DEBD8BB3B53_.wvu.PrintTitles" localSheetId="0" hidden="1">#REF!</definedName>
    <definedName name="Z_5F3A46A2_1A22_4FA5_A3C5_1DEBD8BB3B53_.wvu.PrintTitles" hidden="1">#REF!</definedName>
    <definedName name="Z_5F3A46A2_1A22_4FA5_A3C5_1DEBD8BB3B53_.wvu.Rows" localSheetId="1" hidden="1">#REF!</definedName>
    <definedName name="Z_5F3A46A2_1A22_4FA5_A3C5_1DEBD8BB3B53_.wvu.Rows" localSheetId="21" hidden="1">#REF!</definedName>
    <definedName name="Z_5F3A46A2_1A22_4FA5_A3C5_1DEBD8BB3B53_.wvu.Rows" localSheetId="23" hidden="1">#REF!</definedName>
    <definedName name="Z_5F3A46A2_1A22_4FA5_A3C5_1DEBD8BB3B53_.wvu.Rows" localSheetId="26" hidden="1">#REF!</definedName>
    <definedName name="Z_5F3A46A2_1A22_4FA5_A3C5_1DEBD8BB3B53_.wvu.Rows" localSheetId="27" hidden="1">#REF!</definedName>
    <definedName name="Z_5F3A46A2_1A22_4FA5_A3C5_1DEBD8BB3B53_.wvu.Rows" localSheetId="33" hidden="1">#REF!</definedName>
    <definedName name="Z_5F3A46A2_1A22_4FA5_A3C5_1DEBD8BB3B53_.wvu.Rows" localSheetId="41" hidden="1">#REF!</definedName>
    <definedName name="Z_5F3A46A2_1A22_4FA5_A3C5_1DEBD8BB3B53_.wvu.Rows" localSheetId="42" hidden="1">#REF!</definedName>
    <definedName name="Z_5F3A46A2_1A22_4FA5_A3C5_1DEBD8BB3B53_.wvu.Rows" localSheetId="43" hidden="1">#REF!</definedName>
    <definedName name="Z_5F3A46A2_1A22_4FA5_A3C5_1DEBD8BB3B53_.wvu.Rows" localSheetId="44" hidden="1">#REF!</definedName>
    <definedName name="Z_5F3A46A2_1A22_4FA5_A3C5_1DEBD8BB3B53_.wvu.Rows" localSheetId="45" hidden="1">#REF!</definedName>
    <definedName name="Z_5F3A46A2_1A22_4FA5_A3C5_1DEBD8BB3B53_.wvu.Rows" localSheetId="46" hidden="1">#REF!</definedName>
    <definedName name="Z_5F3A46A2_1A22_4FA5_A3C5_1DEBD8BB3B53_.wvu.Rows" localSheetId="47" hidden="1">#REF!</definedName>
    <definedName name="Z_5F3A46A2_1A22_4FA5_A3C5_1DEBD8BB3B53_.wvu.Rows" localSheetId="48" hidden="1">#REF!</definedName>
    <definedName name="Z_5F3A46A2_1A22_4FA5_A3C5_1DEBD8BB3B53_.wvu.Rows" localSheetId="49" hidden="1">#REF!</definedName>
    <definedName name="Z_5F3A46A2_1A22_4FA5_A3C5_1DEBD8BB3B53_.wvu.Rows" localSheetId="51" hidden="1">#REF!</definedName>
    <definedName name="Z_5F3A46A2_1A22_4FA5_A3C5_1DEBD8BB3B53_.wvu.Rows" localSheetId="52" hidden="1">#REF!</definedName>
    <definedName name="Z_5F3A46A2_1A22_4FA5_A3C5_1DEBD8BB3B53_.wvu.Rows" localSheetId="64" hidden="1">#REF!</definedName>
    <definedName name="Z_5F3A46A2_1A22_4FA5_A3C5_1DEBD8BB3B53_.wvu.Rows" localSheetId="65" hidden="1">#REF!</definedName>
    <definedName name="Z_5F3A46A2_1A22_4FA5_A3C5_1DEBD8BB3B53_.wvu.Rows" localSheetId="66" hidden="1">#REF!</definedName>
    <definedName name="Z_5F3A46A2_1A22_4FA5_A3C5_1DEBD8BB3B53_.wvu.Rows" localSheetId="6" hidden="1">#REF!</definedName>
    <definedName name="Z_5F3A46A2_1A22_4FA5_A3C5_1DEBD8BB3B53_.wvu.Rows" localSheetId="67" hidden="1">#REF!</definedName>
    <definedName name="Z_5F3A46A2_1A22_4FA5_A3C5_1DEBD8BB3B53_.wvu.Rows" localSheetId="69" hidden="1">#REF!</definedName>
    <definedName name="Z_5F3A46A2_1A22_4FA5_A3C5_1DEBD8BB3B53_.wvu.Rows" localSheetId="71" hidden="1">#REF!</definedName>
    <definedName name="Z_5F3A46A2_1A22_4FA5_A3C5_1DEBD8BB3B53_.wvu.Rows" localSheetId="73" hidden="1">#REF!</definedName>
    <definedName name="Z_5F3A46A2_1A22_4FA5_A3C5_1DEBD8BB3B53_.wvu.Rows" localSheetId="74" hidden="1">#REF!</definedName>
    <definedName name="Z_5F3A46A2_1A22_4FA5_A3C5_1DEBD8BB3B53_.wvu.Rows" localSheetId="0" hidden="1">#REF!</definedName>
    <definedName name="Z_5F3A46A2_1A22_4FA5_A3C5_1DEBD8BB3B53_.wvu.Rows" hidden="1">#REF!</definedName>
    <definedName name="Z_95224721_0485_11D4_BFD1_00508B5F4DA4_.wvu.Cols" localSheetId="1" hidden="1">#REF!</definedName>
    <definedName name="Z_95224721_0485_11D4_BFD1_00508B5F4DA4_.wvu.Cols" localSheetId="21" hidden="1">#REF!</definedName>
    <definedName name="Z_95224721_0485_11D4_BFD1_00508B5F4DA4_.wvu.Cols" localSheetId="23" hidden="1">#REF!</definedName>
    <definedName name="Z_95224721_0485_11D4_BFD1_00508B5F4DA4_.wvu.Cols" localSheetId="26" hidden="1">#REF!</definedName>
    <definedName name="Z_95224721_0485_11D4_BFD1_00508B5F4DA4_.wvu.Cols" localSheetId="27" hidden="1">#REF!</definedName>
    <definedName name="Z_95224721_0485_11D4_BFD1_00508B5F4DA4_.wvu.Cols" localSheetId="33" hidden="1">#REF!</definedName>
    <definedName name="Z_95224721_0485_11D4_BFD1_00508B5F4DA4_.wvu.Cols" localSheetId="41" hidden="1">#REF!</definedName>
    <definedName name="Z_95224721_0485_11D4_BFD1_00508B5F4DA4_.wvu.Cols" localSheetId="42" hidden="1">#REF!</definedName>
    <definedName name="Z_95224721_0485_11D4_BFD1_00508B5F4DA4_.wvu.Cols" localSheetId="43" hidden="1">#REF!</definedName>
    <definedName name="Z_95224721_0485_11D4_BFD1_00508B5F4DA4_.wvu.Cols" localSheetId="44" hidden="1">#REF!</definedName>
    <definedName name="Z_95224721_0485_11D4_BFD1_00508B5F4DA4_.wvu.Cols" localSheetId="45" hidden="1">#REF!</definedName>
    <definedName name="Z_95224721_0485_11D4_BFD1_00508B5F4DA4_.wvu.Cols" localSheetId="46" hidden="1">#REF!</definedName>
    <definedName name="Z_95224721_0485_11D4_BFD1_00508B5F4DA4_.wvu.Cols" localSheetId="47" hidden="1">#REF!</definedName>
    <definedName name="Z_95224721_0485_11D4_BFD1_00508B5F4DA4_.wvu.Cols" localSheetId="48" hidden="1">#REF!</definedName>
    <definedName name="Z_95224721_0485_11D4_BFD1_00508B5F4DA4_.wvu.Cols" localSheetId="49" hidden="1">#REF!</definedName>
    <definedName name="Z_95224721_0485_11D4_BFD1_00508B5F4DA4_.wvu.Cols" localSheetId="51" hidden="1">#REF!</definedName>
    <definedName name="Z_95224721_0485_11D4_BFD1_00508B5F4DA4_.wvu.Cols" localSheetId="52" hidden="1">#REF!</definedName>
    <definedName name="Z_95224721_0485_11D4_BFD1_00508B5F4DA4_.wvu.Cols" localSheetId="64" hidden="1">#REF!</definedName>
    <definedName name="Z_95224721_0485_11D4_BFD1_00508B5F4DA4_.wvu.Cols" localSheetId="65" hidden="1">#REF!</definedName>
    <definedName name="Z_95224721_0485_11D4_BFD1_00508B5F4DA4_.wvu.Cols" localSheetId="66" hidden="1">#REF!</definedName>
    <definedName name="Z_95224721_0485_11D4_BFD1_00508B5F4DA4_.wvu.Cols" localSheetId="6" hidden="1">#REF!</definedName>
    <definedName name="Z_95224721_0485_11D4_BFD1_00508B5F4DA4_.wvu.Cols" localSheetId="67" hidden="1">#REF!</definedName>
    <definedName name="Z_95224721_0485_11D4_BFD1_00508B5F4DA4_.wvu.Cols" localSheetId="69" hidden="1">#REF!</definedName>
    <definedName name="Z_95224721_0485_11D4_BFD1_00508B5F4DA4_.wvu.Cols" localSheetId="71" hidden="1">#REF!</definedName>
    <definedName name="Z_95224721_0485_11D4_BFD1_00508B5F4DA4_.wvu.Cols" localSheetId="73" hidden="1">#REF!</definedName>
    <definedName name="Z_95224721_0485_11D4_BFD1_00508B5F4DA4_.wvu.Cols" localSheetId="74" hidden="1">#REF!</definedName>
    <definedName name="Z_95224721_0485_11D4_BFD1_00508B5F4DA4_.wvu.Cols" localSheetId="0" hidden="1">#REF!</definedName>
    <definedName name="Z_95224721_0485_11D4_BFD1_00508B5F4DA4_.wvu.Cols" hidden="1">#REF!</definedName>
    <definedName name="Z_9E0C48F8_FFCC_11D1_98BA_00C04FC96ABD_.wvu.Rows" localSheetId="21" hidden="1">[36]BOP!$A$36:$IV$36,[36]BOP!$A$44:$IV$44,[36]BOP!$A$59:$IV$59,[36]BOP!#REF!,[36]BOP!#REF!,[36]BOP!$A$81:$IV$88</definedName>
    <definedName name="Z_9E0C48F8_FFCC_11D1_98BA_00C04FC96ABD_.wvu.Rows" localSheetId="23" hidden="1">[36]BOP!$A$36:$IV$36,[36]BOP!$A$44:$IV$44,[36]BOP!$A$59:$IV$59,[36]BOP!#REF!,[36]BOP!#REF!,[36]BOP!$A$81:$IV$88</definedName>
    <definedName name="Z_9E0C48F8_FFCC_11D1_98BA_00C04FC96ABD_.wvu.Rows" localSheetId="41" hidden="1">[37]BOP!$A$36:$IV$36,[37]BOP!$A$44:$IV$44,[37]BOP!$A$59:$IV$59,[37]BOP!#REF!,[37]BOP!#REF!,[37]BOP!$A$81:$IV$88</definedName>
    <definedName name="Z_9E0C48F8_FFCC_11D1_98BA_00C04FC96ABD_.wvu.Rows" localSheetId="42" hidden="1">[37]BOP!$A$36:$IV$36,[37]BOP!$A$44:$IV$44,[37]BOP!$A$59:$IV$59,[37]BOP!#REF!,[37]BOP!#REF!,[37]BOP!$A$81:$IV$88</definedName>
    <definedName name="Z_9E0C48F8_FFCC_11D1_98BA_00C04FC96ABD_.wvu.Rows" localSheetId="43" hidden="1">[38]BOP!$A$36:$IV$36,[38]BOP!$A$44:$IV$44,[38]BOP!$A$59:$IV$59,[38]BOP!#REF!,[38]BOP!#REF!,[38]BOP!$A$81:$IV$88</definedName>
    <definedName name="Z_9E0C48F8_FFCC_11D1_98BA_00C04FC96ABD_.wvu.Rows" localSheetId="44" hidden="1">[38]BOP!$A$36:$IV$36,[38]BOP!$A$44:$IV$44,[38]BOP!$A$59:$IV$59,[38]BOP!#REF!,[38]BOP!#REF!,[38]BOP!$A$81:$IV$88</definedName>
    <definedName name="Z_9E0C48F8_FFCC_11D1_98BA_00C04FC96ABD_.wvu.Rows" localSheetId="45" hidden="1">[38]BOP!$A$36:$IV$36,[38]BOP!$A$44:$IV$44,[38]BOP!$A$59:$IV$59,[38]BOP!#REF!,[38]BOP!#REF!,[38]BOP!$A$81:$IV$88</definedName>
    <definedName name="Z_9E0C48F8_FFCC_11D1_98BA_00C04FC96ABD_.wvu.Rows" localSheetId="6" hidden="1">[36]BOP!$36:$36,[36]BOP!$44:$44,[36]BOP!$59:$59,[36]BOP!#REF!,[36]BOP!#REF!,[36]BOP!$81:$88</definedName>
    <definedName name="Z_9E0C48F8_FFCC_11D1_98BA_00C04FC96ABD_.wvu.Rows" hidden="1">[36]BOP!$A$36:$IV$36,[36]BOP!$A$44:$IV$44,[36]BOP!$A$59:$IV$59,[36]BOP!#REF!,[36]BOP!#REF!,[36]BOP!$A$81:$IV$88</definedName>
    <definedName name="Z_9E0C48F9_FFCC_11D1_98BA_00C04FC96ABD_.wvu.Rows" localSheetId="21" hidden="1">[36]BOP!$A$36:$IV$36,[36]BOP!$A$44:$IV$44,[36]BOP!$A$59:$IV$59,[36]BOP!#REF!,[36]BOP!#REF!,[36]BOP!$A$81:$IV$88</definedName>
    <definedName name="Z_9E0C48F9_FFCC_11D1_98BA_00C04FC96ABD_.wvu.Rows" localSheetId="23" hidden="1">[36]BOP!$A$36:$IV$36,[36]BOP!$A$44:$IV$44,[36]BOP!$A$59:$IV$59,[36]BOP!#REF!,[36]BOP!#REF!,[36]BOP!$A$81:$IV$88</definedName>
    <definedName name="Z_9E0C48F9_FFCC_11D1_98BA_00C04FC96ABD_.wvu.Rows" localSheetId="41" hidden="1">[37]BOP!$A$36:$IV$36,[37]BOP!$A$44:$IV$44,[37]BOP!$A$59:$IV$59,[37]BOP!#REF!,[37]BOP!#REF!,[37]BOP!$A$81:$IV$88</definedName>
    <definedName name="Z_9E0C48F9_FFCC_11D1_98BA_00C04FC96ABD_.wvu.Rows" localSheetId="42" hidden="1">[37]BOP!$A$36:$IV$36,[37]BOP!$A$44:$IV$44,[37]BOP!$A$59:$IV$59,[37]BOP!#REF!,[37]BOP!#REF!,[37]BOP!$A$81:$IV$88</definedName>
    <definedName name="Z_9E0C48F9_FFCC_11D1_98BA_00C04FC96ABD_.wvu.Rows" localSheetId="43" hidden="1">[38]BOP!$A$36:$IV$36,[38]BOP!$A$44:$IV$44,[38]BOP!$A$59:$IV$59,[38]BOP!#REF!,[38]BOP!#REF!,[38]BOP!$A$81:$IV$88</definedName>
    <definedName name="Z_9E0C48F9_FFCC_11D1_98BA_00C04FC96ABD_.wvu.Rows" localSheetId="44" hidden="1">[38]BOP!$A$36:$IV$36,[38]BOP!$A$44:$IV$44,[38]BOP!$A$59:$IV$59,[38]BOP!#REF!,[38]BOP!#REF!,[38]BOP!$A$81:$IV$88</definedName>
    <definedName name="Z_9E0C48F9_FFCC_11D1_98BA_00C04FC96ABD_.wvu.Rows" localSheetId="45" hidden="1">[38]BOP!$A$36:$IV$36,[38]BOP!$A$44:$IV$44,[38]BOP!$A$59:$IV$59,[38]BOP!#REF!,[38]BOP!#REF!,[38]BOP!$A$81:$IV$88</definedName>
    <definedName name="Z_9E0C48F9_FFCC_11D1_98BA_00C04FC96ABD_.wvu.Rows" localSheetId="6" hidden="1">[36]BOP!$36:$36,[36]BOP!$44:$44,[36]BOP!$59:$59,[36]BOP!#REF!,[36]BOP!#REF!,[36]BOP!$81:$88</definedName>
    <definedName name="Z_9E0C48F9_FFCC_11D1_98BA_00C04FC96ABD_.wvu.Rows" hidden="1">[36]BOP!$A$36:$IV$36,[36]BOP!$A$44:$IV$44,[36]BOP!$A$59:$IV$59,[36]BOP!#REF!,[36]BOP!#REF!,[36]BOP!$A$81:$IV$88</definedName>
    <definedName name="Z_9E0C48FA_FFCC_11D1_98BA_00C04FC96ABD_.wvu.Rows" localSheetId="21" hidden="1">[36]BOP!$A$36:$IV$36,[36]BOP!$A$44:$IV$44,[36]BOP!$A$59:$IV$59,[36]BOP!#REF!,[36]BOP!#REF!,[36]BOP!$A$81:$IV$88</definedName>
    <definedName name="Z_9E0C48FA_FFCC_11D1_98BA_00C04FC96ABD_.wvu.Rows" localSheetId="23" hidden="1">[36]BOP!$A$36:$IV$36,[36]BOP!$A$44:$IV$44,[36]BOP!$A$59:$IV$59,[36]BOP!#REF!,[36]BOP!#REF!,[36]BOP!$A$81:$IV$88</definedName>
    <definedName name="Z_9E0C48FA_FFCC_11D1_98BA_00C04FC96ABD_.wvu.Rows" localSheetId="41" hidden="1">[37]BOP!$A$36:$IV$36,[37]BOP!$A$44:$IV$44,[37]BOP!$A$59:$IV$59,[37]BOP!#REF!,[37]BOP!#REF!,[37]BOP!$A$81:$IV$88</definedName>
    <definedName name="Z_9E0C48FA_FFCC_11D1_98BA_00C04FC96ABD_.wvu.Rows" localSheetId="42" hidden="1">[37]BOP!$A$36:$IV$36,[37]BOP!$A$44:$IV$44,[37]BOP!$A$59:$IV$59,[37]BOP!#REF!,[37]BOP!#REF!,[37]BOP!$A$81:$IV$88</definedName>
    <definedName name="Z_9E0C48FA_FFCC_11D1_98BA_00C04FC96ABD_.wvu.Rows" localSheetId="43" hidden="1">[38]BOP!$A$36:$IV$36,[38]BOP!$A$44:$IV$44,[38]BOP!$A$59:$IV$59,[38]BOP!#REF!,[38]BOP!#REF!,[38]BOP!$A$81:$IV$88</definedName>
    <definedName name="Z_9E0C48FA_FFCC_11D1_98BA_00C04FC96ABD_.wvu.Rows" localSheetId="44" hidden="1">[38]BOP!$A$36:$IV$36,[38]BOP!$A$44:$IV$44,[38]BOP!$A$59:$IV$59,[38]BOP!#REF!,[38]BOP!#REF!,[38]BOP!$A$81:$IV$88</definedName>
    <definedName name="Z_9E0C48FA_FFCC_11D1_98BA_00C04FC96ABD_.wvu.Rows" localSheetId="45" hidden="1">[38]BOP!$A$36:$IV$36,[38]BOP!$A$44:$IV$44,[38]BOP!$A$59:$IV$59,[38]BOP!#REF!,[38]BOP!#REF!,[38]BOP!$A$81:$IV$88</definedName>
    <definedName name="Z_9E0C48FA_FFCC_11D1_98BA_00C04FC96ABD_.wvu.Rows" localSheetId="6" hidden="1">[36]BOP!$36:$36,[36]BOP!$44:$44,[36]BOP!$59:$59,[36]BOP!#REF!,[36]BOP!#REF!,[36]BOP!$81:$88</definedName>
    <definedName name="Z_9E0C48FA_FFCC_11D1_98BA_00C04FC96ABD_.wvu.Rows" hidden="1">[36]BOP!$A$36:$IV$36,[36]BOP!$A$44:$IV$44,[36]BOP!$A$59:$IV$59,[36]BOP!#REF!,[36]BOP!#REF!,[36]BOP!$A$81:$IV$88</definedName>
    <definedName name="Z_9E0C48FB_FFCC_11D1_98BA_00C04FC96ABD_.wvu.Rows" localSheetId="21" hidden="1">[36]BOP!$A$36:$IV$36,[36]BOP!$A$44:$IV$44,[36]BOP!$A$59:$IV$59,[36]BOP!#REF!,[36]BOP!#REF!,[36]BOP!$A$81:$IV$88</definedName>
    <definedName name="Z_9E0C48FB_FFCC_11D1_98BA_00C04FC96ABD_.wvu.Rows" localSheetId="23" hidden="1">[36]BOP!$A$36:$IV$36,[36]BOP!$A$44:$IV$44,[36]BOP!$A$59:$IV$59,[36]BOP!#REF!,[36]BOP!#REF!,[36]BOP!$A$81:$IV$88</definedName>
    <definedName name="Z_9E0C48FB_FFCC_11D1_98BA_00C04FC96ABD_.wvu.Rows" localSheetId="41" hidden="1">[37]BOP!$A$36:$IV$36,[37]BOP!$A$44:$IV$44,[37]BOP!$A$59:$IV$59,[37]BOP!#REF!,[37]BOP!#REF!,[37]BOP!$A$81:$IV$88</definedName>
    <definedName name="Z_9E0C48FB_FFCC_11D1_98BA_00C04FC96ABD_.wvu.Rows" localSheetId="42" hidden="1">[37]BOP!$A$36:$IV$36,[37]BOP!$A$44:$IV$44,[37]BOP!$A$59:$IV$59,[37]BOP!#REF!,[37]BOP!#REF!,[37]BOP!$A$81:$IV$88</definedName>
    <definedName name="Z_9E0C48FB_FFCC_11D1_98BA_00C04FC96ABD_.wvu.Rows" localSheetId="43" hidden="1">[38]BOP!$A$36:$IV$36,[38]BOP!$A$44:$IV$44,[38]BOP!$A$59:$IV$59,[38]BOP!#REF!,[38]BOP!#REF!,[38]BOP!$A$81:$IV$88</definedName>
    <definedName name="Z_9E0C48FB_FFCC_11D1_98BA_00C04FC96ABD_.wvu.Rows" localSheetId="44" hidden="1">[38]BOP!$A$36:$IV$36,[38]BOP!$A$44:$IV$44,[38]BOP!$A$59:$IV$59,[38]BOP!#REF!,[38]BOP!#REF!,[38]BOP!$A$81:$IV$88</definedName>
    <definedName name="Z_9E0C48FB_FFCC_11D1_98BA_00C04FC96ABD_.wvu.Rows" localSheetId="45" hidden="1">[38]BOP!$A$36:$IV$36,[38]BOP!$A$44:$IV$44,[38]BOP!$A$59:$IV$59,[38]BOP!#REF!,[38]BOP!#REF!,[38]BOP!$A$81:$IV$88</definedName>
    <definedName name="Z_9E0C48FB_FFCC_11D1_98BA_00C04FC96ABD_.wvu.Rows" hidden="1">[36]BOP!$A$36:$IV$36,[36]BOP!$A$44:$IV$44,[36]BOP!$A$59:$IV$59,[36]BOP!#REF!,[36]BOP!#REF!,[36]BOP!$A$81:$IV$88</definedName>
    <definedName name="Z_9E0C48FC_FFCC_11D1_98BA_00C04FC96ABD_.wvu.Rows" localSheetId="21" hidden="1">[36]BOP!$A$36:$IV$36,[36]BOP!$A$44:$IV$44,[36]BOP!$A$59:$IV$59,[36]BOP!#REF!,[36]BOP!#REF!,[36]BOP!$A$79:$IV$79,[36]BOP!$A$81:$IV$88,[36]BOP!#REF!</definedName>
    <definedName name="Z_9E0C48FC_FFCC_11D1_98BA_00C04FC96ABD_.wvu.Rows" localSheetId="23" hidden="1">[36]BOP!$A$36:$IV$36,[36]BOP!$A$44:$IV$44,[36]BOP!$A$59:$IV$59,[36]BOP!#REF!,[36]BOP!#REF!,[36]BOP!$A$79:$IV$79,[36]BOP!$A$81:$IV$88,[36]BOP!#REF!</definedName>
    <definedName name="Z_9E0C48FC_FFCC_11D1_98BA_00C04FC96ABD_.wvu.Rows" localSheetId="41" hidden="1">[37]BOP!$A$36:$IV$36,[37]BOP!$A$44:$IV$44,[37]BOP!$A$59:$IV$59,[37]BOP!#REF!,[37]BOP!#REF!,[37]BOP!$A$79:$IV$79,[37]BOP!$A$81:$IV$88,[37]BOP!#REF!</definedName>
    <definedName name="Z_9E0C48FC_FFCC_11D1_98BA_00C04FC96ABD_.wvu.Rows" localSheetId="42" hidden="1">[37]BOP!$A$36:$IV$36,[37]BOP!$A$44:$IV$44,[37]BOP!$A$59:$IV$59,[37]BOP!#REF!,[37]BOP!#REF!,[37]BOP!$A$79:$IV$79,[37]BOP!$A$81:$IV$88,[37]BOP!#REF!</definedName>
    <definedName name="Z_9E0C48FC_FFCC_11D1_98BA_00C04FC96ABD_.wvu.Rows" localSheetId="43" hidden="1">[38]BOP!$A$36:$IV$36,[38]BOP!$A$44:$IV$44,[38]BOP!$A$59:$IV$59,[38]BOP!#REF!,[38]BOP!#REF!,[38]BOP!$A$79:$IV$79,[38]BOP!$A$81:$IV$88,[38]BOP!#REF!</definedName>
    <definedName name="Z_9E0C48FC_FFCC_11D1_98BA_00C04FC96ABD_.wvu.Rows" localSheetId="44" hidden="1">[38]BOP!$A$36:$IV$36,[38]BOP!$A$44:$IV$44,[38]BOP!$A$59:$IV$59,[38]BOP!#REF!,[38]BOP!#REF!,[38]BOP!$A$79:$IV$79,[38]BOP!$A$81:$IV$88,[38]BOP!#REF!</definedName>
    <definedName name="Z_9E0C48FC_FFCC_11D1_98BA_00C04FC96ABD_.wvu.Rows" localSheetId="45" hidden="1">[38]BOP!$A$36:$IV$36,[38]BOP!$A$44:$IV$44,[38]BOP!$A$59:$IV$59,[38]BOP!#REF!,[38]BOP!#REF!,[38]BOP!$A$79:$IV$79,[38]BOP!$A$81:$IV$88,[38]BOP!#REF!</definedName>
    <definedName name="Z_9E0C48FC_FFCC_11D1_98BA_00C04FC96ABD_.wvu.Rows" localSheetId="6" hidden="1">[36]BOP!$36:$36,[36]BOP!$44:$44,[36]BOP!$59:$59,[36]BOP!#REF!,[36]BOP!#REF!,[36]BOP!$79:$79,[36]BOP!$81:$88,[36]BOP!#REF!</definedName>
    <definedName name="Z_9E0C48FC_FFCC_11D1_98BA_00C04FC96ABD_.wvu.Rows" hidden="1">[36]BOP!$A$36:$IV$36,[36]BOP!$A$44:$IV$44,[36]BOP!$A$59:$IV$59,[36]BOP!#REF!,[36]BOP!#REF!,[36]BOP!$A$79:$IV$79,[36]BOP!$A$81:$IV$88,[36]BOP!#REF!</definedName>
    <definedName name="Z_9E0C48FD_FFCC_11D1_98BA_00C04FC96ABD_.wvu.Rows" localSheetId="21" hidden="1">[36]BOP!$A$36:$IV$36,[36]BOP!$A$44:$IV$44,[36]BOP!$A$59:$IV$59,[36]BOP!#REF!,[36]BOP!#REF!,[36]BOP!$A$79:$IV$79,[36]BOP!$A$81:$IV$88</definedName>
    <definedName name="Z_9E0C48FD_FFCC_11D1_98BA_00C04FC96ABD_.wvu.Rows" localSheetId="23" hidden="1">[36]BOP!$A$36:$IV$36,[36]BOP!$A$44:$IV$44,[36]BOP!$A$59:$IV$59,[36]BOP!#REF!,[36]BOP!#REF!,[36]BOP!$A$79:$IV$79,[36]BOP!$A$81:$IV$88</definedName>
    <definedName name="Z_9E0C48FD_FFCC_11D1_98BA_00C04FC96ABD_.wvu.Rows" localSheetId="41" hidden="1">[37]BOP!$A$36:$IV$36,[37]BOP!$A$44:$IV$44,[37]BOP!$A$59:$IV$59,[37]BOP!#REF!,[37]BOP!#REF!,[37]BOP!$A$79:$IV$79,[37]BOP!$A$81:$IV$88</definedName>
    <definedName name="Z_9E0C48FD_FFCC_11D1_98BA_00C04FC96ABD_.wvu.Rows" localSheetId="42" hidden="1">[37]BOP!$A$36:$IV$36,[37]BOP!$A$44:$IV$44,[37]BOP!$A$59:$IV$59,[37]BOP!#REF!,[37]BOP!#REF!,[37]BOP!$A$79:$IV$79,[37]BOP!$A$81:$IV$88</definedName>
    <definedName name="Z_9E0C48FD_FFCC_11D1_98BA_00C04FC96ABD_.wvu.Rows" localSheetId="43" hidden="1">[38]BOP!$A$36:$IV$36,[38]BOP!$A$44:$IV$44,[38]BOP!$A$59:$IV$59,[38]BOP!#REF!,[38]BOP!#REF!,[38]BOP!$A$79:$IV$79,[38]BOP!$A$81:$IV$88</definedName>
    <definedName name="Z_9E0C48FD_FFCC_11D1_98BA_00C04FC96ABD_.wvu.Rows" localSheetId="44" hidden="1">[38]BOP!$A$36:$IV$36,[38]BOP!$A$44:$IV$44,[38]BOP!$A$59:$IV$59,[38]BOP!#REF!,[38]BOP!#REF!,[38]BOP!$A$79:$IV$79,[38]BOP!$A$81:$IV$88</definedName>
    <definedName name="Z_9E0C48FD_FFCC_11D1_98BA_00C04FC96ABD_.wvu.Rows" localSheetId="45" hidden="1">[38]BOP!$A$36:$IV$36,[38]BOP!$A$44:$IV$44,[38]BOP!$A$59:$IV$59,[38]BOP!#REF!,[38]BOP!#REF!,[38]BOP!$A$79:$IV$79,[38]BOP!$A$81:$IV$88</definedName>
    <definedName name="Z_9E0C48FD_FFCC_11D1_98BA_00C04FC96ABD_.wvu.Rows" hidden="1">[36]BOP!$A$36:$IV$36,[36]BOP!$A$44:$IV$44,[36]BOP!$A$59:$IV$59,[36]BOP!#REF!,[36]BOP!#REF!,[36]BOP!$A$79:$IV$79,[36]BOP!$A$81:$IV$88</definedName>
    <definedName name="Z_9E0C48FE_FFCC_11D1_98BA_00C04FC96ABD_.wvu.Rows" localSheetId="1" hidden="1">[36]BOP!$A$36:$IV$36,[36]BOP!$A$44:$IV$44,[36]BOP!$A$59:$IV$59,[36]BOP!#REF!,[36]BOP!#REF!,[36]BOP!$A$79:$IV$79,[36]BOP!#REF!</definedName>
    <definedName name="Z_9E0C48FE_FFCC_11D1_98BA_00C04FC96ABD_.wvu.Rows" localSheetId="21" hidden="1">[36]BOP!$A$36:$IV$36,[36]BOP!$A$44:$IV$44,[36]BOP!$A$59:$IV$59,[36]BOP!#REF!,[36]BOP!#REF!,[36]BOP!$A$79:$IV$79,[36]BOP!#REF!</definedName>
    <definedName name="Z_9E0C48FE_FFCC_11D1_98BA_00C04FC96ABD_.wvu.Rows" localSheetId="22" hidden="1">[36]BOP!$A$36:$IV$36,[36]BOP!$A$44:$IV$44,[36]BOP!$A$59:$IV$59,[36]BOP!#REF!,[36]BOP!#REF!,[36]BOP!$A$79:$IV$79,[36]BOP!#REF!</definedName>
    <definedName name="Z_9E0C48FE_FFCC_11D1_98BA_00C04FC96ABD_.wvu.Rows" localSheetId="23" hidden="1">[36]BOP!$A$36:$IV$36,[36]BOP!$A$44:$IV$44,[36]BOP!$A$59:$IV$59,[36]BOP!#REF!,[36]BOP!#REF!,[36]BOP!$A$79:$IV$79,[36]BOP!#REF!</definedName>
    <definedName name="Z_9E0C48FE_FFCC_11D1_98BA_00C04FC96ABD_.wvu.Rows" localSheetId="2" hidden="1">[36]BOP!$A$36:$IV$36,[36]BOP!$A$44:$IV$44,[36]BOP!$A$59:$IV$59,[36]BOP!#REF!,[36]BOP!#REF!,[36]BOP!$A$79:$IV$79,[36]BOP!#REF!</definedName>
    <definedName name="Z_9E0C48FE_FFCC_11D1_98BA_00C04FC96ABD_.wvu.Rows" localSheetId="26" hidden="1">[36]BOP!$A$36:$IV$36,[36]BOP!$A$44:$IV$44,[36]BOP!$A$59:$IV$59,[36]BOP!#REF!,[36]BOP!#REF!,[36]BOP!$A$79:$IV$79,[36]BOP!#REF!</definedName>
    <definedName name="Z_9E0C48FE_FFCC_11D1_98BA_00C04FC96ABD_.wvu.Rows" localSheetId="27" hidden="1">[36]BOP!$A$36:$IV$36,[36]BOP!$A$44:$IV$44,[36]BOP!$A$59:$IV$59,[36]BOP!#REF!,[36]BOP!#REF!,[36]BOP!$A$79:$IV$79,[36]BOP!#REF!</definedName>
    <definedName name="Z_9E0C48FE_FFCC_11D1_98BA_00C04FC96ABD_.wvu.Rows" localSheetId="31" hidden="1">[36]BOP!$A$36:$IV$36,[36]BOP!$A$44:$IV$44,[36]BOP!$A$59:$IV$59,[36]BOP!#REF!,[36]BOP!#REF!,[36]BOP!$A$79:$IV$79,[36]BOP!#REF!</definedName>
    <definedName name="Z_9E0C48FE_FFCC_11D1_98BA_00C04FC96ABD_.wvu.Rows" localSheetId="33" hidden="1">[36]BOP!$A$36:$IV$36,[36]BOP!$A$44:$IV$44,[36]BOP!$A$59:$IV$59,[36]BOP!#REF!,[36]BOP!#REF!,[36]BOP!$A$79:$IV$79,[36]BOP!#REF!</definedName>
    <definedName name="Z_9E0C48FE_FFCC_11D1_98BA_00C04FC96ABD_.wvu.Rows" localSheetId="3" hidden="1">[36]BOP!$A$36:$IV$36,[36]BOP!$A$44:$IV$44,[36]BOP!$A$59:$IV$59,[36]BOP!#REF!,[36]BOP!#REF!,[36]BOP!$A$79:$IV$79,[36]BOP!#REF!</definedName>
    <definedName name="Z_9E0C48FE_FFCC_11D1_98BA_00C04FC96ABD_.wvu.Rows" localSheetId="39" hidden="1">[36]BOP!$A$36:$IV$36,[36]BOP!$A$44:$IV$44,[36]BOP!$A$59:$IV$59,[36]BOP!#REF!,[36]BOP!#REF!,[36]BOP!$A$79:$IV$79,[36]BOP!#REF!</definedName>
    <definedName name="Z_9E0C48FE_FFCC_11D1_98BA_00C04FC96ABD_.wvu.Rows" localSheetId="40" hidden="1">[36]BOP!$A$36:$IV$36,[36]BOP!$A$44:$IV$44,[36]BOP!$A$59:$IV$59,[36]BOP!#REF!,[36]BOP!#REF!,[36]BOP!$A$79:$IV$79,[36]BOP!#REF!</definedName>
    <definedName name="Z_9E0C48FE_FFCC_11D1_98BA_00C04FC96ABD_.wvu.Rows" localSheetId="41" hidden="1">[37]BOP!$A$36:$IV$36,[37]BOP!$A$44:$IV$44,[37]BOP!$A$59:$IV$59,[37]BOP!#REF!,[37]BOP!#REF!,[37]BOP!$A$79:$IV$79,[37]BOP!#REF!</definedName>
    <definedName name="Z_9E0C48FE_FFCC_11D1_98BA_00C04FC96ABD_.wvu.Rows" localSheetId="42" hidden="1">[37]BOP!$A$36:$IV$36,[37]BOP!$A$44:$IV$44,[37]BOP!$A$59:$IV$59,[37]BOP!#REF!,[37]BOP!#REF!,[37]BOP!$A$79:$IV$79,[37]BOP!#REF!</definedName>
    <definedName name="Z_9E0C48FE_FFCC_11D1_98BA_00C04FC96ABD_.wvu.Rows" localSheetId="43" hidden="1">[38]BOP!$A$36:$IV$36,[38]BOP!$A$44:$IV$44,[38]BOP!$A$59:$IV$59,[38]BOP!#REF!,[38]BOP!#REF!,[38]BOP!$A$79:$IV$79,[38]BOP!#REF!</definedName>
    <definedName name="Z_9E0C48FE_FFCC_11D1_98BA_00C04FC96ABD_.wvu.Rows" localSheetId="44" hidden="1">[38]BOP!$A$36:$IV$36,[38]BOP!$A$44:$IV$44,[38]BOP!$A$59:$IV$59,[38]BOP!#REF!,[38]BOP!#REF!,[38]BOP!$A$79:$IV$79,[38]BOP!#REF!</definedName>
    <definedName name="Z_9E0C48FE_FFCC_11D1_98BA_00C04FC96ABD_.wvu.Rows" localSheetId="45" hidden="1">[38]BOP!$A$36:$IV$36,[38]BOP!$A$44:$IV$44,[38]BOP!$A$59:$IV$59,[38]BOP!#REF!,[38]BOP!#REF!,[38]BOP!$A$79:$IV$79,[38]BOP!#REF!</definedName>
    <definedName name="Z_9E0C48FE_FFCC_11D1_98BA_00C04FC96ABD_.wvu.Rows" localSheetId="46" hidden="1">[36]BOP!$A$36:$IV$36,[36]BOP!$A$44:$IV$44,[36]BOP!$A$59:$IV$59,[36]BOP!#REF!,[36]BOP!#REF!,[36]BOP!$A$79:$IV$79,[36]BOP!#REF!</definedName>
    <definedName name="Z_9E0C48FE_FFCC_11D1_98BA_00C04FC96ABD_.wvu.Rows" localSheetId="47" hidden="1">[36]BOP!$A$36:$IV$36,[36]BOP!$A$44:$IV$44,[36]BOP!$A$59:$IV$59,[36]BOP!#REF!,[36]BOP!#REF!,[36]BOP!$A$79:$IV$79,[36]BOP!#REF!</definedName>
    <definedName name="Z_9E0C48FE_FFCC_11D1_98BA_00C04FC96ABD_.wvu.Rows" localSheetId="48" hidden="1">[36]BOP!$A$36:$IV$36,[36]BOP!$A$44:$IV$44,[36]BOP!$A$59:$IV$59,[36]BOP!#REF!,[36]BOP!#REF!,[36]BOP!$A$79:$IV$79,[36]BOP!#REF!</definedName>
    <definedName name="Z_9E0C48FE_FFCC_11D1_98BA_00C04FC96ABD_.wvu.Rows" localSheetId="49" hidden="1">[36]BOP!$A$36:$IV$36,[36]BOP!$A$44:$IV$44,[36]BOP!$A$59:$IV$59,[36]BOP!#REF!,[36]BOP!#REF!,[36]BOP!$A$79:$IV$79,[36]BOP!#REF!</definedName>
    <definedName name="Z_9E0C48FE_FFCC_11D1_98BA_00C04FC96ABD_.wvu.Rows" localSheetId="50" hidden="1">[36]BOP!$A$36:$IV$36,[36]BOP!$A$44:$IV$44,[36]BOP!$A$59:$IV$59,[36]BOP!#REF!,[36]BOP!#REF!,[36]BOP!$A$79:$IV$79,[36]BOP!#REF!</definedName>
    <definedName name="Z_9E0C48FE_FFCC_11D1_98BA_00C04FC96ABD_.wvu.Rows" localSheetId="51" hidden="1">[36]BOP!$A$36:$IV$36,[36]BOP!$A$44:$IV$44,[36]BOP!$A$59:$IV$59,[36]BOP!#REF!,[36]BOP!#REF!,[36]BOP!$A$79:$IV$79,[36]BOP!#REF!</definedName>
    <definedName name="Z_9E0C48FE_FFCC_11D1_98BA_00C04FC96ABD_.wvu.Rows" localSheetId="52" hidden="1">[36]BOP!$A$36:$IV$36,[36]BOP!$A$44:$IV$44,[36]BOP!$A$59:$IV$59,[36]BOP!#REF!,[36]BOP!#REF!,[36]BOP!$A$79:$IV$79,[36]BOP!#REF!</definedName>
    <definedName name="Z_9E0C48FE_FFCC_11D1_98BA_00C04FC96ABD_.wvu.Rows" localSheetId="53" hidden="1">[36]BOP!$A$36:$IV$36,[36]BOP!$A$44:$IV$44,[36]BOP!$A$59:$IV$59,[36]BOP!#REF!,[36]BOP!#REF!,[36]BOP!$A$79:$IV$79,[36]BOP!#REF!</definedName>
    <definedName name="Z_9E0C48FE_FFCC_11D1_98BA_00C04FC96ABD_.wvu.Rows" localSheetId="54" hidden="1">[36]BOP!$A$36:$IV$36,[36]BOP!$A$44:$IV$44,[36]BOP!$A$59:$IV$59,[36]BOP!#REF!,[36]BOP!#REF!,[36]BOP!$A$79:$IV$79,[36]BOP!#REF!</definedName>
    <definedName name="Z_9E0C48FE_FFCC_11D1_98BA_00C04FC96ABD_.wvu.Rows" localSheetId="55" hidden="1">[36]BOP!$A$36:$IV$36,[36]BOP!$A$44:$IV$44,[36]BOP!$A$59:$IV$59,[36]BOP!#REF!,[36]BOP!#REF!,[36]BOP!$A$79:$IV$79,[36]BOP!#REF!</definedName>
    <definedName name="Z_9E0C48FE_FFCC_11D1_98BA_00C04FC96ABD_.wvu.Rows" localSheetId="56" hidden="1">[36]BOP!$A$36:$IV$36,[36]BOP!$A$44:$IV$44,[36]BOP!$A$59:$IV$59,[36]BOP!#REF!,[36]BOP!#REF!,[36]BOP!$A$79:$IV$79,[36]BOP!#REF!</definedName>
    <definedName name="Z_9E0C48FE_FFCC_11D1_98BA_00C04FC96ABD_.wvu.Rows" localSheetId="58" hidden="1">[36]BOP!$A$36:$IV$36,[36]BOP!$A$44:$IV$44,[36]BOP!$A$59:$IV$59,[36]BOP!#REF!,[36]BOP!#REF!,[36]BOP!$A$79:$IV$79,[36]BOP!#REF!</definedName>
    <definedName name="Z_9E0C48FE_FFCC_11D1_98BA_00C04FC96ABD_.wvu.Rows" localSheetId="59" hidden="1">[36]BOP!$A$36:$IV$36,[36]BOP!$A$44:$IV$44,[36]BOP!$A$59:$IV$59,[36]BOP!#REF!,[36]BOP!#REF!,[36]BOP!$A$79:$IV$79,[36]BOP!#REF!</definedName>
    <definedName name="Z_9E0C48FE_FFCC_11D1_98BA_00C04FC96ABD_.wvu.Rows" localSheetId="64" hidden="1">[36]BOP!$A$36:$IV$36,[36]BOP!$A$44:$IV$44,[36]BOP!$A$59:$IV$59,[36]BOP!#REF!,[36]BOP!#REF!,[36]BOP!$A$79:$IV$79,[36]BOP!#REF!</definedName>
    <definedName name="Z_9E0C48FE_FFCC_11D1_98BA_00C04FC96ABD_.wvu.Rows" localSheetId="65" hidden="1">[36]BOP!$A$36:$IV$36,[36]BOP!$A$44:$IV$44,[36]BOP!$A$59:$IV$59,[36]BOP!#REF!,[36]BOP!#REF!,[36]BOP!$A$79:$IV$79,[36]BOP!#REF!</definedName>
    <definedName name="Z_9E0C48FE_FFCC_11D1_98BA_00C04FC96ABD_.wvu.Rows" localSheetId="66" hidden="1">[36]BOP!$A$36:$IV$36,[36]BOP!$A$44:$IV$44,[36]BOP!$A$59:$IV$59,[36]BOP!#REF!,[36]BOP!#REF!,[36]BOP!$A$79:$IV$79,[36]BOP!#REF!</definedName>
    <definedName name="Z_9E0C48FE_FFCC_11D1_98BA_00C04FC96ABD_.wvu.Rows" localSheetId="6" hidden="1">[36]BOP!$36:$36,[36]BOP!$44:$44,[36]BOP!$59:$59,[36]BOP!#REF!,[36]BOP!#REF!,[36]BOP!$79:$79,[36]BOP!#REF!</definedName>
    <definedName name="Z_9E0C48FE_FFCC_11D1_98BA_00C04FC96ABD_.wvu.Rows" localSheetId="67" hidden="1">[36]BOP!$A$36:$IV$36,[36]BOP!$A$44:$IV$44,[36]BOP!$A$59:$IV$59,[36]BOP!#REF!,[36]BOP!#REF!,[36]BOP!$A$79:$IV$79,[36]BOP!#REF!</definedName>
    <definedName name="Z_9E0C48FE_FFCC_11D1_98BA_00C04FC96ABD_.wvu.Rows" localSheetId="69" hidden="1">[36]BOP!$A$36:$IV$36,[36]BOP!$A$44:$IV$44,[36]BOP!$A$59:$IV$59,[36]BOP!#REF!,[36]BOP!#REF!,[36]BOP!$A$79:$IV$79,[36]BOP!#REF!</definedName>
    <definedName name="Z_9E0C48FE_FFCC_11D1_98BA_00C04FC96ABD_.wvu.Rows" localSheetId="71" hidden="1">[36]BOP!$A$36:$IV$36,[36]BOP!$A$44:$IV$44,[36]BOP!$A$59:$IV$59,[36]BOP!#REF!,[36]BOP!#REF!,[36]BOP!$A$79:$IV$79,[36]BOP!#REF!</definedName>
    <definedName name="Z_9E0C48FE_FFCC_11D1_98BA_00C04FC96ABD_.wvu.Rows" localSheetId="73" hidden="1">[36]BOP!$A$36:$IV$36,[36]BOP!$A$44:$IV$44,[36]BOP!$A$59:$IV$59,[36]BOP!#REF!,[36]BOP!#REF!,[36]BOP!$A$79:$IV$79,[36]BOP!#REF!</definedName>
    <definedName name="Z_9E0C48FE_FFCC_11D1_98BA_00C04FC96ABD_.wvu.Rows" localSheetId="74" hidden="1">[36]BOP!$A$36:$IV$36,[36]BOP!$A$44:$IV$44,[36]BOP!$A$59:$IV$59,[36]BOP!#REF!,[36]BOP!#REF!,[36]BOP!$A$79:$IV$79,[36]BOP!#REF!</definedName>
    <definedName name="Z_9E0C48FE_FFCC_11D1_98BA_00C04FC96ABD_.wvu.Rows" localSheetId="0" hidden="1">[36]BOP!$A$36:$IV$36,[36]BOP!$A$44:$IV$44,[36]BOP!$A$59:$IV$59,[36]BOP!#REF!,[36]BOP!#REF!,[36]BOP!$A$79:$IV$79,[36]BOP!#REF!</definedName>
    <definedName name="Z_9E0C48FE_FFCC_11D1_98BA_00C04FC96ABD_.wvu.Rows" hidden="1">[36]BOP!$A$36:$IV$36,[36]BOP!$A$44:$IV$44,[36]BOP!$A$59:$IV$59,[36]BOP!#REF!,[36]BOP!#REF!,[36]BOP!$A$79:$IV$79,[36]BOP!#REF!</definedName>
    <definedName name="Z_9E0C48FF_FFCC_11D1_98BA_00C04FC96ABD_.wvu.Rows" localSheetId="21" hidden="1">[36]BOP!$A$36:$IV$36,[36]BOP!$A$44:$IV$44,[36]BOP!$A$59:$IV$59,[36]BOP!#REF!,[36]BOP!#REF!,[36]BOP!$A$79:$IV$79,[36]BOP!$A$81:$IV$88,[36]BOP!#REF!</definedName>
    <definedName name="Z_9E0C48FF_FFCC_11D1_98BA_00C04FC96ABD_.wvu.Rows" localSheetId="23" hidden="1">[36]BOP!$A$36:$IV$36,[36]BOP!$A$44:$IV$44,[36]BOP!$A$59:$IV$59,[36]BOP!#REF!,[36]BOP!#REF!,[36]BOP!$A$79:$IV$79,[36]BOP!$A$81:$IV$88,[36]BOP!#REF!</definedName>
    <definedName name="Z_9E0C48FF_FFCC_11D1_98BA_00C04FC96ABD_.wvu.Rows" localSheetId="41" hidden="1">[37]BOP!$A$36:$IV$36,[37]BOP!$A$44:$IV$44,[37]BOP!$A$59:$IV$59,[37]BOP!#REF!,[37]BOP!#REF!,[37]BOP!$A$79:$IV$79,[37]BOP!$A$81:$IV$88,[37]BOP!#REF!</definedName>
    <definedName name="Z_9E0C48FF_FFCC_11D1_98BA_00C04FC96ABD_.wvu.Rows" localSheetId="42" hidden="1">[37]BOP!$A$36:$IV$36,[37]BOP!$A$44:$IV$44,[37]BOP!$A$59:$IV$59,[37]BOP!#REF!,[37]BOP!#REF!,[37]BOP!$A$79:$IV$79,[37]BOP!$A$81:$IV$88,[37]BOP!#REF!</definedName>
    <definedName name="Z_9E0C48FF_FFCC_11D1_98BA_00C04FC96ABD_.wvu.Rows" localSheetId="43" hidden="1">[38]BOP!$A$36:$IV$36,[38]BOP!$A$44:$IV$44,[38]BOP!$A$59:$IV$59,[38]BOP!#REF!,[38]BOP!#REF!,[38]BOP!$A$79:$IV$79,[38]BOP!$A$81:$IV$88,[38]BOP!#REF!</definedName>
    <definedName name="Z_9E0C48FF_FFCC_11D1_98BA_00C04FC96ABD_.wvu.Rows" localSheetId="44" hidden="1">[38]BOP!$A$36:$IV$36,[38]BOP!$A$44:$IV$44,[38]BOP!$A$59:$IV$59,[38]BOP!#REF!,[38]BOP!#REF!,[38]BOP!$A$79:$IV$79,[38]BOP!$A$81:$IV$88,[38]BOP!#REF!</definedName>
    <definedName name="Z_9E0C48FF_FFCC_11D1_98BA_00C04FC96ABD_.wvu.Rows" localSheetId="45" hidden="1">[38]BOP!$A$36:$IV$36,[38]BOP!$A$44:$IV$44,[38]BOP!$A$59:$IV$59,[38]BOP!#REF!,[38]BOP!#REF!,[38]BOP!$A$79:$IV$79,[38]BOP!$A$81:$IV$88,[38]BOP!#REF!</definedName>
    <definedName name="Z_9E0C48FF_FFCC_11D1_98BA_00C04FC96ABD_.wvu.Rows" localSheetId="6" hidden="1">[36]BOP!$36:$36,[36]BOP!$44:$44,[36]BOP!$59:$59,[36]BOP!#REF!,[36]BOP!#REF!,[36]BOP!$79:$79,[36]BOP!$81:$88,[36]BOP!#REF!</definedName>
    <definedName name="Z_9E0C48FF_FFCC_11D1_98BA_00C04FC96ABD_.wvu.Rows" hidden="1">[36]BOP!$A$36:$IV$36,[36]BOP!$A$44:$IV$44,[36]BOP!$A$59:$IV$59,[36]BOP!#REF!,[36]BOP!#REF!,[36]BOP!$A$79:$IV$79,[36]BOP!$A$81:$IV$88,[36]BOP!#REF!</definedName>
    <definedName name="Z_9E0C4900_FFCC_11D1_98BA_00C04FC96ABD_.wvu.Rows" localSheetId="21" hidden="1">[36]BOP!$A$36:$IV$36,[36]BOP!$A$44:$IV$44,[36]BOP!$A$59:$IV$59,[36]BOP!#REF!,[36]BOP!#REF!,[36]BOP!$A$79:$IV$79,[36]BOP!$A$81:$IV$88,[36]BOP!#REF!</definedName>
    <definedName name="Z_9E0C4900_FFCC_11D1_98BA_00C04FC96ABD_.wvu.Rows" localSheetId="23" hidden="1">[36]BOP!$A$36:$IV$36,[36]BOP!$A$44:$IV$44,[36]BOP!$A$59:$IV$59,[36]BOP!#REF!,[36]BOP!#REF!,[36]BOP!$A$79:$IV$79,[36]BOP!$A$81:$IV$88,[36]BOP!#REF!</definedName>
    <definedName name="Z_9E0C4900_FFCC_11D1_98BA_00C04FC96ABD_.wvu.Rows" localSheetId="41" hidden="1">[37]BOP!$A$36:$IV$36,[37]BOP!$A$44:$IV$44,[37]BOP!$A$59:$IV$59,[37]BOP!#REF!,[37]BOP!#REF!,[37]BOP!$A$79:$IV$79,[37]BOP!$A$81:$IV$88,[37]BOP!#REF!</definedName>
    <definedName name="Z_9E0C4900_FFCC_11D1_98BA_00C04FC96ABD_.wvu.Rows" localSheetId="42" hidden="1">[37]BOP!$A$36:$IV$36,[37]BOP!$A$44:$IV$44,[37]BOP!$A$59:$IV$59,[37]BOP!#REF!,[37]BOP!#REF!,[37]BOP!$A$79:$IV$79,[37]BOP!$A$81:$IV$88,[37]BOP!#REF!</definedName>
    <definedName name="Z_9E0C4900_FFCC_11D1_98BA_00C04FC96ABD_.wvu.Rows" localSheetId="43" hidden="1">[38]BOP!$A$36:$IV$36,[38]BOP!$A$44:$IV$44,[38]BOP!$A$59:$IV$59,[38]BOP!#REF!,[38]BOP!#REF!,[38]BOP!$A$79:$IV$79,[38]BOP!$A$81:$IV$88,[38]BOP!#REF!</definedName>
    <definedName name="Z_9E0C4900_FFCC_11D1_98BA_00C04FC96ABD_.wvu.Rows" localSheetId="44" hidden="1">[38]BOP!$A$36:$IV$36,[38]BOP!$A$44:$IV$44,[38]BOP!$A$59:$IV$59,[38]BOP!#REF!,[38]BOP!#REF!,[38]BOP!$A$79:$IV$79,[38]BOP!$A$81:$IV$88,[38]BOP!#REF!</definedName>
    <definedName name="Z_9E0C4900_FFCC_11D1_98BA_00C04FC96ABD_.wvu.Rows" localSheetId="45" hidden="1">[38]BOP!$A$36:$IV$36,[38]BOP!$A$44:$IV$44,[38]BOP!$A$59:$IV$59,[38]BOP!#REF!,[38]BOP!#REF!,[38]BOP!$A$79:$IV$79,[38]BOP!$A$81:$IV$88,[38]BOP!#REF!</definedName>
    <definedName name="Z_9E0C4900_FFCC_11D1_98BA_00C04FC96ABD_.wvu.Rows" localSheetId="6" hidden="1">[36]BOP!$36:$36,[36]BOP!$44:$44,[36]BOP!$59:$59,[36]BOP!#REF!,[36]BOP!#REF!,[36]BOP!$79:$79,[36]BOP!$81:$88,[36]BOP!#REF!</definedName>
    <definedName name="Z_9E0C4900_FFCC_11D1_98BA_00C04FC96ABD_.wvu.Rows" hidden="1">[36]BOP!$A$36:$IV$36,[36]BOP!$A$44:$IV$44,[36]BOP!$A$59:$IV$59,[36]BOP!#REF!,[36]BOP!#REF!,[36]BOP!$A$79:$IV$79,[36]BOP!$A$81:$IV$88,[36]BOP!#REF!</definedName>
    <definedName name="Z_9E0C4901_FFCC_11D1_98BA_00C04FC96ABD_.wvu.Rows" localSheetId="21" hidden="1">[36]BOP!$A$36:$IV$36,[36]BOP!$A$44:$IV$44,[36]BOP!$A$59:$IV$59,[36]BOP!#REF!,[36]BOP!#REF!,[36]BOP!$A$79:$IV$79,[36]BOP!$A$81:$IV$88,[36]BOP!#REF!</definedName>
    <definedName name="Z_9E0C4901_FFCC_11D1_98BA_00C04FC96ABD_.wvu.Rows" localSheetId="23" hidden="1">[36]BOP!$A$36:$IV$36,[36]BOP!$A$44:$IV$44,[36]BOP!$A$59:$IV$59,[36]BOP!#REF!,[36]BOP!#REF!,[36]BOP!$A$79:$IV$79,[36]BOP!$A$81:$IV$88,[36]BOP!#REF!</definedName>
    <definedName name="Z_9E0C4901_FFCC_11D1_98BA_00C04FC96ABD_.wvu.Rows" localSheetId="41" hidden="1">[37]BOP!$A$36:$IV$36,[37]BOP!$A$44:$IV$44,[37]BOP!$A$59:$IV$59,[37]BOP!#REF!,[37]BOP!#REF!,[37]BOP!$A$79:$IV$79,[37]BOP!$A$81:$IV$88,[37]BOP!#REF!</definedName>
    <definedName name="Z_9E0C4901_FFCC_11D1_98BA_00C04FC96ABD_.wvu.Rows" localSheetId="42" hidden="1">[37]BOP!$A$36:$IV$36,[37]BOP!$A$44:$IV$44,[37]BOP!$A$59:$IV$59,[37]BOP!#REF!,[37]BOP!#REF!,[37]BOP!$A$79:$IV$79,[37]BOP!$A$81:$IV$88,[37]BOP!#REF!</definedName>
    <definedName name="Z_9E0C4901_FFCC_11D1_98BA_00C04FC96ABD_.wvu.Rows" localSheetId="43" hidden="1">[38]BOP!$A$36:$IV$36,[38]BOP!$A$44:$IV$44,[38]BOP!$A$59:$IV$59,[38]BOP!#REF!,[38]BOP!#REF!,[38]BOP!$A$79:$IV$79,[38]BOP!$A$81:$IV$88,[38]BOP!#REF!</definedName>
    <definedName name="Z_9E0C4901_FFCC_11D1_98BA_00C04FC96ABD_.wvu.Rows" localSheetId="44" hidden="1">[38]BOP!$A$36:$IV$36,[38]BOP!$A$44:$IV$44,[38]BOP!$A$59:$IV$59,[38]BOP!#REF!,[38]BOP!#REF!,[38]BOP!$A$79:$IV$79,[38]BOP!$A$81:$IV$88,[38]BOP!#REF!</definedName>
    <definedName name="Z_9E0C4901_FFCC_11D1_98BA_00C04FC96ABD_.wvu.Rows" localSheetId="45" hidden="1">[38]BOP!$A$36:$IV$36,[38]BOP!$A$44:$IV$44,[38]BOP!$A$59:$IV$59,[38]BOP!#REF!,[38]BOP!#REF!,[38]BOP!$A$79:$IV$79,[38]BOP!$A$81:$IV$88,[38]BOP!#REF!</definedName>
    <definedName name="Z_9E0C4901_FFCC_11D1_98BA_00C04FC96ABD_.wvu.Rows" hidden="1">[36]BOP!$A$36:$IV$36,[36]BOP!$A$44:$IV$44,[36]BOP!$A$59:$IV$59,[36]BOP!#REF!,[36]BOP!#REF!,[36]BOP!$A$79:$IV$79,[36]BOP!$A$81:$IV$88,[36]BOP!#REF!</definedName>
    <definedName name="Z_9E0C4903_FFCC_11D1_98BA_00C04FC96ABD_.wvu.Rows" localSheetId="21" hidden="1">[36]BOP!$A$36:$IV$36,[36]BOP!$A$44:$IV$44,[36]BOP!$A$59:$IV$59,[36]BOP!#REF!,[36]BOP!#REF!,[36]BOP!$A$79:$IV$79,[36]BOP!$A$81:$IV$88,[36]BOP!#REF!,[36]BOP!#REF!</definedName>
    <definedName name="Z_9E0C4903_FFCC_11D1_98BA_00C04FC96ABD_.wvu.Rows" localSheetId="23" hidden="1">[36]BOP!$A$36:$IV$36,[36]BOP!$A$44:$IV$44,[36]BOP!$A$59:$IV$59,[36]BOP!#REF!,[36]BOP!#REF!,[36]BOP!$A$79:$IV$79,[36]BOP!$A$81:$IV$88,[36]BOP!#REF!,[36]BOP!#REF!</definedName>
    <definedName name="Z_9E0C4903_FFCC_11D1_98BA_00C04FC96ABD_.wvu.Rows" localSheetId="41" hidden="1">[37]BOP!$A$36:$IV$36,[37]BOP!$A$44:$IV$44,[37]BOP!$A$59:$IV$59,[37]BOP!#REF!,[37]BOP!#REF!,[37]BOP!$A$79:$IV$79,[37]BOP!$A$81:$IV$88,[37]BOP!#REF!,[37]BOP!#REF!</definedName>
    <definedName name="Z_9E0C4903_FFCC_11D1_98BA_00C04FC96ABD_.wvu.Rows" localSheetId="42" hidden="1">[37]BOP!$A$36:$IV$36,[37]BOP!$A$44:$IV$44,[37]BOP!$A$59:$IV$59,[37]BOP!#REF!,[37]BOP!#REF!,[37]BOP!$A$79:$IV$79,[37]BOP!$A$81:$IV$88,[37]BOP!#REF!,[37]BOP!#REF!</definedName>
    <definedName name="Z_9E0C4903_FFCC_11D1_98BA_00C04FC96ABD_.wvu.Rows" localSheetId="43" hidden="1">[38]BOP!$A$36:$IV$36,[38]BOP!$A$44:$IV$44,[38]BOP!$A$59:$IV$59,[38]BOP!#REF!,[38]BOP!#REF!,[38]BOP!$A$79:$IV$79,[38]BOP!$A$81:$IV$88,[38]BOP!#REF!,[38]BOP!#REF!</definedName>
    <definedName name="Z_9E0C4903_FFCC_11D1_98BA_00C04FC96ABD_.wvu.Rows" localSheetId="44" hidden="1">[38]BOP!$A$36:$IV$36,[38]BOP!$A$44:$IV$44,[38]BOP!$A$59:$IV$59,[38]BOP!#REF!,[38]BOP!#REF!,[38]BOP!$A$79:$IV$79,[38]BOP!$A$81:$IV$88,[38]BOP!#REF!,[38]BOP!#REF!</definedName>
    <definedName name="Z_9E0C4903_FFCC_11D1_98BA_00C04FC96ABD_.wvu.Rows" localSheetId="45" hidden="1">[38]BOP!$A$36:$IV$36,[38]BOP!$A$44:$IV$44,[38]BOP!$A$59:$IV$59,[38]BOP!#REF!,[38]BOP!#REF!,[38]BOP!$A$79:$IV$79,[38]BOP!$A$81:$IV$88,[38]BOP!#REF!,[38]BOP!#REF!</definedName>
    <definedName name="Z_9E0C4903_FFCC_11D1_98BA_00C04FC96ABD_.wvu.Rows" localSheetId="6" hidden="1">[36]BOP!$36:$36,[36]BOP!$44:$44,[36]BOP!$59:$59,[36]BOP!#REF!,[36]BOP!#REF!,[36]BOP!$79:$79,[36]BOP!$81:$88,[36]BOP!#REF!,[36]BOP!#REF!</definedName>
    <definedName name="Z_9E0C4903_FFCC_11D1_98BA_00C04FC96ABD_.wvu.Rows" hidden="1">[36]BOP!$A$36:$IV$36,[36]BOP!$A$44:$IV$44,[36]BOP!$A$59:$IV$59,[36]BOP!#REF!,[36]BOP!#REF!,[36]BOP!$A$79:$IV$79,[36]BOP!$A$81:$IV$88,[36]BOP!#REF!,[36]BOP!#REF!</definedName>
    <definedName name="Z_9E0C4904_FFCC_11D1_98BA_00C04FC96ABD_.wvu.Rows" localSheetId="21" hidden="1">[36]BOP!$A$36:$IV$36,[36]BOP!$A$44:$IV$44,[36]BOP!$A$59:$IV$59,[36]BOP!#REF!,[36]BOP!#REF!,[36]BOP!$A$79:$IV$79,[36]BOP!$A$81:$IV$88,[36]BOP!#REF!,[36]BOP!#REF!</definedName>
    <definedName name="Z_9E0C4904_FFCC_11D1_98BA_00C04FC96ABD_.wvu.Rows" localSheetId="23" hidden="1">[36]BOP!$A$36:$IV$36,[36]BOP!$A$44:$IV$44,[36]BOP!$A$59:$IV$59,[36]BOP!#REF!,[36]BOP!#REF!,[36]BOP!$A$79:$IV$79,[36]BOP!$A$81:$IV$88,[36]BOP!#REF!,[36]BOP!#REF!</definedName>
    <definedName name="Z_9E0C4904_FFCC_11D1_98BA_00C04FC96ABD_.wvu.Rows" localSheetId="41" hidden="1">[37]BOP!$A$36:$IV$36,[37]BOP!$A$44:$IV$44,[37]BOP!$A$59:$IV$59,[37]BOP!#REF!,[37]BOP!#REF!,[37]BOP!$A$79:$IV$79,[37]BOP!$A$81:$IV$88,[37]BOP!#REF!,[37]BOP!#REF!</definedName>
    <definedName name="Z_9E0C4904_FFCC_11D1_98BA_00C04FC96ABD_.wvu.Rows" localSheetId="42" hidden="1">[37]BOP!$A$36:$IV$36,[37]BOP!$A$44:$IV$44,[37]BOP!$A$59:$IV$59,[37]BOP!#REF!,[37]BOP!#REF!,[37]BOP!$A$79:$IV$79,[37]BOP!$A$81:$IV$88,[37]BOP!#REF!,[37]BOP!#REF!</definedName>
    <definedName name="Z_9E0C4904_FFCC_11D1_98BA_00C04FC96ABD_.wvu.Rows" localSheetId="43" hidden="1">[38]BOP!$A$36:$IV$36,[38]BOP!$A$44:$IV$44,[38]BOP!$A$59:$IV$59,[38]BOP!#REF!,[38]BOP!#REF!,[38]BOP!$A$79:$IV$79,[38]BOP!$A$81:$IV$88,[38]BOP!#REF!,[38]BOP!#REF!</definedName>
    <definedName name="Z_9E0C4904_FFCC_11D1_98BA_00C04FC96ABD_.wvu.Rows" localSheetId="44" hidden="1">[38]BOP!$A$36:$IV$36,[38]BOP!$A$44:$IV$44,[38]BOP!$A$59:$IV$59,[38]BOP!#REF!,[38]BOP!#REF!,[38]BOP!$A$79:$IV$79,[38]BOP!$A$81:$IV$88,[38]BOP!#REF!,[38]BOP!#REF!</definedName>
    <definedName name="Z_9E0C4904_FFCC_11D1_98BA_00C04FC96ABD_.wvu.Rows" localSheetId="45" hidden="1">[38]BOP!$A$36:$IV$36,[38]BOP!$A$44:$IV$44,[38]BOP!$A$59:$IV$59,[38]BOP!#REF!,[38]BOP!#REF!,[38]BOP!$A$79:$IV$79,[38]BOP!$A$81:$IV$88,[38]BOP!#REF!,[38]BOP!#REF!</definedName>
    <definedName name="Z_9E0C4904_FFCC_11D1_98BA_00C04FC96ABD_.wvu.Rows" localSheetId="6" hidden="1">[36]BOP!$36:$36,[36]BOP!$44:$44,[36]BOP!$59:$59,[36]BOP!#REF!,[36]BOP!#REF!,[36]BOP!$79:$79,[36]BOP!$81:$88,[36]BOP!#REF!,[36]BOP!#REF!</definedName>
    <definedName name="Z_9E0C4904_FFCC_11D1_98BA_00C04FC96ABD_.wvu.Rows" hidden="1">[36]BOP!$A$36:$IV$36,[36]BOP!$A$44:$IV$44,[36]BOP!$A$59:$IV$59,[36]BOP!#REF!,[36]BOP!#REF!,[36]BOP!$A$79:$IV$79,[36]BOP!$A$81:$IV$88,[36]BOP!#REF!,[36]BOP!#REF!</definedName>
    <definedName name="Z_9E0C4905_FFCC_11D1_98BA_00C04FC96ABD_.wvu.Rows" localSheetId="21" hidden="1">[36]BOP!$A$36:$IV$36,[36]BOP!$A$44:$IV$44,[36]BOP!$A$59:$IV$59,[36]BOP!#REF!,[36]BOP!#REF!,[36]BOP!$A$79:$IV$79</definedName>
    <definedName name="Z_9E0C4905_FFCC_11D1_98BA_00C04FC96ABD_.wvu.Rows" localSheetId="23" hidden="1">[36]BOP!$A$36:$IV$36,[36]BOP!$A$44:$IV$44,[36]BOP!$A$59:$IV$59,[36]BOP!#REF!,[36]BOP!#REF!,[36]BOP!$A$79:$IV$79</definedName>
    <definedName name="Z_9E0C4905_FFCC_11D1_98BA_00C04FC96ABD_.wvu.Rows" localSheetId="41" hidden="1">[37]BOP!$A$36:$IV$36,[37]BOP!$A$44:$IV$44,[37]BOP!$A$59:$IV$59,[37]BOP!#REF!,[37]BOP!#REF!,[37]BOP!$A$79:$IV$79</definedName>
    <definedName name="Z_9E0C4905_FFCC_11D1_98BA_00C04FC96ABD_.wvu.Rows" localSheetId="42" hidden="1">[37]BOP!$A$36:$IV$36,[37]BOP!$A$44:$IV$44,[37]BOP!$A$59:$IV$59,[37]BOP!#REF!,[37]BOP!#REF!,[37]BOP!$A$79:$IV$79</definedName>
    <definedName name="Z_9E0C4905_FFCC_11D1_98BA_00C04FC96ABD_.wvu.Rows" localSheetId="43" hidden="1">[38]BOP!$A$36:$IV$36,[38]BOP!$A$44:$IV$44,[38]BOP!$A$59:$IV$59,[38]BOP!#REF!,[38]BOP!#REF!,[38]BOP!$A$79:$IV$79</definedName>
    <definedName name="Z_9E0C4905_FFCC_11D1_98BA_00C04FC96ABD_.wvu.Rows" localSheetId="44" hidden="1">[38]BOP!$A$36:$IV$36,[38]BOP!$A$44:$IV$44,[38]BOP!$A$59:$IV$59,[38]BOP!#REF!,[38]BOP!#REF!,[38]BOP!$A$79:$IV$79</definedName>
    <definedName name="Z_9E0C4905_FFCC_11D1_98BA_00C04FC96ABD_.wvu.Rows" localSheetId="45" hidden="1">[38]BOP!$A$36:$IV$36,[38]BOP!$A$44:$IV$44,[38]BOP!$A$59:$IV$59,[38]BOP!#REF!,[38]BOP!#REF!,[38]BOP!$A$79:$IV$79</definedName>
    <definedName name="Z_9E0C4905_FFCC_11D1_98BA_00C04FC96ABD_.wvu.Rows" hidden="1">[36]BOP!$A$36:$IV$36,[36]BOP!$A$44:$IV$44,[36]BOP!$A$59:$IV$59,[36]BOP!#REF!,[36]BOP!#REF!,[36]BOP!$A$79:$IV$79</definedName>
    <definedName name="Z_C21FAE85_013A_11D2_98BD_00C04FC96ABD_.wvu.Rows" localSheetId="21" hidden="1">[36]BOP!$A$36:$IV$36,[36]BOP!$A$44:$IV$44,[36]BOP!$A$59:$IV$59,[36]BOP!#REF!,[36]BOP!#REF!,[36]BOP!$A$81:$IV$88</definedName>
    <definedName name="Z_C21FAE85_013A_11D2_98BD_00C04FC96ABD_.wvu.Rows" localSheetId="23" hidden="1">[36]BOP!$A$36:$IV$36,[36]BOP!$A$44:$IV$44,[36]BOP!$A$59:$IV$59,[36]BOP!#REF!,[36]BOP!#REF!,[36]BOP!$A$81:$IV$88</definedName>
    <definedName name="Z_C21FAE85_013A_11D2_98BD_00C04FC96ABD_.wvu.Rows" localSheetId="41" hidden="1">[37]BOP!$A$36:$IV$36,[37]BOP!$A$44:$IV$44,[37]BOP!$A$59:$IV$59,[37]BOP!#REF!,[37]BOP!#REF!,[37]BOP!$A$81:$IV$88</definedName>
    <definedName name="Z_C21FAE85_013A_11D2_98BD_00C04FC96ABD_.wvu.Rows" localSheetId="42" hidden="1">[37]BOP!$A$36:$IV$36,[37]BOP!$A$44:$IV$44,[37]BOP!$A$59:$IV$59,[37]BOP!#REF!,[37]BOP!#REF!,[37]BOP!$A$81:$IV$88</definedName>
    <definedName name="Z_C21FAE85_013A_11D2_98BD_00C04FC96ABD_.wvu.Rows" localSheetId="43" hidden="1">[38]BOP!$A$36:$IV$36,[38]BOP!$A$44:$IV$44,[38]BOP!$A$59:$IV$59,[38]BOP!#REF!,[38]BOP!#REF!,[38]BOP!$A$81:$IV$88</definedName>
    <definedName name="Z_C21FAE85_013A_11D2_98BD_00C04FC96ABD_.wvu.Rows" localSheetId="44" hidden="1">[38]BOP!$A$36:$IV$36,[38]BOP!$A$44:$IV$44,[38]BOP!$A$59:$IV$59,[38]BOP!#REF!,[38]BOP!#REF!,[38]BOP!$A$81:$IV$88</definedName>
    <definedName name="Z_C21FAE85_013A_11D2_98BD_00C04FC96ABD_.wvu.Rows" localSheetId="45" hidden="1">[38]BOP!$A$36:$IV$36,[38]BOP!$A$44:$IV$44,[38]BOP!$A$59:$IV$59,[38]BOP!#REF!,[38]BOP!#REF!,[38]BOP!$A$81:$IV$88</definedName>
    <definedName name="Z_C21FAE85_013A_11D2_98BD_00C04FC96ABD_.wvu.Rows" hidden="1">[36]BOP!$A$36:$IV$36,[36]BOP!$A$44:$IV$44,[36]BOP!$A$59:$IV$59,[36]BOP!#REF!,[36]BOP!#REF!,[36]BOP!$A$81:$IV$88</definedName>
    <definedName name="Z_C21FAE86_013A_11D2_98BD_00C04FC96ABD_.wvu.Rows" localSheetId="21" hidden="1">[36]BOP!$A$36:$IV$36,[36]BOP!$A$44:$IV$44,[36]BOP!$A$59:$IV$59,[36]BOP!#REF!,[36]BOP!#REF!,[36]BOP!$A$81:$IV$88</definedName>
    <definedName name="Z_C21FAE86_013A_11D2_98BD_00C04FC96ABD_.wvu.Rows" localSheetId="23" hidden="1">[36]BOP!$A$36:$IV$36,[36]BOP!$A$44:$IV$44,[36]BOP!$A$59:$IV$59,[36]BOP!#REF!,[36]BOP!#REF!,[36]BOP!$A$81:$IV$88</definedName>
    <definedName name="Z_C21FAE86_013A_11D2_98BD_00C04FC96ABD_.wvu.Rows" localSheetId="41" hidden="1">[37]BOP!$A$36:$IV$36,[37]BOP!$A$44:$IV$44,[37]BOP!$A$59:$IV$59,[37]BOP!#REF!,[37]BOP!#REF!,[37]BOP!$A$81:$IV$88</definedName>
    <definedName name="Z_C21FAE86_013A_11D2_98BD_00C04FC96ABD_.wvu.Rows" localSheetId="42" hidden="1">[37]BOP!$A$36:$IV$36,[37]BOP!$A$44:$IV$44,[37]BOP!$A$59:$IV$59,[37]BOP!#REF!,[37]BOP!#REF!,[37]BOP!$A$81:$IV$88</definedName>
    <definedName name="Z_C21FAE86_013A_11D2_98BD_00C04FC96ABD_.wvu.Rows" localSheetId="43" hidden="1">[38]BOP!$A$36:$IV$36,[38]BOP!$A$44:$IV$44,[38]BOP!$A$59:$IV$59,[38]BOP!#REF!,[38]BOP!#REF!,[38]BOP!$A$81:$IV$88</definedName>
    <definedName name="Z_C21FAE86_013A_11D2_98BD_00C04FC96ABD_.wvu.Rows" localSheetId="44" hidden="1">[38]BOP!$A$36:$IV$36,[38]BOP!$A$44:$IV$44,[38]BOP!$A$59:$IV$59,[38]BOP!#REF!,[38]BOP!#REF!,[38]BOP!$A$81:$IV$88</definedName>
    <definedName name="Z_C21FAE86_013A_11D2_98BD_00C04FC96ABD_.wvu.Rows" localSheetId="45" hidden="1">[38]BOP!$A$36:$IV$36,[38]BOP!$A$44:$IV$44,[38]BOP!$A$59:$IV$59,[38]BOP!#REF!,[38]BOP!#REF!,[38]BOP!$A$81:$IV$88</definedName>
    <definedName name="Z_C21FAE86_013A_11D2_98BD_00C04FC96ABD_.wvu.Rows" hidden="1">[36]BOP!$A$36:$IV$36,[36]BOP!$A$44:$IV$44,[36]BOP!$A$59:$IV$59,[36]BOP!#REF!,[36]BOP!#REF!,[36]BOP!$A$81:$IV$88</definedName>
    <definedName name="Z_C21FAE87_013A_11D2_98BD_00C04FC96ABD_.wvu.Rows" localSheetId="21" hidden="1">[36]BOP!$A$36:$IV$36,[36]BOP!$A$44:$IV$44,[36]BOP!$A$59:$IV$59,[36]BOP!#REF!,[36]BOP!#REF!,[36]BOP!$A$81:$IV$88</definedName>
    <definedName name="Z_C21FAE87_013A_11D2_98BD_00C04FC96ABD_.wvu.Rows" localSheetId="23" hidden="1">[36]BOP!$A$36:$IV$36,[36]BOP!$A$44:$IV$44,[36]BOP!$A$59:$IV$59,[36]BOP!#REF!,[36]BOP!#REF!,[36]BOP!$A$81:$IV$88</definedName>
    <definedName name="Z_C21FAE87_013A_11D2_98BD_00C04FC96ABD_.wvu.Rows" localSheetId="41" hidden="1">[37]BOP!$A$36:$IV$36,[37]BOP!$A$44:$IV$44,[37]BOP!$A$59:$IV$59,[37]BOP!#REF!,[37]BOP!#REF!,[37]BOP!$A$81:$IV$88</definedName>
    <definedName name="Z_C21FAE87_013A_11D2_98BD_00C04FC96ABD_.wvu.Rows" localSheetId="42" hidden="1">[37]BOP!$A$36:$IV$36,[37]BOP!$A$44:$IV$44,[37]BOP!$A$59:$IV$59,[37]BOP!#REF!,[37]BOP!#REF!,[37]BOP!$A$81:$IV$88</definedName>
    <definedName name="Z_C21FAE87_013A_11D2_98BD_00C04FC96ABD_.wvu.Rows" localSheetId="43" hidden="1">[38]BOP!$A$36:$IV$36,[38]BOP!$A$44:$IV$44,[38]BOP!$A$59:$IV$59,[38]BOP!#REF!,[38]BOP!#REF!,[38]BOP!$A$81:$IV$88</definedName>
    <definedName name="Z_C21FAE87_013A_11D2_98BD_00C04FC96ABD_.wvu.Rows" localSheetId="44" hidden="1">[38]BOP!$A$36:$IV$36,[38]BOP!$A$44:$IV$44,[38]BOP!$A$59:$IV$59,[38]BOP!#REF!,[38]BOP!#REF!,[38]BOP!$A$81:$IV$88</definedName>
    <definedName name="Z_C21FAE87_013A_11D2_98BD_00C04FC96ABD_.wvu.Rows" localSheetId="45" hidden="1">[38]BOP!$A$36:$IV$36,[38]BOP!$A$44:$IV$44,[38]BOP!$A$59:$IV$59,[38]BOP!#REF!,[38]BOP!#REF!,[38]BOP!$A$81:$IV$88</definedName>
    <definedName name="Z_C21FAE87_013A_11D2_98BD_00C04FC96ABD_.wvu.Rows" hidden="1">[36]BOP!$A$36:$IV$36,[36]BOP!$A$44:$IV$44,[36]BOP!$A$59:$IV$59,[36]BOP!#REF!,[36]BOP!#REF!,[36]BOP!$A$81:$IV$88</definedName>
    <definedName name="Z_C21FAE88_013A_11D2_98BD_00C04FC96ABD_.wvu.Rows" localSheetId="21" hidden="1">[36]BOP!$A$36:$IV$36,[36]BOP!$A$44:$IV$44,[36]BOP!$A$59:$IV$59,[36]BOP!#REF!,[36]BOP!#REF!,[36]BOP!$A$81:$IV$88</definedName>
    <definedName name="Z_C21FAE88_013A_11D2_98BD_00C04FC96ABD_.wvu.Rows" localSheetId="23" hidden="1">[36]BOP!$A$36:$IV$36,[36]BOP!$A$44:$IV$44,[36]BOP!$A$59:$IV$59,[36]BOP!#REF!,[36]BOP!#REF!,[36]BOP!$A$81:$IV$88</definedName>
    <definedName name="Z_C21FAE88_013A_11D2_98BD_00C04FC96ABD_.wvu.Rows" localSheetId="41" hidden="1">[37]BOP!$A$36:$IV$36,[37]BOP!$A$44:$IV$44,[37]BOP!$A$59:$IV$59,[37]BOP!#REF!,[37]BOP!#REF!,[37]BOP!$A$81:$IV$88</definedName>
    <definedName name="Z_C21FAE88_013A_11D2_98BD_00C04FC96ABD_.wvu.Rows" localSheetId="42" hidden="1">[37]BOP!$A$36:$IV$36,[37]BOP!$A$44:$IV$44,[37]BOP!$A$59:$IV$59,[37]BOP!#REF!,[37]BOP!#REF!,[37]BOP!$A$81:$IV$88</definedName>
    <definedName name="Z_C21FAE88_013A_11D2_98BD_00C04FC96ABD_.wvu.Rows" localSheetId="43" hidden="1">[38]BOP!$A$36:$IV$36,[38]BOP!$A$44:$IV$44,[38]BOP!$A$59:$IV$59,[38]BOP!#REF!,[38]BOP!#REF!,[38]BOP!$A$81:$IV$88</definedName>
    <definedName name="Z_C21FAE88_013A_11D2_98BD_00C04FC96ABD_.wvu.Rows" localSheetId="44" hidden="1">[38]BOP!$A$36:$IV$36,[38]BOP!$A$44:$IV$44,[38]BOP!$A$59:$IV$59,[38]BOP!#REF!,[38]BOP!#REF!,[38]BOP!$A$81:$IV$88</definedName>
    <definedName name="Z_C21FAE88_013A_11D2_98BD_00C04FC96ABD_.wvu.Rows" localSheetId="45" hidden="1">[38]BOP!$A$36:$IV$36,[38]BOP!$A$44:$IV$44,[38]BOP!$A$59:$IV$59,[38]BOP!#REF!,[38]BOP!#REF!,[38]BOP!$A$81:$IV$88</definedName>
    <definedName name="Z_C21FAE88_013A_11D2_98BD_00C04FC96ABD_.wvu.Rows" hidden="1">[36]BOP!$A$36:$IV$36,[36]BOP!$A$44:$IV$44,[36]BOP!$A$59:$IV$59,[36]BOP!#REF!,[36]BOP!#REF!,[36]BOP!$A$81:$IV$88</definedName>
    <definedName name="Z_C21FAE89_013A_11D2_98BD_00C04FC96ABD_.wvu.Rows" localSheetId="21" hidden="1">[36]BOP!$A$36:$IV$36,[36]BOP!$A$44:$IV$44,[36]BOP!$A$59:$IV$59,[36]BOP!#REF!,[36]BOP!#REF!,[36]BOP!$A$79:$IV$79,[36]BOP!$A$81:$IV$88,[36]BOP!#REF!</definedName>
    <definedName name="Z_C21FAE89_013A_11D2_98BD_00C04FC96ABD_.wvu.Rows" localSheetId="23" hidden="1">[36]BOP!$A$36:$IV$36,[36]BOP!$A$44:$IV$44,[36]BOP!$A$59:$IV$59,[36]BOP!#REF!,[36]BOP!#REF!,[36]BOP!$A$79:$IV$79,[36]BOP!$A$81:$IV$88,[36]BOP!#REF!</definedName>
    <definedName name="Z_C21FAE89_013A_11D2_98BD_00C04FC96ABD_.wvu.Rows" localSheetId="41" hidden="1">[37]BOP!$A$36:$IV$36,[37]BOP!$A$44:$IV$44,[37]BOP!$A$59:$IV$59,[37]BOP!#REF!,[37]BOP!#REF!,[37]BOP!$A$79:$IV$79,[37]BOP!$A$81:$IV$88,[37]BOP!#REF!</definedName>
    <definedName name="Z_C21FAE89_013A_11D2_98BD_00C04FC96ABD_.wvu.Rows" localSheetId="42" hidden="1">[37]BOP!$A$36:$IV$36,[37]BOP!$A$44:$IV$44,[37]BOP!$A$59:$IV$59,[37]BOP!#REF!,[37]BOP!#REF!,[37]BOP!$A$79:$IV$79,[37]BOP!$A$81:$IV$88,[37]BOP!#REF!</definedName>
    <definedName name="Z_C21FAE89_013A_11D2_98BD_00C04FC96ABD_.wvu.Rows" localSheetId="43" hidden="1">[38]BOP!$A$36:$IV$36,[38]BOP!$A$44:$IV$44,[38]BOP!$A$59:$IV$59,[38]BOP!#REF!,[38]BOP!#REF!,[38]BOP!$A$79:$IV$79,[38]BOP!$A$81:$IV$88,[38]BOP!#REF!</definedName>
    <definedName name="Z_C21FAE89_013A_11D2_98BD_00C04FC96ABD_.wvu.Rows" localSheetId="44" hidden="1">[38]BOP!$A$36:$IV$36,[38]BOP!$A$44:$IV$44,[38]BOP!$A$59:$IV$59,[38]BOP!#REF!,[38]BOP!#REF!,[38]BOP!$A$79:$IV$79,[38]BOP!$A$81:$IV$88,[38]BOP!#REF!</definedName>
    <definedName name="Z_C21FAE89_013A_11D2_98BD_00C04FC96ABD_.wvu.Rows" localSheetId="45" hidden="1">[38]BOP!$A$36:$IV$36,[38]BOP!$A$44:$IV$44,[38]BOP!$A$59:$IV$59,[38]BOP!#REF!,[38]BOP!#REF!,[38]BOP!$A$79:$IV$79,[38]BOP!$A$81:$IV$88,[38]BOP!#REF!</definedName>
    <definedName name="Z_C21FAE89_013A_11D2_98BD_00C04FC96ABD_.wvu.Rows" hidden="1">[36]BOP!$A$36:$IV$36,[36]BOP!$A$44:$IV$44,[36]BOP!$A$59:$IV$59,[36]BOP!#REF!,[36]BOP!#REF!,[36]BOP!$A$79:$IV$79,[36]BOP!$A$81:$IV$88,[36]BOP!#REF!</definedName>
    <definedName name="Z_C21FAE8A_013A_11D2_98BD_00C04FC96ABD_.wvu.Rows" localSheetId="21" hidden="1">[36]BOP!$A$36:$IV$36,[36]BOP!$A$44:$IV$44,[36]BOP!$A$59:$IV$59,[36]BOP!#REF!,[36]BOP!#REF!,[36]BOP!$A$79:$IV$79,[36]BOP!$A$81:$IV$88</definedName>
    <definedName name="Z_C21FAE8A_013A_11D2_98BD_00C04FC96ABD_.wvu.Rows" localSheetId="23" hidden="1">[36]BOP!$A$36:$IV$36,[36]BOP!$A$44:$IV$44,[36]BOP!$A$59:$IV$59,[36]BOP!#REF!,[36]BOP!#REF!,[36]BOP!$A$79:$IV$79,[36]BOP!$A$81:$IV$88</definedName>
    <definedName name="Z_C21FAE8A_013A_11D2_98BD_00C04FC96ABD_.wvu.Rows" localSheetId="41" hidden="1">[37]BOP!$A$36:$IV$36,[37]BOP!$A$44:$IV$44,[37]BOP!$A$59:$IV$59,[37]BOP!#REF!,[37]BOP!#REF!,[37]BOP!$A$79:$IV$79,[37]BOP!$A$81:$IV$88</definedName>
    <definedName name="Z_C21FAE8A_013A_11D2_98BD_00C04FC96ABD_.wvu.Rows" localSheetId="42" hidden="1">[37]BOP!$A$36:$IV$36,[37]BOP!$A$44:$IV$44,[37]BOP!$A$59:$IV$59,[37]BOP!#REF!,[37]BOP!#REF!,[37]BOP!$A$79:$IV$79,[37]BOP!$A$81:$IV$88</definedName>
    <definedName name="Z_C21FAE8A_013A_11D2_98BD_00C04FC96ABD_.wvu.Rows" localSheetId="43" hidden="1">[38]BOP!$A$36:$IV$36,[38]BOP!$A$44:$IV$44,[38]BOP!$A$59:$IV$59,[38]BOP!#REF!,[38]BOP!#REF!,[38]BOP!$A$79:$IV$79,[38]BOP!$A$81:$IV$88</definedName>
    <definedName name="Z_C21FAE8A_013A_11D2_98BD_00C04FC96ABD_.wvu.Rows" localSheetId="44" hidden="1">[38]BOP!$A$36:$IV$36,[38]BOP!$A$44:$IV$44,[38]BOP!$A$59:$IV$59,[38]BOP!#REF!,[38]BOP!#REF!,[38]BOP!$A$79:$IV$79,[38]BOP!$A$81:$IV$88</definedName>
    <definedName name="Z_C21FAE8A_013A_11D2_98BD_00C04FC96ABD_.wvu.Rows" localSheetId="45" hidden="1">[38]BOP!$A$36:$IV$36,[38]BOP!$A$44:$IV$44,[38]BOP!$A$59:$IV$59,[38]BOP!#REF!,[38]BOP!#REF!,[38]BOP!$A$79:$IV$79,[38]BOP!$A$81:$IV$88</definedName>
    <definedName name="Z_C21FAE8A_013A_11D2_98BD_00C04FC96ABD_.wvu.Rows" hidden="1">[36]BOP!$A$36:$IV$36,[36]BOP!$A$44:$IV$44,[36]BOP!$A$59:$IV$59,[36]BOP!#REF!,[36]BOP!#REF!,[36]BOP!$A$79:$IV$79,[36]BOP!$A$81:$IV$88</definedName>
    <definedName name="Z_C21FAE8B_013A_11D2_98BD_00C04FC96ABD_.wvu.Rows" localSheetId="1" hidden="1">[36]BOP!$A$36:$IV$36,[36]BOP!$A$44:$IV$44,[36]BOP!$A$59:$IV$59,[36]BOP!#REF!,[36]BOP!#REF!,[36]BOP!$A$79:$IV$79,[36]BOP!#REF!</definedName>
    <definedName name="Z_C21FAE8B_013A_11D2_98BD_00C04FC96ABD_.wvu.Rows" localSheetId="21" hidden="1">[36]BOP!$A$36:$IV$36,[36]BOP!$A$44:$IV$44,[36]BOP!$A$59:$IV$59,[36]BOP!#REF!,[36]BOP!#REF!,[36]BOP!$A$79:$IV$79,[36]BOP!#REF!</definedName>
    <definedName name="Z_C21FAE8B_013A_11D2_98BD_00C04FC96ABD_.wvu.Rows" localSheetId="22" hidden="1">[36]BOP!$A$36:$IV$36,[36]BOP!$A$44:$IV$44,[36]BOP!$A$59:$IV$59,[36]BOP!#REF!,[36]BOP!#REF!,[36]BOP!$A$79:$IV$79,[36]BOP!#REF!</definedName>
    <definedName name="Z_C21FAE8B_013A_11D2_98BD_00C04FC96ABD_.wvu.Rows" localSheetId="23" hidden="1">[36]BOP!$A$36:$IV$36,[36]BOP!$A$44:$IV$44,[36]BOP!$A$59:$IV$59,[36]BOP!#REF!,[36]BOP!#REF!,[36]BOP!$A$79:$IV$79,[36]BOP!#REF!</definedName>
    <definedName name="Z_C21FAE8B_013A_11D2_98BD_00C04FC96ABD_.wvu.Rows" localSheetId="2" hidden="1">[36]BOP!$A$36:$IV$36,[36]BOP!$A$44:$IV$44,[36]BOP!$A$59:$IV$59,[36]BOP!#REF!,[36]BOP!#REF!,[36]BOP!$A$79:$IV$79,[36]BOP!#REF!</definedName>
    <definedName name="Z_C21FAE8B_013A_11D2_98BD_00C04FC96ABD_.wvu.Rows" localSheetId="26" hidden="1">[36]BOP!$A$36:$IV$36,[36]BOP!$A$44:$IV$44,[36]BOP!$A$59:$IV$59,[36]BOP!#REF!,[36]BOP!#REF!,[36]BOP!$A$79:$IV$79,[36]BOP!#REF!</definedName>
    <definedName name="Z_C21FAE8B_013A_11D2_98BD_00C04FC96ABD_.wvu.Rows" localSheetId="27" hidden="1">[36]BOP!$A$36:$IV$36,[36]BOP!$A$44:$IV$44,[36]BOP!$A$59:$IV$59,[36]BOP!#REF!,[36]BOP!#REF!,[36]BOP!$A$79:$IV$79,[36]BOP!#REF!</definedName>
    <definedName name="Z_C21FAE8B_013A_11D2_98BD_00C04FC96ABD_.wvu.Rows" localSheetId="31" hidden="1">[36]BOP!$A$36:$IV$36,[36]BOP!$A$44:$IV$44,[36]BOP!$A$59:$IV$59,[36]BOP!#REF!,[36]BOP!#REF!,[36]BOP!$A$79:$IV$79,[36]BOP!#REF!</definedName>
    <definedName name="Z_C21FAE8B_013A_11D2_98BD_00C04FC96ABD_.wvu.Rows" localSheetId="33" hidden="1">[36]BOP!$A$36:$IV$36,[36]BOP!$A$44:$IV$44,[36]BOP!$A$59:$IV$59,[36]BOP!#REF!,[36]BOP!#REF!,[36]BOP!$A$79:$IV$79,[36]BOP!#REF!</definedName>
    <definedName name="Z_C21FAE8B_013A_11D2_98BD_00C04FC96ABD_.wvu.Rows" localSheetId="3" hidden="1">[36]BOP!$A$36:$IV$36,[36]BOP!$A$44:$IV$44,[36]BOP!$A$59:$IV$59,[36]BOP!#REF!,[36]BOP!#REF!,[36]BOP!$A$79:$IV$79,[36]BOP!#REF!</definedName>
    <definedName name="Z_C21FAE8B_013A_11D2_98BD_00C04FC96ABD_.wvu.Rows" localSheetId="39" hidden="1">[36]BOP!$A$36:$IV$36,[36]BOP!$A$44:$IV$44,[36]BOP!$A$59:$IV$59,[36]BOP!#REF!,[36]BOP!#REF!,[36]BOP!$A$79:$IV$79,[36]BOP!#REF!</definedName>
    <definedName name="Z_C21FAE8B_013A_11D2_98BD_00C04FC96ABD_.wvu.Rows" localSheetId="40" hidden="1">[36]BOP!$A$36:$IV$36,[36]BOP!$A$44:$IV$44,[36]BOP!$A$59:$IV$59,[36]BOP!#REF!,[36]BOP!#REF!,[36]BOP!$A$79:$IV$79,[36]BOP!#REF!</definedName>
    <definedName name="Z_C21FAE8B_013A_11D2_98BD_00C04FC96ABD_.wvu.Rows" localSheetId="41" hidden="1">[37]BOP!$A$36:$IV$36,[37]BOP!$A$44:$IV$44,[37]BOP!$A$59:$IV$59,[37]BOP!#REF!,[37]BOP!#REF!,[37]BOP!$A$79:$IV$79,[37]BOP!#REF!</definedName>
    <definedName name="Z_C21FAE8B_013A_11D2_98BD_00C04FC96ABD_.wvu.Rows" localSheetId="42" hidden="1">[37]BOP!$A$36:$IV$36,[37]BOP!$A$44:$IV$44,[37]BOP!$A$59:$IV$59,[37]BOP!#REF!,[37]BOP!#REF!,[37]BOP!$A$79:$IV$79,[37]BOP!#REF!</definedName>
    <definedName name="Z_C21FAE8B_013A_11D2_98BD_00C04FC96ABD_.wvu.Rows" localSheetId="43" hidden="1">[38]BOP!$A$36:$IV$36,[38]BOP!$A$44:$IV$44,[38]BOP!$A$59:$IV$59,[38]BOP!#REF!,[38]BOP!#REF!,[38]BOP!$A$79:$IV$79,[38]BOP!#REF!</definedName>
    <definedName name="Z_C21FAE8B_013A_11D2_98BD_00C04FC96ABD_.wvu.Rows" localSheetId="44" hidden="1">[38]BOP!$A$36:$IV$36,[38]BOP!$A$44:$IV$44,[38]BOP!$A$59:$IV$59,[38]BOP!#REF!,[38]BOP!#REF!,[38]BOP!$A$79:$IV$79,[38]BOP!#REF!</definedName>
    <definedName name="Z_C21FAE8B_013A_11D2_98BD_00C04FC96ABD_.wvu.Rows" localSheetId="45" hidden="1">[38]BOP!$A$36:$IV$36,[38]BOP!$A$44:$IV$44,[38]BOP!$A$59:$IV$59,[38]BOP!#REF!,[38]BOP!#REF!,[38]BOP!$A$79:$IV$79,[38]BOP!#REF!</definedName>
    <definedName name="Z_C21FAE8B_013A_11D2_98BD_00C04FC96ABD_.wvu.Rows" localSheetId="46" hidden="1">[36]BOP!$A$36:$IV$36,[36]BOP!$A$44:$IV$44,[36]BOP!$A$59:$IV$59,[36]BOP!#REF!,[36]BOP!#REF!,[36]BOP!$A$79:$IV$79,[36]BOP!#REF!</definedName>
    <definedName name="Z_C21FAE8B_013A_11D2_98BD_00C04FC96ABD_.wvu.Rows" localSheetId="47" hidden="1">[36]BOP!$A$36:$IV$36,[36]BOP!$A$44:$IV$44,[36]BOP!$A$59:$IV$59,[36]BOP!#REF!,[36]BOP!#REF!,[36]BOP!$A$79:$IV$79,[36]BOP!#REF!</definedName>
    <definedName name="Z_C21FAE8B_013A_11D2_98BD_00C04FC96ABD_.wvu.Rows" localSheetId="48" hidden="1">[36]BOP!$A$36:$IV$36,[36]BOP!$A$44:$IV$44,[36]BOP!$A$59:$IV$59,[36]BOP!#REF!,[36]BOP!#REF!,[36]BOP!$A$79:$IV$79,[36]BOP!#REF!</definedName>
    <definedName name="Z_C21FAE8B_013A_11D2_98BD_00C04FC96ABD_.wvu.Rows" localSheetId="49" hidden="1">[36]BOP!$A$36:$IV$36,[36]BOP!$A$44:$IV$44,[36]BOP!$A$59:$IV$59,[36]BOP!#REF!,[36]BOP!#REF!,[36]BOP!$A$79:$IV$79,[36]BOP!#REF!</definedName>
    <definedName name="Z_C21FAE8B_013A_11D2_98BD_00C04FC96ABD_.wvu.Rows" localSheetId="50" hidden="1">[36]BOP!$A$36:$IV$36,[36]BOP!$A$44:$IV$44,[36]BOP!$A$59:$IV$59,[36]BOP!#REF!,[36]BOP!#REF!,[36]BOP!$A$79:$IV$79,[36]BOP!#REF!</definedName>
    <definedName name="Z_C21FAE8B_013A_11D2_98BD_00C04FC96ABD_.wvu.Rows" localSheetId="51" hidden="1">[36]BOP!$A$36:$IV$36,[36]BOP!$A$44:$IV$44,[36]BOP!$A$59:$IV$59,[36]BOP!#REF!,[36]BOP!#REF!,[36]BOP!$A$79:$IV$79,[36]BOP!#REF!</definedName>
    <definedName name="Z_C21FAE8B_013A_11D2_98BD_00C04FC96ABD_.wvu.Rows" localSheetId="52" hidden="1">[36]BOP!$A$36:$IV$36,[36]BOP!$A$44:$IV$44,[36]BOP!$A$59:$IV$59,[36]BOP!#REF!,[36]BOP!#REF!,[36]BOP!$A$79:$IV$79,[36]BOP!#REF!</definedName>
    <definedName name="Z_C21FAE8B_013A_11D2_98BD_00C04FC96ABD_.wvu.Rows" localSheetId="53" hidden="1">[36]BOP!$A$36:$IV$36,[36]BOP!$A$44:$IV$44,[36]BOP!$A$59:$IV$59,[36]BOP!#REF!,[36]BOP!#REF!,[36]BOP!$A$79:$IV$79,[36]BOP!#REF!</definedName>
    <definedName name="Z_C21FAE8B_013A_11D2_98BD_00C04FC96ABD_.wvu.Rows" localSheetId="54" hidden="1">[36]BOP!$A$36:$IV$36,[36]BOP!$A$44:$IV$44,[36]BOP!$A$59:$IV$59,[36]BOP!#REF!,[36]BOP!#REF!,[36]BOP!$A$79:$IV$79,[36]BOP!#REF!</definedName>
    <definedName name="Z_C21FAE8B_013A_11D2_98BD_00C04FC96ABD_.wvu.Rows" localSheetId="55" hidden="1">[36]BOP!$A$36:$IV$36,[36]BOP!$A$44:$IV$44,[36]BOP!$A$59:$IV$59,[36]BOP!#REF!,[36]BOP!#REF!,[36]BOP!$A$79:$IV$79,[36]BOP!#REF!</definedName>
    <definedName name="Z_C21FAE8B_013A_11D2_98BD_00C04FC96ABD_.wvu.Rows" localSheetId="56" hidden="1">[36]BOP!$A$36:$IV$36,[36]BOP!$A$44:$IV$44,[36]BOP!$A$59:$IV$59,[36]BOP!#REF!,[36]BOP!#REF!,[36]BOP!$A$79:$IV$79,[36]BOP!#REF!</definedName>
    <definedName name="Z_C21FAE8B_013A_11D2_98BD_00C04FC96ABD_.wvu.Rows" localSheetId="58" hidden="1">[36]BOP!$A$36:$IV$36,[36]BOP!$A$44:$IV$44,[36]BOP!$A$59:$IV$59,[36]BOP!#REF!,[36]BOP!#REF!,[36]BOP!$A$79:$IV$79,[36]BOP!#REF!</definedName>
    <definedName name="Z_C21FAE8B_013A_11D2_98BD_00C04FC96ABD_.wvu.Rows" localSheetId="59" hidden="1">[36]BOP!$A$36:$IV$36,[36]BOP!$A$44:$IV$44,[36]BOP!$A$59:$IV$59,[36]BOP!#REF!,[36]BOP!#REF!,[36]BOP!$A$79:$IV$79,[36]BOP!#REF!</definedName>
    <definedName name="Z_C21FAE8B_013A_11D2_98BD_00C04FC96ABD_.wvu.Rows" localSheetId="64" hidden="1">[36]BOP!$A$36:$IV$36,[36]BOP!$A$44:$IV$44,[36]BOP!$A$59:$IV$59,[36]BOP!#REF!,[36]BOP!#REF!,[36]BOP!$A$79:$IV$79,[36]BOP!#REF!</definedName>
    <definedName name="Z_C21FAE8B_013A_11D2_98BD_00C04FC96ABD_.wvu.Rows" localSheetId="65" hidden="1">[36]BOP!$A$36:$IV$36,[36]BOP!$A$44:$IV$44,[36]BOP!$A$59:$IV$59,[36]BOP!#REF!,[36]BOP!#REF!,[36]BOP!$A$79:$IV$79,[36]BOP!#REF!</definedName>
    <definedName name="Z_C21FAE8B_013A_11D2_98BD_00C04FC96ABD_.wvu.Rows" localSheetId="66" hidden="1">[36]BOP!$A$36:$IV$36,[36]BOP!$A$44:$IV$44,[36]BOP!$A$59:$IV$59,[36]BOP!#REF!,[36]BOP!#REF!,[36]BOP!$A$79:$IV$79,[36]BOP!#REF!</definedName>
    <definedName name="Z_C21FAE8B_013A_11D2_98BD_00C04FC96ABD_.wvu.Rows" localSheetId="6" hidden="1">[36]BOP!$36:$36,[36]BOP!$44:$44,[36]BOP!$59:$59,[36]BOP!#REF!,[36]BOP!#REF!,[36]BOP!$79:$79,[36]BOP!#REF!</definedName>
    <definedName name="Z_C21FAE8B_013A_11D2_98BD_00C04FC96ABD_.wvu.Rows" localSheetId="67" hidden="1">[36]BOP!$A$36:$IV$36,[36]BOP!$A$44:$IV$44,[36]BOP!$A$59:$IV$59,[36]BOP!#REF!,[36]BOP!#REF!,[36]BOP!$A$79:$IV$79,[36]BOP!#REF!</definedName>
    <definedName name="Z_C21FAE8B_013A_11D2_98BD_00C04FC96ABD_.wvu.Rows" localSheetId="69" hidden="1">[36]BOP!$A$36:$IV$36,[36]BOP!$A$44:$IV$44,[36]BOP!$A$59:$IV$59,[36]BOP!#REF!,[36]BOP!#REF!,[36]BOP!$A$79:$IV$79,[36]BOP!#REF!</definedName>
    <definedName name="Z_C21FAE8B_013A_11D2_98BD_00C04FC96ABD_.wvu.Rows" localSheetId="71" hidden="1">[36]BOP!$A$36:$IV$36,[36]BOP!$A$44:$IV$44,[36]BOP!$A$59:$IV$59,[36]BOP!#REF!,[36]BOP!#REF!,[36]BOP!$A$79:$IV$79,[36]BOP!#REF!</definedName>
    <definedName name="Z_C21FAE8B_013A_11D2_98BD_00C04FC96ABD_.wvu.Rows" localSheetId="73" hidden="1">[36]BOP!$A$36:$IV$36,[36]BOP!$A$44:$IV$44,[36]BOP!$A$59:$IV$59,[36]BOP!#REF!,[36]BOP!#REF!,[36]BOP!$A$79:$IV$79,[36]BOP!#REF!</definedName>
    <definedName name="Z_C21FAE8B_013A_11D2_98BD_00C04FC96ABD_.wvu.Rows" localSheetId="74" hidden="1">[36]BOP!$A$36:$IV$36,[36]BOP!$A$44:$IV$44,[36]BOP!$A$59:$IV$59,[36]BOP!#REF!,[36]BOP!#REF!,[36]BOP!$A$79:$IV$79,[36]BOP!#REF!</definedName>
    <definedName name="Z_C21FAE8B_013A_11D2_98BD_00C04FC96ABD_.wvu.Rows" localSheetId="0" hidden="1">[36]BOP!$A$36:$IV$36,[36]BOP!$A$44:$IV$44,[36]BOP!$A$59:$IV$59,[36]BOP!#REF!,[36]BOP!#REF!,[36]BOP!$A$79:$IV$79,[36]BOP!#REF!</definedName>
    <definedName name="Z_C21FAE8B_013A_11D2_98BD_00C04FC96ABD_.wvu.Rows" hidden="1">[36]BOP!$A$36:$IV$36,[36]BOP!$A$44:$IV$44,[36]BOP!$A$59:$IV$59,[36]BOP!#REF!,[36]BOP!#REF!,[36]BOP!$A$79:$IV$79,[36]BOP!#REF!</definedName>
    <definedName name="Z_C21FAE8C_013A_11D2_98BD_00C04FC96ABD_.wvu.Rows" localSheetId="21" hidden="1">[36]BOP!$A$36:$IV$36,[36]BOP!$A$44:$IV$44,[36]BOP!$A$59:$IV$59,[36]BOP!#REF!,[36]BOP!#REF!,[36]BOP!$A$79:$IV$79,[36]BOP!$A$81:$IV$88,[36]BOP!#REF!</definedName>
    <definedName name="Z_C21FAE8C_013A_11D2_98BD_00C04FC96ABD_.wvu.Rows" localSheetId="23" hidden="1">[36]BOP!$A$36:$IV$36,[36]BOP!$A$44:$IV$44,[36]BOP!$A$59:$IV$59,[36]BOP!#REF!,[36]BOP!#REF!,[36]BOP!$A$79:$IV$79,[36]BOP!$A$81:$IV$88,[36]BOP!#REF!</definedName>
    <definedName name="Z_C21FAE8C_013A_11D2_98BD_00C04FC96ABD_.wvu.Rows" localSheetId="41" hidden="1">[37]BOP!$A$36:$IV$36,[37]BOP!$A$44:$IV$44,[37]BOP!$A$59:$IV$59,[37]BOP!#REF!,[37]BOP!#REF!,[37]BOP!$A$79:$IV$79,[37]BOP!$A$81:$IV$88,[37]BOP!#REF!</definedName>
    <definedName name="Z_C21FAE8C_013A_11D2_98BD_00C04FC96ABD_.wvu.Rows" localSheetId="42" hidden="1">[37]BOP!$A$36:$IV$36,[37]BOP!$A$44:$IV$44,[37]BOP!$A$59:$IV$59,[37]BOP!#REF!,[37]BOP!#REF!,[37]BOP!$A$79:$IV$79,[37]BOP!$A$81:$IV$88,[37]BOP!#REF!</definedName>
    <definedName name="Z_C21FAE8C_013A_11D2_98BD_00C04FC96ABD_.wvu.Rows" localSheetId="43" hidden="1">[38]BOP!$A$36:$IV$36,[38]BOP!$A$44:$IV$44,[38]BOP!$A$59:$IV$59,[38]BOP!#REF!,[38]BOP!#REF!,[38]BOP!$A$79:$IV$79,[38]BOP!$A$81:$IV$88,[38]BOP!#REF!</definedName>
    <definedName name="Z_C21FAE8C_013A_11D2_98BD_00C04FC96ABD_.wvu.Rows" localSheetId="44" hidden="1">[38]BOP!$A$36:$IV$36,[38]BOP!$A$44:$IV$44,[38]BOP!$A$59:$IV$59,[38]BOP!#REF!,[38]BOP!#REF!,[38]BOP!$A$79:$IV$79,[38]BOP!$A$81:$IV$88,[38]BOP!#REF!</definedName>
    <definedName name="Z_C21FAE8C_013A_11D2_98BD_00C04FC96ABD_.wvu.Rows" localSheetId="45" hidden="1">[38]BOP!$A$36:$IV$36,[38]BOP!$A$44:$IV$44,[38]BOP!$A$59:$IV$59,[38]BOP!#REF!,[38]BOP!#REF!,[38]BOP!$A$79:$IV$79,[38]BOP!$A$81:$IV$88,[38]BOP!#REF!</definedName>
    <definedName name="Z_C21FAE8C_013A_11D2_98BD_00C04FC96ABD_.wvu.Rows" hidden="1">[36]BOP!$A$36:$IV$36,[36]BOP!$A$44:$IV$44,[36]BOP!$A$59:$IV$59,[36]BOP!#REF!,[36]BOP!#REF!,[36]BOP!$A$79:$IV$79,[36]BOP!$A$81:$IV$88,[36]BOP!#REF!</definedName>
    <definedName name="Z_C21FAE8D_013A_11D2_98BD_00C04FC96ABD_.wvu.Rows" localSheetId="21" hidden="1">[36]BOP!$A$36:$IV$36,[36]BOP!$A$44:$IV$44,[36]BOP!$A$59:$IV$59,[36]BOP!#REF!,[36]BOP!#REF!,[36]BOP!$A$79:$IV$79,[36]BOP!$A$81:$IV$88,[36]BOP!#REF!</definedName>
    <definedName name="Z_C21FAE8D_013A_11D2_98BD_00C04FC96ABD_.wvu.Rows" localSheetId="23" hidden="1">[36]BOP!$A$36:$IV$36,[36]BOP!$A$44:$IV$44,[36]BOP!$A$59:$IV$59,[36]BOP!#REF!,[36]BOP!#REF!,[36]BOP!$A$79:$IV$79,[36]BOP!$A$81:$IV$88,[36]BOP!#REF!</definedName>
    <definedName name="Z_C21FAE8D_013A_11D2_98BD_00C04FC96ABD_.wvu.Rows" localSheetId="41" hidden="1">[37]BOP!$A$36:$IV$36,[37]BOP!$A$44:$IV$44,[37]BOP!$A$59:$IV$59,[37]BOP!#REF!,[37]BOP!#REF!,[37]BOP!$A$79:$IV$79,[37]BOP!$A$81:$IV$88,[37]BOP!#REF!</definedName>
    <definedName name="Z_C21FAE8D_013A_11D2_98BD_00C04FC96ABD_.wvu.Rows" localSheetId="42" hidden="1">[37]BOP!$A$36:$IV$36,[37]BOP!$A$44:$IV$44,[37]BOP!$A$59:$IV$59,[37]BOP!#REF!,[37]BOP!#REF!,[37]BOP!$A$79:$IV$79,[37]BOP!$A$81:$IV$88,[37]BOP!#REF!</definedName>
    <definedName name="Z_C21FAE8D_013A_11D2_98BD_00C04FC96ABD_.wvu.Rows" localSheetId="43" hidden="1">[38]BOP!$A$36:$IV$36,[38]BOP!$A$44:$IV$44,[38]BOP!$A$59:$IV$59,[38]BOP!#REF!,[38]BOP!#REF!,[38]BOP!$A$79:$IV$79,[38]BOP!$A$81:$IV$88,[38]BOP!#REF!</definedName>
    <definedName name="Z_C21FAE8D_013A_11D2_98BD_00C04FC96ABD_.wvu.Rows" localSheetId="44" hidden="1">[38]BOP!$A$36:$IV$36,[38]BOP!$A$44:$IV$44,[38]BOP!$A$59:$IV$59,[38]BOP!#REF!,[38]BOP!#REF!,[38]BOP!$A$79:$IV$79,[38]BOP!$A$81:$IV$88,[38]BOP!#REF!</definedName>
    <definedName name="Z_C21FAE8D_013A_11D2_98BD_00C04FC96ABD_.wvu.Rows" localSheetId="45" hidden="1">[38]BOP!$A$36:$IV$36,[38]BOP!$A$44:$IV$44,[38]BOP!$A$59:$IV$59,[38]BOP!#REF!,[38]BOP!#REF!,[38]BOP!$A$79:$IV$79,[38]BOP!$A$81:$IV$88,[38]BOP!#REF!</definedName>
    <definedName name="Z_C21FAE8D_013A_11D2_98BD_00C04FC96ABD_.wvu.Rows" hidden="1">[36]BOP!$A$36:$IV$36,[36]BOP!$A$44:$IV$44,[36]BOP!$A$59:$IV$59,[36]BOP!#REF!,[36]BOP!#REF!,[36]BOP!$A$79:$IV$79,[36]BOP!$A$81:$IV$88,[36]BOP!#REF!</definedName>
    <definedName name="Z_C21FAE8E_013A_11D2_98BD_00C04FC96ABD_.wvu.Rows" localSheetId="21" hidden="1">[36]BOP!$A$36:$IV$36,[36]BOP!$A$44:$IV$44,[36]BOP!$A$59:$IV$59,[36]BOP!#REF!,[36]BOP!#REF!,[36]BOP!$A$79:$IV$79,[36]BOP!$A$81:$IV$88,[36]BOP!#REF!</definedName>
    <definedName name="Z_C21FAE8E_013A_11D2_98BD_00C04FC96ABD_.wvu.Rows" localSheetId="23" hidden="1">[36]BOP!$A$36:$IV$36,[36]BOP!$A$44:$IV$44,[36]BOP!$A$59:$IV$59,[36]BOP!#REF!,[36]BOP!#REF!,[36]BOP!$A$79:$IV$79,[36]BOP!$A$81:$IV$88,[36]BOP!#REF!</definedName>
    <definedName name="Z_C21FAE8E_013A_11D2_98BD_00C04FC96ABD_.wvu.Rows" localSheetId="41" hidden="1">[37]BOP!$A$36:$IV$36,[37]BOP!$A$44:$IV$44,[37]BOP!$A$59:$IV$59,[37]BOP!#REF!,[37]BOP!#REF!,[37]BOP!$A$79:$IV$79,[37]BOP!$A$81:$IV$88,[37]BOP!#REF!</definedName>
    <definedName name="Z_C21FAE8E_013A_11D2_98BD_00C04FC96ABD_.wvu.Rows" localSheetId="42" hidden="1">[37]BOP!$A$36:$IV$36,[37]BOP!$A$44:$IV$44,[37]BOP!$A$59:$IV$59,[37]BOP!#REF!,[37]BOP!#REF!,[37]BOP!$A$79:$IV$79,[37]BOP!$A$81:$IV$88,[37]BOP!#REF!</definedName>
    <definedName name="Z_C21FAE8E_013A_11D2_98BD_00C04FC96ABD_.wvu.Rows" localSheetId="43" hidden="1">[38]BOP!$A$36:$IV$36,[38]BOP!$A$44:$IV$44,[38]BOP!$A$59:$IV$59,[38]BOP!#REF!,[38]BOP!#REF!,[38]BOP!$A$79:$IV$79,[38]BOP!$A$81:$IV$88,[38]BOP!#REF!</definedName>
    <definedName name="Z_C21FAE8E_013A_11D2_98BD_00C04FC96ABD_.wvu.Rows" localSheetId="44" hidden="1">[38]BOP!$A$36:$IV$36,[38]BOP!$A$44:$IV$44,[38]BOP!$A$59:$IV$59,[38]BOP!#REF!,[38]BOP!#REF!,[38]BOP!$A$79:$IV$79,[38]BOP!$A$81:$IV$88,[38]BOP!#REF!</definedName>
    <definedName name="Z_C21FAE8E_013A_11D2_98BD_00C04FC96ABD_.wvu.Rows" localSheetId="45" hidden="1">[38]BOP!$A$36:$IV$36,[38]BOP!$A$44:$IV$44,[38]BOP!$A$59:$IV$59,[38]BOP!#REF!,[38]BOP!#REF!,[38]BOP!$A$79:$IV$79,[38]BOP!$A$81:$IV$88,[38]BOP!#REF!</definedName>
    <definedName name="Z_C21FAE8E_013A_11D2_98BD_00C04FC96ABD_.wvu.Rows" hidden="1">[36]BOP!$A$36:$IV$36,[36]BOP!$A$44:$IV$44,[36]BOP!$A$59:$IV$59,[36]BOP!#REF!,[36]BOP!#REF!,[36]BOP!$A$79:$IV$79,[36]BOP!$A$81:$IV$88,[36]BOP!#REF!</definedName>
    <definedName name="Z_C21FAE90_013A_11D2_98BD_00C04FC96ABD_.wvu.Rows" localSheetId="21" hidden="1">[36]BOP!$A$36:$IV$36,[36]BOP!$A$44:$IV$44,[36]BOP!$A$59:$IV$59,[36]BOP!#REF!,[36]BOP!#REF!,[36]BOP!$A$79:$IV$79,[36]BOP!$A$81:$IV$88,[36]BOP!#REF!,[36]BOP!#REF!</definedName>
    <definedName name="Z_C21FAE90_013A_11D2_98BD_00C04FC96ABD_.wvu.Rows" localSheetId="23" hidden="1">[36]BOP!$A$36:$IV$36,[36]BOP!$A$44:$IV$44,[36]BOP!$A$59:$IV$59,[36]BOP!#REF!,[36]BOP!#REF!,[36]BOP!$A$79:$IV$79,[36]BOP!$A$81:$IV$88,[36]BOP!#REF!,[36]BOP!#REF!</definedName>
    <definedName name="Z_C21FAE90_013A_11D2_98BD_00C04FC96ABD_.wvu.Rows" localSheetId="41" hidden="1">[37]BOP!$A$36:$IV$36,[37]BOP!$A$44:$IV$44,[37]BOP!$A$59:$IV$59,[37]BOP!#REF!,[37]BOP!#REF!,[37]BOP!$A$79:$IV$79,[37]BOP!$A$81:$IV$88,[37]BOP!#REF!,[37]BOP!#REF!</definedName>
    <definedName name="Z_C21FAE90_013A_11D2_98BD_00C04FC96ABD_.wvu.Rows" localSheetId="42" hidden="1">[37]BOP!$A$36:$IV$36,[37]BOP!$A$44:$IV$44,[37]BOP!$A$59:$IV$59,[37]BOP!#REF!,[37]BOP!#REF!,[37]BOP!$A$79:$IV$79,[37]BOP!$A$81:$IV$88,[37]BOP!#REF!,[37]BOP!#REF!</definedName>
    <definedName name="Z_C21FAE90_013A_11D2_98BD_00C04FC96ABD_.wvu.Rows" localSheetId="43" hidden="1">[38]BOP!$A$36:$IV$36,[38]BOP!$A$44:$IV$44,[38]BOP!$A$59:$IV$59,[38]BOP!#REF!,[38]BOP!#REF!,[38]BOP!$A$79:$IV$79,[38]BOP!$A$81:$IV$88,[38]BOP!#REF!,[38]BOP!#REF!</definedName>
    <definedName name="Z_C21FAE90_013A_11D2_98BD_00C04FC96ABD_.wvu.Rows" localSheetId="44" hidden="1">[38]BOP!$A$36:$IV$36,[38]BOP!$A$44:$IV$44,[38]BOP!$A$59:$IV$59,[38]BOP!#REF!,[38]BOP!#REF!,[38]BOP!$A$79:$IV$79,[38]BOP!$A$81:$IV$88,[38]BOP!#REF!,[38]BOP!#REF!</definedName>
    <definedName name="Z_C21FAE90_013A_11D2_98BD_00C04FC96ABD_.wvu.Rows" localSheetId="45" hidden="1">[38]BOP!$A$36:$IV$36,[38]BOP!$A$44:$IV$44,[38]BOP!$A$59:$IV$59,[38]BOP!#REF!,[38]BOP!#REF!,[38]BOP!$A$79:$IV$79,[38]BOP!$A$81:$IV$88,[38]BOP!#REF!,[38]BOP!#REF!</definedName>
    <definedName name="Z_C21FAE90_013A_11D2_98BD_00C04FC96ABD_.wvu.Rows" localSheetId="6" hidden="1">[36]BOP!$36:$36,[36]BOP!$44:$44,[36]BOP!$59:$59,[36]BOP!#REF!,[36]BOP!#REF!,[36]BOP!$79:$79,[36]BOP!$81:$88,[36]BOP!#REF!,[36]BOP!#REF!</definedName>
    <definedName name="Z_C21FAE90_013A_11D2_98BD_00C04FC96ABD_.wvu.Rows" hidden="1">[36]BOP!$A$36:$IV$36,[36]BOP!$A$44:$IV$44,[36]BOP!$A$59:$IV$59,[36]BOP!#REF!,[36]BOP!#REF!,[36]BOP!$A$79:$IV$79,[36]BOP!$A$81:$IV$88,[36]BOP!#REF!,[36]BOP!#REF!</definedName>
    <definedName name="Z_C21FAE91_013A_11D2_98BD_00C04FC96ABD_.wvu.Rows" localSheetId="21" hidden="1">[36]BOP!$A$36:$IV$36,[36]BOP!$A$44:$IV$44,[36]BOP!$A$59:$IV$59,[36]BOP!#REF!,[36]BOP!#REF!,[36]BOP!$A$79:$IV$79,[36]BOP!$A$81:$IV$88,[36]BOP!#REF!,[36]BOP!#REF!</definedName>
    <definedName name="Z_C21FAE91_013A_11D2_98BD_00C04FC96ABD_.wvu.Rows" localSheetId="23" hidden="1">[36]BOP!$A$36:$IV$36,[36]BOP!$A$44:$IV$44,[36]BOP!$A$59:$IV$59,[36]BOP!#REF!,[36]BOP!#REF!,[36]BOP!$A$79:$IV$79,[36]BOP!$A$81:$IV$88,[36]BOP!#REF!,[36]BOP!#REF!</definedName>
    <definedName name="Z_C21FAE91_013A_11D2_98BD_00C04FC96ABD_.wvu.Rows" localSheetId="41" hidden="1">[37]BOP!$A$36:$IV$36,[37]BOP!$A$44:$IV$44,[37]BOP!$A$59:$IV$59,[37]BOP!#REF!,[37]BOP!#REF!,[37]BOP!$A$79:$IV$79,[37]BOP!$A$81:$IV$88,[37]BOP!#REF!,[37]BOP!#REF!</definedName>
    <definedName name="Z_C21FAE91_013A_11D2_98BD_00C04FC96ABD_.wvu.Rows" localSheetId="42" hidden="1">[37]BOP!$A$36:$IV$36,[37]BOP!$A$44:$IV$44,[37]BOP!$A$59:$IV$59,[37]BOP!#REF!,[37]BOP!#REF!,[37]BOP!$A$79:$IV$79,[37]BOP!$A$81:$IV$88,[37]BOP!#REF!,[37]BOP!#REF!</definedName>
    <definedName name="Z_C21FAE91_013A_11D2_98BD_00C04FC96ABD_.wvu.Rows" localSheetId="43" hidden="1">[38]BOP!$A$36:$IV$36,[38]BOP!$A$44:$IV$44,[38]BOP!$A$59:$IV$59,[38]BOP!#REF!,[38]BOP!#REF!,[38]BOP!$A$79:$IV$79,[38]BOP!$A$81:$IV$88,[38]BOP!#REF!,[38]BOP!#REF!</definedName>
    <definedName name="Z_C21FAE91_013A_11D2_98BD_00C04FC96ABD_.wvu.Rows" localSheetId="44" hidden="1">[38]BOP!$A$36:$IV$36,[38]BOP!$A$44:$IV$44,[38]BOP!$A$59:$IV$59,[38]BOP!#REF!,[38]BOP!#REF!,[38]BOP!$A$79:$IV$79,[38]BOP!$A$81:$IV$88,[38]BOP!#REF!,[38]BOP!#REF!</definedName>
    <definedName name="Z_C21FAE91_013A_11D2_98BD_00C04FC96ABD_.wvu.Rows" localSheetId="45" hidden="1">[38]BOP!$A$36:$IV$36,[38]BOP!$A$44:$IV$44,[38]BOP!$A$59:$IV$59,[38]BOP!#REF!,[38]BOP!#REF!,[38]BOP!$A$79:$IV$79,[38]BOP!$A$81:$IV$88,[38]BOP!#REF!,[38]BOP!#REF!</definedName>
    <definedName name="Z_C21FAE91_013A_11D2_98BD_00C04FC96ABD_.wvu.Rows" hidden="1">[36]BOP!$A$36:$IV$36,[36]BOP!$A$44:$IV$44,[36]BOP!$A$59:$IV$59,[36]BOP!#REF!,[36]BOP!#REF!,[36]BOP!$A$79:$IV$79,[36]BOP!$A$81:$IV$88,[36]BOP!#REF!,[36]BOP!#REF!</definedName>
    <definedName name="Z_C21FAE92_013A_11D2_98BD_00C04FC96ABD_.wvu.Rows" localSheetId="21" hidden="1">[36]BOP!$A$36:$IV$36,[36]BOP!$A$44:$IV$44,[36]BOP!$A$59:$IV$59,[36]BOP!#REF!,[36]BOP!#REF!,[36]BOP!$A$79:$IV$79</definedName>
    <definedName name="Z_C21FAE92_013A_11D2_98BD_00C04FC96ABD_.wvu.Rows" localSheetId="23" hidden="1">[36]BOP!$A$36:$IV$36,[36]BOP!$A$44:$IV$44,[36]BOP!$A$59:$IV$59,[36]BOP!#REF!,[36]BOP!#REF!,[36]BOP!$A$79:$IV$79</definedName>
    <definedName name="Z_C21FAE92_013A_11D2_98BD_00C04FC96ABD_.wvu.Rows" localSheetId="41" hidden="1">[37]BOP!$A$36:$IV$36,[37]BOP!$A$44:$IV$44,[37]BOP!$A$59:$IV$59,[37]BOP!#REF!,[37]BOP!#REF!,[37]BOP!$A$79:$IV$79</definedName>
    <definedName name="Z_C21FAE92_013A_11D2_98BD_00C04FC96ABD_.wvu.Rows" localSheetId="42" hidden="1">[37]BOP!$A$36:$IV$36,[37]BOP!$A$44:$IV$44,[37]BOP!$A$59:$IV$59,[37]BOP!#REF!,[37]BOP!#REF!,[37]BOP!$A$79:$IV$79</definedName>
    <definedName name="Z_C21FAE92_013A_11D2_98BD_00C04FC96ABD_.wvu.Rows" localSheetId="43" hidden="1">[38]BOP!$A$36:$IV$36,[38]BOP!$A$44:$IV$44,[38]BOP!$A$59:$IV$59,[38]BOP!#REF!,[38]BOP!#REF!,[38]BOP!$A$79:$IV$79</definedName>
    <definedName name="Z_C21FAE92_013A_11D2_98BD_00C04FC96ABD_.wvu.Rows" localSheetId="44" hidden="1">[38]BOP!$A$36:$IV$36,[38]BOP!$A$44:$IV$44,[38]BOP!$A$59:$IV$59,[38]BOP!#REF!,[38]BOP!#REF!,[38]BOP!$A$79:$IV$79</definedName>
    <definedName name="Z_C21FAE92_013A_11D2_98BD_00C04FC96ABD_.wvu.Rows" localSheetId="45" hidden="1">[38]BOP!$A$36:$IV$36,[38]BOP!$A$44:$IV$44,[38]BOP!$A$59:$IV$59,[38]BOP!#REF!,[38]BOP!#REF!,[38]BOP!$A$79:$IV$79</definedName>
    <definedName name="Z_C21FAE92_013A_11D2_98BD_00C04FC96ABD_.wvu.Rows" hidden="1">[36]BOP!$A$36:$IV$36,[36]BOP!$A$44:$IV$44,[36]BOP!$A$59:$IV$59,[36]BOP!#REF!,[36]BOP!#REF!,[36]BOP!$A$79:$IV$79</definedName>
    <definedName name="Z_CF25EF4A_FFAB_11D1_98B7_00C04FC96ABD_.wvu.Rows" localSheetId="21" hidden="1">[36]BOP!$A$36:$IV$36,[36]BOP!$A$44:$IV$44,[36]BOP!$A$59:$IV$59,[36]BOP!#REF!,[36]BOP!#REF!,[36]BOP!$A$81:$IV$88</definedName>
    <definedName name="Z_CF25EF4A_FFAB_11D1_98B7_00C04FC96ABD_.wvu.Rows" localSheetId="23" hidden="1">[36]BOP!$A$36:$IV$36,[36]BOP!$A$44:$IV$44,[36]BOP!$A$59:$IV$59,[36]BOP!#REF!,[36]BOP!#REF!,[36]BOP!$A$81:$IV$88</definedName>
    <definedName name="Z_CF25EF4A_FFAB_11D1_98B7_00C04FC96ABD_.wvu.Rows" localSheetId="41" hidden="1">[37]BOP!$A$36:$IV$36,[37]BOP!$A$44:$IV$44,[37]BOP!$A$59:$IV$59,[37]BOP!#REF!,[37]BOP!#REF!,[37]BOP!$A$81:$IV$88</definedName>
    <definedName name="Z_CF25EF4A_FFAB_11D1_98B7_00C04FC96ABD_.wvu.Rows" localSheetId="42" hidden="1">[37]BOP!$A$36:$IV$36,[37]BOP!$A$44:$IV$44,[37]BOP!$A$59:$IV$59,[37]BOP!#REF!,[37]BOP!#REF!,[37]BOP!$A$81:$IV$88</definedName>
    <definedName name="Z_CF25EF4A_FFAB_11D1_98B7_00C04FC96ABD_.wvu.Rows" localSheetId="43" hidden="1">[38]BOP!$A$36:$IV$36,[38]BOP!$A$44:$IV$44,[38]BOP!$A$59:$IV$59,[38]BOP!#REF!,[38]BOP!#REF!,[38]BOP!$A$81:$IV$88</definedName>
    <definedName name="Z_CF25EF4A_FFAB_11D1_98B7_00C04FC96ABD_.wvu.Rows" localSheetId="44" hidden="1">[38]BOP!$A$36:$IV$36,[38]BOP!$A$44:$IV$44,[38]BOP!$A$59:$IV$59,[38]BOP!#REF!,[38]BOP!#REF!,[38]BOP!$A$81:$IV$88</definedName>
    <definedName name="Z_CF25EF4A_FFAB_11D1_98B7_00C04FC96ABD_.wvu.Rows" localSheetId="45" hidden="1">[38]BOP!$A$36:$IV$36,[38]BOP!$A$44:$IV$44,[38]BOP!$A$59:$IV$59,[38]BOP!#REF!,[38]BOP!#REF!,[38]BOP!$A$81:$IV$88</definedName>
    <definedName name="Z_CF25EF4A_FFAB_11D1_98B7_00C04FC96ABD_.wvu.Rows" hidden="1">[36]BOP!$A$36:$IV$36,[36]BOP!$A$44:$IV$44,[36]BOP!$A$59:$IV$59,[36]BOP!#REF!,[36]BOP!#REF!,[36]BOP!$A$81:$IV$88</definedName>
    <definedName name="Z_CF25EF4B_FFAB_11D1_98B7_00C04FC96ABD_.wvu.Rows" localSheetId="21" hidden="1">[36]BOP!$A$36:$IV$36,[36]BOP!$A$44:$IV$44,[36]BOP!$A$59:$IV$59,[36]BOP!#REF!,[36]BOP!#REF!,[36]BOP!$A$81:$IV$88</definedName>
    <definedName name="Z_CF25EF4B_FFAB_11D1_98B7_00C04FC96ABD_.wvu.Rows" localSheetId="23" hidden="1">[36]BOP!$A$36:$IV$36,[36]BOP!$A$44:$IV$44,[36]BOP!$A$59:$IV$59,[36]BOP!#REF!,[36]BOP!#REF!,[36]BOP!$A$81:$IV$88</definedName>
    <definedName name="Z_CF25EF4B_FFAB_11D1_98B7_00C04FC96ABD_.wvu.Rows" localSheetId="41" hidden="1">[37]BOP!$A$36:$IV$36,[37]BOP!$A$44:$IV$44,[37]BOP!$A$59:$IV$59,[37]BOP!#REF!,[37]BOP!#REF!,[37]BOP!$A$81:$IV$88</definedName>
    <definedName name="Z_CF25EF4B_FFAB_11D1_98B7_00C04FC96ABD_.wvu.Rows" localSheetId="42" hidden="1">[37]BOP!$A$36:$IV$36,[37]BOP!$A$44:$IV$44,[37]BOP!$A$59:$IV$59,[37]BOP!#REF!,[37]BOP!#REF!,[37]BOP!$A$81:$IV$88</definedName>
    <definedName name="Z_CF25EF4B_FFAB_11D1_98B7_00C04FC96ABD_.wvu.Rows" localSheetId="43" hidden="1">[38]BOP!$A$36:$IV$36,[38]BOP!$A$44:$IV$44,[38]BOP!$A$59:$IV$59,[38]BOP!#REF!,[38]BOP!#REF!,[38]BOP!$A$81:$IV$88</definedName>
    <definedName name="Z_CF25EF4B_FFAB_11D1_98B7_00C04FC96ABD_.wvu.Rows" localSheetId="44" hidden="1">[38]BOP!$A$36:$IV$36,[38]BOP!$A$44:$IV$44,[38]BOP!$A$59:$IV$59,[38]BOP!#REF!,[38]BOP!#REF!,[38]BOP!$A$81:$IV$88</definedName>
    <definedName name="Z_CF25EF4B_FFAB_11D1_98B7_00C04FC96ABD_.wvu.Rows" localSheetId="45" hidden="1">[38]BOP!$A$36:$IV$36,[38]BOP!$A$44:$IV$44,[38]BOP!$A$59:$IV$59,[38]BOP!#REF!,[38]BOP!#REF!,[38]BOP!$A$81:$IV$88</definedName>
    <definedName name="Z_CF25EF4B_FFAB_11D1_98B7_00C04FC96ABD_.wvu.Rows" hidden="1">[36]BOP!$A$36:$IV$36,[36]BOP!$A$44:$IV$44,[36]BOP!$A$59:$IV$59,[36]BOP!#REF!,[36]BOP!#REF!,[36]BOP!$A$81:$IV$88</definedName>
    <definedName name="Z_CF25EF4C_FFAB_11D1_98B7_00C04FC96ABD_.wvu.Rows" localSheetId="21" hidden="1">[36]BOP!$A$36:$IV$36,[36]BOP!$A$44:$IV$44,[36]BOP!$A$59:$IV$59,[36]BOP!#REF!,[36]BOP!#REF!,[36]BOP!$A$81:$IV$88</definedName>
    <definedName name="Z_CF25EF4C_FFAB_11D1_98B7_00C04FC96ABD_.wvu.Rows" localSheetId="23" hidden="1">[36]BOP!$A$36:$IV$36,[36]BOP!$A$44:$IV$44,[36]BOP!$A$59:$IV$59,[36]BOP!#REF!,[36]BOP!#REF!,[36]BOP!$A$81:$IV$88</definedName>
    <definedName name="Z_CF25EF4C_FFAB_11D1_98B7_00C04FC96ABD_.wvu.Rows" localSheetId="41" hidden="1">[37]BOP!$A$36:$IV$36,[37]BOP!$A$44:$IV$44,[37]BOP!$A$59:$IV$59,[37]BOP!#REF!,[37]BOP!#REF!,[37]BOP!$A$81:$IV$88</definedName>
    <definedName name="Z_CF25EF4C_FFAB_11D1_98B7_00C04FC96ABD_.wvu.Rows" localSheetId="42" hidden="1">[37]BOP!$A$36:$IV$36,[37]BOP!$A$44:$IV$44,[37]BOP!$A$59:$IV$59,[37]BOP!#REF!,[37]BOP!#REF!,[37]BOP!$A$81:$IV$88</definedName>
    <definedName name="Z_CF25EF4C_FFAB_11D1_98B7_00C04FC96ABD_.wvu.Rows" localSheetId="43" hidden="1">[38]BOP!$A$36:$IV$36,[38]BOP!$A$44:$IV$44,[38]BOP!$A$59:$IV$59,[38]BOP!#REF!,[38]BOP!#REF!,[38]BOP!$A$81:$IV$88</definedName>
    <definedName name="Z_CF25EF4C_FFAB_11D1_98B7_00C04FC96ABD_.wvu.Rows" localSheetId="44" hidden="1">[38]BOP!$A$36:$IV$36,[38]BOP!$A$44:$IV$44,[38]BOP!$A$59:$IV$59,[38]BOP!#REF!,[38]BOP!#REF!,[38]BOP!$A$81:$IV$88</definedName>
    <definedName name="Z_CF25EF4C_FFAB_11D1_98B7_00C04FC96ABD_.wvu.Rows" localSheetId="45" hidden="1">[38]BOP!$A$36:$IV$36,[38]BOP!$A$44:$IV$44,[38]BOP!$A$59:$IV$59,[38]BOP!#REF!,[38]BOP!#REF!,[38]BOP!$A$81:$IV$88</definedName>
    <definedName name="Z_CF25EF4C_FFAB_11D1_98B7_00C04FC96ABD_.wvu.Rows" hidden="1">[36]BOP!$A$36:$IV$36,[36]BOP!$A$44:$IV$44,[36]BOP!$A$59:$IV$59,[36]BOP!#REF!,[36]BOP!#REF!,[36]BOP!$A$81:$IV$88</definedName>
    <definedName name="Z_CF25EF4D_FFAB_11D1_98B7_00C04FC96ABD_.wvu.Rows" localSheetId="21" hidden="1">[36]BOP!$A$36:$IV$36,[36]BOP!$A$44:$IV$44,[36]BOP!$A$59:$IV$59,[36]BOP!#REF!,[36]BOP!#REF!,[36]BOP!$A$81:$IV$88</definedName>
    <definedName name="Z_CF25EF4D_FFAB_11D1_98B7_00C04FC96ABD_.wvu.Rows" localSheetId="23" hidden="1">[36]BOP!$A$36:$IV$36,[36]BOP!$A$44:$IV$44,[36]BOP!$A$59:$IV$59,[36]BOP!#REF!,[36]BOP!#REF!,[36]BOP!$A$81:$IV$88</definedName>
    <definedName name="Z_CF25EF4D_FFAB_11D1_98B7_00C04FC96ABD_.wvu.Rows" localSheetId="41" hidden="1">[37]BOP!$A$36:$IV$36,[37]BOP!$A$44:$IV$44,[37]BOP!$A$59:$IV$59,[37]BOP!#REF!,[37]BOP!#REF!,[37]BOP!$A$81:$IV$88</definedName>
    <definedName name="Z_CF25EF4D_FFAB_11D1_98B7_00C04FC96ABD_.wvu.Rows" localSheetId="42" hidden="1">[37]BOP!$A$36:$IV$36,[37]BOP!$A$44:$IV$44,[37]BOP!$A$59:$IV$59,[37]BOP!#REF!,[37]BOP!#REF!,[37]BOP!$A$81:$IV$88</definedName>
    <definedName name="Z_CF25EF4D_FFAB_11D1_98B7_00C04FC96ABD_.wvu.Rows" localSheetId="43" hidden="1">[38]BOP!$A$36:$IV$36,[38]BOP!$A$44:$IV$44,[38]BOP!$A$59:$IV$59,[38]BOP!#REF!,[38]BOP!#REF!,[38]BOP!$A$81:$IV$88</definedName>
    <definedName name="Z_CF25EF4D_FFAB_11D1_98B7_00C04FC96ABD_.wvu.Rows" localSheetId="44" hidden="1">[38]BOP!$A$36:$IV$36,[38]BOP!$A$44:$IV$44,[38]BOP!$A$59:$IV$59,[38]BOP!#REF!,[38]BOP!#REF!,[38]BOP!$A$81:$IV$88</definedName>
    <definedName name="Z_CF25EF4D_FFAB_11D1_98B7_00C04FC96ABD_.wvu.Rows" localSheetId="45" hidden="1">[38]BOP!$A$36:$IV$36,[38]BOP!$A$44:$IV$44,[38]BOP!$A$59:$IV$59,[38]BOP!#REF!,[38]BOP!#REF!,[38]BOP!$A$81:$IV$88</definedName>
    <definedName name="Z_CF25EF4D_FFAB_11D1_98B7_00C04FC96ABD_.wvu.Rows" hidden="1">[36]BOP!$A$36:$IV$36,[36]BOP!$A$44:$IV$44,[36]BOP!$A$59:$IV$59,[36]BOP!#REF!,[36]BOP!#REF!,[36]BOP!$A$81:$IV$88</definedName>
    <definedName name="Z_CF25EF4E_FFAB_11D1_98B7_00C04FC96ABD_.wvu.Rows" localSheetId="21" hidden="1">[36]BOP!$A$36:$IV$36,[36]BOP!$A$44:$IV$44,[36]BOP!$A$59:$IV$59,[36]BOP!#REF!,[36]BOP!#REF!,[36]BOP!$A$79:$IV$79,[36]BOP!$A$81:$IV$88,[36]BOP!#REF!</definedName>
    <definedName name="Z_CF25EF4E_FFAB_11D1_98B7_00C04FC96ABD_.wvu.Rows" localSheetId="23" hidden="1">[36]BOP!$A$36:$IV$36,[36]BOP!$A$44:$IV$44,[36]BOP!$A$59:$IV$59,[36]BOP!#REF!,[36]BOP!#REF!,[36]BOP!$A$79:$IV$79,[36]BOP!$A$81:$IV$88,[36]BOP!#REF!</definedName>
    <definedName name="Z_CF25EF4E_FFAB_11D1_98B7_00C04FC96ABD_.wvu.Rows" localSheetId="41" hidden="1">[37]BOP!$A$36:$IV$36,[37]BOP!$A$44:$IV$44,[37]BOP!$A$59:$IV$59,[37]BOP!#REF!,[37]BOP!#REF!,[37]BOP!$A$79:$IV$79,[37]BOP!$A$81:$IV$88,[37]BOP!#REF!</definedName>
    <definedName name="Z_CF25EF4E_FFAB_11D1_98B7_00C04FC96ABD_.wvu.Rows" localSheetId="42" hidden="1">[37]BOP!$A$36:$IV$36,[37]BOP!$A$44:$IV$44,[37]BOP!$A$59:$IV$59,[37]BOP!#REF!,[37]BOP!#REF!,[37]BOP!$A$79:$IV$79,[37]BOP!$A$81:$IV$88,[37]BOP!#REF!</definedName>
    <definedName name="Z_CF25EF4E_FFAB_11D1_98B7_00C04FC96ABD_.wvu.Rows" localSheetId="43" hidden="1">[38]BOP!$A$36:$IV$36,[38]BOP!$A$44:$IV$44,[38]BOP!$A$59:$IV$59,[38]BOP!#REF!,[38]BOP!#REF!,[38]BOP!$A$79:$IV$79,[38]BOP!$A$81:$IV$88,[38]BOP!#REF!</definedName>
    <definedName name="Z_CF25EF4E_FFAB_11D1_98B7_00C04FC96ABD_.wvu.Rows" localSheetId="44" hidden="1">[38]BOP!$A$36:$IV$36,[38]BOP!$A$44:$IV$44,[38]BOP!$A$59:$IV$59,[38]BOP!#REF!,[38]BOP!#REF!,[38]BOP!$A$79:$IV$79,[38]BOP!$A$81:$IV$88,[38]BOP!#REF!</definedName>
    <definedName name="Z_CF25EF4E_FFAB_11D1_98B7_00C04FC96ABD_.wvu.Rows" localSheetId="45" hidden="1">[38]BOP!$A$36:$IV$36,[38]BOP!$A$44:$IV$44,[38]BOP!$A$59:$IV$59,[38]BOP!#REF!,[38]BOP!#REF!,[38]BOP!$A$79:$IV$79,[38]BOP!$A$81:$IV$88,[38]BOP!#REF!</definedName>
    <definedName name="Z_CF25EF4E_FFAB_11D1_98B7_00C04FC96ABD_.wvu.Rows" hidden="1">[36]BOP!$A$36:$IV$36,[36]BOP!$A$44:$IV$44,[36]BOP!$A$59:$IV$59,[36]BOP!#REF!,[36]BOP!#REF!,[36]BOP!$A$79:$IV$79,[36]BOP!$A$81:$IV$88,[36]BOP!#REF!</definedName>
    <definedName name="Z_CF25EF4F_FFAB_11D1_98B7_00C04FC96ABD_.wvu.Rows" localSheetId="21" hidden="1">[36]BOP!$A$36:$IV$36,[36]BOP!$A$44:$IV$44,[36]BOP!$A$59:$IV$59,[36]BOP!#REF!,[36]BOP!#REF!,[36]BOP!$A$79:$IV$79,[36]BOP!$A$81:$IV$88</definedName>
    <definedName name="Z_CF25EF4F_FFAB_11D1_98B7_00C04FC96ABD_.wvu.Rows" localSheetId="23" hidden="1">[36]BOP!$A$36:$IV$36,[36]BOP!$A$44:$IV$44,[36]BOP!$A$59:$IV$59,[36]BOP!#REF!,[36]BOP!#REF!,[36]BOP!$A$79:$IV$79,[36]BOP!$A$81:$IV$88</definedName>
    <definedName name="Z_CF25EF4F_FFAB_11D1_98B7_00C04FC96ABD_.wvu.Rows" localSheetId="41" hidden="1">[37]BOP!$A$36:$IV$36,[37]BOP!$A$44:$IV$44,[37]BOP!$A$59:$IV$59,[37]BOP!#REF!,[37]BOP!#REF!,[37]BOP!$A$79:$IV$79,[37]BOP!$A$81:$IV$88</definedName>
    <definedName name="Z_CF25EF4F_FFAB_11D1_98B7_00C04FC96ABD_.wvu.Rows" localSheetId="42" hidden="1">[37]BOP!$A$36:$IV$36,[37]BOP!$A$44:$IV$44,[37]BOP!$A$59:$IV$59,[37]BOP!#REF!,[37]BOP!#REF!,[37]BOP!$A$79:$IV$79,[37]BOP!$A$81:$IV$88</definedName>
    <definedName name="Z_CF25EF4F_FFAB_11D1_98B7_00C04FC96ABD_.wvu.Rows" localSheetId="43" hidden="1">[38]BOP!$A$36:$IV$36,[38]BOP!$A$44:$IV$44,[38]BOP!$A$59:$IV$59,[38]BOP!#REF!,[38]BOP!#REF!,[38]BOP!$A$79:$IV$79,[38]BOP!$A$81:$IV$88</definedName>
    <definedName name="Z_CF25EF4F_FFAB_11D1_98B7_00C04FC96ABD_.wvu.Rows" localSheetId="44" hidden="1">[38]BOP!$A$36:$IV$36,[38]BOP!$A$44:$IV$44,[38]BOP!$A$59:$IV$59,[38]BOP!#REF!,[38]BOP!#REF!,[38]BOP!$A$79:$IV$79,[38]BOP!$A$81:$IV$88</definedName>
    <definedName name="Z_CF25EF4F_FFAB_11D1_98B7_00C04FC96ABD_.wvu.Rows" localSheetId="45" hidden="1">[38]BOP!$A$36:$IV$36,[38]BOP!$A$44:$IV$44,[38]BOP!$A$59:$IV$59,[38]BOP!#REF!,[38]BOP!#REF!,[38]BOP!$A$79:$IV$79,[38]BOP!$A$81:$IV$88</definedName>
    <definedName name="Z_CF25EF4F_FFAB_11D1_98B7_00C04FC96ABD_.wvu.Rows" hidden="1">[36]BOP!$A$36:$IV$36,[36]BOP!$A$44:$IV$44,[36]BOP!$A$59:$IV$59,[36]BOP!#REF!,[36]BOP!#REF!,[36]BOP!$A$79:$IV$79,[36]BOP!$A$81:$IV$88</definedName>
    <definedName name="Z_CF25EF50_FFAB_11D1_98B7_00C04FC96ABD_.wvu.Rows" localSheetId="1" hidden="1">[36]BOP!$A$36:$IV$36,[36]BOP!$A$44:$IV$44,[36]BOP!$A$59:$IV$59,[36]BOP!#REF!,[36]BOP!#REF!,[36]BOP!$A$79:$IV$79,[36]BOP!#REF!</definedName>
    <definedName name="Z_CF25EF50_FFAB_11D1_98B7_00C04FC96ABD_.wvu.Rows" localSheetId="21" hidden="1">[36]BOP!$A$36:$IV$36,[36]BOP!$A$44:$IV$44,[36]BOP!$A$59:$IV$59,[36]BOP!#REF!,[36]BOP!#REF!,[36]BOP!$A$79:$IV$79,[36]BOP!#REF!</definedName>
    <definedName name="Z_CF25EF50_FFAB_11D1_98B7_00C04FC96ABD_.wvu.Rows" localSheetId="22" hidden="1">[36]BOP!$A$36:$IV$36,[36]BOP!$A$44:$IV$44,[36]BOP!$A$59:$IV$59,[36]BOP!#REF!,[36]BOP!#REF!,[36]BOP!$A$79:$IV$79,[36]BOP!#REF!</definedName>
    <definedName name="Z_CF25EF50_FFAB_11D1_98B7_00C04FC96ABD_.wvu.Rows" localSheetId="23" hidden="1">[36]BOP!$A$36:$IV$36,[36]BOP!$A$44:$IV$44,[36]BOP!$A$59:$IV$59,[36]BOP!#REF!,[36]BOP!#REF!,[36]BOP!$A$79:$IV$79,[36]BOP!#REF!</definedName>
    <definedName name="Z_CF25EF50_FFAB_11D1_98B7_00C04FC96ABD_.wvu.Rows" localSheetId="2" hidden="1">[36]BOP!$A$36:$IV$36,[36]BOP!$A$44:$IV$44,[36]BOP!$A$59:$IV$59,[36]BOP!#REF!,[36]BOP!#REF!,[36]BOP!$A$79:$IV$79,[36]BOP!#REF!</definedName>
    <definedName name="Z_CF25EF50_FFAB_11D1_98B7_00C04FC96ABD_.wvu.Rows" localSheetId="26" hidden="1">[36]BOP!$A$36:$IV$36,[36]BOP!$A$44:$IV$44,[36]BOP!$A$59:$IV$59,[36]BOP!#REF!,[36]BOP!#REF!,[36]BOP!$A$79:$IV$79,[36]BOP!#REF!</definedName>
    <definedName name="Z_CF25EF50_FFAB_11D1_98B7_00C04FC96ABD_.wvu.Rows" localSheetId="27" hidden="1">[36]BOP!$A$36:$IV$36,[36]BOP!$A$44:$IV$44,[36]BOP!$A$59:$IV$59,[36]BOP!#REF!,[36]BOP!#REF!,[36]BOP!$A$79:$IV$79,[36]BOP!#REF!</definedName>
    <definedName name="Z_CF25EF50_FFAB_11D1_98B7_00C04FC96ABD_.wvu.Rows" localSheetId="31" hidden="1">[36]BOP!$A$36:$IV$36,[36]BOP!$A$44:$IV$44,[36]BOP!$A$59:$IV$59,[36]BOP!#REF!,[36]BOP!#REF!,[36]BOP!$A$79:$IV$79,[36]BOP!#REF!</definedName>
    <definedName name="Z_CF25EF50_FFAB_11D1_98B7_00C04FC96ABD_.wvu.Rows" localSheetId="33" hidden="1">[36]BOP!$A$36:$IV$36,[36]BOP!$A$44:$IV$44,[36]BOP!$A$59:$IV$59,[36]BOP!#REF!,[36]BOP!#REF!,[36]BOP!$A$79:$IV$79,[36]BOP!#REF!</definedName>
    <definedName name="Z_CF25EF50_FFAB_11D1_98B7_00C04FC96ABD_.wvu.Rows" localSheetId="3" hidden="1">[36]BOP!$A$36:$IV$36,[36]BOP!$A$44:$IV$44,[36]BOP!$A$59:$IV$59,[36]BOP!#REF!,[36]BOP!#REF!,[36]BOP!$A$79:$IV$79,[36]BOP!#REF!</definedName>
    <definedName name="Z_CF25EF50_FFAB_11D1_98B7_00C04FC96ABD_.wvu.Rows" localSheetId="39" hidden="1">[36]BOP!$A$36:$IV$36,[36]BOP!$A$44:$IV$44,[36]BOP!$A$59:$IV$59,[36]BOP!#REF!,[36]BOP!#REF!,[36]BOP!$A$79:$IV$79,[36]BOP!#REF!</definedName>
    <definedName name="Z_CF25EF50_FFAB_11D1_98B7_00C04FC96ABD_.wvu.Rows" localSheetId="40" hidden="1">[36]BOP!$A$36:$IV$36,[36]BOP!$A$44:$IV$44,[36]BOP!$A$59:$IV$59,[36]BOP!#REF!,[36]BOP!#REF!,[36]BOP!$A$79:$IV$79,[36]BOP!#REF!</definedName>
    <definedName name="Z_CF25EF50_FFAB_11D1_98B7_00C04FC96ABD_.wvu.Rows" localSheetId="41" hidden="1">[37]BOP!$A$36:$IV$36,[37]BOP!$A$44:$IV$44,[37]BOP!$A$59:$IV$59,[37]BOP!#REF!,[37]BOP!#REF!,[37]BOP!$A$79:$IV$79,[37]BOP!#REF!</definedName>
    <definedName name="Z_CF25EF50_FFAB_11D1_98B7_00C04FC96ABD_.wvu.Rows" localSheetId="42" hidden="1">[37]BOP!$A$36:$IV$36,[37]BOP!$A$44:$IV$44,[37]BOP!$A$59:$IV$59,[37]BOP!#REF!,[37]BOP!#REF!,[37]BOP!$A$79:$IV$79,[37]BOP!#REF!</definedName>
    <definedName name="Z_CF25EF50_FFAB_11D1_98B7_00C04FC96ABD_.wvu.Rows" localSheetId="43" hidden="1">[38]BOP!$A$36:$IV$36,[38]BOP!$A$44:$IV$44,[38]BOP!$A$59:$IV$59,[38]BOP!#REF!,[38]BOP!#REF!,[38]BOP!$A$79:$IV$79,[38]BOP!#REF!</definedName>
    <definedName name="Z_CF25EF50_FFAB_11D1_98B7_00C04FC96ABD_.wvu.Rows" localSheetId="44" hidden="1">[38]BOP!$A$36:$IV$36,[38]BOP!$A$44:$IV$44,[38]BOP!$A$59:$IV$59,[38]BOP!#REF!,[38]BOP!#REF!,[38]BOP!$A$79:$IV$79,[38]BOP!#REF!</definedName>
    <definedName name="Z_CF25EF50_FFAB_11D1_98B7_00C04FC96ABD_.wvu.Rows" localSheetId="45" hidden="1">[38]BOP!$A$36:$IV$36,[38]BOP!$A$44:$IV$44,[38]BOP!$A$59:$IV$59,[38]BOP!#REF!,[38]BOP!#REF!,[38]BOP!$A$79:$IV$79,[38]BOP!#REF!</definedName>
    <definedName name="Z_CF25EF50_FFAB_11D1_98B7_00C04FC96ABD_.wvu.Rows" localSheetId="46" hidden="1">[36]BOP!$A$36:$IV$36,[36]BOP!$A$44:$IV$44,[36]BOP!$A$59:$IV$59,[36]BOP!#REF!,[36]BOP!#REF!,[36]BOP!$A$79:$IV$79,[36]BOP!#REF!</definedName>
    <definedName name="Z_CF25EF50_FFAB_11D1_98B7_00C04FC96ABD_.wvu.Rows" localSheetId="47" hidden="1">[36]BOP!$A$36:$IV$36,[36]BOP!$A$44:$IV$44,[36]BOP!$A$59:$IV$59,[36]BOP!#REF!,[36]BOP!#REF!,[36]BOP!$A$79:$IV$79,[36]BOP!#REF!</definedName>
    <definedName name="Z_CF25EF50_FFAB_11D1_98B7_00C04FC96ABD_.wvu.Rows" localSheetId="48" hidden="1">[36]BOP!$A$36:$IV$36,[36]BOP!$A$44:$IV$44,[36]BOP!$A$59:$IV$59,[36]BOP!#REF!,[36]BOP!#REF!,[36]BOP!$A$79:$IV$79,[36]BOP!#REF!</definedName>
    <definedName name="Z_CF25EF50_FFAB_11D1_98B7_00C04FC96ABD_.wvu.Rows" localSheetId="49" hidden="1">[36]BOP!$A$36:$IV$36,[36]BOP!$A$44:$IV$44,[36]BOP!$A$59:$IV$59,[36]BOP!#REF!,[36]BOP!#REF!,[36]BOP!$A$79:$IV$79,[36]BOP!#REF!</definedName>
    <definedName name="Z_CF25EF50_FFAB_11D1_98B7_00C04FC96ABD_.wvu.Rows" localSheetId="50" hidden="1">[36]BOP!$A$36:$IV$36,[36]BOP!$A$44:$IV$44,[36]BOP!$A$59:$IV$59,[36]BOP!#REF!,[36]BOP!#REF!,[36]BOP!$A$79:$IV$79,[36]BOP!#REF!</definedName>
    <definedName name="Z_CF25EF50_FFAB_11D1_98B7_00C04FC96ABD_.wvu.Rows" localSheetId="51" hidden="1">[36]BOP!$A$36:$IV$36,[36]BOP!$A$44:$IV$44,[36]BOP!$A$59:$IV$59,[36]BOP!#REF!,[36]BOP!#REF!,[36]BOP!$A$79:$IV$79,[36]BOP!#REF!</definedName>
    <definedName name="Z_CF25EF50_FFAB_11D1_98B7_00C04FC96ABD_.wvu.Rows" localSheetId="52" hidden="1">[36]BOP!$A$36:$IV$36,[36]BOP!$A$44:$IV$44,[36]BOP!$A$59:$IV$59,[36]BOP!#REF!,[36]BOP!#REF!,[36]BOP!$A$79:$IV$79,[36]BOP!#REF!</definedName>
    <definedName name="Z_CF25EF50_FFAB_11D1_98B7_00C04FC96ABD_.wvu.Rows" localSheetId="53" hidden="1">[36]BOP!$A$36:$IV$36,[36]BOP!$A$44:$IV$44,[36]BOP!$A$59:$IV$59,[36]BOP!#REF!,[36]BOP!#REF!,[36]BOP!$A$79:$IV$79,[36]BOP!#REF!</definedName>
    <definedName name="Z_CF25EF50_FFAB_11D1_98B7_00C04FC96ABD_.wvu.Rows" localSheetId="54" hidden="1">[36]BOP!$A$36:$IV$36,[36]BOP!$A$44:$IV$44,[36]BOP!$A$59:$IV$59,[36]BOP!#REF!,[36]BOP!#REF!,[36]BOP!$A$79:$IV$79,[36]BOP!#REF!</definedName>
    <definedName name="Z_CF25EF50_FFAB_11D1_98B7_00C04FC96ABD_.wvu.Rows" localSheetId="55" hidden="1">[36]BOP!$A$36:$IV$36,[36]BOP!$A$44:$IV$44,[36]BOP!$A$59:$IV$59,[36]BOP!#REF!,[36]BOP!#REF!,[36]BOP!$A$79:$IV$79,[36]BOP!#REF!</definedName>
    <definedName name="Z_CF25EF50_FFAB_11D1_98B7_00C04FC96ABD_.wvu.Rows" localSheetId="56" hidden="1">[36]BOP!$A$36:$IV$36,[36]BOP!$A$44:$IV$44,[36]BOP!$A$59:$IV$59,[36]BOP!#REF!,[36]BOP!#REF!,[36]BOP!$A$79:$IV$79,[36]BOP!#REF!</definedName>
    <definedName name="Z_CF25EF50_FFAB_11D1_98B7_00C04FC96ABD_.wvu.Rows" localSheetId="58" hidden="1">[36]BOP!$A$36:$IV$36,[36]BOP!$A$44:$IV$44,[36]BOP!$A$59:$IV$59,[36]BOP!#REF!,[36]BOP!#REF!,[36]BOP!$A$79:$IV$79,[36]BOP!#REF!</definedName>
    <definedName name="Z_CF25EF50_FFAB_11D1_98B7_00C04FC96ABD_.wvu.Rows" localSheetId="59" hidden="1">[36]BOP!$A$36:$IV$36,[36]BOP!$A$44:$IV$44,[36]BOP!$A$59:$IV$59,[36]BOP!#REF!,[36]BOP!#REF!,[36]BOP!$A$79:$IV$79,[36]BOP!#REF!</definedName>
    <definedName name="Z_CF25EF50_FFAB_11D1_98B7_00C04FC96ABD_.wvu.Rows" localSheetId="64" hidden="1">[36]BOP!$A$36:$IV$36,[36]BOP!$A$44:$IV$44,[36]BOP!$A$59:$IV$59,[36]BOP!#REF!,[36]BOP!#REF!,[36]BOP!$A$79:$IV$79,[36]BOP!#REF!</definedName>
    <definedName name="Z_CF25EF50_FFAB_11D1_98B7_00C04FC96ABD_.wvu.Rows" localSheetId="65" hidden="1">[36]BOP!$A$36:$IV$36,[36]BOP!$A$44:$IV$44,[36]BOP!$A$59:$IV$59,[36]BOP!#REF!,[36]BOP!#REF!,[36]BOP!$A$79:$IV$79,[36]BOP!#REF!</definedName>
    <definedName name="Z_CF25EF50_FFAB_11D1_98B7_00C04FC96ABD_.wvu.Rows" localSheetId="66" hidden="1">[36]BOP!$A$36:$IV$36,[36]BOP!$A$44:$IV$44,[36]BOP!$A$59:$IV$59,[36]BOP!#REF!,[36]BOP!#REF!,[36]BOP!$A$79:$IV$79,[36]BOP!#REF!</definedName>
    <definedName name="Z_CF25EF50_FFAB_11D1_98B7_00C04FC96ABD_.wvu.Rows" localSheetId="6" hidden="1">[36]BOP!$36:$36,[36]BOP!$44:$44,[36]BOP!$59:$59,[36]BOP!#REF!,[36]BOP!#REF!,[36]BOP!$79:$79,[36]BOP!#REF!</definedName>
    <definedName name="Z_CF25EF50_FFAB_11D1_98B7_00C04FC96ABD_.wvu.Rows" localSheetId="67" hidden="1">[36]BOP!$A$36:$IV$36,[36]BOP!$A$44:$IV$44,[36]BOP!$A$59:$IV$59,[36]BOP!#REF!,[36]BOP!#REF!,[36]BOP!$A$79:$IV$79,[36]BOP!#REF!</definedName>
    <definedName name="Z_CF25EF50_FFAB_11D1_98B7_00C04FC96ABD_.wvu.Rows" localSheetId="69" hidden="1">[36]BOP!$A$36:$IV$36,[36]BOP!$A$44:$IV$44,[36]BOP!$A$59:$IV$59,[36]BOP!#REF!,[36]BOP!#REF!,[36]BOP!$A$79:$IV$79,[36]BOP!#REF!</definedName>
    <definedName name="Z_CF25EF50_FFAB_11D1_98B7_00C04FC96ABD_.wvu.Rows" localSheetId="71" hidden="1">[36]BOP!$A$36:$IV$36,[36]BOP!$A$44:$IV$44,[36]BOP!$A$59:$IV$59,[36]BOP!#REF!,[36]BOP!#REF!,[36]BOP!$A$79:$IV$79,[36]BOP!#REF!</definedName>
    <definedName name="Z_CF25EF50_FFAB_11D1_98B7_00C04FC96ABD_.wvu.Rows" localSheetId="73" hidden="1">[36]BOP!$A$36:$IV$36,[36]BOP!$A$44:$IV$44,[36]BOP!$A$59:$IV$59,[36]BOP!#REF!,[36]BOP!#REF!,[36]BOP!$A$79:$IV$79,[36]BOP!#REF!</definedName>
    <definedName name="Z_CF25EF50_FFAB_11D1_98B7_00C04FC96ABD_.wvu.Rows" localSheetId="74" hidden="1">[36]BOP!$A$36:$IV$36,[36]BOP!$A$44:$IV$44,[36]BOP!$A$59:$IV$59,[36]BOP!#REF!,[36]BOP!#REF!,[36]BOP!$A$79:$IV$79,[36]BOP!#REF!</definedName>
    <definedName name="Z_CF25EF50_FFAB_11D1_98B7_00C04FC96ABD_.wvu.Rows" localSheetId="0" hidden="1">[36]BOP!$A$36:$IV$36,[36]BOP!$A$44:$IV$44,[36]BOP!$A$59:$IV$59,[36]BOP!#REF!,[36]BOP!#REF!,[36]BOP!$A$79:$IV$79,[36]BOP!#REF!</definedName>
    <definedName name="Z_CF25EF50_FFAB_11D1_98B7_00C04FC96ABD_.wvu.Rows" hidden="1">[36]BOP!$A$36:$IV$36,[36]BOP!$A$44:$IV$44,[36]BOP!$A$59:$IV$59,[36]BOP!#REF!,[36]BOP!#REF!,[36]BOP!$A$79:$IV$79,[36]BOP!#REF!</definedName>
    <definedName name="Z_CF25EF51_FFAB_11D1_98B7_00C04FC96ABD_.wvu.Rows" localSheetId="21" hidden="1">[36]BOP!$A$36:$IV$36,[36]BOP!$A$44:$IV$44,[36]BOP!$A$59:$IV$59,[36]BOP!#REF!,[36]BOP!#REF!,[36]BOP!$A$79:$IV$79,[36]BOP!$A$81:$IV$88,[36]BOP!#REF!</definedName>
    <definedName name="Z_CF25EF51_FFAB_11D1_98B7_00C04FC96ABD_.wvu.Rows" localSheetId="23" hidden="1">[36]BOP!$A$36:$IV$36,[36]BOP!$A$44:$IV$44,[36]BOP!$A$59:$IV$59,[36]BOP!#REF!,[36]BOP!#REF!,[36]BOP!$A$79:$IV$79,[36]BOP!$A$81:$IV$88,[36]BOP!#REF!</definedName>
    <definedName name="Z_CF25EF51_FFAB_11D1_98B7_00C04FC96ABD_.wvu.Rows" localSheetId="41" hidden="1">[37]BOP!$A$36:$IV$36,[37]BOP!$A$44:$IV$44,[37]BOP!$A$59:$IV$59,[37]BOP!#REF!,[37]BOP!#REF!,[37]BOP!$A$79:$IV$79,[37]BOP!$A$81:$IV$88,[37]BOP!#REF!</definedName>
    <definedName name="Z_CF25EF51_FFAB_11D1_98B7_00C04FC96ABD_.wvu.Rows" localSheetId="42" hidden="1">[37]BOP!$A$36:$IV$36,[37]BOP!$A$44:$IV$44,[37]BOP!$A$59:$IV$59,[37]BOP!#REF!,[37]BOP!#REF!,[37]BOP!$A$79:$IV$79,[37]BOP!$A$81:$IV$88,[37]BOP!#REF!</definedName>
    <definedName name="Z_CF25EF51_FFAB_11D1_98B7_00C04FC96ABD_.wvu.Rows" localSheetId="43" hidden="1">[38]BOP!$A$36:$IV$36,[38]BOP!$A$44:$IV$44,[38]BOP!$A$59:$IV$59,[38]BOP!#REF!,[38]BOP!#REF!,[38]BOP!$A$79:$IV$79,[38]BOP!$A$81:$IV$88,[38]BOP!#REF!</definedName>
    <definedName name="Z_CF25EF51_FFAB_11D1_98B7_00C04FC96ABD_.wvu.Rows" localSheetId="44" hidden="1">[38]BOP!$A$36:$IV$36,[38]BOP!$A$44:$IV$44,[38]BOP!$A$59:$IV$59,[38]BOP!#REF!,[38]BOP!#REF!,[38]BOP!$A$79:$IV$79,[38]BOP!$A$81:$IV$88,[38]BOP!#REF!</definedName>
    <definedName name="Z_CF25EF51_FFAB_11D1_98B7_00C04FC96ABD_.wvu.Rows" localSheetId="45" hidden="1">[38]BOP!$A$36:$IV$36,[38]BOP!$A$44:$IV$44,[38]BOP!$A$59:$IV$59,[38]BOP!#REF!,[38]BOP!#REF!,[38]BOP!$A$79:$IV$79,[38]BOP!$A$81:$IV$88,[38]BOP!#REF!</definedName>
    <definedName name="Z_CF25EF51_FFAB_11D1_98B7_00C04FC96ABD_.wvu.Rows" hidden="1">[36]BOP!$A$36:$IV$36,[36]BOP!$A$44:$IV$44,[36]BOP!$A$59:$IV$59,[36]BOP!#REF!,[36]BOP!#REF!,[36]BOP!$A$79:$IV$79,[36]BOP!$A$81:$IV$88,[36]BOP!#REF!</definedName>
    <definedName name="Z_CF25EF52_FFAB_11D1_98B7_00C04FC96ABD_.wvu.Rows" localSheetId="21" hidden="1">[36]BOP!$A$36:$IV$36,[36]BOP!$A$44:$IV$44,[36]BOP!$A$59:$IV$59,[36]BOP!#REF!,[36]BOP!#REF!,[36]BOP!$A$79:$IV$79,[36]BOP!$A$81:$IV$88,[36]BOP!#REF!</definedName>
    <definedName name="Z_CF25EF52_FFAB_11D1_98B7_00C04FC96ABD_.wvu.Rows" localSheetId="23" hidden="1">[36]BOP!$A$36:$IV$36,[36]BOP!$A$44:$IV$44,[36]BOP!$A$59:$IV$59,[36]BOP!#REF!,[36]BOP!#REF!,[36]BOP!$A$79:$IV$79,[36]BOP!$A$81:$IV$88,[36]BOP!#REF!</definedName>
    <definedName name="Z_CF25EF52_FFAB_11D1_98B7_00C04FC96ABD_.wvu.Rows" localSheetId="41" hidden="1">[37]BOP!$A$36:$IV$36,[37]BOP!$A$44:$IV$44,[37]BOP!$A$59:$IV$59,[37]BOP!#REF!,[37]BOP!#REF!,[37]BOP!$A$79:$IV$79,[37]BOP!$A$81:$IV$88,[37]BOP!#REF!</definedName>
    <definedName name="Z_CF25EF52_FFAB_11D1_98B7_00C04FC96ABD_.wvu.Rows" localSheetId="42" hidden="1">[37]BOP!$A$36:$IV$36,[37]BOP!$A$44:$IV$44,[37]BOP!$A$59:$IV$59,[37]BOP!#REF!,[37]BOP!#REF!,[37]BOP!$A$79:$IV$79,[37]BOP!$A$81:$IV$88,[37]BOP!#REF!</definedName>
    <definedName name="Z_CF25EF52_FFAB_11D1_98B7_00C04FC96ABD_.wvu.Rows" localSheetId="43" hidden="1">[38]BOP!$A$36:$IV$36,[38]BOP!$A$44:$IV$44,[38]BOP!$A$59:$IV$59,[38]BOP!#REF!,[38]BOP!#REF!,[38]BOP!$A$79:$IV$79,[38]BOP!$A$81:$IV$88,[38]BOP!#REF!</definedName>
    <definedName name="Z_CF25EF52_FFAB_11D1_98B7_00C04FC96ABD_.wvu.Rows" localSheetId="44" hidden="1">[38]BOP!$A$36:$IV$36,[38]BOP!$A$44:$IV$44,[38]BOP!$A$59:$IV$59,[38]BOP!#REF!,[38]BOP!#REF!,[38]BOP!$A$79:$IV$79,[38]BOP!$A$81:$IV$88,[38]BOP!#REF!</definedName>
    <definedName name="Z_CF25EF52_FFAB_11D1_98B7_00C04FC96ABD_.wvu.Rows" localSheetId="45" hidden="1">[38]BOP!$A$36:$IV$36,[38]BOP!$A$44:$IV$44,[38]BOP!$A$59:$IV$59,[38]BOP!#REF!,[38]BOP!#REF!,[38]BOP!$A$79:$IV$79,[38]BOP!$A$81:$IV$88,[38]BOP!#REF!</definedName>
    <definedName name="Z_CF25EF52_FFAB_11D1_98B7_00C04FC96ABD_.wvu.Rows" hidden="1">[36]BOP!$A$36:$IV$36,[36]BOP!$A$44:$IV$44,[36]BOP!$A$59:$IV$59,[36]BOP!#REF!,[36]BOP!#REF!,[36]BOP!$A$79:$IV$79,[36]BOP!$A$81:$IV$88,[36]BOP!#REF!</definedName>
    <definedName name="Z_CF25EF53_FFAB_11D1_98B7_00C04FC96ABD_.wvu.Rows" localSheetId="21" hidden="1">[36]BOP!$A$36:$IV$36,[36]BOP!$A$44:$IV$44,[36]BOP!$A$59:$IV$59,[36]BOP!#REF!,[36]BOP!#REF!,[36]BOP!$A$79:$IV$79,[36]BOP!$A$81:$IV$88,[36]BOP!#REF!</definedName>
    <definedName name="Z_CF25EF53_FFAB_11D1_98B7_00C04FC96ABD_.wvu.Rows" localSheetId="23" hidden="1">[36]BOP!$A$36:$IV$36,[36]BOP!$A$44:$IV$44,[36]BOP!$A$59:$IV$59,[36]BOP!#REF!,[36]BOP!#REF!,[36]BOP!$A$79:$IV$79,[36]BOP!$A$81:$IV$88,[36]BOP!#REF!</definedName>
    <definedName name="Z_CF25EF53_FFAB_11D1_98B7_00C04FC96ABD_.wvu.Rows" localSheetId="41" hidden="1">[37]BOP!$A$36:$IV$36,[37]BOP!$A$44:$IV$44,[37]BOP!$A$59:$IV$59,[37]BOP!#REF!,[37]BOP!#REF!,[37]BOP!$A$79:$IV$79,[37]BOP!$A$81:$IV$88,[37]BOP!#REF!</definedName>
    <definedName name="Z_CF25EF53_FFAB_11D1_98B7_00C04FC96ABD_.wvu.Rows" localSheetId="42" hidden="1">[37]BOP!$A$36:$IV$36,[37]BOP!$A$44:$IV$44,[37]BOP!$A$59:$IV$59,[37]BOP!#REF!,[37]BOP!#REF!,[37]BOP!$A$79:$IV$79,[37]BOP!$A$81:$IV$88,[37]BOP!#REF!</definedName>
    <definedName name="Z_CF25EF53_FFAB_11D1_98B7_00C04FC96ABD_.wvu.Rows" localSheetId="43" hidden="1">[38]BOP!$A$36:$IV$36,[38]BOP!$A$44:$IV$44,[38]BOP!$A$59:$IV$59,[38]BOP!#REF!,[38]BOP!#REF!,[38]BOP!$A$79:$IV$79,[38]BOP!$A$81:$IV$88,[38]BOP!#REF!</definedName>
    <definedName name="Z_CF25EF53_FFAB_11D1_98B7_00C04FC96ABD_.wvu.Rows" localSheetId="44" hidden="1">[38]BOP!$A$36:$IV$36,[38]BOP!$A$44:$IV$44,[38]BOP!$A$59:$IV$59,[38]BOP!#REF!,[38]BOP!#REF!,[38]BOP!$A$79:$IV$79,[38]BOP!$A$81:$IV$88,[38]BOP!#REF!</definedName>
    <definedName name="Z_CF25EF53_FFAB_11D1_98B7_00C04FC96ABD_.wvu.Rows" localSheetId="45" hidden="1">[38]BOP!$A$36:$IV$36,[38]BOP!$A$44:$IV$44,[38]BOP!$A$59:$IV$59,[38]BOP!#REF!,[38]BOP!#REF!,[38]BOP!$A$79:$IV$79,[38]BOP!$A$81:$IV$88,[38]BOP!#REF!</definedName>
    <definedName name="Z_CF25EF53_FFAB_11D1_98B7_00C04FC96ABD_.wvu.Rows" hidden="1">[36]BOP!$A$36:$IV$36,[36]BOP!$A$44:$IV$44,[36]BOP!$A$59:$IV$59,[36]BOP!#REF!,[36]BOP!#REF!,[36]BOP!$A$79:$IV$79,[36]BOP!$A$81:$IV$88,[36]BOP!#REF!</definedName>
    <definedName name="Z_CF25EF55_FFAB_11D1_98B7_00C04FC96ABD_.wvu.Rows" localSheetId="21" hidden="1">[36]BOP!$A$36:$IV$36,[36]BOP!$A$44:$IV$44,[36]BOP!$A$59:$IV$59,[36]BOP!#REF!,[36]BOP!#REF!,[36]BOP!$A$79:$IV$79,[36]BOP!$A$81:$IV$88,[36]BOP!#REF!,[36]BOP!#REF!</definedName>
    <definedName name="Z_CF25EF55_FFAB_11D1_98B7_00C04FC96ABD_.wvu.Rows" localSheetId="23" hidden="1">[36]BOP!$A$36:$IV$36,[36]BOP!$A$44:$IV$44,[36]BOP!$A$59:$IV$59,[36]BOP!#REF!,[36]BOP!#REF!,[36]BOP!$A$79:$IV$79,[36]BOP!$A$81:$IV$88,[36]BOP!#REF!,[36]BOP!#REF!</definedName>
    <definedName name="Z_CF25EF55_FFAB_11D1_98B7_00C04FC96ABD_.wvu.Rows" localSheetId="41" hidden="1">[37]BOP!$A$36:$IV$36,[37]BOP!$A$44:$IV$44,[37]BOP!$A$59:$IV$59,[37]BOP!#REF!,[37]BOP!#REF!,[37]BOP!$A$79:$IV$79,[37]BOP!$A$81:$IV$88,[37]BOP!#REF!,[37]BOP!#REF!</definedName>
    <definedName name="Z_CF25EF55_FFAB_11D1_98B7_00C04FC96ABD_.wvu.Rows" localSheetId="42" hidden="1">[37]BOP!$A$36:$IV$36,[37]BOP!$A$44:$IV$44,[37]BOP!$A$59:$IV$59,[37]BOP!#REF!,[37]BOP!#REF!,[37]BOP!$A$79:$IV$79,[37]BOP!$A$81:$IV$88,[37]BOP!#REF!,[37]BOP!#REF!</definedName>
    <definedName name="Z_CF25EF55_FFAB_11D1_98B7_00C04FC96ABD_.wvu.Rows" localSheetId="43" hidden="1">[38]BOP!$A$36:$IV$36,[38]BOP!$A$44:$IV$44,[38]BOP!$A$59:$IV$59,[38]BOP!#REF!,[38]BOP!#REF!,[38]BOP!$A$79:$IV$79,[38]BOP!$A$81:$IV$88,[38]BOP!#REF!,[38]BOP!#REF!</definedName>
    <definedName name="Z_CF25EF55_FFAB_11D1_98B7_00C04FC96ABD_.wvu.Rows" localSheetId="44" hidden="1">[38]BOP!$A$36:$IV$36,[38]BOP!$A$44:$IV$44,[38]BOP!$A$59:$IV$59,[38]BOP!#REF!,[38]BOP!#REF!,[38]BOP!$A$79:$IV$79,[38]BOP!$A$81:$IV$88,[38]BOP!#REF!,[38]BOP!#REF!</definedName>
    <definedName name="Z_CF25EF55_FFAB_11D1_98B7_00C04FC96ABD_.wvu.Rows" localSheetId="45" hidden="1">[38]BOP!$A$36:$IV$36,[38]BOP!$A$44:$IV$44,[38]BOP!$A$59:$IV$59,[38]BOP!#REF!,[38]BOP!#REF!,[38]BOP!$A$79:$IV$79,[38]BOP!$A$81:$IV$88,[38]BOP!#REF!,[38]BOP!#REF!</definedName>
    <definedName name="Z_CF25EF55_FFAB_11D1_98B7_00C04FC96ABD_.wvu.Rows" hidden="1">[36]BOP!$A$36:$IV$36,[36]BOP!$A$44:$IV$44,[36]BOP!$A$59:$IV$59,[36]BOP!#REF!,[36]BOP!#REF!,[36]BOP!$A$79:$IV$79,[36]BOP!$A$81:$IV$88,[36]BOP!#REF!,[36]BOP!#REF!</definedName>
    <definedName name="Z_CF25EF56_FFAB_11D1_98B7_00C04FC96ABD_.wvu.Rows" localSheetId="21" hidden="1">[36]BOP!$A$36:$IV$36,[36]BOP!$A$44:$IV$44,[36]BOP!$A$59:$IV$59,[36]BOP!#REF!,[36]BOP!#REF!,[36]BOP!$A$79:$IV$79,[36]BOP!$A$81:$IV$88,[36]BOP!#REF!,[36]BOP!#REF!</definedName>
    <definedName name="Z_CF25EF56_FFAB_11D1_98B7_00C04FC96ABD_.wvu.Rows" localSheetId="23" hidden="1">[36]BOP!$A$36:$IV$36,[36]BOP!$A$44:$IV$44,[36]BOP!$A$59:$IV$59,[36]BOP!#REF!,[36]BOP!#REF!,[36]BOP!$A$79:$IV$79,[36]BOP!$A$81:$IV$88,[36]BOP!#REF!,[36]BOP!#REF!</definedName>
    <definedName name="Z_CF25EF56_FFAB_11D1_98B7_00C04FC96ABD_.wvu.Rows" localSheetId="41" hidden="1">[37]BOP!$A$36:$IV$36,[37]BOP!$A$44:$IV$44,[37]BOP!$A$59:$IV$59,[37]BOP!#REF!,[37]BOP!#REF!,[37]BOP!$A$79:$IV$79,[37]BOP!$A$81:$IV$88,[37]BOP!#REF!,[37]BOP!#REF!</definedName>
    <definedName name="Z_CF25EF56_FFAB_11D1_98B7_00C04FC96ABD_.wvu.Rows" localSheetId="42" hidden="1">[37]BOP!$A$36:$IV$36,[37]BOP!$A$44:$IV$44,[37]BOP!$A$59:$IV$59,[37]BOP!#REF!,[37]BOP!#REF!,[37]BOP!$A$79:$IV$79,[37]BOP!$A$81:$IV$88,[37]BOP!#REF!,[37]BOP!#REF!</definedName>
    <definedName name="Z_CF25EF56_FFAB_11D1_98B7_00C04FC96ABD_.wvu.Rows" localSheetId="43" hidden="1">[38]BOP!$A$36:$IV$36,[38]BOP!$A$44:$IV$44,[38]BOP!$A$59:$IV$59,[38]BOP!#REF!,[38]BOP!#REF!,[38]BOP!$A$79:$IV$79,[38]BOP!$A$81:$IV$88,[38]BOP!#REF!,[38]BOP!#REF!</definedName>
    <definedName name="Z_CF25EF56_FFAB_11D1_98B7_00C04FC96ABD_.wvu.Rows" localSheetId="44" hidden="1">[38]BOP!$A$36:$IV$36,[38]BOP!$A$44:$IV$44,[38]BOP!$A$59:$IV$59,[38]BOP!#REF!,[38]BOP!#REF!,[38]BOP!$A$79:$IV$79,[38]BOP!$A$81:$IV$88,[38]BOP!#REF!,[38]BOP!#REF!</definedName>
    <definedName name="Z_CF25EF56_FFAB_11D1_98B7_00C04FC96ABD_.wvu.Rows" localSheetId="45" hidden="1">[38]BOP!$A$36:$IV$36,[38]BOP!$A$44:$IV$44,[38]BOP!$A$59:$IV$59,[38]BOP!#REF!,[38]BOP!#REF!,[38]BOP!$A$79:$IV$79,[38]BOP!$A$81:$IV$88,[38]BOP!#REF!,[38]BOP!#REF!</definedName>
    <definedName name="Z_CF25EF56_FFAB_11D1_98B7_00C04FC96ABD_.wvu.Rows" hidden="1">[36]BOP!$A$36:$IV$36,[36]BOP!$A$44:$IV$44,[36]BOP!$A$59:$IV$59,[36]BOP!#REF!,[36]BOP!#REF!,[36]BOP!$A$79:$IV$79,[36]BOP!$A$81:$IV$88,[36]BOP!#REF!,[36]BOP!#REF!</definedName>
    <definedName name="Z_CF25EF57_FFAB_11D1_98B7_00C04FC96ABD_.wvu.Rows" localSheetId="21" hidden="1">[36]BOP!$A$36:$IV$36,[36]BOP!$A$44:$IV$44,[36]BOP!$A$59:$IV$59,[36]BOP!#REF!,[36]BOP!#REF!,[36]BOP!$A$79:$IV$79</definedName>
    <definedName name="Z_CF25EF57_FFAB_11D1_98B7_00C04FC96ABD_.wvu.Rows" localSheetId="23" hidden="1">[36]BOP!$A$36:$IV$36,[36]BOP!$A$44:$IV$44,[36]BOP!$A$59:$IV$59,[36]BOP!#REF!,[36]BOP!#REF!,[36]BOP!$A$79:$IV$79</definedName>
    <definedName name="Z_CF25EF57_FFAB_11D1_98B7_00C04FC96ABD_.wvu.Rows" localSheetId="41" hidden="1">[37]BOP!$A$36:$IV$36,[37]BOP!$A$44:$IV$44,[37]BOP!$A$59:$IV$59,[37]BOP!#REF!,[37]BOP!#REF!,[37]BOP!$A$79:$IV$79</definedName>
    <definedName name="Z_CF25EF57_FFAB_11D1_98B7_00C04FC96ABD_.wvu.Rows" localSheetId="42" hidden="1">[37]BOP!$A$36:$IV$36,[37]BOP!$A$44:$IV$44,[37]BOP!$A$59:$IV$59,[37]BOP!#REF!,[37]BOP!#REF!,[37]BOP!$A$79:$IV$79</definedName>
    <definedName name="Z_CF25EF57_FFAB_11D1_98B7_00C04FC96ABD_.wvu.Rows" localSheetId="43" hidden="1">[38]BOP!$A$36:$IV$36,[38]BOP!$A$44:$IV$44,[38]BOP!$A$59:$IV$59,[38]BOP!#REF!,[38]BOP!#REF!,[38]BOP!$A$79:$IV$79</definedName>
    <definedName name="Z_CF25EF57_FFAB_11D1_98B7_00C04FC96ABD_.wvu.Rows" localSheetId="44" hidden="1">[38]BOP!$A$36:$IV$36,[38]BOP!$A$44:$IV$44,[38]BOP!$A$59:$IV$59,[38]BOP!#REF!,[38]BOP!#REF!,[38]BOP!$A$79:$IV$79</definedName>
    <definedName name="Z_CF25EF57_FFAB_11D1_98B7_00C04FC96ABD_.wvu.Rows" localSheetId="45" hidden="1">[38]BOP!$A$36:$IV$36,[38]BOP!$A$44:$IV$44,[38]BOP!$A$59:$IV$59,[38]BOP!#REF!,[38]BOP!#REF!,[38]BOP!$A$79:$IV$79</definedName>
    <definedName name="Z_CF25EF57_FFAB_11D1_98B7_00C04FC96ABD_.wvu.Rows" hidden="1">[36]BOP!$A$36:$IV$36,[36]BOP!$A$44:$IV$44,[36]BOP!$A$59:$IV$59,[36]BOP!#REF!,[36]BOP!#REF!,[36]BOP!$A$79:$IV$79</definedName>
    <definedName name="Z_EA8011E5_017A_11D2_98BD_00C04FC96ABD_.wvu.Rows" localSheetId="21" hidden="1">[36]BOP!$A$36:$IV$36,[36]BOP!$A$44:$IV$44,[36]BOP!$A$59:$IV$59,[36]BOP!#REF!,[36]BOP!#REF!,[36]BOP!$A$79:$IV$79,[36]BOP!$A$81:$IV$88</definedName>
    <definedName name="Z_EA8011E5_017A_11D2_98BD_00C04FC96ABD_.wvu.Rows" localSheetId="23" hidden="1">[36]BOP!$A$36:$IV$36,[36]BOP!$A$44:$IV$44,[36]BOP!$A$59:$IV$59,[36]BOP!#REF!,[36]BOP!#REF!,[36]BOP!$A$79:$IV$79,[36]BOP!$A$81:$IV$88</definedName>
    <definedName name="Z_EA8011E5_017A_11D2_98BD_00C04FC96ABD_.wvu.Rows" localSheetId="41" hidden="1">[37]BOP!$A$36:$IV$36,[37]BOP!$A$44:$IV$44,[37]BOP!$A$59:$IV$59,[37]BOP!#REF!,[37]BOP!#REF!,[37]BOP!$A$79:$IV$79,[37]BOP!$A$81:$IV$88</definedName>
    <definedName name="Z_EA8011E5_017A_11D2_98BD_00C04FC96ABD_.wvu.Rows" localSheetId="42" hidden="1">[37]BOP!$A$36:$IV$36,[37]BOP!$A$44:$IV$44,[37]BOP!$A$59:$IV$59,[37]BOP!#REF!,[37]BOP!#REF!,[37]BOP!$A$79:$IV$79,[37]BOP!$A$81:$IV$88</definedName>
    <definedName name="Z_EA8011E5_017A_11D2_98BD_00C04FC96ABD_.wvu.Rows" localSheetId="43" hidden="1">[38]BOP!$A$36:$IV$36,[38]BOP!$A$44:$IV$44,[38]BOP!$A$59:$IV$59,[38]BOP!#REF!,[38]BOP!#REF!,[38]BOP!$A$79:$IV$79,[38]BOP!$A$81:$IV$88</definedName>
    <definedName name="Z_EA8011E5_017A_11D2_98BD_00C04FC96ABD_.wvu.Rows" localSheetId="44" hidden="1">[38]BOP!$A$36:$IV$36,[38]BOP!$A$44:$IV$44,[38]BOP!$A$59:$IV$59,[38]BOP!#REF!,[38]BOP!#REF!,[38]BOP!$A$79:$IV$79,[38]BOP!$A$81:$IV$88</definedName>
    <definedName name="Z_EA8011E5_017A_11D2_98BD_00C04FC96ABD_.wvu.Rows" localSheetId="45" hidden="1">[38]BOP!$A$36:$IV$36,[38]BOP!$A$44:$IV$44,[38]BOP!$A$59:$IV$59,[38]BOP!#REF!,[38]BOP!#REF!,[38]BOP!$A$79:$IV$79,[38]BOP!$A$81:$IV$88</definedName>
    <definedName name="Z_EA8011E5_017A_11D2_98BD_00C04FC96ABD_.wvu.Rows" hidden="1">[36]BOP!$A$36:$IV$36,[36]BOP!$A$44:$IV$44,[36]BOP!$A$59:$IV$59,[36]BOP!#REF!,[36]BOP!#REF!,[36]BOP!$A$79:$IV$79,[36]BOP!$A$81:$IV$88</definedName>
    <definedName name="Z_EA8011E6_017A_11D2_98BD_00C04FC96ABD_.wvu.Rows" localSheetId="1" hidden="1">[36]BOP!$A$36:$IV$36,[36]BOP!$A$44:$IV$44,[36]BOP!$A$59:$IV$59,[36]BOP!#REF!,[36]BOP!#REF!,[36]BOP!$A$79:$IV$79,[36]BOP!#REF!</definedName>
    <definedName name="Z_EA8011E6_017A_11D2_98BD_00C04FC96ABD_.wvu.Rows" localSheetId="21" hidden="1">[36]BOP!$A$36:$IV$36,[36]BOP!$A$44:$IV$44,[36]BOP!$A$59:$IV$59,[36]BOP!#REF!,[36]BOP!#REF!,[36]BOP!$A$79:$IV$79,[36]BOP!#REF!</definedName>
    <definedName name="Z_EA8011E6_017A_11D2_98BD_00C04FC96ABD_.wvu.Rows" localSheetId="22" hidden="1">[36]BOP!$A$36:$IV$36,[36]BOP!$A$44:$IV$44,[36]BOP!$A$59:$IV$59,[36]BOP!#REF!,[36]BOP!#REF!,[36]BOP!$A$79:$IV$79,[36]BOP!#REF!</definedName>
    <definedName name="Z_EA8011E6_017A_11D2_98BD_00C04FC96ABD_.wvu.Rows" localSheetId="23" hidden="1">[36]BOP!$A$36:$IV$36,[36]BOP!$A$44:$IV$44,[36]BOP!$A$59:$IV$59,[36]BOP!#REF!,[36]BOP!#REF!,[36]BOP!$A$79:$IV$79,[36]BOP!#REF!</definedName>
    <definedName name="Z_EA8011E6_017A_11D2_98BD_00C04FC96ABD_.wvu.Rows" localSheetId="2" hidden="1">[36]BOP!$A$36:$IV$36,[36]BOP!$A$44:$IV$44,[36]BOP!$A$59:$IV$59,[36]BOP!#REF!,[36]BOP!#REF!,[36]BOP!$A$79:$IV$79,[36]BOP!#REF!</definedName>
    <definedName name="Z_EA8011E6_017A_11D2_98BD_00C04FC96ABD_.wvu.Rows" localSheetId="26" hidden="1">[36]BOP!$A$36:$IV$36,[36]BOP!$A$44:$IV$44,[36]BOP!$A$59:$IV$59,[36]BOP!#REF!,[36]BOP!#REF!,[36]BOP!$A$79:$IV$79,[36]BOP!#REF!</definedName>
    <definedName name="Z_EA8011E6_017A_11D2_98BD_00C04FC96ABD_.wvu.Rows" localSheetId="27" hidden="1">[36]BOP!$A$36:$IV$36,[36]BOP!$A$44:$IV$44,[36]BOP!$A$59:$IV$59,[36]BOP!#REF!,[36]BOP!#REF!,[36]BOP!$A$79:$IV$79,[36]BOP!#REF!</definedName>
    <definedName name="Z_EA8011E6_017A_11D2_98BD_00C04FC96ABD_.wvu.Rows" localSheetId="31" hidden="1">[36]BOP!$A$36:$IV$36,[36]BOP!$A$44:$IV$44,[36]BOP!$A$59:$IV$59,[36]BOP!#REF!,[36]BOP!#REF!,[36]BOP!$A$79:$IV$79,[36]BOP!#REF!</definedName>
    <definedName name="Z_EA8011E6_017A_11D2_98BD_00C04FC96ABD_.wvu.Rows" localSheetId="33" hidden="1">[36]BOP!$A$36:$IV$36,[36]BOP!$A$44:$IV$44,[36]BOP!$A$59:$IV$59,[36]BOP!#REF!,[36]BOP!#REF!,[36]BOP!$A$79:$IV$79,[36]BOP!#REF!</definedName>
    <definedName name="Z_EA8011E6_017A_11D2_98BD_00C04FC96ABD_.wvu.Rows" localSheetId="3" hidden="1">[36]BOP!$A$36:$IV$36,[36]BOP!$A$44:$IV$44,[36]BOP!$A$59:$IV$59,[36]BOP!#REF!,[36]BOP!#REF!,[36]BOP!$A$79:$IV$79,[36]BOP!#REF!</definedName>
    <definedName name="Z_EA8011E6_017A_11D2_98BD_00C04FC96ABD_.wvu.Rows" localSheetId="39" hidden="1">[36]BOP!$A$36:$IV$36,[36]BOP!$A$44:$IV$44,[36]BOP!$A$59:$IV$59,[36]BOP!#REF!,[36]BOP!#REF!,[36]BOP!$A$79:$IV$79,[36]BOP!#REF!</definedName>
    <definedName name="Z_EA8011E6_017A_11D2_98BD_00C04FC96ABD_.wvu.Rows" localSheetId="40" hidden="1">[36]BOP!$A$36:$IV$36,[36]BOP!$A$44:$IV$44,[36]BOP!$A$59:$IV$59,[36]BOP!#REF!,[36]BOP!#REF!,[36]BOP!$A$79:$IV$79,[36]BOP!#REF!</definedName>
    <definedName name="Z_EA8011E6_017A_11D2_98BD_00C04FC96ABD_.wvu.Rows" localSheetId="41" hidden="1">[37]BOP!$A$36:$IV$36,[37]BOP!$A$44:$IV$44,[37]BOP!$A$59:$IV$59,[37]BOP!#REF!,[37]BOP!#REF!,[37]BOP!$A$79:$IV$79,[37]BOP!#REF!</definedName>
    <definedName name="Z_EA8011E6_017A_11D2_98BD_00C04FC96ABD_.wvu.Rows" localSheetId="42" hidden="1">[37]BOP!$A$36:$IV$36,[37]BOP!$A$44:$IV$44,[37]BOP!$A$59:$IV$59,[37]BOP!#REF!,[37]BOP!#REF!,[37]BOP!$A$79:$IV$79,[37]BOP!#REF!</definedName>
    <definedName name="Z_EA8011E6_017A_11D2_98BD_00C04FC96ABD_.wvu.Rows" localSheetId="43" hidden="1">[38]BOP!$A$36:$IV$36,[38]BOP!$A$44:$IV$44,[38]BOP!$A$59:$IV$59,[38]BOP!#REF!,[38]BOP!#REF!,[38]BOP!$A$79:$IV$79,[38]BOP!#REF!</definedName>
    <definedName name="Z_EA8011E6_017A_11D2_98BD_00C04FC96ABD_.wvu.Rows" localSheetId="44" hidden="1">[38]BOP!$A$36:$IV$36,[38]BOP!$A$44:$IV$44,[38]BOP!$A$59:$IV$59,[38]BOP!#REF!,[38]BOP!#REF!,[38]BOP!$A$79:$IV$79,[38]BOP!#REF!</definedName>
    <definedName name="Z_EA8011E6_017A_11D2_98BD_00C04FC96ABD_.wvu.Rows" localSheetId="45" hidden="1">[38]BOP!$A$36:$IV$36,[38]BOP!$A$44:$IV$44,[38]BOP!$A$59:$IV$59,[38]BOP!#REF!,[38]BOP!#REF!,[38]BOP!$A$79:$IV$79,[38]BOP!#REF!</definedName>
    <definedName name="Z_EA8011E6_017A_11D2_98BD_00C04FC96ABD_.wvu.Rows" localSheetId="46" hidden="1">[36]BOP!$A$36:$IV$36,[36]BOP!$A$44:$IV$44,[36]BOP!$A$59:$IV$59,[36]BOP!#REF!,[36]BOP!#REF!,[36]BOP!$A$79:$IV$79,[36]BOP!#REF!</definedName>
    <definedName name="Z_EA8011E6_017A_11D2_98BD_00C04FC96ABD_.wvu.Rows" localSheetId="47" hidden="1">[36]BOP!$A$36:$IV$36,[36]BOP!$A$44:$IV$44,[36]BOP!$A$59:$IV$59,[36]BOP!#REF!,[36]BOP!#REF!,[36]BOP!$A$79:$IV$79,[36]BOP!#REF!</definedName>
    <definedName name="Z_EA8011E6_017A_11D2_98BD_00C04FC96ABD_.wvu.Rows" localSheetId="48" hidden="1">[36]BOP!$A$36:$IV$36,[36]BOP!$A$44:$IV$44,[36]BOP!$A$59:$IV$59,[36]BOP!#REF!,[36]BOP!#REF!,[36]BOP!$A$79:$IV$79,[36]BOP!#REF!</definedName>
    <definedName name="Z_EA8011E6_017A_11D2_98BD_00C04FC96ABD_.wvu.Rows" localSheetId="49" hidden="1">[36]BOP!$A$36:$IV$36,[36]BOP!$A$44:$IV$44,[36]BOP!$A$59:$IV$59,[36]BOP!#REF!,[36]BOP!#REF!,[36]BOP!$A$79:$IV$79,[36]BOP!#REF!</definedName>
    <definedName name="Z_EA8011E6_017A_11D2_98BD_00C04FC96ABD_.wvu.Rows" localSheetId="50" hidden="1">[36]BOP!$A$36:$IV$36,[36]BOP!$A$44:$IV$44,[36]BOP!$A$59:$IV$59,[36]BOP!#REF!,[36]BOP!#REF!,[36]BOP!$A$79:$IV$79,[36]BOP!#REF!</definedName>
    <definedName name="Z_EA8011E6_017A_11D2_98BD_00C04FC96ABD_.wvu.Rows" localSheetId="51" hidden="1">[36]BOP!$A$36:$IV$36,[36]BOP!$A$44:$IV$44,[36]BOP!$A$59:$IV$59,[36]BOP!#REF!,[36]BOP!#REF!,[36]BOP!$A$79:$IV$79,[36]BOP!#REF!</definedName>
    <definedName name="Z_EA8011E6_017A_11D2_98BD_00C04FC96ABD_.wvu.Rows" localSheetId="52" hidden="1">[36]BOP!$A$36:$IV$36,[36]BOP!$A$44:$IV$44,[36]BOP!$A$59:$IV$59,[36]BOP!#REF!,[36]BOP!#REF!,[36]BOP!$A$79:$IV$79,[36]BOP!#REF!</definedName>
    <definedName name="Z_EA8011E6_017A_11D2_98BD_00C04FC96ABD_.wvu.Rows" localSheetId="53" hidden="1">[36]BOP!$A$36:$IV$36,[36]BOP!$A$44:$IV$44,[36]BOP!$A$59:$IV$59,[36]BOP!#REF!,[36]BOP!#REF!,[36]BOP!$A$79:$IV$79,[36]BOP!#REF!</definedName>
    <definedName name="Z_EA8011E6_017A_11D2_98BD_00C04FC96ABD_.wvu.Rows" localSheetId="54" hidden="1">[36]BOP!$A$36:$IV$36,[36]BOP!$A$44:$IV$44,[36]BOP!$A$59:$IV$59,[36]BOP!#REF!,[36]BOP!#REF!,[36]BOP!$A$79:$IV$79,[36]BOP!#REF!</definedName>
    <definedName name="Z_EA8011E6_017A_11D2_98BD_00C04FC96ABD_.wvu.Rows" localSheetId="55" hidden="1">[36]BOP!$A$36:$IV$36,[36]BOP!$A$44:$IV$44,[36]BOP!$A$59:$IV$59,[36]BOP!#REF!,[36]BOP!#REF!,[36]BOP!$A$79:$IV$79,[36]BOP!#REF!</definedName>
    <definedName name="Z_EA8011E6_017A_11D2_98BD_00C04FC96ABD_.wvu.Rows" localSheetId="56" hidden="1">[36]BOP!$A$36:$IV$36,[36]BOP!$A$44:$IV$44,[36]BOP!$A$59:$IV$59,[36]BOP!#REF!,[36]BOP!#REF!,[36]BOP!$A$79:$IV$79,[36]BOP!#REF!</definedName>
    <definedName name="Z_EA8011E6_017A_11D2_98BD_00C04FC96ABD_.wvu.Rows" localSheetId="58" hidden="1">[36]BOP!$A$36:$IV$36,[36]BOP!$A$44:$IV$44,[36]BOP!$A$59:$IV$59,[36]BOP!#REF!,[36]BOP!#REF!,[36]BOP!$A$79:$IV$79,[36]BOP!#REF!</definedName>
    <definedName name="Z_EA8011E6_017A_11D2_98BD_00C04FC96ABD_.wvu.Rows" localSheetId="59" hidden="1">[36]BOP!$A$36:$IV$36,[36]BOP!$A$44:$IV$44,[36]BOP!$A$59:$IV$59,[36]BOP!#REF!,[36]BOP!#REF!,[36]BOP!$A$79:$IV$79,[36]BOP!#REF!</definedName>
    <definedName name="Z_EA8011E6_017A_11D2_98BD_00C04FC96ABD_.wvu.Rows" localSheetId="64" hidden="1">[36]BOP!$A$36:$IV$36,[36]BOP!$A$44:$IV$44,[36]BOP!$A$59:$IV$59,[36]BOP!#REF!,[36]BOP!#REF!,[36]BOP!$A$79:$IV$79,[36]BOP!#REF!</definedName>
    <definedName name="Z_EA8011E6_017A_11D2_98BD_00C04FC96ABD_.wvu.Rows" localSheetId="65" hidden="1">[36]BOP!$A$36:$IV$36,[36]BOP!$A$44:$IV$44,[36]BOP!$A$59:$IV$59,[36]BOP!#REF!,[36]BOP!#REF!,[36]BOP!$A$79:$IV$79,[36]BOP!#REF!</definedName>
    <definedName name="Z_EA8011E6_017A_11D2_98BD_00C04FC96ABD_.wvu.Rows" localSheetId="66" hidden="1">[36]BOP!$A$36:$IV$36,[36]BOP!$A$44:$IV$44,[36]BOP!$A$59:$IV$59,[36]BOP!#REF!,[36]BOP!#REF!,[36]BOP!$A$79:$IV$79,[36]BOP!#REF!</definedName>
    <definedName name="Z_EA8011E6_017A_11D2_98BD_00C04FC96ABD_.wvu.Rows" localSheetId="6" hidden="1">[36]BOP!$36:$36,[36]BOP!$44:$44,[36]BOP!$59:$59,[36]BOP!#REF!,[36]BOP!#REF!,[36]BOP!$79:$79,[36]BOP!#REF!</definedName>
    <definedName name="Z_EA8011E6_017A_11D2_98BD_00C04FC96ABD_.wvu.Rows" localSheetId="67" hidden="1">[36]BOP!$A$36:$IV$36,[36]BOP!$A$44:$IV$44,[36]BOP!$A$59:$IV$59,[36]BOP!#REF!,[36]BOP!#REF!,[36]BOP!$A$79:$IV$79,[36]BOP!#REF!</definedName>
    <definedName name="Z_EA8011E6_017A_11D2_98BD_00C04FC96ABD_.wvu.Rows" localSheetId="69" hidden="1">[36]BOP!$A$36:$IV$36,[36]BOP!$A$44:$IV$44,[36]BOP!$A$59:$IV$59,[36]BOP!#REF!,[36]BOP!#REF!,[36]BOP!$A$79:$IV$79,[36]BOP!#REF!</definedName>
    <definedName name="Z_EA8011E6_017A_11D2_98BD_00C04FC96ABD_.wvu.Rows" localSheetId="71" hidden="1">[36]BOP!$A$36:$IV$36,[36]BOP!$A$44:$IV$44,[36]BOP!$A$59:$IV$59,[36]BOP!#REF!,[36]BOP!#REF!,[36]BOP!$A$79:$IV$79,[36]BOP!#REF!</definedName>
    <definedName name="Z_EA8011E6_017A_11D2_98BD_00C04FC96ABD_.wvu.Rows" localSheetId="73" hidden="1">[36]BOP!$A$36:$IV$36,[36]BOP!$A$44:$IV$44,[36]BOP!$A$59:$IV$59,[36]BOP!#REF!,[36]BOP!#REF!,[36]BOP!$A$79:$IV$79,[36]BOP!#REF!</definedName>
    <definedName name="Z_EA8011E6_017A_11D2_98BD_00C04FC96ABD_.wvu.Rows" localSheetId="74" hidden="1">[36]BOP!$A$36:$IV$36,[36]BOP!$A$44:$IV$44,[36]BOP!$A$59:$IV$59,[36]BOP!#REF!,[36]BOP!#REF!,[36]BOP!$A$79:$IV$79,[36]BOP!#REF!</definedName>
    <definedName name="Z_EA8011E6_017A_11D2_98BD_00C04FC96ABD_.wvu.Rows" localSheetId="0" hidden="1">[36]BOP!$A$36:$IV$36,[36]BOP!$A$44:$IV$44,[36]BOP!$A$59:$IV$59,[36]BOP!#REF!,[36]BOP!#REF!,[36]BOP!$A$79:$IV$79,[36]BOP!#REF!</definedName>
    <definedName name="Z_EA8011E6_017A_11D2_98BD_00C04FC96ABD_.wvu.Rows" hidden="1">[36]BOP!$A$36:$IV$36,[36]BOP!$A$44:$IV$44,[36]BOP!$A$59:$IV$59,[36]BOP!#REF!,[36]BOP!#REF!,[36]BOP!$A$79:$IV$79,[36]BOP!#REF!</definedName>
    <definedName name="Z_EA8011E9_017A_11D2_98BD_00C04FC96ABD_.wvu.Rows" localSheetId="21" hidden="1">[36]BOP!$A$36:$IV$36,[36]BOP!$A$44:$IV$44,[36]BOP!$A$59:$IV$59,[36]BOP!#REF!,[36]BOP!#REF!,[36]BOP!$A$79:$IV$79,[36]BOP!$A$81:$IV$88,[36]BOP!#REF!</definedName>
    <definedName name="Z_EA8011E9_017A_11D2_98BD_00C04FC96ABD_.wvu.Rows" localSheetId="23" hidden="1">[36]BOP!$A$36:$IV$36,[36]BOP!$A$44:$IV$44,[36]BOP!$A$59:$IV$59,[36]BOP!#REF!,[36]BOP!#REF!,[36]BOP!$A$79:$IV$79,[36]BOP!$A$81:$IV$88,[36]BOP!#REF!</definedName>
    <definedName name="Z_EA8011E9_017A_11D2_98BD_00C04FC96ABD_.wvu.Rows" localSheetId="41" hidden="1">[37]BOP!$A$36:$IV$36,[37]BOP!$A$44:$IV$44,[37]BOP!$A$59:$IV$59,[37]BOP!#REF!,[37]BOP!#REF!,[37]BOP!$A$79:$IV$79,[37]BOP!$A$81:$IV$88,[37]BOP!#REF!</definedName>
    <definedName name="Z_EA8011E9_017A_11D2_98BD_00C04FC96ABD_.wvu.Rows" localSheetId="42" hidden="1">[37]BOP!$A$36:$IV$36,[37]BOP!$A$44:$IV$44,[37]BOP!$A$59:$IV$59,[37]BOP!#REF!,[37]BOP!#REF!,[37]BOP!$A$79:$IV$79,[37]BOP!$A$81:$IV$88,[37]BOP!#REF!</definedName>
    <definedName name="Z_EA8011E9_017A_11D2_98BD_00C04FC96ABD_.wvu.Rows" localSheetId="43" hidden="1">[38]BOP!$A$36:$IV$36,[38]BOP!$A$44:$IV$44,[38]BOP!$A$59:$IV$59,[38]BOP!#REF!,[38]BOP!#REF!,[38]BOP!$A$79:$IV$79,[38]BOP!$A$81:$IV$88,[38]BOP!#REF!</definedName>
    <definedName name="Z_EA8011E9_017A_11D2_98BD_00C04FC96ABD_.wvu.Rows" localSheetId="44" hidden="1">[38]BOP!$A$36:$IV$36,[38]BOP!$A$44:$IV$44,[38]BOP!$A$59:$IV$59,[38]BOP!#REF!,[38]BOP!#REF!,[38]BOP!$A$79:$IV$79,[38]BOP!$A$81:$IV$88,[38]BOP!#REF!</definedName>
    <definedName name="Z_EA8011E9_017A_11D2_98BD_00C04FC96ABD_.wvu.Rows" localSheetId="45" hidden="1">[38]BOP!$A$36:$IV$36,[38]BOP!$A$44:$IV$44,[38]BOP!$A$59:$IV$59,[38]BOP!#REF!,[38]BOP!#REF!,[38]BOP!$A$79:$IV$79,[38]BOP!$A$81:$IV$88,[38]BOP!#REF!</definedName>
    <definedName name="Z_EA8011E9_017A_11D2_98BD_00C04FC96ABD_.wvu.Rows" hidden="1">[36]BOP!$A$36:$IV$36,[36]BOP!$A$44:$IV$44,[36]BOP!$A$59:$IV$59,[36]BOP!#REF!,[36]BOP!#REF!,[36]BOP!$A$79:$IV$79,[36]BOP!$A$81:$IV$88,[36]BOP!#REF!</definedName>
    <definedName name="Z_EA8011EC_017A_11D2_98BD_00C04FC96ABD_.wvu.Rows" localSheetId="21" hidden="1">[36]BOP!$A$36:$IV$36,[36]BOP!$A$44:$IV$44,[36]BOP!$A$59:$IV$59,[36]BOP!#REF!,[36]BOP!#REF!,[36]BOP!$A$79:$IV$79,[36]BOP!$A$81:$IV$88,[36]BOP!#REF!,[36]BOP!#REF!</definedName>
    <definedName name="Z_EA8011EC_017A_11D2_98BD_00C04FC96ABD_.wvu.Rows" localSheetId="23" hidden="1">[36]BOP!$A$36:$IV$36,[36]BOP!$A$44:$IV$44,[36]BOP!$A$59:$IV$59,[36]BOP!#REF!,[36]BOP!#REF!,[36]BOP!$A$79:$IV$79,[36]BOP!$A$81:$IV$88,[36]BOP!#REF!,[36]BOP!#REF!</definedName>
    <definedName name="Z_EA8011EC_017A_11D2_98BD_00C04FC96ABD_.wvu.Rows" localSheetId="41" hidden="1">[37]BOP!$A$36:$IV$36,[37]BOP!$A$44:$IV$44,[37]BOP!$A$59:$IV$59,[37]BOP!#REF!,[37]BOP!#REF!,[37]BOP!$A$79:$IV$79,[37]BOP!$A$81:$IV$88,[37]BOP!#REF!,[37]BOP!#REF!</definedName>
    <definedName name="Z_EA8011EC_017A_11D2_98BD_00C04FC96ABD_.wvu.Rows" localSheetId="42" hidden="1">[37]BOP!$A$36:$IV$36,[37]BOP!$A$44:$IV$44,[37]BOP!$A$59:$IV$59,[37]BOP!#REF!,[37]BOP!#REF!,[37]BOP!$A$79:$IV$79,[37]BOP!$A$81:$IV$88,[37]BOP!#REF!,[37]BOP!#REF!</definedName>
    <definedName name="Z_EA8011EC_017A_11D2_98BD_00C04FC96ABD_.wvu.Rows" localSheetId="43" hidden="1">[38]BOP!$A$36:$IV$36,[38]BOP!$A$44:$IV$44,[38]BOP!$A$59:$IV$59,[38]BOP!#REF!,[38]BOP!#REF!,[38]BOP!$A$79:$IV$79,[38]BOP!$A$81:$IV$88,[38]BOP!#REF!,[38]BOP!#REF!</definedName>
    <definedName name="Z_EA8011EC_017A_11D2_98BD_00C04FC96ABD_.wvu.Rows" localSheetId="44" hidden="1">[38]BOP!$A$36:$IV$36,[38]BOP!$A$44:$IV$44,[38]BOP!$A$59:$IV$59,[38]BOP!#REF!,[38]BOP!#REF!,[38]BOP!$A$79:$IV$79,[38]BOP!$A$81:$IV$88,[38]BOP!#REF!,[38]BOP!#REF!</definedName>
    <definedName name="Z_EA8011EC_017A_11D2_98BD_00C04FC96ABD_.wvu.Rows" localSheetId="45" hidden="1">[38]BOP!$A$36:$IV$36,[38]BOP!$A$44:$IV$44,[38]BOP!$A$59:$IV$59,[38]BOP!#REF!,[38]BOP!#REF!,[38]BOP!$A$79:$IV$79,[38]BOP!$A$81:$IV$88,[38]BOP!#REF!,[38]BOP!#REF!</definedName>
    <definedName name="Z_EA8011EC_017A_11D2_98BD_00C04FC96ABD_.wvu.Rows" hidden="1">[36]BOP!$A$36:$IV$36,[36]BOP!$A$44:$IV$44,[36]BOP!$A$59:$IV$59,[36]BOP!#REF!,[36]BOP!#REF!,[36]BOP!$A$79:$IV$79,[36]BOP!$A$81:$IV$88,[36]BOP!#REF!,[36]BOP!#REF!</definedName>
    <definedName name="Z_EA86CE3A_00A2_11D2_98BC_00C04FC96ABD_.wvu.Rows" localSheetId="21" hidden="1">[36]BOP!$A$36:$IV$36,[36]BOP!$A$44:$IV$44,[36]BOP!$A$59:$IV$59,[36]BOP!#REF!,[36]BOP!#REF!,[36]BOP!$A$81:$IV$88</definedName>
    <definedName name="Z_EA86CE3A_00A2_11D2_98BC_00C04FC96ABD_.wvu.Rows" localSheetId="23" hidden="1">[36]BOP!$A$36:$IV$36,[36]BOP!$A$44:$IV$44,[36]BOP!$A$59:$IV$59,[36]BOP!#REF!,[36]BOP!#REF!,[36]BOP!$A$81:$IV$88</definedName>
    <definedName name="Z_EA86CE3A_00A2_11D2_98BC_00C04FC96ABD_.wvu.Rows" localSheetId="41" hidden="1">[37]BOP!$A$36:$IV$36,[37]BOP!$A$44:$IV$44,[37]BOP!$A$59:$IV$59,[37]BOP!#REF!,[37]BOP!#REF!,[37]BOP!$A$81:$IV$88</definedName>
    <definedName name="Z_EA86CE3A_00A2_11D2_98BC_00C04FC96ABD_.wvu.Rows" localSheetId="42" hidden="1">[37]BOP!$A$36:$IV$36,[37]BOP!$A$44:$IV$44,[37]BOP!$A$59:$IV$59,[37]BOP!#REF!,[37]BOP!#REF!,[37]BOP!$A$81:$IV$88</definedName>
    <definedName name="Z_EA86CE3A_00A2_11D2_98BC_00C04FC96ABD_.wvu.Rows" localSheetId="43" hidden="1">[38]BOP!$A$36:$IV$36,[38]BOP!$A$44:$IV$44,[38]BOP!$A$59:$IV$59,[38]BOP!#REF!,[38]BOP!#REF!,[38]BOP!$A$81:$IV$88</definedName>
    <definedName name="Z_EA86CE3A_00A2_11D2_98BC_00C04FC96ABD_.wvu.Rows" localSheetId="44" hidden="1">[38]BOP!$A$36:$IV$36,[38]BOP!$A$44:$IV$44,[38]BOP!$A$59:$IV$59,[38]BOP!#REF!,[38]BOP!#REF!,[38]BOP!$A$81:$IV$88</definedName>
    <definedName name="Z_EA86CE3A_00A2_11D2_98BC_00C04FC96ABD_.wvu.Rows" localSheetId="45" hidden="1">[38]BOP!$A$36:$IV$36,[38]BOP!$A$44:$IV$44,[38]BOP!$A$59:$IV$59,[38]BOP!#REF!,[38]BOP!#REF!,[38]BOP!$A$81:$IV$88</definedName>
    <definedName name="Z_EA86CE3A_00A2_11D2_98BC_00C04FC96ABD_.wvu.Rows" hidden="1">[36]BOP!$A$36:$IV$36,[36]BOP!$A$44:$IV$44,[36]BOP!$A$59:$IV$59,[36]BOP!#REF!,[36]BOP!#REF!,[36]BOP!$A$81:$IV$88</definedName>
    <definedName name="Z_EA86CE3B_00A2_11D2_98BC_00C04FC96ABD_.wvu.Rows" localSheetId="21" hidden="1">[36]BOP!$A$36:$IV$36,[36]BOP!$A$44:$IV$44,[36]BOP!$A$59:$IV$59,[36]BOP!#REF!,[36]BOP!#REF!,[36]BOP!$A$81:$IV$88</definedName>
    <definedName name="Z_EA86CE3B_00A2_11D2_98BC_00C04FC96ABD_.wvu.Rows" localSheetId="23" hidden="1">[36]BOP!$A$36:$IV$36,[36]BOP!$A$44:$IV$44,[36]BOP!$A$59:$IV$59,[36]BOP!#REF!,[36]BOP!#REF!,[36]BOP!$A$81:$IV$88</definedName>
    <definedName name="Z_EA86CE3B_00A2_11D2_98BC_00C04FC96ABD_.wvu.Rows" localSheetId="41" hidden="1">[37]BOP!$A$36:$IV$36,[37]BOP!$A$44:$IV$44,[37]BOP!$A$59:$IV$59,[37]BOP!#REF!,[37]BOP!#REF!,[37]BOP!$A$81:$IV$88</definedName>
    <definedName name="Z_EA86CE3B_00A2_11D2_98BC_00C04FC96ABD_.wvu.Rows" localSheetId="42" hidden="1">[37]BOP!$A$36:$IV$36,[37]BOP!$A$44:$IV$44,[37]BOP!$A$59:$IV$59,[37]BOP!#REF!,[37]BOP!#REF!,[37]BOP!$A$81:$IV$88</definedName>
    <definedName name="Z_EA86CE3B_00A2_11D2_98BC_00C04FC96ABD_.wvu.Rows" localSheetId="43" hidden="1">[38]BOP!$A$36:$IV$36,[38]BOP!$A$44:$IV$44,[38]BOP!$A$59:$IV$59,[38]BOP!#REF!,[38]BOP!#REF!,[38]BOP!$A$81:$IV$88</definedName>
    <definedName name="Z_EA86CE3B_00A2_11D2_98BC_00C04FC96ABD_.wvu.Rows" localSheetId="44" hidden="1">[38]BOP!$A$36:$IV$36,[38]BOP!$A$44:$IV$44,[38]BOP!$A$59:$IV$59,[38]BOP!#REF!,[38]BOP!#REF!,[38]BOP!$A$81:$IV$88</definedName>
    <definedName name="Z_EA86CE3B_00A2_11D2_98BC_00C04FC96ABD_.wvu.Rows" localSheetId="45" hidden="1">[38]BOP!$A$36:$IV$36,[38]BOP!$A$44:$IV$44,[38]BOP!$A$59:$IV$59,[38]BOP!#REF!,[38]BOP!#REF!,[38]BOP!$A$81:$IV$88</definedName>
    <definedName name="Z_EA86CE3B_00A2_11D2_98BC_00C04FC96ABD_.wvu.Rows" hidden="1">[36]BOP!$A$36:$IV$36,[36]BOP!$A$44:$IV$44,[36]BOP!$A$59:$IV$59,[36]BOP!#REF!,[36]BOP!#REF!,[36]BOP!$A$81:$IV$88</definedName>
    <definedName name="Z_EA86CE3C_00A2_11D2_98BC_00C04FC96ABD_.wvu.Rows" localSheetId="21" hidden="1">[36]BOP!$A$36:$IV$36,[36]BOP!$A$44:$IV$44,[36]BOP!$A$59:$IV$59,[36]BOP!#REF!,[36]BOP!#REF!,[36]BOP!$A$81:$IV$88</definedName>
    <definedName name="Z_EA86CE3C_00A2_11D2_98BC_00C04FC96ABD_.wvu.Rows" localSheetId="23" hidden="1">[36]BOP!$A$36:$IV$36,[36]BOP!$A$44:$IV$44,[36]BOP!$A$59:$IV$59,[36]BOP!#REF!,[36]BOP!#REF!,[36]BOP!$A$81:$IV$88</definedName>
    <definedName name="Z_EA86CE3C_00A2_11D2_98BC_00C04FC96ABD_.wvu.Rows" localSheetId="41" hidden="1">[37]BOP!$A$36:$IV$36,[37]BOP!$A$44:$IV$44,[37]BOP!$A$59:$IV$59,[37]BOP!#REF!,[37]BOP!#REF!,[37]BOP!$A$81:$IV$88</definedName>
    <definedName name="Z_EA86CE3C_00A2_11D2_98BC_00C04FC96ABD_.wvu.Rows" localSheetId="42" hidden="1">[37]BOP!$A$36:$IV$36,[37]BOP!$A$44:$IV$44,[37]BOP!$A$59:$IV$59,[37]BOP!#REF!,[37]BOP!#REF!,[37]BOP!$A$81:$IV$88</definedName>
    <definedName name="Z_EA86CE3C_00A2_11D2_98BC_00C04FC96ABD_.wvu.Rows" localSheetId="43" hidden="1">[38]BOP!$A$36:$IV$36,[38]BOP!$A$44:$IV$44,[38]BOP!$A$59:$IV$59,[38]BOP!#REF!,[38]BOP!#REF!,[38]BOP!$A$81:$IV$88</definedName>
    <definedName name="Z_EA86CE3C_00A2_11D2_98BC_00C04FC96ABD_.wvu.Rows" localSheetId="44" hidden="1">[38]BOP!$A$36:$IV$36,[38]BOP!$A$44:$IV$44,[38]BOP!$A$59:$IV$59,[38]BOP!#REF!,[38]BOP!#REF!,[38]BOP!$A$81:$IV$88</definedName>
    <definedName name="Z_EA86CE3C_00A2_11D2_98BC_00C04FC96ABD_.wvu.Rows" localSheetId="45" hidden="1">[38]BOP!$A$36:$IV$36,[38]BOP!$A$44:$IV$44,[38]BOP!$A$59:$IV$59,[38]BOP!#REF!,[38]BOP!#REF!,[38]BOP!$A$81:$IV$88</definedName>
    <definedName name="Z_EA86CE3C_00A2_11D2_98BC_00C04FC96ABD_.wvu.Rows" hidden="1">[36]BOP!$A$36:$IV$36,[36]BOP!$A$44:$IV$44,[36]BOP!$A$59:$IV$59,[36]BOP!#REF!,[36]BOP!#REF!,[36]BOP!$A$81:$IV$88</definedName>
    <definedName name="Z_EA86CE3D_00A2_11D2_98BC_00C04FC96ABD_.wvu.Rows" localSheetId="21" hidden="1">[36]BOP!$A$36:$IV$36,[36]BOP!$A$44:$IV$44,[36]BOP!$A$59:$IV$59,[36]BOP!#REF!,[36]BOP!#REF!,[36]BOP!$A$81:$IV$88</definedName>
    <definedName name="Z_EA86CE3D_00A2_11D2_98BC_00C04FC96ABD_.wvu.Rows" localSheetId="23" hidden="1">[36]BOP!$A$36:$IV$36,[36]BOP!$A$44:$IV$44,[36]BOP!$A$59:$IV$59,[36]BOP!#REF!,[36]BOP!#REF!,[36]BOP!$A$81:$IV$88</definedName>
    <definedName name="Z_EA86CE3D_00A2_11D2_98BC_00C04FC96ABD_.wvu.Rows" localSheetId="41" hidden="1">[37]BOP!$A$36:$IV$36,[37]BOP!$A$44:$IV$44,[37]BOP!$A$59:$IV$59,[37]BOP!#REF!,[37]BOP!#REF!,[37]BOP!$A$81:$IV$88</definedName>
    <definedName name="Z_EA86CE3D_00A2_11D2_98BC_00C04FC96ABD_.wvu.Rows" localSheetId="42" hidden="1">[37]BOP!$A$36:$IV$36,[37]BOP!$A$44:$IV$44,[37]BOP!$A$59:$IV$59,[37]BOP!#REF!,[37]BOP!#REF!,[37]BOP!$A$81:$IV$88</definedName>
    <definedName name="Z_EA86CE3D_00A2_11D2_98BC_00C04FC96ABD_.wvu.Rows" localSheetId="43" hidden="1">[38]BOP!$A$36:$IV$36,[38]BOP!$A$44:$IV$44,[38]BOP!$A$59:$IV$59,[38]BOP!#REF!,[38]BOP!#REF!,[38]BOP!$A$81:$IV$88</definedName>
    <definedName name="Z_EA86CE3D_00A2_11D2_98BC_00C04FC96ABD_.wvu.Rows" localSheetId="44" hidden="1">[38]BOP!$A$36:$IV$36,[38]BOP!$A$44:$IV$44,[38]BOP!$A$59:$IV$59,[38]BOP!#REF!,[38]BOP!#REF!,[38]BOP!$A$81:$IV$88</definedName>
    <definedName name="Z_EA86CE3D_00A2_11D2_98BC_00C04FC96ABD_.wvu.Rows" localSheetId="45" hidden="1">[38]BOP!$A$36:$IV$36,[38]BOP!$A$44:$IV$44,[38]BOP!$A$59:$IV$59,[38]BOP!#REF!,[38]BOP!#REF!,[38]BOP!$A$81:$IV$88</definedName>
    <definedName name="Z_EA86CE3D_00A2_11D2_98BC_00C04FC96ABD_.wvu.Rows" hidden="1">[36]BOP!$A$36:$IV$36,[36]BOP!$A$44:$IV$44,[36]BOP!$A$59:$IV$59,[36]BOP!#REF!,[36]BOP!#REF!,[36]BOP!$A$81:$IV$88</definedName>
    <definedName name="Z_EA86CE3E_00A2_11D2_98BC_00C04FC96ABD_.wvu.Rows" localSheetId="21" hidden="1">[36]BOP!$A$36:$IV$36,[36]BOP!$A$44:$IV$44,[36]BOP!$A$59:$IV$59,[36]BOP!#REF!,[36]BOP!#REF!,[36]BOP!$A$79:$IV$79,[36]BOP!$A$81:$IV$88,[36]BOP!#REF!</definedName>
    <definedName name="Z_EA86CE3E_00A2_11D2_98BC_00C04FC96ABD_.wvu.Rows" localSheetId="23" hidden="1">[36]BOP!$A$36:$IV$36,[36]BOP!$A$44:$IV$44,[36]BOP!$A$59:$IV$59,[36]BOP!#REF!,[36]BOP!#REF!,[36]BOP!$A$79:$IV$79,[36]BOP!$A$81:$IV$88,[36]BOP!#REF!</definedName>
    <definedName name="Z_EA86CE3E_00A2_11D2_98BC_00C04FC96ABD_.wvu.Rows" localSheetId="41" hidden="1">[37]BOP!$A$36:$IV$36,[37]BOP!$A$44:$IV$44,[37]BOP!$A$59:$IV$59,[37]BOP!#REF!,[37]BOP!#REF!,[37]BOP!$A$79:$IV$79,[37]BOP!$A$81:$IV$88,[37]BOP!#REF!</definedName>
    <definedName name="Z_EA86CE3E_00A2_11D2_98BC_00C04FC96ABD_.wvu.Rows" localSheetId="42" hidden="1">[37]BOP!$A$36:$IV$36,[37]BOP!$A$44:$IV$44,[37]BOP!$A$59:$IV$59,[37]BOP!#REF!,[37]BOP!#REF!,[37]BOP!$A$79:$IV$79,[37]BOP!$A$81:$IV$88,[37]BOP!#REF!</definedName>
    <definedName name="Z_EA86CE3E_00A2_11D2_98BC_00C04FC96ABD_.wvu.Rows" localSheetId="43" hidden="1">[38]BOP!$A$36:$IV$36,[38]BOP!$A$44:$IV$44,[38]BOP!$A$59:$IV$59,[38]BOP!#REF!,[38]BOP!#REF!,[38]BOP!$A$79:$IV$79,[38]BOP!$A$81:$IV$88,[38]BOP!#REF!</definedName>
    <definedName name="Z_EA86CE3E_00A2_11D2_98BC_00C04FC96ABD_.wvu.Rows" localSheetId="44" hidden="1">[38]BOP!$A$36:$IV$36,[38]BOP!$A$44:$IV$44,[38]BOP!$A$59:$IV$59,[38]BOP!#REF!,[38]BOP!#REF!,[38]BOP!$A$79:$IV$79,[38]BOP!$A$81:$IV$88,[38]BOP!#REF!</definedName>
    <definedName name="Z_EA86CE3E_00A2_11D2_98BC_00C04FC96ABD_.wvu.Rows" localSheetId="45" hidden="1">[38]BOP!$A$36:$IV$36,[38]BOP!$A$44:$IV$44,[38]BOP!$A$59:$IV$59,[38]BOP!#REF!,[38]BOP!#REF!,[38]BOP!$A$79:$IV$79,[38]BOP!$A$81:$IV$88,[38]BOP!#REF!</definedName>
    <definedName name="Z_EA86CE3E_00A2_11D2_98BC_00C04FC96ABD_.wvu.Rows" hidden="1">[36]BOP!$A$36:$IV$36,[36]BOP!$A$44:$IV$44,[36]BOP!$A$59:$IV$59,[36]BOP!#REF!,[36]BOP!#REF!,[36]BOP!$A$79:$IV$79,[36]BOP!$A$81:$IV$88,[36]BOP!#REF!</definedName>
    <definedName name="Z_EA86CE3F_00A2_11D2_98BC_00C04FC96ABD_.wvu.Rows" localSheetId="21" hidden="1">[36]BOP!$A$36:$IV$36,[36]BOP!$A$44:$IV$44,[36]BOP!$A$59:$IV$59,[36]BOP!#REF!,[36]BOP!#REF!,[36]BOP!$A$79:$IV$79,[36]BOP!$A$81:$IV$88</definedName>
    <definedName name="Z_EA86CE3F_00A2_11D2_98BC_00C04FC96ABD_.wvu.Rows" localSheetId="23" hidden="1">[36]BOP!$A$36:$IV$36,[36]BOP!$A$44:$IV$44,[36]BOP!$A$59:$IV$59,[36]BOP!#REF!,[36]BOP!#REF!,[36]BOP!$A$79:$IV$79,[36]BOP!$A$81:$IV$88</definedName>
    <definedName name="Z_EA86CE3F_00A2_11D2_98BC_00C04FC96ABD_.wvu.Rows" localSheetId="41" hidden="1">[37]BOP!$A$36:$IV$36,[37]BOP!$A$44:$IV$44,[37]BOP!$A$59:$IV$59,[37]BOP!#REF!,[37]BOP!#REF!,[37]BOP!$A$79:$IV$79,[37]BOP!$A$81:$IV$88</definedName>
    <definedName name="Z_EA86CE3F_00A2_11D2_98BC_00C04FC96ABD_.wvu.Rows" localSheetId="42" hidden="1">[37]BOP!$A$36:$IV$36,[37]BOP!$A$44:$IV$44,[37]BOP!$A$59:$IV$59,[37]BOP!#REF!,[37]BOP!#REF!,[37]BOP!$A$79:$IV$79,[37]BOP!$A$81:$IV$88</definedName>
    <definedName name="Z_EA86CE3F_00A2_11D2_98BC_00C04FC96ABD_.wvu.Rows" localSheetId="43" hidden="1">[38]BOP!$A$36:$IV$36,[38]BOP!$A$44:$IV$44,[38]BOP!$A$59:$IV$59,[38]BOP!#REF!,[38]BOP!#REF!,[38]BOP!$A$79:$IV$79,[38]BOP!$A$81:$IV$88</definedName>
    <definedName name="Z_EA86CE3F_00A2_11D2_98BC_00C04FC96ABD_.wvu.Rows" localSheetId="44" hidden="1">[38]BOP!$A$36:$IV$36,[38]BOP!$A$44:$IV$44,[38]BOP!$A$59:$IV$59,[38]BOP!#REF!,[38]BOP!#REF!,[38]BOP!$A$79:$IV$79,[38]BOP!$A$81:$IV$88</definedName>
    <definedName name="Z_EA86CE3F_00A2_11D2_98BC_00C04FC96ABD_.wvu.Rows" localSheetId="45" hidden="1">[38]BOP!$A$36:$IV$36,[38]BOP!$A$44:$IV$44,[38]BOP!$A$59:$IV$59,[38]BOP!#REF!,[38]BOP!#REF!,[38]BOP!$A$79:$IV$79,[38]BOP!$A$81:$IV$88</definedName>
    <definedName name="Z_EA86CE3F_00A2_11D2_98BC_00C04FC96ABD_.wvu.Rows" hidden="1">[36]BOP!$A$36:$IV$36,[36]BOP!$A$44:$IV$44,[36]BOP!$A$59:$IV$59,[36]BOP!#REF!,[36]BOP!#REF!,[36]BOP!$A$79:$IV$79,[36]BOP!$A$81:$IV$88</definedName>
    <definedName name="Z_EA86CE40_00A2_11D2_98BC_00C04FC96ABD_.wvu.Rows" localSheetId="1" hidden="1">[36]BOP!$A$36:$IV$36,[36]BOP!$A$44:$IV$44,[36]BOP!$A$59:$IV$59,[36]BOP!#REF!,[36]BOP!#REF!,[36]BOP!$A$79:$IV$79,[36]BOP!#REF!</definedName>
    <definedName name="Z_EA86CE40_00A2_11D2_98BC_00C04FC96ABD_.wvu.Rows" localSheetId="21" hidden="1">[36]BOP!$A$36:$IV$36,[36]BOP!$A$44:$IV$44,[36]BOP!$A$59:$IV$59,[36]BOP!#REF!,[36]BOP!#REF!,[36]BOP!$A$79:$IV$79,[36]BOP!#REF!</definedName>
    <definedName name="Z_EA86CE40_00A2_11D2_98BC_00C04FC96ABD_.wvu.Rows" localSheetId="22" hidden="1">[36]BOP!$A$36:$IV$36,[36]BOP!$A$44:$IV$44,[36]BOP!$A$59:$IV$59,[36]BOP!#REF!,[36]BOP!#REF!,[36]BOP!$A$79:$IV$79,[36]BOP!#REF!</definedName>
    <definedName name="Z_EA86CE40_00A2_11D2_98BC_00C04FC96ABD_.wvu.Rows" localSheetId="23" hidden="1">[36]BOP!$A$36:$IV$36,[36]BOP!$A$44:$IV$44,[36]BOP!$A$59:$IV$59,[36]BOP!#REF!,[36]BOP!#REF!,[36]BOP!$A$79:$IV$79,[36]BOP!#REF!</definedName>
    <definedName name="Z_EA86CE40_00A2_11D2_98BC_00C04FC96ABD_.wvu.Rows" localSheetId="2" hidden="1">[36]BOP!$A$36:$IV$36,[36]BOP!$A$44:$IV$44,[36]BOP!$A$59:$IV$59,[36]BOP!#REF!,[36]BOP!#REF!,[36]BOP!$A$79:$IV$79,[36]BOP!#REF!</definedName>
    <definedName name="Z_EA86CE40_00A2_11D2_98BC_00C04FC96ABD_.wvu.Rows" localSheetId="26" hidden="1">[36]BOP!$A$36:$IV$36,[36]BOP!$A$44:$IV$44,[36]BOP!$A$59:$IV$59,[36]BOP!#REF!,[36]BOP!#REF!,[36]BOP!$A$79:$IV$79,[36]BOP!#REF!</definedName>
    <definedName name="Z_EA86CE40_00A2_11D2_98BC_00C04FC96ABD_.wvu.Rows" localSheetId="27" hidden="1">[36]BOP!$A$36:$IV$36,[36]BOP!$A$44:$IV$44,[36]BOP!$A$59:$IV$59,[36]BOP!#REF!,[36]BOP!#REF!,[36]BOP!$A$79:$IV$79,[36]BOP!#REF!</definedName>
    <definedName name="Z_EA86CE40_00A2_11D2_98BC_00C04FC96ABD_.wvu.Rows" localSheetId="31" hidden="1">[36]BOP!$A$36:$IV$36,[36]BOP!$A$44:$IV$44,[36]BOP!$A$59:$IV$59,[36]BOP!#REF!,[36]BOP!#REF!,[36]BOP!$A$79:$IV$79,[36]BOP!#REF!</definedName>
    <definedName name="Z_EA86CE40_00A2_11D2_98BC_00C04FC96ABD_.wvu.Rows" localSheetId="33" hidden="1">[36]BOP!$A$36:$IV$36,[36]BOP!$A$44:$IV$44,[36]BOP!$A$59:$IV$59,[36]BOP!#REF!,[36]BOP!#REF!,[36]BOP!$A$79:$IV$79,[36]BOP!#REF!</definedName>
    <definedName name="Z_EA86CE40_00A2_11D2_98BC_00C04FC96ABD_.wvu.Rows" localSheetId="3" hidden="1">[36]BOP!$A$36:$IV$36,[36]BOP!$A$44:$IV$44,[36]BOP!$A$59:$IV$59,[36]BOP!#REF!,[36]BOP!#REF!,[36]BOP!$A$79:$IV$79,[36]BOP!#REF!</definedName>
    <definedName name="Z_EA86CE40_00A2_11D2_98BC_00C04FC96ABD_.wvu.Rows" localSheetId="39" hidden="1">[36]BOP!$A$36:$IV$36,[36]BOP!$A$44:$IV$44,[36]BOP!$A$59:$IV$59,[36]BOP!#REF!,[36]BOP!#REF!,[36]BOP!$A$79:$IV$79,[36]BOP!#REF!</definedName>
    <definedName name="Z_EA86CE40_00A2_11D2_98BC_00C04FC96ABD_.wvu.Rows" localSheetId="40" hidden="1">[36]BOP!$A$36:$IV$36,[36]BOP!$A$44:$IV$44,[36]BOP!$A$59:$IV$59,[36]BOP!#REF!,[36]BOP!#REF!,[36]BOP!$A$79:$IV$79,[36]BOP!#REF!</definedName>
    <definedName name="Z_EA86CE40_00A2_11D2_98BC_00C04FC96ABD_.wvu.Rows" localSheetId="41" hidden="1">[37]BOP!$A$36:$IV$36,[37]BOP!$A$44:$IV$44,[37]BOP!$A$59:$IV$59,[37]BOP!#REF!,[37]BOP!#REF!,[37]BOP!$A$79:$IV$79,[37]BOP!#REF!</definedName>
    <definedName name="Z_EA86CE40_00A2_11D2_98BC_00C04FC96ABD_.wvu.Rows" localSheetId="42" hidden="1">[37]BOP!$A$36:$IV$36,[37]BOP!$A$44:$IV$44,[37]BOP!$A$59:$IV$59,[37]BOP!#REF!,[37]BOP!#REF!,[37]BOP!$A$79:$IV$79,[37]BOP!#REF!</definedName>
    <definedName name="Z_EA86CE40_00A2_11D2_98BC_00C04FC96ABD_.wvu.Rows" localSheetId="43" hidden="1">[38]BOP!$A$36:$IV$36,[38]BOP!$A$44:$IV$44,[38]BOP!$A$59:$IV$59,[38]BOP!#REF!,[38]BOP!#REF!,[38]BOP!$A$79:$IV$79,[38]BOP!#REF!</definedName>
    <definedName name="Z_EA86CE40_00A2_11D2_98BC_00C04FC96ABD_.wvu.Rows" localSheetId="44" hidden="1">[38]BOP!$A$36:$IV$36,[38]BOP!$A$44:$IV$44,[38]BOP!$A$59:$IV$59,[38]BOP!#REF!,[38]BOP!#REF!,[38]BOP!$A$79:$IV$79,[38]BOP!#REF!</definedName>
    <definedName name="Z_EA86CE40_00A2_11D2_98BC_00C04FC96ABD_.wvu.Rows" localSheetId="45" hidden="1">[38]BOP!$A$36:$IV$36,[38]BOP!$A$44:$IV$44,[38]BOP!$A$59:$IV$59,[38]BOP!#REF!,[38]BOP!#REF!,[38]BOP!$A$79:$IV$79,[38]BOP!#REF!</definedName>
    <definedName name="Z_EA86CE40_00A2_11D2_98BC_00C04FC96ABD_.wvu.Rows" localSheetId="46" hidden="1">[36]BOP!$A$36:$IV$36,[36]BOP!$A$44:$IV$44,[36]BOP!$A$59:$IV$59,[36]BOP!#REF!,[36]BOP!#REF!,[36]BOP!$A$79:$IV$79,[36]BOP!#REF!</definedName>
    <definedName name="Z_EA86CE40_00A2_11D2_98BC_00C04FC96ABD_.wvu.Rows" localSheetId="47" hidden="1">[36]BOP!$A$36:$IV$36,[36]BOP!$A$44:$IV$44,[36]BOP!$A$59:$IV$59,[36]BOP!#REF!,[36]BOP!#REF!,[36]BOP!$A$79:$IV$79,[36]BOP!#REF!</definedName>
    <definedName name="Z_EA86CE40_00A2_11D2_98BC_00C04FC96ABD_.wvu.Rows" localSheetId="48" hidden="1">[36]BOP!$A$36:$IV$36,[36]BOP!$A$44:$IV$44,[36]BOP!$A$59:$IV$59,[36]BOP!#REF!,[36]BOP!#REF!,[36]BOP!$A$79:$IV$79,[36]BOP!#REF!</definedName>
    <definedName name="Z_EA86CE40_00A2_11D2_98BC_00C04FC96ABD_.wvu.Rows" localSheetId="49" hidden="1">[36]BOP!$A$36:$IV$36,[36]BOP!$A$44:$IV$44,[36]BOP!$A$59:$IV$59,[36]BOP!#REF!,[36]BOP!#REF!,[36]BOP!$A$79:$IV$79,[36]BOP!#REF!</definedName>
    <definedName name="Z_EA86CE40_00A2_11D2_98BC_00C04FC96ABD_.wvu.Rows" localSheetId="50" hidden="1">[36]BOP!$A$36:$IV$36,[36]BOP!$A$44:$IV$44,[36]BOP!$A$59:$IV$59,[36]BOP!#REF!,[36]BOP!#REF!,[36]BOP!$A$79:$IV$79,[36]BOP!#REF!</definedName>
    <definedName name="Z_EA86CE40_00A2_11D2_98BC_00C04FC96ABD_.wvu.Rows" localSheetId="51" hidden="1">[36]BOP!$A$36:$IV$36,[36]BOP!$A$44:$IV$44,[36]BOP!$A$59:$IV$59,[36]BOP!#REF!,[36]BOP!#REF!,[36]BOP!$A$79:$IV$79,[36]BOP!#REF!</definedName>
    <definedName name="Z_EA86CE40_00A2_11D2_98BC_00C04FC96ABD_.wvu.Rows" localSheetId="52" hidden="1">[36]BOP!$A$36:$IV$36,[36]BOP!$A$44:$IV$44,[36]BOP!$A$59:$IV$59,[36]BOP!#REF!,[36]BOP!#REF!,[36]BOP!$A$79:$IV$79,[36]BOP!#REF!</definedName>
    <definedName name="Z_EA86CE40_00A2_11D2_98BC_00C04FC96ABD_.wvu.Rows" localSheetId="53" hidden="1">[36]BOP!$A$36:$IV$36,[36]BOP!$A$44:$IV$44,[36]BOP!$A$59:$IV$59,[36]BOP!#REF!,[36]BOP!#REF!,[36]BOP!$A$79:$IV$79,[36]BOP!#REF!</definedName>
    <definedName name="Z_EA86CE40_00A2_11D2_98BC_00C04FC96ABD_.wvu.Rows" localSheetId="54" hidden="1">[36]BOP!$A$36:$IV$36,[36]BOP!$A$44:$IV$44,[36]BOP!$A$59:$IV$59,[36]BOP!#REF!,[36]BOP!#REF!,[36]BOP!$A$79:$IV$79,[36]BOP!#REF!</definedName>
    <definedName name="Z_EA86CE40_00A2_11D2_98BC_00C04FC96ABD_.wvu.Rows" localSheetId="55" hidden="1">[36]BOP!$A$36:$IV$36,[36]BOP!$A$44:$IV$44,[36]BOP!$A$59:$IV$59,[36]BOP!#REF!,[36]BOP!#REF!,[36]BOP!$A$79:$IV$79,[36]BOP!#REF!</definedName>
    <definedName name="Z_EA86CE40_00A2_11D2_98BC_00C04FC96ABD_.wvu.Rows" localSheetId="56" hidden="1">[36]BOP!$A$36:$IV$36,[36]BOP!$A$44:$IV$44,[36]BOP!$A$59:$IV$59,[36]BOP!#REF!,[36]BOP!#REF!,[36]BOP!$A$79:$IV$79,[36]BOP!#REF!</definedName>
    <definedName name="Z_EA86CE40_00A2_11D2_98BC_00C04FC96ABD_.wvu.Rows" localSheetId="58" hidden="1">[36]BOP!$A$36:$IV$36,[36]BOP!$A$44:$IV$44,[36]BOP!$A$59:$IV$59,[36]BOP!#REF!,[36]BOP!#REF!,[36]BOP!$A$79:$IV$79,[36]BOP!#REF!</definedName>
    <definedName name="Z_EA86CE40_00A2_11D2_98BC_00C04FC96ABD_.wvu.Rows" localSheetId="59" hidden="1">[36]BOP!$A$36:$IV$36,[36]BOP!$A$44:$IV$44,[36]BOP!$A$59:$IV$59,[36]BOP!#REF!,[36]BOP!#REF!,[36]BOP!$A$79:$IV$79,[36]BOP!#REF!</definedName>
    <definedName name="Z_EA86CE40_00A2_11D2_98BC_00C04FC96ABD_.wvu.Rows" localSheetId="64" hidden="1">[36]BOP!$A$36:$IV$36,[36]BOP!$A$44:$IV$44,[36]BOP!$A$59:$IV$59,[36]BOP!#REF!,[36]BOP!#REF!,[36]BOP!$A$79:$IV$79,[36]BOP!#REF!</definedName>
    <definedName name="Z_EA86CE40_00A2_11D2_98BC_00C04FC96ABD_.wvu.Rows" localSheetId="65" hidden="1">[36]BOP!$A$36:$IV$36,[36]BOP!$A$44:$IV$44,[36]BOP!$A$59:$IV$59,[36]BOP!#REF!,[36]BOP!#REF!,[36]BOP!$A$79:$IV$79,[36]BOP!#REF!</definedName>
    <definedName name="Z_EA86CE40_00A2_11D2_98BC_00C04FC96ABD_.wvu.Rows" localSheetId="66" hidden="1">[36]BOP!$A$36:$IV$36,[36]BOP!$A$44:$IV$44,[36]BOP!$A$59:$IV$59,[36]BOP!#REF!,[36]BOP!#REF!,[36]BOP!$A$79:$IV$79,[36]BOP!#REF!</definedName>
    <definedName name="Z_EA86CE40_00A2_11D2_98BC_00C04FC96ABD_.wvu.Rows" localSheetId="6" hidden="1">[36]BOP!$36:$36,[36]BOP!$44:$44,[36]BOP!$59:$59,[36]BOP!#REF!,[36]BOP!#REF!,[36]BOP!$79:$79,[36]BOP!#REF!</definedName>
    <definedName name="Z_EA86CE40_00A2_11D2_98BC_00C04FC96ABD_.wvu.Rows" localSheetId="67" hidden="1">[36]BOP!$A$36:$IV$36,[36]BOP!$A$44:$IV$44,[36]BOP!$A$59:$IV$59,[36]BOP!#REF!,[36]BOP!#REF!,[36]BOP!$A$79:$IV$79,[36]BOP!#REF!</definedName>
    <definedName name="Z_EA86CE40_00A2_11D2_98BC_00C04FC96ABD_.wvu.Rows" localSheetId="69" hidden="1">[36]BOP!$A$36:$IV$36,[36]BOP!$A$44:$IV$44,[36]BOP!$A$59:$IV$59,[36]BOP!#REF!,[36]BOP!#REF!,[36]BOP!$A$79:$IV$79,[36]BOP!#REF!</definedName>
    <definedName name="Z_EA86CE40_00A2_11D2_98BC_00C04FC96ABD_.wvu.Rows" localSheetId="71" hidden="1">[36]BOP!$A$36:$IV$36,[36]BOP!$A$44:$IV$44,[36]BOP!$A$59:$IV$59,[36]BOP!#REF!,[36]BOP!#REF!,[36]BOP!$A$79:$IV$79,[36]BOP!#REF!</definedName>
    <definedName name="Z_EA86CE40_00A2_11D2_98BC_00C04FC96ABD_.wvu.Rows" localSheetId="73" hidden="1">[36]BOP!$A$36:$IV$36,[36]BOP!$A$44:$IV$44,[36]BOP!$A$59:$IV$59,[36]BOP!#REF!,[36]BOP!#REF!,[36]BOP!$A$79:$IV$79,[36]BOP!#REF!</definedName>
    <definedName name="Z_EA86CE40_00A2_11D2_98BC_00C04FC96ABD_.wvu.Rows" localSheetId="74" hidden="1">[36]BOP!$A$36:$IV$36,[36]BOP!$A$44:$IV$44,[36]BOP!$A$59:$IV$59,[36]BOP!#REF!,[36]BOP!#REF!,[36]BOP!$A$79:$IV$79,[36]BOP!#REF!</definedName>
    <definedName name="Z_EA86CE40_00A2_11D2_98BC_00C04FC96ABD_.wvu.Rows" localSheetId="0" hidden="1">[36]BOP!$A$36:$IV$36,[36]BOP!$A$44:$IV$44,[36]BOP!$A$59:$IV$59,[36]BOP!#REF!,[36]BOP!#REF!,[36]BOP!$A$79:$IV$79,[36]BOP!#REF!</definedName>
    <definedName name="Z_EA86CE40_00A2_11D2_98BC_00C04FC96ABD_.wvu.Rows" hidden="1">[36]BOP!$A$36:$IV$36,[36]BOP!$A$44:$IV$44,[36]BOP!$A$59:$IV$59,[36]BOP!#REF!,[36]BOP!#REF!,[36]BOP!$A$79:$IV$79,[36]BOP!#REF!</definedName>
    <definedName name="Z_EA86CE41_00A2_11D2_98BC_00C04FC96ABD_.wvu.Rows" localSheetId="21" hidden="1">[36]BOP!$A$36:$IV$36,[36]BOP!$A$44:$IV$44,[36]BOP!$A$59:$IV$59,[36]BOP!#REF!,[36]BOP!#REF!,[36]BOP!$A$79:$IV$79,[36]BOP!$A$81:$IV$88,[36]BOP!#REF!</definedName>
    <definedName name="Z_EA86CE41_00A2_11D2_98BC_00C04FC96ABD_.wvu.Rows" localSheetId="23" hidden="1">[36]BOP!$A$36:$IV$36,[36]BOP!$A$44:$IV$44,[36]BOP!$A$59:$IV$59,[36]BOP!#REF!,[36]BOP!#REF!,[36]BOP!$A$79:$IV$79,[36]BOP!$A$81:$IV$88,[36]BOP!#REF!</definedName>
    <definedName name="Z_EA86CE41_00A2_11D2_98BC_00C04FC96ABD_.wvu.Rows" localSheetId="41" hidden="1">[37]BOP!$A$36:$IV$36,[37]BOP!$A$44:$IV$44,[37]BOP!$A$59:$IV$59,[37]BOP!#REF!,[37]BOP!#REF!,[37]BOP!$A$79:$IV$79,[37]BOP!$A$81:$IV$88,[37]BOP!#REF!</definedName>
    <definedName name="Z_EA86CE41_00A2_11D2_98BC_00C04FC96ABD_.wvu.Rows" localSheetId="42" hidden="1">[37]BOP!$A$36:$IV$36,[37]BOP!$A$44:$IV$44,[37]BOP!$A$59:$IV$59,[37]BOP!#REF!,[37]BOP!#REF!,[37]BOP!$A$79:$IV$79,[37]BOP!$A$81:$IV$88,[37]BOP!#REF!</definedName>
    <definedName name="Z_EA86CE41_00A2_11D2_98BC_00C04FC96ABD_.wvu.Rows" localSheetId="43" hidden="1">[38]BOP!$A$36:$IV$36,[38]BOP!$A$44:$IV$44,[38]BOP!$A$59:$IV$59,[38]BOP!#REF!,[38]BOP!#REF!,[38]BOP!$A$79:$IV$79,[38]BOP!$A$81:$IV$88,[38]BOP!#REF!</definedName>
    <definedName name="Z_EA86CE41_00A2_11D2_98BC_00C04FC96ABD_.wvu.Rows" localSheetId="44" hidden="1">[38]BOP!$A$36:$IV$36,[38]BOP!$A$44:$IV$44,[38]BOP!$A$59:$IV$59,[38]BOP!#REF!,[38]BOP!#REF!,[38]BOP!$A$79:$IV$79,[38]BOP!$A$81:$IV$88,[38]BOP!#REF!</definedName>
    <definedName name="Z_EA86CE41_00A2_11D2_98BC_00C04FC96ABD_.wvu.Rows" localSheetId="45" hidden="1">[38]BOP!$A$36:$IV$36,[38]BOP!$A$44:$IV$44,[38]BOP!$A$59:$IV$59,[38]BOP!#REF!,[38]BOP!#REF!,[38]BOP!$A$79:$IV$79,[38]BOP!$A$81:$IV$88,[38]BOP!#REF!</definedName>
    <definedName name="Z_EA86CE41_00A2_11D2_98BC_00C04FC96ABD_.wvu.Rows" hidden="1">[36]BOP!$A$36:$IV$36,[36]BOP!$A$44:$IV$44,[36]BOP!$A$59:$IV$59,[36]BOP!#REF!,[36]BOP!#REF!,[36]BOP!$A$79:$IV$79,[36]BOP!$A$81:$IV$88,[36]BOP!#REF!</definedName>
    <definedName name="Z_EA86CE42_00A2_11D2_98BC_00C04FC96ABD_.wvu.Rows" localSheetId="21" hidden="1">[36]BOP!$A$36:$IV$36,[36]BOP!$A$44:$IV$44,[36]BOP!$A$59:$IV$59,[36]BOP!#REF!,[36]BOP!#REF!,[36]BOP!$A$79:$IV$79,[36]BOP!$A$81:$IV$88,[36]BOP!#REF!</definedName>
    <definedName name="Z_EA86CE42_00A2_11D2_98BC_00C04FC96ABD_.wvu.Rows" localSheetId="23" hidden="1">[36]BOP!$A$36:$IV$36,[36]BOP!$A$44:$IV$44,[36]BOP!$A$59:$IV$59,[36]BOP!#REF!,[36]BOP!#REF!,[36]BOP!$A$79:$IV$79,[36]BOP!$A$81:$IV$88,[36]BOP!#REF!</definedName>
    <definedName name="Z_EA86CE42_00A2_11D2_98BC_00C04FC96ABD_.wvu.Rows" localSheetId="41" hidden="1">[37]BOP!$A$36:$IV$36,[37]BOP!$A$44:$IV$44,[37]BOP!$A$59:$IV$59,[37]BOP!#REF!,[37]BOP!#REF!,[37]BOP!$A$79:$IV$79,[37]BOP!$A$81:$IV$88,[37]BOP!#REF!</definedName>
    <definedName name="Z_EA86CE42_00A2_11D2_98BC_00C04FC96ABD_.wvu.Rows" localSheetId="42" hidden="1">[37]BOP!$A$36:$IV$36,[37]BOP!$A$44:$IV$44,[37]BOP!$A$59:$IV$59,[37]BOP!#REF!,[37]BOP!#REF!,[37]BOP!$A$79:$IV$79,[37]BOP!$A$81:$IV$88,[37]BOP!#REF!</definedName>
    <definedName name="Z_EA86CE42_00A2_11D2_98BC_00C04FC96ABD_.wvu.Rows" localSheetId="43" hidden="1">[38]BOP!$A$36:$IV$36,[38]BOP!$A$44:$IV$44,[38]BOP!$A$59:$IV$59,[38]BOP!#REF!,[38]BOP!#REF!,[38]BOP!$A$79:$IV$79,[38]BOP!$A$81:$IV$88,[38]BOP!#REF!</definedName>
    <definedName name="Z_EA86CE42_00A2_11D2_98BC_00C04FC96ABD_.wvu.Rows" localSheetId="44" hidden="1">[38]BOP!$A$36:$IV$36,[38]BOP!$A$44:$IV$44,[38]BOP!$A$59:$IV$59,[38]BOP!#REF!,[38]BOP!#REF!,[38]BOP!$A$79:$IV$79,[38]BOP!$A$81:$IV$88,[38]BOP!#REF!</definedName>
    <definedName name="Z_EA86CE42_00A2_11D2_98BC_00C04FC96ABD_.wvu.Rows" localSheetId="45" hidden="1">[38]BOP!$A$36:$IV$36,[38]BOP!$A$44:$IV$44,[38]BOP!$A$59:$IV$59,[38]BOP!#REF!,[38]BOP!#REF!,[38]BOP!$A$79:$IV$79,[38]BOP!$A$81:$IV$88,[38]BOP!#REF!</definedName>
    <definedName name="Z_EA86CE42_00A2_11D2_98BC_00C04FC96ABD_.wvu.Rows" hidden="1">[36]BOP!$A$36:$IV$36,[36]BOP!$A$44:$IV$44,[36]BOP!$A$59:$IV$59,[36]BOP!#REF!,[36]BOP!#REF!,[36]BOP!$A$79:$IV$79,[36]BOP!$A$81:$IV$88,[36]BOP!#REF!</definedName>
    <definedName name="Z_EA86CE43_00A2_11D2_98BC_00C04FC96ABD_.wvu.Rows" localSheetId="21" hidden="1">[36]BOP!$A$36:$IV$36,[36]BOP!$A$44:$IV$44,[36]BOP!$A$59:$IV$59,[36]BOP!#REF!,[36]BOP!#REF!,[36]BOP!$A$79:$IV$79,[36]BOP!$A$81:$IV$88,[36]BOP!#REF!</definedName>
    <definedName name="Z_EA86CE43_00A2_11D2_98BC_00C04FC96ABD_.wvu.Rows" localSheetId="23" hidden="1">[36]BOP!$A$36:$IV$36,[36]BOP!$A$44:$IV$44,[36]BOP!$A$59:$IV$59,[36]BOP!#REF!,[36]BOP!#REF!,[36]BOP!$A$79:$IV$79,[36]BOP!$A$81:$IV$88,[36]BOP!#REF!</definedName>
    <definedName name="Z_EA86CE43_00A2_11D2_98BC_00C04FC96ABD_.wvu.Rows" localSheetId="41" hidden="1">[37]BOP!$A$36:$IV$36,[37]BOP!$A$44:$IV$44,[37]BOP!$A$59:$IV$59,[37]BOP!#REF!,[37]BOP!#REF!,[37]BOP!$A$79:$IV$79,[37]BOP!$A$81:$IV$88,[37]BOP!#REF!</definedName>
    <definedName name="Z_EA86CE43_00A2_11D2_98BC_00C04FC96ABD_.wvu.Rows" localSheetId="42" hidden="1">[37]BOP!$A$36:$IV$36,[37]BOP!$A$44:$IV$44,[37]BOP!$A$59:$IV$59,[37]BOP!#REF!,[37]BOP!#REF!,[37]BOP!$A$79:$IV$79,[37]BOP!$A$81:$IV$88,[37]BOP!#REF!</definedName>
    <definedName name="Z_EA86CE43_00A2_11D2_98BC_00C04FC96ABD_.wvu.Rows" localSheetId="43" hidden="1">[38]BOP!$A$36:$IV$36,[38]BOP!$A$44:$IV$44,[38]BOP!$A$59:$IV$59,[38]BOP!#REF!,[38]BOP!#REF!,[38]BOP!$A$79:$IV$79,[38]BOP!$A$81:$IV$88,[38]BOP!#REF!</definedName>
    <definedName name="Z_EA86CE43_00A2_11D2_98BC_00C04FC96ABD_.wvu.Rows" localSheetId="44" hidden="1">[38]BOP!$A$36:$IV$36,[38]BOP!$A$44:$IV$44,[38]BOP!$A$59:$IV$59,[38]BOP!#REF!,[38]BOP!#REF!,[38]BOP!$A$79:$IV$79,[38]BOP!$A$81:$IV$88,[38]BOP!#REF!</definedName>
    <definedName name="Z_EA86CE43_00A2_11D2_98BC_00C04FC96ABD_.wvu.Rows" localSheetId="45" hidden="1">[38]BOP!$A$36:$IV$36,[38]BOP!$A$44:$IV$44,[38]BOP!$A$59:$IV$59,[38]BOP!#REF!,[38]BOP!#REF!,[38]BOP!$A$79:$IV$79,[38]BOP!$A$81:$IV$88,[38]BOP!#REF!</definedName>
    <definedName name="Z_EA86CE43_00A2_11D2_98BC_00C04FC96ABD_.wvu.Rows" hidden="1">[36]BOP!$A$36:$IV$36,[36]BOP!$A$44:$IV$44,[36]BOP!$A$59:$IV$59,[36]BOP!#REF!,[36]BOP!#REF!,[36]BOP!$A$79:$IV$79,[36]BOP!$A$81:$IV$88,[36]BOP!#REF!</definedName>
    <definedName name="Z_EA86CE45_00A2_11D2_98BC_00C04FC96ABD_.wvu.Rows" localSheetId="21" hidden="1">[36]BOP!$A$36:$IV$36,[36]BOP!$A$44:$IV$44,[36]BOP!$A$59:$IV$59,[36]BOP!#REF!,[36]BOP!#REF!,[36]BOP!$A$79:$IV$79,[36]BOP!$A$81:$IV$88,[36]BOP!#REF!,[36]BOP!#REF!</definedName>
    <definedName name="Z_EA86CE45_00A2_11D2_98BC_00C04FC96ABD_.wvu.Rows" localSheetId="23" hidden="1">[36]BOP!$A$36:$IV$36,[36]BOP!$A$44:$IV$44,[36]BOP!$A$59:$IV$59,[36]BOP!#REF!,[36]BOP!#REF!,[36]BOP!$A$79:$IV$79,[36]BOP!$A$81:$IV$88,[36]BOP!#REF!,[36]BOP!#REF!</definedName>
    <definedName name="Z_EA86CE45_00A2_11D2_98BC_00C04FC96ABD_.wvu.Rows" localSheetId="41" hidden="1">[37]BOP!$A$36:$IV$36,[37]BOP!$A$44:$IV$44,[37]BOP!$A$59:$IV$59,[37]BOP!#REF!,[37]BOP!#REF!,[37]BOP!$A$79:$IV$79,[37]BOP!$A$81:$IV$88,[37]BOP!#REF!,[37]BOP!#REF!</definedName>
    <definedName name="Z_EA86CE45_00A2_11D2_98BC_00C04FC96ABD_.wvu.Rows" localSheetId="42" hidden="1">[37]BOP!$A$36:$IV$36,[37]BOP!$A$44:$IV$44,[37]BOP!$A$59:$IV$59,[37]BOP!#REF!,[37]BOP!#REF!,[37]BOP!$A$79:$IV$79,[37]BOP!$A$81:$IV$88,[37]BOP!#REF!,[37]BOP!#REF!</definedName>
    <definedName name="Z_EA86CE45_00A2_11D2_98BC_00C04FC96ABD_.wvu.Rows" localSheetId="43" hidden="1">[38]BOP!$A$36:$IV$36,[38]BOP!$A$44:$IV$44,[38]BOP!$A$59:$IV$59,[38]BOP!#REF!,[38]BOP!#REF!,[38]BOP!$A$79:$IV$79,[38]BOP!$A$81:$IV$88,[38]BOP!#REF!,[38]BOP!#REF!</definedName>
    <definedName name="Z_EA86CE45_00A2_11D2_98BC_00C04FC96ABD_.wvu.Rows" localSheetId="44" hidden="1">[38]BOP!$A$36:$IV$36,[38]BOP!$A$44:$IV$44,[38]BOP!$A$59:$IV$59,[38]BOP!#REF!,[38]BOP!#REF!,[38]BOP!$A$79:$IV$79,[38]BOP!$A$81:$IV$88,[38]BOP!#REF!,[38]BOP!#REF!</definedName>
    <definedName name="Z_EA86CE45_00A2_11D2_98BC_00C04FC96ABD_.wvu.Rows" localSheetId="45" hidden="1">[38]BOP!$A$36:$IV$36,[38]BOP!$A$44:$IV$44,[38]BOP!$A$59:$IV$59,[38]BOP!#REF!,[38]BOP!#REF!,[38]BOP!$A$79:$IV$79,[38]BOP!$A$81:$IV$88,[38]BOP!#REF!,[38]BOP!#REF!</definedName>
    <definedName name="Z_EA86CE45_00A2_11D2_98BC_00C04FC96ABD_.wvu.Rows" hidden="1">[36]BOP!$A$36:$IV$36,[36]BOP!$A$44:$IV$44,[36]BOP!$A$59:$IV$59,[36]BOP!#REF!,[36]BOP!#REF!,[36]BOP!$A$79:$IV$79,[36]BOP!$A$81:$IV$88,[36]BOP!#REF!,[36]BOP!#REF!</definedName>
    <definedName name="Z_EA86CE46_00A2_11D2_98BC_00C04FC96ABD_.wvu.Rows" localSheetId="21" hidden="1">[36]BOP!$A$36:$IV$36,[36]BOP!$A$44:$IV$44,[36]BOP!$A$59:$IV$59,[36]BOP!#REF!,[36]BOP!#REF!,[36]BOP!$A$79:$IV$79,[36]BOP!$A$81:$IV$88,[36]BOP!#REF!,[36]BOP!#REF!</definedName>
    <definedName name="Z_EA86CE46_00A2_11D2_98BC_00C04FC96ABD_.wvu.Rows" localSheetId="23" hidden="1">[36]BOP!$A$36:$IV$36,[36]BOP!$A$44:$IV$44,[36]BOP!$A$59:$IV$59,[36]BOP!#REF!,[36]BOP!#REF!,[36]BOP!$A$79:$IV$79,[36]BOP!$A$81:$IV$88,[36]BOP!#REF!,[36]BOP!#REF!</definedName>
    <definedName name="Z_EA86CE46_00A2_11D2_98BC_00C04FC96ABD_.wvu.Rows" localSheetId="41" hidden="1">[37]BOP!$A$36:$IV$36,[37]BOP!$A$44:$IV$44,[37]BOP!$A$59:$IV$59,[37]BOP!#REF!,[37]BOP!#REF!,[37]BOP!$A$79:$IV$79,[37]BOP!$A$81:$IV$88,[37]BOP!#REF!,[37]BOP!#REF!</definedName>
    <definedName name="Z_EA86CE46_00A2_11D2_98BC_00C04FC96ABD_.wvu.Rows" localSheetId="42" hidden="1">[37]BOP!$A$36:$IV$36,[37]BOP!$A$44:$IV$44,[37]BOP!$A$59:$IV$59,[37]BOP!#REF!,[37]BOP!#REF!,[37]BOP!$A$79:$IV$79,[37]BOP!$A$81:$IV$88,[37]BOP!#REF!,[37]BOP!#REF!</definedName>
    <definedName name="Z_EA86CE46_00A2_11D2_98BC_00C04FC96ABD_.wvu.Rows" localSheetId="43" hidden="1">[38]BOP!$A$36:$IV$36,[38]BOP!$A$44:$IV$44,[38]BOP!$A$59:$IV$59,[38]BOP!#REF!,[38]BOP!#REF!,[38]BOP!$A$79:$IV$79,[38]BOP!$A$81:$IV$88,[38]BOP!#REF!,[38]BOP!#REF!</definedName>
    <definedName name="Z_EA86CE46_00A2_11D2_98BC_00C04FC96ABD_.wvu.Rows" localSheetId="44" hidden="1">[38]BOP!$A$36:$IV$36,[38]BOP!$A$44:$IV$44,[38]BOP!$A$59:$IV$59,[38]BOP!#REF!,[38]BOP!#REF!,[38]BOP!$A$79:$IV$79,[38]BOP!$A$81:$IV$88,[38]BOP!#REF!,[38]BOP!#REF!</definedName>
    <definedName name="Z_EA86CE46_00A2_11D2_98BC_00C04FC96ABD_.wvu.Rows" localSheetId="45" hidden="1">[38]BOP!$A$36:$IV$36,[38]BOP!$A$44:$IV$44,[38]BOP!$A$59:$IV$59,[38]BOP!#REF!,[38]BOP!#REF!,[38]BOP!$A$79:$IV$79,[38]BOP!$A$81:$IV$88,[38]BOP!#REF!,[38]BOP!#REF!</definedName>
    <definedName name="Z_EA86CE46_00A2_11D2_98BC_00C04FC96ABD_.wvu.Rows" hidden="1">[36]BOP!$A$36:$IV$36,[36]BOP!$A$44:$IV$44,[36]BOP!$A$59:$IV$59,[36]BOP!#REF!,[36]BOP!#REF!,[36]BOP!$A$79:$IV$79,[36]BOP!$A$81:$IV$88,[36]BOP!#REF!,[36]BOP!#REF!</definedName>
    <definedName name="Z_EA86CE47_00A2_11D2_98BC_00C04FC96ABD_.wvu.Rows" localSheetId="21" hidden="1">[36]BOP!$A$36:$IV$36,[36]BOP!$A$44:$IV$44,[36]BOP!$A$59:$IV$59,[36]BOP!#REF!,[36]BOP!#REF!,[36]BOP!$A$79:$IV$79</definedName>
    <definedName name="Z_EA86CE47_00A2_11D2_98BC_00C04FC96ABD_.wvu.Rows" localSheetId="23" hidden="1">[36]BOP!$A$36:$IV$36,[36]BOP!$A$44:$IV$44,[36]BOP!$A$59:$IV$59,[36]BOP!#REF!,[36]BOP!#REF!,[36]BOP!$A$79:$IV$79</definedName>
    <definedName name="Z_EA86CE47_00A2_11D2_98BC_00C04FC96ABD_.wvu.Rows" localSheetId="41" hidden="1">[37]BOP!$A$36:$IV$36,[37]BOP!$A$44:$IV$44,[37]BOP!$A$59:$IV$59,[37]BOP!#REF!,[37]BOP!#REF!,[37]BOP!$A$79:$IV$79</definedName>
    <definedName name="Z_EA86CE47_00A2_11D2_98BC_00C04FC96ABD_.wvu.Rows" localSheetId="42" hidden="1">[37]BOP!$A$36:$IV$36,[37]BOP!$A$44:$IV$44,[37]BOP!$A$59:$IV$59,[37]BOP!#REF!,[37]BOP!#REF!,[37]BOP!$A$79:$IV$79</definedName>
    <definedName name="Z_EA86CE47_00A2_11D2_98BC_00C04FC96ABD_.wvu.Rows" localSheetId="43" hidden="1">[38]BOP!$A$36:$IV$36,[38]BOP!$A$44:$IV$44,[38]BOP!$A$59:$IV$59,[38]BOP!#REF!,[38]BOP!#REF!,[38]BOP!$A$79:$IV$79</definedName>
    <definedName name="Z_EA86CE47_00A2_11D2_98BC_00C04FC96ABD_.wvu.Rows" localSheetId="44" hidden="1">[38]BOP!$A$36:$IV$36,[38]BOP!$A$44:$IV$44,[38]BOP!$A$59:$IV$59,[38]BOP!#REF!,[38]BOP!#REF!,[38]BOP!$A$79:$IV$79</definedName>
    <definedName name="Z_EA86CE47_00A2_11D2_98BC_00C04FC96ABD_.wvu.Rows" localSheetId="45" hidden="1">[38]BOP!$A$36:$IV$36,[38]BOP!$A$44:$IV$44,[38]BOP!$A$59:$IV$59,[38]BOP!#REF!,[38]BOP!#REF!,[38]BOP!$A$79:$IV$79</definedName>
    <definedName name="Z_EA86CE47_00A2_11D2_98BC_00C04FC96ABD_.wvu.Rows" hidden="1">[36]BOP!$A$36:$IV$36,[36]BOP!$A$44:$IV$44,[36]BOP!$A$59:$IV$59,[36]BOP!#REF!,[36]BOP!#REF!,[36]BOP!$A$79:$IV$79</definedName>
    <definedName name="zz" localSheetId="1" hidden="1">{"Tab1",#N/A,FALSE,"P";"Tab2",#N/A,FALSE,"P"}</definedName>
    <definedName name="zz" localSheetId="22" hidden="1">{"Tab1",#N/A,FALSE,"P";"Tab2",#N/A,FALSE,"P"}</definedName>
    <definedName name="zz" localSheetId="2" hidden="1">{"Tab1",#N/A,FALSE,"P";"Tab2",#N/A,FALSE,"P"}</definedName>
    <definedName name="zz" localSheetId="26" hidden="1">{"Tab1",#N/A,FALSE,"P";"Tab2",#N/A,FALSE,"P"}</definedName>
    <definedName name="zz" localSheetId="27" hidden="1">{"Tab1",#N/A,FALSE,"P";"Tab2",#N/A,FALSE,"P"}</definedName>
    <definedName name="zz" localSheetId="31" hidden="1">{"Tab1",#N/A,FALSE,"P";"Tab2",#N/A,FALSE,"P"}</definedName>
    <definedName name="zz" localSheetId="32" hidden="1">{"Tab1",#N/A,FALSE,"P";"Tab2",#N/A,FALSE,"P"}</definedName>
    <definedName name="zz" localSheetId="33" hidden="1">{"Tab1",#N/A,FALSE,"P";"Tab2",#N/A,FALSE,"P"}</definedName>
    <definedName name="zz" localSheetId="3" hidden="1">{"Tab1",#N/A,FALSE,"P";"Tab2",#N/A,FALSE,"P"}</definedName>
    <definedName name="zz" localSheetId="39" hidden="1">{"Tab1",#N/A,FALSE,"P";"Tab2",#N/A,FALSE,"P"}</definedName>
    <definedName name="zz" localSheetId="40" hidden="1">{"Tab1",#N/A,FALSE,"P";"Tab2",#N/A,FALSE,"P"}</definedName>
    <definedName name="zz" localSheetId="41" hidden="1">{"Tab1",#N/A,FALSE,"P";"Tab2",#N/A,FALSE,"P"}</definedName>
    <definedName name="zz" localSheetId="42" hidden="1">{"Tab1",#N/A,FALSE,"P";"Tab2",#N/A,FALSE,"P"}</definedName>
    <definedName name="zz" localSheetId="43" hidden="1">{"Tab1",#N/A,FALSE,"P";"Tab2",#N/A,FALSE,"P"}</definedName>
    <definedName name="zz" localSheetId="44" hidden="1">{"Tab1",#N/A,FALSE,"P";"Tab2",#N/A,FALSE,"P"}</definedName>
    <definedName name="zz" localSheetId="45"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0" hidden="1">{"Tab1",#N/A,FALSE,"P";"Tab2",#N/A,FALSE,"P"}</definedName>
    <definedName name="zz" localSheetId="51" hidden="1">{"Tab1",#N/A,FALSE,"P";"Tab2",#N/A,FALSE,"P"}</definedName>
    <definedName name="zz" localSheetId="52" hidden="1">{"Tab1",#N/A,FALSE,"P";"Tab2",#N/A,FALSE,"P"}</definedName>
    <definedName name="zz" localSheetId="53" hidden="1">{"Tab1",#N/A,FALSE,"P";"Tab2",#N/A,FALSE,"P"}</definedName>
    <definedName name="zz" localSheetId="54" hidden="1">{"Tab1",#N/A,FALSE,"P";"Tab2",#N/A,FALSE,"P"}</definedName>
    <definedName name="zz" localSheetId="55" hidden="1">{"Tab1",#N/A,FALSE,"P";"Tab2",#N/A,FALSE,"P"}</definedName>
    <definedName name="zz" localSheetId="56" hidden="1">{"Tab1",#N/A,FALSE,"P";"Tab2",#N/A,FALSE,"P"}</definedName>
    <definedName name="zz" localSheetId="58" hidden="1">{"Tab1",#N/A,FALSE,"P";"Tab2",#N/A,FALSE,"P"}</definedName>
    <definedName name="zz" localSheetId="59" hidden="1">{"Tab1",#N/A,FALSE,"P";"Tab2",#N/A,FALSE,"P"}</definedName>
    <definedName name="zz" localSheetId="64" hidden="1">{"Tab1",#N/A,FALSE,"P";"Tab2",#N/A,FALSE,"P"}</definedName>
    <definedName name="zz" localSheetId="65" hidden="1">{"Tab1",#N/A,FALSE,"P";"Tab2",#N/A,FALSE,"P"}</definedName>
    <definedName name="zz" localSheetId="66" hidden="1">{"Tab1",#N/A,FALSE,"P";"Tab2",#N/A,FALSE,"P"}</definedName>
    <definedName name="zz" localSheetId="6" hidden="1">{"Tab1",#N/A,FALSE,"P";"Tab2",#N/A,FALSE,"P"}</definedName>
    <definedName name="zz" localSheetId="67" hidden="1">{"Tab1",#N/A,FALSE,"P";"Tab2",#N/A,FALSE,"P"}</definedName>
    <definedName name="zz" localSheetId="69" hidden="1">{"Tab1",#N/A,FALSE,"P";"Tab2",#N/A,FALSE,"P"}</definedName>
    <definedName name="zz" localSheetId="71" hidden="1">{"Tab1",#N/A,FALSE,"P";"Tab2",#N/A,FALSE,"P"}</definedName>
    <definedName name="zz" localSheetId="73" hidden="1">{"Tab1",#N/A,FALSE,"P";"Tab2",#N/A,FALSE,"P"}</definedName>
    <definedName name="zz" localSheetId="74" hidden="1">{"Tab1",#N/A,FALSE,"P";"Tab2",#N/A,FALSE,"P"}</definedName>
    <definedName name="zz" localSheetId="0"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59" i="85" l="1"/>
  <c r="K159" i="85"/>
  <c r="J159" i="85"/>
  <c r="I159" i="85"/>
  <c r="H159" i="85"/>
  <c r="G159" i="85"/>
  <c r="G158" i="85" s="1"/>
  <c r="F159" i="85"/>
  <c r="F158" i="85" s="1"/>
  <c r="L158" i="85"/>
  <c r="K158" i="85"/>
  <c r="K154" i="85" s="1"/>
  <c r="J158" i="85"/>
  <c r="J154" i="85" s="1"/>
  <c r="I158" i="85"/>
  <c r="H158" i="85"/>
  <c r="L156" i="85"/>
  <c r="K156" i="85"/>
  <c r="J156" i="85"/>
  <c r="I156" i="85"/>
  <c r="H156" i="85"/>
  <c r="H154" i="85" s="1"/>
  <c r="G156" i="85"/>
  <c r="G154" i="85" s="1"/>
  <c r="F156" i="85"/>
  <c r="F154" i="85" s="1"/>
  <c r="L154" i="85"/>
  <c r="L151" i="85"/>
  <c r="K151" i="85"/>
  <c r="J151" i="85"/>
  <c r="I151" i="85"/>
  <c r="H151" i="85"/>
  <c r="G151" i="85"/>
  <c r="F151" i="85"/>
  <c r="L148" i="85"/>
  <c r="K148" i="85"/>
  <c r="K147" i="85" s="1"/>
  <c r="J148" i="85"/>
  <c r="I148" i="85"/>
  <c r="H148" i="85"/>
  <c r="G148" i="85"/>
  <c r="F148" i="85"/>
  <c r="L147" i="85"/>
  <c r="J147" i="85"/>
  <c r="I147" i="85"/>
  <c r="H147" i="85"/>
  <c r="G147" i="85"/>
  <c r="F147" i="85"/>
  <c r="L144" i="85"/>
  <c r="K144" i="85"/>
  <c r="J144" i="85"/>
  <c r="I144" i="85"/>
  <c r="H144" i="85"/>
  <c r="G144" i="85"/>
  <c r="F144" i="85"/>
  <c r="L138" i="85"/>
  <c r="K138" i="85"/>
  <c r="J138" i="85"/>
  <c r="I138" i="85"/>
  <c r="H138" i="85"/>
  <c r="G138" i="85"/>
  <c r="F138" i="85"/>
  <c r="L136" i="85"/>
  <c r="K136" i="85"/>
  <c r="J136" i="85"/>
  <c r="I136" i="85"/>
  <c r="I130" i="85" s="1"/>
  <c r="H136" i="85"/>
  <c r="H130" i="85" s="1"/>
  <c r="H125" i="85" s="1"/>
  <c r="G136" i="85"/>
  <c r="G130" i="85" s="1"/>
  <c r="F136" i="85"/>
  <c r="F130" i="85" s="1"/>
  <c r="L134" i="85"/>
  <c r="L130" i="85" s="1"/>
  <c r="K134" i="85"/>
  <c r="K130" i="85" s="1"/>
  <c r="J134" i="85"/>
  <c r="J130" i="85" s="1"/>
  <c r="I134" i="85"/>
  <c r="H134" i="85"/>
  <c r="G134" i="85"/>
  <c r="F134" i="85"/>
  <c r="L131" i="85"/>
  <c r="K131" i="85"/>
  <c r="J131" i="85"/>
  <c r="I131" i="85"/>
  <c r="H131" i="85"/>
  <c r="G131" i="85"/>
  <c r="F131" i="85"/>
  <c r="L127" i="85"/>
  <c r="L126" i="85" s="1"/>
  <c r="K127" i="85"/>
  <c r="K126" i="85" s="1"/>
  <c r="J127" i="85"/>
  <c r="J126" i="85" s="1"/>
  <c r="I127" i="85"/>
  <c r="I126" i="85" s="1"/>
  <c r="H127" i="85"/>
  <c r="G127" i="85"/>
  <c r="G126" i="85" s="1"/>
  <c r="F127" i="85"/>
  <c r="H126" i="85"/>
  <c r="F126" i="85"/>
  <c r="F125" i="85" s="1"/>
  <c r="L123" i="85"/>
  <c r="L121" i="85" s="1"/>
  <c r="K123" i="85"/>
  <c r="J123" i="85"/>
  <c r="I123" i="85"/>
  <c r="H123" i="85"/>
  <c r="G123" i="85"/>
  <c r="F123" i="85"/>
  <c r="F121" i="85" s="1"/>
  <c r="K121" i="85"/>
  <c r="J121" i="85"/>
  <c r="I121" i="85"/>
  <c r="H121" i="85"/>
  <c r="G121" i="85"/>
  <c r="L118" i="85"/>
  <c r="K118" i="85"/>
  <c r="J118" i="85"/>
  <c r="I118" i="85"/>
  <c r="H118" i="85"/>
  <c r="G118" i="85"/>
  <c r="F118" i="85"/>
  <c r="L115" i="85"/>
  <c r="L108" i="85" s="1"/>
  <c r="L103" i="85" s="1"/>
  <c r="K115" i="85"/>
  <c r="J115" i="85"/>
  <c r="I115" i="85"/>
  <c r="H115" i="85"/>
  <c r="G115" i="85"/>
  <c r="F115" i="85"/>
  <c r="L112" i="85"/>
  <c r="K112" i="85"/>
  <c r="J112" i="85"/>
  <c r="I112" i="85"/>
  <c r="H112" i="85"/>
  <c r="G112" i="85"/>
  <c r="G108" i="85" s="1"/>
  <c r="G103" i="85" s="1"/>
  <c r="F112" i="85"/>
  <c r="F108" i="85" s="1"/>
  <c r="F103" i="85" s="1"/>
  <c r="L109" i="85"/>
  <c r="K109" i="85"/>
  <c r="K108" i="85" s="1"/>
  <c r="K103" i="85" s="1"/>
  <c r="J109" i="85"/>
  <c r="I109" i="85"/>
  <c r="H109" i="85"/>
  <c r="G109" i="85"/>
  <c r="F109" i="85"/>
  <c r="J108" i="85"/>
  <c r="I108" i="85"/>
  <c r="I103" i="85" s="1"/>
  <c r="H108" i="85"/>
  <c r="L104" i="85"/>
  <c r="K104" i="85"/>
  <c r="J104" i="85"/>
  <c r="I104" i="85"/>
  <c r="H104" i="85"/>
  <c r="G104" i="85"/>
  <c r="F104" i="85"/>
  <c r="J103" i="85"/>
  <c r="H103" i="85"/>
  <c r="L96" i="85"/>
  <c r="K96" i="85"/>
  <c r="J96" i="85"/>
  <c r="I96" i="85"/>
  <c r="H96" i="85"/>
  <c r="G96" i="85"/>
  <c r="F96" i="85"/>
  <c r="L89" i="85"/>
  <c r="L88" i="85" s="1"/>
  <c r="K89" i="85"/>
  <c r="K88" i="85" s="1"/>
  <c r="J89" i="85"/>
  <c r="J88" i="85" s="1"/>
  <c r="I89" i="85"/>
  <c r="I88" i="85" s="1"/>
  <c r="H89" i="85"/>
  <c r="H88" i="85" s="1"/>
  <c r="G89" i="85"/>
  <c r="F89" i="85"/>
  <c r="F88" i="85" s="1"/>
  <c r="G88" i="85"/>
  <c r="L83" i="85"/>
  <c r="L79" i="85" s="1"/>
  <c r="K83" i="85"/>
  <c r="K79" i="85" s="1"/>
  <c r="J83" i="85"/>
  <c r="J79" i="85" s="1"/>
  <c r="I83" i="85"/>
  <c r="H83" i="85"/>
  <c r="H79" i="85" s="1"/>
  <c r="G83" i="85"/>
  <c r="F83" i="85"/>
  <c r="I79" i="85"/>
  <c r="G79" i="85"/>
  <c r="F79" i="85"/>
  <c r="K74" i="85"/>
  <c r="K73" i="85" s="1"/>
  <c r="J74" i="85"/>
  <c r="I74" i="85"/>
  <c r="I73" i="85" s="1"/>
  <c r="I70" i="85" s="1"/>
  <c r="H74" i="85"/>
  <c r="G74" i="85"/>
  <c r="F74" i="85"/>
  <c r="L73" i="85"/>
  <c r="J73" i="85"/>
  <c r="H73" i="85"/>
  <c r="G73" i="85"/>
  <c r="F73" i="85"/>
  <c r="F70" i="85" s="1"/>
  <c r="L71" i="85"/>
  <c r="K71" i="85"/>
  <c r="K70" i="85" s="1"/>
  <c r="J71" i="85"/>
  <c r="I71" i="85"/>
  <c r="H71" i="85"/>
  <c r="G71" i="85"/>
  <c r="F71" i="85"/>
  <c r="L70" i="85"/>
  <c r="J70" i="85"/>
  <c r="H70" i="85"/>
  <c r="G70" i="85"/>
  <c r="L68" i="85"/>
  <c r="L67" i="85" s="1"/>
  <c r="K68" i="85"/>
  <c r="J68" i="85"/>
  <c r="I68" i="85"/>
  <c r="H68" i="85"/>
  <c r="G68" i="85"/>
  <c r="F68" i="85"/>
  <c r="F67" i="85" s="1"/>
  <c r="K67" i="85"/>
  <c r="J67" i="85"/>
  <c r="I67" i="85"/>
  <c r="H67" i="85"/>
  <c r="G67" i="85"/>
  <c r="L64" i="85"/>
  <c r="K64" i="85"/>
  <c r="J64" i="85"/>
  <c r="I64" i="85"/>
  <c r="H64" i="85"/>
  <c r="H63" i="85" s="1"/>
  <c r="G64" i="85"/>
  <c r="G63" i="85" s="1"/>
  <c r="F64" i="85"/>
  <c r="F63" i="85" s="1"/>
  <c r="L63" i="85"/>
  <c r="K63" i="85"/>
  <c r="J63" i="85"/>
  <c r="I63" i="85"/>
  <c r="L60" i="85"/>
  <c r="K60" i="85"/>
  <c r="J60" i="85"/>
  <c r="I60" i="85"/>
  <c r="H60" i="85"/>
  <c r="G60" i="85"/>
  <c r="F60" i="85"/>
  <c r="L56" i="85"/>
  <c r="K56" i="85"/>
  <c r="J56" i="85"/>
  <c r="I56" i="85"/>
  <c r="H56" i="85"/>
  <c r="G56" i="85"/>
  <c r="F56" i="85"/>
  <c r="L55" i="85"/>
  <c r="K55" i="85"/>
  <c r="J55" i="85"/>
  <c r="I55" i="85"/>
  <c r="I53" i="85" s="1"/>
  <c r="I50" i="85" s="1"/>
  <c r="H55" i="85"/>
  <c r="H53" i="85" s="1"/>
  <c r="H50" i="85" s="1"/>
  <c r="G55" i="85"/>
  <c r="F55" i="85"/>
  <c r="L54" i="85"/>
  <c r="K54" i="85"/>
  <c r="J54" i="85"/>
  <c r="I54" i="85"/>
  <c r="H54" i="85"/>
  <c r="G54" i="85"/>
  <c r="G53" i="85" s="1"/>
  <c r="F54" i="85"/>
  <c r="F53" i="85" s="1"/>
  <c r="L53" i="85"/>
  <c r="K53" i="85"/>
  <c r="K50" i="85" s="1"/>
  <c r="K44" i="85" s="1"/>
  <c r="J53" i="85"/>
  <c r="J50" i="85" s="1"/>
  <c r="J44" i="85" s="1"/>
  <c r="L51" i="85"/>
  <c r="K51" i="85"/>
  <c r="J51" i="85"/>
  <c r="I51" i="85"/>
  <c r="H51" i="85"/>
  <c r="G51" i="85"/>
  <c r="F51" i="85"/>
  <c r="L50" i="85"/>
  <c r="L47" i="85"/>
  <c r="K47" i="85"/>
  <c r="J47" i="85"/>
  <c r="I47" i="85"/>
  <c r="I45" i="85" s="1"/>
  <c r="H47" i="85"/>
  <c r="H45" i="85" s="1"/>
  <c r="G47" i="85"/>
  <c r="G45" i="85" s="1"/>
  <c r="F47" i="85"/>
  <c r="F45" i="85" s="1"/>
  <c r="L45" i="85"/>
  <c r="K45" i="85"/>
  <c r="J45" i="85"/>
  <c r="L40" i="85"/>
  <c r="K40" i="85"/>
  <c r="J40" i="85"/>
  <c r="I40" i="85"/>
  <c r="H40" i="85"/>
  <c r="G40" i="85"/>
  <c r="F40" i="85"/>
  <c r="L35" i="85"/>
  <c r="K35" i="85"/>
  <c r="J35" i="85"/>
  <c r="I35" i="85"/>
  <c r="H35" i="85"/>
  <c r="H29" i="85" s="1"/>
  <c r="G35" i="85"/>
  <c r="F35" i="85"/>
  <c r="L33" i="85"/>
  <c r="K33" i="85"/>
  <c r="K29" i="85" s="1"/>
  <c r="K22" i="85" s="1"/>
  <c r="J33" i="85"/>
  <c r="I33" i="85"/>
  <c r="H33" i="85"/>
  <c r="G33" i="85"/>
  <c r="F33" i="85"/>
  <c r="K30" i="85"/>
  <c r="J30" i="85"/>
  <c r="I30" i="85"/>
  <c r="I29" i="85" s="1"/>
  <c r="H30" i="85"/>
  <c r="G30" i="85"/>
  <c r="G29" i="85" s="1"/>
  <c r="F30" i="85"/>
  <c r="F29" i="85" s="1"/>
  <c r="L29" i="85"/>
  <c r="L22" i="85" s="1"/>
  <c r="J29" i="85"/>
  <c r="J22" i="85" s="1"/>
  <c r="L23" i="85"/>
  <c r="K23" i="85"/>
  <c r="J23" i="85"/>
  <c r="I23" i="85"/>
  <c r="I22" i="85" s="1"/>
  <c r="H23" i="85"/>
  <c r="G23" i="85"/>
  <c r="F23" i="85"/>
  <c r="L15" i="85"/>
  <c r="K15" i="85"/>
  <c r="J15" i="85"/>
  <c r="I15" i="85"/>
  <c r="I7" i="85" s="1"/>
  <c r="H15" i="85"/>
  <c r="H7" i="85" s="1"/>
  <c r="G15" i="85"/>
  <c r="F15" i="85"/>
  <c r="F7" i="85" s="1"/>
  <c r="L8" i="85"/>
  <c r="K8" i="85"/>
  <c r="J8" i="85"/>
  <c r="I8" i="85"/>
  <c r="H8" i="85"/>
  <c r="G8" i="85"/>
  <c r="G7" i="85" s="1"/>
  <c r="F8" i="85"/>
  <c r="L7" i="85"/>
  <c r="K7" i="85"/>
  <c r="J7" i="85"/>
  <c r="G157" i="84"/>
  <c r="D157" i="84"/>
  <c r="G156" i="84"/>
  <c r="D156" i="84"/>
  <c r="G155" i="84"/>
  <c r="D155" i="84"/>
  <c r="G154" i="84"/>
  <c r="D154" i="84"/>
  <c r="G153" i="84"/>
  <c r="D153" i="84"/>
  <c r="G152" i="84"/>
  <c r="D152" i="84"/>
  <c r="E151" i="84"/>
  <c r="G151" i="84" s="1"/>
  <c r="B151" i="84"/>
  <c r="D151" i="84" s="1"/>
  <c r="G150" i="84"/>
  <c r="D150" i="84"/>
  <c r="G149" i="84"/>
  <c r="D149" i="84"/>
  <c r="G148" i="84"/>
  <c r="D148" i="84"/>
  <c r="G147" i="84"/>
  <c r="D147" i="84"/>
  <c r="F146" i="84"/>
  <c r="E146" i="84"/>
  <c r="G146" i="84" s="1"/>
  <c r="D146" i="84"/>
  <c r="C146" i="84"/>
  <c r="B146" i="84"/>
  <c r="G145" i="84"/>
  <c r="D145" i="84"/>
  <c r="G144" i="84"/>
  <c r="D144" i="84"/>
  <c r="F143" i="84"/>
  <c r="E143" i="84"/>
  <c r="G143" i="84" s="1"/>
  <c r="C143" i="84"/>
  <c r="B143" i="84"/>
  <c r="D143" i="84" s="1"/>
  <c r="G142" i="84"/>
  <c r="D142" i="84"/>
  <c r="G141" i="84"/>
  <c r="D141" i="84"/>
  <c r="F140" i="84"/>
  <c r="F139" i="84" s="1"/>
  <c r="E140" i="84"/>
  <c r="E139" i="84" s="1"/>
  <c r="C140" i="84"/>
  <c r="B140" i="84"/>
  <c r="D140" i="84" s="1"/>
  <c r="C139" i="84"/>
  <c r="B139" i="84"/>
  <c r="G138" i="84"/>
  <c r="D138" i="84"/>
  <c r="G137" i="84"/>
  <c r="D137" i="84"/>
  <c r="F136" i="84"/>
  <c r="E136" i="84"/>
  <c r="G136" i="84" s="1"/>
  <c r="C136" i="84"/>
  <c r="D136" i="84" s="1"/>
  <c r="B136" i="84"/>
  <c r="F135" i="84"/>
  <c r="E135" i="84"/>
  <c r="G135" i="84" s="1"/>
  <c r="D135" i="84"/>
  <c r="C135" i="84"/>
  <c r="B135" i="84"/>
  <c r="G134" i="84"/>
  <c r="D134" i="84"/>
  <c r="G133" i="84"/>
  <c r="D133" i="84"/>
  <c r="G132" i="84"/>
  <c r="D132" i="84"/>
  <c r="G131" i="84"/>
  <c r="D131" i="84"/>
  <c r="G130" i="84"/>
  <c r="D130" i="84"/>
  <c r="G129" i="84"/>
  <c r="D129" i="84"/>
  <c r="G128" i="84"/>
  <c r="D128" i="84"/>
  <c r="G127" i="84"/>
  <c r="D127" i="84"/>
  <c r="G126" i="84"/>
  <c r="D126" i="84"/>
  <c r="F125" i="84"/>
  <c r="E125" i="84"/>
  <c r="G125" i="84" s="1"/>
  <c r="D125" i="84"/>
  <c r="C125" i="84"/>
  <c r="C116" i="84" s="1"/>
  <c r="C103" i="84" s="1"/>
  <c r="B125" i="84"/>
  <c r="G124" i="84"/>
  <c r="D124" i="84"/>
  <c r="G123" i="84"/>
  <c r="D123" i="84"/>
  <c r="G122" i="84"/>
  <c r="D122" i="84"/>
  <c r="G121" i="84"/>
  <c r="D121" i="84"/>
  <c r="G120" i="84"/>
  <c r="D120" i="84"/>
  <c r="G119" i="84"/>
  <c r="D119" i="84"/>
  <c r="G118" i="84"/>
  <c r="D118" i="84"/>
  <c r="G117" i="84"/>
  <c r="D117" i="84"/>
  <c r="F116" i="84"/>
  <c r="B116" i="84"/>
  <c r="G115" i="84"/>
  <c r="D115" i="84"/>
  <c r="G114" i="84"/>
  <c r="D114" i="84"/>
  <c r="G113" i="84"/>
  <c r="D113" i="84"/>
  <c r="G112" i="84"/>
  <c r="D112" i="84"/>
  <c r="G111" i="84"/>
  <c r="D111" i="84"/>
  <c r="G110" i="84"/>
  <c r="D110" i="84"/>
  <c r="G109" i="84"/>
  <c r="D109" i="84"/>
  <c r="G108" i="84"/>
  <c r="D108" i="84"/>
  <c r="G107" i="84"/>
  <c r="D107" i="84"/>
  <c r="G106" i="84"/>
  <c r="D106" i="84"/>
  <c r="F105" i="84"/>
  <c r="E105" i="84"/>
  <c r="C105" i="84"/>
  <c r="D105" i="84" s="1"/>
  <c r="B105" i="84"/>
  <c r="B103" i="84" s="1"/>
  <c r="D103" i="84" s="1"/>
  <c r="G104" i="84"/>
  <c r="D104" i="84"/>
  <c r="G102" i="84"/>
  <c r="D102" i="84"/>
  <c r="G101" i="84"/>
  <c r="D101" i="84"/>
  <c r="G100" i="84"/>
  <c r="D100" i="84"/>
  <c r="G99" i="84"/>
  <c r="D99" i="84"/>
  <c r="G98" i="84"/>
  <c r="D98" i="84"/>
  <c r="F97" i="84"/>
  <c r="E97" i="84"/>
  <c r="G97" i="84" s="1"/>
  <c r="C97" i="84"/>
  <c r="B97" i="84"/>
  <c r="D97" i="84" s="1"/>
  <c r="G96" i="84"/>
  <c r="D96" i="84"/>
  <c r="G95" i="84"/>
  <c r="D95" i="84"/>
  <c r="G94" i="84"/>
  <c r="D94" i="84"/>
  <c r="G93" i="84"/>
  <c r="D93" i="84"/>
  <c r="G92" i="84"/>
  <c r="D92" i="84"/>
  <c r="G91" i="84"/>
  <c r="D91" i="84"/>
  <c r="G90" i="84"/>
  <c r="D90" i="84"/>
  <c r="G89" i="84"/>
  <c r="D89" i="84"/>
  <c r="G88" i="84"/>
  <c r="D88" i="84"/>
  <c r="F87" i="84"/>
  <c r="E87" i="84"/>
  <c r="G87" i="84" s="1"/>
  <c r="C87" i="84"/>
  <c r="B87" i="84"/>
  <c r="D87" i="84" s="1"/>
  <c r="G86" i="84"/>
  <c r="D86" i="84"/>
  <c r="G85" i="84"/>
  <c r="D85" i="84"/>
  <c r="G84" i="84"/>
  <c r="D84" i="84"/>
  <c r="G83" i="84"/>
  <c r="D83" i="84"/>
  <c r="G82" i="84"/>
  <c r="D82" i="84"/>
  <c r="F81" i="84"/>
  <c r="E81" i="84"/>
  <c r="E80" i="84" s="1"/>
  <c r="G80" i="84" s="1"/>
  <c r="D81" i="84"/>
  <c r="C81" i="84"/>
  <c r="C80" i="84" s="1"/>
  <c r="B81" i="84"/>
  <c r="B80" i="84" s="1"/>
  <c r="D80" i="84" s="1"/>
  <c r="F80" i="84"/>
  <c r="G79" i="84"/>
  <c r="D79" i="84"/>
  <c r="G78" i="84"/>
  <c r="D78" i="84"/>
  <c r="G77" i="84"/>
  <c r="D77" i="84"/>
  <c r="G76" i="84"/>
  <c r="D76" i="84"/>
  <c r="G75" i="84"/>
  <c r="F75" i="84"/>
  <c r="E75" i="84"/>
  <c r="C75" i="84"/>
  <c r="D75" i="84" s="1"/>
  <c r="B75" i="84"/>
  <c r="F69" i="84"/>
  <c r="F65" i="84" s="1"/>
  <c r="F63" i="84" s="1"/>
  <c r="E69" i="84"/>
  <c r="E65" i="84" s="1"/>
  <c r="C69" i="84"/>
  <c r="D69" i="84" s="1"/>
  <c r="B69" i="84"/>
  <c r="G68" i="84"/>
  <c r="D68" i="84"/>
  <c r="G67" i="84"/>
  <c r="D67" i="84"/>
  <c r="G66" i="84"/>
  <c r="F66" i="84"/>
  <c r="E66" i="84"/>
  <c r="C66" i="84"/>
  <c r="D66" i="84" s="1"/>
  <c r="B66" i="84"/>
  <c r="B65" i="84" s="1"/>
  <c r="G60" i="84"/>
  <c r="D60" i="84"/>
  <c r="G59" i="84"/>
  <c r="D59" i="84"/>
  <c r="G58" i="84"/>
  <c r="D58" i="84"/>
  <c r="G57" i="84"/>
  <c r="D57" i="84"/>
  <c r="G56" i="84"/>
  <c r="D56" i="84"/>
  <c r="G55" i="84"/>
  <c r="F55" i="84"/>
  <c r="E55" i="84"/>
  <c r="C55" i="84"/>
  <c r="D55" i="84" s="1"/>
  <c r="B55" i="84"/>
  <c r="G54" i="84"/>
  <c r="D54" i="84"/>
  <c r="G53" i="84"/>
  <c r="D53" i="84"/>
  <c r="G52" i="84"/>
  <c r="D52" i="84"/>
  <c r="G51" i="84"/>
  <c r="D51" i="84"/>
  <c r="G50" i="84"/>
  <c r="D50" i="84"/>
  <c r="G49" i="84"/>
  <c r="D49" i="84"/>
  <c r="G48" i="84"/>
  <c r="D48" i="84"/>
  <c r="G47" i="84"/>
  <c r="D47" i="84"/>
  <c r="G46" i="84"/>
  <c r="D46" i="84"/>
  <c r="G45" i="84"/>
  <c r="F45" i="84"/>
  <c r="E45" i="84"/>
  <c r="C45" i="84"/>
  <c r="D45" i="84" s="1"/>
  <c r="B45" i="84"/>
  <c r="G44" i="84"/>
  <c r="D44" i="84"/>
  <c r="G43" i="84"/>
  <c r="D43" i="84"/>
  <c r="G42" i="84"/>
  <c r="D42" i="84"/>
  <c r="G41" i="84"/>
  <c r="F41" i="84"/>
  <c r="E41" i="84"/>
  <c r="C41" i="84"/>
  <c r="D41" i="84" s="1"/>
  <c r="B41" i="84"/>
  <c r="G40" i="84"/>
  <c r="D40" i="84"/>
  <c r="G39" i="84"/>
  <c r="D39" i="84"/>
  <c r="G38" i="84"/>
  <c r="D38" i="84"/>
  <c r="G37" i="84"/>
  <c r="D37" i="84"/>
  <c r="F36" i="84"/>
  <c r="E36" i="84"/>
  <c r="G36" i="84" s="1"/>
  <c r="C36" i="84"/>
  <c r="D36" i="84" s="1"/>
  <c r="B36" i="84"/>
  <c r="G35" i="84"/>
  <c r="D35" i="84"/>
  <c r="G34" i="84"/>
  <c r="D34" i="84"/>
  <c r="G33" i="84"/>
  <c r="D33" i="84"/>
  <c r="F32" i="84"/>
  <c r="E32" i="84"/>
  <c r="E12" i="84" s="1"/>
  <c r="C32" i="84"/>
  <c r="D32" i="84" s="1"/>
  <c r="B32" i="84"/>
  <c r="G31" i="84"/>
  <c r="D31" i="84"/>
  <c r="G30" i="84"/>
  <c r="D30" i="84"/>
  <c r="G29" i="84"/>
  <c r="D29" i="84"/>
  <c r="G28" i="84"/>
  <c r="D28" i="84"/>
  <c r="G27" i="84"/>
  <c r="D27" i="84"/>
  <c r="G26" i="84"/>
  <c r="D26" i="84"/>
  <c r="F25" i="84"/>
  <c r="E25" i="84"/>
  <c r="G25" i="84" s="1"/>
  <c r="C25" i="84"/>
  <c r="B25" i="84"/>
  <c r="D25" i="84" s="1"/>
  <c r="G24" i="84"/>
  <c r="D24" i="84"/>
  <c r="G23" i="84"/>
  <c r="D23" i="84"/>
  <c r="G22" i="84"/>
  <c r="F22" i="84"/>
  <c r="E22" i="84"/>
  <c r="C22" i="84"/>
  <c r="D22" i="84" s="1"/>
  <c r="B22" i="84"/>
  <c r="G21" i="84"/>
  <c r="D21" i="84"/>
  <c r="G20" i="84"/>
  <c r="D20" i="84"/>
  <c r="G19" i="84"/>
  <c r="F19" i="84"/>
  <c r="E19" i="84"/>
  <c r="C19" i="84"/>
  <c r="B19" i="84"/>
  <c r="D19" i="84" s="1"/>
  <c r="G18" i="84"/>
  <c r="D18" i="84"/>
  <c r="G17" i="84"/>
  <c r="D17" i="84"/>
  <c r="G16" i="84"/>
  <c r="D16" i="84"/>
  <c r="G15" i="84"/>
  <c r="D15" i="84"/>
  <c r="G14" i="84"/>
  <c r="F14" i="84"/>
  <c r="F12" i="84" s="1"/>
  <c r="F7" i="84" s="1"/>
  <c r="F6" i="84" s="1"/>
  <c r="E14" i="84"/>
  <c r="C14" i="84"/>
  <c r="D14" i="84" s="1"/>
  <c r="B14" i="84"/>
  <c r="G13" i="84"/>
  <c r="D13" i="84"/>
  <c r="B12" i="84"/>
  <c r="B7" i="84" s="1"/>
  <c r="G11" i="84"/>
  <c r="D11" i="84"/>
  <c r="G10" i="84"/>
  <c r="D10" i="84"/>
  <c r="G9" i="84"/>
  <c r="D9" i="84"/>
  <c r="F8" i="84"/>
  <c r="E8" i="84"/>
  <c r="E7" i="84" s="1"/>
  <c r="E6" i="84" s="1"/>
  <c r="G6" i="84" s="1"/>
  <c r="D8" i="84"/>
  <c r="C8" i="84"/>
  <c r="B8" i="84"/>
  <c r="P21" i="82"/>
  <c r="O21" i="82"/>
  <c r="N21" i="82"/>
  <c r="M21" i="82"/>
  <c r="L21" i="82"/>
  <c r="K21" i="82"/>
  <c r="J21" i="82"/>
  <c r="I21" i="82"/>
  <c r="H21" i="82"/>
  <c r="G21" i="82"/>
  <c r="F21" i="82"/>
  <c r="E21" i="82"/>
  <c r="D21" i="82"/>
  <c r="C21" i="82"/>
  <c r="U54" i="81"/>
  <c r="T54" i="81"/>
  <c r="S54" i="81"/>
  <c r="R54" i="81"/>
  <c r="U43" i="81"/>
  <c r="U33" i="81" s="1"/>
  <c r="T43" i="81"/>
  <c r="T33" i="81" s="1"/>
  <c r="S43" i="81"/>
  <c r="R43" i="81"/>
  <c r="R33" i="81" s="1"/>
  <c r="U34" i="81"/>
  <c r="T34" i="81"/>
  <c r="S34" i="81"/>
  <c r="R34" i="81"/>
  <c r="S33" i="81"/>
  <c r="U22" i="81"/>
  <c r="T22" i="81"/>
  <c r="S22" i="81"/>
  <c r="R22" i="81"/>
  <c r="Q22" i="81"/>
  <c r="P22" i="81"/>
  <c r="O22" i="81"/>
  <c r="N22" i="81"/>
  <c r="M22" i="81"/>
  <c r="L22" i="81"/>
  <c r="K22" i="81"/>
  <c r="J22" i="81"/>
  <c r="I22" i="81"/>
  <c r="H22" i="81"/>
  <c r="G22" i="81"/>
  <c r="F22" i="81"/>
  <c r="E22" i="81"/>
  <c r="D22" i="81"/>
  <c r="C22" i="81"/>
  <c r="E11" i="81"/>
  <c r="E9" i="81"/>
  <c r="E5" i="81"/>
  <c r="E4" i="81"/>
  <c r="Q65" i="79"/>
  <c r="P65" i="79"/>
  <c r="O65" i="79"/>
  <c r="N65" i="79"/>
  <c r="M65" i="79"/>
  <c r="L65" i="79"/>
  <c r="K65" i="79"/>
  <c r="J65" i="79"/>
  <c r="I65" i="79"/>
  <c r="H65" i="79"/>
  <c r="G65" i="79"/>
  <c r="F65" i="79"/>
  <c r="E65" i="79"/>
  <c r="D65" i="79"/>
  <c r="C65" i="79"/>
  <c r="R60" i="79"/>
  <c r="R57" i="79" s="1"/>
  <c r="R56" i="79" s="1"/>
  <c r="R48" i="79" s="1"/>
  <c r="R35" i="79" s="1"/>
  <c r="Q60" i="79"/>
  <c r="P60" i="79"/>
  <c r="P57" i="79" s="1"/>
  <c r="P56" i="79" s="1"/>
  <c r="O60" i="79"/>
  <c r="N60" i="79"/>
  <c r="M60" i="79"/>
  <c r="L60" i="79"/>
  <c r="L57" i="79" s="1"/>
  <c r="L56" i="79" s="1"/>
  <c r="L48" i="79" s="1"/>
  <c r="L35" i="79" s="1"/>
  <c r="K60" i="79"/>
  <c r="J60" i="79"/>
  <c r="I60" i="79"/>
  <c r="H60" i="79"/>
  <c r="G60" i="79"/>
  <c r="G57" i="79" s="1"/>
  <c r="G56" i="79" s="1"/>
  <c r="F60" i="79"/>
  <c r="F57" i="79" s="1"/>
  <c r="F56" i="79" s="1"/>
  <c r="F48" i="79" s="1"/>
  <c r="F35" i="79" s="1"/>
  <c r="E60" i="79"/>
  <c r="D60" i="79"/>
  <c r="D57" i="79" s="1"/>
  <c r="D56" i="79" s="1"/>
  <c r="C60" i="79"/>
  <c r="Q57" i="79"/>
  <c r="O57" i="79"/>
  <c r="N57" i="79"/>
  <c r="M57" i="79"/>
  <c r="K57" i="79"/>
  <c r="K56" i="79" s="1"/>
  <c r="K48" i="79" s="1"/>
  <c r="K35" i="79" s="1"/>
  <c r="J57" i="79"/>
  <c r="J56" i="79" s="1"/>
  <c r="J48" i="79" s="1"/>
  <c r="I57" i="79"/>
  <c r="I56" i="79" s="1"/>
  <c r="H57" i="79"/>
  <c r="H56" i="79" s="1"/>
  <c r="H48" i="79" s="1"/>
  <c r="E57" i="79"/>
  <c r="C57" i="79"/>
  <c r="C56" i="79" s="1"/>
  <c r="Q56" i="79"/>
  <c r="O56" i="79"/>
  <c r="N56" i="79"/>
  <c r="N48" i="79" s="1"/>
  <c r="N35" i="79" s="1"/>
  <c r="M56" i="79"/>
  <c r="E56" i="79"/>
  <c r="R53" i="79"/>
  <c r="Q53" i="79"/>
  <c r="P53" i="79"/>
  <c r="P48" i="79" s="1"/>
  <c r="P35" i="79" s="1"/>
  <c r="O53" i="79"/>
  <c r="O48" i="79" s="1"/>
  <c r="N53" i="79"/>
  <c r="M53" i="79"/>
  <c r="L53" i="79"/>
  <c r="K53" i="79"/>
  <c r="J53" i="79"/>
  <c r="I53" i="79"/>
  <c r="H53" i="79"/>
  <c r="G53" i="79"/>
  <c r="F53" i="79"/>
  <c r="E53" i="79"/>
  <c r="D53" i="79"/>
  <c r="D48" i="79" s="1"/>
  <c r="C53" i="79"/>
  <c r="C48" i="79" s="1"/>
  <c r="R49" i="79"/>
  <c r="Q49" i="79"/>
  <c r="Q48" i="79" s="1"/>
  <c r="Q35" i="79" s="1"/>
  <c r="P49" i="79"/>
  <c r="O49" i="79"/>
  <c r="N49" i="79"/>
  <c r="M49" i="79"/>
  <c r="L49" i="79"/>
  <c r="K49" i="79"/>
  <c r="J49" i="79"/>
  <c r="I49" i="79"/>
  <c r="H49" i="79"/>
  <c r="G49" i="79"/>
  <c r="F49" i="79"/>
  <c r="E49" i="79"/>
  <c r="D49" i="79"/>
  <c r="C49" i="79"/>
  <c r="U48" i="79"/>
  <c r="T48" i="79"/>
  <c r="T35" i="79" s="1"/>
  <c r="S48" i="79"/>
  <c r="E48" i="79"/>
  <c r="R37" i="79"/>
  <c r="Q37" i="79"/>
  <c r="O37" i="79"/>
  <c r="N37" i="79"/>
  <c r="M37" i="79"/>
  <c r="L37" i="79"/>
  <c r="K37" i="79"/>
  <c r="K36" i="79" s="1"/>
  <c r="J37" i="79"/>
  <c r="J36" i="79" s="1"/>
  <c r="I37" i="79"/>
  <c r="I36" i="79" s="1"/>
  <c r="H37" i="79"/>
  <c r="H36" i="79" s="1"/>
  <c r="G37" i="79"/>
  <c r="F37" i="79"/>
  <c r="E37" i="79"/>
  <c r="D37" i="79"/>
  <c r="D36" i="79" s="1"/>
  <c r="C37" i="79"/>
  <c r="U36" i="79"/>
  <c r="T36" i="79"/>
  <c r="S36" i="79"/>
  <c r="R36" i="79"/>
  <c r="Q36" i="79"/>
  <c r="P36" i="79"/>
  <c r="O36" i="79"/>
  <c r="N36" i="79"/>
  <c r="M36" i="79"/>
  <c r="L36" i="79"/>
  <c r="G36" i="79"/>
  <c r="F36" i="79"/>
  <c r="E36" i="79"/>
  <c r="C36" i="79"/>
  <c r="C35" i="79" s="1"/>
  <c r="U35" i="79"/>
  <c r="S35" i="79"/>
  <c r="U23" i="79"/>
  <c r="T23" i="79"/>
  <c r="S23" i="79"/>
  <c r="R23" i="79"/>
  <c r="Q23" i="79"/>
  <c r="P23" i="79"/>
  <c r="O23" i="79"/>
  <c r="N23" i="79"/>
  <c r="M23" i="79"/>
  <c r="L23" i="79"/>
  <c r="K23" i="79"/>
  <c r="J23" i="79"/>
  <c r="I23" i="79"/>
  <c r="H23" i="79"/>
  <c r="F23" i="79"/>
  <c r="E23" i="79"/>
  <c r="D23" i="79"/>
  <c r="C23" i="79"/>
  <c r="G13" i="79"/>
  <c r="G23" i="79" s="1"/>
  <c r="U19" i="77"/>
  <c r="T19" i="77"/>
  <c r="Q19" i="77"/>
  <c r="P19" i="77"/>
  <c r="O19" i="77"/>
  <c r="N19" i="77"/>
  <c r="M19" i="77"/>
  <c r="L19" i="77"/>
  <c r="K19" i="77"/>
  <c r="J19" i="77"/>
  <c r="I19" i="77"/>
  <c r="H19" i="77"/>
  <c r="G19" i="77"/>
  <c r="F19" i="77"/>
  <c r="E19" i="77"/>
  <c r="D19" i="77"/>
  <c r="C19" i="77"/>
  <c r="B19" i="77"/>
  <c r="D465" i="76"/>
  <c r="C465" i="76"/>
  <c r="B465" i="76"/>
  <c r="H242" i="76"/>
  <c r="G242" i="76"/>
  <c r="H240" i="76"/>
  <c r="G240" i="76"/>
  <c r="FR101" i="75"/>
  <c r="FQ101" i="75"/>
  <c r="FP101" i="75"/>
  <c r="FO101" i="75"/>
  <c r="FN101" i="75"/>
  <c r="FM101" i="75"/>
  <c r="FL101" i="75"/>
  <c r="FK101" i="75"/>
  <c r="FJ101" i="75"/>
  <c r="FI101" i="75"/>
  <c r="FH101" i="75"/>
  <c r="FG101" i="75"/>
  <c r="FF101" i="75"/>
  <c r="FE101" i="75"/>
  <c r="FD101" i="75"/>
  <c r="FC101" i="75"/>
  <c r="FR81" i="75"/>
  <c r="FQ81" i="75"/>
  <c r="FP81" i="75"/>
  <c r="FO81" i="75"/>
  <c r="FN81" i="75"/>
  <c r="FM81" i="75"/>
  <c r="FL81" i="75"/>
  <c r="FK81" i="75"/>
  <c r="FJ81" i="75"/>
  <c r="FI81" i="75"/>
  <c r="FH81" i="75"/>
  <c r="FG81" i="75"/>
  <c r="FF81" i="75"/>
  <c r="FE81" i="75"/>
  <c r="FD81" i="75"/>
  <c r="FC81" i="75"/>
  <c r="FR62" i="75"/>
  <c r="FQ62" i="75"/>
  <c r="FP62" i="75"/>
  <c r="FO62" i="75"/>
  <c r="FN62" i="75"/>
  <c r="FM62" i="75"/>
  <c r="FL62" i="75"/>
  <c r="FK62" i="75"/>
  <c r="FJ62" i="75"/>
  <c r="FI62" i="75"/>
  <c r="FH62" i="75"/>
  <c r="FG62" i="75"/>
  <c r="FF62" i="75"/>
  <c r="FE62" i="75"/>
  <c r="FD62" i="75"/>
  <c r="FC62" i="75"/>
  <c r="FR43" i="75"/>
  <c r="FQ43" i="75"/>
  <c r="FP43" i="75"/>
  <c r="FO43" i="75"/>
  <c r="FN43" i="75"/>
  <c r="FM43" i="75"/>
  <c r="FL43" i="75"/>
  <c r="FK43" i="75"/>
  <c r="FJ43" i="75"/>
  <c r="FI43" i="75"/>
  <c r="FH43" i="75"/>
  <c r="FG43" i="75"/>
  <c r="FF43" i="75"/>
  <c r="FE43" i="75"/>
  <c r="FD43" i="75"/>
  <c r="FC43" i="75"/>
  <c r="FR24" i="75"/>
  <c r="FQ24" i="75"/>
  <c r="FP24" i="75"/>
  <c r="FO24" i="75"/>
  <c r="FN24" i="75"/>
  <c r="FM24" i="75"/>
  <c r="FL24" i="75"/>
  <c r="FK24" i="75"/>
  <c r="FJ24" i="75"/>
  <c r="FI24" i="75"/>
  <c r="FH24" i="75"/>
  <c r="FG24" i="75"/>
  <c r="FF24" i="75"/>
  <c r="FE24" i="75"/>
  <c r="FD24" i="75"/>
  <c r="FC24" i="75"/>
  <c r="JS22" i="68"/>
  <c r="JR22" i="68"/>
  <c r="JQ22" i="68"/>
  <c r="JP22" i="68"/>
  <c r="JO22" i="68"/>
  <c r="JN22" i="68"/>
  <c r="JM22" i="68"/>
  <c r="JL22" i="68"/>
  <c r="JK22" i="68"/>
  <c r="JJ22" i="68"/>
  <c r="JI22" i="68"/>
  <c r="EA22" i="68"/>
  <c r="DZ22" i="68"/>
  <c r="DY22" i="68"/>
  <c r="DX22" i="68"/>
  <c r="DW22" i="68"/>
  <c r="DV22" i="68"/>
  <c r="DU22" i="68"/>
  <c r="DT22" i="68"/>
  <c r="DS22" i="68"/>
  <c r="DR22" i="68"/>
  <c r="DQ22" i="68"/>
  <c r="DP22" i="68"/>
  <c r="DO22" i="68"/>
  <c r="EC3" i="68"/>
  <c r="EC22" i="68" s="1"/>
  <c r="EB3" i="68"/>
  <c r="EB22" i="68" s="1"/>
  <c r="I297" i="66"/>
  <c r="K296" i="66"/>
  <c r="K295" i="66"/>
  <c r="K294" i="66"/>
  <c r="K297" i="66" s="1"/>
  <c r="L297" i="66" s="1"/>
  <c r="M297" i="66" s="1"/>
  <c r="I292" i="66"/>
  <c r="K290" i="66"/>
  <c r="K289" i="66"/>
  <c r="K292" i="66" s="1"/>
  <c r="L292" i="66" s="1"/>
  <c r="M292" i="66" s="1"/>
  <c r="K287" i="66"/>
  <c r="L287" i="66" s="1"/>
  <c r="M287" i="66" s="1"/>
  <c r="I287" i="66"/>
  <c r="K286" i="66"/>
  <c r="K285" i="66"/>
  <c r="I283" i="66"/>
  <c r="K282" i="66"/>
  <c r="K281" i="66"/>
  <c r="K280" i="66"/>
  <c r="K279" i="66"/>
  <c r="K278" i="66"/>
  <c r="K277" i="66"/>
  <c r="K276" i="66"/>
  <c r="K283" i="66" s="1"/>
  <c r="L283" i="66" s="1"/>
  <c r="M283" i="66" s="1"/>
  <c r="I270" i="66"/>
  <c r="K269" i="66"/>
  <c r="K268" i="66"/>
  <c r="K267" i="66"/>
  <c r="K266" i="66"/>
  <c r="K265" i="66"/>
  <c r="K264" i="66"/>
  <c r="K263" i="66"/>
  <c r="K262" i="66"/>
  <c r="K261" i="66"/>
  <c r="K260" i="66"/>
  <c r="K259" i="66"/>
  <c r="K270" i="66" s="1"/>
  <c r="L273" i="66" s="1"/>
  <c r="M274" i="66" s="1"/>
  <c r="P249" i="66"/>
  <c r="P248" i="66"/>
  <c r="P250" i="66" s="1"/>
  <c r="Q250" i="66" s="1"/>
  <c r="K245" i="66"/>
  <c r="K246" i="66" s="1"/>
  <c r="L246" i="66" s="1"/>
  <c r="K244" i="66"/>
  <c r="K243" i="66"/>
  <c r="K242" i="66"/>
  <c r="B209" i="66"/>
  <c r="I202" i="66"/>
  <c r="B12" i="61"/>
  <c r="C25" i="60"/>
  <c r="B25" i="60"/>
  <c r="C15" i="60"/>
  <c r="B15" i="60"/>
  <c r="C8" i="60"/>
  <c r="B8" i="60"/>
  <c r="C4" i="60"/>
  <c r="B4" i="60"/>
  <c r="G57" i="59"/>
  <c r="D57" i="59"/>
  <c r="C57" i="59"/>
  <c r="B57" i="59"/>
  <c r="H56" i="59"/>
  <c r="H55" i="59"/>
  <c r="H54" i="59"/>
  <c r="H53" i="59"/>
  <c r="H52" i="59"/>
  <c r="H51" i="59"/>
  <c r="H50" i="59"/>
  <c r="H49" i="59"/>
  <c r="H48" i="59"/>
  <c r="H47" i="59"/>
  <c r="H46" i="59"/>
  <c r="H45" i="59"/>
  <c r="F45" i="59"/>
  <c r="H44" i="59"/>
  <c r="H43" i="59"/>
  <c r="H42" i="59"/>
  <c r="H41" i="59"/>
  <c r="F41" i="59"/>
  <c r="H40" i="59"/>
  <c r="H39" i="59"/>
  <c r="H38" i="59"/>
  <c r="H37" i="59"/>
  <c r="H36" i="59"/>
  <c r="H35" i="59"/>
  <c r="H57" i="59" s="1"/>
  <c r="F35" i="59"/>
  <c r="F57" i="59" s="1"/>
  <c r="E35" i="59"/>
  <c r="E57" i="59" s="1"/>
  <c r="H27" i="59"/>
  <c r="H26" i="59"/>
  <c r="H25" i="59"/>
  <c r="H24" i="59"/>
  <c r="H12" i="59"/>
  <c r="H11" i="59"/>
  <c r="H10" i="59"/>
  <c r="H9" i="59"/>
  <c r="H8" i="59"/>
  <c r="H7" i="59"/>
  <c r="H6" i="59"/>
  <c r="H5" i="59"/>
  <c r="H4" i="59"/>
  <c r="H7" i="57"/>
  <c r="H6" i="57"/>
  <c r="H5" i="57"/>
  <c r="G10" i="54"/>
  <c r="E10" i="54"/>
  <c r="D10" i="54"/>
  <c r="C10" i="54"/>
  <c r="G9" i="54"/>
  <c r="G8" i="54"/>
  <c r="G7" i="54"/>
  <c r="G6" i="54"/>
  <c r="K10" i="53"/>
  <c r="I10" i="53"/>
  <c r="H10" i="53"/>
  <c r="G10" i="53"/>
  <c r="F10" i="53"/>
  <c r="E10" i="53"/>
  <c r="D10" i="53"/>
  <c r="C10" i="53"/>
  <c r="K9" i="53"/>
  <c r="K8" i="53"/>
  <c r="K7" i="53"/>
  <c r="K6" i="53"/>
  <c r="FA43" i="52"/>
  <c r="EZ43" i="52"/>
  <c r="AM43" i="52"/>
  <c r="CD37" i="52"/>
  <c r="CC37" i="52"/>
  <c r="CB37" i="52"/>
  <c r="CA37" i="52"/>
  <c r="BZ37" i="52"/>
  <c r="BY37" i="52"/>
  <c r="BX37" i="52"/>
  <c r="BW37" i="52"/>
  <c r="BV37" i="52"/>
  <c r="BU37" i="52"/>
  <c r="BT37" i="52"/>
  <c r="BS37" i="52"/>
  <c r="BR37" i="52"/>
  <c r="BQ37" i="52"/>
  <c r="BP37" i="52"/>
  <c r="BO37" i="52"/>
  <c r="BN37" i="52"/>
  <c r="BM37" i="52"/>
  <c r="BL37" i="52"/>
  <c r="BK37" i="52"/>
  <c r="BJ37" i="52"/>
  <c r="BI37" i="52"/>
  <c r="BH37" i="52"/>
  <c r="AO37" i="52"/>
  <c r="AL37" i="52"/>
  <c r="AK37" i="52"/>
  <c r="AJ37" i="52"/>
  <c r="AI37" i="52"/>
  <c r="AH37" i="52"/>
  <c r="AG37" i="52"/>
  <c r="AF37" i="52"/>
  <c r="AE37" i="52"/>
  <c r="AD37" i="52"/>
  <c r="AC37" i="52"/>
  <c r="AB37" i="52"/>
  <c r="AA37" i="52"/>
  <c r="Z37" i="52"/>
  <c r="Y37" i="52"/>
  <c r="X37" i="52"/>
  <c r="W37" i="52"/>
  <c r="V37" i="52"/>
  <c r="U37" i="52"/>
  <c r="T37" i="52"/>
  <c r="S37" i="52"/>
  <c r="R37" i="52"/>
  <c r="Q37" i="52"/>
  <c r="FA31" i="52"/>
  <c r="EZ31" i="52"/>
  <c r="EN31" i="52"/>
  <c r="FA30" i="52"/>
  <c r="EZ30" i="52"/>
  <c r="EN30" i="52"/>
  <c r="CB30" i="52"/>
  <c r="CA30" i="52"/>
  <c r="BZ30" i="52"/>
  <c r="BY30" i="52"/>
  <c r="AM30" i="52"/>
  <c r="CB29" i="52"/>
  <c r="CA29" i="52"/>
  <c r="BZ29" i="52"/>
  <c r="BY29" i="52"/>
  <c r="CB27" i="52"/>
  <c r="CA27" i="52"/>
  <c r="BZ27" i="52"/>
  <c r="BY27" i="52"/>
  <c r="CD25" i="52"/>
  <c r="CC25" i="52"/>
  <c r="CB25" i="52"/>
  <c r="CA25" i="52"/>
  <c r="BZ25" i="52"/>
  <c r="BY25" i="52"/>
  <c r="BX25" i="52"/>
  <c r="BW25" i="52"/>
  <c r="BV25" i="52"/>
  <c r="BU25" i="52"/>
  <c r="BT25" i="52"/>
  <c r="BS25" i="52"/>
  <c r="BR25" i="52"/>
  <c r="BQ25" i="52"/>
  <c r="BP25" i="52"/>
  <c r="BO25" i="52"/>
  <c r="BN25" i="52"/>
  <c r="BM25" i="52"/>
  <c r="BL25" i="52"/>
  <c r="BK25" i="52"/>
  <c r="BJ25" i="52"/>
  <c r="BI25" i="52"/>
  <c r="BH25" i="52"/>
  <c r="AT25" i="52"/>
  <c r="AS25" i="52"/>
  <c r="AR25" i="52"/>
  <c r="AQ25" i="52"/>
  <c r="AP25" i="52"/>
  <c r="AO25" i="52"/>
  <c r="AL25" i="52"/>
  <c r="AK25" i="52"/>
  <c r="AJ25" i="52"/>
  <c r="AI25" i="52"/>
  <c r="AH25" i="52"/>
  <c r="AG25" i="52"/>
  <c r="AF25" i="52"/>
  <c r="AE25" i="52"/>
  <c r="AD25" i="52"/>
  <c r="AC25" i="52"/>
  <c r="AB25" i="52"/>
  <c r="AA25" i="52"/>
  <c r="Z25" i="52"/>
  <c r="Y25" i="52"/>
  <c r="X25" i="52"/>
  <c r="W25" i="52"/>
  <c r="V25" i="52"/>
  <c r="U25" i="52"/>
  <c r="T25" i="52"/>
  <c r="S25" i="52"/>
  <c r="R25" i="52"/>
  <c r="Q25" i="52"/>
  <c r="EZ16" i="52"/>
  <c r="EW16" i="52"/>
  <c r="CL16" i="52"/>
  <c r="CI16" i="52"/>
  <c r="CF16" i="52"/>
  <c r="CC16" i="52"/>
  <c r="BZ16" i="52"/>
  <c r="BW16" i="52"/>
  <c r="BT16" i="52"/>
  <c r="BQ16" i="52"/>
  <c r="EZ15" i="52"/>
  <c r="BZ15" i="52"/>
  <c r="BY15" i="52"/>
  <c r="BX15" i="52"/>
  <c r="BW15" i="52"/>
  <c r="BV15" i="52"/>
  <c r="BU15" i="52"/>
  <c r="BT15" i="52"/>
  <c r="BS15" i="52"/>
  <c r="BR15" i="52"/>
  <c r="BQ15" i="52"/>
  <c r="BP15" i="52"/>
  <c r="BY13" i="52"/>
  <c r="BX13" i="52"/>
  <c r="BW13" i="52"/>
  <c r="BV13" i="52"/>
  <c r="BU13" i="52"/>
  <c r="BT13" i="52"/>
  <c r="BS13" i="52"/>
  <c r="BR13" i="52"/>
  <c r="BQ13" i="52"/>
  <c r="BP13" i="52"/>
  <c r="BJ13" i="52"/>
  <c r="AP11" i="52"/>
  <c r="AP13" i="52" s="1"/>
  <c r="Y11" i="52"/>
  <c r="Y13" i="52" s="1"/>
  <c r="X11" i="52"/>
  <c r="X13" i="52" s="1"/>
  <c r="CA10" i="52"/>
  <c r="BZ10" i="52"/>
  <c r="BY10" i="52"/>
  <c r="BX10" i="52"/>
  <c r="BW10" i="52"/>
  <c r="BV10" i="52"/>
  <c r="BU10" i="52"/>
  <c r="BT10" i="52"/>
  <c r="BS10" i="52"/>
  <c r="BR10" i="52"/>
  <c r="BQ10" i="52"/>
  <c r="BP10" i="52"/>
  <c r="FA7" i="52"/>
  <c r="EZ7" i="52"/>
  <c r="CA7" i="52"/>
  <c r="BZ7" i="52"/>
  <c r="BY7" i="52"/>
  <c r="BX7" i="52"/>
  <c r="BW7" i="52"/>
  <c r="BV7" i="52"/>
  <c r="BU7" i="52"/>
  <c r="BT7" i="52"/>
  <c r="BS7" i="52"/>
  <c r="BR7" i="52"/>
  <c r="BQ7" i="52"/>
  <c r="BP7" i="52"/>
  <c r="CA6" i="52"/>
  <c r="BZ6" i="52"/>
  <c r="BY6" i="52"/>
  <c r="BX6" i="52"/>
  <c r="BW6" i="52"/>
  <c r="BV6" i="52"/>
  <c r="BU6" i="52"/>
  <c r="BT6" i="52"/>
  <c r="BS6" i="52"/>
  <c r="BR6" i="52"/>
  <c r="BQ6" i="52"/>
  <c r="BP6" i="52"/>
  <c r="G48" i="79" l="1"/>
  <c r="G35" i="79" s="1"/>
  <c r="F103" i="84"/>
  <c r="I125" i="85"/>
  <c r="D35" i="79"/>
  <c r="H44" i="85"/>
  <c r="G125" i="85"/>
  <c r="F44" i="85"/>
  <c r="F6" i="85" s="1"/>
  <c r="F5" i="85" s="1"/>
  <c r="G65" i="84"/>
  <c r="E63" i="84"/>
  <c r="G63" i="84" s="1"/>
  <c r="G87" i="85"/>
  <c r="B63" i="84"/>
  <c r="D63" i="84" s="1"/>
  <c r="D65" i="84"/>
  <c r="K6" i="85"/>
  <c r="F87" i="85"/>
  <c r="J125" i="85"/>
  <c r="J87" i="85" s="1"/>
  <c r="O35" i="79"/>
  <c r="H35" i="79"/>
  <c r="K125" i="85"/>
  <c r="K87" i="85" s="1"/>
  <c r="K5" i="85" s="1"/>
  <c r="D12" i="84"/>
  <c r="F50" i="85"/>
  <c r="F22" i="85"/>
  <c r="G50" i="85"/>
  <c r="G44" i="85" s="1"/>
  <c r="G6" i="85" s="1"/>
  <c r="G5" i="85" s="1"/>
  <c r="G22" i="85"/>
  <c r="G139" i="84"/>
  <c r="H22" i="85"/>
  <c r="L44" i="85"/>
  <c r="L6" i="85" s="1"/>
  <c r="E35" i="79"/>
  <c r="M48" i="79"/>
  <c r="M35" i="79" s="1"/>
  <c r="I48" i="79"/>
  <c r="I35" i="79" s="1"/>
  <c r="C12" i="84"/>
  <c r="C7" i="84" s="1"/>
  <c r="C6" i="84" s="1"/>
  <c r="G140" i="84"/>
  <c r="I154" i="85"/>
  <c r="L125" i="85"/>
  <c r="L87" i="85" s="1"/>
  <c r="G32" i="84"/>
  <c r="G69" i="84"/>
  <c r="D139" i="84"/>
  <c r="G8" i="84"/>
  <c r="G81" i="84"/>
  <c r="E116" i="84"/>
  <c r="G116" i="84" s="1"/>
  <c r="G105" i="84"/>
  <c r="G12" i="84"/>
  <c r="ED3" i="68"/>
  <c r="ED22" i="68" s="1"/>
  <c r="C65" i="84"/>
  <c r="C63" i="84" s="1"/>
  <c r="J35" i="79"/>
  <c r="I44" i="85"/>
  <c r="I6" i="85" s="1"/>
  <c r="J6" i="85"/>
  <c r="I87" i="85"/>
  <c r="B6" i="84"/>
  <c r="M299" i="66"/>
  <c r="D74" i="84"/>
  <c r="H87" i="85"/>
  <c r="H6" i="85"/>
  <c r="H5" i="85" s="1"/>
  <c r="G7" i="84"/>
  <c r="K299" i="66"/>
  <c r="L299" i="66" s="1"/>
  <c r="L301" i="66" s="1"/>
  <c r="D116" i="84"/>
  <c r="GB31" i="43"/>
  <c r="GA31" i="43"/>
  <c r="DK31" i="43"/>
  <c r="BG31" i="43"/>
  <c r="BF31" i="43"/>
  <c r="BD31" i="43"/>
  <c r="AV31" i="43"/>
  <c r="AT31" i="43"/>
  <c r="AS31" i="43"/>
  <c r="AR31" i="43"/>
  <c r="AQ31" i="43"/>
  <c r="AP31" i="43"/>
  <c r="AO31" i="43"/>
  <c r="AN31" i="43"/>
  <c r="AM31" i="43"/>
  <c r="AL31" i="43"/>
  <c r="AK31" i="43"/>
  <c r="AJ31" i="43"/>
  <c r="AI31" i="43"/>
  <c r="AH31" i="43"/>
  <c r="AG31" i="43"/>
  <c r="AF31" i="43"/>
  <c r="AE31" i="43"/>
  <c r="AD31" i="43"/>
  <c r="AC31" i="43"/>
  <c r="AB31" i="43"/>
  <c r="AA31" i="43"/>
  <c r="Z31" i="43"/>
  <c r="Y31" i="43"/>
  <c r="X31" i="43"/>
  <c r="W31" i="43"/>
  <c r="V31" i="43"/>
  <c r="U31" i="43"/>
  <c r="T31" i="43"/>
  <c r="S31" i="43"/>
  <c r="R31" i="43"/>
  <c r="Q31" i="43"/>
  <c r="P31" i="43"/>
  <c r="O31" i="43"/>
  <c r="N31" i="43"/>
  <c r="M31" i="43"/>
  <c r="L31" i="43"/>
  <c r="K31" i="43"/>
  <c r="J31" i="43"/>
  <c r="I31" i="43"/>
  <c r="H31" i="43"/>
  <c r="G31" i="43"/>
  <c r="F31" i="43"/>
  <c r="E31" i="43"/>
  <c r="D31" i="43"/>
  <c r="C31" i="43"/>
  <c r="L5" i="85" l="1"/>
  <c r="D7" i="84"/>
  <c r="E103" i="84"/>
  <c r="G103" i="84" s="1"/>
  <c r="G74" i="84" s="1"/>
  <c r="G158" i="84" s="1"/>
  <c r="I5" i="85"/>
  <c r="D6" i="84"/>
  <c r="J5" i="85"/>
  <c r="EE3" i="68"/>
  <c r="D158" i="84"/>
  <c r="EE22" i="68"/>
  <c r="EF3" i="68"/>
  <c r="CA13" i="35"/>
  <c r="BZ13" i="35"/>
  <c r="BY13" i="35"/>
  <c r="BX13" i="35"/>
  <c r="BW13" i="35"/>
  <c r="EF22" i="68" l="1"/>
  <c r="EG3" i="68"/>
  <c r="E125" i="32"/>
  <c r="C125" i="32"/>
  <c r="F125" i="32" s="1"/>
  <c r="F114" i="32"/>
  <c r="E114" i="32"/>
  <c r="F125" i="31"/>
  <c r="E125" i="31"/>
  <c r="C125" i="31"/>
  <c r="F114" i="31"/>
  <c r="E114" i="31"/>
  <c r="F107" i="31"/>
  <c r="E107" i="31"/>
  <c r="F106" i="31"/>
  <c r="E106" i="31"/>
  <c r="F105" i="31"/>
  <c r="E105" i="31"/>
  <c r="F104" i="31"/>
  <c r="E104" i="31"/>
  <c r="F103" i="31"/>
  <c r="E103" i="31"/>
  <c r="F102" i="31"/>
  <c r="E102" i="31"/>
  <c r="F101" i="31"/>
  <c r="E101" i="31"/>
  <c r="F100" i="31"/>
  <c r="E100" i="31"/>
  <c r="F99" i="31"/>
  <c r="E99" i="31"/>
  <c r="F98" i="31"/>
  <c r="E98" i="31"/>
  <c r="F97" i="31"/>
  <c r="E97" i="31"/>
  <c r="F96" i="31"/>
  <c r="E96" i="31"/>
  <c r="F95" i="31"/>
  <c r="E95" i="31"/>
  <c r="F94" i="31"/>
  <c r="E94" i="31"/>
  <c r="F93" i="31"/>
  <c r="E93" i="31"/>
  <c r="F92" i="31"/>
  <c r="E92" i="31"/>
  <c r="F91" i="31"/>
  <c r="E91" i="31"/>
  <c r="F90" i="31"/>
  <c r="E90" i="31"/>
  <c r="F89" i="31"/>
  <c r="E89" i="31"/>
  <c r="F88" i="31"/>
  <c r="E88" i="31"/>
  <c r="F87" i="31"/>
  <c r="E87" i="31"/>
  <c r="F86" i="31"/>
  <c r="F73" i="31"/>
  <c r="E73" i="31"/>
  <c r="F72" i="31"/>
  <c r="E72" i="31"/>
  <c r="AP39" i="30"/>
  <c r="H32" i="30"/>
  <c r="G32" i="30"/>
  <c r="F32" i="30"/>
  <c r="E32" i="30"/>
  <c r="D32" i="30"/>
  <c r="C32" i="30"/>
  <c r="B32" i="30"/>
  <c r="X205" i="29"/>
  <c r="J205" i="29"/>
  <c r="Y205" i="29" s="1"/>
  <c r="X204" i="29"/>
  <c r="J204" i="29"/>
  <c r="Y204" i="29" s="1"/>
  <c r="X203" i="29"/>
  <c r="J203" i="29"/>
  <c r="Y203" i="29" s="1"/>
  <c r="X202" i="29"/>
  <c r="J202" i="29"/>
  <c r="Y202" i="29" s="1"/>
  <c r="X201" i="29"/>
  <c r="J201" i="29"/>
  <c r="Y201" i="29" s="1"/>
  <c r="X200" i="29"/>
  <c r="J200" i="29"/>
  <c r="Y200" i="29" s="1"/>
  <c r="X199" i="29"/>
  <c r="J199" i="29"/>
  <c r="Y199" i="29" s="1"/>
  <c r="X198" i="29"/>
  <c r="J198" i="29"/>
  <c r="Y198" i="29" s="1"/>
  <c r="X197" i="29"/>
  <c r="J197" i="29"/>
  <c r="Y197" i="29" s="1"/>
  <c r="X196" i="29"/>
  <c r="J196" i="29"/>
  <c r="Y196" i="29" s="1"/>
  <c r="X195" i="29"/>
  <c r="J195" i="29"/>
  <c r="Y195" i="29" s="1"/>
  <c r="X194" i="29"/>
  <c r="J194" i="29"/>
  <c r="Y194" i="29" s="1"/>
  <c r="X192" i="29"/>
  <c r="J192" i="29"/>
  <c r="Y192" i="29" s="1"/>
  <c r="X191" i="29"/>
  <c r="J191" i="29"/>
  <c r="Y191" i="29" s="1"/>
  <c r="X190" i="29"/>
  <c r="J190" i="29"/>
  <c r="Y190" i="29" s="1"/>
  <c r="X189" i="29"/>
  <c r="J189" i="29"/>
  <c r="Y189" i="29" s="1"/>
  <c r="X188" i="29"/>
  <c r="J188" i="29"/>
  <c r="Y188" i="29" s="1"/>
  <c r="X187" i="29"/>
  <c r="J187" i="29"/>
  <c r="Y187" i="29" s="1"/>
  <c r="X186" i="29"/>
  <c r="J186" i="29"/>
  <c r="Y186" i="29" s="1"/>
  <c r="X185" i="29"/>
  <c r="J185" i="29"/>
  <c r="Y185" i="29" s="1"/>
  <c r="J184" i="29"/>
  <c r="Y184" i="29" s="1"/>
  <c r="Y171" i="29"/>
  <c r="Y169" i="29"/>
  <c r="Y168" i="29"/>
  <c r="Y167" i="29"/>
  <c r="Y166" i="29"/>
  <c r="EG22" i="68" l="1"/>
  <c r="EH3" i="68"/>
  <c r="AL69" i="25"/>
  <c r="AK69" i="25"/>
  <c r="AJ69" i="25"/>
  <c r="AI69" i="25"/>
  <c r="AH69" i="25"/>
  <c r="AG69" i="25"/>
  <c r="AF69" i="25"/>
  <c r="AE69" i="25"/>
  <c r="AD69" i="25"/>
  <c r="AC69" i="25"/>
  <c r="AB69" i="25"/>
  <c r="AA69" i="25"/>
  <c r="Z69" i="25"/>
  <c r="Y69" i="25"/>
  <c r="W69" i="25"/>
  <c r="AL70" i="17"/>
  <c r="AK70" i="17"/>
  <c r="R70" i="17"/>
  <c r="Q70" i="17"/>
  <c r="P70" i="17"/>
  <c r="O70" i="17"/>
  <c r="N70" i="17"/>
  <c r="M70" i="17"/>
  <c r="L70" i="17"/>
  <c r="J70" i="17"/>
  <c r="I70" i="17"/>
  <c r="BY29" i="7"/>
  <c r="BX29" i="7"/>
  <c r="BW29" i="7"/>
  <c r="BV29" i="7"/>
  <c r="BU29" i="7"/>
  <c r="BT29" i="7"/>
  <c r="BS29" i="7"/>
  <c r="BT29" i="6"/>
  <c r="BS29" i="6"/>
  <c r="C40" i="3"/>
  <c r="C42" i="3" s="1"/>
  <c r="C34" i="3"/>
  <c r="C32" i="3"/>
  <c r="C37" i="3" s="1"/>
  <c r="C44" i="3" s="1"/>
  <c r="C21" i="3"/>
  <c r="C23" i="3" s="1"/>
  <c r="C13" i="3"/>
  <c r="EH22" i="68" l="1"/>
  <c r="EI3" i="68"/>
  <c r="EI22" i="68" l="1"/>
  <c r="EJ3" i="68"/>
  <c r="EK3" i="68" l="1"/>
  <c r="EJ22" i="68"/>
  <c r="EL3" i="68" l="1"/>
  <c r="EK22" i="68"/>
  <c r="EM3" i="68" l="1"/>
  <c r="EL22" i="68"/>
  <c r="EN3" i="68" l="1"/>
  <c r="EM22" i="68"/>
  <c r="EO3" i="68" l="1"/>
  <c r="EN22" i="68"/>
  <c r="EO22" i="68" l="1"/>
  <c r="EP3" i="68"/>
  <c r="EP22" i="68" l="1"/>
  <c r="EQ3" i="68"/>
  <c r="EQ22" i="68" l="1"/>
  <c r="ER3" i="68"/>
  <c r="ER22" i="68" l="1"/>
  <c r="ES3" i="68"/>
  <c r="ES22" i="68" l="1"/>
  <c r="ET3" i="68"/>
  <c r="ET22" i="68" l="1"/>
  <c r="EU3" i="68"/>
  <c r="EU22" i="68" l="1"/>
  <c r="EV3" i="68"/>
  <c r="EW3" i="68" l="1"/>
  <c r="EV22" i="68"/>
  <c r="EX3" i="68" l="1"/>
  <c r="EW22" i="68"/>
  <c r="EY3" i="68" l="1"/>
  <c r="EX22" i="68"/>
  <c r="EZ3" i="68" l="1"/>
  <c r="EY22" i="68"/>
  <c r="FA3" i="68" l="1"/>
  <c r="EZ22" i="68"/>
  <c r="FA22" i="68" l="1"/>
  <c r="FB3" i="68"/>
  <c r="FB22" i="68" l="1"/>
  <c r="FC3" i="68"/>
  <c r="FC22" i="68" l="1"/>
  <c r="FD3" i="68"/>
  <c r="FD22" i="68" l="1"/>
  <c r="FE3" i="68"/>
  <c r="FE22" i="68" l="1"/>
  <c r="FF3" i="68"/>
  <c r="FF22" i="68" l="1"/>
  <c r="FG3" i="68"/>
  <c r="FG22" i="68" l="1"/>
  <c r="FH3" i="68"/>
  <c r="FI3" i="68" l="1"/>
  <c r="FH22" i="68"/>
  <c r="FJ3" i="68" l="1"/>
  <c r="FI22" i="68"/>
  <c r="FK3" i="68" l="1"/>
  <c r="FJ22" i="68"/>
  <c r="FL3" i="68" l="1"/>
  <c r="FK22" i="68"/>
  <c r="FM3" i="68" l="1"/>
  <c r="FL22" i="68"/>
  <c r="FM22" i="68" l="1"/>
  <c r="FN3" i="68"/>
  <c r="FN22" i="68" l="1"/>
  <c r="FO3" i="68"/>
  <c r="FO22" i="68" l="1"/>
  <c r="FP3" i="68"/>
  <c r="FP22" i="68" l="1"/>
  <c r="FQ3" i="68"/>
  <c r="FQ22" i="68" l="1"/>
  <c r="FR3" i="68"/>
  <c r="FR22" i="68" l="1"/>
  <c r="FS3" i="68"/>
  <c r="FS22" i="68" l="1"/>
  <c r="FT3" i="68"/>
  <c r="FU3" i="68" l="1"/>
  <c r="FT22" i="68"/>
  <c r="FV3" i="68" l="1"/>
  <c r="FU22" i="68"/>
  <c r="FW3" i="68" l="1"/>
  <c r="FV22" i="68"/>
  <c r="FX3" i="68" l="1"/>
  <c r="FW22" i="68"/>
  <c r="FY3" i="68" l="1"/>
  <c r="FX22" i="68"/>
  <c r="FZ3" i="68" l="1"/>
  <c r="FY22" i="68"/>
  <c r="FZ22" i="68" l="1"/>
  <c r="GA3" i="68"/>
  <c r="GA22" i="68" l="1"/>
  <c r="GB3" i="68"/>
  <c r="GB22" i="68" l="1"/>
  <c r="GC3" i="68"/>
  <c r="GC22" i="68" l="1"/>
  <c r="GD3" i="68"/>
  <c r="GD22" i="68" l="1"/>
  <c r="GE3" i="68"/>
  <c r="GE22" i="68" l="1"/>
  <c r="GF3" i="68"/>
  <c r="GG3" i="68" l="1"/>
  <c r="GF22" i="68"/>
  <c r="GH3" i="68" l="1"/>
  <c r="GG22" i="68"/>
  <c r="GI3" i="68" l="1"/>
  <c r="GH22" i="68"/>
  <c r="GJ3" i="68" l="1"/>
  <c r="GI22" i="68"/>
  <c r="GK3" i="68" l="1"/>
  <c r="GJ22" i="68"/>
  <c r="GK22" i="68" l="1"/>
  <c r="GL3" i="68"/>
  <c r="GL22" i="68" l="1"/>
  <c r="GM3" i="68"/>
  <c r="GM22" i="68" l="1"/>
  <c r="GN3" i="68"/>
  <c r="GN22" i="68" l="1"/>
  <c r="GO3" i="68"/>
  <c r="GO22" i="68" l="1"/>
  <c r="GP3" i="68"/>
  <c r="GP22" i="68" l="1"/>
  <c r="GQ3" i="68"/>
  <c r="GQ22" i="68" l="1"/>
  <c r="GR3" i="68"/>
  <c r="GS3" i="68" l="1"/>
  <c r="GR22" i="68"/>
  <c r="GT3" i="68" l="1"/>
  <c r="GS22" i="68"/>
  <c r="GU3" i="68" l="1"/>
  <c r="GT22" i="68"/>
  <c r="GV3" i="68" l="1"/>
  <c r="GU22" i="68"/>
  <c r="GW3" i="68" l="1"/>
  <c r="GV22" i="68"/>
  <c r="GW22" i="68" l="1"/>
  <c r="GX3" i="68"/>
  <c r="GX22" i="68" l="1"/>
  <c r="GY3" i="68"/>
  <c r="GY22" i="68" l="1"/>
  <c r="GZ3" i="68"/>
  <c r="GZ22" i="68" l="1"/>
  <c r="HA3" i="68"/>
  <c r="HA22" i="68" l="1"/>
  <c r="HB3" i="68"/>
  <c r="HB22" i="68" l="1"/>
  <c r="HC3" i="68"/>
  <c r="HC22" i="68" l="1"/>
  <c r="HD3" i="68"/>
  <c r="HE3" i="68" l="1"/>
  <c r="HD22" i="68"/>
  <c r="HF3" i="68" l="1"/>
  <c r="HE22" i="68"/>
  <c r="HG3" i="68" l="1"/>
  <c r="HF22" i="68"/>
  <c r="HH3" i="68" l="1"/>
  <c r="HG22" i="68"/>
  <c r="HI3" i="68" l="1"/>
  <c r="HH22" i="68"/>
  <c r="HI22" i="68" l="1"/>
  <c r="HJ3" i="68"/>
  <c r="HJ22" i="68" l="1"/>
  <c r="HK3" i="68"/>
  <c r="HK22" i="68" l="1"/>
  <c r="HL3" i="68"/>
  <c r="HL22" i="68" l="1"/>
  <c r="HM3" i="68"/>
  <c r="HM22" i="68" l="1"/>
  <c r="HN3" i="68"/>
  <c r="HN22" i="68" l="1"/>
  <c r="HO3" i="68"/>
  <c r="HO22" i="68" l="1"/>
  <c r="HP3" i="68"/>
  <c r="HQ3" i="68" l="1"/>
  <c r="HP22" i="68"/>
  <c r="HR3" i="68" l="1"/>
  <c r="HQ22" i="68"/>
  <c r="HS3" i="68" l="1"/>
  <c r="HR22" i="68"/>
  <c r="HT3" i="68" l="1"/>
  <c r="HS22" i="68"/>
  <c r="HU3" i="68" l="1"/>
  <c r="HT22" i="68"/>
  <c r="HU22" i="68" l="1"/>
  <c r="HV3" i="68"/>
  <c r="HV22" i="68" l="1"/>
  <c r="HW3" i="68"/>
  <c r="HW22" i="68" l="1"/>
  <c r="HX3" i="68"/>
  <c r="HX22" i="68" l="1"/>
  <c r="HY3" i="68"/>
  <c r="HY22" i="68" l="1"/>
  <c r="HZ3" i="68"/>
  <c r="HZ22" i="68" l="1"/>
  <c r="IA3" i="68"/>
  <c r="IA22" i="68" l="1"/>
  <c r="IB3" i="68"/>
  <c r="IC3" i="68" l="1"/>
  <c r="IB22" i="68"/>
  <c r="ID3" i="68" l="1"/>
  <c r="IC22" i="68"/>
  <c r="IE3" i="68" l="1"/>
  <c r="ID22" i="68"/>
  <c r="IF3" i="68" l="1"/>
  <c r="IE22" i="68"/>
  <c r="IG3" i="68" l="1"/>
  <c r="IF22" i="68"/>
  <c r="IG22" i="68" l="1"/>
  <c r="IH3" i="68"/>
  <c r="IH22" i="68" l="1"/>
  <c r="II3" i="68"/>
  <c r="II22" i="68" l="1"/>
  <c r="IJ3" i="68"/>
  <c r="IJ22" i="68" l="1"/>
  <c r="IK3" i="68"/>
  <c r="IK22" i="68" l="1"/>
  <c r="IL3" i="68"/>
  <c r="IL22" i="68" l="1"/>
  <c r="IM3" i="68"/>
  <c r="IM22" i="68" l="1"/>
  <c r="IN3" i="68"/>
  <c r="IO3" i="68" l="1"/>
  <c r="IN22" i="68"/>
  <c r="IP3" i="68" l="1"/>
  <c r="IO22" i="68"/>
  <c r="IQ3" i="68" l="1"/>
  <c r="IP22" i="68"/>
  <c r="IR3" i="68" l="1"/>
  <c r="IQ22" i="68"/>
  <c r="IS3" i="68" l="1"/>
  <c r="IR22" i="68"/>
  <c r="IS22" i="68" l="1"/>
  <c r="IT3" i="68"/>
  <c r="IT22" i="68" l="1"/>
  <c r="IU3" i="68"/>
  <c r="IU22" i="68" l="1"/>
  <c r="IV3" i="68"/>
  <c r="IV22" i="68" l="1"/>
  <c r="IW3" i="68"/>
  <c r="IW22" i="68" l="1"/>
  <c r="IX3" i="68"/>
  <c r="IX22" i="68" l="1"/>
  <c r="IY3" i="68"/>
  <c r="IY22" i="68" l="1"/>
  <c r="IZ3" i="68"/>
  <c r="JA3" i="68" l="1"/>
  <c r="IZ22" i="68"/>
  <c r="JB3" i="68" l="1"/>
  <c r="JA22" i="68"/>
  <c r="JC3" i="68" l="1"/>
  <c r="JB22" i="68"/>
  <c r="JD3" i="68" l="1"/>
  <c r="JC22" i="68"/>
  <c r="JE3" i="68" l="1"/>
  <c r="JD22" i="68"/>
  <c r="JE22" i="68" l="1"/>
  <c r="JF3" i="68"/>
  <c r="JF22" i="68" l="1"/>
  <c r="JG3" i="68"/>
  <c r="JG22" i="68" l="1"/>
  <c r="JH3" i="68"/>
  <c r="JH22" i="68" s="1"/>
</calcChain>
</file>

<file path=xl/sharedStrings.xml><?xml version="1.0" encoding="utf-8"?>
<sst xmlns="http://schemas.openxmlformats.org/spreadsheetml/2006/main" count="14160" uniqueCount="5543">
  <si>
    <r>
      <t>Table 4: Consumer Price Index (CPI)</t>
    </r>
    <r>
      <rPr>
        <b/>
        <vertAlign val="superscript"/>
        <sz val="12"/>
        <color rgb="FF002060"/>
        <rFont val="Segoe UI"/>
        <family val="2"/>
      </rPr>
      <t>1</t>
    </r>
    <r>
      <rPr>
        <b/>
        <sz val="12"/>
        <color rgb="FF002060"/>
        <rFont val="Segoe UI"/>
        <family val="2"/>
      </rPr>
      <t>: January 2019 to February 2025</t>
    </r>
  </si>
  <si>
    <t>Month</t>
  </si>
  <si>
    <t>January</t>
  </si>
  <si>
    <t>February</t>
  </si>
  <si>
    <t xml:space="preserve">March </t>
  </si>
  <si>
    <t>April</t>
  </si>
  <si>
    <t>May</t>
  </si>
  <si>
    <t>June</t>
  </si>
  <si>
    <t>July</t>
  </si>
  <si>
    <t>August</t>
  </si>
  <si>
    <t>September</t>
  </si>
  <si>
    <t>October</t>
  </si>
  <si>
    <t>November</t>
  </si>
  <si>
    <t>December</t>
  </si>
  <si>
    <r>
      <rPr>
        <i/>
        <vertAlign val="superscript"/>
        <sz val="10"/>
        <color rgb="FF002060"/>
        <rFont val="Segoe UI"/>
        <family val="2"/>
      </rPr>
      <t xml:space="preserve">1 </t>
    </r>
    <r>
      <rPr>
        <i/>
        <sz val="10"/>
        <color rgb="FF002060"/>
        <rFont val="Segoe UI"/>
        <family val="2"/>
      </rPr>
      <t xml:space="preserve">Effective April 2024, the CPI is based on an updated basket of goods and services derived from the 2023 Household Budget Survey. </t>
    </r>
  </si>
  <si>
    <t xml:space="preserve">  The base period is January – December 2023 = 100. </t>
  </si>
  <si>
    <t xml:space="preserve">Source: Statistics Mauritius. </t>
  </si>
  <si>
    <t>Table 5: Headline and Core Inflation Rates: February 2023 to February 2025</t>
  </si>
  <si>
    <t>(Per cent)</t>
  </si>
  <si>
    <t>Annual Average</t>
  </si>
  <si>
    <t>Year-on-Year</t>
  </si>
  <si>
    <r>
      <t>Headline</t>
    </r>
    <r>
      <rPr>
        <b/>
        <vertAlign val="superscript"/>
        <sz val="11"/>
        <color rgb="FF002060"/>
        <rFont val="Segoe UI"/>
        <family val="2"/>
      </rPr>
      <t xml:space="preserve"> </t>
    </r>
  </si>
  <si>
    <r>
      <t>CORE1</t>
    </r>
    <r>
      <rPr>
        <b/>
        <vertAlign val="superscript"/>
        <sz val="11"/>
        <color rgb="FF002060"/>
        <rFont val="Segoe UI"/>
        <family val="2"/>
      </rPr>
      <t xml:space="preserve"> </t>
    </r>
  </si>
  <si>
    <r>
      <t>CORE2</t>
    </r>
    <r>
      <rPr>
        <b/>
        <vertAlign val="superscript"/>
        <sz val="11"/>
        <color rgb="FF002060"/>
        <rFont val="Segoe UI"/>
        <family val="2"/>
      </rPr>
      <t xml:space="preserve"> </t>
    </r>
  </si>
  <si>
    <t xml:space="preserve"> CPI Inflation</t>
  </si>
  <si>
    <t xml:space="preserve"> CORE1</t>
  </si>
  <si>
    <t xml:space="preserve"> CORE2</t>
  </si>
  <si>
    <t>Notes:</t>
  </si>
  <si>
    <t xml:space="preserve">(i) CORE1 excludes “Food, Beverages and Tobacco” components and mortgage interest on housing loan from the CPI basket. </t>
  </si>
  <si>
    <t>(ii) CORE2 excludes "Food, Beverages, Tobacco", mortgage interest, energy prices and administered prices from the CPI basket.</t>
  </si>
  <si>
    <t>(iii) The annual average method compares the average level of prices during a twelve-month period with the average level during the corresponding previous twelve-month period.</t>
  </si>
  <si>
    <t>(iv) The year-on-year methodology is calculated as the change in the CPI for a given month compared with the same month of the preceding year in percentage terms.</t>
  </si>
  <si>
    <t xml:space="preserve">(v) Effective May 2021, CORE inflation data are computed by Statistics Mauritius. </t>
  </si>
  <si>
    <t>Source: Statistics Mauritius.</t>
  </si>
  <si>
    <t>Table 6: Bank of Mauritius Statement of Financial Position as at end February 2025</t>
  </si>
  <si>
    <t>Rs 000</t>
  </si>
  <si>
    <t>ASSETS</t>
  </si>
  <si>
    <t>Foreign Assets</t>
  </si>
  <si>
    <t>Cash and Cash Equivalents</t>
  </si>
  <si>
    <t>Gold Deposits</t>
  </si>
  <si>
    <t>Financial Assets held at Amortised Cost</t>
  </si>
  <si>
    <t>Financial Assets held at Fair Value Through Other Comprehensive Income</t>
  </si>
  <si>
    <t>`</t>
  </si>
  <si>
    <t>Financial Assets held at Fair Value Through Profit or Loss</t>
  </si>
  <si>
    <t>Domestic Assets</t>
  </si>
  <si>
    <t>Equity Investment in Mauritius Investment Corporation Ltd</t>
  </si>
  <si>
    <t>Equity Investment in MDIC Ltd</t>
  </si>
  <si>
    <t>Computer Software</t>
  </si>
  <si>
    <t>Property, Plant and Equipment</t>
  </si>
  <si>
    <t>Other Assets</t>
  </si>
  <si>
    <t>TOTAL ASSETS</t>
  </si>
  <si>
    <t>LIABILITIES</t>
  </si>
  <si>
    <t>Currency in Circulation</t>
  </si>
  <si>
    <t>Demand Deposits</t>
  </si>
  <si>
    <t>Government</t>
  </si>
  <si>
    <t>Banks</t>
  </si>
  <si>
    <t>Mauritius Investment Corporation Ltd</t>
  </si>
  <si>
    <t>Others</t>
  </si>
  <si>
    <t>Monetary Policy Instruments</t>
  </si>
  <si>
    <t>Provisions</t>
  </si>
  <si>
    <t>Employee Benefits</t>
  </si>
  <si>
    <r>
      <t>Other Liabilities</t>
    </r>
    <r>
      <rPr>
        <sz val="10"/>
        <color indexed="56"/>
        <rFont val="Segoe UI"/>
        <family val="2"/>
      </rPr>
      <t xml:space="preserve"> </t>
    </r>
  </si>
  <si>
    <t>TOTAL LIABILITIES</t>
  </si>
  <si>
    <t>CAPITAL AND RESERVES</t>
  </si>
  <si>
    <t>Stated and Paid Up Capital</t>
  </si>
  <si>
    <t>Reserves</t>
  </si>
  <si>
    <t>Total Comprehensive Income</t>
  </si>
  <si>
    <t>TOTAL LIABILITIES, CAPITAL AND RESERVES</t>
  </si>
  <si>
    <t>Source: Accounting and Budgeting Division.</t>
  </si>
  <si>
    <r>
      <t>Table 9: Sectoral Balance Sheet of Banks</t>
    </r>
    <r>
      <rPr>
        <b/>
        <vertAlign val="superscript"/>
        <sz val="12"/>
        <color rgb="FF002060"/>
        <rFont val="Segoe UI"/>
        <family val="2"/>
      </rPr>
      <t>1</t>
    </r>
    <r>
      <rPr>
        <b/>
        <sz val="12"/>
        <color rgb="FF002060"/>
        <rFont val="Segoe UI"/>
        <family val="2"/>
      </rPr>
      <t>: January 2024 to January 2025</t>
    </r>
  </si>
  <si>
    <t>(Rs million)</t>
  </si>
  <si>
    <t>Code</t>
  </si>
  <si>
    <t>Assets</t>
  </si>
  <si>
    <t xml:space="preserve">Feb-20 </t>
  </si>
  <si>
    <t xml:space="preserve">Mar-20 </t>
  </si>
  <si>
    <r>
      <t xml:space="preserve">Apr-20 </t>
    </r>
    <r>
      <rPr>
        <sz val="11"/>
        <color theme="1"/>
        <rFont val="Calibri"/>
        <family val="2"/>
        <scheme val="minor"/>
      </rPr>
      <t/>
    </r>
  </si>
  <si>
    <r>
      <t xml:space="preserve">May-20 </t>
    </r>
    <r>
      <rPr>
        <sz val="11"/>
        <color theme="1"/>
        <rFont val="Calibri"/>
        <family val="2"/>
        <scheme val="minor"/>
      </rPr>
      <t/>
    </r>
  </si>
  <si>
    <t>Jun-20</t>
  </si>
  <si>
    <t>Jul-20</t>
  </si>
  <si>
    <t>Aug-20</t>
  </si>
  <si>
    <t>Sep-20</t>
  </si>
  <si>
    <t>Oct-20</t>
  </si>
  <si>
    <t>Nov-20</t>
  </si>
  <si>
    <t>Dec-20</t>
  </si>
  <si>
    <t>Jan-21</t>
  </si>
  <si>
    <t xml:space="preserve">Feb-21 </t>
  </si>
  <si>
    <t xml:space="preserve">Mar-21 </t>
  </si>
  <si>
    <r>
      <t>Apr-21</t>
    </r>
    <r>
      <rPr>
        <b/>
        <vertAlign val="superscript"/>
        <sz val="11"/>
        <color rgb="FF002060"/>
        <rFont val="Segoe UI"/>
        <family val="2"/>
      </rPr>
      <t xml:space="preserve"> </t>
    </r>
  </si>
  <si>
    <t>May-21</t>
  </si>
  <si>
    <t xml:space="preserve">Jun-21 </t>
  </si>
  <si>
    <t xml:space="preserve">Jul-21 </t>
  </si>
  <si>
    <t xml:space="preserve">Aug-21 </t>
  </si>
  <si>
    <t>Sep-21</t>
  </si>
  <si>
    <t xml:space="preserve">Oct-21 </t>
  </si>
  <si>
    <t>Nov-21</t>
  </si>
  <si>
    <t>Dec-21</t>
  </si>
  <si>
    <t>Jan-22</t>
  </si>
  <si>
    <t>Apr-23</t>
  </si>
  <si>
    <t>A1</t>
  </si>
  <si>
    <t>Currency and Deposits</t>
  </si>
  <si>
    <t>A1.1</t>
  </si>
  <si>
    <t>Currency</t>
  </si>
  <si>
    <t>A1.2</t>
  </si>
  <si>
    <r>
      <t xml:space="preserve">Transferable deposits </t>
    </r>
    <r>
      <rPr>
        <vertAlign val="superscript"/>
        <sz val="11"/>
        <color rgb="FF002060"/>
        <rFont val="Segoe UI"/>
        <family val="2"/>
      </rPr>
      <t>2</t>
    </r>
  </si>
  <si>
    <t>A1.3</t>
  </si>
  <si>
    <r>
      <t xml:space="preserve">Other deposits </t>
    </r>
    <r>
      <rPr>
        <vertAlign val="superscript"/>
        <sz val="11"/>
        <color rgb="FF002060"/>
        <rFont val="Segoe UI"/>
        <family val="2"/>
      </rPr>
      <t>3</t>
    </r>
  </si>
  <si>
    <t>A2</t>
  </si>
  <si>
    <t>Debt Securities</t>
  </si>
  <si>
    <t>A3</t>
  </si>
  <si>
    <t>Loans</t>
  </si>
  <si>
    <t>A4</t>
  </si>
  <si>
    <t>Equity and Investment Fund Shares</t>
  </si>
  <si>
    <t>A5</t>
  </si>
  <si>
    <t>Insurance, Pension, and Standardized Guarantee Schemes</t>
  </si>
  <si>
    <t>A6</t>
  </si>
  <si>
    <t xml:space="preserve">Financial Derivatives </t>
  </si>
  <si>
    <t>A7</t>
  </si>
  <si>
    <t>Other Accounts Receivable</t>
  </si>
  <si>
    <t>A8</t>
  </si>
  <si>
    <t>Nonfinancial Assets</t>
  </si>
  <si>
    <t>Liabilities</t>
  </si>
  <si>
    <t>Mar-21</t>
  </si>
  <si>
    <t>Apr-21</t>
  </si>
  <si>
    <t xml:space="preserve">May-21 </t>
  </si>
  <si>
    <t xml:space="preserve">Sep-21 </t>
  </si>
  <si>
    <t>L1</t>
  </si>
  <si>
    <t xml:space="preserve">Deposits </t>
  </si>
  <si>
    <t>L1.1</t>
  </si>
  <si>
    <r>
      <t xml:space="preserve">      Transferable deposits </t>
    </r>
    <r>
      <rPr>
        <vertAlign val="superscript"/>
        <sz val="11"/>
        <color rgb="FF002060"/>
        <rFont val="Segoe UI"/>
        <family val="2"/>
      </rPr>
      <t>2</t>
    </r>
  </si>
  <si>
    <t>L1.2</t>
  </si>
  <si>
    <r>
      <t xml:space="preserve">      Other deposits </t>
    </r>
    <r>
      <rPr>
        <vertAlign val="superscript"/>
        <sz val="11"/>
        <color rgb="FF002060"/>
        <rFont val="Segoe UI"/>
        <family val="2"/>
      </rPr>
      <t>3</t>
    </r>
  </si>
  <si>
    <t>L2</t>
  </si>
  <si>
    <t>L3</t>
  </si>
  <si>
    <t>L4</t>
  </si>
  <si>
    <t>L5</t>
  </si>
  <si>
    <t>Financial Derivatives and Employee Stock Options</t>
  </si>
  <si>
    <t>L6</t>
  </si>
  <si>
    <t>Other Accounts Payable</t>
  </si>
  <si>
    <t>L7</t>
  </si>
  <si>
    <t>Figures may not add up to totals due to rounding.</t>
  </si>
  <si>
    <t xml:space="preserve">Note: For data prior to October 2018, please refer to the Bank's Monthly Statistical Bulletin available at </t>
  </si>
  <si>
    <t xml:space="preserve"> https://www.bom.mu/publications-statistics/statistics/monthly-statistical-bulletin/monthly-statistical-bulletin-February-2021</t>
  </si>
  <si>
    <r>
      <rPr>
        <i/>
        <vertAlign val="superscript"/>
        <sz val="10"/>
        <color rgb="FF002060"/>
        <rFont val="Segoe UI"/>
        <family val="2"/>
      </rPr>
      <t>1</t>
    </r>
    <r>
      <rPr>
        <i/>
        <sz val="10"/>
        <color rgb="FF002060"/>
        <rFont val="Segoe UI"/>
        <family val="2"/>
      </rPr>
      <t xml:space="preserve"> The sectoral balance sheet follows the concepts and principles of the IMF's Monetary and Financial Statistics Manual and Compilation Guide (2016).</t>
    </r>
  </si>
  <si>
    <r>
      <rPr>
        <i/>
        <vertAlign val="superscript"/>
        <sz val="10"/>
        <color rgb="FF002060"/>
        <rFont val="Segoe UI"/>
        <family val="2"/>
      </rPr>
      <t xml:space="preserve">2 </t>
    </r>
    <r>
      <rPr>
        <i/>
        <sz val="10"/>
        <color rgb="FF002060"/>
        <rFont val="Segoe UI"/>
        <family val="2"/>
      </rPr>
      <t>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</si>
  <si>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rPr>
        <i/>
        <vertAlign val="superscript"/>
        <sz val="10"/>
        <color rgb="FF002060"/>
        <rFont val="Segoe UI"/>
        <family val="2"/>
      </rPr>
      <t>3</t>
    </r>
    <r>
      <rPr>
        <i/>
        <sz val="10"/>
        <color rgb="FF002060"/>
        <rFont val="Segoe UI"/>
        <family val="2"/>
      </rPr>
      <t xml:space="preserve"> Other deposits include non transferable savings deposits, time deposits and restricted deposits.</t>
    </r>
  </si>
  <si>
    <t>Source: Economic Analysis &amp; Research and Statistics Department.</t>
  </si>
  <si>
    <r>
      <t>Table 10: Sectoral Balance Sheet of Non-Bank Deposit Taking Institutions</t>
    </r>
    <r>
      <rPr>
        <b/>
        <vertAlign val="superscript"/>
        <sz val="12"/>
        <color rgb="FF002060"/>
        <rFont val="Segoe UI"/>
        <family val="2"/>
      </rPr>
      <t>1</t>
    </r>
    <r>
      <rPr>
        <b/>
        <sz val="12"/>
        <color rgb="FF002060"/>
        <rFont val="Segoe UI"/>
        <family val="2"/>
      </rPr>
      <t>: January 2024 to January 2025</t>
    </r>
  </si>
  <si>
    <r>
      <t>Jun-20</t>
    </r>
    <r>
      <rPr>
        <sz val="11"/>
        <color theme="1"/>
        <rFont val="Calibri"/>
        <family val="2"/>
        <scheme val="minor"/>
      </rPr>
      <t/>
    </r>
  </si>
  <si>
    <t xml:space="preserve">Apr-21 </t>
  </si>
  <si>
    <r>
      <t xml:space="preserve">Jul-21 </t>
    </r>
    <r>
      <rPr>
        <sz val="11"/>
        <color theme="1"/>
        <rFont val="Calibri"/>
        <family val="2"/>
        <scheme val="minor"/>
      </rPr>
      <t/>
    </r>
  </si>
  <si>
    <r>
      <t xml:space="preserve">Aug-21 </t>
    </r>
    <r>
      <rPr>
        <sz val="11"/>
        <color theme="1"/>
        <rFont val="Calibri"/>
        <family val="2"/>
        <scheme val="minor"/>
      </rPr>
      <t/>
    </r>
  </si>
  <si>
    <r>
      <t xml:space="preserve">Sep-21 </t>
    </r>
    <r>
      <rPr>
        <sz val="11"/>
        <color theme="1"/>
        <rFont val="Calibri"/>
        <family val="2"/>
        <scheme val="minor"/>
      </rPr>
      <t/>
    </r>
  </si>
  <si>
    <r>
      <t xml:space="preserve">Oct-21 </t>
    </r>
    <r>
      <rPr>
        <sz val="11"/>
        <color theme="1"/>
        <rFont val="Calibri"/>
        <family val="2"/>
        <scheme val="minor"/>
      </rPr>
      <t/>
    </r>
  </si>
  <si>
    <t xml:space="preserve">Nov-21 </t>
  </si>
  <si>
    <t xml:space="preserve">Dec-21 </t>
  </si>
  <si>
    <r>
      <t>Feb-21</t>
    </r>
    <r>
      <rPr>
        <b/>
        <vertAlign val="superscript"/>
        <sz val="11"/>
        <color rgb="FF002060"/>
        <rFont val="Segoe UI"/>
        <family val="2"/>
      </rPr>
      <t xml:space="preserve"> </t>
    </r>
  </si>
  <si>
    <t>Jun-21</t>
  </si>
  <si>
    <r>
      <t>Table 11: Sectoral Balance Sheet of Other Depository Corporations</t>
    </r>
    <r>
      <rPr>
        <b/>
        <vertAlign val="superscript"/>
        <sz val="12"/>
        <color rgb="FF002060"/>
        <rFont val="Segoe UI"/>
        <family val="2"/>
      </rPr>
      <t>1</t>
    </r>
    <r>
      <rPr>
        <b/>
        <sz val="12"/>
        <color rgb="FF002060"/>
        <rFont val="Segoe UI"/>
        <family val="2"/>
      </rPr>
      <t>: January 2024 to January 2025</t>
    </r>
  </si>
  <si>
    <r>
      <t>June-20</t>
    </r>
    <r>
      <rPr>
        <sz val="11"/>
        <color theme="1"/>
        <rFont val="Calibri"/>
        <family val="2"/>
        <scheme val="minor"/>
      </rPr>
      <t/>
    </r>
  </si>
  <si>
    <t>June-20</t>
  </si>
  <si>
    <t>Feb-21</t>
  </si>
  <si>
    <r>
      <t>Table 12: Other Depository Corporations Survey</t>
    </r>
    <r>
      <rPr>
        <b/>
        <vertAlign val="superscript"/>
        <sz val="12"/>
        <color rgb="FF002060"/>
        <rFont val="Segoe UI"/>
        <family val="2"/>
      </rPr>
      <t>1</t>
    </r>
    <r>
      <rPr>
        <b/>
        <sz val="12"/>
        <color rgb="FF002060"/>
        <rFont val="Segoe UI"/>
        <family val="2"/>
      </rPr>
      <t>: January 2024 to January 2025</t>
    </r>
  </si>
  <si>
    <t>Apr-22</t>
  </si>
  <si>
    <r>
      <t>Net Foreign Assets</t>
    </r>
    <r>
      <rPr>
        <b/>
        <vertAlign val="superscript"/>
        <sz val="11"/>
        <color rgb="FF002060"/>
        <rFont val="Segoe UI"/>
        <family val="2"/>
      </rPr>
      <t xml:space="preserve"> </t>
    </r>
  </si>
  <si>
    <r>
      <t xml:space="preserve">    Claims on nonresidents</t>
    </r>
    <r>
      <rPr>
        <vertAlign val="superscript"/>
        <sz val="11"/>
        <color rgb="FF002060"/>
        <rFont val="Segoe UI"/>
        <family val="2"/>
      </rPr>
      <t xml:space="preserve"> </t>
    </r>
  </si>
  <si>
    <t xml:space="preserve">    Liabilities to nonresidents</t>
  </si>
  <si>
    <t>Claims on Central Bank</t>
  </si>
  <si>
    <t xml:space="preserve">    Currency</t>
  </si>
  <si>
    <t xml:space="preserve">    Reserve Deposits and Debt Securities</t>
  </si>
  <si>
    <t xml:space="preserve">    Other claims</t>
  </si>
  <si>
    <t>Net Claims on Central Government</t>
  </si>
  <si>
    <t xml:space="preserve">      Claims on central government</t>
  </si>
  <si>
    <t xml:space="preserve">      Liabilities to central government </t>
  </si>
  <si>
    <t xml:space="preserve">Claims on Other Sectors </t>
  </si>
  <si>
    <t>Liabilities to Central Bank</t>
  </si>
  <si>
    <r>
      <t>Transferable Deposits Included in Broad Money</t>
    </r>
    <r>
      <rPr>
        <b/>
        <vertAlign val="superscript"/>
        <sz val="11"/>
        <color rgb="FF002060"/>
        <rFont val="Segoe UI"/>
        <family val="2"/>
      </rPr>
      <t xml:space="preserve"> 2</t>
    </r>
  </si>
  <si>
    <r>
      <t xml:space="preserve">Other deposits Included in Broad Money </t>
    </r>
    <r>
      <rPr>
        <b/>
        <vertAlign val="superscript"/>
        <sz val="11"/>
        <color rgb="FF002060"/>
        <rFont val="Segoe UI"/>
        <family val="2"/>
      </rPr>
      <t>3</t>
    </r>
  </si>
  <si>
    <t>Debt securities Included in Broad Money</t>
  </si>
  <si>
    <t>Deposits Excluded from Broad Money:</t>
  </si>
  <si>
    <t xml:space="preserve">               Deposits of Global Business Licence Holders</t>
  </si>
  <si>
    <t>Debt securities Excluded from Broad Money</t>
  </si>
  <si>
    <t>Other Items (net)</t>
  </si>
  <si>
    <r>
      <rPr>
        <i/>
        <vertAlign val="superscript"/>
        <sz val="10"/>
        <color rgb="FF002060"/>
        <rFont val="Segoe UI"/>
        <family val="2"/>
      </rPr>
      <t xml:space="preserve">1 </t>
    </r>
    <r>
      <rPr>
        <i/>
        <sz val="10"/>
        <color rgb="FF002060"/>
        <rFont val="Segoe UI"/>
        <family val="2"/>
      </rPr>
      <t>The Other Depository Corporations covers all institutional units, i.e., banks and non-bank deposit taking institutions that issue liabilities included in the national definition of broad money. The Other Depository Corporation Survey is derived from the sectoral balance sheets of Other Depository Corporations.</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</si>
  <si>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</si>
  <si>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t>Table 13a: Depository Corporations Survey</t>
    </r>
    <r>
      <rPr>
        <b/>
        <vertAlign val="superscript"/>
        <sz val="12"/>
        <color rgb="FF002060"/>
        <rFont val="Segoe UI"/>
        <family val="2"/>
      </rPr>
      <t>1</t>
    </r>
    <r>
      <rPr>
        <b/>
        <sz val="12"/>
        <color rgb="FF002060"/>
        <rFont val="Segoe UI"/>
        <family val="2"/>
      </rPr>
      <t>: January 2024 to January 2025</t>
    </r>
  </si>
  <si>
    <t>Aug-23</t>
  </si>
  <si>
    <t xml:space="preserve">Net Foreign Assets </t>
  </si>
  <si>
    <t xml:space="preserve">    Claims on Nonresidents </t>
  </si>
  <si>
    <t xml:space="preserve">    Liabilities to Nonresidents</t>
  </si>
  <si>
    <r>
      <t>Domestic Claims</t>
    </r>
    <r>
      <rPr>
        <b/>
        <vertAlign val="superscript"/>
        <sz val="11"/>
        <color rgb="FF002060"/>
        <rFont val="Segoe UI"/>
        <family val="2"/>
      </rPr>
      <t xml:space="preserve"> </t>
    </r>
  </si>
  <si>
    <t xml:space="preserve">    Net Claims on Central Government</t>
  </si>
  <si>
    <t xml:space="preserve">          Claims on Central Government</t>
  </si>
  <si>
    <t xml:space="preserve">          Liabilities to Central Government</t>
  </si>
  <si>
    <t xml:space="preserve">    Claims on Other Sectors </t>
  </si>
  <si>
    <t>of which: (a) credit to private sector*</t>
  </si>
  <si>
    <t xml:space="preserve">             : (b) credit to Authorised Companies</t>
  </si>
  <si>
    <t>Broad Money Liabilities</t>
  </si>
  <si>
    <t xml:space="preserve">    Currency Outside Depository Corporations</t>
  </si>
  <si>
    <r>
      <t xml:space="preserve">    Transferable Deposits </t>
    </r>
    <r>
      <rPr>
        <vertAlign val="superscript"/>
        <sz val="11"/>
        <color rgb="FF002060"/>
        <rFont val="Segoe UI"/>
        <family val="2"/>
      </rPr>
      <t>2</t>
    </r>
  </si>
  <si>
    <r>
      <t xml:space="preserve">    Other Deposits</t>
    </r>
    <r>
      <rPr>
        <vertAlign val="superscript"/>
        <sz val="11"/>
        <color rgb="FF002060"/>
        <rFont val="Segoe UI"/>
        <family val="2"/>
      </rPr>
      <t xml:space="preserve"> 3</t>
    </r>
  </si>
  <si>
    <t xml:space="preserve">    Debt securities </t>
  </si>
  <si>
    <t xml:space="preserve">Deposits Excluded from Broad Money </t>
  </si>
  <si>
    <r>
      <t xml:space="preserve">1 </t>
    </r>
    <r>
      <rPr>
        <i/>
        <sz val="10"/>
        <color rgb="FF002060"/>
        <rFont val="Segoe UI"/>
        <family val="2"/>
      </rPr>
      <t xml:space="preserve">The Depository Corporations Survey covers the accounts of the depository corporations and is a consolidation of the Central Bank Survey and the Other Depository Corporations Survey. </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</si>
  <si>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 by check, draft, giro order, direct debit/credit or other direct payment facility.</t>
    </r>
  </si>
  <si>
    <t>*Following IMF recommendation received in March 2024, credit to private sector has been separately identified with effect from January 2022.
Credit comprises of loans, debt securities and trade credit and advances; Private Sector encompasses private non-financial corporations (excluding authorised companies), households and non-profit institutions serving households.</t>
  </si>
  <si>
    <t xml:space="preserve"> </t>
  </si>
  <si>
    <r>
      <t>Table 13b: Sectoral Balance Sheet</t>
    </r>
    <r>
      <rPr>
        <b/>
        <vertAlign val="superscript"/>
        <sz val="12"/>
        <color rgb="FF002060"/>
        <rFont val="Segoe UI"/>
        <family val="2"/>
      </rPr>
      <t>1</t>
    </r>
    <r>
      <rPr>
        <b/>
        <sz val="12"/>
        <color rgb="FF002060"/>
        <rFont val="Segoe UI"/>
        <family val="2"/>
      </rPr>
      <t xml:space="preserve"> of Other Financial Corporations* : 2023Q1 - 2024Q3</t>
    </r>
  </si>
  <si>
    <t>2023Q1</t>
  </si>
  <si>
    <t>2023Q2</t>
  </si>
  <si>
    <t>2023Q3</t>
  </si>
  <si>
    <t>2023Q4</t>
  </si>
  <si>
    <t>2024Q1</t>
  </si>
  <si>
    <t>2024Q2</t>
  </si>
  <si>
    <r>
      <t>2024Q3</t>
    </r>
    <r>
      <rPr>
        <b/>
        <vertAlign val="superscript"/>
        <sz val="11"/>
        <color rgb="FF002060"/>
        <rFont val="Segoe UI"/>
        <family val="2"/>
      </rPr>
      <t>#</t>
    </r>
  </si>
  <si>
    <t xml:space="preserve">Transferable deposits </t>
  </si>
  <si>
    <t xml:space="preserve">Other deposits </t>
  </si>
  <si>
    <r>
      <rPr>
        <i/>
        <vertAlign val="superscript"/>
        <sz val="9"/>
        <color rgb="FF002060"/>
        <rFont val="Segoe UI"/>
        <family val="2"/>
      </rPr>
      <t>1</t>
    </r>
    <r>
      <rPr>
        <i/>
        <sz val="9"/>
        <color rgb="FF002060"/>
        <rFont val="Segoe UI"/>
        <family val="2"/>
      </rPr>
      <t xml:space="preserve"> The sectoral balance sheet contains the stock data for all categories of assets and liabilities.</t>
    </r>
  </si>
  <si>
    <t>* Comprise Global Business Corporations (GBCs), insurance corporations, pension funds, investment funds and financial auxiliaries.</t>
  </si>
  <si>
    <r>
      <t xml:space="preserve"># </t>
    </r>
    <r>
      <rPr>
        <i/>
        <sz val="9"/>
        <color rgb="FF002060"/>
        <rFont val="Segoe UI"/>
        <family val="2"/>
      </rPr>
      <t xml:space="preserve">Provisional          </t>
    </r>
    <r>
      <rPr>
        <i/>
        <vertAlign val="superscript"/>
        <sz val="9"/>
        <color rgb="FF002060"/>
        <rFont val="Segoe UI"/>
        <family val="2"/>
      </rPr>
      <t xml:space="preserve">             </t>
    </r>
  </si>
  <si>
    <t>Note:</t>
  </si>
  <si>
    <t>1. GBCs includes financial GBCs and nonfinancial GBCs</t>
  </si>
  <si>
    <t>2. Consolidated data of specific institutional unit comprising the Other Financial Corporations may be made available on request.</t>
  </si>
  <si>
    <t>Source : Economic Analysis &amp; Research and Statistics Department and Financial Services Commission, Mauritius.</t>
  </si>
  <si>
    <r>
      <t>Table 13c: Sectoral Balance Sheet</t>
    </r>
    <r>
      <rPr>
        <b/>
        <vertAlign val="superscript"/>
        <sz val="12"/>
        <color rgb="FF002060"/>
        <rFont val="Segoe UI"/>
        <family val="2"/>
      </rPr>
      <t>1</t>
    </r>
    <r>
      <rPr>
        <b/>
        <sz val="12"/>
        <color rgb="FF002060"/>
        <rFont val="Segoe UI"/>
        <family val="2"/>
      </rPr>
      <t xml:space="preserve"> of Other Financial Corporations (Excluding GBCs) : 2023Q1 - 2024Q3</t>
    </r>
  </si>
  <si>
    <r>
      <t>Table 13d: Other Financial Corporations Survey</t>
    </r>
    <r>
      <rPr>
        <b/>
        <vertAlign val="superscript"/>
        <sz val="12"/>
        <color rgb="FF002060"/>
        <rFont val="Segoe UI"/>
        <family val="2"/>
      </rPr>
      <t>1</t>
    </r>
    <r>
      <rPr>
        <b/>
        <sz val="12"/>
        <color rgb="FF002060"/>
        <rFont val="Segoe UI"/>
        <family val="2"/>
      </rPr>
      <t xml:space="preserve"> : 2022Q4 - 2024Q3</t>
    </r>
  </si>
  <si>
    <t>2022Q4</t>
  </si>
  <si>
    <t xml:space="preserve">Claims on nonresidents </t>
  </si>
  <si>
    <t>Liabilities to nonresidents*</t>
  </si>
  <si>
    <t>Claims on Depository Corporations</t>
  </si>
  <si>
    <t>Claims on central government</t>
  </si>
  <si>
    <t xml:space="preserve">Liabilities to central government </t>
  </si>
  <si>
    <r>
      <t>of which: (a) credit to private sector</t>
    </r>
    <r>
      <rPr>
        <i/>
        <vertAlign val="superscript"/>
        <sz val="11"/>
        <color rgb="FF002060"/>
        <rFont val="Segoe UI"/>
        <family val="2"/>
      </rPr>
      <t>2</t>
    </r>
  </si>
  <si>
    <t>Deposits</t>
  </si>
  <si>
    <t>Debt securities</t>
  </si>
  <si>
    <t>Financial Derivatives</t>
  </si>
  <si>
    <r>
      <t xml:space="preserve">1 </t>
    </r>
    <r>
      <rPr>
        <i/>
        <sz val="10"/>
        <color rgb="FF002060"/>
        <rFont val="Segoe UI"/>
        <family val="2"/>
      </rPr>
      <t>The Other Financial Corporations Survey (OFCS) is derived from the sectoral balance sheets of Other Financial Corporations, which comprise Global Business Corporations (GBCs), insurance corporations, pension funds, investment funds and financial auxiliaries.</t>
    </r>
  </si>
  <si>
    <r>
      <rPr>
        <i/>
        <vertAlign val="superscript"/>
        <sz val="10"/>
        <color rgb="FF002060"/>
        <rFont val="Segoe UI"/>
        <family val="2"/>
      </rPr>
      <t xml:space="preserve">2 </t>
    </r>
    <r>
      <rPr>
        <i/>
        <sz val="10"/>
        <color rgb="FF002060"/>
        <rFont val="Segoe UI"/>
        <family val="2"/>
      </rPr>
      <t>Following IMF recommendation received in March 2024, credit to private sector has been separately identified.
  Credit comprises of loans, debt securities and trade credit and advances; Private Sector encompasses private non-financial corporations (excluding authorised companies), households and non-profit institutions serving households.</t>
    </r>
  </si>
  <si>
    <r>
      <t xml:space="preserve">* </t>
    </r>
    <r>
      <rPr>
        <i/>
        <sz val="10"/>
        <color rgb="FF002060"/>
        <rFont val="Segoe UI"/>
        <family val="2"/>
      </rPr>
      <t>GBCs' nonresident equity liability positions have been treated as foreign (external) liabilities, in line with IMF recommendations.</t>
    </r>
  </si>
  <si>
    <r>
      <t>Table 13e: Financial Corporations Survey</t>
    </r>
    <r>
      <rPr>
        <b/>
        <vertAlign val="superscript"/>
        <sz val="12"/>
        <color rgb="FF002060"/>
        <rFont val="Segoe UI"/>
        <family val="2"/>
      </rPr>
      <t>1</t>
    </r>
    <r>
      <rPr>
        <b/>
        <sz val="12"/>
        <color rgb="FF002060"/>
        <rFont val="Segoe UI"/>
        <family val="2"/>
      </rPr>
      <t xml:space="preserve"> : 2022Q4 - 2024Q3</t>
    </r>
  </si>
  <si>
    <t xml:space="preserve">    Liabilities to Nonresidents*</t>
  </si>
  <si>
    <t>Domestic Claims</t>
  </si>
  <si>
    <t>Net claims on Central Government</t>
  </si>
  <si>
    <t>Claims on Central Government</t>
  </si>
  <si>
    <t>Liabilities to Central Government</t>
  </si>
  <si>
    <t>Claims on other sectors</t>
  </si>
  <si>
    <t>Currency outside financial corporations</t>
  </si>
  <si>
    <r>
      <t xml:space="preserve">1 </t>
    </r>
    <r>
      <rPr>
        <i/>
        <sz val="10"/>
        <color rgb="FF002060"/>
        <rFont val="Segoe UI"/>
        <family val="2"/>
      </rPr>
      <t xml:space="preserve">Financial Corporations Survey (FCS) covers the accounts of all institutions included in the financial corporations sector, i.e depository corporations and other financial corporations. </t>
    </r>
  </si>
  <si>
    <r>
      <t xml:space="preserve"> # </t>
    </r>
    <r>
      <rPr>
        <i/>
        <sz val="9"/>
        <color rgb="FF002060"/>
        <rFont val="Segoe UI"/>
        <family val="2"/>
      </rPr>
      <t xml:space="preserve">Provisional          </t>
    </r>
    <r>
      <rPr>
        <i/>
        <vertAlign val="superscript"/>
        <sz val="9"/>
        <color rgb="FF002060"/>
        <rFont val="Segoe UI"/>
        <family val="2"/>
      </rPr>
      <t xml:space="preserve">             </t>
    </r>
  </si>
  <si>
    <r>
      <t>Table 14a: Components and Sources of Monetary Base</t>
    </r>
    <r>
      <rPr>
        <b/>
        <vertAlign val="superscript"/>
        <sz val="12"/>
        <color rgb="FF002060"/>
        <rFont val="Segoe UI"/>
        <family val="2"/>
      </rPr>
      <t>1</t>
    </r>
    <r>
      <rPr>
        <b/>
        <sz val="12"/>
        <color rgb="FF002060"/>
        <rFont val="Segoe UI"/>
        <family val="2"/>
      </rPr>
      <t>: January 2024 to January 2025</t>
    </r>
  </si>
  <si>
    <t>Components of Monetary Base</t>
  </si>
  <si>
    <t xml:space="preserve">May-20 </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</si>
  <si>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</si>
  <si>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</si>
  <si>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</si>
  <si>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</si>
  <si>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</si>
  <si>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</si>
  <si>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</si>
  <si>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</si>
  <si>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</si>
  <si>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</si>
  <si>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</si>
  <si>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</si>
  <si>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</si>
  <si>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</si>
  <si>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Table 14b: Components and Sources of Broad Money Liabilities</t>
    </r>
    <r>
      <rPr>
        <b/>
        <vertAlign val="superscript"/>
        <sz val="12"/>
        <color rgb="FF002060"/>
        <rFont val="Segoe UI"/>
        <family val="2"/>
      </rPr>
      <t>1</t>
    </r>
    <r>
      <rPr>
        <b/>
        <sz val="12"/>
        <color rgb="FF002060"/>
        <rFont val="Segoe UI"/>
        <family val="2"/>
      </rPr>
      <t>: January 2024 to January 2025</t>
    </r>
  </si>
  <si>
    <r>
      <t xml:space="preserve">Components of Broad Money Liabilities </t>
    </r>
    <r>
      <rPr>
        <b/>
        <vertAlign val="superscript"/>
        <sz val="11"/>
        <color rgb="FF002060"/>
        <rFont val="Segoe UI"/>
        <family val="2"/>
      </rPr>
      <t>2</t>
    </r>
  </si>
  <si>
    <t>I. Currency with Public</t>
  </si>
  <si>
    <t>II. Deposit Liabilities</t>
  </si>
  <si>
    <t xml:space="preserve">  II.I Rupee Deposits</t>
  </si>
  <si>
    <t xml:space="preserve">  II.2. Foreign Currency Deposits</t>
  </si>
  <si>
    <t>III. Debt securities</t>
  </si>
  <si>
    <t>BROAD MONEY LIABILITIES (I+II+III)</t>
  </si>
  <si>
    <t>Sources of Broad Money Liabilities</t>
  </si>
  <si>
    <t>I. Net Foreign Assets</t>
  </si>
  <si>
    <t xml:space="preserve">    Bank of Mauritius</t>
  </si>
  <si>
    <t xml:space="preserve">    Other Depository Corporations</t>
  </si>
  <si>
    <t>1. Net Claims on Central Government</t>
  </si>
  <si>
    <r>
      <t xml:space="preserve">2. Claims on Other Sectors </t>
    </r>
    <r>
      <rPr>
        <b/>
        <i/>
        <vertAlign val="superscript"/>
        <sz val="11"/>
        <color rgb="FF002060"/>
        <rFont val="Segoe UI"/>
        <family val="2"/>
      </rPr>
      <t>3</t>
    </r>
  </si>
  <si>
    <t xml:space="preserve">    Other Depository Corporations </t>
  </si>
  <si>
    <t>2.1 Claims on other sectors, excluding financial derivatives</t>
  </si>
  <si>
    <t xml:space="preserve">II. Domestic Claims (1+2) </t>
  </si>
  <si>
    <t>III. Net Non-Monetary Liabilities</t>
  </si>
  <si>
    <t>BROAD MONEY LIABILITES (I+II-III)</t>
  </si>
  <si>
    <r>
      <rPr>
        <i/>
        <vertAlign val="superscript"/>
        <sz val="10"/>
        <color rgb="FF002060"/>
        <rFont val="Segoe UI"/>
        <family val="2"/>
      </rPr>
      <t>1</t>
    </r>
    <r>
      <rPr>
        <i/>
        <sz val="10"/>
        <color rgb="FF002060"/>
        <rFont val="Segoe UI"/>
        <family val="2"/>
      </rPr>
      <t xml:space="preserve"> Based on the methodology of  the IMF's Depository Corporations Survey framework.</t>
    </r>
  </si>
  <si>
    <r>
      <rPr>
        <i/>
        <vertAlign val="superscript"/>
        <sz val="10"/>
        <color rgb="FF002060"/>
        <rFont val="Segoe UI"/>
        <family val="2"/>
      </rPr>
      <t>2</t>
    </r>
    <r>
      <rPr>
        <i/>
        <sz val="10"/>
        <color rgb="FF002060"/>
        <rFont val="Segoe UI"/>
        <family val="2"/>
      </rPr>
      <t xml:space="preserve"> Effective October 2018, the Bank discontinued the dissemination of narrow money liabilities and quasi-money liabilities. Instead, the components of Broad Money liabilities will comprise Currency with public, Deposit liabilities and Debt securities (formerly known as Securities other than Shares). </t>
    </r>
  </si>
  <si>
    <r>
      <rPr>
        <i/>
        <vertAlign val="superscript"/>
        <sz val="10"/>
        <color rgb="FF002060"/>
        <rFont val="Segoe UI"/>
        <family val="2"/>
      </rPr>
      <t xml:space="preserve">3 </t>
    </r>
    <r>
      <rPr>
        <i/>
        <sz val="10"/>
        <color rgb="FF002060"/>
        <rFont val="Segoe UI"/>
        <family val="2"/>
      </rPr>
      <t xml:space="preserve">Effective May 2018, Financial Derivatives are recorded at market or fair values and are not strictly comparable with prior months' data. </t>
    </r>
  </si>
  <si>
    <r>
      <t>Table 15 : Bank Loans</t>
    </r>
    <r>
      <rPr>
        <b/>
        <vertAlign val="superscript"/>
        <sz val="12"/>
        <color rgb="FF002060"/>
        <rFont val="Segoe UI"/>
        <family val="2"/>
      </rPr>
      <t>1</t>
    </r>
    <r>
      <rPr>
        <b/>
        <sz val="12"/>
        <color rgb="FF002060"/>
        <rFont val="Segoe UI"/>
        <family val="2"/>
      </rPr>
      <t xml:space="preserve"> to Other Nonfinancial Corporations, Households and Other Sectors as at end-January 2025</t>
    </r>
  </si>
  <si>
    <t xml:space="preserve"> (Rs million)</t>
  </si>
  <si>
    <r>
      <t>MUR</t>
    </r>
    <r>
      <rPr>
        <b/>
        <vertAlign val="superscript"/>
        <sz val="11"/>
        <color rgb="FF002060"/>
        <rFont val="Segoe UI"/>
        <family val="2"/>
      </rPr>
      <t>2</t>
    </r>
  </si>
  <si>
    <r>
      <t>FCY</t>
    </r>
    <r>
      <rPr>
        <b/>
        <vertAlign val="superscript"/>
        <sz val="11"/>
        <color rgb="FF002060"/>
        <rFont val="Segoe UI"/>
        <family val="2"/>
      </rPr>
      <t>3</t>
    </r>
  </si>
  <si>
    <t>TOTAL</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</si>
  <si>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</si>
  <si>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</si>
  <si>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</si>
  <si>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</si>
  <si>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</si>
  <si>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</si>
  <si>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</si>
  <si>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</si>
  <si>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</si>
  <si>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</si>
  <si>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</si>
  <si>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</si>
  <si>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</si>
  <si>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</si>
  <si>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</si>
  <si>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</si>
  <si>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</si>
  <si>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</si>
  <si>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</si>
  <si>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</si>
  <si>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</si>
  <si>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</si>
  <si>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</si>
  <si>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</si>
  <si>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</si>
  <si>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</si>
  <si>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</si>
  <si>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</si>
  <si>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</si>
  <si>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</si>
  <si>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</si>
  <si>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</si>
  <si>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</si>
  <si>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</si>
  <si>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</si>
  <si>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</si>
  <si>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</si>
  <si>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</si>
  <si>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</si>
  <si>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</si>
  <si>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</si>
  <si>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</si>
  <si>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</si>
  <si>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</si>
  <si>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</si>
  <si>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</si>
  <si>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</si>
  <si>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</si>
  <si>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</si>
  <si>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</si>
  <si>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</si>
  <si>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</si>
  <si>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</si>
  <si>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</si>
  <si>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</si>
  <si>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</si>
  <si>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</si>
  <si>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</si>
  <si>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</si>
  <si>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</si>
  <si>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</si>
  <si>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</si>
  <si>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</si>
  <si>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</si>
  <si>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</si>
  <si>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</si>
  <si>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</si>
  <si>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</si>
  <si>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</si>
  <si>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</si>
  <si>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</si>
  <si>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</si>
  <si>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</si>
  <si>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</si>
  <si>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</si>
  <si>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</si>
  <si>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</si>
  <si>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</si>
  <si>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</si>
  <si>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</si>
  <si>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</si>
  <si>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</si>
  <si>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</si>
  <si>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</si>
  <si>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</si>
  <si>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</si>
  <si>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</si>
  <si>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</si>
  <si>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</si>
  <si>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</si>
  <si>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</si>
  <si>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</si>
  <si>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</si>
  <si>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</si>
  <si>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</si>
  <si>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</si>
  <si>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</si>
  <si>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</si>
  <si>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</si>
  <si>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</si>
  <si>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</si>
  <si>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</si>
  <si>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</si>
  <si>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</si>
  <si>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</si>
  <si>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GBCs*)</t>
  </si>
  <si>
    <t>4. Public nonfinancial corporations</t>
  </si>
  <si>
    <t>5. Global Business Corporations (GBCs*)</t>
  </si>
  <si>
    <t>6. Authorised Companies</t>
  </si>
  <si>
    <t>GRAND TOTAL (1+2+3+4+5+6)</t>
  </si>
  <si>
    <t>TOTAL (excluding Global Business Sector [5+6])</t>
  </si>
  <si>
    <r>
      <rPr>
        <i/>
        <vertAlign val="superscript"/>
        <sz val="10"/>
        <color rgb="FF002060"/>
        <rFont val="Segoe UI"/>
        <family val="2"/>
      </rPr>
      <t xml:space="preserve">1 </t>
    </r>
    <r>
      <rPr>
        <i/>
        <sz val="10"/>
        <color rgb="FF002060"/>
        <rFont val="Segoe UI"/>
        <family val="2"/>
      </rPr>
      <t xml:space="preserve">Bank  loans  include only facilities provided by banks in the form of loans, overdrafts and finance leases. </t>
    </r>
  </si>
  <si>
    <r>
      <rPr>
        <i/>
        <vertAlign val="superscript"/>
        <sz val="10"/>
        <color rgb="FF002060"/>
        <rFont val="Segoe UI"/>
        <family val="2"/>
      </rPr>
      <t>2</t>
    </r>
    <r>
      <rPr>
        <i/>
        <sz val="10"/>
        <color rgb="FF002060"/>
        <rFont val="Segoe UI"/>
        <family val="2"/>
      </rPr>
      <t xml:space="preserve"> MUR refers to Mauritian Rupees.</t>
    </r>
  </si>
  <si>
    <r>
      <rPr>
        <i/>
        <vertAlign val="superscript"/>
        <sz val="10"/>
        <color rgb="FF002060"/>
        <rFont val="Segoe UI"/>
        <family val="2"/>
      </rPr>
      <t>3</t>
    </r>
    <r>
      <rPr>
        <i/>
        <sz val="10"/>
        <color rgb="FF002060"/>
        <rFont val="Segoe UI"/>
        <family val="2"/>
      </rPr>
      <t>FCY refers to the rupee equivalent of loans in foreign currency.</t>
    </r>
  </si>
  <si>
    <t>*Following IMF recommendations, Global Business Corporations (GBCs) include both financial and non-financial GBCs.</t>
  </si>
  <si>
    <r>
      <t>Table 16: Bank Loans</t>
    </r>
    <r>
      <rPr>
        <b/>
        <vertAlign val="superscript"/>
        <sz val="12"/>
        <color rgb="FF002060"/>
        <rFont val="Segoe UI"/>
        <family val="2"/>
      </rPr>
      <t>1</t>
    </r>
    <r>
      <rPr>
        <b/>
        <sz val="12"/>
        <color rgb="FF002060"/>
        <rFont val="Segoe UI"/>
        <family val="2"/>
      </rPr>
      <t xml:space="preserve"> to Other Nonfinancial Corporations, Households and Other Sectors: January 2024 to January 2025</t>
    </r>
  </si>
  <si>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</si>
  <si>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</si>
  <si>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</si>
  <si>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</si>
  <si>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</si>
  <si>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</si>
  <si>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</si>
  <si>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</si>
  <si>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</si>
  <si>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</si>
  <si>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</si>
  <si>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</si>
  <si>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</si>
  <si>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</si>
  <si>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</si>
  <si>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</si>
  <si>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</si>
  <si>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</si>
  <si>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</si>
  <si>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 xml:space="preserve">   Of which: Housing</t>
  </si>
  <si>
    <r>
      <rPr>
        <i/>
        <vertAlign val="superscript"/>
        <sz val="9"/>
        <color rgb="FF002060"/>
        <rFont val="Segoe UI"/>
        <family val="2"/>
      </rPr>
      <t>1</t>
    </r>
    <r>
      <rPr>
        <i/>
        <sz val="9"/>
        <color rgb="FF002060"/>
        <rFont val="Segoe UI"/>
        <family val="2"/>
      </rPr>
      <t xml:space="preserve"> Bank loans include </t>
    </r>
    <r>
      <rPr>
        <i/>
        <u/>
        <sz val="9"/>
        <color rgb="FF002060"/>
        <rFont val="Segoe UI"/>
        <family val="2"/>
      </rPr>
      <t>only</t>
    </r>
    <r>
      <rPr>
        <i/>
        <sz val="9"/>
        <color rgb="FF002060"/>
        <rFont val="Segoe UI"/>
        <family val="2"/>
      </rPr>
      <t xml:space="preserve"> facilities provided by banks in the form of loans, overdrafts and finance leases.</t>
    </r>
  </si>
  <si>
    <t>*Following IMF recommendations, with effect from January 2022, Global Business Corporations (GBCs) include both financial and non-financial GBCs.</t>
  </si>
  <si>
    <r>
      <t>MUR</t>
    </r>
    <r>
      <rPr>
        <b/>
        <vertAlign val="superscript"/>
        <sz val="11"/>
        <color rgb="FF002060"/>
        <rFont val="Segoe UI"/>
        <family val="2"/>
      </rPr>
      <t xml:space="preserve">2 </t>
    </r>
  </si>
  <si>
    <t>A - Agriculture, forestry and fishing</t>
  </si>
  <si>
    <t>^ NBDTIs refer to Non-Bank Deposit Taking Institutions.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</si>
  <si>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</si>
  <si>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r>
      <rPr>
        <i/>
        <vertAlign val="superscript"/>
        <sz val="10"/>
        <color rgb="FF002060"/>
        <rFont val="Segoe UI"/>
        <family val="2"/>
      </rPr>
      <t xml:space="preserve">2 </t>
    </r>
    <r>
      <rPr>
        <i/>
        <sz val="10"/>
        <color rgb="FF002060"/>
        <rFont val="Segoe UI"/>
        <family val="2"/>
      </rPr>
      <t>MUR refers to Mauritian Rupees.</t>
    </r>
  </si>
  <si>
    <r>
      <rPr>
        <i/>
        <vertAlign val="superscript"/>
        <sz val="10"/>
        <color rgb="FF002060"/>
        <rFont val="Segoe UI"/>
        <family val="2"/>
      </rPr>
      <t>3</t>
    </r>
    <r>
      <rPr>
        <i/>
        <sz val="10"/>
        <color rgb="FF002060"/>
        <rFont val="Segoe UI"/>
        <family val="2"/>
      </rPr>
      <t xml:space="preserve"> FCY refers to the rupee equivalent of loans in foreign currency.</t>
    </r>
  </si>
  <si>
    <r>
      <t>Table 20: NBDTIs</t>
    </r>
    <r>
      <rPr>
        <b/>
        <vertAlign val="superscript"/>
        <sz val="12"/>
        <color rgb="FF002060"/>
        <rFont val="Segoe UI"/>
        <family val="2"/>
      </rPr>
      <t>^</t>
    </r>
    <r>
      <rPr>
        <b/>
        <sz val="12"/>
        <color rgb="FF002060"/>
        <rFont val="Segoe UI"/>
        <family val="2"/>
      </rPr>
      <t xml:space="preserve"> Loans</t>
    </r>
    <r>
      <rPr>
        <b/>
        <vertAlign val="superscript"/>
        <sz val="12"/>
        <color rgb="FF002060"/>
        <rFont val="Segoe UI"/>
        <family val="2"/>
      </rPr>
      <t>1</t>
    </r>
    <r>
      <rPr>
        <b/>
        <sz val="12"/>
        <color rgb="FF002060"/>
        <rFont val="Segoe UI"/>
        <family val="2"/>
      </rPr>
      <t xml:space="preserve"> to Other Nonfinancial Corporations, Households and Other Sectors: January 2024 to January 2025</t>
    </r>
  </si>
  <si>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</si>
  <si>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r>
      <t>Table 23: ODCs</t>
    </r>
    <r>
      <rPr>
        <b/>
        <vertAlign val="superscript"/>
        <sz val="12"/>
        <color rgb="FF002060"/>
        <rFont val="Segoe UI"/>
        <family val="2"/>
      </rPr>
      <t>*</t>
    </r>
    <r>
      <rPr>
        <b/>
        <sz val="12"/>
        <color rgb="FF002060"/>
        <rFont val="Segoe UI"/>
        <family val="2"/>
      </rPr>
      <t xml:space="preserve"> Loans</t>
    </r>
    <r>
      <rPr>
        <b/>
        <vertAlign val="superscript"/>
        <sz val="12"/>
        <color rgb="FF002060"/>
        <rFont val="Segoe UI"/>
        <family val="2"/>
      </rPr>
      <t>1</t>
    </r>
    <r>
      <rPr>
        <b/>
        <sz val="12"/>
        <color rgb="FF002060"/>
        <rFont val="Segoe UI"/>
        <family val="2"/>
      </rPr>
      <t xml:space="preserve"> to Other Nonfinancial Corporations, Households and Other Sectors as at end-January 2025</t>
    </r>
  </si>
  <si>
    <t>1. OTHER NON-FINANCIAL CORPORATIONS</t>
  </si>
  <si>
    <r>
      <t>3. Other Financial Corporations (excluding GBCs</t>
    </r>
    <r>
      <rPr>
        <b/>
        <vertAlign val="superscript"/>
        <sz val="11"/>
        <color rgb="FF002060"/>
        <rFont val="Segoe UI"/>
        <family val="2"/>
      </rPr>
      <t>4</t>
    </r>
    <r>
      <rPr>
        <b/>
        <sz val="11"/>
        <color rgb="FF002060"/>
        <rFont val="Segoe UI"/>
        <family val="2"/>
      </rPr>
      <t>)</t>
    </r>
  </si>
  <si>
    <t>4. Public Non-Financial corporations</t>
  </si>
  <si>
    <r>
      <t>5. GBCs</t>
    </r>
    <r>
      <rPr>
        <b/>
        <vertAlign val="superscript"/>
        <sz val="11"/>
        <color rgb="FF002060"/>
        <rFont val="Segoe UI"/>
        <family val="2"/>
      </rPr>
      <t>4</t>
    </r>
  </si>
  <si>
    <t>* ODCs refer to Other Depository Corporations.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</si>
  <si>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</si>
  <si>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rPr>
        <i/>
        <vertAlign val="superscript"/>
        <sz val="10"/>
        <color rgb="FF002060"/>
        <rFont val="Segoe UI"/>
        <family val="2"/>
      </rPr>
      <t>4</t>
    </r>
    <r>
      <rPr>
        <i/>
        <sz val="10"/>
        <color rgb="FF002060"/>
        <rFont val="Segoe UI"/>
        <family val="2"/>
      </rPr>
      <t>Following IMF recommendations, Global Business Corporations (GBCs) include both financial and non-financial GBCs.</t>
    </r>
  </si>
  <si>
    <r>
      <t>Table 24: ODCs</t>
    </r>
    <r>
      <rPr>
        <b/>
        <vertAlign val="superscript"/>
        <sz val="12"/>
        <color rgb="FF002060"/>
        <rFont val="Segoe UI"/>
        <family val="2"/>
      </rPr>
      <t>*</t>
    </r>
    <r>
      <rPr>
        <b/>
        <sz val="12"/>
        <color rgb="FF002060"/>
        <rFont val="Segoe UI"/>
        <family val="2"/>
      </rPr>
      <t xml:space="preserve"> Loans</t>
    </r>
    <r>
      <rPr>
        <b/>
        <vertAlign val="superscript"/>
        <sz val="12"/>
        <color rgb="FF002060"/>
        <rFont val="Segoe UI"/>
        <family val="2"/>
      </rPr>
      <t>1</t>
    </r>
    <r>
      <rPr>
        <b/>
        <sz val="12"/>
        <color rgb="FF002060"/>
        <rFont val="Segoe UI"/>
        <family val="2"/>
      </rPr>
      <t xml:space="preserve"> to Other Nonfinancial Corporations, Households and Other Sectors: November 2024 to January 2025</t>
    </r>
  </si>
  <si>
    <r>
      <t>3. Other Financial Corporations (excluding GBCs</t>
    </r>
    <r>
      <rPr>
        <b/>
        <vertAlign val="superscript"/>
        <sz val="11"/>
        <color rgb="FF002060"/>
        <rFont val="Segoe UI"/>
        <family val="2"/>
      </rPr>
      <t>2</t>
    </r>
    <r>
      <rPr>
        <b/>
        <sz val="11"/>
        <color rgb="FF002060"/>
        <rFont val="Segoe UI"/>
        <family val="2"/>
      </rPr>
      <t>)</t>
    </r>
  </si>
  <si>
    <t>4. Public Nonfinancial corporations</t>
  </si>
  <si>
    <r>
      <t>5. GBCs</t>
    </r>
    <r>
      <rPr>
        <b/>
        <vertAlign val="superscript"/>
        <sz val="11"/>
        <color rgb="FF002060"/>
        <rFont val="Segoe UI"/>
        <family val="2"/>
      </rPr>
      <t>2</t>
    </r>
  </si>
  <si>
    <r>
      <rPr>
        <i/>
        <vertAlign val="superscript"/>
        <sz val="10"/>
        <color rgb="FF002060"/>
        <rFont val="Segoe UI"/>
        <family val="2"/>
      </rPr>
      <t xml:space="preserve">2 </t>
    </r>
    <r>
      <rPr>
        <i/>
        <sz val="10"/>
        <color rgb="FF002060"/>
        <rFont val="Segoe UI"/>
        <family val="2"/>
      </rPr>
      <t>Following IMF recommendations, with effect from January 2022, Global Business Corporations (GBCs) include both financial and non-financial GBCs.</t>
    </r>
  </si>
  <si>
    <r>
      <t>Table 25: Maintenance of Cash Reserve Ratio (CRR) by Banks</t>
    </r>
    <r>
      <rPr>
        <b/>
        <vertAlign val="superscript"/>
        <sz val="12"/>
        <color rgb="FF002060"/>
        <rFont val="Segoe UI"/>
        <family val="2"/>
      </rPr>
      <t>1, 2</t>
    </r>
    <r>
      <rPr>
        <b/>
        <sz val="12"/>
        <color rgb="FF002060"/>
        <rFont val="Segoe UI"/>
        <family val="2"/>
      </rPr>
      <t>: 22 February 2024 to 20 February 2025</t>
    </r>
  </si>
  <si>
    <t>Period Ended</t>
  </si>
  <si>
    <r>
      <t xml:space="preserve">Deposit Base </t>
    </r>
    <r>
      <rPr>
        <b/>
        <vertAlign val="superscript"/>
        <sz val="11"/>
        <color rgb="FF002060"/>
        <rFont val="Segoe UI"/>
        <family val="2"/>
      </rPr>
      <t>3</t>
    </r>
  </si>
  <si>
    <r>
      <t xml:space="preserve">Average Cash Balances held for the Period </t>
    </r>
    <r>
      <rPr>
        <b/>
        <vertAlign val="superscript"/>
        <sz val="11"/>
        <color rgb="FF002060"/>
        <rFont val="Segoe UI"/>
        <family val="2"/>
      </rPr>
      <t>4</t>
    </r>
  </si>
  <si>
    <t>Required Minimum Cash Balances</t>
  </si>
  <si>
    <t>Excess Cash Holdings</t>
  </si>
  <si>
    <t>Average CRR</t>
  </si>
  <si>
    <t>CRR of (A)</t>
  </si>
  <si>
    <t>(A)</t>
  </si>
  <si>
    <t>(B)</t>
  </si>
  <si>
    <t>(C)</t>
  </si>
  <si>
    <t>(B) - (C)</t>
  </si>
  <si>
    <t>MUR^</t>
  </si>
  <si>
    <t>FCY*</t>
  </si>
  <si>
    <r>
      <t xml:space="preserve">FCY* </t>
    </r>
    <r>
      <rPr>
        <b/>
        <vertAlign val="superscript"/>
        <sz val="11"/>
        <color rgb="FF002060"/>
        <rFont val="Segoe UI"/>
        <family val="2"/>
      </rPr>
      <t>5</t>
    </r>
  </si>
  <si>
    <t>Per cent</t>
  </si>
  <si>
    <r>
      <t xml:space="preserve">26-Mar-20 </t>
    </r>
    <r>
      <rPr>
        <b/>
        <vertAlign val="superscript"/>
        <sz val="11"/>
        <color rgb="FF002060"/>
        <rFont val="Segoe UI"/>
        <family val="2"/>
      </rPr>
      <t>1</t>
    </r>
  </si>
  <si>
    <t xml:space="preserve">09-Apr-20 </t>
  </si>
  <si>
    <t>11-Mar-21</t>
  </si>
  <si>
    <t>25-Mar-21</t>
  </si>
  <si>
    <t>08-Apr-21</t>
  </si>
  <si>
    <t>22-Apr-21</t>
  </si>
  <si>
    <t>06-May-21</t>
  </si>
  <si>
    <t>20-May-21</t>
  </si>
  <si>
    <t xml:space="preserve">03-Jun-21 </t>
  </si>
  <si>
    <t xml:space="preserve">17-Jun-21 </t>
  </si>
  <si>
    <r>
      <rPr>
        <i/>
        <vertAlign val="superscript"/>
        <sz val="10"/>
        <color rgb="FF002060"/>
        <rFont val="Segoe UI"/>
        <family val="2"/>
      </rPr>
      <t>1</t>
    </r>
    <r>
      <rPr>
        <i/>
        <sz val="10"/>
        <color rgb="FF002060"/>
        <rFont val="Segoe UI"/>
        <family val="2"/>
      </rPr>
      <t xml:space="preserve"> Effective 27 January 2023, the average 28-day CRR on both rupee and foreign currency deposits stand at 9.0 per cent.</t>
    </r>
  </si>
  <si>
    <r>
      <rPr>
        <i/>
        <vertAlign val="superscript"/>
        <sz val="10"/>
        <color rgb="FF002060"/>
        <rFont val="Segoe UI"/>
        <family val="2"/>
      </rPr>
      <t>2</t>
    </r>
    <r>
      <rPr>
        <i/>
        <sz val="10"/>
        <color rgb="FF002060"/>
        <rFont val="Segoe UI"/>
        <family val="2"/>
      </rPr>
      <t xml:space="preserve"> Effective the maintenance period ended 05 October 2023, eligible deposit liabilities of banks are based on sectoral balance sheet reporting as per the guideline</t>
    </r>
  </si>
  <si>
    <t xml:space="preserve">    on Cash Reserve Requirement issued on 24 February 2023.</t>
  </si>
  <si>
    <r>
      <rPr>
        <i/>
        <vertAlign val="superscript"/>
        <sz val="10"/>
        <color rgb="FF002060"/>
        <rFont val="Segoe UI"/>
        <family val="2"/>
      </rPr>
      <t>3</t>
    </r>
    <r>
      <rPr>
        <i/>
        <sz val="10"/>
        <color rgb="FF002060"/>
        <rFont val="Segoe UI"/>
        <family val="2"/>
      </rPr>
      <t xml:space="preserve"> The deposit base is lagged by four weeks.         </t>
    </r>
  </si>
  <si>
    <r>
      <rPr>
        <i/>
        <vertAlign val="superscript"/>
        <sz val="10"/>
        <color rgb="FF002060"/>
        <rFont val="Segoe UI"/>
        <family val="2"/>
      </rPr>
      <t>4</t>
    </r>
    <r>
      <rPr>
        <i/>
        <sz val="10"/>
        <color rgb="FF002060"/>
        <rFont val="Segoe UI"/>
        <family val="2"/>
      </rPr>
      <t xml:space="preserve"> Cash balances consist exclusively of balances held by banks with the Bank of Mauritius.</t>
    </r>
  </si>
  <si>
    <r>
      <rPr>
        <i/>
        <vertAlign val="superscript"/>
        <sz val="10"/>
        <color rgb="FF002060"/>
        <rFont val="Segoe UI"/>
        <family val="2"/>
      </rPr>
      <t xml:space="preserve">5  </t>
    </r>
    <r>
      <rPr>
        <i/>
        <sz val="10"/>
        <color rgb="FF002060"/>
        <rFont val="Segoe UI"/>
        <family val="2"/>
      </rPr>
      <t xml:space="preserve">Includes requirements for the Liquidity Coverage Ratio (LCR). </t>
    </r>
  </si>
  <si>
    <t>^ MUR refers to Mauritian Rupee.</t>
  </si>
  <si>
    <t>* FCY refers to MUR equivalent of foreign currencies.</t>
  </si>
  <si>
    <t>(Rupees)</t>
  </si>
  <si>
    <t>Duration</t>
  </si>
  <si>
    <t>RUPEE EQUIVALENT OF DEPOSITS DENOMINATED IN FOREIGN CURRENCIES</t>
  </si>
  <si>
    <t>US</t>
  </si>
  <si>
    <t>Euro</t>
  </si>
  <si>
    <t>Pound</t>
  </si>
  <si>
    <t>South African</t>
  </si>
  <si>
    <t>Other</t>
  </si>
  <si>
    <t>Total</t>
  </si>
  <si>
    <t>Dollar</t>
  </si>
  <si>
    <t>Sterling</t>
  </si>
  <si>
    <t>Rand</t>
  </si>
  <si>
    <r>
      <t xml:space="preserve">1. TRANSFERABLE </t>
    </r>
    <r>
      <rPr>
        <b/>
        <vertAlign val="superscript"/>
        <sz val="11"/>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</si>
  <si>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</si>
  <si>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</si>
  <si>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</si>
  <si>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</si>
  <si>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</si>
  <si>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</si>
  <si>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</si>
  <si>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</si>
  <si>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</si>
  <si>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</si>
  <si>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</si>
  <si>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</si>
  <si>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</si>
  <si>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</si>
  <si>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</si>
  <si>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</si>
  <si>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10"/>
        <color rgb="FF002060"/>
        <rFont val="Segoe UI"/>
        <family val="2"/>
      </rPr>
      <t xml:space="preserve">1 </t>
    </r>
    <r>
      <rPr>
        <i/>
        <sz val="10"/>
        <color rgb="FF002060"/>
        <rFont val="Segoe UI"/>
        <family val="2"/>
      </rPr>
      <t>Include deposits mobilised from residents, Global Business Corporations,  Authorised Companies and non-residents.</t>
    </r>
  </si>
  <si>
    <r>
      <rPr>
        <i/>
        <vertAlign val="superscript"/>
        <sz val="10"/>
        <color rgb="FF002060"/>
        <rFont val="Segoe UI"/>
        <family val="2"/>
      </rPr>
      <t>2</t>
    </r>
    <r>
      <rPr>
        <i/>
        <sz val="10"/>
        <color rgb="FF002060"/>
        <rFont val="Segoe UI"/>
        <family val="2"/>
      </rPr>
      <t xml:space="preserve"> Include savings deposits.</t>
    </r>
  </si>
  <si>
    <t>Table 17a: Banks' Interest Rates on New Rupee Deposits: January 2024 to January 2025</t>
  </si>
  <si>
    <t>(Per cent per annum)</t>
  </si>
  <si>
    <t xml:space="preserve">Sep-23 </t>
  </si>
  <si>
    <t xml:space="preserve">DEPOSITS </t>
  </si>
  <si>
    <t>1. Savings</t>
  </si>
  <si>
    <t>1.75-2.75</t>
  </si>
  <si>
    <t>1.75-2.60</t>
  </si>
  <si>
    <t>1.35-2.60</t>
  </si>
  <si>
    <t>1.20-2.50</t>
  </si>
  <si>
    <t>1.20-2.00</t>
  </si>
  <si>
    <t>1.35-2.00</t>
  </si>
  <si>
    <t>1.35-2.10</t>
  </si>
  <si>
    <t>1.20-1.95</t>
  </si>
  <si>
    <t>0.85-1.85</t>
  </si>
  <si>
    <t>0.15-1.40</t>
  </si>
  <si>
    <t>0.15-0.60</t>
  </si>
  <si>
    <t>0.20-0.60</t>
  </si>
  <si>
    <t>0.20-0.75</t>
  </si>
  <si>
    <t>0.25-0.75</t>
  </si>
  <si>
    <t>0.25-1.40</t>
  </si>
  <si>
    <t>0.25-1.45</t>
  </si>
  <si>
    <t>1.00-2.45</t>
  </si>
  <si>
    <t>1.40-2.95</t>
  </si>
  <si>
    <t>1.90-2.95</t>
  </si>
  <si>
    <t>2.10-3.40</t>
  </si>
  <si>
    <t>2.70-3.40</t>
  </si>
  <si>
    <t>3.00-3.40</t>
  </si>
  <si>
    <t>2.60-3.40</t>
  </si>
  <si>
    <t>2.45-2.90</t>
  </si>
  <si>
    <t>2. Time</t>
  </si>
  <si>
    <t xml:space="preserve">     Up to 6 Months</t>
  </si>
  <si>
    <t>0.00-4.20</t>
  </si>
  <si>
    <t>0.00-3.55</t>
  </si>
  <si>
    <t>0.00-2.90</t>
  </si>
  <si>
    <t>0.00-3.50</t>
  </si>
  <si>
    <t>0.00-3.00</t>
  </si>
  <si>
    <t>0.00-3.65</t>
  </si>
  <si>
    <t>0.10-4.40</t>
  </si>
  <si>
    <t>0.00-3.25</t>
  </si>
  <si>
    <t>0.00-3.30</t>
  </si>
  <si>
    <t>0.00-2.15</t>
  </si>
  <si>
    <t>0.00-2.35</t>
  </si>
  <si>
    <t>0.10-3.52</t>
  </si>
  <si>
    <t>0.10-3.40</t>
  </si>
  <si>
    <t>0.00-3.80</t>
  </si>
  <si>
    <t>0.10-3.94</t>
  </si>
  <si>
    <t>0.30-3.95</t>
  </si>
  <si>
    <t>0.10-4.05</t>
  </si>
  <si>
    <t>0.10-4.50</t>
  </si>
  <si>
    <t>0.10-4.85</t>
  </si>
  <si>
    <t>0.10-3.95</t>
  </si>
  <si>
    <t>0.30-3.85</t>
  </si>
  <si>
    <t>0.10-3.85</t>
  </si>
  <si>
    <t>0.10-3.45</t>
  </si>
  <si>
    <t>0.10-3.75</t>
  </si>
  <si>
    <t>0.10-3.50</t>
  </si>
  <si>
    <t>0.05-2.85</t>
  </si>
  <si>
    <t>0.00-1.60</t>
  </si>
  <si>
    <t>0.01-1.50</t>
  </si>
  <si>
    <t>0.00-1.75</t>
  </si>
  <si>
    <t>0.00-1.50</t>
  </si>
  <si>
    <t>0.00-1.96</t>
  </si>
  <si>
    <t>0.01-0.70</t>
  </si>
  <si>
    <t>0.00-0.60</t>
  </si>
  <si>
    <t>0.00-0.70</t>
  </si>
  <si>
    <t>0.00-0.50</t>
  </si>
  <si>
    <t>0.00-0.55</t>
  </si>
  <si>
    <t>0.00-0.65</t>
  </si>
  <si>
    <t>0.00-0.75</t>
  </si>
  <si>
    <t>0.00-1.35</t>
  </si>
  <si>
    <t>0.00-1.45</t>
  </si>
  <si>
    <t>0.00-1.30</t>
  </si>
  <si>
    <t>0.00-1.20</t>
  </si>
  <si>
    <t>0.05-1.00</t>
  </si>
  <si>
    <t>0.05-0.75</t>
  </si>
  <si>
    <t>0.00-0.90</t>
  </si>
  <si>
    <t>0.20-1.25</t>
  </si>
  <si>
    <t>0.10-1.05</t>
  </si>
  <si>
    <t>0.27-1.25</t>
  </si>
  <si>
    <t>0.10-1.00</t>
  </si>
  <si>
    <t>0.15-0.75</t>
  </si>
  <si>
    <t>0.00-1.40</t>
  </si>
  <si>
    <t>0.00-1.87</t>
  </si>
  <si>
    <t>0.30-2.45</t>
  </si>
  <si>
    <t>1.95-3.00</t>
  </si>
  <si>
    <t>0.60-4.65</t>
  </si>
  <si>
    <t>1.00-4.85</t>
  </si>
  <si>
    <t>0.00-4.65</t>
  </si>
  <si>
    <t>1.00-4.75</t>
  </si>
  <si>
    <t>0.50-4.70</t>
  </si>
  <si>
    <t>1.50-4.90</t>
  </si>
  <si>
    <t>1.00-4.90</t>
  </si>
  <si>
    <t>0.00-4.90</t>
  </si>
  <si>
    <t>0.00-4.75</t>
  </si>
  <si>
    <t>1.00-4.50</t>
  </si>
  <si>
    <t>1.00-4.60</t>
  </si>
  <si>
    <t>0.00-4.25</t>
  </si>
  <si>
    <t>0.00-3.85</t>
  </si>
  <si>
    <t>0.50-4.75</t>
  </si>
  <si>
    <t>0.50-4.25</t>
  </si>
  <si>
    <t xml:space="preserve">     Exceeding 6 Months &amp; Up to 12 Months</t>
  </si>
  <si>
    <t>0.05-4.00</t>
  </si>
  <si>
    <t>0.75-4.00</t>
  </si>
  <si>
    <t>1.00-4.00</t>
  </si>
  <si>
    <t>1.40-4.20</t>
  </si>
  <si>
    <t>1.00-4.25</t>
  </si>
  <si>
    <t>0.45-3.50</t>
  </si>
  <si>
    <t>0.40-3.90</t>
  </si>
  <si>
    <t>0.20-3.25</t>
  </si>
  <si>
    <t>0.30-3.68</t>
  </si>
  <si>
    <t>1.05-3.70</t>
  </si>
  <si>
    <t>0.85-3.00</t>
  </si>
  <si>
    <t>0.25-3.00</t>
  </si>
  <si>
    <t>0.25-3.45</t>
  </si>
  <si>
    <t>0.50-4.02</t>
  </si>
  <si>
    <t>0.95-3.84</t>
  </si>
  <si>
    <t>0.95-3.75</t>
  </si>
  <si>
    <t>0.45-3.80</t>
  </si>
  <si>
    <t>0.95-3.85</t>
  </si>
  <si>
    <t>0.70-3.85</t>
  </si>
  <si>
    <t>1.00-4.05</t>
  </si>
  <si>
    <t>0.50-3.95</t>
  </si>
  <si>
    <t>1.05-4.05</t>
  </si>
  <si>
    <t>1.25-4.00</t>
  </si>
  <si>
    <t>0.25-3.95</t>
  </si>
  <si>
    <t>0.25-4.45</t>
  </si>
  <si>
    <t>0.50-4.10</t>
  </si>
  <si>
    <t>0.95-4.50</t>
  </si>
  <si>
    <t>0.95-4.00</t>
  </si>
  <si>
    <t>0.45-4.10</t>
  </si>
  <si>
    <t>1.20-3.80</t>
  </si>
  <si>
    <t>1.00-3.90</t>
  </si>
  <si>
    <t>0.50-4.30</t>
  </si>
  <si>
    <t>1.10-3.95</t>
  </si>
  <si>
    <t>0.25-3.25</t>
  </si>
  <si>
    <t>0.10-2.25</t>
  </si>
  <si>
    <t>0.15-2.25</t>
  </si>
  <si>
    <t>0.10-2.02</t>
  </si>
  <si>
    <t>0.15-2.00</t>
  </si>
  <si>
    <t>0.15-2.50</t>
  </si>
  <si>
    <t>0.15-1.75</t>
  </si>
  <si>
    <t>0.05-1.90</t>
  </si>
  <si>
    <t>0.05-1.75</t>
  </si>
  <si>
    <t>0.20-1.50</t>
  </si>
  <si>
    <t>0.25-1.60</t>
  </si>
  <si>
    <t>0.10-1.50</t>
  </si>
  <si>
    <t>0.10-1.75</t>
  </si>
  <si>
    <t>0.10-1.80</t>
  </si>
  <si>
    <t>0.12-1.50</t>
  </si>
  <si>
    <t>0.10-1.85</t>
  </si>
  <si>
    <t>0.15-1.65</t>
  </si>
  <si>
    <t>0.10-1.60</t>
  </si>
  <si>
    <t>0.25-1.50</t>
  </si>
  <si>
    <t>0.10-1.70</t>
  </si>
  <si>
    <t>0.10-1.90</t>
  </si>
  <si>
    <t>0.35-1.75</t>
  </si>
  <si>
    <t>0.10-2.50</t>
  </si>
  <si>
    <t>0.50-3.00</t>
  </si>
  <si>
    <t>1.00-3.55</t>
  </si>
  <si>
    <t>0.50-4.89</t>
  </si>
  <si>
    <t>0.15-4.95</t>
  </si>
  <si>
    <t>0.15-5.00</t>
  </si>
  <si>
    <t>0.30-4.95</t>
  </si>
  <si>
    <t>0.50-5.00</t>
  </si>
  <si>
    <t>0.30-5.00</t>
  </si>
  <si>
    <t>0.55-5.00</t>
  </si>
  <si>
    <t>0.25-5.00</t>
  </si>
  <si>
    <t>0.10-5.00</t>
  </si>
  <si>
    <t>1.20-5.00</t>
  </si>
  <si>
    <t>1.50-4.75</t>
  </si>
  <si>
    <t>2.80-4.90</t>
  </si>
  <si>
    <t>0.50-4.90</t>
  </si>
  <si>
    <t>2.25-4.25</t>
  </si>
  <si>
    <t>2.25-4.15</t>
  </si>
  <si>
    <t>2.00-4.30</t>
  </si>
  <si>
    <t xml:space="preserve">     Exceeding 12 Months &amp; Up to 24 Months</t>
  </si>
  <si>
    <t>2.30-4.25</t>
  </si>
  <si>
    <t>2.05-4.30</t>
  </si>
  <si>
    <t>1.40-4.25</t>
  </si>
  <si>
    <t>1.75-4.80</t>
  </si>
  <si>
    <t>1.00-4.10</t>
  </si>
  <si>
    <t>0.60-3.65</t>
  </si>
  <si>
    <t>0.30-3.60</t>
  </si>
  <si>
    <t>1.10-4.25</t>
  </si>
  <si>
    <t>1.10-3.60</t>
  </si>
  <si>
    <t>1.00-2.85</t>
  </si>
  <si>
    <t>1.30-2.85</t>
  </si>
  <si>
    <t>1.10-3.00</t>
  </si>
  <si>
    <t>1.10-2.90</t>
  </si>
  <si>
    <t>1.40-3.25</t>
  </si>
  <si>
    <t>1.93-4.20</t>
  </si>
  <si>
    <t>1.00-3.50</t>
  </si>
  <si>
    <t>1.30-4.35</t>
  </si>
  <si>
    <t>1.80-4.00</t>
  </si>
  <si>
    <t>1.90-3.90</t>
  </si>
  <si>
    <t>1.85-3.75</t>
  </si>
  <si>
    <t>1.80-3.50</t>
  </si>
  <si>
    <t>1.80-3.75</t>
  </si>
  <si>
    <t>1.85-4.00</t>
  </si>
  <si>
    <t>2.08-4.10</t>
  </si>
  <si>
    <t>1.70-4.00</t>
  </si>
  <si>
    <t>1.75-3.85</t>
  </si>
  <si>
    <t>1.85-4.82</t>
  </si>
  <si>
    <t>1.00-3.95</t>
  </si>
  <si>
    <t>1.55-4.50</t>
  </si>
  <si>
    <t>1.05-3.85</t>
  </si>
  <si>
    <t>1.70-3.95</t>
  </si>
  <si>
    <t>1.60-3.60</t>
  </si>
  <si>
    <t>1.55-3.75</t>
  </si>
  <si>
    <t>1.25-4.05</t>
  </si>
  <si>
    <t>1.35-4.25</t>
  </si>
  <si>
    <t>1.35-3.85</t>
  </si>
  <si>
    <t>0.80-3.50</t>
  </si>
  <si>
    <t>0.10-2.85</t>
  </si>
  <si>
    <t>0.30-2.50</t>
  </si>
  <si>
    <t>0.25-2.50</t>
  </si>
  <si>
    <t>0.08-2.50</t>
  </si>
  <si>
    <t>0.35-2.50</t>
  </si>
  <si>
    <t>0.24-2.20</t>
  </si>
  <si>
    <t>0.15-2.10</t>
  </si>
  <si>
    <t>0.24-2.10</t>
  </si>
  <si>
    <t>0.20-2.00</t>
  </si>
  <si>
    <t>0.25-2.00</t>
  </si>
  <si>
    <t>0.45-2.10</t>
  </si>
  <si>
    <t>0.30-1.75</t>
  </si>
  <si>
    <t>0.30-2.00</t>
  </si>
  <si>
    <t>0.25-1.75</t>
  </si>
  <si>
    <t>0.20-1.95</t>
  </si>
  <si>
    <t>0.15-2.05</t>
  </si>
  <si>
    <t>0.35-2.30</t>
  </si>
  <si>
    <t>0.55-2.25</t>
  </si>
  <si>
    <t>0.60-2.25</t>
  </si>
  <si>
    <t>0.30-2.25</t>
  </si>
  <si>
    <t>0.70-3.00</t>
  </si>
  <si>
    <t>1.20-3.60</t>
  </si>
  <si>
    <t>2.23-4.25</t>
  </si>
  <si>
    <t>1.64-4.50</t>
  </si>
  <si>
    <t>2.60-4.50</t>
  </si>
  <si>
    <t>2.00-5.12</t>
  </si>
  <si>
    <t>2.50-5.25</t>
  </si>
  <si>
    <t>2.90-5.25</t>
  </si>
  <si>
    <t>2.90-5.20</t>
  </si>
  <si>
    <t>2.00-5.50</t>
  </si>
  <si>
    <t>2.08-5.55</t>
  </si>
  <si>
    <t>2.90-5.55</t>
  </si>
  <si>
    <t>2.70-5.25</t>
  </si>
  <si>
    <t>1.20-5.15</t>
  </si>
  <si>
    <t>2.90-5.00</t>
  </si>
  <si>
    <t>2.90-4.95</t>
  </si>
  <si>
    <t>2.85-4.80</t>
  </si>
  <si>
    <t>2.70-4.55</t>
  </si>
  <si>
    <t>2.39-4.60</t>
  </si>
  <si>
    <t>2.80-4.60</t>
  </si>
  <si>
    <t>2.90-4.60</t>
  </si>
  <si>
    <t>1.05-4.50</t>
  </si>
  <si>
    <t>2.60-4.75</t>
  </si>
  <si>
    <t>2.75-4.70</t>
  </si>
  <si>
    <t>2.60-4.25</t>
  </si>
  <si>
    <t>2.45-4.25</t>
  </si>
  <si>
    <t>2.45-4.10</t>
  </si>
  <si>
    <t>2.40-4.32</t>
  </si>
  <si>
    <t xml:space="preserve">     Exceeding 24 Months &amp; Up to 36 Months</t>
  </si>
  <si>
    <t>2.30-4.50</t>
  </si>
  <si>
    <t>1.50-4.50</t>
  </si>
  <si>
    <t>1.90-4.50</t>
  </si>
  <si>
    <t>1.80-4.15</t>
  </si>
  <si>
    <t>1.60-4.50</t>
  </si>
  <si>
    <t>0.45-4.15</t>
  </si>
  <si>
    <t>1.50-3.25</t>
  </si>
  <si>
    <t>1.50-3.50</t>
  </si>
  <si>
    <t>1.80-3.90</t>
  </si>
  <si>
    <t>1.60-4.30</t>
  </si>
  <si>
    <t>2.03-3.80</t>
  </si>
  <si>
    <t>0.30-3.90</t>
  </si>
  <si>
    <t>2.03-4.60</t>
  </si>
  <si>
    <t>2.07-4.96</t>
  </si>
  <si>
    <t>2.03-5.25</t>
  </si>
  <si>
    <t>2.03-4.96</t>
  </si>
  <si>
    <t>1.80-4.96</t>
  </si>
  <si>
    <t>1.90-4.96</t>
  </si>
  <si>
    <t>2.20-4.96</t>
  </si>
  <si>
    <t>2.10-4.96</t>
  </si>
  <si>
    <t>1.85-4.25</t>
  </si>
  <si>
    <t>2.10-4.80</t>
  </si>
  <si>
    <t>2.00-4.00</t>
  </si>
  <si>
    <t>2.10-4.15</t>
  </si>
  <si>
    <t>1.50-4.00</t>
  </si>
  <si>
    <t>1.30-5.00</t>
  </si>
  <si>
    <t>1.40-4.35</t>
  </si>
  <si>
    <t>1.80-4.25</t>
  </si>
  <si>
    <t>1.95-3.50</t>
  </si>
  <si>
    <t>1.80-3.80</t>
  </si>
  <si>
    <t>1.55-3.85</t>
  </si>
  <si>
    <t>1.65-4.00</t>
  </si>
  <si>
    <t>0.80-3.40</t>
  </si>
  <si>
    <t>0.55-3.00</t>
  </si>
  <si>
    <t>0.75-2.50</t>
  </si>
  <si>
    <t>0.30-2.65</t>
  </si>
  <si>
    <t>0.25-2.75</t>
  </si>
  <si>
    <t>0.20-2.50</t>
  </si>
  <si>
    <t>0.50-2.50</t>
  </si>
  <si>
    <t>0.25-2.60</t>
  </si>
  <si>
    <t>0.50-2.60</t>
  </si>
  <si>
    <t>0.50-2.25</t>
  </si>
  <si>
    <t>0.50-2.35</t>
  </si>
  <si>
    <t>0.52-2.00</t>
  </si>
  <si>
    <t>0.25-2.30</t>
  </si>
  <si>
    <t>0.35-2.20</t>
  </si>
  <si>
    <t>0.45-2.40</t>
  </si>
  <si>
    <t>0.30-2.20</t>
  </si>
  <si>
    <t>0.45-2.25</t>
  </si>
  <si>
    <t>0.65-2.75</t>
  </si>
  <si>
    <t>0.65-2.68</t>
  </si>
  <si>
    <t>0.50-2.70</t>
  </si>
  <si>
    <t>0.85-2.85</t>
  </si>
  <si>
    <t>0.85-3.10</t>
  </si>
  <si>
    <t>1.90-4.05</t>
  </si>
  <si>
    <t>1.90-4.10</t>
  </si>
  <si>
    <t>1.65-5.10</t>
  </si>
  <si>
    <t>2.65-5.10</t>
  </si>
  <si>
    <t>2.95-5.20</t>
  </si>
  <si>
    <t>3.05-5.75</t>
  </si>
  <si>
    <t>2.95-5.50</t>
  </si>
  <si>
    <t>2.95-5.75</t>
  </si>
  <si>
    <t>2.95-5.25</t>
  </si>
  <si>
    <t>3.10-5.25</t>
  </si>
  <si>
    <t>3.00-5.00</t>
  </si>
  <si>
    <t>2.95-5.00</t>
  </si>
  <si>
    <t>2.95-4.75</t>
  </si>
  <si>
    <t>2.75-4.75</t>
  </si>
  <si>
    <t>3.15-4.95</t>
  </si>
  <si>
    <t>3.45-5.20</t>
  </si>
  <si>
    <t>3.45-4.75</t>
  </si>
  <si>
    <t>3.45-4.50</t>
  </si>
  <si>
    <t>2.50-4.35</t>
  </si>
  <si>
    <t>2.95-4.35</t>
  </si>
  <si>
    <t>2.80-4.25</t>
  </si>
  <si>
    <t>2.45-4.75</t>
  </si>
  <si>
    <t xml:space="preserve">     Exceeding 36 Months &amp; Up to 48 Months</t>
  </si>
  <si>
    <t>2.55-4.65</t>
  </si>
  <si>
    <t>2.30-3.60</t>
  </si>
  <si>
    <t>2.40-4.25</t>
  </si>
  <si>
    <t>2.10-4.40</t>
  </si>
  <si>
    <t>1.60-4.25</t>
  </si>
  <si>
    <t>1.35-4.60</t>
  </si>
  <si>
    <t>1.70-4.40</t>
  </si>
  <si>
    <t>1.60-3.20</t>
  </si>
  <si>
    <t>1.50-3.75</t>
  </si>
  <si>
    <t>1.75-3.25</t>
  </si>
  <si>
    <t>2.35-3.20</t>
  </si>
  <si>
    <t>2.50-4.25</t>
  </si>
  <si>
    <t>2.60-4.70</t>
  </si>
  <si>
    <t>2.68-4.70</t>
  </si>
  <si>
    <t>1.83-4.15</t>
  </si>
  <si>
    <t xml:space="preserve">2.68-4.15 </t>
  </si>
  <si>
    <t>2.50-3.65</t>
  </si>
  <si>
    <t>1.90-3.70</t>
  </si>
  <si>
    <t>2.70-4.00</t>
  </si>
  <si>
    <t>2.70-4.50</t>
  </si>
  <si>
    <t>2.75-4.50</t>
  </si>
  <si>
    <t>2.40-4.30</t>
  </si>
  <si>
    <t>2.65-4.35</t>
  </si>
  <si>
    <t>1.85-4.35</t>
  </si>
  <si>
    <t>2.60-4.00</t>
  </si>
  <si>
    <t>2.60-3.50</t>
  </si>
  <si>
    <t>2.00-4.75</t>
  </si>
  <si>
    <t>2.25-3.75</t>
  </si>
  <si>
    <t>1.55-3.12</t>
  </si>
  <si>
    <t>1.90-3.50</t>
  </si>
  <si>
    <t>2.20-3.80</t>
  </si>
  <si>
    <t>2.25-4.50</t>
  </si>
  <si>
    <t>2.05-3.68</t>
  </si>
  <si>
    <t>0.35-1.80</t>
  </si>
  <si>
    <t>0.60-1.50</t>
  </si>
  <si>
    <t>0.40-2.55</t>
  </si>
  <si>
    <t>0.85-1.55</t>
  </si>
  <si>
    <t>0.85-1.30</t>
  </si>
  <si>
    <t>0.90-2.55</t>
  </si>
  <si>
    <t>0.95-1.50</t>
  </si>
  <si>
    <t>0.40-2.60</t>
  </si>
  <si>
    <t>0.40-1.60</t>
  </si>
  <si>
    <t>0.53-2.55</t>
  </si>
  <si>
    <t>0.53-2.60</t>
  </si>
  <si>
    <t>0.68-2.10</t>
  </si>
  <si>
    <t>0.65-2.25</t>
  </si>
  <si>
    <t>1.05-2.80</t>
  </si>
  <si>
    <t>1.05-2.65</t>
  </si>
  <si>
    <t>0.95-2.30</t>
  </si>
  <si>
    <t>0.71-2.50</t>
  </si>
  <si>
    <t>0.80-2.45</t>
  </si>
  <si>
    <t>0.88-2.35</t>
  </si>
  <si>
    <t>0.50-2.45</t>
  </si>
  <si>
    <t>0.90-1.55</t>
  </si>
  <si>
    <t>0.65-2.35</t>
  </si>
  <si>
    <t>0.86-2.45</t>
  </si>
  <si>
    <t>1.00-2.30</t>
  </si>
  <si>
    <t>1.00-2.35</t>
  </si>
  <si>
    <t>1.40-1.60</t>
  </si>
  <si>
    <t>0.80-2.00</t>
  </si>
  <si>
    <t>1.05-1.70</t>
  </si>
  <si>
    <t>1.10-2.30</t>
  </si>
  <si>
    <t>1.45-3.20</t>
  </si>
  <si>
    <t>1.75-4.25</t>
  </si>
  <si>
    <t>2.40-5.00</t>
  </si>
  <si>
    <t>3.42-5.15</t>
  </si>
  <si>
    <t>3.36-5.25</t>
  </si>
  <si>
    <t>3.25-5.30</t>
  </si>
  <si>
    <t>3.70-5.75</t>
  </si>
  <si>
    <t>3.50-5.65</t>
  </si>
  <si>
    <t>3.65-5.65</t>
  </si>
  <si>
    <t>3.60-5.70</t>
  </si>
  <si>
    <t>2.90-5.65</t>
  </si>
  <si>
    <t>3.10-5.65</t>
  </si>
  <si>
    <t>3.30-5.25</t>
  </si>
  <si>
    <t>3.40-4.75</t>
  </si>
  <si>
    <t>3.20-5.25</t>
  </si>
  <si>
    <t>3.61-4.90</t>
  </si>
  <si>
    <t>3.35-4.70</t>
  </si>
  <si>
    <t>3.62-4.95</t>
  </si>
  <si>
    <t>3.20-4.75</t>
  </si>
  <si>
    <t>3.61-5.25</t>
  </si>
  <si>
    <t>3.20-5.00</t>
  </si>
  <si>
    <t>3.50-5.05</t>
  </si>
  <si>
    <t>3.05-4.55</t>
  </si>
  <si>
    <t>2.90-4.63</t>
  </si>
  <si>
    <t>2.80-4.13</t>
  </si>
  <si>
    <t>2.95-4.25</t>
  </si>
  <si>
    <t>3.11-4.55</t>
  </si>
  <si>
    <t xml:space="preserve">     Exceeding 48 Months</t>
  </si>
  <si>
    <t>2.80-5.00</t>
  </si>
  <si>
    <t>2.80-6.25</t>
  </si>
  <si>
    <t>2.60-5.00</t>
  </si>
  <si>
    <t>2.70-5.00</t>
  </si>
  <si>
    <t>2.15-4.90</t>
  </si>
  <si>
    <t>2.50-4.75</t>
  </si>
  <si>
    <t>2.30-4.75</t>
  </si>
  <si>
    <t>2.20-4.75</t>
  </si>
  <si>
    <t>2.25-5.10</t>
  </si>
  <si>
    <t>2.25-5.37</t>
  </si>
  <si>
    <t>2.30-5.15</t>
  </si>
  <si>
    <t>2.73-4.00</t>
  </si>
  <si>
    <t>2.25-4.90</t>
  </si>
  <si>
    <t>2.65-5.15</t>
  </si>
  <si>
    <t>2.65-5.30</t>
  </si>
  <si>
    <t>2.02-5.19</t>
  </si>
  <si>
    <t>1.90-6.25</t>
  </si>
  <si>
    <t>2.85-6.67</t>
  </si>
  <si>
    <t>2.73-6.00</t>
  </si>
  <si>
    <t>1.80-5.33</t>
  </si>
  <si>
    <t>2.65-5.40</t>
  </si>
  <si>
    <t>2.83-4.90</t>
  </si>
  <si>
    <t>2.70-6.15</t>
  </si>
  <si>
    <t>2.83-6.00</t>
  </si>
  <si>
    <t>2.40-5.25</t>
  </si>
  <si>
    <t>2.15-4.60</t>
  </si>
  <si>
    <t>2.65-4.65</t>
  </si>
  <si>
    <t>2.50-4.50</t>
  </si>
  <si>
    <t>2.45-5.05</t>
  </si>
  <si>
    <t>2.68-5.00</t>
  </si>
  <si>
    <t>2.30-4.92</t>
  </si>
  <si>
    <t>2.20-4.55</t>
  </si>
  <si>
    <t>2.20-4.25</t>
  </si>
  <si>
    <t>0.75-3.75</t>
  </si>
  <si>
    <t>0.98-3.25</t>
  </si>
  <si>
    <t>0.96-3.75</t>
  </si>
  <si>
    <t>1.00-3.40</t>
  </si>
  <si>
    <t>1.00-2.65</t>
  </si>
  <si>
    <t>0.95-2.50</t>
  </si>
  <si>
    <t>0.95-2.08</t>
  </si>
  <si>
    <t>0.65-2.08</t>
  </si>
  <si>
    <t>0.80-3.25</t>
  </si>
  <si>
    <t>0.75-3.50</t>
  </si>
  <si>
    <t>0.80-3.00</t>
  </si>
  <si>
    <t>0.75-3.10</t>
  </si>
  <si>
    <t>1.10-3.35</t>
  </si>
  <si>
    <t>1.25-3.30</t>
  </si>
  <si>
    <t>1.14-3.00</t>
  </si>
  <si>
    <t>1.05-3.00</t>
  </si>
  <si>
    <t>1.25-3.02</t>
  </si>
  <si>
    <t>1.30-3.00</t>
  </si>
  <si>
    <t>1.40-3.00</t>
  </si>
  <si>
    <t>1.30-2.91</t>
  </si>
  <si>
    <t>1.15-3.25</t>
  </si>
  <si>
    <t>1.30-3.05</t>
  </si>
  <si>
    <t>1.85-4.95</t>
  </si>
  <si>
    <t>3.30-5.50</t>
  </si>
  <si>
    <t>3.40-5.50</t>
  </si>
  <si>
    <t>3.40-5.75</t>
  </si>
  <si>
    <t>3.30-5.90</t>
  </si>
  <si>
    <t>3.39-6.25</t>
  </si>
  <si>
    <t>3.40-6.00</t>
  </si>
  <si>
    <t>3.50-6.00</t>
  </si>
  <si>
    <t>3.65-6.00</t>
  </si>
  <si>
    <t>2.60-6.00</t>
  </si>
  <si>
    <t>2.65-6.00</t>
  </si>
  <si>
    <t>2.65-5.50</t>
  </si>
  <si>
    <t>3.45-5.50</t>
  </si>
  <si>
    <t>3.10-5.50</t>
  </si>
  <si>
    <t>3.40-5.60</t>
  </si>
  <si>
    <t>3.70-5.60</t>
  </si>
  <si>
    <t>3.25-5.15</t>
  </si>
  <si>
    <t>3.45-5.25</t>
  </si>
  <si>
    <t>3.15-5.25</t>
  </si>
  <si>
    <t>3.15-5.00</t>
  </si>
  <si>
    <t>3.22-5.00</t>
  </si>
  <si>
    <r>
      <t>Table 17b: Banks' Interest Rates on New Rupee Loans</t>
    </r>
    <r>
      <rPr>
        <b/>
        <vertAlign val="superscript"/>
        <sz val="13"/>
        <color rgb="FF002060"/>
        <rFont val="Segoe UI"/>
        <family val="2"/>
      </rPr>
      <t>1</t>
    </r>
    <r>
      <rPr>
        <b/>
        <sz val="13"/>
        <color rgb="FF002060"/>
        <rFont val="Segoe UI"/>
        <family val="2"/>
      </rPr>
      <t xml:space="preserve"> to Other Nonfinancial Corporations, Households and Other Sectors : November 2024 to January 2025</t>
    </r>
  </si>
  <si>
    <t>0.85-15.75</t>
  </si>
  <si>
    <t>1.00-15.75</t>
  </si>
  <si>
    <t>1.00-15.90</t>
  </si>
  <si>
    <t>1.25-15.90</t>
  </si>
  <si>
    <t>1.25-16.40</t>
  </si>
  <si>
    <t>1.25-16.15</t>
  </si>
  <si>
    <t>1.50-16.15</t>
  </si>
  <si>
    <t>1.50-16.90</t>
  </si>
  <si>
    <t>1.50-17.90</t>
  </si>
  <si>
    <t>1.50-17.70</t>
  </si>
  <si>
    <t>1.50-18.40</t>
  </si>
  <si>
    <t>1.80-18.40</t>
  </si>
  <si>
    <t>3.90-24.00</t>
  </si>
  <si>
    <t>1.50-21.60</t>
  </si>
  <si>
    <t>3.50-21.60</t>
  </si>
  <si>
    <t>4.00-21.60</t>
  </si>
  <si>
    <t>3.90-21.60</t>
  </si>
  <si>
    <t>2.00-24.00</t>
  </si>
  <si>
    <t>1.50-24.00</t>
  </si>
  <si>
    <t>4.45-18.40</t>
  </si>
  <si>
    <t>3.55-21.60</t>
  </si>
  <si>
    <t>1.69-24.00</t>
  </si>
  <si>
    <t>2.65-15.75</t>
  </si>
  <si>
    <t>1.01-8.50</t>
  </si>
  <si>
    <t>1.70-8.50</t>
  </si>
  <si>
    <t>1.61-8.75</t>
  </si>
  <si>
    <t>3.05-8.75</t>
  </si>
  <si>
    <t>1.70-15.00</t>
  </si>
  <si>
    <t>2.10-9.00</t>
  </si>
  <si>
    <t>1.90-15.00</t>
  </si>
  <si>
    <t>2.00-13.50</t>
  </si>
  <si>
    <t>2.60-9.00</t>
  </si>
  <si>
    <t>1.50-10.00</t>
  </si>
  <si>
    <t>4.00-11.25</t>
  </si>
  <si>
    <t>5.00-10.50</t>
  </si>
  <si>
    <t>5.40-11.25</t>
  </si>
  <si>
    <t>1.80-11.25</t>
  </si>
  <si>
    <t>1.80-10.50</t>
  </si>
  <si>
    <t>5.10-11.25</t>
  </si>
  <si>
    <t>6.50-10.90</t>
  </si>
  <si>
    <t>4.75-21.60</t>
  </si>
  <si>
    <t>3.90-11.25</t>
  </si>
  <si>
    <t>3.90-18.40</t>
  </si>
  <si>
    <t>5.00-11.25</t>
  </si>
  <si>
    <t>3.90-11.75</t>
  </si>
  <si>
    <t>4.95-11.75</t>
  </si>
  <si>
    <t>3.00-11.25</t>
  </si>
  <si>
    <t>5.00-11.75</t>
  </si>
  <si>
    <t>3.55-15.00</t>
  </si>
  <si>
    <t>1.50-15.00</t>
  </si>
  <si>
    <t>3.65-11.25</t>
  </si>
  <si>
    <t>3.75-15.90</t>
  </si>
  <si>
    <t>4.95-11.25</t>
  </si>
  <si>
    <t>1.50-10.75</t>
  </si>
  <si>
    <t>A.0114 - Sugar Cane</t>
  </si>
  <si>
    <t>3.40-15.00</t>
  </si>
  <si>
    <t>4.25-8.00</t>
  </si>
  <si>
    <t>1.61-8.00</t>
  </si>
  <si>
    <t>3.50-8.25</t>
  </si>
  <si>
    <t>4.50-8.25</t>
  </si>
  <si>
    <t>4.98-9.00</t>
  </si>
  <si>
    <t>5.25-9.00</t>
  </si>
  <si>
    <t>6.00-10.00</t>
  </si>
  <si>
    <t>5.45-10.50</t>
  </si>
  <si>
    <t>6.75-10.50</t>
  </si>
  <si>
    <t>5.12-10.50</t>
  </si>
  <si>
    <t>5.95-10.50</t>
  </si>
  <si>
    <t>5.90-10.50</t>
  </si>
  <si>
    <t>5.50-10.50</t>
  </si>
  <si>
    <t>5.25-10.50</t>
  </si>
  <si>
    <t>5.70-10.50</t>
  </si>
  <si>
    <t>5.45-9.75</t>
  </si>
  <si>
    <t>5.00-10.00</t>
  </si>
  <si>
    <t>5.95-10.00</t>
  </si>
  <si>
    <t>A.0140 - Other Crop and animal production, hunting and related service activities</t>
  </si>
  <si>
    <t>3.85-8.35</t>
  </si>
  <si>
    <t>2.10-8.75</t>
  </si>
  <si>
    <t>3.55-10.75</t>
  </si>
  <si>
    <t>5.10-7.85</t>
  </si>
  <si>
    <t>4.10-7.85</t>
  </si>
  <si>
    <t>5.25-8.00</t>
  </si>
  <si>
    <t>8.00-8.00</t>
  </si>
  <si>
    <t>7.25-10.00</t>
  </si>
  <si>
    <t>8.25-10.50</t>
  </si>
  <si>
    <t>7.75-10.50</t>
  </si>
  <si>
    <t>8.80-10.50</t>
  </si>
  <si>
    <t>6.75-11.75</t>
  </si>
  <si>
    <t>10.50-21.60</t>
  </si>
  <si>
    <t>9.25-10.50</t>
  </si>
  <si>
    <t>10.50-11.75</t>
  </si>
  <si>
    <t>7.75-11.75</t>
  </si>
  <si>
    <t>6.00-11.25</t>
  </si>
  <si>
    <t>7.25-15.00</t>
  </si>
  <si>
    <t>7.05-10.00</t>
  </si>
  <si>
    <t>7.05-11.25</t>
  </si>
  <si>
    <t>5.60-7.85</t>
  </si>
  <si>
    <t>2.66-7.85</t>
  </si>
  <si>
    <t>5.75-8.00</t>
  </si>
  <si>
    <t>6.00-8.25</t>
  </si>
  <si>
    <t>6.75-9.00</t>
  </si>
  <si>
    <t>7.75-10.00</t>
  </si>
  <si>
    <t>10.50-10.50</t>
  </si>
  <si>
    <t>10.50-13.00</t>
  </si>
  <si>
    <t>10.50-11.05</t>
  </si>
  <si>
    <t>6.25-10.50</t>
  </si>
  <si>
    <t>6.05-10.50</t>
  </si>
  <si>
    <t>4.85-7.85</t>
  </si>
  <si>
    <t>5.00-8.00</t>
  </si>
  <si>
    <t>4.00-8.00</t>
  </si>
  <si>
    <t>4.25-8.25</t>
  </si>
  <si>
    <t>5.25-8.25</t>
  </si>
  <si>
    <t>6.00-9.00</t>
  </si>
  <si>
    <t>5.00-9.00</t>
  </si>
  <si>
    <t>7.50-10.50</t>
  </si>
  <si>
    <t>6.50-10.50</t>
  </si>
  <si>
    <t>6.30-10.50</t>
  </si>
  <si>
    <t>7.00-10.00</t>
  </si>
  <si>
    <t>0.85-9.10</t>
  </si>
  <si>
    <t>1.00-12.15</t>
  </si>
  <si>
    <t>1.00-9.25</t>
  </si>
  <si>
    <t>1.00-15.20</t>
  </si>
  <si>
    <t>1.25-12.40</t>
  </si>
  <si>
    <t>1.25-9.65</t>
  </si>
  <si>
    <t>2.95-16.90</t>
  </si>
  <si>
    <t>3.00-17.20</t>
  </si>
  <si>
    <t>1.80-11.75</t>
  </si>
  <si>
    <t>1.80-15.75</t>
  </si>
  <si>
    <t>3.71-11.75</t>
  </si>
  <si>
    <t>5.40-18.40</t>
  </si>
  <si>
    <t>5.10-15.00</t>
  </si>
  <si>
    <t>4.90-21.60</t>
  </si>
  <si>
    <t>5.05-12.50</t>
  </si>
  <si>
    <t>5.00-13.00</t>
  </si>
  <si>
    <t>5.10-18.40</t>
  </si>
  <si>
    <t>5.15-24.00</t>
  </si>
  <si>
    <t>5.12-21.60</t>
  </si>
  <si>
    <t>5.00-12.50</t>
  </si>
  <si>
    <t>5.00-18.40</t>
  </si>
  <si>
    <t>4.90-17.95</t>
  </si>
  <si>
    <t>4.90-12.50</t>
  </si>
  <si>
    <t>4.50-24.00</t>
  </si>
  <si>
    <t>4.40-15.00</t>
  </si>
  <si>
    <t>4.45-21.60</t>
  </si>
  <si>
    <t>4.50-21.60</t>
  </si>
  <si>
    <t>2.18-7.90</t>
  </si>
  <si>
    <t>1.50-15.75</t>
  </si>
  <si>
    <t>2.85-8.40</t>
  </si>
  <si>
    <t>1.70-8.40</t>
  </si>
  <si>
    <t>2.70-14.95</t>
  </si>
  <si>
    <t>2.75-12.40</t>
  </si>
  <si>
    <t>1.50-8.65</t>
  </si>
  <si>
    <t>1.50-8.30</t>
  </si>
  <si>
    <t>2.95-9.05</t>
  </si>
  <si>
    <t>3.75-10.00</t>
  </si>
  <si>
    <t>4.50-10.55</t>
  </si>
  <si>
    <t>5.40-10.55</t>
  </si>
  <si>
    <t>1.80-10.55</t>
  </si>
  <si>
    <t>5.40-15.00</t>
  </si>
  <si>
    <t>5.25-11.25</t>
  </si>
  <si>
    <t>5.45-11.25</t>
  </si>
  <si>
    <t>5.45-24.00</t>
  </si>
  <si>
    <t>6.50-21.60</t>
  </si>
  <si>
    <t>4.90-11.75</t>
  </si>
  <si>
    <t>4.90-11.25</t>
  </si>
  <si>
    <t>4.50-11.75</t>
  </si>
  <si>
    <t>4.50-15.00</t>
  </si>
  <si>
    <t>4.60-21.60</t>
  </si>
  <si>
    <t>C.1020 - Processing and preserving of fish, crustaceans and molluscs</t>
  </si>
  <si>
    <t>6.35-7.85</t>
  </si>
  <si>
    <t>7.00-8.25</t>
  </si>
  <si>
    <t>4.80-9.00</t>
  </si>
  <si>
    <t>8.50-10.00</t>
  </si>
  <si>
    <t>9.00-10.50</t>
  </si>
  <si>
    <t>9.50-10.50</t>
  </si>
  <si>
    <t>9.00-11.25</t>
  </si>
  <si>
    <t>6.75-11.25</t>
  </si>
  <si>
    <t>9.25-11.25</t>
  </si>
  <si>
    <t>8.75-10.75</t>
  </si>
  <si>
    <t>9.00-10.00</t>
  </si>
  <si>
    <t>6.25-10.75</t>
  </si>
  <si>
    <t>C.1072 - Manufacture of sugar</t>
  </si>
  <si>
    <t>5.50-8.25</t>
  </si>
  <si>
    <t>5.50-7.00</t>
  </si>
  <si>
    <t>-</t>
  </si>
  <si>
    <t>8.30-10.50</t>
  </si>
  <si>
    <t>9.25-9.25</t>
  </si>
  <si>
    <t>7.65-7.75</t>
  </si>
  <si>
    <t>C.1090 - Other manufacturing of food products</t>
  </si>
  <si>
    <t>2.70-7.90</t>
  </si>
  <si>
    <t>3.85-7.85</t>
  </si>
  <si>
    <t>4.40-8.00</t>
  </si>
  <si>
    <t>6.75-8.00</t>
  </si>
  <si>
    <t>5.00-8.25</t>
  </si>
  <si>
    <t>4.65-9.00</t>
  </si>
  <si>
    <t>6.25-10.00</t>
  </si>
  <si>
    <t>6.90-10.50</t>
  </si>
  <si>
    <t>7.25-10.50</t>
  </si>
  <si>
    <t>7.05-10.50</t>
  </si>
  <si>
    <t>8.50-10.50</t>
  </si>
  <si>
    <t>7.00-10.50</t>
  </si>
  <si>
    <t>4.60-10.50</t>
  </si>
  <si>
    <t>5.50-10.00</t>
  </si>
  <si>
    <t>4.50-10.00</t>
  </si>
  <si>
    <t>3.00-8.85</t>
  </si>
  <si>
    <t>3.25-8.85</t>
  </si>
  <si>
    <t>4.00-9.00</t>
  </si>
  <si>
    <t>1.00-9.00</t>
  </si>
  <si>
    <t>4.25-9.25</t>
  </si>
  <si>
    <t>1.25-9.50</t>
  </si>
  <si>
    <t>1.25-9.25</t>
  </si>
  <si>
    <t>2.00-15.45</t>
  </si>
  <si>
    <t>3.15-10.00</t>
  </si>
  <si>
    <t>3.50-11.50</t>
  </si>
  <si>
    <t>3.50-11.75</t>
  </si>
  <si>
    <t>1.80-11.50</t>
  </si>
  <si>
    <t>5.85-11.50</t>
  </si>
  <si>
    <t>5.85-11.75</t>
  </si>
  <si>
    <t>4.90-11.50</t>
  </si>
  <si>
    <t>6.50-11.50</t>
  </si>
  <si>
    <t>4.00-11.50</t>
  </si>
  <si>
    <t>5.90-11.50</t>
  </si>
  <si>
    <t>5.75-11.75</t>
  </si>
  <si>
    <t>6.50-11.05</t>
  </si>
  <si>
    <t>6.50-18.40</t>
  </si>
  <si>
    <t>5.50-17.95</t>
  </si>
  <si>
    <t>6.05-11.25</t>
  </si>
  <si>
    <t>5.10-11.75</t>
  </si>
  <si>
    <t>5.50-21.60</t>
  </si>
  <si>
    <t>5.50-10.75</t>
  </si>
  <si>
    <t>4.50-10.75</t>
  </si>
  <si>
    <t>4.50-11.25</t>
  </si>
  <si>
    <t>0.85-7.85</t>
  </si>
  <si>
    <t>1.00-8.00</t>
  </si>
  <si>
    <t>3.40-9.00</t>
  </si>
  <si>
    <t>3.60-9.65</t>
  </si>
  <si>
    <t>2.00-10.00</t>
  </si>
  <si>
    <t>3.60-10.00</t>
  </si>
  <si>
    <t>3.60-11.00</t>
  </si>
  <si>
    <t>4.10-10.80</t>
  </si>
  <si>
    <t>4.60-11.50</t>
  </si>
  <si>
    <t>3.50-15.00</t>
  </si>
  <si>
    <t>6.10-10.50</t>
  </si>
  <si>
    <t>6.20-11.50</t>
  </si>
  <si>
    <t>5.75-10.50</t>
  </si>
  <si>
    <t>6.20-10.50</t>
  </si>
  <si>
    <t>5.10-11.50</t>
  </si>
  <si>
    <t>5.05-11.50</t>
  </si>
  <si>
    <t>5.05-11.05</t>
  </si>
  <si>
    <t>5.25-11.50</t>
  </si>
  <si>
    <t>5.15-11.50</t>
  </si>
  <si>
    <t>5.12-15.00</t>
  </si>
  <si>
    <t>5.12-11.50</t>
  </si>
  <si>
    <t>5.00-11.50</t>
  </si>
  <si>
    <t>5.55-11.00</t>
  </si>
  <si>
    <t>4.45-11.00</t>
  </si>
  <si>
    <t>4.60-11.00</t>
  </si>
  <si>
    <t>3.85-9.10</t>
  </si>
  <si>
    <t>3.50-8.00</t>
  </si>
  <si>
    <t>4.00-9.25</t>
  </si>
  <si>
    <t>3.75-9.50</t>
  </si>
  <si>
    <t>4.50-10.25</t>
  </si>
  <si>
    <t>5.50-11.25</t>
  </si>
  <si>
    <t>6.00-11.75</t>
  </si>
  <si>
    <t>6.15-11.75</t>
  </si>
  <si>
    <t>5.99-11.75</t>
  </si>
  <si>
    <t>5.99-10.50</t>
  </si>
  <si>
    <t>6.25-11.25</t>
  </si>
  <si>
    <t>7.25-11.25</t>
  </si>
  <si>
    <t>3.85-8.00</t>
  </si>
  <si>
    <t>4.00-8.15</t>
  </si>
  <si>
    <t>4.30-8.40</t>
  </si>
  <si>
    <t>4.25-8.40</t>
  </si>
  <si>
    <t>4.25-9.00</t>
  </si>
  <si>
    <t>5.00-9.15</t>
  </si>
  <si>
    <t>5.25-10.15</t>
  </si>
  <si>
    <t>1.80-10.65</t>
  </si>
  <si>
    <t>6.25-13.40</t>
  </si>
  <si>
    <t>6.50-10.65</t>
  </si>
  <si>
    <t>6.75-10.80</t>
  </si>
  <si>
    <t>7.80-10.50</t>
  </si>
  <si>
    <t>6.80-10.50</t>
  </si>
  <si>
    <t>6.75-24.00</t>
  </si>
  <si>
    <t>6.45-10.00</t>
  </si>
  <si>
    <t>3.85-8.85</t>
  </si>
  <si>
    <t>4.00-12.15</t>
  </si>
  <si>
    <t>6.00-11.00</t>
  </si>
  <si>
    <t>6.50-11.25</t>
  </si>
  <si>
    <t>6.50-15.00</t>
  </si>
  <si>
    <t>6.50-11.75</t>
  </si>
  <si>
    <t>5.50-11.75</t>
  </si>
  <si>
    <t>1.50-7.85</t>
  </si>
  <si>
    <t>3.25-7.85</t>
  </si>
  <si>
    <t>3.25-8.00</t>
  </si>
  <si>
    <t>3.25-8.25</t>
  </si>
  <si>
    <t>3.25-9.00</t>
  </si>
  <si>
    <t>3.90-10.00</t>
  </si>
  <si>
    <t>4.35-10.50</t>
  </si>
  <si>
    <t>5.40-10.50</t>
  </si>
  <si>
    <t>5.65-10.50</t>
  </si>
  <si>
    <t>6.70-10.50</t>
  </si>
  <si>
    <t>5.10-10.00</t>
  </si>
  <si>
    <t>5.90-8.25</t>
  </si>
  <si>
    <t>5.20-8.25</t>
  </si>
  <si>
    <t>3.75-9.00</t>
  </si>
  <si>
    <t>10.25-10.50</t>
  </si>
  <si>
    <t>6.85-10.50</t>
  </si>
  <si>
    <t>8.45-10.50</t>
  </si>
  <si>
    <t>5.99-10.00</t>
  </si>
  <si>
    <t>10.00-10.25</t>
  </si>
  <si>
    <t>4.00-8.25</t>
  </si>
  <si>
    <t>1.50-8.25</t>
  </si>
  <si>
    <t>1.50-10.25</t>
  </si>
  <si>
    <t>4.00-10.00</t>
  </si>
  <si>
    <t>3.75-10.50</t>
  </si>
  <si>
    <t>6.50-12.50</t>
  </si>
  <si>
    <t>5.30-12.50</t>
  </si>
  <si>
    <t>5.30-10.50</t>
  </si>
  <si>
    <t>6.75-12.50</t>
  </si>
  <si>
    <t>5.12-12.50</t>
  </si>
  <si>
    <t>5.17-11.75</t>
  </si>
  <si>
    <t>4.90-10.75</t>
  </si>
  <si>
    <t>6.00-10.75</t>
  </si>
  <si>
    <t>5.65-11.25</t>
  </si>
  <si>
    <t>4.00-15.20</t>
  </si>
  <si>
    <t>4.40-8.25</t>
  </si>
  <si>
    <t>6.65-10.50</t>
  </si>
  <si>
    <t>6.40-10.50</t>
  </si>
  <si>
    <t>6.50-13.00</t>
  </si>
  <si>
    <t>8.00-10.50</t>
  </si>
  <si>
    <t>7.50-10.00</t>
  </si>
  <si>
    <t>6.30-10.00</t>
  </si>
  <si>
    <t>6.25-21.60</t>
  </si>
  <si>
    <t>1.70-8.25</t>
  </si>
  <si>
    <t>2.20-8.25</t>
  </si>
  <si>
    <t>2.25-13.50</t>
  </si>
  <si>
    <t>5.25-10.75</t>
  </si>
  <si>
    <t>5.25-15.75</t>
  </si>
  <si>
    <t>6.25-15.00</t>
  </si>
  <si>
    <t>6.45-11.25</t>
  </si>
  <si>
    <t>5.10-21.60</t>
  </si>
  <si>
    <t>5.90-11.25</t>
  </si>
  <si>
    <t>5.50-11.50</t>
  </si>
  <si>
    <t>4.50-9.25</t>
  </si>
  <si>
    <t>5.25-9.25</t>
  </si>
  <si>
    <t>1.70-10.00</t>
  </si>
  <si>
    <t>7.00-11.00</t>
  </si>
  <si>
    <t>7.50-11.50</t>
  </si>
  <si>
    <t>8.00-11.50</t>
  </si>
  <si>
    <t>8.00-11.25</t>
  </si>
  <si>
    <t>4.25-9.15</t>
  </si>
  <si>
    <t>6.50-7.50</t>
  </si>
  <si>
    <t>7.50-16.40</t>
  </si>
  <si>
    <t>2.15-7.85</t>
  </si>
  <si>
    <t>2.50-8.00</t>
  </si>
  <si>
    <t>4.00-8.75</t>
  </si>
  <si>
    <t>2.25-8.25</t>
  </si>
  <si>
    <t>4.25-16.15</t>
  </si>
  <si>
    <t>3.75-8.25</t>
  </si>
  <si>
    <t>4.25-9.75</t>
  </si>
  <si>
    <t>3.65-16.90</t>
  </si>
  <si>
    <t>5.30-15.00</t>
  </si>
  <si>
    <t>5.30-11.25</t>
  </si>
  <si>
    <t>5.30-18.40</t>
  </si>
  <si>
    <t>6.50-17.95</t>
  </si>
  <si>
    <t>5.90-10.75</t>
  </si>
  <si>
    <t>6.75-10.75</t>
  </si>
  <si>
    <t>1.70-9.50</t>
  </si>
  <si>
    <t>3.90-9.50</t>
  </si>
  <si>
    <t>1.70-9.75</t>
  </si>
  <si>
    <t>4.75-11.25</t>
  </si>
  <si>
    <t>4.80-11.75</t>
  </si>
  <si>
    <t>6.25-11.60</t>
  </si>
  <si>
    <t>5.75-12.50</t>
  </si>
  <si>
    <t>5.75-11.60</t>
  </si>
  <si>
    <t>5.50-15.00</t>
  </si>
  <si>
    <t>5.65-10.75</t>
  </si>
  <si>
    <t>5.25-11.75</t>
  </si>
  <si>
    <t>6.00-12.00</t>
  </si>
  <si>
    <t>C.321 - Manufacture of jewellery, bijouterie and related articles</t>
  </si>
  <si>
    <t>2.30-7.85</t>
  </si>
  <si>
    <t>2.35-9.25</t>
  </si>
  <si>
    <t>4.25-9.50</t>
  </si>
  <si>
    <t>2.55-9.50</t>
  </si>
  <si>
    <t>6.30-11.75</t>
  </si>
  <si>
    <t>7.50-11.25</t>
  </si>
  <si>
    <t>6.25-11.75</t>
  </si>
  <si>
    <t>6.35-11.25</t>
  </si>
  <si>
    <t>5.85-10.75</t>
  </si>
  <si>
    <t>8.80-10.00</t>
  </si>
  <si>
    <t>C.329 - Manufacture not included elsewhere</t>
  </si>
  <si>
    <t>1.25-8.25</t>
  </si>
  <si>
    <t>4.10-8.25</t>
  </si>
  <si>
    <t>4.75-10.75</t>
  </si>
  <si>
    <t>3.75-11.25</t>
  </si>
  <si>
    <t>5.75-11.25</t>
  </si>
  <si>
    <t>5.55-11.25</t>
  </si>
  <si>
    <t>6.50-11.60</t>
  </si>
  <si>
    <t>5.00-9.75</t>
  </si>
  <si>
    <t>3.55-7.85</t>
  </si>
  <si>
    <t>3.70-8.00</t>
  </si>
  <si>
    <t>5.40-9.00</t>
  </si>
  <si>
    <t>9.75-10.50</t>
  </si>
  <si>
    <t>2.50-10.50</t>
  </si>
  <si>
    <t>6.75-11.40</t>
  </si>
  <si>
    <t>4.75-10.50</t>
  </si>
  <si>
    <t>5.55-10.75</t>
  </si>
  <si>
    <t>5.55-10.00</t>
  </si>
  <si>
    <t>5.20-10.75</t>
  </si>
  <si>
    <t>5.20-14.50</t>
  </si>
  <si>
    <t>4.00-9.55</t>
  </si>
  <si>
    <t>4.25-9.80</t>
  </si>
  <si>
    <t>4.25-10.50</t>
  </si>
  <si>
    <t>6.75-13.00</t>
  </si>
  <si>
    <t>5.25-12.00</t>
  </si>
  <si>
    <t>1.50-10.55</t>
  </si>
  <si>
    <t>1.70-9.00</t>
  </si>
  <si>
    <t>1.70-15.90</t>
  </si>
  <si>
    <t>1.70-9.80</t>
  </si>
  <si>
    <t>1.70-15.45</t>
  </si>
  <si>
    <t>1.70-16.15</t>
  </si>
  <si>
    <t>1.80-13.00</t>
  </si>
  <si>
    <t>4.95-18.40</t>
  </si>
  <si>
    <t>1.80-15.10</t>
  </si>
  <si>
    <t>1.80-15.00</t>
  </si>
  <si>
    <t>4.50-13.00</t>
  </si>
  <si>
    <t>5.45-21.60</t>
  </si>
  <si>
    <t>5.90-18.40</t>
  </si>
  <si>
    <t>4.50-11.85</t>
  </si>
  <si>
    <t>1.50-13.00</t>
  </si>
  <si>
    <t>5.15-18.40</t>
  </si>
  <si>
    <t>5.15-21.60</t>
  </si>
  <si>
    <t>4.50-18.40</t>
  </si>
  <si>
    <t>5.15-11.75</t>
  </si>
  <si>
    <t>4.50-17.90</t>
  </si>
  <si>
    <t>1.69-21.60</t>
  </si>
  <si>
    <t>3.00-15.75</t>
  </si>
  <si>
    <t>1.70-10.55</t>
  </si>
  <si>
    <t>3.65-16.15</t>
  </si>
  <si>
    <t>3.25-16.15</t>
  </si>
  <si>
    <t>4.70-15.00</t>
  </si>
  <si>
    <t>5.20-18.40</t>
  </si>
  <si>
    <t>6.30-11.80</t>
  </si>
  <si>
    <t>5.90-13.00</t>
  </si>
  <si>
    <t>5.45-13.00</t>
  </si>
  <si>
    <t>5.35-21.60</t>
  </si>
  <si>
    <t>5.15-17.95</t>
  </si>
  <si>
    <t>4.65-21.60</t>
  </si>
  <si>
    <t>F.4101 - Construction of all types of residential buildings</t>
  </si>
  <si>
    <t>1.70-8.85</t>
  </si>
  <si>
    <t>3.05-8.00</t>
  </si>
  <si>
    <t>2.60-9.80</t>
  </si>
  <si>
    <t>3.25-10.25</t>
  </si>
  <si>
    <t>6.00-10.50</t>
  </si>
  <si>
    <t>5.20-11.50</t>
  </si>
  <si>
    <t>5.45-17.95</t>
  </si>
  <si>
    <t>6.30-21.60</t>
  </si>
  <si>
    <t>5.65-11.75</t>
  </si>
  <si>
    <t>5.55-11.75</t>
  </si>
  <si>
    <t>6.75-17.95</t>
  </si>
  <si>
    <t>5.15-11.80</t>
  </si>
  <si>
    <t>F.4102 - Construction of all types of non-residential buildings</t>
  </si>
  <si>
    <t>3.20-8.10</t>
  </si>
  <si>
    <t>4.10-15.00</t>
  </si>
  <si>
    <t>3.60-8.50</t>
  </si>
  <si>
    <t>3.60-16.15</t>
  </si>
  <si>
    <t>5.25-14.25</t>
  </si>
  <si>
    <t>5.85-10.00</t>
  </si>
  <si>
    <t>6.75-18.40</t>
  </si>
  <si>
    <t>6.15-21.60</t>
  </si>
  <si>
    <t>5.90-11.75</t>
  </si>
  <si>
    <t>5.20-17.90</t>
  </si>
  <si>
    <t>5.50-14.50</t>
  </si>
  <si>
    <t>F.4102.1 - Buildings for industrial production</t>
  </si>
  <si>
    <t>4.60-7.85</t>
  </si>
  <si>
    <t>7.75-8.00</t>
  </si>
  <si>
    <t>8.00-8.25</t>
  </si>
  <si>
    <t>8.75-16.15</t>
  </si>
  <si>
    <t>6.75-10.00</t>
  </si>
  <si>
    <t>7.25-15.10</t>
  </si>
  <si>
    <t>8.25-11.85</t>
  </si>
  <si>
    <t>8.25-11.25</t>
  </si>
  <si>
    <t>6.75-17.90</t>
  </si>
  <si>
    <t>F.4102.2 - Office buildings</t>
  </si>
  <si>
    <t>3.15-8.00</t>
  </si>
  <si>
    <t>7.80-8.25</t>
  </si>
  <si>
    <t>8.55-9.75</t>
  </si>
  <si>
    <t>10.05-10.50</t>
  </si>
  <si>
    <t>10.50-11.25</t>
  </si>
  <si>
    <t>7.65-10.50</t>
  </si>
  <si>
    <t>3.50-10.50</t>
  </si>
  <si>
    <t>8.75-10.50</t>
  </si>
  <si>
    <t>8.75-11.25</t>
  </si>
  <si>
    <t>7.65-10.00</t>
  </si>
  <si>
    <t>10.00-10.75</t>
  </si>
  <si>
    <t>F.4102.3 - Hotels, stores, shopping malls, restaurants</t>
  </si>
  <si>
    <t>5.79-10.50</t>
  </si>
  <si>
    <t>6.15-12.50</t>
  </si>
  <si>
    <t>5.20-10.00</t>
  </si>
  <si>
    <t>F.4102.4 - Other non-residential buildings</t>
  </si>
  <si>
    <t>4.75-8.00</t>
  </si>
  <si>
    <t>4.50-8.50</t>
  </si>
  <si>
    <t>3.60-9.00</t>
  </si>
  <si>
    <t>5.75-14.25</t>
  </si>
  <si>
    <t>1.80-13.40</t>
  </si>
  <si>
    <t>7.25-18.40</t>
  </si>
  <si>
    <t>7.05-11.75</t>
  </si>
  <si>
    <t>6.75-15.00</t>
  </si>
  <si>
    <t>6.75-21.60</t>
  </si>
  <si>
    <t>8.05-11.75</t>
  </si>
  <si>
    <t>7.25-11.75</t>
  </si>
  <si>
    <t>7.30-11.25</t>
  </si>
  <si>
    <t>1.50-8.00</t>
  </si>
  <si>
    <t>4.00-8.05</t>
  </si>
  <si>
    <t>3.75-8.00</t>
  </si>
  <si>
    <t>4.10-9.00</t>
  </si>
  <si>
    <t>4.60-9.05</t>
  </si>
  <si>
    <t>3.10-11.75</t>
  </si>
  <si>
    <t>6.50-10.55</t>
  </si>
  <si>
    <t>6.50-11.80</t>
  </si>
  <si>
    <t>5.75-11.80</t>
  </si>
  <si>
    <t>5.50-12.50</t>
  </si>
  <si>
    <t>1.50-11.25</t>
  </si>
  <si>
    <t>3.85-8.05</t>
  </si>
  <si>
    <t>3.15-7.85</t>
  </si>
  <si>
    <t>3.20-8.75</t>
  </si>
  <si>
    <t>3.55-15.45</t>
  </si>
  <si>
    <t>4.25-8.45</t>
  </si>
  <si>
    <t>1.70-11.25</t>
  </si>
  <si>
    <t>4.20-11.75</t>
  </si>
  <si>
    <t>6.10-11.25</t>
  </si>
  <si>
    <t>1.50-11.75</t>
  </si>
  <si>
    <t>5.00-21.60</t>
  </si>
  <si>
    <t>2.30-14.80</t>
  </si>
  <si>
    <t>1.50-16.40</t>
  </si>
  <si>
    <t>1.50-12.40</t>
  </si>
  <si>
    <t>1.50-13.50</t>
  </si>
  <si>
    <t>1.80-16.00</t>
  </si>
  <si>
    <t>1.80-17.70</t>
  </si>
  <si>
    <t>1.80-16.40</t>
  </si>
  <si>
    <t>4.40-21.60</t>
  </si>
  <si>
    <t>4.40-14.00</t>
  </si>
  <si>
    <t>4.22-21.60</t>
  </si>
  <si>
    <t>4.65-17.45</t>
  </si>
  <si>
    <t>4.10-21.60</t>
  </si>
  <si>
    <t>4.40-24.00</t>
  </si>
  <si>
    <t>4.45-17.95</t>
  </si>
  <si>
    <t>3.88-21.60</t>
  </si>
  <si>
    <t>4.30-21.60</t>
  </si>
  <si>
    <t>4.25-24.00</t>
  </si>
  <si>
    <t>1.61-11.35</t>
  </si>
  <si>
    <t>2.50-9.55</t>
  </si>
  <si>
    <t>1.70-11.50</t>
  </si>
  <si>
    <t>2.50-11.50</t>
  </si>
  <si>
    <t>1.70-11.75</t>
  </si>
  <si>
    <t>2.75-11.75</t>
  </si>
  <si>
    <t>2.50-11.75</t>
  </si>
  <si>
    <t>2.95-12.50</t>
  </si>
  <si>
    <t>3.25-13.50</t>
  </si>
  <si>
    <t>3.75-14.00</t>
  </si>
  <si>
    <t>3.65-12.20</t>
  </si>
  <si>
    <t>4.75-14.00</t>
  </si>
  <si>
    <t>5.00-16.40</t>
  </si>
  <si>
    <t>1.80-14.00</t>
  </si>
  <si>
    <t>5.25-12.20</t>
  </si>
  <si>
    <t>5.40-14.00</t>
  </si>
  <si>
    <t>5.05-14.00</t>
  </si>
  <si>
    <t>4.75-17.45</t>
  </si>
  <si>
    <t>4.59-14.00</t>
  </si>
  <si>
    <t>4.75-18.40</t>
  </si>
  <si>
    <t>4.75-12.10</t>
  </si>
  <si>
    <t>4.95-15.00</t>
  </si>
  <si>
    <t>4.50-14.00</t>
  </si>
  <si>
    <t>1.70-12.00</t>
  </si>
  <si>
    <t>2.30-8.85</t>
  </si>
  <si>
    <t>1.70-15.75</t>
  </si>
  <si>
    <t>2.30-15.90</t>
  </si>
  <si>
    <t>1.70-13.90</t>
  </si>
  <si>
    <t>1.50-9.80</t>
  </si>
  <si>
    <t>1.50-15.90</t>
  </si>
  <si>
    <t>3.75-11.75</t>
  </si>
  <si>
    <t>3.35-18.40</t>
  </si>
  <si>
    <t>4.40-12.05</t>
  </si>
  <si>
    <t>4.65-15.00</t>
  </si>
  <si>
    <t>4.65-18.40</t>
  </si>
  <si>
    <t>4.65-24.00</t>
  </si>
  <si>
    <t>4.20-21.60</t>
  </si>
  <si>
    <t>3.25-21.60</t>
  </si>
  <si>
    <t>4.40-18.40</t>
  </si>
  <si>
    <t>4.45-15.00</t>
  </si>
  <si>
    <t>4.00-18.40</t>
  </si>
  <si>
    <t>3.90-11.60</t>
  </si>
  <si>
    <t>4.25-17.90</t>
  </si>
  <si>
    <t>2.65-14.80</t>
  </si>
  <si>
    <t>1.50-12.15</t>
  </si>
  <si>
    <t>1.50-9.95</t>
  </si>
  <si>
    <t>1.70-10.70</t>
  </si>
  <si>
    <t>1.70-17.90</t>
  </si>
  <si>
    <t>1.80-12.20</t>
  </si>
  <si>
    <t>1.80-15.90</t>
  </si>
  <si>
    <t>1.80-12.45</t>
  </si>
  <si>
    <t>4.91-12.45</t>
  </si>
  <si>
    <t>5.10-13.00</t>
  </si>
  <si>
    <t>5.35-12.45</t>
  </si>
  <si>
    <t>2.00-13.05</t>
  </si>
  <si>
    <t>5.10-24.00</t>
  </si>
  <si>
    <t>5.00-17.95</t>
  </si>
  <si>
    <t>5.25-21.60</t>
  </si>
  <si>
    <t>5.25-15.00</t>
  </si>
  <si>
    <t>5.20-21.60</t>
  </si>
  <si>
    <t>5.50-24.00</t>
  </si>
  <si>
    <t>3.70-13.75</t>
  </si>
  <si>
    <t>1.50-8.85</t>
  </si>
  <si>
    <t>1.70-11.05</t>
  </si>
  <si>
    <t>3.99-10.50</t>
  </si>
  <si>
    <t>1.70-12.40</t>
  </si>
  <si>
    <t>1.50-11.50</t>
  </si>
  <si>
    <t>1.50-12.50</t>
  </si>
  <si>
    <t>5.90-21.60</t>
  </si>
  <si>
    <t>5.90-15.00</t>
  </si>
  <si>
    <t>5.75-13.00</t>
  </si>
  <si>
    <t>6.00-21.60</t>
  </si>
  <si>
    <t>5.30-21.60</t>
  </si>
  <si>
    <t>3.85-10.35</t>
  </si>
  <si>
    <t>1.70-9.55</t>
  </si>
  <si>
    <t>4.95-7.85</t>
  </si>
  <si>
    <t>6.10-7.85</t>
  </si>
  <si>
    <t>4.55-9.55</t>
  </si>
  <si>
    <t>4.05-8.00</t>
  </si>
  <si>
    <t>6.50-8.25</t>
  </si>
  <si>
    <t>7.25-9.00</t>
  </si>
  <si>
    <t>10.50-17.70</t>
  </si>
  <si>
    <t>7.60-11.25</t>
  </si>
  <si>
    <t>7.20-10.50</t>
  </si>
  <si>
    <t>7.60-10.50</t>
  </si>
  <si>
    <t>10.00-11.25</t>
  </si>
  <si>
    <t>6.70-11.25</t>
  </si>
  <si>
    <t>5.95-8.00</t>
  </si>
  <si>
    <t>3.70-11.05</t>
  </si>
  <si>
    <t>1.70-8.00</t>
  </si>
  <si>
    <t>4.25-11.30</t>
  </si>
  <si>
    <t>5.93-10.00</t>
  </si>
  <si>
    <t>6.35-10.50</t>
  </si>
  <si>
    <t>6.30-11.25</t>
  </si>
  <si>
    <t>6.30-15.00</t>
  </si>
  <si>
    <t>6.05-11.75</t>
  </si>
  <si>
    <t>6.60-11.75</t>
  </si>
  <si>
    <t>1.85-15.00</t>
  </si>
  <si>
    <t>1.50-13.55</t>
  </si>
  <si>
    <t>1.50-9.00</t>
  </si>
  <si>
    <t>1.80-12.00</t>
  </si>
  <si>
    <t>5.45-14.05</t>
  </si>
  <si>
    <t>5.45-18.40</t>
  </si>
  <si>
    <t>5.70-11.75</t>
  </si>
  <si>
    <t>5.60-21.60</t>
  </si>
  <si>
    <t>5.40-11.75</t>
  </si>
  <si>
    <t>5.75-21.60</t>
  </si>
  <si>
    <t>4.60-11.25</t>
  </si>
  <si>
    <t>1.50-9.55</t>
  </si>
  <si>
    <t>4.95-10.50</t>
  </si>
  <si>
    <t>1.50-10.50</t>
  </si>
  <si>
    <t>5.10-10.50</t>
  </si>
  <si>
    <t>5.70-11.25</t>
  </si>
  <si>
    <t>4.60-10.75</t>
  </si>
  <si>
    <t>I.551 - Resort Hotels</t>
  </si>
  <si>
    <t>5.45-11.75</t>
  </si>
  <si>
    <t>6.55-10.50</t>
  </si>
  <si>
    <t>5.70-21.60</t>
  </si>
  <si>
    <t>4.80-10.00</t>
  </si>
  <si>
    <t>6.05-10.00</t>
  </si>
  <si>
    <t>4.60-10.00</t>
  </si>
  <si>
    <t>I.552 - Hotels other than Resort</t>
  </si>
  <si>
    <t>4.25-9.55</t>
  </si>
  <si>
    <t>4.25-15.90</t>
  </si>
  <si>
    <t>5.60-10.50</t>
  </si>
  <si>
    <t>4.75-10.00</t>
  </si>
  <si>
    <t>I.553 - Bungalows</t>
  </si>
  <si>
    <t>8.25-10.00</t>
  </si>
  <si>
    <t>I.554 - Guest Houses</t>
  </si>
  <si>
    <t>4.50-9.00</t>
  </si>
  <si>
    <t>5.50-9.00</t>
  </si>
  <si>
    <t>5.75-9.00</t>
  </si>
  <si>
    <t>8.00-9.00</t>
  </si>
  <si>
    <t>5.25-9.75</t>
  </si>
  <si>
    <t>7.75-12.00</t>
  </si>
  <si>
    <t>7.55-10.50</t>
  </si>
  <si>
    <t>I.555 - Holiday Homes</t>
  </si>
  <si>
    <t>I.556 - Other accommodation not included above</t>
  </si>
  <si>
    <t>7.60-7.85</t>
  </si>
  <si>
    <t>6.95-8.00</t>
  </si>
  <si>
    <t>8.75-9.00</t>
  </si>
  <si>
    <t>9.75-10.00</t>
  </si>
  <si>
    <t>10.25-14.05</t>
  </si>
  <si>
    <t>6.95-18.40</t>
  </si>
  <si>
    <t>10.25-11.25</t>
  </si>
  <si>
    <t>7.00-11.25</t>
  </si>
  <si>
    <t>7.95-10.50</t>
  </si>
  <si>
    <t>9.75-10.75</t>
  </si>
  <si>
    <t>6.50-10.75</t>
  </si>
  <si>
    <t>2.00-13.55</t>
  </si>
  <si>
    <t>3.90-9.00</t>
  </si>
  <si>
    <t>3.90-8.25</t>
  </si>
  <si>
    <t>4.80-9.75</t>
  </si>
  <si>
    <t>5.00-10.25</t>
  </si>
  <si>
    <t>6.50-12.25</t>
  </si>
  <si>
    <t>5.99-21.60</t>
  </si>
  <si>
    <t>5.99-15.00</t>
  </si>
  <si>
    <t>Continued on the next page.</t>
  </si>
  <si>
    <t>2.30-9.10</t>
  </si>
  <si>
    <t>2.35-15.20</t>
  </si>
  <si>
    <t>2.40-9.80</t>
  </si>
  <si>
    <t>2.40-9.25</t>
  </si>
  <si>
    <t>3.85-10.25</t>
  </si>
  <si>
    <t>6.00-15.90</t>
  </si>
  <si>
    <t>5.10-17.95</t>
  </si>
  <si>
    <t>5.40-12.05</t>
  </si>
  <si>
    <t>6.20-11.75</t>
  </si>
  <si>
    <t>5.20-24.00</t>
  </si>
  <si>
    <t>5.95-18.40</t>
  </si>
  <si>
    <t>4.60-11.75</t>
  </si>
  <si>
    <t>4.75-17.90</t>
  </si>
  <si>
    <t>6.50-12.05</t>
  </si>
  <si>
    <t>7.25-24.00</t>
  </si>
  <si>
    <t>10.50-11.50</t>
  </si>
  <si>
    <t>8.45-11.75</t>
  </si>
  <si>
    <t>5.99-11.25</t>
  </si>
  <si>
    <t>4.55-6.40</t>
  </si>
  <si>
    <t>7.75-7.75</t>
  </si>
  <si>
    <t>4.20-8.00</t>
  </si>
  <si>
    <t>2.35-9.55</t>
  </si>
  <si>
    <t>2.40-8.25</t>
  </si>
  <si>
    <t>4.45-10.25</t>
  </si>
  <si>
    <t>5.20-10.25</t>
  </si>
  <si>
    <t>6.20-11.25</t>
  </si>
  <si>
    <t>6.70-11.75</t>
  </si>
  <si>
    <t>6.70-21.60</t>
  </si>
  <si>
    <t>6.70-11.50</t>
  </si>
  <si>
    <t>9.00-11.75</t>
  </si>
  <si>
    <t>6.75-11.50</t>
  </si>
  <si>
    <t>4.75-11.00</t>
  </si>
  <si>
    <t>8.00-21.60</t>
  </si>
  <si>
    <t>3.85-9.75</t>
  </si>
  <si>
    <t>5.95-11.75</t>
  </si>
  <si>
    <t>5.75-17.45</t>
  </si>
  <si>
    <t>5.25-17.90</t>
  </si>
  <si>
    <t>4.85-8.85</t>
  </si>
  <si>
    <t>6.00-10.25</t>
  </si>
  <si>
    <t>7.50-11.75</t>
  </si>
  <si>
    <t>9.05-11.75</t>
  </si>
  <si>
    <t>7.40-10.50</t>
  </si>
  <si>
    <t>7.75-18.40</t>
  </si>
  <si>
    <t>7.75-11.25</t>
  </si>
  <si>
    <t>5.50-17.90</t>
  </si>
  <si>
    <t>7.00-10.75</t>
  </si>
  <si>
    <t>3.35-8.40</t>
  </si>
  <si>
    <t>1.50-14.80</t>
  </si>
  <si>
    <t>1.75-12.55</t>
  </si>
  <si>
    <t>3.15-9.55</t>
  </si>
  <si>
    <t>3.90-9.80</t>
  </si>
  <si>
    <t>3.15-9.00</t>
  </si>
  <si>
    <t>3.15-16.15</t>
  </si>
  <si>
    <t>3.50-10.25</t>
  </si>
  <si>
    <t>3.15-9.75</t>
  </si>
  <si>
    <t>3.25-10.55</t>
  </si>
  <si>
    <t>5.50-15.90</t>
  </si>
  <si>
    <t>5.50-13.00</t>
  </si>
  <si>
    <t>5.55-17.95</t>
  </si>
  <si>
    <t>5.50-12.05</t>
  </si>
  <si>
    <t>4.75-11.75</t>
  </si>
  <si>
    <t>4.55-11.75</t>
  </si>
  <si>
    <t>4.75-13.00</t>
  </si>
  <si>
    <t>2.26-15.75</t>
  </si>
  <si>
    <t>2.60-14.80</t>
  </si>
  <si>
    <t>3.25-15.00</t>
  </si>
  <si>
    <t>1.50-9.50</t>
  </si>
  <si>
    <t>2.95-10.25</t>
  </si>
  <si>
    <t>3.10-15.00</t>
  </si>
  <si>
    <t>4.25-15.10</t>
  </si>
  <si>
    <t>5.40-11.50</t>
  </si>
  <si>
    <t>4.75-15.00</t>
  </si>
  <si>
    <t>5.10-12.05</t>
  </si>
  <si>
    <t>5.05-12.70</t>
  </si>
  <si>
    <t>5.00-11.85</t>
  </si>
  <si>
    <t>4.73-17.45</t>
  </si>
  <si>
    <t>5.10-17.45</t>
  </si>
  <si>
    <t>5.30-17.45</t>
  </si>
  <si>
    <t>4.42-17.45</t>
  </si>
  <si>
    <t>5.00-17.45</t>
  </si>
  <si>
    <t>5.25-17.45</t>
  </si>
  <si>
    <t>4.90-16.95</t>
  </si>
  <si>
    <t>4.15-16.95</t>
  </si>
  <si>
    <t>4.15-21.60</t>
  </si>
  <si>
    <t>4.40-16.95</t>
  </si>
  <si>
    <t>4.10-8.85</t>
  </si>
  <si>
    <t>4.25-9.30</t>
  </si>
  <si>
    <t>5.25-10.00</t>
  </si>
  <si>
    <t>6.25-11.85</t>
  </si>
  <si>
    <t>5.50-18.40</t>
  </si>
  <si>
    <t>6.25-11.00</t>
  </si>
  <si>
    <t>2.50-15.75</t>
  </si>
  <si>
    <t>2.55-10.10</t>
  </si>
  <si>
    <t>2.60-8.00</t>
  </si>
  <si>
    <t>3.20-8.25</t>
  </si>
  <si>
    <t>3.10-8.25</t>
  </si>
  <si>
    <t>2.90-9.00</t>
  </si>
  <si>
    <t>2.95-9.00</t>
  </si>
  <si>
    <t>5.70-15.00</t>
  </si>
  <si>
    <t>5.00-12.05</t>
  </si>
  <si>
    <t>5.20-11.75</t>
  </si>
  <si>
    <t>5.30-18.00</t>
  </si>
  <si>
    <t>4.42-11.25</t>
  </si>
  <si>
    <t>5.00-15.00</t>
  </si>
  <si>
    <t>5.45-17.45</t>
  </si>
  <si>
    <t>5.00-13.25</t>
  </si>
  <si>
    <t>3.85-9.00</t>
  </si>
  <si>
    <t>8.20-10.50</t>
  </si>
  <si>
    <t>9.05-11.25</t>
  </si>
  <si>
    <t>7.40-11.25</t>
  </si>
  <si>
    <t>6.60-7.85</t>
  </si>
  <si>
    <t>8.75-10.00</t>
  </si>
  <si>
    <t>3.95-8.25</t>
  </si>
  <si>
    <t>5.25-10.25</t>
  </si>
  <si>
    <t>4.85-10.00</t>
  </si>
  <si>
    <t>6.10-11.75</t>
  </si>
  <si>
    <t>2.26-12.00</t>
  </si>
  <si>
    <t>3.85-12.30</t>
  </si>
  <si>
    <t>4.00-15.00</t>
  </si>
  <si>
    <t>3.41-8.00</t>
  </si>
  <si>
    <t>4.15-15.45</t>
  </si>
  <si>
    <t>3.25-10.00</t>
  </si>
  <si>
    <t>5.85-10.50</t>
  </si>
  <si>
    <t>4.75-11.60</t>
  </si>
  <si>
    <t>5.75-10.75</t>
  </si>
  <si>
    <t>6.40-11.75</t>
  </si>
  <si>
    <t>6.75-17.45</t>
  </si>
  <si>
    <t>7.00-18.40</t>
  </si>
  <si>
    <t>5.50-17.45</t>
  </si>
  <si>
    <t>6.10-17.45</t>
  </si>
  <si>
    <t>5.50-14.65</t>
  </si>
  <si>
    <t>5.25-16.95</t>
  </si>
  <si>
    <t>4.15-15.00</t>
  </si>
  <si>
    <t>1.50-9.85</t>
  </si>
  <si>
    <t>3.00-15.90</t>
  </si>
  <si>
    <t>1.50-12.60</t>
  </si>
  <si>
    <t>1.50-11.00</t>
  </si>
  <si>
    <t>1.50-12.00</t>
  </si>
  <si>
    <t>3.75-12.75</t>
  </si>
  <si>
    <t>3.35-12.50</t>
  </si>
  <si>
    <t>5.40-13.00</t>
  </si>
  <si>
    <t>4.90-13.00</t>
  </si>
  <si>
    <t>5.35-13.00</t>
  </si>
  <si>
    <t>5.99-13.00</t>
  </si>
  <si>
    <t>4.00-15.90</t>
  </si>
  <si>
    <t>3.75-9.15</t>
  </si>
  <si>
    <t>4.55-11.25</t>
  </si>
  <si>
    <t>6.15-11.25</t>
  </si>
  <si>
    <t>5.50-16.40</t>
  </si>
  <si>
    <t>6.40-11.25</t>
  </si>
  <si>
    <t>8.00-15.90</t>
  </si>
  <si>
    <t>7.55-9.00</t>
  </si>
  <si>
    <t>9.00-9.00</t>
  </si>
  <si>
    <t>8.65-10.50</t>
  </si>
  <si>
    <t>2.95-9.55</t>
  </si>
  <si>
    <t>3.00-8.00</t>
  </si>
  <si>
    <t>4.00-15.05</t>
  </si>
  <si>
    <t>8.80-11.25</t>
  </si>
  <si>
    <t>8.20-10.75</t>
  </si>
  <si>
    <t>8.80-10.75</t>
  </si>
  <si>
    <t>3.85-9.25</t>
  </si>
  <si>
    <t>3.00-7.85</t>
  </si>
  <si>
    <t>3.15-9.40</t>
  </si>
  <si>
    <t>3.15-8.25</t>
  </si>
  <si>
    <t>3.05-8.25</t>
  </si>
  <si>
    <t>3.35-11.75</t>
  </si>
  <si>
    <t>5.60-17.95</t>
  </si>
  <si>
    <t>5.35-11.75</t>
  </si>
  <si>
    <t>3.85-9.85</t>
  </si>
  <si>
    <t>4.00-10.50</t>
  </si>
  <si>
    <t>3.75-10.25</t>
  </si>
  <si>
    <t>2.50-10.25</t>
  </si>
  <si>
    <t>3.75-10.75</t>
  </si>
  <si>
    <t>4.80-11.00</t>
  </si>
  <si>
    <t>5.50-12.00</t>
  </si>
  <si>
    <t>6.00-12.50</t>
  </si>
  <si>
    <t>5.90-12.50</t>
  </si>
  <si>
    <t>6.25-12.50</t>
  </si>
  <si>
    <t>5.25-12.50</t>
  </si>
  <si>
    <t>3.40-8.25</t>
  </si>
  <si>
    <t>5.60-10.00</t>
  </si>
  <si>
    <t>6.50-24.00</t>
  </si>
  <si>
    <t>5.65-21.60</t>
  </si>
  <si>
    <t>5.30-11.75</t>
  </si>
  <si>
    <t>4.80-21.60</t>
  </si>
  <si>
    <t>4.00-4.00</t>
  </si>
  <si>
    <t>4.00-4.25</t>
  </si>
  <si>
    <t>4.25-5.50</t>
  </si>
  <si>
    <t>9.30-10.50</t>
  </si>
  <si>
    <t>6.15-10.50</t>
  </si>
  <si>
    <t>9.25-9.30</t>
  </si>
  <si>
    <t>8.05-10.50</t>
  </si>
  <si>
    <t>8.05-11.25</t>
  </si>
  <si>
    <t>8.25-10.75</t>
  </si>
  <si>
    <t>1.70-1.70</t>
  </si>
  <si>
    <t>7.90-10.50</t>
  </si>
  <si>
    <t>9.80-10.50</t>
  </si>
  <si>
    <t>8.80-9.80</t>
  </si>
  <si>
    <t>8.30-10.00</t>
  </si>
  <si>
    <t>7.55-10.00</t>
  </si>
  <si>
    <t>1.90-7.85</t>
  </si>
  <si>
    <t>3.20-8.00</t>
  </si>
  <si>
    <t>3.35-8.25</t>
  </si>
  <si>
    <t>3.90-10.25</t>
  </si>
  <si>
    <t>3.90-10.90</t>
  </si>
  <si>
    <t>5.60-11.75</t>
  </si>
  <si>
    <t>5.75-11.85</t>
  </si>
  <si>
    <t>5.75-15.00</t>
  </si>
  <si>
    <t>1.99-11.75</t>
  </si>
  <si>
    <t>5.75-11.05</t>
  </si>
  <si>
    <t>6.00-15.00</t>
  </si>
  <si>
    <t>5.99-10.75</t>
  </si>
  <si>
    <t>6.25-8.00</t>
  </si>
  <si>
    <t>5.50-5.50</t>
  </si>
  <si>
    <t>4.00-11.55</t>
  </si>
  <si>
    <t>3.75-9.80</t>
  </si>
  <si>
    <t>6.50-17.45</t>
  </si>
  <si>
    <t>3.00-12.50</t>
  </si>
  <si>
    <t>5.99-12.50</t>
  </si>
  <si>
    <t>5.35-12.00</t>
  </si>
  <si>
    <t>5.99-12.00</t>
  </si>
  <si>
    <t>6.25-12.00</t>
  </si>
  <si>
    <t>3.85-5.35</t>
  </si>
  <si>
    <t>0.00-0.00</t>
  </si>
  <si>
    <t>4.25-5.75</t>
  </si>
  <si>
    <t>6.50-6.75</t>
  </si>
  <si>
    <t>6.75-7.75</t>
  </si>
  <si>
    <t>4.75-11.55</t>
  </si>
  <si>
    <t>5.15-8.25</t>
  </si>
  <si>
    <t>5.90-9.00</t>
  </si>
  <si>
    <t>7.70-10.50</t>
  </si>
  <si>
    <t>5.35-10.75</t>
  </si>
  <si>
    <t>3.25-9.35</t>
  </si>
  <si>
    <t>3.35-9.85</t>
  </si>
  <si>
    <t>3.50-9.50</t>
  </si>
  <si>
    <t>3.65-9.80</t>
  </si>
  <si>
    <t>3.50-9.75</t>
  </si>
  <si>
    <t>3.85-12.40</t>
  </si>
  <si>
    <t>3.85-10.50</t>
  </si>
  <si>
    <t>5.75-11.50</t>
  </si>
  <si>
    <t>6.50-12.00</t>
  </si>
  <si>
    <t>3.75-12.00</t>
  </si>
  <si>
    <t>1.80-12.05</t>
  </si>
  <si>
    <t>5.40-12.00</t>
  </si>
  <si>
    <t>5.40-17.95</t>
  </si>
  <si>
    <t>5.75-17.95</t>
  </si>
  <si>
    <t>6.75-12.00</t>
  </si>
  <si>
    <t>5.25-11.30</t>
  </si>
  <si>
    <t>5.40-12.50</t>
  </si>
  <si>
    <t>4.65-11.25</t>
  </si>
  <si>
    <t>4.38-8.00</t>
  </si>
  <si>
    <t>6.88-10.50</t>
  </si>
  <si>
    <t>8.25-11.00</t>
  </si>
  <si>
    <t>4.55-11.55</t>
  </si>
  <si>
    <t>3.00-9.55</t>
  </si>
  <si>
    <t>5.05-8.55</t>
  </si>
  <si>
    <t>6.80-21.60</t>
  </si>
  <si>
    <t>5.50-11.30</t>
  </si>
  <si>
    <t>7.90-11.25</t>
  </si>
  <si>
    <t>7.00-17.95</t>
  </si>
  <si>
    <t>6.30-17.95</t>
  </si>
  <si>
    <t>8.80-11.30</t>
  </si>
  <si>
    <t>5.99-11.30</t>
  </si>
  <si>
    <t>6.80-17.95</t>
  </si>
  <si>
    <t>7.95-11.25</t>
  </si>
  <si>
    <t>9.80-11.30</t>
  </si>
  <si>
    <t>9.80-10.75</t>
  </si>
  <si>
    <t>3.85-9.35</t>
  </si>
  <si>
    <t>4.00-9.50</t>
  </si>
  <si>
    <t>4.25-12.40</t>
  </si>
  <si>
    <t>6.50-15.75</t>
  </si>
  <si>
    <t>5.75-12.00</t>
  </si>
  <si>
    <t>5.20-15.00</t>
  </si>
  <si>
    <t>2. Households</t>
  </si>
  <si>
    <t>1.15-24.00</t>
  </si>
  <si>
    <t>1.30-24.00</t>
  </si>
  <si>
    <t>1.80-24.00</t>
  </si>
  <si>
    <t>1.60-24.00</t>
  </si>
  <si>
    <t>1.05-24.00</t>
  </si>
  <si>
    <t>1.00-24.00</t>
  </si>
  <si>
    <t>1.10-24.00</t>
  </si>
  <si>
    <t>Of which: Housing</t>
  </si>
  <si>
    <t>2.00-10.25</t>
  </si>
  <si>
    <t>2.00-10.40</t>
  </si>
  <si>
    <t>2.00-14.10</t>
  </si>
  <si>
    <t>2.00-14.20</t>
  </si>
  <si>
    <t>2.00-14.35</t>
  </si>
  <si>
    <t>2.00-14.45</t>
  </si>
  <si>
    <t>2.00-15.20</t>
  </si>
  <si>
    <t>2.00-16.10</t>
  </si>
  <si>
    <t>2.00-16.70</t>
  </si>
  <si>
    <t>2.00-16.60</t>
  </si>
  <si>
    <t>2.00-15.10</t>
  </si>
  <si>
    <t>2.30-14.30</t>
  </si>
  <si>
    <t>2.00-14.30</t>
  </si>
  <si>
    <t>2.00-14.25</t>
  </si>
  <si>
    <t>1.50-14.25</t>
  </si>
  <si>
    <t>1.00-14.25</t>
  </si>
  <si>
    <t>1.00-14.70</t>
  </si>
  <si>
    <t>1.85-14.25</t>
  </si>
  <si>
    <t>2.00-13.75</t>
  </si>
  <si>
    <t>2.50-13.75</t>
  </si>
  <si>
    <t>3. Other Financial Corporations (excluding GBCs)</t>
  </si>
  <si>
    <t>1.37-15.00</t>
  </si>
  <si>
    <t>2.35-24.00</t>
  </si>
  <si>
    <t>1.09-15.00</t>
  </si>
  <si>
    <t>2.00-13.00</t>
  </si>
  <si>
    <t>2.00-15.00</t>
  </si>
  <si>
    <t>2.50-13.25</t>
  </si>
  <si>
    <t>2.40-13.25</t>
  </si>
  <si>
    <t>2.40-9.75</t>
  </si>
  <si>
    <t>2.50-24.00</t>
  </si>
  <si>
    <t>2.50-14.40</t>
  </si>
  <si>
    <t>5.00-17.70</t>
  </si>
  <si>
    <t>3.42-17.70</t>
  </si>
  <si>
    <t>5.20-17.95</t>
  </si>
  <si>
    <t>5.25-24.00</t>
  </si>
  <si>
    <t>4.95-24.00</t>
  </si>
  <si>
    <t>4.85-18.40</t>
  </si>
  <si>
    <t>4.85-24.00</t>
  </si>
  <si>
    <t>4.80-24.00</t>
  </si>
  <si>
    <t>4.46-11.75</t>
  </si>
  <si>
    <t>4.90-24.00</t>
  </si>
  <si>
    <t>4.90-14.40</t>
  </si>
  <si>
    <t>4.55-14.40</t>
  </si>
  <si>
    <t>4.30-15.00</t>
  </si>
  <si>
    <t>4.55-13.00</t>
  </si>
  <si>
    <t>4.50-14.40</t>
  </si>
  <si>
    <t>4.20-20.04</t>
  </si>
  <si>
    <t>3.85-11.25</t>
  </si>
  <si>
    <t>4.20-11.25</t>
  </si>
  <si>
    <r>
      <t>4. GBCs</t>
    </r>
    <r>
      <rPr>
        <b/>
        <vertAlign val="superscript"/>
        <sz val="12"/>
        <color rgb="FF002060"/>
        <rFont val="Segoe UI"/>
        <family val="2"/>
      </rPr>
      <t>2</t>
    </r>
  </si>
  <si>
    <t>3.60-7.85</t>
  </si>
  <si>
    <t>3.75-15.00</t>
  </si>
  <si>
    <t>3.75-13.90</t>
  </si>
  <si>
    <t>2.60-8.25</t>
  </si>
  <si>
    <t>4.60-9.00</t>
  </si>
  <si>
    <t>5.75-10.00</t>
  </si>
  <si>
    <t>6.15-12.05</t>
  </si>
  <si>
    <t>4.90-10.50</t>
  </si>
  <si>
    <t>6.15-15.00</t>
  </si>
  <si>
    <t>6.15-24.00</t>
  </si>
  <si>
    <t>5.15-17.00</t>
  </si>
  <si>
    <t>4.65-10.00</t>
  </si>
  <si>
    <t>5.40-10.00</t>
  </si>
  <si>
    <t>5. Authorised companies</t>
  </si>
  <si>
    <t>6. Public Nonfinancial corporations</t>
  </si>
  <si>
    <t>4.10-5.90</t>
  </si>
  <si>
    <t>4.25-4.40</t>
  </si>
  <si>
    <t>1.75-8.25</t>
  </si>
  <si>
    <t>2.15-15.00</t>
  </si>
  <si>
    <t>4.40-5.90</t>
  </si>
  <si>
    <t>4.50-10.50</t>
  </si>
  <si>
    <t>6.20-8.70</t>
  </si>
  <si>
    <t>4.80-15.00</t>
  </si>
  <si>
    <t>4.80-10.50</t>
  </si>
  <si>
    <t>5.20-10.50</t>
  </si>
  <si>
    <t>4.05-10.50</t>
  </si>
  <si>
    <t>4.05-4.95</t>
  </si>
  <si>
    <t>4.73-10.75</t>
  </si>
  <si>
    <t>3.90-10.75</t>
  </si>
  <si>
    <r>
      <rPr>
        <i/>
        <vertAlign val="superscript"/>
        <sz val="10"/>
        <color rgb="FF002060"/>
        <rFont val="Segoe UI"/>
        <family val="2"/>
      </rPr>
      <t xml:space="preserve">1 </t>
    </r>
    <r>
      <rPr>
        <i/>
        <sz val="10"/>
        <color rgb="FF002060"/>
        <rFont val="Segoe UI"/>
        <family val="2"/>
      </rPr>
      <t>Please refer to the communiqué in the Bank's Monthly Statistical Bulletin for October 2018 available at  https://www.bom.mu/sites/default/files/pdf/Research_and_Publications/Monthly_Statistical_Bulletin/msb_oct18_2.pdf.</t>
    </r>
  </si>
  <si>
    <t>Table 18: Banks' Principal Interest Rates and Other Interest Rates: January 2023 to January 2025</t>
  </si>
  <si>
    <t>Key</t>
  </si>
  <si>
    <t>Prime</t>
  </si>
  <si>
    <t>Interest</t>
  </si>
  <si>
    <t>Weighted</t>
  </si>
  <si>
    <t xml:space="preserve">Weighted </t>
  </si>
  <si>
    <r>
      <t>Rate</t>
    </r>
    <r>
      <rPr>
        <b/>
        <vertAlign val="superscript"/>
        <sz val="11"/>
        <color rgb="FF002060"/>
        <rFont val="Segoe UI"/>
        <family val="2"/>
      </rPr>
      <t xml:space="preserve"> 1</t>
    </r>
  </si>
  <si>
    <t>Lending</t>
  </si>
  <si>
    <t xml:space="preserve">Rates on </t>
  </si>
  <si>
    <t>Rates on</t>
  </si>
  <si>
    <t xml:space="preserve">Average </t>
  </si>
  <si>
    <t>Average</t>
  </si>
  <si>
    <t>Rate</t>
  </si>
  <si>
    <t>Rupee</t>
  </si>
  <si>
    <t xml:space="preserve"> Rupee</t>
  </si>
  <si>
    <t>Yield</t>
  </si>
  <si>
    <t>of banks</t>
  </si>
  <si>
    <t>Savings</t>
  </si>
  <si>
    <t>Term</t>
  </si>
  <si>
    <t xml:space="preserve"> Loans and </t>
  </si>
  <si>
    <t xml:space="preserve">Deposits Rate </t>
  </si>
  <si>
    <t>on Bills</t>
  </si>
  <si>
    <t>Advances</t>
  </si>
  <si>
    <t>of Banks</t>
  </si>
  <si>
    <t>Rate of</t>
  </si>
  <si>
    <t>Accepted</t>
  </si>
  <si>
    <t>with Banks</t>
  </si>
  <si>
    <r>
      <t xml:space="preserve">with Banks </t>
    </r>
    <r>
      <rPr>
        <b/>
        <vertAlign val="superscript"/>
        <sz val="11"/>
        <color rgb="FF002060"/>
        <rFont val="Segoe UI"/>
        <family val="2"/>
      </rPr>
      <t>2</t>
    </r>
  </si>
  <si>
    <r>
      <t xml:space="preserve">by Banks </t>
    </r>
    <r>
      <rPr>
        <b/>
        <vertAlign val="superscript"/>
        <sz val="11"/>
        <color rgb="FF002060"/>
        <rFont val="Segoe UI"/>
        <family val="2"/>
      </rPr>
      <t>3</t>
    </r>
  </si>
  <si>
    <t>at Primary</t>
  </si>
  <si>
    <t>Auctions</t>
  </si>
  <si>
    <t>9.20-10.25</t>
  </si>
  <si>
    <t>5.70-6.27</t>
  </si>
  <si>
    <t>4.50 - 13.00</t>
  </si>
  <si>
    <t>6.25 - 22.50</t>
  </si>
  <si>
    <t>9.70-10.75</t>
  </si>
  <si>
    <t>6.20-6.80</t>
  </si>
  <si>
    <t>4.50 - 13.25</t>
  </si>
  <si>
    <t>6.25 - 23.00</t>
  </si>
  <si>
    <t>10.70-11.75</t>
  </si>
  <si>
    <t>7.20-7.60</t>
  </si>
  <si>
    <t>4.63 - 14.25</t>
  </si>
  <si>
    <t>6.25 - 24.00</t>
  </si>
  <si>
    <t>4.63 - 14.50</t>
  </si>
  <si>
    <t>4.63 - 14.75</t>
  </si>
  <si>
    <t>4.63 - 16.50</t>
  </si>
  <si>
    <t>4.63 - 16.00</t>
  </si>
  <si>
    <t>4.63 - 15.60</t>
  </si>
  <si>
    <t>11.25-12.25</t>
  </si>
  <si>
    <t>8.00-8.60</t>
  </si>
  <si>
    <t>6.25 - 24.25</t>
  </si>
  <si>
    <t>6.25 - 22.75</t>
  </si>
  <si>
    <t>11.40-12.25</t>
  </si>
  <si>
    <t>6.25 - 22.73</t>
  </si>
  <si>
    <t>4.63 - 15.00</t>
  </si>
  <si>
    <t>11.15-12.00</t>
  </si>
  <si>
    <t>7.75-8.25</t>
  </si>
  <si>
    <t>4.63-15.00</t>
  </si>
  <si>
    <t>6.25-22.57</t>
  </si>
  <si>
    <t>10.65-11.75</t>
  </si>
  <si>
    <t>7.00-7.75</t>
  </si>
  <si>
    <t>6.50-22.56</t>
  </si>
  <si>
    <t>6.00-22.38</t>
  </si>
  <si>
    <t>10.15-11.50</t>
  </si>
  <si>
    <t>6.25-7.25</t>
  </si>
  <si>
    <t>6.00-21.78</t>
  </si>
  <si>
    <t>6.00-21.80</t>
  </si>
  <si>
    <t>6.50-7.25</t>
  </si>
  <si>
    <t>6.00-22.22</t>
  </si>
  <si>
    <t>6.00-22.30</t>
  </si>
  <si>
    <t>6.00-22.26</t>
  </si>
  <si>
    <t>10.05-11.00</t>
  </si>
  <si>
    <t>6.00-6.75</t>
  </si>
  <si>
    <t>6.00-22.00</t>
  </si>
  <si>
    <t>9.05-10.00</t>
  </si>
  <si>
    <t>5.00-5.75</t>
  </si>
  <si>
    <t>6.00-21.00</t>
  </si>
  <si>
    <t>8.05-10.00</t>
  </si>
  <si>
    <t>4.00-5.75</t>
  </si>
  <si>
    <t>8.05-9.00</t>
  </si>
  <si>
    <t>4.00-4.75</t>
  </si>
  <si>
    <t>6.00-19.75</t>
  </si>
  <si>
    <t>4.53</t>
  </si>
  <si>
    <t>7.05-9.00</t>
  </si>
  <si>
    <t xml:space="preserve">Oct-10 </t>
  </si>
  <si>
    <t>7.05-8.50</t>
  </si>
  <si>
    <t>3.00-4.00</t>
  </si>
  <si>
    <t>5.00-19.75</t>
  </si>
  <si>
    <t>Nov-10</t>
  </si>
  <si>
    <t>3.00-16.50</t>
  </si>
  <si>
    <t>4.70-19.75</t>
  </si>
  <si>
    <t xml:space="preserve">Dec-10 </t>
  </si>
  <si>
    <t>Jan-11</t>
  </si>
  <si>
    <t>Feb-11</t>
  </si>
  <si>
    <t>Mar-11</t>
  </si>
  <si>
    <t>7.30-9.00</t>
  </si>
  <si>
    <t>3.50-4.25</t>
  </si>
  <si>
    <t>7.50-9.00</t>
  </si>
  <si>
    <t>4.00-19.75</t>
  </si>
  <si>
    <t>4.00-19.55</t>
  </si>
  <si>
    <t>4.00-19.57</t>
  </si>
  <si>
    <t>7.40-9.00</t>
  </si>
  <si>
    <t>3.00-4.15</t>
  </si>
  <si>
    <t>2.40-16.55</t>
  </si>
  <si>
    <t>3.65-19.35</t>
  </si>
  <si>
    <t>7.00-9.00</t>
  </si>
  <si>
    <t>3.00-3.65</t>
  </si>
  <si>
    <t>2.25-16.55</t>
  </si>
  <si>
    <t>3.65-19.25</t>
  </si>
  <si>
    <t>7.00-8.50</t>
  </si>
  <si>
    <t>3.55-19.25</t>
  </si>
  <si>
    <t>2.00-16.55</t>
  </si>
  <si>
    <t>2.00-16.04</t>
  </si>
  <si>
    <t>1.00-16.00</t>
  </si>
  <si>
    <t>2.00-19.75</t>
  </si>
  <si>
    <t>1.25-16.00</t>
  </si>
  <si>
    <t>2.00-19.84</t>
  </si>
  <si>
    <t>1.40-16.00</t>
  </si>
  <si>
    <t>2.00-19.57</t>
  </si>
  <si>
    <t>2.00-19.59</t>
  </si>
  <si>
    <t>2.75-3.65</t>
  </si>
  <si>
    <t>2.00-19.90</t>
  </si>
  <si>
    <t>6.75-8.50</t>
  </si>
  <si>
    <t>2.75-3.40</t>
  </si>
  <si>
    <t>2.00-19.65</t>
  </si>
  <si>
    <t>1.15-16.00</t>
  </si>
  <si>
    <t>2.00-19.78</t>
  </si>
  <si>
    <t>2.00-21.00</t>
  </si>
  <si>
    <t>6.25-8.50</t>
  </si>
  <si>
    <t>2.50-3.40</t>
  </si>
  <si>
    <t>2.00-19.91</t>
  </si>
  <si>
    <t>1.15-14.00</t>
  </si>
  <si>
    <t>1.15-12.00</t>
  </si>
  <si>
    <t>2.00-21.18</t>
  </si>
  <si>
    <t>1.15-12.25</t>
  </si>
  <si>
    <t>2.00-22.11</t>
  </si>
  <si>
    <t>2.00-21.91</t>
  </si>
  <si>
    <t>2.40-3.40</t>
  </si>
  <si>
    <t>2.00-19.50</t>
  </si>
  <si>
    <t>1.00-12.00</t>
  </si>
  <si>
    <t>2.00-21.90</t>
  </si>
  <si>
    <t>2.00-19.89</t>
  </si>
  <si>
    <t>2.00-19.68</t>
  </si>
  <si>
    <t>0.40-12.00</t>
  </si>
  <si>
    <t>2.00-19.72</t>
  </si>
  <si>
    <t>2.00-19.71</t>
  </si>
  <si>
    <t>0.40-11.00</t>
  </si>
  <si>
    <t>2.00-19.62</t>
  </si>
  <si>
    <t>2.00-19.55</t>
  </si>
  <si>
    <t>2.40-4.00</t>
  </si>
  <si>
    <t>0.10-11.00</t>
  </si>
  <si>
    <t>0.25-11.00</t>
  </si>
  <si>
    <t>2.00-19.40</t>
  </si>
  <si>
    <t>1.96-19.25</t>
  </si>
  <si>
    <t>0.15-11.00</t>
  </si>
  <si>
    <t>2.00-19.25</t>
  </si>
  <si>
    <t>0.25-10.50</t>
  </si>
  <si>
    <t>2.00-19.30</t>
  </si>
  <si>
    <t>0.25-10.30</t>
  </si>
  <si>
    <t>2.00-19.00</t>
  </si>
  <si>
    <t>1.50-18.50</t>
  </si>
  <si>
    <t>0.05-10.30</t>
  </si>
  <si>
    <t>1.50-19.25</t>
  </si>
  <si>
    <t>1.98-19.25</t>
  </si>
  <si>
    <t>1.97-19.25</t>
  </si>
  <si>
    <t>1.94-19.25</t>
  </si>
  <si>
    <t>6.00-8.50</t>
  </si>
  <si>
    <t>1.75-4.00</t>
  </si>
  <si>
    <t>1.93-19.25</t>
  </si>
  <si>
    <t>1.92-19.25</t>
  </si>
  <si>
    <t>1.91-19.25</t>
  </si>
  <si>
    <t>0.00-5.00</t>
  </si>
  <si>
    <t>1.00-19.25</t>
  </si>
  <si>
    <t>0.00-6.25</t>
  </si>
  <si>
    <t>0.10-4.75</t>
  </si>
  <si>
    <t>5.65-8.50</t>
  </si>
  <si>
    <t>1.80-19.25</t>
  </si>
  <si>
    <t>0.00-5.10</t>
  </si>
  <si>
    <t>0.00-5.37</t>
  </si>
  <si>
    <t>0.00-5.15</t>
  </si>
  <si>
    <t>0.00-4.00</t>
  </si>
  <si>
    <t>1.80-19.00</t>
  </si>
  <si>
    <t>0.10-5.30</t>
  </si>
  <si>
    <t>0.10-5.19</t>
  </si>
  <si>
    <t>Jun-18</t>
  </si>
  <si>
    <t>0.00-6.67</t>
  </si>
  <si>
    <t>0.00-6.00</t>
  </si>
  <si>
    <t>0.10-5.33</t>
  </si>
  <si>
    <t>1.90-19.00</t>
  </si>
  <si>
    <t>0.30-5.40</t>
  </si>
  <si>
    <t>2.00-16.75</t>
  </si>
  <si>
    <t>0.10-4.96</t>
  </si>
  <si>
    <t>2.00-18.50</t>
  </si>
  <si>
    <t>0.10-6.15</t>
  </si>
  <si>
    <t>1.80-20.40</t>
  </si>
  <si>
    <t>0.10-6.00</t>
  </si>
  <si>
    <t>0.10-4.90</t>
  </si>
  <si>
    <t>1.80-17.90</t>
  </si>
  <si>
    <t>0.10-5.25</t>
  </si>
  <si>
    <t>5.50-8.50</t>
  </si>
  <si>
    <t>0.10-4.65</t>
  </si>
  <si>
    <t>5.50-8.35</t>
  </si>
  <si>
    <t>0.10-5.05</t>
  </si>
  <si>
    <t>0.10-4.92</t>
  </si>
  <si>
    <t>0.00-4.55</t>
  </si>
  <si>
    <t>0.00-4.50</t>
  </si>
  <si>
    <t>5.00-8.35</t>
  </si>
  <si>
    <t>1.65-24.00</t>
  </si>
  <si>
    <t>4.00-6.85</t>
  </si>
  <si>
    <t>0.05-3.75</t>
  </si>
  <si>
    <t>0.85-16.75</t>
  </si>
  <si>
    <t>0.85-24.00</t>
  </si>
  <si>
    <t>0.01-3.75</t>
  </si>
  <si>
    <t>0.00-3.40</t>
  </si>
  <si>
    <t>0.00-2.65</t>
  </si>
  <si>
    <t>0.01-2.50</t>
  </si>
  <si>
    <t>0.00-2.60</t>
  </si>
  <si>
    <t>0.00-2.50</t>
  </si>
  <si>
    <t>0.74-24.00</t>
  </si>
  <si>
    <t>0.00-3.10</t>
  </si>
  <si>
    <t>0.00-3.35</t>
  </si>
  <si>
    <t>4.00-7.10</t>
  </si>
  <si>
    <t>0.05-3.00</t>
  </si>
  <si>
    <t>0.00-3.02</t>
  </si>
  <si>
    <t>4.15-6.85</t>
  </si>
  <si>
    <t>0.15-3.00</t>
  </si>
  <si>
    <t>4.15-7.00</t>
  </si>
  <si>
    <t>0.10-3.00</t>
  </si>
  <si>
    <t>4.40-7.25</t>
  </si>
  <si>
    <t>1.25-24.00</t>
  </si>
  <si>
    <t>0.10-2.91</t>
  </si>
  <si>
    <t>0.10-3.25</t>
  </si>
  <si>
    <t>0.00-3.05</t>
  </si>
  <si>
    <t>4.80-8.00</t>
  </si>
  <si>
    <t>0.00-4.05</t>
  </si>
  <si>
    <t>6.15-9.00</t>
  </si>
  <si>
    <t>6.55-9.50</t>
  </si>
  <si>
    <t>1.00-5.50</t>
  </si>
  <si>
    <t>6.65-9.50</t>
  </si>
  <si>
    <t>0.50-5.50</t>
  </si>
  <si>
    <t>0.15-5.75</t>
  </si>
  <si>
    <t>0.00-5.90</t>
  </si>
  <si>
    <t>0.30-6.25</t>
  </si>
  <si>
    <t>0.50-6.00</t>
  </si>
  <si>
    <t>6.75-9.50</t>
  </si>
  <si>
    <t>0.30-6.00</t>
  </si>
  <si>
    <t>0.55-6.00</t>
  </si>
  <si>
    <t>0.25-6.00</t>
  </si>
  <si>
    <t>0.00-5.50</t>
  </si>
  <si>
    <t>0.00-5.60</t>
  </si>
  <si>
    <t>0.15-5.50</t>
  </si>
  <si>
    <t>1.00-5.60</t>
  </si>
  <si>
    <t>0.50-5.60</t>
  </si>
  <si>
    <t>0.30-5.25</t>
  </si>
  <si>
    <t>0.00-5.25</t>
  </si>
  <si>
    <t>0.50-5.25</t>
  </si>
  <si>
    <t>6.30-9.50</t>
  </si>
  <si>
    <t>6.25-9.00</t>
  </si>
  <si>
    <r>
      <rPr>
        <i/>
        <vertAlign val="superscript"/>
        <sz val="10"/>
        <color rgb="FF002060"/>
        <rFont val="Segoe UI"/>
        <family val="2"/>
      </rPr>
      <t xml:space="preserve">1 </t>
    </r>
    <r>
      <rPr>
        <i/>
        <sz val="10"/>
        <color rgb="FF002060"/>
        <rFont val="Segoe UI"/>
        <family val="2"/>
      </rPr>
      <t>Effective 16 January 2023, the Key Rate has replaced the Key Repo Rate as the policy rate used to signal the stance of monetary policy.  The level of the Key Rate has been set at the same level as the Key Repo Rate.</t>
    </r>
  </si>
  <si>
    <r>
      <rPr>
        <i/>
        <vertAlign val="superscript"/>
        <sz val="10"/>
        <color rgb="FF002060"/>
        <rFont val="Segoe UI"/>
        <family val="2"/>
      </rPr>
      <t xml:space="preserve">2 </t>
    </r>
    <r>
      <rPr>
        <i/>
        <sz val="10"/>
        <color rgb="FF002060"/>
        <rFont val="Segoe UI"/>
        <family val="2"/>
      </rPr>
      <t>Effective January 2017, the data refer to interest rates on new rupee deposits acquired during the month. Consequently, the data are not strictly comparable to those prior to January 2017.</t>
    </r>
  </si>
  <si>
    <r>
      <rPr>
        <i/>
        <vertAlign val="superscript"/>
        <sz val="10"/>
        <color rgb="FF002060"/>
        <rFont val="Segoe UI"/>
        <family val="2"/>
      </rPr>
      <t xml:space="preserve">3 </t>
    </r>
    <r>
      <rPr>
        <i/>
        <sz val="10"/>
        <color rgb="FF002060"/>
        <rFont val="Segoe UI"/>
        <family val="2"/>
      </rPr>
      <t>Effective October 2018, the data refer to interest rates on new rupee loans and overdrafts. Consequently, the data are not strictly comparable to those prior to October 2018.</t>
    </r>
  </si>
  <si>
    <t>Table 21: NBDTIs* Interest Rates on New Rupee Deposits: January 2024 to January 2025</t>
  </si>
  <si>
    <t>Jul-21</t>
  </si>
  <si>
    <t>DEPOSITS</t>
  </si>
  <si>
    <t xml:space="preserve">    Time</t>
  </si>
  <si>
    <t>1.80-5.45</t>
  </si>
  <si>
    <t>1.35-5.90</t>
  </si>
  <si>
    <t>1.85-6.00</t>
  </si>
  <si>
    <t>1.85-5.60</t>
  </si>
  <si>
    <t>1.35-5.60</t>
  </si>
  <si>
    <t>2.95-5.60</t>
  </si>
  <si>
    <t>2.10-5.50</t>
  </si>
  <si>
    <t>1.85-5.55</t>
  </si>
  <si>
    <t>1.70-5.40</t>
  </si>
  <si>
    <t>1.95-5.55</t>
  </si>
  <si>
    <t>2.00-5.70</t>
  </si>
  <si>
    <t>1.70-5.35</t>
  </si>
  <si>
    <t>1.75-5.35</t>
  </si>
  <si>
    <t>1.70-5.50</t>
  </si>
  <si>
    <t>1.35-5.55</t>
  </si>
  <si>
    <t>1.95-4.50</t>
  </si>
  <si>
    <t>0.45-5.10</t>
  </si>
  <si>
    <t>0.60-4.20</t>
  </si>
  <si>
    <t>0.60-4.50</t>
  </si>
  <si>
    <t>0.20-4.50</t>
  </si>
  <si>
    <t>0.25-4.75</t>
  </si>
  <si>
    <t>0.35-5.00</t>
  </si>
  <si>
    <t>0.45-4.05</t>
  </si>
  <si>
    <t>0.30-4.00</t>
  </si>
  <si>
    <t>0.25-4.00</t>
  </si>
  <si>
    <t>0.25-3.75</t>
  </si>
  <si>
    <t>0.45-4.00</t>
  </si>
  <si>
    <t>0.35-4.00</t>
  </si>
  <si>
    <t>0.25-4.10</t>
  </si>
  <si>
    <t>0.25-4.50</t>
  </si>
  <si>
    <t>0.30-4.75</t>
  </si>
  <si>
    <t>0.60-4.25</t>
  </si>
  <si>
    <t>0.20-4.60</t>
  </si>
  <si>
    <t>0.30-4.50</t>
  </si>
  <si>
    <t>0.35-4.65</t>
  </si>
  <si>
    <t>0.30-4.45</t>
  </si>
  <si>
    <t>0.70-5.00</t>
  </si>
  <si>
    <t>0.65-5.35</t>
  </si>
  <si>
    <t>0.30-5.20</t>
  </si>
  <si>
    <t>1.60-5.50</t>
  </si>
  <si>
    <t>0.75-6.35</t>
  </si>
  <si>
    <t>1.75-6.65</t>
  </si>
  <si>
    <t>2.25-6.50</t>
  </si>
  <si>
    <t>2.10-6.65</t>
  </si>
  <si>
    <t>1.85-6.50</t>
  </si>
  <si>
    <t>2.15-6.75</t>
  </si>
  <si>
    <t>2.10-6.75</t>
  </si>
  <si>
    <t>2.15-6.95</t>
  </si>
  <si>
    <t>2.00-6.50</t>
  </si>
  <si>
    <t>2.75-6.80</t>
  </si>
  <si>
    <t>2.00-6.35</t>
  </si>
  <si>
    <t>2.15-6.65</t>
  </si>
  <si>
    <t>2.10-6.50</t>
  </si>
  <si>
    <t>2.15-6.50</t>
  </si>
  <si>
    <t>2.10-6.60</t>
  </si>
  <si>
    <t>2.10-6.70</t>
  </si>
  <si>
    <t>1.35-6.60</t>
  </si>
  <si>
    <t>0.85-6.50</t>
  </si>
  <si>
    <t>1.50-6.50</t>
  </si>
  <si>
    <t>1.50-6.35</t>
  </si>
  <si>
    <t>1.50-6.25</t>
  </si>
  <si>
    <t>1.00-6.35</t>
  </si>
  <si>
    <t>1.85-2.10</t>
  </si>
  <si>
    <t>2.00-2.10</t>
  </si>
  <si>
    <t>2.00-2.70</t>
  </si>
  <si>
    <t>1.35-2.70</t>
  </si>
  <si>
    <t>1.00-2.50</t>
  </si>
  <si>
    <t>1.00-1.75</t>
  </si>
  <si>
    <t>1.00-3.00</t>
  </si>
  <si>
    <t>0.85-1.50</t>
  </si>
  <si>
    <t>0.50-1.75</t>
  </si>
  <si>
    <t>0.50-2.00</t>
  </si>
  <si>
    <t>0.50-1.00</t>
  </si>
  <si>
    <t>1.75-3.00</t>
  </si>
  <si>
    <t>0.35-2.00</t>
  </si>
  <si>
    <t>0.35-3.00</t>
  </si>
  <si>
    <t>1.50-3.00</t>
  </si>
  <si>
    <t>0.30-3.00</t>
  </si>
  <si>
    <t>0.35-1.50</t>
  </si>
  <si>
    <t>0.30-4.55</t>
  </si>
  <si>
    <t>1.95-3.75</t>
  </si>
  <si>
    <t>1.75-3.50</t>
  </si>
  <si>
    <t>2.25-4.00</t>
  </si>
  <si>
    <t>2.15-4.50</t>
  </si>
  <si>
    <t>2.25-4.75</t>
  </si>
  <si>
    <t>2.15-4.75</t>
  </si>
  <si>
    <t>2.15-4.25</t>
  </si>
  <si>
    <t>3.75-4.00</t>
  </si>
  <si>
    <t>2.15-3.90</t>
  </si>
  <si>
    <t>3.50-4.00</t>
  </si>
  <si>
    <t>2.25-5.00</t>
  </si>
  <si>
    <t>2.15-5.25</t>
  </si>
  <si>
    <t>2.15-3.65</t>
  </si>
  <si>
    <t>1.65-4.75</t>
  </si>
  <si>
    <t>1.65-5.00</t>
  </si>
  <si>
    <t>1.90-5.90</t>
  </si>
  <si>
    <t>2.10-4.00</t>
  </si>
  <si>
    <t>1.85-3.50</t>
  </si>
  <si>
    <t>2.10-3.90</t>
  </si>
  <si>
    <t>1.85-3.30</t>
  </si>
  <si>
    <t>1.70-3.85</t>
  </si>
  <si>
    <t>1.95-3.10</t>
  </si>
  <si>
    <t>2.00-3.10</t>
  </si>
  <si>
    <t>1.70-3.30</t>
  </si>
  <si>
    <t>1.75-3.15</t>
  </si>
  <si>
    <t>1.35-2.40</t>
  </si>
  <si>
    <t>0.45-2.65</t>
  </si>
  <si>
    <t>0.60-2.40</t>
  </si>
  <si>
    <t>0.60-2.00</t>
  </si>
  <si>
    <t>0.35-2.75</t>
  </si>
  <si>
    <t>0.45-1.60</t>
  </si>
  <si>
    <t>0.30-1.60</t>
  </si>
  <si>
    <t>0.25-2.35</t>
  </si>
  <si>
    <t>0.45-0.60</t>
  </si>
  <si>
    <t>0.35-2.25</t>
  </si>
  <si>
    <t>0.35-2.40</t>
  </si>
  <si>
    <t>0.20-3.00</t>
  </si>
  <si>
    <t>0.25-3.60</t>
  </si>
  <si>
    <t>0.60-3.00</t>
  </si>
  <si>
    <t>0.20-3.50</t>
  </si>
  <si>
    <t>0.60-3.50</t>
  </si>
  <si>
    <t>0.75-3.00</t>
  </si>
  <si>
    <t>0.70-3.50</t>
  </si>
  <si>
    <t>0.70-3.60</t>
  </si>
  <si>
    <t>0.65-3.95</t>
  </si>
  <si>
    <t>1.60-3.75</t>
  </si>
  <si>
    <t>1.45-4.00</t>
  </si>
  <si>
    <t>2.10-5.25</t>
  </si>
  <si>
    <t>1.85-5.10</t>
  </si>
  <si>
    <t>2.25-5.15</t>
  </si>
  <si>
    <t>2.10-5.15</t>
  </si>
  <si>
    <t>2.00-5.15</t>
  </si>
  <si>
    <t>2.75-5.50</t>
  </si>
  <si>
    <t>2.00-5.25</t>
  </si>
  <si>
    <t>2.70-5.50</t>
  </si>
  <si>
    <t>2.10-5.55</t>
  </si>
  <si>
    <t>2.10-5.75</t>
  </si>
  <si>
    <t>2.25-5.50</t>
  </si>
  <si>
    <t>1.35-5.50</t>
  </si>
  <si>
    <t>0.85-5.50</t>
  </si>
  <si>
    <t>1.50-5.00</t>
  </si>
  <si>
    <t>1.50-5.25</t>
  </si>
  <si>
    <t>2.50-5.10</t>
  </si>
  <si>
    <t>2.75-3.70</t>
  </si>
  <si>
    <t>2.50-4.00</t>
  </si>
  <si>
    <t>2.50-3.70</t>
  </si>
  <si>
    <t>2.65-4.05</t>
  </si>
  <si>
    <t>2.35-4.00</t>
  </si>
  <si>
    <t>2.55-4.00</t>
  </si>
  <si>
    <t>2.35-3.90</t>
  </si>
  <si>
    <t>2.40-3.50</t>
  </si>
  <si>
    <t>3.25-3.40</t>
  </si>
  <si>
    <t>0.85-3.25</t>
  </si>
  <si>
    <t>1.00-2.60</t>
  </si>
  <si>
    <t>0.85-2.50</t>
  </si>
  <si>
    <t>1.10-2.10</t>
  </si>
  <si>
    <t>1.05-2.15</t>
  </si>
  <si>
    <t>1.10-2.50</t>
  </si>
  <si>
    <t>1.10-2.35</t>
  </si>
  <si>
    <t>1.10-2.75</t>
  </si>
  <si>
    <t>0.85-2.70</t>
  </si>
  <si>
    <t>0.85-2.10</t>
  </si>
  <si>
    <t>1.15-5.00</t>
  </si>
  <si>
    <t>1.10-2.60</t>
  </si>
  <si>
    <t>0.90-3.40</t>
  </si>
  <si>
    <t>0.85-3.40</t>
  </si>
  <si>
    <t>1.40-3.40</t>
  </si>
  <si>
    <t>0.95-5.00</t>
  </si>
  <si>
    <t>1.15-2.90</t>
  </si>
  <si>
    <t>0.95-3.50</t>
  </si>
  <si>
    <t>1.25-3.15</t>
  </si>
  <si>
    <t>1.25-3.25</t>
  </si>
  <si>
    <t>1.25-3.85</t>
  </si>
  <si>
    <t>1.30-3.50</t>
  </si>
  <si>
    <t>2.75-5.75</t>
  </si>
  <si>
    <t>2.65-5.00</t>
  </si>
  <si>
    <t>3.10-4.65</t>
  </si>
  <si>
    <t>2.75-6.00</t>
  </si>
  <si>
    <t>2.60-6.05</t>
  </si>
  <si>
    <t>2.50-6.00</t>
  </si>
  <si>
    <t>2.60-6.25</t>
  </si>
  <si>
    <t>2.75-5.35</t>
  </si>
  <si>
    <t>2.75-6.05</t>
  </si>
  <si>
    <t>2.75-5.60</t>
  </si>
  <si>
    <t>2.80-6.00</t>
  </si>
  <si>
    <t>2.55-5.50</t>
  </si>
  <si>
    <t>2.75-5.65</t>
  </si>
  <si>
    <t>2.55-6.00</t>
  </si>
  <si>
    <t>3.00-5.50</t>
  </si>
  <si>
    <t>1.55-5.50</t>
  </si>
  <si>
    <t>2.25-5.75</t>
  </si>
  <si>
    <t>2.25-5.40</t>
  </si>
  <si>
    <t>1.50-5.75</t>
  </si>
  <si>
    <t>3.00-4.65</t>
  </si>
  <si>
    <t>2.80-4.65</t>
  </si>
  <si>
    <t>3.00-4.40</t>
  </si>
  <si>
    <t>2.85-4.25</t>
  </si>
  <si>
    <t>3.15-4.25</t>
  </si>
  <si>
    <t>3.00-4.25</t>
  </si>
  <si>
    <t>2.75-4.55</t>
  </si>
  <si>
    <t>2.85-4.50</t>
  </si>
  <si>
    <t>2.85-4.60</t>
  </si>
  <si>
    <t>2.85-4.00</t>
  </si>
  <si>
    <t>3.10-4.50</t>
  </si>
  <si>
    <t>2.75-4.25</t>
  </si>
  <si>
    <t>2.80-4.40</t>
  </si>
  <si>
    <t>3.00-4.55</t>
  </si>
  <si>
    <t>3.00-4.50</t>
  </si>
  <si>
    <t>1.35-3.50</t>
  </si>
  <si>
    <t>1.35-2.35</t>
  </si>
  <si>
    <t>1.35-2.65</t>
  </si>
  <si>
    <t>1.60-4.00</t>
  </si>
  <si>
    <t>1.40-2.60</t>
  </si>
  <si>
    <t>1.55-2.95</t>
  </si>
  <si>
    <t>1.60-3.25</t>
  </si>
  <si>
    <t>1.35-2.55</t>
  </si>
  <si>
    <t>1.60-3.10</t>
  </si>
  <si>
    <t>1.40-4.00</t>
  </si>
  <si>
    <t>1.35-3.75</t>
  </si>
  <si>
    <t>1.35-3.80</t>
  </si>
  <si>
    <t>0.90-3.50</t>
  </si>
  <si>
    <t>1.35-3.00</t>
  </si>
  <si>
    <t>1.60-3.70</t>
  </si>
  <si>
    <t>1.60-4.60</t>
  </si>
  <si>
    <t>1.50-3.55</t>
  </si>
  <si>
    <t>1.70-3.55</t>
  </si>
  <si>
    <t>1.85-4.50</t>
  </si>
  <si>
    <t>1.80-4.55</t>
  </si>
  <si>
    <t>3.00-5.55</t>
  </si>
  <si>
    <t>3.50-6.05</t>
  </si>
  <si>
    <t>3.80-6.05</t>
  </si>
  <si>
    <t>3.25-6.05</t>
  </si>
  <si>
    <t>3.25-6.25</t>
  </si>
  <si>
    <t>3.25-6.00</t>
  </si>
  <si>
    <t>3.00-6.00</t>
  </si>
  <si>
    <t>3.25-6.65</t>
  </si>
  <si>
    <t>3.00-6.25</t>
  </si>
  <si>
    <t>3.25-6.50</t>
  </si>
  <si>
    <t>3.05-5.45</t>
  </si>
  <si>
    <t>3.25-5.45</t>
  </si>
  <si>
    <t>3.05-6.00</t>
  </si>
  <si>
    <t>3.05-6.25</t>
  </si>
  <si>
    <t>3.25-5.65</t>
  </si>
  <si>
    <t>2.00-5.75</t>
  </si>
  <si>
    <t>2.80-5.15</t>
  </si>
  <si>
    <t>2.70-5.60</t>
  </si>
  <si>
    <t>3.25-4.75</t>
  </si>
  <si>
    <t>2.50-4.60</t>
  </si>
  <si>
    <t>2.90-4.65</t>
  </si>
  <si>
    <t>2.90-4.25</t>
  </si>
  <si>
    <t>3.05-4.65</t>
  </si>
  <si>
    <t>3.00-4.75</t>
  </si>
  <si>
    <t>2.95-4.65</t>
  </si>
  <si>
    <t>2.95-4.50</t>
  </si>
  <si>
    <t>2.90-4.35</t>
  </si>
  <si>
    <t>3.40-5.00</t>
  </si>
  <si>
    <t>3.40-4.85</t>
  </si>
  <si>
    <t>2.95-4.05</t>
  </si>
  <si>
    <t>2.00-4.05</t>
  </si>
  <si>
    <t>2.05-3.85</t>
  </si>
  <si>
    <t>2.00-4.50</t>
  </si>
  <si>
    <t>2.05-2.75</t>
  </si>
  <si>
    <t>1.80-2.50</t>
  </si>
  <si>
    <t>1.80-2.85</t>
  </si>
  <si>
    <t>2.20-2.75</t>
  </si>
  <si>
    <t>2.05-2.60</t>
  </si>
  <si>
    <t>2.00-3.05</t>
  </si>
  <si>
    <t>2.00-2.65</t>
  </si>
  <si>
    <t>2.05-3.15</t>
  </si>
  <si>
    <t>2.00-3.50</t>
  </si>
  <si>
    <t>2.00-3.25</t>
  </si>
  <si>
    <t>1.90-3.85</t>
  </si>
  <si>
    <t>1.95-4.00</t>
  </si>
  <si>
    <t>2.05-4.15</t>
  </si>
  <si>
    <t>2.05-4.00</t>
  </si>
  <si>
    <t>1.80-3.40</t>
  </si>
  <si>
    <t>2.00-3.35</t>
  </si>
  <si>
    <t>2.00-3.70</t>
  </si>
  <si>
    <t>1.95-2.60</t>
  </si>
  <si>
    <t>2.20-2.65</t>
  </si>
  <si>
    <t>2.40-2.90</t>
  </si>
  <si>
    <t>3.55-5.50</t>
  </si>
  <si>
    <t>3.50-5.10</t>
  </si>
  <si>
    <t>4.00-5.25</t>
  </si>
  <si>
    <t>3.45-5.15</t>
  </si>
  <si>
    <t>3.85-6.00</t>
  </si>
  <si>
    <t>3.70-5.05</t>
  </si>
  <si>
    <t>3.65-6.80</t>
  </si>
  <si>
    <t>4.00-6.00</t>
  </si>
  <si>
    <t>3.70-6.00</t>
  </si>
  <si>
    <t>3.70-5.30</t>
  </si>
  <si>
    <t>3.70-4.95</t>
  </si>
  <si>
    <t>3.70-4.85</t>
  </si>
  <si>
    <t>4.45-6.20</t>
  </si>
  <si>
    <t>3.45-6.00</t>
  </si>
  <si>
    <t>4.45-5.75</t>
  </si>
  <si>
    <t>3.60-5.50</t>
  </si>
  <si>
    <t>3.65-4.95</t>
  </si>
  <si>
    <t>2.45-5.75</t>
  </si>
  <si>
    <t>3.15-5.50</t>
  </si>
  <si>
    <t>3.15-4.45</t>
  </si>
  <si>
    <t>2.45-4.45</t>
  </si>
  <si>
    <t>3.10-5.45</t>
  </si>
  <si>
    <t>3.10-6.00</t>
  </si>
  <si>
    <t>3.10-5.60</t>
  </si>
  <si>
    <t>3.10-5.55</t>
  </si>
  <si>
    <t>3.10-5.40</t>
  </si>
  <si>
    <t>2.90-5.70</t>
  </si>
  <si>
    <t>3.10-5.35</t>
  </si>
  <si>
    <t>2.10-3.50</t>
  </si>
  <si>
    <t>2.10-4.20</t>
  </si>
  <si>
    <t>2.10-4.75</t>
  </si>
  <si>
    <t>2.00-5.00</t>
  </si>
  <si>
    <t>1.50-4.05</t>
  </si>
  <si>
    <t>1.75-3.75</t>
  </si>
  <si>
    <t>1.75-4.50</t>
  </si>
  <si>
    <t>2.10-4.10</t>
  </si>
  <si>
    <t>2.00-4.25</t>
  </si>
  <si>
    <t>2.10-4.50</t>
  </si>
  <si>
    <t>2.10-4.65</t>
  </si>
  <si>
    <t>2.10-4.45</t>
  </si>
  <si>
    <t>2.10-5.00</t>
  </si>
  <si>
    <t>2.10-5.35</t>
  </si>
  <si>
    <t>2.10-5.20</t>
  </si>
  <si>
    <t>3.10-6.35</t>
  </si>
  <si>
    <t>3.60-6.65</t>
  </si>
  <si>
    <t>2.45-6.50</t>
  </si>
  <si>
    <t>3.65-6.65</t>
  </si>
  <si>
    <t>3.65-6.50</t>
  </si>
  <si>
    <t>3.65-6.75</t>
  </si>
  <si>
    <t>3.10-6.95</t>
  </si>
  <si>
    <t>3.90-6.50</t>
  </si>
  <si>
    <t>3.65-6.35</t>
  </si>
  <si>
    <t>3.90-6.35</t>
  </si>
  <si>
    <t>3.75-6.65</t>
  </si>
  <si>
    <t>3.80-6.50</t>
  </si>
  <si>
    <t>3.85-6.50</t>
  </si>
  <si>
    <t>3.65-6.60</t>
  </si>
  <si>
    <t>3.75-6.70</t>
  </si>
  <si>
    <t>3.90-6.70</t>
  </si>
  <si>
    <t>3.15-6.50</t>
  </si>
  <si>
    <t>3.15-6.60</t>
  </si>
  <si>
    <t>2.75-6.50</t>
  </si>
  <si>
    <t>2.40-6.50</t>
  </si>
  <si>
    <t>2.65-6.35</t>
  </si>
  <si>
    <t>2.80-6.35</t>
  </si>
  <si>
    <t>* NBDTIs refer to Non-Bank Deposit Taking Institutions.</t>
  </si>
  <si>
    <t>Table 28: Currency in Circulation: March 2024 to February 2025</t>
  </si>
  <si>
    <t>End 
of 
Month</t>
  </si>
  <si>
    <t>BANKNOTES</t>
  </si>
  <si>
    <t>COINS</t>
  </si>
  <si>
    <t>Demonetized</t>
  </si>
  <si>
    <t>Commemorative</t>
  </si>
  <si>
    <t>Gold</t>
  </si>
  <si>
    <t>NOTES</t>
  </si>
  <si>
    <t>Rs25</t>
  </si>
  <si>
    <t>Rs50</t>
  </si>
  <si>
    <t>Rs100</t>
  </si>
  <si>
    <t>Rs200</t>
  </si>
  <si>
    <t>Rs500</t>
  </si>
  <si>
    <t>Rs1000</t>
  </si>
  <si>
    <t>Rs2000</t>
  </si>
  <si>
    <t>Bullion</t>
  </si>
  <si>
    <t>Rs20</t>
  </si>
  <si>
    <t>Rs10</t>
  </si>
  <si>
    <t>Rs5</t>
  </si>
  <si>
    <t>Re1</t>
  </si>
  <si>
    <t>50c</t>
  </si>
  <si>
    <t>25c</t>
  </si>
  <si>
    <t>20c</t>
  </si>
  <si>
    <t>10c</t>
  </si>
  <si>
    <t>5c</t>
  </si>
  <si>
    <t xml:space="preserve"> 2c</t>
  </si>
  <si>
    <t>1c</t>
  </si>
  <si>
    <t>AND</t>
  </si>
  <si>
    <t>Notes</t>
  </si>
  <si>
    <t>Coins</t>
  </si>
  <si>
    <t/>
  </si>
  <si>
    <t>Source: Banking and Currency Division.</t>
  </si>
  <si>
    <r>
      <t>Table 27: Financial Soundness Indicators</t>
    </r>
    <r>
      <rPr>
        <b/>
        <vertAlign val="superscript"/>
        <sz val="12"/>
        <color rgb="FF002060"/>
        <rFont val="Segoe UI"/>
        <family val="2"/>
      </rPr>
      <t>1</t>
    </r>
    <r>
      <rPr>
        <b/>
        <sz val="12"/>
        <color rgb="FF002060"/>
        <rFont val="Segoe UI"/>
        <family val="2"/>
      </rPr>
      <t xml:space="preserve"> of Other Depository Corporations </t>
    </r>
    <r>
      <rPr>
        <b/>
        <vertAlign val="superscript"/>
        <sz val="12"/>
        <color rgb="FF002060"/>
        <rFont val="Segoe UI"/>
        <family val="2"/>
      </rPr>
      <t>2</t>
    </r>
    <r>
      <rPr>
        <b/>
        <sz val="12"/>
        <color rgb="FF002060"/>
        <rFont val="Segoe UI"/>
        <family val="2"/>
      </rPr>
      <t>: December 2018 to September 2024</t>
    </r>
  </si>
  <si>
    <t>Core Set of Financial Soundness Indicators (FSIs)</t>
  </si>
  <si>
    <t>Sep-18</t>
  </si>
  <si>
    <t>Dec-18</t>
  </si>
  <si>
    <t>Mar-19</t>
  </si>
  <si>
    <t>Jun-19</t>
  </si>
  <si>
    <t>Sep-19</t>
  </si>
  <si>
    <t>Dec-19</t>
  </si>
  <si>
    <t>Mar-20</t>
  </si>
  <si>
    <r>
      <t>Dec-21</t>
    </r>
    <r>
      <rPr>
        <b/>
        <vertAlign val="superscript"/>
        <sz val="11"/>
        <color rgb="FF002060"/>
        <rFont val="Segoe UI"/>
        <family val="2"/>
      </rPr>
      <t>1</t>
    </r>
  </si>
  <si>
    <r>
      <t>Mar-22</t>
    </r>
    <r>
      <rPr>
        <b/>
        <vertAlign val="superscript"/>
        <sz val="11"/>
        <color rgb="FF002060"/>
        <rFont val="Segoe UI"/>
        <family val="2"/>
      </rPr>
      <t>1</t>
    </r>
  </si>
  <si>
    <r>
      <t>Jun-22</t>
    </r>
    <r>
      <rPr>
        <b/>
        <vertAlign val="superscript"/>
        <sz val="11"/>
        <color rgb="FF002060"/>
        <rFont val="Segoe UI"/>
        <family val="2"/>
      </rPr>
      <t>1</t>
    </r>
  </si>
  <si>
    <r>
      <t>Sep-22</t>
    </r>
    <r>
      <rPr>
        <b/>
        <vertAlign val="superscript"/>
        <sz val="11"/>
        <color rgb="FF002060"/>
        <rFont val="Segoe UI"/>
        <family val="2"/>
      </rPr>
      <t>1</t>
    </r>
  </si>
  <si>
    <r>
      <t>Dec-22</t>
    </r>
    <r>
      <rPr>
        <b/>
        <vertAlign val="superscript"/>
        <sz val="11"/>
        <color rgb="FF002060"/>
        <rFont val="Segoe UI"/>
        <family val="2"/>
      </rPr>
      <t>1</t>
    </r>
  </si>
  <si>
    <r>
      <t>Mar-23</t>
    </r>
    <r>
      <rPr>
        <b/>
        <vertAlign val="superscript"/>
        <sz val="11"/>
        <color rgb="FF002060"/>
        <rFont val="Segoe UI"/>
        <family val="2"/>
      </rPr>
      <t>1</t>
    </r>
  </si>
  <si>
    <r>
      <t>Jun-23</t>
    </r>
    <r>
      <rPr>
        <b/>
        <vertAlign val="superscript"/>
        <sz val="11"/>
        <color rgb="FF002060"/>
        <rFont val="Segoe UI"/>
        <family val="2"/>
      </rPr>
      <t>1</t>
    </r>
  </si>
  <si>
    <r>
      <t>Sep-23</t>
    </r>
    <r>
      <rPr>
        <b/>
        <vertAlign val="superscript"/>
        <sz val="11"/>
        <color rgb="FF002060"/>
        <rFont val="Segoe UI"/>
        <family val="2"/>
      </rPr>
      <t>1</t>
    </r>
  </si>
  <si>
    <r>
      <t>Dec-23</t>
    </r>
    <r>
      <rPr>
        <b/>
        <vertAlign val="superscript"/>
        <sz val="11"/>
        <color rgb="FF002060"/>
        <rFont val="Segoe UI"/>
        <family val="2"/>
      </rPr>
      <t>1</t>
    </r>
  </si>
  <si>
    <r>
      <t>Mar-24</t>
    </r>
    <r>
      <rPr>
        <b/>
        <vertAlign val="superscript"/>
        <sz val="11"/>
        <color rgb="FF002060"/>
        <rFont val="Segoe UI"/>
        <family val="2"/>
      </rPr>
      <t>1</t>
    </r>
  </si>
  <si>
    <r>
      <t>Jun-24</t>
    </r>
    <r>
      <rPr>
        <b/>
        <vertAlign val="superscript"/>
        <sz val="11"/>
        <color rgb="FF002060"/>
        <rFont val="Segoe UI"/>
        <family val="2"/>
      </rPr>
      <t>1</t>
    </r>
  </si>
  <si>
    <r>
      <t>Sep-24</t>
    </r>
    <r>
      <rPr>
        <b/>
        <vertAlign val="superscript"/>
        <sz val="11"/>
        <color rgb="FF002060"/>
        <rFont val="Segoe UI"/>
        <family val="2"/>
      </rPr>
      <t>1</t>
    </r>
  </si>
  <si>
    <t>Capital-based</t>
  </si>
  <si>
    <t xml:space="preserve">Regulatory capital to risk-weighted assets </t>
  </si>
  <si>
    <t xml:space="preserve">Regulatory Tier 1 capital to risk-weighted assets </t>
  </si>
  <si>
    <t>Non-performing loans net of provisions to capital</t>
  </si>
  <si>
    <r>
      <t>Common Equity Tier 1 capital to risk-weighted assets</t>
    </r>
    <r>
      <rPr>
        <vertAlign val="superscript"/>
        <sz val="12"/>
        <color rgb="FF002060"/>
        <rFont val="Segoe UI"/>
        <family val="2"/>
      </rPr>
      <t>3</t>
    </r>
  </si>
  <si>
    <r>
      <t>Tier 1 capital to assets</t>
    </r>
    <r>
      <rPr>
        <vertAlign val="superscript"/>
        <sz val="12"/>
        <color rgb="FF002060"/>
        <rFont val="Segoe UI"/>
        <family val="2"/>
      </rPr>
      <t>3</t>
    </r>
  </si>
  <si>
    <t>Asset Quality</t>
  </si>
  <si>
    <r>
      <t>Non-performing loans to total loans</t>
    </r>
    <r>
      <rPr>
        <vertAlign val="superscript"/>
        <sz val="10.5"/>
        <color rgb="FF002060"/>
        <rFont val="Segoe UI"/>
        <family val="2"/>
      </rPr>
      <t>4</t>
    </r>
  </si>
  <si>
    <r>
      <t>Loan concentration by economic activity</t>
    </r>
    <r>
      <rPr>
        <vertAlign val="superscript"/>
        <sz val="12"/>
        <color rgb="FF002060"/>
        <rFont val="Segoe UI"/>
        <family val="2"/>
      </rPr>
      <t>3</t>
    </r>
  </si>
  <si>
    <r>
      <t>Provisions to nonperforming loans</t>
    </r>
    <r>
      <rPr>
        <vertAlign val="superscript"/>
        <sz val="12"/>
        <color rgb="FF002060"/>
        <rFont val="Segoe UI"/>
        <family val="2"/>
      </rPr>
      <t>3</t>
    </r>
  </si>
  <si>
    <r>
      <t>Sectoral distribution of loans to total loans</t>
    </r>
    <r>
      <rPr>
        <vertAlign val="superscript"/>
        <sz val="10.5"/>
        <color rgb="FF002060"/>
        <rFont val="Segoe UI"/>
        <family val="2"/>
      </rPr>
      <t>5</t>
    </r>
  </si>
  <si>
    <t>Interbank loans</t>
  </si>
  <si>
    <t>…</t>
  </si>
  <si>
    <t xml:space="preserve">Central bank </t>
  </si>
  <si>
    <t>Other financial corporations</t>
  </si>
  <si>
    <t>General Government</t>
  </si>
  <si>
    <t>Non-financial corporations</t>
  </si>
  <si>
    <t xml:space="preserve">Other domestic sectors </t>
  </si>
  <si>
    <t xml:space="preserve">Non-residents </t>
  </si>
  <si>
    <t>Earnings and Profitability</t>
  </si>
  <si>
    <t>Return on assets</t>
  </si>
  <si>
    <r>
      <t>Return on equity</t>
    </r>
    <r>
      <rPr>
        <vertAlign val="superscript"/>
        <sz val="12"/>
        <color rgb="FF002060"/>
        <rFont val="Segoe UI"/>
        <family val="2"/>
      </rPr>
      <t>6</t>
    </r>
    <r>
      <rPr>
        <sz val="12"/>
        <color rgb="FF002060"/>
        <rFont val="Segoe UI"/>
        <family val="2"/>
      </rPr>
      <t xml:space="preserve"> </t>
    </r>
  </si>
  <si>
    <r>
      <t>Interest margin to gross income</t>
    </r>
    <r>
      <rPr>
        <vertAlign val="superscript"/>
        <sz val="12"/>
        <color rgb="FF002060"/>
        <rFont val="Segoe UI"/>
        <family val="2"/>
      </rPr>
      <t>6</t>
    </r>
  </si>
  <si>
    <r>
      <t>Non-interest expenses to gross income</t>
    </r>
    <r>
      <rPr>
        <vertAlign val="superscript"/>
        <sz val="12"/>
        <color rgb="FF002060"/>
        <rFont val="Segoe UI"/>
        <family val="2"/>
      </rPr>
      <t>6</t>
    </r>
  </si>
  <si>
    <t>Liquidity</t>
  </si>
  <si>
    <r>
      <t>Liquid assets to total assets</t>
    </r>
    <r>
      <rPr>
        <vertAlign val="superscript"/>
        <sz val="12"/>
        <color rgb="FF002060"/>
        <rFont val="Segoe UI"/>
        <family val="2"/>
      </rPr>
      <t>6</t>
    </r>
    <r>
      <rPr>
        <sz val="12"/>
        <color rgb="FF002060"/>
        <rFont val="Segoe UI"/>
        <family val="2"/>
      </rPr>
      <t xml:space="preserve"> </t>
    </r>
  </si>
  <si>
    <r>
      <t>Liquid assets to short-term liabilities</t>
    </r>
    <r>
      <rPr>
        <vertAlign val="superscript"/>
        <sz val="12"/>
        <color rgb="FF002060"/>
        <rFont val="Segoe UI"/>
        <family val="2"/>
      </rPr>
      <t>6,7</t>
    </r>
  </si>
  <si>
    <r>
      <t>Liquidity Coverage Ratio</t>
    </r>
    <r>
      <rPr>
        <vertAlign val="superscript"/>
        <sz val="12"/>
        <color rgb="FF002060"/>
        <rFont val="Segoe UI"/>
        <family val="2"/>
      </rPr>
      <t>3</t>
    </r>
  </si>
  <si>
    <t xml:space="preserve">Sensitivity to Market Risk </t>
  </si>
  <si>
    <t>Net open position in foreign exchange to capital</t>
  </si>
  <si>
    <t>Encouraged Set of Financial Soundness Indicators</t>
  </si>
  <si>
    <r>
      <t xml:space="preserve"> Mar-23</t>
    </r>
    <r>
      <rPr>
        <b/>
        <vertAlign val="superscript"/>
        <sz val="11"/>
        <color rgb="FF002060"/>
        <rFont val="Segoe UI"/>
        <family val="2"/>
      </rPr>
      <t>1</t>
    </r>
  </si>
  <si>
    <r>
      <t xml:space="preserve"> Jun-23</t>
    </r>
    <r>
      <rPr>
        <b/>
        <vertAlign val="superscript"/>
        <sz val="11"/>
        <color rgb="FF002060"/>
        <rFont val="Segoe UI"/>
        <family val="2"/>
      </rPr>
      <t>1</t>
    </r>
  </si>
  <si>
    <r>
      <t xml:space="preserve"> Sep-23</t>
    </r>
    <r>
      <rPr>
        <b/>
        <vertAlign val="superscript"/>
        <sz val="11"/>
        <color rgb="FF002060"/>
        <rFont val="Segoe UI"/>
        <family val="2"/>
      </rPr>
      <t>1</t>
    </r>
  </si>
  <si>
    <r>
      <t xml:space="preserve"> Dec-23</t>
    </r>
    <r>
      <rPr>
        <b/>
        <vertAlign val="superscript"/>
        <sz val="11"/>
        <color rgb="FF002060"/>
        <rFont val="Segoe UI"/>
        <family val="2"/>
      </rPr>
      <t>1</t>
    </r>
  </si>
  <si>
    <r>
      <t xml:space="preserve"> Mar-24</t>
    </r>
    <r>
      <rPr>
        <b/>
        <vertAlign val="superscript"/>
        <sz val="11"/>
        <color rgb="FF002060"/>
        <rFont val="Segoe UI"/>
        <family val="2"/>
      </rPr>
      <t>1</t>
    </r>
  </si>
  <si>
    <r>
      <t xml:space="preserve"> Jun-24</t>
    </r>
    <r>
      <rPr>
        <b/>
        <vertAlign val="superscript"/>
        <sz val="11"/>
        <color rgb="FF002060"/>
        <rFont val="Segoe UI"/>
        <family val="2"/>
      </rPr>
      <t>1</t>
    </r>
  </si>
  <si>
    <r>
      <t xml:space="preserve"> Sep-24</t>
    </r>
    <r>
      <rPr>
        <b/>
        <vertAlign val="superscript"/>
        <sz val="11"/>
        <color rgb="FF002060"/>
        <rFont val="Segoe UI"/>
        <family val="2"/>
      </rPr>
      <t>1</t>
    </r>
  </si>
  <si>
    <r>
      <t>Capital to assets</t>
    </r>
    <r>
      <rPr>
        <vertAlign val="superscript"/>
        <sz val="12"/>
        <color rgb="FF002060"/>
        <rFont val="Segoe UI"/>
        <family val="2"/>
      </rPr>
      <t>5</t>
    </r>
  </si>
  <si>
    <r>
      <t>Credit growth to private sector</t>
    </r>
    <r>
      <rPr>
        <vertAlign val="superscript"/>
        <sz val="12"/>
        <color rgb="FF002060"/>
        <rFont val="Segoe UI"/>
        <family val="2"/>
      </rPr>
      <t>3</t>
    </r>
  </si>
  <si>
    <r>
      <t>Value of large exposures</t>
    </r>
    <r>
      <rPr>
        <vertAlign val="superscript"/>
        <sz val="12"/>
        <color rgb="FF002060"/>
        <rFont val="Segoe UI"/>
        <family val="2"/>
      </rPr>
      <t>8</t>
    </r>
    <r>
      <rPr>
        <sz val="12"/>
        <color rgb="FF002060"/>
        <rFont val="Segoe UI"/>
        <family val="2"/>
      </rPr>
      <t xml:space="preserve"> to capital</t>
    </r>
  </si>
  <si>
    <t>224.4*</t>
  </si>
  <si>
    <t>228.3*</t>
  </si>
  <si>
    <t>235.3*</t>
  </si>
  <si>
    <t>Customer deposits to total (non-interbank) loans</t>
  </si>
  <si>
    <r>
      <t>Residential real estate loans to total loans</t>
    </r>
    <r>
      <rPr>
        <vertAlign val="superscript"/>
        <sz val="10.5"/>
        <color rgb="FF002060"/>
        <rFont val="Segoe UI"/>
        <family val="2"/>
      </rPr>
      <t>4</t>
    </r>
  </si>
  <si>
    <r>
      <t>Commercial real estate loans to total loans</t>
    </r>
    <r>
      <rPr>
        <vertAlign val="superscript"/>
        <sz val="10.5"/>
        <color rgb="FF002060"/>
        <rFont val="Segoe UI"/>
        <family val="2"/>
      </rPr>
      <t>4</t>
    </r>
  </si>
  <si>
    <r>
      <t>Trading income to total income</t>
    </r>
    <r>
      <rPr>
        <vertAlign val="superscript"/>
        <sz val="12"/>
        <color rgb="FF002060"/>
        <rFont val="Segoe UI"/>
        <family val="2"/>
      </rPr>
      <t>6</t>
    </r>
  </si>
  <si>
    <r>
      <t>Personnel expenses to non-interest expenses</t>
    </r>
    <r>
      <rPr>
        <vertAlign val="superscript"/>
        <sz val="12"/>
        <color rgb="FF002060"/>
        <rFont val="Segoe UI"/>
        <family val="2"/>
      </rPr>
      <t>6</t>
    </r>
  </si>
  <si>
    <r>
      <rPr>
        <i/>
        <vertAlign val="superscript"/>
        <sz val="10"/>
        <color rgb="FF002060"/>
        <rFont val="Segoe UI"/>
        <family val="2"/>
      </rPr>
      <t>1</t>
    </r>
    <r>
      <rPr>
        <i/>
        <sz val="10"/>
        <color rgb="FF002060"/>
        <rFont val="Segoe UI"/>
        <family val="2"/>
      </rPr>
      <t>Effective December 2021, FSIs are computed based on the Financial Soundness Indicators Compilation Guide (2019) of the International Monetary Fund. Some FSIs may, therefore, not be strictly comparable with those prior to December 2021.</t>
    </r>
  </si>
  <si>
    <r>
      <rPr>
        <i/>
        <vertAlign val="superscript"/>
        <sz val="10"/>
        <color rgb="FF002060"/>
        <rFont val="Segoe UI"/>
        <family val="2"/>
      </rPr>
      <t>2</t>
    </r>
    <r>
      <rPr>
        <i/>
        <sz val="10"/>
        <color rgb="FF002060"/>
        <rFont val="Segoe UI"/>
        <family val="2"/>
      </rPr>
      <t xml:space="preserve">Other Depository Corporations refer to Banks and Non-Bank Deposit-Taking Institutions. </t>
    </r>
  </si>
  <si>
    <r>
      <rPr>
        <i/>
        <vertAlign val="superscript"/>
        <sz val="10"/>
        <color rgb="FF002060"/>
        <rFont val="Segoe UI"/>
        <family val="2"/>
      </rPr>
      <t>3</t>
    </r>
    <r>
      <rPr>
        <i/>
        <sz val="10"/>
        <color rgb="FF002060"/>
        <rFont val="Segoe UI"/>
        <family val="2"/>
      </rPr>
      <t>New indicators introduced following the adoption of the Financial Soundness Indicators Compilation Guide (2019) of the International Monetary Fund as from December 2021.</t>
    </r>
  </si>
  <si>
    <r>
      <rPr>
        <i/>
        <vertAlign val="superscript"/>
        <sz val="10"/>
        <color rgb="FF002060"/>
        <rFont val="Segoe UI"/>
        <family val="2"/>
      </rPr>
      <t>4</t>
    </r>
    <r>
      <rPr>
        <i/>
        <sz val="10"/>
        <color rgb="FF002060"/>
        <rFont val="Segoe UI"/>
        <family val="2"/>
      </rPr>
      <t>Total loans include commercial loans, installment loans, hire-purchase credit, loans to finance trade credit and advances, finance leases, repurchase agreements not classified as a deposit, and overdrafts.</t>
    </r>
  </si>
  <si>
    <r>
      <rPr>
        <vertAlign val="superscript"/>
        <sz val="10"/>
        <color rgb="FF002060"/>
        <rFont val="Segoe UI"/>
        <family val="2"/>
      </rPr>
      <t>5</t>
    </r>
    <r>
      <rPr>
        <i/>
        <sz val="10"/>
        <color rgb="FF002060"/>
        <rFont val="Segoe UI"/>
        <family val="2"/>
      </rPr>
      <t>Indicators discontinued following adoption of the new Financial Soundness Indicators Compiltation Guide (2019) of the International Monetary Fund as from December 2021.</t>
    </r>
  </si>
  <si>
    <r>
      <rPr>
        <i/>
        <vertAlign val="superscript"/>
        <sz val="10"/>
        <color rgb="FF002060"/>
        <rFont val="Segoe UI"/>
        <family val="2"/>
      </rPr>
      <t>6</t>
    </r>
    <r>
      <rPr>
        <i/>
        <sz val="10"/>
        <color rgb="FF002060"/>
        <rFont val="Segoe UI"/>
        <family val="2"/>
      </rPr>
      <t>Indicators amended following adoption of the new Financial Soundness Indicators Compilation Guide (2019) of the International Monetary Fund as from December 2021. Hence, data may not be strictly comparable to quarters prior to December 2021.</t>
    </r>
  </si>
  <si>
    <r>
      <rPr>
        <i/>
        <vertAlign val="superscript"/>
        <sz val="10"/>
        <color rgb="FF002060"/>
        <rFont val="Segoe UI"/>
        <family val="2"/>
      </rPr>
      <t>7</t>
    </r>
    <r>
      <rPr>
        <i/>
        <sz val="10"/>
        <color rgb="FF002060"/>
        <rFont val="Segoe UI"/>
        <family val="2"/>
      </rPr>
      <t>As from December 2023, the definition of short-term liabilities has been amended to include only liabilities with 3-month maturity based on their contractual set-up. Hence, data may not be strictly comparable to the quarters prior to December 2023.</t>
    </r>
  </si>
  <si>
    <r>
      <rPr>
        <vertAlign val="superscript"/>
        <sz val="10"/>
        <color rgb="FF002060"/>
        <rFont val="Segoe UI"/>
        <family val="2"/>
      </rPr>
      <t>8</t>
    </r>
    <r>
      <rPr>
        <i/>
        <sz val="10"/>
        <color rgb="FF002060"/>
        <rFont val="Segoe UI"/>
        <family val="2"/>
      </rPr>
      <t>As from December 2017, the measurement of credit concentration ratio has been revised to aggregate large credit exposure (above 10 per cent of Tier 1 capital) as a percentage of aggregate Tier 1 capital. Hence, data are not strictly comparable with those prior to December 2017.</t>
    </r>
  </si>
  <si>
    <t>…not available. Also, refer to footnote 5.</t>
  </si>
  <si>
    <t>Source: Financial Stability Division.</t>
  </si>
  <si>
    <t>Table 29: Cheque Clearance: January 2022 to February 2025</t>
  </si>
  <si>
    <t>Number</t>
  </si>
  <si>
    <t>Amount</t>
  </si>
  <si>
    <t>Daily Average</t>
  </si>
  <si>
    <t>of</t>
  </si>
  <si>
    <t>(Rs'000)</t>
  </si>
  <si>
    <t xml:space="preserve"> Number  of</t>
  </si>
  <si>
    <t>Cheques</t>
  </si>
  <si>
    <t>Days</t>
  </si>
  <si>
    <t xml:space="preserve"> (Rs'000)</t>
  </si>
  <si>
    <r>
      <rPr>
        <b/>
        <sz val="10.5"/>
        <color indexed="56"/>
        <rFont val="Segoe UI"/>
        <family val="2"/>
      </rPr>
      <t>*</t>
    </r>
    <r>
      <rPr>
        <sz val="10.5"/>
        <color indexed="56"/>
        <rFont val="Segoe UI"/>
        <family val="2"/>
      </rPr>
      <t>340,037</t>
    </r>
  </si>
  <si>
    <t>Source: Payment Systems and Digital Innovation Division.</t>
  </si>
  <si>
    <t>Table 30a: Mauritius Automated Clearing and Settlement System (MACSS)*</t>
  </si>
  <si>
    <t>Rupee Transactions: January 2022 to February 2025</t>
  </si>
  <si>
    <t>Number of Transactions</t>
  </si>
  <si>
    <r>
      <t xml:space="preserve">Value of Transactions </t>
    </r>
    <r>
      <rPr>
        <i/>
        <sz val="10.5"/>
        <color indexed="56"/>
        <rFont val="Segoe UI"/>
        <family val="2"/>
      </rPr>
      <t>(Rs million)</t>
    </r>
  </si>
  <si>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</si>
  <si>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</si>
  <si>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</si>
  <si>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30b: Mauritius Automated Clearing and Settlement System (MACSS)</t>
  </si>
  <si>
    <r>
      <t xml:space="preserve">Foreign Currency Transactions: January 2022 to February 2025  </t>
    </r>
    <r>
      <rPr>
        <b/>
        <sz val="12"/>
        <color indexed="56"/>
        <rFont val="Segoe UI"/>
        <family val="2"/>
      </rPr>
      <t>(in foreign currency)</t>
    </r>
  </si>
  <si>
    <t>US Dollar</t>
  </si>
  <si>
    <t>Pound Sterling</t>
  </si>
  <si>
    <t>Swiss Franc</t>
  </si>
  <si>
    <t>South African Rand</t>
  </si>
  <si>
    <t>Japanese Yen</t>
  </si>
  <si>
    <t>Singapore Dollar</t>
  </si>
  <si>
    <t>Jan-11*</t>
  </si>
  <si>
    <t>Mar-12*</t>
  </si>
  <si>
    <t>_</t>
  </si>
  <si>
    <r>
      <t>Table 31: Card Transactions: January 2024 to January 2025</t>
    </r>
    <r>
      <rPr>
        <b/>
        <vertAlign val="superscript"/>
        <sz val="11"/>
        <color rgb="FF002060"/>
        <rFont val="Segoe UI"/>
        <family val="2"/>
      </rPr>
      <t>1</t>
    </r>
  </si>
  <si>
    <t>Number of ATMs in Operation</t>
  </si>
  <si>
    <t xml:space="preserve">Number of Transactions </t>
  </si>
  <si>
    <r>
      <t>Value of Transactions (</t>
    </r>
    <r>
      <rPr>
        <i/>
        <sz val="11"/>
        <color rgb="FF002060"/>
        <rFont val="Segoe UI"/>
        <family val="2"/>
      </rPr>
      <t>Rs million</t>
    </r>
    <r>
      <rPr>
        <sz val="11"/>
        <color rgb="FF002060"/>
        <rFont val="Segoe UI"/>
        <family val="2"/>
      </rPr>
      <t xml:space="preserve">) </t>
    </r>
    <r>
      <rPr>
        <vertAlign val="superscript"/>
        <sz val="11"/>
        <color rgb="FF002060"/>
        <rFont val="Segoe UI"/>
        <family val="2"/>
      </rPr>
      <t xml:space="preserve">2 </t>
    </r>
  </si>
  <si>
    <t>Number of Cards in Circulation</t>
  </si>
  <si>
    <t xml:space="preserve">Credit Cards </t>
  </si>
  <si>
    <t>Debit Cards</t>
  </si>
  <si>
    <t xml:space="preserve">Others </t>
  </si>
  <si>
    <r>
      <t>Outstanding Advances on Credit Cards (</t>
    </r>
    <r>
      <rPr>
        <i/>
        <sz val="11"/>
        <color rgb="FF002060"/>
        <rFont val="Segoe UI"/>
        <family val="2"/>
      </rPr>
      <t>Rs million</t>
    </r>
    <r>
      <rPr>
        <sz val="11"/>
        <color rgb="FF002060"/>
        <rFont val="Segoe UI"/>
        <family val="2"/>
      </rPr>
      <t>)</t>
    </r>
  </si>
  <si>
    <r>
      <t>Impaired Advances on Credit Cards (</t>
    </r>
    <r>
      <rPr>
        <i/>
        <sz val="11"/>
        <color rgb="FF002060"/>
        <rFont val="Segoe UI"/>
        <family val="2"/>
      </rPr>
      <t>Rs million</t>
    </r>
    <r>
      <rPr>
        <sz val="11"/>
        <color rgb="FF002060"/>
        <rFont val="Segoe UI"/>
        <family val="2"/>
      </rPr>
      <t>)</t>
    </r>
    <r>
      <rPr>
        <vertAlign val="superscript"/>
        <sz val="11"/>
        <color rgb="FF002060"/>
        <rFont val="Segoe UI"/>
        <family val="2"/>
      </rPr>
      <t>3</t>
    </r>
  </si>
  <si>
    <r>
      <rPr>
        <i/>
        <vertAlign val="superscript"/>
        <sz val="11"/>
        <color rgb="FF002060"/>
        <rFont val="Segoe UI"/>
        <family val="2"/>
      </rPr>
      <t>1</t>
    </r>
    <r>
      <rPr>
        <i/>
        <sz val="11"/>
        <color rgb="FF002060"/>
        <rFont val="Segoe UI"/>
        <family val="2"/>
      </rPr>
      <t xml:space="preserve"> </t>
    </r>
    <r>
      <rPr>
        <i/>
        <sz val="10"/>
        <color rgb="FF002060"/>
        <rFont val="Segoe UI"/>
        <family val="2"/>
      </rPr>
      <t>Renamed in July 2018, previously known as Electronic Banking Transactions.</t>
    </r>
  </si>
  <si>
    <r>
      <rPr>
        <i/>
        <vertAlign val="superscript"/>
        <sz val="11"/>
        <color rgb="FF002060"/>
        <rFont val="Segoe UI"/>
        <family val="2"/>
      </rPr>
      <t>2</t>
    </r>
    <r>
      <rPr>
        <i/>
        <sz val="11"/>
        <color rgb="FF002060"/>
        <rFont val="Segoe UI"/>
        <family val="2"/>
      </rPr>
      <t xml:space="preserve"> </t>
    </r>
    <r>
      <rPr>
        <i/>
        <sz val="10"/>
        <color rgb="FF002060"/>
        <rFont val="Segoe UI"/>
        <family val="2"/>
      </rPr>
      <t>Involve the use of credit cards, debit cards, ATMs and Merchant Points of Sale.</t>
    </r>
  </si>
  <si>
    <r>
      <rPr>
        <i/>
        <vertAlign val="superscript"/>
        <sz val="10.5"/>
        <color rgb="FF002060"/>
        <rFont val="Segoe UI"/>
        <family val="2"/>
      </rPr>
      <t>3</t>
    </r>
    <r>
      <rPr>
        <i/>
        <sz val="10.5"/>
        <color rgb="FF002060"/>
        <rFont val="Segoe UI"/>
        <family val="2"/>
      </rPr>
      <t xml:space="preserve"> </t>
    </r>
    <r>
      <rPr>
        <i/>
        <sz val="10"/>
        <color rgb="FF002060"/>
        <rFont val="Segoe UI"/>
        <family val="2"/>
      </rPr>
      <t>Information available on a quarterly basis.</t>
    </r>
  </si>
  <si>
    <t>Table 32: Internet Banking Transactions: January 2024 to January 2025</t>
  </si>
  <si>
    <t>Number of Customers</t>
  </si>
  <si>
    <r>
      <t>Value of Transactions (</t>
    </r>
    <r>
      <rPr>
        <i/>
        <sz val="11"/>
        <color rgb="FF002060"/>
        <rFont val="Segoe UI"/>
        <family val="2"/>
      </rPr>
      <t>Rs million</t>
    </r>
    <r>
      <rPr>
        <sz val="11"/>
        <color rgb="FF002060"/>
        <rFont val="Segoe UI"/>
        <family val="2"/>
      </rPr>
      <t>)</t>
    </r>
  </si>
  <si>
    <r>
      <t xml:space="preserve">Average Value of Transactions </t>
    </r>
    <r>
      <rPr>
        <vertAlign val="superscript"/>
        <sz val="11"/>
        <color rgb="FF002060"/>
        <rFont val="Segoe UI"/>
        <family val="2"/>
      </rPr>
      <t xml:space="preserve">1 </t>
    </r>
    <r>
      <rPr>
        <sz val="11"/>
        <color rgb="FF002060"/>
        <rFont val="Segoe UI"/>
        <family val="2"/>
      </rPr>
      <t>(</t>
    </r>
    <r>
      <rPr>
        <i/>
        <sz val="11"/>
        <color rgb="FF002060"/>
        <rFont val="Segoe UI"/>
        <family val="2"/>
      </rPr>
      <t>Rs million</t>
    </r>
    <r>
      <rPr>
        <sz val="11"/>
        <color rgb="FF002060"/>
        <rFont val="Segoe UI"/>
        <family val="2"/>
      </rPr>
      <t xml:space="preserve">) </t>
    </r>
  </si>
  <si>
    <r>
      <rPr>
        <i/>
        <vertAlign val="superscript"/>
        <sz val="10"/>
        <color rgb="FF002060"/>
        <rFont val="Segoe UI"/>
        <family val="2"/>
      </rPr>
      <t xml:space="preserve">1 </t>
    </r>
    <r>
      <rPr>
        <i/>
        <sz val="10"/>
        <color rgb="FF002060"/>
        <rFont val="Segoe UI"/>
        <family val="2"/>
      </rPr>
      <t>Average monthly transactions from the start of the calendar year.</t>
    </r>
  </si>
  <si>
    <r>
      <t xml:space="preserve">Table 33: Mobile Banking and Mobile Payments </t>
    </r>
    <r>
      <rPr>
        <b/>
        <vertAlign val="superscript"/>
        <sz val="12"/>
        <color rgb="FF002060"/>
        <rFont val="Segoe UI"/>
        <family val="2"/>
      </rPr>
      <t>1&amp;2</t>
    </r>
    <r>
      <rPr>
        <b/>
        <sz val="12"/>
        <color rgb="FF002060"/>
        <rFont val="Segoe UI"/>
        <family val="2"/>
      </rPr>
      <t>: January 2024 to January 2025</t>
    </r>
  </si>
  <si>
    <t>Number of subscribers</t>
  </si>
  <si>
    <t>Number of active agent outlets</t>
  </si>
  <si>
    <t>Number of transactions</t>
  </si>
  <si>
    <r>
      <t>Value of transactions (</t>
    </r>
    <r>
      <rPr>
        <i/>
        <sz val="11"/>
        <color rgb="FF002060"/>
        <rFont val="Segoe UI"/>
        <family val="2"/>
      </rPr>
      <t>Rs million</t>
    </r>
    <r>
      <rPr>
        <sz val="11"/>
        <color rgb="FF002060"/>
        <rFont val="Segoe UI"/>
        <family val="2"/>
      </rPr>
      <t>)</t>
    </r>
  </si>
  <si>
    <r>
      <rPr>
        <i/>
        <vertAlign val="superscript"/>
        <sz val="10"/>
        <color rgb="FF002060"/>
        <rFont val="Segoe UI"/>
        <family val="2"/>
      </rPr>
      <t>1</t>
    </r>
    <r>
      <rPr>
        <i/>
        <sz val="10"/>
        <color rgb="FF002060"/>
        <rFont val="Segoe UI"/>
        <family val="2"/>
      </rPr>
      <t xml:space="preserve"> Renamed, previously known as Mobile Transactions.</t>
    </r>
  </si>
  <si>
    <r>
      <rPr>
        <i/>
        <vertAlign val="superscript"/>
        <sz val="10"/>
        <color rgb="FF002060"/>
        <rFont val="Segoe UI"/>
        <family val="2"/>
      </rPr>
      <t>2</t>
    </r>
    <r>
      <rPr>
        <i/>
        <sz val="10"/>
        <color rgb="FF002060"/>
        <rFont val="Segoe UI"/>
        <family val="2"/>
      </rPr>
      <t xml:space="preserve"> Include non-bank entities.</t>
    </r>
  </si>
  <si>
    <r>
      <rPr>
        <i/>
        <vertAlign val="superscript"/>
        <sz val="10"/>
        <color rgb="FF002060"/>
        <rFont val="Segoe UI"/>
        <family val="2"/>
      </rPr>
      <t>2</t>
    </r>
    <r>
      <rPr>
        <i/>
        <sz val="10"/>
        <color rgb="FF002060"/>
        <rFont val="Segoe UI"/>
        <family val="2"/>
      </rPr>
      <t xml:space="preserve"> restated figures for  January 2017.</t>
    </r>
  </si>
  <si>
    <t>Source: Supervision Department.</t>
  </si>
  <si>
    <t>: Zoya Aungraheeta</t>
  </si>
  <si>
    <t>: Itranjan Seetohul / Mehisha Luchmadu</t>
  </si>
  <si>
    <t>: C Rutah</t>
  </si>
  <si>
    <t>: Supervision</t>
  </si>
  <si>
    <r>
      <t xml:space="preserve">Table 34: Assets and Liabilities of Non-Bank Deposit Taking Leasing Companies </t>
    </r>
    <r>
      <rPr>
        <b/>
        <vertAlign val="superscript"/>
        <sz val="12"/>
        <color rgb="FF002060"/>
        <rFont val="Segoe UI"/>
        <family val="2"/>
      </rPr>
      <t>1</t>
    </r>
    <r>
      <rPr>
        <b/>
        <sz val="12"/>
        <color rgb="FF002060"/>
        <rFont val="Segoe UI"/>
        <family val="2"/>
      </rPr>
      <t>: January 2024 - January 2025</t>
    </r>
  </si>
  <si>
    <r>
      <t>Jun-19</t>
    </r>
    <r>
      <rPr>
        <b/>
        <vertAlign val="superscript"/>
        <sz val="10.5"/>
        <color rgb="FF002060"/>
        <rFont val="Segoe UI"/>
        <family val="2"/>
      </rPr>
      <t>4</t>
    </r>
  </si>
  <si>
    <t xml:space="preserve">Liquid Assets </t>
  </si>
  <si>
    <t>Investment in Leased Assets</t>
  </si>
  <si>
    <t>Investment in Shares &amp; Securities</t>
  </si>
  <si>
    <t>Fixed Assets</t>
  </si>
  <si>
    <t>Share Capital (including share premium)</t>
  </si>
  <si>
    <t>Reserves and Surplus</t>
  </si>
  <si>
    <t>Shareholders' Loan</t>
  </si>
  <si>
    <r>
      <t xml:space="preserve"> 1,219.1  </t>
    </r>
    <r>
      <rPr>
        <vertAlign val="superscript"/>
        <sz val="11"/>
        <color rgb="FF002060"/>
        <rFont val="Calibri"/>
        <family val="2"/>
      </rPr>
      <t>2</t>
    </r>
  </si>
  <si>
    <t>Net income / (expenditure) for current year</t>
  </si>
  <si>
    <t>Deposits and Long-Term Liabilities</t>
  </si>
  <si>
    <t xml:space="preserve">  o/w: Deposits</t>
  </si>
  <si>
    <t>Borrowings</t>
  </si>
  <si>
    <t>Other Liabilities</t>
  </si>
  <si>
    <r>
      <rPr>
        <i/>
        <vertAlign val="superscript"/>
        <sz val="10"/>
        <color rgb="FF002060"/>
        <rFont val="Segoe UI"/>
        <family val="2"/>
      </rPr>
      <t>1</t>
    </r>
    <r>
      <rPr>
        <i/>
        <sz val="10"/>
        <color rgb="FF002060"/>
        <rFont val="Segoe UI"/>
        <family val="2"/>
      </rPr>
      <t>Include all Non-Bank Deposit Taking Institutions other than Mauritius Housing Company Ltd and The Mauritius Civil Service Mutual Aid Association Ltd.</t>
    </r>
  </si>
  <si>
    <r>
      <t>Table 35: Consolidated Quarterly Profit and Loss Statement of Non-Bank Deposit Taking Leasing Companies</t>
    </r>
    <r>
      <rPr>
        <b/>
        <vertAlign val="superscript"/>
        <sz val="12"/>
        <color rgb="FF002060"/>
        <rFont val="Segoe UI"/>
        <family val="2"/>
      </rPr>
      <t>1</t>
    </r>
    <r>
      <rPr>
        <b/>
        <sz val="12"/>
        <color rgb="FF002060"/>
        <rFont val="Segoe UI"/>
        <family val="2"/>
      </rPr>
      <t>: December 2018 - December 2024</t>
    </r>
  </si>
  <si>
    <t>Mar-22</t>
  </si>
  <si>
    <t>Jun-22</t>
  </si>
  <si>
    <t>Sep-22</t>
  </si>
  <si>
    <t>Dec-22</t>
  </si>
  <si>
    <t>Mar-23</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</si>
  <si>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</si>
  <si>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</si>
  <si>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</si>
  <si>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</si>
  <si>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</si>
  <si>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</si>
  <si>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</si>
  <si>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</si>
  <si>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</si>
  <si>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</si>
  <si>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</si>
  <si>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</si>
  <si>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</si>
  <si>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</si>
  <si>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</si>
  <si>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r>
      <rPr>
        <i/>
        <vertAlign val="superscript"/>
        <sz val="10"/>
        <color rgb="FF002060"/>
        <rFont val="Segoe UI"/>
        <family val="2"/>
      </rPr>
      <t>1</t>
    </r>
    <r>
      <rPr>
        <i/>
        <sz val="10"/>
        <color rgb="FF002060"/>
        <rFont val="Segoe UI"/>
        <family val="2"/>
      </rPr>
      <t xml:space="preserve"> Include all Non-Bank Deposit Taking Institutions other than Mauritius Housing Company Ltd and The Mauritius Civil Service Mutual Aid Association Ltd.</t>
    </r>
  </si>
  <si>
    <t>Figures may not add up to totals due to rounding up.</t>
  </si>
  <si>
    <t>Table 36: Sectorwise Distribution of Bank Credit to Non Residents: December 2024</t>
  </si>
  <si>
    <t>SECTORS</t>
  </si>
  <si>
    <t>Overdrafts</t>
  </si>
  <si>
    <t>Foreign Bills Purchased &amp; Discounted</t>
  </si>
  <si>
    <t>Bills Receivable</t>
  </si>
  <si>
    <t>Investment in Foreign Securities</t>
  </si>
  <si>
    <t>Corporate Shares</t>
  </si>
  <si>
    <t>Debentures</t>
  </si>
  <si>
    <t>Corporate Bonds</t>
  </si>
  <si>
    <t>Other Debt Securities</t>
  </si>
  <si>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</si>
  <si>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</si>
  <si>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</si>
  <si>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</si>
  <si>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</si>
  <si>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</si>
  <si>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and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</si>
  <si>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</si>
  <si>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</si>
  <si>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</si>
  <si>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</si>
  <si>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</si>
  <si>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</si>
  <si>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Education</t>
  </si>
  <si>
    <t>Human health and social work activities</t>
  </si>
  <si>
    <t>Arts, entertainment and recreation</t>
  </si>
  <si>
    <t>Other service activities</t>
  </si>
  <si>
    <t>Households</t>
  </si>
  <si>
    <t>Other institutional sectors*</t>
  </si>
  <si>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</si>
  <si>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t>Table of Contents</t>
  </si>
  <si>
    <t>Statistical Tables</t>
  </si>
  <si>
    <t>1. Selected Economic Indicators of Mauritius: 2013 to 2024</t>
  </si>
  <si>
    <t>13b. Sectoral Balance Sheet of Other Financial Corporations: 2023Q1 - 2024Q3</t>
  </si>
  <si>
    <t>13c. Sectoral Balance Sheet of Other Financial Corporations (Excluding GBCs) : 2023Q1 - 2024Q3</t>
  </si>
  <si>
    <t>13d. Other Financial Corporations Survey: 2022Q4 - 2024Q3</t>
  </si>
  <si>
    <t>13e. Financial Corporations Survey: 2022Q4 - 2024Q3</t>
  </si>
  <si>
    <t>27. Financial Soundness Indicators of Other Depository Corporations: December 2018 to September 2024</t>
  </si>
  <si>
    <t>35. Consolidated Quarterly Profit and Loss Statement of Non-Bank Deposit Taking Leasing Companies: December 2018 - December 2024</t>
  </si>
  <si>
    <t>36. Sectorwise Distribution of Bank Credit to Non Residents: December 2024</t>
  </si>
  <si>
    <t>2. FAO Food Price Indices and Oil Prices: 2021 to 2024 (Annual) and January 2021 to February 2025 (Monthly)</t>
  </si>
  <si>
    <t>4. Consumer Price Index (CPI) : January 2019 to February 2025</t>
  </si>
  <si>
    <t>5. Headline and Core Inflation Rates: February 2023 to February 2025</t>
  </si>
  <si>
    <t>6. Bank of Mauritius Statement of Financial Position as at end February 2025</t>
  </si>
  <si>
    <t>9. Sectoral Balance Sheet of Banks: January 2024 to January 2025</t>
  </si>
  <si>
    <t>10. Sectoral Balance Sheet of Non-Bank Deposit Taking Institutions: January 2024 to January 2025</t>
  </si>
  <si>
    <t>11. Sectoral Balance Sheet of Other Depository Corporations: January 2024 to January 2025</t>
  </si>
  <si>
    <t>12. Other Depository Corporations Survey: January 2024 to January 2025</t>
  </si>
  <si>
    <t>13a. Depository Corporations Survey: January 2024 to January 2025</t>
  </si>
  <si>
    <t>14a. Components and Sources of Monetary Base: January 2024 to January 2025</t>
  </si>
  <si>
    <t>14b. Components and Sources of Broad Money Liabilities: January 2024 to January 2025</t>
  </si>
  <si>
    <t>15. Bank Loans to Other Nonfinancial Corporations, Households and Other Sectors as at end-January 2025</t>
  </si>
  <si>
    <t>17a. Banks' Interest Rates on New Rupee Deposits: January 2024 to January 2025</t>
  </si>
  <si>
    <t>17b. Banks' Interest Rates on New Rupee Loans to Other Nonfinancial Corporations, Households and Other Sectors: November 2024 to January 2025</t>
  </si>
  <si>
    <t>18. Banks' Principal Interest Rates and Other Interest Rates: January 2023 to January 2025</t>
  </si>
  <si>
    <t>19. NBDTIs Loans to Other Nonfinancial Corporations, Households and Other Sectors as at end-January 2025</t>
  </si>
  <si>
    <t>16. Bank Loans to Other Nonfinancial Corporations, Households and Other Sectors: January 2024 to January 2025</t>
  </si>
  <si>
    <t>20. NBDTIs Loans to Other Nonfinancial Corporations, Households and Other Sectors: January 2024 to January 2025</t>
  </si>
  <si>
    <t>21. NBDTIs Interest Rates on New Rupee Deposits: January 2024 to January 2025</t>
  </si>
  <si>
    <t>22. NBDTIs Interest Rates on New Rupee Loans to Other Nonfinancial Corporations, Households and Other Sectors: January 2024 to January 2025</t>
  </si>
  <si>
    <t>23. ODCs Loans to Other Nonfinancial Corporations, Households and Other Sectors as at end-January 2025</t>
  </si>
  <si>
    <t>24. ODCs Loans to Other Nonfinancial Corporations, Households and Other Sectors: November 2024 to January 2025</t>
  </si>
  <si>
    <t>26. Maturity Pattern of Banks' Foreign Currency Deposits: As at end-December 2024</t>
  </si>
  <si>
    <t>25. Maintenance of Cash Reserve Ratio (CRR) by Banks: 22 February 2024 to 20 February 2025</t>
  </si>
  <si>
    <t>28. Currency in Circulation: March 2024 to February 2025</t>
  </si>
  <si>
    <t>30a. Mauritius Automated Clearing and Settlement System (MACSS) Rupee Transactions: January 2022 to February 2025</t>
  </si>
  <si>
    <t>30b. Mauritius Automated Clearing and Settlement System (MACSS) Foreign Currency Transactions: January 2022 to February 2025  (in foreign currency)</t>
  </si>
  <si>
    <t>31. Card Transactions: January 2024 to January 2025</t>
  </si>
  <si>
    <t>32. Internet Banking Transactions: January 2024 to January 2025</t>
  </si>
  <si>
    <t>33. Mobile Banking and Mobile Payments: January 2024 to January 2025</t>
  </si>
  <si>
    <t>34. Assets and Liabilities of Non-Bank Deposit Taking Leasing Companies: January 2024 - January 2025</t>
  </si>
  <si>
    <r>
      <t>Table 19: NBDTIs</t>
    </r>
    <r>
      <rPr>
        <b/>
        <vertAlign val="superscript"/>
        <sz val="12"/>
        <color rgb="FF002060"/>
        <rFont val="Segoe UI"/>
        <family val="2"/>
      </rPr>
      <t>^</t>
    </r>
    <r>
      <rPr>
        <b/>
        <sz val="12"/>
        <color rgb="FF002060"/>
        <rFont val="Segoe UI"/>
        <family val="2"/>
      </rPr>
      <t xml:space="preserve"> Loans</t>
    </r>
    <r>
      <rPr>
        <b/>
        <vertAlign val="superscript"/>
        <sz val="12"/>
        <color rgb="FF002060"/>
        <rFont val="Segoe UI"/>
        <family val="2"/>
      </rPr>
      <t>1</t>
    </r>
    <r>
      <rPr>
        <b/>
        <sz val="12"/>
        <color rgb="FF002060"/>
        <rFont val="Segoe UI"/>
        <family val="2"/>
      </rPr>
      <t xml:space="preserve"> to Other Nonfinancial Corporations, Households and Other Sectors as at end-January 2025</t>
    </r>
  </si>
  <si>
    <t>29. Cheque Clearance: January 2022 to February 2025</t>
  </si>
  <si>
    <r>
      <t xml:space="preserve">Table 7: Sectoral Balance Sheet of Bank of Mauritius </t>
    </r>
    <r>
      <rPr>
        <b/>
        <vertAlign val="superscript"/>
        <sz val="12"/>
        <color rgb="FF002060"/>
        <rFont val="Segoe UI"/>
        <family val="2"/>
      </rPr>
      <t>1</t>
    </r>
    <r>
      <rPr>
        <b/>
        <sz val="12"/>
        <color rgb="FF002060"/>
        <rFont val="Segoe UI"/>
        <family val="2"/>
      </rPr>
      <t>: February 2024 to February 2025</t>
    </r>
  </si>
  <si>
    <r>
      <t>Jun-18</t>
    </r>
    <r>
      <rPr>
        <b/>
        <vertAlign val="superscript"/>
        <sz val="11"/>
        <color rgb="FF002060"/>
        <rFont val="Segoe UI"/>
        <family val="2"/>
      </rPr>
      <t xml:space="preserve"> </t>
    </r>
  </si>
  <si>
    <t xml:space="preserve">Apr-20 </t>
  </si>
  <si>
    <t xml:space="preserve">Jun-20 </t>
  </si>
  <si>
    <t>Feb-22</t>
  </si>
  <si>
    <t>Oct-22</t>
  </si>
  <si>
    <t>Monetary Gold and SDRs</t>
  </si>
  <si>
    <t>A2.1</t>
  </si>
  <si>
    <t xml:space="preserve">     Currency</t>
  </si>
  <si>
    <t>A2.2</t>
  </si>
  <si>
    <t xml:space="preserve">     Transferable deposits</t>
  </si>
  <si>
    <t>A2.3</t>
  </si>
  <si>
    <t xml:space="preserve">     Savings deposits</t>
  </si>
  <si>
    <t>A2.4</t>
  </si>
  <si>
    <t xml:space="preserve">     Time deposits</t>
  </si>
  <si>
    <t>A9</t>
  </si>
  <si>
    <t>Deposits Included in Broad Money</t>
  </si>
  <si>
    <t>L2.1</t>
  </si>
  <si>
    <t xml:space="preserve">      Transferable deposits</t>
  </si>
  <si>
    <t>L2.2</t>
  </si>
  <si>
    <t xml:space="preserve">      Savings deposits</t>
  </si>
  <si>
    <t>L2.3</t>
  </si>
  <si>
    <t xml:space="preserve">      Time deposits</t>
  </si>
  <si>
    <t>Deposits Excluded from Broad Money</t>
  </si>
  <si>
    <t>L3.1</t>
  </si>
  <si>
    <t>L3.2</t>
  </si>
  <si>
    <t>L3.3</t>
  </si>
  <si>
    <t>Debt Securities, Included in Broad Money</t>
  </si>
  <si>
    <t>Debt Securities, Excluded from Broad Money</t>
  </si>
  <si>
    <t>L8</t>
  </si>
  <si>
    <t>L9</t>
  </si>
  <si>
    <t>L10</t>
  </si>
  <si>
    <t xml:space="preserve"> Figures may not add up to totals due to rounding.</t>
  </si>
  <si>
    <r>
      <t xml:space="preserve"> 1</t>
    </r>
    <r>
      <rPr>
        <i/>
        <sz val="10"/>
        <color rgb="FF002060"/>
        <rFont val="Segoe UI"/>
        <family val="2"/>
      </rPr>
      <t xml:space="preserve"> The sectoral balance sheet follows the concepts and principles of the IMF's Monetary and Financial Statistics Manual and Compilation Guide (2016).</t>
    </r>
  </si>
  <si>
    <r>
      <t>Table 8: Central Bank Survey</t>
    </r>
    <r>
      <rPr>
        <b/>
        <vertAlign val="superscript"/>
        <sz val="12"/>
        <color rgb="FF002060"/>
        <rFont val="Segoe UI"/>
        <family val="2"/>
      </rPr>
      <t>1</t>
    </r>
    <r>
      <rPr>
        <b/>
        <sz val="12"/>
        <color rgb="FF002060"/>
        <rFont val="Segoe UI"/>
        <family val="2"/>
      </rPr>
      <t>: February 2024 to February 2025</t>
    </r>
  </si>
  <si>
    <t>May-20</t>
  </si>
  <si>
    <r>
      <t>June-20</t>
    </r>
    <r>
      <rPr>
        <b/>
        <vertAlign val="superscript"/>
        <sz val="11"/>
        <color rgb="FF002060"/>
        <rFont val="Segoe UI"/>
        <family val="2"/>
      </rPr>
      <t xml:space="preserve"> </t>
    </r>
  </si>
  <si>
    <r>
      <t>July-20</t>
    </r>
    <r>
      <rPr>
        <b/>
        <vertAlign val="superscript"/>
        <sz val="11"/>
        <color rgb="FF002060"/>
        <rFont val="Segoe UI"/>
        <family val="2"/>
      </rPr>
      <t/>
    </r>
  </si>
  <si>
    <r>
      <t>Aug-20</t>
    </r>
    <r>
      <rPr>
        <b/>
        <vertAlign val="superscript"/>
        <sz val="11"/>
        <color rgb="FF002060"/>
        <rFont val="Segoe UI"/>
        <family val="2"/>
      </rPr>
      <t/>
    </r>
  </si>
  <si>
    <r>
      <t>Sep-20</t>
    </r>
    <r>
      <rPr>
        <b/>
        <vertAlign val="superscript"/>
        <sz val="11"/>
        <color rgb="FF002060"/>
        <rFont val="Segoe UI"/>
        <family val="2"/>
      </rPr>
      <t/>
    </r>
  </si>
  <si>
    <r>
      <t>Oct-20</t>
    </r>
    <r>
      <rPr>
        <b/>
        <vertAlign val="superscript"/>
        <sz val="11"/>
        <color rgb="FF002060"/>
        <rFont val="Segoe UI"/>
        <family val="2"/>
      </rPr>
      <t/>
    </r>
  </si>
  <si>
    <r>
      <t xml:space="preserve">   Claims on Nonresidents </t>
    </r>
    <r>
      <rPr>
        <vertAlign val="superscript"/>
        <sz val="11"/>
        <color rgb="FF002060"/>
        <rFont val="Segoe UI"/>
        <family val="2"/>
      </rPr>
      <t>2</t>
    </r>
  </si>
  <si>
    <t xml:space="preserve">   less: Liabilities to Nonresidents</t>
  </si>
  <si>
    <t>Claims on Other Depository Corporations</t>
  </si>
  <si>
    <t xml:space="preserve">Net Claims on Central Government </t>
  </si>
  <si>
    <t xml:space="preserve">    Claims on Central Government</t>
  </si>
  <si>
    <t xml:space="preserve">     less: Liabilities to Central Government</t>
  </si>
  <si>
    <t>Claims on Other Sectors</t>
  </si>
  <si>
    <t>Monetary Base</t>
  </si>
  <si>
    <t xml:space="preserve">    Currency in circulation</t>
  </si>
  <si>
    <t xml:space="preserve">    Liabilities to Other Depository Corporations</t>
  </si>
  <si>
    <t xml:space="preserve">    Liabilities to Other Sectors</t>
  </si>
  <si>
    <t>Other Liabilities to Other Depository Corporations</t>
  </si>
  <si>
    <t>Deposits and Debt Securities, Excluded from Monetary Base</t>
  </si>
  <si>
    <t xml:space="preserve">    Deposits Included in Broad Money</t>
  </si>
  <si>
    <t xml:space="preserve">    Debt Securities Included in Broad Money</t>
  </si>
  <si>
    <t xml:space="preserve">    Deposits Excluded from Broad Money</t>
  </si>
  <si>
    <t xml:space="preserve">    Debt Securities Excluded from Broad Money</t>
  </si>
  <si>
    <r>
      <t xml:space="preserve">1 </t>
    </r>
    <r>
      <rPr>
        <i/>
        <sz val="10"/>
        <color rgb="FF002060"/>
        <rFont val="Segoe UI"/>
        <family val="2"/>
      </rPr>
      <t>The Central Bank Survey (CBS) is derived from the sectoral balance sheet of the Bank of Mauritius. The CBS contains data on all components of the monetary base, which comprises the central bank liabilities underlying the monetary aggregates of the economy.</t>
    </r>
  </si>
  <si>
    <r>
      <t>2</t>
    </r>
    <r>
      <rPr>
        <i/>
        <sz val="10"/>
        <color rgb="FF002060"/>
        <rFont val="Segoe UI"/>
        <family val="2"/>
      </rPr>
      <t xml:space="preserve"> Excludes reserve position of the Fund.</t>
    </r>
  </si>
  <si>
    <t>7. Sectoral Balance Sheet of Bank of Mauritius: February 2024 to February 2025</t>
  </si>
  <si>
    <t>8. Central Bank Survey: February 2024 to February 2025</t>
  </si>
  <si>
    <t>Table 2: FAO Food Price Indices and Oil Prices: 2021 to 2024 (Annual) and January 2021 to February 2025 (Monthly)</t>
  </si>
  <si>
    <t>Period</t>
  </si>
  <si>
    <t>FAO Food Price Indices (2014-2016=100)</t>
  </si>
  <si>
    <t>Oil Prices (USD per barrel)</t>
  </si>
  <si>
    <t>Overall</t>
  </si>
  <si>
    <t xml:space="preserve">Meat </t>
  </si>
  <si>
    <t>Dairy</t>
  </si>
  <si>
    <t xml:space="preserve">Cereals </t>
  </si>
  <si>
    <t xml:space="preserve">Oils </t>
  </si>
  <si>
    <t xml:space="preserve">Sugar </t>
  </si>
  <si>
    <t>ICE Brent</t>
  </si>
  <si>
    <t>NYMEX WTI</t>
  </si>
  <si>
    <t>Yearly average</t>
  </si>
  <si>
    <t>2015        January</t>
  </si>
  <si>
    <t>March</t>
  </si>
  <si>
    <t xml:space="preserve"> June</t>
  </si>
  <si>
    <t xml:space="preserve"> July</t>
  </si>
  <si>
    <t>2016        January</t>
  </si>
  <si>
    <t>2017            January</t>
  </si>
  <si>
    <t>2018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</si>
  <si>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</si>
  <si>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</si>
  <si>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</si>
  <si>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</si>
  <si>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</si>
  <si>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</si>
  <si>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</si>
  <si>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</si>
  <si>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</si>
  <si>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</si>
  <si>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</si>
  <si>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2019                    January</t>
  </si>
  <si>
    <t>2020                    January</t>
  </si>
  <si>
    <t xml:space="preserve">                  February</t>
  </si>
  <si>
    <t xml:space="preserve">                     March</t>
  </si>
  <si>
    <t xml:space="preserve">                       April</t>
  </si>
  <si>
    <t xml:space="preserve">                        May</t>
  </si>
  <si>
    <t xml:space="preserve">                        June</t>
  </si>
  <si>
    <t xml:space="preserve">                        July</t>
  </si>
  <si>
    <t xml:space="preserve">                       August</t>
  </si>
  <si>
    <t>Monthly average</t>
  </si>
  <si>
    <t>2021                      January</t>
  </si>
  <si>
    <t>2022                     January</t>
  </si>
  <si>
    <t>2023                     January</t>
  </si>
  <si>
    <t>2024                     January</t>
  </si>
  <si>
    <t xml:space="preserve">                            February</t>
  </si>
  <si>
    <t>2025                    January</t>
  </si>
  <si>
    <t xml:space="preserve">                    February</t>
  </si>
  <si>
    <t>Source: FAO; Refinitiv.</t>
  </si>
  <si>
    <r>
      <t>Table 22: NBDTIs* Interest Rates on New Rupee Loans</t>
    </r>
    <r>
      <rPr>
        <b/>
        <vertAlign val="superscript"/>
        <sz val="12"/>
        <color rgb="FF002060"/>
        <rFont val="Segoe UI"/>
        <family val="2"/>
      </rPr>
      <t>1</t>
    </r>
    <r>
      <rPr>
        <b/>
        <sz val="12"/>
        <color rgb="FF002060"/>
        <rFont val="Segoe UI"/>
        <family val="2"/>
      </rPr>
      <t xml:space="preserve"> to Other Nonfinancial Corporations, Households and Other Sectors: January 2024 to January 2025</t>
    </r>
  </si>
  <si>
    <t>4.75-10.25</t>
  </si>
  <si>
    <t>2.90-12.00</t>
  </si>
  <si>
    <t>2.90-11.00</t>
  </si>
  <si>
    <t>4.75-10.14</t>
  </si>
  <si>
    <t>2.90-11.25</t>
  </si>
  <si>
    <t>4.75-11.20</t>
  </si>
  <si>
    <t>4.95-12.00</t>
  </si>
  <si>
    <t>4.90-14.25</t>
  </si>
  <si>
    <t>5.15-12.00</t>
  </si>
  <si>
    <t>4.75-12.00</t>
  </si>
  <si>
    <t>6.00-12.25</t>
  </si>
  <si>
    <t>5.75-12.25</t>
  </si>
  <si>
    <t>6.00-12.75</t>
  </si>
  <si>
    <t>5.80-12.50</t>
  </si>
  <si>
    <t>5.50-7.15</t>
  </si>
  <si>
    <t>6.50-7.15</t>
  </si>
  <si>
    <t>7.15</t>
  </si>
  <si>
    <t>5.00-9.95</t>
  </si>
  <si>
    <t>5.00-9.25</t>
  </si>
  <si>
    <t>5.50-9.99</t>
  </si>
  <si>
    <t>8.50-9.50</t>
  </si>
  <si>
    <t>5.80-9.95</t>
  </si>
  <si>
    <t>5.65-10.70</t>
  </si>
  <si>
    <t>9.50</t>
  </si>
  <si>
    <t>6.20-9.75</t>
  </si>
  <si>
    <t>8.59-9.50</t>
  </si>
  <si>
    <t>10.00</t>
  </si>
  <si>
    <t>11.00-12.00</t>
  </si>
  <si>
    <t>7.75-10.25</t>
  </si>
  <si>
    <t>3.90-12.00</t>
  </si>
  <si>
    <t>8.95-11.00</t>
  </si>
  <si>
    <t>10.50-11.00</t>
  </si>
  <si>
    <t>6.50-9.00</t>
  </si>
  <si>
    <t>7.95-12.75</t>
  </si>
  <si>
    <t>10.25-13.00</t>
  </si>
  <si>
    <t>7.75-11.50</t>
  </si>
  <si>
    <t>5.80-10.38</t>
  </si>
  <si>
    <t>7.95</t>
  </si>
  <si>
    <t>6.75-11.00</t>
  </si>
  <si>
    <t>8.50-11.00</t>
  </si>
  <si>
    <t>7.95-10.75</t>
  </si>
  <si>
    <t>7.95-9.95</t>
  </si>
  <si>
    <t>6.90-7.95</t>
  </si>
  <si>
    <t>6.90</t>
  </si>
  <si>
    <t>6.25</t>
  </si>
  <si>
    <t>11.00</t>
  </si>
  <si>
    <t>4.75-9.99</t>
  </si>
  <si>
    <t>5.50-7.75</t>
  </si>
  <si>
    <t>2.90-9.99</t>
  </si>
  <si>
    <t>4.85-9.75</t>
  </si>
  <si>
    <t>5.25-10.14</t>
  </si>
  <si>
    <t>5.40-9.95</t>
  </si>
  <si>
    <t>5.65-10.24</t>
  </si>
  <si>
    <t>5.15-8.95</t>
  </si>
  <si>
    <t>5.25-9.70</t>
  </si>
  <si>
    <t>8.75-12.00</t>
  </si>
  <si>
    <t>5.65-9.65</t>
  </si>
  <si>
    <t>7.65-12.50</t>
  </si>
  <si>
    <t>7.95-12.00</t>
  </si>
  <si>
    <t>6.00-11.50</t>
  </si>
  <si>
    <t>7.00-12.00</t>
  </si>
  <si>
    <t>6.00-11.60</t>
  </si>
  <si>
    <t>9.95</t>
  </si>
  <si>
    <t>7.00</t>
  </si>
  <si>
    <t>8.25-11.50</t>
  </si>
  <si>
    <t>6.50</t>
  </si>
  <si>
    <t>12.00</t>
  </si>
  <si>
    <t>6.60</t>
  </si>
  <si>
    <t>6.65</t>
  </si>
  <si>
    <t>4.25-9.10</t>
  </si>
  <si>
    <t>9.10</t>
  </si>
  <si>
    <t>6.40-9.95</t>
  </si>
  <si>
    <t>4.75-8.50</t>
  </si>
  <si>
    <t>7.25-9.95</t>
  </si>
  <si>
    <t>2.90-10.25</t>
  </si>
  <si>
    <t>4.90-10.14</t>
  </si>
  <si>
    <t>5.50-9.95</t>
  </si>
  <si>
    <t>5.15-10.25</t>
  </si>
  <si>
    <t>4.90-11.00</t>
  </si>
  <si>
    <t>4.90-9.50</t>
  </si>
  <si>
    <t>4.95-11.50</t>
  </si>
  <si>
    <t>6.20-8.40</t>
  </si>
  <si>
    <t>6.65-12.00</t>
  </si>
  <si>
    <t>9.00-12.00</t>
  </si>
  <si>
    <t>7.50-10.75</t>
  </si>
  <si>
    <t>8.50-12.00</t>
  </si>
  <si>
    <t>7.75-12.25</t>
  </si>
  <si>
    <t>8.00-12.00</t>
  </si>
  <si>
    <t>4.75-9.95</t>
  </si>
  <si>
    <t>4.90-9.99</t>
  </si>
  <si>
    <t>4.90-10.25</t>
  </si>
  <si>
    <t>4.90-11.20</t>
  </si>
  <si>
    <t>5.35-12.49</t>
  </si>
  <si>
    <t>7.00-12.25</t>
  </si>
  <si>
    <t>7.50-12.00</t>
  </si>
  <si>
    <t>6.75-12.25</t>
  </si>
  <si>
    <t>5.75-11.00</t>
  </si>
  <si>
    <t>6.50-9.95</t>
  </si>
  <si>
    <t>6.70-11.00</t>
  </si>
  <si>
    <t>6.00-9.95</t>
  </si>
  <si>
    <t>3.90-11.00</t>
  </si>
  <si>
    <t>5.50-10.74</t>
  </si>
  <si>
    <t>5.50-11.74</t>
  </si>
  <si>
    <t>6.15-14.25</t>
  </si>
  <si>
    <t>5.65-11.65</t>
  </si>
  <si>
    <t>5.65-11.00</t>
  </si>
  <si>
    <t>7.30-12.00</t>
  </si>
  <si>
    <t>8.99-12.00</t>
  </si>
  <si>
    <t>7.75-12.50</t>
  </si>
  <si>
    <t>7.85-12.00</t>
  </si>
  <si>
    <t>9.25-10.00</t>
  </si>
  <si>
    <t>6.25-9.50</t>
  </si>
  <si>
    <t>6.25-9.95</t>
  </si>
  <si>
    <t>4.75-9.00</t>
  </si>
  <si>
    <t>4.75-9.50</t>
  </si>
  <si>
    <t>10.20</t>
  </si>
  <si>
    <t>6.75-9.95</t>
  </si>
  <si>
    <t>5.15-11.00</t>
  </si>
  <si>
    <t>5.55-9.00</t>
  </si>
  <si>
    <t>6.90-10.20</t>
  </si>
  <si>
    <t>7.30-11.00</t>
  </si>
  <si>
    <t>6.20-11.00</t>
  </si>
  <si>
    <t>10.50</t>
  </si>
  <si>
    <t>9.25-11.50</t>
  </si>
  <si>
    <t>7.75-10.75</t>
  </si>
  <si>
    <t>10.00-12.00</t>
  </si>
  <si>
    <t>7.75-11.00</t>
  </si>
  <si>
    <t>7.50-11.00</t>
  </si>
  <si>
    <t>11.50</t>
  </si>
  <si>
    <t>5.50-6.75</t>
  </si>
  <si>
    <t>10.75-11.00</t>
  </si>
  <si>
    <t>6.25-9.75</t>
  </si>
  <si>
    <t>6.90-11.00</t>
  </si>
  <si>
    <t>7.00-11.50</t>
  </si>
  <si>
    <t>6.75</t>
  </si>
  <si>
    <t>5.48-9.50</t>
  </si>
  <si>
    <t>4.75-5.75</t>
  </si>
  <si>
    <t>5.00</t>
  </si>
  <si>
    <t>5.15</t>
  </si>
  <si>
    <t>5.75</t>
  </si>
  <si>
    <t>6.90-10.25</t>
  </si>
  <si>
    <t>6.10-10.75</t>
  </si>
  <si>
    <t>9.75</t>
  </si>
  <si>
    <t>9.99-11.00</t>
  </si>
  <si>
    <t>8.00-12.50</t>
  </si>
  <si>
    <t>7.30-9.99</t>
  </si>
  <si>
    <t>6.50-8.00</t>
  </si>
  <si>
    <t>9.25-12.15</t>
  </si>
  <si>
    <t>7.75-12.15</t>
  </si>
  <si>
    <t>8.00-12.25</t>
  </si>
  <si>
    <t>9.00-11.00</t>
  </si>
  <si>
    <t>9.75-11.00</t>
  </si>
  <si>
    <t>6.00-9.50</t>
  </si>
  <si>
    <t>10.70-12.00</t>
  </si>
  <si>
    <t>8.25</t>
  </si>
  <si>
    <t>6.00</t>
  </si>
  <si>
    <t>9.50-11.00</t>
  </si>
  <si>
    <t>11.25</t>
  </si>
  <si>
    <t>8.50</t>
  </si>
  <si>
    <t>7.50-7.99</t>
  </si>
  <si>
    <t>7.25-8.50</t>
  </si>
  <si>
    <t>4.75-9.25</t>
  </si>
  <si>
    <t>4.95-8.70</t>
  </si>
  <si>
    <t>10.25</t>
  </si>
  <si>
    <t>6.50-7.75</t>
  </si>
  <si>
    <t>9.99-12.00</t>
  </si>
  <si>
    <t>9.65</t>
  </si>
  <si>
    <t>10.00-11.00</t>
  </si>
  <si>
    <t>6.75-7.25</t>
  </si>
  <si>
    <t>7.25</t>
  </si>
  <si>
    <t>5.50-9.50</t>
  </si>
  <si>
    <t>4.75-7.95</t>
  </si>
  <si>
    <t>4.95-9.75</t>
  </si>
  <si>
    <t>4.75-10.70</t>
  </si>
  <si>
    <t>5.90-12.00</t>
  </si>
  <si>
    <t>6.88-12.25</t>
  </si>
  <si>
    <t>5.50-11.00</t>
  </si>
  <si>
    <t>9.85-12.00</t>
  </si>
  <si>
    <t>9.00-12.50</t>
  </si>
  <si>
    <t>6.50-11.00</t>
  </si>
  <si>
    <t>5.00-8.95</t>
  </si>
  <si>
    <t>6.92-8.95</t>
  </si>
  <si>
    <t>4.95-10.00</t>
  </si>
  <si>
    <t>4.90-9.95</t>
  </si>
  <si>
    <t>5.25-9.99</t>
  </si>
  <si>
    <t>6.25-11.50</t>
  </si>
  <si>
    <t>5.25-11.00</t>
  </si>
  <si>
    <t>7.20-12.00</t>
  </si>
  <si>
    <t>9.75-11.50</t>
  </si>
  <si>
    <t>7.25-12.00</t>
  </si>
  <si>
    <t>6.75-11.15</t>
  </si>
  <si>
    <t>6.90-12.00</t>
  </si>
  <si>
    <t>6.50-10.00</t>
  </si>
  <si>
    <t>7.06</t>
  </si>
  <si>
    <t>8.75</t>
  </si>
  <si>
    <t>9.00-9.50</t>
  </si>
  <si>
    <t>7.25-8.00</t>
  </si>
  <si>
    <t>8.00</t>
  </si>
  <si>
    <t>7.12-10.25</t>
  </si>
  <si>
    <t>7.00-7.90</t>
  </si>
  <si>
    <t>4.90-8.25</t>
  </si>
  <si>
    <t>5.90</t>
  </si>
  <si>
    <t>8.50-8.75</t>
  </si>
  <si>
    <t>4.90-7.25</t>
  </si>
  <si>
    <t>5.50</t>
  </si>
  <si>
    <t>6.75-9.75</t>
  </si>
  <si>
    <t>6.00-8.00</t>
  </si>
  <si>
    <t>6.81-8.75</t>
  </si>
  <si>
    <t>6.75-8.95</t>
  </si>
  <si>
    <t>7.15-9.50</t>
  </si>
  <si>
    <t>6.05-9.75</t>
  </si>
  <si>
    <t>9.00-9.65</t>
  </si>
  <si>
    <t>5.15-10.00</t>
  </si>
  <si>
    <t>9.20-12.00</t>
  </si>
  <si>
    <t>7.21-10.50</t>
  </si>
  <si>
    <t>9.95-12.00</t>
  </si>
  <si>
    <t>10.85</t>
  </si>
  <si>
    <t>9.50-12.00</t>
  </si>
  <si>
    <t>10.15-12.00</t>
  </si>
  <si>
    <t>7.75</t>
  </si>
  <si>
    <t>8.00-11.00</t>
  </si>
  <si>
    <t>7.00-8.00</t>
  </si>
  <si>
    <t>4.75-7.00</t>
  </si>
  <si>
    <t>7.50-8.50</t>
  </si>
  <si>
    <t>8.90</t>
  </si>
  <si>
    <t>6.89</t>
  </si>
  <si>
    <t>2.90-9.75</t>
  </si>
  <si>
    <t>5.65-9.95</t>
  </si>
  <si>
    <t>5.65-8.75</t>
  </si>
  <si>
    <t>5.35-10.00</t>
  </si>
  <si>
    <t>6.80-9.50</t>
  </si>
  <si>
    <t>8.00-9.19</t>
  </si>
  <si>
    <t>9.20</t>
  </si>
  <si>
    <t>6.75-9.99</t>
  </si>
  <si>
    <t>10.15</t>
  </si>
  <si>
    <t>11.00-11.50</t>
  </si>
  <si>
    <t>2.00-11.00</t>
  </si>
  <si>
    <t>3.85-11.00</t>
  </si>
  <si>
    <t>1.85-11.00</t>
  </si>
  <si>
    <t>2.00-11.15</t>
  </si>
  <si>
    <t>2.40-13.00</t>
  </si>
  <si>
    <t>2.25-12.00</t>
  </si>
  <si>
    <t>2.00-12.75</t>
  </si>
  <si>
    <t>3.00-12.75</t>
  </si>
  <si>
    <t>3.00-13.25</t>
  </si>
  <si>
    <t>3.00-12.20</t>
  </si>
  <si>
    <t>2.00-12.50</t>
  </si>
  <si>
    <t>2.00-12.25</t>
  </si>
  <si>
    <t>2.00-12.00</t>
  </si>
  <si>
    <t>3.00-13.00</t>
  </si>
  <si>
    <t>2.00-12.95</t>
  </si>
  <si>
    <t>2.00-12.60</t>
  </si>
  <si>
    <t>2.50-12.25</t>
  </si>
  <si>
    <t>2.50-12.50</t>
  </si>
  <si>
    <t>2.00-9.15</t>
  </si>
  <si>
    <t>3.85-9.50</t>
  </si>
  <si>
    <t>1.85-9.30</t>
  </si>
  <si>
    <t>2.00-9.65</t>
  </si>
  <si>
    <t>2.15-9.55</t>
  </si>
  <si>
    <t>2.40-9.90</t>
  </si>
  <si>
    <t>2.25-9.90</t>
  </si>
  <si>
    <t>2.00-10.65</t>
  </si>
  <si>
    <t>3.00-11.65</t>
  </si>
  <si>
    <t>3.00-11.80</t>
  </si>
  <si>
    <t>3.00-12.15</t>
  </si>
  <si>
    <t>2.00-12.15</t>
  </si>
  <si>
    <t>2.00-11.65</t>
  </si>
  <si>
    <t>3.00-9.65</t>
  </si>
  <si>
    <t>3.00-11.00</t>
  </si>
  <si>
    <t>2.00-10.50</t>
  </si>
  <si>
    <t>2.50-10.00</t>
  </si>
  <si>
    <t>5.85-6.10</t>
  </si>
  <si>
    <t>6.00-7.00</t>
  </si>
  <si>
    <t>7.50-7.75</t>
  </si>
  <si>
    <t>6.00-7.50</t>
  </si>
  <si>
    <t>10.65</t>
  </si>
  <si>
    <r>
      <t>4. Global Business Corporations ( GBCs</t>
    </r>
    <r>
      <rPr>
        <b/>
        <vertAlign val="superscript"/>
        <sz val="11"/>
        <color rgb="FF002060"/>
        <rFont val="Segoe UI"/>
        <family val="2"/>
      </rPr>
      <t>2</t>
    </r>
    <r>
      <rPr>
        <b/>
        <sz val="11"/>
        <color rgb="FF002060"/>
        <rFont val="Segoe UI"/>
        <family val="2"/>
      </rPr>
      <t>)</t>
    </r>
  </si>
  <si>
    <t>7.75-9.00</t>
  </si>
  <si>
    <t>5. Authorised Companies</t>
  </si>
  <si>
    <t>6. Public Non-Financial corporations</t>
  </si>
  <si>
    <r>
      <rPr>
        <i/>
        <vertAlign val="superscript"/>
        <sz val="10"/>
        <color rgb="FF002060"/>
        <rFont val="Segoe UI"/>
        <family val="2"/>
      </rPr>
      <t>2</t>
    </r>
    <r>
      <rPr>
        <i/>
        <sz val="10"/>
        <color rgb="FF002060"/>
        <rFont val="Segoe UI"/>
        <family val="2"/>
      </rPr>
      <t xml:space="preserve"> Following IMF recommendations, with effect from January 2022, Global Business Corporations (GBCs) include both financial and non-financial GBCs.</t>
    </r>
  </si>
  <si>
    <t>Table 3: Outstanding Public Sector Debt: December 2022 to December 2024</t>
  </si>
  <si>
    <t>Jun-24</t>
  </si>
  <si>
    <t>Sep-24</t>
  </si>
  <si>
    <r>
      <t xml:space="preserve">Dec-24 </t>
    </r>
    <r>
      <rPr>
        <b/>
        <vertAlign val="superscript"/>
        <sz val="11"/>
        <color rgb="FF002060"/>
        <rFont val="Segoe UI"/>
        <family val="2"/>
      </rPr>
      <t>1</t>
    </r>
  </si>
  <si>
    <t>Mar 2016</t>
  </si>
  <si>
    <t>Mar 2017</t>
  </si>
  <si>
    <t>Mar 2018</t>
  </si>
  <si>
    <t>Mar 2019</t>
  </si>
  <si>
    <t>Mar 2020</t>
  </si>
  <si>
    <t>Mar 2021</t>
  </si>
  <si>
    <t>Mar 2022</t>
  </si>
  <si>
    <t>Mar 2023</t>
  </si>
  <si>
    <t>Mar 2024</t>
  </si>
  <si>
    <t>Mar 2025</t>
  </si>
  <si>
    <t>Mar 2026</t>
  </si>
  <si>
    <t>Mar 2027</t>
  </si>
  <si>
    <t>Mar 2028</t>
  </si>
  <si>
    <t>Mar 2029</t>
  </si>
  <si>
    <t>Mar 2030</t>
  </si>
  <si>
    <t>Mar 2031</t>
  </si>
  <si>
    <t>Mar 2032</t>
  </si>
  <si>
    <t>Mar 2033</t>
  </si>
  <si>
    <t>Mar 2034</t>
  </si>
  <si>
    <t>Mar 2035</t>
  </si>
  <si>
    <t>Mar 2036</t>
  </si>
  <si>
    <t>Mar 2037</t>
  </si>
  <si>
    <t>Mar 2038</t>
  </si>
  <si>
    <t>Mar 2039</t>
  </si>
  <si>
    <t>Mar 2040</t>
  </si>
  <si>
    <t>Mar 2041</t>
  </si>
  <si>
    <t>Mar 2042</t>
  </si>
  <si>
    <t>Mar 2043</t>
  </si>
  <si>
    <t>Mar 2044</t>
  </si>
  <si>
    <t>Mar 2045</t>
  </si>
  <si>
    <t>Mar 2046</t>
  </si>
  <si>
    <t>Mar 2047</t>
  </si>
  <si>
    <t>Mar 2048</t>
  </si>
  <si>
    <t>1. Short-term Domestic Obligations</t>
  </si>
  <si>
    <t>2. Medium-term Domestic Obligations</t>
  </si>
  <si>
    <t>3. Long-term Domestic Obligations</t>
  </si>
  <si>
    <t>4. Government securities issued for mopping up excess liquidity</t>
  </si>
  <si>
    <t xml:space="preserve">5. Central Government Domestic Debt  </t>
  </si>
  <si>
    <t xml:space="preserve"> As a percentage of GDP</t>
  </si>
  <si>
    <t>6. Central Government External Debt</t>
  </si>
  <si>
    <t>7. Extra Budgetary Units Domestic Debt</t>
  </si>
  <si>
    <t>8. Extra Budgetary Units External Debt</t>
  </si>
  <si>
    <t>9. Local Government Debt</t>
  </si>
  <si>
    <t>10. Public Enterprises Domestic Debt</t>
  </si>
  <si>
    <t>11. Public Enterprises External Debt</t>
  </si>
  <si>
    <t>12. Public Sector Domestic Debt</t>
  </si>
  <si>
    <t>13. Public Sector External Debt</t>
  </si>
  <si>
    <t>14. Public Sector Debt (Gross) prior to consolidation adjustment</t>
  </si>
  <si>
    <t>15. Consolidation adjustment (iro Govt Securities held by non-financial public sector entities)</t>
  </si>
  <si>
    <t>16. Public Sector Debt (Gross) after consolidation adjustment</t>
  </si>
  <si>
    <r>
      <t>17. Public Sector Net Debt</t>
    </r>
    <r>
      <rPr>
        <vertAlign val="superscript"/>
        <sz val="11"/>
        <color rgb="FF002060"/>
        <rFont val="Segoe UI"/>
        <family val="2"/>
      </rPr>
      <t>2</t>
    </r>
  </si>
  <si>
    <r>
      <rPr>
        <i/>
        <vertAlign val="superscript"/>
        <sz val="10"/>
        <color rgb="FF002060"/>
        <rFont val="Segoe UI"/>
        <family val="2"/>
      </rPr>
      <t>1</t>
    </r>
    <r>
      <rPr>
        <i/>
        <sz val="10"/>
        <color rgb="FF002060"/>
        <rFont val="Segoe UI"/>
        <family val="2"/>
      </rPr>
      <t xml:space="preserve"> Provisional.</t>
    </r>
  </si>
  <si>
    <r>
      <rPr>
        <i/>
        <vertAlign val="superscript"/>
        <sz val="10"/>
        <color rgb="FF002060"/>
        <rFont val="Segoe UI"/>
        <family val="2"/>
      </rPr>
      <t>2</t>
    </r>
    <r>
      <rPr>
        <i/>
        <sz val="10"/>
        <color rgb="FF002060"/>
        <rFont val="Segoe UI"/>
        <family val="2"/>
      </rPr>
      <t xml:space="preserve"> Public sector net debt was not applicable prior to March 2020 as Section 6(1A) of Public Debt Management Act was amended in 
   The Covid-19 (Miscellaneous Provisions) Act in May 2020, which is effective as from 23 March 2020. </t>
    </r>
  </si>
  <si>
    <t>Notes: (i) Short-term: Up to 12 months; Medium-term: Over 1 year but less than 5 years; Long-term: 5 years and above.</t>
  </si>
  <si>
    <t xml:space="preserve">           (ii) Figures may not add up to totals due to rounding.</t>
  </si>
  <si>
    <t>Source: Ministry of Finance.</t>
  </si>
  <si>
    <t>GDP</t>
  </si>
  <si>
    <r>
      <t>Table 26: Maturity Pattern of  Banks' Foreign Currency Deposits</t>
    </r>
    <r>
      <rPr>
        <b/>
        <vertAlign val="superscript"/>
        <sz val="12"/>
        <color indexed="56"/>
        <rFont val="Segoe UI"/>
        <family val="2"/>
      </rPr>
      <t>1</t>
    </r>
    <r>
      <rPr>
        <b/>
        <sz val="12"/>
        <color indexed="56"/>
        <rFont val="Segoe UI"/>
        <family val="2"/>
      </rPr>
      <t>: As at end-December 2024</t>
    </r>
  </si>
  <si>
    <r>
      <t>Table 1: Selected Economic Indicators of Mauritius:</t>
    </r>
    <r>
      <rPr>
        <b/>
        <sz val="12"/>
        <rFont val="Segoe UI"/>
        <family val="2"/>
      </rPr>
      <t xml:space="preserve"> 2013</t>
    </r>
    <r>
      <rPr>
        <b/>
        <sz val="12"/>
        <color rgb="FF002060"/>
        <rFont val="Segoe UI"/>
        <family val="2"/>
      </rPr>
      <t xml:space="preserve"> to 2024</t>
    </r>
  </si>
  <si>
    <t>Unit</t>
  </si>
  <si>
    <r>
      <t xml:space="preserve">1. Population-Republic of Mauritius </t>
    </r>
    <r>
      <rPr>
        <b/>
        <vertAlign val="superscript"/>
        <sz val="11"/>
        <color rgb="FF002060"/>
        <rFont val="Segoe UI"/>
        <family val="2"/>
      </rPr>
      <t>1</t>
    </r>
    <r>
      <rPr>
        <b/>
        <sz val="11"/>
        <color rgb="FF002060"/>
        <rFont val="Segoe UI"/>
        <family val="2"/>
      </rPr>
      <t>*</t>
    </r>
  </si>
  <si>
    <t>Mid-year</t>
  </si>
  <si>
    <t>2. Tourist Arrivals*</t>
  </si>
  <si>
    <t>Calendar Year</t>
  </si>
  <si>
    <t xml:space="preserve">1,295,410 </t>
  </si>
  <si>
    <t xml:space="preserve">1,382,177 </t>
  </si>
  <si>
    <t>3. Gross Tourism Earnings</t>
  </si>
  <si>
    <t xml:space="preserve">85,993 </t>
  </si>
  <si>
    <t xml:space="preserve">4. Real Growth Rate of Gross Value Added (at basic prices)* </t>
  </si>
  <si>
    <t xml:space="preserve">3.7 </t>
  </si>
  <si>
    <t xml:space="preserve">3.2 </t>
  </si>
  <si>
    <t xml:space="preserve">3.6 </t>
  </si>
  <si>
    <t xml:space="preserve">3.9 </t>
  </si>
  <si>
    <t xml:space="preserve">3.0 </t>
  </si>
  <si>
    <t>-14.3</t>
  </si>
  <si>
    <t>4.0</t>
  </si>
  <si>
    <r>
      <t xml:space="preserve">9.7 </t>
    </r>
    <r>
      <rPr>
        <vertAlign val="superscript"/>
        <sz val="10.5"/>
        <color rgb="FF002060"/>
        <rFont val="Segoe UI"/>
        <family val="2"/>
      </rPr>
      <t>2</t>
    </r>
  </si>
  <si>
    <r>
      <t xml:space="preserve">5.6 </t>
    </r>
    <r>
      <rPr>
        <vertAlign val="superscript"/>
        <sz val="10.5"/>
        <color rgb="FF002060"/>
        <rFont val="Segoe UI"/>
        <family val="2"/>
      </rPr>
      <t>2</t>
    </r>
  </si>
  <si>
    <r>
      <t xml:space="preserve">5.1 </t>
    </r>
    <r>
      <rPr>
        <vertAlign val="superscript"/>
        <sz val="10.5"/>
        <color rgb="FF002060"/>
        <rFont val="Segoe UI"/>
        <family val="2"/>
      </rPr>
      <t>5</t>
    </r>
  </si>
  <si>
    <t xml:space="preserve">5. Real Growth Rate of Gross Domestic Product (at market prices)* </t>
  </si>
  <si>
    <t xml:space="preserve">3.8 </t>
  </si>
  <si>
    <t xml:space="preserve">4.0 </t>
  </si>
  <si>
    <t xml:space="preserve">2.9 </t>
  </si>
  <si>
    <t>-14.5</t>
  </si>
  <si>
    <t>3.4</t>
  </si>
  <si>
    <r>
      <t xml:space="preserve">8.7 </t>
    </r>
    <r>
      <rPr>
        <vertAlign val="superscript"/>
        <sz val="10.5"/>
        <color rgb="FF002060"/>
        <rFont val="Segoe UI"/>
        <family val="2"/>
      </rPr>
      <t>2</t>
    </r>
  </si>
  <si>
    <t xml:space="preserve">6. Gross Domestic Product (at market prices)* </t>
  </si>
  <si>
    <t>448,874</t>
  </si>
  <si>
    <t xml:space="preserve">478,807 </t>
  </si>
  <si>
    <r>
      <t xml:space="preserve">570,301 </t>
    </r>
    <r>
      <rPr>
        <vertAlign val="superscript"/>
        <sz val="10.5"/>
        <color rgb="FF002060"/>
        <rFont val="Segoe UI"/>
        <family val="2"/>
      </rPr>
      <t>2</t>
    </r>
  </si>
  <si>
    <r>
      <t>641,331</t>
    </r>
    <r>
      <rPr>
        <vertAlign val="superscript"/>
        <sz val="10.5"/>
        <color rgb="FF002060"/>
        <rFont val="Segoe UI"/>
        <family val="2"/>
      </rPr>
      <t xml:space="preserve"> 2</t>
    </r>
  </si>
  <si>
    <r>
      <t>698,537</t>
    </r>
    <r>
      <rPr>
        <vertAlign val="superscript"/>
        <sz val="10.5"/>
        <color rgb="FF002060"/>
        <rFont val="Segoe UI"/>
        <family val="2"/>
      </rPr>
      <t xml:space="preserve"> 5</t>
    </r>
  </si>
  <si>
    <t xml:space="preserve">7. Gross National Income (at market prices)^* </t>
  </si>
  <si>
    <t>457,535</t>
  </si>
  <si>
    <t xml:space="preserve">486,019 </t>
  </si>
  <si>
    <r>
      <t xml:space="preserve">580,670 </t>
    </r>
    <r>
      <rPr>
        <vertAlign val="superscript"/>
        <sz val="10.5"/>
        <color rgb="FF002060"/>
        <rFont val="Segoe UI"/>
        <family val="2"/>
      </rPr>
      <t>2</t>
    </r>
  </si>
  <si>
    <r>
      <t xml:space="preserve"> 667,426 </t>
    </r>
    <r>
      <rPr>
        <vertAlign val="superscript"/>
        <sz val="10.5"/>
        <color rgb="FF002060"/>
        <rFont val="Segoe UI"/>
        <family val="2"/>
      </rPr>
      <t>2</t>
    </r>
  </si>
  <si>
    <r>
      <t>732,039</t>
    </r>
    <r>
      <rPr>
        <vertAlign val="superscript"/>
        <sz val="10.5"/>
        <color rgb="FF002060"/>
        <rFont val="Segoe UI"/>
        <family val="2"/>
      </rPr>
      <t xml:space="preserve"> 5</t>
    </r>
  </si>
  <si>
    <t xml:space="preserve">8. GNI Per Capita (at market prices)^* </t>
  </si>
  <si>
    <t xml:space="preserve">Calendar Year </t>
  </si>
  <si>
    <t>361,398</t>
  </si>
  <si>
    <r>
      <t>383,800</t>
    </r>
    <r>
      <rPr>
        <vertAlign val="superscript"/>
        <sz val="10.5"/>
        <color rgb="FF002060"/>
        <rFont val="Segoe UI"/>
        <family val="2"/>
      </rPr>
      <t xml:space="preserve"> </t>
    </r>
  </si>
  <si>
    <r>
      <t xml:space="preserve">459,928 </t>
    </r>
    <r>
      <rPr>
        <vertAlign val="superscript"/>
        <sz val="10.5"/>
        <color rgb="FF002060"/>
        <rFont val="Segoe UI"/>
        <family val="2"/>
      </rPr>
      <t>2</t>
    </r>
  </si>
  <si>
    <r>
      <t>529,266</t>
    </r>
    <r>
      <rPr>
        <vertAlign val="superscript"/>
        <sz val="10.5"/>
        <color rgb="FF002060"/>
        <rFont val="Segoe UI"/>
        <family val="2"/>
      </rPr>
      <t xml:space="preserve"> 2</t>
    </r>
  </si>
  <si>
    <r>
      <t>581,210</t>
    </r>
    <r>
      <rPr>
        <vertAlign val="superscript"/>
        <sz val="10.5"/>
        <color rgb="FF002060"/>
        <rFont val="Segoe UI"/>
        <family val="2"/>
      </rPr>
      <t xml:space="preserve"> 5</t>
    </r>
  </si>
  <si>
    <t>9. Headline Inflation Rate*</t>
  </si>
  <si>
    <t>Year ended June</t>
  </si>
  <si>
    <t>10. Headline Inflation Rate*</t>
  </si>
  <si>
    <t xml:space="preserve">11. Unemployment Rate* </t>
  </si>
  <si>
    <t>9.1</t>
  </si>
  <si>
    <r>
      <t>6.3</t>
    </r>
    <r>
      <rPr>
        <vertAlign val="superscript"/>
        <sz val="10.5"/>
        <color rgb="FF002060"/>
        <rFont val="Segoe UI"/>
        <family val="2"/>
      </rPr>
      <t>3</t>
    </r>
  </si>
  <si>
    <t>n.a</t>
  </si>
  <si>
    <t>12. Current Account Balance</t>
  </si>
  <si>
    <t>-17,758</t>
  </si>
  <si>
    <t>-22,695</t>
  </si>
  <si>
    <t>-30,438</t>
  </si>
  <si>
    <t xml:space="preserve">-51,914 </t>
  </si>
  <si>
    <t>-68,206</t>
  </si>
  <si>
    <r>
      <t xml:space="preserve">-45,816 </t>
    </r>
    <r>
      <rPr>
        <vertAlign val="superscript"/>
        <sz val="10.5"/>
        <color rgb="FF002060"/>
        <rFont val="Segoe UI"/>
        <family val="2"/>
      </rPr>
      <t>3</t>
    </r>
  </si>
  <si>
    <r>
      <t>-32,854</t>
    </r>
    <r>
      <rPr>
        <vertAlign val="superscript"/>
        <sz val="10.5"/>
        <color rgb="FF002060"/>
        <rFont val="Segoe UI"/>
        <family val="2"/>
      </rPr>
      <t xml:space="preserve"> 2</t>
    </r>
  </si>
  <si>
    <t>13. Current Account Balance</t>
  </si>
  <si>
    <t>-18,995</t>
  </si>
  <si>
    <t>-25,650</t>
  </si>
  <si>
    <t>-39,694</t>
  </si>
  <si>
    <t xml:space="preserve">-62,641 </t>
  </si>
  <si>
    <t>-63,511</t>
  </si>
  <si>
    <r>
      <t>-29,345</t>
    </r>
    <r>
      <rPr>
        <vertAlign val="superscript"/>
        <sz val="10.5"/>
        <color rgb="FF002060"/>
        <rFont val="Segoe UI"/>
        <family val="2"/>
      </rPr>
      <t xml:space="preserve"> 3</t>
    </r>
  </si>
  <si>
    <r>
      <t>14. Overall Balance of Payments</t>
    </r>
    <r>
      <rPr>
        <b/>
        <vertAlign val="superscript"/>
        <sz val="11"/>
        <color rgb="FF002060"/>
        <rFont val="Segoe UI"/>
        <family val="2"/>
      </rPr>
      <t xml:space="preserve"> </t>
    </r>
  </si>
  <si>
    <t xml:space="preserve">+20,335 </t>
  </si>
  <si>
    <t>+15,939</t>
  </si>
  <si>
    <t>+15,105</t>
  </si>
  <si>
    <t>+26,921</t>
  </si>
  <si>
    <t>+18,644</t>
  </si>
  <si>
    <t>+47,549</t>
  </si>
  <si>
    <t>+17,521</t>
  </si>
  <si>
    <t>-3,534</t>
  </si>
  <si>
    <t>-6,818</t>
  </si>
  <si>
    <t>+29,317</t>
  </si>
  <si>
    <t>+61,375</t>
  </si>
  <si>
    <r>
      <t>15. Overall Balance of Payments</t>
    </r>
    <r>
      <rPr>
        <b/>
        <vertAlign val="superscript"/>
        <sz val="11"/>
        <color rgb="FF002060"/>
        <rFont val="Segoe UI"/>
        <family val="2"/>
      </rPr>
      <t xml:space="preserve"> </t>
    </r>
  </si>
  <si>
    <t xml:space="preserve">+16,580 </t>
  </si>
  <si>
    <t>+28,315</t>
  </si>
  <si>
    <t>+16,618</t>
  </si>
  <si>
    <t>+32,834</t>
  </si>
  <si>
    <t>-21,058</t>
  </si>
  <si>
    <t>+55,200</t>
  </si>
  <si>
    <t xml:space="preserve">-13,857 </t>
  </si>
  <si>
    <t>16. Gross Official International Reserves</t>
  </si>
  <si>
    <t>End-December</t>
  </si>
  <si>
    <t>342,210</t>
  </si>
  <si>
    <t>17. Total Imports (c.i.f.)*</t>
  </si>
  <si>
    <t>283,871</t>
  </si>
  <si>
    <r>
      <t xml:space="preserve">314,054 </t>
    </r>
    <r>
      <rPr>
        <vertAlign val="superscript"/>
        <sz val="10.5"/>
        <color rgb="FF002060"/>
        <rFont val="Segoe UI"/>
        <family val="2"/>
      </rPr>
      <t>3</t>
    </r>
  </si>
  <si>
    <t xml:space="preserve">18. Total Exports (f.o.b.)* </t>
  </si>
  <si>
    <t>103, 895</t>
  </si>
  <si>
    <r>
      <t xml:space="preserve">110,313 </t>
    </r>
    <r>
      <rPr>
        <vertAlign val="superscript"/>
        <sz val="10.5"/>
        <color rgb="FF002060"/>
        <rFont val="Segoe UI"/>
        <family val="2"/>
      </rPr>
      <t>3</t>
    </r>
  </si>
  <si>
    <t>19. Ratio of Budget Deficit to GDP at market prices**</t>
  </si>
  <si>
    <t>@</t>
  </si>
  <si>
    <t xml:space="preserve">5.6 </t>
  </si>
  <si>
    <r>
      <t xml:space="preserve">4.8 </t>
    </r>
    <r>
      <rPr>
        <vertAlign val="superscript"/>
        <sz val="10.5"/>
        <color rgb="FF002060"/>
        <rFont val="Segoe UI"/>
        <family val="2"/>
      </rPr>
      <t>2</t>
    </r>
  </si>
  <si>
    <r>
      <t xml:space="preserve">5.7 </t>
    </r>
    <r>
      <rPr>
        <vertAlign val="superscript"/>
        <sz val="10.5"/>
        <color rgb="FF002060"/>
        <rFont val="Segoe UI"/>
        <family val="2"/>
      </rPr>
      <t>2</t>
    </r>
  </si>
  <si>
    <r>
      <t xml:space="preserve">6.7 </t>
    </r>
    <r>
      <rPr>
        <vertAlign val="superscript"/>
        <sz val="10.5"/>
        <color rgb="FF002060"/>
        <rFont val="Segoe UI"/>
        <family val="2"/>
      </rPr>
      <t>4</t>
    </r>
  </si>
  <si>
    <t>20. External Debt: Budgetary Central Government (BCG)</t>
  </si>
  <si>
    <t xml:space="preserve">End-December </t>
  </si>
  <si>
    <t xml:space="preserve">41,414 </t>
  </si>
  <si>
    <t xml:space="preserve">39,592 </t>
  </si>
  <si>
    <t xml:space="preserve">68,736 </t>
  </si>
  <si>
    <r>
      <t>89,709</t>
    </r>
    <r>
      <rPr>
        <vertAlign val="superscript"/>
        <sz val="10.5"/>
        <color rgb="FF002060"/>
        <rFont val="Segoe UI"/>
        <family val="2"/>
      </rPr>
      <t xml:space="preserve"> </t>
    </r>
  </si>
  <si>
    <r>
      <t xml:space="preserve">81,788 </t>
    </r>
    <r>
      <rPr>
        <vertAlign val="superscript"/>
        <sz val="10.5"/>
        <color rgb="FF002060"/>
        <rFont val="Segoe UI"/>
        <family val="2"/>
      </rPr>
      <t>2</t>
    </r>
  </si>
  <si>
    <r>
      <t xml:space="preserve">83,947 </t>
    </r>
    <r>
      <rPr>
        <vertAlign val="superscript"/>
        <sz val="11.5"/>
        <color rgb="FF002060"/>
        <rFont val="Segoe UI"/>
        <family val="2"/>
      </rPr>
      <t>2</t>
    </r>
  </si>
  <si>
    <r>
      <t xml:space="preserve">96,713 </t>
    </r>
    <r>
      <rPr>
        <vertAlign val="superscript"/>
        <sz val="10.5"/>
        <color rgb="FF002060"/>
        <rFont val="Segoe UI"/>
        <family val="2"/>
      </rPr>
      <t>3</t>
    </r>
  </si>
  <si>
    <t>21. Ratio of BCG External Debt to GDP at market prices**</t>
  </si>
  <si>
    <t xml:space="preserve">8.6 </t>
  </si>
  <si>
    <t xml:space="preserve">7.9 </t>
  </si>
  <si>
    <t xml:space="preserve">16.0 </t>
  </si>
  <si>
    <r>
      <t>18.7</t>
    </r>
    <r>
      <rPr>
        <vertAlign val="superscript"/>
        <sz val="10.5"/>
        <color rgb="FF002060"/>
        <rFont val="Segoe UI"/>
        <family val="2"/>
      </rPr>
      <t xml:space="preserve"> </t>
    </r>
  </si>
  <si>
    <r>
      <t xml:space="preserve">14.3 </t>
    </r>
    <r>
      <rPr>
        <vertAlign val="superscript"/>
        <sz val="10.5"/>
        <color rgb="FF002060"/>
        <rFont val="Segoe UI"/>
        <family val="2"/>
      </rPr>
      <t>2</t>
    </r>
  </si>
  <si>
    <r>
      <t xml:space="preserve">12.7 </t>
    </r>
    <r>
      <rPr>
        <vertAlign val="superscript"/>
        <sz val="11.5"/>
        <color rgb="FF002060"/>
        <rFont val="Segoe UI"/>
        <family val="2"/>
      </rPr>
      <t>2</t>
    </r>
  </si>
  <si>
    <r>
      <t xml:space="preserve">13.8 </t>
    </r>
    <r>
      <rPr>
        <vertAlign val="superscript"/>
        <sz val="11.5"/>
        <color rgb="FF002060"/>
        <rFont val="Segoe UI"/>
        <family val="2"/>
      </rPr>
      <t>3</t>
    </r>
  </si>
  <si>
    <t>22. Internal Debt: Budgetary Central Government (BCG)</t>
  </si>
  <si>
    <t xml:space="preserve">234,258 </t>
  </si>
  <si>
    <t xml:space="preserve">252,862 </t>
  </si>
  <si>
    <t xml:space="preserve">258,807 </t>
  </si>
  <si>
    <r>
      <t>291,907</t>
    </r>
    <r>
      <rPr>
        <vertAlign val="superscript"/>
        <sz val="10.5"/>
        <color rgb="FF002060"/>
        <rFont val="Segoe UI"/>
        <family val="2"/>
      </rPr>
      <t xml:space="preserve"> </t>
    </r>
  </si>
  <si>
    <r>
      <t xml:space="preserve">331,265 </t>
    </r>
    <r>
      <rPr>
        <vertAlign val="superscript"/>
        <sz val="10.5"/>
        <color rgb="FF002060"/>
        <rFont val="Segoe UI"/>
        <family val="2"/>
      </rPr>
      <t>2</t>
    </r>
  </si>
  <si>
    <r>
      <t xml:space="preserve">367,632 </t>
    </r>
    <r>
      <rPr>
        <vertAlign val="superscript"/>
        <sz val="11.5"/>
        <color rgb="FF002060"/>
        <rFont val="Segoe UI"/>
        <family val="2"/>
      </rPr>
      <t>2</t>
    </r>
  </si>
  <si>
    <r>
      <t xml:space="preserve">441,216 </t>
    </r>
    <r>
      <rPr>
        <vertAlign val="superscript"/>
        <sz val="10.5"/>
        <color rgb="FF002060"/>
        <rFont val="Segoe UI"/>
        <family val="2"/>
      </rPr>
      <t>3</t>
    </r>
  </si>
  <si>
    <t>23. Ratio of BCG Internal Debt to GDP at market prices**</t>
  </si>
  <si>
    <t xml:space="preserve">48.6 </t>
  </si>
  <si>
    <t xml:space="preserve">50.7 </t>
  </si>
  <si>
    <t xml:space="preserve">60.2 </t>
  </si>
  <si>
    <t xml:space="preserve">60.7 </t>
  </si>
  <si>
    <r>
      <t xml:space="preserve">58.0 </t>
    </r>
    <r>
      <rPr>
        <vertAlign val="superscript"/>
        <sz val="10.5"/>
        <color rgb="FF002060"/>
        <rFont val="Segoe UI"/>
        <family val="2"/>
      </rPr>
      <t>2</t>
    </r>
  </si>
  <si>
    <r>
      <t xml:space="preserve">55.8 </t>
    </r>
    <r>
      <rPr>
        <vertAlign val="superscript"/>
        <sz val="11.5"/>
        <color rgb="FF002060"/>
        <rFont val="Segoe UI"/>
        <family val="2"/>
      </rPr>
      <t>2</t>
    </r>
  </si>
  <si>
    <r>
      <t xml:space="preserve">63.2 </t>
    </r>
    <r>
      <rPr>
        <vertAlign val="superscript"/>
        <sz val="10.5"/>
        <color rgb="FF002060"/>
        <rFont val="Segoe UI"/>
        <family val="2"/>
      </rPr>
      <t>3</t>
    </r>
  </si>
  <si>
    <t>24. Currency Outside Depository Corporations</t>
  </si>
  <si>
    <t>25. Broad Money Liabilities (BML)</t>
  </si>
  <si>
    <t>26. Growth Rate of BML</t>
  </si>
  <si>
    <t>27. Claims on Other Sectors by Depository Corporations</t>
  </si>
  <si>
    <t>28. Growth Rate of Claims on Other Sectors by Depository Corporations</t>
  </si>
  <si>
    <r>
      <t xml:space="preserve">1 </t>
    </r>
    <r>
      <rPr>
        <i/>
        <sz val="10"/>
        <color rgb="FF002060"/>
        <rFont val="Segoe UI"/>
        <family val="2"/>
      </rPr>
      <t xml:space="preserve">Excluding Agalega and Saint Brandon.                 </t>
    </r>
    <r>
      <rPr>
        <i/>
        <vertAlign val="superscript"/>
        <sz val="10"/>
        <color rgb="FF002060"/>
        <rFont val="Segoe UI"/>
        <family val="2"/>
      </rPr>
      <t xml:space="preserve"> 2</t>
    </r>
    <r>
      <rPr>
        <i/>
        <sz val="10"/>
        <color rgb="FF002060"/>
        <rFont val="Segoe UI"/>
        <family val="2"/>
      </rPr>
      <t xml:space="preserve"> Revised.        </t>
    </r>
    <r>
      <rPr>
        <i/>
        <vertAlign val="superscript"/>
        <sz val="10"/>
        <color rgb="FF002060"/>
        <rFont val="Segoe UI"/>
        <family val="2"/>
      </rPr>
      <t>3</t>
    </r>
    <r>
      <rPr>
        <i/>
        <sz val="10"/>
        <color rgb="FF002060"/>
        <rFont val="Segoe UI"/>
        <family val="2"/>
      </rPr>
      <t xml:space="preserve"> Provisional.      </t>
    </r>
    <r>
      <rPr>
        <i/>
        <vertAlign val="superscript"/>
        <sz val="10"/>
        <color rgb="FF002060"/>
        <rFont val="Segoe UI"/>
        <family val="2"/>
      </rPr>
      <t>4</t>
    </r>
    <r>
      <rPr>
        <i/>
        <sz val="10"/>
        <color rgb="FF002060"/>
        <rFont val="Segoe UI"/>
        <family val="2"/>
      </rPr>
      <t xml:space="preserve"> Estimates.        </t>
    </r>
    <r>
      <rPr>
        <i/>
        <vertAlign val="superscript"/>
        <sz val="10"/>
        <color rgb="FF002060"/>
        <rFont val="Segoe UI"/>
        <family val="2"/>
      </rPr>
      <t xml:space="preserve"> 5 </t>
    </r>
    <r>
      <rPr>
        <i/>
        <sz val="10"/>
        <color rgb="FF002060"/>
        <rFont val="Segoe UI"/>
        <family val="2"/>
      </rPr>
      <t xml:space="preserve">Statistics Mauritius Forecast.                                                    </t>
    </r>
    <r>
      <rPr>
        <i/>
        <vertAlign val="superscript"/>
        <sz val="10"/>
        <color rgb="FF002060"/>
        <rFont val="Segoe UI"/>
        <family val="2"/>
      </rPr>
      <t xml:space="preserve">      </t>
    </r>
    <r>
      <rPr>
        <i/>
        <sz val="10"/>
        <color rgb="FF002060"/>
        <rFont val="Segoe UI"/>
        <family val="2"/>
      </rPr>
      <t xml:space="preserve"> n.a.: not available. 
</t>
    </r>
  </si>
  <si>
    <t xml:space="preserve">^ Excluding net primary income of GBC from abroad. </t>
  </si>
  <si>
    <t>@ For the period 2011 to 2014, government finance statistics were compiled on a calendar year basis, spanning from January to December. As from 2015, the financial year for government finance statistics spanned from July to June of the following year. 
As from 2008-09, government finance statistics are compiled using the IMF's GFS Manual 2001.</t>
  </si>
  <si>
    <t>Note: Following IMF recommendations in January 2013 and with effect from January 2010, liabilities to Central Government now include deposits of budgetary central government, extra-budgetary units and social security funds, as well as their holdings of Bank of Mauritius securities, which were formerly classified as "Deposits and Securities Other than Shares, Excluded from Monetary Base".</t>
  </si>
  <si>
    <t xml:space="preserve">* Source:  Statistics Mauritius.     </t>
  </si>
  <si>
    <t>** Source: Ministry of Finance and 'State of the Economy' Report, Government of Mauritius.</t>
  </si>
  <si>
    <t>3. Outstanding Public Sector Debt: December 2022 to December 2024</t>
  </si>
  <si>
    <t>1,245,449</t>
  </si>
  <si>
    <t>Table 37a: Auctions of Government of Mauritius Treasury Bills: January and February 2025</t>
  </si>
  <si>
    <t xml:space="preserve">        (Rs million)</t>
  </si>
  <si>
    <t>Date</t>
  </si>
  <si>
    <t xml:space="preserve">Amount of Bills put on Tender </t>
  </si>
  <si>
    <t>Value of Bids Received</t>
  </si>
  <si>
    <t>Value of Bids Accepted</t>
  </si>
  <si>
    <t xml:space="preserve">Value of Bills Maturing </t>
  </si>
  <si>
    <t>Net Issue of Bills (3 - 4)</t>
  </si>
  <si>
    <t>Source: Financial Markets Operations Division.</t>
  </si>
  <si>
    <t>Table 37b: Auctions of Government of Mauritius Treasury Bills: February 2024 to February 2025</t>
  </si>
  <si>
    <t>Amount of Bills put on Tender</t>
  </si>
  <si>
    <t>Total Value of Bids Received</t>
  </si>
  <si>
    <t xml:space="preserve">     91-day</t>
  </si>
  <si>
    <t xml:space="preserve">    182-day</t>
  </si>
  <si>
    <t xml:space="preserve">    364-day</t>
  </si>
  <si>
    <t>Total Value of Bids Accepted</t>
  </si>
  <si>
    <t>Table 38a: Auctions of Bank of Mauritius Bills: January and February 2025</t>
  </si>
  <si>
    <t xml:space="preserve">                (Rs million)</t>
  </si>
  <si>
    <t>Table 38b: Auctions of Bank of Mauritius Bills: February 2024 to February 2025</t>
  </si>
  <si>
    <t>Note: Effective 12 May 2017, GMTBs and BOM Bills are issued through separate auctions.</t>
  </si>
  <si>
    <t>Note: Under the New Monetary Policy Framework, BOM Bills are issued to all banks.</t>
  </si>
  <si>
    <t xml:space="preserve">        </t>
  </si>
  <si>
    <t>Table 39a: Weighted Average Yields on Government of Mauritius Treasury Bills/Bank of Mauritius Bills: February 2025</t>
  </si>
  <si>
    <t>Auctions held on</t>
  </si>
  <si>
    <t>Weighted Yield for :</t>
  </si>
  <si>
    <t xml:space="preserve">91-day </t>
  </si>
  <si>
    <t xml:space="preserve">182-day </t>
  </si>
  <si>
    <t xml:space="preserve">364-day </t>
  </si>
  <si>
    <t>Table 39b: Weighted Average Yields on Government of Mauritius Treasury Bills/Bank of Mauritius Bills: February 2024 to February 2025</t>
  </si>
  <si>
    <t>Weighted Average Yield</t>
  </si>
  <si>
    <t>Overall Weighted Yield</t>
  </si>
  <si>
    <t xml:space="preserve">Table 40a: Auctions of Government of Mauritius Notes and Bonds </t>
  </si>
  <si>
    <t>Three-Year Government of Mauritius Treasury Notes</t>
  </si>
  <si>
    <t>Five-Year Government of Mauritius  Bonds</t>
  </si>
  <si>
    <t>Seven-Year Government of Mauritius  Bonds</t>
  </si>
  <si>
    <t>Ten-Year Government of Mauritius  Bonds</t>
  </si>
  <si>
    <t>Fifteen-Year Government of Mauritius Bonds</t>
  </si>
  <si>
    <t>Twenty-Year Government of Mauritius Bonds</t>
  </si>
  <si>
    <r>
      <t>28-Jan-25</t>
    </r>
    <r>
      <rPr>
        <b/>
        <vertAlign val="superscript"/>
        <sz val="11"/>
        <color rgb="FF002060"/>
        <rFont val="Segoe UI"/>
        <family val="2"/>
      </rPr>
      <t>1</t>
    </r>
  </si>
  <si>
    <r>
      <t>25-Oct-24</t>
    </r>
    <r>
      <rPr>
        <b/>
        <vertAlign val="superscript"/>
        <sz val="11"/>
        <color rgb="FF002060"/>
        <rFont val="Segoe UI"/>
        <family val="2"/>
      </rPr>
      <t>2</t>
    </r>
  </si>
  <si>
    <r>
      <t>14-Nov-24</t>
    </r>
    <r>
      <rPr>
        <b/>
        <vertAlign val="superscript"/>
        <sz val="11"/>
        <color rgb="FF002060"/>
        <rFont val="Segoe UI"/>
        <family val="2"/>
      </rPr>
      <t>2</t>
    </r>
  </si>
  <si>
    <r>
      <t>07-Feb-25</t>
    </r>
    <r>
      <rPr>
        <b/>
        <vertAlign val="superscript"/>
        <sz val="11"/>
        <color rgb="FF002060"/>
        <rFont val="Segoe UI"/>
        <family val="2"/>
      </rPr>
      <t>3</t>
    </r>
  </si>
  <si>
    <r>
      <t>10-Feb-25</t>
    </r>
    <r>
      <rPr>
        <b/>
        <vertAlign val="superscript"/>
        <sz val="11"/>
        <color rgb="FF002060"/>
        <rFont val="Segoe UI"/>
        <family val="2"/>
      </rPr>
      <t>3</t>
    </r>
  </si>
  <si>
    <t xml:space="preserve">Amount of Securities put on Tender </t>
  </si>
  <si>
    <r>
      <t xml:space="preserve">Value of Bids Received </t>
    </r>
    <r>
      <rPr>
        <i/>
        <sz val="11"/>
        <color rgb="FF002060"/>
        <rFont val="Segoe UI"/>
        <family val="2"/>
      </rPr>
      <t>(Rs million)</t>
    </r>
  </si>
  <si>
    <r>
      <t>Value of Bids Accepted</t>
    </r>
    <r>
      <rPr>
        <sz val="11"/>
        <color rgb="FF002060"/>
        <rFont val="Segoe UI"/>
        <family val="2"/>
      </rPr>
      <t xml:space="preserve"> </t>
    </r>
    <r>
      <rPr>
        <i/>
        <sz val="11"/>
        <color rgb="FF002060"/>
        <rFont val="Segoe UI"/>
        <family val="2"/>
      </rPr>
      <t>(Rs million)</t>
    </r>
  </si>
  <si>
    <r>
      <t>Coupon Rate</t>
    </r>
    <r>
      <rPr>
        <b/>
        <i/>
        <sz val="11"/>
        <color rgb="FF002060"/>
        <rFont val="Segoe UI"/>
        <family val="2"/>
      </rPr>
      <t xml:space="preserve"> </t>
    </r>
    <r>
      <rPr>
        <i/>
        <sz val="11"/>
        <color rgb="FF002060"/>
        <rFont val="Segoe UI"/>
        <family val="2"/>
      </rPr>
      <t>(% p.a.)</t>
    </r>
  </si>
  <si>
    <r>
      <t xml:space="preserve">Highest Yield Accepted </t>
    </r>
    <r>
      <rPr>
        <i/>
        <sz val="11"/>
        <color rgb="FF002060"/>
        <rFont val="Segoe UI"/>
        <family val="2"/>
      </rPr>
      <t>(% p.a.)</t>
    </r>
  </si>
  <si>
    <r>
      <t>Weighted Yield on Bids Accepted</t>
    </r>
    <r>
      <rPr>
        <b/>
        <i/>
        <sz val="11"/>
        <color rgb="FF002060"/>
        <rFont val="Segoe UI"/>
        <family val="2"/>
      </rPr>
      <t xml:space="preserve"> </t>
    </r>
    <r>
      <rPr>
        <i/>
        <sz val="11"/>
        <color rgb="FF002060"/>
        <rFont val="Segoe UI"/>
        <family val="2"/>
      </rPr>
      <t>(% p.a.)</t>
    </r>
  </si>
  <si>
    <r>
      <t xml:space="preserve">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</si>
  <si>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 xml:space="preserve"> Re-Opening 4.18% 3-Year Government of Mauritius Treasury Notes maturing on 22 November 2027.</t>
    </r>
  </si>
  <si>
    <r>
      <rPr>
        <i/>
        <vertAlign val="superscript"/>
        <sz val="10"/>
        <color rgb="FF002060"/>
        <rFont val="Segoe UI"/>
        <family val="2"/>
      </rPr>
      <t>2</t>
    </r>
    <r>
      <rPr>
        <i/>
        <sz val="10"/>
        <color rgb="FF002060"/>
        <rFont val="Segoe UI"/>
        <family val="2"/>
      </rPr>
      <t xml:space="preserve"> Re-Opening 4.76% 5-Year Government of Mauritius Bonds maturing on 6 September 2029.</t>
    </r>
  </si>
  <si>
    <r>
      <rPr>
        <i/>
        <vertAlign val="superscript"/>
        <sz val="10"/>
        <color rgb="FF002060"/>
        <rFont val="Segoe UI"/>
        <family val="2"/>
      </rPr>
      <t>3</t>
    </r>
    <r>
      <rPr>
        <i/>
        <sz val="10"/>
        <color rgb="FF002060"/>
        <rFont val="Segoe UI"/>
        <family val="2"/>
      </rPr>
      <t xml:space="preserve"> Re-Opening 4.95% 7-Year Government of Mauritius Bonds maturing on 6 December 2031.</t>
    </r>
  </si>
  <si>
    <t xml:space="preserve">Table 40b: Buyback Auction of Government of Mauritius Securities </t>
  </si>
  <si>
    <t>21 February 2022 Rs500 mn</t>
  </si>
  <si>
    <t>25 March 2022  Rs500 mn</t>
  </si>
  <si>
    <t>19 April 2022    Rs500 mn</t>
  </si>
  <si>
    <t>6 May 2022      Rs500 mn</t>
  </si>
  <si>
    <r>
      <t xml:space="preserve">2Y-GMTNotes </t>
    </r>
    <r>
      <rPr>
        <b/>
        <vertAlign val="superscript"/>
        <sz val="11"/>
        <color rgb="FF002060"/>
        <rFont val="Segoe UI"/>
        <family val="2"/>
      </rPr>
      <t>1</t>
    </r>
  </si>
  <si>
    <r>
      <t xml:space="preserve"> Value of Bids Received </t>
    </r>
    <r>
      <rPr>
        <i/>
        <sz val="11"/>
        <color rgb="FF002060"/>
        <rFont val="Segoe UI"/>
        <family val="2"/>
      </rPr>
      <t>(Rs million)</t>
    </r>
  </si>
  <si>
    <t>Nil</t>
  </si>
  <si>
    <r>
      <t xml:space="preserve"> Value of Bids Accepted</t>
    </r>
    <r>
      <rPr>
        <i/>
        <sz val="11"/>
        <color rgb="FF002060"/>
        <rFont val="Segoe UI"/>
        <family val="2"/>
      </rPr>
      <t xml:space="preserve"> (Rs million)</t>
    </r>
  </si>
  <si>
    <t xml:space="preserve"> Highest Price Accepted</t>
  </si>
  <si>
    <t xml:space="preserve"> Weighted Price of Bids Accepted </t>
  </si>
  <si>
    <r>
      <rPr>
        <i/>
        <vertAlign val="superscript"/>
        <sz val="10"/>
        <color rgb="FF002060"/>
        <rFont val="Segoe UI"/>
        <family val="2"/>
      </rPr>
      <t>1</t>
    </r>
    <r>
      <rPr>
        <i/>
        <sz val="10"/>
        <color rgb="FF002060"/>
        <rFont val="Segoe UI"/>
        <family val="2"/>
      </rPr>
      <t xml:space="preserve"> 0.72% 2-Year Government of Mauritius Treasury Notes due on 12 June 2022.</t>
    </r>
  </si>
  <si>
    <t>Table 41a: Issue of 7-Day Bank of Mauritius Bills: January and February 2025</t>
  </si>
  <si>
    <t>Issue Date</t>
  </si>
  <si>
    <r>
      <t xml:space="preserve">Tender Amount </t>
    </r>
    <r>
      <rPr>
        <i/>
        <sz val="11"/>
        <color rgb="FF002060"/>
        <rFont val="Segoe UI"/>
        <family val="2"/>
      </rPr>
      <t>(Rs million)</t>
    </r>
  </si>
  <si>
    <r>
      <t xml:space="preserve">Amount Received </t>
    </r>
    <r>
      <rPr>
        <i/>
        <sz val="11"/>
        <color rgb="FF002060"/>
        <rFont val="Segoe UI"/>
        <family val="2"/>
      </rPr>
      <t>(Rs million)</t>
    </r>
  </si>
  <si>
    <r>
      <t>Amount Accepted</t>
    </r>
    <r>
      <rPr>
        <i/>
        <sz val="11"/>
        <color rgb="FF002060"/>
        <rFont val="Segoe UI"/>
        <family val="2"/>
      </rPr>
      <t xml:space="preserve"> (Rs million)</t>
    </r>
  </si>
  <si>
    <r>
      <t xml:space="preserve">Yield </t>
    </r>
    <r>
      <rPr>
        <i/>
        <sz val="11"/>
        <color rgb="FF002060"/>
        <rFont val="Segoe UI"/>
        <family val="2"/>
      </rPr>
      <t xml:space="preserve">(% p.a) </t>
    </r>
  </si>
  <si>
    <r>
      <t xml:space="preserve">Price  </t>
    </r>
    <r>
      <rPr>
        <i/>
        <sz val="11"/>
        <color rgb="FF002060"/>
        <rFont val="Segoe UI"/>
        <family val="2"/>
      </rPr>
      <t>(%)</t>
    </r>
  </si>
  <si>
    <t>Note: Effective 07 July 2023, 7-Day Bank of Mauritius Bills are issued at the Key Rate on tender basis.</t>
  </si>
  <si>
    <t>Table 41b: Issue of Bank of Mauritius Notes</t>
  </si>
  <si>
    <t>Two-Year BOM Notes</t>
  </si>
  <si>
    <r>
      <t>Highest Yield Accepted</t>
    </r>
    <r>
      <rPr>
        <sz val="11"/>
        <color rgb="FF002060"/>
        <rFont val="Segoe UI"/>
        <family val="2"/>
      </rPr>
      <t xml:space="preserve"> </t>
    </r>
    <r>
      <rPr>
        <i/>
        <sz val="11"/>
        <color rgb="FF002060"/>
        <rFont val="Segoe UI"/>
        <family val="2"/>
      </rPr>
      <t>(% p.a.)</t>
    </r>
  </si>
  <si>
    <r>
      <t xml:space="preserve">Weighted Yield on Bids Accepted </t>
    </r>
    <r>
      <rPr>
        <i/>
        <sz val="11"/>
        <color rgb="FF002060"/>
        <rFont val="Segoe UI"/>
        <family val="2"/>
      </rPr>
      <t>(% p.a.)</t>
    </r>
  </si>
  <si>
    <t>Table 42: Overnight Standing Facility: February 2024 to February 2025</t>
  </si>
  <si>
    <t xml:space="preserve">Period </t>
  </si>
  <si>
    <t xml:space="preserve">Overnight Deposit Facility </t>
  </si>
  <si>
    <t xml:space="preserve">Overnight Lending Facility </t>
  </si>
  <si>
    <t>Cumulative Amount                   (Rs million)</t>
  </si>
  <si>
    <t>Rate (% p.a.)</t>
  </si>
  <si>
    <t>03-07 Feb</t>
  </si>
  <si>
    <t>2.50-3.00</t>
  </si>
  <si>
    <t>10-14 Feb</t>
  </si>
  <si>
    <t>17-21 Feb</t>
  </si>
  <si>
    <t>24-28 Feb</t>
  </si>
  <si>
    <t>3.00-3.50</t>
  </si>
  <si>
    <t>Effective 07 July 2023, the Overnight Deposit/ Lending Facility is available at the Key Rate (-/+) 150 basis points.</t>
  </si>
  <si>
    <t>Table 43: Outstanding Government of Mauritius Securities: February 2024 to February 2025</t>
  </si>
  <si>
    <t xml:space="preserve">Treasury Bills  </t>
  </si>
  <si>
    <t>Treasury Certificates</t>
  </si>
  <si>
    <t>Treasury Notes</t>
  </si>
  <si>
    <t>5-Year GoM Bonds</t>
  </si>
  <si>
    <t xml:space="preserve">GOM Bonds  </t>
  </si>
  <si>
    <t>Silver Bonds</t>
  </si>
  <si>
    <t>Table 44: Maturity Structure of Government of Mauritius Securities outstanding at end February 2025</t>
  </si>
  <si>
    <t>GOM Bonds</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</si>
  <si>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</si>
  <si>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</si>
  <si>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</si>
  <si>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</si>
  <si>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</si>
  <si>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</si>
  <si>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</si>
  <si>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</si>
  <si>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</si>
  <si>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</si>
  <si>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</si>
  <si>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</si>
  <si>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</si>
  <si>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</si>
  <si>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</si>
  <si>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</si>
  <si>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</si>
  <si>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</si>
  <si>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</si>
  <si>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</si>
  <si>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</si>
  <si>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 xml:space="preserve">Figures include: </t>
  </si>
  <si>
    <t>Government of Mauritius Silver Retirement and Savings Bonds with no fixed maturity date.</t>
  </si>
  <si>
    <t>Table 45a: Secondary Market Transactions by Counterparty: February 2025</t>
  </si>
  <si>
    <t>Number of</t>
  </si>
  <si>
    <t xml:space="preserve">Turnover </t>
  </si>
  <si>
    <t>Transactions</t>
  </si>
  <si>
    <t>of which:</t>
  </si>
  <si>
    <t>Primary Dealers</t>
  </si>
  <si>
    <t>Non-Primary Dealer Banks</t>
  </si>
  <si>
    <t>Non-Bank Financial Institutions</t>
  </si>
  <si>
    <t>Pensions Funds</t>
  </si>
  <si>
    <t>Insurance Companies</t>
  </si>
  <si>
    <t>Non-Financial Institutions</t>
  </si>
  <si>
    <t>Individuals</t>
  </si>
  <si>
    <t>Table 45b: Weekly Secondary Market Transactions: February 2025</t>
  </si>
  <si>
    <t>Value</t>
  </si>
  <si>
    <t>Table 45c: Secondary Market Yields by Residual Days to Maturity: February 2025</t>
  </si>
  <si>
    <t>Residual days to maturity</t>
  </si>
  <si>
    <t xml:space="preserve">Amount traded </t>
  </si>
  <si>
    <t xml:space="preserve">Range </t>
  </si>
  <si>
    <t xml:space="preserve">  (Rs million)</t>
  </si>
  <si>
    <t>Up to 91 days</t>
  </si>
  <si>
    <t>3.80-4.55</t>
  </si>
  <si>
    <t>Between 92 and 182 days</t>
  </si>
  <si>
    <t>3.91-4.85</t>
  </si>
  <si>
    <t>Between 183 and 364 days</t>
  </si>
  <si>
    <t>3.83-5.00</t>
  </si>
  <si>
    <t>Between 1 and 3 years</t>
  </si>
  <si>
    <t>4.10-5.50</t>
  </si>
  <si>
    <t>Between 3 and 5 years</t>
  </si>
  <si>
    <t>4.90-5.62</t>
  </si>
  <si>
    <t>Between 5 and 10 years</t>
  </si>
  <si>
    <t>4.75-5.90</t>
  </si>
  <si>
    <t>More than 10 years</t>
  </si>
  <si>
    <t>5.25-6.13</t>
  </si>
  <si>
    <t>3.80-6.13</t>
  </si>
  <si>
    <t>Table 46: Secondary Market Activity: February 2024 to February 2025</t>
  </si>
  <si>
    <r>
      <t xml:space="preserve">Holdings of SMC </t>
    </r>
    <r>
      <rPr>
        <b/>
        <vertAlign val="superscript"/>
        <sz val="12"/>
        <color rgb="FF002060"/>
        <rFont val="Segoe UI"/>
        <family val="2"/>
      </rPr>
      <t>1</t>
    </r>
    <r>
      <rPr>
        <b/>
        <sz val="12"/>
        <color rgb="FF002060"/>
        <rFont val="Segoe UI"/>
        <family val="2"/>
      </rPr>
      <t xml:space="preserve"> as at end of period</t>
    </r>
  </si>
  <si>
    <t>Total amount of secondary market transactions</t>
  </si>
  <si>
    <t>3-7 Feb</t>
  </si>
  <si>
    <r>
      <t xml:space="preserve">1 </t>
    </r>
    <r>
      <rPr>
        <i/>
        <sz val="10"/>
        <color rgb="FF002060"/>
        <rFont val="Segoe UI"/>
        <family val="2"/>
      </rPr>
      <t xml:space="preserve">SMC: Secondary Market Cell of the Bank of Mauritius.  </t>
    </r>
    <r>
      <rPr>
        <i/>
        <vertAlign val="superscript"/>
        <sz val="9"/>
        <rFont val="Arial"/>
        <family val="2"/>
      </rPr>
      <t/>
    </r>
  </si>
  <si>
    <r>
      <t xml:space="preserve"> </t>
    </r>
    <r>
      <rPr>
        <i/>
        <sz val="10"/>
        <color rgb="FF002060"/>
        <rFont val="Segoe UI"/>
        <family val="2"/>
      </rPr>
      <t>Figures may not add up to totals due to rounding.</t>
    </r>
  </si>
  <si>
    <t>Source:  Accounting and Budgeting Division.</t>
  </si>
  <si>
    <t>Table 47a: Overnight Transactions on the Interbank Money Market: February 2024 to February 2025</t>
  </si>
  <si>
    <t>Total Amount Transacted</t>
  </si>
  <si>
    <r>
      <t>Daily Average</t>
    </r>
    <r>
      <rPr>
        <b/>
        <vertAlign val="superscript"/>
        <sz val="11"/>
        <color rgb="FF002060"/>
        <rFont val="Segoe UI"/>
        <family val="2"/>
      </rPr>
      <t>1</t>
    </r>
  </si>
  <si>
    <t>Range of Interbank Rates</t>
  </si>
  <si>
    <t>Weighted Average Interest Rate</t>
  </si>
  <si>
    <t>01-06 Feb</t>
  </si>
  <si>
    <t>2.85-3.35</t>
  </si>
  <si>
    <t>07-13 Feb</t>
  </si>
  <si>
    <t>3.20-3.50</t>
  </si>
  <si>
    <t>14-20 Feb</t>
  </si>
  <si>
    <t>3.35-3.50</t>
  </si>
  <si>
    <t>21-27 Feb</t>
  </si>
  <si>
    <t>3.45-3.50</t>
  </si>
  <si>
    <t>28 Feb</t>
  </si>
  <si>
    <t>4.10-4.50</t>
  </si>
  <si>
    <t>4.40-4.50</t>
  </si>
  <si>
    <t>3.75-4.50</t>
  </si>
  <si>
    <t>4.00-4.50</t>
  </si>
  <si>
    <t>4.25-4.50</t>
  </si>
  <si>
    <t>4.25-4.35</t>
  </si>
  <si>
    <t>3.10-3.25</t>
  </si>
  <si>
    <t>3.10-3.20</t>
  </si>
  <si>
    <t>3.10-3.60</t>
  </si>
  <si>
    <t>3.09-3.30</t>
  </si>
  <si>
    <t>3.10-3.15</t>
  </si>
  <si>
    <t>3.09-3.10</t>
  </si>
  <si>
    <t>2.50-2.60</t>
  </si>
  <si>
    <t>2.85-3.50</t>
  </si>
  <si>
    <r>
      <rPr>
        <i/>
        <vertAlign val="superscript"/>
        <sz val="10"/>
        <color rgb="FF002060"/>
        <rFont val="Segoe UI"/>
        <family val="2"/>
      </rPr>
      <t>1</t>
    </r>
    <r>
      <rPr>
        <i/>
        <sz val="10"/>
        <color rgb="FF002060"/>
        <rFont val="Segoe UI"/>
        <family val="2"/>
      </rPr>
      <t xml:space="preserve"> For transactions days only.</t>
    </r>
  </si>
  <si>
    <t>Table 47b: Transactions on the Interbank Money Market: February 2024 to February 2025</t>
  </si>
  <si>
    <t>Amount Transacted</t>
  </si>
  <si>
    <t>Daily</t>
  </si>
  <si>
    <t>Range of</t>
  </si>
  <si>
    <t>Interbank</t>
  </si>
  <si>
    <r>
      <t>Average</t>
    </r>
    <r>
      <rPr>
        <b/>
        <vertAlign val="superscript"/>
        <sz val="11"/>
        <color rgb="FF002060"/>
        <rFont val="Segoe UI"/>
        <family val="2"/>
      </rPr>
      <t>1</t>
    </r>
  </si>
  <si>
    <t xml:space="preserve">Interbank </t>
  </si>
  <si>
    <t>W.A.I</t>
  </si>
  <si>
    <t>Lowest</t>
  </si>
  <si>
    <t>Highest</t>
  </si>
  <si>
    <t xml:space="preserve"> Rates  </t>
  </si>
  <si>
    <r>
      <t>Rate</t>
    </r>
    <r>
      <rPr>
        <b/>
        <vertAlign val="superscript"/>
        <sz val="11"/>
        <color rgb="FF002060"/>
        <rFont val="Segoe UI"/>
        <family val="2"/>
      </rPr>
      <t>2</t>
    </r>
  </si>
  <si>
    <t>2.85-4.01</t>
  </si>
  <si>
    <t>3.20-4.08</t>
  </si>
  <si>
    <t>3.35-4.08</t>
  </si>
  <si>
    <t>3.45-5.00</t>
  </si>
  <si>
    <t xml:space="preserve">28 Feb </t>
  </si>
  <si>
    <t>3.65-5.00</t>
  </si>
  <si>
    <t>9.00 - 10.75</t>
  </si>
  <si>
    <t>9.00 - 10.00</t>
  </si>
  <si>
    <t>9.00- 12.00</t>
  </si>
  <si>
    <t>6.75-7.50</t>
  </si>
  <si>
    <t>6.50-7.35</t>
  </si>
  <si>
    <t>6.25-7.00</t>
  </si>
  <si>
    <t>5.25-7.25</t>
  </si>
  <si>
    <t>5.75-7.25</t>
  </si>
  <si>
    <t>4.00-7.00</t>
  </si>
  <si>
    <t>4.50-9.125</t>
  </si>
  <si>
    <t>4.00-9.125</t>
  </si>
  <si>
    <t>4.00-5.50</t>
  </si>
  <si>
    <t>2.50-6.50</t>
  </si>
  <si>
    <t>2.75-6.25</t>
  </si>
  <si>
    <t>2.90-5.50</t>
  </si>
  <si>
    <t>2.00-7.00</t>
  </si>
  <si>
    <t>1.15-2.00</t>
  </si>
  <si>
    <t>1.00-2.00</t>
  </si>
  <si>
    <t>0.90-1.00</t>
  </si>
  <si>
    <t>0.90-1.25</t>
  </si>
  <si>
    <t>0.95-1.25</t>
  </si>
  <si>
    <t>1.00-1.50</t>
  </si>
  <si>
    <t>1.00-1.25</t>
  </si>
  <si>
    <t>1.00-1.15</t>
  </si>
  <si>
    <t>1.25-9.75</t>
  </si>
  <si>
    <t>1.30-2.00</t>
  </si>
  <si>
    <t>1.25-5.00</t>
  </si>
  <si>
    <t>1.75-2.25</t>
  </si>
  <si>
    <t>1.25-2.00</t>
  </si>
  <si>
    <t>1.40-2.50</t>
  </si>
  <si>
    <t>1.75-6.75</t>
  </si>
  <si>
    <t>3.50-10.00</t>
  </si>
  <si>
    <t>3.50-6.50</t>
  </si>
  <si>
    <t>3.50-5.50</t>
  </si>
  <si>
    <t>3.50-4.75</t>
  </si>
  <si>
    <t>3.50-5.00</t>
  </si>
  <si>
    <t>3.50-8.50</t>
  </si>
  <si>
    <t>6.50-12.75</t>
  </si>
  <si>
    <t>7.95-9.00</t>
  </si>
  <si>
    <t>8.00-9.45</t>
  </si>
  <si>
    <t>8.00-9.50</t>
  </si>
  <si>
    <t>8.75-9.15</t>
  </si>
  <si>
    <t>8.75-9.75</t>
  </si>
  <si>
    <t>8.25-8.80</t>
  </si>
  <si>
    <t>8.25-9.25</t>
  </si>
  <si>
    <t>6.75-8.40</t>
  </si>
  <si>
    <t>6.75-7.20</t>
  </si>
  <si>
    <t>6.40-7.15</t>
  </si>
  <si>
    <t>6.35-7.15</t>
  </si>
  <si>
    <t>6.30-7.20</t>
  </si>
  <si>
    <t>7.25-9.75</t>
  </si>
  <si>
    <t>6.25-9.25</t>
  </si>
  <si>
    <t>6.20-8.25</t>
  </si>
  <si>
    <t>6.00-7.25</t>
  </si>
  <si>
    <t>4.95-7.25</t>
  </si>
  <si>
    <t>4.30-7.25</t>
  </si>
  <si>
    <t>4.25-7.25</t>
  </si>
  <si>
    <t>4.00-7.25</t>
  </si>
  <si>
    <t>3.95-4.50</t>
  </si>
  <si>
    <t>3.90-4.50</t>
  </si>
  <si>
    <t>3.90-4.35</t>
  </si>
  <si>
    <t>3.95-5.50</t>
  </si>
  <si>
    <t>3.80-4.28</t>
  </si>
  <si>
    <t>3.50-4.28</t>
  </si>
  <si>
    <t>3.75-4.28</t>
  </si>
  <si>
    <t>3.00-4.28</t>
  </si>
  <si>
    <t>2.95-3.75</t>
  </si>
  <si>
    <t>2.20-3.00</t>
  </si>
  <si>
    <t>2.00-2.25</t>
  </si>
  <si>
    <t>1.95-2.43</t>
  </si>
  <si>
    <t>1.80-2.43</t>
  </si>
  <si>
    <t>1.65-2.05</t>
  </si>
  <si>
    <t>1.60-2.00</t>
  </si>
  <si>
    <t>1.30-1.75</t>
  </si>
  <si>
    <t>1.42-4.00</t>
  </si>
  <si>
    <t>1.65-2.50</t>
  </si>
  <si>
    <t>1.95-4.15</t>
  </si>
  <si>
    <t>2.50-4.15</t>
  </si>
  <si>
    <t>2.00-3.75</t>
  </si>
  <si>
    <t>2.50-3.80</t>
  </si>
  <si>
    <t>2.00-2.75</t>
  </si>
  <si>
    <t>2.00-3.00</t>
  </si>
  <si>
    <t>1.80-2.20</t>
  </si>
  <si>
    <t>1.55-2.25</t>
  </si>
  <si>
    <t>1.55-3.20</t>
  </si>
  <si>
    <t>1.55-3.00</t>
  </si>
  <si>
    <t>1.75-2.50</t>
  </si>
  <si>
    <t>1.60-1.85</t>
  </si>
  <si>
    <t>1.45-1.60</t>
  </si>
  <si>
    <t>1.45-1.90</t>
  </si>
  <si>
    <t>1.40-2.10</t>
  </si>
  <si>
    <t>1.30-1.80</t>
  </si>
  <si>
    <t>1.30-1.55</t>
  </si>
  <si>
    <t>1.20-1.85</t>
  </si>
  <si>
    <t>1.20-4.00</t>
  </si>
  <si>
    <t>1.60-1.95</t>
  </si>
  <si>
    <t>2.55-4.10</t>
  </si>
  <si>
    <t>2.60-4.10</t>
  </si>
  <si>
    <t>2.30-3.00</t>
  </si>
  <si>
    <t>2.15-2.50</t>
  </si>
  <si>
    <t>1.90-2.15</t>
  </si>
  <si>
    <t>1.55-2.00</t>
  </si>
  <si>
    <t>1.25-1.85</t>
  </si>
  <si>
    <t>1.10-1.50</t>
  </si>
  <si>
    <t>0.75-1.18</t>
  </si>
  <si>
    <t>0.65-0.88</t>
  </si>
  <si>
    <t>0.65-0.80</t>
  </si>
  <si>
    <t>0.60-0.75</t>
  </si>
  <si>
    <t>0.60-5.00</t>
  </si>
  <si>
    <t>1.40-1.90</t>
  </si>
  <si>
    <t>1.25-1.90</t>
  </si>
  <si>
    <t>0.85-1.75</t>
  </si>
  <si>
    <t>1.00-1.30</t>
  </si>
  <si>
    <t>1.05-1.20</t>
  </si>
  <si>
    <t>1.20-1.75</t>
  </si>
  <si>
    <t>1.40-1.70</t>
  </si>
  <si>
    <t>1.35-1.75</t>
  </si>
  <si>
    <t>1.20-1.90</t>
  </si>
  <si>
    <t>1.35-1.70</t>
  </si>
  <si>
    <t>1.25-1.75</t>
  </si>
  <si>
    <t>1.40-2.15</t>
  </si>
  <si>
    <t>1.20-1.40</t>
  </si>
  <si>
    <t>0.95-2.90</t>
  </si>
  <si>
    <t>0.90-2.90</t>
  </si>
  <si>
    <t>0.85-1.10</t>
  </si>
  <si>
    <t>0.70-0.95</t>
  </si>
  <si>
    <t>0.80-0.85</t>
  </si>
  <si>
    <t>0.75-1.10</t>
  </si>
  <si>
    <t>0.75-1.15</t>
  </si>
  <si>
    <t>0.80-1.15</t>
  </si>
  <si>
    <t>0.90-1.50</t>
  </si>
  <si>
    <t>0.70-2.15</t>
  </si>
  <si>
    <t>1.65-3.30</t>
  </si>
  <si>
    <t>2.60-3.25</t>
  </si>
  <si>
    <t>2.90-3.75</t>
  </si>
  <si>
    <t>3.25-3.60</t>
  </si>
  <si>
    <t>3.20-3.60</t>
  </si>
  <si>
    <t>3.15-3.60</t>
  </si>
  <si>
    <t>3.20-3.70</t>
  </si>
  <si>
    <t>3.20-3.30</t>
  </si>
  <si>
    <t>3.15-5.10</t>
  </si>
  <si>
    <t>3.10-5.10</t>
  </si>
  <si>
    <t>2.95-5.10</t>
  </si>
  <si>
    <t>2.85-5.10</t>
  </si>
  <si>
    <t>2.80-5.10</t>
  </si>
  <si>
    <t>2.50-3.20</t>
  </si>
  <si>
    <t>2.00-2.50</t>
  </si>
  <si>
    <t>2.08-2.20</t>
  </si>
  <si>
    <t>1.90-2.20</t>
  </si>
  <si>
    <t>1.90-2.05</t>
  </si>
  <si>
    <t>1.90-2.25</t>
  </si>
  <si>
    <t>1.60-2.20</t>
  </si>
  <si>
    <t>1.85-2.50</t>
  </si>
  <si>
    <t>1.30-1.85</t>
  </si>
  <si>
    <t>0.85-1.65</t>
  </si>
  <si>
    <t>0.50-1.65</t>
  </si>
  <si>
    <t>0.50-0.75</t>
  </si>
  <si>
    <t>0.40-0.45</t>
  </si>
  <si>
    <t>0.45-0.64</t>
  </si>
  <si>
    <t>0.35-0.45</t>
  </si>
  <si>
    <t>0.22-0.35</t>
  </si>
  <si>
    <t>0.15-0.20</t>
  </si>
  <si>
    <t>0.12-0.20</t>
  </si>
  <si>
    <t>0.12-0.25</t>
  </si>
  <si>
    <t>0.25-0.45</t>
  </si>
  <si>
    <t>0.25-0.70</t>
  </si>
  <si>
    <t>0.30-1.50</t>
  </si>
  <si>
    <t>0.25-0.40</t>
  </si>
  <si>
    <t>0.20-0.30</t>
  </si>
  <si>
    <t>0.25-0.33</t>
  </si>
  <si>
    <t>0.30-0.80</t>
  </si>
  <si>
    <t>0.55-0.80</t>
  </si>
  <si>
    <t>0.55-0.75</t>
  </si>
  <si>
    <t>0.75-2.25</t>
  </si>
  <si>
    <t>3.20-4.50</t>
  </si>
  <si>
    <t>4.10-5.00</t>
  </si>
  <si>
    <t>4.40-5.00</t>
  </si>
  <si>
    <t>3.75-4.95</t>
  </si>
  <si>
    <t>4.00-4.70</t>
  </si>
  <si>
    <t>3.45-4.30</t>
  </si>
  <si>
    <t>3.10-3.29</t>
  </si>
  <si>
    <t>3.09-3.82</t>
  </si>
  <si>
    <t>3.10-3.82</t>
  </si>
  <si>
    <t>3.12-3.82</t>
  </si>
  <si>
    <t>3.10-4.51</t>
  </si>
  <si>
    <t>2.60-4.51</t>
  </si>
  <si>
    <t>2.50-4.20</t>
  </si>
  <si>
    <t>2.60-4.01</t>
  </si>
  <si>
    <t>2.85-5.00</t>
  </si>
  <si>
    <r>
      <rPr>
        <i/>
        <vertAlign val="superscript"/>
        <sz val="10"/>
        <color rgb="FF002060"/>
        <rFont val="Segoe UI"/>
        <family val="2"/>
      </rPr>
      <t>2</t>
    </r>
    <r>
      <rPr>
        <i/>
        <sz val="10"/>
        <color rgb="FF002060"/>
        <rFont val="Segoe UI"/>
        <family val="2"/>
      </rPr>
      <t xml:space="preserve"> Interbank Weighted Average Interest Rate.</t>
    </r>
  </si>
  <si>
    <t>Table 47c: Repo Transactions on the Interbank Money Market: February 2024 to February 2025</t>
  </si>
  <si>
    <r>
      <t xml:space="preserve">Amount 
</t>
    </r>
    <r>
      <rPr>
        <i/>
        <sz val="10"/>
        <color rgb="FF002060"/>
        <rFont val="Segoe UI"/>
        <family val="2"/>
      </rPr>
      <t>(Million)</t>
    </r>
  </si>
  <si>
    <r>
      <t xml:space="preserve">Interest Rate 
</t>
    </r>
    <r>
      <rPr>
        <i/>
        <sz val="10"/>
        <color rgb="FF002060"/>
        <rFont val="Segoe UI"/>
        <family val="2"/>
      </rPr>
      <t>(Per cent per annum)</t>
    </r>
  </si>
  <si>
    <t>USD</t>
  </si>
  <si>
    <t>MUR</t>
  </si>
  <si>
    <t xml:space="preserve"> Interest Rate applicable as from 21.06.2018.</t>
  </si>
  <si>
    <t>EUR</t>
  </si>
  <si>
    <t>2.7451 1</t>
  </si>
  <si>
    <t>Table 48: Transactions on the Interbank Foreign Exchange Market: February 2023 to February 2025</t>
  </si>
  <si>
    <t xml:space="preserve">Purchase of  </t>
  </si>
  <si>
    <t xml:space="preserve">Purchase of </t>
  </si>
  <si>
    <t>Total Purchases</t>
  </si>
  <si>
    <r>
      <t xml:space="preserve">Average Interbank Rate </t>
    </r>
    <r>
      <rPr>
        <b/>
        <vertAlign val="superscript"/>
        <sz val="11"/>
        <color rgb="FF002060"/>
        <rFont val="Segoe UI"/>
        <family val="2"/>
      </rPr>
      <t>2</t>
    </r>
  </si>
  <si>
    <t>US$ against</t>
  </si>
  <si>
    <t xml:space="preserve">US$ against </t>
  </si>
  <si>
    <t>US$</t>
  </si>
  <si>
    <t>Min-Max</t>
  </si>
  <si>
    <t xml:space="preserve">Rupee </t>
  </si>
  <si>
    <t>Other Foreign</t>
  </si>
  <si>
    <r>
      <t xml:space="preserve">Equivalent </t>
    </r>
    <r>
      <rPr>
        <b/>
        <vertAlign val="superscript"/>
        <sz val="11"/>
        <color rgb="FF002060"/>
        <rFont val="Segoe UI"/>
        <family val="2"/>
      </rPr>
      <t>1</t>
    </r>
  </si>
  <si>
    <t>Equivalent</t>
  </si>
  <si>
    <t>Currencies</t>
  </si>
  <si>
    <t>(US$ million)</t>
  </si>
  <si>
    <t>(Rs/US$)</t>
  </si>
  <si>
    <t>03 - 07  February</t>
  </si>
  <si>
    <t>46.7700 - 47.8500</t>
  </si>
  <si>
    <t>10 - 14 February</t>
  </si>
  <si>
    <t>17 - 21 February</t>
  </si>
  <si>
    <t>46.3000 - 47.1100</t>
  </si>
  <si>
    <t>24 - 28 February</t>
  </si>
  <si>
    <t>46.0900 - 46.9400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</si>
  <si>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</si>
  <si>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</si>
  <si>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</si>
  <si>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</si>
  <si>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</si>
  <si>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</si>
  <si>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</si>
  <si>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</si>
  <si>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</si>
  <si>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</si>
  <si>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</si>
  <si>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</si>
  <si>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</si>
  <si>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</si>
  <si>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</si>
  <si>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</si>
  <si>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</si>
  <si>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</si>
  <si>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</si>
  <si>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</si>
  <si>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</si>
  <si>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</si>
  <si>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</si>
  <si>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</si>
  <si>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</si>
  <si>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</si>
  <si>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</si>
  <si>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</si>
  <si>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</si>
  <si>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</si>
  <si>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</si>
  <si>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</si>
  <si>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</si>
  <si>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</si>
  <si>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</si>
  <si>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</si>
  <si>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</si>
  <si>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</si>
  <si>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</si>
  <si>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</si>
  <si>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</si>
  <si>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</si>
  <si>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</si>
  <si>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</si>
  <si>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</si>
  <si>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</si>
  <si>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</si>
  <si>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</si>
  <si>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</si>
  <si>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</si>
  <si>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</si>
  <si>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</si>
  <si>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</si>
  <si>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</si>
  <si>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</si>
  <si>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</si>
  <si>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</si>
  <si>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</si>
  <si>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</si>
  <si>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</si>
  <si>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</si>
  <si>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</si>
  <si>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</si>
  <si>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</si>
  <si>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</si>
  <si>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</si>
  <si>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</si>
  <si>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</si>
  <si>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</si>
  <si>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</si>
  <si>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</si>
  <si>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</si>
  <si>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</si>
  <si>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</si>
  <si>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</si>
  <si>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</si>
  <si>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</si>
  <si>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</si>
  <si>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</si>
  <si>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</si>
  <si>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</si>
  <si>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22.94#</t>
  </si>
  <si>
    <t>28.3500-29.5375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</si>
  <si>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</si>
  <si>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</si>
  <si>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</si>
  <si>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</si>
  <si>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</si>
  <si>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</si>
  <si>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</si>
  <si>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</si>
  <si>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</si>
  <si>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</si>
  <si>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</si>
  <si>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</si>
  <si>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</si>
  <si>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</si>
  <si>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</si>
  <si>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</si>
  <si>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</si>
  <si>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</si>
  <si>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</si>
  <si>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</si>
  <si>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</si>
  <si>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</si>
  <si>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</si>
  <si>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</si>
  <si>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</si>
  <si>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</si>
  <si>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</si>
  <si>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</si>
  <si>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</si>
  <si>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</si>
  <si>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</si>
  <si>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</si>
  <si>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</si>
  <si>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</si>
  <si>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</si>
  <si>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</si>
  <si>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</si>
  <si>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</si>
  <si>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</si>
  <si>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</si>
  <si>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</si>
  <si>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</si>
  <si>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</si>
  <si>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</si>
  <si>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</si>
  <si>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</si>
  <si>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</si>
  <si>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</si>
  <si>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</si>
  <si>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</si>
  <si>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</si>
  <si>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</si>
  <si>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</si>
  <si>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</si>
  <si>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</si>
  <si>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</si>
  <si>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</si>
  <si>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</si>
  <si>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</si>
  <si>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</si>
  <si>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</si>
  <si>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</si>
  <si>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</si>
  <si>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</si>
  <si>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</si>
  <si>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</si>
  <si>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45.09#</t>
  </si>
  <si>
    <t>28.1000 - 28.5750</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</si>
  <si>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</si>
  <si>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</si>
  <si>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</si>
  <si>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</si>
  <si>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</si>
  <si>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</si>
  <si>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</si>
  <si>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</si>
  <si>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</si>
  <si>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</si>
  <si>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</si>
  <si>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</si>
  <si>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</si>
  <si>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</si>
  <si>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</si>
  <si>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</si>
  <si>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</si>
  <si>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</si>
  <si>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</si>
  <si>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</si>
  <si>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</si>
  <si>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</si>
  <si>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</si>
  <si>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</si>
  <si>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</si>
  <si>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</si>
  <si>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</si>
  <si>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</si>
  <si>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</si>
  <si>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</si>
  <si>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</si>
  <si>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</si>
  <si>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</si>
  <si>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</si>
  <si>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</si>
  <si>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</si>
  <si>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</si>
  <si>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</si>
  <si>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</si>
  <si>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</si>
  <si>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</si>
  <si>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</si>
  <si>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</si>
  <si>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</si>
  <si>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</si>
  <si>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</si>
  <si>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</si>
  <si>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</si>
  <si>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</si>
  <si>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</si>
  <si>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</si>
  <si>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</si>
  <si>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</si>
  <si>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</si>
  <si>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</si>
  <si>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</si>
  <si>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</si>
  <si>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</si>
  <si>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</si>
  <si>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</si>
  <si>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</si>
  <si>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</si>
  <si>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</si>
  <si>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</si>
  <si>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</si>
  <si>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</si>
  <si>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</si>
  <si>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</si>
  <si>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</si>
  <si>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</si>
  <si>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</si>
  <si>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</si>
  <si>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</si>
  <si>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</si>
  <si>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</si>
  <si>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</si>
  <si>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</si>
  <si>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</si>
  <si>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t>33.4925-34.6875</t>
  </si>
  <si>
    <t>32.7825-33.6400</t>
  </si>
  <si>
    <t>32.9050-34.1450</t>
  </si>
  <si>
    <t>34.1450-34.6000</t>
  </si>
  <si>
    <t>33.7600-34.6400</t>
  </si>
  <si>
    <t>33.8025-34.3375</t>
  </si>
  <si>
    <t>32.5500-33.8700</t>
  </si>
  <si>
    <t>32.3700-33.3650</t>
  </si>
  <si>
    <t>33.0200-33.8500</t>
  </si>
  <si>
    <t>33.8100-34.7400</t>
  </si>
  <si>
    <t>34.7500-35.3000</t>
  </si>
  <si>
    <t>34.2050-35.3075</t>
  </si>
  <si>
    <t>34.4400-34.9500</t>
  </si>
  <si>
    <t>34.3325-35.0450</t>
  </si>
  <si>
    <t>34.3425-34.6675</t>
  </si>
  <si>
    <t>34.5500-34.9550</t>
  </si>
  <si>
    <t>34.6200-34.9550</t>
  </si>
  <si>
    <t>34.3500-34.6708</t>
  </si>
  <si>
    <t>34.2762-34.5915</t>
  </si>
  <si>
    <t>34.3077-34.6162</t>
  </si>
  <si>
    <t>34.3123-35.1208</t>
  </si>
  <si>
    <t>34.9538-35.4377</t>
  </si>
  <si>
    <t>35.1169-35.8008</t>
  </si>
  <si>
    <t>35.3362-36.0100</t>
  </si>
  <si>
    <t>35.8731-36.3715</t>
  </si>
  <si>
    <t>35.8069-36.1687</t>
  </si>
  <si>
    <t>36.1874-36.5210</t>
  </si>
  <si>
    <t>36.1589-36.6077</t>
  </si>
  <si>
    <t>36.3129-36.7897</t>
  </si>
  <si>
    <t>36.4746-36.8011</t>
  </si>
  <si>
    <t>36.4829-36.9833</t>
  </si>
  <si>
    <t>36.8817-37.7127</t>
  </si>
  <si>
    <t>37.0361-39.8818</t>
  </si>
  <si>
    <t>39.2823-40.5100</t>
  </si>
  <si>
    <t>39.8141-40.6000</t>
  </si>
  <si>
    <t>39.7000-40.6000</t>
  </si>
  <si>
    <t>39.7000-40.7500</t>
  </si>
  <si>
    <t>39.6001-40.3855</t>
  </si>
  <si>
    <t>39.5700-40.0589</t>
  </si>
  <si>
    <t>39.7800-40.2000</t>
  </si>
  <si>
    <t>39.7995-40.3193</t>
  </si>
  <si>
    <t>39.2452-40.1250</t>
  </si>
  <si>
    <t>39.3000-39.8423</t>
  </si>
  <si>
    <t>39.8933-40.1739</t>
  </si>
  <si>
    <t>39.9000-40.8017</t>
  </si>
  <si>
    <t>40.3001-41.1446</t>
  </si>
  <si>
    <t>40.4558-41.0259</t>
  </si>
  <si>
    <t>40.6318-42.8429</t>
  </si>
  <si>
    <t>42.5143-43.2000</t>
  </si>
  <si>
    <t>42.5421-43.2282</t>
  </si>
  <si>
    <t>42.5307-43.0813</t>
  </si>
  <si>
    <t>42.5543-43.5500</t>
  </si>
  <si>
    <t>43.0207-43.8000</t>
  </si>
  <si>
    <t>43.2892-44.1364</t>
  </si>
  <si>
    <t>43.2852-44.2171</t>
  </si>
  <si>
    <t>43.5480-44.8684</t>
  </si>
  <si>
    <t>43.7000-44.9621</t>
  </si>
  <si>
    <t>42.8500-45.1500</t>
  </si>
  <si>
    <t>42.9500-43.7000</t>
  </si>
  <si>
    <t>43.7000-45.8433</t>
  </si>
  <si>
    <t>44.7440-45.6500</t>
  </si>
  <si>
    <t>44.0000-46.5500</t>
  </si>
  <si>
    <t>44.1329-45.7000</t>
  </si>
  <si>
    <t>43.6500-46.0000</t>
  </si>
  <si>
    <t>43.5986-45.3000</t>
  </si>
  <si>
    <t>43.5000-45.1738</t>
  </si>
  <si>
    <t>43.8719-45.2000</t>
  </si>
  <si>
    <t>45.0000-46.6429</t>
  </si>
  <si>
    <t>45.8628-47.4225</t>
  </si>
  <si>
    <t>44.7404-45.6777</t>
  </si>
  <si>
    <t>45.0150-46.0000</t>
  </si>
  <si>
    <t>45.4100-46.0833</t>
  </si>
  <si>
    <t>45.3500-45.9826</t>
  </si>
  <si>
    <t>45.0500-45.9300</t>
  </si>
  <si>
    <t>44.4607-46.2300</t>
  </si>
  <si>
    <t>44.1264-44.8341</t>
  </si>
  <si>
    <t>44.0417-44.6500</t>
  </si>
  <si>
    <t>44.0791-45.6613</t>
  </si>
  <si>
    <t>44.2000-46.0373</t>
  </si>
  <si>
    <t>44.9218-46.2336</t>
  </si>
  <si>
    <t>45.8339-46.8200</t>
  </si>
  <si>
    <t>46.1600-47.0320</t>
  </si>
  <si>
    <t>45.8900-46.8800</t>
  </si>
  <si>
    <t>45.8111-47.5200</t>
  </si>
  <si>
    <t>46.4368-47.6500</t>
  </si>
  <si>
    <t>46.0800-47.1000</t>
  </si>
  <si>
    <t>45.7200-46.4985</t>
  </si>
  <si>
    <t>45.8000-47.0300</t>
  </si>
  <si>
    <t>45.7200-47.6830</t>
  </si>
  <si>
    <t>46.4000-47.5900</t>
  </si>
  <si>
    <t>46.2000-47.5700</t>
  </si>
  <si>
    <t>46.0900-47.8500</t>
  </si>
  <si>
    <r>
      <rPr>
        <i/>
        <vertAlign val="superscript"/>
        <sz val="10"/>
        <color rgb="FF002060"/>
        <rFont val="Segoe UI"/>
        <family val="2"/>
      </rPr>
      <t>1</t>
    </r>
    <r>
      <rPr>
        <i/>
        <sz val="10"/>
        <color rgb="FF002060"/>
        <rFont val="Segoe UI"/>
        <family val="2"/>
      </rPr>
      <t xml:space="preserve"> Includes purchases of foreign currencies other than US dollar. </t>
    </r>
  </si>
  <si>
    <t>2 Weighted Average Interbank Spot Rate on Rs/US$ transactions, as from February 2023.</t>
  </si>
  <si>
    <t>Table 49a: Intervention by the Bank of Mauritius on the Domestic Foreign Exchange Market: February 2024 to February 2025</t>
  </si>
  <si>
    <t xml:space="preserve">Purchase </t>
  </si>
  <si>
    <t xml:space="preserve">Amount </t>
  </si>
  <si>
    <t xml:space="preserve">Sterilisation </t>
  </si>
  <si>
    <t>Sale</t>
  </si>
  <si>
    <t>of US dollar</t>
  </si>
  <si>
    <t>Intervention</t>
  </si>
  <si>
    <t>Sterilised</t>
  </si>
  <si>
    <t>Rates</t>
  </si>
  <si>
    <t>Bid Rates</t>
  </si>
  <si>
    <t>Ask Rates</t>
  </si>
  <si>
    <t>(US$ mn)</t>
  </si>
  <si>
    <t>(Rs mn)</t>
  </si>
  <si>
    <t>(Per cent p.a.)</t>
  </si>
  <si>
    <t>35.75-36.00</t>
  </si>
  <si>
    <t>35.60-35.75</t>
  </si>
  <si>
    <t>2.47-2.62</t>
  </si>
  <si>
    <t>2.29 - 2.54</t>
  </si>
  <si>
    <t>35.00-35.10</t>
  </si>
  <si>
    <t>2.24 - 2.45</t>
  </si>
  <si>
    <t>33.06-33.35</t>
  </si>
  <si>
    <t>33.05-33.85</t>
  </si>
  <si>
    <t>32.50-33.50</t>
  </si>
  <si>
    <t>2.60-3.49</t>
  </si>
  <si>
    <t>33.00-33.55</t>
  </si>
  <si>
    <t>33.90-34.40</t>
  </si>
  <si>
    <t>3.68-3.75</t>
  </si>
  <si>
    <t>34.50-34.90</t>
  </si>
  <si>
    <t>35.05-35.65</t>
  </si>
  <si>
    <t>35.40-35.95</t>
  </si>
  <si>
    <t>2.60-3.35</t>
  </si>
  <si>
    <t>35.70-36.00</t>
  </si>
  <si>
    <t>37.50-38.00</t>
  </si>
  <si>
    <t>38.85-39.20</t>
  </si>
  <si>
    <t>39.30-40.02</t>
  </si>
  <si>
    <t>39.65-39.75</t>
  </si>
  <si>
    <t>39.55-39.75</t>
  </si>
  <si>
    <t>39.75-39.90</t>
  </si>
  <si>
    <t>39.70-39.85</t>
  </si>
  <si>
    <t>39.35-39.55</t>
  </si>
  <si>
    <t>39.25-39.60</t>
  </si>
  <si>
    <t>39.70-39.75</t>
  </si>
  <si>
    <t>39.80-40.30</t>
  </si>
  <si>
    <t>40.30-40.40</t>
  </si>
  <si>
    <t>40.70-42.50</t>
  </si>
  <si>
    <t>42.45-42.50</t>
  </si>
  <si>
    <t>42.40-42.50</t>
  </si>
  <si>
    <t>42.30-42.40</t>
  </si>
  <si>
    <t>42.45-42.60</t>
  </si>
  <si>
    <t>42.88-43.26</t>
  </si>
  <si>
    <t>42.65-42.97</t>
  </si>
  <si>
    <t>42.97-43.10</t>
  </si>
  <si>
    <t>43.10-43.15</t>
  </si>
  <si>
    <t>42.90-43.15</t>
  </si>
  <si>
    <t>43.00-43.10</t>
  </si>
  <si>
    <t>44.70-45.30</t>
  </si>
  <si>
    <t>44.15-44.50</t>
  </si>
  <si>
    <t>43.90-44.00</t>
  </si>
  <si>
    <t>43.65-43.80</t>
  </si>
  <si>
    <t>45.50-46.50</t>
  </si>
  <si>
    <t>44.50-45.15</t>
  </si>
  <si>
    <t>44.10-44.20</t>
  </si>
  <si>
    <t>44.12-45.30</t>
  </si>
  <si>
    <t>44.65-45.52</t>
  </si>
  <si>
    <t>46.55-46.76</t>
  </si>
  <si>
    <t>46.11-46.40</t>
  </si>
  <si>
    <t>45.95-46.11</t>
  </si>
  <si>
    <t>45.90-45.95</t>
  </si>
  <si>
    <t>46.30-46.75</t>
  </si>
  <si>
    <t>Table 49b: Purchases and Sales of Foreign Currency by the Bank of Mauritius from Government and Other Institutions: February 2024 to February 2025</t>
  </si>
  <si>
    <t>Purchases</t>
  </si>
  <si>
    <t>Sales</t>
  </si>
  <si>
    <t xml:space="preserve">US dollar </t>
  </si>
  <si>
    <t xml:space="preserve">EURO </t>
  </si>
  <si>
    <t xml:space="preserve">GBP </t>
  </si>
  <si>
    <t>(EUR mn)</t>
  </si>
  <si>
    <t>(Rs/EUR)</t>
  </si>
  <si>
    <t>(GBP mn)</t>
  </si>
  <si>
    <t>(Rs/GBP)</t>
  </si>
  <si>
    <t xml:space="preserve"> (USD mn</t>
  </si>
  <si>
    <t>Equiv)</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</si>
  <si>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</si>
  <si>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</si>
  <si>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</si>
  <si>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</si>
  <si>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</si>
  <si>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</si>
  <si>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</si>
  <si>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</si>
  <si>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</si>
  <si>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</si>
  <si>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</si>
  <si>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</si>
  <si>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</si>
  <si>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</si>
  <si>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</si>
  <si>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</si>
  <si>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</si>
  <si>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</si>
  <si>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</si>
  <si>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</si>
  <si>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</si>
  <si>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</si>
  <si>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</si>
  <si>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</si>
  <si>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</si>
  <si>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</si>
  <si>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</si>
  <si>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</si>
  <si>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</si>
  <si>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</si>
  <si>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</si>
  <si>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</si>
  <si>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</si>
  <si>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</si>
  <si>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</si>
  <si>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</si>
  <si>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</si>
  <si>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</si>
  <si>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</si>
  <si>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</si>
  <si>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</si>
  <si>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</si>
  <si>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</si>
  <si>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</si>
  <si>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</si>
  <si>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</si>
  <si>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</si>
  <si>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</si>
  <si>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</si>
  <si>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</si>
  <si>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</si>
  <si>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</si>
  <si>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</si>
  <si>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</si>
  <si>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</si>
  <si>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</si>
  <si>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</si>
  <si>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</si>
  <si>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</si>
  <si>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</si>
  <si>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</si>
  <si>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</si>
  <si>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</si>
  <si>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</si>
  <si>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</si>
  <si>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39.25-39.80</t>
  </si>
  <si>
    <t>40.17-40.70</t>
  </si>
  <si>
    <t>45.75-46.12</t>
  </si>
  <si>
    <t>39.37-40.50</t>
  </si>
  <si>
    <t>40.22-41.42</t>
  </si>
  <si>
    <t>39.48-40.32</t>
  </si>
  <si>
    <t>40.38-41.24</t>
  </si>
  <si>
    <t>45.87-46.31</t>
  </si>
  <si>
    <t>40.05-40.76</t>
  </si>
  <si>
    <t>40.59-41.69</t>
  </si>
  <si>
    <t>46.00-47.47</t>
  </si>
  <si>
    <t>40.52-41.36</t>
  </si>
  <si>
    <t>41.57-42.31</t>
  </si>
  <si>
    <t>47.45-48.81</t>
  </si>
  <si>
    <t>39.33-40.89</t>
  </si>
  <si>
    <t>40.22-41.91</t>
  </si>
  <si>
    <t>46.38-47.45</t>
  </si>
  <si>
    <t>39.05-40.32</t>
  </si>
  <si>
    <t>39.94-41.07</t>
  </si>
  <si>
    <t>45.86-46.68</t>
  </si>
  <si>
    <t>39.28-40.00</t>
  </si>
  <si>
    <t>40.17-40.91</t>
  </si>
  <si>
    <t>38.74-39.53</t>
  </si>
  <si>
    <t>39.62-40.43</t>
  </si>
  <si>
    <t>39.21-39.96</t>
  </si>
  <si>
    <t>40.24-40.86</t>
  </si>
  <si>
    <t>38.69-39.58</t>
  </si>
  <si>
    <t>39.57-40.48</t>
  </si>
  <si>
    <t>44.29-45.49</t>
  </si>
  <si>
    <t>38.29-39.09</t>
  </si>
  <si>
    <t>39.16-39.98</t>
  </si>
  <si>
    <t>44.25-45.48</t>
  </si>
  <si>
    <t>34.00-34.03</t>
  </si>
  <si>
    <t>38.40-38.86</t>
  </si>
  <si>
    <t>39.27-39.72</t>
  </si>
  <si>
    <t>43.32-44.34</t>
  </si>
  <si>
    <t>38.27-39.07</t>
  </si>
  <si>
    <t>39.14-39.96</t>
  </si>
  <si>
    <t>44.44-45.32</t>
  </si>
  <si>
    <t>38.22-38.60</t>
  </si>
  <si>
    <t>39.09-39.47</t>
  </si>
  <si>
    <t>44.29-45.29</t>
  </si>
  <si>
    <t>38.13-39.05</t>
  </si>
  <si>
    <t>38.99-39.94</t>
  </si>
  <si>
    <t>46.15-46.58</t>
  </si>
  <si>
    <t>38.38-38.89</t>
  </si>
  <si>
    <t>39.26-39.77</t>
  </si>
  <si>
    <t>45.48-46.39</t>
  </si>
  <si>
    <t>38.59-39.16</t>
  </si>
  <si>
    <t>39.46-40.05</t>
  </si>
  <si>
    <t>45.23-45.44</t>
  </si>
  <si>
    <t>35.08 -35.46</t>
  </si>
  <si>
    <t>39.26-40.25</t>
  </si>
  <si>
    <t>40.15-41.16</t>
  </si>
  <si>
    <t>45.10-46.05</t>
  </si>
  <si>
    <t>39.52-40.03</t>
  </si>
  <si>
    <t>40.41-40.94</t>
  </si>
  <si>
    <t>45.12-45.27</t>
  </si>
  <si>
    <t>39.28-39.94</t>
  </si>
  <si>
    <t>40.17-40.71</t>
  </si>
  <si>
    <t>39.21-39.70</t>
  </si>
  <si>
    <t>40.10-40.60</t>
  </si>
  <si>
    <t>39.30-40.21</t>
  </si>
  <si>
    <t>40.19-41.11</t>
  </si>
  <si>
    <t>39.69-40.17</t>
  </si>
  <si>
    <t>40.64 -41.02</t>
  </si>
  <si>
    <t>40.05-40.62</t>
  </si>
  <si>
    <t>40.96-41.54</t>
  </si>
  <si>
    <t>48.05-49.69</t>
  </si>
  <si>
    <t>40.10-40.43</t>
  </si>
  <si>
    <t>36.70-37.29</t>
  </si>
  <si>
    <t>41.00-41.35</t>
  </si>
  <si>
    <t>39.91-40.99</t>
  </si>
  <si>
    <t>37.18-37.96</t>
  </si>
  <si>
    <t>40.81-41.92</t>
  </si>
  <si>
    <t>48.50-49.46</t>
  </si>
  <si>
    <t>41.12-43.29</t>
  </si>
  <si>
    <t>39.50-39.83</t>
  </si>
  <si>
    <t>42.06-44.27</t>
  </si>
  <si>
    <t>42.40-43.27</t>
  </si>
  <si>
    <t>39.64-40.28</t>
  </si>
  <si>
    <t>43.74-44.10</t>
  </si>
  <si>
    <t>49.52-50.39</t>
  </si>
  <si>
    <t>42.95-44.10</t>
  </si>
  <si>
    <t>40.30-40.51</t>
  </si>
  <si>
    <t>44.04-45.10</t>
  </si>
  <si>
    <t>49.52-49.96</t>
  </si>
  <si>
    <t>44.23-45.07</t>
  </si>
  <si>
    <t>40.23-40.56</t>
  </si>
  <si>
    <t>45.24-46.09</t>
  </si>
  <si>
    <t>50.46-51.46</t>
  </si>
  <si>
    <t>44.64-47.10</t>
  </si>
  <si>
    <t>40.24-40.52</t>
  </si>
  <si>
    <t>45.79-48.17</t>
  </si>
  <si>
    <t>46.26-47.07</t>
  </si>
  <si>
    <t>39.91-40.10</t>
  </si>
  <si>
    <t>47.31-48.14</t>
  </si>
  <si>
    <t>46.06-47.24</t>
  </si>
  <si>
    <t>39.88-40.18</t>
  </si>
  <si>
    <t>47.10-48.31</t>
  </si>
  <si>
    <t>46.29-46.99</t>
  </si>
  <si>
    <t>40.11-40.15</t>
  </si>
  <si>
    <t>47.42-48.04</t>
  </si>
  <si>
    <t>46.32-47.45</t>
  </si>
  <si>
    <t>40.17-40.31</t>
  </si>
  <si>
    <t>47.37-48.53</t>
  </si>
  <si>
    <t>47.37-48.16</t>
  </si>
  <si>
    <t>39.73-40.14</t>
  </si>
  <si>
    <t>48.45-49.25</t>
  </si>
  <si>
    <t>53.67-54.47</t>
  </si>
  <si>
    <t>47.22-48.19</t>
  </si>
  <si>
    <t>39.68-39.86</t>
  </si>
  <si>
    <t>48.29-49.29</t>
  </si>
  <si>
    <t>47.22-48.21</t>
  </si>
  <si>
    <t>40.08-40.16</t>
  </si>
  <si>
    <t>48.29-49.26</t>
  </si>
  <si>
    <t>55.67-56.96</t>
  </si>
  <si>
    <t>47.05-47.95</t>
  </si>
  <si>
    <t>40.22-40.79</t>
  </si>
  <si>
    <t>48.11-49.04</t>
  </si>
  <si>
    <t>56.28-56.51</t>
  </si>
  <si>
    <t>47.13-48.75</t>
  </si>
  <si>
    <t>40.80-40.85</t>
  </si>
  <si>
    <t>48.20-49.86</t>
  </si>
  <si>
    <t>48.22-49.40</t>
  </si>
  <si>
    <t>40.83-40.84</t>
  </si>
  <si>
    <t>49.31-50.44</t>
  </si>
  <si>
    <t>58.05-58.31</t>
  </si>
  <si>
    <t>48.37-49.64</t>
  </si>
  <si>
    <t>40.93-41.45</t>
  </si>
  <si>
    <t>49.46-50.76</t>
  </si>
  <si>
    <t>58.17-58.54</t>
  </si>
  <si>
    <t>49.91-50.52</t>
  </si>
  <si>
    <t>51.09-51.67</t>
  </si>
  <si>
    <t>49.49-50.35</t>
  </si>
  <si>
    <t>42.93-43.03</t>
  </si>
  <si>
    <t>50.62-51.49</t>
  </si>
  <si>
    <t>49.10-50.19</t>
  </si>
  <si>
    <t>42.79-42.95</t>
  </si>
  <si>
    <t>50.21-51.27</t>
  </si>
  <si>
    <t>49.02-49.70</t>
  </si>
  <si>
    <t>42.95-43.16</t>
  </si>
  <si>
    <t>50.05-50.83</t>
  </si>
  <si>
    <t>48.16-49.39</t>
  </si>
  <si>
    <t>43.16-43.19</t>
  </si>
  <si>
    <t>49.26-50.42</t>
  </si>
  <si>
    <t>58.39-59.02</t>
  </si>
  <si>
    <t>48.41-48.97</t>
  </si>
  <si>
    <t>43.44-43.75</t>
  </si>
  <si>
    <t>49.51-50.08</t>
  </si>
  <si>
    <t>57.92-59.04</t>
  </si>
  <si>
    <t>48.36-49.39</t>
  </si>
  <si>
    <t>43.58-43.82</t>
  </si>
  <si>
    <t>49.46-50.63</t>
  </si>
  <si>
    <t>59.38-59.45</t>
  </si>
  <si>
    <t>48.49-49.47</t>
  </si>
  <si>
    <t>43.89-44.09</t>
  </si>
  <si>
    <t>49.89-50.64</t>
  </si>
  <si>
    <t>47.44-49.14</t>
  </si>
  <si>
    <t>44.01-44.73</t>
  </si>
  <si>
    <t>48.52-50.26</t>
  </si>
  <si>
    <t>42.76-42.90</t>
  </si>
  <si>
    <t>45.00-48.76</t>
  </si>
  <si>
    <t>43.25-44.96</t>
  </si>
  <si>
    <t>45.79-49.87</t>
  </si>
  <si>
    <t>54.60-57.70</t>
  </si>
  <si>
    <t>44.53-46.36</t>
  </si>
  <si>
    <t>45.55-47.39</t>
  </si>
  <si>
    <t>53.38-55.06</t>
  </si>
  <si>
    <t>44.70-44.73</t>
  </si>
  <si>
    <t>45.50-47.02</t>
  </si>
  <si>
    <t>44.15-45.16</t>
  </si>
  <si>
    <t>46.53-48.09</t>
  </si>
  <si>
    <t>53.60-55.63</t>
  </si>
  <si>
    <t>44.58-45.30</t>
  </si>
  <si>
    <t>44.57-47.10</t>
  </si>
  <si>
    <t>44.58-45.09</t>
  </si>
  <si>
    <t>45.63-47.94</t>
  </si>
  <si>
    <t>43.58-46.01</t>
  </si>
  <si>
    <t>44.57-47.09</t>
  </si>
  <si>
    <t>42.16-44.64</t>
  </si>
  <si>
    <t>43.12-45.46</t>
  </si>
  <si>
    <t>43.69-43.80</t>
  </si>
  <si>
    <t>43.54-43.61</t>
  </si>
  <si>
    <t>44.02-45.23</t>
  </si>
  <si>
    <t>43.43-43.80</t>
  </si>
  <si>
    <t>45.61-46.48</t>
  </si>
  <si>
    <t>43.20-43.65</t>
  </si>
  <si>
    <t>53.55-55.15</t>
  </si>
  <si>
    <t>43.65-45.55</t>
  </si>
  <si>
    <t>55.31- 56.49</t>
  </si>
  <si>
    <t>45.60-46.53</t>
  </si>
  <si>
    <t>50.13-50.91</t>
  </si>
  <si>
    <t>56.80-57.48</t>
  </si>
  <si>
    <t>44.84-45.16</t>
  </si>
  <si>
    <t>48.35-48.75</t>
  </si>
  <si>
    <t>50.21-50.11</t>
  </si>
  <si>
    <t>57.26-57.55</t>
  </si>
  <si>
    <t>44.95-45.42</t>
  </si>
  <si>
    <t>45.80-46.04</t>
  </si>
  <si>
    <t>59.23-59.51</t>
  </si>
  <si>
    <t>44.76-45.20</t>
  </si>
  <si>
    <t>58.03-59.64</t>
  </si>
  <si>
    <t>44.46-44.99</t>
  </si>
  <si>
    <t>55.42-58.53</t>
  </si>
  <si>
    <t>43.70-44.06</t>
  </si>
  <si>
    <t>55.14-57.09</t>
  </si>
  <si>
    <t>43.70-45.00</t>
  </si>
  <si>
    <t>44.40-45.10</t>
  </si>
  <si>
    <t>56.22-57.18</t>
  </si>
  <si>
    <t>44.25-44.92</t>
  </si>
  <si>
    <t>45.22-45.69</t>
  </si>
  <si>
    <t>45.35-46.05</t>
  </si>
  <si>
    <t>46.24-46.49</t>
  </si>
  <si>
    <t>46.67-47.04</t>
  </si>
  <si>
    <t>46.32-46.93</t>
  </si>
  <si>
    <t>58.98-60.00</t>
  </si>
  <si>
    <t>46.51-47.29</t>
  </si>
  <si>
    <t>60.31-60.86</t>
  </si>
  <si>
    <t>46.35-46.70</t>
  </si>
  <si>
    <t>45.40-46.15</t>
  </si>
  <si>
    <t>46.39-47.05</t>
  </si>
  <si>
    <t>45.90-46.35</t>
  </si>
  <si>
    <t>46.07-46.69</t>
  </si>
  <si>
    <t>Source: Financial Markets Operations Division; Accounting and Budgeting Division.</t>
  </si>
  <si>
    <t>BUY</t>
  </si>
  <si>
    <t>ZAR</t>
  </si>
  <si>
    <t xml:space="preserve">Central COB </t>
  </si>
  <si>
    <t>SELL</t>
  </si>
  <si>
    <t>CAD</t>
  </si>
  <si>
    <t>CHF</t>
  </si>
  <si>
    <t>AUD</t>
  </si>
  <si>
    <t>check</t>
  </si>
  <si>
    <r>
      <t>Table 50a: Weighted Average Dealt Selling Rates of the Rupee</t>
    </r>
    <r>
      <rPr>
        <b/>
        <vertAlign val="superscript"/>
        <sz val="12"/>
        <color rgb="FF002060"/>
        <rFont val="Segoe UI"/>
        <family val="2"/>
      </rPr>
      <t>1</t>
    </r>
    <r>
      <rPr>
        <b/>
        <sz val="12"/>
        <color rgb="FF002060"/>
        <rFont val="Segoe UI"/>
        <family val="2"/>
      </rPr>
      <t xml:space="preserve"> against the USD, EUR and GBP:</t>
    </r>
  </si>
  <si>
    <t>February 2024 to February 2025</t>
  </si>
  <si>
    <t>Rs/USD</t>
  </si>
  <si>
    <t>Rs/EUR</t>
  </si>
  <si>
    <t>Rs/GBP</t>
  </si>
  <si>
    <t>(End of Period)</t>
  </si>
  <si>
    <t>(Period Average)</t>
  </si>
  <si>
    <t xml:space="preserve">  </t>
  </si>
  <si>
    <r>
      <t xml:space="preserve">1 </t>
    </r>
    <r>
      <rPr>
        <i/>
        <sz val="10"/>
        <color rgb="FF002060"/>
        <rFont val="Segoe UI"/>
        <family val="2"/>
      </rPr>
      <t>Calculated on spot transactions of USD20,000 and above, or equivalent, conducted by banks and forex dealers.</t>
    </r>
  </si>
  <si>
    <t>Table 50b: Exchange Rate of the Rupee (End of Period): February 2024 to February 2025</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</si>
  <si>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</si>
  <si>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</si>
  <si>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</si>
  <si>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</si>
  <si>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</si>
  <si>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</si>
  <si>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</si>
  <si>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</si>
  <si>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</si>
  <si>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</si>
  <si>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</si>
  <si>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</si>
  <si>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</si>
  <si>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</si>
  <si>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50c: Exchange Rate of the Rupee (Period Average): February 2024 to February 2025</t>
  </si>
  <si>
    <t>Table 50d: Average Exchange Rate of the Rupee vis-à-vis Major Trading Partner Currencies: February 2024 and February 2025</t>
  </si>
  <si>
    <t>Indicative Selling Rates</t>
  </si>
  <si>
    <t>Average for</t>
  </si>
  <si>
    <t>Appreciation/</t>
  </si>
  <si>
    <t>12 Months</t>
  </si>
  <si>
    <t>(Depreciation)</t>
  </si>
  <si>
    <t>ended February 2024</t>
  </si>
  <si>
    <t>ended February 2025</t>
  </si>
  <si>
    <t>of Rupee</t>
  </si>
  <si>
    <t>between [1] &amp; [2]</t>
  </si>
  <si>
    <t>[1]</t>
  </si>
  <si>
    <t>[2]</t>
  </si>
  <si>
    <t>Hong Kong dollar</t>
  </si>
  <si>
    <t xml:space="preserve">Notes: </t>
  </si>
  <si>
    <t>(i)   [1] is calculated on the basis of the daily average exchange rates for the period March 2023 to February 2024.</t>
  </si>
  <si>
    <t xml:space="preserve">      [2] is calculated on the basis of the daily average exchange rates for the period March 2024 to February 2025.</t>
  </si>
  <si>
    <t>(ii)  The daily average exchange rate of the Rupee is based on the average indicative selling rates for T.T. &amp; D.D. of banks.</t>
  </si>
  <si>
    <t>(iii) The appreciation/depreciation of the Rupee is calculated as follows:</t>
  </si>
  <si>
    <t xml:space="preserve">      (Previous period exchange rate - Current period exchange rate) ÷ Current period exchange rate.</t>
  </si>
  <si>
    <r>
      <t>Table 51: Monthly Average Exchange Rates of Selected Currencies vis-à-vis the US Dollar</t>
    </r>
    <r>
      <rPr>
        <b/>
        <vertAlign val="superscript"/>
        <sz val="12"/>
        <color rgb="FF002060"/>
        <rFont val="Segoe UI"/>
        <family val="2"/>
      </rPr>
      <t>1</t>
    </r>
    <r>
      <rPr>
        <b/>
        <sz val="12"/>
        <color rgb="FF002060"/>
        <rFont val="Segoe UI"/>
        <family val="2"/>
      </rPr>
      <t xml:space="preserve"> :                                               January 2023 to February 2025</t>
    </r>
  </si>
  <si>
    <t>EUR/USD</t>
  </si>
  <si>
    <t>GBP/USD</t>
  </si>
  <si>
    <t>USD/JPY</t>
  </si>
  <si>
    <t>1.1319/21</t>
  </si>
  <si>
    <t>1.0779/83</t>
  </si>
  <si>
    <t>1.0903/07</t>
  </si>
  <si>
    <t>1.0346/48</t>
  </si>
  <si>
    <t>1.3558/61</t>
  </si>
  <si>
    <t>1.2233/37</t>
  </si>
  <si>
    <t>1.2699/03</t>
  </si>
  <si>
    <t>1.2335/40</t>
  </si>
  <si>
    <t>114.86/88</t>
  </si>
  <si>
    <t>130.42/43</t>
  </si>
  <si>
    <t>146.09/12</t>
  </si>
  <si>
    <t>156.58/60</t>
  </si>
  <si>
    <t>1.1341/45</t>
  </si>
  <si>
    <t>1.0707/10</t>
  </si>
  <si>
    <t>1.0788/92</t>
  </si>
  <si>
    <t>1.0407/08</t>
  </si>
  <si>
    <t>1.3538/41</t>
  </si>
  <si>
    <t>1.2080/83</t>
  </si>
  <si>
    <t>1.2627/30</t>
  </si>
  <si>
    <t>1.2520/26</t>
  </si>
  <si>
    <t>115.22/24</t>
  </si>
  <si>
    <t>132.92/93</t>
  </si>
  <si>
    <t>149.54/56</t>
  </si>
  <si>
    <t>152.09/10</t>
  </si>
  <si>
    <t>1.1008/11</t>
  </si>
  <si>
    <t>1.0706/09</t>
  </si>
  <si>
    <t>1.0863/66</t>
  </si>
  <si>
    <t>1.3164/67</t>
  </si>
  <si>
    <t>1.2134/37</t>
  </si>
  <si>
    <t>118.68/70</t>
  </si>
  <si>
    <t>133.81/82</t>
  </si>
  <si>
    <t>150.04/06</t>
  </si>
  <si>
    <t>1.0823/27</t>
  </si>
  <si>
    <t>1.0953/57</t>
  </si>
  <si>
    <t>1.0724/27</t>
  </si>
  <si>
    <t>1.2959/63</t>
  </si>
  <si>
    <t>1.2435/38</t>
  </si>
  <si>
    <t>1.2521/26</t>
  </si>
  <si>
    <t>126.23/26</t>
  </si>
  <si>
    <t>133.42/44</t>
  </si>
  <si>
    <t>153.66/68</t>
  </si>
  <si>
    <t>1.0574/77</t>
  </si>
  <si>
    <t>1.0873/76</t>
  </si>
  <si>
    <t>1.0806/09</t>
  </si>
  <si>
    <t>1.2445/48</t>
  </si>
  <si>
    <t>1.2481/84</t>
  </si>
  <si>
    <t>1.2631/35</t>
  </si>
  <si>
    <t>128.86/88</t>
  </si>
  <si>
    <t>137.05/07</t>
  </si>
  <si>
    <t>155.84/86</t>
  </si>
  <si>
    <t>1.0573/76</t>
  </si>
  <si>
    <t>1.0833/36</t>
  </si>
  <si>
    <t>1.0767/70</t>
  </si>
  <si>
    <t>1.2329/33</t>
  </si>
  <si>
    <t>1.2620/23</t>
  </si>
  <si>
    <t>1.2717/21</t>
  </si>
  <si>
    <t>133.88/90</t>
  </si>
  <si>
    <t>141.26/29</t>
  </si>
  <si>
    <t>157.88/90</t>
  </si>
  <si>
    <t>1.0192/95</t>
  </si>
  <si>
    <t>1.1055/58</t>
  </si>
  <si>
    <t>1.0840/42</t>
  </si>
  <si>
    <t>1.1996/99</t>
  </si>
  <si>
    <t>1.2880/83</t>
  </si>
  <si>
    <t>1.2848/53</t>
  </si>
  <si>
    <t>136.67/69</t>
  </si>
  <si>
    <t>141.01/04</t>
  </si>
  <si>
    <t>158.05/08</t>
  </si>
  <si>
    <t>1.0120/24</t>
  </si>
  <si>
    <t>1.0913/17</t>
  </si>
  <si>
    <t>1.1014/16</t>
  </si>
  <si>
    <t>1.1987/90</t>
  </si>
  <si>
    <t>1.2710/13</t>
  </si>
  <si>
    <t>1.2940/43</t>
  </si>
  <si>
    <t>135.16/18</t>
  </si>
  <si>
    <t>144.77/79</t>
  </si>
  <si>
    <t>146.27/29</t>
  </si>
  <si>
    <t>0.9899/02</t>
  </si>
  <si>
    <t>1.0685/88</t>
  </si>
  <si>
    <t>1.1105/06</t>
  </si>
  <si>
    <t>1.1312/15</t>
  </si>
  <si>
    <t>1.2411/14</t>
  </si>
  <si>
    <t>1.3210/12</t>
  </si>
  <si>
    <t>143.26/28</t>
  </si>
  <si>
    <t>147.61/63</t>
  </si>
  <si>
    <t>143.15/16</t>
  </si>
  <si>
    <t>0.9836/40</t>
  </si>
  <si>
    <t>1.0560/64</t>
  </si>
  <si>
    <t>1.0907/08</t>
  </si>
  <si>
    <t>1.1289/92</t>
  </si>
  <si>
    <t>1.2170/73</t>
  </si>
  <si>
    <t>1.3063/65</t>
  </si>
  <si>
    <t>146.94/95</t>
  </si>
  <si>
    <t>149.53/55</t>
  </si>
  <si>
    <t>149.40/42</t>
  </si>
  <si>
    <t>1.0205/09</t>
  </si>
  <si>
    <t>1.0632/33</t>
  </si>
  <si>
    <t>1.1743/47</t>
  </si>
  <si>
    <t>1.2430/34</t>
  </si>
  <si>
    <t>1.2750/54</t>
  </si>
  <si>
    <t>142.20/23</t>
  </si>
  <si>
    <t>149.77/79</t>
  </si>
  <si>
    <t>153.67/69</t>
  </si>
  <si>
    <t>1.0581/84</t>
  </si>
  <si>
    <t>1.0918/21</t>
  </si>
  <si>
    <t>1.0473/75</t>
  </si>
  <si>
    <t>1.2171/74</t>
  </si>
  <si>
    <t>1.2663/68</t>
  </si>
  <si>
    <t>1.2642/48</t>
  </si>
  <si>
    <t>134.91/93</t>
  </si>
  <si>
    <t>144.16/18</t>
  </si>
  <si>
    <t>153.58/61</t>
  </si>
  <si>
    <r>
      <rPr>
        <i/>
        <vertAlign val="superscript"/>
        <sz val="10"/>
        <color indexed="56"/>
        <rFont val="Segoe UI"/>
        <family val="2"/>
      </rPr>
      <t>1</t>
    </r>
    <r>
      <rPr>
        <i/>
        <sz val="10"/>
        <color indexed="56"/>
        <rFont val="Segoe UI"/>
        <family val="2"/>
      </rPr>
      <t>Reuters with reference to Asian Markets, 09 30 hrs, Mauritian time.</t>
    </r>
  </si>
  <si>
    <t>Table 52: Mauritius Exchange Rate Index (MERI): January 2023 to February 2025</t>
  </si>
  <si>
    <t>MERI1</t>
  </si>
  <si>
    <t>MERI2</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</si>
  <si>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</si>
  <si>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</si>
  <si>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</si>
  <si>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</si>
  <si>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</si>
  <si>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r>
      <t>Table 53: Foreign Currency Transactions: February 2024 to February 2025</t>
    </r>
    <r>
      <rPr>
        <b/>
        <vertAlign val="superscript"/>
        <sz val="12"/>
        <color rgb="FF002060"/>
        <rFont val="Segoe UI"/>
        <family val="2"/>
      </rPr>
      <t>1</t>
    </r>
  </si>
  <si>
    <t>Purchases by banks and FX dealers</t>
  </si>
  <si>
    <t>Sales by banks and FX dealers</t>
  </si>
  <si>
    <t>Turnover</t>
  </si>
  <si>
    <t>Spot</t>
  </si>
  <si>
    <t>Forward</t>
  </si>
  <si>
    <r>
      <t>Miscellaneous</t>
    </r>
    <r>
      <rPr>
        <b/>
        <vertAlign val="superscript"/>
        <sz val="11"/>
        <color rgb="FF002060"/>
        <rFont val="Segoe UI"/>
        <family val="2"/>
      </rPr>
      <t>2</t>
    </r>
  </si>
  <si>
    <t>More than US$20,000 or equivalent</t>
  </si>
  <si>
    <r>
      <rPr>
        <i/>
        <vertAlign val="superscript"/>
        <sz val="10"/>
        <color rgb="FF002060"/>
        <rFont val="Segoe UI"/>
        <family val="2"/>
      </rPr>
      <t xml:space="preserve">1 </t>
    </r>
    <r>
      <rPr>
        <i/>
        <sz val="10"/>
        <color rgb="FF002060"/>
        <rFont val="Segoe UI"/>
        <family val="2"/>
      </rPr>
      <t>Transactions conducted by banks and foreign exchange dealers, excluding interbank and swap transactions.</t>
    </r>
  </si>
  <si>
    <r>
      <rPr>
        <i/>
        <vertAlign val="superscript"/>
        <sz val="10"/>
        <color rgb="FF002060"/>
        <rFont val="Segoe UI"/>
        <family val="2"/>
      </rPr>
      <t>2</t>
    </r>
    <r>
      <rPr>
        <i/>
        <sz val="10"/>
        <color rgb="FF002060"/>
        <rFont val="Segoe UI"/>
        <family val="2"/>
      </rPr>
      <t xml:space="preserve"> Includes transactions below US$20,000 or equivalent.</t>
    </r>
  </si>
  <si>
    <r>
      <t>Table 54a: Foreign Currency Purchases by banks and FX dealers (Sectorwise): February 2024 to February 2025</t>
    </r>
    <r>
      <rPr>
        <b/>
        <vertAlign val="superscript"/>
        <sz val="12"/>
        <color rgb="FF002060"/>
        <rFont val="Segoe UI"/>
        <family val="2"/>
      </rPr>
      <t>1</t>
    </r>
  </si>
  <si>
    <t>Sector (ISIC 1 digit)*</t>
  </si>
  <si>
    <t>Description</t>
  </si>
  <si>
    <t>A</t>
  </si>
  <si>
    <t>B</t>
  </si>
  <si>
    <t>C</t>
  </si>
  <si>
    <t>D</t>
  </si>
  <si>
    <t>E</t>
  </si>
  <si>
    <t>F</t>
  </si>
  <si>
    <t>G</t>
  </si>
  <si>
    <t>Wholesale and retail trade; repair of motor vehicles and motorcycles</t>
  </si>
  <si>
    <t>H</t>
  </si>
  <si>
    <t>I</t>
  </si>
  <si>
    <t>J</t>
  </si>
  <si>
    <t>K</t>
  </si>
  <si>
    <t>Financial and insurance activities</t>
  </si>
  <si>
    <t>L</t>
  </si>
  <si>
    <t>M</t>
  </si>
  <si>
    <t>N</t>
  </si>
  <si>
    <t>O</t>
  </si>
  <si>
    <t>Public administration and defence; compulsory social security</t>
  </si>
  <si>
    <t>P</t>
  </si>
  <si>
    <t>Q</t>
  </si>
  <si>
    <t>R</t>
  </si>
  <si>
    <t>S</t>
  </si>
  <si>
    <t>T</t>
  </si>
  <si>
    <t>Activities of households as employers; undifferentiated goods- and services-producing activities of households for own use</t>
  </si>
  <si>
    <t>U</t>
  </si>
  <si>
    <t>Activities of extraterritorial organizations and bodies</t>
  </si>
  <si>
    <t>Personal</t>
  </si>
  <si>
    <t>* The data are in line with the structure of the fourth revision of the UN's International Standard Industrial Classification (ISIC Rev. 4).</t>
  </si>
  <si>
    <t xml:space="preserve"> Details on ISIC Rev.4 are available on the United Nations Statistics Division website.</t>
  </si>
  <si>
    <r>
      <rPr>
        <i/>
        <vertAlign val="superscript"/>
        <sz val="10"/>
        <color rgb="FF002060"/>
        <rFont val="Segoe UI"/>
        <family val="2"/>
      </rPr>
      <t xml:space="preserve">1 </t>
    </r>
    <r>
      <rPr>
        <i/>
        <sz val="10"/>
        <color rgb="FF002060"/>
        <rFont val="Segoe UI"/>
        <family val="2"/>
      </rPr>
      <t>Spot and forward foreign currency transactions conducted by banks and foreign exchange dealers, above US$20,000 or equivalent, excluding interbank and swap transactions.</t>
    </r>
  </si>
  <si>
    <r>
      <t>Table 54b: Foreign Currency Sales by banks and FX dealers (Sectorwise): February 2024 to February 2025</t>
    </r>
    <r>
      <rPr>
        <b/>
        <vertAlign val="superscript"/>
        <sz val="12"/>
        <color rgb="FF002060"/>
        <rFont val="Segoe UI"/>
        <family val="2"/>
      </rPr>
      <t>1</t>
    </r>
  </si>
  <si>
    <r>
      <t>Table 55a: Foreign Currency Purchases by banks and FX dealers in Major Currencies: February 2024 to February 2025</t>
    </r>
    <r>
      <rPr>
        <b/>
        <vertAlign val="superscript"/>
        <sz val="12"/>
        <color rgb="FF002060"/>
        <rFont val="Segoe UI"/>
        <family val="2"/>
      </rPr>
      <t>1</t>
    </r>
  </si>
  <si>
    <t>GBP</t>
  </si>
  <si>
    <r>
      <t>Table 55b: Foreign Currency Sales by banks and FX dealers in Major Currencies: February 2024 to February 2025</t>
    </r>
    <r>
      <rPr>
        <b/>
        <vertAlign val="superscript"/>
        <sz val="12"/>
        <color rgb="FF002060"/>
        <rFont val="Segoe UI"/>
        <family val="2"/>
      </rPr>
      <t>1</t>
    </r>
  </si>
  <si>
    <r>
      <rPr>
        <i/>
        <vertAlign val="superscript"/>
        <sz val="10"/>
        <color rgb="FF002060"/>
        <rFont val="Segoe UI"/>
        <family val="2"/>
      </rPr>
      <t xml:space="preserve">1 </t>
    </r>
    <r>
      <rPr>
        <i/>
        <sz val="10"/>
        <color rgb="FF002060"/>
        <rFont val="Segoe UI"/>
        <family val="2"/>
      </rPr>
      <t xml:space="preserve">Spot and forward foreign currency transactions conducted by banks and foreign exchange dealers, </t>
    </r>
  </si>
  <si>
    <t xml:space="preserve"> above US$20,000 or equivalent, excluding interbank and swap transactions.</t>
  </si>
  <si>
    <r>
      <t>Table 56: Swap Transactions by banks in Major Currencies (Sectorwise): December 2024 to February 2025</t>
    </r>
    <r>
      <rPr>
        <b/>
        <vertAlign val="superscript"/>
        <sz val="12"/>
        <color rgb="FF002060"/>
        <rFont val="Segoe UI"/>
        <family val="2"/>
      </rPr>
      <t>1</t>
    </r>
  </si>
  <si>
    <t>ISIC 1 digit*</t>
  </si>
  <si>
    <t>Sector</t>
  </si>
  <si>
    <t>Purchases          by banks</t>
  </si>
  <si>
    <t>Sales                by banks</t>
  </si>
  <si>
    <t>Total - USD</t>
  </si>
  <si>
    <t>Total - EUR</t>
  </si>
  <si>
    <t>Total- GBP</t>
  </si>
  <si>
    <t>Other foreign currencies</t>
  </si>
  <si>
    <t>Total - Other foreign currencies</t>
  </si>
  <si>
    <t>ALL FOREIGN CURRENCIES</t>
  </si>
  <si>
    <t>GRAND TOTAL</t>
  </si>
  <si>
    <r>
      <rPr>
        <i/>
        <vertAlign val="superscript"/>
        <sz val="12"/>
        <color rgb="FF002060"/>
        <rFont val="Segoe UI"/>
        <family val="2"/>
      </rPr>
      <t>1</t>
    </r>
    <r>
      <rPr>
        <i/>
        <sz val="12"/>
        <color rgb="FF002060"/>
        <rFont val="Segoe UI"/>
        <family val="2"/>
      </rPr>
      <t xml:space="preserve"> Swap transactions against MUR in US$ equivalent.</t>
    </r>
  </si>
  <si>
    <t>Table 57a: Transactions on the Stock Exchange of Mauritius: February 2024 to February 2025</t>
  </si>
  <si>
    <t>Official Market</t>
  </si>
  <si>
    <r>
      <t>SEMTRI</t>
    </r>
    <r>
      <rPr>
        <b/>
        <vertAlign val="superscript"/>
        <sz val="11"/>
        <color indexed="56"/>
        <rFont val="Segoe UI"/>
        <family val="2"/>
      </rPr>
      <t>1</t>
    </r>
  </si>
  <si>
    <t>SEM-7/</t>
  </si>
  <si>
    <t>SEMDEX</t>
  </si>
  <si>
    <t>Value of</t>
  </si>
  <si>
    <t>Volume of</t>
  </si>
  <si>
    <t>Sessions</t>
  </si>
  <si>
    <t>(in Rs terms)</t>
  </si>
  <si>
    <t>(in US$ terms)</t>
  </si>
  <si>
    <r>
      <t>SEM10</t>
    </r>
    <r>
      <rPr>
        <b/>
        <vertAlign val="superscript"/>
        <sz val="11"/>
        <color indexed="56"/>
        <rFont val="Segoe UI"/>
        <family val="2"/>
      </rPr>
      <t>2</t>
    </r>
  </si>
  <si>
    <t>('000)</t>
  </si>
  <si>
    <t>Nov-18</t>
  </si>
  <si>
    <r>
      <t>Mar-20</t>
    </r>
    <r>
      <rPr>
        <b/>
        <vertAlign val="superscript"/>
        <sz val="11"/>
        <color rgb="FF002060"/>
        <rFont val="Segoe UI"/>
        <family val="2"/>
      </rPr>
      <t>3</t>
    </r>
  </si>
  <si>
    <t>Apr-20</t>
  </si>
  <si>
    <t>Aug-21</t>
  </si>
  <si>
    <r>
      <t xml:space="preserve">1 </t>
    </r>
    <r>
      <rPr>
        <i/>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</si>
  <si>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 xml:space="preserve">2 </t>
    </r>
    <r>
      <rPr>
        <i/>
        <sz val="10"/>
        <color indexed="56"/>
        <rFont val="Segoe UI"/>
        <family val="2"/>
      </rPr>
      <t>The SEM-7 started with an index value of 100 on 30 March 1998. As from 2 October 2014, the SEM-7 has been replaced by the SEM-10. The opening level of the SEM-10 was set at the closing level of the SEM-7 index on 1 October 2014.</t>
    </r>
  </si>
  <si>
    <t>Table 57b: Transactions* by Non-Residents on the Stock Exchange of Mauritius: February 2024 to February 2025</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</si>
  <si>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</si>
  <si>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</si>
  <si>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</si>
  <si>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</si>
  <si>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</si>
  <si>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</si>
  <si>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</si>
  <si>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</si>
  <si>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</si>
  <si>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</si>
  <si>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</si>
  <si>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</si>
  <si>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</si>
  <si>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</si>
  <si>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</si>
  <si>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</si>
  <si>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</si>
  <si>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</si>
  <si>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</si>
  <si>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</si>
  <si>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</si>
  <si>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</si>
  <si>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</si>
  <si>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</si>
  <si>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</si>
  <si>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</si>
  <si>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</si>
  <si>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</si>
  <si>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</si>
  <si>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</si>
  <si>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Refer to transactions on the Official Market.</t>
  </si>
  <si>
    <t xml:space="preserve">Figures may not add up to total due to rounding. </t>
  </si>
  <si>
    <t>Source: The Stock Exchange of Mauritius Ltd.</t>
  </si>
  <si>
    <t>Table 58: Tourist Arrivals: January 2021 to February 2025 and Gross Tourism Earnings: January 2021 to January 2025</t>
  </si>
  <si>
    <r>
      <t xml:space="preserve">2025 </t>
    </r>
    <r>
      <rPr>
        <b/>
        <vertAlign val="superscript"/>
        <sz val="11"/>
        <color rgb="FF002060"/>
        <rFont val="Segoe UI"/>
        <family val="2"/>
      </rPr>
      <t>1</t>
    </r>
  </si>
  <si>
    <t>Tourist Arrivals</t>
  </si>
  <si>
    <t>Gross Tourism Earnings</t>
  </si>
  <si>
    <t xml:space="preserve">Tourist Arrivals </t>
  </si>
  <si>
    <t xml:space="preserve">(Rs million) </t>
  </si>
  <si>
    <t>n.a.</t>
  </si>
  <si>
    <t xml:space="preserve"> Total</t>
  </si>
  <si>
    <t>Note: Gross tourism earnings are estimated from banking records as well as returns submitted by money-changers and foreign exchange dealers. It should be noted that there may be leads and lags in the recording of tourism earnings data.</t>
  </si>
  <si>
    <t xml:space="preserve">n.a.: not available. </t>
  </si>
  <si>
    <t>Source: Statistics Mauritius; Economic Analysis &amp; Research and Statistics Department, Bank of Mauritius.</t>
  </si>
  <si>
    <t>Table 59: Gross Official International Reserves: February 2022 to February 2025</t>
  </si>
  <si>
    <t>Gross Foreign</t>
  </si>
  <si>
    <t>Reserve Position in the IMF</t>
  </si>
  <si>
    <t>Foreign Assets of Government</t>
  </si>
  <si>
    <t>Gross Official International Reserves</t>
  </si>
  <si>
    <r>
      <t xml:space="preserve">Gross Official International Reserves </t>
    </r>
    <r>
      <rPr>
        <b/>
        <vertAlign val="superscript"/>
        <sz val="11"/>
        <color rgb="FF002060"/>
        <rFont val="Segoe UI"/>
        <family val="2"/>
      </rPr>
      <t>1</t>
    </r>
  </si>
  <si>
    <t>Import Cover</t>
  </si>
  <si>
    <t>Assets of</t>
  </si>
  <si>
    <t>Bank of Mauritius</t>
  </si>
  <si>
    <r>
      <t>Gold</t>
    </r>
    <r>
      <rPr>
        <b/>
        <vertAlign val="superscript"/>
        <sz val="11"/>
        <color rgb="FF002060"/>
        <rFont val="Segoe UI"/>
        <family val="2"/>
      </rPr>
      <t xml:space="preserve"> </t>
    </r>
  </si>
  <si>
    <t>SDR</t>
  </si>
  <si>
    <t>(No. of months)</t>
  </si>
  <si>
    <t xml:space="preserve">Sep-12 </t>
  </si>
  <si>
    <t xml:space="preserve">Dec-12 </t>
  </si>
  <si>
    <t xml:space="preserve">Jan-13 </t>
  </si>
  <si>
    <t xml:space="preserve">Feb-13 </t>
  </si>
  <si>
    <t>Mar-13</t>
  </si>
  <si>
    <t>Apr-13</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</si>
  <si>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</si>
  <si>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</si>
  <si>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</si>
  <si>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</si>
  <si>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</si>
  <si>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</si>
  <si>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</si>
  <si>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</si>
  <si>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</si>
  <si>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</si>
  <si>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</si>
  <si>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</si>
  <si>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</si>
  <si>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</si>
  <si>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2"/>
        <color rgb="FF002060"/>
        <rFont val="Segoe UI"/>
        <family val="2"/>
      </rPr>
      <t xml:space="preserve"> </t>
    </r>
  </si>
  <si>
    <t xml:space="preserve">Aug-14 </t>
  </si>
  <si>
    <r>
      <t>Sep-14</t>
    </r>
    <r>
      <rPr>
        <b/>
        <vertAlign val="superscript"/>
        <sz val="12"/>
        <color rgb="FF002060"/>
        <rFont val="Segoe UI"/>
        <family val="2"/>
      </rPr>
      <t xml:space="preserve"> </t>
    </r>
  </si>
  <si>
    <r>
      <t>Oct-14</t>
    </r>
    <r>
      <rPr>
        <b/>
        <vertAlign val="superscript"/>
        <sz val="12"/>
        <color rgb="FF002060"/>
        <rFont val="Segoe UI"/>
        <family val="2"/>
      </rPr>
      <t xml:space="preserve"> </t>
    </r>
  </si>
  <si>
    <r>
      <t>Nov-14</t>
    </r>
    <r>
      <rPr>
        <b/>
        <vertAlign val="superscript"/>
        <sz val="12"/>
        <color rgb="FF002060"/>
        <rFont val="Segoe UI"/>
        <family val="2"/>
      </rPr>
      <t xml:space="preserve"> </t>
    </r>
  </si>
  <si>
    <r>
      <t>Dec-14</t>
    </r>
    <r>
      <rPr>
        <b/>
        <vertAlign val="superscript"/>
        <sz val="12"/>
        <color rgb="FF002060"/>
        <rFont val="Segoe UI"/>
        <family val="2"/>
      </rPr>
      <t xml:space="preserve"> </t>
    </r>
  </si>
  <si>
    <r>
      <t>Jan-15</t>
    </r>
    <r>
      <rPr>
        <b/>
        <vertAlign val="superscript"/>
        <sz val="12"/>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</si>
  <si>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</si>
  <si>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</si>
  <si>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</si>
  <si>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</si>
  <si>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</si>
  <si>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</si>
  <si>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</si>
  <si>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</si>
  <si>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</si>
  <si>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</si>
  <si>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</si>
  <si>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1"/>
        <color rgb="FF002060"/>
        <rFont val="Segoe UI"/>
        <family val="2"/>
      </rPr>
      <t xml:space="preserve"> </t>
    </r>
  </si>
  <si>
    <t xml:space="preserve">Feb-16 </t>
  </si>
  <si>
    <t>Mar-16</t>
  </si>
  <si>
    <t xml:space="preserve">Apr-16 </t>
  </si>
  <si>
    <t xml:space="preserve">May-16 </t>
  </si>
  <si>
    <t xml:space="preserve">Jun-16 </t>
  </si>
  <si>
    <t xml:space="preserve">Jul-16 </t>
  </si>
  <si>
    <t xml:space="preserve">Aug-16 </t>
  </si>
  <si>
    <r>
      <t>Sep-16</t>
    </r>
    <r>
      <rPr>
        <b/>
        <vertAlign val="superscript"/>
        <sz val="11"/>
        <color rgb="FF002060"/>
        <rFont val="Segoe UI"/>
        <family val="2"/>
      </rPr>
      <t xml:space="preserve"> </t>
    </r>
  </si>
  <si>
    <r>
      <t>Oct-16</t>
    </r>
    <r>
      <rPr>
        <b/>
        <vertAlign val="superscript"/>
        <sz val="11"/>
        <color rgb="FF002060"/>
        <rFont val="Segoe UI"/>
        <family val="2"/>
      </rPr>
      <t xml:space="preserve"> </t>
    </r>
  </si>
  <si>
    <t xml:space="preserve">Nov-16 </t>
  </si>
  <si>
    <r>
      <t>Dec-16</t>
    </r>
    <r>
      <rPr>
        <b/>
        <vertAlign val="superscript"/>
        <sz val="11"/>
        <color rgb="FF002060"/>
        <rFont val="Segoe UI"/>
        <family val="2"/>
      </rPr>
      <t xml:space="preserve"> </t>
    </r>
  </si>
  <si>
    <t xml:space="preserve">Jan-17 </t>
  </si>
  <si>
    <r>
      <t>Feb-17</t>
    </r>
    <r>
      <rPr>
        <b/>
        <vertAlign val="superscript"/>
        <sz val="11"/>
        <color rgb="FF002060"/>
        <rFont val="Segoe UI"/>
        <family val="2"/>
      </rPr>
      <t xml:space="preserve"> </t>
    </r>
  </si>
  <si>
    <r>
      <t>Mar-17</t>
    </r>
    <r>
      <rPr>
        <b/>
        <vertAlign val="superscript"/>
        <sz val="11"/>
        <color rgb="FF002060"/>
        <rFont val="Segoe UI"/>
        <family val="2"/>
      </rPr>
      <t xml:space="preserve"> </t>
    </r>
  </si>
  <si>
    <r>
      <t>Apr-17</t>
    </r>
    <r>
      <rPr>
        <b/>
        <vertAlign val="superscript"/>
        <sz val="11"/>
        <color rgb="FF002060"/>
        <rFont val="Segoe UI"/>
        <family val="2"/>
      </rPr>
      <t xml:space="preserve"> </t>
    </r>
  </si>
  <si>
    <r>
      <t>May-17</t>
    </r>
    <r>
      <rPr>
        <b/>
        <vertAlign val="superscript"/>
        <sz val="11"/>
        <color rgb="FF002060"/>
        <rFont val="Segoe UI"/>
        <family val="2"/>
      </rPr>
      <t xml:space="preserve"> </t>
    </r>
  </si>
  <si>
    <r>
      <t>Jun-17</t>
    </r>
    <r>
      <rPr>
        <b/>
        <vertAlign val="superscript"/>
        <sz val="11"/>
        <color rgb="FF002060"/>
        <rFont val="Segoe UI"/>
        <family val="2"/>
      </rPr>
      <t xml:space="preserve"> </t>
    </r>
  </si>
  <si>
    <t xml:space="preserve">Jul-17 </t>
  </si>
  <si>
    <t xml:space="preserve">Aug-17 </t>
  </si>
  <si>
    <t xml:space="preserve">Sep-17 </t>
  </si>
  <si>
    <t xml:space="preserve">Oct-17 </t>
  </si>
  <si>
    <t xml:space="preserve">Nov-17 </t>
  </si>
  <si>
    <t xml:space="preserve">Dec-17 </t>
  </si>
  <si>
    <r>
      <t>Jan-18</t>
    </r>
    <r>
      <rPr>
        <b/>
        <vertAlign val="superscript"/>
        <sz val="11"/>
        <color rgb="FF002060"/>
        <rFont val="Segoe UI"/>
        <family val="2"/>
      </rPr>
      <t xml:space="preserve"> </t>
    </r>
  </si>
  <si>
    <r>
      <t>Feb-18</t>
    </r>
    <r>
      <rPr>
        <b/>
        <vertAlign val="superscript"/>
        <sz val="11"/>
        <color rgb="FF002060"/>
        <rFont val="Segoe UI"/>
        <family val="2"/>
      </rPr>
      <t xml:space="preserve"> </t>
    </r>
  </si>
  <si>
    <r>
      <t>Mar-18</t>
    </r>
    <r>
      <rPr>
        <b/>
        <vertAlign val="superscript"/>
        <sz val="11"/>
        <color rgb="FF002060"/>
        <rFont val="Segoe UI"/>
        <family val="2"/>
      </rPr>
      <t xml:space="preserve"> </t>
    </r>
  </si>
  <si>
    <r>
      <t>Apr-18</t>
    </r>
    <r>
      <rPr>
        <b/>
        <vertAlign val="superscript"/>
        <sz val="11"/>
        <color rgb="FF002060"/>
        <rFont val="Segoe UI"/>
        <family val="2"/>
      </rPr>
      <t xml:space="preserve"> </t>
    </r>
  </si>
  <si>
    <r>
      <t>May-18</t>
    </r>
    <r>
      <rPr>
        <b/>
        <vertAlign val="superscript"/>
        <sz val="11"/>
        <color rgb="FF002060"/>
        <rFont val="Segoe UI"/>
        <family val="2"/>
      </rPr>
      <t xml:space="preserve"> </t>
    </r>
  </si>
  <si>
    <r>
      <t>Jul-18</t>
    </r>
    <r>
      <rPr>
        <b/>
        <vertAlign val="superscript"/>
        <sz val="11"/>
        <color rgb="FF002060"/>
        <rFont val="Segoe UI"/>
        <family val="2"/>
      </rPr>
      <t xml:space="preserve"> </t>
    </r>
  </si>
  <si>
    <r>
      <t>Aug-18</t>
    </r>
    <r>
      <rPr>
        <b/>
        <vertAlign val="superscript"/>
        <sz val="11"/>
        <color rgb="FF002060"/>
        <rFont val="Segoe UI"/>
        <family val="2"/>
      </rPr>
      <t xml:space="preserve"> </t>
    </r>
  </si>
  <si>
    <r>
      <t>Sep-18</t>
    </r>
    <r>
      <rPr>
        <b/>
        <vertAlign val="superscript"/>
        <sz val="11"/>
        <color rgb="FF002060"/>
        <rFont val="Segoe UI"/>
        <family val="2"/>
      </rPr>
      <t xml:space="preserve"> </t>
    </r>
  </si>
  <si>
    <r>
      <t>Oct-18</t>
    </r>
    <r>
      <rPr>
        <b/>
        <vertAlign val="superscript"/>
        <sz val="11"/>
        <color rgb="FF002060"/>
        <rFont val="Segoe UI"/>
        <family val="2"/>
      </rPr>
      <t xml:space="preserve"> </t>
    </r>
  </si>
  <si>
    <r>
      <t>Nov-18</t>
    </r>
    <r>
      <rPr>
        <b/>
        <vertAlign val="superscript"/>
        <sz val="11"/>
        <color rgb="FF002060"/>
        <rFont val="Segoe UI"/>
        <family val="2"/>
      </rPr>
      <t xml:space="preserve"> </t>
    </r>
  </si>
  <si>
    <r>
      <t>Dec-18</t>
    </r>
    <r>
      <rPr>
        <b/>
        <vertAlign val="superscript"/>
        <sz val="11"/>
        <color rgb="FF002060"/>
        <rFont val="Segoe UI"/>
        <family val="2"/>
      </rPr>
      <t xml:space="preserve"> </t>
    </r>
  </si>
  <si>
    <r>
      <t>Jan-19</t>
    </r>
    <r>
      <rPr>
        <b/>
        <vertAlign val="superscript"/>
        <sz val="11"/>
        <color rgb="FF002060"/>
        <rFont val="Segoe UI"/>
        <family val="2"/>
      </rPr>
      <t xml:space="preserve"> </t>
    </r>
  </si>
  <si>
    <t xml:space="preserve">Feb-19 </t>
  </si>
  <si>
    <t xml:space="preserve">Mar-19 </t>
  </si>
  <si>
    <t xml:space="preserve">Apr-19 </t>
  </si>
  <si>
    <r>
      <t>May-19</t>
    </r>
    <r>
      <rPr>
        <b/>
        <vertAlign val="superscript"/>
        <sz val="11"/>
        <color rgb="FF002060"/>
        <rFont val="Segoe UI"/>
        <family val="2"/>
      </rPr>
      <t xml:space="preserve"> </t>
    </r>
  </si>
  <si>
    <r>
      <t>Jul-19</t>
    </r>
    <r>
      <rPr>
        <b/>
        <vertAlign val="superscript"/>
        <sz val="11"/>
        <color rgb="FF002060"/>
        <rFont val="Segoe UI"/>
        <family val="2"/>
      </rPr>
      <t xml:space="preserve"> </t>
    </r>
  </si>
  <si>
    <r>
      <t>Aug-19</t>
    </r>
    <r>
      <rPr>
        <b/>
        <vertAlign val="superscript"/>
        <sz val="11"/>
        <color rgb="FF002060"/>
        <rFont val="Segoe UI"/>
        <family val="2"/>
      </rPr>
      <t xml:space="preserve"> </t>
    </r>
  </si>
  <si>
    <r>
      <t>Sep-19</t>
    </r>
    <r>
      <rPr>
        <b/>
        <vertAlign val="superscript"/>
        <sz val="11"/>
        <color rgb="FF002060"/>
        <rFont val="Segoe UI"/>
        <family val="2"/>
      </rPr>
      <t xml:space="preserve"> </t>
    </r>
  </si>
  <si>
    <r>
      <t>Oct-19</t>
    </r>
    <r>
      <rPr>
        <b/>
        <vertAlign val="superscript"/>
        <sz val="11"/>
        <color rgb="FF002060"/>
        <rFont val="Segoe UI"/>
        <family val="2"/>
      </rPr>
      <t xml:space="preserve"> </t>
    </r>
  </si>
  <si>
    <r>
      <t>Nov-19</t>
    </r>
    <r>
      <rPr>
        <b/>
        <vertAlign val="superscript"/>
        <sz val="11"/>
        <color rgb="FF002060"/>
        <rFont val="Segoe UI"/>
        <family val="2"/>
      </rPr>
      <t xml:space="preserve"> </t>
    </r>
  </si>
  <si>
    <r>
      <t>Dec-19</t>
    </r>
    <r>
      <rPr>
        <b/>
        <vertAlign val="superscript"/>
        <sz val="11"/>
        <color rgb="FF002060"/>
        <rFont val="Segoe UI"/>
        <family val="2"/>
      </rPr>
      <t xml:space="preserve"> </t>
    </r>
  </si>
  <si>
    <r>
      <t>Jan-20</t>
    </r>
    <r>
      <rPr>
        <b/>
        <vertAlign val="superscript"/>
        <sz val="11"/>
        <color rgb="FF002060"/>
        <rFont val="Segoe UI"/>
        <family val="2"/>
      </rPr>
      <t xml:space="preserve"> </t>
    </r>
  </si>
  <si>
    <r>
      <t>Feb-20</t>
    </r>
    <r>
      <rPr>
        <b/>
        <vertAlign val="superscript"/>
        <sz val="11"/>
        <color rgb="FF002060"/>
        <rFont val="Segoe UI"/>
        <family val="2"/>
      </rPr>
      <t xml:space="preserve"> </t>
    </r>
  </si>
  <si>
    <r>
      <t>Apr-20</t>
    </r>
    <r>
      <rPr>
        <b/>
        <vertAlign val="superscript"/>
        <sz val="11"/>
        <color rgb="FF002060"/>
        <rFont val="Segoe UI"/>
        <family val="2"/>
      </rPr>
      <t xml:space="preserve"> </t>
    </r>
  </si>
  <si>
    <t xml:space="preserve">Jul-20 </t>
  </si>
  <si>
    <t xml:space="preserve">Aug-20 </t>
  </si>
  <si>
    <t xml:space="preserve">Sep-20 </t>
  </si>
  <si>
    <t xml:space="preserve">Jan-22 </t>
  </si>
  <si>
    <r>
      <t>Feb-22</t>
    </r>
    <r>
      <rPr>
        <b/>
        <vertAlign val="superscript"/>
        <sz val="11"/>
        <color rgb="FF002060"/>
        <rFont val="Segoe UI"/>
        <family val="2"/>
      </rPr>
      <t xml:space="preserve"> </t>
    </r>
  </si>
  <si>
    <t xml:space="preserve">Mar-22 </t>
  </si>
  <si>
    <t xml:space="preserve">Apr-22 </t>
  </si>
  <si>
    <t xml:space="preserve">May-22 </t>
  </si>
  <si>
    <t xml:space="preserve">Jun-22 </t>
  </si>
  <si>
    <t>Jul-22</t>
  </si>
  <si>
    <t>Aug-22</t>
  </si>
  <si>
    <r>
      <t>Oct-22</t>
    </r>
    <r>
      <rPr>
        <b/>
        <vertAlign val="superscript"/>
        <sz val="11"/>
        <color rgb="FF002060"/>
        <rFont val="Segoe UI"/>
        <family val="2"/>
      </rPr>
      <t xml:space="preserve"> </t>
    </r>
  </si>
  <si>
    <t xml:space="preserve">Nov-22 </t>
  </si>
  <si>
    <t>Jan-23</t>
  </si>
  <si>
    <t xml:space="preserve">Feb-23 </t>
  </si>
  <si>
    <t xml:space="preserve">Apr-23 </t>
  </si>
  <si>
    <t>May-23</t>
  </si>
  <si>
    <t>Jun-23</t>
  </si>
  <si>
    <t>Jul-23</t>
  </si>
  <si>
    <t>Sep-23</t>
  </si>
  <si>
    <t xml:space="preserve">Oct-23 </t>
  </si>
  <si>
    <t>Nov-23</t>
  </si>
  <si>
    <t>Dec-23</t>
  </si>
  <si>
    <t>Jan-24</t>
  </si>
  <si>
    <t>Feb-24</t>
  </si>
  <si>
    <t>Mar-24</t>
  </si>
  <si>
    <t>Apr-24</t>
  </si>
  <si>
    <t>May-24</t>
  </si>
  <si>
    <t>Jul-24</t>
  </si>
  <si>
    <t>Aug-24</t>
  </si>
  <si>
    <t>Oct-24</t>
  </si>
  <si>
    <t>Nov-24</t>
  </si>
  <si>
    <t>Dec-24</t>
  </si>
  <si>
    <t>Jan-25</t>
  </si>
  <si>
    <r>
      <t xml:space="preserve">Feb-25 </t>
    </r>
    <r>
      <rPr>
        <b/>
        <vertAlign val="superscript"/>
        <sz val="11"/>
        <color rgb="FF002060"/>
        <rFont val="Segoe UI"/>
        <family val="2"/>
      </rPr>
      <t>2</t>
    </r>
  </si>
  <si>
    <r>
      <rPr>
        <i/>
        <vertAlign val="superscript"/>
        <sz val="10"/>
        <color rgb="FF002060"/>
        <rFont val="Segoe UI"/>
        <family val="2"/>
      </rPr>
      <t xml:space="preserve">1 </t>
    </r>
    <r>
      <rPr>
        <i/>
        <sz val="10"/>
        <color rgb="FF002060"/>
        <rFont val="Segoe UI"/>
        <family val="2"/>
      </rPr>
      <t>Valued at end-of-period exchange rate.</t>
    </r>
  </si>
  <si>
    <r>
      <rPr>
        <i/>
        <vertAlign val="superscript"/>
        <sz val="10"/>
        <color rgb="FF002060"/>
        <rFont val="Segoe UI"/>
        <family val="2"/>
      </rPr>
      <t>2</t>
    </r>
    <r>
      <rPr>
        <i/>
        <sz val="10"/>
        <color rgb="FF002060"/>
        <rFont val="Segoe UI"/>
        <family val="2"/>
      </rPr>
      <t xml:space="preserve"> Provisional.</t>
    </r>
  </si>
  <si>
    <t>Note: The import cover is based on imports of goods and services for the corresponding calendar year except for 2024 which is based on that of calendar year 2023.</t>
  </si>
  <si>
    <t xml:space="preserve">Table 60a: Gross Direct Investment Flows in Mauritius (Excluding Global Business) by Sector: 2015 to 2023 (Annual) and First Three Quarters of 2024 </t>
  </si>
  <si>
    <t>2006</t>
  </si>
  <si>
    <t>2007</t>
  </si>
  <si>
    <t>2008</t>
  </si>
  <si>
    <t>2009</t>
  </si>
  <si>
    <r>
      <t>2010</t>
    </r>
    <r>
      <rPr>
        <b/>
        <vertAlign val="superscript"/>
        <sz val="11"/>
        <color rgb="FF002060"/>
        <rFont val="Segoe UI"/>
        <family val="2"/>
      </rPr>
      <t xml:space="preserve"> </t>
    </r>
  </si>
  <si>
    <t>2011</t>
  </si>
  <si>
    <t>2012</t>
  </si>
  <si>
    <t>2013</t>
  </si>
  <si>
    <t>2014</t>
  </si>
  <si>
    <t>2015</t>
  </si>
  <si>
    <t>2016</t>
  </si>
  <si>
    <t>2017</t>
  </si>
  <si>
    <t>2018</t>
  </si>
  <si>
    <t>2019</t>
  </si>
  <si>
    <t xml:space="preserve">2020 </t>
  </si>
  <si>
    <t xml:space="preserve"> 2021</t>
  </si>
  <si>
    <r>
      <t xml:space="preserve"> 2022 </t>
    </r>
    <r>
      <rPr>
        <b/>
        <vertAlign val="superscript"/>
        <sz val="11"/>
        <color rgb="FF002060"/>
        <rFont val="Segoe UI"/>
        <family val="2"/>
      </rPr>
      <t>1</t>
    </r>
  </si>
  <si>
    <r>
      <t xml:space="preserve"> 2023 </t>
    </r>
    <r>
      <rPr>
        <b/>
        <vertAlign val="superscript"/>
        <sz val="11"/>
        <color rgb="FF002060"/>
        <rFont val="Segoe UI"/>
        <family val="2"/>
      </rPr>
      <t>2</t>
    </r>
  </si>
  <si>
    <r>
      <t xml:space="preserve">2024
(Jan-Sep) </t>
    </r>
    <r>
      <rPr>
        <b/>
        <vertAlign val="superscript"/>
        <sz val="11"/>
        <color rgb="FF002060"/>
        <rFont val="Segoe UI"/>
        <family val="2"/>
      </rPr>
      <t>2</t>
    </r>
  </si>
  <si>
    <t xml:space="preserve"> -</t>
  </si>
  <si>
    <t>Water supply; sewerage, waste management and remediation</t>
  </si>
  <si>
    <t xml:space="preserve">Wholesale and retail trade; repair of motor vehicles and motorcycles </t>
  </si>
  <si>
    <t xml:space="preserve">Financial and insurance activities </t>
  </si>
  <si>
    <r>
      <t xml:space="preserve">   of which - IRS/RES/IHS/PDS/SCS </t>
    </r>
    <r>
      <rPr>
        <i/>
        <vertAlign val="superscript"/>
        <sz val="11"/>
        <color rgb="FF002060"/>
        <rFont val="Segoe UI"/>
        <family val="2"/>
      </rPr>
      <t>3</t>
    </r>
  </si>
  <si>
    <r>
      <t xml:space="preserve">Unspecified </t>
    </r>
    <r>
      <rPr>
        <vertAlign val="superscript"/>
        <sz val="11"/>
        <color rgb="FF002060"/>
        <rFont val="Segoe UI"/>
        <family val="2"/>
      </rPr>
      <t>4</t>
    </r>
  </si>
  <si>
    <t xml:space="preserve">Note: </t>
  </si>
  <si>
    <t>(i) Sector is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</si>
  <si>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(ii) The data for 2015 to 2022 have been supplemented with the results from the annual Foreign Assets and Liabilities Survey (FALS) and therefore also include reinvested earnings and shareholders’ loans.</t>
  </si>
  <si>
    <r>
      <t>1</t>
    </r>
    <r>
      <rPr>
        <i/>
        <sz val="10"/>
        <color rgb="FF002060"/>
        <rFont val="Segoe UI"/>
        <family val="2"/>
      </rPr>
      <t xml:space="preserve"> Revised estimates.
</t>
    </r>
  </si>
  <si>
    <r>
      <t xml:space="preserve">2 </t>
    </r>
    <r>
      <rPr>
        <i/>
        <sz val="10"/>
        <color rgb="FF002060"/>
        <rFont val="Segoe UI"/>
        <family val="2"/>
      </rPr>
      <t xml:space="preserve">Preliminary estimates.
</t>
    </r>
  </si>
  <si>
    <r>
      <t xml:space="preserve">3 </t>
    </r>
    <r>
      <rPr>
        <i/>
        <sz val="10"/>
        <color rgb="FF002060"/>
        <rFont val="Segoe UI"/>
        <family val="2"/>
      </rPr>
      <t>IRS/RES/IHS/PDS/SCS: Integrated Resort Scheme/Real Estate Scheme/Invest Hotel Scheme/Property Development Scheme/Smart City Scheme.</t>
    </r>
  </si>
  <si>
    <r>
      <t xml:space="preserve">4 </t>
    </r>
    <r>
      <rPr>
        <i/>
        <sz val="10"/>
        <color rgb="FF002060"/>
        <rFont val="Segoe UI"/>
        <family val="2"/>
      </rPr>
      <t xml:space="preserve">The data for the year of 2023 and the first three quarters of 2024 include the Bank's estimates for gross direct investment based on past FALS data. </t>
    </r>
  </si>
  <si>
    <t>Table 60b: Gross Direct Investment Flows in Mauritius (Excluding Global Business) by Geographical Origin: 2015 to 2023 (Annual) and First Three Quarters of 2024</t>
  </si>
  <si>
    <t>Region / Economy</t>
  </si>
  <si>
    <t xml:space="preserve">2017 </t>
  </si>
  <si>
    <r>
      <t xml:space="preserve"> 2023</t>
    </r>
    <r>
      <rPr>
        <b/>
        <vertAlign val="superscript"/>
        <sz val="11"/>
        <color rgb="FF002060"/>
        <rFont val="Segoe UI"/>
        <family val="2"/>
      </rPr>
      <t xml:space="preserve"> 2</t>
    </r>
  </si>
  <si>
    <t>Total world</t>
  </si>
  <si>
    <t xml:space="preserve">     Developed countries</t>
  </si>
  <si>
    <t xml:space="preserve">       Europe</t>
  </si>
  <si>
    <r>
      <t xml:space="preserve">         European Union 27 </t>
    </r>
    <r>
      <rPr>
        <vertAlign val="superscript"/>
        <sz val="11"/>
        <color rgb="FF002060"/>
        <rFont val="Segoe UI"/>
        <family val="2"/>
      </rPr>
      <t>3</t>
    </r>
  </si>
  <si>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</si>
  <si>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</si>
  <si>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</si>
  <si>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</si>
  <si>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</si>
  <si>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</si>
  <si>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</si>
  <si>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</si>
  <si>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</si>
  <si>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</si>
  <si>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</si>
  <si>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</si>
  <si>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</si>
  <si>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</si>
  <si>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</si>
  <si>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</si>
  <si>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</si>
  <si>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</si>
  <si>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</si>
  <si>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</si>
  <si>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</si>
  <si>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</si>
  <si>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</si>
  <si>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</si>
  <si>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</si>
  <si>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 *</t>
  </si>
  <si>
    <t xml:space="preserve">Other </t>
  </si>
  <si>
    <t xml:space="preserve">        Oceania </t>
  </si>
  <si>
    <r>
      <t xml:space="preserve">   Unspecified </t>
    </r>
    <r>
      <rPr>
        <b/>
        <vertAlign val="superscript"/>
        <sz val="11"/>
        <color rgb="FF002060"/>
        <rFont val="Segoe UI"/>
        <family val="2"/>
      </rPr>
      <t>4</t>
    </r>
  </si>
  <si>
    <t>Note: The data for 2015 to 2022 have been supplemented with the results from the Foreign Assets and Liabilities Survey (FALS) and therefore also include reinvested earnings and shareholders’ loans.</t>
  </si>
  <si>
    <r>
      <t xml:space="preserve">3 </t>
    </r>
    <r>
      <rPr>
        <i/>
        <sz val="10"/>
        <color rgb="FF002060"/>
        <rFont val="Segoe UI"/>
        <family val="2"/>
      </rPr>
      <t>From 2020, United Kingdom is not part of European Union 27 and the data has been adjusted accordingly.</t>
    </r>
  </si>
  <si>
    <r>
      <t xml:space="preserve">4 </t>
    </r>
    <r>
      <rPr>
        <i/>
        <sz val="10"/>
        <color rgb="FF002060"/>
        <rFont val="Segoe UI"/>
        <family val="2"/>
      </rPr>
      <t>The data for the year of 2023 and the first three quarters of 2024 include the Bank's estimates for gross direct investment ,based on past FALS and other unspecified data.</t>
    </r>
  </si>
  <si>
    <t>* Including Hong Kong S.A.R and Macao S.A.R.</t>
  </si>
  <si>
    <t>Table 62a: Inward Workers' Remittances, Top 10 Source Countries: 2020Q1 to 2024Q3</t>
  </si>
  <si>
    <t>2020Q1</t>
  </si>
  <si>
    <t>2020Q2</t>
  </si>
  <si>
    <t>2020Q3</t>
  </si>
  <si>
    <t>2020Q4</t>
  </si>
  <si>
    <t>2021Q1</t>
  </si>
  <si>
    <t>2021Q2</t>
  </si>
  <si>
    <t>2021Q3</t>
  </si>
  <si>
    <t>2021Q4</t>
  </si>
  <si>
    <t>2022Q1</t>
  </si>
  <si>
    <t>2022Q2</t>
  </si>
  <si>
    <t>2022Q3</t>
  </si>
  <si>
    <t xml:space="preserve">2023Q3 </t>
  </si>
  <si>
    <r>
      <t>2024Q3</t>
    </r>
    <r>
      <rPr>
        <b/>
        <vertAlign val="superscript"/>
        <sz val="10.5"/>
        <color rgb="FF002060"/>
        <rFont val="Segoe UI"/>
        <family val="2"/>
      </rPr>
      <t xml:space="preserve"> 1</t>
    </r>
  </si>
  <si>
    <t>Inward Remittances</t>
  </si>
  <si>
    <t>USA</t>
  </si>
  <si>
    <t>France</t>
  </si>
  <si>
    <t>United Kingdom</t>
  </si>
  <si>
    <t>Australia</t>
  </si>
  <si>
    <t>Switzerland</t>
  </si>
  <si>
    <t>Canada</t>
  </si>
  <si>
    <t>Italy</t>
  </si>
  <si>
    <t>United Arab Emirates</t>
  </si>
  <si>
    <t>Ireland</t>
  </si>
  <si>
    <t>Germany</t>
  </si>
  <si>
    <t>Note: Remittances, in accordance with the Balance of Payments and International Investment Position Manual Sixth Edition (BPM6) and the International Transactions in Remittances - Guide for Compilers and Users of the International Monetary Fund, pertain to transactions that go through formal channels and, consequently, exclude remittances that are either in kind or hand-carried.</t>
  </si>
  <si>
    <t>Table 62b: Outward Workers' Remittances, Top 5 Destination Countries: 2020Q1 to 2024Q3</t>
  </si>
  <si>
    <t xml:space="preserve">2022Q2 </t>
  </si>
  <si>
    <t>Outward Remittances</t>
  </si>
  <si>
    <t>Bangladesh</t>
  </si>
  <si>
    <t>Nepal</t>
  </si>
  <si>
    <t>Madagascar</t>
  </si>
  <si>
    <r>
      <t>Table 62c: Remittance Cost</t>
    </r>
    <r>
      <rPr>
        <b/>
        <vertAlign val="superscript"/>
        <sz val="12"/>
        <color rgb="FF002060"/>
        <rFont val="Segoe UI"/>
        <family val="2"/>
      </rPr>
      <t>1</t>
    </r>
    <r>
      <rPr>
        <b/>
        <sz val="12"/>
        <color rgb="FF002060"/>
        <rFont val="Segoe UI"/>
        <family val="2"/>
      </rPr>
      <t>: 2020Q1 to 2024Q3</t>
    </r>
  </si>
  <si>
    <t xml:space="preserve">2022Q1 </t>
  </si>
  <si>
    <t xml:space="preserve">2022Q3 </t>
  </si>
  <si>
    <r>
      <t>2022Q4</t>
    </r>
    <r>
      <rPr>
        <b/>
        <vertAlign val="superscript"/>
        <sz val="10.5"/>
        <color rgb="FF002060"/>
        <rFont val="Segoe UI"/>
        <family val="2"/>
      </rPr>
      <t xml:space="preserve"> </t>
    </r>
  </si>
  <si>
    <t xml:space="preserve">2023Q1 </t>
  </si>
  <si>
    <t xml:space="preserve">2024Q2 </t>
  </si>
  <si>
    <r>
      <t xml:space="preserve">2024Q3 </t>
    </r>
    <r>
      <rPr>
        <b/>
        <vertAlign val="superscript"/>
        <sz val="10.5"/>
        <color rgb="FF002060"/>
        <rFont val="Segoe UI"/>
        <family val="2"/>
      </rPr>
      <t>2</t>
    </r>
  </si>
  <si>
    <t>Inward Remittance Cost</t>
  </si>
  <si>
    <t>Outward Remittance Cost</t>
  </si>
  <si>
    <r>
      <rPr>
        <i/>
        <vertAlign val="superscript"/>
        <sz val="10"/>
        <color rgb="FF002060"/>
        <rFont val="Segoe UI"/>
        <family val="2"/>
      </rPr>
      <t xml:space="preserve">1 </t>
    </r>
    <r>
      <rPr>
        <i/>
        <sz val="10"/>
        <color rgb="FF002060"/>
        <rFont val="Segoe UI"/>
        <family val="2"/>
      </rPr>
      <t>Mauritius is already compliant with the United Nations Sustainable Development Goals (SDGs), target 10.c, that is, to reduce to less than 3 per cent the transaction costs of migrant remittances.</t>
    </r>
  </si>
  <si>
    <t>Note: Figures in italics represent the share of remittance cost in total inward/outward remittances.</t>
  </si>
  <si>
    <t>Table 61a: Gross Direct Investment Flows Abroad (Excluding Global Business) by Sector: 2015 to 2023 (Annual) and First Three Quarters of 2024</t>
  </si>
  <si>
    <t xml:space="preserve">Sector </t>
  </si>
  <si>
    <t>2020</t>
  </si>
  <si>
    <r>
      <t xml:space="preserve">2024
  (Jan-Sep) </t>
    </r>
    <r>
      <rPr>
        <b/>
        <vertAlign val="superscript"/>
        <sz val="11"/>
        <color rgb="FF002060"/>
        <rFont val="Segoe UI"/>
        <family val="2"/>
      </rPr>
      <t>2</t>
    </r>
  </si>
  <si>
    <r>
      <t>Unspecified</t>
    </r>
    <r>
      <rPr>
        <vertAlign val="superscript"/>
        <sz val="11"/>
        <color rgb="FF002060"/>
        <rFont val="Segoe UI"/>
        <family val="2"/>
      </rPr>
      <t xml:space="preserve"> 3</t>
    </r>
  </si>
  <si>
    <t>(ii)  The data for 2015 to 2022 have been supplemented with the results from the Foreign Assets and Liabilities Survey (FALS) and therefore also include reinvested earnings and shareholders’ loans.</t>
  </si>
  <si>
    <r>
      <t xml:space="preserve">1 </t>
    </r>
    <r>
      <rPr>
        <i/>
        <sz val="10"/>
        <color rgb="FF002060"/>
        <rFont val="Segoe UI"/>
        <family val="2"/>
      </rPr>
      <t>Revised estimates.</t>
    </r>
    <r>
      <rPr>
        <i/>
        <vertAlign val="superscript"/>
        <sz val="10"/>
        <color rgb="FF002060"/>
        <rFont val="Segoe UI"/>
        <family val="2"/>
      </rPr>
      <t xml:space="preserve">
</t>
    </r>
  </si>
  <si>
    <r>
      <t>2</t>
    </r>
    <r>
      <rPr>
        <i/>
        <sz val="10"/>
        <color rgb="FF002060"/>
        <rFont val="Segoe UI"/>
        <family val="2"/>
      </rPr>
      <t xml:space="preserve"> Preliminary estimates.
</t>
    </r>
  </si>
  <si>
    <r>
      <t xml:space="preserve">3 </t>
    </r>
    <r>
      <rPr>
        <i/>
        <sz val="10"/>
        <color rgb="FF002060"/>
        <rFont val="Segoe UI"/>
        <family val="2"/>
      </rPr>
      <t>The data for the year of 2023 and first three quarters of 2024 include the Bank's estimates for gross foreign direct investment based on past FALS data.</t>
    </r>
  </si>
  <si>
    <t>Table 61b: Gross Direct Investment Flows Abroad (Excluding Global Business) by Geographical Destination: 2015 to 2023 (Annual) and First Three Quarters of 2024</t>
  </si>
  <si>
    <t xml:space="preserve">  Developed countries</t>
  </si>
  <si>
    <t xml:space="preserve">    North and Central America</t>
  </si>
  <si>
    <t xml:space="preserve">  Developing economies</t>
  </si>
  <si>
    <t xml:space="preserve">           Comoros</t>
  </si>
  <si>
    <t xml:space="preserve">           Kenya</t>
  </si>
  <si>
    <t xml:space="preserve">           Madagascar</t>
  </si>
  <si>
    <t xml:space="preserve">           Mozambique</t>
  </si>
  <si>
    <t xml:space="preserve">           Seychelles</t>
  </si>
  <si>
    <t xml:space="preserve">       Latin America and the Carribbean</t>
  </si>
  <si>
    <t xml:space="preserve">        Asia </t>
  </si>
  <si>
    <t>China*</t>
  </si>
  <si>
    <r>
      <t xml:space="preserve">  Unspecified </t>
    </r>
    <r>
      <rPr>
        <b/>
        <vertAlign val="superscript"/>
        <sz val="11"/>
        <color rgb="FF002060"/>
        <rFont val="Segoe UI"/>
        <family val="2"/>
      </rPr>
      <t>4</t>
    </r>
  </si>
  <si>
    <r>
      <t xml:space="preserve">1 </t>
    </r>
    <r>
      <rPr>
        <i/>
        <sz val="10"/>
        <color rgb="FF002060"/>
        <rFont val="Segoe UI"/>
        <family val="2"/>
      </rPr>
      <t xml:space="preserve">Preliminary estimates.
</t>
    </r>
  </si>
  <si>
    <r>
      <t xml:space="preserve">2 </t>
    </r>
    <r>
      <rPr>
        <i/>
        <sz val="10"/>
        <color rgb="FF002060"/>
        <rFont val="Segoe UI"/>
        <family val="2"/>
      </rPr>
      <t xml:space="preserve">Revised estimates.
</t>
    </r>
  </si>
  <si>
    <r>
      <rPr>
        <i/>
        <vertAlign val="superscript"/>
        <sz val="10"/>
        <color rgb="FF002060"/>
        <rFont val="Segoe UI"/>
        <family val="2"/>
      </rPr>
      <t>3</t>
    </r>
    <r>
      <rPr>
        <i/>
        <sz val="10"/>
        <color rgb="FF002060"/>
        <rFont val="Segoe UI"/>
        <family val="2"/>
      </rPr>
      <t xml:space="preserve"> From 2020, United Kingdom is not part of the EU-27 and the data have been adjusted accordingly.</t>
    </r>
  </si>
  <si>
    <r>
      <t xml:space="preserve">4 </t>
    </r>
    <r>
      <rPr>
        <i/>
        <sz val="10"/>
        <color rgb="FF002060"/>
        <rFont val="Segoe UI"/>
        <family val="2"/>
      </rPr>
      <t>The data for the year of 2023 and 2024H1 include the Bank's estimates for gross foreign direct investment based on past FALS data and other unspecified data.</t>
    </r>
  </si>
  <si>
    <t>* including Hong Kong S.A.R and Macao S.A.R.</t>
  </si>
  <si>
    <t>Table 62d: Outward Workers' Remittances by Domestic Remitter's Sector of Activity: 2020Q1 to 2024Q3</t>
  </si>
  <si>
    <t xml:space="preserve">2022Q4 </t>
  </si>
  <si>
    <r>
      <t xml:space="preserve">2024Q3 </t>
    </r>
    <r>
      <rPr>
        <b/>
        <vertAlign val="superscript"/>
        <sz val="10.5"/>
        <color rgb="FF002060"/>
        <rFont val="Segoe UI"/>
        <family val="2"/>
      </rPr>
      <t>1</t>
    </r>
  </si>
  <si>
    <t>Water supply, sewage, waste management and remediation activities</t>
  </si>
  <si>
    <t xml:space="preserve">Construction  </t>
  </si>
  <si>
    <t>Note: Sector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</si>
  <si>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r>
      <t xml:space="preserve">Table 63: Coordinated Direct Investment Survey - Position data for Mauritius </t>
    </r>
    <r>
      <rPr>
        <b/>
        <vertAlign val="superscript"/>
        <sz val="12"/>
        <color rgb="FF002060"/>
        <rFont val="Segoe UI"/>
        <family val="2"/>
      </rPr>
      <t xml:space="preserve"> </t>
    </r>
    <r>
      <rPr>
        <b/>
        <sz val="12"/>
        <color rgb="FF002060"/>
        <rFont val="Segoe UI"/>
        <family val="2"/>
      </rPr>
      <t>vis-à-vis Top 10 Counterpart Economies</t>
    </r>
  </si>
  <si>
    <t>Stock of Direct Investment Liabilities</t>
  </si>
  <si>
    <t>Stock of Direct Investment Assets</t>
  </si>
  <si>
    <r>
      <t xml:space="preserve">2022 </t>
    </r>
    <r>
      <rPr>
        <b/>
        <vertAlign val="superscript"/>
        <sz val="11"/>
        <color rgb="FF002060"/>
        <rFont val="Segoe UI"/>
        <family val="2"/>
      </rPr>
      <t>1</t>
    </r>
  </si>
  <si>
    <t xml:space="preserve">Total    </t>
  </si>
  <si>
    <t xml:space="preserve">Total </t>
  </si>
  <si>
    <t>United States</t>
  </si>
  <si>
    <t>Singapore</t>
  </si>
  <si>
    <t>Cayman Islands</t>
  </si>
  <si>
    <t>China, P.R.: Hong Kong</t>
  </si>
  <si>
    <t>South Africa</t>
  </si>
  <si>
    <t>Netherlands</t>
  </si>
  <si>
    <t>British Virgin Islands</t>
  </si>
  <si>
    <t>Jersey</t>
  </si>
  <si>
    <t>Mozambique, Rep. of</t>
  </si>
  <si>
    <t>Bermuda</t>
  </si>
  <si>
    <t>Luxembourg</t>
  </si>
  <si>
    <t>Note: The Coordinated Direct Investment Survey includes cross-border position data of Global Business License Holders (GBLHs). For further information, please refer to https://data.imf.org/CDIS.</t>
  </si>
  <si>
    <r>
      <rPr>
        <i/>
        <vertAlign val="superscript"/>
        <sz val="10"/>
        <color rgb="FF002060"/>
        <rFont val="Segoe UI"/>
        <family val="2"/>
      </rPr>
      <t xml:space="preserve">1 </t>
    </r>
    <r>
      <rPr>
        <i/>
        <sz val="10"/>
        <color rgb="FF002060"/>
        <rFont val="Segoe UI"/>
        <family val="2"/>
      </rPr>
      <t xml:space="preserve">Revised.      </t>
    </r>
  </si>
  <si>
    <t>Table 64: Balance of Payments - Third Quarters of 2023 and 2024</t>
  </si>
  <si>
    <r>
      <t>2023Q3</t>
    </r>
    <r>
      <rPr>
        <b/>
        <vertAlign val="superscript"/>
        <sz val="11"/>
        <color rgb="FF002060"/>
        <rFont val="Segoe UI"/>
        <family val="2"/>
      </rPr>
      <t>1</t>
    </r>
  </si>
  <si>
    <r>
      <t>2024Q3</t>
    </r>
    <r>
      <rPr>
        <b/>
        <vertAlign val="superscript"/>
        <sz val="11"/>
        <color rgb="FF002060"/>
        <rFont val="Segoe UI"/>
        <family val="2"/>
      </rPr>
      <t>1</t>
    </r>
  </si>
  <si>
    <t>Credits</t>
  </si>
  <si>
    <t>Debits</t>
  </si>
  <si>
    <t>Net</t>
  </si>
  <si>
    <t>CURRENT ACCOUNT</t>
  </si>
  <si>
    <t>GOODS AND SERVICES</t>
  </si>
  <si>
    <t>GOODS</t>
  </si>
  <si>
    <t>General merchandise on a BOP basis</t>
  </si>
  <si>
    <t xml:space="preserve">o/w: Re-exports </t>
  </si>
  <si>
    <t>Nonmonetary gold</t>
  </si>
  <si>
    <t>SERVICES</t>
  </si>
  <si>
    <t>Maintenance and repair services n.i.e.</t>
  </si>
  <si>
    <t>Transport</t>
  </si>
  <si>
    <t>Passenger</t>
  </si>
  <si>
    <t>Freight</t>
  </si>
  <si>
    <t>Postal and courier services</t>
  </si>
  <si>
    <t>Travel</t>
  </si>
  <si>
    <t>Business</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</si>
  <si>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</si>
  <si>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</si>
  <si>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</si>
  <si>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</si>
  <si>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</si>
  <si>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</si>
  <si>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</si>
  <si>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</si>
  <si>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</si>
  <si>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</si>
  <si>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</si>
  <si>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</si>
  <si>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</si>
  <si>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</si>
  <si>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</si>
  <si>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</si>
  <si>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o/w global business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</si>
  <si>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</si>
  <si>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</si>
  <si>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</si>
  <si>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</si>
  <si>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</si>
  <si>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</si>
  <si>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</si>
  <si>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</si>
  <si>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</si>
  <si>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</si>
  <si>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</si>
  <si>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</si>
  <si>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</si>
  <si>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</si>
  <si>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</si>
  <si>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</si>
  <si>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</si>
  <si>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CAPITAL ACCOUNT</t>
  </si>
  <si>
    <t>Gross acquisitions/disposals of nonproduced nonfinancial assets</t>
  </si>
  <si>
    <t>Capital transfers</t>
  </si>
  <si>
    <t xml:space="preserve">  General government</t>
  </si>
  <si>
    <t xml:space="preserve">          Debt forgiveness</t>
  </si>
  <si>
    <t xml:space="preserve">          Other capital transfers</t>
  </si>
  <si>
    <t xml:space="preserve">  Financial corporations, nonfinancial corporations, households, and NPISHs</t>
  </si>
  <si>
    <t xml:space="preserve">Net acquisition of financial assets </t>
  </si>
  <si>
    <t>Net incurrence of liabilities</t>
  </si>
  <si>
    <t xml:space="preserve">Financial account Net lending (+) / net borrowing (–) </t>
  </si>
  <si>
    <t xml:space="preserve">Direct investment </t>
  </si>
  <si>
    <t xml:space="preserve">Equity and investment fund shares </t>
  </si>
  <si>
    <t>Debt instruments</t>
  </si>
  <si>
    <t xml:space="preserve">Portfolio investment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</si>
  <si>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</si>
  <si>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</si>
  <si>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</si>
  <si>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</si>
  <si>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</si>
  <si>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</si>
  <si>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</si>
  <si>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</si>
  <si>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</si>
  <si>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</si>
  <si>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</si>
  <si>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</si>
  <si>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</si>
  <si>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 xml:space="preserve">Loans </t>
  </si>
  <si>
    <t>Credits and loans with the IMF</t>
  </si>
  <si>
    <t>Other short-term</t>
  </si>
  <si>
    <t>Other long-term</t>
  </si>
  <si>
    <t>Nonfinancial corporations, households and NPISHs</t>
  </si>
  <si>
    <t xml:space="preserve">Trade Credits and advances </t>
  </si>
  <si>
    <t xml:space="preserve">Other accounts receivable/payable—other </t>
  </si>
  <si>
    <t xml:space="preserve">Special drawing rights </t>
  </si>
  <si>
    <t xml:space="preserve">Reserve assets </t>
  </si>
  <si>
    <t xml:space="preserve">Monetary gold </t>
  </si>
  <si>
    <t>Gold bullion</t>
  </si>
  <si>
    <t>Unallocated gold accounts</t>
  </si>
  <si>
    <t xml:space="preserve">Reserve position in the IMF </t>
  </si>
  <si>
    <t xml:space="preserve">Other reserve assets </t>
  </si>
  <si>
    <t>Net errors and omissions</t>
  </si>
  <si>
    <r>
      <rPr>
        <i/>
        <vertAlign val="superscript"/>
        <sz val="9.5"/>
        <color rgb="FF002060"/>
        <rFont val="Segoe UI"/>
        <family val="2"/>
      </rPr>
      <t xml:space="preserve">1 </t>
    </r>
    <r>
      <rPr>
        <i/>
        <sz val="9.5"/>
        <color rgb="FF002060"/>
        <rFont val="Segoe UI"/>
        <family val="2"/>
      </rPr>
      <t xml:space="preserve">Preliminary estimates. </t>
    </r>
    <r>
      <rPr>
        <i/>
        <vertAlign val="superscript"/>
        <sz val="9.5"/>
        <color rgb="FF002060"/>
        <rFont val="Segoe UI"/>
        <family val="2"/>
      </rPr>
      <t/>
    </r>
  </si>
  <si>
    <t>The figures may not add up to total due to rounding.</t>
  </si>
  <si>
    <t>Table 65: International Investment Position as at end of quarter: 2022Q4 - 2024Q3</t>
  </si>
  <si>
    <r>
      <t>2023Q1</t>
    </r>
    <r>
      <rPr>
        <b/>
        <vertAlign val="superscript"/>
        <sz val="11"/>
        <color rgb="FF002060"/>
        <rFont val="Segoe UI"/>
        <family val="2"/>
      </rPr>
      <t>1</t>
    </r>
  </si>
  <si>
    <r>
      <t>2023Q2</t>
    </r>
    <r>
      <rPr>
        <b/>
        <vertAlign val="superscript"/>
        <sz val="11"/>
        <color rgb="FF002060"/>
        <rFont val="Segoe UI"/>
        <family val="2"/>
      </rPr>
      <t>1</t>
    </r>
  </si>
  <si>
    <r>
      <t>2023Q4</t>
    </r>
    <r>
      <rPr>
        <b/>
        <vertAlign val="superscript"/>
        <sz val="11"/>
        <color rgb="FF002060"/>
        <rFont val="Segoe UI"/>
        <family val="2"/>
      </rPr>
      <t>1</t>
    </r>
  </si>
  <si>
    <r>
      <t>2024Q1</t>
    </r>
    <r>
      <rPr>
        <b/>
        <vertAlign val="superscript"/>
        <sz val="11"/>
        <color rgb="FF002060"/>
        <rFont val="Segoe UI"/>
        <family val="2"/>
      </rPr>
      <t>1</t>
    </r>
  </si>
  <si>
    <r>
      <t>2024Q2</t>
    </r>
    <r>
      <rPr>
        <b/>
        <vertAlign val="superscript"/>
        <sz val="11"/>
        <color rgb="FF002060"/>
        <rFont val="Segoe UI"/>
        <family val="2"/>
      </rPr>
      <t>2</t>
    </r>
  </si>
  <si>
    <r>
      <t>2024Q3</t>
    </r>
    <r>
      <rPr>
        <b/>
        <vertAlign val="superscript"/>
        <sz val="11"/>
        <color rgb="FF002060"/>
        <rFont val="Segoe UI"/>
        <family val="2"/>
      </rPr>
      <t>2</t>
    </r>
  </si>
  <si>
    <t>Net International Investment Position</t>
  </si>
  <si>
    <t>Direct investor in direct investment enterprises</t>
  </si>
  <si>
    <t>Direct investment enterprises in direct investor (reverse investment)</t>
  </si>
  <si>
    <t>Between fellow enterprises</t>
  </si>
  <si>
    <t>Deposit-taking corporations, except central bank</t>
  </si>
  <si>
    <t xml:space="preserve">Financial derivatives (other than reserves) and employee stock options </t>
  </si>
  <si>
    <t>Nonfinancial corporations, households, and NPISHs</t>
  </si>
  <si>
    <t xml:space="preserve"> Insurance, pension, and standardized guarantee schemes </t>
  </si>
  <si>
    <t xml:space="preserve"> Other sectors</t>
  </si>
  <si>
    <t xml:space="preserve">    Other Financial Corporations</t>
  </si>
  <si>
    <t xml:space="preserve">    Nonfinancial corporations, households, and NPISHs</t>
  </si>
  <si>
    <t xml:space="preserve">Trade credit and advances </t>
  </si>
  <si>
    <t>Other accounts receivable</t>
  </si>
  <si>
    <t>Reserve position in the IMF</t>
  </si>
  <si>
    <t>Other reserve assets</t>
  </si>
  <si>
    <t>Currency and deposits</t>
  </si>
  <si>
    <t>Securities</t>
  </si>
  <si>
    <t>Other claims</t>
  </si>
  <si>
    <t>Direct investor in direct investment  enterprises</t>
  </si>
  <si>
    <t>Central banks</t>
  </si>
  <si>
    <t xml:space="preserve">Other accounts payable  - other </t>
  </si>
  <si>
    <t>Special drawing rights  (Net incurrence of liabilities)</t>
  </si>
  <si>
    <t>Note: The Bank started the publication of its International Investment Position in line with the IMF's manual on Balance of Payments and International Investment Position - Sixth Edition (BPM6) as from 2018.</t>
  </si>
  <si>
    <r>
      <t xml:space="preserve"> 1</t>
    </r>
    <r>
      <rPr>
        <i/>
        <sz val="9"/>
        <color rgb="FF002060"/>
        <rFont val="Segoe UI"/>
        <family val="2"/>
      </rPr>
      <t xml:space="preserve"> Revised estimates.                                                                          </t>
    </r>
    <r>
      <rPr>
        <i/>
        <vertAlign val="superscript"/>
        <sz val="9"/>
        <color rgb="FF002060"/>
        <rFont val="Segoe UI"/>
        <family val="2"/>
      </rPr>
      <t>2</t>
    </r>
    <r>
      <rPr>
        <i/>
        <sz val="9"/>
        <color rgb="FF002060"/>
        <rFont val="Segoe UI"/>
        <family val="2"/>
      </rPr>
      <t xml:space="preserve"> Preliminary estimates.</t>
    </r>
  </si>
  <si>
    <t>Table 66: Leasing Facilities to Households and Corporates: December 2023 to December 2024</t>
  </si>
  <si>
    <t xml:space="preserve">As at end-June 2018 </t>
  </si>
  <si>
    <t xml:space="preserve">As at end-September 2018 </t>
  </si>
  <si>
    <t>As at end-December 2018</t>
  </si>
  <si>
    <t xml:space="preserve">As at end-March 2019 </t>
  </si>
  <si>
    <t>As at end-June 2019</t>
  </si>
  <si>
    <t>As at end-September 2019</t>
  </si>
  <si>
    <t>As at end-December 2019</t>
  </si>
  <si>
    <t>As at end-March 2020</t>
  </si>
  <si>
    <t>As at end-June 2020</t>
  </si>
  <si>
    <t>As at end-September 2020</t>
  </si>
  <si>
    <t>As at end-December 2020</t>
  </si>
  <si>
    <t>As at end-March 2021</t>
  </si>
  <si>
    <t>As at end-June 2021</t>
  </si>
  <si>
    <t>As at end-September 2021</t>
  </si>
  <si>
    <t>As at end-December 2021</t>
  </si>
  <si>
    <t>As at end-March 2022</t>
  </si>
  <si>
    <t>As at end-June 2022</t>
  </si>
  <si>
    <t>As at end-September 2022</t>
  </si>
  <si>
    <t>As at end-December 2022</t>
  </si>
  <si>
    <t>As at end-March 2023</t>
  </si>
  <si>
    <t>As at end-June 2023</t>
  </si>
  <si>
    <t>As at end-September 2023</t>
  </si>
  <si>
    <t>As at end-December 2023</t>
  </si>
  <si>
    <t>As at end-March 2024</t>
  </si>
  <si>
    <t>As at end-June 2024</t>
  </si>
  <si>
    <t>As at end-December 2024</t>
  </si>
  <si>
    <t>(Number)</t>
  </si>
  <si>
    <t>Motor vehicle</t>
  </si>
  <si>
    <t xml:space="preserve">      Leasing</t>
  </si>
  <si>
    <t xml:space="preserve">      NBDTIs</t>
  </si>
  <si>
    <t xml:space="preserve">      Banks</t>
  </si>
  <si>
    <t>Figures may not add up due to rounding.</t>
  </si>
  <si>
    <r>
      <t>1</t>
    </r>
    <r>
      <rPr>
        <i/>
        <sz val="9"/>
        <color rgb="FF002060"/>
        <rFont val="Segoe UI"/>
        <family val="2"/>
      </rPr>
      <t xml:space="preserve"> Leasing facilities granted for buildings, office equipment, machinery and other assets.</t>
    </r>
  </si>
  <si>
    <t>37a: Auctions of Government of Mauritius Treasury Bills: January and February 2025</t>
  </si>
  <si>
    <t>37b: Auctions of Government of Mauritius Treasury Bills: February 2024 to February 2025</t>
  </si>
  <si>
    <t>38a. Auctions of Bank of Mauritius Bills: January and February 2025</t>
  </si>
  <si>
    <t>38b. Auctions of Bank of Mauritius Bills: February 2024 to February 2025</t>
  </si>
  <si>
    <t>39a. Weighted Average Yields on Government of Mauritius Treasury Bills/Bank of Mauritius Bills: February 2025</t>
  </si>
  <si>
    <t>39b. Weighted Average Yields on Government of Mauritius Treasury Bills/Bank of Mauritius Bills: February 2024 to February 2025</t>
  </si>
  <si>
    <t>40a. Auctions of Government of Mauritius Notes and Bonds</t>
  </si>
  <si>
    <t xml:space="preserve">40b. Buyback Auction of Government of Mauritius Securities </t>
  </si>
  <si>
    <t>41a. Issue of 7-Day Bank of Mauritius Bills: January and February 2025</t>
  </si>
  <si>
    <t>41b. Issue of Bank of Mauritius Notes</t>
  </si>
  <si>
    <t>42. Overnight Standing Facility: February 2024 to February 2025</t>
  </si>
  <si>
    <t>43. Outstanding Government of Mauritius Securities: February 2024 to February 2025</t>
  </si>
  <si>
    <t>44. Maturity Structure of Government of Mauritius Securities outstanding at end February 2025</t>
  </si>
  <si>
    <t>45a. Secondary Market Transactions by Counterparty: February 2025</t>
  </si>
  <si>
    <t>45b. Weekly Secondary Market Transactions: February 2025</t>
  </si>
  <si>
    <t>45c. Secondary Market Yields by Residual Days to Maturity: February 2025</t>
  </si>
  <si>
    <t>46. Secondary Market Activity: February 2024 to February 2025</t>
  </si>
  <si>
    <t>47a. Overnight Transactions on the Interbank Money Market: February 2024 to February 2025</t>
  </si>
  <si>
    <t>47b.Transactions on the Interbank Money Market: February 2024 to February 2025</t>
  </si>
  <si>
    <t>47c. Repo Transactions on the Interbank Money Market: February 2024 to February 2025</t>
  </si>
  <si>
    <t>48. Transactions on the Interbank Foreign Exchange Market: February 2023 to February 2025</t>
  </si>
  <si>
    <t>49a. Intervention by the Bank of Mauritius on the Domestic Foreign Exchange Market: February 2024 to February 2025</t>
  </si>
  <si>
    <t>49b. Purchases and Sales of Foreign Currency by the Bank of Mauritius from Government and Other Institutions: February 2024 to February 2025</t>
  </si>
  <si>
    <t>50a. Weighted Average Dealt Selling Rates of the Rupee against the USD, EUR and GBP: February 2024 to February 2025</t>
  </si>
  <si>
    <t>50b. Exchange Rate of the Rupee (End of Period): February 2024 to February 2025</t>
  </si>
  <si>
    <t>50c. Exchange Rate of the Rupee (Period Average): February 2024 to February 2025</t>
  </si>
  <si>
    <t>50d. Average Exchange Rate of the Rupee vis-à-vis Major Trading Partner Currencies: February 2024 and February 2025</t>
  </si>
  <si>
    <t>51. Monthly Average Exchange Rates of Selected Currencies vis-à-vis the US Dollar: January 2023 to February 2025</t>
  </si>
  <si>
    <t>52. Mauritius Exchange Rate Index (MERI): January 2023 to February 2025</t>
  </si>
  <si>
    <t>53. Foreign Currency Transactions: February 2024 to February 2025</t>
  </si>
  <si>
    <t>54a. Foreign Currency Purchases by banks and FX dealers (Sectorwise): February 2024 to February 2025</t>
  </si>
  <si>
    <t>54b. Foreign Currency Sales by banks and FX dealers (Sectorwise): February 2024 to February 2025</t>
  </si>
  <si>
    <t>55a. Foreign Currency Purchases by banks and FX dealers in Major Currencies: February 2024 to February 2025</t>
  </si>
  <si>
    <t>55b. Foreign Currency Sales by banks and FX dealers in Major Currencies: February 2024 to February 2025</t>
  </si>
  <si>
    <t>56. Swap Transactions by banks in Major Currencies (Sectorwise): December 2024 to February 2025</t>
  </si>
  <si>
    <t>57a. Transactions on the Stock Exchange of Mauritius: February 2024 to February 2025</t>
  </si>
  <si>
    <t>57b. Transactions by Non-Residents on the Stock Exchange of Mauritius: February 2024 to February 2025</t>
  </si>
  <si>
    <t>58. Tourist Arrivals: January 2021 to February 2025 and Gross Tourism Earnings: January 2021 to January 2025</t>
  </si>
  <si>
    <t>59. Gross Official International Reserves: February 2022 to February 2025</t>
  </si>
  <si>
    <t>60a. Gross Direct Investment Flows in Mauritius (Excluding Global Business) by Sector: 2015 to 2023 (Annual) and First Three Quarters of 2024</t>
  </si>
  <si>
    <t>60b. Gross Direct Investment Flows in Mauritius (Excluding Global Business) by Geographical Origin: 2015 to 2023 (Annual) and First Three Quarters of 2024</t>
  </si>
  <si>
    <t>61a. Gross Direct Investment Flows Abroad (Excluding Global Business) by Sector: 2015 to 2023 (Annual) and First Three Quarters of 2024</t>
  </si>
  <si>
    <t>61b. Gross Direct Investment Flows Abroad (Excluding Global Business) by Geographical Destination: 2015 to 2023 (Annual) and First Three Quarters of 2024</t>
  </si>
  <si>
    <t>62a. Inward Workers' Remittances, Top 10 Source Countries: 2020Q1 to 2024Q3</t>
  </si>
  <si>
    <t>62b. Outward Workers' Remittances, Top 5 Destination Countries: 2020Q1 to 2024Q3</t>
  </si>
  <si>
    <t>62c. Remittance Cost: 2020Q1 to 2024Q3</t>
  </si>
  <si>
    <t>62d. Outward Workers' Remittances by Domestic Remitter's Sector of Activity: 2020Q1 to 2024Q3</t>
  </si>
  <si>
    <t>63. Coordinated Direct Investment Survey - Position data for Mauritius vis-à-vis Top 10 Counterpart Economies</t>
  </si>
  <si>
    <t>64. Balance of Payments - Third Quarters of 2023 and 2024</t>
  </si>
  <si>
    <t>65. International Investment Position as at end of quarter: 2022Q4 - 2024Q3</t>
  </si>
  <si>
    <t>66. Leasing Facilities to Households and Corporates: December 2023 to December 2024</t>
  </si>
  <si>
    <r>
      <t>As at end-September 2024</t>
    </r>
    <r>
      <rPr>
        <b/>
        <vertAlign val="superscript"/>
        <sz val="11"/>
        <color rgb="FF002060"/>
        <rFont val="Segoe UI"/>
        <family val="2"/>
      </rPr>
      <t>^</t>
    </r>
  </si>
  <si>
    <t xml:space="preserve">      NBDTIs*</t>
  </si>
  <si>
    <r>
      <rPr>
        <i/>
        <vertAlign val="superscript"/>
        <sz val="10"/>
        <color rgb="FF002060"/>
        <rFont val="Segoe UI"/>
        <family val="2"/>
      </rPr>
      <t>^</t>
    </r>
    <r>
      <rPr>
        <i/>
        <sz val="10"/>
        <color rgb="FF002060"/>
        <rFont val="Segoe UI"/>
        <family val="2"/>
      </rPr>
      <t>Revised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</si>
</sst>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1" formatCode="_(* #,##0_);_(* \(#,##0\);_(* &quot;-&quot;_);_(@_)"/>
    <numFmt numFmtId="43" formatCode="_(* #,##0.00_);_(* \(#,##0.00\);_(* &quot;-&quot;??_);_(@_)"/>
    <numFmt numFmtId="164" formatCode="0.0"/>
    <numFmt numFmtId="165" formatCode="mmmm\ yyyy"/>
    <numFmt numFmtId="166" formatCode="#,##0.0"/>
    <numFmt numFmtId="167" formatCode="_(* #,##0_);_(* \(#,##0\);_(* &quot;-&quot;??_);_(@_)"/>
    <numFmt numFmtId="168" formatCode="0.0%"/>
    <numFmt numFmtId="169" formatCode="[$-409]mmm\-yy;@"/>
    <numFmt numFmtId="170" formatCode="\(0\)"/>
    <numFmt numFmtId="171" formatCode="#,##0.0_);\(#,##0.0\)"/>
    <numFmt numFmtId="172" formatCode="0.000"/>
    <numFmt numFmtId="173" formatCode="_(* #,##0.0_);_(* \(#,##0.0\);_(* &quot;-&quot;??_);_(@_)"/>
    <numFmt numFmtId="174" formatCode="_-* #,##0.00_-;\-* #,##0.00_-;_-* &quot;-&quot;??_-;_-@_-"/>
    <numFmt numFmtId="175" formatCode="_-* #,##0_-;\-* #,##0_-;_-* &quot;-&quot;??_-;_-@_-"/>
    <numFmt numFmtId="176" formatCode="0.0000"/>
    <numFmt numFmtId="177" formatCode="0_);\(0\)"/>
    <numFmt numFmtId="178" formatCode="0.0_);\(0.0\)"/>
    <numFmt numFmtId="179" formatCode="\+#,##0"/>
    <numFmt numFmtId="180" formatCode="0."/>
    <numFmt numFmtId="181" formatCode="0.0."/>
    <numFmt numFmtId="182" formatCode="[$-809]dd\ mmmm\ yyyy;@"/>
    <numFmt numFmtId="183" formatCode="#,##0.000_);\(#,##0.000\)"/>
    <numFmt numFmtId="184" formatCode="mmmm\-yy"/>
    <numFmt numFmtId="185" formatCode="dd/mmmm"/>
    <numFmt numFmtId="186" formatCode="#,##0_ ;[Red]\-#,##0\ "/>
    <numFmt numFmtId="187" formatCode="#,##0.0000000"/>
    <numFmt numFmtId="188" formatCode="#,##0.00000"/>
    <numFmt numFmtId="189" formatCode="[$-409]mmmm\-yy;@"/>
    <numFmt numFmtId="190" formatCode="dd\ mmmm"/>
    <numFmt numFmtId="191" formatCode="d\ mmmm"/>
    <numFmt numFmtId="192" formatCode="#,##0.000"/>
    <numFmt numFmtId="193" formatCode="#,##0.0000"/>
    <numFmt numFmtId="194" formatCode="_(* #,##0.0000_);_(* \(#,##0.0000\);_(* &quot;-&quot;??_);_(@_)"/>
    <numFmt numFmtId="195" formatCode="_(* #,##0.000_);_(* \(#,##0.000\);_(* &quot;-&quot;??_);_(@_)"/>
    <numFmt numFmtId="196" formatCode="0.00000"/>
    <numFmt numFmtId="197" formatCode="[$-409]mmmmm;@"/>
    <numFmt numFmtId="198" formatCode="0.000000"/>
    <numFmt numFmtId="199" formatCode="[$-409]mmm/yy;@"/>
    <numFmt numFmtId="200" formatCode="0;;\-;@\,"/>
    <numFmt numFmtId="201" formatCode="0.0;;\-;@\,"/>
    <numFmt numFmtId="202" formatCode="#\ ###\ ##0;\-#\ ###;&quot;-&quot;"/>
    <numFmt numFmtId="203" formatCode="\(0.00\)"/>
  </numFmts>
  <fonts count="166">
    <font>
      <sz val="11"/>
      <color theme="1"/>
      <name val="Calibri"/>
      <family val="2"/>
      <scheme val="minor"/>
    </font>
    <font>
      <sz val="11"/>
      <color theme="1"/>
      <name val="Calibri"/>
      <family val="2"/>
      <scheme val="minor"/>
    </font>
    <font>
      <sz val="12"/>
      <name val="Times New Roman"/>
      <family val="1"/>
    </font>
    <font>
      <b/>
      <sz val="12"/>
      <color rgb="FF002060"/>
      <name val="Segoe UI"/>
      <family val="2"/>
    </font>
    <font>
      <b/>
      <vertAlign val="superscript"/>
      <sz val="12"/>
      <color rgb="FF002060"/>
      <name val="Segoe UI"/>
      <family val="2"/>
    </font>
    <font>
      <sz val="12"/>
      <color rgb="FF002060"/>
      <name val="Segoe UI"/>
      <family val="2"/>
    </font>
    <font>
      <sz val="10"/>
      <color rgb="FF002060"/>
      <name val="Segoe UI"/>
      <family val="2"/>
    </font>
    <font>
      <b/>
      <sz val="11"/>
      <color rgb="FF002060"/>
      <name val="Segoe UI"/>
      <family val="2"/>
    </font>
    <font>
      <sz val="11"/>
      <color rgb="FF002060"/>
      <name val="Segoe UI"/>
      <family val="2"/>
    </font>
    <font>
      <sz val="10.5"/>
      <color rgb="FF002060"/>
      <name val="Segoe UI"/>
      <family val="2"/>
    </font>
    <font>
      <i/>
      <sz val="10"/>
      <color rgb="FF002060"/>
      <name val="Segoe UI"/>
      <family val="2"/>
    </font>
    <font>
      <i/>
      <vertAlign val="superscript"/>
      <sz val="10"/>
      <color rgb="FF002060"/>
      <name val="Segoe UI"/>
      <family val="2"/>
    </font>
    <font>
      <sz val="10.5"/>
      <color theme="1"/>
      <name val="Calibri"/>
      <family val="2"/>
      <scheme val="minor"/>
    </font>
    <font>
      <b/>
      <vertAlign val="superscript"/>
      <sz val="11"/>
      <color rgb="FF002060"/>
      <name val="Segoe UI"/>
      <family val="2"/>
    </font>
    <font>
      <i/>
      <sz val="10"/>
      <color theme="1"/>
      <name val="Calibri"/>
      <family val="2"/>
      <scheme val="minor"/>
    </font>
    <font>
      <sz val="10"/>
      <color theme="1"/>
      <name val="Calibri"/>
      <family val="2"/>
      <scheme val="minor"/>
    </font>
    <font>
      <sz val="10"/>
      <color theme="1"/>
      <name val="Segoe UI"/>
      <family val="2"/>
    </font>
    <font>
      <sz val="10"/>
      <name val="Arial"/>
      <family val="2"/>
    </font>
    <font>
      <b/>
      <u/>
      <sz val="9"/>
      <name val="Segoe UI"/>
      <family val="2"/>
    </font>
    <font>
      <sz val="9"/>
      <name val="Segoe UI"/>
      <family val="2"/>
    </font>
    <font>
      <b/>
      <sz val="13"/>
      <color rgb="FFFF0000"/>
      <name val="Segoe UI"/>
      <family val="2"/>
    </font>
    <font>
      <b/>
      <sz val="11"/>
      <name val="Segoe UI"/>
      <family val="2"/>
    </font>
    <font>
      <sz val="10"/>
      <name val="Segoe UI"/>
      <family val="2"/>
    </font>
    <font>
      <sz val="10"/>
      <name val="Times New Roman"/>
      <family val="1"/>
    </font>
    <font>
      <sz val="11"/>
      <name val="Segoe UI"/>
      <family val="2"/>
    </font>
    <font>
      <b/>
      <sz val="10.5"/>
      <color rgb="FF002060"/>
      <name val="Segoe UI"/>
      <family val="2"/>
    </font>
    <font>
      <i/>
      <sz val="12"/>
      <color rgb="FF002060"/>
      <name val="Segoe UI"/>
      <family val="2"/>
    </font>
    <font>
      <sz val="10"/>
      <name val="MS Sans Serif"/>
      <family val="2"/>
    </font>
    <font>
      <u/>
      <sz val="12"/>
      <color rgb="FF002060"/>
      <name val="Segoe UI"/>
      <family val="2"/>
    </font>
    <font>
      <b/>
      <u/>
      <sz val="12"/>
      <color rgb="FF002060"/>
      <name val="Segoe UI"/>
      <family val="2"/>
    </font>
    <font>
      <i/>
      <sz val="10.5"/>
      <color rgb="FF002060"/>
      <name val="Segoe UI"/>
      <family val="2"/>
    </font>
    <font>
      <sz val="10"/>
      <color indexed="56"/>
      <name val="Segoe UI"/>
      <family val="2"/>
    </font>
    <font>
      <sz val="10.5"/>
      <name val="Segoe UI"/>
      <family val="2"/>
    </font>
    <font>
      <sz val="10.5"/>
      <color theme="4" tint="0.79998168889431442"/>
      <name val="Segoe UI"/>
      <family val="2"/>
    </font>
    <font>
      <i/>
      <sz val="10"/>
      <name val="Segoe UI"/>
      <family val="2"/>
    </font>
    <font>
      <i/>
      <sz val="8"/>
      <color rgb="FF002060"/>
      <name val="Segoe UI"/>
      <family val="2"/>
    </font>
    <font>
      <b/>
      <sz val="10"/>
      <name val="Segoe UI"/>
      <family val="2"/>
    </font>
    <font>
      <u/>
      <sz val="11"/>
      <color theme="10"/>
      <name val="Calibri"/>
      <family val="2"/>
      <scheme val="minor"/>
    </font>
    <font>
      <vertAlign val="superscript"/>
      <sz val="11"/>
      <color rgb="FF002060"/>
      <name val="Segoe UI"/>
      <family val="2"/>
    </font>
    <font>
      <i/>
      <sz val="11"/>
      <color rgb="FF002060"/>
      <name val="Segoe UI"/>
      <family val="2"/>
    </font>
    <font>
      <i/>
      <u/>
      <sz val="11"/>
      <color theme="10"/>
      <name val="Calibri"/>
      <family val="2"/>
      <scheme val="minor"/>
    </font>
    <font>
      <sz val="12"/>
      <color indexed="23"/>
      <name val="Segoe UI"/>
      <family val="2"/>
    </font>
    <font>
      <sz val="11"/>
      <color indexed="23"/>
      <name val="Segoe UI"/>
      <family val="2"/>
    </font>
    <font>
      <sz val="10"/>
      <color indexed="23"/>
      <name val="Segoe UI"/>
      <family val="2"/>
    </font>
    <font>
      <i/>
      <sz val="9"/>
      <color rgb="FF002060"/>
      <name val="Segoe UI"/>
      <family val="2"/>
    </font>
    <font>
      <b/>
      <sz val="10"/>
      <color rgb="FF002060"/>
      <name val="Segoe UI"/>
      <family val="2"/>
    </font>
    <font>
      <b/>
      <sz val="9"/>
      <color rgb="FFC00000"/>
      <name val="Segoe UI"/>
      <family val="2"/>
    </font>
    <font>
      <sz val="9"/>
      <color rgb="FF002060"/>
      <name val="Segoe UI"/>
      <family val="2"/>
    </font>
    <font>
      <i/>
      <vertAlign val="superscript"/>
      <sz val="9"/>
      <color rgb="FF002060"/>
      <name val="Segoe UI"/>
      <family val="2"/>
    </font>
    <font>
      <b/>
      <sz val="9"/>
      <color rgb="FFFF0000"/>
      <name val="Segoe UI"/>
      <family val="2"/>
    </font>
    <font>
      <i/>
      <vertAlign val="superscript"/>
      <sz val="11"/>
      <color rgb="FF002060"/>
      <name val="Segoe UI"/>
      <family val="2"/>
    </font>
    <font>
      <i/>
      <sz val="10"/>
      <color indexed="23"/>
      <name val="Segoe UI"/>
      <family val="2"/>
    </font>
    <font>
      <b/>
      <i/>
      <sz val="10.5"/>
      <color rgb="FF002060"/>
      <name val="Segoe UI"/>
      <family val="2"/>
    </font>
    <font>
      <b/>
      <i/>
      <sz val="10"/>
      <color rgb="FF002060"/>
      <name val="Segoe UI"/>
      <family val="2"/>
    </font>
    <font>
      <b/>
      <i/>
      <sz val="11"/>
      <color rgb="FF002060"/>
      <name val="Segoe UI"/>
      <family val="2"/>
    </font>
    <font>
      <b/>
      <i/>
      <vertAlign val="superscript"/>
      <sz val="11"/>
      <color rgb="FF002060"/>
      <name val="Segoe UI"/>
      <family val="2"/>
    </font>
    <font>
      <sz val="13"/>
      <color rgb="FF002060"/>
      <name val="Segoe UI"/>
      <family val="2"/>
    </font>
    <font>
      <sz val="10.5"/>
      <color theme="1" tint="4.9989318521683403E-2"/>
      <name val="Segoe UI"/>
      <family val="2"/>
    </font>
    <font>
      <b/>
      <i/>
      <sz val="9"/>
      <color theme="1" tint="4.9989318521683403E-2"/>
      <name val="Segoe UI"/>
      <family val="2"/>
    </font>
    <font>
      <i/>
      <u/>
      <sz val="9"/>
      <color rgb="FF002060"/>
      <name val="Segoe UI"/>
      <family val="2"/>
    </font>
    <font>
      <sz val="14"/>
      <color rgb="FF002060"/>
      <name val="Segoe UI"/>
      <family val="2"/>
    </font>
    <font>
      <sz val="16"/>
      <color rgb="FF002060"/>
      <name val="Segoe UI"/>
      <family val="2"/>
    </font>
    <font>
      <b/>
      <i/>
      <sz val="16"/>
      <color rgb="FF002060"/>
      <name val="Segoe UI"/>
      <family val="2"/>
    </font>
    <font>
      <i/>
      <sz val="16"/>
      <color rgb="FF002060"/>
      <name val="Segoe UI"/>
      <family val="2"/>
    </font>
    <font>
      <i/>
      <u/>
      <sz val="10"/>
      <color rgb="FF002060"/>
      <name val="Segoe UI"/>
      <family val="2"/>
    </font>
    <font>
      <i/>
      <sz val="14"/>
      <color rgb="FF002060"/>
      <name val="Segoe UI"/>
      <family val="2"/>
    </font>
    <font>
      <b/>
      <i/>
      <sz val="10"/>
      <color theme="1" tint="4.9989318521683403E-2"/>
      <name val="Segoe UI"/>
      <family val="2"/>
    </font>
    <font>
      <sz val="10"/>
      <color theme="1" tint="4.9989318521683403E-2"/>
      <name val="Segoe UI"/>
      <family val="2"/>
    </font>
    <font>
      <b/>
      <sz val="14"/>
      <color rgb="FF002060"/>
      <name val="Segoe UI"/>
      <family val="2"/>
    </font>
    <font>
      <b/>
      <i/>
      <sz val="14"/>
      <color theme="1" tint="4.9989318521683403E-2"/>
      <name val="Segoe UI"/>
      <family val="2"/>
    </font>
    <font>
      <sz val="14"/>
      <color theme="1" tint="4.9989318521683403E-2"/>
      <name val="Segoe UI"/>
      <family val="2"/>
    </font>
    <font>
      <b/>
      <vertAlign val="superscript"/>
      <sz val="12"/>
      <color indexed="56"/>
      <name val="Segoe UI"/>
      <family val="2"/>
    </font>
    <font>
      <b/>
      <sz val="12"/>
      <color indexed="56"/>
      <name val="Segoe UI"/>
      <family val="2"/>
    </font>
    <font>
      <b/>
      <sz val="13"/>
      <color rgb="FF002060"/>
      <name val="Segoe UI"/>
      <family val="2"/>
    </font>
    <font>
      <b/>
      <vertAlign val="superscript"/>
      <sz val="13"/>
      <color rgb="FF002060"/>
      <name val="Segoe UI"/>
      <family val="2"/>
    </font>
    <font>
      <sz val="10"/>
      <color rgb="FF0070C0"/>
      <name val="Segoe UI"/>
      <family val="2"/>
    </font>
    <font>
      <sz val="10"/>
      <color theme="7" tint="-0.499984740745262"/>
      <name val="Segoe UI"/>
      <family val="2"/>
    </font>
    <font>
      <sz val="12"/>
      <name val="Segoe UI"/>
      <family val="2"/>
    </font>
    <font>
      <sz val="10.5"/>
      <color rgb="FF92D050"/>
      <name val="Segoe UI"/>
      <family val="2"/>
    </font>
    <font>
      <sz val="11"/>
      <name val="Arial"/>
      <family val="2"/>
    </font>
    <font>
      <sz val="12"/>
      <color theme="4" tint="-0.499984740745262"/>
      <name val="Arial"/>
      <family val="2"/>
    </font>
    <font>
      <sz val="10"/>
      <color theme="4" tint="-0.499984740745262"/>
      <name val="Arial"/>
      <family val="2"/>
    </font>
    <font>
      <vertAlign val="superscript"/>
      <sz val="12"/>
      <color rgb="FF002060"/>
      <name val="Segoe UI"/>
      <family val="2"/>
    </font>
    <font>
      <vertAlign val="superscript"/>
      <sz val="10.5"/>
      <color rgb="FF002060"/>
      <name val="Segoe UI"/>
      <family val="2"/>
    </font>
    <font>
      <vertAlign val="superscript"/>
      <sz val="10"/>
      <color rgb="FF002060"/>
      <name val="Segoe UI"/>
      <family val="2"/>
    </font>
    <font>
      <b/>
      <sz val="10"/>
      <name val="Times New Roman"/>
      <family val="1"/>
    </font>
    <font>
      <b/>
      <sz val="10.5"/>
      <color indexed="56"/>
      <name val="Segoe UI"/>
      <family val="2"/>
    </font>
    <font>
      <sz val="10.5"/>
      <color indexed="56"/>
      <name val="Segoe UI"/>
      <family val="2"/>
    </font>
    <font>
      <b/>
      <sz val="12"/>
      <color theme="3" tint="-0.249977111117893"/>
      <name val="Segoe UI"/>
      <family val="2"/>
    </font>
    <font>
      <sz val="12"/>
      <color theme="3" tint="-0.249977111117893"/>
      <name val="Segoe UI"/>
      <family val="2"/>
    </font>
    <font>
      <b/>
      <sz val="11"/>
      <color theme="3" tint="-0.249977111117893"/>
      <name val="Segoe UI"/>
      <family val="2"/>
    </font>
    <font>
      <sz val="11"/>
      <color theme="3" tint="-0.249977111117893"/>
      <name val="Segoe UI"/>
      <family val="2"/>
    </font>
    <font>
      <i/>
      <sz val="10.5"/>
      <color indexed="56"/>
      <name val="Segoe UI"/>
      <family val="2"/>
    </font>
    <font>
      <sz val="10.5"/>
      <color theme="3" tint="-0.249977111117893"/>
      <name val="Segoe UI"/>
      <family val="2"/>
    </font>
    <font>
      <i/>
      <sz val="10"/>
      <color theme="3" tint="-0.249977111117893"/>
      <name val="Segoe UI"/>
      <family val="2"/>
    </font>
    <font>
      <sz val="14"/>
      <color theme="3" tint="-0.249977111117893"/>
      <name val="Segoe UI"/>
      <family val="2"/>
    </font>
    <font>
      <sz val="10"/>
      <color theme="3" tint="-0.249977111117893"/>
      <name val="Segoe UI"/>
      <family val="2"/>
    </font>
    <font>
      <b/>
      <sz val="10.5"/>
      <color theme="3" tint="-0.249977111117893"/>
      <name val="Segoe UI"/>
      <family val="2"/>
    </font>
    <font>
      <i/>
      <sz val="11"/>
      <color theme="3" tint="-0.249977111117893"/>
      <name val="Segoe UI"/>
      <family val="2"/>
    </font>
    <font>
      <i/>
      <vertAlign val="superscript"/>
      <sz val="10.5"/>
      <color rgb="FF002060"/>
      <name val="Segoe UI"/>
      <family val="2"/>
    </font>
    <font>
      <i/>
      <sz val="13"/>
      <color rgb="FF002060"/>
      <name val="Segoe UI"/>
      <family val="2"/>
    </font>
    <font>
      <sz val="10"/>
      <color rgb="FF002060"/>
      <name val="Arial"/>
      <family val="2"/>
    </font>
    <font>
      <i/>
      <sz val="10"/>
      <color rgb="FF002060"/>
      <name val="Arial"/>
      <family val="2"/>
    </font>
    <font>
      <b/>
      <sz val="12"/>
      <color rgb="FF002060"/>
      <name val="Arial"/>
      <family val="2"/>
    </font>
    <font>
      <b/>
      <vertAlign val="superscript"/>
      <sz val="10.5"/>
      <color rgb="FF002060"/>
      <name val="Segoe UI"/>
      <family val="2"/>
    </font>
    <font>
      <vertAlign val="superscript"/>
      <sz val="11"/>
      <color rgb="FF002060"/>
      <name val="Calibri"/>
      <family val="2"/>
    </font>
    <font>
      <sz val="11"/>
      <color theme="1"/>
      <name val="Calibri"/>
      <family val="2"/>
    </font>
    <font>
      <sz val="10.5"/>
      <color theme="1"/>
      <name val="Segoe UI"/>
      <family val="2"/>
    </font>
    <font>
      <i/>
      <sz val="10.5"/>
      <color theme="1"/>
      <name val="Segoe UI"/>
      <family val="2"/>
    </font>
    <font>
      <b/>
      <sz val="20"/>
      <color rgb="FF002060"/>
      <name val="Segoe UI Semibold"/>
      <family val="2"/>
    </font>
    <font>
      <sz val="13"/>
      <color rgb="FF002060"/>
      <name val="Segoe UI Semibold"/>
      <family val="2"/>
    </font>
    <font>
      <u/>
      <sz val="11"/>
      <color rgb="FF0070C0"/>
      <name val="Segoe UI"/>
      <family val="2"/>
    </font>
    <font>
      <sz val="14"/>
      <name val="Segoe UI"/>
      <family val="2"/>
    </font>
    <font>
      <b/>
      <sz val="12"/>
      <name val="Segoe UI"/>
      <family val="2"/>
    </font>
    <font>
      <sz val="8"/>
      <color rgb="FF002060"/>
      <name val="Segoe UI"/>
      <family val="2"/>
    </font>
    <font>
      <b/>
      <sz val="11"/>
      <color rgb="FF00B050"/>
      <name val="Times New Roman"/>
      <family val="1"/>
    </font>
    <font>
      <sz val="11"/>
      <color rgb="FF002060"/>
      <name val="Times New Roman"/>
      <family val="1"/>
    </font>
    <font>
      <sz val="11"/>
      <name val="Times New Roman"/>
      <family val="1"/>
    </font>
    <font>
      <b/>
      <sz val="11.5"/>
      <color rgb="FF002060"/>
      <name val="Segoe UI"/>
      <family val="2"/>
    </font>
    <font>
      <b/>
      <sz val="11.5"/>
      <color rgb="FF00B050"/>
      <name val="Times New Roman"/>
      <family val="1"/>
    </font>
    <font>
      <sz val="11.5"/>
      <name val="Times New Roman"/>
      <family val="1"/>
    </font>
    <font>
      <sz val="11.5"/>
      <color rgb="FFFF0000"/>
      <name val="Times New Roman"/>
      <family val="1"/>
    </font>
    <font>
      <sz val="11.5"/>
      <color rgb="FFC00000"/>
      <name val="Times New Roman"/>
      <family val="1"/>
    </font>
    <font>
      <vertAlign val="superscript"/>
      <sz val="11.5"/>
      <color rgb="FF002060"/>
      <name val="Segoe UI"/>
      <family val="2"/>
    </font>
    <font>
      <i/>
      <sz val="10"/>
      <name val="Times New Roman"/>
      <family val="1"/>
    </font>
    <font>
      <b/>
      <i/>
      <sz val="10"/>
      <color rgb="FF00B050"/>
      <name val="Times New Roman"/>
      <family val="1"/>
    </font>
    <font>
      <sz val="11.5"/>
      <color rgb="FF002060"/>
      <name val="Segoe UI"/>
      <family val="2"/>
    </font>
    <font>
      <b/>
      <sz val="11"/>
      <color rgb="FF002060"/>
      <name val="Times New Roman"/>
      <family val="1"/>
    </font>
    <font>
      <sz val="11"/>
      <color rgb="FF0070C0"/>
      <name val="Segoe UI"/>
      <family val="2"/>
    </font>
    <font>
      <b/>
      <sz val="11"/>
      <color theme="1"/>
      <name val="Calibri"/>
      <family val="2"/>
      <scheme val="minor"/>
    </font>
    <font>
      <sz val="12"/>
      <color theme="1"/>
      <name val="Segoe UI"/>
      <family val="2"/>
    </font>
    <font>
      <i/>
      <sz val="12"/>
      <color theme="1"/>
      <name val="Segoe UI"/>
      <family val="2"/>
    </font>
    <font>
      <b/>
      <sz val="11"/>
      <color theme="4" tint="-0.499984740745262"/>
      <name val="Segoe UI"/>
      <family val="2"/>
    </font>
    <font>
      <b/>
      <sz val="12"/>
      <color theme="1"/>
      <name val="Segoe UI"/>
      <family val="2"/>
    </font>
    <font>
      <i/>
      <sz val="12"/>
      <name val="Segoe UI"/>
      <family val="2"/>
    </font>
    <font>
      <i/>
      <vertAlign val="superscript"/>
      <sz val="9"/>
      <name val="Arial"/>
      <family val="2"/>
    </font>
    <font>
      <sz val="11"/>
      <color theme="1"/>
      <name val="Segoe UI"/>
      <family val="2"/>
    </font>
    <font>
      <b/>
      <sz val="9"/>
      <color theme="1"/>
      <name val="Calibri"/>
      <family val="2"/>
      <scheme val="minor"/>
    </font>
    <font>
      <b/>
      <i/>
      <sz val="11"/>
      <color theme="1"/>
      <name val="Calibri"/>
      <family val="2"/>
      <scheme val="minor"/>
    </font>
    <font>
      <i/>
      <vertAlign val="superscript"/>
      <sz val="10"/>
      <color indexed="56"/>
      <name val="Segoe UI"/>
      <family val="2"/>
    </font>
    <font>
      <i/>
      <sz val="10"/>
      <color indexed="56"/>
      <name val="Segoe UI"/>
      <family val="2"/>
    </font>
    <font>
      <sz val="20"/>
      <color rgb="FF002060"/>
      <name val="Segoe UI"/>
      <family val="2"/>
    </font>
    <font>
      <b/>
      <sz val="11"/>
      <name val="Times New Roman"/>
      <family val="1"/>
    </font>
    <font>
      <i/>
      <vertAlign val="superscript"/>
      <sz val="10"/>
      <color theme="3" tint="-0.249977111117893"/>
      <name val="Segoe UI"/>
      <family val="2"/>
    </font>
    <font>
      <i/>
      <sz val="11"/>
      <color theme="1"/>
      <name val="Segoe UI"/>
      <family val="2"/>
    </font>
    <font>
      <sz val="12"/>
      <color theme="1"/>
      <name val="Calibri"/>
      <family val="2"/>
      <scheme val="minor"/>
    </font>
    <font>
      <i/>
      <vertAlign val="superscript"/>
      <sz val="12"/>
      <color rgb="FF002060"/>
      <name val="Segoe UI"/>
      <family val="2"/>
    </font>
    <font>
      <b/>
      <vertAlign val="superscript"/>
      <sz val="11"/>
      <color indexed="56"/>
      <name val="Segoe UI"/>
      <family val="2"/>
    </font>
    <font>
      <sz val="12"/>
      <color theme="4" tint="-0.249977111117893"/>
      <name val="Segoe UI"/>
      <family val="2"/>
    </font>
    <font>
      <sz val="10"/>
      <color rgb="FFFF0000"/>
      <name val="Segoe UI"/>
      <family val="2"/>
    </font>
    <font>
      <i/>
      <sz val="9.5"/>
      <color rgb="FF002060"/>
      <name val="Segoe UI"/>
      <family val="2"/>
    </font>
    <font>
      <i/>
      <sz val="9.5"/>
      <color theme="1"/>
      <name val="Calibri"/>
      <family val="2"/>
      <scheme val="minor"/>
    </font>
    <font>
      <i/>
      <sz val="10"/>
      <color theme="1"/>
      <name val="Segoe UI"/>
      <family val="2"/>
    </font>
    <font>
      <sz val="18"/>
      <color theme="1"/>
      <name val="Calibri"/>
      <family val="2"/>
      <scheme val="minor"/>
    </font>
    <font>
      <i/>
      <sz val="11"/>
      <color theme="1"/>
      <name val="Calibri"/>
      <family val="2"/>
      <scheme val="minor"/>
    </font>
    <font>
      <sz val="10"/>
      <name val="Courier"/>
      <family val="3"/>
    </font>
    <font>
      <b/>
      <u/>
      <sz val="11"/>
      <color rgb="FF002060"/>
      <name val="Segoe UI"/>
      <family val="2"/>
    </font>
    <font>
      <sz val="9.5"/>
      <name val="Arial"/>
      <family val="2"/>
    </font>
    <font>
      <sz val="9.5"/>
      <color theme="1"/>
      <name val="Calibri"/>
      <family val="2"/>
      <scheme val="minor"/>
    </font>
    <font>
      <i/>
      <vertAlign val="superscript"/>
      <sz val="9.5"/>
      <color rgb="FF002060"/>
      <name val="Segoe UI"/>
      <family val="2"/>
    </font>
    <font>
      <b/>
      <sz val="9.5"/>
      <color rgb="FFFF0000"/>
      <name val="Arial"/>
      <family val="2"/>
    </font>
    <font>
      <sz val="9.5"/>
      <color theme="1"/>
      <name val="Segoe UI"/>
      <family val="2"/>
    </font>
    <font>
      <b/>
      <sz val="11"/>
      <name val="Arial"/>
      <family val="2"/>
    </font>
    <font>
      <b/>
      <sz val="11"/>
      <color theme="1"/>
      <name val="Segoe UI"/>
      <family val="2"/>
    </font>
    <font>
      <b/>
      <sz val="10.5"/>
      <color rgb="FFFF0000"/>
      <name val="Segoe UI"/>
      <family val="2"/>
    </font>
    <font>
      <sz val="11.5"/>
      <name val="Segoe UI"/>
      <family val="2"/>
    </font>
  </fonts>
  <fills count="24">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0"/>
        <bgColor indexed="9"/>
      </patternFill>
    </fill>
    <fill>
      <patternFill patternType="solid">
        <fgColor rgb="FFFFFF00"/>
        <bgColor indexed="64"/>
      </patternFill>
    </fill>
    <fill>
      <patternFill patternType="solid">
        <fgColor theme="0" tint="-0.14999847407452621"/>
        <bgColor indexed="9"/>
      </patternFill>
    </fill>
    <fill>
      <patternFill patternType="solid">
        <fgColor theme="4" tint="0.59999389629810485"/>
        <bgColor indexed="22"/>
      </patternFill>
    </fill>
    <fill>
      <patternFill patternType="solid">
        <fgColor theme="4" tint="0.79998168889431442"/>
        <bgColor indexed="64"/>
      </patternFill>
    </fill>
    <fill>
      <patternFill patternType="solid">
        <fgColor theme="0"/>
        <bgColor indexed="22"/>
      </patternFill>
    </fill>
    <fill>
      <patternFill patternType="solid">
        <fgColor indexed="9"/>
        <bgColor indexed="64"/>
      </patternFill>
    </fill>
    <fill>
      <patternFill patternType="mediumGray">
        <fgColor indexed="22"/>
        <bgColor theme="0" tint="-0.14999847407452621"/>
      </patternFill>
    </fill>
    <fill>
      <patternFill patternType="mediumGray">
        <fgColor indexed="22"/>
        <bgColor theme="4" tint="0.79998168889431442"/>
      </patternFill>
    </fill>
    <fill>
      <patternFill patternType="solid">
        <fgColor theme="4" tint="0.79995117038483843"/>
        <bgColor theme="0"/>
      </patternFill>
    </fill>
    <fill>
      <patternFill patternType="solid">
        <fgColor theme="4" tint="0.59999389629810485"/>
        <bgColor theme="0"/>
      </patternFill>
    </fill>
    <fill>
      <patternFill patternType="lightGray">
        <fgColor indexed="22"/>
        <bgColor theme="4" tint="0.59999389629810485"/>
      </patternFill>
    </fill>
    <fill>
      <patternFill patternType="gray125">
        <bgColor theme="0"/>
      </patternFill>
    </fill>
    <fill>
      <patternFill patternType="solid">
        <fgColor theme="4" tint="0.59999389629810485"/>
        <bgColor indexed="9"/>
      </patternFill>
    </fill>
    <fill>
      <patternFill patternType="mediumGray">
        <fgColor indexed="9"/>
        <bgColor theme="0"/>
      </patternFill>
    </fill>
    <fill>
      <patternFill patternType="solid">
        <fgColor theme="4" tint="0.59999389629810485"/>
        <bgColor theme="4" tint="0.79998168889431442"/>
      </patternFill>
    </fill>
    <fill>
      <patternFill patternType="lightGray">
        <fgColor indexed="22"/>
        <bgColor theme="0" tint="-0.14999847407452621"/>
      </patternFill>
    </fill>
    <fill>
      <patternFill patternType="lightGray">
        <fgColor indexed="22"/>
        <bgColor theme="0"/>
      </patternFill>
    </fill>
    <fill>
      <patternFill patternType="lightGray">
        <fgColor indexed="22"/>
        <bgColor theme="2"/>
      </patternFill>
    </fill>
    <fill>
      <patternFill patternType="solid">
        <fgColor theme="8" tint="0.59999389629810485"/>
        <bgColor indexed="64"/>
      </patternFill>
    </fill>
  </fills>
  <borders count="427">
    <border>
      <left/>
      <right/>
      <top/>
      <bottom/>
      <diagonal/>
    </border>
    <border>
      <left style="thick">
        <color rgb="FF002060"/>
      </left>
      <right style="medium">
        <color rgb="FF002060"/>
      </right>
      <top style="thick">
        <color rgb="FF002060"/>
      </top>
      <bottom style="thick">
        <color rgb="FF002060"/>
      </bottom>
      <diagonal/>
    </border>
    <border>
      <left style="medium">
        <color rgb="FF002060"/>
      </left>
      <right style="medium">
        <color rgb="FF002060"/>
      </right>
      <top style="thick">
        <color rgb="FF002060"/>
      </top>
      <bottom style="thick">
        <color rgb="FF002060"/>
      </bottom>
      <diagonal/>
    </border>
    <border>
      <left style="medium">
        <color rgb="FF002060"/>
      </left>
      <right style="thick">
        <color rgb="FF002060"/>
      </right>
      <top style="thick">
        <color rgb="FF002060"/>
      </top>
      <bottom style="thick">
        <color rgb="FF002060"/>
      </bottom>
      <diagonal/>
    </border>
    <border>
      <left style="thick">
        <color rgb="FF002060"/>
      </left>
      <right style="medium">
        <color rgb="FF002060"/>
      </right>
      <top/>
      <bottom/>
      <diagonal/>
    </border>
    <border>
      <left style="medium">
        <color rgb="FF002060"/>
      </left>
      <right style="medium">
        <color rgb="FF002060"/>
      </right>
      <top/>
      <bottom/>
      <diagonal/>
    </border>
    <border>
      <left style="medium">
        <color rgb="FF002060"/>
      </left>
      <right style="thick">
        <color rgb="FF002060"/>
      </right>
      <top/>
      <bottom/>
      <diagonal/>
    </border>
    <border>
      <left style="thick">
        <color rgb="FF002060"/>
      </left>
      <right style="thick">
        <color rgb="FF002060"/>
      </right>
      <top/>
      <bottom/>
      <diagonal/>
    </border>
    <border>
      <left style="medium">
        <color rgb="FF002060"/>
      </left>
      <right style="thick">
        <color rgb="FF002060"/>
      </right>
      <top style="double">
        <color rgb="FF002060"/>
      </top>
      <bottom/>
      <diagonal/>
    </border>
    <border>
      <left style="thick">
        <color rgb="FF002060"/>
      </left>
      <right style="medium">
        <color rgb="FF002060"/>
      </right>
      <top/>
      <bottom style="thick">
        <color rgb="FF002060"/>
      </bottom>
      <diagonal/>
    </border>
    <border>
      <left style="medium">
        <color rgb="FF002060"/>
      </left>
      <right style="medium">
        <color rgb="FF002060"/>
      </right>
      <top/>
      <bottom style="thick">
        <color rgb="FF002060"/>
      </bottom>
      <diagonal/>
    </border>
    <border>
      <left style="medium">
        <color rgb="FF002060"/>
      </left>
      <right style="thick">
        <color rgb="FF002060"/>
      </right>
      <top/>
      <bottom style="thick">
        <color rgb="FF002060"/>
      </bottom>
      <diagonal/>
    </border>
    <border>
      <left style="thick">
        <color rgb="FF002060"/>
      </left>
      <right style="double">
        <color rgb="FF002060"/>
      </right>
      <top style="thick">
        <color rgb="FF002060"/>
      </top>
      <bottom style="thick">
        <color rgb="FF002060"/>
      </bottom>
      <diagonal/>
    </border>
    <border>
      <left style="double">
        <color rgb="FF002060"/>
      </left>
      <right/>
      <top style="thick">
        <color rgb="FF002060"/>
      </top>
      <bottom style="thick">
        <color rgb="FF002060"/>
      </bottom>
      <diagonal/>
    </border>
    <border>
      <left/>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2060"/>
      </left>
      <right style="double">
        <color rgb="FF002060"/>
      </right>
      <top style="thick">
        <color rgb="FF002060"/>
      </top>
      <bottom style="double">
        <color rgb="FF002060"/>
      </bottom>
      <diagonal/>
    </border>
    <border>
      <left style="double">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right style="medium">
        <color rgb="FF002060"/>
      </right>
      <top style="thick">
        <color rgb="FF002060"/>
      </top>
      <bottom style="double">
        <color rgb="FF002060"/>
      </bottom>
      <diagonal/>
    </border>
    <border>
      <left style="thick">
        <color rgb="FF002060"/>
      </left>
      <right style="double">
        <color rgb="FF002060"/>
      </right>
      <top/>
      <bottom/>
      <diagonal/>
    </border>
    <border>
      <left style="double">
        <color rgb="FF002060"/>
      </left>
      <right style="medium">
        <color rgb="FF002060"/>
      </right>
      <top/>
      <bottom/>
      <diagonal/>
    </border>
    <border>
      <left/>
      <right style="medium">
        <color rgb="FF002060"/>
      </right>
      <top/>
      <bottom/>
      <diagonal/>
    </border>
    <border>
      <left style="thick">
        <color rgb="FF002060"/>
      </left>
      <right style="double">
        <color rgb="FF002060"/>
      </right>
      <top/>
      <bottom style="thick">
        <color rgb="FF002060"/>
      </bottom>
      <diagonal/>
    </border>
    <border>
      <left style="double">
        <color rgb="FF002060"/>
      </left>
      <right style="medium">
        <color rgb="FF002060"/>
      </right>
      <top/>
      <bottom style="thick">
        <color rgb="FF002060"/>
      </bottom>
      <diagonal/>
    </border>
    <border>
      <left/>
      <right style="medium">
        <color rgb="FF002060"/>
      </right>
      <top/>
      <bottom style="thick">
        <color rgb="FF00206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rgb="FF002060"/>
      </left>
      <right style="thick">
        <color rgb="FF002060"/>
      </right>
      <top style="thick">
        <color rgb="FF002060"/>
      </top>
      <bottom style="thick">
        <color rgb="FF002060"/>
      </bottom>
      <diagonal/>
    </border>
    <border>
      <left style="thick">
        <color rgb="FF002060"/>
      </left>
      <right style="thick">
        <color rgb="FF002060"/>
      </right>
      <top/>
      <bottom style="thick">
        <color rgb="FF002060"/>
      </bottom>
      <diagonal/>
    </border>
    <border>
      <left style="thick">
        <color rgb="FF002060"/>
      </left>
      <right/>
      <top style="thick">
        <color rgb="FF002060"/>
      </top>
      <bottom style="thick">
        <color rgb="FF002060"/>
      </bottom>
      <diagonal/>
    </border>
    <border>
      <left style="thick">
        <color rgb="FF002060"/>
      </left>
      <right/>
      <top/>
      <bottom/>
      <diagonal/>
    </border>
    <border>
      <left style="thick">
        <color rgb="FF002060"/>
      </left>
      <right/>
      <top/>
      <bottom style="thick">
        <color rgb="FF002060"/>
      </bottom>
      <diagonal/>
    </border>
    <border>
      <left/>
      <right/>
      <top style="thick">
        <color rgb="FF002060"/>
      </top>
      <bottom/>
      <diagonal/>
    </border>
    <border>
      <left/>
      <right style="thick">
        <color rgb="FF002060"/>
      </right>
      <top/>
      <bottom/>
      <diagonal/>
    </border>
    <border>
      <left/>
      <right style="thick">
        <color rgb="FF002060"/>
      </right>
      <top/>
      <bottom style="thick">
        <color rgb="FF002060"/>
      </bottom>
      <diagonal/>
    </border>
    <border>
      <left/>
      <right/>
      <top/>
      <bottom style="thick">
        <color rgb="FF002060"/>
      </bottom>
      <diagonal/>
    </border>
    <border>
      <left style="thick">
        <color rgb="FF002060"/>
      </left>
      <right style="thick">
        <color rgb="FF002060"/>
      </right>
      <top style="thick">
        <color rgb="FF002060"/>
      </top>
      <bottom/>
      <diagonal/>
    </border>
    <border>
      <left style="thick">
        <color rgb="FF002060"/>
      </left>
      <right style="double">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thick">
        <color rgb="FF002060"/>
      </right>
      <top style="medium">
        <color rgb="FF002060"/>
      </top>
      <bottom/>
      <diagonal/>
    </border>
    <border>
      <left style="thick">
        <color rgb="FF002060"/>
      </left>
      <right/>
      <top style="medium">
        <color rgb="FF002060"/>
      </top>
      <bottom/>
      <diagonal/>
    </border>
    <border>
      <left style="thick">
        <color rgb="FF002060"/>
      </left>
      <right style="thick">
        <color rgb="FF002060"/>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right style="thick">
        <color rgb="FF002060"/>
      </right>
      <top style="thick">
        <color rgb="FF002060"/>
      </top>
      <bottom style="medium">
        <color rgb="FF002060"/>
      </bottom>
      <diagonal/>
    </border>
    <border>
      <left/>
      <right style="thick">
        <color rgb="FF002060"/>
      </right>
      <top style="medium">
        <color rgb="FF002060"/>
      </top>
      <bottom/>
      <diagonal/>
    </border>
    <border>
      <left style="medium">
        <color rgb="FF002060"/>
      </left>
      <right style="thick">
        <color rgb="FF002060"/>
      </right>
      <top style="medium">
        <color rgb="FF002060"/>
      </top>
      <bottom/>
      <diagonal/>
    </border>
    <border>
      <left/>
      <right/>
      <top/>
      <bottom style="medium">
        <color rgb="FF002060"/>
      </bottom>
      <diagonal/>
    </border>
    <border>
      <left style="medium">
        <color rgb="FF002060"/>
      </left>
      <right style="double">
        <color rgb="FF002060"/>
      </right>
      <top style="medium">
        <color rgb="FF002060"/>
      </top>
      <bottom/>
      <diagonal/>
    </border>
    <border>
      <left style="double">
        <color rgb="FF002060"/>
      </left>
      <right/>
      <top style="medium">
        <color rgb="FF002060"/>
      </top>
      <bottom/>
      <diagonal/>
    </border>
    <border>
      <left/>
      <right style="medium">
        <color rgb="FF002060"/>
      </right>
      <top style="medium">
        <color rgb="FF002060"/>
      </top>
      <bottom/>
      <diagonal/>
    </border>
    <border>
      <left style="medium">
        <color rgb="FF002060"/>
      </left>
      <right/>
      <top style="medium">
        <color rgb="FF002060"/>
      </top>
      <bottom/>
      <diagonal/>
    </border>
    <border>
      <left style="medium">
        <color rgb="FF002060"/>
      </left>
      <right style="double">
        <color rgb="FF002060"/>
      </right>
      <top/>
      <bottom/>
      <diagonal/>
    </border>
    <border>
      <left style="double">
        <color rgb="FF002060"/>
      </left>
      <right/>
      <top/>
      <bottom style="medium">
        <color rgb="FF002060"/>
      </bottom>
      <diagonal/>
    </border>
    <border>
      <left/>
      <right style="medium">
        <color rgb="FF002060"/>
      </right>
      <top/>
      <bottom style="medium">
        <color rgb="FF002060"/>
      </bottom>
      <diagonal/>
    </border>
    <border>
      <left style="medium">
        <color rgb="FF002060"/>
      </left>
      <right/>
      <top/>
      <bottom style="medium">
        <color rgb="FF002060"/>
      </bottom>
      <diagonal/>
    </border>
    <border>
      <left style="medium">
        <color rgb="FF002060"/>
      </left>
      <right/>
      <top/>
      <bottom/>
      <diagonal/>
    </border>
    <border>
      <left style="double">
        <color rgb="FF002060"/>
      </left>
      <right/>
      <top style="medium">
        <color rgb="FF002060"/>
      </top>
      <bottom style="medium">
        <color rgb="FF002060"/>
      </bottom>
      <diagonal/>
    </border>
    <border>
      <left/>
      <right style="medium">
        <color rgb="FF002060"/>
      </right>
      <top style="medium">
        <color rgb="FF002060"/>
      </top>
      <bottom style="medium">
        <color rgb="FF002060"/>
      </bottom>
      <diagonal/>
    </border>
    <border>
      <left/>
      <right/>
      <top style="medium">
        <color rgb="FF002060"/>
      </top>
      <bottom style="medium">
        <color rgb="FF002060"/>
      </bottom>
      <diagonal/>
    </border>
    <border>
      <left style="medium">
        <color rgb="FF002060"/>
      </left>
      <right/>
      <top style="medium">
        <color rgb="FF002060"/>
      </top>
      <bottom style="medium">
        <color rgb="FF002060"/>
      </bottom>
      <diagonal/>
    </border>
    <border>
      <left style="double">
        <color rgb="FF002060"/>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style="medium">
        <color rgb="FF002060"/>
      </left>
      <right style="double">
        <color rgb="FF002060"/>
      </right>
      <top/>
      <bottom style="double">
        <color rgb="FF002060"/>
      </bottom>
      <diagonal/>
    </border>
    <border>
      <left style="double">
        <color rgb="FF002060"/>
      </left>
      <right/>
      <top/>
      <bottom style="double">
        <color rgb="FF002060"/>
      </bottom>
      <diagonal/>
    </border>
    <border>
      <left/>
      <right/>
      <top/>
      <bottom style="double">
        <color rgb="FF002060"/>
      </bottom>
      <diagonal/>
    </border>
    <border>
      <left/>
      <right style="medium">
        <color rgb="FF002060"/>
      </right>
      <top/>
      <bottom style="double">
        <color rgb="FF002060"/>
      </bottom>
      <diagonal/>
    </border>
    <border>
      <left style="medium">
        <color rgb="FF002060"/>
      </left>
      <right style="double">
        <color rgb="FF002060"/>
      </right>
      <top/>
      <bottom style="double">
        <color indexed="64"/>
      </bottom>
      <diagonal/>
    </border>
    <border>
      <left style="double">
        <color rgb="FF002060"/>
      </left>
      <right style="medium">
        <color rgb="FF002060"/>
      </right>
      <top/>
      <bottom style="double">
        <color indexed="64"/>
      </bottom>
      <diagonal/>
    </border>
    <border>
      <left style="medium">
        <color rgb="FF002060"/>
      </left>
      <right style="medium">
        <color rgb="FF002060"/>
      </right>
      <top/>
      <bottom style="double">
        <color indexed="64"/>
      </bottom>
      <diagonal/>
    </border>
    <border>
      <left style="medium">
        <color rgb="FF002060"/>
      </left>
      <right style="double">
        <color rgb="FF002060"/>
      </right>
      <top/>
      <bottom style="medium">
        <color indexed="64"/>
      </bottom>
      <diagonal/>
    </border>
    <border>
      <left style="double">
        <color rgb="FF002060"/>
      </left>
      <right style="medium">
        <color rgb="FF002060"/>
      </right>
      <top/>
      <bottom style="medium">
        <color rgb="FF002060"/>
      </bottom>
      <diagonal/>
    </border>
    <border>
      <left style="medium">
        <color rgb="FF002060"/>
      </left>
      <right style="medium">
        <color rgb="FF002060"/>
      </right>
      <top/>
      <bottom style="medium">
        <color rgb="FF002060"/>
      </bottom>
      <diagonal/>
    </border>
    <border>
      <left/>
      <right/>
      <top style="thick">
        <color rgb="FF002060"/>
      </top>
      <bottom style="medium">
        <color rgb="FF002060"/>
      </bottom>
      <diagonal/>
    </border>
    <border>
      <left style="medium">
        <color rgb="FF002060"/>
      </left>
      <right style="medium">
        <color rgb="FF002060"/>
      </right>
      <top style="medium">
        <color rgb="FF002060"/>
      </top>
      <bottom/>
      <diagonal/>
    </border>
    <border>
      <left style="thick">
        <color rgb="FF002060"/>
      </left>
      <right style="medium">
        <color rgb="FF002060"/>
      </right>
      <top style="thick">
        <color rgb="FF002060"/>
      </top>
      <bottom/>
      <diagonal/>
    </border>
    <border>
      <left style="thick">
        <color rgb="FF002060"/>
      </left>
      <right style="double">
        <color rgb="FF002060"/>
      </right>
      <top style="thick">
        <color rgb="FF002060"/>
      </top>
      <bottom style="medium">
        <color rgb="FF002060"/>
      </bottom>
      <diagonal/>
    </border>
    <border>
      <left style="thick">
        <color rgb="FF002060"/>
      </left>
      <right style="double">
        <color rgb="FF002060"/>
      </right>
      <top style="medium">
        <color rgb="FF002060"/>
      </top>
      <bottom/>
      <diagonal/>
    </border>
    <border>
      <left style="thick">
        <color rgb="FF002060"/>
      </left>
      <right style="double">
        <color rgb="FF002060"/>
      </right>
      <top style="thick">
        <color rgb="FF002060"/>
      </top>
      <bottom/>
      <diagonal/>
    </border>
    <border>
      <left style="double">
        <color rgb="FF002060"/>
      </left>
      <right style="medium">
        <color rgb="FF002060"/>
      </right>
      <top style="thick">
        <color rgb="FF002060"/>
      </top>
      <bottom/>
      <diagonal/>
    </border>
    <border>
      <left style="medium">
        <color rgb="FF002060"/>
      </left>
      <right style="medium">
        <color rgb="FF002060"/>
      </right>
      <top style="thick">
        <color rgb="FF002060"/>
      </top>
      <bottom/>
      <diagonal/>
    </border>
    <border>
      <left/>
      <right style="thick">
        <color rgb="FF002060"/>
      </right>
      <top style="thick">
        <color rgb="FF002060"/>
      </top>
      <bottom/>
      <diagonal/>
    </border>
    <border>
      <left style="thick">
        <color rgb="FF002060"/>
      </left>
      <right style="double">
        <color rgb="FF002060"/>
      </right>
      <top/>
      <bottom style="medium">
        <color rgb="FF002060"/>
      </bottom>
      <diagonal/>
    </border>
    <border>
      <left/>
      <right style="thick">
        <color rgb="FF002060"/>
      </right>
      <top/>
      <bottom style="medium">
        <color rgb="FF002060"/>
      </bottom>
      <diagonal/>
    </border>
    <border>
      <left style="thick">
        <color rgb="FF002060"/>
      </left>
      <right style="medium">
        <color indexed="64"/>
      </right>
      <top style="thick">
        <color rgb="FF002060"/>
      </top>
      <bottom style="medium">
        <color rgb="FF002060"/>
      </bottom>
      <diagonal/>
    </border>
    <border>
      <left style="medium">
        <color indexed="64"/>
      </left>
      <right style="medium">
        <color indexed="64"/>
      </right>
      <top style="medium">
        <color indexed="64"/>
      </top>
      <bottom/>
      <diagonal/>
    </border>
    <border>
      <left/>
      <right/>
      <top style="medium">
        <color rgb="FF002060"/>
      </top>
      <bottom/>
      <diagonal/>
    </border>
    <border>
      <left style="thick">
        <color rgb="FF002060"/>
      </left>
      <right style="medium">
        <color rgb="FF002060"/>
      </right>
      <top style="medium">
        <color rgb="FF002060"/>
      </top>
      <bottom/>
      <diagonal/>
    </border>
    <border>
      <left style="medium">
        <color indexed="64"/>
      </left>
      <right style="medium">
        <color indexed="64"/>
      </right>
      <top/>
      <bottom/>
      <diagonal/>
    </border>
    <border>
      <left style="medium">
        <color indexed="64"/>
      </left>
      <right style="medium">
        <color indexed="64"/>
      </right>
      <top/>
      <bottom style="medium">
        <color rgb="FF002060"/>
      </bottom>
      <diagonal/>
    </border>
    <border>
      <left style="medium">
        <color rgb="FF002060"/>
      </left>
      <right style="thick">
        <color rgb="FF002060"/>
      </right>
      <top/>
      <bottom style="medium">
        <color rgb="FF002060"/>
      </bottom>
      <diagonal/>
    </border>
    <border>
      <left style="thick">
        <color rgb="FF002060"/>
      </left>
      <right style="medium">
        <color rgb="FF002060"/>
      </right>
      <top/>
      <bottom style="medium">
        <color rgb="FF002060"/>
      </bottom>
      <diagonal/>
    </border>
    <border>
      <left style="medium">
        <color indexed="64"/>
      </left>
      <right style="medium">
        <color indexed="64"/>
      </right>
      <top style="medium">
        <color rgb="FF002060"/>
      </top>
      <bottom/>
      <diagonal/>
    </border>
    <border>
      <left style="medium">
        <color rgb="FF002060"/>
      </left>
      <right style="thick">
        <color indexed="64"/>
      </right>
      <top/>
      <bottom/>
      <diagonal/>
    </border>
    <border>
      <left style="medium">
        <color rgb="FF002060"/>
      </left>
      <right style="medium">
        <color indexed="64"/>
      </right>
      <top/>
      <bottom/>
      <diagonal/>
    </border>
    <border>
      <left/>
      <right style="thick">
        <color indexed="64"/>
      </right>
      <top/>
      <bottom/>
      <diagonal/>
    </border>
    <border>
      <left style="medium">
        <color indexed="64"/>
      </left>
      <right style="thick">
        <color indexed="64"/>
      </right>
      <top/>
      <bottom/>
      <diagonal/>
    </border>
    <border>
      <left style="thick">
        <color indexed="64"/>
      </left>
      <right style="medium">
        <color indexed="64"/>
      </right>
      <top/>
      <bottom/>
      <diagonal/>
    </border>
    <border>
      <left style="medium">
        <color rgb="FF002060"/>
      </left>
      <right style="thin">
        <color rgb="FF002060"/>
      </right>
      <top style="medium">
        <color rgb="FF002060"/>
      </top>
      <bottom style="thin">
        <color theme="4" tint="-0.499984740745262"/>
      </bottom>
      <diagonal/>
    </border>
    <border>
      <left style="thin">
        <color rgb="FF002060"/>
      </left>
      <right style="thin">
        <color rgb="FF002060"/>
      </right>
      <top style="medium">
        <color rgb="FF002060"/>
      </top>
      <bottom style="thin">
        <color theme="4" tint="-0.499984740745262"/>
      </bottom>
      <diagonal/>
    </border>
    <border>
      <left style="thin">
        <color rgb="FF002060"/>
      </left>
      <right/>
      <top style="medium">
        <color rgb="FF002060"/>
      </top>
      <bottom style="thin">
        <color theme="4" tint="-0.499984740745262"/>
      </bottom>
      <diagonal/>
    </border>
    <border>
      <left style="medium">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theme="4" tint="-0.499984740745262"/>
      </top>
      <bottom style="thin">
        <color rgb="FF002060"/>
      </bottom>
      <diagonal/>
    </border>
    <border>
      <left style="thin">
        <color rgb="FF002060"/>
      </left>
      <right style="thin">
        <color rgb="FF002060"/>
      </right>
      <top style="thin">
        <color theme="4" tint="-0.499984740745262"/>
      </top>
      <bottom style="thin">
        <color rgb="FF002060"/>
      </bottom>
      <diagonal/>
    </border>
    <border>
      <left style="thin">
        <color rgb="FF002060"/>
      </left>
      <right/>
      <top style="thin">
        <color theme="4" tint="-0.499984740745262"/>
      </top>
      <bottom style="thin">
        <color rgb="FF002060"/>
      </bottom>
      <diagonal/>
    </border>
    <border>
      <left style="medium">
        <color rgb="FF002060"/>
      </left>
      <right style="medium">
        <color rgb="FF002060"/>
      </right>
      <top style="thin">
        <color theme="4" tint="-0.499984740745262"/>
      </top>
      <bottom style="thin">
        <color rgb="FF002060"/>
      </bottom>
      <diagonal/>
    </border>
    <border>
      <left style="medium">
        <color rgb="FF002060"/>
      </left>
      <right style="thin">
        <color rgb="FF002060"/>
      </right>
      <top style="medium">
        <color rgb="FF002060"/>
      </top>
      <bottom/>
      <diagonal/>
    </border>
    <border>
      <left style="thin">
        <color rgb="FF002060"/>
      </left>
      <right style="thin">
        <color rgb="FF002060"/>
      </right>
      <top style="medium">
        <color rgb="FF002060"/>
      </top>
      <bottom/>
      <diagonal/>
    </border>
    <border>
      <left style="thin">
        <color rgb="FF002060"/>
      </left>
      <right/>
      <top style="medium">
        <color rgb="FF002060"/>
      </top>
      <bottom/>
      <diagonal/>
    </border>
    <border>
      <left style="medium">
        <color rgb="FF002060"/>
      </left>
      <right style="thin">
        <color rgb="FF002060"/>
      </right>
      <top/>
      <bottom/>
      <diagonal/>
    </border>
    <border>
      <left style="thin">
        <color rgb="FF002060"/>
      </left>
      <right style="thin">
        <color rgb="FF002060"/>
      </right>
      <top/>
      <bottom/>
      <diagonal/>
    </border>
    <border>
      <left style="thin">
        <color rgb="FF002060"/>
      </left>
      <right/>
      <top/>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style="thin">
        <color rgb="FF002060"/>
      </left>
      <right/>
      <top/>
      <bottom style="medium">
        <color rgb="FF002060"/>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top style="medium">
        <color rgb="FF002060"/>
      </top>
      <bottom style="medium">
        <color rgb="FF002060"/>
      </bottom>
      <diagonal/>
    </border>
    <border>
      <left style="thin">
        <color indexed="64"/>
      </left>
      <right/>
      <top/>
      <bottom/>
      <diagonal/>
    </border>
    <border>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thick">
        <color rgb="FF002060"/>
      </left>
      <right style="double">
        <color rgb="FF002060"/>
      </right>
      <top/>
      <bottom style="medium">
        <color indexed="64"/>
      </bottom>
      <diagonal/>
    </border>
    <border>
      <left style="medium">
        <color rgb="FF002060"/>
      </left>
      <right/>
      <top/>
      <bottom style="thick">
        <color rgb="FF002060"/>
      </bottom>
      <diagonal/>
    </border>
    <border>
      <left/>
      <right style="medium">
        <color rgb="FF002060"/>
      </right>
      <top style="thick">
        <color rgb="FF002060"/>
      </top>
      <bottom/>
      <diagonal/>
    </border>
    <border>
      <left style="medium">
        <color rgb="FF002060"/>
      </left>
      <right/>
      <top style="thick">
        <color rgb="FF002060"/>
      </top>
      <bottom style="medium">
        <color rgb="FF002060"/>
      </bottom>
      <diagonal/>
    </border>
    <border>
      <left style="thick">
        <color indexed="64"/>
      </left>
      <right/>
      <top/>
      <bottom/>
      <diagonal/>
    </border>
    <border>
      <left/>
      <right style="medium">
        <color rgb="FF002060"/>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style="thick">
        <color rgb="FF002060"/>
      </left>
      <right style="medium">
        <color rgb="FF002060"/>
      </right>
      <top style="thick">
        <color rgb="FF002060"/>
      </top>
      <bottom style="medium">
        <color rgb="FF002060"/>
      </bottom>
      <diagonal/>
    </border>
    <border>
      <left style="medium">
        <color rgb="FF002060"/>
      </left>
      <right style="medium">
        <color rgb="FF002060"/>
      </right>
      <top style="double">
        <color rgb="FF002060"/>
      </top>
      <bottom/>
      <diagonal/>
    </border>
    <border>
      <left style="thick">
        <color rgb="FF002060"/>
      </left>
      <right/>
      <top style="double">
        <color rgb="FF002060"/>
      </top>
      <bottom/>
      <diagonal/>
    </border>
    <border>
      <left style="medium">
        <color rgb="FF002060"/>
      </left>
      <right/>
      <top style="double">
        <color rgb="FF002060"/>
      </top>
      <bottom/>
      <diagonal/>
    </border>
    <border>
      <left/>
      <right style="thick">
        <color rgb="FF002060"/>
      </right>
      <top style="double">
        <color rgb="FF002060"/>
      </top>
      <bottom/>
      <diagonal/>
    </border>
    <border>
      <left style="medium">
        <color rgb="FF002060"/>
      </left>
      <right style="medium">
        <color rgb="FF002060"/>
      </right>
      <top/>
      <bottom style="double">
        <color rgb="FF002060"/>
      </bottom>
      <diagonal/>
    </border>
    <border>
      <left style="medium">
        <color rgb="FF002060"/>
      </left>
      <right style="thick">
        <color rgb="FF002060"/>
      </right>
      <top/>
      <bottom style="double">
        <color rgb="FF002060"/>
      </bottom>
      <diagonal/>
    </border>
    <border>
      <left style="thick">
        <color rgb="FF002060"/>
      </left>
      <right/>
      <top/>
      <bottom style="double">
        <color rgb="FF002060"/>
      </bottom>
      <diagonal/>
    </border>
    <border>
      <left style="medium">
        <color rgb="FF002060"/>
      </left>
      <right/>
      <top/>
      <bottom style="double">
        <color rgb="FF002060"/>
      </bottom>
      <diagonal/>
    </border>
    <border>
      <left/>
      <right style="thick">
        <color rgb="FF002060"/>
      </right>
      <top/>
      <bottom style="double">
        <color rgb="FF002060"/>
      </bottom>
      <diagonal/>
    </border>
    <border>
      <left style="medium">
        <color rgb="FF002060"/>
      </left>
      <right style="medium">
        <color rgb="FF002060"/>
      </right>
      <top style="thick">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style="medium">
        <color indexed="64"/>
      </top>
      <bottom/>
      <diagonal/>
    </border>
    <border>
      <left style="thick">
        <color rgb="FF002060"/>
      </left>
      <right style="medium">
        <color rgb="FF002060"/>
      </right>
      <top style="double">
        <color rgb="FF002060"/>
      </top>
      <bottom/>
      <diagonal/>
    </border>
    <border>
      <left/>
      <right style="medium">
        <color indexed="64"/>
      </right>
      <top style="thick">
        <color rgb="FF002060"/>
      </top>
      <bottom style="medium">
        <color rgb="FF002060"/>
      </bottom>
      <diagonal/>
    </border>
    <border>
      <left style="thin">
        <color indexed="64"/>
      </left>
      <right style="medium">
        <color indexed="64"/>
      </right>
      <top style="thick">
        <color rgb="FF002060"/>
      </top>
      <bottom style="medium">
        <color rgb="FF002060"/>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top/>
      <bottom style="double">
        <color indexed="64"/>
      </bottom>
      <diagonal/>
    </border>
    <border>
      <left/>
      <right style="medium">
        <color indexed="64"/>
      </right>
      <top/>
      <bottom style="thick">
        <color rgb="FF002060"/>
      </bottom>
      <diagonal/>
    </border>
    <border>
      <left style="medium">
        <color indexed="64"/>
      </left>
      <right/>
      <top/>
      <bottom style="thick">
        <color rgb="FF002060"/>
      </bottom>
      <diagonal/>
    </border>
    <border>
      <left style="medium">
        <color indexed="64"/>
      </left>
      <right style="medium">
        <color indexed="64"/>
      </right>
      <top/>
      <bottom style="thick">
        <color rgb="FF002060"/>
      </bottom>
      <diagonal/>
    </border>
    <border>
      <left style="thick">
        <color rgb="FF002060"/>
      </left>
      <right style="medium">
        <color rgb="FF002060"/>
      </right>
      <top style="thick">
        <color rgb="FF002060"/>
      </top>
      <bottom style="thin">
        <color indexed="64"/>
      </bottom>
      <diagonal/>
    </border>
    <border>
      <left style="medium">
        <color rgb="FF002060"/>
      </left>
      <right style="medium">
        <color rgb="FF002060"/>
      </right>
      <top style="thick">
        <color rgb="FF002060"/>
      </top>
      <bottom style="thin">
        <color indexed="64"/>
      </bottom>
      <diagonal/>
    </border>
    <border>
      <left style="medium">
        <color rgb="FF002060"/>
      </left>
      <right style="thick">
        <color rgb="FF002060"/>
      </right>
      <top style="thick">
        <color rgb="FF002060"/>
      </top>
      <bottom style="thin">
        <color indexed="64"/>
      </bottom>
      <diagonal/>
    </border>
    <border>
      <left style="thick">
        <color rgb="FF002060"/>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right style="thick">
        <color rgb="FF002060"/>
      </right>
      <top style="thick">
        <color rgb="FF002060"/>
      </top>
      <bottom style="double">
        <color rgb="FF002060"/>
      </bottom>
      <diagonal/>
    </border>
    <border>
      <left style="thick">
        <color rgb="FF002060"/>
      </left>
      <right style="thick">
        <color rgb="FF002060"/>
      </right>
      <top style="thick">
        <color rgb="FF002060"/>
      </top>
      <bottom style="double">
        <color rgb="FF002060"/>
      </bottom>
      <diagonal/>
    </border>
    <border>
      <left style="medium">
        <color rgb="FF002060"/>
      </left>
      <right style="thick">
        <color rgb="FF002060"/>
      </right>
      <top style="thick">
        <color rgb="FF002060"/>
      </top>
      <bottom/>
      <diagonal/>
    </border>
    <border>
      <left style="thick">
        <color indexed="64"/>
      </left>
      <right style="medium">
        <color rgb="FF002060"/>
      </right>
      <top style="thick">
        <color indexed="64"/>
      </top>
      <bottom/>
      <diagonal/>
    </border>
    <border>
      <left/>
      <right/>
      <top style="thick">
        <color indexed="64"/>
      </top>
      <bottom/>
      <diagonal/>
    </border>
    <border>
      <left/>
      <right style="thick">
        <color rgb="FF002060"/>
      </right>
      <top style="thick">
        <color indexed="64"/>
      </top>
      <bottom/>
      <diagonal/>
    </border>
    <border>
      <left style="thick">
        <color rgb="FF002060"/>
      </left>
      <right style="thick">
        <color indexed="64"/>
      </right>
      <top style="thick">
        <color indexed="64"/>
      </top>
      <bottom/>
      <diagonal/>
    </border>
    <border>
      <left style="thick">
        <color rgb="FF002060"/>
      </left>
      <right style="thick">
        <color indexed="64"/>
      </right>
      <top/>
      <bottom/>
      <diagonal/>
    </border>
    <border>
      <left style="thick">
        <color indexed="64"/>
      </left>
      <right/>
      <top/>
      <bottom style="medium">
        <color rgb="FF002060"/>
      </bottom>
      <diagonal/>
    </border>
    <border>
      <left style="thick">
        <color rgb="FF002060"/>
      </left>
      <right style="thick">
        <color indexed="64"/>
      </right>
      <top/>
      <bottom style="medium">
        <color rgb="FF002060"/>
      </bottom>
      <diagonal/>
    </border>
    <border>
      <left style="thick">
        <color indexed="64"/>
      </left>
      <right/>
      <top style="medium">
        <color rgb="FF002060"/>
      </top>
      <bottom/>
      <diagonal/>
    </border>
    <border>
      <left style="thick">
        <color indexed="64"/>
      </left>
      <right style="thick">
        <color indexed="64"/>
      </right>
      <top/>
      <bottom/>
      <diagonal/>
    </border>
    <border>
      <left style="thick">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style="thick">
        <color indexed="64"/>
      </right>
      <top/>
      <bottom style="thick">
        <color indexed="64"/>
      </bottom>
      <diagonal/>
    </border>
    <border>
      <left style="thick">
        <color indexed="64"/>
      </left>
      <right style="thick">
        <color indexed="64"/>
      </right>
      <top/>
      <bottom style="thick">
        <color indexed="64"/>
      </bottom>
      <diagonal/>
    </border>
    <border>
      <left/>
      <right style="thick">
        <color rgb="FF002060"/>
      </right>
      <top style="medium">
        <color rgb="FF002060"/>
      </top>
      <bottom style="medium">
        <color rgb="FF002060"/>
      </bottom>
      <diagonal/>
    </border>
    <border>
      <left style="thick">
        <color rgb="FF002060"/>
      </left>
      <right style="medium">
        <color rgb="FF002060"/>
      </right>
      <top/>
      <bottom style="thin">
        <color rgb="FF002060"/>
      </bottom>
      <diagonal/>
    </border>
    <border>
      <left/>
      <right style="medium">
        <color rgb="FF002060"/>
      </right>
      <top/>
      <bottom style="thin">
        <color rgb="FF002060"/>
      </bottom>
      <diagonal/>
    </border>
    <border>
      <left style="medium">
        <color rgb="FF002060"/>
      </left>
      <right/>
      <top/>
      <bottom style="thin">
        <color rgb="FF002060"/>
      </bottom>
      <diagonal/>
    </border>
    <border>
      <left/>
      <right/>
      <top/>
      <bottom style="thin">
        <color rgb="FF002060"/>
      </bottom>
      <diagonal/>
    </border>
    <border>
      <left/>
      <right style="thick">
        <color rgb="FF002060"/>
      </right>
      <top/>
      <bottom style="thin">
        <color rgb="FF002060"/>
      </bottom>
      <diagonal/>
    </border>
    <border>
      <left style="thick">
        <color rgb="FF002060"/>
      </left>
      <right style="medium">
        <color rgb="FF002060"/>
      </right>
      <top style="thin">
        <color indexed="64"/>
      </top>
      <bottom/>
      <diagonal/>
    </border>
    <border>
      <left/>
      <right style="medium">
        <color rgb="FF002060"/>
      </right>
      <top style="thin">
        <color indexed="64"/>
      </top>
      <bottom/>
      <diagonal/>
    </border>
    <border>
      <left style="medium">
        <color rgb="FF002060"/>
      </left>
      <right/>
      <top style="thin">
        <color indexed="64"/>
      </top>
      <bottom/>
      <diagonal/>
    </border>
    <border>
      <left/>
      <right/>
      <top style="thin">
        <color indexed="64"/>
      </top>
      <bottom/>
      <diagonal/>
    </border>
    <border>
      <left/>
      <right style="thick">
        <color rgb="FF002060"/>
      </right>
      <top style="thin">
        <color indexed="64"/>
      </top>
      <bottom/>
      <diagonal/>
    </border>
    <border>
      <left style="thick">
        <color rgb="FF002060"/>
      </left>
      <right style="medium">
        <color rgb="FF002060"/>
      </right>
      <top style="thin">
        <color rgb="FF002060"/>
      </top>
      <bottom/>
      <diagonal/>
    </border>
    <border>
      <left/>
      <right style="medium">
        <color rgb="FF002060"/>
      </right>
      <top style="thin">
        <color rgb="FF002060"/>
      </top>
      <bottom/>
      <diagonal/>
    </border>
    <border>
      <left/>
      <right/>
      <top style="thin">
        <color rgb="FF002060"/>
      </top>
      <bottom/>
      <diagonal/>
    </border>
    <border>
      <left/>
      <right style="thick">
        <color rgb="FF002060"/>
      </right>
      <top style="thin">
        <color rgb="FF002060"/>
      </top>
      <bottom/>
      <diagonal/>
    </border>
    <border>
      <left style="medium">
        <color rgb="FF002060"/>
      </left>
      <right style="medium">
        <color rgb="FF002060"/>
      </right>
      <top style="thin">
        <color rgb="FF002060"/>
      </top>
      <bottom/>
      <diagonal/>
    </border>
    <border>
      <left style="medium">
        <color rgb="FF002060"/>
      </left>
      <right/>
      <top style="thin">
        <color rgb="FF002060"/>
      </top>
      <bottom/>
      <diagonal/>
    </border>
    <border>
      <left style="medium">
        <color theme="4" tint="-0.499984740745262"/>
      </left>
      <right style="medium">
        <color rgb="FF002060"/>
      </right>
      <top style="medium">
        <color theme="4" tint="-0.499984740745262"/>
      </top>
      <bottom/>
      <diagonal/>
    </border>
    <border>
      <left style="medium">
        <color rgb="FF002060"/>
      </left>
      <right style="medium">
        <color rgb="FF002060"/>
      </right>
      <top style="medium">
        <color theme="4" tint="-0.499984740745262"/>
      </top>
      <bottom/>
      <diagonal/>
    </border>
    <border>
      <left style="medium">
        <color rgb="FF002060"/>
      </left>
      <right style="medium">
        <color theme="4" tint="-0.499984740745262"/>
      </right>
      <top style="medium">
        <color theme="4" tint="-0.499984740745262"/>
      </top>
      <bottom/>
      <diagonal/>
    </border>
    <border>
      <left style="medium">
        <color theme="4" tint="-0.499984740745262"/>
      </left>
      <right style="medium">
        <color rgb="FF002060"/>
      </right>
      <top/>
      <bottom style="thick">
        <color rgb="FF002060"/>
      </bottom>
      <diagonal/>
    </border>
    <border>
      <left style="medium">
        <color rgb="FF002060"/>
      </left>
      <right style="medium">
        <color theme="4" tint="-0.499984740745262"/>
      </right>
      <top/>
      <bottom style="thick">
        <color rgb="FF002060"/>
      </bottom>
      <diagonal/>
    </border>
    <border>
      <left style="medium">
        <color theme="4" tint="-0.499984740745262"/>
      </left>
      <right style="medium">
        <color rgb="FF002060"/>
      </right>
      <top/>
      <bottom/>
      <diagonal/>
    </border>
    <border>
      <left style="medium">
        <color rgb="FF002060"/>
      </left>
      <right style="medium">
        <color theme="4" tint="-0.499984740745262"/>
      </right>
      <top/>
      <bottom/>
      <diagonal/>
    </border>
    <border>
      <left style="medium">
        <color theme="4" tint="-0.499984740745262"/>
      </left>
      <right style="medium">
        <color rgb="FF002060"/>
      </right>
      <top/>
      <bottom style="medium">
        <color theme="4" tint="-0.499984740745262"/>
      </bottom>
      <diagonal/>
    </border>
    <border>
      <left style="medium">
        <color rgb="FF002060"/>
      </left>
      <right style="medium">
        <color rgb="FF002060"/>
      </right>
      <top/>
      <bottom style="medium">
        <color theme="4" tint="-0.499984740745262"/>
      </bottom>
      <diagonal/>
    </border>
    <border>
      <left style="medium">
        <color rgb="FF002060"/>
      </left>
      <right style="medium">
        <color theme="4" tint="-0.499984740745262"/>
      </right>
      <top/>
      <bottom style="medium">
        <color theme="4" tint="-0.499984740745262"/>
      </bottom>
      <diagonal/>
    </border>
    <border>
      <left style="thick">
        <color rgb="FF002060"/>
      </left>
      <right/>
      <top style="thick">
        <color rgb="FF002060"/>
      </top>
      <bottom style="medium">
        <color rgb="FF002060"/>
      </bottom>
      <diagonal/>
    </border>
    <border>
      <left/>
      <right style="medium">
        <color rgb="FF002060"/>
      </right>
      <top style="medium">
        <color indexed="64"/>
      </top>
      <bottom/>
      <diagonal/>
    </border>
    <border>
      <left style="medium">
        <color indexed="64"/>
      </left>
      <right/>
      <top style="medium">
        <color rgb="FF002060"/>
      </top>
      <bottom/>
      <diagonal/>
    </border>
    <border>
      <left/>
      <right style="medium">
        <color rgb="FF002060"/>
      </right>
      <top/>
      <bottom style="medium">
        <color indexed="64"/>
      </bottom>
      <diagonal/>
    </border>
    <border>
      <left style="thick">
        <color rgb="FF002060"/>
      </left>
      <right/>
      <top style="thick">
        <color rgb="FF00206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rgb="FF002060"/>
      </left>
      <right style="medium">
        <color rgb="FF002060"/>
      </right>
      <top style="medium">
        <color indexed="64"/>
      </top>
      <bottom style="medium">
        <color rgb="FF002060"/>
      </bottom>
      <diagonal/>
    </border>
    <border>
      <left/>
      <right style="medium">
        <color indexed="64"/>
      </right>
      <top style="medium">
        <color indexed="64"/>
      </top>
      <bottom style="medium">
        <color rgb="FF002060"/>
      </bottom>
      <diagonal/>
    </border>
    <border>
      <left style="medium">
        <color rgb="FF002060"/>
      </left>
      <right style="medium">
        <color indexed="64"/>
      </right>
      <top/>
      <bottom style="medium">
        <color rgb="FF002060"/>
      </bottom>
      <diagonal/>
    </border>
    <border>
      <left style="medium">
        <color indexed="64"/>
      </left>
      <right style="medium">
        <color rgb="FF002060"/>
      </right>
      <top style="medium">
        <color indexed="64"/>
      </top>
      <bottom style="medium">
        <color rgb="FF002060"/>
      </bottom>
      <diagonal/>
    </border>
    <border>
      <left style="medium">
        <color rgb="FF002060"/>
      </left>
      <right style="medium">
        <color indexed="64"/>
      </right>
      <top style="medium">
        <color indexed="64"/>
      </top>
      <bottom style="medium">
        <color rgb="FF002060"/>
      </bottom>
      <diagonal/>
    </border>
    <border>
      <left style="medium">
        <color indexed="64"/>
      </left>
      <right style="medium">
        <color rgb="FF002060"/>
      </right>
      <top/>
      <bottom/>
      <diagonal/>
    </border>
    <border>
      <left style="medium">
        <color rgb="FF002060"/>
      </left>
      <right style="medium">
        <color indexed="64"/>
      </right>
      <top style="medium">
        <color rgb="FF002060"/>
      </top>
      <bottom/>
      <diagonal/>
    </border>
    <border>
      <left style="medium">
        <color indexed="64"/>
      </left>
      <right style="medium">
        <color rgb="FF002060"/>
      </right>
      <top/>
      <bottom style="medium">
        <color indexed="64"/>
      </bottom>
      <diagonal/>
    </border>
    <border>
      <left style="medium">
        <color rgb="FF002060"/>
      </left>
      <right style="medium">
        <color indexed="64"/>
      </right>
      <top/>
      <bottom style="medium">
        <color indexed="64"/>
      </bottom>
      <diagonal/>
    </border>
    <border>
      <left style="thick">
        <color rgb="FF002060"/>
      </left>
      <right/>
      <top/>
      <bottom style="medium">
        <color rgb="FF002060"/>
      </bottom>
      <diagonal/>
    </border>
    <border>
      <left style="medium">
        <color rgb="FF002060"/>
      </left>
      <right style="thick">
        <color rgb="FF002060"/>
      </right>
      <top style="medium">
        <color rgb="FF002060"/>
      </top>
      <bottom style="medium">
        <color rgb="FF002060"/>
      </bottom>
      <diagonal/>
    </border>
    <border>
      <left style="medium">
        <color rgb="FF002060"/>
      </left>
      <right/>
      <top style="medium">
        <color indexed="64"/>
      </top>
      <bottom style="medium">
        <color indexed="64"/>
      </bottom>
      <diagonal/>
    </border>
    <border>
      <left/>
      <right style="medium">
        <color indexed="64"/>
      </right>
      <top style="medium">
        <color rgb="FF002060"/>
      </top>
      <bottom/>
      <diagonal/>
    </border>
    <border>
      <left/>
      <right style="medium">
        <color indexed="64"/>
      </right>
      <top style="medium">
        <color indexed="64"/>
      </top>
      <bottom style="medium">
        <color indexed="64"/>
      </bottom>
      <diagonal/>
    </border>
    <border>
      <left style="medium">
        <color indexed="64"/>
      </left>
      <right/>
      <top/>
      <bottom style="medium">
        <color rgb="FF002060"/>
      </bottom>
      <diagonal/>
    </border>
    <border>
      <left style="thin">
        <color indexed="64"/>
      </left>
      <right style="thin">
        <color indexed="64"/>
      </right>
      <top/>
      <bottom style="medium">
        <color indexed="64"/>
      </bottom>
      <diagonal/>
    </border>
    <border>
      <left style="medium">
        <color indexed="64"/>
      </left>
      <right style="medium">
        <color rgb="FF002060"/>
      </right>
      <top style="medium">
        <color rgb="FF002060"/>
      </top>
      <bottom/>
      <diagonal/>
    </border>
    <border>
      <left style="medium">
        <color indexed="64"/>
      </left>
      <right style="medium">
        <color rgb="FF002060"/>
      </right>
      <top/>
      <bottom style="double">
        <color rgb="FF002060"/>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thick">
        <color rgb="FF002060"/>
      </left>
      <right style="double">
        <color rgb="FF002060"/>
      </right>
      <top/>
      <bottom style="thin">
        <color rgb="FF002060"/>
      </bottom>
      <diagonal/>
    </border>
    <border>
      <left/>
      <right style="thick">
        <color rgb="FF002060"/>
      </right>
      <top style="medium">
        <color rgb="FF002060"/>
      </top>
      <bottom style="thin">
        <color indexed="64"/>
      </bottom>
      <diagonal/>
    </border>
    <border>
      <left style="double">
        <color rgb="FF002060"/>
      </left>
      <right style="medium">
        <color rgb="FF002060"/>
      </right>
      <top style="thin">
        <color rgb="FF002060"/>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thick">
        <color rgb="FF002060"/>
      </right>
      <top/>
      <bottom style="thin">
        <color indexed="64"/>
      </bottom>
      <diagonal/>
    </border>
    <border>
      <left style="double">
        <color rgb="FF002060"/>
      </left>
      <right/>
      <top style="medium">
        <color rgb="FF002060"/>
      </top>
      <bottom style="thick">
        <color rgb="FF002060"/>
      </bottom>
      <diagonal/>
    </border>
    <border>
      <left style="medium">
        <color rgb="FF002060"/>
      </left>
      <right/>
      <top style="medium">
        <color rgb="FF002060"/>
      </top>
      <bottom style="thick">
        <color rgb="FF002060"/>
      </bottom>
      <diagonal/>
    </border>
    <border>
      <left/>
      <right style="thick">
        <color rgb="FF002060"/>
      </right>
      <top style="medium">
        <color rgb="FF002060"/>
      </top>
      <bottom style="thick">
        <color rgb="FF002060"/>
      </bottom>
      <diagonal/>
    </border>
    <border>
      <left style="thick">
        <color rgb="FF002060"/>
      </left>
      <right style="double">
        <color rgb="FF002060"/>
      </right>
      <top/>
      <bottom style="double">
        <color rgb="FF002060"/>
      </bottom>
      <diagonal/>
    </border>
    <border>
      <left style="double">
        <color rgb="FF002060"/>
      </left>
      <right/>
      <top style="thick">
        <color rgb="FF002060"/>
      </top>
      <bottom/>
      <diagonal/>
    </border>
    <border>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top style="medium">
        <color rgb="FF002060"/>
      </top>
      <bottom style="thick">
        <color rgb="FF002060"/>
      </bottom>
      <diagonal/>
    </border>
    <border>
      <left style="double">
        <color rgb="FF002060"/>
      </left>
      <right style="medium">
        <color rgb="FF002060"/>
      </right>
      <top/>
      <bottom style="double">
        <color rgb="FF002060"/>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medium">
        <color rgb="FF002060"/>
      </left>
      <right style="medium">
        <color rgb="FF002060"/>
      </right>
      <top/>
      <bottom style="thin">
        <color indexed="64"/>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medium">
        <color rgb="FF002060"/>
      </left>
      <right style="thick">
        <color rgb="FF002060"/>
      </right>
      <top style="thin">
        <color indexed="64"/>
      </top>
      <bottom/>
      <diagonal/>
    </border>
    <border>
      <left style="medium">
        <color rgb="FF002060"/>
      </left>
      <right/>
      <top style="thick">
        <color rgb="FF002060"/>
      </top>
      <bottom/>
      <diagonal/>
    </border>
    <border>
      <left style="thick">
        <color rgb="FF002060"/>
      </left>
      <right style="medium">
        <color rgb="FF002060"/>
      </right>
      <top/>
      <bottom style="double">
        <color rgb="FF002060"/>
      </bottom>
      <diagonal/>
    </border>
    <border>
      <left style="thick">
        <color rgb="FF002060"/>
      </left>
      <right style="medium">
        <color rgb="FF002060"/>
      </right>
      <top style="double">
        <color indexed="64"/>
      </top>
      <bottom/>
      <diagonal/>
    </border>
    <border>
      <left style="medium">
        <color theme="8" tint="-0.499984740745262"/>
      </left>
      <right/>
      <top style="thick">
        <color rgb="FF002060"/>
      </top>
      <bottom style="medium">
        <color theme="8" tint="-0.499984740745262"/>
      </bottom>
      <diagonal/>
    </border>
    <border>
      <left/>
      <right/>
      <top style="thick">
        <color rgb="FF002060"/>
      </top>
      <bottom style="medium">
        <color theme="8" tint="-0.499984740745262"/>
      </bottom>
      <diagonal/>
    </border>
    <border>
      <left style="double">
        <color rgb="FF002060"/>
      </left>
      <right/>
      <top style="thick">
        <color rgb="FF002060"/>
      </top>
      <bottom style="medium">
        <color theme="8" tint="-0.499984740745262"/>
      </bottom>
      <diagonal/>
    </border>
    <border>
      <left/>
      <right style="thick">
        <color rgb="FF002060"/>
      </right>
      <top style="thick">
        <color rgb="FF002060"/>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medium">
        <color theme="8" tint="-0.499984740745262"/>
      </left>
      <right style="medium">
        <color theme="8" tint="-0.499984740745262"/>
      </right>
      <top/>
      <bottom/>
      <diagonal/>
    </border>
    <border>
      <left style="medium">
        <color theme="8" tint="-0.499984740745262"/>
      </left>
      <right style="medium">
        <color theme="8" tint="-0.499984740745262"/>
      </right>
      <top/>
      <bottom style="medium">
        <color rgb="FF002060"/>
      </bottom>
      <diagonal/>
    </border>
    <border>
      <left style="double">
        <color rgb="FF002060"/>
      </left>
      <right style="medium">
        <color theme="8" tint="-0.499984740745262"/>
      </right>
      <top/>
      <bottom/>
      <diagonal/>
    </border>
    <border>
      <left style="medium">
        <color theme="8" tint="-0.499984740745262"/>
      </left>
      <right style="thick">
        <color rgb="FF002060"/>
      </right>
      <top/>
      <bottom/>
      <diagonal/>
    </border>
    <border>
      <left style="medium">
        <color theme="8" tint="-0.499984740745262"/>
      </left>
      <right style="thick">
        <color theme="8" tint="-0.499984740745262"/>
      </right>
      <top/>
      <bottom/>
      <diagonal/>
    </border>
    <border>
      <left style="medium">
        <color theme="8" tint="-0.499984740745262"/>
      </left>
      <right style="medium">
        <color theme="8" tint="-0.499984740745262"/>
      </right>
      <top/>
      <bottom style="thick">
        <color rgb="FF002060"/>
      </bottom>
      <diagonal/>
    </border>
    <border>
      <left style="double">
        <color rgb="FF002060"/>
      </left>
      <right style="medium">
        <color theme="8" tint="-0.499984740745262"/>
      </right>
      <top/>
      <bottom style="thick">
        <color rgb="FF002060"/>
      </bottom>
      <diagonal/>
    </border>
    <border>
      <left style="medium">
        <color theme="8" tint="-0.499984740745262"/>
      </left>
      <right style="thick">
        <color rgb="FF002060"/>
      </right>
      <top/>
      <bottom style="thick">
        <color rgb="FF002060"/>
      </bottom>
      <diagonal/>
    </border>
    <border>
      <left style="thick">
        <color rgb="FF002060"/>
      </left>
      <right style="medium">
        <color rgb="FF002060"/>
      </right>
      <top/>
      <bottom style="thick">
        <color theme="8" tint="-0.499984740745262"/>
      </bottom>
      <diagonal/>
    </border>
    <border>
      <left style="thin">
        <color rgb="FF002060"/>
      </left>
      <right style="medium">
        <color rgb="FF002060"/>
      </right>
      <top/>
      <bottom/>
      <diagonal/>
    </border>
    <border>
      <left style="thin">
        <color rgb="FF002060"/>
      </left>
      <right style="medium">
        <color rgb="FF002060"/>
      </right>
      <top style="medium">
        <color rgb="FF002060"/>
      </top>
      <bottom/>
      <diagonal/>
    </border>
    <border>
      <left style="thin">
        <color rgb="FF002060"/>
      </left>
      <right style="medium">
        <color rgb="FF002060"/>
      </right>
      <top/>
      <bottom style="medium">
        <color rgb="FF002060"/>
      </bottom>
      <diagonal/>
    </border>
    <border>
      <left style="thick">
        <color rgb="FF002060"/>
      </left>
      <right/>
      <top style="medium">
        <color rgb="FF002060"/>
      </top>
      <bottom style="medium">
        <color rgb="FF002060"/>
      </bottom>
      <diagonal/>
    </border>
    <border>
      <left style="thick">
        <color rgb="FF002060"/>
      </left>
      <right style="thin">
        <color rgb="FF002060"/>
      </right>
      <top style="medium">
        <color rgb="FF002060"/>
      </top>
      <bottom style="medium">
        <color rgb="FF002060"/>
      </bottom>
      <diagonal/>
    </border>
    <border>
      <left style="medium">
        <color rgb="FF002060"/>
      </left>
      <right style="thin">
        <color rgb="FF002060"/>
      </right>
      <top style="medium">
        <color rgb="FF002060"/>
      </top>
      <bottom style="thick">
        <color rgb="FF002060"/>
      </bottom>
      <diagonal/>
    </border>
    <border>
      <left style="thin">
        <color rgb="FF002060"/>
      </left>
      <right style="thin">
        <color rgb="FF002060"/>
      </right>
      <top style="medium">
        <color rgb="FF002060"/>
      </top>
      <bottom style="thick">
        <color rgb="FF002060"/>
      </bottom>
      <diagonal/>
    </border>
    <border>
      <left style="thin">
        <color rgb="FF002060"/>
      </left>
      <right style="medium">
        <color rgb="FF002060"/>
      </right>
      <top style="medium">
        <color rgb="FF002060"/>
      </top>
      <bottom style="thick">
        <color rgb="FF002060"/>
      </bottom>
      <diagonal/>
    </border>
    <border>
      <left style="medium">
        <color rgb="FF002060"/>
      </left>
      <right style="thin">
        <color rgb="FF002060"/>
      </right>
      <top style="thick">
        <color rgb="FF002060"/>
      </top>
      <bottom/>
      <diagonal/>
    </border>
    <border>
      <left style="thin">
        <color rgb="FF002060"/>
      </left>
      <right style="thin">
        <color rgb="FF002060"/>
      </right>
      <top style="thick">
        <color rgb="FF002060"/>
      </top>
      <bottom/>
      <diagonal/>
    </border>
    <border>
      <left style="thin">
        <color rgb="FF002060"/>
      </left>
      <right style="medium">
        <color rgb="FF002060"/>
      </right>
      <top style="thick">
        <color rgb="FF002060"/>
      </top>
      <bottom/>
      <diagonal/>
    </border>
    <border>
      <left/>
      <right/>
      <top/>
      <bottom style="thick">
        <color indexed="64"/>
      </bottom>
      <diagonal/>
    </border>
    <border>
      <left/>
      <right style="double">
        <color rgb="FF002060"/>
      </right>
      <top style="thick">
        <color rgb="FF002060"/>
      </top>
      <bottom style="medium">
        <color rgb="FF002060"/>
      </bottom>
      <diagonal/>
    </border>
    <border>
      <left/>
      <right style="double">
        <color rgb="FF002060"/>
      </right>
      <top/>
      <bottom style="medium">
        <color rgb="FF002060"/>
      </bottom>
      <diagonal/>
    </border>
    <border>
      <left style="double">
        <color rgb="FF002060"/>
      </left>
      <right style="thick">
        <color rgb="FF002060"/>
      </right>
      <top style="thick">
        <color indexed="64"/>
      </top>
      <bottom/>
      <diagonal/>
    </border>
    <border>
      <left style="double">
        <color rgb="FF002060"/>
      </left>
      <right style="thick">
        <color rgb="FF002060"/>
      </right>
      <top/>
      <bottom/>
      <diagonal/>
    </border>
    <border>
      <left style="medium">
        <color rgb="FF002060"/>
      </left>
      <right style="double">
        <color rgb="FF002060"/>
      </right>
      <top/>
      <bottom style="medium">
        <color rgb="FF002060"/>
      </bottom>
      <diagonal/>
    </border>
    <border>
      <left style="double">
        <color rgb="FF002060"/>
      </left>
      <right style="thick">
        <color rgb="FF002060"/>
      </right>
      <top/>
      <bottom style="medium">
        <color rgb="FF002060"/>
      </bottom>
      <diagonal/>
    </border>
    <border>
      <left style="double">
        <color rgb="FF002060"/>
      </left>
      <right style="medium">
        <color rgb="FF002060"/>
      </right>
      <top style="medium">
        <color rgb="FF002060"/>
      </top>
      <bottom/>
      <diagonal/>
    </border>
    <border>
      <left style="medium">
        <color rgb="FF002060"/>
      </left>
      <right style="double">
        <color rgb="FF002060"/>
      </right>
      <top/>
      <bottom style="thick">
        <color rgb="FF002060"/>
      </bottom>
      <diagonal/>
    </border>
    <border>
      <left/>
      <right style="medium">
        <color indexed="64"/>
      </right>
      <top style="thick">
        <color rgb="FF002060"/>
      </top>
      <bottom/>
      <diagonal/>
    </border>
    <border>
      <left style="medium">
        <color indexed="64"/>
      </left>
      <right style="medium">
        <color indexed="64"/>
      </right>
      <top style="thick">
        <color rgb="FF002060"/>
      </top>
      <bottom/>
      <diagonal/>
    </border>
    <border>
      <left style="medium">
        <color indexed="64"/>
      </left>
      <right/>
      <top style="thick">
        <color rgb="FF002060"/>
      </top>
      <bottom/>
      <diagonal/>
    </border>
    <border>
      <left style="thick">
        <color rgb="FF002060"/>
      </left>
      <right style="thick">
        <color rgb="FF002060"/>
      </right>
      <top/>
      <bottom style="medium">
        <color rgb="FF002060"/>
      </bottom>
      <diagonal/>
    </border>
    <border>
      <left/>
      <right style="medium">
        <color indexed="64"/>
      </right>
      <top/>
      <bottom style="medium">
        <color rgb="FF002060"/>
      </bottom>
      <diagonal/>
    </border>
    <border>
      <left style="thick">
        <color rgb="FF002060"/>
      </left>
      <right style="thick">
        <color rgb="FF002060"/>
      </right>
      <top style="medium">
        <color rgb="FF002060"/>
      </top>
      <bottom style="thick">
        <color rgb="FF002060"/>
      </bottom>
      <diagonal/>
    </border>
    <border>
      <left/>
      <right/>
      <top style="thick">
        <color rgb="FF002060"/>
      </top>
      <bottom style="medium">
        <color indexed="64"/>
      </bottom>
      <diagonal/>
    </border>
    <border>
      <left/>
      <right style="medium">
        <color indexed="64"/>
      </right>
      <top style="thick">
        <color rgb="FF002060"/>
      </top>
      <bottom style="medium">
        <color indexed="64"/>
      </bottom>
      <diagonal/>
    </border>
    <border>
      <left style="medium">
        <color indexed="64"/>
      </left>
      <right/>
      <top style="thick">
        <color rgb="FF002060"/>
      </top>
      <bottom style="medium">
        <color indexed="64"/>
      </bottom>
      <diagonal/>
    </border>
    <border>
      <left style="medium">
        <color indexed="64"/>
      </left>
      <right style="medium">
        <color indexed="64"/>
      </right>
      <top style="medium">
        <color indexed="64"/>
      </top>
      <bottom style="medium">
        <color rgb="FF002060"/>
      </bottom>
      <diagonal/>
    </border>
    <border>
      <left style="thick">
        <color rgb="FF002060"/>
      </left>
      <right style="thick">
        <color rgb="FF002060"/>
      </right>
      <top style="medium">
        <color rgb="FF002060"/>
      </top>
      <bottom style="medium">
        <color rgb="FF002060"/>
      </bottom>
      <diagonal/>
    </border>
    <border>
      <left/>
      <right style="medium">
        <color indexed="64"/>
      </right>
      <top style="medium">
        <color rgb="FF002060"/>
      </top>
      <bottom style="medium">
        <color indexed="64"/>
      </bottom>
      <diagonal/>
    </border>
    <border>
      <left/>
      <right/>
      <top style="medium">
        <color rgb="FF002060"/>
      </top>
      <bottom style="medium">
        <color indexed="64"/>
      </bottom>
      <diagonal/>
    </border>
    <border>
      <left style="thick">
        <color rgb="FF002060"/>
      </left>
      <right style="medium">
        <color rgb="FF002060"/>
      </right>
      <top style="medium">
        <color rgb="FF002060"/>
      </top>
      <bottom style="medium">
        <color rgb="FF002060"/>
      </bottom>
      <diagonal/>
    </border>
    <border>
      <left style="thick">
        <color rgb="FF002060"/>
      </left>
      <right style="thick">
        <color rgb="FF002060"/>
      </right>
      <top style="medium">
        <color indexed="64"/>
      </top>
      <bottom style="medium">
        <color rgb="FF002060"/>
      </bottom>
      <diagonal/>
    </border>
    <border>
      <left style="thick">
        <color rgb="FF002060"/>
      </left>
      <right style="thick">
        <color rgb="FF002060"/>
      </right>
      <top style="medium">
        <color indexed="64"/>
      </top>
      <bottom style="thick">
        <color rgb="FF002060"/>
      </bottom>
      <diagonal/>
    </border>
    <border>
      <left style="medium">
        <color rgb="FF002060"/>
      </left>
      <right style="double">
        <color rgb="FF002060"/>
      </right>
      <top style="thick">
        <color rgb="FF002060"/>
      </top>
      <bottom/>
      <diagonal/>
    </border>
    <border>
      <left style="double">
        <color rgb="FF002060"/>
      </left>
      <right/>
      <top style="thick">
        <color rgb="FF002060"/>
      </top>
      <bottom style="medium">
        <color rgb="FF002060"/>
      </bottom>
      <diagonal/>
    </border>
    <border>
      <left style="double">
        <color rgb="FF002060"/>
      </left>
      <right/>
      <top/>
      <bottom/>
      <diagonal/>
    </border>
    <border>
      <left style="double">
        <color rgb="FF002060"/>
      </left>
      <right style="medium">
        <color rgb="FF002060"/>
      </right>
      <top style="medium">
        <color rgb="FF002060"/>
      </top>
      <bottom style="thick">
        <color rgb="FF002060"/>
      </bottom>
      <diagonal/>
    </border>
    <border>
      <left style="medium">
        <color rgb="FF002060"/>
      </left>
      <right style="double">
        <color rgb="FF002060"/>
      </right>
      <top style="medium">
        <color rgb="FF002060"/>
      </top>
      <bottom style="thick">
        <color rgb="FF002060"/>
      </bottom>
      <diagonal/>
    </border>
    <border>
      <left style="medium">
        <color rgb="FF002060"/>
      </left>
      <right style="double">
        <color rgb="FF002060"/>
      </right>
      <top style="thick">
        <color rgb="FF002060"/>
      </top>
      <bottom style="medium">
        <color rgb="FF002060"/>
      </bottom>
      <diagonal/>
    </border>
    <border>
      <left/>
      <right style="thin">
        <color rgb="FF002060"/>
      </right>
      <top style="medium">
        <color rgb="FF002060"/>
      </top>
      <bottom/>
      <diagonal/>
    </border>
    <border>
      <left/>
      <right style="thin">
        <color rgb="FF002060"/>
      </right>
      <top/>
      <bottom/>
      <diagonal/>
    </border>
    <border>
      <left style="thin">
        <color rgb="FF002060"/>
      </left>
      <right style="thin">
        <color rgb="FF002060"/>
      </right>
      <top style="thick">
        <color rgb="FF002060"/>
      </top>
      <bottom style="medium">
        <color rgb="FF002060"/>
      </bottom>
      <diagonal/>
    </border>
    <border>
      <left style="thin">
        <color rgb="FF002060"/>
      </left>
      <right/>
      <top style="thick">
        <color rgb="FF002060"/>
      </top>
      <bottom style="medium">
        <color rgb="FF002060"/>
      </bottom>
      <diagonal/>
    </border>
    <border>
      <left style="thin">
        <color rgb="FF002060"/>
      </left>
      <right style="thick">
        <color rgb="FF002060"/>
      </right>
      <top style="thick">
        <color rgb="FF002060"/>
      </top>
      <bottom style="medium">
        <color rgb="FF002060"/>
      </bottom>
      <diagonal/>
    </border>
    <border>
      <left style="thin">
        <color rgb="FF002060"/>
      </left>
      <right style="thick">
        <color rgb="FF002060"/>
      </right>
      <top style="medium">
        <color rgb="FF002060"/>
      </top>
      <bottom/>
      <diagonal/>
    </border>
    <border>
      <left style="thick">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style="thin">
        <color rgb="FF002060"/>
      </left>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thick">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style="thin">
        <color rgb="FF002060"/>
      </left>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style="thick">
        <color rgb="FF002060"/>
      </left>
      <right style="thin">
        <color rgb="FF002060"/>
      </right>
      <top/>
      <bottom style="thick">
        <color rgb="FF002060"/>
      </bottom>
      <diagonal/>
    </border>
    <border>
      <left style="thin">
        <color rgb="FF002060"/>
      </left>
      <right style="thin">
        <color rgb="FF002060"/>
      </right>
      <top/>
      <bottom style="thick">
        <color rgb="FF002060"/>
      </bottom>
      <diagonal/>
    </border>
    <border>
      <left style="thin">
        <color rgb="FF002060"/>
      </left>
      <right/>
      <top/>
      <bottom style="thick">
        <color rgb="FF002060"/>
      </bottom>
      <diagonal/>
    </border>
    <border>
      <left style="thin">
        <color rgb="FF002060"/>
      </left>
      <right style="thick">
        <color rgb="FF002060"/>
      </right>
      <top/>
      <bottom style="thick">
        <color rgb="FF002060"/>
      </bottom>
      <diagonal/>
    </border>
    <border>
      <left style="thin">
        <color rgb="FF002060"/>
      </left>
      <right style="thick">
        <color rgb="FF002060"/>
      </right>
      <top style="medium">
        <color rgb="FF002060"/>
      </top>
      <bottom style="thin">
        <color rgb="FF002060"/>
      </bottom>
      <diagonal/>
    </border>
    <border>
      <left style="thick">
        <color rgb="FF002060"/>
      </left>
      <right style="thin">
        <color rgb="FF002060"/>
      </right>
      <top style="hair">
        <color rgb="FF002060"/>
      </top>
      <bottom style="thick">
        <color rgb="FF002060"/>
      </bottom>
      <diagonal/>
    </border>
    <border>
      <left style="thin">
        <color rgb="FF002060"/>
      </left>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thick">
        <color rgb="FF002060"/>
      </left>
      <right style="thin">
        <color rgb="FF002060"/>
      </right>
      <top style="thick">
        <color rgb="FF002060"/>
      </top>
      <bottom style="medium">
        <color rgb="FF002060"/>
      </bottom>
      <diagonal/>
    </border>
    <border>
      <left style="thick">
        <color rgb="FF002060"/>
      </left>
      <right style="thin">
        <color rgb="FF002060"/>
      </right>
      <top/>
      <bottom style="hair">
        <color rgb="FF002060"/>
      </bottom>
      <diagonal/>
    </border>
    <border>
      <left style="thin">
        <color rgb="FF002060"/>
      </left>
      <right style="thin">
        <color rgb="FF002060"/>
      </right>
      <top style="medium">
        <color rgb="FF002060"/>
      </top>
      <bottom style="hair">
        <color rgb="FF002060"/>
      </bottom>
      <diagonal/>
    </border>
    <border>
      <left style="thin">
        <color rgb="FF002060"/>
      </left>
      <right/>
      <top style="medium">
        <color rgb="FF002060"/>
      </top>
      <bottom style="hair">
        <color rgb="FF002060"/>
      </bottom>
      <diagonal/>
    </border>
    <border>
      <left style="thin">
        <color rgb="FF002060"/>
      </left>
      <right style="thick">
        <color rgb="FF002060"/>
      </right>
      <top style="medium">
        <color rgb="FF002060"/>
      </top>
      <bottom style="hair">
        <color rgb="FF002060"/>
      </bottom>
      <diagonal/>
    </border>
    <border>
      <left style="thick">
        <color rgb="FF002060"/>
      </left>
      <right style="thin">
        <color rgb="FF002060"/>
      </right>
      <top style="hair">
        <color rgb="FF002060"/>
      </top>
      <bottom/>
      <diagonal/>
    </border>
    <border>
      <left style="thin">
        <color rgb="FF002060"/>
      </left>
      <right style="thin">
        <color rgb="FF002060"/>
      </right>
      <top style="hair">
        <color rgb="FF002060"/>
      </top>
      <bottom/>
      <diagonal/>
    </border>
    <border>
      <left style="thin">
        <color rgb="FF002060"/>
      </left>
      <right/>
      <top style="hair">
        <color rgb="FF002060"/>
      </top>
      <bottom/>
      <diagonal/>
    </border>
    <border>
      <left style="thin">
        <color rgb="FF002060"/>
      </left>
      <right style="thick">
        <color rgb="FF002060"/>
      </right>
      <top style="hair">
        <color rgb="FF002060"/>
      </top>
      <bottom style="thin">
        <color rgb="FF002060"/>
      </bottom>
      <diagonal/>
    </border>
    <border>
      <left style="thin">
        <color rgb="FF002060"/>
      </left>
      <right style="thick">
        <color rgb="FF002060"/>
      </right>
      <top/>
      <bottom style="hair">
        <color rgb="FF002060"/>
      </bottom>
      <diagonal/>
    </border>
    <border>
      <left style="thin">
        <color rgb="FF002060"/>
      </left>
      <right style="thin">
        <color rgb="FF002060"/>
      </right>
      <top style="hair">
        <color rgb="FF002060"/>
      </top>
      <bottom style="thick">
        <color rgb="FF002060"/>
      </bottom>
      <diagonal/>
    </border>
    <border>
      <left style="double">
        <color rgb="FF002060"/>
      </left>
      <right style="thick">
        <color rgb="FF002060"/>
      </right>
      <top style="thick">
        <color rgb="FF002060"/>
      </top>
      <bottom style="medium">
        <color rgb="FF002060"/>
      </bottom>
      <diagonal/>
    </border>
    <border>
      <left style="medium">
        <color rgb="FF002060"/>
      </left>
      <right style="medium">
        <color rgb="FF002060"/>
      </right>
      <top/>
      <bottom style="thin">
        <color rgb="FF002060"/>
      </bottom>
      <diagonal/>
    </border>
    <border>
      <left style="thick">
        <color rgb="FF002060"/>
      </left>
      <right/>
      <top style="medium">
        <color rgb="FF002060"/>
      </top>
      <bottom style="thick">
        <color rgb="FF002060"/>
      </bottom>
      <diagonal/>
    </border>
    <border>
      <left style="double">
        <color rgb="FF002060"/>
      </left>
      <right style="thick">
        <color rgb="FF002060"/>
      </right>
      <top style="medium">
        <color rgb="FF002060"/>
      </top>
      <bottom/>
      <diagonal/>
    </border>
    <border>
      <left/>
      <right style="thin">
        <color rgb="FF002060"/>
      </right>
      <top/>
      <bottom style="thick">
        <color rgb="FF002060"/>
      </bottom>
      <diagonal/>
    </border>
    <border>
      <left style="double">
        <color rgb="FF002060"/>
      </left>
      <right style="thick">
        <color rgb="FF002060"/>
      </right>
      <top/>
      <bottom style="thick">
        <color rgb="FF002060"/>
      </bottom>
      <diagonal/>
    </border>
    <border>
      <left/>
      <right style="medium">
        <color rgb="FF002060"/>
      </right>
      <top style="thick">
        <color rgb="FF002060"/>
      </top>
      <bottom style="thick">
        <color rgb="FF002060"/>
      </bottom>
      <diagonal/>
    </border>
    <border>
      <left style="medium">
        <color indexed="64"/>
      </left>
      <right style="thick">
        <color rgb="FF002060"/>
      </right>
      <top style="thick">
        <color rgb="FF002060"/>
      </top>
      <bottom style="medium">
        <color rgb="FF002060"/>
      </bottom>
      <diagonal/>
    </border>
    <border>
      <left style="double">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double">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double">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ck">
        <color rgb="FF002060"/>
      </left>
      <right/>
      <top style="thick">
        <color rgb="FF002060"/>
      </top>
      <bottom style="hair">
        <color rgb="FF002060"/>
      </bottom>
      <diagonal/>
    </border>
    <border>
      <left style="double">
        <color rgb="FF002060"/>
      </left>
      <right style="thin">
        <color rgb="FF002060"/>
      </right>
      <top style="thick">
        <color rgb="FF002060"/>
      </top>
      <bottom style="hair">
        <color rgb="FF002060"/>
      </bottom>
      <diagonal/>
    </border>
    <border>
      <left/>
      <right style="thin">
        <color rgb="FF002060"/>
      </right>
      <top style="thick">
        <color rgb="FF002060"/>
      </top>
      <bottom style="hair">
        <color rgb="FF002060"/>
      </bottom>
      <diagonal/>
    </border>
    <border>
      <left style="thin">
        <color rgb="FF002060"/>
      </left>
      <right style="thick">
        <color rgb="FF002060"/>
      </right>
      <top style="thick">
        <color rgb="FF002060"/>
      </top>
      <bottom style="hair">
        <color rgb="FF002060"/>
      </bottom>
      <diagonal/>
    </border>
    <border>
      <left style="thick">
        <color rgb="FF002060"/>
      </left>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right style="thin">
        <color rgb="FF002060"/>
      </right>
      <top style="hair">
        <color rgb="FF002060"/>
      </top>
      <bottom style="hair">
        <color rgb="FF002060"/>
      </bottom>
      <diagonal/>
    </border>
    <border>
      <left style="thick">
        <color rgb="FF002060"/>
      </left>
      <right/>
      <top style="hair">
        <color rgb="FF002060"/>
      </top>
      <bottom style="thick">
        <color rgb="FF002060"/>
      </bottom>
      <diagonal/>
    </border>
    <border>
      <left style="double">
        <color rgb="FF002060"/>
      </left>
      <right style="thin">
        <color rgb="FF002060"/>
      </right>
      <top style="hair">
        <color rgb="FF002060"/>
      </top>
      <bottom style="thick">
        <color rgb="FF002060"/>
      </bottom>
      <diagonal/>
    </border>
    <border>
      <left style="thick">
        <color rgb="FF002060"/>
      </left>
      <right style="double">
        <color indexed="64"/>
      </right>
      <top style="thick">
        <color rgb="FF002060"/>
      </top>
      <bottom style="thin">
        <color rgb="FF002060"/>
      </bottom>
      <diagonal/>
    </border>
    <border>
      <left/>
      <right style="thin">
        <color rgb="FF002060"/>
      </right>
      <top style="thick">
        <color rgb="FF002060"/>
      </top>
      <bottom style="thin">
        <color rgb="FF002060"/>
      </bottom>
      <diagonal/>
    </border>
    <border>
      <left style="thick">
        <color rgb="FF002060"/>
      </left>
      <right style="double">
        <color indexed="64"/>
      </right>
      <top style="thin">
        <color rgb="FF002060"/>
      </top>
      <bottom style="thin">
        <color rgb="FF002060"/>
      </bottom>
      <diagonal/>
    </border>
    <border>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double">
        <color rgb="FF002060"/>
      </left>
      <right style="thin">
        <color rgb="FF002060"/>
      </right>
      <top style="thin">
        <color rgb="FF002060"/>
      </top>
      <bottom style="thin">
        <color rgb="FF002060"/>
      </bottom>
      <diagonal/>
    </border>
    <border>
      <left style="thick">
        <color rgb="FF002060"/>
      </left>
      <right style="medium">
        <color rgb="FF002060"/>
      </right>
      <top style="thin">
        <color rgb="FF002060"/>
      </top>
      <bottom style="hair">
        <color rgb="FF002060"/>
      </bottom>
      <diagonal/>
    </border>
    <border>
      <left style="double">
        <color rgb="FF002060"/>
      </left>
      <right style="thin">
        <color rgb="FF002060"/>
      </right>
      <top style="thin">
        <color rgb="FF002060"/>
      </top>
      <bottom style="hair">
        <color rgb="FF002060"/>
      </bottom>
      <diagonal/>
    </border>
    <border>
      <left style="double">
        <color rgb="FF002060"/>
      </left>
      <right style="thin">
        <color rgb="FF002060"/>
      </right>
      <top/>
      <bottom/>
      <diagonal/>
    </border>
    <border>
      <left style="thin">
        <color rgb="FF002060"/>
      </left>
      <right style="thick">
        <color rgb="FF002060"/>
      </right>
      <top/>
      <bottom/>
      <diagonal/>
    </border>
    <border>
      <left/>
      <right style="thin">
        <color rgb="FF002060"/>
      </right>
      <top style="hair">
        <color rgb="FF002060"/>
      </top>
      <bottom style="thick">
        <color rgb="FF002060"/>
      </bottom>
      <diagonal/>
    </border>
    <border>
      <left style="thick">
        <color rgb="FF002060"/>
      </left>
      <right/>
      <top/>
      <bottom style="hair">
        <color rgb="FF002060"/>
      </bottom>
      <diagonal/>
    </border>
    <border>
      <left style="double">
        <color rgb="FF002060"/>
      </left>
      <right style="thin">
        <color rgb="FF002060"/>
      </right>
      <top/>
      <bottom style="hair">
        <color rgb="FF002060"/>
      </bottom>
      <diagonal/>
    </border>
    <border>
      <left/>
      <right style="thin">
        <color rgb="FF002060"/>
      </right>
      <top/>
      <bottom style="hair">
        <color rgb="FF002060"/>
      </bottom>
      <diagonal/>
    </border>
    <border>
      <left style="double">
        <color rgb="FF002060"/>
      </left>
      <right/>
      <top style="hair">
        <color rgb="FF002060"/>
      </top>
      <bottom style="hair">
        <color rgb="FF002060"/>
      </bottom>
      <diagonal/>
    </border>
    <border>
      <left style="thick">
        <color rgb="FF002060"/>
      </left>
      <right/>
      <top style="hair">
        <color rgb="FF002060"/>
      </top>
      <bottom style="double">
        <color rgb="FF002060"/>
      </bottom>
      <diagonal/>
    </border>
    <border>
      <left/>
      <right style="thin">
        <color rgb="FF002060"/>
      </right>
      <top style="hair">
        <color rgb="FF002060"/>
      </top>
      <bottom style="double">
        <color rgb="FF002060"/>
      </bottom>
      <diagonal/>
    </border>
    <border>
      <left style="thin">
        <color rgb="FF002060"/>
      </left>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double">
        <color rgb="FF002060"/>
      </left>
      <right style="thin">
        <color rgb="FF002060"/>
      </right>
      <top style="double">
        <color rgb="FF002060"/>
      </top>
      <bottom style="thick">
        <color rgb="FF002060"/>
      </bottom>
      <diagonal/>
    </border>
    <border>
      <left style="medium">
        <color rgb="FF002060"/>
      </left>
      <right/>
      <top style="medium">
        <color rgb="FF002060"/>
      </top>
      <bottom style="double">
        <color rgb="FF002060"/>
      </bottom>
      <diagonal/>
    </border>
    <border>
      <left style="medium">
        <color rgb="FF002060"/>
      </left>
      <right style="medium">
        <color rgb="FF002060"/>
      </right>
      <top style="medium">
        <color rgb="FF002060"/>
      </top>
      <bottom style="double">
        <color rgb="FF002060"/>
      </bottom>
      <diagonal/>
    </border>
    <border>
      <left style="medium">
        <color rgb="FF002060"/>
      </left>
      <right/>
      <top/>
      <bottom style="hair">
        <color rgb="FF002060"/>
      </bottom>
      <diagonal/>
    </border>
    <border>
      <left style="medium">
        <color rgb="FF002060"/>
      </left>
      <right style="medium">
        <color rgb="FF002060"/>
      </right>
      <top/>
      <bottom style="hair">
        <color rgb="FF002060"/>
      </bottom>
      <diagonal/>
    </border>
    <border>
      <left style="medium">
        <color rgb="FF002060"/>
      </left>
      <right/>
      <top style="hair">
        <color rgb="FF002060"/>
      </top>
      <bottom style="hair">
        <color rgb="FF002060"/>
      </bottom>
      <diagonal/>
    </border>
    <border>
      <left style="medium">
        <color rgb="FF002060"/>
      </left>
      <right style="medium">
        <color rgb="FF002060"/>
      </right>
      <top style="hair">
        <color rgb="FF002060"/>
      </top>
      <bottom style="hair">
        <color rgb="FF002060"/>
      </bottom>
      <diagonal/>
    </border>
    <border>
      <left style="medium">
        <color rgb="FF002060"/>
      </left>
      <right/>
      <top style="hair">
        <color rgb="FF002060"/>
      </top>
      <bottom style="medium">
        <color rgb="FF002060"/>
      </bottom>
      <diagonal/>
    </border>
    <border>
      <left style="medium">
        <color rgb="FF002060"/>
      </left>
      <right style="medium">
        <color rgb="FF002060"/>
      </right>
      <top style="hair">
        <color rgb="FF002060"/>
      </top>
      <bottom style="medium">
        <color rgb="FF002060"/>
      </bottom>
      <diagonal/>
    </border>
    <border>
      <left style="thick">
        <color rgb="FF002060"/>
      </left>
      <right/>
      <top style="thick">
        <color rgb="FF002060"/>
      </top>
      <bottom style="thin">
        <color rgb="FF002060"/>
      </bottom>
      <diagonal/>
    </border>
    <border>
      <left style="medium">
        <color rgb="FF002060"/>
      </left>
      <right/>
      <top style="thick">
        <color rgb="FF002060"/>
      </top>
      <bottom style="thin">
        <color rgb="FF002060"/>
      </bottom>
      <diagonal/>
    </border>
    <border>
      <left/>
      <right style="medium">
        <color rgb="FF002060"/>
      </right>
      <top style="thick">
        <color rgb="FF002060"/>
      </top>
      <bottom style="thin">
        <color rgb="FF002060"/>
      </bottom>
      <diagonal/>
    </border>
    <border>
      <left/>
      <right style="thick">
        <color rgb="FF002060"/>
      </right>
      <top style="thick">
        <color rgb="FF002060"/>
      </top>
      <bottom style="thin">
        <color rgb="FF002060"/>
      </bottom>
      <diagonal/>
    </border>
    <border>
      <left style="medium">
        <color rgb="FF002060"/>
      </left>
      <right style="double">
        <color rgb="FF002060"/>
      </right>
      <top style="thin">
        <color rgb="FF002060"/>
      </top>
      <bottom/>
      <diagonal/>
    </border>
    <border>
      <left style="hair">
        <color auto="1"/>
      </left>
      <right style="medium">
        <color rgb="FF002060"/>
      </right>
      <top/>
      <bottom/>
      <diagonal/>
    </border>
    <border>
      <left style="hair">
        <color auto="1"/>
      </left>
      <right style="thick">
        <color rgb="FF002060"/>
      </right>
      <top/>
      <bottom/>
      <diagonal/>
    </border>
    <border>
      <left style="medium">
        <color rgb="FF002060"/>
      </left>
      <right style="double">
        <color rgb="FF002060"/>
      </right>
      <top style="medium">
        <color rgb="FF002060"/>
      </top>
      <bottom style="medium">
        <color rgb="FF002060"/>
      </bottom>
      <diagonal/>
    </border>
    <border>
      <left style="thick">
        <color rgb="FF002060"/>
      </left>
      <right/>
      <top style="medium">
        <color rgb="FF002060"/>
      </top>
      <bottom style="thin">
        <color rgb="FF002060"/>
      </bottom>
      <diagonal/>
    </border>
    <border>
      <left style="medium">
        <color rgb="FF002060"/>
      </left>
      <right style="double">
        <color rgb="FF002060"/>
      </right>
      <top style="medium">
        <color rgb="FF002060"/>
      </top>
      <bottom style="thin">
        <color rgb="FF002060"/>
      </bottom>
      <diagonal/>
    </border>
    <border>
      <left/>
      <right style="medium">
        <color rgb="FF002060"/>
      </right>
      <top style="medium">
        <color rgb="FF002060"/>
      </top>
      <bottom style="thin">
        <color rgb="FF002060"/>
      </bottom>
      <diagonal/>
    </border>
    <border>
      <left style="hair">
        <color auto="1"/>
      </left>
      <right style="medium">
        <color rgb="FF002060"/>
      </right>
      <top style="medium">
        <color rgb="FF002060"/>
      </top>
      <bottom style="thin">
        <color rgb="FF002060"/>
      </bottom>
      <diagonal/>
    </border>
    <border>
      <left style="hair">
        <color auto="1"/>
      </left>
      <right style="thick">
        <color rgb="FF002060"/>
      </right>
      <top style="medium">
        <color rgb="FF002060"/>
      </top>
      <bottom style="thin">
        <color rgb="FF002060"/>
      </bottom>
      <diagonal/>
    </border>
    <border>
      <left style="thick">
        <color rgb="FF002060"/>
      </left>
      <right/>
      <top style="thin">
        <color rgb="FF002060"/>
      </top>
      <bottom style="thin">
        <color rgb="FF002060"/>
      </bottom>
      <diagonal/>
    </border>
    <border>
      <left style="medium">
        <color rgb="FF002060"/>
      </left>
      <right style="double">
        <color rgb="FF002060"/>
      </right>
      <top style="thin">
        <color rgb="FF002060"/>
      </top>
      <bottom style="thin">
        <color rgb="FF002060"/>
      </bottom>
      <diagonal/>
    </border>
    <border>
      <left/>
      <right style="medium">
        <color rgb="FF002060"/>
      </right>
      <top style="thin">
        <color rgb="FF002060"/>
      </top>
      <bottom style="thin">
        <color rgb="FF002060"/>
      </bottom>
      <diagonal/>
    </border>
    <border>
      <left style="hair">
        <color auto="1"/>
      </left>
      <right style="medium">
        <color rgb="FF002060"/>
      </right>
      <top style="thin">
        <color rgb="FF002060"/>
      </top>
      <bottom style="thin">
        <color rgb="FF002060"/>
      </bottom>
      <diagonal/>
    </border>
    <border>
      <left style="hair">
        <color auto="1"/>
      </left>
      <right style="thick">
        <color rgb="FF002060"/>
      </right>
      <top style="thin">
        <color rgb="FF002060"/>
      </top>
      <bottom style="thin">
        <color rgb="FF002060"/>
      </bottom>
      <diagonal/>
    </border>
    <border>
      <left style="thick">
        <color rgb="FF002060"/>
      </left>
      <right/>
      <top style="thin">
        <color rgb="FF002060"/>
      </top>
      <bottom style="medium">
        <color rgb="FF002060"/>
      </bottom>
      <diagonal/>
    </border>
    <border>
      <left style="medium">
        <color rgb="FF002060"/>
      </left>
      <right style="double">
        <color rgb="FF002060"/>
      </right>
      <top style="thin">
        <color rgb="FF002060"/>
      </top>
      <bottom style="medium">
        <color rgb="FF002060"/>
      </bottom>
      <diagonal/>
    </border>
    <border>
      <left/>
      <right style="medium">
        <color rgb="FF002060"/>
      </right>
      <top style="thin">
        <color rgb="FF002060"/>
      </top>
      <bottom style="medium">
        <color rgb="FF002060"/>
      </bottom>
      <diagonal/>
    </border>
    <border>
      <left style="hair">
        <color auto="1"/>
      </left>
      <right style="medium">
        <color rgb="FF002060"/>
      </right>
      <top style="thin">
        <color rgb="FF002060"/>
      </top>
      <bottom style="medium">
        <color rgb="FF002060"/>
      </bottom>
      <diagonal/>
    </border>
    <border>
      <left style="hair">
        <color auto="1"/>
      </left>
      <right style="thick">
        <color rgb="FF002060"/>
      </right>
      <top style="thin">
        <color rgb="FF002060"/>
      </top>
      <bottom style="medium">
        <color rgb="FF002060"/>
      </bottom>
      <diagonal/>
    </border>
  </borders>
  <cellStyleXfs count="73">
    <xf numFmtId="0" fontId="0"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7" fillId="0" borderId="0"/>
    <xf numFmtId="0" fontId="17" fillId="0" borderId="0"/>
    <xf numFmtId="40" fontId="27" fillId="0" borderId="0" applyFont="0" applyFill="0" applyBorder="0" applyAlignment="0" applyProtection="0"/>
    <xf numFmtId="0" fontId="37" fillId="0" borderId="0" applyNumberFormat="0" applyFill="0" applyBorder="0" applyAlignment="0" applyProtection="0"/>
    <xf numFmtId="0" fontId="17" fillId="0" borderId="0"/>
    <xf numFmtId="0" fontId="17" fillId="0" borderId="0"/>
    <xf numFmtId="0" fontId="23" fillId="0" borderId="0"/>
    <xf numFmtId="9" fontId="17" fillId="0" borderId="0" applyFont="0" applyFill="0" applyBorder="0" applyAlignment="0" applyProtection="0"/>
    <xf numFmtId="0" fontId="17" fillId="0" borderId="0"/>
    <xf numFmtId="43" fontId="1" fillId="0" borderId="0" applyFont="0" applyFill="0" applyBorder="0" applyAlignment="0" applyProtection="0"/>
    <xf numFmtId="0" fontId="27" fillId="0" borderId="0"/>
    <xf numFmtId="43" fontId="16" fillId="0" borderId="0" applyFont="0" applyFill="0" applyBorder="0" applyAlignment="0" applyProtection="0"/>
    <xf numFmtId="0" fontId="27" fillId="0" borderId="0"/>
    <xf numFmtId="0" fontId="17" fillId="0" borderId="0"/>
    <xf numFmtId="0" fontId="27" fillId="0" borderId="0"/>
    <xf numFmtId="0" fontId="17" fillId="0" borderId="0"/>
    <xf numFmtId="0" fontId="27" fillId="0" borderId="0"/>
    <xf numFmtId="9" fontId="17" fillId="0" borderId="0" applyFont="0" applyFill="0" applyBorder="0" applyAlignment="0" applyProtection="0"/>
    <xf numFmtId="0" fontId="1" fillId="0" borderId="0"/>
    <xf numFmtId="0" fontId="27" fillId="0" borderId="0"/>
    <xf numFmtId="0" fontId="1" fillId="0" borderId="0"/>
    <xf numFmtId="0" fontId="1" fillId="0" borderId="0"/>
    <xf numFmtId="0" fontId="1" fillId="0" borderId="0"/>
    <xf numFmtId="174" fontId="1" fillId="0" borderId="0" applyFont="0" applyFill="0" applyBorder="0" applyAlignment="0" applyProtection="0"/>
    <xf numFmtId="0" fontId="17" fillId="0" borderId="0"/>
    <xf numFmtId="43" fontId="1" fillId="0" borderId="0" applyFont="0" applyFill="0" applyBorder="0" applyAlignment="0" applyProtection="0"/>
    <xf numFmtId="43" fontId="106" fillId="0" borderId="0" applyFont="0" applyFill="0" applyBorder="0" applyAlignment="0" applyProtection="0"/>
    <xf numFmtId="0" fontId="107" fillId="0" borderId="0"/>
    <xf numFmtId="0" fontId="37" fillId="0" borderId="0" applyNumberFormat="0" applyFill="0" applyBorder="0" applyAlignment="0" applyProtection="0"/>
    <xf numFmtId="0" fontId="17" fillId="0" borderId="0"/>
    <xf numFmtId="0" fontId="17" fillId="0" borderId="0"/>
    <xf numFmtId="0" fontId="27" fillId="0" borderId="0"/>
    <xf numFmtId="0" fontId="17" fillId="0" borderId="0"/>
    <xf numFmtId="0" fontId="17" fillId="0" borderId="0"/>
    <xf numFmtId="0" fontId="17" fillId="0" borderId="0"/>
    <xf numFmtId="174" fontId="17"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06" fillId="0" borderId="0"/>
    <xf numFmtId="0" fontId="106" fillId="0" borderId="0"/>
    <xf numFmtId="0" fontId="17" fillId="0" borderId="0"/>
    <xf numFmtId="43" fontId="1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7" fillId="0" borderId="0"/>
    <xf numFmtId="9" fontId="1" fillId="0" borderId="0" applyFont="0" applyFill="0" applyBorder="0" applyAlignment="0" applyProtection="0"/>
    <xf numFmtId="0" fontId="17" fillId="0" borderId="0"/>
    <xf numFmtId="43"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43" fontId="17" fillId="0" borderId="0" applyFont="0" applyFill="0" applyBorder="0" applyAlignment="0" applyProtection="0"/>
    <xf numFmtId="9" fontId="107" fillId="0" borderId="0" applyFont="0" applyFill="0" applyBorder="0" applyAlignment="0" applyProtection="0"/>
    <xf numFmtId="0" fontId="107" fillId="0" borderId="0"/>
    <xf numFmtId="0" fontId="1" fillId="0" borderId="0"/>
    <xf numFmtId="43" fontId="107" fillId="0" borderId="0" applyFont="0" applyFill="0" applyBorder="0" applyAlignment="0" applyProtection="0"/>
    <xf numFmtId="43" fontId="17" fillId="0" borderId="0" applyFont="0" applyFill="0" applyBorder="0" applyAlignment="0" applyProtection="0"/>
    <xf numFmtId="0" fontId="107" fillId="0" borderId="0"/>
    <xf numFmtId="0" fontId="1" fillId="0" borderId="0"/>
    <xf numFmtId="0" fontId="155" fillId="0" borderId="0"/>
    <xf numFmtId="174" fontId="17" fillId="0" borderId="0" applyFont="0" applyFill="0" applyBorder="0" applyAlignment="0" applyProtection="0"/>
    <xf numFmtId="43" fontId="1" fillId="0" borderId="0" applyFont="0" applyFill="0" applyBorder="0" applyAlignment="0" applyProtection="0"/>
    <xf numFmtId="0" fontId="17" fillId="0" borderId="0"/>
  </cellStyleXfs>
  <cellXfs count="3408">
    <xf numFmtId="0" fontId="0" fillId="0" borderId="0" xfId="0"/>
    <xf numFmtId="0" fontId="3" fillId="0" borderId="0" xfId="1" applyFont="1" applyAlignment="1">
      <alignment horizontal="left" vertical="center"/>
    </xf>
    <xf numFmtId="0" fontId="5" fillId="0" borderId="0" xfId="1" applyFont="1" applyAlignment="1">
      <alignment vertical="center"/>
    </xf>
    <xf numFmtId="0" fontId="6" fillId="0" borderId="0" xfId="1" applyFont="1" applyAlignment="1">
      <alignment vertical="center"/>
    </xf>
    <xf numFmtId="0" fontId="7" fillId="2" borderId="1" xfId="2" applyFont="1" applyFill="1" applyBorder="1" applyAlignment="1">
      <alignment horizontal="center" vertical="center"/>
    </xf>
    <xf numFmtId="0" fontId="7" fillId="2" borderId="2" xfId="2" applyFont="1" applyFill="1" applyBorder="1" applyAlignment="1">
      <alignment horizontal="center" vertical="center"/>
    </xf>
    <xf numFmtId="0" fontId="7" fillId="2" borderId="3" xfId="2" applyFont="1" applyFill="1" applyBorder="1" applyAlignment="1">
      <alignment horizontal="center" vertical="center"/>
    </xf>
    <xf numFmtId="0" fontId="8" fillId="0" borderId="0" xfId="1" applyFont="1" applyAlignment="1">
      <alignment vertical="center"/>
    </xf>
    <xf numFmtId="0" fontId="7" fillId="2" borderId="4" xfId="2" applyFont="1" applyFill="1" applyBorder="1" applyAlignment="1">
      <alignment horizontal="left" vertical="center"/>
    </xf>
    <xf numFmtId="164" fontId="9" fillId="0" borderId="5" xfId="2" applyNumberFormat="1" applyFont="1" applyBorder="1" applyAlignment="1">
      <alignment horizontal="center" vertical="center"/>
    </xf>
    <xf numFmtId="164" fontId="9" fillId="0" borderId="6" xfId="2" applyNumberFormat="1" applyFont="1" applyBorder="1" applyAlignment="1">
      <alignment horizontal="center" vertical="center"/>
    </xf>
    <xf numFmtId="0" fontId="7" fillId="2" borderId="4" xfId="2" quotePrefix="1" applyFont="1" applyFill="1" applyBorder="1" applyAlignment="1">
      <alignment horizontal="left" vertical="center"/>
    </xf>
    <xf numFmtId="164" fontId="9" fillId="0" borderId="7" xfId="2" applyNumberFormat="1" applyFont="1" applyBorder="1" applyAlignment="1">
      <alignment horizontal="center" vertical="center"/>
    </xf>
    <xf numFmtId="164" fontId="9" fillId="0" borderId="8" xfId="2" applyNumberFormat="1" applyFont="1" applyBorder="1" applyAlignment="1">
      <alignment horizontal="center" vertical="center"/>
    </xf>
    <xf numFmtId="0" fontId="7" fillId="2" borderId="9" xfId="2" applyFont="1" applyFill="1" applyBorder="1" applyAlignment="1">
      <alignment horizontal="left" vertical="center"/>
    </xf>
    <xf numFmtId="164" fontId="9" fillId="0" borderId="10" xfId="2" applyNumberFormat="1" applyFont="1" applyBorder="1" applyAlignment="1">
      <alignment horizontal="center" vertical="center"/>
    </xf>
    <xf numFmtId="164" fontId="9" fillId="0" borderId="11" xfId="2" applyNumberFormat="1" applyFont="1" applyBorder="1" applyAlignment="1">
      <alignment horizontal="center" vertical="center"/>
    </xf>
    <xf numFmtId="0" fontId="10" fillId="0" borderId="0" xfId="2" applyFont="1" applyAlignment="1">
      <alignment horizontal="left" vertical="center"/>
    </xf>
    <xf numFmtId="0" fontId="10" fillId="0" borderId="0" xfId="1" applyFont="1" applyAlignment="1">
      <alignment vertical="center"/>
    </xf>
    <xf numFmtId="0" fontId="12" fillId="0" borderId="0" xfId="3" applyFont="1" applyAlignment="1">
      <alignment horizontal="left"/>
    </xf>
    <xf numFmtId="0" fontId="3" fillId="0" borderId="0" xfId="3" applyFont="1" applyAlignment="1">
      <alignment horizontal="left" vertical="center"/>
    </xf>
    <xf numFmtId="0" fontId="6" fillId="0" borderId="0" xfId="3" applyFont="1" applyAlignment="1">
      <alignment horizontal="center" vertical="center"/>
    </xf>
    <xf numFmtId="0" fontId="5" fillId="0" borderId="0" xfId="3" applyFont="1" applyAlignment="1">
      <alignment vertical="center"/>
    </xf>
    <xf numFmtId="0" fontId="10" fillId="0" borderId="0" xfId="3" applyFont="1" applyAlignment="1">
      <alignment horizontal="right" vertical="center"/>
    </xf>
    <xf numFmtId="0" fontId="1" fillId="0" borderId="0" xfId="3"/>
    <xf numFmtId="0" fontId="7" fillId="2" borderId="12" xfId="3" applyFont="1" applyFill="1" applyBorder="1" applyAlignment="1">
      <alignment horizontal="center" vertical="center"/>
    </xf>
    <xf numFmtId="0" fontId="7" fillId="2" borderId="16" xfId="3" applyFont="1" applyFill="1" applyBorder="1" applyAlignment="1">
      <alignment horizontal="center" vertical="center"/>
    </xf>
    <xf numFmtId="0" fontId="7" fillId="2" borderId="17" xfId="3" applyFont="1" applyFill="1" applyBorder="1" applyAlignment="1">
      <alignment horizontal="center" vertical="center"/>
    </xf>
    <xf numFmtId="0" fontId="7" fillId="2" borderId="18" xfId="3" applyFont="1" applyFill="1" applyBorder="1" applyAlignment="1">
      <alignment horizontal="center" vertical="center"/>
    </xf>
    <xf numFmtId="0" fontId="7" fillId="2" borderId="19" xfId="3" applyFont="1" applyFill="1" applyBorder="1" applyAlignment="1">
      <alignment horizontal="center" vertical="center"/>
    </xf>
    <xf numFmtId="0" fontId="7" fillId="2" borderId="20" xfId="3" applyFont="1" applyFill="1" applyBorder="1" applyAlignment="1">
      <alignment horizontal="center" vertical="center" wrapText="1"/>
    </xf>
    <xf numFmtId="0" fontId="7" fillId="2" borderId="18" xfId="3" applyFont="1" applyFill="1" applyBorder="1" applyAlignment="1">
      <alignment horizontal="center" vertical="center" wrapText="1"/>
    </xf>
    <xf numFmtId="0" fontId="7" fillId="2" borderId="19" xfId="3" applyFont="1" applyFill="1" applyBorder="1" applyAlignment="1">
      <alignment horizontal="center" vertical="center" wrapText="1"/>
    </xf>
    <xf numFmtId="17" fontId="7" fillId="2" borderId="21" xfId="3" applyNumberFormat="1" applyFont="1" applyFill="1" applyBorder="1" applyAlignment="1">
      <alignment horizontal="left"/>
    </xf>
    <xf numFmtId="164" fontId="9" fillId="0" borderId="22" xfId="3" applyNumberFormat="1" applyFont="1" applyBorder="1" applyAlignment="1">
      <alignment horizontal="center" vertical="center"/>
    </xf>
    <xf numFmtId="164" fontId="9" fillId="0" borderId="5" xfId="3" applyNumberFormat="1" applyFont="1" applyBorder="1" applyAlignment="1">
      <alignment horizontal="center" vertical="center"/>
    </xf>
    <xf numFmtId="164" fontId="9" fillId="0" borderId="6" xfId="3" applyNumberFormat="1" applyFont="1" applyBorder="1" applyAlignment="1">
      <alignment horizontal="center" vertical="center"/>
    </xf>
    <xf numFmtId="164" fontId="9" fillId="0" borderId="23" xfId="3" applyNumberFormat="1" applyFont="1" applyBorder="1" applyAlignment="1">
      <alignment horizontal="center" vertical="center"/>
    </xf>
    <xf numFmtId="17" fontId="7" fillId="2" borderId="21" xfId="3" quotePrefix="1" applyNumberFormat="1" applyFont="1" applyFill="1" applyBorder="1" applyAlignment="1">
      <alignment horizontal="left"/>
    </xf>
    <xf numFmtId="17" fontId="7" fillId="2" borderId="24" xfId="3" quotePrefix="1" applyNumberFormat="1" applyFont="1" applyFill="1" applyBorder="1" applyAlignment="1">
      <alignment horizontal="left"/>
    </xf>
    <xf numFmtId="164" fontId="9" fillId="0" borderId="25" xfId="3" applyNumberFormat="1" applyFont="1" applyBorder="1" applyAlignment="1">
      <alignment horizontal="center" vertical="center"/>
    </xf>
    <xf numFmtId="164" fontId="9" fillId="0" borderId="10" xfId="3" applyNumberFormat="1" applyFont="1" applyBorder="1" applyAlignment="1">
      <alignment horizontal="center" vertical="center"/>
    </xf>
    <xf numFmtId="164" fontId="9" fillId="0" borderId="11" xfId="3" applyNumberFormat="1" applyFont="1" applyBorder="1" applyAlignment="1">
      <alignment horizontal="center" vertical="center"/>
    </xf>
    <xf numFmtId="164" fontId="9" fillId="0" borderId="26" xfId="3" applyNumberFormat="1" applyFont="1" applyBorder="1" applyAlignment="1">
      <alignment horizontal="center" vertical="center"/>
    </xf>
    <xf numFmtId="0" fontId="14" fillId="0" borderId="0" xfId="3" applyFont="1"/>
    <xf numFmtId="0" fontId="15" fillId="0" borderId="0" xfId="3" applyFont="1"/>
    <xf numFmtId="0" fontId="3" fillId="0" borderId="0" xfId="6" applyFont="1"/>
    <xf numFmtId="0" fontId="18" fillId="0" borderId="0" xfId="6" applyFont="1"/>
    <xf numFmtId="0" fontId="19" fillId="0" borderId="0" xfId="6" applyFont="1"/>
    <xf numFmtId="0" fontId="20" fillId="0" borderId="0" xfId="6" applyFont="1" applyAlignment="1">
      <alignment horizontal="center"/>
    </xf>
    <xf numFmtId="0" fontId="21" fillId="0" borderId="0" xfId="6" applyFont="1" applyAlignment="1">
      <alignment horizontal="center"/>
    </xf>
    <xf numFmtId="0" fontId="22" fillId="0" borderId="0" xfId="6" applyFont="1"/>
    <xf numFmtId="0" fontId="23" fillId="0" borderId="0" xfId="6" applyFont="1"/>
    <xf numFmtId="0" fontId="18" fillId="0" borderId="0" xfId="6" applyFont="1" applyAlignment="1">
      <alignment horizontal="center"/>
    </xf>
    <xf numFmtId="0" fontId="24" fillId="0" borderId="0" xfId="6" applyFont="1"/>
    <xf numFmtId="0" fontId="3" fillId="2" borderId="27" xfId="7" applyFont="1" applyFill="1" applyBorder="1"/>
    <xf numFmtId="165" fontId="3" fillId="2" borderId="28" xfId="7" applyNumberFormat="1" applyFont="1" applyFill="1" applyBorder="1" applyAlignment="1">
      <alignment horizontal="right"/>
    </xf>
    <xf numFmtId="0" fontId="22" fillId="2" borderId="28" xfId="6" applyFont="1" applyFill="1" applyBorder="1"/>
    <xf numFmtId="0" fontId="5" fillId="2" borderId="29" xfId="7" applyFont="1" applyFill="1" applyBorder="1"/>
    <xf numFmtId="0" fontId="3" fillId="2" borderId="30" xfId="7" applyFont="1" applyFill="1" applyBorder="1"/>
    <xf numFmtId="165" fontId="3" fillId="2" borderId="0" xfId="7" applyNumberFormat="1" applyFont="1" applyFill="1" applyAlignment="1">
      <alignment horizontal="right"/>
    </xf>
    <xf numFmtId="0" fontId="5" fillId="2" borderId="0" xfId="7" applyFont="1" applyFill="1" applyAlignment="1">
      <alignment horizontal="right"/>
    </xf>
    <xf numFmtId="0" fontId="5" fillId="2" borderId="31" xfId="7" applyFont="1" applyFill="1" applyBorder="1"/>
    <xf numFmtId="4" fontId="3" fillId="2" borderId="0" xfId="7" applyNumberFormat="1" applyFont="1" applyFill="1" applyAlignment="1">
      <alignment horizontal="right"/>
    </xf>
    <xf numFmtId="4" fontId="25" fillId="0" borderId="0" xfId="7" applyNumberFormat="1" applyFont="1" applyAlignment="1">
      <alignment horizontal="right"/>
    </xf>
    <xf numFmtId="0" fontId="9" fillId="0" borderId="0" xfId="7" applyFont="1"/>
    <xf numFmtId="0" fontId="5" fillId="0" borderId="31" xfId="7" applyFont="1" applyBorder="1"/>
    <xf numFmtId="0" fontId="26" fillId="2" borderId="30" xfId="7" applyFont="1" applyFill="1" applyBorder="1"/>
    <xf numFmtId="0" fontId="5" fillId="2" borderId="30" xfId="7" applyFont="1" applyFill="1" applyBorder="1"/>
    <xf numFmtId="38" fontId="9" fillId="0" borderId="32" xfId="8" applyNumberFormat="1" applyFont="1" applyFill="1" applyBorder="1" applyAlignment="1">
      <alignment horizontal="right"/>
    </xf>
    <xf numFmtId="0" fontId="9" fillId="0" borderId="0" xfId="7" applyFont="1" applyAlignment="1">
      <alignment horizontal="right"/>
    </xf>
    <xf numFmtId="38" fontId="9" fillId="0" borderId="33" xfId="8" applyNumberFormat="1" applyFont="1" applyFill="1" applyBorder="1" applyAlignment="1">
      <alignment horizontal="right"/>
    </xf>
    <xf numFmtId="0" fontId="5" fillId="2" borderId="30" xfId="7" applyFont="1" applyFill="1" applyBorder="1" applyAlignment="1">
      <alignment vertical="center" wrapText="1"/>
    </xf>
    <xf numFmtId="0" fontId="5" fillId="2" borderId="30" xfId="7" applyFont="1" applyFill="1" applyBorder="1" applyAlignment="1">
      <alignment wrapText="1"/>
    </xf>
    <xf numFmtId="38" fontId="9" fillId="0" borderId="34" xfId="8" applyNumberFormat="1" applyFont="1" applyFill="1" applyBorder="1" applyAlignment="1">
      <alignment horizontal="right"/>
    </xf>
    <xf numFmtId="0" fontId="28" fillId="2" borderId="30" xfId="7" applyFont="1" applyFill="1" applyBorder="1"/>
    <xf numFmtId="38" fontId="9" fillId="0" borderId="0" xfId="8" applyNumberFormat="1" applyFont="1" applyFill="1" applyBorder="1" applyAlignment="1">
      <alignment horizontal="right"/>
    </xf>
    <xf numFmtId="38" fontId="9" fillId="0" borderId="35" xfId="8" applyNumberFormat="1" applyFont="1" applyFill="1" applyBorder="1" applyAlignment="1">
      <alignment horizontal="right"/>
    </xf>
    <xf numFmtId="0" fontId="29" fillId="2" borderId="30" xfId="7" applyFont="1" applyFill="1" applyBorder="1"/>
    <xf numFmtId="3" fontId="30" fillId="0" borderId="0" xfId="7" applyNumberFormat="1" applyFont="1" applyAlignment="1">
      <alignment horizontal="right"/>
    </xf>
    <xf numFmtId="0" fontId="5" fillId="2" borderId="30" xfId="7" applyFont="1" applyFill="1" applyBorder="1" applyAlignment="1">
      <alignment horizontal="left"/>
    </xf>
    <xf numFmtId="38" fontId="5" fillId="2" borderId="30" xfId="7" applyNumberFormat="1" applyFont="1" applyFill="1" applyBorder="1"/>
    <xf numFmtId="0" fontId="5" fillId="2" borderId="30" xfId="7" applyFont="1" applyFill="1" applyBorder="1" applyAlignment="1">
      <alignment horizontal="left" vertical="top"/>
    </xf>
    <xf numFmtId="38" fontId="9" fillId="0" borderId="36" xfId="8" applyNumberFormat="1" applyFont="1" applyFill="1" applyBorder="1" applyAlignment="1">
      <alignment horizontal="right"/>
    </xf>
    <xf numFmtId="0" fontId="24" fillId="0" borderId="31" xfId="7" applyFont="1" applyBorder="1"/>
    <xf numFmtId="3" fontId="32" fillId="0" borderId="0" xfId="7" applyNumberFormat="1" applyFont="1" applyAlignment="1">
      <alignment horizontal="right"/>
    </xf>
    <xf numFmtId="0" fontId="32" fillId="0" borderId="0" xfId="7" applyFont="1" applyAlignment="1">
      <alignment horizontal="right"/>
    </xf>
    <xf numFmtId="37" fontId="9" fillId="0" borderId="0" xfId="8" applyNumberFormat="1" applyFont="1" applyFill="1" applyBorder="1" applyAlignment="1">
      <alignment horizontal="right"/>
    </xf>
    <xf numFmtId="0" fontId="33" fillId="0" borderId="0" xfId="7" applyFont="1" applyAlignment="1">
      <alignment horizontal="right"/>
    </xf>
    <xf numFmtId="0" fontId="23" fillId="0" borderId="0" xfId="6" applyFont="1" applyAlignment="1">
      <alignment horizontal="center"/>
    </xf>
    <xf numFmtId="0" fontId="34" fillId="0" borderId="0" xfId="6" applyFont="1"/>
    <xf numFmtId="0" fontId="5" fillId="2" borderId="37" xfId="7" applyFont="1" applyFill="1" applyBorder="1"/>
    <xf numFmtId="0" fontId="22" fillId="0" borderId="38" xfId="7" applyFont="1" applyBorder="1"/>
    <xf numFmtId="0" fontId="24" fillId="0" borderId="39" xfId="6" applyFont="1" applyBorder="1"/>
    <xf numFmtId="0" fontId="35" fillId="0" borderId="0" xfId="6" applyFont="1"/>
    <xf numFmtId="0" fontId="22" fillId="0" borderId="0" xfId="7" applyFont="1"/>
    <xf numFmtId="39" fontId="24" fillId="0" borderId="0" xfId="6" applyNumberFormat="1" applyFont="1"/>
    <xf numFmtId="39" fontId="21" fillId="0" borderId="0" xfId="6" applyNumberFormat="1" applyFont="1"/>
    <xf numFmtId="3" fontId="9" fillId="0" borderId="0" xfId="6" applyNumberFormat="1" applyFont="1"/>
    <xf numFmtId="0" fontId="3" fillId="3" borderId="0" xfId="10" applyFont="1" applyFill="1"/>
    <xf numFmtId="0" fontId="8" fillId="3" borderId="0" xfId="11" applyFont="1" applyFill="1"/>
    <xf numFmtId="0" fontId="7" fillId="4" borderId="0" xfId="10" applyFont="1" applyFill="1"/>
    <xf numFmtId="0" fontId="5" fillId="4" borderId="0" xfId="10" applyFont="1" applyFill="1"/>
    <xf numFmtId="0" fontId="10" fillId="3" borderId="0" xfId="11" applyFont="1" applyFill="1" applyAlignment="1">
      <alignment horizontal="right"/>
    </xf>
    <xf numFmtId="0" fontId="7" fillId="2" borderId="40" xfId="12" applyFont="1" applyFill="1" applyBorder="1" applyAlignment="1">
      <alignment horizontal="center"/>
    </xf>
    <xf numFmtId="17" fontId="7" fillId="2" borderId="40" xfId="11" applyNumberFormat="1" applyFont="1" applyFill="1" applyBorder="1" applyAlignment="1">
      <alignment horizontal="center"/>
    </xf>
    <xf numFmtId="17" fontId="7" fillId="2" borderId="40" xfId="11" quotePrefix="1" applyNumberFormat="1" applyFont="1" applyFill="1" applyBorder="1" applyAlignment="1">
      <alignment horizontal="center"/>
    </xf>
    <xf numFmtId="0" fontId="8" fillId="2" borderId="7" xfId="11" applyFont="1" applyFill="1" applyBorder="1"/>
    <xf numFmtId="0" fontId="9" fillId="3" borderId="7" xfId="11" applyFont="1" applyFill="1" applyBorder="1"/>
    <xf numFmtId="0" fontId="7" fillId="2" borderId="7" xfId="12" applyFont="1" applyFill="1" applyBorder="1"/>
    <xf numFmtId="166" fontId="25" fillId="3" borderId="7" xfId="11" applyNumberFormat="1" applyFont="1" applyFill="1" applyBorder="1"/>
    <xf numFmtId="0" fontId="8" fillId="2" borderId="7" xfId="12" applyFont="1" applyFill="1" applyBorder="1"/>
    <xf numFmtId="0" fontId="8" fillId="2" borderId="7" xfId="12" applyFont="1" applyFill="1" applyBorder="1" applyAlignment="1">
      <alignment horizontal="left" indent="2"/>
    </xf>
    <xf numFmtId="166" fontId="9" fillId="3" borderId="7" xfId="11" applyNumberFormat="1" applyFont="1" applyFill="1" applyBorder="1"/>
    <xf numFmtId="0" fontId="9" fillId="3" borderId="7" xfId="12" applyFont="1" applyFill="1" applyBorder="1"/>
    <xf numFmtId="167" fontId="25" fillId="3" borderId="7" xfId="4" applyNumberFormat="1" applyFont="1" applyFill="1" applyBorder="1"/>
    <xf numFmtId="166" fontId="25" fillId="5" borderId="7" xfId="11" applyNumberFormat="1" applyFont="1" applyFill="1" applyBorder="1"/>
    <xf numFmtId="0" fontId="7" fillId="2" borderId="41" xfId="12" applyFont="1" applyFill="1" applyBorder="1"/>
    <xf numFmtId="168" fontId="25" fillId="3" borderId="41" xfId="13" applyNumberFormat="1" applyFont="1" applyFill="1" applyBorder="1"/>
    <xf numFmtId="0" fontId="8" fillId="6" borderId="0" xfId="11" applyFont="1" applyFill="1"/>
    <xf numFmtId="0" fontId="5" fillId="4" borderId="0" xfId="11" applyFont="1" applyFill="1"/>
    <xf numFmtId="0" fontId="8" fillId="4" borderId="0" xfId="11" applyFont="1" applyFill="1"/>
    <xf numFmtId="0" fontId="39" fillId="4" borderId="0" xfId="11" applyFont="1" applyFill="1" applyAlignment="1">
      <alignment horizontal="center"/>
    </xf>
    <xf numFmtId="0" fontId="26" fillId="4" borderId="0" xfId="11" applyFont="1" applyFill="1" applyAlignment="1">
      <alignment horizontal="center"/>
    </xf>
    <xf numFmtId="0" fontId="8" fillId="2" borderId="7" xfId="12" applyFont="1" applyFill="1" applyBorder="1" applyAlignment="1">
      <alignment horizontal="center"/>
    </xf>
    <xf numFmtId="166" fontId="9" fillId="3" borderId="7" xfId="12" applyNumberFormat="1" applyFont="1" applyFill="1" applyBorder="1"/>
    <xf numFmtId="0" fontId="8" fillId="2" borderId="7" xfId="12" applyFont="1" applyFill="1" applyBorder="1" applyAlignment="1">
      <alignment horizontal="left" indent="1"/>
    </xf>
    <xf numFmtId="0" fontId="8" fillId="2" borderId="41" xfId="11" applyFont="1" applyFill="1" applyBorder="1"/>
    <xf numFmtId="0" fontId="9" fillId="3" borderId="41" xfId="11" applyFont="1" applyFill="1" applyBorder="1"/>
    <xf numFmtId="0" fontId="10" fillId="3" borderId="0" xfId="11" applyFont="1" applyFill="1"/>
    <xf numFmtId="0" fontId="6" fillId="3" borderId="0" xfId="11" applyFont="1" applyFill="1"/>
    <xf numFmtId="0" fontId="40" fillId="3" borderId="0" xfId="9" applyFont="1" applyFill="1" applyAlignment="1"/>
    <xf numFmtId="0" fontId="10" fillId="3" borderId="0" xfId="11" applyFont="1" applyFill="1" applyAlignment="1">
      <alignment horizontal="left"/>
    </xf>
    <xf numFmtId="0" fontId="10" fillId="3" borderId="0" xfId="11" applyFont="1" applyFill="1" applyAlignment="1">
      <alignment horizontal="left" vertical="center"/>
    </xf>
    <xf numFmtId="0" fontId="6" fillId="3" borderId="0" xfId="11" applyFont="1" applyFill="1" applyAlignment="1">
      <alignment vertical="center"/>
    </xf>
    <xf numFmtId="0" fontId="5" fillId="3" borderId="0" xfId="11" applyFont="1" applyFill="1"/>
    <xf numFmtId="0" fontId="3" fillId="3" borderId="0" xfId="10" applyFont="1" applyFill="1" applyAlignment="1">
      <alignment horizontal="left" vertical="top"/>
    </xf>
    <xf numFmtId="0" fontId="5" fillId="3" borderId="0" xfId="10" applyFont="1" applyFill="1"/>
    <xf numFmtId="0" fontId="9" fillId="5" borderId="7" xfId="12" applyFont="1" applyFill="1" applyBorder="1"/>
    <xf numFmtId="0" fontId="10" fillId="3" borderId="0" xfId="11" applyFont="1" applyFill="1" applyAlignment="1">
      <alignment horizontal="left" wrapText="1"/>
    </xf>
    <xf numFmtId="167" fontId="9" fillId="3" borderId="7" xfId="4" applyNumberFormat="1" applyFont="1" applyFill="1" applyBorder="1"/>
    <xf numFmtId="0" fontId="10" fillId="3" borderId="0" xfId="11" applyFont="1" applyFill="1" applyAlignment="1">
      <alignment horizontal="left" vertical="top" wrapText="1"/>
    </xf>
    <xf numFmtId="0" fontId="6" fillId="3" borderId="0" xfId="11" applyFont="1" applyFill="1" applyAlignment="1">
      <alignment wrapText="1"/>
    </xf>
    <xf numFmtId="0" fontId="3" fillId="3" borderId="0" xfId="10" applyFont="1" applyFill="1" applyAlignment="1">
      <alignment vertical="center"/>
    </xf>
    <xf numFmtId="0" fontId="41" fillId="3" borderId="0" xfId="11" applyFont="1" applyFill="1" applyAlignment="1">
      <alignment vertical="center"/>
    </xf>
    <xf numFmtId="0" fontId="10" fillId="3" borderId="0" xfId="11" applyFont="1" applyFill="1" applyAlignment="1">
      <alignment horizontal="right" vertical="center"/>
    </xf>
    <xf numFmtId="0" fontId="10" fillId="0" borderId="0" xfId="11" applyFont="1" applyAlignment="1">
      <alignment horizontal="right" vertical="center"/>
    </xf>
    <xf numFmtId="0" fontId="8" fillId="7" borderId="42" xfId="11" applyFont="1" applyFill="1" applyBorder="1" applyAlignment="1">
      <alignment horizontal="center" vertical="center"/>
    </xf>
    <xf numFmtId="17" fontId="7" fillId="7" borderId="40" xfId="11" applyNumberFormat="1" applyFont="1" applyFill="1" applyBorder="1" applyAlignment="1">
      <alignment horizontal="center" vertical="center"/>
    </xf>
    <xf numFmtId="17" fontId="7" fillId="7" borderId="40" xfId="11" quotePrefix="1" applyNumberFormat="1" applyFont="1" applyFill="1" applyBorder="1" applyAlignment="1">
      <alignment horizontal="center" vertical="center"/>
    </xf>
    <xf numFmtId="14" fontId="42" fillId="3" borderId="0" xfId="11" applyNumberFormat="1" applyFont="1" applyFill="1" applyAlignment="1">
      <alignment vertical="center"/>
    </xf>
    <xf numFmtId="0" fontId="42" fillId="3" borderId="0" xfId="11" applyFont="1" applyFill="1" applyAlignment="1">
      <alignment vertical="center"/>
    </xf>
    <xf numFmtId="0" fontId="7" fillId="7" borderId="43" xfId="11" applyFont="1" applyFill="1" applyBorder="1" applyAlignment="1">
      <alignment horizontal="center" vertical="center"/>
    </xf>
    <xf numFmtId="0" fontId="9" fillId="3" borderId="7" xfId="11" applyFont="1" applyFill="1" applyBorder="1" applyAlignment="1">
      <alignment vertical="center"/>
    </xf>
    <xf numFmtId="0" fontId="43" fillId="3" borderId="0" xfId="11" applyFont="1" applyFill="1" applyAlignment="1">
      <alignment vertical="center"/>
    </xf>
    <xf numFmtId="0" fontId="7" fillId="7" borderId="43" xfId="11" applyFont="1" applyFill="1" applyBorder="1" applyAlignment="1">
      <alignment vertical="center"/>
    </xf>
    <xf numFmtId="166" fontId="25" fillId="3" borderId="7" xfId="11" applyNumberFormat="1" applyFont="1" applyFill="1" applyBorder="1" applyAlignment="1">
      <alignment vertical="center"/>
    </xf>
    <xf numFmtId="0" fontId="8" fillId="7" borderId="43" xfId="11" applyFont="1" applyFill="1" applyBorder="1" applyAlignment="1">
      <alignment vertical="center"/>
    </xf>
    <xf numFmtId="166" fontId="9" fillId="3" borderId="7" xfId="11" applyNumberFormat="1" applyFont="1" applyFill="1" applyBorder="1" applyAlignment="1">
      <alignment vertical="center"/>
    </xf>
    <xf numFmtId="166" fontId="8" fillId="7" borderId="43" xfId="11" applyNumberFormat="1" applyFont="1" applyFill="1" applyBorder="1" applyAlignment="1">
      <alignment vertical="center"/>
    </xf>
    <xf numFmtId="166" fontId="25" fillId="5" borderId="7" xfId="11" applyNumberFormat="1" applyFont="1" applyFill="1" applyBorder="1" applyAlignment="1">
      <alignment vertical="center"/>
    </xf>
    <xf numFmtId="0" fontId="8" fillId="7" borderId="43" xfId="11" applyFont="1" applyFill="1" applyBorder="1" applyAlignment="1">
      <alignment horizontal="left" vertical="center"/>
    </xf>
    <xf numFmtId="0" fontId="39" fillId="7" borderId="43" xfId="11" applyFont="1" applyFill="1" applyBorder="1" applyAlignment="1">
      <alignment vertical="center"/>
    </xf>
    <xf numFmtId="166" fontId="25" fillId="0" borderId="7" xfId="11" applyNumberFormat="1" applyFont="1" applyBorder="1" applyAlignment="1">
      <alignment vertical="center"/>
    </xf>
    <xf numFmtId="0" fontId="8" fillId="7" borderId="44" xfId="11" applyFont="1" applyFill="1" applyBorder="1" applyAlignment="1">
      <alignment vertical="center"/>
    </xf>
    <xf numFmtId="0" fontId="9" fillId="3" borderId="41" xfId="11" applyFont="1" applyFill="1" applyBorder="1" applyAlignment="1">
      <alignment vertical="center"/>
    </xf>
    <xf numFmtId="0" fontId="44" fillId="3" borderId="0" xfId="11" applyFont="1" applyFill="1" applyAlignment="1">
      <alignment vertical="center"/>
    </xf>
    <xf numFmtId="0" fontId="44" fillId="3" borderId="0" xfId="11" applyFont="1" applyFill="1"/>
    <xf numFmtId="0" fontId="45" fillId="4" borderId="0" xfId="11" applyFont="1" applyFill="1" applyAlignment="1">
      <alignment horizontal="center" vertical="center"/>
    </xf>
    <xf numFmtId="0" fontId="7" fillId="7" borderId="42" xfId="11" applyFont="1" applyFill="1" applyBorder="1" applyAlignment="1">
      <alignment horizontal="center" vertical="center"/>
    </xf>
    <xf numFmtId="14" fontId="8" fillId="3" borderId="0" xfId="11" applyNumberFormat="1" applyFont="1" applyFill="1" applyAlignment="1">
      <alignment vertical="center"/>
    </xf>
    <xf numFmtId="0" fontId="8" fillId="3" borderId="0" xfId="11" applyFont="1" applyFill="1" applyAlignment="1">
      <alignment vertical="center"/>
    </xf>
    <xf numFmtId="0" fontId="6" fillId="3" borderId="7" xfId="11" applyFont="1" applyFill="1" applyBorder="1" applyAlignment="1">
      <alignment vertical="center"/>
    </xf>
    <xf numFmtId="167" fontId="9" fillId="3" borderId="7" xfId="4" applyNumberFormat="1" applyFont="1" applyFill="1" applyBorder="1" applyAlignment="1">
      <alignment vertical="center"/>
    </xf>
    <xf numFmtId="166" fontId="30" fillId="3" borderId="7" xfId="11" applyNumberFormat="1" applyFont="1" applyFill="1" applyBorder="1" applyAlignment="1">
      <alignment vertical="center"/>
    </xf>
    <xf numFmtId="166" fontId="9" fillId="5" borderId="7" xfId="11" applyNumberFormat="1" applyFont="1" applyFill="1" applyBorder="1" applyAlignment="1">
      <alignment vertical="center"/>
    </xf>
    <xf numFmtId="0" fontId="11" fillId="3" borderId="0" xfId="11" applyFont="1" applyFill="1" applyAlignment="1">
      <alignment horizontal="left" vertical="center" wrapText="1"/>
    </xf>
    <xf numFmtId="0" fontId="10" fillId="3" borderId="0" xfId="11" applyFont="1" applyFill="1" applyAlignment="1">
      <alignment horizontal="left" vertical="center" wrapText="1"/>
    </xf>
    <xf numFmtId="0" fontId="10" fillId="3" borderId="0" xfId="11" applyFont="1" applyFill="1" applyAlignment="1">
      <alignment vertical="center"/>
    </xf>
    <xf numFmtId="0" fontId="3" fillId="3" borderId="0" xfId="10" applyFont="1" applyFill="1" applyAlignment="1">
      <alignment horizontal="left"/>
    </xf>
    <xf numFmtId="166" fontId="46" fillId="4" borderId="0" xfId="11" applyNumberFormat="1" applyFont="1" applyFill="1"/>
    <xf numFmtId="0" fontId="47" fillId="3" borderId="0" xfId="11" applyFont="1" applyFill="1"/>
    <xf numFmtId="0" fontId="47" fillId="0" borderId="0" xfId="11" applyFont="1"/>
    <xf numFmtId="0" fontId="44" fillId="3" borderId="0" xfId="11" applyFont="1" applyFill="1" applyAlignment="1">
      <alignment horizontal="left" indent="2"/>
    </xf>
    <xf numFmtId="166" fontId="49" fillId="0" borderId="0" xfId="11" applyNumberFormat="1" applyFont="1"/>
    <xf numFmtId="0" fontId="8" fillId="7" borderId="43" xfId="11" applyFont="1" applyFill="1" applyBorder="1" applyAlignment="1">
      <alignment horizontal="left" vertical="center" indent="2"/>
    </xf>
    <xf numFmtId="166" fontId="9" fillId="0" borderId="7" xfId="11" applyNumberFormat="1" applyFont="1" applyBorder="1" applyAlignment="1">
      <alignment vertical="center"/>
    </xf>
    <xf numFmtId="0" fontId="39" fillId="7" borderId="7" xfId="11" applyFont="1" applyFill="1" applyBorder="1" applyAlignment="1">
      <alignment vertical="center"/>
    </xf>
    <xf numFmtId="0" fontId="6" fillId="3" borderId="43" xfId="11" applyFont="1" applyFill="1" applyBorder="1" applyAlignment="1">
      <alignment vertical="center"/>
    </xf>
    <xf numFmtId="0" fontId="10" fillId="3" borderId="45" xfId="11" applyFont="1" applyFill="1" applyBorder="1"/>
    <xf numFmtId="0" fontId="51" fillId="3" borderId="45" xfId="11" applyFont="1" applyFill="1" applyBorder="1" applyAlignment="1">
      <alignment vertical="center"/>
    </xf>
    <xf numFmtId="0" fontId="51" fillId="3" borderId="0" xfId="11" applyFont="1" applyFill="1" applyAlignment="1">
      <alignment vertical="center"/>
    </xf>
    <xf numFmtId="0" fontId="7" fillId="7" borderId="12" xfId="11" applyFont="1" applyFill="1" applyBorder="1" applyAlignment="1">
      <alignment horizontal="center" vertical="center"/>
    </xf>
    <xf numFmtId="0" fontId="8" fillId="7" borderId="21" xfId="11" applyFont="1" applyFill="1" applyBorder="1" applyAlignment="1">
      <alignment vertical="center"/>
    </xf>
    <xf numFmtId="0" fontId="6" fillId="3" borderId="46" xfId="11" applyFont="1" applyFill="1" applyBorder="1" applyAlignment="1">
      <alignment vertical="center"/>
    </xf>
    <xf numFmtId="0" fontId="7" fillId="7" borderId="21" xfId="11" applyFont="1" applyFill="1" applyBorder="1" applyAlignment="1">
      <alignment vertical="center"/>
    </xf>
    <xf numFmtId="166" fontId="25" fillId="3" borderId="46" xfId="11" applyNumberFormat="1" applyFont="1" applyFill="1" applyBorder="1" applyAlignment="1">
      <alignment vertical="center"/>
    </xf>
    <xf numFmtId="166" fontId="9" fillId="0" borderId="46" xfId="11" applyNumberFormat="1" applyFont="1" applyBorder="1" applyAlignment="1">
      <alignment vertical="center"/>
    </xf>
    <xf numFmtId="166" fontId="9" fillId="3" borderId="46" xfId="11" applyNumberFormat="1" applyFont="1" applyFill="1" applyBorder="1" applyAlignment="1">
      <alignment vertical="center"/>
    </xf>
    <xf numFmtId="0" fontId="7" fillId="7" borderId="21" xfId="11" applyFont="1" applyFill="1" applyBorder="1" applyAlignment="1">
      <alignment horizontal="left" vertical="center" indent="1"/>
    </xf>
    <xf numFmtId="0" fontId="8" fillId="7" borderId="21" xfId="11" applyFont="1" applyFill="1" applyBorder="1" applyAlignment="1">
      <alignment horizontal="left" vertical="center" indent="4"/>
    </xf>
    <xf numFmtId="0" fontId="45" fillId="3" borderId="0" xfId="11" applyFont="1" applyFill="1" applyAlignment="1">
      <alignment vertical="center"/>
    </xf>
    <xf numFmtId="0" fontId="39" fillId="7" borderId="7" xfId="11" applyFont="1" applyFill="1" applyBorder="1" applyAlignment="1">
      <alignment horizontal="left" vertical="center" indent="4"/>
    </xf>
    <xf numFmtId="166" fontId="30" fillId="3" borderId="46" xfId="11" applyNumberFormat="1" applyFont="1" applyFill="1" applyBorder="1" applyAlignment="1">
      <alignment vertical="center"/>
    </xf>
    <xf numFmtId="0" fontId="8" fillId="7" borderId="24" xfId="11" applyFont="1" applyFill="1" applyBorder="1" applyAlignment="1">
      <alignment vertical="center"/>
    </xf>
    <xf numFmtId="0" fontId="9" fillId="3" borderId="47" xfId="11" applyFont="1" applyFill="1" applyBorder="1" applyAlignment="1">
      <alignment vertical="center"/>
    </xf>
    <xf numFmtId="0" fontId="11" fillId="3" borderId="0" xfId="11" applyFont="1" applyFill="1" applyAlignment="1">
      <alignment vertical="center" wrapText="1"/>
    </xf>
    <xf numFmtId="0" fontId="10" fillId="3" borderId="0" xfId="11" applyFont="1" applyFill="1" applyAlignment="1">
      <alignment vertical="top" wrapText="1"/>
    </xf>
    <xf numFmtId="0" fontId="3" fillId="3" borderId="0" xfId="14" applyFont="1" applyFill="1" applyAlignment="1">
      <alignment vertical="center"/>
    </xf>
    <xf numFmtId="0" fontId="5" fillId="3" borderId="0" xfId="14" applyFont="1" applyFill="1" applyAlignment="1">
      <alignment vertical="center"/>
    </xf>
    <xf numFmtId="169" fontId="7" fillId="3" borderId="48" xfId="14" applyNumberFormat="1" applyFont="1" applyFill="1" applyBorder="1" applyAlignment="1">
      <alignment horizontal="center" vertical="center"/>
    </xf>
    <xf numFmtId="169" fontId="7" fillId="3" borderId="0" xfId="14" applyNumberFormat="1" applyFont="1" applyFill="1" applyAlignment="1">
      <alignment horizontal="center" vertical="center"/>
    </xf>
    <xf numFmtId="0" fontId="10" fillId="3" borderId="0" xfId="14" applyFont="1" applyFill="1" applyAlignment="1">
      <alignment horizontal="right" vertical="center"/>
    </xf>
    <xf numFmtId="0" fontId="7" fillId="2" borderId="12" xfId="14" applyFont="1" applyFill="1" applyBorder="1" applyAlignment="1">
      <alignment horizontal="center" vertical="center"/>
    </xf>
    <xf numFmtId="169" fontId="7" fillId="2" borderId="15" xfId="14" applyNumberFormat="1" applyFont="1" applyFill="1" applyBorder="1" applyAlignment="1">
      <alignment horizontal="center" vertical="center"/>
    </xf>
    <xf numFmtId="169" fontId="7" fillId="2" borderId="40" xfId="14" applyNumberFormat="1" applyFont="1" applyFill="1" applyBorder="1" applyAlignment="1">
      <alignment horizontal="center" vertical="center"/>
    </xf>
    <xf numFmtId="169" fontId="7" fillId="2" borderId="40" xfId="14" quotePrefix="1" applyNumberFormat="1" applyFont="1" applyFill="1" applyBorder="1" applyAlignment="1">
      <alignment horizontal="center" vertical="center"/>
    </xf>
    <xf numFmtId="0" fontId="6" fillId="3" borderId="0" xfId="14" applyFont="1" applyFill="1" applyAlignment="1">
      <alignment vertical="center"/>
    </xf>
    <xf numFmtId="0" fontId="8" fillId="2" borderId="21" xfId="14" applyFont="1" applyFill="1" applyBorder="1" applyAlignment="1">
      <alignment vertical="center"/>
    </xf>
    <xf numFmtId="0" fontId="6" fillId="3" borderId="49" xfId="14" applyFont="1" applyFill="1" applyBorder="1" applyAlignment="1">
      <alignment vertical="center"/>
    </xf>
    <xf numFmtId="3" fontId="9" fillId="3" borderId="7" xfId="14" applyNumberFormat="1" applyFont="1" applyFill="1" applyBorder="1" applyAlignment="1">
      <alignment vertical="center"/>
    </xf>
    <xf numFmtId="0" fontId="39" fillId="2" borderId="21" xfId="14" applyFont="1" applyFill="1" applyBorder="1" applyAlignment="1">
      <alignment vertical="center"/>
    </xf>
    <xf numFmtId="3" fontId="30" fillId="3" borderId="7" xfId="14" applyNumberFormat="1" applyFont="1" applyFill="1" applyBorder="1" applyAlignment="1">
      <alignment vertical="center"/>
    </xf>
    <xf numFmtId="0" fontId="10" fillId="3" borderId="0" xfId="14" applyFont="1" applyFill="1" applyAlignment="1">
      <alignment vertical="center"/>
    </xf>
    <xf numFmtId="0" fontId="7" fillId="2" borderId="21" xfId="14" applyFont="1" applyFill="1" applyBorder="1" applyAlignment="1">
      <alignment vertical="center"/>
    </xf>
    <xf numFmtId="3" fontId="25" fillId="3" borderId="7" xfId="14" applyNumberFormat="1" applyFont="1" applyFill="1" applyBorder="1" applyAlignment="1">
      <alignment vertical="center"/>
    </xf>
    <xf numFmtId="167" fontId="25" fillId="3" borderId="7" xfId="4" applyNumberFormat="1" applyFont="1" applyFill="1" applyBorder="1" applyAlignment="1">
      <alignment vertical="center"/>
    </xf>
    <xf numFmtId="0" fontId="45" fillId="3" borderId="0" xfId="14" applyFont="1" applyFill="1" applyAlignment="1">
      <alignment vertical="center"/>
    </xf>
    <xf numFmtId="0" fontId="7" fillId="2" borderId="50" xfId="14" applyFont="1" applyFill="1" applyBorder="1" applyAlignment="1">
      <alignment horizontal="center" vertical="center"/>
    </xf>
    <xf numFmtId="3" fontId="9" fillId="0" borderId="51" xfId="14" applyNumberFormat="1" applyFont="1" applyBorder="1" applyAlignment="1">
      <alignment vertical="center"/>
    </xf>
    <xf numFmtId="0" fontId="8" fillId="2" borderId="24" xfId="14" applyFont="1" applyFill="1" applyBorder="1" applyAlignment="1">
      <alignment vertical="center"/>
    </xf>
    <xf numFmtId="0" fontId="9" fillId="3" borderId="41" xfId="14" applyFont="1" applyFill="1" applyBorder="1" applyAlignment="1">
      <alignment vertical="center"/>
    </xf>
    <xf numFmtId="0" fontId="8" fillId="3" borderId="0" xfId="14" applyFont="1" applyFill="1" applyAlignment="1">
      <alignment vertical="center"/>
    </xf>
    <xf numFmtId="3" fontId="52" fillId="3" borderId="7" xfId="14" applyNumberFormat="1" applyFont="1" applyFill="1" applyBorder="1" applyAlignment="1">
      <alignment vertical="center"/>
    </xf>
    <xf numFmtId="0" fontId="53" fillId="3" borderId="0" xfId="14" applyFont="1" applyFill="1" applyAlignment="1">
      <alignment vertical="center"/>
    </xf>
    <xf numFmtId="0" fontId="9" fillId="3" borderId="7" xfId="14" applyFont="1" applyFill="1" applyBorder="1" applyAlignment="1">
      <alignment vertical="center"/>
    </xf>
    <xf numFmtId="3" fontId="9" fillId="3" borderId="51" xfId="14" applyNumberFormat="1" applyFont="1" applyFill="1" applyBorder="1" applyAlignment="1">
      <alignment vertical="center"/>
    </xf>
    <xf numFmtId="0" fontId="54" fillId="2" borderId="21" xfId="14" applyFont="1" applyFill="1" applyBorder="1" applyAlignment="1">
      <alignment vertical="center"/>
    </xf>
    <xf numFmtId="0" fontId="39" fillId="2" borderId="21" xfId="14" applyFont="1" applyFill="1" applyBorder="1" applyAlignment="1">
      <alignment horizontal="left" vertical="center"/>
    </xf>
    <xf numFmtId="0" fontId="10" fillId="3" borderId="0" xfId="14" applyFont="1" applyFill="1" applyAlignment="1">
      <alignment horizontal="left" vertical="top" wrapText="1"/>
    </xf>
    <xf numFmtId="0" fontId="48" fillId="3" borderId="0" xfId="14" applyFont="1" applyFill="1"/>
    <xf numFmtId="3" fontId="45" fillId="2" borderId="40" xfId="11" applyNumberFormat="1" applyFont="1" applyFill="1" applyBorder="1" applyAlignment="1">
      <alignment horizontal="left"/>
    </xf>
    <xf numFmtId="3" fontId="7" fillId="2" borderId="7" xfId="11" applyNumberFormat="1" applyFont="1" applyFill="1" applyBorder="1" applyAlignment="1">
      <alignment horizontal="left"/>
    </xf>
    <xf numFmtId="3" fontId="25" fillId="0" borderId="7" xfId="11" quotePrefix="1" applyNumberFormat="1" applyFont="1" applyBorder="1" applyAlignment="1">
      <alignment horizontal="center"/>
    </xf>
    <xf numFmtId="167" fontId="6" fillId="3" borderId="0" xfId="15" applyNumberFormat="1" applyFont="1" applyFill="1"/>
    <xf numFmtId="43" fontId="6" fillId="3" borderId="0" xfId="15" applyFont="1" applyFill="1"/>
    <xf numFmtId="3" fontId="7" fillId="2" borderId="7" xfId="16" applyNumberFormat="1" applyFont="1" applyFill="1" applyBorder="1" applyProtection="1">
      <protection hidden="1"/>
    </xf>
    <xf numFmtId="3" fontId="25" fillId="3" borderId="7" xfId="15" applyNumberFormat="1" applyFont="1" applyFill="1" applyBorder="1" applyAlignment="1">
      <alignment horizontal="center"/>
    </xf>
    <xf numFmtId="3" fontId="8" fillId="2" borderId="7" xfId="16" applyNumberFormat="1" applyFont="1" applyFill="1" applyBorder="1" applyProtection="1">
      <protection hidden="1"/>
    </xf>
    <xf numFmtId="3" fontId="9" fillId="3" borderId="7" xfId="15" applyNumberFormat="1" applyFont="1" applyFill="1" applyBorder="1" applyAlignment="1">
      <alignment horizontal="center"/>
    </xf>
    <xf numFmtId="3" fontId="39" fillId="2" borderId="7" xfId="16" applyNumberFormat="1" applyFont="1" applyFill="1" applyBorder="1" applyProtection="1">
      <protection hidden="1"/>
    </xf>
    <xf numFmtId="3" fontId="30" fillId="3" borderId="7" xfId="15" applyNumberFormat="1" applyFont="1" applyFill="1" applyBorder="1" applyAlignment="1">
      <alignment horizontal="center"/>
    </xf>
    <xf numFmtId="0" fontId="45" fillId="3" borderId="0" xfId="11" applyFont="1" applyFill="1"/>
    <xf numFmtId="167" fontId="45" fillId="3" borderId="0" xfId="15" applyNumberFormat="1" applyFont="1" applyFill="1"/>
    <xf numFmtId="167" fontId="6" fillId="3" borderId="0" xfId="4" applyNumberFormat="1" applyFont="1" applyFill="1"/>
    <xf numFmtId="43" fontId="6" fillId="0" borderId="0" xfId="15" applyFont="1" applyFill="1"/>
    <xf numFmtId="167" fontId="10" fillId="3" borderId="0" xfId="15" applyNumberFormat="1" applyFont="1" applyFill="1"/>
    <xf numFmtId="0" fontId="6" fillId="0" borderId="0" xfId="11" applyFont="1"/>
    <xf numFmtId="167" fontId="6" fillId="0" borderId="0" xfId="15" applyNumberFormat="1" applyFont="1" applyFill="1"/>
    <xf numFmtId="3" fontId="8" fillId="2" borderId="41" xfId="16" applyNumberFormat="1" applyFont="1" applyFill="1" applyBorder="1" applyProtection="1">
      <protection hidden="1"/>
    </xf>
    <xf numFmtId="3" fontId="9" fillId="3" borderId="41" xfId="15" applyNumberFormat="1" applyFont="1" applyFill="1" applyBorder="1" applyAlignment="1">
      <alignment horizontal="center"/>
    </xf>
    <xf numFmtId="3" fontId="10" fillId="0" borderId="0" xfId="16" applyNumberFormat="1" applyFont="1" applyProtection="1">
      <protection hidden="1"/>
    </xf>
    <xf numFmtId="3" fontId="6" fillId="0" borderId="0" xfId="15" applyNumberFormat="1" applyFont="1" applyFill="1" applyBorder="1" applyAlignment="1">
      <alignment horizontal="center"/>
    </xf>
    <xf numFmtId="3" fontId="6" fillId="0" borderId="0" xfId="16" applyNumberFormat="1" applyFont="1" applyProtection="1">
      <protection hidden="1"/>
    </xf>
    <xf numFmtId="3" fontId="7" fillId="2" borderId="40" xfId="11" applyNumberFormat="1" applyFont="1" applyFill="1" applyBorder="1" applyAlignment="1">
      <alignment horizontal="left"/>
    </xf>
    <xf numFmtId="3" fontId="45" fillId="3" borderId="7" xfId="15" applyNumberFormat="1" applyFont="1" applyFill="1" applyBorder="1" applyAlignment="1">
      <alignment horizontal="center"/>
    </xf>
    <xf numFmtId="3" fontId="6" fillId="3" borderId="7" xfId="15" applyNumberFormat="1" applyFont="1" applyFill="1" applyBorder="1" applyAlignment="1">
      <alignment horizontal="center"/>
    </xf>
    <xf numFmtId="3" fontId="7" fillId="2" borderId="52" xfId="11" applyNumberFormat="1" applyFont="1" applyFill="1" applyBorder="1" applyAlignment="1">
      <alignment horizontal="left"/>
    </xf>
    <xf numFmtId="37" fontId="45" fillId="0" borderId="53" xfId="15" quotePrefix="1" applyNumberFormat="1" applyFont="1" applyFill="1" applyBorder="1" applyAlignment="1">
      <alignment horizontal="center"/>
    </xf>
    <xf numFmtId="37" fontId="45" fillId="0" borderId="52" xfId="15" quotePrefix="1" applyNumberFormat="1" applyFont="1" applyFill="1" applyBorder="1" applyAlignment="1">
      <alignment horizontal="center"/>
    </xf>
    <xf numFmtId="167" fontId="15" fillId="0" borderId="0" xfId="15" applyNumberFormat="1" applyFont="1"/>
    <xf numFmtId="37" fontId="10" fillId="0" borderId="43" xfId="15" applyNumberFormat="1" applyFont="1" applyFill="1" applyBorder="1" applyAlignment="1" applyProtection="1">
      <alignment horizontal="center"/>
      <protection hidden="1"/>
    </xf>
    <xf numFmtId="37" fontId="10" fillId="0" borderId="7" xfId="15" applyNumberFormat="1" applyFont="1" applyFill="1" applyBorder="1" applyAlignment="1" applyProtection="1">
      <alignment horizontal="center"/>
      <protection hidden="1"/>
    </xf>
    <xf numFmtId="37" fontId="45" fillId="0" borderId="43" xfId="15" applyNumberFormat="1" applyFont="1" applyFill="1" applyBorder="1" applyAlignment="1" applyProtection="1">
      <alignment horizontal="center"/>
      <protection hidden="1"/>
    </xf>
    <xf numFmtId="37" fontId="45" fillId="0" borderId="7" xfId="15" applyNumberFormat="1" applyFont="1" applyFill="1" applyBorder="1" applyAlignment="1" applyProtection="1">
      <alignment horizontal="center"/>
      <protection hidden="1"/>
    </xf>
    <xf numFmtId="3" fontId="7" fillId="2" borderId="52" xfId="16" applyNumberFormat="1" applyFont="1" applyFill="1" applyBorder="1" applyProtection="1">
      <protection hidden="1"/>
    </xf>
    <xf numFmtId="37" fontId="45" fillId="0" borderId="53" xfId="15" applyNumberFormat="1" applyFont="1" applyFill="1" applyBorder="1" applyAlignment="1" applyProtection="1">
      <alignment horizontal="center"/>
      <protection hidden="1"/>
    </xf>
    <xf numFmtId="37" fontId="45" fillId="0" borderId="52" xfId="15" applyNumberFormat="1" applyFont="1" applyFill="1" applyBorder="1" applyAlignment="1" applyProtection="1">
      <alignment horizontal="center"/>
      <protection hidden="1"/>
    </xf>
    <xf numFmtId="3" fontId="7" fillId="2" borderId="41" xfId="16" applyNumberFormat="1" applyFont="1" applyFill="1" applyBorder="1" applyProtection="1">
      <protection hidden="1"/>
    </xf>
    <xf numFmtId="37" fontId="45" fillId="0" borderId="44" xfId="15" applyNumberFormat="1" applyFont="1" applyFill="1" applyBorder="1" applyAlignment="1" applyProtection="1">
      <alignment horizontal="center"/>
      <protection hidden="1"/>
    </xf>
    <xf numFmtId="37" fontId="45" fillId="0" borderId="41" xfId="15" applyNumberFormat="1" applyFont="1" applyFill="1" applyBorder="1" applyAlignment="1" applyProtection="1">
      <alignment horizontal="center"/>
      <protection hidden="1"/>
    </xf>
    <xf numFmtId="3" fontId="7" fillId="2" borderId="40" xfId="16" applyNumberFormat="1" applyFont="1" applyFill="1" applyBorder="1" applyProtection="1">
      <protection hidden="1"/>
    </xf>
    <xf numFmtId="37" fontId="45" fillId="8" borderId="42" xfId="15" applyNumberFormat="1" applyFont="1" applyFill="1" applyBorder="1" applyAlignment="1" applyProtection="1">
      <alignment horizontal="center"/>
      <protection hidden="1"/>
    </xf>
    <xf numFmtId="37" fontId="45" fillId="8" borderId="40" xfId="15" applyNumberFormat="1" applyFont="1" applyFill="1" applyBorder="1" applyAlignment="1" applyProtection="1">
      <alignment horizontal="center"/>
      <protection hidden="1"/>
    </xf>
    <xf numFmtId="0" fontId="0" fillId="0" borderId="0" xfId="0" applyAlignment="1">
      <alignment vertical="center"/>
    </xf>
    <xf numFmtId="43" fontId="6" fillId="3" borderId="0" xfId="11" applyNumberFormat="1" applyFont="1" applyFill="1"/>
    <xf numFmtId="0" fontId="3" fillId="3" borderId="0" xfId="11" applyFont="1" applyFill="1" applyAlignment="1">
      <alignment vertical="center"/>
    </xf>
    <xf numFmtId="0" fontId="56" fillId="3" borderId="0" xfId="11" applyFont="1" applyFill="1" applyAlignment="1">
      <alignment vertical="center"/>
    </xf>
    <xf numFmtId="0" fontId="3" fillId="3" borderId="0" xfId="11" applyFont="1" applyFill="1"/>
    <xf numFmtId="0" fontId="39" fillId="3" borderId="0" xfId="11" applyFont="1" applyFill="1" applyAlignment="1">
      <alignment horizontal="right"/>
    </xf>
    <xf numFmtId="3" fontId="3" fillId="2" borderId="54" xfId="11" applyNumberFormat="1" applyFont="1" applyFill="1" applyBorder="1" applyAlignment="1">
      <alignment horizontal="left"/>
    </xf>
    <xf numFmtId="17" fontId="25" fillId="2" borderId="55" xfId="11" quotePrefix="1" applyNumberFormat="1" applyFont="1" applyFill="1" applyBorder="1" applyAlignment="1">
      <alignment horizontal="center"/>
    </xf>
    <xf numFmtId="3" fontId="25" fillId="0" borderId="6" xfId="11" quotePrefix="1" applyNumberFormat="1" applyFont="1" applyBorder="1" applyAlignment="1">
      <alignment horizontal="center"/>
    </xf>
    <xf numFmtId="3" fontId="25" fillId="3" borderId="6" xfId="17" applyNumberFormat="1" applyFont="1" applyFill="1" applyBorder="1" applyAlignment="1">
      <alignment horizontal="center"/>
    </xf>
    <xf numFmtId="3" fontId="9" fillId="3" borderId="6" xfId="17" applyNumberFormat="1" applyFont="1" applyFill="1" applyBorder="1" applyAlignment="1">
      <alignment horizontal="center"/>
    </xf>
    <xf numFmtId="3" fontId="30" fillId="3" borderId="6" xfId="17" applyNumberFormat="1" applyFont="1" applyFill="1" applyBorder="1" applyAlignment="1">
      <alignment horizontal="center"/>
    </xf>
    <xf numFmtId="0" fontId="26" fillId="3" borderId="0" xfId="11" applyFont="1" applyFill="1"/>
    <xf numFmtId="3" fontId="7" fillId="2" borderId="7" xfId="16" applyNumberFormat="1" applyFont="1" applyFill="1" applyBorder="1" applyAlignment="1" applyProtection="1">
      <alignment wrapText="1"/>
      <protection hidden="1"/>
    </xf>
    <xf numFmtId="0" fontId="5" fillId="0" borderId="0" xfId="11" applyFont="1"/>
    <xf numFmtId="3" fontId="9" fillId="3" borderId="11" xfId="17" applyNumberFormat="1" applyFont="1" applyFill="1" applyBorder="1" applyAlignment="1">
      <alignment horizontal="center"/>
    </xf>
    <xf numFmtId="3" fontId="39" fillId="3" borderId="0" xfId="16" applyNumberFormat="1" applyFont="1" applyFill="1" applyProtection="1">
      <protection hidden="1"/>
    </xf>
    <xf numFmtId="3" fontId="57" fillId="3" borderId="0" xfId="17" applyNumberFormat="1" applyFont="1" applyFill="1" applyBorder="1" applyAlignment="1">
      <alignment horizontal="center"/>
    </xf>
    <xf numFmtId="0" fontId="30" fillId="3" borderId="0" xfId="11" applyFont="1" applyFill="1" applyAlignment="1">
      <alignment horizontal="right"/>
    </xf>
    <xf numFmtId="3" fontId="7" fillId="2" borderId="40" xfId="11" applyNumberFormat="1" applyFont="1" applyFill="1" applyBorder="1" applyAlignment="1">
      <alignment horizontal="left" vertical="center"/>
    </xf>
    <xf numFmtId="17" fontId="25" fillId="2" borderId="56" xfId="11" quotePrefix="1" applyNumberFormat="1" applyFont="1" applyFill="1" applyBorder="1" applyAlignment="1">
      <alignment horizontal="center"/>
    </xf>
    <xf numFmtId="3" fontId="25" fillId="3" borderId="46" xfId="17" applyNumberFormat="1" applyFont="1" applyFill="1" applyBorder="1" applyAlignment="1">
      <alignment horizontal="center"/>
    </xf>
    <xf numFmtId="3" fontId="9" fillId="3" borderId="46" xfId="17" applyNumberFormat="1" applyFont="1" applyFill="1" applyBorder="1" applyAlignment="1">
      <alignment horizontal="center"/>
    </xf>
    <xf numFmtId="3" fontId="8" fillId="2" borderId="7" xfId="16" applyNumberFormat="1" applyFont="1" applyFill="1" applyBorder="1" applyAlignment="1" applyProtection="1">
      <alignment wrapText="1"/>
      <protection hidden="1"/>
    </xf>
    <xf numFmtId="37" fontId="25" fillId="3" borderId="57" xfId="17" quotePrefix="1" applyNumberFormat="1" applyFont="1" applyFill="1" applyBorder="1" applyAlignment="1">
      <alignment horizontal="center"/>
    </xf>
    <xf numFmtId="37" fontId="25" fillId="3" borderId="58" xfId="17" quotePrefix="1" applyNumberFormat="1" applyFont="1" applyFill="1" applyBorder="1" applyAlignment="1">
      <alignment horizontal="center"/>
    </xf>
    <xf numFmtId="37" fontId="30" fillId="3" borderId="46" xfId="17" applyNumberFormat="1" applyFont="1" applyFill="1" applyBorder="1" applyAlignment="1" applyProtection="1">
      <alignment horizontal="center"/>
      <protection hidden="1"/>
    </xf>
    <xf numFmtId="37" fontId="30" fillId="3" borderId="6" xfId="17" applyNumberFormat="1" applyFont="1" applyFill="1" applyBorder="1" applyAlignment="1" applyProtection="1">
      <alignment horizontal="center"/>
      <protection hidden="1"/>
    </xf>
    <xf numFmtId="37" fontId="25" fillId="3" borderId="46" xfId="17" applyNumberFormat="1" applyFont="1" applyFill="1" applyBorder="1" applyAlignment="1" applyProtection="1">
      <alignment horizontal="center"/>
      <protection hidden="1"/>
    </xf>
    <xf numFmtId="37" fontId="25" fillId="3" borderId="6" xfId="17" applyNumberFormat="1" applyFont="1" applyFill="1" applyBorder="1" applyAlignment="1" applyProtection="1">
      <alignment horizontal="center"/>
      <protection hidden="1"/>
    </xf>
    <xf numFmtId="3" fontId="5" fillId="8" borderId="7" xfId="16" applyNumberFormat="1" applyFont="1" applyFill="1" applyBorder="1" applyProtection="1">
      <protection hidden="1"/>
    </xf>
    <xf numFmtId="3" fontId="5" fillId="8" borderId="0" xfId="16" applyNumberFormat="1" applyFont="1" applyFill="1" applyProtection="1">
      <protection hidden="1"/>
    </xf>
    <xf numFmtId="37" fontId="25" fillId="3" borderId="57" xfId="17" applyNumberFormat="1" applyFont="1" applyFill="1" applyBorder="1" applyAlignment="1" applyProtection="1">
      <alignment horizontal="center"/>
      <protection hidden="1"/>
    </xf>
    <xf numFmtId="37" fontId="25" fillId="3" borderId="58" xfId="17" applyNumberFormat="1" applyFont="1" applyFill="1" applyBorder="1" applyAlignment="1" applyProtection="1">
      <alignment horizontal="center"/>
      <protection hidden="1"/>
    </xf>
    <xf numFmtId="37" fontId="25" fillId="8" borderId="15" xfId="17" applyNumberFormat="1" applyFont="1" applyFill="1" applyBorder="1" applyAlignment="1" applyProtection="1">
      <alignment horizontal="center"/>
      <protection hidden="1"/>
    </xf>
    <xf numFmtId="37" fontId="25" fillId="8" borderId="3" xfId="17" applyNumberFormat="1" applyFont="1" applyFill="1" applyBorder="1" applyAlignment="1" applyProtection="1">
      <alignment horizontal="center"/>
      <protection hidden="1"/>
    </xf>
    <xf numFmtId="167" fontId="58" fillId="3" borderId="0" xfId="11" applyNumberFormat="1" applyFont="1" applyFill="1"/>
    <xf numFmtId="0" fontId="44" fillId="3" borderId="0" xfId="11" applyFont="1" applyFill="1" applyAlignment="1">
      <alignment horizontal="left" vertical="center"/>
    </xf>
    <xf numFmtId="0" fontId="44" fillId="3" borderId="0" xfId="11" applyFont="1" applyFill="1" applyAlignment="1">
      <alignment horizontal="left" wrapText="1"/>
    </xf>
    <xf numFmtId="0" fontId="47" fillId="3" borderId="0" xfId="11" applyFont="1" applyFill="1" applyAlignment="1">
      <alignment vertical="center"/>
    </xf>
    <xf numFmtId="0" fontId="60" fillId="3" borderId="0" xfId="11" applyFont="1" applyFill="1"/>
    <xf numFmtId="0" fontId="61" fillId="3" borderId="0" xfId="11" applyFont="1" applyFill="1"/>
    <xf numFmtId="0" fontId="30" fillId="3" borderId="0" xfId="11" applyFont="1" applyFill="1" applyAlignment="1">
      <alignment horizontal="right" vertical="center"/>
    </xf>
    <xf numFmtId="3" fontId="7" fillId="2" borderId="7" xfId="11" applyNumberFormat="1" applyFont="1" applyFill="1" applyBorder="1" applyAlignment="1">
      <alignment horizontal="left" vertical="center"/>
    </xf>
    <xf numFmtId="3" fontId="25" fillId="3" borderId="7" xfId="15" applyNumberFormat="1" applyFont="1" applyFill="1" applyBorder="1" applyAlignment="1">
      <alignment horizontal="center" vertical="center"/>
    </xf>
    <xf numFmtId="37" fontId="25" fillId="3" borderId="7" xfId="15" applyNumberFormat="1" applyFont="1" applyFill="1" applyBorder="1" applyAlignment="1">
      <alignment horizontal="center" vertical="center"/>
    </xf>
    <xf numFmtId="3" fontId="6" fillId="3" borderId="0" xfId="11" applyNumberFormat="1" applyFont="1" applyFill="1" applyAlignment="1">
      <alignment horizontal="center" vertical="center"/>
    </xf>
    <xf numFmtId="3" fontId="7" fillId="2" borderId="7" xfId="16" applyNumberFormat="1" applyFont="1" applyFill="1" applyBorder="1" applyAlignment="1" applyProtection="1">
      <alignment vertical="center"/>
      <protection hidden="1"/>
    </xf>
    <xf numFmtId="37" fontId="25" fillId="0" borderId="7" xfId="15" applyNumberFormat="1" applyFont="1" applyFill="1" applyBorder="1" applyAlignment="1">
      <alignment horizontal="center" vertical="center"/>
    </xf>
    <xf numFmtId="37" fontId="25" fillId="3" borderId="0" xfId="11" applyNumberFormat="1" applyFont="1" applyFill="1" applyAlignment="1">
      <alignment horizontal="center" vertical="center"/>
    </xf>
    <xf numFmtId="0" fontId="45" fillId="0" borderId="0" xfId="11" applyFont="1" applyAlignment="1">
      <alignment vertical="center"/>
    </xf>
    <xf numFmtId="167" fontId="6" fillId="3" borderId="0" xfId="4" applyNumberFormat="1" applyFont="1" applyFill="1" applyAlignment="1">
      <alignment horizontal="center" vertical="center"/>
    </xf>
    <xf numFmtId="3" fontId="7" fillId="2" borderId="52" xfId="11" applyNumberFormat="1" applyFont="1" applyFill="1" applyBorder="1" applyAlignment="1">
      <alignment horizontal="left" vertical="center"/>
    </xf>
    <xf numFmtId="37" fontId="25" fillId="3" borderId="53" xfId="15" quotePrefix="1" applyNumberFormat="1" applyFont="1" applyFill="1" applyBorder="1" applyAlignment="1">
      <alignment horizontal="center" vertical="center"/>
    </xf>
    <xf numFmtId="37" fontId="25" fillId="3" borderId="52" xfId="15" quotePrefix="1" applyNumberFormat="1" applyFont="1" applyFill="1" applyBorder="1" applyAlignment="1">
      <alignment horizontal="center" vertical="center"/>
    </xf>
    <xf numFmtId="3" fontId="39" fillId="2" borderId="7" xfId="16" applyNumberFormat="1" applyFont="1" applyFill="1" applyBorder="1" applyAlignment="1" applyProtection="1">
      <alignment vertical="center"/>
      <protection hidden="1"/>
    </xf>
    <xf numFmtId="37" fontId="30" fillId="3" borderId="43" xfId="15" applyNumberFormat="1" applyFont="1" applyFill="1" applyBorder="1" applyAlignment="1" applyProtection="1">
      <alignment horizontal="center" vertical="center"/>
      <protection hidden="1"/>
    </xf>
    <xf numFmtId="37" fontId="30" fillId="3" borderId="7" xfId="15" applyNumberFormat="1" applyFont="1" applyFill="1" applyBorder="1" applyAlignment="1" applyProtection="1">
      <alignment horizontal="center" vertical="center"/>
      <protection hidden="1"/>
    </xf>
    <xf numFmtId="37" fontId="25" fillId="0" borderId="43" xfId="15" applyNumberFormat="1" applyFont="1" applyBorder="1" applyAlignment="1" applyProtection="1">
      <alignment horizontal="center" vertical="center"/>
      <protection hidden="1"/>
    </xf>
    <xf numFmtId="37" fontId="25" fillId="0" borderId="7" xfId="15" applyNumberFormat="1" applyFont="1" applyBorder="1" applyAlignment="1" applyProtection="1">
      <alignment horizontal="center" vertical="center"/>
      <protection hidden="1"/>
    </xf>
    <xf numFmtId="3" fontId="6" fillId="8" borderId="7" xfId="16" applyNumberFormat="1" applyFont="1" applyFill="1" applyBorder="1" applyAlignment="1" applyProtection="1">
      <alignment vertical="center"/>
      <protection hidden="1"/>
    </xf>
    <xf numFmtId="37" fontId="25" fillId="3" borderId="43" xfId="15" applyNumberFormat="1" applyFont="1" applyFill="1" applyBorder="1" applyAlignment="1" applyProtection="1">
      <alignment horizontal="center" vertical="center"/>
      <protection hidden="1"/>
    </xf>
    <xf numFmtId="37" fontId="25" fillId="3" borderId="7" xfId="15" applyNumberFormat="1" applyFont="1" applyFill="1" applyBorder="1" applyAlignment="1" applyProtection="1">
      <alignment horizontal="center" vertical="center"/>
      <protection hidden="1"/>
    </xf>
    <xf numFmtId="3" fontId="6" fillId="8" borderId="0" xfId="16" applyNumberFormat="1" applyFont="1" applyFill="1" applyAlignment="1" applyProtection="1">
      <alignment vertical="center"/>
      <protection hidden="1"/>
    </xf>
    <xf numFmtId="3" fontId="7" fillId="2" borderId="52" xfId="16" applyNumberFormat="1" applyFont="1" applyFill="1" applyBorder="1" applyAlignment="1" applyProtection="1">
      <alignment vertical="center"/>
      <protection hidden="1"/>
    </xf>
    <xf numFmtId="37" fontId="25" fillId="3" borderId="53" xfId="15" applyNumberFormat="1" applyFont="1" applyFill="1" applyBorder="1" applyAlignment="1" applyProtection="1">
      <alignment horizontal="center" vertical="center"/>
      <protection hidden="1"/>
    </xf>
    <xf numFmtId="37" fontId="25" fillId="3" borderId="52" xfId="15" applyNumberFormat="1" applyFont="1" applyFill="1" applyBorder="1" applyAlignment="1" applyProtection="1">
      <alignment horizontal="center" vertical="center"/>
      <protection hidden="1"/>
    </xf>
    <xf numFmtId="3" fontId="7" fillId="2" borderId="40" xfId="16" applyNumberFormat="1" applyFont="1" applyFill="1" applyBorder="1" applyAlignment="1" applyProtection="1">
      <alignment vertical="center"/>
      <protection hidden="1"/>
    </xf>
    <xf numFmtId="37" fontId="25" fillId="2" borderId="42" xfId="15" applyNumberFormat="1" applyFont="1" applyFill="1" applyBorder="1" applyAlignment="1" applyProtection="1">
      <alignment horizontal="center" vertical="center"/>
      <protection hidden="1"/>
    </xf>
    <xf numFmtId="37" fontId="25" fillId="2" borderId="40" xfId="15" applyNumberFormat="1" applyFont="1" applyFill="1" applyBorder="1" applyAlignment="1" applyProtection="1">
      <alignment horizontal="center" vertical="center"/>
      <protection hidden="1"/>
    </xf>
    <xf numFmtId="0" fontId="10" fillId="3" borderId="0" xfId="11" applyFont="1" applyFill="1" applyAlignment="1">
      <alignment vertical="center" wrapText="1"/>
    </xf>
    <xf numFmtId="167" fontId="53" fillId="3" borderId="0" xfId="11" applyNumberFormat="1" applyFont="1" applyFill="1"/>
    <xf numFmtId="167" fontId="62" fillId="3" borderId="0" xfId="11" applyNumberFormat="1" applyFont="1" applyFill="1"/>
    <xf numFmtId="0" fontId="10" fillId="3" borderId="0" xfId="0" applyFont="1" applyFill="1" applyAlignment="1">
      <alignment vertical="center"/>
    </xf>
    <xf numFmtId="37" fontId="10" fillId="3" borderId="0" xfId="0" applyNumberFormat="1" applyFont="1" applyFill="1"/>
    <xf numFmtId="0" fontId="63" fillId="3" borderId="0" xfId="0" applyFont="1" applyFill="1"/>
    <xf numFmtId="0" fontId="10" fillId="3" borderId="0" xfId="0" applyFont="1" applyFill="1"/>
    <xf numFmtId="0" fontId="10" fillId="3" borderId="0" xfId="0" applyFont="1" applyFill="1" applyAlignment="1">
      <alignment horizontal="left" vertical="center" wrapText="1"/>
    </xf>
    <xf numFmtId="0" fontId="10" fillId="3" borderId="0" xfId="0" applyFont="1" applyFill="1" applyAlignment="1">
      <alignment wrapText="1"/>
    </xf>
    <xf numFmtId="0" fontId="63" fillId="3" borderId="0" xfId="0" applyFont="1" applyFill="1" applyAlignment="1">
      <alignment wrapText="1"/>
    </xf>
    <xf numFmtId="0" fontId="10" fillId="3" borderId="0" xfId="0" applyFont="1" applyFill="1" applyAlignment="1">
      <alignment vertical="center" wrapText="1"/>
    </xf>
    <xf numFmtId="0" fontId="10" fillId="3" borderId="0" xfId="0" applyFont="1" applyFill="1" applyAlignment="1">
      <alignment horizontal="left" wrapText="1"/>
    </xf>
    <xf numFmtId="0" fontId="63" fillId="3" borderId="0" xfId="0" applyFont="1" applyFill="1" applyAlignment="1">
      <alignment horizontal="left" wrapText="1"/>
    </xf>
    <xf numFmtId="0" fontId="65" fillId="3" borderId="0" xfId="11" applyFont="1" applyFill="1" applyAlignment="1">
      <alignment horizontal="left"/>
    </xf>
    <xf numFmtId="0" fontId="60" fillId="3" borderId="0" xfId="11" applyFont="1" applyFill="1" applyAlignment="1">
      <alignment wrapText="1"/>
    </xf>
    <xf numFmtId="0" fontId="61" fillId="3" borderId="0" xfId="11" applyFont="1" applyFill="1" applyAlignment="1">
      <alignment wrapText="1"/>
    </xf>
    <xf numFmtId="0" fontId="3" fillId="3" borderId="48" xfId="11" applyFont="1" applyFill="1" applyBorder="1" applyAlignment="1">
      <alignment horizontal="left" wrapText="1"/>
    </xf>
    <xf numFmtId="169" fontId="7" fillId="2" borderId="40" xfId="11" quotePrefix="1" applyNumberFormat="1" applyFont="1" applyFill="1" applyBorder="1" applyAlignment="1">
      <alignment horizontal="center" vertical="center"/>
    </xf>
    <xf numFmtId="3" fontId="25" fillId="3" borderId="7" xfId="11" quotePrefix="1" applyNumberFormat="1" applyFont="1" applyFill="1" applyBorder="1" applyAlignment="1">
      <alignment horizontal="center" vertical="center"/>
    </xf>
    <xf numFmtId="37" fontId="10" fillId="3" borderId="0" xfId="11" applyNumberFormat="1" applyFont="1" applyFill="1"/>
    <xf numFmtId="37" fontId="6" fillId="3" borderId="0" xfId="11" applyNumberFormat="1" applyFont="1" applyFill="1"/>
    <xf numFmtId="37" fontId="6" fillId="3" borderId="0" xfId="11" applyNumberFormat="1" applyFont="1" applyFill="1" applyAlignment="1">
      <alignment vertical="center"/>
    </xf>
    <xf numFmtId="0" fontId="60" fillId="0" borderId="0" xfId="11" applyFont="1"/>
    <xf numFmtId="0" fontId="10" fillId="0" borderId="0" xfId="11" applyFont="1" applyAlignment="1">
      <alignment horizontal="right"/>
    </xf>
    <xf numFmtId="17" fontId="7" fillId="2" borderId="40" xfId="11" quotePrefix="1" applyNumberFormat="1" applyFont="1" applyFill="1" applyBorder="1" applyAlignment="1">
      <alignment horizontal="center" vertical="center"/>
    </xf>
    <xf numFmtId="3" fontId="7" fillId="0" borderId="7" xfId="11" quotePrefix="1" applyNumberFormat="1" applyFont="1" applyBorder="1" applyAlignment="1">
      <alignment horizontal="right"/>
    </xf>
    <xf numFmtId="167" fontId="6" fillId="3" borderId="0" xfId="11" applyNumberFormat="1" applyFont="1" applyFill="1"/>
    <xf numFmtId="3" fontId="7" fillId="3" borderId="7" xfId="15" applyNumberFormat="1" applyFont="1" applyFill="1" applyBorder="1" applyAlignment="1">
      <alignment horizontal="right"/>
    </xf>
    <xf numFmtId="37" fontId="7" fillId="0" borderId="53" xfId="15" quotePrefix="1" applyNumberFormat="1" applyFont="1" applyFill="1" applyBorder="1" applyAlignment="1">
      <alignment horizontal="right"/>
    </xf>
    <xf numFmtId="37" fontId="7" fillId="0" borderId="52" xfId="15" quotePrefix="1" applyNumberFormat="1" applyFont="1" applyFill="1" applyBorder="1" applyAlignment="1">
      <alignment horizontal="right"/>
    </xf>
    <xf numFmtId="37" fontId="39" fillId="0" borderId="43" xfId="15" applyNumberFormat="1" applyFont="1" applyFill="1" applyBorder="1" applyAlignment="1" applyProtection="1">
      <alignment horizontal="right"/>
      <protection hidden="1"/>
    </xf>
    <xf numFmtId="37" fontId="39" fillId="0" borderId="7" xfId="15" applyNumberFormat="1" applyFont="1" applyFill="1" applyBorder="1" applyAlignment="1" applyProtection="1">
      <alignment horizontal="right"/>
      <protection hidden="1"/>
    </xf>
    <xf numFmtId="37" fontId="7" fillId="0" borderId="43" xfId="15" applyNumberFormat="1" applyFont="1" applyFill="1" applyBorder="1" applyAlignment="1" applyProtection="1">
      <alignment horizontal="right"/>
      <protection hidden="1"/>
    </xf>
    <xf numFmtId="37" fontId="7" fillId="0" borderId="7" xfId="15" applyNumberFormat="1" applyFont="1" applyFill="1" applyBorder="1" applyAlignment="1" applyProtection="1">
      <alignment horizontal="right"/>
      <protection hidden="1"/>
    </xf>
    <xf numFmtId="3" fontId="6" fillId="8" borderId="7" xfId="16" applyNumberFormat="1" applyFont="1" applyFill="1" applyBorder="1" applyProtection="1">
      <protection hidden="1"/>
    </xf>
    <xf numFmtId="3" fontId="6" fillId="8" borderId="0" xfId="16" applyNumberFormat="1" applyFont="1" applyFill="1" applyProtection="1">
      <protection hidden="1"/>
    </xf>
    <xf numFmtId="37" fontId="7" fillId="0" borderId="44" xfId="15" applyNumberFormat="1" applyFont="1" applyFill="1" applyBorder="1" applyAlignment="1" applyProtection="1">
      <alignment horizontal="right"/>
      <protection hidden="1"/>
    </xf>
    <xf numFmtId="37" fontId="7" fillId="0" borderId="41" xfId="15" applyNumberFormat="1" applyFont="1" applyFill="1" applyBorder="1" applyAlignment="1" applyProtection="1">
      <alignment horizontal="right"/>
      <protection hidden="1"/>
    </xf>
    <xf numFmtId="167" fontId="7" fillId="2" borderId="42" xfId="4" applyNumberFormat="1" applyFont="1" applyFill="1" applyBorder="1" applyAlignment="1" applyProtection="1">
      <alignment horizontal="center"/>
      <protection hidden="1"/>
    </xf>
    <xf numFmtId="167" fontId="7" fillId="2" borderId="40" xfId="4" applyNumberFormat="1" applyFont="1" applyFill="1" applyBorder="1" applyAlignment="1" applyProtection="1">
      <alignment horizontal="center"/>
      <protection hidden="1"/>
    </xf>
    <xf numFmtId="167" fontId="66" fillId="3" borderId="0" xfId="11" applyNumberFormat="1" applyFont="1" applyFill="1" applyAlignment="1">
      <alignment vertical="center"/>
    </xf>
    <xf numFmtId="43" fontId="66" fillId="3" borderId="0" xfId="11" applyNumberFormat="1" applyFont="1" applyFill="1" applyAlignment="1">
      <alignment vertical="center"/>
    </xf>
    <xf numFmtId="0" fontId="45" fillId="0" borderId="0" xfId="11" applyFont="1" applyAlignment="1">
      <alignment horizontal="center" vertical="center"/>
    </xf>
    <xf numFmtId="167" fontId="10" fillId="3" borderId="0" xfId="15" applyNumberFormat="1" applyFont="1" applyFill="1" applyAlignment="1">
      <alignment vertical="center"/>
    </xf>
    <xf numFmtId="0" fontId="10" fillId="3" borderId="0" xfId="3" applyFont="1" applyFill="1" applyAlignment="1">
      <alignment vertical="center"/>
    </xf>
    <xf numFmtId="0" fontId="16" fillId="0" borderId="0" xfId="3" applyFont="1" applyAlignment="1">
      <alignment horizontal="left" vertical="center" wrapText="1"/>
    </xf>
    <xf numFmtId="3" fontId="6" fillId="0" borderId="0" xfId="11" applyNumberFormat="1" applyFont="1" applyAlignment="1">
      <alignment vertical="center"/>
    </xf>
    <xf numFmtId="167" fontId="6" fillId="3" borderId="0" xfId="15" applyNumberFormat="1" applyFont="1" applyFill="1" applyAlignment="1">
      <alignment vertical="center"/>
    </xf>
    <xf numFmtId="0" fontId="67" fillId="3" borderId="0" xfId="11" applyFont="1" applyFill="1" applyAlignment="1">
      <alignment horizontal="left" vertical="center" wrapText="1"/>
    </xf>
    <xf numFmtId="0" fontId="10" fillId="3" borderId="0" xfId="3" applyFont="1" applyFill="1" applyAlignment="1">
      <alignment horizontal="left" vertical="center" wrapText="1"/>
    </xf>
    <xf numFmtId="0" fontId="67" fillId="3" borderId="0" xfId="11" applyFont="1" applyFill="1" applyAlignment="1">
      <alignment vertical="center"/>
    </xf>
    <xf numFmtId="0" fontId="10" fillId="3" borderId="0" xfId="3" applyFont="1" applyFill="1" applyAlignment="1">
      <alignment vertical="center" wrapText="1"/>
    </xf>
    <xf numFmtId="3" fontId="6" fillId="0" borderId="0" xfId="11" applyNumberFormat="1" applyFont="1"/>
    <xf numFmtId="3" fontId="45" fillId="0" borderId="0" xfId="11" applyNumberFormat="1" applyFont="1"/>
    <xf numFmtId="3" fontId="10" fillId="0" borderId="0" xfId="11" applyNumberFormat="1" applyFont="1"/>
    <xf numFmtId="0" fontId="3" fillId="0" borderId="0" xfId="11" applyFont="1"/>
    <xf numFmtId="0" fontId="6" fillId="5" borderId="0" xfId="11" applyFont="1" applyFill="1"/>
    <xf numFmtId="0" fontId="68" fillId="3" borderId="48" xfId="11" applyFont="1" applyFill="1" applyBorder="1" applyAlignment="1">
      <alignment horizontal="left" wrapText="1"/>
    </xf>
    <xf numFmtId="0" fontId="10" fillId="0" borderId="48" xfId="11" applyFont="1" applyBorder="1" applyAlignment="1">
      <alignment horizontal="right" vertical="center" wrapText="1"/>
    </xf>
    <xf numFmtId="169" fontId="7" fillId="2" borderId="40" xfId="11" applyNumberFormat="1" applyFont="1" applyFill="1" applyBorder="1" applyAlignment="1">
      <alignment horizontal="left"/>
    </xf>
    <xf numFmtId="169" fontId="7" fillId="2" borderId="40" xfId="11" quotePrefix="1" applyNumberFormat="1" applyFont="1" applyFill="1" applyBorder="1" applyAlignment="1">
      <alignment horizontal="center"/>
    </xf>
    <xf numFmtId="169" fontId="6" fillId="3" borderId="0" xfId="11" applyNumberFormat="1" applyFont="1" applyFill="1"/>
    <xf numFmtId="37" fontId="25" fillId="0" borderId="52" xfId="15" quotePrefix="1" applyNumberFormat="1" applyFont="1" applyBorder="1" applyAlignment="1">
      <alignment horizontal="center"/>
    </xf>
    <xf numFmtId="37" fontId="30" fillId="0" borderId="7" xfId="15" applyNumberFormat="1" applyFont="1" applyBorder="1" applyAlignment="1" applyProtection="1">
      <alignment horizontal="center"/>
      <protection hidden="1"/>
    </xf>
    <xf numFmtId="37" fontId="25" fillId="0" borderId="7" xfId="15" applyNumberFormat="1" applyFont="1" applyBorder="1" applyAlignment="1" applyProtection="1">
      <alignment horizontal="center"/>
      <protection hidden="1"/>
    </xf>
    <xf numFmtId="37" fontId="25" fillId="0" borderId="52" xfId="15" applyNumberFormat="1" applyFont="1" applyFill="1" applyBorder="1" applyAlignment="1" applyProtection="1">
      <alignment horizontal="center"/>
      <protection hidden="1"/>
    </xf>
    <xf numFmtId="37" fontId="25" fillId="0" borderId="41" xfId="15" applyNumberFormat="1" applyFont="1" applyBorder="1" applyAlignment="1" applyProtection="1">
      <alignment horizontal="center"/>
      <protection hidden="1"/>
    </xf>
    <xf numFmtId="37" fontId="25" fillId="2" borderId="40" xfId="15" applyNumberFormat="1" applyFont="1" applyFill="1" applyBorder="1" applyAlignment="1" applyProtection="1">
      <alignment horizontal="center"/>
      <protection hidden="1"/>
    </xf>
    <xf numFmtId="167" fontId="69" fillId="3" borderId="0" xfId="11" applyNumberFormat="1" applyFont="1" applyFill="1" applyAlignment="1">
      <alignment vertical="center"/>
    </xf>
    <xf numFmtId="0" fontId="70" fillId="3" borderId="0" xfId="11" applyFont="1" applyFill="1" applyAlignment="1">
      <alignment vertical="center"/>
    </xf>
    <xf numFmtId="167" fontId="60" fillId="3" borderId="0" xfId="15" applyNumberFormat="1" applyFont="1" applyFill="1" applyAlignment="1">
      <alignment vertical="center"/>
    </xf>
    <xf numFmtId="43" fontId="60" fillId="3" borderId="0" xfId="11" applyNumberFormat="1" applyFont="1" applyFill="1"/>
    <xf numFmtId="0" fontId="3" fillId="0" borderId="0" xfId="18" applyFont="1"/>
    <xf numFmtId="0" fontId="5" fillId="0" borderId="0" xfId="18" applyFont="1"/>
    <xf numFmtId="0" fontId="5" fillId="3" borderId="0" xfId="18" applyFont="1" applyFill="1"/>
    <xf numFmtId="0" fontId="34" fillId="0" borderId="0" xfId="18" applyFont="1"/>
    <xf numFmtId="0" fontId="36" fillId="0" borderId="0" xfId="18" applyFont="1"/>
    <xf numFmtId="0" fontId="22" fillId="0" borderId="0" xfId="18" applyFont="1"/>
    <xf numFmtId="0" fontId="22" fillId="0" borderId="59" xfId="18" applyFont="1" applyBorder="1"/>
    <xf numFmtId="0" fontId="7" fillId="7" borderId="73" xfId="18" applyFont="1" applyFill="1" applyBorder="1" applyAlignment="1">
      <alignment horizontal="center" vertical="center"/>
    </xf>
    <xf numFmtId="0" fontId="7" fillId="7" borderId="74" xfId="18" applyFont="1" applyFill="1" applyBorder="1" applyAlignment="1">
      <alignment horizontal="center" vertical="center"/>
    </xf>
    <xf numFmtId="0" fontId="7" fillId="7" borderId="70" xfId="18" applyFont="1" applyFill="1" applyBorder="1" applyAlignment="1">
      <alignment horizontal="center" vertical="center"/>
    </xf>
    <xf numFmtId="15" fontId="7" fillId="7" borderId="64" xfId="18" quotePrefix="1" applyNumberFormat="1" applyFont="1" applyFill="1" applyBorder="1" applyAlignment="1">
      <alignment horizontal="left" vertical="center"/>
    </xf>
    <xf numFmtId="38" fontId="9" fillId="0" borderId="22" xfId="18" applyNumberFormat="1" applyFont="1" applyBorder="1" applyAlignment="1">
      <alignment horizontal="center" vertical="center"/>
    </xf>
    <xf numFmtId="38" fontId="9" fillId="0" borderId="5" xfId="18" applyNumberFormat="1" applyFont="1" applyBorder="1" applyAlignment="1">
      <alignment horizontal="center" vertical="center"/>
    </xf>
    <xf numFmtId="2" fontId="25" fillId="0" borderId="5" xfId="13" applyNumberFormat="1" applyFont="1" applyBorder="1" applyAlignment="1">
      <alignment horizontal="center" vertical="center"/>
    </xf>
    <xf numFmtId="0" fontId="22" fillId="0" borderId="0" xfId="11" applyFont="1"/>
    <xf numFmtId="0" fontId="35" fillId="3" borderId="0" xfId="18" applyFont="1" applyFill="1" applyAlignment="1">
      <alignment vertical="center"/>
    </xf>
    <xf numFmtId="0" fontId="10" fillId="3" borderId="0" xfId="18" applyFont="1" applyFill="1"/>
    <xf numFmtId="2" fontId="25" fillId="0" borderId="5" xfId="13" applyNumberFormat="1" applyFont="1" applyFill="1" applyBorder="1" applyAlignment="1">
      <alignment horizontal="center" vertical="center"/>
    </xf>
    <xf numFmtId="15" fontId="7" fillId="7" borderId="79" xfId="18" quotePrefix="1" applyNumberFormat="1" applyFont="1" applyFill="1" applyBorder="1" applyAlignment="1">
      <alignment horizontal="left" vertical="center"/>
    </xf>
    <xf numFmtId="38" fontId="9" fillId="0" borderId="80" xfId="18" applyNumberFormat="1" applyFont="1" applyBorder="1" applyAlignment="1">
      <alignment horizontal="center" vertical="center"/>
    </xf>
    <xf numFmtId="38" fontId="9" fillId="0" borderId="81" xfId="18" applyNumberFormat="1" applyFont="1" applyBorder="1" applyAlignment="1">
      <alignment horizontal="center" vertical="center"/>
    </xf>
    <xf numFmtId="2" fontId="25" fillId="0" borderId="81" xfId="13" applyNumberFormat="1" applyFont="1" applyFill="1" applyBorder="1" applyAlignment="1">
      <alignment horizontal="center" vertical="center"/>
    </xf>
    <xf numFmtId="15" fontId="7" fillId="7" borderId="82" xfId="18" quotePrefix="1" applyNumberFormat="1" applyFont="1" applyFill="1" applyBorder="1" applyAlignment="1">
      <alignment horizontal="left" vertical="center"/>
    </xf>
    <xf numFmtId="38" fontId="9" fillId="0" borderId="83" xfId="18" applyNumberFormat="1" applyFont="1" applyBorder="1" applyAlignment="1">
      <alignment horizontal="center" vertical="center"/>
    </xf>
    <xf numFmtId="38" fontId="9" fillId="0" borderId="84" xfId="18" applyNumberFormat="1" applyFont="1" applyBorder="1" applyAlignment="1">
      <alignment horizontal="center" vertical="center"/>
    </xf>
    <xf numFmtId="2" fontId="25" fillId="0" borderId="84" xfId="13" applyNumberFormat="1" applyFont="1" applyFill="1" applyBorder="1" applyAlignment="1">
      <alignment horizontal="center" vertical="center"/>
    </xf>
    <xf numFmtId="0" fontId="10" fillId="3" borderId="0" xfId="18" applyFont="1" applyFill="1" applyAlignment="1">
      <alignment horizontal="left" wrapText="1"/>
    </xf>
    <xf numFmtId="0" fontId="35" fillId="3" borderId="0" xfId="18" applyFont="1" applyFill="1"/>
    <xf numFmtId="0" fontId="10" fillId="0" borderId="0" xfId="18" applyFont="1" applyAlignment="1">
      <alignment vertical="center" wrapText="1"/>
    </xf>
    <xf numFmtId="38" fontId="10" fillId="0" borderId="0" xfId="18" applyNumberFormat="1" applyFont="1" applyAlignment="1">
      <alignment vertical="center" wrapText="1"/>
    </xf>
    <xf numFmtId="167" fontId="10" fillId="3" borderId="0" xfId="4" applyNumberFormat="1" applyFont="1" applyFill="1"/>
    <xf numFmtId="38" fontId="10" fillId="3" borderId="0" xfId="18" applyNumberFormat="1" applyFont="1" applyFill="1"/>
    <xf numFmtId="0" fontId="3" fillId="3" borderId="0" xfId="19" applyFont="1" applyFill="1" applyAlignment="1">
      <alignment vertical="center"/>
    </xf>
    <xf numFmtId="0" fontId="5" fillId="3" borderId="0" xfId="19" applyFont="1" applyFill="1" applyAlignment="1">
      <alignment vertical="center"/>
    </xf>
    <xf numFmtId="0" fontId="6" fillId="3" borderId="0" xfId="19" applyFont="1" applyFill="1" applyAlignment="1">
      <alignment vertical="center"/>
    </xf>
    <xf numFmtId="0" fontId="10" fillId="3" borderId="0" xfId="19" applyFont="1" applyFill="1" applyAlignment="1">
      <alignment horizontal="right" vertical="center"/>
    </xf>
    <xf numFmtId="0" fontId="7" fillId="7" borderId="85" xfId="19" applyFont="1" applyFill="1" applyBorder="1" applyAlignment="1">
      <alignment horizontal="centerContinuous" vertical="center" wrapText="1"/>
    </xf>
    <xf numFmtId="0" fontId="8" fillId="7" borderId="85" xfId="19" applyFont="1" applyFill="1" applyBorder="1" applyAlignment="1">
      <alignment horizontal="centerContinuous" vertical="center" wrapText="1"/>
    </xf>
    <xf numFmtId="0" fontId="8" fillId="7" borderId="56" xfId="19" applyFont="1" applyFill="1" applyBorder="1" applyAlignment="1">
      <alignment horizontal="centerContinuous" vertical="center" wrapText="1"/>
    </xf>
    <xf numFmtId="0" fontId="8" fillId="3" borderId="0" xfId="19" applyFont="1" applyFill="1" applyAlignment="1">
      <alignment vertical="center"/>
    </xf>
    <xf numFmtId="0" fontId="7" fillId="7" borderId="62" xfId="19" applyFont="1" applyFill="1" applyBorder="1" applyAlignment="1">
      <alignment horizontal="center" vertical="center"/>
    </xf>
    <xf numFmtId="0" fontId="7" fillId="7" borderId="26" xfId="19" applyFont="1" applyFill="1" applyBorder="1" applyAlignment="1">
      <alignment horizontal="center" vertical="center"/>
    </xf>
    <xf numFmtId="0" fontId="8" fillId="7" borderId="7" xfId="19" applyFont="1" applyFill="1" applyBorder="1" applyAlignment="1">
      <alignment vertical="center"/>
    </xf>
    <xf numFmtId="0" fontId="9" fillId="3" borderId="87" xfId="19" applyFont="1" applyFill="1" applyBorder="1" applyAlignment="1">
      <alignment vertical="center"/>
    </xf>
    <xf numFmtId="0" fontId="9" fillId="3" borderId="5" xfId="19" applyFont="1" applyFill="1" applyBorder="1" applyAlignment="1">
      <alignment vertical="center"/>
    </xf>
    <xf numFmtId="0" fontId="9" fillId="3" borderId="6" xfId="19" applyFont="1" applyFill="1" applyBorder="1" applyAlignment="1">
      <alignment vertical="center"/>
    </xf>
    <xf numFmtId="0" fontId="7" fillId="7" borderId="7" xfId="19" applyFont="1" applyFill="1" applyBorder="1" applyAlignment="1">
      <alignment vertical="center"/>
    </xf>
    <xf numFmtId="3" fontId="25" fillId="3" borderId="4" xfId="19" applyNumberFormat="1" applyFont="1" applyFill="1" applyBorder="1" applyAlignment="1">
      <alignment vertical="center"/>
    </xf>
    <xf numFmtId="3" fontId="25" fillId="3" borderId="5" xfId="19" applyNumberFormat="1" applyFont="1" applyFill="1" applyBorder="1" applyAlignment="1">
      <alignment vertical="center"/>
    </xf>
    <xf numFmtId="3" fontId="25" fillId="3" borderId="6" xfId="19" applyNumberFormat="1" applyFont="1" applyFill="1" applyBorder="1" applyAlignment="1">
      <alignment vertical="center"/>
    </xf>
    <xf numFmtId="3" fontId="6" fillId="3" borderId="0" xfId="19" applyNumberFormat="1" applyFont="1" applyFill="1" applyAlignment="1">
      <alignment vertical="center"/>
    </xf>
    <xf numFmtId="3" fontId="9" fillId="3" borderId="4" xfId="19" applyNumberFormat="1" applyFont="1" applyFill="1" applyBorder="1" applyAlignment="1">
      <alignment vertical="center"/>
    </xf>
    <xf numFmtId="3" fontId="9" fillId="3" borderId="5" xfId="19" applyNumberFormat="1" applyFont="1" applyFill="1" applyBorder="1" applyAlignment="1">
      <alignment vertical="center"/>
    </xf>
    <xf numFmtId="3" fontId="9" fillId="3" borderId="6" xfId="19" applyNumberFormat="1" applyFont="1" applyFill="1" applyBorder="1" applyAlignment="1">
      <alignment vertical="center"/>
    </xf>
    <xf numFmtId="168" fontId="30" fillId="3" borderId="4" xfId="13" applyNumberFormat="1" applyFont="1" applyFill="1" applyBorder="1" applyAlignment="1">
      <alignment vertical="center"/>
    </xf>
    <xf numFmtId="168" fontId="30" fillId="3" borderId="5" xfId="13" applyNumberFormat="1" applyFont="1" applyFill="1" applyBorder="1" applyAlignment="1">
      <alignment vertical="center"/>
    </xf>
    <xf numFmtId="167" fontId="6" fillId="3" borderId="0" xfId="4" applyNumberFormat="1" applyFont="1" applyFill="1" applyAlignment="1">
      <alignment vertical="center"/>
    </xf>
    <xf numFmtId="0" fontId="7" fillId="7" borderId="41" xfId="19" applyFont="1" applyFill="1" applyBorder="1" applyAlignment="1">
      <alignment vertical="center"/>
    </xf>
    <xf numFmtId="0" fontId="9" fillId="3" borderId="9" xfId="19" applyFont="1" applyFill="1" applyBorder="1" applyAlignment="1">
      <alignment vertical="center"/>
    </xf>
    <xf numFmtId="0" fontId="9" fillId="3" borderId="10" xfId="19" applyFont="1" applyFill="1" applyBorder="1" applyAlignment="1">
      <alignment vertical="center"/>
    </xf>
    <xf numFmtId="0" fontId="9" fillId="3" borderId="11" xfId="19" applyFont="1" applyFill="1" applyBorder="1" applyAlignment="1">
      <alignment vertical="center"/>
    </xf>
    <xf numFmtId="0" fontId="10" fillId="3" borderId="0" xfId="19" applyFont="1" applyFill="1"/>
    <xf numFmtId="3" fontId="10" fillId="3" borderId="0" xfId="19" applyNumberFormat="1" applyFont="1" applyFill="1"/>
    <xf numFmtId="0" fontId="11" fillId="3" borderId="0" xfId="19" applyFont="1" applyFill="1"/>
    <xf numFmtId="0" fontId="10" fillId="3" borderId="0" xfId="19" applyFont="1" applyFill="1" applyAlignment="1">
      <alignment vertical="center"/>
    </xf>
    <xf numFmtId="3" fontId="10" fillId="3" borderId="0" xfId="19" applyNumberFormat="1" applyFont="1" applyFill="1" applyAlignment="1">
      <alignment vertical="center"/>
    </xf>
    <xf numFmtId="0" fontId="3" fillId="0" borderId="0" xfId="14" applyFont="1"/>
    <xf numFmtId="0" fontId="6" fillId="0" borderId="0" xfId="14" applyFont="1"/>
    <xf numFmtId="0" fontId="26" fillId="0" borderId="0" xfId="14" applyFont="1" applyAlignment="1">
      <alignment horizontal="right"/>
    </xf>
    <xf numFmtId="0" fontId="26" fillId="0" borderId="0" xfId="14" applyFont="1" applyAlignment="1">
      <alignment horizontal="center"/>
    </xf>
    <xf numFmtId="0" fontId="44" fillId="3" borderId="48" xfId="14" applyFont="1" applyFill="1" applyBorder="1" applyAlignment="1">
      <alignment horizontal="center"/>
    </xf>
    <xf numFmtId="0" fontId="39" fillId="3" borderId="0" xfId="20" applyFont="1" applyFill="1" applyAlignment="1">
      <alignment horizontal="right"/>
    </xf>
    <xf numFmtId="0" fontId="39" fillId="3" borderId="0" xfId="20" applyFont="1" applyFill="1" applyAlignment="1">
      <alignment horizontal="center"/>
    </xf>
    <xf numFmtId="0" fontId="10" fillId="3" borderId="0" xfId="20" applyFont="1" applyFill="1" applyAlignment="1">
      <alignment horizontal="right"/>
    </xf>
    <xf numFmtId="0" fontId="10" fillId="0" borderId="0" xfId="20" applyFont="1" applyAlignment="1">
      <alignment horizontal="right"/>
    </xf>
    <xf numFmtId="0" fontId="6" fillId="3" borderId="0" xfId="14" applyFont="1" applyFill="1"/>
    <xf numFmtId="3" fontId="8" fillId="7" borderId="88" xfId="14" applyNumberFormat="1" applyFont="1" applyFill="1" applyBorder="1"/>
    <xf numFmtId="17" fontId="7" fillId="7" borderId="1" xfId="14" quotePrefix="1" applyNumberFormat="1" applyFont="1" applyFill="1" applyBorder="1" applyAlignment="1">
      <alignment horizontal="center"/>
    </xf>
    <xf numFmtId="17" fontId="7" fillId="7" borderId="40" xfId="14" quotePrefix="1" applyNumberFormat="1" applyFont="1" applyFill="1" applyBorder="1" applyAlignment="1">
      <alignment horizontal="center"/>
    </xf>
    <xf numFmtId="0" fontId="8" fillId="3" borderId="0" xfId="14" applyFont="1" applyFill="1"/>
    <xf numFmtId="3" fontId="7" fillId="7" borderId="89" xfId="14" applyNumberFormat="1" applyFont="1" applyFill="1" applyBorder="1"/>
    <xf numFmtId="17" fontId="7" fillId="0" borderId="46" xfId="14" quotePrefix="1" applyNumberFormat="1" applyFont="1" applyBorder="1" applyAlignment="1">
      <alignment horizontal="center"/>
    </xf>
    <xf numFmtId="3" fontId="8" fillId="7" borderId="21" xfId="14" applyNumberFormat="1" applyFont="1" applyFill="1" applyBorder="1" applyAlignment="1">
      <alignment horizontal="left"/>
    </xf>
    <xf numFmtId="2" fontId="7" fillId="3" borderId="7" xfId="14" applyNumberFormat="1" applyFont="1" applyFill="1" applyBorder="1" applyAlignment="1">
      <alignment horizontal="center"/>
    </xf>
    <xf numFmtId="2" fontId="7" fillId="3" borderId="46" xfId="14" applyNumberFormat="1" applyFont="1" applyFill="1" applyBorder="1" applyAlignment="1">
      <alignment horizontal="center"/>
    </xf>
    <xf numFmtId="2" fontId="7" fillId="0" borderId="7" xfId="14" applyNumberFormat="1" applyFont="1" applyBorder="1" applyAlignment="1">
      <alignment horizontal="center"/>
    </xf>
    <xf numFmtId="0" fontId="8" fillId="3" borderId="7" xfId="3" applyFont="1" applyFill="1" applyBorder="1" applyAlignment="1">
      <alignment horizontal="right"/>
    </xf>
    <xf numFmtId="0" fontId="8" fillId="3" borderId="46" xfId="3" applyFont="1" applyFill="1" applyBorder="1" applyAlignment="1">
      <alignment horizontal="right"/>
    </xf>
    <xf numFmtId="0" fontId="8" fillId="0" borderId="7" xfId="3" applyFont="1" applyBorder="1" applyAlignment="1">
      <alignment horizontal="right"/>
    </xf>
    <xf numFmtId="3" fontId="8" fillId="7" borderId="21" xfId="14" applyNumberFormat="1" applyFont="1" applyFill="1" applyBorder="1"/>
    <xf numFmtId="2" fontId="8" fillId="3" borderId="6" xfId="3" applyNumberFormat="1" applyFont="1" applyFill="1" applyBorder="1" applyAlignment="1">
      <alignment horizontal="center"/>
    </xf>
    <xf numFmtId="2" fontId="8" fillId="0" borderId="6" xfId="3" applyNumberFormat="1" applyFont="1" applyBorder="1" applyAlignment="1">
      <alignment horizontal="center"/>
    </xf>
    <xf numFmtId="3" fontId="8" fillId="7" borderId="24" xfId="14" applyNumberFormat="1" applyFont="1" applyFill="1" applyBorder="1"/>
    <xf numFmtId="0" fontId="8" fillId="3" borderId="41" xfId="3" applyFont="1" applyFill="1" applyBorder="1" applyAlignment="1">
      <alignment horizontal="right"/>
    </xf>
    <xf numFmtId="0" fontId="8" fillId="3" borderId="11" xfId="3" applyFont="1" applyFill="1" applyBorder="1" applyAlignment="1">
      <alignment horizontal="center"/>
    </xf>
    <xf numFmtId="0" fontId="8" fillId="0" borderId="11" xfId="3" applyFont="1" applyBorder="1" applyAlignment="1">
      <alignment horizontal="center"/>
    </xf>
    <xf numFmtId="0" fontId="10" fillId="0" borderId="0" xfId="14" applyFont="1" applyAlignment="1">
      <alignment horizontal="left"/>
    </xf>
    <xf numFmtId="0" fontId="8" fillId="0" borderId="0" xfId="3" applyFont="1" applyAlignment="1">
      <alignment horizontal="right"/>
    </xf>
    <xf numFmtId="0" fontId="8" fillId="0" borderId="0" xfId="3" applyFont="1" applyAlignment="1">
      <alignment horizontal="center"/>
    </xf>
    <xf numFmtId="0" fontId="8" fillId="0" borderId="0" xfId="14" applyFont="1"/>
    <xf numFmtId="0" fontId="10" fillId="0" borderId="0" xfId="14" applyFont="1" applyAlignment="1">
      <alignment horizontal="left" vertical="center"/>
    </xf>
    <xf numFmtId="0" fontId="6" fillId="3" borderId="0" xfId="14" applyFont="1" applyFill="1" applyAlignment="1">
      <alignment horizontal="center"/>
    </xf>
    <xf numFmtId="0" fontId="73" fillId="0" borderId="0" xfId="11" applyFont="1" applyAlignment="1">
      <alignment horizontal="left"/>
    </xf>
    <xf numFmtId="0" fontId="21" fillId="0" borderId="0" xfId="14" applyFont="1" applyAlignment="1">
      <alignment horizontal="center"/>
    </xf>
    <xf numFmtId="0" fontId="36" fillId="0" borderId="0" xfId="14" applyFont="1"/>
    <xf numFmtId="0" fontId="3" fillId="3" borderId="48" xfId="11" applyFont="1" applyFill="1" applyBorder="1" applyAlignment="1">
      <alignment horizontal="left"/>
    </xf>
    <xf numFmtId="0" fontId="39" fillId="0" borderId="48" xfId="14" applyFont="1" applyBorder="1" applyAlignment="1">
      <alignment horizontal="right"/>
    </xf>
    <xf numFmtId="0" fontId="3" fillId="2" borderId="40" xfId="14" applyFont="1" applyFill="1" applyBorder="1" applyAlignment="1">
      <alignment horizontal="left" wrapText="1"/>
    </xf>
    <xf numFmtId="17" fontId="7" fillId="2" borderId="40" xfId="14" applyNumberFormat="1" applyFont="1" applyFill="1" applyBorder="1" applyAlignment="1">
      <alignment horizontal="center"/>
    </xf>
    <xf numFmtId="0" fontId="22" fillId="0" borderId="0" xfId="14" applyFont="1"/>
    <xf numFmtId="0" fontId="3" fillId="2" borderId="49" xfId="14" applyFont="1" applyFill="1" applyBorder="1" applyAlignment="1">
      <alignment horizontal="left" wrapText="1"/>
    </xf>
    <xf numFmtId="2" fontId="7" fillId="0" borderId="46" xfId="13" applyNumberFormat="1" applyFont="1" applyFill="1" applyBorder="1" applyAlignment="1">
      <alignment horizontal="center"/>
    </xf>
    <xf numFmtId="3" fontId="3" fillId="2" borderId="7" xfId="16" applyNumberFormat="1" applyFont="1" applyFill="1" applyBorder="1" applyAlignment="1" applyProtection="1">
      <alignment horizontal="left"/>
      <protection hidden="1"/>
    </xf>
    <xf numFmtId="3" fontId="5" fillId="2" borderId="7" xfId="16" applyNumberFormat="1" applyFont="1" applyFill="1" applyBorder="1" applyAlignment="1" applyProtection="1">
      <alignment horizontal="left"/>
      <protection hidden="1"/>
    </xf>
    <xf numFmtId="2" fontId="8" fillId="0" borderId="46" xfId="13" applyNumberFormat="1" applyFont="1" applyFill="1" applyBorder="1" applyAlignment="1">
      <alignment horizontal="center"/>
    </xf>
    <xf numFmtId="3" fontId="26" fillId="2" borderId="7" xfId="16" applyNumberFormat="1" applyFont="1" applyFill="1" applyBorder="1" applyAlignment="1" applyProtection="1">
      <alignment horizontal="left" indent="1"/>
      <protection hidden="1"/>
    </xf>
    <xf numFmtId="0" fontId="75" fillId="0" borderId="0" xfId="14" applyFont="1"/>
    <xf numFmtId="3" fontId="26" fillId="2" borderId="7" xfId="16" applyNumberFormat="1" applyFont="1" applyFill="1" applyBorder="1" applyAlignment="1" applyProtection="1">
      <alignment horizontal="left" indent="2"/>
      <protection hidden="1"/>
    </xf>
    <xf numFmtId="0" fontId="76" fillId="0" borderId="0" xfId="14" applyFont="1"/>
    <xf numFmtId="3" fontId="5" fillId="2" borderId="41" xfId="16" applyNumberFormat="1" applyFont="1" applyFill="1" applyBorder="1" applyAlignment="1" applyProtection="1">
      <alignment horizontal="left"/>
      <protection hidden="1"/>
    </xf>
    <xf numFmtId="2" fontId="8" fillId="0" borderId="47" xfId="13" applyNumberFormat="1" applyFont="1" applyFill="1" applyBorder="1" applyAlignment="1">
      <alignment horizontal="center"/>
    </xf>
    <xf numFmtId="3" fontId="26" fillId="0" borderId="0" xfId="16" applyNumberFormat="1" applyFont="1" applyAlignment="1" applyProtection="1">
      <alignment horizontal="left"/>
      <protection hidden="1"/>
    </xf>
    <xf numFmtId="2" fontId="8" fillId="0" borderId="0" xfId="13" applyNumberFormat="1" applyFont="1" applyFill="1" applyBorder="1" applyAlignment="1">
      <alignment horizontal="center"/>
    </xf>
    <xf numFmtId="3" fontId="5" fillId="0" borderId="0" xfId="16" applyNumberFormat="1" applyFont="1" applyAlignment="1" applyProtection="1">
      <alignment horizontal="left" indent="1"/>
      <protection hidden="1"/>
    </xf>
    <xf numFmtId="0" fontId="3" fillId="2" borderId="1" xfId="14" applyFont="1" applyFill="1" applyBorder="1" applyAlignment="1">
      <alignment horizontal="left" wrapText="1"/>
    </xf>
    <xf numFmtId="17" fontId="7" fillId="2" borderId="41" xfId="14" applyNumberFormat="1" applyFont="1" applyFill="1" applyBorder="1" applyAlignment="1">
      <alignment horizontal="center"/>
    </xf>
    <xf numFmtId="0" fontId="3" fillId="2" borderId="52" xfId="14" applyFont="1" applyFill="1" applyBorder="1" applyAlignment="1">
      <alignment wrapText="1"/>
    </xf>
    <xf numFmtId="0" fontId="7" fillId="0" borderId="57" xfId="14" applyFont="1" applyBorder="1" applyAlignment="1">
      <alignment horizontal="center"/>
    </xf>
    <xf numFmtId="2" fontId="8" fillId="0" borderId="7" xfId="13" applyNumberFormat="1" applyFont="1" applyFill="1" applyBorder="1" applyAlignment="1">
      <alignment horizontal="center"/>
    </xf>
    <xf numFmtId="2" fontId="8" fillId="3" borderId="7" xfId="13" applyNumberFormat="1" applyFont="1" applyFill="1" applyBorder="1" applyAlignment="1">
      <alignment horizontal="center"/>
    </xf>
    <xf numFmtId="3" fontId="3" fillId="2" borderId="7" xfId="16" applyNumberFormat="1" applyFont="1" applyFill="1" applyBorder="1" applyProtection="1">
      <protection hidden="1"/>
    </xf>
    <xf numFmtId="10" fontId="7" fillId="0" borderId="46" xfId="13" applyNumberFormat="1" applyFont="1" applyFill="1" applyBorder="1" applyAlignment="1">
      <alignment horizontal="center"/>
    </xf>
    <xf numFmtId="0" fontId="7" fillId="0" borderId="46" xfId="13" applyNumberFormat="1" applyFont="1" applyFill="1" applyBorder="1" applyAlignment="1">
      <alignment horizontal="center"/>
    </xf>
    <xf numFmtId="3" fontId="3" fillId="2" borderId="41" xfId="16" applyNumberFormat="1" applyFont="1" applyFill="1" applyBorder="1" applyAlignment="1" applyProtection="1">
      <alignment horizontal="left"/>
      <protection hidden="1"/>
    </xf>
    <xf numFmtId="2" fontId="7" fillId="0" borderId="47" xfId="13" applyNumberFormat="1" applyFont="1" applyFill="1" applyBorder="1" applyAlignment="1">
      <alignment horizontal="center"/>
    </xf>
    <xf numFmtId="0" fontId="10" fillId="10" borderId="0" xfId="14" applyFont="1" applyFill="1" applyAlignment="1">
      <alignment horizontal="left" wrapText="1"/>
    </xf>
    <xf numFmtId="0" fontId="10" fillId="0" borderId="0" xfId="14" applyFont="1" applyAlignment="1">
      <alignment horizontal="left" vertical="center" wrapText="1"/>
    </xf>
    <xf numFmtId="0" fontId="22" fillId="0" borderId="0" xfId="14" applyFont="1" applyAlignment="1">
      <alignment vertical="center"/>
    </xf>
    <xf numFmtId="0" fontId="77" fillId="0" borderId="0" xfId="14" applyFont="1"/>
    <xf numFmtId="0" fontId="24" fillId="0" borderId="0" xfId="14" applyFont="1" applyAlignment="1">
      <alignment horizontal="center"/>
    </xf>
    <xf numFmtId="0" fontId="3" fillId="3" borderId="0" xfId="20" applyFont="1" applyFill="1"/>
    <xf numFmtId="0" fontId="5" fillId="3" borderId="0" xfId="20" applyFont="1" applyFill="1"/>
    <xf numFmtId="0" fontId="6" fillId="3" borderId="0" xfId="20" applyFont="1" applyFill="1"/>
    <xf numFmtId="0" fontId="8" fillId="7" borderId="90" xfId="20" applyFont="1" applyFill="1" applyBorder="1"/>
    <xf numFmtId="0" fontId="7" fillId="7" borderId="91" xfId="20" applyFont="1" applyFill="1" applyBorder="1" applyAlignment="1">
      <alignment horizontal="center" vertical="top"/>
    </xf>
    <xf numFmtId="0" fontId="7" fillId="7" borderId="92" xfId="20" applyFont="1" applyFill="1" applyBorder="1" applyAlignment="1">
      <alignment horizontal="center"/>
    </xf>
    <xf numFmtId="0" fontId="7" fillId="7" borderId="93" xfId="20" applyFont="1" applyFill="1" applyBorder="1" applyAlignment="1">
      <alignment horizontal="center"/>
    </xf>
    <xf numFmtId="0" fontId="8" fillId="3" borderId="0" xfId="20" applyFont="1" applyFill="1"/>
    <xf numFmtId="0" fontId="8" fillId="7" borderId="21" xfId="20" applyFont="1" applyFill="1" applyBorder="1"/>
    <xf numFmtId="0" fontId="7" fillId="7" borderId="22" xfId="20" applyFont="1" applyFill="1" applyBorder="1" applyAlignment="1">
      <alignment horizontal="center" vertical="top"/>
    </xf>
    <xf numFmtId="0" fontId="7" fillId="7" borderId="5" xfId="20" applyFont="1" applyFill="1" applyBorder="1" applyAlignment="1">
      <alignment horizontal="center"/>
    </xf>
    <xf numFmtId="0" fontId="7" fillId="7" borderId="46" xfId="20" applyFont="1" applyFill="1" applyBorder="1" applyAlignment="1">
      <alignment horizontal="center"/>
    </xf>
    <xf numFmtId="0" fontId="8" fillId="7" borderId="94" xfId="20" applyFont="1" applyFill="1" applyBorder="1"/>
    <xf numFmtId="0" fontId="7" fillId="7" borderId="83" xfId="20" applyFont="1" applyFill="1" applyBorder="1" applyAlignment="1">
      <alignment horizontal="center" vertical="top"/>
    </xf>
    <xf numFmtId="0" fontId="7" fillId="7" borderId="84" xfId="20" applyFont="1" applyFill="1" applyBorder="1" applyAlignment="1">
      <alignment horizontal="center"/>
    </xf>
    <xf numFmtId="0" fontId="7" fillId="7" borderId="95" xfId="20" applyFont="1" applyFill="1" applyBorder="1" applyAlignment="1">
      <alignment horizontal="center"/>
    </xf>
    <xf numFmtId="17" fontId="7" fillId="2" borderId="21" xfId="20" quotePrefix="1" applyNumberFormat="1" applyFont="1" applyFill="1" applyBorder="1" applyAlignment="1">
      <alignment horizontal="left"/>
    </xf>
    <xf numFmtId="2" fontId="9" fillId="3" borderId="5" xfId="20" applyNumberFormat="1" applyFont="1" applyFill="1" applyBorder="1" applyAlignment="1">
      <alignment horizontal="right" indent="1"/>
    </xf>
    <xf numFmtId="0" fontId="9" fillId="3" borderId="5" xfId="20" applyFont="1" applyFill="1" applyBorder="1" applyAlignment="1">
      <alignment horizontal="right" indent="1"/>
    </xf>
    <xf numFmtId="4" fontId="9" fillId="3" borderId="5" xfId="20" applyNumberFormat="1" applyFont="1" applyFill="1" applyBorder="1" applyAlignment="1">
      <alignment horizontal="right" indent="1"/>
    </xf>
    <xf numFmtId="2" fontId="9" fillId="3" borderId="46" xfId="20" applyNumberFormat="1" applyFont="1" applyFill="1" applyBorder="1" applyAlignment="1">
      <alignment horizontal="right" indent="1"/>
    </xf>
    <xf numFmtId="2" fontId="9" fillId="0" borderId="5" xfId="20" applyNumberFormat="1" applyFont="1" applyBorder="1" applyAlignment="1">
      <alignment horizontal="right" indent="1"/>
    </xf>
    <xf numFmtId="0" fontId="9" fillId="0" borderId="5" xfId="20" applyFont="1" applyBorder="1" applyAlignment="1">
      <alignment horizontal="right" indent="1"/>
    </xf>
    <xf numFmtId="4" fontId="9" fillId="0" borderId="5" xfId="20" applyNumberFormat="1" applyFont="1" applyBorder="1" applyAlignment="1">
      <alignment horizontal="right" indent="1"/>
    </xf>
    <xf numFmtId="2" fontId="9" fillId="0" borderId="46" xfId="20" applyNumberFormat="1" applyFont="1" applyBorder="1" applyAlignment="1">
      <alignment horizontal="right" indent="1"/>
    </xf>
    <xf numFmtId="4" fontId="6" fillId="3" borderId="0" xfId="20" applyNumberFormat="1" applyFont="1" applyFill="1"/>
    <xf numFmtId="17" fontId="7" fillId="2" borderId="24" xfId="20" quotePrefix="1" applyNumberFormat="1" applyFont="1" applyFill="1" applyBorder="1" applyAlignment="1">
      <alignment horizontal="left"/>
    </xf>
    <xf numFmtId="2" fontId="9" fillId="0" borderId="10" xfId="20" applyNumberFormat="1" applyFont="1" applyBorder="1" applyAlignment="1">
      <alignment horizontal="right" indent="1"/>
    </xf>
    <xf numFmtId="0" fontId="9" fillId="0" borderId="10" xfId="20" applyFont="1" applyBorder="1" applyAlignment="1">
      <alignment horizontal="right" indent="1"/>
    </xf>
    <xf numFmtId="2" fontId="9" fillId="0" borderId="47" xfId="20" applyNumberFormat="1" applyFont="1" applyBorder="1" applyAlignment="1">
      <alignment horizontal="right" indent="1"/>
    </xf>
    <xf numFmtId="0" fontId="10" fillId="3" borderId="0" xfId="20" applyFont="1" applyFill="1" applyAlignment="1">
      <alignment vertical="center"/>
    </xf>
    <xf numFmtId="0" fontId="10" fillId="0" borderId="0" xfId="20" applyFont="1" applyAlignment="1">
      <alignment vertical="center"/>
    </xf>
    <xf numFmtId="0" fontId="10" fillId="3" borderId="0" xfId="20" applyFont="1" applyFill="1" applyAlignment="1">
      <alignment horizontal="left" vertical="center"/>
    </xf>
    <xf numFmtId="2" fontId="10" fillId="3" borderId="0" xfId="20" applyNumberFormat="1" applyFont="1" applyFill="1" applyAlignment="1">
      <alignment vertical="center"/>
    </xf>
    <xf numFmtId="0" fontId="39" fillId="0" borderId="0" xfId="14" applyFont="1" applyAlignment="1">
      <alignment horizontal="right"/>
    </xf>
    <xf numFmtId="2" fontId="6" fillId="0" borderId="0" xfId="14" applyNumberFormat="1" applyFont="1" applyAlignment="1">
      <alignment horizontal="center"/>
    </xf>
    <xf numFmtId="0" fontId="44" fillId="0" borderId="0" xfId="14" applyFont="1" applyAlignment="1">
      <alignment horizontal="center"/>
    </xf>
    <xf numFmtId="0" fontId="39" fillId="0" borderId="0" xfId="20" applyFont="1" applyAlignment="1">
      <alignment horizontal="right"/>
    </xf>
    <xf numFmtId="3" fontId="3" fillId="7" borderId="88" xfId="14" applyNumberFormat="1" applyFont="1" applyFill="1" applyBorder="1" applyAlignment="1">
      <alignment horizontal="center"/>
    </xf>
    <xf numFmtId="17" fontId="7" fillId="7" borderId="96" xfId="14" quotePrefix="1" applyNumberFormat="1" applyFont="1" applyFill="1" applyBorder="1" applyAlignment="1">
      <alignment horizontal="center"/>
    </xf>
    <xf numFmtId="17" fontId="7" fillId="7" borderId="54" xfId="14" quotePrefix="1" applyNumberFormat="1" applyFont="1" applyFill="1" applyBorder="1" applyAlignment="1">
      <alignment horizontal="center"/>
    </xf>
    <xf numFmtId="3" fontId="3" fillId="7" borderId="21" xfId="14" applyNumberFormat="1" applyFont="1" applyFill="1" applyBorder="1"/>
    <xf numFmtId="0" fontId="78" fillId="3" borderId="7" xfId="0" applyFont="1" applyFill="1" applyBorder="1" applyAlignment="1">
      <alignment horizontal="right"/>
    </xf>
    <xf numFmtId="3" fontId="3" fillId="7" borderId="21" xfId="14" applyNumberFormat="1" applyFont="1" applyFill="1" applyBorder="1" applyAlignment="1">
      <alignment horizontal="left" indent="2"/>
    </xf>
    <xf numFmtId="2" fontId="25" fillId="3" borderId="7" xfId="0" applyNumberFormat="1" applyFont="1" applyFill="1" applyBorder="1" applyAlignment="1">
      <alignment horizontal="center"/>
    </xf>
    <xf numFmtId="2" fontId="25" fillId="0" borderId="7" xfId="0" applyNumberFormat="1" applyFont="1" applyBorder="1" applyAlignment="1">
      <alignment horizontal="center"/>
    </xf>
    <xf numFmtId="2" fontId="9" fillId="3" borderId="7" xfId="0" applyNumberFormat="1" applyFont="1" applyFill="1" applyBorder="1" applyAlignment="1">
      <alignment horizontal="center"/>
    </xf>
    <xf numFmtId="2" fontId="9" fillId="0" borderId="7" xfId="0" applyNumberFormat="1" applyFont="1" applyBorder="1" applyAlignment="1">
      <alignment horizontal="center"/>
    </xf>
    <xf numFmtId="2" fontId="9" fillId="3" borderId="41" xfId="0" applyNumberFormat="1" applyFont="1" applyFill="1" applyBorder="1" applyAlignment="1">
      <alignment horizontal="center"/>
    </xf>
    <xf numFmtId="2" fontId="9" fillId="0" borderId="41" xfId="0" applyNumberFormat="1" applyFont="1" applyBorder="1" applyAlignment="1">
      <alignment horizontal="center"/>
    </xf>
    <xf numFmtId="0" fontId="6" fillId="0" borderId="0" xfId="14" applyFont="1" applyAlignment="1">
      <alignment vertical="center"/>
    </xf>
    <xf numFmtId="2" fontId="6" fillId="0" borderId="0" xfId="14" applyNumberFormat="1" applyFont="1" applyAlignment="1">
      <alignment horizontal="center" vertical="center"/>
    </xf>
    <xf numFmtId="0" fontId="68" fillId="3" borderId="0" xfId="11" applyFont="1" applyFill="1" applyAlignment="1">
      <alignment horizontal="center" vertical="center"/>
    </xf>
    <xf numFmtId="0" fontId="60" fillId="3" borderId="0" xfId="11" applyFont="1" applyFill="1" applyAlignment="1">
      <alignment horizontal="center" vertical="center"/>
    </xf>
    <xf numFmtId="0" fontId="65" fillId="3" borderId="0" xfId="11" applyFont="1" applyFill="1" applyAlignment="1">
      <alignment horizontal="center" vertical="center"/>
    </xf>
    <xf numFmtId="0" fontId="60" fillId="3" borderId="0" xfId="22" applyFont="1" applyFill="1" applyAlignment="1">
      <alignment horizontal="center" vertical="center"/>
    </xf>
    <xf numFmtId="0" fontId="60" fillId="0" borderId="0" xfId="11" applyFont="1" applyAlignment="1">
      <alignment vertical="center"/>
    </xf>
    <xf numFmtId="0" fontId="60" fillId="0" borderId="0" xfId="22" applyFont="1" applyAlignment="1">
      <alignment vertical="center"/>
    </xf>
    <xf numFmtId="0" fontId="8" fillId="0" borderId="0" xfId="22" applyFont="1" applyAlignment="1">
      <alignment vertical="center"/>
    </xf>
    <xf numFmtId="4" fontId="60" fillId="3" borderId="0" xfId="11" applyNumberFormat="1" applyFont="1" applyFill="1" applyAlignment="1">
      <alignment horizontal="center" vertical="center"/>
    </xf>
    <xf numFmtId="0" fontId="65" fillId="3" borderId="0" xfId="11" applyFont="1" applyFill="1" applyAlignment="1">
      <alignment horizontal="center"/>
    </xf>
    <xf numFmtId="0" fontId="8" fillId="0" borderId="0" xfId="11" applyFont="1" applyAlignment="1">
      <alignment vertical="center"/>
    </xf>
    <xf numFmtId="0" fontId="7" fillId="7" borderId="97" xfId="11" applyFont="1" applyFill="1" applyBorder="1" applyAlignment="1">
      <alignment horizontal="center" vertical="center"/>
    </xf>
    <xf numFmtId="0" fontId="7" fillId="7" borderId="98" xfId="11" applyFont="1" applyFill="1" applyBorder="1" applyAlignment="1">
      <alignment horizontal="center" vertical="center"/>
    </xf>
    <xf numFmtId="4" fontId="7" fillId="7" borderId="97" xfId="11" applyNumberFormat="1" applyFont="1" applyFill="1" applyBorder="1" applyAlignment="1">
      <alignment horizontal="center" vertical="center"/>
    </xf>
    <xf numFmtId="0" fontId="7" fillId="7" borderId="62" xfId="11" applyFont="1" applyFill="1" applyBorder="1" applyAlignment="1">
      <alignment horizontal="center" vertical="center"/>
    </xf>
    <xf numFmtId="0" fontId="7" fillId="7" borderId="86" xfId="11" applyFont="1" applyFill="1" applyBorder="1" applyAlignment="1">
      <alignment horizontal="center" vertical="center"/>
    </xf>
    <xf numFmtId="0" fontId="7" fillId="7" borderId="58" xfId="11" applyFont="1" applyFill="1" applyBorder="1" applyAlignment="1">
      <alignment horizontal="center" vertical="center"/>
    </xf>
    <xf numFmtId="0" fontId="7" fillId="7" borderId="100" xfId="11" applyFont="1" applyFill="1" applyBorder="1" applyAlignment="1">
      <alignment horizontal="center" vertical="center"/>
    </xf>
    <xf numFmtId="4" fontId="7" fillId="7" borderId="100" xfId="11" applyNumberFormat="1" applyFont="1" applyFill="1" applyBorder="1" applyAlignment="1">
      <alignment horizontal="center" vertical="center"/>
    </xf>
    <xf numFmtId="0" fontId="7" fillId="7" borderId="23" xfId="11" applyFont="1" applyFill="1" applyBorder="1" applyAlignment="1">
      <alignment horizontal="center" vertical="center"/>
    </xf>
    <xf numFmtId="0" fontId="7" fillId="7" borderId="5" xfId="11" applyFont="1" applyFill="1" applyBorder="1" applyAlignment="1">
      <alignment horizontal="center" vertical="center"/>
    </xf>
    <xf numFmtId="0" fontId="7" fillId="7" borderId="6" xfId="11" applyFont="1" applyFill="1" applyBorder="1" applyAlignment="1">
      <alignment horizontal="center" vertical="center"/>
    </xf>
    <xf numFmtId="0" fontId="7" fillId="7" borderId="101" xfId="11" applyFont="1" applyFill="1" applyBorder="1" applyAlignment="1">
      <alignment horizontal="center" vertical="center"/>
    </xf>
    <xf numFmtId="0" fontId="7" fillId="7" borderId="59" xfId="11" applyFont="1" applyFill="1" applyBorder="1" applyAlignment="1">
      <alignment horizontal="center" vertical="center"/>
    </xf>
    <xf numFmtId="4" fontId="7" fillId="7" borderId="101" xfId="11" applyNumberFormat="1" applyFont="1" applyFill="1" applyBorder="1" applyAlignment="1">
      <alignment horizontal="center" vertical="center"/>
    </xf>
    <xf numFmtId="0" fontId="7" fillId="7" borderId="66" xfId="11" applyFont="1" applyFill="1" applyBorder="1" applyAlignment="1">
      <alignment horizontal="center" vertical="center"/>
    </xf>
    <xf numFmtId="0" fontId="7" fillId="7" borderId="84" xfId="11" applyFont="1" applyFill="1" applyBorder="1" applyAlignment="1">
      <alignment horizontal="center" vertical="center"/>
    </xf>
    <xf numFmtId="0" fontId="7" fillId="7" borderId="102" xfId="11" applyFont="1" applyFill="1" applyBorder="1" applyAlignment="1">
      <alignment horizontal="center" vertical="center"/>
    </xf>
    <xf numFmtId="0" fontId="7" fillId="7" borderId="103" xfId="11" applyFont="1" applyFill="1" applyBorder="1" applyAlignment="1">
      <alignment horizontal="center" vertical="center"/>
    </xf>
    <xf numFmtId="171" fontId="8" fillId="3" borderId="100" xfId="11" applyNumberFormat="1" applyFont="1" applyFill="1" applyBorder="1" applyAlignment="1" applyProtection="1">
      <alignment horizontal="center" vertical="center"/>
      <protection hidden="1"/>
    </xf>
    <xf numFmtId="0" fontId="8" fillId="3" borderId="100" xfId="11" applyFont="1" applyFill="1" applyBorder="1" applyAlignment="1" applyProtection="1">
      <alignment horizontal="center" vertical="center"/>
      <protection hidden="1"/>
    </xf>
    <xf numFmtId="4" fontId="8" fillId="3" borderId="100" xfId="11" applyNumberFormat="1" applyFont="1" applyFill="1" applyBorder="1" applyAlignment="1" applyProtection="1">
      <alignment horizontal="center" vertical="center"/>
      <protection hidden="1"/>
    </xf>
    <xf numFmtId="0" fontId="8" fillId="3" borderId="23" xfId="11" applyFont="1" applyFill="1" applyBorder="1" applyAlignment="1" applyProtection="1">
      <alignment horizontal="center" vertical="center"/>
      <protection hidden="1"/>
    </xf>
    <xf numFmtId="0" fontId="8" fillId="3" borderId="5" xfId="11" applyFont="1" applyFill="1" applyBorder="1" applyAlignment="1" applyProtection="1">
      <alignment horizontal="center" vertical="center"/>
      <protection hidden="1"/>
    </xf>
    <xf numFmtId="0" fontId="7" fillId="3" borderId="6" xfId="11" applyFont="1" applyFill="1" applyBorder="1" applyAlignment="1" applyProtection="1">
      <alignment horizontal="center" vertical="center"/>
      <protection hidden="1"/>
    </xf>
    <xf numFmtId="171" fontId="8" fillId="3" borderId="4" xfId="11" applyNumberFormat="1" applyFont="1" applyFill="1" applyBorder="1" applyAlignment="1" applyProtection="1">
      <alignment horizontal="center" vertical="center"/>
      <protection hidden="1"/>
    </xf>
    <xf numFmtId="171" fontId="8" fillId="3" borderId="5" xfId="11" applyNumberFormat="1" applyFont="1" applyFill="1" applyBorder="1" applyAlignment="1" applyProtection="1">
      <alignment horizontal="center" vertical="center"/>
      <protection hidden="1"/>
    </xf>
    <xf numFmtId="171" fontId="8" fillId="3" borderId="100" xfId="11" applyNumberFormat="1" applyFont="1" applyFill="1" applyBorder="1" applyAlignment="1">
      <alignment horizontal="center" vertical="center"/>
    </xf>
    <xf numFmtId="171" fontId="8" fillId="3" borderId="23" xfId="11" applyNumberFormat="1" applyFont="1" applyFill="1" applyBorder="1" applyAlignment="1">
      <alignment horizontal="center" vertical="center"/>
    </xf>
    <xf numFmtId="171" fontId="8" fillId="3" borderId="5" xfId="11" applyNumberFormat="1" applyFont="1" applyFill="1" applyBorder="1" applyAlignment="1">
      <alignment horizontal="center" vertical="center"/>
    </xf>
    <xf numFmtId="171" fontId="7" fillId="3" borderId="6" xfId="11" applyNumberFormat="1" applyFont="1" applyFill="1" applyBorder="1" applyAlignment="1">
      <alignment horizontal="center" vertical="center"/>
    </xf>
    <xf numFmtId="171" fontId="8" fillId="3" borderId="4" xfId="11" applyNumberFormat="1" applyFont="1" applyFill="1" applyBorder="1" applyAlignment="1">
      <alignment horizontal="center" vertical="center"/>
    </xf>
    <xf numFmtId="171" fontId="8" fillId="0" borderId="0" xfId="11" applyNumberFormat="1" applyFont="1" applyAlignment="1">
      <alignment vertical="center"/>
    </xf>
    <xf numFmtId="167" fontId="8" fillId="3" borderId="5" xfId="4" applyNumberFormat="1" applyFont="1" applyFill="1" applyBorder="1" applyAlignment="1">
      <alignment horizontal="center" vertical="center"/>
    </xf>
    <xf numFmtId="171" fontId="8" fillId="0" borderId="0" xfId="22" applyNumberFormat="1" applyFont="1" applyAlignment="1">
      <alignment vertical="center"/>
    </xf>
    <xf numFmtId="164" fontId="8" fillId="3" borderId="5" xfId="22" applyNumberFormat="1" applyFont="1" applyFill="1" applyBorder="1" applyAlignment="1">
      <alignment horizontal="center" vertical="center"/>
    </xf>
    <xf numFmtId="171" fontId="8" fillId="3" borderId="5" xfId="22" applyNumberFormat="1" applyFont="1" applyFill="1" applyBorder="1" applyAlignment="1">
      <alignment horizontal="center" vertical="center"/>
    </xf>
    <xf numFmtId="39" fontId="8" fillId="0" borderId="0" xfId="22" applyNumberFormat="1" applyFont="1" applyAlignment="1">
      <alignment vertical="center"/>
    </xf>
    <xf numFmtId="1" fontId="7" fillId="0" borderId="0" xfId="22" applyNumberFormat="1" applyFont="1" applyAlignment="1">
      <alignment vertical="center"/>
    </xf>
    <xf numFmtId="164" fontId="8" fillId="0" borderId="0" xfId="22" applyNumberFormat="1" applyFont="1" applyAlignment="1">
      <alignment horizontal="center" vertical="center"/>
    </xf>
    <xf numFmtId="171" fontId="8" fillId="0" borderId="104" xfId="11" applyNumberFormat="1" applyFont="1" applyBorder="1" applyAlignment="1">
      <alignment horizontal="center" vertical="center"/>
    </xf>
    <xf numFmtId="171" fontId="8" fillId="0" borderId="100" xfId="11" applyNumberFormat="1" applyFont="1" applyBorder="1" applyAlignment="1">
      <alignment horizontal="center" vertical="center"/>
    </xf>
    <xf numFmtId="171" fontId="8" fillId="0" borderId="4" xfId="11" applyNumberFormat="1" applyFont="1" applyBorder="1" applyAlignment="1">
      <alignment horizontal="center" vertical="center"/>
    </xf>
    <xf numFmtId="171" fontId="8" fillId="0" borderId="5" xfId="11" applyNumberFormat="1" applyFont="1" applyBorder="1" applyAlignment="1">
      <alignment horizontal="center" vertical="center"/>
    </xf>
    <xf numFmtId="171" fontId="7" fillId="3" borderId="105" xfId="11" applyNumberFormat="1" applyFont="1" applyFill="1" applyBorder="1" applyAlignment="1">
      <alignment horizontal="center" vertical="center"/>
    </xf>
    <xf numFmtId="171" fontId="8" fillId="3" borderId="68" xfId="11" applyNumberFormat="1" applyFont="1" applyFill="1" applyBorder="1" applyAlignment="1">
      <alignment horizontal="center" vertical="center"/>
    </xf>
    <xf numFmtId="171" fontId="7" fillId="3" borderId="0" xfId="11" applyNumberFormat="1" applyFont="1" applyFill="1" applyAlignment="1">
      <alignment horizontal="center" vertical="center"/>
    </xf>
    <xf numFmtId="171" fontId="7" fillId="3" borderId="5" xfId="11" applyNumberFormat="1" applyFont="1" applyFill="1" applyBorder="1" applyAlignment="1">
      <alignment horizontal="center" vertical="center"/>
    </xf>
    <xf numFmtId="171" fontId="8" fillId="3" borderId="106" xfId="11" applyNumberFormat="1" applyFont="1" applyFill="1" applyBorder="1" applyAlignment="1">
      <alignment horizontal="center" vertical="center"/>
    </xf>
    <xf numFmtId="171" fontId="7" fillId="3" borderId="107" xfId="11" applyNumberFormat="1" applyFont="1" applyFill="1" applyBorder="1" applyAlignment="1">
      <alignment horizontal="center" vertical="center"/>
    </xf>
    <xf numFmtId="171" fontId="8" fillId="3" borderId="31" xfId="11" applyNumberFormat="1" applyFont="1" applyFill="1" applyBorder="1" applyAlignment="1">
      <alignment horizontal="center" vertical="center"/>
    </xf>
    <xf numFmtId="171" fontId="7" fillId="3" borderId="108" xfId="11" applyNumberFormat="1" applyFont="1" applyFill="1" applyBorder="1" applyAlignment="1">
      <alignment horizontal="center" vertical="center"/>
    </xf>
    <xf numFmtId="171" fontId="8" fillId="3" borderId="109" xfId="11" applyNumberFormat="1" applyFont="1" applyFill="1" applyBorder="1" applyAlignment="1">
      <alignment horizontal="center" vertical="center"/>
    </xf>
    <xf numFmtId="171" fontId="6" fillId="3" borderId="0" xfId="11" applyNumberFormat="1" applyFont="1" applyFill="1" applyAlignment="1">
      <alignment horizontal="center"/>
    </xf>
    <xf numFmtId="171" fontId="45" fillId="3" borderId="0" xfId="11" applyNumberFormat="1" applyFont="1" applyFill="1" applyAlignment="1">
      <alignment horizontal="center"/>
    </xf>
    <xf numFmtId="171" fontId="6" fillId="0" borderId="0" xfId="22" applyNumberFormat="1" applyFont="1"/>
    <xf numFmtId="0" fontId="6" fillId="0" borderId="0" xfId="22" applyFont="1"/>
    <xf numFmtId="2" fontId="6" fillId="3" borderId="0" xfId="22" applyNumberFormat="1" applyFont="1" applyFill="1" applyAlignment="1">
      <alignment horizontal="center"/>
    </xf>
    <xf numFmtId="0" fontId="6" fillId="3" borderId="0" xfId="22" applyFont="1" applyFill="1" applyAlignment="1">
      <alignment horizontal="center"/>
    </xf>
    <xf numFmtId="4" fontId="6" fillId="3" borderId="0" xfId="22" applyNumberFormat="1" applyFont="1" applyFill="1" applyAlignment="1">
      <alignment horizontal="center"/>
    </xf>
    <xf numFmtId="172" fontId="6" fillId="3" borderId="0" xfId="22" applyNumberFormat="1" applyFont="1" applyFill="1" applyAlignment="1">
      <alignment horizontal="center"/>
    </xf>
    <xf numFmtId="39" fontId="6" fillId="3" borderId="0" xfId="22" applyNumberFormat="1" applyFont="1" applyFill="1" applyAlignment="1">
      <alignment horizontal="center"/>
    </xf>
    <xf numFmtId="4" fontId="45" fillId="3" borderId="0" xfId="22" applyNumberFormat="1" applyFont="1" applyFill="1" applyAlignment="1">
      <alignment horizontal="center"/>
    </xf>
    <xf numFmtId="171" fontId="6" fillId="3" borderId="0" xfId="22" applyNumberFormat="1" applyFont="1" applyFill="1" applyAlignment="1">
      <alignment horizontal="center"/>
    </xf>
    <xf numFmtId="171" fontId="6" fillId="0" borderId="0" xfId="22" applyNumberFormat="1" applyFont="1" applyAlignment="1">
      <alignment vertical="center"/>
    </xf>
    <xf numFmtId="0" fontId="6" fillId="0" borderId="0" xfId="22" applyFont="1" applyAlignment="1">
      <alignment vertical="center"/>
    </xf>
    <xf numFmtId="39" fontId="60" fillId="3" borderId="0" xfId="22" applyNumberFormat="1" applyFont="1" applyFill="1" applyAlignment="1">
      <alignment horizontal="center" vertical="center"/>
    </xf>
    <xf numFmtId="164" fontId="60" fillId="3" borderId="0" xfId="22" applyNumberFormat="1" applyFont="1" applyFill="1" applyAlignment="1">
      <alignment horizontal="center" vertical="center"/>
    </xf>
    <xf numFmtId="166" fontId="60" fillId="3" borderId="0" xfId="22" applyNumberFormat="1" applyFont="1" applyFill="1" applyAlignment="1">
      <alignment horizontal="center" vertical="center"/>
    </xf>
    <xf numFmtId="171" fontId="60" fillId="3" borderId="0" xfId="22" applyNumberFormat="1" applyFont="1" applyFill="1" applyAlignment="1">
      <alignment horizontal="center" vertical="center"/>
    </xf>
    <xf numFmtId="4" fontId="60" fillId="3" borderId="0" xfId="22" applyNumberFormat="1" applyFont="1" applyFill="1" applyAlignment="1">
      <alignment horizontal="center" vertical="center"/>
    </xf>
    <xf numFmtId="2" fontId="60" fillId="3" borderId="0" xfId="22" applyNumberFormat="1" applyFont="1" applyFill="1" applyAlignment="1">
      <alignment horizontal="center" vertical="center"/>
    </xf>
    <xf numFmtId="171" fontId="60" fillId="0" borderId="0" xfId="22" applyNumberFormat="1" applyFont="1" applyAlignment="1">
      <alignment vertical="center"/>
    </xf>
    <xf numFmtId="1" fontId="68" fillId="3" borderId="0" xfId="22" applyNumberFormat="1" applyFont="1" applyFill="1" applyAlignment="1">
      <alignment horizontal="center" vertical="center"/>
    </xf>
    <xf numFmtId="164" fontId="68" fillId="3" borderId="0" xfId="22" applyNumberFormat="1" applyFont="1" applyFill="1" applyAlignment="1">
      <alignment horizontal="center" vertical="center"/>
    </xf>
    <xf numFmtId="0" fontId="8" fillId="3" borderId="0" xfId="22" applyFont="1" applyFill="1" applyAlignment="1">
      <alignment horizontal="center" vertical="center"/>
    </xf>
    <xf numFmtId="0" fontId="7" fillId="3" borderId="0" xfId="22" applyFont="1" applyFill="1" applyAlignment="1">
      <alignment horizontal="center" vertical="center"/>
    </xf>
    <xf numFmtId="0" fontId="17" fillId="3" borderId="0" xfId="21" applyFill="1" applyAlignment="1">
      <alignment vertical="center"/>
    </xf>
    <xf numFmtId="0" fontId="7" fillId="0" borderId="0" xfId="21" applyFont="1" applyAlignment="1">
      <alignment horizontal="left" vertical="center" wrapText="1"/>
    </xf>
    <xf numFmtId="0" fontId="79" fillId="3" borderId="0" xfId="21" applyFont="1" applyFill="1" applyAlignment="1">
      <alignment vertical="center"/>
    </xf>
    <xf numFmtId="0" fontId="39" fillId="3" borderId="0" xfId="21" applyFont="1" applyFill="1" applyAlignment="1">
      <alignment horizontal="right" vertical="center"/>
    </xf>
    <xf numFmtId="169" fontId="25" fillId="2" borderId="111" xfId="21" applyNumberFormat="1" applyFont="1" applyFill="1" applyBorder="1" applyAlignment="1">
      <alignment horizontal="center"/>
    </xf>
    <xf numFmtId="0" fontId="80" fillId="3" borderId="0" xfId="21" applyFont="1" applyFill="1"/>
    <xf numFmtId="10" fontId="9" fillId="2" borderId="115" xfId="21" applyNumberFormat="1" applyFont="1" applyFill="1" applyBorder="1"/>
    <xf numFmtId="0" fontId="17" fillId="3" borderId="0" xfId="21" applyFill="1"/>
    <xf numFmtId="0" fontId="3" fillId="2" borderId="118" xfId="21" applyFont="1" applyFill="1" applyBorder="1"/>
    <xf numFmtId="10" fontId="9" fillId="0" borderId="119" xfId="21" applyNumberFormat="1" applyFont="1" applyBorder="1"/>
    <xf numFmtId="10" fontId="9" fillId="8" borderId="120" xfId="21" applyNumberFormat="1" applyFont="1" applyFill="1" applyBorder="1"/>
    <xf numFmtId="10" fontId="8" fillId="3" borderId="86" xfId="21" applyNumberFormat="1" applyFont="1" applyFill="1" applyBorder="1"/>
    <xf numFmtId="168" fontId="39" fillId="3" borderId="86" xfId="21" applyNumberFormat="1" applyFont="1" applyFill="1" applyBorder="1" applyAlignment="1">
      <alignment horizontal="center"/>
    </xf>
    <xf numFmtId="0" fontId="81" fillId="3" borderId="0" xfId="21" applyFont="1" applyFill="1"/>
    <xf numFmtId="0" fontId="5" fillId="2" borderId="121" xfId="21" applyFont="1" applyFill="1" applyBorder="1"/>
    <xf numFmtId="168" fontId="9" fillId="0" borderId="122" xfId="23" applyNumberFormat="1" applyFont="1" applyFill="1" applyBorder="1"/>
    <xf numFmtId="168" fontId="9" fillId="8" borderId="123" xfId="23" applyNumberFormat="1" applyFont="1" applyFill="1" applyBorder="1"/>
    <xf numFmtId="173" fontId="8" fillId="3" borderId="5" xfId="15" applyNumberFormat="1" applyFont="1" applyFill="1" applyBorder="1"/>
    <xf numFmtId="173" fontId="8" fillId="3" borderId="5" xfId="15" applyNumberFormat="1" applyFont="1" applyFill="1" applyBorder="1" applyAlignment="1">
      <alignment horizontal="right"/>
    </xf>
    <xf numFmtId="173" fontId="8" fillId="3" borderId="5" xfId="23" applyNumberFormat="1" applyFont="1" applyFill="1" applyBorder="1"/>
    <xf numFmtId="173" fontId="8" fillId="3" borderId="5" xfId="21" applyNumberFormat="1" applyFont="1" applyFill="1" applyBorder="1"/>
    <xf numFmtId="173" fontId="8" fillId="3" borderId="5" xfId="21" applyNumberFormat="1" applyFont="1" applyFill="1" applyBorder="1" applyAlignment="1">
      <alignment horizontal="right"/>
    </xf>
    <xf numFmtId="0" fontId="3" fillId="2" borderId="121" xfId="21" applyFont="1" applyFill="1" applyBorder="1"/>
    <xf numFmtId="0" fontId="5" fillId="2" borderId="121" xfId="21" quotePrefix="1" applyFont="1" applyFill="1" applyBorder="1" applyAlignment="1">
      <alignment horizontal="left"/>
    </xf>
    <xf numFmtId="0" fontId="17" fillId="0" borderId="0" xfId="21"/>
    <xf numFmtId="0" fontId="26" fillId="2" borderId="121" xfId="21" applyFont="1" applyFill="1" applyBorder="1" applyAlignment="1">
      <alignment horizontal="left" indent="1"/>
    </xf>
    <xf numFmtId="166" fontId="9" fillId="0" borderId="122" xfId="23" applyNumberFormat="1" applyFont="1" applyFill="1" applyBorder="1"/>
    <xf numFmtId="173" fontId="8" fillId="0" borderId="5" xfId="15" applyNumberFormat="1" applyFont="1" applyFill="1" applyBorder="1" applyAlignment="1">
      <alignment horizontal="right"/>
    </xf>
    <xf numFmtId="0" fontId="8" fillId="3" borderId="5" xfId="15" quotePrefix="1" applyNumberFormat="1" applyFont="1" applyFill="1" applyBorder="1" applyAlignment="1">
      <alignment horizontal="right"/>
    </xf>
    <xf numFmtId="0" fontId="5" fillId="2" borderId="124" xfId="21" applyFont="1" applyFill="1" applyBorder="1"/>
    <xf numFmtId="168" fontId="9" fillId="0" borderId="125" xfId="23" applyNumberFormat="1" applyFont="1" applyFill="1" applyBorder="1"/>
    <xf numFmtId="168" fontId="9" fillId="8" borderId="126" xfId="23" applyNumberFormat="1" applyFont="1" applyFill="1" applyBorder="1"/>
    <xf numFmtId="168" fontId="8" fillId="3" borderId="84" xfId="23" applyNumberFormat="1" applyFont="1" applyFill="1" applyBorder="1"/>
    <xf numFmtId="168" fontId="8" fillId="3" borderId="84" xfId="21" applyNumberFormat="1" applyFont="1" applyFill="1" applyBorder="1"/>
    <xf numFmtId="0" fontId="3" fillId="2" borderId="127" xfId="21" applyFont="1" applyFill="1" applyBorder="1"/>
    <xf numFmtId="168" fontId="9" fillId="0" borderId="128" xfId="23" applyNumberFormat="1" applyFont="1" applyFill="1" applyBorder="1"/>
    <xf numFmtId="169" fontId="25" fillId="8" borderId="129" xfId="21" applyNumberFormat="1" applyFont="1" applyFill="1" applyBorder="1" applyAlignment="1">
      <alignment horizontal="center"/>
    </xf>
    <xf numFmtId="169" fontId="7" fillId="2" borderId="74" xfId="21" applyNumberFormat="1" applyFont="1" applyFill="1" applyBorder="1" applyAlignment="1">
      <alignment horizontal="center"/>
    </xf>
    <xf numFmtId="169" fontId="7" fillId="2" borderId="74" xfId="21" applyNumberFormat="1" applyFont="1" applyFill="1" applyBorder="1" applyAlignment="1">
      <alignment horizontal="center" vertical="center"/>
    </xf>
    <xf numFmtId="169" fontId="7" fillId="2" borderId="74" xfId="21" quotePrefix="1" applyNumberFormat="1" applyFont="1" applyFill="1" applyBorder="1" applyAlignment="1">
      <alignment horizontal="center" vertical="center"/>
    </xf>
    <xf numFmtId="0" fontId="5" fillId="2" borderId="118" xfId="21" applyFont="1" applyFill="1" applyBorder="1"/>
    <xf numFmtId="168" fontId="9" fillId="0" borderId="119" xfId="23" applyNumberFormat="1" applyFont="1" applyFill="1" applyBorder="1"/>
    <xf numFmtId="168" fontId="9" fillId="8" borderId="120" xfId="23" applyNumberFormat="1" applyFont="1" applyFill="1" applyBorder="1"/>
    <xf numFmtId="173" fontId="8" fillId="3" borderId="86" xfId="15" applyNumberFormat="1" applyFont="1" applyFill="1" applyBorder="1"/>
    <xf numFmtId="0" fontId="5" fillId="2" borderId="84" xfId="21" applyFont="1" applyFill="1" applyBorder="1"/>
    <xf numFmtId="10" fontId="25" fillId="0" borderId="84" xfId="21" applyNumberFormat="1" applyFont="1" applyBorder="1"/>
    <xf numFmtId="10" fontId="25" fillId="8" borderId="84" xfId="21" applyNumberFormat="1" applyFont="1" applyFill="1" applyBorder="1"/>
    <xf numFmtId="10" fontId="7" fillId="3" borderId="84" xfId="21" applyNumberFormat="1" applyFont="1" applyFill="1" applyBorder="1"/>
    <xf numFmtId="0" fontId="22" fillId="3" borderId="0" xfId="21" applyFont="1" applyFill="1"/>
    <xf numFmtId="10" fontId="36" fillId="3" borderId="0" xfId="21" applyNumberFormat="1" applyFont="1" applyFill="1"/>
    <xf numFmtId="0" fontId="22" fillId="3" borderId="0" xfId="24" applyFont="1" applyFill="1"/>
    <xf numFmtId="0" fontId="24" fillId="3" borderId="0" xfId="24" applyFont="1" applyFill="1"/>
    <xf numFmtId="0" fontId="24" fillId="3" borderId="0" xfId="21" applyFont="1" applyFill="1"/>
    <xf numFmtId="3" fontId="36" fillId="3" borderId="0" xfId="21" applyNumberFormat="1" applyFont="1" applyFill="1"/>
    <xf numFmtId="0" fontId="23" fillId="3" borderId="130" xfId="21" applyFont="1" applyFill="1" applyBorder="1"/>
    <xf numFmtId="10" fontId="85" fillId="3" borderId="0" xfId="21" applyNumberFormat="1" applyFont="1" applyFill="1"/>
    <xf numFmtId="0" fontId="17" fillId="3" borderId="0" xfId="24" applyFont="1" applyFill="1"/>
    <xf numFmtId="0" fontId="79" fillId="3" borderId="0" xfId="24" applyFont="1" applyFill="1"/>
    <xf numFmtId="0" fontId="79" fillId="3" borderId="0" xfId="21" applyFont="1" applyFill="1"/>
    <xf numFmtId="10" fontId="23" fillId="3" borderId="0" xfId="21" applyNumberFormat="1" applyFont="1" applyFill="1"/>
    <xf numFmtId="0" fontId="3" fillId="3" borderId="0" xfId="25" applyFont="1" applyFill="1" applyAlignment="1">
      <alignment horizontal="left" vertical="center"/>
    </xf>
    <xf numFmtId="0" fontId="5" fillId="3" borderId="0" xfId="25" applyFont="1" applyFill="1" applyAlignment="1">
      <alignment vertical="center"/>
    </xf>
    <xf numFmtId="4" fontId="5" fillId="3" borderId="0" xfId="25" applyNumberFormat="1" applyFont="1" applyFill="1" applyAlignment="1">
      <alignment vertical="center"/>
    </xf>
    <xf numFmtId="0" fontId="5" fillId="3" borderId="0" xfId="26" applyFont="1" applyFill="1"/>
    <xf numFmtId="0" fontId="6" fillId="3" borderId="0" xfId="25" applyFont="1" applyFill="1" applyAlignment="1">
      <alignment vertical="center"/>
    </xf>
    <xf numFmtId="4" fontId="6" fillId="3" borderId="0" xfId="25" applyNumberFormat="1" applyFont="1" applyFill="1" applyAlignment="1">
      <alignment vertical="center"/>
    </xf>
    <xf numFmtId="0" fontId="8" fillId="3" borderId="0" xfId="26" applyFont="1" applyFill="1"/>
    <xf numFmtId="0" fontId="8" fillId="7" borderId="90" xfId="25" applyFont="1" applyFill="1" applyBorder="1" applyAlignment="1">
      <alignment vertical="center"/>
    </xf>
    <xf numFmtId="0" fontId="7" fillId="7" borderId="91" xfId="25" applyFont="1" applyFill="1" applyBorder="1" applyAlignment="1">
      <alignment horizontal="center" vertical="center"/>
    </xf>
    <xf numFmtId="0" fontId="7" fillId="7" borderId="92" xfId="25" applyFont="1" applyFill="1" applyBorder="1" applyAlignment="1">
      <alignment horizontal="center" vertical="center"/>
    </xf>
    <xf numFmtId="4" fontId="7" fillId="7" borderId="131" xfId="25" applyNumberFormat="1" applyFont="1" applyFill="1" applyBorder="1" applyAlignment="1">
      <alignment horizontal="centerContinuous" vertical="center"/>
    </xf>
    <xf numFmtId="4" fontId="7" fillId="7" borderId="132" xfId="25" applyNumberFormat="1" applyFont="1" applyFill="1" applyBorder="1" applyAlignment="1">
      <alignment horizontal="centerContinuous" vertical="center"/>
    </xf>
    <xf numFmtId="0" fontId="7" fillId="7" borderId="21" xfId="25" applyFont="1" applyFill="1" applyBorder="1" applyAlignment="1">
      <alignment horizontal="centerContinuous" vertical="center"/>
    </xf>
    <xf numFmtId="0" fontId="7" fillId="7" borderId="22" xfId="25" applyFont="1" applyFill="1" applyBorder="1" applyAlignment="1">
      <alignment horizontal="center" vertical="center"/>
    </xf>
    <xf numFmtId="0" fontId="30" fillId="7" borderId="5" xfId="25" applyFont="1" applyFill="1" applyBorder="1" applyAlignment="1">
      <alignment horizontal="center" vertical="center"/>
    </xf>
    <xf numFmtId="0" fontId="7" fillId="7" borderId="5" xfId="25" applyFont="1" applyFill="1" applyBorder="1" applyAlignment="1">
      <alignment horizontal="center" vertical="center"/>
    </xf>
    <xf numFmtId="0" fontId="7" fillId="7" borderId="86" xfId="25" applyFont="1" applyFill="1" applyBorder="1" applyAlignment="1">
      <alignment horizontal="center" vertical="center"/>
    </xf>
    <xf numFmtId="0" fontId="7" fillId="7" borderId="58" xfId="25" applyFont="1" applyFill="1" applyBorder="1" applyAlignment="1">
      <alignment horizontal="center" vertical="center"/>
    </xf>
    <xf numFmtId="0" fontId="8" fillId="7" borderId="24" xfId="25" applyFont="1" applyFill="1" applyBorder="1" applyAlignment="1">
      <alignment vertical="center"/>
    </xf>
    <xf numFmtId="0" fontId="7" fillId="7" borderId="25" xfId="25" applyFont="1" applyFill="1" applyBorder="1" applyAlignment="1">
      <alignment horizontal="center" vertical="center"/>
    </xf>
    <xf numFmtId="0" fontId="7" fillId="7" borderId="10" xfId="25" applyFont="1" applyFill="1" applyBorder="1" applyAlignment="1">
      <alignment horizontal="center" vertical="center"/>
    </xf>
    <xf numFmtId="0" fontId="30" fillId="7" borderId="11" xfId="25" applyFont="1" applyFill="1" applyBorder="1" applyAlignment="1">
      <alignment horizontal="center" vertical="center"/>
    </xf>
    <xf numFmtId="17" fontId="7" fillId="15" borderId="21" xfId="25" applyNumberFormat="1" applyFont="1" applyFill="1" applyBorder="1" applyAlignment="1">
      <alignment horizontal="left" vertical="center"/>
    </xf>
    <xf numFmtId="37" fontId="9" fillId="3" borderId="22" xfId="25" applyNumberFormat="1" applyFont="1" applyFill="1" applyBorder="1" applyAlignment="1">
      <alignment horizontal="center"/>
    </xf>
    <xf numFmtId="37" fontId="9" fillId="3" borderId="5" xfId="25" applyNumberFormat="1" applyFont="1" applyFill="1" applyBorder="1" applyAlignment="1">
      <alignment horizontal="center"/>
    </xf>
    <xf numFmtId="37" fontId="25" fillId="3" borderId="5" xfId="25" applyNumberFormat="1" applyFont="1" applyFill="1" applyBorder="1" applyAlignment="1">
      <alignment horizontal="center"/>
    </xf>
    <xf numFmtId="37" fontId="25" fillId="3" borderId="6" xfId="25" applyNumberFormat="1" applyFont="1" applyFill="1" applyBorder="1" applyAlignment="1">
      <alignment horizontal="center"/>
    </xf>
    <xf numFmtId="0" fontId="9" fillId="3" borderId="0" xfId="26" applyFont="1" applyFill="1"/>
    <xf numFmtId="37" fontId="9" fillId="3" borderId="22" xfId="25" applyNumberFormat="1" applyFont="1" applyFill="1" applyBorder="1" applyAlignment="1">
      <alignment horizontal="center" vertical="center"/>
    </xf>
    <xf numFmtId="37" fontId="9" fillId="3" borderId="5" xfId="25" applyNumberFormat="1" applyFont="1" applyFill="1" applyBorder="1" applyAlignment="1">
      <alignment horizontal="center" vertical="center"/>
    </xf>
    <xf numFmtId="37" fontId="25" fillId="3" borderId="5" xfId="25" applyNumberFormat="1" applyFont="1" applyFill="1" applyBorder="1" applyAlignment="1">
      <alignment horizontal="center" vertical="center"/>
    </xf>
    <xf numFmtId="37" fontId="25" fillId="3" borderId="6" xfId="25" applyNumberFormat="1" applyFont="1" applyFill="1" applyBorder="1" applyAlignment="1">
      <alignment horizontal="center" vertical="center"/>
    </xf>
    <xf numFmtId="17" fontId="7" fillId="7" borderId="21" xfId="25" applyNumberFormat="1" applyFont="1" applyFill="1" applyBorder="1" applyAlignment="1">
      <alignment horizontal="left" vertical="center"/>
    </xf>
    <xf numFmtId="17" fontId="7" fillId="7" borderId="43" xfId="25" applyNumberFormat="1" applyFont="1" applyFill="1" applyBorder="1" applyAlignment="1">
      <alignment horizontal="left" vertical="center"/>
    </xf>
    <xf numFmtId="37" fontId="25" fillId="3" borderId="68" xfId="25" applyNumberFormat="1" applyFont="1" applyFill="1" applyBorder="1" applyAlignment="1">
      <alignment horizontal="center" vertical="center"/>
    </xf>
    <xf numFmtId="2" fontId="9" fillId="3" borderId="0" xfId="26" applyNumberFormat="1" applyFont="1" applyFill="1"/>
    <xf numFmtId="43" fontId="9" fillId="3" borderId="0" xfId="15" applyFont="1" applyFill="1"/>
    <xf numFmtId="37" fontId="9" fillId="3" borderId="68" xfId="25" applyNumberFormat="1" applyFont="1" applyFill="1" applyBorder="1" applyAlignment="1">
      <alignment horizontal="center" vertical="center"/>
    </xf>
    <xf numFmtId="17" fontId="7" fillId="7" borderId="133" xfId="25" applyNumberFormat="1" applyFont="1" applyFill="1" applyBorder="1" applyAlignment="1">
      <alignment horizontal="left" vertical="center"/>
    </xf>
    <xf numFmtId="37" fontId="9" fillId="3" borderId="25" xfId="25" applyNumberFormat="1" applyFont="1" applyFill="1" applyBorder="1" applyAlignment="1">
      <alignment horizontal="center" vertical="center"/>
    </xf>
    <xf numFmtId="37" fontId="9" fillId="3" borderId="10" xfId="25" applyNumberFormat="1" applyFont="1" applyFill="1" applyBorder="1" applyAlignment="1">
      <alignment horizontal="center" vertical="center"/>
    </xf>
    <xf numFmtId="37" fontId="25" fillId="3" borderId="134" xfId="25" applyNumberFormat="1" applyFont="1" applyFill="1" applyBorder="1" applyAlignment="1">
      <alignment horizontal="center" vertical="center"/>
    </xf>
    <xf numFmtId="37" fontId="25" fillId="3" borderId="11" xfId="25" applyNumberFormat="1" applyFont="1" applyFill="1" applyBorder="1" applyAlignment="1">
      <alignment horizontal="center" vertical="center"/>
    </xf>
    <xf numFmtId="0" fontId="10" fillId="3" borderId="0" xfId="18" applyFont="1" applyFill="1" applyAlignment="1">
      <alignment vertical="center"/>
    </xf>
    <xf numFmtId="0" fontId="7" fillId="3" borderId="0" xfId="27" applyFont="1" applyFill="1"/>
    <xf numFmtId="0" fontId="8" fillId="3" borderId="0" xfId="27" applyFont="1" applyFill="1"/>
    <xf numFmtId="37" fontId="5" fillId="3" borderId="0" xfId="25" applyNumberFormat="1" applyFont="1" applyFill="1" applyAlignment="1">
      <alignment horizontal="center" vertical="center"/>
    </xf>
    <xf numFmtId="37" fontId="3" fillId="3" borderId="0" xfId="25" applyNumberFormat="1" applyFont="1" applyFill="1" applyAlignment="1">
      <alignment horizontal="center" vertical="center"/>
    </xf>
    <xf numFmtId="0" fontId="88" fillId="3" borderId="0" xfId="11" applyFont="1" applyFill="1" applyAlignment="1">
      <alignment vertical="center"/>
    </xf>
    <xf numFmtId="0" fontId="89" fillId="3" borderId="0" xfId="26" applyFont="1" applyFill="1"/>
    <xf numFmtId="0" fontId="88" fillId="3" borderId="0" xfId="11" applyFont="1" applyFill="1" applyAlignment="1">
      <alignment vertical="center" textRotation="135"/>
    </xf>
    <xf numFmtId="0" fontId="90" fillId="2" borderId="90" xfId="11" applyFont="1" applyFill="1" applyBorder="1" applyAlignment="1">
      <alignment vertical="center"/>
    </xf>
    <xf numFmtId="0" fontId="7" fillId="2" borderId="135" xfId="11" applyFont="1" applyFill="1" applyBorder="1" applyAlignment="1">
      <alignment vertical="center"/>
    </xf>
    <xf numFmtId="0" fontId="7" fillId="2" borderId="92" xfId="11" applyFont="1" applyFill="1" applyBorder="1" applyAlignment="1">
      <alignment vertical="center"/>
    </xf>
    <xf numFmtId="0" fontId="91" fillId="3" borderId="0" xfId="26" applyFont="1" applyFill="1"/>
    <xf numFmtId="0" fontId="90" fillId="2" borderId="24" xfId="11" applyFont="1" applyFill="1" applyBorder="1" applyAlignment="1">
      <alignment horizontal="center" vertical="center" wrapText="1"/>
    </xf>
    <xf numFmtId="0" fontId="7" fillId="2" borderId="26" xfId="11" applyFont="1" applyFill="1" applyBorder="1" applyAlignment="1">
      <alignment horizontal="center" vertical="center" wrapText="1"/>
    </xf>
    <xf numFmtId="0" fontId="7" fillId="2" borderId="10" xfId="11" applyFont="1" applyFill="1" applyBorder="1" applyAlignment="1">
      <alignment horizontal="center" vertical="center" wrapText="1"/>
    </xf>
    <xf numFmtId="0" fontId="7" fillId="2" borderId="11" xfId="11" applyFont="1" applyFill="1" applyBorder="1" applyAlignment="1">
      <alignment horizontal="center" vertical="center" wrapText="1"/>
    </xf>
    <xf numFmtId="0" fontId="93" fillId="3" borderId="0" xfId="26" applyFont="1" applyFill="1"/>
    <xf numFmtId="37" fontId="9" fillId="3" borderId="6" xfId="25" applyNumberFormat="1" applyFont="1" applyFill="1" applyBorder="1" applyAlignment="1">
      <alignment horizontal="center" vertical="center"/>
    </xf>
    <xf numFmtId="1" fontId="93" fillId="3" borderId="0" xfId="26" applyNumberFormat="1" applyFont="1" applyFill="1"/>
    <xf numFmtId="43" fontId="93" fillId="3" borderId="0" xfId="15" applyFont="1" applyFill="1"/>
    <xf numFmtId="37" fontId="9" fillId="3" borderId="134" xfId="25" applyNumberFormat="1" applyFont="1" applyFill="1" applyBorder="1" applyAlignment="1">
      <alignment horizontal="center" vertical="center"/>
    </xf>
    <xf numFmtId="37" fontId="9" fillId="3" borderId="11" xfId="25" applyNumberFormat="1" applyFont="1" applyFill="1" applyBorder="1" applyAlignment="1">
      <alignment horizontal="center" vertical="center"/>
    </xf>
    <xf numFmtId="0" fontId="93" fillId="3" borderId="0" xfId="27" applyFont="1" applyFill="1"/>
    <xf numFmtId="0" fontId="94" fillId="3" borderId="0" xfId="26" applyFont="1" applyFill="1"/>
    <xf numFmtId="0" fontId="91" fillId="3" borderId="0" xfId="27" applyFont="1" applyFill="1"/>
    <xf numFmtId="0" fontId="89" fillId="3" borderId="0" xfId="28" applyFont="1" applyFill="1" applyAlignment="1">
      <alignment vertical="center"/>
    </xf>
    <xf numFmtId="0" fontId="89" fillId="3" borderId="0" xfId="28" applyFont="1" applyFill="1" applyAlignment="1">
      <alignment horizontal="left" vertical="top"/>
    </xf>
    <xf numFmtId="0" fontId="88" fillId="3" borderId="0" xfId="28" applyFont="1" applyFill="1" applyAlignment="1">
      <alignment vertical="center"/>
    </xf>
    <xf numFmtId="0" fontId="95" fillId="3" borderId="0" xfId="28" applyFont="1" applyFill="1" applyAlignment="1">
      <alignment vertical="center"/>
    </xf>
    <xf numFmtId="0" fontId="96" fillId="3" borderId="0" xfId="28" applyFont="1" applyFill="1" applyAlignment="1">
      <alignment vertical="center"/>
    </xf>
    <xf numFmtId="0" fontId="91" fillId="3" borderId="0" xfId="28" applyFont="1" applyFill="1" applyAlignment="1">
      <alignment vertical="center"/>
    </xf>
    <xf numFmtId="0" fontId="7" fillId="2" borderId="139" xfId="28" applyFont="1" applyFill="1" applyBorder="1" applyAlignment="1">
      <alignment horizontal="center" vertical="center" wrapText="1"/>
    </xf>
    <xf numFmtId="0" fontId="7" fillId="2" borderId="55" xfId="28" applyFont="1" applyFill="1" applyBorder="1" applyAlignment="1">
      <alignment horizontal="center" vertical="center" wrapText="1"/>
    </xf>
    <xf numFmtId="0" fontId="90" fillId="3" borderId="0" xfId="28" applyFont="1" applyFill="1" applyAlignment="1">
      <alignment horizontal="center" vertical="center"/>
    </xf>
    <xf numFmtId="0" fontId="97" fillId="3" borderId="0" xfId="28" applyFont="1" applyFill="1" applyAlignment="1">
      <alignment horizontal="center" vertical="center"/>
    </xf>
    <xf numFmtId="0" fontId="93" fillId="3" borderId="0" xfId="28" applyFont="1" applyFill="1" applyAlignment="1">
      <alignment vertical="center"/>
    </xf>
    <xf numFmtId="0" fontId="10" fillId="3" borderId="0" xfId="28" applyFont="1" applyFill="1" applyAlignment="1">
      <alignment vertical="center"/>
    </xf>
    <xf numFmtId="0" fontId="98" fillId="3" borderId="0" xfId="28" applyFont="1" applyFill="1" applyAlignment="1">
      <alignment vertical="center"/>
    </xf>
    <xf numFmtId="0" fontId="94" fillId="3" borderId="0" xfId="28" applyFont="1" applyFill="1" applyAlignment="1">
      <alignment vertical="center"/>
    </xf>
    <xf numFmtId="0" fontId="3" fillId="3" borderId="0" xfId="28" applyFont="1" applyFill="1" applyAlignment="1">
      <alignment vertical="center"/>
    </xf>
    <xf numFmtId="0" fontId="5" fillId="3" borderId="0" xfId="28" applyFont="1" applyFill="1"/>
    <xf numFmtId="0" fontId="56" fillId="3" borderId="0" xfId="28" applyFont="1" applyFill="1"/>
    <xf numFmtId="167" fontId="56" fillId="3" borderId="0" xfId="28" applyNumberFormat="1" applyFont="1" applyFill="1"/>
    <xf numFmtId="0" fontId="6" fillId="3" borderId="0" xfId="28" applyFont="1" applyFill="1" applyAlignment="1">
      <alignment horizontal="left" vertical="center" indent="1"/>
    </xf>
    <xf numFmtId="0" fontId="6" fillId="3" borderId="0" xfId="28" applyFont="1" applyFill="1" applyAlignment="1">
      <alignment vertical="center"/>
    </xf>
    <xf numFmtId="0" fontId="45" fillId="3" borderId="0" xfId="28" applyFont="1" applyFill="1" applyAlignment="1">
      <alignment horizontal="center" vertical="center"/>
    </xf>
    <xf numFmtId="0" fontId="45" fillId="3" borderId="0" xfId="28" applyFont="1" applyFill="1" applyAlignment="1">
      <alignment vertical="center"/>
    </xf>
    <xf numFmtId="0" fontId="73" fillId="3" borderId="0" xfId="28" applyFont="1" applyFill="1" applyAlignment="1">
      <alignment vertical="center"/>
    </xf>
    <xf numFmtId="0" fontId="60" fillId="2" borderId="140" xfId="28" applyFont="1" applyFill="1" applyBorder="1" applyAlignment="1">
      <alignment horizontal="center" vertical="center"/>
    </xf>
    <xf numFmtId="169" fontId="7" fillId="2" borderId="139" xfId="28" applyNumberFormat="1" applyFont="1" applyFill="1" applyBorder="1" applyAlignment="1">
      <alignment horizontal="center" vertical="center"/>
    </xf>
    <xf numFmtId="169" fontId="7" fillId="2" borderId="55" xfId="28" applyNumberFormat="1" applyFont="1" applyFill="1" applyBorder="1" applyAlignment="1">
      <alignment horizontal="center" vertical="center"/>
    </xf>
    <xf numFmtId="169" fontId="7" fillId="2" borderId="54" xfId="28" applyNumberFormat="1" applyFont="1" applyFill="1" applyBorder="1" applyAlignment="1">
      <alignment horizontal="center" vertical="center"/>
    </xf>
    <xf numFmtId="169" fontId="7" fillId="2" borderId="56" xfId="28" applyNumberFormat="1" applyFont="1" applyFill="1" applyBorder="1" applyAlignment="1">
      <alignment horizontal="center" vertical="center"/>
    </xf>
    <xf numFmtId="169" fontId="7" fillId="2" borderId="136" xfId="28" applyNumberFormat="1" applyFont="1" applyFill="1" applyBorder="1" applyAlignment="1">
      <alignment horizontal="center" vertical="center"/>
    </xf>
    <xf numFmtId="0" fontId="7" fillId="3" borderId="0" xfId="28" applyFont="1" applyFill="1" applyAlignment="1">
      <alignment horizontal="center" vertical="center"/>
    </xf>
    <xf numFmtId="0" fontId="8" fillId="2" borderId="4" xfId="28" applyFont="1" applyFill="1" applyBorder="1" applyAlignment="1">
      <alignment vertical="center"/>
    </xf>
    <xf numFmtId="175" fontId="9" fillId="3" borderId="5" xfId="29" applyNumberFormat="1" applyFont="1" applyFill="1" applyBorder="1" applyAlignment="1">
      <alignment vertical="center"/>
    </xf>
    <xf numFmtId="3" fontId="9" fillId="3" borderId="5" xfId="28" applyNumberFormat="1" applyFont="1" applyFill="1" applyBorder="1" applyAlignment="1">
      <alignment vertical="center"/>
    </xf>
    <xf numFmtId="3" fontId="9" fillId="0" borderId="5" xfId="28" applyNumberFormat="1" applyFont="1" applyBorder="1" applyAlignment="1">
      <alignment vertical="center"/>
    </xf>
    <xf numFmtId="3" fontId="25" fillId="0" borderId="5" xfId="28" applyNumberFormat="1" applyFont="1" applyBorder="1" applyAlignment="1">
      <alignment vertical="center"/>
    </xf>
    <xf numFmtId="3" fontId="9" fillId="3" borderId="5" xfId="28" applyNumberFormat="1" applyFont="1" applyFill="1" applyBorder="1" applyAlignment="1">
      <alignment horizontal="center" vertical="center"/>
    </xf>
    <xf numFmtId="3" fontId="56" fillId="3" borderId="5" xfId="28" applyNumberFormat="1" applyFont="1" applyFill="1" applyBorder="1" applyAlignment="1">
      <alignment horizontal="center" vertical="center"/>
    </xf>
    <xf numFmtId="3" fontId="56" fillId="3" borderId="6" xfId="28" applyNumberFormat="1" applyFont="1" applyFill="1" applyBorder="1" applyAlignment="1">
      <alignment horizontal="center" vertical="center"/>
    </xf>
    <xf numFmtId="3" fontId="56" fillId="3" borderId="43" xfId="28" applyNumberFormat="1" applyFont="1" applyFill="1" applyBorder="1" applyAlignment="1">
      <alignment horizontal="center" vertical="center"/>
    </xf>
    <xf numFmtId="3" fontId="9" fillId="3" borderId="86" xfId="28" applyNumberFormat="1" applyFont="1" applyFill="1" applyBorder="1" applyAlignment="1">
      <alignment horizontal="center" vertical="center"/>
    </xf>
    <xf numFmtId="3" fontId="9" fillId="3" borderId="63" xfId="28" applyNumberFormat="1" applyFont="1" applyFill="1" applyBorder="1" applyAlignment="1">
      <alignment horizontal="center" vertical="center"/>
    </xf>
    <xf numFmtId="167" fontId="9" fillId="3" borderId="86" xfId="28" applyNumberFormat="1" applyFont="1" applyFill="1" applyBorder="1" applyAlignment="1">
      <alignment horizontal="center" vertical="center"/>
    </xf>
    <xf numFmtId="167" fontId="9" fillId="3" borderId="57" xfId="28" applyNumberFormat="1" applyFont="1" applyFill="1" applyBorder="1" applyAlignment="1">
      <alignment horizontal="center" vertical="center"/>
    </xf>
    <xf numFmtId="175" fontId="9" fillId="3" borderId="0" xfId="29" applyNumberFormat="1" applyFont="1" applyFill="1" applyBorder="1" applyAlignment="1">
      <alignment vertical="center"/>
    </xf>
    <xf numFmtId="0" fontId="8" fillId="2" borderId="4" xfId="28" applyFont="1" applyFill="1" applyBorder="1" applyAlignment="1">
      <alignment horizontal="left" vertical="center" indent="1"/>
    </xf>
    <xf numFmtId="0" fontId="9" fillId="3" borderId="5" xfId="28" applyFont="1" applyFill="1" applyBorder="1" applyAlignment="1">
      <alignment vertical="center"/>
    </xf>
    <xf numFmtId="166" fontId="9" fillId="3" borderId="5" xfId="28" applyNumberFormat="1" applyFont="1" applyFill="1" applyBorder="1" applyAlignment="1">
      <alignment vertical="center"/>
    </xf>
    <xf numFmtId="166" fontId="9" fillId="0" borderId="5" xfId="28" applyNumberFormat="1" applyFont="1" applyBorder="1" applyAlignment="1">
      <alignment vertical="center"/>
    </xf>
    <xf numFmtId="166" fontId="9" fillId="3" borderId="81" xfId="28" applyNumberFormat="1" applyFont="1" applyFill="1" applyBorder="1" applyAlignment="1">
      <alignment vertical="center"/>
    </xf>
    <xf numFmtId="166" fontId="9" fillId="3" borderId="5" xfId="28" applyNumberFormat="1" applyFont="1" applyFill="1" applyBorder="1" applyAlignment="1">
      <alignment horizontal="center" vertical="center"/>
    </xf>
    <xf numFmtId="166" fontId="56" fillId="3" borderId="5" xfId="28" applyNumberFormat="1" applyFont="1" applyFill="1" applyBorder="1" applyAlignment="1">
      <alignment horizontal="center" vertical="center"/>
    </xf>
    <xf numFmtId="166" fontId="56" fillId="0" borderId="5" xfId="28" applyNumberFormat="1" applyFont="1" applyBorder="1" applyAlignment="1">
      <alignment horizontal="center" vertical="center"/>
    </xf>
    <xf numFmtId="166" fontId="56" fillId="3" borderId="6" xfId="28" applyNumberFormat="1" applyFont="1" applyFill="1" applyBorder="1" applyAlignment="1">
      <alignment horizontal="center" vertical="center"/>
    </xf>
    <xf numFmtId="166" fontId="56" fillId="3" borderId="43" xfId="28" applyNumberFormat="1" applyFont="1" applyFill="1" applyBorder="1" applyAlignment="1">
      <alignment horizontal="center" vertical="center"/>
    </xf>
    <xf numFmtId="166" fontId="9" fillId="3" borderId="68" xfId="28" applyNumberFormat="1" applyFont="1" applyFill="1" applyBorder="1" applyAlignment="1">
      <alignment horizontal="center" vertical="center"/>
    </xf>
    <xf numFmtId="166" fontId="9" fillId="3" borderId="46" xfId="28" applyNumberFormat="1" applyFont="1" applyFill="1" applyBorder="1" applyAlignment="1">
      <alignment horizontal="center" vertical="center"/>
    </xf>
    <xf numFmtId="0" fontId="9" fillId="3" borderId="0" xfId="28" applyFont="1" applyFill="1" applyAlignment="1">
      <alignment vertical="center"/>
    </xf>
    <xf numFmtId="3" fontId="9" fillId="3" borderId="141" xfId="28" applyNumberFormat="1" applyFont="1" applyFill="1" applyBorder="1" applyAlignment="1">
      <alignment vertical="center"/>
    </xf>
    <xf numFmtId="3" fontId="9" fillId="3" borderId="141" xfId="28" applyNumberFormat="1" applyFont="1" applyFill="1" applyBorder="1" applyAlignment="1">
      <alignment horizontal="center" vertical="center"/>
    </xf>
    <xf numFmtId="3" fontId="56" fillId="3" borderId="141" xfId="28" applyNumberFormat="1" applyFont="1" applyFill="1" applyBorder="1" applyAlignment="1">
      <alignment horizontal="center" vertical="center"/>
    </xf>
    <xf numFmtId="3" fontId="56" fillId="0" borderId="141" xfId="28" applyNumberFormat="1" applyFont="1" applyBorder="1" applyAlignment="1">
      <alignment horizontal="center" vertical="center"/>
    </xf>
    <xf numFmtId="167" fontId="56" fillId="3" borderId="141" xfId="28" applyNumberFormat="1" applyFont="1" applyFill="1" applyBorder="1" applyAlignment="1">
      <alignment horizontal="center" vertical="center"/>
    </xf>
    <xf numFmtId="167" fontId="56" fillId="3" borderId="8" xfId="28" applyNumberFormat="1" applyFont="1" applyFill="1" applyBorder="1" applyAlignment="1">
      <alignment horizontal="center" vertical="center"/>
    </xf>
    <xf numFmtId="167" fontId="56" fillId="3" borderId="142" xfId="28" applyNumberFormat="1" applyFont="1" applyFill="1" applyBorder="1" applyAlignment="1">
      <alignment horizontal="center" vertical="center"/>
    </xf>
    <xf numFmtId="167" fontId="9" fillId="3" borderId="141" xfId="28" applyNumberFormat="1" applyFont="1" applyFill="1" applyBorder="1" applyAlignment="1">
      <alignment horizontal="center" vertical="center"/>
    </xf>
    <xf numFmtId="167" fontId="9" fillId="3" borderId="143" xfId="28" applyNumberFormat="1" applyFont="1" applyFill="1" applyBorder="1" applyAlignment="1">
      <alignment horizontal="center" vertical="center"/>
    </xf>
    <xf numFmtId="167" fontId="9" fillId="3" borderId="144" xfId="28" applyNumberFormat="1" applyFont="1" applyFill="1" applyBorder="1" applyAlignment="1">
      <alignment horizontal="center" vertical="center"/>
    </xf>
    <xf numFmtId="167" fontId="9" fillId="3" borderId="5" xfId="29" applyNumberFormat="1" applyFont="1" applyFill="1" applyBorder="1" applyAlignment="1">
      <alignment horizontal="center" vertical="center"/>
    </xf>
    <xf numFmtId="3" fontId="56" fillId="0" borderId="5" xfId="28" applyNumberFormat="1" applyFont="1" applyBorder="1" applyAlignment="1">
      <alignment horizontal="center" vertical="center"/>
    </xf>
    <xf numFmtId="167" fontId="56" fillId="3" borderId="5" xfId="28" applyNumberFormat="1" applyFont="1" applyFill="1" applyBorder="1" applyAlignment="1">
      <alignment horizontal="center" vertical="center"/>
    </xf>
    <xf numFmtId="167" fontId="56" fillId="3" borderId="6" xfId="28" applyNumberFormat="1" applyFont="1" applyFill="1" applyBorder="1" applyAlignment="1">
      <alignment horizontal="center" vertical="center"/>
    </xf>
    <xf numFmtId="167" fontId="56" fillId="3" borderId="43" xfId="28" applyNumberFormat="1" applyFont="1" applyFill="1" applyBorder="1" applyAlignment="1">
      <alignment horizontal="center" vertical="center"/>
    </xf>
    <xf numFmtId="167" fontId="9" fillId="3" borderId="5" xfId="28" applyNumberFormat="1" applyFont="1" applyFill="1" applyBorder="1" applyAlignment="1">
      <alignment horizontal="center" vertical="center"/>
    </xf>
    <xf numFmtId="167" fontId="9" fillId="3" borderId="68" xfId="28" applyNumberFormat="1" applyFont="1" applyFill="1" applyBorder="1" applyAlignment="1">
      <alignment horizontal="center" vertical="center"/>
    </xf>
    <xf numFmtId="167" fontId="9" fillId="3" borderId="46" xfId="28" applyNumberFormat="1" applyFont="1" applyFill="1" applyBorder="1" applyAlignment="1">
      <alignment horizontal="center" vertical="center"/>
    </xf>
    <xf numFmtId="0" fontId="9" fillId="3" borderId="0" xfId="28" applyFont="1" applyFill="1" applyAlignment="1">
      <alignment horizontal="center" vertical="center"/>
    </xf>
    <xf numFmtId="3" fontId="9" fillId="3" borderId="81" xfId="28" applyNumberFormat="1" applyFont="1" applyFill="1" applyBorder="1" applyAlignment="1">
      <alignment vertical="center"/>
    </xf>
    <xf numFmtId="3" fontId="9" fillId="3" borderId="145" xfId="28" applyNumberFormat="1" applyFont="1" applyFill="1" applyBorder="1" applyAlignment="1">
      <alignment vertical="center"/>
    </xf>
    <xf numFmtId="3" fontId="9" fillId="3" borderId="145" xfId="28" applyNumberFormat="1" applyFont="1" applyFill="1" applyBorder="1" applyAlignment="1">
      <alignment horizontal="center" vertical="center"/>
    </xf>
    <xf numFmtId="3" fontId="56" fillId="3" borderId="145" xfId="28" applyNumberFormat="1" applyFont="1" applyFill="1" applyBorder="1" applyAlignment="1">
      <alignment horizontal="center" vertical="center"/>
    </xf>
    <xf numFmtId="3" fontId="56" fillId="0" borderId="145" xfId="28" applyNumberFormat="1" applyFont="1" applyBorder="1" applyAlignment="1">
      <alignment horizontal="center" vertical="center"/>
    </xf>
    <xf numFmtId="3" fontId="56" fillId="3" borderId="146" xfId="28" applyNumberFormat="1" applyFont="1" applyFill="1" applyBorder="1" applyAlignment="1">
      <alignment horizontal="center" vertical="center"/>
    </xf>
    <xf numFmtId="3" fontId="56" fillId="3" borderId="147" xfId="28" applyNumberFormat="1" applyFont="1" applyFill="1" applyBorder="1" applyAlignment="1">
      <alignment horizontal="center" vertical="center"/>
    </xf>
    <xf numFmtId="3" fontId="9" fillId="3" borderId="148" xfId="28" applyNumberFormat="1" applyFont="1" applyFill="1" applyBorder="1" applyAlignment="1">
      <alignment horizontal="center" vertical="center"/>
    </xf>
    <xf numFmtId="3" fontId="9" fillId="3" borderId="149" xfId="28" applyNumberFormat="1" applyFont="1" applyFill="1" applyBorder="1" applyAlignment="1">
      <alignment horizontal="center" vertical="center"/>
    </xf>
    <xf numFmtId="3" fontId="9" fillId="3" borderId="68" xfId="28" applyNumberFormat="1" applyFont="1" applyFill="1" applyBorder="1" applyAlignment="1">
      <alignment horizontal="center" vertical="center"/>
    </xf>
    <xf numFmtId="3" fontId="9" fillId="3" borderId="46" xfId="28" applyNumberFormat="1" applyFont="1" applyFill="1" applyBorder="1" applyAlignment="1">
      <alignment horizontal="center" vertical="center"/>
    </xf>
    <xf numFmtId="167" fontId="9" fillId="3" borderId="5" xfId="28" applyNumberFormat="1" applyFont="1" applyFill="1" applyBorder="1" applyAlignment="1">
      <alignment vertical="center"/>
    </xf>
    <xf numFmtId="0" fontId="7" fillId="2" borderId="4" xfId="28" applyFont="1" applyFill="1" applyBorder="1" applyAlignment="1">
      <alignment vertical="center"/>
    </xf>
    <xf numFmtId="3" fontId="9" fillId="0" borderId="5" xfId="28" applyNumberFormat="1" applyFont="1" applyBorder="1" applyAlignment="1">
      <alignment horizontal="center" vertical="center"/>
    </xf>
    <xf numFmtId="167" fontId="9" fillId="0" borderId="46" xfId="28" applyNumberFormat="1" applyFont="1" applyBorder="1" applyAlignment="1">
      <alignment horizontal="center" vertical="center"/>
    </xf>
    <xf numFmtId="0" fontId="56" fillId="3" borderId="5" xfId="28" applyFont="1" applyFill="1" applyBorder="1" applyAlignment="1">
      <alignment horizontal="center" vertical="center"/>
    </xf>
    <xf numFmtId="3" fontId="56" fillId="0" borderId="6" xfId="28" applyNumberFormat="1" applyFont="1" applyBorder="1" applyAlignment="1">
      <alignment horizontal="center" vertical="center"/>
    </xf>
    <xf numFmtId="167" fontId="56" fillId="0" borderId="43" xfId="28" applyNumberFormat="1" applyFont="1" applyBorder="1" applyAlignment="1">
      <alignment horizontal="center" vertical="center"/>
    </xf>
    <xf numFmtId="167" fontId="9" fillId="0" borderId="68" xfId="28" applyNumberFormat="1" applyFont="1" applyBorder="1" applyAlignment="1">
      <alignment horizontal="center" vertical="center"/>
    </xf>
    <xf numFmtId="0" fontId="8" fillId="2" borderId="9" xfId="28" applyFont="1" applyFill="1" applyBorder="1" applyAlignment="1">
      <alignment horizontal="left" vertical="center" indent="1"/>
    </xf>
    <xf numFmtId="0" fontId="9" fillId="3" borderId="10" xfId="28" applyFont="1" applyFill="1" applyBorder="1" applyAlignment="1">
      <alignment vertical="center"/>
    </xf>
    <xf numFmtId="0" fontId="9" fillId="3" borderId="10" xfId="28" applyFont="1" applyFill="1" applyBorder="1" applyAlignment="1">
      <alignment horizontal="center" vertical="center"/>
    </xf>
    <xf numFmtId="0" fontId="56" fillId="3" borderId="10" xfId="28" applyFont="1" applyFill="1" applyBorder="1" applyAlignment="1">
      <alignment horizontal="center" vertical="center"/>
    </xf>
    <xf numFmtId="0" fontId="56" fillId="3" borderId="11" xfId="28" applyFont="1" applyFill="1" applyBorder="1" applyAlignment="1">
      <alignment horizontal="center" vertical="center"/>
    </xf>
    <xf numFmtId="0" fontId="56" fillId="3" borderId="44" xfId="28" applyFont="1" applyFill="1" applyBorder="1" applyAlignment="1">
      <alignment horizontal="center" vertical="center"/>
    </xf>
    <xf numFmtId="0" fontId="9" fillId="3" borderId="134" xfId="28" applyFont="1" applyFill="1" applyBorder="1" applyAlignment="1">
      <alignment horizontal="center" vertical="center"/>
    </xf>
    <xf numFmtId="0" fontId="9" fillId="3" borderId="47" xfId="28" applyFont="1" applyFill="1" applyBorder="1" applyAlignment="1">
      <alignment horizontal="center" vertical="center"/>
    </xf>
    <xf numFmtId="0" fontId="10" fillId="3" borderId="0" xfId="28" applyFont="1" applyFill="1"/>
    <xf numFmtId="0" fontId="39" fillId="3" borderId="0" xfId="28" applyFont="1" applyFill="1"/>
    <xf numFmtId="0" fontId="30" fillId="3" borderId="0" xfId="28" applyFont="1" applyFill="1" applyAlignment="1">
      <alignment vertical="center"/>
    </xf>
    <xf numFmtId="0" fontId="39" fillId="3" borderId="0" xfId="28" applyFont="1" applyFill="1" applyAlignment="1">
      <alignment vertical="center"/>
    </xf>
    <xf numFmtId="0" fontId="56" fillId="3" borderId="0" xfId="28" applyFont="1" applyFill="1" applyAlignment="1">
      <alignment vertical="center"/>
    </xf>
    <xf numFmtId="0" fontId="100" fillId="3" borderId="0" xfId="28" applyFont="1" applyFill="1" applyAlignment="1">
      <alignment vertical="center"/>
    </xf>
    <xf numFmtId="167" fontId="100" fillId="3" borderId="0" xfId="28" applyNumberFormat="1" applyFont="1" applyFill="1" applyAlignment="1">
      <alignment vertical="center"/>
    </xf>
    <xf numFmtId="0" fontId="8" fillId="3" borderId="0" xfId="28" applyFont="1" applyFill="1"/>
    <xf numFmtId="169" fontId="7" fillId="2" borderId="150" xfId="28" applyNumberFormat="1" applyFont="1" applyFill="1" applyBorder="1" applyAlignment="1">
      <alignment horizontal="center" vertical="center"/>
    </xf>
    <xf numFmtId="0" fontId="8" fillId="3" borderId="0" xfId="28" applyFont="1" applyFill="1" applyAlignment="1">
      <alignment horizontal="center" vertical="center"/>
    </xf>
    <xf numFmtId="0" fontId="8" fillId="2" borderId="4" xfId="28" applyFont="1" applyFill="1" applyBorder="1" applyAlignment="1">
      <alignment horizontal="center" vertical="center"/>
    </xf>
    <xf numFmtId="17" fontId="25" fillId="16" borderId="5" xfId="28" applyNumberFormat="1" applyFont="1" applyFill="1" applyBorder="1" applyAlignment="1">
      <alignment vertical="center"/>
    </xf>
    <xf numFmtId="17" fontId="25" fillId="0" borderId="5" xfId="28" applyNumberFormat="1" applyFont="1" applyBorder="1" applyAlignment="1">
      <alignment vertical="center"/>
    </xf>
    <xf numFmtId="17" fontId="25" fillId="3" borderId="5" xfId="28" applyNumberFormat="1" applyFont="1" applyFill="1" applyBorder="1" applyAlignment="1">
      <alignment vertical="center"/>
    </xf>
    <xf numFmtId="17" fontId="73" fillId="3" borderId="5" xfId="28" applyNumberFormat="1" applyFont="1" applyFill="1" applyBorder="1" applyAlignment="1">
      <alignment vertical="center"/>
    </xf>
    <xf numFmtId="17" fontId="73" fillId="3" borderId="6" xfId="28" applyNumberFormat="1" applyFont="1" applyFill="1" applyBorder="1" applyAlignment="1">
      <alignment vertical="center"/>
    </xf>
    <xf numFmtId="17" fontId="73" fillId="3" borderId="99" xfId="28" applyNumberFormat="1" applyFont="1" applyFill="1" applyBorder="1" applyAlignment="1">
      <alignment vertical="center"/>
    </xf>
    <xf numFmtId="17" fontId="73" fillId="3" borderId="86" xfId="28" applyNumberFormat="1" applyFont="1" applyFill="1" applyBorder="1" applyAlignment="1">
      <alignment vertical="center"/>
    </xf>
    <xf numFmtId="17" fontId="73" fillId="3" borderId="58" xfId="28" applyNumberFormat="1" applyFont="1" applyFill="1" applyBorder="1" applyAlignment="1">
      <alignment vertical="center"/>
    </xf>
    <xf numFmtId="167" fontId="9" fillId="3" borderId="4" xfId="28" applyNumberFormat="1" applyFont="1" applyFill="1" applyBorder="1" applyAlignment="1">
      <alignment horizontal="center" vertical="center"/>
    </xf>
    <xf numFmtId="167" fontId="9" fillId="0" borderId="5" xfId="28" applyNumberFormat="1" applyFont="1" applyBorder="1" applyAlignment="1">
      <alignment horizontal="center" vertical="center"/>
    </xf>
    <xf numFmtId="167" fontId="9" fillId="0" borderId="6" xfId="28" applyNumberFormat="1" applyFont="1" applyBorder="1" applyAlignment="1">
      <alignment horizontal="center" vertical="center"/>
    </xf>
    <xf numFmtId="0" fontId="8" fillId="2" borderId="4" xfId="28" applyFont="1" applyFill="1" applyBorder="1" applyAlignment="1">
      <alignment horizontal="left" vertical="center"/>
    </xf>
    <xf numFmtId="167" fontId="9" fillId="3" borderId="151" xfId="29" applyNumberFormat="1" applyFont="1" applyFill="1" applyBorder="1" applyAlignment="1">
      <alignment horizontal="center" vertical="center"/>
    </xf>
    <xf numFmtId="167" fontId="9" fillId="3" borderId="81" xfId="29" applyNumberFormat="1" applyFont="1" applyFill="1" applyBorder="1" applyAlignment="1">
      <alignment horizontal="center" vertical="center"/>
    </xf>
    <xf numFmtId="167" fontId="56" fillId="3" borderId="5" xfId="29" applyNumberFormat="1" applyFont="1" applyFill="1" applyBorder="1" applyAlignment="1">
      <alignment horizontal="center" vertical="center"/>
    </xf>
    <xf numFmtId="167" fontId="56" fillId="3" borderId="6" xfId="29" applyNumberFormat="1" applyFont="1" applyFill="1" applyBorder="1" applyAlignment="1">
      <alignment horizontal="center" vertical="center"/>
    </xf>
    <xf numFmtId="167" fontId="9" fillId="3" borderId="4" xfId="29" applyNumberFormat="1" applyFont="1" applyFill="1" applyBorder="1" applyAlignment="1">
      <alignment horizontal="center" vertical="center"/>
    </xf>
    <xf numFmtId="167" fontId="9" fillId="3" borderId="6" xfId="29" applyNumberFormat="1" applyFont="1" applyFill="1" applyBorder="1" applyAlignment="1">
      <alignment horizontal="center" vertical="center"/>
    </xf>
    <xf numFmtId="167" fontId="9" fillId="3" borderId="152" xfId="29" applyNumberFormat="1" applyFont="1" applyFill="1" applyBorder="1" applyAlignment="1">
      <alignment horizontal="center" vertical="center"/>
    </xf>
    <xf numFmtId="167" fontId="9" fillId="3" borderId="141" xfId="29" applyNumberFormat="1" applyFont="1" applyFill="1" applyBorder="1" applyAlignment="1">
      <alignment horizontal="center" vertical="center"/>
    </xf>
    <xf numFmtId="167" fontId="56" fillId="3" borderId="141" xfId="29" applyNumberFormat="1" applyFont="1" applyFill="1" applyBorder="1" applyAlignment="1">
      <alignment horizontal="center" vertical="center"/>
    </xf>
    <xf numFmtId="167" fontId="56" fillId="3" borderId="8" xfId="29" applyNumberFormat="1" applyFont="1" applyFill="1" applyBorder="1" applyAlignment="1">
      <alignment horizontal="center" vertical="center"/>
    </xf>
    <xf numFmtId="167" fontId="9" fillId="3" borderId="153" xfId="29" applyNumberFormat="1" applyFont="1" applyFill="1" applyBorder="1" applyAlignment="1">
      <alignment horizontal="center" vertical="center"/>
    </xf>
    <xf numFmtId="167" fontId="9" fillId="0" borderId="141" xfId="29" applyNumberFormat="1" applyFont="1" applyFill="1" applyBorder="1" applyAlignment="1">
      <alignment horizontal="center" vertical="center"/>
    </xf>
    <xf numFmtId="167" fontId="9" fillId="0" borderId="8" xfId="29" applyNumberFormat="1" applyFont="1" applyFill="1" applyBorder="1" applyAlignment="1">
      <alignment horizontal="center" vertical="center"/>
    </xf>
    <xf numFmtId="0" fontId="8" fillId="2" borderId="9" xfId="28" applyFont="1" applyFill="1" applyBorder="1" applyAlignment="1">
      <alignment horizontal="left" vertical="center"/>
    </xf>
    <xf numFmtId="41" fontId="9" fillId="3" borderId="10" xfId="28" applyNumberFormat="1" applyFont="1" applyFill="1" applyBorder="1" applyAlignment="1">
      <alignment horizontal="center" vertical="center"/>
    </xf>
    <xf numFmtId="41" fontId="9" fillId="0" borderId="10" xfId="28" applyNumberFormat="1" applyFont="1" applyBorder="1" applyAlignment="1">
      <alignment horizontal="center" vertical="center"/>
    </xf>
    <xf numFmtId="41" fontId="56" fillId="0" borderId="10" xfId="28" applyNumberFormat="1" applyFont="1" applyBorder="1" applyAlignment="1">
      <alignment horizontal="center" vertical="center"/>
    </xf>
    <xf numFmtId="167" fontId="56" fillId="0" borderId="10" xfId="28" applyNumberFormat="1" applyFont="1" applyBorder="1" applyAlignment="1">
      <alignment horizontal="center" vertical="center"/>
    </xf>
    <xf numFmtId="41" fontId="56" fillId="0" borderId="11" xfId="28" applyNumberFormat="1" applyFont="1" applyBorder="1" applyAlignment="1">
      <alignment horizontal="center" vertical="center"/>
    </xf>
    <xf numFmtId="41" fontId="9" fillId="0" borderId="9" xfId="28" applyNumberFormat="1" applyFont="1" applyBorder="1" applyAlignment="1">
      <alignment horizontal="center" vertical="center"/>
    </xf>
    <xf numFmtId="167" fontId="9" fillId="0" borderId="10" xfId="28" applyNumberFormat="1" applyFont="1" applyBorder="1" applyAlignment="1">
      <alignment horizontal="center" vertical="center"/>
    </xf>
    <xf numFmtId="167" fontId="9" fillId="0" borderId="11" xfId="28" applyNumberFormat="1" applyFont="1" applyBorder="1" applyAlignment="1">
      <alignment horizontal="center" vertical="center"/>
    </xf>
    <xf numFmtId="43" fontId="6" fillId="3" borderId="0" xfId="28" applyNumberFormat="1" applyFont="1" applyFill="1" applyAlignment="1">
      <alignment vertical="center"/>
    </xf>
    <xf numFmtId="0" fontId="3" fillId="0" borderId="0" xfId="28" applyFont="1" applyAlignment="1">
      <alignment vertical="center"/>
    </xf>
    <xf numFmtId="169" fontId="56" fillId="3" borderId="0" xfId="28" applyNumberFormat="1" applyFont="1" applyFill="1"/>
    <xf numFmtId="169" fontId="56" fillId="0" borderId="0" xfId="28" applyNumberFormat="1" applyFont="1"/>
    <xf numFmtId="169" fontId="7" fillId="2" borderId="154" xfId="28" applyNumberFormat="1" applyFont="1" applyFill="1" applyBorder="1" applyAlignment="1">
      <alignment horizontal="center" vertical="center"/>
    </xf>
    <xf numFmtId="169" fontId="7" fillId="2" borderId="155" xfId="28" applyNumberFormat="1" applyFont="1" applyFill="1" applyBorder="1" applyAlignment="1">
      <alignment horizontal="center" vertical="center"/>
    </xf>
    <xf numFmtId="0" fontId="60" fillId="2" borderId="4" xfId="28" applyFont="1" applyFill="1" applyBorder="1" applyAlignment="1">
      <alignment horizontal="center" vertical="center"/>
    </xf>
    <xf numFmtId="17" fontId="25" fillId="16" borderId="31" xfId="28" applyNumberFormat="1" applyFont="1" applyFill="1" applyBorder="1" applyAlignment="1">
      <alignment vertical="center"/>
    </xf>
    <xf numFmtId="17" fontId="25" fillId="0" borderId="31" xfId="28" applyNumberFormat="1" applyFont="1" applyBorder="1" applyAlignment="1">
      <alignment vertical="center"/>
    </xf>
    <xf numFmtId="17" fontId="25" fillId="0" borderId="0" xfId="28" applyNumberFormat="1" applyFont="1" applyAlignment="1">
      <alignment vertical="center"/>
    </xf>
    <xf numFmtId="17" fontId="25" fillId="0" borderId="5" xfId="28" applyNumberFormat="1" applyFont="1" applyBorder="1" applyAlignment="1">
      <alignment horizontal="center" vertical="center"/>
    </xf>
    <xf numFmtId="17" fontId="73" fillId="0" borderId="5" xfId="28" applyNumberFormat="1" applyFont="1" applyBorder="1" applyAlignment="1">
      <alignment horizontal="center" vertical="center"/>
    </xf>
    <xf numFmtId="17" fontId="73" fillId="0" borderId="6" xfId="28" applyNumberFormat="1" applyFont="1" applyBorder="1" applyAlignment="1">
      <alignment horizontal="center" vertical="center"/>
    </xf>
    <xf numFmtId="17" fontId="73" fillId="0" borderId="99" xfId="28" applyNumberFormat="1" applyFont="1" applyBorder="1" applyAlignment="1">
      <alignment horizontal="center" vertical="center"/>
    </xf>
    <xf numFmtId="17" fontId="73" fillId="0" borderId="86" xfId="28" applyNumberFormat="1" applyFont="1" applyBorder="1" applyAlignment="1">
      <alignment horizontal="center" vertical="center"/>
    </xf>
    <xf numFmtId="17" fontId="73" fillId="0" borderId="63" xfId="28" applyNumberFormat="1" applyFont="1" applyBorder="1" applyAlignment="1">
      <alignment horizontal="center" vertical="center"/>
    </xf>
    <xf numFmtId="17" fontId="73" fillId="0" borderId="57" xfId="28" applyNumberFormat="1" applyFont="1" applyBorder="1" applyAlignment="1">
      <alignment horizontal="center" vertical="center"/>
    </xf>
    <xf numFmtId="167" fontId="9" fillId="3" borderId="31" xfId="29" applyNumberFormat="1" applyFont="1" applyFill="1" applyBorder="1" applyAlignment="1">
      <alignment horizontal="center" vertical="center"/>
    </xf>
    <xf numFmtId="167" fontId="9" fillId="3" borderId="0" xfId="29" applyNumberFormat="1" applyFont="1" applyFill="1" applyBorder="1" applyAlignment="1">
      <alignment horizontal="center" vertical="center"/>
    </xf>
    <xf numFmtId="167" fontId="9" fillId="3" borderId="68" xfId="29" applyNumberFormat="1" applyFont="1" applyFill="1" applyBorder="1" applyAlignment="1">
      <alignment horizontal="center" vertical="center"/>
    </xf>
    <xf numFmtId="167" fontId="9" fillId="3" borderId="46" xfId="29" applyNumberFormat="1" applyFont="1" applyFill="1" applyBorder="1" applyAlignment="1">
      <alignment horizontal="center" vertical="center"/>
    </xf>
    <xf numFmtId="167" fontId="9" fillId="3" borderId="39" xfId="29" applyNumberFormat="1" applyFont="1" applyFill="1" applyBorder="1" applyAlignment="1">
      <alignment horizontal="center" vertical="center"/>
    </xf>
    <xf numFmtId="167" fontId="9" fillId="3" borderId="156" xfId="29" applyNumberFormat="1" applyFont="1" applyFill="1" applyBorder="1" applyAlignment="1">
      <alignment horizontal="center" vertical="center"/>
    </xf>
    <xf numFmtId="167" fontId="9" fillId="3" borderId="157" xfId="29" applyNumberFormat="1" applyFont="1" applyFill="1" applyBorder="1" applyAlignment="1">
      <alignment horizontal="center" vertical="center"/>
    </xf>
    <xf numFmtId="167" fontId="9" fillId="3" borderId="158" xfId="29" applyNumberFormat="1" applyFont="1" applyFill="1" applyBorder="1" applyAlignment="1">
      <alignment horizontal="center" vertical="center"/>
    </xf>
    <xf numFmtId="167" fontId="9" fillId="3" borderId="29" xfId="29" applyNumberFormat="1" applyFont="1" applyFill="1" applyBorder="1" applyAlignment="1">
      <alignment horizontal="center" vertical="center"/>
    </xf>
    <xf numFmtId="167" fontId="9" fillId="3" borderId="100" xfId="29" applyNumberFormat="1" applyFont="1" applyFill="1" applyBorder="1" applyAlignment="1">
      <alignment horizontal="center" vertical="center"/>
    </xf>
    <xf numFmtId="167" fontId="9" fillId="3" borderId="30" xfId="29" applyNumberFormat="1" applyFont="1" applyFill="1" applyBorder="1" applyAlignment="1">
      <alignment horizontal="center" vertical="center"/>
    </xf>
    <xf numFmtId="167" fontId="9" fillId="3" borderId="143" xfId="29" applyNumberFormat="1" applyFont="1" applyFill="1" applyBorder="1" applyAlignment="1">
      <alignment horizontal="center" vertical="center"/>
    </xf>
    <xf numFmtId="167" fontId="9" fillId="3" borderId="144" xfId="29" applyNumberFormat="1" applyFont="1" applyFill="1" applyBorder="1" applyAlignment="1">
      <alignment horizontal="center" vertical="center"/>
    </xf>
    <xf numFmtId="41" fontId="9" fillId="3" borderId="159" xfId="28" applyNumberFormat="1" applyFont="1" applyFill="1" applyBorder="1" applyAlignment="1">
      <alignment horizontal="center" vertical="center"/>
    </xf>
    <xf numFmtId="41" fontId="9" fillId="3" borderId="160" xfId="28" applyNumberFormat="1" applyFont="1" applyFill="1" applyBorder="1" applyAlignment="1">
      <alignment horizontal="center" vertical="center"/>
    </xf>
    <xf numFmtId="41" fontId="9" fillId="3" borderId="161" xfId="28" applyNumberFormat="1" applyFont="1" applyFill="1" applyBorder="1" applyAlignment="1">
      <alignment horizontal="center" vertical="center"/>
    </xf>
    <xf numFmtId="41" fontId="56" fillId="3" borderId="10" xfId="28" applyNumberFormat="1" applyFont="1" applyFill="1" applyBorder="1" applyAlignment="1">
      <alignment horizontal="center" vertical="center"/>
    </xf>
    <xf numFmtId="41" fontId="56" fillId="3" borderId="11" xfId="28" applyNumberFormat="1" applyFont="1" applyFill="1" applyBorder="1" applyAlignment="1">
      <alignment horizontal="center" vertical="center"/>
    </xf>
    <xf numFmtId="41" fontId="9" fillId="3" borderId="9" xfId="28" applyNumberFormat="1" applyFont="1" applyFill="1" applyBorder="1" applyAlignment="1">
      <alignment horizontal="center" vertical="center"/>
    </xf>
    <xf numFmtId="41" fontId="9" fillId="3" borderId="134" xfId="28" applyNumberFormat="1" applyFont="1" applyFill="1" applyBorder="1" applyAlignment="1">
      <alignment horizontal="center" vertical="center"/>
    </xf>
    <xf numFmtId="167" fontId="9" fillId="0" borderId="47" xfId="28" applyNumberFormat="1" applyFont="1" applyBorder="1" applyAlignment="1">
      <alignment horizontal="center" vertical="center"/>
    </xf>
    <xf numFmtId="43" fontId="56" fillId="3" borderId="0" xfId="28" applyNumberFormat="1" applyFont="1" applyFill="1" applyAlignment="1">
      <alignment vertical="center"/>
    </xf>
    <xf numFmtId="0" fontId="6" fillId="3" borderId="0" xfId="0" applyFont="1" applyFill="1"/>
    <xf numFmtId="0" fontId="3" fillId="3" borderId="0" xfId="30" applyFont="1" applyFill="1"/>
    <xf numFmtId="0" fontId="101" fillId="3" borderId="0" xfId="30" applyFont="1" applyFill="1"/>
    <xf numFmtId="0" fontId="102" fillId="3" borderId="0" xfId="19" applyFont="1" applyFill="1"/>
    <xf numFmtId="0" fontId="101" fillId="3" borderId="0" xfId="19" applyFont="1" applyFill="1"/>
    <xf numFmtId="0" fontId="103" fillId="3" borderId="0" xfId="30" applyFont="1" applyFill="1"/>
    <xf numFmtId="0" fontId="102" fillId="3" borderId="0" xfId="30" applyFont="1" applyFill="1" applyAlignment="1">
      <alignment horizontal="right"/>
    </xf>
    <xf numFmtId="173" fontId="102" fillId="3" borderId="0" xfId="31" applyNumberFormat="1" applyFont="1" applyFill="1" applyBorder="1" applyAlignment="1">
      <alignment horizontal="right"/>
    </xf>
    <xf numFmtId="173" fontId="10" fillId="3" borderId="0" xfId="31" applyNumberFormat="1" applyFont="1" applyFill="1" applyBorder="1" applyAlignment="1">
      <alignment horizontal="right"/>
    </xf>
    <xf numFmtId="0" fontId="25" fillId="2" borderId="162" xfId="30" applyFont="1" applyFill="1" applyBorder="1" applyAlignment="1">
      <alignment horizontal="center"/>
    </xf>
    <xf numFmtId="17" fontId="25" fillId="2" borderId="163" xfId="30" applyNumberFormat="1" applyFont="1" applyFill="1" applyBorder="1" applyAlignment="1">
      <alignment horizontal="center"/>
    </xf>
    <xf numFmtId="17" fontId="25" fillId="2" borderId="164" xfId="30" applyNumberFormat="1" applyFont="1" applyFill="1" applyBorder="1" applyAlignment="1">
      <alignment horizontal="center"/>
    </xf>
    <xf numFmtId="0" fontId="9" fillId="2" borderId="4" xfId="30" applyFont="1" applyFill="1" applyBorder="1"/>
    <xf numFmtId="173" fontId="9" fillId="0" borderId="5" xfId="31" applyNumberFormat="1" applyFont="1" applyBorder="1" applyAlignment="1">
      <alignment horizontal="center"/>
    </xf>
    <xf numFmtId="173" fontId="9" fillId="0" borderId="5" xfId="31" applyNumberFormat="1" applyFont="1" applyBorder="1" applyAlignment="1">
      <alignment horizontal="right" indent="1"/>
    </xf>
    <xf numFmtId="173" fontId="9" fillId="3" borderId="5" xfId="31" applyNumberFormat="1" applyFont="1" applyFill="1" applyBorder="1" applyAlignment="1">
      <alignment horizontal="right" indent="1"/>
    </xf>
    <xf numFmtId="166" fontId="9" fillId="3" borderId="5" xfId="31" applyNumberFormat="1" applyFont="1" applyFill="1" applyBorder="1" applyAlignment="1">
      <alignment horizontal="right" indent="1"/>
    </xf>
    <xf numFmtId="166" fontId="9" fillId="3" borderId="6" xfId="31" applyNumberFormat="1" applyFont="1" applyFill="1" applyBorder="1" applyAlignment="1">
      <alignment horizontal="right" indent="1"/>
    </xf>
    <xf numFmtId="173" fontId="9" fillId="0" borderId="5" xfId="31" applyNumberFormat="1" applyFont="1" applyFill="1" applyBorder="1" applyAlignment="1">
      <alignment horizontal="center"/>
    </xf>
    <xf numFmtId="173" fontId="9" fillId="0" borderId="5" xfId="31" applyNumberFormat="1" applyFont="1" applyFill="1" applyBorder="1" applyAlignment="1">
      <alignment horizontal="right" indent="1"/>
    </xf>
    <xf numFmtId="166" fontId="9" fillId="0" borderId="5" xfId="31" applyNumberFormat="1" applyFont="1" applyBorder="1" applyAlignment="1">
      <alignment horizontal="right" indent="1"/>
    </xf>
    <xf numFmtId="166" fontId="9" fillId="0" borderId="6" xfId="31" applyNumberFormat="1" applyFont="1" applyBorder="1" applyAlignment="1">
      <alignment horizontal="right" indent="1"/>
    </xf>
    <xf numFmtId="0" fontId="25" fillId="2" borderId="165" xfId="30" applyFont="1" applyFill="1" applyBorder="1" applyAlignment="1">
      <alignment horizontal="left"/>
    </xf>
    <xf numFmtId="173" fontId="25" fillId="0" borderId="166" xfId="31" applyNumberFormat="1" applyFont="1" applyBorder="1" applyAlignment="1">
      <alignment horizontal="center"/>
    </xf>
    <xf numFmtId="173" fontId="25" fillId="0" borderId="166" xfId="31" applyNumberFormat="1" applyFont="1" applyFill="1" applyBorder="1" applyAlignment="1">
      <alignment horizontal="center"/>
    </xf>
    <xf numFmtId="173" fontId="25" fillId="0" borderId="166" xfId="31" applyNumberFormat="1" applyFont="1" applyFill="1" applyBorder="1" applyAlignment="1">
      <alignment horizontal="right" indent="1"/>
    </xf>
    <xf numFmtId="166" fontId="25" fillId="0" borderId="166" xfId="31" applyNumberFormat="1" applyFont="1" applyFill="1" applyBorder="1" applyAlignment="1">
      <alignment horizontal="right" indent="1"/>
    </xf>
    <xf numFmtId="166" fontId="25" fillId="0" borderId="167" xfId="31" applyNumberFormat="1" applyFont="1" applyFill="1" applyBorder="1" applyAlignment="1">
      <alignment horizontal="right" indent="1"/>
    </xf>
    <xf numFmtId="0" fontId="25" fillId="3" borderId="0" xfId="30" applyFont="1" applyFill="1" applyAlignment="1">
      <alignment horizontal="left"/>
    </xf>
    <xf numFmtId="173" fontId="25" fillId="3" borderId="0" xfId="31" applyNumberFormat="1" applyFont="1" applyFill="1" applyBorder="1" applyAlignment="1">
      <alignment horizontal="center"/>
    </xf>
    <xf numFmtId="0" fontId="9" fillId="3" borderId="0" xfId="30" applyFont="1" applyFill="1"/>
    <xf numFmtId="0" fontId="9" fillId="3" borderId="0" xfId="30" applyFont="1" applyFill="1" applyAlignment="1">
      <alignment horizontal="center"/>
    </xf>
    <xf numFmtId="173" fontId="30" fillId="3" borderId="0" xfId="31" applyNumberFormat="1" applyFont="1" applyFill="1" applyBorder="1" applyAlignment="1">
      <alignment horizontal="right"/>
    </xf>
    <xf numFmtId="173" fontId="9" fillId="0" borderId="5" xfId="31" applyNumberFormat="1" applyFont="1" applyBorder="1"/>
    <xf numFmtId="173" fontId="9" fillId="3" borderId="5" xfId="31" quotePrefix="1" applyNumberFormat="1" applyFont="1" applyFill="1" applyBorder="1" applyAlignment="1"/>
    <xf numFmtId="0" fontId="30" fillId="2" borderId="4" xfId="30" applyFont="1" applyFill="1" applyBorder="1"/>
    <xf numFmtId="173" fontId="30" fillId="0" borderId="5" xfId="31" applyNumberFormat="1" applyFont="1" applyBorder="1"/>
    <xf numFmtId="173" fontId="30" fillId="0" borderId="5" xfId="31" applyNumberFormat="1" applyFont="1" applyBorder="1" applyAlignment="1">
      <alignment horizontal="right" indent="1"/>
    </xf>
    <xf numFmtId="173" fontId="30" fillId="3" borderId="5" xfId="31" applyNumberFormat="1" applyFont="1" applyFill="1" applyBorder="1" applyAlignment="1">
      <alignment horizontal="right" indent="1"/>
    </xf>
    <xf numFmtId="166" fontId="30" fillId="3" borderId="5" xfId="31" applyNumberFormat="1" applyFont="1" applyFill="1" applyBorder="1" applyAlignment="1">
      <alignment horizontal="right" indent="1"/>
    </xf>
    <xf numFmtId="166" fontId="30" fillId="3" borderId="6" xfId="31" applyNumberFormat="1" applyFont="1" applyFill="1" applyBorder="1" applyAlignment="1">
      <alignment horizontal="right" indent="1"/>
    </xf>
    <xf numFmtId="0" fontId="25" fillId="2" borderId="165" xfId="30" applyFont="1" applyFill="1" applyBorder="1"/>
    <xf numFmtId="173" fontId="25" fillId="0" borderId="166" xfId="31" applyNumberFormat="1" applyFont="1" applyBorder="1"/>
    <xf numFmtId="173" fontId="25" fillId="0" borderId="166" xfId="31" applyNumberFormat="1" applyFont="1" applyFill="1" applyBorder="1"/>
    <xf numFmtId="173" fontId="25" fillId="3" borderId="166" xfId="31" applyNumberFormat="1" applyFont="1" applyFill="1" applyBorder="1" applyAlignment="1">
      <alignment horizontal="right" indent="1"/>
    </xf>
    <xf numFmtId="166" fontId="25" fillId="3" borderId="166" xfId="31" applyNumberFormat="1" applyFont="1" applyFill="1" applyBorder="1" applyAlignment="1">
      <alignment horizontal="right" indent="1"/>
    </xf>
    <xf numFmtId="166" fontId="25" fillId="3" borderId="167" xfId="31" applyNumberFormat="1" applyFont="1" applyFill="1" applyBorder="1" applyAlignment="1">
      <alignment horizontal="right" indent="1"/>
    </xf>
    <xf numFmtId="10" fontId="6" fillId="3" borderId="0" xfId="29" applyNumberFormat="1" applyFont="1" applyFill="1" applyBorder="1" applyAlignment="1"/>
    <xf numFmtId="0" fontId="47" fillId="3" borderId="0" xfId="11" applyFont="1" applyFill="1" applyAlignment="1">
      <alignment horizontal="left" vertical="top"/>
    </xf>
    <xf numFmtId="167" fontId="101" fillId="3" borderId="0" xfId="30" applyNumberFormat="1" applyFont="1" applyFill="1"/>
    <xf numFmtId="168" fontId="101" fillId="3" borderId="0" xfId="13" applyNumberFormat="1" applyFont="1" applyFill="1" applyBorder="1"/>
    <xf numFmtId="166" fontId="9" fillId="3" borderId="0" xfId="31" applyNumberFormat="1" applyFont="1" applyFill="1" applyBorder="1" applyAlignment="1">
      <alignment horizontal="right" indent="1"/>
    </xf>
    <xf numFmtId="166" fontId="30" fillId="3" borderId="0" xfId="31" applyNumberFormat="1" applyFont="1" applyFill="1" applyBorder="1" applyAlignment="1">
      <alignment horizontal="right" indent="1"/>
    </xf>
    <xf numFmtId="166" fontId="25" fillId="3" borderId="0" xfId="31" applyNumberFormat="1" applyFont="1" applyFill="1" applyBorder="1" applyAlignment="1">
      <alignment horizontal="right" indent="1"/>
    </xf>
    <xf numFmtId="43" fontId="101" fillId="3" borderId="0" xfId="32" applyFont="1" applyFill="1" applyBorder="1"/>
    <xf numFmtId="166" fontId="101" fillId="3" borderId="0" xfId="19" applyNumberFormat="1" applyFont="1" applyFill="1"/>
    <xf numFmtId="0" fontId="8" fillId="0" borderId="0" xfId="11" applyFont="1"/>
    <xf numFmtId="0" fontId="8" fillId="2" borderId="16" xfId="11" applyFont="1" applyFill="1" applyBorder="1"/>
    <xf numFmtId="17" fontId="25" fillId="2" borderId="168" xfId="11" applyNumberFormat="1" applyFont="1" applyFill="1" applyBorder="1" applyAlignment="1">
      <alignment horizontal="center"/>
    </xf>
    <xf numFmtId="17" fontId="25" fillId="2" borderId="169" xfId="11" applyNumberFormat="1" applyFont="1" applyFill="1" applyBorder="1" applyAlignment="1">
      <alignment horizontal="center"/>
    </xf>
    <xf numFmtId="17" fontId="25" fillId="2" borderId="169" xfId="11" quotePrefix="1" applyNumberFormat="1" applyFont="1" applyFill="1" applyBorder="1" applyAlignment="1">
      <alignment horizontal="center"/>
    </xf>
    <xf numFmtId="0" fontId="9" fillId="3" borderId="0" xfId="11" applyFont="1" applyFill="1"/>
    <xf numFmtId="0" fontId="8" fillId="2" borderId="21" xfId="11" applyFont="1" applyFill="1" applyBorder="1"/>
    <xf numFmtId="167" fontId="9" fillId="3" borderId="46" xfId="11" applyNumberFormat="1" applyFont="1" applyFill="1" applyBorder="1"/>
    <xf numFmtId="167" fontId="9" fillId="3" borderId="7" xfId="11" applyNumberFormat="1" applyFont="1" applyFill="1" applyBorder="1"/>
    <xf numFmtId="0" fontId="7" fillId="2" borderId="21" xfId="11" applyFont="1" applyFill="1" applyBorder="1"/>
    <xf numFmtId="167" fontId="25" fillId="3" borderId="46" xfId="11" applyNumberFormat="1" applyFont="1" applyFill="1" applyBorder="1"/>
    <xf numFmtId="167" fontId="25" fillId="3" borderId="7" xfId="11" applyNumberFormat="1" applyFont="1" applyFill="1" applyBorder="1"/>
    <xf numFmtId="167" fontId="9" fillId="3" borderId="0" xfId="11" applyNumberFormat="1" applyFont="1" applyFill="1"/>
    <xf numFmtId="43" fontId="9" fillId="3" borderId="0" xfId="11" applyNumberFormat="1" applyFont="1" applyFill="1"/>
    <xf numFmtId="173" fontId="9" fillId="3" borderId="7" xfId="11" applyNumberFormat="1" applyFont="1" applyFill="1" applyBorder="1"/>
    <xf numFmtId="0" fontId="7" fillId="2" borderId="24" xfId="11" applyFont="1" applyFill="1" applyBorder="1"/>
    <xf numFmtId="167" fontId="25" fillId="3" borderId="47" xfId="11" applyNumberFormat="1" applyFont="1" applyFill="1" applyBorder="1"/>
    <xf numFmtId="167" fontId="25" fillId="3" borderId="41" xfId="11" applyNumberFormat="1" applyFont="1" applyFill="1" applyBorder="1"/>
    <xf numFmtId="10" fontId="6" fillId="3" borderId="0" xfId="29" applyNumberFormat="1" applyFont="1" applyFill="1" applyBorder="1" applyAlignment="1">
      <alignment vertical="center"/>
    </xf>
    <xf numFmtId="0" fontId="39" fillId="3" borderId="0" xfId="11" applyFont="1" applyFill="1"/>
    <xf numFmtId="0" fontId="68" fillId="3" borderId="0" xfId="0" applyFont="1" applyFill="1" applyAlignment="1" applyProtection="1">
      <alignment horizontal="left"/>
      <protection locked="0"/>
    </xf>
    <xf numFmtId="0" fontId="0" fillId="3" borderId="0" xfId="0" applyFill="1"/>
    <xf numFmtId="0" fontId="45" fillId="3" borderId="0" xfId="0" applyFont="1" applyFill="1" applyAlignment="1">
      <alignment horizontal="center"/>
    </xf>
    <xf numFmtId="0" fontId="10" fillId="3" borderId="0" xfId="0" applyFont="1" applyFill="1" applyAlignment="1">
      <alignment horizontal="right"/>
    </xf>
    <xf numFmtId="0" fontId="0" fillId="3" borderId="0" xfId="0" applyFill="1" applyAlignment="1">
      <alignment vertical="center"/>
    </xf>
    <xf numFmtId="3" fontId="7" fillId="2" borderId="4" xfId="0" applyNumberFormat="1" applyFont="1" applyFill="1" applyBorder="1" applyAlignment="1">
      <alignment vertical="center"/>
    </xf>
    <xf numFmtId="173" fontId="9" fillId="3" borderId="5" xfId="4" applyNumberFormat="1" applyFont="1" applyFill="1" applyBorder="1" applyAlignment="1">
      <alignment vertical="center"/>
    </xf>
    <xf numFmtId="166" fontId="25" fillId="3" borderId="6" xfId="4" applyNumberFormat="1" applyFont="1" applyFill="1" applyBorder="1" applyAlignment="1">
      <alignment vertical="center"/>
    </xf>
    <xf numFmtId="3" fontId="7" fillId="2" borderId="4" xfId="0" applyNumberFormat="1" applyFont="1" applyFill="1" applyBorder="1" applyAlignment="1">
      <alignment vertical="center" wrapText="1"/>
    </xf>
    <xf numFmtId="3" fontId="7" fillId="2" borderId="165" xfId="0" applyNumberFormat="1" applyFont="1" applyFill="1" applyBorder="1" applyAlignment="1">
      <alignment horizontal="left" vertical="center"/>
    </xf>
    <xf numFmtId="166" fontId="25" fillId="3" borderId="166" xfId="4" applyNumberFormat="1" applyFont="1" applyFill="1" applyBorder="1" applyAlignment="1">
      <alignment vertical="center"/>
    </xf>
    <xf numFmtId="166" fontId="25" fillId="3" borderId="167" xfId="4" applyNumberFormat="1" applyFont="1" applyFill="1" applyBorder="1" applyAlignment="1">
      <alignment vertical="center"/>
    </xf>
    <xf numFmtId="0" fontId="108" fillId="3" borderId="0" xfId="33" applyFont="1" applyFill="1" applyAlignment="1">
      <alignment horizontal="right" vertical="center"/>
    </xf>
    <xf numFmtId="0" fontId="107" fillId="3" borderId="0" xfId="33" applyFill="1"/>
    <xf numFmtId="0" fontId="109" fillId="2" borderId="0" xfId="33" applyFont="1" applyFill="1" applyAlignment="1">
      <alignment horizontal="center"/>
    </xf>
    <xf numFmtId="0" fontId="110" fillId="3" borderId="0" xfId="33" applyFont="1" applyFill="1" applyAlignment="1">
      <alignment horizontal="left"/>
    </xf>
    <xf numFmtId="0" fontId="9" fillId="3" borderId="0" xfId="33" applyFont="1" applyFill="1"/>
    <xf numFmtId="0" fontId="111" fillId="3" borderId="0" xfId="34" applyFont="1" applyFill="1" applyAlignment="1">
      <alignment horizontal="justify" vertical="center"/>
    </xf>
    <xf numFmtId="0" fontId="7" fillId="7" borderId="173" xfId="11" applyFont="1" applyFill="1" applyBorder="1" applyAlignment="1">
      <alignment horizontal="center" vertical="center"/>
    </xf>
    <xf numFmtId="0" fontId="7" fillId="7" borderId="174" xfId="11" applyFont="1" applyFill="1" applyBorder="1" applyAlignment="1">
      <alignment horizontal="center" vertical="center"/>
    </xf>
    <xf numFmtId="0" fontId="7" fillId="7" borderId="175" xfId="11" applyFont="1" applyFill="1" applyBorder="1" applyAlignment="1">
      <alignment horizontal="center" vertical="center"/>
    </xf>
    <xf numFmtId="0" fontId="7" fillId="7" borderId="0" xfId="11" applyFont="1" applyFill="1" applyBorder="1" applyAlignment="1">
      <alignment horizontal="center" vertical="center"/>
    </xf>
    <xf numFmtId="0" fontId="8" fillId="7" borderId="176" xfId="11" applyFont="1" applyFill="1" applyBorder="1" applyAlignment="1">
      <alignment horizontal="center" vertical="center"/>
    </xf>
    <xf numFmtId="0" fontId="7" fillId="7" borderId="177" xfId="11" applyFont="1" applyFill="1" applyBorder="1" applyAlignment="1">
      <alignment horizontal="center" vertical="center"/>
    </xf>
    <xf numFmtId="0" fontId="7" fillId="11" borderId="137" xfId="11" applyFont="1" applyFill="1" applyBorder="1" applyAlignment="1" applyProtection="1">
      <alignment horizontal="center" vertical="center"/>
      <protection hidden="1"/>
    </xf>
    <xf numFmtId="0" fontId="8" fillId="3" borderId="0" xfId="11" applyFont="1" applyFill="1" applyBorder="1" applyAlignment="1" applyProtection="1">
      <alignment horizontal="center" vertical="center"/>
      <protection hidden="1"/>
    </xf>
    <xf numFmtId="0" fontId="7" fillId="3" borderId="175" xfId="11" applyFont="1" applyFill="1" applyBorder="1" applyAlignment="1" applyProtection="1">
      <alignment horizontal="center" vertical="center"/>
      <protection hidden="1"/>
    </xf>
    <xf numFmtId="17" fontId="7" fillId="11" borderId="137" xfId="11" applyNumberFormat="1" applyFont="1" applyFill="1" applyBorder="1" applyAlignment="1">
      <alignment horizontal="center" vertical="center"/>
    </xf>
    <xf numFmtId="171" fontId="8" fillId="3" borderId="0" xfId="11" applyNumberFormat="1" applyFont="1" applyFill="1" applyBorder="1" applyAlignment="1">
      <alignment horizontal="center" vertical="center"/>
    </xf>
    <xf numFmtId="171" fontId="7" fillId="3" borderId="175" xfId="11" applyNumberFormat="1" applyFont="1" applyFill="1" applyBorder="1" applyAlignment="1">
      <alignment horizontal="center" vertical="center"/>
    </xf>
    <xf numFmtId="17" fontId="7" fillId="12" borderId="137" xfId="11" applyNumberFormat="1" applyFont="1" applyFill="1" applyBorder="1" applyAlignment="1">
      <alignment horizontal="center" vertical="center"/>
    </xf>
    <xf numFmtId="17" fontId="7" fillId="13" borderId="137" xfId="11" applyNumberFormat="1" applyFont="1" applyFill="1" applyBorder="1" applyAlignment="1">
      <alignment horizontal="center" vertical="center"/>
    </xf>
    <xf numFmtId="17" fontId="7" fillId="14" borderId="137" xfId="11" applyNumberFormat="1" applyFont="1" applyFill="1" applyBorder="1" applyAlignment="1">
      <alignment horizontal="center" vertical="center"/>
    </xf>
    <xf numFmtId="17" fontId="7" fillId="14" borderId="178" xfId="11" applyNumberFormat="1" applyFont="1" applyFill="1" applyBorder="1" applyAlignment="1">
      <alignment horizontal="center" vertical="center"/>
    </xf>
    <xf numFmtId="171" fontId="8" fillId="0" borderId="0" xfId="11" applyNumberFormat="1" applyFont="1" applyBorder="1" applyAlignment="1">
      <alignment horizontal="center" vertical="center"/>
    </xf>
    <xf numFmtId="171" fontId="7" fillId="3" borderId="179" xfId="11" applyNumberFormat="1" applyFont="1" applyFill="1" applyBorder="1" applyAlignment="1">
      <alignment horizontal="center" vertical="center"/>
    </xf>
    <xf numFmtId="17" fontId="7" fillId="14" borderId="109" xfId="11" applyNumberFormat="1" applyFont="1" applyFill="1" applyBorder="1" applyAlignment="1">
      <alignment horizontal="center" vertical="center"/>
    </xf>
    <xf numFmtId="17" fontId="7" fillId="14" borderId="180" xfId="11" applyNumberFormat="1" applyFont="1" applyFill="1" applyBorder="1" applyAlignment="1">
      <alignment horizontal="center" vertical="center"/>
    </xf>
    <xf numFmtId="171" fontId="8" fillId="0" borderId="181" xfId="11" applyNumberFormat="1" applyFont="1" applyBorder="1" applyAlignment="1">
      <alignment horizontal="center" vertical="center"/>
    </xf>
    <xf numFmtId="171" fontId="8" fillId="3" borderId="181" xfId="11" applyNumberFormat="1" applyFont="1" applyFill="1" applyBorder="1" applyAlignment="1">
      <alignment horizontal="center" vertical="center"/>
    </xf>
    <xf numFmtId="171" fontId="7" fillId="3" borderId="182" xfId="11" applyNumberFormat="1" applyFont="1" applyFill="1" applyBorder="1" applyAlignment="1">
      <alignment horizontal="center" vertical="center"/>
    </xf>
    <xf numFmtId="171" fontId="8" fillId="3" borderId="180" xfId="11" applyNumberFormat="1" applyFont="1" applyFill="1" applyBorder="1" applyAlignment="1">
      <alignment horizontal="center" vertical="center"/>
    </xf>
    <xf numFmtId="171" fontId="7" fillId="3" borderId="183" xfId="11" applyNumberFormat="1" applyFont="1" applyFill="1" applyBorder="1" applyAlignment="1">
      <alignment horizontal="center" vertical="center"/>
    </xf>
    <xf numFmtId="0" fontId="3" fillId="3" borderId="0" xfId="35" applyFont="1" applyFill="1" applyAlignment="1">
      <alignment vertical="center"/>
    </xf>
    <xf numFmtId="0" fontId="5" fillId="3" borderId="0" xfId="11" applyFont="1" applyFill="1" applyAlignment="1">
      <alignment vertical="center"/>
    </xf>
    <xf numFmtId="166" fontId="25" fillId="0" borderId="7" xfId="11" applyNumberFormat="1" applyFont="1" applyBorder="1"/>
    <xf numFmtId="0" fontId="9" fillId="0" borderId="7" xfId="11" applyFont="1" applyBorder="1"/>
    <xf numFmtId="166" fontId="9" fillId="0" borderId="7" xfId="11" applyNumberFormat="1" applyFont="1" applyBorder="1"/>
    <xf numFmtId="166" fontId="25" fillId="0" borderId="41" xfId="11" applyNumberFormat="1" applyFont="1" applyBorder="1"/>
    <xf numFmtId="0" fontId="30" fillId="0" borderId="0" xfId="11" applyFont="1" applyAlignment="1">
      <alignment horizontal="right"/>
    </xf>
    <xf numFmtId="0" fontId="5" fillId="0" borderId="41" xfId="11" applyFont="1" applyBorder="1"/>
    <xf numFmtId="0" fontId="11" fillId="3" borderId="0" xfId="11" applyFont="1" applyFill="1"/>
    <xf numFmtId="0" fontId="39" fillId="3" borderId="0" xfId="11" applyFont="1" applyFill="1" applyAlignment="1">
      <alignment vertical="center"/>
    </xf>
    <xf numFmtId="0" fontId="6" fillId="4" borderId="0" xfId="11" applyFont="1" applyFill="1"/>
    <xf numFmtId="0" fontId="6" fillId="3" borderId="0" xfId="11" applyFont="1" applyFill="1" applyAlignment="1">
      <alignment horizontal="right"/>
    </xf>
    <xf numFmtId="0" fontId="7" fillId="7" borderId="169" xfId="11" applyFont="1" applyFill="1" applyBorder="1" applyAlignment="1">
      <alignment horizontal="center"/>
    </xf>
    <xf numFmtId="17" fontId="7" fillId="7" borderId="169" xfId="11" applyNumberFormat="1" applyFont="1" applyFill="1" applyBorder="1" applyAlignment="1">
      <alignment horizontal="center"/>
    </xf>
    <xf numFmtId="17" fontId="7" fillId="7" borderId="169" xfId="11" quotePrefix="1" applyNumberFormat="1" applyFont="1" applyFill="1" applyBorder="1" applyAlignment="1">
      <alignment horizontal="center"/>
    </xf>
    <xf numFmtId="0" fontId="8" fillId="7" borderId="7" xfId="11" applyFont="1" applyFill="1" applyBorder="1" applyAlignment="1">
      <alignment horizontal="center"/>
    </xf>
    <xf numFmtId="0" fontId="6" fillId="3" borderId="7" xfId="11" applyFont="1" applyFill="1" applyBorder="1"/>
    <xf numFmtId="0" fontId="8" fillId="3" borderId="7" xfId="11" applyFont="1" applyFill="1" applyBorder="1"/>
    <xf numFmtId="0" fontId="7" fillId="7" borderId="7" xfId="11" applyFont="1" applyFill="1" applyBorder="1"/>
    <xf numFmtId="166" fontId="45" fillId="3" borderId="7" xfId="11" applyNumberFormat="1" applyFont="1" applyFill="1" applyBorder="1"/>
    <xf numFmtId="166" fontId="7" fillId="3" borderId="7" xfId="11" applyNumberFormat="1" applyFont="1" applyFill="1" applyBorder="1"/>
    <xf numFmtId="166" fontId="3" fillId="3" borderId="7" xfId="11" applyNumberFormat="1" applyFont="1" applyFill="1" applyBorder="1"/>
    <xf numFmtId="0" fontId="8" fillId="7" borderId="7" xfId="11" applyFont="1" applyFill="1" applyBorder="1"/>
    <xf numFmtId="166" fontId="6" fillId="3" borderId="7" xfId="11" applyNumberFormat="1" applyFont="1" applyFill="1" applyBorder="1"/>
    <xf numFmtId="166" fontId="8" fillId="3" borderId="7" xfId="11" applyNumberFormat="1" applyFont="1" applyFill="1" applyBorder="1"/>
    <xf numFmtId="166" fontId="5" fillId="3" borderId="7" xfId="11" applyNumberFormat="1" applyFont="1" applyFill="1" applyBorder="1"/>
    <xf numFmtId="167" fontId="6" fillId="3" borderId="7" xfId="4" applyNumberFormat="1" applyFont="1" applyFill="1" applyBorder="1"/>
    <xf numFmtId="0" fontId="45" fillId="3" borderId="7" xfId="11" applyFont="1" applyFill="1" applyBorder="1"/>
    <xf numFmtId="0" fontId="7" fillId="3" borderId="7" xfId="11" applyFont="1" applyFill="1" applyBorder="1"/>
    <xf numFmtId="0" fontId="3" fillId="3" borderId="7" xfId="11" applyFont="1" applyFill="1" applyBorder="1"/>
    <xf numFmtId="0" fontId="25" fillId="3" borderId="7" xfId="11" applyFont="1" applyFill="1" applyBorder="1"/>
    <xf numFmtId="0" fontId="25" fillId="0" borderId="7" xfId="11" applyFont="1" applyBorder="1"/>
    <xf numFmtId="166" fontId="6" fillId="0" borderId="7" xfId="11" applyNumberFormat="1" applyFont="1" applyBorder="1"/>
    <xf numFmtId="0" fontId="7" fillId="7" borderId="7" xfId="11" applyFont="1" applyFill="1" applyBorder="1" applyAlignment="1">
      <alignment wrapText="1"/>
    </xf>
    <xf numFmtId="166" fontId="45" fillId="3" borderId="7" xfId="11" applyNumberFormat="1" applyFont="1" applyFill="1" applyBorder="1" applyAlignment="1">
      <alignment vertical="center"/>
    </xf>
    <xf numFmtId="166" fontId="7" fillId="3" borderId="7" xfId="11" applyNumberFormat="1" applyFont="1" applyFill="1" applyBorder="1" applyAlignment="1">
      <alignment vertical="center"/>
    </xf>
    <xf numFmtId="166" fontId="3" fillId="3" borderId="7" xfId="11" applyNumberFormat="1" applyFont="1" applyFill="1" applyBorder="1" applyAlignment="1">
      <alignment vertical="center"/>
    </xf>
    <xf numFmtId="0" fontId="8" fillId="7" borderId="41" xfId="11" applyFont="1" applyFill="1" applyBorder="1"/>
    <xf numFmtId="0" fontId="6" fillId="3" borderId="41" xfId="11" applyFont="1" applyFill="1" applyBorder="1"/>
    <xf numFmtId="0" fontId="5" fillId="3" borderId="41" xfId="11" applyFont="1" applyFill="1" applyBorder="1"/>
    <xf numFmtId="0" fontId="9" fillId="0" borderId="41" xfId="11" applyFont="1" applyBorder="1"/>
    <xf numFmtId="166" fontId="10" fillId="3" borderId="0" xfId="11" applyNumberFormat="1" applyFont="1" applyFill="1"/>
    <xf numFmtId="166" fontId="10" fillId="3" borderId="0" xfId="11" applyNumberFormat="1" applyFont="1" applyFill="1" applyAlignment="1">
      <alignment vertical="center"/>
    </xf>
    <xf numFmtId="168" fontId="6" fillId="3" borderId="0" xfId="5" applyNumberFormat="1" applyFont="1" applyFill="1"/>
    <xf numFmtId="0" fontId="3" fillId="3" borderId="0" xfId="3" applyFont="1" applyFill="1" applyAlignment="1">
      <alignment vertical="center"/>
    </xf>
    <xf numFmtId="0" fontId="25" fillId="3" borderId="0" xfId="3" applyFont="1" applyFill="1"/>
    <xf numFmtId="0" fontId="9" fillId="3" borderId="0" xfId="3" applyFont="1" applyFill="1"/>
    <xf numFmtId="0" fontId="9" fillId="0" borderId="0" xfId="3" applyFont="1"/>
    <xf numFmtId="0" fontId="8" fillId="3" borderId="0" xfId="3" applyFont="1" applyFill="1"/>
    <xf numFmtId="0" fontId="7" fillId="2" borderId="70" xfId="3" applyFont="1" applyFill="1" applyBorder="1" applyAlignment="1">
      <alignment horizontal="center" vertical="center"/>
    </xf>
    <xf numFmtId="0" fontId="7" fillId="2" borderId="71" xfId="3" applyFont="1" applyFill="1" applyBorder="1" applyAlignment="1">
      <alignment horizontal="center" vertical="center"/>
    </xf>
    <xf numFmtId="0" fontId="7" fillId="2" borderId="72" xfId="3" applyFont="1" applyFill="1" applyBorder="1" applyAlignment="1">
      <alignment horizontal="center" vertical="center"/>
    </xf>
    <xf numFmtId="0" fontId="7" fillId="2" borderId="184" xfId="3" applyFont="1" applyFill="1" applyBorder="1" applyAlignment="1">
      <alignment horizontal="center" vertical="center"/>
    </xf>
    <xf numFmtId="0" fontId="7" fillId="2" borderId="99" xfId="3" applyFont="1" applyFill="1" applyBorder="1" applyAlignment="1">
      <alignment horizontal="right" vertical="center" wrapText="1"/>
    </xf>
    <xf numFmtId="164" fontId="9" fillId="3" borderId="62" xfId="3" applyNumberFormat="1" applyFont="1" applyFill="1" applyBorder="1" applyAlignment="1">
      <alignment horizontal="center" vertical="center"/>
    </xf>
    <xf numFmtId="164" fontId="9" fillId="3" borderId="63" xfId="3" applyNumberFormat="1" applyFont="1" applyFill="1" applyBorder="1" applyAlignment="1">
      <alignment horizontal="center" vertical="center"/>
    </xf>
    <xf numFmtId="164" fontId="9" fillId="3" borderId="98" xfId="3" applyNumberFormat="1" applyFont="1" applyFill="1" applyBorder="1" applyAlignment="1">
      <alignment horizontal="center" vertical="center"/>
    </xf>
    <xf numFmtId="164" fontId="9" fillId="3" borderId="0" xfId="3" applyNumberFormat="1" applyFont="1" applyFill="1" applyAlignment="1">
      <alignment horizontal="center" vertical="center"/>
    </xf>
    <xf numFmtId="164" fontId="9" fillId="3" borderId="46" xfId="3" applyNumberFormat="1" applyFont="1" applyFill="1" applyBorder="1" applyAlignment="1">
      <alignment horizontal="center" vertical="center"/>
    </xf>
    <xf numFmtId="0" fontId="7" fillId="2" borderId="4" xfId="3" applyFont="1" applyFill="1" applyBorder="1" applyAlignment="1">
      <alignment horizontal="right" vertical="center"/>
    </xf>
    <xf numFmtId="164" fontId="25" fillId="3" borderId="23" xfId="3" applyNumberFormat="1" applyFont="1" applyFill="1" applyBorder="1" applyAlignment="1">
      <alignment horizontal="center" vertical="center"/>
    </xf>
    <xf numFmtId="164" fontId="9" fillId="3" borderId="68" xfId="3" applyNumberFormat="1" applyFont="1" applyFill="1" applyBorder="1" applyAlignment="1">
      <alignment horizontal="center" vertical="center"/>
    </xf>
    <xf numFmtId="164" fontId="9" fillId="3" borderId="23" xfId="3" applyNumberFormat="1" applyFont="1" applyFill="1" applyBorder="1" applyAlignment="1">
      <alignment horizontal="center" vertical="center"/>
    </xf>
    <xf numFmtId="0" fontId="7" fillId="2" borderId="185" xfId="3" applyFont="1" applyFill="1" applyBorder="1" applyAlignment="1">
      <alignment horizontal="right" vertical="center"/>
    </xf>
    <xf numFmtId="164" fontId="25" fillId="3" borderId="186" xfId="3" applyNumberFormat="1" applyFont="1" applyFill="1" applyBorder="1" applyAlignment="1">
      <alignment horizontal="center" vertical="center"/>
    </xf>
    <xf numFmtId="164" fontId="9" fillId="3" borderId="187" xfId="3" applyNumberFormat="1" applyFont="1" applyFill="1" applyBorder="1" applyAlignment="1">
      <alignment horizontal="center" vertical="center"/>
    </xf>
    <xf numFmtId="164" fontId="9" fillId="3" borderId="188" xfId="3" applyNumberFormat="1" applyFont="1" applyFill="1" applyBorder="1" applyAlignment="1">
      <alignment horizontal="center" vertical="center"/>
    </xf>
    <xf numFmtId="164" fontId="9" fillId="3" borderId="186" xfId="3" applyNumberFormat="1" applyFont="1" applyFill="1" applyBorder="1" applyAlignment="1">
      <alignment horizontal="center" vertical="center"/>
    </xf>
    <xf numFmtId="164" fontId="9" fillId="0" borderId="188" xfId="3" applyNumberFormat="1" applyFont="1" applyBorder="1" applyAlignment="1">
      <alignment horizontal="center" vertical="center"/>
    </xf>
    <xf numFmtId="164" fontId="9" fillId="0" borderId="189" xfId="3" applyNumberFormat="1" applyFont="1" applyBorder="1" applyAlignment="1">
      <alignment horizontal="center" vertical="center"/>
    </xf>
    <xf numFmtId="17" fontId="7" fillId="2" borderId="4" xfId="3" applyNumberFormat="1" applyFont="1" applyFill="1" applyBorder="1" applyAlignment="1">
      <alignment horizontal="left"/>
    </xf>
    <xf numFmtId="167" fontId="9" fillId="3" borderId="0" xfId="4" applyNumberFormat="1" applyFont="1" applyFill="1" applyBorder="1" applyAlignment="1">
      <alignment horizontal="center" vertical="center"/>
    </xf>
    <xf numFmtId="17" fontId="7" fillId="2" borderId="4" xfId="3" applyNumberFormat="1" applyFont="1" applyFill="1" applyBorder="1" applyAlignment="1">
      <alignment horizontal="right"/>
    </xf>
    <xf numFmtId="17" fontId="7" fillId="2" borderId="190" xfId="3" applyNumberFormat="1" applyFont="1" applyFill="1" applyBorder="1" applyAlignment="1">
      <alignment horizontal="left"/>
    </xf>
    <xf numFmtId="164" fontId="25" fillId="3" borderId="191" xfId="3" applyNumberFormat="1" applyFont="1" applyFill="1" applyBorder="1" applyAlignment="1">
      <alignment horizontal="center" vertical="center"/>
    </xf>
    <xf numFmtId="164" fontId="9" fillId="3" borderId="192" xfId="3" applyNumberFormat="1" applyFont="1" applyFill="1" applyBorder="1" applyAlignment="1">
      <alignment horizontal="center" vertical="center"/>
    </xf>
    <xf numFmtId="164" fontId="9" fillId="3" borderId="193" xfId="3" applyNumberFormat="1" applyFont="1" applyFill="1" applyBorder="1" applyAlignment="1">
      <alignment horizontal="center" vertical="center"/>
    </xf>
    <xf numFmtId="164" fontId="9" fillId="3" borderId="191" xfId="3" applyNumberFormat="1" applyFont="1" applyFill="1" applyBorder="1" applyAlignment="1">
      <alignment horizontal="center" vertical="center"/>
    </xf>
    <xf numFmtId="164" fontId="9" fillId="3" borderId="194" xfId="3" applyNumberFormat="1" applyFont="1" applyFill="1" applyBorder="1" applyAlignment="1">
      <alignment horizontal="center" vertical="center"/>
    </xf>
    <xf numFmtId="17" fontId="7" fillId="2" borderId="185" xfId="3" applyNumberFormat="1" applyFont="1" applyFill="1" applyBorder="1" applyAlignment="1">
      <alignment horizontal="right"/>
    </xf>
    <xf numFmtId="164" fontId="9" fillId="3" borderId="189" xfId="3" applyNumberFormat="1" applyFont="1" applyFill="1" applyBorder="1" applyAlignment="1">
      <alignment horizontal="center" vertical="center"/>
    </xf>
    <xf numFmtId="17" fontId="7" fillId="2" borderId="195" xfId="3" applyNumberFormat="1" applyFont="1" applyFill="1" applyBorder="1" applyAlignment="1">
      <alignment horizontal="left"/>
    </xf>
    <xf numFmtId="164" fontId="25" fillId="3" borderId="196" xfId="3" applyNumberFormat="1" applyFont="1" applyFill="1" applyBorder="1" applyAlignment="1">
      <alignment horizontal="center" vertical="center"/>
    </xf>
    <xf numFmtId="164" fontId="9" fillId="3" borderId="197" xfId="3" applyNumberFormat="1" applyFont="1" applyFill="1" applyBorder="1" applyAlignment="1">
      <alignment horizontal="center" vertical="center"/>
    </xf>
    <xf numFmtId="164" fontId="9" fillId="3" borderId="196" xfId="3" applyNumberFormat="1" applyFont="1" applyFill="1" applyBorder="1" applyAlignment="1">
      <alignment horizontal="center" vertical="center"/>
    </xf>
    <xf numFmtId="164" fontId="9" fillId="3" borderId="198" xfId="3" applyNumberFormat="1" applyFont="1" applyFill="1" applyBorder="1" applyAlignment="1">
      <alignment horizontal="center" vertical="center"/>
    </xf>
    <xf numFmtId="164" fontId="9" fillId="0" borderId="0" xfId="3" applyNumberFormat="1" applyFont="1" applyAlignment="1">
      <alignment horizontal="center" vertical="center"/>
    </xf>
    <xf numFmtId="164" fontId="9" fillId="0" borderId="46" xfId="3" applyNumberFormat="1" applyFont="1" applyBorder="1" applyAlignment="1">
      <alignment horizontal="center" vertical="center"/>
    </xf>
    <xf numFmtId="0" fontId="7" fillId="2" borderId="190" xfId="3" applyFont="1" applyFill="1" applyBorder="1" applyAlignment="1">
      <alignment horizontal="right" vertical="center" wrapText="1"/>
    </xf>
    <xf numFmtId="17" fontId="7" fillId="2" borderId="195" xfId="3" applyNumberFormat="1" applyFont="1" applyFill="1" applyBorder="1" applyAlignment="1">
      <alignment horizontal="right"/>
    </xf>
    <xf numFmtId="164" fontId="25" fillId="3" borderId="199" xfId="3" applyNumberFormat="1" applyFont="1" applyFill="1" applyBorder="1" applyAlignment="1">
      <alignment horizontal="center" vertical="center"/>
    </xf>
    <xf numFmtId="164" fontId="9" fillId="0" borderId="197" xfId="3" applyNumberFormat="1" applyFont="1" applyBorder="1" applyAlignment="1">
      <alignment horizontal="center" vertical="center"/>
    </xf>
    <xf numFmtId="164" fontId="9" fillId="0" borderId="198" xfId="3" applyNumberFormat="1" applyFont="1" applyBorder="1" applyAlignment="1">
      <alignment horizontal="center" vertical="center"/>
    </xf>
    <xf numFmtId="164" fontId="9" fillId="0" borderId="68" xfId="3" applyNumberFormat="1" applyFont="1" applyBorder="1" applyAlignment="1">
      <alignment horizontal="center" vertical="center"/>
    </xf>
    <xf numFmtId="164" fontId="9" fillId="0" borderId="200" xfId="3" applyNumberFormat="1" applyFont="1" applyBorder="1" applyAlignment="1">
      <alignment horizontal="center" vertical="center"/>
    </xf>
    <xf numFmtId="17" fontId="7" fillId="2" borderId="9" xfId="3" applyNumberFormat="1" applyFont="1" applyFill="1" applyBorder="1" applyAlignment="1">
      <alignment horizontal="right"/>
    </xf>
    <xf numFmtId="164" fontId="25" fillId="3" borderId="26" xfId="3" applyNumberFormat="1" applyFont="1" applyFill="1" applyBorder="1" applyAlignment="1">
      <alignment horizontal="center" vertical="center"/>
    </xf>
    <xf numFmtId="164" fontId="9" fillId="3" borderId="48" xfId="3" applyNumberFormat="1" applyFont="1" applyFill="1" applyBorder="1" applyAlignment="1">
      <alignment horizontal="center" vertical="center"/>
    </xf>
    <xf numFmtId="164" fontId="9" fillId="3" borderId="26" xfId="3" applyNumberFormat="1" applyFont="1" applyFill="1" applyBorder="1" applyAlignment="1">
      <alignment horizontal="center" vertical="center"/>
    </xf>
    <xf numFmtId="164" fontId="9" fillId="0" borderId="134" xfId="3" applyNumberFormat="1" applyFont="1" applyBorder="1" applyAlignment="1">
      <alignment horizontal="center" vertical="center"/>
    </xf>
    <xf numFmtId="164" fontId="9" fillId="0" borderId="47" xfId="3" applyNumberFormat="1" applyFont="1" applyBorder="1" applyAlignment="1">
      <alignment horizontal="center" vertical="center"/>
    </xf>
    <xf numFmtId="0" fontId="10" fillId="3" borderId="0" xfId="3" applyFont="1" applyFill="1"/>
    <xf numFmtId="0" fontId="5" fillId="3" borderId="0" xfId="3" applyFont="1" applyFill="1"/>
    <xf numFmtId="164" fontId="9" fillId="3" borderId="0" xfId="3" applyNumberFormat="1" applyFont="1" applyFill="1"/>
    <xf numFmtId="2" fontId="9" fillId="3" borderId="0" xfId="3" applyNumberFormat="1" applyFont="1" applyFill="1"/>
    <xf numFmtId="176" fontId="9" fillId="3" borderId="0" xfId="3" applyNumberFormat="1" applyFont="1" applyFill="1"/>
    <xf numFmtId="0" fontId="90" fillId="2" borderId="140" xfId="28" applyFont="1" applyFill="1" applyBorder="1" applyAlignment="1">
      <alignment horizontal="center" vertical="center" wrapText="1"/>
    </xf>
    <xf numFmtId="17" fontId="7" fillId="7" borderId="4" xfId="25" applyNumberFormat="1" applyFont="1" applyFill="1" applyBorder="1" applyAlignment="1">
      <alignment horizontal="left" vertical="center"/>
    </xf>
    <xf numFmtId="37" fontId="9" fillId="3" borderId="4" xfId="25" applyNumberFormat="1" applyFont="1" applyFill="1" applyBorder="1" applyAlignment="1">
      <alignment horizontal="center" vertical="center"/>
    </xf>
    <xf numFmtId="17" fontId="7" fillId="7" borderId="9" xfId="25" applyNumberFormat="1" applyFont="1" applyFill="1" applyBorder="1" applyAlignment="1">
      <alignment horizontal="left" vertical="center"/>
    </xf>
    <xf numFmtId="0" fontId="10" fillId="3" borderId="0" xfId="11" applyFont="1" applyFill="1" applyAlignment="1">
      <alignment horizontal="left"/>
    </xf>
    <xf numFmtId="0" fontId="7" fillId="7" borderId="86" xfId="19" applyFont="1" applyFill="1" applyBorder="1" applyAlignment="1">
      <alignment horizontal="center" vertical="center"/>
    </xf>
    <xf numFmtId="0" fontId="7" fillId="7" borderId="10" xfId="19" applyFont="1" applyFill="1" applyBorder="1" applyAlignment="1">
      <alignment horizontal="center" vertical="center"/>
    </xf>
    <xf numFmtId="0" fontId="68" fillId="0" borderId="0" xfId="11" applyFont="1" applyAlignment="1">
      <alignment horizontal="center" vertical="top" wrapText="1"/>
    </xf>
    <xf numFmtId="0" fontId="10" fillId="0" borderId="0" xfId="14" applyFont="1" applyAlignment="1">
      <alignment horizontal="right"/>
    </xf>
    <xf numFmtId="0" fontId="36" fillId="0" borderId="0" xfId="14" applyFont="1" applyAlignment="1">
      <alignment horizontal="center" vertical="top"/>
    </xf>
    <xf numFmtId="0" fontId="68" fillId="2" borderId="40" xfId="14" applyFont="1" applyFill="1" applyBorder="1" applyAlignment="1">
      <alignment horizontal="left" wrapText="1"/>
    </xf>
    <xf numFmtId="0" fontId="7" fillId="2" borderId="49" xfId="14" applyFont="1" applyFill="1" applyBorder="1" applyAlignment="1">
      <alignment horizontal="left" vertical="center" wrapText="1"/>
    </xf>
    <xf numFmtId="2" fontId="25" fillId="0" borderId="46" xfId="13" applyNumberFormat="1" applyFont="1" applyBorder="1" applyAlignment="1">
      <alignment horizontal="center" vertical="center"/>
    </xf>
    <xf numFmtId="3" fontId="7" fillId="2" borderId="7" xfId="16" applyNumberFormat="1" applyFont="1" applyFill="1" applyBorder="1" applyAlignment="1" applyProtection="1">
      <alignment horizontal="left" vertical="center"/>
      <protection hidden="1"/>
    </xf>
    <xf numFmtId="0" fontId="36" fillId="0" borderId="0" xfId="14" applyFont="1" applyAlignment="1">
      <alignment vertical="center"/>
    </xf>
    <xf numFmtId="2" fontId="25" fillId="0" borderId="46" xfId="13" applyNumberFormat="1" applyFont="1" applyBorder="1" applyAlignment="1">
      <alignment vertical="center"/>
    </xf>
    <xf numFmtId="0" fontId="25" fillId="0" borderId="46" xfId="13" applyNumberFormat="1" applyFont="1" applyBorder="1" applyAlignment="1">
      <alignment horizontal="center" vertical="center"/>
    </xf>
    <xf numFmtId="2" fontId="25" fillId="3" borderId="46" xfId="13" applyNumberFormat="1" applyFont="1" applyFill="1" applyBorder="1" applyAlignment="1">
      <alignment horizontal="center" vertical="center"/>
    </xf>
    <xf numFmtId="0" fontId="7" fillId="2" borderId="52" xfId="14" applyFont="1" applyFill="1" applyBorder="1" applyAlignment="1">
      <alignment vertical="center" wrapText="1"/>
    </xf>
    <xf numFmtId="2" fontId="25" fillId="0" borderId="52" xfId="14" applyNumberFormat="1" applyFont="1" applyBorder="1" applyAlignment="1">
      <alignment horizontal="center" vertical="center"/>
    </xf>
    <xf numFmtId="3" fontId="39" fillId="2" borderId="7" xfId="16" applyNumberFormat="1" applyFont="1" applyFill="1" applyBorder="1" applyAlignment="1" applyProtection="1">
      <alignment horizontal="left" vertical="center"/>
      <protection hidden="1"/>
    </xf>
    <xf numFmtId="2" fontId="9" fillId="0" borderId="7" xfId="13" applyNumberFormat="1" applyFont="1" applyBorder="1" applyAlignment="1">
      <alignment horizontal="center" vertical="center"/>
    </xf>
    <xf numFmtId="2" fontId="25" fillId="0" borderId="7" xfId="13" applyNumberFormat="1" applyFont="1" applyBorder="1" applyAlignment="1">
      <alignment horizontal="center" vertical="center"/>
    </xf>
    <xf numFmtId="3" fontId="7" fillId="2" borderId="41" xfId="16" applyNumberFormat="1" applyFont="1" applyFill="1" applyBorder="1" applyAlignment="1" applyProtection="1">
      <alignment horizontal="left" vertical="center"/>
      <protection hidden="1"/>
    </xf>
    <xf numFmtId="2" fontId="25" fillId="0" borderId="47" xfId="13" applyNumberFormat="1" applyFont="1" applyBorder="1" applyAlignment="1">
      <alignment horizontal="center" vertical="center"/>
    </xf>
    <xf numFmtId="0" fontId="10" fillId="0" borderId="0" xfId="14" applyFont="1" applyAlignment="1">
      <alignment horizontal="left" wrapText="1"/>
    </xf>
    <xf numFmtId="0" fontId="65" fillId="0" borderId="0" xfId="14" applyFont="1" applyAlignment="1">
      <alignment horizontal="left" wrapText="1"/>
    </xf>
    <xf numFmtId="0" fontId="112" fillId="0" borderId="0" xfId="14" applyFont="1"/>
    <xf numFmtId="0" fontId="3" fillId="3" borderId="0" xfId="36" applyFont="1" applyFill="1" applyAlignment="1">
      <alignment vertical="center"/>
    </xf>
    <xf numFmtId="0" fontId="5" fillId="3" borderId="0" xfId="36" applyFont="1" applyFill="1"/>
    <xf numFmtId="0" fontId="10" fillId="3" borderId="0" xfId="36" applyFont="1" applyFill="1"/>
    <xf numFmtId="0" fontId="6" fillId="0" borderId="0" xfId="37" applyFont="1" applyAlignment="1">
      <alignment vertical="center"/>
    </xf>
    <xf numFmtId="0" fontId="10" fillId="0" borderId="0" xfId="37" applyFont="1" applyAlignment="1">
      <alignment horizontal="right" vertical="center"/>
    </xf>
    <xf numFmtId="0" fontId="8" fillId="2" borderId="201" xfId="36" applyFont="1" applyFill="1" applyBorder="1"/>
    <xf numFmtId="0" fontId="9" fillId="0" borderId="0" xfId="37" applyFont="1" applyAlignment="1">
      <alignment vertical="top"/>
    </xf>
    <xf numFmtId="0" fontId="8" fillId="2" borderId="204" xfId="36" applyFont="1" applyFill="1" applyBorder="1"/>
    <xf numFmtId="0" fontId="8" fillId="2" borderId="206" xfId="36" applyFont="1" applyFill="1" applyBorder="1" applyAlignment="1">
      <alignment horizontal="left" vertical="center"/>
    </xf>
    <xf numFmtId="37" fontId="9" fillId="3" borderId="5" xfId="36" applyNumberFormat="1" applyFont="1" applyFill="1" applyBorder="1" applyAlignment="1">
      <alignment horizontal="right" vertical="center"/>
    </xf>
    <xf numFmtId="37" fontId="9" fillId="3" borderId="207" xfId="36" applyNumberFormat="1" applyFont="1" applyFill="1" applyBorder="1" applyAlignment="1">
      <alignment horizontal="right" vertical="center"/>
    </xf>
    <xf numFmtId="37" fontId="9" fillId="0" borderId="0" xfId="37" applyNumberFormat="1" applyFont="1" applyAlignment="1">
      <alignment horizontal="right" vertical="top"/>
    </xf>
    <xf numFmtId="0" fontId="9" fillId="0" borderId="0" xfId="37" applyFont="1" applyAlignment="1">
      <alignment horizontal="right" vertical="top"/>
    </xf>
    <xf numFmtId="173" fontId="30" fillId="3" borderId="5" xfId="15" applyNumberFormat="1" applyFont="1" applyFill="1" applyBorder="1" applyAlignment="1">
      <alignment horizontal="right" vertical="center"/>
    </xf>
    <xf numFmtId="173" fontId="30" fillId="3" borderId="207" xfId="15" applyNumberFormat="1" applyFont="1" applyFill="1" applyBorder="1" applyAlignment="1">
      <alignment horizontal="right" vertical="center"/>
    </xf>
    <xf numFmtId="177" fontId="9" fillId="3" borderId="5" xfId="36" applyNumberFormat="1" applyFont="1" applyFill="1" applyBorder="1" applyAlignment="1">
      <alignment horizontal="right" vertical="center"/>
    </xf>
    <xf numFmtId="177" fontId="9" fillId="3" borderId="207" xfId="36" applyNumberFormat="1" applyFont="1" applyFill="1" applyBorder="1" applyAlignment="1">
      <alignment horizontal="right" vertical="center"/>
    </xf>
    <xf numFmtId="1" fontId="9" fillId="0" borderId="0" xfId="37" applyNumberFormat="1" applyFont="1" applyAlignment="1">
      <alignment horizontal="right" vertical="top"/>
    </xf>
    <xf numFmtId="177" fontId="9" fillId="3" borderId="5" xfId="36" quotePrefix="1" applyNumberFormat="1" applyFont="1" applyFill="1" applyBorder="1" applyAlignment="1">
      <alignment horizontal="right" vertical="center"/>
    </xf>
    <xf numFmtId="177" fontId="9" fillId="3" borderId="207" xfId="36" quotePrefix="1" applyNumberFormat="1" applyFont="1" applyFill="1" applyBorder="1" applyAlignment="1">
      <alignment horizontal="right" vertical="center"/>
    </xf>
    <xf numFmtId="167" fontId="9" fillId="3" borderId="5" xfId="15" applyNumberFormat="1" applyFont="1" applyFill="1" applyBorder="1" applyAlignment="1">
      <alignment horizontal="right" vertical="center"/>
    </xf>
    <xf numFmtId="167" fontId="9" fillId="3" borderId="207" xfId="15" applyNumberFormat="1" applyFont="1" applyFill="1" applyBorder="1" applyAlignment="1">
      <alignment horizontal="right" vertical="center"/>
    </xf>
    <xf numFmtId="167" fontId="30" fillId="3" borderId="5" xfId="15" applyNumberFormat="1" applyFont="1" applyFill="1" applyBorder="1" applyAlignment="1">
      <alignment horizontal="right" vertical="center"/>
    </xf>
    <xf numFmtId="167" fontId="30" fillId="3" borderId="207" xfId="15" applyNumberFormat="1" applyFont="1" applyFill="1" applyBorder="1" applyAlignment="1">
      <alignment horizontal="right" vertical="center"/>
    </xf>
    <xf numFmtId="0" fontId="8" fillId="2" borderId="208" xfId="36" applyFont="1" applyFill="1" applyBorder="1" applyAlignment="1">
      <alignment horizontal="left" vertical="center"/>
    </xf>
    <xf numFmtId="173" fontId="30" fillId="3" borderId="209" xfId="15" applyNumberFormat="1" applyFont="1" applyFill="1" applyBorder="1" applyAlignment="1">
      <alignment horizontal="right" vertical="center"/>
    </xf>
    <xf numFmtId="178" fontId="30" fillId="3" borderId="209" xfId="15" applyNumberFormat="1" applyFont="1" applyFill="1" applyBorder="1" applyAlignment="1">
      <alignment horizontal="right" vertical="center"/>
    </xf>
    <xf numFmtId="178" fontId="30" fillId="3" borderId="210" xfId="15" applyNumberFormat="1" applyFont="1" applyFill="1" applyBorder="1" applyAlignment="1">
      <alignment horizontal="right" vertical="center"/>
    </xf>
    <xf numFmtId="0" fontId="10" fillId="0" borderId="0" xfId="37" applyFont="1"/>
    <xf numFmtId="0" fontId="10" fillId="0" borderId="0" xfId="38" applyFont="1" applyAlignment="1">
      <alignment vertical="center"/>
    </xf>
    <xf numFmtId="3" fontId="10" fillId="0" borderId="0" xfId="37" applyNumberFormat="1" applyFont="1" applyAlignment="1">
      <alignment horizontal="left"/>
    </xf>
    <xf numFmtId="3" fontId="10" fillId="0" borderId="0" xfId="37" applyNumberFormat="1" applyFont="1" applyAlignment="1">
      <alignment horizontal="center"/>
    </xf>
    <xf numFmtId="0" fontId="6" fillId="0" borderId="0" xfId="37" applyFont="1"/>
    <xf numFmtId="0" fontId="3" fillId="0" borderId="0" xfId="39" applyFont="1" applyAlignment="1">
      <alignment vertical="center"/>
    </xf>
    <xf numFmtId="0" fontId="8" fillId="0" borderId="0" xfId="39" applyFont="1" applyAlignment="1">
      <alignment vertical="center"/>
    </xf>
    <xf numFmtId="0" fontId="8" fillId="3" borderId="0" xfId="39" applyFont="1" applyFill="1"/>
    <xf numFmtId="167" fontId="114" fillId="3" borderId="0" xfId="15" applyNumberFormat="1" applyFont="1" applyFill="1" applyAlignment="1">
      <alignment vertical="center"/>
    </xf>
    <xf numFmtId="0" fontId="114" fillId="3" borderId="0" xfId="40" applyFont="1" applyFill="1" applyAlignment="1">
      <alignment vertical="center"/>
    </xf>
    <xf numFmtId="0" fontId="115" fillId="0" borderId="0" xfId="39" applyFont="1" applyAlignment="1">
      <alignment vertical="center"/>
    </xf>
    <xf numFmtId="0" fontId="116" fillId="0" borderId="0" xfId="39" applyFont="1" applyAlignment="1">
      <alignment vertical="center"/>
    </xf>
    <xf numFmtId="0" fontId="8" fillId="3" borderId="0" xfId="40" applyFont="1" applyFill="1" applyAlignment="1">
      <alignment vertical="center"/>
    </xf>
    <xf numFmtId="0" fontId="7" fillId="2" borderId="211" xfId="39" applyFont="1" applyFill="1" applyBorder="1" applyAlignment="1">
      <alignment horizontal="center" vertical="center"/>
    </xf>
    <xf numFmtId="0" fontId="7" fillId="2" borderId="140" xfId="39" applyFont="1" applyFill="1" applyBorder="1" applyAlignment="1">
      <alignment horizontal="center" vertical="center"/>
    </xf>
    <xf numFmtId="0" fontId="7" fillId="2" borderId="139" xfId="39" applyFont="1" applyFill="1" applyBorder="1" applyAlignment="1">
      <alignment horizontal="center" vertical="center"/>
    </xf>
    <xf numFmtId="0" fontId="115" fillId="0" borderId="0" xfId="39" applyFont="1" applyAlignment="1">
      <alignment horizontal="center" vertical="center"/>
    </xf>
    <xf numFmtId="0" fontId="117" fillId="0" borderId="0" xfId="39" applyFont="1" applyAlignment="1">
      <alignment horizontal="center" vertical="center"/>
    </xf>
    <xf numFmtId="0" fontId="118" fillId="2" borderId="43" xfId="39" applyFont="1" applyFill="1" applyBorder="1" applyAlignment="1">
      <alignment horizontal="left" vertical="center"/>
    </xf>
    <xf numFmtId="0" fontId="9" fillId="0" borderId="4" xfId="39" applyFont="1" applyBorder="1" applyAlignment="1">
      <alignment horizontal="center" vertical="center"/>
    </xf>
    <xf numFmtId="0" fontId="9" fillId="0" borderId="5" xfId="39" applyFont="1" applyBorder="1" applyAlignment="1">
      <alignment horizontal="center"/>
    </xf>
    <xf numFmtId="3" fontId="9" fillId="0" borderId="5" xfId="40" quotePrefix="1" applyNumberFormat="1" applyFont="1" applyBorder="1" applyAlignment="1">
      <alignment horizontal="center" vertical="center"/>
    </xf>
    <xf numFmtId="3" fontId="9" fillId="0" borderId="68" xfId="40" quotePrefix="1" applyNumberFormat="1" applyFont="1" applyBorder="1" applyAlignment="1">
      <alignment horizontal="center" vertical="center"/>
    </xf>
    <xf numFmtId="0" fontId="119" fillId="0" borderId="0" xfId="39" applyFont="1" applyAlignment="1">
      <alignment vertical="center"/>
    </xf>
    <xf numFmtId="0" fontId="120" fillId="0" borderId="0" xfId="39" applyFont="1" applyAlignment="1">
      <alignment vertical="center"/>
    </xf>
    <xf numFmtId="0" fontId="121" fillId="0" borderId="0" xfId="39" applyFont="1" applyAlignment="1">
      <alignment vertical="center"/>
    </xf>
    <xf numFmtId="0" fontId="9" fillId="0" borderId="5" xfId="39" applyFont="1" applyBorder="1" applyAlignment="1">
      <alignment horizontal="center" vertical="center"/>
    </xf>
    <xf numFmtId="3" fontId="9" fillId="0" borderId="5" xfId="41" quotePrefix="1" applyNumberFormat="1" applyFont="1" applyFill="1" applyBorder="1" applyAlignment="1">
      <alignment horizontal="center" vertical="center"/>
    </xf>
    <xf numFmtId="166" fontId="9" fillId="0" borderId="5" xfId="41" quotePrefix="1" applyNumberFormat="1" applyFont="1" applyFill="1" applyBorder="1" applyAlignment="1">
      <alignment horizontal="center" vertical="center"/>
    </xf>
    <xf numFmtId="166" fontId="9" fillId="0" borderId="5" xfId="40" quotePrefix="1" applyNumberFormat="1" applyFont="1" applyBorder="1" applyAlignment="1">
      <alignment horizontal="center" vertical="center"/>
    </xf>
    <xf numFmtId="0" fontId="122" fillId="0" borderId="0" xfId="39" applyFont="1" applyAlignment="1">
      <alignment vertical="center"/>
    </xf>
    <xf numFmtId="0" fontId="9" fillId="0" borderId="5" xfId="40" quotePrefix="1" applyFont="1" applyBorder="1" applyAlignment="1">
      <alignment horizontal="center" vertical="center"/>
    </xf>
    <xf numFmtId="164" fontId="9" fillId="0" borderId="5" xfId="40" quotePrefix="1" applyNumberFormat="1" applyFont="1" applyBorder="1" applyAlignment="1">
      <alignment horizontal="center" vertical="center"/>
    </xf>
    <xf numFmtId="3" fontId="9" fillId="0" borderId="5" xfId="42" quotePrefix="1" applyNumberFormat="1" applyFont="1" applyFill="1" applyBorder="1" applyAlignment="1">
      <alignment horizontal="center" vertical="center"/>
    </xf>
    <xf numFmtId="166" fontId="9" fillId="0" borderId="68" xfId="40" quotePrefix="1" applyNumberFormat="1" applyFont="1" applyBorder="1" applyAlignment="1">
      <alignment horizontal="center" vertical="center"/>
    </xf>
    <xf numFmtId="179" fontId="9" fillId="0" borderId="5" xfId="39" quotePrefix="1" applyNumberFormat="1" applyFont="1" applyBorder="1" applyAlignment="1">
      <alignment horizontal="center" vertical="center"/>
    </xf>
    <xf numFmtId="3" fontId="9" fillId="0" borderId="5" xfId="39" quotePrefix="1" applyNumberFormat="1" applyFont="1" applyBorder="1" applyAlignment="1">
      <alignment horizontal="center" vertical="center"/>
    </xf>
    <xf numFmtId="3" fontId="9" fillId="0" borderId="5" xfId="43" quotePrefix="1" applyNumberFormat="1" applyFont="1" applyFill="1" applyBorder="1" applyAlignment="1">
      <alignment horizontal="center" vertical="center"/>
    </xf>
    <xf numFmtId="3" fontId="9" fillId="0" borderId="5" xfId="15" quotePrefix="1" applyNumberFormat="1" applyFont="1" applyFill="1" applyBorder="1" applyAlignment="1">
      <alignment horizontal="center" vertical="center"/>
    </xf>
    <xf numFmtId="0" fontId="7" fillId="0" borderId="44" xfId="39" applyFont="1" applyBorder="1" applyAlignment="1">
      <alignment horizontal="left" vertical="center"/>
    </xf>
    <xf numFmtId="0" fontId="8" fillId="0" borderId="10" xfId="39" applyFont="1" applyBorder="1" applyAlignment="1">
      <alignment horizontal="left" vertical="center"/>
    </xf>
    <xf numFmtId="0" fontId="8" fillId="0" borderId="10" xfId="39" applyFont="1" applyBorder="1" applyAlignment="1">
      <alignment horizontal="left"/>
    </xf>
    <xf numFmtId="0" fontId="8" fillId="0" borderId="10" xfId="40" applyFont="1" applyBorder="1" applyAlignment="1">
      <alignment vertical="center"/>
    </xf>
    <xf numFmtId="0" fontId="8" fillId="0" borderId="134" xfId="40" applyFont="1" applyBorder="1" applyAlignment="1">
      <alignment vertical="center"/>
    </xf>
    <xf numFmtId="0" fontId="8" fillId="0" borderId="9" xfId="40" applyFont="1" applyBorder="1" applyAlignment="1">
      <alignment vertical="center"/>
    </xf>
    <xf numFmtId="0" fontId="117" fillId="0" borderId="0" xfId="39" applyFont="1" applyAlignment="1">
      <alignment vertical="center"/>
    </xf>
    <xf numFmtId="0" fontId="10" fillId="0" borderId="0" xfId="39" applyFont="1"/>
    <xf numFmtId="0" fontId="10" fillId="0" borderId="0" xfId="40" applyFont="1" applyAlignment="1">
      <alignment vertical="center"/>
    </xf>
    <xf numFmtId="0" fontId="10" fillId="0" borderId="0" xfId="39" applyFont="1" applyAlignment="1">
      <alignment vertical="center"/>
    </xf>
    <xf numFmtId="0" fontId="124" fillId="0" borderId="0" xfId="39" applyFont="1" applyAlignment="1">
      <alignment vertical="center"/>
    </xf>
    <xf numFmtId="0" fontId="125" fillId="0" borderId="0" xfId="40" applyFont="1" applyAlignment="1">
      <alignment vertical="center"/>
    </xf>
    <xf numFmtId="0" fontId="124" fillId="0" borderId="0" xfId="40" applyFont="1" applyAlignment="1">
      <alignment vertical="center"/>
    </xf>
    <xf numFmtId="0" fontId="10" fillId="0" borderId="0" xfId="39" applyFont="1" applyAlignment="1">
      <alignment vertical="top"/>
    </xf>
    <xf numFmtId="0" fontId="125" fillId="0" borderId="0" xfId="39" applyFont="1" applyAlignment="1">
      <alignment vertical="center"/>
    </xf>
    <xf numFmtId="0" fontId="124" fillId="3" borderId="0" xfId="40" applyFont="1" applyFill="1" applyAlignment="1">
      <alignment vertical="center"/>
    </xf>
    <xf numFmtId="0" fontId="124" fillId="3" borderId="0" xfId="3" applyFont="1" applyFill="1" applyAlignment="1">
      <alignment vertical="center"/>
    </xf>
    <xf numFmtId="0" fontId="125" fillId="0" borderId="0" xfId="3" applyFont="1" applyAlignment="1">
      <alignment vertical="center"/>
    </xf>
    <xf numFmtId="0" fontId="124" fillId="0" borderId="0" xfId="3" applyFont="1" applyAlignment="1">
      <alignment vertical="center"/>
    </xf>
    <xf numFmtId="0" fontId="10" fillId="0" borderId="0" xfId="36" applyFont="1" applyAlignment="1">
      <alignment vertical="top"/>
    </xf>
    <xf numFmtId="0" fontId="11" fillId="0" borderId="0" xfId="39" applyFont="1" applyAlignment="1">
      <alignment vertical="top"/>
    </xf>
    <xf numFmtId="3" fontId="126" fillId="0" borderId="0" xfId="40" quotePrefix="1" applyNumberFormat="1" applyFont="1" applyAlignment="1">
      <alignment horizontal="right" vertical="center"/>
    </xf>
    <xf numFmtId="3" fontId="126" fillId="0" borderId="0" xfId="41" quotePrefix="1" applyNumberFormat="1" applyFont="1" applyFill="1" applyBorder="1" applyAlignment="1">
      <alignment horizontal="right" vertical="center"/>
    </xf>
    <xf numFmtId="0" fontId="125" fillId="0" borderId="0" xfId="39" applyFont="1" applyAlignment="1">
      <alignment vertical="top"/>
    </xf>
    <xf numFmtId="0" fontId="124" fillId="0" borderId="0" xfId="39" applyFont="1" applyAlignment="1">
      <alignment vertical="top"/>
    </xf>
    <xf numFmtId="166" fontId="126" fillId="0" borderId="0" xfId="40" quotePrefix="1" applyNumberFormat="1" applyFont="1" applyAlignment="1">
      <alignment horizontal="right" vertical="center"/>
    </xf>
    <xf numFmtId="166" fontId="126" fillId="0" borderId="0" xfId="41" quotePrefix="1" applyNumberFormat="1" applyFont="1" applyFill="1" applyBorder="1" applyAlignment="1">
      <alignment horizontal="right" vertical="center"/>
    </xf>
    <xf numFmtId="0" fontId="127" fillId="3" borderId="0" xfId="39" applyFont="1" applyFill="1" applyAlignment="1">
      <alignment vertical="center"/>
    </xf>
    <xf numFmtId="0" fontId="116" fillId="3" borderId="0" xfId="39" applyFont="1" applyFill="1" applyAlignment="1">
      <alignment vertical="center"/>
    </xf>
    <xf numFmtId="0" fontId="116" fillId="3" borderId="0" xfId="39" applyFont="1" applyFill="1"/>
    <xf numFmtId="0" fontId="117" fillId="3" borderId="0" xfId="39" applyFont="1" applyFill="1" applyAlignment="1">
      <alignment vertical="center"/>
    </xf>
    <xf numFmtId="0" fontId="117" fillId="3" borderId="0" xfId="39" applyFont="1" applyFill="1"/>
    <xf numFmtId="0" fontId="117" fillId="3" borderId="0" xfId="40" applyFont="1" applyFill="1" applyAlignment="1">
      <alignment vertical="center"/>
    </xf>
    <xf numFmtId="0" fontId="10" fillId="3" borderId="0" xfId="11" applyFont="1" applyFill="1" applyAlignment="1">
      <alignment horizontal="left" vertical="center" wrapText="1"/>
    </xf>
    <xf numFmtId="0" fontId="10" fillId="3" borderId="0" xfId="11" applyFont="1" applyFill="1" applyAlignment="1">
      <alignment horizontal="left"/>
    </xf>
    <xf numFmtId="0" fontId="10" fillId="0" borderId="0" xfId="0" applyFont="1" applyAlignment="1">
      <alignment horizontal="left" wrapText="1"/>
    </xf>
    <xf numFmtId="0" fontId="10" fillId="0" borderId="0" xfId="14" applyFont="1" applyAlignment="1">
      <alignment horizontal="left" vertical="center" wrapText="1"/>
    </xf>
    <xf numFmtId="0" fontId="128" fillId="3" borderId="0" xfId="33" applyFont="1" applyFill="1" applyAlignment="1">
      <alignment vertical="center"/>
    </xf>
    <xf numFmtId="0" fontId="128" fillId="0" borderId="0" xfId="33" applyFont="1" applyAlignment="1">
      <alignment vertical="center"/>
    </xf>
    <xf numFmtId="0" fontId="111" fillId="0" borderId="0" xfId="34" applyFont="1" applyFill="1" applyAlignment="1">
      <alignment horizontal="justify" vertical="center"/>
    </xf>
    <xf numFmtId="0" fontId="3" fillId="3" borderId="0" xfId="44" applyFont="1" applyFill="1" applyAlignment="1">
      <alignment horizontal="left" vertical="center"/>
    </xf>
    <xf numFmtId="0" fontId="3" fillId="3" borderId="0" xfId="44" applyFont="1" applyFill="1" applyAlignment="1">
      <alignment horizontal="center" vertical="center"/>
    </xf>
    <xf numFmtId="0" fontId="5" fillId="3" borderId="0" xfId="44" applyFont="1" applyFill="1" applyAlignment="1">
      <alignment horizontal="center" vertical="center"/>
    </xf>
    <xf numFmtId="0" fontId="5" fillId="3" borderId="0" xfId="28" applyFont="1" applyFill="1" applyAlignment="1">
      <alignment horizontal="center" vertical="center"/>
    </xf>
    <xf numFmtId="0" fontId="26" fillId="3" borderId="0" xfId="44" applyFont="1" applyFill="1" applyAlignment="1">
      <alignment horizontal="center" vertical="center"/>
    </xf>
    <xf numFmtId="0" fontId="10" fillId="3" borderId="0" xfId="44" applyFont="1" applyFill="1" applyAlignment="1">
      <alignment horizontal="right"/>
    </xf>
    <xf numFmtId="17" fontId="7" fillId="7" borderId="74" xfId="44" applyNumberFormat="1" applyFont="1" applyFill="1" applyBorder="1" applyAlignment="1">
      <alignment horizontal="center" vertical="center"/>
    </xf>
    <xf numFmtId="0" fontId="5" fillId="7" borderId="30" xfId="44" applyFont="1" applyFill="1" applyBorder="1" applyAlignment="1">
      <alignment horizontal="center" vertical="center"/>
    </xf>
    <xf numFmtId="0" fontId="3" fillId="7" borderId="23" xfId="44" applyFont="1" applyFill="1" applyBorder="1" applyAlignment="1">
      <alignment horizontal="center" vertical="center"/>
    </xf>
    <xf numFmtId="15" fontId="7" fillId="7" borderId="66" xfId="44" applyNumberFormat="1" applyFont="1" applyFill="1" applyBorder="1" applyAlignment="1">
      <alignment horizontal="center" vertical="center"/>
    </xf>
    <xf numFmtId="15" fontId="7" fillId="7" borderId="84" xfId="44" applyNumberFormat="1" applyFont="1" applyFill="1" applyBorder="1" applyAlignment="1">
      <alignment horizontal="center" vertical="center"/>
    </xf>
    <xf numFmtId="0" fontId="5" fillId="7" borderId="213" xfId="44" applyFont="1" applyFill="1" applyBorder="1" applyAlignment="1">
      <alignment horizontal="center" vertical="center"/>
    </xf>
    <xf numFmtId="0" fontId="3" fillId="7" borderId="62" xfId="44" applyFont="1" applyFill="1" applyBorder="1" applyAlignment="1">
      <alignment horizontal="center" vertical="center"/>
    </xf>
    <xf numFmtId="3" fontId="9" fillId="3" borderId="23" xfId="44" applyNumberFormat="1" applyFont="1" applyFill="1" applyBorder="1" applyAlignment="1">
      <alignment horizontal="center" vertical="center"/>
    </xf>
    <xf numFmtId="3" fontId="5" fillId="3" borderId="86" xfId="44" applyNumberFormat="1" applyFont="1" applyFill="1" applyBorder="1" applyAlignment="1">
      <alignment horizontal="center" vertical="center"/>
    </xf>
    <xf numFmtId="180" fontId="7" fillId="7" borderId="30" xfId="44" applyNumberFormat="1" applyFont="1" applyFill="1" applyBorder="1" applyAlignment="1">
      <alignment horizontal="center" vertical="center"/>
    </xf>
    <xf numFmtId="1" fontId="7" fillId="7" borderId="23" xfId="44" applyNumberFormat="1" applyFont="1" applyFill="1" applyBorder="1" applyAlignment="1">
      <alignment horizontal="left" vertical="center"/>
    </xf>
    <xf numFmtId="173" fontId="9" fillId="3" borderId="5" xfId="44" applyNumberFormat="1" applyFont="1" applyFill="1" applyBorder="1" applyAlignment="1">
      <alignment horizontal="center" vertical="center"/>
    </xf>
    <xf numFmtId="181" fontId="7" fillId="7" borderId="23" xfId="44" applyNumberFormat="1" applyFont="1" applyFill="1" applyBorder="1" applyAlignment="1">
      <alignment horizontal="left" vertical="center"/>
    </xf>
    <xf numFmtId="173" fontId="9" fillId="0" borderId="5" xfId="44" applyNumberFormat="1" applyFont="1" applyBorder="1" applyAlignment="1">
      <alignment horizontal="center" vertical="center"/>
    </xf>
    <xf numFmtId="180" fontId="3" fillId="7" borderId="37" xfId="44" applyNumberFormat="1" applyFont="1" applyFill="1" applyBorder="1" applyAlignment="1">
      <alignment horizontal="center" vertical="center"/>
    </xf>
    <xf numFmtId="1" fontId="5" fillId="7" borderId="214" xfId="44" applyNumberFormat="1" applyFont="1" applyFill="1" applyBorder="1" applyAlignment="1">
      <alignment horizontal="center" vertical="center"/>
    </xf>
    <xf numFmtId="3" fontId="5" fillId="3" borderId="214" xfId="44" applyNumberFormat="1" applyFont="1" applyFill="1" applyBorder="1" applyAlignment="1">
      <alignment horizontal="center" vertical="center"/>
    </xf>
    <xf numFmtId="17" fontId="7" fillId="7" borderId="136" xfId="44" applyNumberFormat="1" applyFont="1" applyFill="1" applyBorder="1" applyAlignment="1">
      <alignment horizontal="center" vertical="center"/>
    </xf>
    <xf numFmtId="17" fontId="7" fillId="7" borderId="139" xfId="44" applyNumberFormat="1" applyFont="1" applyFill="1" applyBorder="1" applyAlignment="1">
      <alignment horizontal="center" vertical="center"/>
    </xf>
    <xf numFmtId="17" fontId="7" fillId="7" borderId="56" xfId="44" applyNumberFormat="1" applyFont="1" applyFill="1" applyBorder="1" applyAlignment="1">
      <alignment horizontal="center" vertical="center"/>
    </xf>
    <xf numFmtId="0" fontId="8" fillId="7" borderId="53" xfId="44" applyFont="1" applyFill="1" applyBorder="1" applyAlignment="1">
      <alignment horizontal="center" vertical="center" wrapText="1"/>
    </xf>
    <xf numFmtId="0" fontId="8" fillId="7" borderId="62" xfId="44" applyFont="1" applyFill="1" applyBorder="1" applyAlignment="1">
      <alignment horizontal="center" vertical="center" wrapText="1"/>
    </xf>
    <xf numFmtId="0" fontId="5" fillId="3" borderId="63" xfId="44" applyFont="1" applyFill="1" applyBorder="1" applyAlignment="1">
      <alignment horizontal="center" vertical="center"/>
    </xf>
    <xf numFmtId="0" fontId="5" fillId="3" borderId="86" xfId="44" applyFont="1" applyFill="1" applyBorder="1" applyAlignment="1">
      <alignment horizontal="center" vertical="center"/>
    </xf>
    <xf numFmtId="0" fontId="5" fillId="3" borderId="57" xfId="44" applyFont="1" applyFill="1" applyBorder="1" applyAlignment="1">
      <alignment horizontal="center" vertical="center"/>
    </xf>
    <xf numFmtId="180" fontId="7" fillId="7" borderId="43" xfId="44" applyNumberFormat="1" applyFont="1" applyFill="1" applyBorder="1" applyAlignment="1">
      <alignment horizontal="center" vertical="center"/>
    </xf>
    <xf numFmtId="0" fontId="7" fillId="7" borderId="23" xfId="44" applyFont="1" applyFill="1" applyBorder="1" applyAlignment="1">
      <alignment horizontal="left" vertical="center"/>
    </xf>
    <xf numFmtId="173" fontId="25" fillId="3" borderId="68" xfId="15" applyNumberFormat="1" applyFont="1" applyFill="1" applyBorder="1" applyAlignment="1">
      <alignment horizontal="center" vertical="center"/>
    </xf>
    <xf numFmtId="173" fontId="25" fillId="3" borderId="5" xfId="15" applyNumberFormat="1" applyFont="1" applyFill="1" applyBorder="1" applyAlignment="1">
      <alignment horizontal="center" vertical="center"/>
    </xf>
    <xf numFmtId="173" fontId="25" fillId="3" borderId="46" xfId="15" applyNumberFormat="1" applyFont="1" applyFill="1" applyBorder="1" applyAlignment="1">
      <alignment horizontal="center" vertical="center"/>
    </xf>
    <xf numFmtId="0" fontId="8" fillId="7" borderId="43" xfId="44" applyFont="1" applyFill="1" applyBorder="1" applyAlignment="1">
      <alignment horizontal="center" vertical="center"/>
    </xf>
    <xf numFmtId="173" fontId="9" fillId="3" borderId="68" xfId="15" applyNumberFormat="1" applyFont="1" applyFill="1" applyBorder="1" applyAlignment="1">
      <alignment horizontal="center" vertical="center"/>
    </xf>
    <xf numFmtId="173" fontId="9" fillId="3" borderId="5" xfId="15" applyNumberFormat="1" applyFont="1" applyFill="1" applyBorder="1" applyAlignment="1">
      <alignment horizontal="center" vertical="center"/>
    </xf>
    <xf numFmtId="173" fontId="9" fillId="3" borderId="46" xfId="15" applyNumberFormat="1" applyFont="1" applyFill="1" applyBorder="1" applyAlignment="1">
      <alignment horizontal="center" vertical="center"/>
    </xf>
    <xf numFmtId="0" fontId="7" fillId="7" borderId="23" xfId="44" quotePrefix="1" applyFont="1" applyFill="1" applyBorder="1" applyAlignment="1">
      <alignment horizontal="left" vertical="center"/>
    </xf>
    <xf numFmtId="173" fontId="9" fillId="3" borderId="68" xfId="15" applyNumberFormat="1" applyFont="1" applyFill="1" applyBorder="1" applyAlignment="1">
      <alignment vertical="center"/>
    </xf>
    <xf numFmtId="173" fontId="9" fillId="3" borderId="5" xfId="15" applyNumberFormat="1" applyFont="1" applyFill="1" applyBorder="1" applyAlignment="1">
      <alignment vertical="center"/>
    </xf>
    <xf numFmtId="173" fontId="9" fillId="3" borderId="46" xfId="15" applyNumberFormat="1" applyFont="1" applyFill="1" applyBorder="1" applyAlignment="1">
      <alignment vertical="center"/>
    </xf>
    <xf numFmtId="173" fontId="9" fillId="0" borderId="46" xfId="15" applyNumberFormat="1" applyFont="1" applyFill="1" applyBorder="1" applyAlignment="1">
      <alignment horizontal="center" vertical="center"/>
    </xf>
    <xf numFmtId="173" fontId="9" fillId="3" borderId="0" xfId="15" applyNumberFormat="1" applyFont="1" applyFill="1" applyBorder="1" applyAlignment="1">
      <alignment horizontal="center" vertical="center"/>
    </xf>
    <xf numFmtId="173" fontId="25" fillId="3" borderId="0" xfId="15" applyNumberFormat="1" applyFont="1" applyFill="1" applyBorder="1" applyAlignment="1">
      <alignment horizontal="center" vertical="center"/>
    </xf>
    <xf numFmtId="0" fontId="8" fillId="7" borderId="44" xfId="44" applyFont="1" applyFill="1" applyBorder="1" applyAlignment="1">
      <alignment horizontal="center" vertical="center"/>
    </xf>
    <xf numFmtId="0" fontId="7" fillId="7" borderId="26" xfId="44" applyFont="1" applyFill="1" applyBorder="1" applyAlignment="1">
      <alignment horizontal="center" vertical="center"/>
    </xf>
    <xf numFmtId="0" fontId="5" fillId="3" borderId="48" xfId="44" applyFont="1" applyFill="1" applyBorder="1" applyAlignment="1">
      <alignment horizontal="center" vertical="center"/>
    </xf>
    <xf numFmtId="0" fontId="5" fillId="3" borderId="10" xfId="44" applyFont="1" applyFill="1" applyBorder="1" applyAlignment="1">
      <alignment horizontal="center" vertical="center"/>
    </xf>
    <xf numFmtId="0" fontId="5" fillId="3" borderId="47" xfId="44" applyFont="1" applyFill="1" applyBorder="1" applyAlignment="1">
      <alignment horizontal="center" vertical="center"/>
    </xf>
    <xf numFmtId="0" fontId="130" fillId="3" borderId="0" xfId="28" applyFont="1" applyFill="1" applyAlignment="1">
      <alignment horizontal="center" vertical="center"/>
    </xf>
    <xf numFmtId="17" fontId="7" fillId="7" borderId="218" xfId="44" applyNumberFormat="1" applyFont="1" applyFill="1" applyBorder="1" applyAlignment="1">
      <alignment horizontal="center" vertical="center"/>
    </xf>
    <xf numFmtId="0" fontId="7" fillId="7" borderId="219" xfId="44" applyFont="1" applyFill="1" applyBorder="1" applyAlignment="1">
      <alignment horizontal="center" vertical="center"/>
    </xf>
    <xf numFmtId="169" fontId="7" fillId="7" borderId="220" xfId="44" applyNumberFormat="1" applyFont="1" applyFill="1" applyBorder="1" applyAlignment="1">
      <alignment horizontal="center" vertical="center"/>
    </xf>
    <xf numFmtId="169" fontId="3" fillId="9" borderId="0" xfId="44" applyNumberFormat="1" applyFont="1" applyFill="1" applyAlignment="1">
      <alignment horizontal="center" vertical="center"/>
    </xf>
    <xf numFmtId="3" fontId="9" fillId="3" borderId="31" xfId="44" applyNumberFormat="1" applyFont="1" applyFill="1" applyBorder="1" applyAlignment="1">
      <alignment horizontal="center" vertical="center"/>
    </xf>
    <xf numFmtId="3" fontId="5" fillId="3" borderId="0" xfId="44" applyNumberFormat="1" applyFont="1" applyFill="1" applyAlignment="1">
      <alignment horizontal="center" vertical="center"/>
    </xf>
    <xf numFmtId="173" fontId="9" fillId="3" borderId="23" xfId="44" applyNumberFormat="1" applyFont="1" applyFill="1" applyBorder="1" applyAlignment="1">
      <alignment horizontal="center" vertical="center"/>
    </xf>
    <xf numFmtId="173" fontId="9" fillId="3" borderId="31" xfId="44" applyNumberFormat="1" applyFont="1" applyFill="1" applyBorder="1" applyAlignment="1">
      <alignment horizontal="center" vertical="center"/>
    </xf>
    <xf numFmtId="173" fontId="5" fillId="3" borderId="0" xfId="44" applyNumberFormat="1" applyFont="1" applyFill="1" applyAlignment="1">
      <alignment horizontal="center" vertical="center"/>
    </xf>
    <xf numFmtId="173" fontId="130" fillId="3" borderId="0" xfId="28" applyNumberFormat="1" applyFont="1" applyFill="1" applyAlignment="1">
      <alignment horizontal="center" vertical="center"/>
    </xf>
    <xf numFmtId="3" fontId="5" fillId="3" borderId="39" xfId="44" applyNumberFormat="1" applyFont="1" applyFill="1" applyBorder="1" applyAlignment="1">
      <alignment horizontal="center" vertical="center"/>
    </xf>
    <xf numFmtId="17" fontId="7" fillId="7" borderId="222" xfId="44" applyNumberFormat="1" applyFont="1" applyFill="1" applyBorder="1" applyAlignment="1">
      <alignment horizontal="center" vertical="center"/>
    </xf>
    <xf numFmtId="0" fontId="8" fillId="7" borderId="223" xfId="44" applyFont="1" applyFill="1" applyBorder="1" applyAlignment="1">
      <alignment horizontal="center" vertical="center"/>
    </xf>
    <xf numFmtId="0" fontId="8" fillId="7" borderId="5" xfId="44" applyFont="1" applyFill="1" applyBorder="1" applyAlignment="1">
      <alignment horizontal="center" vertical="center"/>
    </xf>
    <xf numFmtId="166" fontId="9" fillId="3" borderId="86" xfId="44" applyNumberFormat="1" applyFont="1" applyFill="1" applyBorder="1" applyAlignment="1">
      <alignment horizontal="center" vertical="center"/>
    </xf>
    <xf numFmtId="166" fontId="9" fillId="3" borderId="224" xfId="44" applyNumberFormat="1" applyFont="1" applyFill="1" applyBorder="1" applyAlignment="1">
      <alignment horizontal="center" vertical="center"/>
    </xf>
    <xf numFmtId="180" fontId="7" fillId="7" borderId="223" xfId="44" applyNumberFormat="1" applyFont="1" applyFill="1" applyBorder="1" applyAlignment="1">
      <alignment horizontal="center" vertical="center"/>
    </xf>
    <xf numFmtId="0" fontId="7" fillId="7" borderId="5" xfId="44" applyFont="1" applyFill="1" applyBorder="1" applyAlignment="1">
      <alignment horizontal="left" vertical="center"/>
    </xf>
    <xf numFmtId="166" fontId="25" fillId="3" borderId="5" xfId="44" applyNumberFormat="1" applyFont="1" applyFill="1" applyBorder="1" applyAlignment="1">
      <alignment horizontal="center" vertical="center"/>
    </xf>
    <xf numFmtId="166" fontId="25" fillId="3" borderId="106" xfId="44" applyNumberFormat="1" applyFont="1" applyFill="1" applyBorder="1" applyAlignment="1">
      <alignment horizontal="center" vertical="center"/>
    </xf>
    <xf numFmtId="166" fontId="9" fillId="3" borderId="5" xfId="44" applyNumberFormat="1" applyFont="1" applyFill="1" applyBorder="1" applyAlignment="1">
      <alignment horizontal="center" vertical="center"/>
    </xf>
    <xf numFmtId="166" fontId="9" fillId="3" borderId="106" xfId="44" applyNumberFormat="1" applyFont="1" applyFill="1" applyBorder="1" applyAlignment="1">
      <alignment horizontal="center" vertical="center"/>
    </xf>
    <xf numFmtId="0" fontId="7" fillId="7" borderId="5" xfId="44" quotePrefix="1" applyFont="1" applyFill="1" applyBorder="1" applyAlignment="1">
      <alignment horizontal="left" vertical="center"/>
    </xf>
    <xf numFmtId="0" fontId="8" fillId="7" borderId="225" xfId="44" applyFont="1" applyFill="1" applyBorder="1" applyAlignment="1">
      <alignment horizontal="center" vertical="center"/>
    </xf>
    <xf numFmtId="0" fontId="7" fillId="7" borderId="151" xfId="44" applyFont="1" applyFill="1" applyBorder="1" applyAlignment="1">
      <alignment horizontal="center" vertical="center"/>
    </xf>
    <xf numFmtId="0" fontId="5" fillId="3" borderId="151" xfId="44" applyFont="1" applyFill="1" applyBorder="1" applyAlignment="1">
      <alignment horizontal="center" vertical="center"/>
    </xf>
    <xf numFmtId="0" fontId="5" fillId="3" borderId="226" xfId="44" applyFont="1" applyFill="1" applyBorder="1" applyAlignment="1">
      <alignment horizontal="center" vertical="center"/>
    </xf>
    <xf numFmtId="0" fontId="10" fillId="3" borderId="0" xfId="44" applyFont="1" applyFill="1" applyAlignment="1">
      <alignment horizontal="left"/>
    </xf>
    <xf numFmtId="0" fontId="26" fillId="3" borderId="0" xfId="44" applyFont="1" applyFill="1" applyAlignment="1">
      <alignment horizontal="center"/>
    </xf>
    <xf numFmtId="0" fontId="131" fillId="3" borderId="0" xfId="28" applyFont="1" applyFill="1" applyAlignment="1">
      <alignment horizontal="center"/>
    </xf>
    <xf numFmtId="0" fontId="3" fillId="3" borderId="0" xfId="45" applyFont="1" applyFill="1" applyAlignment="1">
      <alignment horizontal="left" vertical="center"/>
    </xf>
    <xf numFmtId="0" fontId="3" fillId="3" borderId="0" xfId="45" applyFont="1" applyFill="1" applyAlignment="1">
      <alignment horizontal="center" vertical="center"/>
    </xf>
    <xf numFmtId="0" fontId="5" fillId="3" borderId="0" xfId="45" applyFont="1" applyFill="1" applyAlignment="1">
      <alignment horizontal="center" vertical="center"/>
    </xf>
    <xf numFmtId="0" fontId="26" fillId="3" borderId="0" xfId="45" applyFont="1" applyFill="1" applyAlignment="1">
      <alignment horizontal="center" vertical="center"/>
    </xf>
    <xf numFmtId="0" fontId="10" fillId="3" borderId="0" xfId="45" applyFont="1" applyFill="1" applyAlignment="1">
      <alignment horizontal="right"/>
    </xf>
    <xf numFmtId="0" fontId="7" fillId="7" borderId="63" xfId="45" applyFont="1" applyFill="1" applyBorder="1" applyAlignment="1">
      <alignment horizontal="center" vertical="center"/>
    </xf>
    <xf numFmtId="0" fontId="7" fillId="7" borderId="98" xfId="45" applyFont="1" applyFill="1" applyBorder="1" applyAlignment="1">
      <alignment horizontal="center" vertical="center"/>
    </xf>
    <xf numFmtId="17" fontId="7" fillId="0" borderId="0" xfId="44" applyNumberFormat="1" applyFont="1" applyAlignment="1">
      <alignment vertical="center"/>
    </xf>
    <xf numFmtId="0" fontId="7" fillId="7" borderId="67" xfId="45" applyFont="1" applyFill="1" applyBorder="1" applyAlignment="1">
      <alignment horizontal="center" vertical="center"/>
    </xf>
    <xf numFmtId="0" fontId="7" fillId="7" borderId="59" xfId="45" applyFont="1" applyFill="1" applyBorder="1" applyAlignment="1">
      <alignment horizontal="center" vertical="center"/>
    </xf>
    <xf numFmtId="180" fontId="7" fillId="7" borderId="63" xfId="45" applyNumberFormat="1" applyFont="1" applyFill="1" applyBorder="1" applyAlignment="1">
      <alignment horizontal="center" vertical="center"/>
    </xf>
    <xf numFmtId="0" fontId="7" fillId="7" borderId="98" xfId="45" applyFont="1" applyFill="1" applyBorder="1" applyAlignment="1">
      <alignment horizontal="left" vertical="center"/>
    </xf>
    <xf numFmtId="15" fontId="25" fillId="3" borderId="86" xfId="45" applyNumberFormat="1" applyFont="1" applyFill="1" applyBorder="1" applyAlignment="1">
      <alignment horizontal="center" vertical="center"/>
    </xf>
    <xf numFmtId="15" fontId="25" fillId="3" borderId="62" xfId="45" applyNumberFormat="1" applyFont="1" applyFill="1" applyBorder="1" applyAlignment="1">
      <alignment horizontal="center" vertical="center"/>
    </xf>
    <xf numFmtId="180" fontId="7" fillId="17" borderId="68" xfId="45" applyNumberFormat="1" applyFont="1" applyFill="1" applyBorder="1" applyAlignment="1">
      <alignment horizontal="center" vertical="center"/>
    </xf>
    <xf numFmtId="0" fontId="7" fillId="7" borderId="0" xfId="45" applyFont="1" applyFill="1" applyAlignment="1">
      <alignment horizontal="left" vertical="center"/>
    </xf>
    <xf numFmtId="2" fontId="9" fillId="3" borderId="5" xfId="45" applyNumberFormat="1" applyFont="1" applyFill="1" applyBorder="1" applyAlignment="1">
      <alignment horizontal="center" vertical="center"/>
    </xf>
    <xf numFmtId="3" fontId="5" fillId="3" borderId="84" xfId="45" applyNumberFormat="1" applyFont="1" applyFill="1" applyBorder="1" applyAlignment="1">
      <alignment horizontal="center" vertical="center"/>
    </xf>
    <xf numFmtId="3" fontId="5" fillId="3" borderId="66" xfId="45" applyNumberFormat="1" applyFont="1" applyFill="1" applyBorder="1" applyAlignment="1">
      <alignment horizontal="center" vertical="center"/>
    </xf>
    <xf numFmtId="0" fontId="10" fillId="3" borderId="0" xfId="45" applyFont="1" applyFill="1" applyAlignment="1">
      <alignment horizontal="left"/>
    </xf>
    <xf numFmtId="0" fontId="10" fillId="3" borderId="0" xfId="45" applyFont="1" applyFill="1" applyAlignment="1">
      <alignment horizontal="center"/>
    </xf>
    <xf numFmtId="0" fontId="6" fillId="3" borderId="0" xfId="45" applyFont="1" applyFill="1" applyAlignment="1">
      <alignment horizontal="center"/>
    </xf>
    <xf numFmtId="0" fontId="8" fillId="7" borderId="211" xfId="44" applyFont="1" applyFill="1" applyBorder="1" applyAlignment="1">
      <alignment horizontal="center" vertical="center"/>
    </xf>
    <xf numFmtId="0" fontId="8" fillId="7" borderId="138" xfId="44" applyFont="1" applyFill="1" applyBorder="1" applyAlignment="1">
      <alignment horizontal="center" vertical="center"/>
    </xf>
    <xf numFmtId="17" fontId="7" fillId="7" borderId="55" xfId="44" applyNumberFormat="1" applyFont="1" applyFill="1" applyBorder="1" applyAlignment="1">
      <alignment horizontal="center" vertical="center"/>
    </xf>
    <xf numFmtId="0" fontId="5" fillId="3" borderId="5" xfId="44" applyFont="1" applyFill="1" applyBorder="1" applyAlignment="1">
      <alignment horizontal="center" vertical="center"/>
    </xf>
    <xf numFmtId="0" fontId="5" fillId="3" borderId="6" xfId="44" applyFont="1" applyFill="1" applyBorder="1" applyAlignment="1">
      <alignment horizontal="center" vertical="center"/>
    </xf>
    <xf numFmtId="2" fontId="9" fillId="3" borderId="5" xfId="44" applyNumberFormat="1" applyFont="1" applyFill="1" applyBorder="1" applyAlignment="1">
      <alignment horizontal="center" vertical="center"/>
    </xf>
    <xf numFmtId="2" fontId="9" fillId="3" borderId="6" xfId="44" applyNumberFormat="1" applyFont="1" applyFill="1" applyBorder="1" applyAlignment="1">
      <alignment horizontal="center" vertical="center"/>
    </xf>
    <xf numFmtId="3" fontId="5" fillId="3" borderId="0" xfId="28" applyNumberFormat="1" applyFont="1" applyFill="1" applyAlignment="1">
      <alignment horizontal="center" vertical="center"/>
    </xf>
    <xf numFmtId="0" fontId="8" fillId="7" borderId="26" xfId="44" applyFont="1" applyFill="1" applyBorder="1" applyAlignment="1">
      <alignment horizontal="center" vertical="center"/>
    </xf>
    <xf numFmtId="0" fontId="5" fillId="3" borderId="11" xfId="44" applyFont="1" applyFill="1" applyBorder="1" applyAlignment="1">
      <alignment horizontal="center" vertical="center"/>
    </xf>
    <xf numFmtId="0" fontId="3" fillId="3" borderId="0" xfId="45" applyFont="1" applyFill="1" applyAlignment="1">
      <alignment horizontal="center" vertical="center" wrapText="1"/>
    </xf>
    <xf numFmtId="182" fontId="3" fillId="3" borderId="0" xfId="45" applyNumberFormat="1" applyFont="1" applyFill="1" applyAlignment="1">
      <alignment horizontal="center" vertical="center" wrapText="1"/>
    </xf>
    <xf numFmtId="0" fontId="7" fillId="2" borderId="215" xfId="45" applyFont="1" applyFill="1" applyBorder="1" applyAlignment="1">
      <alignment horizontal="center" vertical="center"/>
    </xf>
    <xf numFmtId="0" fontId="7" fillId="2" borderId="135" xfId="45" applyFont="1" applyFill="1" applyBorder="1" applyAlignment="1">
      <alignment horizontal="center" vertical="center"/>
    </xf>
    <xf numFmtId="0" fontId="130" fillId="3" borderId="0" xfId="28" applyFont="1" applyFill="1" applyAlignment="1">
      <alignment horizontal="center" vertical="center" wrapText="1"/>
    </xf>
    <xf numFmtId="0" fontId="7" fillId="7" borderId="227" xfId="45" applyFont="1" applyFill="1" applyBorder="1" applyAlignment="1">
      <alignment horizontal="center" vertical="center"/>
    </xf>
    <xf numFmtId="0" fontId="7" fillId="7" borderId="66" xfId="45" applyFont="1" applyFill="1" applyBorder="1" applyAlignment="1">
      <alignment horizontal="center" vertical="center"/>
    </xf>
    <xf numFmtId="15" fontId="7" fillId="7" borderId="84" xfId="45" quotePrefix="1" applyNumberFormat="1" applyFont="1" applyFill="1" applyBorder="1" applyAlignment="1">
      <alignment horizontal="center" vertical="center" wrapText="1"/>
    </xf>
    <xf numFmtId="15" fontId="7" fillId="7" borderId="84" xfId="45" applyNumberFormat="1" applyFont="1" applyFill="1" applyBorder="1" applyAlignment="1">
      <alignment horizontal="center" vertical="center" wrapText="1"/>
    </xf>
    <xf numFmtId="15" fontId="7" fillId="7" borderId="95" xfId="45" applyNumberFormat="1" applyFont="1" applyFill="1" applyBorder="1" applyAlignment="1">
      <alignment horizontal="center" vertical="center" wrapText="1"/>
    </xf>
    <xf numFmtId="180" fontId="7" fillId="17" borderId="43" xfId="45" applyNumberFormat="1" applyFont="1" applyFill="1" applyBorder="1" applyAlignment="1">
      <alignment horizontal="center" vertical="center"/>
    </xf>
    <xf numFmtId="0" fontId="7" fillId="7" borderId="62" xfId="45" applyFont="1" applyFill="1" applyBorder="1" applyAlignment="1">
      <alignment horizontal="left" vertical="center"/>
    </xf>
    <xf numFmtId="166" fontId="9" fillId="3" borderId="5" xfId="46" applyNumberFormat="1" applyFont="1" applyFill="1" applyBorder="1" applyAlignment="1">
      <alignment horizontal="center" vertical="center" wrapText="1"/>
    </xf>
    <xf numFmtId="166" fontId="9" fillId="3" borderId="46" xfId="46" applyNumberFormat="1" applyFont="1" applyFill="1" applyBorder="1" applyAlignment="1">
      <alignment horizontal="center" vertical="center" wrapText="1"/>
    </xf>
    <xf numFmtId="0" fontId="7" fillId="7" borderId="23" xfId="45" applyFont="1" applyFill="1" applyBorder="1" applyAlignment="1">
      <alignment horizontal="left" vertical="center"/>
    </xf>
    <xf numFmtId="2" fontId="9" fillId="3" borderId="5" xfId="46" applyNumberFormat="1" applyFont="1" applyFill="1" applyBorder="1" applyAlignment="1">
      <alignment horizontal="center" vertical="center" wrapText="1"/>
    </xf>
    <xf numFmtId="2" fontId="9" fillId="3" borderId="46" xfId="46" applyNumberFormat="1" applyFont="1" applyFill="1" applyBorder="1" applyAlignment="1">
      <alignment horizontal="center" vertical="center" wrapText="1"/>
    </xf>
    <xf numFmtId="172" fontId="9" fillId="3" borderId="5" xfId="46" applyNumberFormat="1" applyFont="1" applyFill="1" applyBorder="1" applyAlignment="1">
      <alignment horizontal="center" vertical="center" wrapText="1"/>
    </xf>
    <xf numFmtId="172" fontId="9" fillId="3" borderId="46" xfId="46" applyNumberFormat="1" applyFont="1" applyFill="1" applyBorder="1" applyAlignment="1">
      <alignment horizontal="center" vertical="center" wrapText="1"/>
    </xf>
    <xf numFmtId="0" fontId="8" fillId="7" borderId="44" xfId="45" applyFont="1" applyFill="1" applyBorder="1" applyAlignment="1">
      <alignment horizontal="center" vertical="center"/>
    </xf>
    <xf numFmtId="0" fontId="7" fillId="7" borderId="26" xfId="45" applyFont="1" applyFill="1" applyBorder="1" applyAlignment="1">
      <alignment horizontal="center" vertical="center"/>
    </xf>
    <xf numFmtId="38" fontId="5" fillId="3" borderId="10" xfId="45" applyNumberFormat="1" applyFont="1" applyFill="1" applyBorder="1" applyAlignment="1">
      <alignment horizontal="center" vertical="center" wrapText="1"/>
    </xf>
    <xf numFmtId="38" fontId="5" fillId="3" borderId="47" xfId="45" applyNumberFormat="1" applyFont="1" applyFill="1" applyBorder="1" applyAlignment="1">
      <alignment horizontal="center" vertical="center" wrapText="1"/>
    </xf>
    <xf numFmtId="0" fontId="10" fillId="3" borderId="0" xfId="27" applyFont="1" applyFill="1" applyAlignment="1">
      <alignment horizontal="left"/>
    </xf>
    <xf numFmtId="40" fontId="5" fillId="3" borderId="0" xfId="47" applyNumberFormat="1" applyFont="1" applyFill="1" applyBorder="1" applyAlignment="1">
      <alignment horizontal="center" vertical="center" wrapText="1"/>
    </xf>
    <xf numFmtId="38" fontId="5" fillId="3" borderId="0" xfId="45" applyNumberFormat="1" applyFont="1" applyFill="1" applyAlignment="1">
      <alignment horizontal="center" wrapText="1"/>
    </xf>
    <xf numFmtId="0" fontId="130" fillId="3" borderId="0" xfId="28" applyFont="1" applyFill="1" applyAlignment="1">
      <alignment horizontal="center"/>
    </xf>
    <xf numFmtId="0" fontId="3" fillId="3" borderId="0" xfId="27" applyFont="1" applyFill="1" applyAlignment="1">
      <alignment horizontal="left" vertical="center"/>
    </xf>
    <xf numFmtId="0" fontId="3" fillId="3" borderId="0" xfId="27" applyFont="1" applyFill="1" applyAlignment="1">
      <alignment horizontal="center" vertical="center"/>
    </xf>
    <xf numFmtId="0" fontId="5" fillId="3" borderId="0" xfId="27" applyFont="1" applyFill="1" applyAlignment="1">
      <alignment horizontal="center" vertical="center"/>
    </xf>
    <xf numFmtId="0" fontId="7" fillId="7" borderId="87" xfId="45" applyFont="1" applyFill="1" applyBorder="1" applyAlignment="1">
      <alignment horizontal="center" vertical="center"/>
    </xf>
    <xf numFmtId="0" fontId="7" fillId="7" borderId="92" xfId="45" applyFont="1" applyFill="1" applyBorder="1" applyAlignment="1">
      <alignment horizontal="center" vertical="center"/>
    </xf>
    <xf numFmtId="166" fontId="7" fillId="7" borderId="139" xfId="45" applyNumberFormat="1" applyFont="1" applyFill="1" applyBorder="1" applyAlignment="1">
      <alignment horizontal="center" vertical="center" wrapText="1"/>
    </xf>
    <xf numFmtId="166" fontId="7" fillId="7" borderId="55" xfId="45" applyNumberFormat="1" applyFont="1" applyFill="1" applyBorder="1" applyAlignment="1">
      <alignment horizontal="center" vertical="center" wrapText="1"/>
    </xf>
    <xf numFmtId="0" fontId="7" fillId="7" borderId="103" xfId="45" applyFont="1" applyFill="1" applyBorder="1" applyAlignment="1">
      <alignment horizontal="center" vertical="center"/>
    </xf>
    <xf numFmtId="0" fontId="7" fillId="7" borderId="84" xfId="45" applyFont="1" applyFill="1" applyBorder="1" applyAlignment="1">
      <alignment horizontal="center" vertical="center"/>
    </xf>
    <xf numFmtId="166" fontId="7" fillId="7" borderId="74" xfId="45" applyNumberFormat="1" applyFont="1" applyFill="1" applyBorder="1" applyAlignment="1">
      <alignment horizontal="center" vertical="center"/>
    </xf>
    <xf numFmtId="166" fontId="7" fillId="7" borderId="228" xfId="45" applyNumberFormat="1" applyFont="1" applyFill="1" applyBorder="1" applyAlignment="1">
      <alignment horizontal="center" vertical="center"/>
    </xf>
    <xf numFmtId="180" fontId="7" fillId="7" borderId="4" xfId="45" applyNumberFormat="1" applyFont="1" applyFill="1" applyBorder="1" applyAlignment="1">
      <alignment horizontal="center" vertical="center"/>
    </xf>
    <xf numFmtId="0" fontId="7" fillId="7" borderId="5" xfId="45" applyFont="1" applyFill="1" applyBorder="1" applyAlignment="1">
      <alignment horizontal="left" vertical="center"/>
    </xf>
    <xf numFmtId="164" fontId="9" fillId="3" borderId="5" xfId="28" applyNumberFormat="1" applyFont="1" applyFill="1" applyBorder="1" applyAlignment="1">
      <alignment horizontal="center" vertical="center"/>
    </xf>
    <xf numFmtId="164" fontId="9" fillId="3" borderId="6" xfId="28" applyNumberFormat="1" applyFont="1" applyFill="1" applyBorder="1" applyAlignment="1">
      <alignment horizontal="center" vertical="center"/>
    </xf>
    <xf numFmtId="172" fontId="9" fillId="3" borderId="6" xfId="46" applyNumberFormat="1" applyFont="1" applyFill="1" applyBorder="1" applyAlignment="1">
      <alignment horizontal="center" vertical="center" wrapText="1"/>
    </xf>
    <xf numFmtId="0" fontId="8" fillId="7" borderId="9" xfId="45" applyFont="1" applyFill="1" applyBorder="1" applyAlignment="1">
      <alignment horizontal="center" vertical="center"/>
    </xf>
    <xf numFmtId="0" fontId="7" fillId="7" borderId="10" xfId="45" applyFont="1" applyFill="1" applyBorder="1" applyAlignment="1">
      <alignment horizontal="center" vertical="center"/>
    </xf>
    <xf numFmtId="0" fontId="5" fillId="3" borderId="10" xfId="28" applyFont="1" applyFill="1" applyBorder="1" applyAlignment="1">
      <alignment horizontal="center" vertical="center"/>
    </xf>
    <xf numFmtId="0" fontId="5" fillId="3" borderId="11" xfId="28" applyFont="1" applyFill="1" applyBorder="1" applyAlignment="1">
      <alignment horizontal="center" vertical="center"/>
    </xf>
    <xf numFmtId="0" fontId="26" fillId="3" borderId="0" xfId="44" applyFont="1" applyFill="1" applyAlignment="1">
      <alignment vertical="center"/>
    </xf>
    <xf numFmtId="0" fontId="7" fillId="7" borderId="222" xfId="44" applyFont="1" applyFill="1" applyBorder="1" applyAlignment="1">
      <alignment horizontal="center" vertical="center"/>
    </xf>
    <xf numFmtId="169" fontId="7" fillId="7" borderId="224" xfId="44" applyNumberFormat="1" applyFont="1" applyFill="1" applyBorder="1" applyAlignment="1">
      <alignment horizontal="center" vertical="center"/>
    </xf>
    <xf numFmtId="180" fontId="7" fillId="7" borderId="213" xfId="44" applyNumberFormat="1" applyFont="1" applyFill="1" applyBorder="1" applyAlignment="1">
      <alignment horizontal="center" vertical="center"/>
    </xf>
    <xf numFmtId="1" fontId="7" fillId="7" borderId="62" xfId="44" applyNumberFormat="1" applyFont="1" applyFill="1" applyBorder="1" applyAlignment="1">
      <alignment horizontal="left" vertical="center"/>
    </xf>
    <xf numFmtId="171" fontId="9" fillId="3" borderId="62" xfId="44" applyNumberFormat="1" applyFont="1" applyFill="1" applyBorder="1" applyAlignment="1">
      <alignment vertical="center"/>
    </xf>
    <xf numFmtId="171" fontId="9" fillId="3" borderId="230" xfId="44" applyNumberFormat="1" applyFont="1" applyFill="1" applyBorder="1" applyAlignment="1">
      <alignment vertical="center"/>
    </xf>
    <xf numFmtId="171" fontId="9" fillId="3" borderId="23" xfId="44" applyNumberFormat="1" applyFont="1" applyFill="1" applyBorder="1" applyAlignment="1">
      <alignment vertical="center"/>
    </xf>
    <xf numFmtId="171" fontId="9" fillId="3" borderId="5" xfId="44" applyNumberFormat="1" applyFont="1" applyFill="1" applyBorder="1" applyAlignment="1">
      <alignment vertical="center"/>
    </xf>
    <xf numFmtId="171" fontId="9" fillId="3" borderId="31" xfId="44" applyNumberFormat="1" applyFont="1" applyFill="1" applyBorder="1" applyAlignment="1">
      <alignment vertical="center"/>
    </xf>
    <xf numFmtId="39" fontId="9" fillId="3" borderId="23" xfId="44" applyNumberFormat="1" applyFont="1" applyFill="1" applyBorder="1" applyAlignment="1">
      <alignment vertical="center"/>
    </xf>
    <xf numFmtId="183" fontId="9" fillId="3" borderId="23" xfId="44" applyNumberFormat="1" applyFont="1" applyFill="1" applyBorder="1" applyAlignment="1">
      <alignment vertical="center"/>
    </xf>
    <xf numFmtId="183" fontId="9" fillId="3" borderId="5" xfId="44" applyNumberFormat="1" applyFont="1" applyFill="1" applyBorder="1" applyAlignment="1">
      <alignment vertical="center"/>
    </xf>
    <xf numFmtId="180" fontId="7" fillId="17" borderId="213" xfId="45" applyNumberFormat="1" applyFont="1" applyFill="1" applyBorder="1" applyAlignment="1">
      <alignment horizontal="center" vertical="center"/>
    </xf>
    <xf numFmtId="166" fontId="9" fillId="3" borderId="23" xfId="46" applyNumberFormat="1" applyFont="1" applyFill="1" applyBorder="1" applyAlignment="1">
      <alignment horizontal="center" vertical="center" wrapText="1"/>
    </xf>
    <xf numFmtId="180" fontId="7" fillId="17" borderId="30" xfId="45" applyNumberFormat="1" applyFont="1" applyFill="1" applyBorder="1" applyAlignment="1">
      <alignment horizontal="center" vertical="center"/>
    </xf>
    <xf numFmtId="2" fontId="9" fillId="3" borderId="23" xfId="46" applyNumberFormat="1" applyFont="1" applyFill="1" applyBorder="1" applyAlignment="1">
      <alignment horizontal="center" vertical="center" wrapText="1"/>
    </xf>
    <xf numFmtId="172" fontId="9" fillId="3" borderId="23" xfId="46" applyNumberFormat="1" applyFont="1" applyFill="1" applyBorder="1" applyAlignment="1">
      <alignment horizontal="center" vertical="center" wrapText="1"/>
    </xf>
    <xf numFmtId="180" fontId="7" fillId="17" borderId="37" xfId="45" applyNumberFormat="1" applyFont="1" applyFill="1" applyBorder="1" applyAlignment="1">
      <alignment horizontal="center" vertical="center"/>
    </xf>
    <xf numFmtId="0" fontId="7" fillId="7" borderId="214" xfId="45" applyFont="1" applyFill="1" applyBorder="1" applyAlignment="1">
      <alignment horizontal="center" vertical="center"/>
    </xf>
    <xf numFmtId="38" fontId="5" fillId="3" borderId="233" xfId="45" applyNumberFormat="1" applyFont="1" applyFill="1" applyBorder="1" applyAlignment="1">
      <alignment horizontal="center" vertical="center" wrapText="1"/>
    </xf>
    <xf numFmtId="38" fontId="5" fillId="3" borderId="151" xfId="45" applyNumberFormat="1" applyFont="1" applyFill="1" applyBorder="1" applyAlignment="1">
      <alignment horizontal="center" vertical="center" wrapText="1"/>
    </xf>
    <xf numFmtId="0" fontId="26" fillId="3" borderId="0" xfId="44" applyFont="1" applyFill="1" applyAlignment="1">
      <alignment horizontal="right" vertical="center"/>
    </xf>
    <xf numFmtId="15" fontId="7" fillId="7" borderId="74" xfId="44" applyNumberFormat="1" applyFont="1" applyFill="1" applyBorder="1" applyAlignment="1">
      <alignment horizontal="center" vertical="center" wrapText="1"/>
    </xf>
    <xf numFmtId="15" fontId="7" fillId="7" borderId="184" xfId="44" applyNumberFormat="1" applyFont="1" applyFill="1" applyBorder="1" applyAlignment="1">
      <alignment horizontal="center" vertical="center"/>
    </xf>
    <xf numFmtId="15" fontId="7" fillId="7" borderId="70" xfId="44" applyNumberFormat="1" applyFont="1" applyFill="1" applyBorder="1" applyAlignment="1">
      <alignment horizontal="center" vertical="center" wrapText="1"/>
    </xf>
    <xf numFmtId="15" fontId="7" fillId="7" borderId="184" xfId="44" applyNumberFormat="1" applyFont="1" applyFill="1" applyBorder="1" applyAlignment="1">
      <alignment horizontal="center" vertical="center" wrapText="1"/>
    </xf>
    <xf numFmtId="184" fontId="25" fillId="7" borderId="43" xfId="11" quotePrefix="1" applyNumberFormat="1" applyFont="1" applyFill="1" applyBorder="1" applyAlignment="1">
      <alignment horizontal="center" vertical="center"/>
    </xf>
    <xf numFmtId="15" fontId="7" fillId="0" borderId="234" xfId="44" applyNumberFormat="1" applyFont="1" applyBorder="1" applyAlignment="1">
      <alignment horizontal="center" vertical="center"/>
    </xf>
    <xf numFmtId="15" fontId="7" fillId="0" borderId="57" xfId="44" applyNumberFormat="1" applyFont="1" applyBorder="1" applyAlignment="1">
      <alignment horizontal="center" vertical="center"/>
    </xf>
    <xf numFmtId="15" fontId="7" fillId="0" borderId="23" xfId="44" applyNumberFormat="1" applyFont="1" applyBorder="1" applyAlignment="1">
      <alignment horizontal="center" vertical="center"/>
    </xf>
    <xf numFmtId="15" fontId="7" fillId="0" borderId="46" xfId="44" applyNumberFormat="1" applyFont="1" applyBorder="1" applyAlignment="1">
      <alignment horizontal="center" vertical="center"/>
    </xf>
    <xf numFmtId="185" fontId="9" fillId="7" borderId="43" xfId="11" quotePrefix="1" applyNumberFormat="1" applyFont="1" applyFill="1" applyBorder="1" applyAlignment="1">
      <alignment horizontal="center" vertical="center"/>
    </xf>
    <xf numFmtId="166" fontId="9" fillId="3" borderId="223" xfId="44" applyNumberFormat="1" applyFont="1" applyFill="1" applyBorder="1" applyAlignment="1">
      <alignment horizontal="center" vertical="center"/>
    </xf>
    <xf numFmtId="2" fontId="9" fillId="3" borderId="46" xfId="44" applyNumberFormat="1" applyFont="1" applyFill="1" applyBorder="1" applyAlignment="1">
      <alignment horizontal="center" vertical="center"/>
    </xf>
    <xf numFmtId="2" fontId="9" fillId="3" borderId="23" xfId="44" applyNumberFormat="1" applyFont="1" applyFill="1" applyBorder="1" applyAlignment="1">
      <alignment horizontal="center" vertical="center"/>
    </xf>
    <xf numFmtId="180" fontId="7" fillId="7" borderId="147" xfId="44" applyNumberFormat="1" applyFont="1" applyFill="1" applyBorder="1" applyAlignment="1">
      <alignment horizontal="center" vertical="center"/>
    </xf>
    <xf numFmtId="166" fontId="9" fillId="3" borderId="235" xfId="44" applyNumberFormat="1" applyFont="1" applyFill="1" applyBorder="1" applyAlignment="1">
      <alignment horizontal="center" vertical="center"/>
    </xf>
    <xf numFmtId="2" fontId="9" fillId="3" borderId="149" xfId="44" applyNumberFormat="1" applyFont="1" applyFill="1" applyBorder="1" applyAlignment="1">
      <alignment horizontal="center" vertical="center"/>
    </xf>
    <xf numFmtId="2" fontId="9" fillId="3" borderId="78" xfId="44" applyNumberFormat="1" applyFont="1" applyFill="1" applyBorder="1" applyAlignment="1">
      <alignment horizontal="center" vertical="center"/>
    </xf>
    <xf numFmtId="17" fontId="7" fillId="7" borderId="43" xfId="44" applyNumberFormat="1" applyFont="1" applyFill="1" applyBorder="1" applyAlignment="1">
      <alignment horizontal="center" vertical="center"/>
    </xf>
    <xf numFmtId="166" fontId="25" fillId="3" borderId="223" xfId="44" applyNumberFormat="1" applyFont="1" applyFill="1" applyBorder="1" applyAlignment="1">
      <alignment horizontal="center" vertical="center"/>
    </xf>
    <xf numFmtId="2" fontId="25" fillId="3" borderId="6" xfId="44" applyNumberFormat="1" applyFont="1" applyFill="1" applyBorder="1" applyAlignment="1">
      <alignment horizontal="center" vertical="center"/>
    </xf>
    <xf numFmtId="2" fontId="5" fillId="3" borderId="23" xfId="44" applyNumberFormat="1" applyFont="1" applyFill="1" applyBorder="1" applyAlignment="1">
      <alignment horizontal="center" vertical="center"/>
    </xf>
    <xf numFmtId="2" fontId="5" fillId="3" borderId="46" xfId="44" applyNumberFormat="1" applyFont="1" applyFill="1" applyBorder="1" applyAlignment="1">
      <alignment horizontal="center" vertical="center"/>
    </xf>
    <xf numFmtId="166" fontId="130" fillId="3" borderId="0" xfId="28" applyNumberFormat="1" applyFont="1" applyFill="1" applyAlignment="1">
      <alignment horizontal="center" vertical="center"/>
    </xf>
    <xf numFmtId="2" fontId="25" fillId="3" borderId="46" xfId="44" applyNumberFormat="1" applyFont="1" applyFill="1" applyBorder="1" applyAlignment="1">
      <alignment horizontal="center" vertical="center"/>
    </xf>
    <xf numFmtId="2" fontId="5" fillId="3" borderId="26" xfId="44" applyNumberFormat="1" applyFont="1" applyFill="1" applyBorder="1" applyAlignment="1">
      <alignment horizontal="center" vertical="center"/>
    </xf>
    <xf numFmtId="2" fontId="5" fillId="3" borderId="11" xfId="44" applyNumberFormat="1" applyFont="1" applyFill="1" applyBorder="1" applyAlignment="1">
      <alignment horizontal="center" vertical="center"/>
    </xf>
    <xf numFmtId="2" fontId="5" fillId="3" borderId="87" xfId="44" applyNumberFormat="1" applyFont="1" applyFill="1" applyBorder="1" applyAlignment="1">
      <alignment horizontal="center" vertical="center"/>
    </xf>
    <xf numFmtId="2" fontId="5" fillId="3" borderId="170" xfId="44" applyNumberFormat="1" applyFont="1" applyFill="1" applyBorder="1" applyAlignment="1">
      <alignment horizontal="center" vertical="center"/>
    </xf>
    <xf numFmtId="2" fontId="5" fillId="3" borderId="4" xfId="44" applyNumberFormat="1" applyFont="1" applyFill="1" applyBorder="1" applyAlignment="1">
      <alignment horizontal="center" vertical="center"/>
    </xf>
    <xf numFmtId="2" fontId="5" fillId="3" borderId="6" xfId="44" applyNumberFormat="1" applyFont="1" applyFill="1" applyBorder="1" applyAlignment="1">
      <alignment horizontal="center" vertical="center"/>
    </xf>
    <xf numFmtId="0" fontId="7" fillId="2" borderId="88" xfId="11" applyFont="1" applyFill="1" applyBorder="1" applyAlignment="1">
      <alignment horizontal="center" vertical="center" wrapText="1"/>
    </xf>
    <xf numFmtId="0" fontId="7" fillId="2" borderId="138" xfId="11" applyFont="1" applyFill="1" applyBorder="1" applyAlignment="1">
      <alignment horizontal="center" vertical="center" wrapText="1"/>
    </xf>
    <xf numFmtId="0" fontId="7" fillId="2" borderId="139" xfId="11" applyFont="1" applyFill="1" applyBorder="1" applyAlignment="1">
      <alignment horizontal="center" vertical="center" wrapText="1"/>
    </xf>
    <xf numFmtId="0" fontId="7" fillId="2" borderId="136" xfId="11" applyFont="1" applyFill="1" applyBorder="1" applyAlignment="1">
      <alignment horizontal="center" vertical="center" wrapText="1"/>
    </xf>
    <xf numFmtId="0" fontId="7" fillId="2" borderId="55" xfId="11" applyFont="1" applyFill="1" applyBorder="1" applyAlignment="1">
      <alignment horizontal="center" vertical="center" wrapText="1"/>
    </xf>
    <xf numFmtId="0" fontId="6" fillId="3" borderId="0" xfId="11" applyFont="1" applyFill="1" applyAlignment="1">
      <alignment horizontal="center" vertical="center" wrapText="1"/>
    </xf>
    <xf numFmtId="169" fontId="7" fillId="2" borderId="21" xfId="11" applyNumberFormat="1" applyFont="1" applyFill="1" applyBorder="1" applyAlignment="1">
      <alignment horizontal="center" vertical="center"/>
    </xf>
    <xf numFmtId="3" fontId="9" fillId="3" borderId="23" xfId="11" applyNumberFormat="1" applyFont="1" applyFill="1" applyBorder="1" applyAlignment="1">
      <alignment horizontal="center" vertical="center"/>
    </xf>
    <xf numFmtId="3" fontId="9" fillId="3" borderId="5" xfId="11" applyNumberFormat="1" applyFont="1" applyFill="1" applyBorder="1" applyAlignment="1">
      <alignment horizontal="center" vertical="center"/>
    </xf>
    <xf numFmtId="186" fontId="25" fillId="3" borderId="6" xfId="11" applyNumberFormat="1" applyFont="1" applyFill="1" applyBorder="1" applyAlignment="1">
      <alignment horizontal="center" vertical="center"/>
    </xf>
    <xf numFmtId="3" fontId="6" fillId="3" borderId="0" xfId="11" applyNumberFormat="1" applyFont="1" applyFill="1" applyAlignment="1">
      <alignment vertical="center"/>
    </xf>
    <xf numFmtId="186" fontId="6" fillId="3" borderId="0" xfId="11" applyNumberFormat="1" applyFont="1" applyFill="1" applyAlignment="1">
      <alignment vertical="center"/>
    </xf>
    <xf numFmtId="169" fontId="7" fillId="2" borderId="24" xfId="11" applyNumberFormat="1" applyFont="1" applyFill="1" applyBorder="1" applyAlignment="1">
      <alignment horizontal="center" vertical="center"/>
    </xf>
    <xf numFmtId="3" fontId="9" fillId="3" borderId="26" xfId="11" applyNumberFormat="1" applyFont="1" applyFill="1" applyBorder="1" applyAlignment="1">
      <alignment horizontal="center" vertical="center"/>
    </xf>
    <xf numFmtId="3" fontId="9" fillId="3" borderId="10" xfId="11" applyNumberFormat="1" applyFont="1" applyFill="1" applyBorder="1" applyAlignment="1">
      <alignment horizontal="center" vertical="center"/>
    </xf>
    <xf numFmtId="186" fontId="25" fillId="3" borderId="11" xfId="11" applyNumberFormat="1" applyFont="1" applyFill="1" applyBorder="1" applyAlignment="1">
      <alignment horizontal="center" vertical="center"/>
    </xf>
    <xf numFmtId="0" fontId="53" fillId="3" borderId="0" xfId="11" applyFont="1" applyFill="1" applyAlignment="1">
      <alignment vertical="center"/>
    </xf>
    <xf numFmtId="3" fontId="10" fillId="3" borderId="0" xfId="11" applyNumberFormat="1" applyFont="1" applyFill="1" applyAlignment="1">
      <alignment vertical="center"/>
    </xf>
    <xf numFmtId="4" fontId="6" fillId="3" borderId="0" xfId="11" applyNumberFormat="1" applyFont="1" applyFill="1" applyAlignment="1">
      <alignment vertical="center"/>
    </xf>
    <xf numFmtId="43" fontId="6" fillId="3" borderId="0" xfId="4" applyFont="1" applyFill="1" applyAlignment="1">
      <alignment vertical="center"/>
    </xf>
    <xf numFmtId="0" fontId="6" fillId="0" borderId="0" xfId="11" applyFont="1" applyAlignment="1">
      <alignment vertical="center"/>
    </xf>
    <xf numFmtId="0" fontId="7" fillId="2" borderId="88" xfId="11" applyFont="1" applyFill="1" applyBorder="1" applyAlignment="1">
      <alignment vertical="center"/>
    </xf>
    <xf numFmtId="0" fontId="7" fillId="2" borderId="21" xfId="11" applyFont="1" applyFill="1" applyBorder="1" applyAlignment="1">
      <alignment horizontal="center" vertical="center"/>
    </xf>
    <xf numFmtId="3" fontId="9" fillId="3" borderId="6" xfId="11" applyNumberFormat="1" applyFont="1" applyFill="1" applyBorder="1" applyAlignment="1">
      <alignment horizontal="center" vertical="center"/>
    </xf>
    <xf numFmtId="43" fontId="9" fillId="3" borderId="23" xfId="4" applyFont="1" applyFill="1" applyBorder="1" applyAlignment="1">
      <alignment horizontal="center" vertical="center"/>
    </xf>
    <xf numFmtId="3" fontId="9" fillId="3" borderId="68" xfId="11" applyNumberFormat="1" applyFont="1" applyFill="1" applyBorder="1" applyAlignment="1">
      <alignment horizontal="center" vertical="center"/>
    </xf>
    <xf numFmtId="0" fontId="7" fillId="2" borderId="236" xfId="11" applyFont="1" applyFill="1" applyBorder="1" applyAlignment="1">
      <alignment horizontal="center" vertical="center"/>
    </xf>
    <xf numFmtId="3" fontId="25" fillId="2" borderId="166" xfId="11" applyNumberFormat="1" applyFont="1" applyFill="1" applyBorder="1" applyAlignment="1">
      <alignment horizontal="center" vertical="center"/>
    </xf>
    <xf numFmtId="3" fontId="25" fillId="2" borderId="237" xfId="11" applyNumberFormat="1" applyFont="1" applyFill="1" applyBorder="1" applyAlignment="1">
      <alignment horizontal="center" vertical="center"/>
    </xf>
    <xf numFmtId="3" fontId="25" fillId="2" borderId="167" xfId="11" applyNumberFormat="1" applyFont="1" applyFill="1" applyBorder="1" applyAlignment="1">
      <alignment horizontal="center" vertical="center"/>
    </xf>
    <xf numFmtId="187" fontId="10" fillId="3" borderId="0" xfId="11" applyNumberFormat="1" applyFont="1" applyFill="1" applyAlignment="1">
      <alignment vertical="center"/>
    </xf>
    <xf numFmtId="188" fontId="6" fillId="3" borderId="0" xfId="11" applyNumberFormat="1" applyFont="1" applyFill="1" applyAlignment="1">
      <alignment vertical="center"/>
    </xf>
    <xf numFmtId="0" fontId="130" fillId="3" borderId="0" xfId="48" applyFont="1" applyFill="1" applyAlignment="1">
      <alignment horizontal="center" vertical="center"/>
    </xf>
    <xf numFmtId="0" fontId="7" fillId="2" borderId="49" xfId="44" applyFont="1" applyFill="1" applyBorder="1" applyAlignment="1">
      <alignment horizontal="center" vertical="center"/>
    </xf>
    <xf numFmtId="0" fontId="7" fillId="2" borderId="93" xfId="44" applyFont="1" applyFill="1" applyBorder="1" applyAlignment="1">
      <alignment horizontal="center" vertical="center"/>
    </xf>
    <xf numFmtId="0" fontId="7" fillId="2" borderId="41" xfId="44" applyFont="1" applyFill="1" applyBorder="1" applyAlignment="1">
      <alignment horizontal="center" vertical="center"/>
    </xf>
    <xf numFmtId="0" fontId="39" fillId="2" borderId="47" xfId="44" applyFont="1" applyFill="1" applyBorder="1" applyAlignment="1">
      <alignment horizontal="center" vertical="center"/>
    </xf>
    <xf numFmtId="0" fontId="7" fillId="7" borderId="49" xfId="45" applyFont="1" applyFill="1" applyBorder="1" applyAlignment="1">
      <alignment horizontal="left" vertical="center"/>
    </xf>
    <xf numFmtId="3" fontId="25" fillId="3" borderId="49" xfId="44" applyNumberFormat="1" applyFont="1" applyFill="1" applyBorder="1" applyAlignment="1">
      <alignment horizontal="center"/>
    </xf>
    <xf numFmtId="4" fontId="25" fillId="3" borderId="46" xfId="44" applyNumberFormat="1" applyFont="1" applyFill="1" applyBorder="1" applyAlignment="1">
      <alignment horizontal="center"/>
    </xf>
    <xf numFmtId="0" fontId="39" fillId="7" borderId="7" xfId="45" applyFont="1" applyFill="1" applyBorder="1" applyAlignment="1">
      <alignment horizontal="left" vertical="center"/>
    </xf>
    <xf numFmtId="3" fontId="25" fillId="3" borderId="7" xfId="44" applyNumberFormat="1" applyFont="1" applyFill="1" applyBorder="1" applyAlignment="1">
      <alignment horizontal="center"/>
    </xf>
    <xf numFmtId="0" fontId="131" fillId="3" borderId="0" xfId="48" applyFont="1" applyFill="1" applyAlignment="1">
      <alignment horizontal="center" vertical="center"/>
    </xf>
    <xf numFmtId="0" fontId="8" fillId="7" borderId="7" xfId="45" applyFont="1" applyFill="1" applyBorder="1" applyAlignment="1">
      <alignment horizontal="left" vertical="center"/>
    </xf>
    <xf numFmtId="3" fontId="9" fillId="3" borderId="7" xfId="44" applyNumberFormat="1" applyFont="1" applyFill="1" applyBorder="1" applyAlignment="1">
      <alignment horizontal="center"/>
    </xf>
    <xf numFmtId="4" fontId="9" fillId="3" borderId="46" xfId="44" applyNumberFormat="1" applyFont="1" applyFill="1" applyBorder="1" applyAlignment="1">
      <alignment horizontal="center"/>
    </xf>
    <xf numFmtId="0" fontId="7" fillId="7" borderId="7" xfId="45" applyFont="1" applyFill="1" applyBorder="1" applyAlignment="1">
      <alignment horizontal="left" vertical="center"/>
    </xf>
    <xf numFmtId="3" fontId="25" fillId="3" borderId="46" xfId="44" applyNumberFormat="1" applyFont="1" applyFill="1" applyBorder="1" applyAlignment="1">
      <alignment horizontal="center"/>
    </xf>
    <xf numFmtId="0" fontId="30" fillId="3" borderId="46" xfId="44" applyFont="1" applyFill="1" applyBorder="1" applyAlignment="1">
      <alignment horizontal="center"/>
    </xf>
    <xf numFmtId="4" fontId="30" fillId="3" borderId="46" xfId="44" applyNumberFormat="1" applyFont="1" applyFill="1" applyBorder="1" applyAlignment="1">
      <alignment horizontal="center"/>
    </xf>
    <xf numFmtId="3" fontId="9" fillId="3" borderId="46" xfId="44" applyNumberFormat="1" applyFont="1" applyFill="1" applyBorder="1" applyAlignment="1">
      <alignment horizontal="center"/>
    </xf>
    <xf numFmtId="4" fontId="130" fillId="3" borderId="0" xfId="48" applyNumberFormat="1" applyFont="1" applyFill="1" applyAlignment="1">
      <alignment horizontal="center" vertical="center"/>
    </xf>
    <xf numFmtId="3" fontId="25" fillId="3" borderId="41" xfId="44" applyNumberFormat="1" applyFont="1" applyFill="1" applyBorder="1" applyAlignment="1">
      <alignment horizontal="center"/>
    </xf>
    <xf numFmtId="0" fontId="7" fillId="2" borderId="40" xfId="49" applyFont="1" applyFill="1" applyBorder="1" applyAlignment="1">
      <alignment horizontal="center" vertical="center"/>
    </xf>
    <xf numFmtId="3" fontId="25" fillId="3" borderId="47" xfId="44" applyNumberFormat="1" applyFont="1" applyFill="1" applyBorder="1" applyAlignment="1">
      <alignment horizontal="center"/>
    </xf>
    <xf numFmtId="4" fontId="25" fillId="3" borderId="40" xfId="44" applyNumberFormat="1" applyFont="1" applyFill="1" applyBorder="1" applyAlignment="1">
      <alignment horizontal="center"/>
    </xf>
    <xf numFmtId="0" fontId="5" fillId="3" borderId="0" xfId="48" applyFont="1" applyFill="1" applyAlignment="1">
      <alignment horizontal="center" vertical="center"/>
    </xf>
    <xf numFmtId="0" fontId="7" fillId="7" borderId="49" xfId="44" applyFont="1" applyFill="1" applyBorder="1" applyAlignment="1">
      <alignment horizontal="center" vertical="center"/>
    </xf>
    <xf numFmtId="0" fontId="7" fillId="7" borderId="41" xfId="44" applyFont="1" applyFill="1" applyBorder="1" applyAlignment="1">
      <alignment horizontal="center" vertical="center"/>
    </xf>
    <xf numFmtId="189" fontId="7" fillId="7" borderId="49" xfId="44" quotePrefix="1" applyNumberFormat="1" applyFont="1" applyFill="1" applyBorder="1" applyAlignment="1">
      <alignment horizontal="left" vertical="center"/>
    </xf>
    <xf numFmtId="3" fontId="9" fillId="3" borderId="7" xfId="44" applyNumberFormat="1" applyFont="1" applyFill="1" applyBorder="1" applyAlignment="1">
      <alignment horizontal="center" vertical="center"/>
    </xf>
    <xf numFmtId="166" fontId="9" fillId="3" borderId="46" xfId="44" applyNumberFormat="1" applyFont="1" applyFill="1" applyBorder="1" applyAlignment="1">
      <alignment horizontal="center" vertical="center"/>
    </xf>
    <xf numFmtId="190" fontId="8" fillId="7" borderId="7" xfId="44" quotePrefix="1" applyNumberFormat="1" applyFont="1" applyFill="1" applyBorder="1" applyAlignment="1">
      <alignment horizontal="left" vertical="center"/>
    </xf>
    <xf numFmtId="4" fontId="9" fillId="3" borderId="46" xfId="44" applyNumberFormat="1" applyFont="1" applyFill="1" applyBorder="1" applyAlignment="1">
      <alignment horizontal="center" vertical="center"/>
    </xf>
    <xf numFmtId="166" fontId="130" fillId="3" borderId="0" xfId="48" applyNumberFormat="1" applyFont="1" applyFill="1" applyAlignment="1">
      <alignment horizontal="center" vertical="center"/>
    </xf>
    <xf numFmtId="3" fontId="25" fillId="3" borderId="40" xfId="44" applyNumberFormat="1" applyFont="1" applyFill="1" applyBorder="1" applyAlignment="1">
      <alignment horizontal="center" vertical="center"/>
    </xf>
    <xf numFmtId="4" fontId="25" fillId="3" borderId="15" xfId="44" applyNumberFormat="1" applyFont="1" applyFill="1" applyBorder="1" applyAlignment="1">
      <alignment horizontal="center" vertical="center"/>
    </xf>
    <xf numFmtId="0" fontId="133" fillId="3" borderId="0" xfId="48" applyFont="1" applyFill="1" applyAlignment="1">
      <alignment horizontal="center" vertical="center"/>
    </xf>
    <xf numFmtId="0" fontId="10" fillId="3" borderId="0" xfId="44" applyFont="1" applyFill="1" applyAlignment="1">
      <alignment horizontal="left" vertical="center"/>
    </xf>
    <xf numFmtId="0" fontId="130" fillId="0" borderId="0" xfId="28" applyFont="1" applyAlignment="1">
      <alignment horizontal="center" vertical="center"/>
    </xf>
    <xf numFmtId="17" fontId="7" fillId="7" borderId="74" xfId="44" applyNumberFormat="1" applyFont="1" applyFill="1" applyBorder="1" applyAlignment="1">
      <alignment horizontal="center" vertical="center" wrapText="1"/>
    </xf>
    <xf numFmtId="17" fontId="39" fillId="7" borderId="74" xfId="44" applyNumberFormat="1" applyFont="1" applyFill="1" applyBorder="1" applyAlignment="1">
      <alignment horizontal="center" vertical="center" wrapText="1"/>
    </xf>
    <xf numFmtId="0" fontId="7" fillId="7" borderId="86" xfId="44" applyFont="1" applyFill="1" applyBorder="1" applyAlignment="1">
      <alignment horizontal="left" vertical="center"/>
    </xf>
    <xf numFmtId="43" fontId="25" fillId="3" borderId="86" xfId="15" applyFont="1" applyFill="1" applyBorder="1" applyAlignment="1">
      <alignment horizontal="center" vertical="center"/>
    </xf>
    <xf numFmtId="0" fontId="25" fillId="3" borderId="86" xfId="28" applyFont="1" applyFill="1" applyBorder="1" applyAlignment="1">
      <alignment horizontal="center" vertical="center"/>
    </xf>
    <xf numFmtId="43" fontId="25" fillId="3" borderId="5" xfId="15" applyFont="1" applyFill="1" applyBorder="1" applyAlignment="1">
      <alignment horizontal="center" vertical="center"/>
    </xf>
    <xf numFmtId="0" fontId="25" fillId="3" borderId="5" xfId="28" applyFont="1" applyFill="1" applyBorder="1" applyAlignment="1">
      <alignment horizontal="center" vertical="center"/>
    </xf>
    <xf numFmtId="43" fontId="3" fillId="3" borderId="0" xfId="44" applyNumberFormat="1" applyFont="1" applyFill="1" applyAlignment="1">
      <alignment horizontal="center" vertical="center"/>
    </xf>
    <xf numFmtId="0" fontId="7" fillId="7" borderId="74" xfId="44" applyFont="1" applyFill="1" applyBorder="1" applyAlignment="1">
      <alignment horizontal="left" vertical="center"/>
    </xf>
    <xf numFmtId="43" fontId="25" fillId="3" borderId="74" xfId="15" applyFont="1" applyFill="1" applyBorder="1" applyAlignment="1">
      <alignment horizontal="center" vertical="center"/>
    </xf>
    <xf numFmtId="0" fontId="16" fillId="0" borderId="0" xfId="28" applyFont="1" applyAlignment="1">
      <alignment horizontal="left" vertical="center"/>
    </xf>
    <xf numFmtId="43" fontId="16" fillId="0" borderId="0" xfId="28" applyNumberFormat="1" applyFont="1" applyAlignment="1">
      <alignment horizontal="left" vertical="center"/>
    </xf>
    <xf numFmtId="0" fontId="16" fillId="3" borderId="0" xfId="28" applyFont="1" applyFill="1" applyAlignment="1">
      <alignment horizontal="left" vertical="center"/>
    </xf>
    <xf numFmtId="1" fontId="130" fillId="3" borderId="0" xfId="28" applyNumberFormat="1" applyFont="1" applyFill="1" applyAlignment="1">
      <alignment horizontal="center" vertical="center"/>
    </xf>
    <xf numFmtId="0" fontId="73" fillId="3" borderId="0" xfId="50" applyFont="1" applyFill="1" applyAlignment="1">
      <alignment vertical="center"/>
    </xf>
    <xf numFmtId="0" fontId="3" fillId="3" borderId="0" xfId="50" applyFont="1" applyFill="1" applyAlignment="1">
      <alignment vertical="center"/>
    </xf>
    <xf numFmtId="0" fontId="5" fillId="18" borderId="0" xfId="50" applyFont="1" applyFill="1" applyAlignment="1">
      <alignment horizontal="right" vertical="center"/>
    </xf>
    <xf numFmtId="0" fontId="77" fillId="18" borderId="0" xfId="50" applyFont="1" applyFill="1" applyAlignment="1">
      <alignment horizontal="centerContinuous" vertical="center"/>
    </xf>
    <xf numFmtId="0" fontId="77" fillId="3" borderId="0" xfId="50" applyFont="1" applyFill="1" applyAlignment="1">
      <alignment vertical="center"/>
    </xf>
    <xf numFmtId="166" fontId="77" fillId="3" borderId="0" xfId="50" applyNumberFormat="1" applyFont="1" applyFill="1" applyAlignment="1">
      <alignment horizontal="center" vertical="center"/>
    </xf>
    <xf numFmtId="0" fontId="7" fillId="19" borderId="90" xfId="50" applyFont="1" applyFill="1" applyBorder="1" applyAlignment="1">
      <alignment horizontal="center" vertical="center"/>
    </xf>
    <xf numFmtId="0" fontId="7" fillId="19" borderId="21" xfId="50" applyFont="1" applyFill="1" applyBorder="1" applyAlignment="1">
      <alignment horizontal="center" vertical="center"/>
    </xf>
    <xf numFmtId="43" fontId="77" fillId="3" borderId="0" xfId="4" applyFont="1" applyFill="1" applyBorder="1" applyAlignment="1">
      <alignment vertical="center"/>
    </xf>
    <xf numFmtId="0" fontId="77" fillId="3" borderId="0" xfId="50" applyFont="1" applyFill="1" applyAlignment="1">
      <alignment horizontal="right" vertical="center"/>
    </xf>
    <xf numFmtId="0" fontId="3" fillId="19" borderId="238" xfId="50" applyFont="1" applyFill="1" applyBorder="1" applyAlignment="1">
      <alignment horizontal="center" vertical="center"/>
    </xf>
    <xf numFmtId="0" fontId="26" fillId="19" borderId="61" xfId="50" applyFont="1" applyFill="1" applyBorder="1" applyAlignment="1">
      <alignment horizontal="center" vertical="center"/>
    </xf>
    <xf numFmtId="0" fontId="26" fillId="19" borderId="239" xfId="50" applyFont="1" applyFill="1" applyBorder="1" applyAlignment="1">
      <alignment horizontal="right" vertical="center"/>
    </xf>
    <xf numFmtId="17" fontId="7" fillId="7" borderId="21" xfId="50" quotePrefix="1" applyNumberFormat="1" applyFont="1" applyFill="1" applyBorder="1" applyAlignment="1">
      <alignment horizontal="right" vertical="center"/>
    </xf>
    <xf numFmtId="0" fontId="32" fillId="3" borderId="240" xfId="50" applyFont="1" applyFill="1" applyBorder="1" applyAlignment="1">
      <alignment horizontal="center" vertical="center"/>
    </xf>
    <xf numFmtId="3" fontId="9" fillId="3" borderId="6" xfId="50" applyNumberFormat="1" applyFont="1" applyFill="1" applyBorder="1" applyAlignment="1">
      <alignment horizontal="center" vertical="center"/>
    </xf>
    <xf numFmtId="191" fontId="8" fillId="7" borderId="21" xfId="50" quotePrefix="1" applyNumberFormat="1" applyFont="1" applyFill="1" applyBorder="1" applyAlignment="1">
      <alignment horizontal="right"/>
    </xf>
    <xf numFmtId="3" fontId="9" fillId="3" borderId="22" xfId="50" applyNumberFormat="1" applyFont="1" applyFill="1" applyBorder="1" applyAlignment="1">
      <alignment horizontal="center" vertical="center"/>
    </xf>
    <xf numFmtId="3" fontId="77" fillId="3" borderId="0" xfId="50" applyNumberFormat="1" applyFont="1" applyFill="1" applyAlignment="1">
      <alignment vertical="center"/>
    </xf>
    <xf numFmtId="43" fontId="77" fillId="3" borderId="0" xfId="4" applyFont="1" applyFill="1" applyAlignment="1">
      <alignment vertical="center"/>
    </xf>
    <xf numFmtId="191" fontId="8" fillId="7" borderId="241" xfId="50" quotePrefix="1" applyNumberFormat="1" applyFont="1" applyFill="1" applyBorder="1" applyAlignment="1">
      <alignment horizontal="right"/>
    </xf>
    <xf numFmtId="3" fontId="9" fillId="3" borderId="242" xfId="50" applyNumberFormat="1" applyFont="1" applyFill="1" applyBorder="1" applyAlignment="1">
      <alignment horizontal="center" vertical="center"/>
    </xf>
    <xf numFmtId="3" fontId="9" fillId="3" borderId="243" xfId="50" applyNumberFormat="1" applyFont="1" applyFill="1" applyBorder="1" applyAlignment="1">
      <alignment horizontal="center" vertical="center"/>
    </xf>
    <xf numFmtId="17" fontId="7" fillId="7" borderId="21" xfId="50" applyNumberFormat="1" applyFont="1" applyFill="1" applyBorder="1" applyAlignment="1">
      <alignment horizontal="right" vertical="center"/>
    </xf>
    <xf numFmtId="3" fontId="8" fillId="3" borderId="5" xfId="50" applyNumberFormat="1" applyFont="1" applyFill="1" applyBorder="1" applyAlignment="1">
      <alignment horizontal="center" vertical="center"/>
    </xf>
    <xf numFmtId="192" fontId="77" fillId="3" borderId="0" xfId="50" applyNumberFormat="1" applyFont="1" applyFill="1" applyAlignment="1">
      <alignment vertical="center"/>
    </xf>
    <xf numFmtId="43" fontId="134" fillId="3" borderId="0" xfId="4" applyFont="1" applyFill="1" applyBorder="1" applyAlignment="1">
      <alignment vertical="center"/>
    </xf>
    <xf numFmtId="0" fontId="134" fillId="3" borderId="0" xfId="50" applyFont="1" applyFill="1" applyAlignment="1">
      <alignment vertical="center"/>
    </xf>
    <xf numFmtId="17" fontId="7" fillId="7" borderId="24" xfId="50" applyNumberFormat="1" applyFont="1" applyFill="1" applyBorder="1" applyAlignment="1">
      <alignment horizontal="right" vertical="center"/>
    </xf>
    <xf numFmtId="3" fontId="9" fillId="3" borderId="10" xfId="50" applyNumberFormat="1" applyFont="1" applyFill="1" applyBorder="1" applyAlignment="1">
      <alignment horizontal="center" vertical="center"/>
    </xf>
    <xf numFmtId="3" fontId="9" fillId="3" borderId="11" xfId="50" applyNumberFormat="1" applyFont="1" applyFill="1" applyBorder="1" applyAlignment="1">
      <alignment horizontal="center" vertical="center"/>
    </xf>
    <xf numFmtId="0" fontId="11" fillId="3" borderId="0" xfId="50" applyFont="1" applyFill="1" applyAlignment="1">
      <alignment horizontal="left" vertical="center"/>
    </xf>
    <xf numFmtId="3" fontId="6" fillId="3" borderId="0" xfId="50" applyNumberFormat="1" applyFont="1" applyFill="1" applyAlignment="1">
      <alignment horizontal="center" vertical="center"/>
    </xf>
    <xf numFmtId="0" fontId="34" fillId="3" borderId="0" xfId="50" applyFont="1" applyFill="1" applyAlignment="1">
      <alignment vertical="center"/>
    </xf>
    <xf numFmtId="0" fontId="10" fillId="3" borderId="0" xfId="50" applyFont="1" applyFill="1" applyAlignment="1">
      <alignment vertical="center"/>
    </xf>
    <xf numFmtId="3" fontId="134" fillId="3" borderId="0" xfId="50" applyNumberFormat="1" applyFont="1" applyFill="1" applyAlignment="1">
      <alignment vertical="center"/>
    </xf>
    <xf numFmtId="0" fontId="3" fillId="3" borderId="0" xfId="11" applyFont="1" applyFill="1" applyAlignment="1">
      <alignment horizontal="left" vertical="center"/>
    </xf>
    <xf numFmtId="0" fontId="3" fillId="3" borderId="0" xfId="11" applyFont="1" applyFill="1" applyAlignment="1">
      <alignment horizontal="center" vertical="center"/>
    </xf>
    <xf numFmtId="0" fontId="5" fillId="3" borderId="0" xfId="11" applyFont="1" applyFill="1" applyAlignment="1">
      <alignment horizontal="center" vertical="center"/>
    </xf>
    <xf numFmtId="184" fontId="25" fillId="7" borderId="21" xfId="11" quotePrefix="1" applyNumberFormat="1" applyFont="1" applyFill="1" applyBorder="1" applyAlignment="1">
      <alignment horizontal="center" vertical="center"/>
    </xf>
    <xf numFmtId="3" fontId="9" fillId="3" borderId="92" xfId="11" applyNumberFormat="1" applyFont="1" applyFill="1" applyBorder="1" applyAlignment="1">
      <alignment horizontal="center" vertical="center"/>
    </xf>
    <xf numFmtId="2" fontId="9" fillId="3" borderId="92" xfId="11" applyNumberFormat="1" applyFont="1" applyFill="1" applyBorder="1" applyAlignment="1">
      <alignment horizontal="center" vertical="center"/>
    </xf>
    <xf numFmtId="2" fontId="9" fillId="3" borderId="170" xfId="11" applyNumberFormat="1" applyFont="1" applyFill="1" applyBorder="1" applyAlignment="1">
      <alignment horizontal="center" vertical="center"/>
    </xf>
    <xf numFmtId="185" fontId="9" fillId="7" borderId="21" xfId="11" quotePrefix="1" applyNumberFormat="1" applyFont="1" applyFill="1" applyBorder="1" applyAlignment="1">
      <alignment horizontal="center" vertical="center"/>
    </xf>
    <xf numFmtId="4" fontId="9" fillId="3" borderId="5" xfId="11" applyNumberFormat="1" applyFont="1" applyFill="1" applyBorder="1" applyAlignment="1">
      <alignment horizontal="center" vertical="center"/>
    </xf>
    <xf numFmtId="4" fontId="9" fillId="3" borderId="6" xfId="11" applyNumberFormat="1" applyFont="1" applyFill="1" applyBorder="1" applyAlignment="1">
      <alignment horizontal="center" vertical="center"/>
    </xf>
    <xf numFmtId="2" fontId="5" fillId="3" borderId="0" xfId="11" applyNumberFormat="1" applyFont="1" applyFill="1" applyAlignment="1">
      <alignment horizontal="center" vertical="center"/>
    </xf>
    <xf numFmtId="4" fontId="5" fillId="3" borderId="0" xfId="11" applyNumberFormat="1" applyFont="1" applyFill="1" applyAlignment="1">
      <alignment horizontal="center" vertical="center"/>
    </xf>
    <xf numFmtId="185" fontId="9" fillId="7" borderId="247" xfId="11" applyNumberFormat="1" applyFont="1" applyFill="1" applyBorder="1" applyAlignment="1">
      <alignment horizontal="center" vertical="center"/>
    </xf>
    <xf numFmtId="3" fontId="9" fillId="3" borderId="145" xfId="11" applyNumberFormat="1" applyFont="1" applyFill="1" applyBorder="1" applyAlignment="1">
      <alignment horizontal="center" vertical="center"/>
    </xf>
    <xf numFmtId="4" fontId="9" fillId="3" borderId="145" xfId="11" applyNumberFormat="1" applyFont="1" applyFill="1" applyBorder="1" applyAlignment="1">
      <alignment horizontal="center" vertical="center"/>
    </xf>
    <xf numFmtId="4" fontId="9" fillId="3" borderId="146" xfId="11" applyNumberFormat="1" applyFont="1" applyFill="1" applyBorder="1" applyAlignment="1">
      <alignment horizontal="center" vertical="center"/>
    </xf>
    <xf numFmtId="17" fontId="7" fillId="7" borderId="21" xfId="11" applyNumberFormat="1" applyFont="1" applyFill="1" applyBorder="1" applyAlignment="1">
      <alignment horizontal="center" vertical="center"/>
    </xf>
    <xf numFmtId="0" fontId="9" fillId="3" borderId="5" xfId="11" applyFont="1" applyFill="1" applyBorder="1" applyAlignment="1">
      <alignment horizontal="center" vertical="center"/>
    </xf>
    <xf numFmtId="2" fontId="9" fillId="3" borderId="6" xfId="11" applyNumberFormat="1" applyFont="1" applyFill="1" applyBorder="1" applyAlignment="1">
      <alignment horizontal="center" vertical="center"/>
    </xf>
    <xf numFmtId="2" fontId="9" fillId="3" borderId="5" xfId="11" applyNumberFormat="1" applyFont="1" applyFill="1" applyBorder="1" applyAlignment="1">
      <alignment horizontal="center" vertical="center"/>
    </xf>
    <xf numFmtId="17" fontId="7" fillId="7" borderId="24" xfId="11" applyNumberFormat="1" applyFont="1" applyFill="1" applyBorder="1" applyAlignment="1">
      <alignment horizontal="center" vertical="center"/>
    </xf>
    <xf numFmtId="3" fontId="5" fillId="3" borderId="10" xfId="11" applyNumberFormat="1" applyFont="1" applyFill="1" applyBorder="1" applyAlignment="1">
      <alignment horizontal="center" vertical="center"/>
    </xf>
    <xf numFmtId="0" fontId="5" fillId="3" borderId="10" xfId="11" applyFont="1" applyFill="1" applyBorder="1" applyAlignment="1">
      <alignment horizontal="center" vertical="center"/>
    </xf>
    <xf numFmtId="2" fontId="5" fillId="3" borderId="11" xfId="11" applyNumberFormat="1" applyFont="1" applyFill="1" applyBorder="1" applyAlignment="1">
      <alignment horizontal="center" vertical="center"/>
    </xf>
    <xf numFmtId="3" fontId="10" fillId="3" borderId="0" xfId="11" applyNumberFormat="1" applyFont="1" applyFill="1" applyAlignment="1">
      <alignment horizontal="left" vertical="center"/>
    </xf>
    <xf numFmtId="2" fontId="10" fillId="3" borderId="0" xfId="11" applyNumberFormat="1" applyFont="1" applyFill="1" applyAlignment="1">
      <alignment horizontal="left" vertical="center"/>
    </xf>
    <xf numFmtId="0" fontId="26" fillId="3" borderId="0" xfId="11" applyFont="1" applyFill="1" applyAlignment="1">
      <alignment horizontal="center" vertical="center"/>
    </xf>
    <xf numFmtId="0" fontId="7" fillId="7" borderId="92" xfId="11" applyFont="1" applyFill="1" applyBorder="1" applyAlignment="1">
      <alignment horizontal="center" vertical="center"/>
    </xf>
    <xf numFmtId="0" fontId="7" fillId="7" borderId="170" xfId="11" applyFont="1" applyFill="1" applyBorder="1" applyAlignment="1">
      <alignment horizontal="center" vertical="center"/>
    </xf>
    <xf numFmtId="0" fontId="7" fillId="7" borderId="249" xfId="11" applyFont="1" applyFill="1" applyBorder="1" applyAlignment="1">
      <alignment horizontal="center" vertical="center"/>
    </xf>
    <xf numFmtId="0" fontId="7" fillId="7" borderId="128" xfId="11" applyFont="1" applyFill="1" applyBorder="1" applyAlignment="1">
      <alignment horizontal="center" vertical="center"/>
    </xf>
    <xf numFmtId="0" fontId="7" fillId="7" borderId="250" xfId="11" applyFont="1" applyFill="1" applyBorder="1" applyAlignment="1">
      <alignment horizontal="center" vertical="center"/>
    </xf>
    <xf numFmtId="3" fontId="9" fillId="3" borderId="91" xfId="11" applyNumberFormat="1" applyFont="1" applyFill="1" applyBorder="1" applyAlignment="1">
      <alignment horizontal="center" vertical="center"/>
    </xf>
    <xf numFmtId="2" fontId="3" fillId="3" borderId="0" xfId="11" applyNumberFormat="1" applyFont="1" applyFill="1" applyAlignment="1">
      <alignment horizontal="center" vertical="center"/>
    </xf>
    <xf numFmtId="3" fontId="9" fillId="3" borderId="22" xfId="11" applyNumberFormat="1" applyFont="1" applyFill="1" applyBorder="1" applyAlignment="1">
      <alignment horizontal="center" vertical="center"/>
    </xf>
    <xf numFmtId="3" fontId="9" fillId="3" borderId="252" xfId="11" applyNumberFormat="1" applyFont="1" applyFill="1" applyBorder="1" applyAlignment="1">
      <alignment horizontal="center" vertical="center"/>
    </xf>
    <xf numFmtId="3" fontId="5" fillId="3" borderId="22" xfId="11" applyNumberFormat="1" applyFont="1" applyFill="1" applyBorder="1" applyAlignment="1">
      <alignment horizontal="center" vertical="center"/>
    </xf>
    <xf numFmtId="3" fontId="5" fillId="3" borderId="5" xfId="11" applyNumberFormat="1" applyFont="1" applyFill="1" applyBorder="1" applyAlignment="1">
      <alignment horizontal="center" vertical="center"/>
    </xf>
    <xf numFmtId="2" fontId="5" fillId="3" borderId="5" xfId="11" applyNumberFormat="1" applyFont="1" applyFill="1" applyBorder="1" applyAlignment="1">
      <alignment horizontal="center" vertical="center"/>
    </xf>
    <xf numFmtId="2" fontId="5" fillId="3" borderId="6" xfId="11" applyNumberFormat="1" applyFont="1" applyFill="1" applyBorder="1" applyAlignment="1">
      <alignment horizontal="center" vertical="center"/>
    </xf>
    <xf numFmtId="172" fontId="5" fillId="3" borderId="0" xfId="11" applyNumberFormat="1" applyFont="1" applyFill="1" applyAlignment="1">
      <alignment horizontal="center" vertical="center"/>
    </xf>
    <xf numFmtId="17" fontId="7" fillId="7" borderId="21" xfId="11" quotePrefix="1" applyNumberFormat="1" applyFont="1" applyFill="1" applyBorder="1" applyAlignment="1">
      <alignment horizontal="center" vertical="center"/>
    </xf>
    <xf numFmtId="17" fontId="7" fillId="7" borderId="253" xfId="11" quotePrefix="1" applyNumberFormat="1" applyFont="1" applyFill="1" applyBorder="1" applyAlignment="1">
      <alignment horizontal="center" vertical="center"/>
    </xf>
    <xf numFmtId="166" fontId="5" fillId="3" borderId="5" xfId="11" applyNumberFormat="1" applyFont="1" applyFill="1" applyBorder="1" applyAlignment="1">
      <alignment horizontal="center" vertical="center"/>
    </xf>
    <xf numFmtId="166" fontId="5" fillId="3" borderId="6" xfId="11" applyNumberFormat="1" applyFont="1" applyFill="1" applyBorder="1" applyAlignment="1">
      <alignment horizontal="center" vertical="center"/>
    </xf>
    <xf numFmtId="2" fontId="5" fillId="3" borderId="254" xfId="11" applyNumberFormat="1" applyFont="1" applyFill="1" applyBorder="1" applyAlignment="1">
      <alignment horizontal="center" vertical="center"/>
    </xf>
    <xf numFmtId="17" fontId="3" fillId="3" borderId="0" xfId="11" applyNumberFormat="1" applyFont="1" applyFill="1" applyAlignment="1">
      <alignment horizontal="center" vertical="center"/>
    </xf>
    <xf numFmtId="0" fontId="5" fillId="3" borderId="22" xfId="11" applyFont="1" applyFill="1" applyBorder="1" applyAlignment="1">
      <alignment horizontal="center" vertical="center"/>
    </xf>
    <xf numFmtId="0" fontId="5" fillId="3" borderId="5" xfId="11" applyFont="1" applyFill="1" applyBorder="1" applyAlignment="1">
      <alignment horizontal="center" vertical="center"/>
    </xf>
    <xf numFmtId="0" fontId="5" fillId="3" borderId="6" xfId="11" applyFont="1" applyFill="1" applyBorder="1" applyAlignment="1">
      <alignment horizontal="center" vertical="center"/>
    </xf>
    <xf numFmtId="15" fontId="5" fillId="3" borderId="0" xfId="11" applyNumberFormat="1" applyFont="1" applyFill="1" applyAlignment="1">
      <alignment horizontal="center" vertical="center"/>
    </xf>
    <xf numFmtId="17" fontId="7" fillId="7" borderId="241" xfId="11" quotePrefix="1" applyNumberFormat="1" applyFont="1" applyFill="1" applyBorder="1" applyAlignment="1">
      <alignment horizontal="center" vertical="center"/>
    </xf>
    <xf numFmtId="3" fontId="5" fillId="3" borderId="242" xfId="11" applyNumberFormat="1" applyFont="1" applyFill="1" applyBorder="1" applyAlignment="1">
      <alignment horizontal="center" vertical="center"/>
    </xf>
    <xf numFmtId="3" fontId="5" fillId="3" borderId="255" xfId="11" applyNumberFormat="1" applyFont="1" applyFill="1" applyBorder="1" applyAlignment="1">
      <alignment horizontal="center" vertical="center"/>
    </xf>
    <xf numFmtId="2" fontId="5" fillId="3" borderId="255" xfId="11" applyNumberFormat="1" applyFont="1" applyFill="1" applyBorder="1" applyAlignment="1">
      <alignment horizontal="center" vertical="center"/>
    </xf>
    <xf numFmtId="2" fontId="5" fillId="3" borderId="243" xfId="11" applyNumberFormat="1" applyFont="1" applyFill="1" applyBorder="1" applyAlignment="1">
      <alignment horizontal="center" vertical="center"/>
    </xf>
    <xf numFmtId="17" fontId="7" fillId="7" borderId="256" xfId="11" quotePrefix="1" applyNumberFormat="1" applyFont="1" applyFill="1" applyBorder="1" applyAlignment="1">
      <alignment horizontal="center" vertical="center"/>
    </xf>
    <xf numFmtId="3" fontId="5" fillId="3" borderId="257" xfId="11" applyNumberFormat="1" applyFont="1" applyFill="1" applyBorder="1" applyAlignment="1">
      <alignment horizontal="center" vertical="center"/>
    </xf>
    <xf numFmtId="3" fontId="5" fillId="3" borderId="254" xfId="11" applyNumberFormat="1" applyFont="1" applyFill="1" applyBorder="1" applyAlignment="1">
      <alignment horizontal="center" vertical="center"/>
    </xf>
    <xf numFmtId="2" fontId="5" fillId="3" borderId="258" xfId="11" applyNumberFormat="1" applyFont="1" applyFill="1" applyBorder="1" applyAlignment="1">
      <alignment horizontal="center" vertical="center"/>
    </xf>
    <xf numFmtId="164" fontId="5" fillId="3" borderId="5" xfId="11" applyNumberFormat="1" applyFont="1" applyFill="1" applyBorder="1" applyAlignment="1">
      <alignment horizontal="center" vertical="center"/>
    </xf>
    <xf numFmtId="164" fontId="9" fillId="3" borderId="5" xfId="11" applyNumberFormat="1" applyFont="1" applyFill="1" applyBorder="1" applyAlignment="1">
      <alignment horizontal="center" vertical="center"/>
    </xf>
    <xf numFmtId="3" fontId="5" fillId="3" borderId="25" xfId="11" applyNumberFormat="1" applyFont="1" applyFill="1" applyBorder="1" applyAlignment="1">
      <alignment horizontal="center" vertical="center"/>
    </xf>
    <xf numFmtId="0" fontId="3" fillId="3" borderId="0" xfId="28" applyFont="1" applyFill="1" applyAlignment="1">
      <alignment horizontal="left" vertical="center"/>
    </xf>
    <xf numFmtId="0" fontId="3" fillId="3" borderId="0" xfId="28" applyFont="1" applyFill="1" applyAlignment="1">
      <alignment horizontal="center" vertical="center"/>
    </xf>
    <xf numFmtId="17" fontId="7" fillId="7" borderId="54" xfId="11" quotePrefix="1" applyNumberFormat="1" applyFont="1" applyFill="1" applyBorder="1" applyAlignment="1">
      <alignment horizontal="center" vertical="center"/>
    </xf>
    <xf numFmtId="0" fontId="7" fillId="7" borderId="56" xfId="11" applyFont="1" applyFill="1" applyBorder="1" applyAlignment="1">
      <alignment horizontal="center" vertical="center"/>
    </xf>
    <xf numFmtId="0" fontId="7" fillId="7" borderId="54" xfId="11" applyFont="1" applyFill="1" applyBorder="1" applyAlignment="1">
      <alignment horizontal="center" vertical="center" wrapText="1"/>
    </xf>
    <xf numFmtId="0" fontId="7" fillId="7" borderId="54" xfId="11" applyFont="1" applyFill="1" applyBorder="1" applyAlignment="1">
      <alignment horizontal="center" vertical="center"/>
    </xf>
    <xf numFmtId="17" fontId="7" fillId="7" borderId="7" xfId="11" quotePrefix="1" applyNumberFormat="1" applyFont="1" applyFill="1" applyBorder="1" applyAlignment="1">
      <alignment horizontal="center" vertical="center"/>
    </xf>
    <xf numFmtId="2" fontId="3" fillId="3" borderId="46" xfId="11" applyNumberFormat="1" applyFont="1" applyFill="1" applyBorder="1" applyAlignment="1">
      <alignment horizontal="center" vertical="center"/>
    </xf>
    <xf numFmtId="166" fontId="5" fillId="3" borderId="7" xfId="11" applyNumberFormat="1" applyFont="1" applyFill="1" applyBorder="1" applyAlignment="1">
      <alignment horizontal="center" vertical="center"/>
    </xf>
    <xf numFmtId="3" fontId="5" fillId="3" borderId="7" xfId="11" applyNumberFormat="1" applyFont="1" applyFill="1" applyBorder="1" applyAlignment="1">
      <alignment horizontal="center" vertical="center"/>
    </xf>
    <xf numFmtId="193" fontId="5" fillId="3" borderId="7" xfId="11" applyNumberFormat="1" applyFont="1" applyFill="1" applyBorder="1" applyAlignment="1">
      <alignment horizontal="center" vertical="center"/>
    </xf>
    <xf numFmtId="0" fontId="26" fillId="3" borderId="0" xfId="11" applyFont="1" applyFill="1" applyAlignment="1">
      <alignment horizontal="left" vertical="center"/>
    </xf>
    <xf numFmtId="14" fontId="130" fillId="3" borderId="0" xfId="28" applyNumberFormat="1" applyFont="1" applyFill="1" applyAlignment="1">
      <alignment horizontal="center" vertical="center"/>
    </xf>
    <xf numFmtId="2" fontId="25" fillId="3" borderId="46" xfId="11" applyNumberFormat="1" applyFont="1" applyFill="1" applyBorder="1" applyAlignment="1">
      <alignment horizontal="center" vertical="center"/>
    </xf>
    <xf numFmtId="166" fontId="9" fillId="3" borderId="7" xfId="11" applyNumberFormat="1" applyFont="1" applyFill="1" applyBorder="1" applyAlignment="1">
      <alignment horizontal="center" vertical="center"/>
    </xf>
    <xf numFmtId="3" fontId="9" fillId="3" borderId="7" xfId="11" applyNumberFormat="1" applyFont="1" applyFill="1" applyBorder="1" applyAlignment="1">
      <alignment horizontal="center" vertical="center"/>
    </xf>
    <xf numFmtId="193" fontId="9" fillId="3" borderId="7" xfId="11" applyNumberFormat="1" applyFont="1" applyFill="1" applyBorder="1" applyAlignment="1">
      <alignment horizontal="center" vertical="center"/>
    </xf>
    <xf numFmtId="17" fontId="7" fillId="7" borderId="41" xfId="11" quotePrefix="1" applyNumberFormat="1" applyFont="1" applyFill="1" applyBorder="1" applyAlignment="1">
      <alignment horizontal="center" vertical="center"/>
    </xf>
    <xf numFmtId="2" fontId="3" fillId="3" borderId="47" xfId="11" applyNumberFormat="1" applyFont="1" applyFill="1" applyBorder="1" applyAlignment="1">
      <alignment horizontal="center" vertical="center"/>
    </xf>
    <xf numFmtId="166" fontId="5" fillId="3" borderId="41" xfId="11" applyNumberFormat="1" applyFont="1" applyFill="1" applyBorder="1" applyAlignment="1">
      <alignment horizontal="center" vertical="center"/>
    </xf>
    <xf numFmtId="3" fontId="5" fillId="3" borderId="41" xfId="11" applyNumberFormat="1" applyFont="1" applyFill="1" applyBorder="1" applyAlignment="1">
      <alignment horizontal="center" vertical="center"/>
    </xf>
    <xf numFmtId="193" fontId="5" fillId="3" borderId="41" xfId="11" applyNumberFormat="1" applyFont="1" applyFill="1" applyBorder="1" applyAlignment="1">
      <alignment horizontal="center" vertical="center"/>
    </xf>
    <xf numFmtId="0" fontId="131" fillId="3" borderId="0" xfId="28" applyFont="1" applyFill="1" applyAlignment="1">
      <alignment horizontal="center" vertical="center"/>
    </xf>
    <xf numFmtId="0" fontId="10" fillId="3" borderId="0" xfId="28" applyFont="1" applyFill="1" applyAlignment="1">
      <alignment horizontal="left" vertical="center"/>
    </xf>
    <xf numFmtId="0" fontId="26" fillId="3" borderId="0" xfId="28" applyFont="1" applyFill="1" applyAlignment="1">
      <alignment horizontal="center" vertical="center"/>
    </xf>
    <xf numFmtId="0" fontId="6" fillId="3" borderId="0" xfId="11" applyFont="1" applyFill="1" applyAlignment="1">
      <alignment horizontal="center" vertical="center"/>
    </xf>
    <xf numFmtId="0" fontId="7" fillId="2" borderId="87" xfId="11" applyFont="1" applyFill="1" applyBorder="1" applyAlignment="1">
      <alignment horizontal="center" vertical="center"/>
    </xf>
    <xf numFmtId="0" fontId="7" fillId="2" borderId="135" xfId="11" applyFont="1" applyFill="1" applyBorder="1" applyAlignment="1">
      <alignment horizontal="center" vertical="center"/>
    </xf>
    <xf numFmtId="0" fontId="7" fillId="2" borderId="92" xfId="11" applyFont="1" applyFill="1" applyBorder="1" applyAlignment="1">
      <alignment horizontal="center" vertical="center"/>
    </xf>
    <xf numFmtId="0" fontId="7" fillId="2" borderId="4" xfId="11" applyFont="1" applyFill="1" applyBorder="1" applyAlignment="1">
      <alignment horizontal="center" vertical="center"/>
    </xf>
    <xf numFmtId="0" fontId="7" fillId="2" borderId="23" xfId="11" applyFont="1" applyFill="1" applyBorder="1" applyAlignment="1">
      <alignment horizontal="center" vertical="center"/>
    </xf>
    <xf numFmtId="0" fontId="7" fillId="2" borderId="5" xfId="11" applyFont="1" applyFill="1" applyBorder="1" applyAlignment="1">
      <alignment horizontal="center" vertical="center"/>
    </xf>
    <xf numFmtId="0" fontId="7" fillId="2" borderId="86" xfId="11" applyFont="1" applyFill="1" applyBorder="1" applyAlignment="1">
      <alignment horizontal="center" vertical="center"/>
    </xf>
    <xf numFmtId="0" fontId="7" fillId="2" borderId="23" xfId="11" applyFont="1" applyFill="1" applyBorder="1" applyAlignment="1">
      <alignment vertical="center"/>
    </xf>
    <xf numFmtId="0" fontId="30" fillId="2" borderId="103" xfId="11" applyFont="1" applyFill="1" applyBorder="1" applyAlignment="1">
      <alignment horizontal="center" vertical="center"/>
    </xf>
    <xf numFmtId="0" fontId="30" fillId="2" borderId="66" xfId="11" applyFont="1" applyFill="1" applyBorder="1" applyAlignment="1">
      <alignment horizontal="center" vertical="center"/>
    </xf>
    <xf numFmtId="0" fontId="30" fillId="2" borderId="84" xfId="11" applyFont="1" applyFill="1" applyBorder="1" applyAlignment="1">
      <alignment horizontal="center" vertical="center"/>
    </xf>
    <xf numFmtId="0" fontId="35" fillId="3" borderId="0" xfId="11" applyFont="1" applyFill="1" applyAlignment="1">
      <alignment horizontal="center" vertical="center"/>
    </xf>
    <xf numFmtId="184" fontId="7" fillId="2" borderId="4" xfId="11" applyNumberFormat="1" applyFont="1" applyFill="1" applyBorder="1" applyAlignment="1">
      <alignment horizontal="center" vertical="center"/>
    </xf>
    <xf numFmtId="0" fontId="25" fillId="3" borderId="23" xfId="11" applyFont="1" applyFill="1" applyBorder="1" applyAlignment="1">
      <alignment horizontal="center" vertical="center"/>
    </xf>
    <xf numFmtId="0" fontId="25" fillId="3" borderId="63" xfId="11" applyFont="1" applyFill="1" applyBorder="1" applyAlignment="1">
      <alignment horizontal="center" vertical="center"/>
    </xf>
    <xf numFmtId="0" fontId="25" fillId="3" borderId="57" xfId="11" applyFont="1" applyFill="1" applyBorder="1" applyAlignment="1">
      <alignment horizontal="center" vertical="center"/>
    </xf>
    <xf numFmtId="185" fontId="8" fillId="2" borderId="4" xfId="11" quotePrefix="1" applyNumberFormat="1" applyFont="1" applyFill="1" applyBorder="1" applyAlignment="1">
      <alignment horizontal="center" vertical="center"/>
    </xf>
    <xf numFmtId="2" fontId="9" fillId="3" borderId="23" xfId="11" applyNumberFormat="1" applyFont="1" applyFill="1" applyBorder="1" applyAlignment="1">
      <alignment horizontal="center" vertical="center"/>
    </xf>
    <xf numFmtId="2" fontId="6" fillId="3" borderId="0" xfId="11" applyNumberFormat="1" applyFont="1" applyFill="1" applyAlignment="1">
      <alignment vertical="center"/>
    </xf>
    <xf numFmtId="194" fontId="6" fillId="3" borderId="0" xfId="11" applyNumberFormat="1" applyFont="1" applyFill="1" applyAlignment="1">
      <alignment vertical="center"/>
    </xf>
    <xf numFmtId="176" fontId="6" fillId="3" borderId="0" xfId="11" applyNumberFormat="1" applyFont="1" applyFill="1" applyAlignment="1">
      <alignment vertical="center"/>
    </xf>
    <xf numFmtId="43" fontId="6" fillId="3" borderId="0" xfId="11" applyNumberFormat="1" applyFont="1" applyFill="1" applyAlignment="1">
      <alignment vertical="center"/>
    </xf>
    <xf numFmtId="185" fontId="8" fillId="2" borderId="4" xfId="11" applyNumberFormat="1" applyFont="1" applyFill="1" applyBorder="1" applyAlignment="1">
      <alignment horizontal="center" vertical="center"/>
    </xf>
    <xf numFmtId="185" fontId="8" fillId="2" borderId="260" xfId="11" applyNumberFormat="1" applyFont="1" applyFill="1" applyBorder="1" applyAlignment="1">
      <alignment horizontal="center" vertical="center"/>
    </xf>
    <xf numFmtId="2" fontId="9" fillId="3" borderId="78" xfId="11" applyNumberFormat="1" applyFont="1" applyFill="1" applyBorder="1" applyAlignment="1">
      <alignment horizontal="center" vertical="center"/>
    </xf>
    <xf numFmtId="2" fontId="9" fillId="3" borderId="145" xfId="11" applyNumberFormat="1" applyFont="1" applyFill="1" applyBorder="1" applyAlignment="1">
      <alignment horizontal="center" vertical="center"/>
    </xf>
    <xf numFmtId="17" fontId="7" fillId="2" borderId="4" xfId="11" quotePrefix="1" applyNumberFormat="1" applyFont="1" applyFill="1" applyBorder="1" applyAlignment="1">
      <alignment horizontal="center" vertical="center"/>
    </xf>
    <xf numFmtId="166" fontId="9" fillId="3" borderId="5" xfId="11" applyNumberFormat="1" applyFont="1" applyFill="1" applyBorder="1" applyAlignment="1">
      <alignment horizontal="center" vertical="center"/>
    </xf>
    <xf numFmtId="166" fontId="6" fillId="3" borderId="0" xfId="11" applyNumberFormat="1" applyFont="1" applyFill="1" applyAlignment="1">
      <alignment vertical="center"/>
    </xf>
    <xf numFmtId="17" fontId="7" fillId="2" borderId="261" xfId="11" quotePrefix="1" applyNumberFormat="1" applyFont="1" applyFill="1" applyBorder="1" applyAlignment="1">
      <alignment horizontal="center" vertical="center"/>
    </xf>
    <xf numFmtId="2" fontId="9" fillId="3" borderId="68" xfId="11" applyNumberFormat="1" applyFont="1" applyFill="1" applyBorder="1" applyAlignment="1">
      <alignment horizontal="center" vertical="center"/>
    </xf>
    <xf numFmtId="2" fontId="9" fillId="3" borderId="46" xfId="11" applyNumberFormat="1" applyFont="1" applyFill="1" applyBorder="1" applyAlignment="1">
      <alignment horizontal="center" vertical="center"/>
    </xf>
    <xf numFmtId="17" fontId="7" fillId="2" borderId="103" xfId="11" quotePrefix="1" applyNumberFormat="1" applyFont="1" applyFill="1" applyBorder="1" applyAlignment="1">
      <alignment horizontal="center" vertical="center"/>
    </xf>
    <xf numFmtId="2" fontId="9" fillId="3" borderId="66" xfId="11" applyNumberFormat="1" applyFont="1" applyFill="1" applyBorder="1" applyAlignment="1">
      <alignment horizontal="center" vertical="center"/>
    </xf>
    <xf numFmtId="2" fontId="9" fillId="3" borderId="84" xfId="11" applyNumberFormat="1" applyFont="1" applyFill="1" applyBorder="1" applyAlignment="1">
      <alignment horizontal="center" vertical="center"/>
    </xf>
    <xf numFmtId="4" fontId="9" fillId="3" borderId="84" xfId="11" applyNumberFormat="1" applyFont="1" applyFill="1" applyBorder="1" applyAlignment="1">
      <alignment horizontal="center" vertical="center"/>
    </xf>
    <xf numFmtId="2" fontId="10" fillId="3" borderId="0" xfId="11" applyNumberFormat="1" applyFont="1" applyFill="1"/>
    <xf numFmtId="15" fontId="10" fillId="3" borderId="0" xfId="11" applyNumberFormat="1" applyFont="1" applyFill="1" applyAlignment="1">
      <alignment horizontal="left" vertical="center"/>
    </xf>
    <xf numFmtId="2" fontId="10" fillId="3" borderId="0" xfId="11" applyNumberFormat="1" applyFont="1" applyFill="1" applyAlignment="1">
      <alignment vertical="center"/>
    </xf>
    <xf numFmtId="0" fontId="6" fillId="3" borderId="0" xfId="11" applyFont="1" applyFill="1" applyAlignment="1">
      <alignment horizontal="right" vertical="center"/>
    </xf>
    <xf numFmtId="15" fontId="6" fillId="3" borderId="0" xfId="11" applyNumberFormat="1" applyFont="1" applyFill="1" applyAlignment="1">
      <alignment horizontal="right" vertical="center"/>
    </xf>
    <xf numFmtId="0" fontId="7" fillId="3" borderId="0" xfId="11" applyFont="1" applyFill="1" applyAlignment="1">
      <alignment horizontal="left" vertical="center"/>
    </xf>
    <xf numFmtId="15" fontId="44" fillId="3" borderId="0" xfId="11" applyNumberFormat="1" applyFont="1" applyFill="1" applyAlignment="1">
      <alignment horizontal="left" vertical="center"/>
    </xf>
    <xf numFmtId="15" fontId="10" fillId="3" borderId="0" xfId="11" applyNumberFormat="1" applyFont="1" applyFill="1" applyAlignment="1">
      <alignment horizontal="right" vertical="center"/>
    </xf>
    <xf numFmtId="0" fontId="6" fillId="3" borderId="0" xfId="11" applyFont="1" applyFill="1" applyAlignment="1">
      <alignment horizontal="left" vertical="center"/>
    </xf>
    <xf numFmtId="167" fontId="6" fillId="3" borderId="0" xfId="51" applyNumberFormat="1" applyFont="1" applyFill="1" applyAlignment="1">
      <alignment vertical="center"/>
    </xf>
    <xf numFmtId="0" fontId="3" fillId="3" borderId="0" xfId="45" applyFont="1" applyFill="1" applyAlignment="1">
      <alignment vertical="center"/>
    </xf>
    <xf numFmtId="0" fontId="5" fillId="3" borderId="0" xfId="45" applyFont="1" applyFill="1" applyAlignment="1">
      <alignment vertical="center"/>
    </xf>
    <xf numFmtId="0" fontId="6" fillId="3" borderId="0" xfId="45" applyFont="1" applyFill="1" applyAlignment="1">
      <alignment horizontal="center" vertical="center"/>
    </xf>
    <xf numFmtId="0" fontId="6" fillId="3" borderId="0" xfId="45" applyFont="1" applyFill="1" applyAlignment="1">
      <alignment vertical="center"/>
    </xf>
    <xf numFmtId="0" fontId="47" fillId="3" borderId="0" xfId="45" applyFont="1" applyFill="1" applyAlignment="1">
      <alignment vertical="center"/>
    </xf>
    <xf numFmtId="0" fontId="7" fillId="2" borderId="86" xfId="45" applyFont="1" applyFill="1" applyBorder="1" applyAlignment="1">
      <alignment horizontal="center" vertical="center"/>
    </xf>
    <xf numFmtId="0" fontId="7" fillId="3" borderId="0" xfId="45" applyFont="1" applyFill="1" applyAlignment="1">
      <alignment horizontal="center" vertical="center"/>
    </xf>
    <xf numFmtId="0" fontId="8" fillId="3" borderId="0" xfId="45" applyFont="1" applyFill="1" applyAlignment="1">
      <alignment vertical="center"/>
    </xf>
    <xf numFmtId="0" fontId="7" fillId="2" borderId="5" xfId="45" applyFont="1" applyFill="1" applyBorder="1" applyAlignment="1">
      <alignment horizontal="center" vertical="center"/>
    </xf>
    <xf numFmtId="0" fontId="30" fillId="2" borderId="84" xfId="45" applyFont="1" applyFill="1" applyBorder="1" applyAlignment="1">
      <alignment horizontal="center" vertical="center" wrapText="1"/>
    </xf>
    <xf numFmtId="0" fontId="30" fillId="3" borderId="0" xfId="45" applyFont="1" applyFill="1" applyAlignment="1">
      <alignment horizontal="center" vertical="center" wrapText="1"/>
    </xf>
    <xf numFmtId="0" fontId="30" fillId="3" borderId="0" xfId="45" applyFont="1" applyFill="1" applyAlignment="1">
      <alignment vertical="center"/>
    </xf>
    <xf numFmtId="17" fontId="25" fillId="2" borderId="5" xfId="45" applyNumberFormat="1" applyFont="1" applyFill="1" applyBorder="1" applyAlignment="1">
      <alignment horizontal="center" vertical="center"/>
    </xf>
    <xf numFmtId="172" fontId="9" fillId="3" borderId="5" xfId="45" applyNumberFormat="1" applyFont="1" applyFill="1" applyBorder="1" applyAlignment="1">
      <alignment horizontal="center" vertical="center"/>
    </xf>
    <xf numFmtId="195" fontId="9" fillId="3" borderId="5" xfId="52" applyNumberFormat="1" applyFont="1" applyFill="1" applyBorder="1" applyAlignment="1">
      <alignment horizontal="center" vertical="center"/>
    </xf>
    <xf numFmtId="164" fontId="9" fillId="3" borderId="5" xfId="45" applyNumberFormat="1" applyFont="1" applyFill="1" applyBorder="1" applyAlignment="1">
      <alignment horizontal="center" vertical="center"/>
    </xf>
    <xf numFmtId="0" fontId="136" fillId="3" borderId="0" xfId="28" applyFont="1" applyFill="1"/>
    <xf numFmtId="171" fontId="9" fillId="3" borderId="5" xfId="52" applyNumberFormat="1" applyFont="1" applyFill="1" applyBorder="1" applyAlignment="1">
      <alignment horizontal="center" vertical="center"/>
    </xf>
    <xf numFmtId="17" fontId="7" fillId="2" borderId="5" xfId="45" applyNumberFormat="1" applyFont="1" applyFill="1" applyBorder="1" applyAlignment="1">
      <alignment horizontal="center" vertical="center"/>
    </xf>
    <xf numFmtId="166" fontId="9" fillId="3" borderId="5" xfId="52" applyNumberFormat="1" applyFont="1" applyFill="1" applyBorder="1" applyAlignment="1">
      <alignment horizontal="center" vertical="center"/>
    </xf>
    <xf numFmtId="166" fontId="9" fillId="3" borderId="5" xfId="45" applyNumberFormat="1" applyFont="1" applyFill="1" applyBorder="1" applyAlignment="1">
      <alignment horizontal="center" vertical="center"/>
    </xf>
    <xf numFmtId="166" fontId="136" fillId="3" borderId="0" xfId="28" applyNumberFormat="1" applyFont="1" applyFill="1"/>
    <xf numFmtId="183" fontId="9" fillId="3" borderId="5" xfId="52" applyNumberFormat="1" applyFont="1" applyFill="1" applyBorder="1" applyAlignment="1">
      <alignment horizontal="center" vertical="center"/>
    </xf>
    <xf numFmtId="2" fontId="9" fillId="0" borderId="5" xfId="45" applyNumberFormat="1" applyFont="1" applyBorder="1" applyAlignment="1">
      <alignment horizontal="center" vertical="center"/>
    </xf>
    <xf numFmtId="17" fontId="7" fillId="2" borderId="84" xfId="45" applyNumberFormat="1" applyFont="1" applyFill="1" applyBorder="1" applyAlignment="1">
      <alignment horizontal="center" vertical="center"/>
    </xf>
    <xf numFmtId="2" fontId="9" fillId="3" borderId="84" xfId="45" applyNumberFormat="1" applyFont="1" applyFill="1" applyBorder="1" applyAlignment="1">
      <alignment horizontal="center" vertical="center"/>
    </xf>
    <xf numFmtId="176" fontId="9" fillId="3" borderId="84" xfId="45" applyNumberFormat="1" applyFont="1" applyFill="1" applyBorder="1" applyAlignment="1">
      <alignment horizontal="center" vertical="center"/>
    </xf>
    <xf numFmtId="15" fontId="10" fillId="3" borderId="0" xfId="45" applyNumberFormat="1" applyFont="1" applyFill="1" applyAlignment="1">
      <alignment horizontal="left" vertical="center"/>
    </xf>
    <xf numFmtId="0" fontId="10" fillId="3" borderId="0" xfId="45" applyFont="1" applyFill="1" applyAlignment="1">
      <alignment vertical="center"/>
    </xf>
    <xf numFmtId="0" fontId="10" fillId="3" borderId="0" xfId="45" applyFont="1" applyFill="1" applyAlignment="1">
      <alignment horizontal="right" vertical="center"/>
    </xf>
    <xf numFmtId="15" fontId="10" fillId="3" borderId="0" xfId="45" applyNumberFormat="1" applyFont="1" applyFill="1" applyAlignment="1">
      <alignment horizontal="right" vertical="center"/>
    </xf>
    <xf numFmtId="40" fontId="10" fillId="3" borderId="0" xfId="8" applyFont="1" applyFill="1" applyAlignment="1">
      <alignment vertical="center"/>
    </xf>
    <xf numFmtId="0" fontId="7" fillId="2" borderId="68" xfId="45" applyFont="1" applyFill="1" applyBorder="1" applyAlignment="1">
      <alignment horizontal="center" vertical="center"/>
    </xf>
    <xf numFmtId="0" fontId="7" fillId="2" borderId="266" xfId="45" applyFont="1" applyFill="1" applyBorder="1" applyAlignment="1">
      <alignment horizontal="center" vertical="center"/>
    </xf>
    <xf numFmtId="0" fontId="7" fillId="2" borderId="0" xfId="45" applyFont="1" applyFill="1" applyAlignment="1">
      <alignment horizontal="center" vertical="center"/>
    </xf>
    <xf numFmtId="0" fontId="7" fillId="2" borderId="22" xfId="45" applyFont="1" applyFill="1" applyBorder="1" applyAlignment="1">
      <alignment horizontal="center" vertical="center"/>
    </xf>
    <xf numFmtId="0" fontId="7" fillId="2" borderId="46" xfId="45" applyFont="1" applyFill="1" applyBorder="1" applyAlignment="1">
      <alignment horizontal="center" vertical="center"/>
    </xf>
    <xf numFmtId="0" fontId="30" fillId="2" borderId="0" xfId="45" applyFont="1" applyFill="1" applyAlignment="1">
      <alignment horizontal="center" vertical="center"/>
    </xf>
    <xf numFmtId="0" fontId="30" fillId="2" borderId="46" xfId="45" applyFont="1" applyFill="1" applyBorder="1" applyAlignment="1">
      <alignment horizontal="center" vertical="center"/>
    </xf>
    <xf numFmtId="0" fontId="39" fillId="3" borderId="0" xfId="45" applyFont="1" applyFill="1" applyAlignment="1">
      <alignment vertical="center"/>
    </xf>
    <xf numFmtId="0" fontId="30" fillId="2" borderId="59" xfId="45" applyFont="1" applyFill="1" applyBorder="1" applyAlignment="1">
      <alignment horizontal="center" vertical="center" wrapText="1"/>
    </xf>
    <xf numFmtId="0" fontId="30" fillId="2" borderId="95" xfId="45" applyFont="1" applyFill="1" applyBorder="1" applyAlignment="1">
      <alignment horizontal="center" vertical="center" wrapText="1"/>
    </xf>
    <xf numFmtId="17" fontId="3" fillId="2" borderId="4" xfId="45" applyNumberFormat="1" applyFont="1" applyFill="1" applyBorder="1" applyAlignment="1">
      <alignment horizontal="center" vertical="center"/>
    </xf>
    <xf numFmtId="172" fontId="8" fillId="3" borderId="5" xfId="45" applyNumberFormat="1" applyFont="1" applyFill="1" applyBorder="1" applyAlignment="1">
      <alignment horizontal="center" vertical="center"/>
    </xf>
    <xf numFmtId="2" fontId="8" fillId="3" borderId="5" xfId="45" applyNumberFormat="1" applyFont="1" applyFill="1" applyBorder="1" applyAlignment="1">
      <alignment horizontal="center" vertical="center"/>
    </xf>
    <xf numFmtId="2" fontId="8" fillId="3" borderId="68" xfId="45" applyNumberFormat="1" applyFont="1" applyFill="1" applyBorder="1" applyAlignment="1">
      <alignment horizontal="center" vertical="center"/>
    </xf>
    <xf numFmtId="2" fontId="8" fillId="3" borderId="267" xfId="45" applyNumberFormat="1" applyFont="1" applyFill="1" applyBorder="1" applyAlignment="1">
      <alignment horizontal="center" vertical="center"/>
    </xf>
    <xf numFmtId="2" fontId="8" fillId="3" borderId="0" xfId="45" applyNumberFormat="1" applyFont="1" applyFill="1" applyAlignment="1">
      <alignment horizontal="center" vertical="center"/>
    </xf>
    <xf numFmtId="172" fontId="8" fillId="3" borderId="269" xfId="45" applyNumberFormat="1" applyFont="1" applyFill="1" applyBorder="1" applyAlignment="1">
      <alignment horizontal="center" vertical="center"/>
    </xf>
    <xf numFmtId="172" fontId="8" fillId="3" borderId="267" xfId="45" applyNumberFormat="1" applyFont="1" applyFill="1" applyBorder="1" applyAlignment="1">
      <alignment horizontal="center" vertical="center"/>
    </xf>
    <xf numFmtId="2" fontId="8" fillId="3" borderId="270" xfId="45" applyNumberFormat="1" applyFont="1" applyFill="1" applyBorder="1" applyAlignment="1">
      <alignment horizontal="center" vertical="center"/>
    </xf>
    <xf numFmtId="166" fontId="8" fillId="3" borderId="5" xfId="45" applyNumberFormat="1" applyFont="1" applyFill="1" applyBorder="1" applyAlignment="1">
      <alignment horizontal="center" vertical="center"/>
    </xf>
    <xf numFmtId="17" fontId="7" fillId="2" borderId="4" xfId="45" applyNumberFormat="1" applyFont="1" applyFill="1" applyBorder="1" applyAlignment="1">
      <alignment horizontal="center" vertical="center"/>
    </xf>
    <xf numFmtId="2" fontId="9" fillId="3" borderId="68" xfId="45" applyNumberFormat="1" applyFont="1" applyFill="1" applyBorder="1" applyAlignment="1">
      <alignment horizontal="center" vertical="center"/>
    </xf>
    <xf numFmtId="2" fontId="9" fillId="3" borderId="267" xfId="45" applyNumberFormat="1" applyFont="1" applyFill="1" applyBorder="1" applyAlignment="1">
      <alignment horizontal="center" vertical="center"/>
    </xf>
    <xf numFmtId="2" fontId="9" fillId="3" borderId="0" xfId="45" applyNumberFormat="1" applyFont="1" applyFill="1" applyAlignment="1">
      <alignment horizontal="center" vertical="center"/>
    </xf>
    <xf numFmtId="172" fontId="9" fillId="3" borderId="269" xfId="45" applyNumberFormat="1" applyFont="1" applyFill="1" applyBorder="1" applyAlignment="1">
      <alignment horizontal="center" vertical="center"/>
    </xf>
    <xf numFmtId="172" fontId="9" fillId="3" borderId="267" xfId="45" applyNumberFormat="1" applyFont="1" applyFill="1" applyBorder="1" applyAlignment="1">
      <alignment horizontal="center" vertical="center"/>
    </xf>
    <xf numFmtId="2" fontId="9" fillId="3" borderId="270" xfId="45" applyNumberFormat="1" applyFont="1" applyFill="1" applyBorder="1" applyAlignment="1">
      <alignment horizontal="center" vertical="center"/>
    </xf>
    <xf numFmtId="172" fontId="9" fillId="3" borderId="270" xfId="45" applyNumberFormat="1" applyFont="1" applyFill="1" applyBorder="1" applyAlignment="1">
      <alignment horizontal="center" vertical="center"/>
    </xf>
    <xf numFmtId="172" fontId="9" fillId="3" borderId="0" xfId="45" applyNumberFormat="1" applyFont="1" applyFill="1" applyAlignment="1">
      <alignment horizontal="center" vertical="center"/>
    </xf>
    <xf numFmtId="172" fontId="9" fillId="3" borderId="271" xfId="45" applyNumberFormat="1" applyFont="1" applyFill="1" applyBorder="1" applyAlignment="1">
      <alignment horizontal="center" vertical="center"/>
    </xf>
    <xf numFmtId="172" fontId="9" fillId="0" borderId="5" xfId="45" applyNumberFormat="1" applyFont="1" applyBorder="1" applyAlignment="1">
      <alignment horizontal="center" vertical="center"/>
    </xf>
    <xf numFmtId="2" fontId="9" fillId="0" borderId="68" xfId="45" applyNumberFormat="1" applyFont="1" applyBorder="1" applyAlignment="1">
      <alignment horizontal="center" vertical="center"/>
    </xf>
    <xf numFmtId="2" fontId="9" fillId="0" borderId="267" xfId="45" applyNumberFormat="1" applyFont="1" applyBorder="1" applyAlignment="1">
      <alignment horizontal="center" vertical="center"/>
    </xf>
    <xf numFmtId="172" fontId="9" fillId="0" borderId="68" xfId="45" applyNumberFormat="1" applyFont="1" applyBorder="1" applyAlignment="1">
      <alignment horizontal="center" vertical="center"/>
    </xf>
    <xf numFmtId="172" fontId="9" fillId="0" borderId="22" xfId="45" applyNumberFormat="1" applyFont="1" applyBorder="1" applyAlignment="1">
      <alignment horizontal="center" vertical="center"/>
    </xf>
    <xf numFmtId="17" fontId="7" fillId="2" borderId="9" xfId="45" applyNumberFormat="1" applyFont="1" applyFill="1" applyBorder="1" applyAlignment="1">
      <alignment horizontal="center" vertical="center"/>
    </xf>
    <xf numFmtId="2" fontId="9" fillId="3" borderId="10" xfId="45" applyNumberFormat="1" applyFont="1" applyFill="1" applyBorder="1" applyAlignment="1">
      <alignment horizontal="center" vertical="center"/>
    </xf>
    <xf numFmtId="2" fontId="9" fillId="3" borderId="134" xfId="45" applyNumberFormat="1" applyFont="1" applyFill="1" applyBorder="1" applyAlignment="1">
      <alignment horizontal="center" vertical="center"/>
    </xf>
    <xf numFmtId="2" fontId="9" fillId="3" borderId="272" xfId="45" applyNumberFormat="1" applyFont="1" applyFill="1" applyBorder="1" applyAlignment="1">
      <alignment horizontal="center" vertical="center"/>
    </xf>
    <xf numFmtId="2" fontId="9" fillId="3" borderId="48" xfId="45" applyNumberFormat="1" applyFont="1" applyFill="1" applyBorder="1" applyAlignment="1">
      <alignment horizontal="center" vertical="center"/>
    </xf>
    <xf numFmtId="2" fontId="9" fillId="3" borderId="273" xfId="45" applyNumberFormat="1" applyFont="1" applyFill="1" applyBorder="1" applyAlignment="1">
      <alignment horizontal="center" vertical="center"/>
    </xf>
    <xf numFmtId="176" fontId="9" fillId="3" borderId="272" xfId="45" applyNumberFormat="1" applyFont="1" applyFill="1" applyBorder="1" applyAlignment="1">
      <alignment horizontal="center" vertical="center"/>
    </xf>
    <xf numFmtId="164" fontId="9" fillId="3" borderId="272" xfId="45" applyNumberFormat="1" applyFont="1" applyFill="1" applyBorder="1" applyAlignment="1">
      <alignment horizontal="center" vertical="center"/>
    </xf>
    <xf numFmtId="0" fontId="9" fillId="3" borderId="272" xfId="45" applyFont="1" applyFill="1" applyBorder="1" applyAlignment="1">
      <alignment vertical="center"/>
    </xf>
    <xf numFmtId="2" fontId="9" fillId="3" borderId="274" xfId="45" applyNumberFormat="1" applyFont="1" applyFill="1" applyBorder="1" applyAlignment="1">
      <alignment horizontal="center" vertical="center"/>
    </xf>
    <xf numFmtId="0" fontId="129" fillId="3" borderId="0" xfId="0" applyFont="1" applyFill="1"/>
    <xf numFmtId="4" fontId="0" fillId="3" borderId="0" xfId="0" applyNumberFormat="1" applyFill="1"/>
    <xf numFmtId="4" fontId="129" fillId="3" borderId="0" xfId="0" applyNumberFormat="1" applyFont="1" applyFill="1"/>
    <xf numFmtId="4" fontId="129" fillId="3" borderId="35" xfId="0" applyNumberFormat="1" applyFont="1" applyFill="1" applyBorder="1"/>
    <xf numFmtId="0" fontId="0" fillId="3" borderId="35" xfId="0" applyFill="1" applyBorder="1"/>
    <xf numFmtId="2" fontId="0" fillId="3" borderId="0" xfId="0" applyNumberFormat="1" applyFill="1"/>
    <xf numFmtId="14" fontId="0" fillId="3" borderId="0" xfId="0" applyNumberFormat="1" applyFill="1"/>
    <xf numFmtId="4" fontId="137" fillId="3" borderId="0" xfId="0" applyNumberFormat="1" applyFont="1" applyFill="1"/>
    <xf numFmtId="43" fontId="0" fillId="3" borderId="0" xfId="15" applyFont="1" applyFill="1"/>
    <xf numFmtId="43" fontId="0" fillId="3" borderId="0" xfId="0" applyNumberFormat="1" applyFill="1"/>
    <xf numFmtId="172" fontId="138" fillId="3" borderId="0" xfId="0" applyNumberFormat="1" applyFont="1" applyFill="1"/>
    <xf numFmtId="0" fontId="138" fillId="3" borderId="0" xfId="0" applyFont="1" applyFill="1"/>
    <xf numFmtId="0" fontId="3" fillId="0" borderId="0" xfId="28" applyFont="1" applyAlignment="1">
      <alignment horizontal="left" vertical="center"/>
    </xf>
    <xf numFmtId="0" fontId="3" fillId="0" borderId="0" xfId="28" applyFont="1" applyAlignment="1">
      <alignment horizontal="center" vertical="center"/>
    </xf>
    <xf numFmtId="0" fontId="68" fillId="0" borderId="0" xfId="28" applyFont="1" applyAlignment="1">
      <alignment horizontal="center" vertical="center"/>
    </xf>
    <xf numFmtId="0" fontId="60" fillId="0" borderId="0" xfId="28" applyFont="1" applyAlignment="1">
      <alignment vertical="center"/>
    </xf>
    <xf numFmtId="0" fontId="8" fillId="0" borderId="0" xfId="28" applyFont="1" applyAlignment="1">
      <alignment vertical="center"/>
    </xf>
    <xf numFmtId="0" fontId="8" fillId="2" borderId="87" xfId="28" applyFont="1" applyFill="1" applyBorder="1" applyAlignment="1">
      <alignment vertical="center"/>
    </xf>
    <xf numFmtId="172" fontId="8" fillId="0" borderId="0" xfId="28" applyNumberFormat="1" applyFont="1" applyAlignment="1">
      <alignment horizontal="center" vertical="center"/>
    </xf>
    <xf numFmtId="0" fontId="8" fillId="2" borderId="103" xfId="28" applyFont="1" applyFill="1" applyBorder="1" applyAlignment="1">
      <alignment vertical="center"/>
    </xf>
    <xf numFmtId="17" fontId="7" fillId="20" borderId="4" xfId="28" applyNumberFormat="1" applyFont="1" applyFill="1" applyBorder="1" applyAlignment="1">
      <alignment horizontal="left" vertical="center"/>
    </xf>
    <xf numFmtId="172" fontId="9" fillId="0" borderId="5" xfId="28" applyNumberFormat="1" applyFont="1" applyBorder="1" applyAlignment="1">
      <alignment horizontal="center" vertical="center"/>
    </xf>
    <xf numFmtId="172" fontId="9" fillId="0" borderId="6" xfId="28" applyNumberFormat="1" applyFont="1" applyBorder="1" applyAlignment="1">
      <alignment horizontal="center" vertical="center"/>
    </xf>
    <xf numFmtId="166" fontId="9" fillId="0" borderId="5" xfId="28" applyNumberFormat="1" applyFont="1" applyBorder="1" applyAlignment="1">
      <alignment horizontal="center" vertical="center"/>
    </xf>
    <xf numFmtId="166" fontId="9" fillId="0" borderId="6" xfId="28" applyNumberFormat="1" applyFont="1" applyBorder="1" applyAlignment="1">
      <alignment horizontal="center" vertical="center"/>
    </xf>
    <xf numFmtId="166" fontId="8" fillId="0" borderId="0" xfId="28" applyNumberFormat="1" applyFont="1" applyAlignment="1">
      <alignment horizontal="center" vertical="center"/>
    </xf>
    <xf numFmtId="17" fontId="7" fillId="8" borderId="4" xfId="28" applyNumberFormat="1" applyFont="1" applyFill="1" applyBorder="1" applyAlignment="1">
      <alignment horizontal="left" vertical="center"/>
    </xf>
    <xf numFmtId="17" fontId="7" fillId="2" borderId="4" xfId="28" applyNumberFormat="1" applyFont="1" applyFill="1" applyBorder="1" applyAlignment="1">
      <alignment horizontal="left" vertical="center"/>
    </xf>
    <xf numFmtId="172" fontId="6" fillId="3" borderId="0" xfId="45" applyNumberFormat="1" applyFont="1" applyFill="1" applyAlignment="1">
      <alignment vertical="center"/>
    </xf>
    <xf numFmtId="0" fontId="39" fillId="0" borderId="0" xfId="28" applyFont="1" applyAlignment="1">
      <alignment vertical="center"/>
    </xf>
    <xf numFmtId="172" fontId="39" fillId="0" borderId="0" xfId="28" applyNumberFormat="1" applyFont="1" applyAlignment="1">
      <alignment vertical="center"/>
    </xf>
    <xf numFmtId="17" fontId="7" fillId="2" borderId="275" xfId="28" applyNumberFormat="1" applyFont="1" applyFill="1" applyBorder="1" applyAlignment="1">
      <alignment horizontal="left" vertical="center"/>
    </xf>
    <xf numFmtId="172" fontId="9" fillId="0" borderId="10" xfId="28" applyNumberFormat="1" applyFont="1" applyBorder="1" applyAlignment="1">
      <alignment horizontal="center" vertical="center"/>
    </xf>
    <xf numFmtId="172" fontId="9" fillId="0" borderId="11" xfId="28" applyNumberFormat="1" applyFont="1" applyBorder="1" applyAlignment="1">
      <alignment horizontal="center" vertical="center"/>
    </xf>
    <xf numFmtId="0" fontId="11" fillId="0" borderId="0" xfId="28" applyFont="1" applyAlignment="1">
      <alignment horizontal="left" vertical="center"/>
    </xf>
    <xf numFmtId="0" fontId="10" fillId="0" borderId="0" xfId="28" applyFont="1" applyAlignment="1">
      <alignment horizontal="left" vertical="center"/>
    </xf>
    <xf numFmtId="0" fontId="10" fillId="0" borderId="0" xfId="28" applyFont="1" applyAlignment="1">
      <alignment vertical="center"/>
    </xf>
    <xf numFmtId="0" fontId="6" fillId="0" borderId="0" xfId="45" applyFont="1" applyAlignment="1">
      <alignment vertical="center"/>
    </xf>
    <xf numFmtId="0" fontId="3" fillId="3" borderId="0" xfId="53" applyFont="1" applyFill="1" applyAlignment="1">
      <alignment horizontal="left"/>
    </xf>
    <xf numFmtId="0" fontId="8" fillId="3" borderId="0" xfId="53" applyFont="1" applyFill="1"/>
    <xf numFmtId="0" fontId="7" fillId="2" borderId="87" xfId="53" applyFont="1" applyFill="1" applyBorder="1" applyAlignment="1">
      <alignment horizontal="center"/>
    </xf>
    <xf numFmtId="0" fontId="7" fillId="2" borderId="103" xfId="53" applyFont="1" applyFill="1" applyBorder="1" applyAlignment="1">
      <alignment horizontal="center"/>
    </xf>
    <xf numFmtId="0" fontId="7" fillId="2" borderId="4" xfId="53" applyFont="1" applyFill="1" applyBorder="1" applyAlignment="1">
      <alignment horizontal="left"/>
    </xf>
    <xf numFmtId="172" fontId="9" fillId="3" borderId="5" xfId="53" applyNumberFormat="1" applyFont="1" applyFill="1" applyBorder="1"/>
    <xf numFmtId="0" fontId="8" fillId="2" borderId="9" xfId="53" applyFont="1" applyFill="1" applyBorder="1" applyAlignment="1">
      <alignment horizontal="left"/>
    </xf>
    <xf numFmtId="0" fontId="9" fillId="3" borderId="10" xfId="53" applyFont="1" applyFill="1" applyBorder="1"/>
    <xf numFmtId="0" fontId="10" fillId="3" borderId="0" xfId="53" applyFont="1" applyFill="1" applyAlignment="1">
      <alignment horizontal="left"/>
    </xf>
    <xf numFmtId="0" fontId="39" fillId="3" borderId="0" xfId="53" applyFont="1" applyFill="1"/>
    <xf numFmtId="0" fontId="10" fillId="3" borderId="0" xfId="53" applyFont="1" applyFill="1" applyAlignment="1">
      <alignment vertical="center"/>
    </xf>
    <xf numFmtId="0" fontId="60" fillId="3" borderId="0" xfId="53" applyFont="1" applyFill="1"/>
    <xf numFmtId="172" fontId="8" fillId="3" borderId="5" xfId="53" applyNumberFormat="1" applyFont="1" applyFill="1" applyBorder="1"/>
    <xf numFmtId="0" fontId="8" fillId="3" borderId="10" xfId="53" applyFont="1" applyFill="1" applyBorder="1"/>
    <xf numFmtId="0" fontId="39" fillId="3" borderId="0" xfId="53" applyFont="1" applyFill="1" applyAlignment="1">
      <alignment vertical="center"/>
    </xf>
    <xf numFmtId="14" fontId="8" fillId="3" borderId="0" xfId="53" applyNumberFormat="1" applyFont="1" applyFill="1"/>
    <xf numFmtId="0" fontId="3" fillId="3" borderId="0" xfId="45" applyFont="1" applyFill="1" applyAlignment="1">
      <alignment horizontal="left"/>
    </xf>
    <xf numFmtId="176" fontId="68" fillId="3" borderId="31" xfId="45" applyNumberFormat="1" applyFont="1" applyFill="1" applyBorder="1"/>
    <xf numFmtId="176" fontId="68" fillId="3" borderId="0" xfId="45" applyNumberFormat="1" applyFont="1" applyFill="1"/>
    <xf numFmtId="0" fontId="68" fillId="3" borderId="0" xfId="45" applyFont="1" applyFill="1" applyAlignment="1">
      <alignment vertical="center"/>
    </xf>
    <xf numFmtId="0" fontId="60" fillId="3" borderId="0" xfId="45" applyFont="1" applyFill="1"/>
    <xf numFmtId="0" fontId="6" fillId="3" borderId="0" xfId="45" applyFont="1" applyFill="1"/>
    <xf numFmtId="176" fontId="6" fillId="3" borderId="0" xfId="45" applyNumberFormat="1" applyFont="1" applyFill="1"/>
    <xf numFmtId="0" fontId="7" fillId="2" borderId="92" xfId="45" applyFont="1" applyFill="1" applyBorder="1" applyAlignment="1">
      <alignment horizontal="center"/>
    </xf>
    <xf numFmtId="0" fontId="7" fillId="2" borderId="170" xfId="45" applyFont="1" applyFill="1" applyBorder="1" applyAlignment="1">
      <alignment horizontal="center"/>
    </xf>
    <xf numFmtId="0" fontId="7" fillId="2" borderId="5" xfId="45" applyFont="1" applyFill="1" applyBorder="1" applyAlignment="1">
      <alignment horizontal="center"/>
    </xf>
    <xf numFmtId="0" fontId="7" fillId="2" borderId="6" xfId="45" applyFont="1" applyFill="1" applyBorder="1" applyAlignment="1">
      <alignment horizontal="center"/>
    </xf>
    <xf numFmtId="4" fontId="45" fillId="3" borderId="0" xfId="45" applyNumberFormat="1" applyFont="1" applyFill="1" applyAlignment="1">
      <alignment horizontal="center"/>
    </xf>
    <xf numFmtId="176" fontId="7" fillId="2" borderId="5" xfId="45" applyNumberFormat="1" applyFont="1" applyFill="1" applyBorder="1" applyAlignment="1">
      <alignment horizontal="center"/>
    </xf>
    <xf numFmtId="0" fontId="45" fillId="3" borderId="0" xfId="45" applyFont="1" applyFill="1"/>
    <xf numFmtId="176" fontId="7" fillId="2" borderId="84" xfId="45" applyNumberFormat="1" applyFont="1" applyFill="1" applyBorder="1" applyAlignment="1">
      <alignment horizontal="center"/>
    </xf>
    <xf numFmtId="0" fontId="7" fillId="2" borderId="102" xfId="45" applyFont="1" applyFill="1" applyBorder="1" applyAlignment="1">
      <alignment horizontal="center"/>
    </xf>
    <xf numFmtId="196" fontId="6" fillId="3" borderId="0" xfId="45" applyNumberFormat="1" applyFont="1" applyFill="1"/>
    <xf numFmtId="0" fontId="7" fillId="2" borderId="4" xfId="45" applyFont="1" applyFill="1" applyBorder="1" applyAlignment="1">
      <alignment horizontal="left"/>
    </xf>
    <xf numFmtId="193" fontId="9" fillId="3" borderId="5" xfId="45" applyNumberFormat="1" applyFont="1" applyFill="1" applyBorder="1" applyAlignment="1">
      <alignment horizontal="center"/>
    </xf>
    <xf numFmtId="171" fontId="9" fillId="3" borderId="6" xfId="54" applyNumberFormat="1" applyFont="1" applyFill="1" applyBorder="1" applyAlignment="1">
      <alignment horizontal="center"/>
    </xf>
    <xf numFmtId="193" fontId="6" fillId="3" borderId="0" xfId="45" applyNumberFormat="1" applyFont="1" applyFill="1"/>
    <xf numFmtId="193" fontId="6" fillId="0" borderId="0" xfId="45" applyNumberFormat="1" applyFont="1"/>
    <xf numFmtId="196" fontId="6" fillId="0" borderId="0" xfId="45" applyNumberFormat="1" applyFont="1"/>
    <xf numFmtId="0" fontId="8" fillId="2" borderId="9" xfId="45" applyFont="1" applyFill="1" applyBorder="1" applyAlignment="1">
      <alignment horizontal="left"/>
    </xf>
    <xf numFmtId="0" fontId="9" fillId="3" borderId="10" xfId="45" applyFont="1" applyFill="1" applyBorder="1" applyAlignment="1">
      <alignment horizontal="left"/>
    </xf>
    <xf numFmtId="176" fontId="9" fillId="3" borderId="10" xfId="45" applyNumberFormat="1" applyFont="1" applyFill="1" applyBorder="1"/>
    <xf numFmtId="171" fontId="9" fillId="3" borderId="11" xfId="45" applyNumberFormat="1" applyFont="1" applyFill="1" applyBorder="1" applyAlignment="1">
      <alignment horizontal="right"/>
    </xf>
    <xf numFmtId="193" fontId="45" fillId="3" borderId="0" xfId="45" applyNumberFormat="1" applyFont="1" applyFill="1" applyAlignment="1">
      <alignment horizontal="center"/>
    </xf>
    <xf numFmtId="0" fontId="10" fillId="3" borderId="0" xfId="45" applyFont="1" applyFill="1"/>
    <xf numFmtId="176" fontId="10" fillId="3" borderId="45" xfId="45" applyNumberFormat="1" applyFont="1" applyFill="1" applyBorder="1"/>
    <xf numFmtId="176" fontId="10" fillId="3" borderId="0" xfId="45" applyNumberFormat="1" applyFont="1" applyFill="1"/>
    <xf numFmtId="166" fontId="10" fillId="3" borderId="0" xfId="45" applyNumberFormat="1" applyFont="1" applyFill="1" applyAlignment="1">
      <alignment horizontal="right"/>
    </xf>
    <xf numFmtId="166" fontId="10" fillId="3" borderId="0" xfId="45" applyNumberFormat="1" applyFont="1" applyFill="1"/>
    <xf numFmtId="171" fontId="10" fillId="3" borderId="0" xfId="45" applyNumberFormat="1" applyFont="1" applyFill="1" applyAlignment="1">
      <alignment horizontal="right"/>
    </xf>
    <xf numFmtId="14" fontId="6" fillId="3" borderId="0" xfId="45" applyNumberFormat="1" applyFont="1" applyFill="1"/>
    <xf numFmtId="0" fontId="6" fillId="3" borderId="0" xfId="54" applyFont="1" applyFill="1"/>
    <xf numFmtId="0" fontId="7" fillId="2" borderId="71" xfId="54" applyFont="1" applyFill="1" applyBorder="1"/>
    <xf numFmtId="0" fontId="7" fillId="2" borderId="70" xfId="54" applyFont="1" applyFill="1" applyBorder="1"/>
    <xf numFmtId="0" fontId="3" fillId="0" borderId="0" xfId="54" applyFont="1"/>
    <xf numFmtId="0" fontId="7" fillId="2" borderId="127" xfId="54" applyFont="1" applyFill="1" applyBorder="1" applyAlignment="1">
      <alignment horizontal="center"/>
    </xf>
    <xf numFmtId="0" fontId="7" fillId="2" borderId="128" xfId="54" applyFont="1" applyFill="1" applyBorder="1" applyAlignment="1">
      <alignment horizontal="center"/>
    </xf>
    <xf numFmtId="0" fontId="7" fillId="2" borderId="250" xfId="54" applyFont="1" applyFill="1" applyBorder="1" applyAlignment="1">
      <alignment horizontal="center"/>
    </xf>
    <xf numFmtId="0" fontId="7" fillId="2" borderId="170" xfId="54" applyFont="1" applyFill="1" applyBorder="1"/>
    <xf numFmtId="0" fontId="9" fillId="3" borderId="122" xfId="54" applyFont="1" applyFill="1" applyBorder="1" applyAlignment="1">
      <alignment horizontal="center"/>
    </xf>
    <xf numFmtId="0" fontId="9" fillId="3" borderId="276" xfId="54" applyFont="1" applyFill="1" applyBorder="1" applyAlignment="1">
      <alignment horizontal="center"/>
    </xf>
    <xf numFmtId="0" fontId="9" fillId="3" borderId="118" xfId="54" applyFont="1" applyFill="1" applyBorder="1" applyAlignment="1">
      <alignment horizontal="center"/>
    </xf>
    <xf numFmtId="0" fontId="9" fillId="3" borderId="119" xfId="54" applyFont="1" applyFill="1" applyBorder="1" applyAlignment="1">
      <alignment horizontal="center"/>
    </xf>
    <xf numFmtId="0" fontId="9" fillId="3" borderId="277" xfId="54" applyFont="1" applyFill="1" applyBorder="1" applyAlignment="1">
      <alignment horizontal="center"/>
    </xf>
    <xf numFmtId="0" fontId="9" fillId="3" borderId="118" xfId="54" applyFont="1" applyFill="1" applyBorder="1"/>
    <xf numFmtId="0" fontId="9" fillId="3" borderId="119" xfId="54" applyFont="1" applyFill="1" applyBorder="1"/>
    <xf numFmtId="0" fontId="9" fillId="3" borderId="277" xfId="54" applyFont="1" applyFill="1" applyBorder="1"/>
    <xf numFmtId="2" fontId="6" fillId="3" borderId="0" xfId="54" applyNumberFormat="1" applyFont="1" applyFill="1"/>
    <xf numFmtId="176" fontId="6" fillId="3" borderId="0" xfId="54" applyNumberFormat="1" applyFont="1" applyFill="1"/>
    <xf numFmtId="0" fontId="7" fillId="2" borderId="6" xfId="54" applyFont="1" applyFill="1" applyBorder="1"/>
    <xf numFmtId="0" fontId="9" fillId="3" borderId="121" xfId="54" applyFont="1" applyFill="1" applyBorder="1" applyAlignment="1">
      <alignment horizontal="center"/>
    </xf>
    <xf numFmtId="0" fontId="9" fillId="3" borderId="121" xfId="54" applyFont="1" applyFill="1" applyBorder="1"/>
    <xf numFmtId="0" fontId="9" fillId="3" borderId="122" xfId="54" applyFont="1" applyFill="1" applyBorder="1"/>
    <xf numFmtId="0" fontId="9" fillId="3" borderId="276" xfId="54" applyFont="1" applyFill="1" applyBorder="1"/>
    <xf numFmtId="172" fontId="6" fillId="3" borderId="0" xfId="54" applyNumberFormat="1" applyFont="1" applyFill="1"/>
    <xf numFmtId="0" fontId="7" fillId="2" borderId="102" xfId="54" applyFont="1" applyFill="1" applyBorder="1"/>
    <xf numFmtId="0" fontId="9" fillId="3" borderId="125" xfId="54" applyFont="1" applyFill="1" applyBorder="1" applyAlignment="1">
      <alignment horizontal="center"/>
    </xf>
    <xf numFmtId="0" fontId="9" fillId="3" borderId="278" xfId="54" applyFont="1" applyFill="1" applyBorder="1" applyAlignment="1">
      <alignment horizontal="center"/>
    </xf>
    <xf numFmtId="0" fontId="9" fillId="3" borderId="124" xfId="54" applyFont="1" applyFill="1" applyBorder="1" applyAlignment="1">
      <alignment horizontal="center"/>
    </xf>
    <xf numFmtId="0" fontId="9" fillId="3" borderId="124" xfId="54" applyFont="1" applyFill="1" applyBorder="1"/>
    <xf numFmtId="0" fontId="9" fillId="3" borderId="125" xfId="54" applyFont="1" applyFill="1" applyBorder="1"/>
    <xf numFmtId="0" fontId="9" fillId="3" borderId="278" xfId="54" applyFont="1" applyFill="1" applyBorder="1"/>
    <xf numFmtId="0" fontId="10" fillId="3" borderId="0" xfId="54" applyFont="1" applyFill="1"/>
    <xf numFmtId="0" fontId="10" fillId="3" borderId="0" xfId="54" applyFont="1" applyFill="1" applyAlignment="1">
      <alignment vertical="center"/>
    </xf>
    <xf numFmtId="0" fontId="5" fillId="3" borderId="0" xfId="54" applyFont="1" applyFill="1"/>
    <xf numFmtId="0" fontId="45" fillId="3" borderId="0" xfId="54" applyFont="1" applyFill="1" applyAlignment="1">
      <alignment horizontal="center"/>
    </xf>
    <xf numFmtId="0" fontId="7" fillId="2" borderId="280" xfId="54" applyFont="1" applyFill="1" applyBorder="1" applyAlignment="1">
      <alignment horizontal="center"/>
    </xf>
    <xf numFmtId="0" fontId="7" fillId="2" borderId="281" xfId="54" applyFont="1" applyFill="1" applyBorder="1" applyAlignment="1">
      <alignment horizontal="center"/>
    </xf>
    <xf numFmtId="0" fontId="7" fillId="2" borderId="282" xfId="54" applyFont="1" applyFill="1" applyBorder="1" applyAlignment="1">
      <alignment horizontal="center"/>
    </xf>
    <xf numFmtId="0" fontId="7" fillId="2" borderId="283" xfId="54" applyFont="1" applyFill="1" applyBorder="1" applyAlignment="1">
      <alignment horizontal="center"/>
    </xf>
    <xf numFmtId="197" fontId="7" fillId="2" borderId="5" xfId="54" applyNumberFormat="1" applyFont="1" applyFill="1" applyBorder="1" applyAlignment="1">
      <alignment horizontal="left"/>
    </xf>
    <xf numFmtId="192" fontId="9" fillId="3" borderId="118" xfId="54" applyNumberFormat="1" applyFont="1" applyFill="1" applyBorder="1"/>
    <xf numFmtId="192" fontId="9" fillId="3" borderId="119" xfId="54" applyNumberFormat="1" applyFont="1" applyFill="1" applyBorder="1"/>
    <xf numFmtId="192" fontId="9" fillId="3" borderId="277" xfId="54" applyNumberFormat="1" applyFont="1" applyFill="1" applyBorder="1"/>
    <xf numFmtId="192" fontId="9" fillId="3" borderId="284" xfId="54" applyNumberFormat="1" applyFont="1" applyFill="1" applyBorder="1"/>
    <xf numFmtId="192" fontId="9" fillId="3" borderId="285" xfId="54" applyNumberFormat="1" applyFont="1" applyFill="1" applyBorder="1"/>
    <xf numFmtId="192" fontId="9" fillId="3" borderId="286" xfId="54" applyNumberFormat="1" applyFont="1" applyFill="1" applyBorder="1"/>
    <xf numFmtId="192" fontId="9" fillId="3" borderId="121" xfId="54" applyNumberFormat="1" applyFont="1" applyFill="1" applyBorder="1"/>
    <xf numFmtId="192" fontId="9" fillId="3" borderId="122" xfId="54" applyNumberFormat="1" applyFont="1" applyFill="1" applyBorder="1"/>
    <xf numFmtId="192" fontId="9" fillId="3" borderId="276" xfId="54" applyNumberFormat="1" applyFont="1" applyFill="1" applyBorder="1"/>
    <xf numFmtId="198" fontId="6" fillId="3" borderId="0" xfId="54" applyNumberFormat="1" applyFont="1" applyFill="1"/>
    <xf numFmtId="0" fontId="60" fillId="3" borderId="0" xfId="54" applyFont="1" applyFill="1"/>
    <xf numFmtId="197" fontId="7" fillId="2" borderId="84" xfId="54" applyNumberFormat="1" applyFont="1" applyFill="1" applyBorder="1" applyAlignment="1">
      <alignment horizontal="left"/>
    </xf>
    <xf numFmtId="192" fontId="9" fillId="3" borderId="124" xfId="54" applyNumberFormat="1" applyFont="1" applyFill="1" applyBorder="1"/>
    <xf numFmtId="192" fontId="9" fillId="3" borderId="125" xfId="54" applyNumberFormat="1" applyFont="1" applyFill="1" applyBorder="1"/>
    <xf numFmtId="192" fontId="9" fillId="3" borderId="278" xfId="54" applyNumberFormat="1" applyFont="1" applyFill="1" applyBorder="1"/>
    <xf numFmtId="197" fontId="10" fillId="3" borderId="0" xfId="54" applyNumberFormat="1" applyFont="1" applyFill="1" applyAlignment="1">
      <alignment horizontal="left"/>
    </xf>
    <xf numFmtId="0" fontId="10" fillId="3" borderId="0" xfId="54" applyFont="1" applyFill="1" applyAlignment="1">
      <alignment horizontal="left" readingOrder="1"/>
    </xf>
    <xf numFmtId="0" fontId="10" fillId="3" borderId="0" xfId="54" applyFont="1" applyFill="1" applyAlignment="1">
      <alignment horizontal="left" wrapText="1" readingOrder="1"/>
    </xf>
    <xf numFmtId="0" fontId="10" fillId="3" borderId="0" xfId="54" applyFont="1" applyFill="1" applyAlignment="1">
      <alignment horizontal="left"/>
    </xf>
    <xf numFmtId="196" fontId="141" fillId="3" borderId="0" xfId="54" applyNumberFormat="1" applyFont="1" applyFill="1"/>
    <xf numFmtId="0" fontId="141" fillId="3" borderId="0" xfId="54" applyFont="1" applyFill="1"/>
    <xf numFmtId="14" fontId="6" fillId="3" borderId="0" xfId="54" applyNumberFormat="1" applyFont="1" applyFill="1"/>
    <xf numFmtId="0" fontId="3" fillId="0" borderId="0" xfId="0" applyFont="1"/>
    <xf numFmtId="0" fontId="8" fillId="0" borderId="0" xfId="0" applyFont="1" applyAlignment="1">
      <alignment wrapText="1"/>
    </xf>
    <xf numFmtId="0" fontId="8" fillId="0" borderId="0" xfId="0" applyFont="1"/>
    <xf numFmtId="0" fontId="6" fillId="0" borderId="0" xfId="0" applyFont="1"/>
    <xf numFmtId="0" fontId="6" fillId="0" borderId="0" xfId="0" applyFont="1" applyAlignment="1">
      <alignment wrapText="1"/>
    </xf>
    <xf numFmtId="0" fontId="6" fillId="0" borderId="287" xfId="0" applyFont="1" applyBorder="1" applyAlignment="1">
      <alignment wrapText="1"/>
    </xf>
    <xf numFmtId="0" fontId="10" fillId="0" borderId="287" xfId="0" applyFont="1" applyBorder="1" applyAlignment="1">
      <alignment horizontal="right"/>
    </xf>
    <xf numFmtId="0" fontId="25" fillId="0" borderId="0" xfId="0" applyFont="1" applyAlignment="1">
      <alignment horizontal="center"/>
    </xf>
    <xf numFmtId="0" fontId="7" fillId="2" borderId="74" xfId="0" applyFont="1" applyFill="1" applyBorder="1" applyAlignment="1">
      <alignment horizontal="center" vertical="center" wrapText="1"/>
    </xf>
    <xf numFmtId="0" fontId="7" fillId="2" borderId="72" xfId="0" applyFont="1" applyFill="1" applyBorder="1" applyAlignment="1">
      <alignment horizontal="center" vertical="center" wrapText="1"/>
    </xf>
    <xf numFmtId="17" fontId="7" fillId="2" borderId="4" xfId="0" applyNumberFormat="1" applyFont="1" applyFill="1" applyBorder="1" applyAlignment="1">
      <alignment horizontal="left" vertical="center"/>
    </xf>
    <xf numFmtId="166" fontId="9" fillId="0" borderId="5" xfId="0" applyNumberFormat="1" applyFont="1" applyBorder="1" applyAlignment="1">
      <alignment horizontal="center" vertical="center" wrapText="1"/>
    </xf>
    <xf numFmtId="166" fontId="25" fillId="0" borderId="64" xfId="0" applyNumberFormat="1" applyFont="1" applyBorder="1" applyAlignment="1">
      <alignment horizontal="center" vertical="center" wrapText="1"/>
    </xf>
    <xf numFmtId="166" fontId="9" fillId="0" borderId="22" xfId="0" applyNumberFormat="1" applyFont="1" applyBorder="1" applyAlignment="1">
      <alignment horizontal="center" vertical="center" wrapText="1"/>
    </xf>
    <xf numFmtId="166" fontId="9" fillId="0" borderId="68" xfId="0" applyNumberFormat="1" applyFont="1" applyBorder="1" applyAlignment="1">
      <alignment horizontal="center" vertical="center" wrapText="1"/>
    </xf>
    <xf numFmtId="166" fontId="25" fillId="0" borderId="46" xfId="0" applyNumberFormat="1" applyFont="1" applyBorder="1" applyAlignment="1">
      <alignment horizontal="center" vertical="center" wrapText="1"/>
    </xf>
    <xf numFmtId="166" fontId="9" fillId="0" borderId="0" xfId="0" applyNumberFormat="1" applyFont="1" applyAlignment="1">
      <alignment horizontal="center"/>
    </xf>
    <xf numFmtId="0" fontId="9" fillId="0" borderId="0" xfId="0" applyFont="1"/>
    <xf numFmtId="17" fontId="7" fillId="2" borderId="99" xfId="0" applyNumberFormat="1" applyFont="1" applyFill="1" applyBorder="1" applyAlignment="1">
      <alignment horizontal="left" vertical="center"/>
    </xf>
    <xf numFmtId="166" fontId="9" fillId="0" borderId="86" xfId="0" applyNumberFormat="1" applyFont="1" applyBorder="1" applyAlignment="1">
      <alignment horizontal="center" vertical="center" wrapText="1"/>
    </xf>
    <xf numFmtId="166" fontId="25" fillId="0" borderId="60" xfId="0" applyNumberFormat="1" applyFont="1" applyBorder="1" applyAlignment="1">
      <alignment horizontal="center" vertical="center" wrapText="1"/>
    </xf>
    <xf numFmtId="166" fontId="9" fillId="0" borderId="294" xfId="0" applyNumberFormat="1" applyFont="1" applyBorder="1" applyAlignment="1">
      <alignment horizontal="center" vertical="center" wrapText="1"/>
    </xf>
    <xf numFmtId="166" fontId="9" fillId="0" borderId="63" xfId="0" applyNumberFormat="1" applyFont="1" applyBorder="1" applyAlignment="1">
      <alignment horizontal="center" vertical="center" wrapText="1"/>
    </xf>
    <xf numFmtId="166" fontId="25" fillId="0" borderId="57" xfId="0" applyNumberFormat="1" applyFont="1" applyBorder="1" applyAlignment="1">
      <alignment horizontal="center" vertical="center" wrapText="1"/>
    </xf>
    <xf numFmtId="17" fontId="7" fillId="2" borderId="43" xfId="0" applyNumberFormat="1" applyFont="1" applyFill="1" applyBorder="1" applyAlignment="1">
      <alignment horizontal="left" vertical="center"/>
    </xf>
    <xf numFmtId="17" fontId="7" fillId="2" borderId="44" xfId="0" applyNumberFormat="1" applyFont="1" applyFill="1" applyBorder="1" applyAlignment="1">
      <alignment horizontal="left" vertical="center" wrapText="1"/>
    </xf>
    <xf numFmtId="166" fontId="9" fillId="0" borderId="10" xfId="0" applyNumberFormat="1" applyFont="1" applyBorder="1" applyAlignment="1">
      <alignment horizontal="center" vertical="center" wrapText="1"/>
    </xf>
    <xf numFmtId="166" fontId="25" fillId="0" borderId="295" xfId="0" applyNumberFormat="1" applyFont="1" applyBorder="1" applyAlignment="1">
      <alignment horizontal="center" vertical="center" wrapText="1"/>
    </xf>
    <xf numFmtId="166" fontId="9" fillId="0" borderId="25" xfId="0" applyNumberFormat="1" applyFont="1" applyBorder="1" applyAlignment="1">
      <alignment horizontal="center" vertical="center" wrapText="1"/>
    </xf>
    <xf numFmtId="166" fontId="9" fillId="0" borderId="134" xfId="0" applyNumberFormat="1" applyFont="1" applyBorder="1" applyAlignment="1">
      <alignment horizontal="center" vertical="center" wrapText="1"/>
    </xf>
    <xf numFmtId="166" fontId="25" fillId="0" borderId="47" xfId="0" applyNumberFormat="1" applyFont="1" applyBorder="1" applyAlignment="1">
      <alignment horizontal="center" vertical="center" wrapText="1"/>
    </xf>
    <xf numFmtId="0" fontId="10" fillId="0" borderId="0" xfId="0" applyFont="1" applyAlignment="1">
      <alignment horizontal="left" vertical="center"/>
    </xf>
    <xf numFmtId="0" fontId="10" fillId="0" borderId="0" xfId="0" applyFont="1" applyAlignment="1">
      <alignment horizontal="left" vertical="center" wrapText="1"/>
    </xf>
    <xf numFmtId="166" fontId="10" fillId="0" borderId="0" xfId="0" applyNumberFormat="1" applyFont="1" applyAlignment="1">
      <alignment horizontal="left" vertical="center" wrapText="1"/>
    </xf>
    <xf numFmtId="0" fontId="24" fillId="3" borderId="0" xfId="39" applyFont="1" applyFill="1" applyAlignment="1">
      <alignment vertical="center"/>
    </xf>
    <xf numFmtId="0" fontId="36" fillId="3" borderId="0" xfId="39" applyFont="1" applyFill="1" applyAlignment="1">
      <alignment vertical="center"/>
    </xf>
    <xf numFmtId="0" fontId="136" fillId="3" borderId="0" xfId="0" applyFont="1" applyFill="1"/>
    <xf numFmtId="0" fontId="142" fillId="3" borderId="0" xfId="39" applyFont="1" applyFill="1" applyAlignment="1">
      <alignment vertical="center"/>
    </xf>
    <xf numFmtId="166" fontId="6" fillId="0" borderId="0" xfId="0" applyNumberFormat="1" applyFont="1" applyAlignment="1">
      <alignment wrapText="1"/>
    </xf>
    <xf numFmtId="0" fontId="7" fillId="0" borderId="0" xfId="0" applyFont="1"/>
    <xf numFmtId="0" fontId="45" fillId="0" borderId="0" xfId="0" applyFont="1" applyAlignment="1">
      <alignment horizontal="center"/>
    </xf>
    <xf numFmtId="0" fontId="45" fillId="0" borderId="0" xfId="0" applyFont="1"/>
    <xf numFmtId="0" fontId="10" fillId="0" borderId="0" xfId="0" applyFont="1"/>
    <xf numFmtId="0" fontId="39" fillId="0" borderId="48" xfId="0" applyFont="1" applyBorder="1"/>
    <xf numFmtId="0" fontId="30" fillId="0" borderId="48" xfId="0" applyFont="1" applyBorder="1" applyAlignment="1">
      <alignment vertical="center"/>
    </xf>
    <xf numFmtId="0" fontId="10" fillId="0" borderId="48" xfId="0" applyFont="1" applyBorder="1" applyAlignment="1">
      <alignment vertical="center"/>
    </xf>
    <xf numFmtId="0" fontId="10" fillId="0" borderId="0" xfId="0" applyFont="1" applyAlignment="1">
      <alignment horizontal="right" vertical="center"/>
    </xf>
    <xf numFmtId="0" fontId="7" fillId="2" borderId="215" xfId="0" applyFont="1" applyFill="1" applyBorder="1" applyAlignment="1">
      <alignment horizontal="center" vertical="center" wrapText="1"/>
    </xf>
    <xf numFmtId="0" fontId="7" fillId="2" borderId="49" xfId="0" applyFont="1" applyFill="1" applyBorder="1" applyAlignment="1">
      <alignment horizontal="center" vertical="center" wrapText="1"/>
    </xf>
    <xf numFmtId="169" fontId="25" fillId="2" borderId="296" xfId="0" applyNumberFormat="1" applyFont="1" applyFill="1" applyBorder="1" applyAlignment="1">
      <alignment horizontal="center" vertical="center"/>
    </xf>
    <xf numFmtId="169" fontId="25" fillId="2" borderId="297" xfId="0" applyNumberFormat="1" applyFont="1" applyFill="1" applyBorder="1" applyAlignment="1">
      <alignment horizontal="center" vertical="center"/>
    </xf>
    <xf numFmtId="169" fontId="25" fillId="2" borderId="298" xfId="0" applyNumberFormat="1" applyFont="1" applyFill="1" applyBorder="1" applyAlignment="1">
      <alignment horizontal="center" vertical="center"/>
    </xf>
    <xf numFmtId="169" fontId="25" fillId="2" borderId="92" xfId="0" applyNumberFormat="1" applyFont="1" applyFill="1" applyBorder="1" applyAlignment="1">
      <alignment horizontal="center" vertical="center"/>
    </xf>
    <xf numFmtId="169" fontId="3" fillId="2" borderId="92" xfId="0" applyNumberFormat="1" applyFont="1" applyFill="1" applyBorder="1" applyAlignment="1">
      <alignment horizontal="center" vertical="center"/>
    </xf>
    <xf numFmtId="169" fontId="3" fillId="2" borderId="170" xfId="0" applyNumberFormat="1" applyFont="1" applyFill="1" applyBorder="1" applyAlignment="1">
      <alignment horizontal="center" vertical="center"/>
    </xf>
    <xf numFmtId="169" fontId="3" fillId="2" borderId="49" xfId="0" applyNumberFormat="1" applyFont="1" applyFill="1" applyBorder="1" applyAlignment="1">
      <alignment horizontal="center" vertical="center"/>
    </xf>
    <xf numFmtId="169" fontId="3" fillId="2" borderId="54" xfId="0" applyNumberFormat="1" applyFont="1" applyFill="1" applyBorder="1" applyAlignment="1">
      <alignment horizontal="center" vertical="center"/>
    </xf>
    <xf numFmtId="169" fontId="7" fillId="2" borderId="54" xfId="0" applyNumberFormat="1" applyFont="1" applyFill="1" applyBorder="1" applyAlignment="1">
      <alignment horizontal="center" vertical="center"/>
    </xf>
    <xf numFmtId="3" fontId="6" fillId="0" borderId="0" xfId="0" applyNumberFormat="1" applyFont="1" applyAlignment="1">
      <alignment vertical="center"/>
    </xf>
    <xf numFmtId="0" fontId="6" fillId="0" borderId="0" xfId="0" applyFont="1" applyAlignment="1">
      <alignment vertical="center"/>
    </xf>
    <xf numFmtId="0" fontId="7" fillId="2" borderId="53" xfId="0" applyFont="1" applyFill="1" applyBorder="1" applyAlignment="1">
      <alignment horizontal="center" wrapText="1"/>
    </xf>
    <xf numFmtId="0" fontId="7" fillId="2" borderId="52" xfId="0" applyFont="1" applyFill="1" applyBorder="1" applyAlignment="1">
      <alignment horizontal="left" wrapText="1"/>
    </xf>
    <xf numFmtId="171" fontId="9" fillId="0" borderId="230" xfId="0" applyNumberFormat="1" applyFont="1" applyBorder="1" applyAlignment="1">
      <alignment horizontal="center" vertical="center" wrapText="1"/>
    </xf>
    <xf numFmtId="171" fontId="9" fillId="0" borderId="104" xfId="0" applyNumberFormat="1" applyFont="1" applyBorder="1" applyAlignment="1">
      <alignment horizontal="center" vertical="center" wrapText="1"/>
    </xf>
    <xf numFmtId="171" fontId="9" fillId="0" borderId="213" xfId="0" applyNumberFormat="1" applyFont="1" applyBorder="1" applyAlignment="1">
      <alignment horizontal="center" vertical="center" wrapText="1"/>
    </xf>
    <xf numFmtId="171" fontId="9" fillId="0" borderId="86" xfId="0" applyNumberFormat="1" applyFont="1" applyBorder="1" applyAlignment="1">
      <alignment horizontal="center" vertical="center" wrapText="1"/>
    </xf>
    <xf numFmtId="171" fontId="5" fillId="0" borderId="86" xfId="0" applyNumberFormat="1" applyFont="1" applyBorder="1" applyAlignment="1">
      <alignment horizontal="center" vertical="center" wrapText="1"/>
    </xf>
    <xf numFmtId="171" fontId="5" fillId="0" borderId="58" xfId="0" applyNumberFormat="1" applyFont="1" applyBorder="1" applyAlignment="1">
      <alignment horizontal="center" vertical="center" wrapText="1"/>
    </xf>
    <xf numFmtId="171" fontId="5" fillId="0" borderId="52" xfId="0" applyNumberFormat="1" applyFont="1" applyBorder="1" applyAlignment="1">
      <alignment horizontal="center" vertical="center" wrapText="1"/>
    </xf>
    <xf numFmtId="171" fontId="5" fillId="0" borderId="7" xfId="0" applyNumberFormat="1" applyFont="1" applyBorder="1" applyAlignment="1">
      <alignment horizontal="center" vertical="center" wrapText="1"/>
    </xf>
    <xf numFmtId="171" fontId="9" fillId="0" borderId="7" xfId="0" applyNumberFormat="1" applyFont="1" applyBorder="1" applyAlignment="1">
      <alignment horizontal="center" vertical="center" wrapText="1"/>
    </xf>
    <xf numFmtId="164" fontId="6" fillId="0" borderId="0" xfId="0" applyNumberFormat="1" applyFont="1"/>
    <xf numFmtId="0" fontId="7" fillId="2" borderId="43" xfId="0" applyFont="1" applyFill="1" applyBorder="1" applyAlignment="1">
      <alignment horizontal="center" wrapText="1"/>
    </xf>
    <xf numFmtId="0" fontId="7" fillId="2" borderId="7" xfId="0" applyFont="1" applyFill="1" applyBorder="1" applyAlignment="1">
      <alignment horizontal="left" wrapText="1"/>
    </xf>
    <xf numFmtId="171" fontId="9" fillId="0" borderId="31" xfId="0" applyNumberFormat="1" applyFont="1" applyBorder="1" applyAlignment="1">
      <alignment horizontal="center" vertical="center" wrapText="1"/>
    </xf>
    <xf numFmtId="171" fontId="9" fillId="0" borderId="100" xfId="0" applyNumberFormat="1" applyFont="1" applyBorder="1" applyAlignment="1">
      <alignment horizontal="center" vertical="center" wrapText="1"/>
    </xf>
    <xf numFmtId="171" fontId="9" fillId="0" borderId="30" xfId="0" applyNumberFormat="1" applyFont="1" applyBorder="1" applyAlignment="1">
      <alignment horizontal="center" vertical="center" wrapText="1"/>
    </xf>
    <xf numFmtId="171" fontId="9" fillId="0" borderId="5"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0" fontId="7" fillId="2" borderId="43" xfId="0" applyFont="1" applyFill="1" applyBorder="1" applyAlignment="1">
      <alignment horizontal="center" vertical="top" wrapText="1"/>
    </xf>
    <xf numFmtId="166" fontId="9" fillId="0" borderId="100" xfId="0" applyNumberFormat="1" applyFont="1" applyBorder="1" applyAlignment="1">
      <alignment horizontal="center" vertical="center" wrapText="1"/>
    </xf>
    <xf numFmtId="0" fontId="7" fillId="2" borderId="227" xfId="0" applyFont="1" applyFill="1" applyBorder="1" applyAlignment="1">
      <alignment horizontal="center" wrapText="1"/>
    </xf>
    <xf numFmtId="0" fontId="7" fillId="2" borderId="299" xfId="0" applyFont="1" applyFill="1" applyBorder="1" applyAlignment="1">
      <alignment horizontal="left" wrapText="1"/>
    </xf>
    <xf numFmtId="171" fontId="9" fillId="0" borderId="300" xfId="0" applyNumberFormat="1" applyFont="1" applyBorder="1" applyAlignment="1">
      <alignment horizontal="center" vertical="center" wrapText="1"/>
    </xf>
    <xf numFmtId="171" fontId="9" fillId="0" borderId="101" xfId="0" applyNumberFormat="1" applyFont="1" applyBorder="1" applyAlignment="1">
      <alignment horizontal="center" vertical="center" wrapText="1"/>
    </xf>
    <xf numFmtId="171" fontId="9" fillId="0" borderId="232" xfId="0" applyNumberFormat="1" applyFont="1" applyBorder="1" applyAlignment="1">
      <alignment horizontal="center" vertical="center" wrapText="1"/>
    </xf>
    <xf numFmtId="171" fontId="9" fillId="0" borderId="84" xfId="0" applyNumberFormat="1" applyFont="1" applyBorder="1" applyAlignment="1">
      <alignment horizontal="center" vertical="center" wrapText="1"/>
    </xf>
    <xf numFmtId="171" fontId="5" fillId="0" borderId="84" xfId="0" applyNumberFormat="1" applyFont="1" applyBorder="1" applyAlignment="1">
      <alignment horizontal="center" vertical="center" wrapText="1"/>
    </xf>
    <xf numFmtId="171" fontId="5" fillId="0" borderId="102" xfId="0" applyNumberFormat="1" applyFont="1" applyBorder="1" applyAlignment="1">
      <alignment horizontal="center" vertical="center" wrapText="1"/>
    </xf>
    <xf numFmtId="171" fontId="5" fillId="0" borderId="299" xfId="0" applyNumberFormat="1" applyFont="1" applyBorder="1" applyAlignment="1">
      <alignment horizontal="center" vertical="center" wrapText="1"/>
    </xf>
    <xf numFmtId="171" fontId="9" fillId="0" borderId="299" xfId="0" applyNumberFormat="1" applyFont="1" applyBorder="1" applyAlignment="1">
      <alignment horizontal="center" vertical="center" wrapText="1"/>
    </xf>
    <xf numFmtId="0" fontId="7" fillId="2" borderId="44" xfId="0" applyFont="1" applyFill="1" applyBorder="1" applyAlignment="1">
      <alignment horizontal="center" wrapText="1"/>
    </xf>
    <xf numFmtId="0" fontId="7" fillId="2" borderId="41" xfId="0" applyFont="1" applyFill="1" applyBorder="1" applyAlignment="1">
      <alignment wrapText="1"/>
    </xf>
    <xf numFmtId="171" fontId="25" fillId="0" borderId="159" xfId="0" applyNumberFormat="1" applyFont="1" applyBorder="1" applyAlignment="1">
      <alignment horizontal="center" vertical="center" wrapText="1"/>
    </xf>
    <xf numFmtId="171" fontId="25" fillId="0" borderId="161" xfId="0" applyNumberFormat="1" applyFont="1" applyBorder="1" applyAlignment="1">
      <alignment horizontal="center" vertical="center" wrapText="1"/>
    </xf>
    <xf numFmtId="171" fontId="25" fillId="0" borderId="160" xfId="0" applyNumberFormat="1" applyFont="1" applyBorder="1" applyAlignment="1">
      <alignment horizontal="center" vertical="center" wrapText="1"/>
    </xf>
    <xf numFmtId="171" fontId="25" fillId="0" borderId="166" xfId="0" applyNumberFormat="1" applyFont="1" applyBorder="1" applyAlignment="1">
      <alignment horizontal="center" vertical="center" wrapText="1"/>
    </xf>
    <xf numFmtId="171" fontId="3" fillId="0" borderId="166" xfId="0" applyNumberFormat="1" applyFont="1" applyBorder="1" applyAlignment="1">
      <alignment horizontal="center" vertical="center" wrapText="1"/>
    </xf>
    <xf numFmtId="171" fontId="3" fillId="0" borderId="167" xfId="0" applyNumberFormat="1" applyFont="1" applyBorder="1" applyAlignment="1">
      <alignment horizontal="center" vertical="center" wrapText="1"/>
    </xf>
    <xf numFmtId="171" fontId="3" fillId="0" borderId="301" xfId="0" applyNumberFormat="1" applyFont="1" applyBorder="1" applyAlignment="1">
      <alignment horizontal="center" vertical="center" wrapText="1"/>
    </xf>
    <xf numFmtId="171" fontId="3" fillId="0" borderId="41" xfId="0" applyNumberFormat="1" applyFont="1" applyBorder="1" applyAlignment="1">
      <alignment horizontal="center" vertical="center" wrapText="1"/>
    </xf>
    <xf numFmtId="171" fontId="25" fillId="0" borderId="41" xfId="0" applyNumberFormat="1" applyFont="1" applyBorder="1" applyAlignment="1">
      <alignment horizontal="center" vertical="center" wrapText="1"/>
    </xf>
    <xf numFmtId="0" fontId="10" fillId="0" borderId="0" xfId="0" applyFont="1" applyAlignment="1">
      <alignment horizontal="left"/>
    </xf>
    <xf numFmtId="0" fontId="10" fillId="0" borderId="0" xfId="0" applyFont="1" applyAlignment="1">
      <alignment wrapText="1"/>
    </xf>
    <xf numFmtId="0" fontId="10" fillId="0" borderId="0" xfId="55" applyFont="1" applyAlignment="1">
      <alignment horizontal="left"/>
    </xf>
    <xf numFmtId="0" fontId="10" fillId="0" borderId="0" xfId="55" applyFont="1" applyAlignment="1">
      <alignment horizontal="left" wrapText="1"/>
    </xf>
    <xf numFmtId="171" fontId="10" fillId="0" borderId="0" xfId="0" applyNumberFormat="1" applyFont="1" applyAlignment="1">
      <alignment horizontal="left"/>
    </xf>
    <xf numFmtId="0" fontId="10" fillId="0" borderId="0" xfId="55" applyFont="1"/>
    <xf numFmtId="0" fontId="143" fillId="0" borderId="0" xfId="14" applyFont="1"/>
    <xf numFmtId="0" fontId="143" fillId="0" borderId="0" xfId="14" applyFont="1" applyAlignment="1">
      <alignment horizontal="left"/>
    </xf>
    <xf numFmtId="171" fontId="10" fillId="0" borderId="0" xfId="0" applyNumberFormat="1" applyFont="1" applyAlignment="1">
      <alignment horizontal="left" vertical="center"/>
    </xf>
    <xf numFmtId="164" fontId="10" fillId="0" borderId="0" xfId="0" applyNumberFormat="1" applyFont="1" applyAlignment="1">
      <alignment horizontal="left" vertical="center"/>
    </xf>
    <xf numFmtId="0" fontId="24" fillId="0" borderId="0" xfId="39" applyFont="1" applyAlignment="1">
      <alignment vertical="center"/>
    </xf>
    <xf numFmtId="0" fontId="36" fillId="0" borderId="0" xfId="39" applyFont="1" applyAlignment="1">
      <alignment vertical="center"/>
    </xf>
    <xf numFmtId="0" fontId="136" fillId="0" borderId="0" xfId="0" applyFont="1"/>
    <xf numFmtId="0" fontId="142" fillId="0" borderId="0" xfId="39" applyFont="1" applyAlignment="1">
      <alignment vertical="center"/>
    </xf>
    <xf numFmtId="0" fontId="6" fillId="0" borderId="0" xfId="0" applyFont="1" applyAlignment="1">
      <alignment horizontal="center"/>
    </xf>
    <xf numFmtId="173" fontId="6" fillId="0" borderId="0" xfId="4" applyNumberFormat="1" applyFont="1" applyAlignment="1">
      <alignment vertical="center"/>
    </xf>
    <xf numFmtId="173" fontId="7" fillId="0" borderId="0" xfId="4" applyNumberFormat="1" applyFont="1"/>
    <xf numFmtId="173" fontId="6" fillId="0" borderId="0" xfId="4" applyNumberFormat="1" applyFont="1"/>
    <xf numFmtId="173" fontId="45" fillId="0" borderId="0" xfId="4" applyNumberFormat="1" applyFont="1"/>
    <xf numFmtId="43" fontId="6" fillId="0" borderId="0" xfId="4" applyFont="1"/>
    <xf numFmtId="3" fontId="6" fillId="0" borderId="0" xfId="0" applyNumberFormat="1" applyFont="1"/>
    <xf numFmtId="0" fontId="10" fillId="0" borderId="0" xfId="0" applyFont="1" applyAlignment="1">
      <alignment vertical="center" wrapText="1"/>
    </xf>
    <xf numFmtId="0" fontId="10" fillId="0" borderId="0" xfId="0" applyFont="1" applyAlignment="1">
      <alignment vertical="center"/>
    </xf>
    <xf numFmtId="0" fontId="10" fillId="3" borderId="0" xfId="55" applyFont="1" applyFill="1" applyAlignment="1">
      <alignment horizontal="left" vertical="center"/>
    </xf>
    <xf numFmtId="0" fontId="10" fillId="3" borderId="0" xfId="55" applyFont="1" applyFill="1" applyAlignment="1">
      <alignment horizontal="left" vertical="center" wrapText="1"/>
    </xf>
    <xf numFmtId="0" fontId="10" fillId="3" borderId="0" xfId="14" applyFont="1" applyFill="1" applyAlignment="1">
      <alignment horizontal="left" vertical="center"/>
    </xf>
    <xf numFmtId="0" fontId="10" fillId="3" borderId="0" xfId="55" applyFont="1" applyFill="1" applyAlignment="1">
      <alignment vertical="center"/>
    </xf>
    <xf numFmtId="0" fontId="143" fillId="3" borderId="0" xfId="14" applyFont="1" applyFill="1" applyAlignment="1">
      <alignment vertical="center"/>
    </xf>
    <xf numFmtId="0" fontId="143" fillId="3" borderId="0" xfId="14" applyFont="1" applyFill="1" applyAlignment="1">
      <alignment horizontal="left" vertical="center"/>
    </xf>
    <xf numFmtId="173" fontId="10" fillId="0" borderId="0" xfId="4" applyNumberFormat="1" applyFont="1" applyAlignment="1">
      <alignment horizontal="left" vertical="center"/>
    </xf>
    <xf numFmtId="173" fontId="10" fillId="0" borderId="0" xfId="4" applyNumberFormat="1" applyFont="1"/>
    <xf numFmtId="0" fontId="3" fillId="3" borderId="0" xfId="0" applyFont="1" applyFill="1"/>
    <xf numFmtId="0" fontId="7" fillId="2" borderId="54" xfId="0" applyFont="1" applyFill="1" applyBorder="1" applyAlignment="1">
      <alignment vertical="center"/>
    </xf>
    <xf numFmtId="0" fontId="7" fillId="2" borderId="54" xfId="0" applyFont="1" applyFill="1" applyBorder="1" applyAlignment="1">
      <alignment horizontal="center" vertical="center"/>
    </xf>
    <xf numFmtId="17" fontId="7" fillId="2" borderId="7" xfId="0" applyNumberFormat="1" applyFont="1" applyFill="1" applyBorder="1" applyAlignment="1">
      <alignment vertical="center"/>
    </xf>
    <xf numFmtId="171" fontId="9" fillId="3" borderId="7" xfId="0" applyNumberFormat="1" applyFont="1" applyFill="1" applyBorder="1" applyAlignment="1">
      <alignment horizontal="center" wrapText="1"/>
    </xf>
    <xf numFmtId="171" fontId="25" fillId="3" borderId="7" xfId="0" applyNumberFormat="1" applyFont="1" applyFill="1" applyBorder="1" applyAlignment="1">
      <alignment horizontal="center" wrapText="1"/>
    </xf>
    <xf numFmtId="17" fontId="7" fillId="2" borderId="52" xfId="0" applyNumberFormat="1" applyFont="1" applyFill="1" applyBorder="1" applyAlignment="1">
      <alignment vertical="center"/>
    </xf>
    <xf numFmtId="171" fontId="9" fillId="3" borderId="52" xfId="0" applyNumberFormat="1" applyFont="1" applyFill="1" applyBorder="1" applyAlignment="1">
      <alignment horizontal="center" wrapText="1"/>
    </xf>
    <xf numFmtId="171" fontId="25" fillId="3" borderId="52" xfId="0" applyNumberFormat="1" applyFont="1" applyFill="1" applyBorder="1" applyAlignment="1">
      <alignment horizontal="center" wrapText="1"/>
    </xf>
    <xf numFmtId="166" fontId="9" fillId="3" borderId="7" xfId="0" applyNumberFormat="1" applyFont="1" applyFill="1" applyBorder="1" applyAlignment="1">
      <alignment horizontal="center" wrapText="1"/>
    </xf>
    <xf numFmtId="166" fontId="25" fillId="3" borderId="7" xfId="0" applyNumberFormat="1" applyFont="1" applyFill="1" applyBorder="1" applyAlignment="1">
      <alignment horizontal="center" wrapText="1"/>
    </xf>
    <xf numFmtId="166" fontId="136" fillId="3" borderId="0" xfId="0" applyNumberFormat="1" applyFont="1" applyFill="1"/>
    <xf numFmtId="171" fontId="136" fillId="3" borderId="0" xfId="0" applyNumberFormat="1" applyFont="1" applyFill="1"/>
    <xf numFmtId="43" fontId="136" fillId="3" borderId="0" xfId="4" applyFont="1" applyFill="1"/>
    <xf numFmtId="173" fontId="136" fillId="3" borderId="0" xfId="4" applyNumberFormat="1" applyFont="1" applyFill="1"/>
    <xf numFmtId="183" fontId="136" fillId="3" borderId="0" xfId="0" applyNumberFormat="1" applyFont="1" applyFill="1"/>
    <xf numFmtId="17" fontId="7" fillId="2" borderId="41" xfId="0" applyNumberFormat="1" applyFont="1" applyFill="1" applyBorder="1" applyAlignment="1">
      <alignment vertical="center"/>
    </xf>
    <xf numFmtId="171" fontId="9" fillId="3" borderId="41" xfId="0" applyNumberFormat="1" applyFont="1" applyFill="1" applyBorder="1" applyAlignment="1">
      <alignment horizontal="center" wrapText="1"/>
    </xf>
    <xf numFmtId="171" fontId="25" fillId="3" borderId="41" xfId="0" applyNumberFormat="1" applyFont="1" applyFill="1" applyBorder="1" applyAlignment="1">
      <alignment horizontal="center" wrapText="1"/>
    </xf>
    <xf numFmtId="0" fontId="10" fillId="3" borderId="0" xfId="55" applyFont="1" applyFill="1"/>
    <xf numFmtId="0" fontId="10" fillId="3" borderId="0" xfId="55" applyFont="1" applyFill="1" applyAlignment="1">
      <alignment horizontal="left"/>
    </xf>
    <xf numFmtId="0" fontId="144" fillId="3" borderId="0" xfId="0" applyFont="1" applyFill="1" applyAlignment="1">
      <alignment vertical="center"/>
    </xf>
    <xf numFmtId="0" fontId="10" fillId="3" borderId="0" xfId="0" applyFont="1" applyFill="1" applyAlignment="1">
      <alignment horizontal="left" vertical="center"/>
    </xf>
    <xf numFmtId="0" fontId="144" fillId="3" borderId="0" xfId="0" applyFont="1" applyFill="1" applyAlignment="1">
      <alignment horizontal="left" vertical="center"/>
    </xf>
    <xf numFmtId="0" fontId="3" fillId="3" borderId="0" xfId="0" applyFont="1" applyFill="1" applyAlignment="1">
      <alignment horizontal="left"/>
    </xf>
    <xf numFmtId="0" fontId="5" fillId="3" borderId="0" xfId="0" applyFont="1" applyFill="1"/>
    <xf numFmtId="166" fontId="7" fillId="3" borderId="0" xfId="0" applyNumberFormat="1" applyFont="1" applyFill="1" applyAlignment="1">
      <alignment horizontal="center"/>
    </xf>
    <xf numFmtId="166" fontId="8" fillId="3" borderId="0" xfId="0" applyNumberFormat="1" applyFont="1" applyFill="1" applyAlignment="1">
      <alignment horizontal="center"/>
    </xf>
    <xf numFmtId="0" fontId="8" fillId="3" borderId="0" xfId="0" applyFont="1" applyFill="1"/>
    <xf numFmtId="0" fontId="6" fillId="3" borderId="0" xfId="0" applyFont="1" applyFill="1" applyAlignment="1">
      <alignment horizontal="center"/>
    </xf>
    <xf numFmtId="166" fontId="6" fillId="3" borderId="0" xfId="0" applyNumberFormat="1" applyFont="1" applyFill="1" applyAlignment="1">
      <alignment horizontal="center"/>
    </xf>
    <xf numFmtId="166" fontId="10" fillId="3" borderId="0" xfId="0" applyNumberFormat="1" applyFont="1" applyFill="1" applyAlignment="1">
      <alignment horizontal="center"/>
    </xf>
    <xf numFmtId="166" fontId="10" fillId="3" borderId="48" xfId="0" applyNumberFormat="1" applyFont="1" applyFill="1" applyBorder="1"/>
    <xf numFmtId="166" fontId="10" fillId="3" borderId="48" xfId="0" applyNumberFormat="1" applyFont="1" applyFill="1" applyBorder="1" applyAlignment="1">
      <alignment horizontal="right"/>
    </xf>
    <xf numFmtId="0" fontId="9" fillId="3" borderId="0" xfId="0" applyFont="1" applyFill="1"/>
    <xf numFmtId="166" fontId="7" fillId="2" borderId="219" xfId="0" applyNumberFormat="1" applyFont="1" applyFill="1" applyBorder="1" applyAlignment="1">
      <alignment horizontal="center"/>
    </xf>
    <xf numFmtId="166" fontId="7" fillId="2" borderId="101" xfId="0" applyNumberFormat="1" applyFont="1" applyFill="1" applyBorder="1" applyAlignment="1">
      <alignment horizontal="center"/>
    </xf>
    <xf numFmtId="166" fontId="7" fillId="2" borderId="305" xfId="0" applyNumberFormat="1" applyFont="1" applyFill="1" applyBorder="1" applyAlignment="1">
      <alignment horizontal="center"/>
    </xf>
    <xf numFmtId="166" fontId="7" fillId="2" borderId="232" xfId="0" applyNumberFormat="1" applyFont="1" applyFill="1" applyBorder="1" applyAlignment="1">
      <alignment horizontal="center"/>
    </xf>
    <xf numFmtId="166" fontId="7" fillId="2" borderId="74" xfId="0" applyNumberFormat="1" applyFont="1" applyFill="1" applyBorder="1" applyAlignment="1">
      <alignment horizontal="center"/>
    </xf>
    <xf numFmtId="166" fontId="7" fillId="2" borderId="228" xfId="0" applyNumberFormat="1" applyFont="1" applyFill="1" applyBorder="1" applyAlignment="1">
      <alignment horizontal="center"/>
    </xf>
    <xf numFmtId="166" fontId="7" fillId="2" borderId="306" xfId="0" applyNumberFormat="1" applyFont="1" applyFill="1" applyBorder="1" applyAlignment="1">
      <alignment horizontal="center"/>
    </xf>
    <xf numFmtId="166" fontId="7" fillId="2" borderId="306" xfId="0" applyNumberFormat="1" applyFont="1" applyFill="1" applyBorder="1" applyAlignment="1">
      <alignment horizontal="center" vertical="center"/>
    </xf>
    <xf numFmtId="166" fontId="7" fillId="2" borderId="306" xfId="0" applyNumberFormat="1" applyFont="1" applyFill="1" applyBorder="1" applyAlignment="1">
      <alignment horizontal="center" vertical="center" wrapText="1"/>
    </xf>
    <xf numFmtId="199" fontId="7" fillId="2" borderId="0" xfId="0" applyNumberFormat="1" applyFont="1" applyFill="1" applyAlignment="1">
      <alignment horizontal="center"/>
    </xf>
    <xf numFmtId="199" fontId="7" fillId="2" borderId="95" xfId="0" applyNumberFormat="1" applyFont="1" applyFill="1" applyBorder="1" applyAlignment="1">
      <alignment horizontal="center"/>
    </xf>
    <xf numFmtId="0" fontId="5" fillId="2" borderId="43" xfId="0" applyFont="1" applyFill="1" applyBorder="1" applyAlignment="1">
      <alignment horizontal="center"/>
    </xf>
    <xf numFmtId="0" fontId="5" fillId="2" borderId="52" xfId="0" applyFont="1" applyFill="1" applyBorder="1"/>
    <xf numFmtId="166" fontId="5" fillId="3" borderId="31" xfId="0" applyNumberFormat="1" applyFont="1" applyFill="1" applyBorder="1" applyAlignment="1">
      <alignment horizontal="center"/>
    </xf>
    <xf numFmtId="166" fontId="5" fillId="3" borderId="100" xfId="0" applyNumberFormat="1" applyFont="1" applyFill="1" applyBorder="1" applyAlignment="1">
      <alignment horizontal="center"/>
    </xf>
    <xf numFmtId="166" fontId="5" fillId="3" borderId="0" xfId="0" applyNumberFormat="1" applyFont="1" applyFill="1" applyAlignment="1">
      <alignment horizontal="center"/>
    </xf>
    <xf numFmtId="166" fontId="5" fillId="3" borderId="86" xfId="0" applyNumberFormat="1" applyFont="1" applyFill="1" applyBorder="1" applyAlignment="1">
      <alignment horizontal="center"/>
    </xf>
    <xf numFmtId="166" fontId="5" fillId="3" borderId="58" xfId="0" applyNumberFormat="1" applyFont="1" applyFill="1" applyBorder="1" applyAlignment="1">
      <alignment horizontal="center"/>
    </xf>
    <xf numFmtId="166" fontId="5" fillId="3" borderId="52" xfId="0" applyNumberFormat="1" applyFont="1" applyFill="1" applyBorder="1" applyAlignment="1">
      <alignment horizontal="center"/>
    </xf>
    <xf numFmtId="166" fontId="5" fillId="0" borderId="52" xfId="0" applyNumberFormat="1" applyFont="1" applyBorder="1" applyAlignment="1">
      <alignment horizontal="center"/>
    </xf>
    <xf numFmtId="0" fontId="5" fillId="2" borderId="7" xfId="0" applyFont="1" applyFill="1" applyBorder="1"/>
    <xf numFmtId="166" fontId="5" fillId="3" borderId="5" xfId="0" applyNumberFormat="1" applyFont="1" applyFill="1" applyBorder="1" applyAlignment="1">
      <alignment horizontal="center"/>
    </xf>
    <xf numFmtId="166" fontId="5" fillId="3" borderId="6" xfId="0" applyNumberFormat="1" applyFont="1" applyFill="1" applyBorder="1" applyAlignment="1">
      <alignment horizontal="center"/>
    </xf>
    <xf numFmtId="166" fontId="5" fillId="3" borderId="7" xfId="0" applyNumberFormat="1" applyFont="1" applyFill="1" applyBorder="1" applyAlignment="1">
      <alignment horizontal="center"/>
    </xf>
    <xf numFmtId="166" fontId="5" fillId="0" borderId="7" xfId="0" applyNumberFormat="1" applyFont="1" applyBorder="1" applyAlignment="1">
      <alignment horizontal="center"/>
    </xf>
    <xf numFmtId="166" fontId="5" fillId="3" borderId="30" xfId="0" applyNumberFormat="1" applyFont="1" applyFill="1" applyBorder="1" applyAlignment="1">
      <alignment horizontal="center"/>
    </xf>
    <xf numFmtId="0" fontId="3" fillId="2" borderId="279" xfId="0" applyFont="1" applyFill="1" applyBorder="1" applyAlignment="1">
      <alignment horizontal="center" wrapText="1"/>
    </xf>
    <xf numFmtId="0" fontId="3" fillId="2" borderId="306" xfId="0" applyFont="1" applyFill="1" applyBorder="1" applyAlignment="1">
      <alignment vertical="center" wrapText="1"/>
    </xf>
    <xf numFmtId="166" fontId="3" fillId="3" borderId="307" xfId="0" applyNumberFormat="1" applyFont="1" applyFill="1" applyBorder="1" applyAlignment="1">
      <alignment horizontal="center" vertical="center" wrapText="1"/>
    </xf>
    <xf numFmtId="166" fontId="3" fillId="3" borderId="308" xfId="0" applyNumberFormat="1" applyFont="1" applyFill="1" applyBorder="1" applyAlignment="1">
      <alignment horizontal="center" vertical="center" wrapText="1"/>
    </xf>
    <xf numFmtId="166" fontId="3" fillId="3" borderId="74" xfId="0" applyNumberFormat="1" applyFont="1" applyFill="1" applyBorder="1" applyAlignment="1">
      <alignment horizontal="center" vertical="center" wrapText="1"/>
    </xf>
    <xf numFmtId="166" fontId="3" fillId="3" borderId="72" xfId="0" applyNumberFormat="1" applyFont="1" applyFill="1" applyBorder="1" applyAlignment="1">
      <alignment horizontal="center" vertical="center" wrapText="1"/>
    </xf>
    <xf numFmtId="166" fontId="3" fillId="3" borderId="306" xfId="0" applyNumberFormat="1" applyFont="1" applyFill="1" applyBorder="1" applyAlignment="1">
      <alignment horizontal="center" vertical="center" wrapText="1"/>
    </xf>
    <xf numFmtId="166" fontId="3" fillId="0" borderId="306" xfId="0" applyNumberFormat="1" applyFont="1" applyBorder="1" applyAlignment="1">
      <alignment horizontal="center" vertical="center" wrapText="1"/>
    </xf>
    <xf numFmtId="199" fontId="3" fillId="2" borderId="59" xfId="0" applyNumberFormat="1" applyFont="1" applyFill="1" applyBorder="1"/>
    <xf numFmtId="199" fontId="7" fillId="2" borderId="184" xfId="0" applyNumberFormat="1" applyFont="1" applyFill="1" applyBorder="1" applyAlignment="1">
      <alignment horizontal="center"/>
    </xf>
    <xf numFmtId="0" fontId="5" fillId="2" borderId="53" xfId="0" applyFont="1" applyFill="1" applyBorder="1" applyAlignment="1">
      <alignment horizontal="center"/>
    </xf>
    <xf numFmtId="166" fontId="5" fillId="3" borderId="63" xfId="0" applyNumberFormat="1" applyFont="1" applyFill="1" applyBorder="1" applyAlignment="1">
      <alignment horizontal="center"/>
    </xf>
    <xf numFmtId="166" fontId="5" fillId="3" borderId="68" xfId="0" applyNumberFormat="1" applyFont="1" applyFill="1" applyBorder="1" applyAlignment="1">
      <alignment horizontal="center"/>
    </xf>
    <xf numFmtId="0" fontId="5" fillId="2" borderId="227" xfId="0" applyFont="1" applyFill="1" applyBorder="1" applyAlignment="1">
      <alignment horizontal="center"/>
    </xf>
    <xf numFmtId="0" fontId="5" fillId="2" borderId="299" xfId="0" applyFont="1" applyFill="1" applyBorder="1"/>
    <xf numFmtId="166" fontId="5" fillId="3" borderId="84" xfId="0" applyNumberFormat="1" applyFont="1" applyFill="1" applyBorder="1" applyAlignment="1">
      <alignment horizontal="center"/>
    </xf>
    <xf numFmtId="166" fontId="5" fillId="3" borderId="67" xfId="0" applyNumberFormat="1" applyFont="1" applyFill="1" applyBorder="1" applyAlignment="1">
      <alignment horizontal="center"/>
    </xf>
    <xf numFmtId="166" fontId="5" fillId="3" borderId="299" xfId="0" applyNumberFormat="1" applyFont="1" applyFill="1" applyBorder="1" applyAlignment="1">
      <alignment horizontal="center"/>
    </xf>
    <xf numFmtId="0" fontId="3" fillId="2" borderId="299" xfId="0" applyFont="1" applyFill="1" applyBorder="1" applyAlignment="1">
      <alignment vertical="center" wrapText="1"/>
    </xf>
    <xf numFmtId="166" fontId="3" fillId="3" borderId="231" xfId="0" applyNumberFormat="1" applyFont="1" applyFill="1" applyBorder="1" applyAlignment="1">
      <alignment horizontal="center" vertical="center" wrapText="1"/>
    </xf>
    <xf numFmtId="166" fontId="3" fillId="3" borderId="217" xfId="0" applyNumberFormat="1" applyFont="1" applyFill="1" applyBorder="1" applyAlignment="1">
      <alignment horizontal="center" vertical="center" wrapText="1"/>
    </xf>
    <xf numFmtId="166" fontId="3" fillId="3" borderId="218" xfId="0" applyNumberFormat="1" applyFont="1" applyFill="1" applyBorder="1" applyAlignment="1">
      <alignment horizontal="center" vertical="center" wrapText="1"/>
    </xf>
    <xf numFmtId="166" fontId="3" fillId="3" borderId="84" xfId="0" applyNumberFormat="1" applyFont="1" applyFill="1" applyBorder="1" applyAlignment="1">
      <alignment horizontal="center" vertical="center" wrapText="1"/>
    </xf>
    <xf numFmtId="166" fontId="3" fillId="3" borderId="67" xfId="0" applyNumberFormat="1" applyFont="1" applyFill="1" applyBorder="1" applyAlignment="1">
      <alignment horizontal="center" vertical="center" wrapText="1"/>
    </xf>
    <xf numFmtId="166" fontId="3" fillId="3" borderId="299" xfId="0" applyNumberFormat="1" applyFont="1" applyFill="1" applyBorder="1" applyAlignment="1">
      <alignment horizontal="center" vertical="center" wrapText="1"/>
    </xf>
    <xf numFmtId="166" fontId="3" fillId="0" borderId="299" xfId="0" applyNumberFormat="1" applyFont="1" applyBorder="1" applyAlignment="1">
      <alignment horizontal="center" vertical="center" wrapText="1"/>
    </xf>
    <xf numFmtId="0" fontId="3" fillId="2" borderId="309" xfId="0" applyFont="1" applyFill="1" applyBorder="1" applyAlignment="1">
      <alignment horizontal="center" wrapText="1"/>
    </xf>
    <xf numFmtId="166" fontId="3" fillId="3" borderId="310" xfId="0" applyNumberFormat="1" applyFont="1" applyFill="1" applyBorder="1" applyAlignment="1">
      <alignment horizontal="center" vertical="center" wrapText="1"/>
    </xf>
    <xf numFmtId="199" fontId="3" fillId="2" borderId="71" xfId="0" applyNumberFormat="1" applyFont="1" applyFill="1" applyBorder="1"/>
    <xf numFmtId="199" fontId="7" fillId="2" borderId="59" xfId="0" applyNumberFormat="1" applyFont="1" applyFill="1" applyBorder="1" applyAlignment="1">
      <alignment horizontal="center"/>
    </xf>
    <xf numFmtId="166" fontId="5" fillId="3" borderId="46" xfId="0" applyNumberFormat="1" applyFont="1" applyFill="1" applyBorder="1" applyAlignment="1">
      <alignment horizontal="center"/>
    </xf>
    <xf numFmtId="0" fontId="3" fillId="2" borderId="44" xfId="0" applyFont="1" applyFill="1" applyBorder="1" applyAlignment="1">
      <alignment horizontal="center" wrapText="1"/>
    </xf>
    <xf numFmtId="0" fontId="3" fillId="2" borderId="301" xfId="0" applyFont="1" applyFill="1" applyBorder="1" applyAlignment="1">
      <alignment vertical="center" wrapText="1"/>
    </xf>
    <xf numFmtId="166" fontId="3" fillId="3" borderId="311" xfId="0" applyNumberFormat="1" applyFont="1" applyFill="1" applyBorder="1" applyAlignment="1">
      <alignment horizontal="center" vertical="center" wrapText="1"/>
    </xf>
    <xf numFmtId="166" fontId="3" fillId="3" borderId="41" xfId="0" applyNumberFormat="1" applyFont="1" applyFill="1" applyBorder="1" applyAlignment="1">
      <alignment horizontal="center" vertical="center" wrapText="1"/>
    </xf>
    <xf numFmtId="166" fontId="3" fillId="3" borderId="301" xfId="0" applyNumberFormat="1" applyFont="1" applyFill="1" applyBorder="1" applyAlignment="1">
      <alignment horizontal="center" vertical="center" wrapText="1"/>
    </xf>
    <xf numFmtId="166" fontId="6" fillId="3" borderId="0" xfId="0" applyNumberFormat="1" applyFont="1" applyFill="1"/>
    <xf numFmtId="0" fontId="26" fillId="3" borderId="0" xfId="55" applyFont="1" applyFill="1" applyAlignment="1">
      <alignment vertical="center"/>
    </xf>
    <xf numFmtId="0" fontId="145" fillId="3" borderId="0" xfId="0" applyFont="1" applyFill="1"/>
    <xf numFmtId="0" fontId="44" fillId="3" borderId="0" xfId="14" applyFont="1" applyFill="1" applyAlignment="1">
      <alignment vertical="center"/>
    </xf>
    <xf numFmtId="0" fontId="146" fillId="3" borderId="0" xfId="14" applyFont="1" applyFill="1" applyAlignment="1">
      <alignment vertical="center"/>
    </xf>
    <xf numFmtId="166" fontId="146" fillId="3" borderId="0" xfId="14" applyNumberFormat="1" applyFont="1" applyFill="1" applyAlignment="1">
      <alignment vertical="center"/>
    </xf>
    <xf numFmtId="0" fontId="44" fillId="3" borderId="0" xfId="55" applyFont="1" applyFill="1" applyAlignment="1">
      <alignment horizontal="left" vertical="top"/>
    </xf>
    <xf numFmtId="0" fontId="26" fillId="3" borderId="0" xfId="0" applyFont="1" applyFill="1"/>
    <xf numFmtId="166" fontId="26" fillId="3" borderId="0" xfId="0" applyNumberFormat="1" applyFont="1" applyFill="1" applyAlignment="1">
      <alignment horizontal="center"/>
    </xf>
    <xf numFmtId="0" fontId="26" fillId="3" borderId="0" xfId="0" applyFont="1" applyFill="1" applyAlignment="1">
      <alignment vertical="center"/>
    </xf>
    <xf numFmtId="0" fontId="5" fillId="3" borderId="0" xfId="0" applyFont="1" applyFill="1" applyAlignment="1">
      <alignment vertical="center"/>
    </xf>
    <xf numFmtId="166" fontId="26" fillId="3" borderId="0" xfId="0" applyNumberFormat="1" applyFont="1" applyFill="1" applyAlignment="1">
      <alignment horizontal="center" vertical="center"/>
    </xf>
    <xf numFmtId="0" fontId="145" fillId="3" borderId="0" xfId="0" applyFont="1" applyFill="1" applyAlignment="1">
      <alignment vertical="center"/>
    </xf>
    <xf numFmtId="0" fontId="6" fillId="3" borderId="0" xfId="0" applyFont="1" applyFill="1" applyAlignment="1">
      <alignment vertical="center"/>
    </xf>
    <xf numFmtId="0" fontId="36" fillId="3" borderId="0" xfId="40" applyFont="1" applyFill="1" applyAlignment="1">
      <alignment vertical="center"/>
    </xf>
    <xf numFmtId="168" fontId="142" fillId="3" borderId="0" xfId="56" applyNumberFormat="1" applyFont="1" applyFill="1" applyAlignment="1">
      <alignment vertical="center"/>
    </xf>
    <xf numFmtId="0" fontId="3" fillId="0" borderId="0" xfId="57" applyFont="1" applyAlignment="1">
      <alignment vertical="center"/>
    </xf>
    <xf numFmtId="0" fontId="5" fillId="3" borderId="0" xfId="57" applyFont="1" applyFill="1" applyAlignment="1">
      <alignment vertical="center"/>
    </xf>
    <xf numFmtId="0" fontId="5" fillId="3" borderId="0" xfId="57" applyFont="1" applyFill="1" applyAlignment="1">
      <alignment horizontal="center" vertical="center"/>
    </xf>
    <xf numFmtId="0" fontId="6" fillId="3" borderId="0" xfId="57" applyFont="1" applyFill="1" applyAlignment="1">
      <alignment vertical="center"/>
    </xf>
    <xf numFmtId="0" fontId="6" fillId="3" borderId="0" xfId="57" applyFont="1" applyFill="1" applyAlignment="1">
      <alignment horizontal="center" vertical="center"/>
    </xf>
    <xf numFmtId="0" fontId="45" fillId="3" borderId="0" xfId="57" applyFont="1" applyFill="1" applyAlignment="1">
      <alignment vertical="center"/>
    </xf>
    <xf numFmtId="0" fontId="8" fillId="3" borderId="0" xfId="57" applyFont="1" applyFill="1" applyAlignment="1">
      <alignment vertical="center"/>
    </xf>
    <xf numFmtId="0" fontId="7" fillId="2" borderId="86" xfId="57" applyFont="1" applyFill="1" applyBorder="1" applyAlignment="1">
      <alignment horizontal="center" vertical="center"/>
    </xf>
    <xf numFmtId="0" fontId="7" fillId="2" borderId="5" xfId="57" applyFont="1" applyFill="1" applyBorder="1" applyAlignment="1">
      <alignment horizontal="center" vertical="center"/>
    </xf>
    <xf numFmtId="2" fontId="7" fillId="2" borderId="86" xfId="57" applyNumberFormat="1" applyFont="1" applyFill="1" applyBorder="1" applyAlignment="1">
      <alignment horizontal="center" vertical="center"/>
    </xf>
    <xf numFmtId="0" fontId="7" fillId="2" borderId="6" xfId="57" applyFont="1" applyFill="1" applyBorder="1" applyAlignment="1">
      <alignment horizontal="center" vertical="center"/>
    </xf>
    <xf numFmtId="0" fontId="30" fillId="2" borderId="5" xfId="57" applyFont="1" applyFill="1" applyBorder="1" applyAlignment="1">
      <alignment horizontal="center" vertical="center"/>
    </xf>
    <xf numFmtId="2" fontId="7" fillId="2" borderId="5" xfId="57" applyNumberFormat="1" applyFont="1" applyFill="1" applyBorder="1" applyAlignment="1">
      <alignment horizontal="center" vertical="center"/>
    </xf>
    <xf numFmtId="0" fontId="7" fillId="2" borderId="84" xfId="57" applyFont="1" applyFill="1" applyBorder="1" applyAlignment="1">
      <alignment horizontal="center" vertical="center"/>
    </xf>
    <xf numFmtId="2" fontId="7" fillId="2" borderId="84" xfId="57" applyNumberFormat="1" applyFont="1" applyFill="1" applyBorder="1" applyAlignment="1">
      <alignment horizontal="center" vertical="center"/>
    </xf>
    <xf numFmtId="0" fontId="30" fillId="2" borderId="84" xfId="57" applyFont="1" applyFill="1" applyBorder="1" applyAlignment="1">
      <alignment horizontal="center" vertical="center"/>
    </xf>
    <xf numFmtId="0" fontId="30" fillId="2" borderId="102" xfId="57" applyFont="1" applyFill="1" applyBorder="1" applyAlignment="1">
      <alignment horizontal="center" vertical="center"/>
    </xf>
    <xf numFmtId="17" fontId="45" fillId="21" borderId="4" xfId="57" applyNumberFormat="1" applyFont="1" applyFill="1" applyBorder="1" applyAlignment="1">
      <alignment horizontal="left" vertical="center"/>
    </xf>
    <xf numFmtId="1" fontId="6" fillId="3" borderId="5" xfId="57" applyNumberFormat="1" applyFont="1" applyFill="1" applyBorder="1" applyAlignment="1">
      <alignment vertical="center"/>
    </xf>
    <xf numFmtId="2" fontId="6" fillId="3" borderId="5" xfId="57" applyNumberFormat="1" applyFont="1" applyFill="1" applyBorder="1" applyAlignment="1">
      <alignment horizontal="center" vertical="center"/>
    </xf>
    <xf numFmtId="2" fontId="6" fillId="3" borderId="5" xfId="57" applyNumberFormat="1" applyFont="1" applyFill="1" applyBorder="1" applyAlignment="1">
      <alignment vertical="center"/>
    </xf>
    <xf numFmtId="43" fontId="6" fillId="3" borderId="5" xfId="58" applyFont="1" applyFill="1" applyBorder="1" applyAlignment="1">
      <alignment horizontal="right" vertical="center"/>
    </xf>
    <xf numFmtId="167" fontId="6" fillId="3" borderId="5" xfId="58" applyNumberFormat="1" applyFont="1" applyFill="1" applyBorder="1" applyAlignment="1">
      <alignment vertical="center"/>
    </xf>
    <xf numFmtId="167" fontId="6" fillId="3" borderId="6" xfId="58" applyNumberFormat="1" applyFont="1" applyFill="1" applyBorder="1" applyAlignment="1">
      <alignment vertical="center"/>
    </xf>
    <xf numFmtId="43" fontId="6" fillId="3" borderId="5" xfId="58" applyFont="1" applyFill="1" applyBorder="1" applyAlignment="1">
      <alignment horizontal="center" vertical="center"/>
    </xf>
    <xf numFmtId="43" fontId="6" fillId="3" borderId="5" xfId="58" applyFont="1" applyFill="1" applyBorder="1" applyAlignment="1">
      <alignment vertical="center"/>
    </xf>
    <xf numFmtId="0" fontId="6" fillId="3" borderId="5" xfId="57" applyFont="1" applyFill="1" applyBorder="1" applyAlignment="1">
      <alignment vertical="center"/>
    </xf>
    <xf numFmtId="1" fontId="6" fillId="3" borderId="5" xfId="57" applyNumberFormat="1" applyFont="1" applyFill="1" applyBorder="1" applyAlignment="1">
      <alignment horizontal="center" vertical="center"/>
    </xf>
    <xf numFmtId="167" fontId="6" fillId="3" borderId="5" xfId="58" applyNumberFormat="1" applyFont="1" applyFill="1" applyBorder="1" applyAlignment="1">
      <alignment horizontal="center" vertical="center"/>
    </xf>
    <xf numFmtId="167" fontId="6" fillId="3" borderId="6" xfId="58" applyNumberFormat="1" applyFont="1" applyFill="1" applyBorder="1" applyAlignment="1">
      <alignment horizontal="center" vertical="center"/>
    </xf>
    <xf numFmtId="17" fontId="45" fillId="22" borderId="4" xfId="57" applyNumberFormat="1" applyFont="1" applyFill="1" applyBorder="1" applyAlignment="1">
      <alignment horizontal="left" vertical="center"/>
    </xf>
    <xf numFmtId="17" fontId="45" fillId="20" borderId="4" xfId="57" applyNumberFormat="1" applyFont="1" applyFill="1" applyBorder="1" applyAlignment="1">
      <alignment horizontal="left" vertical="center"/>
    </xf>
    <xf numFmtId="17" fontId="45" fillId="20" borderId="4" xfId="11" applyNumberFormat="1" applyFont="1" applyFill="1" applyBorder="1" applyAlignment="1">
      <alignment horizontal="left" vertical="center"/>
    </xf>
    <xf numFmtId="1" fontId="6" fillId="3" borderId="5" xfId="11" applyNumberFormat="1" applyFont="1" applyFill="1" applyBorder="1" applyAlignment="1">
      <alignment horizontal="center" vertical="center"/>
    </xf>
    <xf numFmtId="43" fontId="6" fillId="3" borderId="5" xfId="46" applyFont="1" applyFill="1" applyBorder="1" applyAlignment="1">
      <alignment horizontal="center" vertical="center"/>
    </xf>
    <xf numFmtId="43" fontId="6" fillId="3" borderId="5" xfId="46" applyFont="1" applyFill="1" applyBorder="1" applyAlignment="1">
      <alignment vertical="center"/>
    </xf>
    <xf numFmtId="43" fontId="6" fillId="3" borderId="5" xfId="46" applyFont="1" applyFill="1" applyBorder="1" applyAlignment="1">
      <alignment horizontal="right" vertical="center"/>
    </xf>
    <xf numFmtId="167" fontId="6" fillId="3" borderId="5" xfId="46" applyNumberFormat="1" applyFont="1" applyFill="1" applyBorder="1" applyAlignment="1">
      <alignment vertical="center"/>
    </xf>
    <xf numFmtId="167" fontId="6" fillId="3" borderId="6" xfId="46" applyNumberFormat="1" applyFont="1" applyFill="1" applyBorder="1" applyAlignment="1">
      <alignment vertical="center"/>
    </xf>
    <xf numFmtId="17" fontId="3" fillId="8" borderId="4" xfId="57" applyNumberFormat="1" applyFont="1" applyFill="1" applyBorder="1" applyAlignment="1">
      <alignment horizontal="left" vertical="center"/>
    </xf>
    <xf numFmtId="1" fontId="8" fillId="3" borderId="5" xfId="57" applyNumberFormat="1" applyFont="1" applyFill="1" applyBorder="1" applyAlignment="1">
      <alignment horizontal="center" vertical="center"/>
    </xf>
    <xf numFmtId="43" fontId="8" fillId="3" borderId="5" xfId="58" applyFont="1" applyFill="1" applyBorder="1" applyAlignment="1">
      <alignment horizontal="center" vertical="center"/>
    </xf>
    <xf numFmtId="43" fontId="8" fillId="3" borderId="5" xfId="58" applyFont="1" applyFill="1" applyBorder="1" applyAlignment="1">
      <alignment vertical="center"/>
    </xf>
    <xf numFmtId="43" fontId="8" fillId="3" borderId="5" xfId="58" applyFont="1" applyFill="1" applyBorder="1" applyAlignment="1">
      <alignment horizontal="right" vertical="center"/>
    </xf>
    <xf numFmtId="167" fontId="8" fillId="3" borderId="5" xfId="46" applyNumberFormat="1" applyFont="1" applyFill="1" applyBorder="1" applyAlignment="1">
      <alignment vertical="center"/>
    </xf>
    <xf numFmtId="167" fontId="8" fillId="3" borderId="6" xfId="46" applyNumberFormat="1" applyFont="1" applyFill="1" applyBorder="1" applyAlignment="1">
      <alignment vertical="center"/>
    </xf>
    <xf numFmtId="17" fontId="7" fillId="2" borderId="4" xfId="57" applyNumberFormat="1" applyFont="1" applyFill="1" applyBorder="1" applyAlignment="1">
      <alignment horizontal="left" vertical="center"/>
    </xf>
    <xf numFmtId="1" fontId="9" fillId="3" borderId="5" xfId="57" applyNumberFormat="1" applyFont="1" applyFill="1" applyBorder="1" applyAlignment="1">
      <alignment horizontal="center" vertical="center"/>
    </xf>
    <xf numFmtId="43" fontId="9" fillId="3" borderId="5" xfId="58" applyFont="1" applyFill="1" applyBorder="1" applyAlignment="1">
      <alignment horizontal="center" vertical="center"/>
    </xf>
    <xf numFmtId="43" fontId="9" fillId="3" borderId="5" xfId="58" applyFont="1" applyFill="1" applyBorder="1" applyAlignment="1">
      <alignment vertical="center"/>
    </xf>
    <xf numFmtId="43" fontId="9" fillId="3" borderId="5" xfId="58" applyFont="1" applyFill="1" applyBorder="1" applyAlignment="1">
      <alignment horizontal="right" vertical="center"/>
    </xf>
    <xf numFmtId="167" fontId="9" fillId="3" borderId="5" xfId="46" applyNumberFormat="1" applyFont="1" applyFill="1" applyBorder="1" applyAlignment="1">
      <alignment vertical="center"/>
    </xf>
    <xf numFmtId="167" fontId="9" fillId="3" borderId="6" xfId="46" applyNumberFormat="1" applyFont="1" applyFill="1" applyBorder="1" applyAlignment="1">
      <alignment vertical="center"/>
    </xf>
    <xf numFmtId="17" fontId="7" fillId="2" borderId="4" xfId="57" quotePrefix="1" applyNumberFormat="1" applyFont="1" applyFill="1" applyBorder="1" applyAlignment="1">
      <alignment horizontal="left" vertical="center"/>
    </xf>
    <xf numFmtId="167" fontId="9" fillId="3" borderId="5" xfId="46" applyNumberFormat="1" applyFont="1" applyFill="1" applyBorder="1" applyAlignment="1">
      <alignment horizontal="center" vertical="center"/>
    </xf>
    <xf numFmtId="167" fontId="9" fillId="3" borderId="6" xfId="46" applyNumberFormat="1" applyFont="1" applyFill="1" applyBorder="1" applyAlignment="1">
      <alignment horizontal="center" vertical="center"/>
    </xf>
    <xf numFmtId="0" fontId="10" fillId="3" borderId="0" xfId="57" applyFont="1" applyFill="1" applyAlignment="1">
      <alignment vertical="center"/>
    </xf>
    <xf numFmtId="0" fontId="10" fillId="3" borderId="0" xfId="57" applyFont="1" applyFill="1"/>
    <xf numFmtId="17" fontId="7" fillId="2" borderId="9" xfId="57" quotePrefix="1" applyNumberFormat="1" applyFont="1" applyFill="1" applyBorder="1" applyAlignment="1">
      <alignment horizontal="left" vertical="center"/>
    </xf>
    <xf numFmtId="1" fontId="9" fillId="3" borderId="10" xfId="57" applyNumberFormat="1" applyFont="1" applyFill="1" applyBorder="1" applyAlignment="1">
      <alignment horizontal="center" vertical="center"/>
    </xf>
    <xf numFmtId="43" fontId="9" fillId="3" borderId="10" xfId="58" applyFont="1" applyFill="1" applyBorder="1" applyAlignment="1">
      <alignment horizontal="center" vertical="center"/>
    </xf>
    <xf numFmtId="167" fontId="9" fillId="3" borderId="10" xfId="46" applyNumberFormat="1" applyFont="1" applyFill="1" applyBorder="1" applyAlignment="1">
      <alignment horizontal="center" vertical="center"/>
    </xf>
    <xf numFmtId="167" fontId="9" fillId="3" borderId="11" xfId="46" applyNumberFormat="1" applyFont="1" applyFill="1" applyBorder="1" applyAlignment="1">
      <alignment horizontal="center" vertical="center"/>
    </xf>
    <xf numFmtId="0" fontId="11" fillId="3" borderId="0" xfId="57" applyFont="1" applyFill="1" applyAlignment="1">
      <alignment horizontal="left" wrapText="1"/>
    </xf>
    <xf numFmtId="0" fontId="3" fillId="3" borderId="0" xfId="57" applyFont="1" applyFill="1" applyAlignment="1">
      <alignment vertical="center"/>
    </xf>
    <xf numFmtId="0" fontId="10" fillId="3" borderId="0" xfId="57" applyFont="1" applyFill="1" applyAlignment="1">
      <alignment horizontal="right" vertical="center"/>
    </xf>
    <xf numFmtId="3" fontId="7" fillId="2" borderId="140" xfId="57" applyNumberFormat="1" applyFont="1" applyFill="1" applyBorder="1" applyAlignment="1">
      <alignment horizontal="center" vertical="center"/>
    </xf>
    <xf numFmtId="3" fontId="7" fillId="2" borderId="139" xfId="57" applyNumberFormat="1" applyFont="1" applyFill="1" applyBorder="1" applyAlignment="1">
      <alignment horizontal="center" vertical="center"/>
    </xf>
    <xf numFmtId="3" fontId="7" fillId="2" borderId="55" xfId="57" applyNumberFormat="1" applyFont="1" applyFill="1" applyBorder="1" applyAlignment="1">
      <alignment horizontal="center" vertical="center" wrapText="1"/>
    </xf>
    <xf numFmtId="17" fontId="7" fillId="15" borderId="4" xfId="57" applyNumberFormat="1" applyFont="1" applyFill="1" applyBorder="1" applyAlignment="1">
      <alignment horizontal="left" vertical="center"/>
    </xf>
    <xf numFmtId="166" fontId="9" fillId="3" borderId="5" xfId="57" applyNumberFormat="1" applyFont="1" applyFill="1" applyBorder="1" applyAlignment="1">
      <alignment horizontal="right" vertical="center"/>
    </xf>
    <xf numFmtId="166" fontId="9" fillId="3" borderId="5" xfId="57" applyNumberFormat="1" applyFont="1" applyFill="1" applyBorder="1" applyAlignment="1">
      <alignment horizontal="center" vertical="center"/>
    </xf>
    <xf numFmtId="3" fontId="9" fillId="3" borderId="6" xfId="57" quotePrefix="1" applyNumberFormat="1" applyFont="1" applyFill="1" applyBorder="1" applyAlignment="1">
      <alignment horizontal="center" vertical="center"/>
    </xf>
    <xf numFmtId="166" fontId="9" fillId="3" borderId="6" xfId="57" quotePrefix="1" applyNumberFormat="1" applyFont="1" applyFill="1" applyBorder="1" applyAlignment="1">
      <alignment horizontal="center" vertical="center"/>
    </xf>
    <xf numFmtId="166" fontId="9" fillId="0" borderId="5" xfId="57" applyNumberFormat="1" applyFont="1" applyBorder="1" applyAlignment="1">
      <alignment horizontal="center" vertical="center"/>
    </xf>
    <xf numFmtId="166" fontId="9" fillId="0" borderId="6" xfId="57" quotePrefix="1" applyNumberFormat="1" applyFont="1" applyBorder="1" applyAlignment="1">
      <alignment horizontal="center" vertical="center"/>
    </xf>
    <xf numFmtId="4" fontId="9" fillId="3" borderId="5" xfId="57" applyNumberFormat="1" applyFont="1" applyFill="1" applyBorder="1" applyAlignment="1">
      <alignment horizontal="center" vertical="center"/>
    </xf>
    <xf numFmtId="4" fontId="9" fillId="3" borderId="6" xfId="57" quotePrefix="1" applyNumberFormat="1" applyFont="1" applyFill="1" applyBorder="1" applyAlignment="1">
      <alignment horizontal="center" vertical="center"/>
    </xf>
    <xf numFmtId="3" fontId="7" fillId="2" borderId="165" xfId="57" applyNumberFormat="1" applyFont="1" applyFill="1" applyBorder="1" applyAlignment="1">
      <alignment horizontal="left" vertical="center"/>
    </xf>
    <xf numFmtId="166" fontId="25" fillId="2" borderId="166" xfId="57" quotePrefix="1" applyNumberFormat="1" applyFont="1" applyFill="1" applyBorder="1" applyAlignment="1">
      <alignment horizontal="center" vertical="center"/>
    </xf>
    <xf numFmtId="17" fontId="6" fillId="3" borderId="0" xfId="57" applyNumberFormat="1" applyFont="1" applyFill="1" applyAlignment="1">
      <alignment vertical="center"/>
    </xf>
    <xf numFmtId="3" fontId="6" fillId="3" borderId="0" xfId="57" applyNumberFormat="1" applyFont="1" applyFill="1" applyAlignment="1">
      <alignment horizontal="center" vertical="center"/>
    </xf>
    <xf numFmtId="0" fontId="10" fillId="3" borderId="0" xfId="57" applyFont="1" applyFill="1" applyAlignment="1">
      <alignment horizontal="center" vertical="center"/>
    </xf>
    <xf numFmtId="3" fontId="10" fillId="3" borderId="0" xfId="57" applyNumberFormat="1" applyFont="1" applyFill="1" applyAlignment="1">
      <alignment horizontal="center" vertical="center"/>
    </xf>
    <xf numFmtId="4" fontId="10" fillId="3" borderId="0" xfId="57" applyNumberFormat="1" applyFont="1" applyFill="1" applyAlignment="1">
      <alignment horizontal="center" vertical="center"/>
    </xf>
    <xf numFmtId="0" fontId="148" fillId="3" borderId="0" xfId="57" applyFont="1" applyFill="1" applyAlignment="1">
      <alignment horizontal="center" vertical="center"/>
    </xf>
    <xf numFmtId="0" fontId="148" fillId="3" borderId="0" xfId="57" applyFont="1" applyFill="1" applyAlignment="1">
      <alignment vertical="center"/>
    </xf>
    <xf numFmtId="0" fontId="6" fillId="3" borderId="0" xfId="40" applyFont="1" applyFill="1"/>
    <xf numFmtId="0" fontId="6" fillId="3" borderId="0" xfId="55" applyFont="1" applyFill="1" applyAlignment="1">
      <alignment vertical="center"/>
    </xf>
    <xf numFmtId="0" fontId="5" fillId="0" borderId="0" xfId="57" applyFont="1" applyAlignment="1">
      <alignment vertical="center"/>
    </xf>
    <xf numFmtId="0" fontId="7" fillId="2" borderId="90" xfId="40" applyFont="1" applyFill="1" applyBorder="1" applyAlignment="1">
      <alignment horizontal="center"/>
    </xf>
    <xf numFmtId="0" fontId="8" fillId="3" borderId="0" xfId="55" applyFont="1" applyFill="1" applyAlignment="1">
      <alignment vertical="center"/>
    </xf>
    <xf numFmtId="0" fontId="7" fillId="2" borderId="21" xfId="40" applyFont="1" applyFill="1" applyBorder="1" applyAlignment="1">
      <alignment horizontal="center"/>
    </xf>
    <xf numFmtId="0" fontId="30" fillId="2" borderId="24" xfId="40" applyFont="1" applyFill="1" applyBorder="1" applyAlignment="1">
      <alignment horizontal="center"/>
    </xf>
    <xf numFmtId="0" fontId="30" fillId="2" borderId="295" xfId="40" applyFont="1" applyFill="1" applyBorder="1" applyAlignment="1">
      <alignment horizontal="center" vertical="top"/>
    </xf>
    <xf numFmtId="0" fontId="30" fillId="2" borderId="11" xfId="40" applyFont="1" applyFill="1" applyBorder="1" applyAlignment="1">
      <alignment horizontal="center" vertical="top"/>
    </xf>
    <xf numFmtId="0" fontId="30" fillId="3" borderId="0" xfId="55" applyFont="1" applyFill="1" applyAlignment="1">
      <alignment vertical="center"/>
    </xf>
    <xf numFmtId="0" fontId="7" fillId="2" borderId="4" xfId="40" applyFont="1" applyFill="1" applyBorder="1" applyAlignment="1">
      <alignment vertical="center"/>
    </xf>
    <xf numFmtId="3" fontId="9" fillId="3" borderId="22" xfId="40" applyNumberFormat="1" applyFont="1" applyFill="1" applyBorder="1" applyAlignment="1">
      <alignment horizontal="center" vertical="center"/>
    </xf>
    <xf numFmtId="3" fontId="9" fillId="3" borderId="64" xfId="40" applyNumberFormat="1" applyFont="1" applyFill="1" applyBorder="1" applyAlignment="1">
      <alignment horizontal="center" vertical="center"/>
    </xf>
    <xf numFmtId="3" fontId="9" fillId="3" borderId="23" xfId="40" applyNumberFormat="1" applyFont="1" applyFill="1" applyBorder="1" applyAlignment="1">
      <alignment horizontal="center" vertical="center"/>
    </xf>
    <xf numFmtId="3" fontId="9" fillId="3" borderId="22" xfId="40" quotePrefix="1" applyNumberFormat="1" applyFont="1" applyFill="1" applyBorder="1" applyAlignment="1">
      <alignment horizontal="center" vertical="center"/>
    </xf>
    <xf numFmtId="3" fontId="9" fillId="3" borderId="6" xfId="40" applyNumberFormat="1" applyFont="1" applyFill="1" applyBorder="1" applyAlignment="1">
      <alignment horizontal="center" vertical="center"/>
    </xf>
    <xf numFmtId="3" fontId="9" fillId="0" borderId="22" xfId="40" quotePrefix="1" applyNumberFormat="1" applyFont="1" applyBorder="1" applyAlignment="1">
      <alignment horizontal="center" vertical="center"/>
    </xf>
    <xf numFmtId="0" fontId="149" fillId="3" borderId="0" xfId="55" applyFont="1" applyFill="1" applyAlignment="1">
      <alignment vertical="center"/>
    </xf>
    <xf numFmtId="3" fontId="9" fillId="0" borderId="64" xfId="40" applyNumberFormat="1" applyFont="1" applyBorder="1" applyAlignment="1">
      <alignment horizontal="center" vertical="center"/>
    </xf>
    <xf numFmtId="3" fontId="9" fillId="0" borderId="22" xfId="40" applyNumberFormat="1" applyFont="1" applyBorder="1" applyAlignment="1">
      <alignment horizontal="center" vertical="center"/>
    </xf>
    <xf numFmtId="3" fontId="9" fillId="0" borderId="23" xfId="40" applyNumberFormat="1" applyFont="1" applyBorder="1" applyAlignment="1">
      <alignment horizontal="center" vertical="center"/>
    </xf>
    <xf numFmtId="3" fontId="9" fillId="0" borderId="314" xfId="40" applyNumberFormat="1" applyFont="1" applyBorder="1" applyAlignment="1">
      <alignment horizontal="center" vertical="center"/>
    </xf>
    <xf numFmtId="3" fontId="9" fillId="3" borderId="314" xfId="40" applyNumberFormat="1" applyFont="1" applyFill="1" applyBorder="1" applyAlignment="1">
      <alignment horizontal="center" vertical="center"/>
    </xf>
    <xf numFmtId="3" fontId="6" fillId="3" borderId="0" xfId="55" applyNumberFormat="1" applyFont="1" applyFill="1" applyAlignment="1">
      <alignment vertical="center"/>
    </xf>
    <xf numFmtId="3" fontId="9" fillId="3" borderId="64" xfId="40" quotePrefix="1" applyNumberFormat="1" applyFont="1" applyFill="1" applyBorder="1" applyAlignment="1">
      <alignment horizontal="center" vertical="center"/>
    </xf>
    <xf numFmtId="3" fontId="9" fillId="0" borderId="6" xfId="40" applyNumberFormat="1" applyFont="1" applyBorder="1" applyAlignment="1">
      <alignment horizontal="center" vertical="center"/>
    </xf>
    <xf numFmtId="3" fontId="149" fillId="3" borderId="0" xfId="55" applyNumberFormat="1" applyFont="1" applyFill="1" applyAlignment="1">
      <alignment vertical="center" wrapText="1"/>
    </xf>
    <xf numFmtId="0" fontId="7" fillId="2" borderId="165" xfId="40" applyFont="1" applyFill="1" applyBorder="1" applyAlignment="1">
      <alignment horizontal="left" vertical="center"/>
    </xf>
    <xf numFmtId="3" fontId="25" fillId="2" borderId="315" xfId="40" applyNumberFormat="1" applyFont="1" applyFill="1" applyBorder="1" applyAlignment="1">
      <alignment horizontal="center" vertical="center"/>
    </xf>
    <xf numFmtId="3" fontId="25" fillId="2" borderId="316" xfId="40" applyNumberFormat="1" applyFont="1" applyFill="1" applyBorder="1" applyAlignment="1">
      <alignment horizontal="center" vertical="center"/>
    </xf>
    <xf numFmtId="3" fontId="25" fillId="2" borderId="237" xfId="40" applyNumberFormat="1" applyFont="1" applyFill="1" applyBorder="1" applyAlignment="1">
      <alignment horizontal="center" vertical="center"/>
    </xf>
    <xf numFmtId="3" fontId="25" fillId="2" borderId="167" xfId="40" applyNumberFormat="1" applyFont="1" applyFill="1" applyBorder="1" applyAlignment="1">
      <alignment horizontal="center" vertical="center"/>
    </xf>
    <xf numFmtId="3" fontId="25" fillId="2" borderId="246" xfId="40" applyNumberFormat="1" applyFont="1" applyFill="1" applyBorder="1" applyAlignment="1">
      <alignment horizontal="center" vertical="center"/>
    </xf>
    <xf numFmtId="0" fontId="10" fillId="3" borderId="0" xfId="39" applyFont="1" applyFill="1"/>
    <xf numFmtId="0" fontId="10" fillId="3" borderId="0" xfId="39" applyFont="1" applyFill="1" applyAlignment="1">
      <alignment horizontal="left"/>
    </xf>
    <xf numFmtId="3" fontId="10" fillId="3" borderId="0" xfId="39" applyNumberFormat="1" applyFont="1" applyFill="1" applyAlignment="1">
      <alignment horizontal="left"/>
    </xf>
    <xf numFmtId="0" fontId="10" fillId="3" borderId="0" xfId="39" applyFont="1" applyFill="1" applyAlignment="1">
      <alignment vertical="center"/>
    </xf>
    <xf numFmtId="166" fontId="6" fillId="3" borderId="0" xfId="11" applyNumberFormat="1" applyFont="1" applyFill="1"/>
    <xf numFmtId="164" fontId="6" fillId="3" borderId="0" xfId="11" applyNumberFormat="1" applyFont="1" applyFill="1"/>
    <xf numFmtId="0" fontId="5" fillId="23" borderId="87" xfId="11" applyFont="1" applyFill="1" applyBorder="1" applyAlignment="1">
      <alignment vertical="center"/>
    </xf>
    <xf numFmtId="164" fontId="6" fillId="3" borderId="0" xfId="11" applyNumberFormat="1" applyFont="1" applyFill="1" applyAlignment="1">
      <alignment vertical="center"/>
    </xf>
    <xf numFmtId="0" fontId="5" fillId="23" borderId="4" xfId="11" applyFont="1" applyFill="1" applyBorder="1" applyAlignment="1">
      <alignment vertical="center"/>
    </xf>
    <xf numFmtId="0" fontId="7" fillId="23" borderId="127" xfId="11" applyFont="1" applyFill="1" applyBorder="1" applyAlignment="1">
      <alignment horizontal="center" vertical="center"/>
    </xf>
    <xf numFmtId="0" fontId="7" fillId="23" borderId="128" xfId="11" applyFont="1" applyFill="1" applyBorder="1" applyAlignment="1">
      <alignment horizontal="center" vertical="center"/>
    </xf>
    <xf numFmtId="0" fontId="7" fillId="23" borderId="250" xfId="11" applyFont="1" applyFill="1" applyBorder="1" applyAlignment="1">
      <alignment horizontal="center" vertical="center"/>
    </xf>
    <xf numFmtId="0" fontId="5" fillId="23" borderId="103" xfId="11" applyFont="1" applyFill="1" applyBorder="1" applyAlignment="1">
      <alignment horizontal="center" vertical="center"/>
    </xf>
    <xf numFmtId="0" fontId="10" fillId="23" borderId="74" xfId="11" applyFont="1" applyFill="1" applyBorder="1" applyAlignment="1">
      <alignment horizontal="center" vertical="center"/>
    </xf>
    <xf numFmtId="0" fontId="10" fillId="23" borderId="228" xfId="11" applyFont="1" applyFill="1" applyBorder="1" applyAlignment="1">
      <alignment horizontal="center" vertical="center"/>
    </xf>
    <xf numFmtId="166" fontId="6" fillId="3" borderId="0" xfId="11" applyNumberFormat="1" applyFont="1" applyFill="1" applyAlignment="1">
      <alignment horizontal="center" vertical="center"/>
    </xf>
    <xf numFmtId="164" fontId="6" fillId="3" borderId="0" xfId="11" applyNumberFormat="1" applyFont="1" applyFill="1" applyAlignment="1">
      <alignment horizontal="center" vertical="center"/>
    </xf>
    <xf numFmtId="0" fontId="6" fillId="0" borderId="0" xfId="11" applyFont="1" applyAlignment="1">
      <alignment horizontal="center" vertical="center"/>
    </xf>
    <xf numFmtId="17" fontId="7" fillId="23" borderId="4" xfId="11" quotePrefix="1" applyNumberFormat="1" applyFont="1" applyFill="1" applyBorder="1" applyAlignment="1">
      <alignment horizontal="left" vertical="center"/>
    </xf>
    <xf numFmtId="3" fontId="9" fillId="3" borderId="5" xfId="27" applyNumberFormat="1" applyFont="1" applyFill="1" applyBorder="1" applyAlignment="1">
      <alignment vertical="center"/>
    </xf>
    <xf numFmtId="3" fontId="9" fillId="3" borderId="5" xfId="27" applyNumberFormat="1" applyFont="1" applyFill="1" applyBorder="1" applyAlignment="1">
      <alignment horizontal="right" vertical="center"/>
    </xf>
    <xf numFmtId="164" fontId="9" fillId="3" borderId="5" xfId="27" applyNumberFormat="1" applyFont="1" applyFill="1" applyBorder="1" applyAlignment="1">
      <alignment horizontal="right" vertical="center"/>
    </xf>
    <xf numFmtId="166" fontId="25" fillId="3" borderId="5" xfId="11" applyNumberFormat="1" applyFont="1" applyFill="1" applyBorder="1" applyAlignment="1">
      <alignment vertical="center"/>
    </xf>
    <xf numFmtId="166" fontId="25" fillId="3" borderId="5" xfId="27" applyNumberFormat="1" applyFont="1" applyFill="1" applyBorder="1" applyAlignment="1">
      <alignment vertical="center"/>
    </xf>
    <xf numFmtId="166" fontId="25" fillId="3" borderId="6" xfId="27" applyNumberFormat="1" applyFont="1" applyFill="1" applyBorder="1" applyAlignment="1">
      <alignment vertical="center"/>
    </xf>
    <xf numFmtId="166" fontId="45" fillId="3" borderId="0" xfId="27" applyNumberFormat="1" applyFont="1" applyFill="1" applyAlignment="1">
      <alignment vertical="center"/>
    </xf>
    <xf numFmtId="192" fontId="6" fillId="3" borderId="0" xfId="11" applyNumberFormat="1" applyFont="1" applyFill="1" applyAlignment="1">
      <alignment vertical="center"/>
    </xf>
    <xf numFmtId="2" fontId="9" fillId="3" borderId="5" xfId="27" applyNumberFormat="1" applyFont="1" applyFill="1" applyBorder="1" applyAlignment="1">
      <alignment horizontal="right" vertical="center"/>
    </xf>
    <xf numFmtId="173" fontId="9" fillId="3" borderId="5" xfId="15" applyNumberFormat="1" applyFont="1" applyFill="1" applyBorder="1" applyAlignment="1">
      <alignment horizontal="right" vertical="center"/>
    </xf>
    <xf numFmtId="17" fontId="7" fillId="23" borderId="103" xfId="11" quotePrefix="1" applyNumberFormat="1" applyFont="1" applyFill="1" applyBorder="1" applyAlignment="1">
      <alignment horizontal="left" vertical="center"/>
    </xf>
    <xf numFmtId="3" fontId="9" fillId="3" borderId="84" xfId="27" applyNumberFormat="1" applyFont="1" applyFill="1" applyBorder="1" applyAlignment="1">
      <alignment vertical="center"/>
    </xf>
    <xf numFmtId="3" fontId="9" fillId="3" borderId="84" xfId="27" applyNumberFormat="1" applyFont="1" applyFill="1" applyBorder="1" applyAlignment="1">
      <alignment horizontal="right" vertical="center"/>
    </xf>
    <xf numFmtId="164" fontId="9" fillId="3" borderId="84" xfId="27" applyNumberFormat="1" applyFont="1" applyFill="1" applyBorder="1" applyAlignment="1">
      <alignment horizontal="right" vertical="center"/>
    </xf>
    <xf numFmtId="166" fontId="25" fillId="3" borderId="84" xfId="11" applyNumberFormat="1" applyFont="1" applyFill="1" applyBorder="1" applyAlignment="1">
      <alignment vertical="center"/>
    </xf>
    <xf numFmtId="166" fontId="25" fillId="3" borderId="84" xfId="27" applyNumberFormat="1" applyFont="1" applyFill="1" applyBorder="1" applyAlignment="1">
      <alignment vertical="center"/>
    </xf>
    <xf numFmtId="166" fontId="25" fillId="3" borderId="102" xfId="27" applyNumberFormat="1" applyFont="1" applyFill="1" applyBorder="1" applyAlignment="1">
      <alignment vertical="center"/>
    </xf>
    <xf numFmtId="43" fontId="6" fillId="3" borderId="0" xfId="15" applyFont="1" applyFill="1" applyAlignment="1">
      <alignment vertical="center"/>
    </xf>
    <xf numFmtId="17" fontId="7" fillId="23" borderId="99" xfId="11" quotePrefix="1" applyNumberFormat="1" applyFont="1" applyFill="1" applyBorder="1" applyAlignment="1">
      <alignment horizontal="left" vertical="center"/>
    </xf>
    <xf numFmtId="3" fontId="9" fillId="3" borderId="86" xfId="27" applyNumberFormat="1" applyFont="1" applyFill="1" applyBorder="1" applyAlignment="1">
      <alignment vertical="center"/>
    </xf>
    <xf numFmtId="3" fontId="9" fillId="3" borderId="86" xfId="27" applyNumberFormat="1" applyFont="1" applyFill="1" applyBorder="1" applyAlignment="1">
      <alignment horizontal="right" vertical="center"/>
    </xf>
    <xf numFmtId="164" fontId="9" fillId="3" borderId="86" xfId="27" applyNumberFormat="1" applyFont="1" applyFill="1" applyBorder="1" applyAlignment="1">
      <alignment horizontal="right" vertical="center"/>
    </xf>
    <xf numFmtId="166" fontId="25" fillId="3" borderId="86" xfId="11" applyNumberFormat="1" applyFont="1" applyFill="1" applyBorder="1" applyAlignment="1">
      <alignment vertical="center"/>
    </xf>
    <xf numFmtId="166" fontId="25" fillId="3" borderId="86" xfId="27" applyNumberFormat="1" applyFont="1" applyFill="1" applyBorder="1" applyAlignment="1">
      <alignment vertical="center"/>
    </xf>
    <xf numFmtId="166" fontId="25" fillId="3" borderId="58" xfId="27" applyNumberFormat="1" applyFont="1" applyFill="1" applyBorder="1" applyAlignment="1">
      <alignment vertical="center"/>
    </xf>
    <xf numFmtId="17" fontId="7" fillId="23" borderId="9" xfId="11" quotePrefix="1" applyNumberFormat="1" applyFont="1" applyFill="1" applyBorder="1" applyAlignment="1">
      <alignment horizontal="left" vertical="center"/>
    </xf>
    <xf numFmtId="3" fontId="9" fillId="3" borderId="10" xfId="27" applyNumberFormat="1" applyFont="1" applyFill="1" applyBorder="1" applyAlignment="1">
      <alignment vertical="center"/>
    </xf>
    <xf numFmtId="164" fontId="9" fillId="3" borderId="10" xfId="27" applyNumberFormat="1" applyFont="1" applyFill="1" applyBorder="1" applyAlignment="1">
      <alignment horizontal="right" vertical="center"/>
    </xf>
    <xf numFmtId="166" fontId="25" fillId="3" borderId="10" xfId="11" applyNumberFormat="1" applyFont="1" applyFill="1" applyBorder="1" applyAlignment="1">
      <alignment vertical="center"/>
    </xf>
    <xf numFmtId="166" fontId="25" fillId="3" borderId="10" xfId="27" applyNumberFormat="1" applyFont="1" applyFill="1" applyBorder="1" applyAlignment="1">
      <alignment vertical="center"/>
    </xf>
    <xf numFmtId="166" fontId="25" fillId="3" borderId="11" xfId="27" applyNumberFormat="1" applyFont="1" applyFill="1" applyBorder="1" applyAlignment="1">
      <alignment vertical="center"/>
    </xf>
    <xf numFmtId="0" fontId="10" fillId="3" borderId="0" xfId="27" applyFont="1" applyFill="1" applyAlignment="1">
      <alignment horizontal="right" vertical="center"/>
    </xf>
    <xf numFmtId="0" fontId="6" fillId="3" borderId="0" xfId="27" applyFont="1" applyFill="1" applyAlignment="1">
      <alignment vertical="center"/>
    </xf>
    <xf numFmtId="166" fontId="6" fillId="3" borderId="0" xfId="27" applyNumberFormat="1" applyFont="1" applyFill="1" applyAlignment="1">
      <alignment vertical="center"/>
    </xf>
    <xf numFmtId="4" fontId="6" fillId="3" borderId="0" xfId="27" applyNumberFormat="1" applyFont="1" applyFill="1" applyAlignment="1">
      <alignment vertical="center"/>
    </xf>
    <xf numFmtId="0" fontId="10" fillId="3" borderId="0" xfId="27" applyFont="1" applyFill="1" applyAlignment="1">
      <alignment vertical="center"/>
    </xf>
    <xf numFmtId="0" fontId="10" fillId="0" borderId="0" xfId="11" applyFont="1" applyAlignment="1">
      <alignment vertical="center"/>
    </xf>
    <xf numFmtId="0" fontId="150" fillId="3" borderId="0" xfId="11" applyFont="1" applyFill="1" applyAlignment="1">
      <alignment vertical="center"/>
    </xf>
    <xf numFmtId="3" fontId="6" fillId="3" borderId="0" xfId="11" applyNumberFormat="1" applyFont="1" applyFill="1"/>
    <xf numFmtId="0" fontId="3" fillId="0" borderId="0" xfId="55" applyFont="1" applyAlignment="1">
      <alignment horizontal="left" vertical="center" wrapText="1"/>
    </xf>
    <xf numFmtId="0" fontId="126" fillId="3" borderId="0" xfId="55" applyFont="1" applyFill="1" applyAlignment="1">
      <alignment vertical="center"/>
    </xf>
    <xf numFmtId="0" fontId="39" fillId="3" borderId="0" xfId="55" applyFont="1" applyFill="1" applyAlignment="1">
      <alignment horizontal="right" vertical="center"/>
    </xf>
    <xf numFmtId="0" fontId="39" fillId="3" borderId="0" xfId="55" applyFont="1" applyFill="1" applyAlignment="1">
      <alignment horizontal="right" vertical="top"/>
    </xf>
    <xf numFmtId="0" fontId="39" fillId="3" borderId="0" xfId="55" applyFont="1" applyFill="1" applyAlignment="1">
      <alignment horizontal="right"/>
    </xf>
    <xf numFmtId="0" fontId="10" fillId="3" borderId="0" xfId="55" applyFont="1" applyFill="1" applyAlignment="1">
      <alignment horizontal="right"/>
    </xf>
    <xf numFmtId="0" fontId="39" fillId="0" borderId="0" xfId="55" applyFont="1" applyAlignment="1">
      <alignment horizontal="right"/>
    </xf>
    <xf numFmtId="49" fontId="7" fillId="2" borderId="215" xfId="55" applyNumberFormat="1" applyFont="1" applyFill="1" applyBorder="1" applyAlignment="1">
      <alignment horizontal="center" vertical="center" wrapText="1"/>
    </xf>
    <xf numFmtId="0" fontId="7" fillId="2" borderId="92" xfId="55" applyFont="1" applyFill="1" applyBorder="1" applyAlignment="1">
      <alignment horizontal="center" vertical="center" wrapText="1"/>
    </xf>
    <xf numFmtId="49" fontId="7" fillId="2" borderId="135" xfId="55" applyNumberFormat="1" applyFont="1" applyFill="1" applyBorder="1" applyAlignment="1">
      <alignment horizontal="center" vertical="center" wrapText="1"/>
    </xf>
    <xf numFmtId="49" fontId="7" fillId="2" borderId="92" xfId="55" applyNumberFormat="1" applyFont="1" applyFill="1" applyBorder="1" applyAlignment="1">
      <alignment horizontal="center" vertical="center" wrapText="1"/>
    </xf>
    <xf numFmtId="49" fontId="7" fillId="2" borderId="259" xfId="55" applyNumberFormat="1" applyFont="1" applyFill="1" applyBorder="1" applyAlignment="1">
      <alignment horizontal="center" vertical="center" wrapText="1"/>
    </xf>
    <xf numFmtId="49" fontId="7" fillId="2" borderId="136" xfId="55" applyNumberFormat="1" applyFont="1" applyFill="1" applyBorder="1" applyAlignment="1">
      <alignment horizontal="center" vertical="center" wrapText="1"/>
    </xf>
    <xf numFmtId="49" fontId="7" fillId="2" borderId="317" xfId="55" applyNumberFormat="1" applyFont="1" applyFill="1" applyBorder="1" applyAlignment="1">
      <alignment horizontal="center" vertical="center" wrapText="1"/>
    </xf>
    <xf numFmtId="49" fontId="7" fillId="2" borderId="56" xfId="55" applyNumberFormat="1" applyFont="1" applyFill="1" applyBorder="1" applyAlignment="1">
      <alignment horizontal="center" vertical="center" wrapText="1"/>
    </xf>
    <xf numFmtId="49" fontId="7" fillId="0" borderId="0" xfId="55" applyNumberFormat="1" applyFont="1" applyAlignment="1">
      <alignment horizontal="center" vertical="center" wrapText="1"/>
    </xf>
    <xf numFmtId="0" fontId="7" fillId="3" borderId="0" xfId="14" applyFont="1" applyFill="1" applyAlignment="1">
      <alignment vertical="center" wrapText="1"/>
    </xf>
    <xf numFmtId="0" fontId="7" fillId="2" borderId="99" xfId="55" applyFont="1" applyFill="1" applyBorder="1" applyAlignment="1">
      <alignment horizontal="center" vertical="center"/>
    </xf>
    <xf numFmtId="0" fontId="8" fillId="2" borderId="318" xfId="55" applyFont="1" applyFill="1" applyBorder="1" applyAlignment="1">
      <alignment vertical="center" wrapText="1"/>
    </xf>
    <xf numFmtId="3" fontId="8" fillId="3" borderId="86" xfId="14" applyNumberFormat="1" applyFont="1" applyFill="1" applyBorder="1" applyAlignment="1">
      <alignment horizontal="center" vertical="center"/>
    </xf>
    <xf numFmtId="37" fontId="8" fillId="3" borderId="86" xfId="14" applyNumberFormat="1" applyFont="1" applyFill="1" applyBorder="1" applyAlignment="1">
      <alignment horizontal="center" vertical="center" wrapText="1"/>
    </xf>
    <xf numFmtId="200" fontId="8" fillId="3" borderId="86" xfId="59" applyNumberFormat="1" applyFont="1" applyFill="1" applyBorder="1" applyAlignment="1">
      <alignment horizontal="center" vertical="center"/>
    </xf>
    <xf numFmtId="200" fontId="8" fillId="3" borderId="63" xfId="59" applyNumberFormat="1" applyFont="1" applyFill="1" applyBorder="1" applyAlignment="1">
      <alignment horizontal="center" vertical="center"/>
    </xf>
    <xf numFmtId="3" fontId="8" fillId="3" borderId="64" xfId="59" applyNumberFormat="1" applyFont="1" applyFill="1" applyBorder="1" applyAlignment="1">
      <alignment horizontal="center" vertical="center"/>
    </xf>
    <xf numFmtId="3" fontId="8" fillId="3" borderId="46" xfId="59" applyNumberFormat="1" applyFont="1" applyFill="1" applyBorder="1" applyAlignment="1">
      <alignment horizontal="center" vertical="center"/>
    </xf>
    <xf numFmtId="200" fontId="8" fillId="0" borderId="0" xfId="59" applyNumberFormat="1" applyFont="1" applyFill="1" applyBorder="1" applyAlignment="1">
      <alignment horizontal="center" vertical="center"/>
    </xf>
    <xf numFmtId="200" fontId="8" fillId="3" borderId="0" xfId="55" applyNumberFormat="1" applyFont="1" applyFill="1" applyAlignment="1">
      <alignment vertical="center"/>
    </xf>
    <xf numFmtId="0" fontId="8" fillId="0" borderId="0" xfId="55" applyFont="1" applyAlignment="1">
      <alignment vertical="center"/>
    </xf>
    <xf numFmtId="0" fontId="7" fillId="2" borderId="4" xfId="55" applyFont="1" applyFill="1" applyBorder="1" applyAlignment="1">
      <alignment horizontal="center" vertical="center"/>
    </xf>
    <xf numFmtId="0" fontId="8" fillId="2" borderId="319" xfId="55" applyFont="1" applyFill="1" applyBorder="1" applyAlignment="1">
      <alignment vertical="center" wrapText="1"/>
    </xf>
    <xf numFmtId="3" fontId="8" fillId="3" borderId="5" xfId="14" applyNumberFormat="1" applyFont="1" applyFill="1" applyBorder="1" applyAlignment="1">
      <alignment horizontal="center" vertical="center"/>
    </xf>
    <xf numFmtId="200" fontId="8" fillId="3" borderId="5" xfId="59" applyNumberFormat="1" applyFont="1" applyFill="1" applyBorder="1" applyAlignment="1">
      <alignment horizontal="center" vertical="center"/>
    </xf>
    <xf numFmtId="3" fontId="8" fillId="3" borderId="5" xfId="59" applyNumberFormat="1" applyFont="1" applyFill="1" applyBorder="1" applyAlignment="1">
      <alignment horizontal="center" vertical="center"/>
    </xf>
    <xf numFmtId="200" fontId="8" fillId="3" borderId="68" xfId="59" applyNumberFormat="1" applyFont="1" applyFill="1" applyBorder="1" applyAlignment="1">
      <alignment horizontal="center" vertical="center"/>
    </xf>
    <xf numFmtId="3" fontId="8" fillId="3" borderId="68" xfId="59" applyNumberFormat="1" applyFont="1" applyFill="1" applyBorder="1" applyAlignment="1">
      <alignment horizontal="center" vertical="center"/>
    </xf>
    <xf numFmtId="200" fontId="8" fillId="3" borderId="64" xfId="59" applyNumberFormat="1" applyFont="1" applyFill="1" applyBorder="1" applyAlignment="1">
      <alignment horizontal="center" vertical="center"/>
    </xf>
    <xf numFmtId="200" fontId="8" fillId="3" borderId="46" xfId="59" applyNumberFormat="1" applyFont="1" applyFill="1" applyBorder="1" applyAlignment="1">
      <alignment horizontal="center" vertical="center"/>
    </xf>
    <xf numFmtId="37" fontId="8" fillId="3" borderId="5" xfId="14" applyNumberFormat="1" applyFont="1" applyFill="1" applyBorder="1" applyAlignment="1">
      <alignment horizontal="center" vertical="center" wrapText="1"/>
    </xf>
    <xf numFmtId="3" fontId="8" fillId="0" borderId="0" xfId="59" applyNumberFormat="1" applyFont="1" applyFill="1" applyBorder="1" applyAlignment="1">
      <alignment horizontal="center" vertical="center"/>
    </xf>
    <xf numFmtId="201" fontId="8" fillId="0" borderId="0" xfId="55" applyNumberFormat="1" applyFont="1" applyAlignment="1">
      <alignment vertical="center"/>
    </xf>
    <xf numFmtId="201" fontId="8" fillId="3" borderId="0" xfId="55" applyNumberFormat="1" applyFont="1" applyFill="1" applyAlignment="1">
      <alignment vertical="center"/>
    </xf>
    <xf numFmtId="0" fontId="54" fillId="2" borderId="4" xfId="55" applyFont="1" applyFill="1" applyBorder="1" applyAlignment="1">
      <alignment horizontal="center" vertical="center"/>
    </xf>
    <xf numFmtId="0" fontId="39" fillId="2" borderId="319" xfId="55" applyFont="1" applyFill="1" applyBorder="1" applyAlignment="1">
      <alignment vertical="center" wrapText="1"/>
    </xf>
    <xf numFmtId="37" fontId="39" fillId="3" borderId="5" xfId="14" applyNumberFormat="1" applyFont="1" applyFill="1" applyBorder="1" applyAlignment="1">
      <alignment horizontal="center" vertical="center" wrapText="1"/>
    </xf>
    <xf numFmtId="3" fontId="39" fillId="3" borderId="5" xfId="14" applyNumberFormat="1" applyFont="1" applyFill="1" applyBorder="1" applyAlignment="1">
      <alignment horizontal="center" vertical="center"/>
    </xf>
    <xf numFmtId="3" fontId="39" fillId="3" borderId="5" xfId="59" applyNumberFormat="1" applyFont="1" applyFill="1" applyBorder="1" applyAlignment="1">
      <alignment horizontal="center" vertical="center"/>
    </xf>
    <xf numFmtId="3" fontId="39" fillId="3" borderId="68" xfId="59" applyNumberFormat="1" applyFont="1" applyFill="1" applyBorder="1" applyAlignment="1">
      <alignment horizontal="center" vertical="center"/>
    </xf>
    <xf numFmtId="3" fontId="39" fillId="3" borderId="64" xfId="59" applyNumberFormat="1" applyFont="1" applyFill="1" applyBorder="1" applyAlignment="1">
      <alignment horizontal="center" vertical="center"/>
    </xf>
    <xf numFmtId="3" fontId="39" fillId="3" borderId="46" xfId="59" applyNumberFormat="1" applyFont="1" applyFill="1" applyBorder="1" applyAlignment="1">
      <alignment horizontal="center" vertical="center"/>
    </xf>
    <xf numFmtId="3" fontId="39" fillId="0" borderId="0" xfId="59" applyNumberFormat="1" applyFont="1" applyFill="1" applyBorder="1" applyAlignment="1">
      <alignment horizontal="center" vertical="center"/>
    </xf>
    <xf numFmtId="0" fontId="54" fillId="3" borderId="0" xfId="55" applyFont="1" applyFill="1" applyAlignment="1">
      <alignment horizontal="center" vertical="center"/>
    </xf>
    <xf numFmtId="0" fontId="54" fillId="0" borderId="0" xfId="55" applyFont="1" applyAlignment="1">
      <alignment horizontal="center" vertical="center"/>
    </xf>
    <xf numFmtId="0" fontId="7" fillId="3" borderId="0" xfId="55" applyFont="1" applyFill="1" applyAlignment="1">
      <alignment horizontal="center" vertical="center"/>
    </xf>
    <xf numFmtId="0" fontId="7" fillId="0" borderId="0" xfId="55" applyFont="1" applyAlignment="1">
      <alignment horizontal="center" vertical="center"/>
    </xf>
    <xf numFmtId="0" fontId="7" fillId="2" borderId="103" xfId="55" applyFont="1" applyFill="1" applyBorder="1" applyAlignment="1">
      <alignment horizontal="center" vertical="center"/>
    </xf>
    <xf numFmtId="0" fontId="8" fillId="2" borderId="124" xfId="55" applyFont="1" applyFill="1" applyBorder="1" applyAlignment="1">
      <alignment vertical="center" wrapText="1"/>
    </xf>
    <xf numFmtId="37" fontId="8" fillId="0" borderId="84" xfId="14" applyNumberFormat="1" applyFont="1" applyBorder="1" applyAlignment="1">
      <alignment horizontal="center" vertical="center" wrapText="1"/>
    </xf>
    <xf numFmtId="3" fontId="8" fillId="0" borderId="84" xfId="14" applyNumberFormat="1" applyFont="1" applyBorder="1" applyAlignment="1">
      <alignment horizontal="center" vertical="center"/>
    </xf>
    <xf numFmtId="200" fontId="8" fillId="3" borderId="84" xfId="59" applyNumberFormat="1" applyFont="1" applyFill="1" applyBorder="1" applyAlignment="1">
      <alignment horizontal="center" vertical="center"/>
    </xf>
    <xf numFmtId="200" fontId="8" fillId="3" borderId="67" xfId="59" applyNumberFormat="1" applyFont="1" applyFill="1" applyBorder="1" applyAlignment="1">
      <alignment horizontal="center" vertical="center"/>
    </xf>
    <xf numFmtId="3" fontId="7" fillId="3" borderId="10" xfId="14" applyNumberFormat="1" applyFont="1" applyFill="1" applyBorder="1" applyAlignment="1">
      <alignment horizontal="center" vertical="center"/>
    </xf>
    <xf numFmtId="3" fontId="7" fillId="3" borderId="166" xfId="14" applyNumberFormat="1" applyFont="1" applyFill="1" applyBorder="1" applyAlignment="1">
      <alignment horizontal="center" vertical="center"/>
    </xf>
    <xf numFmtId="3" fontId="7" fillId="3" borderId="134" xfId="14" applyNumberFormat="1" applyFont="1" applyFill="1" applyBorder="1" applyAlignment="1">
      <alignment horizontal="center" vertical="center"/>
    </xf>
    <xf numFmtId="3" fontId="7" fillId="3" borderId="245" xfId="14" applyNumberFormat="1" applyFont="1" applyFill="1" applyBorder="1" applyAlignment="1">
      <alignment horizontal="center" vertical="center"/>
    </xf>
    <xf numFmtId="3" fontId="7" fillId="3" borderId="316" xfId="14" applyNumberFormat="1" applyFont="1" applyFill="1" applyBorder="1" applyAlignment="1">
      <alignment horizontal="center" vertical="center"/>
    </xf>
    <xf numFmtId="3" fontId="7" fillId="3" borderId="246" xfId="14" applyNumberFormat="1" applyFont="1" applyFill="1" applyBorder="1" applyAlignment="1">
      <alignment horizontal="center" vertical="center"/>
    </xf>
    <xf numFmtId="3" fontId="7" fillId="0" borderId="0" xfId="14" applyNumberFormat="1" applyFont="1" applyAlignment="1">
      <alignment horizontal="center" vertical="center"/>
    </xf>
    <xf numFmtId="0" fontId="10" fillId="3" borderId="0" xfId="14" applyFont="1" applyFill="1" applyAlignment="1">
      <alignment vertical="center" wrapText="1"/>
    </xf>
    <xf numFmtId="0" fontId="10" fillId="0" borderId="0" xfId="55" applyFont="1" applyAlignment="1">
      <alignment vertical="center"/>
    </xf>
    <xf numFmtId="0" fontId="10" fillId="0" borderId="0" xfId="14" applyFont="1" applyAlignment="1">
      <alignment horizontal="left" vertical="top" wrapText="1"/>
    </xf>
    <xf numFmtId="0" fontId="10" fillId="3" borderId="0" xfId="55" applyFont="1" applyFill="1" applyAlignment="1">
      <alignment horizontal="left" vertical="top"/>
    </xf>
    <xf numFmtId="0" fontId="10" fillId="0" borderId="0" xfId="55" applyFont="1" applyAlignment="1">
      <alignment horizontal="left" vertical="top"/>
    </xf>
    <xf numFmtId="0" fontId="11" fillId="3" borderId="0" xfId="14" applyFont="1" applyFill="1" applyAlignment="1">
      <alignment horizontal="left" vertical="top" wrapText="1"/>
    </xf>
    <xf numFmtId="0" fontId="126" fillId="3" borderId="0" xfId="55" applyFont="1" applyFill="1"/>
    <xf numFmtId="3" fontId="8" fillId="3" borderId="0" xfId="55" applyNumberFormat="1" applyFont="1" applyFill="1" applyAlignment="1">
      <alignment vertical="center"/>
    </xf>
    <xf numFmtId="0" fontId="8" fillId="3" borderId="0" xfId="55" applyFont="1" applyFill="1" applyAlignment="1">
      <alignment horizontal="center" vertical="center"/>
    </xf>
    <xf numFmtId="49" fontId="7" fillId="2" borderId="139" xfId="55" applyNumberFormat="1" applyFont="1" applyFill="1" applyBorder="1" applyAlignment="1">
      <alignment horizontal="center" vertical="center" wrapText="1"/>
    </xf>
    <xf numFmtId="0" fontId="7" fillId="3" borderId="0" xfId="14" applyFont="1" applyFill="1" applyAlignment="1">
      <alignment vertical="top" wrapText="1"/>
    </xf>
    <xf numFmtId="49" fontId="7" fillId="3" borderId="0" xfId="14" applyNumberFormat="1" applyFont="1" applyFill="1" applyAlignment="1">
      <alignment vertical="top" wrapText="1"/>
    </xf>
    <xf numFmtId="0" fontId="7" fillId="2" borderId="43" xfId="14" applyFont="1" applyFill="1" applyBorder="1" applyAlignment="1">
      <alignment horizontal="left" vertical="center"/>
    </xf>
    <xf numFmtId="0" fontId="7" fillId="2" borderId="23" xfId="14" applyFont="1" applyFill="1" applyBorder="1" applyAlignment="1">
      <alignment horizontal="left" vertical="center"/>
    </xf>
    <xf numFmtId="3" fontId="7" fillId="3" borderId="5" xfId="60" applyNumberFormat="1" applyFont="1" applyFill="1" applyBorder="1" applyAlignment="1">
      <alignment horizontal="center" vertical="center"/>
    </xf>
    <xf numFmtId="3" fontId="7" fillId="3" borderId="68" xfId="60" applyNumberFormat="1" applyFont="1" applyFill="1" applyBorder="1" applyAlignment="1">
      <alignment horizontal="center" vertical="center"/>
    </xf>
    <xf numFmtId="3" fontId="7" fillId="0" borderId="5" xfId="60" applyNumberFormat="1" applyFont="1" applyBorder="1" applyAlignment="1">
      <alignment horizontal="center" vertical="center"/>
    </xf>
    <xf numFmtId="3" fontId="7" fillId="0" borderId="68" xfId="60" applyNumberFormat="1" applyFont="1" applyBorder="1" applyAlignment="1">
      <alignment horizontal="center" vertical="center"/>
    </xf>
    <xf numFmtId="3" fontId="7" fillId="0" borderId="64" xfId="60" applyNumberFormat="1" applyFont="1" applyBorder="1" applyAlignment="1">
      <alignment horizontal="center" vertical="center"/>
    </xf>
    <xf numFmtId="3" fontId="7" fillId="0" borderId="46" xfId="60" applyNumberFormat="1" applyFont="1" applyBorder="1" applyAlignment="1">
      <alignment horizontal="center" vertical="center"/>
    </xf>
    <xf numFmtId="3" fontId="7" fillId="0" borderId="0" xfId="60" applyNumberFormat="1" applyFont="1" applyFill="1" applyBorder="1" applyAlignment="1">
      <alignment horizontal="center" vertical="center"/>
    </xf>
    <xf numFmtId="0" fontId="7" fillId="2" borderId="4" xfId="14" applyFont="1" applyFill="1" applyBorder="1" applyAlignment="1">
      <alignment horizontal="left" vertical="center"/>
    </xf>
    <xf numFmtId="0" fontId="8" fillId="2" borderId="5" xfId="14" applyFont="1" applyFill="1" applyBorder="1" applyAlignment="1">
      <alignment horizontal="left" vertical="center"/>
    </xf>
    <xf numFmtId="3" fontId="7" fillId="3" borderId="64" xfId="60" applyNumberFormat="1" applyFont="1" applyFill="1" applyBorder="1" applyAlignment="1">
      <alignment horizontal="center" vertical="center"/>
    </xf>
    <xf numFmtId="3" fontId="7" fillId="3" borderId="46" xfId="60" applyNumberFormat="1" applyFont="1" applyFill="1" applyBorder="1" applyAlignment="1">
      <alignment horizontal="center" vertical="center"/>
    </xf>
    <xf numFmtId="3" fontId="8" fillId="3" borderId="5" xfId="60" applyNumberFormat="1" applyFont="1" applyFill="1" applyBorder="1" applyAlignment="1">
      <alignment horizontal="center" vertical="center"/>
    </xf>
    <xf numFmtId="3" fontId="8" fillId="3" borderId="68" xfId="60" applyNumberFormat="1" applyFont="1" applyFill="1" applyBorder="1" applyAlignment="1">
      <alignment horizontal="center" vertical="center"/>
    </xf>
    <xf numFmtId="3" fontId="8" fillId="3" borderId="64" xfId="60" applyNumberFormat="1" applyFont="1" applyFill="1" applyBorder="1" applyAlignment="1">
      <alignment horizontal="center" vertical="center"/>
    </xf>
    <xf numFmtId="3" fontId="8" fillId="3" borderId="46" xfId="60" applyNumberFormat="1" applyFont="1" applyFill="1" applyBorder="1" applyAlignment="1">
      <alignment horizontal="center" vertical="center"/>
    </xf>
    <xf numFmtId="3" fontId="8" fillId="0" borderId="0" xfId="60" applyNumberFormat="1" applyFont="1" applyFill="1" applyBorder="1" applyAlignment="1">
      <alignment horizontal="center" vertical="center"/>
    </xf>
    <xf numFmtId="0" fontId="8" fillId="2" borderId="4" xfId="14" applyFont="1" applyFill="1" applyBorder="1" applyAlignment="1">
      <alignment horizontal="left" vertical="center"/>
    </xf>
    <xf numFmtId="3" fontId="8" fillId="3" borderId="68" xfId="14" applyNumberFormat="1" applyFont="1" applyFill="1" applyBorder="1" applyAlignment="1">
      <alignment horizontal="center" vertical="center"/>
    </xf>
    <xf numFmtId="3" fontId="8" fillId="3" borderId="64" xfId="14" applyNumberFormat="1" applyFont="1" applyFill="1" applyBorder="1" applyAlignment="1">
      <alignment horizontal="center" vertical="center"/>
    </xf>
    <xf numFmtId="3" fontId="8" fillId="3" borderId="46" xfId="14" applyNumberFormat="1" applyFont="1" applyFill="1" applyBorder="1" applyAlignment="1">
      <alignment horizontal="center" vertical="center"/>
    </xf>
    <xf numFmtId="3" fontId="8" fillId="0" borderId="0" xfId="14" applyNumberFormat="1" applyFont="1" applyAlignment="1">
      <alignment horizontal="center" vertical="center"/>
    </xf>
    <xf numFmtId="0" fontId="39" fillId="3" borderId="0" xfId="55" applyFont="1" applyFill="1" applyAlignment="1">
      <alignment vertical="center"/>
    </xf>
    <xf numFmtId="0" fontId="39" fillId="0" borderId="0" xfId="55" applyFont="1" applyAlignment="1">
      <alignment vertical="center"/>
    </xf>
    <xf numFmtId="0" fontId="8" fillId="2" borderId="43" xfId="14" applyFont="1" applyFill="1" applyBorder="1" applyAlignment="1">
      <alignment horizontal="left" vertical="center"/>
    </xf>
    <xf numFmtId="0" fontId="8" fillId="2" borderId="23" xfId="14" applyFont="1" applyFill="1" applyBorder="1" applyAlignment="1">
      <alignment horizontal="left" vertical="center" indent="1"/>
    </xf>
    <xf numFmtId="0" fontId="8" fillId="2" borderId="43" xfId="14" applyFont="1" applyFill="1" applyBorder="1" applyAlignment="1">
      <alignment horizontal="right" vertical="center"/>
    </xf>
    <xf numFmtId="3" fontId="8" fillId="3" borderId="68" xfId="61" applyNumberFormat="1" applyFont="1" applyFill="1" applyBorder="1" applyAlignment="1">
      <alignment horizontal="center" vertical="center"/>
    </xf>
    <xf numFmtId="3" fontId="8" fillId="3" borderId="5" xfId="61" applyNumberFormat="1" applyFont="1" applyFill="1" applyBorder="1" applyAlignment="1">
      <alignment horizontal="center" vertical="center"/>
    </xf>
    <xf numFmtId="3" fontId="7" fillId="3" borderId="10" xfId="60" applyNumberFormat="1" applyFont="1" applyFill="1" applyBorder="1" applyAlignment="1">
      <alignment horizontal="center" vertical="center"/>
    </xf>
    <xf numFmtId="174" fontId="7" fillId="3" borderId="10" xfId="59" applyFont="1" applyFill="1" applyBorder="1" applyAlignment="1">
      <alignment horizontal="center" vertical="center"/>
    </xf>
    <xf numFmtId="200" fontId="8" fillId="3" borderId="10" xfId="59" applyNumberFormat="1" applyFont="1" applyFill="1" applyBorder="1" applyAlignment="1">
      <alignment horizontal="center" vertical="center"/>
    </xf>
    <xf numFmtId="200" fontId="8" fillId="3" borderId="134" xfId="59" applyNumberFormat="1" applyFont="1" applyFill="1" applyBorder="1" applyAlignment="1">
      <alignment horizontal="center" vertical="center"/>
    </xf>
    <xf numFmtId="3" fontId="7" fillId="3" borderId="10" xfId="59" applyNumberFormat="1" applyFont="1" applyFill="1" applyBorder="1" applyAlignment="1">
      <alignment horizontal="center" vertical="center"/>
    </xf>
    <xf numFmtId="3" fontId="7" fillId="3" borderId="68" xfId="14" applyNumberFormat="1" applyFont="1" applyFill="1" applyBorder="1" applyAlignment="1">
      <alignment horizontal="center" vertical="center"/>
    </xf>
    <xf numFmtId="3" fontId="7" fillId="3" borderId="295" xfId="59" applyNumberFormat="1" applyFont="1" applyFill="1" applyBorder="1" applyAlignment="1">
      <alignment horizontal="center" vertical="center"/>
    </xf>
    <xf numFmtId="3" fontId="7" fillId="3" borderId="47" xfId="59" applyNumberFormat="1" applyFont="1" applyFill="1" applyBorder="1" applyAlignment="1">
      <alignment horizontal="center" vertical="center"/>
    </xf>
    <xf numFmtId="3" fontId="7" fillId="0" borderId="0" xfId="59" applyNumberFormat="1" applyFont="1" applyFill="1" applyBorder="1" applyAlignment="1">
      <alignment horizontal="center" vertical="center"/>
    </xf>
    <xf numFmtId="0" fontId="39" fillId="3" borderId="0" xfId="55" applyFont="1" applyFill="1" applyAlignment="1">
      <alignment horizontal="left" vertical="top"/>
    </xf>
    <xf numFmtId="168" fontId="10" fillId="3" borderId="0" xfId="62" applyNumberFormat="1" applyFont="1" applyFill="1" applyAlignment="1">
      <alignment horizontal="center" vertical="top"/>
    </xf>
    <xf numFmtId="0" fontId="10" fillId="3" borderId="0" xfId="14" applyFont="1" applyFill="1" applyAlignment="1">
      <alignment horizontal="left" vertical="top"/>
    </xf>
    <xf numFmtId="0" fontId="11" fillId="0" borderId="0" xfId="14" applyFont="1" applyAlignment="1">
      <alignment horizontal="left" vertical="top" wrapText="1"/>
    </xf>
    <xf numFmtId="0" fontId="6" fillId="3" borderId="0" xfId="55" applyFont="1" applyFill="1" applyAlignment="1">
      <alignment vertical="top"/>
    </xf>
    <xf numFmtId="0" fontId="6" fillId="0" borderId="0" xfId="55" applyFont="1" applyAlignment="1">
      <alignment vertical="top"/>
    </xf>
    <xf numFmtId="202" fontId="6" fillId="3" borderId="0" xfId="55" applyNumberFormat="1" applyFont="1" applyFill="1" applyAlignment="1">
      <alignment horizontal="center" vertical="center"/>
    </xf>
    <xf numFmtId="0" fontId="6" fillId="0" borderId="0" xfId="55" applyFont="1" applyAlignment="1">
      <alignment vertical="center"/>
    </xf>
    <xf numFmtId="168" fontId="8" fillId="3" borderId="0" xfId="62" applyNumberFormat="1" applyFont="1" applyFill="1" applyAlignment="1">
      <alignment vertical="center"/>
    </xf>
    <xf numFmtId="202" fontId="8" fillId="3" borderId="0" xfId="55" applyNumberFormat="1" applyFont="1" applyFill="1" applyAlignment="1">
      <alignment horizontal="center" vertical="center"/>
    </xf>
    <xf numFmtId="3" fontId="8" fillId="0" borderId="0" xfId="55" applyNumberFormat="1" applyFont="1" applyAlignment="1">
      <alignment vertical="center"/>
    </xf>
    <xf numFmtId="0" fontId="3" fillId="0" borderId="0" xfId="63" applyFont="1" applyAlignment="1">
      <alignment vertical="center"/>
    </xf>
    <xf numFmtId="0" fontId="12" fillId="3" borderId="0" xfId="63" applyFont="1" applyFill="1" applyAlignment="1">
      <alignment vertical="center"/>
    </xf>
    <xf numFmtId="0" fontId="12" fillId="3" borderId="0" xfId="28" applyFont="1" applyFill="1" applyAlignment="1">
      <alignment horizontal="left" vertical="center"/>
    </xf>
    <xf numFmtId="0" fontId="10" fillId="3" borderId="48" xfId="0" applyFont="1" applyFill="1" applyBorder="1" applyAlignment="1">
      <alignment horizontal="right"/>
    </xf>
    <xf numFmtId="0" fontId="0" fillId="3" borderId="0" xfId="0" applyFill="1" applyAlignment="1">
      <alignment vertical="center" wrapText="1"/>
    </xf>
    <xf numFmtId="0" fontId="1" fillId="3" borderId="0" xfId="64" applyFill="1" applyAlignment="1">
      <alignment vertical="center"/>
    </xf>
    <xf numFmtId="0" fontId="25" fillId="2" borderId="211" xfId="0" applyFont="1" applyFill="1" applyBorder="1" applyAlignment="1">
      <alignment horizontal="center" vertical="center" wrapText="1"/>
    </xf>
    <xf numFmtId="0" fontId="25" fillId="2" borderId="320" xfId="0" applyFont="1" applyFill="1" applyBorder="1" applyAlignment="1">
      <alignment horizontal="center" vertical="center" wrapText="1"/>
    </xf>
    <xf numFmtId="0" fontId="25" fillId="2" borderId="321" xfId="0" applyFont="1" applyFill="1" applyBorder="1" applyAlignment="1">
      <alignment horizontal="center" vertical="center" wrapText="1"/>
    </xf>
    <xf numFmtId="0" fontId="25" fillId="2" borderId="322" xfId="0" applyFont="1" applyFill="1" applyBorder="1" applyAlignment="1">
      <alignment horizontal="center" vertical="center" wrapText="1"/>
    </xf>
    <xf numFmtId="0" fontId="0" fillId="3" borderId="0" xfId="0" applyFill="1" applyAlignment="1">
      <alignment horizontal="center" vertical="center"/>
    </xf>
    <xf numFmtId="0" fontId="25" fillId="3" borderId="53" xfId="0" applyFont="1" applyFill="1" applyBorder="1" applyAlignment="1">
      <alignment horizontal="left" vertical="center" wrapText="1"/>
    </xf>
    <xf numFmtId="1" fontId="25" fillId="3" borderId="119" xfId="65" applyNumberFormat="1" applyFont="1" applyFill="1" applyBorder="1" applyAlignment="1">
      <alignment horizontal="center" vertical="center" wrapText="1"/>
    </xf>
    <xf numFmtId="1" fontId="25" fillId="3" borderId="120" xfId="65" applyNumberFormat="1" applyFont="1" applyFill="1" applyBorder="1" applyAlignment="1">
      <alignment horizontal="center" vertical="center" wrapText="1"/>
    </xf>
    <xf numFmtId="1" fontId="25" fillId="3" borderId="323" xfId="65" applyNumberFormat="1" applyFont="1" applyFill="1" applyBorder="1" applyAlignment="1">
      <alignment horizontal="center" vertical="center" wrapText="1"/>
    </xf>
    <xf numFmtId="0" fontId="30" fillId="3" borderId="324" xfId="0" applyFont="1" applyFill="1" applyBorder="1" applyAlignment="1">
      <alignment horizontal="left" vertical="center" wrapText="1" indent="1"/>
    </xf>
    <xf numFmtId="3" fontId="9" fillId="3" borderId="325" xfId="0" applyNumberFormat="1" applyFont="1" applyFill="1" applyBorder="1" applyAlignment="1">
      <alignment horizontal="center" vertical="center" wrapText="1"/>
    </xf>
    <xf numFmtId="3" fontId="9" fillId="3" borderId="326" xfId="0" applyNumberFormat="1" applyFont="1" applyFill="1" applyBorder="1" applyAlignment="1">
      <alignment horizontal="center" vertical="center" wrapText="1"/>
    </xf>
    <xf numFmtId="3" fontId="9" fillId="3" borderId="327" xfId="0" applyNumberFormat="1" applyFont="1" applyFill="1" applyBorder="1" applyAlignment="1">
      <alignment horizontal="center" vertical="center" wrapText="1"/>
    </xf>
    <xf numFmtId="0" fontId="9" fillId="3" borderId="328" xfId="0" applyFont="1" applyFill="1" applyBorder="1" applyAlignment="1">
      <alignment horizontal="left" vertical="center" wrapText="1" indent="2"/>
    </xf>
    <xf numFmtId="1" fontId="9" fillId="3" borderId="329" xfId="65" applyNumberFormat="1" applyFont="1" applyFill="1" applyBorder="1" applyAlignment="1">
      <alignment horizontal="center" vertical="center" wrapText="1"/>
    </xf>
    <xf numFmtId="1" fontId="9" fillId="3" borderId="330" xfId="65" applyNumberFormat="1" applyFont="1" applyFill="1" applyBorder="1" applyAlignment="1">
      <alignment horizontal="center" vertical="center" wrapText="1"/>
    </xf>
    <xf numFmtId="1" fontId="9" fillId="3" borderId="331" xfId="65" applyNumberFormat="1" applyFont="1" applyFill="1" applyBorder="1" applyAlignment="1">
      <alignment horizontal="center" vertical="center" wrapText="1"/>
    </xf>
    <xf numFmtId="0" fontId="9" fillId="3" borderId="332" xfId="0" applyFont="1" applyFill="1" applyBorder="1" applyAlignment="1">
      <alignment horizontal="left" vertical="center" wrapText="1" indent="2"/>
    </xf>
    <xf numFmtId="1" fontId="9" fillId="3" borderId="333" xfId="65" applyNumberFormat="1" applyFont="1" applyFill="1" applyBorder="1" applyAlignment="1">
      <alignment horizontal="center" vertical="center" wrapText="1"/>
    </xf>
    <xf numFmtId="1" fontId="9" fillId="3" borderId="334" xfId="65" applyNumberFormat="1" applyFont="1" applyFill="1" applyBorder="1" applyAlignment="1">
      <alignment horizontal="center" vertical="center" wrapText="1"/>
    </xf>
    <xf numFmtId="1" fontId="9" fillId="3" borderId="335" xfId="65" applyNumberFormat="1" applyFont="1" applyFill="1" applyBorder="1" applyAlignment="1">
      <alignment horizontal="center" vertical="center" wrapText="1"/>
    </xf>
    <xf numFmtId="0" fontId="15" fillId="3" borderId="0" xfId="0" applyFont="1" applyFill="1" applyAlignment="1">
      <alignment vertical="center" wrapText="1"/>
    </xf>
    <xf numFmtId="0" fontId="14" fillId="3" borderId="0" xfId="0" applyFont="1" applyFill="1" applyAlignment="1">
      <alignment vertical="center" wrapText="1"/>
    </xf>
    <xf numFmtId="0" fontId="14" fillId="3" borderId="0" xfId="0" applyFont="1" applyFill="1" applyAlignment="1">
      <alignment vertical="center"/>
    </xf>
    <xf numFmtId="0" fontId="10" fillId="3" borderId="0" xfId="63" applyFont="1" applyFill="1" applyAlignment="1">
      <alignment vertical="center" wrapText="1"/>
    </xf>
    <xf numFmtId="0" fontId="15" fillId="3" borderId="0" xfId="0" applyFont="1" applyFill="1"/>
    <xf numFmtId="0" fontId="15" fillId="3" borderId="0" xfId="0" applyFont="1" applyFill="1" applyAlignment="1">
      <alignment wrapText="1"/>
    </xf>
    <xf numFmtId="0" fontId="151" fillId="0" borderId="0" xfId="63" applyFont="1" applyAlignment="1">
      <alignment vertical="center"/>
    </xf>
    <xf numFmtId="0" fontId="151" fillId="3" borderId="0" xfId="63" applyFont="1" applyFill="1" applyAlignment="1">
      <alignment vertical="center"/>
    </xf>
    <xf numFmtId="0" fontId="44" fillId="3" borderId="0" xfId="63" applyFont="1" applyFill="1" applyAlignment="1">
      <alignment horizontal="left" vertical="center" wrapText="1"/>
    </xf>
    <xf numFmtId="0" fontId="107" fillId="3" borderId="0" xfId="63" applyFill="1" applyAlignment="1">
      <alignment vertical="center"/>
    </xf>
    <xf numFmtId="0" fontId="3" fillId="3" borderId="0" xfId="63" applyFont="1" applyFill="1" applyAlignment="1">
      <alignment vertical="center"/>
    </xf>
    <xf numFmtId="0" fontId="1" fillId="3" borderId="0" xfId="64" applyFill="1"/>
    <xf numFmtId="0" fontId="25" fillId="3" borderId="53" xfId="0" applyFont="1" applyFill="1" applyBorder="1" applyAlignment="1">
      <alignment horizontal="left" vertical="center"/>
    </xf>
    <xf numFmtId="3" fontId="25" fillId="3" borderId="120" xfId="65" applyNumberFormat="1" applyFont="1" applyFill="1" applyBorder="1" applyAlignment="1">
      <alignment horizontal="center" vertical="center" wrapText="1"/>
    </xf>
    <xf numFmtId="3" fontId="25" fillId="3" borderId="336" xfId="65" applyNumberFormat="1" applyFont="1" applyFill="1" applyBorder="1" applyAlignment="1">
      <alignment horizontal="center" vertical="center" wrapText="1"/>
    </xf>
    <xf numFmtId="0" fontId="30" fillId="3" borderId="324" xfId="0" applyFont="1" applyFill="1" applyBorder="1" applyAlignment="1">
      <alignment horizontal="left" vertical="center" indent="1"/>
    </xf>
    <xf numFmtId="0" fontId="9" fillId="3" borderId="328" xfId="0" applyFont="1" applyFill="1" applyBorder="1" applyAlignment="1">
      <alignment horizontal="left" vertical="center" indent="2"/>
    </xf>
    <xf numFmtId="3" fontId="9" fillId="3" borderId="330" xfId="65" applyNumberFormat="1" applyFont="1" applyFill="1" applyBorder="1" applyAlignment="1">
      <alignment horizontal="center" vertical="center" wrapText="1"/>
    </xf>
    <xf numFmtId="3" fontId="9" fillId="3" borderId="331" xfId="65" applyNumberFormat="1" applyFont="1" applyFill="1" applyBorder="1" applyAlignment="1">
      <alignment horizontal="center" vertical="center" wrapText="1"/>
    </xf>
    <xf numFmtId="0" fontId="9" fillId="3" borderId="337" xfId="0" applyFont="1" applyFill="1" applyBorder="1" applyAlignment="1">
      <alignment horizontal="left" vertical="center" indent="2"/>
    </xf>
    <xf numFmtId="1" fontId="9" fillId="3" borderId="338" xfId="65" applyNumberFormat="1" applyFont="1" applyFill="1" applyBorder="1" applyAlignment="1">
      <alignment horizontal="center" vertical="center" wrapText="1"/>
    </xf>
    <xf numFmtId="3" fontId="9" fillId="3" borderId="338" xfId="65" applyNumberFormat="1" applyFont="1" applyFill="1" applyBorder="1" applyAlignment="1">
      <alignment horizontal="center" vertical="center" wrapText="1"/>
    </xf>
    <xf numFmtId="3" fontId="9" fillId="3" borderId="339" xfId="65" applyNumberFormat="1" applyFont="1" applyFill="1" applyBorder="1" applyAlignment="1">
      <alignment horizontal="center" vertical="center" wrapText="1"/>
    </xf>
    <xf numFmtId="0" fontId="15" fillId="3" borderId="0" xfId="28" applyFont="1" applyFill="1"/>
    <xf numFmtId="0" fontId="16" fillId="3" borderId="0" xfId="63" applyFont="1" applyFill="1" applyAlignment="1">
      <alignment vertical="center"/>
    </xf>
    <xf numFmtId="0" fontId="152" fillId="3" borderId="0" xfId="63" applyFont="1" applyFill="1" applyAlignment="1">
      <alignment vertical="center"/>
    </xf>
    <xf numFmtId="0" fontId="44" fillId="3" borderId="0" xfId="63" applyFont="1" applyFill="1" applyAlignment="1">
      <alignment horizontal="left" wrapText="1"/>
    </xf>
    <xf numFmtId="0" fontId="107" fillId="3" borderId="0" xfId="63" applyFill="1"/>
    <xf numFmtId="0" fontId="1" fillId="3" borderId="0" xfId="28" applyFill="1"/>
    <xf numFmtId="0" fontId="25" fillId="2" borderId="340" xfId="28" applyFont="1" applyFill="1" applyBorder="1" applyAlignment="1">
      <alignment horizontal="center" vertical="center" wrapText="1"/>
    </xf>
    <xf numFmtId="0" fontId="25" fillId="3" borderId="341" xfId="28" applyFont="1" applyFill="1" applyBorder="1" applyAlignment="1">
      <alignment vertical="center"/>
    </xf>
    <xf numFmtId="164" fontId="9" fillId="0" borderId="342" xfId="65" applyNumberFormat="1" applyFont="1" applyFill="1" applyBorder="1" applyAlignment="1">
      <alignment horizontal="center" vertical="center" wrapText="1"/>
    </xf>
    <xf numFmtId="164" fontId="9" fillId="0" borderId="343" xfId="65" applyNumberFormat="1" applyFont="1" applyFill="1" applyBorder="1" applyAlignment="1">
      <alignment horizontal="center" vertical="center" wrapText="1"/>
    </xf>
    <xf numFmtId="164" fontId="9" fillId="3" borderId="344" xfId="65" applyNumberFormat="1" applyFont="1" applyFill="1" applyBorder="1" applyAlignment="1">
      <alignment horizontal="center" vertical="center" wrapText="1"/>
    </xf>
    <xf numFmtId="203" fontId="30" fillId="3" borderId="345" xfId="28" applyNumberFormat="1" applyFont="1" applyFill="1" applyBorder="1" applyAlignment="1">
      <alignment vertical="center"/>
    </xf>
    <xf numFmtId="10" fontId="30" fillId="0" borderId="346" xfId="0" applyNumberFormat="1" applyFont="1" applyBorder="1" applyAlignment="1">
      <alignment horizontal="center" vertical="center" wrapText="1"/>
    </xf>
    <xf numFmtId="10" fontId="30" fillId="0" borderId="347" xfId="0" applyNumberFormat="1" applyFont="1" applyBorder="1" applyAlignment="1">
      <alignment horizontal="center" vertical="center" wrapText="1"/>
    </xf>
    <xf numFmtId="10" fontId="30" fillId="3" borderId="348" xfId="5" applyNumberFormat="1" applyFont="1" applyFill="1" applyBorder="1" applyAlignment="1">
      <alignment horizontal="center" vertical="center" wrapText="1"/>
    </xf>
    <xf numFmtId="0" fontId="25" fillId="3" borderId="324" xfId="28" applyFont="1" applyFill="1" applyBorder="1" applyAlignment="1">
      <alignment vertical="center"/>
    </xf>
    <xf numFmtId="164" fontId="9" fillId="0" borderId="325" xfId="65" applyNumberFormat="1" applyFont="1" applyFill="1" applyBorder="1" applyAlignment="1">
      <alignment horizontal="center" vertical="center" wrapText="1"/>
    </xf>
    <xf numFmtId="164" fontId="9" fillId="0" borderId="326" xfId="65" applyNumberFormat="1" applyFont="1" applyFill="1" applyBorder="1" applyAlignment="1">
      <alignment horizontal="center" vertical="center" wrapText="1"/>
    </xf>
    <xf numFmtId="164" fontId="9" fillId="3" borderId="349" xfId="65" applyNumberFormat="1" applyFont="1" applyFill="1" applyBorder="1" applyAlignment="1">
      <alignment horizontal="center" vertical="center" wrapText="1"/>
    </xf>
    <xf numFmtId="203" fontId="30" fillId="3" borderId="332" xfId="28" applyNumberFormat="1" applyFont="1" applyFill="1" applyBorder="1" applyAlignment="1">
      <alignment horizontal="left" vertical="center" wrapText="1"/>
    </xf>
    <xf numFmtId="168" fontId="30" fillId="0" borderId="350" xfId="0" applyNumberFormat="1" applyFont="1" applyBorder="1" applyAlignment="1">
      <alignment horizontal="center" vertical="center" wrapText="1"/>
    </xf>
    <xf numFmtId="168" fontId="30" fillId="0" borderId="338" xfId="0" applyNumberFormat="1" applyFont="1" applyBorder="1" applyAlignment="1">
      <alignment horizontal="center" vertical="center" wrapText="1"/>
    </xf>
    <xf numFmtId="168" fontId="30" fillId="3" borderId="339" xfId="5" applyNumberFormat="1" applyFont="1" applyFill="1" applyBorder="1" applyAlignment="1">
      <alignment horizontal="center" vertical="center" wrapText="1"/>
    </xf>
    <xf numFmtId="167" fontId="15" fillId="3" borderId="0" xfId="65" applyNumberFormat="1" applyFont="1" applyFill="1"/>
    <xf numFmtId="203" fontId="152" fillId="3" borderId="0" xfId="63" applyNumberFormat="1" applyFont="1" applyFill="1" applyAlignment="1">
      <alignment horizontal="left" vertical="center"/>
    </xf>
    <xf numFmtId="0" fontId="15" fillId="3" borderId="0" xfId="64" applyFont="1" applyFill="1" applyAlignment="1">
      <alignment vertical="center"/>
    </xf>
    <xf numFmtId="2" fontId="15" fillId="3" borderId="0" xfId="28" applyNumberFormat="1" applyFont="1" applyFill="1"/>
    <xf numFmtId="2" fontId="15" fillId="3" borderId="0" xfId="65" applyNumberFormat="1" applyFont="1" applyFill="1"/>
    <xf numFmtId="172" fontId="15" fillId="3" borderId="0" xfId="28" applyNumberFormat="1" applyFont="1" applyFill="1"/>
    <xf numFmtId="43" fontId="15" fillId="3" borderId="0" xfId="28" applyNumberFormat="1" applyFont="1" applyFill="1"/>
    <xf numFmtId="164" fontId="107" fillId="3" borderId="0" xfId="63" applyNumberFormat="1" applyFill="1" applyAlignment="1">
      <alignment vertical="center"/>
    </xf>
    <xf numFmtId="2" fontId="107" fillId="3" borderId="0" xfId="63" applyNumberFormat="1" applyFill="1" applyAlignment="1">
      <alignment vertical="center"/>
    </xf>
    <xf numFmtId="10" fontId="107" fillId="3" borderId="0" xfId="63" applyNumberFormat="1" applyFill="1" applyAlignment="1">
      <alignment vertical="center"/>
    </xf>
    <xf numFmtId="1" fontId="107" fillId="3" borderId="0" xfId="63" applyNumberFormat="1" applyFill="1" applyAlignment="1">
      <alignment vertical="center"/>
    </xf>
    <xf numFmtId="0" fontId="126" fillId="3" borderId="0" xfId="14" applyFont="1" applyFill="1" applyAlignment="1">
      <alignment vertical="center"/>
    </xf>
    <xf numFmtId="0" fontId="8" fillId="3" borderId="0" xfId="14" applyFont="1" applyFill="1" applyAlignment="1">
      <alignment horizontal="center" vertical="center"/>
    </xf>
    <xf numFmtId="0" fontId="39" fillId="3" borderId="0" xfId="14" applyFont="1" applyFill="1" applyAlignment="1">
      <alignment horizontal="right" vertical="center"/>
    </xf>
    <xf numFmtId="0" fontId="150" fillId="3" borderId="0" xfId="14" applyFont="1" applyFill="1" applyAlignment="1">
      <alignment horizontal="right" vertical="center"/>
    </xf>
    <xf numFmtId="49" fontId="7" fillId="2" borderId="211" xfId="55" applyNumberFormat="1" applyFont="1" applyFill="1" applyBorder="1" applyAlignment="1">
      <alignment horizontal="center" vertical="center" wrapText="1"/>
    </xf>
    <xf numFmtId="0" fontId="7" fillId="2" borderId="139" xfId="55" applyFont="1" applyFill="1" applyBorder="1" applyAlignment="1">
      <alignment horizontal="center" vertical="center" wrapText="1"/>
    </xf>
    <xf numFmtId="49" fontId="7" fillId="2" borderId="139" xfId="55" applyNumberFormat="1" applyFont="1" applyFill="1" applyBorder="1" applyAlignment="1">
      <alignment horizontal="center" vertical="center"/>
    </xf>
    <xf numFmtId="49" fontId="7" fillId="2" borderId="351" xfId="55" applyNumberFormat="1" applyFont="1" applyFill="1" applyBorder="1" applyAlignment="1">
      <alignment horizontal="center" vertical="center" wrapText="1"/>
    </xf>
    <xf numFmtId="0" fontId="7" fillId="2" borderId="43" xfId="55" applyFont="1" applyFill="1" applyBorder="1" applyAlignment="1">
      <alignment horizontal="center" vertical="center"/>
    </xf>
    <xf numFmtId="0" fontId="8" fillId="2" borderId="5" xfId="55" applyFont="1" applyFill="1" applyBorder="1" applyAlignment="1">
      <alignment vertical="center" wrapText="1"/>
    </xf>
    <xf numFmtId="200" fontId="8" fillId="3" borderId="5" xfId="66" applyNumberFormat="1" applyFont="1" applyFill="1" applyBorder="1" applyAlignment="1">
      <alignment horizontal="center" vertical="center"/>
    </xf>
    <xf numFmtId="3" fontId="8" fillId="3" borderId="5" xfId="66" applyNumberFormat="1" applyFont="1" applyFill="1" applyBorder="1" applyAlignment="1">
      <alignment horizontal="center" vertical="center"/>
    </xf>
    <xf numFmtId="200" fontId="8" fillId="3" borderId="68" xfId="66" applyNumberFormat="1" applyFont="1" applyFill="1" applyBorder="1" applyAlignment="1">
      <alignment horizontal="center" vertical="center"/>
    </xf>
    <xf numFmtId="200" fontId="8" fillId="3" borderId="64" xfId="66" applyNumberFormat="1" applyFont="1" applyFill="1" applyBorder="1" applyAlignment="1">
      <alignment horizontal="center" vertical="center"/>
    </xf>
    <xf numFmtId="200" fontId="8" fillId="3" borderId="46" xfId="66" applyNumberFormat="1" applyFont="1" applyFill="1" applyBorder="1" applyAlignment="1">
      <alignment horizontal="center" vertical="center"/>
    </xf>
    <xf numFmtId="0" fontId="8" fillId="3" borderId="0" xfId="14" applyFont="1" applyFill="1" applyAlignment="1">
      <alignment vertical="center" wrapText="1"/>
    </xf>
    <xf numFmtId="3" fontId="8" fillId="3" borderId="68" xfId="66" applyNumberFormat="1" applyFont="1" applyFill="1" applyBorder="1" applyAlignment="1">
      <alignment horizontal="center" vertical="center"/>
    </xf>
    <xf numFmtId="0" fontId="8" fillId="3" borderId="0" xfId="14" applyFont="1" applyFill="1" applyAlignment="1">
      <alignment horizontal="center" vertical="center" wrapText="1"/>
    </xf>
    <xf numFmtId="0" fontId="7" fillId="2" borderId="43" xfId="55" applyFont="1" applyFill="1" applyBorder="1" applyAlignment="1">
      <alignment horizontal="center" vertical="top"/>
    </xf>
    <xf numFmtId="0" fontId="8" fillId="2" borderId="5" xfId="55" applyFont="1" applyFill="1" applyBorder="1" applyAlignment="1">
      <alignment vertical="top" wrapText="1"/>
    </xf>
    <xf numFmtId="3" fontId="8" fillId="3" borderId="5" xfId="59" applyNumberFormat="1" applyFont="1" applyFill="1" applyBorder="1" applyAlignment="1">
      <alignment horizontal="center" vertical="top"/>
    </xf>
    <xf numFmtId="175" fontId="54" fillId="3" borderId="0" xfId="60" applyNumberFormat="1" applyFont="1" applyFill="1" applyAlignment="1">
      <alignment vertical="center" wrapText="1"/>
    </xf>
    <xf numFmtId="175" fontId="7" fillId="3" borderId="0" xfId="60" applyNumberFormat="1" applyFont="1" applyFill="1" applyAlignment="1">
      <alignment vertical="center" wrapText="1"/>
    </xf>
    <xf numFmtId="200" fontId="39" fillId="3" borderId="5" xfId="66" applyNumberFormat="1" applyFont="1" applyFill="1" applyBorder="1" applyAlignment="1">
      <alignment horizontal="center" vertical="center"/>
    </xf>
    <xf numFmtId="0" fontId="7" fillId="2" borderId="227" xfId="55" applyFont="1" applyFill="1" applyBorder="1" applyAlignment="1">
      <alignment horizontal="center" vertical="center"/>
    </xf>
    <xf numFmtId="0" fontId="8" fillId="2" borderId="352" xfId="55" applyFont="1" applyFill="1" applyBorder="1" applyAlignment="1">
      <alignment vertical="center" wrapText="1"/>
    </xf>
    <xf numFmtId="3" fontId="8" fillId="3" borderId="64" xfId="66" applyNumberFormat="1" applyFont="1" applyFill="1" applyBorder="1" applyAlignment="1">
      <alignment horizontal="center" vertical="center"/>
    </xf>
    <xf numFmtId="3" fontId="8" fillId="3" borderId="46" xfId="66" applyNumberFormat="1" applyFont="1" applyFill="1" applyBorder="1" applyAlignment="1">
      <alignment horizontal="center" vertical="center"/>
    </xf>
    <xf numFmtId="3" fontId="7" fillId="3" borderId="166" xfId="55" applyNumberFormat="1" applyFont="1" applyFill="1" applyBorder="1" applyAlignment="1">
      <alignment horizontal="center" vertical="center"/>
    </xf>
    <xf numFmtId="3" fontId="7" fillId="3" borderId="245" xfId="55" applyNumberFormat="1" applyFont="1" applyFill="1" applyBorder="1" applyAlignment="1">
      <alignment horizontal="center" vertical="center"/>
    </xf>
    <xf numFmtId="3" fontId="7" fillId="3" borderId="316" xfId="55" applyNumberFormat="1" applyFont="1" applyFill="1" applyBorder="1" applyAlignment="1">
      <alignment horizontal="center" vertical="center"/>
    </xf>
    <xf numFmtId="3" fontId="7" fillId="3" borderId="246" xfId="55" applyNumberFormat="1" applyFont="1" applyFill="1" applyBorder="1" applyAlignment="1">
      <alignment horizontal="center" vertical="center"/>
    </xf>
    <xf numFmtId="0" fontId="39" fillId="3" borderId="0" xfId="14" applyFont="1" applyFill="1" applyAlignment="1">
      <alignment vertical="center"/>
    </xf>
    <xf numFmtId="3" fontId="10" fillId="3" borderId="0" xfId="55" applyNumberFormat="1" applyFont="1" applyFill="1" applyAlignment="1">
      <alignment vertical="center"/>
    </xf>
    <xf numFmtId="0" fontId="39" fillId="3" borderId="0" xfId="14" applyFont="1" applyFill="1"/>
    <xf numFmtId="175" fontId="39" fillId="3" borderId="0" xfId="14" applyNumberFormat="1" applyFont="1" applyFill="1" applyAlignment="1">
      <alignment horizontal="center" vertical="center"/>
    </xf>
    <xf numFmtId="3" fontId="8" fillId="3" borderId="0" xfId="14" applyNumberFormat="1" applyFont="1" applyFill="1" applyAlignment="1">
      <alignment vertical="center"/>
    </xf>
    <xf numFmtId="49" fontId="7" fillId="2" borderId="85" xfId="55" applyNumberFormat="1" applyFont="1" applyFill="1" applyBorder="1" applyAlignment="1">
      <alignment horizontal="center" vertical="center" wrapText="1"/>
    </xf>
    <xf numFmtId="3" fontId="7" fillId="3" borderId="5" xfId="14" applyNumberFormat="1" applyFont="1" applyFill="1" applyBorder="1" applyAlignment="1">
      <alignment horizontal="center" vertical="center"/>
    </xf>
    <xf numFmtId="3" fontId="7" fillId="0" borderId="60" xfId="60" applyNumberFormat="1" applyFont="1" applyFill="1" applyBorder="1" applyAlignment="1">
      <alignment horizontal="center" vertical="center"/>
    </xf>
    <xf numFmtId="3" fontId="7" fillId="0" borderId="354" xfId="60" applyNumberFormat="1" applyFont="1" applyFill="1" applyBorder="1" applyAlignment="1">
      <alignment horizontal="center" vertical="center"/>
    </xf>
    <xf numFmtId="0" fontId="7" fillId="3" borderId="0" xfId="14" applyFont="1" applyFill="1" applyAlignment="1">
      <alignment vertical="center"/>
    </xf>
    <xf numFmtId="3" fontId="7" fillId="3" borderId="5" xfId="59" applyNumberFormat="1" applyFont="1" applyFill="1" applyBorder="1" applyAlignment="1">
      <alignment horizontal="center" vertical="center"/>
    </xf>
    <xf numFmtId="3" fontId="7" fillId="3" borderId="0" xfId="59" applyNumberFormat="1" applyFont="1" applyFill="1" applyBorder="1" applyAlignment="1">
      <alignment horizontal="center" vertical="center"/>
    </xf>
    <xf numFmtId="3" fontId="7" fillId="3" borderId="64" xfId="59" applyNumberFormat="1" applyFont="1" applyFill="1" applyBorder="1" applyAlignment="1">
      <alignment horizontal="center" vertical="center"/>
    </xf>
    <xf numFmtId="3" fontId="7" fillId="3" borderId="291" xfId="59" applyNumberFormat="1" applyFont="1" applyFill="1" applyBorder="1" applyAlignment="1">
      <alignment horizontal="center" vertical="center"/>
    </xf>
    <xf numFmtId="3" fontId="8" fillId="3" borderId="0" xfId="59" applyNumberFormat="1" applyFont="1" applyFill="1" applyBorder="1" applyAlignment="1">
      <alignment horizontal="center" vertical="center"/>
    </xf>
    <xf numFmtId="3" fontId="8" fillId="3" borderId="291" xfId="59" applyNumberFormat="1" applyFont="1" applyFill="1" applyBorder="1" applyAlignment="1">
      <alignment horizontal="center" vertical="center"/>
    </xf>
    <xf numFmtId="200" fontId="8" fillId="3" borderId="291" xfId="59" applyNumberFormat="1" applyFont="1" applyFill="1" applyBorder="1" applyAlignment="1">
      <alignment horizontal="center" vertical="center"/>
    </xf>
    <xf numFmtId="0" fontId="7" fillId="2" borderId="43" xfId="55" applyFont="1" applyFill="1" applyBorder="1" applyAlignment="1">
      <alignment horizontal="left" vertical="center"/>
    </xf>
    <xf numFmtId="0" fontId="8" fillId="2" borderId="319" xfId="55" applyFont="1" applyFill="1" applyBorder="1" applyAlignment="1">
      <alignment vertical="center"/>
    </xf>
    <xf numFmtId="200" fontId="8" fillId="3" borderId="0" xfId="59" applyNumberFormat="1" applyFont="1" applyFill="1" applyBorder="1" applyAlignment="1">
      <alignment horizontal="center" vertical="center"/>
    </xf>
    <xf numFmtId="201" fontId="8" fillId="3" borderId="0" xfId="59" applyNumberFormat="1" applyFont="1" applyFill="1" applyBorder="1" applyAlignment="1">
      <alignment horizontal="center" vertical="center"/>
    </xf>
    <xf numFmtId="0" fontId="8" fillId="2" borderId="23" xfId="14" applyFont="1" applyFill="1" applyBorder="1" applyAlignment="1">
      <alignment horizontal="left" vertical="center"/>
    </xf>
    <xf numFmtId="0" fontId="8" fillId="2" borderId="43" xfId="55" applyFont="1" applyFill="1" applyBorder="1" applyAlignment="1">
      <alignment horizontal="left" vertical="center"/>
    </xf>
    <xf numFmtId="201" fontId="8" fillId="3" borderId="291" xfId="59" applyNumberFormat="1" applyFont="1" applyFill="1" applyBorder="1" applyAlignment="1">
      <alignment horizontal="center" vertical="center"/>
    </xf>
    <xf numFmtId="0" fontId="7" fillId="2" borderId="44" xfId="55" applyFont="1" applyFill="1" applyBorder="1" applyAlignment="1">
      <alignment horizontal="left" vertical="center"/>
    </xf>
    <xf numFmtId="0" fontId="8" fillId="2" borderId="355" xfId="55" applyFont="1" applyFill="1" applyBorder="1" applyAlignment="1">
      <alignment vertical="center"/>
    </xf>
    <xf numFmtId="200" fontId="7" fillId="3" borderId="10" xfId="59" applyNumberFormat="1" applyFont="1" applyFill="1" applyBorder="1" applyAlignment="1">
      <alignment horizontal="center" vertical="center"/>
    </xf>
    <xf numFmtId="3" fontId="7" fillId="3" borderId="10" xfId="66" applyNumberFormat="1" applyFont="1" applyFill="1" applyBorder="1" applyAlignment="1">
      <alignment horizontal="center" vertical="center"/>
    </xf>
    <xf numFmtId="3" fontId="7" fillId="3" borderId="356" xfId="59" applyNumberFormat="1" applyFont="1" applyFill="1" applyBorder="1" applyAlignment="1">
      <alignment horizontal="center" vertical="center"/>
    </xf>
    <xf numFmtId="0" fontId="6" fillId="3" borderId="0" xfId="55" applyFont="1" applyFill="1" applyAlignment="1">
      <alignment horizontal="left"/>
    </xf>
    <xf numFmtId="1" fontId="8" fillId="3" borderId="0" xfId="14" applyNumberFormat="1" applyFont="1" applyFill="1" applyAlignment="1">
      <alignment horizontal="center" vertical="center"/>
    </xf>
    <xf numFmtId="3" fontId="8" fillId="3" borderId="0" xfId="14" applyNumberFormat="1" applyFont="1" applyFill="1" applyAlignment="1">
      <alignment horizontal="center" vertical="center"/>
    </xf>
    <xf numFmtId="0" fontId="3" fillId="0" borderId="0" xfId="67" applyFont="1" applyAlignment="1">
      <alignment vertical="center"/>
    </xf>
    <xf numFmtId="0" fontId="3" fillId="3" borderId="0" xfId="67" applyFont="1" applyFill="1" applyAlignment="1">
      <alignment vertical="center"/>
    </xf>
    <xf numFmtId="0" fontId="130" fillId="3" borderId="0" xfId="67" applyFont="1" applyFill="1"/>
    <xf numFmtId="0" fontId="1" fillId="3" borderId="0" xfId="28" applyFill="1" applyAlignment="1">
      <alignment vertical="center"/>
    </xf>
    <xf numFmtId="0" fontId="10" fillId="3" borderId="48" xfId="28" applyFont="1" applyFill="1" applyBorder="1" applyAlignment="1">
      <alignment horizontal="right" vertical="center"/>
    </xf>
    <xf numFmtId="0" fontId="10" fillId="3" borderId="48" xfId="28" applyFont="1" applyFill="1" applyBorder="1" applyAlignment="1">
      <alignment horizontal="right"/>
    </xf>
    <xf numFmtId="0" fontId="25" fillId="2" borderId="1" xfId="28" applyFont="1" applyFill="1" applyBorder="1" applyAlignment="1">
      <alignment horizontal="center" vertical="center" wrapText="1"/>
    </xf>
    <xf numFmtId="0" fontId="25" fillId="2" borderId="14" xfId="28"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25" fillId="2" borderId="87" xfId="28" applyFont="1" applyFill="1" applyBorder="1" applyAlignment="1">
      <alignment horizontal="center" vertical="center"/>
    </xf>
    <xf numFmtId="0" fontId="9" fillId="3" borderId="45" xfId="28" applyFont="1" applyFill="1" applyBorder="1" applyAlignment="1">
      <alignment vertical="center"/>
    </xf>
    <xf numFmtId="167" fontId="9" fillId="3" borderId="92" xfId="65" applyNumberFormat="1" applyFont="1" applyFill="1" applyBorder="1" applyAlignment="1">
      <alignment vertical="center"/>
    </xf>
    <xf numFmtId="167" fontId="9" fillId="3" borderId="93" xfId="65" applyNumberFormat="1" applyFont="1" applyFill="1" applyBorder="1" applyAlignment="1">
      <alignment vertical="center"/>
    </xf>
    <xf numFmtId="0" fontId="25" fillId="2" borderId="4" xfId="28" applyFont="1" applyFill="1" applyBorder="1" applyAlignment="1">
      <alignment horizontal="center" vertical="center"/>
    </xf>
    <xf numFmtId="167" fontId="9" fillId="3" borderId="5" xfId="65" applyNumberFormat="1" applyFont="1" applyFill="1" applyBorder="1" applyAlignment="1">
      <alignment horizontal="center" vertical="center"/>
    </xf>
    <xf numFmtId="167" fontId="9" fillId="3" borderId="46" xfId="65" applyNumberFormat="1" applyFont="1" applyFill="1" applyBorder="1" applyAlignment="1">
      <alignment horizontal="center" vertical="center"/>
    </xf>
    <xf numFmtId="173" fontId="9" fillId="3" borderId="5" xfId="65" applyNumberFormat="1" applyFont="1" applyFill="1" applyBorder="1" applyAlignment="1">
      <alignment horizontal="center" vertical="center"/>
    </xf>
    <xf numFmtId="43" fontId="9" fillId="3" borderId="5" xfId="65" applyFont="1" applyFill="1" applyBorder="1" applyAlignment="1">
      <alignment horizontal="center" vertical="center"/>
    </xf>
    <xf numFmtId="167" fontId="9" fillId="0" borderId="46" xfId="65" applyNumberFormat="1" applyFont="1" applyFill="1" applyBorder="1" applyAlignment="1">
      <alignment horizontal="left" vertical="center" indent="1"/>
    </xf>
    <xf numFmtId="0" fontId="25" fillId="2" borderId="9" xfId="28" applyFont="1" applyFill="1" applyBorder="1" applyAlignment="1">
      <alignment horizontal="center" vertical="center"/>
    </xf>
    <xf numFmtId="0" fontId="9" fillId="3" borderId="48" xfId="28" applyFont="1" applyFill="1" applyBorder="1" applyAlignment="1">
      <alignment vertical="center"/>
    </xf>
    <xf numFmtId="167" fontId="9" fillId="3" borderId="10" xfId="65" applyNumberFormat="1" applyFont="1" applyFill="1" applyBorder="1" applyAlignment="1">
      <alignment horizontal="center" vertical="center"/>
    </xf>
    <xf numFmtId="167" fontId="9" fillId="3" borderId="47" xfId="65" applyNumberFormat="1" applyFont="1" applyFill="1" applyBorder="1" applyAlignment="1">
      <alignment horizontal="center" vertical="center"/>
    </xf>
    <xf numFmtId="167" fontId="25" fillId="2" borderId="2" xfId="65" applyNumberFormat="1" applyFont="1" applyFill="1" applyBorder="1" applyAlignment="1"/>
    <xf numFmtId="167" fontId="25" fillId="2" borderId="3" xfId="65" applyNumberFormat="1" applyFont="1" applyFill="1" applyBorder="1" applyAlignment="1"/>
    <xf numFmtId="0" fontId="16" fillId="3" borderId="0" xfId="67" applyFont="1" applyFill="1"/>
    <xf numFmtId="0" fontId="10" fillId="3" borderId="0" xfId="63" applyFont="1" applyFill="1" applyAlignment="1">
      <alignment vertical="center"/>
    </xf>
    <xf numFmtId="0" fontId="10" fillId="3" borderId="0" xfId="14" applyFont="1" applyFill="1" applyAlignment="1">
      <alignment horizontal="left" wrapText="1"/>
    </xf>
    <xf numFmtId="0" fontId="107" fillId="3" borderId="0" xfId="67" applyFill="1"/>
    <xf numFmtId="0" fontId="145" fillId="3" borderId="0" xfId="64" applyFont="1" applyFill="1" applyAlignment="1">
      <alignment vertical="center"/>
    </xf>
    <xf numFmtId="0" fontId="153" fillId="3" borderId="0" xfId="64" applyFont="1" applyFill="1" applyAlignment="1">
      <alignment horizontal="left" vertical="center"/>
    </xf>
    <xf numFmtId="0" fontId="10" fillId="3" borderId="0" xfId="64" applyFont="1" applyFill="1" applyAlignment="1">
      <alignment horizontal="right" vertical="center"/>
    </xf>
    <xf numFmtId="0" fontId="7" fillId="23" borderId="309" xfId="64" applyFont="1" applyFill="1" applyBorder="1" applyAlignment="1">
      <alignment horizontal="center" vertical="center" wrapText="1"/>
    </xf>
    <xf numFmtId="0" fontId="7" fillId="23" borderId="74" xfId="64" applyFont="1" applyFill="1" applyBorder="1" applyAlignment="1">
      <alignment horizontal="center" vertical="center" wrapText="1"/>
    </xf>
    <xf numFmtId="0" fontId="7" fillId="23" borderId="184" xfId="64" applyFont="1" applyFill="1" applyBorder="1" applyAlignment="1">
      <alignment horizontal="center" vertical="center" wrapText="1"/>
    </xf>
    <xf numFmtId="0" fontId="7" fillId="23" borderId="62" xfId="64" applyFont="1" applyFill="1" applyBorder="1" applyAlignment="1">
      <alignment horizontal="center" vertical="center" wrapText="1"/>
    </xf>
    <xf numFmtId="3" fontId="7" fillId="23" borderId="74" xfId="64" applyNumberFormat="1" applyFont="1" applyFill="1" applyBorder="1" applyAlignment="1">
      <alignment horizontal="center" vertical="center" wrapText="1"/>
    </xf>
    <xf numFmtId="3" fontId="7" fillId="23" borderId="184" xfId="64" applyNumberFormat="1" applyFont="1" applyFill="1" applyBorder="1" applyAlignment="1">
      <alignment horizontal="center" vertical="center" wrapText="1"/>
    </xf>
    <xf numFmtId="0" fontId="1" fillId="0" borderId="0" xfId="64" applyAlignment="1">
      <alignment vertical="center"/>
    </xf>
    <xf numFmtId="3" fontId="1" fillId="3" borderId="0" xfId="64" applyNumberFormat="1" applyFill="1" applyAlignment="1">
      <alignment vertical="center"/>
    </xf>
    <xf numFmtId="0" fontId="30" fillId="3" borderId="99" xfId="64" applyFont="1" applyFill="1" applyBorder="1" applyAlignment="1">
      <alignment horizontal="left" vertical="center" wrapText="1" indent="1"/>
    </xf>
    <xf numFmtId="3" fontId="9" fillId="3" borderId="86" xfId="64" applyNumberFormat="1" applyFont="1" applyFill="1" applyBorder="1" applyAlignment="1">
      <alignment horizontal="center" vertical="center" wrapText="1"/>
    </xf>
    <xf numFmtId="3" fontId="9" fillId="3" borderId="57" xfId="64" applyNumberFormat="1" applyFont="1" applyFill="1" applyBorder="1" applyAlignment="1">
      <alignment horizontal="center" vertical="center" wrapText="1"/>
    </xf>
    <xf numFmtId="0" fontId="30" fillId="3" borderId="62" xfId="64" applyFont="1" applyFill="1" applyBorder="1" applyAlignment="1">
      <alignment horizontal="left" vertical="center" wrapText="1" indent="1"/>
    </xf>
    <xf numFmtId="0" fontId="9" fillId="3" borderId="4" xfId="64" applyFont="1" applyFill="1" applyBorder="1" applyAlignment="1">
      <alignment horizontal="left" vertical="center" wrapText="1" indent="2"/>
    </xf>
    <xf numFmtId="3" fontId="9" fillId="3" borderId="5" xfId="64" applyNumberFormat="1" applyFont="1" applyFill="1" applyBorder="1" applyAlignment="1">
      <alignment horizontal="center" vertical="center" wrapText="1"/>
    </xf>
    <xf numFmtId="3" fontId="9" fillId="3" borderId="46" xfId="64" applyNumberFormat="1" applyFont="1" applyFill="1" applyBorder="1" applyAlignment="1">
      <alignment horizontal="center" vertical="center" wrapText="1"/>
    </xf>
    <xf numFmtId="0" fontId="9" fillId="3" borderId="23" xfId="64" applyFont="1" applyFill="1" applyBorder="1" applyAlignment="1">
      <alignment horizontal="left" vertical="center" wrapText="1" indent="2"/>
    </xf>
    <xf numFmtId="0" fontId="9" fillId="3" borderId="9" xfId="64" applyFont="1" applyFill="1" applyBorder="1" applyAlignment="1">
      <alignment horizontal="left" vertical="center" wrapText="1" indent="2"/>
    </xf>
    <xf numFmtId="3" fontId="9" fillId="3" borderId="10" xfId="64" applyNumberFormat="1" applyFont="1" applyFill="1" applyBorder="1" applyAlignment="1">
      <alignment horizontal="center" vertical="center" wrapText="1"/>
    </xf>
    <xf numFmtId="3" fontId="9" fillId="3" borderId="47" xfId="64" applyNumberFormat="1" applyFont="1" applyFill="1" applyBorder="1" applyAlignment="1">
      <alignment horizontal="center" vertical="center" wrapText="1"/>
    </xf>
    <xf numFmtId="0" fontId="9" fillId="3" borderId="26" xfId="64" applyFont="1" applyFill="1" applyBorder="1" applyAlignment="1">
      <alignment horizontal="left" vertical="center" wrapText="1" indent="2"/>
    </xf>
    <xf numFmtId="0" fontId="10" fillId="3" borderId="0" xfId="64" applyFont="1" applyFill="1" applyAlignment="1">
      <alignment horizontal="left" vertical="center" wrapText="1"/>
    </xf>
    <xf numFmtId="0" fontId="154" fillId="3" borderId="0" xfId="64" applyFont="1" applyFill="1" applyAlignment="1">
      <alignment vertical="center"/>
    </xf>
    <xf numFmtId="166" fontId="1" fillId="3" borderId="0" xfId="64" applyNumberFormat="1" applyFill="1" applyAlignment="1">
      <alignment vertical="center"/>
    </xf>
    <xf numFmtId="0" fontId="136" fillId="3" borderId="0" xfId="11" applyFont="1" applyFill="1" applyAlignment="1">
      <alignment vertical="top" wrapText="1"/>
    </xf>
    <xf numFmtId="0" fontId="136" fillId="3" borderId="0" xfId="11" applyFont="1" applyFill="1" applyAlignment="1">
      <alignment horizontal="center"/>
    </xf>
    <xf numFmtId="3" fontId="79" fillId="3" borderId="0" xfId="11" applyNumberFormat="1" applyFont="1" applyFill="1"/>
    <xf numFmtId="3" fontId="30" fillId="3" borderId="0" xfId="69" applyNumberFormat="1" applyFont="1" applyFill="1" applyAlignment="1">
      <alignment horizontal="right"/>
    </xf>
    <xf numFmtId="0" fontId="7" fillId="2" borderId="215" xfId="11" applyFont="1" applyFill="1" applyBorder="1" applyAlignment="1">
      <alignment horizontal="center" vertical="top" wrapText="1"/>
    </xf>
    <xf numFmtId="0" fontId="7" fillId="2" borderId="44" xfId="11" applyFont="1" applyFill="1" applyBorder="1" applyAlignment="1">
      <alignment horizontal="center" vertical="top" wrapText="1"/>
    </xf>
    <xf numFmtId="0" fontId="7" fillId="2" borderId="363" xfId="11" applyFont="1" applyFill="1" applyBorder="1" applyAlignment="1">
      <alignment horizontal="center" vertical="top" wrapText="1"/>
    </xf>
    <xf numFmtId="0" fontId="7" fillId="2" borderId="364" xfId="11" applyFont="1" applyFill="1" applyBorder="1" applyAlignment="1">
      <alignment horizontal="center" vertical="top" wrapText="1"/>
    </xf>
    <xf numFmtId="0" fontId="7" fillId="2" borderId="365" xfId="11" applyFont="1" applyFill="1" applyBorder="1" applyAlignment="1">
      <alignment horizontal="center" vertical="top" wrapText="1"/>
    </xf>
    <xf numFmtId="0" fontId="156" fillId="0" borderId="366" xfId="11" applyFont="1" applyBorder="1" applyAlignment="1">
      <alignment vertical="top" wrapText="1"/>
    </xf>
    <xf numFmtId="3" fontId="156" fillId="3" borderId="367" xfId="70" applyNumberFormat="1" applyFont="1" applyFill="1" applyBorder="1" applyAlignment="1">
      <alignment horizontal="right" vertical="center"/>
    </xf>
    <xf numFmtId="3" fontId="156" fillId="3" borderId="368" xfId="70" applyNumberFormat="1" applyFont="1" applyFill="1" applyBorder="1" applyAlignment="1">
      <alignment horizontal="right" vertical="center"/>
    </xf>
    <xf numFmtId="3" fontId="156" fillId="3" borderId="369" xfId="70" applyNumberFormat="1" applyFont="1" applyFill="1" applyBorder="1" applyAlignment="1">
      <alignment horizontal="right" vertical="center"/>
    </xf>
    <xf numFmtId="0" fontId="7" fillId="0" borderId="370" xfId="11" applyFont="1" applyBorder="1" applyAlignment="1">
      <alignment vertical="top" wrapText="1"/>
    </xf>
    <xf numFmtId="3" fontId="7" fillId="3" borderId="371" xfId="70" applyNumberFormat="1" applyFont="1" applyFill="1" applyBorder="1" applyAlignment="1">
      <alignment horizontal="right" vertical="center"/>
    </xf>
    <xf numFmtId="3" fontId="7" fillId="3" borderId="372" xfId="70" applyNumberFormat="1" applyFont="1" applyFill="1" applyBorder="1" applyAlignment="1">
      <alignment horizontal="right" vertical="center"/>
    </xf>
    <xf numFmtId="3" fontId="7" fillId="3" borderId="331" xfId="70" applyNumberFormat="1" applyFont="1" applyFill="1" applyBorder="1" applyAlignment="1">
      <alignment horizontal="right" vertical="center"/>
    </xf>
    <xf numFmtId="0" fontId="8" fillId="0" borderId="370" xfId="11" applyFont="1" applyBorder="1" applyAlignment="1">
      <alignment vertical="top" wrapText="1"/>
    </xf>
    <xf numFmtId="3" fontId="8" fillId="3" borderId="371" xfId="70" applyNumberFormat="1" applyFont="1" applyFill="1" applyBorder="1" applyAlignment="1">
      <alignment horizontal="right" vertical="center"/>
    </xf>
    <xf numFmtId="3" fontId="8" fillId="3" borderId="372" xfId="70" applyNumberFormat="1" applyFont="1" applyFill="1" applyBorder="1" applyAlignment="1">
      <alignment horizontal="right" vertical="center"/>
    </xf>
    <xf numFmtId="3" fontId="8" fillId="3" borderId="331" xfId="70" applyNumberFormat="1" applyFont="1" applyFill="1" applyBorder="1" applyAlignment="1">
      <alignment horizontal="right" vertical="center"/>
    </xf>
    <xf numFmtId="0" fontId="39" fillId="0" borderId="370" xfId="11" applyFont="1" applyBorder="1" applyAlignment="1">
      <alignment horizontal="left" vertical="top" wrapText="1" indent="1"/>
    </xf>
    <xf numFmtId="3" fontId="39" fillId="3" borderId="371" xfId="70" applyNumberFormat="1" applyFont="1" applyFill="1" applyBorder="1" applyAlignment="1">
      <alignment horizontal="right" vertical="center"/>
    </xf>
    <xf numFmtId="3" fontId="39" fillId="3" borderId="372" xfId="70" applyNumberFormat="1" applyFont="1" applyFill="1" applyBorder="1" applyAlignment="1">
      <alignment horizontal="right" vertical="center"/>
    </xf>
    <xf numFmtId="3" fontId="39" fillId="3" borderId="331" xfId="70" applyNumberFormat="1" applyFont="1" applyFill="1" applyBorder="1" applyAlignment="1">
      <alignment horizontal="right" vertical="center"/>
    </xf>
    <xf numFmtId="0" fontId="8" fillId="0" borderId="370" xfId="11" applyFont="1" applyBorder="1" applyAlignment="1">
      <alignment horizontal="left" vertical="top" wrapText="1" indent="1"/>
    </xf>
    <xf numFmtId="0" fontId="7" fillId="0" borderId="370" xfId="11" applyFont="1" applyBorder="1" applyAlignment="1">
      <alignment wrapText="1"/>
    </xf>
    <xf numFmtId="3" fontId="7" fillId="3" borderId="371" xfId="70" applyNumberFormat="1" applyFont="1" applyFill="1" applyBorder="1" applyAlignment="1">
      <alignment horizontal="right"/>
    </xf>
    <xf numFmtId="3" fontId="7" fillId="3" borderId="372" xfId="70" applyNumberFormat="1" applyFont="1" applyFill="1" applyBorder="1" applyAlignment="1">
      <alignment horizontal="right"/>
    </xf>
    <xf numFmtId="3" fontId="7" fillId="3" borderId="331" xfId="70" applyNumberFormat="1" applyFont="1" applyFill="1" applyBorder="1" applyAlignment="1">
      <alignment horizontal="right"/>
    </xf>
    <xf numFmtId="0" fontId="39" fillId="3" borderId="370" xfId="11" applyFont="1" applyFill="1" applyBorder="1" applyAlignment="1">
      <alignment horizontal="left" vertical="top" wrapText="1" indent="2"/>
    </xf>
    <xf numFmtId="0" fontId="154" fillId="3" borderId="0" xfId="0" applyFont="1" applyFill="1"/>
    <xf numFmtId="0" fontId="39" fillId="0" borderId="370" xfId="11" applyFont="1" applyBorder="1" applyAlignment="1">
      <alignment horizontal="left" vertical="top" wrapText="1" indent="2"/>
    </xf>
    <xf numFmtId="0" fontId="39" fillId="0" borderId="373" xfId="11" applyFont="1" applyBorder="1" applyAlignment="1">
      <alignment horizontal="left" vertical="top" wrapText="1" indent="2"/>
    </xf>
    <xf numFmtId="3" fontId="39" fillId="3" borderId="374" xfId="70" applyNumberFormat="1" applyFont="1" applyFill="1" applyBorder="1" applyAlignment="1">
      <alignment horizontal="right" vertical="center"/>
    </xf>
    <xf numFmtId="3" fontId="39" fillId="3" borderId="339" xfId="70" applyNumberFormat="1" applyFont="1" applyFill="1" applyBorder="1" applyAlignment="1">
      <alignment horizontal="right" vertical="center"/>
    </xf>
    <xf numFmtId="0" fontId="7" fillId="2" borderId="375" xfId="11" applyFont="1" applyFill="1" applyBorder="1" applyAlignment="1">
      <alignment horizontal="center" vertical="top" wrapText="1"/>
    </xf>
    <xf numFmtId="0" fontId="7" fillId="2" borderId="377" xfId="11" applyFont="1" applyFill="1" applyBorder="1" applyAlignment="1">
      <alignment horizontal="center" vertical="top" wrapText="1"/>
    </xf>
    <xf numFmtId="3" fontId="7" fillId="2" borderId="378" xfId="11" applyNumberFormat="1" applyFont="1" applyFill="1" applyBorder="1" applyAlignment="1">
      <alignment horizontal="center" vertical="top" wrapText="1"/>
    </xf>
    <xf numFmtId="3" fontId="7" fillId="2" borderId="379" xfId="11" applyNumberFormat="1" applyFont="1" applyFill="1" applyBorder="1" applyAlignment="1">
      <alignment horizontal="center" vertical="top" wrapText="1"/>
    </xf>
    <xf numFmtId="3" fontId="7" fillId="2" borderId="380" xfId="11" applyNumberFormat="1" applyFont="1" applyFill="1" applyBorder="1" applyAlignment="1">
      <alignment horizontal="center" vertical="top" wrapText="1"/>
    </xf>
    <xf numFmtId="3" fontId="7" fillId="2" borderId="381" xfId="11" applyNumberFormat="1" applyFont="1" applyFill="1" applyBorder="1" applyAlignment="1">
      <alignment horizontal="center" vertical="top" wrapText="1"/>
    </xf>
    <xf numFmtId="37" fontId="156" fillId="0" borderId="382" xfId="71" applyNumberFormat="1" applyFont="1" applyFill="1" applyBorder="1" applyAlignment="1">
      <alignment vertical="top"/>
    </xf>
    <xf numFmtId="3" fontId="7" fillId="0" borderId="383" xfId="71" applyNumberFormat="1" applyFont="1" applyFill="1" applyBorder="1" applyAlignment="1">
      <alignment horizontal="right" vertical="center"/>
    </xf>
    <xf numFmtId="3" fontId="7" fillId="0" borderId="325" xfId="71" applyNumberFormat="1" applyFont="1" applyFill="1" applyBorder="1" applyAlignment="1">
      <alignment horizontal="right" vertical="center"/>
    </xf>
    <xf numFmtId="3" fontId="7" fillId="0" borderId="327" xfId="71" applyNumberFormat="1" applyFont="1" applyFill="1" applyBorder="1" applyAlignment="1">
      <alignment horizontal="right" vertical="center"/>
    </xf>
    <xf numFmtId="37" fontId="8" fillId="0" borderId="43" xfId="71" applyNumberFormat="1" applyFont="1" applyFill="1" applyBorder="1" applyAlignment="1">
      <alignment vertical="top"/>
    </xf>
    <xf numFmtId="1" fontId="8" fillId="0" borderId="384" xfId="4" applyNumberFormat="1" applyFont="1" applyFill="1" applyBorder="1" applyAlignment="1">
      <alignment horizontal="right" vertical="center"/>
    </xf>
    <xf numFmtId="1" fontId="8" fillId="0" borderId="122" xfId="4" applyNumberFormat="1" applyFont="1" applyFill="1" applyBorder="1" applyAlignment="1">
      <alignment horizontal="right" vertical="center"/>
    </xf>
    <xf numFmtId="1" fontId="8" fillId="0" borderId="385" xfId="4" applyNumberFormat="1" applyFont="1" applyFill="1" applyBorder="1" applyAlignment="1">
      <alignment horizontal="right" vertical="center"/>
    </xf>
    <xf numFmtId="3" fontId="8" fillId="0" borderId="371" xfId="70" applyNumberFormat="1" applyFont="1" applyFill="1" applyBorder="1" applyAlignment="1">
      <alignment horizontal="right" vertical="center"/>
    </xf>
    <xf numFmtId="3" fontId="8" fillId="0" borderId="372" xfId="70" applyNumberFormat="1" applyFont="1" applyFill="1" applyBorder="1" applyAlignment="1">
      <alignment horizontal="right" vertical="center"/>
    </xf>
    <xf numFmtId="3" fontId="8" fillId="0" borderId="331" xfId="70" applyNumberFormat="1" applyFont="1" applyFill="1" applyBorder="1" applyAlignment="1">
      <alignment horizontal="right" vertical="center"/>
    </xf>
    <xf numFmtId="0" fontId="8" fillId="0" borderId="373" xfId="11" applyFont="1" applyBorder="1" applyAlignment="1">
      <alignment vertical="top" wrapText="1"/>
    </xf>
    <xf numFmtId="3" fontId="8" fillId="0" borderId="374" xfId="70" applyNumberFormat="1" applyFont="1" applyFill="1" applyBorder="1" applyAlignment="1">
      <alignment horizontal="right" vertical="center"/>
    </xf>
    <xf numFmtId="3" fontId="8" fillId="0" borderId="386" xfId="70" applyNumberFormat="1" applyFont="1" applyFill="1" applyBorder="1" applyAlignment="1">
      <alignment horizontal="right" vertical="center"/>
    </xf>
    <xf numFmtId="3" fontId="8" fillId="0" borderId="339" xfId="70" applyNumberFormat="1" applyFont="1" applyFill="1" applyBorder="1" applyAlignment="1">
      <alignment horizontal="right" vertical="center"/>
    </xf>
    <xf numFmtId="0" fontId="8" fillId="0" borderId="387" xfId="11" applyFont="1" applyBorder="1" applyAlignment="1">
      <alignment vertical="top" wrapText="1"/>
    </xf>
    <xf numFmtId="3" fontId="8" fillId="0" borderId="388" xfId="70" applyNumberFormat="1" applyFont="1" applyFill="1" applyBorder="1" applyAlignment="1">
      <alignment horizontal="right" vertical="center"/>
    </xf>
    <xf numFmtId="3" fontId="8" fillId="0" borderId="389" xfId="70" applyNumberFormat="1" applyFont="1" applyFill="1" applyBorder="1" applyAlignment="1">
      <alignment horizontal="right" vertical="center"/>
    </xf>
    <xf numFmtId="3" fontId="8" fillId="0" borderId="349" xfId="70" applyNumberFormat="1" applyFont="1" applyFill="1" applyBorder="1" applyAlignment="1">
      <alignment horizontal="right" vertical="center"/>
    </xf>
    <xf numFmtId="3" fontId="7" fillId="2" borderId="378" xfId="11" applyNumberFormat="1" applyFont="1" applyFill="1" applyBorder="1" applyAlignment="1">
      <alignment horizontal="center" vertical="center" wrapText="1"/>
    </xf>
    <xf numFmtId="3" fontId="7" fillId="2" borderId="379" xfId="11" applyNumberFormat="1" applyFont="1" applyFill="1" applyBorder="1" applyAlignment="1">
      <alignment horizontal="center" vertical="center" wrapText="1"/>
    </xf>
    <xf numFmtId="3" fontId="7" fillId="2" borderId="380" xfId="11" applyNumberFormat="1" applyFont="1" applyFill="1" applyBorder="1" applyAlignment="1">
      <alignment horizontal="center" vertical="center" wrapText="1"/>
    </xf>
    <xf numFmtId="3" fontId="7" fillId="2" borderId="381" xfId="11" applyNumberFormat="1" applyFont="1" applyFill="1" applyBorder="1" applyAlignment="1">
      <alignment horizontal="center" vertical="center" wrapText="1"/>
    </xf>
    <xf numFmtId="1" fontId="7" fillId="0" borderId="387" xfId="71" applyNumberFormat="1" applyFont="1" applyFill="1" applyBorder="1" applyAlignment="1">
      <alignment vertical="top" wrapText="1"/>
    </xf>
    <xf numFmtId="4" fontId="7" fillId="0" borderId="383" xfId="71" applyNumberFormat="1" applyFont="1" applyFill="1" applyBorder="1" applyAlignment="1">
      <alignment horizontal="right" vertical="center"/>
    </xf>
    <xf numFmtId="1" fontId="7" fillId="0" borderId="370" xfId="71" applyNumberFormat="1" applyFont="1" applyFill="1" applyBorder="1"/>
    <xf numFmtId="3" fontId="7" fillId="0" borderId="371" xfId="71" applyNumberFormat="1" applyFont="1" applyFill="1" applyBorder="1" applyAlignment="1">
      <alignment horizontal="right" vertical="center"/>
    </xf>
    <xf numFmtId="3" fontId="7" fillId="0" borderId="329" xfId="71" applyNumberFormat="1" applyFont="1" applyFill="1" applyBorder="1" applyAlignment="1">
      <alignment horizontal="right" vertical="center"/>
    </xf>
    <xf numFmtId="3" fontId="7" fillId="0" borderId="331" xfId="71" applyNumberFormat="1" applyFont="1" applyFill="1" applyBorder="1" applyAlignment="1">
      <alignment horizontal="right" vertical="center"/>
    </xf>
    <xf numFmtId="1" fontId="8" fillId="0" borderId="370" xfId="71" applyNumberFormat="1" applyFont="1" applyFill="1" applyBorder="1"/>
    <xf numFmtId="3" fontId="8" fillId="0" borderId="390" xfId="71" applyNumberFormat="1" applyFont="1" applyFill="1" applyBorder="1" applyAlignment="1">
      <alignment horizontal="right" vertical="center"/>
    </xf>
    <xf numFmtId="3" fontId="8" fillId="0" borderId="329" xfId="71" applyNumberFormat="1" applyFont="1" applyFill="1" applyBorder="1" applyAlignment="1">
      <alignment horizontal="right" vertical="center"/>
    </xf>
    <xf numFmtId="3" fontId="8" fillId="0" borderId="331" xfId="71" applyNumberFormat="1" applyFont="1" applyFill="1" applyBorder="1" applyAlignment="1">
      <alignment horizontal="right" vertical="center"/>
    </xf>
    <xf numFmtId="1" fontId="39" fillId="0" borderId="370" xfId="67" applyNumberFormat="1" applyFont="1" applyBorder="1" applyAlignment="1">
      <alignment horizontal="left" indent="1"/>
    </xf>
    <xf numFmtId="3" fontId="39" fillId="0" borderId="390" xfId="71" applyNumberFormat="1" applyFont="1" applyFill="1" applyBorder="1" applyAlignment="1">
      <alignment horizontal="right" vertical="center"/>
    </xf>
    <xf numFmtId="3" fontId="39" fillId="0" borderId="329" xfId="71" applyNumberFormat="1" applyFont="1" applyFill="1" applyBorder="1" applyAlignment="1">
      <alignment horizontal="right" vertical="center"/>
    </xf>
    <xf numFmtId="3" fontId="39" fillId="0" borderId="331" xfId="71" applyNumberFormat="1" applyFont="1" applyFill="1" applyBorder="1" applyAlignment="1">
      <alignment horizontal="right" vertical="center"/>
    </xf>
    <xf numFmtId="3" fontId="7" fillId="0" borderId="372" xfId="71" applyNumberFormat="1" applyFont="1" applyFill="1" applyBorder="1" applyAlignment="1">
      <alignment horizontal="right" vertical="center"/>
    </xf>
    <xf numFmtId="3" fontId="8" fillId="0" borderId="371" xfId="71" applyNumberFormat="1" applyFont="1" applyFill="1" applyBorder="1" applyAlignment="1">
      <alignment horizontal="right" vertical="center"/>
    </xf>
    <xf numFmtId="3" fontId="8" fillId="0" borderId="372" xfId="71" applyNumberFormat="1" applyFont="1" applyFill="1" applyBorder="1" applyAlignment="1">
      <alignment horizontal="right" vertical="center"/>
    </xf>
    <xf numFmtId="1" fontId="8" fillId="0" borderId="370" xfId="71" applyNumberFormat="1" applyFont="1" applyFill="1" applyBorder="1" applyAlignment="1">
      <alignment horizontal="left" indent="1"/>
    </xf>
    <xf numFmtId="1" fontId="39" fillId="0" borderId="370" xfId="67" applyNumberFormat="1" applyFont="1" applyBorder="1" applyAlignment="1">
      <alignment horizontal="left" indent="2"/>
    </xf>
    <xf numFmtId="3" fontId="39" fillId="0" borderId="371" xfId="71" applyNumberFormat="1" applyFont="1" applyFill="1" applyBorder="1" applyAlignment="1">
      <alignment horizontal="right" vertical="center"/>
    </xf>
    <xf numFmtId="3" fontId="39" fillId="0" borderId="372" xfId="71" applyNumberFormat="1" applyFont="1" applyFill="1" applyBorder="1" applyAlignment="1">
      <alignment horizontal="right" vertical="center"/>
    </xf>
    <xf numFmtId="1" fontId="8" fillId="0" borderId="370" xfId="71" applyNumberFormat="1" applyFont="1" applyFill="1" applyBorder="1" applyAlignment="1">
      <alignment horizontal="left" indent="2"/>
    </xf>
    <xf numFmtId="1" fontId="8" fillId="0" borderId="370" xfId="71" applyNumberFormat="1" applyFont="1" applyFill="1" applyBorder="1" applyAlignment="1">
      <alignment horizontal="left" indent="3"/>
    </xf>
    <xf numFmtId="1" fontId="39" fillId="0" borderId="370" xfId="67" applyNumberFormat="1" applyFont="1" applyBorder="1" applyAlignment="1">
      <alignment horizontal="left" indent="4"/>
    </xf>
    <xf numFmtId="1" fontId="8" fillId="0" borderId="387" xfId="71" applyNumberFormat="1" applyFont="1" applyFill="1" applyBorder="1" applyAlignment="1">
      <alignment horizontal="left" indent="3"/>
    </xf>
    <xf numFmtId="1" fontId="39" fillId="0" borderId="370" xfId="67" applyNumberFormat="1" applyFont="1" applyBorder="1" applyAlignment="1">
      <alignment horizontal="left" indent="5"/>
    </xf>
    <xf numFmtId="1" fontId="8" fillId="0" borderId="391" xfId="71" applyNumberFormat="1" applyFont="1" applyFill="1" applyBorder="1"/>
    <xf numFmtId="3" fontId="8" fillId="0" borderId="392" xfId="71" applyNumberFormat="1" applyFont="1" applyFill="1" applyBorder="1" applyAlignment="1">
      <alignment horizontal="right" vertical="center"/>
    </xf>
    <xf numFmtId="3" fontId="8" fillId="0" borderId="393" xfId="71" applyNumberFormat="1" applyFont="1" applyFill="1" applyBorder="1" applyAlignment="1">
      <alignment horizontal="right" vertical="center"/>
    </xf>
    <xf numFmtId="3" fontId="8" fillId="0" borderId="394" xfId="71" applyNumberFormat="1" applyFont="1" applyFill="1" applyBorder="1" applyAlignment="1">
      <alignment horizontal="right" vertical="center"/>
    </xf>
    <xf numFmtId="0" fontId="157" fillId="3" borderId="0" xfId="11" applyFont="1" applyFill="1"/>
    <xf numFmtId="1" fontId="7" fillId="0" borderId="373" xfId="71" applyNumberFormat="1" applyFont="1" applyFill="1" applyBorder="1"/>
    <xf numFmtId="3" fontId="8" fillId="0" borderId="395" xfId="71" applyNumberFormat="1" applyFont="1" applyFill="1" applyBorder="1" applyAlignment="1">
      <alignment horizontal="right" vertical="center"/>
    </xf>
    <xf numFmtId="3" fontId="8" fillId="0" borderId="386" xfId="71" applyNumberFormat="1" applyFont="1" applyFill="1" applyBorder="1" applyAlignment="1">
      <alignment horizontal="right" vertical="center"/>
    </xf>
    <xf numFmtId="3" fontId="7" fillId="0" borderId="339" xfId="71" applyNumberFormat="1" applyFont="1" applyFill="1" applyBorder="1" applyAlignment="1">
      <alignment horizontal="right" vertical="center"/>
    </xf>
    <xf numFmtId="0" fontId="158" fillId="3" borderId="0" xfId="0" applyFont="1" applyFill="1"/>
    <xf numFmtId="0" fontId="150" fillId="0" borderId="0" xfId="72" applyFont="1"/>
    <xf numFmtId="3" fontId="160" fillId="3" borderId="0" xfId="11" applyNumberFormat="1" applyFont="1" applyFill="1" applyAlignment="1">
      <alignment horizontal="center"/>
    </xf>
    <xf numFmtId="0" fontId="150" fillId="3" borderId="0" xfId="11" applyFont="1" applyFill="1" applyAlignment="1">
      <alignment horizontal="left" wrapText="1"/>
    </xf>
    <xf numFmtId="3" fontId="150" fillId="3" borderId="0" xfId="11" applyNumberFormat="1" applyFont="1" applyFill="1" applyAlignment="1">
      <alignment vertical="center" wrapText="1"/>
    </xf>
    <xf numFmtId="0" fontId="150" fillId="3" borderId="0" xfId="11" applyFont="1" applyFill="1" applyAlignment="1">
      <alignment horizontal="left"/>
    </xf>
    <xf numFmtId="3" fontId="161" fillId="3" borderId="0" xfId="11" applyNumberFormat="1" applyFont="1" applyFill="1" applyAlignment="1">
      <alignment horizontal="center"/>
    </xf>
    <xf numFmtId="3" fontId="157" fillId="3" borderId="0" xfId="11" applyNumberFormat="1" applyFont="1" applyFill="1"/>
    <xf numFmtId="3" fontId="136" fillId="3" borderId="0" xfId="11" applyNumberFormat="1" applyFont="1" applyFill="1" applyAlignment="1">
      <alignment horizontal="center"/>
    </xf>
    <xf numFmtId="0" fontId="79" fillId="3" borderId="0" xfId="11" applyFont="1" applyFill="1"/>
    <xf numFmtId="0" fontId="162" fillId="3" borderId="0" xfId="11" applyFont="1" applyFill="1" applyAlignment="1">
      <alignment horizontal="center"/>
    </xf>
    <xf numFmtId="3" fontId="136" fillId="3" borderId="0" xfId="11" applyNumberFormat="1" applyFont="1" applyFill="1" applyAlignment="1">
      <alignment horizontal="right"/>
    </xf>
    <xf numFmtId="3" fontId="163" fillId="3" borderId="0" xfId="11" applyNumberFormat="1" applyFont="1" applyFill="1" applyAlignment="1">
      <alignment horizontal="right"/>
    </xf>
    <xf numFmtId="0" fontId="79" fillId="3" borderId="0" xfId="11" applyFont="1" applyFill="1" applyAlignment="1">
      <alignment horizontal="center"/>
    </xf>
    <xf numFmtId="3" fontId="136" fillId="3" borderId="0" xfId="4" applyNumberFormat="1" applyFont="1" applyFill="1" applyAlignment="1">
      <alignment horizontal="right"/>
    </xf>
    <xf numFmtId="3" fontId="163" fillId="3" borderId="0" xfId="4" applyNumberFormat="1" applyFont="1" applyFill="1" applyAlignment="1">
      <alignment horizontal="right"/>
    </xf>
    <xf numFmtId="3" fontId="79" fillId="3" borderId="0" xfId="4" applyNumberFormat="1" applyFont="1" applyFill="1"/>
    <xf numFmtId="0" fontId="136" fillId="3" borderId="0" xfId="11" applyFont="1" applyFill="1" applyAlignment="1">
      <alignment horizontal="right"/>
    </xf>
    <xf numFmtId="0" fontId="79" fillId="3" borderId="0" xfId="11" applyFont="1" applyFill="1" applyAlignment="1">
      <alignment horizontal="right"/>
    </xf>
    <xf numFmtId="0" fontId="22" fillId="3" borderId="0" xfId="69" applyFont="1" applyFill="1"/>
    <xf numFmtId="0" fontId="7" fillId="3" borderId="0" xfId="19" applyFont="1" applyFill="1" applyAlignment="1">
      <alignment horizontal="left" wrapText="1"/>
    </xf>
    <xf numFmtId="0" fontId="107" fillId="3" borderId="0" xfId="0" applyFont="1" applyFill="1"/>
    <xf numFmtId="0" fontId="7" fillId="23" borderId="74" xfId="36" applyFont="1" applyFill="1" applyBorder="1" applyAlignment="1">
      <alignment horizontal="center" vertical="top" wrapText="1"/>
    </xf>
    <xf numFmtId="0" fontId="7" fillId="23" borderId="74" xfId="55" quotePrefix="1" applyFont="1" applyFill="1" applyBorder="1" applyAlignment="1">
      <alignment horizontal="center" vertical="top" wrapText="1"/>
    </xf>
    <xf numFmtId="167" fontId="25" fillId="3" borderId="396" xfId="4" applyNumberFormat="1" applyFont="1" applyFill="1" applyBorder="1" applyAlignment="1" applyProtection="1">
      <alignment horizontal="left"/>
    </xf>
    <xf numFmtId="3" fontId="25" fillId="3" borderId="397" xfId="4" applyNumberFormat="1" applyFont="1" applyFill="1" applyBorder="1" applyAlignment="1" applyProtection="1">
      <alignment horizontal="right"/>
    </xf>
    <xf numFmtId="167" fontId="25" fillId="3" borderId="398" xfId="4" applyNumberFormat="1" applyFont="1" applyFill="1" applyBorder="1" applyAlignment="1" applyProtection="1">
      <alignment horizontal="left" vertical="top" wrapText="1" indent="1"/>
    </xf>
    <xf numFmtId="3" fontId="25" fillId="3" borderId="399" xfId="4" applyNumberFormat="1" applyFont="1" applyFill="1" applyBorder="1" applyAlignment="1" applyProtection="1">
      <alignment horizontal="right" vertical="top" wrapText="1"/>
    </xf>
    <xf numFmtId="167" fontId="25" fillId="3" borderId="400" xfId="4" applyNumberFormat="1" applyFont="1" applyFill="1" applyBorder="1" applyAlignment="1" applyProtection="1">
      <alignment horizontal="left" vertical="top" wrapText="1" indent="2"/>
    </xf>
    <xf numFmtId="3" fontId="25" fillId="3" borderId="401" xfId="4" applyNumberFormat="1" applyFont="1" applyFill="1" applyBorder="1" applyAlignment="1" applyProtection="1">
      <alignment horizontal="right" vertical="top" wrapText="1"/>
    </xf>
    <xf numFmtId="167" fontId="25" fillId="3" borderId="400" xfId="4" applyNumberFormat="1" applyFont="1" applyFill="1" applyBorder="1" applyAlignment="1" applyProtection="1">
      <alignment horizontal="left" vertical="top" wrapText="1" indent="3"/>
    </xf>
    <xf numFmtId="167" fontId="9" fillId="3" borderId="400" xfId="4" applyNumberFormat="1" applyFont="1" applyFill="1" applyBorder="1" applyAlignment="1" applyProtection="1">
      <alignment horizontal="left" vertical="top" wrapText="1" indent="4"/>
    </xf>
    <xf numFmtId="3" fontId="9" fillId="3" borderId="401" xfId="4" applyNumberFormat="1" applyFont="1" applyFill="1" applyBorder="1" applyAlignment="1" applyProtection="1">
      <alignment horizontal="right" vertical="top" wrapText="1"/>
    </xf>
    <xf numFmtId="167" fontId="30" fillId="3" borderId="400" xfId="4" applyNumberFormat="1" applyFont="1" applyFill="1" applyBorder="1" applyAlignment="1" applyProtection="1">
      <alignment horizontal="left" vertical="top" wrapText="1" indent="7"/>
    </xf>
    <xf numFmtId="3" fontId="30" fillId="3" borderId="401" xfId="4" applyNumberFormat="1" applyFont="1" applyFill="1" applyBorder="1" applyAlignment="1" applyProtection="1">
      <alignment horizontal="right" vertical="top" wrapText="1"/>
    </xf>
    <xf numFmtId="167" fontId="9" fillId="3" borderId="400" xfId="4" applyNumberFormat="1" applyFont="1" applyFill="1" applyBorder="1" applyAlignment="1" applyProtection="1">
      <alignment horizontal="left" vertical="top" wrapText="1" indent="6"/>
    </xf>
    <xf numFmtId="3" fontId="25" fillId="3" borderId="401" xfId="4" applyNumberFormat="1" applyFont="1" applyFill="1" applyBorder="1" applyAlignment="1" applyProtection="1">
      <alignment horizontal="right" vertical="center" wrapText="1"/>
    </xf>
    <xf numFmtId="167" fontId="9" fillId="3" borderId="400" xfId="4" applyNumberFormat="1" applyFont="1" applyFill="1" applyBorder="1" applyAlignment="1" applyProtection="1">
      <alignment horizontal="left" vertical="top" wrapText="1" indent="5"/>
    </xf>
    <xf numFmtId="167" fontId="9" fillId="0" borderId="400" xfId="4" applyNumberFormat="1" applyFont="1" applyFill="1" applyBorder="1" applyAlignment="1" applyProtection="1">
      <alignment horizontal="left" vertical="top" wrapText="1" indent="5"/>
    </xf>
    <xf numFmtId="167" fontId="9" fillId="0" borderId="400" xfId="4" applyNumberFormat="1" applyFont="1" applyFill="1" applyBorder="1" applyAlignment="1" applyProtection="1">
      <alignment horizontal="left" vertical="top" wrapText="1" indent="6"/>
    </xf>
    <xf numFmtId="0" fontId="108" fillId="3" borderId="0" xfId="0" applyFont="1" applyFill="1"/>
    <xf numFmtId="167" fontId="9" fillId="3" borderId="400" xfId="4" applyNumberFormat="1" applyFont="1" applyFill="1" applyBorder="1" applyAlignment="1" applyProtection="1">
      <alignment horizontal="left" vertical="top" wrapText="1" indent="3"/>
    </xf>
    <xf numFmtId="167" fontId="25" fillId="3" borderId="400" xfId="4" applyNumberFormat="1" applyFont="1" applyFill="1" applyBorder="1" applyAlignment="1" applyProtection="1">
      <alignment horizontal="left" vertical="top" wrapText="1" indent="1"/>
    </xf>
    <xf numFmtId="0" fontId="107" fillId="3" borderId="0" xfId="0" applyFont="1" applyFill="1" applyAlignment="1">
      <alignment wrapText="1"/>
    </xf>
    <xf numFmtId="3" fontId="9" fillId="0" borderId="401" xfId="4" applyNumberFormat="1" applyFont="1" applyFill="1" applyBorder="1" applyAlignment="1" applyProtection="1">
      <alignment horizontal="right" vertical="top" wrapText="1"/>
    </xf>
    <xf numFmtId="167" fontId="30" fillId="0" borderId="400" xfId="4" applyNumberFormat="1" applyFont="1" applyFill="1" applyBorder="1" applyAlignment="1" applyProtection="1">
      <alignment horizontal="left" vertical="top" wrapText="1" indent="6"/>
    </xf>
    <xf numFmtId="3" fontId="30" fillId="0" borderId="401" xfId="4" applyNumberFormat="1" applyFont="1" applyFill="1" applyBorder="1" applyAlignment="1" applyProtection="1">
      <alignment horizontal="right" vertical="top" wrapText="1"/>
    </xf>
    <xf numFmtId="167" fontId="25" fillId="3" borderId="402" xfId="4" applyNumberFormat="1" applyFont="1" applyFill="1" applyBorder="1" applyAlignment="1" applyProtection="1">
      <alignment horizontal="left" vertical="top" wrapText="1" indent="3"/>
    </xf>
    <xf numFmtId="3" fontId="25" fillId="3" borderId="403" xfId="4" applyNumberFormat="1" applyFont="1" applyFill="1" applyBorder="1" applyAlignment="1" applyProtection="1">
      <alignment horizontal="right" vertical="top" wrapText="1"/>
    </xf>
    <xf numFmtId="0" fontId="44" fillId="3" borderId="98" xfId="0" applyFont="1" applyFill="1" applyBorder="1" applyAlignment="1">
      <alignment vertical="center"/>
    </xf>
    <xf numFmtId="0" fontId="107" fillId="3" borderId="0" xfId="0" applyFont="1" applyFill="1" applyAlignment="1">
      <alignment vertical="center"/>
    </xf>
    <xf numFmtId="0" fontId="48" fillId="3" borderId="0" xfId="19" applyFont="1" applyFill="1" applyAlignment="1">
      <alignment vertical="top"/>
    </xf>
    <xf numFmtId="0" fontId="44" fillId="3" borderId="0" xfId="0" applyFont="1" applyFill="1" applyAlignment="1">
      <alignment vertical="center"/>
    </xf>
    <xf numFmtId="3" fontId="164" fillId="3" borderId="0" xfId="0" applyNumberFormat="1" applyFont="1" applyFill="1" applyAlignment="1">
      <alignment vertical="center"/>
    </xf>
    <xf numFmtId="0" fontId="48" fillId="3" borderId="0" xfId="19" applyFont="1" applyFill="1" applyAlignment="1">
      <alignment vertical="center"/>
    </xf>
    <xf numFmtId="3" fontId="164" fillId="3" borderId="0" xfId="0" applyNumberFormat="1" applyFont="1" applyFill="1"/>
    <xf numFmtId="0" fontId="22" fillId="0" borderId="0" xfId="69" applyFont="1"/>
    <xf numFmtId="0" fontId="7" fillId="2" borderId="404" xfId="3" applyFont="1" applyFill="1" applyBorder="1"/>
    <xf numFmtId="17" fontId="39" fillId="2" borderId="43" xfId="3" applyNumberFormat="1" applyFont="1" applyFill="1" applyBorder="1" applyAlignment="1">
      <alignment vertical="top"/>
    </xf>
    <xf numFmtId="17" fontId="10" fillId="2" borderId="408" xfId="3" applyNumberFormat="1" applyFont="1" applyFill="1" applyBorder="1" applyAlignment="1">
      <alignment horizontal="center" vertical="top"/>
    </xf>
    <xf numFmtId="17" fontId="10" fillId="2" borderId="23" xfId="3" applyNumberFormat="1" applyFont="1" applyFill="1" applyBorder="1" applyAlignment="1">
      <alignment horizontal="center" vertical="top"/>
    </xf>
    <xf numFmtId="17" fontId="30" fillId="2" borderId="408" xfId="3" applyNumberFormat="1" applyFont="1" applyFill="1" applyBorder="1" applyAlignment="1">
      <alignment horizontal="center" vertical="top"/>
    </xf>
    <xf numFmtId="17" fontId="30" fillId="2" borderId="409" xfId="3" applyNumberFormat="1" applyFont="1" applyFill="1" applyBorder="1" applyAlignment="1">
      <alignment horizontal="center" vertical="top"/>
    </xf>
    <xf numFmtId="17" fontId="30" fillId="2" borderId="410" xfId="3" applyNumberFormat="1" applyFont="1" applyFill="1" applyBorder="1" applyAlignment="1">
      <alignment horizontal="center" vertical="top"/>
    </xf>
    <xf numFmtId="0" fontId="7" fillId="2" borderId="279" xfId="3" applyFont="1" applyFill="1" applyBorder="1"/>
    <xf numFmtId="3" fontId="45" fillId="2" borderId="411" xfId="15" applyNumberFormat="1" applyFont="1" applyFill="1" applyBorder="1" applyAlignment="1">
      <alignment horizontal="center"/>
    </xf>
    <xf numFmtId="3" fontId="45" fillId="2" borderId="70" xfId="15" applyNumberFormat="1" applyFont="1" applyFill="1" applyBorder="1" applyAlignment="1">
      <alignment horizontal="center"/>
    </xf>
    <xf numFmtId="3" fontId="25" fillId="2" borderId="411" xfId="15" applyNumberFormat="1" applyFont="1" applyFill="1" applyBorder="1" applyAlignment="1">
      <alignment horizontal="center"/>
    </xf>
    <xf numFmtId="3" fontId="25" fillId="2" borderId="70" xfId="15" applyNumberFormat="1" applyFont="1" applyFill="1" applyBorder="1" applyAlignment="1">
      <alignment horizontal="center"/>
    </xf>
    <xf numFmtId="3" fontId="25" fillId="2" borderId="184" xfId="15" applyNumberFormat="1" applyFont="1" applyFill="1" applyBorder="1" applyAlignment="1">
      <alignment horizontal="center"/>
    </xf>
    <xf numFmtId="0" fontId="36" fillId="0" borderId="0" xfId="69" applyFont="1"/>
    <xf numFmtId="0" fontId="7" fillId="0" borderId="412" xfId="3" applyFont="1" applyBorder="1" applyAlignment="1">
      <alignment horizontal="left" vertical="top"/>
    </xf>
    <xf numFmtId="3" fontId="6" fillId="0" borderId="413" xfId="3" applyNumberFormat="1" applyFont="1" applyBorder="1" applyAlignment="1">
      <alignment horizontal="center"/>
    </xf>
    <xf numFmtId="3" fontId="6" fillId="0" borderId="414" xfId="3" applyNumberFormat="1" applyFont="1" applyBorder="1" applyAlignment="1">
      <alignment horizontal="center"/>
    </xf>
    <xf numFmtId="3" fontId="9" fillId="0" borderId="413" xfId="3" applyNumberFormat="1" applyFont="1" applyBorder="1" applyAlignment="1">
      <alignment horizontal="center"/>
    </xf>
    <xf numFmtId="3" fontId="9" fillId="0" borderId="415" xfId="3" applyNumberFormat="1" applyFont="1" applyBorder="1" applyAlignment="1">
      <alignment horizontal="center"/>
    </xf>
    <xf numFmtId="3" fontId="9" fillId="0" borderId="416" xfId="3" applyNumberFormat="1" applyFont="1" applyBorder="1" applyAlignment="1">
      <alignment horizontal="center"/>
    </xf>
    <xf numFmtId="0" fontId="7" fillId="0" borderId="417" xfId="3" applyFont="1" applyBorder="1" applyAlignment="1">
      <alignment horizontal="left" vertical="top" wrapText="1"/>
    </xf>
    <xf numFmtId="3" fontId="6" fillId="0" borderId="418" xfId="3" applyNumberFormat="1" applyFont="1" applyBorder="1" applyAlignment="1">
      <alignment horizontal="center"/>
    </xf>
    <xf numFmtId="3" fontId="6" fillId="0" borderId="419" xfId="3" applyNumberFormat="1" applyFont="1" applyBorder="1" applyAlignment="1">
      <alignment horizontal="center"/>
    </xf>
    <xf numFmtId="3" fontId="9" fillId="0" borderId="418" xfId="3" applyNumberFormat="1" applyFont="1" applyBorder="1" applyAlignment="1">
      <alignment horizontal="center"/>
    </xf>
    <xf numFmtId="3" fontId="9" fillId="0" borderId="420" xfId="3" applyNumberFormat="1" applyFont="1" applyBorder="1" applyAlignment="1">
      <alignment horizontal="center"/>
    </xf>
    <xf numFmtId="3" fontId="9" fillId="0" borderId="421" xfId="3" applyNumberFormat="1" applyFont="1" applyBorder="1" applyAlignment="1">
      <alignment horizontal="center"/>
    </xf>
    <xf numFmtId="0" fontId="7" fillId="0" borderId="422" xfId="3" applyFont="1" applyBorder="1" applyAlignment="1">
      <alignment horizontal="left" vertical="top"/>
    </xf>
    <xf numFmtId="3" fontId="6" fillId="0" borderId="423" xfId="3" applyNumberFormat="1" applyFont="1" applyBorder="1" applyAlignment="1">
      <alignment horizontal="center"/>
    </xf>
    <xf numFmtId="3" fontId="6" fillId="0" borderId="424" xfId="3" applyNumberFormat="1" applyFont="1" applyBorder="1" applyAlignment="1">
      <alignment horizontal="center"/>
    </xf>
    <xf numFmtId="3" fontId="9" fillId="0" borderId="423" xfId="3" applyNumberFormat="1" applyFont="1" applyBorder="1" applyAlignment="1">
      <alignment horizontal="center"/>
    </xf>
    <xf numFmtId="3" fontId="9" fillId="0" borderId="425" xfId="3" applyNumberFormat="1" applyFont="1" applyBorder="1" applyAlignment="1">
      <alignment horizontal="center"/>
    </xf>
    <xf numFmtId="3" fontId="9" fillId="0" borderId="426" xfId="3" applyNumberFormat="1" applyFont="1" applyBorder="1" applyAlignment="1">
      <alignment horizontal="center"/>
    </xf>
    <xf numFmtId="3" fontId="6" fillId="0" borderId="413" xfId="15" applyNumberFormat="1" applyFont="1" applyFill="1" applyBorder="1" applyAlignment="1">
      <alignment horizontal="center"/>
    </xf>
    <xf numFmtId="3" fontId="6" fillId="0" borderId="414" xfId="15" applyNumberFormat="1" applyFont="1" applyFill="1" applyBorder="1" applyAlignment="1">
      <alignment horizontal="center"/>
    </xf>
    <xf numFmtId="3" fontId="9" fillId="0" borderId="413" xfId="15" applyNumberFormat="1" applyFont="1" applyFill="1" applyBorder="1" applyAlignment="1">
      <alignment horizontal="center"/>
    </xf>
    <xf numFmtId="3" fontId="9" fillId="0" borderId="415" xfId="15" applyNumberFormat="1" applyFont="1" applyFill="1" applyBorder="1" applyAlignment="1">
      <alignment horizontal="center"/>
    </xf>
    <xf numFmtId="3" fontId="9" fillId="0" borderId="416" xfId="15" applyNumberFormat="1" applyFont="1" applyFill="1" applyBorder="1" applyAlignment="1">
      <alignment horizontal="center"/>
    </xf>
    <xf numFmtId="3" fontId="6" fillId="0" borderId="418" xfId="15" applyNumberFormat="1" applyFont="1" applyFill="1" applyBorder="1" applyAlignment="1">
      <alignment horizontal="center"/>
    </xf>
    <xf numFmtId="3" fontId="6" fillId="0" borderId="419" xfId="15" applyNumberFormat="1" applyFont="1" applyFill="1" applyBorder="1" applyAlignment="1">
      <alignment horizontal="center"/>
    </xf>
    <xf numFmtId="3" fontId="9" fillId="0" borderId="418" xfId="15" applyNumberFormat="1" applyFont="1" applyFill="1" applyBorder="1" applyAlignment="1">
      <alignment horizontal="center"/>
    </xf>
    <xf numFmtId="3" fontId="9" fillId="0" borderId="420" xfId="15" applyNumberFormat="1" applyFont="1" applyFill="1" applyBorder="1" applyAlignment="1">
      <alignment horizontal="center"/>
    </xf>
    <xf numFmtId="3" fontId="9" fillId="0" borderId="421" xfId="15" applyNumberFormat="1" applyFont="1" applyFill="1" applyBorder="1" applyAlignment="1">
      <alignment horizontal="center"/>
    </xf>
    <xf numFmtId="3" fontId="6" fillId="0" borderId="423" xfId="15" applyNumberFormat="1" applyFont="1" applyFill="1" applyBorder="1" applyAlignment="1">
      <alignment horizontal="center"/>
    </xf>
    <xf numFmtId="3" fontId="6" fillId="0" borderId="424" xfId="15" applyNumberFormat="1" applyFont="1" applyFill="1" applyBorder="1" applyAlignment="1">
      <alignment horizontal="center"/>
    </xf>
    <xf numFmtId="3" fontId="9" fillId="0" borderId="423" xfId="15" applyNumberFormat="1" applyFont="1" applyFill="1" applyBorder="1" applyAlignment="1">
      <alignment horizontal="center"/>
    </xf>
    <xf numFmtId="3" fontId="9" fillId="0" borderId="425" xfId="15" applyNumberFormat="1" applyFont="1" applyFill="1" applyBorder="1" applyAlignment="1">
      <alignment horizontal="center"/>
    </xf>
    <xf numFmtId="3" fontId="9" fillId="0" borderId="426" xfId="15" applyNumberFormat="1" applyFont="1" applyFill="1" applyBorder="1" applyAlignment="1">
      <alignment horizontal="center"/>
    </xf>
    <xf numFmtId="0" fontId="48" fillId="3" borderId="0" xfId="3" applyFont="1" applyFill="1" applyAlignment="1">
      <alignment vertical="center"/>
    </xf>
    <xf numFmtId="0" fontId="48" fillId="3" borderId="0" xfId="3" applyFont="1" applyFill="1" applyAlignment="1">
      <alignment horizontal="left" vertical="center"/>
    </xf>
    <xf numFmtId="0" fontId="6" fillId="0" borderId="0" xfId="69" applyFont="1" applyAlignment="1">
      <alignment vertical="center"/>
    </xf>
    <xf numFmtId="0" fontId="10" fillId="0" borderId="0" xfId="69" applyFont="1" applyAlignment="1">
      <alignment vertical="center"/>
    </xf>
    <xf numFmtId="0" fontId="165" fillId="0" borderId="0" xfId="69" applyFont="1"/>
    <xf numFmtId="0" fontId="3" fillId="3" borderId="0" xfId="19" applyFont="1" applyFill="1" applyAlignment="1"/>
    <xf numFmtId="0" fontId="19" fillId="0" borderId="48" xfId="69" applyFont="1" applyBorder="1" applyAlignment="1"/>
    <xf numFmtId="0" fontId="22" fillId="0" borderId="0" xfId="69" applyFont="1" applyAlignment="1"/>
    <xf numFmtId="0" fontId="22" fillId="0" borderId="0" xfId="69" applyFont="1" applyFill="1" applyAlignment="1"/>
    <xf numFmtId="0" fontId="165" fillId="0" borderId="0" xfId="69" applyFont="1" applyAlignment="1"/>
    <xf numFmtId="0" fontId="11" fillId="0" borderId="45" xfId="39" applyFont="1" applyBorder="1" applyAlignment="1">
      <alignment horizontal="left" vertical="top" wrapText="1"/>
    </xf>
    <xf numFmtId="0" fontId="10" fillId="0" borderId="0" xfId="36" quotePrefix="1" applyFont="1" applyAlignment="1">
      <alignment horizontal="left" vertical="center" wrapText="1"/>
    </xf>
    <xf numFmtId="0" fontId="7" fillId="2" borderId="87" xfId="3" applyFont="1" applyFill="1" applyBorder="1" applyAlignment="1">
      <alignment horizontal="center" vertical="center" wrapText="1"/>
    </xf>
    <xf numFmtId="0" fontId="7" fillId="0" borderId="103" xfId="3" applyFont="1" applyBorder="1" applyAlignment="1">
      <alignment horizontal="center" vertical="center" wrapText="1"/>
    </xf>
    <xf numFmtId="0" fontId="7" fillId="2" borderId="45" xfId="3" applyFont="1" applyFill="1" applyBorder="1" applyAlignment="1">
      <alignment horizontal="center" vertical="center"/>
    </xf>
    <xf numFmtId="0" fontId="7" fillId="2" borderId="135" xfId="3" applyFont="1" applyFill="1" applyBorder="1" applyAlignment="1">
      <alignment horizontal="center" vertical="center"/>
    </xf>
    <xf numFmtId="0" fontId="7" fillId="2" borderId="136" xfId="3" applyFont="1" applyFill="1" applyBorder="1" applyAlignment="1">
      <alignment horizontal="center" vertical="center"/>
    </xf>
    <xf numFmtId="0" fontId="7" fillId="2" borderId="56" xfId="3" applyFont="1" applyFill="1" applyBorder="1" applyAlignment="1">
      <alignment horizontal="center" vertical="center"/>
    </xf>
    <xf numFmtId="0" fontId="10" fillId="0" borderId="0" xfId="38" applyFont="1" applyAlignment="1">
      <alignment horizontal="left" vertical="center" wrapText="1"/>
    </xf>
    <xf numFmtId="17" fontId="7" fillId="2" borderId="202" xfId="36" quotePrefix="1" applyNumberFormat="1" applyFont="1" applyFill="1" applyBorder="1" applyAlignment="1">
      <alignment horizontal="center" vertical="center" wrapText="1"/>
    </xf>
    <xf numFmtId="17" fontId="7" fillId="2" borderId="10" xfId="36" applyNumberFormat="1" applyFont="1" applyFill="1" applyBorder="1" applyAlignment="1">
      <alignment horizontal="center" vertical="center" wrapText="1"/>
    </xf>
    <xf numFmtId="17" fontId="7" fillId="2" borderId="203" xfId="36" quotePrefix="1" applyNumberFormat="1" applyFont="1" applyFill="1" applyBorder="1" applyAlignment="1">
      <alignment horizontal="center" vertical="center" wrapText="1"/>
    </xf>
    <xf numFmtId="17" fontId="7" fillId="2" borderId="205" xfId="36" applyNumberFormat="1" applyFont="1" applyFill="1" applyBorder="1" applyAlignment="1">
      <alignment horizontal="center" vertical="center" wrapText="1"/>
    </xf>
    <xf numFmtId="0" fontId="10" fillId="0" borderId="0" xfId="3" applyFont="1" applyAlignment="1">
      <alignment horizontal="left" vertical="top" wrapText="1"/>
    </xf>
    <xf numFmtId="0" fontId="10" fillId="0" borderId="0" xfId="3" applyFont="1" applyAlignment="1">
      <alignment vertical="top"/>
    </xf>
    <xf numFmtId="0" fontId="7" fillId="2" borderId="13" xfId="3" applyFont="1" applyFill="1" applyBorder="1" applyAlignment="1">
      <alignment horizontal="center" vertical="center"/>
    </xf>
    <xf numFmtId="0" fontId="7" fillId="2" borderId="14" xfId="3" applyFont="1" applyFill="1" applyBorder="1" applyAlignment="1">
      <alignment horizontal="center" vertical="center"/>
    </xf>
    <xf numFmtId="0" fontId="7" fillId="2" borderId="15" xfId="3" applyFont="1" applyFill="1" applyBorder="1" applyAlignment="1">
      <alignment horizontal="center" vertical="center"/>
    </xf>
    <xf numFmtId="0" fontId="10" fillId="0" borderId="0" xfId="3" applyFont="1" applyAlignment="1">
      <alignment horizontal="left"/>
    </xf>
    <xf numFmtId="0" fontId="10" fillId="3" borderId="0" xfId="11" applyFont="1" applyFill="1" applyAlignment="1">
      <alignment horizontal="left"/>
    </xf>
    <xf numFmtId="0" fontId="10" fillId="3" borderId="0" xfId="11" applyFont="1" applyFill="1" applyAlignment="1">
      <alignment horizontal="left" vertical="top" wrapText="1"/>
    </xf>
    <xf numFmtId="0" fontId="11" fillId="3" borderId="0" xfId="11" applyFont="1" applyFill="1" applyAlignment="1">
      <alignment horizontal="left" vertical="center" wrapText="1"/>
    </xf>
    <xf numFmtId="0" fontId="10" fillId="3" borderId="0" xfId="11" applyFont="1" applyFill="1" applyAlignment="1">
      <alignment horizontal="left" vertical="center" wrapText="1"/>
    </xf>
    <xf numFmtId="0" fontId="48" fillId="3" borderId="0" xfId="11" applyFont="1" applyFill="1" applyAlignment="1">
      <alignment horizontal="left" vertical="center" wrapText="1"/>
    </xf>
    <xf numFmtId="0" fontId="10" fillId="3" borderId="0" xfId="14" applyFont="1" applyFill="1" applyAlignment="1">
      <alignment horizontal="left" vertical="top" wrapText="1"/>
    </xf>
    <xf numFmtId="0" fontId="3" fillId="3" borderId="0" xfId="11" applyFont="1" applyFill="1" applyAlignment="1">
      <alignment horizontal="left" wrapText="1"/>
    </xf>
    <xf numFmtId="0" fontId="10" fillId="0" borderId="0" xfId="0" applyFont="1" applyAlignment="1">
      <alignment horizontal="left" wrapText="1"/>
    </xf>
    <xf numFmtId="0" fontId="10" fillId="10" borderId="45" xfId="14" applyFont="1" applyFill="1" applyBorder="1" applyAlignment="1">
      <alignment horizontal="left" vertical="top" wrapText="1"/>
    </xf>
    <xf numFmtId="0" fontId="10" fillId="10" borderId="0" xfId="14" applyFont="1" applyFill="1" applyAlignment="1">
      <alignment horizontal="left" wrapText="1"/>
    </xf>
    <xf numFmtId="0" fontId="10" fillId="3" borderId="45" xfId="14" applyFont="1" applyFill="1" applyBorder="1" applyAlignment="1">
      <alignment horizontal="left" vertical="center" wrapText="1"/>
    </xf>
    <xf numFmtId="0" fontId="10" fillId="3" borderId="0" xfId="14" applyFont="1" applyFill="1" applyAlignment="1">
      <alignment horizontal="left" vertical="center" wrapText="1"/>
    </xf>
    <xf numFmtId="0" fontId="10" fillId="0" borderId="0" xfId="14" applyFont="1" applyAlignment="1">
      <alignment horizontal="left" vertical="center" wrapText="1"/>
    </xf>
    <xf numFmtId="0" fontId="10" fillId="3" borderId="0" xfId="0" applyFont="1" applyFill="1" applyAlignment="1">
      <alignment horizontal="left" vertical="center" wrapText="1"/>
    </xf>
    <xf numFmtId="0" fontId="3" fillId="0" borderId="0" xfId="11" applyFont="1" applyAlignment="1">
      <alignment horizontal="left" vertical="top" wrapText="1"/>
    </xf>
    <xf numFmtId="0" fontId="7" fillId="7" borderId="69" xfId="18" applyFont="1" applyFill="1" applyBorder="1" applyAlignment="1">
      <alignment horizontal="center" vertical="center"/>
    </xf>
    <xf numFmtId="0" fontId="7" fillId="7" borderId="70" xfId="18" applyFont="1" applyFill="1" applyBorder="1" applyAlignment="1">
      <alignment horizontal="center" vertical="center"/>
    </xf>
    <xf numFmtId="170" fontId="7" fillId="7" borderId="71" xfId="18" applyNumberFormat="1" applyFont="1" applyFill="1" applyBorder="1" applyAlignment="1">
      <alignment horizontal="center" vertical="center"/>
    </xf>
    <xf numFmtId="170" fontId="7" fillId="7" borderId="70" xfId="18" applyNumberFormat="1" applyFont="1" applyFill="1" applyBorder="1" applyAlignment="1">
      <alignment horizontal="center" vertical="center"/>
    </xf>
    <xf numFmtId="170" fontId="7" fillId="7" borderId="72" xfId="18" applyNumberFormat="1" applyFont="1" applyFill="1" applyBorder="1" applyAlignment="1">
      <alignment horizontal="center" vertical="center"/>
    </xf>
    <xf numFmtId="0" fontId="10" fillId="3" borderId="0" xfId="18" applyFont="1" applyFill="1" applyAlignment="1">
      <alignment horizontal="left" vertical="center" wrapText="1"/>
    </xf>
    <xf numFmtId="0" fontId="39" fillId="0" borderId="76" xfId="18" applyFont="1" applyBorder="1" applyAlignment="1">
      <alignment horizontal="center"/>
    </xf>
    <xf numFmtId="0" fontId="39" fillId="0" borderId="77" xfId="18" applyFont="1" applyBorder="1" applyAlignment="1">
      <alignment horizontal="center"/>
    </xf>
    <xf numFmtId="0" fontId="39" fillId="0" borderId="78" xfId="18" applyFont="1" applyBorder="1" applyAlignment="1">
      <alignment horizontal="center"/>
    </xf>
    <xf numFmtId="0" fontId="39" fillId="9" borderId="77" xfId="18" applyFont="1" applyFill="1" applyBorder="1" applyAlignment="1">
      <alignment horizontal="center"/>
    </xf>
    <xf numFmtId="0" fontId="39" fillId="9" borderId="78" xfId="18" applyFont="1" applyFill="1" applyBorder="1" applyAlignment="1">
      <alignment horizontal="center"/>
    </xf>
    <xf numFmtId="0" fontId="7" fillId="7" borderId="60" xfId="18" applyFont="1" applyFill="1" applyBorder="1" applyAlignment="1">
      <alignment horizontal="center" vertical="center"/>
    </xf>
    <xf numFmtId="0" fontId="7" fillId="7" borderId="64" xfId="18" applyFont="1" applyFill="1" applyBorder="1" applyAlignment="1">
      <alignment horizontal="center" vertical="center"/>
    </xf>
    <xf numFmtId="0" fontId="7" fillId="7" borderId="75" xfId="18" applyFont="1" applyFill="1" applyBorder="1" applyAlignment="1">
      <alignment horizontal="center" vertical="center"/>
    </xf>
    <xf numFmtId="0" fontId="7" fillId="7" borderId="61" xfId="18" applyFont="1" applyFill="1" applyBorder="1" applyAlignment="1">
      <alignment horizontal="center" vertical="center" wrapText="1"/>
    </xf>
    <xf numFmtId="0" fontId="7" fillId="7" borderId="62" xfId="18" applyFont="1" applyFill="1" applyBorder="1" applyAlignment="1">
      <alignment horizontal="center" vertical="center" wrapText="1"/>
    </xf>
    <xf numFmtId="0" fontId="7" fillId="7" borderId="65" xfId="18" applyFont="1" applyFill="1" applyBorder="1" applyAlignment="1">
      <alignment horizontal="center" vertical="center" wrapText="1"/>
    </xf>
    <xf numFmtId="0" fontId="7" fillId="7" borderId="66" xfId="18" applyFont="1" applyFill="1" applyBorder="1" applyAlignment="1">
      <alignment horizontal="center" vertical="center" wrapText="1"/>
    </xf>
    <xf numFmtId="0" fontId="7" fillId="7" borderId="63" xfId="18" applyFont="1" applyFill="1" applyBorder="1" applyAlignment="1">
      <alignment horizontal="center" vertical="center" wrapText="1"/>
    </xf>
    <xf numFmtId="0" fontId="7" fillId="7" borderId="67" xfId="18" applyFont="1" applyFill="1" applyBorder="1" applyAlignment="1">
      <alignment horizontal="center" vertical="center" wrapText="1"/>
    </xf>
    <xf numFmtId="0" fontId="7" fillId="7" borderId="68" xfId="18" applyFont="1" applyFill="1" applyBorder="1" applyAlignment="1">
      <alignment horizontal="center" vertical="center" wrapText="1"/>
    </xf>
    <xf numFmtId="0" fontId="7" fillId="7" borderId="23" xfId="18" applyFont="1" applyFill="1" applyBorder="1" applyAlignment="1">
      <alignment horizontal="center" vertical="center" wrapText="1"/>
    </xf>
    <xf numFmtId="0" fontId="7" fillId="7" borderId="49" xfId="19" applyFont="1" applyFill="1" applyBorder="1" applyAlignment="1">
      <alignment horizontal="center" vertical="center"/>
    </xf>
    <xf numFmtId="0" fontId="7" fillId="7" borderId="7" xfId="19" applyFont="1" applyFill="1" applyBorder="1" applyAlignment="1">
      <alignment horizontal="center" vertical="center"/>
    </xf>
    <xf numFmtId="0" fontId="7" fillId="7" borderId="41" xfId="19" applyFont="1" applyFill="1" applyBorder="1" applyAlignment="1">
      <alignment horizontal="center" vertical="center"/>
    </xf>
    <xf numFmtId="0" fontId="7" fillId="7" borderId="86" xfId="19" applyFont="1" applyFill="1" applyBorder="1" applyAlignment="1">
      <alignment horizontal="center" vertical="center"/>
    </xf>
    <xf numFmtId="0" fontId="7" fillId="7" borderId="10" xfId="19" applyFont="1" applyFill="1" applyBorder="1" applyAlignment="1">
      <alignment horizontal="center" vertical="center"/>
    </xf>
    <xf numFmtId="0" fontId="7" fillId="7" borderId="58" xfId="19" applyFont="1" applyFill="1" applyBorder="1" applyAlignment="1">
      <alignment horizontal="center" vertical="center"/>
    </xf>
    <xf numFmtId="0" fontId="7" fillId="7" borderId="11" xfId="19" applyFont="1" applyFill="1" applyBorder="1" applyAlignment="1">
      <alignment horizontal="center" vertical="center"/>
    </xf>
    <xf numFmtId="0" fontId="10" fillId="3" borderId="0" xfId="21" applyFont="1" applyFill="1" applyAlignment="1">
      <alignment horizontal="left" vertical="center" wrapText="1"/>
    </xf>
    <xf numFmtId="0" fontId="17" fillId="3" borderId="0" xfId="21" applyFill="1" applyAlignment="1">
      <alignment horizontal="center"/>
    </xf>
    <xf numFmtId="0" fontId="6" fillId="3" borderId="0" xfId="19" applyFont="1" applyFill="1" applyAlignment="1">
      <alignment horizontal="center" vertical="center"/>
    </xf>
    <xf numFmtId="0" fontId="10" fillId="3" borderId="0" xfId="21" applyFont="1" applyFill="1" applyAlignment="1">
      <alignment horizontal="left"/>
    </xf>
    <xf numFmtId="169" fontId="7" fillId="2" borderId="113" xfId="21" quotePrefix="1" applyNumberFormat="1" applyFont="1" applyFill="1" applyBorder="1" applyAlignment="1">
      <alignment horizontal="center" vertical="center"/>
    </xf>
    <xf numFmtId="169" fontId="7" fillId="2" borderId="117" xfId="21" applyNumberFormat="1" applyFont="1" applyFill="1" applyBorder="1" applyAlignment="1">
      <alignment horizontal="center" vertical="center"/>
    </xf>
    <xf numFmtId="0" fontId="10" fillId="3" borderId="98" xfId="21" applyFont="1" applyFill="1" applyBorder="1" applyAlignment="1">
      <alignment horizontal="left" vertical="center" wrapText="1"/>
    </xf>
    <xf numFmtId="169" fontId="7" fillId="2" borderId="113" xfId="21" applyNumberFormat="1" applyFont="1" applyFill="1" applyBorder="1" applyAlignment="1">
      <alignment horizontal="center" vertical="center"/>
    </xf>
    <xf numFmtId="0" fontId="3" fillId="0" borderId="0" xfId="21" quotePrefix="1" applyFont="1" applyAlignment="1">
      <alignment horizontal="left" vertical="center" wrapText="1"/>
    </xf>
    <xf numFmtId="0" fontId="3" fillId="2" borderId="110" xfId="21" applyFont="1" applyFill="1" applyBorder="1" applyAlignment="1">
      <alignment horizontal="left" vertical="center"/>
    </xf>
    <xf numFmtId="0" fontId="3" fillId="2" borderId="114" xfId="21" applyFont="1" applyFill="1" applyBorder="1" applyAlignment="1">
      <alignment horizontal="left" vertical="center"/>
    </xf>
    <xf numFmtId="169" fontId="25" fillId="2" borderId="112" xfId="21" applyNumberFormat="1" applyFont="1" applyFill="1" applyBorder="1" applyAlignment="1">
      <alignment horizontal="center" vertical="center"/>
    </xf>
    <xf numFmtId="169" fontId="25" fillId="2" borderId="116" xfId="21" applyNumberFormat="1" applyFont="1" applyFill="1" applyBorder="1" applyAlignment="1">
      <alignment horizontal="center" vertical="center"/>
    </xf>
    <xf numFmtId="0" fontId="7" fillId="7" borderId="171" xfId="11" applyFont="1" applyFill="1" applyBorder="1" applyAlignment="1">
      <alignment horizontal="center" vertical="center" wrapText="1"/>
    </xf>
    <xf numFmtId="0" fontId="7" fillId="7" borderId="137" xfId="11" applyFont="1" applyFill="1" applyBorder="1" applyAlignment="1">
      <alignment horizontal="center" vertical="center" wrapText="1"/>
    </xf>
    <xf numFmtId="4" fontId="7" fillId="7" borderId="172" xfId="11" applyNumberFormat="1" applyFont="1" applyFill="1" applyBorder="1" applyAlignment="1">
      <alignment horizontal="center" vertical="center"/>
    </xf>
    <xf numFmtId="0" fontId="7" fillId="7" borderId="172" xfId="11" applyFont="1" applyFill="1" applyBorder="1" applyAlignment="1">
      <alignment horizontal="center" vertical="center"/>
    </xf>
    <xf numFmtId="0" fontId="7" fillId="7" borderId="99" xfId="11" applyFont="1" applyFill="1" applyBorder="1" applyAlignment="1">
      <alignment horizontal="center" vertical="center" wrapText="1"/>
    </xf>
    <xf numFmtId="0" fontId="7" fillId="7" borderId="4" xfId="11" applyFont="1" applyFill="1" applyBorder="1" applyAlignment="1">
      <alignment horizontal="center" vertical="center" wrapText="1"/>
    </xf>
    <xf numFmtId="0" fontId="7" fillId="2" borderId="136" xfId="11" applyFont="1" applyFill="1" applyBorder="1" applyAlignment="1">
      <alignment horizontal="center" vertical="center"/>
    </xf>
    <xf numFmtId="0" fontId="7" fillId="2" borderId="56" xfId="11" applyFont="1" applyFill="1" applyBorder="1" applyAlignment="1">
      <alignment horizontal="center" vertical="center"/>
    </xf>
    <xf numFmtId="0" fontId="10" fillId="3" borderId="0" xfId="11" applyFont="1" applyFill="1" applyAlignment="1">
      <alignment horizontal="left" wrapText="1"/>
    </xf>
    <xf numFmtId="0" fontId="10" fillId="3" borderId="45" xfId="28" applyFont="1" applyFill="1" applyBorder="1" applyAlignment="1">
      <alignment horizontal="left" vertical="center"/>
    </xf>
    <xf numFmtId="3" fontId="7" fillId="2" borderId="87" xfId="0" applyNumberFormat="1" applyFont="1" applyFill="1" applyBorder="1" applyAlignment="1">
      <alignment horizontal="center" vertical="center"/>
    </xf>
    <xf numFmtId="3" fontId="7" fillId="2" borderId="4" xfId="0" applyNumberFormat="1" applyFont="1" applyFill="1" applyBorder="1" applyAlignment="1">
      <alignment horizontal="center" vertical="center"/>
    </xf>
    <xf numFmtId="3" fontId="7" fillId="2" borderId="103" xfId="0" applyNumberFormat="1" applyFont="1" applyFill="1" applyBorder="1" applyAlignment="1">
      <alignment horizontal="center" vertical="center"/>
    </xf>
    <xf numFmtId="3" fontId="7" fillId="2" borderId="92" xfId="0" applyNumberFormat="1" applyFont="1" applyFill="1" applyBorder="1" applyAlignment="1">
      <alignment horizontal="center" vertical="center" wrapText="1"/>
    </xf>
    <xf numFmtId="3" fontId="7" fillId="2" borderId="5" xfId="0" applyNumberFormat="1" applyFont="1" applyFill="1" applyBorder="1" applyAlignment="1">
      <alignment horizontal="center" vertical="center" wrapText="1"/>
    </xf>
    <xf numFmtId="3" fontId="7" fillId="2" borderId="84" xfId="0" applyNumberFormat="1" applyFont="1" applyFill="1" applyBorder="1" applyAlignment="1">
      <alignment horizontal="center" vertical="center" wrapText="1"/>
    </xf>
    <xf numFmtId="3" fontId="7" fillId="2" borderId="136" xfId="0" applyNumberFormat="1" applyFont="1" applyFill="1" applyBorder="1" applyAlignment="1">
      <alignment horizontal="center" vertical="center"/>
    </xf>
    <xf numFmtId="3" fontId="7" fillId="2" borderId="85" xfId="0" applyNumberFormat="1" applyFont="1" applyFill="1" applyBorder="1" applyAlignment="1">
      <alignment horizontal="center" vertical="center"/>
    </xf>
    <xf numFmtId="3" fontId="7" fillId="2" borderId="138" xfId="0" applyNumberFormat="1" applyFont="1" applyFill="1" applyBorder="1" applyAlignment="1">
      <alignment horizontal="center" vertical="center"/>
    </xf>
    <xf numFmtId="3" fontId="7" fillId="2" borderId="170" xfId="0" applyNumberFormat="1" applyFont="1" applyFill="1" applyBorder="1" applyAlignment="1">
      <alignment horizontal="center" vertical="center" wrapText="1"/>
    </xf>
    <xf numFmtId="3" fontId="7" fillId="2" borderId="6" xfId="0" applyNumberFormat="1" applyFont="1" applyFill="1" applyBorder="1" applyAlignment="1">
      <alignment horizontal="center" vertical="center" wrapText="1"/>
    </xf>
    <xf numFmtId="3" fontId="7" fillId="2" borderId="102" xfId="0" applyNumberFormat="1" applyFont="1" applyFill="1" applyBorder="1" applyAlignment="1">
      <alignment horizontal="center" vertical="center" wrapText="1"/>
    </xf>
    <xf numFmtId="3" fontId="7" fillId="2" borderId="86" xfId="0" applyNumberFormat="1" applyFont="1" applyFill="1" applyBorder="1" applyAlignment="1">
      <alignment horizontal="center" vertical="center" wrapText="1"/>
    </xf>
    <xf numFmtId="0" fontId="3" fillId="7" borderId="27" xfId="44" applyFont="1" applyFill="1" applyBorder="1" applyAlignment="1">
      <alignment horizontal="center" vertical="center"/>
    </xf>
    <xf numFmtId="0" fontId="3" fillId="7" borderId="212" xfId="44" applyFont="1" applyFill="1" applyBorder="1" applyAlignment="1">
      <alignment horizontal="center" vertical="center"/>
    </xf>
    <xf numFmtId="17" fontId="7" fillId="7" borderId="72" xfId="44" applyNumberFormat="1" applyFont="1" applyFill="1" applyBorder="1" applyAlignment="1">
      <alignment horizontal="center" vertical="center"/>
    </xf>
    <xf numFmtId="17" fontId="7" fillId="7" borderId="71" xfId="44" applyNumberFormat="1" applyFont="1" applyFill="1" applyBorder="1" applyAlignment="1">
      <alignment horizontal="center" vertical="center"/>
    </xf>
    <xf numFmtId="17" fontId="7" fillId="7" borderId="70" xfId="44" applyNumberFormat="1" applyFont="1" applyFill="1" applyBorder="1" applyAlignment="1">
      <alignment horizontal="center" vertical="center"/>
    </xf>
    <xf numFmtId="0" fontId="8" fillId="7" borderId="215" xfId="44" applyFont="1" applyFill="1" applyBorder="1" applyAlignment="1">
      <alignment horizontal="center" vertical="center" wrapText="1"/>
    </xf>
    <xf numFmtId="0" fontId="8" fillId="7" borderId="135" xfId="44" applyFont="1" applyFill="1" applyBorder="1" applyAlignment="1">
      <alignment horizontal="center" vertical="center" wrapText="1"/>
    </xf>
    <xf numFmtId="0" fontId="3" fillId="7" borderId="28" xfId="44" applyFont="1" applyFill="1" applyBorder="1" applyAlignment="1">
      <alignment horizontal="center" vertical="center"/>
    </xf>
    <xf numFmtId="0" fontId="7" fillId="7" borderId="216" xfId="44" applyFont="1" applyFill="1" applyBorder="1" applyAlignment="1">
      <alignment horizontal="center" vertical="center"/>
    </xf>
    <xf numFmtId="0" fontId="7" fillId="7" borderId="217" xfId="44" applyFont="1" applyFill="1" applyBorder="1" applyAlignment="1">
      <alignment horizontal="center" vertical="center"/>
    </xf>
    <xf numFmtId="0" fontId="8" fillId="7" borderId="221" xfId="44" applyFont="1" applyFill="1" applyBorder="1" applyAlignment="1">
      <alignment horizontal="center" vertical="center"/>
    </xf>
    <xf numFmtId="0" fontId="8" fillId="7" borderId="218" xfId="44" applyFont="1" applyFill="1" applyBorder="1" applyAlignment="1">
      <alignment horizontal="center" vertical="center"/>
    </xf>
    <xf numFmtId="17" fontId="7" fillId="7" borderId="136" xfId="44" applyNumberFormat="1" applyFont="1" applyFill="1" applyBorder="1" applyAlignment="1">
      <alignment horizontal="center" vertical="center"/>
    </xf>
    <xf numFmtId="17" fontId="7" fillId="7" borderId="85" xfId="44" applyNumberFormat="1" applyFont="1" applyFill="1" applyBorder="1" applyAlignment="1">
      <alignment horizontal="center" vertical="center"/>
    </xf>
    <xf numFmtId="17" fontId="7" fillId="7" borderId="138" xfId="44" applyNumberFormat="1" applyFont="1" applyFill="1" applyBorder="1" applyAlignment="1">
      <alignment horizontal="center" vertical="center"/>
    </xf>
    <xf numFmtId="0" fontId="7" fillId="7" borderId="53" xfId="44" applyFont="1" applyFill="1" applyBorder="1" applyAlignment="1">
      <alignment horizontal="center" vertical="center"/>
    </xf>
    <xf numFmtId="0" fontId="7" fillId="7" borderId="62" xfId="44" applyFont="1" applyFill="1" applyBorder="1" applyAlignment="1">
      <alignment horizontal="center" vertical="center"/>
    </xf>
    <xf numFmtId="0" fontId="7" fillId="7" borderId="43" xfId="44" applyFont="1" applyFill="1" applyBorder="1" applyAlignment="1">
      <alignment horizontal="center" vertical="center"/>
    </xf>
    <xf numFmtId="0" fontId="7" fillId="7" borderId="23" xfId="44" applyFont="1" applyFill="1" applyBorder="1" applyAlignment="1">
      <alignment horizontal="center" vertical="center"/>
    </xf>
    <xf numFmtId="0" fontId="7" fillId="7" borderId="136" xfId="45" applyFont="1" applyFill="1" applyBorder="1" applyAlignment="1">
      <alignment horizontal="center" vertical="center" wrapText="1"/>
    </xf>
    <xf numFmtId="0" fontId="7" fillId="7" borderId="56" xfId="45" applyFont="1" applyFill="1" applyBorder="1" applyAlignment="1">
      <alignment horizontal="center" vertical="center" wrapText="1"/>
    </xf>
    <xf numFmtId="0" fontId="7" fillId="7" borderId="138" xfId="45" applyFont="1" applyFill="1" applyBorder="1" applyAlignment="1">
      <alignment horizontal="center" vertical="center" wrapText="1"/>
    </xf>
    <xf numFmtId="0" fontId="7" fillId="7" borderId="229" xfId="44" applyFont="1" applyFill="1" applyBorder="1" applyAlignment="1">
      <alignment horizontal="center" vertical="center"/>
    </xf>
    <xf numFmtId="0" fontId="7" fillId="7" borderId="27" xfId="45" applyFont="1" applyFill="1" applyBorder="1" applyAlignment="1">
      <alignment horizontal="center" vertical="center"/>
    </xf>
    <xf numFmtId="0" fontId="7" fillId="7" borderId="28" xfId="45" applyFont="1" applyFill="1" applyBorder="1" applyAlignment="1">
      <alignment horizontal="center" vertical="center"/>
    </xf>
    <xf numFmtId="0" fontId="7" fillId="7" borderId="232" xfId="45" applyFont="1" applyFill="1" applyBorder="1" applyAlignment="1">
      <alignment horizontal="center" vertical="center"/>
    </xf>
    <xf numFmtId="0" fontId="7" fillId="7" borderId="66" xfId="45" applyFont="1" applyFill="1" applyBorder="1" applyAlignment="1">
      <alignment horizontal="center" vertical="center"/>
    </xf>
    <xf numFmtId="15" fontId="132" fillId="7" borderId="216" xfId="45" applyNumberFormat="1" applyFont="1" applyFill="1" applyBorder="1" applyAlignment="1">
      <alignment horizontal="center" vertical="center" wrapText="1"/>
    </xf>
    <xf numFmtId="15" fontId="132" fillId="7" borderId="217" xfId="45" applyNumberFormat="1" applyFont="1" applyFill="1" applyBorder="1" applyAlignment="1">
      <alignment horizontal="center" vertical="center" wrapText="1"/>
    </xf>
    <xf numFmtId="15" fontId="132" fillId="7" borderId="231" xfId="45" applyNumberFormat="1" applyFont="1" applyFill="1" applyBorder="1" applyAlignment="1">
      <alignment horizontal="center" vertical="center" wrapText="1"/>
    </xf>
    <xf numFmtId="0" fontId="7" fillId="7" borderId="87" xfId="44" applyFont="1" applyFill="1" applyBorder="1" applyAlignment="1">
      <alignment horizontal="center" vertical="center"/>
    </xf>
    <xf numFmtId="0" fontId="7" fillId="7" borderId="103" xfId="44" applyFont="1" applyFill="1" applyBorder="1" applyAlignment="1">
      <alignment horizontal="center" vertical="center"/>
    </xf>
    <xf numFmtId="0" fontId="7" fillId="7" borderId="136" xfId="44" applyFont="1" applyFill="1" applyBorder="1" applyAlignment="1">
      <alignment horizontal="center" vertical="center"/>
    </xf>
    <xf numFmtId="0" fontId="7" fillId="7" borderId="56" xfId="44" applyFont="1" applyFill="1" applyBorder="1" applyAlignment="1">
      <alignment horizontal="center" vertical="center"/>
    </xf>
    <xf numFmtId="0" fontId="7" fillId="7" borderId="85" xfId="44" applyFont="1" applyFill="1" applyBorder="1" applyAlignment="1">
      <alignment horizontal="center" vertical="center"/>
    </xf>
    <xf numFmtId="0" fontId="7" fillId="2" borderId="49" xfId="44" applyFont="1" applyFill="1" applyBorder="1" applyAlignment="1">
      <alignment horizontal="center" vertical="center"/>
    </xf>
    <xf numFmtId="0" fontId="7" fillId="2" borderId="41" xfId="44" applyFont="1" applyFill="1" applyBorder="1" applyAlignment="1">
      <alignment horizontal="center" vertical="center"/>
    </xf>
    <xf numFmtId="0" fontId="7" fillId="19" borderId="91" xfId="50" applyFont="1" applyFill="1" applyBorder="1" applyAlignment="1">
      <alignment horizontal="center" vertical="center" wrapText="1"/>
    </xf>
    <xf numFmtId="0" fontId="7" fillId="19" borderId="22" xfId="50" applyFont="1" applyFill="1" applyBorder="1" applyAlignment="1">
      <alignment horizontal="center" vertical="center" wrapText="1"/>
    </xf>
    <xf numFmtId="0" fontId="7" fillId="19" borderId="83" xfId="50" applyFont="1" applyFill="1" applyBorder="1" applyAlignment="1">
      <alignment horizontal="center" vertical="center" wrapText="1"/>
    </xf>
    <xf numFmtId="0" fontId="7" fillId="19" borderId="170" xfId="50" applyFont="1" applyFill="1" applyBorder="1" applyAlignment="1">
      <alignment horizontal="center" vertical="center" wrapText="1"/>
    </xf>
    <xf numFmtId="0" fontId="7" fillId="19" borderId="6" xfId="50" applyFont="1" applyFill="1" applyBorder="1" applyAlignment="1">
      <alignment horizontal="center" vertical="center" wrapText="1"/>
    </xf>
    <xf numFmtId="0" fontId="7" fillId="19" borderId="102" xfId="50" applyFont="1" applyFill="1" applyBorder="1" applyAlignment="1">
      <alignment horizontal="center" vertical="center" wrapText="1"/>
    </xf>
    <xf numFmtId="0" fontId="7" fillId="7" borderId="90" xfId="11" applyFont="1" applyFill="1" applyBorder="1" applyAlignment="1">
      <alignment horizontal="center" vertical="center"/>
    </xf>
    <xf numFmtId="0" fontId="7" fillId="7" borderId="21" xfId="11" applyFont="1" applyFill="1" applyBorder="1" applyAlignment="1">
      <alignment horizontal="center" vertical="center"/>
    </xf>
    <xf numFmtId="0" fontId="7" fillId="7" borderId="24" xfId="11" applyFont="1" applyFill="1" applyBorder="1" applyAlignment="1">
      <alignment horizontal="center" vertical="center"/>
    </xf>
    <xf numFmtId="0" fontId="7" fillId="7" borderId="248" xfId="11" applyFont="1" applyFill="1" applyBorder="1" applyAlignment="1">
      <alignment horizontal="center" vertical="center"/>
    </xf>
    <xf numFmtId="0" fontId="7" fillId="7" borderId="45" xfId="11" applyFont="1" applyFill="1" applyBorder="1" applyAlignment="1">
      <alignment horizontal="center" vertical="center"/>
    </xf>
    <xf numFmtId="0" fontId="7" fillId="7" borderId="135" xfId="11" applyFont="1" applyFill="1" applyBorder="1" applyAlignment="1">
      <alignment horizontal="center" vertical="center"/>
    </xf>
    <xf numFmtId="0" fontId="7" fillId="7" borderId="65" xfId="11" applyFont="1" applyFill="1" applyBorder="1" applyAlignment="1">
      <alignment horizontal="center" vertical="center"/>
    </xf>
    <xf numFmtId="0" fontId="7" fillId="7" borderId="59" xfId="11" applyFont="1" applyFill="1" applyBorder="1" applyAlignment="1">
      <alignment horizontal="center" vertical="center"/>
    </xf>
    <xf numFmtId="0" fontId="7" fillId="7" borderId="66" xfId="11" applyFont="1" applyFill="1" applyBorder="1" applyAlignment="1">
      <alignment horizontal="center" vertical="center"/>
    </xf>
    <xf numFmtId="0" fontId="39" fillId="7" borderId="244" xfId="11" applyFont="1" applyFill="1" applyBorder="1" applyAlignment="1">
      <alignment horizontal="center" vertical="center"/>
    </xf>
    <xf numFmtId="0" fontId="39" fillId="7" borderId="251" xfId="11" applyFont="1" applyFill="1" applyBorder="1" applyAlignment="1">
      <alignment horizontal="center" vertical="center"/>
    </xf>
    <xf numFmtId="0" fontId="39" fillId="7" borderId="237" xfId="11" applyFont="1" applyFill="1" applyBorder="1" applyAlignment="1">
      <alignment horizontal="center" vertical="center"/>
    </xf>
    <xf numFmtId="0" fontId="39" fillId="7" borderId="245" xfId="11" applyFont="1" applyFill="1" applyBorder="1" applyAlignment="1">
      <alignment horizontal="center" vertical="center"/>
    </xf>
    <xf numFmtId="0" fontId="39" fillId="7" borderId="246" xfId="11" applyFont="1" applyFill="1" applyBorder="1" applyAlignment="1">
      <alignment horizontal="center" vertical="center"/>
    </xf>
    <xf numFmtId="0" fontId="7" fillId="7" borderId="91" xfId="11" applyFont="1" applyFill="1" applyBorder="1" applyAlignment="1">
      <alignment horizontal="center" vertical="center" wrapText="1"/>
    </xf>
    <xf numFmtId="0" fontId="7" fillId="7" borderId="22" xfId="11" applyFont="1" applyFill="1" applyBorder="1" applyAlignment="1">
      <alignment horizontal="center" vertical="center" wrapText="1"/>
    </xf>
    <xf numFmtId="0" fontId="7" fillId="7" borderId="83" xfId="11" applyFont="1" applyFill="1" applyBorder="1" applyAlignment="1">
      <alignment horizontal="center" vertical="center" wrapText="1"/>
    </xf>
    <xf numFmtId="0" fontId="7" fillId="7" borderId="92" xfId="11" applyFont="1" applyFill="1" applyBorder="1" applyAlignment="1">
      <alignment horizontal="center" vertical="center" wrapText="1"/>
    </xf>
    <xf numFmtId="0" fontId="7" fillId="7" borderId="5" xfId="11" applyFont="1" applyFill="1" applyBorder="1" applyAlignment="1">
      <alignment horizontal="center" vertical="center" wrapText="1"/>
    </xf>
    <xf numFmtId="0" fontId="7" fillId="7" borderId="84" xfId="11" applyFont="1" applyFill="1" applyBorder="1" applyAlignment="1">
      <alignment horizontal="center" vertical="center" wrapText="1"/>
    </xf>
    <xf numFmtId="0" fontId="7" fillId="7" borderId="170" xfId="11" applyFont="1" applyFill="1" applyBorder="1" applyAlignment="1">
      <alignment horizontal="center" vertical="center" wrapText="1"/>
    </xf>
    <xf numFmtId="0" fontId="7" fillId="7" borderId="6" xfId="11" applyFont="1" applyFill="1" applyBorder="1" applyAlignment="1">
      <alignment horizontal="center" vertical="center" wrapText="1"/>
    </xf>
    <xf numFmtId="0" fontId="7" fillId="7" borderId="102" xfId="11" applyFont="1" applyFill="1" applyBorder="1" applyAlignment="1">
      <alignment horizontal="center" vertical="center" wrapText="1"/>
    </xf>
    <xf numFmtId="176" fontId="9" fillId="3" borderId="67" xfId="11" applyNumberFormat="1" applyFont="1" applyFill="1" applyBorder="1" applyAlignment="1">
      <alignment horizontal="center" vertical="center"/>
    </xf>
    <xf numFmtId="176" fontId="9" fillId="3" borderId="95" xfId="11" applyNumberFormat="1" applyFont="1" applyFill="1" applyBorder="1" applyAlignment="1">
      <alignment horizontal="center" vertical="center"/>
    </xf>
    <xf numFmtId="176" fontId="9" fillId="3" borderId="68" xfId="11" applyNumberFormat="1" applyFont="1" applyFill="1" applyBorder="1" applyAlignment="1">
      <alignment horizontal="center" vertical="center"/>
    </xf>
    <xf numFmtId="176" fontId="9" fillId="3" borderId="46" xfId="11" applyNumberFormat="1" applyFont="1" applyFill="1" applyBorder="1" applyAlignment="1">
      <alignment horizontal="center" vertical="center"/>
    </xf>
    <xf numFmtId="2" fontId="9" fillId="3" borderId="68" xfId="11" applyNumberFormat="1" applyFont="1" applyFill="1" applyBorder="1" applyAlignment="1">
      <alignment horizontal="center" vertical="center"/>
    </xf>
    <xf numFmtId="2" fontId="9" fillId="3" borderId="46" xfId="11" applyNumberFormat="1" applyFont="1" applyFill="1" applyBorder="1" applyAlignment="1">
      <alignment horizontal="center" vertical="center"/>
    </xf>
    <xf numFmtId="166" fontId="9" fillId="3" borderId="68" xfId="11" applyNumberFormat="1" applyFont="1" applyFill="1" applyBorder="1" applyAlignment="1">
      <alignment horizontal="center" vertical="center"/>
    </xf>
    <xf numFmtId="166" fontId="9" fillId="3" borderId="46" xfId="11" applyNumberFormat="1" applyFont="1" applyFill="1" applyBorder="1" applyAlignment="1">
      <alignment horizontal="center" vertical="center"/>
    </xf>
    <xf numFmtId="2" fontId="9" fillId="3" borderId="143" xfId="11" applyNumberFormat="1" applyFont="1" applyFill="1" applyBorder="1" applyAlignment="1">
      <alignment horizontal="center" vertical="center"/>
    </xf>
    <xf numFmtId="2" fontId="9" fillId="3" borderId="144" xfId="11" applyNumberFormat="1" applyFont="1" applyFill="1" applyBorder="1" applyAlignment="1">
      <alignment horizontal="center" vertical="center"/>
    </xf>
    <xf numFmtId="176" fontId="9" fillId="3" borderId="148" xfId="11" applyNumberFormat="1" applyFont="1" applyFill="1" applyBorder="1" applyAlignment="1">
      <alignment horizontal="center" vertical="center"/>
    </xf>
    <xf numFmtId="176" fontId="9" fillId="3" borderId="149" xfId="11" applyNumberFormat="1" applyFont="1" applyFill="1" applyBorder="1" applyAlignment="1">
      <alignment horizontal="center" vertical="center"/>
    </xf>
    <xf numFmtId="0" fontId="7" fillId="2" borderId="259" xfId="11" applyFont="1" applyFill="1" applyBorder="1" applyAlignment="1">
      <alignment horizontal="center" vertical="center"/>
    </xf>
    <xf numFmtId="0" fontId="7" fillId="2" borderId="135" xfId="11" applyFont="1" applyFill="1" applyBorder="1" applyAlignment="1">
      <alignment horizontal="center" vertical="center"/>
    </xf>
    <xf numFmtId="0" fontId="7" fillId="2" borderId="93" xfId="11" applyFont="1" applyFill="1" applyBorder="1" applyAlignment="1">
      <alignment horizontal="center" vertical="center"/>
    </xf>
    <xf numFmtId="0" fontId="7" fillId="2" borderId="68" xfId="11" applyFont="1" applyFill="1" applyBorder="1" applyAlignment="1">
      <alignment horizontal="center" vertical="center"/>
    </xf>
    <xf numFmtId="0" fontId="7" fillId="2" borderId="46" xfId="11" applyFont="1" applyFill="1" applyBorder="1" applyAlignment="1">
      <alignment horizontal="center" vertical="center"/>
    </xf>
    <xf numFmtId="0" fontId="30" fillId="2" borderId="67" xfId="11" applyFont="1" applyFill="1" applyBorder="1" applyAlignment="1">
      <alignment horizontal="center" vertical="center"/>
    </xf>
    <xf numFmtId="0" fontId="30" fillId="2" borderId="95" xfId="11" applyFont="1" applyFill="1" applyBorder="1" applyAlignment="1">
      <alignment horizontal="center" vertical="center"/>
    </xf>
    <xf numFmtId="0" fontId="30" fillId="2" borderId="267" xfId="45" applyFont="1" applyFill="1" applyBorder="1" applyAlignment="1">
      <alignment horizontal="center" vertical="center" wrapText="1"/>
    </xf>
    <xf numFmtId="0" fontId="30" fillId="2" borderId="268" xfId="45" applyFont="1" applyFill="1" applyBorder="1" applyAlignment="1">
      <alignment horizontal="center" vertical="center" wrapText="1"/>
    </xf>
    <xf numFmtId="0" fontId="7" fillId="2" borderId="86" xfId="45" applyFont="1" applyFill="1" applyBorder="1" applyAlignment="1">
      <alignment horizontal="center" vertical="center"/>
    </xf>
    <xf numFmtId="0" fontId="7" fillId="2" borderId="5" xfId="45" applyFont="1" applyFill="1" applyBorder="1" applyAlignment="1">
      <alignment horizontal="center" vertical="center"/>
    </xf>
    <xf numFmtId="0" fontId="7" fillId="2" borderId="84" xfId="45" applyFont="1" applyFill="1" applyBorder="1" applyAlignment="1">
      <alignment horizontal="center" vertical="center"/>
    </xf>
    <xf numFmtId="0" fontId="7" fillId="2" borderId="215" xfId="45" applyFont="1" applyFill="1" applyBorder="1" applyAlignment="1">
      <alignment horizontal="center" vertical="center"/>
    </xf>
    <xf numFmtId="0" fontId="7" fillId="2" borderId="43" xfId="45" applyFont="1" applyFill="1" applyBorder="1" applyAlignment="1">
      <alignment horizontal="center" vertical="center"/>
    </xf>
    <xf numFmtId="0" fontId="7" fillId="2" borderId="227" xfId="45" applyFont="1" applyFill="1" applyBorder="1" applyAlignment="1">
      <alignment horizontal="center" vertical="center"/>
    </xf>
    <xf numFmtId="0" fontId="7" fillId="2" borderId="262" xfId="45" applyFont="1" applyFill="1" applyBorder="1" applyAlignment="1">
      <alignment horizontal="center" vertical="center"/>
    </xf>
    <xf numFmtId="0" fontId="7" fillId="2" borderId="263" xfId="45" applyFont="1" applyFill="1" applyBorder="1" applyAlignment="1">
      <alignment horizontal="center" vertical="center"/>
    </xf>
    <xf numFmtId="0" fontId="7" fillId="2" borderId="264" xfId="45" applyFont="1" applyFill="1" applyBorder="1" applyAlignment="1">
      <alignment horizontal="center" vertical="center"/>
    </xf>
    <xf numFmtId="0" fontId="7" fillId="2" borderId="265" xfId="45" applyFont="1" applyFill="1" applyBorder="1" applyAlignment="1">
      <alignment horizontal="center" vertical="center"/>
    </xf>
    <xf numFmtId="0" fontId="30" fillId="2" borderId="5" xfId="45" applyFont="1" applyFill="1" applyBorder="1" applyAlignment="1">
      <alignment horizontal="center" vertical="center" wrapText="1"/>
    </xf>
    <xf numFmtId="0" fontId="30" fillId="2" borderId="84" xfId="45" applyFont="1" applyFill="1" applyBorder="1" applyAlignment="1">
      <alignment horizontal="center" vertical="center" wrapText="1"/>
    </xf>
    <xf numFmtId="0" fontId="30" fillId="2" borderId="68" xfId="45" applyFont="1" applyFill="1" applyBorder="1" applyAlignment="1">
      <alignment horizontal="center" vertical="center" wrapText="1"/>
    </xf>
    <xf numFmtId="0" fontId="30" fillId="2" borderId="67" xfId="45" applyFont="1" applyFill="1" applyBorder="1" applyAlignment="1">
      <alignment horizontal="center" vertical="center" wrapText="1"/>
    </xf>
    <xf numFmtId="0" fontId="30" fillId="2" borderId="22" xfId="45" applyFont="1" applyFill="1" applyBorder="1" applyAlignment="1">
      <alignment horizontal="center" vertical="center" wrapText="1"/>
    </xf>
    <xf numFmtId="0" fontId="30" fillId="2" borderId="83" xfId="45" applyFont="1" applyFill="1" applyBorder="1" applyAlignment="1">
      <alignment horizontal="center" vertical="center" wrapText="1"/>
    </xf>
    <xf numFmtId="0" fontId="7" fillId="2" borderId="74" xfId="28" applyFont="1" applyFill="1" applyBorder="1" applyAlignment="1">
      <alignment horizontal="center" vertical="center"/>
    </xf>
    <xf numFmtId="0" fontId="7" fillId="2" borderId="228" xfId="28" applyFont="1" applyFill="1" applyBorder="1" applyAlignment="1">
      <alignment horizontal="center" vertical="center"/>
    </xf>
    <xf numFmtId="0" fontId="7" fillId="2" borderId="92" xfId="28" applyFont="1" applyFill="1" applyBorder="1" applyAlignment="1">
      <alignment horizontal="center" vertical="center"/>
    </xf>
    <xf numFmtId="0" fontId="7" fillId="2" borderId="84" xfId="28" applyFont="1" applyFill="1" applyBorder="1" applyAlignment="1">
      <alignment horizontal="center" vertical="center"/>
    </xf>
    <xf numFmtId="15" fontId="7" fillId="2" borderId="92" xfId="28" applyNumberFormat="1" applyFont="1" applyFill="1" applyBorder="1" applyAlignment="1">
      <alignment horizontal="center" vertical="center"/>
    </xf>
    <xf numFmtId="0" fontId="7" fillId="2" borderId="170" xfId="28" applyFont="1" applyFill="1" applyBorder="1" applyAlignment="1">
      <alignment horizontal="center" vertical="center"/>
    </xf>
    <xf numFmtId="0" fontId="7" fillId="2" borderId="102" xfId="28" applyFont="1" applyFill="1" applyBorder="1" applyAlignment="1">
      <alignment horizontal="center" vertical="center"/>
    </xf>
    <xf numFmtId="17" fontId="7" fillId="2" borderId="92" xfId="53" applyNumberFormat="1" applyFont="1" applyFill="1" applyBorder="1" applyAlignment="1">
      <alignment horizontal="center" vertical="center" wrapText="1"/>
    </xf>
    <xf numFmtId="17" fontId="7" fillId="2" borderId="84" xfId="53" applyNumberFormat="1" applyFont="1" applyFill="1" applyBorder="1" applyAlignment="1">
      <alignment horizontal="center" vertical="center" wrapText="1"/>
    </xf>
    <xf numFmtId="0" fontId="7" fillId="2" borderId="87" xfId="45" applyFont="1" applyFill="1" applyBorder="1" applyAlignment="1">
      <alignment horizontal="center" vertical="center"/>
    </xf>
    <xf numFmtId="0" fontId="7" fillId="2" borderId="4" xfId="45" applyFont="1" applyFill="1" applyBorder="1" applyAlignment="1">
      <alignment horizontal="center" vertical="center"/>
    </xf>
    <xf numFmtId="0" fontId="7" fillId="2" borderId="103" xfId="45" applyFont="1" applyFill="1" applyBorder="1" applyAlignment="1">
      <alignment horizontal="center" vertical="center"/>
    </xf>
    <xf numFmtId="0" fontId="10" fillId="3" borderId="0" xfId="54" applyFont="1" applyFill="1" applyAlignment="1">
      <alignment horizontal="left" wrapText="1" readingOrder="1"/>
    </xf>
    <xf numFmtId="0" fontId="3" fillId="3" borderId="0" xfId="54" applyFont="1" applyFill="1" applyAlignment="1">
      <alignment horizontal="left" wrapText="1"/>
    </xf>
    <xf numFmtId="0" fontId="7" fillId="2" borderId="86" xfId="54" applyFont="1" applyFill="1" applyBorder="1" applyAlignment="1">
      <alignment horizontal="center" vertical="center" wrapText="1"/>
    </xf>
    <xf numFmtId="0" fontId="7" fillId="2" borderId="10" xfId="54" applyFont="1" applyFill="1" applyBorder="1" applyAlignment="1">
      <alignment horizontal="center" vertical="center" wrapText="1"/>
    </xf>
    <xf numFmtId="0" fontId="7" fillId="2" borderId="72" xfId="54" applyFont="1" applyFill="1" applyBorder="1" applyAlignment="1">
      <alignment horizontal="center"/>
    </xf>
    <xf numFmtId="0" fontId="7" fillId="2" borderId="71" xfId="54" applyFont="1" applyFill="1" applyBorder="1" applyAlignment="1">
      <alignment horizontal="center"/>
    </xf>
    <xf numFmtId="0" fontId="7" fillId="2" borderId="70" xfId="54" applyFont="1" applyFill="1" applyBorder="1" applyAlignment="1">
      <alignment horizontal="center"/>
    </xf>
    <xf numFmtId="0" fontId="7" fillId="2" borderId="58" xfId="54" applyFont="1" applyFill="1" applyBorder="1" applyAlignment="1">
      <alignment horizontal="center" vertical="center" wrapText="1"/>
    </xf>
    <xf numFmtId="0" fontId="7" fillId="2" borderId="11" xfId="54" applyFont="1" applyFill="1" applyBorder="1" applyAlignment="1">
      <alignment horizontal="center" vertical="center" wrapText="1"/>
    </xf>
    <xf numFmtId="0" fontId="7" fillId="2" borderId="279" xfId="54" applyFont="1" applyFill="1" applyBorder="1" applyAlignment="1">
      <alignment horizontal="center"/>
    </xf>
    <xf numFmtId="0" fontId="7" fillId="2" borderId="87"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103" xfId="0" applyFont="1" applyFill="1" applyBorder="1" applyAlignment="1">
      <alignment horizontal="center" vertical="center"/>
    </xf>
    <xf numFmtId="0" fontId="7" fillId="2" borderId="136" xfId="0" applyFont="1" applyFill="1" applyBorder="1" applyAlignment="1">
      <alignment horizontal="center" vertical="center" wrapText="1"/>
    </xf>
    <xf numFmtId="0" fontId="7" fillId="2" borderId="85" xfId="0" applyFont="1" applyFill="1" applyBorder="1" applyAlignment="1">
      <alignment horizontal="center" vertical="center" wrapText="1"/>
    </xf>
    <xf numFmtId="0" fontId="7" fillId="2" borderId="288" xfId="0" applyFont="1" applyFill="1" applyBorder="1" applyAlignment="1">
      <alignment horizontal="center" vertical="center" wrapText="1"/>
    </xf>
    <xf numFmtId="0" fontId="7" fillId="2" borderId="289" xfId="0" applyFont="1" applyFill="1" applyBorder="1" applyAlignment="1">
      <alignment horizontal="center" vertical="center" wrapText="1"/>
    </xf>
    <xf numFmtId="0" fontId="7" fillId="2" borderId="290" xfId="0" applyFont="1" applyFill="1" applyBorder="1" applyAlignment="1">
      <alignment horizontal="center" vertical="center" wrapText="1"/>
    </xf>
    <xf numFmtId="0" fontId="7" fillId="2" borderId="291" xfId="0" applyFont="1" applyFill="1" applyBorder="1" applyAlignment="1">
      <alignment horizontal="center" vertical="center" wrapText="1"/>
    </xf>
    <xf numFmtId="0" fontId="7" fillId="2" borderId="293" xfId="0" applyFont="1" applyFill="1" applyBorder="1" applyAlignment="1">
      <alignment horizontal="center" vertical="center" wrapText="1"/>
    </xf>
    <xf numFmtId="0" fontId="7" fillId="2" borderId="72" xfId="0" applyFont="1" applyFill="1" applyBorder="1" applyAlignment="1">
      <alignment horizontal="center" vertical="center" wrapText="1"/>
    </xf>
    <xf numFmtId="0" fontId="7" fillId="2" borderId="71" xfId="0" applyFont="1" applyFill="1" applyBorder="1" applyAlignment="1">
      <alignment horizontal="center" vertical="center" wrapText="1"/>
    </xf>
    <xf numFmtId="0" fontId="7" fillId="2" borderId="63"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60" xfId="0" applyFont="1" applyFill="1" applyBorder="1" applyAlignment="1">
      <alignment horizontal="center" vertical="center" wrapText="1"/>
    </xf>
    <xf numFmtId="0" fontId="7" fillId="2" borderId="292" xfId="0" applyFont="1" applyFill="1" applyBorder="1" applyAlignment="1">
      <alignment horizontal="center" vertical="center" wrapText="1"/>
    </xf>
    <xf numFmtId="199" fontId="3" fillId="2" borderId="279" xfId="0" applyNumberFormat="1" applyFont="1" applyFill="1" applyBorder="1" applyAlignment="1">
      <alignment horizontal="center"/>
    </xf>
    <xf numFmtId="199" fontId="3" fillId="2" borderId="71" xfId="0" applyNumberFormat="1" applyFont="1" applyFill="1" applyBorder="1" applyAlignment="1">
      <alignment horizontal="center"/>
    </xf>
    <xf numFmtId="169" fontId="7" fillId="2" borderId="211" xfId="0" applyNumberFormat="1" applyFont="1" applyFill="1" applyBorder="1" applyAlignment="1">
      <alignment horizontal="center" vertical="center"/>
    </xf>
    <xf numFmtId="169" fontId="7" fillId="2" borderId="56" xfId="0" applyNumberFormat="1" applyFont="1" applyFill="1" applyBorder="1" applyAlignment="1">
      <alignment horizontal="center" vertical="center"/>
    </xf>
    <xf numFmtId="199" fontId="7" fillId="2" borderId="227" xfId="0" applyNumberFormat="1" applyFont="1" applyFill="1" applyBorder="1" applyAlignment="1">
      <alignment horizontal="center"/>
    </xf>
    <xf numFmtId="199" fontId="7" fillId="2" borderId="59" xfId="0" applyNumberFormat="1" applyFont="1" applyFill="1" applyBorder="1" applyAlignment="1">
      <alignment horizontal="center"/>
    </xf>
    <xf numFmtId="199" fontId="7" fillId="2" borderId="95" xfId="0" applyNumberFormat="1" applyFont="1" applyFill="1" applyBorder="1" applyAlignment="1">
      <alignment horizontal="center"/>
    </xf>
    <xf numFmtId="199" fontId="7" fillId="2" borderId="211" xfId="0" applyNumberFormat="1" applyFont="1" applyFill="1" applyBorder="1" applyAlignment="1">
      <alignment horizontal="center" vertical="center"/>
    </xf>
    <xf numFmtId="199" fontId="7" fillId="2" borderId="56" xfId="0" applyNumberFormat="1" applyFont="1" applyFill="1" applyBorder="1" applyAlignment="1">
      <alignment horizontal="center" vertical="center"/>
    </xf>
    <xf numFmtId="199" fontId="7" fillId="2" borderId="54" xfId="0" applyNumberFormat="1" applyFont="1" applyFill="1" applyBorder="1" applyAlignment="1">
      <alignment horizontal="center" vertical="center"/>
    </xf>
    <xf numFmtId="199" fontId="7" fillId="2" borderId="139" xfId="0" applyNumberFormat="1" applyFont="1" applyFill="1" applyBorder="1" applyAlignment="1">
      <alignment horizontal="center"/>
    </xf>
    <xf numFmtId="199" fontId="7" fillId="2" borderId="55" xfId="0" applyNumberFormat="1" applyFont="1" applyFill="1" applyBorder="1" applyAlignment="1">
      <alignment horizontal="center"/>
    </xf>
    <xf numFmtId="199" fontId="7" fillId="2" borderId="304" xfId="0" applyNumberFormat="1" applyFont="1" applyFill="1" applyBorder="1" applyAlignment="1">
      <alignment horizontal="center"/>
    </xf>
    <xf numFmtId="199" fontId="7" fillId="2" borderId="303" xfId="0" applyNumberFormat="1" applyFont="1" applyFill="1" applyBorder="1" applyAlignment="1">
      <alignment horizontal="center"/>
    </xf>
    <xf numFmtId="199" fontId="7" fillId="2" borderId="302" xfId="0" applyNumberFormat="1" applyFont="1" applyFill="1" applyBorder="1" applyAlignment="1">
      <alignment horizontal="center"/>
    </xf>
    <xf numFmtId="166" fontId="10" fillId="3" borderId="48" xfId="0" applyNumberFormat="1" applyFont="1" applyFill="1" applyBorder="1" applyAlignment="1">
      <alignment horizontal="right"/>
    </xf>
    <xf numFmtId="0" fontId="7" fillId="2" borderId="215" xfId="0" applyFont="1" applyFill="1" applyBorder="1" applyAlignment="1">
      <alignment horizontal="center" vertical="center" wrapText="1"/>
    </xf>
    <xf numFmtId="0" fontId="7" fillId="2" borderId="227" xfId="0" applyFont="1" applyFill="1" applyBorder="1" applyAlignment="1">
      <alignment horizontal="center" vertical="center" wrapText="1"/>
    </xf>
    <xf numFmtId="166" fontId="10" fillId="3" borderId="0" xfId="0" applyNumberFormat="1" applyFont="1" applyFill="1" applyAlignment="1">
      <alignment horizontal="center"/>
    </xf>
    <xf numFmtId="0" fontId="7" fillId="2" borderId="87" xfId="57" applyFont="1" applyFill="1" applyBorder="1" applyAlignment="1">
      <alignment horizontal="center" vertical="center"/>
    </xf>
    <xf numFmtId="0" fontId="1" fillId="0" borderId="4" xfId="28" applyBorder="1" applyAlignment="1">
      <alignment horizontal="center" vertical="center"/>
    </xf>
    <xf numFmtId="0" fontId="1" fillId="0" borderId="103" xfId="28" applyBorder="1" applyAlignment="1">
      <alignment horizontal="center" vertical="center"/>
    </xf>
    <xf numFmtId="0" fontId="7" fillId="2" borderId="85" xfId="57" applyFont="1" applyFill="1" applyBorder="1" applyAlignment="1">
      <alignment horizontal="center" vertical="center"/>
    </xf>
    <xf numFmtId="0" fontId="7" fillId="2" borderId="56" xfId="57" applyFont="1" applyFill="1" applyBorder="1" applyAlignment="1">
      <alignment horizontal="center" vertical="center"/>
    </xf>
    <xf numFmtId="0" fontId="7" fillId="2" borderId="72" xfId="57" applyFont="1" applyFill="1" applyBorder="1" applyAlignment="1">
      <alignment horizontal="center" vertical="center"/>
    </xf>
    <xf numFmtId="0" fontId="7" fillId="2" borderId="71" xfId="57" applyFont="1" applyFill="1" applyBorder="1" applyAlignment="1">
      <alignment horizontal="center" vertical="center"/>
    </xf>
    <xf numFmtId="0" fontId="7" fillId="2" borderId="184" xfId="57" applyFont="1" applyFill="1" applyBorder="1" applyAlignment="1">
      <alignment horizontal="center" vertical="center"/>
    </xf>
    <xf numFmtId="0" fontId="11" fillId="3" borderId="0" xfId="57" applyFont="1" applyFill="1" applyAlignment="1">
      <alignment horizontal="left" vertical="top" wrapText="1"/>
    </xf>
    <xf numFmtId="0" fontId="11" fillId="3" borderId="0" xfId="57" applyFont="1" applyFill="1" applyAlignment="1">
      <alignment horizontal="left" wrapText="1"/>
    </xf>
    <xf numFmtId="0" fontId="7" fillId="2" borderId="294" xfId="40" applyFont="1" applyFill="1" applyBorder="1" applyAlignment="1">
      <alignment horizontal="center" vertical="top" wrapText="1"/>
    </xf>
    <xf numFmtId="0" fontId="7" fillId="2" borderId="22" xfId="40" applyFont="1" applyFill="1" applyBorder="1" applyAlignment="1">
      <alignment horizontal="center" vertical="top" wrapText="1"/>
    </xf>
    <xf numFmtId="0" fontId="7" fillId="2" borderId="25" xfId="40" applyFont="1" applyFill="1" applyBorder="1" applyAlignment="1">
      <alignment horizontal="center" vertical="top" wrapText="1"/>
    </xf>
    <xf numFmtId="0" fontId="7" fillId="2" borderId="58" xfId="40" applyFont="1" applyFill="1" applyBorder="1" applyAlignment="1">
      <alignment horizontal="center" vertical="center" wrapText="1"/>
    </xf>
    <xf numFmtId="0" fontId="7" fillId="2" borderId="6" xfId="40" applyFont="1" applyFill="1" applyBorder="1" applyAlignment="1">
      <alignment horizontal="center" vertical="center" wrapText="1"/>
    </xf>
    <xf numFmtId="0" fontId="10" fillId="3" borderId="45" xfId="39" applyFont="1" applyFill="1" applyBorder="1" applyAlignment="1">
      <alignment horizontal="left" vertical="center" wrapText="1"/>
    </xf>
    <xf numFmtId="0" fontId="10" fillId="3" borderId="0" xfId="39" applyFont="1" applyFill="1" applyAlignment="1">
      <alignment horizontal="left"/>
    </xf>
    <xf numFmtId="0" fontId="7" fillId="2" borderId="62" xfId="40" applyFont="1" applyFill="1" applyBorder="1" applyAlignment="1">
      <alignment horizontal="center" vertical="top" wrapText="1"/>
    </xf>
    <xf numFmtId="0" fontId="7" fillId="2" borderId="23" xfId="40" applyFont="1" applyFill="1" applyBorder="1" applyAlignment="1">
      <alignment horizontal="center" vertical="top" wrapText="1"/>
    </xf>
    <xf numFmtId="0" fontId="7" fillId="2" borderId="26" xfId="40" applyFont="1" applyFill="1" applyBorder="1" applyAlignment="1">
      <alignment horizontal="center" vertical="top" wrapText="1"/>
    </xf>
    <xf numFmtId="0" fontId="7" fillId="2" borderId="60" xfId="40" applyFont="1" applyFill="1" applyBorder="1" applyAlignment="1">
      <alignment horizontal="center" vertical="center" wrapText="1"/>
    </xf>
    <xf numFmtId="0" fontId="7" fillId="2" borderId="64" xfId="40" applyFont="1" applyFill="1" applyBorder="1" applyAlignment="1">
      <alignment horizontal="center" vertical="center" wrapText="1"/>
    </xf>
    <xf numFmtId="0" fontId="7" fillId="2" borderId="313" xfId="40" applyFont="1" applyFill="1" applyBorder="1" applyAlignment="1">
      <alignment horizontal="center" vertical="center"/>
    </xf>
    <xf numFmtId="0" fontId="7" fillId="2" borderId="56" xfId="40" applyFont="1" applyFill="1" applyBorder="1" applyAlignment="1">
      <alignment horizontal="center" vertical="center"/>
    </xf>
    <xf numFmtId="0" fontId="7" fillId="2" borderId="91" xfId="40" applyFont="1" applyFill="1" applyBorder="1" applyAlignment="1">
      <alignment horizontal="center" vertical="center"/>
    </xf>
    <xf numFmtId="0" fontId="7" fillId="2" borderId="312" xfId="40" applyFont="1" applyFill="1" applyBorder="1" applyAlignment="1">
      <alignment horizontal="center" vertical="center"/>
    </xf>
    <xf numFmtId="0" fontId="7" fillId="2" borderId="135" xfId="40" applyFont="1" applyFill="1" applyBorder="1" applyAlignment="1">
      <alignment horizontal="center" vertical="center"/>
    </xf>
    <xf numFmtId="0" fontId="7" fillId="2" borderId="288" xfId="40" applyFont="1" applyFill="1" applyBorder="1" applyAlignment="1">
      <alignment horizontal="center" vertical="center"/>
    </xf>
    <xf numFmtId="0" fontId="10" fillId="23" borderId="72" xfId="11" applyFont="1" applyFill="1" applyBorder="1" applyAlignment="1">
      <alignment horizontal="center" vertical="center"/>
    </xf>
    <xf numFmtId="0" fontId="10" fillId="23" borderId="71" xfId="11" applyFont="1" applyFill="1" applyBorder="1" applyAlignment="1">
      <alignment horizontal="center" vertical="center"/>
    </xf>
    <xf numFmtId="0" fontId="10" fillId="23" borderId="70" xfId="11" applyFont="1" applyFill="1" applyBorder="1" applyAlignment="1">
      <alignment horizontal="center" vertical="center"/>
    </xf>
    <xf numFmtId="0" fontId="7" fillId="23" borderId="259" xfId="11" applyFont="1" applyFill="1" applyBorder="1" applyAlignment="1">
      <alignment horizontal="center" vertical="center"/>
    </xf>
    <xf numFmtId="0" fontId="7" fillId="23" borderId="45" xfId="11" applyFont="1" applyFill="1" applyBorder="1" applyAlignment="1">
      <alignment horizontal="center" vertical="center"/>
    </xf>
    <xf numFmtId="0" fontId="7" fillId="23" borderId="135" xfId="11" applyFont="1" applyFill="1" applyBorder="1" applyAlignment="1">
      <alignment horizontal="center" vertical="center"/>
    </xf>
    <xf numFmtId="0" fontId="7" fillId="23" borderId="92" xfId="11" applyFont="1" applyFill="1" applyBorder="1" applyAlignment="1">
      <alignment horizontal="center" vertical="center" wrapText="1"/>
    </xf>
    <xf numFmtId="0" fontId="7" fillId="23" borderId="5" xfId="11" applyFont="1" applyFill="1" applyBorder="1" applyAlignment="1">
      <alignment horizontal="center" vertical="center" wrapText="1"/>
    </xf>
    <xf numFmtId="0" fontId="7" fillId="23" borderId="84" xfId="11" applyFont="1" applyFill="1" applyBorder="1" applyAlignment="1">
      <alignment horizontal="center" vertical="center" wrapText="1"/>
    </xf>
    <xf numFmtId="0" fontId="7" fillId="23" borderId="170" xfId="11" applyFont="1" applyFill="1" applyBorder="1" applyAlignment="1">
      <alignment horizontal="center" vertical="center" wrapText="1"/>
    </xf>
    <xf numFmtId="0" fontId="7" fillId="23" borderId="6" xfId="11" applyFont="1" applyFill="1" applyBorder="1" applyAlignment="1">
      <alignment horizontal="center" vertical="center" wrapText="1"/>
    </xf>
    <xf numFmtId="0" fontId="7" fillId="23" borderId="102" xfId="11" applyFont="1" applyFill="1" applyBorder="1" applyAlignment="1">
      <alignment horizontal="center" vertical="center" wrapText="1"/>
    </xf>
    <xf numFmtId="0" fontId="7" fillId="23" borderId="68" xfId="11" applyFont="1" applyFill="1" applyBorder="1" applyAlignment="1">
      <alignment horizontal="center" vertical="center"/>
    </xf>
    <xf numFmtId="0" fontId="7" fillId="23" borderId="0" xfId="11" applyFont="1" applyFill="1" applyAlignment="1">
      <alignment horizontal="center" vertical="center"/>
    </xf>
    <xf numFmtId="0" fontId="7" fillId="23" borderId="23" xfId="11" applyFont="1" applyFill="1" applyBorder="1" applyAlignment="1">
      <alignment horizontal="center" vertical="center"/>
    </xf>
    <xf numFmtId="0" fontId="7" fillId="23" borderId="67" xfId="11" applyFont="1" applyFill="1" applyBorder="1" applyAlignment="1">
      <alignment horizontal="center" vertical="center"/>
    </xf>
    <xf numFmtId="0" fontId="7" fillId="23" borderId="59" xfId="11" applyFont="1" applyFill="1" applyBorder="1" applyAlignment="1">
      <alignment horizontal="center" vertical="center"/>
    </xf>
    <xf numFmtId="0" fontId="7" fillId="23" borderId="66" xfId="11" applyFont="1" applyFill="1" applyBorder="1" applyAlignment="1">
      <alignment horizontal="center" vertical="center"/>
    </xf>
    <xf numFmtId="0" fontId="10" fillId="3" borderId="0" xfId="14" applyFont="1" applyFill="1" applyAlignment="1">
      <alignment vertical="top"/>
    </xf>
    <xf numFmtId="0" fontId="7" fillId="2" borderId="9" xfId="14" applyFont="1" applyFill="1" applyBorder="1" applyAlignment="1">
      <alignment horizontal="left" vertical="center"/>
    </xf>
    <xf numFmtId="0" fontId="7" fillId="2" borderId="10" xfId="14" applyFont="1" applyFill="1" applyBorder="1" applyAlignment="1">
      <alignment horizontal="left" vertical="center"/>
    </xf>
    <xf numFmtId="0" fontId="10" fillId="3" borderId="45" xfId="14" applyFont="1" applyFill="1" applyBorder="1" applyAlignment="1">
      <alignment horizontal="left"/>
    </xf>
    <xf numFmtId="0" fontId="11" fillId="3" borderId="0" xfId="14" applyFont="1" applyFill="1" applyAlignment="1">
      <alignment vertical="top" wrapText="1"/>
    </xf>
    <xf numFmtId="0" fontId="11" fillId="3" borderId="0" xfId="14" applyFont="1" applyFill="1" applyAlignment="1">
      <alignment horizontal="left" vertical="top" wrapText="1"/>
    </xf>
    <xf numFmtId="0" fontId="8" fillId="2" borderId="4" xfId="14" applyFont="1" applyFill="1" applyBorder="1" applyAlignment="1">
      <alignment horizontal="left" vertical="center"/>
    </xf>
    <xf numFmtId="0" fontId="8" fillId="2" borderId="5" xfId="14" applyFont="1" applyFill="1" applyBorder="1" applyAlignment="1">
      <alignment horizontal="left" vertical="center"/>
    </xf>
    <xf numFmtId="0" fontId="3" fillId="3" borderId="0" xfId="55" applyFont="1" applyFill="1" applyAlignment="1">
      <alignment horizontal="left" vertical="center" wrapText="1"/>
    </xf>
    <xf numFmtId="175" fontId="7" fillId="2" borderId="44" xfId="60" applyNumberFormat="1" applyFont="1" applyFill="1" applyBorder="1" applyAlignment="1">
      <alignment horizontal="center" vertical="center" wrapText="1"/>
    </xf>
    <xf numFmtId="175" fontId="7" fillId="2" borderId="26" xfId="60" applyNumberFormat="1" applyFont="1" applyFill="1" applyBorder="1" applyAlignment="1">
      <alignment horizontal="center" vertical="center" wrapText="1"/>
    </xf>
    <xf numFmtId="0" fontId="10" fillId="3" borderId="45" xfId="14" applyFont="1" applyFill="1" applyBorder="1" applyAlignment="1">
      <alignment vertical="center" wrapText="1"/>
    </xf>
    <xf numFmtId="0" fontId="11" fillId="0" borderId="0" xfId="14" applyFont="1" applyAlignment="1">
      <alignment horizontal="left" vertical="top" wrapText="1"/>
    </xf>
    <xf numFmtId="49" fontId="7" fillId="2" borderId="211" xfId="55" applyNumberFormat="1" applyFont="1" applyFill="1" applyBorder="1" applyAlignment="1">
      <alignment horizontal="center" vertical="center" wrapText="1"/>
    </xf>
    <xf numFmtId="49" fontId="7" fillId="2" borderId="138" xfId="55" applyNumberFormat="1" applyFont="1" applyFill="1" applyBorder="1" applyAlignment="1">
      <alignment horizontal="center" vertical="center" wrapText="1"/>
    </xf>
    <xf numFmtId="0" fontId="10" fillId="3" borderId="0" xfId="28" applyFont="1" applyFill="1" applyAlignment="1">
      <alignment vertical="center" wrapText="1"/>
    </xf>
    <xf numFmtId="0" fontId="10" fillId="3" borderId="0" xfId="28" applyFont="1" applyFill="1" applyAlignment="1">
      <alignment horizontal="left" vertical="center"/>
    </xf>
    <xf numFmtId="0" fontId="10" fillId="3" borderId="45" xfId="0" applyFont="1" applyFill="1" applyBorder="1" applyAlignment="1">
      <alignment horizontal="left" vertical="center" wrapText="1"/>
    </xf>
    <xf numFmtId="0" fontId="44" fillId="3" borderId="0" xfId="28" applyFont="1" applyFill="1" applyAlignment="1">
      <alignment horizontal="left" vertical="center" wrapText="1"/>
    </xf>
    <xf numFmtId="0" fontId="10" fillId="3" borderId="45" xfId="28" applyFont="1" applyFill="1" applyBorder="1" applyAlignment="1">
      <alignment horizontal="left" vertical="center" wrapText="1"/>
    </xf>
    <xf numFmtId="0" fontId="3" fillId="3" borderId="0" xfId="63" applyFont="1" applyFill="1" applyAlignment="1">
      <alignment horizontal="left" vertical="center" wrapText="1"/>
    </xf>
    <xf numFmtId="0" fontId="10" fillId="3" borderId="0" xfId="63" applyFont="1" applyFill="1" applyAlignment="1">
      <alignment vertical="center" wrapText="1"/>
    </xf>
    <xf numFmtId="0" fontId="10" fillId="3" borderId="0" xfId="14" applyFont="1" applyFill="1" applyAlignment="1">
      <alignment vertical="center"/>
    </xf>
    <xf numFmtId="0" fontId="10" fillId="0" borderId="45" xfId="14" applyFont="1" applyBorder="1" applyAlignment="1">
      <alignment vertical="top" wrapText="1"/>
    </xf>
    <xf numFmtId="0" fontId="7" fillId="2" borderId="43" xfId="55" applyFont="1" applyFill="1" applyBorder="1" applyAlignment="1">
      <alignment horizontal="left" vertical="center"/>
    </xf>
    <xf numFmtId="0" fontId="7" fillId="2" borderId="23" xfId="55" applyFont="1" applyFill="1" applyBorder="1" applyAlignment="1">
      <alignment horizontal="left" vertical="center"/>
    </xf>
    <xf numFmtId="0" fontId="7" fillId="2" borderId="319" xfId="55" applyFont="1" applyFill="1" applyBorder="1" applyAlignment="1">
      <alignment horizontal="left" vertical="center"/>
    </xf>
    <xf numFmtId="0" fontId="7" fillId="2" borderId="353" xfId="55" applyFont="1" applyFill="1" applyBorder="1" applyAlignment="1">
      <alignment horizontal="center" vertical="center"/>
    </xf>
    <xf numFmtId="0" fontId="7" fillId="2" borderId="237" xfId="55" applyFont="1" applyFill="1" applyBorder="1" applyAlignment="1">
      <alignment horizontal="center" vertical="center"/>
    </xf>
    <xf numFmtId="43" fontId="25" fillId="2" borderId="42" xfId="65" applyFont="1" applyFill="1" applyBorder="1" applyAlignment="1">
      <alignment horizontal="center"/>
    </xf>
    <xf numFmtId="43" fontId="25" fillId="2" borderId="357" xfId="65" applyFont="1" applyFill="1" applyBorder="1" applyAlignment="1">
      <alignment horizontal="center"/>
    </xf>
    <xf numFmtId="0" fontId="10" fillId="3" borderId="0" xfId="28" applyFont="1" applyFill="1" applyAlignment="1">
      <alignment horizontal="left" vertical="center" wrapText="1"/>
    </xf>
    <xf numFmtId="0" fontId="3" fillId="3" borderId="0" xfId="64" applyFont="1" applyFill="1" applyAlignment="1">
      <alignment horizontal="left" vertical="center" wrapText="1"/>
    </xf>
    <xf numFmtId="0" fontId="7" fillId="23" borderId="96" xfId="64" applyFont="1" applyFill="1" applyBorder="1" applyAlignment="1">
      <alignment horizontal="center" vertical="center" wrapText="1"/>
    </xf>
    <xf numFmtId="0" fontId="7" fillId="23" borderId="85" xfId="64" applyFont="1" applyFill="1" applyBorder="1" applyAlignment="1">
      <alignment horizontal="center" vertical="center" wrapText="1"/>
    </xf>
    <xf numFmtId="0" fontId="7" fillId="23" borderId="358" xfId="64" applyFont="1" applyFill="1" applyBorder="1" applyAlignment="1">
      <alignment horizontal="center" vertical="center" wrapText="1"/>
    </xf>
    <xf numFmtId="0" fontId="7" fillId="23" borderId="154" xfId="64" applyFont="1" applyFill="1" applyBorder="1" applyAlignment="1">
      <alignment horizontal="center" vertical="center" wrapText="1"/>
    </xf>
    <xf numFmtId="0" fontId="10" fillId="3" borderId="0" xfId="64" applyFont="1" applyFill="1" applyAlignment="1">
      <alignment horizontal="left" vertical="center" wrapText="1"/>
    </xf>
    <xf numFmtId="3" fontId="160" fillId="0" borderId="45" xfId="11" applyNumberFormat="1" applyFont="1" applyBorder="1" applyAlignment="1">
      <alignment horizontal="center"/>
    </xf>
    <xf numFmtId="0" fontId="162" fillId="3" borderId="0" xfId="11" applyFont="1" applyFill="1" applyAlignment="1">
      <alignment horizontal="center"/>
    </xf>
    <xf numFmtId="0" fontId="7" fillId="3" borderId="0" xfId="68" applyFont="1" applyFill="1" applyAlignment="1">
      <alignment horizontal="left" vertical="center" wrapText="1"/>
    </xf>
    <xf numFmtId="0" fontId="7" fillId="2" borderId="359" xfId="11" quotePrefix="1" applyFont="1" applyFill="1" applyBorder="1" applyAlignment="1">
      <alignment horizontal="center" vertical="top" wrapText="1"/>
    </xf>
    <xf numFmtId="0" fontId="7" fillId="2" borderId="360" xfId="11" applyFont="1" applyFill="1" applyBorder="1" applyAlignment="1">
      <alignment horizontal="center" vertical="top" wrapText="1"/>
    </xf>
    <xf numFmtId="0" fontId="7" fillId="2" borderId="361" xfId="11" applyFont="1" applyFill="1" applyBorder="1" applyAlignment="1">
      <alignment horizontal="center" vertical="top" wrapText="1"/>
    </xf>
    <xf numFmtId="0" fontId="7" fillId="2" borderId="359" xfId="11" applyFont="1" applyFill="1" applyBorder="1" applyAlignment="1">
      <alignment horizontal="center" vertical="top" wrapText="1"/>
    </xf>
    <xf numFmtId="0" fontId="7" fillId="2" borderId="362" xfId="11" applyFont="1" applyFill="1" applyBorder="1" applyAlignment="1">
      <alignment horizontal="center" vertical="top" wrapText="1"/>
    </xf>
    <xf numFmtId="0" fontId="7" fillId="2" borderId="376" xfId="11" quotePrefix="1" applyFont="1" applyFill="1" applyBorder="1" applyAlignment="1">
      <alignment horizontal="center" vertical="top" wrapText="1"/>
    </xf>
    <xf numFmtId="0" fontId="3" fillId="3" borderId="0" xfId="19" applyFont="1" applyFill="1" applyAlignment="1">
      <alignment horizontal="left" vertical="center"/>
    </xf>
    <xf numFmtId="0" fontId="44" fillId="3" borderId="98" xfId="0" applyFont="1" applyFill="1" applyBorder="1" applyAlignment="1">
      <alignment horizontal="left" vertical="center" wrapText="1"/>
    </xf>
    <xf numFmtId="0" fontId="7" fillId="2" borderId="405" xfId="3" applyFont="1" applyFill="1" applyBorder="1" applyAlignment="1">
      <alignment horizontal="center"/>
    </xf>
    <xf numFmtId="0" fontId="7" fillId="2" borderId="407" xfId="3" applyFont="1" applyFill="1" applyBorder="1" applyAlignment="1">
      <alignment horizontal="center"/>
    </xf>
    <xf numFmtId="0" fontId="45" fillId="2" borderId="405" xfId="3" applyFont="1" applyFill="1" applyBorder="1" applyAlignment="1">
      <alignment horizontal="center"/>
    </xf>
    <xf numFmtId="0" fontId="45" fillId="2" borderId="406" xfId="3" applyFont="1" applyFill="1" applyBorder="1" applyAlignment="1">
      <alignment horizontal="center"/>
    </xf>
    <xf numFmtId="0" fontId="7" fillId="2" borderId="406" xfId="3" applyFont="1" applyFill="1" applyBorder="1" applyAlignment="1">
      <alignment horizontal="center"/>
    </xf>
  </cellXfs>
  <cellStyles count="73">
    <cellStyle name="Comma" xfId="4" builtinId="3"/>
    <cellStyle name="Comma 14 2" xfId="60" xr:uid="{00000000-0005-0000-0000-000001000000}"/>
    <cellStyle name="Comma 2" xfId="32" xr:uid="{00000000-0005-0000-0000-000002000000}"/>
    <cellStyle name="Comma 2 2" xfId="70" xr:uid="{00000000-0005-0000-0000-000003000000}"/>
    <cellStyle name="Comma 2 2 2 2 2" xfId="29" xr:uid="{00000000-0005-0000-0000-000004000000}"/>
    <cellStyle name="Comma 2 2 2 3" xfId="15" xr:uid="{00000000-0005-0000-0000-000005000000}"/>
    <cellStyle name="Comma 2 3 2" xfId="61" xr:uid="{00000000-0005-0000-0000-000006000000}"/>
    <cellStyle name="Comma 2 3 3 2" xfId="52" xr:uid="{00000000-0005-0000-0000-000007000000}"/>
    <cellStyle name="Comma 2 5" xfId="66" xr:uid="{00000000-0005-0000-0000-000008000000}"/>
    <cellStyle name="Comma 282 2 2" xfId="43" xr:uid="{00000000-0005-0000-0000-000009000000}"/>
    <cellStyle name="Comma 282 3" xfId="42" xr:uid="{00000000-0005-0000-0000-00000A000000}"/>
    <cellStyle name="Comma 285 2" xfId="58" xr:uid="{00000000-0005-0000-0000-00000B000000}"/>
    <cellStyle name="Comma 3 3 2 2" xfId="51" xr:uid="{00000000-0005-0000-0000-00000C000000}"/>
    <cellStyle name="Comma 3 3 3" xfId="31" xr:uid="{00000000-0005-0000-0000-00000D000000}"/>
    <cellStyle name="Comma 4 2 2 2" xfId="17" xr:uid="{00000000-0005-0000-0000-00000E000000}"/>
    <cellStyle name="Comma 4 3 2" xfId="47" xr:uid="{00000000-0005-0000-0000-00000F000000}"/>
    <cellStyle name="Comma 5" xfId="8" xr:uid="{00000000-0005-0000-0000-000010000000}"/>
    <cellStyle name="Comma 5 2" xfId="71" xr:uid="{00000000-0005-0000-0000-000011000000}"/>
    <cellStyle name="Comma 6" xfId="46" xr:uid="{00000000-0005-0000-0000-000012000000}"/>
    <cellStyle name="Comma 7" xfId="65" xr:uid="{00000000-0005-0000-0000-000013000000}"/>
    <cellStyle name="Comma_Table 1 2" xfId="41" xr:uid="{00000000-0005-0000-0000-000014000000}"/>
    <cellStyle name="Comma_Table 41a-41b" xfId="59" xr:uid="{00000000-0005-0000-0000-000015000000}"/>
    <cellStyle name="Hyperlink" xfId="9" builtinId="8"/>
    <cellStyle name="Hyperlink 2" xfId="34" xr:uid="{00000000-0005-0000-0000-000017000000}"/>
    <cellStyle name="Normal" xfId="0" builtinId="0"/>
    <cellStyle name="Normal 10" xfId="21" xr:uid="{00000000-0005-0000-0000-000019000000}"/>
    <cellStyle name="Normal 10 10 6 3" xfId="28" xr:uid="{00000000-0005-0000-0000-00001A000000}"/>
    <cellStyle name="Normal 10 10 8 2 2 2 5 2" xfId="54" xr:uid="{00000000-0005-0000-0000-00001B000000}"/>
    <cellStyle name="Normal 10 10 8 3 2 5 2" xfId="53" xr:uid="{00000000-0005-0000-0000-00001C000000}"/>
    <cellStyle name="Normal 139" xfId="26" xr:uid="{00000000-0005-0000-0000-00001D000000}"/>
    <cellStyle name="Normal 139 2" xfId="27" xr:uid="{00000000-0005-0000-0000-00001E000000}"/>
    <cellStyle name="Normal 143 2" xfId="3" xr:uid="{00000000-0005-0000-0000-00001F000000}"/>
    <cellStyle name="Normal 144 2 2" xfId="14" xr:uid="{00000000-0005-0000-0000-000020000000}"/>
    <cellStyle name="Normal 145" xfId="50" xr:uid="{00000000-0005-0000-0000-000021000000}"/>
    <cellStyle name="Normal 146 3" xfId="57" xr:uid="{00000000-0005-0000-0000-000022000000}"/>
    <cellStyle name="Normal 2" xfId="7" xr:uid="{00000000-0005-0000-0000-000023000000}"/>
    <cellStyle name="Normal 2 10 2" xfId="11" xr:uid="{00000000-0005-0000-0000-000024000000}"/>
    <cellStyle name="Normal 2 2 2" xfId="33" xr:uid="{00000000-0005-0000-0000-000025000000}"/>
    <cellStyle name="Normal 2 3 2 2" xfId="36" xr:uid="{00000000-0005-0000-0000-000026000000}"/>
    <cellStyle name="Normal 2 3 3 2" xfId="55" xr:uid="{00000000-0005-0000-0000-000027000000}"/>
    <cellStyle name="Normal 3" xfId="1" xr:uid="{00000000-0005-0000-0000-000028000000}"/>
    <cellStyle name="Normal 3 10" xfId="40" xr:uid="{00000000-0005-0000-0000-000029000000}"/>
    <cellStyle name="Normal 3 2 2" xfId="68" xr:uid="{00000000-0005-0000-0000-00002A000000}"/>
    <cellStyle name="Normal 4" xfId="24" xr:uid="{00000000-0005-0000-0000-00002B000000}"/>
    <cellStyle name="Normal 4 2 2" xfId="67" xr:uid="{00000000-0005-0000-0000-00002C000000}"/>
    <cellStyle name="Normal 5" xfId="63" xr:uid="{00000000-0005-0000-0000-00002D000000}"/>
    <cellStyle name="Normal 5 10 2" xfId="19" xr:uid="{00000000-0005-0000-0000-00002E000000}"/>
    <cellStyle name="Normal 5 12" xfId="45" xr:uid="{00000000-0005-0000-0000-00002F000000}"/>
    <cellStyle name="Normal 5 2" xfId="44" xr:uid="{00000000-0005-0000-0000-000030000000}"/>
    <cellStyle name="Normal 5 3" xfId="49" xr:uid="{00000000-0005-0000-0000-000031000000}"/>
    <cellStyle name="Normal 6" xfId="64" xr:uid="{00000000-0005-0000-0000-000032000000}"/>
    <cellStyle name="Normal 6 2" xfId="48" xr:uid="{00000000-0005-0000-0000-000033000000}"/>
    <cellStyle name="Normal 7" xfId="6" xr:uid="{00000000-0005-0000-0000-000034000000}"/>
    <cellStyle name="Normal 90" xfId="30" xr:uid="{00000000-0005-0000-0000-000035000000}"/>
    <cellStyle name="Normal_CGDD-Jan-09" xfId="38" xr:uid="{00000000-0005-0000-0000-000036000000}"/>
    <cellStyle name="Normal_GF98.xlw" xfId="37" xr:uid="{00000000-0005-0000-0000-000037000000}"/>
    <cellStyle name="Normal_ODCS" xfId="12" xr:uid="{00000000-0005-0000-0000-000038000000}"/>
    <cellStyle name="Normal_Quarterly BOP 2001" xfId="72" xr:uid="{00000000-0005-0000-0000-000039000000}"/>
    <cellStyle name="Normal_RHABMCPC010731" xfId="16" xr:uid="{00000000-0005-0000-0000-00003A000000}"/>
    <cellStyle name="Normal_Sheet1" xfId="2" xr:uid="{00000000-0005-0000-0000-00003B000000}"/>
    <cellStyle name="Normal_TAB2.11" xfId="25" xr:uid="{00000000-0005-0000-0000-00003C000000}"/>
    <cellStyle name="Normal_Tab2.3" xfId="22" xr:uid="{00000000-0005-0000-0000-00003D000000}"/>
    <cellStyle name="Normal_Table 1 2" xfId="39" xr:uid="{00000000-0005-0000-0000-00003E000000}"/>
    <cellStyle name="Normal_Table 20-21" xfId="18" xr:uid="{00000000-0005-0000-0000-00003F000000}"/>
    <cellStyle name="Normal_Table 25f 2 2" xfId="10" xr:uid="{00000000-0005-0000-0000-000040000000}"/>
    <cellStyle name="Normal_Table 25f 3" xfId="35" xr:uid="{00000000-0005-0000-0000-000041000000}"/>
    <cellStyle name="Normal_Table 30" xfId="20" xr:uid="{00000000-0005-0000-0000-000042000000}"/>
    <cellStyle name="Normal_Template" xfId="69" xr:uid="{00000000-0005-0000-0000-000043000000}"/>
    <cellStyle name="Percent" xfId="5" builtinId="5"/>
    <cellStyle name="Percent 10" xfId="23" xr:uid="{00000000-0005-0000-0000-000045000000}"/>
    <cellStyle name="Percent 2" xfId="62" xr:uid="{00000000-0005-0000-0000-000046000000}"/>
    <cellStyle name="Percent 2 2 2" xfId="13" xr:uid="{00000000-0005-0000-0000-000047000000}"/>
    <cellStyle name="Percent 2 3" xfId="56" xr:uid="{00000000-0005-0000-0000-00004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9.xml"/><Relationship Id="rId16" Type="http://schemas.openxmlformats.org/officeDocument/2006/relationships/worksheet" Target="worksheets/sheet16.xml"/><Relationship Id="rId107" Type="http://schemas.openxmlformats.org/officeDocument/2006/relationships/externalLink" Target="externalLinks/externalLink3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4.xml"/><Relationship Id="rId102" Type="http://schemas.openxmlformats.org/officeDocument/2006/relationships/externalLink" Target="externalLinks/externalLink27.xml"/><Relationship Id="rId123" Type="http://schemas.openxmlformats.org/officeDocument/2006/relationships/externalLink" Target="externalLinks/externalLink48.xml"/><Relationship Id="rId128" Type="http://schemas.openxmlformats.org/officeDocument/2006/relationships/externalLink" Target="externalLinks/externalLink53.xml"/><Relationship Id="rId5" Type="http://schemas.openxmlformats.org/officeDocument/2006/relationships/worksheet" Target="worksheets/sheet5.xml"/><Relationship Id="rId90" Type="http://schemas.openxmlformats.org/officeDocument/2006/relationships/externalLink" Target="externalLinks/externalLink15.xml"/><Relationship Id="rId95" Type="http://schemas.openxmlformats.org/officeDocument/2006/relationships/externalLink" Target="externalLinks/externalLink2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8.xml"/><Relationship Id="rId118" Type="http://schemas.openxmlformats.org/officeDocument/2006/relationships/externalLink" Target="externalLinks/externalLink43.xml"/><Relationship Id="rId134" Type="http://schemas.openxmlformats.org/officeDocument/2006/relationships/sharedStrings" Target="sharedStrings.xml"/><Relationship Id="rId80" Type="http://schemas.openxmlformats.org/officeDocument/2006/relationships/externalLink" Target="externalLinks/externalLink5.xml"/><Relationship Id="rId85" Type="http://schemas.openxmlformats.org/officeDocument/2006/relationships/externalLink" Target="externalLinks/externalLink1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8.xml"/><Relationship Id="rId108" Type="http://schemas.openxmlformats.org/officeDocument/2006/relationships/externalLink" Target="externalLinks/externalLink33.xml"/><Relationship Id="rId124" Type="http://schemas.openxmlformats.org/officeDocument/2006/relationships/externalLink" Target="externalLinks/externalLink49.xml"/><Relationship Id="rId129" Type="http://schemas.openxmlformats.org/officeDocument/2006/relationships/externalLink" Target="externalLinks/externalLink5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6.xml"/><Relationship Id="rId96"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9.xml"/><Relationship Id="rId119" Type="http://schemas.openxmlformats.org/officeDocument/2006/relationships/externalLink" Target="externalLinks/externalLink4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externalLink" Target="externalLinks/externalLink6.xml"/><Relationship Id="rId86" Type="http://schemas.openxmlformats.org/officeDocument/2006/relationships/externalLink" Target="externalLinks/externalLink11.xml"/><Relationship Id="rId130" Type="http://schemas.openxmlformats.org/officeDocument/2006/relationships/externalLink" Target="externalLinks/externalLink55.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xml"/><Relationship Id="rId97" Type="http://schemas.openxmlformats.org/officeDocument/2006/relationships/externalLink" Target="externalLinks/externalLink22.xml"/><Relationship Id="rId104" Type="http://schemas.openxmlformats.org/officeDocument/2006/relationships/externalLink" Target="externalLinks/externalLink29.xml"/><Relationship Id="rId120" Type="http://schemas.openxmlformats.org/officeDocument/2006/relationships/externalLink" Target="externalLinks/externalLink45.xml"/><Relationship Id="rId125" Type="http://schemas.openxmlformats.org/officeDocument/2006/relationships/externalLink" Target="externalLinks/externalLink5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2.xml"/><Relationship Id="rId110" Type="http://schemas.openxmlformats.org/officeDocument/2006/relationships/externalLink" Target="externalLinks/externalLink35.xml"/><Relationship Id="rId115" Type="http://schemas.openxmlformats.org/officeDocument/2006/relationships/externalLink" Target="externalLinks/externalLink40.xml"/><Relationship Id="rId131" Type="http://schemas.openxmlformats.org/officeDocument/2006/relationships/externalLink" Target="externalLinks/externalLink56.xml"/><Relationship Id="rId61" Type="http://schemas.openxmlformats.org/officeDocument/2006/relationships/worksheet" Target="worksheets/sheet61.xml"/><Relationship Id="rId82" Type="http://schemas.openxmlformats.org/officeDocument/2006/relationships/externalLink" Target="externalLinks/externalLink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xml"/><Relationship Id="rId100" Type="http://schemas.openxmlformats.org/officeDocument/2006/relationships/externalLink" Target="externalLinks/externalLink25.xml"/><Relationship Id="rId105" Type="http://schemas.openxmlformats.org/officeDocument/2006/relationships/externalLink" Target="externalLinks/externalLink30.xml"/><Relationship Id="rId126" Type="http://schemas.openxmlformats.org/officeDocument/2006/relationships/externalLink" Target="externalLinks/externalLink5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8.xml"/><Relationship Id="rId98" Type="http://schemas.openxmlformats.org/officeDocument/2006/relationships/externalLink" Target="externalLinks/externalLink23.xml"/><Relationship Id="rId121" Type="http://schemas.openxmlformats.org/officeDocument/2006/relationships/externalLink" Target="externalLinks/externalLink4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8.xml"/><Relationship Id="rId88" Type="http://schemas.openxmlformats.org/officeDocument/2006/relationships/externalLink" Target="externalLinks/externalLink13.xml"/><Relationship Id="rId111" Type="http://schemas.openxmlformats.org/officeDocument/2006/relationships/externalLink" Target="externalLinks/externalLink36.xml"/><Relationship Id="rId132"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1.xml"/><Relationship Id="rId127" Type="http://schemas.openxmlformats.org/officeDocument/2006/relationships/externalLink" Target="externalLinks/externalLink5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externalLink" Target="externalLinks/externalLink3.xml"/><Relationship Id="rId94" Type="http://schemas.openxmlformats.org/officeDocument/2006/relationships/externalLink" Target="externalLinks/externalLink19.xml"/><Relationship Id="rId99" Type="http://schemas.openxmlformats.org/officeDocument/2006/relationships/externalLink" Target="externalLinks/externalLink24.xml"/><Relationship Id="rId101" Type="http://schemas.openxmlformats.org/officeDocument/2006/relationships/externalLink" Target="externalLinks/externalLink26.xml"/><Relationship Id="rId122"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14.xml"/><Relationship Id="rId112" Type="http://schemas.openxmlformats.org/officeDocument/2006/relationships/externalLink" Target="externalLinks/externalLink37.xml"/><Relationship Id="rId13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xdr:from>
      <xdr:col>0</xdr:col>
      <xdr:colOff>66674</xdr:colOff>
      <xdr:row>39</xdr:row>
      <xdr:rowOff>66675</xdr:rowOff>
    </xdr:from>
    <xdr:to>
      <xdr:col>0</xdr:col>
      <xdr:colOff>1371600</xdr:colOff>
      <xdr:row>41</xdr:row>
      <xdr:rowOff>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11569E7-CDB9-4627-A2A5-999B9B5170E6}"/>
            </a:ext>
          </a:extLst>
        </xdr:cNvPr>
        <xdr:cNvSpPr/>
      </xdr:nvSpPr>
      <xdr:spPr>
        <a:xfrm>
          <a:off x="66674" y="12761595"/>
          <a:ext cx="1304926" cy="3448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66674</xdr:colOff>
      <xdr:row>39</xdr:row>
      <xdr:rowOff>66675</xdr:rowOff>
    </xdr:from>
    <xdr:to>
      <xdr:col>0</xdr:col>
      <xdr:colOff>1371600</xdr:colOff>
      <xdr:row>41</xdr:row>
      <xdr:rowOff>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F56ECAC-C4BC-4C12-8CDE-04A6B796925A}"/>
            </a:ext>
          </a:extLst>
        </xdr:cNvPr>
        <xdr:cNvSpPr/>
      </xdr:nvSpPr>
      <xdr:spPr>
        <a:xfrm>
          <a:off x="66674" y="12761595"/>
          <a:ext cx="1304926" cy="3448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56</xdr:row>
      <xdr:rowOff>0</xdr:rowOff>
    </xdr:from>
    <xdr:to>
      <xdr:col>1</xdr:col>
      <xdr:colOff>828676</xdr:colOff>
      <xdr:row>57</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15E3A4F-0E5B-4569-A3D4-8CFE81B61B98}"/>
            </a:ext>
          </a:extLst>
        </xdr:cNvPr>
        <xdr:cNvSpPr/>
      </xdr:nvSpPr>
      <xdr:spPr>
        <a:xfrm>
          <a:off x="0" y="1282446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828676</xdr:colOff>
      <xdr:row>57</xdr:row>
      <xdr:rowOff>180975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B674AAC0-B656-4966-89B8-824B87380D56}"/>
            </a:ext>
          </a:extLst>
        </xdr:cNvPr>
        <xdr:cNvSpPr/>
      </xdr:nvSpPr>
      <xdr:spPr>
        <a:xfrm>
          <a:off x="0" y="1282446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828676</xdr:colOff>
      <xdr:row>57</xdr:row>
      <xdr:rowOff>180975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DD836408-ADEF-4F73-88EA-D6E636C5A1DA}"/>
            </a:ext>
          </a:extLst>
        </xdr:cNvPr>
        <xdr:cNvSpPr/>
      </xdr:nvSpPr>
      <xdr:spPr>
        <a:xfrm>
          <a:off x="0" y="1282446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828676</xdr:colOff>
      <xdr:row>57</xdr:row>
      <xdr:rowOff>180975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2DB87CBF-E5E8-4CDA-86C5-A70F8D4073F0}"/>
            </a:ext>
          </a:extLst>
        </xdr:cNvPr>
        <xdr:cNvSpPr/>
      </xdr:nvSpPr>
      <xdr:spPr>
        <a:xfrm>
          <a:off x="0" y="1282446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828676</xdr:colOff>
      <xdr:row>57</xdr:row>
      <xdr:rowOff>180975</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8A25443C-D1AA-4BD0-B9C5-0FA71D39B1F7}"/>
            </a:ext>
          </a:extLst>
        </xdr:cNvPr>
        <xdr:cNvSpPr/>
      </xdr:nvSpPr>
      <xdr:spPr>
        <a:xfrm>
          <a:off x="0" y="1282446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828676</xdr:colOff>
      <xdr:row>57</xdr:row>
      <xdr:rowOff>180975</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757EE640-F357-4EEF-B4F7-559C44B79627}"/>
            </a:ext>
          </a:extLst>
        </xdr:cNvPr>
        <xdr:cNvSpPr/>
      </xdr:nvSpPr>
      <xdr:spPr>
        <a:xfrm>
          <a:off x="0" y="1282446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828676</xdr:colOff>
      <xdr:row>57</xdr:row>
      <xdr:rowOff>180975</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BC4E6863-C283-4F1F-BE23-C4921D195AB7}"/>
            </a:ext>
          </a:extLst>
        </xdr:cNvPr>
        <xdr:cNvSpPr/>
      </xdr:nvSpPr>
      <xdr:spPr>
        <a:xfrm>
          <a:off x="0" y="1282446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828676</xdr:colOff>
      <xdr:row>57</xdr:row>
      <xdr:rowOff>180975</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6A6D03D2-142D-460E-AD47-C0D677D192D0}"/>
            </a:ext>
          </a:extLst>
        </xdr:cNvPr>
        <xdr:cNvSpPr/>
      </xdr:nvSpPr>
      <xdr:spPr>
        <a:xfrm>
          <a:off x="0" y="1282446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828676</xdr:colOff>
      <xdr:row>57</xdr:row>
      <xdr:rowOff>180975</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9DBD9030-EEF4-454D-921B-4FFE19B5BFD2}"/>
            </a:ext>
          </a:extLst>
        </xdr:cNvPr>
        <xdr:cNvSpPr/>
      </xdr:nvSpPr>
      <xdr:spPr>
        <a:xfrm>
          <a:off x="0" y="1282446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828676</xdr:colOff>
      <xdr:row>57</xdr:row>
      <xdr:rowOff>180975</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82673652-971C-4C39-8EB1-24F362FAE1F8}"/>
            </a:ext>
          </a:extLst>
        </xdr:cNvPr>
        <xdr:cNvSpPr/>
      </xdr:nvSpPr>
      <xdr:spPr>
        <a:xfrm>
          <a:off x="0" y="1282446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828676</xdr:colOff>
      <xdr:row>57</xdr:row>
      <xdr:rowOff>180975</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B75EA5B6-E16B-450B-8234-07ECAE0DAC4C}"/>
            </a:ext>
          </a:extLst>
        </xdr:cNvPr>
        <xdr:cNvSpPr/>
      </xdr:nvSpPr>
      <xdr:spPr>
        <a:xfrm>
          <a:off x="0" y="1282446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828676</xdr:colOff>
      <xdr:row>57</xdr:row>
      <xdr:rowOff>180975</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2A0B5429-BC5C-47A5-9AD3-D8BA0E7D69B7}"/>
            </a:ext>
          </a:extLst>
        </xdr:cNvPr>
        <xdr:cNvSpPr/>
      </xdr:nvSpPr>
      <xdr:spPr>
        <a:xfrm>
          <a:off x="0" y="1282446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58</xdr:row>
      <xdr:rowOff>0</xdr:rowOff>
    </xdr:from>
    <xdr:to>
      <xdr:col>1</xdr:col>
      <xdr:colOff>828676</xdr:colOff>
      <xdr:row>59</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40DA7E6-C94A-4E25-9A41-A349B3663D91}"/>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D45E6FD1-927C-47CF-B408-F1048168B16E}"/>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85EED114-025E-4E84-89A1-97E417FCA8B1}"/>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E50D613A-8D6B-4F6E-B13B-7421DA5BE5BE}"/>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2FB34A01-4376-45C2-BF36-941571B10AAC}"/>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E7AD135F-86F5-4D94-B830-C1794C94DD89}"/>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B569DF43-36BD-453E-A7D1-F3869EBA0EB4}"/>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994928A7-D4F8-4317-A671-A3FD6E50B707}"/>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1292F0A5-340B-4183-95D9-4DFC6670FF8B}"/>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E00ECA4C-5650-4707-AFB6-B90B27C398BD}"/>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B12C531A-B6FD-4B22-B63D-815CE62556C6}"/>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B2C6D541-6DA0-4947-AEB7-C8ED97C21B89}"/>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4C7DD80A-CBB9-4840-B7A1-0D7157D4C8E4}"/>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79E56ED1-5FD9-4646-9C6F-933B58430EC4}"/>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E3060D3B-BD1F-425C-AD7A-F1B23E302A3E}"/>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0FA60B23-CAC8-4A17-8714-10B36E096E66}"/>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18" name="Left Arrow 1">
          <a:hlinkClick xmlns:r="http://schemas.openxmlformats.org/officeDocument/2006/relationships" r:id="rId1"/>
          <a:extLst>
            <a:ext uri="{FF2B5EF4-FFF2-40B4-BE49-F238E27FC236}">
              <a16:creationId xmlns:a16="http://schemas.microsoft.com/office/drawing/2014/main" id="{3DA859D6-EA76-4FDE-858C-D2FE750DB783}"/>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19" name="Left Arrow 1">
          <a:hlinkClick xmlns:r="http://schemas.openxmlformats.org/officeDocument/2006/relationships" r:id="rId1"/>
          <a:extLst>
            <a:ext uri="{FF2B5EF4-FFF2-40B4-BE49-F238E27FC236}">
              <a16:creationId xmlns:a16="http://schemas.microsoft.com/office/drawing/2014/main" id="{7305221B-60A1-44AF-B593-6A097DBC782E}"/>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20" name="Left Arrow 1">
          <a:hlinkClick xmlns:r="http://schemas.openxmlformats.org/officeDocument/2006/relationships" r:id="rId1"/>
          <a:extLst>
            <a:ext uri="{FF2B5EF4-FFF2-40B4-BE49-F238E27FC236}">
              <a16:creationId xmlns:a16="http://schemas.microsoft.com/office/drawing/2014/main" id="{ED144E8A-ADF0-41C7-B173-64EACBAAB67E}"/>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21" name="Left Arrow 1">
          <a:hlinkClick xmlns:r="http://schemas.openxmlformats.org/officeDocument/2006/relationships" r:id="rId1"/>
          <a:extLst>
            <a:ext uri="{FF2B5EF4-FFF2-40B4-BE49-F238E27FC236}">
              <a16:creationId xmlns:a16="http://schemas.microsoft.com/office/drawing/2014/main" id="{32BFE35F-56A7-4BCF-BE70-32B8A10BBB41}"/>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22" name="Left Arrow 1">
          <a:hlinkClick xmlns:r="http://schemas.openxmlformats.org/officeDocument/2006/relationships" r:id="rId1"/>
          <a:extLst>
            <a:ext uri="{FF2B5EF4-FFF2-40B4-BE49-F238E27FC236}">
              <a16:creationId xmlns:a16="http://schemas.microsoft.com/office/drawing/2014/main" id="{5BE68B07-BCD0-4C0C-AB7D-20D169983A3F}"/>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23" name="Left Arrow 1">
          <a:hlinkClick xmlns:r="http://schemas.openxmlformats.org/officeDocument/2006/relationships" r:id="rId1"/>
          <a:extLst>
            <a:ext uri="{FF2B5EF4-FFF2-40B4-BE49-F238E27FC236}">
              <a16:creationId xmlns:a16="http://schemas.microsoft.com/office/drawing/2014/main" id="{92E5C334-DB60-442F-858E-39F16466CEA1}"/>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24" name="Left Arrow 1">
          <a:hlinkClick xmlns:r="http://schemas.openxmlformats.org/officeDocument/2006/relationships" r:id="rId1"/>
          <a:extLst>
            <a:ext uri="{FF2B5EF4-FFF2-40B4-BE49-F238E27FC236}">
              <a16:creationId xmlns:a16="http://schemas.microsoft.com/office/drawing/2014/main" id="{821C8314-70F2-4F0B-83FA-86F1258FF832}"/>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1</xdr:col>
      <xdr:colOff>828676</xdr:colOff>
      <xdr:row>59</xdr:row>
      <xdr:rowOff>180975</xdr:rowOff>
    </xdr:to>
    <xdr:sp macro="" textlink="">
      <xdr:nvSpPr>
        <xdr:cNvPr id="25" name="Left Arrow 1">
          <a:hlinkClick xmlns:r="http://schemas.openxmlformats.org/officeDocument/2006/relationships" r:id="rId1"/>
          <a:extLst>
            <a:ext uri="{FF2B5EF4-FFF2-40B4-BE49-F238E27FC236}">
              <a16:creationId xmlns:a16="http://schemas.microsoft.com/office/drawing/2014/main" id="{C7E92A24-197A-4C0D-B2AE-1B1ED83F23EB}"/>
            </a:ext>
          </a:extLst>
        </xdr:cNvPr>
        <xdr:cNvSpPr/>
      </xdr:nvSpPr>
      <xdr:spPr>
        <a:xfrm>
          <a:off x="0" y="13411200"/>
          <a:ext cx="131635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50</xdr:row>
      <xdr:rowOff>42332</xdr:rowOff>
    </xdr:from>
    <xdr:to>
      <xdr:col>0</xdr:col>
      <xdr:colOff>1304926</xdr:colOff>
      <xdr:row>52</xdr:row>
      <xdr:rowOff>61382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9355791-D7BE-462F-B52A-88279F9AC1E6}"/>
            </a:ext>
          </a:extLst>
        </xdr:cNvPr>
        <xdr:cNvSpPr/>
      </xdr:nvSpPr>
      <xdr:spPr>
        <a:xfrm>
          <a:off x="0" y="11510432"/>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50</xdr:row>
      <xdr:rowOff>42332</xdr:rowOff>
    </xdr:from>
    <xdr:to>
      <xdr:col>0</xdr:col>
      <xdr:colOff>1304926</xdr:colOff>
      <xdr:row>52</xdr:row>
      <xdr:rowOff>61382</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CC3B96E-D421-49C4-92D3-9900725DE3FE}"/>
            </a:ext>
          </a:extLst>
        </xdr:cNvPr>
        <xdr:cNvSpPr/>
      </xdr:nvSpPr>
      <xdr:spPr>
        <a:xfrm>
          <a:off x="0" y="11510432"/>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50</xdr:row>
      <xdr:rowOff>42332</xdr:rowOff>
    </xdr:from>
    <xdr:to>
      <xdr:col>0</xdr:col>
      <xdr:colOff>1304926</xdr:colOff>
      <xdr:row>52</xdr:row>
      <xdr:rowOff>61382</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AF89C4E8-4C9B-4E65-802D-9B89DFCCFBDD}"/>
            </a:ext>
          </a:extLst>
        </xdr:cNvPr>
        <xdr:cNvSpPr/>
      </xdr:nvSpPr>
      <xdr:spPr>
        <a:xfrm>
          <a:off x="0" y="11510432"/>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50</xdr:row>
      <xdr:rowOff>42332</xdr:rowOff>
    </xdr:from>
    <xdr:to>
      <xdr:col>0</xdr:col>
      <xdr:colOff>1304926</xdr:colOff>
      <xdr:row>52</xdr:row>
      <xdr:rowOff>61382</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71BC39C7-11F3-4871-8CCD-C154801727D9}"/>
            </a:ext>
          </a:extLst>
        </xdr:cNvPr>
        <xdr:cNvSpPr/>
      </xdr:nvSpPr>
      <xdr:spPr>
        <a:xfrm>
          <a:off x="0" y="11510432"/>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50</xdr:row>
      <xdr:rowOff>42332</xdr:rowOff>
    </xdr:from>
    <xdr:to>
      <xdr:col>0</xdr:col>
      <xdr:colOff>1304926</xdr:colOff>
      <xdr:row>52</xdr:row>
      <xdr:rowOff>61382</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E55A4696-6CCA-426E-94DC-A4DEA3C91C3B}"/>
            </a:ext>
          </a:extLst>
        </xdr:cNvPr>
        <xdr:cNvSpPr/>
      </xdr:nvSpPr>
      <xdr:spPr>
        <a:xfrm>
          <a:off x="0" y="11510432"/>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50</xdr:row>
      <xdr:rowOff>42332</xdr:rowOff>
    </xdr:from>
    <xdr:to>
      <xdr:col>0</xdr:col>
      <xdr:colOff>1304926</xdr:colOff>
      <xdr:row>52</xdr:row>
      <xdr:rowOff>61382</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977B4F3C-C395-4138-BA88-B320301F3232}"/>
            </a:ext>
          </a:extLst>
        </xdr:cNvPr>
        <xdr:cNvSpPr/>
      </xdr:nvSpPr>
      <xdr:spPr>
        <a:xfrm>
          <a:off x="0" y="11510432"/>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50</xdr:row>
      <xdr:rowOff>42332</xdr:rowOff>
    </xdr:from>
    <xdr:to>
      <xdr:col>0</xdr:col>
      <xdr:colOff>1304926</xdr:colOff>
      <xdr:row>52</xdr:row>
      <xdr:rowOff>61382</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E8299B6D-1D0B-48F5-90D8-119B595DFB40}"/>
            </a:ext>
          </a:extLst>
        </xdr:cNvPr>
        <xdr:cNvSpPr/>
      </xdr:nvSpPr>
      <xdr:spPr>
        <a:xfrm>
          <a:off x="0" y="11510432"/>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50</xdr:row>
      <xdr:rowOff>42332</xdr:rowOff>
    </xdr:from>
    <xdr:to>
      <xdr:col>0</xdr:col>
      <xdr:colOff>1304926</xdr:colOff>
      <xdr:row>52</xdr:row>
      <xdr:rowOff>61382</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D5CD8D1B-7454-4694-9E3E-088B60DF254D}"/>
            </a:ext>
          </a:extLst>
        </xdr:cNvPr>
        <xdr:cNvSpPr/>
      </xdr:nvSpPr>
      <xdr:spPr>
        <a:xfrm>
          <a:off x="0" y="11510432"/>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45</xdr:row>
      <xdr:rowOff>0</xdr:rowOff>
    </xdr:from>
    <xdr:to>
      <xdr:col>0</xdr:col>
      <xdr:colOff>1304926</xdr:colOff>
      <xdr:row>47</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A1427F3-CB8E-4D66-BB67-1B7644DBA0D1}"/>
            </a:ext>
          </a:extLst>
        </xdr:cNvPr>
        <xdr:cNvSpPr/>
      </xdr:nvSpPr>
      <xdr:spPr>
        <a:xfrm>
          <a:off x="0" y="115671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45</xdr:row>
      <xdr:rowOff>0</xdr:rowOff>
    </xdr:from>
    <xdr:to>
      <xdr:col>0</xdr:col>
      <xdr:colOff>1304926</xdr:colOff>
      <xdr:row>47</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C52932A2-E953-4803-A93F-205BF5886A7F}"/>
            </a:ext>
          </a:extLst>
        </xdr:cNvPr>
        <xdr:cNvSpPr/>
      </xdr:nvSpPr>
      <xdr:spPr>
        <a:xfrm>
          <a:off x="0" y="115671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45</xdr:row>
      <xdr:rowOff>0</xdr:rowOff>
    </xdr:from>
    <xdr:to>
      <xdr:col>0</xdr:col>
      <xdr:colOff>1304926</xdr:colOff>
      <xdr:row>47</xdr:row>
      <xdr:rowOff>38100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7C8B73C7-57AC-48A0-A346-2840D4C743FB}"/>
            </a:ext>
          </a:extLst>
        </xdr:cNvPr>
        <xdr:cNvSpPr/>
      </xdr:nvSpPr>
      <xdr:spPr>
        <a:xfrm>
          <a:off x="0" y="115671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45</xdr:row>
      <xdr:rowOff>0</xdr:rowOff>
    </xdr:from>
    <xdr:to>
      <xdr:col>0</xdr:col>
      <xdr:colOff>1304926</xdr:colOff>
      <xdr:row>47</xdr:row>
      <xdr:rowOff>38100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7243B6EA-CD90-495D-938D-37407B13436C}"/>
            </a:ext>
          </a:extLst>
        </xdr:cNvPr>
        <xdr:cNvSpPr/>
      </xdr:nvSpPr>
      <xdr:spPr>
        <a:xfrm>
          <a:off x="0" y="115671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45</xdr:row>
      <xdr:rowOff>0</xdr:rowOff>
    </xdr:from>
    <xdr:to>
      <xdr:col>0</xdr:col>
      <xdr:colOff>1304926</xdr:colOff>
      <xdr:row>47</xdr:row>
      <xdr:rowOff>38100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608C0CDF-7518-47BF-B7BD-8E03D3199AF3}"/>
            </a:ext>
          </a:extLst>
        </xdr:cNvPr>
        <xdr:cNvSpPr/>
      </xdr:nvSpPr>
      <xdr:spPr>
        <a:xfrm>
          <a:off x="0" y="115671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45</xdr:row>
      <xdr:rowOff>0</xdr:rowOff>
    </xdr:from>
    <xdr:to>
      <xdr:col>0</xdr:col>
      <xdr:colOff>1304926</xdr:colOff>
      <xdr:row>47</xdr:row>
      <xdr:rowOff>38100</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E46BD1EB-CA78-4BFF-8E14-5E41BD403224}"/>
            </a:ext>
          </a:extLst>
        </xdr:cNvPr>
        <xdr:cNvSpPr/>
      </xdr:nvSpPr>
      <xdr:spPr>
        <a:xfrm>
          <a:off x="0" y="115671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45</xdr:row>
      <xdr:rowOff>0</xdr:rowOff>
    </xdr:from>
    <xdr:to>
      <xdr:col>0</xdr:col>
      <xdr:colOff>1304926</xdr:colOff>
      <xdr:row>47</xdr:row>
      <xdr:rowOff>38100</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867EF026-E3A2-41F7-8A55-23030C9C59CD}"/>
            </a:ext>
          </a:extLst>
        </xdr:cNvPr>
        <xdr:cNvSpPr/>
      </xdr:nvSpPr>
      <xdr:spPr>
        <a:xfrm>
          <a:off x="0" y="115671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45</xdr:row>
      <xdr:rowOff>0</xdr:rowOff>
    </xdr:from>
    <xdr:to>
      <xdr:col>0</xdr:col>
      <xdr:colOff>1304926</xdr:colOff>
      <xdr:row>47</xdr:row>
      <xdr:rowOff>38100</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783AC4B1-750C-4849-8032-F4E6A2F3B064}"/>
            </a:ext>
          </a:extLst>
        </xdr:cNvPr>
        <xdr:cNvSpPr/>
      </xdr:nvSpPr>
      <xdr:spPr>
        <a:xfrm>
          <a:off x="0" y="115671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45</xdr:row>
      <xdr:rowOff>0</xdr:rowOff>
    </xdr:from>
    <xdr:to>
      <xdr:col>0</xdr:col>
      <xdr:colOff>1304926</xdr:colOff>
      <xdr:row>47</xdr:row>
      <xdr:rowOff>38100</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4F100276-139D-4737-8428-78E40846865B}"/>
            </a:ext>
          </a:extLst>
        </xdr:cNvPr>
        <xdr:cNvSpPr/>
      </xdr:nvSpPr>
      <xdr:spPr>
        <a:xfrm>
          <a:off x="0" y="115671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45</xdr:row>
      <xdr:rowOff>0</xdr:rowOff>
    </xdr:from>
    <xdr:to>
      <xdr:col>0</xdr:col>
      <xdr:colOff>1304926</xdr:colOff>
      <xdr:row>47</xdr:row>
      <xdr:rowOff>38100</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27C44B91-DC9D-432E-A9EA-C8359DBBF9C1}"/>
            </a:ext>
          </a:extLst>
        </xdr:cNvPr>
        <xdr:cNvSpPr/>
      </xdr:nvSpPr>
      <xdr:spPr>
        <a:xfrm>
          <a:off x="0" y="115671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45</xdr:row>
      <xdr:rowOff>0</xdr:rowOff>
    </xdr:from>
    <xdr:to>
      <xdr:col>0</xdr:col>
      <xdr:colOff>1304926</xdr:colOff>
      <xdr:row>47</xdr:row>
      <xdr:rowOff>38100</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18E0146F-031D-450B-B598-BA81A4C93142}"/>
            </a:ext>
          </a:extLst>
        </xdr:cNvPr>
        <xdr:cNvSpPr/>
      </xdr:nvSpPr>
      <xdr:spPr>
        <a:xfrm>
          <a:off x="0" y="115671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45</xdr:row>
      <xdr:rowOff>0</xdr:rowOff>
    </xdr:from>
    <xdr:to>
      <xdr:col>0</xdr:col>
      <xdr:colOff>1304926</xdr:colOff>
      <xdr:row>47</xdr:row>
      <xdr:rowOff>38100</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FBCC255B-8BAE-430C-984A-9FDF000E6F64}"/>
            </a:ext>
          </a:extLst>
        </xdr:cNvPr>
        <xdr:cNvSpPr/>
      </xdr:nvSpPr>
      <xdr:spPr>
        <a:xfrm>
          <a:off x="0" y="115671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45</xdr:row>
      <xdr:rowOff>0</xdr:rowOff>
    </xdr:from>
    <xdr:to>
      <xdr:col>0</xdr:col>
      <xdr:colOff>1304926</xdr:colOff>
      <xdr:row>47</xdr:row>
      <xdr:rowOff>38100</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C607B143-0FED-4802-9310-EA0A28C8A225}"/>
            </a:ext>
          </a:extLst>
        </xdr:cNvPr>
        <xdr:cNvSpPr/>
      </xdr:nvSpPr>
      <xdr:spPr>
        <a:xfrm>
          <a:off x="0" y="115671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45</xdr:row>
      <xdr:rowOff>0</xdr:rowOff>
    </xdr:from>
    <xdr:to>
      <xdr:col>0</xdr:col>
      <xdr:colOff>1304926</xdr:colOff>
      <xdr:row>47</xdr:row>
      <xdr:rowOff>38100</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EA6BBECD-0CC1-4FAE-BD71-D9F9E7A2D79F}"/>
            </a:ext>
          </a:extLst>
        </xdr:cNvPr>
        <xdr:cNvSpPr/>
      </xdr:nvSpPr>
      <xdr:spPr>
        <a:xfrm>
          <a:off x="0" y="115671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45</xdr:row>
      <xdr:rowOff>0</xdr:rowOff>
    </xdr:from>
    <xdr:to>
      <xdr:col>0</xdr:col>
      <xdr:colOff>1304926</xdr:colOff>
      <xdr:row>47</xdr:row>
      <xdr:rowOff>38100</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5F09A1B3-BFAE-4791-97B7-330FB37E31F6}"/>
            </a:ext>
          </a:extLst>
        </xdr:cNvPr>
        <xdr:cNvSpPr/>
      </xdr:nvSpPr>
      <xdr:spPr>
        <a:xfrm>
          <a:off x="0" y="115671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45</xdr:row>
      <xdr:rowOff>0</xdr:rowOff>
    </xdr:from>
    <xdr:to>
      <xdr:col>0</xdr:col>
      <xdr:colOff>1304926</xdr:colOff>
      <xdr:row>47</xdr:row>
      <xdr:rowOff>38100</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05AE5EB0-1439-418C-BA65-1C19087646B4}"/>
            </a:ext>
          </a:extLst>
        </xdr:cNvPr>
        <xdr:cNvSpPr/>
      </xdr:nvSpPr>
      <xdr:spPr>
        <a:xfrm>
          <a:off x="0" y="115671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53</xdr:row>
      <xdr:rowOff>52916</xdr:rowOff>
    </xdr:from>
    <xdr:to>
      <xdr:col>1</xdr:col>
      <xdr:colOff>828676</xdr:colOff>
      <xdr:row>55</xdr:row>
      <xdr:rowOff>6349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178BE30-76DD-4C33-B85B-8CA9017D147F}"/>
            </a:ext>
          </a:extLst>
        </xdr:cNvPr>
        <xdr:cNvSpPr/>
      </xdr:nvSpPr>
      <xdr:spPr>
        <a:xfrm>
          <a:off x="0" y="11536256"/>
          <a:ext cx="1316356" cy="44111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50</xdr:row>
      <xdr:rowOff>0</xdr:rowOff>
    </xdr:from>
    <xdr:to>
      <xdr:col>1</xdr:col>
      <xdr:colOff>828676</xdr:colOff>
      <xdr:row>51</xdr:row>
      <xdr:rowOff>177613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401BD2D-5E14-420E-BAF9-F168B8876CFF}"/>
            </a:ext>
          </a:extLst>
        </xdr:cNvPr>
        <xdr:cNvSpPr/>
      </xdr:nvSpPr>
      <xdr:spPr>
        <a:xfrm>
          <a:off x="0" y="10965180"/>
          <a:ext cx="1316356" cy="42145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40</xdr:row>
      <xdr:rowOff>0</xdr:rowOff>
    </xdr:from>
    <xdr:to>
      <xdr:col>0</xdr:col>
      <xdr:colOff>1304926</xdr:colOff>
      <xdr:row>42</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85FD51D-12EB-4FD3-94FC-28B1C34C9958}"/>
            </a:ext>
          </a:extLst>
        </xdr:cNvPr>
        <xdr:cNvSpPr/>
      </xdr:nvSpPr>
      <xdr:spPr>
        <a:xfrm>
          <a:off x="0" y="101193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40</xdr:row>
      <xdr:rowOff>0</xdr:rowOff>
    </xdr:from>
    <xdr:to>
      <xdr:col>0</xdr:col>
      <xdr:colOff>1304926</xdr:colOff>
      <xdr:row>42</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D94CABAA-9949-482B-A8C7-72599196DA35}"/>
            </a:ext>
          </a:extLst>
        </xdr:cNvPr>
        <xdr:cNvSpPr/>
      </xdr:nvSpPr>
      <xdr:spPr>
        <a:xfrm>
          <a:off x="0" y="101193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40</xdr:row>
      <xdr:rowOff>0</xdr:rowOff>
    </xdr:from>
    <xdr:to>
      <xdr:col>0</xdr:col>
      <xdr:colOff>1304926</xdr:colOff>
      <xdr:row>42</xdr:row>
      <xdr:rowOff>38100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CCBBF307-79E6-4102-8F73-90ECB03441B2}"/>
            </a:ext>
          </a:extLst>
        </xdr:cNvPr>
        <xdr:cNvSpPr/>
      </xdr:nvSpPr>
      <xdr:spPr>
        <a:xfrm>
          <a:off x="0" y="101193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40</xdr:row>
      <xdr:rowOff>0</xdr:rowOff>
    </xdr:from>
    <xdr:to>
      <xdr:col>0</xdr:col>
      <xdr:colOff>1304926</xdr:colOff>
      <xdr:row>42</xdr:row>
      <xdr:rowOff>38100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8DE5462-B1BD-4830-9532-C79CB61DDCB9}"/>
            </a:ext>
          </a:extLst>
        </xdr:cNvPr>
        <xdr:cNvSpPr/>
      </xdr:nvSpPr>
      <xdr:spPr>
        <a:xfrm>
          <a:off x="0" y="101193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40</xdr:row>
      <xdr:rowOff>0</xdr:rowOff>
    </xdr:from>
    <xdr:to>
      <xdr:col>0</xdr:col>
      <xdr:colOff>1304926</xdr:colOff>
      <xdr:row>42</xdr:row>
      <xdr:rowOff>38100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1ACCCEE4-8409-4068-9C98-C3F1B42E36CB}"/>
            </a:ext>
          </a:extLst>
        </xdr:cNvPr>
        <xdr:cNvSpPr/>
      </xdr:nvSpPr>
      <xdr:spPr>
        <a:xfrm>
          <a:off x="0" y="101193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40</xdr:row>
      <xdr:rowOff>0</xdr:rowOff>
    </xdr:from>
    <xdr:to>
      <xdr:col>0</xdr:col>
      <xdr:colOff>1304926</xdr:colOff>
      <xdr:row>42</xdr:row>
      <xdr:rowOff>38100</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F157FB1E-4F38-4475-A5CF-E34CF8ECEFC0}"/>
            </a:ext>
          </a:extLst>
        </xdr:cNvPr>
        <xdr:cNvSpPr/>
      </xdr:nvSpPr>
      <xdr:spPr>
        <a:xfrm>
          <a:off x="0" y="101193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40</xdr:row>
      <xdr:rowOff>0</xdr:rowOff>
    </xdr:from>
    <xdr:to>
      <xdr:col>0</xdr:col>
      <xdr:colOff>1304926</xdr:colOff>
      <xdr:row>42</xdr:row>
      <xdr:rowOff>38100</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DD869278-B72D-4023-87EB-22E8D6BBF1DA}"/>
            </a:ext>
          </a:extLst>
        </xdr:cNvPr>
        <xdr:cNvSpPr/>
      </xdr:nvSpPr>
      <xdr:spPr>
        <a:xfrm>
          <a:off x="0" y="101193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40</xdr:row>
      <xdr:rowOff>0</xdr:rowOff>
    </xdr:from>
    <xdr:to>
      <xdr:col>0</xdr:col>
      <xdr:colOff>1304926</xdr:colOff>
      <xdr:row>42</xdr:row>
      <xdr:rowOff>38100</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14E8F14C-B710-4516-8290-97568105A969}"/>
            </a:ext>
          </a:extLst>
        </xdr:cNvPr>
        <xdr:cNvSpPr/>
      </xdr:nvSpPr>
      <xdr:spPr>
        <a:xfrm>
          <a:off x="0" y="1011936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39</xdr:row>
      <xdr:rowOff>0</xdr:rowOff>
    </xdr:from>
    <xdr:to>
      <xdr:col>0</xdr:col>
      <xdr:colOff>1304926</xdr:colOff>
      <xdr:row>41</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7875617-442E-4CB3-A949-2224CA81898D}"/>
            </a:ext>
          </a:extLst>
        </xdr:cNvPr>
        <xdr:cNvSpPr/>
      </xdr:nvSpPr>
      <xdr:spPr>
        <a:xfrm>
          <a:off x="0" y="964692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39</xdr:row>
      <xdr:rowOff>0</xdr:rowOff>
    </xdr:from>
    <xdr:to>
      <xdr:col>0</xdr:col>
      <xdr:colOff>1304926</xdr:colOff>
      <xdr:row>41</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33E00E37-83A1-4D57-8727-30333F80E16A}"/>
            </a:ext>
          </a:extLst>
        </xdr:cNvPr>
        <xdr:cNvSpPr/>
      </xdr:nvSpPr>
      <xdr:spPr>
        <a:xfrm>
          <a:off x="0" y="964692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39</xdr:row>
      <xdr:rowOff>0</xdr:rowOff>
    </xdr:from>
    <xdr:to>
      <xdr:col>0</xdr:col>
      <xdr:colOff>1304926</xdr:colOff>
      <xdr:row>41</xdr:row>
      <xdr:rowOff>38100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B3059E56-FE93-4D9C-BA6F-461AF562D954}"/>
            </a:ext>
          </a:extLst>
        </xdr:cNvPr>
        <xdr:cNvSpPr/>
      </xdr:nvSpPr>
      <xdr:spPr>
        <a:xfrm>
          <a:off x="0" y="964692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39</xdr:row>
      <xdr:rowOff>0</xdr:rowOff>
    </xdr:from>
    <xdr:to>
      <xdr:col>0</xdr:col>
      <xdr:colOff>1304926</xdr:colOff>
      <xdr:row>41</xdr:row>
      <xdr:rowOff>38100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C9BACDB5-B818-439F-8B8C-435CA018425B}"/>
            </a:ext>
          </a:extLst>
        </xdr:cNvPr>
        <xdr:cNvSpPr/>
      </xdr:nvSpPr>
      <xdr:spPr>
        <a:xfrm>
          <a:off x="0" y="964692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39</xdr:row>
      <xdr:rowOff>0</xdr:rowOff>
    </xdr:from>
    <xdr:to>
      <xdr:col>0</xdr:col>
      <xdr:colOff>1304926</xdr:colOff>
      <xdr:row>41</xdr:row>
      <xdr:rowOff>38100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9E4425FD-8C66-407A-83DC-92B826A0739C}"/>
            </a:ext>
          </a:extLst>
        </xdr:cNvPr>
        <xdr:cNvSpPr/>
      </xdr:nvSpPr>
      <xdr:spPr>
        <a:xfrm>
          <a:off x="0" y="964692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39</xdr:row>
      <xdr:rowOff>0</xdr:rowOff>
    </xdr:from>
    <xdr:to>
      <xdr:col>0</xdr:col>
      <xdr:colOff>1304926</xdr:colOff>
      <xdr:row>41</xdr:row>
      <xdr:rowOff>38100</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F7B84D8F-BFEE-4297-93C8-535EA125C0AD}"/>
            </a:ext>
          </a:extLst>
        </xdr:cNvPr>
        <xdr:cNvSpPr/>
      </xdr:nvSpPr>
      <xdr:spPr>
        <a:xfrm>
          <a:off x="0" y="964692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39</xdr:row>
      <xdr:rowOff>0</xdr:rowOff>
    </xdr:from>
    <xdr:to>
      <xdr:col>0</xdr:col>
      <xdr:colOff>1304926</xdr:colOff>
      <xdr:row>41</xdr:row>
      <xdr:rowOff>38100</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D7F8AD0-FF9B-4359-97A3-3D808B238EE3}"/>
            </a:ext>
          </a:extLst>
        </xdr:cNvPr>
        <xdr:cNvSpPr/>
      </xdr:nvSpPr>
      <xdr:spPr>
        <a:xfrm>
          <a:off x="0" y="964692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39</xdr:row>
      <xdr:rowOff>0</xdr:rowOff>
    </xdr:from>
    <xdr:to>
      <xdr:col>0</xdr:col>
      <xdr:colOff>1304926</xdr:colOff>
      <xdr:row>41</xdr:row>
      <xdr:rowOff>38100</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69F5888F-03B3-41B7-B2A6-0D75F92CE0CC}"/>
            </a:ext>
          </a:extLst>
        </xdr:cNvPr>
        <xdr:cNvSpPr/>
      </xdr:nvSpPr>
      <xdr:spPr>
        <a:xfrm>
          <a:off x="0" y="9646920"/>
          <a:ext cx="1304926" cy="3962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64</xdr:row>
      <xdr:rowOff>19050</xdr:rowOff>
    </xdr:from>
    <xdr:to>
      <xdr:col>0</xdr:col>
      <xdr:colOff>1304926</xdr:colOff>
      <xdr:row>66</xdr:row>
      <xdr:rowOff>61912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2FB7F56-AC75-4ABB-BEF0-5E1CA7E11C99}"/>
            </a:ext>
          </a:extLst>
        </xdr:cNvPr>
        <xdr:cNvSpPr/>
      </xdr:nvSpPr>
      <xdr:spPr>
        <a:xfrm>
          <a:off x="0" y="14314170"/>
          <a:ext cx="1304926" cy="4238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10C0EE8-0905-4A22-9D14-1D4211ABF090}"/>
            </a:ext>
          </a:extLst>
        </xdr:cNvPr>
        <xdr:cNvSpPr/>
      </xdr:nvSpPr>
      <xdr:spPr>
        <a:xfrm>
          <a:off x="0" y="14314170"/>
          <a:ext cx="1304926" cy="4238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6163F85B-DC0F-4BE6-9E9C-686BB7C5E9E9}"/>
            </a:ext>
          </a:extLst>
        </xdr:cNvPr>
        <xdr:cNvSpPr/>
      </xdr:nvSpPr>
      <xdr:spPr>
        <a:xfrm>
          <a:off x="0" y="14314170"/>
          <a:ext cx="1304926" cy="4238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32D501F-4A6E-4FDB-8244-5601AEC0D4AF}"/>
            </a:ext>
          </a:extLst>
        </xdr:cNvPr>
        <xdr:cNvSpPr/>
      </xdr:nvSpPr>
      <xdr:spPr>
        <a:xfrm>
          <a:off x="0" y="14314170"/>
          <a:ext cx="1304926" cy="4238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2499A271-2AFC-4EBA-9BAC-3A10553C074E}"/>
            </a:ext>
          </a:extLst>
        </xdr:cNvPr>
        <xdr:cNvSpPr/>
      </xdr:nvSpPr>
      <xdr:spPr>
        <a:xfrm>
          <a:off x="0" y="14314170"/>
          <a:ext cx="1304926" cy="4238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A92D43D-371B-49B5-83BA-CC64C5B4B4B4}"/>
            </a:ext>
          </a:extLst>
        </xdr:cNvPr>
        <xdr:cNvSpPr/>
      </xdr:nvSpPr>
      <xdr:spPr>
        <a:xfrm>
          <a:off x="0" y="14314170"/>
          <a:ext cx="1304926" cy="4238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60AA288E-B07F-4B57-A484-34D5109853E2}"/>
            </a:ext>
          </a:extLst>
        </xdr:cNvPr>
        <xdr:cNvSpPr/>
      </xdr:nvSpPr>
      <xdr:spPr>
        <a:xfrm>
          <a:off x="0" y="14314170"/>
          <a:ext cx="1304926" cy="4238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8C921871-4DCB-40D3-9521-25B5B94888E8}"/>
            </a:ext>
          </a:extLst>
        </xdr:cNvPr>
        <xdr:cNvSpPr/>
      </xdr:nvSpPr>
      <xdr:spPr>
        <a:xfrm>
          <a:off x="0" y="14314170"/>
          <a:ext cx="1304926" cy="4238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A73FA96F-E9A6-41E4-8662-49CEFE6F8232}"/>
            </a:ext>
          </a:extLst>
        </xdr:cNvPr>
        <xdr:cNvSpPr/>
      </xdr:nvSpPr>
      <xdr:spPr>
        <a:xfrm>
          <a:off x="0" y="14314170"/>
          <a:ext cx="1304926" cy="4238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55A38197-1AE8-41ED-A1A3-A98548D676D3}"/>
            </a:ext>
          </a:extLst>
        </xdr:cNvPr>
        <xdr:cNvSpPr/>
      </xdr:nvSpPr>
      <xdr:spPr>
        <a:xfrm>
          <a:off x="0" y="14314170"/>
          <a:ext cx="1304926" cy="4238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B45E2283-7933-4200-B62B-0696503CB50A}"/>
            </a:ext>
          </a:extLst>
        </xdr:cNvPr>
        <xdr:cNvSpPr/>
      </xdr:nvSpPr>
      <xdr:spPr>
        <a:xfrm>
          <a:off x="0" y="14314170"/>
          <a:ext cx="1304926" cy="4238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0BF8C4C5-DB77-4113-8361-71A2A0C9BC56}"/>
            </a:ext>
          </a:extLst>
        </xdr:cNvPr>
        <xdr:cNvSpPr/>
      </xdr:nvSpPr>
      <xdr:spPr>
        <a:xfrm>
          <a:off x="0" y="14314170"/>
          <a:ext cx="1304926" cy="4238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E5E66BB1-A69B-4074-9DD1-B3D83D7B185C}"/>
            </a:ext>
          </a:extLst>
        </xdr:cNvPr>
        <xdr:cNvSpPr/>
      </xdr:nvSpPr>
      <xdr:spPr>
        <a:xfrm>
          <a:off x="0" y="14314170"/>
          <a:ext cx="1304926" cy="4238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3B6EEB08-8A1C-4214-A1FA-2E7A0DB54ADB}"/>
            </a:ext>
          </a:extLst>
        </xdr:cNvPr>
        <xdr:cNvSpPr/>
      </xdr:nvSpPr>
      <xdr:spPr>
        <a:xfrm>
          <a:off x="0" y="14314170"/>
          <a:ext cx="1304926" cy="4238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EDF285D8-B913-499E-9CE3-7993EF77F1F9}"/>
            </a:ext>
          </a:extLst>
        </xdr:cNvPr>
        <xdr:cNvSpPr/>
      </xdr:nvSpPr>
      <xdr:spPr>
        <a:xfrm>
          <a:off x="0" y="14314170"/>
          <a:ext cx="1304926" cy="4238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096B547F-6710-4BEB-8B9C-EF03BDD8F16B}"/>
            </a:ext>
          </a:extLst>
        </xdr:cNvPr>
        <xdr:cNvSpPr/>
      </xdr:nvSpPr>
      <xdr:spPr>
        <a:xfrm>
          <a:off x="0" y="14314170"/>
          <a:ext cx="1304926" cy="4238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124</xdr:row>
      <xdr:rowOff>0</xdr:rowOff>
    </xdr:from>
    <xdr:to>
      <xdr:col>0</xdr:col>
      <xdr:colOff>1304926</xdr:colOff>
      <xdr:row>126</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5B4453D-57D7-4141-9FF5-CC347D27C95B}"/>
            </a:ext>
          </a:extLst>
        </xdr:cNvPr>
        <xdr:cNvSpPr/>
      </xdr:nvSpPr>
      <xdr:spPr>
        <a:xfrm>
          <a:off x="0" y="264795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124</xdr:row>
      <xdr:rowOff>0</xdr:rowOff>
    </xdr:from>
    <xdr:to>
      <xdr:col>0</xdr:col>
      <xdr:colOff>1304926</xdr:colOff>
      <xdr:row>126</xdr:row>
      <xdr:rowOff>19050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8D42C8B4-A1C1-4E0B-919D-97C0F9C77E20}"/>
            </a:ext>
          </a:extLst>
        </xdr:cNvPr>
        <xdr:cNvSpPr/>
      </xdr:nvSpPr>
      <xdr:spPr>
        <a:xfrm>
          <a:off x="0" y="264795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124</xdr:row>
      <xdr:rowOff>0</xdr:rowOff>
    </xdr:from>
    <xdr:to>
      <xdr:col>0</xdr:col>
      <xdr:colOff>1304926</xdr:colOff>
      <xdr:row>126</xdr:row>
      <xdr:rowOff>19050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B62FADDD-3D42-47A7-B590-B82010ABBAA9}"/>
            </a:ext>
          </a:extLst>
        </xdr:cNvPr>
        <xdr:cNvSpPr/>
      </xdr:nvSpPr>
      <xdr:spPr>
        <a:xfrm>
          <a:off x="0" y="264795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124</xdr:row>
      <xdr:rowOff>0</xdr:rowOff>
    </xdr:from>
    <xdr:to>
      <xdr:col>0</xdr:col>
      <xdr:colOff>1304926</xdr:colOff>
      <xdr:row>126</xdr:row>
      <xdr:rowOff>19050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E53F0054-3529-4F87-B6A2-207BAE452680}"/>
            </a:ext>
          </a:extLst>
        </xdr:cNvPr>
        <xdr:cNvSpPr/>
      </xdr:nvSpPr>
      <xdr:spPr>
        <a:xfrm>
          <a:off x="0" y="264795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124</xdr:row>
      <xdr:rowOff>0</xdr:rowOff>
    </xdr:from>
    <xdr:to>
      <xdr:col>0</xdr:col>
      <xdr:colOff>1304926</xdr:colOff>
      <xdr:row>126</xdr:row>
      <xdr:rowOff>19050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4D12EDB4-C1CA-4BD1-8577-021EEC6F11F7}"/>
            </a:ext>
          </a:extLst>
        </xdr:cNvPr>
        <xdr:cNvSpPr/>
      </xdr:nvSpPr>
      <xdr:spPr>
        <a:xfrm>
          <a:off x="0" y="264795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124</xdr:row>
      <xdr:rowOff>0</xdr:rowOff>
    </xdr:from>
    <xdr:to>
      <xdr:col>0</xdr:col>
      <xdr:colOff>1304926</xdr:colOff>
      <xdr:row>126</xdr:row>
      <xdr:rowOff>19050</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F1F1A80-34BA-40F5-880D-843B6E6754C3}"/>
            </a:ext>
          </a:extLst>
        </xdr:cNvPr>
        <xdr:cNvSpPr/>
      </xdr:nvSpPr>
      <xdr:spPr>
        <a:xfrm>
          <a:off x="0" y="264795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124</xdr:row>
      <xdr:rowOff>0</xdr:rowOff>
    </xdr:from>
    <xdr:to>
      <xdr:col>0</xdr:col>
      <xdr:colOff>1304926</xdr:colOff>
      <xdr:row>126</xdr:row>
      <xdr:rowOff>19050</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C8BC7417-B6A7-4828-9553-856B624C6FE9}"/>
            </a:ext>
          </a:extLst>
        </xdr:cNvPr>
        <xdr:cNvSpPr/>
      </xdr:nvSpPr>
      <xdr:spPr>
        <a:xfrm>
          <a:off x="0" y="264795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124</xdr:row>
      <xdr:rowOff>0</xdr:rowOff>
    </xdr:from>
    <xdr:to>
      <xdr:col>0</xdr:col>
      <xdr:colOff>1304926</xdr:colOff>
      <xdr:row>126</xdr:row>
      <xdr:rowOff>19050</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97902A54-37F9-41FA-A379-E05ED4319496}"/>
            </a:ext>
          </a:extLst>
        </xdr:cNvPr>
        <xdr:cNvSpPr/>
      </xdr:nvSpPr>
      <xdr:spPr>
        <a:xfrm>
          <a:off x="0" y="264795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136</xdr:row>
      <xdr:rowOff>171450</xdr:rowOff>
    </xdr:from>
    <xdr:to>
      <xdr:col>0</xdr:col>
      <xdr:colOff>1485901</xdr:colOff>
      <xdr:row>138</xdr:row>
      <xdr:rowOff>152400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1066817-3FC6-44DC-9A1F-42694A0BE8C8}"/>
            </a:ext>
          </a:extLst>
        </xdr:cNvPr>
        <xdr:cNvSpPr/>
      </xdr:nvSpPr>
      <xdr:spPr>
        <a:xfrm>
          <a:off x="1" y="13285470"/>
          <a:ext cx="1485900" cy="46863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123</xdr:row>
      <xdr:rowOff>0</xdr:rowOff>
    </xdr:from>
    <xdr:to>
      <xdr:col>0</xdr:col>
      <xdr:colOff>1304926</xdr:colOff>
      <xdr:row>125</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FB76334-3C20-4239-A756-F0F7C95EBC4C}"/>
            </a:ext>
          </a:extLst>
        </xdr:cNvPr>
        <xdr:cNvSpPr/>
      </xdr:nvSpPr>
      <xdr:spPr>
        <a:xfrm>
          <a:off x="0" y="2456688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123</xdr:row>
      <xdr:rowOff>0</xdr:rowOff>
    </xdr:from>
    <xdr:to>
      <xdr:col>0</xdr:col>
      <xdr:colOff>1304926</xdr:colOff>
      <xdr:row>125</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E2023CC-23A0-402E-ABE1-AE3478A7F7A8}"/>
            </a:ext>
          </a:extLst>
        </xdr:cNvPr>
        <xdr:cNvSpPr/>
      </xdr:nvSpPr>
      <xdr:spPr>
        <a:xfrm>
          <a:off x="0" y="2456688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123</xdr:row>
      <xdr:rowOff>0</xdr:rowOff>
    </xdr:from>
    <xdr:to>
      <xdr:col>0</xdr:col>
      <xdr:colOff>1304926</xdr:colOff>
      <xdr:row>125</xdr:row>
      <xdr:rowOff>38100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2721F0F5-28C8-48D8-BF17-F43BEF4B7D08}"/>
            </a:ext>
          </a:extLst>
        </xdr:cNvPr>
        <xdr:cNvSpPr/>
      </xdr:nvSpPr>
      <xdr:spPr>
        <a:xfrm>
          <a:off x="0" y="2456688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123</xdr:row>
      <xdr:rowOff>0</xdr:rowOff>
    </xdr:from>
    <xdr:to>
      <xdr:col>0</xdr:col>
      <xdr:colOff>1304926</xdr:colOff>
      <xdr:row>125</xdr:row>
      <xdr:rowOff>38100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3640C42C-DC80-471B-BAE5-907F6D7D653D}"/>
            </a:ext>
          </a:extLst>
        </xdr:cNvPr>
        <xdr:cNvSpPr/>
      </xdr:nvSpPr>
      <xdr:spPr>
        <a:xfrm>
          <a:off x="0" y="2456688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123</xdr:row>
      <xdr:rowOff>0</xdr:rowOff>
    </xdr:from>
    <xdr:to>
      <xdr:col>0</xdr:col>
      <xdr:colOff>1304926</xdr:colOff>
      <xdr:row>125</xdr:row>
      <xdr:rowOff>38100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9CB7D43C-4D48-49EB-BBAE-9D3170E900CB}"/>
            </a:ext>
          </a:extLst>
        </xdr:cNvPr>
        <xdr:cNvSpPr/>
      </xdr:nvSpPr>
      <xdr:spPr>
        <a:xfrm>
          <a:off x="0" y="2456688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123</xdr:row>
      <xdr:rowOff>0</xdr:rowOff>
    </xdr:from>
    <xdr:to>
      <xdr:col>0</xdr:col>
      <xdr:colOff>1304926</xdr:colOff>
      <xdr:row>125</xdr:row>
      <xdr:rowOff>38100</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815F74DB-9A1C-46E6-B7E5-AD8169B4E45F}"/>
            </a:ext>
          </a:extLst>
        </xdr:cNvPr>
        <xdr:cNvSpPr/>
      </xdr:nvSpPr>
      <xdr:spPr>
        <a:xfrm>
          <a:off x="0" y="2456688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16</xdr:row>
      <xdr:rowOff>0</xdr:rowOff>
    </xdr:from>
    <xdr:to>
      <xdr:col>0</xdr:col>
      <xdr:colOff>1307727</xdr:colOff>
      <xdr:row>18</xdr:row>
      <xdr:rowOff>41462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5E88B9D-84F6-4E37-A8A4-03903827BE98}"/>
            </a:ext>
          </a:extLst>
        </xdr:cNvPr>
        <xdr:cNvSpPr/>
      </xdr:nvSpPr>
      <xdr:spPr>
        <a:xfrm>
          <a:off x="0" y="4137660"/>
          <a:ext cx="1307727" cy="4224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16</xdr:row>
      <xdr:rowOff>0</xdr:rowOff>
    </xdr:from>
    <xdr:to>
      <xdr:col>0</xdr:col>
      <xdr:colOff>1307727</xdr:colOff>
      <xdr:row>18</xdr:row>
      <xdr:rowOff>41462</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888B1500-0EE2-4645-95E3-5A89F02A605A}"/>
            </a:ext>
          </a:extLst>
        </xdr:cNvPr>
        <xdr:cNvSpPr/>
      </xdr:nvSpPr>
      <xdr:spPr>
        <a:xfrm>
          <a:off x="0" y="4137660"/>
          <a:ext cx="1307727" cy="4224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16</xdr:row>
      <xdr:rowOff>0</xdr:rowOff>
    </xdr:from>
    <xdr:to>
      <xdr:col>0</xdr:col>
      <xdr:colOff>1307727</xdr:colOff>
      <xdr:row>18</xdr:row>
      <xdr:rowOff>41462</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3C3397C9-3DE6-4BE5-8FD5-791E7252EB43}"/>
            </a:ext>
          </a:extLst>
        </xdr:cNvPr>
        <xdr:cNvSpPr/>
      </xdr:nvSpPr>
      <xdr:spPr>
        <a:xfrm>
          <a:off x="0" y="4137660"/>
          <a:ext cx="1307727" cy="4224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16</xdr:row>
      <xdr:rowOff>0</xdr:rowOff>
    </xdr:from>
    <xdr:to>
      <xdr:col>0</xdr:col>
      <xdr:colOff>1307727</xdr:colOff>
      <xdr:row>18</xdr:row>
      <xdr:rowOff>41462</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8E08D936-7B4A-4246-B891-BA74FA9FFB4D}"/>
            </a:ext>
          </a:extLst>
        </xdr:cNvPr>
        <xdr:cNvSpPr/>
      </xdr:nvSpPr>
      <xdr:spPr>
        <a:xfrm>
          <a:off x="0" y="4137660"/>
          <a:ext cx="1307727" cy="4224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16</xdr:row>
      <xdr:rowOff>0</xdr:rowOff>
    </xdr:from>
    <xdr:to>
      <xdr:col>0</xdr:col>
      <xdr:colOff>1307727</xdr:colOff>
      <xdr:row>18</xdr:row>
      <xdr:rowOff>41462</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F0427A19-3D10-4B8C-B618-6DA2AE3C268E}"/>
            </a:ext>
          </a:extLst>
        </xdr:cNvPr>
        <xdr:cNvSpPr/>
      </xdr:nvSpPr>
      <xdr:spPr>
        <a:xfrm>
          <a:off x="0" y="4137660"/>
          <a:ext cx="1307727" cy="4224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16</xdr:row>
      <xdr:rowOff>0</xdr:rowOff>
    </xdr:from>
    <xdr:to>
      <xdr:col>0</xdr:col>
      <xdr:colOff>1307727</xdr:colOff>
      <xdr:row>18</xdr:row>
      <xdr:rowOff>41462</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9DAA6EEF-B596-4B75-BB19-88ECDE3CF8D5}"/>
            </a:ext>
          </a:extLst>
        </xdr:cNvPr>
        <xdr:cNvSpPr/>
      </xdr:nvSpPr>
      <xdr:spPr>
        <a:xfrm>
          <a:off x="0" y="4137660"/>
          <a:ext cx="1307727" cy="4224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16</xdr:row>
      <xdr:rowOff>0</xdr:rowOff>
    </xdr:from>
    <xdr:to>
      <xdr:col>0</xdr:col>
      <xdr:colOff>1307727</xdr:colOff>
      <xdr:row>18</xdr:row>
      <xdr:rowOff>41462</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2347F831-0480-4C45-8779-E4E51722C457}"/>
            </a:ext>
          </a:extLst>
        </xdr:cNvPr>
        <xdr:cNvSpPr/>
      </xdr:nvSpPr>
      <xdr:spPr>
        <a:xfrm>
          <a:off x="0" y="4137660"/>
          <a:ext cx="1307727" cy="4224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16</xdr:row>
      <xdr:rowOff>0</xdr:rowOff>
    </xdr:from>
    <xdr:to>
      <xdr:col>0</xdr:col>
      <xdr:colOff>1307727</xdr:colOff>
      <xdr:row>18</xdr:row>
      <xdr:rowOff>41462</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552976BF-DBE2-4A22-ADB8-393E3DFC05BD}"/>
            </a:ext>
          </a:extLst>
        </xdr:cNvPr>
        <xdr:cNvSpPr/>
      </xdr:nvSpPr>
      <xdr:spPr>
        <a:xfrm>
          <a:off x="0" y="4137660"/>
          <a:ext cx="1307727" cy="4224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16</xdr:row>
      <xdr:rowOff>0</xdr:rowOff>
    </xdr:from>
    <xdr:to>
      <xdr:col>0</xdr:col>
      <xdr:colOff>1307727</xdr:colOff>
      <xdr:row>18</xdr:row>
      <xdr:rowOff>41462</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6D1BB0F6-0EA2-4AC4-8346-1B4E4F2A20AC}"/>
            </a:ext>
          </a:extLst>
        </xdr:cNvPr>
        <xdr:cNvSpPr/>
      </xdr:nvSpPr>
      <xdr:spPr>
        <a:xfrm>
          <a:off x="0" y="4137660"/>
          <a:ext cx="1307727" cy="4224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16</xdr:row>
      <xdr:rowOff>0</xdr:rowOff>
    </xdr:from>
    <xdr:to>
      <xdr:col>0</xdr:col>
      <xdr:colOff>1307727</xdr:colOff>
      <xdr:row>18</xdr:row>
      <xdr:rowOff>41462</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16B9DDC6-BAC6-4D9F-8462-11256B18BF9C}"/>
            </a:ext>
          </a:extLst>
        </xdr:cNvPr>
        <xdr:cNvSpPr/>
      </xdr:nvSpPr>
      <xdr:spPr>
        <a:xfrm>
          <a:off x="0" y="4137660"/>
          <a:ext cx="1307727" cy="4224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16</xdr:row>
      <xdr:rowOff>0</xdr:rowOff>
    </xdr:from>
    <xdr:to>
      <xdr:col>0</xdr:col>
      <xdr:colOff>1307727</xdr:colOff>
      <xdr:row>18</xdr:row>
      <xdr:rowOff>41462</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C76D6729-A9D5-41D4-A040-7F88B2163EDA}"/>
            </a:ext>
          </a:extLst>
        </xdr:cNvPr>
        <xdr:cNvSpPr/>
      </xdr:nvSpPr>
      <xdr:spPr>
        <a:xfrm>
          <a:off x="0" y="4137660"/>
          <a:ext cx="1307727" cy="4224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16</xdr:row>
      <xdr:rowOff>0</xdr:rowOff>
    </xdr:from>
    <xdr:to>
      <xdr:col>0</xdr:col>
      <xdr:colOff>1307727</xdr:colOff>
      <xdr:row>18</xdr:row>
      <xdr:rowOff>41462</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926013FE-B34E-4659-9F4B-DB7D43C2B8CB}"/>
            </a:ext>
          </a:extLst>
        </xdr:cNvPr>
        <xdr:cNvSpPr/>
      </xdr:nvSpPr>
      <xdr:spPr>
        <a:xfrm>
          <a:off x="0" y="4137660"/>
          <a:ext cx="1307727" cy="42246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119</xdr:row>
      <xdr:rowOff>0</xdr:rowOff>
    </xdr:from>
    <xdr:to>
      <xdr:col>0</xdr:col>
      <xdr:colOff>1304926</xdr:colOff>
      <xdr:row>120</xdr:row>
      <xdr:rowOff>185737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F9AA155-36FE-4585-AEBC-05F491F4A29A}"/>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630D95CA-BF93-436D-A8DE-BE78C5DA56D7}"/>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7333E0B3-CC97-470B-9CF9-5953AC87F089}"/>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96D20826-EB5A-433C-9718-93CE35489562}"/>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A13AF24A-40D6-4916-BD91-046E5DEC70DD}"/>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85526649-9C28-4543-AECE-449A5D13FB0B}"/>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E4C1CFC9-EC59-4027-8BAC-FA04359EF2F0}"/>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FF24D69B-AA2B-45F0-B536-BE3EDABCEAD6}"/>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E5A666B6-5FD3-449B-B3C1-11D1D8F345BE}"/>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EC17ABD8-FF9A-4AA6-9501-93D9B3404A1F}"/>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28A6569D-A9AA-414B-9AF5-6135BBFDDD43}"/>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47BDF05D-D12E-4E6E-9A0B-AE5CEF92757C}"/>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C5D14BF4-873B-4768-A2CE-5EE05AE12FA6}"/>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D300D829-A244-4AAA-80EB-803EE5BE071F}"/>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2A84FF52-6CBF-4347-8691-4225C845171C}"/>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72BAF652-D5E3-46B7-B208-077E3228F794}"/>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8" name="Left Arrow 1">
          <a:hlinkClick xmlns:r="http://schemas.openxmlformats.org/officeDocument/2006/relationships" r:id="rId1"/>
          <a:extLst>
            <a:ext uri="{FF2B5EF4-FFF2-40B4-BE49-F238E27FC236}">
              <a16:creationId xmlns:a16="http://schemas.microsoft.com/office/drawing/2014/main" id="{D49E9554-B929-477E-ADB6-E71BF65B6C56}"/>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9" name="Left Arrow 1">
          <a:hlinkClick xmlns:r="http://schemas.openxmlformats.org/officeDocument/2006/relationships" r:id="rId1"/>
          <a:extLst>
            <a:ext uri="{FF2B5EF4-FFF2-40B4-BE49-F238E27FC236}">
              <a16:creationId xmlns:a16="http://schemas.microsoft.com/office/drawing/2014/main" id="{85F32C44-F333-4954-9640-3DA0DEB6A6C2}"/>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0" name="Left Arrow 1">
          <a:hlinkClick xmlns:r="http://schemas.openxmlformats.org/officeDocument/2006/relationships" r:id="rId1"/>
          <a:extLst>
            <a:ext uri="{FF2B5EF4-FFF2-40B4-BE49-F238E27FC236}">
              <a16:creationId xmlns:a16="http://schemas.microsoft.com/office/drawing/2014/main" id="{F182BEED-B5D3-449B-9C50-971DC68E73EE}"/>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1" name="Left Arrow 1">
          <a:hlinkClick xmlns:r="http://schemas.openxmlformats.org/officeDocument/2006/relationships" r:id="rId1"/>
          <a:extLst>
            <a:ext uri="{FF2B5EF4-FFF2-40B4-BE49-F238E27FC236}">
              <a16:creationId xmlns:a16="http://schemas.microsoft.com/office/drawing/2014/main" id="{1F1CC33C-ECF1-4EAE-8B7F-76EC1D885A86}"/>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2" name="Left Arrow 1">
          <a:hlinkClick xmlns:r="http://schemas.openxmlformats.org/officeDocument/2006/relationships" r:id="rId1"/>
          <a:extLst>
            <a:ext uri="{FF2B5EF4-FFF2-40B4-BE49-F238E27FC236}">
              <a16:creationId xmlns:a16="http://schemas.microsoft.com/office/drawing/2014/main" id="{11851886-9EC5-4E8B-913B-D238C06AB737}"/>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3" name="Left Arrow 1">
          <a:hlinkClick xmlns:r="http://schemas.openxmlformats.org/officeDocument/2006/relationships" r:id="rId1"/>
          <a:extLst>
            <a:ext uri="{FF2B5EF4-FFF2-40B4-BE49-F238E27FC236}">
              <a16:creationId xmlns:a16="http://schemas.microsoft.com/office/drawing/2014/main" id="{20A4A582-3347-4D7A-9AAB-E3E378F7BB58}"/>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4" name="Left Arrow 1">
          <a:hlinkClick xmlns:r="http://schemas.openxmlformats.org/officeDocument/2006/relationships" r:id="rId1"/>
          <a:extLst>
            <a:ext uri="{FF2B5EF4-FFF2-40B4-BE49-F238E27FC236}">
              <a16:creationId xmlns:a16="http://schemas.microsoft.com/office/drawing/2014/main" id="{E510AE6C-436B-47E8-9A69-147FD927FE24}"/>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5" name="Left Arrow 1">
          <a:hlinkClick xmlns:r="http://schemas.openxmlformats.org/officeDocument/2006/relationships" r:id="rId1"/>
          <a:extLst>
            <a:ext uri="{FF2B5EF4-FFF2-40B4-BE49-F238E27FC236}">
              <a16:creationId xmlns:a16="http://schemas.microsoft.com/office/drawing/2014/main" id="{48B489C2-CBE6-40BF-8B0A-53B7184FCDC8}"/>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6" name="Left Arrow 1">
          <a:hlinkClick xmlns:r="http://schemas.openxmlformats.org/officeDocument/2006/relationships" r:id="rId1"/>
          <a:extLst>
            <a:ext uri="{FF2B5EF4-FFF2-40B4-BE49-F238E27FC236}">
              <a16:creationId xmlns:a16="http://schemas.microsoft.com/office/drawing/2014/main" id="{4F4AB585-76E3-41FC-BD98-4CF6D61CF5AB}"/>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7" name="Left Arrow 1">
          <a:hlinkClick xmlns:r="http://schemas.openxmlformats.org/officeDocument/2006/relationships" r:id="rId1"/>
          <a:extLst>
            <a:ext uri="{FF2B5EF4-FFF2-40B4-BE49-F238E27FC236}">
              <a16:creationId xmlns:a16="http://schemas.microsoft.com/office/drawing/2014/main" id="{FFF94D68-689F-46F0-B14E-F279053B4402}"/>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8" name="Left Arrow 1">
          <a:hlinkClick xmlns:r="http://schemas.openxmlformats.org/officeDocument/2006/relationships" r:id="rId1"/>
          <a:extLst>
            <a:ext uri="{FF2B5EF4-FFF2-40B4-BE49-F238E27FC236}">
              <a16:creationId xmlns:a16="http://schemas.microsoft.com/office/drawing/2014/main" id="{75617327-A74A-4EAF-A364-B093472F857C}"/>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9" name="Left Arrow 1">
          <a:hlinkClick xmlns:r="http://schemas.openxmlformats.org/officeDocument/2006/relationships" r:id="rId1"/>
          <a:extLst>
            <a:ext uri="{FF2B5EF4-FFF2-40B4-BE49-F238E27FC236}">
              <a16:creationId xmlns:a16="http://schemas.microsoft.com/office/drawing/2014/main" id="{8C0725DF-1F92-42E0-9729-E5FE193B95A7}"/>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0" name="Left Arrow 1">
          <a:hlinkClick xmlns:r="http://schemas.openxmlformats.org/officeDocument/2006/relationships" r:id="rId1"/>
          <a:extLst>
            <a:ext uri="{FF2B5EF4-FFF2-40B4-BE49-F238E27FC236}">
              <a16:creationId xmlns:a16="http://schemas.microsoft.com/office/drawing/2014/main" id="{E9DC6437-B195-4DF2-9531-8ED72F763531}"/>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1" name="Left Arrow 1">
          <a:hlinkClick xmlns:r="http://schemas.openxmlformats.org/officeDocument/2006/relationships" r:id="rId1"/>
          <a:extLst>
            <a:ext uri="{FF2B5EF4-FFF2-40B4-BE49-F238E27FC236}">
              <a16:creationId xmlns:a16="http://schemas.microsoft.com/office/drawing/2014/main" id="{C5B2F8F4-297A-4034-ABC8-821EC47BB3B7}"/>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2" name="Left Arrow 1">
          <a:hlinkClick xmlns:r="http://schemas.openxmlformats.org/officeDocument/2006/relationships" r:id="rId1"/>
          <a:extLst>
            <a:ext uri="{FF2B5EF4-FFF2-40B4-BE49-F238E27FC236}">
              <a16:creationId xmlns:a16="http://schemas.microsoft.com/office/drawing/2014/main" id="{207A534B-BCE6-4C53-88F1-56696FFCD2FD}"/>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3" name="Left Arrow 1">
          <a:hlinkClick xmlns:r="http://schemas.openxmlformats.org/officeDocument/2006/relationships" r:id="rId1"/>
          <a:extLst>
            <a:ext uri="{FF2B5EF4-FFF2-40B4-BE49-F238E27FC236}">
              <a16:creationId xmlns:a16="http://schemas.microsoft.com/office/drawing/2014/main" id="{6DB9CC11-3698-47FF-A82B-042CC6774FE3}"/>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4" name="Left Arrow 1">
          <a:hlinkClick xmlns:r="http://schemas.openxmlformats.org/officeDocument/2006/relationships" r:id="rId1"/>
          <a:extLst>
            <a:ext uri="{FF2B5EF4-FFF2-40B4-BE49-F238E27FC236}">
              <a16:creationId xmlns:a16="http://schemas.microsoft.com/office/drawing/2014/main" id="{537446D4-DB5C-4EAF-A210-093884DE62D6}"/>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5" name="Left Arrow 1">
          <a:hlinkClick xmlns:r="http://schemas.openxmlformats.org/officeDocument/2006/relationships" r:id="rId1"/>
          <a:extLst>
            <a:ext uri="{FF2B5EF4-FFF2-40B4-BE49-F238E27FC236}">
              <a16:creationId xmlns:a16="http://schemas.microsoft.com/office/drawing/2014/main" id="{C2CCC979-9ECA-4FED-8E50-604A552F63D2}"/>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6" name="Left Arrow 1">
          <a:hlinkClick xmlns:r="http://schemas.openxmlformats.org/officeDocument/2006/relationships" r:id="rId1"/>
          <a:extLst>
            <a:ext uri="{FF2B5EF4-FFF2-40B4-BE49-F238E27FC236}">
              <a16:creationId xmlns:a16="http://schemas.microsoft.com/office/drawing/2014/main" id="{3D228988-11FB-432D-8D4E-8B36E3142CB4}"/>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7" name="Left Arrow 1">
          <a:hlinkClick xmlns:r="http://schemas.openxmlformats.org/officeDocument/2006/relationships" r:id="rId1"/>
          <a:extLst>
            <a:ext uri="{FF2B5EF4-FFF2-40B4-BE49-F238E27FC236}">
              <a16:creationId xmlns:a16="http://schemas.microsoft.com/office/drawing/2014/main" id="{5BBFACD1-6F52-4CFA-9630-CADA25CD639E}"/>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8" name="Left Arrow 1">
          <a:hlinkClick xmlns:r="http://schemas.openxmlformats.org/officeDocument/2006/relationships" r:id="rId1"/>
          <a:extLst>
            <a:ext uri="{FF2B5EF4-FFF2-40B4-BE49-F238E27FC236}">
              <a16:creationId xmlns:a16="http://schemas.microsoft.com/office/drawing/2014/main" id="{C500C054-895F-45E3-8DE3-E0ADD796E995}"/>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9" name="Left Arrow 1">
          <a:hlinkClick xmlns:r="http://schemas.openxmlformats.org/officeDocument/2006/relationships" r:id="rId1"/>
          <a:extLst>
            <a:ext uri="{FF2B5EF4-FFF2-40B4-BE49-F238E27FC236}">
              <a16:creationId xmlns:a16="http://schemas.microsoft.com/office/drawing/2014/main" id="{FB5E8893-966B-4770-BC1E-55CF9F699744}"/>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0" name="Left Arrow 1">
          <a:hlinkClick xmlns:r="http://schemas.openxmlformats.org/officeDocument/2006/relationships" r:id="rId1"/>
          <a:extLst>
            <a:ext uri="{FF2B5EF4-FFF2-40B4-BE49-F238E27FC236}">
              <a16:creationId xmlns:a16="http://schemas.microsoft.com/office/drawing/2014/main" id="{8D31E1EB-0D45-45FA-872D-8A1A42F12D60}"/>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1" name="Left Arrow 1">
          <a:hlinkClick xmlns:r="http://schemas.openxmlformats.org/officeDocument/2006/relationships" r:id="rId1"/>
          <a:extLst>
            <a:ext uri="{FF2B5EF4-FFF2-40B4-BE49-F238E27FC236}">
              <a16:creationId xmlns:a16="http://schemas.microsoft.com/office/drawing/2014/main" id="{5A307778-7F44-4BD7-93B6-CBCB2B037BE1}"/>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2" name="Left Arrow 1">
          <a:hlinkClick xmlns:r="http://schemas.openxmlformats.org/officeDocument/2006/relationships" r:id="rId1"/>
          <a:extLst>
            <a:ext uri="{FF2B5EF4-FFF2-40B4-BE49-F238E27FC236}">
              <a16:creationId xmlns:a16="http://schemas.microsoft.com/office/drawing/2014/main" id="{8AD14791-D163-4679-80F1-87181BFA51C3}"/>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3" name="Left Arrow 1">
          <a:hlinkClick xmlns:r="http://schemas.openxmlformats.org/officeDocument/2006/relationships" r:id="rId1"/>
          <a:extLst>
            <a:ext uri="{FF2B5EF4-FFF2-40B4-BE49-F238E27FC236}">
              <a16:creationId xmlns:a16="http://schemas.microsoft.com/office/drawing/2014/main" id="{BA47CD26-3C85-4CD1-A6ED-A0482F856688}"/>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4" name="Left Arrow 1">
          <a:hlinkClick xmlns:r="http://schemas.openxmlformats.org/officeDocument/2006/relationships" r:id="rId1"/>
          <a:extLst>
            <a:ext uri="{FF2B5EF4-FFF2-40B4-BE49-F238E27FC236}">
              <a16:creationId xmlns:a16="http://schemas.microsoft.com/office/drawing/2014/main" id="{2290995A-9BA6-4D1B-BFAB-8C346A6B384F}"/>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5" name="Left Arrow 1">
          <a:hlinkClick xmlns:r="http://schemas.openxmlformats.org/officeDocument/2006/relationships" r:id="rId1"/>
          <a:extLst>
            <a:ext uri="{FF2B5EF4-FFF2-40B4-BE49-F238E27FC236}">
              <a16:creationId xmlns:a16="http://schemas.microsoft.com/office/drawing/2014/main" id="{5B810B6C-AC63-453D-8B77-A71A22A1416D}"/>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6" name="Left Arrow 1">
          <a:hlinkClick xmlns:r="http://schemas.openxmlformats.org/officeDocument/2006/relationships" r:id="rId1"/>
          <a:extLst>
            <a:ext uri="{FF2B5EF4-FFF2-40B4-BE49-F238E27FC236}">
              <a16:creationId xmlns:a16="http://schemas.microsoft.com/office/drawing/2014/main" id="{F813FEB2-E023-4BC6-B056-617196D8EFCD}"/>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7" name="Left Arrow 1">
          <a:hlinkClick xmlns:r="http://schemas.openxmlformats.org/officeDocument/2006/relationships" r:id="rId1"/>
          <a:extLst>
            <a:ext uri="{FF2B5EF4-FFF2-40B4-BE49-F238E27FC236}">
              <a16:creationId xmlns:a16="http://schemas.microsoft.com/office/drawing/2014/main" id="{BC91F75F-5858-45F9-9286-C4EC1A13ED9A}"/>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8" name="Left Arrow 1">
          <a:hlinkClick xmlns:r="http://schemas.openxmlformats.org/officeDocument/2006/relationships" r:id="rId1"/>
          <a:extLst>
            <a:ext uri="{FF2B5EF4-FFF2-40B4-BE49-F238E27FC236}">
              <a16:creationId xmlns:a16="http://schemas.microsoft.com/office/drawing/2014/main" id="{E49DCAFF-CD04-43B5-A92A-0AEBDEAF03D2}"/>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9" name="Left Arrow 1">
          <a:hlinkClick xmlns:r="http://schemas.openxmlformats.org/officeDocument/2006/relationships" r:id="rId1"/>
          <a:extLst>
            <a:ext uri="{FF2B5EF4-FFF2-40B4-BE49-F238E27FC236}">
              <a16:creationId xmlns:a16="http://schemas.microsoft.com/office/drawing/2014/main" id="{E90A89BC-EA78-4463-889C-4F7197738BEC}"/>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50" name="Left Arrow 1">
          <a:hlinkClick xmlns:r="http://schemas.openxmlformats.org/officeDocument/2006/relationships" r:id="rId1"/>
          <a:extLst>
            <a:ext uri="{FF2B5EF4-FFF2-40B4-BE49-F238E27FC236}">
              <a16:creationId xmlns:a16="http://schemas.microsoft.com/office/drawing/2014/main" id="{9D38E755-27B5-479D-B346-2EF7C54A1ECC}"/>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51" name="Left Arrow 1">
          <a:hlinkClick xmlns:r="http://schemas.openxmlformats.org/officeDocument/2006/relationships" r:id="rId1"/>
          <a:extLst>
            <a:ext uri="{FF2B5EF4-FFF2-40B4-BE49-F238E27FC236}">
              <a16:creationId xmlns:a16="http://schemas.microsoft.com/office/drawing/2014/main" id="{596C925D-A1BB-4C77-B5DB-E218644D7789}"/>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52" name="Left Arrow 1">
          <a:hlinkClick xmlns:r="http://schemas.openxmlformats.org/officeDocument/2006/relationships" r:id="rId1"/>
          <a:extLst>
            <a:ext uri="{FF2B5EF4-FFF2-40B4-BE49-F238E27FC236}">
              <a16:creationId xmlns:a16="http://schemas.microsoft.com/office/drawing/2014/main" id="{49C3935C-2124-48D8-8CCE-52E4F90149A9}"/>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53" name="Left Arrow 1">
          <a:hlinkClick xmlns:r="http://schemas.openxmlformats.org/officeDocument/2006/relationships" r:id="rId1"/>
          <a:extLst>
            <a:ext uri="{FF2B5EF4-FFF2-40B4-BE49-F238E27FC236}">
              <a16:creationId xmlns:a16="http://schemas.microsoft.com/office/drawing/2014/main" id="{C8500DC8-0B75-404E-BABD-6FA217853858}"/>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54" name="Left Arrow 1">
          <a:hlinkClick xmlns:r="http://schemas.openxmlformats.org/officeDocument/2006/relationships" r:id="rId1"/>
          <a:extLst>
            <a:ext uri="{FF2B5EF4-FFF2-40B4-BE49-F238E27FC236}">
              <a16:creationId xmlns:a16="http://schemas.microsoft.com/office/drawing/2014/main" id="{64E7C598-61D1-4DFF-9DC3-06E66B326B41}"/>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55" name="Left Arrow 1">
          <a:hlinkClick xmlns:r="http://schemas.openxmlformats.org/officeDocument/2006/relationships" r:id="rId1"/>
          <a:extLst>
            <a:ext uri="{FF2B5EF4-FFF2-40B4-BE49-F238E27FC236}">
              <a16:creationId xmlns:a16="http://schemas.microsoft.com/office/drawing/2014/main" id="{2802519A-8076-4787-B776-608B081C18CF}"/>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56" name="Left Arrow 1">
          <a:hlinkClick xmlns:r="http://schemas.openxmlformats.org/officeDocument/2006/relationships" r:id="rId1"/>
          <a:extLst>
            <a:ext uri="{FF2B5EF4-FFF2-40B4-BE49-F238E27FC236}">
              <a16:creationId xmlns:a16="http://schemas.microsoft.com/office/drawing/2014/main" id="{8E7F3811-0B3A-4850-8F0E-6A8CD184BCEB}"/>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57" name="Left Arrow 1">
          <a:hlinkClick xmlns:r="http://schemas.openxmlformats.org/officeDocument/2006/relationships" r:id="rId1"/>
          <a:extLst>
            <a:ext uri="{FF2B5EF4-FFF2-40B4-BE49-F238E27FC236}">
              <a16:creationId xmlns:a16="http://schemas.microsoft.com/office/drawing/2014/main" id="{BBFB7A84-403C-43AE-B013-F0D35EC3E818}"/>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58" name="Left Arrow 1">
          <a:hlinkClick xmlns:r="http://schemas.openxmlformats.org/officeDocument/2006/relationships" r:id="rId1"/>
          <a:extLst>
            <a:ext uri="{FF2B5EF4-FFF2-40B4-BE49-F238E27FC236}">
              <a16:creationId xmlns:a16="http://schemas.microsoft.com/office/drawing/2014/main" id="{4B4BB2EC-D388-4DA9-AF21-0B3E9C50A0D6}"/>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59" name="Left Arrow 1">
          <a:hlinkClick xmlns:r="http://schemas.openxmlformats.org/officeDocument/2006/relationships" r:id="rId1"/>
          <a:extLst>
            <a:ext uri="{FF2B5EF4-FFF2-40B4-BE49-F238E27FC236}">
              <a16:creationId xmlns:a16="http://schemas.microsoft.com/office/drawing/2014/main" id="{F2C40709-E2D9-42ED-AFB8-F20DEF5DDD61}"/>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60" name="Left Arrow 1">
          <a:hlinkClick xmlns:r="http://schemas.openxmlformats.org/officeDocument/2006/relationships" r:id="rId1"/>
          <a:extLst>
            <a:ext uri="{FF2B5EF4-FFF2-40B4-BE49-F238E27FC236}">
              <a16:creationId xmlns:a16="http://schemas.microsoft.com/office/drawing/2014/main" id="{675B1296-6CE9-4587-8EFA-64EBF408A574}"/>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61" name="Left Arrow 1">
          <a:hlinkClick xmlns:r="http://schemas.openxmlformats.org/officeDocument/2006/relationships" r:id="rId1"/>
          <a:extLst>
            <a:ext uri="{FF2B5EF4-FFF2-40B4-BE49-F238E27FC236}">
              <a16:creationId xmlns:a16="http://schemas.microsoft.com/office/drawing/2014/main" id="{CCBB5638-478A-47A0-AB59-B70568537FBF}"/>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62" name="Left Arrow 1">
          <a:hlinkClick xmlns:r="http://schemas.openxmlformats.org/officeDocument/2006/relationships" r:id="rId1"/>
          <a:extLst>
            <a:ext uri="{FF2B5EF4-FFF2-40B4-BE49-F238E27FC236}">
              <a16:creationId xmlns:a16="http://schemas.microsoft.com/office/drawing/2014/main" id="{11D964FA-2228-4265-A43E-97ACD3B230E2}"/>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63" name="Left Arrow 1">
          <a:hlinkClick xmlns:r="http://schemas.openxmlformats.org/officeDocument/2006/relationships" r:id="rId1"/>
          <a:extLst>
            <a:ext uri="{FF2B5EF4-FFF2-40B4-BE49-F238E27FC236}">
              <a16:creationId xmlns:a16="http://schemas.microsoft.com/office/drawing/2014/main" id="{2652F58A-85EE-4441-9C74-7DEFBF85F381}"/>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64" name="Left Arrow 1">
          <a:hlinkClick xmlns:r="http://schemas.openxmlformats.org/officeDocument/2006/relationships" r:id="rId1"/>
          <a:extLst>
            <a:ext uri="{FF2B5EF4-FFF2-40B4-BE49-F238E27FC236}">
              <a16:creationId xmlns:a16="http://schemas.microsoft.com/office/drawing/2014/main" id="{B47BE7FD-A7DF-4F14-80B0-746C5AA5CE2F}"/>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65" name="Left Arrow 1">
          <a:hlinkClick xmlns:r="http://schemas.openxmlformats.org/officeDocument/2006/relationships" r:id="rId1"/>
          <a:extLst>
            <a:ext uri="{FF2B5EF4-FFF2-40B4-BE49-F238E27FC236}">
              <a16:creationId xmlns:a16="http://schemas.microsoft.com/office/drawing/2014/main" id="{DBFCABBE-A0A9-497B-81DC-7D9D96528098}"/>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66" name="Left Arrow 1">
          <a:hlinkClick xmlns:r="http://schemas.openxmlformats.org/officeDocument/2006/relationships" r:id="rId1"/>
          <a:extLst>
            <a:ext uri="{FF2B5EF4-FFF2-40B4-BE49-F238E27FC236}">
              <a16:creationId xmlns:a16="http://schemas.microsoft.com/office/drawing/2014/main" id="{B69C1241-8B7D-4C4B-956E-389CB024F668}"/>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67" name="Left Arrow 1">
          <a:hlinkClick xmlns:r="http://schemas.openxmlformats.org/officeDocument/2006/relationships" r:id="rId1"/>
          <a:extLst>
            <a:ext uri="{FF2B5EF4-FFF2-40B4-BE49-F238E27FC236}">
              <a16:creationId xmlns:a16="http://schemas.microsoft.com/office/drawing/2014/main" id="{E20E58F7-2FB9-48E7-B0BF-FF636354FC3E}"/>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68" name="Left Arrow 1">
          <a:hlinkClick xmlns:r="http://schemas.openxmlformats.org/officeDocument/2006/relationships" r:id="rId1"/>
          <a:extLst>
            <a:ext uri="{FF2B5EF4-FFF2-40B4-BE49-F238E27FC236}">
              <a16:creationId xmlns:a16="http://schemas.microsoft.com/office/drawing/2014/main" id="{5DBA213E-80BD-4428-9F97-79F9CD1D3C64}"/>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69" name="Left Arrow 1">
          <a:hlinkClick xmlns:r="http://schemas.openxmlformats.org/officeDocument/2006/relationships" r:id="rId1"/>
          <a:extLst>
            <a:ext uri="{FF2B5EF4-FFF2-40B4-BE49-F238E27FC236}">
              <a16:creationId xmlns:a16="http://schemas.microsoft.com/office/drawing/2014/main" id="{F1ADFC96-F559-4867-A42D-12F199835F9D}"/>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70" name="Left Arrow 1">
          <a:hlinkClick xmlns:r="http://schemas.openxmlformats.org/officeDocument/2006/relationships" r:id="rId1"/>
          <a:extLst>
            <a:ext uri="{FF2B5EF4-FFF2-40B4-BE49-F238E27FC236}">
              <a16:creationId xmlns:a16="http://schemas.microsoft.com/office/drawing/2014/main" id="{2C8A33BC-84F9-46AA-A9D7-F0EB2BF6EDEC}"/>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71" name="Left Arrow 1">
          <a:hlinkClick xmlns:r="http://schemas.openxmlformats.org/officeDocument/2006/relationships" r:id="rId1"/>
          <a:extLst>
            <a:ext uri="{FF2B5EF4-FFF2-40B4-BE49-F238E27FC236}">
              <a16:creationId xmlns:a16="http://schemas.microsoft.com/office/drawing/2014/main" id="{503E11A2-6066-4A3F-A5DE-732D573E4A2C}"/>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72" name="Left Arrow 1">
          <a:hlinkClick xmlns:r="http://schemas.openxmlformats.org/officeDocument/2006/relationships" r:id="rId1"/>
          <a:extLst>
            <a:ext uri="{FF2B5EF4-FFF2-40B4-BE49-F238E27FC236}">
              <a16:creationId xmlns:a16="http://schemas.microsoft.com/office/drawing/2014/main" id="{92E9D984-E796-4AED-8AB2-2CA4512FDD9B}"/>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73" name="Left Arrow 1">
          <a:hlinkClick xmlns:r="http://schemas.openxmlformats.org/officeDocument/2006/relationships" r:id="rId1"/>
          <a:extLst>
            <a:ext uri="{FF2B5EF4-FFF2-40B4-BE49-F238E27FC236}">
              <a16:creationId xmlns:a16="http://schemas.microsoft.com/office/drawing/2014/main" id="{4456B27D-AD0F-4974-BB15-877897EA3F7B}"/>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74" name="Left Arrow 1">
          <a:hlinkClick xmlns:r="http://schemas.openxmlformats.org/officeDocument/2006/relationships" r:id="rId1"/>
          <a:extLst>
            <a:ext uri="{FF2B5EF4-FFF2-40B4-BE49-F238E27FC236}">
              <a16:creationId xmlns:a16="http://schemas.microsoft.com/office/drawing/2014/main" id="{3F67CA13-2EFD-47EF-AAEE-5C8C549024E3}"/>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75" name="Left Arrow 1">
          <a:hlinkClick xmlns:r="http://schemas.openxmlformats.org/officeDocument/2006/relationships" r:id="rId1"/>
          <a:extLst>
            <a:ext uri="{FF2B5EF4-FFF2-40B4-BE49-F238E27FC236}">
              <a16:creationId xmlns:a16="http://schemas.microsoft.com/office/drawing/2014/main" id="{35810ED8-31D2-47B8-B284-35A26CB5FABE}"/>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76" name="Left Arrow 1">
          <a:hlinkClick xmlns:r="http://schemas.openxmlformats.org/officeDocument/2006/relationships" r:id="rId1"/>
          <a:extLst>
            <a:ext uri="{FF2B5EF4-FFF2-40B4-BE49-F238E27FC236}">
              <a16:creationId xmlns:a16="http://schemas.microsoft.com/office/drawing/2014/main" id="{6B4C6712-DA1A-4E2B-B8B2-872E87CFE71F}"/>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77" name="Left Arrow 1">
          <a:hlinkClick xmlns:r="http://schemas.openxmlformats.org/officeDocument/2006/relationships" r:id="rId1"/>
          <a:extLst>
            <a:ext uri="{FF2B5EF4-FFF2-40B4-BE49-F238E27FC236}">
              <a16:creationId xmlns:a16="http://schemas.microsoft.com/office/drawing/2014/main" id="{5DAD8D32-2693-479F-AF6F-491F86706EC7}"/>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78" name="Left Arrow 1">
          <a:hlinkClick xmlns:r="http://schemas.openxmlformats.org/officeDocument/2006/relationships" r:id="rId1"/>
          <a:extLst>
            <a:ext uri="{FF2B5EF4-FFF2-40B4-BE49-F238E27FC236}">
              <a16:creationId xmlns:a16="http://schemas.microsoft.com/office/drawing/2014/main" id="{CD34BD36-2688-4CFB-B7DB-A22CC3CE7364}"/>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79" name="Left Arrow 1">
          <a:hlinkClick xmlns:r="http://schemas.openxmlformats.org/officeDocument/2006/relationships" r:id="rId1"/>
          <a:extLst>
            <a:ext uri="{FF2B5EF4-FFF2-40B4-BE49-F238E27FC236}">
              <a16:creationId xmlns:a16="http://schemas.microsoft.com/office/drawing/2014/main" id="{0B1B80DB-87DD-4A45-9D08-07A0BA272D2D}"/>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80" name="Left Arrow 1">
          <a:hlinkClick xmlns:r="http://schemas.openxmlformats.org/officeDocument/2006/relationships" r:id="rId1"/>
          <a:extLst>
            <a:ext uri="{FF2B5EF4-FFF2-40B4-BE49-F238E27FC236}">
              <a16:creationId xmlns:a16="http://schemas.microsoft.com/office/drawing/2014/main" id="{64E40B01-E76D-49ED-B4EF-CBE1BF7EBA8F}"/>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81" name="Left Arrow 1">
          <a:hlinkClick xmlns:r="http://schemas.openxmlformats.org/officeDocument/2006/relationships" r:id="rId1"/>
          <a:extLst>
            <a:ext uri="{FF2B5EF4-FFF2-40B4-BE49-F238E27FC236}">
              <a16:creationId xmlns:a16="http://schemas.microsoft.com/office/drawing/2014/main" id="{F19CE56A-AE40-493A-8338-9681E60E222B}"/>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82" name="Left Arrow 1">
          <a:hlinkClick xmlns:r="http://schemas.openxmlformats.org/officeDocument/2006/relationships" r:id="rId1"/>
          <a:extLst>
            <a:ext uri="{FF2B5EF4-FFF2-40B4-BE49-F238E27FC236}">
              <a16:creationId xmlns:a16="http://schemas.microsoft.com/office/drawing/2014/main" id="{B64622BC-0F55-43FC-A9C0-689CD07F8B68}"/>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83" name="Left Arrow 1">
          <a:hlinkClick xmlns:r="http://schemas.openxmlformats.org/officeDocument/2006/relationships" r:id="rId1"/>
          <a:extLst>
            <a:ext uri="{FF2B5EF4-FFF2-40B4-BE49-F238E27FC236}">
              <a16:creationId xmlns:a16="http://schemas.microsoft.com/office/drawing/2014/main" id="{B4289200-4136-472A-A5EB-086536D05E37}"/>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84" name="Left Arrow 1">
          <a:hlinkClick xmlns:r="http://schemas.openxmlformats.org/officeDocument/2006/relationships" r:id="rId1"/>
          <a:extLst>
            <a:ext uri="{FF2B5EF4-FFF2-40B4-BE49-F238E27FC236}">
              <a16:creationId xmlns:a16="http://schemas.microsoft.com/office/drawing/2014/main" id="{6EAF7866-EEBB-42FD-9B33-38AC17C304D0}"/>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85" name="Left Arrow 1">
          <a:hlinkClick xmlns:r="http://schemas.openxmlformats.org/officeDocument/2006/relationships" r:id="rId1"/>
          <a:extLst>
            <a:ext uri="{FF2B5EF4-FFF2-40B4-BE49-F238E27FC236}">
              <a16:creationId xmlns:a16="http://schemas.microsoft.com/office/drawing/2014/main" id="{026C4AF8-39DD-48F1-99F6-53C2864006E8}"/>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86" name="Left Arrow 1">
          <a:hlinkClick xmlns:r="http://schemas.openxmlformats.org/officeDocument/2006/relationships" r:id="rId1"/>
          <a:extLst>
            <a:ext uri="{FF2B5EF4-FFF2-40B4-BE49-F238E27FC236}">
              <a16:creationId xmlns:a16="http://schemas.microsoft.com/office/drawing/2014/main" id="{7AB016F3-5F13-42A8-8C6B-6E8C1D1B019E}"/>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87" name="Left Arrow 1">
          <a:hlinkClick xmlns:r="http://schemas.openxmlformats.org/officeDocument/2006/relationships" r:id="rId1"/>
          <a:extLst>
            <a:ext uri="{FF2B5EF4-FFF2-40B4-BE49-F238E27FC236}">
              <a16:creationId xmlns:a16="http://schemas.microsoft.com/office/drawing/2014/main" id="{01565971-924E-4110-8DF8-3C40DAED68C7}"/>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88" name="Left Arrow 1">
          <a:hlinkClick xmlns:r="http://schemas.openxmlformats.org/officeDocument/2006/relationships" r:id="rId1"/>
          <a:extLst>
            <a:ext uri="{FF2B5EF4-FFF2-40B4-BE49-F238E27FC236}">
              <a16:creationId xmlns:a16="http://schemas.microsoft.com/office/drawing/2014/main" id="{5CC9E290-B9C4-4CAA-B660-4942E5E34ED7}"/>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89" name="Left Arrow 1">
          <a:hlinkClick xmlns:r="http://schemas.openxmlformats.org/officeDocument/2006/relationships" r:id="rId1"/>
          <a:extLst>
            <a:ext uri="{FF2B5EF4-FFF2-40B4-BE49-F238E27FC236}">
              <a16:creationId xmlns:a16="http://schemas.microsoft.com/office/drawing/2014/main" id="{A64370BB-8B20-4A8D-AD43-84A328657EC5}"/>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90" name="Left Arrow 1">
          <a:hlinkClick xmlns:r="http://schemas.openxmlformats.org/officeDocument/2006/relationships" r:id="rId1"/>
          <a:extLst>
            <a:ext uri="{FF2B5EF4-FFF2-40B4-BE49-F238E27FC236}">
              <a16:creationId xmlns:a16="http://schemas.microsoft.com/office/drawing/2014/main" id="{E70AE6D8-8284-4217-AA7B-E3F93FADFF55}"/>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91" name="Left Arrow 1">
          <a:hlinkClick xmlns:r="http://schemas.openxmlformats.org/officeDocument/2006/relationships" r:id="rId1"/>
          <a:extLst>
            <a:ext uri="{FF2B5EF4-FFF2-40B4-BE49-F238E27FC236}">
              <a16:creationId xmlns:a16="http://schemas.microsoft.com/office/drawing/2014/main" id="{4FA9D7CE-9EF5-4EB6-B027-804006B9B258}"/>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92" name="Left Arrow 1">
          <a:hlinkClick xmlns:r="http://schemas.openxmlformats.org/officeDocument/2006/relationships" r:id="rId1"/>
          <a:extLst>
            <a:ext uri="{FF2B5EF4-FFF2-40B4-BE49-F238E27FC236}">
              <a16:creationId xmlns:a16="http://schemas.microsoft.com/office/drawing/2014/main" id="{2C97AE95-4E9F-4200-8952-C4AD333E259D}"/>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93" name="Left Arrow 1">
          <a:hlinkClick xmlns:r="http://schemas.openxmlformats.org/officeDocument/2006/relationships" r:id="rId1"/>
          <a:extLst>
            <a:ext uri="{FF2B5EF4-FFF2-40B4-BE49-F238E27FC236}">
              <a16:creationId xmlns:a16="http://schemas.microsoft.com/office/drawing/2014/main" id="{41776B87-33A4-465A-BACD-48DAF90DD7D0}"/>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94" name="Left Arrow 1">
          <a:hlinkClick xmlns:r="http://schemas.openxmlformats.org/officeDocument/2006/relationships" r:id="rId1"/>
          <a:extLst>
            <a:ext uri="{FF2B5EF4-FFF2-40B4-BE49-F238E27FC236}">
              <a16:creationId xmlns:a16="http://schemas.microsoft.com/office/drawing/2014/main" id="{779464EC-54FC-4134-8365-7F90C5C7E902}"/>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95" name="Left Arrow 1">
          <a:hlinkClick xmlns:r="http://schemas.openxmlformats.org/officeDocument/2006/relationships" r:id="rId1"/>
          <a:extLst>
            <a:ext uri="{FF2B5EF4-FFF2-40B4-BE49-F238E27FC236}">
              <a16:creationId xmlns:a16="http://schemas.microsoft.com/office/drawing/2014/main" id="{DB02C6B6-71B8-4018-B16C-7CEC848FF1CB}"/>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96" name="Left Arrow 1">
          <a:hlinkClick xmlns:r="http://schemas.openxmlformats.org/officeDocument/2006/relationships" r:id="rId1"/>
          <a:extLst>
            <a:ext uri="{FF2B5EF4-FFF2-40B4-BE49-F238E27FC236}">
              <a16:creationId xmlns:a16="http://schemas.microsoft.com/office/drawing/2014/main" id="{0C882C23-941C-4729-AA4E-27148EA7FF44}"/>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97" name="Left Arrow 1">
          <a:hlinkClick xmlns:r="http://schemas.openxmlformats.org/officeDocument/2006/relationships" r:id="rId1"/>
          <a:extLst>
            <a:ext uri="{FF2B5EF4-FFF2-40B4-BE49-F238E27FC236}">
              <a16:creationId xmlns:a16="http://schemas.microsoft.com/office/drawing/2014/main" id="{13879F14-4790-4496-8990-EC4C789DC12E}"/>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98" name="Left Arrow 1">
          <a:hlinkClick xmlns:r="http://schemas.openxmlformats.org/officeDocument/2006/relationships" r:id="rId1"/>
          <a:extLst>
            <a:ext uri="{FF2B5EF4-FFF2-40B4-BE49-F238E27FC236}">
              <a16:creationId xmlns:a16="http://schemas.microsoft.com/office/drawing/2014/main" id="{D19C84A0-43BD-4064-AC7B-AA274E096F94}"/>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99" name="Left Arrow 1">
          <a:hlinkClick xmlns:r="http://schemas.openxmlformats.org/officeDocument/2006/relationships" r:id="rId1"/>
          <a:extLst>
            <a:ext uri="{FF2B5EF4-FFF2-40B4-BE49-F238E27FC236}">
              <a16:creationId xmlns:a16="http://schemas.microsoft.com/office/drawing/2014/main" id="{B25C37BE-DADC-4A85-88FC-FB8155D6FFD7}"/>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00" name="Left Arrow 1">
          <a:hlinkClick xmlns:r="http://schemas.openxmlformats.org/officeDocument/2006/relationships" r:id="rId1"/>
          <a:extLst>
            <a:ext uri="{FF2B5EF4-FFF2-40B4-BE49-F238E27FC236}">
              <a16:creationId xmlns:a16="http://schemas.microsoft.com/office/drawing/2014/main" id="{92EF2F26-B17D-479A-B936-E87A056DDFD8}"/>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01" name="Left Arrow 1">
          <a:hlinkClick xmlns:r="http://schemas.openxmlformats.org/officeDocument/2006/relationships" r:id="rId1"/>
          <a:extLst>
            <a:ext uri="{FF2B5EF4-FFF2-40B4-BE49-F238E27FC236}">
              <a16:creationId xmlns:a16="http://schemas.microsoft.com/office/drawing/2014/main" id="{6842E1E5-E573-425E-93BD-0916518AF075}"/>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02" name="Left Arrow 1">
          <a:hlinkClick xmlns:r="http://schemas.openxmlformats.org/officeDocument/2006/relationships" r:id="rId1"/>
          <a:extLst>
            <a:ext uri="{FF2B5EF4-FFF2-40B4-BE49-F238E27FC236}">
              <a16:creationId xmlns:a16="http://schemas.microsoft.com/office/drawing/2014/main" id="{A2C738ED-2793-4578-B760-62A04133F50A}"/>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03" name="Left Arrow 1">
          <a:hlinkClick xmlns:r="http://schemas.openxmlformats.org/officeDocument/2006/relationships" r:id="rId1"/>
          <a:extLst>
            <a:ext uri="{FF2B5EF4-FFF2-40B4-BE49-F238E27FC236}">
              <a16:creationId xmlns:a16="http://schemas.microsoft.com/office/drawing/2014/main" id="{7C48D8E0-CD44-48D0-9C7F-B4E117B7610E}"/>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04" name="Left Arrow 1">
          <a:hlinkClick xmlns:r="http://schemas.openxmlformats.org/officeDocument/2006/relationships" r:id="rId1"/>
          <a:extLst>
            <a:ext uri="{FF2B5EF4-FFF2-40B4-BE49-F238E27FC236}">
              <a16:creationId xmlns:a16="http://schemas.microsoft.com/office/drawing/2014/main" id="{37FBE20C-8C9D-47C5-A0ED-20CBDA94B960}"/>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05" name="Left Arrow 1">
          <a:hlinkClick xmlns:r="http://schemas.openxmlformats.org/officeDocument/2006/relationships" r:id="rId1"/>
          <a:extLst>
            <a:ext uri="{FF2B5EF4-FFF2-40B4-BE49-F238E27FC236}">
              <a16:creationId xmlns:a16="http://schemas.microsoft.com/office/drawing/2014/main" id="{3A3D0AA1-790A-49E7-9DB5-71627CC7604A}"/>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06" name="Left Arrow 1">
          <a:hlinkClick xmlns:r="http://schemas.openxmlformats.org/officeDocument/2006/relationships" r:id="rId1"/>
          <a:extLst>
            <a:ext uri="{FF2B5EF4-FFF2-40B4-BE49-F238E27FC236}">
              <a16:creationId xmlns:a16="http://schemas.microsoft.com/office/drawing/2014/main" id="{00A6394C-6C19-4183-80BE-5F964A71F14A}"/>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07" name="Left Arrow 1">
          <a:hlinkClick xmlns:r="http://schemas.openxmlformats.org/officeDocument/2006/relationships" r:id="rId1"/>
          <a:extLst>
            <a:ext uri="{FF2B5EF4-FFF2-40B4-BE49-F238E27FC236}">
              <a16:creationId xmlns:a16="http://schemas.microsoft.com/office/drawing/2014/main" id="{3273A58F-FAF4-4653-A17C-0DCBA54F5A1F}"/>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08" name="Left Arrow 1">
          <a:hlinkClick xmlns:r="http://schemas.openxmlformats.org/officeDocument/2006/relationships" r:id="rId1"/>
          <a:extLst>
            <a:ext uri="{FF2B5EF4-FFF2-40B4-BE49-F238E27FC236}">
              <a16:creationId xmlns:a16="http://schemas.microsoft.com/office/drawing/2014/main" id="{3B94202C-B1B3-460A-A5F8-2FA0714634D2}"/>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09" name="Left Arrow 1">
          <a:hlinkClick xmlns:r="http://schemas.openxmlformats.org/officeDocument/2006/relationships" r:id="rId1"/>
          <a:extLst>
            <a:ext uri="{FF2B5EF4-FFF2-40B4-BE49-F238E27FC236}">
              <a16:creationId xmlns:a16="http://schemas.microsoft.com/office/drawing/2014/main" id="{E1817BC6-FEF0-4645-A6B3-284A47C2AAB6}"/>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10" name="Left Arrow 1">
          <a:hlinkClick xmlns:r="http://schemas.openxmlformats.org/officeDocument/2006/relationships" r:id="rId1"/>
          <a:extLst>
            <a:ext uri="{FF2B5EF4-FFF2-40B4-BE49-F238E27FC236}">
              <a16:creationId xmlns:a16="http://schemas.microsoft.com/office/drawing/2014/main" id="{151C6AA8-6B0B-4C9D-A4D6-03FC5B19EC2E}"/>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11" name="Left Arrow 1">
          <a:hlinkClick xmlns:r="http://schemas.openxmlformats.org/officeDocument/2006/relationships" r:id="rId1"/>
          <a:extLst>
            <a:ext uri="{FF2B5EF4-FFF2-40B4-BE49-F238E27FC236}">
              <a16:creationId xmlns:a16="http://schemas.microsoft.com/office/drawing/2014/main" id="{4C844C33-B0E4-4B7F-9D7E-540F97C43AE2}"/>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12" name="Left Arrow 1">
          <a:hlinkClick xmlns:r="http://schemas.openxmlformats.org/officeDocument/2006/relationships" r:id="rId1"/>
          <a:extLst>
            <a:ext uri="{FF2B5EF4-FFF2-40B4-BE49-F238E27FC236}">
              <a16:creationId xmlns:a16="http://schemas.microsoft.com/office/drawing/2014/main" id="{9CB0DCBE-7A20-498B-A510-4976DAEF2D2C}"/>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13" name="Left Arrow 1">
          <a:hlinkClick xmlns:r="http://schemas.openxmlformats.org/officeDocument/2006/relationships" r:id="rId1"/>
          <a:extLst>
            <a:ext uri="{FF2B5EF4-FFF2-40B4-BE49-F238E27FC236}">
              <a16:creationId xmlns:a16="http://schemas.microsoft.com/office/drawing/2014/main" id="{A64CE0B4-6E4E-4997-B225-54FDB229F19A}"/>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14" name="Left Arrow 1">
          <a:hlinkClick xmlns:r="http://schemas.openxmlformats.org/officeDocument/2006/relationships" r:id="rId1"/>
          <a:extLst>
            <a:ext uri="{FF2B5EF4-FFF2-40B4-BE49-F238E27FC236}">
              <a16:creationId xmlns:a16="http://schemas.microsoft.com/office/drawing/2014/main" id="{D2C6BF8E-9C79-4F82-8F8D-F9386F564E9C}"/>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15" name="Left Arrow 1">
          <a:hlinkClick xmlns:r="http://schemas.openxmlformats.org/officeDocument/2006/relationships" r:id="rId1"/>
          <a:extLst>
            <a:ext uri="{FF2B5EF4-FFF2-40B4-BE49-F238E27FC236}">
              <a16:creationId xmlns:a16="http://schemas.microsoft.com/office/drawing/2014/main" id="{212ECFE7-97B8-4862-A986-B5E9C8748957}"/>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16" name="Left Arrow 1">
          <a:hlinkClick xmlns:r="http://schemas.openxmlformats.org/officeDocument/2006/relationships" r:id="rId1"/>
          <a:extLst>
            <a:ext uri="{FF2B5EF4-FFF2-40B4-BE49-F238E27FC236}">
              <a16:creationId xmlns:a16="http://schemas.microsoft.com/office/drawing/2014/main" id="{A35F18BE-BF24-4CCF-8FBB-9B2A6569D216}"/>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17" name="Left Arrow 1">
          <a:hlinkClick xmlns:r="http://schemas.openxmlformats.org/officeDocument/2006/relationships" r:id="rId1"/>
          <a:extLst>
            <a:ext uri="{FF2B5EF4-FFF2-40B4-BE49-F238E27FC236}">
              <a16:creationId xmlns:a16="http://schemas.microsoft.com/office/drawing/2014/main" id="{3D1FCFB5-1381-447B-B547-FAB8A13FEF00}"/>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18" name="Left Arrow 1">
          <a:hlinkClick xmlns:r="http://schemas.openxmlformats.org/officeDocument/2006/relationships" r:id="rId1"/>
          <a:extLst>
            <a:ext uri="{FF2B5EF4-FFF2-40B4-BE49-F238E27FC236}">
              <a16:creationId xmlns:a16="http://schemas.microsoft.com/office/drawing/2014/main" id="{EF86FC66-C403-440E-BDBF-A61838E96E55}"/>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19" name="Left Arrow 1">
          <a:hlinkClick xmlns:r="http://schemas.openxmlformats.org/officeDocument/2006/relationships" r:id="rId1"/>
          <a:extLst>
            <a:ext uri="{FF2B5EF4-FFF2-40B4-BE49-F238E27FC236}">
              <a16:creationId xmlns:a16="http://schemas.microsoft.com/office/drawing/2014/main" id="{5681EA5D-FEEC-4BFC-BA35-CD92C877EFFE}"/>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20" name="Left Arrow 1">
          <a:hlinkClick xmlns:r="http://schemas.openxmlformats.org/officeDocument/2006/relationships" r:id="rId1"/>
          <a:extLst>
            <a:ext uri="{FF2B5EF4-FFF2-40B4-BE49-F238E27FC236}">
              <a16:creationId xmlns:a16="http://schemas.microsoft.com/office/drawing/2014/main" id="{994CE67D-C19B-4813-BFD7-9D202AC799FE}"/>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21" name="Left Arrow 1">
          <a:hlinkClick xmlns:r="http://schemas.openxmlformats.org/officeDocument/2006/relationships" r:id="rId1"/>
          <a:extLst>
            <a:ext uri="{FF2B5EF4-FFF2-40B4-BE49-F238E27FC236}">
              <a16:creationId xmlns:a16="http://schemas.microsoft.com/office/drawing/2014/main" id="{AE6C3849-3BEC-45A7-A0A1-13C19180C143}"/>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22" name="Left Arrow 1">
          <a:hlinkClick xmlns:r="http://schemas.openxmlformats.org/officeDocument/2006/relationships" r:id="rId1"/>
          <a:extLst>
            <a:ext uri="{FF2B5EF4-FFF2-40B4-BE49-F238E27FC236}">
              <a16:creationId xmlns:a16="http://schemas.microsoft.com/office/drawing/2014/main" id="{77C248B3-0CDC-42C5-A2DB-6F9906E7C0B6}"/>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23" name="Left Arrow 1">
          <a:hlinkClick xmlns:r="http://schemas.openxmlformats.org/officeDocument/2006/relationships" r:id="rId1"/>
          <a:extLst>
            <a:ext uri="{FF2B5EF4-FFF2-40B4-BE49-F238E27FC236}">
              <a16:creationId xmlns:a16="http://schemas.microsoft.com/office/drawing/2014/main" id="{9A571082-F0A3-4749-8F72-E36630073396}"/>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24" name="Left Arrow 1">
          <a:hlinkClick xmlns:r="http://schemas.openxmlformats.org/officeDocument/2006/relationships" r:id="rId1"/>
          <a:extLst>
            <a:ext uri="{FF2B5EF4-FFF2-40B4-BE49-F238E27FC236}">
              <a16:creationId xmlns:a16="http://schemas.microsoft.com/office/drawing/2014/main" id="{4243DB82-E1FF-4800-B0AC-F95B767EE99E}"/>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25" name="Left Arrow 1">
          <a:hlinkClick xmlns:r="http://schemas.openxmlformats.org/officeDocument/2006/relationships" r:id="rId1"/>
          <a:extLst>
            <a:ext uri="{FF2B5EF4-FFF2-40B4-BE49-F238E27FC236}">
              <a16:creationId xmlns:a16="http://schemas.microsoft.com/office/drawing/2014/main" id="{488DEE13-AE2F-4F49-B5E5-DA5F33B9C48E}"/>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26" name="Left Arrow 1">
          <a:hlinkClick xmlns:r="http://schemas.openxmlformats.org/officeDocument/2006/relationships" r:id="rId1"/>
          <a:extLst>
            <a:ext uri="{FF2B5EF4-FFF2-40B4-BE49-F238E27FC236}">
              <a16:creationId xmlns:a16="http://schemas.microsoft.com/office/drawing/2014/main" id="{1CCC8C17-C3DB-49C6-98B5-95789789938C}"/>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27" name="Left Arrow 1">
          <a:hlinkClick xmlns:r="http://schemas.openxmlformats.org/officeDocument/2006/relationships" r:id="rId1"/>
          <a:extLst>
            <a:ext uri="{FF2B5EF4-FFF2-40B4-BE49-F238E27FC236}">
              <a16:creationId xmlns:a16="http://schemas.microsoft.com/office/drawing/2014/main" id="{2209B276-076A-4252-B4A7-04202794F1CF}"/>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28" name="Left Arrow 1">
          <a:hlinkClick xmlns:r="http://schemas.openxmlformats.org/officeDocument/2006/relationships" r:id="rId1"/>
          <a:extLst>
            <a:ext uri="{FF2B5EF4-FFF2-40B4-BE49-F238E27FC236}">
              <a16:creationId xmlns:a16="http://schemas.microsoft.com/office/drawing/2014/main" id="{8760F94E-A7CD-42BA-82B8-9D7F295BEFDF}"/>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29" name="Left Arrow 1">
          <a:hlinkClick xmlns:r="http://schemas.openxmlformats.org/officeDocument/2006/relationships" r:id="rId1"/>
          <a:extLst>
            <a:ext uri="{FF2B5EF4-FFF2-40B4-BE49-F238E27FC236}">
              <a16:creationId xmlns:a16="http://schemas.microsoft.com/office/drawing/2014/main" id="{4B873F01-DF22-4F1D-88C2-9B11D9A623DE}"/>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30" name="Left Arrow 1">
          <a:hlinkClick xmlns:r="http://schemas.openxmlformats.org/officeDocument/2006/relationships" r:id="rId1"/>
          <a:extLst>
            <a:ext uri="{FF2B5EF4-FFF2-40B4-BE49-F238E27FC236}">
              <a16:creationId xmlns:a16="http://schemas.microsoft.com/office/drawing/2014/main" id="{2443C477-6349-482E-9782-EC7F44846AD9}"/>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31" name="Left Arrow 1">
          <a:hlinkClick xmlns:r="http://schemas.openxmlformats.org/officeDocument/2006/relationships" r:id="rId1"/>
          <a:extLst>
            <a:ext uri="{FF2B5EF4-FFF2-40B4-BE49-F238E27FC236}">
              <a16:creationId xmlns:a16="http://schemas.microsoft.com/office/drawing/2014/main" id="{C2429CCB-4800-4DFD-9FA5-4C2F0849A0B6}"/>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32" name="Left Arrow 1">
          <a:hlinkClick xmlns:r="http://schemas.openxmlformats.org/officeDocument/2006/relationships" r:id="rId1"/>
          <a:extLst>
            <a:ext uri="{FF2B5EF4-FFF2-40B4-BE49-F238E27FC236}">
              <a16:creationId xmlns:a16="http://schemas.microsoft.com/office/drawing/2014/main" id="{8ADA9535-EED7-44A7-913D-4D86C572572B}"/>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33" name="Left Arrow 1">
          <a:hlinkClick xmlns:r="http://schemas.openxmlformats.org/officeDocument/2006/relationships" r:id="rId1"/>
          <a:extLst>
            <a:ext uri="{FF2B5EF4-FFF2-40B4-BE49-F238E27FC236}">
              <a16:creationId xmlns:a16="http://schemas.microsoft.com/office/drawing/2014/main" id="{1CF96C79-2785-4406-91AE-37B0C87C623F}"/>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34" name="Left Arrow 1">
          <a:hlinkClick xmlns:r="http://schemas.openxmlformats.org/officeDocument/2006/relationships" r:id="rId1"/>
          <a:extLst>
            <a:ext uri="{FF2B5EF4-FFF2-40B4-BE49-F238E27FC236}">
              <a16:creationId xmlns:a16="http://schemas.microsoft.com/office/drawing/2014/main" id="{92CB9877-AABC-4D09-8388-3DDDFBF1001E}"/>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35" name="Left Arrow 1">
          <a:hlinkClick xmlns:r="http://schemas.openxmlformats.org/officeDocument/2006/relationships" r:id="rId1"/>
          <a:extLst>
            <a:ext uri="{FF2B5EF4-FFF2-40B4-BE49-F238E27FC236}">
              <a16:creationId xmlns:a16="http://schemas.microsoft.com/office/drawing/2014/main" id="{2876DCF0-95C1-48A1-9ADE-0A197BEE501A}"/>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36" name="Left Arrow 1">
          <a:hlinkClick xmlns:r="http://schemas.openxmlformats.org/officeDocument/2006/relationships" r:id="rId1"/>
          <a:extLst>
            <a:ext uri="{FF2B5EF4-FFF2-40B4-BE49-F238E27FC236}">
              <a16:creationId xmlns:a16="http://schemas.microsoft.com/office/drawing/2014/main" id="{9DB38658-9002-4665-AC57-1E880464A6EC}"/>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37" name="Left Arrow 1">
          <a:hlinkClick xmlns:r="http://schemas.openxmlformats.org/officeDocument/2006/relationships" r:id="rId1"/>
          <a:extLst>
            <a:ext uri="{FF2B5EF4-FFF2-40B4-BE49-F238E27FC236}">
              <a16:creationId xmlns:a16="http://schemas.microsoft.com/office/drawing/2014/main" id="{C5080742-627C-4F0B-B002-04D407C2FAF3}"/>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38" name="Left Arrow 1">
          <a:hlinkClick xmlns:r="http://schemas.openxmlformats.org/officeDocument/2006/relationships" r:id="rId1"/>
          <a:extLst>
            <a:ext uri="{FF2B5EF4-FFF2-40B4-BE49-F238E27FC236}">
              <a16:creationId xmlns:a16="http://schemas.microsoft.com/office/drawing/2014/main" id="{8075CE24-77ED-4DBB-9639-388E937465D7}"/>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39" name="Left Arrow 1">
          <a:hlinkClick xmlns:r="http://schemas.openxmlformats.org/officeDocument/2006/relationships" r:id="rId1"/>
          <a:extLst>
            <a:ext uri="{FF2B5EF4-FFF2-40B4-BE49-F238E27FC236}">
              <a16:creationId xmlns:a16="http://schemas.microsoft.com/office/drawing/2014/main" id="{1B17680F-B994-4B83-95CC-6F28E9E9558D}"/>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40" name="Left Arrow 1">
          <a:hlinkClick xmlns:r="http://schemas.openxmlformats.org/officeDocument/2006/relationships" r:id="rId1"/>
          <a:extLst>
            <a:ext uri="{FF2B5EF4-FFF2-40B4-BE49-F238E27FC236}">
              <a16:creationId xmlns:a16="http://schemas.microsoft.com/office/drawing/2014/main" id="{D9AE1A75-B993-4426-9783-B7936AEB5DA6}"/>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41" name="Left Arrow 1">
          <a:hlinkClick xmlns:r="http://schemas.openxmlformats.org/officeDocument/2006/relationships" r:id="rId1"/>
          <a:extLst>
            <a:ext uri="{FF2B5EF4-FFF2-40B4-BE49-F238E27FC236}">
              <a16:creationId xmlns:a16="http://schemas.microsoft.com/office/drawing/2014/main" id="{DD7EDC10-7127-4D91-A66B-817808A7D767}"/>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42" name="Left Arrow 1">
          <a:hlinkClick xmlns:r="http://schemas.openxmlformats.org/officeDocument/2006/relationships" r:id="rId1"/>
          <a:extLst>
            <a:ext uri="{FF2B5EF4-FFF2-40B4-BE49-F238E27FC236}">
              <a16:creationId xmlns:a16="http://schemas.microsoft.com/office/drawing/2014/main" id="{E97928A8-BB45-4131-A6FD-3CBBA22A0D72}"/>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43" name="Left Arrow 1">
          <a:hlinkClick xmlns:r="http://schemas.openxmlformats.org/officeDocument/2006/relationships" r:id="rId1"/>
          <a:extLst>
            <a:ext uri="{FF2B5EF4-FFF2-40B4-BE49-F238E27FC236}">
              <a16:creationId xmlns:a16="http://schemas.microsoft.com/office/drawing/2014/main" id="{6F91FB72-27FB-4EFE-AB30-C6F64AAA138E}"/>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44" name="Left Arrow 1">
          <a:hlinkClick xmlns:r="http://schemas.openxmlformats.org/officeDocument/2006/relationships" r:id="rId1"/>
          <a:extLst>
            <a:ext uri="{FF2B5EF4-FFF2-40B4-BE49-F238E27FC236}">
              <a16:creationId xmlns:a16="http://schemas.microsoft.com/office/drawing/2014/main" id="{66CC8646-6DB2-4854-A7ED-2CAE4C2695D6}"/>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45" name="Left Arrow 1">
          <a:hlinkClick xmlns:r="http://schemas.openxmlformats.org/officeDocument/2006/relationships" r:id="rId1"/>
          <a:extLst>
            <a:ext uri="{FF2B5EF4-FFF2-40B4-BE49-F238E27FC236}">
              <a16:creationId xmlns:a16="http://schemas.microsoft.com/office/drawing/2014/main" id="{8CEC81BA-1EDB-4E01-8255-F4E14B557363}"/>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46" name="Left Arrow 1">
          <a:hlinkClick xmlns:r="http://schemas.openxmlformats.org/officeDocument/2006/relationships" r:id="rId1"/>
          <a:extLst>
            <a:ext uri="{FF2B5EF4-FFF2-40B4-BE49-F238E27FC236}">
              <a16:creationId xmlns:a16="http://schemas.microsoft.com/office/drawing/2014/main" id="{C1233146-DDC6-43A4-B67B-13A8DAA50CE2}"/>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47" name="Left Arrow 1">
          <a:hlinkClick xmlns:r="http://schemas.openxmlformats.org/officeDocument/2006/relationships" r:id="rId1"/>
          <a:extLst>
            <a:ext uri="{FF2B5EF4-FFF2-40B4-BE49-F238E27FC236}">
              <a16:creationId xmlns:a16="http://schemas.microsoft.com/office/drawing/2014/main" id="{47D311F4-D006-4496-944A-8E190957AD96}"/>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48" name="Left Arrow 1">
          <a:hlinkClick xmlns:r="http://schemas.openxmlformats.org/officeDocument/2006/relationships" r:id="rId1"/>
          <a:extLst>
            <a:ext uri="{FF2B5EF4-FFF2-40B4-BE49-F238E27FC236}">
              <a16:creationId xmlns:a16="http://schemas.microsoft.com/office/drawing/2014/main" id="{DA53E7ED-B9D6-4869-B96D-B8E7B4302B15}"/>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49" name="Left Arrow 1">
          <a:hlinkClick xmlns:r="http://schemas.openxmlformats.org/officeDocument/2006/relationships" r:id="rId1"/>
          <a:extLst>
            <a:ext uri="{FF2B5EF4-FFF2-40B4-BE49-F238E27FC236}">
              <a16:creationId xmlns:a16="http://schemas.microsoft.com/office/drawing/2014/main" id="{745767E5-C745-4C04-8F58-6A89100DEA7A}"/>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50" name="Left Arrow 1">
          <a:hlinkClick xmlns:r="http://schemas.openxmlformats.org/officeDocument/2006/relationships" r:id="rId1"/>
          <a:extLst>
            <a:ext uri="{FF2B5EF4-FFF2-40B4-BE49-F238E27FC236}">
              <a16:creationId xmlns:a16="http://schemas.microsoft.com/office/drawing/2014/main" id="{17FA9F48-A83F-4139-9FA9-782D794BE719}"/>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51" name="Left Arrow 1">
          <a:hlinkClick xmlns:r="http://schemas.openxmlformats.org/officeDocument/2006/relationships" r:id="rId1"/>
          <a:extLst>
            <a:ext uri="{FF2B5EF4-FFF2-40B4-BE49-F238E27FC236}">
              <a16:creationId xmlns:a16="http://schemas.microsoft.com/office/drawing/2014/main" id="{EB77D0E6-B650-4C3F-8C8A-AE2EA4160BF1}"/>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52" name="Left Arrow 1">
          <a:hlinkClick xmlns:r="http://schemas.openxmlformats.org/officeDocument/2006/relationships" r:id="rId1"/>
          <a:extLst>
            <a:ext uri="{FF2B5EF4-FFF2-40B4-BE49-F238E27FC236}">
              <a16:creationId xmlns:a16="http://schemas.microsoft.com/office/drawing/2014/main" id="{50B645AD-938F-4049-8981-B11261EFD48F}"/>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53" name="Left Arrow 1">
          <a:hlinkClick xmlns:r="http://schemas.openxmlformats.org/officeDocument/2006/relationships" r:id="rId1"/>
          <a:extLst>
            <a:ext uri="{FF2B5EF4-FFF2-40B4-BE49-F238E27FC236}">
              <a16:creationId xmlns:a16="http://schemas.microsoft.com/office/drawing/2014/main" id="{264A2D86-0271-4669-AC66-F489A670DE18}"/>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54" name="Left Arrow 1">
          <a:hlinkClick xmlns:r="http://schemas.openxmlformats.org/officeDocument/2006/relationships" r:id="rId1"/>
          <a:extLst>
            <a:ext uri="{FF2B5EF4-FFF2-40B4-BE49-F238E27FC236}">
              <a16:creationId xmlns:a16="http://schemas.microsoft.com/office/drawing/2014/main" id="{F278562A-C71A-42C3-9074-AA84F466D467}"/>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55" name="Left Arrow 1">
          <a:hlinkClick xmlns:r="http://schemas.openxmlformats.org/officeDocument/2006/relationships" r:id="rId1"/>
          <a:extLst>
            <a:ext uri="{FF2B5EF4-FFF2-40B4-BE49-F238E27FC236}">
              <a16:creationId xmlns:a16="http://schemas.microsoft.com/office/drawing/2014/main" id="{3CD8C51A-B7E6-4215-BDFA-5DC8A5D62659}"/>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56" name="Left Arrow 1">
          <a:hlinkClick xmlns:r="http://schemas.openxmlformats.org/officeDocument/2006/relationships" r:id="rId1"/>
          <a:extLst>
            <a:ext uri="{FF2B5EF4-FFF2-40B4-BE49-F238E27FC236}">
              <a16:creationId xmlns:a16="http://schemas.microsoft.com/office/drawing/2014/main" id="{EBE4CCD5-F425-4946-9334-B5BBF50AC320}"/>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57" name="Left Arrow 1">
          <a:hlinkClick xmlns:r="http://schemas.openxmlformats.org/officeDocument/2006/relationships" r:id="rId1"/>
          <a:extLst>
            <a:ext uri="{FF2B5EF4-FFF2-40B4-BE49-F238E27FC236}">
              <a16:creationId xmlns:a16="http://schemas.microsoft.com/office/drawing/2014/main" id="{C90307AA-42C1-4627-B77B-9ED81A4F496B}"/>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58" name="Left Arrow 1">
          <a:hlinkClick xmlns:r="http://schemas.openxmlformats.org/officeDocument/2006/relationships" r:id="rId1"/>
          <a:extLst>
            <a:ext uri="{FF2B5EF4-FFF2-40B4-BE49-F238E27FC236}">
              <a16:creationId xmlns:a16="http://schemas.microsoft.com/office/drawing/2014/main" id="{DB53480E-EC67-475C-A3DD-D809C380A1FD}"/>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59" name="Left Arrow 1">
          <a:hlinkClick xmlns:r="http://schemas.openxmlformats.org/officeDocument/2006/relationships" r:id="rId1"/>
          <a:extLst>
            <a:ext uri="{FF2B5EF4-FFF2-40B4-BE49-F238E27FC236}">
              <a16:creationId xmlns:a16="http://schemas.microsoft.com/office/drawing/2014/main" id="{D6AFECDF-3031-42CD-A398-E2A55E7C7606}"/>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60" name="Left Arrow 1">
          <a:hlinkClick xmlns:r="http://schemas.openxmlformats.org/officeDocument/2006/relationships" r:id="rId1"/>
          <a:extLst>
            <a:ext uri="{FF2B5EF4-FFF2-40B4-BE49-F238E27FC236}">
              <a16:creationId xmlns:a16="http://schemas.microsoft.com/office/drawing/2014/main" id="{263EBFDC-1C9E-4B1C-86AA-5034243C3107}"/>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61" name="Left Arrow 1">
          <a:hlinkClick xmlns:r="http://schemas.openxmlformats.org/officeDocument/2006/relationships" r:id="rId1"/>
          <a:extLst>
            <a:ext uri="{FF2B5EF4-FFF2-40B4-BE49-F238E27FC236}">
              <a16:creationId xmlns:a16="http://schemas.microsoft.com/office/drawing/2014/main" id="{60B7304A-E69F-4DCD-B025-A9F228775968}"/>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62" name="Left Arrow 1">
          <a:hlinkClick xmlns:r="http://schemas.openxmlformats.org/officeDocument/2006/relationships" r:id="rId1"/>
          <a:extLst>
            <a:ext uri="{FF2B5EF4-FFF2-40B4-BE49-F238E27FC236}">
              <a16:creationId xmlns:a16="http://schemas.microsoft.com/office/drawing/2014/main" id="{02275038-FCDF-49B5-8ECD-1BDDC1BF2CA3}"/>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63" name="Left Arrow 1">
          <a:hlinkClick xmlns:r="http://schemas.openxmlformats.org/officeDocument/2006/relationships" r:id="rId1"/>
          <a:extLst>
            <a:ext uri="{FF2B5EF4-FFF2-40B4-BE49-F238E27FC236}">
              <a16:creationId xmlns:a16="http://schemas.microsoft.com/office/drawing/2014/main" id="{E745021E-2754-47AE-B381-CB16A310F139}"/>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64" name="Left Arrow 1">
          <a:hlinkClick xmlns:r="http://schemas.openxmlformats.org/officeDocument/2006/relationships" r:id="rId1"/>
          <a:extLst>
            <a:ext uri="{FF2B5EF4-FFF2-40B4-BE49-F238E27FC236}">
              <a16:creationId xmlns:a16="http://schemas.microsoft.com/office/drawing/2014/main" id="{77C2F354-683D-4989-B9AC-88CF2F5E5AAD}"/>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65" name="Left Arrow 1">
          <a:hlinkClick xmlns:r="http://schemas.openxmlformats.org/officeDocument/2006/relationships" r:id="rId1"/>
          <a:extLst>
            <a:ext uri="{FF2B5EF4-FFF2-40B4-BE49-F238E27FC236}">
              <a16:creationId xmlns:a16="http://schemas.microsoft.com/office/drawing/2014/main" id="{158118F7-F10F-4965-B3BD-B485C35FF412}"/>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66" name="Left Arrow 1">
          <a:hlinkClick xmlns:r="http://schemas.openxmlformats.org/officeDocument/2006/relationships" r:id="rId1"/>
          <a:extLst>
            <a:ext uri="{FF2B5EF4-FFF2-40B4-BE49-F238E27FC236}">
              <a16:creationId xmlns:a16="http://schemas.microsoft.com/office/drawing/2014/main" id="{9E330185-AA3C-4D66-A92D-0B60CD1EC243}"/>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67" name="Left Arrow 1">
          <a:hlinkClick xmlns:r="http://schemas.openxmlformats.org/officeDocument/2006/relationships" r:id="rId1"/>
          <a:extLst>
            <a:ext uri="{FF2B5EF4-FFF2-40B4-BE49-F238E27FC236}">
              <a16:creationId xmlns:a16="http://schemas.microsoft.com/office/drawing/2014/main" id="{54197168-BD71-4CAF-8E42-58F7AEB7E696}"/>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68" name="Left Arrow 1">
          <a:hlinkClick xmlns:r="http://schemas.openxmlformats.org/officeDocument/2006/relationships" r:id="rId1"/>
          <a:extLst>
            <a:ext uri="{FF2B5EF4-FFF2-40B4-BE49-F238E27FC236}">
              <a16:creationId xmlns:a16="http://schemas.microsoft.com/office/drawing/2014/main" id="{36489E4A-440D-4287-B6FB-8EA6D237D414}"/>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69" name="Left Arrow 1">
          <a:hlinkClick xmlns:r="http://schemas.openxmlformats.org/officeDocument/2006/relationships" r:id="rId1"/>
          <a:extLst>
            <a:ext uri="{FF2B5EF4-FFF2-40B4-BE49-F238E27FC236}">
              <a16:creationId xmlns:a16="http://schemas.microsoft.com/office/drawing/2014/main" id="{6D81EBB2-3FF3-4822-9F43-1CE7F0179601}"/>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70" name="Left Arrow 1">
          <a:hlinkClick xmlns:r="http://schemas.openxmlformats.org/officeDocument/2006/relationships" r:id="rId1"/>
          <a:extLst>
            <a:ext uri="{FF2B5EF4-FFF2-40B4-BE49-F238E27FC236}">
              <a16:creationId xmlns:a16="http://schemas.microsoft.com/office/drawing/2014/main" id="{F79DEF7A-50D5-4F4D-BCBB-898DAFE6E452}"/>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71" name="Left Arrow 1">
          <a:hlinkClick xmlns:r="http://schemas.openxmlformats.org/officeDocument/2006/relationships" r:id="rId1"/>
          <a:extLst>
            <a:ext uri="{FF2B5EF4-FFF2-40B4-BE49-F238E27FC236}">
              <a16:creationId xmlns:a16="http://schemas.microsoft.com/office/drawing/2014/main" id="{6CFA7382-3BB4-4F9F-83E6-F4A975E8DCED}"/>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72" name="Left Arrow 1">
          <a:hlinkClick xmlns:r="http://schemas.openxmlformats.org/officeDocument/2006/relationships" r:id="rId1"/>
          <a:extLst>
            <a:ext uri="{FF2B5EF4-FFF2-40B4-BE49-F238E27FC236}">
              <a16:creationId xmlns:a16="http://schemas.microsoft.com/office/drawing/2014/main" id="{556D0ED0-420E-4977-936A-7DBFC56D298F}"/>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73" name="Left Arrow 1">
          <a:hlinkClick xmlns:r="http://schemas.openxmlformats.org/officeDocument/2006/relationships" r:id="rId1"/>
          <a:extLst>
            <a:ext uri="{FF2B5EF4-FFF2-40B4-BE49-F238E27FC236}">
              <a16:creationId xmlns:a16="http://schemas.microsoft.com/office/drawing/2014/main" id="{BB336C33-F8C3-4FFB-81C2-B30536045849}"/>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74" name="Left Arrow 1">
          <a:hlinkClick xmlns:r="http://schemas.openxmlformats.org/officeDocument/2006/relationships" r:id="rId1"/>
          <a:extLst>
            <a:ext uri="{FF2B5EF4-FFF2-40B4-BE49-F238E27FC236}">
              <a16:creationId xmlns:a16="http://schemas.microsoft.com/office/drawing/2014/main" id="{8E1E929C-E601-4752-BF5C-691D1E50A417}"/>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75" name="Left Arrow 1">
          <a:hlinkClick xmlns:r="http://schemas.openxmlformats.org/officeDocument/2006/relationships" r:id="rId1"/>
          <a:extLst>
            <a:ext uri="{FF2B5EF4-FFF2-40B4-BE49-F238E27FC236}">
              <a16:creationId xmlns:a16="http://schemas.microsoft.com/office/drawing/2014/main" id="{2A4B3EEC-8AE0-41CB-913F-8AFD970E4935}"/>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76" name="Left Arrow 1">
          <a:hlinkClick xmlns:r="http://schemas.openxmlformats.org/officeDocument/2006/relationships" r:id="rId1"/>
          <a:extLst>
            <a:ext uri="{FF2B5EF4-FFF2-40B4-BE49-F238E27FC236}">
              <a16:creationId xmlns:a16="http://schemas.microsoft.com/office/drawing/2014/main" id="{E3FAA534-FD7D-4C5B-B81D-F15802B54065}"/>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77" name="Left Arrow 1">
          <a:hlinkClick xmlns:r="http://schemas.openxmlformats.org/officeDocument/2006/relationships" r:id="rId1"/>
          <a:extLst>
            <a:ext uri="{FF2B5EF4-FFF2-40B4-BE49-F238E27FC236}">
              <a16:creationId xmlns:a16="http://schemas.microsoft.com/office/drawing/2014/main" id="{1F4D7455-1699-4336-A6E7-539DBCB716E4}"/>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78" name="Left Arrow 1">
          <a:hlinkClick xmlns:r="http://schemas.openxmlformats.org/officeDocument/2006/relationships" r:id="rId1"/>
          <a:extLst>
            <a:ext uri="{FF2B5EF4-FFF2-40B4-BE49-F238E27FC236}">
              <a16:creationId xmlns:a16="http://schemas.microsoft.com/office/drawing/2014/main" id="{2739655D-5B66-4CAF-8A79-CB4D62667E4F}"/>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79" name="Left Arrow 1">
          <a:hlinkClick xmlns:r="http://schemas.openxmlformats.org/officeDocument/2006/relationships" r:id="rId1"/>
          <a:extLst>
            <a:ext uri="{FF2B5EF4-FFF2-40B4-BE49-F238E27FC236}">
              <a16:creationId xmlns:a16="http://schemas.microsoft.com/office/drawing/2014/main" id="{0BBE70C2-72F1-4EFF-8AB2-0AA1FCA18E17}"/>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80" name="Left Arrow 1">
          <a:hlinkClick xmlns:r="http://schemas.openxmlformats.org/officeDocument/2006/relationships" r:id="rId1"/>
          <a:extLst>
            <a:ext uri="{FF2B5EF4-FFF2-40B4-BE49-F238E27FC236}">
              <a16:creationId xmlns:a16="http://schemas.microsoft.com/office/drawing/2014/main" id="{CA8DAC98-AAFF-4B7A-9B71-2A0F5A20E867}"/>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81" name="Left Arrow 1">
          <a:hlinkClick xmlns:r="http://schemas.openxmlformats.org/officeDocument/2006/relationships" r:id="rId1"/>
          <a:extLst>
            <a:ext uri="{FF2B5EF4-FFF2-40B4-BE49-F238E27FC236}">
              <a16:creationId xmlns:a16="http://schemas.microsoft.com/office/drawing/2014/main" id="{202D07A3-75B2-4E5D-B36D-CA6DD8D448D9}"/>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82" name="Left Arrow 1">
          <a:hlinkClick xmlns:r="http://schemas.openxmlformats.org/officeDocument/2006/relationships" r:id="rId1"/>
          <a:extLst>
            <a:ext uri="{FF2B5EF4-FFF2-40B4-BE49-F238E27FC236}">
              <a16:creationId xmlns:a16="http://schemas.microsoft.com/office/drawing/2014/main" id="{C703677F-20F7-4929-A78E-F83B9E051495}"/>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83" name="Left Arrow 1">
          <a:hlinkClick xmlns:r="http://schemas.openxmlformats.org/officeDocument/2006/relationships" r:id="rId1"/>
          <a:extLst>
            <a:ext uri="{FF2B5EF4-FFF2-40B4-BE49-F238E27FC236}">
              <a16:creationId xmlns:a16="http://schemas.microsoft.com/office/drawing/2014/main" id="{493DBE32-33CF-47F4-8E3E-8DD3FACD5346}"/>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84" name="Left Arrow 1">
          <a:hlinkClick xmlns:r="http://schemas.openxmlformats.org/officeDocument/2006/relationships" r:id="rId1"/>
          <a:extLst>
            <a:ext uri="{FF2B5EF4-FFF2-40B4-BE49-F238E27FC236}">
              <a16:creationId xmlns:a16="http://schemas.microsoft.com/office/drawing/2014/main" id="{4CC1687B-B443-4625-95AA-566AB2C9C5BB}"/>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85" name="Left Arrow 1">
          <a:hlinkClick xmlns:r="http://schemas.openxmlformats.org/officeDocument/2006/relationships" r:id="rId1"/>
          <a:extLst>
            <a:ext uri="{FF2B5EF4-FFF2-40B4-BE49-F238E27FC236}">
              <a16:creationId xmlns:a16="http://schemas.microsoft.com/office/drawing/2014/main" id="{93C7045A-8C0F-44FD-B275-F0D46983E369}"/>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86" name="Left Arrow 1">
          <a:hlinkClick xmlns:r="http://schemas.openxmlformats.org/officeDocument/2006/relationships" r:id="rId1"/>
          <a:extLst>
            <a:ext uri="{FF2B5EF4-FFF2-40B4-BE49-F238E27FC236}">
              <a16:creationId xmlns:a16="http://schemas.microsoft.com/office/drawing/2014/main" id="{92A79ABB-1567-400C-8E85-1F610914B81B}"/>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87" name="Left Arrow 1">
          <a:hlinkClick xmlns:r="http://schemas.openxmlformats.org/officeDocument/2006/relationships" r:id="rId1"/>
          <a:extLst>
            <a:ext uri="{FF2B5EF4-FFF2-40B4-BE49-F238E27FC236}">
              <a16:creationId xmlns:a16="http://schemas.microsoft.com/office/drawing/2014/main" id="{51E05163-2FA4-427F-A4FE-21CA84D20472}"/>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88" name="Left Arrow 1">
          <a:hlinkClick xmlns:r="http://schemas.openxmlformats.org/officeDocument/2006/relationships" r:id="rId1"/>
          <a:extLst>
            <a:ext uri="{FF2B5EF4-FFF2-40B4-BE49-F238E27FC236}">
              <a16:creationId xmlns:a16="http://schemas.microsoft.com/office/drawing/2014/main" id="{22CDADDD-8735-4D70-9427-015B03A7056C}"/>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89" name="Left Arrow 1">
          <a:hlinkClick xmlns:r="http://schemas.openxmlformats.org/officeDocument/2006/relationships" r:id="rId1"/>
          <a:extLst>
            <a:ext uri="{FF2B5EF4-FFF2-40B4-BE49-F238E27FC236}">
              <a16:creationId xmlns:a16="http://schemas.microsoft.com/office/drawing/2014/main" id="{39A47493-5A82-49DD-BF64-69410E7DA7B3}"/>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90" name="Left Arrow 1">
          <a:hlinkClick xmlns:r="http://schemas.openxmlformats.org/officeDocument/2006/relationships" r:id="rId1"/>
          <a:extLst>
            <a:ext uri="{FF2B5EF4-FFF2-40B4-BE49-F238E27FC236}">
              <a16:creationId xmlns:a16="http://schemas.microsoft.com/office/drawing/2014/main" id="{F8658980-09CC-47C9-8B19-FE2E587697BD}"/>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91" name="Left Arrow 1">
          <a:hlinkClick xmlns:r="http://schemas.openxmlformats.org/officeDocument/2006/relationships" r:id="rId1"/>
          <a:extLst>
            <a:ext uri="{FF2B5EF4-FFF2-40B4-BE49-F238E27FC236}">
              <a16:creationId xmlns:a16="http://schemas.microsoft.com/office/drawing/2014/main" id="{B366954F-E1ED-4443-B1CE-F0D45D044A1C}"/>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92" name="Left Arrow 1">
          <a:hlinkClick xmlns:r="http://schemas.openxmlformats.org/officeDocument/2006/relationships" r:id="rId1"/>
          <a:extLst>
            <a:ext uri="{FF2B5EF4-FFF2-40B4-BE49-F238E27FC236}">
              <a16:creationId xmlns:a16="http://schemas.microsoft.com/office/drawing/2014/main" id="{4B705386-1954-48E5-B9C5-DF6B80E68870}"/>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93" name="Left Arrow 1">
          <a:hlinkClick xmlns:r="http://schemas.openxmlformats.org/officeDocument/2006/relationships" r:id="rId1"/>
          <a:extLst>
            <a:ext uri="{FF2B5EF4-FFF2-40B4-BE49-F238E27FC236}">
              <a16:creationId xmlns:a16="http://schemas.microsoft.com/office/drawing/2014/main" id="{ACC59FDD-F401-4A7A-AF7F-4881B85BBA70}"/>
            </a:ext>
          </a:extLst>
        </xdr:cNvPr>
        <xdr:cNvSpPr/>
      </xdr:nvSpPr>
      <xdr:spPr>
        <a:xfrm>
          <a:off x="0" y="2951226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244</xdr:row>
      <xdr:rowOff>42332</xdr:rowOff>
    </xdr:from>
    <xdr:to>
      <xdr:col>1</xdr:col>
      <xdr:colOff>553509</xdr:colOff>
      <xdr:row>246</xdr:row>
      <xdr:rowOff>82549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E2202E9-1FA8-49CE-83D5-4BECB9BAD28D}"/>
            </a:ext>
          </a:extLst>
        </xdr:cNvPr>
        <xdr:cNvSpPr/>
      </xdr:nvSpPr>
      <xdr:spPr>
        <a:xfrm>
          <a:off x="0" y="9468272"/>
          <a:ext cx="1330749" cy="42121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36</xdr:row>
      <xdr:rowOff>74083</xdr:rowOff>
    </xdr:from>
    <xdr:to>
      <xdr:col>0</xdr:col>
      <xdr:colOff>1304926</xdr:colOff>
      <xdr:row>37</xdr:row>
      <xdr:rowOff>150283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89A74E0-95FF-4F7D-8EF8-F429B6B32BEB}"/>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7BBD2D81-3519-4EB9-8A7F-54B38AD5B9F6}"/>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A632261E-C834-4D08-A2B5-09884E922B1A}"/>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748D1EA8-0DB7-4AEF-8861-D3DBE225C205}"/>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AF6428F3-EB0C-4055-802C-99FFB0373308}"/>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1C1CF4E-A7C9-4D0B-8232-245D10F03799}"/>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DCDC3281-2F47-4231-8970-2FD9B487A4C1}"/>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A04E30EA-6EDC-45C8-B3D2-154612028CD2}"/>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94A11DFF-8EC1-447D-AED5-0BCBFD175298}"/>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0F6BA176-5401-4DE3-961E-E973F74AEA25}"/>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5D66550F-38B0-46E3-8CC6-8FC899FE0566}"/>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51B894F7-3C42-451E-B40B-6813710B5041}"/>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B79F96A7-7C86-44F7-BB93-110C50B92D3A}"/>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254C5F20-7C95-40A9-BBCE-F1707C73D088}"/>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69723434-D6DC-4C22-A8D9-DD89BE384B1C}"/>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46CA9E0A-82CE-4EFA-B1CB-4783DD165EAF}"/>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18" name="Left Arrow 1">
          <a:hlinkClick xmlns:r="http://schemas.openxmlformats.org/officeDocument/2006/relationships" r:id="rId1"/>
          <a:extLst>
            <a:ext uri="{FF2B5EF4-FFF2-40B4-BE49-F238E27FC236}">
              <a16:creationId xmlns:a16="http://schemas.microsoft.com/office/drawing/2014/main" id="{9C03A8B6-2DB9-4927-8D27-66E7B37CF48C}"/>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19" name="Left Arrow 1">
          <a:hlinkClick xmlns:r="http://schemas.openxmlformats.org/officeDocument/2006/relationships" r:id="rId1"/>
          <a:extLst>
            <a:ext uri="{FF2B5EF4-FFF2-40B4-BE49-F238E27FC236}">
              <a16:creationId xmlns:a16="http://schemas.microsoft.com/office/drawing/2014/main" id="{6A199C4A-A92A-4F4A-8958-57152CD8AFE7}"/>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20" name="Left Arrow 1">
          <a:hlinkClick xmlns:r="http://schemas.openxmlformats.org/officeDocument/2006/relationships" r:id="rId1"/>
          <a:extLst>
            <a:ext uri="{FF2B5EF4-FFF2-40B4-BE49-F238E27FC236}">
              <a16:creationId xmlns:a16="http://schemas.microsoft.com/office/drawing/2014/main" id="{35CD8624-71B5-4AA8-B25F-76925151384B}"/>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21" name="Left Arrow 1">
          <a:hlinkClick xmlns:r="http://schemas.openxmlformats.org/officeDocument/2006/relationships" r:id="rId1"/>
          <a:extLst>
            <a:ext uri="{FF2B5EF4-FFF2-40B4-BE49-F238E27FC236}">
              <a16:creationId xmlns:a16="http://schemas.microsoft.com/office/drawing/2014/main" id="{75A63BB6-26F3-4D4A-9E1D-61F4E51B3DC3}"/>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22" name="Left Arrow 1">
          <a:hlinkClick xmlns:r="http://schemas.openxmlformats.org/officeDocument/2006/relationships" r:id="rId1"/>
          <a:extLst>
            <a:ext uri="{FF2B5EF4-FFF2-40B4-BE49-F238E27FC236}">
              <a16:creationId xmlns:a16="http://schemas.microsoft.com/office/drawing/2014/main" id="{224CA695-E33C-4908-B5B9-B0B2D8C5A3F4}"/>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23" name="Left Arrow 1">
          <a:hlinkClick xmlns:r="http://schemas.openxmlformats.org/officeDocument/2006/relationships" r:id="rId1"/>
          <a:extLst>
            <a:ext uri="{FF2B5EF4-FFF2-40B4-BE49-F238E27FC236}">
              <a16:creationId xmlns:a16="http://schemas.microsoft.com/office/drawing/2014/main" id="{E50A95F3-693E-4FCE-82BE-AE7E7FB440A2}"/>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24" name="Left Arrow 1">
          <a:hlinkClick xmlns:r="http://schemas.openxmlformats.org/officeDocument/2006/relationships" r:id="rId1"/>
          <a:extLst>
            <a:ext uri="{FF2B5EF4-FFF2-40B4-BE49-F238E27FC236}">
              <a16:creationId xmlns:a16="http://schemas.microsoft.com/office/drawing/2014/main" id="{B79A7BB6-B56D-453B-AEDC-97AB689F9AAD}"/>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25" name="Left Arrow 1">
          <a:hlinkClick xmlns:r="http://schemas.openxmlformats.org/officeDocument/2006/relationships" r:id="rId1"/>
          <a:extLst>
            <a:ext uri="{FF2B5EF4-FFF2-40B4-BE49-F238E27FC236}">
              <a16:creationId xmlns:a16="http://schemas.microsoft.com/office/drawing/2014/main" id="{344B4081-DC6A-49AB-875E-9421807606C3}"/>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26" name="Left Arrow 1">
          <a:hlinkClick xmlns:r="http://schemas.openxmlformats.org/officeDocument/2006/relationships" r:id="rId1"/>
          <a:extLst>
            <a:ext uri="{FF2B5EF4-FFF2-40B4-BE49-F238E27FC236}">
              <a16:creationId xmlns:a16="http://schemas.microsoft.com/office/drawing/2014/main" id="{6D52BB55-5840-462A-B167-E44677DAF682}"/>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27" name="Left Arrow 1">
          <a:hlinkClick xmlns:r="http://schemas.openxmlformats.org/officeDocument/2006/relationships" r:id="rId1"/>
          <a:extLst>
            <a:ext uri="{FF2B5EF4-FFF2-40B4-BE49-F238E27FC236}">
              <a16:creationId xmlns:a16="http://schemas.microsoft.com/office/drawing/2014/main" id="{B1FBEA57-597B-454D-94CE-C19181ADA636}"/>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28" name="Left Arrow 1">
          <a:hlinkClick xmlns:r="http://schemas.openxmlformats.org/officeDocument/2006/relationships" r:id="rId1"/>
          <a:extLst>
            <a:ext uri="{FF2B5EF4-FFF2-40B4-BE49-F238E27FC236}">
              <a16:creationId xmlns:a16="http://schemas.microsoft.com/office/drawing/2014/main" id="{17DB5D64-DF02-4F84-B214-81CAD0F4B1F7}"/>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29" name="Left Arrow 1">
          <a:hlinkClick xmlns:r="http://schemas.openxmlformats.org/officeDocument/2006/relationships" r:id="rId1"/>
          <a:extLst>
            <a:ext uri="{FF2B5EF4-FFF2-40B4-BE49-F238E27FC236}">
              <a16:creationId xmlns:a16="http://schemas.microsoft.com/office/drawing/2014/main" id="{DAC4A2DA-CAD6-46A4-90C1-8F19BE510D68}"/>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30" name="Left Arrow 1">
          <a:hlinkClick xmlns:r="http://schemas.openxmlformats.org/officeDocument/2006/relationships" r:id="rId1"/>
          <a:extLst>
            <a:ext uri="{FF2B5EF4-FFF2-40B4-BE49-F238E27FC236}">
              <a16:creationId xmlns:a16="http://schemas.microsoft.com/office/drawing/2014/main" id="{024CC69E-1741-45E2-80E7-6AE56D9F8E8B}"/>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31" name="Left Arrow 1">
          <a:hlinkClick xmlns:r="http://schemas.openxmlformats.org/officeDocument/2006/relationships" r:id="rId1"/>
          <a:extLst>
            <a:ext uri="{FF2B5EF4-FFF2-40B4-BE49-F238E27FC236}">
              <a16:creationId xmlns:a16="http://schemas.microsoft.com/office/drawing/2014/main" id="{0194B37D-986A-4434-90F7-AABF4080DF7F}"/>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32" name="Left Arrow 1">
          <a:hlinkClick xmlns:r="http://schemas.openxmlformats.org/officeDocument/2006/relationships" r:id="rId1"/>
          <a:extLst>
            <a:ext uri="{FF2B5EF4-FFF2-40B4-BE49-F238E27FC236}">
              <a16:creationId xmlns:a16="http://schemas.microsoft.com/office/drawing/2014/main" id="{36DEF5F7-1EF2-4083-A91D-7172AFFE4927}"/>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33" name="Left Arrow 1">
          <a:hlinkClick xmlns:r="http://schemas.openxmlformats.org/officeDocument/2006/relationships" r:id="rId1"/>
          <a:extLst>
            <a:ext uri="{FF2B5EF4-FFF2-40B4-BE49-F238E27FC236}">
              <a16:creationId xmlns:a16="http://schemas.microsoft.com/office/drawing/2014/main" id="{EDB22B88-FEB6-407A-8083-00D73E72CD92}"/>
            </a:ext>
          </a:extLst>
        </xdr:cNvPr>
        <xdr:cNvSpPr/>
      </xdr:nvSpPr>
      <xdr:spPr>
        <a:xfrm>
          <a:off x="0" y="12525163"/>
          <a:ext cx="1304926" cy="38862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1304926</xdr:colOff>
      <xdr:row>37</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D713684-8880-482F-9890-9D93D0924C70}"/>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81730CF2-4684-4181-8727-5C7C56A23101}"/>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B1F05112-ECAB-4DCC-9D2F-AAE80B707CB6}"/>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1541A1F7-9E05-40CE-AFD1-62AFF29796D5}"/>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72766AC6-1E80-4541-88F3-711B0384B786}"/>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133DA55F-35FF-436B-B0CB-38377B89E9B0}"/>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A2E17E79-2E93-48B2-BFC0-58A62123D149}"/>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B0D2F3F8-6763-4C98-ADCF-7FC696904702}"/>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9563BB4F-B579-48B7-B6E0-1A213F76E4E3}"/>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AD0F1DDB-A2CB-4925-8936-48578B475212}"/>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065AD029-62A2-4C9E-8C98-4B9E690BEFA3}"/>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2BCA46D4-42AC-4360-AC28-9ACF9DC08B5A}"/>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DA8009F1-5812-4776-A841-6AD2E890C186}"/>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998F7B5A-9BD6-48A5-8F60-180FB4448EC1}"/>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A4791513-CAE3-42FD-B268-98CC8E230E7B}"/>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53CEDDBD-4EB9-40F8-A06E-5377794B9224}"/>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8" name="Left Arrow 1">
          <a:hlinkClick xmlns:r="http://schemas.openxmlformats.org/officeDocument/2006/relationships" r:id="rId1"/>
          <a:extLst>
            <a:ext uri="{FF2B5EF4-FFF2-40B4-BE49-F238E27FC236}">
              <a16:creationId xmlns:a16="http://schemas.microsoft.com/office/drawing/2014/main" id="{E6485685-F295-484E-B15A-1CF61A1C03EE}"/>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9" name="Left Arrow 1">
          <a:hlinkClick xmlns:r="http://schemas.openxmlformats.org/officeDocument/2006/relationships" r:id="rId1"/>
          <a:extLst>
            <a:ext uri="{FF2B5EF4-FFF2-40B4-BE49-F238E27FC236}">
              <a16:creationId xmlns:a16="http://schemas.microsoft.com/office/drawing/2014/main" id="{E8FBBF8D-8D9F-4A34-8C2B-DED4E4A70FDF}"/>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20" name="Left Arrow 1">
          <a:hlinkClick xmlns:r="http://schemas.openxmlformats.org/officeDocument/2006/relationships" r:id="rId1"/>
          <a:extLst>
            <a:ext uri="{FF2B5EF4-FFF2-40B4-BE49-F238E27FC236}">
              <a16:creationId xmlns:a16="http://schemas.microsoft.com/office/drawing/2014/main" id="{48505D1A-AE44-46E8-A4E5-D873A1885EF7}"/>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21" name="Left Arrow 1">
          <a:hlinkClick xmlns:r="http://schemas.openxmlformats.org/officeDocument/2006/relationships" r:id="rId1"/>
          <a:extLst>
            <a:ext uri="{FF2B5EF4-FFF2-40B4-BE49-F238E27FC236}">
              <a16:creationId xmlns:a16="http://schemas.microsoft.com/office/drawing/2014/main" id="{07004A3C-C26C-4214-A3B4-BD43F274FC6C}"/>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22" name="Left Arrow 1">
          <a:hlinkClick xmlns:r="http://schemas.openxmlformats.org/officeDocument/2006/relationships" r:id="rId1"/>
          <a:extLst>
            <a:ext uri="{FF2B5EF4-FFF2-40B4-BE49-F238E27FC236}">
              <a16:creationId xmlns:a16="http://schemas.microsoft.com/office/drawing/2014/main" id="{8E066BF4-2B56-41AA-9BE9-4FD487D54CC1}"/>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23" name="Left Arrow 1">
          <a:hlinkClick xmlns:r="http://schemas.openxmlformats.org/officeDocument/2006/relationships" r:id="rId1"/>
          <a:extLst>
            <a:ext uri="{FF2B5EF4-FFF2-40B4-BE49-F238E27FC236}">
              <a16:creationId xmlns:a16="http://schemas.microsoft.com/office/drawing/2014/main" id="{EC51ABEC-20E1-4F9D-95D0-7F51EB9A8798}"/>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24" name="Left Arrow 1">
          <a:hlinkClick xmlns:r="http://schemas.openxmlformats.org/officeDocument/2006/relationships" r:id="rId1"/>
          <a:extLst>
            <a:ext uri="{FF2B5EF4-FFF2-40B4-BE49-F238E27FC236}">
              <a16:creationId xmlns:a16="http://schemas.microsoft.com/office/drawing/2014/main" id="{018FEFA6-9738-40DD-8CF5-3596BE94A9CD}"/>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25" name="Left Arrow 1">
          <a:hlinkClick xmlns:r="http://schemas.openxmlformats.org/officeDocument/2006/relationships" r:id="rId1"/>
          <a:extLst>
            <a:ext uri="{FF2B5EF4-FFF2-40B4-BE49-F238E27FC236}">
              <a16:creationId xmlns:a16="http://schemas.microsoft.com/office/drawing/2014/main" id="{6F3C22F8-EA83-4431-BC89-B6041811C00C}"/>
            </a:ext>
          </a:extLst>
        </xdr:cNvPr>
        <xdr:cNvSpPr/>
      </xdr:nvSpPr>
      <xdr:spPr>
        <a:xfrm>
          <a:off x="0" y="1123188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14</xdr:row>
      <xdr:rowOff>0</xdr:rowOff>
    </xdr:from>
    <xdr:to>
      <xdr:col>0</xdr:col>
      <xdr:colOff>1304926</xdr:colOff>
      <xdr:row>16</xdr:row>
      <xdr:rowOff>38099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5CD3E04-DA28-4942-AE2F-E9C40CA69340}"/>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AFCBA7DC-EDB1-4EEF-9669-3CA7E3455224}"/>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94CB3DB-B7E1-4AAE-8C2D-0B0C3B1A6EA5}"/>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1F16EABA-EFB2-43C6-8F68-125E642503B6}"/>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73AE8E1C-444D-4337-B7EF-A88B87E38F9C}"/>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300A52E4-FA61-43A4-B81E-5E207ADDA9F1}"/>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FBE7E732-978F-4C96-B752-DF9D400BD1C2}"/>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A22FE1C8-9920-43A2-83D0-835B2B4BCC78}"/>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534EFF18-6EDE-430D-91B5-D84910DA9961}"/>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7031ACF6-F3E5-4D43-88EA-8BAE2BAC919B}"/>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63509AB6-BE24-4502-9141-31887D296F53}"/>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A88FDE3B-6C16-4324-8311-A4B563555AFC}"/>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EADD757C-5C45-4D42-B30E-BB9599BC49A8}"/>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01C2C943-C8D3-4211-A670-1559CA2E580C}"/>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F1F91DCB-9BE5-4142-834E-F7E89E2D8426}"/>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FA95CC36-D465-4816-B19D-5C592DC5F237}"/>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18" name="Left Arrow 1">
          <a:hlinkClick xmlns:r="http://schemas.openxmlformats.org/officeDocument/2006/relationships" r:id="rId1"/>
          <a:extLst>
            <a:ext uri="{FF2B5EF4-FFF2-40B4-BE49-F238E27FC236}">
              <a16:creationId xmlns:a16="http://schemas.microsoft.com/office/drawing/2014/main" id="{D957575F-56A0-4411-AE96-25BD19993CEF}"/>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19" name="Left Arrow 1">
          <a:hlinkClick xmlns:r="http://schemas.openxmlformats.org/officeDocument/2006/relationships" r:id="rId1"/>
          <a:extLst>
            <a:ext uri="{FF2B5EF4-FFF2-40B4-BE49-F238E27FC236}">
              <a16:creationId xmlns:a16="http://schemas.microsoft.com/office/drawing/2014/main" id="{942666FF-01EE-49ED-B50F-97E8BF0DDC1E}"/>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20" name="Left Arrow 1">
          <a:hlinkClick xmlns:r="http://schemas.openxmlformats.org/officeDocument/2006/relationships" r:id="rId1"/>
          <a:extLst>
            <a:ext uri="{FF2B5EF4-FFF2-40B4-BE49-F238E27FC236}">
              <a16:creationId xmlns:a16="http://schemas.microsoft.com/office/drawing/2014/main" id="{BAF2DA37-EAD6-43EF-AFE4-B6DE289EBE1C}"/>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21" name="Left Arrow 1">
          <a:hlinkClick xmlns:r="http://schemas.openxmlformats.org/officeDocument/2006/relationships" r:id="rId1"/>
          <a:extLst>
            <a:ext uri="{FF2B5EF4-FFF2-40B4-BE49-F238E27FC236}">
              <a16:creationId xmlns:a16="http://schemas.microsoft.com/office/drawing/2014/main" id="{66C12BB3-69FB-4465-ACC5-FA033DA5342D}"/>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22" name="Left Arrow 1">
          <a:hlinkClick xmlns:r="http://schemas.openxmlformats.org/officeDocument/2006/relationships" r:id="rId1"/>
          <a:extLst>
            <a:ext uri="{FF2B5EF4-FFF2-40B4-BE49-F238E27FC236}">
              <a16:creationId xmlns:a16="http://schemas.microsoft.com/office/drawing/2014/main" id="{448016C7-F88C-4F28-8D39-0DC0EE7875C1}"/>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23" name="Left Arrow 1">
          <a:hlinkClick xmlns:r="http://schemas.openxmlformats.org/officeDocument/2006/relationships" r:id="rId1"/>
          <a:extLst>
            <a:ext uri="{FF2B5EF4-FFF2-40B4-BE49-F238E27FC236}">
              <a16:creationId xmlns:a16="http://schemas.microsoft.com/office/drawing/2014/main" id="{1D192FA9-5307-4C48-8A3F-10D6CDE814C5}"/>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24" name="Left Arrow 1">
          <a:hlinkClick xmlns:r="http://schemas.openxmlformats.org/officeDocument/2006/relationships" r:id="rId1"/>
          <a:extLst>
            <a:ext uri="{FF2B5EF4-FFF2-40B4-BE49-F238E27FC236}">
              <a16:creationId xmlns:a16="http://schemas.microsoft.com/office/drawing/2014/main" id="{35E2ABA1-CDB0-45D4-A292-47D3AD203E49}"/>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25" name="Left Arrow 1">
          <a:hlinkClick xmlns:r="http://schemas.openxmlformats.org/officeDocument/2006/relationships" r:id="rId1"/>
          <a:extLst>
            <a:ext uri="{FF2B5EF4-FFF2-40B4-BE49-F238E27FC236}">
              <a16:creationId xmlns:a16="http://schemas.microsoft.com/office/drawing/2014/main" id="{2EE440BB-2CE6-4868-B50A-823591F3BC30}"/>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26" name="Left Arrow 1">
          <a:hlinkClick xmlns:r="http://schemas.openxmlformats.org/officeDocument/2006/relationships" r:id="rId1"/>
          <a:extLst>
            <a:ext uri="{FF2B5EF4-FFF2-40B4-BE49-F238E27FC236}">
              <a16:creationId xmlns:a16="http://schemas.microsoft.com/office/drawing/2014/main" id="{75C58F76-D723-42E1-B87C-2BF2118718DF}"/>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27" name="Left Arrow 1">
          <a:hlinkClick xmlns:r="http://schemas.openxmlformats.org/officeDocument/2006/relationships" r:id="rId1"/>
          <a:extLst>
            <a:ext uri="{FF2B5EF4-FFF2-40B4-BE49-F238E27FC236}">
              <a16:creationId xmlns:a16="http://schemas.microsoft.com/office/drawing/2014/main" id="{06570D04-A7B3-47BF-A52A-DC76EBD72853}"/>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28" name="Left Arrow 1">
          <a:hlinkClick xmlns:r="http://schemas.openxmlformats.org/officeDocument/2006/relationships" r:id="rId1"/>
          <a:extLst>
            <a:ext uri="{FF2B5EF4-FFF2-40B4-BE49-F238E27FC236}">
              <a16:creationId xmlns:a16="http://schemas.microsoft.com/office/drawing/2014/main" id="{F6987344-9E7E-4C79-B399-6334981D70BA}"/>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29" name="Left Arrow 1">
          <a:hlinkClick xmlns:r="http://schemas.openxmlformats.org/officeDocument/2006/relationships" r:id="rId1"/>
          <a:extLst>
            <a:ext uri="{FF2B5EF4-FFF2-40B4-BE49-F238E27FC236}">
              <a16:creationId xmlns:a16="http://schemas.microsoft.com/office/drawing/2014/main" id="{A294388B-33F5-488A-8C9C-BBD911AAEB2D}"/>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30" name="Left Arrow 1">
          <a:hlinkClick xmlns:r="http://schemas.openxmlformats.org/officeDocument/2006/relationships" r:id="rId1"/>
          <a:extLst>
            <a:ext uri="{FF2B5EF4-FFF2-40B4-BE49-F238E27FC236}">
              <a16:creationId xmlns:a16="http://schemas.microsoft.com/office/drawing/2014/main" id="{F26DF6A5-A57C-4330-AD74-3674F7A06551}"/>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31" name="Left Arrow 1">
          <a:hlinkClick xmlns:r="http://schemas.openxmlformats.org/officeDocument/2006/relationships" r:id="rId1"/>
          <a:extLst>
            <a:ext uri="{FF2B5EF4-FFF2-40B4-BE49-F238E27FC236}">
              <a16:creationId xmlns:a16="http://schemas.microsoft.com/office/drawing/2014/main" id="{5D0CC266-E25C-4DF9-AA07-943BA15810A9}"/>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32" name="Left Arrow 1">
          <a:hlinkClick xmlns:r="http://schemas.openxmlformats.org/officeDocument/2006/relationships" r:id="rId1"/>
          <a:extLst>
            <a:ext uri="{FF2B5EF4-FFF2-40B4-BE49-F238E27FC236}">
              <a16:creationId xmlns:a16="http://schemas.microsoft.com/office/drawing/2014/main" id="{E8677CA7-43F2-4A53-93A6-8BC027A09D40}"/>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33" name="Left Arrow 1">
          <a:hlinkClick xmlns:r="http://schemas.openxmlformats.org/officeDocument/2006/relationships" r:id="rId1"/>
          <a:extLst>
            <a:ext uri="{FF2B5EF4-FFF2-40B4-BE49-F238E27FC236}">
              <a16:creationId xmlns:a16="http://schemas.microsoft.com/office/drawing/2014/main" id="{0EE13AC5-73E0-4690-B98A-426F06FAD818}"/>
            </a:ext>
          </a:extLst>
        </xdr:cNvPr>
        <xdr:cNvSpPr/>
      </xdr:nvSpPr>
      <xdr:spPr>
        <a:xfrm>
          <a:off x="0" y="3604260"/>
          <a:ext cx="1304926" cy="41909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1304926</xdr:colOff>
      <xdr:row>33</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A1DC780-61A1-4A4B-BF29-CB6F69C5C7A5}"/>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1634109B-F068-49AC-88EA-33DBA942F4EF}"/>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DFC5E3D-0A96-498B-9898-BD4AD6B196FD}"/>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CFE5A712-25C8-41F8-B987-93C6E351EC0D}"/>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2B20EA5A-74C4-42A2-BE98-5E0142391CA5}"/>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E50CC549-8A9C-4994-9626-943EA53A3F8C}"/>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4DA53758-7A3D-47DB-8C32-552081E86E91}"/>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F6B12B54-ABFE-4742-85AC-4282AC203497}"/>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D79A8409-5FFD-44C6-B3BD-14C6642ABC42}"/>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E38C2451-8A98-476D-A6CD-D74AA1C6E757}"/>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D7B1BC43-A7D9-4F5B-9AB5-EE75AE33BCE0}"/>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4C18CA9B-4992-46C2-8273-C412E889B15F}"/>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051A4179-C091-4A3F-9B9F-22AD88A16885}"/>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93FB9DD4-5E8E-4CD7-BC17-85092E9141C9}"/>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FDE5BDB1-C186-471C-AAA4-9ADE94CCF7F4}"/>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7AACFA72-03F7-4D7A-A1D6-370430870981}"/>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8" name="Left Arrow 1">
          <a:hlinkClick xmlns:r="http://schemas.openxmlformats.org/officeDocument/2006/relationships" r:id="rId1"/>
          <a:extLst>
            <a:ext uri="{FF2B5EF4-FFF2-40B4-BE49-F238E27FC236}">
              <a16:creationId xmlns:a16="http://schemas.microsoft.com/office/drawing/2014/main" id="{8DC54CB5-4FF3-4DDA-8862-7B784DCCEDF4}"/>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9" name="Left Arrow 1">
          <a:hlinkClick xmlns:r="http://schemas.openxmlformats.org/officeDocument/2006/relationships" r:id="rId1"/>
          <a:extLst>
            <a:ext uri="{FF2B5EF4-FFF2-40B4-BE49-F238E27FC236}">
              <a16:creationId xmlns:a16="http://schemas.microsoft.com/office/drawing/2014/main" id="{F45DF522-8597-4B48-BDD7-3F1D8F7E70C1}"/>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0" name="Left Arrow 1">
          <a:hlinkClick xmlns:r="http://schemas.openxmlformats.org/officeDocument/2006/relationships" r:id="rId1"/>
          <a:extLst>
            <a:ext uri="{FF2B5EF4-FFF2-40B4-BE49-F238E27FC236}">
              <a16:creationId xmlns:a16="http://schemas.microsoft.com/office/drawing/2014/main" id="{88B80C94-7B79-42EA-82E7-52D3AEE21EAB}"/>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1" name="Left Arrow 1">
          <a:hlinkClick xmlns:r="http://schemas.openxmlformats.org/officeDocument/2006/relationships" r:id="rId1"/>
          <a:extLst>
            <a:ext uri="{FF2B5EF4-FFF2-40B4-BE49-F238E27FC236}">
              <a16:creationId xmlns:a16="http://schemas.microsoft.com/office/drawing/2014/main" id="{83B720F1-BC03-4059-A7B7-2AA956C28487}"/>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2" name="Left Arrow 1">
          <a:hlinkClick xmlns:r="http://schemas.openxmlformats.org/officeDocument/2006/relationships" r:id="rId1"/>
          <a:extLst>
            <a:ext uri="{FF2B5EF4-FFF2-40B4-BE49-F238E27FC236}">
              <a16:creationId xmlns:a16="http://schemas.microsoft.com/office/drawing/2014/main" id="{61CD06BE-B060-4337-974E-C5DF390A663E}"/>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3" name="Left Arrow 1">
          <a:hlinkClick xmlns:r="http://schemas.openxmlformats.org/officeDocument/2006/relationships" r:id="rId1"/>
          <a:extLst>
            <a:ext uri="{FF2B5EF4-FFF2-40B4-BE49-F238E27FC236}">
              <a16:creationId xmlns:a16="http://schemas.microsoft.com/office/drawing/2014/main" id="{5D785615-E51A-4B17-AFD0-4642B6F4EBC1}"/>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4" name="Left Arrow 1">
          <a:hlinkClick xmlns:r="http://schemas.openxmlformats.org/officeDocument/2006/relationships" r:id="rId1"/>
          <a:extLst>
            <a:ext uri="{FF2B5EF4-FFF2-40B4-BE49-F238E27FC236}">
              <a16:creationId xmlns:a16="http://schemas.microsoft.com/office/drawing/2014/main" id="{F850ACD4-A643-4C21-A2BF-56FB8C8F49CD}"/>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5" name="Left Arrow 1">
          <a:hlinkClick xmlns:r="http://schemas.openxmlformats.org/officeDocument/2006/relationships" r:id="rId1"/>
          <a:extLst>
            <a:ext uri="{FF2B5EF4-FFF2-40B4-BE49-F238E27FC236}">
              <a16:creationId xmlns:a16="http://schemas.microsoft.com/office/drawing/2014/main" id="{61DA341C-D794-4D33-B95E-844FEFB1A6C5}"/>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6" name="Left Arrow 1">
          <a:hlinkClick xmlns:r="http://schemas.openxmlformats.org/officeDocument/2006/relationships" r:id="rId1"/>
          <a:extLst>
            <a:ext uri="{FF2B5EF4-FFF2-40B4-BE49-F238E27FC236}">
              <a16:creationId xmlns:a16="http://schemas.microsoft.com/office/drawing/2014/main" id="{CDBC7AE5-918E-49C9-9093-B0EAA2575097}"/>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7" name="Left Arrow 1">
          <a:hlinkClick xmlns:r="http://schemas.openxmlformats.org/officeDocument/2006/relationships" r:id="rId1"/>
          <a:extLst>
            <a:ext uri="{FF2B5EF4-FFF2-40B4-BE49-F238E27FC236}">
              <a16:creationId xmlns:a16="http://schemas.microsoft.com/office/drawing/2014/main" id="{9776C6A1-F165-4CE7-A1E5-1E283FDBAFCE}"/>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8" name="Left Arrow 1">
          <a:hlinkClick xmlns:r="http://schemas.openxmlformats.org/officeDocument/2006/relationships" r:id="rId1"/>
          <a:extLst>
            <a:ext uri="{FF2B5EF4-FFF2-40B4-BE49-F238E27FC236}">
              <a16:creationId xmlns:a16="http://schemas.microsoft.com/office/drawing/2014/main" id="{C5CD8438-E880-4CB4-8764-C7A4FC950F46}"/>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9" name="Left Arrow 1">
          <a:hlinkClick xmlns:r="http://schemas.openxmlformats.org/officeDocument/2006/relationships" r:id="rId1"/>
          <a:extLst>
            <a:ext uri="{FF2B5EF4-FFF2-40B4-BE49-F238E27FC236}">
              <a16:creationId xmlns:a16="http://schemas.microsoft.com/office/drawing/2014/main" id="{A4623505-309A-4275-A966-E576FFA2893F}"/>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0" name="Left Arrow 1">
          <a:hlinkClick xmlns:r="http://schemas.openxmlformats.org/officeDocument/2006/relationships" r:id="rId1"/>
          <a:extLst>
            <a:ext uri="{FF2B5EF4-FFF2-40B4-BE49-F238E27FC236}">
              <a16:creationId xmlns:a16="http://schemas.microsoft.com/office/drawing/2014/main" id="{07CB32F6-ED65-4A39-B361-1A5909BFE15C}"/>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1" name="Left Arrow 1">
          <a:hlinkClick xmlns:r="http://schemas.openxmlformats.org/officeDocument/2006/relationships" r:id="rId1"/>
          <a:extLst>
            <a:ext uri="{FF2B5EF4-FFF2-40B4-BE49-F238E27FC236}">
              <a16:creationId xmlns:a16="http://schemas.microsoft.com/office/drawing/2014/main" id="{081792F2-415F-4D6E-A5BE-DE9FA9A36F34}"/>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2" name="Left Arrow 1">
          <a:hlinkClick xmlns:r="http://schemas.openxmlformats.org/officeDocument/2006/relationships" r:id="rId1"/>
          <a:extLst>
            <a:ext uri="{FF2B5EF4-FFF2-40B4-BE49-F238E27FC236}">
              <a16:creationId xmlns:a16="http://schemas.microsoft.com/office/drawing/2014/main" id="{F16BD31F-0DAC-4326-A76E-35CC46552B61}"/>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3" name="Left Arrow 1">
          <a:hlinkClick xmlns:r="http://schemas.openxmlformats.org/officeDocument/2006/relationships" r:id="rId1"/>
          <a:extLst>
            <a:ext uri="{FF2B5EF4-FFF2-40B4-BE49-F238E27FC236}">
              <a16:creationId xmlns:a16="http://schemas.microsoft.com/office/drawing/2014/main" id="{CFAEBF2A-A754-4008-AAA0-7D838C6867CB}"/>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4" name="Left Arrow 1">
          <a:hlinkClick xmlns:r="http://schemas.openxmlformats.org/officeDocument/2006/relationships" r:id="rId1"/>
          <a:extLst>
            <a:ext uri="{FF2B5EF4-FFF2-40B4-BE49-F238E27FC236}">
              <a16:creationId xmlns:a16="http://schemas.microsoft.com/office/drawing/2014/main" id="{C2CD5256-E676-4719-AF68-AFAC2E910E5B}"/>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5" name="Left Arrow 1">
          <a:hlinkClick xmlns:r="http://schemas.openxmlformats.org/officeDocument/2006/relationships" r:id="rId1"/>
          <a:extLst>
            <a:ext uri="{FF2B5EF4-FFF2-40B4-BE49-F238E27FC236}">
              <a16:creationId xmlns:a16="http://schemas.microsoft.com/office/drawing/2014/main" id="{8B49CFC1-B38D-4E67-8083-F2E2FC0CE34D}"/>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6" name="Left Arrow 1">
          <a:hlinkClick xmlns:r="http://schemas.openxmlformats.org/officeDocument/2006/relationships" r:id="rId1"/>
          <a:extLst>
            <a:ext uri="{FF2B5EF4-FFF2-40B4-BE49-F238E27FC236}">
              <a16:creationId xmlns:a16="http://schemas.microsoft.com/office/drawing/2014/main" id="{18557196-1EDF-46B5-AF60-99E9EEF17D56}"/>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7" name="Left Arrow 1">
          <a:hlinkClick xmlns:r="http://schemas.openxmlformats.org/officeDocument/2006/relationships" r:id="rId1"/>
          <a:extLst>
            <a:ext uri="{FF2B5EF4-FFF2-40B4-BE49-F238E27FC236}">
              <a16:creationId xmlns:a16="http://schemas.microsoft.com/office/drawing/2014/main" id="{FF7A1519-2FDE-4196-9B7A-A0AB3DE91B35}"/>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8" name="Left Arrow 1">
          <a:hlinkClick xmlns:r="http://schemas.openxmlformats.org/officeDocument/2006/relationships" r:id="rId1"/>
          <a:extLst>
            <a:ext uri="{FF2B5EF4-FFF2-40B4-BE49-F238E27FC236}">
              <a16:creationId xmlns:a16="http://schemas.microsoft.com/office/drawing/2014/main" id="{4C2F38D3-C28A-4CB9-81CB-E0B635FBE701}"/>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9" name="Left Arrow 1">
          <a:hlinkClick xmlns:r="http://schemas.openxmlformats.org/officeDocument/2006/relationships" r:id="rId1"/>
          <a:extLst>
            <a:ext uri="{FF2B5EF4-FFF2-40B4-BE49-F238E27FC236}">
              <a16:creationId xmlns:a16="http://schemas.microsoft.com/office/drawing/2014/main" id="{7E219567-91BD-4CA7-B1CB-E3AA807E3E74}"/>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0" name="Left Arrow 1">
          <a:hlinkClick xmlns:r="http://schemas.openxmlformats.org/officeDocument/2006/relationships" r:id="rId1"/>
          <a:extLst>
            <a:ext uri="{FF2B5EF4-FFF2-40B4-BE49-F238E27FC236}">
              <a16:creationId xmlns:a16="http://schemas.microsoft.com/office/drawing/2014/main" id="{9AB14168-F032-46FD-A7C1-8B535D4B08B8}"/>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1" name="Left Arrow 1">
          <a:hlinkClick xmlns:r="http://schemas.openxmlformats.org/officeDocument/2006/relationships" r:id="rId1"/>
          <a:extLst>
            <a:ext uri="{FF2B5EF4-FFF2-40B4-BE49-F238E27FC236}">
              <a16:creationId xmlns:a16="http://schemas.microsoft.com/office/drawing/2014/main" id="{93AA2465-0AD5-475F-8C10-65F68FA2FC99}"/>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2" name="Left Arrow 1">
          <a:hlinkClick xmlns:r="http://schemas.openxmlformats.org/officeDocument/2006/relationships" r:id="rId1"/>
          <a:extLst>
            <a:ext uri="{FF2B5EF4-FFF2-40B4-BE49-F238E27FC236}">
              <a16:creationId xmlns:a16="http://schemas.microsoft.com/office/drawing/2014/main" id="{B2E8F412-2B9D-4415-9B09-7BB84D36B8AA}"/>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3" name="Left Arrow 1">
          <a:hlinkClick xmlns:r="http://schemas.openxmlformats.org/officeDocument/2006/relationships" r:id="rId1"/>
          <a:extLst>
            <a:ext uri="{FF2B5EF4-FFF2-40B4-BE49-F238E27FC236}">
              <a16:creationId xmlns:a16="http://schemas.microsoft.com/office/drawing/2014/main" id="{63227BE7-CB18-4E5F-BA3E-522A3B6A65A2}"/>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4" name="Left Arrow 1">
          <a:hlinkClick xmlns:r="http://schemas.openxmlformats.org/officeDocument/2006/relationships" r:id="rId1"/>
          <a:extLst>
            <a:ext uri="{FF2B5EF4-FFF2-40B4-BE49-F238E27FC236}">
              <a16:creationId xmlns:a16="http://schemas.microsoft.com/office/drawing/2014/main" id="{36B72F03-4D27-4BA0-BAFB-3F7C70C4C6AE}"/>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5" name="Left Arrow 1">
          <a:hlinkClick xmlns:r="http://schemas.openxmlformats.org/officeDocument/2006/relationships" r:id="rId1"/>
          <a:extLst>
            <a:ext uri="{FF2B5EF4-FFF2-40B4-BE49-F238E27FC236}">
              <a16:creationId xmlns:a16="http://schemas.microsoft.com/office/drawing/2014/main" id="{80324723-BF40-49A6-8832-988AE26D65EE}"/>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6" name="Left Arrow 1">
          <a:hlinkClick xmlns:r="http://schemas.openxmlformats.org/officeDocument/2006/relationships" r:id="rId1"/>
          <a:extLst>
            <a:ext uri="{FF2B5EF4-FFF2-40B4-BE49-F238E27FC236}">
              <a16:creationId xmlns:a16="http://schemas.microsoft.com/office/drawing/2014/main" id="{6AEB4155-E781-4FFA-9EAF-2970D10D55F9}"/>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7" name="Left Arrow 1">
          <a:hlinkClick xmlns:r="http://schemas.openxmlformats.org/officeDocument/2006/relationships" r:id="rId1"/>
          <a:extLst>
            <a:ext uri="{FF2B5EF4-FFF2-40B4-BE49-F238E27FC236}">
              <a16:creationId xmlns:a16="http://schemas.microsoft.com/office/drawing/2014/main" id="{54B176C7-A6E5-405B-B968-EDEAC6A4D446}"/>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8" name="Left Arrow 1">
          <a:hlinkClick xmlns:r="http://schemas.openxmlformats.org/officeDocument/2006/relationships" r:id="rId1"/>
          <a:extLst>
            <a:ext uri="{FF2B5EF4-FFF2-40B4-BE49-F238E27FC236}">
              <a16:creationId xmlns:a16="http://schemas.microsoft.com/office/drawing/2014/main" id="{5939D296-A104-4501-BC4C-1BD6C01F9127}"/>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9" name="Left Arrow 1">
          <a:hlinkClick xmlns:r="http://schemas.openxmlformats.org/officeDocument/2006/relationships" r:id="rId1"/>
          <a:extLst>
            <a:ext uri="{FF2B5EF4-FFF2-40B4-BE49-F238E27FC236}">
              <a16:creationId xmlns:a16="http://schemas.microsoft.com/office/drawing/2014/main" id="{AACC59D3-D0FD-4A17-AC68-78DC77DB6EB8}"/>
            </a:ext>
          </a:extLst>
        </xdr:cNvPr>
        <xdr:cNvSpPr/>
      </xdr:nvSpPr>
      <xdr:spPr>
        <a:xfrm>
          <a:off x="0" y="103860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1304926</xdr:colOff>
      <xdr:row>39</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524B7FA-B12E-47EA-AC01-FA58B2CB83FF}"/>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8EE13B24-4C1D-4C34-A2FB-04884193A53B}"/>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3DC9BF50-B54F-4BDF-9DAA-57A54216AE78}"/>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596EB0E6-8C07-415A-9A00-E600183AD5F1}"/>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321579DE-9A7F-4E7D-9758-0148C94AD933}"/>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01A6990-6914-4B97-91CD-7E3FB87B32A2}"/>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440F528D-68CB-4061-A82E-2C344CAABB86}"/>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1A05DAD8-ADC1-47DB-8DDB-3D4EC89A58CF}"/>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67906231-1AEC-44ED-9273-08845BC4FDCA}"/>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95B30D24-7212-476A-AE48-1A8F1B294915}"/>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1F0410A6-9E54-451E-8C26-85803B97F4BF}"/>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E1CD5460-5596-4815-83E5-D12B2F6FFC90}"/>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2AF72165-B2AE-41BC-844E-CFC994815314}"/>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35D98B06-753C-4316-93B2-06F709A2595E}"/>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A613E72E-6934-4E63-A835-D9806E886864}"/>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C49E7D60-9915-4E69-B24B-5638A6A374B8}"/>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8" name="Left Arrow 1">
          <a:hlinkClick xmlns:r="http://schemas.openxmlformats.org/officeDocument/2006/relationships" r:id="rId1"/>
          <a:extLst>
            <a:ext uri="{FF2B5EF4-FFF2-40B4-BE49-F238E27FC236}">
              <a16:creationId xmlns:a16="http://schemas.microsoft.com/office/drawing/2014/main" id="{61EE5F0F-14D6-415B-A966-C2F6781CDDDA}"/>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9" name="Left Arrow 1">
          <a:hlinkClick xmlns:r="http://schemas.openxmlformats.org/officeDocument/2006/relationships" r:id="rId1"/>
          <a:extLst>
            <a:ext uri="{FF2B5EF4-FFF2-40B4-BE49-F238E27FC236}">
              <a16:creationId xmlns:a16="http://schemas.microsoft.com/office/drawing/2014/main" id="{32D1E2AE-B8FF-49BF-A217-5DE6E9E66444}"/>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20" name="Left Arrow 1">
          <a:hlinkClick xmlns:r="http://schemas.openxmlformats.org/officeDocument/2006/relationships" r:id="rId1"/>
          <a:extLst>
            <a:ext uri="{FF2B5EF4-FFF2-40B4-BE49-F238E27FC236}">
              <a16:creationId xmlns:a16="http://schemas.microsoft.com/office/drawing/2014/main" id="{2D68EE63-E14B-4F75-9D5D-EB96165C7A66}"/>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21" name="Left Arrow 1">
          <a:hlinkClick xmlns:r="http://schemas.openxmlformats.org/officeDocument/2006/relationships" r:id="rId1"/>
          <a:extLst>
            <a:ext uri="{FF2B5EF4-FFF2-40B4-BE49-F238E27FC236}">
              <a16:creationId xmlns:a16="http://schemas.microsoft.com/office/drawing/2014/main" id="{DCDE9B3D-B5CB-4F66-BE2D-3AFA95B5CD37}"/>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22" name="Left Arrow 1">
          <a:hlinkClick xmlns:r="http://schemas.openxmlformats.org/officeDocument/2006/relationships" r:id="rId1"/>
          <a:extLst>
            <a:ext uri="{FF2B5EF4-FFF2-40B4-BE49-F238E27FC236}">
              <a16:creationId xmlns:a16="http://schemas.microsoft.com/office/drawing/2014/main" id="{914F3119-6711-4FF3-B223-161C3866AB5E}"/>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23" name="Left Arrow 1">
          <a:hlinkClick xmlns:r="http://schemas.openxmlformats.org/officeDocument/2006/relationships" r:id="rId1"/>
          <a:extLst>
            <a:ext uri="{FF2B5EF4-FFF2-40B4-BE49-F238E27FC236}">
              <a16:creationId xmlns:a16="http://schemas.microsoft.com/office/drawing/2014/main" id="{DAE9AFEE-E874-4AB0-B655-2BA9709684A3}"/>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24" name="Left Arrow 1">
          <a:hlinkClick xmlns:r="http://schemas.openxmlformats.org/officeDocument/2006/relationships" r:id="rId1"/>
          <a:extLst>
            <a:ext uri="{FF2B5EF4-FFF2-40B4-BE49-F238E27FC236}">
              <a16:creationId xmlns:a16="http://schemas.microsoft.com/office/drawing/2014/main" id="{566E601A-65E3-4BDF-A460-7A11A336906C}"/>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25" name="Left Arrow 1">
          <a:hlinkClick xmlns:r="http://schemas.openxmlformats.org/officeDocument/2006/relationships" r:id="rId1"/>
          <a:extLst>
            <a:ext uri="{FF2B5EF4-FFF2-40B4-BE49-F238E27FC236}">
              <a16:creationId xmlns:a16="http://schemas.microsoft.com/office/drawing/2014/main" id="{319D7988-FF29-4116-BD85-12CC3304BDFC}"/>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26" name="Left Arrow 1">
          <a:hlinkClick xmlns:r="http://schemas.openxmlformats.org/officeDocument/2006/relationships" r:id="rId1"/>
          <a:extLst>
            <a:ext uri="{FF2B5EF4-FFF2-40B4-BE49-F238E27FC236}">
              <a16:creationId xmlns:a16="http://schemas.microsoft.com/office/drawing/2014/main" id="{3F4A5BC1-5719-413A-AB9C-BF5A37AD9381}"/>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27" name="Left Arrow 1">
          <a:hlinkClick xmlns:r="http://schemas.openxmlformats.org/officeDocument/2006/relationships" r:id="rId1"/>
          <a:extLst>
            <a:ext uri="{FF2B5EF4-FFF2-40B4-BE49-F238E27FC236}">
              <a16:creationId xmlns:a16="http://schemas.microsoft.com/office/drawing/2014/main" id="{6DFF0635-5747-49BA-998D-DD5B4950C1A6}"/>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28" name="Left Arrow 1">
          <a:hlinkClick xmlns:r="http://schemas.openxmlformats.org/officeDocument/2006/relationships" r:id="rId1"/>
          <a:extLst>
            <a:ext uri="{FF2B5EF4-FFF2-40B4-BE49-F238E27FC236}">
              <a16:creationId xmlns:a16="http://schemas.microsoft.com/office/drawing/2014/main" id="{8F327833-C623-47A0-8BDD-9ACF83C15E61}"/>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29" name="Left Arrow 1">
          <a:hlinkClick xmlns:r="http://schemas.openxmlformats.org/officeDocument/2006/relationships" r:id="rId1"/>
          <a:extLst>
            <a:ext uri="{FF2B5EF4-FFF2-40B4-BE49-F238E27FC236}">
              <a16:creationId xmlns:a16="http://schemas.microsoft.com/office/drawing/2014/main" id="{DA484D5A-3E2A-43A5-B0C7-7941C0A69330}"/>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30" name="Left Arrow 1">
          <a:hlinkClick xmlns:r="http://schemas.openxmlformats.org/officeDocument/2006/relationships" r:id="rId1"/>
          <a:extLst>
            <a:ext uri="{FF2B5EF4-FFF2-40B4-BE49-F238E27FC236}">
              <a16:creationId xmlns:a16="http://schemas.microsoft.com/office/drawing/2014/main" id="{DA5DAFAB-81E9-40B4-8E98-EEA94B09C8F5}"/>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31" name="Left Arrow 1">
          <a:hlinkClick xmlns:r="http://schemas.openxmlformats.org/officeDocument/2006/relationships" r:id="rId1"/>
          <a:extLst>
            <a:ext uri="{FF2B5EF4-FFF2-40B4-BE49-F238E27FC236}">
              <a16:creationId xmlns:a16="http://schemas.microsoft.com/office/drawing/2014/main" id="{BA7DD57B-66FE-4948-9B73-6E5C7E9DD3B6}"/>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32" name="Left Arrow 1">
          <a:hlinkClick xmlns:r="http://schemas.openxmlformats.org/officeDocument/2006/relationships" r:id="rId1"/>
          <a:extLst>
            <a:ext uri="{FF2B5EF4-FFF2-40B4-BE49-F238E27FC236}">
              <a16:creationId xmlns:a16="http://schemas.microsoft.com/office/drawing/2014/main" id="{85F04E3A-EB0B-450B-915A-F2305EA169AE}"/>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33" name="Left Arrow 1">
          <a:hlinkClick xmlns:r="http://schemas.openxmlformats.org/officeDocument/2006/relationships" r:id="rId1"/>
          <a:extLst>
            <a:ext uri="{FF2B5EF4-FFF2-40B4-BE49-F238E27FC236}">
              <a16:creationId xmlns:a16="http://schemas.microsoft.com/office/drawing/2014/main" id="{00E92D5D-9C50-4E51-9349-CD1926614A6E}"/>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34" name="Left Arrow 1">
          <a:hlinkClick xmlns:r="http://schemas.openxmlformats.org/officeDocument/2006/relationships" r:id="rId1"/>
          <a:extLst>
            <a:ext uri="{FF2B5EF4-FFF2-40B4-BE49-F238E27FC236}">
              <a16:creationId xmlns:a16="http://schemas.microsoft.com/office/drawing/2014/main" id="{FAE846B6-4D8D-40B7-8FC9-F4922DA90345}"/>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35" name="Left Arrow 1">
          <a:hlinkClick xmlns:r="http://schemas.openxmlformats.org/officeDocument/2006/relationships" r:id="rId1"/>
          <a:extLst>
            <a:ext uri="{FF2B5EF4-FFF2-40B4-BE49-F238E27FC236}">
              <a16:creationId xmlns:a16="http://schemas.microsoft.com/office/drawing/2014/main" id="{24E785EA-061C-4E75-938D-A77B0A74510C}"/>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36" name="Left Arrow 1">
          <a:hlinkClick xmlns:r="http://schemas.openxmlformats.org/officeDocument/2006/relationships" r:id="rId1"/>
          <a:extLst>
            <a:ext uri="{FF2B5EF4-FFF2-40B4-BE49-F238E27FC236}">
              <a16:creationId xmlns:a16="http://schemas.microsoft.com/office/drawing/2014/main" id="{95A3E0F0-83E3-47C1-BEE1-8726DBAD2097}"/>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37" name="Left Arrow 1">
          <a:hlinkClick xmlns:r="http://schemas.openxmlformats.org/officeDocument/2006/relationships" r:id="rId1"/>
          <a:extLst>
            <a:ext uri="{FF2B5EF4-FFF2-40B4-BE49-F238E27FC236}">
              <a16:creationId xmlns:a16="http://schemas.microsoft.com/office/drawing/2014/main" id="{2EDF478D-664D-4124-9B83-5D6B18B3A59D}"/>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38" name="Left Arrow 1">
          <a:hlinkClick xmlns:r="http://schemas.openxmlformats.org/officeDocument/2006/relationships" r:id="rId1"/>
          <a:extLst>
            <a:ext uri="{FF2B5EF4-FFF2-40B4-BE49-F238E27FC236}">
              <a16:creationId xmlns:a16="http://schemas.microsoft.com/office/drawing/2014/main" id="{DB454A0E-A767-4F89-833A-C73C8013B89C}"/>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39" name="Left Arrow 1">
          <a:hlinkClick xmlns:r="http://schemas.openxmlformats.org/officeDocument/2006/relationships" r:id="rId1"/>
          <a:extLst>
            <a:ext uri="{FF2B5EF4-FFF2-40B4-BE49-F238E27FC236}">
              <a16:creationId xmlns:a16="http://schemas.microsoft.com/office/drawing/2014/main" id="{26B55A06-EFBD-4F65-8D78-DCE7E2A9E8FB}"/>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40" name="Left Arrow 1">
          <a:hlinkClick xmlns:r="http://schemas.openxmlformats.org/officeDocument/2006/relationships" r:id="rId1"/>
          <a:extLst>
            <a:ext uri="{FF2B5EF4-FFF2-40B4-BE49-F238E27FC236}">
              <a16:creationId xmlns:a16="http://schemas.microsoft.com/office/drawing/2014/main" id="{E766D6E1-B6B3-4B54-9DAE-CA6BF1695495}"/>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41" name="Left Arrow 1">
          <a:hlinkClick xmlns:r="http://schemas.openxmlformats.org/officeDocument/2006/relationships" r:id="rId1"/>
          <a:extLst>
            <a:ext uri="{FF2B5EF4-FFF2-40B4-BE49-F238E27FC236}">
              <a16:creationId xmlns:a16="http://schemas.microsoft.com/office/drawing/2014/main" id="{771181DD-EAF8-495A-9697-BD82D479BAA6}"/>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42" name="Left Arrow 1">
          <a:hlinkClick xmlns:r="http://schemas.openxmlformats.org/officeDocument/2006/relationships" r:id="rId1"/>
          <a:extLst>
            <a:ext uri="{FF2B5EF4-FFF2-40B4-BE49-F238E27FC236}">
              <a16:creationId xmlns:a16="http://schemas.microsoft.com/office/drawing/2014/main" id="{BAC4A4DB-0D56-4901-AE93-CDED898ABA39}"/>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43" name="Left Arrow 1">
          <a:hlinkClick xmlns:r="http://schemas.openxmlformats.org/officeDocument/2006/relationships" r:id="rId1"/>
          <a:extLst>
            <a:ext uri="{FF2B5EF4-FFF2-40B4-BE49-F238E27FC236}">
              <a16:creationId xmlns:a16="http://schemas.microsoft.com/office/drawing/2014/main" id="{BCB9BCA8-F404-489B-AB54-5071705FF5FA}"/>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44" name="Left Arrow 1">
          <a:hlinkClick xmlns:r="http://schemas.openxmlformats.org/officeDocument/2006/relationships" r:id="rId1"/>
          <a:extLst>
            <a:ext uri="{FF2B5EF4-FFF2-40B4-BE49-F238E27FC236}">
              <a16:creationId xmlns:a16="http://schemas.microsoft.com/office/drawing/2014/main" id="{B8662974-62F9-4C58-9A91-56F9710B2A3B}"/>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45" name="Left Arrow 1">
          <a:hlinkClick xmlns:r="http://schemas.openxmlformats.org/officeDocument/2006/relationships" r:id="rId1"/>
          <a:extLst>
            <a:ext uri="{FF2B5EF4-FFF2-40B4-BE49-F238E27FC236}">
              <a16:creationId xmlns:a16="http://schemas.microsoft.com/office/drawing/2014/main" id="{2986C0E2-4072-46E7-BF4C-CF41C60F9527}"/>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46" name="Left Arrow 1">
          <a:hlinkClick xmlns:r="http://schemas.openxmlformats.org/officeDocument/2006/relationships" r:id="rId1"/>
          <a:extLst>
            <a:ext uri="{FF2B5EF4-FFF2-40B4-BE49-F238E27FC236}">
              <a16:creationId xmlns:a16="http://schemas.microsoft.com/office/drawing/2014/main" id="{C30E9395-7125-489E-86CF-20701D653856}"/>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47" name="Left Arrow 1">
          <a:hlinkClick xmlns:r="http://schemas.openxmlformats.org/officeDocument/2006/relationships" r:id="rId1"/>
          <a:extLst>
            <a:ext uri="{FF2B5EF4-FFF2-40B4-BE49-F238E27FC236}">
              <a16:creationId xmlns:a16="http://schemas.microsoft.com/office/drawing/2014/main" id="{8E69F5C4-6083-49D7-8CE3-7A00B11FCC9B}"/>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48" name="Left Arrow 1">
          <a:hlinkClick xmlns:r="http://schemas.openxmlformats.org/officeDocument/2006/relationships" r:id="rId1"/>
          <a:extLst>
            <a:ext uri="{FF2B5EF4-FFF2-40B4-BE49-F238E27FC236}">
              <a16:creationId xmlns:a16="http://schemas.microsoft.com/office/drawing/2014/main" id="{ACC097D2-9517-4A1A-8FAC-E42907D00427}"/>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49" name="Left Arrow 1">
          <a:hlinkClick xmlns:r="http://schemas.openxmlformats.org/officeDocument/2006/relationships" r:id="rId1"/>
          <a:extLst>
            <a:ext uri="{FF2B5EF4-FFF2-40B4-BE49-F238E27FC236}">
              <a16:creationId xmlns:a16="http://schemas.microsoft.com/office/drawing/2014/main" id="{7D491BBD-5EF3-437B-BADE-5FE05C90D199}"/>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50" name="Left Arrow 1">
          <a:hlinkClick xmlns:r="http://schemas.openxmlformats.org/officeDocument/2006/relationships" r:id="rId1"/>
          <a:extLst>
            <a:ext uri="{FF2B5EF4-FFF2-40B4-BE49-F238E27FC236}">
              <a16:creationId xmlns:a16="http://schemas.microsoft.com/office/drawing/2014/main" id="{5C0E8E54-2F38-4ACF-88B0-479B8EC4F630}"/>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51" name="Left Arrow 1">
          <a:hlinkClick xmlns:r="http://schemas.openxmlformats.org/officeDocument/2006/relationships" r:id="rId1"/>
          <a:extLst>
            <a:ext uri="{FF2B5EF4-FFF2-40B4-BE49-F238E27FC236}">
              <a16:creationId xmlns:a16="http://schemas.microsoft.com/office/drawing/2014/main" id="{31926A1A-AA21-4AA7-8109-3DF35A250D96}"/>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52" name="Left Arrow 1">
          <a:hlinkClick xmlns:r="http://schemas.openxmlformats.org/officeDocument/2006/relationships" r:id="rId1"/>
          <a:extLst>
            <a:ext uri="{FF2B5EF4-FFF2-40B4-BE49-F238E27FC236}">
              <a16:creationId xmlns:a16="http://schemas.microsoft.com/office/drawing/2014/main" id="{85B19D3D-57D8-486E-98F6-36CDAC282AB8}"/>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53" name="Left Arrow 1">
          <a:hlinkClick xmlns:r="http://schemas.openxmlformats.org/officeDocument/2006/relationships" r:id="rId1"/>
          <a:extLst>
            <a:ext uri="{FF2B5EF4-FFF2-40B4-BE49-F238E27FC236}">
              <a16:creationId xmlns:a16="http://schemas.microsoft.com/office/drawing/2014/main" id="{C70A5072-AE03-41E5-9E83-98371497F0D3}"/>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54" name="Left Arrow 1">
          <a:hlinkClick xmlns:r="http://schemas.openxmlformats.org/officeDocument/2006/relationships" r:id="rId1"/>
          <a:extLst>
            <a:ext uri="{FF2B5EF4-FFF2-40B4-BE49-F238E27FC236}">
              <a16:creationId xmlns:a16="http://schemas.microsoft.com/office/drawing/2014/main" id="{C3A0D7C0-B1CB-4BBB-8DCD-0E647B4B71AD}"/>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55" name="Left Arrow 1">
          <a:hlinkClick xmlns:r="http://schemas.openxmlformats.org/officeDocument/2006/relationships" r:id="rId1"/>
          <a:extLst>
            <a:ext uri="{FF2B5EF4-FFF2-40B4-BE49-F238E27FC236}">
              <a16:creationId xmlns:a16="http://schemas.microsoft.com/office/drawing/2014/main" id="{89BCABD6-1455-4556-AB4D-163B7BF76C77}"/>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56" name="Left Arrow 1">
          <a:hlinkClick xmlns:r="http://schemas.openxmlformats.org/officeDocument/2006/relationships" r:id="rId1"/>
          <a:extLst>
            <a:ext uri="{FF2B5EF4-FFF2-40B4-BE49-F238E27FC236}">
              <a16:creationId xmlns:a16="http://schemas.microsoft.com/office/drawing/2014/main" id="{12CEA0C7-D506-47C7-B7A5-5D4C930706F2}"/>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57" name="Left Arrow 1">
          <a:hlinkClick xmlns:r="http://schemas.openxmlformats.org/officeDocument/2006/relationships" r:id="rId1"/>
          <a:extLst>
            <a:ext uri="{FF2B5EF4-FFF2-40B4-BE49-F238E27FC236}">
              <a16:creationId xmlns:a16="http://schemas.microsoft.com/office/drawing/2014/main" id="{CF1E8C0E-4986-43F5-BF9F-DAA581670BF2}"/>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58" name="Left Arrow 1">
          <a:hlinkClick xmlns:r="http://schemas.openxmlformats.org/officeDocument/2006/relationships" r:id="rId1"/>
          <a:extLst>
            <a:ext uri="{FF2B5EF4-FFF2-40B4-BE49-F238E27FC236}">
              <a16:creationId xmlns:a16="http://schemas.microsoft.com/office/drawing/2014/main" id="{63ED692C-D203-4E99-8DE0-00581EF96111}"/>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59" name="Left Arrow 1">
          <a:hlinkClick xmlns:r="http://schemas.openxmlformats.org/officeDocument/2006/relationships" r:id="rId1"/>
          <a:extLst>
            <a:ext uri="{FF2B5EF4-FFF2-40B4-BE49-F238E27FC236}">
              <a16:creationId xmlns:a16="http://schemas.microsoft.com/office/drawing/2014/main" id="{29A5B81A-AFC1-462F-8D71-A0217B1434A7}"/>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60" name="Left Arrow 1">
          <a:hlinkClick xmlns:r="http://schemas.openxmlformats.org/officeDocument/2006/relationships" r:id="rId1"/>
          <a:extLst>
            <a:ext uri="{FF2B5EF4-FFF2-40B4-BE49-F238E27FC236}">
              <a16:creationId xmlns:a16="http://schemas.microsoft.com/office/drawing/2014/main" id="{8C199054-4B44-4DA2-B931-714310ABBA38}"/>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61" name="Left Arrow 1">
          <a:hlinkClick xmlns:r="http://schemas.openxmlformats.org/officeDocument/2006/relationships" r:id="rId1"/>
          <a:extLst>
            <a:ext uri="{FF2B5EF4-FFF2-40B4-BE49-F238E27FC236}">
              <a16:creationId xmlns:a16="http://schemas.microsoft.com/office/drawing/2014/main" id="{A75FAB2C-61D3-4D7D-9D6C-2A48BEE2BA99}"/>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62" name="Left Arrow 1">
          <a:hlinkClick xmlns:r="http://schemas.openxmlformats.org/officeDocument/2006/relationships" r:id="rId1"/>
          <a:extLst>
            <a:ext uri="{FF2B5EF4-FFF2-40B4-BE49-F238E27FC236}">
              <a16:creationId xmlns:a16="http://schemas.microsoft.com/office/drawing/2014/main" id="{D35ECCD1-A705-410D-9BF1-D4DDC9AF3073}"/>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63" name="Left Arrow 1">
          <a:hlinkClick xmlns:r="http://schemas.openxmlformats.org/officeDocument/2006/relationships" r:id="rId1"/>
          <a:extLst>
            <a:ext uri="{FF2B5EF4-FFF2-40B4-BE49-F238E27FC236}">
              <a16:creationId xmlns:a16="http://schemas.microsoft.com/office/drawing/2014/main" id="{17835E79-06EF-4B2A-9B71-355E70994A5B}"/>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64" name="Left Arrow 1">
          <a:hlinkClick xmlns:r="http://schemas.openxmlformats.org/officeDocument/2006/relationships" r:id="rId1"/>
          <a:extLst>
            <a:ext uri="{FF2B5EF4-FFF2-40B4-BE49-F238E27FC236}">
              <a16:creationId xmlns:a16="http://schemas.microsoft.com/office/drawing/2014/main" id="{C7E5CB37-88E4-4B3F-A3C0-BABFF836EAFD}"/>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65" name="Left Arrow 1">
          <a:hlinkClick xmlns:r="http://schemas.openxmlformats.org/officeDocument/2006/relationships" r:id="rId1"/>
          <a:extLst>
            <a:ext uri="{FF2B5EF4-FFF2-40B4-BE49-F238E27FC236}">
              <a16:creationId xmlns:a16="http://schemas.microsoft.com/office/drawing/2014/main" id="{3530E676-28B5-4B4B-B22F-B7E866CE6C1A}"/>
            </a:ext>
          </a:extLst>
        </xdr:cNvPr>
        <xdr:cNvSpPr/>
      </xdr:nvSpPr>
      <xdr:spPr>
        <a:xfrm>
          <a:off x="0" y="127330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1304926</xdr:colOff>
      <xdr:row>37</xdr:row>
      <xdr:rowOff>221875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0E40BCC-D196-4B8E-A1C4-E4213A674C00}"/>
            </a:ext>
          </a:extLst>
        </xdr:cNvPr>
        <xdr:cNvSpPr/>
      </xdr:nvSpPr>
      <xdr:spPr>
        <a:xfrm>
          <a:off x="0" y="9227820"/>
          <a:ext cx="1304926" cy="480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221875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5B8DEF9A-4793-4C82-8227-D23B8D904809}"/>
            </a:ext>
          </a:extLst>
        </xdr:cNvPr>
        <xdr:cNvSpPr/>
      </xdr:nvSpPr>
      <xdr:spPr>
        <a:xfrm>
          <a:off x="0" y="9227820"/>
          <a:ext cx="1304926" cy="480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81584</xdr:colOff>
      <xdr:row>33</xdr:row>
      <xdr:rowOff>173765</xdr:rowOff>
    </xdr:from>
    <xdr:to>
      <xdr:col>0</xdr:col>
      <xdr:colOff>1435230</xdr:colOff>
      <xdr:row>36</xdr:row>
      <xdr:rowOff>168137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3EFB388-E485-4D0E-AC19-74FEF9459AE5}"/>
            </a:ext>
          </a:extLst>
        </xdr:cNvPr>
        <xdr:cNvSpPr/>
      </xdr:nvSpPr>
      <xdr:spPr>
        <a:xfrm>
          <a:off x="81584" y="7428005"/>
          <a:ext cx="1353646" cy="37537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81584</xdr:colOff>
      <xdr:row>33</xdr:row>
      <xdr:rowOff>173765</xdr:rowOff>
    </xdr:from>
    <xdr:to>
      <xdr:col>0</xdr:col>
      <xdr:colOff>1435230</xdr:colOff>
      <xdr:row>36</xdr:row>
      <xdr:rowOff>168137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152B3279-5ADC-4D5B-A362-68F51B458CFB}"/>
            </a:ext>
          </a:extLst>
        </xdr:cNvPr>
        <xdr:cNvSpPr/>
      </xdr:nvSpPr>
      <xdr:spPr>
        <a:xfrm>
          <a:off x="81584" y="7428005"/>
          <a:ext cx="1353646" cy="37537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185</xdr:row>
      <xdr:rowOff>0</xdr:rowOff>
    </xdr:from>
    <xdr:to>
      <xdr:col>1</xdr:col>
      <xdr:colOff>180976</xdr:colOff>
      <xdr:row>187</xdr:row>
      <xdr:rowOff>117661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1DF4C34-D942-4B75-A951-B28786E6AC38}"/>
            </a:ext>
          </a:extLst>
        </xdr:cNvPr>
        <xdr:cNvSpPr/>
      </xdr:nvSpPr>
      <xdr:spPr>
        <a:xfrm>
          <a:off x="0" y="6774180"/>
          <a:ext cx="1339216" cy="49866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185</xdr:row>
      <xdr:rowOff>0</xdr:rowOff>
    </xdr:from>
    <xdr:to>
      <xdr:col>1</xdr:col>
      <xdr:colOff>180976</xdr:colOff>
      <xdr:row>187</xdr:row>
      <xdr:rowOff>117661</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C36D2CAD-51E7-4696-8DDA-3D4AF58203C8}"/>
            </a:ext>
          </a:extLst>
        </xdr:cNvPr>
        <xdr:cNvSpPr/>
      </xdr:nvSpPr>
      <xdr:spPr>
        <a:xfrm>
          <a:off x="0" y="6774180"/>
          <a:ext cx="1339216" cy="49866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33</xdr:row>
      <xdr:rowOff>0</xdr:rowOff>
    </xdr:from>
    <xdr:to>
      <xdr:col>0</xdr:col>
      <xdr:colOff>1304926</xdr:colOff>
      <xdr:row>35</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A3F1E21-99DD-44C4-B5BC-57618F5EBC85}"/>
            </a:ext>
          </a:extLst>
        </xdr:cNvPr>
        <xdr:cNvSpPr/>
      </xdr:nvSpPr>
      <xdr:spPr>
        <a:xfrm>
          <a:off x="0" y="68275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F769B383-6579-4DD1-BB2C-BCED1D7310A7}"/>
            </a:ext>
          </a:extLst>
        </xdr:cNvPr>
        <xdr:cNvSpPr/>
      </xdr:nvSpPr>
      <xdr:spPr>
        <a:xfrm>
          <a:off x="0" y="68275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DB988509-0AFF-454F-B454-09C0B575E564}"/>
            </a:ext>
          </a:extLst>
        </xdr:cNvPr>
        <xdr:cNvSpPr/>
      </xdr:nvSpPr>
      <xdr:spPr>
        <a:xfrm>
          <a:off x="0" y="68275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90D22025-DCDB-4EAC-9C0D-5AF2FF2E798B}"/>
            </a:ext>
          </a:extLst>
        </xdr:cNvPr>
        <xdr:cNvSpPr/>
      </xdr:nvSpPr>
      <xdr:spPr>
        <a:xfrm>
          <a:off x="0" y="68275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29A7FBD-C324-4E08-88D2-04F190AE2BFC}"/>
            </a:ext>
          </a:extLst>
        </xdr:cNvPr>
        <xdr:cNvSpPr/>
      </xdr:nvSpPr>
      <xdr:spPr>
        <a:xfrm>
          <a:off x="0" y="68275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31F40C57-6D12-455B-AC7C-7BF98D7BEE4C}"/>
            </a:ext>
          </a:extLst>
        </xdr:cNvPr>
        <xdr:cNvSpPr/>
      </xdr:nvSpPr>
      <xdr:spPr>
        <a:xfrm>
          <a:off x="0" y="68275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17E01A5F-1237-4B8C-A62E-B963AFE26FE2}"/>
            </a:ext>
          </a:extLst>
        </xdr:cNvPr>
        <xdr:cNvSpPr/>
      </xdr:nvSpPr>
      <xdr:spPr>
        <a:xfrm>
          <a:off x="0" y="68275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0ED22823-AB47-4D7D-BBB4-F03360F1993B}"/>
            </a:ext>
          </a:extLst>
        </xdr:cNvPr>
        <xdr:cNvSpPr/>
      </xdr:nvSpPr>
      <xdr:spPr>
        <a:xfrm>
          <a:off x="0" y="68275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60</xdr:row>
      <xdr:rowOff>0</xdr:rowOff>
    </xdr:from>
    <xdr:to>
      <xdr:col>0</xdr:col>
      <xdr:colOff>1304926</xdr:colOff>
      <xdr:row>62</xdr:row>
      <xdr:rowOff>40217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504E005-99F7-4FED-B940-0E436EF06399}"/>
            </a:ext>
          </a:extLst>
        </xdr:cNvPr>
        <xdr:cNvSpPr/>
      </xdr:nvSpPr>
      <xdr:spPr>
        <a:xfrm>
          <a:off x="0" y="11772900"/>
          <a:ext cx="1304926" cy="42121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208</xdr:row>
      <xdr:rowOff>0</xdr:rowOff>
    </xdr:from>
    <xdr:to>
      <xdr:col>1</xdr:col>
      <xdr:colOff>476251</xdr:colOff>
      <xdr:row>209</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A8CA0A9-DA02-43DD-9FA3-D63C60553914}"/>
            </a:ext>
          </a:extLst>
        </xdr:cNvPr>
        <xdr:cNvSpPr/>
      </xdr:nvSpPr>
      <xdr:spPr>
        <a:xfrm>
          <a:off x="0" y="5113020"/>
          <a:ext cx="1680211" cy="44958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177</xdr:row>
      <xdr:rowOff>0</xdr:rowOff>
    </xdr:from>
    <xdr:to>
      <xdr:col>1</xdr:col>
      <xdr:colOff>353719</xdr:colOff>
      <xdr:row>178</xdr:row>
      <xdr:rowOff>185053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15C0CBA-91D5-48DC-8227-BDEC96E9D721}"/>
            </a:ext>
          </a:extLst>
        </xdr:cNvPr>
        <xdr:cNvSpPr/>
      </xdr:nvSpPr>
      <xdr:spPr>
        <a:xfrm>
          <a:off x="0" y="9349740"/>
          <a:ext cx="1306219" cy="39841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38100</xdr:colOff>
      <xdr:row>180</xdr:row>
      <xdr:rowOff>87086</xdr:rowOff>
    </xdr:from>
    <xdr:to>
      <xdr:col>1</xdr:col>
      <xdr:colOff>328551</xdr:colOff>
      <xdr:row>182</xdr:row>
      <xdr:rowOff>70217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DB2A662-7D44-4911-9E15-269EB375E466}"/>
            </a:ext>
          </a:extLst>
        </xdr:cNvPr>
        <xdr:cNvSpPr/>
      </xdr:nvSpPr>
      <xdr:spPr>
        <a:xfrm>
          <a:off x="38100" y="11105606"/>
          <a:ext cx="1296291" cy="40985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34018</xdr:colOff>
      <xdr:row>177</xdr:row>
      <xdr:rowOff>96157</xdr:rowOff>
    </xdr:from>
    <xdr:to>
      <xdr:col>1</xdr:col>
      <xdr:colOff>678873</xdr:colOff>
      <xdr:row>179</xdr:row>
      <xdr:rowOff>78548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0DF6E62-6130-4B0A-A349-CCBD4C212C7F}"/>
            </a:ext>
          </a:extLst>
        </xdr:cNvPr>
        <xdr:cNvSpPr/>
      </xdr:nvSpPr>
      <xdr:spPr>
        <a:xfrm>
          <a:off x="34018" y="10736448"/>
          <a:ext cx="1282164" cy="39802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13855</xdr:colOff>
      <xdr:row>47</xdr:row>
      <xdr:rowOff>78798</xdr:rowOff>
    </xdr:from>
    <xdr:to>
      <xdr:col>0</xdr:col>
      <xdr:colOff>1280733</xdr:colOff>
      <xdr:row>48</xdr:row>
      <xdr:rowOff>233178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DE4A51F-EA68-4B44-917D-463579A273F4}"/>
            </a:ext>
          </a:extLst>
        </xdr:cNvPr>
        <xdr:cNvSpPr/>
      </xdr:nvSpPr>
      <xdr:spPr>
        <a:xfrm>
          <a:off x="13855" y="11859318"/>
          <a:ext cx="1266878" cy="4058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26</xdr:row>
      <xdr:rowOff>0</xdr:rowOff>
    </xdr:from>
    <xdr:to>
      <xdr:col>0</xdr:col>
      <xdr:colOff>1273495</xdr:colOff>
      <xdr:row>27</xdr:row>
      <xdr:rowOff>189344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9D88268-5ABE-42CF-9225-6749ED4FFBE6}"/>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158914B4-17A0-41D4-AEC2-F3DF2CDFE433}"/>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BDCEF3EF-BAE3-4CE2-8BB2-73FFB8908FF5}"/>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399C46DD-4ED7-4786-9E11-147D975FE4A3}"/>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6B31CB25-419A-41E2-9CF6-5BB644E9F018}"/>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F6FB0E9-5978-482A-B2AB-0D1CE952E3CB}"/>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C0FCF30-1037-4387-9586-ED099B44D911}"/>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0572CFDB-0262-4E40-8AA7-82F4917F555B}"/>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D1E940FD-B5D8-429E-A519-8868B7A36AE3}"/>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211B214A-7C5F-41BE-BA29-1CEB54CE59A8}"/>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6E756179-A699-49C8-941A-E7A4F077E1A5}"/>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3A1F9F22-1A61-4032-9B45-5741B86F4238}"/>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B9C30B85-756A-4CE4-982A-4F2644AEE06E}"/>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0BE24181-8781-4F3E-92B9-8E3A1ECD7A69}"/>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B47557B2-DE85-48AA-88DA-FA322C41D73E}"/>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B059B2B2-95F7-4629-B153-ED0689956EF3}"/>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18" name="Left Arrow 1">
          <a:hlinkClick xmlns:r="http://schemas.openxmlformats.org/officeDocument/2006/relationships" r:id="rId1"/>
          <a:extLst>
            <a:ext uri="{FF2B5EF4-FFF2-40B4-BE49-F238E27FC236}">
              <a16:creationId xmlns:a16="http://schemas.microsoft.com/office/drawing/2014/main" id="{DE7DCD7F-50D2-4FDB-91A4-D7FFF305AB22}"/>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19" name="Left Arrow 1">
          <a:hlinkClick xmlns:r="http://schemas.openxmlformats.org/officeDocument/2006/relationships" r:id="rId1"/>
          <a:extLst>
            <a:ext uri="{FF2B5EF4-FFF2-40B4-BE49-F238E27FC236}">
              <a16:creationId xmlns:a16="http://schemas.microsoft.com/office/drawing/2014/main" id="{EB6BBE51-D070-4968-9E39-D65B079077B2}"/>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20" name="Left Arrow 1">
          <a:hlinkClick xmlns:r="http://schemas.openxmlformats.org/officeDocument/2006/relationships" r:id="rId1"/>
          <a:extLst>
            <a:ext uri="{FF2B5EF4-FFF2-40B4-BE49-F238E27FC236}">
              <a16:creationId xmlns:a16="http://schemas.microsoft.com/office/drawing/2014/main" id="{80C9C316-9115-4898-83D4-71E5C12773DA}"/>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21" name="Left Arrow 1">
          <a:hlinkClick xmlns:r="http://schemas.openxmlformats.org/officeDocument/2006/relationships" r:id="rId1"/>
          <a:extLst>
            <a:ext uri="{FF2B5EF4-FFF2-40B4-BE49-F238E27FC236}">
              <a16:creationId xmlns:a16="http://schemas.microsoft.com/office/drawing/2014/main" id="{67BD5E92-222B-4221-A147-2DEA41B91CFF}"/>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22" name="Left Arrow 1">
          <a:hlinkClick xmlns:r="http://schemas.openxmlformats.org/officeDocument/2006/relationships" r:id="rId1"/>
          <a:extLst>
            <a:ext uri="{FF2B5EF4-FFF2-40B4-BE49-F238E27FC236}">
              <a16:creationId xmlns:a16="http://schemas.microsoft.com/office/drawing/2014/main" id="{59DDB17B-6D7E-49B9-A5B2-C81416B789C4}"/>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23" name="Left Arrow 1">
          <a:hlinkClick xmlns:r="http://schemas.openxmlformats.org/officeDocument/2006/relationships" r:id="rId1"/>
          <a:extLst>
            <a:ext uri="{FF2B5EF4-FFF2-40B4-BE49-F238E27FC236}">
              <a16:creationId xmlns:a16="http://schemas.microsoft.com/office/drawing/2014/main" id="{88AAAD29-BA23-4BA3-BA38-389F1B2D4614}"/>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24" name="Left Arrow 1">
          <a:hlinkClick xmlns:r="http://schemas.openxmlformats.org/officeDocument/2006/relationships" r:id="rId1"/>
          <a:extLst>
            <a:ext uri="{FF2B5EF4-FFF2-40B4-BE49-F238E27FC236}">
              <a16:creationId xmlns:a16="http://schemas.microsoft.com/office/drawing/2014/main" id="{59EA0DB0-DA31-4061-A6CC-B81656C8B4A8}"/>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25" name="Left Arrow 1">
          <a:hlinkClick xmlns:r="http://schemas.openxmlformats.org/officeDocument/2006/relationships" r:id="rId1"/>
          <a:extLst>
            <a:ext uri="{FF2B5EF4-FFF2-40B4-BE49-F238E27FC236}">
              <a16:creationId xmlns:a16="http://schemas.microsoft.com/office/drawing/2014/main" id="{81FDD2D0-6C87-410F-B972-9B8ED6F3DD4A}"/>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26" name="Left Arrow 1">
          <a:hlinkClick xmlns:r="http://schemas.openxmlformats.org/officeDocument/2006/relationships" r:id="rId1"/>
          <a:extLst>
            <a:ext uri="{FF2B5EF4-FFF2-40B4-BE49-F238E27FC236}">
              <a16:creationId xmlns:a16="http://schemas.microsoft.com/office/drawing/2014/main" id="{528DC3D0-5AE7-4D26-BC7C-D4BE790A537A}"/>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27" name="Left Arrow 1">
          <a:hlinkClick xmlns:r="http://schemas.openxmlformats.org/officeDocument/2006/relationships" r:id="rId1"/>
          <a:extLst>
            <a:ext uri="{FF2B5EF4-FFF2-40B4-BE49-F238E27FC236}">
              <a16:creationId xmlns:a16="http://schemas.microsoft.com/office/drawing/2014/main" id="{2479DF19-3924-412D-8DF5-11F2306D9366}"/>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28" name="Left Arrow 1">
          <a:hlinkClick xmlns:r="http://schemas.openxmlformats.org/officeDocument/2006/relationships" r:id="rId1"/>
          <a:extLst>
            <a:ext uri="{FF2B5EF4-FFF2-40B4-BE49-F238E27FC236}">
              <a16:creationId xmlns:a16="http://schemas.microsoft.com/office/drawing/2014/main" id="{7BEE8417-A7C1-4155-A917-83A73EA5E7BB}"/>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29" name="Left Arrow 1">
          <a:hlinkClick xmlns:r="http://schemas.openxmlformats.org/officeDocument/2006/relationships" r:id="rId1"/>
          <a:extLst>
            <a:ext uri="{FF2B5EF4-FFF2-40B4-BE49-F238E27FC236}">
              <a16:creationId xmlns:a16="http://schemas.microsoft.com/office/drawing/2014/main" id="{67903278-BA98-4F1F-917C-D936CB830E12}"/>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30" name="Left Arrow 1">
          <a:hlinkClick xmlns:r="http://schemas.openxmlformats.org/officeDocument/2006/relationships" r:id="rId1"/>
          <a:extLst>
            <a:ext uri="{FF2B5EF4-FFF2-40B4-BE49-F238E27FC236}">
              <a16:creationId xmlns:a16="http://schemas.microsoft.com/office/drawing/2014/main" id="{056D57B4-B601-4E34-8E26-E5E6EA6026B9}"/>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31" name="Left Arrow 1">
          <a:hlinkClick xmlns:r="http://schemas.openxmlformats.org/officeDocument/2006/relationships" r:id="rId1"/>
          <a:extLst>
            <a:ext uri="{FF2B5EF4-FFF2-40B4-BE49-F238E27FC236}">
              <a16:creationId xmlns:a16="http://schemas.microsoft.com/office/drawing/2014/main" id="{6EED4EA4-C03A-4453-9F01-1E7E3E2409A4}"/>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32" name="Left Arrow 1">
          <a:hlinkClick xmlns:r="http://schemas.openxmlformats.org/officeDocument/2006/relationships" r:id="rId1"/>
          <a:extLst>
            <a:ext uri="{FF2B5EF4-FFF2-40B4-BE49-F238E27FC236}">
              <a16:creationId xmlns:a16="http://schemas.microsoft.com/office/drawing/2014/main" id="{00B7D48D-65D0-4B5B-87FE-C75FD8559198}"/>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33" name="Left Arrow 1">
          <a:hlinkClick xmlns:r="http://schemas.openxmlformats.org/officeDocument/2006/relationships" r:id="rId1"/>
          <a:extLst>
            <a:ext uri="{FF2B5EF4-FFF2-40B4-BE49-F238E27FC236}">
              <a16:creationId xmlns:a16="http://schemas.microsoft.com/office/drawing/2014/main" id="{CF3EB36A-3544-46A5-B9E3-C86EFEDD572E}"/>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34" name="Left Arrow 1">
          <a:hlinkClick xmlns:r="http://schemas.openxmlformats.org/officeDocument/2006/relationships" r:id="rId1"/>
          <a:extLst>
            <a:ext uri="{FF2B5EF4-FFF2-40B4-BE49-F238E27FC236}">
              <a16:creationId xmlns:a16="http://schemas.microsoft.com/office/drawing/2014/main" id="{069C8464-6F04-4D79-AD77-083F1B933E0C}"/>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35" name="Left Arrow 1">
          <a:hlinkClick xmlns:r="http://schemas.openxmlformats.org/officeDocument/2006/relationships" r:id="rId1"/>
          <a:extLst>
            <a:ext uri="{FF2B5EF4-FFF2-40B4-BE49-F238E27FC236}">
              <a16:creationId xmlns:a16="http://schemas.microsoft.com/office/drawing/2014/main" id="{08C359B3-E658-43A6-948B-1EEC41582837}"/>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36" name="Left Arrow 1">
          <a:hlinkClick xmlns:r="http://schemas.openxmlformats.org/officeDocument/2006/relationships" r:id="rId1"/>
          <a:extLst>
            <a:ext uri="{FF2B5EF4-FFF2-40B4-BE49-F238E27FC236}">
              <a16:creationId xmlns:a16="http://schemas.microsoft.com/office/drawing/2014/main" id="{3377FAEC-2163-4C1E-A569-30B77EE38CA6}"/>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37" name="Left Arrow 1">
          <a:hlinkClick xmlns:r="http://schemas.openxmlformats.org/officeDocument/2006/relationships" r:id="rId1"/>
          <a:extLst>
            <a:ext uri="{FF2B5EF4-FFF2-40B4-BE49-F238E27FC236}">
              <a16:creationId xmlns:a16="http://schemas.microsoft.com/office/drawing/2014/main" id="{50B58B34-5977-483E-AC19-709BAB305EB3}"/>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38" name="Left Arrow 1">
          <a:hlinkClick xmlns:r="http://schemas.openxmlformats.org/officeDocument/2006/relationships" r:id="rId1"/>
          <a:extLst>
            <a:ext uri="{FF2B5EF4-FFF2-40B4-BE49-F238E27FC236}">
              <a16:creationId xmlns:a16="http://schemas.microsoft.com/office/drawing/2014/main" id="{E5058A7A-C95B-4C25-A4B7-28569A4A68C4}"/>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39" name="Left Arrow 1">
          <a:hlinkClick xmlns:r="http://schemas.openxmlformats.org/officeDocument/2006/relationships" r:id="rId1"/>
          <a:extLst>
            <a:ext uri="{FF2B5EF4-FFF2-40B4-BE49-F238E27FC236}">
              <a16:creationId xmlns:a16="http://schemas.microsoft.com/office/drawing/2014/main" id="{3458EC48-AACE-4DC5-B83A-71049B776B6D}"/>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40" name="Left Arrow 1">
          <a:hlinkClick xmlns:r="http://schemas.openxmlformats.org/officeDocument/2006/relationships" r:id="rId1"/>
          <a:extLst>
            <a:ext uri="{FF2B5EF4-FFF2-40B4-BE49-F238E27FC236}">
              <a16:creationId xmlns:a16="http://schemas.microsoft.com/office/drawing/2014/main" id="{FF90CBF6-1DFC-4FCB-B4B0-9E4E9E1DA7EF}"/>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41" name="Left Arrow 1">
          <a:hlinkClick xmlns:r="http://schemas.openxmlformats.org/officeDocument/2006/relationships" r:id="rId1"/>
          <a:extLst>
            <a:ext uri="{FF2B5EF4-FFF2-40B4-BE49-F238E27FC236}">
              <a16:creationId xmlns:a16="http://schemas.microsoft.com/office/drawing/2014/main" id="{AEC40CC7-2E3C-43B4-9C49-8E8E684BC67C}"/>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42" name="Left Arrow 1">
          <a:hlinkClick xmlns:r="http://schemas.openxmlformats.org/officeDocument/2006/relationships" r:id="rId1"/>
          <a:extLst>
            <a:ext uri="{FF2B5EF4-FFF2-40B4-BE49-F238E27FC236}">
              <a16:creationId xmlns:a16="http://schemas.microsoft.com/office/drawing/2014/main" id="{1740DDCE-8366-4CE9-BDF3-5DEE834B8141}"/>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43" name="Left Arrow 1">
          <a:hlinkClick xmlns:r="http://schemas.openxmlformats.org/officeDocument/2006/relationships" r:id="rId1"/>
          <a:extLst>
            <a:ext uri="{FF2B5EF4-FFF2-40B4-BE49-F238E27FC236}">
              <a16:creationId xmlns:a16="http://schemas.microsoft.com/office/drawing/2014/main" id="{1A89669F-F189-4ECB-AF72-B9B2DD82AB44}"/>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44" name="Left Arrow 1">
          <a:hlinkClick xmlns:r="http://schemas.openxmlformats.org/officeDocument/2006/relationships" r:id="rId1"/>
          <a:extLst>
            <a:ext uri="{FF2B5EF4-FFF2-40B4-BE49-F238E27FC236}">
              <a16:creationId xmlns:a16="http://schemas.microsoft.com/office/drawing/2014/main" id="{5F18DEBF-5FA3-47F5-A685-FA21EC59D9EC}"/>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45" name="Left Arrow 1">
          <a:hlinkClick xmlns:r="http://schemas.openxmlformats.org/officeDocument/2006/relationships" r:id="rId1"/>
          <a:extLst>
            <a:ext uri="{FF2B5EF4-FFF2-40B4-BE49-F238E27FC236}">
              <a16:creationId xmlns:a16="http://schemas.microsoft.com/office/drawing/2014/main" id="{CD163F4A-BBC4-4F5D-8E6B-1A745EEBF374}"/>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46" name="Left Arrow 1">
          <a:hlinkClick xmlns:r="http://schemas.openxmlformats.org/officeDocument/2006/relationships" r:id="rId1"/>
          <a:extLst>
            <a:ext uri="{FF2B5EF4-FFF2-40B4-BE49-F238E27FC236}">
              <a16:creationId xmlns:a16="http://schemas.microsoft.com/office/drawing/2014/main" id="{1653961E-8BEC-4478-A542-BCC28ED596F1}"/>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47" name="Left Arrow 1">
          <a:hlinkClick xmlns:r="http://schemas.openxmlformats.org/officeDocument/2006/relationships" r:id="rId1"/>
          <a:extLst>
            <a:ext uri="{FF2B5EF4-FFF2-40B4-BE49-F238E27FC236}">
              <a16:creationId xmlns:a16="http://schemas.microsoft.com/office/drawing/2014/main" id="{A00C3568-7CF4-418D-8501-5B6D35CBAE2F}"/>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48" name="Left Arrow 1">
          <a:hlinkClick xmlns:r="http://schemas.openxmlformats.org/officeDocument/2006/relationships" r:id="rId1"/>
          <a:extLst>
            <a:ext uri="{FF2B5EF4-FFF2-40B4-BE49-F238E27FC236}">
              <a16:creationId xmlns:a16="http://schemas.microsoft.com/office/drawing/2014/main" id="{50B9B324-CA2D-4BB2-BFBA-AC97FBD46541}"/>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49" name="Left Arrow 1">
          <a:hlinkClick xmlns:r="http://schemas.openxmlformats.org/officeDocument/2006/relationships" r:id="rId1"/>
          <a:extLst>
            <a:ext uri="{FF2B5EF4-FFF2-40B4-BE49-F238E27FC236}">
              <a16:creationId xmlns:a16="http://schemas.microsoft.com/office/drawing/2014/main" id="{4662A738-3CF6-471F-8128-41E628919812}"/>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50" name="Left Arrow 1">
          <a:hlinkClick xmlns:r="http://schemas.openxmlformats.org/officeDocument/2006/relationships" r:id="rId1"/>
          <a:extLst>
            <a:ext uri="{FF2B5EF4-FFF2-40B4-BE49-F238E27FC236}">
              <a16:creationId xmlns:a16="http://schemas.microsoft.com/office/drawing/2014/main" id="{BFD26B77-88A9-4B32-9850-65F32536DD12}"/>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51" name="Left Arrow 1">
          <a:hlinkClick xmlns:r="http://schemas.openxmlformats.org/officeDocument/2006/relationships" r:id="rId1"/>
          <a:extLst>
            <a:ext uri="{FF2B5EF4-FFF2-40B4-BE49-F238E27FC236}">
              <a16:creationId xmlns:a16="http://schemas.microsoft.com/office/drawing/2014/main" id="{FB2BAF99-BB7A-447E-A833-D8EDC94692F5}"/>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52" name="Left Arrow 1">
          <a:hlinkClick xmlns:r="http://schemas.openxmlformats.org/officeDocument/2006/relationships" r:id="rId1"/>
          <a:extLst>
            <a:ext uri="{FF2B5EF4-FFF2-40B4-BE49-F238E27FC236}">
              <a16:creationId xmlns:a16="http://schemas.microsoft.com/office/drawing/2014/main" id="{AA4B5589-996E-4A9C-99EA-766655AC5888}"/>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53" name="Left Arrow 1">
          <a:hlinkClick xmlns:r="http://schemas.openxmlformats.org/officeDocument/2006/relationships" r:id="rId1"/>
          <a:extLst>
            <a:ext uri="{FF2B5EF4-FFF2-40B4-BE49-F238E27FC236}">
              <a16:creationId xmlns:a16="http://schemas.microsoft.com/office/drawing/2014/main" id="{DF872660-E760-48F9-B16A-544DCBC2FDDB}"/>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54" name="Left Arrow 1">
          <a:hlinkClick xmlns:r="http://schemas.openxmlformats.org/officeDocument/2006/relationships" r:id="rId1"/>
          <a:extLst>
            <a:ext uri="{FF2B5EF4-FFF2-40B4-BE49-F238E27FC236}">
              <a16:creationId xmlns:a16="http://schemas.microsoft.com/office/drawing/2014/main" id="{78D89F38-99F4-427A-8C61-D62114249243}"/>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55" name="Left Arrow 1">
          <a:hlinkClick xmlns:r="http://schemas.openxmlformats.org/officeDocument/2006/relationships" r:id="rId1"/>
          <a:extLst>
            <a:ext uri="{FF2B5EF4-FFF2-40B4-BE49-F238E27FC236}">
              <a16:creationId xmlns:a16="http://schemas.microsoft.com/office/drawing/2014/main" id="{D20DDC48-1C37-4C53-85F8-AE1A2AEACB8C}"/>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56" name="Left Arrow 1">
          <a:hlinkClick xmlns:r="http://schemas.openxmlformats.org/officeDocument/2006/relationships" r:id="rId1"/>
          <a:extLst>
            <a:ext uri="{FF2B5EF4-FFF2-40B4-BE49-F238E27FC236}">
              <a16:creationId xmlns:a16="http://schemas.microsoft.com/office/drawing/2014/main" id="{BD3C2256-760D-45EC-A638-5057D25C551A}"/>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57" name="Left Arrow 1">
          <a:hlinkClick xmlns:r="http://schemas.openxmlformats.org/officeDocument/2006/relationships" r:id="rId1"/>
          <a:extLst>
            <a:ext uri="{FF2B5EF4-FFF2-40B4-BE49-F238E27FC236}">
              <a16:creationId xmlns:a16="http://schemas.microsoft.com/office/drawing/2014/main" id="{D59EB77D-BA54-480F-B8D3-A79E1FD7E1F0}"/>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58" name="Left Arrow 1">
          <a:hlinkClick xmlns:r="http://schemas.openxmlformats.org/officeDocument/2006/relationships" r:id="rId1"/>
          <a:extLst>
            <a:ext uri="{FF2B5EF4-FFF2-40B4-BE49-F238E27FC236}">
              <a16:creationId xmlns:a16="http://schemas.microsoft.com/office/drawing/2014/main" id="{2654D74B-A0A4-4EF1-8090-D54E1DA5B265}"/>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59" name="Left Arrow 1">
          <a:hlinkClick xmlns:r="http://schemas.openxmlformats.org/officeDocument/2006/relationships" r:id="rId1"/>
          <a:extLst>
            <a:ext uri="{FF2B5EF4-FFF2-40B4-BE49-F238E27FC236}">
              <a16:creationId xmlns:a16="http://schemas.microsoft.com/office/drawing/2014/main" id="{58F93424-4A01-42AD-904F-A7F2ACA493DD}"/>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60" name="Left Arrow 1">
          <a:hlinkClick xmlns:r="http://schemas.openxmlformats.org/officeDocument/2006/relationships" r:id="rId1"/>
          <a:extLst>
            <a:ext uri="{FF2B5EF4-FFF2-40B4-BE49-F238E27FC236}">
              <a16:creationId xmlns:a16="http://schemas.microsoft.com/office/drawing/2014/main" id="{007AE991-3698-4E52-8F02-6C56A83C4329}"/>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61" name="Left Arrow 1">
          <a:hlinkClick xmlns:r="http://schemas.openxmlformats.org/officeDocument/2006/relationships" r:id="rId1"/>
          <a:extLst>
            <a:ext uri="{FF2B5EF4-FFF2-40B4-BE49-F238E27FC236}">
              <a16:creationId xmlns:a16="http://schemas.microsoft.com/office/drawing/2014/main" id="{C0C0A04C-A57C-498A-8998-C5121D604740}"/>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62" name="Left Arrow 1">
          <a:hlinkClick xmlns:r="http://schemas.openxmlformats.org/officeDocument/2006/relationships" r:id="rId1"/>
          <a:extLst>
            <a:ext uri="{FF2B5EF4-FFF2-40B4-BE49-F238E27FC236}">
              <a16:creationId xmlns:a16="http://schemas.microsoft.com/office/drawing/2014/main" id="{51F14D24-395C-4539-82B2-B7B6DD4073F3}"/>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63" name="Left Arrow 1">
          <a:hlinkClick xmlns:r="http://schemas.openxmlformats.org/officeDocument/2006/relationships" r:id="rId1"/>
          <a:extLst>
            <a:ext uri="{FF2B5EF4-FFF2-40B4-BE49-F238E27FC236}">
              <a16:creationId xmlns:a16="http://schemas.microsoft.com/office/drawing/2014/main" id="{D7CECBF3-6F60-469B-8BEC-A4CBBBA0A73A}"/>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64" name="Left Arrow 1">
          <a:hlinkClick xmlns:r="http://schemas.openxmlformats.org/officeDocument/2006/relationships" r:id="rId1"/>
          <a:extLst>
            <a:ext uri="{FF2B5EF4-FFF2-40B4-BE49-F238E27FC236}">
              <a16:creationId xmlns:a16="http://schemas.microsoft.com/office/drawing/2014/main" id="{49F9274B-41C2-42C7-9346-DB513A1774BA}"/>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65" name="Left Arrow 1">
          <a:hlinkClick xmlns:r="http://schemas.openxmlformats.org/officeDocument/2006/relationships" r:id="rId1"/>
          <a:extLst>
            <a:ext uri="{FF2B5EF4-FFF2-40B4-BE49-F238E27FC236}">
              <a16:creationId xmlns:a16="http://schemas.microsoft.com/office/drawing/2014/main" id="{EC5995CF-BFB9-4080-B1C1-02443C10B662}"/>
            </a:ext>
          </a:extLst>
        </xdr:cNvPr>
        <xdr:cNvSpPr/>
      </xdr:nvSpPr>
      <xdr:spPr>
        <a:xfrm>
          <a:off x="0" y="5570220"/>
          <a:ext cx="1273495" cy="4027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30</xdr:row>
      <xdr:rowOff>0</xdr:rowOff>
    </xdr:from>
    <xdr:to>
      <xdr:col>0</xdr:col>
      <xdr:colOff>1273495</xdr:colOff>
      <xdr:row>31</xdr:row>
      <xdr:rowOff>184052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1BC2FE2-4710-4F72-BDF0-62005E6023D8}"/>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DAF04FD4-458B-4AA5-8972-76516C0C386B}"/>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C2CF0A74-02D3-4604-AD7B-00C1D47A6C32}"/>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D765A612-1ACB-4AD8-B5AD-53BEC3D3B860}"/>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CB63A297-3E62-4006-90F6-A1C5FFEABE5C}"/>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D65BD448-885D-4F57-9C2E-A21C053354A2}"/>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84C66418-6E48-4EE8-B78D-14C21AE510AB}"/>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67BE91B2-382A-4793-BA2B-08A76F79D796}"/>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05ABB11D-DC1E-4517-B200-14E899D3237F}"/>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F2055051-351A-4B51-A29F-CDC0D7E57CB8}"/>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00C8F46D-4AC0-4ABF-84A7-B8EB25515EA4}"/>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84EDE61B-1FCC-4CFA-8EB8-77079066C49B}"/>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7792AE82-0744-43D6-A8C7-9E6ECD648933}"/>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E18C7D5B-1485-464B-A543-C476807DE5D3}"/>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5EA11DBB-0E96-4090-88BB-5F2D36FD97F5}"/>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6A004BF5-23ED-4D94-A12A-3CFDDDAD455C}"/>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18" name="Left Arrow 1">
          <a:hlinkClick xmlns:r="http://schemas.openxmlformats.org/officeDocument/2006/relationships" r:id="rId1"/>
          <a:extLst>
            <a:ext uri="{FF2B5EF4-FFF2-40B4-BE49-F238E27FC236}">
              <a16:creationId xmlns:a16="http://schemas.microsoft.com/office/drawing/2014/main" id="{F008A3B2-3BCF-4A13-927A-C66A42876DB9}"/>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19" name="Left Arrow 1">
          <a:hlinkClick xmlns:r="http://schemas.openxmlformats.org/officeDocument/2006/relationships" r:id="rId1"/>
          <a:extLst>
            <a:ext uri="{FF2B5EF4-FFF2-40B4-BE49-F238E27FC236}">
              <a16:creationId xmlns:a16="http://schemas.microsoft.com/office/drawing/2014/main" id="{3B78E5F8-996E-4E89-9240-D764C9435B53}"/>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20" name="Left Arrow 1">
          <a:hlinkClick xmlns:r="http://schemas.openxmlformats.org/officeDocument/2006/relationships" r:id="rId1"/>
          <a:extLst>
            <a:ext uri="{FF2B5EF4-FFF2-40B4-BE49-F238E27FC236}">
              <a16:creationId xmlns:a16="http://schemas.microsoft.com/office/drawing/2014/main" id="{1797EBDA-C2EE-4646-8953-FB7DC01FF51F}"/>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21" name="Left Arrow 1">
          <a:hlinkClick xmlns:r="http://schemas.openxmlformats.org/officeDocument/2006/relationships" r:id="rId1"/>
          <a:extLst>
            <a:ext uri="{FF2B5EF4-FFF2-40B4-BE49-F238E27FC236}">
              <a16:creationId xmlns:a16="http://schemas.microsoft.com/office/drawing/2014/main" id="{AA20884A-EEC1-4C49-8466-4B40321D3818}"/>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22" name="Left Arrow 1">
          <a:hlinkClick xmlns:r="http://schemas.openxmlformats.org/officeDocument/2006/relationships" r:id="rId1"/>
          <a:extLst>
            <a:ext uri="{FF2B5EF4-FFF2-40B4-BE49-F238E27FC236}">
              <a16:creationId xmlns:a16="http://schemas.microsoft.com/office/drawing/2014/main" id="{3B13DFD3-E41E-41AE-A915-FD6908064C17}"/>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23" name="Left Arrow 1">
          <a:hlinkClick xmlns:r="http://schemas.openxmlformats.org/officeDocument/2006/relationships" r:id="rId1"/>
          <a:extLst>
            <a:ext uri="{FF2B5EF4-FFF2-40B4-BE49-F238E27FC236}">
              <a16:creationId xmlns:a16="http://schemas.microsoft.com/office/drawing/2014/main" id="{0A928940-2D48-415F-A364-0ED469DEA76F}"/>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24" name="Left Arrow 1">
          <a:hlinkClick xmlns:r="http://schemas.openxmlformats.org/officeDocument/2006/relationships" r:id="rId1"/>
          <a:extLst>
            <a:ext uri="{FF2B5EF4-FFF2-40B4-BE49-F238E27FC236}">
              <a16:creationId xmlns:a16="http://schemas.microsoft.com/office/drawing/2014/main" id="{AC3AF334-8B60-4C0E-9998-DA27437E854B}"/>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25" name="Left Arrow 1">
          <a:hlinkClick xmlns:r="http://schemas.openxmlformats.org/officeDocument/2006/relationships" r:id="rId1"/>
          <a:extLst>
            <a:ext uri="{FF2B5EF4-FFF2-40B4-BE49-F238E27FC236}">
              <a16:creationId xmlns:a16="http://schemas.microsoft.com/office/drawing/2014/main" id="{2D561332-AE3F-4BA3-A6C9-2753100774A1}"/>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26" name="Left Arrow 1">
          <a:hlinkClick xmlns:r="http://schemas.openxmlformats.org/officeDocument/2006/relationships" r:id="rId1"/>
          <a:extLst>
            <a:ext uri="{FF2B5EF4-FFF2-40B4-BE49-F238E27FC236}">
              <a16:creationId xmlns:a16="http://schemas.microsoft.com/office/drawing/2014/main" id="{04F2B502-1405-4DB2-9D3A-B68E26979C15}"/>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27" name="Left Arrow 1">
          <a:hlinkClick xmlns:r="http://schemas.openxmlformats.org/officeDocument/2006/relationships" r:id="rId1"/>
          <a:extLst>
            <a:ext uri="{FF2B5EF4-FFF2-40B4-BE49-F238E27FC236}">
              <a16:creationId xmlns:a16="http://schemas.microsoft.com/office/drawing/2014/main" id="{7FB710C8-134E-479B-827C-C6F0151BB68A}"/>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28" name="Left Arrow 1">
          <a:hlinkClick xmlns:r="http://schemas.openxmlformats.org/officeDocument/2006/relationships" r:id="rId1"/>
          <a:extLst>
            <a:ext uri="{FF2B5EF4-FFF2-40B4-BE49-F238E27FC236}">
              <a16:creationId xmlns:a16="http://schemas.microsoft.com/office/drawing/2014/main" id="{09F81ED1-38DA-43E7-B3DB-C045B45376E4}"/>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29" name="Left Arrow 1">
          <a:hlinkClick xmlns:r="http://schemas.openxmlformats.org/officeDocument/2006/relationships" r:id="rId1"/>
          <a:extLst>
            <a:ext uri="{FF2B5EF4-FFF2-40B4-BE49-F238E27FC236}">
              <a16:creationId xmlns:a16="http://schemas.microsoft.com/office/drawing/2014/main" id="{4BF2A2A4-4565-4323-A72A-E0CBB3EB790D}"/>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30" name="Left Arrow 1">
          <a:hlinkClick xmlns:r="http://schemas.openxmlformats.org/officeDocument/2006/relationships" r:id="rId1"/>
          <a:extLst>
            <a:ext uri="{FF2B5EF4-FFF2-40B4-BE49-F238E27FC236}">
              <a16:creationId xmlns:a16="http://schemas.microsoft.com/office/drawing/2014/main" id="{E9CB1F9F-1565-4942-888B-06B36B36A804}"/>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31" name="Left Arrow 1">
          <a:hlinkClick xmlns:r="http://schemas.openxmlformats.org/officeDocument/2006/relationships" r:id="rId1"/>
          <a:extLst>
            <a:ext uri="{FF2B5EF4-FFF2-40B4-BE49-F238E27FC236}">
              <a16:creationId xmlns:a16="http://schemas.microsoft.com/office/drawing/2014/main" id="{613D2DCF-31AA-424C-AFD1-85A041DE495A}"/>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32" name="Left Arrow 1">
          <a:hlinkClick xmlns:r="http://schemas.openxmlformats.org/officeDocument/2006/relationships" r:id="rId1"/>
          <a:extLst>
            <a:ext uri="{FF2B5EF4-FFF2-40B4-BE49-F238E27FC236}">
              <a16:creationId xmlns:a16="http://schemas.microsoft.com/office/drawing/2014/main" id="{D7111E59-7634-4B90-8882-B981CC3E2DC6}"/>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33" name="Left Arrow 1">
          <a:hlinkClick xmlns:r="http://schemas.openxmlformats.org/officeDocument/2006/relationships" r:id="rId1"/>
          <a:extLst>
            <a:ext uri="{FF2B5EF4-FFF2-40B4-BE49-F238E27FC236}">
              <a16:creationId xmlns:a16="http://schemas.microsoft.com/office/drawing/2014/main" id="{C867AC5E-3A16-4262-9F3D-79EEEFE3EAA8}"/>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34" name="Left Arrow 1">
          <a:hlinkClick xmlns:r="http://schemas.openxmlformats.org/officeDocument/2006/relationships" r:id="rId1"/>
          <a:extLst>
            <a:ext uri="{FF2B5EF4-FFF2-40B4-BE49-F238E27FC236}">
              <a16:creationId xmlns:a16="http://schemas.microsoft.com/office/drawing/2014/main" id="{42CE9360-707E-4D2F-A4A6-716FF17CFCC7}"/>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35" name="Left Arrow 1">
          <a:hlinkClick xmlns:r="http://schemas.openxmlformats.org/officeDocument/2006/relationships" r:id="rId1"/>
          <a:extLst>
            <a:ext uri="{FF2B5EF4-FFF2-40B4-BE49-F238E27FC236}">
              <a16:creationId xmlns:a16="http://schemas.microsoft.com/office/drawing/2014/main" id="{100913C9-DDD3-4B2F-B9C4-829CF4D86092}"/>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36" name="Left Arrow 1">
          <a:hlinkClick xmlns:r="http://schemas.openxmlformats.org/officeDocument/2006/relationships" r:id="rId1"/>
          <a:extLst>
            <a:ext uri="{FF2B5EF4-FFF2-40B4-BE49-F238E27FC236}">
              <a16:creationId xmlns:a16="http://schemas.microsoft.com/office/drawing/2014/main" id="{EBCE7604-99A0-4F49-944F-7A02E770730D}"/>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37" name="Left Arrow 1">
          <a:hlinkClick xmlns:r="http://schemas.openxmlformats.org/officeDocument/2006/relationships" r:id="rId1"/>
          <a:extLst>
            <a:ext uri="{FF2B5EF4-FFF2-40B4-BE49-F238E27FC236}">
              <a16:creationId xmlns:a16="http://schemas.microsoft.com/office/drawing/2014/main" id="{70B1D87B-76EB-4650-BB0E-8AD02DAD0238}"/>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38" name="Left Arrow 1">
          <a:hlinkClick xmlns:r="http://schemas.openxmlformats.org/officeDocument/2006/relationships" r:id="rId1"/>
          <a:extLst>
            <a:ext uri="{FF2B5EF4-FFF2-40B4-BE49-F238E27FC236}">
              <a16:creationId xmlns:a16="http://schemas.microsoft.com/office/drawing/2014/main" id="{C14B44D4-0437-44AD-8A74-4730E14C5713}"/>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39" name="Left Arrow 1">
          <a:hlinkClick xmlns:r="http://schemas.openxmlformats.org/officeDocument/2006/relationships" r:id="rId1"/>
          <a:extLst>
            <a:ext uri="{FF2B5EF4-FFF2-40B4-BE49-F238E27FC236}">
              <a16:creationId xmlns:a16="http://schemas.microsoft.com/office/drawing/2014/main" id="{378D3B7B-F8A9-4921-8FCF-3CC48D2FD5F9}"/>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40" name="Left Arrow 1">
          <a:hlinkClick xmlns:r="http://schemas.openxmlformats.org/officeDocument/2006/relationships" r:id="rId1"/>
          <a:extLst>
            <a:ext uri="{FF2B5EF4-FFF2-40B4-BE49-F238E27FC236}">
              <a16:creationId xmlns:a16="http://schemas.microsoft.com/office/drawing/2014/main" id="{80060D81-50DD-44F7-B591-8E2BE64A1470}"/>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41" name="Left Arrow 1">
          <a:hlinkClick xmlns:r="http://schemas.openxmlformats.org/officeDocument/2006/relationships" r:id="rId1"/>
          <a:extLst>
            <a:ext uri="{FF2B5EF4-FFF2-40B4-BE49-F238E27FC236}">
              <a16:creationId xmlns:a16="http://schemas.microsoft.com/office/drawing/2014/main" id="{F0173EC8-C0D3-433C-8B03-E6409045C838}"/>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42" name="Left Arrow 1">
          <a:hlinkClick xmlns:r="http://schemas.openxmlformats.org/officeDocument/2006/relationships" r:id="rId1"/>
          <a:extLst>
            <a:ext uri="{FF2B5EF4-FFF2-40B4-BE49-F238E27FC236}">
              <a16:creationId xmlns:a16="http://schemas.microsoft.com/office/drawing/2014/main" id="{564CBCCD-2B56-48A8-BAB4-D8692514DFA2}"/>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43" name="Left Arrow 1">
          <a:hlinkClick xmlns:r="http://schemas.openxmlformats.org/officeDocument/2006/relationships" r:id="rId1"/>
          <a:extLst>
            <a:ext uri="{FF2B5EF4-FFF2-40B4-BE49-F238E27FC236}">
              <a16:creationId xmlns:a16="http://schemas.microsoft.com/office/drawing/2014/main" id="{61A84C23-EDB6-442D-BE79-3238A6A8F8C5}"/>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44" name="Left Arrow 1">
          <a:hlinkClick xmlns:r="http://schemas.openxmlformats.org/officeDocument/2006/relationships" r:id="rId1"/>
          <a:extLst>
            <a:ext uri="{FF2B5EF4-FFF2-40B4-BE49-F238E27FC236}">
              <a16:creationId xmlns:a16="http://schemas.microsoft.com/office/drawing/2014/main" id="{4F321DA7-20E3-4534-B482-9779886CF509}"/>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45" name="Left Arrow 1">
          <a:hlinkClick xmlns:r="http://schemas.openxmlformats.org/officeDocument/2006/relationships" r:id="rId1"/>
          <a:extLst>
            <a:ext uri="{FF2B5EF4-FFF2-40B4-BE49-F238E27FC236}">
              <a16:creationId xmlns:a16="http://schemas.microsoft.com/office/drawing/2014/main" id="{6E7185AD-32DD-49E3-8037-CA43F2659371}"/>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46" name="Left Arrow 1">
          <a:hlinkClick xmlns:r="http://schemas.openxmlformats.org/officeDocument/2006/relationships" r:id="rId1"/>
          <a:extLst>
            <a:ext uri="{FF2B5EF4-FFF2-40B4-BE49-F238E27FC236}">
              <a16:creationId xmlns:a16="http://schemas.microsoft.com/office/drawing/2014/main" id="{E5240D0B-0BD1-45B1-B3AB-217114B0C87E}"/>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47" name="Left Arrow 1">
          <a:hlinkClick xmlns:r="http://schemas.openxmlformats.org/officeDocument/2006/relationships" r:id="rId1"/>
          <a:extLst>
            <a:ext uri="{FF2B5EF4-FFF2-40B4-BE49-F238E27FC236}">
              <a16:creationId xmlns:a16="http://schemas.microsoft.com/office/drawing/2014/main" id="{452CCA8B-84E8-42C1-B3CB-7FD2198D4697}"/>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48" name="Left Arrow 1">
          <a:hlinkClick xmlns:r="http://schemas.openxmlformats.org/officeDocument/2006/relationships" r:id="rId1"/>
          <a:extLst>
            <a:ext uri="{FF2B5EF4-FFF2-40B4-BE49-F238E27FC236}">
              <a16:creationId xmlns:a16="http://schemas.microsoft.com/office/drawing/2014/main" id="{0B16A51F-79D4-418A-9241-567207014E7A}"/>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49" name="Left Arrow 1">
          <a:hlinkClick xmlns:r="http://schemas.openxmlformats.org/officeDocument/2006/relationships" r:id="rId1"/>
          <a:extLst>
            <a:ext uri="{FF2B5EF4-FFF2-40B4-BE49-F238E27FC236}">
              <a16:creationId xmlns:a16="http://schemas.microsoft.com/office/drawing/2014/main" id="{2A857497-2112-4AB6-9A91-D79D9021697D}"/>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50" name="Left Arrow 1">
          <a:hlinkClick xmlns:r="http://schemas.openxmlformats.org/officeDocument/2006/relationships" r:id="rId1"/>
          <a:extLst>
            <a:ext uri="{FF2B5EF4-FFF2-40B4-BE49-F238E27FC236}">
              <a16:creationId xmlns:a16="http://schemas.microsoft.com/office/drawing/2014/main" id="{AC9E8333-00AE-4060-A0A3-1599198B02F6}"/>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51" name="Left Arrow 1">
          <a:hlinkClick xmlns:r="http://schemas.openxmlformats.org/officeDocument/2006/relationships" r:id="rId1"/>
          <a:extLst>
            <a:ext uri="{FF2B5EF4-FFF2-40B4-BE49-F238E27FC236}">
              <a16:creationId xmlns:a16="http://schemas.microsoft.com/office/drawing/2014/main" id="{D11D00C1-8D3D-4207-B1C1-A547A1634345}"/>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52" name="Left Arrow 1">
          <a:hlinkClick xmlns:r="http://schemas.openxmlformats.org/officeDocument/2006/relationships" r:id="rId1"/>
          <a:extLst>
            <a:ext uri="{FF2B5EF4-FFF2-40B4-BE49-F238E27FC236}">
              <a16:creationId xmlns:a16="http://schemas.microsoft.com/office/drawing/2014/main" id="{95BCBF28-56D9-4365-A936-EF423AC36B54}"/>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53" name="Left Arrow 1">
          <a:hlinkClick xmlns:r="http://schemas.openxmlformats.org/officeDocument/2006/relationships" r:id="rId1"/>
          <a:extLst>
            <a:ext uri="{FF2B5EF4-FFF2-40B4-BE49-F238E27FC236}">
              <a16:creationId xmlns:a16="http://schemas.microsoft.com/office/drawing/2014/main" id="{0C162A40-A973-4B54-A88E-23620DFDBFFF}"/>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54" name="Left Arrow 1">
          <a:hlinkClick xmlns:r="http://schemas.openxmlformats.org/officeDocument/2006/relationships" r:id="rId1"/>
          <a:extLst>
            <a:ext uri="{FF2B5EF4-FFF2-40B4-BE49-F238E27FC236}">
              <a16:creationId xmlns:a16="http://schemas.microsoft.com/office/drawing/2014/main" id="{0C4DA69A-FADB-4FA0-9884-54AE93342BA4}"/>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55" name="Left Arrow 1">
          <a:hlinkClick xmlns:r="http://schemas.openxmlformats.org/officeDocument/2006/relationships" r:id="rId1"/>
          <a:extLst>
            <a:ext uri="{FF2B5EF4-FFF2-40B4-BE49-F238E27FC236}">
              <a16:creationId xmlns:a16="http://schemas.microsoft.com/office/drawing/2014/main" id="{6F213AD0-4D4E-4D0C-B7C8-4F658EA20AD9}"/>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56" name="Left Arrow 1">
          <a:hlinkClick xmlns:r="http://schemas.openxmlformats.org/officeDocument/2006/relationships" r:id="rId1"/>
          <a:extLst>
            <a:ext uri="{FF2B5EF4-FFF2-40B4-BE49-F238E27FC236}">
              <a16:creationId xmlns:a16="http://schemas.microsoft.com/office/drawing/2014/main" id="{A12524F0-0049-4894-96C4-AC690C9BE164}"/>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57" name="Left Arrow 1">
          <a:hlinkClick xmlns:r="http://schemas.openxmlformats.org/officeDocument/2006/relationships" r:id="rId1"/>
          <a:extLst>
            <a:ext uri="{FF2B5EF4-FFF2-40B4-BE49-F238E27FC236}">
              <a16:creationId xmlns:a16="http://schemas.microsoft.com/office/drawing/2014/main" id="{E80CB89A-0D43-4755-B5D2-FDE74CA00C46}"/>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58" name="Left Arrow 1">
          <a:hlinkClick xmlns:r="http://schemas.openxmlformats.org/officeDocument/2006/relationships" r:id="rId1"/>
          <a:extLst>
            <a:ext uri="{FF2B5EF4-FFF2-40B4-BE49-F238E27FC236}">
              <a16:creationId xmlns:a16="http://schemas.microsoft.com/office/drawing/2014/main" id="{91B59146-E5B6-427D-A9FE-7339E0EBF270}"/>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59" name="Left Arrow 1">
          <a:hlinkClick xmlns:r="http://schemas.openxmlformats.org/officeDocument/2006/relationships" r:id="rId1"/>
          <a:extLst>
            <a:ext uri="{FF2B5EF4-FFF2-40B4-BE49-F238E27FC236}">
              <a16:creationId xmlns:a16="http://schemas.microsoft.com/office/drawing/2014/main" id="{6CE1328A-DFEB-4617-91F4-3D9B9BF9684F}"/>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60" name="Left Arrow 1">
          <a:hlinkClick xmlns:r="http://schemas.openxmlformats.org/officeDocument/2006/relationships" r:id="rId1"/>
          <a:extLst>
            <a:ext uri="{FF2B5EF4-FFF2-40B4-BE49-F238E27FC236}">
              <a16:creationId xmlns:a16="http://schemas.microsoft.com/office/drawing/2014/main" id="{77076FE5-E9ED-48D8-8B49-402D8DBCA572}"/>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61" name="Left Arrow 1">
          <a:hlinkClick xmlns:r="http://schemas.openxmlformats.org/officeDocument/2006/relationships" r:id="rId1"/>
          <a:extLst>
            <a:ext uri="{FF2B5EF4-FFF2-40B4-BE49-F238E27FC236}">
              <a16:creationId xmlns:a16="http://schemas.microsoft.com/office/drawing/2014/main" id="{5429838D-A448-40BB-A2DA-67D51B0BBE32}"/>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62" name="Left Arrow 1">
          <a:hlinkClick xmlns:r="http://schemas.openxmlformats.org/officeDocument/2006/relationships" r:id="rId1"/>
          <a:extLst>
            <a:ext uri="{FF2B5EF4-FFF2-40B4-BE49-F238E27FC236}">
              <a16:creationId xmlns:a16="http://schemas.microsoft.com/office/drawing/2014/main" id="{98DA8CF1-C5C0-48A0-833E-193FDF7174E2}"/>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63" name="Left Arrow 1">
          <a:hlinkClick xmlns:r="http://schemas.openxmlformats.org/officeDocument/2006/relationships" r:id="rId1"/>
          <a:extLst>
            <a:ext uri="{FF2B5EF4-FFF2-40B4-BE49-F238E27FC236}">
              <a16:creationId xmlns:a16="http://schemas.microsoft.com/office/drawing/2014/main" id="{84BB66C3-2395-4E99-ACB7-E418F8CC734A}"/>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64" name="Left Arrow 1">
          <a:hlinkClick xmlns:r="http://schemas.openxmlformats.org/officeDocument/2006/relationships" r:id="rId1"/>
          <a:extLst>
            <a:ext uri="{FF2B5EF4-FFF2-40B4-BE49-F238E27FC236}">
              <a16:creationId xmlns:a16="http://schemas.microsoft.com/office/drawing/2014/main" id="{0B7DF9BA-7010-4425-B257-CBEB9BDF5766}"/>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65" name="Left Arrow 1">
          <a:hlinkClick xmlns:r="http://schemas.openxmlformats.org/officeDocument/2006/relationships" r:id="rId1"/>
          <a:extLst>
            <a:ext uri="{FF2B5EF4-FFF2-40B4-BE49-F238E27FC236}">
              <a16:creationId xmlns:a16="http://schemas.microsoft.com/office/drawing/2014/main" id="{9ED7D645-29D6-4167-AD04-F726C2820495}"/>
            </a:ext>
          </a:extLst>
        </xdr:cNvPr>
        <xdr:cNvSpPr/>
      </xdr:nvSpPr>
      <xdr:spPr>
        <a:xfrm>
          <a:off x="0" y="7871460"/>
          <a:ext cx="1273495" cy="397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20</xdr:row>
      <xdr:rowOff>0</xdr:rowOff>
    </xdr:from>
    <xdr:to>
      <xdr:col>0</xdr:col>
      <xdr:colOff>1304926</xdr:colOff>
      <xdr:row>21</xdr:row>
      <xdr:rowOff>175933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791092E-67FB-424E-9260-2CD66DD5D6B9}"/>
            </a:ext>
          </a:extLst>
        </xdr:cNvPr>
        <xdr:cNvSpPr/>
      </xdr:nvSpPr>
      <xdr:spPr>
        <a:xfrm>
          <a:off x="0" y="4472940"/>
          <a:ext cx="1304926" cy="4197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20</xdr:row>
      <xdr:rowOff>0</xdr:rowOff>
    </xdr:from>
    <xdr:to>
      <xdr:col>0</xdr:col>
      <xdr:colOff>1304926</xdr:colOff>
      <xdr:row>21</xdr:row>
      <xdr:rowOff>175933</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F3BC6B28-6EA7-4522-B8B7-D57790B7B655}"/>
            </a:ext>
          </a:extLst>
        </xdr:cNvPr>
        <xdr:cNvSpPr/>
      </xdr:nvSpPr>
      <xdr:spPr>
        <a:xfrm>
          <a:off x="0" y="4472940"/>
          <a:ext cx="1304926" cy="4197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20</xdr:row>
      <xdr:rowOff>0</xdr:rowOff>
    </xdr:from>
    <xdr:to>
      <xdr:col>0</xdr:col>
      <xdr:colOff>1304926</xdr:colOff>
      <xdr:row>21</xdr:row>
      <xdr:rowOff>175933</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D9ADE6BD-3412-40A9-9941-479FF29DF1B4}"/>
            </a:ext>
          </a:extLst>
        </xdr:cNvPr>
        <xdr:cNvSpPr/>
      </xdr:nvSpPr>
      <xdr:spPr>
        <a:xfrm>
          <a:off x="0" y="4472940"/>
          <a:ext cx="1304926" cy="4197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20</xdr:row>
      <xdr:rowOff>0</xdr:rowOff>
    </xdr:from>
    <xdr:to>
      <xdr:col>0</xdr:col>
      <xdr:colOff>1304926</xdr:colOff>
      <xdr:row>21</xdr:row>
      <xdr:rowOff>175933</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EF488319-B56F-4B90-B802-23B8561A4C6C}"/>
            </a:ext>
          </a:extLst>
        </xdr:cNvPr>
        <xdr:cNvSpPr/>
      </xdr:nvSpPr>
      <xdr:spPr>
        <a:xfrm>
          <a:off x="0" y="4472940"/>
          <a:ext cx="1304926" cy="4197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20</xdr:row>
      <xdr:rowOff>0</xdr:rowOff>
    </xdr:from>
    <xdr:to>
      <xdr:col>0</xdr:col>
      <xdr:colOff>1304926</xdr:colOff>
      <xdr:row>21</xdr:row>
      <xdr:rowOff>175933</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1048CCF0-15FD-434E-BD8C-8A8FDB23ED76}"/>
            </a:ext>
          </a:extLst>
        </xdr:cNvPr>
        <xdr:cNvSpPr/>
      </xdr:nvSpPr>
      <xdr:spPr>
        <a:xfrm>
          <a:off x="0" y="4472940"/>
          <a:ext cx="1304926" cy="4197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20</xdr:row>
      <xdr:rowOff>0</xdr:rowOff>
    </xdr:from>
    <xdr:to>
      <xdr:col>0</xdr:col>
      <xdr:colOff>1304926</xdr:colOff>
      <xdr:row>21</xdr:row>
      <xdr:rowOff>175933</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37B09DC-D6EA-4396-A43D-1F656D740FCF}"/>
            </a:ext>
          </a:extLst>
        </xdr:cNvPr>
        <xdr:cNvSpPr/>
      </xdr:nvSpPr>
      <xdr:spPr>
        <a:xfrm>
          <a:off x="0" y="4472940"/>
          <a:ext cx="1304926" cy="4197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20</xdr:row>
      <xdr:rowOff>0</xdr:rowOff>
    </xdr:from>
    <xdr:to>
      <xdr:col>0</xdr:col>
      <xdr:colOff>1304926</xdr:colOff>
      <xdr:row>21</xdr:row>
      <xdr:rowOff>175933</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C03850AF-4566-46DC-9C98-FFE7AB1AB457}"/>
            </a:ext>
          </a:extLst>
        </xdr:cNvPr>
        <xdr:cNvSpPr/>
      </xdr:nvSpPr>
      <xdr:spPr>
        <a:xfrm>
          <a:off x="0" y="4472940"/>
          <a:ext cx="1304926" cy="4197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20</xdr:row>
      <xdr:rowOff>0</xdr:rowOff>
    </xdr:from>
    <xdr:to>
      <xdr:col>0</xdr:col>
      <xdr:colOff>1304926</xdr:colOff>
      <xdr:row>21</xdr:row>
      <xdr:rowOff>175933</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181BC25A-BCCD-4499-88D9-805025534C19}"/>
            </a:ext>
          </a:extLst>
        </xdr:cNvPr>
        <xdr:cNvSpPr/>
      </xdr:nvSpPr>
      <xdr:spPr>
        <a:xfrm>
          <a:off x="0" y="4472940"/>
          <a:ext cx="1304926" cy="4197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30</xdr:row>
      <xdr:rowOff>0</xdr:rowOff>
    </xdr:from>
    <xdr:to>
      <xdr:col>0</xdr:col>
      <xdr:colOff>1273495</xdr:colOff>
      <xdr:row>32</xdr:row>
      <xdr:rowOff>8369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00F23C9-E565-439D-A001-E72700485589}"/>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74FA495F-760C-45A8-929F-B9753A81FAC8}"/>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D9E5C556-008E-4881-B2F4-92F50AA359FA}"/>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ECDC0C78-3AA4-46A8-95F8-B3098A1010D0}"/>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DC92A3A2-66CF-4C95-8CF3-55B6D369D76F}"/>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79B8C07E-1925-4002-B27E-822073200288}"/>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80AE4CB1-12E7-443A-BC34-0EDCF30BD9B0}"/>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F4FC318E-BCB3-4DBF-9F40-AD2B76391147}"/>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44B591DA-D9DF-471A-A676-D6B16463D15A}"/>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BE2FDDBD-A01F-4675-B7DF-F6E7D945A4F0}"/>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406CD555-F6C7-4E43-AA3F-608C126320DE}"/>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D43AAA90-8CD2-47F3-8A39-C1F4A68494F5}"/>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4CEEE347-0642-4E1D-915F-F4448ED20714}"/>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81170881-E322-4C1A-AE77-5F9BB969B287}"/>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4CB76A30-B749-48E5-A04C-E37F792A7D95}"/>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E07AE319-A4E5-468E-970C-BA804AA6600B}"/>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18" name="Left Arrow 1">
          <a:hlinkClick xmlns:r="http://schemas.openxmlformats.org/officeDocument/2006/relationships" r:id="rId1"/>
          <a:extLst>
            <a:ext uri="{FF2B5EF4-FFF2-40B4-BE49-F238E27FC236}">
              <a16:creationId xmlns:a16="http://schemas.microsoft.com/office/drawing/2014/main" id="{7F8BECA9-58C9-4CBE-BF87-60DA2F92C0F0}"/>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19" name="Left Arrow 1">
          <a:hlinkClick xmlns:r="http://schemas.openxmlformats.org/officeDocument/2006/relationships" r:id="rId1"/>
          <a:extLst>
            <a:ext uri="{FF2B5EF4-FFF2-40B4-BE49-F238E27FC236}">
              <a16:creationId xmlns:a16="http://schemas.microsoft.com/office/drawing/2014/main" id="{CA0B0F4F-F32F-4AB8-A664-3175B88E840F}"/>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20" name="Left Arrow 1">
          <a:hlinkClick xmlns:r="http://schemas.openxmlformats.org/officeDocument/2006/relationships" r:id="rId1"/>
          <a:extLst>
            <a:ext uri="{FF2B5EF4-FFF2-40B4-BE49-F238E27FC236}">
              <a16:creationId xmlns:a16="http://schemas.microsoft.com/office/drawing/2014/main" id="{D85B8B63-EA7B-4EB4-A337-529B20CFD503}"/>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21" name="Left Arrow 1">
          <a:hlinkClick xmlns:r="http://schemas.openxmlformats.org/officeDocument/2006/relationships" r:id="rId1"/>
          <a:extLst>
            <a:ext uri="{FF2B5EF4-FFF2-40B4-BE49-F238E27FC236}">
              <a16:creationId xmlns:a16="http://schemas.microsoft.com/office/drawing/2014/main" id="{97C3767D-A77D-4C96-AFF8-7C28C064C535}"/>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22" name="Left Arrow 1">
          <a:hlinkClick xmlns:r="http://schemas.openxmlformats.org/officeDocument/2006/relationships" r:id="rId1"/>
          <a:extLst>
            <a:ext uri="{FF2B5EF4-FFF2-40B4-BE49-F238E27FC236}">
              <a16:creationId xmlns:a16="http://schemas.microsoft.com/office/drawing/2014/main" id="{54706E06-975A-4871-9AC0-4F20648EA467}"/>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23" name="Left Arrow 1">
          <a:hlinkClick xmlns:r="http://schemas.openxmlformats.org/officeDocument/2006/relationships" r:id="rId1"/>
          <a:extLst>
            <a:ext uri="{FF2B5EF4-FFF2-40B4-BE49-F238E27FC236}">
              <a16:creationId xmlns:a16="http://schemas.microsoft.com/office/drawing/2014/main" id="{590834BF-D267-4180-B4F2-CD02D8A097C0}"/>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24" name="Left Arrow 1">
          <a:hlinkClick xmlns:r="http://schemas.openxmlformats.org/officeDocument/2006/relationships" r:id="rId1"/>
          <a:extLst>
            <a:ext uri="{FF2B5EF4-FFF2-40B4-BE49-F238E27FC236}">
              <a16:creationId xmlns:a16="http://schemas.microsoft.com/office/drawing/2014/main" id="{AEA117B0-95D3-47AA-902A-32DFEA933EF7}"/>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25" name="Left Arrow 1">
          <a:hlinkClick xmlns:r="http://schemas.openxmlformats.org/officeDocument/2006/relationships" r:id="rId1"/>
          <a:extLst>
            <a:ext uri="{FF2B5EF4-FFF2-40B4-BE49-F238E27FC236}">
              <a16:creationId xmlns:a16="http://schemas.microsoft.com/office/drawing/2014/main" id="{8A1A3622-DD82-4A27-9F45-C71B5549EE9B}"/>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26" name="Left Arrow 1">
          <a:hlinkClick xmlns:r="http://schemas.openxmlformats.org/officeDocument/2006/relationships" r:id="rId1"/>
          <a:extLst>
            <a:ext uri="{FF2B5EF4-FFF2-40B4-BE49-F238E27FC236}">
              <a16:creationId xmlns:a16="http://schemas.microsoft.com/office/drawing/2014/main" id="{6A966C38-799C-4526-9DD3-B165D70A543C}"/>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27" name="Left Arrow 1">
          <a:hlinkClick xmlns:r="http://schemas.openxmlformats.org/officeDocument/2006/relationships" r:id="rId1"/>
          <a:extLst>
            <a:ext uri="{FF2B5EF4-FFF2-40B4-BE49-F238E27FC236}">
              <a16:creationId xmlns:a16="http://schemas.microsoft.com/office/drawing/2014/main" id="{99792F54-184C-4B5A-958E-11BF17EC918F}"/>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28" name="Left Arrow 1">
          <a:hlinkClick xmlns:r="http://schemas.openxmlformats.org/officeDocument/2006/relationships" r:id="rId1"/>
          <a:extLst>
            <a:ext uri="{FF2B5EF4-FFF2-40B4-BE49-F238E27FC236}">
              <a16:creationId xmlns:a16="http://schemas.microsoft.com/office/drawing/2014/main" id="{262A96F1-63B9-4A1B-A17E-47E01D7665AB}"/>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29" name="Left Arrow 1">
          <a:hlinkClick xmlns:r="http://schemas.openxmlformats.org/officeDocument/2006/relationships" r:id="rId1"/>
          <a:extLst>
            <a:ext uri="{FF2B5EF4-FFF2-40B4-BE49-F238E27FC236}">
              <a16:creationId xmlns:a16="http://schemas.microsoft.com/office/drawing/2014/main" id="{598A15CB-6EA8-4199-B150-AF02FAAACC30}"/>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30" name="Left Arrow 1">
          <a:hlinkClick xmlns:r="http://schemas.openxmlformats.org/officeDocument/2006/relationships" r:id="rId1"/>
          <a:extLst>
            <a:ext uri="{FF2B5EF4-FFF2-40B4-BE49-F238E27FC236}">
              <a16:creationId xmlns:a16="http://schemas.microsoft.com/office/drawing/2014/main" id="{80F54EEE-077C-427B-B56B-81EE9179C510}"/>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31" name="Left Arrow 1">
          <a:hlinkClick xmlns:r="http://schemas.openxmlformats.org/officeDocument/2006/relationships" r:id="rId1"/>
          <a:extLst>
            <a:ext uri="{FF2B5EF4-FFF2-40B4-BE49-F238E27FC236}">
              <a16:creationId xmlns:a16="http://schemas.microsoft.com/office/drawing/2014/main" id="{0CA27A3C-86E1-498A-A691-0FD7C3906D2A}"/>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32" name="Left Arrow 1">
          <a:hlinkClick xmlns:r="http://schemas.openxmlformats.org/officeDocument/2006/relationships" r:id="rId1"/>
          <a:extLst>
            <a:ext uri="{FF2B5EF4-FFF2-40B4-BE49-F238E27FC236}">
              <a16:creationId xmlns:a16="http://schemas.microsoft.com/office/drawing/2014/main" id="{A74918D4-2930-4119-96AB-E62F6131E611}"/>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33" name="Left Arrow 1">
          <a:hlinkClick xmlns:r="http://schemas.openxmlformats.org/officeDocument/2006/relationships" r:id="rId1"/>
          <a:extLst>
            <a:ext uri="{FF2B5EF4-FFF2-40B4-BE49-F238E27FC236}">
              <a16:creationId xmlns:a16="http://schemas.microsoft.com/office/drawing/2014/main" id="{6FAD0662-6C8C-4971-B805-42096F25AF77}"/>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34" name="Left Arrow 1">
          <a:hlinkClick xmlns:r="http://schemas.openxmlformats.org/officeDocument/2006/relationships" r:id="rId1"/>
          <a:extLst>
            <a:ext uri="{FF2B5EF4-FFF2-40B4-BE49-F238E27FC236}">
              <a16:creationId xmlns:a16="http://schemas.microsoft.com/office/drawing/2014/main" id="{821A798F-1352-4A42-BEA2-1F397DC7626A}"/>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35" name="Left Arrow 1">
          <a:hlinkClick xmlns:r="http://schemas.openxmlformats.org/officeDocument/2006/relationships" r:id="rId1"/>
          <a:extLst>
            <a:ext uri="{FF2B5EF4-FFF2-40B4-BE49-F238E27FC236}">
              <a16:creationId xmlns:a16="http://schemas.microsoft.com/office/drawing/2014/main" id="{14BF82AF-8E00-4926-A49A-485C88A8D5FE}"/>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36" name="Left Arrow 1">
          <a:hlinkClick xmlns:r="http://schemas.openxmlformats.org/officeDocument/2006/relationships" r:id="rId1"/>
          <a:extLst>
            <a:ext uri="{FF2B5EF4-FFF2-40B4-BE49-F238E27FC236}">
              <a16:creationId xmlns:a16="http://schemas.microsoft.com/office/drawing/2014/main" id="{D8318EEE-55BE-45B8-9ABD-499D6881C4C5}"/>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37" name="Left Arrow 1">
          <a:hlinkClick xmlns:r="http://schemas.openxmlformats.org/officeDocument/2006/relationships" r:id="rId1"/>
          <a:extLst>
            <a:ext uri="{FF2B5EF4-FFF2-40B4-BE49-F238E27FC236}">
              <a16:creationId xmlns:a16="http://schemas.microsoft.com/office/drawing/2014/main" id="{2D5503E6-E266-4019-B923-42FE83C94142}"/>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38" name="Left Arrow 1">
          <a:hlinkClick xmlns:r="http://schemas.openxmlformats.org/officeDocument/2006/relationships" r:id="rId1"/>
          <a:extLst>
            <a:ext uri="{FF2B5EF4-FFF2-40B4-BE49-F238E27FC236}">
              <a16:creationId xmlns:a16="http://schemas.microsoft.com/office/drawing/2014/main" id="{0F2FA3D0-598F-4548-8EAC-9ABF5A43F875}"/>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39" name="Left Arrow 1">
          <a:hlinkClick xmlns:r="http://schemas.openxmlformats.org/officeDocument/2006/relationships" r:id="rId1"/>
          <a:extLst>
            <a:ext uri="{FF2B5EF4-FFF2-40B4-BE49-F238E27FC236}">
              <a16:creationId xmlns:a16="http://schemas.microsoft.com/office/drawing/2014/main" id="{E921D2AB-2E72-45E5-9914-2BEC4786F3D0}"/>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40" name="Left Arrow 1">
          <a:hlinkClick xmlns:r="http://schemas.openxmlformats.org/officeDocument/2006/relationships" r:id="rId1"/>
          <a:extLst>
            <a:ext uri="{FF2B5EF4-FFF2-40B4-BE49-F238E27FC236}">
              <a16:creationId xmlns:a16="http://schemas.microsoft.com/office/drawing/2014/main" id="{8EF2EAEC-0618-4ADF-AA11-E47CC28E517D}"/>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41" name="Left Arrow 1">
          <a:hlinkClick xmlns:r="http://schemas.openxmlformats.org/officeDocument/2006/relationships" r:id="rId1"/>
          <a:extLst>
            <a:ext uri="{FF2B5EF4-FFF2-40B4-BE49-F238E27FC236}">
              <a16:creationId xmlns:a16="http://schemas.microsoft.com/office/drawing/2014/main" id="{56FE2453-94F9-4BD7-AE69-B5995E234485}"/>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42" name="Left Arrow 1">
          <a:hlinkClick xmlns:r="http://schemas.openxmlformats.org/officeDocument/2006/relationships" r:id="rId1"/>
          <a:extLst>
            <a:ext uri="{FF2B5EF4-FFF2-40B4-BE49-F238E27FC236}">
              <a16:creationId xmlns:a16="http://schemas.microsoft.com/office/drawing/2014/main" id="{37D17C17-CB42-41CC-9D0C-1FDC16B4F8E4}"/>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43" name="Left Arrow 1">
          <a:hlinkClick xmlns:r="http://schemas.openxmlformats.org/officeDocument/2006/relationships" r:id="rId1"/>
          <a:extLst>
            <a:ext uri="{FF2B5EF4-FFF2-40B4-BE49-F238E27FC236}">
              <a16:creationId xmlns:a16="http://schemas.microsoft.com/office/drawing/2014/main" id="{D3C838F3-581F-4AD1-8425-F23EFA623905}"/>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44" name="Left Arrow 1">
          <a:hlinkClick xmlns:r="http://schemas.openxmlformats.org/officeDocument/2006/relationships" r:id="rId1"/>
          <a:extLst>
            <a:ext uri="{FF2B5EF4-FFF2-40B4-BE49-F238E27FC236}">
              <a16:creationId xmlns:a16="http://schemas.microsoft.com/office/drawing/2014/main" id="{DD0E9353-8DDE-4DEB-B490-459AF975A3C5}"/>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45" name="Left Arrow 1">
          <a:hlinkClick xmlns:r="http://schemas.openxmlformats.org/officeDocument/2006/relationships" r:id="rId1"/>
          <a:extLst>
            <a:ext uri="{FF2B5EF4-FFF2-40B4-BE49-F238E27FC236}">
              <a16:creationId xmlns:a16="http://schemas.microsoft.com/office/drawing/2014/main" id="{4F7A56A3-E35B-46CB-89A1-BDC92A9DEB82}"/>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46" name="Left Arrow 1">
          <a:hlinkClick xmlns:r="http://schemas.openxmlformats.org/officeDocument/2006/relationships" r:id="rId1"/>
          <a:extLst>
            <a:ext uri="{FF2B5EF4-FFF2-40B4-BE49-F238E27FC236}">
              <a16:creationId xmlns:a16="http://schemas.microsoft.com/office/drawing/2014/main" id="{14C3D2A6-594E-4CED-A9E6-5BC2290BED1F}"/>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47" name="Left Arrow 1">
          <a:hlinkClick xmlns:r="http://schemas.openxmlformats.org/officeDocument/2006/relationships" r:id="rId1"/>
          <a:extLst>
            <a:ext uri="{FF2B5EF4-FFF2-40B4-BE49-F238E27FC236}">
              <a16:creationId xmlns:a16="http://schemas.microsoft.com/office/drawing/2014/main" id="{7A282621-E963-47E7-867B-B73BAB4021BE}"/>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48" name="Left Arrow 1">
          <a:hlinkClick xmlns:r="http://schemas.openxmlformats.org/officeDocument/2006/relationships" r:id="rId1"/>
          <a:extLst>
            <a:ext uri="{FF2B5EF4-FFF2-40B4-BE49-F238E27FC236}">
              <a16:creationId xmlns:a16="http://schemas.microsoft.com/office/drawing/2014/main" id="{CB0BE47F-4382-4949-B3D3-55B5898904F4}"/>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49" name="Left Arrow 1">
          <a:hlinkClick xmlns:r="http://schemas.openxmlformats.org/officeDocument/2006/relationships" r:id="rId1"/>
          <a:extLst>
            <a:ext uri="{FF2B5EF4-FFF2-40B4-BE49-F238E27FC236}">
              <a16:creationId xmlns:a16="http://schemas.microsoft.com/office/drawing/2014/main" id="{16682E3E-0C62-4B1F-B838-05AEF184D1A7}"/>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50" name="Left Arrow 1">
          <a:hlinkClick xmlns:r="http://schemas.openxmlformats.org/officeDocument/2006/relationships" r:id="rId1"/>
          <a:extLst>
            <a:ext uri="{FF2B5EF4-FFF2-40B4-BE49-F238E27FC236}">
              <a16:creationId xmlns:a16="http://schemas.microsoft.com/office/drawing/2014/main" id="{9D395CF8-D03F-486B-A0CC-83B58461000C}"/>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51" name="Left Arrow 1">
          <a:hlinkClick xmlns:r="http://schemas.openxmlformats.org/officeDocument/2006/relationships" r:id="rId1"/>
          <a:extLst>
            <a:ext uri="{FF2B5EF4-FFF2-40B4-BE49-F238E27FC236}">
              <a16:creationId xmlns:a16="http://schemas.microsoft.com/office/drawing/2014/main" id="{68414605-8D50-4A30-A1E9-D979EF404336}"/>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52" name="Left Arrow 1">
          <a:hlinkClick xmlns:r="http://schemas.openxmlformats.org/officeDocument/2006/relationships" r:id="rId1"/>
          <a:extLst>
            <a:ext uri="{FF2B5EF4-FFF2-40B4-BE49-F238E27FC236}">
              <a16:creationId xmlns:a16="http://schemas.microsoft.com/office/drawing/2014/main" id="{754DA509-3443-4981-B8D3-648BE9E32AC9}"/>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53" name="Left Arrow 1">
          <a:hlinkClick xmlns:r="http://schemas.openxmlformats.org/officeDocument/2006/relationships" r:id="rId1"/>
          <a:extLst>
            <a:ext uri="{FF2B5EF4-FFF2-40B4-BE49-F238E27FC236}">
              <a16:creationId xmlns:a16="http://schemas.microsoft.com/office/drawing/2014/main" id="{BCEE8722-7AFA-45AA-A447-41E3E9929B92}"/>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54" name="Left Arrow 1">
          <a:hlinkClick xmlns:r="http://schemas.openxmlformats.org/officeDocument/2006/relationships" r:id="rId1"/>
          <a:extLst>
            <a:ext uri="{FF2B5EF4-FFF2-40B4-BE49-F238E27FC236}">
              <a16:creationId xmlns:a16="http://schemas.microsoft.com/office/drawing/2014/main" id="{1840329C-6BDA-4940-BB8C-08BC71B20C81}"/>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55" name="Left Arrow 1">
          <a:hlinkClick xmlns:r="http://schemas.openxmlformats.org/officeDocument/2006/relationships" r:id="rId1"/>
          <a:extLst>
            <a:ext uri="{FF2B5EF4-FFF2-40B4-BE49-F238E27FC236}">
              <a16:creationId xmlns:a16="http://schemas.microsoft.com/office/drawing/2014/main" id="{9A712BD9-0043-4752-90A3-79CF47EA2869}"/>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56" name="Left Arrow 1">
          <a:hlinkClick xmlns:r="http://schemas.openxmlformats.org/officeDocument/2006/relationships" r:id="rId1"/>
          <a:extLst>
            <a:ext uri="{FF2B5EF4-FFF2-40B4-BE49-F238E27FC236}">
              <a16:creationId xmlns:a16="http://schemas.microsoft.com/office/drawing/2014/main" id="{95DC7CC5-070C-4659-9860-7CE17D030ED2}"/>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57" name="Left Arrow 1">
          <a:hlinkClick xmlns:r="http://schemas.openxmlformats.org/officeDocument/2006/relationships" r:id="rId1"/>
          <a:extLst>
            <a:ext uri="{FF2B5EF4-FFF2-40B4-BE49-F238E27FC236}">
              <a16:creationId xmlns:a16="http://schemas.microsoft.com/office/drawing/2014/main" id="{7CCD9422-EE5B-4DFE-A538-47D2BCF21273}"/>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58" name="Left Arrow 1">
          <a:hlinkClick xmlns:r="http://schemas.openxmlformats.org/officeDocument/2006/relationships" r:id="rId1"/>
          <a:extLst>
            <a:ext uri="{FF2B5EF4-FFF2-40B4-BE49-F238E27FC236}">
              <a16:creationId xmlns:a16="http://schemas.microsoft.com/office/drawing/2014/main" id="{A21D842B-52E3-42B6-8522-3BAFB1B04BF7}"/>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59" name="Left Arrow 1">
          <a:hlinkClick xmlns:r="http://schemas.openxmlformats.org/officeDocument/2006/relationships" r:id="rId1"/>
          <a:extLst>
            <a:ext uri="{FF2B5EF4-FFF2-40B4-BE49-F238E27FC236}">
              <a16:creationId xmlns:a16="http://schemas.microsoft.com/office/drawing/2014/main" id="{CCFB0DC4-3E10-4852-A701-355F42BC5AFF}"/>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60" name="Left Arrow 1">
          <a:hlinkClick xmlns:r="http://schemas.openxmlformats.org/officeDocument/2006/relationships" r:id="rId1"/>
          <a:extLst>
            <a:ext uri="{FF2B5EF4-FFF2-40B4-BE49-F238E27FC236}">
              <a16:creationId xmlns:a16="http://schemas.microsoft.com/office/drawing/2014/main" id="{011A7C42-2D7F-4471-BBA7-B1D33CD222BD}"/>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61" name="Left Arrow 1">
          <a:hlinkClick xmlns:r="http://schemas.openxmlformats.org/officeDocument/2006/relationships" r:id="rId1"/>
          <a:extLst>
            <a:ext uri="{FF2B5EF4-FFF2-40B4-BE49-F238E27FC236}">
              <a16:creationId xmlns:a16="http://schemas.microsoft.com/office/drawing/2014/main" id="{4AE76FE3-E7C1-4924-827D-68D373F56139}"/>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62" name="Left Arrow 1">
          <a:hlinkClick xmlns:r="http://schemas.openxmlformats.org/officeDocument/2006/relationships" r:id="rId1"/>
          <a:extLst>
            <a:ext uri="{FF2B5EF4-FFF2-40B4-BE49-F238E27FC236}">
              <a16:creationId xmlns:a16="http://schemas.microsoft.com/office/drawing/2014/main" id="{0592A5A9-103F-4444-9D07-D4F1A97A38B2}"/>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63" name="Left Arrow 1">
          <a:hlinkClick xmlns:r="http://schemas.openxmlformats.org/officeDocument/2006/relationships" r:id="rId1"/>
          <a:extLst>
            <a:ext uri="{FF2B5EF4-FFF2-40B4-BE49-F238E27FC236}">
              <a16:creationId xmlns:a16="http://schemas.microsoft.com/office/drawing/2014/main" id="{373B60C4-2CAE-4CC6-9C30-A81248546A85}"/>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64" name="Left Arrow 1">
          <a:hlinkClick xmlns:r="http://schemas.openxmlformats.org/officeDocument/2006/relationships" r:id="rId1"/>
          <a:extLst>
            <a:ext uri="{FF2B5EF4-FFF2-40B4-BE49-F238E27FC236}">
              <a16:creationId xmlns:a16="http://schemas.microsoft.com/office/drawing/2014/main" id="{3FBCFC8A-CF63-4574-B7A4-1652E2B519BA}"/>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65" name="Left Arrow 1">
          <a:hlinkClick xmlns:r="http://schemas.openxmlformats.org/officeDocument/2006/relationships" r:id="rId1"/>
          <a:extLst>
            <a:ext uri="{FF2B5EF4-FFF2-40B4-BE49-F238E27FC236}">
              <a16:creationId xmlns:a16="http://schemas.microsoft.com/office/drawing/2014/main" id="{510E69AA-CF77-4713-88AD-BEA24122B0BD}"/>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66" name="Left Arrow 1">
          <a:hlinkClick xmlns:r="http://schemas.openxmlformats.org/officeDocument/2006/relationships" r:id="rId1"/>
          <a:extLst>
            <a:ext uri="{FF2B5EF4-FFF2-40B4-BE49-F238E27FC236}">
              <a16:creationId xmlns:a16="http://schemas.microsoft.com/office/drawing/2014/main" id="{2091DB53-B4ED-483F-93A5-D61E5708BC54}"/>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67" name="Left Arrow 1">
          <a:hlinkClick xmlns:r="http://schemas.openxmlformats.org/officeDocument/2006/relationships" r:id="rId1"/>
          <a:extLst>
            <a:ext uri="{FF2B5EF4-FFF2-40B4-BE49-F238E27FC236}">
              <a16:creationId xmlns:a16="http://schemas.microsoft.com/office/drawing/2014/main" id="{CB6B80E5-ECA9-4B57-8BC5-97F3B6A5E59E}"/>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68" name="Left Arrow 1">
          <a:hlinkClick xmlns:r="http://schemas.openxmlformats.org/officeDocument/2006/relationships" r:id="rId1"/>
          <a:extLst>
            <a:ext uri="{FF2B5EF4-FFF2-40B4-BE49-F238E27FC236}">
              <a16:creationId xmlns:a16="http://schemas.microsoft.com/office/drawing/2014/main" id="{DD3600E1-2303-4CD5-9BB1-1FD04BDE8E59}"/>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69" name="Left Arrow 1">
          <a:hlinkClick xmlns:r="http://schemas.openxmlformats.org/officeDocument/2006/relationships" r:id="rId1"/>
          <a:extLst>
            <a:ext uri="{FF2B5EF4-FFF2-40B4-BE49-F238E27FC236}">
              <a16:creationId xmlns:a16="http://schemas.microsoft.com/office/drawing/2014/main" id="{4D391F99-81ED-4641-A964-BFCA34972489}"/>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70" name="Left Arrow 1">
          <a:hlinkClick xmlns:r="http://schemas.openxmlformats.org/officeDocument/2006/relationships" r:id="rId1"/>
          <a:extLst>
            <a:ext uri="{FF2B5EF4-FFF2-40B4-BE49-F238E27FC236}">
              <a16:creationId xmlns:a16="http://schemas.microsoft.com/office/drawing/2014/main" id="{0CD21EDF-C241-49D2-A5D0-01550B0753F9}"/>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71" name="Left Arrow 1">
          <a:hlinkClick xmlns:r="http://schemas.openxmlformats.org/officeDocument/2006/relationships" r:id="rId1"/>
          <a:extLst>
            <a:ext uri="{FF2B5EF4-FFF2-40B4-BE49-F238E27FC236}">
              <a16:creationId xmlns:a16="http://schemas.microsoft.com/office/drawing/2014/main" id="{10891606-49D1-408B-A76F-3F6C91E6B882}"/>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72" name="Left Arrow 1">
          <a:hlinkClick xmlns:r="http://schemas.openxmlformats.org/officeDocument/2006/relationships" r:id="rId1"/>
          <a:extLst>
            <a:ext uri="{FF2B5EF4-FFF2-40B4-BE49-F238E27FC236}">
              <a16:creationId xmlns:a16="http://schemas.microsoft.com/office/drawing/2014/main" id="{7D9E9AD7-E435-4F7C-A9E0-B36119C7556D}"/>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73" name="Left Arrow 1">
          <a:hlinkClick xmlns:r="http://schemas.openxmlformats.org/officeDocument/2006/relationships" r:id="rId1"/>
          <a:extLst>
            <a:ext uri="{FF2B5EF4-FFF2-40B4-BE49-F238E27FC236}">
              <a16:creationId xmlns:a16="http://schemas.microsoft.com/office/drawing/2014/main" id="{E97D10E1-9EA1-4AFC-B27B-AC9FF4CDC1CF}"/>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74" name="Left Arrow 1">
          <a:hlinkClick xmlns:r="http://schemas.openxmlformats.org/officeDocument/2006/relationships" r:id="rId1"/>
          <a:extLst>
            <a:ext uri="{FF2B5EF4-FFF2-40B4-BE49-F238E27FC236}">
              <a16:creationId xmlns:a16="http://schemas.microsoft.com/office/drawing/2014/main" id="{03B8F4CD-126B-4744-A82C-0AB90F9B9770}"/>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75" name="Left Arrow 1">
          <a:hlinkClick xmlns:r="http://schemas.openxmlformats.org/officeDocument/2006/relationships" r:id="rId1"/>
          <a:extLst>
            <a:ext uri="{FF2B5EF4-FFF2-40B4-BE49-F238E27FC236}">
              <a16:creationId xmlns:a16="http://schemas.microsoft.com/office/drawing/2014/main" id="{811631C3-B48A-4C38-8C1A-C277034FCD3E}"/>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76" name="Left Arrow 1">
          <a:hlinkClick xmlns:r="http://schemas.openxmlformats.org/officeDocument/2006/relationships" r:id="rId1"/>
          <a:extLst>
            <a:ext uri="{FF2B5EF4-FFF2-40B4-BE49-F238E27FC236}">
              <a16:creationId xmlns:a16="http://schemas.microsoft.com/office/drawing/2014/main" id="{098805D9-778A-43EE-8759-E7CE80F45CEE}"/>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77" name="Left Arrow 1">
          <a:hlinkClick xmlns:r="http://schemas.openxmlformats.org/officeDocument/2006/relationships" r:id="rId1"/>
          <a:extLst>
            <a:ext uri="{FF2B5EF4-FFF2-40B4-BE49-F238E27FC236}">
              <a16:creationId xmlns:a16="http://schemas.microsoft.com/office/drawing/2014/main" id="{91E9F4F4-224C-4E0D-8816-BC44EF1775B0}"/>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78" name="Left Arrow 1">
          <a:hlinkClick xmlns:r="http://schemas.openxmlformats.org/officeDocument/2006/relationships" r:id="rId1"/>
          <a:extLst>
            <a:ext uri="{FF2B5EF4-FFF2-40B4-BE49-F238E27FC236}">
              <a16:creationId xmlns:a16="http://schemas.microsoft.com/office/drawing/2014/main" id="{7A06C36A-4EFE-432A-B873-22F65DB433CE}"/>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79" name="Left Arrow 1">
          <a:hlinkClick xmlns:r="http://schemas.openxmlformats.org/officeDocument/2006/relationships" r:id="rId1"/>
          <a:extLst>
            <a:ext uri="{FF2B5EF4-FFF2-40B4-BE49-F238E27FC236}">
              <a16:creationId xmlns:a16="http://schemas.microsoft.com/office/drawing/2014/main" id="{3410C8A4-1613-4168-9825-96647F12E19A}"/>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80" name="Left Arrow 1">
          <a:hlinkClick xmlns:r="http://schemas.openxmlformats.org/officeDocument/2006/relationships" r:id="rId1"/>
          <a:extLst>
            <a:ext uri="{FF2B5EF4-FFF2-40B4-BE49-F238E27FC236}">
              <a16:creationId xmlns:a16="http://schemas.microsoft.com/office/drawing/2014/main" id="{59CA0A1A-86B3-40A8-8C76-C432E3ACE46C}"/>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81" name="Left Arrow 1">
          <a:hlinkClick xmlns:r="http://schemas.openxmlformats.org/officeDocument/2006/relationships" r:id="rId1"/>
          <a:extLst>
            <a:ext uri="{FF2B5EF4-FFF2-40B4-BE49-F238E27FC236}">
              <a16:creationId xmlns:a16="http://schemas.microsoft.com/office/drawing/2014/main" id="{094D8E5B-9B08-41B9-B966-D9F1392DC652}"/>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82" name="Left Arrow 1">
          <a:hlinkClick xmlns:r="http://schemas.openxmlformats.org/officeDocument/2006/relationships" r:id="rId1"/>
          <a:extLst>
            <a:ext uri="{FF2B5EF4-FFF2-40B4-BE49-F238E27FC236}">
              <a16:creationId xmlns:a16="http://schemas.microsoft.com/office/drawing/2014/main" id="{F5E86E56-C5F9-40D5-9094-0E0F3D1EABDC}"/>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83" name="Left Arrow 1">
          <a:hlinkClick xmlns:r="http://schemas.openxmlformats.org/officeDocument/2006/relationships" r:id="rId1"/>
          <a:extLst>
            <a:ext uri="{FF2B5EF4-FFF2-40B4-BE49-F238E27FC236}">
              <a16:creationId xmlns:a16="http://schemas.microsoft.com/office/drawing/2014/main" id="{E620A769-30AB-43F7-8A69-903D5DB5D00E}"/>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84" name="Left Arrow 1">
          <a:hlinkClick xmlns:r="http://schemas.openxmlformats.org/officeDocument/2006/relationships" r:id="rId1"/>
          <a:extLst>
            <a:ext uri="{FF2B5EF4-FFF2-40B4-BE49-F238E27FC236}">
              <a16:creationId xmlns:a16="http://schemas.microsoft.com/office/drawing/2014/main" id="{904BA7B6-4365-47B5-9F9A-5835B5F60E37}"/>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85" name="Left Arrow 1">
          <a:hlinkClick xmlns:r="http://schemas.openxmlformats.org/officeDocument/2006/relationships" r:id="rId1"/>
          <a:extLst>
            <a:ext uri="{FF2B5EF4-FFF2-40B4-BE49-F238E27FC236}">
              <a16:creationId xmlns:a16="http://schemas.microsoft.com/office/drawing/2014/main" id="{C3F1C367-EB95-4E43-81D4-9F86F2EF2254}"/>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86" name="Left Arrow 1">
          <a:hlinkClick xmlns:r="http://schemas.openxmlformats.org/officeDocument/2006/relationships" r:id="rId1"/>
          <a:extLst>
            <a:ext uri="{FF2B5EF4-FFF2-40B4-BE49-F238E27FC236}">
              <a16:creationId xmlns:a16="http://schemas.microsoft.com/office/drawing/2014/main" id="{D58991CE-8B7F-4DEF-BC34-CEFC613BB6A7}"/>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87" name="Left Arrow 1">
          <a:hlinkClick xmlns:r="http://schemas.openxmlformats.org/officeDocument/2006/relationships" r:id="rId1"/>
          <a:extLst>
            <a:ext uri="{FF2B5EF4-FFF2-40B4-BE49-F238E27FC236}">
              <a16:creationId xmlns:a16="http://schemas.microsoft.com/office/drawing/2014/main" id="{34171B0E-0E36-4A35-86F7-91D609A0D03F}"/>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88" name="Left Arrow 1">
          <a:hlinkClick xmlns:r="http://schemas.openxmlformats.org/officeDocument/2006/relationships" r:id="rId1"/>
          <a:extLst>
            <a:ext uri="{FF2B5EF4-FFF2-40B4-BE49-F238E27FC236}">
              <a16:creationId xmlns:a16="http://schemas.microsoft.com/office/drawing/2014/main" id="{D3B5722F-57CF-4590-BE9C-C5AB253AC035}"/>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32</xdr:row>
      <xdr:rowOff>8369</xdr:rowOff>
    </xdr:to>
    <xdr:sp macro="" textlink="">
      <xdr:nvSpPr>
        <xdr:cNvPr id="89" name="Left Arrow 1">
          <a:hlinkClick xmlns:r="http://schemas.openxmlformats.org/officeDocument/2006/relationships" r:id="rId1"/>
          <a:extLst>
            <a:ext uri="{FF2B5EF4-FFF2-40B4-BE49-F238E27FC236}">
              <a16:creationId xmlns:a16="http://schemas.microsoft.com/office/drawing/2014/main" id="{BB611476-92AE-4A3E-836B-3088972D0A83}"/>
            </a:ext>
          </a:extLst>
        </xdr:cNvPr>
        <xdr:cNvSpPr/>
      </xdr:nvSpPr>
      <xdr:spPr>
        <a:xfrm>
          <a:off x="0" y="10317480"/>
          <a:ext cx="1273495" cy="37412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72118</xdr:colOff>
      <xdr:row>32</xdr:row>
      <xdr:rowOff>104775</xdr:rowOff>
    </xdr:from>
    <xdr:to>
      <xdr:col>1</xdr:col>
      <xdr:colOff>1337875</xdr:colOff>
      <xdr:row>34</xdr:row>
      <xdr:rowOff>36398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A2DB490-1590-41A5-A306-69C2CEDD5B7E}"/>
            </a:ext>
          </a:extLst>
        </xdr:cNvPr>
        <xdr:cNvSpPr/>
      </xdr:nvSpPr>
      <xdr:spPr>
        <a:xfrm>
          <a:off x="597898" y="7717155"/>
          <a:ext cx="1265757" cy="4345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1</xdr:col>
      <xdr:colOff>72118</xdr:colOff>
      <xdr:row>32</xdr:row>
      <xdr:rowOff>104775</xdr:rowOff>
    </xdr:from>
    <xdr:to>
      <xdr:col>1</xdr:col>
      <xdr:colOff>1337875</xdr:colOff>
      <xdr:row>34</xdr:row>
      <xdr:rowOff>36398</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6960D0F4-7E17-4CC2-9DF2-B1CA724120BF}"/>
            </a:ext>
          </a:extLst>
        </xdr:cNvPr>
        <xdr:cNvSpPr/>
      </xdr:nvSpPr>
      <xdr:spPr>
        <a:xfrm>
          <a:off x="597898" y="7717155"/>
          <a:ext cx="1265757" cy="4345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46504</xdr:colOff>
      <xdr:row>35</xdr:row>
      <xdr:rowOff>95250</xdr:rowOff>
    </xdr:from>
    <xdr:to>
      <xdr:col>1</xdr:col>
      <xdr:colOff>966000</xdr:colOff>
      <xdr:row>36</xdr:row>
      <xdr:rowOff>164466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067B4F6-A9A4-41D1-A139-B86A8F3CC64C}"/>
            </a:ext>
          </a:extLst>
        </xdr:cNvPr>
        <xdr:cNvSpPr/>
      </xdr:nvSpPr>
      <xdr:spPr>
        <a:xfrm>
          <a:off x="46504" y="8576310"/>
          <a:ext cx="1490996" cy="32067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46504</xdr:colOff>
      <xdr:row>35</xdr:row>
      <xdr:rowOff>95250</xdr:rowOff>
    </xdr:from>
    <xdr:to>
      <xdr:col>1</xdr:col>
      <xdr:colOff>966000</xdr:colOff>
      <xdr:row>36</xdr:row>
      <xdr:rowOff>164466</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700BE414-5F92-475D-AFDE-699FBF3C91AC}"/>
            </a:ext>
          </a:extLst>
        </xdr:cNvPr>
        <xdr:cNvSpPr/>
      </xdr:nvSpPr>
      <xdr:spPr>
        <a:xfrm>
          <a:off x="46504" y="8576310"/>
          <a:ext cx="1490996" cy="32067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19050</xdr:colOff>
      <xdr:row>25</xdr:row>
      <xdr:rowOff>103714</xdr:rowOff>
    </xdr:from>
    <xdr:to>
      <xdr:col>1</xdr:col>
      <xdr:colOff>1266825</xdr:colOff>
      <xdr:row>27</xdr:row>
      <xdr:rowOff>76200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F998CBE-39AD-4DBA-AC71-863C33F31187}"/>
            </a:ext>
          </a:extLst>
        </xdr:cNvPr>
        <xdr:cNvSpPr/>
      </xdr:nvSpPr>
      <xdr:spPr>
        <a:xfrm>
          <a:off x="590550" y="6230194"/>
          <a:ext cx="1247775" cy="47540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1</xdr:col>
      <xdr:colOff>19050</xdr:colOff>
      <xdr:row>25</xdr:row>
      <xdr:rowOff>103714</xdr:rowOff>
    </xdr:from>
    <xdr:to>
      <xdr:col>1</xdr:col>
      <xdr:colOff>1266825</xdr:colOff>
      <xdr:row>27</xdr:row>
      <xdr:rowOff>76200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131D720E-3715-4863-9802-886678EC8A8A}"/>
            </a:ext>
          </a:extLst>
        </xdr:cNvPr>
        <xdr:cNvSpPr/>
      </xdr:nvSpPr>
      <xdr:spPr>
        <a:xfrm>
          <a:off x="590550" y="6230194"/>
          <a:ext cx="1247775" cy="47540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19050</xdr:colOff>
      <xdr:row>29</xdr:row>
      <xdr:rowOff>87584</xdr:rowOff>
    </xdr:from>
    <xdr:to>
      <xdr:col>1</xdr:col>
      <xdr:colOff>971603</xdr:colOff>
      <xdr:row>31</xdr:row>
      <xdr:rowOff>28575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779DFE4-3C00-470E-9320-2848D3E84E1D}"/>
            </a:ext>
          </a:extLst>
        </xdr:cNvPr>
        <xdr:cNvSpPr/>
      </xdr:nvSpPr>
      <xdr:spPr>
        <a:xfrm>
          <a:off x="19050" y="8012384"/>
          <a:ext cx="1318313" cy="42867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19050</xdr:colOff>
      <xdr:row>29</xdr:row>
      <xdr:rowOff>87584</xdr:rowOff>
    </xdr:from>
    <xdr:to>
      <xdr:col>1</xdr:col>
      <xdr:colOff>971603</xdr:colOff>
      <xdr:row>31</xdr:row>
      <xdr:rowOff>28575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804FA4B5-E4E9-4DF7-8AB0-90619273AF8B}"/>
            </a:ext>
          </a:extLst>
        </xdr:cNvPr>
        <xdr:cNvSpPr/>
      </xdr:nvSpPr>
      <xdr:spPr>
        <a:xfrm>
          <a:off x="19050" y="8012384"/>
          <a:ext cx="1318313" cy="42867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123825</xdr:colOff>
      <xdr:row>28</xdr:row>
      <xdr:rowOff>38100</xdr:rowOff>
    </xdr:from>
    <xdr:to>
      <xdr:col>1</xdr:col>
      <xdr:colOff>1055211</xdr:colOff>
      <xdr:row>29</xdr:row>
      <xdr:rowOff>207442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2A2C723-0375-4183-8567-C9E556A595A8}"/>
            </a:ext>
          </a:extLst>
        </xdr:cNvPr>
        <xdr:cNvSpPr/>
      </xdr:nvSpPr>
      <xdr:spPr>
        <a:xfrm>
          <a:off x="123825" y="6301740"/>
          <a:ext cx="1373346" cy="42080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123825</xdr:colOff>
      <xdr:row>28</xdr:row>
      <xdr:rowOff>38100</xdr:rowOff>
    </xdr:from>
    <xdr:to>
      <xdr:col>1</xdr:col>
      <xdr:colOff>1055211</xdr:colOff>
      <xdr:row>29</xdr:row>
      <xdr:rowOff>207442</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F4363532-A2EF-422C-8DCA-95F08BAE444F}"/>
            </a:ext>
          </a:extLst>
        </xdr:cNvPr>
        <xdr:cNvSpPr/>
      </xdr:nvSpPr>
      <xdr:spPr>
        <a:xfrm>
          <a:off x="123825" y="6301740"/>
          <a:ext cx="1373346" cy="42080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96308</xdr:colOff>
      <xdr:row>40</xdr:row>
      <xdr:rowOff>84667</xdr:rowOff>
    </xdr:from>
    <xdr:to>
      <xdr:col>1</xdr:col>
      <xdr:colOff>54028</xdr:colOff>
      <xdr:row>42</xdr:row>
      <xdr:rowOff>21176</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43E34599-FA6A-414C-9B9C-A4DCAE21B0E7}"/>
            </a:ext>
          </a:extLst>
        </xdr:cNvPr>
        <xdr:cNvSpPr/>
      </xdr:nvSpPr>
      <xdr:spPr>
        <a:xfrm>
          <a:off x="96308" y="5952067"/>
          <a:ext cx="2609480" cy="43180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63</xdr:row>
      <xdr:rowOff>0</xdr:rowOff>
    </xdr:from>
    <xdr:to>
      <xdr:col>1</xdr:col>
      <xdr:colOff>255232</xdr:colOff>
      <xdr:row>65</xdr:row>
      <xdr:rowOff>30713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8694484-ADE4-448B-86D0-4E427D000A51}"/>
            </a:ext>
          </a:extLst>
        </xdr:cNvPr>
        <xdr:cNvSpPr/>
      </xdr:nvSpPr>
      <xdr:spPr>
        <a:xfrm>
          <a:off x="0" y="11513820"/>
          <a:ext cx="1596352" cy="41171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123825</xdr:colOff>
      <xdr:row>29</xdr:row>
      <xdr:rowOff>142875</xdr:rowOff>
    </xdr:from>
    <xdr:to>
      <xdr:col>0</xdr:col>
      <xdr:colOff>1390703</xdr:colOff>
      <xdr:row>31</xdr:row>
      <xdr:rowOff>32449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3117BBD-38A5-4E99-9589-E1B0BFF7DF4C}"/>
            </a:ext>
          </a:extLst>
        </xdr:cNvPr>
        <xdr:cNvSpPr/>
      </xdr:nvSpPr>
      <xdr:spPr>
        <a:xfrm>
          <a:off x="123825" y="7336155"/>
          <a:ext cx="1266878" cy="39249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123825</xdr:colOff>
      <xdr:row>29</xdr:row>
      <xdr:rowOff>142875</xdr:rowOff>
    </xdr:from>
    <xdr:to>
      <xdr:col>0</xdr:col>
      <xdr:colOff>1390703</xdr:colOff>
      <xdr:row>31</xdr:row>
      <xdr:rowOff>32449</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BC8D80C5-A10E-46E9-9775-55BF42071453}"/>
            </a:ext>
          </a:extLst>
        </xdr:cNvPr>
        <xdr:cNvSpPr/>
      </xdr:nvSpPr>
      <xdr:spPr>
        <a:xfrm>
          <a:off x="123825" y="7336155"/>
          <a:ext cx="1266878" cy="39249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123825</xdr:colOff>
      <xdr:row>29</xdr:row>
      <xdr:rowOff>142875</xdr:rowOff>
    </xdr:from>
    <xdr:to>
      <xdr:col>0</xdr:col>
      <xdr:colOff>1390703</xdr:colOff>
      <xdr:row>31</xdr:row>
      <xdr:rowOff>32449</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2D1DE0C9-C914-4904-9FB1-AD28FCE31D13}"/>
            </a:ext>
          </a:extLst>
        </xdr:cNvPr>
        <xdr:cNvSpPr/>
      </xdr:nvSpPr>
      <xdr:spPr>
        <a:xfrm>
          <a:off x="123825" y="7336155"/>
          <a:ext cx="1266878" cy="39249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123825</xdr:colOff>
      <xdr:row>29</xdr:row>
      <xdr:rowOff>142875</xdr:rowOff>
    </xdr:from>
    <xdr:to>
      <xdr:col>0</xdr:col>
      <xdr:colOff>1390703</xdr:colOff>
      <xdr:row>31</xdr:row>
      <xdr:rowOff>32449</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B48A56B0-4456-4148-8F5D-F28FFD301EE9}"/>
            </a:ext>
          </a:extLst>
        </xdr:cNvPr>
        <xdr:cNvSpPr/>
      </xdr:nvSpPr>
      <xdr:spPr>
        <a:xfrm>
          <a:off x="123825" y="7336155"/>
          <a:ext cx="1266878" cy="39249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23812</xdr:colOff>
      <xdr:row>13</xdr:row>
      <xdr:rowOff>142875</xdr:rowOff>
    </xdr:from>
    <xdr:to>
      <xdr:col>0</xdr:col>
      <xdr:colOff>1290690</xdr:colOff>
      <xdr:row>14</xdr:row>
      <xdr:rowOff>218598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E3D1C78-1F3C-4DB6-A6E6-12D428C7990C}"/>
            </a:ext>
          </a:extLst>
        </xdr:cNvPr>
        <xdr:cNvSpPr/>
      </xdr:nvSpPr>
      <xdr:spPr>
        <a:xfrm>
          <a:off x="23812" y="3350895"/>
          <a:ext cx="1266878" cy="32718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13</xdr:row>
      <xdr:rowOff>142875</xdr:rowOff>
    </xdr:from>
    <xdr:to>
      <xdr:col>0</xdr:col>
      <xdr:colOff>1290690</xdr:colOff>
      <xdr:row>14</xdr:row>
      <xdr:rowOff>218598</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E4D3C910-FCCF-4FEC-AD0B-A54FB65FE472}"/>
            </a:ext>
          </a:extLst>
        </xdr:cNvPr>
        <xdr:cNvSpPr/>
      </xdr:nvSpPr>
      <xdr:spPr>
        <a:xfrm>
          <a:off x="23812" y="3350895"/>
          <a:ext cx="1266878" cy="32718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13</xdr:row>
      <xdr:rowOff>142875</xdr:rowOff>
    </xdr:from>
    <xdr:to>
      <xdr:col>0</xdr:col>
      <xdr:colOff>1290690</xdr:colOff>
      <xdr:row>14</xdr:row>
      <xdr:rowOff>218598</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B3E645-3FFF-46DA-ACBA-D55E5A4A7048}"/>
            </a:ext>
          </a:extLst>
        </xdr:cNvPr>
        <xdr:cNvSpPr/>
      </xdr:nvSpPr>
      <xdr:spPr>
        <a:xfrm>
          <a:off x="23812" y="3350895"/>
          <a:ext cx="1266878" cy="32718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13</xdr:row>
      <xdr:rowOff>142875</xdr:rowOff>
    </xdr:from>
    <xdr:to>
      <xdr:col>0</xdr:col>
      <xdr:colOff>1290690</xdr:colOff>
      <xdr:row>14</xdr:row>
      <xdr:rowOff>218598</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16610ED5-FF86-431B-8967-6F72F275B58E}"/>
            </a:ext>
          </a:extLst>
        </xdr:cNvPr>
        <xdr:cNvSpPr/>
      </xdr:nvSpPr>
      <xdr:spPr>
        <a:xfrm>
          <a:off x="23812" y="3350895"/>
          <a:ext cx="1266878" cy="32718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13</xdr:row>
      <xdr:rowOff>142875</xdr:rowOff>
    </xdr:from>
    <xdr:to>
      <xdr:col>0</xdr:col>
      <xdr:colOff>1290690</xdr:colOff>
      <xdr:row>14</xdr:row>
      <xdr:rowOff>218598</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37A2B49D-185A-463B-AFF8-591CDD9C44D0}"/>
            </a:ext>
          </a:extLst>
        </xdr:cNvPr>
        <xdr:cNvSpPr/>
      </xdr:nvSpPr>
      <xdr:spPr>
        <a:xfrm>
          <a:off x="23812" y="3350895"/>
          <a:ext cx="1266878" cy="32718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13</xdr:row>
      <xdr:rowOff>142875</xdr:rowOff>
    </xdr:from>
    <xdr:to>
      <xdr:col>0</xdr:col>
      <xdr:colOff>1290690</xdr:colOff>
      <xdr:row>14</xdr:row>
      <xdr:rowOff>218598</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A7368DD3-10FC-4078-B696-5D3873642005}"/>
            </a:ext>
          </a:extLst>
        </xdr:cNvPr>
        <xdr:cNvSpPr/>
      </xdr:nvSpPr>
      <xdr:spPr>
        <a:xfrm>
          <a:off x="23812" y="3350895"/>
          <a:ext cx="1266878" cy="32718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13</xdr:row>
      <xdr:rowOff>142875</xdr:rowOff>
    </xdr:from>
    <xdr:to>
      <xdr:col>0</xdr:col>
      <xdr:colOff>1290690</xdr:colOff>
      <xdr:row>14</xdr:row>
      <xdr:rowOff>218598</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EAC2AA4E-093E-4624-BE2E-238B24383BDD}"/>
            </a:ext>
          </a:extLst>
        </xdr:cNvPr>
        <xdr:cNvSpPr/>
      </xdr:nvSpPr>
      <xdr:spPr>
        <a:xfrm>
          <a:off x="23812" y="3350895"/>
          <a:ext cx="1266878" cy="32718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13</xdr:row>
      <xdr:rowOff>142875</xdr:rowOff>
    </xdr:from>
    <xdr:to>
      <xdr:col>0</xdr:col>
      <xdr:colOff>1290690</xdr:colOff>
      <xdr:row>14</xdr:row>
      <xdr:rowOff>218598</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0D6004C1-56D3-473A-8F11-4473920A22EC}"/>
            </a:ext>
          </a:extLst>
        </xdr:cNvPr>
        <xdr:cNvSpPr/>
      </xdr:nvSpPr>
      <xdr:spPr>
        <a:xfrm>
          <a:off x="23812" y="3350895"/>
          <a:ext cx="1266878" cy="32718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108137</xdr:colOff>
      <xdr:row>166</xdr:row>
      <xdr:rowOff>153955</xdr:rowOff>
    </xdr:from>
    <xdr:to>
      <xdr:col>1</xdr:col>
      <xdr:colOff>508188</xdr:colOff>
      <xdr:row>168</xdr:row>
      <xdr:rowOff>173005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79443D1-12AE-4EDE-901A-7AF0E8569F5E}"/>
            </a:ext>
          </a:extLst>
        </xdr:cNvPr>
        <xdr:cNvSpPr/>
      </xdr:nvSpPr>
      <xdr:spPr>
        <a:xfrm>
          <a:off x="108137" y="8612155"/>
          <a:ext cx="1329691" cy="38481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36</xdr:row>
      <xdr:rowOff>0</xdr:rowOff>
    </xdr:from>
    <xdr:to>
      <xdr:col>1</xdr:col>
      <xdr:colOff>76253</xdr:colOff>
      <xdr:row>37</xdr:row>
      <xdr:rowOff>104298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1BC98FD-E37E-4183-91AC-EDC19F33D3BA}"/>
            </a:ext>
          </a:extLst>
        </xdr:cNvPr>
        <xdr:cNvSpPr/>
      </xdr:nvSpPr>
      <xdr:spPr>
        <a:xfrm>
          <a:off x="0" y="7658100"/>
          <a:ext cx="1303073" cy="34813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377</xdr:row>
      <xdr:rowOff>215901</xdr:rowOff>
    </xdr:from>
    <xdr:to>
      <xdr:col>1</xdr:col>
      <xdr:colOff>19103</xdr:colOff>
      <xdr:row>379</xdr:row>
      <xdr:rowOff>145914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3155BEC-4367-41A1-A0CA-0B73F01F209D}"/>
            </a:ext>
          </a:extLst>
        </xdr:cNvPr>
        <xdr:cNvSpPr/>
      </xdr:nvSpPr>
      <xdr:spPr>
        <a:xfrm>
          <a:off x="0" y="18892521"/>
          <a:ext cx="1299263" cy="43293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379</xdr:row>
      <xdr:rowOff>215901</xdr:rowOff>
    </xdr:from>
    <xdr:to>
      <xdr:col>1</xdr:col>
      <xdr:colOff>19103</xdr:colOff>
      <xdr:row>381</xdr:row>
      <xdr:rowOff>145914</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21339E4F-B887-4EE9-9E19-88ABBDC94071}"/>
            </a:ext>
          </a:extLst>
        </xdr:cNvPr>
        <xdr:cNvSpPr/>
      </xdr:nvSpPr>
      <xdr:spPr>
        <a:xfrm>
          <a:off x="0" y="19395441"/>
          <a:ext cx="1299263" cy="43293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379</xdr:row>
      <xdr:rowOff>215901</xdr:rowOff>
    </xdr:from>
    <xdr:to>
      <xdr:col>1</xdr:col>
      <xdr:colOff>19103</xdr:colOff>
      <xdr:row>381</xdr:row>
      <xdr:rowOff>145914</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6CA2D8B9-5549-4DEF-82E5-EDEECC7D8A66}"/>
            </a:ext>
          </a:extLst>
        </xdr:cNvPr>
        <xdr:cNvSpPr/>
      </xdr:nvSpPr>
      <xdr:spPr>
        <a:xfrm>
          <a:off x="0" y="19395441"/>
          <a:ext cx="1299263" cy="43293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19050</xdr:colOff>
      <xdr:row>363</xdr:row>
      <xdr:rowOff>114300</xdr:rowOff>
    </xdr:from>
    <xdr:to>
      <xdr:col>1</xdr:col>
      <xdr:colOff>37095</xdr:colOff>
      <xdr:row>364</xdr:row>
      <xdr:rowOff>194257</xdr:rowOff>
    </xdr:to>
    <xdr:sp macro="" textlink="">
      <xdr:nvSpPr>
        <xdr:cNvPr id="5" name="Left Arrow 2">
          <a:hlinkClick xmlns:r="http://schemas.openxmlformats.org/officeDocument/2006/relationships" r:id="rId1"/>
          <a:extLst>
            <a:ext uri="{FF2B5EF4-FFF2-40B4-BE49-F238E27FC236}">
              <a16:creationId xmlns:a16="http://schemas.microsoft.com/office/drawing/2014/main" id="{C208A6B2-C382-41F0-9559-B59352CB4D99}"/>
            </a:ext>
          </a:extLst>
        </xdr:cNvPr>
        <xdr:cNvSpPr/>
      </xdr:nvSpPr>
      <xdr:spPr>
        <a:xfrm>
          <a:off x="19050" y="15270480"/>
          <a:ext cx="1298205" cy="33141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381</xdr:row>
      <xdr:rowOff>215901</xdr:rowOff>
    </xdr:from>
    <xdr:to>
      <xdr:col>1</xdr:col>
      <xdr:colOff>19103</xdr:colOff>
      <xdr:row>383</xdr:row>
      <xdr:rowOff>145914</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7632BB56-30A0-4D26-8BC9-6721D31FC938}"/>
            </a:ext>
          </a:extLst>
        </xdr:cNvPr>
        <xdr:cNvSpPr/>
      </xdr:nvSpPr>
      <xdr:spPr>
        <a:xfrm>
          <a:off x="0" y="19898361"/>
          <a:ext cx="1299263" cy="43293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170</xdr:row>
      <xdr:rowOff>190500</xdr:rowOff>
    </xdr:from>
    <xdr:to>
      <xdr:col>1</xdr:col>
      <xdr:colOff>85778</xdr:colOff>
      <xdr:row>172</xdr:row>
      <xdr:rowOff>59130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86EE80F-056F-43D8-B79F-6278FBA0B949}"/>
            </a:ext>
          </a:extLst>
        </xdr:cNvPr>
        <xdr:cNvSpPr/>
      </xdr:nvSpPr>
      <xdr:spPr>
        <a:xfrm>
          <a:off x="0" y="5867400"/>
          <a:ext cx="2447978" cy="3715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262</xdr:row>
      <xdr:rowOff>0</xdr:rowOff>
    </xdr:from>
    <xdr:to>
      <xdr:col>0</xdr:col>
      <xdr:colOff>1266878</xdr:colOff>
      <xdr:row>264</xdr:row>
      <xdr:rowOff>21030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AD92FFA-FA39-49E6-A269-69DC45D6B4F1}"/>
            </a:ext>
          </a:extLst>
        </xdr:cNvPr>
        <xdr:cNvSpPr/>
      </xdr:nvSpPr>
      <xdr:spPr>
        <a:xfrm>
          <a:off x="0" y="9662160"/>
          <a:ext cx="1266878" cy="42489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239</xdr:row>
      <xdr:rowOff>0</xdr:rowOff>
    </xdr:from>
    <xdr:to>
      <xdr:col>1</xdr:col>
      <xdr:colOff>371528</xdr:colOff>
      <xdr:row>253</xdr:row>
      <xdr:rowOff>182955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9479AC5-09DA-469C-A6E1-9432C5440F15}"/>
            </a:ext>
          </a:extLst>
        </xdr:cNvPr>
        <xdr:cNvSpPr/>
      </xdr:nvSpPr>
      <xdr:spPr>
        <a:xfrm>
          <a:off x="0" y="10485120"/>
          <a:ext cx="1293548" cy="42679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154</xdr:row>
      <xdr:rowOff>0</xdr:rowOff>
    </xdr:from>
    <xdr:to>
      <xdr:col>1</xdr:col>
      <xdr:colOff>571501</xdr:colOff>
      <xdr:row>156</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7A6CCA2-F044-4362-82C8-1681A9A1E40F}"/>
            </a:ext>
          </a:extLst>
        </xdr:cNvPr>
        <xdr:cNvSpPr/>
      </xdr:nvSpPr>
      <xdr:spPr>
        <a:xfrm>
          <a:off x="0" y="4945380"/>
          <a:ext cx="1524001"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38</xdr:row>
      <xdr:rowOff>123825</xdr:rowOff>
    </xdr:from>
    <xdr:to>
      <xdr:col>0</xdr:col>
      <xdr:colOff>1304926</xdr:colOff>
      <xdr:row>40</xdr:row>
      <xdr:rowOff>104775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2C4D679-B7F6-4180-BB1E-3B04BB3ABDCD}"/>
            </a:ext>
          </a:extLst>
        </xdr:cNvPr>
        <xdr:cNvSpPr/>
      </xdr:nvSpPr>
      <xdr:spPr>
        <a:xfrm>
          <a:off x="0" y="9359265"/>
          <a:ext cx="1304926" cy="40767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29</xdr:row>
      <xdr:rowOff>67236</xdr:rowOff>
    </xdr:from>
    <xdr:to>
      <xdr:col>0</xdr:col>
      <xdr:colOff>1304926</xdr:colOff>
      <xdr:row>31</xdr:row>
      <xdr:rowOff>105336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ED916C4-B3CB-4B34-B0C1-B8776782BA6E}"/>
            </a:ext>
          </a:extLst>
        </xdr:cNvPr>
        <xdr:cNvSpPr/>
      </xdr:nvSpPr>
      <xdr:spPr>
        <a:xfrm>
          <a:off x="0" y="6323256"/>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42</xdr:row>
      <xdr:rowOff>94284</xdr:rowOff>
    </xdr:from>
    <xdr:to>
      <xdr:col>1</xdr:col>
      <xdr:colOff>302558</xdr:colOff>
      <xdr:row>44</xdr:row>
      <xdr:rowOff>159975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EDEB644-9242-4B1A-A534-1F3C5DBA9942}"/>
            </a:ext>
          </a:extLst>
        </xdr:cNvPr>
        <xdr:cNvSpPr/>
      </xdr:nvSpPr>
      <xdr:spPr>
        <a:xfrm>
          <a:off x="0" y="11470944"/>
          <a:ext cx="1409700" cy="44669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108</xdr:row>
      <xdr:rowOff>0</xdr:rowOff>
    </xdr:from>
    <xdr:to>
      <xdr:col>1</xdr:col>
      <xdr:colOff>344582</xdr:colOff>
      <xdr:row>109</xdr:row>
      <xdr:rowOff>180415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B96D4FD-365B-488F-AE17-FD3737B0FAE6}"/>
            </a:ext>
          </a:extLst>
        </xdr:cNvPr>
        <xdr:cNvSpPr/>
      </xdr:nvSpPr>
      <xdr:spPr>
        <a:xfrm>
          <a:off x="0" y="5303520"/>
          <a:ext cx="1335182" cy="39377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48</xdr:row>
      <xdr:rowOff>0</xdr:rowOff>
    </xdr:from>
    <xdr:to>
      <xdr:col>1</xdr:col>
      <xdr:colOff>1327703</xdr:colOff>
      <xdr:row>50</xdr:row>
      <xdr:rowOff>9111</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B19F2054-F9A0-46C0-9E81-0288577914BF}"/>
            </a:ext>
          </a:extLst>
        </xdr:cNvPr>
        <xdr:cNvSpPr/>
      </xdr:nvSpPr>
      <xdr:spPr>
        <a:xfrm>
          <a:off x="0" y="11079480"/>
          <a:ext cx="1327703" cy="39011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32</xdr:row>
      <xdr:rowOff>0</xdr:rowOff>
    </xdr:from>
    <xdr:to>
      <xdr:col>1</xdr:col>
      <xdr:colOff>396440</xdr:colOff>
      <xdr:row>33</xdr:row>
      <xdr:rowOff>178298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BA4E3A9-4C0D-490F-A290-D2110BF4F04B}"/>
            </a:ext>
          </a:extLst>
        </xdr:cNvPr>
        <xdr:cNvSpPr/>
      </xdr:nvSpPr>
      <xdr:spPr>
        <a:xfrm>
          <a:off x="0" y="8161020"/>
          <a:ext cx="1326080" cy="39165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32</xdr:row>
      <xdr:rowOff>190500</xdr:rowOff>
    </xdr:from>
    <xdr:to>
      <xdr:col>1</xdr:col>
      <xdr:colOff>401732</xdr:colOff>
      <xdr:row>34</xdr:row>
      <xdr:rowOff>162045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09292C7-B4FD-4C3C-BFA5-987E72385759}"/>
            </a:ext>
          </a:extLst>
        </xdr:cNvPr>
        <xdr:cNvSpPr/>
      </xdr:nvSpPr>
      <xdr:spPr>
        <a:xfrm>
          <a:off x="0" y="8191500"/>
          <a:ext cx="1331372" cy="39826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208</xdr:row>
      <xdr:rowOff>154642</xdr:rowOff>
    </xdr:from>
    <xdr:to>
      <xdr:col>2</xdr:col>
      <xdr:colOff>14520</xdr:colOff>
      <xdr:row>210</xdr:row>
      <xdr:rowOff>124630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9734683-DF09-4853-94C2-91FD7D663114}"/>
            </a:ext>
          </a:extLst>
        </xdr:cNvPr>
        <xdr:cNvSpPr/>
      </xdr:nvSpPr>
      <xdr:spPr>
        <a:xfrm>
          <a:off x="0" y="8521402"/>
          <a:ext cx="1850940" cy="39670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108</xdr:row>
      <xdr:rowOff>0</xdr:rowOff>
    </xdr:from>
    <xdr:to>
      <xdr:col>1</xdr:col>
      <xdr:colOff>576357</xdr:colOff>
      <xdr:row>109</xdr:row>
      <xdr:rowOff>183590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410C354-597C-4243-8F61-8C03744E8D6D}"/>
            </a:ext>
          </a:extLst>
        </xdr:cNvPr>
        <xdr:cNvSpPr/>
      </xdr:nvSpPr>
      <xdr:spPr>
        <a:xfrm>
          <a:off x="0" y="26685240"/>
          <a:ext cx="1323117" cy="3969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19050</xdr:colOff>
      <xdr:row>470</xdr:row>
      <xdr:rowOff>9525</xdr:rowOff>
    </xdr:from>
    <xdr:to>
      <xdr:col>1</xdr:col>
      <xdr:colOff>123825</xdr:colOff>
      <xdr:row>472</xdr:row>
      <xdr:rowOff>21030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00B8200-7A80-4E96-B4FE-3EFC62AD8A7B}"/>
            </a:ext>
          </a:extLst>
        </xdr:cNvPr>
        <xdr:cNvSpPr/>
      </xdr:nvSpPr>
      <xdr:spPr>
        <a:xfrm>
          <a:off x="19050" y="10852785"/>
          <a:ext cx="1247775" cy="37726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24</xdr:row>
      <xdr:rowOff>73270</xdr:rowOff>
    </xdr:from>
    <xdr:to>
      <xdr:col>11</xdr:col>
      <xdr:colOff>314325</xdr:colOff>
      <xdr:row>26</xdr:row>
      <xdr:rowOff>103824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6F1D0C4-F450-464F-BEA2-14ACFC3A72F1}"/>
            </a:ext>
          </a:extLst>
        </xdr:cNvPr>
        <xdr:cNvSpPr/>
      </xdr:nvSpPr>
      <xdr:spPr>
        <a:xfrm>
          <a:off x="0" y="5407270"/>
          <a:ext cx="1335405" cy="41155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170</xdr:row>
      <xdr:rowOff>67236</xdr:rowOff>
    </xdr:from>
    <xdr:to>
      <xdr:col>1</xdr:col>
      <xdr:colOff>476250</xdr:colOff>
      <xdr:row>172</xdr:row>
      <xdr:rowOff>118957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0E1B5BB-2E79-4270-BBEA-808FAA54F987}"/>
            </a:ext>
          </a:extLst>
        </xdr:cNvPr>
        <xdr:cNvSpPr/>
      </xdr:nvSpPr>
      <xdr:spPr>
        <a:xfrm>
          <a:off x="0" y="11177196"/>
          <a:ext cx="1276350" cy="5165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170</xdr:row>
      <xdr:rowOff>67236</xdr:rowOff>
    </xdr:from>
    <xdr:to>
      <xdr:col>1</xdr:col>
      <xdr:colOff>476250</xdr:colOff>
      <xdr:row>172</xdr:row>
      <xdr:rowOff>118957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D2591B7B-BE52-4D7C-BA55-B2209EEB4E71}"/>
            </a:ext>
          </a:extLst>
        </xdr:cNvPr>
        <xdr:cNvSpPr/>
      </xdr:nvSpPr>
      <xdr:spPr>
        <a:xfrm>
          <a:off x="0" y="11177196"/>
          <a:ext cx="1276350" cy="5165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170</xdr:row>
      <xdr:rowOff>67236</xdr:rowOff>
    </xdr:from>
    <xdr:to>
      <xdr:col>1</xdr:col>
      <xdr:colOff>476250</xdr:colOff>
      <xdr:row>172</xdr:row>
      <xdr:rowOff>118957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65108134-B394-46D9-AC48-0D50A0CD9EB4}"/>
            </a:ext>
          </a:extLst>
        </xdr:cNvPr>
        <xdr:cNvSpPr/>
      </xdr:nvSpPr>
      <xdr:spPr>
        <a:xfrm>
          <a:off x="0" y="11177196"/>
          <a:ext cx="1276350" cy="5165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170</xdr:row>
      <xdr:rowOff>67236</xdr:rowOff>
    </xdr:from>
    <xdr:to>
      <xdr:col>1</xdr:col>
      <xdr:colOff>476250</xdr:colOff>
      <xdr:row>172</xdr:row>
      <xdr:rowOff>118957</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DDC2E155-7ABA-4F24-B641-BA9293F8C5C7}"/>
            </a:ext>
          </a:extLst>
        </xdr:cNvPr>
        <xdr:cNvSpPr/>
      </xdr:nvSpPr>
      <xdr:spPr>
        <a:xfrm>
          <a:off x="0" y="11177196"/>
          <a:ext cx="1276350" cy="5165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170</xdr:row>
      <xdr:rowOff>67236</xdr:rowOff>
    </xdr:from>
    <xdr:to>
      <xdr:col>1</xdr:col>
      <xdr:colOff>476250</xdr:colOff>
      <xdr:row>172</xdr:row>
      <xdr:rowOff>118957</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7670FB2D-5889-4359-9D68-6FF75623256E}"/>
            </a:ext>
          </a:extLst>
        </xdr:cNvPr>
        <xdr:cNvSpPr/>
      </xdr:nvSpPr>
      <xdr:spPr>
        <a:xfrm>
          <a:off x="0" y="11177196"/>
          <a:ext cx="1276350" cy="5165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170</xdr:row>
      <xdr:rowOff>67236</xdr:rowOff>
    </xdr:from>
    <xdr:to>
      <xdr:col>1</xdr:col>
      <xdr:colOff>476250</xdr:colOff>
      <xdr:row>172</xdr:row>
      <xdr:rowOff>118957</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FF2E654B-1A68-4043-9C0B-21CB63729705}"/>
            </a:ext>
          </a:extLst>
        </xdr:cNvPr>
        <xdr:cNvSpPr/>
      </xdr:nvSpPr>
      <xdr:spPr>
        <a:xfrm>
          <a:off x="0" y="11177196"/>
          <a:ext cx="1276350" cy="5165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170</xdr:row>
      <xdr:rowOff>67236</xdr:rowOff>
    </xdr:from>
    <xdr:to>
      <xdr:col>1</xdr:col>
      <xdr:colOff>476250</xdr:colOff>
      <xdr:row>172</xdr:row>
      <xdr:rowOff>118957</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53FEAB41-C87D-4F43-B81E-FA32ADF5B1A1}"/>
            </a:ext>
          </a:extLst>
        </xdr:cNvPr>
        <xdr:cNvSpPr/>
      </xdr:nvSpPr>
      <xdr:spPr>
        <a:xfrm>
          <a:off x="0" y="11177196"/>
          <a:ext cx="1276350" cy="5165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170</xdr:row>
      <xdr:rowOff>67236</xdr:rowOff>
    </xdr:from>
    <xdr:to>
      <xdr:col>1</xdr:col>
      <xdr:colOff>476250</xdr:colOff>
      <xdr:row>172</xdr:row>
      <xdr:rowOff>118957</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61812DB2-DF4C-4249-B5D9-44FA679A86E9}"/>
            </a:ext>
          </a:extLst>
        </xdr:cNvPr>
        <xdr:cNvSpPr/>
      </xdr:nvSpPr>
      <xdr:spPr>
        <a:xfrm>
          <a:off x="0" y="11177196"/>
          <a:ext cx="1276350" cy="5165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76</xdr:row>
      <xdr:rowOff>0</xdr:rowOff>
    </xdr:from>
    <xdr:to>
      <xdr:col>1</xdr:col>
      <xdr:colOff>712259</xdr:colOff>
      <xdr:row>77</xdr:row>
      <xdr:rowOff>188383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AEADB5D-6394-4B80-970E-860BD6ED3BA2}"/>
            </a:ext>
          </a:extLst>
        </xdr:cNvPr>
        <xdr:cNvSpPr/>
      </xdr:nvSpPr>
      <xdr:spPr>
        <a:xfrm>
          <a:off x="0" y="19491960"/>
          <a:ext cx="1321859" cy="4017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45</xdr:row>
      <xdr:rowOff>136259</xdr:rowOff>
    </xdr:from>
    <xdr:to>
      <xdr:col>0</xdr:col>
      <xdr:colOff>1266878</xdr:colOff>
      <xdr:row>47</xdr:row>
      <xdr:rowOff>35718</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74B1C701-05B9-41A3-9E61-A2B2A247FE6A}"/>
            </a:ext>
          </a:extLst>
        </xdr:cNvPr>
        <xdr:cNvSpPr/>
      </xdr:nvSpPr>
      <xdr:spPr>
        <a:xfrm>
          <a:off x="0" y="9973679"/>
          <a:ext cx="1266878" cy="46333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75</xdr:row>
      <xdr:rowOff>95248</xdr:rowOff>
    </xdr:from>
    <xdr:to>
      <xdr:col>1</xdr:col>
      <xdr:colOff>711014</xdr:colOff>
      <xdr:row>77</xdr:row>
      <xdr:rowOff>68074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B152E03-A222-431A-84C9-7EB0A6D7D4C9}"/>
            </a:ext>
          </a:extLst>
        </xdr:cNvPr>
        <xdr:cNvSpPr/>
      </xdr:nvSpPr>
      <xdr:spPr>
        <a:xfrm>
          <a:off x="0" y="17621248"/>
          <a:ext cx="1427294" cy="39954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64</xdr:row>
      <xdr:rowOff>0</xdr:rowOff>
    </xdr:from>
    <xdr:to>
      <xdr:col>1</xdr:col>
      <xdr:colOff>757238</xdr:colOff>
      <xdr:row>66</xdr:row>
      <xdr:rowOff>50986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224FF46-AA2D-4802-AB03-D62600B257D0}"/>
            </a:ext>
          </a:extLst>
        </xdr:cNvPr>
        <xdr:cNvSpPr/>
      </xdr:nvSpPr>
      <xdr:spPr>
        <a:xfrm>
          <a:off x="0" y="13258800"/>
          <a:ext cx="1328738" cy="47770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0</xdr:rowOff>
    </xdr:from>
    <xdr:to>
      <xdr:col>1</xdr:col>
      <xdr:colOff>757238</xdr:colOff>
      <xdr:row>66</xdr:row>
      <xdr:rowOff>50986</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1F0B2400-9BFE-4379-8FE6-F9DCC2FD8997}"/>
            </a:ext>
          </a:extLst>
        </xdr:cNvPr>
        <xdr:cNvSpPr/>
      </xdr:nvSpPr>
      <xdr:spPr>
        <a:xfrm>
          <a:off x="0" y="13258800"/>
          <a:ext cx="1328738" cy="47770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27</xdr:row>
      <xdr:rowOff>0</xdr:rowOff>
    </xdr:from>
    <xdr:to>
      <xdr:col>1</xdr:col>
      <xdr:colOff>549702</xdr:colOff>
      <xdr:row>28</xdr:row>
      <xdr:rowOff>188306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0C78438-08A3-4B94-8709-B99F09E6B515}"/>
            </a:ext>
          </a:extLst>
        </xdr:cNvPr>
        <xdr:cNvSpPr/>
      </xdr:nvSpPr>
      <xdr:spPr>
        <a:xfrm>
          <a:off x="0" y="5966460"/>
          <a:ext cx="1349802" cy="4016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27</xdr:row>
      <xdr:rowOff>0</xdr:rowOff>
    </xdr:from>
    <xdr:to>
      <xdr:col>1</xdr:col>
      <xdr:colOff>549702</xdr:colOff>
      <xdr:row>28</xdr:row>
      <xdr:rowOff>188306</xdr:rowOff>
    </xdr:to>
    <xdr:sp macro="" textlink="">
      <xdr:nvSpPr>
        <xdr:cNvPr id="3" name="Left Arrow 3">
          <a:hlinkClick xmlns:r="http://schemas.openxmlformats.org/officeDocument/2006/relationships" r:id="rId1"/>
          <a:extLst>
            <a:ext uri="{FF2B5EF4-FFF2-40B4-BE49-F238E27FC236}">
              <a16:creationId xmlns:a16="http://schemas.microsoft.com/office/drawing/2014/main" id="{C4105206-5FA2-43EE-A950-B84C803016F2}"/>
            </a:ext>
          </a:extLst>
        </xdr:cNvPr>
        <xdr:cNvSpPr/>
      </xdr:nvSpPr>
      <xdr:spPr>
        <a:xfrm>
          <a:off x="0" y="5966460"/>
          <a:ext cx="1349802" cy="4016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27</xdr:row>
      <xdr:rowOff>0</xdr:rowOff>
    </xdr:from>
    <xdr:to>
      <xdr:col>1</xdr:col>
      <xdr:colOff>753718</xdr:colOff>
      <xdr:row>28</xdr:row>
      <xdr:rowOff>188306</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3B5F865C-3909-4130-9909-AEF1A75DB0F4}"/>
            </a:ext>
          </a:extLst>
        </xdr:cNvPr>
        <xdr:cNvSpPr/>
      </xdr:nvSpPr>
      <xdr:spPr>
        <a:xfrm>
          <a:off x="0" y="5966460"/>
          <a:ext cx="1553818" cy="4016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22</xdr:row>
      <xdr:rowOff>0</xdr:rowOff>
    </xdr:from>
    <xdr:to>
      <xdr:col>0</xdr:col>
      <xdr:colOff>1304926</xdr:colOff>
      <xdr:row>24</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13CDBD2-5262-4961-AEC9-D617B10B487C}"/>
            </a:ext>
          </a:extLst>
        </xdr:cNvPr>
        <xdr:cNvSpPr/>
      </xdr:nvSpPr>
      <xdr:spPr>
        <a:xfrm>
          <a:off x="0" y="5326380"/>
          <a:ext cx="1304926" cy="38481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8392390A-5FC3-492D-BE92-A68FCE64295B}"/>
            </a:ext>
          </a:extLst>
        </xdr:cNvPr>
        <xdr:cNvSpPr/>
      </xdr:nvSpPr>
      <xdr:spPr>
        <a:xfrm>
          <a:off x="0" y="5326380"/>
          <a:ext cx="1304926" cy="38481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3AB2379E-A4A3-4F52-8A60-5464E19DA124}"/>
            </a:ext>
          </a:extLst>
        </xdr:cNvPr>
        <xdr:cNvSpPr/>
      </xdr:nvSpPr>
      <xdr:spPr>
        <a:xfrm>
          <a:off x="0" y="5326380"/>
          <a:ext cx="1304926" cy="38481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5" name="Left Arrow 2">
          <a:hlinkClick xmlns:r="http://schemas.openxmlformats.org/officeDocument/2006/relationships" r:id="rId1"/>
          <a:extLst>
            <a:ext uri="{FF2B5EF4-FFF2-40B4-BE49-F238E27FC236}">
              <a16:creationId xmlns:a16="http://schemas.microsoft.com/office/drawing/2014/main" id="{619EF61B-62EF-4BC0-AF19-AD87089F0929}"/>
            </a:ext>
          </a:extLst>
        </xdr:cNvPr>
        <xdr:cNvSpPr/>
      </xdr:nvSpPr>
      <xdr:spPr>
        <a:xfrm>
          <a:off x="0" y="5326380"/>
          <a:ext cx="1304926" cy="38481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62B8788E-3B25-46AF-A201-FA47B145FE1F}"/>
            </a:ext>
          </a:extLst>
        </xdr:cNvPr>
        <xdr:cNvSpPr/>
      </xdr:nvSpPr>
      <xdr:spPr>
        <a:xfrm>
          <a:off x="0" y="5326380"/>
          <a:ext cx="1304926" cy="38481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7" name="Left Arrow 2">
          <a:hlinkClick xmlns:r="http://schemas.openxmlformats.org/officeDocument/2006/relationships" r:id="rId1"/>
          <a:extLst>
            <a:ext uri="{FF2B5EF4-FFF2-40B4-BE49-F238E27FC236}">
              <a16:creationId xmlns:a16="http://schemas.microsoft.com/office/drawing/2014/main" id="{2C3601EC-1550-4BE9-8942-28E70400E6AE}"/>
            </a:ext>
          </a:extLst>
        </xdr:cNvPr>
        <xdr:cNvSpPr/>
      </xdr:nvSpPr>
      <xdr:spPr>
        <a:xfrm>
          <a:off x="0" y="5326380"/>
          <a:ext cx="1304926" cy="38481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971C6C2E-37FC-4399-939E-F8C0A394683B}"/>
            </a:ext>
          </a:extLst>
        </xdr:cNvPr>
        <xdr:cNvSpPr/>
      </xdr:nvSpPr>
      <xdr:spPr>
        <a:xfrm>
          <a:off x="0" y="5326380"/>
          <a:ext cx="1304926" cy="38481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9" name="Left Arrow 2">
          <a:hlinkClick xmlns:r="http://schemas.openxmlformats.org/officeDocument/2006/relationships" r:id="rId1"/>
          <a:extLst>
            <a:ext uri="{FF2B5EF4-FFF2-40B4-BE49-F238E27FC236}">
              <a16:creationId xmlns:a16="http://schemas.microsoft.com/office/drawing/2014/main" id="{1C161C0A-483F-4191-AAF7-D6622C3FF0FD}"/>
            </a:ext>
          </a:extLst>
        </xdr:cNvPr>
        <xdr:cNvSpPr/>
      </xdr:nvSpPr>
      <xdr:spPr>
        <a:xfrm>
          <a:off x="0" y="5326380"/>
          <a:ext cx="1304926" cy="38481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FE9AD39E-D009-49C4-8F4E-4335954F7B3C}"/>
            </a:ext>
          </a:extLst>
        </xdr:cNvPr>
        <xdr:cNvSpPr/>
      </xdr:nvSpPr>
      <xdr:spPr>
        <a:xfrm>
          <a:off x="0" y="5326380"/>
          <a:ext cx="1304926" cy="38481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11" name="Left Arrow 2">
          <a:hlinkClick xmlns:r="http://schemas.openxmlformats.org/officeDocument/2006/relationships" r:id="rId1"/>
          <a:extLst>
            <a:ext uri="{FF2B5EF4-FFF2-40B4-BE49-F238E27FC236}">
              <a16:creationId xmlns:a16="http://schemas.microsoft.com/office/drawing/2014/main" id="{995AA5D8-F3FC-47D8-96B4-05363D5994C5}"/>
            </a:ext>
          </a:extLst>
        </xdr:cNvPr>
        <xdr:cNvSpPr/>
      </xdr:nvSpPr>
      <xdr:spPr>
        <a:xfrm>
          <a:off x="0" y="5326380"/>
          <a:ext cx="1304926" cy="38481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78EFC1CC-D063-4440-91F7-75F6F651C6B3}"/>
            </a:ext>
          </a:extLst>
        </xdr:cNvPr>
        <xdr:cNvSpPr/>
      </xdr:nvSpPr>
      <xdr:spPr>
        <a:xfrm>
          <a:off x="0" y="5326380"/>
          <a:ext cx="1304926" cy="38481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13" name="Left Arrow 2">
          <a:hlinkClick xmlns:r="http://schemas.openxmlformats.org/officeDocument/2006/relationships" r:id="rId1"/>
          <a:extLst>
            <a:ext uri="{FF2B5EF4-FFF2-40B4-BE49-F238E27FC236}">
              <a16:creationId xmlns:a16="http://schemas.microsoft.com/office/drawing/2014/main" id="{96AB111C-B684-4AC1-A1EE-3303F1343817}"/>
            </a:ext>
          </a:extLst>
        </xdr:cNvPr>
        <xdr:cNvSpPr/>
      </xdr:nvSpPr>
      <xdr:spPr>
        <a:xfrm>
          <a:off x="0" y="5326380"/>
          <a:ext cx="1304926" cy="38481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162</xdr:row>
      <xdr:rowOff>0</xdr:rowOff>
    </xdr:from>
    <xdr:to>
      <xdr:col>0</xdr:col>
      <xdr:colOff>1304926</xdr:colOff>
      <xdr:row>163</xdr:row>
      <xdr:rowOff>190500</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D7DE676E-8699-471A-A2BA-04DC32B5D848}"/>
            </a:ext>
          </a:extLst>
        </xdr:cNvPr>
        <xdr:cNvSpPr/>
      </xdr:nvSpPr>
      <xdr:spPr>
        <a:xfrm>
          <a:off x="0" y="28666440"/>
          <a:ext cx="1304926" cy="40386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169</xdr:row>
      <xdr:rowOff>95250</xdr:rowOff>
    </xdr:from>
    <xdr:to>
      <xdr:col>0</xdr:col>
      <xdr:colOff>1476375</xdr:colOff>
      <xdr:row>172</xdr:row>
      <xdr:rowOff>0</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879B2F75-B841-485F-9A1C-1792513DD8AA}"/>
            </a:ext>
          </a:extLst>
        </xdr:cNvPr>
        <xdr:cNvSpPr/>
      </xdr:nvSpPr>
      <xdr:spPr>
        <a:xfrm>
          <a:off x="0" y="32663130"/>
          <a:ext cx="1476375" cy="54483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25</xdr:row>
      <xdr:rowOff>0</xdr:rowOff>
    </xdr:from>
    <xdr:to>
      <xdr:col>0</xdr:col>
      <xdr:colOff>1266878</xdr:colOff>
      <xdr:row>26</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7B31283-654F-42D7-BAF1-C1CD88EAE828}"/>
            </a:ext>
          </a:extLst>
        </xdr:cNvPr>
        <xdr:cNvSpPr/>
      </xdr:nvSpPr>
      <xdr:spPr>
        <a:xfrm>
          <a:off x="0" y="51244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25</xdr:row>
      <xdr:rowOff>0</xdr:rowOff>
    </xdr:from>
    <xdr:to>
      <xdr:col>0</xdr:col>
      <xdr:colOff>1266878</xdr:colOff>
      <xdr:row>26</xdr:row>
      <xdr:rowOff>179593</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CB0170C5-0676-4675-9FBF-8664F17174D5}"/>
            </a:ext>
          </a:extLst>
        </xdr:cNvPr>
        <xdr:cNvSpPr/>
      </xdr:nvSpPr>
      <xdr:spPr>
        <a:xfrm>
          <a:off x="0" y="51244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42</xdr:row>
      <xdr:rowOff>0</xdr:rowOff>
    </xdr:from>
    <xdr:to>
      <xdr:col>0</xdr:col>
      <xdr:colOff>1304926</xdr:colOff>
      <xdr:row>44</xdr:row>
      <xdr:rowOff>117661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0B68F20-2317-468D-851A-BF42ECA88A03}"/>
            </a:ext>
          </a:extLst>
        </xdr:cNvPr>
        <xdr:cNvSpPr/>
      </xdr:nvSpPr>
      <xdr:spPr>
        <a:xfrm>
          <a:off x="0" y="9380220"/>
          <a:ext cx="1304926" cy="49866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42</xdr:row>
      <xdr:rowOff>0</xdr:rowOff>
    </xdr:from>
    <xdr:to>
      <xdr:col>0</xdr:col>
      <xdr:colOff>1304926</xdr:colOff>
      <xdr:row>44</xdr:row>
      <xdr:rowOff>117661</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D1BFDA73-6327-4F5D-9367-7FF435387B05}"/>
            </a:ext>
          </a:extLst>
        </xdr:cNvPr>
        <xdr:cNvSpPr/>
      </xdr:nvSpPr>
      <xdr:spPr>
        <a:xfrm>
          <a:off x="0" y="9380220"/>
          <a:ext cx="1304926" cy="49866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57</xdr:row>
      <xdr:rowOff>0</xdr:rowOff>
    </xdr:from>
    <xdr:to>
      <xdr:col>1</xdr:col>
      <xdr:colOff>257176</xdr:colOff>
      <xdr:row>58</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D10DFB6-1F18-45AD-9E77-CD7E13923BDA}"/>
            </a:ext>
          </a:extLst>
        </xdr:cNvPr>
        <xdr:cNvSpPr/>
      </xdr:nvSpPr>
      <xdr:spPr>
        <a:xfrm>
          <a:off x="0" y="12763500"/>
          <a:ext cx="133159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257176</xdr:colOff>
      <xdr:row>58</xdr:row>
      <xdr:rowOff>180975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D8F8F179-FD61-49B5-A5BC-C51915E10023}"/>
            </a:ext>
          </a:extLst>
        </xdr:cNvPr>
        <xdr:cNvSpPr/>
      </xdr:nvSpPr>
      <xdr:spPr>
        <a:xfrm>
          <a:off x="0" y="12763500"/>
          <a:ext cx="133159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257176</xdr:colOff>
      <xdr:row>58</xdr:row>
      <xdr:rowOff>180975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924256C4-4C42-4B74-B54E-D28166ED3C0C}"/>
            </a:ext>
          </a:extLst>
        </xdr:cNvPr>
        <xdr:cNvSpPr/>
      </xdr:nvSpPr>
      <xdr:spPr>
        <a:xfrm>
          <a:off x="0" y="12763500"/>
          <a:ext cx="133159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257176</xdr:colOff>
      <xdr:row>58</xdr:row>
      <xdr:rowOff>180975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2655259F-7F53-4E41-B0ED-1287B80CC374}"/>
            </a:ext>
          </a:extLst>
        </xdr:cNvPr>
        <xdr:cNvSpPr/>
      </xdr:nvSpPr>
      <xdr:spPr>
        <a:xfrm>
          <a:off x="0" y="12763500"/>
          <a:ext cx="133159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257176</xdr:colOff>
      <xdr:row>58</xdr:row>
      <xdr:rowOff>180975</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9033794-E682-4E02-80F6-B2BBF1A4EE76}"/>
            </a:ext>
          </a:extLst>
        </xdr:cNvPr>
        <xdr:cNvSpPr/>
      </xdr:nvSpPr>
      <xdr:spPr>
        <a:xfrm>
          <a:off x="0" y="12763500"/>
          <a:ext cx="133159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257176</xdr:colOff>
      <xdr:row>58</xdr:row>
      <xdr:rowOff>180975</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16741D75-C0C4-40B1-B0F5-0BBBDFFBDC65}"/>
            </a:ext>
          </a:extLst>
        </xdr:cNvPr>
        <xdr:cNvSpPr/>
      </xdr:nvSpPr>
      <xdr:spPr>
        <a:xfrm>
          <a:off x="0" y="12763500"/>
          <a:ext cx="133159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257176</xdr:colOff>
      <xdr:row>58</xdr:row>
      <xdr:rowOff>180975</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518ECE1B-53A8-4F4A-986B-1E0B5AFA5584}"/>
            </a:ext>
          </a:extLst>
        </xdr:cNvPr>
        <xdr:cNvSpPr/>
      </xdr:nvSpPr>
      <xdr:spPr>
        <a:xfrm>
          <a:off x="0" y="12763500"/>
          <a:ext cx="133159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257176</xdr:colOff>
      <xdr:row>58</xdr:row>
      <xdr:rowOff>180975</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DAE4C970-441D-418B-8D88-72F9D8F0BD3D}"/>
            </a:ext>
          </a:extLst>
        </xdr:cNvPr>
        <xdr:cNvSpPr/>
      </xdr:nvSpPr>
      <xdr:spPr>
        <a:xfrm>
          <a:off x="0" y="12763500"/>
          <a:ext cx="133159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257176</xdr:colOff>
      <xdr:row>58</xdr:row>
      <xdr:rowOff>180975</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8E3A7316-6183-4857-AA0D-F40B87070F64}"/>
            </a:ext>
          </a:extLst>
        </xdr:cNvPr>
        <xdr:cNvSpPr/>
      </xdr:nvSpPr>
      <xdr:spPr>
        <a:xfrm>
          <a:off x="0" y="12763500"/>
          <a:ext cx="133159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257176</xdr:colOff>
      <xdr:row>58</xdr:row>
      <xdr:rowOff>180975</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EA524E2F-D9B5-498B-BEA5-A14D130BF9CD}"/>
            </a:ext>
          </a:extLst>
        </xdr:cNvPr>
        <xdr:cNvSpPr/>
      </xdr:nvSpPr>
      <xdr:spPr>
        <a:xfrm>
          <a:off x="0" y="12763500"/>
          <a:ext cx="133159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257176</xdr:colOff>
      <xdr:row>58</xdr:row>
      <xdr:rowOff>180975</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D626CA6C-2CBC-4DC6-9C21-3593A444ADD2}"/>
            </a:ext>
          </a:extLst>
        </xdr:cNvPr>
        <xdr:cNvSpPr/>
      </xdr:nvSpPr>
      <xdr:spPr>
        <a:xfrm>
          <a:off x="0" y="12763500"/>
          <a:ext cx="133159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257176</xdr:colOff>
      <xdr:row>58</xdr:row>
      <xdr:rowOff>180975</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080176A9-562B-4641-B0C2-53DEE3C91B82}"/>
            </a:ext>
          </a:extLst>
        </xdr:cNvPr>
        <xdr:cNvSpPr/>
      </xdr:nvSpPr>
      <xdr:spPr>
        <a:xfrm>
          <a:off x="0" y="12763500"/>
          <a:ext cx="133159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257176</xdr:colOff>
      <xdr:row>58</xdr:row>
      <xdr:rowOff>180975</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3A30F77C-6A0E-4777-8EE6-99E06C51A494}"/>
            </a:ext>
          </a:extLst>
        </xdr:cNvPr>
        <xdr:cNvSpPr/>
      </xdr:nvSpPr>
      <xdr:spPr>
        <a:xfrm>
          <a:off x="0" y="12763500"/>
          <a:ext cx="133159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257176</xdr:colOff>
      <xdr:row>58</xdr:row>
      <xdr:rowOff>180975</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CB7B9A36-4201-4633-8CA0-1A86A5121A19}"/>
            </a:ext>
          </a:extLst>
        </xdr:cNvPr>
        <xdr:cNvSpPr/>
      </xdr:nvSpPr>
      <xdr:spPr>
        <a:xfrm>
          <a:off x="0" y="12763500"/>
          <a:ext cx="133159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257176</xdr:colOff>
      <xdr:row>58</xdr:row>
      <xdr:rowOff>180975</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3C006983-126C-444F-9A94-DAC4ECFFE275}"/>
            </a:ext>
          </a:extLst>
        </xdr:cNvPr>
        <xdr:cNvSpPr/>
      </xdr:nvSpPr>
      <xdr:spPr>
        <a:xfrm>
          <a:off x="0" y="12763500"/>
          <a:ext cx="133159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257176</xdr:colOff>
      <xdr:row>58</xdr:row>
      <xdr:rowOff>180975</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98B165FB-6DE8-471D-A269-F2ABBFE972EA}"/>
            </a:ext>
          </a:extLst>
        </xdr:cNvPr>
        <xdr:cNvSpPr/>
      </xdr:nvSpPr>
      <xdr:spPr>
        <a:xfrm>
          <a:off x="0" y="12763500"/>
          <a:ext cx="133159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bom.mu\Data\fileserver.bom.mu\Data\FPSGWN03P\AFR\DATA\ZMB\CURRENT\Real\ZMBREAL%20inactive%20sheets%20removed%20Jul%20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bom.mu\Data\FPSGWN03P\AFR\DATA\ZMB\CURRENT\Real\ZMBREAL%20inactive%20sheets%20removed%20Jul%20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bom.mu\Data\fileserver.bom.mu\Data\Data1\pdr\Documents%20and%20Settings\lgiorgianni\Local%20Settings\Temporary%20Internet%20Files\OLK45\DNCFP\Recursos\Proyrena\Anual\2002\Alt4_Proy20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erver.bom.mu\Data\Data1\pdr\Documents%20and%20Settings\lgiorgianni\Local%20Settings\Temporary%20Internet%20Files\OLK45\DNCFP\Recursos\Proyrena\Anual\2002\Alt4_Proy2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bom.mu\Data\fileserver.bom.mu\Data\Data1\pdr\DRAFTS\ST\RK\Requests\Christoph\debt%20restructuring%20comparison%20countries%201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bom.mu\Data\Data1\pdr\DRAFTS\ST\RK\Requests\Christoph\debt%20restructuring%20comparison%20countries%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bom.mu\Data\fileserver.bom.mu\Data\Data1\sta\DATA\NGA\Current\NGA-re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ileserver.bom.mu\Data\fileserver.bom.mu\Data\Fpsgwn03p\afr\IMF\Nigeria\Statistics\Bloomberg_Nigeria_D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ileserver.bom.mu\Data\Fpsgwn03p\afr\IMF\Nigeria\Statistics\Bloomberg_Nigeria_D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ileserver.bom.mu\Data\fileserver.bom.mu\Data\fileserver.bom.mu\Data\Div2\ChartPack\Presentation%20Chartpack\Equities\Equities\charts%2042-47%20Equity%20markets%20&amp;%20sector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ileserver.bom.mu\Data\fileserver.bom.mu\Data\Div2\ChartPack\Presentation%20Chartpack\Equities\Equities\charts%2042-47%20Equity%20markets%20&amp;%20sector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ileserver.bom.mu\Data\fileserver.bom.mu\Data\Fpsgwn03p\afr\DATA\SYC\Current\Scmon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ileserver.bom.mu\Data\Fpsgwn03p\afr\DATA\SYC\Current\Scmon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bom.mu\Data\Data1\sta\DATA\NGA\Current\NGA-re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ileserver.bom.mu\Data\fileserver.bom.mu\Data\FPSGWN03P\WHD\My%20Documents\LatinAmerica\Colombia\Reports%20Mission%20April%202000\Fiscal%20Tables\Fiscal%20Table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erver.bom.mu\Data\FPSGWN03P\WHD\My%20Documents\LatinAmerica\Colombia\Reports%20Mission%20April%202000\Fiscal%20Tables\Fiscal%20Tabl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ileserver.bom.mu\Data\fileserver.bom.mu\Data\fileserver.bom.mu\Data\Statistics\Balance%20of%20Payments\IIP\IIP%202021\Website\684IIPBPM6_Wrk.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ileserver.bom.mu\Data\fileserver.bom.mu\Data\Statistics\Balance%20of%20Payments\IIP\IIP%202021\Website\684IIPBPM6_Wrk.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ileserver.bom.mu\Data\Statistics\Balance%20of%20Payments\IIP\IIP%202021\Website\684IIPBPM6_Wrk.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ileserver.bom.mu\Data\fileserver.bom.mu\Data\Data1\sta\DATA\MLI\Current\MLIBO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ileserver.bom.mu\Data\Data1\sta\DATA\MLI\Current\MLIBO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ileserver.bom.mu\Data\fileserver.bom.mu\Data\FPSGWN03P\AFR\DATA\COD\Main\CDCA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bom.mu\Data\fileserver.bom.mu\Data\Data1\sta\NGA%20local\scenario%20III\STA-ins\NGCPI.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server.bom.mu\Data\FPSGWN03P\AFR\DATA\COD\Main\CDCA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bom.mu\Data\fileserver.bom.mu\Data\Data1\pdr\WINDOWS\TEMP\CRI-BOP-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ileserver.bom.mu\Data\Data1\pdr\WINDOWS\TEMP\CRI-BOP-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ileserver.bom.mu\Data\fileserver.bom.mu\Data\Data1\pdr\DATA\CA\CRI\EXTERNAL\Output\CRI-BOP-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ileserver.bom.mu\Data\Data1\pdr\DATA\CA\CRI\EXTERNAL\Output\CRI-BOP-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ileserver.bom.mu\Data\fileserver.bom.mu\Data\Data1\pdr\DATA\CA\CRI\Dbase\Dinput\CRI-INPUT-ABO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bom.mu\Data\Data1\sta\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ileserver.bom.mu\Data\Data1\pdr\DATA\CA\CRI\Dbase\Dinput\CRI-INPUT-ABO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ileserver.bom.mu\Data\fileserver.bom.mu\Data\Data1\pdr\DATA\CA\CRI\EXTERNAL\Output\Other-2002\CRI-INPUT-ABOP-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ileserver.bom.mu\Data\Data1\pdr\DATA\CA\CRI\EXTERNAL\Output\Other-2002\CRI-INPUT-ABOP-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ileserver.bom.mu\Data\fileserver.bom.mu\Data\FPSGWN03P\AFR\DATA\NAM\Work-in-progress%20Art.%20IV%202003-04\old\DATA\NAM\Sr-red\STRP_TABL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ileserver.bom.mu\Data\FPSGWN03P\AFR\DATA\NAM\Work-in-progress%20Art.%20IV%202003-04\old\DATA\NAM\Sr-red\STRP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bom.mu\Data\fileserver.bom.mu\Data\DATA1\PDR\WIN\TEMP\BOP9703_stre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bom.mu\Data\DATA1\PDR\WIN\TEMP\BOP9703_stres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 val="Exp"/>
      <sheetName val="Imp"/>
      <sheetName val="Outputs"/>
      <sheetName val="Dep fonct"/>
      <sheetName val="labels"/>
      <sheetName val="Annual"/>
      <sheetName val="Print Tables"/>
      <sheetName val="table 1"/>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Scheduled_Repayment"/>
      <sheetName val="Export_destination"/>
      <sheetName val="NPV_Reduction"/>
      <sheetName val="Info_Din_"/>
      <sheetName val="panel_chart"/>
      <sheetName val="C_basef14_3p10_6"/>
      <sheetName val="6-QAC_&amp;_PC_Table_(2)"/>
      <sheetName val="IFS_SURVEYS_Dec1990_Feb20041"/>
      <sheetName val="Table_of_Contents1"/>
      <sheetName val="Monetary_Dev_Monthly1"/>
      <sheetName val="Bench_-_99"/>
      <sheetName val="BDDCLE-Octobre_04_pgmé"/>
      <sheetName val="Figure_6_NPV"/>
      <sheetName val="Realism_2_-_Fiscal_multiplier"/>
      <sheetName val="Realism_2_-_Alt__1"/>
      <sheetName val="BALANCE_DES_PAIEMENTS"/>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 val="Savings &amp; Invest."/>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TAB51"/>
      <sheetName val="TAB52"/>
      <sheetName val="Assump"/>
      <sheetName val="Last"/>
      <sheetName val="Sum1"/>
      <sheetName val="Projections"/>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Q2"/>
      <sheetName val="11 rev 94 "/>
      <sheetName val="PROYECCIONES-PM 2000mod"/>
      <sheetName val="PROYECCIONES-PM 2000mod (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TAB51"/>
      <sheetName val="TAB52"/>
      <sheetName val="Assump"/>
      <sheetName val="Last"/>
      <sheetName val="Sum1"/>
      <sheetName val="Projections"/>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Q2"/>
      <sheetName val="11 rev 94 "/>
      <sheetName val="PROYECCIONES-PM 2000mod"/>
      <sheetName val="PROYECCIONES-PM 2000mod (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TAB51"/>
      <sheetName val="TAB52"/>
      <sheetName val="Assump"/>
      <sheetName val="Last"/>
      <sheetName val="Sum1"/>
      <sheetName val="Projections"/>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Q2"/>
      <sheetName val="11 rev 94 "/>
      <sheetName val="PROYECCIONES-PM 2000mod"/>
      <sheetName val="PROYECCIONES-PM 2000mod (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Bia"/>
      <sheetName val="Btci"/>
      <sheetName val="Utb"/>
      <sheetName val="Relief"/>
      <sheetName val="Constants"/>
      <sheetName val="info"/>
      <sheetName val="debt restructuring comparison c"/>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Read Me"/>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BDDBIL"/>
      <sheetName val="BNCBIL"/>
      <sheetName val="WETA BOP"/>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raw"/>
      <sheetName val="WETA_BOP"/>
      <sheetName val="WETA_submission"/>
      <sheetName val="AFR_-WETA_DAta"/>
      <sheetName val="GDP_con_1994"/>
      <sheetName val="Pgdp_1994"/>
      <sheetName val="Deflators_2000"/>
      <sheetName val="IIP Composition BOPS"/>
      <sheetName val="CountryList"/>
      <sheetName val="APD-CB"/>
      <sheetName val="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ow r="4">
          <cell r="A4">
            <v>0</v>
          </cell>
        </row>
      </sheetData>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4">
          <cell r="A4"/>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ow r="4">
          <cell r="A4"/>
        </row>
      </sheetData>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refreshError="1"/>
      <sheetData sheetId="301" refreshError="1"/>
      <sheetData sheetId="302" refreshError="1"/>
      <sheetData sheetId="30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Bia"/>
      <sheetName val="Btci"/>
      <sheetName val="Utb"/>
      <sheetName val="Relief"/>
      <sheetName val="Constants"/>
      <sheetName val="info"/>
      <sheetName val="debt restructuring comparison c"/>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Read Me"/>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BDDBIL"/>
      <sheetName val="BNCBIL"/>
      <sheetName val="WETA BOP"/>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raw"/>
      <sheetName val="WETA_BOP"/>
      <sheetName val="WETA_submission"/>
      <sheetName val="AFR_-WETA_DAta"/>
      <sheetName val="GDP_con_1994"/>
      <sheetName val="Pgdp_1994"/>
      <sheetName val="Deflators_2000"/>
      <sheetName val="IIP Composition BOPS"/>
      <sheetName val="CountryList"/>
      <sheetName val="APD-CB"/>
      <sheetName val="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ow r="4">
          <cell r="A4">
            <v>0</v>
          </cell>
        </row>
      </sheetData>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4">
          <cell r="A4"/>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ow r="4">
          <cell r="A4"/>
        </row>
      </sheetData>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refreshError="1"/>
      <sheetData sheetId="301" refreshError="1"/>
      <sheetData sheetId="302" refreshError="1"/>
      <sheetData sheetId="30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Bia"/>
      <sheetName val="Btci"/>
      <sheetName val="Utb"/>
      <sheetName val="Relief"/>
      <sheetName val="Constants"/>
      <sheetName val="info"/>
      <sheetName val="debt restructuring comparison c"/>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Read Me"/>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BDDBIL"/>
      <sheetName val="BNCBIL"/>
      <sheetName val="WETA BOP"/>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raw"/>
      <sheetName val="WETA_BOP"/>
      <sheetName val="WETA_submission"/>
      <sheetName val="AFR_-WETA_DAta"/>
      <sheetName val="GDP_con_1994"/>
      <sheetName val="Pgdp_1994"/>
      <sheetName val="Deflators_2000"/>
      <sheetName val="IIP Composition BOPS"/>
      <sheetName val="CountryList"/>
      <sheetName val="APD-CB"/>
      <sheetName val="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ow r="4">
          <cell r="A4">
            <v>0</v>
          </cell>
        </row>
      </sheetData>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4">
          <cell r="A4"/>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ow r="4">
          <cell r="A4"/>
        </row>
      </sheetData>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refreshError="1"/>
      <sheetData sheetId="301" refreshError="1"/>
      <sheetData sheetId="302" refreshError="1"/>
      <sheetData sheetId="30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 val="CODE LIST"/>
      <sheetName val="COP FED"/>
      <sheetName val="outsheet"/>
      <sheetName val="Sheet1"/>
      <sheetName val="Ex rate bloom"/>
      <sheetName val="CODE_LIST"/>
      <sheetName val="COP_FED"/>
      <sheetName val="Ex_rate_bloom"/>
      <sheetName val="CODE_LIST1"/>
      <sheetName val="COP_FED1"/>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 val="CODE LIST"/>
      <sheetName val="COP FED"/>
      <sheetName val="outsheet"/>
      <sheetName val="Sheet1"/>
      <sheetName val="Ex rate bloom"/>
      <sheetName val="CODE_LIST"/>
      <sheetName val="COP_FED"/>
      <sheetName val="Ex_rate_bloom"/>
      <sheetName val="CODE_LIST1"/>
      <sheetName val="COP_FED1"/>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 val="CODE LIST"/>
      <sheetName val="COP FED"/>
      <sheetName val="outsheet"/>
      <sheetName val="Sheet1"/>
      <sheetName val="Ex rate bloom"/>
      <sheetName val="CODE_LIST"/>
      <sheetName val="COP_FED"/>
      <sheetName val="Ex_rate_bloom"/>
      <sheetName val="CODE_LIST1"/>
      <sheetName val="COP_FED1"/>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DMB"/>
      <sheetName val="CBS"/>
      <sheetName val="MSRV"/>
      <sheetName val="SCSMSRV"/>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Comparing AFR &amp; SRF data"/>
      <sheetName val="Broad Money contribution"/>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 val="di_CBS"/>
      <sheetName val="di_DMB"/>
      <sheetName val="di_MSRV"/>
      <sheetName val="MCDEV"/>
      <sheetName val="scrlqdt.not.linked"/>
      <sheetName val="Auction results"/>
      <sheetName val="DAA auction bids"/>
      <sheetName val="Interest rates - 06R"/>
      <sheetName val="RM Monthly"/>
      <sheetName val="MonQ Prg (2)"/>
      <sheetName val="Mon Survey Table"/>
      <sheetName val="Inflation Table "/>
      <sheetName val="SC1"/>
      <sheetName val="SC2"/>
      <sheetName val="SC3"/>
      <sheetName val="SC4"/>
      <sheetName val="Chart - Contribution to M2"/>
      <sheetName val="Consistency checks"/>
      <sheetName val="Chart Money Ratios"/>
      <sheetName val="Chart - Proj. contrib. to M2"/>
      <sheetName val="CBS (old!)"/>
      <sheetName val="DMB (old!)"/>
      <sheetName val="MSRV (old!)"/>
      <sheetName val="Interest rates - 06R OLD!!"/>
      <sheetName val="country name lookup"/>
      <sheetName val="Scmony"/>
      <sheetName val="E"/>
      <sheetName val="C"/>
      <sheetName val="Codes"/>
      <sheetName val="Cover"/>
      <sheetName val="T3a. Fiscal (N$)"/>
      <sheetName val="T1. Select Economic Indicators"/>
      <sheetName val="Input 1- Basics"/>
      <sheetName val="Instructions"/>
      <sheetName val="CountryList"/>
      <sheetName val="CPIINDEX"/>
      <sheetName val="Content"/>
      <sheetName val="CBS_(SRF_pilot)1"/>
      <sheetName val="ODCs_(SRF_pilot)1"/>
      <sheetName val="Monetary_Survey_(SRF_pilot)_1"/>
      <sheetName val="Comparing_AFR_&amp;_SRF_data1"/>
      <sheetName val="Broad_Money_contribution1"/>
      <sheetName val="Figure_X1"/>
      <sheetName val="Quarterly_Interest_Rate_IFS1"/>
      <sheetName val="Annual_Interest_Rate_IFS1"/>
      <sheetName val="Development_Bank_IFS1"/>
      <sheetName val="Financial_Survey_IFS1"/>
      <sheetName val="Nonbank_Institution_IFS1"/>
      <sheetName val="Vuln_ind_from_CBS1"/>
      <sheetName val="SoundnessInd_1"/>
      <sheetName val="DOMDEBT-M_(old)1"/>
      <sheetName val="from_CBS_on_DMB1"/>
      <sheetName val="monetary_aggregates1"/>
      <sheetName val="mon_aggreg_in_percent1"/>
      <sheetName val="data_for_monetary_dev_chart1"/>
      <sheetName val="data_for_Figure_31"/>
      <sheetName val="Figure_31"/>
      <sheetName val="Monetary_Authorites_IFS1"/>
      <sheetName val="Banking_Institution_IFS1"/>
      <sheetName val="Banking_Survey_IFS1"/>
      <sheetName val="CBS_IFS1"/>
      <sheetName val="Commercial_Bank_Assets_IFS1"/>
      <sheetName val="Sheet1_(2)1"/>
      <sheetName val="Interest_Rate_IFS1"/>
      <sheetName val="Gvt_Securities-others1"/>
      <sheetName val="CBS_(SRF)1"/>
      <sheetName val="ODCs_(SRF)1"/>
      <sheetName val="Monetary_Survey_(SRF)_1"/>
      <sheetName val="CBS_weekly1"/>
      <sheetName val="MS_proj1"/>
      <sheetName val="Mon_Ind1"/>
      <sheetName val="Mon_Survey_Table_(2)1"/>
      <sheetName val="MS_montly1"/>
      <sheetName val="CBS_BS_(2)1"/>
      <sheetName val="CBS_BS1"/>
      <sheetName val="MonQ_Prg1"/>
      <sheetName val="IFS_-_Exchange_rates1"/>
      <sheetName val="Input_from_HUB1"/>
      <sheetName val="page_11"/>
      <sheetName val="country_name_lookup"/>
      <sheetName val="by_year"/>
      <sheetName val="list"/>
      <sheetName val="CBS_(SRF_pilot)2"/>
      <sheetName val="ODCs_(SRF_pilot)2"/>
      <sheetName val="Monetary_Survey_(SRF_pilot)_2"/>
      <sheetName val="Comparing_AFR_&amp;_SRF_data2"/>
      <sheetName val="Broad_Money_contribution2"/>
      <sheetName val="Figure_X2"/>
      <sheetName val="Quarterly_Interest_Rate_IFS2"/>
      <sheetName val="Annual_Interest_Rate_IFS2"/>
      <sheetName val="Development_Bank_IFS2"/>
      <sheetName val="Financial_Survey_IFS2"/>
      <sheetName val="Nonbank_Institution_IFS2"/>
      <sheetName val="Vuln_ind_from_CBS2"/>
      <sheetName val="SoundnessInd_2"/>
      <sheetName val="DOMDEBT-M_(old)2"/>
      <sheetName val="from_CBS_on_DMB2"/>
      <sheetName val="monetary_aggregates2"/>
      <sheetName val="mon_aggreg_in_percent2"/>
      <sheetName val="data_for_monetary_dev_chart2"/>
      <sheetName val="data_for_Figure_32"/>
      <sheetName val="Figure_32"/>
      <sheetName val="Monetary_Authorites_IFS2"/>
      <sheetName val="Banking_Institution_IFS2"/>
      <sheetName val="Banking_Survey_IFS2"/>
      <sheetName val="CBS_IFS2"/>
      <sheetName val="Commercial_Bank_Assets_IFS2"/>
      <sheetName val="Sheet1_(2)2"/>
      <sheetName val="Interest_Rate_IFS2"/>
      <sheetName val="Gvt_Securities-others2"/>
      <sheetName val="CBS_(SRF)2"/>
      <sheetName val="ODCs_(SRF)2"/>
      <sheetName val="Monetary_Survey_(SRF)_2"/>
      <sheetName val="CBS_weekly2"/>
      <sheetName val="MS_proj2"/>
      <sheetName val="Mon_Ind2"/>
      <sheetName val="Mon_Survey_Table_(2)2"/>
      <sheetName val="MS_montly2"/>
      <sheetName val="CBS_BS_(2)2"/>
      <sheetName val="CBS_BS2"/>
      <sheetName val="MonQ_Prg2"/>
      <sheetName val="IFS_-_Exchange_rates2"/>
      <sheetName val="Input_from_HUB2"/>
      <sheetName val="page_12"/>
      <sheetName val="country_name_lookup1"/>
      <sheetName val="by_year1"/>
      <sheetName val="BSD5"/>
      <sheetName val="Control"/>
      <sheetName val="WEOData"/>
    </sheetNames>
    <sheetDataSet>
      <sheetData sheetId="0"/>
      <sheetData sheetId="1"/>
      <sheetData sheetId="2"/>
      <sheetData sheetId="3">
        <row r="1">
          <cell r="D1">
            <v>1981</v>
          </cell>
        </row>
      </sheetData>
      <sheetData sheetId="4">
        <row r="1">
          <cell r="D1">
            <v>1981</v>
          </cell>
        </row>
      </sheetData>
      <sheetData sheetId="5"/>
      <sheetData sheetId="6"/>
      <sheetData sheetId="7">
        <row r="1">
          <cell r="D1">
            <v>1981</v>
          </cell>
        </row>
      </sheetData>
      <sheetData sheetId="8"/>
      <sheetData sheetId="9">
        <row r="1">
          <cell r="D1">
            <v>1981</v>
          </cell>
        </row>
      </sheetData>
      <sheetData sheetId="10"/>
      <sheetData sheetId="11">
        <row r="1">
          <cell r="D1">
            <v>1981</v>
          </cell>
        </row>
      </sheetData>
      <sheetData sheetId="12">
        <row r="1">
          <cell r="D1">
            <v>1981</v>
          </cell>
        </row>
      </sheetData>
      <sheetData sheetId="13">
        <row r="1">
          <cell r="D1">
            <v>1981</v>
          </cell>
        </row>
      </sheetData>
      <sheetData sheetId="14">
        <row r="1">
          <cell r="D1">
            <v>1981</v>
          </cell>
        </row>
      </sheetData>
      <sheetData sheetId="15">
        <row r="1">
          <cell r="D1">
            <v>1981</v>
          </cell>
        </row>
      </sheetData>
      <sheetData sheetId="16">
        <row r="1">
          <cell r="D1">
            <v>1981</v>
          </cell>
        </row>
      </sheetData>
      <sheetData sheetId="17"/>
      <sheetData sheetId="18">
        <row r="1">
          <cell r="D1">
            <v>1981</v>
          </cell>
        </row>
      </sheetData>
      <sheetData sheetId="19">
        <row r="1">
          <cell r="D1">
            <v>1981</v>
          </cell>
        </row>
      </sheetData>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sheetData sheetId="45"/>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DMB"/>
      <sheetName val="CBS"/>
      <sheetName val="MSRV"/>
      <sheetName val="SCSMSRV"/>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Comparing AFR &amp; SRF data"/>
      <sheetName val="Broad Money contribution"/>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 val="di_CBS"/>
      <sheetName val="di_DMB"/>
      <sheetName val="di_MSRV"/>
      <sheetName val="MCDEV"/>
      <sheetName val="scrlqdt.not.linked"/>
      <sheetName val="Auction results"/>
      <sheetName val="DAA auction bids"/>
      <sheetName val="Interest rates - 06R"/>
      <sheetName val="RM Monthly"/>
      <sheetName val="MonQ Prg (2)"/>
      <sheetName val="Mon Survey Table"/>
      <sheetName val="Inflation Table "/>
      <sheetName val="SC1"/>
      <sheetName val="SC2"/>
      <sheetName val="SC3"/>
      <sheetName val="SC4"/>
      <sheetName val="Chart - Contribution to M2"/>
      <sheetName val="Consistency checks"/>
      <sheetName val="Chart Money Ratios"/>
      <sheetName val="Chart - Proj. contrib. to M2"/>
      <sheetName val="CBS (old!)"/>
      <sheetName val="DMB (old!)"/>
      <sheetName val="MSRV (old!)"/>
      <sheetName val="Interest rates - 06R OLD!!"/>
      <sheetName val="country name lookup"/>
      <sheetName val="Scmony"/>
      <sheetName val="E"/>
      <sheetName val="C"/>
      <sheetName val="Codes"/>
      <sheetName val="Cover"/>
      <sheetName val="T3a. Fiscal (N$)"/>
      <sheetName val="T1. Select Economic Indicators"/>
      <sheetName val="Input 1- Basics"/>
      <sheetName val="Instructions"/>
      <sheetName val="CountryList"/>
      <sheetName val="CPIINDEX"/>
      <sheetName val="Content"/>
      <sheetName val="CBS_(SRF_pilot)1"/>
      <sheetName val="ODCs_(SRF_pilot)1"/>
      <sheetName val="Monetary_Survey_(SRF_pilot)_1"/>
      <sheetName val="Comparing_AFR_&amp;_SRF_data1"/>
      <sheetName val="Broad_Money_contribution1"/>
      <sheetName val="Figure_X1"/>
      <sheetName val="Quarterly_Interest_Rate_IFS1"/>
      <sheetName val="Annual_Interest_Rate_IFS1"/>
      <sheetName val="Development_Bank_IFS1"/>
      <sheetName val="Financial_Survey_IFS1"/>
      <sheetName val="Nonbank_Institution_IFS1"/>
      <sheetName val="Vuln_ind_from_CBS1"/>
      <sheetName val="SoundnessInd_1"/>
      <sheetName val="DOMDEBT-M_(old)1"/>
      <sheetName val="from_CBS_on_DMB1"/>
      <sheetName val="monetary_aggregates1"/>
      <sheetName val="mon_aggreg_in_percent1"/>
      <sheetName val="data_for_monetary_dev_chart1"/>
      <sheetName val="data_for_Figure_31"/>
      <sheetName val="Figure_31"/>
      <sheetName val="Monetary_Authorites_IFS1"/>
      <sheetName val="Banking_Institution_IFS1"/>
      <sheetName val="Banking_Survey_IFS1"/>
      <sheetName val="CBS_IFS1"/>
      <sheetName val="Commercial_Bank_Assets_IFS1"/>
      <sheetName val="Sheet1_(2)1"/>
      <sheetName val="Interest_Rate_IFS1"/>
      <sheetName val="Gvt_Securities-others1"/>
      <sheetName val="CBS_(SRF)1"/>
      <sheetName val="ODCs_(SRF)1"/>
      <sheetName val="Monetary_Survey_(SRF)_1"/>
      <sheetName val="CBS_weekly1"/>
      <sheetName val="MS_proj1"/>
      <sheetName val="Mon_Ind1"/>
      <sheetName val="Mon_Survey_Table_(2)1"/>
      <sheetName val="MS_montly1"/>
      <sheetName val="CBS_BS_(2)1"/>
      <sheetName val="CBS_BS1"/>
      <sheetName val="MonQ_Prg1"/>
      <sheetName val="IFS_-_Exchange_rates1"/>
      <sheetName val="Input_from_HUB1"/>
      <sheetName val="page_11"/>
      <sheetName val="country_name_lookup"/>
      <sheetName val="by_year"/>
      <sheetName val="list"/>
      <sheetName val="CBS_(SRF_pilot)2"/>
      <sheetName val="ODCs_(SRF_pilot)2"/>
      <sheetName val="Monetary_Survey_(SRF_pilot)_2"/>
      <sheetName val="Comparing_AFR_&amp;_SRF_data2"/>
      <sheetName val="Broad_Money_contribution2"/>
      <sheetName val="Figure_X2"/>
      <sheetName val="Quarterly_Interest_Rate_IFS2"/>
      <sheetName val="Annual_Interest_Rate_IFS2"/>
      <sheetName val="Development_Bank_IFS2"/>
      <sheetName val="Financial_Survey_IFS2"/>
      <sheetName val="Nonbank_Institution_IFS2"/>
      <sheetName val="Vuln_ind_from_CBS2"/>
      <sheetName val="SoundnessInd_2"/>
      <sheetName val="DOMDEBT-M_(old)2"/>
      <sheetName val="from_CBS_on_DMB2"/>
      <sheetName val="monetary_aggregates2"/>
      <sheetName val="mon_aggreg_in_percent2"/>
      <sheetName val="data_for_monetary_dev_chart2"/>
      <sheetName val="data_for_Figure_32"/>
      <sheetName val="Figure_32"/>
      <sheetName val="Monetary_Authorites_IFS2"/>
      <sheetName val="Banking_Institution_IFS2"/>
      <sheetName val="Banking_Survey_IFS2"/>
      <sheetName val="CBS_IFS2"/>
      <sheetName val="Commercial_Bank_Assets_IFS2"/>
      <sheetName val="Sheet1_(2)2"/>
      <sheetName val="Interest_Rate_IFS2"/>
      <sheetName val="Gvt_Securities-others2"/>
      <sheetName val="CBS_(SRF)2"/>
      <sheetName val="ODCs_(SRF)2"/>
      <sheetName val="Monetary_Survey_(SRF)_2"/>
      <sheetName val="CBS_weekly2"/>
      <sheetName val="MS_proj2"/>
      <sheetName val="Mon_Ind2"/>
      <sheetName val="Mon_Survey_Table_(2)2"/>
      <sheetName val="MS_montly2"/>
      <sheetName val="CBS_BS_(2)2"/>
      <sheetName val="CBS_BS2"/>
      <sheetName val="MonQ_Prg2"/>
      <sheetName val="IFS_-_Exchange_rates2"/>
      <sheetName val="Input_from_HUB2"/>
      <sheetName val="page_12"/>
      <sheetName val="country_name_lookup1"/>
      <sheetName val="by_year1"/>
      <sheetName val="BSD5"/>
      <sheetName val="Control"/>
      <sheetName val="WEOData"/>
    </sheetNames>
    <sheetDataSet>
      <sheetData sheetId="0"/>
      <sheetData sheetId="1"/>
      <sheetData sheetId="2"/>
      <sheetData sheetId="3">
        <row r="1">
          <cell r="D1">
            <v>1981</v>
          </cell>
        </row>
      </sheetData>
      <sheetData sheetId="4">
        <row r="1">
          <cell r="D1">
            <v>1981</v>
          </cell>
        </row>
      </sheetData>
      <sheetData sheetId="5"/>
      <sheetData sheetId="6"/>
      <sheetData sheetId="7">
        <row r="1">
          <cell r="D1">
            <v>1981</v>
          </cell>
        </row>
      </sheetData>
      <sheetData sheetId="8"/>
      <sheetData sheetId="9">
        <row r="1">
          <cell r="D1">
            <v>1981</v>
          </cell>
        </row>
      </sheetData>
      <sheetData sheetId="10"/>
      <sheetData sheetId="11">
        <row r="1">
          <cell r="D1">
            <v>1981</v>
          </cell>
        </row>
      </sheetData>
      <sheetData sheetId="12">
        <row r="1">
          <cell r="D1">
            <v>1981</v>
          </cell>
        </row>
      </sheetData>
      <sheetData sheetId="13">
        <row r="1">
          <cell r="D1">
            <v>1981</v>
          </cell>
        </row>
      </sheetData>
      <sheetData sheetId="14">
        <row r="1">
          <cell r="D1">
            <v>1981</v>
          </cell>
        </row>
      </sheetData>
      <sheetData sheetId="15">
        <row r="1">
          <cell r="D1">
            <v>1981</v>
          </cell>
        </row>
      </sheetData>
      <sheetData sheetId="16">
        <row r="1">
          <cell r="D1">
            <v>1981</v>
          </cell>
        </row>
      </sheetData>
      <sheetData sheetId="17"/>
      <sheetData sheetId="18">
        <row r="1">
          <cell r="D1">
            <v>1981</v>
          </cell>
        </row>
      </sheetData>
      <sheetData sheetId="19">
        <row r="1">
          <cell r="D1">
            <v>1981</v>
          </cell>
        </row>
      </sheetData>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sheetData sheetId="45"/>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DMB"/>
      <sheetName val="CBS"/>
      <sheetName val="MSRV"/>
      <sheetName val="SCSMSRV"/>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Comparing AFR &amp; SRF data"/>
      <sheetName val="Broad Money contribution"/>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 val="di_CBS"/>
      <sheetName val="di_DMB"/>
      <sheetName val="di_MSRV"/>
      <sheetName val="MCDEV"/>
      <sheetName val="scrlqdt.not.linked"/>
      <sheetName val="Auction results"/>
      <sheetName val="DAA auction bids"/>
      <sheetName val="Interest rates - 06R"/>
      <sheetName val="RM Monthly"/>
      <sheetName val="MonQ Prg (2)"/>
      <sheetName val="Mon Survey Table"/>
      <sheetName val="Inflation Table "/>
      <sheetName val="SC1"/>
      <sheetName val="SC2"/>
      <sheetName val="SC3"/>
      <sheetName val="SC4"/>
      <sheetName val="Chart - Contribution to M2"/>
      <sheetName val="Consistency checks"/>
      <sheetName val="Chart Money Ratios"/>
      <sheetName val="Chart - Proj. contrib. to M2"/>
      <sheetName val="CBS (old!)"/>
      <sheetName val="DMB (old!)"/>
      <sheetName val="MSRV (old!)"/>
      <sheetName val="Interest rates - 06R OLD!!"/>
      <sheetName val="country name lookup"/>
      <sheetName val="Scmony"/>
      <sheetName val="E"/>
      <sheetName val="C"/>
      <sheetName val="Codes"/>
      <sheetName val="Cover"/>
      <sheetName val="T3a. Fiscal (N$)"/>
      <sheetName val="T1. Select Economic Indicators"/>
      <sheetName val="Input 1- Basics"/>
      <sheetName val="Instructions"/>
      <sheetName val="CountryList"/>
      <sheetName val="CPIINDEX"/>
      <sheetName val="Content"/>
      <sheetName val="CBS_(SRF_pilot)1"/>
      <sheetName val="ODCs_(SRF_pilot)1"/>
      <sheetName val="Monetary_Survey_(SRF_pilot)_1"/>
      <sheetName val="Comparing_AFR_&amp;_SRF_data1"/>
      <sheetName val="Broad_Money_contribution1"/>
      <sheetName val="Figure_X1"/>
      <sheetName val="Quarterly_Interest_Rate_IFS1"/>
      <sheetName val="Annual_Interest_Rate_IFS1"/>
      <sheetName val="Development_Bank_IFS1"/>
      <sheetName val="Financial_Survey_IFS1"/>
      <sheetName val="Nonbank_Institution_IFS1"/>
      <sheetName val="Vuln_ind_from_CBS1"/>
      <sheetName val="SoundnessInd_1"/>
      <sheetName val="DOMDEBT-M_(old)1"/>
      <sheetName val="from_CBS_on_DMB1"/>
      <sheetName val="monetary_aggregates1"/>
      <sheetName val="mon_aggreg_in_percent1"/>
      <sheetName val="data_for_monetary_dev_chart1"/>
      <sheetName val="data_for_Figure_31"/>
      <sheetName val="Figure_31"/>
      <sheetName val="Monetary_Authorites_IFS1"/>
      <sheetName val="Banking_Institution_IFS1"/>
      <sheetName val="Banking_Survey_IFS1"/>
      <sheetName val="CBS_IFS1"/>
      <sheetName val="Commercial_Bank_Assets_IFS1"/>
      <sheetName val="Sheet1_(2)1"/>
      <sheetName val="Interest_Rate_IFS1"/>
      <sheetName val="Gvt_Securities-others1"/>
      <sheetName val="CBS_(SRF)1"/>
      <sheetName val="ODCs_(SRF)1"/>
      <sheetName val="Monetary_Survey_(SRF)_1"/>
      <sheetName val="CBS_weekly1"/>
      <sheetName val="MS_proj1"/>
      <sheetName val="Mon_Ind1"/>
      <sheetName val="Mon_Survey_Table_(2)1"/>
      <sheetName val="MS_montly1"/>
      <sheetName val="CBS_BS_(2)1"/>
      <sheetName val="CBS_BS1"/>
      <sheetName val="MonQ_Prg1"/>
      <sheetName val="IFS_-_Exchange_rates1"/>
      <sheetName val="Input_from_HUB1"/>
      <sheetName val="page_11"/>
      <sheetName val="country_name_lookup"/>
      <sheetName val="by_year"/>
      <sheetName val="list"/>
      <sheetName val="CBS_(SRF_pilot)2"/>
      <sheetName val="ODCs_(SRF_pilot)2"/>
      <sheetName val="Monetary_Survey_(SRF_pilot)_2"/>
      <sheetName val="Comparing_AFR_&amp;_SRF_data2"/>
      <sheetName val="Broad_Money_contribution2"/>
      <sheetName val="Figure_X2"/>
      <sheetName val="Quarterly_Interest_Rate_IFS2"/>
      <sheetName val="Annual_Interest_Rate_IFS2"/>
      <sheetName val="Development_Bank_IFS2"/>
      <sheetName val="Financial_Survey_IFS2"/>
      <sheetName val="Nonbank_Institution_IFS2"/>
      <sheetName val="Vuln_ind_from_CBS2"/>
      <sheetName val="SoundnessInd_2"/>
      <sheetName val="DOMDEBT-M_(old)2"/>
      <sheetName val="from_CBS_on_DMB2"/>
      <sheetName val="monetary_aggregates2"/>
      <sheetName val="mon_aggreg_in_percent2"/>
      <sheetName val="data_for_monetary_dev_chart2"/>
      <sheetName val="data_for_Figure_32"/>
      <sheetName val="Figure_32"/>
      <sheetName val="Monetary_Authorites_IFS2"/>
      <sheetName val="Banking_Institution_IFS2"/>
      <sheetName val="Banking_Survey_IFS2"/>
      <sheetName val="CBS_IFS2"/>
      <sheetName val="Commercial_Bank_Assets_IFS2"/>
      <sheetName val="Sheet1_(2)2"/>
      <sheetName val="Interest_Rate_IFS2"/>
      <sheetName val="Gvt_Securities-others2"/>
      <sheetName val="CBS_(SRF)2"/>
      <sheetName val="ODCs_(SRF)2"/>
      <sheetName val="Monetary_Survey_(SRF)_2"/>
      <sheetName val="CBS_weekly2"/>
      <sheetName val="MS_proj2"/>
      <sheetName val="Mon_Ind2"/>
      <sheetName val="Mon_Survey_Table_(2)2"/>
      <sheetName val="MS_montly2"/>
      <sheetName val="CBS_BS_(2)2"/>
      <sheetName val="CBS_BS2"/>
      <sheetName val="MonQ_Prg2"/>
      <sheetName val="IFS_-_Exchange_rates2"/>
      <sheetName val="Input_from_HUB2"/>
      <sheetName val="page_12"/>
      <sheetName val="country_name_lookup1"/>
      <sheetName val="by_year1"/>
      <sheetName val="BSD5"/>
      <sheetName val="Control"/>
      <sheetName val="WEOData"/>
    </sheetNames>
    <sheetDataSet>
      <sheetData sheetId="0"/>
      <sheetData sheetId="1"/>
      <sheetData sheetId="2"/>
      <sheetData sheetId="3">
        <row r="1">
          <cell r="D1">
            <v>1981</v>
          </cell>
        </row>
      </sheetData>
      <sheetData sheetId="4">
        <row r="1">
          <cell r="D1">
            <v>1981</v>
          </cell>
        </row>
      </sheetData>
      <sheetData sheetId="5"/>
      <sheetData sheetId="6"/>
      <sheetData sheetId="7">
        <row r="1">
          <cell r="D1">
            <v>1981</v>
          </cell>
        </row>
      </sheetData>
      <sheetData sheetId="8"/>
      <sheetData sheetId="9">
        <row r="1">
          <cell r="D1">
            <v>1981</v>
          </cell>
        </row>
      </sheetData>
      <sheetData sheetId="10"/>
      <sheetData sheetId="11">
        <row r="1">
          <cell r="D1">
            <v>1981</v>
          </cell>
        </row>
      </sheetData>
      <sheetData sheetId="12">
        <row r="1">
          <cell r="D1">
            <v>1981</v>
          </cell>
        </row>
      </sheetData>
      <sheetData sheetId="13">
        <row r="1">
          <cell r="D1">
            <v>1981</v>
          </cell>
        </row>
      </sheetData>
      <sheetData sheetId="14">
        <row r="1">
          <cell r="D1">
            <v>1981</v>
          </cell>
        </row>
      </sheetData>
      <sheetData sheetId="15">
        <row r="1">
          <cell r="D1">
            <v>1981</v>
          </cell>
        </row>
      </sheetData>
      <sheetData sheetId="16">
        <row r="1">
          <cell r="D1">
            <v>1981</v>
          </cell>
        </row>
      </sheetData>
      <sheetData sheetId="17"/>
      <sheetData sheetId="18">
        <row r="1">
          <cell r="D1">
            <v>1981</v>
          </cell>
        </row>
      </sheetData>
      <sheetData sheetId="19">
        <row r="1">
          <cell r="D1">
            <v>1981</v>
          </cell>
        </row>
      </sheetData>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sheetData sheetId="45"/>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 val="Orgao"/>
      <sheetName val="Provincial"/>
      <sheetName val="MSRV"/>
      <sheetName val="Cover"/>
      <sheetName val="CoefStocks"/>
      <sheetName val="SIGADE"/>
      <sheetName val="GRAFPROM"/>
      <sheetName val=" Costos"/>
      <sheetName val=" Panel de Control"/>
      <sheetName val="C_Summary"/>
      <sheetName val="D_%GDP"/>
      <sheetName val="IN_Chart2 IPI"/>
      <sheetName val="Input 1- Basics"/>
      <sheetName val="Read Me"/>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entGovCons"/>
      <sheetName val="Gen Gvt"/>
      <sheetName val="Rest of GG"/>
      <sheetName val="country name lookup"/>
      <sheetName val="CPIA"/>
      <sheetName val="NPV Reduction"/>
      <sheetName val="Exchange Rate chart"/>
      <sheetName val="Table 1 SEI"/>
      <sheetName val="ReadMe"/>
      <sheetName val="Q6"/>
      <sheetName val="Q5"/>
      <sheetName val="WETA-WEO"/>
      <sheetName val="Control"/>
      <sheetName val="CountryList"/>
      <sheetName val="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 val="Orgao"/>
      <sheetName val="Provincial"/>
      <sheetName val="MSRV"/>
      <sheetName val="Cover"/>
      <sheetName val="CoefStocks"/>
      <sheetName val="SIGADE"/>
      <sheetName val="GRAFPROM"/>
      <sheetName val=" Costos"/>
      <sheetName val=" Panel de Control"/>
      <sheetName val="C_Summary"/>
      <sheetName val="D_%GDP"/>
      <sheetName val="IN_Chart2 IPI"/>
      <sheetName val="Input 1- Basics"/>
      <sheetName val="Read Me"/>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entGovCons"/>
      <sheetName val="Gen Gvt"/>
      <sheetName val="Rest of GG"/>
      <sheetName val="country name lookup"/>
      <sheetName val="CPIA"/>
      <sheetName val="NPV Reduction"/>
      <sheetName val="Exchange Rate chart"/>
      <sheetName val="Table 1 SEI"/>
      <sheetName val="ReadMe"/>
      <sheetName val="Q6"/>
      <sheetName val="Q5"/>
      <sheetName val="WETA-WEO"/>
      <sheetName val="Control"/>
      <sheetName val="CountryList"/>
      <sheetName val="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 val="Orgao"/>
      <sheetName val="Provincial"/>
      <sheetName val="MSRV"/>
      <sheetName val="Cover"/>
      <sheetName val="CoefStocks"/>
      <sheetName val="SIGADE"/>
      <sheetName val="GRAFPROM"/>
      <sheetName val=" Costos"/>
      <sheetName val=" Panel de Control"/>
      <sheetName val="C_Summary"/>
      <sheetName val="D_%GDP"/>
      <sheetName val="IN_Chart2 IPI"/>
      <sheetName val="Input 1- Basics"/>
      <sheetName val="Read Me"/>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entGovCons"/>
      <sheetName val="Gen Gvt"/>
      <sheetName val="Rest of GG"/>
      <sheetName val="country name lookup"/>
      <sheetName val="CPIA"/>
      <sheetName val="NPV Reduction"/>
      <sheetName val="Exchange Rate chart"/>
      <sheetName val="Table 1 SEI"/>
      <sheetName val="ReadMe"/>
      <sheetName val="Q6"/>
      <sheetName val="Q5"/>
      <sheetName val="WETA-WEO"/>
      <sheetName val="Control"/>
      <sheetName val="CountryList"/>
      <sheetName val="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refreshError="1"/>
      <sheetData sheetId="1" refreshError="1"/>
      <sheetData sheetId="2">
        <row r="4">
          <cell r="E4">
            <v>2022</v>
          </cell>
          <cell r="F4" t="str">
            <v>A</v>
          </cell>
        </row>
        <row r="5">
          <cell r="A5" t="str">
            <v>Thousand</v>
          </cell>
          <cell r="B5" t="str">
            <v>Domestic Currency</v>
          </cell>
          <cell r="E5">
            <v>2021</v>
          </cell>
          <cell r="F5" t="str">
            <v>Q4</v>
          </cell>
        </row>
        <row r="6">
          <cell r="A6" t="str">
            <v>Million</v>
          </cell>
          <cell r="B6" t="str">
            <v>Euros</v>
          </cell>
          <cell r="E6">
            <v>2020</v>
          </cell>
          <cell r="F6" t="str">
            <v>Q3</v>
          </cell>
        </row>
        <row r="7">
          <cell r="A7" t="str">
            <v>Billion</v>
          </cell>
          <cell r="B7" t="str">
            <v>US Dollars</v>
          </cell>
          <cell r="E7">
            <v>2019</v>
          </cell>
          <cell r="F7" t="str">
            <v>Q2</v>
          </cell>
        </row>
        <row r="8">
          <cell r="A8" t="str">
            <v>Trillion</v>
          </cell>
          <cell r="E8">
            <v>2018</v>
          </cell>
          <cell r="F8" t="str">
            <v>Q1</v>
          </cell>
        </row>
        <row r="9">
          <cell r="E9">
            <v>2017</v>
          </cell>
        </row>
        <row r="10">
          <cell r="E10">
            <v>2016</v>
          </cell>
        </row>
        <row r="11">
          <cell r="E11">
            <v>2015</v>
          </cell>
        </row>
        <row r="12">
          <cell r="E12">
            <v>2014</v>
          </cell>
        </row>
        <row r="13">
          <cell r="E13">
            <v>2013</v>
          </cell>
        </row>
        <row r="14">
          <cell r="E14">
            <v>2012</v>
          </cell>
        </row>
        <row r="15">
          <cell r="E15">
            <v>2011</v>
          </cell>
        </row>
        <row r="16">
          <cell r="E16">
            <v>2010</v>
          </cell>
        </row>
        <row r="17">
          <cell r="E17">
            <v>2009</v>
          </cell>
        </row>
        <row r="18">
          <cell r="E18">
            <v>2008</v>
          </cell>
        </row>
        <row r="19">
          <cell r="E19">
            <v>2007</v>
          </cell>
        </row>
        <row r="20">
          <cell r="E20">
            <v>2006</v>
          </cell>
        </row>
        <row r="21">
          <cell r="E21">
            <v>2005</v>
          </cell>
        </row>
        <row r="22">
          <cell r="E22">
            <v>2004</v>
          </cell>
        </row>
        <row r="23">
          <cell r="E23">
            <v>2003</v>
          </cell>
        </row>
        <row r="24">
          <cell r="E24">
            <v>2002</v>
          </cell>
        </row>
        <row r="25">
          <cell r="E25">
            <v>2001</v>
          </cell>
        </row>
        <row r="26">
          <cell r="E26">
            <v>2000</v>
          </cell>
        </row>
        <row r="27">
          <cell r="E27">
            <v>1999</v>
          </cell>
        </row>
        <row r="28">
          <cell r="E28">
            <v>1998</v>
          </cell>
        </row>
        <row r="29">
          <cell r="E29">
            <v>1997</v>
          </cell>
        </row>
        <row r="30">
          <cell r="E30">
            <v>1996</v>
          </cell>
        </row>
        <row r="31">
          <cell r="E31">
            <v>1995</v>
          </cell>
        </row>
        <row r="32">
          <cell r="E32">
            <v>1994</v>
          </cell>
        </row>
        <row r="33">
          <cell r="E33">
            <v>1993</v>
          </cell>
        </row>
        <row r="34">
          <cell r="E34">
            <v>1992</v>
          </cell>
        </row>
        <row r="35">
          <cell r="E35">
            <v>1991</v>
          </cell>
        </row>
        <row r="36">
          <cell r="E36">
            <v>1990</v>
          </cell>
        </row>
        <row r="37">
          <cell r="E37">
            <v>1989</v>
          </cell>
        </row>
        <row r="38">
          <cell r="E38">
            <v>1988</v>
          </cell>
        </row>
        <row r="39">
          <cell r="E39">
            <v>1987</v>
          </cell>
        </row>
        <row r="40">
          <cell r="E40">
            <v>1986</v>
          </cell>
        </row>
        <row r="41">
          <cell r="E41">
            <v>1985</v>
          </cell>
        </row>
        <row r="42">
          <cell r="E42">
            <v>1984</v>
          </cell>
        </row>
        <row r="43">
          <cell r="E43">
            <v>1983</v>
          </cell>
        </row>
        <row r="44">
          <cell r="E44">
            <v>1982</v>
          </cell>
        </row>
        <row r="45">
          <cell r="E45">
            <v>1981</v>
          </cell>
        </row>
        <row r="46">
          <cell r="E46">
            <v>1980</v>
          </cell>
        </row>
        <row r="47">
          <cell r="E47">
            <v>1979</v>
          </cell>
        </row>
        <row r="48">
          <cell r="E48">
            <v>1978</v>
          </cell>
        </row>
        <row r="49">
          <cell r="E49">
            <v>1977</v>
          </cell>
        </row>
        <row r="50">
          <cell r="E50">
            <v>1976</v>
          </cell>
        </row>
        <row r="51">
          <cell r="E51">
            <v>1975</v>
          </cell>
        </row>
        <row r="52">
          <cell r="E52">
            <v>1974</v>
          </cell>
        </row>
        <row r="53">
          <cell r="E53">
            <v>1973</v>
          </cell>
        </row>
        <row r="54">
          <cell r="E54">
            <v>1972</v>
          </cell>
        </row>
        <row r="55">
          <cell r="E55">
            <v>1971</v>
          </cell>
        </row>
        <row r="56">
          <cell r="E56">
            <v>1970</v>
          </cell>
        </row>
        <row r="57">
          <cell r="E57">
            <v>1969</v>
          </cell>
        </row>
        <row r="58">
          <cell r="E58">
            <v>1968</v>
          </cell>
        </row>
        <row r="59">
          <cell r="E59">
            <v>1967</v>
          </cell>
        </row>
        <row r="60">
          <cell r="E60">
            <v>1966</v>
          </cell>
        </row>
        <row r="61">
          <cell r="E61">
            <v>1965</v>
          </cell>
        </row>
        <row r="62">
          <cell r="E62">
            <v>1964</v>
          </cell>
        </row>
        <row r="63">
          <cell r="E63">
            <v>1963</v>
          </cell>
        </row>
        <row r="64">
          <cell r="E64">
            <v>1962</v>
          </cell>
        </row>
        <row r="65">
          <cell r="E65">
            <v>1961</v>
          </cell>
        </row>
        <row r="66">
          <cell r="E66">
            <v>1960</v>
          </cell>
        </row>
        <row r="67">
          <cell r="E67">
            <v>1959</v>
          </cell>
        </row>
        <row r="68">
          <cell r="E68">
            <v>1958</v>
          </cell>
        </row>
        <row r="69">
          <cell r="E69">
            <v>1957</v>
          </cell>
        </row>
        <row r="70">
          <cell r="E70">
            <v>1956</v>
          </cell>
        </row>
        <row r="71">
          <cell r="E71">
            <v>1955</v>
          </cell>
        </row>
        <row r="72">
          <cell r="E72">
            <v>1954</v>
          </cell>
        </row>
        <row r="73">
          <cell r="E73">
            <v>1953</v>
          </cell>
        </row>
        <row r="74">
          <cell r="E74">
            <v>1952</v>
          </cell>
        </row>
        <row r="75">
          <cell r="E75">
            <v>1951</v>
          </cell>
        </row>
        <row r="76">
          <cell r="E76">
            <v>1950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refreshError="1"/>
      <sheetData sheetId="1" refreshError="1"/>
      <sheetData sheetId="2">
        <row r="4">
          <cell r="E4">
            <v>2022</v>
          </cell>
          <cell r="F4" t="str">
            <v>A</v>
          </cell>
        </row>
        <row r="5">
          <cell r="A5" t="str">
            <v>Thousand</v>
          </cell>
          <cell r="B5" t="str">
            <v>Domestic Currency</v>
          </cell>
          <cell r="E5">
            <v>2021</v>
          </cell>
          <cell r="F5" t="str">
            <v>Q4</v>
          </cell>
        </row>
        <row r="6">
          <cell r="A6" t="str">
            <v>Million</v>
          </cell>
          <cell r="B6" t="str">
            <v>Euros</v>
          </cell>
          <cell r="E6">
            <v>2020</v>
          </cell>
          <cell r="F6" t="str">
            <v>Q3</v>
          </cell>
        </row>
        <row r="7">
          <cell r="A7" t="str">
            <v>Billion</v>
          </cell>
          <cell r="B7" t="str">
            <v>US Dollars</v>
          </cell>
          <cell r="E7">
            <v>2019</v>
          </cell>
          <cell r="F7" t="str">
            <v>Q2</v>
          </cell>
        </row>
        <row r="8">
          <cell r="A8" t="str">
            <v>Trillion</v>
          </cell>
          <cell r="E8">
            <v>2018</v>
          </cell>
          <cell r="F8" t="str">
            <v>Q1</v>
          </cell>
        </row>
        <row r="9">
          <cell r="E9">
            <v>2017</v>
          </cell>
        </row>
        <row r="10">
          <cell r="E10">
            <v>2016</v>
          </cell>
        </row>
        <row r="11">
          <cell r="E11">
            <v>2015</v>
          </cell>
        </row>
        <row r="12">
          <cell r="E12">
            <v>2014</v>
          </cell>
        </row>
        <row r="13">
          <cell r="E13">
            <v>2013</v>
          </cell>
        </row>
        <row r="14">
          <cell r="E14">
            <v>2012</v>
          </cell>
        </row>
        <row r="15">
          <cell r="E15">
            <v>2011</v>
          </cell>
        </row>
        <row r="16">
          <cell r="E16">
            <v>2010</v>
          </cell>
        </row>
        <row r="17">
          <cell r="E17">
            <v>2009</v>
          </cell>
        </row>
        <row r="18">
          <cell r="E18">
            <v>2008</v>
          </cell>
        </row>
        <row r="19">
          <cell r="E19">
            <v>2007</v>
          </cell>
        </row>
        <row r="20">
          <cell r="E20">
            <v>2006</v>
          </cell>
        </row>
        <row r="21">
          <cell r="E21">
            <v>2005</v>
          </cell>
        </row>
        <row r="22">
          <cell r="E22">
            <v>2004</v>
          </cell>
        </row>
        <row r="23">
          <cell r="E23">
            <v>2003</v>
          </cell>
        </row>
        <row r="24">
          <cell r="E24">
            <v>2002</v>
          </cell>
        </row>
        <row r="25">
          <cell r="E25">
            <v>2001</v>
          </cell>
        </row>
        <row r="26">
          <cell r="E26">
            <v>2000</v>
          </cell>
        </row>
        <row r="27">
          <cell r="E27">
            <v>1999</v>
          </cell>
        </row>
        <row r="28">
          <cell r="E28">
            <v>1998</v>
          </cell>
        </row>
        <row r="29">
          <cell r="E29">
            <v>1997</v>
          </cell>
        </row>
        <row r="30">
          <cell r="E30">
            <v>1996</v>
          </cell>
        </row>
        <row r="31">
          <cell r="E31">
            <v>1995</v>
          </cell>
        </row>
        <row r="32">
          <cell r="E32">
            <v>1994</v>
          </cell>
        </row>
        <row r="33">
          <cell r="E33">
            <v>1993</v>
          </cell>
        </row>
        <row r="34">
          <cell r="E34">
            <v>1992</v>
          </cell>
        </row>
        <row r="35">
          <cell r="E35">
            <v>1991</v>
          </cell>
        </row>
        <row r="36">
          <cell r="E36">
            <v>1990</v>
          </cell>
        </row>
        <row r="37">
          <cell r="E37">
            <v>1989</v>
          </cell>
        </row>
        <row r="38">
          <cell r="E38">
            <v>1988</v>
          </cell>
        </row>
        <row r="39">
          <cell r="E39">
            <v>1987</v>
          </cell>
        </row>
        <row r="40">
          <cell r="E40">
            <v>1986</v>
          </cell>
        </row>
        <row r="41">
          <cell r="E41">
            <v>1985</v>
          </cell>
        </row>
        <row r="42">
          <cell r="E42">
            <v>1984</v>
          </cell>
        </row>
        <row r="43">
          <cell r="E43">
            <v>1983</v>
          </cell>
        </row>
        <row r="44">
          <cell r="E44">
            <v>1982</v>
          </cell>
        </row>
        <row r="45">
          <cell r="E45">
            <v>1981</v>
          </cell>
        </row>
        <row r="46">
          <cell r="E46">
            <v>1980</v>
          </cell>
        </row>
        <row r="47">
          <cell r="E47">
            <v>1979</v>
          </cell>
        </row>
        <row r="48">
          <cell r="E48">
            <v>1978</v>
          </cell>
        </row>
        <row r="49">
          <cell r="E49">
            <v>1977</v>
          </cell>
        </row>
        <row r="50">
          <cell r="E50">
            <v>1976</v>
          </cell>
        </row>
        <row r="51">
          <cell r="E51">
            <v>1975</v>
          </cell>
        </row>
        <row r="52">
          <cell r="E52">
            <v>1974</v>
          </cell>
        </row>
        <row r="53">
          <cell r="E53">
            <v>1973</v>
          </cell>
        </row>
        <row r="54">
          <cell r="E54">
            <v>1972</v>
          </cell>
        </row>
        <row r="55">
          <cell r="E55">
            <v>1971</v>
          </cell>
        </row>
        <row r="56">
          <cell r="E56">
            <v>1970</v>
          </cell>
        </row>
        <row r="57">
          <cell r="E57">
            <v>1969</v>
          </cell>
        </row>
        <row r="58">
          <cell r="E58">
            <v>1968</v>
          </cell>
        </row>
        <row r="59">
          <cell r="E59">
            <v>1967</v>
          </cell>
        </row>
        <row r="60">
          <cell r="E60">
            <v>1966</v>
          </cell>
        </row>
        <row r="61">
          <cell r="E61">
            <v>1965</v>
          </cell>
        </row>
        <row r="62">
          <cell r="E62">
            <v>1964</v>
          </cell>
        </row>
        <row r="63">
          <cell r="E63">
            <v>1963</v>
          </cell>
        </row>
        <row r="64">
          <cell r="E64">
            <v>1962</v>
          </cell>
        </row>
        <row r="65">
          <cell r="E65">
            <v>1961</v>
          </cell>
        </row>
        <row r="66">
          <cell r="E66">
            <v>1960</v>
          </cell>
        </row>
        <row r="67">
          <cell r="E67">
            <v>1959</v>
          </cell>
        </row>
        <row r="68">
          <cell r="E68">
            <v>1958</v>
          </cell>
        </row>
        <row r="69">
          <cell r="E69">
            <v>1957</v>
          </cell>
        </row>
        <row r="70">
          <cell r="E70">
            <v>1956</v>
          </cell>
        </row>
        <row r="71">
          <cell r="E71">
            <v>1955</v>
          </cell>
        </row>
        <row r="72">
          <cell r="E72">
            <v>1954</v>
          </cell>
        </row>
        <row r="73">
          <cell r="E73">
            <v>1953</v>
          </cell>
        </row>
        <row r="74">
          <cell r="E74">
            <v>1952</v>
          </cell>
        </row>
        <row r="75">
          <cell r="E75">
            <v>1951</v>
          </cell>
        </row>
        <row r="76">
          <cell r="E76">
            <v>1950</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refreshError="1"/>
      <sheetData sheetId="1" refreshError="1"/>
      <sheetData sheetId="2">
        <row r="4">
          <cell r="E4">
            <v>2022</v>
          </cell>
          <cell r="F4" t="str">
            <v>A</v>
          </cell>
        </row>
        <row r="5">
          <cell r="A5" t="str">
            <v>Thousand</v>
          </cell>
          <cell r="B5" t="str">
            <v>Domestic Currency</v>
          </cell>
          <cell r="E5">
            <v>2021</v>
          </cell>
          <cell r="F5" t="str">
            <v>Q4</v>
          </cell>
        </row>
        <row r="6">
          <cell r="A6" t="str">
            <v>Million</v>
          </cell>
          <cell r="B6" t="str">
            <v>Euros</v>
          </cell>
          <cell r="E6">
            <v>2020</v>
          </cell>
          <cell r="F6" t="str">
            <v>Q3</v>
          </cell>
        </row>
        <row r="7">
          <cell r="A7" t="str">
            <v>Billion</v>
          </cell>
          <cell r="B7" t="str">
            <v>US Dollars</v>
          </cell>
          <cell r="E7">
            <v>2019</v>
          </cell>
          <cell r="F7" t="str">
            <v>Q2</v>
          </cell>
        </row>
        <row r="8">
          <cell r="A8" t="str">
            <v>Trillion</v>
          </cell>
          <cell r="E8">
            <v>2018</v>
          </cell>
          <cell r="F8" t="str">
            <v>Q1</v>
          </cell>
        </row>
        <row r="9">
          <cell r="E9">
            <v>2017</v>
          </cell>
        </row>
        <row r="10">
          <cell r="E10">
            <v>2016</v>
          </cell>
        </row>
        <row r="11">
          <cell r="E11">
            <v>2015</v>
          </cell>
        </row>
        <row r="12">
          <cell r="E12">
            <v>2014</v>
          </cell>
        </row>
        <row r="13">
          <cell r="E13">
            <v>2013</v>
          </cell>
        </row>
        <row r="14">
          <cell r="E14">
            <v>2012</v>
          </cell>
        </row>
        <row r="15">
          <cell r="E15">
            <v>2011</v>
          </cell>
        </row>
        <row r="16">
          <cell r="E16">
            <v>2010</v>
          </cell>
        </row>
        <row r="17">
          <cell r="E17">
            <v>2009</v>
          </cell>
        </row>
        <row r="18">
          <cell r="E18">
            <v>2008</v>
          </cell>
        </row>
        <row r="19">
          <cell r="E19">
            <v>2007</v>
          </cell>
        </row>
        <row r="20">
          <cell r="E20">
            <v>2006</v>
          </cell>
        </row>
        <row r="21">
          <cell r="E21">
            <v>2005</v>
          </cell>
        </row>
        <row r="22">
          <cell r="E22">
            <v>2004</v>
          </cell>
        </row>
        <row r="23">
          <cell r="E23">
            <v>2003</v>
          </cell>
        </row>
        <row r="24">
          <cell r="E24">
            <v>2002</v>
          </cell>
        </row>
        <row r="25">
          <cell r="E25">
            <v>2001</v>
          </cell>
        </row>
        <row r="26">
          <cell r="E26">
            <v>2000</v>
          </cell>
        </row>
        <row r="27">
          <cell r="E27">
            <v>1999</v>
          </cell>
        </row>
        <row r="28">
          <cell r="E28">
            <v>1998</v>
          </cell>
        </row>
        <row r="29">
          <cell r="E29">
            <v>1997</v>
          </cell>
        </row>
        <row r="30">
          <cell r="E30">
            <v>1996</v>
          </cell>
        </row>
        <row r="31">
          <cell r="E31">
            <v>1995</v>
          </cell>
        </row>
        <row r="32">
          <cell r="E32">
            <v>1994</v>
          </cell>
        </row>
        <row r="33">
          <cell r="E33">
            <v>1993</v>
          </cell>
        </row>
        <row r="34">
          <cell r="E34">
            <v>1992</v>
          </cell>
        </row>
        <row r="35">
          <cell r="E35">
            <v>1991</v>
          </cell>
        </row>
        <row r="36">
          <cell r="E36">
            <v>1990</v>
          </cell>
        </row>
        <row r="37">
          <cell r="E37">
            <v>1989</v>
          </cell>
        </row>
        <row r="38">
          <cell r="E38">
            <v>1988</v>
          </cell>
        </row>
        <row r="39">
          <cell r="E39">
            <v>1987</v>
          </cell>
        </row>
        <row r="40">
          <cell r="E40">
            <v>1986</v>
          </cell>
        </row>
        <row r="41">
          <cell r="E41">
            <v>1985</v>
          </cell>
        </row>
        <row r="42">
          <cell r="E42">
            <v>1984</v>
          </cell>
        </row>
        <row r="43">
          <cell r="E43">
            <v>1983</v>
          </cell>
        </row>
        <row r="44">
          <cell r="E44">
            <v>1982</v>
          </cell>
        </row>
        <row r="45">
          <cell r="E45">
            <v>1981</v>
          </cell>
        </row>
        <row r="46">
          <cell r="E46">
            <v>1980</v>
          </cell>
        </row>
        <row r="47">
          <cell r="E47">
            <v>1979</v>
          </cell>
        </row>
        <row r="48">
          <cell r="E48">
            <v>1978</v>
          </cell>
        </row>
        <row r="49">
          <cell r="E49">
            <v>1977</v>
          </cell>
        </row>
        <row r="50">
          <cell r="E50">
            <v>1976</v>
          </cell>
        </row>
        <row r="51">
          <cell r="E51">
            <v>1975</v>
          </cell>
        </row>
        <row r="52">
          <cell r="E52">
            <v>1974</v>
          </cell>
        </row>
        <row r="53">
          <cell r="E53">
            <v>1973</v>
          </cell>
        </row>
        <row r="54">
          <cell r="E54">
            <v>1972</v>
          </cell>
        </row>
        <row r="55">
          <cell r="E55">
            <v>1971</v>
          </cell>
        </row>
        <row r="56">
          <cell r="E56">
            <v>1970</v>
          </cell>
        </row>
        <row r="57">
          <cell r="E57">
            <v>1969</v>
          </cell>
        </row>
        <row r="58">
          <cell r="E58">
            <v>1968</v>
          </cell>
        </row>
        <row r="59">
          <cell r="E59">
            <v>1967</v>
          </cell>
        </row>
        <row r="60">
          <cell r="E60">
            <v>1966</v>
          </cell>
        </row>
        <row r="61">
          <cell r="E61">
            <v>1965</v>
          </cell>
        </row>
        <row r="62">
          <cell r="E62">
            <v>1964</v>
          </cell>
        </row>
        <row r="63">
          <cell r="E63">
            <v>1963</v>
          </cell>
        </row>
        <row r="64">
          <cell r="E64">
            <v>1962</v>
          </cell>
        </row>
        <row r="65">
          <cell r="E65">
            <v>1961</v>
          </cell>
        </row>
        <row r="66">
          <cell r="E66">
            <v>1960</v>
          </cell>
        </row>
        <row r="67">
          <cell r="E67">
            <v>1959</v>
          </cell>
        </row>
        <row r="68">
          <cell r="E68">
            <v>1958</v>
          </cell>
        </row>
        <row r="69">
          <cell r="E69">
            <v>1957</v>
          </cell>
        </row>
        <row r="70">
          <cell r="E70">
            <v>1956</v>
          </cell>
        </row>
        <row r="71">
          <cell r="E71">
            <v>1955</v>
          </cell>
        </row>
        <row r="72">
          <cell r="E72">
            <v>1954</v>
          </cell>
        </row>
        <row r="73">
          <cell r="E73">
            <v>1953</v>
          </cell>
        </row>
        <row r="74">
          <cell r="E74">
            <v>1952</v>
          </cell>
        </row>
        <row r="75">
          <cell r="E75">
            <v>1951</v>
          </cell>
        </row>
        <row r="76">
          <cell r="E76">
            <v>1950</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2"/>
      <sheetName val="daily"/>
      <sheetName val="Report"/>
      <sheetName val="Company_List"/>
      <sheetName val="Intermediate"/>
      <sheetName val="CDCAD"/>
      <sheetName val="Table 5"/>
      <sheetName val="ex rate"/>
      <sheetName val="CPIINDEX"/>
      <sheetName val="interv"/>
      <sheetName val="chartdata_D"/>
      <sheetName val="chartdata_M"/>
      <sheetName val="chartdata_Q"/>
      <sheetName val="autoupdate data"/>
      <sheetName val="Table 1 (summary)"/>
      <sheetName val="Debt"/>
      <sheetName val="Debt Summary"/>
      <sheetName val="M"/>
      <sheetName val="Маркетинг"/>
      <sheetName val="Adminstration Budget"/>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2"/>
      <sheetName val="daily"/>
      <sheetName val="Report"/>
      <sheetName val="Company_List"/>
      <sheetName val="Intermediate"/>
      <sheetName val="CDCAD"/>
      <sheetName val="Table 5"/>
      <sheetName val="ex rate"/>
      <sheetName val="CPIINDEX"/>
      <sheetName val="interv"/>
      <sheetName val="chartdata_D"/>
      <sheetName val="chartdata_M"/>
      <sheetName val="chartdata_Q"/>
      <sheetName val="autoupdate data"/>
      <sheetName val="Table 1 (summary)"/>
      <sheetName val="Debt"/>
      <sheetName val="Debt Summary"/>
      <sheetName val="M"/>
      <sheetName val="Маркетинг"/>
      <sheetName val="Adminstration Budget"/>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2"/>
      <sheetName val="daily"/>
      <sheetName val="Report"/>
      <sheetName val="Company_List"/>
      <sheetName val="Intermediate"/>
      <sheetName val="CDCAD"/>
      <sheetName val="Table 5"/>
      <sheetName val="ex rate"/>
      <sheetName val="CPIINDEX"/>
      <sheetName val="interv"/>
      <sheetName val="chartdata_D"/>
      <sheetName val="chartdata_M"/>
      <sheetName val="chartdata_Q"/>
      <sheetName val="autoupdate data"/>
      <sheetName val="Table 1 (summary)"/>
      <sheetName val="Debt"/>
      <sheetName val="Debt Summary"/>
      <sheetName val="M"/>
      <sheetName val="Маркетинг"/>
      <sheetName val="Adminstration Budget"/>
      <sheetName val="SUPUESTOS"/>
      <sheetName val="RESULTADOS"/>
      <sheetName val="SMONET-FINANC"/>
      <sheetName val="SFISCAL-MOD"/>
      <sheetName val="SREAL"/>
      <sheetName val="Ex rate bloo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ic Data"/>
      <sheetName val="Contents"/>
      <sheetName val="EDSS m"/>
      <sheetName val="Balance Sheet"/>
      <sheetName val="#REF"/>
      <sheetName val="Bal-Gener"/>
      <sheetName val="dt-f20"/>
      <sheetName val="Table 2a"/>
      <sheetName val="Table 2b"/>
      <sheetName val="IN-BLMBG"/>
      <sheetName val="IN"/>
      <sheetName val="30_BOP"/>
      <sheetName val="34_EXDO"/>
      <sheetName val="CRI-BOP-01"/>
      <sheetName val="Indic"/>
      <sheetName val="BOP"/>
      <sheetName val="Main"/>
      <sheetName val="Links"/>
      <sheetName val="ErrCheck"/>
      <sheetName val="Macroframework-Ver.1"/>
      <sheetName val="SUMMARY TABLE"/>
      <sheetName val="LABEL"/>
      <sheetName val="Cash Flow"/>
      <sheetName val="Note 2"/>
      <sheetName val="Old Table"/>
      <sheetName val="Rakia"/>
      <sheetName val="TAB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ic Data"/>
      <sheetName val="Contents"/>
      <sheetName val="EDSS m"/>
      <sheetName val="Balance Sheet"/>
      <sheetName val="#REF"/>
      <sheetName val="Bal-Gener"/>
      <sheetName val="dt-f20"/>
      <sheetName val="Table 2a"/>
      <sheetName val="Table 2b"/>
      <sheetName val="IN-BLMBG"/>
      <sheetName val="IN"/>
      <sheetName val="30_BOP"/>
      <sheetName val="34_EXDO"/>
      <sheetName val="CRI-BOP-01"/>
      <sheetName val="Indic"/>
      <sheetName val="BOP"/>
      <sheetName val="Main"/>
      <sheetName val="Links"/>
      <sheetName val="ErrCheck"/>
      <sheetName val="Macroframework-Ver.1"/>
      <sheetName val="SUMMARY TABLE"/>
      <sheetName val="LABEL"/>
      <sheetName val="Cash Flow"/>
      <sheetName val="Note 2"/>
      <sheetName val="Old Table"/>
      <sheetName val="Rakia"/>
      <sheetName val="TAB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ic Data"/>
      <sheetName val="Contents"/>
      <sheetName val="EDSS m"/>
      <sheetName val="Balance Sheet"/>
      <sheetName val="#REF"/>
      <sheetName val="Bal-Gener"/>
      <sheetName val="dt-f20"/>
      <sheetName val="Table 2a"/>
      <sheetName val="Table 2b"/>
      <sheetName val="IN-BLMBG"/>
      <sheetName val="IN"/>
      <sheetName val="30_BOP"/>
      <sheetName val="34_EXDO"/>
      <sheetName val="CRI-BOP-01"/>
      <sheetName val="Indic"/>
      <sheetName val="BOP"/>
      <sheetName val="Main"/>
      <sheetName val="Links"/>
      <sheetName val="ErrCheck"/>
      <sheetName val="Macroframework-Ver.1"/>
      <sheetName val="SUMMARY TABLE"/>
      <sheetName val="LABEL"/>
      <sheetName val="Cash Flow"/>
      <sheetName val="Note 2"/>
      <sheetName val="Old Table"/>
      <sheetName val="Rakia"/>
      <sheetName val="TAB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30_BOP"/>
      <sheetName val="34_EXDO"/>
      <sheetName val="CRI-BOP-01"/>
      <sheetName val="LABEL"/>
      <sheetName val="Balance Sheet"/>
      <sheetName val="#REF"/>
      <sheetName val="Bal-Gener"/>
      <sheetName val="dt-f20"/>
      <sheetName val="Table 2a"/>
      <sheetName val="Table 2b"/>
      <sheetName val="IN-BLMBG"/>
      <sheetName val="content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30_BOP"/>
      <sheetName val="34_EXDO"/>
      <sheetName val="CRI-BOP-01"/>
      <sheetName val="LABEL"/>
      <sheetName val="Balance Sheet"/>
      <sheetName val="#REF"/>
      <sheetName val="Bal-Gener"/>
      <sheetName val="dt-f20"/>
      <sheetName val="Table 2a"/>
      <sheetName val="Table 2b"/>
      <sheetName val="IN-BLMBG"/>
      <sheetName val="content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30_BOP"/>
      <sheetName val="34_EXDO"/>
      <sheetName val="CRI-BOP-01"/>
      <sheetName val="LABEL"/>
      <sheetName val="Balance Sheet"/>
      <sheetName val="#REF"/>
      <sheetName val="Bal-Gener"/>
      <sheetName val="dt-f20"/>
      <sheetName val="Table 2a"/>
      <sheetName val="Table 2b"/>
      <sheetName val="IN-BLMBG"/>
      <sheetName val="content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Balance Sheet"/>
      <sheetName val="INT. 2006"/>
      <sheetName val="INT. 2007"/>
      <sheetName val="int. 2008"/>
      <sheetName val="int. resto"/>
      <sheetName val="J(Priv.Cap)"/>
      <sheetName val="Sheet4"/>
      <sheetName val="External"/>
      <sheetName val="J(Priv_Cap)"/>
      <sheetName val="Raw Data"/>
      <sheetName val="readme"/>
      <sheetName val="Index_History"/>
      <sheetName val="TOC"/>
      <sheetName val="T-bill allotment_FY16"/>
      <sheetName val="T-bill allotment_FY17"/>
      <sheetName val="DATA"/>
      <sheetName val="TAB34"/>
      <sheetName val="Proposed arrangements"/>
      <sheetName val="A"/>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Balance Sheet"/>
      <sheetName val="INT. 2006"/>
      <sheetName val="INT. 2007"/>
      <sheetName val="int. 2008"/>
      <sheetName val="int. resto"/>
      <sheetName val="J(Priv.Cap)"/>
      <sheetName val="Sheet4"/>
      <sheetName val="External"/>
      <sheetName val="J(Priv_Cap)"/>
      <sheetName val="Raw Data"/>
      <sheetName val="readme"/>
      <sheetName val="Index_History"/>
      <sheetName val="TOC"/>
      <sheetName val="T-bill allotment_FY16"/>
      <sheetName val="T-bill allotment_FY17"/>
      <sheetName val="DATA"/>
      <sheetName val="TAB34"/>
      <sheetName val="Proposed arrangements"/>
      <sheetName val="A"/>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Balance Sheet"/>
      <sheetName val="INT. 2006"/>
      <sheetName val="INT. 2007"/>
      <sheetName val="int. 2008"/>
      <sheetName val="int. resto"/>
      <sheetName val="J(Priv.Cap)"/>
      <sheetName val="Sheet4"/>
      <sheetName val="External"/>
      <sheetName val="J(Priv_Cap)"/>
      <sheetName val="Raw Data"/>
      <sheetName val="readme"/>
      <sheetName val="Index_History"/>
      <sheetName val="TOC"/>
      <sheetName val="T-bill allotment_FY16"/>
      <sheetName val="T-bill allotment_FY17"/>
      <sheetName val="DATA"/>
      <sheetName val="TAB34"/>
      <sheetName val="Proposed arrangements"/>
      <sheetName val="A"/>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2005 K"/>
      <sheetName val="J(Priv.Cap)"/>
      <sheetName val="Raki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2005 K"/>
      <sheetName val="J(Priv.Cap)"/>
      <sheetName val="Raki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2005 K"/>
      <sheetName val="J(Priv.Cap)"/>
      <sheetName val="Raki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STRP_TABLES"/>
      <sheetName val="RPI (Serbia)"/>
      <sheetName val="exports"/>
      <sheetName val="Imports"/>
      <sheetName val="Sheet3"/>
      <sheetName val="Sheet1"/>
      <sheetName val="Settings"/>
      <sheetName val="DMX Metadata Values"/>
      <sheetName val="M"/>
      <sheetName val="Main"/>
      <sheetName val="Kin"/>
      <sheetName val="Q6"/>
      <sheetName val="output"/>
      <sheetName val="FOUTH QTR,2014"/>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STRP_TABLES"/>
      <sheetName val="RPI (Serbia)"/>
      <sheetName val="exports"/>
      <sheetName val="Imports"/>
      <sheetName val="Sheet3"/>
      <sheetName val="Sheet1"/>
      <sheetName val="Settings"/>
      <sheetName val="DMX Metadata Values"/>
      <sheetName val="M"/>
      <sheetName val="Main"/>
      <sheetName val="Kin"/>
      <sheetName val="Q6"/>
      <sheetName val="output"/>
      <sheetName val="FOUTH QTR,2014"/>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STRP_TABLES"/>
      <sheetName val="RPI (Serbia)"/>
      <sheetName val="exports"/>
      <sheetName val="Imports"/>
      <sheetName val="Sheet3"/>
      <sheetName val="Sheet1"/>
      <sheetName val="Settings"/>
      <sheetName val="DMX Metadata Values"/>
      <sheetName val="M"/>
      <sheetName val="Main"/>
      <sheetName val="Kin"/>
      <sheetName val="Q6"/>
      <sheetName val="output"/>
      <sheetName val="FOUTH QTR,2014"/>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 val="Exp"/>
      <sheetName val="Imp"/>
      <sheetName val="Outputs"/>
      <sheetName val="Dep fonct"/>
      <sheetName val="labels"/>
      <sheetName val="Annual"/>
      <sheetName val="Print Tables"/>
      <sheetName val="table 1"/>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Scheduled_Repayment"/>
      <sheetName val="Export_destination"/>
      <sheetName val="NPV_Reduction"/>
      <sheetName val="Info_Din_"/>
      <sheetName val="panel_chart"/>
      <sheetName val="C_basef14_3p10_6"/>
      <sheetName val="6-QAC_&amp;_PC_Table_(2)"/>
      <sheetName val="IFS_SURVEYS_Dec1990_Feb20041"/>
      <sheetName val="Table_of_Contents1"/>
      <sheetName val="Monetary_Dev_Monthly1"/>
      <sheetName val="Bench_-_99"/>
      <sheetName val="BDDCLE-Octobre_04_pgmé"/>
      <sheetName val="Figure_6_NPV"/>
      <sheetName val="Realism_2_-_Fiscal_multiplier"/>
      <sheetName val="Realism_2_-_Alt__1"/>
      <sheetName val="BALANCE_DES_PAIEMENTS"/>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 val="Exp"/>
      <sheetName val="Imp"/>
      <sheetName val="Outputs"/>
      <sheetName val="Dep fonct"/>
      <sheetName val="labels"/>
      <sheetName val="Annual"/>
      <sheetName val="Print Tables"/>
      <sheetName val="table 1"/>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Scheduled_Repayment"/>
      <sheetName val="Export_destination"/>
      <sheetName val="NPV_Reduction"/>
      <sheetName val="Info_Din_"/>
      <sheetName val="panel_chart"/>
      <sheetName val="C_basef14_3p10_6"/>
      <sheetName val="6-QAC_&amp;_PC_Table_(2)"/>
      <sheetName val="IFS_SURVEYS_Dec1990_Feb20041"/>
      <sheetName val="Table_of_Contents1"/>
      <sheetName val="Monetary_Dev_Monthly1"/>
      <sheetName val="Bench_-_99"/>
      <sheetName val="BDDCLE-Octobre_04_pgmé"/>
      <sheetName val="Figure_6_NPV"/>
      <sheetName val="Realism_2_-_Fiscal_multiplier"/>
      <sheetName val="Realism_2_-_Alt__1"/>
      <sheetName val="BALANCE_DES_PAIEMENTS"/>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97"/>
  <sheetViews>
    <sheetView showGridLines="0" tabSelected="1" zoomScaleNormal="100" zoomScaleSheetLayoutView="100" workbookViewId="0">
      <selection activeCell="A2" sqref="A2"/>
    </sheetView>
  </sheetViews>
  <sheetFormatPr defaultColWidth="9.109375" defaultRowHeight="16.8"/>
  <cols>
    <col min="1" max="1" width="154.88671875" style="1108" customWidth="1"/>
    <col min="2" max="2" width="101.5546875" style="1108" customWidth="1"/>
    <col min="3" max="16384" width="9.109375" style="1108"/>
  </cols>
  <sheetData>
    <row r="1" spans="1:39">
      <c r="A1" s="1107"/>
    </row>
    <row r="2" spans="1:39" ht="29.4">
      <c r="A2" s="1109" t="s">
        <v>2945</v>
      </c>
    </row>
    <row r="3" spans="1:39" s="1111" customFormat="1" ht="26.25" customHeight="1">
      <c r="A3" s="1110" t="s">
        <v>2946</v>
      </c>
    </row>
    <row r="4" spans="1:39" s="1377" customFormat="1" ht="33.75" customHeight="1">
      <c r="A4" s="1112" t="s">
        <v>2947</v>
      </c>
      <c r="B4" s="1376"/>
      <c r="C4" s="1376"/>
      <c r="D4" s="1376"/>
      <c r="E4" s="1376"/>
      <c r="F4" s="1376"/>
      <c r="G4" s="1376"/>
      <c r="H4" s="1376"/>
      <c r="I4" s="1376"/>
      <c r="J4" s="1376"/>
      <c r="K4" s="1376"/>
      <c r="L4" s="1376"/>
      <c r="M4" s="1376"/>
      <c r="N4" s="1376"/>
      <c r="O4" s="1376"/>
      <c r="P4" s="1376"/>
      <c r="Q4" s="1376"/>
      <c r="R4" s="1376"/>
      <c r="S4" s="1376"/>
      <c r="T4" s="1376"/>
      <c r="U4" s="1376"/>
      <c r="V4" s="1376"/>
      <c r="W4" s="1376"/>
      <c r="X4" s="1376"/>
      <c r="Y4" s="1376"/>
      <c r="Z4" s="1376"/>
      <c r="AA4" s="1376"/>
      <c r="AB4" s="1376"/>
      <c r="AC4" s="1376"/>
      <c r="AD4" s="1376"/>
      <c r="AE4" s="1376"/>
      <c r="AF4" s="1376"/>
      <c r="AG4" s="1376"/>
      <c r="AH4" s="1376"/>
      <c r="AI4" s="1376"/>
      <c r="AJ4" s="1376"/>
      <c r="AK4" s="1376"/>
      <c r="AL4" s="1376"/>
      <c r="AM4" s="1376"/>
    </row>
    <row r="5" spans="1:39" s="1377" customFormat="1" ht="33.75" customHeight="1">
      <c r="A5" s="1112" t="s">
        <v>2955</v>
      </c>
      <c r="B5" s="1376"/>
      <c r="C5" s="1376"/>
      <c r="D5" s="1376"/>
      <c r="E5" s="1376"/>
      <c r="F5" s="1376"/>
      <c r="G5" s="1376"/>
      <c r="H5" s="1376"/>
      <c r="I5" s="1376"/>
      <c r="J5" s="1376"/>
      <c r="K5" s="1376"/>
      <c r="L5" s="1376"/>
      <c r="M5" s="1376"/>
      <c r="N5" s="1376"/>
      <c r="O5" s="1376"/>
      <c r="P5" s="1376"/>
      <c r="Q5" s="1376"/>
      <c r="R5" s="1376"/>
      <c r="S5" s="1376"/>
      <c r="T5" s="1376"/>
      <c r="U5" s="1376"/>
      <c r="V5" s="1376"/>
      <c r="W5" s="1376"/>
      <c r="X5" s="1376"/>
      <c r="Y5" s="1376"/>
      <c r="Z5" s="1376"/>
      <c r="AA5" s="1376"/>
      <c r="AB5" s="1376"/>
      <c r="AC5" s="1376"/>
      <c r="AD5" s="1376"/>
      <c r="AE5" s="1376"/>
      <c r="AF5" s="1376"/>
      <c r="AG5" s="1376"/>
      <c r="AH5" s="1376"/>
      <c r="AI5" s="1376"/>
      <c r="AJ5" s="1376"/>
      <c r="AK5" s="1376"/>
      <c r="AL5" s="1376"/>
      <c r="AM5" s="1376"/>
    </row>
    <row r="6" spans="1:39" s="1377" customFormat="1" ht="33.75" customHeight="1">
      <c r="A6" s="1112" t="s">
        <v>3591</v>
      </c>
      <c r="B6" s="1376"/>
      <c r="C6" s="1376"/>
      <c r="D6" s="1376"/>
      <c r="E6" s="1376"/>
      <c r="F6" s="1376"/>
      <c r="G6" s="1376"/>
      <c r="H6" s="1376"/>
      <c r="I6" s="1376"/>
      <c r="J6" s="1376"/>
      <c r="K6" s="1376"/>
      <c r="L6" s="1376"/>
      <c r="M6" s="1376"/>
      <c r="N6" s="1376"/>
      <c r="O6" s="1376"/>
      <c r="P6" s="1376"/>
      <c r="Q6" s="1376"/>
      <c r="R6" s="1376"/>
      <c r="S6" s="1376"/>
      <c r="T6" s="1376"/>
      <c r="U6" s="1376"/>
      <c r="V6" s="1376"/>
      <c r="W6" s="1376"/>
      <c r="X6" s="1376"/>
      <c r="Y6" s="1376"/>
      <c r="Z6" s="1376"/>
      <c r="AA6" s="1376"/>
      <c r="AB6" s="1376"/>
      <c r="AC6" s="1376"/>
      <c r="AD6" s="1376"/>
      <c r="AE6" s="1376"/>
      <c r="AF6" s="1376"/>
      <c r="AG6" s="1376"/>
      <c r="AH6" s="1376"/>
      <c r="AI6" s="1376"/>
      <c r="AJ6" s="1376"/>
      <c r="AK6" s="1376"/>
      <c r="AL6" s="1376"/>
      <c r="AM6" s="1376"/>
    </row>
    <row r="7" spans="1:39" s="1377" customFormat="1" ht="33.75" customHeight="1">
      <c r="A7" s="1112" t="s">
        <v>2956</v>
      </c>
      <c r="B7" s="1376"/>
      <c r="C7" s="1376"/>
      <c r="D7" s="1376"/>
      <c r="E7" s="1376"/>
      <c r="F7" s="1376"/>
      <c r="G7" s="1376"/>
      <c r="H7" s="1376"/>
      <c r="I7" s="1376"/>
      <c r="J7" s="1376"/>
      <c r="K7" s="1376"/>
      <c r="L7" s="1376"/>
      <c r="M7" s="1376"/>
      <c r="N7" s="1376"/>
      <c r="O7" s="1376"/>
      <c r="P7" s="1376"/>
      <c r="Q7" s="1376"/>
      <c r="R7" s="1376"/>
      <c r="S7" s="1376"/>
      <c r="T7" s="1376"/>
      <c r="U7" s="1376"/>
      <c r="V7" s="1376"/>
      <c r="W7" s="1376"/>
      <c r="X7" s="1376"/>
      <c r="Y7" s="1376"/>
      <c r="Z7" s="1376"/>
      <c r="AA7" s="1376"/>
      <c r="AB7" s="1376"/>
      <c r="AC7" s="1376"/>
      <c r="AD7" s="1376"/>
      <c r="AE7" s="1376"/>
      <c r="AF7" s="1376"/>
      <c r="AG7" s="1376"/>
      <c r="AH7" s="1376"/>
      <c r="AI7" s="1376"/>
      <c r="AJ7" s="1376"/>
      <c r="AK7" s="1376"/>
      <c r="AL7" s="1376"/>
      <c r="AM7" s="1376"/>
    </row>
    <row r="8" spans="1:39" s="1377" customFormat="1" ht="33.75" customHeight="1">
      <c r="A8" s="1112" t="s">
        <v>2957</v>
      </c>
      <c r="B8" s="1376"/>
      <c r="C8" s="1376"/>
      <c r="D8" s="1376"/>
      <c r="E8" s="1376"/>
      <c r="F8" s="1376"/>
      <c r="G8" s="1376"/>
      <c r="H8" s="1376"/>
      <c r="I8" s="1376"/>
      <c r="J8" s="1376"/>
      <c r="K8" s="1376"/>
      <c r="L8" s="1376"/>
      <c r="M8" s="1376"/>
      <c r="N8" s="1376"/>
      <c r="O8" s="1376"/>
      <c r="P8" s="1376"/>
      <c r="Q8" s="1376"/>
      <c r="R8" s="1376"/>
      <c r="S8" s="1376"/>
      <c r="T8" s="1376"/>
      <c r="U8" s="1376"/>
      <c r="V8" s="1376"/>
      <c r="W8" s="1376"/>
      <c r="X8" s="1376"/>
      <c r="Y8" s="1376"/>
      <c r="Z8" s="1376"/>
      <c r="AA8" s="1376"/>
      <c r="AB8" s="1376"/>
      <c r="AC8" s="1376"/>
      <c r="AD8" s="1376"/>
      <c r="AE8" s="1376"/>
      <c r="AF8" s="1376"/>
      <c r="AG8" s="1376"/>
      <c r="AH8" s="1376"/>
      <c r="AI8" s="1376"/>
      <c r="AJ8" s="1376"/>
      <c r="AK8" s="1376"/>
      <c r="AL8" s="1376"/>
      <c r="AM8" s="1376"/>
    </row>
    <row r="9" spans="1:39" s="1377" customFormat="1" ht="33.75" customHeight="1">
      <c r="A9" s="1112" t="s">
        <v>2958</v>
      </c>
      <c r="B9" s="1376"/>
      <c r="C9" s="1376"/>
      <c r="D9" s="1376"/>
      <c r="E9" s="1376"/>
      <c r="F9" s="1376"/>
      <c r="G9" s="1376"/>
      <c r="H9" s="1376"/>
      <c r="I9" s="1376"/>
      <c r="J9" s="1376"/>
      <c r="K9" s="1376"/>
      <c r="L9" s="1376"/>
      <c r="M9" s="1376"/>
      <c r="N9" s="1376"/>
      <c r="O9" s="1376"/>
      <c r="P9" s="1376"/>
      <c r="Q9" s="1376"/>
      <c r="R9" s="1376"/>
      <c r="S9" s="1376"/>
      <c r="T9" s="1376"/>
      <c r="U9" s="1376"/>
      <c r="V9" s="1376"/>
      <c r="W9" s="1376"/>
      <c r="X9" s="1376"/>
      <c r="Y9" s="1376"/>
      <c r="Z9" s="1376"/>
      <c r="AA9" s="1376"/>
      <c r="AB9" s="1376"/>
      <c r="AC9" s="1376"/>
      <c r="AD9" s="1376"/>
      <c r="AE9" s="1376"/>
      <c r="AF9" s="1376"/>
      <c r="AG9" s="1376"/>
      <c r="AH9" s="1376"/>
      <c r="AI9" s="1376"/>
      <c r="AJ9" s="1376"/>
      <c r="AK9" s="1376"/>
      <c r="AL9" s="1376"/>
      <c r="AM9" s="1376"/>
    </row>
    <row r="10" spans="1:39" s="1377" customFormat="1" ht="36" customHeight="1">
      <c r="A10" s="1112" t="s">
        <v>3048</v>
      </c>
      <c r="B10" s="1376"/>
      <c r="C10" s="1376"/>
      <c r="D10" s="1376"/>
      <c r="E10" s="1376"/>
      <c r="F10" s="1376"/>
      <c r="G10" s="1376"/>
      <c r="H10" s="1376"/>
      <c r="I10" s="1376"/>
      <c r="J10" s="1376"/>
      <c r="K10" s="1376"/>
      <c r="L10" s="1376"/>
      <c r="M10" s="1376"/>
      <c r="N10" s="1376"/>
      <c r="O10" s="1376"/>
      <c r="P10" s="1376"/>
      <c r="Q10" s="1376"/>
      <c r="R10" s="1376"/>
      <c r="S10" s="1376"/>
      <c r="T10" s="1376"/>
      <c r="U10" s="1376"/>
      <c r="V10" s="1376"/>
      <c r="W10" s="1376"/>
      <c r="X10" s="1376"/>
      <c r="Y10" s="1376"/>
      <c r="Z10" s="1376"/>
      <c r="AA10" s="1376"/>
      <c r="AB10" s="1376"/>
      <c r="AC10" s="1376"/>
      <c r="AD10" s="1376"/>
      <c r="AE10" s="1376"/>
      <c r="AF10" s="1376"/>
      <c r="AG10" s="1376"/>
      <c r="AH10" s="1376"/>
      <c r="AI10" s="1376"/>
      <c r="AJ10" s="1376"/>
      <c r="AK10" s="1376"/>
      <c r="AL10" s="1376"/>
      <c r="AM10" s="1376"/>
    </row>
    <row r="11" spans="1:39" s="1377" customFormat="1" ht="36" customHeight="1">
      <c r="A11" s="1112" t="s">
        <v>3049</v>
      </c>
      <c r="B11" s="1376"/>
      <c r="C11" s="1376"/>
      <c r="D11" s="1376"/>
      <c r="E11" s="1376"/>
      <c r="F11" s="1376"/>
      <c r="G11" s="1376"/>
      <c r="H11" s="1376"/>
      <c r="I11" s="1376"/>
      <c r="J11" s="1376"/>
      <c r="K11" s="1376"/>
      <c r="L11" s="1376"/>
      <c r="M11" s="1376"/>
      <c r="N11" s="1376"/>
      <c r="O11" s="1376"/>
      <c r="P11" s="1376"/>
      <c r="Q11" s="1376"/>
      <c r="R11" s="1376"/>
      <c r="S11" s="1376"/>
      <c r="T11" s="1376"/>
      <c r="U11" s="1376"/>
      <c r="V11" s="1376"/>
      <c r="W11" s="1376"/>
      <c r="X11" s="1376"/>
      <c r="Y11" s="1376"/>
      <c r="Z11" s="1376"/>
      <c r="AA11" s="1376"/>
      <c r="AB11" s="1376"/>
      <c r="AC11" s="1376"/>
      <c r="AD11" s="1376"/>
      <c r="AE11" s="1376"/>
      <c r="AF11" s="1376"/>
      <c r="AG11" s="1376"/>
      <c r="AH11" s="1376"/>
      <c r="AI11" s="1376"/>
      <c r="AJ11" s="1376"/>
      <c r="AK11" s="1376"/>
      <c r="AL11" s="1376"/>
      <c r="AM11" s="1376"/>
    </row>
    <row r="12" spans="1:39" s="1377" customFormat="1" ht="36.75" customHeight="1">
      <c r="A12" s="1112" t="s">
        <v>2959</v>
      </c>
      <c r="B12" s="1376"/>
      <c r="C12" s="1376"/>
      <c r="D12" s="1376"/>
      <c r="E12" s="1376"/>
      <c r="F12" s="1376"/>
      <c r="G12" s="1376"/>
      <c r="H12" s="1376"/>
      <c r="I12" s="1376"/>
      <c r="J12" s="1376"/>
      <c r="K12" s="1376"/>
      <c r="L12" s="1376"/>
      <c r="M12" s="1376"/>
      <c r="N12" s="1376"/>
      <c r="O12" s="1376"/>
      <c r="P12" s="1376"/>
      <c r="Q12" s="1376"/>
      <c r="R12" s="1376"/>
      <c r="S12" s="1376"/>
      <c r="T12" s="1376"/>
      <c r="U12" s="1376"/>
      <c r="V12" s="1376"/>
      <c r="W12" s="1376"/>
      <c r="X12" s="1376"/>
      <c r="Y12" s="1376"/>
      <c r="Z12" s="1376"/>
      <c r="AA12" s="1376"/>
      <c r="AB12" s="1376"/>
      <c r="AC12" s="1376"/>
      <c r="AD12" s="1376"/>
      <c r="AE12" s="1376"/>
      <c r="AF12" s="1376"/>
      <c r="AG12" s="1376"/>
      <c r="AH12" s="1376"/>
      <c r="AI12" s="1376"/>
      <c r="AJ12" s="1376"/>
      <c r="AK12" s="1376"/>
      <c r="AL12" s="1376"/>
      <c r="AM12" s="1376"/>
    </row>
    <row r="13" spans="1:39" s="1376" customFormat="1" ht="33.75" customHeight="1">
      <c r="A13" s="1112" t="s">
        <v>2960</v>
      </c>
    </row>
    <row r="14" spans="1:39" s="1376" customFormat="1" ht="33.75" customHeight="1">
      <c r="A14" s="1112" t="s">
        <v>2961</v>
      </c>
    </row>
    <row r="15" spans="1:39" s="1376" customFormat="1" ht="33.75" customHeight="1">
      <c r="A15" s="1112" t="s">
        <v>2962</v>
      </c>
    </row>
    <row r="16" spans="1:39" s="1376" customFormat="1" ht="33.75" customHeight="1">
      <c r="A16" s="1112" t="s">
        <v>2963</v>
      </c>
    </row>
    <row r="17" spans="1:1" s="1376" customFormat="1" ht="34.5" customHeight="1">
      <c r="A17" s="1112" t="s">
        <v>2948</v>
      </c>
    </row>
    <row r="18" spans="1:1" s="1376" customFormat="1" ht="33.75" customHeight="1">
      <c r="A18" s="1112" t="s">
        <v>2949</v>
      </c>
    </row>
    <row r="19" spans="1:1" s="1376" customFormat="1" ht="33.75" customHeight="1">
      <c r="A19" s="1112" t="s">
        <v>2950</v>
      </c>
    </row>
    <row r="20" spans="1:1" s="1377" customFormat="1" ht="33.75" customHeight="1">
      <c r="A20" s="1378" t="s">
        <v>2951</v>
      </c>
    </row>
    <row r="21" spans="1:1" s="1376" customFormat="1" ht="33.75" customHeight="1">
      <c r="A21" s="1112" t="s">
        <v>2964</v>
      </c>
    </row>
    <row r="22" spans="1:1" s="1376" customFormat="1" ht="33.75" customHeight="1">
      <c r="A22" s="1112" t="s">
        <v>2965</v>
      </c>
    </row>
    <row r="23" spans="1:1" s="1376" customFormat="1" ht="33.75" customHeight="1">
      <c r="A23" s="1112" t="s">
        <v>2966</v>
      </c>
    </row>
    <row r="24" spans="1:1" s="1376" customFormat="1" ht="33.75" customHeight="1">
      <c r="A24" s="1112" t="s">
        <v>2971</v>
      </c>
    </row>
    <row r="25" spans="1:1" s="1376" customFormat="1" ht="33.75" customHeight="1">
      <c r="A25" s="1112" t="s">
        <v>2967</v>
      </c>
    </row>
    <row r="26" spans="1:1" s="1376" customFormat="1" ht="33.75" customHeight="1">
      <c r="A26" s="1112" t="s">
        <v>2968</v>
      </c>
    </row>
    <row r="27" spans="1:1" s="1377" customFormat="1" ht="33.75" customHeight="1">
      <c r="A27" s="1378" t="s">
        <v>2969</v>
      </c>
    </row>
    <row r="28" spans="1:1" s="1376" customFormat="1" ht="33.75" customHeight="1">
      <c r="A28" s="1112" t="s">
        <v>2970</v>
      </c>
    </row>
    <row r="29" spans="1:1" s="1376" customFormat="1" ht="33.75" customHeight="1">
      <c r="A29" s="1112" t="s">
        <v>2972</v>
      </c>
    </row>
    <row r="30" spans="1:1" s="1376" customFormat="1" ht="33.75" customHeight="1">
      <c r="A30" s="1112" t="s">
        <v>2973</v>
      </c>
    </row>
    <row r="31" spans="1:1" s="1376" customFormat="1" ht="33.75" customHeight="1">
      <c r="A31" s="1112" t="s">
        <v>2974</v>
      </c>
    </row>
    <row r="32" spans="1:1" s="1376" customFormat="1" ht="33.75" customHeight="1">
      <c r="A32" s="1112" t="s">
        <v>2975</v>
      </c>
    </row>
    <row r="33" spans="1:1" s="1376" customFormat="1" ht="33.75" customHeight="1">
      <c r="A33" s="1112" t="s">
        <v>2976</v>
      </c>
    </row>
    <row r="34" spans="1:1" s="1377" customFormat="1" ht="33.75" customHeight="1">
      <c r="A34" s="1378" t="s">
        <v>2978</v>
      </c>
    </row>
    <row r="35" spans="1:1" s="1376" customFormat="1" ht="33.75" customHeight="1">
      <c r="A35" s="1112" t="s">
        <v>2977</v>
      </c>
    </row>
    <row r="36" spans="1:1" s="1376" customFormat="1" ht="33.75" customHeight="1">
      <c r="A36" s="1112" t="s">
        <v>2952</v>
      </c>
    </row>
    <row r="37" spans="1:1" s="1376" customFormat="1" ht="33.75" customHeight="1">
      <c r="A37" s="1112" t="s">
        <v>2979</v>
      </c>
    </row>
    <row r="38" spans="1:1" s="1376" customFormat="1" ht="33.75" customHeight="1">
      <c r="A38" s="1112" t="s">
        <v>2987</v>
      </c>
    </row>
    <row r="39" spans="1:1" s="1376" customFormat="1" ht="33.75" customHeight="1">
      <c r="A39" s="1112" t="s">
        <v>2980</v>
      </c>
    </row>
    <row r="40" spans="1:1" s="1376" customFormat="1" ht="33.75" customHeight="1">
      <c r="A40" s="1112" t="s">
        <v>2981</v>
      </c>
    </row>
    <row r="41" spans="1:1" s="1376" customFormat="1" ht="33.75" customHeight="1">
      <c r="A41" s="1112" t="s">
        <v>2982</v>
      </c>
    </row>
    <row r="42" spans="1:1" s="1376" customFormat="1" ht="33.75" customHeight="1">
      <c r="A42" s="1112" t="s">
        <v>2983</v>
      </c>
    </row>
    <row r="43" spans="1:1" s="1376" customFormat="1" ht="33.75" customHeight="1">
      <c r="A43" s="1112" t="s">
        <v>2984</v>
      </c>
    </row>
    <row r="44" spans="1:1" s="1376" customFormat="1" ht="33.75" customHeight="1">
      <c r="A44" s="1112" t="s">
        <v>2985</v>
      </c>
    </row>
    <row r="45" spans="1:1" s="1376" customFormat="1" ht="33.75" customHeight="1">
      <c r="A45" s="1112" t="s">
        <v>2953</v>
      </c>
    </row>
    <row r="46" spans="1:1" s="1376" customFormat="1" ht="33.75" customHeight="1">
      <c r="A46" s="1112" t="s">
        <v>2954</v>
      </c>
    </row>
    <row r="47" spans="1:1" s="1377" customFormat="1" ht="33.75" customHeight="1">
      <c r="A47" s="1378" t="s">
        <v>5489</v>
      </c>
    </row>
    <row r="48" spans="1:1" s="1377" customFormat="1" ht="33.75" customHeight="1">
      <c r="A48" s="1378" t="s">
        <v>5490</v>
      </c>
    </row>
    <row r="49" spans="1:1" s="1377" customFormat="1" ht="33.75" customHeight="1">
      <c r="A49" s="1378" t="s">
        <v>5491</v>
      </c>
    </row>
    <row r="50" spans="1:1" s="1377" customFormat="1" ht="33.75" customHeight="1">
      <c r="A50" s="1378" t="s">
        <v>5492</v>
      </c>
    </row>
    <row r="51" spans="1:1" s="1377" customFormat="1" ht="33.75" customHeight="1">
      <c r="A51" s="1378" t="s">
        <v>5493</v>
      </c>
    </row>
    <row r="52" spans="1:1" s="1377" customFormat="1" ht="33.75" customHeight="1">
      <c r="A52" s="1378" t="s">
        <v>5494</v>
      </c>
    </row>
    <row r="53" spans="1:1" s="1377" customFormat="1" ht="33.75" customHeight="1">
      <c r="A53" s="1378" t="s">
        <v>5495</v>
      </c>
    </row>
    <row r="54" spans="1:1" s="1377" customFormat="1" ht="33.75" customHeight="1">
      <c r="A54" s="1378" t="s">
        <v>5496</v>
      </c>
    </row>
    <row r="55" spans="1:1" s="1377" customFormat="1" ht="33.75" customHeight="1">
      <c r="A55" s="1378" t="s">
        <v>5497</v>
      </c>
    </row>
    <row r="56" spans="1:1" s="1377" customFormat="1" ht="33.75" customHeight="1">
      <c r="A56" s="1378" t="s">
        <v>5498</v>
      </c>
    </row>
    <row r="57" spans="1:1" s="1377" customFormat="1" ht="33.75" customHeight="1">
      <c r="A57" s="1378" t="s">
        <v>5499</v>
      </c>
    </row>
    <row r="58" spans="1:1" s="1377" customFormat="1" ht="33.75" customHeight="1">
      <c r="A58" s="1378" t="s">
        <v>5500</v>
      </c>
    </row>
    <row r="59" spans="1:1" s="1377" customFormat="1" ht="33.75" customHeight="1">
      <c r="A59" s="1378" t="s">
        <v>5501</v>
      </c>
    </row>
    <row r="60" spans="1:1" s="1377" customFormat="1" ht="33.75" customHeight="1">
      <c r="A60" s="1378" t="s">
        <v>5502</v>
      </c>
    </row>
    <row r="61" spans="1:1" s="1377" customFormat="1" ht="33.75" customHeight="1">
      <c r="A61" s="1378" t="s">
        <v>5503</v>
      </c>
    </row>
    <row r="62" spans="1:1" s="1377" customFormat="1" ht="33.75" customHeight="1">
      <c r="A62" s="1378" t="s">
        <v>5504</v>
      </c>
    </row>
    <row r="63" spans="1:1" s="1377" customFormat="1" ht="33.75" customHeight="1">
      <c r="A63" s="1378" t="s">
        <v>5505</v>
      </c>
    </row>
    <row r="64" spans="1:1" s="1377" customFormat="1" ht="33.75" customHeight="1">
      <c r="A64" s="1378" t="s">
        <v>5506</v>
      </c>
    </row>
    <row r="65" spans="1:1" s="1377" customFormat="1" ht="33.75" customHeight="1">
      <c r="A65" s="1378" t="s">
        <v>5507</v>
      </c>
    </row>
    <row r="66" spans="1:1" s="1377" customFormat="1" ht="33.75" customHeight="1">
      <c r="A66" s="1378" t="s">
        <v>5508</v>
      </c>
    </row>
    <row r="67" spans="1:1" s="1377" customFormat="1" ht="33.75" customHeight="1">
      <c r="A67" s="1378" t="s">
        <v>5509</v>
      </c>
    </row>
    <row r="68" spans="1:1" s="1377" customFormat="1" ht="33.75" customHeight="1">
      <c r="A68" s="1378" t="s">
        <v>5510</v>
      </c>
    </row>
    <row r="69" spans="1:1" s="1377" customFormat="1" ht="33.75" customHeight="1">
      <c r="A69" s="1378" t="s">
        <v>5511</v>
      </c>
    </row>
    <row r="70" spans="1:1" s="1377" customFormat="1" ht="33.75" customHeight="1">
      <c r="A70" s="1378" t="s">
        <v>5512</v>
      </c>
    </row>
    <row r="71" spans="1:1" s="1377" customFormat="1" ht="33.75" customHeight="1">
      <c r="A71" s="1378" t="s">
        <v>5513</v>
      </c>
    </row>
    <row r="72" spans="1:1" s="1377" customFormat="1" ht="33.75" customHeight="1">
      <c r="A72" s="1378" t="s">
        <v>5514</v>
      </c>
    </row>
    <row r="73" spans="1:1" s="1377" customFormat="1" ht="33.75" customHeight="1">
      <c r="A73" s="1378" t="s">
        <v>5515</v>
      </c>
    </row>
    <row r="74" spans="1:1" s="1377" customFormat="1" ht="33.75" customHeight="1">
      <c r="A74" s="1378" t="s">
        <v>5516</v>
      </c>
    </row>
    <row r="75" spans="1:1" s="1377" customFormat="1" ht="33.75" customHeight="1">
      <c r="A75" s="1378" t="s">
        <v>5517</v>
      </c>
    </row>
    <row r="76" spans="1:1" s="1377" customFormat="1" ht="33.75" customHeight="1">
      <c r="A76" s="1378" t="s">
        <v>5518</v>
      </c>
    </row>
    <row r="77" spans="1:1" s="1377" customFormat="1" ht="33.75" customHeight="1">
      <c r="A77" s="1378" t="s">
        <v>5519</v>
      </c>
    </row>
    <row r="78" spans="1:1" s="1377" customFormat="1" ht="33.75" customHeight="1">
      <c r="A78" s="1378" t="s">
        <v>5520</v>
      </c>
    </row>
    <row r="79" spans="1:1" s="1377" customFormat="1" ht="33.75" customHeight="1">
      <c r="A79" s="1378" t="s">
        <v>5521</v>
      </c>
    </row>
    <row r="80" spans="1:1" s="1377" customFormat="1" ht="33.75" customHeight="1">
      <c r="A80" s="1378" t="s">
        <v>5522</v>
      </c>
    </row>
    <row r="81" spans="1:1" s="1377" customFormat="1" ht="33.75" customHeight="1">
      <c r="A81" s="1378" t="s">
        <v>5523</v>
      </c>
    </row>
    <row r="82" spans="1:1" s="1377" customFormat="1" ht="33.75" customHeight="1">
      <c r="A82" s="1378" t="s">
        <v>5524</v>
      </c>
    </row>
    <row r="83" spans="1:1" s="1377" customFormat="1" ht="33.75" customHeight="1">
      <c r="A83" s="1378" t="s">
        <v>5525</v>
      </c>
    </row>
    <row r="84" spans="1:1" s="1377" customFormat="1" ht="33.75" customHeight="1">
      <c r="A84" s="1378" t="s">
        <v>5526</v>
      </c>
    </row>
    <row r="85" spans="1:1" s="1377" customFormat="1" ht="33.75" customHeight="1">
      <c r="A85" s="1378" t="s">
        <v>5527</v>
      </c>
    </row>
    <row r="86" spans="1:1" s="1377" customFormat="1" ht="33.75" customHeight="1">
      <c r="A86" s="1378" t="s">
        <v>5528</v>
      </c>
    </row>
    <row r="87" spans="1:1" s="1377" customFormat="1" ht="33.75" customHeight="1">
      <c r="A87" s="1378" t="s">
        <v>5529</v>
      </c>
    </row>
    <row r="88" spans="1:1" s="1377" customFormat="1" ht="33.75" customHeight="1">
      <c r="A88" s="1378" t="s">
        <v>5530</v>
      </c>
    </row>
    <row r="89" spans="1:1" s="1377" customFormat="1" ht="33.75" customHeight="1">
      <c r="A89" s="1378" t="s">
        <v>5531</v>
      </c>
    </row>
    <row r="90" spans="1:1" s="1376" customFormat="1" ht="33.75" customHeight="1">
      <c r="A90" s="1112" t="s">
        <v>5532</v>
      </c>
    </row>
    <row r="91" spans="1:1" s="1376" customFormat="1" ht="33.75" customHeight="1">
      <c r="A91" s="1112" t="s">
        <v>5533</v>
      </c>
    </row>
    <row r="92" spans="1:1" s="1376" customFormat="1" ht="33.75" customHeight="1">
      <c r="A92" s="1112" t="s">
        <v>5534</v>
      </c>
    </row>
    <row r="93" spans="1:1" s="1376" customFormat="1" ht="33.75" customHeight="1">
      <c r="A93" s="1112" t="s">
        <v>5535</v>
      </c>
    </row>
    <row r="94" spans="1:1" s="1376" customFormat="1" ht="33.75" customHeight="1">
      <c r="A94" s="1112" t="s">
        <v>5536</v>
      </c>
    </row>
    <row r="95" spans="1:1" s="1376" customFormat="1" ht="33.75" customHeight="1">
      <c r="A95" s="1112" t="s">
        <v>5537</v>
      </c>
    </row>
    <row r="96" spans="1:1" s="1376" customFormat="1" ht="33.75" customHeight="1">
      <c r="A96" s="1112" t="s">
        <v>5538</v>
      </c>
    </row>
    <row r="97" spans="1:1" s="1376" customFormat="1" ht="33.75" customHeight="1">
      <c r="A97" s="1112" t="s">
        <v>5539</v>
      </c>
    </row>
  </sheetData>
  <hyperlinks>
    <hyperlink ref="A6" location="'3'!A1" display="3. Outstanding Public Sector Debt: April 2022 to April 2024" xr:uid="{00000000-0004-0000-0000-000000000000}"/>
    <hyperlink ref="A16" location="'13a'!A1" display="13a. Depository Corporations Survey: September 2022 to September 2023" xr:uid="{00000000-0004-0000-0000-000001000000}"/>
    <hyperlink ref="A17:A20" location="'13a'!Print_Area" display="13a. Depository Corporations Survey: June 2022 to June 2023" xr:uid="{00000000-0004-0000-0000-000002000000}"/>
    <hyperlink ref="A17" location="'13b'!A1" display="13b. Sectoral Balance Sheet of Other Financial Corporations: 2023Q1 - 2023Q2" xr:uid="{00000000-0004-0000-0000-000003000000}"/>
    <hyperlink ref="A18" location="'13c'!A1" display="13c.  Sectoral Balance Sheet of Other Financial Corporations (Excluding GBCs) : 2023Q1 - 2023Q2" xr:uid="{00000000-0004-0000-0000-000004000000}"/>
    <hyperlink ref="A19" location="'13d '!Print_Area" display="13d. Other Financial Corporations Survey: 2022Q4 - 2024Q2" xr:uid="{00000000-0004-0000-0000-000005000000}"/>
    <hyperlink ref="A20" location="'13e'!A1" display="13e:  Financial Corporations Survey: 2023Q1 - 2023Q2" xr:uid="{00000000-0004-0000-0000-000006000000}"/>
    <hyperlink ref="A5" location="'2'!A1" display="2. FAO Food Price Indices and Oil Prices: 2021 to 2023 (Annual) and January 2021 to November 2024 (Monthly)" xr:uid="{00000000-0004-0000-0000-000007000000}"/>
    <hyperlink ref="A7" location="'4'!A1" display="4. Consumer Price Index (CPI) : January 2019 to November 2024 " xr:uid="{00000000-0004-0000-0000-000008000000}"/>
    <hyperlink ref="A8" location="'5'!A1" display="5. Headline and Core Inflation Rates:  April 2022 to April 2024" xr:uid="{00000000-0004-0000-0000-000009000000}"/>
    <hyperlink ref="A9" location="'6'!A1" display="6. Bank of Mauritius Statement of Financial Position as at end January 2025" xr:uid="{00000000-0004-0000-0000-00000A000000}"/>
    <hyperlink ref="A10" location="'7'!Print_Area" display="7. Sectoral Balance Sheet of Bank of Mauritius: May 2023 to May 2024" xr:uid="{00000000-0004-0000-0000-00000B000000}"/>
    <hyperlink ref="A11" location="'8'!Print_Area" display="8. Central Bank Survey: February 2024 to February 2025" xr:uid="{00000000-0004-0000-0000-00000C000000}"/>
    <hyperlink ref="A12" location="'9'!A1" display="9. Sectoral Balance Sheet of Banks: October 2023 to October 2024" xr:uid="{00000000-0004-0000-0000-00000D000000}"/>
    <hyperlink ref="A13" location="'10'!A1" display="10.Sectoral Balance Sheet of Non-Bank Deposit Taking Institutions: September 2022 to September 2023" xr:uid="{00000000-0004-0000-0000-00000E000000}"/>
    <hyperlink ref="A14" location="'11'!A1" display="11. Sectoral Balance Sheet of Other Depository Corporations: September 2022 to September 2023" xr:uid="{00000000-0004-0000-0000-00000F000000}"/>
    <hyperlink ref="A15" location="'12'!A1" display="12. Other Depository Corporations Survey: September 2022 to September 2023" xr:uid="{00000000-0004-0000-0000-000010000000}"/>
    <hyperlink ref="A21" location="'14a-b'!A1" display="14a.  Components and Sources of Monetary Base: September 2022 to September 2023" xr:uid="{00000000-0004-0000-0000-000011000000}"/>
    <hyperlink ref="A22" location="'14a-b'!A1" display="14b. Components and Sources of Broad Money Liabilities: September 2022 to September 2023" xr:uid="{00000000-0004-0000-0000-000012000000}"/>
    <hyperlink ref="A23" location="'15'!A1" display="15. Bank Loans to Other Nonfinancial Corporations, Households and Other Sectors as at end-September 2023" xr:uid="{00000000-0004-0000-0000-000013000000}"/>
    <hyperlink ref="A24" location="'16'!A1" display="16.  Bank Loans to Other Nonfinancial Corporations, Households and Other Sectors: September 2022 to September 2023" xr:uid="{00000000-0004-0000-0000-000014000000}"/>
    <hyperlink ref="A25" location="'17a'!A1" display="17a. Banks' Interest Rates on New Rupee Deposits: September 2022 to September 2023" xr:uid="{00000000-0004-0000-0000-000015000000}"/>
    <hyperlink ref="A26" location="'17b'!Print_Area" display="17b. Banks' Interest Rates on New Rupee Loans to Other Nonfinancial Corporations, Households and Other Sectors: February 2024 to April 2024" xr:uid="{00000000-0004-0000-0000-000016000000}"/>
    <hyperlink ref="A27" location="'18'!A1" display="18. Banks' Principal Interest Rates and Other Interest Rates: October 2022 to October 2024" xr:uid="{00000000-0004-0000-0000-000017000000}"/>
    <hyperlink ref="A28" location="'19'!A1" display="19.  NBDTIs Loans to Other Nonfinancial Corporations, Households and Other Sectors as at end-September 2023" xr:uid="{00000000-0004-0000-0000-000018000000}"/>
    <hyperlink ref="A29" location="'20'!A1" display="20. NBDTIs Loans to Other Nonfinancial Corporations, Households and Other Sectors: September 2022 to September 2023" xr:uid="{00000000-0004-0000-0000-000019000000}"/>
    <hyperlink ref="A30" location="'21'!A1" display="21. NBDTIs Interest Rates on New Rupee Deposits: June 2023 to June 2024" xr:uid="{00000000-0004-0000-0000-00001A000000}"/>
    <hyperlink ref="A31" location="'22'!A1" display="22. NBDTIs Interest Rates on New Rupee Loans to Other Nonfinancial Corporations, Households and Other Sectors: September 2022 to September 2023" xr:uid="{00000000-0004-0000-0000-00001B000000}"/>
    <hyperlink ref="A33" location="'24'!A1" display="24.  ODCs Loans to Other Nonfinancial Corporations, Households and Other Sectors: July 2023 to September 2023" xr:uid="{00000000-0004-0000-0000-00001C000000}"/>
    <hyperlink ref="A34" location="'25'!A1" display="25. Maintenance of Cash Reserve Ratio (CRR) by Banks: 03 November 2022 to 02 November 2023" xr:uid="{00000000-0004-0000-0000-00001D000000}"/>
    <hyperlink ref="A35" location="'26'!Print_Area" display="26. Maturity Pattern of Banks' Foreign Currency Deposits: As at end-September 2022" xr:uid="{00000000-0004-0000-0000-00001E000000}"/>
    <hyperlink ref="A36" location="'27'!A1" display="27. Financial Soundness Indicators of Other Depository Corporations: December 2018 to June 2021" xr:uid="{00000000-0004-0000-0000-00001F000000}"/>
    <hyperlink ref="A37" location="'28'!A1" display="28. Currency in Circulation: September 2020 to September 2021" xr:uid="{00000000-0004-0000-0000-000020000000}"/>
    <hyperlink ref="A38" location="'29'!A1" display="29. Cheque Clearance: January 2019 to September 2021" xr:uid="{00000000-0004-0000-0000-000021000000}"/>
    <hyperlink ref="A39" location="'30a'!A1" display="30a. Mauritius Automated Clearing and Settlement System (MACSS) Rupee Transactions: January 2019 to September 2021" xr:uid="{00000000-0004-0000-0000-000022000000}"/>
    <hyperlink ref="A40" location="'30b'!A1" display="30b. Mauritius Automated Clearing and Settlement System (MACSS) Foreign Currency Transactions: January 2019 to September 2021" xr:uid="{00000000-0004-0000-0000-000023000000}"/>
    <hyperlink ref="A32" location="'23'!Print_Area" display="23. ODCs Loans to Other Nonfinancial Corporations, Households and Other Sectors as at end-November 2023" xr:uid="{00000000-0004-0000-0000-000024000000}"/>
    <hyperlink ref="A4" location="'1'!A1" display="1. Selected Economic Indicators of Mauritius: 2011 to 2021" xr:uid="{00000000-0004-0000-0000-000025000000}"/>
    <hyperlink ref="A41" location="'31-32-33'!Print_Area" display="31. Card Transactions: September 2021 to September 2022" xr:uid="{00000000-0004-0000-0000-000026000000}"/>
    <hyperlink ref="A42" location="'31-32-33'!Print_Area" display="32. Internet Banking Transactions: September 2021 to September 2022" xr:uid="{00000000-0004-0000-0000-000027000000}"/>
    <hyperlink ref="A43" location="'31-32-33'!Print_Area" display="33. Mobile Banking and Mobile Payments: September 2021 to September 2022" xr:uid="{00000000-0004-0000-0000-000028000000}"/>
    <hyperlink ref="A44" location="'34'!Print_Area" display="34. Assets and Liabilities of Non-Bank Deposit Taking Leasing Companies: September 2023 to September 2024" xr:uid="{00000000-0004-0000-0000-000029000000}"/>
    <hyperlink ref="A45" location="'35'!A1" display="35. Consolidated Quarterly Profit and Loss Statement of Non-Bank Deposit Taking Leasing Companies: December 2014 to June 2021" xr:uid="{00000000-0004-0000-0000-00002A000000}"/>
    <hyperlink ref="A46" location="'36'!Print_Area" display="36. Sectorwise Distribution of Bank Credit to Non Residents: September 2024" xr:uid="{00000000-0004-0000-0000-00002B000000}"/>
    <hyperlink ref="A71" location="'50b-c'!A1" display="50b. Exchange Rate of the Rupee (End of Period): June 2023 to June 2024" xr:uid="{00000000-0004-0000-0000-00002C000000}"/>
    <hyperlink ref="A72" location="'50b-c'!A1" display="50c. Exchange Rate of the Rupee (Period Average): June 2023 to June 2024" xr:uid="{00000000-0004-0000-0000-00002D000000}"/>
    <hyperlink ref="A73" location="'50d'!Print_Area" display="50d. Average Exchange Rate of the Rupee vis-à-vis Major Trading Partner Currencies: May 2022 and May 2023" xr:uid="{00000000-0004-0000-0000-00002E000000}"/>
    <hyperlink ref="A75" location="'51-52'!Print_Area" display="52. Mauritius Exchange Rate Index (MERI): January 2021 to May 2023" xr:uid="{00000000-0004-0000-0000-00002F000000}"/>
    <hyperlink ref="A76" location="'53'!Print_Area" display="53. Foreign Currency Transactions: May 2022 to May 2023" xr:uid="{00000000-0004-0000-0000-000030000000}"/>
    <hyperlink ref="A77" location="'54a'!Print_Area" display="54a. Foreign Currency Purchases by Sector: May 2022 to May 2023" xr:uid="{00000000-0004-0000-0000-000031000000}"/>
    <hyperlink ref="A79" location="'55a-b'!Print_Area" display="55a. Foreign Currency Purchases by Major Currencies: May 2022 to May 2023" xr:uid="{00000000-0004-0000-0000-000032000000}"/>
    <hyperlink ref="A80" location="'55a-b'!Print_Area" display="55b. Foreign Currency Sales by Major Currencies: May 2022 to May 2023" xr:uid="{00000000-0004-0000-0000-000033000000}"/>
    <hyperlink ref="A81" location="'56'!A1" display="56. Swap Transactions by banks in Major Currencies (Sectorwise): April to June 2024" xr:uid="{00000000-0004-0000-0000-000034000000}"/>
    <hyperlink ref="A83" location="'57a-b'!Print_Area" display="57b. Transactions by Non-Residents on the Stock Exchange of Mauritius: December 2022 to December 2023" xr:uid="{00000000-0004-0000-0000-000035000000}"/>
    <hyperlink ref="A84" location="'58'!Print_Area" display="58. Tourist Arrivals: January 2019 to May 2023 and Gross Tourism Earnings: January 2019 to April 2023" xr:uid="{00000000-0004-0000-0000-000036000000}"/>
    <hyperlink ref="A86" location="'60a-b'!Print_Area" display="60b. Gross Direct Investment Flows in Mauritius (Excluding Global Business) by Geographical Origin: 2013 to 2020 (Annual) and First Three Quarters of 2021" xr:uid="{00000000-0004-0000-0000-000037000000}"/>
    <hyperlink ref="A87" location="'60a-b'!Print_Area" display="60b. Gross Direct Investment Flows in Mauritius (Excluding Global Business) by Geographical Origin: 2014 to 2022 (Annual)" xr:uid="{00000000-0004-0000-0000-000038000000}"/>
    <hyperlink ref="A90" location="'62a-c'!A1" display="62a. Inward Workers' Remittances, Top 10 Source Countries: 2020Q1 to 2024Q1" xr:uid="{00000000-0004-0000-0000-000039000000}"/>
    <hyperlink ref="A91" location="'62a-c'!A1" display="62b. Outward Workers' Remittances, Top 5 Destination Countries: 2020Q1 to 2024Q1" xr:uid="{00000000-0004-0000-0000-00003A000000}"/>
    <hyperlink ref="A92" location="'62a-c'!A1" display="62c. Remittance Cost: 2020Q1 to 2024Q1" xr:uid="{00000000-0004-0000-0000-00003B000000}"/>
    <hyperlink ref="A93" location="'62d'!Print_Area" display="62d. Outward Workers' Remittances by Domestic Remitter's Sector of Activity: 2019Q1 to 2022Q4" xr:uid="{00000000-0004-0000-0000-00003C000000}"/>
    <hyperlink ref="A94" location="'63'!Print_Area" display="63. Coordinated Direct Investment Survey - Position data for Mauritius as at end-2020 and end-2021 vis-à-vis Top 10 Counterpart Economies" xr:uid="{00000000-0004-0000-0000-00003D000000}"/>
    <hyperlink ref="A95" location="'64'!Print_Area" display="64. Balance of Payments - Fourth Quarters of 2021 and 2022" xr:uid="{00000000-0004-0000-0000-00003E000000}"/>
    <hyperlink ref="A70" location="'50a'!Print_Area" display="50a. Weighted Average Dealt Selling Rates of the Rupee against the USD, EUR and GBP: May 2022 to May 2023" xr:uid="{00000000-0004-0000-0000-00003F000000}"/>
    <hyperlink ref="A74" location="'51-52'!A1" display="52. Mauritius Exchange Rate Index (MERI): January 2019 to September 2021" xr:uid="{00000000-0004-0000-0000-000040000000}"/>
    <hyperlink ref="A78" location="'54b'!Print_Area" display="54b. Foreign Currency Sales by Sector: May 2022 to May 2023" xr:uid="{00000000-0004-0000-0000-000041000000}"/>
    <hyperlink ref="A82" location="'57a-b'!Print_Area" display="57a. Transactions on the Stock Exchange of Mauritius: December 2022 to December 2023" xr:uid="{00000000-0004-0000-0000-000042000000}"/>
    <hyperlink ref="A85" location="'59'!Print_Area" display="59. Gross Official International Reserves: May 2020 to May 2023" xr:uid="{00000000-0004-0000-0000-000043000000}"/>
    <hyperlink ref="A88" location="'61a-b'!Print_Area" display="61b. Gross Direct Investment Flows Abroad (Excluding Global Business) by Geographical Destination: 2013 to 2020 (Annual) and First Three Quarters of 2021" xr:uid="{00000000-0004-0000-0000-000044000000}"/>
    <hyperlink ref="A89" location="'61a-b'!Print_Area" display="61b. Gross Direct Investment Flows Abroad (Excluding Global Business) by Geographical Destination: 2014 to 2022 (Annual) " xr:uid="{00000000-0004-0000-0000-000045000000}"/>
    <hyperlink ref="A97" location="'66'!Print_Area" display="66. Leasing Facilities to Households and Corporates: June 2023 to June 2024" xr:uid="{00000000-0004-0000-0000-000046000000}"/>
    <hyperlink ref="A47" location="'37a-b'!Print_Area" display="37a. Auctions of Government of Mauritius Treasury Bills: November 2022 and December 2022" xr:uid="{00000000-0004-0000-0000-000047000000}"/>
    <hyperlink ref="A48" location="'37a-b'!Print_Area" display="37b. Auctions of Government of Mauritius Treasury Bills: December 2021 to December 2022" xr:uid="{00000000-0004-0000-0000-000048000000}"/>
    <hyperlink ref="A49" location="'38a-b'!A1" display="38a. Auctions of Bank of Mauritius Bills: August 2021 and September 2021 " xr:uid="{00000000-0004-0000-0000-000049000000}"/>
    <hyperlink ref="A50" location="'38a-b'!Print_Area" display="38b. Auctions of Bank of Mauritius Bills: October 2022 to October 2023" xr:uid="{00000000-0004-0000-0000-00004A000000}"/>
    <hyperlink ref="A51" location="'39a-b'!Print_Area" display="39a. Weighted Average Yields on Government of Mauritius Treasury Bills/Bank of Mauritius Bills: January 2023" xr:uid="{00000000-0004-0000-0000-00004B000000}"/>
    <hyperlink ref="A53" location="'40a-b'!Print_Area" display="40a. Auctions of Government of Mauritius Notes and Bonds" xr:uid="{00000000-0004-0000-0000-00004C000000}"/>
    <hyperlink ref="A55" location="'41a-b'!Print_Area" display="41a: Issue of 7-Day Bank of Mauritius Bills: July 2023 and August 2023" xr:uid="{00000000-0004-0000-0000-00004D000000}"/>
    <hyperlink ref="A57" location="'42'!A1" display="42. Overnight Standing Facility: September 2023 to September 2024" xr:uid="{00000000-0004-0000-0000-00004E000000}"/>
    <hyperlink ref="A58" location="'43-44'!A1" display="43. Outstanding Government of Mauritius Securities: June 2023 to June 2024" xr:uid="{00000000-0004-0000-0000-00004F000000}"/>
    <hyperlink ref="A52" location="'39a-b'!Print_Area" display="39b: Weighted Average Yields on Government of Mauritius Treasury Bills/Bank of Mauritius Bills: January 2022 to January 2023" xr:uid="{00000000-0004-0000-0000-000050000000}"/>
    <hyperlink ref="A54" location="'40a-b'!Print_Area" display="40b. Buyback Auction of Government of Mauritius Securities " xr:uid="{00000000-0004-0000-0000-000051000000}"/>
    <hyperlink ref="A59" location="'43-44'!A1" display="44. Maturity Structure of Government of Mauritius Securities outstanding at end-June  2024" xr:uid="{00000000-0004-0000-0000-000052000000}"/>
    <hyperlink ref="A60" location="'45a-b'!A1" display="45a. Secondary Market Transactions by Counterparty: September 2021" xr:uid="{00000000-0004-0000-0000-000053000000}"/>
    <hyperlink ref="A62" location="'45c'!A1" display="45c. Secondary Market Yields by Residual Days to Maturity: June 2024" xr:uid="{00000000-0004-0000-0000-000054000000}"/>
    <hyperlink ref="A63" location="'46'!Print_Area" display="46. Secondary Market Activity: May 2023 to May 2024" xr:uid="{00000000-0004-0000-0000-000055000000}"/>
    <hyperlink ref="A64" location="'47a-b'!Print_Area" display="47a. Overnight Transactions on the Interbank Money Market: January 2023 to May 2023" xr:uid="{00000000-0004-0000-0000-000056000000}"/>
    <hyperlink ref="A65" location="'47a-b'!Print_Area" display="47b.Transactions on the Interbank Money Market: May 2022 to May 2023" xr:uid="{00000000-0004-0000-0000-000057000000}"/>
    <hyperlink ref="A66" location="'47c'!A1" display="47c. Repo Transactions on the Interbank Money Market: September 2023 to September 2024" xr:uid="{00000000-0004-0000-0000-000058000000}"/>
    <hyperlink ref="A67" location="'48'!A1" display="48. Transactions on the Interbank Foreign Exchange Market: September 2022 to September 2024" xr:uid="{00000000-0004-0000-0000-000059000000}"/>
    <hyperlink ref="A69" location="'49a-b'!Print_Area" display="49b. Purchases and Sales of Foreign Currency by the Bank of Mauritius from Government and Other Institutions: May 2022 to May 2023" xr:uid="{00000000-0004-0000-0000-00005A000000}"/>
    <hyperlink ref="A68" location="'49a-b'!A1" display="49b. Purchases and Sales of Foreign Currency by the Bank of Mauritius from Government and Other Institutions: September 2020 to September 2021" xr:uid="{00000000-0004-0000-0000-00005B000000}"/>
    <hyperlink ref="A61" location="'45a-b'!A1" display="45b. Weekly Secondary Market Transactions: September 2021" xr:uid="{00000000-0004-0000-0000-00005C000000}"/>
    <hyperlink ref="A56" location="'41a-b'!Print_Area" display="41b: Issue of Bank of Mauritius Notes " xr:uid="{00000000-0004-0000-0000-00005D000000}"/>
    <hyperlink ref="A96" location="'65'!A1" display="65. International Investment Position as at end of quarter: 2022Q1- 2022Q4" xr:uid="{00000000-0004-0000-0000-00005E000000}"/>
  </hyperlinks>
  <pageMargins left="0" right="0" top="0" bottom="0" header="0.3" footer="0.3"/>
  <pageSetup paperSize="9" scale="7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WVU60"/>
  <sheetViews>
    <sheetView showGridLines="0" zoomScale="85" zoomScaleNormal="85" zoomScaleSheetLayoutView="85" workbookViewId="0">
      <pane xSplit="7" ySplit="3" topLeftCell="BN4" activePane="bottomRight" state="frozen"/>
      <selection activeCell="P6" sqref="P6"/>
      <selection pane="topRight" activeCell="P6" sqref="P6"/>
      <selection pane="bottomLeft" activeCell="P6" sqref="P6"/>
      <selection pane="bottomRight" activeCell="P6" sqref="P6"/>
    </sheetView>
  </sheetViews>
  <sheetFormatPr defaultRowHeight="19.2"/>
  <cols>
    <col min="1" max="1" width="15.6640625" style="100" customWidth="1"/>
    <col min="2" max="2" width="60.6640625" style="135" bestFit="1" customWidth="1"/>
    <col min="3" max="3" width="15.109375" style="100" hidden="1" customWidth="1"/>
    <col min="4" max="6" width="15.88671875" style="100" hidden="1" customWidth="1"/>
    <col min="7" max="7" width="12.6640625" style="100" hidden="1" customWidth="1"/>
    <col min="8" max="8" width="12.88671875" style="100" hidden="1" customWidth="1"/>
    <col min="9" max="10" width="11.88671875" style="100" hidden="1" customWidth="1"/>
    <col min="11" max="11" width="12.6640625" style="100" hidden="1" customWidth="1"/>
    <col min="12" max="16" width="15.88671875" style="100" hidden="1" customWidth="1"/>
    <col min="17" max="27" width="12.6640625" style="100" hidden="1" customWidth="1"/>
    <col min="28" max="28" width="21.88671875" style="100" hidden="1" customWidth="1"/>
    <col min="29" max="30" width="12.6640625" style="100" hidden="1" customWidth="1"/>
    <col min="31" max="34" width="13.6640625" style="100" hidden="1" customWidth="1"/>
    <col min="35" max="35" width="14.88671875" style="100" hidden="1" customWidth="1"/>
    <col min="36" max="38" width="15.33203125" style="100" hidden="1" customWidth="1"/>
    <col min="39" max="39" width="14.44140625" style="100" hidden="1" customWidth="1"/>
    <col min="40" max="40" width="14.88671875" style="100" hidden="1" customWidth="1"/>
    <col min="41" max="41" width="15.6640625" style="100" hidden="1" customWidth="1"/>
    <col min="42" max="42" width="15.33203125" style="100" hidden="1" customWidth="1"/>
    <col min="43" max="43" width="15.6640625" style="100" hidden="1" customWidth="1"/>
    <col min="44" max="44" width="15.44140625" style="100" hidden="1" customWidth="1"/>
    <col min="45" max="45" width="15.5546875" style="100" hidden="1" customWidth="1"/>
    <col min="46" max="46" width="15.109375" style="100" hidden="1" customWidth="1"/>
    <col min="47" max="65" width="15.5546875" style="100" hidden="1" customWidth="1"/>
    <col min="66" max="78" width="15.5546875" style="100" bestFit="1" customWidth="1"/>
    <col min="79" max="174" width="8.88671875" style="100"/>
    <col min="175" max="175" width="5.88671875" style="100" customWidth="1"/>
    <col min="176" max="176" width="55.44140625" style="100" bestFit="1" customWidth="1"/>
    <col min="177" max="269" width="9.109375" style="100" hidden="1" customWidth="1"/>
    <col min="270" max="280" width="10.6640625" style="100" customWidth="1"/>
    <col min="281" max="281" width="10.88671875" style="100" customWidth="1"/>
    <col min="282" max="282" width="10.6640625" style="100" bestFit="1" customWidth="1"/>
    <col min="283" max="430" width="8.88671875" style="100"/>
    <col min="431" max="431" width="5.88671875" style="100" customWidth="1"/>
    <col min="432" max="432" width="55.44140625" style="100" bestFit="1" customWidth="1"/>
    <col min="433" max="525" width="9.109375" style="100" hidden="1" customWidth="1"/>
    <col min="526" max="536" width="10.6640625" style="100" customWidth="1"/>
    <col min="537" max="537" width="10.88671875" style="100" customWidth="1"/>
    <col min="538" max="538" width="10.6640625" style="100" bestFit="1" customWidth="1"/>
    <col min="539" max="686" width="8.88671875" style="100"/>
    <col min="687" max="687" width="5.88671875" style="100" customWidth="1"/>
    <col min="688" max="688" width="55.44140625" style="100" bestFit="1" customWidth="1"/>
    <col min="689" max="781" width="9.109375" style="100" hidden="1" customWidth="1"/>
    <col min="782" max="792" width="10.6640625" style="100" customWidth="1"/>
    <col min="793" max="793" width="10.88671875" style="100" customWidth="1"/>
    <col min="794" max="794" width="10.6640625" style="100" bestFit="1" customWidth="1"/>
    <col min="795" max="942" width="8.88671875" style="100"/>
    <col min="943" max="943" width="5.88671875" style="100" customWidth="1"/>
    <col min="944" max="944" width="55.44140625" style="100" bestFit="1" customWidth="1"/>
    <col min="945" max="1037" width="9.109375" style="100" hidden="1" customWidth="1"/>
    <col min="1038" max="1048" width="10.6640625" style="100" customWidth="1"/>
    <col min="1049" max="1049" width="10.88671875" style="100" customWidth="1"/>
    <col min="1050" max="1050" width="10.6640625" style="100" bestFit="1" customWidth="1"/>
    <col min="1051" max="1198" width="8.88671875" style="100"/>
    <col min="1199" max="1199" width="5.88671875" style="100" customWidth="1"/>
    <col min="1200" max="1200" width="55.44140625" style="100" bestFit="1" customWidth="1"/>
    <col min="1201" max="1293" width="9.109375" style="100" hidden="1" customWidth="1"/>
    <col min="1294" max="1304" width="10.6640625" style="100" customWidth="1"/>
    <col min="1305" max="1305" width="10.88671875" style="100" customWidth="1"/>
    <col min="1306" max="1306" width="10.6640625" style="100" bestFit="1" customWidth="1"/>
    <col min="1307" max="1454" width="8.88671875" style="100"/>
    <col min="1455" max="1455" width="5.88671875" style="100" customWidth="1"/>
    <col min="1456" max="1456" width="55.44140625" style="100" bestFit="1" customWidth="1"/>
    <col min="1457" max="1549" width="9.109375" style="100" hidden="1" customWidth="1"/>
    <col min="1550" max="1560" width="10.6640625" style="100" customWidth="1"/>
    <col min="1561" max="1561" width="10.88671875" style="100" customWidth="1"/>
    <col min="1562" max="1562" width="10.6640625" style="100" bestFit="1" customWidth="1"/>
    <col min="1563" max="1710" width="8.88671875" style="100"/>
    <col min="1711" max="1711" width="5.88671875" style="100" customWidth="1"/>
    <col min="1712" max="1712" width="55.44140625" style="100" bestFit="1" customWidth="1"/>
    <col min="1713" max="1805" width="9.109375" style="100" hidden="1" customWidth="1"/>
    <col min="1806" max="1816" width="10.6640625" style="100" customWidth="1"/>
    <col min="1817" max="1817" width="10.88671875" style="100" customWidth="1"/>
    <col min="1818" max="1818" width="10.6640625" style="100" bestFit="1" customWidth="1"/>
    <col min="1819" max="1966" width="8.88671875" style="100"/>
    <col min="1967" max="1967" width="5.88671875" style="100" customWidth="1"/>
    <col min="1968" max="1968" width="55.44140625" style="100" bestFit="1" customWidth="1"/>
    <col min="1969" max="2061" width="9.109375" style="100" hidden="1" customWidth="1"/>
    <col min="2062" max="2072" width="10.6640625" style="100" customWidth="1"/>
    <col min="2073" max="2073" width="10.88671875" style="100" customWidth="1"/>
    <col min="2074" max="2074" width="10.6640625" style="100" bestFit="1" customWidth="1"/>
    <col min="2075" max="2222" width="8.88671875" style="100"/>
    <col min="2223" max="2223" width="5.88671875" style="100" customWidth="1"/>
    <col min="2224" max="2224" width="55.44140625" style="100" bestFit="1" customWidth="1"/>
    <col min="2225" max="2317" width="9.109375" style="100" hidden="1" customWidth="1"/>
    <col min="2318" max="2328" width="10.6640625" style="100" customWidth="1"/>
    <col min="2329" max="2329" width="10.88671875" style="100" customWidth="1"/>
    <col min="2330" max="2330" width="10.6640625" style="100" bestFit="1" customWidth="1"/>
    <col min="2331" max="2478" width="8.88671875" style="100"/>
    <col min="2479" max="2479" width="5.88671875" style="100" customWidth="1"/>
    <col min="2480" max="2480" width="55.44140625" style="100" bestFit="1" customWidth="1"/>
    <col min="2481" max="2573" width="9.109375" style="100" hidden="1" customWidth="1"/>
    <col min="2574" max="2584" width="10.6640625" style="100" customWidth="1"/>
    <col min="2585" max="2585" width="10.88671875" style="100" customWidth="1"/>
    <col min="2586" max="2586" width="10.6640625" style="100" bestFit="1" customWidth="1"/>
    <col min="2587" max="2734" width="8.88671875" style="100"/>
    <col min="2735" max="2735" width="5.88671875" style="100" customWidth="1"/>
    <col min="2736" max="2736" width="55.44140625" style="100" bestFit="1" customWidth="1"/>
    <col min="2737" max="2829" width="9.109375" style="100" hidden="1" customWidth="1"/>
    <col min="2830" max="2840" width="10.6640625" style="100" customWidth="1"/>
    <col min="2841" max="2841" width="10.88671875" style="100" customWidth="1"/>
    <col min="2842" max="2842" width="10.6640625" style="100" bestFit="1" customWidth="1"/>
    <col min="2843" max="2990" width="8.88671875" style="100"/>
    <col min="2991" max="2991" width="5.88671875" style="100" customWidth="1"/>
    <col min="2992" max="2992" width="55.44140625" style="100" bestFit="1" customWidth="1"/>
    <col min="2993" max="3085" width="9.109375" style="100" hidden="1" customWidth="1"/>
    <col min="3086" max="3096" width="10.6640625" style="100" customWidth="1"/>
    <col min="3097" max="3097" width="10.88671875" style="100" customWidth="1"/>
    <col min="3098" max="3098" width="10.6640625" style="100" bestFit="1" customWidth="1"/>
    <col min="3099" max="3246" width="8.88671875" style="100"/>
    <col min="3247" max="3247" width="5.88671875" style="100" customWidth="1"/>
    <col min="3248" max="3248" width="55.44140625" style="100" bestFit="1" customWidth="1"/>
    <col min="3249" max="3341" width="9.109375" style="100" hidden="1" customWidth="1"/>
    <col min="3342" max="3352" width="10.6640625" style="100" customWidth="1"/>
    <col min="3353" max="3353" width="10.88671875" style="100" customWidth="1"/>
    <col min="3354" max="3354" width="10.6640625" style="100" bestFit="1" customWidth="1"/>
    <col min="3355" max="3502" width="8.88671875" style="100"/>
    <col min="3503" max="3503" width="5.88671875" style="100" customWidth="1"/>
    <col min="3504" max="3504" width="55.44140625" style="100" bestFit="1" customWidth="1"/>
    <col min="3505" max="3597" width="9.109375" style="100" hidden="1" customWidth="1"/>
    <col min="3598" max="3608" width="10.6640625" style="100" customWidth="1"/>
    <col min="3609" max="3609" width="10.88671875" style="100" customWidth="1"/>
    <col min="3610" max="3610" width="10.6640625" style="100" bestFit="1" customWidth="1"/>
    <col min="3611" max="3758" width="8.88671875" style="100"/>
    <col min="3759" max="3759" width="5.88671875" style="100" customWidth="1"/>
    <col min="3760" max="3760" width="55.44140625" style="100" bestFit="1" customWidth="1"/>
    <col min="3761" max="3853" width="9.109375" style="100" hidden="1" customWidth="1"/>
    <col min="3854" max="3864" width="10.6640625" style="100" customWidth="1"/>
    <col min="3865" max="3865" width="10.88671875" style="100" customWidth="1"/>
    <col min="3866" max="3866" width="10.6640625" style="100" bestFit="1" customWidth="1"/>
    <col min="3867" max="4014" width="8.88671875" style="100"/>
    <col min="4015" max="4015" width="5.88671875" style="100" customWidth="1"/>
    <col min="4016" max="4016" width="55.44140625" style="100" bestFit="1" customWidth="1"/>
    <col min="4017" max="4109" width="9.109375" style="100" hidden="1" customWidth="1"/>
    <col min="4110" max="4120" width="10.6640625" style="100" customWidth="1"/>
    <col min="4121" max="4121" width="10.88671875" style="100" customWidth="1"/>
    <col min="4122" max="4122" width="10.6640625" style="100" bestFit="1" customWidth="1"/>
    <col min="4123" max="4270" width="8.88671875" style="100"/>
    <col min="4271" max="4271" width="5.88671875" style="100" customWidth="1"/>
    <col min="4272" max="4272" width="55.44140625" style="100" bestFit="1" customWidth="1"/>
    <col min="4273" max="4365" width="9.109375" style="100" hidden="1" customWidth="1"/>
    <col min="4366" max="4376" width="10.6640625" style="100" customWidth="1"/>
    <col min="4377" max="4377" width="10.88671875" style="100" customWidth="1"/>
    <col min="4378" max="4378" width="10.6640625" style="100" bestFit="1" customWidth="1"/>
    <col min="4379" max="4526" width="8.88671875" style="100"/>
    <col min="4527" max="4527" width="5.88671875" style="100" customWidth="1"/>
    <col min="4528" max="4528" width="55.44140625" style="100" bestFit="1" customWidth="1"/>
    <col min="4529" max="4621" width="9.109375" style="100" hidden="1" customWidth="1"/>
    <col min="4622" max="4632" width="10.6640625" style="100" customWidth="1"/>
    <col min="4633" max="4633" width="10.88671875" style="100" customWidth="1"/>
    <col min="4634" max="4634" width="10.6640625" style="100" bestFit="1" customWidth="1"/>
    <col min="4635" max="4782" width="8.88671875" style="100"/>
    <col min="4783" max="4783" width="5.88671875" style="100" customWidth="1"/>
    <col min="4784" max="4784" width="55.44140625" style="100" bestFit="1" customWidth="1"/>
    <col min="4785" max="4877" width="9.109375" style="100" hidden="1" customWidth="1"/>
    <col min="4878" max="4888" width="10.6640625" style="100" customWidth="1"/>
    <col min="4889" max="4889" width="10.88671875" style="100" customWidth="1"/>
    <col min="4890" max="4890" width="10.6640625" style="100" bestFit="1" customWidth="1"/>
    <col min="4891" max="5038" width="8.88671875" style="100"/>
    <col min="5039" max="5039" width="5.88671875" style="100" customWidth="1"/>
    <col min="5040" max="5040" width="55.44140625" style="100" bestFit="1" customWidth="1"/>
    <col min="5041" max="5133" width="9.109375" style="100" hidden="1" customWidth="1"/>
    <col min="5134" max="5144" width="10.6640625" style="100" customWidth="1"/>
    <col min="5145" max="5145" width="10.88671875" style="100" customWidth="1"/>
    <col min="5146" max="5146" width="10.6640625" style="100" bestFit="1" customWidth="1"/>
    <col min="5147" max="5294" width="8.88671875" style="100"/>
    <col min="5295" max="5295" width="5.88671875" style="100" customWidth="1"/>
    <col min="5296" max="5296" width="55.44140625" style="100" bestFit="1" customWidth="1"/>
    <col min="5297" max="5389" width="9.109375" style="100" hidden="1" customWidth="1"/>
    <col min="5390" max="5400" width="10.6640625" style="100" customWidth="1"/>
    <col min="5401" max="5401" width="10.88671875" style="100" customWidth="1"/>
    <col min="5402" max="5402" width="10.6640625" style="100" bestFit="1" customWidth="1"/>
    <col min="5403" max="5550" width="8.88671875" style="100"/>
    <col min="5551" max="5551" width="5.88671875" style="100" customWidth="1"/>
    <col min="5552" max="5552" width="55.44140625" style="100" bestFit="1" customWidth="1"/>
    <col min="5553" max="5645" width="9.109375" style="100" hidden="1" customWidth="1"/>
    <col min="5646" max="5656" width="10.6640625" style="100" customWidth="1"/>
    <col min="5657" max="5657" width="10.88671875" style="100" customWidth="1"/>
    <col min="5658" max="5658" width="10.6640625" style="100" bestFit="1" customWidth="1"/>
    <col min="5659" max="5806" width="8.88671875" style="100"/>
    <col min="5807" max="5807" width="5.88671875" style="100" customWidth="1"/>
    <col min="5808" max="5808" width="55.44140625" style="100" bestFit="1" customWidth="1"/>
    <col min="5809" max="5901" width="9.109375" style="100" hidden="1" customWidth="1"/>
    <col min="5902" max="5912" width="10.6640625" style="100" customWidth="1"/>
    <col min="5913" max="5913" width="10.88671875" style="100" customWidth="1"/>
    <col min="5914" max="5914" width="10.6640625" style="100" bestFit="1" customWidth="1"/>
    <col min="5915" max="6062" width="8.88671875" style="100"/>
    <col min="6063" max="6063" width="5.88671875" style="100" customWidth="1"/>
    <col min="6064" max="6064" width="55.44140625" style="100" bestFit="1" customWidth="1"/>
    <col min="6065" max="6157" width="9.109375" style="100" hidden="1" customWidth="1"/>
    <col min="6158" max="6168" width="10.6640625" style="100" customWidth="1"/>
    <col min="6169" max="6169" width="10.88671875" style="100" customWidth="1"/>
    <col min="6170" max="6170" width="10.6640625" style="100" bestFit="1" customWidth="1"/>
    <col min="6171" max="6318" width="8.88671875" style="100"/>
    <col min="6319" max="6319" width="5.88671875" style="100" customWidth="1"/>
    <col min="6320" max="6320" width="55.44140625" style="100" bestFit="1" customWidth="1"/>
    <col min="6321" max="6413" width="9.109375" style="100" hidden="1" customWidth="1"/>
    <col min="6414" max="6424" width="10.6640625" style="100" customWidth="1"/>
    <col min="6425" max="6425" width="10.88671875" style="100" customWidth="1"/>
    <col min="6426" max="6426" width="10.6640625" style="100" bestFit="1" customWidth="1"/>
    <col min="6427" max="6574" width="8.88671875" style="100"/>
    <col min="6575" max="6575" width="5.88671875" style="100" customWidth="1"/>
    <col min="6576" max="6576" width="55.44140625" style="100" bestFit="1" customWidth="1"/>
    <col min="6577" max="6669" width="9.109375" style="100" hidden="1" customWidth="1"/>
    <col min="6670" max="6680" width="10.6640625" style="100" customWidth="1"/>
    <col min="6681" max="6681" width="10.88671875" style="100" customWidth="1"/>
    <col min="6682" max="6682" width="10.6640625" style="100" bestFit="1" customWidth="1"/>
    <col min="6683" max="6830" width="8.88671875" style="100"/>
    <col min="6831" max="6831" width="5.88671875" style="100" customWidth="1"/>
    <col min="6832" max="6832" width="55.44140625" style="100" bestFit="1" customWidth="1"/>
    <col min="6833" max="6925" width="9.109375" style="100" hidden="1" customWidth="1"/>
    <col min="6926" max="6936" width="10.6640625" style="100" customWidth="1"/>
    <col min="6937" max="6937" width="10.88671875" style="100" customWidth="1"/>
    <col min="6938" max="6938" width="10.6640625" style="100" bestFit="1" customWidth="1"/>
    <col min="6939" max="7086" width="8.88671875" style="100"/>
    <col min="7087" max="7087" width="5.88671875" style="100" customWidth="1"/>
    <col min="7088" max="7088" width="55.44140625" style="100" bestFit="1" customWidth="1"/>
    <col min="7089" max="7181" width="9.109375" style="100" hidden="1" customWidth="1"/>
    <col min="7182" max="7192" width="10.6640625" style="100" customWidth="1"/>
    <col min="7193" max="7193" width="10.88671875" style="100" customWidth="1"/>
    <col min="7194" max="7194" width="10.6640625" style="100" bestFit="1" customWidth="1"/>
    <col min="7195" max="7342" width="8.88671875" style="100"/>
    <col min="7343" max="7343" width="5.88671875" style="100" customWidth="1"/>
    <col min="7344" max="7344" width="55.44140625" style="100" bestFit="1" customWidth="1"/>
    <col min="7345" max="7437" width="9.109375" style="100" hidden="1" customWidth="1"/>
    <col min="7438" max="7448" width="10.6640625" style="100" customWidth="1"/>
    <col min="7449" max="7449" width="10.88671875" style="100" customWidth="1"/>
    <col min="7450" max="7450" width="10.6640625" style="100" bestFit="1" customWidth="1"/>
    <col min="7451" max="7598" width="8.88671875" style="100"/>
    <col min="7599" max="7599" width="5.88671875" style="100" customWidth="1"/>
    <col min="7600" max="7600" width="55.44140625" style="100" bestFit="1" customWidth="1"/>
    <col min="7601" max="7693" width="9.109375" style="100" hidden="1" customWidth="1"/>
    <col min="7694" max="7704" width="10.6640625" style="100" customWidth="1"/>
    <col min="7705" max="7705" width="10.88671875" style="100" customWidth="1"/>
    <col min="7706" max="7706" width="10.6640625" style="100" bestFit="1" customWidth="1"/>
    <col min="7707" max="7854" width="8.88671875" style="100"/>
    <col min="7855" max="7855" width="5.88671875" style="100" customWidth="1"/>
    <col min="7856" max="7856" width="55.44140625" style="100" bestFit="1" customWidth="1"/>
    <col min="7857" max="7949" width="9.109375" style="100" hidden="1" customWidth="1"/>
    <col min="7950" max="7960" width="10.6640625" style="100" customWidth="1"/>
    <col min="7961" max="7961" width="10.88671875" style="100" customWidth="1"/>
    <col min="7962" max="7962" width="10.6640625" style="100" bestFit="1" customWidth="1"/>
    <col min="7963" max="8110" width="8.88671875" style="100"/>
    <col min="8111" max="8111" width="5.88671875" style="100" customWidth="1"/>
    <col min="8112" max="8112" width="55.44140625" style="100" bestFit="1" customWidth="1"/>
    <col min="8113" max="8205" width="9.109375" style="100" hidden="1" customWidth="1"/>
    <col min="8206" max="8216" width="10.6640625" style="100" customWidth="1"/>
    <col min="8217" max="8217" width="10.88671875" style="100" customWidth="1"/>
    <col min="8218" max="8218" width="10.6640625" style="100" bestFit="1" customWidth="1"/>
    <col min="8219" max="8366" width="8.88671875" style="100"/>
    <col min="8367" max="8367" width="5.88671875" style="100" customWidth="1"/>
    <col min="8368" max="8368" width="55.44140625" style="100" bestFit="1" customWidth="1"/>
    <col min="8369" max="8461" width="9.109375" style="100" hidden="1" customWidth="1"/>
    <col min="8462" max="8472" width="10.6640625" style="100" customWidth="1"/>
    <col min="8473" max="8473" width="10.88671875" style="100" customWidth="1"/>
    <col min="8474" max="8474" width="10.6640625" style="100" bestFit="1" customWidth="1"/>
    <col min="8475" max="8622" width="8.88671875" style="100"/>
    <col min="8623" max="8623" width="5.88671875" style="100" customWidth="1"/>
    <col min="8624" max="8624" width="55.44140625" style="100" bestFit="1" customWidth="1"/>
    <col min="8625" max="8717" width="9.109375" style="100" hidden="1" customWidth="1"/>
    <col min="8718" max="8728" width="10.6640625" style="100" customWidth="1"/>
    <col min="8729" max="8729" width="10.88671875" style="100" customWidth="1"/>
    <col min="8730" max="8730" width="10.6640625" style="100" bestFit="1" customWidth="1"/>
    <col min="8731" max="8878" width="8.88671875" style="100"/>
    <col min="8879" max="8879" width="5.88671875" style="100" customWidth="1"/>
    <col min="8880" max="8880" width="55.44140625" style="100" bestFit="1" customWidth="1"/>
    <col min="8881" max="8973" width="9.109375" style="100" hidden="1" customWidth="1"/>
    <col min="8974" max="8984" width="10.6640625" style="100" customWidth="1"/>
    <col min="8985" max="8985" width="10.88671875" style="100" customWidth="1"/>
    <col min="8986" max="8986" width="10.6640625" style="100" bestFit="1" customWidth="1"/>
    <col min="8987" max="9134" width="8.88671875" style="100"/>
    <col min="9135" max="9135" width="5.88671875" style="100" customWidth="1"/>
    <col min="9136" max="9136" width="55.44140625" style="100" bestFit="1" customWidth="1"/>
    <col min="9137" max="9229" width="9.109375" style="100" hidden="1" customWidth="1"/>
    <col min="9230" max="9240" width="10.6640625" style="100" customWidth="1"/>
    <col min="9241" max="9241" width="10.88671875" style="100" customWidth="1"/>
    <col min="9242" max="9242" width="10.6640625" style="100" bestFit="1" customWidth="1"/>
    <col min="9243" max="9390" width="8.88671875" style="100"/>
    <col min="9391" max="9391" width="5.88671875" style="100" customWidth="1"/>
    <col min="9392" max="9392" width="55.44140625" style="100" bestFit="1" customWidth="1"/>
    <col min="9393" max="9485" width="9.109375" style="100" hidden="1" customWidth="1"/>
    <col min="9486" max="9496" width="10.6640625" style="100" customWidth="1"/>
    <col min="9497" max="9497" width="10.88671875" style="100" customWidth="1"/>
    <col min="9498" max="9498" width="10.6640625" style="100" bestFit="1" customWidth="1"/>
    <col min="9499" max="9646" width="8.88671875" style="100"/>
    <col min="9647" max="9647" width="5.88671875" style="100" customWidth="1"/>
    <col min="9648" max="9648" width="55.44140625" style="100" bestFit="1" customWidth="1"/>
    <col min="9649" max="9741" width="9.109375" style="100" hidden="1" customWidth="1"/>
    <col min="9742" max="9752" width="10.6640625" style="100" customWidth="1"/>
    <col min="9753" max="9753" width="10.88671875" style="100" customWidth="1"/>
    <col min="9754" max="9754" width="10.6640625" style="100" bestFit="1" customWidth="1"/>
    <col min="9755" max="9902" width="8.88671875" style="100"/>
    <col min="9903" max="9903" width="5.88671875" style="100" customWidth="1"/>
    <col min="9904" max="9904" width="55.44140625" style="100" bestFit="1" customWidth="1"/>
    <col min="9905" max="9997" width="9.109375" style="100" hidden="1" customWidth="1"/>
    <col min="9998" max="10008" width="10.6640625" style="100" customWidth="1"/>
    <col min="10009" max="10009" width="10.88671875" style="100" customWidth="1"/>
    <col min="10010" max="10010" width="10.6640625" style="100" bestFit="1" customWidth="1"/>
    <col min="10011" max="10158" width="8.88671875" style="100"/>
    <col min="10159" max="10159" width="5.88671875" style="100" customWidth="1"/>
    <col min="10160" max="10160" width="55.44140625" style="100" bestFit="1" customWidth="1"/>
    <col min="10161" max="10253" width="9.109375" style="100" hidden="1" customWidth="1"/>
    <col min="10254" max="10264" width="10.6640625" style="100" customWidth="1"/>
    <col min="10265" max="10265" width="10.88671875" style="100" customWidth="1"/>
    <col min="10266" max="10266" width="10.6640625" style="100" bestFit="1" customWidth="1"/>
    <col min="10267" max="10414" width="8.88671875" style="100"/>
    <col min="10415" max="10415" width="5.88671875" style="100" customWidth="1"/>
    <col min="10416" max="10416" width="55.44140625" style="100" bestFit="1" customWidth="1"/>
    <col min="10417" max="10509" width="9.109375" style="100" hidden="1" customWidth="1"/>
    <col min="10510" max="10520" width="10.6640625" style="100" customWidth="1"/>
    <col min="10521" max="10521" width="10.88671875" style="100" customWidth="1"/>
    <col min="10522" max="10522" width="10.6640625" style="100" bestFit="1" customWidth="1"/>
    <col min="10523" max="10670" width="8.88671875" style="100"/>
    <col min="10671" max="10671" width="5.88671875" style="100" customWidth="1"/>
    <col min="10672" max="10672" width="55.44140625" style="100" bestFit="1" customWidth="1"/>
    <col min="10673" max="10765" width="9.109375" style="100" hidden="1" customWidth="1"/>
    <col min="10766" max="10776" width="10.6640625" style="100" customWidth="1"/>
    <col min="10777" max="10777" width="10.88671875" style="100" customWidth="1"/>
    <col min="10778" max="10778" width="10.6640625" style="100" bestFit="1" customWidth="1"/>
    <col min="10779" max="10926" width="8.88671875" style="100"/>
    <col min="10927" max="10927" width="5.88671875" style="100" customWidth="1"/>
    <col min="10928" max="10928" width="55.44140625" style="100" bestFit="1" customWidth="1"/>
    <col min="10929" max="11021" width="9.109375" style="100" hidden="1" customWidth="1"/>
    <col min="11022" max="11032" width="10.6640625" style="100" customWidth="1"/>
    <col min="11033" max="11033" width="10.88671875" style="100" customWidth="1"/>
    <col min="11034" max="11034" width="10.6640625" style="100" bestFit="1" customWidth="1"/>
    <col min="11035" max="11182" width="8.88671875" style="100"/>
    <col min="11183" max="11183" width="5.88671875" style="100" customWidth="1"/>
    <col min="11184" max="11184" width="55.44140625" style="100" bestFit="1" customWidth="1"/>
    <col min="11185" max="11277" width="9.109375" style="100" hidden="1" customWidth="1"/>
    <col min="11278" max="11288" width="10.6640625" style="100" customWidth="1"/>
    <col min="11289" max="11289" width="10.88671875" style="100" customWidth="1"/>
    <col min="11290" max="11290" width="10.6640625" style="100" bestFit="1" customWidth="1"/>
    <col min="11291" max="11438" width="8.88671875" style="100"/>
    <col min="11439" max="11439" width="5.88671875" style="100" customWidth="1"/>
    <col min="11440" max="11440" width="55.44140625" style="100" bestFit="1" customWidth="1"/>
    <col min="11441" max="11533" width="9.109375" style="100" hidden="1" customWidth="1"/>
    <col min="11534" max="11544" width="10.6640625" style="100" customWidth="1"/>
    <col min="11545" max="11545" width="10.88671875" style="100" customWidth="1"/>
    <col min="11546" max="11546" width="10.6640625" style="100" bestFit="1" customWidth="1"/>
    <col min="11547" max="11694" width="8.88671875" style="100"/>
    <col min="11695" max="11695" width="5.88671875" style="100" customWidth="1"/>
    <col min="11696" max="11696" width="55.44140625" style="100" bestFit="1" customWidth="1"/>
    <col min="11697" max="11789" width="9.109375" style="100" hidden="1" customWidth="1"/>
    <col min="11790" max="11800" width="10.6640625" style="100" customWidth="1"/>
    <col min="11801" max="11801" width="10.88671875" style="100" customWidth="1"/>
    <col min="11802" max="11802" width="10.6640625" style="100" bestFit="1" customWidth="1"/>
    <col min="11803" max="11950" width="8.88671875" style="100"/>
    <col min="11951" max="11951" width="5.88671875" style="100" customWidth="1"/>
    <col min="11952" max="11952" width="55.44140625" style="100" bestFit="1" customWidth="1"/>
    <col min="11953" max="12045" width="9.109375" style="100" hidden="1" customWidth="1"/>
    <col min="12046" max="12056" width="10.6640625" style="100" customWidth="1"/>
    <col min="12057" max="12057" width="10.88671875" style="100" customWidth="1"/>
    <col min="12058" max="12058" width="10.6640625" style="100" bestFit="1" customWidth="1"/>
    <col min="12059" max="12206" width="8.88671875" style="100"/>
    <col min="12207" max="12207" width="5.88671875" style="100" customWidth="1"/>
    <col min="12208" max="12208" width="55.44140625" style="100" bestFit="1" customWidth="1"/>
    <col min="12209" max="12301" width="9.109375" style="100" hidden="1" customWidth="1"/>
    <col min="12302" max="12312" width="10.6640625" style="100" customWidth="1"/>
    <col min="12313" max="12313" width="10.88671875" style="100" customWidth="1"/>
    <col min="12314" max="12314" width="10.6640625" style="100" bestFit="1" customWidth="1"/>
    <col min="12315" max="12462" width="8.88671875" style="100"/>
    <col min="12463" max="12463" width="5.88671875" style="100" customWidth="1"/>
    <col min="12464" max="12464" width="55.44140625" style="100" bestFit="1" customWidth="1"/>
    <col min="12465" max="12557" width="9.109375" style="100" hidden="1" customWidth="1"/>
    <col min="12558" max="12568" width="10.6640625" style="100" customWidth="1"/>
    <col min="12569" max="12569" width="10.88671875" style="100" customWidth="1"/>
    <col min="12570" max="12570" width="10.6640625" style="100" bestFit="1" customWidth="1"/>
    <col min="12571" max="12718" width="8.88671875" style="100"/>
    <col min="12719" max="12719" width="5.88671875" style="100" customWidth="1"/>
    <col min="12720" max="12720" width="55.44140625" style="100" bestFit="1" customWidth="1"/>
    <col min="12721" max="12813" width="9.109375" style="100" hidden="1" customWidth="1"/>
    <col min="12814" max="12824" width="10.6640625" style="100" customWidth="1"/>
    <col min="12825" max="12825" width="10.88671875" style="100" customWidth="1"/>
    <col min="12826" max="12826" width="10.6640625" style="100" bestFit="1" customWidth="1"/>
    <col min="12827" max="12974" width="8.88671875" style="100"/>
    <col min="12975" max="12975" width="5.88671875" style="100" customWidth="1"/>
    <col min="12976" max="12976" width="55.44140625" style="100" bestFit="1" customWidth="1"/>
    <col min="12977" max="13069" width="9.109375" style="100" hidden="1" customWidth="1"/>
    <col min="13070" max="13080" width="10.6640625" style="100" customWidth="1"/>
    <col min="13081" max="13081" width="10.88671875" style="100" customWidth="1"/>
    <col min="13082" max="13082" width="10.6640625" style="100" bestFit="1" customWidth="1"/>
    <col min="13083" max="13230" width="8.88671875" style="100"/>
    <col min="13231" max="13231" width="5.88671875" style="100" customWidth="1"/>
    <col min="13232" max="13232" width="55.44140625" style="100" bestFit="1" customWidth="1"/>
    <col min="13233" max="13325" width="9.109375" style="100" hidden="1" customWidth="1"/>
    <col min="13326" max="13336" width="10.6640625" style="100" customWidth="1"/>
    <col min="13337" max="13337" width="10.88671875" style="100" customWidth="1"/>
    <col min="13338" max="13338" width="10.6640625" style="100" bestFit="1" customWidth="1"/>
    <col min="13339" max="13486" width="8.88671875" style="100"/>
    <col min="13487" max="13487" width="5.88671875" style="100" customWidth="1"/>
    <col min="13488" max="13488" width="55.44140625" style="100" bestFit="1" customWidth="1"/>
    <col min="13489" max="13581" width="9.109375" style="100" hidden="1" customWidth="1"/>
    <col min="13582" max="13592" width="10.6640625" style="100" customWidth="1"/>
    <col min="13593" max="13593" width="10.88671875" style="100" customWidth="1"/>
    <col min="13594" max="13594" width="10.6640625" style="100" bestFit="1" customWidth="1"/>
    <col min="13595" max="13742" width="8.88671875" style="100"/>
    <col min="13743" max="13743" width="5.88671875" style="100" customWidth="1"/>
    <col min="13744" max="13744" width="55.44140625" style="100" bestFit="1" customWidth="1"/>
    <col min="13745" max="13837" width="9.109375" style="100" hidden="1" customWidth="1"/>
    <col min="13838" max="13848" width="10.6640625" style="100" customWidth="1"/>
    <col min="13849" max="13849" width="10.88671875" style="100" customWidth="1"/>
    <col min="13850" max="13850" width="10.6640625" style="100" bestFit="1" customWidth="1"/>
    <col min="13851" max="13998" width="8.88671875" style="100"/>
    <col min="13999" max="13999" width="5.88671875" style="100" customWidth="1"/>
    <col min="14000" max="14000" width="55.44140625" style="100" bestFit="1" customWidth="1"/>
    <col min="14001" max="14093" width="9.109375" style="100" hidden="1" customWidth="1"/>
    <col min="14094" max="14104" width="10.6640625" style="100" customWidth="1"/>
    <col min="14105" max="14105" width="10.88671875" style="100" customWidth="1"/>
    <col min="14106" max="14106" width="10.6640625" style="100" bestFit="1" customWidth="1"/>
    <col min="14107" max="14254" width="8.88671875" style="100"/>
    <col min="14255" max="14255" width="5.88671875" style="100" customWidth="1"/>
    <col min="14256" max="14256" width="55.44140625" style="100" bestFit="1" customWidth="1"/>
    <col min="14257" max="14349" width="9.109375" style="100" hidden="1" customWidth="1"/>
    <col min="14350" max="14360" width="10.6640625" style="100" customWidth="1"/>
    <col min="14361" max="14361" width="10.88671875" style="100" customWidth="1"/>
    <col min="14362" max="14362" width="10.6640625" style="100" bestFit="1" customWidth="1"/>
    <col min="14363" max="14510" width="8.88671875" style="100"/>
    <col min="14511" max="14511" width="5.88671875" style="100" customWidth="1"/>
    <col min="14512" max="14512" width="55.44140625" style="100" bestFit="1" customWidth="1"/>
    <col min="14513" max="14605" width="9.109375" style="100" hidden="1" customWidth="1"/>
    <col min="14606" max="14616" width="10.6640625" style="100" customWidth="1"/>
    <col min="14617" max="14617" width="10.88671875" style="100" customWidth="1"/>
    <col min="14618" max="14618" width="10.6640625" style="100" bestFit="1" customWidth="1"/>
    <col min="14619" max="14766" width="8.88671875" style="100"/>
    <col min="14767" max="14767" width="5.88671875" style="100" customWidth="1"/>
    <col min="14768" max="14768" width="55.44140625" style="100" bestFit="1" customWidth="1"/>
    <col min="14769" max="14861" width="9.109375" style="100" hidden="1" customWidth="1"/>
    <col min="14862" max="14872" width="10.6640625" style="100" customWidth="1"/>
    <col min="14873" max="14873" width="10.88671875" style="100" customWidth="1"/>
    <col min="14874" max="14874" width="10.6640625" style="100" bestFit="1" customWidth="1"/>
    <col min="14875" max="15022" width="8.88671875" style="100"/>
    <col min="15023" max="15023" width="5.88671875" style="100" customWidth="1"/>
    <col min="15024" max="15024" width="55.44140625" style="100" bestFit="1" customWidth="1"/>
    <col min="15025" max="15117" width="9.109375" style="100" hidden="1" customWidth="1"/>
    <col min="15118" max="15128" width="10.6640625" style="100" customWidth="1"/>
    <col min="15129" max="15129" width="10.88671875" style="100" customWidth="1"/>
    <col min="15130" max="15130" width="10.6640625" style="100" bestFit="1" customWidth="1"/>
    <col min="15131" max="15278" width="8.88671875" style="100"/>
    <col min="15279" max="15279" width="5.88671875" style="100" customWidth="1"/>
    <col min="15280" max="15280" width="55.44140625" style="100" bestFit="1" customWidth="1"/>
    <col min="15281" max="15373" width="9.109375" style="100" hidden="1" customWidth="1"/>
    <col min="15374" max="15384" width="10.6640625" style="100" customWidth="1"/>
    <col min="15385" max="15385" width="10.88671875" style="100" customWidth="1"/>
    <col min="15386" max="15386" width="10.6640625" style="100" bestFit="1" customWidth="1"/>
    <col min="15387" max="15534" width="8.88671875" style="100"/>
    <col min="15535" max="15535" width="5.88671875" style="100" customWidth="1"/>
    <col min="15536" max="15536" width="55.44140625" style="100" bestFit="1" customWidth="1"/>
    <col min="15537" max="15629" width="9.109375" style="100" hidden="1" customWidth="1"/>
    <col min="15630" max="15640" width="10.6640625" style="100" customWidth="1"/>
    <col min="15641" max="15641" width="10.88671875" style="100" customWidth="1"/>
    <col min="15642" max="15642" width="10.6640625" style="100" bestFit="1" customWidth="1"/>
    <col min="15643" max="15790" width="8.88671875" style="100"/>
    <col min="15791" max="15791" width="5.88671875" style="100" customWidth="1"/>
    <col min="15792" max="15792" width="55.44140625" style="100" bestFit="1" customWidth="1"/>
    <col min="15793" max="15885" width="9.109375" style="100" hidden="1" customWidth="1"/>
    <col min="15886" max="15896" width="10.6640625" style="100" customWidth="1"/>
    <col min="15897" max="15897" width="10.88671875" style="100" customWidth="1"/>
    <col min="15898" max="15898" width="10.6640625" style="100" bestFit="1" customWidth="1"/>
    <col min="15899" max="16046" width="8.88671875" style="100"/>
    <col min="16047" max="16047" width="5.88671875" style="100" customWidth="1"/>
    <col min="16048" max="16048" width="55.44140625" style="100" bestFit="1" customWidth="1"/>
    <col min="16049" max="16141" width="9.109375" style="100" hidden="1" customWidth="1"/>
    <col min="16142" max="16152" width="10.6640625" style="100" customWidth="1"/>
    <col min="16153" max="16153" width="10.88671875" style="100" customWidth="1"/>
    <col min="16154" max="16154" width="10.6640625" style="100" bestFit="1" customWidth="1"/>
    <col min="16155" max="16384" width="8.88671875" style="100"/>
  </cols>
  <sheetData>
    <row r="1" spans="1:78" ht="19.5" customHeight="1">
      <c r="A1" s="99" t="s">
        <v>69</v>
      </c>
      <c r="B1" s="99"/>
      <c r="C1" s="99"/>
      <c r="D1" s="99"/>
    </row>
    <row r="2" spans="1:78" ht="18" customHeight="1" thickBot="1">
      <c r="A2" s="101"/>
      <c r="B2" s="102"/>
      <c r="D2" s="103"/>
      <c r="E2" s="103"/>
      <c r="F2" s="103"/>
      <c r="H2" s="103"/>
      <c r="S2" s="103"/>
      <c r="X2" s="103"/>
      <c r="AE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U2" s="103"/>
      <c r="BX2" s="103"/>
      <c r="BY2" s="103"/>
      <c r="BZ2" s="103" t="s">
        <v>70</v>
      </c>
    </row>
    <row r="3" spans="1:78" ht="24" customHeight="1" thickTop="1" thickBot="1">
      <c r="A3" s="104" t="s">
        <v>71</v>
      </c>
      <c r="B3" s="104" t="s">
        <v>72</v>
      </c>
      <c r="C3" s="105">
        <v>43374</v>
      </c>
      <c r="D3" s="105">
        <v>43405</v>
      </c>
      <c r="E3" s="105">
        <v>43435</v>
      </c>
      <c r="F3" s="105">
        <v>43466</v>
      </c>
      <c r="G3" s="105">
        <v>43497</v>
      </c>
      <c r="H3" s="105">
        <v>43525</v>
      </c>
      <c r="I3" s="105">
        <v>43556</v>
      </c>
      <c r="J3" s="105">
        <v>43586</v>
      </c>
      <c r="K3" s="105">
        <v>43617</v>
      </c>
      <c r="L3" s="105">
        <v>43647</v>
      </c>
      <c r="M3" s="105">
        <v>43678</v>
      </c>
      <c r="N3" s="105">
        <v>43709</v>
      </c>
      <c r="O3" s="105">
        <v>43739</v>
      </c>
      <c r="P3" s="105">
        <v>43770</v>
      </c>
      <c r="Q3" s="105">
        <v>43800</v>
      </c>
      <c r="R3" s="105">
        <v>43831</v>
      </c>
      <c r="S3" s="106" t="s">
        <v>73</v>
      </c>
      <c r="T3" s="106" t="s">
        <v>74</v>
      </c>
      <c r="U3" s="106" t="s">
        <v>75</v>
      </c>
      <c r="V3" s="106" t="s">
        <v>76</v>
      </c>
      <c r="W3" s="106" t="s">
        <v>77</v>
      </c>
      <c r="X3" s="106" t="s">
        <v>78</v>
      </c>
      <c r="Y3" s="106" t="s">
        <v>79</v>
      </c>
      <c r="Z3" s="106" t="s">
        <v>80</v>
      </c>
      <c r="AA3" s="106" t="s">
        <v>81</v>
      </c>
      <c r="AB3" s="106" t="s">
        <v>82</v>
      </c>
      <c r="AC3" s="106" t="s">
        <v>83</v>
      </c>
      <c r="AD3" s="106" t="s">
        <v>84</v>
      </c>
      <c r="AE3" s="106" t="s">
        <v>85</v>
      </c>
      <c r="AF3" s="106" t="s">
        <v>86</v>
      </c>
      <c r="AG3" s="106" t="s">
        <v>87</v>
      </c>
      <c r="AH3" s="106" t="s">
        <v>88</v>
      </c>
      <c r="AI3" s="106" t="s">
        <v>89</v>
      </c>
      <c r="AJ3" s="106" t="s">
        <v>90</v>
      </c>
      <c r="AK3" s="106" t="s">
        <v>91</v>
      </c>
      <c r="AL3" s="106" t="s">
        <v>92</v>
      </c>
      <c r="AM3" s="106" t="s">
        <v>93</v>
      </c>
      <c r="AN3" s="106" t="s">
        <v>94</v>
      </c>
      <c r="AO3" s="106" t="s">
        <v>95</v>
      </c>
      <c r="AP3" s="106" t="s">
        <v>96</v>
      </c>
      <c r="AQ3" s="106">
        <v>44593</v>
      </c>
      <c r="AR3" s="106">
        <v>44621</v>
      </c>
      <c r="AS3" s="106">
        <v>44652</v>
      </c>
      <c r="AT3" s="106">
        <v>44682</v>
      </c>
      <c r="AU3" s="106">
        <v>44713</v>
      </c>
      <c r="AV3" s="106">
        <v>44743</v>
      </c>
      <c r="AW3" s="106">
        <v>44774</v>
      </c>
      <c r="AX3" s="106">
        <v>44805</v>
      </c>
      <c r="AY3" s="106">
        <v>44835</v>
      </c>
      <c r="AZ3" s="106">
        <v>44866</v>
      </c>
      <c r="BA3" s="106">
        <v>44896</v>
      </c>
      <c r="BB3" s="106">
        <v>44927</v>
      </c>
      <c r="BC3" s="106">
        <v>44958</v>
      </c>
      <c r="BD3" s="106">
        <v>44986</v>
      </c>
      <c r="BE3" s="106" t="s">
        <v>97</v>
      </c>
      <c r="BF3" s="106">
        <v>45047</v>
      </c>
      <c r="BG3" s="106">
        <v>45078</v>
      </c>
      <c r="BH3" s="106">
        <v>45108</v>
      </c>
      <c r="BI3" s="106">
        <v>45139</v>
      </c>
      <c r="BJ3" s="106">
        <v>45170</v>
      </c>
      <c r="BK3" s="106">
        <v>45200</v>
      </c>
      <c r="BL3" s="106">
        <v>45231</v>
      </c>
      <c r="BM3" s="106">
        <v>45261</v>
      </c>
      <c r="BN3" s="106">
        <v>45292</v>
      </c>
      <c r="BO3" s="106">
        <v>45323</v>
      </c>
      <c r="BP3" s="106">
        <v>45352</v>
      </c>
      <c r="BQ3" s="106">
        <v>45383</v>
      </c>
      <c r="BR3" s="106">
        <v>45413</v>
      </c>
      <c r="BS3" s="106">
        <v>45444</v>
      </c>
      <c r="BT3" s="106">
        <v>45474</v>
      </c>
      <c r="BU3" s="106">
        <v>45505</v>
      </c>
      <c r="BV3" s="106">
        <v>45536</v>
      </c>
      <c r="BW3" s="106">
        <v>45566</v>
      </c>
      <c r="BX3" s="106">
        <v>45597</v>
      </c>
      <c r="BY3" s="106">
        <v>45627</v>
      </c>
      <c r="BZ3" s="106">
        <v>45658</v>
      </c>
    </row>
    <row r="4" spans="1:78" ht="18" customHeight="1" thickTop="1">
      <c r="A4" s="107"/>
      <c r="B4" s="107"/>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row>
    <row r="5" spans="1:78" ht="18" customHeight="1">
      <c r="A5" s="109" t="s">
        <v>98</v>
      </c>
      <c r="B5" s="109" t="s">
        <v>99</v>
      </c>
      <c r="C5" s="110">
        <v>345493.14301885228</v>
      </c>
      <c r="D5" s="110">
        <v>321060.17135652184</v>
      </c>
      <c r="E5" s="110">
        <v>309071.92400582891</v>
      </c>
      <c r="F5" s="110">
        <v>312136.8667893727</v>
      </c>
      <c r="G5" s="110">
        <v>373762.24455883709</v>
      </c>
      <c r="H5" s="110">
        <v>317403.08893953124</v>
      </c>
      <c r="I5" s="110">
        <v>336798.1364213507</v>
      </c>
      <c r="J5" s="110">
        <v>308986.29391102114</v>
      </c>
      <c r="K5" s="110">
        <v>301039.23716953694</v>
      </c>
      <c r="L5" s="110">
        <v>353494.03560763173</v>
      </c>
      <c r="M5" s="110">
        <v>320721.45942557621</v>
      </c>
      <c r="N5" s="110">
        <v>315417.7696086691</v>
      </c>
      <c r="O5" s="110">
        <v>352454.62778093858</v>
      </c>
      <c r="P5" s="110">
        <v>400229.70489989355</v>
      </c>
      <c r="Q5" s="110">
        <v>393986.78698643146</v>
      </c>
      <c r="R5" s="110">
        <v>394986.11323238496</v>
      </c>
      <c r="S5" s="110">
        <v>411580.06316350785</v>
      </c>
      <c r="T5" s="110">
        <v>396153</v>
      </c>
      <c r="U5" s="110">
        <v>417186.1562557338</v>
      </c>
      <c r="V5" s="110">
        <v>441215.82092894043</v>
      </c>
      <c r="W5" s="110">
        <v>447322.06481186062</v>
      </c>
      <c r="X5" s="110">
        <v>458254.35853051418</v>
      </c>
      <c r="Y5" s="110">
        <v>511394.26901665283</v>
      </c>
      <c r="Z5" s="110">
        <v>468582.13881078875</v>
      </c>
      <c r="AA5" s="110">
        <v>439847.50146167161</v>
      </c>
      <c r="AB5" s="110">
        <v>480497.38910967228</v>
      </c>
      <c r="AC5" s="110">
        <v>447336.06712086761</v>
      </c>
      <c r="AD5" s="110">
        <v>513807.37695112178</v>
      </c>
      <c r="AE5" s="110">
        <v>545933.89262478054</v>
      </c>
      <c r="AF5" s="110">
        <v>544317.50391506287</v>
      </c>
      <c r="AG5" s="110">
        <v>497256.6475073488</v>
      </c>
      <c r="AH5" s="110">
        <v>554731.23063143669</v>
      </c>
      <c r="AI5" s="110">
        <v>524252.25030942482</v>
      </c>
      <c r="AJ5" s="110">
        <v>476951.02187597752</v>
      </c>
      <c r="AK5" s="110">
        <v>526360.47996551299</v>
      </c>
      <c r="AL5" s="110">
        <v>519866.92216525931</v>
      </c>
      <c r="AM5" s="110">
        <v>534109.43112027424</v>
      </c>
      <c r="AN5" s="110">
        <v>520576.1505107499</v>
      </c>
      <c r="AO5" s="110">
        <v>529574.0498944571</v>
      </c>
      <c r="AP5" s="110">
        <v>486858.27302969887</v>
      </c>
      <c r="AQ5" s="110">
        <v>509698.37771362654</v>
      </c>
      <c r="AR5" s="110">
        <v>528393.11249399313</v>
      </c>
      <c r="AS5" s="110">
        <v>538096.50889069622</v>
      </c>
      <c r="AT5" s="110">
        <v>529008.859264108</v>
      </c>
      <c r="AU5" s="110">
        <v>472852.93534934107</v>
      </c>
      <c r="AV5" s="110">
        <v>496417.20171303576</v>
      </c>
      <c r="AW5" s="110">
        <v>471532.93903376377</v>
      </c>
      <c r="AX5" s="110">
        <v>492050.04154498049</v>
      </c>
      <c r="AY5" s="110">
        <v>452239.15257988195</v>
      </c>
      <c r="AZ5" s="110">
        <v>489776.9602217793</v>
      </c>
      <c r="BA5" s="110">
        <v>442058.71468228288</v>
      </c>
      <c r="BB5" s="110">
        <v>483700.9596702925</v>
      </c>
      <c r="BC5" s="110">
        <v>553105.83910995268</v>
      </c>
      <c r="BD5" s="110">
        <v>421618.58654505137</v>
      </c>
      <c r="BE5" s="110">
        <v>503175.22044031887</v>
      </c>
      <c r="BF5" s="110">
        <v>482663.80707790464</v>
      </c>
      <c r="BG5" s="110">
        <v>440377.79854101728</v>
      </c>
      <c r="BH5" s="110">
        <v>581728.72083438607</v>
      </c>
      <c r="BI5" s="110">
        <v>517797.18024192913</v>
      </c>
      <c r="BJ5" s="110">
        <v>453876.60057901772</v>
      </c>
      <c r="BK5" s="110">
        <v>439455.59002153378</v>
      </c>
      <c r="BL5" s="110">
        <v>464689.67826941755</v>
      </c>
      <c r="BM5" s="110">
        <v>433322.04093011079</v>
      </c>
      <c r="BN5" s="110">
        <v>474785.42166271014</v>
      </c>
      <c r="BO5" s="110">
        <v>504772.44670288509</v>
      </c>
      <c r="BP5" s="110">
        <v>532330.92455630016</v>
      </c>
      <c r="BQ5" s="110">
        <v>452388.66169628501</v>
      </c>
      <c r="BR5" s="110">
        <v>487039.6953725174</v>
      </c>
      <c r="BS5" s="110">
        <v>584950.56474244501</v>
      </c>
      <c r="BT5" s="110">
        <v>548144.4273544685</v>
      </c>
      <c r="BU5" s="110">
        <v>530388.96905105573</v>
      </c>
      <c r="BV5" s="110">
        <v>495508.95326110447</v>
      </c>
      <c r="BW5" s="110">
        <v>567811.99546176335</v>
      </c>
      <c r="BX5" s="110">
        <v>580419.7341416775</v>
      </c>
      <c r="BY5" s="110">
        <v>551613.97890724265</v>
      </c>
      <c r="BZ5" s="110">
        <v>570687.19909195194</v>
      </c>
    </row>
    <row r="6" spans="1:78" ht="18" customHeight="1">
      <c r="A6" s="111" t="s">
        <v>100</v>
      </c>
      <c r="B6" s="112" t="s">
        <v>101</v>
      </c>
      <c r="C6" s="113">
        <v>5826.5766495508124</v>
      </c>
      <c r="D6" s="113">
        <v>6052.2666184850368</v>
      </c>
      <c r="E6" s="113">
        <v>8358.0611533060746</v>
      </c>
      <c r="F6" s="113">
        <v>7757.8839444804989</v>
      </c>
      <c r="G6" s="113">
        <v>6528.3955411939151</v>
      </c>
      <c r="H6" s="113">
        <v>6638.0022181426939</v>
      </c>
      <c r="I6" s="113">
        <v>6900.866853658591</v>
      </c>
      <c r="J6" s="113">
        <v>6870.2075429581691</v>
      </c>
      <c r="K6" s="113">
        <v>6175.898702316078</v>
      </c>
      <c r="L6" s="113">
        <v>6600.7347345161115</v>
      </c>
      <c r="M6" s="113">
        <v>6346.52292890633</v>
      </c>
      <c r="N6" s="113">
        <v>5736.3020507763604</v>
      </c>
      <c r="O6" s="113">
        <v>6695.6182397775319</v>
      </c>
      <c r="P6" s="113">
        <v>6342.7812201802217</v>
      </c>
      <c r="Q6" s="113">
        <v>8320.4287509241403</v>
      </c>
      <c r="R6" s="113">
        <v>6865.2591971069205</v>
      </c>
      <c r="S6" s="113">
        <v>6255.5065924800756</v>
      </c>
      <c r="T6" s="113">
        <v>7134.4</v>
      </c>
      <c r="U6" s="113">
        <v>7599.067176334569</v>
      </c>
      <c r="V6" s="113">
        <v>6331.1805087307257</v>
      </c>
      <c r="W6" s="113">
        <v>6452.5894287720566</v>
      </c>
      <c r="X6" s="113">
        <v>6672.5835297889944</v>
      </c>
      <c r="Y6" s="113">
        <v>5979.3687342605908</v>
      </c>
      <c r="Z6" s="113">
        <v>6579.9951174007947</v>
      </c>
      <c r="AA6" s="113">
        <v>6322.025203260293</v>
      </c>
      <c r="AB6" s="113">
        <v>6338.464902025109</v>
      </c>
      <c r="AC6" s="113">
        <v>7799.8266851483459</v>
      </c>
      <c r="AD6" s="113">
        <v>6865.8302027303462</v>
      </c>
      <c r="AE6" s="113">
        <v>6216.3534002369661</v>
      </c>
      <c r="AF6" s="113">
        <v>6815.2152927596544</v>
      </c>
      <c r="AG6" s="113">
        <v>6667.5896884157337</v>
      </c>
      <c r="AH6" s="113">
        <v>6612.5597860970211</v>
      </c>
      <c r="AI6" s="113">
        <v>6788.9484263693967</v>
      </c>
      <c r="AJ6" s="113">
        <v>6661.5325256102351</v>
      </c>
      <c r="AK6" s="113">
        <v>6855.4461909698866</v>
      </c>
      <c r="AL6" s="113">
        <v>6770.196786209669</v>
      </c>
      <c r="AM6" s="113">
        <v>7303.309396564392</v>
      </c>
      <c r="AN6" s="113">
        <v>7581.1314916001911</v>
      </c>
      <c r="AO6" s="113">
        <v>8167.496105690182</v>
      </c>
      <c r="AP6" s="113">
        <v>7448.6814723783482</v>
      </c>
      <c r="AQ6" s="113">
        <v>7061.466566408727</v>
      </c>
      <c r="AR6" s="113">
        <v>7104.0621176648074</v>
      </c>
      <c r="AS6" s="113">
        <v>6586.0757147063114</v>
      </c>
      <c r="AT6" s="113">
        <v>6977.0489505295518</v>
      </c>
      <c r="AU6" s="113">
        <v>6994.7800401765135</v>
      </c>
      <c r="AV6" s="113">
        <v>6767.6938308242534</v>
      </c>
      <c r="AW6" s="113">
        <v>7058.0499573881661</v>
      </c>
      <c r="AX6" s="113">
        <v>6665.4277222385635</v>
      </c>
      <c r="AY6" s="113">
        <v>6281.9734640885799</v>
      </c>
      <c r="AZ6" s="113">
        <v>6544.0028364119726</v>
      </c>
      <c r="BA6" s="113">
        <v>8228.7502444514994</v>
      </c>
      <c r="BB6" s="113">
        <v>7664.571881906184</v>
      </c>
      <c r="BC6" s="113">
        <v>7499.1150278551522</v>
      </c>
      <c r="BD6" s="113">
        <v>7130.1001736512626</v>
      </c>
      <c r="BE6" s="113">
        <v>7007.527972635251</v>
      </c>
      <c r="BF6" s="113">
        <v>7353.2225367711553</v>
      </c>
      <c r="BG6" s="113">
        <v>7182.8330079143861</v>
      </c>
      <c r="BH6" s="113">
        <v>7151.065261052373</v>
      </c>
      <c r="BI6" s="113">
        <v>7431.0322154268588</v>
      </c>
      <c r="BJ6" s="113">
        <v>7051.1069896231102</v>
      </c>
      <c r="BK6" s="113">
        <v>7580.0434021606607</v>
      </c>
      <c r="BL6" s="113">
        <v>8035.1407094595806</v>
      </c>
      <c r="BM6" s="113">
        <v>9638.7526914291539</v>
      </c>
      <c r="BN6" s="113">
        <v>8335.2149942369106</v>
      </c>
      <c r="BO6" s="113">
        <v>7995.0484169607025</v>
      </c>
      <c r="BP6" s="113">
        <v>7436.5990754049417</v>
      </c>
      <c r="BQ6" s="113">
        <v>7886.9472521511752</v>
      </c>
      <c r="BR6" s="113">
        <v>7966.8582121748814</v>
      </c>
      <c r="BS6" s="113">
        <v>7525.5853351122378</v>
      </c>
      <c r="BT6" s="113">
        <v>7793.5542837509738</v>
      </c>
      <c r="BU6" s="113">
        <v>7553.4960822992089</v>
      </c>
      <c r="BV6" s="113">
        <v>7579.9074508930735</v>
      </c>
      <c r="BW6" s="113">
        <v>8132.8617406283429</v>
      </c>
      <c r="BX6" s="113">
        <v>8401.877319293375</v>
      </c>
      <c r="BY6" s="113">
        <v>9228.9149556976608</v>
      </c>
      <c r="BZ6" s="113">
        <v>9289.5588364332598</v>
      </c>
    </row>
    <row r="7" spans="1:78" ht="18" customHeight="1">
      <c r="A7" s="111" t="s">
        <v>102</v>
      </c>
      <c r="B7" s="112" t="s">
        <v>103</v>
      </c>
      <c r="C7" s="113">
        <v>171332.4530043928</v>
      </c>
      <c r="D7" s="113">
        <v>173604.27226292022</v>
      </c>
      <c r="E7" s="113">
        <v>177586.07762604376</v>
      </c>
      <c r="F7" s="113">
        <v>164469.07993446459</v>
      </c>
      <c r="G7" s="113">
        <v>216522.05793958725</v>
      </c>
      <c r="H7" s="113">
        <v>146475.28396170508</v>
      </c>
      <c r="I7" s="113">
        <v>147231.14358066654</v>
      </c>
      <c r="J7" s="113">
        <v>168044.40529489127</v>
      </c>
      <c r="K7" s="113">
        <v>136817.50208896666</v>
      </c>
      <c r="L7" s="113">
        <v>161843.79701368473</v>
      </c>
      <c r="M7" s="113">
        <v>171327.17192837258</v>
      </c>
      <c r="N7" s="113">
        <v>167713.72346853698</v>
      </c>
      <c r="O7" s="113">
        <v>137755.21219775491</v>
      </c>
      <c r="P7" s="113">
        <v>194301.30740113399</v>
      </c>
      <c r="Q7" s="113">
        <v>192575.31580942922</v>
      </c>
      <c r="R7" s="113">
        <v>165688.75920085609</v>
      </c>
      <c r="S7" s="113">
        <v>182331.96610858798</v>
      </c>
      <c r="T7" s="113">
        <v>241344.8</v>
      </c>
      <c r="U7" s="113">
        <v>232937.80762791773</v>
      </c>
      <c r="V7" s="113">
        <v>262015.13998769777</v>
      </c>
      <c r="W7" s="113">
        <v>267413.60152848094</v>
      </c>
      <c r="X7" s="113">
        <v>264042.8124660402</v>
      </c>
      <c r="Y7" s="113">
        <v>246853.85869000561</v>
      </c>
      <c r="Z7" s="113">
        <v>224866.25388325349</v>
      </c>
      <c r="AA7" s="113">
        <v>220243.95149560299</v>
      </c>
      <c r="AB7" s="113">
        <v>263890.58668446832</v>
      </c>
      <c r="AC7" s="113">
        <v>246754.55886702082</v>
      </c>
      <c r="AD7" s="113">
        <v>295617.01349112199</v>
      </c>
      <c r="AE7" s="113">
        <v>287701.35772725462</v>
      </c>
      <c r="AF7" s="113">
        <v>297826.28716396337</v>
      </c>
      <c r="AG7" s="113">
        <v>260426.22403727405</v>
      </c>
      <c r="AH7" s="113">
        <v>307862.21440610365</v>
      </c>
      <c r="AI7" s="113">
        <v>295744.71665332856</v>
      </c>
      <c r="AJ7" s="113">
        <v>218741.17075848451</v>
      </c>
      <c r="AK7" s="113">
        <v>286810.94460800261</v>
      </c>
      <c r="AL7" s="113">
        <v>291866.23576141562</v>
      </c>
      <c r="AM7" s="113">
        <v>246811.39697958666</v>
      </c>
      <c r="AN7" s="113">
        <v>282317.86365494668</v>
      </c>
      <c r="AO7" s="113">
        <v>319353.62079218403</v>
      </c>
      <c r="AP7" s="113">
        <v>274468.78578598215</v>
      </c>
      <c r="AQ7" s="113">
        <v>300130.66080436576</v>
      </c>
      <c r="AR7" s="113">
        <v>304464.79078819399</v>
      </c>
      <c r="AS7" s="113">
        <v>287342.7440555623</v>
      </c>
      <c r="AT7" s="113">
        <v>279181.89171830699</v>
      </c>
      <c r="AU7" s="113">
        <v>273831.43032174371</v>
      </c>
      <c r="AV7" s="113">
        <v>261488.22375048546</v>
      </c>
      <c r="AW7" s="113">
        <v>247230.08372244859</v>
      </c>
      <c r="AX7" s="113">
        <v>292363.55833721627</v>
      </c>
      <c r="AY7" s="113">
        <v>235104.60212957943</v>
      </c>
      <c r="AZ7" s="113">
        <v>283728.66317054169</v>
      </c>
      <c r="BA7" s="113">
        <v>267516.16692755581</v>
      </c>
      <c r="BB7" s="113">
        <v>237089.33191164315</v>
      </c>
      <c r="BC7" s="113">
        <v>342777.16403140244</v>
      </c>
      <c r="BD7" s="113">
        <v>239534.81770612861</v>
      </c>
      <c r="BE7" s="113">
        <v>217929.63295620249</v>
      </c>
      <c r="BF7" s="113">
        <v>207378.78718028864</v>
      </c>
      <c r="BG7" s="113">
        <v>236209.03547551826</v>
      </c>
      <c r="BH7" s="113">
        <v>273852.41772226384</v>
      </c>
      <c r="BI7" s="113">
        <v>243405.12599784156</v>
      </c>
      <c r="BJ7" s="113">
        <v>252156.39909365828</v>
      </c>
      <c r="BK7" s="113">
        <v>219766.09335466634</v>
      </c>
      <c r="BL7" s="113">
        <v>241822.39402591626</v>
      </c>
      <c r="BM7" s="113">
        <v>177294.40579481688</v>
      </c>
      <c r="BN7" s="113">
        <v>184970.31805229839</v>
      </c>
      <c r="BO7" s="113">
        <v>281459.0915345602</v>
      </c>
      <c r="BP7" s="113">
        <v>252298.06434212765</v>
      </c>
      <c r="BQ7" s="113">
        <v>183045.04346235585</v>
      </c>
      <c r="BR7" s="113">
        <v>214025.32541507037</v>
      </c>
      <c r="BS7" s="113">
        <v>233573.95792173533</v>
      </c>
      <c r="BT7" s="113">
        <v>245063.22159851517</v>
      </c>
      <c r="BU7" s="113">
        <v>213717.16062964231</v>
      </c>
      <c r="BV7" s="113">
        <v>173997.36724639713</v>
      </c>
      <c r="BW7" s="113">
        <v>229947.60074846289</v>
      </c>
      <c r="BX7" s="113">
        <v>241713.33756544522</v>
      </c>
      <c r="BY7" s="113">
        <v>182277.20947217816</v>
      </c>
      <c r="BZ7" s="113">
        <v>240283.62798505984</v>
      </c>
    </row>
    <row r="8" spans="1:78" ht="18" customHeight="1">
      <c r="A8" s="111" t="s">
        <v>104</v>
      </c>
      <c r="B8" s="112" t="s">
        <v>105</v>
      </c>
      <c r="C8" s="113">
        <v>168334.11336490876</v>
      </c>
      <c r="D8" s="113">
        <v>141403.63247511652</v>
      </c>
      <c r="E8" s="113">
        <v>123127.7852264791</v>
      </c>
      <c r="F8" s="113">
        <v>139909.9029104276</v>
      </c>
      <c r="G8" s="113">
        <v>150711.79107805598</v>
      </c>
      <c r="H8" s="113">
        <v>164289.80275968352</v>
      </c>
      <c r="I8" s="113">
        <v>182666.12598702565</v>
      </c>
      <c r="J8" s="113">
        <v>134071.68107317167</v>
      </c>
      <c r="K8" s="113">
        <v>158045.83637825417</v>
      </c>
      <c r="L8" s="113">
        <v>185049.50385943084</v>
      </c>
      <c r="M8" s="113">
        <v>143047.76456829731</v>
      </c>
      <c r="N8" s="113">
        <v>141967.74408935584</v>
      </c>
      <c r="O8" s="113">
        <v>208003.7973434061</v>
      </c>
      <c r="P8" s="113">
        <v>199585.6162785794</v>
      </c>
      <c r="Q8" s="113">
        <v>193091.04242607814</v>
      </c>
      <c r="R8" s="113">
        <v>222432.09483442185</v>
      </c>
      <c r="S8" s="113">
        <v>222992.5904624399</v>
      </c>
      <c r="T8" s="113">
        <v>147673.70000000001</v>
      </c>
      <c r="U8" s="113">
        <v>176649.2814514816</v>
      </c>
      <c r="V8" s="113">
        <v>172869.50043251202</v>
      </c>
      <c r="W8" s="113">
        <v>173455.87385460763</v>
      </c>
      <c r="X8" s="113">
        <v>187538.96253468501</v>
      </c>
      <c r="Y8" s="113">
        <v>258561.04159238664</v>
      </c>
      <c r="Z8" s="113">
        <v>237135.88981013437</v>
      </c>
      <c r="AA8" s="113">
        <v>213281.52476280826</v>
      </c>
      <c r="AB8" s="113">
        <v>210268.33752317895</v>
      </c>
      <c r="AC8" s="113">
        <v>192781.68156869846</v>
      </c>
      <c r="AD8" s="113">
        <v>211324.53325726939</v>
      </c>
      <c r="AE8" s="113">
        <v>252016.18149728893</v>
      </c>
      <c r="AF8" s="113">
        <v>239676.00145833983</v>
      </c>
      <c r="AG8" s="113">
        <v>230162.83378165905</v>
      </c>
      <c r="AH8" s="113">
        <v>240256.45643923589</v>
      </c>
      <c r="AI8" s="113">
        <v>221718.58522972689</v>
      </c>
      <c r="AJ8" s="113">
        <v>251548.31859188277</v>
      </c>
      <c r="AK8" s="113">
        <v>232694.08916654068</v>
      </c>
      <c r="AL8" s="113">
        <v>221230.48961763398</v>
      </c>
      <c r="AM8" s="113">
        <v>279994.72474412317</v>
      </c>
      <c r="AN8" s="113">
        <v>230677.155364203</v>
      </c>
      <c r="AO8" s="113">
        <v>202052.93299658288</v>
      </c>
      <c r="AP8" s="113">
        <v>204940.80577133829</v>
      </c>
      <c r="AQ8" s="113">
        <v>202506.25034285194</v>
      </c>
      <c r="AR8" s="113">
        <v>216824.2595881343</v>
      </c>
      <c r="AS8" s="113">
        <v>244167.68912042744</v>
      </c>
      <c r="AT8" s="113">
        <v>242849.91859527153</v>
      </c>
      <c r="AU8" s="113">
        <v>192026.72498742092</v>
      </c>
      <c r="AV8" s="113">
        <v>228161.28413172602</v>
      </c>
      <c r="AW8" s="113">
        <v>217244.80535392696</v>
      </c>
      <c r="AX8" s="113">
        <v>193021.05548552575</v>
      </c>
      <c r="AY8" s="113">
        <v>210852.57698621397</v>
      </c>
      <c r="AZ8" s="113">
        <v>199504.29421482564</v>
      </c>
      <c r="BA8" s="113">
        <v>166313.7975102755</v>
      </c>
      <c r="BB8" s="113">
        <v>238947.05587674319</v>
      </c>
      <c r="BC8" s="113">
        <v>202829.56005069506</v>
      </c>
      <c r="BD8" s="113">
        <v>174953.66866527163</v>
      </c>
      <c r="BE8" s="113">
        <v>278238.05951148103</v>
      </c>
      <c r="BF8" s="113">
        <v>267931.79736084479</v>
      </c>
      <c r="BG8" s="113">
        <v>196985.93005758463</v>
      </c>
      <c r="BH8" s="113">
        <v>300725.23785106989</v>
      </c>
      <c r="BI8" s="113">
        <v>266961.02202866063</v>
      </c>
      <c r="BJ8" s="113">
        <v>194669.09449573627</v>
      </c>
      <c r="BK8" s="113">
        <v>212109.45326470686</v>
      </c>
      <c r="BL8" s="113">
        <v>214832.14353404168</v>
      </c>
      <c r="BM8" s="113">
        <v>246388.88244386489</v>
      </c>
      <c r="BN8" s="113">
        <v>281479.88861617487</v>
      </c>
      <c r="BO8" s="113">
        <v>215318.3067513642</v>
      </c>
      <c r="BP8" s="113">
        <v>272596.26113876759</v>
      </c>
      <c r="BQ8" s="113">
        <v>261456.67098177801</v>
      </c>
      <c r="BR8" s="113">
        <v>265047.51174527215</v>
      </c>
      <c r="BS8" s="113">
        <v>343851.02148559742</v>
      </c>
      <c r="BT8" s="113">
        <v>295287.65147220233</v>
      </c>
      <c r="BU8" s="113">
        <v>309118.31233911414</v>
      </c>
      <c r="BV8" s="113">
        <v>313931.67856381432</v>
      </c>
      <c r="BW8" s="113">
        <v>329731.53297267226</v>
      </c>
      <c r="BX8" s="113">
        <v>330304.51925693883</v>
      </c>
      <c r="BY8" s="113">
        <v>360107.8544793668</v>
      </c>
      <c r="BZ8" s="113">
        <v>321114.01227045874</v>
      </c>
    </row>
    <row r="9" spans="1:78" ht="18" customHeight="1">
      <c r="A9" s="111"/>
      <c r="B9" s="111"/>
      <c r="C9" s="114"/>
      <c r="D9" s="114"/>
      <c r="E9" s="114"/>
      <c r="F9" s="114"/>
      <c r="G9" s="114"/>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row>
    <row r="10" spans="1:78" ht="18" customHeight="1">
      <c r="A10" s="109" t="s">
        <v>106</v>
      </c>
      <c r="B10" s="109" t="s">
        <v>107</v>
      </c>
      <c r="C10" s="110">
        <v>323409.15048591018</v>
      </c>
      <c r="D10" s="110">
        <v>328683.53841267509</v>
      </c>
      <c r="E10" s="110">
        <v>346403.11259458493</v>
      </c>
      <c r="F10" s="110">
        <v>353423.08365790651</v>
      </c>
      <c r="G10" s="110">
        <v>342551.35356928932</v>
      </c>
      <c r="H10" s="110">
        <v>373517.47701141087</v>
      </c>
      <c r="I10" s="110">
        <v>373947.17053014494</v>
      </c>
      <c r="J10" s="110">
        <v>387477.88686132984</v>
      </c>
      <c r="K10" s="110">
        <v>401175.45961785194</v>
      </c>
      <c r="L10" s="110">
        <v>398067.71678505384</v>
      </c>
      <c r="M10" s="110">
        <v>403537.38744113571</v>
      </c>
      <c r="N10" s="110">
        <v>424769.77583347959</v>
      </c>
      <c r="O10" s="110">
        <v>421455.61439245957</v>
      </c>
      <c r="P10" s="110">
        <v>432621.81078598887</v>
      </c>
      <c r="Q10" s="110">
        <v>424143.33950446133</v>
      </c>
      <c r="R10" s="110">
        <v>425693.76163992035</v>
      </c>
      <c r="S10" s="110">
        <v>435598.67287680868</v>
      </c>
      <c r="T10" s="110">
        <v>453032.1</v>
      </c>
      <c r="U10" s="110">
        <v>448926.14597877878</v>
      </c>
      <c r="V10" s="110">
        <v>434004.41284679045</v>
      </c>
      <c r="W10" s="110">
        <v>470689.58249038522</v>
      </c>
      <c r="X10" s="110">
        <v>438535.18617274915</v>
      </c>
      <c r="Y10" s="110">
        <v>480446.30932047707</v>
      </c>
      <c r="Z10" s="110">
        <v>508940.15303977346</v>
      </c>
      <c r="AA10" s="110">
        <v>473505.868987553</v>
      </c>
      <c r="AB10" s="110">
        <v>475041.34015614988</v>
      </c>
      <c r="AC10" s="110">
        <v>514556.57747646392</v>
      </c>
      <c r="AD10" s="110">
        <v>494367.57944780565</v>
      </c>
      <c r="AE10" s="110">
        <v>513558.73020492063</v>
      </c>
      <c r="AF10" s="110">
        <v>545233.98117727914</v>
      </c>
      <c r="AG10" s="110">
        <v>545721.90362080862</v>
      </c>
      <c r="AH10" s="110">
        <v>553706.36467039504</v>
      </c>
      <c r="AI10" s="110">
        <v>607480.45336826832</v>
      </c>
      <c r="AJ10" s="110">
        <v>634122.46180386667</v>
      </c>
      <c r="AK10" s="110">
        <v>642041.25087725208</v>
      </c>
      <c r="AL10" s="110">
        <v>649439.68519550504</v>
      </c>
      <c r="AM10" s="110">
        <v>640159.52073149488</v>
      </c>
      <c r="AN10" s="110">
        <v>643408.97896975139</v>
      </c>
      <c r="AO10" s="110">
        <v>691577.02271303372</v>
      </c>
      <c r="AP10" s="110">
        <v>680160.3458580029</v>
      </c>
      <c r="AQ10" s="110">
        <v>702077.88678418926</v>
      </c>
      <c r="AR10" s="110">
        <v>732576.88947948441</v>
      </c>
      <c r="AS10" s="110">
        <v>708081.16254776297</v>
      </c>
      <c r="AT10" s="110">
        <v>697741.49225230259</v>
      </c>
      <c r="AU10" s="110">
        <v>774749.34603554162</v>
      </c>
      <c r="AV10" s="110">
        <v>781198.27487477975</v>
      </c>
      <c r="AW10" s="110">
        <v>800875.15583897207</v>
      </c>
      <c r="AX10" s="110">
        <v>820116.4759321427</v>
      </c>
      <c r="AY10" s="110">
        <v>843821.31968378916</v>
      </c>
      <c r="AZ10" s="110">
        <v>830906.61400579172</v>
      </c>
      <c r="BA10" s="110">
        <v>834213.87769338035</v>
      </c>
      <c r="BB10" s="110">
        <v>875930.34892526839</v>
      </c>
      <c r="BC10" s="110">
        <v>896208.41937521577</v>
      </c>
      <c r="BD10" s="110">
        <v>908452.66621534154</v>
      </c>
      <c r="BE10" s="110">
        <v>890263.60469032195</v>
      </c>
      <c r="BF10" s="110">
        <v>904264.14428248943</v>
      </c>
      <c r="BG10" s="110">
        <v>919538.24934893078</v>
      </c>
      <c r="BH10" s="110">
        <v>841437.14041263587</v>
      </c>
      <c r="BI10" s="110">
        <v>862393.90579886443</v>
      </c>
      <c r="BJ10" s="110">
        <v>913116.23434972274</v>
      </c>
      <c r="BK10" s="110">
        <v>928008.70251802856</v>
      </c>
      <c r="BL10" s="110">
        <v>906895.08606289898</v>
      </c>
      <c r="BM10" s="110">
        <v>934434.50761234353</v>
      </c>
      <c r="BN10" s="110">
        <v>920629.16798274498</v>
      </c>
      <c r="BO10" s="110">
        <v>931833.76314758835</v>
      </c>
      <c r="BP10" s="110">
        <v>938929.29101697344</v>
      </c>
      <c r="BQ10" s="110">
        <v>957468.07363700983</v>
      </c>
      <c r="BR10" s="110">
        <v>944824.67644252139</v>
      </c>
      <c r="BS10" s="110">
        <v>957523.27578169643</v>
      </c>
      <c r="BT10" s="110">
        <v>872312.67140340188</v>
      </c>
      <c r="BU10" s="110">
        <v>919235.2342910592</v>
      </c>
      <c r="BV10" s="110">
        <v>895417.19511311164</v>
      </c>
      <c r="BW10" s="110">
        <v>908605.02298147359</v>
      </c>
      <c r="BX10" s="110">
        <v>924934.92239768116</v>
      </c>
      <c r="BY10" s="110">
        <v>926055.2928588629</v>
      </c>
      <c r="BZ10" s="110">
        <v>939643.13634811237</v>
      </c>
    </row>
    <row r="11" spans="1:78" ht="18" customHeight="1">
      <c r="A11" s="111"/>
      <c r="B11" s="111"/>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row>
    <row r="12" spans="1:78" ht="18" customHeight="1">
      <c r="A12" s="109" t="s">
        <v>108</v>
      </c>
      <c r="B12" s="109" t="s">
        <v>109</v>
      </c>
      <c r="C12" s="110">
        <v>646874.39295671484</v>
      </c>
      <c r="D12" s="110">
        <v>652737.52809542813</v>
      </c>
      <c r="E12" s="110">
        <v>645998.54051785951</v>
      </c>
      <c r="F12" s="110">
        <v>631980.82387106889</v>
      </c>
      <c r="G12" s="110">
        <v>643984.74734653067</v>
      </c>
      <c r="H12" s="115"/>
      <c r="I12" s="110">
        <v>640712.36313337495</v>
      </c>
      <c r="J12" s="110">
        <v>643720.41644352733</v>
      </c>
      <c r="K12" s="110">
        <v>662951.11733307911</v>
      </c>
      <c r="L12" s="110">
        <v>649718.08526534261</v>
      </c>
      <c r="M12" s="110">
        <v>656005.68715069001</v>
      </c>
      <c r="N12" s="110">
        <v>659367.01411922579</v>
      </c>
      <c r="O12" s="110">
        <v>660435.68741008791</v>
      </c>
      <c r="P12" s="110">
        <v>672693.92205062031</v>
      </c>
      <c r="Q12" s="110">
        <v>663289.7944177686</v>
      </c>
      <c r="R12" s="110">
        <v>676875.48783505824</v>
      </c>
      <c r="S12" s="110">
        <v>674238.51903661201</v>
      </c>
      <c r="T12" s="110">
        <v>706088.7</v>
      </c>
      <c r="U12" s="110">
        <v>723562.49749299511</v>
      </c>
      <c r="V12" s="110">
        <v>719403.81679250963</v>
      </c>
      <c r="W12" s="110">
        <v>709129.31067039142</v>
      </c>
      <c r="X12" s="110">
        <v>693843.16880276939</v>
      </c>
      <c r="Y12" s="110">
        <v>687003.51589797961</v>
      </c>
      <c r="Z12" s="110">
        <v>691313.09218121017</v>
      </c>
      <c r="AA12" s="110">
        <v>687215.84705877898</v>
      </c>
      <c r="AB12" s="110">
        <v>687769.72402532597</v>
      </c>
      <c r="AC12" s="110">
        <v>692320.42916848161</v>
      </c>
      <c r="AD12" s="110">
        <v>707078.37885188696</v>
      </c>
      <c r="AE12" s="110">
        <v>698290.53039939236</v>
      </c>
      <c r="AF12" s="110">
        <v>690537.70925050846</v>
      </c>
      <c r="AG12" s="110">
        <v>694399.59053494188</v>
      </c>
      <c r="AH12" s="110">
        <v>699000.55144608545</v>
      </c>
      <c r="AI12" s="110">
        <v>718315.89551811665</v>
      </c>
      <c r="AJ12" s="110">
        <v>726961.26776257518</v>
      </c>
      <c r="AK12" s="110">
        <v>727630.09365989268</v>
      </c>
      <c r="AL12" s="110">
        <v>715519.40134055086</v>
      </c>
      <c r="AM12" s="110">
        <v>734550.55459114665</v>
      </c>
      <c r="AN12" s="110">
        <v>723626.63337638334</v>
      </c>
      <c r="AO12" s="110">
        <v>736267.08541910583</v>
      </c>
      <c r="AP12" s="110">
        <v>737577.22123969346</v>
      </c>
      <c r="AQ12" s="110">
        <v>740387.20638196229</v>
      </c>
      <c r="AR12" s="110">
        <v>725190.24683982448</v>
      </c>
      <c r="AS12" s="110">
        <v>718765.40004973707</v>
      </c>
      <c r="AT12" s="110">
        <v>720477.38386695157</v>
      </c>
      <c r="AU12" s="110">
        <v>750970.88843077305</v>
      </c>
      <c r="AV12" s="110">
        <v>741152.8925447925</v>
      </c>
      <c r="AW12" s="110">
        <v>788290.65707587474</v>
      </c>
      <c r="AX12" s="110">
        <v>802651.54482725949</v>
      </c>
      <c r="AY12" s="110">
        <v>822813.08384681458</v>
      </c>
      <c r="AZ12" s="110">
        <v>849434.26262932154</v>
      </c>
      <c r="BA12" s="110">
        <v>852254.19700748601</v>
      </c>
      <c r="BB12" s="110">
        <v>849389.65413652989</v>
      </c>
      <c r="BC12" s="110">
        <v>854405.61239000154</v>
      </c>
      <c r="BD12" s="110">
        <v>853832.30346853437</v>
      </c>
      <c r="BE12" s="110">
        <v>815976.3941848136</v>
      </c>
      <c r="BF12" s="110">
        <v>816472.23872226418</v>
      </c>
      <c r="BG12" s="110">
        <v>828701.02697392367</v>
      </c>
      <c r="BH12" s="110">
        <v>844344.36790112371</v>
      </c>
      <c r="BI12" s="110">
        <v>827007.16688413755</v>
      </c>
      <c r="BJ12" s="110">
        <v>810433.72906327597</v>
      </c>
      <c r="BK12" s="110">
        <v>833435.73287406994</v>
      </c>
      <c r="BL12" s="110">
        <v>846814.27319296449</v>
      </c>
      <c r="BM12" s="110">
        <v>862517.81475564558</v>
      </c>
      <c r="BN12" s="110">
        <v>846787.16198020778</v>
      </c>
      <c r="BO12" s="110">
        <v>862692.01685870101</v>
      </c>
      <c r="BP12" s="110">
        <v>887441.20510985388</v>
      </c>
      <c r="BQ12" s="110">
        <v>903551.56188210205</v>
      </c>
      <c r="BR12" s="110">
        <v>916967.80997336446</v>
      </c>
      <c r="BS12" s="110">
        <v>940604.72023261292</v>
      </c>
      <c r="BT12" s="110">
        <v>1004211.1487072222</v>
      </c>
      <c r="BU12" s="110">
        <v>1001538.8117032112</v>
      </c>
      <c r="BV12" s="110">
        <v>1013225.0439872604</v>
      </c>
      <c r="BW12" s="110">
        <v>1017771.4162527403</v>
      </c>
      <c r="BX12" s="110">
        <v>1033006.4414567761</v>
      </c>
      <c r="BY12" s="110">
        <v>1090847.8273980322</v>
      </c>
      <c r="BZ12" s="110">
        <v>1063177.9617530294</v>
      </c>
    </row>
    <row r="13" spans="1:78" ht="18" customHeight="1">
      <c r="A13" s="111"/>
      <c r="B13" s="111"/>
      <c r="C13" s="114"/>
      <c r="D13" s="114"/>
      <c r="E13" s="114"/>
      <c r="F13" s="114"/>
      <c r="G13" s="114"/>
      <c r="H13" s="114"/>
      <c r="I13" s="114"/>
      <c r="J13" s="114"/>
      <c r="K13" s="114"/>
      <c r="L13" s="114"/>
      <c r="M13" s="114"/>
      <c r="N13" s="114"/>
      <c r="O13" s="114">
        <v>2.5</v>
      </c>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row>
    <row r="14" spans="1:78" ht="18" customHeight="1">
      <c r="A14" s="109" t="s">
        <v>110</v>
      </c>
      <c r="B14" s="109" t="s">
        <v>111</v>
      </c>
      <c r="C14" s="110">
        <v>12554.147170824433</v>
      </c>
      <c r="D14" s="110">
        <v>13434.738536622657</v>
      </c>
      <c r="E14" s="110">
        <v>9474.4783547853003</v>
      </c>
      <c r="F14" s="110">
        <v>9582.3765905574546</v>
      </c>
      <c r="G14" s="110">
        <v>9643.4592599895568</v>
      </c>
      <c r="H14" s="110">
        <v>9803.9815799034277</v>
      </c>
      <c r="I14" s="110">
        <v>9927.7433002470443</v>
      </c>
      <c r="J14" s="110">
        <v>10081.649953439275</v>
      </c>
      <c r="K14" s="110">
        <v>10167.583921020057</v>
      </c>
      <c r="L14" s="110">
        <v>10300.631871663481</v>
      </c>
      <c r="M14" s="110">
        <v>10300.221152248108</v>
      </c>
      <c r="N14" s="110">
        <v>10248.713610977788</v>
      </c>
      <c r="O14" s="110">
        <v>10372.056043579756</v>
      </c>
      <c r="P14" s="110">
        <v>10744.073945685166</v>
      </c>
      <c r="Q14" s="110">
        <v>9958.27089115134</v>
      </c>
      <c r="R14" s="110">
        <v>10634.566665270193</v>
      </c>
      <c r="S14" s="110">
        <v>10526.785551248049</v>
      </c>
      <c r="T14" s="110">
        <v>9835.2000000000007</v>
      </c>
      <c r="U14" s="110">
        <v>10381.661537628948</v>
      </c>
      <c r="V14" s="110">
        <v>10611.189690226576</v>
      </c>
      <c r="W14" s="110">
        <v>10182.487598533531</v>
      </c>
      <c r="X14" s="110">
        <v>10404.576776722037</v>
      </c>
      <c r="Y14" s="110">
        <v>10647.344806464487</v>
      </c>
      <c r="Z14" s="110">
        <v>10512.98780086256</v>
      </c>
      <c r="AA14" s="110">
        <v>10689.14513457909</v>
      </c>
      <c r="AB14" s="110">
        <v>11928.259428188196</v>
      </c>
      <c r="AC14" s="110">
        <v>12025.15521989481</v>
      </c>
      <c r="AD14" s="110">
        <v>12107.407452142295</v>
      </c>
      <c r="AE14" s="110">
        <v>12315.202106601209</v>
      </c>
      <c r="AF14" s="110">
        <v>12424.898684971604</v>
      </c>
      <c r="AG14" s="110">
        <v>12696.994251079097</v>
      </c>
      <c r="AH14" s="110">
        <v>12711.860940847</v>
      </c>
      <c r="AI14" s="110">
        <v>13023.076905827902</v>
      </c>
      <c r="AJ14" s="110">
        <v>13423.067641571568</v>
      </c>
      <c r="AK14" s="110">
        <v>13203.122056186474</v>
      </c>
      <c r="AL14" s="110">
        <v>13453.716956910832</v>
      </c>
      <c r="AM14" s="110">
        <v>13424.425722612874</v>
      </c>
      <c r="AN14" s="110">
        <v>13285.886888690588</v>
      </c>
      <c r="AO14" s="110">
        <v>14266.584231794086</v>
      </c>
      <c r="AP14" s="110">
        <v>15161.258939307201</v>
      </c>
      <c r="AQ14" s="110">
        <v>15160.290720573475</v>
      </c>
      <c r="AR14" s="110">
        <v>15212.548619522415</v>
      </c>
      <c r="AS14" s="110">
        <v>15372.41347673561</v>
      </c>
      <c r="AT14" s="110">
        <v>14576.332852621214</v>
      </c>
      <c r="AU14" s="110">
        <v>14781.626549428898</v>
      </c>
      <c r="AV14" s="110">
        <v>14370.598173398797</v>
      </c>
      <c r="AW14" s="110">
        <v>14139.236984560588</v>
      </c>
      <c r="AX14" s="110">
        <v>13683.963330622775</v>
      </c>
      <c r="AY14" s="110">
        <v>13354.033319929831</v>
      </c>
      <c r="AZ14" s="110">
        <v>13238.437426699295</v>
      </c>
      <c r="BA14" s="110">
        <v>13252.098907924177</v>
      </c>
      <c r="BB14" s="110">
        <v>14180.205378819543</v>
      </c>
      <c r="BC14" s="110">
        <v>14317.973677940259</v>
      </c>
      <c r="BD14" s="110">
        <v>14006.834548063662</v>
      </c>
      <c r="BE14" s="110">
        <v>14424.045511798142</v>
      </c>
      <c r="BF14" s="110">
        <v>14552.49698857546</v>
      </c>
      <c r="BG14" s="110">
        <v>14407.359547959069</v>
      </c>
      <c r="BH14" s="110">
        <v>14969.650956380243</v>
      </c>
      <c r="BI14" s="110">
        <v>15231.877038154607</v>
      </c>
      <c r="BJ14" s="110">
        <v>15389.388945883285</v>
      </c>
      <c r="BK14" s="110">
        <v>14898.963978495227</v>
      </c>
      <c r="BL14" s="110">
        <v>16083.603335083975</v>
      </c>
      <c r="BM14" s="110">
        <v>17815.048239757609</v>
      </c>
      <c r="BN14" s="110">
        <v>17798.103720575189</v>
      </c>
      <c r="BO14" s="110">
        <v>17119.805207986235</v>
      </c>
      <c r="BP14" s="110">
        <v>17166.025286627468</v>
      </c>
      <c r="BQ14" s="110">
        <v>17354.597848423931</v>
      </c>
      <c r="BR14" s="110">
        <v>16940.619802891255</v>
      </c>
      <c r="BS14" s="110">
        <v>16524.685342634202</v>
      </c>
      <c r="BT14" s="110">
        <v>15044.324367531652</v>
      </c>
      <c r="BU14" s="110">
        <v>16153.783480107591</v>
      </c>
      <c r="BV14" s="110">
        <v>16060.470235533456</v>
      </c>
      <c r="BW14" s="110">
        <v>16355.16266257668</v>
      </c>
      <c r="BX14" s="110">
        <v>12712.318853590461</v>
      </c>
      <c r="BY14" s="110">
        <v>11777.927230389809</v>
      </c>
      <c r="BZ14" s="110">
        <v>12577.96369998724</v>
      </c>
    </row>
    <row r="15" spans="1:78" ht="18" customHeight="1">
      <c r="A15" s="111"/>
      <c r="B15" s="112"/>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row>
    <row r="16" spans="1:78" ht="18" customHeight="1">
      <c r="A16" s="109" t="s">
        <v>112</v>
      </c>
      <c r="B16" s="109" t="s">
        <v>113</v>
      </c>
      <c r="C16" s="110">
        <v>0.95513000000000003</v>
      </c>
      <c r="D16" s="110">
        <v>0.51665499999999998</v>
      </c>
      <c r="E16" s="110">
        <v>0.271646</v>
      </c>
      <c r="F16" s="110">
        <v>0.45336859999999995</v>
      </c>
      <c r="G16" s="110">
        <v>0.15168720000000002</v>
      </c>
      <c r="H16" s="110">
        <v>3.7975800000000004E-2</v>
      </c>
      <c r="I16" s="110">
        <v>0.11742039999999999</v>
      </c>
      <c r="J16" s="110">
        <v>3.4548206399999994</v>
      </c>
      <c r="K16" s="110">
        <v>3.0374739299999995</v>
      </c>
      <c r="L16" s="110">
        <v>2.6577852200000001</v>
      </c>
      <c r="M16" s="110">
        <v>2.2780965099999997</v>
      </c>
      <c r="N16" s="110">
        <v>2.4612918000000001</v>
      </c>
      <c r="O16" s="110">
        <v>2.2407580899999999</v>
      </c>
      <c r="P16" s="110">
        <v>1.8249098000000001</v>
      </c>
      <c r="Q16" s="110">
        <v>1.39630575</v>
      </c>
      <c r="R16" s="110">
        <v>0.98153430000000008</v>
      </c>
      <c r="S16" s="110">
        <v>0.98737425000000001</v>
      </c>
      <c r="T16" s="110">
        <v>0.6</v>
      </c>
      <c r="U16" s="110">
        <v>0.72680915000000001</v>
      </c>
      <c r="V16" s="110">
        <v>4.3673442900000001</v>
      </c>
      <c r="W16" s="110">
        <v>3.85214386</v>
      </c>
      <c r="X16" s="110">
        <v>3.9203265099999998</v>
      </c>
      <c r="Y16" s="110">
        <v>3.4256261600000002</v>
      </c>
      <c r="Z16" s="110">
        <v>2.93092481</v>
      </c>
      <c r="AA16" s="110">
        <v>2.4362414599999997</v>
      </c>
      <c r="AB16" s="110">
        <v>2.0018861999999999</v>
      </c>
      <c r="AC16" s="110">
        <v>1.50716691</v>
      </c>
      <c r="AD16" s="110">
        <v>1.1218504199999999</v>
      </c>
      <c r="AE16" s="110">
        <v>1.19621793</v>
      </c>
      <c r="AF16" s="110">
        <v>1.0154459299999998</v>
      </c>
      <c r="AG16" s="110">
        <v>0.59486348999999994</v>
      </c>
      <c r="AH16" s="110">
        <v>4.0912923000000001</v>
      </c>
      <c r="AI16" s="110">
        <v>4.4509865899999994</v>
      </c>
      <c r="AJ16" s="110">
        <v>4.4329801500000006</v>
      </c>
      <c r="AK16" s="110">
        <v>3.85208971</v>
      </c>
      <c r="AL16" s="110">
        <v>3.2711992699999999</v>
      </c>
      <c r="AM16" s="110">
        <v>2.7392267499999998</v>
      </c>
      <c r="AN16" s="110">
        <v>1.91387628</v>
      </c>
      <c r="AO16" s="110">
        <v>1.39623495</v>
      </c>
      <c r="AP16" s="110">
        <v>0.97472670000000006</v>
      </c>
      <c r="AQ16" s="110">
        <v>1.0694735099999999</v>
      </c>
      <c r="AR16" s="110">
        <v>1.8237317900000001</v>
      </c>
      <c r="AS16" s="110">
        <v>1.5909642500000001</v>
      </c>
      <c r="AT16" s="110">
        <v>4.8581957100000004</v>
      </c>
      <c r="AU16" s="110">
        <v>4.2754281699999996</v>
      </c>
      <c r="AV16" s="110">
        <v>4.25554363</v>
      </c>
      <c r="AW16" s="110">
        <v>3.6727760899999997</v>
      </c>
      <c r="AX16" s="110">
        <v>3.1938167499999999</v>
      </c>
      <c r="AY16" s="110">
        <v>2.6398054200000001</v>
      </c>
      <c r="AZ16" s="110">
        <v>2.0538468500000002</v>
      </c>
      <c r="BA16" s="110">
        <v>1.4609379899999999</v>
      </c>
      <c r="BB16" s="110">
        <v>1.0101003900000001</v>
      </c>
      <c r="BC16" s="110">
        <v>0.58604442000000001</v>
      </c>
      <c r="BD16" s="110">
        <v>1.8272291000000001</v>
      </c>
      <c r="BE16" s="110">
        <v>5.4372572799999999</v>
      </c>
      <c r="BF16" s="110">
        <v>4.8472854600000002</v>
      </c>
      <c r="BG16" s="110">
        <v>4.2573136399999996</v>
      </c>
      <c r="BH16" s="110">
        <v>4.4023048200000003</v>
      </c>
      <c r="BI16" s="110">
        <v>3.8082419999999999</v>
      </c>
      <c r="BJ16" s="110">
        <v>3.2141801800000001</v>
      </c>
      <c r="BK16" s="110">
        <v>2.6201173600000001</v>
      </c>
      <c r="BL16" s="110">
        <v>2.03012645</v>
      </c>
      <c r="BM16" s="110">
        <v>1.4813784399999999</v>
      </c>
      <c r="BN16" s="110">
        <v>1.0405025800000001</v>
      </c>
      <c r="BO16" s="110">
        <v>0.62077271999999994</v>
      </c>
      <c r="BP16" s="110">
        <v>1.7276428399999999</v>
      </c>
      <c r="BQ16" s="110">
        <v>5.4340542999999997</v>
      </c>
      <c r="BR16" s="110">
        <v>4.8454657599999997</v>
      </c>
      <c r="BS16" s="110">
        <v>4.2568772199999998</v>
      </c>
      <c r="BT16" s="110">
        <v>3.7298766800000003</v>
      </c>
      <c r="BU16" s="110">
        <v>3.2028761400000003</v>
      </c>
      <c r="BV16" s="110">
        <v>2.6758755999999999</v>
      </c>
      <c r="BW16" s="110">
        <v>2.1488750800000003</v>
      </c>
      <c r="BX16" s="110">
        <v>1.62187456</v>
      </c>
      <c r="BY16" s="110">
        <v>7.3663129999999999</v>
      </c>
      <c r="BZ16" s="110">
        <v>6.0114270000000003</v>
      </c>
    </row>
    <row r="17" spans="1:78" ht="18" customHeight="1">
      <c r="A17" s="111"/>
      <c r="B17" s="111"/>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row>
    <row r="18" spans="1:78" ht="18" customHeight="1">
      <c r="A18" s="109" t="s">
        <v>114</v>
      </c>
      <c r="B18" s="109" t="s">
        <v>115</v>
      </c>
      <c r="C18" s="110">
        <v>3378.8780669142157</v>
      </c>
      <c r="D18" s="110">
        <v>2932.9963831550385</v>
      </c>
      <c r="E18" s="110">
        <v>2650.1482004206027</v>
      </c>
      <c r="F18" s="110">
        <v>2969.9703730723818</v>
      </c>
      <c r="G18" s="110">
        <v>2891.4075156859453</v>
      </c>
      <c r="H18" s="110">
        <v>3367.1146153100922</v>
      </c>
      <c r="I18" s="110">
        <v>3135.2813071736273</v>
      </c>
      <c r="J18" s="110">
        <v>3229.0768150738986</v>
      </c>
      <c r="K18" s="110">
        <v>2677.9320068139214</v>
      </c>
      <c r="L18" s="110">
        <v>3061.3047592178323</v>
      </c>
      <c r="M18" s="110">
        <v>3375.4478817152722</v>
      </c>
      <c r="N18" s="110">
        <v>4224.2087275010272</v>
      </c>
      <c r="O18" s="110">
        <v>3575.6638802794705</v>
      </c>
      <c r="P18" s="110">
        <v>3382.3977550478248</v>
      </c>
      <c r="Q18" s="110">
        <v>2349.3868171397153</v>
      </c>
      <c r="R18" s="110">
        <v>2099.6772200230771</v>
      </c>
      <c r="S18" s="110">
        <v>2628.8716981202579</v>
      </c>
      <c r="T18" s="110">
        <v>4930</v>
      </c>
      <c r="U18" s="110">
        <v>4807.553876408836</v>
      </c>
      <c r="V18" s="110">
        <v>4199.6506607678239</v>
      </c>
      <c r="W18" s="110">
        <v>4112.7434605618328</v>
      </c>
      <c r="X18" s="110">
        <v>4683.8504888224052</v>
      </c>
      <c r="Y18" s="110">
        <v>4658.9992741215865</v>
      </c>
      <c r="Z18" s="110">
        <v>4190.6287963194291</v>
      </c>
      <c r="AA18" s="110">
        <v>3938.8512725084115</v>
      </c>
      <c r="AB18" s="110">
        <v>2999.3717479872739</v>
      </c>
      <c r="AC18" s="110">
        <v>2749.7532059051605</v>
      </c>
      <c r="AD18" s="110">
        <v>2380.0018681140828</v>
      </c>
      <c r="AE18" s="110">
        <v>3200.6897223084206</v>
      </c>
      <c r="AF18" s="110">
        <v>4014.7991485580919</v>
      </c>
      <c r="AG18" s="110">
        <v>3600.793245135902</v>
      </c>
      <c r="AH18" s="110">
        <v>3473.5743224381781</v>
      </c>
      <c r="AI18" s="110">
        <v>3578.4465937215859</v>
      </c>
      <c r="AJ18" s="110">
        <v>2864.6504146204347</v>
      </c>
      <c r="AK18" s="110">
        <v>2245.3185109850751</v>
      </c>
      <c r="AL18" s="110">
        <v>2986.62155512755</v>
      </c>
      <c r="AM18" s="110">
        <v>2551.4804127206976</v>
      </c>
      <c r="AN18" s="110">
        <v>2871.6172360078181</v>
      </c>
      <c r="AO18" s="110">
        <v>2450.7890614069415</v>
      </c>
      <c r="AP18" s="110">
        <v>2578.0110010162566</v>
      </c>
      <c r="AQ18" s="110">
        <v>3219.4995619170936</v>
      </c>
      <c r="AR18" s="110">
        <v>4186.559686724876</v>
      </c>
      <c r="AS18" s="110">
        <v>3774.4791054034795</v>
      </c>
      <c r="AT18" s="110">
        <v>2956.2754556416007</v>
      </c>
      <c r="AU18" s="110">
        <v>3759.2295274516378</v>
      </c>
      <c r="AV18" s="110">
        <v>3169.7915749379449</v>
      </c>
      <c r="AW18" s="110">
        <v>3925.5597039009649</v>
      </c>
      <c r="AX18" s="110">
        <v>4535.0084935781133</v>
      </c>
      <c r="AY18" s="110">
        <v>4571.1331126733194</v>
      </c>
      <c r="AZ18" s="110">
        <v>3996.7730959439946</v>
      </c>
      <c r="BA18" s="110">
        <v>3843.5433813934355</v>
      </c>
      <c r="BB18" s="110">
        <v>3887.1489866648726</v>
      </c>
      <c r="BC18" s="110">
        <v>4262.4690565366864</v>
      </c>
      <c r="BD18" s="110">
        <v>4479.2739591117106</v>
      </c>
      <c r="BE18" s="110">
        <v>4187.8941171944243</v>
      </c>
      <c r="BF18" s="110">
        <v>3529.5217581596594</v>
      </c>
      <c r="BG18" s="110">
        <v>5154.0410205675198</v>
      </c>
      <c r="BH18" s="110">
        <v>5285.9339278336802</v>
      </c>
      <c r="BI18" s="110">
        <v>4865.3473686469806</v>
      </c>
      <c r="BJ18" s="110">
        <v>3402.7198245608597</v>
      </c>
      <c r="BK18" s="110">
        <v>3593.4485977336049</v>
      </c>
      <c r="BL18" s="110">
        <v>2822.1743232485132</v>
      </c>
      <c r="BM18" s="110">
        <v>3532.1473371828565</v>
      </c>
      <c r="BN18" s="110">
        <v>3909.9910634594316</v>
      </c>
      <c r="BO18" s="110">
        <v>3093.405550742963</v>
      </c>
      <c r="BP18" s="110">
        <v>3275.216328038458</v>
      </c>
      <c r="BQ18" s="110">
        <v>3660.5984994814721</v>
      </c>
      <c r="BR18" s="110">
        <v>2993.6184752493141</v>
      </c>
      <c r="BS18" s="110">
        <v>3404.4454205746797</v>
      </c>
      <c r="BT18" s="110">
        <v>3508.0977456905921</v>
      </c>
      <c r="BU18" s="110">
        <v>4145.9137885434093</v>
      </c>
      <c r="BV18" s="110">
        <v>3334.501079240652</v>
      </c>
      <c r="BW18" s="110">
        <v>3064.9931168097373</v>
      </c>
      <c r="BX18" s="110">
        <v>2974.795982404165</v>
      </c>
      <c r="BY18" s="110">
        <v>3244.4261051476888</v>
      </c>
      <c r="BZ18" s="110">
        <v>3579.1153802374984</v>
      </c>
    </row>
    <row r="19" spans="1:78" ht="18" customHeight="1">
      <c r="A19" s="111"/>
      <c r="B19" s="111"/>
      <c r="C19" s="114"/>
      <c r="D19" s="114"/>
      <c r="E19" s="114"/>
      <c r="F19" s="114"/>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row>
    <row r="20" spans="1:78" ht="18" customHeight="1">
      <c r="A20" s="109" t="s">
        <v>116</v>
      </c>
      <c r="B20" s="109" t="s">
        <v>117</v>
      </c>
      <c r="C20" s="110">
        <v>17124.1534444516</v>
      </c>
      <c r="D20" s="110">
        <v>17387.004475093752</v>
      </c>
      <c r="E20" s="110">
        <v>17480.373507102853</v>
      </c>
      <c r="F20" s="110">
        <v>18880.59577878311</v>
      </c>
      <c r="G20" s="110">
        <v>19772.350756399792</v>
      </c>
      <c r="H20" s="110">
        <v>19375.875493271189</v>
      </c>
      <c r="I20" s="110">
        <v>20209.57726746341</v>
      </c>
      <c r="J20" s="116">
        <v>20107.363307970078</v>
      </c>
      <c r="K20" s="110">
        <v>19626.674306006345</v>
      </c>
      <c r="L20" s="110">
        <v>25625.003998532386</v>
      </c>
      <c r="M20" s="110">
        <v>20229.791210376086</v>
      </c>
      <c r="N20" s="110">
        <v>13692.501802548008</v>
      </c>
      <c r="O20" s="110">
        <v>13167.280321686601</v>
      </c>
      <c r="P20" s="110">
        <v>13276.916430429383</v>
      </c>
      <c r="Q20" s="110">
        <v>15709.527810514972</v>
      </c>
      <c r="R20" s="110">
        <v>18406.097617916701</v>
      </c>
      <c r="S20" s="110">
        <v>16684.635220977005</v>
      </c>
      <c r="T20" s="110">
        <v>18208.3</v>
      </c>
      <c r="U20" s="110">
        <v>22351.503204308618</v>
      </c>
      <c r="V20" s="110">
        <v>22793.663781780338</v>
      </c>
      <c r="W20" s="110">
        <v>26910.501744209832</v>
      </c>
      <c r="X20" s="110">
        <v>26764.674456249071</v>
      </c>
      <c r="Y20" s="110">
        <v>29035.718389169582</v>
      </c>
      <c r="Z20" s="110">
        <v>30437.261802830217</v>
      </c>
      <c r="AA20" s="110">
        <v>30214.232700746641</v>
      </c>
      <c r="AB20" s="110">
        <v>32665.984429435379</v>
      </c>
      <c r="AC20" s="110">
        <v>24857.823151971599</v>
      </c>
      <c r="AD20" s="110">
        <v>27545.983244919938</v>
      </c>
      <c r="AE20" s="110">
        <v>22077.554442707245</v>
      </c>
      <c r="AF20" s="110">
        <v>26041.148231708707</v>
      </c>
      <c r="AG20" s="110">
        <v>28312.750196300727</v>
      </c>
      <c r="AH20" s="110">
        <v>33392.170831508505</v>
      </c>
      <c r="AI20" s="110">
        <v>25983.86624887009</v>
      </c>
      <c r="AJ20" s="110">
        <v>25047.162624934746</v>
      </c>
      <c r="AK20" s="110">
        <v>26204.490141285343</v>
      </c>
      <c r="AL20" s="110">
        <v>30524.576640195963</v>
      </c>
      <c r="AM20" s="110">
        <v>24373.748313470722</v>
      </c>
      <c r="AN20" s="110">
        <v>26848.325939390823</v>
      </c>
      <c r="AO20" s="110">
        <v>28667.738854345422</v>
      </c>
      <c r="AP20" s="110">
        <v>30340.941376314902</v>
      </c>
      <c r="AQ20" s="110">
        <v>34059.659345527376</v>
      </c>
      <c r="AR20" s="110">
        <v>32436.333767281638</v>
      </c>
      <c r="AS20" s="110">
        <v>27399.479232437305</v>
      </c>
      <c r="AT20" s="110">
        <v>27360.027053984268</v>
      </c>
      <c r="AU20" s="110">
        <v>24427.216048603306</v>
      </c>
      <c r="AV20" s="110">
        <v>23025.487397001576</v>
      </c>
      <c r="AW20" s="110">
        <v>21076.1768899093</v>
      </c>
      <c r="AX20" s="110">
        <v>24436.96975738028</v>
      </c>
      <c r="AY20" s="110">
        <v>22069.406403781733</v>
      </c>
      <c r="AZ20" s="110">
        <v>27152.787678890207</v>
      </c>
      <c r="BA20" s="110">
        <v>25122.088403735248</v>
      </c>
      <c r="BB20" s="110">
        <v>26611.962965123923</v>
      </c>
      <c r="BC20" s="110">
        <v>29997.794230452648</v>
      </c>
      <c r="BD20" s="110">
        <v>26723.557588868513</v>
      </c>
      <c r="BE20" s="110">
        <v>27468.324334368132</v>
      </c>
      <c r="BF20" s="110">
        <v>27570.750013807214</v>
      </c>
      <c r="BG20" s="110">
        <v>27267.147481230801</v>
      </c>
      <c r="BH20" s="110">
        <v>30494.04979619999</v>
      </c>
      <c r="BI20" s="110">
        <v>32775.938160071841</v>
      </c>
      <c r="BJ20" s="110">
        <v>34169.980746855093</v>
      </c>
      <c r="BK20" s="110">
        <v>31989.074768172613</v>
      </c>
      <c r="BL20" s="110">
        <v>31050.799693940153</v>
      </c>
      <c r="BM20" s="110">
        <v>31528.117254396526</v>
      </c>
      <c r="BN20" s="110">
        <v>29631.565532808785</v>
      </c>
      <c r="BO20" s="110">
        <v>31238.088231841859</v>
      </c>
      <c r="BP20" s="110">
        <v>32453.386327816926</v>
      </c>
      <c r="BQ20" s="110">
        <v>33049.119159569789</v>
      </c>
      <c r="BR20" s="110">
        <v>39381.210526718605</v>
      </c>
      <c r="BS20" s="110">
        <v>36300.161477383896</v>
      </c>
      <c r="BT20" s="110">
        <v>52001.282052398492</v>
      </c>
      <c r="BU20" s="110">
        <v>47022.73446579765</v>
      </c>
      <c r="BV20" s="110">
        <v>58184.062001256098</v>
      </c>
      <c r="BW20" s="110">
        <v>52927.915250820231</v>
      </c>
      <c r="BX20" s="110">
        <v>60390.821932040075</v>
      </c>
      <c r="BY20" s="110">
        <v>55782.168917414136</v>
      </c>
      <c r="BZ20" s="110">
        <v>51238.212578058112</v>
      </c>
    </row>
    <row r="21" spans="1:78" ht="18" customHeight="1">
      <c r="A21" s="111"/>
      <c r="B21" s="111"/>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row>
    <row r="22" spans="1:78" ht="18" customHeight="1">
      <c r="A22" s="109" t="s">
        <v>118</v>
      </c>
      <c r="B22" s="109" t="s">
        <v>119</v>
      </c>
      <c r="C22" s="110">
        <v>16783.066562153781</v>
      </c>
      <c r="D22" s="110">
        <v>16662.990106930913</v>
      </c>
      <c r="E22" s="110">
        <v>16714.808306037146</v>
      </c>
      <c r="F22" s="110">
        <v>16933.391592858621</v>
      </c>
      <c r="G22" s="110">
        <v>16965.380737863452</v>
      </c>
      <c r="H22" s="110">
        <v>16894.259150927344</v>
      </c>
      <c r="I22" s="110">
        <v>17244.552747367612</v>
      </c>
      <c r="J22" s="110">
        <v>17176.067642631057</v>
      </c>
      <c r="K22" s="110">
        <v>17714.909966183142</v>
      </c>
      <c r="L22" s="110">
        <v>17779.359580064644</v>
      </c>
      <c r="M22" s="110">
        <v>17729.429084550167</v>
      </c>
      <c r="N22" s="110">
        <v>17596.792098551497</v>
      </c>
      <c r="O22" s="110">
        <v>17502.197926633598</v>
      </c>
      <c r="P22" s="110">
        <v>17546.488043785972</v>
      </c>
      <c r="Q22" s="110">
        <v>17729.666947954731</v>
      </c>
      <c r="R22" s="110">
        <v>17959.552263226153</v>
      </c>
      <c r="S22" s="110">
        <v>17891.487368666632</v>
      </c>
      <c r="T22" s="110">
        <v>17933.400000000001</v>
      </c>
      <c r="U22" s="110">
        <v>17891.033263811409</v>
      </c>
      <c r="V22" s="110">
        <v>17814.994206171017</v>
      </c>
      <c r="W22" s="110">
        <v>18016.92987628323</v>
      </c>
      <c r="X22" s="110">
        <v>17944.85720544224</v>
      </c>
      <c r="Y22" s="110">
        <v>17829.534681573681</v>
      </c>
      <c r="Z22" s="110">
        <v>18338.213278480045</v>
      </c>
      <c r="AA22" s="110">
        <v>18192.769241368547</v>
      </c>
      <c r="AB22" s="110">
        <v>18293.555926414694</v>
      </c>
      <c r="AC22" s="110">
        <v>18251.359706277355</v>
      </c>
      <c r="AD22" s="110">
        <v>18013.301744553763</v>
      </c>
      <c r="AE22" s="110">
        <v>17932.255108175697</v>
      </c>
      <c r="AF22" s="110">
        <v>17603.69697145218</v>
      </c>
      <c r="AG22" s="110">
        <v>17584.518517895722</v>
      </c>
      <c r="AH22" s="110">
        <v>17504.719826677381</v>
      </c>
      <c r="AI22" s="110">
        <v>17963.073158406212</v>
      </c>
      <c r="AJ22" s="110">
        <v>18054.004581106044</v>
      </c>
      <c r="AK22" s="110">
        <v>18088.185566461289</v>
      </c>
      <c r="AL22" s="110">
        <v>17684.155754636617</v>
      </c>
      <c r="AM22" s="110">
        <v>18002.184540297701</v>
      </c>
      <c r="AN22" s="110">
        <v>17941.773998696277</v>
      </c>
      <c r="AO22" s="110">
        <v>18136.154827307884</v>
      </c>
      <c r="AP22" s="110">
        <v>17913.213300872489</v>
      </c>
      <c r="AQ22" s="110">
        <v>17660.932726467836</v>
      </c>
      <c r="AR22" s="110">
        <v>18386.416719178509</v>
      </c>
      <c r="AS22" s="110">
        <v>18175.252952294722</v>
      </c>
      <c r="AT22" s="110">
        <v>18240.732494151896</v>
      </c>
      <c r="AU22" s="110">
        <v>18854.516156780202</v>
      </c>
      <c r="AV22" s="110">
        <v>18773.065889443664</v>
      </c>
      <c r="AW22" s="110">
        <v>18587.471071871409</v>
      </c>
      <c r="AX22" s="110">
        <v>18498.112775669197</v>
      </c>
      <c r="AY22" s="110">
        <v>18346.422891565093</v>
      </c>
      <c r="AZ22" s="110">
        <v>18167.810689382826</v>
      </c>
      <c r="BA22" s="110">
        <v>18207.448656845278</v>
      </c>
      <c r="BB22" s="110">
        <v>18264.673789199089</v>
      </c>
      <c r="BC22" s="110">
        <v>18305.290691155213</v>
      </c>
      <c r="BD22" s="110">
        <v>18249.479973366248</v>
      </c>
      <c r="BE22" s="110">
        <v>18681.985067619302</v>
      </c>
      <c r="BF22" s="110">
        <v>18814.52119317661</v>
      </c>
      <c r="BG22" s="110">
        <v>19525.500580756314</v>
      </c>
      <c r="BH22" s="110">
        <v>19636.461279091949</v>
      </c>
      <c r="BI22" s="110">
        <v>19642.296457963348</v>
      </c>
      <c r="BJ22" s="110">
        <v>19082.7313797036</v>
      </c>
      <c r="BK22" s="110">
        <v>19184.204164497325</v>
      </c>
      <c r="BL22" s="110">
        <v>19262.354476099248</v>
      </c>
      <c r="BM22" s="110">
        <v>19333.857950105663</v>
      </c>
      <c r="BN22" s="110">
        <v>19222.403221579389</v>
      </c>
      <c r="BO22" s="110">
        <v>19239.169089147752</v>
      </c>
      <c r="BP22" s="110">
        <v>19258.305512868032</v>
      </c>
      <c r="BQ22" s="110">
        <v>19418.445611658171</v>
      </c>
      <c r="BR22" s="110">
        <v>19553.171806923023</v>
      </c>
      <c r="BS22" s="110">
        <v>20239.983834966741</v>
      </c>
      <c r="BT22" s="110">
        <v>19980.802680364337</v>
      </c>
      <c r="BU22" s="110">
        <v>20590.879699052915</v>
      </c>
      <c r="BV22" s="110">
        <v>20830.386837363392</v>
      </c>
      <c r="BW22" s="110">
        <v>20520.052612505664</v>
      </c>
      <c r="BX22" s="110">
        <v>20285.715998960757</v>
      </c>
      <c r="BY22" s="110">
        <v>20318.727734946318</v>
      </c>
      <c r="BZ22" s="110">
        <v>20208.147386395482</v>
      </c>
    </row>
    <row r="23" spans="1:78" ht="18" customHeight="1">
      <c r="A23" s="111"/>
      <c r="B23" s="111"/>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c r="BZ23" s="113"/>
    </row>
    <row r="24" spans="1:78" ht="18" customHeight="1">
      <c r="A24" s="109"/>
      <c r="B24" s="109" t="s">
        <v>50</v>
      </c>
      <c r="C24" s="110">
        <v>1365617.8868358212</v>
      </c>
      <c r="D24" s="110">
        <v>1352899.4840214273</v>
      </c>
      <c r="E24" s="110">
        <v>1347793.6571326193</v>
      </c>
      <c r="F24" s="110">
        <v>1345907.5620222194</v>
      </c>
      <c r="G24" s="110">
        <v>1409571.0954317953</v>
      </c>
      <c r="H24" s="110">
        <v>1382124.0103554248</v>
      </c>
      <c r="I24" s="110">
        <v>1401974.9421275225</v>
      </c>
      <c r="J24" s="110">
        <v>1390782.2097556328</v>
      </c>
      <c r="K24" s="110">
        <v>1415355.9517944218</v>
      </c>
      <c r="L24" s="110">
        <v>1458048.7956527267</v>
      </c>
      <c r="M24" s="110">
        <v>1431901.7014428016</v>
      </c>
      <c r="N24" s="110">
        <v>1445319.2370927532</v>
      </c>
      <c r="O24" s="110">
        <v>1478965.3685137553</v>
      </c>
      <c r="P24" s="110">
        <v>1550497.1388212512</v>
      </c>
      <c r="Q24" s="110">
        <v>1527168.1696811719</v>
      </c>
      <c r="R24" s="110">
        <v>1546656.2380080998</v>
      </c>
      <c r="S24" s="110">
        <v>1569150.0222901902</v>
      </c>
      <c r="T24" s="110">
        <v>1606181.3</v>
      </c>
      <c r="U24" s="110">
        <v>1645107.2784188152</v>
      </c>
      <c r="V24" s="110">
        <v>1650047.9162514766</v>
      </c>
      <c r="W24" s="110">
        <v>1686367.4727960858</v>
      </c>
      <c r="X24" s="110">
        <v>1650434.5927597787</v>
      </c>
      <c r="Y24" s="110">
        <v>1741019.117012599</v>
      </c>
      <c r="Z24" s="110">
        <v>1732317.4066350746</v>
      </c>
      <c r="AA24" s="110">
        <v>1663606.6520986662</v>
      </c>
      <c r="AB24" s="110">
        <v>1709197.6267093744</v>
      </c>
      <c r="AC24" s="110">
        <v>1712098.6722167726</v>
      </c>
      <c r="AD24" s="110">
        <v>1775301.1514109641</v>
      </c>
      <c r="AE24" s="110">
        <v>1813310.0508268164</v>
      </c>
      <c r="AF24" s="110">
        <v>1840174.7528254709</v>
      </c>
      <c r="AG24" s="110">
        <v>1799573.7927370011</v>
      </c>
      <c r="AH24" s="110">
        <v>1874524.5639616877</v>
      </c>
      <c r="AI24" s="110">
        <v>1910601.5130892256</v>
      </c>
      <c r="AJ24" s="110">
        <v>1897428.0696848023</v>
      </c>
      <c r="AK24" s="110">
        <v>1955776.7928672861</v>
      </c>
      <c r="AL24" s="110">
        <v>1949478.3508074561</v>
      </c>
      <c r="AM24" s="110">
        <v>1967174.0846587676</v>
      </c>
      <c r="AN24" s="110">
        <v>1948561.2807959497</v>
      </c>
      <c r="AO24" s="110">
        <v>2020940.8212364009</v>
      </c>
      <c r="AP24" s="110">
        <v>1970590.2394716062</v>
      </c>
      <c r="AQ24" s="110">
        <v>2022264.9227077744</v>
      </c>
      <c r="AR24" s="110">
        <v>2056383.9313377992</v>
      </c>
      <c r="AS24" s="110">
        <v>2029666.2872193174</v>
      </c>
      <c r="AT24" s="110">
        <v>2010365.9614354712</v>
      </c>
      <c r="AU24" s="110">
        <v>2060400.0335260895</v>
      </c>
      <c r="AV24" s="110">
        <v>2078111.5677110201</v>
      </c>
      <c r="AW24" s="110">
        <v>2118430.869374943</v>
      </c>
      <c r="AX24" s="110">
        <v>2175975.3104783837</v>
      </c>
      <c r="AY24" s="110">
        <v>2177217.1916438555</v>
      </c>
      <c r="AZ24" s="110">
        <v>2232675.6995946588</v>
      </c>
      <c r="BA24" s="110">
        <v>2188953.4296710375</v>
      </c>
      <c r="BB24" s="110">
        <v>2271965.9639522885</v>
      </c>
      <c r="BC24" s="110">
        <v>2370603.9845756744</v>
      </c>
      <c r="BD24" s="110">
        <v>2247364.5295274374</v>
      </c>
      <c r="BE24" s="110">
        <v>2274182.9056037143</v>
      </c>
      <c r="BF24" s="110">
        <v>2267872.3273218372</v>
      </c>
      <c r="BG24" s="110">
        <v>2254975.3808080256</v>
      </c>
      <c r="BH24" s="110">
        <v>2337900.7274124711</v>
      </c>
      <c r="BI24" s="110">
        <v>2279717.5201917677</v>
      </c>
      <c r="BJ24" s="110">
        <v>2249474.5990691991</v>
      </c>
      <c r="BK24" s="110">
        <v>2270568.3370398912</v>
      </c>
      <c r="BL24" s="110">
        <v>2287619.9994801031</v>
      </c>
      <c r="BM24" s="110">
        <v>2302485.0154579836</v>
      </c>
      <c r="BN24" s="110">
        <v>2312764.8556666658</v>
      </c>
      <c r="BO24" s="110">
        <v>2369989.3155616131</v>
      </c>
      <c r="BP24" s="110">
        <v>2430856.0817813189</v>
      </c>
      <c r="BQ24" s="110">
        <v>2386896.492388831</v>
      </c>
      <c r="BR24" s="110">
        <v>2427705.6478659459</v>
      </c>
      <c r="BS24" s="110">
        <v>2559552.0937095336</v>
      </c>
      <c r="BT24" s="110">
        <v>2515206.4841877571</v>
      </c>
      <c r="BU24" s="110">
        <v>2539079.5293549676</v>
      </c>
      <c r="BV24" s="110">
        <v>2502563.2883904707</v>
      </c>
      <c r="BW24" s="110">
        <v>2587058.7072137701</v>
      </c>
      <c r="BX24" s="110">
        <v>2634726.3726376896</v>
      </c>
      <c r="BY24" s="110">
        <v>2659647.7154650358</v>
      </c>
      <c r="BZ24" s="110">
        <v>2661117.747664772</v>
      </c>
    </row>
    <row r="25" spans="1:78" ht="17.399999999999999" thickBot="1">
      <c r="A25" s="117"/>
      <c r="B25" s="117"/>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c r="BC25" s="118"/>
      <c r="BD25" s="118"/>
      <c r="BE25" s="118"/>
      <c r="BF25" s="118"/>
      <c r="BG25" s="118"/>
      <c r="BH25" s="118"/>
      <c r="BI25" s="118"/>
      <c r="BJ25" s="118"/>
      <c r="BK25" s="118"/>
      <c r="BL25" s="118"/>
      <c r="BM25" s="118"/>
      <c r="BN25" s="118"/>
      <c r="BO25" s="118"/>
      <c r="BP25" s="118"/>
      <c r="BQ25" s="118"/>
      <c r="BR25" s="118"/>
      <c r="BS25" s="118"/>
      <c r="BT25" s="118"/>
      <c r="BU25" s="118"/>
      <c r="BV25" s="118"/>
      <c r="BW25" s="118"/>
      <c r="BX25" s="118"/>
      <c r="BY25" s="118"/>
      <c r="BZ25" s="118"/>
    </row>
    <row r="26" spans="1:78" ht="18" hidden="1" customHeight="1" thickTop="1">
      <c r="A26" s="119"/>
      <c r="B26" s="119"/>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row>
    <row r="27" spans="1:78" ht="19.8" thickTop="1">
      <c r="A27" s="121"/>
      <c r="B27" s="121"/>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row>
    <row r="28" spans="1:78" ht="19.8" thickBot="1">
      <c r="A28" s="122"/>
      <c r="B28" s="122"/>
      <c r="C28" s="123"/>
      <c r="D28" s="123"/>
      <c r="E28" s="123"/>
      <c r="F28" s="123"/>
      <c r="G28" s="123"/>
      <c r="H28" s="123"/>
      <c r="I28" s="123"/>
      <c r="J28" s="123"/>
      <c r="K28" s="123"/>
      <c r="S28" s="103"/>
      <c r="X28" s="103"/>
      <c r="AE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U28" s="103"/>
      <c r="BX28" s="103"/>
      <c r="BY28" s="103"/>
      <c r="BZ28" s="103" t="s">
        <v>70</v>
      </c>
    </row>
    <row r="29" spans="1:78" ht="24" customHeight="1" thickTop="1" thickBot="1">
      <c r="A29" s="104" t="s">
        <v>71</v>
      </c>
      <c r="B29" s="104" t="s">
        <v>120</v>
      </c>
      <c r="C29" s="105">
        <v>43374</v>
      </c>
      <c r="D29" s="105">
        <v>43405</v>
      </c>
      <c r="E29" s="105">
        <v>43435</v>
      </c>
      <c r="F29" s="105">
        <v>43466</v>
      </c>
      <c r="G29" s="105">
        <v>43497</v>
      </c>
      <c r="H29" s="105">
        <v>43525</v>
      </c>
      <c r="I29" s="105">
        <v>43556</v>
      </c>
      <c r="J29" s="105">
        <v>43586</v>
      </c>
      <c r="K29" s="105">
        <v>43617</v>
      </c>
      <c r="L29" s="105">
        <v>43647</v>
      </c>
      <c r="M29" s="105">
        <v>43678</v>
      </c>
      <c r="N29" s="105">
        <v>43709</v>
      </c>
      <c r="O29" s="105">
        <v>43739</v>
      </c>
      <c r="P29" s="105">
        <v>43770</v>
      </c>
      <c r="Q29" s="105">
        <v>43800</v>
      </c>
      <c r="R29" s="105">
        <v>43831</v>
      </c>
      <c r="S29" s="106" t="s">
        <v>73</v>
      </c>
      <c r="T29" s="106" t="s">
        <v>74</v>
      </c>
      <c r="U29" s="106" t="s">
        <v>75</v>
      </c>
      <c r="V29" s="106" t="s">
        <v>76</v>
      </c>
      <c r="W29" s="106" t="s">
        <v>77</v>
      </c>
      <c r="X29" s="106" t="s">
        <v>78</v>
      </c>
      <c r="Y29" s="106" t="s">
        <v>79</v>
      </c>
      <c r="Z29" s="106" t="s">
        <v>80</v>
      </c>
      <c r="AA29" s="106" t="s">
        <v>81</v>
      </c>
      <c r="AB29" s="106" t="s">
        <v>82</v>
      </c>
      <c r="AC29" s="106" t="s">
        <v>83</v>
      </c>
      <c r="AD29" s="106" t="s">
        <v>84</v>
      </c>
      <c r="AE29" s="106" t="s">
        <v>85</v>
      </c>
      <c r="AF29" s="106" t="s">
        <v>121</v>
      </c>
      <c r="AG29" s="106" t="s">
        <v>122</v>
      </c>
      <c r="AH29" s="106" t="s">
        <v>123</v>
      </c>
      <c r="AI29" s="106" t="s">
        <v>89</v>
      </c>
      <c r="AJ29" s="106" t="s">
        <v>90</v>
      </c>
      <c r="AK29" s="106" t="s">
        <v>91</v>
      </c>
      <c r="AL29" s="106" t="s">
        <v>124</v>
      </c>
      <c r="AM29" s="106" t="s">
        <v>93</v>
      </c>
      <c r="AN29" s="106" t="s">
        <v>94</v>
      </c>
      <c r="AO29" s="106" t="s">
        <v>95</v>
      </c>
      <c r="AP29" s="106" t="s">
        <v>96</v>
      </c>
      <c r="AQ29" s="106">
        <v>44593</v>
      </c>
      <c r="AR29" s="106">
        <v>44621</v>
      </c>
      <c r="AS29" s="106">
        <v>44652</v>
      </c>
      <c r="AT29" s="106">
        <v>44682</v>
      </c>
      <c r="AU29" s="106">
        <v>44713</v>
      </c>
      <c r="AV29" s="106">
        <v>44743</v>
      </c>
      <c r="AW29" s="106">
        <v>44774</v>
      </c>
      <c r="AX29" s="106">
        <v>44805</v>
      </c>
      <c r="AY29" s="106">
        <v>44835</v>
      </c>
      <c r="AZ29" s="106">
        <v>44866</v>
      </c>
      <c r="BA29" s="106">
        <v>44896</v>
      </c>
      <c r="BB29" s="106">
        <v>44927</v>
      </c>
      <c r="BC29" s="106">
        <v>44958</v>
      </c>
      <c r="BD29" s="106">
        <v>44986</v>
      </c>
      <c r="BE29" s="106" t="s">
        <v>97</v>
      </c>
      <c r="BF29" s="106">
        <v>45047</v>
      </c>
      <c r="BG29" s="106">
        <v>45078</v>
      </c>
      <c r="BH29" s="106">
        <v>45108</v>
      </c>
      <c r="BI29" s="106">
        <v>45139</v>
      </c>
      <c r="BJ29" s="106">
        <v>45170</v>
      </c>
      <c r="BK29" s="106">
        <v>45200</v>
      </c>
      <c r="BL29" s="106">
        <v>45231</v>
      </c>
      <c r="BM29" s="106">
        <v>45261</v>
      </c>
      <c r="BN29" s="106">
        <v>45292</v>
      </c>
      <c r="BO29" s="106">
        <v>45323</v>
      </c>
      <c r="BP29" s="106">
        <v>45352</v>
      </c>
      <c r="BQ29" s="106">
        <v>45383</v>
      </c>
      <c r="BR29" s="106">
        <v>45413</v>
      </c>
      <c r="BS29" s="106">
        <f>BS3</f>
        <v>45444</v>
      </c>
      <c r="BT29" s="106">
        <f>BT3</f>
        <v>45474</v>
      </c>
      <c r="BU29" s="106">
        <v>45505</v>
      </c>
      <c r="BV29" s="106">
        <v>45536</v>
      </c>
      <c r="BW29" s="106">
        <v>45566</v>
      </c>
      <c r="BX29" s="106">
        <v>45597</v>
      </c>
      <c r="BY29" s="106">
        <v>45627</v>
      </c>
      <c r="BZ29" s="106">
        <v>45658</v>
      </c>
    </row>
    <row r="30" spans="1:78" ht="18" customHeight="1" thickTop="1">
      <c r="A30" s="111"/>
      <c r="B30" s="124"/>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row>
    <row r="31" spans="1:78" ht="18" customHeight="1">
      <c r="A31" s="109" t="s">
        <v>125</v>
      </c>
      <c r="B31" s="109" t="s">
        <v>126</v>
      </c>
      <c r="C31" s="110">
        <v>1003466.3580728481</v>
      </c>
      <c r="D31" s="110">
        <v>985825.42911876226</v>
      </c>
      <c r="E31" s="110">
        <v>993369.63823581871</v>
      </c>
      <c r="F31" s="110">
        <v>985565.37924373988</v>
      </c>
      <c r="G31" s="110">
        <v>1053179.7089023883</v>
      </c>
      <c r="H31" s="110">
        <v>1009110.9752867478</v>
      </c>
      <c r="I31" s="110">
        <v>1035201.4607954381</v>
      </c>
      <c r="J31" s="110">
        <v>1026121.6099641048</v>
      </c>
      <c r="K31" s="110">
        <v>1030371.0829183606</v>
      </c>
      <c r="L31" s="110">
        <v>1064072.370818259</v>
      </c>
      <c r="M31" s="110">
        <v>1043539.6086825189</v>
      </c>
      <c r="N31" s="110">
        <v>1055813.5645698449</v>
      </c>
      <c r="O31" s="110">
        <v>1100337.7640602475</v>
      </c>
      <c r="P31" s="110">
        <v>1164628.4610824005</v>
      </c>
      <c r="Q31" s="110">
        <v>1148426.0217205626</v>
      </c>
      <c r="R31" s="110">
        <v>1163870.4374500378</v>
      </c>
      <c r="S31" s="110">
        <v>1186540.9297861627</v>
      </c>
      <c r="T31" s="110">
        <v>1198205.4218182403</v>
      </c>
      <c r="U31" s="110">
        <v>1203806.418329777</v>
      </c>
      <c r="V31" s="110">
        <v>1212952.0876573164</v>
      </c>
      <c r="W31" s="110">
        <v>1238594.9601729973</v>
      </c>
      <c r="X31" s="110">
        <v>1209835.2488311327</v>
      </c>
      <c r="Y31" s="110">
        <v>1299599.0469368689</v>
      </c>
      <c r="Z31" s="110">
        <v>1293559.1728604105</v>
      </c>
      <c r="AA31" s="110">
        <v>1241999.2029383248</v>
      </c>
      <c r="AB31" s="110">
        <v>1284614.958036182</v>
      </c>
      <c r="AC31" s="110">
        <v>1297597.480225516</v>
      </c>
      <c r="AD31" s="110">
        <v>1350604.0030924445</v>
      </c>
      <c r="AE31" s="110">
        <v>1377236.757756907</v>
      </c>
      <c r="AF31" s="110">
        <v>1403420.9892368205</v>
      </c>
      <c r="AG31" s="110">
        <v>1371249.8312604974</v>
      </c>
      <c r="AH31" s="110">
        <v>1448793.8960295466</v>
      </c>
      <c r="AI31" s="110">
        <v>1465410.2477605103</v>
      </c>
      <c r="AJ31" s="110">
        <v>1457975.7331020078</v>
      </c>
      <c r="AK31" s="110">
        <v>1505497.7463221201</v>
      </c>
      <c r="AL31" s="110">
        <v>1537414.3903610837</v>
      </c>
      <c r="AM31" s="110">
        <v>1541580.9760342427</v>
      </c>
      <c r="AN31" s="110">
        <v>1521911.0400298734</v>
      </c>
      <c r="AO31" s="110">
        <v>1574122.8787381533</v>
      </c>
      <c r="AP31" s="110">
        <v>1516174.4287989871</v>
      </c>
      <c r="AQ31" s="110">
        <v>1571797.8519995792</v>
      </c>
      <c r="AR31" s="110">
        <v>1604252.9804771501</v>
      </c>
      <c r="AS31" s="110">
        <v>1584985.4431441417</v>
      </c>
      <c r="AT31" s="110">
        <v>1563577.0785084418</v>
      </c>
      <c r="AU31" s="110">
        <v>1588626.2004023748</v>
      </c>
      <c r="AV31" s="110">
        <v>1591592.8479578185</v>
      </c>
      <c r="AW31" s="110">
        <v>1605672.8353683923</v>
      </c>
      <c r="AX31" s="110">
        <v>1637869.7902066852</v>
      </c>
      <c r="AY31" s="110">
        <v>1626898.886615742</v>
      </c>
      <c r="AZ31" s="110">
        <v>1683637.7270129609</v>
      </c>
      <c r="BA31" s="110">
        <v>1666646.1169471408</v>
      </c>
      <c r="BB31" s="110">
        <v>1711450.5421716135</v>
      </c>
      <c r="BC31" s="110">
        <v>1761686.0335959813</v>
      </c>
      <c r="BD31" s="110">
        <v>1710043.7846744575</v>
      </c>
      <c r="BE31" s="110">
        <v>1719278.274043988</v>
      </c>
      <c r="BF31" s="110">
        <v>1716093.603613728</v>
      </c>
      <c r="BG31" s="110">
        <v>1704551.4206578953</v>
      </c>
      <c r="BH31" s="110">
        <v>1780256.9726022</v>
      </c>
      <c r="BI31" s="110">
        <v>1703506.965399561</v>
      </c>
      <c r="BJ31" s="110">
        <v>1713257.8879787889</v>
      </c>
      <c r="BK31" s="110">
        <v>1703379.7893370544</v>
      </c>
      <c r="BL31" s="110">
        <v>1724509.3161289955</v>
      </c>
      <c r="BM31" s="110">
        <v>1758050.730463403</v>
      </c>
      <c r="BN31" s="110">
        <v>1781834.2372022325</v>
      </c>
      <c r="BO31" s="110">
        <v>1830617.2420883139</v>
      </c>
      <c r="BP31" s="110">
        <v>1861781.2510911988</v>
      </c>
      <c r="BQ31" s="110">
        <v>1816288.8299439938</v>
      </c>
      <c r="BR31" s="110">
        <v>1845443.2841509359</v>
      </c>
      <c r="BS31" s="110">
        <v>1962702.1600959133</v>
      </c>
      <c r="BT31" s="110">
        <v>1932801.4425101287</v>
      </c>
      <c r="BU31" s="110">
        <v>1941956.1246121766</v>
      </c>
      <c r="BV31" s="110">
        <v>1909351.5295637464</v>
      </c>
      <c r="BW31" s="110">
        <v>1970606.6576297083</v>
      </c>
      <c r="BX31" s="110">
        <v>1992827.7610664368</v>
      </c>
      <c r="BY31" s="110">
        <v>2040574.9205545618</v>
      </c>
      <c r="BZ31" s="110">
        <v>2034745.2526630512</v>
      </c>
    </row>
    <row r="32" spans="1:78" ht="18" customHeight="1">
      <c r="A32" s="111" t="s">
        <v>127</v>
      </c>
      <c r="B32" s="111" t="s">
        <v>128</v>
      </c>
      <c r="C32" s="113">
        <v>684016.11894296249</v>
      </c>
      <c r="D32" s="113">
        <v>682378.04571106599</v>
      </c>
      <c r="E32" s="113">
        <v>690891.10797815153</v>
      </c>
      <c r="F32" s="113">
        <v>683455.39443433646</v>
      </c>
      <c r="G32" s="113">
        <v>734607.71920019027</v>
      </c>
      <c r="H32" s="113">
        <v>713130.30463240796</v>
      </c>
      <c r="I32" s="113">
        <v>732804.11482553033</v>
      </c>
      <c r="J32" s="113">
        <v>725006.83099447738</v>
      </c>
      <c r="K32" s="113">
        <v>725875.24979446107</v>
      </c>
      <c r="L32" s="113">
        <v>746384.07412294135</v>
      </c>
      <c r="M32" s="113">
        <v>735631.1107674815</v>
      </c>
      <c r="N32" s="113">
        <v>731605.02390251122</v>
      </c>
      <c r="O32" s="113">
        <v>770243.14127152518</v>
      </c>
      <c r="P32" s="113">
        <v>836476.11776609824</v>
      </c>
      <c r="Q32" s="113">
        <v>815485.01336853555</v>
      </c>
      <c r="R32" s="113">
        <v>822451.47965343355</v>
      </c>
      <c r="S32" s="113">
        <v>841107.24794872652</v>
      </c>
      <c r="T32" s="113">
        <v>870101.32714155549</v>
      </c>
      <c r="U32" s="113">
        <v>885748.23622033582</v>
      </c>
      <c r="V32" s="113">
        <v>887641.56076104497</v>
      </c>
      <c r="W32" s="113">
        <v>909407.36061140278</v>
      </c>
      <c r="X32" s="113">
        <v>883729.07255011238</v>
      </c>
      <c r="Y32" s="113">
        <v>980849.72483544645</v>
      </c>
      <c r="Z32" s="113">
        <v>946543.53277816495</v>
      </c>
      <c r="AA32" s="113">
        <v>921364.93943594652</v>
      </c>
      <c r="AB32" s="113">
        <v>954684.68506130739</v>
      </c>
      <c r="AC32" s="113">
        <v>950398.87402759143</v>
      </c>
      <c r="AD32" s="113">
        <v>1007112.6728638929</v>
      </c>
      <c r="AE32" s="113">
        <v>1015434.695668649</v>
      </c>
      <c r="AF32" s="113">
        <v>1044998.1454919098</v>
      </c>
      <c r="AG32" s="113">
        <v>1014626.5152618177</v>
      </c>
      <c r="AH32" s="113">
        <v>1077278.9773685916</v>
      </c>
      <c r="AI32" s="113">
        <v>1097509.3418378225</v>
      </c>
      <c r="AJ32" s="113">
        <v>1090209.9288943661</v>
      </c>
      <c r="AK32" s="113">
        <v>1121843.497728613</v>
      </c>
      <c r="AL32" s="113">
        <v>1144326.4261812151</v>
      </c>
      <c r="AM32" s="113">
        <v>1151648.9093914253</v>
      </c>
      <c r="AN32" s="113">
        <v>1150657.8782428182</v>
      </c>
      <c r="AO32" s="113">
        <v>1193254.334872172</v>
      </c>
      <c r="AP32" s="113">
        <v>1150968.7398866145</v>
      </c>
      <c r="AQ32" s="113">
        <v>1200947.8359743452</v>
      </c>
      <c r="AR32" s="113">
        <v>1224556.0029449824</v>
      </c>
      <c r="AS32" s="113">
        <v>1230058.5657656603</v>
      </c>
      <c r="AT32" s="113">
        <v>1208836.8899762407</v>
      </c>
      <c r="AU32" s="113">
        <v>1204889.8556838133</v>
      </c>
      <c r="AV32" s="113">
        <v>1207946.9512709205</v>
      </c>
      <c r="AW32" s="113">
        <v>1210471.2291564534</v>
      </c>
      <c r="AX32" s="113">
        <v>1224629.9512922417</v>
      </c>
      <c r="AY32" s="113">
        <v>1206105.9608079032</v>
      </c>
      <c r="AZ32" s="113">
        <v>1221899.8589617598</v>
      </c>
      <c r="BA32" s="113">
        <v>1147797.2546504354</v>
      </c>
      <c r="BB32" s="113">
        <v>1204937.3283249417</v>
      </c>
      <c r="BC32" s="113">
        <v>1229165.8624704415</v>
      </c>
      <c r="BD32" s="113">
        <v>1173312.4148411974</v>
      </c>
      <c r="BE32" s="113">
        <v>1182618.4998079021</v>
      </c>
      <c r="BF32" s="113">
        <v>1154497.7084942027</v>
      </c>
      <c r="BG32" s="113">
        <v>1150443.2319674327</v>
      </c>
      <c r="BH32" s="113">
        <v>1209454.7665059003</v>
      </c>
      <c r="BI32" s="113">
        <v>1130520.7734147378</v>
      </c>
      <c r="BJ32" s="113">
        <v>1121727.4620558929</v>
      </c>
      <c r="BK32" s="113">
        <v>1089373.2226256523</v>
      </c>
      <c r="BL32" s="113">
        <v>1107211.7619308673</v>
      </c>
      <c r="BM32" s="113">
        <v>1114659.1235686622</v>
      </c>
      <c r="BN32" s="113">
        <v>1137254.3213362226</v>
      </c>
      <c r="BO32" s="113">
        <v>1192732.9993301076</v>
      </c>
      <c r="BP32" s="113">
        <v>1236876.9154643745</v>
      </c>
      <c r="BQ32" s="113">
        <v>1164873.4363596963</v>
      </c>
      <c r="BR32" s="113">
        <v>1175453.5510663595</v>
      </c>
      <c r="BS32" s="113">
        <v>1232698.6966481302</v>
      </c>
      <c r="BT32" s="113">
        <v>1214840.1693720042</v>
      </c>
      <c r="BU32" s="113">
        <v>1204515.5434891905</v>
      </c>
      <c r="BV32" s="113">
        <v>1196815.1213399568</v>
      </c>
      <c r="BW32" s="113">
        <v>1222125.1396982553</v>
      </c>
      <c r="BX32" s="113">
        <v>1251705.0981878999</v>
      </c>
      <c r="BY32" s="113">
        <v>1271042.5955517604</v>
      </c>
      <c r="BZ32" s="113">
        <v>1268361.3361474425</v>
      </c>
    </row>
    <row r="33" spans="1:78" ht="18" customHeight="1">
      <c r="A33" s="111" t="s">
        <v>129</v>
      </c>
      <c r="B33" s="111" t="s">
        <v>130</v>
      </c>
      <c r="C33" s="113">
        <v>319450.23912988557</v>
      </c>
      <c r="D33" s="113">
        <v>303447.38340769592</v>
      </c>
      <c r="E33" s="113">
        <v>302478.53025766718</v>
      </c>
      <c r="F33" s="113">
        <v>302109.98480940354</v>
      </c>
      <c r="G33" s="113">
        <v>318571.98970219807</v>
      </c>
      <c r="H33" s="113">
        <v>295980.67065433983</v>
      </c>
      <c r="I33" s="113">
        <v>302397.34596990753</v>
      </c>
      <c r="J33" s="113">
        <v>301114.7789696274</v>
      </c>
      <c r="K33" s="113">
        <v>304495.83312389982</v>
      </c>
      <c r="L33" s="113">
        <v>317688.29669531749</v>
      </c>
      <c r="M33" s="113">
        <v>307908.4979150375</v>
      </c>
      <c r="N33" s="113">
        <v>324208.54066733358</v>
      </c>
      <c r="O33" s="113">
        <v>330094.62278872228</v>
      </c>
      <c r="P33" s="113">
        <v>328152.34331630234</v>
      </c>
      <c r="Q33" s="113">
        <v>332941.00835202687</v>
      </c>
      <c r="R33" s="113">
        <v>341418.95779660426</v>
      </c>
      <c r="S33" s="113">
        <v>345433.68183743628</v>
      </c>
      <c r="T33" s="113">
        <v>328104.09467668447</v>
      </c>
      <c r="U33" s="113">
        <v>318058.18210944097</v>
      </c>
      <c r="V33" s="113">
        <v>325310.52689627139</v>
      </c>
      <c r="W33" s="113">
        <v>329187.59956159454</v>
      </c>
      <c r="X33" s="113">
        <v>326106.17628101975</v>
      </c>
      <c r="Y33" s="113">
        <v>318749.32210142264</v>
      </c>
      <c r="Z33" s="113">
        <v>347015.64008224534</v>
      </c>
      <c r="AA33" s="113">
        <v>320634.26350237842</v>
      </c>
      <c r="AB33" s="113">
        <v>329930.27297487471</v>
      </c>
      <c r="AC33" s="113">
        <v>347198.60619792453</v>
      </c>
      <c r="AD33" s="113">
        <v>343491.33022855176</v>
      </c>
      <c r="AE33" s="113">
        <v>361802.0620882581</v>
      </c>
      <c r="AF33" s="113">
        <v>358422.84374491125</v>
      </c>
      <c r="AG33" s="113">
        <v>356623.31599867973</v>
      </c>
      <c r="AH33" s="113">
        <v>371514.91866095521</v>
      </c>
      <c r="AI33" s="113">
        <v>367900.90592268785</v>
      </c>
      <c r="AJ33" s="113">
        <v>367765.80420764151</v>
      </c>
      <c r="AK33" s="113">
        <v>383654.24859350728</v>
      </c>
      <c r="AL33" s="113">
        <v>393087.96417986852</v>
      </c>
      <c r="AM33" s="113">
        <v>389932.06664281723</v>
      </c>
      <c r="AN33" s="113">
        <v>371253.16178705532</v>
      </c>
      <c r="AO33" s="113">
        <v>380868.5438659818</v>
      </c>
      <c r="AP33" s="113">
        <v>365205.68891237263</v>
      </c>
      <c r="AQ33" s="113">
        <v>370850.01602523413</v>
      </c>
      <c r="AR33" s="113">
        <v>379696.97753216804</v>
      </c>
      <c r="AS33" s="113">
        <v>354926.87737848167</v>
      </c>
      <c r="AT33" s="113">
        <v>354740.1885322007</v>
      </c>
      <c r="AU33" s="113">
        <v>383736.34471856162</v>
      </c>
      <c r="AV33" s="113">
        <v>383645.89668689825</v>
      </c>
      <c r="AW33" s="113">
        <v>395201.60621193907</v>
      </c>
      <c r="AX33" s="113">
        <v>413239.83891444333</v>
      </c>
      <c r="AY33" s="113">
        <v>420792.92580783874</v>
      </c>
      <c r="AZ33" s="113">
        <v>461737.86805120145</v>
      </c>
      <c r="BA33" s="113">
        <v>518848.8622967056</v>
      </c>
      <c r="BB33" s="113">
        <v>506513.21384667204</v>
      </c>
      <c r="BC33" s="113">
        <v>532520.17112553993</v>
      </c>
      <c r="BD33" s="113">
        <v>536731.36983325984</v>
      </c>
      <c r="BE33" s="113">
        <v>536659.77423608582</v>
      </c>
      <c r="BF33" s="113">
        <v>561595.89511952526</v>
      </c>
      <c r="BG33" s="113">
        <v>554108.1886904625</v>
      </c>
      <c r="BH33" s="113">
        <v>570802.20609630004</v>
      </c>
      <c r="BI33" s="113">
        <v>572986.19198482332</v>
      </c>
      <c r="BJ33" s="113">
        <v>591530.42592289601</v>
      </c>
      <c r="BK33" s="113">
        <v>614006.56671140215</v>
      </c>
      <c r="BL33" s="113">
        <v>617297.55419812805</v>
      </c>
      <c r="BM33" s="113">
        <v>643391.60689474083</v>
      </c>
      <c r="BN33" s="113">
        <v>644579.91586601012</v>
      </c>
      <c r="BO33" s="113">
        <v>637884.24275820644</v>
      </c>
      <c r="BP33" s="113">
        <v>624904.33562682406</v>
      </c>
      <c r="BQ33" s="113">
        <v>651415.39358429785</v>
      </c>
      <c r="BR33" s="113">
        <v>669989.73308457632</v>
      </c>
      <c r="BS33" s="113">
        <v>730003.46344778291</v>
      </c>
      <c r="BT33" s="113">
        <v>717961.27313812426</v>
      </c>
      <c r="BU33" s="113">
        <v>737440.58112298651</v>
      </c>
      <c r="BV33" s="113">
        <v>712536.40822378965</v>
      </c>
      <c r="BW33" s="113">
        <v>748481.51793145295</v>
      </c>
      <c r="BX33" s="113">
        <v>741122.66287853708</v>
      </c>
      <c r="BY33" s="113">
        <v>769532.32500280126</v>
      </c>
      <c r="BZ33" s="113">
        <v>766383.91651560878</v>
      </c>
    </row>
    <row r="34" spans="1:78" ht="18" customHeight="1">
      <c r="A34" s="111"/>
      <c r="B34" s="111"/>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row>
    <row r="35" spans="1:78" ht="18" customHeight="1">
      <c r="A35" s="109" t="s">
        <v>131</v>
      </c>
      <c r="B35" s="109" t="s">
        <v>107</v>
      </c>
      <c r="C35" s="110">
        <v>10396.875698402895</v>
      </c>
      <c r="D35" s="110">
        <v>10472.513971288818</v>
      </c>
      <c r="E35" s="110">
        <v>9552.8629273608403</v>
      </c>
      <c r="F35" s="110">
        <v>13987.50867411193</v>
      </c>
      <c r="G35" s="110">
        <v>13862.469159942078</v>
      </c>
      <c r="H35" s="110">
        <v>14163.428913594504</v>
      </c>
      <c r="I35" s="110">
        <v>14708.977414611722</v>
      </c>
      <c r="J35" s="110">
        <v>14942.4576806799</v>
      </c>
      <c r="K35" s="110">
        <v>15062.803368544977</v>
      </c>
      <c r="L35" s="110">
        <v>15026.021519396279</v>
      </c>
      <c r="M35" s="110">
        <v>14959.982031542395</v>
      </c>
      <c r="N35" s="110">
        <v>15120.636000181921</v>
      </c>
      <c r="O35" s="110">
        <v>15280.012605387969</v>
      </c>
      <c r="P35" s="110">
        <v>15447.164900141179</v>
      </c>
      <c r="Q35" s="110">
        <v>17015.682745620466</v>
      </c>
      <c r="R35" s="110">
        <v>17069.105568815172</v>
      </c>
      <c r="S35" s="110">
        <v>17096.525482945803</v>
      </c>
      <c r="T35" s="110">
        <v>16124.172714863298</v>
      </c>
      <c r="U35" s="110">
        <v>16212.858535886307</v>
      </c>
      <c r="V35" s="110">
        <v>16100.745294959024</v>
      </c>
      <c r="W35" s="110">
        <v>16874.40861594228</v>
      </c>
      <c r="X35" s="110">
        <v>17056.301030099683</v>
      </c>
      <c r="Y35" s="110">
        <v>17100.396193503762</v>
      </c>
      <c r="Z35" s="110">
        <v>16913.578328091779</v>
      </c>
      <c r="AA35" s="110">
        <v>16903.670228602685</v>
      </c>
      <c r="AB35" s="110">
        <v>16654.533657206321</v>
      </c>
      <c r="AC35" s="110">
        <v>16264.041633131037</v>
      </c>
      <c r="AD35" s="110">
        <v>16408.554026230264</v>
      </c>
      <c r="AE35" s="110">
        <v>16221.468650547791</v>
      </c>
      <c r="AF35" s="110">
        <v>16503.915965674823</v>
      </c>
      <c r="AG35" s="110">
        <v>16455.038241147897</v>
      </c>
      <c r="AH35" s="110">
        <v>16482.822912366399</v>
      </c>
      <c r="AI35" s="110">
        <v>17087.44599870186</v>
      </c>
      <c r="AJ35" s="110">
        <v>17042.038238085748</v>
      </c>
      <c r="AK35" s="110">
        <v>16938.245741903298</v>
      </c>
      <c r="AL35" s="110">
        <v>16800.648193319186</v>
      </c>
      <c r="AM35" s="110">
        <v>16775.783152260639</v>
      </c>
      <c r="AN35" s="110">
        <v>16709.497512591879</v>
      </c>
      <c r="AO35" s="110">
        <v>16647.926400379903</v>
      </c>
      <c r="AP35" s="110">
        <v>16889.070895970464</v>
      </c>
      <c r="AQ35" s="110">
        <v>16894.960055143179</v>
      </c>
      <c r="AR35" s="110">
        <v>17092.399380392508</v>
      </c>
      <c r="AS35" s="110">
        <v>16333.00151408547</v>
      </c>
      <c r="AT35" s="110">
        <v>16570.907792896134</v>
      </c>
      <c r="AU35" s="110">
        <v>16887.17377153182</v>
      </c>
      <c r="AV35" s="110">
        <v>16824.83903409652</v>
      </c>
      <c r="AW35" s="110">
        <v>16122.180782663847</v>
      </c>
      <c r="AX35" s="110">
        <v>16465.319542456728</v>
      </c>
      <c r="AY35" s="110">
        <v>16293.840328382001</v>
      </c>
      <c r="AZ35" s="110">
        <v>15989.194934705469</v>
      </c>
      <c r="BA35" s="110">
        <v>16382.387070333913</v>
      </c>
      <c r="BB35" s="110">
        <v>16734.979646386804</v>
      </c>
      <c r="BC35" s="110">
        <v>16665.79343812299</v>
      </c>
      <c r="BD35" s="110">
        <v>23070.148766669576</v>
      </c>
      <c r="BE35" s="110">
        <v>36451.866097709761</v>
      </c>
      <c r="BF35" s="110">
        <v>37381.143995305298</v>
      </c>
      <c r="BG35" s="110">
        <v>37375.750023185494</v>
      </c>
      <c r="BH35" s="110">
        <v>37687.912741891676</v>
      </c>
      <c r="BI35" s="110">
        <v>37280.08697086772</v>
      </c>
      <c r="BJ35" s="110">
        <v>36324.698461685752</v>
      </c>
      <c r="BK35" s="110">
        <v>36910.751850433029</v>
      </c>
      <c r="BL35" s="110">
        <v>36698.79903400426</v>
      </c>
      <c r="BM35" s="110">
        <v>37645.275294166495</v>
      </c>
      <c r="BN35" s="110">
        <v>38870.551066550877</v>
      </c>
      <c r="BO35" s="110">
        <v>39154.368257059003</v>
      </c>
      <c r="BP35" s="110">
        <v>40503.898898770967</v>
      </c>
      <c r="BQ35" s="110">
        <v>40082.138829118499</v>
      </c>
      <c r="BR35" s="110">
        <v>39964.047947823703</v>
      </c>
      <c r="BS35" s="110">
        <v>40757.667843131188</v>
      </c>
      <c r="BT35" s="110">
        <v>40502.976237630493</v>
      </c>
      <c r="BU35" s="110">
        <v>40441.643948541001</v>
      </c>
      <c r="BV35" s="110">
        <v>40119.845895265848</v>
      </c>
      <c r="BW35" s="110">
        <v>39929.936365325091</v>
      </c>
      <c r="BX35" s="110">
        <v>40057.914407062708</v>
      </c>
      <c r="BY35" s="110">
        <v>39760.466629341958</v>
      </c>
      <c r="BZ35" s="110">
        <v>39843.388953848669</v>
      </c>
    </row>
    <row r="36" spans="1:78" ht="18" customHeight="1">
      <c r="A36" s="111"/>
      <c r="B36" s="111"/>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row>
    <row r="37" spans="1:78" ht="18" customHeight="1">
      <c r="A37" s="109" t="s">
        <v>132</v>
      </c>
      <c r="B37" s="109" t="s">
        <v>109</v>
      </c>
      <c r="C37" s="110">
        <v>138686.41134619206</v>
      </c>
      <c r="D37" s="110">
        <v>139939.762859062</v>
      </c>
      <c r="E37" s="110">
        <v>138215.13703439353</v>
      </c>
      <c r="F37" s="110">
        <v>138839.25534205005</v>
      </c>
      <c r="G37" s="110">
        <v>132963.92811812891</v>
      </c>
      <c r="H37" s="110">
        <v>141378.93299931596</v>
      </c>
      <c r="I37" s="110">
        <v>134742.84316092852</v>
      </c>
      <c r="J37" s="110">
        <v>128484.29869788558</v>
      </c>
      <c r="K37" s="110">
        <v>149602.96541626702</v>
      </c>
      <c r="L37" s="110">
        <v>146552.63785548275</v>
      </c>
      <c r="M37" s="110">
        <v>150093.02527221362</v>
      </c>
      <c r="N37" s="110">
        <v>152632.10169356837</v>
      </c>
      <c r="O37" s="110">
        <v>145443.19904246111</v>
      </c>
      <c r="P37" s="110">
        <v>147936.54823418125</v>
      </c>
      <c r="Q37" s="110">
        <v>146043.20855930113</v>
      </c>
      <c r="R37" s="110">
        <v>147009.44332419502</v>
      </c>
      <c r="S37" s="110">
        <v>143405.48763154136</v>
      </c>
      <c r="T37" s="110">
        <v>160364.31880343828</v>
      </c>
      <c r="U37" s="110">
        <v>185421.66517849173</v>
      </c>
      <c r="V37" s="110">
        <v>179417.44781692783</v>
      </c>
      <c r="W37" s="110">
        <v>182515.64472524228</v>
      </c>
      <c r="X37" s="110">
        <v>177189.80801213961</v>
      </c>
      <c r="Y37" s="110">
        <v>173268.27627573922</v>
      </c>
      <c r="Z37" s="110">
        <v>159553.83282579115</v>
      </c>
      <c r="AA37" s="110">
        <v>151206.4401817577</v>
      </c>
      <c r="AB37" s="110">
        <v>145580.02421794005</v>
      </c>
      <c r="AC37" s="110">
        <v>144427.01910085219</v>
      </c>
      <c r="AD37" s="110">
        <v>152334.79733372852</v>
      </c>
      <c r="AE37" s="110">
        <v>160018.34789737646</v>
      </c>
      <c r="AF37" s="110">
        <v>157684.46774648846</v>
      </c>
      <c r="AG37" s="110">
        <v>151076.79913641003</v>
      </c>
      <c r="AH37" s="110">
        <v>141875.43885198981</v>
      </c>
      <c r="AI37" s="110">
        <v>157885.89576674532</v>
      </c>
      <c r="AJ37" s="110">
        <v>154184.7443083892</v>
      </c>
      <c r="AK37" s="110">
        <v>163697.9465848032</v>
      </c>
      <c r="AL37" s="110">
        <v>125650.65566076699</v>
      </c>
      <c r="AM37" s="110">
        <v>140168.23593797052</v>
      </c>
      <c r="AN37" s="110">
        <v>131465.6728857547</v>
      </c>
      <c r="AO37" s="110">
        <v>157216.69182422655</v>
      </c>
      <c r="AP37" s="110">
        <v>157950.20061403728</v>
      </c>
      <c r="AQ37" s="110">
        <v>155705.83894823308</v>
      </c>
      <c r="AR37" s="110">
        <v>151851.65784305477</v>
      </c>
      <c r="AS37" s="110">
        <v>148970.14400175901</v>
      </c>
      <c r="AT37" s="110">
        <v>150798.869737776</v>
      </c>
      <c r="AU37" s="110">
        <v>177810.47810124196</v>
      </c>
      <c r="AV37" s="110">
        <v>183216.84389900166</v>
      </c>
      <c r="AW37" s="110">
        <v>213234.14796099535</v>
      </c>
      <c r="AX37" s="110">
        <v>226839.03088390722</v>
      </c>
      <c r="AY37" s="110">
        <v>237773.18138044377</v>
      </c>
      <c r="AZ37" s="110">
        <v>235649.91719455173</v>
      </c>
      <c r="BA37" s="110">
        <v>220119.89442638485</v>
      </c>
      <c r="BB37" s="110">
        <v>242996.90912726618</v>
      </c>
      <c r="BC37" s="110">
        <v>221860.63426990234</v>
      </c>
      <c r="BD37" s="110">
        <v>208235.14650668224</v>
      </c>
      <c r="BE37" s="110">
        <v>210660.75638257599</v>
      </c>
      <c r="BF37" s="110">
        <v>203296.58939998073</v>
      </c>
      <c r="BG37" s="110">
        <v>195516.43049169291</v>
      </c>
      <c r="BH37" s="110">
        <v>194080.37101466753</v>
      </c>
      <c r="BI37" s="110">
        <v>202684.26892871215</v>
      </c>
      <c r="BJ37" s="110">
        <v>171598.30134498596</v>
      </c>
      <c r="BK37" s="110">
        <v>188928.60410252545</v>
      </c>
      <c r="BL37" s="110">
        <v>182238.45341744894</v>
      </c>
      <c r="BM37" s="110">
        <v>176691.4847737216</v>
      </c>
      <c r="BN37" s="110">
        <v>155632.55273490431</v>
      </c>
      <c r="BO37" s="110">
        <v>157126.18046475411</v>
      </c>
      <c r="BP37" s="110">
        <v>180823.77106552408</v>
      </c>
      <c r="BQ37" s="110">
        <v>180334.56862715166</v>
      </c>
      <c r="BR37" s="110">
        <v>181537.2709531486</v>
      </c>
      <c r="BS37" s="110">
        <v>186292.78566365148</v>
      </c>
      <c r="BT37" s="110">
        <v>165003.67602692859</v>
      </c>
      <c r="BU37" s="110">
        <v>176448.93472700016</v>
      </c>
      <c r="BV37" s="110">
        <v>166458.27705093683</v>
      </c>
      <c r="BW37" s="110">
        <v>187734.24289346143</v>
      </c>
      <c r="BX37" s="110">
        <v>203777.03980666591</v>
      </c>
      <c r="BY37" s="110">
        <v>193660.78903518821</v>
      </c>
      <c r="BZ37" s="110">
        <v>199171.65090787996</v>
      </c>
    </row>
    <row r="38" spans="1:78" ht="18" customHeight="1">
      <c r="A38" s="111"/>
      <c r="B38" s="126"/>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row>
    <row r="39" spans="1:78" ht="18" customHeight="1">
      <c r="A39" s="109" t="s">
        <v>133</v>
      </c>
      <c r="B39" s="109" t="s">
        <v>113</v>
      </c>
      <c r="C39" s="110">
        <v>0</v>
      </c>
      <c r="D39" s="110">
        <v>0</v>
      </c>
      <c r="E39" s="110">
        <v>0</v>
      </c>
      <c r="F39" s="110">
        <v>0</v>
      </c>
      <c r="G39" s="110">
        <v>0</v>
      </c>
      <c r="H39" s="110">
        <v>0</v>
      </c>
      <c r="I39" s="110">
        <v>0</v>
      </c>
      <c r="J39" s="110">
        <v>0</v>
      </c>
      <c r="K39" s="110">
        <v>0</v>
      </c>
      <c r="L39" s="110">
        <v>0</v>
      </c>
      <c r="M39" s="110">
        <v>0</v>
      </c>
      <c r="N39" s="110">
        <v>0</v>
      </c>
      <c r="O39" s="110">
        <v>0</v>
      </c>
      <c r="P39" s="110">
        <v>0</v>
      </c>
      <c r="Q39" s="110">
        <v>0</v>
      </c>
      <c r="R39" s="110">
        <v>0</v>
      </c>
      <c r="S39" s="110">
        <v>0</v>
      </c>
      <c r="T39" s="110">
        <v>0</v>
      </c>
      <c r="U39" s="110">
        <v>0</v>
      </c>
      <c r="V39" s="110">
        <v>0</v>
      </c>
      <c r="W39" s="110">
        <v>0</v>
      </c>
      <c r="X39" s="110">
        <v>0</v>
      </c>
      <c r="Y39" s="110">
        <v>0</v>
      </c>
      <c r="Z39" s="110">
        <v>0</v>
      </c>
      <c r="AA39" s="110">
        <v>0</v>
      </c>
      <c r="AB39" s="110">
        <v>0</v>
      </c>
      <c r="AC39" s="110">
        <v>0</v>
      </c>
      <c r="AD39" s="110">
        <v>0</v>
      </c>
      <c r="AE39" s="110">
        <v>0</v>
      </c>
      <c r="AF39" s="110">
        <v>0</v>
      </c>
      <c r="AG39" s="110">
        <v>0</v>
      </c>
      <c r="AH39" s="110">
        <v>0</v>
      </c>
      <c r="AI39" s="110">
        <v>0</v>
      </c>
      <c r="AJ39" s="110">
        <v>0</v>
      </c>
      <c r="AK39" s="110">
        <v>0</v>
      </c>
      <c r="AL39" s="110">
        <v>0</v>
      </c>
      <c r="AM39" s="110">
        <v>0</v>
      </c>
      <c r="AN39" s="110">
        <v>0</v>
      </c>
      <c r="AO39" s="110">
        <v>0</v>
      </c>
      <c r="AP39" s="110">
        <v>0</v>
      </c>
      <c r="AQ39" s="110">
        <v>0</v>
      </c>
      <c r="AR39" s="110">
        <v>0</v>
      </c>
      <c r="AS39" s="110">
        <v>0</v>
      </c>
      <c r="AT39" s="110">
        <v>0</v>
      </c>
      <c r="AU39" s="110">
        <v>0</v>
      </c>
      <c r="AV39" s="110">
        <v>0</v>
      </c>
      <c r="AW39" s="110">
        <v>0</v>
      </c>
      <c r="AX39" s="110">
        <v>0</v>
      </c>
      <c r="AY39" s="110">
        <v>0</v>
      </c>
      <c r="AZ39" s="110">
        <v>0</v>
      </c>
      <c r="BA39" s="110">
        <v>0</v>
      </c>
      <c r="BB39" s="110">
        <v>0</v>
      </c>
      <c r="BC39" s="110">
        <v>0</v>
      </c>
      <c r="BD39" s="110">
        <v>0</v>
      </c>
      <c r="BE39" s="110">
        <v>0</v>
      </c>
      <c r="BF39" s="110">
        <v>0</v>
      </c>
      <c r="BG39" s="110">
        <v>0</v>
      </c>
      <c r="BH39" s="110">
        <v>0</v>
      </c>
      <c r="BI39" s="110">
        <v>0</v>
      </c>
      <c r="BJ39" s="110">
        <v>0</v>
      </c>
      <c r="BK39" s="110">
        <v>0</v>
      </c>
      <c r="BL39" s="110">
        <v>0</v>
      </c>
      <c r="BM39" s="110">
        <v>0</v>
      </c>
      <c r="BN39" s="110">
        <v>0</v>
      </c>
      <c r="BO39" s="110">
        <v>0</v>
      </c>
      <c r="BP39" s="110">
        <v>0</v>
      </c>
      <c r="BQ39" s="110">
        <v>0</v>
      </c>
      <c r="BR39" s="110">
        <v>0</v>
      </c>
      <c r="BS39" s="110">
        <v>0</v>
      </c>
      <c r="BT39" s="110">
        <v>0</v>
      </c>
      <c r="BU39" s="110">
        <v>0</v>
      </c>
      <c r="BV39" s="110">
        <v>0</v>
      </c>
      <c r="BW39" s="110">
        <v>0</v>
      </c>
      <c r="BX39" s="110">
        <v>0</v>
      </c>
      <c r="BY39" s="110">
        <v>0</v>
      </c>
      <c r="BZ39" s="110">
        <v>0</v>
      </c>
    </row>
    <row r="40" spans="1:78" ht="18" customHeight="1">
      <c r="A40" s="111"/>
      <c r="B40" s="111"/>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row>
    <row r="41" spans="1:78" ht="18" customHeight="1">
      <c r="A41" s="109" t="s">
        <v>134</v>
      </c>
      <c r="B41" s="109" t="s">
        <v>135</v>
      </c>
      <c r="C41" s="110">
        <v>2220.5587516851147</v>
      </c>
      <c r="D41" s="110">
        <v>2973.7746983604889</v>
      </c>
      <c r="E41" s="110">
        <v>2793.4057543746385</v>
      </c>
      <c r="F41" s="110">
        <v>2837.0982304102877</v>
      </c>
      <c r="G41" s="110">
        <v>2889.4763727661752</v>
      </c>
      <c r="H41" s="110">
        <v>3485.0313894252599</v>
      </c>
      <c r="I41" s="110">
        <v>3357.6639987524809</v>
      </c>
      <c r="J41" s="110">
        <v>3611.6788113440039</v>
      </c>
      <c r="K41" s="110">
        <v>3354.7952141702235</v>
      </c>
      <c r="L41" s="110">
        <v>3600.691496904597</v>
      </c>
      <c r="M41" s="110">
        <v>3299.4268873645624</v>
      </c>
      <c r="N41" s="110">
        <v>4163.4008869055833</v>
      </c>
      <c r="O41" s="110">
        <v>3781.3165850788259</v>
      </c>
      <c r="P41" s="110">
        <v>3338.9534975578613</v>
      </c>
      <c r="Q41" s="110">
        <v>3241.382092907515</v>
      </c>
      <c r="R41" s="110">
        <v>2200.8045698953802</v>
      </c>
      <c r="S41" s="110">
        <v>3011.1787886331404</v>
      </c>
      <c r="T41" s="110">
        <v>5000.7986755779766</v>
      </c>
      <c r="U41" s="110">
        <v>5930.5633522589069</v>
      </c>
      <c r="V41" s="110">
        <v>4586.5524504908981</v>
      </c>
      <c r="W41" s="110">
        <v>3759.541357141497</v>
      </c>
      <c r="X41" s="110">
        <v>4915.516998261668</v>
      </c>
      <c r="Y41" s="110">
        <v>4783.2831960829226</v>
      </c>
      <c r="Z41" s="110">
        <v>4440.7225172802082</v>
      </c>
      <c r="AA41" s="110">
        <v>4091.4658880716315</v>
      </c>
      <c r="AB41" s="110">
        <v>3936.6845371689215</v>
      </c>
      <c r="AC41" s="110">
        <v>4012.1740674445377</v>
      </c>
      <c r="AD41" s="110">
        <v>3200.807848833183</v>
      </c>
      <c r="AE41" s="110">
        <v>3628.0198578387317</v>
      </c>
      <c r="AF41" s="110">
        <v>4769.8301387371348</v>
      </c>
      <c r="AG41" s="110">
        <v>3774.7033963075228</v>
      </c>
      <c r="AH41" s="110">
        <v>3923.5526932379253</v>
      </c>
      <c r="AI41" s="110">
        <v>4393.4741044475459</v>
      </c>
      <c r="AJ41" s="110">
        <v>3543.792363564628</v>
      </c>
      <c r="AK41" s="110">
        <v>3072.4814990240889</v>
      </c>
      <c r="AL41" s="110">
        <v>3123.8123822462603</v>
      </c>
      <c r="AM41" s="110">
        <v>2692.8755983424394</v>
      </c>
      <c r="AN41" s="110">
        <v>3237.8887341761492</v>
      </c>
      <c r="AO41" s="110">
        <v>2872.4858043068275</v>
      </c>
      <c r="AP41" s="110">
        <v>2500.08970185812</v>
      </c>
      <c r="AQ41" s="110">
        <v>3199.9403001592145</v>
      </c>
      <c r="AR41" s="110">
        <v>4010.9542172874922</v>
      </c>
      <c r="AS41" s="110">
        <v>3416.9507981850902</v>
      </c>
      <c r="AT41" s="110">
        <v>3157.441795953906</v>
      </c>
      <c r="AU41" s="110">
        <v>3821.3498732511657</v>
      </c>
      <c r="AV41" s="110">
        <v>3799.3167848861813</v>
      </c>
      <c r="AW41" s="110">
        <v>3753.2383554229409</v>
      </c>
      <c r="AX41" s="110">
        <v>5125.0116633739917</v>
      </c>
      <c r="AY41" s="110">
        <v>3655.6666434611052</v>
      </c>
      <c r="AZ41" s="110">
        <v>3363.807927121898</v>
      </c>
      <c r="BA41" s="110">
        <v>3886.1652890605305</v>
      </c>
      <c r="BB41" s="110">
        <v>4202.7543350338137</v>
      </c>
      <c r="BC41" s="110">
        <v>4441.3530902173843</v>
      </c>
      <c r="BD41" s="110">
        <v>5310.6149930023057</v>
      </c>
      <c r="BE41" s="110">
        <v>5363.3165885835542</v>
      </c>
      <c r="BF41" s="110">
        <v>4242.398508197497</v>
      </c>
      <c r="BG41" s="110">
        <v>6440.7440421278834</v>
      </c>
      <c r="BH41" s="110">
        <v>6860.3260069125017</v>
      </c>
      <c r="BI41" s="110">
        <v>5477.1422909990715</v>
      </c>
      <c r="BJ41" s="110">
        <v>5585.6736631964131</v>
      </c>
      <c r="BK41" s="110">
        <v>7672.1319701108705</v>
      </c>
      <c r="BL41" s="110">
        <v>6946.2742942421219</v>
      </c>
      <c r="BM41" s="110">
        <v>7701.7217925891191</v>
      </c>
      <c r="BN41" s="110">
        <v>8119.4390028914549</v>
      </c>
      <c r="BO41" s="110">
        <v>7363.7899630053253</v>
      </c>
      <c r="BP41" s="110">
        <v>7317.3934232104348</v>
      </c>
      <c r="BQ41" s="110">
        <v>7671.7082153811161</v>
      </c>
      <c r="BR41" s="110">
        <v>7484.9263006946385</v>
      </c>
      <c r="BS41" s="110">
        <v>7662.6055733178346</v>
      </c>
      <c r="BT41" s="110">
        <v>8206.2766694942584</v>
      </c>
      <c r="BU41" s="110">
        <v>8768.8897574481362</v>
      </c>
      <c r="BV41" s="110">
        <v>7523.1097941364324</v>
      </c>
      <c r="BW41" s="110">
        <v>6629.5849523244924</v>
      </c>
      <c r="BX41" s="110">
        <v>6782.6466310668047</v>
      </c>
      <c r="BY41" s="110">
        <v>6499.1807389074474</v>
      </c>
      <c r="BZ41" s="110">
        <v>6761.5655126324837</v>
      </c>
    </row>
    <row r="42" spans="1:78" ht="18" customHeight="1">
      <c r="A42" s="111"/>
      <c r="B42" s="111"/>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row>
    <row r="43" spans="1:78" ht="18" customHeight="1">
      <c r="A43" s="109" t="s">
        <v>136</v>
      </c>
      <c r="B43" s="109" t="s">
        <v>137</v>
      </c>
      <c r="C43" s="110">
        <v>60013.962889054012</v>
      </c>
      <c r="D43" s="110">
        <v>60773.874818106429</v>
      </c>
      <c r="E43" s="110">
        <v>57694.48437717498</v>
      </c>
      <c r="F43" s="110">
        <v>56300.672538853141</v>
      </c>
      <c r="G43" s="110">
        <v>56791.655590215996</v>
      </c>
      <c r="H43" s="110">
        <v>60805.004832683189</v>
      </c>
      <c r="I43" s="110">
        <v>58260.859288613639</v>
      </c>
      <c r="J43" s="110">
        <v>58942.324860345238</v>
      </c>
      <c r="K43" s="110">
        <v>58518.643886942067</v>
      </c>
      <c r="L43" s="110">
        <v>70292.994113460183</v>
      </c>
      <c r="M43" s="110">
        <v>58634.16505471136</v>
      </c>
      <c r="N43" s="110">
        <v>58182.23040092372</v>
      </c>
      <c r="O43" s="110">
        <v>54607.917054842612</v>
      </c>
      <c r="P43" s="110">
        <v>57304.231994142923</v>
      </c>
      <c r="Q43" s="110">
        <v>50858.533136811959</v>
      </c>
      <c r="R43" s="110">
        <v>52804.560163316324</v>
      </c>
      <c r="S43" s="110">
        <v>52635.697361753249</v>
      </c>
      <c r="T43" s="110">
        <v>57478.951743014026</v>
      </c>
      <c r="U43" s="110">
        <v>62744.829927602121</v>
      </c>
      <c r="V43" s="110">
        <v>64305.412804674248</v>
      </c>
      <c r="W43" s="110">
        <v>70415.672806937917</v>
      </c>
      <c r="X43" s="110">
        <v>71356.143256979311</v>
      </c>
      <c r="Y43" s="110">
        <v>76106.689343189981</v>
      </c>
      <c r="Z43" s="110">
        <v>87469.272771371296</v>
      </c>
      <c r="AA43" s="110">
        <v>78202.314053361828</v>
      </c>
      <c r="AB43" s="110">
        <v>87754.815604549876</v>
      </c>
      <c r="AC43" s="110">
        <v>78803.152678761297</v>
      </c>
      <c r="AD43" s="110">
        <v>81714.099380288768</v>
      </c>
      <c r="AE43" s="110">
        <v>83848.382948681086</v>
      </c>
      <c r="AF43" s="110">
        <v>83769.8922762078</v>
      </c>
      <c r="AG43" s="110">
        <v>80747.589630999733</v>
      </c>
      <c r="AH43" s="110">
        <v>85450.366259405564</v>
      </c>
      <c r="AI43" s="110">
        <v>84100.445089501474</v>
      </c>
      <c r="AJ43" s="110">
        <v>80831.752177389295</v>
      </c>
      <c r="AK43" s="110">
        <v>79329.117793421188</v>
      </c>
      <c r="AL43" s="110">
        <v>80545.850890716029</v>
      </c>
      <c r="AM43" s="110">
        <v>81649.898330089156</v>
      </c>
      <c r="AN43" s="110">
        <v>88370.971254357166</v>
      </c>
      <c r="AO43" s="110">
        <v>80928.566412254222</v>
      </c>
      <c r="AP43" s="110">
        <v>88046.180561880799</v>
      </c>
      <c r="AQ43" s="110">
        <v>82762.692095873354</v>
      </c>
      <c r="AR43" s="110">
        <v>84346.168221347863</v>
      </c>
      <c r="AS43" s="110">
        <v>82916.177900211012</v>
      </c>
      <c r="AT43" s="110">
        <v>79777.608073449534</v>
      </c>
      <c r="AU43" s="110">
        <v>76523.593981745042</v>
      </c>
      <c r="AV43" s="110">
        <v>85862.451017511456</v>
      </c>
      <c r="AW43" s="110">
        <v>81771.80537930438</v>
      </c>
      <c r="AX43" s="110">
        <v>91734.132500507083</v>
      </c>
      <c r="AY43" s="110">
        <v>95035.225577347694</v>
      </c>
      <c r="AZ43" s="110">
        <v>93506.131420528487</v>
      </c>
      <c r="BA43" s="110">
        <v>80844.374050328886</v>
      </c>
      <c r="BB43" s="110">
        <v>89884.494191803635</v>
      </c>
      <c r="BC43" s="110">
        <v>152647.82237593576</v>
      </c>
      <c r="BD43" s="110">
        <v>83550.9992658314</v>
      </c>
      <c r="BE43" s="110">
        <v>82992.891321067626</v>
      </c>
      <c r="BF43" s="110">
        <v>86041.759881615682</v>
      </c>
      <c r="BG43" s="110">
        <v>89020.779672774253</v>
      </c>
      <c r="BH43" s="110">
        <v>91822.050401293105</v>
      </c>
      <c r="BI43" s="110">
        <v>104383.62387159849</v>
      </c>
      <c r="BJ43" s="110">
        <v>97127.593349001123</v>
      </c>
      <c r="BK43" s="110">
        <v>104852.90937751796</v>
      </c>
      <c r="BL43" s="110">
        <v>104539.16547036605</v>
      </c>
      <c r="BM43" s="110">
        <v>88875.550947891985</v>
      </c>
      <c r="BN43" s="110">
        <v>90566.620394441255</v>
      </c>
      <c r="BO43" s="110">
        <v>91337.143665032665</v>
      </c>
      <c r="BP43" s="110">
        <v>91977.073338295362</v>
      </c>
      <c r="BQ43" s="110">
        <v>96096.850646825696</v>
      </c>
      <c r="BR43" s="110">
        <v>103878.42199340735</v>
      </c>
      <c r="BS43" s="110">
        <v>107789.1786256191</v>
      </c>
      <c r="BT43" s="110">
        <v>113071.81929432997</v>
      </c>
      <c r="BU43" s="110">
        <v>111289.37695738536</v>
      </c>
      <c r="BV43" s="110">
        <v>125771.25093476557</v>
      </c>
      <c r="BW43" s="110">
        <v>126308.42842709504</v>
      </c>
      <c r="BX43" s="110">
        <v>130239.06179283849</v>
      </c>
      <c r="BY43" s="110">
        <v>113239.84711493582</v>
      </c>
      <c r="BZ43" s="110">
        <v>110613.83310641674</v>
      </c>
    </row>
    <row r="44" spans="1:78" ht="18" customHeight="1">
      <c r="A44" s="111"/>
      <c r="B44" s="111"/>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row>
    <row r="45" spans="1:78" ht="18" customHeight="1">
      <c r="A45" s="109" t="s">
        <v>138</v>
      </c>
      <c r="B45" s="109" t="s">
        <v>111</v>
      </c>
      <c r="C45" s="110">
        <v>150833.72007763924</v>
      </c>
      <c r="D45" s="110">
        <v>152914.1285558478</v>
      </c>
      <c r="E45" s="110">
        <v>146168.12880349666</v>
      </c>
      <c r="F45" s="110">
        <v>148377.64799305439</v>
      </c>
      <c r="G45" s="110">
        <v>149883.85728835408</v>
      </c>
      <c r="H45" s="110">
        <v>153180.63693365804</v>
      </c>
      <c r="I45" s="110">
        <v>155703.13746917812</v>
      </c>
      <c r="J45" s="110">
        <v>158679.83974127311</v>
      </c>
      <c r="K45" s="110">
        <v>158445.66099013638</v>
      </c>
      <c r="L45" s="110">
        <v>158504.07984922366</v>
      </c>
      <c r="M45" s="110">
        <v>161375.49351445082</v>
      </c>
      <c r="N45" s="110">
        <v>159407.30354132867</v>
      </c>
      <c r="O45" s="110">
        <v>159515.15916573725</v>
      </c>
      <c r="P45" s="110">
        <v>161841.77911282721</v>
      </c>
      <c r="Q45" s="110">
        <v>161583.34142596857</v>
      </c>
      <c r="R45" s="110">
        <v>163701.88693183992</v>
      </c>
      <c r="S45" s="110">
        <v>166460.20323915419</v>
      </c>
      <c r="T45" s="110">
        <v>169007.67083421713</v>
      </c>
      <c r="U45" s="110">
        <v>170990.94309479953</v>
      </c>
      <c r="V45" s="110">
        <v>172685.670227108</v>
      </c>
      <c r="W45" s="110">
        <v>174207.24511782441</v>
      </c>
      <c r="X45" s="110">
        <v>170081.57463116586</v>
      </c>
      <c r="Y45" s="110">
        <v>170161.4250672138</v>
      </c>
      <c r="Z45" s="110">
        <v>170380.82733212991</v>
      </c>
      <c r="AA45" s="110">
        <v>171203.55880854747</v>
      </c>
      <c r="AB45" s="110">
        <v>170656.61065632669</v>
      </c>
      <c r="AC45" s="110">
        <v>170994.80451106728</v>
      </c>
      <c r="AD45" s="110">
        <v>171038.88972943914</v>
      </c>
      <c r="AE45" s="110">
        <v>172357.073715465</v>
      </c>
      <c r="AF45" s="110">
        <v>174025.657461542</v>
      </c>
      <c r="AG45" s="110">
        <v>176269.83107163824</v>
      </c>
      <c r="AH45" s="110">
        <v>177998.48721514165</v>
      </c>
      <c r="AI45" s="110">
        <v>181724.00436931895</v>
      </c>
      <c r="AJ45" s="110">
        <v>183850.00949536564</v>
      </c>
      <c r="AK45" s="110">
        <v>187241.25492601414</v>
      </c>
      <c r="AL45" s="110">
        <v>185942.99331932396</v>
      </c>
      <c r="AM45" s="110">
        <v>184306.31560586233</v>
      </c>
      <c r="AN45" s="110">
        <v>186866.21037919717</v>
      </c>
      <c r="AO45" s="110">
        <v>189152.27205707959</v>
      </c>
      <c r="AP45" s="110">
        <v>189030.26889887263</v>
      </c>
      <c r="AQ45" s="110">
        <v>191903.63930878611</v>
      </c>
      <c r="AR45" s="110">
        <v>194829.77119856636</v>
      </c>
      <c r="AS45" s="110">
        <v>193044.56986093498</v>
      </c>
      <c r="AT45" s="110">
        <v>196484.05552695401</v>
      </c>
      <c r="AU45" s="110">
        <v>196731.23739594495</v>
      </c>
      <c r="AV45" s="110">
        <v>196815.26901770575</v>
      </c>
      <c r="AW45" s="110">
        <v>197876.66152816385</v>
      </c>
      <c r="AX45" s="110">
        <v>197942.02568145303</v>
      </c>
      <c r="AY45" s="110">
        <v>197560.39109847916</v>
      </c>
      <c r="AZ45" s="110">
        <v>200528.92110479</v>
      </c>
      <c r="BA45" s="110">
        <v>201074.49188778846</v>
      </c>
      <c r="BB45" s="110">
        <v>206696.28448018394</v>
      </c>
      <c r="BC45" s="110">
        <v>213302.34780552491</v>
      </c>
      <c r="BD45" s="110">
        <v>217153.83532079466</v>
      </c>
      <c r="BE45" s="110">
        <v>219435.80116978945</v>
      </c>
      <c r="BF45" s="110">
        <v>220816.8319230098</v>
      </c>
      <c r="BG45" s="110">
        <v>222070.25592035998</v>
      </c>
      <c r="BH45" s="110">
        <v>227193.09464550638</v>
      </c>
      <c r="BI45" s="110">
        <v>226385.432730039</v>
      </c>
      <c r="BJ45" s="110">
        <v>225580.44427154143</v>
      </c>
      <c r="BK45" s="110">
        <v>228824.15040224939</v>
      </c>
      <c r="BL45" s="110">
        <v>232687.99113504592</v>
      </c>
      <c r="BM45" s="110">
        <v>233520.25218621077</v>
      </c>
      <c r="BN45" s="110">
        <v>237741.45526564508</v>
      </c>
      <c r="BO45" s="110">
        <v>244390.5911234481</v>
      </c>
      <c r="BP45" s="110">
        <v>248452.69396431858</v>
      </c>
      <c r="BQ45" s="110">
        <v>246422.39612635967</v>
      </c>
      <c r="BR45" s="110">
        <v>249397.69651993553</v>
      </c>
      <c r="BS45" s="110">
        <v>254347.69590790104</v>
      </c>
      <c r="BT45" s="110">
        <v>255620.29344925599</v>
      </c>
      <c r="BU45" s="110">
        <v>260174.5593524162</v>
      </c>
      <c r="BV45" s="110">
        <v>253339.27515161925</v>
      </c>
      <c r="BW45" s="110">
        <v>255849.85694585534</v>
      </c>
      <c r="BX45" s="110">
        <v>261041.94893361913</v>
      </c>
      <c r="BY45" s="110">
        <v>265912.51139210019</v>
      </c>
      <c r="BZ45" s="110">
        <v>269982.05652094301</v>
      </c>
    </row>
    <row r="46" spans="1:78" ht="16.8">
      <c r="A46" s="111"/>
      <c r="B46" s="111"/>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row>
    <row r="47" spans="1:78" ht="16.8">
      <c r="A47" s="109"/>
      <c r="B47" s="109" t="s">
        <v>62</v>
      </c>
      <c r="C47" s="110">
        <v>1365617.8868358212</v>
      </c>
      <c r="D47" s="110">
        <v>1352899.4840214273</v>
      </c>
      <c r="E47" s="110">
        <v>1347793.6571326193</v>
      </c>
      <c r="F47" s="110">
        <v>1345907.5620222194</v>
      </c>
      <c r="G47" s="110">
        <v>1409571.0954317953</v>
      </c>
      <c r="H47" s="110">
        <v>1382124.0103554248</v>
      </c>
      <c r="I47" s="110">
        <v>1401974.9421275225</v>
      </c>
      <c r="J47" s="110">
        <v>1390782.2097556328</v>
      </c>
      <c r="K47" s="110">
        <v>1415355.9517944218</v>
      </c>
      <c r="L47" s="110">
        <v>1458048.7956527267</v>
      </c>
      <c r="M47" s="110">
        <v>1431901.7014428016</v>
      </c>
      <c r="N47" s="110">
        <v>1445319.2370927532</v>
      </c>
      <c r="O47" s="110">
        <v>1478965.3685137553</v>
      </c>
      <c r="P47" s="110">
        <v>1550497.1388212512</v>
      </c>
      <c r="Q47" s="110">
        <v>1527168.1696811719</v>
      </c>
      <c r="R47" s="110">
        <v>1546656.2380080998</v>
      </c>
      <c r="S47" s="110">
        <v>1569150.0222901902</v>
      </c>
      <c r="T47" s="110">
        <v>1606181.3345893507</v>
      </c>
      <c r="U47" s="110">
        <v>1645107.2784188152</v>
      </c>
      <c r="V47" s="110">
        <v>1650047.9162514766</v>
      </c>
      <c r="W47" s="110">
        <v>1686367.4727960858</v>
      </c>
      <c r="X47" s="110">
        <v>1650434.5927597787</v>
      </c>
      <c r="Y47" s="110">
        <v>1741019.117012599</v>
      </c>
      <c r="Z47" s="110">
        <v>1732317.4066350746</v>
      </c>
      <c r="AA47" s="110">
        <v>1663606.6520986662</v>
      </c>
      <c r="AB47" s="110">
        <v>1709197.6267093744</v>
      </c>
      <c r="AC47" s="110">
        <v>1712098.6722167726</v>
      </c>
      <c r="AD47" s="110">
        <v>1775301.1514109641</v>
      </c>
      <c r="AE47" s="110">
        <v>1813310.0508268164</v>
      </c>
      <c r="AF47" s="110">
        <v>1840174.7528254709</v>
      </c>
      <c r="AG47" s="110">
        <v>1799573.7927370011</v>
      </c>
      <c r="AH47" s="110">
        <v>1874524.5639616877</v>
      </c>
      <c r="AI47" s="110">
        <v>1910601.5130892256</v>
      </c>
      <c r="AJ47" s="110">
        <v>1897428.0696848023</v>
      </c>
      <c r="AK47" s="110">
        <v>1955776.7928672861</v>
      </c>
      <c r="AL47" s="110">
        <v>1949478.3508074561</v>
      </c>
      <c r="AM47" s="110">
        <v>1967174.0846587676</v>
      </c>
      <c r="AN47" s="110">
        <v>1948561.2807959497</v>
      </c>
      <c r="AO47" s="110">
        <v>2020940.8212364009</v>
      </c>
      <c r="AP47" s="110">
        <v>1970590.2394716062</v>
      </c>
      <c r="AQ47" s="110">
        <v>2022264.9227077744</v>
      </c>
      <c r="AR47" s="110">
        <v>2056383.9313377992</v>
      </c>
      <c r="AS47" s="110">
        <v>2029666.2872193174</v>
      </c>
      <c r="AT47" s="110">
        <v>2010365.9614354712</v>
      </c>
      <c r="AU47" s="110">
        <v>2060400.0335260895</v>
      </c>
      <c r="AV47" s="110">
        <v>2078111.5677110201</v>
      </c>
      <c r="AW47" s="110">
        <v>2118430.869374943</v>
      </c>
      <c r="AX47" s="110">
        <v>2175975.3104783837</v>
      </c>
      <c r="AY47" s="110">
        <v>2177217.1916438555</v>
      </c>
      <c r="AZ47" s="110">
        <v>2232675.6995946588</v>
      </c>
      <c r="BA47" s="110">
        <v>2188953.4296710375</v>
      </c>
      <c r="BB47" s="110">
        <v>2271965.9639522885</v>
      </c>
      <c r="BC47" s="110">
        <v>2370603.9845756846</v>
      </c>
      <c r="BD47" s="110">
        <v>2247364.5295274374</v>
      </c>
      <c r="BE47" s="110">
        <v>2274182.9056037143</v>
      </c>
      <c r="BF47" s="110">
        <v>2267872.3273218372</v>
      </c>
      <c r="BG47" s="110">
        <v>2254975.3808080358</v>
      </c>
      <c r="BH47" s="110">
        <v>2337900.7274124711</v>
      </c>
      <c r="BI47" s="110">
        <v>2279717.5201917775</v>
      </c>
      <c r="BJ47" s="110">
        <v>2249474.5990691991</v>
      </c>
      <c r="BK47" s="110">
        <v>2270568.3370398912</v>
      </c>
      <c r="BL47" s="110">
        <v>2287619.9994801031</v>
      </c>
      <c r="BM47" s="110">
        <v>2302485.0154579836</v>
      </c>
      <c r="BN47" s="110">
        <v>2312764.8556666658</v>
      </c>
      <c r="BO47" s="110">
        <v>2369989.3155616131</v>
      </c>
      <c r="BP47" s="110">
        <v>2430856.0817813189</v>
      </c>
      <c r="BQ47" s="110">
        <v>2386896.492388831</v>
      </c>
      <c r="BR47" s="110">
        <v>2427705.6478659459</v>
      </c>
      <c r="BS47" s="110">
        <v>2559552.0937095336</v>
      </c>
      <c r="BT47" s="110">
        <v>2515206.4841877674</v>
      </c>
      <c r="BU47" s="110">
        <v>2539079.5293549676</v>
      </c>
      <c r="BV47" s="110">
        <v>2502563.2883904707</v>
      </c>
      <c r="BW47" s="110">
        <v>2587058.7072137701</v>
      </c>
      <c r="BX47" s="110">
        <v>2634726.3726376896</v>
      </c>
      <c r="BY47" s="110">
        <v>2659647.7154650358</v>
      </c>
      <c r="BZ47" s="110">
        <v>2661117.747664772</v>
      </c>
    </row>
    <row r="48" spans="1:78" ht="17.399999999999999" thickBot="1">
      <c r="A48" s="127"/>
      <c r="B48" s="127"/>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row>
    <row r="49" spans="1:78" s="130" customFormat="1" ht="18" customHeight="1" thickTop="1">
      <c r="A49" s="129" t="s">
        <v>139</v>
      </c>
    </row>
    <row r="50" spans="1:78" s="130" customFormat="1" ht="15">
      <c r="A50" s="129" t="s">
        <v>140</v>
      </c>
    </row>
    <row r="51" spans="1:78" s="129" customFormat="1" ht="15">
      <c r="A51" s="131" t="s">
        <v>141</v>
      </c>
    </row>
    <row r="52" spans="1:78" s="130" customFormat="1" ht="15.6">
      <c r="A52" s="132" t="s">
        <v>142</v>
      </c>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2"/>
      <c r="AF52" s="132"/>
      <c r="AG52" s="132"/>
      <c r="AH52" s="132"/>
      <c r="AI52" s="132"/>
      <c r="AJ52" s="132"/>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132"/>
      <c r="BH52" s="132"/>
      <c r="BI52" s="132"/>
      <c r="BJ52" s="132"/>
      <c r="BK52" s="132"/>
      <c r="BL52" s="132"/>
      <c r="BM52" s="132"/>
      <c r="BN52" s="132"/>
      <c r="BO52" s="132"/>
      <c r="BP52" s="132"/>
      <c r="BQ52" s="132"/>
      <c r="BR52" s="132"/>
      <c r="BS52" s="132"/>
      <c r="BT52" s="132"/>
      <c r="BU52" s="132"/>
      <c r="BV52" s="132"/>
      <c r="BW52" s="132"/>
      <c r="BX52" s="132"/>
      <c r="BY52" s="132"/>
      <c r="BZ52" s="132"/>
    </row>
    <row r="53" spans="1:78" s="130" customFormat="1" ht="15.6">
      <c r="A53" s="129" t="s">
        <v>143</v>
      </c>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32"/>
      <c r="BK53" s="132"/>
      <c r="BL53" s="132"/>
      <c r="BM53" s="132"/>
      <c r="BN53" s="132"/>
      <c r="BO53" s="132"/>
      <c r="BP53" s="132"/>
      <c r="BQ53" s="132"/>
      <c r="BR53" s="132"/>
      <c r="BS53" s="132"/>
      <c r="BT53" s="132"/>
      <c r="BU53" s="132"/>
      <c r="BV53" s="132"/>
      <c r="BW53" s="132"/>
      <c r="BX53" s="132"/>
      <c r="BY53" s="132"/>
      <c r="BZ53" s="132"/>
    </row>
    <row r="54" spans="1:78" s="130" customFormat="1" ht="15.6">
      <c r="A54" s="3068" t="s">
        <v>144</v>
      </c>
      <c r="B54" s="3068"/>
      <c r="C54" s="3068"/>
      <c r="D54" s="3068"/>
      <c r="E54" s="3068"/>
      <c r="F54" s="3068"/>
      <c r="G54" s="3068"/>
      <c r="H54" s="3068"/>
      <c r="I54" s="3068"/>
      <c r="J54" s="3068"/>
      <c r="K54" s="3068"/>
      <c r="L54" s="3068"/>
      <c r="M54" s="3068"/>
      <c r="N54" s="3068"/>
      <c r="O54" s="3068"/>
      <c r="P54" s="3068"/>
      <c r="Q54" s="3068"/>
      <c r="R54" s="3068"/>
      <c r="S54" s="3068"/>
      <c r="T54" s="3068"/>
      <c r="U54" s="3068"/>
      <c r="V54" s="3068"/>
      <c r="W54" s="3068"/>
      <c r="X54" s="3068"/>
      <c r="Y54" s="3068"/>
      <c r="Z54" s="3068"/>
      <c r="AA54" s="3068"/>
      <c r="AB54" s="3068"/>
      <c r="AC54" s="3068"/>
      <c r="AD54" s="3068"/>
      <c r="AE54" s="3068"/>
      <c r="AF54" s="3068"/>
      <c r="AG54" s="3068"/>
      <c r="AH54" s="3068"/>
      <c r="AI54" s="3068"/>
      <c r="AJ54" s="3068"/>
      <c r="AK54" s="3068"/>
      <c r="AL54" s="3068"/>
      <c r="AM54" s="3068"/>
      <c r="AN54" s="3068"/>
      <c r="AO54" s="3068"/>
      <c r="AP54" s="3068"/>
      <c r="AQ54" s="3068"/>
      <c r="AR54" s="3068"/>
      <c r="AS54" s="3068"/>
      <c r="AT54" s="3068"/>
      <c r="AU54" s="3068"/>
      <c r="AV54" s="3068"/>
      <c r="AW54" s="3068"/>
      <c r="AX54" s="3068"/>
      <c r="AY54" s="3068"/>
      <c r="AZ54" s="3068"/>
      <c r="BA54" s="3068"/>
      <c r="BB54" s="3068"/>
      <c r="BC54" s="3068"/>
      <c r="BD54" s="3068"/>
      <c r="BE54" s="3068"/>
      <c r="BF54" s="3068"/>
      <c r="BG54" s="3068"/>
      <c r="BH54" s="3068"/>
      <c r="BI54" s="3068"/>
      <c r="BJ54" s="132"/>
      <c r="BK54" s="132"/>
      <c r="BL54" s="132"/>
      <c r="BM54" s="132"/>
      <c r="BN54" s="132"/>
      <c r="BO54" s="132"/>
      <c r="BP54" s="132"/>
      <c r="BQ54" s="132"/>
      <c r="BR54" s="132"/>
      <c r="BS54" s="132"/>
      <c r="BT54" s="132"/>
      <c r="BU54" s="132"/>
      <c r="BV54" s="132"/>
      <c r="BW54" s="132"/>
      <c r="BX54" s="132"/>
      <c r="BY54" s="132"/>
      <c r="BZ54" s="132"/>
    </row>
    <row r="55" spans="1:78" s="130" customFormat="1" ht="15">
      <c r="A55" s="132"/>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2"/>
      <c r="BY55" s="132"/>
      <c r="BZ55" s="132"/>
    </row>
    <row r="56" spans="1:78" s="134" customFormat="1" ht="21" customHeight="1">
      <c r="A56" s="133" t="s">
        <v>145</v>
      </c>
    </row>
    <row r="57" spans="1:78" ht="15" customHeight="1">
      <c r="A57" s="130"/>
    </row>
    <row r="58" spans="1:78">
      <c r="A58" s="130"/>
    </row>
    <row r="60" spans="1:78">
      <c r="B60" s="135" t="s">
        <v>42</v>
      </c>
    </row>
  </sheetData>
  <mergeCells count="1">
    <mergeCell ref="A54:BI54"/>
  </mergeCells>
  <hyperlinks>
    <hyperlink ref="A51" r:id="rId1" display="https://www.bom.mu/publications-statistics/statistics/monthly-statistical-bulletin/monthly-statistical-bulletin-february-2021" xr:uid="{00000000-0004-0000-0900-000000000000}"/>
  </hyperlinks>
  <pageMargins left="0.75" right="0.75" top="0.75" bottom="0.75" header="0.3" footer="0"/>
  <pageSetup paperSize="9" scale="46"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WVV57"/>
  <sheetViews>
    <sheetView showGridLines="0" zoomScaleNormal="100" zoomScaleSheetLayoutView="80" workbookViewId="0">
      <pane xSplit="7" ySplit="3" topLeftCell="BN4" activePane="bottomRight" state="frozen"/>
      <selection activeCell="P6" sqref="P6"/>
      <selection pane="topRight" activeCell="P6" sqref="P6"/>
      <selection pane="bottomLeft" activeCell="P6" sqref="P6"/>
      <selection pane="bottomRight" activeCell="P6" sqref="P6"/>
    </sheetView>
  </sheetViews>
  <sheetFormatPr defaultRowHeight="19.2"/>
  <cols>
    <col min="1" max="1" width="7.109375" style="100" customWidth="1"/>
    <col min="2" max="2" width="60.6640625" style="135" bestFit="1" customWidth="1"/>
    <col min="3" max="6" width="16.109375" style="100" hidden="1" customWidth="1"/>
    <col min="7" max="7" width="12.6640625" style="100" hidden="1" customWidth="1"/>
    <col min="8" max="8" width="12.88671875" style="100" hidden="1" customWidth="1"/>
    <col min="9" max="61" width="12.6640625" style="100" hidden="1" customWidth="1"/>
    <col min="62" max="65" width="13.33203125" style="100" hidden="1" customWidth="1"/>
    <col min="66" max="78" width="13.33203125" style="100" customWidth="1"/>
    <col min="79" max="175" width="8.88671875" style="100"/>
    <col min="176" max="176" width="5.88671875" style="100" customWidth="1"/>
    <col min="177" max="177" width="55.44140625" style="100" bestFit="1" customWidth="1"/>
    <col min="178" max="270" width="9.109375" style="100" hidden="1" customWidth="1"/>
    <col min="271" max="281" width="10.6640625" style="100" customWidth="1"/>
    <col min="282" max="282" width="10.88671875" style="100" customWidth="1"/>
    <col min="283" max="283" width="10.6640625" style="100" bestFit="1" customWidth="1"/>
    <col min="284" max="431" width="8.88671875" style="100"/>
    <col min="432" max="432" width="5.88671875" style="100" customWidth="1"/>
    <col min="433" max="433" width="55.44140625" style="100" bestFit="1" customWidth="1"/>
    <col min="434" max="526" width="9.109375" style="100" hidden="1" customWidth="1"/>
    <col min="527" max="537" width="10.6640625" style="100" customWidth="1"/>
    <col min="538" max="538" width="10.88671875" style="100" customWidth="1"/>
    <col min="539" max="539" width="10.6640625" style="100" bestFit="1" customWidth="1"/>
    <col min="540" max="687" width="8.88671875" style="100"/>
    <col min="688" max="688" width="5.88671875" style="100" customWidth="1"/>
    <col min="689" max="689" width="55.44140625" style="100" bestFit="1" customWidth="1"/>
    <col min="690" max="782" width="9.109375" style="100" hidden="1" customWidth="1"/>
    <col min="783" max="793" width="10.6640625" style="100" customWidth="1"/>
    <col min="794" max="794" width="10.88671875" style="100" customWidth="1"/>
    <col min="795" max="795" width="10.6640625" style="100" bestFit="1" customWidth="1"/>
    <col min="796" max="943" width="8.88671875" style="100"/>
    <col min="944" max="944" width="5.88671875" style="100" customWidth="1"/>
    <col min="945" max="945" width="55.44140625" style="100" bestFit="1" customWidth="1"/>
    <col min="946" max="1038" width="9.109375" style="100" hidden="1" customWidth="1"/>
    <col min="1039" max="1049" width="10.6640625" style="100" customWidth="1"/>
    <col min="1050" max="1050" width="10.88671875" style="100" customWidth="1"/>
    <col min="1051" max="1051" width="10.6640625" style="100" bestFit="1" customWidth="1"/>
    <col min="1052" max="1199" width="8.88671875" style="100"/>
    <col min="1200" max="1200" width="5.88671875" style="100" customWidth="1"/>
    <col min="1201" max="1201" width="55.44140625" style="100" bestFit="1" customWidth="1"/>
    <col min="1202" max="1294" width="9.109375" style="100" hidden="1" customWidth="1"/>
    <col min="1295" max="1305" width="10.6640625" style="100" customWidth="1"/>
    <col min="1306" max="1306" width="10.88671875" style="100" customWidth="1"/>
    <col min="1307" max="1307" width="10.6640625" style="100" bestFit="1" customWidth="1"/>
    <col min="1308" max="1455" width="8.88671875" style="100"/>
    <col min="1456" max="1456" width="5.88671875" style="100" customWidth="1"/>
    <col min="1457" max="1457" width="55.44140625" style="100" bestFit="1" customWidth="1"/>
    <col min="1458" max="1550" width="9.109375" style="100" hidden="1" customWidth="1"/>
    <col min="1551" max="1561" width="10.6640625" style="100" customWidth="1"/>
    <col min="1562" max="1562" width="10.88671875" style="100" customWidth="1"/>
    <col min="1563" max="1563" width="10.6640625" style="100" bestFit="1" customWidth="1"/>
    <col min="1564" max="1711" width="8.88671875" style="100"/>
    <col min="1712" max="1712" width="5.88671875" style="100" customWidth="1"/>
    <col min="1713" max="1713" width="55.44140625" style="100" bestFit="1" customWidth="1"/>
    <col min="1714" max="1806" width="9.109375" style="100" hidden="1" customWidth="1"/>
    <col min="1807" max="1817" width="10.6640625" style="100" customWidth="1"/>
    <col min="1818" max="1818" width="10.88671875" style="100" customWidth="1"/>
    <col min="1819" max="1819" width="10.6640625" style="100" bestFit="1" customWidth="1"/>
    <col min="1820" max="1967" width="8.88671875" style="100"/>
    <col min="1968" max="1968" width="5.88671875" style="100" customWidth="1"/>
    <col min="1969" max="1969" width="55.44140625" style="100" bestFit="1" customWidth="1"/>
    <col min="1970" max="2062" width="9.109375" style="100" hidden="1" customWidth="1"/>
    <col min="2063" max="2073" width="10.6640625" style="100" customWidth="1"/>
    <col min="2074" max="2074" width="10.88671875" style="100" customWidth="1"/>
    <col min="2075" max="2075" width="10.6640625" style="100" bestFit="1" customWidth="1"/>
    <col min="2076" max="2223" width="8.88671875" style="100"/>
    <col min="2224" max="2224" width="5.88671875" style="100" customWidth="1"/>
    <col min="2225" max="2225" width="55.44140625" style="100" bestFit="1" customWidth="1"/>
    <col min="2226" max="2318" width="9.109375" style="100" hidden="1" customWidth="1"/>
    <col min="2319" max="2329" width="10.6640625" style="100" customWidth="1"/>
    <col min="2330" max="2330" width="10.88671875" style="100" customWidth="1"/>
    <col min="2331" max="2331" width="10.6640625" style="100" bestFit="1" customWidth="1"/>
    <col min="2332" max="2479" width="8.88671875" style="100"/>
    <col min="2480" max="2480" width="5.88671875" style="100" customWidth="1"/>
    <col min="2481" max="2481" width="55.44140625" style="100" bestFit="1" customWidth="1"/>
    <col min="2482" max="2574" width="9.109375" style="100" hidden="1" customWidth="1"/>
    <col min="2575" max="2585" width="10.6640625" style="100" customWidth="1"/>
    <col min="2586" max="2586" width="10.88671875" style="100" customWidth="1"/>
    <col min="2587" max="2587" width="10.6640625" style="100" bestFit="1" customWidth="1"/>
    <col min="2588" max="2735" width="8.88671875" style="100"/>
    <col min="2736" max="2736" width="5.88671875" style="100" customWidth="1"/>
    <col min="2737" max="2737" width="55.44140625" style="100" bestFit="1" customWidth="1"/>
    <col min="2738" max="2830" width="9.109375" style="100" hidden="1" customWidth="1"/>
    <col min="2831" max="2841" width="10.6640625" style="100" customWidth="1"/>
    <col min="2842" max="2842" width="10.88671875" style="100" customWidth="1"/>
    <col min="2843" max="2843" width="10.6640625" style="100" bestFit="1" customWidth="1"/>
    <col min="2844" max="2991" width="8.88671875" style="100"/>
    <col min="2992" max="2992" width="5.88671875" style="100" customWidth="1"/>
    <col min="2993" max="2993" width="55.44140625" style="100" bestFit="1" customWidth="1"/>
    <col min="2994" max="3086" width="9.109375" style="100" hidden="1" customWidth="1"/>
    <col min="3087" max="3097" width="10.6640625" style="100" customWidth="1"/>
    <col min="3098" max="3098" width="10.88671875" style="100" customWidth="1"/>
    <col min="3099" max="3099" width="10.6640625" style="100" bestFit="1" customWidth="1"/>
    <col min="3100" max="3247" width="8.88671875" style="100"/>
    <col min="3248" max="3248" width="5.88671875" style="100" customWidth="1"/>
    <col min="3249" max="3249" width="55.44140625" style="100" bestFit="1" customWidth="1"/>
    <col min="3250" max="3342" width="9.109375" style="100" hidden="1" customWidth="1"/>
    <col min="3343" max="3353" width="10.6640625" style="100" customWidth="1"/>
    <col min="3354" max="3354" width="10.88671875" style="100" customWidth="1"/>
    <col min="3355" max="3355" width="10.6640625" style="100" bestFit="1" customWidth="1"/>
    <col min="3356" max="3503" width="8.88671875" style="100"/>
    <col min="3504" max="3504" width="5.88671875" style="100" customWidth="1"/>
    <col min="3505" max="3505" width="55.44140625" style="100" bestFit="1" customWidth="1"/>
    <col min="3506" max="3598" width="9.109375" style="100" hidden="1" customWidth="1"/>
    <col min="3599" max="3609" width="10.6640625" style="100" customWidth="1"/>
    <col min="3610" max="3610" width="10.88671875" style="100" customWidth="1"/>
    <col min="3611" max="3611" width="10.6640625" style="100" bestFit="1" customWidth="1"/>
    <col min="3612" max="3759" width="8.88671875" style="100"/>
    <col min="3760" max="3760" width="5.88671875" style="100" customWidth="1"/>
    <col min="3761" max="3761" width="55.44140625" style="100" bestFit="1" customWidth="1"/>
    <col min="3762" max="3854" width="9.109375" style="100" hidden="1" customWidth="1"/>
    <col min="3855" max="3865" width="10.6640625" style="100" customWidth="1"/>
    <col min="3866" max="3866" width="10.88671875" style="100" customWidth="1"/>
    <col min="3867" max="3867" width="10.6640625" style="100" bestFit="1" customWidth="1"/>
    <col min="3868" max="4015" width="8.88671875" style="100"/>
    <col min="4016" max="4016" width="5.88671875" style="100" customWidth="1"/>
    <col min="4017" max="4017" width="55.44140625" style="100" bestFit="1" customWidth="1"/>
    <col min="4018" max="4110" width="9.109375" style="100" hidden="1" customWidth="1"/>
    <col min="4111" max="4121" width="10.6640625" style="100" customWidth="1"/>
    <col min="4122" max="4122" width="10.88671875" style="100" customWidth="1"/>
    <col min="4123" max="4123" width="10.6640625" style="100" bestFit="1" customWidth="1"/>
    <col min="4124" max="4271" width="8.88671875" style="100"/>
    <col min="4272" max="4272" width="5.88671875" style="100" customWidth="1"/>
    <col min="4273" max="4273" width="55.44140625" style="100" bestFit="1" customWidth="1"/>
    <col min="4274" max="4366" width="9.109375" style="100" hidden="1" customWidth="1"/>
    <col min="4367" max="4377" width="10.6640625" style="100" customWidth="1"/>
    <col min="4378" max="4378" width="10.88671875" style="100" customWidth="1"/>
    <col min="4379" max="4379" width="10.6640625" style="100" bestFit="1" customWidth="1"/>
    <col min="4380" max="4527" width="8.88671875" style="100"/>
    <col min="4528" max="4528" width="5.88671875" style="100" customWidth="1"/>
    <col min="4529" max="4529" width="55.44140625" style="100" bestFit="1" customWidth="1"/>
    <col min="4530" max="4622" width="9.109375" style="100" hidden="1" customWidth="1"/>
    <col min="4623" max="4633" width="10.6640625" style="100" customWidth="1"/>
    <col min="4634" max="4634" width="10.88671875" style="100" customWidth="1"/>
    <col min="4635" max="4635" width="10.6640625" style="100" bestFit="1" customWidth="1"/>
    <col min="4636" max="4783" width="8.88671875" style="100"/>
    <col min="4784" max="4784" width="5.88671875" style="100" customWidth="1"/>
    <col min="4785" max="4785" width="55.44140625" style="100" bestFit="1" customWidth="1"/>
    <col min="4786" max="4878" width="9.109375" style="100" hidden="1" customWidth="1"/>
    <col min="4879" max="4889" width="10.6640625" style="100" customWidth="1"/>
    <col min="4890" max="4890" width="10.88671875" style="100" customWidth="1"/>
    <col min="4891" max="4891" width="10.6640625" style="100" bestFit="1" customWidth="1"/>
    <col min="4892" max="5039" width="8.88671875" style="100"/>
    <col min="5040" max="5040" width="5.88671875" style="100" customWidth="1"/>
    <col min="5041" max="5041" width="55.44140625" style="100" bestFit="1" customWidth="1"/>
    <col min="5042" max="5134" width="9.109375" style="100" hidden="1" customWidth="1"/>
    <col min="5135" max="5145" width="10.6640625" style="100" customWidth="1"/>
    <col min="5146" max="5146" width="10.88671875" style="100" customWidth="1"/>
    <col min="5147" max="5147" width="10.6640625" style="100" bestFit="1" customWidth="1"/>
    <col min="5148" max="5295" width="8.88671875" style="100"/>
    <col min="5296" max="5296" width="5.88671875" style="100" customWidth="1"/>
    <col min="5297" max="5297" width="55.44140625" style="100" bestFit="1" customWidth="1"/>
    <col min="5298" max="5390" width="9.109375" style="100" hidden="1" customWidth="1"/>
    <col min="5391" max="5401" width="10.6640625" style="100" customWidth="1"/>
    <col min="5402" max="5402" width="10.88671875" style="100" customWidth="1"/>
    <col min="5403" max="5403" width="10.6640625" style="100" bestFit="1" customWidth="1"/>
    <col min="5404" max="5551" width="8.88671875" style="100"/>
    <col min="5552" max="5552" width="5.88671875" style="100" customWidth="1"/>
    <col min="5553" max="5553" width="55.44140625" style="100" bestFit="1" customWidth="1"/>
    <col min="5554" max="5646" width="9.109375" style="100" hidden="1" customWidth="1"/>
    <col min="5647" max="5657" width="10.6640625" style="100" customWidth="1"/>
    <col min="5658" max="5658" width="10.88671875" style="100" customWidth="1"/>
    <col min="5659" max="5659" width="10.6640625" style="100" bestFit="1" customWidth="1"/>
    <col min="5660" max="5807" width="8.88671875" style="100"/>
    <col min="5808" max="5808" width="5.88671875" style="100" customWidth="1"/>
    <col min="5809" max="5809" width="55.44140625" style="100" bestFit="1" customWidth="1"/>
    <col min="5810" max="5902" width="9.109375" style="100" hidden="1" customWidth="1"/>
    <col min="5903" max="5913" width="10.6640625" style="100" customWidth="1"/>
    <col min="5914" max="5914" width="10.88671875" style="100" customWidth="1"/>
    <col min="5915" max="5915" width="10.6640625" style="100" bestFit="1" customWidth="1"/>
    <col min="5916" max="6063" width="8.88671875" style="100"/>
    <col min="6064" max="6064" width="5.88671875" style="100" customWidth="1"/>
    <col min="6065" max="6065" width="55.44140625" style="100" bestFit="1" customWidth="1"/>
    <col min="6066" max="6158" width="9.109375" style="100" hidden="1" customWidth="1"/>
    <col min="6159" max="6169" width="10.6640625" style="100" customWidth="1"/>
    <col min="6170" max="6170" width="10.88671875" style="100" customWidth="1"/>
    <col min="6171" max="6171" width="10.6640625" style="100" bestFit="1" customWidth="1"/>
    <col min="6172" max="6319" width="8.88671875" style="100"/>
    <col min="6320" max="6320" width="5.88671875" style="100" customWidth="1"/>
    <col min="6321" max="6321" width="55.44140625" style="100" bestFit="1" customWidth="1"/>
    <col min="6322" max="6414" width="9.109375" style="100" hidden="1" customWidth="1"/>
    <col min="6415" max="6425" width="10.6640625" style="100" customWidth="1"/>
    <col min="6426" max="6426" width="10.88671875" style="100" customWidth="1"/>
    <col min="6427" max="6427" width="10.6640625" style="100" bestFit="1" customWidth="1"/>
    <col min="6428" max="6575" width="8.88671875" style="100"/>
    <col min="6576" max="6576" width="5.88671875" style="100" customWidth="1"/>
    <col min="6577" max="6577" width="55.44140625" style="100" bestFit="1" customWidth="1"/>
    <col min="6578" max="6670" width="9.109375" style="100" hidden="1" customWidth="1"/>
    <col min="6671" max="6681" width="10.6640625" style="100" customWidth="1"/>
    <col min="6682" max="6682" width="10.88671875" style="100" customWidth="1"/>
    <col min="6683" max="6683" width="10.6640625" style="100" bestFit="1" customWidth="1"/>
    <col min="6684" max="6831" width="8.88671875" style="100"/>
    <col min="6832" max="6832" width="5.88671875" style="100" customWidth="1"/>
    <col min="6833" max="6833" width="55.44140625" style="100" bestFit="1" customWidth="1"/>
    <col min="6834" max="6926" width="9.109375" style="100" hidden="1" customWidth="1"/>
    <col min="6927" max="6937" width="10.6640625" style="100" customWidth="1"/>
    <col min="6938" max="6938" width="10.88671875" style="100" customWidth="1"/>
    <col min="6939" max="6939" width="10.6640625" style="100" bestFit="1" customWidth="1"/>
    <col min="6940" max="7087" width="8.88671875" style="100"/>
    <col min="7088" max="7088" width="5.88671875" style="100" customWidth="1"/>
    <col min="7089" max="7089" width="55.44140625" style="100" bestFit="1" customWidth="1"/>
    <col min="7090" max="7182" width="9.109375" style="100" hidden="1" customWidth="1"/>
    <col min="7183" max="7193" width="10.6640625" style="100" customWidth="1"/>
    <col min="7194" max="7194" width="10.88671875" style="100" customWidth="1"/>
    <col min="7195" max="7195" width="10.6640625" style="100" bestFit="1" customWidth="1"/>
    <col min="7196" max="7343" width="8.88671875" style="100"/>
    <col min="7344" max="7344" width="5.88671875" style="100" customWidth="1"/>
    <col min="7345" max="7345" width="55.44140625" style="100" bestFit="1" customWidth="1"/>
    <col min="7346" max="7438" width="9.109375" style="100" hidden="1" customWidth="1"/>
    <col min="7439" max="7449" width="10.6640625" style="100" customWidth="1"/>
    <col min="7450" max="7450" width="10.88671875" style="100" customWidth="1"/>
    <col min="7451" max="7451" width="10.6640625" style="100" bestFit="1" customWidth="1"/>
    <col min="7452" max="7599" width="8.88671875" style="100"/>
    <col min="7600" max="7600" width="5.88671875" style="100" customWidth="1"/>
    <col min="7601" max="7601" width="55.44140625" style="100" bestFit="1" customWidth="1"/>
    <col min="7602" max="7694" width="9.109375" style="100" hidden="1" customWidth="1"/>
    <col min="7695" max="7705" width="10.6640625" style="100" customWidth="1"/>
    <col min="7706" max="7706" width="10.88671875" style="100" customWidth="1"/>
    <col min="7707" max="7707" width="10.6640625" style="100" bestFit="1" customWidth="1"/>
    <col min="7708" max="7855" width="8.88671875" style="100"/>
    <col min="7856" max="7856" width="5.88671875" style="100" customWidth="1"/>
    <col min="7857" max="7857" width="55.44140625" style="100" bestFit="1" customWidth="1"/>
    <col min="7858" max="7950" width="9.109375" style="100" hidden="1" customWidth="1"/>
    <col min="7951" max="7961" width="10.6640625" style="100" customWidth="1"/>
    <col min="7962" max="7962" width="10.88671875" style="100" customWidth="1"/>
    <col min="7963" max="7963" width="10.6640625" style="100" bestFit="1" customWidth="1"/>
    <col min="7964" max="8111" width="8.88671875" style="100"/>
    <col min="8112" max="8112" width="5.88671875" style="100" customWidth="1"/>
    <col min="8113" max="8113" width="55.44140625" style="100" bestFit="1" customWidth="1"/>
    <col min="8114" max="8206" width="9.109375" style="100" hidden="1" customWidth="1"/>
    <col min="8207" max="8217" width="10.6640625" style="100" customWidth="1"/>
    <col min="8218" max="8218" width="10.88671875" style="100" customWidth="1"/>
    <col min="8219" max="8219" width="10.6640625" style="100" bestFit="1" customWidth="1"/>
    <col min="8220" max="8367" width="8.88671875" style="100"/>
    <col min="8368" max="8368" width="5.88671875" style="100" customWidth="1"/>
    <col min="8369" max="8369" width="55.44140625" style="100" bestFit="1" customWidth="1"/>
    <col min="8370" max="8462" width="9.109375" style="100" hidden="1" customWidth="1"/>
    <col min="8463" max="8473" width="10.6640625" style="100" customWidth="1"/>
    <col min="8474" max="8474" width="10.88671875" style="100" customWidth="1"/>
    <col min="8475" max="8475" width="10.6640625" style="100" bestFit="1" customWidth="1"/>
    <col min="8476" max="8623" width="8.88671875" style="100"/>
    <col min="8624" max="8624" width="5.88671875" style="100" customWidth="1"/>
    <col min="8625" max="8625" width="55.44140625" style="100" bestFit="1" customWidth="1"/>
    <col min="8626" max="8718" width="9.109375" style="100" hidden="1" customWidth="1"/>
    <col min="8719" max="8729" width="10.6640625" style="100" customWidth="1"/>
    <col min="8730" max="8730" width="10.88671875" style="100" customWidth="1"/>
    <col min="8731" max="8731" width="10.6640625" style="100" bestFit="1" customWidth="1"/>
    <col min="8732" max="8879" width="8.88671875" style="100"/>
    <col min="8880" max="8880" width="5.88671875" style="100" customWidth="1"/>
    <col min="8881" max="8881" width="55.44140625" style="100" bestFit="1" customWidth="1"/>
    <col min="8882" max="8974" width="9.109375" style="100" hidden="1" customWidth="1"/>
    <col min="8975" max="8985" width="10.6640625" style="100" customWidth="1"/>
    <col min="8986" max="8986" width="10.88671875" style="100" customWidth="1"/>
    <col min="8987" max="8987" width="10.6640625" style="100" bestFit="1" customWidth="1"/>
    <col min="8988" max="9135" width="8.88671875" style="100"/>
    <col min="9136" max="9136" width="5.88671875" style="100" customWidth="1"/>
    <col min="9137" max="9137" width="55.44140625" style="100" bestFit="1" customWidth="1"/>
    <col min="9138" max="9230" width="9.109375" style="100" hidden="1" customWidth="1"/>
    <col min="9231" max="9241" width="10.6640625" style="100" customWidth="1"/>
    <col min="9242" max="9242" width="10.88671875" style="100" customWidth="1"/>
    <col min="9243" max="9243" width="10.6640625" style="100" bestFit="1" customWidth="1"/>
    <col min="9244" max="9391" width="8.88671875" style="100"/>
    <col min="9392" max="9392" width="5.88671875" style="100" customWidth="1"/>
    <col min="9393" max="9393" width="55.44140625" style="100" bestFit="1" customWidth="1"/>
    <col min="9394" max="9486" width="9.109375" style="100" hidden="1" customWidth="1"/>
    <col min="9487" max="9497" width="10.6640625" style="100" customWidth="1"/>
    <col min="9498" max="9498" width="10.88671875" style="100" customWidth="1"/>
    <col min="9499" max="9499" width="10.6640625" style="100" bestFit="1" customWidth="1"/>
    <col min="9500" max="9647" width="8.88671875" style="100"/>
    <col min="9648" max="9648" width="5.88671875" style="100" customWidth="1"/>
    <col min="9649" max="9649" width="55.44140625" style="100" bestFit="1" customWidth="1"/>
    <col min="9650" max="9742" width="9.109375" style="100" hidden="1" customWidth="1"/>
    <col min="9743" max="9753" width="10.6640625" style="100" customWidth="1"/>
    <col min="9754" max="9754" width="10.88671875" style="100" customWidth="1"/>
    <col min="9755" max="9755" width="10.6640625" style="100" bestFit="1" customWidth="1"/>
    <col min="9756" max="9903" width="8.88671875" style="100"/>
    <col min="9904" max="9904" width="5.88671875" style="100" customWidth="1"/>
    <col min="9905" max="9905" width="55.44140625" style="100" bestFit="1" customWidth="1"/>
    <col min="9906" max="9998" width="9.109375" style="100" hidden="1" customWidth="1"/>
    <col min="9999" max="10009" width="10.6640625" style="100" customWidth="1"/>
    <col min="10010" max="10010" width="10.88671875" style="100" customWidth="1"/>
    <col min="10011" max="10011" width="10.6640625" style="100" bestFit="1" customWidth="1"/>
    <col min="10012" max="10159" width="8.88671875" style="100"/>
    <col min="10160" max="10160" width="5.88671875" style="100" customWidth="1"/>
    <col min="10161" max="10161" width="55.44140625" style="100" bestFit="1" customWidth="1"/>
    <col min="10162" max="10254" width="9.109375" style="100" hidden="1" customWidth="1"/>
    <col min="10255" max="10265" width="10.6640625" style="100" customWidth="1"/>
    <col min="10266" max="10266" width="10.88671875" style="100" customWidth="1"/>
    <col min="10267" max="10267" width="10.6640625" style="100" bestFit="1" customWidth="1"/>
    <col min="10268" max="10415" width="8.88671875" style="100"/>
    <col min="10416" max="10416" width="5.88671875" style="100" customWidth="1"/>
    <col min="10417" max="10417" width="55.44140625" style="100" bestFit="1" customWidth="1"/>
    <col min="10418" max="10510" width="9.109375" style="100" hidden="1" customWidth="1"/>
    <col min="10511" max="10521" width="10.6640625" style="100" customWidth="1"/>
    <col min="10522" max="10522" width="10.88671875" style="100" customWidth="1"/>
    <col min="10523" max="10523" width="10.6640625" style="100" bestFit="1" customWidth="1"/>
    <col min="10524" max="10671" width="8.88671875" style="100"/>
    <col min="10672" max="10672" width="5.88671875" style="100" customWidth="1"/>
    <col min="10673" max="10673" width="55.44140625" style="100" bestFit="1" customWidth="1"/>
    <col min="10674" max="10766" width="9.109375" style="100" hidden="1" customWidth="1"/>
    <col min="10767" max="10777" width="10.6640625" style="100" customWidth="1"/>
    <col min="10778" max="10778" width="10.88671875" style="100" customWidth="1"/>
    <col min="10779" max="10779" width="10.6640625" style="100" bestFit="1" customWidth="1"/>
    <col min="10780" max="10927" width="8.88671875" style="100"/>
    <col min="10928" max="10928" width="5.88671875" style="100" customWidth="1"/>
    <col min="10929" max="10929" width="55.44140625" style="100" bestFit="1" customWidth="1"/>
    <col min="10930" max="11022" width="9.109375" style="100" hidden="1" customWidth="1"/>
    <col min="11023" max="11033" width="10.6640625" style="100" customWidth="1"/>
    <col min="11034" max="11034" width="10.88671875" style="100" customWidth="1"/>
    <col min="11035" max="11035" width="10.6640625" style="100" bestFit="1" customWidth="1"/>
    <col min="11036" max="11183" width="8.88671875" style="100"/>
    <col min="11184" max="11184" width="5.88671875" style="100" customWidth="1"/>
    <col min="11185" max="11185" width="55.44140625" style="100" bestFit="1" customWidth="1"/>
    <col min="11186" max="11278" width="9.109375" style="100" hidden="1" customWidth="1"/>
    <col min="11279" max="11289" width="10.6640625" style="100" customWidth="1"/>
    <col min="11290" max="11290" width="10.88671875" style="100" customWidth="1"/>
    <col min="11291" max="11291" width="10.6640625" style="100" bestFit="1" customWidth="1"/>
    <col min="11292" max="11439" width="8.88671875" style="100"/>
    <col min="11440" max="11440" width="5.88671875" style="100" customWidth="1"/>
    <col min="11441" max="11441" width="55.44140625" style="100" bestFit="1" customWidth="1"/>
    <col min="11442" max="11534" width="9.109375" style="100" hidden="1" customWidth="1"/>
    <col min="11535" max="11545" width="10.6640625" style="100" customWidth="1"/>
    <col min="11546" max="11546" width="10.88671875" style="100" customWidth="1"/>
    <col min="11547" max="11547" width="10.6640625" style="100" bestFit="1" customWidth="1"/>
    <col min="11548" max="11695" width="8.88671875" style="100"/>
    <col min="11696" max="11696" width="5.88671875" style="100" customWidth="1"/>
    <col min="11697" max="11697" width="55.44140625" style="100" bestFit="1" customWidth="1"/>
    <col min="11698" max="11790" width="9.109375" style="100" hidden="1" customWidth="1"/>
    <col min="11791" max="11801" width="10.6640625" style="100" customWidth="1"/>
    <col min="11802" max="11802" width="10.88671875" style="100" customWidth="1"/>
    <col min="11803" max="11803" width="10.6640625" style="100" bestFit="1" customWidth="1"/>
    <col min="11804" max="11951" width="8.88671875" style="100"/>
    <col min="11952" max="11952" width="5.88671875" style="100" customWidth="1"/>
    <col min="11953" max="11953" width="55.44140625" style="100" bestFit="1" customWidth="1"/>
    <col min="11954" max="12046" width="9.109375" style="100" hidden="1" customWidth="1"/>
    <col min="12047" max="12057" width="10.6640625" style="100" customWidth="1"/>
    <col min="12058" max="12058" width="10.88671875" style="100" customWidth="1"/>
    <col min="12059" max="12059" width="10.6640625" style="100" bestFit="1" customWidth="1"/>
    <col min="12060" max="12207" width="8.88671875" style="100"/>
    <col min="12208" max="12208" width="5.88671875" style="100" customWidth="1"/>
    <col min="12209" max="12209" width="55.44140625" style="100" bestFit="1" customWidth="1"/>
    <col min="12210" max="12302" width="9.109375" style="100" hidden="1" customWidth="1"/>
    <col min="12303" max="12313" width="10.6640625" style="100" customWidth="1"/>
    <col min="12314" max="12314" width="10.88671875" style="100" customWidth="1"/>
    <col min="12315" max="12315" width="10.6640625" style="100" bestFit="1" customWidth="1"/>
    <col min="12316" max="12463" width="8.88671875" style="100"/>
    <col min="12464" max="12464" width="5.88671875" style="100" customWidth="1"/>
    <col min="12465" max="12465" width="55.44140625" style="100" bestFit="1" customWidth="1"/>
    <col min="12466" max="12558" width="9.109375" style="100" hidden="1" customWidth="1"/>
    <col min="12559" max="12569" width="10.6640625" style="100" customWidth="1"/>
    <col min="12570" max="12570" width="10.88671875" style="100" customWidth="1"/>
    <col min="12571" max="12571" width="10.6640625" style="100" bestFit="1" customWidth="1"/>
    <col min="12572" max="12719" width="8.88671875" style="100"/>
    <col min="12720" max="12720" width="5.88671875" style="100" customWidth="1"/>
    <col min="12721" max="12721" width="55.44140625" style="100" bestFit="1" customWidth="1"/>
    <col min="12722" max="12814" width="9.109375" style="100" hidden="1" customWidth="1"/>
    <col min="12815" max="12825" width="10.6640625" style="100" customWidth="1"/>
    <col min="12826" max="12826" width="10.88671875" style="100" customWidth="1"/>
    <col min="12827" max="12827" width="10.6640625" style="100" bestFit="1" customWidth="1"/>
    <col min="12828" max="12975" width="8.88671875" style="100"/>
    <col min="12976" max="12976" width="5.88671875" style="100" customWidth="1"/>
    <col min="12977" max="12977" width="55.44140625" style="100" bestFit="1" customWidth="1"/>
    <col min="12978" max="13070" width="9.109375" style="100" hidden="1" customWidth="1"/>
    <col min="13071" max="13081" width="10.6640625" style="100" customWidth="1"/>
    <col min="13082" max="13082" width="10.88671875" style="100" customWidth="1"/>
    <col min="13083" max="13083" width="10.6640625" style="100" bestFit="1" customWidth="1"/>
    <col min="13084" max="13231" width="8.88671875" style="100"/>
    <col min="13232" max="13232" width="5.88671875" style="100" customWidth="1"/>
    <col min="13233" max="13233" width="55.44140625" style="100" bestFit="1" customWidth="1"/>
    <col min="13234" max="13326" width="9.109375" style="100" hidden="1" customWidth="1"/>
    <col min="13327" max="13337" width="10.6640625" style="100" customWidth="1"/>
    <col min="13338" max="13338" width="10.88671875" style="100" customWidth="1"/>
    <col min="13339" max="13339" width="10.6640625" style="100" bestFit="1" customWidth="1"/>
    <col min="13340" max="13487" width="8.88671875" style="100"/>
    <col min="13488" max="13488" width="5.88671875" style="100" customWidth="1"/>
    <col min="13489" max="13489" width="55.44140625" style="100" bestFit="1" customWidth="1"/>
    <col min="13490" max="13582" width="9.109375" style="100" hidden="1" customWidth="1"/>
    <col min="13583" max="13593" width="10.6640625" style="100" customWidth="1"/>
    <col min="13594" max="13594" width="10.88671875" style="100" customWidth="1"/>
    <col min="13595" max="13595" width="10.6640625" style="100" bestFit="1" customWidth="1"/>
    <col min="13596" max="13743" width="8.88671875" style="100"/>
    <col min="13744" max="13744" width="5.88671875" style="100" customWidth="1"/>
    <col min="13745" max="13745" width="55.44140625" style="100" bestFit="1" customWidth="1"/>
    <col min="13746" max="13838" width="9.109375" style="100" hidden="1" customWidth="1"/>
    <col min="13839" max="13849" width="10.6640625" style="100" customWidth="1"/>
    <col min="13850" max="13850" width="10.88671875" style="100" customWidth="1"/>
    <col min="13851" max="13851" width="10.6640625" style="100" bestFit="1" customWidth="1"/>
    <col min="13852" max="13999" width="8.88671875" style="100"/>
    <col min="14000" max="14000" width="5.88671875" style="100" customWidth="1"/>
    <col min="14001" max="14001" width="55.44140625" style="100" bestFit="1" customWidth="1"/>
    <col min="14002" max="14094" width="9.109375" style="100" hidden="1" customWidth="1"/>
    <col min="14095" max="14105" width="10.6640625" style="100" customWidth="1"/>
    <col min="14106" max="14106" width="10.88671875" style="100" customWidth="1"/>
    <col min="14107" max="14107" width="10.6640625" style="100" bestFit="1" customWidth="1"/>
    <col min="14108" max="14255" width="8.88671875" style="100"/>
    <col min="14256" max="14256" width="5.88671875" style="100" customWidth="1"/>
    <col min="14257" max="14257" width="55.44140625" style="100" bestFit="1" customWidth="1"/>
    <col min="14258" max="14350" width="9.109375" style="100" hidden="1" customWidth="1"/>
    <col min="14351" max="14361" width="10.6640625" style="100" customWidth="1"/>
    <col min="14362" max="14362" width="10.88671875" style="100" customWidth="1"/>
    <col min="14363" max="14363" width="10.6640625" style="100" bestFit="1" customWidth="1"/>
    <col min="14364" max="14511" width="8.88671875" style="100"/>
    <col min="14512" max="14512" width="5.88671875" style="100" customWidth="1"/>
    <col min="14513" max="14513" width="55.44140625" style="100" bestFit="1" customWidth="1"/>
    <col min="14514" max="14606" width="9.109375" style="100" hidden="1" customWidth="1"/>
    <col min="14607" max="14617" width="10.6640625" style="100" customWidth="1"/>
    <col min="14618" max="14618" width="10.88671875" style="100" customWidth="1"/>
    <col min="14619" max="14619" width="10.6640625" style="100" bestFit="1" customWidth="1"/>
    <col min="14620" max="14767" width="8.88671875" style="100"/>
    <col min="14768" max="14768" width="5.88671875" style="100" customWidth="1"/>
    <col min="14769" max="14769" width="55.44140625" style="100" bestFit="1" customWidth="1"/>
    <col min="14770" max="14862" width="9.109375" style="100" hidden="1" customWidth="1"/>
    <col min="14863" max="14873" width="10.6640625" style="100" customWidth="1"/>
    <col min="14874" max="14874" width="10.88671875" style="100" customWidth="1"/>
    <col min="14875" max="14875" width="10.6640625" style="100" bestFit="1" customWidth="1"/>
    <col min="14876" max="15023" width="8.88671875" style="100"/>
    <col min="15024" max="15024" width="5.88671875" style="100" customWidth="1"/>
    <col min="15025" max="15025" width="55.44140625" style="100" bestFit="1" customWidth="1"/>
    <col min="15026" max="15118" width="9.109375" style="100" hidden="1" customWidth="1"/>
    <col min="15119" max="15129" width="10.6640625" style="100" customWidth="1"/>
    <col min="15130" max="15130" width="10.88671875" style="100" customWidth="1"/>
    <col min="15131" max="15131" width="10.6640625" style="100" bestFit="1" customWidth="1"/>
    <col min="15132" max="15279" width="8.88671875" style="100"/>
    <col min="15280" max="15280" width="5.88671875" style="100" customWidth="1"/>
    <col min="15281" max="15281" width="55.44140625" style="100" bestFit="1" customWidth="1"/>
    <col min="15282" max="15374" width="9.109375" style="100" hidden="1" customWidth="1"/>
    <col min="15375" max="15385" width="10.6640625" style="100" customWidth="1"/>
    <col min="15386" max="15386" width="10.88671875" style="100" customWidth="1"/>
    <col min="15387" max="15387" width="10.6640625" style="100" bestFit="1" customWidth="1"/>
    <col min="15388" max="15535" width="8.88671875" style="100"/>
    <col min="15536" max="15536" width="5.88671875" style="100" customWidth="1"/>
    <col min="15537" max="15537" width="55.44140625" style="100" bestFit="1" customWidth="1"/>
    <col min="15538" max="15630" width="9.109375" style="100" hidden="1" customWidth="1"/>
    <col min="15631" max="15641" width="10.6640625" style="100" customWidth="1"/>
    <col min="15642" max="15642" width="10.88671875" style="100" customWidth="1"/>
    <col min="15643" max="15643" width="10.6640625" style="100" bestFit="1" customWidth="1"/>
    <col min="15644" max="15791" width="8.88671875" style="100"/>
    <col min="15792" max="15792" width="5.88671875" style="100" customWidth="1"/>
    <col min="15793" max="15793" width="55.44140625" style="100" bestFit="1" customWidth="1"/>
    <col min="15794" max="15886" width="9.109375" style="100" hidden="1" customWidth="1"/>
    <col min="15887" max="15897" width="10.6640625" style="100" customWidth="1"/>
    <col min="15898" max="15898" width="10.88671875" style="100" customWidth="1"/>
    <col min="15899" max="15899" width="10.6640625" style="100" bestFit="1" customWidth="1"/>
    <col min="15900" max="16047" width="8.88671875" style="100"/>
    <col min="16048" max="16048" width="5.88671875" style="100" customWidth="1"/>
    <col min="16049" max="16049" width="55.44140625" style="100" bestFit="1" customWidth="1"/>
    <col min="16050" max="16142" width="9.109375" style="100" hidden="1" customWidth="1"/>
    <col min="16143" max="16153" width="10.6640625" style="100" customWidth="1"/>
    <col min="16154" max="16154" width="10.88671875" style="100" customWidth="1"/>
    <col min="16155" max="16155" width="10.6640625" style="100" bestFit="1" customWidth="1"/>
    <col min="16156" max="16384" width="8.88671875" style="100"/>
  </cols>
  <sheetData>
    <row r="1" spans="1:78" ht="21.75" customHeight="1">
      <c r="A1" s="136" t="s">
        <v>146</v>
      </c>
      <c r="B1" s="137"/>
    </row>
    <row r="2" spans="1:78" ht="19.8" thickBot="1">
      <c r="A2" s="121"/>
      <c r="B2" s="120"/>
      <c r="D2" s="103"/>
      <c r="E2" s="103"/>
      <c r="F2" s="103"/>
      <c r="H2" s="103"/>
      <c r="S2" s="103"/>
      <c r="X2" s="103"/>
      <c r="AE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U2" s="103"/>
      <c r="BX2" s="103"/>
      <c r="BY2" s="103"/>
      <c r="BZ2" s="103" t="s">
        <v>70</v>
      </c>
    </row>
    <row r="3" spans="1:78" ht="24" customHeight="1" thickTop="1" thickBot="1">
      <c r="A3" s="104" t="s">
        <v>71</v>
      </c>
      <c r="B3" s="104" t="s">
        <v>72</v>
      </c>
      <c r="C3" s="105">
        <v>43374</v>
      </c>
      <c r="D3" s="105">
        <v>43405</v>
      </c>
      <c r="E3" s="105">
        <v>43435</v>
      </c>
      <c r="F3" s="105">
        <v>43466</v>
      </c>
      <c r="G3" s="105">
        <v>43497</v>
      </c>
      <c r="H3" s="105">
        <v>43525</v>
      </c>
      <c r="I3" s="105">
        <v>43556</v>
      </c>
      <c r="J3" s="105">
        <v>43586</v>
      </c>
      <c r="K3" s="105">
        <v>43617</v>
      </c>
      <c r="L3" s="105">
        <v>43647</v>
      </c>
      <c r="M3" s="105">
        <v>43678</v>
      </c>
      <c r="N3" s="105">
        <v>43709</v>
      </c>
      <c r="O3" s="105">
        <v>43739</v>
      </c>
      <c r="P3" s="105">
        <v>43770</v>
      </c>
      <c r="Q3" s="105">
        <v>43800</v>
      </c>
      <c r="R3" s="105">
        <v>43831</v>
      </c>
      <c r="S3" s="106" t="s">
        <v>73</v>
      </c>
      <c r="T3" s="106" t="s">
        <v>74</v>
      </c>
      <c r="U3" s="106" t="s">
        <v>75</v>
      </c>
      <c r="V3" s="106" t="s">
        <v>76</v>
      </c>
      <c r="W3" s="106" t="s">
        <v>147</v>
      </c>
      <c r="X3" s="106" t="s">
        <v>78</v>
      </c>
      <c r="Y3" s="106" t="s">
        <v>79</v>
      </c>
      <c r="Z3" s="106" t="s">
        <v>80</v>
      </c>
      <c r="AA3" s="106" t="s">
        <v>81</v>
      </c>
      <c r="AB3" s="106" t="s">
        <v>82</v>
      </c>
      <c r="AC3" s="106" t="s">
        <v>83</v>
      </c>
      <c r="AD3" s="106" t="s">
        <v>84</v>
      </c>
      <c r="AE3" s="106" t="s">
        <v>85</v>
      </c>
      <c r="AF3" s="106" t="s">
        <v>121</v>
      </c>
      <c r="AG3" s="106" t="s">
        <v>148</v>
      </c>
      <c r="AH3" s="106" t="s">
        <v>123</v>
      </c>
      <c r="AI3" s="106" t="s">
        <v>89</v>
      </c>
      <c r="AJ3" s="106" t="s">
        <v>149</v>
      </c>
      <c r="AK3" s="106" t="s">
        <v>150</v>
      </c>
      <c r="AL3" s="106" t="s">
        <v>151</v>
      </c>
      <c r="AM3" s="106" t="s">
        <v>152</v>
      </c>
      <c r="AN3" s="106" t="s">
        <v>153</v>
      </c>
      <c r="AO3" s="106" t="s">
        <v>154</v>
      </c>
      <c r="AP3" s="106">
        <v>44562</v>
      </c>
      <c r="AQ3" s="106">
        <v>44593</v>
      </c>
      <c r="AR3" s="106">
        <v>44621</v>
      </c>
      <c r="AS3" s="106">
        <v>44652</v>
      </c>
      <c r="AT3" s="106">
        <v>44682</v>
      </c>
      <c r="AU3" s="106">
        <v>44713</v>
      </c>
      <c r="AV3" s="106">
        <v>44743</v>
      </c>
      <c r="AW3" s="106">
        <v>44774</v>
      </c>
      <c r="AX3" s="106">
        <v>44805</v>
      </c>
      <c r="AY3" s="106">
        <v>44835</v>
      </c>
      <c r="AZ3" s="106">
        <v>44866</v>
      </c>
      <c r="BA3" s="106">
        <v>44896</v>
      </c>
      <c r="BB3" s="106">
        <v>44927</v>
      </c>
      <c r="BC3" s="106">
        <v>44958</v>
      </c>
      <c r="BD3" s="106">
        <v>44986</v>
      </c>
      <c r="BE3" s="106">
        <v>45017</v>
      </c>
      <c r="BF3" s="106">
        <v>45047</v>
      </c>
      <c r="BG3" s="106">
        <v>45078</v>
      </c>
      <c r="BH3" s="106">
        <v>45108</v>
      </c>
      <c r="BI3" s="106">
        <v>45139</v>
      </c>
      <c r="BJ3" s="106">
        <v>45170</v>
      </c>
      <c r="BK3" s="106">
        <v>45200</v>
      </c>
      <c r="BL3" s="106">
        <v>45231</v>
      </c>
      <c r="BM3" s="106">
        <v>45261</v>
      </c>
      <c r="BN3" s="106">
        <v>45292</v>
      </c>
      <c r="BO3" s="106">
        <v>45323</v>
      </c>
      <c r="BP3" s="106">
        <v>45352</v>
      </c>
      <c r="BQ3" s="106">
        <v>45383</v>
      </c>
      <c r="BR3" s="106">
        <v>45413</v>
      </c>
      <c r="BS3" s="106">
        <v>45444</v>
      </c>
      <c r="BT3" s="106">
        <v>45474</v>
      </c>
      <c r="BU3" s="106">
        <v>45505</v>
      </c>
      <c r="BV3" s="106">
        <v>45536</v>
      </c>
      <c r="BW3" s="106">
        <v>45566</v>
      </c>
      <c r="BX3" s="106">
        <v>45597</v>
      </c>
      <c r="BY3" s="106">
        <v>45627</v>
      </c>
      <c r="BZ3" s="106">
        <v>45658</v>
      </c>
    </row>
    <row r="4" spans="1:78" ht="18" customHeight="1" thickTop="1">
      <c r="A4" s="107"/>
      <c r="B4" s="107"/>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row>
    <row r="5" spans="1:78" ht="18" customHeight="1">
      <c r="A5" s="109" t="s">
        <v>98</v>
      </c>
      <c r="B5" s="109" t="s">
        <v>99</v>
      </c>
      <c r="C5" s="110">
        <v>6889.5157246000008</v>
      </c>
      <c r="D5" s="110">
        <v>6860.1638053400002</v>
      </c>
      <c r="E5" s="110">
        <v>7137.9533715400012</v>
      </c>
      <c r="F5" s="110">
        <v>7065.0594082700009</v>
      </c>
      <c r="G5" s="110">
        <v>6918.2987180299997</v>
      </c>
      <c r="H5" s="110">
        <v>7130.6788687300004</v>
      </c>
      <c r="I5" s="110">
        <v>9906.0073724700014</v>
      </c>
      <c r="J5" s="110">
        <v>7890.4231340100005</v>
      </c>
      <c r="K5" s="110">
        <v>8069.9081984799996</v>
      </c>
      <c r="L5" s="110">
        <v>8213.1324725599989</v>
      </c>
      <c r="M5" s="110">
        <v>8040.98475074</v>
      </c>
      <c r="N5" s="110">
        <v>8143.8793263400003</v>
      </c>
      <c r="O5" s="110">
        <v>8014.0373515900001</v>
      </c>
      <c r="P5" s="110">
        <v>7670.1874028599996</v>
      </c>
      <c r="Q5" s="110">
        <v>7972.3419708899992</v>
      </c>
      <c r="R5" s="110">
        <v>8269.4315490999998</v>
      </c>
      <c r="S5" s="110">
        <v>7376.8085596000001</v>
      </c>
      <c r="T5" s="110">
        <v>8000.3086672099989</v>
      </c>
      <c r="U5" s="110">
        <v>9306.8694179100003</v>
      </c>
      <c r="V5" s="110">
        <v>9481.0869493899991</v>
      </c>
      <c r="W5" s="110">
        <v>7778.6035591199989</v>
      </c>
      <c r="X5" s="110">
        <v>7054.1898808799997</v>
      </c>
      <c r="Y5" s="110">
        <v>6634.5639321799999</v>
      </c>
      <c r="Z5" s="110">
        <v>6428.6312984300002</v>
      </c>
      <c r="AA5" s="110">
        <v>6524.6855502199996</v>
      </c>
      <c r="AB5" s="110">
        <v>7159.0727882600004</v>
      </c>
      <c r="AC5" s="110">
        <v>7168.3112889499998</v>
      </c>
      <c r="AD5" s="110">
        <v>7011.7270396000004</v>
      </c>
      <c r="AE5" s="110">
        <v>6616.7358665399997</v>
      </c>
      <c r="AF5" s="110">
        <v>6411.2204412499996</v>
      </c>
      <c r="AG5" s="110">
        <v>7653.285775790001</v>
      </c>
      <c r="AH5" s="110">
        <v>7383.2788158899994</v>
      </c>
      <c r="AI5" s="110">
        <v>6575.0359640900006</v>
      </c>
      <c r="AJ5" s="110">
        <v>5943.0858797800001</v>
      </c>
      <c r="AK5" s="110">
        <v>6028.4690684300003</v>
      </c>
      <c r="AL5" s="110">
        <v>6126.4740527700005</v>
      </c>
      <c r="AM5" s="110">
        <v>6115.5288866499995</v>
      </c>
      <c r="AN5" s="110">
        <v>6075.5837037499996</v>
      </c>
      <c r="AO5" s="110">
        <v>5486.2068453500005</v>
      </c>
      <c r="AP5" s="110">
        <v>4819.7056421499992</v>
      </c>
      <c r="AQ5" s="110">
        <v>4988.1900561900002</v>
      </c>
      <c r="AR5" s="110">
        <v>4888.4831000300001</v>
      </c>
      <c r="AS5" s="110">
        <v>4414.6965698200001</v>
      </c>
      <c r="AT5" s="110">
        <v>4315.3585836400007</v>
      </c>
      <c r="AU5" s="110">
        <v>4288.2209399500007</v>
      </c>
      <c r="AV5" s="110">
        <v>4855.6141884600002</v>
      </c>
      <c r="AW5" s="110">
        <v>4129.9725061500003</v>
      </c>
      <c r="AX5" s="110">
        <v>3583.3053595900001</v>
      </c>
      <c r="AY5" s="110">
        <v>3795.7147768599998</v>
      </c>
      <c r="AZ5" s="110">
        <v>5162.7891246600002</v>
      </c>
      <c r="BA5" s="110">
        <v>4988.1807752799996</v>
      </c>
      <c r="BB5" s="110">
        <v>5159.9555791800003</v>
      </c>
      <c r="BC5" s="110">
        <v>5496.7141846800005</v>
      </c>
      <c r="BD5" s="110">
        <v>4951.0265530300003</v>
      </c>
      <c r="BE5" s="110">
        <v>5014.3263484300005</v>
      </c>
      <c r="BF5" s="110">
        <v>4974.0459515800003</v>
      </c>
      <c r="BG5" s="110">
        <v>4886.5950898700012</v>
      </c>
      <c r="BH5" s="110">
        <v>5786.1954807499997</v>
      </c>
      <c r="BI5" s="110">
        <v>5569.4108723900017</v>
      </c>
      <c r="BJ5" s="110">
        <v>5195.0733745199996</v>
      </c>
      <c r="BK5" s="110">
        <v>5240.6439855400004</v>
      </c>
      <c r="BL5" s="110">
        <v>5298.5274668499997</v>
      </c>
      <c r="BM5" s="110">
        <v>4083.7396307799995</v>
      </c>
      <c r="BN5" s="110">
        <v>4059.6593386899999</v>
      </c>
      <c r="BO5" s="110">
        <v>4057.6903393799998</v>
      </c>
      <c r="BP5" s="110">
        <v>3995.6862055000001</v>
      </c>
      <c r="BQ5" s="110">
        <v>4361.3464328199998</v>
      </c>
      <c r="BR5" s="110">
        <v>4189.7476589000007</v>
      </c>
      <c r="BS5" s="110">
        <v>4207.6235083499996</v>
      </c>
      <c r="BT5" s="110">
        <v>4382.3524650200006</v>
      </c>
      <c r="BU5" s="110">
        <v>4429.7217990899999</v>
      </c>
      <c r="BV5" s="110">
        <v>4755.7045840800001</v>
      </c>
      <c r="BW5" s="110">
        <v>4443.4432364799995</v>
      </c>
      <c r="BX5" s="110">
        <v>4711.7039396600003</v>
      </c>
      <c r="BY5" s="110">
        <v>3947.57434242</v>
      </c>
      <c r="BZ5" s="110">
        <v>4465.8335117799998</v>
      </c>
    </row>
    <row r="6" spans="1:78" ht="18" customHeight="1">
      <c r="A6" s="111" t="s">
        <v>100</v>
      </c>
      <c r="B6" s="112" t="s">
        <v>101</v>
      </c>
      <c r="C6" s="113">
        <v>2.1255316899999999</v>
      </c>
      <c r="D6" s="113">
        <v>2.1192754300000001</v>
      </c>
      <c r="E6" s="113">
        <v>2.2282869499999998</v>
      </c>
      <c r="F6" s="113">
        <v>2.07141061</v>
      </c>
      <c r="G6" s="113">
        <v>2.3350382800000005</v>
      </c>
      <c r="H6" s="113">
        <v>2.0283251600000001</v>
      </c>
      <c r="I6" s="113">
        <v>2.0672495999999998</v>
      </c>
      <c r="J6" s="113">
        <v>2.3479572500000003</v>
      </c>
      <c r="K6" s="113">
        <v>2.0449950299999999</v>
      </c>
      <c r="L6" s="113">
        <v>1.8257430799999999</v>
      </c>
      <c r="M6" s="113">
        <v>2.1015982600000003</v>
      </c>
      <c r="N6" s="113">
        <v>2.2091104599999998</v>
      </c>
      <c r="O6" s="113">
        <v>2.1396711399999999</v>
      </c>
      <c r="P6" s="113">
        <v>3.2172066800000003</v>
      </c>
      <c r="Q6" s="113">
        <v>3.66200766</v>
      </c>
      <c r="R6" s="113">
        <v>3.6962569599999999</v>
      </c>
      <c r="S6" s="113">
        <v>2.3838034100000001</v>
      </c>
      <c r="T6" s="113">
        <v>2.1940803999999998</v>
      </c>
      <c r="U6" s="113">
        <v>2.2731981700000001</v>
      </c>
      <c r="V6" s="113">
        <v>3.6700169799999998</v>
      </c>
      <c r="W6" s="113">
        <v>3.2185672599999999</v>
      </c>
      <c r="X6" s="113">
        <v>3.3822865000000002</v>
      </c>
      <c r="Y6" s="113">
        <v>4.00424281</v>
      </c>
      <c r="Z6" s="113">
        <v>3.1150479199999999</v>
      </c>
      <c r="AA6" s="113">
        <v>2.9779581800000003</v>
      </c>
      <c r="AB6" s="113">
        <v>3.5097541899999998</v>
      </c>
      <c r="AC6" s="113">
        <v>2.5970547199999996</v>
      </c>
      <c r="AD6" s="113">
        <v>3.6482944899999996</v>
      </c>
      <c r="AE6" s="113">
        <v>3.0722889599999998</v>
      </c>
      <c r="AF6" s="113">
        <v>2.8867610899999998</v>
      </c>
      <c r="AG6" s="113">
        <v>3.6579236600000002</v>
      </c>
      <c r="AH6" s="113">
        <v>2.9862671399999998</v>
      </c>
      <c r="AI6" s="113">
        <v>3.0295410199999999</v>
      </c>
      <c r="AJ6" s="113">
        <v>3.1218672700000001</v>
      </c>
      <c r="AK6" s="113">
        <v>3.0773278500000001</v>
      </c>
      <c r="AL6" s="113">
        <v>3.3284520999999998</v>
      </c>
      <c r="AM6" s="113">
        <v>3.2989905199999998</v>
      </c>
      <c r="AN6" s="113">
        <v>3.4316191000000003</v>
      </c>
      <c r="AO6" s="113">
        <v>2.9085969199999999</v>
      </c>
      <c r="AP6" s="113">
        <v>4.3289331399999993</v>
      </c>
      <c r="AQ6" s="113">
        <v>3.9958907399999997</v>
      </c>
      <c r="AR6" s="113">
        <v>3.2823263700000003</v>
      </c>
      <c r="AS6" s="113">
        <v>3.61119916</v>
      </c>
      <c r="AT6" s="113">
        <v>3.56459233</v>
      </c>
      <c r="AU6" s="113">
        <v>3.23331306</v>
      </c>
      <c r="AV6" s="113">
        <v>3.4137822400000002</v>
      </c>
      <c r="AW6" s="113">
        <v>3.08108133</v>
      </c>
      <c r="AX6" s="113">
        <v>3.23409755</v>
      </c>
      <c r="AY6" s="113">
        <v>3.4491787899999999</v>
      </c>
      <c r="AZ6" s="113">
        <v>3.3554407599999996</v>
      </c>
      <c r="BA6" s="113">
        <v>3.1138375999999997</v>
      </c>
      <c r="BB6" s="113">
        <v>3.6265725700000004</v>
      </c>
      <c r="BC6" s="113">
        <v>4.1537505100000001</v>
      </c>
      <c r="BD6" s="113">
        <v>4.3286080500000006</v>
      </c>
      <c r="BE6" s="113">
        <v>3.7877928500000002</v>
      </c>
      <c r="BF6" s="113">
        <v>3.4122476300000004</v>
      </c>
      <c r="BG6" s="113">
        <v>4.4043287699999993</v>
      </c>
      <c r="BH6" s="113">
        <v>3.7106804699999998</v>
      </c>
      <c r="BI6" s="113">
        <v>4.0415044800000004</v>
      </c>
      <c r="BJ6" s="113">
        <v>4.2228653199999995</v>
      </c>
      <c r="BK6" s="113">
        <v>3.83017794</v>
      </c>
      <c r="BL6" s="113">
        <v>3.7895196000000002</v>
      </c>
      <c r="BM6" s="113">
        <v>4.1878272600000006</v>
      </c>
      <c r="BN6" s="113">
        <v>4.7952394500000004</v>
      </c>
      <c r="BO6" s="113">
        <v>4.7856069699999999</v>
      </c>
      <c r="BP6" s="113">
        <v>4.3558979999999998</v>
      </c>
      <c r="BQ6" s="113">
        <v>4.9046676900000001</v>
      </c>
      <c r="BR6" s="113">
        <v>4.9307749000000003</v>
      </c>
      <c r="BS6" s="113">
        <v>4.6337998799999998</v>
      </c>
      <c r="BT6" s="113">
        <v>4.4657198600000001</v>
      </c>
      <c r="BU6" s="113">
        <v>4.7563238100000005</v>
      </c>
      <c r="BV6" s="113">
        <v>4.8193708300000004</v>
      </c>
      <c r="BW6" s="113">
        <v>3.9070912399999997</v>
      </c>
      <c r="BX6" s="113">
        <v>3.9961826799999995</v>
      </c>
      <c r="BY6" s="113">
        <v>5.5573161300000002</v>
      </c>
      <c r="BZ6" s="113">
        <v>5.7705205100000008</v>
      </c>
    </row>
    <row r="7" spans="1:78" ht="18" customHeight="1">
      <c r="A7" s="111" t="s">
        <v>102</v>
      </c>
      <c r="B7" s="112" t="s">
        <v>103</v>
      </c>
      <c r="C7" s="113">
        <v>2048.87684141</v>
      </c>
      <c r="D7" s="113">
        <v>2162.4572991100003</v>
      </c>
      <c r="E7" s="113">
        <v>2275.4390492500002</v>
      </c>
      <c r="F7" s="113">
        <v>2187.2024636099995</v>
      </c>
      <c r="G7" s="113">
        <v>2219.8812308899996</v>
      </c>
      <c r="H7" s="113">
        <v>2309.3755411100001</v>
      </c>
      <c r="I7" s="113">
        <v>5132.7693236200003</v>
      </c>
      <c r="J7" s="113">
        <v>3126.86252698</v>
      </c>
      <c r="K7" s="113">
        <v>2628.6096517300002</v>
      </c>
      <c r="L7" s="113">
        <v>2659.6728767600002</v>
      </c>
      <c r="M7" s="113">
        <v>3032.8858741099998</v>
      </c>
      <c r="N7" s="113">
        <v>2885.2825593900002</v>
      </c>
      <c r="O7" s="113">
        <v>2797.44118183</v>
      </c>
      <c r="P7" s="113">
        <v>2687.3435359800001</v>
      </c>
      <c r="Q7" s="113">
        <v>2781.1416306099995</v>
      </c>
      <c r="R7" s="113">
        <v>2931.5468949199999</v>
      </c>
      <c r="S7" s="113">
        <v>2136.66904952</v>
      </c>
      <c r="T7" s="113">
        <v>2890.6835806599997</v>
      </c>
      <c r="U7" s="113">
        <v>4226.8995218099999</v>
      </c>
      <c r="V7" s="113">
        <v>4520.5710963199999</v>
      </c>
      <c r="W7" s="113">
        <v>3053.2745326400004</v>
      </c>
      <c r="X7" s="113">
        <v>2415.9259483999999</v>
      </c>
      <c r="Y7" s="113">
        <v>1984.2086634099999</v>
      </c>
      <c r="Z7" s="113">
        <v>1767.56107038</v>
      </c>
      <c r="AA7" s="113">
        <v>1956.9192613600001</v>
      </c>
      <c r="AB7" s="113">
        <v>2847.1646539200001</v>
      </c>
      <c r="AC7" s="113">
        <v>2886.1040588999999</v>
      </c>
      <c r="AD7" s="113">
        <v>2910.6211680599999</v>
      </c>
      <c r="AE7" s="113">
        <v>1982.1728863199999</v>
      </c>
      <c r="AF7" s="113">
        <v>1766.01011937</v>
      </c>
      <c r="AG7" s="113">
        <v>3118.6426557899999</v>
      </c>
      <c r="AH7" s="113">
        <v>2907.3211288800003</v>
      </c>
      <c r="AI7" s="113">
        <v>2625.7242710400001</v>
      </c>
      <c r="AJ7" s="113">
        <v>2010.6456430799999</v>
      </c>
      <c r="AK7" s="113">
        <v>2188.0888789899996</v>
      </c>
      <c r="AL7" s="113">
        <v>2228.8349523899997</v>
      </c>
      <c r="AM7" s="113">
        <v>2227.8732262499998</v>
      </c>
      <c r="AN7" s="113">
        <v>1906.2905446499999</v>
      </c>
      <c r="AO7" s="113">
        <v>1974.9920023599996</v>
      </c>
      <c r="AP7" s="113">
        <v>2187.1965679200002</v>
      </c>
      <c r="AQ7" s="113">
        <v>3090.3111241699999</v>
      </c>
      <c r="AR7" s="113">
        <v>2564.3223453699998</v>
      </c>
      <c r="AS7" s="113">
        <v>2087.0612942999996</v>
      </c>
      <c r="AT7" s="113">
        <v>1985.0841659499999</v>
      </c>
      <c r="AU7" s="113">
        <v>1904.3124689500003</v>
      </c>
      <c r="AV7" s="113">
        <v>2368.8847194200002</v>
      </c>
      <c r="AW7" s="113">
        <v>1672.0104584800001</v>
      </c>
      <c r="AX7" s="113">
        <v>1422.5806787899999</v>
      </c>
      <c r="AY7" s="113">
        <v>1707.7200724499999</v>
      </c>
      <c r="AZ7" s="113">
        <v>2873.6107048999997</v>
      </c>
      <c r="BA7" s="113">
        <v>2003.9003715500003</v>
      </c>
      <c r="BB7" s="113">
        <v>2185.9356467100001</v>
      </c>
      <c r="BC7" s="113">
        <v>2574.2455557100002</v>
      </c>
      <c r="BD7" s="113">
        <v>1696.9090873499999</v>
      </c>
      <c r="BE7" s="113">
        <v>1826.59399119</v>
      </c>
      <c r="BF7" s="113">
        <v>1625.3494767300001</v>
      </c>
      <c r="BG7" s="113">
        <v>1667.0421426100002</v>
      </c>
      <c r="BH7" s="113">
        <v>2530.4642927299997</v>
      </c>
      <c r="BI7" s="113">
        <v>2554.8059521</v>
      </c>
      <c r="BJ7" s="113">
        <v>2197.2494591599998</v>
      </c>
      <c r="BK7" s="113">
        <v>2332.4114371999999</v>
      </c>
      <c r="BL7" s="113">
        <v>3496.8227934899996</v>
      </c>
      <c r="BM7" s="113">
        <v>2274.9615372299995</v>
      </c>
      <c r="BN7" s="113">
        <v>2242.7441650199999</v>
      </c>
      <c r="BO7" s="113">
        <v>2060.6524067699997</v>
      </c>
      <c r="BP7" s="113">
        <v>1926.149343</v>
      </c>
      <c r="BQ7" s="113">
        <v>2413.4124461000001</v>
      </c>
      <c r="BR7" s="113">
        <v>2260.03163387</v>
      </c>
      <c r="BS7" s="113">
        <v>2034.9084812599997</v>
      </c>
      <c r="BT7" s="113">
        <v>2030.6384213100002</v>
      </c>
      <c r="BU7" s="113">
        <v>1874.0902929599999</v>
      </c>
      <c r="BV7" s="113">
        <v>2280.0990255900001</v>
      </c>
      <c r="BW7" s="113">
        <v>2188.1837784499999</v>
      </c>
      <c r="BX7" s="113">
        <v>2478.3142592899999</v>
      </c>
      <c r="BY7" s="113">
        <v>1705.2389825499999</v>
      </c>
      <c r="BZ7" s="113">
        <v>2185.9904917399999</v>
      </c>
    </row>
    <row r="8" spans="1:78" ht="18" customHeight="1">
      <c r="A8" s="111" t="s">
        <v>104</v>
      </c>
      <c r="B8" s="112" t="s">
        <v>105</v>
      </c>
      <c r="C8" s="113">
        <v>4838.5133514999998</v>
      </c>
      <c r="D8" s="113">
        <v>4695.5872307999998</v>
      </c>
      <c r="E8" s="113">
        <v>4860.2860353400001</v>
      </c>
      <c r="F8" s="113">
        <v>4875.78553405</v>
      </c>
      <c r="G8" s="113">
        <v>4696.0824488599992</v>
      </c>
      <c r="H8" s="113">
        <v>4819.27500246</v>
      </c>
      <c r="I8" s="113">
        <v>4771.1707992499996</v>
      </c>
      <c r="J8" s="113">
        <v>4761.2126497800009</v>
      </c>
      <c r="K8" s="113">
        <v>5439.2535517200004</v>
      </c>
      <c r="L8" s="113">
        <v>5551.6338527200005</v>
      </c>
      <c r="M8" s="113">
        <v>5005.9972783699995</v>
      </c>
      <c r="N8" s="113">
        <v>5256.3876564900002</v>
      </c>
      <c r="O8" s="113">
        <v>5214.4564986200003</v>
      </c>
      <c r="P8" s="113">
        <v>4979.6266602000005</v>
      </c>
      <c r="Q8" s="113">
        <v>5187.5383326199999</v>
      </c>
      <c r="R8" s="113">
        <v>5334.1883972200003</v>
      </c>
      <c r="S8" s="113">
        <v>5237.7557066700001</v>
      </c>
      <c r="T8" s="113">
        <v>5107.43100615</v>
      </c>
      <c r="U8" s="113">
        <v>5077.6966979300005</v>
      </c>
      <c r="V8" s="113">
        <v>4956.8458360900004</v>
      </c>
      <c r="W8" s="113">
        <v>4722.110459219999</v>
      </c>
      <c r="X8" s="113">
        <v>4634.8816459799991</v>
      </c>
      <c r="Y8" s="113">
        <v>4646.3510259599998</v>
      </c>
      <c r="Z8" s="113">
        <v>4657.9551801300004</v>
      </c>
      <c r="AA8" s="113">
        <v>4564.7883306800004</v>
      </c>
      <c r="AB8" s="113">
        <v>4308.3983801499999</v>
      </c>
      <c r="AC8" s="113">
        <v>4279.6101753299999</v>
      </c>
      <c r="AD8" s="113">
        <v>4097.4575770500005</v>
      </c>
      <c r="AE8" s="113">
        <v>4631.4906912599999</v>
      </c>
      <c r="AF8" s="113">
        <v>4642.3235607899996</v>
      </c>
      <c r="AG8" s="113">
        <v>4530.9851963400006</v>
      </c>
      <c r="AH8" s="113">
        <v>4472.9714198700003</v>
      </c>
      <c r="AI8" s="113">
        <v>3946.2821520299999</v>
      </c>
      <c r="AJ8" s="113">
        <v>3929.3183694300005</v>
      </c>
      <c r="AK8" s="113">
        <v>3837.3028615900002</v>
      </c>
      <c r="AL8" s="113">
        <v>3894.3106482799999</v>
      </c>
      <c r="AM8" s="113">
        <v>3884.35666988</v>
      </c>
      <c r="AN8" s="113">
        <v>4165.8615399999999</v>
      </c>
      <c r="AO8" s="113">
        <v>3508.3062460700003</v>
      </c>
      <c r="AP8" s="113">
        <v>2628.1801410900002</v>
      </c>
      <c r="AQ8" s="113">
        <v>1893.88304128</v>
      </c>
      <c r="AR8" s="113">
        <v>2320.8784282900001</v>
      </c>
      <c r="AS8" s="113">
        <v>2324.02407636</v>
      </c>
      <c r="AT8" s="113">
        <v>2326.7098253600002</v>
      </c>
      <c r="AU8" s="113">
        <v>2380.6751579400002</v>
      </c>
      <c r="AV8" s="113">
        <v>2483.3156868000001</v>
      </c>
      <c r="AW8" s="113">
        <v>2454.8809663400002</v>
      </c>
      <c r="AX8" s="113">
        <v>2157.4905832499999</v>
      </c>
      <c r="AY8" s="113">
        <v>2084.5455256199998</v>
      </c>
      <c r="AZ8" s="113">
        <v>2285.822979</v>
      </c>
      <c r="BA8" s="113">
        <v>2981.1665661300003</v>
      </c>
      <c r="BB8" s="113">
        <v>2970.3933599000002</v>
      </c>
      <c r="BC8" s="113">
        <v>2918.3148784599998</v>
      </c>
      <c r="BD8" s="113">
        <v>3249.7888576300002</v>
      </c>
      <c r="BE8" s="113">
        <v>3183.9445643900003</v>
      </c>
      <c r="BF8" s="113">
        <v>3345.2842272199996</v>
      </c>
      <c r="BG8" s="113">
        <v>3215.14861849</v>
      </c>
      <c r="BH8" s="113">
        <v>3252.0205075499998</v>
      </c>
      <c r="BI8" s="113">
        <v>3010.5634158100006</v>
      </c>
      <c r="BJ8" s="113">
        <v>2993.6010500399998</v>
      </c>
      <c r="BK8" s="113">
        <v>2904.4023703999997</v>
      </c>
      <c r="BL8" s="113">
        <v>1797.9151537600001</v>
      </c>
      <c r="BM8" s="113">
        <v>1804.59026629</v>
      </c>
      <c r="BN8" s="113">
        <v>1812.11993422</v>
      </c>
      <c r="BO8" s="113">
        <v>1992.2523256399998</v>
      </c>
      <c r="BP8" s="113">
        <v>2065.1809644999998</v>
      </c>
      <c r="BQ8" s="113">
        <v>1943.0293190299999</v>
      </c>
      <c r="BR8" s="113">
        <v>1924.7852501300001</v>
      </c>
      <c r="BS8" s="113">
        <v>2168.0812272100002</v>
      </c>
      <c r="BT8" s="113">
        <v>2347.2483238499999</v>
      </c>
      <c r="BU8" s="113">
        <v>2550.87518232</v>
      </c>
      <c r="BV8" s="113">
        <v>2470.7861876600005</v>
      </c>
      <c r="BW8" s="113">
        <v>2251.3523667899999</v>
      </c>
      <c r="BX8" s="113">
        <v>2229.39349769</v>
      </c>
      <c r="BY8" s="113">
        <v>2236.7780437399997</v>
      </c>
      <c r="BZ8" s="113">
        <v>2274.0724995299997</v>
      </c>
    </row>
    <row r="9" spans="1:78" ht="18" customHeight="1">
      <c r="A9" s="111"/>
      <c r="B9" s="111"/>
      <c r="C9" s="114"/>
      <c r="D9" s="114"/>
      <c r="E9" s="114"/>
      <c r="F9" s="114"/>
      <c r="G9" s="114"/>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row>
    <row r="10" spans="1:78" ht="18" customHeight="1">
      <c r="A10" s="109" t="s">
        <v>106</v>
      </c>
      <c r="B10" s="109" t="s">
        <v>107</v>
      </c>
      <c r="C10" s="110">
        <v>4221.6224623199996</v>
      </c>
      <c r="D10" s="110">
        <v>4787.4185765900002</v>
      </c>
      <c r="E10" s="110">
        <v>4565.2739098900001</v>
      </c>
      <c r="F10" s="110">
        <v>4578.2717690099998</v>
      </c>
      <c r="G10" s="110">
        <v>4886.4241171000003</v>
      </c>
      <c r="H10" s="110">
        <v>4899.3148916600003</v>
      </c>
      <c r="I10" s="110">
        <v>4611.5893382200002</v>
      </c>
      <c r="J10" s="110">
        <v>4456.7396541799999</v>
      </c>
      <c r="K10" s="110">
        <v>3906.0180231500008</v>
      </c>
      <c r="L10" s="110">
        <v>3714.4465846499997</v>
      </c>
      <c r="M10" s="110">
        <v>4191.2973830800001</v>
      </c>
      <c r="N10" s="110">
        <v>4184.83437426</v>
      </c>
      <c r="O10" s="110">
        <v>4135.7727037200002</v>
      </c>
      <c r="P10" s="110">
        <v>4587.9014881700004</v>
      </c>
      <c r="Q10" s="110">
        <v>4599.4966443100002</v>
      </c>
      <c r="R10" s="110">
        <v>4223.5534941400001</v>
      </c>
      <c r="S10" s="110">
        <v>4367.6754189700005</v>
      </c>
      <c r="T10" s="110">
        <v>4093.1708770699997</v>
      </c>
      <c r="U10" s="110">
        <v>2792.87933183</v>
      </c>
      <c r="V10" s="110">
        <v>2794.3221522100002</v>
      </c>
      <c r="W10" s="110">
        <v>4453.8647564700004</v>
      </c>
      <c r="X10" s="110">
        <v>4557.4011225100003</v>
      </c>
      <c r="Y10" s="110">
        <v>4564.7820450400004</v>
      </c>
      <c r="Z10" s="110">
        <v>3962.81124043</v>
      </c>
      <c r="AA10" s="110">
        <v>3581.1917449000002</v>
      </c>
      <c r="AB10" s="110">
        <v>3581.4714010399998</v>
      </c>
      <c r="AC10" s="110">
        <v>3031.8715136700002</v>
      </c>
      <c r="AD10" s="110">
        <v>2227.1116753800002</v>
      </c>
      <c r="AE10" s="110">
        <v>2732.3337587599999</v>
      </c>
      <c r="AF10" s="110">
        <v>2784.8996033200001</v>
      </c>
      <c r="AG10" s="110">
        <v>2089.2444395399998</v>
      </c>
      <c r="AH10" s="110">
        <v>2790.02083416</v>
      </c>
      <c r="AI10" s="110">
        <v>3316.1492837200003</v>
      </c>
      <c r="AJ10" s="110">
        <v>3659.5634169099999</v>
      </c>
      <c r="AK10" s="110">
        <v>3657.33060325</v>
      </c>
      <c r="AL10" s="110">
        <v>3633.6341757800001</v>
      </c>
      <c r="AM10" s="110">
        <v>3635.4818505100002</v>
      </c>
      <c r="AN10" s="110">
        <v>3434.5979772399996</v>
      </c>
      <c r="AO10" s="110">
        <v>3909.2922238900005</v>
      </c>
      <c r="AP10" s="110">
        <v>4609.6708281800002</v>
      </c>
      <c r="AQ10" s="110">
        <v>4608.0130893199994</v>
      </c>
      <c r="AR10" s="110">
        <v>4614.35855008</v>
      </c>
      <c r="AS10" s="110">
        <v>4648.0103440499988</v>
      </c>
      <c r="AT10" s="110">
        <v>4648.3095760600008</v>
      </c>
      <c r="AU10" s="110">
        <v>4545.2751419500009</v>
      </c>
      <c r="AV10" s="110">
        <v>4035.20931746</v>
      </c>
      <c r="AW10" s="110">
        <v>4524.1857719399995</v>
      </c>
      <c r="AX10" s="110">
        <v>4701.5250092100005</v>
      </c>
      <c r="AY10" s="110">
        <v>4705.0652555500001</v>
      </c>
      <c r="AZ10" s="110">
        <v>4455.464658599999</v>
      </c>
      <c r="BA10" s="110">
        <v>4374.8233057799998</v>
      </c>
      <c r="BB10" s="110">
        <v>4424.7134491499992</v>
      </c>
      <c r="BC10" s="110">
        <v>4427.1914791999998</v>
      </c>
      <c r="BD10" s="110">
        <v>4788.8052132000003</v>
      </c>
      <c r="BE10" s="110">
        <v>4762.6485101900007</v>
      </c>
      <c r="BF10" s="110">
        <v>4829.1205329700006</v>
      </c>
      <c r="BG10" s="110">
        <v>4795.1509611100009</v>
      </c>
      <c r="BH10" s="110">
        <v>4094.0853297799999</v>
      </c>
      <c r="BI10" s="110">
        <v>4186.5129456599998</v>
      </c>
      <c r="BJ10" s="110">
        <v>4195.75015446</v>
      </c>
      <c r="BK10" s="110">
        <v>4332.0913216100007</v>
      </c>
      <c r="BL10" s="110">
        <v>4406.8730213700001</v>
      </c>
      <c r="BM10" s="110">
        <v>4354.8125364699999</v>
      </c>
      <c r="BN10" s="110">
        <v>4355.9875842600004</v>
      </c>
      <c r="BO10" s="110">
        <v>4279.0007327599997</v>
      </c>
      <c r="BP10" s="110">
        <v>4233.4219611300005</v>
      </c>
      <c r="BQ10" s="110">
        <v>3710.5851781199999</v>
      </c>
      <c r="BR10" s="110">
        <v>3768.5262013400002</v>
      </c>
      <c r="BS10" s="110">
        <v>3170.0235204299997</v>
      </c>
      <c r="BT10" s="110">
        <v>3128.31912031</v>
      </c>
      <c r="BU10" s="110">
        <v>3097.3727491299996</v>
      </c>
      <c r="BV10" s="110">
        <v>3383.85406302</v>
      </c>
      <c r="BW10" s="110">
        <v>3797.3346198100003</v>
      </c>
      <c r="BX10" s="110">
        <v>3796.1803198000002</v>
      </c>
      <c r="BY10" s="110">
        <v>4234.6886928900003</v>
      </c>
      <c r="BZ10" s="110">
        <v>3995.3041272999999</v>
      </c>
    </row>
    <row r="11" spans="1:78" ht="18" customHeight="1">
      <c r="A11" s="111"/>
      <c r="B11" s="111"/>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row>
    <row r="12" spans="1:78" ht="18" customHeight="1">
      <c r="A12" s="109" t="s">
        <v>108</v>
      </c>
      <c r="B12" s="109" t="s">
        <v>109</v>
      </c>
      <c r="C12" s="110">
        <v>61788.929204800006</v>
      </c>
      <c r="D12" s="110">
        <v>62115.52870178</v>
      </c>
      <c r="E12" s="110">
        <v>62937.957910020006</v>
      </c>
      <c r="F12" s="110">
        <v>63092.996645710009</v>
      </c>
      <c r="G12" s="110">
        <v>62952.402119680002</v>
      </c>
      <c r="H12" s="115"/>
      <c r="I12" s="110">
        <v>62983.697272609999</v>
      </c>
      <c r="J12" s="110">
        <v>63435.106245609997</v>
      </c>
      <c r="K12" s="110">
        <v>64015.280219679989</v>
      </c>
      <c r="L12" s="110">
        <v>64116.820249290002</v>
      </c>
      <c r="M12" s="110">
        <v>64251.763532329998</v>
      </c>
      <c r="N12" s="110">
        <v>64167.612116440003</v>
      </c>
      <c r="O12" s="110">
        <v>2.5</v>
      </c>
      <c r="P12" s="110">
        <v>64803.658447130008</v>
      </c>
      <c r="Q12" s="110">
        <v>65648.735160800003</v>
      </c>
      <c r="R12" s="110">
        <v>65209.124655700005</v>
      </c>
      <c r="S12" s="110">
        <v>51333.949112180002</v>
      </c>
      <c r="T12" s="110">
        <v>51074.885613020007</v>
      </c>
      <c r="U12" s="110">
        <v>50751.705236380003</v>
      </c>
      <c r="V12" s="110">
        <v>50706.598559699996</v>
      </c>
      <c r="W12" s="110">
        <v>50412.561809599996</v>
      </c>
      <c r="X12" s="110">
        <v>50746.287517699995</v>
      </c>
      <c r="Y12" s="110">
        <v>51093.548557940005</v>
      </c>
      <c r="Z12" s="110">
        <v>51759.644969000001</v>
      </c>
      <c r="AA12" s="110">
        <v>50820.866305980002</v>
      </c>
      <c r="AB12" s="110">
        <v>51184.03943194</v>
      </c>
      <c r="AC12" s="110">
        <v>51050.350472260005</v>
      </c>
      <c r="AD12" s="110">
        <v>51920.221772149998</v>
      </c>
      <c r="AE12" s="110">
        <v>52717.67142033</v>
      </c>
      <c r="AF12" s="110">
        <v>52794.196230479996</v>
      </c>
      <c r="AG12" s="110">
        <v>52534.484217500001</v>
      </c>
      <c r="AH12" s="110">
        <v>52282.461529</v>
      </c>
      <c r="AI12" s="110">
        <v>52666.75609178999</v>
      </c>
      <c r="AJ12" s="110">
        <v>53004.517595620004</v>
      </c>
      <c r="AK12" s="110">
        <v>53203.934188929998</v>
      </c>
      <c r="AL12" s="110">
        <v>53368.381187580002</v>
      </c>
      <c r="AM12" s="110">
        <v>53476.581215899991</v>
      </c>
      <c r="AN12" s="110">
        <v>53378.83647083</v>
      </c>
      <c r="AO12" s="110">
        <v>53437.512443449996</v>
      </c>
      <c r="AP12" s="110">
        <v>53393.778701569994</v>
      </c>
      <c r="AQ12" s="110">
        <v>53446.604569700008</v>
      </c>
      <c r="AR12" s="110">
        <v>53479.281055669999</v>
      </c>
      <c r="AS12" s="110">
        <v>53779.815188689994</v>
      </c>
      <c r="AT12" s="110">
        <v>54030.730107249998</v>
      </c>
      <c r="AU12" s="110">
        <v>54303.165495040004</v>
      </c>
      <c r="AV12" s="110">
        <v>54434.855203850006</v>
      </c>
      <c r="AW12" s="110">
        <v>54533.313410459996</v>
      </c>
      <c r="AX12" s="110">
        <v>54766.368897610002</v>
      </c>
      <c r="AY12" s="110">
        <v>54958.173987129994</v>
      </c>
      <c r="AZ12" s="110">
        <v>55141.036952349998</v>
      </c>
      <c r="BA12" s="110">
        <v>55217.430461069998</v>
      </c>
      <c r="BB12" s="110">
        <v>55277.715695189996</v>
      </c>
      <c r="BC12" s="110">
        <v>55500.125569069998</v>
      </c>
      <c r="BD12" s="110">
        <v>55960.006579780005</v>
      </c>
      <c r="BE12" s="110">
        <v>56433.780727949998</v>
      </c>
      <c r="BF12" s="110">
        <v>56740.573535529998</v>
      </c>
      <c r="BG12" s="110">
        <v>57094.586154930003</v>
      </c>
      <c r="BH12" s="110">
        <v>57495.663923499997</v>
      </c>
      <c r="BI12" s="110">
        <v>57776.084370609999</v>
      </c>
      <c r="BJ12" s="110">
        <v>58134.896427089996</v>
      </c>
      <c r="BK12" s="110">
        <v>58648.936568370002</v>
      </c>
      <c r="BL12" s="110">
        <v>58846.491896410007</v>
      </c>
      <c r="BM12" s="110">
        <v>59120.929217090001</v>
      </c>
      <c r="BN12" s="110">
        <v>59207.614585210002</v>
      </c>
      <c r="BO12" s="110">
        <v>59522.065975780002</v>
      </c>
      <c r="BP12" s="110">
        <v>59956.757755749997</v>
      </c>
      <c r="BQ12" s="110">
        <v>60332.438159680001</v>
      </c>
      <c r="BR12" s="110">
        <v>60692.237897830004</v>
      </c>
      <c r="BS12" s="110">
        <v>61360.781994449993</v>
      </c>
      <c r="BT12" s="110">
        <v>61821.732516379998</v>
      </c>
      <c r="BU12" s="110">
        <v>62169.967891509994</v>
      </c>
      <c r="BV12" s="110">
        <v>62528.568396889998</v>
      </c>
      <c r="BW12" s="110">
        <v>62963.577078559996</v>
      </c>
      <c r="BX12" s="110">
        <v>63337.39965064</v>
      </c>
      <c r="BY12" s="110">
        <v>63481.312172450002</v>
      </c>
      <c r="BZ12" s="110">
        <v>63653.779180440004</v>
      </c>
    </row>
    <row r="13" spans="1:78" ht="18" customHeight="1">
      <c r="A13" s="111"/>
      <c r="B13" s="111"/>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row>
    <row r="14" spans="1:78" ht="18" customHeight="1">
      <c r="A14" s="109" t="s">
        <v>110</v>
      </c>
      <c r="B14" s="109" t="s">
        <v>111</v>
      </c>
      <c r="C14" s="110">
        <v>35.474803000000001</v>
      </c>
      <c r="D14" s="110">
        <v>66.400627</v>
      </c>
      <c r="E14" s="110">
        <v>512.40737300000001</v>
      </c>
      <c r="F14" s="110">
        <v>513.118878</v>
      </c>
      <c r="G14" s="110">
        <v>513.98527189999993</v>
      </c>
      <c r="H14" s="110">
        <v>513.19316400000002</v>
      </c>
      <c r="I14" s="110">
        <v>515.20972374999997</v>
      </c>
      <c r="J14" s="110">
        <v>514.33098749999999</v>
      </c>
      <c r="K14" s="110">
        <v>514.66546525000001</v>
      </c>
      <c r="L14" s="110">
        <v>514.44156184999997</v>
      </c>
      <c r="M14" s="110">
        <v>514.64231700000005</v>
      </c>
      <c r="N14" s="110">
        <v>513.2903675</v>
      </c>
      <c r="O14" s="110">
        <v>515.84672790000002</v>
      </c>
      <c r="P14" s="110">
        <v>515.28500355000006</v>
      </c>
      <c r="Q14" s="110">
        <v>516.99238500000001</v>
      </c>
      <c r="R14" s="110">
        <v>519.25186514999996</v>
      </c>
      <c r="S14" s="110">
        <v>520.38607315000002</v>
      </c>
      <c r="T14" s="110">
        <v>499.77652914999999</v>
      </c>
      <c r="U14" s="110">
        <v>501.45596499999999</v>
      </c>
      <c r="V14" s="110">
        <v>505.12282419999997</v>
      </c>
      <c r="W14" s="110">
        <v>510.57895100000002</v>
      </c>
      <c r="X14" s="110">
        <v>561.854558</v>
      </c>
      <c r="Y14" s="110">
        <v>567.74027935000004</v>
      </c>
      <c r="Z14" s="110">
        <v>571.63318700000002</v>
      </c>
      <c r="AA14" s="110">
        <v>623.82369300000005</v>
      </c>
      <c r="AB14" s="110">
        <v>629.807547</v>
      </c>
      <c r="AC14" s="110">
        <v>636.62834099999998</v>
      </c>
      <c r="AD14" s="110">
        <v>639.45769399999995</v>
      </c>
      <c r="AE14" s="110">
        <v>640.49127799999997</v>
      </c>
      <c r="AF14" s="110">
        <v>640.56741650000004</v>
      </c>
      <c r="AG14" s="110">
        <v>644.92066999999997</v>
      </c>
      <c r="AH14" s="110">
        <v>648.15308100000004</v>
      </c>
      <c r="AI14" s="110">
        <v>657.65561200000002</v>
      </c>
      <c r="AJ14" s="110">
        <v>660.57465279999997</v>
      </c>
      <c r="AK14" s="110">
        <v>661.48128399999996</v>
      </c>
      <c r="AL14" s="110">
        <v>663.70502462000002</v>
      </c>
      <c r="AM14" s="110">
        <v>669.58867662</v>
      </c>
      <c r="AN14" s="110">
        <v>684.10685162000004</v>
      </c>
      <c r="AO14" s="110">
        <v>692.91753061999998</v>
      </c>
      <c r="AP14" s="110">
        <v>699.58274361999997</v>
      </c>
      <c r="AQ14" s="110">
        <v>701.79015812</v>
      </c>
      <c r="AR14" s="110">
        <v>704.77132961999996</v>
      </c>
      <c r="AS14" s="110">
        <v>709.72623511999996</v>
      </c>
      <c r="AT14" s="110">
        <v>704.48693212000001</v>
      </c>
      <c r="AU14" s="110">
        <v>691.11039487999994</v>
      </c>
      <c r="AV14" s="110">
        <v>684.60260287999995</v>
      </c>
      <c r="AW14" s="110">
        <v>722.14306237999995</v>
      </c>
      <c r="AX14" s="110">
        <v>724.62139237999997</v>
      </c>
      <c r="AY14" s="110">
        <v>730.52062788000001</v>
      </c>
      <c r="AZ14" s="110">
        <v>733.32358188000001</v>
      </c>
      <c r="BA14" s="110">
        <v>730.70785888</v>
      </c>
      <c r="BB14" s="110">
        <v>730.38505338000004</v>
      </c>
      <c r="BC14" s="110">
        <v>760.93409687999997</v>
      </c>
      <c r="BD14" s="110">
        <v>764.81270087999997</v>
      </c>
      <c r="BE14" s="110">
        <v>790.53073587999995</v>
      </c>
      <c r="BF14" s="110">
        <v>821.24869788000001</v>
      </c>
      <c r="BG14" s="110">
        <v>821.89004437999995</v>
      </c>
      <c r="BH14" s="110">
        <v>824.11319427000001</v>
      </c>
      <c r="BI14" s="110">
        <v>857.21595926999998</v>
      </c>
      <c r="BJ14" s="110">
        <v>864.44290255999999</v>
      </c>
      <c r="BK14" s="110">
        <v>856.7195525599999</v>
      </c>
      <c r="BL14" s="110">
        <v>856.93977206</v>
      </c>
      <c r="BM14" s="110">
        <v>857.13283755999998</v>
      </c>
      <c r="BN14" s="110">
        <v>860.3979555599999</v>
      </c>
      <c r="BO14" s="110">
        <v>866.63540155999999</v>
      </c>
      <c r="BP14" s="110">
        <v>887.68641605999994</v>
      </c>
      <c r="BQ14" s="110">
        <v>888.21677705999991</v>
      </c>
      <c r="BR14" s="110">
        <v>886.28482155999995</v>
      </c>
      <c r="BS14" s="110">
        <v>877.86736355999994</v>
      </c>
      <c r="BT14" s="110">
        <v>885.81836855999995</v>
      </c>
      <c r="BU14" s="110">
        <v>907.22334655999998</v>
      </c>
      <c r="BV14" s="110">
        <v>882.97631423000007</v>
      </c>
      <c r="BW14" s="110">
        <v>892.53759873000001</v>
      </c>
      <c r="BX14" s="110">
        <v>878.96572173000004</v>
      </c>
      <c r="BY14" s="110">
        <v>881.76985723000007</v>
      </c>
      <c r="BZ14" s="110">
        <v>899.51219673000003</v>
      </c>
    </row>
    <row r="15" spans="1:78" ht="18" customHeight="1">
      <c r="A15" s="111"/>
      <c r="B15" s="112"/>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row>
    <row r="16" spans="1:78" ht="18" customHeight="1">
      <c r="A16" s="109" t="s">
        <v>112</v>
      </c>
      <c r="B16" s="109" t="s">
        <v>113</v>
      </c>
      <c r="C16" s="110">
        <v>0</v>
      </c>
      <c r="D16" s="110">
        <v>0</v>
      </c>
      <c r="E16" s="110">
        <v>0</v>
      </c>
      <c r="F16" s="110">
        <v>0</v>
      </c>
      <c r="G16" s="110">
        <v>0</v>
      </c>
      <c r="H16" s="110">
        <v>0</v>
      </c>
      <c r="I16" s="110">
        <v>0</v>
      </c>
      <c r="J16" s="110">
        <v>0</v>
      </c>
      <c r="K16" s="110">
        <v>0</v>
      </c>
      <c r="L16" s="110">
        <v>0</v>
      </c>
      <c r="M16" s="110">
        <v>0</v>
      </c>
      <c r="N16" s="110">
        <v>0</v>
      </c>
      <c r="O16" s="110">
        <v>0</v>
      </c>
      <c r="P16" s="110">
        <v>0</v>
      </c>
      <c r="Q16" s="110">
        <v>0</v>
      </c>
      <c r="R16" s="110">
        <v>0</v>
      </c>
      <c r="S16" s="110">
        <v>0</v>
      </c>
      <c r="T16" s="110">
        <v>0</v>
      </c>
      <c r="U16" s="110">
        <v>0</v>
      </c>
      <c r="V16" s="110">
        <v>0</v>
      </c>
      <c r="W16" s="110">
        <v>0</v>
      </c>
      <c r="X16" s="110">
        <v>0</v>
      </c>
      <c r="Y16" s="110">
        <v>0</v>
      </c>
      <c r="Z16" s="110">
        <v>0</v>
      </c>
      <c r="AA16" s="110">
        <v>0</v>
      </c>
      <c r="AB16" s="110">
        <v>0</v>
      </c>
      <c r="AC16" s="110">
        <v>0</v>
      </c>
      <c r="AD16" s="110">
        <v>0</v>
      </c>
      <c r="AE16" s="110">
        <v>0</v>
      </c>
      <c r="AF16" s="110">
        <v>0</v>
      </c>
      <c r="AG16" s="110">
        <v>0</v>
      </c>
      <c r="AH16" s="110">
        <v>0</v>
      </c>
      <c r="AI16" s="110">
        <v>0</v>
      </c>
      <c r="AJ16" s="110">
        <v>0</v>
      </c>
      <c r="AK16" s="110">
        <v>0</v>
      </c>
      <c r="AL16" s="110">
        <v>0</v>
      </c>
      <c r="AM16" s="110">
        <v>0</v>
      </c>
      <c r="AN16" s="110">
        <v>0</v>
      </c>
      <c r="AO16" s="110">
        <v>0</v>
      </c>
      <c r="AP16" s="110">
        <v>0</v>
      </c>
      <c r="AQ16" s="110">
        <v>0</v>
      </c>
      <c r="AR16" s="110">
        <v>0</v>
      </c>
      <c r="AS16" s="110">
        <v>0</v>
      </c>
      <c r="AT16" s="110">
        <v>0</v>
      </c>
      <c r="AU16" s="110">
        <v>0</v>
      </c>
      <c r="AV16" s="110">
        <v>0</v>
      </c>
      <c r="AW16" s="110">
        <v>0</v>
      </c>
      <c r="AX16" s="110">
        <v>0</v>
      </c>
      <c r="AY16" s="110">
        <v>0</v>
      </c>
      <c r="AZ16" s="110">
        <v>0</v>
      </c>
      <c r="BA16" s="110">
        <v>0</v>
      </c>
      <c r="BB16" s="110">
        <v>0</v>
      </c>
      <c r="BC16" s="110">
        <v>0</v>
      </c>
      <c r="BD16" s="110">
        <v>0</v>
      </c>
      <c r="BE16" s="110">
        <v>0</v>
      </c>
      <c r="BF16" s="110">
        <v>0</v>
      </c>
      <c r="BG16" s="110">
        <v>0</v>
      </c>
      <c r="BH16" s="110">
        <v>0</v>
      </c>
      <c r="BI16" s="110">
        <v>0</v>
      </c>
      <c r="BJ16" s="110">
        <v>0</v>
      </c>
      <c r="BK16" s="110">
        <v>0</v>
      </c>
      <c r="BL16" s="110">
        <v>0</v>
      </c>
      <c r="BM16" s="110">
        <v>0</v>
      </c>
      <c r="BN16" s="110">
        <v>0</v>
      </c>
      <c r="BO16" s="110">
        <v>0</v>
      </c>
      <c r="BP16" s="110">
        <v>0</v>
      </c>
      <c r="BQ16" s="110">
        <v>0</v>
      </c>
      <c r="BR16" s="110">
        <v>0</v>
      </c>
      <c r="BS16" s="110">
        <v>0</v>
      </c>
      <c r="BT16" s="110">
        <v>0</v>
      </c>
      <c r="BU16" s="110">
        <v>0</v>
      </c>
      <c r="BV16" s="110">
        <v>0</v>
      </c>
      <c r="BW16" s="110">
        <v>0</v>
      </c>
      <c r="BX16" s="110">
        <v>0</v>
      </c>
      <c r="BY16" s="110">
        <v>0</v>
      </c>
      <c r="BZ16" s="110">
        <v>0</v>
      </c>
    </row>
    <row r="17" spans="1:78" ht="18" customHeight="1">
      <c r="A17" s="111"/>
      <c r="B17" s="111"/>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row>
    <row r="18" spans="1:78" ht="18" customHeight="1">
      <c r="A18" s="109" t="s">
        <v>114</v>
      </c>
      <c r="B18" s="109" t="s">
        <v>115</v>
      </c>
      <c r="C18" s="110">
        <v>0</v>
      </c>
      <c r="D18" s="110">
        <v>0</v>
      </c>
      <c r="E18" s="110">
        <v>0</v>
      </c>
      <c r="F18" s="110">
        <v>0</v>
      </c>
      <c r="G18" s="110">
        <v>0</v>
      </c>
      <c r="H18" s="110">
        <v>0</v>
      </c>
      <c r="I18" s="110">
        <v>0</v>
      </c>
      <c r="J18" s="110">
        <v>0</v>
      </c>
      <c r="K18" s="110">
        <v>0</v>
      </c>
      <c r="L18" s="110">
        <v>0</v>
      </c>
      <c r="M18" s="110">
        <v>0</v>
      </c>
      <c r="N18" s="110">
        <v>0</v>
      </c>
      <c r="O18" s="110">
        <v>0</v>
      </c>
      <c r="P18" s="110">
        <v>0</v>
      </c>
      <c r="Q18" s="110">
        <v>0</v>
      </c>
      <c r="R18" s="110">
        <v>0</v>
      </c>
      <c r="S18" s="110">
        <v>0</v>
      </c>
      <c r="T18" s="110">
        <v>0</v>
      </c>
      <c r="U18" s="110">
        <v>0</v>
      </c>
      <c r="V18" s="110">
        <v>0</v>
      </c>
      <c r="W18" s="110">
        <v>0</v>
      </c>
      <c r="X18" s="110">
        <v>0</v>
      </c>
      <c r="Y18" s="110">
        <v>0</v>
      </c>
      <c r="Z18" s="110">
        <v>0</v>
      </c>
      <c r="AA18" s="110">
        <v>0</v>
      </c>
      <c r="AB18" s="110">
        <v>0</v>
      </c>
      <c r="AC18" s="110">
        <v>0</v>
      </c>
      <c r="AD18" s="110">
        <v>0</v>
      </c>
      <c r="AE18" s="110">
        <v>0</v>
      </c>
      <c r="AF18" s="110">
        <v>0</v>
      </c>
      <c r="AG18" s="110">
        <v>0</v>
      </c>
      <c r="AH18" s="110">
        <v>0</v>
      </c>
      <c r="AI18" s="110">
        <v>0</v>
      </c>
      <c r="AJ18" s="110">
        <v>0</v>
      </c>
      <c r="AK18" s="110">
        <v>0</v>
      </c>
      <c r="AL18" s="110">
        <v>0</v>
      </c>
      <c r="AM18" s="110">
        <v>0</v>
      </c>
      <c r="AN18" s="110">
        <v>0</v>
      </c>
      <c r="AO18" s="110">
        <v>0</v>
      </c>
      <c r="AP18" s="110">
        <v>0</v>
      </c>
      <c r="AQ18" s="110">
        <v>0</v>
      </c>
      <c r="AR18" s="110">
        <v>0</v>
      </c>
      <c r="AS18" s="110">
        <v>0</v>
      </c>
      <c r="AT18" s="110">
        <v>0</v>
      </c>
      <c r="AU18" s="110">
        <v>0</v>
      </c>
      <c r="AV18" s="110">
        <v>0</v>
      </c>
      <c r="AW18" s="110">
        <v>0</v>
      </c>
      <c r="AX18" s="110">
        <v>0</v>
      </c>
      <c r="AY18" s="110">
        <v>0</v>
      </c>
      <c r="AZ18" s="110">
        <v>0</v>
      </c>
      <c r="BA18" s="110">
        <v>0</v>
      </c>
      <c r="BB18" s="110">
        <v>0</v>
      </c>
      <c r="BC18" s="110">
        <v>0</v>
      </c>
      <c r="BD18" s="110">
        <v>0</v>
      </c>
      <c r="BE18" s="110">
        <v>0</v>
      </c>
      <c r="BF18" s="110">
        <v>0</v>
      </c>
      <c r="BG18" s="110">
        <v>0</v>
      </c>
      <c r="BH18" s="110">
        <v>0</v>
      </c>
      <c r="BI18" s="110">
        <v>0</v>
      </c>
      <c r="BJ18" s="110">
        <v>0</v>
      </c>
      <c r="BK18" s="110">
        <v>0</v>
      </c>
      <c r="BL18" s="110">
        <v>0</v>
      </c>
      <c r="BM18" s="110">
        <v>0</v>
      </c>
      <c r="BN18" s="110">
        <v>0</v>
      </c>
      <c r="BO18" s="110">
        <v>0</v>
      </c>
      <c r="BP18" s="110">
        <v>0</v>
      </c>
      <c r="BQ18" s="110">
        <v>0</v>
      </c>
      <c r="BR18" s="110">
        <v>0</v>
      </c>
      <c r="BS18" s="110">
        <v>0</v>
      </c>
      <c r="BT18" s="110">
        <v>0</v>
      </c>
      <c r="BU18" s="110">
        <v>0</v>
      </c>
      <c r="BV18" s="110">
        <v>0</v>
      </c>
      <c r="BW18" s="110">
        <v>0</v>
      </c>
      <c r="BX18" s="110">
        <v>0</v>
      </c>
      <c r="BY18" s="110">
        <v>0</v>
      </c>
      <c r="BZ18" s="110">
        <v>0</v>
      </c>
    </row>
    <row r="19" spans="1:78" ht="18" customHeight="1">
      <c r="A19" s="111"/>
      <c r="B19" s="111"/>
      <c r="C19" s="114"/>
      <c r="D19" s="114"/>
      <c r="E19" s="114"/>
      <c r="F19" s="114"/>
      <c r="G19" s="114"/>
      <c r="H19" s="114"/>
      <c r="I19" s="114"/>
      <c r="J19" s="138"/>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row>
    <row r="20" spans="1:78" ht="18" customHeight="1">
      <c r="A20" s="109" t="s">
        <v>116</v>
      </c>
      <c r="B20" s="109" t="s">
        <v>117</v>
      </c>
      <c r="C20" s="110">
        <v>1165.5842754800001</v>
      </c>
      <c r="D20" s="110">
        <v>1144.3339894400001</v>
      </c>
      <c r="E20" s="110">
        <v>1252.33697779</v>
      </c>
      <c r="F20" s="110">
        <v>1158.7047769400001</v>
      </c>
      <c r="G20" s="110">
        <v>1211.0408513799998</v>
      </c>
      <c r="H20" s="110">
        <v>1379.6697941500001</v>
      </c>
      <c r="I20" s="110">
        <v>1151.33994018</v>
      </c>
      <c r="J20" s="110">
        <v>1216.2030727000001</v>
      </c>
      <c r="K20" s="110">
        <v>1267.5159774499998</v>
      </c>
      <c r="L20" s="110">
        <v>1237.7968273299998</v>
      </c>
      <c r="M20" s="110">
        <v>957.69574081000007</v>
      </c>
      <c r="N20" s="110">
        <v>946.51278145000003</v>
      </c>
      <c r="O20" s="110">
        <v>978.26740600000016</v>
      </c>
      <c r="P20" s="110">
        <v>935.78048269999988</v>
      </c>
      <c r="Q20" s="110">
        <v>819.60248229999991</v>
      </c>
      <c r="R20" s="110">
        <v>824.27017603000002</v>
      </c>
      <c r="S20" s="110">
        <v>527.13489362999997</v>
      </c>
      <c r="T20" s="110">
        <v>491.28439797999988</v>
      </c>
      <c r="U20" s="110">
        <v>548.74033615999997</v>
      </c>
      <c r="V20" s="110">
        <v>562.88839671000005</v>
      </c>
      <c r="W20" s="110">
        <v>612.32924229999992</v>
      </c>
      <c r="X20" s="110">
        <v>659.42193758000008</v>
      </c>
      <c r="Y20" s="110">
        <v>683.09322334000001</v>
      </c>
      <c r="Z20" s="110">
        <v>663.31553169999995</v>
      </c>
      <c r="AA20" s="110">
        <v>1302.3887944200001</v>
      </c>
      <c r="AB20" s="110">
        <v>1318.0694026400001</v>
      </c>
      <c r="AC20" s="110">
        <v>1327.1109784799999</v>
      </c>
      <c r="AD20" s="110">
        <v>1050.54140972</v>
      </c>
      <c r="AE20" s="110">
        <v>681.51544925999997</v>
      </c>
      <c r="AF20" s="110">
        <v>648.09088933999999</v>
      </c>
      <c r="AG20" s="110">
        <v>716.89722680000011</v>
      </c>
      <c r="AH20" s="110">
        <v>708.64908884999988</v>
      </c>
      <c r="AI20" s="110">
        <v>706.71083261000001</v>
      </c>
      <c r="AJ20" s="110">
        <v>639.58666497999991</v>
      </c>
      <c r="AK20" s="110">
        <v>636.17696328</v>
      </c>
      <c r="AL20" s="110">
        <v>825.42127224000001</v>
      </c>
      <c r="AM20" s="110">
        <v>737.30475550000006</v>
      </c>
      <c r="AN20" s="110">
        <v>752.57898135000005</v>
      </c>
      <c r="AO20" s="110">
        <v>763.08182311999997</v>
      </c>
      <c r="AP20" s="110">
        <v>755.67874768000001</v>
      </c>
      <c r="AQ20" s="110">
        <v>706.86633074999997</v>
      </c>
      <c r="AR20" s="110">
        <v>714.04517712999996</v>
      </c>
      <c r="AS20" s="110">
        <v>713.89141609000001</v>
      </c>
      <c r="AT20" s="110">
        <v>746.12332222999999</v>
      </c>
      <c r="AU20" s="110">
        <v>664.79465271000004</v>
      </c>
      <c r="AV20" s="110">
        <v>669.13011806999998</v>
      </c>
      <c r="AW20" s="110">
        <v>712.91687734999994</v>
      </c>
      <c r="AX20" s="110">
        <v>920.56344186000013</v>
      </c>
      <c r="AY20" s="110">
        <v>857.66908013000011</v>
      </c>
      <c r="AZ20" s="110">
        <v>724.00008855999999</v>
      </c>
      <c r="BA20" s="110">
        <v>1089.57461928</v>
      </c>
      <c r="BB20" s="110">
        <v>959.23881013000016</v>
      </c>
      <c r="BC20" s="110">
        <v>803.09048296000003</v>
      </c>
      <c r="BD20" s="110">
        <v>919.62674217000006</v>
      </c>
      <c r="BE20" s="110">
        <v>874.83756239000002</v>
      </c>
      <c r="BF20" s="110">
        <v>727.22488358999999</v>
      </c>
      <c r="BG20" s="110">
        <v>1050.43068483</v>
      </c>
      <c r="BH20" s="110">
        <v>814.50723954000011</v>
      </c>
      <c r="BI20" s="110">
        <v>795.14743147000001</v>
      </c>
      <c r="BJ20" s="110">
        <v>997.57684183999993</v>
      </c>
      <c r="BK20" s="110">
        <v>1063.03604709</v>
      </c>
      <c r="BL20" s="110">
        <v>692.1175255500001</v>
      </c>
      <c r="BM20" s="110">
        <v>1088.3884313699998</v>
      </c>
      <c r="BN20" s="110">
        <v>831.41458269000009</v>
      </c>
      <c r="BO20" s="110">
        <v>775.24423802000001</v>
      </c>
      <c r="BP20" s="110">
        <v>761.28315739999994</v>
      </c>
      <c r="BQ20" s="110">
        <v>1115.2523707799999</v>
      </c>
      <c r="BR20" s="110">
        <v>1097.0840310399999</v>
      </c>
      <c r="BS20" s="110">
        <v>785.01138995000008</v>
      </c>
      <c r="BT20" s="110">
        <v>766.47086875000002</v>
      </c>
      <c r="BU20" s="110">
        <v>963.68206308999993</v>
      </c>
      <c r="BV20" s="110">
        <v>836.21818835999989</v>
      </c>
      <c r="BW20" s="110">
        <v>816.93386835000001</v>
      </c>
      <c r="BX20" s="110">
        <v>982.72225807999996</v>
      </c>
      <c r="BY20" s="110">
        <v>1407.0306098499998</v>
      </c>
      <c r="BZ20" s="110">
        <v>1137.84337899</v>
      </c>
    </row>
    <row r="21" spans="1:78" ht="18" customHeight="1">
      <c r="A21" s="111"/>
      <c r="B21" s="111"/>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row>
    <row r="22" spans="1:78" ht="18" customHeight="1">
      <c r="A22" s="109" t="s">
        <v>118</v>
      </c>
      <c r="B22" s="109" t="s">
        <v>119</v>
      </c>
      <c r="C22" s="110">
        <v>3135.7740471799998</v>
      </c>
      <c r="D22" s="110">
        <v>3130.7487091800003</v>
      </c>
      <c r="E22" s="110">
        <v>2788.11250492</v>
      </c>
      <c r="F22" s="110">
        <v>2893.4054980399997</v>
      </c>
      <c r="G22" s="110">
        <v>2886.2862546699994</v>
      </c>
      <c r="H22" s="110">
        <v>2915.3276858499994</v>
      </c>
      <c r="I22" s="110">
        <v>2892.2268666600003</v>
      </c>
      <c r="J22" s="110">
        <v>2926.1956566900008</v>
      </c>
      <c r="K22" s="110">
        <v>3039.1836180400005</v>
      </c>
      <c r="L22" s="110">
        <v>3042.5841576500002</v>
      </c>
      <c r="M22" s="110">
        <v>3027.9828807100002</v>
      </c>
      <c r="N22" s="110">
        <v>3033.2130022399997</v>
      </c>
      <c r="O22" s="110">
        <v>3162.9474170500002</v>
      </c>
      <c r="P22" s="110">
        <v>3145.97798883</v>
      </c>
      <c r="Q22" s="110">
        <v>3130.6690823399995</v>
      </c>
      <c r="R22" s="110">
        <v>3050.2464105699996</v>
      </c>
      <c r="S22" s="110">
        <v>2466.9573183599996</v>
      </c>
      <c r="T22" s="110">
        <v>2492.7728384800002</v>
      </c>
      <c r="U22" s="110">
        <v>2477.3548169100004</v>
      </c>
      <c r="V22" s="110">
        <v>2456.2756352000001</v>
      </c>
      <c r="W22" s="110">
        <v>2428.09250729</v>
      </c>
      <c r="X22" s="110">
        <v>2411.7953546499998</v>
      </c>
      <c r="Y22" s="110">
        <v>2381.6292145699995</v>
      </c>
      <c r="Z22" s="110">
        <v>2427.2441287400002</v>
      </c>
      <c r="AA22" s="110">
        <v>2419.9539893900001</v>
      </c>
      <c r="AB22" s="110">
        <v>2422.0065897999998</v>
      </c>
      <c r="AC22" s="110">
        <v>2462.5170033900004</v>
      </c>
      <c r="AD22" s="110">
        <v>2830.7603667199996</v>
      </c>
      <c r="AE22" s="110">
        <v>2858.7945148799995</v>
      </c>
      <c r="AF22" s="110">
        <v>2849.8941393499999</v>
      </c>
      <c r="AG22" s="110">
        <v>2848.7142131299997</v>
      </c>
      <c r="AH22" s="110">
        <v>2854.1509788600001</v>
      </c>
      <c r="AI22" s="110">
        <v>2805.22917719</v>
      </c>
      <c r="AJ22" s="110">
        <v>2777.59521408</v>
      </c>
      <c r="AK22" s="110">
        <v>2777.6061054199999</v>
      </c>
      <c r="AL22" s="110">
        <v>2733.4085589300003</v>
      </c>
      <c r="AM22" s="110">
        <v>2735.0959883400001</v>
      </c>
      <c r="AN22" s="110">
        <v>2753.6509993200002</v>
      </c>
      <c r="AO22" s="110">
        <v>2781.3799129499998</v>
      </c>
      <c r="AP22" s="110">
        <v>2759.24120997</v>
      </c>
      <c r="AQ22" s="110">
        <v>2798.7942198800001</v>
      </c>
      <c r="AR22" s="110">
        <v>2754.14543809</v>
      </c>
      <c r="AS22" s="110">
        <v>2770.5769398500006</v>
      </c>
      <c r="AT22" s="110">
        <v>2755.6716942199996</v>
      </c>
      <c r="AU22" s="110">
        <v>2756.6041696100001</v>
      </c>
      <c r="AV22" s="110">
        <v>2743.2104484899996</v>
      </c>
      <c r="AW22" s="110">
        <v>2760.6139933300001</v>
      </c>
      <c r="AX22" s="110">
        <v>2644.0793516399999</v>
      </c>
      <c r="AY22" s="110">
        <v>2678.2993346200001</v>
      </c>
      <c r="AZ22" s="110">
        <v>2712.5156369199999</v>
      </c>
      <c r="BA22" s="110">
        <v>2733.60433367</v>
      </c>
      <c r="BB22" s="110">
        <v>2721.2603294199994</v>
      </c>
      <c r="BC22" s="110">
        <v>2783.6507939900002</v>
      </c>
      <c r="BD22" s="110">
        <v>2784.22295846</v>
      </c>
      <c r="BE22" s="110">
        <v>2826.1221427600003</v>
      </c>
      <c r="BF22" s="110">
        <v>2898.3044667400004</v>
      </c>
      <c r="BG22" s="110">
        <v>2902.5884393499996</v>
      </c>
      <c r="BH22" s="110">
        <v>2874.0335833600002</v>
      </c>
      <c r="BI22" s="110">
        <v>2874.04791217</v>
      </c>
      <c r="BJ22" s="110">
        <v>2944.2779497600004</v>
      </c>
      <c r="BK22" s="110">
        <v>3216.6544457399996</v>
      </c>
      <c r="BL22" s="110">
        <v>3004.9069831900006</v>
      </c>
      <c r="BM22" s="110">
        <v>3216.1099517099997</v>
      </c>
      <c r="BN22" s="110">
        <v>3268.6942845999997</v>
      </c>
      <c r="BO22" s="110">
        <v>3286.3245016900005</v>
      </c>
      <c r="BP22" s="110">
        <v>3303.7241874799997</v>
      </c>
      <c r="BQ22" s="110">
        <v>3289.9267611899995</v>
      </c>
      <c r="BR22" s="110">
        <v>3271.7869480200002</v>
      </c>
      <c r="BS22" s="110">
        <v>3283.3496981099997</v>
      </c>
      <c r="BT22" s="110">
        <v>3274.0687937000002</v>
      </c>
      <c r="BU22" s="110">
        <v>3267.0531641800003</v>
      </c>
      <c r="BV22" s="110">
        <v>3232.0528277499993</v>
      </c>
      <c r="BW22" s="110">
        <v>3283.1337383100004</v>
      </c>
      <c r="BX22" s="110">
        <v>3314.5720674399995</v>
      </c>
      <c r="BY22" s="110">
        <v>3375.08651525</v>
      </c>
      <c r="BZ22" s="110">
        <v>3343.0460523599995</v>
      </c>
    </row>
    <row r="23" spans="1:78" ht="18" customHeight="1">
      <c r="A23" s="111"/>
      <c r="B23" s="111"/>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c r="BZ23" s="113"/>
    </row>
    <row r="24" spans="1:78" ht="18" customHeight="1">
      <c r="A24" s="109"/>
      <c r="B24" s="109" t="s">
        <v>50</v>
      </c>
      <c r="C24" s="110">
        <v>77236.900517380011</v>
      </c>
      <c r="D24" s="110">
        <v>78104.594409330006</v>
      </c>
      <c r="E24" s="110">
        <v>79194.042047160008</v>
      </c>
      <c r="F24" s="110">
        <v>79301.556975970001</v>
      </c>
      <c r="G24" s="110">
        <v>79368.437332760004</v>
      </c>
      <c r="H24" s="110">
        <v>79844.122155790013</v>
      </c>
      <c r="I24" s="110">
        <v>82060.070513889994</v>
      </c>
      <c r="J24" s="110">
        <v>80438.998750690007</v>
      </c>
      <c r="K24" s="110">
        <v>80812.571502049992</v>
      </c>
      <c r="L24" s="110">
        <v>80839.221853329989</v>
      </c>
      <c r="M24" s="110">
        <v>80984.36660466998</v>
      </c>
      <c r="N24" s="110">
        <v>80989.341968230001</v>
      </c>
      <c r="O24" s="110">
        <v>81080.767267770003</v>
      </c>
      <c r="P24" s="110">
        <v>81658.790813240004</v>
      </c>
      <c r="Q24" s="110">
        <v>82687.837725639984</v>
      </c>
      <c r="R24" s="110">
        <v>82095.878150689998</v>
      </c>
      <c r="S24" s="110">
        <v>66592.911375890006</v>
      </c>
      <c r="T24" s="110">
        <v>66652.19892291</v>
      </c>
      <c r="U24" s="110">
        <v>66379.005104190001</v>
      </c>
      <c r="V24" s="110">
        <v>66506.294517410002</v>
      </c>
      <c r="W24" s="110">
        <v>66196.030825779992</v>
      </c>
      <c r="X24" s="110">
        <v>65990.950371319996</v>
      </c>
      <c r="Y24" s="110">
        <v>65925.357252419999</v>
      </c>
      <c r="Z24" s="110">
        <v>65813.280355299998</v>
      </c>
      <c r="AA24" s="110">
        <v>65272.910077909997</v>
      </c>
      <c r="AB24" s="110">
        <v>66294.467160679997</v>
      </c>
      <c r="AC24" s="110">
        <v>65676.789597750001</v>
      </c>
      <c r="AD24" s="110">
        <v>65679.819957569998</v>
      </c>
      <c r="AE24" s="110">
        <v>66247.542287770004</v>
      </c>
      <c r="AF24" s="110">
        <v>66128.868720240003</v>
      </c>
      <c r="AG24" s="110">
        <v>66487.546542759999</v>
      </c>
      <c r="AH24" s="110">
        <v>66666.714327759997</v>
      </c>
      <c r="AI24" s="110">
        <v>66727.536961400008</v>
      </c>
      <c r="AJ24" s="110">
        <v>66684.923424170003</v>
      </c>
      <c r="AK24" s="110">
        <v>66964.998213309998</v>
      </c>
      <c r="AL24" s="110">
        <v>67351.024271920003</v>
      </c>
      <c r="AM24" s="110">
        <v>67369.581373520006</v>
      </c>
      <c r="AN24" s="110">
        <v>67079.354984110003</v>
      </c>
      <c r="AO24" s="110">
        <v>67070.390779380003</v>
      </c>
      <c r="AP24" s="110">
        <v>67037.657873169999</v>
      </c>
      <c r="AQ24" s="110">
        <v>67250.258423959996</v>
      </c>
      <c r="AR24" s="110">
        <v>67155.084650620003</v>
      </c>
      <c r="AS24" s="110">
        <v>67036.716693619994</v>
      </c>
      <c r="AT24" s="110">
        <v>67200.680215519998</v>
      </c>
      <c r="AU24" s="110">
        <v>67249.170794139995</v>
      </c>
      <c r="AV24" s="110">
        <v>67422.621879210012</v>
      </c>
      <c r="AW24" s="110">
        <v>67383.145621610005</v>
      </c>
      <c r="AX24" s="110">
        <v>67340.463452289987</v>
      </c>
      <c r="AY24" s="110">
        <v>67725.443062170001</v>
      </c>
      <c r="AZ24" s="110">
        <v>68929.130042970006</v>
      </c>
      <c r="BA24" s="110">
        <v>69134.321353959996</v>
      </c>
      <c r="BB24" s="110">
        <v>69273.26891644999</v>
      </c>
      <c r="BC24" s="110">
        <v>69771.706606780004</v>
      </c>
      <c r="BD24" s="110">
        <v>70168.500747520011</v>
      </c>
      <c r="BE24" s="110">
        <v>70702.246027600006</v>
      </c>
      <c r="BF24" s="110">
        <v>70990.51806829001</v>
      </c>
      <c r="BG24" s="110">
        <v>71551.241374470002</v>
      </c>
      <c r="BH24" s="110">
        <v>71888.598751199999</v>
      </c>
      <c r="BI24" s="110">
        <v>72058.419491570006</v>
      </c>
      <c r="BJ24" s="110">
        <v>72332.017650230016</v>
      </c>
      <c r="BK24" s="110">
        <v>73358.081920910001</v>
      </c>
      <c r="BL24" s="110">
        <v>73105.856665429994</v>
      </c>
      <c r="BM24" s="110">
        <v>72721.112604979993</v>
      </c>
      <c r="BN24" s="110">
        <v>72583.768331010011</v>
      </c>
      <c r="BO24" s="110">
        <v>72786.961189189999</v>
      </c>
      <c r="BP24" s="110">
        <v>73138.559683320011</v>
      </c>
      <c r="BQ24" s="110">
        <v>73697.765679649994</v>
      </c>
      <c r="BR24" s="110">
        <v>73905.667558690009</v>
      </c>
      <c r="BS24" s="110">
        <v>73684.657474849999</v>
      </c>
      <c r="BT24" s="110">
        <v>74258.762132720003</v>
      </c>
      <c r="BU24" s="110">
        <v>74835.021013559992</v>
      </c>
      <c r="BV24" s="110">
        <v>75619.37437433</v>
      </c>
      <c r="BW24" s="110">
        <v>76196.96014024</v>
      </c>
      <c r="BX24" s="110">
        <v>77021.543957350004</v>
      </c>
      <c r="BY24" s="110">
        <v>77327.462190089995</v>
      </c>
      <c r="BZ24" s="110">
        <v>77495.318447600002</v>
      </c>
    </row>
    <row r="25" spans="1:78" ht="17.399999999999999" thickBot="1">
      <c r="A25" s="117"/>
      <c r="B25" s="117"/>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c r="BC25" s="118"/>
      <c r="BD25" s="118"/>
      <c r="BE25" s="118"/>
      <c r="BF25" s="118"/>
      <c r="BG25" s="118"/>
      <c r="BH25" s="118"/>
      <c r="BI25" s="118"/>
      <c r="BJ25" s="118"/>
      <c r="BK25" s="118"/>
      <c r="BL25" s="118"/>
      <c r="BM25" s="118"/>
      <c r="BN25" s="118"/>
      <c r="BO25" s="118"/>
      <c r="BP25" s="118"/>
      <c r="BQ25" s="118"/>
      <c r="BR25" s="118"/>
      <c r="BS25" s="118"/>
      <c r="BT25" s="118"/>
      <c r="BU25" s="118"/>
      <c r="BV25" s="118"/>
      <c r="BW25" s="118"/>
      <c r="BX25" s="118"/>
      <c r="BY25" s="118"/>
      <c r="BZ25" s="118"/>
    </row>
    <row r="26" spans="1:78" ht="18" hidden="1" customHeight="1" thickTop="1">
      <c r="A26" s="119"/>
      <c r="B26" s="119"/>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row>
    <row r="27" spans="1:78" ht="19.8" thickTop="1">
      <c r="A27" s="121"/>
      <c r="B27" s="121"/>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row>
    <row r="28" spans="1:78" ht="19.8" thickBot="1">
      <c r="A28" s="122"/>
      <c r="B28" s="122"/>
      <c r="C28" s="123"/>
      <c r="D28" s="123"/>
      <c r="E28" s="123"/>
      <c r="F28" s="123"/>
      <c r="G28" s="123"/>
      <c r="H28" s="123"/>
      <c r="I28" s="123"/>
      <c r="J28" s="123"/>
      <c r="K28" s="123"/>
      <c r="S28" s="103"/>
      <c r="X28" s="103"/>
      <c r="AE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U28" s="103"/>
      <c r="BX28" s="103"/>
      <c r="BY28" s="103"/>
      <c r="BZ28" s="103" t="s">
        <v>70</v>
      </c>
    </row>
    <row r="29" spans="1:78" ht="24" customHeight="1" thickTop="1" thickBot="1">
      <c r="A29" s="104" t="s">
        <v>71</v>
      </c>
      <c r="B29" s="104" t="s">
        <v>120</v>
      </c>
      <c r="C29" s="105">
        <v>43374</v>
      </c>
      <c r="D29" s="105">
        <v>43405</v>
      </c>
      <c r="E29" s="105">
        <v>43435</v>
      </c>
      <c r="F29" s="105">
        <v>43466</v>
      </c>
      <c r="G29" s="105">
        <v>43497</v>
      </c>
      <c r="H29" s="105">
        <v>43525</v>
      </c>
      <c r="I29" s="105">
        <v>43556</v>
      </c>
      <c r="J29" s="105">
        <v>43586</v>
      </c>
      <c r="K29" s="105">
        <v>43617</v>
      </c>
      <c r="L29" s="105">
        <v>43647</v>
      </c>
      <c r="M29" s="105">
        <v>43678</v>
      </c>
      <c r="N29" s="105">
        <v>43709</v>
      </c>
      <c r="O29" s="105">
        <v>43739</v>
      </c>
      <c r="P29" s="105">
        <v>43770</v>
      </c>
      <c r="Q29" s="105">
        <v>43800</v>
      </c>
      <c r="R29" s="105">
        <v>43831</v>
      </c>
      <c r="S29" s="106" t="s">
        <v>73</v>
      </c>
      <c r="T29" s="106" t="s">
        <v>74</v>
      </c>
      <c r="U29" s="106" t="s">
        <v>75</v>
      </c>
      <c r="V29" s="106" t="s">
        <v>76</v>
      </c>
      <c r="W29" s="106" t="s">
        <v>147</v>
      </c>
      <c r="X29" s="106" t="s">
        <v>78</v>
      </c>
      <c r="Y29" s="106" t="s">
        <v>79</v>
      </c>
      <c r="Z29" s="106" t="s">
        <v>80</v>
      </c>
      <c r="AA29" s="106" t="s">
        <v>81</v>
      </c>
      <c r="AB29" s="106" t="s">
        <v>82</v>
      </c>
      <c r="AC29" s="106" t="s">
        <v>83</v>
      </c>
      <c r="AD29" s="106" t="s">
        <v>84</v>
      </c>
      <c r="AE29" s="106" t="s">
        <v>155</v>
      </c>
      <c r="AF29" s="106" t="s">
        <v>121</v>
      </c>
      <c r="AG29" s="106" t="s">
        <v>148</v>
      </c>
      <c r="AH29" s="106" t="s">
        <v>123</v>
      </c>
      <c r="AI29" s="106" t="s">
        <v>156</v>
      </c>
      <c r="AJ29" s="106" t="s">
        <v>149</v>
      </c>
      <c r="AK29" s="106" t="s">
        <v>150</v>
      </c>
      <c r="AL29" s="106" t="s">
        <v>151</v>
      </c>
      <c r="AM29" s="106" t="s">
        <v>152</v>
      </c>
      <c r="AN29" s="106" t="s">
        <v>153</v>
      </c>
      <c r="AO29" s="106" t="s">
        <v>154</v>
      </c>
      <c r="AP29" s="106">
        <v>44562</v>
      </c>
      <c r="AQ29" s="106">
        <v>44593</v>
      </c>
      <c r="AR29" s="106">
        <v>44621</v>
      </c>
      <c r="AS29" s="106">
        <v>44652</v>
      </c>
      <c r="AT29" s="106">
        <v>44682</v>
      </c>
      <c r="AU29" s="106">
        <v>44713</v>
      </c>
      <c r="AV29" s="106">
        <v>44743</v>
      </c>
      <c r="AW29" s="106">
        <v>44774</v>
      </c>
      <c r="AX29" s="106">
        <v>44805</v>
      </c>
      <c r="AY29" s="106">
        <v>44835</v>
      </c>
      <c r="AZ29" s="106">
        <v>44866</v>
      </c>
      <c r="BA29" s="106">
        <v>44896</v>
      </c>
      <c r="BB29" s="106">
        <v>44927</v>
      </c>
      <c r="BC29" s="106">
        <v>44958</v>
      </c>
      <c r="BD29" s="106">
        <v>44986</v>
      </c>
      <c r="BE29" s="106">
        <v>45017</v>
      </c>
      <c r="BF29" s="106">
        <v>45047</v>
      </c>
      <c r="BG29" s="106">
        <v>45078</v>
      </c>
      <c r="BH29" s="106">
        <v>45108</v>
      </c>
      <c r="BI29" s="106">
        <v>45139</v>
      </c>
      <c r="BJ29" s="106">
        <v>45170</v>
      </c>
      <c r="BK29" s="106">
        <v>45200</v>
      </c>
      <c r="BL29" s="106">
        <v>45231</v>
      </c>
      <c r="BM29" s="106">
        <v>45261</v>
      </c>
      <c r="BN29" s="106">
        <v>45292</v>
      </c>
      <c r="BO29" s="106">
        <v>45323</v>
      </c>
      <c r="BP29" s="106">
        <v>45352</v>
      </c>
      <c r="BQ29" s="106">
        <v>45383</v>
      </c>
      <c r="BR29" s="106">
        <v>45413</v>
      </c>
      <c r="BS29" s="106">
        <f t="shared" ref="BS29:BY29" si="0">BS3</f>
        <v>45444</v>
      </c>
      <c r="BT29" s="106">
        <f t="shared" si="0"/>
        <v>45474</v>
      </c>
      <c r="BU29" s="106">
        <f t="shared" si="0"/>
        <v>45505</v>
      </c>
      <c r="BV29" s="106">
        <f t="shared" si="0"/>
        <v>45536</v>
      </c>
      <c r="BW29" s="106">
        <f t="shared" si="0"/>
        <v>45566</v>
      </c>
      <c r="BX29" s="106">
        <f t="shared" si="0"/>
        <v>45597</v>
      </c>
      <c r="BY29" s="106">
        <f t="shared" si="0"/>
        <v>45627</v>
      </c>
      <c r="BZ29" s="106">
        <v>45658</v>
      </c>
    </row>
    <row r="30" spans="1:78" ht="18" customHeight="1" thickTop="1">
      <c r="A30" s="111"/>
      <c r="B30" s="124"/>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row>
    <row r="31" spans="1:78" ht="18" customHeight="1">
      <c r="A31" s="109" t="s">
        <v>125</v>
      </c>
      <c r="B31" s="109" t="s">
        <v>126</v>
      </c>
      <c r="C31" s="110">
        <v>47694.177166809997</v>
      </c>
      <c r="D31" s="110">
        <v>47745.283479010002</v>
      </c>
      <c r="E31" s="110">
        <v>47737.845197770002</v>
      </c>
      <c r="F31" s="110">
        <v>47533.503202229993</v>
      </c>
      <c r="G31" s="110">
        <v>47382.638370020002</v>
      </c>
      <c r="H31" s="110">
        <v>47401.410157419996</v>
      </c>
      <c r="I31" s="110">
        <v>47427.397743109999</v>
      </c>
      <c r="J31" s="110">
        <v>44530.876024979996</v>
      </c>
      <c r="K31" s="110">
        <v>44522.778753110004</v>
      </c>
      <c r="L31" s="110">
        <v>44434.032098189993</v>
      </c>
      <c r="M31" s="110">
        <v>44511.747251239998</v>
      </c>
      <c r="N31" s="110">
        <v>44315.940731650007</v>
      </c>
      <c r="O31" s="110">
        <v>44245.641496850003</v>
      </c>
      <c r="P31" s="110">
        <v>44255.250134319998</v>
      </c>
      <c r="Q31" s="110">
        <v>44277.996081609999</v>
      </c>
      <c r="R31" s="110">
        <v>44222.000640229999</v>
      </c>
      <c r="S31" s="110">
        <v>44210.372361330003</v>
      </c>
      <c r="T31" s="110">
        <v>44280.088956700005</v>
      </c>
      <c r="U31" s="110">
        <v>43930.418946800004</v>
      </c>
      <c r="V31" s="110">
        <v>43827.40912086</v>
      </c>
      <c r="W31" s="110">
        <v>43482.168871139998</v>
      </c>
      <c r="X31" s="110">
        <v>43076.47440621</v>
      </c>
      <c r="Y31" s="110">
        <v>42811.304690979996</v>
      </c>
      <c r="Z31" s="110">
        <v>42626.153110209998</v>
      </c>
      <c r="AA31" s="110">
        <v>42367.831198520005</v>
      </c>
      <c r="AB31" s="110">
        <v>43182.478514529997</v>
      </c>
      <c r="AC31" s="110">
        <v>42642.621432439999</v>
      </c>
      <c r="AD31" s="110">
        <v>42279.742461139998</v>
      </c>
      <c r="AE31" s="110">
        <v>42341.546560030001</v>
      </c>
      <c r="AF31" s="110">
        <v>42162.317528939995</v>
      </c>
      <c r="AG31" s="110">
        <v>42267.428383689999</v>
      </c>
      <c r="AH31" s="110">
        <v>42473.18414954</v>
      </c>
      <c r="AI31" s="110">
        <v>42382.252847019998</v>
      </c>
      <c r="AJ31" s="110">
        <v>42351.705278480003</v>
      </c>
      <c r="AK31" s="110">
        <v>42447.857508320005</v>
      </c>
      <c r="AL31" s="110">
        <v>42576.548990819996</v>
      </c>
      <c r="AM31" s="110">
        <v>42463.510283990006</v>
      </c>
      <c r="AN31" s="110">
        <v>42200.920854390002</v>
      </c>
      <c r="AO31" s="110">
        <v>42108.866467109998</v>
      </c>
      <c r="AP31" s="110">
        <v>42038.355052129991</v>
      </c>
      <c r="AQ31" s="110">
        <v>42128.473794819998</v>
      </c>
      <c r="AR31" s="110">
        <v>41998.792859180001</v>
      </c>
      <c r="AS31" s="110">
        <v>41647.724807699997</v>
      </c>
      <c r="AT31" s="110">
        <v>41600.310444629999</v>
      </c>
      <c r="AU31" s="110">
        <v>41587.739592809994</v>
      </c>
      <c r="AV31" s="110">
        <v>41394.291443550006</v>
      </c>
      <c r="AW31" s="110">
        <v>40967.050598149995</v>
      </c>
      <c r="AX31" s="110">
        <v>40642.166791750002</v>
      </c>
      <c r="AY31" s="110">
        <v>40595.561100869993</v>
      </c>
      <c r="AZ31" s="110">
        <v>39804.749583609999</v>
      </c>
      <c r="BA31" s="110">
        <v>40903.168172050006</v>
      </c>
      <c r="BB31" s="110">
        <v>40817.323016769995</v>
      </c>
      <c r="BC31" s="110">
        <v>40942.148281020003</v>
      </c>
      <c r="BD31" s="110">
        <v>41086.385768280001</v>
      </c>
      <c r="BE31" s="110">
        <v>41033.753101150003</v>
      </c>
      <c r="BF31" s="110">
        <v>41104.465228169996</v>
      </c>
      <c r="BG31" s="110">
        <v>41114.141650350008</v>
      </c>
      <c r="BH31" s="110">
        <v>41234.898836280001</v>
      </c>
      <c r="BI31" s="110">
        <v>41056.43297378999</v>
      </c>
      <c r="BJ31" s="110">
        <v>40737.066250080003</v>
      </c>
      <c r="BK31" s="110">
        <v>40875.08972566</v>
      </c>
      <c r="BL31" s="110">
        <v>40704.38721108</v>
      </c>
      <c r="BM31" s="110">
        <v>39591.560526310001</v>
      </c>
      <c r="BN31" s="110">
        <v>39224.014086549992</v>
      </c>
      <c r="BO31" s="110">
        <v>39264.633644729998</v>
      </c>
      <c r="BP31" s="110">
        <v>39296.468325569993</v>
      </c>
      <c r="BQ31" s="110">
        <v>39411.197988839995</v>
      </c>
      <c r="BR31" s="110">
        <v>39457.634778989996</v>
      </c>
      <c r="BS31" s="110">
        <v>39365.39058911</v>
      </c>
      <c r="BT31" s="110">
        <v>39388.529740040001</v>
      </c>
      <c r="BU31" s="110">
        <v>39436.694411740005</v>
      </c>
      <c r="BV31" s="110">
        <v>39714.995055259991</v>
      </c>
      <c r="BW31" s="110">
        <v>39801.097957719998</v>
      </c>
      <c r="BX31" s="110">
        <v>40305.120232549998</v>
      </c>
      <c r="BY31" s="110">
        <v>40695.356474880005</v>
      </c>
      <c r="BZ31" s="110">
        <v>40416.545470850004</v>
      </c>
    </row>
    <row r="32" spans="1:78" ht="18" customHeight="1">
      <c r="A32" s="111" t="s">
        <v>127</v>
      </c>
      <c r="B32" s="111" t="s">
        <v>128</v>
      </c>
      <c r="C32" s="113">
        <v>0</v>
      </c>
      <c r="D32" s="113">
        <v>0</v>
      </c>
      <c r="E32" s="113">
        <v>0</v>
      </c>
      <c r="F32" s="113">
        <v>0</v>
      </c>
      <c r="G32" s="113">
        <v>0</v>
      </c>
      <c r="H32" s="113">
        <v>0</v>
      </c>
      <c r="I32" s="113">
        <v>0</v>
      </c>
      <c r="J32" s="113">
        <v>0</v>
      </c>
      <c r="K32" s="113">
        <v>0</v>
      </c>
      <c r="L32" s="113">
        <v>0</v>
      </c>
      <c r="M32" s="113">
        <v>0</v>
      </c>
      <c r="N32" s="113">
        <v>0</v>
      </c>
      <c r="O32" s="113">
        <v>0</v>
      </c>
      <c r="P32" s="113">
        <v>0</v>
      </c>
      <c r="Q32" s="113">
        <v>0</v>
      </c>
      <c r="R32" s="113">
        <v>0</v>
      </c>
      <c r="S32" s="113">
        <v>0</v>
      </c>
      <c r="T32" s="113">
        <v>0</v>
      </c>
      <c r="U32" s="113">
        <v>0</v>
      </c>
      <c r="V32" s="113">
        <v>0</v>
      </c>
      <c r="W32" s="113">
        <v>0</v>
      </c>
      <c r="X32" s="113">
        <v>0</v>
      </c>
      <c r="Y32" s="113">
        <v>0</v>
      </c>
      <c r="Z32" s="113">
        <v>0</v>
      </c>
      <c r="AA32" s="113">
        <v>0</v>
      </c>
      <c r="AB32" s="113">
        <v>0</v>
      </c>
      <c r="AC32" s="113">
        <v>0</v>
      </c>
      <c r="AD32" s="113">
        <v>0</v>
      </c>
      <c r="AE32" s="113">
        <v>0</v>
      </c>
      <c r="AF32" s="113">
        <v>0</v>
      </c>
      <c r="AG32" s="113">
        <v>0</v>
      </c>
      <c r="AH32" s="113">
        <v>0</v>
      </c>
      <c r="AI32" s="113">
        <v>0</v>
      </c>
      <c r="AJ32" s="113">
        <v>0</v>
      </c>
      <c r="AK32" s="113">
        <v>0</v>
      </c>
      <c r="AL32" s="113">
        <v>0</v>
      </c>
      <c r="AM32" s="113">
        <v>0</v>
      </c>
      <c r="AN32" s="113">
        <v>0</v>
      </c>
      <c r="AO32" s="113">
        <v>0</v>
      </c>
      <c r="AP32" s="113">
        <v>0</v>
      </c>
      <c r="AQ32" s="113">
        <v>0</v>
      </c>
      <c r="AR32" s="113">
        <v>0</v>
      </c>
      <c r="AS32" s="113">
        <v>0</v>
      </c>
      <c r="AT32" s="113">
        <v>0</v>
      </c>
      <c r="AU32" s="113">
        <v>0</v>
      </c>
      <c r="AV32" s="113">
        <v>0</v>
      </c>
      <c r="AW32" s="113">
        <v>0</v>
      </c>
      <c r="AX32" s="113">
        <v>0</v>
      </c>
      <c r="AY32" s="113">
        <v>0</v>
      </c>
      <c r="AZ32" s="113">
        <v>0</v>
      </c>
      <c r="BA32" s="113">
        <v>0</v>
      </c>
      <c r="BB32" s="113">
        <v>0</v>
      </c>
      <c r="BC32" s="113">
        <v>0</v>
      </c>
      <c r="BD32" s="113">
        <v>0</v>
      </c>
      <c r="BE32" s="113">
        <v>0</v>
      </c>
      <c r="BF32" s="113">
        <v>0</v>
      </c>
      <c r="BG32" s="113">
        <v>0</v>
      </c>
      <c r="BH32" s="113">
        <v>0</v>
      </c>
      <c r="BI32" s="113">
        <v>0</v>
      </c>
      <c r="BJ32" s="113">
        <v>0</v>
      </c>
      <c r="BK32" s="113">
        <v>0</v>
      </c>
      <c r="BL32" s="113">
        <v>0</v>
      </c>
      <c r="BM32" s="113">
        <v>0</v>
      </c>
      <c r="BN32" s="113">
        <v>0</v>
      </c>
      <c r="BO32" s="113">
        <v>0</v>
      </c>
      <c r="BP32" s="113">
        <v>0</v>
      </c>
      <c r="BQ32" s="113">
        <v>0</v>
      </c>
      <c r="BR32" s="113">
        <v>0</v>
      </c>
      <c r="BS32" s="113">
        <v>0</v>
      </c>
      <c r="BT32" s="113">
        <v>0</v>
      </c>
      <c r="BU32" s="113">
        <v>0</v>
      </c>
      <c r="BV32" s="113">
        <v>0</v>
      </c>
      <c r="BW32" s="113">
        <v>0</v>
      </c>
      <c r="BX32" s="113">
        <v>0</v>
      </c>
      <c r="BY32" s="113">
        <v>0</v>
      </c>
      <c r="BZ32" s="113">
        <v>0</v>
      </c>
    </row>
    <row r="33" spans="1:78" ht="18" customHeight="1">
      <c r="A33" s="111" t="s">
        <v>129</v>
      </c>
      <c r="B33" s="111" t="s">
        <v>130</v>
      </c>
      <c r="C33" s="113">
        <v>47694.177166810005</v>
      </c>
      <c r="D33" s="113">
        <v>47745.283479009995</v>
      </c>
      <c r="E33" s="113">
        <v>47737.845197770002</v>
      </c>
      <c r="F33" s="113">
        <v>47533.50320223</v>
      </c>
      <c r="G33" s="113">
        <v>47382.638370019995</v>
      </c>
      <c r="H33" s="113">
        <v>47401.410157420003</v>
      </c>
      <c r="I33" s="113">
        <v>47427.397743109999</v>
      </c>
      <c r="J33" s="113">
        <v>44530.876024979996</v>
      </c>
      <c r="K33" s="113">
        <v>44522.778753110004</v>
      </c>
      <c r="L33" s="113">
        <v>44434.032098189993</v>
      </c>
      <c r="M33" s="113">
        <v>44511.747251240013</v>
      </c>
      <c r="N33" s="113">
        <v>44315.94073165</v>
      </c>
      <c r="O33" s="113">
        <v>44245.641496850003</v>
      </c>
      <c r="P33" s="113">
        <v>44255.250134319991</v>
      </c>
      <c r="Q33" s="113">
        <v>44277.996081610007</v>
      </c>
      <c r="R33" s="113">
        <v>44222.000640229999</v>
      </c>
      <c r="S33" s="113">
        <v>44210.372361329995</v>
      </c>
      <c r="T33" s="113">
        <v>44280.088956699998</v>
      </c>
      <c r="U33" s="113">
        <v>43930.418946800004</v>
      </c>
      <c r="V33" s="113">
        <v>43827.40912086</v>
      </c>
      <c r="W33" s="113">
        <v>43482.168871139998</v>
      </c>
      <c r="X33" s="113">
        <v>43076.47440621</v>
      </c>
      <c r="Y33" s="113">
        <v>42811.304690979996</v>
      </c>
      <c r="Z33" s="113">
        <v>42626.153110209998</v>
      </c>
      <c r="AA33" s="113">
        <v>42367.831198519998</v>
      </c>
      <c r="AB33" s="113">
        <v>43182.478514529997</v>
      </c>
      <c r="AC33" s="113">
        <v>42642.621432439999</v>
      </c>
      <c r="AD33" s="113">
        <v>42279.742461139998</v>
      </c>
      <c r="AE33" s="113">
        <v>42341.546560030001</v>
      </c>
      <c r="AF33" s="113">
        <v>42162.317528940002</v>
      </c>
      <c r="AG33" s="113">
        <v>42267.428383689999</v>
      </c>
      <c r="AH33" s="113">
        <v>42473.18414954</v>
      </c>
      <c r="AI33" s="113">
        <v>42382.252847019998</v>
      </c>
      <c r="AJ33" s="113">
        <v>42351.705278480003</v>
      </c>
      <c r="AK33" s="113">
        <v>42447.857508319998</v>
      </c>
      <c r="AL33" s="113">
        <v>42576.548990819996</v>
      </c>
      <c r="AM33" s="113">
        <v>42463.510283989999</v>
      </c>
      <c r="AN33" s="113">
        <v>42200.920854390002</v>
      </c>
      <c r="AO33" s="113">
        <v>42108.866467109998</v>
      </c>
      <c r="AP33" s="113">
        <v>42038.355052129991</v>
      </c>
      <c r="AQ33" s="113">
        <v>42128.473794819998</v>
      </c>
      <c r="AR33" s="113">
        <v>41998.792859180001</v>
      </c>
      <c r="AS33" s="113">
        <v>41647.724807700004</v>
      </c>
      <c r="AT33" s="113">
        <v>41600.310444629999</v>
      </c>
      <c r="AU33" s="113">
        <v>41587.739592810009</v>
      </c>
      <c r="AV33" s="113">
        <v>41394.291443550006</v>
      </c>
      <c r="AW33" s="113">
        <v>40967.050598149995</v>
      </c>
      <c r="AX33" s="113">
        <v>40642.166791750002</v>
      </c>
      <c r="AY33" s="113">
        <v>40595.56110087</v>
      </c>
      <c r="AZ33" s="113">
        <v>39804.749583609999</v>
      </c>
      <c r="BA33" s="113">
        <v>40903.168172050006</v>
      </c>
      <c r="BB33" s="113">
        <v>40817.323016769995</v>
      </c>
      <c r="BC33" s="113">
        <v>40942.148281019996</v>
      </c>
      <c r="BD33" s="113">
        <v>41086.385768280008</v>
      </c>
      <c r="BE33" s="113">
        <v>41033.753101150003</v>
      </c>
      <c r="BF33" s="113">
        <v>41104.465228169996</v>
      </c>
      <c r="BG33" s="113">
        <v>41114.14165035</v>
      </c>
      <c r="BH33" s="113">
        <v>41234.898836280008</v>
      </c>
      <c r="BI33" s="113">
        <v>41056.432973790004</v>
      </c>
      <c r="BJ33" s="113">
        <v>40737.066250080003</v>
      </c>
      <c r="BK33" s="113">
        <v>40875.089725659993</v>
      </c>
      <c r="BL33" s="113">
        <v>40704.38721108</v>
      </c>
      <c r="BM33" s="113">
        <v>39591.560526310008</v>
      </c>
      <c r="BN33" s="113">
        <v>39224.01408655</v>
      </c>
      <c r="BO33" s="113">
        <v>39264.633644730005</v>
      </c>
      <c r="BP33" s="113">
        <v>39296.46832557</v>
      </c>
      <c r="BQ33" s="113">
        <v>39411.197988839995</v>
      </c>
      <c r="BR33" s="113">
        <v>39457.634778989996</v>
      </c>
      <c r="BS33" s="113">
        <v>39365.39058911</v>
      </c>
      <c r="BT33" s="113">
        <v>39388.529740040001</v>
      </c>
      <c r="BU33" s="113">
        <v>39436.694411739998</v>
      </c>
      <c r="BV33" s="113">
        <v>39714.995055260006</v>
      </c>
      <c r="BW33" s="113">
        <v>39801.097957719998</v>
      </c>
      <c r="BX33" s="113">
        <v>40305.120232550005</v>
      </c>
      <c r="BY33" s="113">
        <v>40695.356474880005</v>
      </c>
      <c r="BZ33" s="113">
        <v>40416.545470849996</v>
      </c>
    </row>
    <row r="34" spans="1:78" ht="18" customHeight="1">
      <c r="A34" s="111"/>
      <c r="B34" s="111"/>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row>
    <row r="35" spans="1:78" ht="18" customHeight="1">
      <c r="A35" s="109" t="s">
        <v>131</v>
      </c>
      <c r="B35" s="109" t="s">
        <v>107</v>
      </c>
      <c r="C35" s="110">
        <v>0</v>
      </c>
      <c r="D35" s="110">
        <v>0</v>
      </c>
      <c r="E35" s="110">
        <v>0</v>
      </c>
      <c r="F35" s="110">
        <v>0</v>
      </c>
      <c r="G35" s="110">
        <v>0</v>
      </c>
      <c r="H35" s="110">
        <v>1000</v>
      </c>
      <c r="I35" s="110">
        <v>2500</v>
      </c>
      <c r="J35" s="110">
        <v>2500</v>
      </c>
      <c r="K35" s="110">
        <v>3500</v>
      </c>
      <c r="L35" s="110">
        <v>3500</v>
      </c>
      <c r="M35" s="110">
        <v>3500</v>
      </c>
      <c r="N35" s="110">
        <v>3500</v>
      </c>
      <c r="O35" s="110">
        <v>3500</v>
      </c>
      <c r="P35" s="110">
        <v>3500</v>
      </c>
      <c r="Q35" s="110">
        <v>3500</v>
      </c>
      <c r="R35" s="110">
        <v>3500</v>
      </c>
      <c r="S35" s="110">
        <v>0</v>
      </c>
      <c r="T35" s="110">
        <v>0</v>
      </c>
      <c r="U35" s="110">
        <v>0</v>
      </c>
      <c r="V35" s="110">
        <v>0</v>
      </c>
      <c r="W35" s="110">
        <v>0</v>
      </c>
      <c r="X35" s="110">
        <v>0</v>
      </c>
      <c r="Y35" s="110">
        <v>0</v>
      </c>
      <c r="Z35" s="110">
        <v>0</v>
      </c>
      <c r="AA35" s="110">
        <v>0</v>
      </c>
      <c r="AB35" s="110">
        <v>0</v>
      </c>
      <c r="AC35" s="110">
        <v>0</v>
      </c>
      <c r="AD35" s="110">
        <v>0</v>
      </c>
      <c r="AE35" s="110">
        <v>0</v>
      </c>
      <c r="AF35" s="110">
        <v>0</v>
      </c>
      <c r="AG35" s="110">
        <v>0</v>
      </c>
      <c r="AH35" s="110">
        <v>0</v>
      </c>
      <c r="AI35" s="110">
        <v>0</v>
      </c>
      <c r="AJ35" s="110">
        <v>0</v>
      </c>
      <c r="AK35" s="110">
        <v>0</v>
      </c>
      <c r="AL35" s="110">
        <v>0</v>
      </c>
      <c r="AM35" s="110">
        <v>0</v>
      </c>
      <c r="AN35" s="110">
        <v>0</v>
      </c>
      <c r="AO35" s="110">
        <v>0</v>
      </c>
      <c r="AP35" s="110">
        <v>0</v>
      </c>
      <c r="AQ35" s="110">
        <v>0</v>
      </c>
      <c r="AR35" s="110">
        <v>0</v>
      </c>
      <c r="AS35" s="110">
        <v>0</v>
      </c>
      <c r="AT35" s="110">
        <v>0</v>
      </c>
      <c r="AU35" s="110">
        <v>0</v>
      </c>
      <c r="AV35" s="110">
        <v>0</v>
      </c>
      <c r="AW35" s="110">
        <v>0</v>
      </c>
      <c r="AX35" s="110">
        <v>0</v>
      </c>
      <c r="AY35" s="110">
        <v>0</v>
      </c>
      <c r="AZ35" s="110">
        <v>0</v>
      </c>
      <c r="BA35" s="110">
        <v>0</v>
      </c>
      <c r="BB35" s="110">
        <v>0</v>
      </c>
      <c r="BC35" s="110">
        <v>157</v>
      </c>
      <c r="BD35" s="110">
        <v>369.43338682999996</v>
      </c>
      <c r="BE35" s="110">
        <v>371.34377365</v>
      </c>
      <c r="BF35" s="110">
        <v>373.25416049</v>
      </c>
      <c r="BG35" s="110">
        <v>367.60998995999995</v>
      </c>
      <c r="BH35" s="110">
        <v>519.53654094000001</v>
      </c>
      <c r="BI35" s="110">
        <v>521.46309205999989</v>
      </c>
      <c r="BJ35" s="110">
        <v>523.38964304000001</v>
      </c>
      <c r="BK35" s="110">
        <v>525.31619403000002</v>
      </c>
      <c r="BL35" s="110">
        <v>527.24274502000003</v>
      </c>
      <c r="BM35" s="110">
        <v>517.55659607000007</v>
      </c>
      <c r="BN35" s="110">
        <v>519.45133099999998</v>
      </c>
      <c r="BO35" s="110">
        <v>521.61461847999999</v>
      </c>
      <c r="BP35" s="110">
        <v>523.53161926999996</v>
      </c>
      <c r="BQ35" s="110">
        <v>525.44862006999995</v>
      </c>
      <c r="BR35" s="110">
        <v>456.89913454999999</v>
      </c>
      <c r="BS35" s="110">
        <v>458.81613533999996</v>
      </c>
      <c r="BT35" s="110">
        <v>450.83857458</v>
      </c>
      <c r="BU35" s="110">
        <v>454.63447086000002</v>
      </c>
      <c r="BV35" s="110">
        <v>456.25639456000005</v>
      </c>
      <c r="BW35" s="110">
        <v>455.70434564999999</v>
      </c>
      <c r="BX35" s="110">
        <v>457.32626934000001</v>
      </c>
      <c r="BY35" s="110">
        <v>449.38271361</v>
      </c>
      <c r="BZ35" s="110">
        <v>452.94781652999995</v>
      </c>
    </row>
    <row r="36" spans="1:78" ht="18" customHeight="1">
      <c r="A36" s="111"/>
      <c r="B36" s="111"/>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row>
    <row r="37" spans="1:78" ht="18" customHeight="1">
      <c r="A37" s="109" t="s">
        <v>132</v>
      </c>
      <c r="B37" s="109" t="s">
        <v>109</v>
      </c>
      <c r="C37" s="110">
        <v>6737.2744701100009</v>
      </c>
      <c r="D37" s="110">
        <v>7196.0808801700005</v>
      </c>
      <c r="E37" s="110">
        <v>7568.8271590600007</v>
      </c>
      <c r="F37" s="110">
        <v>8126.2390832200008</v>
      </c>
      <c r="G37" s="110">
        <v>8243.5994757700009</v>
      </c>
      <c r="H37" s="110">
        <v>7569.0138445899993</v>
      </c>
      <c r="I37" s="110">
        <v>8000.0027897499976</v>
      </c>
      <c r="J37" s="110">
        <v>8753.0440673700014</v>
      </c>
      <c r="K37" s="110">
        <v>8185.6564800400001</v>
      </c>
      <c r="L37" s="110">
        <v>8054.2517909899998</v>
      </c>
      <c r="M37" s="110">
        <v>8103.3172242500004</v>
      </c>
      <c r="N37" s="110">
        <v>8321.2882398300007</v>
      </c>
      <c r="O37" s="110">
        <v>8104.4168467400004</v>
      </c>
      <c r="P37" s="110">
        <v>8367.2974330099987</v>
      </c>
      <c r="Q37" s="110">
        <v>8603.3838927800007</v>
      </c>
      <c r="R37" s="110">
        <v>8426.8383009000008</v>
      </c>
      <c r="S37" s="110">
        <v>783.62091100999999</v>
      </c>
      <c r="T37" s="110">
        <v>780.2091568100002</v>
      </c>
      <c r="U37" s="110">
        <v>782.30236002000004</v>
      </c>
      <c r="V37" s="110">
        <v>747.65959606000001</v>
      </c>
      <c r="W37" s="110">
        <v>675.78406803999997</v>
      </c>
      <c r="X37" s="110">
        <v>689.16898163999997</v>
      </c>
      <c r="Y37" s="110">
        <v>684.64534749999996</v>
      </c>
      <c r="Z37" s="110">
        <v>681.53103354000007</v>
      </c>
      <c r="AA37" s="110">
        <v>794.32048476</v>
      </c>
      <c r="AB37" s="110">
        <v>756.13385965999987</v>
      </c>
      <c r="AC37" s="110">
        <v>759.68859431999988</v>
      </c>
      <c r="AD37" s="110">
        <v>775.20549093000011</v>
      </c>
      <c r="AE37" s="110">
        <v>762.7514358200001</v>
      </c>
      <c r="AF37" s="110">
        <v>761.62911378000001</v>
      </c>
      <c r="AG37" s="110">
        <v>769.87665938999999</v>
      </c>
      <c r="AH37" s="110">
        <v>606.44807977999994</v>
      </c>
      <c r="AI37" s="110">
        <v>686.60128170000007</v>
      </c>
      <c r="AJ37" s="110">
        <v>625.29962681000006</v>
      </c>
      <c r="AK37" s="110">
        <v>620.69480098999998</v>
      </c>
      <c r="AL37" s="110">
        <v>647.87426503999995</v>
      </c>
      <c r="AM37" s="110">
        <v>616.63245032999987</v>
      </c>
      <c r="AN37" s="110">
        <v>513.49214269000004</v>
      </c>
      <c r="AO37" s="110">
        <v>583.48973398999999</v>
      </c>
      <c r="AP37" s="110">
        <v>561.25092565</v>
      </c>
      <c r="AQ37" s="110">
        <v>486.03154111999999</v>
      </c>
      <c r="AR37" s="110">
        <v>458.33276265999996</v>
      </c>
      <c r="AS37" s="110">
        <v>480.16960267999997</v>
      </c>
      <c r="AT37" s="110">
        <v>471.52630065999995</v>
      </c>
      <c r="AU37" s="110">
        <v>472.60638665999994</v>
      </c>
      <c r="AV37" s="110">
        <v>756.86529229999996</v>
      </c>
      <c r="AW37" s="110">
        <v>980.85793794000006</v>
      </c>
      <c r="AX37" s="110">
        <v>1170.6833051100002</v>
      </c>
      <c r="AY37" s="110">
        <v>1411.9042797899999</v>
      </c>
      <c r="AZ37" s="110">
        <v>2205.4535380600005</v>
      </c>
      <c r="BA37" s="110">
        <v>2461.6192572099999</v>
      </c>
      <c r="BB37" s="110">
        <v>2467.1023743299997</v>
      </c>
      <c r="BC37" s="110">
        <v>2454.5263823</v>
      </c>
      <c r="BD37" s="110">
        <v>2451.6338332000005</v>
      </c>
      <c r="BE37" s="110">
        <v>2729.7854517600003</v>
      </c>
      <c r="BF37" s="110">
        <v>2826.0039087099999</v>
      </c>
      <c r="BG37" s="110">
        <v>3148.2069065299997</v>
      </c>
      <c r="BH37" s="110">
        <v>3040.8849013399999</v>
      </c>
      <c r="BI37" s="110">
        <v>3114.7712712999996</v>
      </c>
      <c r="BJ37" s="110">
        <v>3530.1360784600001</v>
      </c>
      <c r="BK37" s="110">
        <v>4188.5330207799998</v>
      </c>
      <c r="BL37" s="110">
        <v>4137.47059902</v>
      </c>
      <c r="BM37" s="110">
        <v>4784.4383055299995</v>
      </c>
      <c r="BN37" s="110">
        <v>4695.0874093000002</v>
      </c>
      <c r="BO37" s="110">
        <v>4636.5202384100003</v>
      </c>
      <c r="BP37" s="110">
        <v>4848.4994835799998</v>
      </c>
      <c r="BQ37" s="110">
        <v>5051.4516036999994</v>
      </c>
      <c r="BR37" s="110">
        <v>5010.2794057199999</v>
      </c>
      <c r="BS37" s="110">
        <v>4957.8171414199996</v>
      </c>
      <c r="BT37" s="110">
        <v>5256.0462768699999</v>
      </c>
      <c r="BU37" s="110">
        <v>5658.7026472099997</v>
      </c>
      <c r="BV37" s="110">
        <v>5961.9504944999999</v>
      </c>
      <c r="BW37" s="110">
        <v>6304.3017768099999</v>
      </c>
      <c r="BX37" s="110">
        <v>6390.4797718899999</v>
      </c>
      <c r="BY37" s="110">
        <v>6522.58212293</v>
      </c>
      <c r="BZ37" s="110">
        <v>6773.1784371700005</v>
      </c>
    </row>
    <row r="38" spans="1:78" ht="18" customHeight="1">
      <c r="A38" s="111"/>
      <c r="B38" s="126"/>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row>
    <row r="39" spans="1:78" ht="18" customHeight="1">
      <c r="A39" s="109" t="s">
        <v>133</v>
      </c>
      <c r="B39" s="109" t="s">
        <v>113</v>
      </c>
      <c r="C39" s="110">
        <v>0</v>
      </c>
      <c r="D39" s="110">
        <v>0</v>
      </c>
      <c r="E39" s="110">
        <v>0</v>
      </c>
      <c r="F39" s="110">
        <v>0</v>
      </c>
      <c r="G39" s="110">
        <v>0</v>
      </c>
      <c r="H39" s="110">
        <v>0</v>
      </c>
      <c r="I39" s="110">
        <v>0</v>
      </c>
      <c r="J39" s="110">
        <v>0</v>
      </c>
      <c r="K39" s="110">
        <v>0</v>
      </c>
      <c r="L39" s="110">
        <v>0</v>
      </c>
      <c r="M39" s="110">
        <v>0</v>
      </c>
      <c r="N39" s="110">
        <v>0</v>
      </c>
      <c r="O39" s="110">
        <v>0</v>
      </c>
      <c r="P39" s="110">
        <v>0</v>
      </c>
      <c r="Q39" s="110">
        <v>0</v>
      </c>
      <c r="R39" s="110">
        <v>0</v>
      </c>
      <c r="S39" s="110">
        <v>0</v>
      </c>
      <c r="T39" s="110">
        <v>0</v>
      </c>
      <c r="U39" s="110">
        <v>0</v>
      </c>
      <c r="V39" s="110">
        <v>0</v>
      </c>
      <c r="W39" s="110">
        <v>0</v>
      </c>
      <c r="X39" s="110">
        <v>0</v>
      </c>
      <c r="Y39" s="110">
        <v>0</v>
      </c>
      <c r="Z39" s="110">
        <v>0</v>
      </c>
      <c r="AA39" s="110">
        <v>0</v>
      </c>
      <c r="AB39" s="110">
        <v>0</v>
      </c>
      <c r="AC39" s="110">
        <v>0</v>
      </c>
      <c r="AD39" s="110">
        <v>0</v>
      </c>
      <c r="AE39" s="110">
        <v>0</v>
      </c>
      <c r="AF39" s="110">
        <v>0</v>
      </c>
      <c r="AG39" s="110">
        <v>0</v>
      </c>
      <c r="AH39" s="110">
        <v>0</v>
      </c>
      <c r="AI39" s="110">
        <v>0</v>
      </c>
      <c r="AJ39" s="110">
        <v>0</v>
      </c>
      <c r="AK39" s="110">
        <v>0</v>
      </c>
      <c r="AL39" s="110">
        <v>0</v>
      </c>
      <c r="AM39" s="110">
        <v>0</v>
      </c>
      <c r="AN39" s="110">
        <v>0</v>
      </c>
      <c r="AO39" s="110">
        <v>0</v>
      </c>
      <c r="AP39" s="110">
        <v>0</v>
      </c>
      <c r="AQ39" s="110">
        <v>0</v>
      </c>
      <c r="AR39" s="110">
        <v>0</v>
      </c>
      <c r="AS39" s="110">
        <v>0</v>
      </c>
      <c r="AT39" s="110">
        <v>0</v>
      </c>
      <c r="AU39" s="110">
        <v>0</v>
      </c>
      <c r="AV39" s="110">
        <v>0</v>
      </c>
      <c r="AW39" s="110">
        <v>0</v>
      </c>
      <c r="AX39" s="110">
        <v>0</v>
      </c>
      <c r="AY39" s="110">
        <v>0</v>
      </c>
      <c r="AZ39" s="110">
        <v>0</v>
      </c>
      <c r="BA39" s="110">
        <v>0</v>
      </c>
      <c r="BB39" s="110">
        <v>0</v>
      </c>
      <c r="BC39" s="110">
        <v>0</v>
      </c>
      <c r="BD39" s="110">
        <v>0</v>
      </c>
      <c r="BE39" s="110">
        <v>0</v>
      </c>
      <c r="BF39" s="110">
        <v>0</v>
      </c>
      <c r="BG39" s="110">
        <v>0</v>
      </c>
      <c r="BH39" s="110">
        <v>0</v>
      </c>
      <c r="BI39" s="110">
        <v>0</v>
      </c>
      <c r="BJ39" s="110">
        <v>0</v>
      </c>
      <c r="BK39" s="110">
        <v>0</v>
      </c>
      <c r="BL39" s="110">
        <v>0</v>
      </c>
      <c r="BM39" s="110">
        <v>0</v>
      </c>
      <c r="BN39" s="110">
        <v>0</v>
      </c>
      <c r="BO39" s="110">
        <v>0</v>
      </c>
      <c r="BP39" s="110">
        <v>0</v>
      </c>
      <c r="BQ39" s="110">
        <v>0</v>
      </c>
      <c r="BR39" s="110">
        <v>0</v>
      </c>
      <c r="BS39" s="110">
        <v>0</v>
      </c>
      <c r="BT39" s="110">
        <v>0</v>
      </c>
      <c r="BU39" s="110">
        <v>0</v>
      </c>
      <c r="BV39" s="110">
        <v>0</v>
      </c>
      <c r="BW39" s="110">
        <v>0</v>
      </c>
      <c r="BX39" s="110">
        <v>0</v>
      </c>
      <c r="BY39" s="110">
        <v>0</v>
      </c>
      <c r="BZ39" s="110">
        <v>0</v>
      </c>
    </row>
    <row r="40" spans="1:78" ht="18" customHeight="1">
      <c r="A40" s="111"/>
      <c r="B40" s="111"/>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row>
    <row r="41" spans="1:78" ht="18" customHeight="1">
      <c r="A41" s="109" t="s">
        <v>134</v>
      </c>
      <c r="B41" s="109" t="s">
        <v>135</v>
      </c>
      <c r="C41" s="110">
        <v>0</v>
      </c>
      <c r="D41" s="110">
        <v>0</v>
      </c>
      <c r="E41" s="110">
        <v>0</v>
      </c>
      <c r="F41" s="110">
        <v>0</v>
      </c>
      <c r="G41" s="110">
        <v>0</v>
      </c>
      <c r="H41" s="110">
        <v>0</v>
      </c>
      <c r="I41" s="110">
        <v>0</v>
      </c>
      <c r="J41" s="110">
        <v>0</v>
      </c>
      <c r="K41" s="110">
        <v>0</v>
      </c>
      <c r="L41" s="110">
        <v>0</v>
      </c>
      <c r="M41" s="110">
        <v>0</v>
      </c>
      <c r="N41" s="110">
        <v>0</v>
      </c>
      <c r="O41" s="110">
        <v>0</v>
      </c>
      <c r="P41" s="110">
        <v>0</v>
      </c>
      <c r="Q41" s="110">
        <v>0</v>
      </c>
      <c r="R41" s="110">
        <v>0</v>
      </c>
      <c r="S41" s="110">
        <v>0</v>
      </c>
      <c r="T41" s="110">
        <v>0</v>
      </c>
      <c r="U41" s="110">
        <v>0</v>
      </c>
      <c r="V41" s="110">
        <v>0</v>
      </c>
      <c r="W41" s="110">
        <v>0</v>
      </c>
      <c r="X41" s="110">
        <v>0</v>
      </c>
      <c r="Y41" s="110">
        <v>0</v>
      </c>
      <c r="Z41" s="110">
        <v>0</v>
      </c>
      <c r="AA41" s="110">
        <v>0</v>
      </c>
      <c r="AB41" s="110">
        <v>0</v>
      </c>
      <c r="AC41" s="110">
        <v>0</v>
      </c>
      <c r="AD41" s="110">
        <v>0</v>
      </c>
      <c r="AE41" s="110">
        <v>0</v>
      </c>
      <c r="AF41" s="110">
        <v>0</v>
      </c>
      <c r="AG41" s="110">
        <v>0</v>
      </c>
      <c r="AH41" s="110">
        <v>0</v>
      </c>
      <c r="AI41" s="110">
        <v>0</v>
      </c>
      <c r="AJ41" s="110">
        <v>0</v>
      </c>
      <c r="AK41" s="110">
        <v>0</v>
      </c>
      <c r="AL41" s="110">
        <v>0</v>
      </c>
      <c r="AM41" s="110">
        <v>0</v>
      </c>
      <c r="AN41" s="110">
        <v>0</v>
      </c>
      <c r="AO41" s="110">
        <v>0</v>
      </c>
      <c r="AP41" s="110">
        <v>0</v>
      </c>
      <c r="AQ41" s="110">
        <v>0</v>
      </c>
      <c r="AR41" s="110">
        <v>0</v>
      </c>
      <c r="AS41" s="110">
        <v>0</v>
      </c>
      <c r="AT41" s="110">
        <v>0</v>
      </c>
      <c r="AU41" s="110">
        <v>0</v>
      </c>
      <c r="AV41" s="110">
        <v>0</v>
      </c>
      <c r="AW41" s="110">
        <v>0</v>
      </c>
      <c r="AX41" s="110">
        <v>0</v>
      </c>
      <c r="AY41" s="110">
        <v>0</v>
      </c>
      <c r="AZ41" s="110">
        <v>0</v>
      </c>
      <c r="BA41" s="110">
        <v>0</v>
      </c>
      <c r="BB41" s="110">
        <v>0</v>
      </c>
      <c r="BC41" s="110">
        <v>0</v>
      </c>
      <c r="BD41" s="110">
        <v>0</v>
      </c>
      <c r="BE41" s="110">
        <v>0</v>
      </c>
      <c r="BF41" s="110">
        <v>0</v>
      </c>
      <c r="BG41" s="110">
        <v>0</v>
      </c>
      <c r="BH41" s="110">
        <v>0</v>
      </c>
      <c r="BI41" s="110">
        <v>0</v>
      </c>
      <c r="BJ41" s="110">
        <v>0</v>
      </c>
      <c r="BK41" s="110">
        <v>0</v>
      </c>
      <c r="BL41" s="110">
        <v>0</v>
      </c>
      <c r="BM41" s="110">
        <v>0</v>
      </c>
      <c r="BN41" s="110">
        <v>0</v>
      </c>
      <c r="BO41" s="110">
        <v>0</v>
      </c>
      <c r="BP41" s="110">
        <v>0</v>
      </c>
      <c r="BQ41" s="110">
        <v>0</v>
      </c>
      <c r="BR41" s="110">
        <v>0</v>
      </c>
      <c r="BS41" s="110">
        <v>0</v>
      </c>
      <c r="BT41" s="110">
        <v>0</v>
      </c>
      <c r="BU41" s="110">
        <v>0</v>
      </c>
      <c r="BV41" s="110">
        <v>0</v>
      </c>
      <c r="BW41" s="110">
        <v>0</v>
      </c>
      <c r="BX41" s="110">
        <v>0</v>
      </c>
      <c r="BY41" s="110">
        <v>0</v>
      </c>
      <c r="BZ41" s="110">
        <v>0</v>
      </c>
    </row>
    <row r="42" spans="1:78" ht="18" customHeight="1">
      <c r="A42" s="111"/>
      <c r="B42" s="111"/>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row>
    <row r="43" spans="1:78" ht="18" customHeight="1">
      <c r="A43" s="109" t="s">
        <v>136</v>
      </c>
      <c r="B43" s="109" t="s">
        <v>137</v>
      </c>
      <c r="C43" s="110">
        <v>6314.8586488700012</v>
      </c>
      <c r="D43" s="110">
        <v>6490.8241229300002</v>
      </c>
      <c r="E43" s="110">
        <v>7060.6022900899989</v>
      </c>
      <c r="F43" s="110">
        <v>6622.88513367</v>
      </c>
      <c r="G43" s="110">
        <v>6563.53564955</v>
      </c>
      <c r="H43" s="110">
        <v>6600.6007098899991</v>
      </c>
      <c r="I43" s="110">
        <v>6765.2370936199995</v>
      </c>
      <c r="J43" s="110">
        <v>7161.5383294800004</v>
      </c>
      <c r="K43" s="110">
        <v>6905.9064424599992</v>
      </c>
      <c r="L43" s="110">
        <v>6975.311365139999</v>
      </c>
      <c r="M43" s="110">
        <v>6977.4743716700004</v>
      </c>
      <c r="N43" s="110">
        <v>6555.624133450001</v>
      </c>
      <c r="O43" s="110">
        <v>6666.5761637200003</v>
      </c>
      <c r="P43" s="110">
        <v>6795.361598389999</v>
      </c>
      <c r="Q43" s="110">
        <v>7403.5074112600005</v>
      </c>
      <c r="R43" s="110">
        <v>7144.2468703500008</v>
      </c>
      <c r="S43" s="110">
        <v>4582.5030572199994</v>
      </c>
      <c r="T43" s="110">
        <v>4464.1036987200005</v>
      </c>
      <c r="U43" s="110">
        <v>4411.2929158300003</v>
      </c>
      <c r="V43" s="110">
        <v>4730.8340509800009</v>
      </c>
      <c r="W43" s="110">
        <v>4690.5252794899998</v>
      </c>
      <c r="X43" s="110">
        <v>4808.5696513899993</v>
      </c>
      <c r="Y43" s="110">
        <v>4562.7797941899998</v>
      </c>
      <c r="Z43" s="110">
        <v>4887.6153473899994</v>
      </c>
      <c r="AA43" s="110">
        <v>4345.13922654</v>
      </c>
      <c r="AB43" s="110">
        <v>4410.2773806499999</v>
      </c>
      <c r="AC43" s="110">
        <v>4307.6419335399996</v>
      </c>
      <c r="AD43" s="110">
        <v>4527.5351244699996</v>
      </c>
      <c r="AE43" s="110">
        <v>4910.9876187199989</v>
      </c>
      <c r="AF43" s="110">
        <v>5078.7027678199993</v>
      </c>
      <c r="AG43" s="110">
        <v>5182.5940328699999</v>
      </c>
      <c r="AH43" s="110">
        <v>5188.6480179999999</v>
      </c>
      <c r="AI43" s="110">
        <v>5044.2319726399992</v>
      </c>
      <c r="AJ43" s="110">
        <v>4849.9664679300004</v>
      </c>
      <c r="AK43" s="110">
        <v>5136.6202076300006</v>
      </c>
      <c r="AL43" s="110">
        <v>5055.8354439400009</v>
      </c>
      <c r="AM43" s="110">
        <v>5176.28690327</v>
      </c>
      <c r="AN43" s="110">
        <v>5140.2854201400005</v>
      </c>
      <c r="AO43" s="110">
        <v>4975.9926916599998</v>
      </c>
      <c r="AP43" s="110">
        <v>4937.6816335599997</v>
      </c>
      <c r="AQ43" s="110">
        <v>5047.3398410199998</v>
      </c>
      <c r="AR43" s="110">
        <v>4985.9664337999993</v>
      </c>
      <c r="AS43" s="110">
        <v>5028.2100652600002</v>
      </c>
      <c r="AT43" s="110">
        <v>5102.9675035099999</v>
      </c>
      <c r="AU43" s="110">
        <v>4945.6289225099999</v>
      </c>
      <c r="AV43" s="110">
        <v>4889.0022996300004</v>
      </c>
      <c r="AW43" s="110">
        <v>4915.24166092</v>
      </c>
      <c r="AX43" s="110">
        <v>5107.82609684</v>
      </c>
      <c r="AY43" s="110">
        <v>5100.9155003199994</v>
      </c>
      <c r="AZ43" s="110">
        <v>6153.3399064699997</v>
      </c>
      <c r="BA43" s="110">
        <v>4950.521597599999</v>
      </c>
      <c r="BB43" s="110">
        <v>5051.4053533000006</v>
      </c>
      <c r="BC43" s="110">
        <v>5124.8353352000004</v>
      </c>
      <c r="BD43" s="110">
        <v>5016.6244565299994</v>
      </c>
      <c r="BE43" s="110">
        <v>5140.61792504</v>
      </c>
      <c r="BF43" s="110">
        <v>5115.3106778199999</v>
      </c>
      <c r="BG43" s="110">
        <v>5240.8954196099994</v>
      </c>
      <c r="BH43" s="110">
        <v>5270.7035740600004</v>
      </c>
      <c r="BI43" s="110">
        <v>5467.02951708</v>
      </c>
      <c r="BJ43" s="110">
        <v>5561.4835612400002</v>
      </c>
      <c r="BK43" s="110">
        <v>5636.3646760900001</v>
      </c>
      <c r="BL43" s="110">
        <v>5497.8616239599996</v>
      </c>
      <c r="BM43" s="110">
        <v>5429.1448293699996</v>
      </c>
      <c r="BN43" s="110">
        <v>5560.0711665199997</v>
      </c>
      <c r="BO43" s="110">
        <v>5642.1357243899993</v>
      </c>
      <c r="BP43" s="110">
        <v>5579.3348841699999</v>
      </c>
      <c r="BQ43" s="110">
        <v>5665.18233633</v>
      </c>
      <c r="BR43" s="110">
        <v>5777.1329833299997</v>
      </c>
      <c r="BS43" s="110">
        <v>5560.7059440100002</v>
      </c>
      <c r="BT43" s="110">
        <v>5653.4492425799999</v>
      </c>
      <c r="BU43" s="110">
        <v>5555.3915767099998</v>
      </c>
      <c r="BV43" s="110">
        <v>5981.2731152999995</v>
      </c>
      <c r="BW43" s="110">
        <v>5993.2371543700001</v>
      </c>
      <c r="BX43" s="110">
        <v>6028.9276575000004</v>
      </c>
      <c r="BY43" s="110">
        <v>5877.6715441000006</v>
      </c>
      <c r="BZ43" s="110">
        <v>5898.9763990699994</v>
      </c>
    </row>
    <row r="44" spans="1:78" ht="18" customHeight="1">
      <c r="A44" s="111"/>
      <c r="B44" s="111"/>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row>
    <row r="45" spans="1:78" ht="18" customHeight="1">
      <c r="A45" s="109" t="s">
        <v>138</v>
      </c>
      <c r="B45" s="109" t="s">
        <v>111</v>
      </c>
      <c r="C45" s="110">
        <v>16490.590231589998</v>
      </c>
      <c r="D45" s="110">
        <v>16672.405927219999</v>
      </c>
      <c r="E45" s="110">
        <v>16826.767400239998</v>
      </c>
      <c r="F45" s="110">
        <v>17018.929556850002</v>
      </c>
      <c r="G45" s="110">
        <v>17178.663837420001</v>
      </c>
      <c r="H45" s="110">
        <v>17273.097443890001</v>
      </c>
      <c r="I45" s="110">
        <v>17367.432887409999</v>
      </c>
      <c r="J45" s="110">
        <v>17493.540328859999</v>
      </c>
      <c r="K45" s="110">
        <v>17698.229826440001</v>
      </c>
      <c r="L45" s="110">
        <v>17875.62659901</v>
      </c>
      <c r="M45" s="110">
        <v>17891.827757510004</v>
      </c>
      <c r="N45" s="110">
        <v>18296.488863300001</v>
      </c>
      <c r="O45" s="110">
        <v>18564.132760459997</v>
      </c>
      <c r="P45" s="110">
        <v>18740.88164752</v>
      </c>
      <c r="Q45" s="110">
        <v>18902.950339989999</v>
      </c>
      <c r="R45" s="110">
        <v>18802.792339209998</v>
      </c>
      <c r="S45" s="110">
        <v>17016.415046330003</v>
      </c>
      <c r="T45" s="110">
        <v>17127.79711068</v>
      </c>
      <c r="U45" s="110">
        <v>17254.990881540001</v>
      </c>
      <c r="V45" s="110">
        <v>17200.391749509999</v>
      </c>
      <c r="W45" s="110">
        <v>17347.552607109999</v>
      </c>
      <c r="X45" s="110">
        <v>17416.737332080003</v>
      </c>
      <c r="Y45" s="110">
        <v>17866.627419749999</v>
      </c>
      <c r="Z45" s="110">
        <v>17617.980864159999</v>
      </c>
      <c r="AA45" s="110">
        <v>17765.619168090001</v>
      </c>
      <c r="AB45" s="110">
        <v>17945.577405840006</v>
      </c>
      <c r="AC45" s="110">
        <v>17966.837637449997</v>
      </c>
      <c r="AD45" s="110">
        <v>18097.336881029998</v>
      </c>
      <c r="AE45" s="110">
        <v>18232.256673199998</v>
      </c>
      <c r="AF45" s="110">
        <v>18126.219309699998</v>
      </c>
      <c r="AG45" s="110">
        <v>18267.647466809998</v>
      </c>
      <c r="AH45" s="110">
        <v>18398.434080440002</v>
      </c>
      <c r="AI45" s="110">
        <v>18614.45086004</v>
      </c>
      <c r="AJ45" s="110">
        <v>18857.952050949996</v>
      </c>
      <c r="AK45" s="110">
        <v>18759.825696369997</v>
      </c>
      <c r="AL45" s="110">
        <v>19070.765572119999</v>
      </c>
      <c r="AM45" s="110">
        <v>19113.151735930001</v>
      </c>
      <c r="AN45" s="110">
        <v>19224.65656689</v>
      </c>
      <c r="AO45" s="110">
        <v>19402.041886620002</v>
      </c>
      <c r="AP45" s="110">
        <v>19500.370261830001</v>
      </c>
      <c r="AQ45" s="110">
        <v>19588.413247</v>
      </c>
      <c r="AR45" s="110">
        <v>19711.992594979998</v>
      </c>
      <c r="AS45" s="110">
        <v>19880.61221798</v>
      </c>
      <c r="AT45" s="110">
        <v>20025.875966720003</v>
      </c>
      <c r="AU45" s="110">
        <v>20243.195892159998</v>
      </c>
      <c r="AV45" s="110">
        <v>20382.462843730002</v>
      </c>
      <c r="AW45" s="110">
        <v>20519.995424599998</v>
      </c>
      <c r="AX45" s="110">
        <v>20419.787258590004</v>
      </c>
      <c r="AY45" s="110">
        <v>20617.062181190002</v>
      </c>
      <c r="AZ45" s="110">
        <v>20765.587014830002</v>
      </c>
      <c r="BA45" s="110">
        <v>20819.012327100001</v>
      </c>
      <c r="BB45" s="110">
        <v>20937.438172050002</v>
      </c>
      <c r="BC45" s="110">
        <v>21093.196608260001</v>
      </c>
      <c r="BD45" s="110">
        <v>21244.423302679999</v>
      </c>
      <c r="BE45" s="110">
        <v>21426.745776</v>
      </c>
      <c r="BF45" s="110">
        <v>21571.4840931</v>
      </c>
      <c r="BG45" s="110">
        <v>21680.38740802</v>
      </c>
      <c r="BH45" s="110">
        <v>21822.574898580002</v>
      </c>
      <c r="BI45" s="110">
        <v>21898.722637340001</v>
      </c>
      <c r="BJ45" s="110">
        <v>21979.942117410003</v>
      </c>
      <c r="BK45" s="110">
        <v>22132.778304349999</v>
      </c>
      <c r="BL45" s="110">
        <v>22238.894486350004</v>
      </c>
      <c r="BM45" s="110">
        <v>22398.412347699999</v>
      </c>
      <c r="BN45" s="110">
        <v>22585.144337639998</v>
      </c>
      <c r="BO45" s="110">
        <v>22722.056963179999</v>
      </c>
      <c r="BP45" s="110">
        <v>22890.725370730004</v>
      </c>
      <c r="BQ45" s="110">
        <v>23044.485130710003</v>
      </c>
      <c r="BR45" s="110">
        <v>23203.721256099998</v>
      </c>
      <c r="BS45" s="110">
        <v>23341.92766497</v>
      </c>
      <c r="BT45" s="110">
        <v>23509.898298650001</v>
      </c>
      <c r="BU45" s="110">
        <v>23729.597907040003</v>
      </c>
      <c r="BV45" s="110">
        <v>23504.899314709997</v>
      </c>
      <c r="BW45" s="110">
        <v>23642.618905689997</v>
      </c>
      <c r="BX45" s="110">
        <v>23839.690026070002</v>
      </c>
      <c r="BY45" s="110">
        <v>23782.46933457</v>
      </c>
      <c r="BZ45" s="110">
        <v>23953.670323979997</v>
      </c>
    </row>
    <row r="46" spans="1:78" ht="16.8">
      <c r="A46" s="111"/>
      <c r="B46" s="111"/>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row>
    <row r="47" spans="1:78" ht="16.8">
      <c r="A47" s="109"/>
      <c r="B47" s="109" t="s">
        <v>62</v>
      </c>
      <c r="C47" s="110">
        <v>77236.900517380011</v>
      </c>
      <c r="D47" s="110">
        <v>78104.594409330006</v>
      </c>
      <c r="E47" s="110">
        <v>79194.042047160008</v>
      </c>
      <c r="F47" s="110">
        <v>79301.556975970001</v>
      </c>
      <c r="G47" s="110">
        <v>79368.437332760004</v>
      </c>
      <c r="H47" s="110">
        <v>79844.122155790013</v>
      </c>
      <c r="I47" s="110">
        <v>82060.070513889994</v>
      </c>
      <c r="J47" s="110">
        <v>80438.998750690007</v>
      </c>
      <c r="K47" s="110">
        <v>80812.571502049992</v>
      </c>
      <c r="L47" s="110">
        <v>80839.221853329989</v>
      </c>
      <c r="M47" s="110">
        <v>80984.36660466998</v>
      </c>
      <c r="N47" s="110">
        <v>80989.341968230001</v>
      </c>
      <c r="O47" s="110">
        <v>81080.767267770003</v>
      </c>
      <c r="P47" s="110">
        <v>81658.790813240004</v>
      </c>
      <c r="Q47" s="110">
        <v>82687.837725639984</v>
      </c>
      <c r="R47" s="110">
        <v>82095.878150689998</v>
      </c>
      <c r="S47" s="110">
        <v>66592.911375890006</v>
      </c>
      <c r="T47" s="110">
        <v>66652.19892291</v>
      </c>
      <c r="U47" s="110">
        <v>66379.005104190001</v>
      </c>
      <c r="V47" s="110">
        <v>66506.294517410002</v>
      </c>
      <c r="W47" s="110">
        <v>66196.030825779992</v>
      </c>
      <c r="X47" s="110">
        <v>65990.950371319996</v>
      </c>
      <c r="Y47" s="110">
        <v>65925.357252419999</v>
      </c>
      <c r="Z47" s="110">
        <v>65813.280355299998</v>
      </c>
      <c r="AA47" s="110">
        <v>65272.910077909997</v>
      </c>
      <c r="AB47" s="110">
        <v>66294.467160679997</v>
      </c>
      <c r="AC47" s="110">
        <v>65676.789597750001</v>
      </c>
      <c r="AD47" s="110">
        <v>65679.819957569998</v>
      </c>
      <c r="AE47" s="110">
        <v>66247.542287770004</v>
      </c>
      <c r="AF47" s="110">
        <v>66128.868720240003</v>
      </c>
      <c r="AG47" s="110">
        <v>66487.546542759999</v>
      </c>
      <c r="AH47" s="110">
        <v>66666.714327759997</v>
      </c>
      <c r="AI47" s="110">
        <v>66727.536961400008</v>
      </c>
      <c r="AJ47" s="110">
        <v>66684.923424170003</v>
      </c>
      <c r="AK47" s="110">
        <v>66964.998213309998</v>
      </c>
      <c r="AL47" s="110">
        <v>67351.024271920003</v>
      </c>
      <c r="AM47" s="110">
        <v>67369.581373520006</v>
      </c>
      <c r="AN47" s="110">
        <v>67079.354984110003</v>
      </c>
      <c r="AO47" s="110">
        <v>67070.390779380003</v>
      </c>
      <c r="AP47" s="110">
        <v>67037.657873169999</v>
      </c>
      <c r="AQ47" s="110">
        <v>67250.258423959996</v>
      </c>
      <c r="AR47" s="110">
        <v>67155.084650620003</v>
      </c>
      <c r="AS47" s="110">
        <v>67036.716693619994</v>
      </c>
      <c r="AT47" s="110">
        <v>67200.680215519998</v>
      </c>
      <c r="AU47" s="110">
        <v>67249.170794139995</v>
      </c>
      <c r="AV47" s="110">
        <v>67422.621879210012</v>
      </c>
      <c r="AW47" s="110">
        <v>67383.145621610005</v>
      </c>
      <c r="AX47" s="110">
        <v>67340.463452289987</v>
      </c>
      <c r="AY47" s="110">
        <v>67725.443062170001</v>
      </c>
      <c r="AZ47" s="110">
        <v>68929.130042970006</v>
      </c>
      <c r="BA47" s="110">
        <v>69134.321353959996</v>
      </c>
      <c r="BB47" s="110">
        <v>69273.26891644999</v>
      </c>
      <c r="BC47" s="110">
        <v>69771.706606780004</v>
      </c>
      <c r="BD47" s="110">
        <v>70168.500747520011</v>
      </c>
      <c r="BE47" s="110">
        <v>70702.246027600006</v>
      </c>
      <c r="BF47" s="110">
        <v>70990.51806829001</v>
      </c>
      <c r="BG47" s="110">
        <v>71551.241374470002</v>
      </c>
      <c r="BH47" s="110">
        <v>71888.598751199999</v>
      </c>
      <c r="BI47" s="110">
        <v>72058.419491570006</v>
      </c>
      <c r="BJ47" s="110">
        <v>72332.017650230016</v>
      </c>
      <c r="BK47" s="110">
        <v>73358.081920910001</v>
      </c>
      <c r="BL47" s="110">
        <v>73105.856665429994</v>
      </c>
      <c r="BM47" s="110">
        <v>72721.112604979993</v>
      </c>
      <c r="BN47" s="110">
        <v>72583.768331010011</v>
      </c>
      <c r="BO47" s="110">
        <v>72786.961189189999</v>
      </c>
      <c r="BP47" s="110">
        <v>73138.559683320011</v>
      </c>
      <c r="BQ47" s="110">
        <v>73697.765679649994</v>
      </c>
      <c r="BR47" s="110">
        <v>73905.667558690009</v>
      </c>
      <c r="BS47" s="110">
        <v>73684.657474849999</v>
      </c>
      <c r="BT47" s="110">
        <v>74258.762132720003</v>
      </c>
      <c r="BU47" s="110">
        <v>74835.021013559992</v>
      </c>
      <c r="BV47" s="110">
        <v>75619.37437433</v>
      </c>
      <c r="BW47" s="110">
        <v>76196.96014024</v>
      </c>
      <c r="BX47" s="110">
        <v>77021.543957350004</v>
      </c>
      <c r="BY47" s="110">
        <v>77327.462190089995</v>
      </c>
      <c r="BZ47" s="110">
        <v>77495.318447600002</v>
      </c>
    </row>
    <row r="48" spans="1:78" ht="17.399999999999999" thickBot="1">
      <c r="A48" s="127"/>
      <c r="B48" s="127"/>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row>
    <row r="49" spans="1:78" s="130" customFormat="1" ht="15.75" customHeight="1" thickTop="1">
      <c r="A49" s="129" t="s">
        <v>139</v>
      </c>
    </row>
    <row r="50" spans="1:78" s="130" customFormat="1" ht="15.75" customHeight="1">
      <c r="A50" s="129" t="s">
        <v>140</v>
      </c>
    </row>
    <row r="51" spans="1:78" s="129" customFormat="1" ht="15">
      <c r="A51" s="131" t="s">
        <v>141</v>
      </c>
    </row>
    <row r="52" spans="1:78" s="130" customFormat="1" ht="15.75" customHeight="1">
      <c r="A52" s="132" t="s">
        <v>142</v>
      </c>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32"/>
      <c r="BK52" s="132"/>
      <c r="BL52" s="132"/>
      <c r="BM52" s="132"/>
      <c r="BN52" s="132"/>
      <c r="BO52" s="132"/>
      <c r="BP52" s="132"/>
      <c r="BQ52" s="132"/>
      <c r="BR52" s="132"/>
      <c r="BS52" s="132"/>
      <c r="BT52" s="132"/>
      <c r="BU52" s="132"/>
      <c r="BV52" s="132"/>
      <c r="BW52" s="132"/>
      <c r="BX52" s="132"/>
      <c r="BY52" s="132"/>
      <c r="BZ52" s="132"/>
    </row>
    <row r="53" spans="1:78" s="130" customFormat="1" ht="34.5" customHeight="1">
      <c r="A53" s="3069" t="s">
        <v>143</v>
      </c>
      <c r="B53" s="3069"/>
      <c r="C53" s="3069"/>
      <c r="D53" s="3069"/>
      <c r="E53" s="3069"/>
      <c r="F53" s="3069"/>
      <c r="G53" s="3069"/>
      <c r="H53" s="3069"/>
      <c r="I53" s="3069"/>
      <c r="J53" s="3069"/>
      <c r="K53" s="3069"/>
      <c r="L53" s="3069"/>
      <c r="M53" s="3069"/>
      <c r="N53" s="3069"/>
      <c r="O53" s="3069"/>
      <c r="P53" s="3069"/>
      <c r="Q53" s="3069"/>
      <c r="R53" s="3069"/>
      <c r="S53" s="3069"/>
      <c r="T53" s="3069"/>
      <c r="U53" s="3069"/>
      <c r="V53" s="3069"/>
      <c r="W53" s="3069"/>
      <c r="X53" s="3069"/>
      <c r="Y53" s="3069"/>
      <c r="Z53" s="3069"/>
      <c r="AA53" s="3069"/>
      <c r="AB53" s="3069"/>
      <c r="AC53" s="3069"/>
      <c r="AD53" s="3069"/>
      <c r="AE53" s="3069"/>
      <c r="AF53" s="3069"/>
      <c r="AG53" s="3069"/>
      <c r="AH53" s="3069"/>
      <c r="AI53" s="3069"/>
      <c r="AJ53" s="3069"/>
      <c r="AK53" s="3069"/>
      <c r="AL53" s="3069"/>
      <c r="AM53" s="3069"/>
      <c r="AN53" s="3069"/>
      <c r="AO53" s="3069"/>
      <c r="AP53" s="3069"/>
      <c r="AQ53" s="3069"/>
      <c r="AR53" s="3069"/>
      <c r="AS53" s="3069"/>
      <c r="AT53" s="3069"/>
      <c r="AU53" s="3069"/>
      <c r="AV53" s="3069"/>
      <c r="AW53" s="3069"/>
      <c r="AX53" s="3069"/>
      <c r="AY53" s="3069"/>
      <c r="AZ53" s="3069"/>
      <c r="BA53" s="3069"/>
      <c r="BB53" s="3069"/>
      <c r="BC53" s="3069"/>
      <c r="BD53" s="3069"/>
      <c r="BE53" s="3069"/>
      <c r="BF53" s="3069"/>
      <c r="BG53" s="3069"/>
      <c r="BH53" s="3069"/>
      <c r="BI53" s="3069"/>
      <c r="BJ53" s="3069"/>
      <c r="BK53" s="3069"/>
      <c r="BL53" s="3069"/>
      <c r="BM53" s="3069"/>
      <c r="BN53" s="3069"/>
      <c r="BO53" s="3069"/>
      <c r="BP53" s="139"/>
      <c r="BQ53" s="139"/>
      <c r="BR53" s="139"/>
      <c r="BS53" s="139"/>
      <c r="BT53" s="139"/>
      <c r="BU53" s="139"/>
      <c r="BV53" s="139"/>
      <c r="BW53" s="139"/>
      <c r="BX53" s="139"/>
      <c r="BY53" s="139"/>
      <c r="BZ53" s="139"/>
    </row>
    <row r="54" spans="1:78" s="130" customFormat="1" ht="15.75" customHeight="1">
      <c r="A54" s="129" t="s">
        <v>144</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32"/>
      <c r="BK54" s="132"/>
      <c r="BL54" s="132"/>
      <c r="BM54" s="132"/>
      <c r="BN54" s="132"/>
      <c r="BO54" s="132"/>
      <c r="BP54" s="132"/>
      <c r="BQ54" s="132"/>
      <c r="BR54" s="132"/>
      <c r="BS54" s="132"/>
      <c r="BT54" s="132"/>
      <c r="BU54" s="132"/>
      <c r="BV54" s="132"/>
      <c r="BW54" s="132"/>
      <c r="BX54" s="132"/>
      <c r="BY54" s="132"/>
      <c r="BZ54" s="132"/>
    </row>
    <row r="55" spans="1:78" s="134" customFormat="1" ht="20.25" customHeight="1">
      <c r="A55" s="133" t="s">
        <v>145</v>
      </c>
    </row>
    <row r="56" spans="1:78" ht="15" customHeight="1">
      <c r="A56" s="130"/>
    </row>
    <row r="57" spans="1:78">
      <c r="A57" s="130"/>
    </row>
  </sheetData>
  <mergeCells count="1">
    <mergeCell ref="A53:BO53"/>
  </mergeCells>
  <hyperlinks>
    <hyperlink ref="A51" r:id="rId1" display="https://www.bom.mu/publications-statistics/statistics/monthly-statistical-bulletin/monthly-statistical-bulletin-february-2021" xr:uid="{00000000-0004-0000-0A00-000000000000}"/>
  </hyperlinks>
  <pageMargins left="0.75" right="0.75" top="0.75" bottom="0.75" header="0.3" footer="0"/>
  <pageSetup scale="49" orientation="landscape"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BZ60"/>
  <sheetViews>
    <sheetView showGridLines="0" zoomScale="85" zoomScaleNormal="85" zoomScaleSheetLayoutView="70" workbookViewId="0">
      <pane xSplit="2" ySplit="4" topLeftCell="BQ5" activePane="bottomRight" state="frozen"/>
      <selection activeCell="P6" sqref="P6"/>
      <selection pane="topRight" activeCell="P6" sqref="P6"/>
      <selection pane="bottomLeft" activeCell="P6" sqref="P6"/>
      <selection pane="bottomRight" activeCell="P6" sqref="P6"/>
    </sheetView>
  </sheetViews>
  <sheetFormatPr defaultColWidth="9.109375" defaultRowHeight="19.2"/>
  <cols>
    <col min="1" max="1" width="7.109375" style="100" customWidth="1"/>
    <col min="2" max="2" width="71" style="135" bestFit="1" customWidth="1"/>
    <col min="3" max="7" width="12.6640625" style="100" hidden="1" customWidth="1"/>
    <col min="8" max="8" width="12.88671875" style="100" hidden="1" customWidth="1"/>
    <col min="9" max="32" width="12.6640625" style="100" hidden="1" customWidth="1"/>
    <col min="33" max="33" width="14.88671875" style="100" hidden="1" customWidth="1"/>
    <col min="34" max="34" width="14.44140625" style="100" hidden="1" customWidth="1"/>
    <col min="35" max="38" width="15.33203125" style="100" hidden="1" customWidth="1"/>
    <col min="39" max="39" width="15.6640625" style="100" hidden="1" customWidth="1"/>
    <col min="40" max="40" width="15.33203125" style="100" hidden="1" customWidth="1"/>
    <col min="41" max="41" width="14.88671875" style="100" hidden="1" customWidth="1"/>
    <col min="42" max="42" width="15.6640625" style="100" hidden="1" customWidth="1"/>
    <col min="43" max="44" width="15.33203125" style="100" hidden="1" customWidth="1"/>
    <col min="45" max="65" width="15.6640625" style="100" hidden="1" customWidth="1"/>
    <col min="66" max="78" width="15.6640625" style="100" bestFit="1" customWidth="1"/>
    <col min="79" max="16384" width="9.109375" style="100"/>
  </cols>
  <sheetData>
    <row r="1" spans="1:78" ht="19.5" customHeight="1">
      <c r="A1" s="136" t="s">
        <v>157</v>
      </c>
      <c r="B1" s="137"/>
    </row>
    <row r="2" spans="1:78" ht="17.25" hidden="1" customHeight="1">
      <c r="A2" s="101"/>
      <c r="B2" s="102"/>
    </row>
    <row r="3" spans="1:78" ht="19.8" thickBot="1">
      <c r="A3" s="121"/>
      <c r="B3" s="120"/>
      <c r="D3" s="103"/>
      <c r="F3" s="103"/>
      <c r="H3" s="103"/>
      <c r="S3" s="103"/>
      <c r="X3" s="103"/>
      <c r="AE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U3" s="103"/>
      <c r="BX3" s="103"/>
      <c r="BZ3" s="103" t="s">
        <v>70</v>
      </c>
    </row>
    <row r="4" spans="1:78" ht="24" customHeight="1" thickTop="1" thickBot="1">
      <c r="A4" s="104" t="s">
        <v>71</v>
      </c>
      <c r="B4" s="104" t="s">
        <v>72</v>
      </c>
      <c r="C4" s="105">
        <v>43374</v>
      </c>
      <c r="D4" s="105">
        <v>43405</v>
      </c>
      <c r="E4" s="105">
        <v>43435</v>
      </c>
      <c r="F4" s="105">
        <v>43466</v>
      </c>
      <c r="G4" s="105">
        <v>43497</v>
      </c>
      <c r="H4" s="105">
        <v>43525</v>
      </c>
      <c r="I4" s="105">
        <v>43556</v>
      </c>
      <c r="J4" s="105">
        <v>43586</v>
      </c>
      <c r="K4" s="105">
        <v>43617</v>
      </c>
      <c r="L4" s="105">
        <v>43647</v>
      </c>
      <c r="M4" s="105">
        <v>43678</v>
      </c>
      <c r="N4" s="105">
        <v>43709</v>
      </c>
      <c r="O4" s="105">
        <v>43739</v>
      </c>
      <c r="P4" s="105">
        <v>43770</v>
      </c>
      <c r="Q4" s="105">
        <v>43800</v>
      </c>
      <c r="R4" s="105">
        <v>43831</v>
      </c>
      <c r="S4" s="106" t="s">
        <v>73</v>
      </c>
      <c r="T4" s="106" t="s">
        <v>74</v>
      </c>
      <c r="U4" s="106" t="s">
        <v>75</v>
      </c>
      <c r="V4" s="106" t="s">
        <v>76</v>
      </c>
      <c r="W4" s="106" t="s">
        <v>158</v>
      </c>
      <c r="X4" s="106" t="s">
        <v>78</v>
      </c>
      <c r="Y4" s="106" t="s">
        <v>79</v>
      </c>
      <c r="Z4" s="106" t="s">
        <v>80</v>
      </c>
      <c r="AA4" s="106" t="s">
        <v>81</v>
      </c>
      <c r="AB4" s="106">
        <v>44136</v>
      </c>
      <c r="AC4" s="106">
        <v>44166</v>
      </c>
      <c r="AD4" s="106">
        <v>44197</v>
      </c>
      <c r="AE4" s="106" t="s">
        <v>85</v>
      </c>
      <c r="AF4" s="106" t="s">
        <v>86</v>
      </c>
      <c r="AG4" s="106" t="s">
        <v>148</v>
      </c>
      <c r="AH4" s="106" t="s">
        <v>123</v>
      </c>
      <c r="AI4" s="106" t="s">
        <v>89</v>
      </c>
      <c r="AJ4" s="106" t="s">
        <v>90</v>
      </c>
      <c r="AK4" s="106" t="s">
        <v>91</v>
      </c>
      <c r="AL4" s="106" t="s">
        <v>124</v>
      </c>
      <c r="AM4" s="106" t="s">
        <v>93</v>
      </c>
      <c r="AN4" s="106" t="s">
        <v>153</v>
      </c>
      <c r="AO4" s="106" t="s">
        <v>154</v>
      </c>
      <c r="AP4" s="106">
        <v>44562</v>
      </c>
      <c r="AQ4" s="106">
        <v>44593</v>
      </c>
      <c r="AR4" s="106">
        <v>44621</v>
      </c>
      <c r="AS4" s="106">
        <v>44652</v>
      </c>
      <c r="AT4" s="106">
        <v>44682</v>
      </c>
      <c r="AU4" s="106">
        <v>44713</v>
      </c>
      <c r="AV4" s="106">
        <v>44743</v>
      </c>
      <c r="AW4" s="106">
        <v>44774</v>
      </c>
      <c r="AX4" s="106">
        <v>44805</v>
      </c>
      <c r="AY4" s="106">
        <v>44835</v>
      </c>
      <c r="AZ4" s="106">
        <v>44866</v>
      </c>
      <c r="BA4" s="106">
        <v>44896</v>
      </c>
      <c r="BB4" s="106">
        <v>44927</v>
      </c>
      <c r="BC4" s="106">
        <v>44958</v>
      </c>
      <c r="BD4" s="106">
        <v>44986</v>
      </c>
      <c r="BE4" s="106">
        <v>45017</v>
      </c>
      <c r="BF4" s="106">
        <v>45047</v>
      </c>
      <c r="BG4" s="106">
        <v>45078</v>
      </c>
      <c r="BH4" s="106">
        <v>45108</v>
      </c>
      <c r="BI4" s="106">
        <v>45139</v>
      </c>
      <c r="BJ4" s="106">
        <v>45170</v>
      </c>
      <c r="BK4" s="106">
        <v>45200</v>
      </c>
      <c r="BL4" s="106">
        <v>45231</v>
      </c>
      <c r="BM4" s="106">
        <v>45261</v>
      </c>
      <c r="BN4" s="106">
        <v>45292</v>
      </c>
      <c r="BO4" s="106">
        <v>45323</v>
      </c>
      <c r="BP4" s="106">
        <v>45352</v>
      </c>
      <c r="BQ4" s="106">
        <v>45383</v>
      </c>
      <c r="BR4" s="106">
        <v>45413</v>
      </c>
      <c r="BS4" s="106">
        <v>45444</v>
      </c>
      <c r="BT4" s="106">
        <v>45474</v>
      </c>
      <c r="BU4" s="106">
        <v>45505</v>
      </c>
      <c r="BV4" s="106">
        <v>45536</v>
      </c>
      <c r="BW4" s="106">
        <v>45566</v>
      </c>
      <c r="BX4" s="106">
        <v>45597</v>
      </c>
      <c r="BY4" s="106">
        <v>45627</v>
      </c>
      <c r="BZ4" s="106">
        <v>45658</v>
      </c>
    </row>
    <row r="5" spans="1:78" ht="18" customHeight="1" thickTop="1">
      <c r="A5" s="111"/>
      <c r="B5" s="111"/>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row>
    <row r="6" spans="1:78" ht="18" customHeight="1">
      <c r="A6" s="109" t="s">
        <v>98</v>
      </c>
      <c r="B6" s="109" t="s">
        <v>99</v>
      </c>
      <c r="C6" s="110">
        <v>352382.65874345228</v>
      </c>
      <c r="D6" s="110">
        <v>327920.33516186185</v>
      </c>
      <c r="E6" s="110">
        <v>316209.87737736892</v>
      </c>
      <c r="F6" s="110">
        <v>319201.92619764269</v>
      </c>
      <c r="G6" s="110">
        <v>380680.54327686707</v>
      </c>
      <c r="H6" s="110">
        <v>324533.76780826127</v>
      </c>
      <c r="I6" s="110">
        <v>346704.14379382069</v>
      </c>
      <c r="J6" s="110">
        <v>316876.71704503114</v>
      </c>
      <c r="K6" s="110">
        <v>309109.14536801691</v>
      </c>
      <c r="L6" s="110">
        <v>361707.16808019171</v>
      </c>
      <c r="M6" s="110">
        <v>328762.4441763162</v>
      </c>
      <c r="N6" s="110">
        <v>323561.64893500909</v>
      </c>
      <c r="O6" s="110">
        <v>360468.66513252858</v>
      </c>
      <c r="P6" s="110">
        <v>407899.89230275352</v>
      </c>
      <c r="Q6" s="110">
        <v>401959.12895732146</v>
      </c>
      <c r="R6" s="110">
        <v>403255.54478148493</v>
      </c>
      <c r="S6" s="110">
        <v>418956.87172310788</v>
      </c>
      <c r="T6" s="110">
        <v>404153.32814372377</v>
      </c>
      <c r="U6" s="110">
        <v>426493.0256736438</v>
      </c>
      <c r="V6" s="110">
        <v>450696.90787833044</v>
      </c>
      <c r="W6" s="110">
        <v>455100.66837098059</v>
      </c>
      <c r="X6" s="110">
        <v>465308.54841139418</v>
      </c>
      <c r="Y6" s="110">
        <v>518028.83294883283</v>
      </c>
      <c r="Z6" s="110">
        <v>475010.77010921878</v>
      </c>
      <c r="AA6" s="110">
        <v>446372.18701189163</v>
      </c>
      <c r="AB6" s="110">
        <v>487656.46189793228</v>
      </c>
      <c r="AC6" s="110">
        <v>454504.37840981764</v>
      </c>
      <c r="AD6" s="110">
        <v>520819.10399072175</v>
      </c>
      <c r="AE6" s="110">
        <v>552550.62849132053</v>
      </c>
      <c r="AF6" s="110">
        <v>550728.72435631289</v>
      </c>
      <c r="AG6" s="110">
        <v>504909.93328313879</v>
      </c>
      <c r="AH6" s="110">
        <v>562114.50944732665</v>
      </c>
      <c r="AI6" s="110">
        <v>530827.28627351485</v>
      </c>
      <c r="AJ6" s="110">
        <v>482894.10775575758</v>
      </c>
      <c r="AK6" s="110">
        <v>532388.949033943</v>
      </c>
      <c r="AL6" s="110">
        <v>525993.39621802932</v>
      </c>
      <c r="AM6" s="110">
        <v>540224.96000692423</v>
      </c>
      <c r="AN6" s="110">
        <v>526651.73421449983</v>
      </c>
      <c r="AO6" s="110">
        <v>535060.25673980708</v>
      </c>
      <c r="AP6" s="110">
        <v>491677.97867184889</v>
      </c>
      <c r="AQ6" s="110">
        <v>514686.56776981655</v>
      </c>
      <c r="AR6" s="110">
        <v>533281.59559402324</v>
      </c>
      <c r="AS6" s="110">
        <v>542511.20546051615</v>
      </c>
      <c r="AT6" s="110">
        <v>533324.21784774808</v>
      </c>
      <c r="AU6" s="110">
        <v>477141.1562892911</v>
      </c>
      <c r="AV6" s="110">
        <v>501272.81590149581</v>
      </c>
      <c r="AW6" s="110">
        <v>475662.9115399138</v>
      </c>
      <c r="AX6" s="110">
        <v>495633.34690457047</v>
      </c>
      <c r="AY6" s="110">
        <v>456034.86735674192</v>
      </c>
      <c r="AZ6" s="110">
        <v>494939.74934643926</v>
      </c>
      <c r="BA6" s="110">
        <v>447046.89545756293</v>
      </c>
      <c r="BB6" s="110">
        <v>488860.91524947248</v>
      </c>
      <c r="BC6" s="110">
        <v>558602.5532946327</v>
      </c>
      <c r="BD6" s="110">
        <v>426569.61309808143</v>
      </c>
      <c r="BE6" s="110">
        <v>508189.54678874882</v>
      </c>
      <c r="BF6" s="110">
        <v>487637.85302948469</v>
      </c>
      <c r="BG6" s="110">
        <v>445264.39363088727</v>
      </c>
      <c r="BH6" s="110">
        <v>587514.91631513613</v>
      </c>
      <c r="BI6" s="110">
        <v>523366.59111431916</v>
      </c>
      <c r="BJ6" s="110">
        <v>459071.67395353771</v>
      </c>
      <c r="BK6" s="110">
        <v>444696.23400707374</v>
      </c>
      <c r="BL6" s="110">
        <v>469988.2057362675</v>
      </c>
      <c r="BM6" s="110">
        <v>437405.78056089079</v>
      </c>
      <c r="BN6" s="110">
        <v>478845.08100140013</v>
      </c>
      <c r="BO6" s="110">
        <v>508830.13704226509</v>
      </c>
      <c r="BP6" s="110">
        <v>536326.6107618002</v>
      </c>
      <c r="BQ6" s="110">
        <v>456750.00812910503</v>
      </c>
      <c r="BR6" s="110">
        <v>491229.44303141744</v>
      </c>
      <c r="BS6" s="110">
        <v>589158.18825079501</v>
      </c>
      <c r="BT6" s="110">
        <v>552526.77981948853</v>
      </c>
      <c r="BU6" s="110">
        <v>534818.69085014577</v>
      </c>
      <c r="BV6" s="110">
        <v>500264.6578451845</v>
      </c>
      <c r="BW6" s="110">
        <v>572255.43869824323</v>
      </c>
      <c r="BX6" s="110">
        <v>585131.43808133749</v>
      </c>
      <c r="BY6" s="110">
        <v>555561.55324966274</v>
      </c>
      <c r="BZ6" s="110">
        <v>575153.03260373196</v>
      </c>
    </row>
    <row r="7" spans="1:78" ht="18" customHeight="1">
      <c r="A7" s="111" t="s">
        <v>100</v>
      </c>
      <c r="B7" s="112" t="s">
        <v>101</v>
      </c>
      <c r="C7" s="113">
        <v>5828.702181240812</v>
      </c>
      <c r="D7" s="113">
        <v>6054.3858939150368</v>
      </c>
      <c r="E7" s="113">
        <v>8360.2894402560742</v>
      </c>
      <c r="F7" s="113">
        <v>7759.9553550904993</v>
      </c>
      <c r="G7" s="113">
        <v>6530.730579473915</v>
      </c>
      <c r="H7" s="113">
        <v>6640.0305433026942</v>
      </c>
      <c r="I7" s="113">
        <v>6902.9341032585908</v>
      </c>
      <c r="J7" s="113">
        <v>6872.5555002081692</v>
      </c>
      <c r="K7" s="113">
        <v>6177.9436973460779</v>
      </c>
      <c r="L7" s="113">
        <v>6602.5604775961119</v>
      </c>
      <c r="M7" s="113">
        <v>6348.6245271663302</v>
      </c>
      <c r="N7" s="113">
        <v>5738.5111612363607</v>
      </c>
      <c r="O7" s="113">
        <v>6697.7579109175322</v>
      </c>
      <c r="P7" s="113">
        <v>6345.998426860222</v>
      </c>
      <c r="Q7" s="113">
        <v>8324.0907585841396</v>
      </c>
      <c r="R7" s="113">
        <v>6868.9554540669205</v>
      </c>
      <c r="S7" s="113">
        <v>6257.8903958900755</v>
      </c>
      <c r="T7" s="113">
        <v>7136.6265785968735</v>
      </c>
      <c r="U7" s="113">
        <v>7601.3403745045689</v>
      </c>
      <c r="V7" s="113">
        <v>6334.8505257107245</v>
      </c>
      <c r="W7" s="113">
        <v>6455.8079960320565</v>
      </c>
      <c r="X7" s="113">
        <v>6675.9658162889946</v>
      </c>
      <c r="Y7" s="113">
        <v>5983.3729770705913</v>
      </c>
      <c r="Z7" s="113">
        <v>6583.1101653207952</v>
      </c>
      <c r="AA7" s="113">
        <v>6325.0031614402933</v>
      </c>
      <c r="AB7" s="113">
        <v>6341.9746562151086</v>
      </c>
      <c r="AC7" s="113">
        <v>7802.4237398683463</v>
      </c>
      <c r="AD7" s="113">
        <v>6869.4784972203452</v>
      </c>
      <c r="AE7" s="113">
        <v>6219.4256891969662</v>
      </c>
      <c r="AF7" s="113">
        <v>6818.1020538496541</v>
      </c>
      <c r="AG7" s="113">
        <v>6671.2476120757328</v>
      </c>
      <c r="AH7" s="113">
        <v>6615.5460532370216</v>
      </c>
      <c r="AI7" s="113">
        <v>6791.9779673893963</v>
      </c>
      <c r="AJ7" s="113">
        <v>6664.6543928802357</v>
      </c>
      <c r="AK7" s="113">
        <v>6858.5235188198876</v>
      </c>
      <c r="AL7" s="113">
        <v>6773.5252383096695</v>
      </c>
      <c r="AM7" s="113">
        <v>7306.6083870843922</v>
      </c>
      <c r="AN7" s="113">
        <v>7584.5631107001918</v>
      </c>
      <c r="AO7" s="113">
        <v>8170.4047026101816</v>
      </c>
      <c r="AP7" s="113">
        <v>7453.0104055183483</v>
      </c>
      <c r="AQ7" s="113">
        <v>7065.4624571487266</v>
      </c>
      <c r="AR7" s="113">
        <v>7107.3444440348076</v>
      </c>
      <c r="AS7" s="113">
        <v>6589.6869138663114</v>
      </c>
      <c r="AT7" s="113">
        <v>6980.6135428595517</v>
      </c>
      <c r="AU7" s="113">
        <v>6998.0133532365144</v>
      </c>
      <c r="AV7" s="113">
        <v>6771.1076130642532</v>
      </c>
      <c r="AW7" s="113">
        <v>7061.1310387181666</v>
      </c>
      <c r="AX7" s="113">
        <v>6668.6618197885637</v>
      </c>
      <c r="AY7" s="113">
        <v>6285.4226428785805</v>
      </c>
      <c r="AZ7" s="113">
        <v>6547.358277171973</v>
      </c>
      <c r="BA7" s="113">
        <v>8231.8640820514993</v>
      </c>
      <c r="BB7" s="113">
        <v>7668.1984544761835</v>
      </c>
      <c r="BC7" s="113">
        <v>7503.2687783651527</v>
      </c>
      <c r="BD7" s="113">
        <v>7134.4287817012628</v>
      </c>
      <c r="BE7" s="113">
        <v>7011.3157654852512</v>
      </c>
      <c r="BF7" s="113">
        <v>7356.6347844011552</v>
      </c>
      <c r="BG7" s="113">
        <v>7187.2373366843858</v>
      </c>
      <c r="BH7" s="113">
        <v>7154.7759415223736</v>
      </c>
      <c r="BI7" s="113">
        <v>7435.0737199068581</v>
      </c>
      <c r="BJ7" s="113">
        <v>7055.3298549431092</v>
      </c>
      <c r="BK7" s="113">
        <v>7583.8735801006605</v>
      </c>
      <c r="BL7" s="113">
        <v>8038.9302290595806</v>
      </c>
      <c r="BM7" s="113">
        <v>9642.9405186891545</v>
      </c>
      <c r="BN7" s="113">
        <v>8340.0102336869113</v>
      </c>
      <c r="BO7" s="113">
        <v>7999.8340239307036</v>
      </c>
      <c r="BP7" s="113">
        <v>7440.9549734049415</v>
      </c>
      <c r="BQ7" s="113">
        <v>7891.851919841175</v>
      </c>
      <c r="BR7" s="113">
        <v>7971.7889870748804</v>
      </c>
      <c r="BS7" s="113">
        <v>7530.2191349922377</v>
      </c>
      <c r="BT7" s="113">
        <v>7798.0200036109736</v>
      </c>
      <c r="BU7" s="113">
        <v>7558.252406109209</v>
      </c>
      <c r="BV7" s="113">
        <v>7584.726821723073</v>
      </c>
      <c r="BW7" s="113">
        <v>8136.7688318683422</v>
      </c>
      <c r="BX7" s="113">
        <v>8405.873501973374</v>
      </c>
      <c r="BY7" s="113">
        <v>9234.4722718276589</v>
      </c>
      <c r="BZ7" s="113">
        <v>9295.3293569432608</v>
      </c>
    </row>
    <row r="8" spans="1:78" ht="18" customHeight="1">
      <c r="A8" s="111" t="s">
        <v>102</v>
      </c>
      <c r="B8" s="112" t="s">
        <v>103</v>
      </c>
      <c r="C8" s="113">
        <v>173381.3298458028</v>
      </c>
      <c r="D8" s="113">
        <v>175766.72956203023</v>
      </c>
      <c r="E8" s="113">
        <v>179861.51667529377</v>
      </c>
      <c r="F8" s="113">
        <v>166656.2823980746</v>
      </c>
      <c r="G8" s="113">
        <v>218741.93917047724</v>
      </c>
      <c r="H8" s="113">
        <v>148784.65950281508</v>
      </c>
      <c r="I8" s="113">
        <v>152363.91290428655</v>
      </c>
      <c r="J8" s="113">
        <v>171171.26782187127</v>
      </c>
      <c r="K8" s="113">
        <v>139446.11174069665</v>
      </c>
      <c r="L8" s="113">
        <v>164503.46989044474</v>
      </c>
      <c r="M8" s="113">
        <v>174360.0578024826</v>
      </c>
      <c r="N8" s="113">
        <v>170599.00602792698</v>
      </c>
      <c r="O8" s="113">
        <v>140552.65337958492</v>
      </c>
      <c r="P8" s="113">
        <v>196988.65093711403</v>
      </c>
      <c r="Q8" s="113">
        <v>195356.4574400392</v>
      </c>
      <c r="R8" s="113">
        <v>168620.30609577609</v>
      </c>
      <c r="S8" s="113">
        <v>184468.63515810797</v>
      </c>
      <c r="T8" s="113">
        <v>244235.52559768956</v>
      </c>
      <c r="U8" s="113">
        <v>237164.70714972774</v>
      </c>
      <c r="V8" s="113">
        <v>266535.71108401776</v>
      </c>
      <c r="W8" s="113">
        <v>270466.87606112094</v>
      </c>
      <c r="X8" s="113">
        <v>266458.73841444019</v>
      </c>
      <c r="Y8" s="113">
        <v>248838.06735341562</v>
      </c>
      <c r="Z8" s="113">
        <v>226633.8149536335</v>
      </c>
      <c r="AA8" s="113">
        <v>222200.87075696298</v>
      </c>
      <c r="AB8" s="113">
        <v>266737.75133838831</v>
      </c>
      <c r="AC8" s="113">
        <v>249640.6629259208</v>
      </c>
      <c r="AD8" s="113">
        <v>298527.63465918199</v>
      </c>
      <c r="AE8" s="113">
        <v>289683.53061357467</v>
      </c>
      <c r="AF8" s="113">
        <v>299592.29728333338</v>
      </c>
      <c r="AG8" s="113">
        <v>263544.86669306405</v>
      </c>
      <c r="AH8" s="113">
        <v>310769.53553498362</v>
      </c>
      <c r="AI8" s="113">
        <v>298370.44092436851</v>
      </c>
      <c r="AJ8" s="113">
        <v>220751.81640156452</v>
      </c>
      <c r="AK8" s="113">
        <v>288999.03348699259</v>
      </c>
      <c r="AL8" s="113">
        <v>294095.07071380568</v>
      </c>
      <c r="AM8" s="113">
        <v>249039.27020583666</v>
      </c>
      <c r="AN8" s="113">
        <v>284224.15419959667</v>
      </c>
      <c r="AO8" s="113">
        <v>321328.61279454402</v>
      </c>
      <c r="AP8" s="113">
        <v>276655.98235390219</v>
      </c>
      <c r="AQ8" s="113">
        <v>303220.97192853579</v>
      </c>
      <c r="AR8" s="113">
        <v>307029.11313356395</v>
      </c>
      <c r="AS8" s="113">
        <v>289429.80534986232</v>
      </c>
      <c r="AT8" s="113">
        <v>281166.975884257</v>
      </c>
      <c r="AU8" s="113">
        <v>275735.74279069365</v>
      </c>
      <c r="AV8" s="113">
        <v>263857.10846990545</v>
      </c>
      <c r="AW8" s="113">
        <v>248902.0941809286</v>
      </c>
      <c r="AX8" s="113">
        <v>293786.1390160062</v>
      </c>
      <c r="AY8" s="113">
        <v>236812.32220202946</v>
      </c>
      <c r="AZ8" s="113">
        <v>286602.27387544169</v>
      </c>
      <c r="BA8" s="113">
        <v>269520.06729910581</v>
      </c>
      <c r="BB8" s="113">
        <v>239275.26755835314</v>
      </c>
      <c r="BC8" s="113">
        <v>345351.40958711249</v>
      </c>
      <c r="BD8" s="113">
        <v>241231.72679347862</v>
      </c>
      <c r="BE8" s="113">
        <v>219756.22694739248</v>
      </c>
      <c r="BF8" s="113">
        <v>209004.13665701865</v>
      </c>
      <c r="BG8" s="113">
        <v>237876.07761812824</v>
      </c>
      <c r="BH8" s="113">
        <v>276382.88201499381</v>
      </c>
      <c r="BI8" s="113">
        <v>245959.93194994156</v>
      </c>
      <c r="BJ8" s="113">
        <v>254353.64855281831</v>
      </c>
      <c r="BK8" s="113">
        <v>222098.50479186638</v>
      </c>
      <c r="BL8" s="113">
        <v>245319.21681940625</v>
      </c>
      <c r="BM8" s="113">
        <v>179569.36733204688</v>
      </c>
      <c r="BN8" s="113">
        <v>187213.06221731839</v>
      </c>
      <c r="BO8" s="113">
        <v>283519.74394133018</v>
      </c>
      <c r="BP8" s="113">
        <v>254224.21368512764</v>
      </c>
      <c r="BQ8" s="113">
        <v>185458.45590845589</v>
      </c>
      <c r="BR8" s="113">
        <v>216285.35704894038</v>
      </c>
      <c r="BS8" s="113">
        <v>235608.86640299534</v>
      </c>
      <c r="BT8" s="113">
        <v>247093.86001982517</v>
      </c>
      <c r="BU8" s="113">
        <v>215591.25092260228</v>
      </c>
      <c r="BV8" s="113">
        <v>176277.46627198713</v>
      </c>
      <c r="BW8" s="113">
        <v>232135.7845269129</v>
      </c>
      <c r="BX8" s="113">
        <v>244191.65182473522</v>
      </c>
      <c r="BY8" s="113">
        <v>183982.44845472815</v>
      </c>
      <c r="BZ8" s="113">
        <v>242469.61847679983</v>
      </c>
    </row>
    <row r="9" spans="1:78" ht="18" customHeight="1">
      <c r="A9" s="111" t="s">
        <v>104</v>
      </c>
      <c r="B9" s="112" t="s">
        <v>105</v>
      </c>
      <c r="C9" s="113">
        <v>173172.62671640876</v>
      </c>
      <c r="D9" s="113">
        <v>146099.21970591653</v>
      </c>
      <c r="E9" s="113">
        <v>127988.0712618191</v>
      </c>
      <c r="F9" s="113">
        <v>144785.68844447759</v>
      </c>
      <c r="G9" s="113">
        <v>155407.87352691597</v>
      </c>
      <c r="H9" s="113">
        <v>169109.07776214351</v>
      </c>
      <c r="I9" s="113">
        <v>187437.29678627563</v>
      </c>
      <c r="J9" s="113">
        <v>138832.89372295167</v>
      </c>
      <c r="K9" s="113">
        <v>163485.08992997417</v>
      </c>
      <c r="L9" s="113">
        <v>190601.13771215084</v>
      </c>
      <c r="M9" s="113">
        <v>148053.7618466673</v>
      </c>
      <c r="N9" s="113">
        <v>147224.13174584584</v>
      </c>
      <c r="O9" s="113">
        <v>213218.25384202611</v>
      </c>
      <c r="P9" s="113">
        <v>204565.24293877941</v>
      </c>
      <c r="Q9" s="113">
        <v>198278.58075869814</v>
      </c>
      <c r="R9" s="113">
        <v>227766.28323164184</v>
      </c>
      <c r="S9" s="113">
        <v>228230.34616910992</v>
      </c>
      <c r="T9" s="113">
        <v>152781.17596743727</v>
      </c>
      <c r="U9" s="113">
        <v>181726.97814941159</v>
      </c>
      <c r="V9" s="113">
        <v>177826.34626860201</v>
      </c>
      <c r="W9" s="113">
        <v>178177.98431382765</v>
      </c>
      <c r="X9" s="113">
        <v>192173.84418066501</v>
      </c>
      <c r="Y9" s="113">
        <v>263207.39261834661</v>
      </c>
      <c r="Z9" s="113">
        <v>241793.84499026436</v>
      </c>
      <c r="AA9" s="113">
        <v>217846.31309348825</v>
      </c>
      <c r="AB9" s="113">
        <v>214576.73590332895</v>
      </c>
      <c r="AC9" s="113">
        <v>197061.29174402845</v>
      </c>
      <c r="AD9" s="113">
        <v>215421.99083431941</v>
      </c>
      <c r="AE9" s="113">
        <v>256647.67218854895</v>
      </c>
      <c r="AF9" s="113">
        <v>244318.32501912984</v>
      </c>
      <c r="AG9" s="113">
        <v>234693.81897799906</v>
      </c>
      <c r="AH9" s="113">
        <v>244729.4278591059</v>
      </c>
      <c r="AI9" s="113">
        <v>225664.86738175689</v>
      </c>
      <c r="AJ9" s="113">
        <v>255477.63696131273</v>
      </c>
      <c r="AK9" s="113">
        <v>236531.39202813068</v>
      </c>
      <c r="AL9" s="113">
        <v>225124.80026591397</v>
      </c>
      <c r="AM9" s="113">
        <v>283879.08141400316</v>
      </c>
      <c r="AN9" s="113">
        <v>234843.01690420299</v>
      </c>
      <c r="AO9" s="113">
        <v>205561.2392426529</v>
      </c>
      <c r="AP9" s="113">
        <v>207568.9859124283</v>
      </c>
      <c r="AQ9" s="113">
        <v>204400.13338413191</v>
      </c>
      <c r="AR9" s="113">
        <v>219145.13801642432</v>
      </c>
      <c r="AS9" s="113">
        <v>246491.7131967874</v>
      </c>
      <c r="AT9" s="113">
        <v>245176.62842063152</v>
      </c>
      <c r="AU9" s="113">
        <v>194407.40014536094</v>
      </c>
      <c r="AV9" s="113">
        <v>230644.59981852601</v>
      </c>
      <c r="AW9" s="113">
        <v>219699.68632026698</v>
      </c>
      <c r="AX9" s="113">
        <v>195178.54606877576</v>
      </c>
      <c r="AY9" s="113">
        <v>212937.12251183396</v>
      </c>
      <c r="AZ9" s="113">
        <v>201790.11719382566</v>
      </c>
      <c r="BA9" s="113">
        <v>169294.96407640551</v>
      </c>
      <c r="BB9" s="113">
        <v>241917.44923664318</v>
      </c>
      <c r="BC9" s="113">
        <v>205747.87492915505</v>
      </c>
      <c r="BD9" s="113">
        <v>178203.45752290165</v>
      </c>
      <c r="BE9" s="113">
        <v>281422.00407587102</v>
      </c>
      <c r="BF9" s="113">
        <v>271277.08158806484</v>
      </c>
      <c r="BG9" s="113">
        <v>200201.07867607463</v>
      </c>
      <c r="BH9" s="113">
        <v>303977.25835861987</v>
      </c>
      <c r="BI9" s="113">
        <v>269971.58544447063</v>
      </c>
      <c r="BJ9" s="113">
        <v>197662.69554577628</v>
      </c>
      <c r="BK9" s="113">
        <v>215013.85563510685</v>
      </c>
      <c r="BL9" s="113">
        <v>216630.05868780171</v>
      </c>
      <c r="BM9" s="113">
        <v>248193.47271015492</v>
      </c>
      <c r="BN9" s="113">
        <v>283292.00855039485</v>
      </c>
      <c r="BO9" s="113">
        <v>217310.5590770042</v>
      </c>
      <c r="BP9" s="113">
        <v>274661.44210326759</v>
      </c>
      <c r="BQ9" s="113">
        <v>263399.70030080801</v>
      </c>
      <c r="BR9" s="113">
        <v>266972.29699540214</v>
      </c>
      <c r="BS9" s="113">
        <v>346019.10271280742</v>
      </c>
      <c r="BT9" s="113">
        <v>297634.89979605231</v>
      </c>
      <c r="BU9" s="113">
        <v>311669.18752143416</v>
      </c>
      <c r="BV9" s="113">
        <v>316402.46475147438</v>
      </c>
      <c r="BW9" s="113">
        <v>331982.8853394622</v>
      </c>
      <c r="BX9" s="113">
        <v>332533.91275462887</v>
      </c>
      <c r="BY9" s="113">
        <v>362344.63252310682</v>
      </c>
      <c r="BZ9" s="113">
        <v>323388.08476998878</v>
      </c>
    </row>
    <row r="10" spans="1:78" ht="18" customHeight="1">
      <c r="A10" s="111"/>
      <c r="B10" s="111"/>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row>
    <row r="11" spans="1:78" ht="18" customHeight="1">
      <c r="A11" s="109" t="s">
        <v>106</v>
      </c>
      <c r="B11" s="109" t="s">
        <v>107</v>
      </c>
      <c r="C11" s="110">
        <v>327630.77294823021</v>
      </c>
      <c r="D11" s="110">
        <v>333470.95698926511</v>
      </c>
      <c r="E11" s="110">
        <v>350968.38650447491</v>
      </c>
      <c r="F11" s="110">
        <v>358001.3554269165</v>
      </c>
      <c r="G11" s="110">
        <v>347437.77768638934</v>
      </c>
      <c r="H11" s="110"/>
      <c r="I11" s="110">
        <v>378558.75986836496</v>
      </c>
      <c r="J11" s="110">
        <v>391934.62651550985</v>
      </c>
      <c r="K11" s="110">
        <v>405081.47764100193</v>
      </c>
      <c r="L11" s="110">
        <v>401782.16336970386</v>
      </c>
      <c r="M11" s="110">
        <v>407728.68482421571</v>
      </c>
      <c r="N11" s="110">
        <v>428954.61020773958</v>
      </c>
      <c r="O11" s="110">
        <v>425591.38709617959</v>
      </c>
      <c r="P11" s="110">
        <v>437209.7122741589</v>
      </c>
      <c r="Q11" s="110">
        <v>428742.83614877128</v>
      </c>
      <c r="R11" s="110">
        <v>429917.31513406034</v>
      </c>
      <c r="S11" s="110">
        <v>439966.34829577862</v>
      </c>
      <c r="T11" s="110">
        <v>457125.30249846954</v>
      </c>
      <c r="U11" s="110">
        <v>451719.02531060879</v>
      </c>
      <c r="V11" s="110">
        <v>436798.7349990005</v>
      </c>
      <c r="W11" s="110">
        <v>475143.44724685518</v>
      </c>
      <c r="X11" s="110">
        <v>443092.58729525917</v>
      </c>
      <c r="Y11" s="110">
        <v>485011.091365517</v>
      </c>
      <c r="Z11" s="110">
        <v>512902.96428020345</v>
      </c>
      <c r="AA11" s="110">
        <v>477087.06073245301</v>
      </c>
      <c r="AB11" s="110">
        <v>478622.81155718985</v>
      </c>
      <c r="AC11" s="110">
        <v>517588.44899013394</v>
      </c>
      <c r="AD11" s="110">
        <v>496594.69112318568</v>
      </c>
      <c r="AE11" s="110">
        <v>516291.06396368064</v>
      </c>
      <c r="AF11" s="110">
        <v>548018.8807805992</v>
      </c>
      <c r="AG11" s="110">
        <v>547811.14806034858</v>
      </c>
      <c r="AH11" s="110">
        <v>556496.38550455507</v>
      </c>
      <c r="AI11" s="110">
        <v>610796.60265198827</v>
      </c>
      <c r="AJ11" s="110">
        <v>637782.02522077668</v>
      </c>
      <c r="AK11" s="110">
        <v>645698.58148050203</v>
      </c>
      <c r="AL11" s="110">
        <v>653073.31937128503</v>
      </c>
      <c r="AM11" s="110">
        <v>643795.00258200488</v>
      </c>
      <c r="AN11" s="110">
        <v>646843.57694699138</v>
      </c>
      <c r="AO11" s="110">
        <v>695486.31493692368</v>
      </c>
      <c r="AP11" s="110">
        <v>684770.01668618293</v>
      </c>
      <c r="AQ11" s="110">
        <v>706685.89987350919</v>
      </c>
      <c r="AR11" s="110">
        <v>737191.24802956427</v>
      </c>
      <c r="AS11" s="110">
        <v>712729.17289181298</v>
      </c>
      <c r="AT11" s="110">
        <v>702389.80182836263</v>
      </c>
      <c r="AU11" s="110">
        <v>779294.62117749162</v>
      </c>
      <c r="AV11" s="110">
        <v>785233.4841922397</v>
      </c>
      <c r="AW11" s="110">
        <v>805399.341610912</v>
      </c>
      <c r="AX11" s="110">
        <v>824818.00094135269</v>
      </c>
      <c r="AY11" s="110">
        <v>848526.38493933924</v>
      </c>
      <c r="AZ11" s="110">
        <v>835362.07866439177</v>
      </c>
      <c r="BA11" s="110">
        <v>838588.70099916041</v>
      </c>
      <c r="BB11" s="110">
        <v>880355.06237441848</v>
      </c>
      <c r="BC11" s="110">
        <v>900635.61085441581</v>
      </c>
      <c r="BD11" s="110">
        <v>913241.47142854147</v>
      </c>
      <c r="BE11" s="110">
        <v>895026.2532005118</v>
      </c>
      <c r="BF11" s="110">
        <v>909093.26481545938</v>
      </c>
      <c r="BG11" s="110">
        <v>924333.4003100408</v>
      </c>
      <c r="BH11" s="110">
        <v>845531.22574241587</v>
      </c>
      <c r="BI11" s="110">
        <v>866580.41874452436</v>
      </c>
      <c r="BJ11" s="110">
        <v>917311.98450418271</v>
      </c>
      <c r="BK11" s="110">
        <v>932340.79383963859</v>
      </c>
      <c r="BL11" s="110">
        <v>911301.95908426889</v>
      </c>
      <c r="BM11" s="110">
        <v>938789.32014881342</v>
      </c>
      <c r="BN11" s="110">
        <v>924985.15556700504</v>
      </c>
      <c r="BO11" s="110">
        <v>936112.76388034842</v>
      </c>
      <c r="BP11" s="110">
        <v>943162.71297810343</v>
      </c>
      <c r="BQ11" s="110">
        <v>961178.65881512989</v>
      </c>
      <c r="BR11" s="110">
        <v>948593.2026438613</v>
      </c>
      <c r="BS11" s="110">
        <v>960693.29930212651</v>
      </c>
      <c r="BT11" s="110">
        <v>875440.99052371189</v>
      </c>
      <c r="BU11" s="110">
        <v>922332.60704018921</v>
      </c>
      <c r="BV11" s="110">
        <v>898801.04917613172</v>
      </c>
      <c r="BW11" s="110">
        <v>912402.3576012837</v>
      </c>
      <c r="BX11" s="110">
        <v>928731.1027174812</v>
      </c>
      <c r="BY11" s="110">
        <v>930289.98155175289</v>
      </c>
      <c r="BZ11" s="110">
        <v>943638.44047541253</v>
      </c>
    </row>
    <row r="12" spans="1:78" ht="18" customHeight="1">
      <c r="A12" s="111"/>
      <c r="B12" s="111"/>
      <c r="C12" s="114"/>
      <c r="D12" s="114"/>
      <c r="E12" s="114"/>
      <c r="F12" s="114"/>
      <c r="G12" s="114"/>
      <c r="H12" s="140"/>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row>
    <row r="13" spans="1:78" ht="18" customHeight="1">
      <c r="A13" s="109" t="s">
        <v>108</v>
      </c>
      <c r="B13" s="109" t="s">
        <v>109</v>
      </c>
      <c r="C13" s="110">
        <v>708663.32216151489</v>
      </c>
      <c r="D13" s="110">
        <v>714853.05679720815</v>
      </c>
      <c r="E13" s="110">
        <v>708936.49842787953</v>
      </c>
      <c r="F13" s="110">
        <v>695073.82051677885</v>
      </c>
      <c r="G13" s="110">
        <v>706937.14946621063</v>
      </c>
      <c r="H13" s="110"/>
      <c r="I13" s="110">
        <v>703696.06040598499</v>
      </c>
      <c r="J13" s="110">
        <v>707155.52268913737</v>
      </c>
      <c r="K13" s="110">
        <v>726966.39755275915</v>
      </c>
      <c r="L13" s="110">
        <v>713834.90551463258</v>
      </c>
      <c r="M13" s="110">
        <v>720257.45068302006</v>
      </c>
      <c r="N13" s="110">
        <v>723534.62623566575</v>
      </c>
      <c r="O13" s="110">
        <v>2.5</v>
      </c>
      <c r="P13" s="110">
        <v>737497.58049775031</v>
      </c>
      <c r="Q13" s="110">
        <v>728938.52957856865</v>
      </c>
      <c r="R13" s="110">
        <v>742084.61249075818</v>
      </c>
      <c r="S13" s="110">
        <v>725572.46814879216</v>
      </c>
      <c r="T13" s="110">
        <v>757163.5663965448</v>
      </c>
      <c r="U13" s="110">
        <v>774314.2027293751</v>
      </c>
      <c r="V13" s="110">
        <v>770110.41535220959</v>
      </c>
      <c r="W13" s="110">
        <v>759541.87247999141</v>
      </c>
      <c r="X13" s="110">
        <v>744589.45632046938</v>
      </c>
      <c r="Y13" s="110">
        <v>738097.06445591967</v>
      </c>
      <c r="Z13" s="110">
        <v>743072.73715021019</v>
      </c>
      <c r="AA13" s="110">
        <v>738036.71336475888</v>
      </c>
      <c r="AB13" s="110">
        <v>738953.76345726592</v>
      </c>
      <c r="AC13" s="110">
        <v>743370.77964074153</v>
      </c>
      <c r="AD13" s="110">
        <v>758998.60062403698</v>
      </c>
      <c r="AE13" s="110">
        <v>751008.20181972231</v>
      </c>
      <c r="AF13" s="110">
        <v>743331.90548098844</v>
      </c>
      <c r="AG13" s="110">
        <v>746934.07475244184</v>
      </c>
      <c r="AH13" s="110">
        <v>751283.01297508541</v>
      </c>
      <c r="AI13" s="110">
        <v>770982.65160990669</v>
      </c>
      <c r="AJ13" s="110">
        <v>779965.78535819519</v>
      </c>
      <c r="AK13" s="110">
        <v>780834.02784882276</v>
      </c>
      <c r="AL13" s="110">
        <v>768887.7825281308</v>
      </c>
      <c r="AM13" s="110">
        <v>788027.13580704667</v>
      </c>
      <c r="AN13" s="110">
        <v>777005.46984721324</v>
      </c>
      <c r="AO13" s="110">
        <v>789704.59786255576</v>
      </c>
      <c r="AP13" s="110">
        <v>790970.99994126346</v>
      </c>
      <c r="AQ13" s="110">
        <v>793833.81095166225</v>
      </c>
      <c r="AR13" s="110">
        <v>778669.52789549448</v>
      </c>
      <c r="AS13" s="110">
        <v>772545.21523842704</v>
      </c>
      <c r="AT13" s="110">
        <v>774508.11397420149</v>
      </c>
      <c r="AU13" s="110">
        <v>805274.05392581306</v>
      </c>
      <c r="AV13" s="110">
        <v>795587.74774864246</v>
      </c>
      <c r="AW13" s="110">
        <v>842823.97048633476</v>
      </c>
      <c r="AX13" s="110">
        <v>857417.91372486949</v>
      </c>
      <c r="AY13" s="110">
        <v>877771.25783394463</v>
      </c>
      <c r="AZ13" s="110">
        <v>904575.29958167148</v>
      </c>
      <c r="BA13" s="110">
        <v>907471.62746855593</v>
      </c>
      <c r="BB13" s="110">
        <v>904667.3698317199</v>
      </c>
      <c r="BC13" s="110">
        <v>909905.73795907153</v>
      </c>
      <c r="BD13" s="110">
        <v>909792.31004831451</v>
      </c>
      <c r="BE13" s="110">
        <v>872410.17491276353</v>
      </c>
      <c r="BF13" s="110">
        <v>873212.8122577942</v>
      </c>
      <c r="BG13" s="110">
        <v>885795.61312885373</v>
      </c>
      <c r="BH13" s="110">
        <v>901840.0318246237</v>
      </c>
      <c r="BI13" s="110">
        <v>884783.25125474751</v>
      </c>
      <c r="BJ13" s="110">
        <v>868568.62549036602</v>
      </c>
      <c r="BK13" s="110">
        <v>892084.66944243992</v>
      </c>
      <c r="BL13" s="110">
        <v>905660.7650893745</v>
      </c>
      <c r="BM13" s="110">
        <v>921638.7439727356</v>
      </c>
      <c r="BN13" s="110">
        <v>905994.77656541776</v>
      </c>
      <c r="BO13" s="110">
        <v>922214.08283448103</v>
      </c>
      <c r="BP13" s="110">
        <v>947397.96286560385</v>
      </c>
      <c r="BQ13" s="110">
        <v>963884.00004178216</v>
      </c>
      <c r="BR13" s="110">
        <v>977660.04787119443</v>
      </c>
      <c r="BS13" s="110">
        <v>1001965.5022270628</v>
      </c>
      <c r="BT13" s="110">
        <v>1066032.8812236022</v>
      </c>
      <c r="BU13" s="110">
        <v>1063708.7795947213</v>
      </c>
      <c r="BV13" s="110">
        <v>1075753.6123841505</v>
      </c>
      <c r="BW13" s="110">
        <v>1080734.9933313003</v>
      </c>
      <c r="BX13" s="110">
        <v>1096343.8411074162</v>
      </c>
      <c r="BY13" s="110">
        <v>1154329.1395704821</v>
      </c>
      <c r="BZ13" s="110">
        <v>1126831.7409334693</v>
      </c>
    </row>
    <row r="14" spans="1:78" ht="18" customHeight="1">
      <c r="A14" s="111"/>
      <c r="B14" s="111"/>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row>
    <row r="15" spans="1:78" ht="18" customHeight="1">
      <c r="A15" s="109" t="s">
        <v>110</v>
      </c>
      <c r="B15" s="109" t="s">
        <v>111</v>
      </c>
      <c r="C15" s="110">
        <v>12589.621973824433</v>
      </c>
      <c r="D15" s="110">
        <v>13501.139163622658</v>
      </c>
      <c r="E15" s="110">
        <v>9986.8857277853003</v>
      </c>
      <c r="F15" s="110">
        <v>10095.495468557454</v>
      </c>
      <c r="G15" s="110">
        <v>10157.444531889556</v>
      </c>
      <c r="H15" s="110">
        <v>10317.174743903428</v>
      </c>
      <c r="I15" s="110">
        <v>10442.953023997045</v>
      </c>
      <c r="J15" s="110">
        <v>10595.980940939275</v>
      </c>
      <c r="K15" s="110">
        <v>10682.249386270058</v>
      </c>
      <c r="L15" s="110">
        <v>10815.073433513482</v>
      </c>
      <c r="M15" s="110">
        <v>10814.863469248108</v>
      </c>
      <c r="N15" s="110">
        <v>10762.003978477787</v>
      </c>
      <c r="O15" s="110">
        <v>10887.902771479756</v>
      </c>
      <c r="P15" s="110">
        <v>11259.358949235164</v>
      </c>
      <c r="Q15" s="110">
        <v>10475.26327615134</v>
      </c>
      <c r="R15" s="110">
        <v>11153.818530420192</v>
      </c>
      <c r="S15" s="110">
        <v>11047.171624398048</v>
      </c>
      <c r="T15" s="110">
        <v>10334.929529277169</v>
      </c>
      <c r="U15" s="110">
        <v>10883.117502628947</v>
      </c>
      <c r="V15" s="110">
        <v>11116.312514426576</v>
      </c>
      <c r="W15" s="110">
        <v>10693.066549533531</v>
      </c>
      <c r="X15" s="110">
        <v>10966.431334722036</v>
      </c>
      <c r="Y15" s="110">
        <v>11215.085085814488</v>
      </c>
      <c r="Z15" s="110">
        <v>11084.62098786256</v>
      </c>
      <c r="AA15" s="110">
        <v>11312.96882757909</v>
      </c>
      <c r="AB15" s="110">
        <v>12558.066975188196</v>
      </c>
      <c r="AC15" s="110">
        <v>12661.78356089481</v>
      </c>
      <c r="AD15" s="110">
        <v>12746.865146142296</v>
      </c>
      <c r="AE15" s="110">
        <v>12955.693384601209</v>
      </c>
      <c r="AF15" s="110">
        <v>13065.466101471604</v>
      </c>
      <c r="AG15" s="110">
        <v>13341.914921079098</v>
      </c>
      <c r="AH15" s="110">
        <v>13360.014021847001</v>
      </c>
      <c r="AI15" s="110">
        <v>13680.732517827902</v>
      </c>
      <c r="AJ15" s="110">
        <v>14083.642294371566</v>
      </c>
      <c r="AK15" s="110">
        <v>13864.603340186473</v>
      </c>
      <c r="AL15" s="110">
        <v>14117.421981530832</v>
      </c>
      <c r="AM15" s="110">
        <v>14094.014399232874</v>
      </c>
      <c r="AN15" s="110">
        <v>13969.993740310589</v>
      </c>
      <c r="AO15" s="110">
        <v>14959.501762414087</v>
      </c>
      <c r="AP15" s="110">
        <v>15860.841682927203</v>
      </c>
      <c r="AQ15" s="110">
        <v>15862.080878693476</v>
      </c>
      <c r="AR15" s="110">
        <v>15917.319949142417</v>
      </c>
      <c r="AS15" s="110">
        <v>16082.139711855611</v>
      </c>
      <c r="AT15" s="110">
        <v>15280.819784741214</v>
      </c>
      <c r="AU15" s="110">
        <v>15472.736944308897</v>
      </c>
      <c r="AV15" s="110">
        <v>15055.200776278798</v>
      </c>
      <c r="AW15" s="110">
        <v>14861.380046940589</v>
      </c>
      <c r="AX15" s="110">
        <v>14408.584723002776</v>
      </c>
      <c r="AY15" s="110">
        <v>14084.553947809829</v>
      </c>
      <c r="AZ15" s="110">
        <v>13971.761008579295</v>
      </c>
      <c r="BA15" s="110">
        <v>13982.806766804177</v>
      </c>
      <c r="BB15" s="110">
        <v>14910.59043219954</v>
      </c>
      <c r="BC15" s="110">
        <v>15078.90777482026</v>
      </c>
      <c r="BD15" s="110">
        <v>14771.64724894366</v>
      </c>
      <c r="BE15" s="110">
        <v>15214.57624767814</v>
      </c>
      <c r="BF15" s="110">
        <v>15373.745686455459</v>
      </c>
      <c r="BG15" s="110">
        <v>15229.249592339069</v>
      </c>
      <c r="BH15" s="110">
        <v>15793.764150650244</v>
      </c>
      <c r="BI15" s="110">
        <v>16089.092997424608</v>
      </c>
      <c r="BJ15" s="110">
        <v>16253.831848443286</v>
      </c>
      <c r="BK15" s="110">
        <v>15755.683531055227</v>
      </c>
      <c r="BL15" s="110">
        <v>16940.543107143974</v>
      </c>
      <c r="BM15" s="110">
        <v>18672.181077317611</v>
      </c>
      <c r="BN15" s="110">
        <v>18658.501676135191</v>
      </c>
      <c r="BO15" s="110">
        <v>17986.440609546233</v>
      </c>
      <c r="BP15" s="110">
        <v>18053.711702687466</v>
      </c>
      <c r="BQ15" s="110">
        <v>18242.814625483934</v>
      </c>
      <c r="BR15" s="110">
        <v>17826.904624451257</v>
      </c>
      <c r="BS15" s="110">
        <v>17402.552706194201</v>
      </c>
      <c r="BT15" s="110">
        <v>15930.142736091651</v>
      </c>
      <c r="BU15" s="110">
        <v>17061.006826667592</v>
      </c>
      <c r="BV15" s="110">
        <v>16943.446549763456</v>
      </c>
      <c r="BW15" s="110">
        <v>17247.700261306683</v>
      </c>
      <c r="BX15" s="110">
        <v>13591.284575320462</v>
      </c>
      <c r="BY15" s="110">
        <v>12659.697087619808</v>
      </c>
      <c r="BZ15" s="110">
        <v>13477.47589671724</v>
      </c>
    </row>
    <row r="16" spans="1:78" ht="18" customHeight="1">
      <c r="A16" s="111"/>
      <c r="B16" s="112"/>
      <c r="C16" s="114"/>
      <c r="D16" s="114"/>
      <c r="E16" s="114"/>
      <c r="F16" s="114"/>
      <c r="G16" s="114"/>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row>
    <row r="17" spans="1:78" ht="18" customHeight="1">
      <c r="A17" s="109" t="s">
        <v>112</v>
      </c>
      <c r="B17" s="109" t="s">
        <v>113</v>
      </c>
      <c r="C17" s="110">
        <v>0.95513000000000003</v>
      </c>
      <c r="D17" s="110">
        <v>0.51665499999999998</v>
      </c>
      <c r="E17" s="110">
        <v>0.271646</v>
      </c>
      <c r="F17" s="110">
        <v>0.45336859999999995</v>
      </c>
      <c r="G17" s="110">
        <v>0.15168720000000002</v>
      </c>
      <c r="H17" s="110">
        <v>3.7975800000000004E-2</v>
      </c>
      <c r="I17" s="110">
        <v>0.11742039999999999</v>
      </c>
      <c r="J17" s="110">
        <v>3.4548206399999994</v>
      </c>
      <c r="K17" s="110">
        <v>3.0374739299999995</v>
      </c>
      <c r="L17" s="110">
        <v>2.6577852200000001</v>
      </c>
      <c r="M17" s="110">
        <v>2.2780965099999997</v>
      </c>
      <c r="N17" s="110">
        <v>2.4612918000000001</v>
      </c>
      <c r="O17" s="110">
        <v>2.2407580899999999</v>
      </c>
      <c r="P17" s="110">
        <v>1.8249098000000001</v>
      </c>
      <c r="Q17" s="110">
        <v>1.39630575</v>
      </c>
      <c r="R17" s="110">
        <v>0.98153430000000008</v>
      </c>
      <c r="S17" s="110">
        <v>0.98737425000000001</v>
      </c>
      <c r="T17" s="110">
        <v>0.63828099999999999</v>
      </c>
      <c r="U17" s="110">
        <v>0.72680915000000001</v>
      </c>
      <c r="V17" s="110">
        <v>4.3673442900000001</v>
      </c>
      <c r="W17" s="110">
        <v>3.85214386</v>
      </c>
      <c r="X17" s="110">
        <v>3.9203265099999998</v>
      </c>
      <c r="Y17" s="110">
        <v>3.4256261600000002</v>
      </c>
      <c r="Z17" s="110">
        <v>2.93092481</v>
      </c>
      <c r="AA17" s="110">
        <v>2.4362414599999997</v>
      </c>
      <c r="AB17" s="110">
        <v>2.0018861999999999</v>
      </c>
      <c r="AC17" s="110">
        <v>1.50716691</v>
      </c>
      <c r="AD17" s="110">
        <v>1.1218504199999999</v>
      </c>
      <c r="AE17" s="110">
        <v>1.19621793</v>
      </c>
      <c r="AF17" s="110">
        <v>1.0154459299999998</v>
      </c>
      <c r="AG17" s="110">
        <v>0.59486348999999994</v>
      </c>
      <c r="AH17" s="110">
        <v>4.0912923000000001</v>
      </c>
      <c r="AI17" s="110">
        <v>4.4509865899999994</v>
      </c>
      <c r="AJ17" s="110">
        <v>4.4329801500000006</v>
      </c>
      <c r="AK17" s="110">
        <v>3.85208971</v>
      </c>
      <c r="AL17" s="110">
        <v>3.2711992699999999</v>
      </c>
      <c r="AM17" s="110">
        <v>2.7392267499999998</v>
      </c>
      <c r="AN17" s="110">
        <v>1.91387628</v>
      </c>
      <c r="AO17" s="110">
        <v>1.39623495</v>
      </c>
      <c r="AP17" s="110">
        <v>0.97472670000000006</v>
      </c>
      <c r="AQ17" s="110">
        <v>1.0694735099999999</v>
      </c>
      <c r="AR17" s="110">
        <v>1.8237317900000001</v>
      </c>
      <c r="AS17" s="110">
        <v>1.5909642500000001</v>
      </c>
      <c r="AT17" s="110">
        <v>4.8581957100000004</v>
      </c>
      <c r="AU17" s="110">
        <v>4.2754281699999996</v>
      </c>
      <c r="AV17" s="110">
        <v>4.25554363</v>
      </c>
      <c r="AW17" s="110">
        <v>3.6727760899999997</v>
      </c>
      <c r="AX17" s="110">
        <v>3.1938167499999999</v>
      </c>
      <c r="AY17" s="110">
        <v>2.6398054200000001</v>
      </c>
      <c r="AZ17" s="110">
        <v>2.0538468500000002</v>
      </c>
      <c r="BA17" s="110">
        <v>1.4609379899999999</v>
      </c>
      <c r="BB17" s="110">
        <v>1.0101003900000001</v>
      </c>
      <c r="BC17" s="110">
        <v>0.58604442000000001</v>
      </c>
      <c r="BD17" s="110">
        <v>1.8272291000000001</v>
      </c>
      <c r="BE17" s="110">
        <v>5.4372572799999999</v>
      </c>
      <c r="BF17" s="110">
        <v>4.8472854600000002</v>
      </c>
      <c r="BG17" s="110">
        <v>4.2573136399999996</v>
      </c>
      <c r="BH17" s="110">
        <v>4.4023048200000003</v>
      </c>
      <c r="BI17" s="110">
        <v>3.8082419999999999</v>
      </c>
      <c r="BJ17" s="110">
        <v>3.2141801800000001</v>
      </c>
      <c r="BK17" s="110">
        <v>2.6201173600000001</v>
      </c>
      <c r="BL17" s="110">
        <v>2.03012645</v>
      </c>
      <c r="BM17" s="110">
        <v>1.4813784399999999</v>
      </c>
      <c r="BN17" s="110">
        <v>1.0405025800000001</v>
      </c>
      <c r="BO17" s="110">
        <v>0.62077271999999994</v>
      </c>
      <c r="BP17" s="110">
        <v>1.7276428399999999</v>
      </c>
      <c r="BQ17" s="110">
        <v>5.4340542999999997</v>
      </c>
      <c r="BR17" s="110">
        <v>4.8454657599999997</v>
      </c>
      <c r="BS17" s="110">
        <v>4.2568772199999998</v>
      </c>
      <c r="BT17" s="110">
        <v>3.7298766800000003</v>
      </c>
      <c r="BU17" s="110">
        <v>3.2028761400000003</v>
      </c>
      <c r="BV17" s="110">
        <v>2.6758755999999999</v>
      </c>
      <c r="BW17" s="110">
        <v>2.1488750800000003</v>
      </c>
      <c r="BX17" s="110">
        <v>1.62187456</v>
      </c>
      <c r="BY17" s="110">
        <v>7.3663129999999999</v>
      </c>
      <c r="BZ17" s="110">
        <v>6.0114270000000003</v>
      </c>
    </row>
    <row r="18" spans="1:78" ht="18" customHeight="1">
      <c r="A18" s="111"/>
      <c r="B18" s="111"/>
      <c r="C18" s="114"/>
      <c r="D18" s="114"/>
      <c r="E18" s="114"/>
      <c r="F18" s="114"/>
      <c r="G18" s="114"/>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row>
    <row r="19" spans="1:78" ht="18" customHeight="1">
      <c r="A19" s="109" t="s">
        <v>114</v>
      </c>
      <c r="B19" s="109" t="s">
        <v>115</v>
      </c>
      <c r="C19" s="110">
        <v>3378.8780669142157</v>
      </c>
      <c r="D19" s="110">
        <v>2932.9963831550385</v>
      </c>
      <c r="E19" s="110">
        <v>2650.1482004206027</v>
      </c>
      <c r="F19" s="110">
        <v>2969.9703730723818</v>
      </c>
      <c r="G19" s="110">
        <v>2891.4075156859453</v>
      </c>
      <c r="H19" s="110">
        <v>3367.1146153100922</v>
      </c>
      <c r="I19" s="110">
        <v>3135.2813071736273</v>
      </c>
      <c r="J19" s="110">
        <v>3229.0768150738986</v>
      </c>
      <c r="K19" s="110">
        <v>2677.9320068139214</v>
      </c>
      <c r="L19" s="110">
        <v>3061.3047592178323</v>
      </c>
      <c r="M19" s="110">
        <v>3375.4478817152722</v>
      </c>
      <c r="N19" s="110">
        <v>4224.2087275010272</v>
      </c>
      <c r="O19" s="110">
        <v>3575.6638802794705</v>
      </c>
      <c r="P19" s="110">
        <v>3382.3977550478248</v>
      </c>
      <c r="Q19" s="110">
        <v>2349.3868171397153</v>
      </c>
      <c r="R19" s="110">
        <v>2099.6772200230771</v>
      </c>
      <c r="S19" s="110">
        <v>2628.8716981202579</v>
      </c>
      <c r="T19" s="110">
        <v>4930.0215133975844</v>
      </c>
      <c r="U19" s="110">
        <v>4807.553876408836</v>
      </c>
      <c r="V19" s="110">
        <v>4199.6506607678239</v>
      </c>
      <c r="W19" s="110">
        <v>4112.7434605618328</v>
      </c>
      <c r="X19" s="110">
        <v>4683.8504888224052</v>
      </c>
      <c r="Y19" s="110">
        <v>4658.9992741215865</v>
      </c>
      <c r="Z19" s="110">
        <v>4190.6287963194291</v>
      </c>
      <c r="AA19" s="110">
        <v>3938.8512725084115</v>
      </c>
      <c r="AB19" s="110">
        <v>2999.3717479872739</v>
      </c>
      <c r="AC19" s="110">
        <v>2749.7532059051605</v>
      </c>
      <c r="AD19" s="110">
        <v>2380.0018681140828</v>
      </c>
      <c r="AE19" s="110">
        <v>3200.6897223084206</v>
      </c>
      <c r="AF19" s="110">
        <v>4014.7991485580919</v>
      </c>
      <c r="AG19" s="110">
        <v>3600.793245135902</v>
      </c>
      <c r="AH19" s="110">
        <v>3473.5743224381781</v>
      </c>
      <c r="AI19" s="110">
        <v>3578.4465937215859</v>
      </c>
      <c r="AJ19" s="110">
        <v>2864.6504146204347</v>
      </c>
      <c r="AK19" s="110">
        <v>2245.3185109850751</v>
      </c>
      <c r="AL19" s="110">
        <v>2986.62155512755</v>
      </c>
      <c r="AM19" s="110">
        <v>2551.4804127206976</v>
      </c>
      <c r="AN19" s="110">
        <v>2871.6172360078181</v>
      </c>
      <c r="AO19" s="110">
        <v>2450.7890614069415</v>
      </c>
      <c r="AP19" s="110">
        <v>2578.0110010162566</v>
      </c>
      <c r="AQ19" s="110">
        <v>3219.4995619170936</v>
      </c>
      <c r="AR19" s="110">
        <v>4186.559686724876</v>
      </c>
      <c r="AS19" s="110">
        <v>3774.4791054034795</v>
      </c>
      <c r="AT19" s="110">
        <v>2956.2754556416007</v>
      </c>
      <c r="AU19" s="110">
        <v>3759.2295274516378</v>
      </c>
      <c r="AV19" s="110">
        <v>3169.7915749379449</v>
      </c>
      <c r="AW19" s="110">
        <v>3925.5597039009649</v>
      </c>
      <c r="AX19" s="110">
        <v>4535.0084935781133</v>
      </c>
      <c r="AY19" s="110">
        <v>4571.1331126733194</v>
      </c>
      <c r="AZ19" s="110">
        <v>3996.7730959439946</v>
      </c>
      <c r="BA19" s="110">
        <v>3843.5433813934355</v>
      </c>
      <c r="BB19" s="110">
        <v>3887.1489866648726</v>
      </c>
      <c r="BC19" s="110">
        <v>4262.4690565366864</v>
      </c>
      <c r="BD19" s="110">
        <v>4479.2739591117106</v>
      </c>
      <c r="BE19" s="110">
        <v>4187.8941171944243</v>
      </c>
      <c r="BF19" s="110">
        <v>3529.5217581596594</v>
      </c>
      <c r="BG19" s="110">
        <v>5154.0410205675198</v>
      </c>
      <c r="BH19" s="110">
        <v>5285.9339278336802</v>
      </c>
      <c r="BI19" s="110">
        <v>4865.3473686469806</v>
      </c>
      <c r="BJ19" s="110">
        <v>3402.7198245608597</v>
      </c>
      <c r="BK19" s="110">
        <v>3593.4485977336049</v>
      </c>
      <c r="BL19" s="110">
        <v>2822.1743232485132</v>
      </c>
      <c r="BM19" s="110">
        <v>3532.1473371828565</v>
      </c>
      <c r="BN19" s="110">
        <v>3909.9910634594316</v>
      </c>
      <c r="BO19" s="110">
        <v>3093.405550742963</v>
      </c>
      <c r="BP19" s="110">
        <v>3275.216328038458</v>
      </c>
      <c r="BQ19" s="110">
        <v>3660.5984994814721</v>
      </c>
      <c r="BR19" s="110">
        <v>2993.6184752493141</v>
      </c>
      <c r="BS19" s="110">
        <v>3404.4454205746797</v>
      </c>
      <c r="BT19" s="110">
        <v>3508.0977456905921</v>
      </c>
      <c r="BU19" s="110">
        <v>4145.9137885434093</v>
      </c>
      <c r="BV19" s="110">
        <v>3334.501079240652</v>
      </c>
      <c r="BW19" s="110">
        <v>3064.9931168097373</v>
      </c>
      <c r="BX19" s="110">
        <v>2974.795982404165</v>
      </c>
      <c r="BY19" s="110">
        <v>3244.4261051476888</v>
      </c>
      <c r="BZ19" s="110">
        <v>3579.1153802374984</v>
      </c>
    </row>
    <row r="20" spans="1:78" ht="18" customHeight="1">
      <c r="A20" s="111"/>
      <c r="B20" s="111"/>
      <c r="C20" s="114"/>
      <c r="D20" s="114"/>
      <c r="E20" s="114"/>
      <c r="F20" s="114"/>
      <c r="G20" s="114"/>
      <c r="H20" s="114"/>
      <c r="I20" s="114"/>
      <c r="J20" s="138"/>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row>
    <row r="21" spans="1:78" ht="18" customHeight="1">
      <c r="A21" s="109" t="s">
        <v>116</v>
      </c>
      <c r="B21" s="109" t="s">
        <v>117</v>
      </c>
      <c r="C21" s="110">
        <v>18289.7377199316</v>
      </c>
      <c r="D21" s="110">
        <v>18531.338464533754</v>
      </c>
      <c r="E21" s="110">
        <v>18732.710484892854</v>
      </c>
      <c r="F21" s="110">
        <v>20039.300555723112</v>
      </c>
      <c r="G21" s="110">
        <v>20983.391607779791</v>
      </c>
      <c r="H21" s="110">
        <v>20755.545287421188</v>
      </c>
      <c r="I21" s="110">
        <v>21360.917207643412</v>
      </c>
      <c r="J21" s="110">
        <v>21323.566380670076</v>
      </c>
      <c r="K21" s="110">
        <v>20894.190283456344</v>
      </c>
      <c r="L21" s="110">
        <v>26862.800825862385</v>
      </c>
      <c r="M21" s="110">
        <v>21187.486951186085</v>
      </c>
      <c r="N21" s="110">
        <v>14639.014583998007</v>
      </c>
      <c r="O21" s="110">
        <v>14145.547727686602</v>
      </c>
      <c r="P21" s="110">
        <v>14212.696913129383</v>
      </c>
      <c r="Q21" s="110">
        <v>16529.130292814971</v>
      </c>
      <c r="R21" s="110">
        <v>19230.367793946702</v>
      </c>
      <c r="S21" s="110">
        <v>17211.770114607003</v>
      </c>
      <c r="T21" s="110">
        <v>18699.621971386547</v>
      </c>
      <c r="U21" s="110">
        <v>22900.243540468615</v>
      </c>
      <c r="V21" s="110">
        <v>23356.552178490336</v>
      </c>
      <c r="W21" s="110">
        <v>27522.830986509831</v>
      </c>
      <c r="X21" s="110">
        <v>27424.096393829073</v>
      </c>
      <c r="Y21" s="110">
        <v>29718.811612509584</v>
      </c>
      <c r="Z21" s="110">
        <v>31100.577334530215</v>
      </c>
      <c r="AA21" s="110">
        <v>31516.621495166641</v>
      </c>
      <c r="AB21" s="110">
        <v>33984.053832075377</v>
      </c>
      <c r="AC21" s="110">
        <v>26184.934130451598</v>
      </c>
      <c r="AD21" s="110">
        <v>28596.524654639939</v>
      </c>
      <c r="AE21" s="110">
        <v>22759.069891967243</v>
      </c>
      <c r="AF21" s="110">
        <v>26689.239121048708</v>
      </c>
      <c r="AG21" s="110">
        <v>29029.647423100727</v>
      </c>
      <c r="AH21" s="110">
        <v>34100.819920358503</v>
      </c>
      <c r="AI21" s="110">
        <v>26690.577081480093</v>
      </c>
      <c r="AJ21" s="110">
        <v>25686.749289914744</v>
      </c>
      <c r="AK21" s="110">
        <v>26840.667104565342</v>
      </c>
      <c r="AL21" s="110">
        <v>31349.997912435963</v>
      </c>
      <c r="AM21" s="110">
        <v>25111.053068970723</v>
      </c>
      <c r="AN21" s="110">
        <v>27600.904920740821</v>
      </c>
      <c r="AO21" s="110">
        <v>29430.820677465421</v>
      </c>
      <c r="AP21" s="110">
        <v>31096.620123994904</v>
      </c>
      <c r="AQ21" s="110">
        <v>34766.525676277372</v>
      </c>
      <c r="AR21" s="110">
        <v>33150.378944411641</v>
      </c>
      <c r="AS21" s="110">
        <v>28113.370648527307</v>
      </c>
      <c r="AT21" s="110">
        <v>28106.150376214267</v>
      </c>
      <c r="AU21" s="110">
        <v>25092.010701313306</v>
      </c>
      <c r="AV21" s="110">
        <v>23694.617515071575</v>
      </c>
      <c r="AW21" s="110">
        <v>21789.093767259299</v>
      </c>
      <c r="AX21" s="110">
        <v>25357.533199240279</v>
      </c>
      <c r="AY21" s="110">
        <v>22927.075483911736</v>
      </c>
      <c r="AZ21" s="110">
        <v>27876.787767450205</v>
      </c>
      <c r="BA21" s="110">
        <v>26211.663023015248</v>
      </c>
      <c r="BB21" s="110">
        <v>27571.201775253925</v>
      </c>
      <c r="BC21" s="110">
        <v>30800.884713412648</v>
      </c>
      <c r="BD21" s="110">
        <v>27643.184331038512</v>
      </c>
      <c r="BE21" s="110">
        <v>28343.161896758131</v>
      </c>
      <c r="BF21" s="110">
        <v>28297.974897397213</v>
      </c>
      <c r="BG21" s="110">
        <v>28317.578166060797</v>
      </c>
      <c r="BH21" s="110">
        <v>31308.557035739992</v>
      </c>
      <c r="BI21" s="110">
        <v>33571.085591541836</v>
      </c>
      <c r="BJ21" s="110">
        <v>35167.55758869509</v>
      </c>
      <c r="BK21" s="110">
        <v>33052.110815262618</v>
      </c>
      <c r="BL21" s="110">
        <v>31742.917219490151</v>
      </c>
      <c r="BM21" s="110">
        <v>32616.505685766526</v>
      </c>
      <c r="BN21" s="110">
        <v>30462.980115498784</v>
      </c>
      <c r="BO21" s="110">
        <v>32013.33246986186</v>
      </c>
      <c r="BP21" s="110">
        <v>33214.669485216924</v>
      </c>
      <c r="BQ21" s="110">
        <v>34164.371530349788</v>
      </c>
      <c r="BR21" s="110">
        <v>40478.294557758607</v>
      </c>
      <c r="BS21" s="110">
        <v>37085.172867333895</v>
      </c>
      <c r="BT21" s="110">
        <v>52767.752921148494</v>
      </c>
      <c r="BU21" s="110">
        <v>47986.416528887647</v>
      </c>
      <c r="BV21" s="110">
        <v>59020.280189616096</v>
      </c>
      <c r="BW21" s="110">
        <v>53744.849119170227</v>
      </c>
      <c r="BX21" s="110">
        <v>61373.544190120076</v>
      </c>
      <c r="BY21" s="110">
        <v>57189.199527264136</v>
      </c>
      <c r="BZ21" s="110">
        <v>52376.055957048113</v>
      </c>
    </row>
    <row r="22" spans="1:78" ht="18" customHeight="1">
      <c r="A22" s="111"/>
      <c r="B22" s="111"/>
      <c r="C22" s="114"/>
      <c r="D22" s="114"/>
      <c r="E22" s="114"/>
      <c r="F22" s="114"/>
      <c r="G22" s="114"/>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row>
    <row r="23" spans="1:78" ht="18" customHeight="1">
      <c r="A23" s="109" t="s">
        <v>118</v>
      </c>
      <c r="B23" s="109" t="s">
        <v>119</v>
      </c>
      <c r="C23" s="110">
        <v>19918.84060933378</v>
      </c>
      <c r="D23" s="110">
        <v>19793.738816110912</v>
      </c>
      <c r="E23" s="110">
        <v>19502.920810957148</v>
      </c>
      <c r="F23" s="110">
        <v>19826.797090898621</v>
      </c>
      <c r="G23" s="110">
        <v>19851.66699253345</v>
      </c>
      <c r="H23" s="110">
        <v>19809.586836777344</v>
      </c>
      <c r="I23" s="110">
        <v>20136.779614027611</v>
      </c>
      <c r="J23" s="110">
        <v>20102.263299321057</v>
      </c>
      <c r="K23" s="110">
        <v>20754.093584223141</v>
      </c>
      <c r="L23" s="110">
        <v>20821.943737714642</v>
      </c>
      <c r="M23" s="110">
        <v>20757.411965260166</v>
      </c>
      <c r="N23" s="110">
        <v>20630.005100791495</v>
      </c>
      <c r="O23" s="110">
        <v>20665.145343683598</v>
      </c>
      <c r="P23" s="110">
        <v>20692.466032615976</v>
      </c>
      <c r="Q23" s="110">
        <v>20860.336030294729</v>
      </c>
      <c r="R23" s="110">
        <v>21009.798673796155</v>
      </c>
      <c r="S23" s="110">
        <v>20358.444687026633</v>
      </c>
      <c r="T23" s="110">
        <v>20426.125178461436</v>
      </c>
      <c r="U23" s="110">
        <v>20368.388080721408</v>
      </c>
      <c r="V23" s="110">
        <v>20271.269841371017</v>
      </c>
      <c r="W23" s="110">
        <v>20445.022383573232</v>
      </c>
      <c r="X23" s="110">
        <v>20356.65256009224</v>
      </c>
      <c r="Y23" s="110">
        <v>20211.16389614368</v>
      </c>
      <c r="Z23" s="110">
        <v>20765.457407220048</v>
      </c>
      <c r="AA23" s="110">
        <v>20612.723230758544</v>
      </c>
      <c r="AB23" s="110">
        <v>20715.562516214693</v>
      </c>
      <c r="AC23" s="110">
        <v>20713.876709667355</v>
      </c>
      <c r="AD23" s="110">
        <v>20844.062111273764</v>
      </c>
      <c r="AE23" s="110">
        <v>20791.0496230557</v>
      </c>
      <c r="AF23" s="110">
        <v>20453.591110802179</v>
      </c>
      <c r="AG23" s="110">
        <v>20433.232731025724</v>
      </c>
      <c r="AH23" s="110">
        <v>20358.870805537379</v>
      </c>
      <c r="AI23" s="110">
        <v>20768.30233559621</v>
      </c>
      <c r="AJ23" s="110">
        <v>20831.599795186045</v>
      </c>
      <c r="AK23" s="110">
        <v>20865.791671881285</v>
      </c>
      <c r="AL23" s="110">
        <v>20417.564313566618</v>
      </c>
      <c r="AM23" s="110">
        <v>20737.280528637704</v>
      </c>
      <c r="AN23" s="110">
        <v>20695.424998016279</v>
      </c>
      <c r="AO23" s="110">
        <v>20917.534740257885</v>
      </c>
      <c r="AP23" s="110">
        <v>20672.45451084249</v>
      </c>
      <c r="AQ23" s="110">
        <v>20459.726946347837</v>
      </c>
      <c r="AR23" s="110">
        <v>21140.562157268509</v>
      </c>
      <c r="AS23" s="110">
        <v>20945.82989214472</v>
      </c>
      <c r="AT23" s="110">
        <v>20996.4041883719</v>
      </c>
      <c r="AU23" s="110">
        <v>21611.120326390203</v>
      </c>
      <c r="AV23" s="110">
        <v>21516.276337933661</v>
      </c>
      <c r="AW23" s="110">
        <v>21348.085065201409</v>
      </c>
      <c r="AX23" s="110">
        <v>21142.192127309198</v>
      </c>
      <c r="AY23" s="110">
        <v>21024.722226185091</v>
      </c>
      <c r="AZ23" s="110">
        <v>20880.326326302828</v>
      </c>
      <c r="BA23" s="110">
        <v>20941.052990515273</v>
      </c>
      <c r="BB23" s="110">
        <v>20985.934118619087</v>
      </c>
      <c r="BC23" s="110">
        <v>21088.941485145213</v>
      </c>
      <c r="BD23" s="110">
        <v>21033.702931826247</v>
      </c>
      <c r="BE23" s="110">
        <v>21508.107210379301</v>
      </c>
      <c r="BF23" s="110">
        <v>21712.825659916612</v>
      </c>
      <c r="BG23" s="110">
        <v>22428.089020106312</v>
      </c>
      <c r="BH23" s="110">
        <v>22510.494862451949</v>
      </c>
      <c r="BI23" s="110">
        <v>22516.344370133345</v>
      </c>
      <c r="BJ23" s="110">
        <v>22027.009329463599</v>
      </c>
      <c r="BK23" s="110">
        <v>22400.858610237327</v>
      </c>
      <c r="BL23" s="110">
        <v>22267.261459289246</v>
      </c>
      <c r="BM23" s="110">
        <v>22549.967901815664</v>
      </c>
      <c r="BN23" s="110">
        <v>22491.097506179387</v>
      </c>
      <c r="BO23" s="110">
        <v>22525.493590837752</v>
      </c>
      <c r="BP23" s="110">
        <v>22562.02970034803</v>
      </c>
      <c r="BQ23" s="110">
        <v>22708.372372848171</v>
      </c>
      <c r="BR23" s="110">
        <v>22824.958754943025</v>
      </c>
      <c r="BS23" s="110">
        <v>23523.33353307674</v>
      </c>
      <c r="BT23" s="110">
        <v>23254.871474064337</v>
      </c>
      <c r="BU23" s="110">
        <v>23857.932863232912</v>
      </c>
      <c r="BV23" s="110">
        <v>24062.43966511339</v>
      </c>
      <c r="BW23" s="110">
        <v>23803.186350815668</v>
      </c>
      <c r="BX23" s="110">
        <v>23600.288066400757</v>
      </c>
      <c r="BY23" s="110">
        <v>23693.814250196319</v>
      </c>
      <c r="BZ23" s="110">
        <v>23551.193438755483</v>
      </c>
    </row>
    <row r="24" spans="1:78" ht="18" customHeight="1">
      <c r="A24" s="111"/>
      <c r="B24" s="111"/>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c r="BM24" s="113"/>
      <c r="BN24" s="113"/>
      <c r="BO24" s="113"/>
      <c r="BP24" s="113"/>
      <c r="BQ24" s="113"/>
      <c r="BR24" s="113"/>
      <c r="BS24" s="113"/>
      <c r="BT24" s="113"/>
      <c r="BU24" s="113"/>
      <c r="BV24" s="113"/>
      <c r="BW24" s="113"/>
      <c r="BX24" s="113"/>
      <c r="BY24" s="113"/>
      <c r="BZ24" s="113"/>
    </row>
    <row r="25" spans="1:78" ht="18" customHeight="1">
      <c r="A25" s="109"/>
      <c r="B25" s="109" t="s">
        <v>50</v>
      </c>
      <c r="C25" s="110">
        <v>1442854.7873532013</v>
      </c>
      <c r="D25" s="110">
        <v>1431004.0784307574</v>
      </c>
      <c r="E25" s="110">
        <v>1426987.6991797793</v>
      </c>
      <c r="F25" s="110">
        <v>1425209.1189981895</v>
      </c>
      <c r="G25" s="110">
        <v>1488939.5327645554</v>
      </c>
      <c r="H25" s="110">
        <v>1461968.1325112148</v>
      </c>
      <c r="I25" s="110">
        <v>1484035.0126414124</v>
      </c>
      <c r="J25" s="110">
        <v>1471221.2085063227</v>
      </c>
      <c r="K25" s="110">
        <v>1496168.5232964717</v>
      </c>
      <c r="L25" s="110">
        <v>1538888.0175060567</v>
      </c>
      <c r="M25" s="110">
        <v>1512886.0680474716</v>
      </c>
      <c r="N25" s="110">
        <v>1526308.5790609831</v>
      </c>
      <c r="O25" s="110">
        <v>1560046.1357815252</v>
      </c>
      <c r="P25" s="110">
        <v>1632155.9296344912</v>
      </c>
      <c r="Q25" s="110">
        <v>1609856.0074068117</v>
      </c>
      <c r="R25" s="110">
        <v>1628752.1161587897</v>
      </c>
      <c r="S25" s="110">
        <v>1635742.93366608</v>
      </c>
      <c r="T25" s="110">
        <v>1672833.5335122608</v>
      </c>
      <c r="U25" s="110">
        <v>1711486.2835230052</v>
      </c>
      <c r="V25" s="110">
        <v>1716554.2107688864</v>
      </c>
      <c r="W25" s="110">
        <v>1752563.5036218658</v>
      </c>
      <c r="X25" s="110">
        <v>1716425.5431310988</v>
      </c>
      <c r="Y25" s="110">
        <v>1806944.4742650189</v>
      </c>
      <c r="Z25" s="110">
        <v>1798130.6869903747</v>
      </c>
      <c r="AA25" s="110">
        <v>1728879.5621765761</v>
      </c>
      <c r="AB25" s="110">
        <v>1775492.0938700542</v>
      </c>
      <c r="AC25" s="110">
        <v>1777775.4618145225</v>
      </c>
      <c r="AD25" s="110">
        <v>1840980.9713685343</v>
      </c>
      <c r="AE25" s="110">
        <v>1879557.5931145863</v>
      </c>
      <c r="AF25" s="110">
        <v>1906303.6215457108</v>
      </c>
      <c r="AG25" s="110">
        <v>1866061.3392797611</v>
      </c>
      <c r="AH25" s="110">
        <v>1941191.2782894478</v>
      </c>
      <c r="AI25" s="110">
        <v>1977329.0500506256</v>
      </c>
      <c r="AJ25" s="110">
        <v>1964112.9931089722</v>
      </c>
      <c r="AK25" s="110">
        <v>2022741.7910805962</v>
      </c>
      <c r="AL25" s="110">
        <v>2016829.3750793759</v>
      </c>
      <c r="AM25" s="110">
        <v>2034543.6660322875</v>
      </c>
      <c r="AN25" s="110">
        <v>2015640.6357800597</v>
      </c>
      <c r="AO25" s="110">
        <v>2088011.2120157809</v>
      </c>
      <c r="AP25" s="110">
        <v>2037627.8973447762</v>
      </c>
      <c r="AQ25" s="110">
        <v>2089515.1811317343</v>
      </c>
      <c r="AR25" s="110">
        <v>2123539.0159884193</v>
      </c>
      <c r="AS25" s="110">
        <v>2096703.0039129376</v>
      </c>
      <c r="AT25" s="110">
        <v>2077566.6416509913</v>
      </c>
      <c r="AU25" s="110">
        <v>2127649.2043202296</v>
      </c>
      <c r="AV25" s="110">
        <v>2145534.1895902301</v>
      </c>
      <c r="AW25" s="110">
        <v>2185814.0149965528</v>
      </c>
      <c r="AX25" s="110">
        <v>2243315.7739306735</v>
      </c>
      <c r="AY25" s="110">
        <v>2244942.6347060259</v>
      </c>
      <c r="AZ25" s="110">
        <v>2301604.829637629</v>
      </c>
      <c r="BA25" s="110">
        <v>2258087.7510249973</v>
      </c>
      <c r="BB25" s="110">
        <v>2341239.2328687389</v>
      </c>
      <c r="BC25" s="110">
        <v>2440375.6911824541</v>
      </c>
      <c r="BD25" s="110">
        <v>2317533.0302749574</v>
      </c>
      <c r="BE25" s="110">
        <v>2344885.1516313143</v>
      </c>
      <c r="BF25" s="110">
        <v>2338862.8453901275</v>
      </c>
      <c r="BG25" s="110">
        <v>2326526.6221824954</v>
      </c>
      <c r="BH25" s="110">
        <v>2409789.3261636714</v>
      </c>
      <c r="BI25" s="110">
        <v>2351775.9396833372</v>
      </c>
      <c r="BJ25" s="110">
        <v>2321806.6167194294</v>
      </c>
      <c r="BK25" s="110">
        <v>2343926.4189608013</v>
      </c>
      <c r="BL25" s="110">
        <v>2360725.8561455333</v>
      </c>
      <c r="BM25" s="110">
        <v>2375206.1280629635</v>
      </c>
      <c r="BN25" s="110">
        <v>2385348.6239976757</v>
      </c>
      <c r="BO25" s="110">
        <v>2442776.276750803</v>
      </c>
      <c r="BP25" s="110">
        <v>2503994.6414646385</v>
      </c>
      <c r="BQ25" s="110">
        <v>2460594.258068481</v>
      </c>
      <c r="BR25" s="110">
        <v>2501611.3154246355</v>
      </c>
      <c r="BS25" s="110">
        <v>2633236.7511843839</v>
      </c>
      <c r="BT25" s="110">
        <v>2589465.2463204777</v>
      </c>
      <c r="BU25" s="110">
        <v>2613914.5503685279</v>
      </c>
      <c r="BV25" s="110">
        <v>2578182.6627648007</v>
      </c>
      <c r="BW25" s="110">
        <v>2663255.66735401</v>
      </c>
      <c r="BX25" s="110">
        <v>2711747.9165950394</v>
      </c>
      <c r="BY25" s="110">
        <v>2736975.1776551255</v>
      </c>
      <c r="BZ25" s="110">
        <v>2738613.0661123721</v>
      </c>
    </row>
    <row r="26" spans="1:78" ht="17.399999999999999" thickBot="1">
      <c r="A26" s="117"/>
      <c r="B26" s="117"/>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18"/>
      <c r="BE26" s="118"/>
      <c r="BF26" s="118"/>
      <c r="BG26" s="118"/>
      <c r="BH26" s="118"/>
      <c r="BI26" s="118"/>
      <c r="BJ26" s="118"/>
      <c r="BK26" s="118"/>
      <c r="BL26" s="118"/>
      <c r="BM26" s="118"/>
      <c r="BN26" s="118"/>
      <c r="BO26" s="118"/>
      <c r="BP26" s="118"/>
      <c r="BQ26" s="118"/>
      <c r="BR26" s="118"/>
      <c r="BS26" s="118"/>
      <c r="BT26" s="118"/>
      <c r="BU26" s="118"/>
      <c r="BV26" s="118"/>
      <c r="BW26" s="118"/>
      <c r="BX26" s="118"/>
      <c r="BY26" s="118"/>
      <c r="BZ26" s="118"/>
    </row>
    <row r="27" spans="1:78" ht="18" hidden="1" customHeight="1" thickTop="1">
      <c r="A27" s="119"/>
      <c r="B27" s="119"/>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row>
    <row r="28" spans="1:78" ht="19.8" thickTop="1">
      <c r="A28" s="121"/>
      <c r="B28" s="121"/>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row>
    <row r="29" spans="1:78" ht="19.8" thickBot="1">
      <c r="A29" s="122"/>
      <c r="B29" s="122"/>
      <c r="C29" s="123"/>
      <c r="D29" s="123"/>
      <c r="E29" s="123"/>
      <c r="F29" s="123"/>
      <c r="G29" s="123"/>
      <c r="H29" s="123"/>
      <c r="I29" s="123"/>
      <c r="J29" s="123"/>
      <c r="K29" s="123"/>
      <c r="S29" s="103"/>
      <c r="X29" s="103"/>
      <c r="AE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U29" s="103"/>
      <c r="BX29" s="103"/>
      <c r="BZ29" s="103" t="s">
        <v>70</v>
      </c>
    </row>
    <row r="30" spans="1:78" ht="24" customHeight="1" thickTop="1" thickBot="1">
      <c r="A30" s="104" t="s">
        <v>71</v>
      </c>
      <c r="B30" s="104" t="s">
        <v>120</v>
      </c>
      <c r="C30" s="105">
        <v>43374</v>
      </c>
      <c r="D30" s="105">
        <v>43405</v>
      </c>
      <c r="E30" s="105">
        <v>43435</v>
      </c>
      <c r="F30" s="105">
        <v>43466</v>
      </c>
      <c r="G30" s="105">
        <v>43497</v>
      </c>
      <c r="H30" s="105">
        <v>43525</v>
      </c>
      <c r="I30" s="105">
        <v>43556</v>
      </c>
      <c r="J30" s="105">
        <v>43586</v>
      </c>
      <c r="K30" s="105">
        <v>43617</v>
      </c>
      <c r="L30" s="105">
        <v>43647</v>
      </c>
      <c r="M30" s="105">
        <v>43678</v>
      </c>
      <c r="N30" s="105">
        <v>43709</v>
      </c>
      <c r="O30" s="105">
        <v>43739</v>
      </c>
      <c r="P30" s="105">
        <v>43770</v>
      </c>
      <c r="Q30" s="105">
        <v>43800</v>
      </c>
      <c r="R30" s="105">
        <v>43831</v>
      </c>
      <c r="S30" s="106" t="s">
        <v>73</v>
      </c>
      <c r="T30" s="106" t="s">
        <v>74</v>
      </c>
      <c r="U30" s="106" t="s">
        <v>75</v>
      </c>
      <c r="V30" s="106" t="s">
        <v>76</v>
      </c>
      <c r="W30" s="106" t="s">
        <v>159</v>
      </c>
      <c r="X30" s="106" t="s">
        <v>78</v>
      </c>
      <c r="Y30" s="106" t="s">
        <v>79</v>
      </c>
      <c r="Z30" s="106" t="s">
        <v>80</v>
      </c>
      <c r="AA30" s="106" t="s">
        <v>81</v>
      </c>
      <c r="AB30" s="106">
        <v>44136</v>
      </c>
      <c r="AC30" s="106">
        <v>44166</v>
      </c>
      <c r="AD30" s="106">
        <v>44197</v>
      </c>
      <c r="AE30" s="106" t="s">
        <v>160</v>
      </c>
      <c r="AF30" s="106" t="s">
        <v>86</v>
      </c>
      <c r="AG30" s="106" t="s">
        <v>148</v>
      </c>
      <c r="AH30" s="106" t="s">
        <v>123</v>
      </c>
      <c r="AI30" s="106" t="s">
        <v>89</v>
      </c>
      <c r="AJ30" s="106" t="s">
        <v>90</v>
      </c>
      <c r="AK30" s="106" t="s">
        <v>91</v>
      </c>
      <c r="AL30" s="106" t="s">
        <v>124</v>
      </c>
      <c r="AM30" s="106" t="s">
        <v>93</v>
      </c>
      <c r="AN30" s="106" t="s">
        <v>153</v>
      </c>
      <c r="AO30" s="106" t="s">
        <v>154</v>
      </c>
      <c r="AP30" s="106">
        <v>44562</v>
      </c>
      <c r="AQ30" s="106">
        <v>44593</v>
      </c>
      <c r="AR30" s="106">
        <v>44621</v>
      </c>
      <c r="AS30" s="106">
        <v>44652</v>
      </c>
      <c r="AT30" s="106">
        <v>44682</v>
      </c>
      <c r="AU30" s="106">
        <v>44713</v>
      </c>
      <c r="AV30" s="106">
        <v>44743</v>
      </c>
      <c r="AW30" s="106">
        <v>44774</v>
      </c>
      <c r="AX30" s="106">
        <v>44805</v>
      </c>
      <c r="AY30" s="106">
        <v>44835</v>
      </c>
      <c r="AZ30" s="106">
        <v>44866</v>
      </c>
      <c r="BA30" s="106">
        <v>44896</v>
      </c>
      <c r="BB30" s="106">
        <v>44927</v>
      </c>
      <c r="BC30" s="106">
        <v>44958</v>
      </c>
      <c r="BD30" s="106">
        <v>44986</v>
      </c>
      <c r="BE30" s="106" t="s">
        <v>97</v>
      </c>
      <c r="BF30" s="106">
        <v>45047</v>
      </c>
      <c r="BG30" s="106">
        <v>45078</v>
      </c>
      <c r="BH30" s="106">
        <v>45108</v>
      </c>
      <c r="BI30" s="106">
        <v>45139</v>
      </c>
      <c r="BJ30" s="106">
        <v>45170</v>
      </c>
      <c r="BK30" s="106">
        <v>45200</v>
      </c>
      <c r="BL30" s="106">
        <v>45231</v>
      </c>
      <c r="BM30" s="106">
        <v>45261</v>
      </c>
      <c r="BN30" s="106">
        <v>45292</v>
      </c>
      <c r="BO30" s="106">
        <v>45323</v>
      </c>
      <c r="BP30" s="106">
        <v>45352</v>
      </c>
      <c r="BQ30" s="106">
        <v>45383</v>
      </c>
      <c r="BR30" s="106">
        <v>45413</v>
      </c>
      <c r="BS30" s="106">
        <v>45444</v>
      </c>
      <c r="BT30" s="106">
        <v>45474</v>
      </c>
      <c r="BU30" s="106">
        <v>45505</v>
      </c>
      <c r="BV30" s="106">
        <v>45536</v>
      </c>
      <c r="BW30" s="106">
        <v>45566</v>
      </c>
      <c r="BX30" s="106">
        <v>45597</v>
      </c>
      <c r="BY30" s="106">
        <v>45627</v>
      </c>
      <c r="BZ30" s="106">
        <v>45658</v>
      </c>
    </row>
    <row r="31" spans="1:78" ht="18" customHeight="1" thickTop="1">
      <c r="A31" s="111"/>
      <c r="B31" s="111"/>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row>
    <row r="32" spans="1:78" ht="18" customHeight="1">
      <c r="A32" s="109" t="s">
        <v>125</v>
      </c>
      <c r="B32" s="109" t="s">
        <v>126</v>
      </c>
      <c r="C32" s="110">
        <v>1051160.5352396581</v>
      </c>
      <c r="D32" s="110">
        <v>1033570.7125977722</v>
      </c>
      <c r="E32" s="110">
        <v>1041107.4834335888</v>
      </c>
      <c r="F32" s="110">
        <v>1033098.8824459699</v>
      </c>
      <c r="G32" s="110">
        <v>1100562.3472724084</v>
      </c>
      <c r="H32" s="110">
        <v>1056512.3854441678</v>
      </c>
      <c r="I32" s="110">
        <v>1082628.8585385482</v>
      </c>
      <c r="J32" s="110">
        <v>1070652.4859890849</v>
      </c>
      <c r="K32" s="110">
        <v>1074893.8616714706</v>
      </c>
      <c r="L32" s="110">
        <v>1108506.4029164489</v>
      </c>
      <c r="M32" s="110">
        <v>1088051.3559337589</v>
      </c>
      <c r="N32" s="110">
        <v>1100129.5053014948</v>
      </c>
      <c r="O32" s="110">
        <v>1144583.4055570974</v>
      </c>
      <c r="P32" s="110">
        <v>1208883.7112167208</v>
      </c>
      <c r="Q32" s="110">
        <v>1192704.0178021726</v>
      </c>
      <c r="R32" s="110">
        <v>1208092.4380902678</v>
      </c>
      <c r="S32" s="110">
        <v>1230751.3021474928</v>
      </c>
      <c r="T32" s="110">
        <v>1242485.5107749403</v>
      </c>
      <c r="U32" s="110">
        <v>1247736.837276577</v>
      </c>
      <c r="V32" s="110">
        <v>1256779.4967781764</v>
      </c>
      <c r="W32" s="110">
        <v>1282077.1290441372</v>
      </c>
      <c r="X32" s="110">
        <v>1252911.7232373424</v>
      </c>
      <c r="Y32" s="110">
        <v>1342410.3516278488</v>
      </c>
      <c r="Z32" s="110">
        <v>1336185.3259706206</v>
      </c>
      <c r="AA32" s="110">
        <v>1284367.0341368448</v>
      </c>
      <c r="AB32" s="110">
        <v>1327797.436550712</v>
      </c>
      <c r="AC32" s="110">
        <v>1340240.1016579561</v>
      </c>
      <c r="AD32" s="110">
        <v>1392883.7455535845</v>
      </c>
      <c r="AE32" s="110">
        <v>1419578.304316937</v>
      </c>
      <c r="AF32" s="110">
        <v>1445583.3067657605</v>
      </c>
      <c r="AG32" s="110">
        <v>1413517.2596441875</v>
      </c>
      <c r="AH32" s="110">
        <v>1491267.0801790867</v>
      </c>
      <c r="AI32" s="110">
        <v>1507792.5006075304</v>
      </c>
      <c r="AJ32" s="110">
        <v>1500327.4383804877</v>
      </c>
      <c r="AK32" s="110">
        <v>1547945.6038304402</v>
      </c>
      <c r="AL32" s="110">
        <v>1579990.9393519037</v>
      </c>
      <c r="AM32" s="110">
        <v>1584044.4863182327</v>
      </c>
      <c r="AN32" s="110">
        <v>1564111.9608842633</v>
      </c>
      <c r="AO32" s="110">
        <v>1616231.7452052634</v>
      </c>
      <c r="AP32" s="110">
        <v>1558212.7838511169</v>
      </c>
      <c r="AQ32" s="110">
        <v>1613926.3257943995</v>
      </c>
      <c r="AR32" s="110">
        <v>1646251.77333633</v>
      </c>
      <c r="AS32" s="110">
        <v>1626633.1679518416</v>
      </c>
      <c r="AT32" s="110">
        <v>1605177.3889530718</v>
      </c>
      <c r="AU32" s="110">
        <v>1630213.9399951848</v>
      </c>
      <c r="AV32" s="110">
        <v>1632987.1394013686</v>
      </c>
      <c r="AW32" s="110">
        <v>1646639.8859665422</v>
      </c>
      <c r="AX32" s="110">
        <v>1678511.9569984353</v>
      </c>
      <c r="AY32" s="110">
        <v>1667494.4477166119</v>
      </c>
      <c r="AZ32" s="110">
        <v>1723442.476596571</v>
      </c>
      <c r="BA32" s="110">
        <v>1707549.2851191908</v>
      </c>
      <c r="BB32" s="110">
        <v>1752267.8651883835</v>
      </c>
      <c r="BC32" s="110">
        <v>1802628.1818770012</v>
      </c>
      <c r="BD32" s="110">
        <v>1751130.1704427376</v>
      </c>
      <c r="BE32" s="110">
        <v>1760312.027145138</v>
      </c>
      <c r="BF32" s="110">
        <v>1757198.0688418979</v>
      </c>
      <c r="BG32" s="110">
        <v>1745665.5623082453</v>
      </c>
      <c r="BH32" s="110">
        <v>1821491.87143848</v>
      </c>
      <c r="BI32" s="110">
        <v>1744563.398373351</v>
      </c>
      <c r="BJ32" s="110">
        <v>1753994.9542288689</v>
      </c>
      <c r="BK32" s="110">
        <v>1744254.8790627143</v>
      </c>
      <c r="BL32" s="110">
        <v>1765213.7033400757</v>
      </c>
      <c r="BM32" s="110">
        <v>1797642.290989713</v>
      </c>
      <c r="BN32" s="110">
        <v>1821058.2512887826</v>
      </c>
      <c r="BO32" s="110">
        <v>1869881.875733044</v>
      </c>
      <c r="BP32" s="110">
        <v>1901077.7194167688</v>
      </c>
      <c r="BQ32" s="110">
        <v>1855700.0279328339</v>
      </c>
      <c r="BR32" s="110">
        <v>1884900.9189299261</v>
      </c>
      <c r="BS32" s="110">
        <v>2002067.5506850234</v>
      </c>
      <c r="BT32" s="110">
        <v>1972189.9722501687</v>
      </c>
      <c r="BU32" s="110">
        <v>1981392.8190239165</v>
      </c>
      <c r="BV32" s="110">
        <v>1949066.5246190063</v>
      </c>
      <c r="BW32" s="110">
        <v>2010407.7555874281</v>
      </c>
      <c r="BX32" s="110">
        <v>2033132.8812989867</v>
      </c>
      <c r="BY32" s="110">
        <v>2081270.2770294419</v>
      </c>
      <c r="BZ32" s="110">
        <v>2075161.7981339013</v>
      </c>
    </row>
    <row r="33" spans="1:78" ht="18" customHeight="1">
      <c r="A33" s="111" t="s">
        <v>127</v>
      </c>
      <c r="B33" s="111" t="s">
        <v>128</v>
      </c>
      <c r="C33" s="113">
        <v>684016.11894296249</v>
      </c>
      <c r="D33" s="113">
        <v>682378.04571106599</v>
      </c>
      <c r="E33" s="113">
        <v>690891.10797815153</v>
      </c>
      <c r="F33" s="113">
        <v>683455.39443433646</v>
      </c>
      <c r="G33" s="113">
        <v>734607.71920019027</v>
      </c>
      <c r="H33" s="113">
        <v>713130.30463240796</v>
      </c>
      <c r="I33" s="113">
        <v>732804.11482553033</v>
      </c>
      <c r="J33" s="113">
        <v>725006.83099447738</v>
      </c>
      <c r="K33" s="113">
        <v>725875.24979446107</v>
      </c>
      <c r="L33" s="113">
        <v>746384.07412294135</v>
      </c>
      <c r="M33" s="113">
        <v>735631.1107674815</v>
      </c>
      <c r="N33" s="113">
        <v>731605.02390251122</v>
      </c>
      <c r="O33" s="113">
        <v>770243.14127152518</v>
      </c>
      <c r="P33" s="113">
        <v>836476.11776609824</v>
      </c>
      <c r="Q33" s="113">
        <v>815485.01336853555</v>
      </c>
      <c r="R33" s="113">
        <v>822451.47965343355</v>
      </c>
      <c r="S33" s="113">
        <v>841107.24794872652</v>
      </c>
      <c r="T33" s="113">
        <v>870101.32714155549</v>
      </c>
      <c r="U33" s="113">
        <v>885748.23622033582</v>
      </c>
      <c r="V33" s="113">
        <v>887641.56076104497</v>
      </c>
      <c r="W33" s="113">
        <v>909407.36061140278</v>
      </c>
      <c r="X33" s="113">
        <v>883729.07255011238</v>
      </c>
      <c r="Y33" s="113">
        <v>980849.72483544645</v>
      </c>
      <c r="Z33" s="113">
        <v>946543.53277816495</v>
      </c>
      <c r="AA33" s="113">
        <v>921364.93943594652</v>
      </c>
      <c r="AB33" s="113">
        <v>954684.68506130739</v>
      </c>
      <c r="AC33" s="113">
        <v>950398.87402759143</v>
      </c>
      <c r="AD33" s="113">
        <v>1007112.6728638929</v>
      </c>
      <c r="AE33" s="113">
        <v>1015434.695668649</v>
      </c>
      <c r="AF33" s="113">
        <v>1044998.1454919098</v>
      </c>
      <c r="AG33" s="113">
        <v>1014626.5152618177</v>
      </c>
      <c r="AH33" s="113">
        <v>1077278.9773685916</v>
      </c>
      <c r="AI33" s="113">
        <v>1097509.3418378225</v>
      </c>
      <c r="AJ33" s="113">
        <v>1090209.9288943661</v>
      </c>
      <c r="AK33" s="113">
        <v>1121843.497728613</v>
      </c>
      <c r="AL33" s="113">
        <v>1144326.4261812151</v>
      </c>
      <c r="AM33" s="113">
        <v>1151648.9093914253</v>
      </c>
      <c r="AN33" s="113">
        <v>1150657.8782428182</v>
      </c>
      <c r="AO33" s="113">
        <v>1193254.334872172</v>
      </c>
      <c r="AP33" s="113">
        <v>1150968.7398866145</v>
      </c>
      <c r="AQ33" s="113">
        <v>1200947.8359743452</v>
      </c>
      <c r="AR33" s="113">
        <v>1224556.0029449824</v>
      </c>
      <c r="AS33" s="113">
        <v>1230058.5657656603</v>
      </c>
      <c r="AT33" s="113">
        <v>1208836.8899762407</v>
      </c>
      <c r="AU33" s="113">
        <v>1204889.8556838133</v>
      </c>
      <c r="AV33" s="113">
        <v>1207946.9512709205</v>
      </c>
      <c r="AW33" s="113">
        <v>1210471.2291564534</v>
      </c>
      <c r="AX33" s="113">
        <v>1224629.9512922417</v>
      </c>
      <c r="AY33" s="113">
        <v>1206105.9608079032</v>
      </c>
      <c r="AZ33" s="113">
        <v>1221899.8589617598</v>
      </c>
      <c r="BA33" s="113">
        <v>1147797.2546504354</v>
      </c>
      <c r="BB33" s="113">
        <v>1204937.3283249417</v>
      </c>
      <c r="BC33" s="113">
        <v>1229165.8624704415</v>
      </c>
      <c r="BD33" s="113">
        <v>1173312.4148411974</v>
      </c>
      <c r="BE33" s="113">
        <v>1182618.4998079021</v>
      </c>
      <c r="BF33" s="113">
        <v>1154497.7084942027</v>
      </c>
      <c r="BG33" s="113">
        <v>1150443.2319674327</v>
      </c>
      <c r="BH33" s="113">
        <v>1209454.7665059003</v>
      </c>
      <c r="BI33" s="113">
        <v>1130520.7734147378</v>
      </c>
      <c r="BJ33" s="113">
        <v>1121727.4620558929</v>
      </c>
      <c r="BK33" s="113">
        <v>1089373.2226256523</v>
      </c>
      <c r="BL33" s="113">
        <v>1107211.7619308673</v>
      </c>
      <c r="BM33" s="113">
        <v>1114659.1235686622</v>
      </c>
      <c r="BN33" s="113">
        <v>1137254.3213362226</v>
      </c>
      <c r="BO33" s="113">
        <v>1192732.9993301076</v>
      </c>
      <c r="BP33" s="113">
        <v>1236876.9154643745</v>
      </c>
      <c r="BQ33" s="113">
        <v>1164873.4363596963</v>
      </c>
      <c r="BR33" s="113">
        <v>1175453.5510663595</v>
      </c>
      <c r="BS33" s="113">
        <v>1232698.6966481302</v>
      </c>
      <c r="BT33" s="113">
        <v>1214840.1693720042</v>
      </c>
      <c r="BU33" s="113">
        <v>1204515.5434891905</v>
      </c>
      <c r="BV33" s="113">
        <v>1196815.1213399568</v>
      </c>
      <c r="BW33" s="113">
        <v>1222125.1396982553</v>
      </c>
      <c r="BX33" s="113">
        <v>1251705.0981878999</v>
      </c>
      <c r="BY33" s="113">
        <v>1271042.5955517604</v>
      </c>
      <c r="BZ33" s="113">
        <v>1268361.3361474425</v>
      </c>
    </row>
    <row r="34" spans="1:78" ht="18" customHeight="1">
      <c r="A34" s="111" t="s">
        <v>129</v>
      </c>
      <c r="B34" s="111" t="s">
        <v>130</v>
      </c>
      <c r="C34" s="113">
        <v>367144.41629669559</v>
      </c>
      <c r="D34" s="113">
        <v>351192.66688670591</v>
      </c>
      <c r="E34" s="113">
        <v>350216.37545543717</v>
      </c>
      <c r="F34" s="113">
        <v>349643.48801163351</v>
      </c>
      <c r="G34" s="113">
        <v>365954.62807221804</v>
      </c>
      <c r="H34" s="113">
        <v>343382.08081175981</v>
      </c>
      <c r="I34" s="113">
        <v>349824.74371301755</v>
      </c>
      <c r="J34" s="113">
        <v>345645.65499460738</v>
      </c>
      <c r="K34" s="113">
        <v>349018.61187700985</v>
      </c>
      <c r="L34" s="113">
        <v>362122.32879350748</v>
      </c>
      <c r="M34" s="113">
        <v>352420.24516627751</v>
      </c>
      <c r="N34" s="113">
        <v>368524.48139898363</v>
      </c>
      <c r="O34" s="113">
        <v>374340.26428557228</v>
      </c>
      <c r="P34" s="113">
        <v>372407.5934506224</v>
      </c>
      <c r="Q34" s="113">
        <v>377219.0044336369</v>
      </c>
      <c r="R34" s="113">
        <v>385640.95843683422</v>
      </c>
      <c r="S34" s="113">
        <v>389644.05419876624</v>
      </c>
      <c r="T34" s="113">
        <v>372384.18363338447</v>
      </c>
      <c r="U34" s="113">
        <v>361988.60105624102</v>
      </c>
      <c r="V34" s="113">
        <v>369137.93601713137</v>
      </c>
      <c r="W34" s="113">
        <v>372669.76843273448</v>
      </c>
      <c r="X34" s="113">
        <v>369182.65068722982</v>
      </c>
      <c r="Y34" s="113">
        <v>361560.62679240271</v>
      </c>
      <c r="Z34" s="113">
        <v>389641.79319245537</v>
      </c>
      <c r="AA34" s="113">
        <v>363002.09470089845</v>
      </c>
      <c r="AB34" s="113">
        <v>373112.75148940471</v>
      </c>
      <c r="AC34" s="113">
        <v>389841.22763036448</v>
      </c>
      <c r="AD34" s="113">
        <v>385771.07268969185</v>
      </c>
      <c r="AE34" s="113">
        <v>404143.60864828806</v>
      </c>
      <c r="AF34" s="113">
        <v>400585.16127385129</v>
      </c>
      <c r="AG34" s="113">
        <v>398890.74438236974</v>
      </c>
      <c r="AH34" s="113">
        <v>413988.10281049518</v>
      </c>
      <c r="AI34" s="113">
        <v>410283.15876970784</v>
      </c>
      <c r="AJ34" s="113">
        <v>410117.50948612159</v>
      </c>
      <c r="AK34" s="113">
        <v>426102.10610182723</v>
      </c>
      <c r="AL34" s="113">
        <v>435664.51317068847</v>
      </c>
      <c r="AM34" s="113">
        <v>432395.57692680717</v>
      </c>
      <c r="AN34" s="113">
        <v>413454.08264144533</v>
      </c>
      <c r="AO34" s="113">
        <v>422977.41033309174</v>
      </c>
      <c r="AP34" s="113">
        <v>407244.04396450263</v>
      </c>
      <c r="AQ34" s="113">
        <v>412978.48982005415</v>
      </c>
      <c r="AR34" s="113">
        <v>421695.77039134805</v>
      </c>
      <c r="AS34" s="113">
        <v>396574.6021861817</v>
      </c>
      <c r="AT34" s="113">
        <v>396340.49897683068</v>
      </c>
      <c r="AU34" s="113">
        <v>425324.08431137167</v>
      </c>
      <c r="AV34" s="113">
        <v>425040.18813044822</v>
      </c>
      <c r="AW34" s="113">
        <v>436168.65681008913</v>
      </c>
      <c r="AX34" s="113">
        <v>453882.00570619345</v>
      </c>
      <c r="AY34" s="113">
        <v>461388.48690870882</v>
      </c>
      <c r="AZ34" s="113">
        <v>501542.61763481144</v>
      </c>
      <c r="BA34" s="113">
        <v>559752.03046875575</v>
      </c>
      <c r="BB34" s="113">
        <v>547330.53686344204</v>
      </c>
      <c r="BC34" s="113">
        <v>573462.31940656004</v>
      </c>
      <c r="BD34" s="113">
        <v>577817.75560153974</v>
      </c>
      <c r="BE34" s="113">
        <v>577693.52733723586</v>
      </c>
      <c r="BF34" s="113">
        <v>602700.36034769518</v>
      </c>
      <c r="BG34" s="113">
        <v>595222.33034081233</v>
      </c>
      <c r="BH34" s="113">
        <v>612037.10493257991</v>
      </c>
      <c r="BI34" s="113">
        <v>614042.62495861342</v>
      </c>
      <c r="BJ34" s="113">
        <v>632267.49217297602</v>
      </c>
      <c r="BK34" s="113">
        <v>654881.65643706196</v>
      </c>
      <c r="BL34" s="113">
        <v>658001.941409208</v>
      </c>
      <c r="BM34" s="113">
        <v>682983.16742105095</v>
      </c>
      <c r="BN34" s="113">
        <v>683803.92995256011</v>
      </c>
      <c r="BO34" s="113">
        <v>677148.87640293641</v>
      </c>
      <c r="BP34" s="113">
        <v>664200.80395239417</v>
      </c>
      <c r="BQ34" s="113">
        <v>690826.59157313779</v>
      </c>
      <c r="BR34" s="113">
        <v>709447.36786356615</v>
      </c>
      <c r="BS34" s="113">
        <v>769368.85403689311</v>
      </c>
      <c r="BT34" s="113">
        <v>757349.80287816434</v>
      </c>
      <c r="BU34" s="113">
        <v>776877.27553472633</v>
      </c>
      <c r="BV34" s="113">
        <v>752251.40327904979</v>
      </c>
      <c r="BW34" s="113">
        <v>788282.61588917288</v>
      </c>
      <c r="BX34" s="113">
        <v>781427.78311108728</v>
      </c>
      <c r="BY34" s="113">
        <v>810227.68147768115</v>
      </c>
      <c r="BZ34" s="113">
        <v>806800.46198645874</v>
      </c>
    </row>
    <row r="35" spans="1:78" ht="18" customHeight="1">
      <c r="A35" s="111"/>
      <c r="B35" s="111"/>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row>
    <row r="36" spans="1:78" ht="18" customHeight="1">
      <c r="A36" s="109" t="s">
        <v>131</v>
      </c>
      <c r="B36" s="109" t="s">
        <v>107</v>
      </c>
      <c r="C36" s="110">
        <v>10396.875698402895</v>
      </c>
      <c r="D36" s="110">
        <v>10472.513971288818</v>
      </c>
      <c r="E36" s="110">
        <v>9552.8629273608403</v>
      </c>
      <c r="F36" s="110">
        <v>13987.50867411193</v>
      </c>
      <c r="G36" s="110">
        <v>13862.469159942078</v>
      </c>
      <c r="H36" s="110">
        <v>15163.428913594504</v>
      </c>
      <c r="I36" s="110">
        <v>17208.97741461172</v>
      </c>
      <c r="J36" s="110">
        <v>17442.457680679901</v>
      </c>
      <c r="K36" s="110">
        <v>18562.803368544977</v>
      </c>
      <c r="L36" s="110">
        <v>18526.021519396279</v>
      </c>
      <c r="M36" s="110">
        <v>18459.982031542393</v>
      </c>
      <c r="N36" s="110">
        <v>18620.636000181923</v>
      </c>
      <c r="O36" s="110">
        <v>18780.012605387969</v>
      </c>
      <c r="P36" s="110">
        <v>18947.164900141179</v>
      </c>
      <c r="Q36" s="110">
        <v>20515.682745620466</v>
      </c>
      <c r="R36" s="110">
        <v>20569.105568815176</v>
      </c>
      <c r="S36" s="110">
        <v>17096.525482945803</v>
      </c>
      <c r="T36" s="110">
        <v>16124.172714863298</v>
      </c>
      <c r="U36" s="110">
        <v>16212.858535886307</v>
      </c>
      <c r="V36" s="110">
        <v>16100.745294959024</v>
      </c>
      <c r="W36" s="110">
        <v>16874.40861594228</v>
      </c>
      <c r="X36" s="110">
        <v>17056.301030099683</v>
      </c>
      <c r="Y36" s="110">
        <v>17100.396193503762</v>
      </c>
      <c r="Z36" s="110">
        <v>16913.578328091779</v>
      </c>
      <c r="AA36" s="110">
        <v>16903.670228602685</v>
      </c>
      <c r="AB36" s="110">
        <v>16654.533657206321</v>
      </c>
      <c r="AC36" s="110">
        <v>16264.041633131037</v>
      </c>
      <c r="AD36" s="110">
        <v>16408.554026230264</v>
      </c>
      <c r="AE36" s="110">
        <v>16221.468650547791</v>
      </c>
      <c r="AF36" s="110">
        <v>16503.915965674823</v>
      </c>
      <c r="AG36" s="110">
        <v>16455.038241147897</v>
      </c>
      <c r="AH36" s="110">
        <v>16482.822912366399</v>
      </c>
      <c r="AI36" s="110">
        <v>17087.44599870186</v>
      </c>
      <c r="AJ36" s="110">
        <v>17042.038238085748</v>
      </c>
      <c r="AK36" s="110">
        <v>16938.245741903298</v>
      </c>
      <c r="AL36" s="110">
        <v>16800.648193319186</v>
      </c>
      <c r="AM36" s="110">
        <v>16775.783152260639</v>
      </c>
      <c r="AN36" s="110">
        <v>16709.497512591879</v>
      </c>
      <c r="AO36" s="110">
        <v>16647.926400379903</v>
      </c>
      <c r="AP36" s="110">
        <v>16889.070895970464</v>
      </c>
      <c r="AQ36" s="110">
        <v>16894.960055143179</v>
      </c>
      <c r="AR36" s="110">
        <v>17092.399380392508</v>
      </c>
      <c r="AS36" s="110">
        <v>16333.00151408547</v>
      </c>
      <c r="AT36" s="110">
        <v>16570.907792896134</v>
      </c>
      <c r="AU36" s="110">
        <v>16887.17377153182</v>
      </c>
      <c r="AV36" s="110">
        <v>16824.83903409652</v>
      </c>
      <c r="AW36" s="110">
        <v>16122.180782663847</v>
      </c>
      <c r="AX36" s="110">
        <v>16465.319542456728</v>
      </c>
      <c r="AY36" s="110">
        <v>16293.840328382001</v>
      </c>
      <c r="AZ36" s="110">
        <v>15989.194934705469</v>
      </c>
      <c r="BA36" s="110">
        <v>16382.387070333913</v>
      </c>
      <c r="BB36" s="110">
        <v>16734.979646386804</v>
      </c>
      <c r="BC36" s="110">
        <v>16822.79343812299</v>
      </c>
      <c r="BD36" s="110">
        <v>23439.582153499578</v>
      </c>
      <c r="BE36" s="110">
        <v>36823.209871359766</v>
      </c>
      <c r="BF36" s="110">
        <v>37754.398155795294</v>
      </c>
      <c r="BG36" s="110">
        <v>37743.360013145495</v>
      </c>
      <c r="BH36" s="110">
        <v>38207.44928283168</v>
      </c>
      <c r="BI36" s="110">
        <v>37801.550062927716</v>
      </c>
      <c r="BJ36" s="110">
        <v>36848.088104725757</v>
      </c>
      <c r="BK36" s="110">
        <v>37436.068044463027</v>
      </c>
      <c r="BL36" s="110">
        <v>37226.041779024257</v>
      </c>
      <c r="BM36" s="110">
        <v>38162.831890236499</v>
      </c>
      <c r="BN36" s="110">
        <v>39390.002397550881</v>
      </c>
      <c r="BO36" s="110">
        <v>39675.982875539012</v>
      </c>
      <c r="BP36" s="110">
        <v>41027.430518040965</v>
      </c>
      <c r="BQ36" s="110">
        <v>40607.587449188497</v>
      </c>
      <c r="BR36" s="110">
        <v>40420.947082373707</v>
      </c>
      <c r="BS36" s="110">
        <v>41216.48397847118</v>
      </c>
      <c r="BT36" s="110">
        <v>40953.814812210498</v>
      </c>
      <c r="BU36" s="110">
        <v>40896.278419401002</v>
      </c>
      <c r="BV36" s="110">
        <v>40576.102289825845</v>
      </c>
      <c r="BW36" s="110">
        <v>40385.640710975087</v>
      </c>
      <c r="BX36" s="110">
        <v>40515.240676402704</v>
      </c>
      <c r="BY36" s="110">
        <v>40209.849342951959</v>
      </c>
      <c r="BZ36" s="110">
        <v>40296.336770378672</v>
      </c>
    </row>
    <row r="37" spans="1:78" ht="18" customHeight="1">
      <c r="A37" s="111"/>
      <c r="B37" s="111"/>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row>
    <row r="38" spans="1:78" ht="18" customHeight="1">
      <c r="A38" s="109" t="s">
        <v>132</v>
      </c>
      <c r="B38" s="109" t="s">
        <v>109</v>
      </c>
      <c r="C38" s="110">
        <v>145423.68581630205</v>
      </c>
      <c r="D38" s="110">
        <v>147135.84373923199</v>
      </c>
      <c r="E38" s="110">
        <v>145783.96419345352</v>
      </c>
      <c r="F38" s="110">
        <v>146965.49442527004</v>
      </c>
      <c r="G38" s="110">
        <v>141207.52759389891</v>
      </c>
      <c r="H38" s="110">
        <v>148947.94684390596</v>
      </c>
      <c r="I38" s="110">
        <v>142742.84595067851</v>
      </c>
      <c r="J38" s="110">
        <v>137237.34276525557</v>
      </c>
      <c r="K38" s="110">
        <v>157788.62189630701</v>
      </c>
      <c r="L38" s="110">
        <v>154606.88964647276</v>
      </c>
      <c r="M38" s="110">
        <v>158196.34249646362</v>
      </c>
      <c r="N38" s="110">
        <v>160953.38993339837</v>
      </c>
      <c r="O38" s="110">
        <v>153547.61588920112</v>
      </c>
      <c r="P38" s="110">
        <v>156303.84566719126</v>
      </c>
      <c r="Q38" s="110">
        <v>154646.59245208112</v>
      </c>
      <c r="R38" s="110">
        <v>155436.281625095</v>
      </c>
      <c r="S38" s="110">
        <v>144189.10854255137</v>
      </c>
      <c r="T38" s="110">
        <v>161144.52796024826</v>
      </c>
      <c r="U38" s="110">
        <v>186203.96753851173</v>
      </c>
      <c r="V38" s="110">
        <v>180165.10741298783</v>
      </c>
      <c r="W38" s="110">
        <v>183191.42879328228</v>
      </c>
      <c r="X38" s="110">
        <v>177878.97699377962</v>
      </c>
      <c r="Y38" s="110">
        <v>173952.92162323924</v>
      </c>
      <c r="Z38" s="110">
        <v>160235.36385933115</v>
      </c>
      <c r="AA38" s="110">
        <v>152000.76066651769</v>
      </c>
      <c r="AB38" s="110">
        <v>146336.15807760006</v>
      </c>
      <c r="AC38" s="110">
        <v>145186.7076951722</v>
      </c>
      <c r="AD38" s="110">
        <v>153110.0028246585</v>
      </c>
      <c r="AE38" s="110">
        <v>160781.09933319647</v>
      </c>
      <c r="AF38" s="110">
        <v>158446.09686026847</v>
      </c>
      <c r="AG38" s="110">
        <v>151846.67579580005</v>
      </c>
      <c r="AH38" s="110">
        <v>142481.88693176981</v>
      </c>
      <c r="AI38" s="110">
        <v>158572.49704844534</v>
      </c>
      <c r="AJ38" s="110">
        <v>154810.04393519918</v>
      </c>
      <c r="AK38" s="110">
        <v>164318.64138579319</v>
      </c>
      <c r="AL38" s="110">
        <v>126298.52992580699</v>
      </c>
      <c r="AM38" s="110">
        <v>140784.8683883005</v>
      </c>
      <c r="AN38" s="110">
        <v>131979.1650284447</v>
      </c>
      <c r="AO38" s="110">
        <v>157800.18155821654</v>
      </c>
      <c r="AP38" s="110">
        <v>158511.45153968729</v>
      </c>
      <c r="AQ38" s="110">
        <v>156191.87048935308</v>
      </c>
      <c r="AR38" s="110">
        <v>152309.99060571479</v>
      </c>
      <c r="AS38" s="110">
        <v>149450.313604439</v>
      </c>
      <c r="AT38" s="110">
        <v>151270.39603843601</v>
      </c>
      <c r="AU38" s="110">
        <v>178283.08448790194</v>
      </c>
      <c r="AV38" s="110">
        <v>183973.70919130163</v>
      </c>
      <c r="AW38" s="110">
        <v>214215.00589893537</v>
      </c>
      <c r="AX38" s="110">
        <v>228009.71418901722</v>
      </c>
      <c r="AY38" s="110">
        <v>239185.08566023377</v>
      </c>
      <c r="AZ38" s="110">
        <v>237855.37073261171</v>
      </c>
      <c r="BA38" s="110">
        <v>222581.51368359485</v>
      </c>
      <c r="BB38" s="110">
        <v>245464.01150159616</v>
      </c>
      <c r="BC38" s="110">
        <v>224315.16065220232</v>
      </c>
      <c r="BD38" s="110">
        <v>210686.78033988227</v>
      </c>
      <c r="BE38" s="110">
        <v>213390.54183433601</v>
      </c>
      <c r="BF38" s="110">
        <v>206122.59330869073</v>
      </c>
      <c r="BG38" s="110">
        <v>198664.6373982229</v>
      </c>
      <c r="BH38" s="110">
        <v>197121.25591600753</v>
      </c>
      <c r="BI38" s="110">
        <v>205799.04020001215</v>
      </c>
      <c r="BJ38" s="110">
        <v>175128.43742344595</v>
      </c>
      <c r="BK38" s="110">
        <v>193117.13712330544</v>
      </c>
      <c r="BL38" s="110">
        <v>186375.92401646893</v>
      </c>
      <c r="BM38" s="110">
        <v>181475.92307925163</v>
      </c>
      <c r="BN38" s="110">
        <v>160327.64014420428</v>
      </c>
      <c r="BO38" s="110">
        <v>161762.70070316413</v>
      </c>
      <c r="BP38" s="110">
        <v>185672.27054910405</v>
      </c>
      <c r="BQ38" s="110">
        <v>185386.02023085169</v>
      </c>
      <c r="BR38" s="110">
        <v>186547.55035886858</v>
      </c>
      <c r="BS38" s="110">
        <v>191250.60280507151</v>
      </c>
      <c r="BT38" s="110">
        <v>170259.7223037986</v>
      </c>
      <c r="BU38" s="110">
        <v>182107.63737421014</v>
      </c>
      <c r="BV38" s="110">
        <v>172420.22754543682</v>
      </c>
      <c r="BW38" s="110">
        <v>194038.54467027143</v>
      </c>
      <c r="BX38" s="110">
        <v>210167.51957855595</v>
      </c>
      <c r="BY38" s="110">
        <v>200183.37115811819</v>
      </c>
      <c r="BZ38" s="110">
        <v>205944.82934504995</v>
      </c>
    </row>
    <row r="39" spans="1:78" ht="18" customHeight="1">
      <c r="A39" s="111"/>
      <c r="B39" s="126"/>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row>
    <row r="40" spans="1:78" ht="18" customHeight="1">
      <c r="A40" s="109" t="s">
        <v>133</v>
      </c>
      <c r="B40" s="109" t="s">
        <v>113</v>
      </c>
      <c r="C40" s="110">
        <v>0</v>
      </c>
      <c r="D40" s="110">
        <v>0</v>
      </c>
      <c r="E40" s="110">
        <v>0</v>
      </c>
      <c r="F40" s="110">
        <v>0</v>
      </c>
      <c r="G40" s="110">
        <v>0</v>
      </c>
      <c r="H40" s="110">
        <v>0</v>
      </c>
      <c r="I40" s="110">
        <v>0</v>
      </c>
      <c r="J40" s="110">
        <v>0</v>
      </c>
      <c r="K40" s="110">
        <v>0</v>
      </c>
      <c r="L40" s="110">
        <v>0</v>
      </c>
      <c r="M40" s="110">
        <v>0</v>
      </c>
      <c r="N40" s="110">
        <v>0</v>
      </c>
      <c r="O40" s="110">
        <v>0</v>
      </c>
      <c r="P40" s="110">
        <v>0</v>
      </c>
      <c r="Q40" s="110">
        <v>0</v>
      </c>
      <c r="R40" s="110">
        <v>0</v>
      </c>
      <c r="S40" s="110">
        <v>0</v>
      </c>
      <c r="T40" s="110">
        <v>0</v>
      </c>
      <c r="U40" s="110">
        <v>0</v>
      </c>
      <c r="V40" s="110">
        <v>0</v>
      </c>
      <c r="W40" s="110">
        <v>0</v>
      </c>
      <c r="X40" s="110">
        <v>0</v>
      </c>
      <c r="Y40" s="110">
        <v>0</v>
      </c>
      <c r="Z40" s="110">
        <v>0</v>
      </c>
      <c r="AA40" s="110">
        <v>0</v>
      </c>
      <c r="AB40" s="110">
        <v>0</v>
      </c>
      <c r="AC40" s="110">
        <v>0</v>
      </c>
      <c r="AD40" s="110">
        <v>0</v>
      </c>
      <c r="AE40" s="110">
        <v>0</v>
      </c>
      <c r="AF40" s="110">
        <v>0</v>
      </c>
      <c r="AG40" s="110">
        <v>0</v>
      </c>
      <c r="AH40" s="110">
        <v>0</v>
      </c>
      <c r="AI40" s="110">
        <v>0</v>
      </c>
      <c r="AJ40" s="110">
        <v>0</v>
      </c>
      <c r="AK40" s="110">
        <v>0</v>
      </c>
      <c r="AL40" s="110">
        <v>0</v>
      </c>
      <c r="AM40" s="110">
        <v>0</v>
      </c>
      <c r="AN40" s="110">
        <v>0</v>
      </c>
      <c r="AO40" s="110">
        <v>0</v>
      </c>
      <c r="AP40" s="110">
        <v>0</v>
      </c>
      <c r="AQ40" s="110">
        <v>0</v>
      </c>
      <c r="AR40" s="110">
        <v>0</v>
      </c>
      <c r="AS40" s="110">
        <v>0</v>
      </c>
      <c r="AT40" s="110">
        <v>0</v>
      </c>
      <c r="AU40" s="110">
        <v>0</v>
      </c>
      <c r="AV40" s="110">
        <v>0</v>
      </c>
      <c r="AW40" s="110">
        <v>0</v>
      </c>
      <c r="AX40" s="110">
        <v>0</v>
      </c>
      <c r="AY40" s="110">
        <v>0</v>
      </c>
      <c r="AZ40" s="110">
        <v>0</v>
      </c>
      <c r="BA40" s="110">
        <v>0</v>
      </c>
      <c r="BB40" s="110">
        <v>0</v>
      </c>
      <c r="BC40" s="110">
        <v>0</v>
      </c>
      <c r="BD40" s="110">
        <v>0</v>
      </c>
      <c r="BE40" s="110">
        <v>0</v>
      </c>
      <c r="BF40" s="110">
        <v>0</v>
      </c>
      <c r="BG40" s="110">
        <v>0</v>
      </c>
      <c r="BH40" s="110">
        <v>0</v>
      </c>
      <c r="BI40" s="110">
        <v>0</v>
      </c>
      <c r="BJ40" s="110">
        <v>0</v>
      </c>
      <c r="BK40" s="110">
        <v>0</v>
      </c>
      <c r="BL40" s="110">
        <v>0</v>
      </c>
      <c r="BM40" s="110">
        <v>0</v>
      </c>
      <c r="BN40" s="110">
        <v>0</v>
      </c>
      <c r="BO40" s="110">
        <v>0</v>
      </c>
      <c r="BP40" s="110">
        <v>0</v>
      </c>
      <c r="BQ40" s="110">
        <v>0</v>
      </c>
      <c r="BR40" s="110">
        <v>0</v>
      </c>
      <c r="BS40" s="110">
        <v>0</v>
      </c>
      <c r="BT40" s="110">
        <v>0</v>
      </c>
      <c r="BU40" s="110">
        <v>0</v>
      </c>
      <c r="BV40" s="110">
        <v>0</v>
      </c>
      <c r="BW40" s="110">
        <v>0</v>
      </c>
      <c r="BX40" s="110">
        <v>0</v>
      </c>
      <c r="BY40" s="110">
        <v>0</v>
      </c>
      <c r="BZ40" s="110">
        <v>0</v>
      </c>
    </row>
    <row r="41" spans="1:78" ht="18" customHeight="1">
      <c r="A41" s="111"/>
      <c r="B41" s="111"/>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row>
    <row r="42" spans="1:78" ht="18" customHeight="1">
      <c r="A42" s="109" t="s">
        <v>134</v>
      </c>
      <c r="B42" s="109" t="s">
        <v>135</v>
      </c>
      <c r="C42" s="110">
        <v>2220.5587516851147</v>
      </c>
      <c r="D42" s="110">
        <v>2973.7746983604889</v>
      </c>
      <c r="E42" s="110">
        <v>2793.4057543746385</v>
      </c>
      <c r="F42" s="110">
        <v>2837.0982304102877</v>
      </c>
      <c r="G42" s="110">
        <v>2889.4763727661752</v>
      </c>
      <c r="H42" s="110">
        <v>3485.0313894252599</v>
      </c>
      <c r="I42" s="110">
        <v>3357.6639987524809</v>
      </c>
      <c r="J42" s="110">
        <v>3611.6788113440039</v>
      </c>
      <c r="K42" s="110">
        <v>3354.7952141702235</v>
      </c>
      <c r="L42" s="110">
        <v>3600.691496904597</v>
      </c>
      <c r="M42" s="110">
        <v>3299.4268873645624</v>
      </c>
      <c r="N42" s="110">
        <v>4163.4008869055833</v>
      </c>
      <c r="O42" s="110">
        <v>3781.3165850788259</v>
      </c>
      <c r="P42" s="110">
        <v>3338.9534975578613</v>
      </c>
      <c r="Q42" s="110">
        <v>3241.382092907515</v>
      </c>
      <c r="R42" s="110">
        <v>2200.8045698953802</v>
      </c>
      <c r="S42" s="110">
        <v>3011.1787886331404</v>
      </c>
      <c r="T42" s="110">
        <v>5000.7986755779766</v>
      </c>
      <c r="U42" s="110">
        <v>5930.5633522589069</v>
      </c>
      <c r="V42" s="110">
        <v>4586.5524504908981</v>
      </c>
      <c r="W42" s="110">
        <v>3759.541357141497</v>
      </c>
      <c r="X42" s="110">
        <v>4915.516998261668</v>
      </c>
      <c r="Y42" s="110">
        <v>4783.2831960829226</v>
      </c>
      <c r="Z42" s="110">
        <v>4440.7225172802082</v>
      </c>
      <c r="AA42" s="110">
        <v>4091.4658880716315</v>
      </c>
      <c r="AB42" s="110">
        <v>3936.6845371689215</v>
      </c>
      <c r="AC42" s="110">
        <v>4012.1740674445377</v>
      </c>
      <c r="AD42" s="110">
        <v>3200.807848833183</v>
      </c>
      <c r="AE42" s="110">
        <v>3628.0198578387317</v>
      </c>
      <c r="AF42" s="110">
        <v>4769.8301387371348</v>
      </c>
      <c r="AG42" s="110">
        <v>3774.7033963075228</v>
      </c>
      <c r="AH42" s="110">
        <v>3923.5526932379253</v>
      </c>
      <c r="AI42" s="110">
        <v>4393.4741044475459</v>
      </c>
      <c r="AJ42" s="110">
        <v>3543.792363564628</v>
      </c>
      <c r="AK42" s="110">
        <v>3072.4814990240889</v>
      </c>
      <c r="AL42" s="110">
        <v>3123.8123822462603</v>
      </c>
      <c r="AM42" s="110">
        <v>2692.8755983424394</v>
      </c>
      <c r="AN42" s="110">
        <v>3237.8887341761492</v>
      </c>
      <c r="AO42" s="110">
        <v>2872.4858043068275</v>
      </c>
      <c r="AP42" s="110">
        <v>2500.08970185812</v>
      </c>
      <c r="AQ42" s="110">
        <v>3199.9403001592145</v>
      </c>
      <c r="AR42" s="110">
        <v>4010.9542172874922</v>
      </c>
      <c r="AS42" s="110">
        <v>3416.9507981850902</v>
      </c>
      <c r="AT42" s="110">
        <v>3157.441795953906</v>
      </c>
      <c r="AU42" s="110">
        <v>3821.3498732511657</v>
      </c>
      <c r="AV42" s="110">
        <v>3799.3167848861813</v>
      </c>
      <c r="AW42" s="110">
        <v>3753.2383554229409</v>
      </c>
      <c r="AX42" s="110">
        <v>5125.0116633739917</v>
      </c>
      <c r="AY42" s="110">
        <v>3655.6666434611052</v>
      </c>
      <c r="AZ42" s="110">
        <v>3363.807927121898</v>
      </c>
      <c r="BA42" s="110">
        <v>3886.1652890605305</v>
      </c>
      <c r="BB42" s="110">
        <v>4202.7543350338137</v>
      </c>
      <c r="BC42" s="110">
        <v>4441.3530902173843</v>
      </c>
      <c r="BD42" s="110">
        <v>5310.6149930023057</v>
      </c>
      <c r="BE42" s="110">
        <v>5363.3165885835542</v>
      </c>
      <c r="BF42" s="110">
        <v>4242.398508197497</v>
      </c>
      <c r="BG42" s="110">
        <v>6440.7440421278834</v>
      </c>
      <c r="BH42" s="110">
        <v>6860.3260069125017</v>
      </c>
      <c r="BI42" s="110">
        <v>5477.1422909990715</v>
      </c>
      <c r="BJ42" s="110">
        <v>5585.6736631964131</v>
      </c>
      <c r="BK42" s="110">
        <v>7672.1319701108705</v>
      </c>
      <c r="BL42" s="110">
        <v>6946.2742942421219</v>
      </c>
      <c r="BM42" s="110">
        <v>7701.7217925891191</v>
      </c>
      <c r="BN42" s="110">
        <v>8119.4390028914549</v>
      </c>
      <c r="BO42" s="110">
        <v>7363.7899630053253</v>
      </c>
      <c r="BP42" s="110">
        <v>7317.3934232104348</v>
      </c>
      <c r="BQ42" s="110">
        <v>7671.7082153811161</v>
      </c>
      <c r="BR42" s="110">
        <v>7484.9263006946385</v>
      </c>
      <c r="BS42" s="110">
        <v>7662.6055733178346</v>
      </c>
      <c r="BT42" s="110">
        <v>8206.2766694942584</v>
      </c>
      <c r="BU42" s="110">
        <v>8768.8897574481362</v>
      </c>
      <c r="BV42" s="110">
        <v>7523.1097941364324</v>
      </c>
      <c r="BW42" s="110">
        <v>6629.5849523244924</v>
      </c>
      <c r="BX42" s="110">
        <v>6782.6466310668047</v>
      </c>
      <c r="BY42" s="110">
        <v>6499.1807389074474</v>
      </c>
      <c r="BZ42" s="110">
        <v>6761.5655126324837</v>
      </c>
    </row>
    <row r="43" spans="1:78" ht="18" customHeight="1">
      <c r="A43" s="111"/>
      <c r="B43" s="111"/>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row>
    <row r="44" spans="1:78" ht="18" customHeight="1">
      <c r="A44" s="109" t="s">
        <v>136</v>
      </c>
      <c r="B44" s="109" t="s">
        <v>137</v>
      </c>
      <c r="C44" s="110">
        <v>66328.821537924014</v>
      </c>
      <c r="D44" s="110">
        <v>67264.698941036433</v>
      </c>
      <c r="E44" s="110">
        <v>64755.086667264979</v>
      </c>
      <c r="F44" s="110">
        <v>62923.557672523144</v>
      </c>
      <c r="G44" s="110">
        <v>63355.191239765998</v>
      </c>
      <c r="H44" s="110">
        <v>67405.60554257319</v>
      </c>
      <c r="I44" s="110">
        <v>65026.096382233642</v>
      </c>
      <c r="J44" s="110">
        <v>66103.863189825235</v>
      </c>
      <c r="K44" s="110">
        <v>65424.550329402067</v>
      </c>
      <c r="L44" s="110">
        <v>77268.305478600189</v>
      </c>
      <c r="M44" s="110">
        <v>65611.639426381356</v>
      </c>
      <c r="N44" s="110">
        <v>64737.854534373721</v>
      </c>
      <c r="O44" s="110">
        <v>61274.493218562609</v>
      </c>
      <c r="P44" s="110">
        <v>64099.593592532918</v>
      </c>
      <c r="Q44" s="110">
        <v>58262.040548071964</v>
      </c>
      <c r="R44" s="110">
        <v>59948.807033666322</v>
      </c>
      <c r="S44" s="110">
        <v>57218.200418973254</v>
      </c>
      <c r="T44" s="110">
        <v>61943.055441734024</v>
      </c>
      <c r="U44" s="110">
        <v>67156.122843432124</v>
      </c>
      <c r="V44" s="110">
        <v>69036.246855654244</v>
      </c>
      <c r="W44" s="110">
        <v>75106.198086427918</v>
      </c>
      <c r="X44" s="110">
        <v>76164.712908369314</v>
      </c>
      <c r="Y44" s="110">
        <v>80669.469137379987</v>
      </c>
      <c r="Z44" s="110">
        <v>92356.888118761286</v>
      </c>
      <c r="AA44" s="110">
        <v>82547.45327990182</v>
      </c>
      <c r="AB44" s="110">
        <v>92165.092985199881</v>
      </c>
      <c r="AC44" s="110">
        <v>83110.794612301281</v>
      </c>
      <c r="AD44" s="110">
        <v>86241.634504758767</v>
      </c>
      <c r="AE44" s="110">
        <v>88759.370567401085</v>
      </c>
      <c r="AF44" s="110">
        <v>88848.595044027796</v>
      </c>
      <c r="AG44" s="110">
        <v>85930.183663869742</v>
      </c>
      <c r="AH44" s="110">
        <v>90639.014277405557</v>
      </c>
      <c r="AI44" s="110">
        <v>89144.677062141476</v>
      </c>
      <c r="AJ44" s="110">
        <v>85681.718645319299</v>
      </c>
      <c r="AK44" s="110">
        <v>84465.738001051199</v>
      </c>
      <c r="AL44" s="110">
        <v>85601.686334656042</v>
      </c>
      <c r="AM44" s="110">
        <v>86826.185233359167</v>
      </c>
      <c r="AN44" s="110">
        <v>93511.256674497155</v>
      </c>
      <c r="AO44" s="110">
        <v>85904.559103914231</v>
      </c>
      <c r="AP44" s="110">
        <v>92983.862195440801</v>
      </c>
      <c r="AQ44" s="110">
        <v>87810.031936893356</v>
      </c>
      <c r="AR44" s="110">
        <v>89332.134655147878</v>
      </c>
      <c r="AS44" s="110">
        <v>87944.387965471004</v>
      </c>
      <c r="AT44" s="110">
        <v>84880.575576959527</v>
      </c>
      <c r="AU44" s="110">
        <v>81469.222904255032</v>
      </c>
      <c r="AV44" s="110">
        <v>90751.453317141466</v>
      </c>
      <c r="AW44" s="110">
        <v>86687.047040224381</v>
      </c>
      <c r="AX44" s="110">
        <v>96841.958597347082</v>
      </c>
      <c r="AY44" s="110">
        <v>100136.14107766769</v>
      </c>
      <c r="AZ44" s="110">
        <v>99659.471326998493</v>
      </c>
      <c r="BA44" s="110">
        <v>85794.89564792889</v>
      </c>
      <c r="BB44" s="110">
        <v>94935.899545103632</v>
      </c>
      <c r="BC44" s="110">
        <v>157772.65771113578</v>
      </c>
      <c r="BD44" s="110">
        <v>88567.623722361401</v>
      </c>
      <c r="BE44" s="110">
        <v>88133.509246107627</v>
      </c>
      <c r="BF44" s="110">
        <v>91157.07055943567</v>
      </c>
      <c r="BG44" s="110">
        <v>94261.675092384248</v>
      </c>
      <c r="BH44" s="110">
        <v>97092.753975353102</v>
      </c>
      <c r="BI44" s="110">
        <v>109850.6533886785</v>
      </c>
      <c r="BJ44" s="110">
        <v>102689.07691024113</v>
      </c>
      <c r="BK44" s="110">
        <v>110489.27405360795</v>
      </c>
      <c r="BL44" s="110">
        <v>110037.02709432605</v>
      </c>
      <c r="BM44" s="110">
        <v>94304.695777261979</v>
      </c>
      <c r="BN44" s="110">
        <v>96126.691560961262</v>
      </c>
      <c r="BO44" s="110">
        <v>96979.279389422663</v>
      </c>
      <c r="BP44" s="110">
        <v>97556.408222465368</v>
      </c>
      <c r="BQ44" s="110">
        <v>101762.0329831557</v>
      </c>
      <c r="BR44" s="110">
        <v>109655.55497673734</v>
      </c>
      <c r="BS44" s="110">
        <v>113349.8845696291</v>
      </c>
      <c r="BT44" s="110">
        <v>118725.26853690998</v>
      </c>
      <c r="BU44" s="110">
        <v>116844.76853409536</v>
      </c>
      <c r="BV44" s="110">
        <v>131752.52405006558</v>
      </c>
      <c r="BW44" s="110">
        <v>132301.66558146503</v>
      </c>
      <c r="BX44" s="110">
        <v>136267.98945033847</v>
      </c>
      <c r="BY44" s="110">
        <v>119117.51865903582</v>
      </c>
      <c r="BZ44" s="110">
        <v>116512.80950548676</v>
      </c>
    </row>
    <row r="45" spans="1:78" ht="18" customHeight="1">
      <c r="A45" s="111"/>
      <c r="B45" s="111"/>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row>
    <row r="46" spans="1:78" ht="18" customHeight="1">
      <c r="A46" s="109" t="s">
        <v>138</v>
      </c>
      <c r="B46" s="109" t="s">
        <v>111</v>
      </c>
      <c r="C46" s="110">
        <v>167324.31030922924</v>
      </c>
      <c r="D46" s="110">
        <v>169586.53448306781</v>
      </c>
      <c r="E46" s="110">
        <v>162994.89620373666</v>
      </c>
      <c r="F46" s="110">
        <v>165396.57754990438</v>
      </c>
      <c r="G46" s="110">
        <v>167062.52112577407</v>
      </c>
      <c r="H46" s="110">
        <v>170453.73437754804</v>
      </c>
      <c r="I46" s="110">
        <v>173070.57035658811</v>
      </c>
      <c r="J46" s="110">
        <v>176173.38007013311</v>
      </c>
      <c r="K46" s="110">
        <v>176143.89081657637</v>
      </c>
      <c r="L46" s="110">
        <v>176379.70644823366</v>
      </c>
      <c r="M46" s="110">
        <v>179267.32127196083</v>
      </c>
      <c r="N46" s="110">
        <v>177703.79240462868</v>
      </c>
      <c r="O46" s="110">
        <v>178079.29192619724</v>
      </c>
      <c r="P46" s="110">
        <v>180582.66076034721</v>
      </c>
      <c r="Q46" s="110">
        <v>180486.29176595857</v>
      </c>
      <c r="R46" s="110">
        <v>182504.67927104991</v>
      </c>
      <c r="S46" s="110">
        <v>183476.6182854842</v>
      </c>
      <c r="T46" s="110">
        <v>186135.46794489713</v>
      </c>
      <c r="U46" s="110">
        <v>188245.93397633953</v>
      </c>
      <c r="V46" s="110">
        <v>189886.06197661802</v>
      </c>
      <c r="W46" s="110">
        <v>191554.79772493438</v>
      </c>
      <c r="X46" s="110">
        <v>187498.31196324585</v>
      </c>
      <c r="Y46" s="110">
        <v>188028.0524869638</v>
      </c>
      <c r="Z46" s="110">
        <v>187998.80819628993</v>
      </c>
      <c r="AA46" s="110">
        <v>188969.17797663747</v>
      </c>
      <c r="AB46" s="110">
        <v>188602.18806216668</v>
      </c>
      <c r="AC46" s="110">
        <v>188961.64214851728</v>
      </c>
      <c r="AD46" s="110">
        <v>189136.22661046914</v>
      </c>
      <c r="AE46" s="110">
        <v>190589.33038866497</v>
      </c>
      <c r="AF46" s="110">
        <v>192151.87677124201</v>
      </c>
      <c r="AG46" s="110">
        <v>194537.47853844825</v>
      </c>
      <c r="AH46" s="110">
        <v>196396.92129558168</v>
      </c>
      <c r="AI46" s="110">
        <v>200338.45522935895</v>
      </c>
      <c r="AJ46" s="110">
        <v>202707.96154631561</v>
      </c>
      <c r="AK46" s="110">
        <v>206001.08062238412</v>
      </c>
      <c r="AL46" s="110">
        <v>205013.75889144393</v>
      </c>
      <c r="AM46" s="110">
        <v>203419.46734179233</v>
      </c>
      <c r="AN46" s="110">
        <v>206090.86694608716</v>
      </c>
      <c r="AO46" s="110">
        <v>208554.31394369958</v>
      </c>
      <c r="AP46" s="110">
        <v>208530.63916070265</v>
      </c>
      <c r="AQ46" s="110">
        <v>211492.0525557861</v>
      </c>
      <c r="AR46" s="110">
        <v>214541.76379354639</v>
      </c>
      <c r="AS46" s="110">
        <v>212925.18207891498</v>
      </c>
      <c r="AT46" s="110">
        <v>216509.931493674</v>
      </c>
      <c r="AU46" s="110">
        <v>216974.43328810495</v>
      </c>
      <c r="AV46" s="110">
        <v>217197.73186143575</v>
      </c>
      <c r="AW46" s="110">
        <v>218396.65695276385</v>
      </c>
      <c r="AX46" s="110">
        <v>218361.81294004302</v>
      </c>
      <c r="AY46" s="110">
        <v>218177.45327966916</v>
      </c>
      <c r="AZ46" s="110">
        <v>221294.50811962</v>
      </c>
      <c r="BA46" s="110">
        <v>221893.50421488847</v>
      </c>
      <c r="BB46" s="110">
        <v>227633.72265223393</v>
      </c>
      <c r="BC46" s="110">
        <v>234395.54441378493</v>
      </c>
      <c r="BD46" s="110">
        <v>238398.25862347466</v>
      </c>
      <c r="BE46" s="110">
        <v>240862.54694578945</v>
      </c>
      <c r="BF46" s="110">
        <v>242388.31601610981</v>
      </c>
      <c r="BG46" s="110">
        <v>243750.64332837999</v>
      </c>
      <c r="BH46" s="110">
        <v>249015.66954408636</v>
      </c>
      <c r="BI46" s="110">
        <v>248284.15536737899</v>
      </c>
      <c r="BJ46" s="110">
        <v>247560.38638895145</v>
      </c>
      <c r="BK46" s="110">
        <v>250956.9287065994</v>
      </c>
      <c r="BL46" s="110">
        <v>254926.88562139592</v>
      </c>
      <c r="BM46" s="110">
        <v>255918.66453391078</v>
      </c>
      <c r="BN46" s="110">
        <v>260326.59960328508</v>
      </c>
      <c r="BO46" s="110">
        <v>267112.64808662806</v>
      </c>
      <c r="BP46" s="110">
        <v>271343.41933504859</v>
      </c>
      <c r="BQ46" s="110">
        <v>269466.88125706965</v>
      </c>
      <c r="BR46" s="110">
        <v>272601.41777603555</v>
      </c>
      <c r="BS46" s="110">
        <v>277689.62357287103</v>
      </c>
      <c r="BT46" s="110">
        <v>279130.19174790598</v>
      </c>
      <c r="BU46" s="110">
        <v>283904.15725945617</v>
      </c>
      <c r="BV46" s="110">
        <v>276844.17446632928</v>
      </c>
      <c r="BW46" s="110">
        <v>279492.47585154534</v>
      </c>
      <c r="BX46" s="110">
        <v>284881.63895968912</v>
      </c>
      <c r="BY46" s="110">
        <v>289694.98072667018</v>
      </c>
      <c r="BZ46" s="110">
        <v>293935.72684492299</v>
      </c>
    </row>
    <row r="47" spans="1:78" ht="16.8">
      <c r="A47" s="111"/>
      <c r="B47" s="111"/>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row>
    <row r="48" spans="1:78" ht="16.8">
      <c r="A48" s="109"/>
      <c r="B48" s="109" t="s">
        <v>62</v>
      </c>
      <c r="C48" s="110">
        <v>1442854.7873532013</v>
      </c>
      <c r="D48" s="110">
        <v>1431004.0784307574</v>
      </c>
      <c r="E48" s="110">
        <v>1426987.6991797793</v>
      </c>
      <c r="F48" s="110">
        <v>1425209.1189981895</v>
      </c>
      <c r="G48" s="110">
        <v>1488939.5327645554</v>
      </c>
      <c r="H48" s="110">
        <v>1461968.1325112148</v>
      </c>
      <c r="I48" s="110">
        <v>1484035.0126414124</v>
      </c>
      <c r="J48" s="110">
        <v>1471221.2085063227</v>
      </c>
      <c r="K48" s="110">
        <v>1496168.5232964717</v>
      </c>
      <c r="L48" s="110">
        <v>1538888.0175060567</v>
      </c>
      <c r="M48" s="110">
        <v>1512886.0680474716</v>
      </c>
      <c r="N48" s="110">
        <v>1526308.5790609831</v>
      </c>
      <c r="O48" s="110">
        <v>1560046.1357815252</v>
      </c>
      <c r="P48" s="110">
        <v>1632155.9296344912</v>
      </c>
      <c r="Q48" s="110">
        <v>1609856.0074068117</v>
      </c>
      <c r="R48" s="110">
        <v>1628752.1161587897</v>
      </c>
      <c r="S48" s="110">
        <v>1635742.93366608</v>
      </c>
      <c r="T48" s="110">
        <v>1672833.5335122608</v>
      </c>
      <c r="U48" s="110">
        <v>1711486.2835230052</v>
      </c>
      <c r="V48" s="110">
        <v>1716554.2107688864</v>
      </c>
      <c r="W48" s="110">
        <v>1752563.5036218658</v>
      </c>
      <c r="X48" s="110">
        <v>1716425.5431310988</v>
      </c>
      <c r="Y48" s="110">
        <v>1806944.4742650189</v>
      </c>
      <c r="Z48" s="110">
        <v>1798130.6869903747</v>
      </c>
      <c r="AA48" s="110">
        <v>1728879.5621765761</v>
      </c>
      <c r="AB48" s="110">
        <v>1775492.0938700542</v>
      </c>
      <c r="AC48" s="110">
        <v>1777775.4618145225</v>
      </c>
      <c r="AD48" s="110">
        <v>1840980.9713685343</v>
      </c>
      <c r="AE48" s="110">
        <v>1879557.5931145863</v>
      </c>
      <c r="AF48" s="110">
        <v>1906303.6215457108</v>
      </c>
      <c r="AG48" s="110">
        <v>1866061.3392797611</v>
      </c>
      <c r="AH48" s="110">
        <v>1941191.2782894478</v>
      </c>
      <c r="AI48" s="110">
        <v>1977329.0500506256</v>
      </c>
      <c r="AJ48" s="110">
        <v>1964112.9931089722</v>
      </c>
      <c r="AK48" s="110">
        <v>2022741.7910805962</v>
      </c>
      <c r="AL48" s="110">
        <v>2016829.3750793759</v>
      </c>
      <c r="AM48" s="110">
        <v>2034543.6660322875</v>
      </c>
      <c r="AN48" s="110">
        <v>2015640.6357800597</v>
      </c>
      <c r="AO48" s="110">
        <v>2088011.2120157809</v>
      </c>
      <c r="AP48" s="110">
        <v>2037627.8973447762</v>
      </c>
      <c r="AQ48" s="110">
        <v>2089515.1811317343</v>
      </c>
      <c r="AR48" s="110">
        <v>2123539.0159884193</v>
      </c>
      <c r="AS48" s="110">
        <v>2096703.0039129376</v>
      </c>
      <c r="AT48" s="110">
        <v>2077566.6416509913</v>
      </c>
      <c r="AU48" s="110">
        <v>2127649.2043202296</v>
      </c>
      <c r="AV48" s="110">
        <v>2145534.1895902301</v>
      </c>
      <c r="AW48" s="110">
        <v>2185814.0149965528</v>
      </c>
      <c r="AX48" s="110">
        <v>2243315.7739306735</v>
      </c>
      <c r="AY48" s="110">
        <v>2244942.6347060259</v>
      </c>
      <c r="AZ48" s="110">
        <v>2301604.829637629</v>
      </c>
      <c r="BA48" s="110">
        <v>2258087.7510249973</v>
      </c>
      <c r="BB48" s="110">
        <v>2341239.2328687389</v>
      </c>
      <c r="BC48" s="110">
        <v>2440375.6911824644</v>
      </c>
      <c r="BD48" s="110">
        <v>2317533.0302749574</v>
      </c>
      <c r="BE48" s="110">
        <v>2344885.1516313143</v>
      </c>
      <c r="BF48" s="110">
        <v>2338862.8453901275</v>
      </c>
      <c r="BG48" s="110">
        <v>2326526.6221825057</v>
      </c>
      <c r="BH48" s="110">
        <v>2409789.3261636714</v>
      </c>
      <c r="BI48" s="110">
        <v>2351775.939683347</v>
      </c>
      <c r="BJ48" s="110">
        <v>2321806.6167194294</v>
      </c>
      <c r="BK48" s="110">
        <v>2343926.4189608013</v>
      </c>
      <c r="BL48" s="110">
        <v>2360725.8561455333</v>
      </c>
      <c r="BM48" s="110">
        <v>2375206.1280629635</v>
      </c>
      <c r="BN48" s="110">
        <v>2385348.6239976757</v>
      </c>
      <c r="BO48" s="110">
        <v>2442776.276750803</v>
      </c>
      <c r="BP48" s="110">
        <v>2503994.6414646385</v>
      </c>
      <c r="BQ48" s="110">
        <v>2460594.258068481</v>
      </c>
      <c r="BR48" s="110">
        <v>2501611.3154246355</v>
      </c>
      <c r="BS48" s="110">
        <v>2633236.7511843839</v>
      </c>
      <c r="BT48" s="110">
        <v>2589465.2463204879</v>
      </c>
      <c r="BU48" s="110">
        <v>2613914.5503685279</v>
      </c>
      <c r="BV48" s="110">
        <v>2578182.6627648007</v>
      </c>
      <c r="BW48" s="110">
        <v>2663255.66735401</v>
      </c>
      <c r="BX48" s="110">
        <v>2711747.9165950394</v>
      </c>
      <c r="BY48" s="110">
        <v>2736975.1776551255</v>
      </c>
      <c r="BZ48" s="110">
        <v>2738613.0661123721</v>
      </c>
    </row>
    <row r="49" spans="1:78" ht="17.399999999999999" thickBot="1">
      <c r="A49" s="127"/>
      <c r="B49" s="127"/>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row>
    <row r="50" spans="1:78" s="130" customFormat="1" ht="18.899999999999999" customHeight="1" thickTop="1">
      <c r="A50" s="129" t="s">
        <v>139</v>
      </c>
    </row>
    <row r="51" spans="1:78" s="130" customFormat="1" ht="18.899999999999999" customHeight="1">
      <c r="A51" s="129" t="s">
        <v>140</v>
      </c>
    </row>
    <row r="52" spans="1:78" s="129" customFormat="1" ht="18.899999999999999" customHeight="1">
      <c r="A52" s="131" t="s">
        <v>141</v>
      </c>
    </row>
    <row r="53" spans="1:78" s="130" customFormat="1" ht="20.25" customHeight="1">
      <c r="A53" s="3069" t="s">
        <v>142</v>
      </c>
      <c r="B53" s="3069"/>
      <c r="C53" s="3069"/>
      <c r="D53" s="3069"/>
      <c r="E53" s="3069"/>
      <c r="F53" s="3069"/>
      <c r="G53" s="3069"/>
      <c r="H53" s="3069"/>
      <c r="I53" s="3069"/>
      <c r="J53" s="3069"/>
      <c r="K53" s="3069"/>
      <c r="L53" s="3069"/>
      <c r="M53" s="3069"/>
      <c r="N53" s="3069"/>
      <c r="O53" s="3069"/>
      <c r="P53" s="3069"/>
      <c r="Q53" s="3069"/>
      <c r="R53" s="3069"/>
      <c r="S53" s="3069"/>
      <c r="T53" s="3069"/>
      <c r="U53" s="3069"/>
      <c r="V53" s="3069"/>
      <c r="W53" s="3069"/>
      <c r="X53" s="3069"/>
      <c r="Y53" s="3069"/>
      <c r="Z53" s="3069"/>
      <c r="AA53" s="3069"/>
      <c r="AB53" s="3069"/>
      <c r="AC53" s="3069"/>
      <c r="AD53" s="3069"/>
      <c r="AE53" s="3069"/>
      <c r="AF53" s="3069"/>
      <c r="AG53" s="3069"/>
      <c r="AH53" s="3069"/>
      <c r="AI53" s="3069"/>
      <c r="AJ53" s="3069"/>
      <c r="AK53" s="3069"/>
      <c r="AL53" s="3069"/>
      <c r="AM53" s="3069"/>
      <c r="AN53" s="3069"/>
      <c r="AO53" s="3069"/>
      <c r="AP53" s="3069"/>
      <c r="AQ53" s="3069"/>
      <c r="AR53" s="3069"/>
      <c r="AS53" s="3069"/>
      <c r="AT53" s="3069"/>
      <c r="AU53" s="3069"/>
      <c r="AV53" s="3069"/>
      <c r="AW53" s="3069"/>
      <c r="AX53" s="3069"/>
      <c r="AY53" s="3069"/>
      <c r="AZ53" s="3069"/>
      <c r="BA53" s="3069"/>
      <c r="BB53" s="3069"/>
      <c r="BC53" s="3069"/>
      <c r="BD53" s="3069"/>
      <c r="BE53" s="3069"/>
      <c r="BF53" s="3069"/>
      <c r="BG53" s="3069"/>
      <c r="BH53" s="3069"/>
      <c r="BI53" s="3069"/>
      <c r="BJ53" s="3069"/>
      <c r="BK53" s="3069"/>
      <c r="BL53" s="3069"/>
      <c r="BM53" s="3069"/>
      <c r="BN53" s="3069"/>
      <c r="BO53" s="3069"/>
      <c r="BP53" s="141"/>
      <c r="BQ53" s="141"/>
      <c r="BR53" s="141"/>
      <c r="BS53" s="141"/>
      <c r="BT53" s="141"/>
      <c r="BU53" s="141"/>
      <c r="BV53" s="141"/>
      <c r="BW53" s="141"/>
      <c r="BX53" s="141"/>
      <c r="BY53" s="141"/>
      <c r="BZ53" s="141"/>
    </row>
    <row r="54" spans="1:78" s="142" customFormat="1" ht="46.5" customHeight="1">
      <c r="A54" s="3069" t="s">
        <v>143</v>
      </c>
      <c r="B54" s="3069"/>
      <c r="C54" s="3069"/>
      <c r="D54" s="3069"/>
      <c r="E54" s="3069"/>
      <c r="F54" s="3069"/>
      <c r="G54" s="3069"/>
      <c r="H54" s="3069"/>
      <c r="I54" s="3069"/>
      <c r="J54" s="3069"/>
      <c r="K54" s="3069"/>
      <c r="L54" s="3069"/>
      <c r="M54" s="3069"/>
      <c r="N54" s="3069"/>
      <c r="O54" s="3069"/>
      <c r="P54" s="3069"/>
      <c r="Q54" s="3069"/>
      <c r="R54" s="3069"/>
      <c r="S54" s="3069"/>
      <c r="T54" s="3069"/>
      <c r="U54" s="3069"/>
      <c r="V54" s="3069"/>
      <c r="W54" s="3069"/>
      <c r="X54" s="3069"/>
      <c r="Y54" s="3069"/>
      <c r="Z54" s="3069"/>
      <c r="AA54" s="3069"/>
      <c r="AB54" s="3069"/>
      <c r="AC54" s="3069"/>
      <c r="AD54" s="3069"/>
      <c r="AE54" s="3069"/>
      <c r="AF54" s="3069"/>
      <c r="AG54" s="3069"/>
      <c r="AH54" s="3069"/>
      <c r="AI54" s="3069"/>
      <c r="AJ54" s="3069"/>
      <c r="AK54" s="3069"/>
      <c r="AL54" s="3069"/>
      <c r="AM54" s="3069"/>
      <c r="AN54" s="3069"/>
      <c r="AO54" s="3069"/>
      <c r="AP54" s="3069"/>
      <c r="AQ54" s="3069"/>
      <c r="AR54" s="3069"/>
      <c r="AS54" s="3069"/>
      <c r="AT54" s="3069"/>
      <c r="AU54" s="3069"/>
      <c r="AV54" s="3069"/>
      <c r="AW54" s="3069"/>
      <c r="AX54" s="3069"/>
      <c r="AY54" s="3069"/>
      <c r="AZ54" s="3069"/>
      <c r="BA54" s="3069"/>
      <c r="BB54" s="3069"/>
      <c r="BC54" s="3069"/>
      <c r="BD54" s="3069"/>
      <c r="BE54" s="3069"/>
      <c r="BF54" s="3069"/>
      <c r="BG54" s="3069"/>
      <c r="BH54" s="3069"/>
      <c r="BI54" s="3069"/>
      <c r="BJ54" s="3069"/>
      <c r="BK54" s="3069"/>
      <c r="BL54" s="3069"/>
      <c r="BM54" s="3069"/>
      <c r="BN54" s="141"/>
      <c r="BO54" s="141"/>
      <c r="BP54" s="141"/>
      <c r="BQ54" s="141"/>
      <c r="BR54" s="141"/>
      <c r="BS54" s="141"/>
      <c r="BT54" s="141"/>
      <c r="BU54" s="141"/>
      <c r="BV54" s="141"/>
      <c r="BW54" s="141"/>
      <c r="BX54" s="141"/>
      <c r="BY54" s="141"/>
      <c r="BZ54" s="141"/>
    </row>
    <row r="55" spans="1:78" s="130" customFormat="1" ht="20.25" customHeight="1">
      <c r="A55" s="129" t="s">
        <v>144</v>
      </c>
    </row>
    <row r="56" spans="1:78" s="130" customFormat="1" ht="20.25" customHeight="1">
      <c r="A56" s="129"/>
    </row>
    <row r="57" spans="1:78" s="134" customFormat="1" ht="18.899999999999999" customHeight="1">
      <c r="A57" s="133" t="s">
        <v>145</v>
      </c>
    </row>
    <row r="58" spans="1:78" ht="15" customHeight="1">
      <c r="A58" s="130"/>
    </row>
    <row r="59" spans="1:78">
      <c r="A59" s="130"/>
    </row>
    <row r="60" spans="1:78">
      <c r="B60" s="135" t="s">
        <v>42</v>
      </c>
    </row>
  </sheetData>
  <mergeCells count="2">
    <mergeCell ref="A53:BO53"/>
    <mergeCell ref="A54:BM54"/>
  </mergeCells>
  <hyperlinks>
    <hyperlink ref="A52" r:id="rId1" display="https://www.bom.mu/publications-statistics/statistics/monthly-statistical-bulletin/monthly-statistical-bulletin-february-2021" xr:uid="{00000000-0004-0000-0B00-000000000000}"/>
  </hyperlinks>
  <pageMargins left="0.75" right="0.75" top="0.75" bottom="0.75" header="0.3" footer="0"/>
  <pageSetup paperSize="9" scale="46" orientation="landscape"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Z60"/>
  <sheetViews>
    <sheetView zoomScale="85" zoomScaleNormal="85" zoomScaleSheetLayoutView="84" workbookViewId="0">
      <pane xSplit="6" ySplit="3" topLeftCell="BN4" activePane="bottomRight" state="frozen"/>
      <selection activeCell="P6" sqref="P6"/>
      <selection pane="topRight" activeCell="P6" sqref="P6"/>
      <selection pane="bottomLeft" activeCell="P6" sqref="P6"/>
      <selection pane="bottomRight" activeCell="P6" sqref="P6"/>
    </sheetView>
  </sheetViews>
  <sheetFormatPr defaultColWidth="9.109375" defaultRowHeight="15" customHeight="1"/>
  <cols>
    <col min="1" max="1" width="63" style="154" customWidth="1"/>
    <col min="2" max="64" width="12.6640625" style="154" hidden="1" customWidth="1"/>
    <col min="65" max="65" width="12.33203125" style="154" customWidth="1"/>
    <col min="66" max="77" width="12.6640625" style="154" customWidth="1"/>
    <col min="78" max="16384" width="9.109375" style="154"/>
  </cols>
  <sheetData>
    <row r="1" spans="1:78" s="144" customFormat="1" ht="24.75" customHeight="1">
      <c r="A1" s="143" t="s">
        <v>161</v>
      </c>
    </row>
    <row r="2" spans="1:78" s="144" customFormat="1" ht="16.5" customHeight="1" thickBot="1">
      <c r="A2" s="143"/>
      <c r="R2" s="145"/>
      <c r="W2" s="145"/>
      <c r="AD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6"/>
      <c r="BT2" s="146"/>
      <c r="BW2" s="146"/>
      <c r="BY2" s="146" t="s">
        <v>70</v>
      </c>
    </row>
    <row r="3" spans="1:78" s="151" customFormat="1" ht="26.25" customHeight="1" thickTop="1" thickBot="1">
      <c r="A3" s="147"/>
      <c r="B3" s="148">
        <v>43374</v>
      </c>
      <c r="C3" s="148">
        <v>43405</v>
      </c>
      <c r="D3" s="148">
        <v>43435</v>
      </c>
      <c r="E3" s="148">
        <v>43466</v>
      </c>
      <c r="F3" s="148">
        <v>43497</v>
      </c>
      <c r="G3" s="148">
        <v>43525</v>
      </c>
      <c r="H3" s="148">
        <v>43556</v>
      </c>
      <c r="I3" s="148">
        <v>43586</v>
      </c>
      <c r="J3" s="148">
        <v>43617</v>
      </c>
      <c r="K3" s="148">
        <v>43647</v>
      </c>
      <c r="L3" s="148">
        <v>43678</v>
      </c>
      <c r="M3" s="148">
        <v>43709</v>
      </c>
      <c r="N3" s="148">
        <v>43739</v>
      </c>
      <c r="O3" s="148">
        <v>43770</v>
      </c>
      <c r="P3" s="148">
        <v>43800</v>
      </c>
      <c r="Q3" s="148">
        <v>43831</v>
      </c>
      <c r="R3" s="149" t="s">
        <v>73</v>
      </c>
      <c r="S3" s="149" t="s">
        <v>74</v>
      </c>
      <c r="T3" s="106" t="s">
        <v>75</v>
      </c>
      <c r="U3" s="106" t="s">
        <v>76</v>
      </c>
      <c r="V3" s="106" t="s">
        <v>147</v>
      </c>
      <c r="W3" s="106" t="s">
        <v>78</v>
      </c>
      <c r="X3" s="106" t="s">
        <v>79</v>
      </c>
      <c r="Y3" s="106" t="s">
        <v>80</v>
      </c>
      <c r="Z3" s="106" t="s">
        <v>81</v>
      </c>
      <c r="AA3" s="106">
        <v>44136</v>
      </c>
      <c r="AB3" s="106">
        <v>44166</v>
      </c>
      <c r="AC3" s="106">
        <v>44197</v>
      </c>
      <c r="AD3" s="106" t="s">
        <v>85</v>
      </c>
      <c r="AE3" s="106" t="s">
        <v>86</v>
      </c>
      <c r="AF3" s="106" t="s">
        <v>148</v>
      </c>
      <c r="AG3" s="106" t="s">
        <v>123</v>
      </c>
      <c r="AH3" s="106" t="s">
        <v>89</v>
      </c>
      <c r="AI3" s="106" t="s">
        <v>90</v>
      </c>
      <c r="AJ3" s="106" t="s">
        <v>91</v>
      </c>
      <c r="AK3" s="106" t="s">
        <v>124</v>
      </c>
      <c r="AL3" s="106" t="s">
        <v>93</v>
      </c>
      <c r="AM3" s="106" t="s">
        <v>153</v>
      </c>
      <c r="AN3" s="106" t="s">
        <v>154</v>
      </c>
      <c r="AO3" s="106">
        <v>44562</v>
      </c>
      <c r="AP3" s="106">
        <v>44593</v>
      </c>
      <c r="AQ3" s="106">
        <v>44621</v>
      </c>
      <c r="AR3" s="106" t="s">
        <v>162</v>
      </c>
      <c r="AS3" s="106">
        <v>44682</v>
      </c>
      <c r="AT3" s="106">
        <v>44713</v>
      </c>
      <c r="AU3" s="106">
        <v>44743</v>
      </c>
      <c r="AV3" s="106">
        <v>44774</v>
      </c>
      <c r="AW3" s="106">
        <v>44805</v>
      </c>
      <c r="AX3" s="106">
        <v>44835</v>
      </c>
      <c r="AY3" s="106">
        <v>44866</v>
      </c>
      <c r="AZ3" s="106">
        <v>44896</v>
      </c>
      <c r="BA3" s="106">
        <v>44927</v>
      </c>
      <c r="BB3" s="106">
        <v>44958</v>
      </c>
      <c r="BC3" s="106">
        <v>44986</v>
      </c>
      <c r="BD3" s="106" t="s">
        <v>97</v>
      </c>
      <c r="BE3" s="106">
        <v>45047</v>
      </c>
      <c r="BF3" s="106">
        <v>45078</v>
      </c>
      <c r="BG3" s="106">
        <v>45108</v>
      </c>
      <c r="BH3" s="106">
        <v>45139</v>
      </c>
      <c r="BI3" s="106">
        <v>45170</v>
      </c>
      <c r="BJ3" s="106">
        <v>45200</v>
      </c>
      <c r="BK3" s="106">
        <v>45231</v>
      </c>
      <c r="BL3" s="106">
        <v>45261</v>
      </c>
      <c r="BM3" s="106">
        <v>45292</v>
      </c>
      <c r="BN3" s="106">
        <v>45323</v>
      </c>
      <c r="BO3" s="106">
        <v>45352</v>
      </c>
      <c r="BP3" s="106">
        <v>45383</v>
      </c>
      <c r="BQ3" s="106">
        <v>45413</v>
      </c>
      <c r="BR3" s="106">
        <v>45444</v>
      </c>
      <c r="BS3" s="106">
        <v>45474</v>
      </c>
      <c r="BT3" s="106">
        <v>45505</v>
      </c>
      <c r="BU3" s="106">
        <v>45536</v>
      </c>
      <c r="BV3" s="106">
        <v>45566</v>
      </c>
      <c r="BW3" s="106">
        <v>45597</v>
      </c>
      <c r="BX3" s="106">
        <v>45627</v>
      </c>
      <c r="BY3" s="106">
        <v>45658</v>
      </c>
      <c r="BZ3" s="150"/>
    </row>
    <row r="4" spans="1:78" ht="17.25" customHeight="1" thickTop="1">
      <c r="A4" s="152"/>
      <c r="B4" s="153"/>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c r="BM4" s="153"/>
      <c r="BN4" s="153"/>
      <c r="BO4" s="153"/>
      <c r="BP4" s="153"/>
      <c r="BQ4" s="153"/>
      <c r="BR4" s="153"/>
      <c r="BS4" s="153"/>
      <c r="BT4" s="153"/>
      <c r="BU4" s="153"/>
      <c r="BV4" s="153"/>
      <c r="BW4" s="153"/>
      <c r="BX4" s="153"/>
      <c r="BY4" s="153"/>
    </row>
    <row r="5" spans="1:78" ht="22.5" customHeight="1">
      <c r="A5" s="155" t="s">
        <v>163</v>
      </c>
      <c r="B5" s="156">
        <v>385649.40622922993</v>
      </c>
      <c r="C5" s="156">
        <v>363279.79565297958</v>
      </c>
      <c r="D5" s="156">
        <v>353672.22692313755</v>
      </c>
      <c r="E5" s="156">
        <v>336891.62640916527</v>
      </c>
      <c r="F5" s="156">
        <v>392202.11374761362</v>
      </c>
      <c r="G5" s="156">
        <v>354145.52008613723</v>
      </c>
      <c r="H5" s="156">
        <v>372566.96164006862</v>
      </c>
      <c r="I5" s="156">
        <v>346889.67271337175</v>
      </c>
      <c r="J5" s="156">
        <v>339080.05635992333</v>
      </c>
      <c r="K5" s="156">
        <v>372547.20632164081</v>
      </c>
      <c r="L5" s="156">
        <v>345020.34132282884</v>
      </c>
      <c r="M5" s="156">
        <v>352026.16984591458</v>
      </c>
      <c r="N5" s="156">
        <v>372869.15477806696</v>
      </c>
      <c r="O5" s="156">
        <v>425430.81849484541</v>
      </c>
      <c r="P5" s="156">
        <v>378325.0342431232</v>
      </c>
      <c r="Q5" s="156">
        <v>378124.14407719782</v>
      </c>
      <c r="R5" s="156">
        <v>389345.73745258374</v>
      </c>
      <c r="S5" s="156">
        <v>393152.78312206076</v>
      </c>
      <c r="T5" s="156">
        <v>393799.49649500381</v>
      </c>
      <c r="U5" s="156">
        <v>399158.47932819545</v>
      </c>
      <c r="V5" s="156">
        <v>431125.96424864652</v>
      </c>
      <c r="W5" s="156">
        <v>397686.15572789341</v>
      </c>
      <c r="X5" s="156">
        <v>491444.3765313914</v>
      </c>
      <c r="Y5" s="156">
        <v>505283.20364732033</v>
      </c>
      <c r="Z5" s="156">
        <v>461673.38126699225</v>
      </c>
      <c r="AA5" s="156">
        <v>477535.98417066422</v>
      </c>
      <c r="AB5" s="156">
        <v>468677.71510817122</v>
      </c>
      <c r="AC5" s="156">
        <v>452951.25845440623</v>
      </c>
      <c r="AD5" s="156">
        <v>524636.90653630672</v>
      </c>
      <c r="AE5" s="156">
        <v>551733.46787802991</v>
      </c>
      <c r="AF5" s="156">
        <v>480913.714471235</v>
      </c>
      <c r="AG5" s="156">
        <v>523729.98302754969</v>
      </c>
      <c r="AH5" s="156">
        <v>517201.64438044082</v>
      </c>
      <c r="AI5" s="156">
        <v>499924.38252289861</v>
      </c>
      <c r="AJ5" s="156">
        <v>552015.49425927445</v>
      </c>
      <c r="AK5" s="156">
        <v>552285.28254130215</v>
      </c>
      <c r="AL5" s="156">
        <v>539238.5414826253</v>
      </c>
      <c r="AM5" s="156">
        <v>554393.67126472527</v>
      </c>
      <c r="AN5" s="156">
        <v>557096.9627283538</v>
      </c>
      <c r="AO5" s="156">
        <v>538666.77301680064</v>
      </c>
      <c r="AP5" s="156">
        <v>557052.76230342826</v>
      </c>
      <c r="AQ5" s="156">
        <v>548816.20608771534</v>
      </c>
      <c r="AR5" s="156">
        <v>610344.4000881731</v>
      </c>
      <c r="AS5" s="156">
        <v>589539.19378155493</v>
      </c>
      <c r="AT5" s="156">
        <v>543114.42312705528</v>
      </c>
      <c r="AU5" s="156">
        <v>576486.50846704061</v>
      </c>
      <c r="AV5" s="156">
        <v>565220.24229577091</v>
      </c>
      <c r="AW5" s="156">
        <v>577580.60029436345</v>
      </c>
      <c r="AX5" s="156">
        <v>581360.04692740284</v>
      </c>
      <c r="AY5" s="156">
        <v>670222.42589064152</v>
      </c>
      <c r="AZ5" s="156">
        <v>571651.57729259739</v>
      </c>
      <c r="BA5" s="156">
        <v>631017.74052719015</v>
      </c>
      <c r="BB5" s="156">
        <v>629474.23678417609</v>
      </c>
      <c r="BC5" s="156">
        <v>634716.75839133351</v>
      </c>
      <c r="BD5" s="156">
        <v>664266.66843291663</v>
      </c>
      <c r="BE5" s="156">
        <v>655547.53331811575</v>
      </c>
      <c r="BF5" s="156">
        <v>622444.84587232384</v>
      </c>
      <c r="BG5" s="156">
        <v>669864.76880746498</v>
      </c>
      <c r="BH5" s="156">
        <v>612799.88168887782</v>
      </c>
      <c r="BI5" s="156">
        <v>611749.30814877199</v>
      </c>
      <c r="BJ5" s="156">
        <v>607204.86226341419</v>
      </c>
      <c r="BK5" s="156">
        <v>606303.22147621377</v>
      </c>
      <c r="BL5" s="156">
        <v>603740.84446609148</v>
      </c>
      <c r="BM5" s="156">
        <v>616463.71105519938</v>
      </c>
      <c r="BN5" s="156">
        <v>633902.54215143051</v>
      </c>
      <c r="BO5" s="156">
        <v>660379.24842021998</v>
      </c>
      <c r="BP5" s="156">
        <v>622056.95286775788</v>
      </c>
      <c r="BQ5" s="156">
        <v>616272.22766687418</v>
      </c>
      <c r="BR5" s="156">
        <v>630553.73999815958</v>
      </c>
      <c r="BS5" s="156">
        <v>660567.9829848638</v>
      </c>
      <c r="BT5" s="156">
        <v>661560.48827180953</v>
      </c>
      <c r="BU5" s="156">
        <v>629043.94630530267</v>
      </c>
      <c r="BV5" s="156">
        <v>659361.37080596527</v>
      </c>
      <c r="BW5" s="156">
        <v>644369.24315701996</v>
      </c>
      <c r="BX5" s="156">
        <v>680361.00374036515</v>
      </c>
      <c r="BY5" s="156">
        <v>684997.16397115856</v>
      </c>
    </row>
    <row r="6" spans="1:78" ht="22.5" customHeight="1">
      <c r="A6" s="157" t="s">
        <v>164</v>
      </c>
      <c r="B6" s="158">
        <v>678116.00874646718</v>
      </c>
      <c r="C6" s="158">
        <v>661319.61851377657</v>
      </c>
      <c r="D6" s="158">
        <v>663158.79373686097</v>
      </c>
      <c r="E6" s="158">
        <v>647990.19809867325</v>
      </c>
      <c r="F6" s="158">
        <v>703553.30534787918</v>
      </c>
      <c r="G6" s="158">
        <v>675194.62987425947</v>
      </c>
      <c r="H6" s="158">
        <v>684160.43367899</v>
      </c>
      <c r="I6" s="158">
        <v>668329.45538384817</v>
      </c>
      <c r="J6" s="158">
        <v>673345.51050488092</v>
      </c>
      <c r="K6" s="158">
        <v>711383.89268833294</v>
      </c>
      <c r="L6" s="158">
        <v>688087.10238610615</v>
      </c>
      <c r="M6" s="158">
        <v>701251.50397485052</v>
      </c>
      <c r="N6" s="158">
        <v>726116.50519541709</v>
      </c>
      <c r="O6" s="158">
        <v>787087.88260076311</v>
      </c>
      <c r="P6" s="158">
        <v>754966.84731831658</v>
      </c>
      <c r="Q6" s="158">
        <v>756348.23036135093</v>
      </c>
      <c r="R6" s="158">
        <v>777464.69550262822</v>
      </c>
      <c r="S6" s="158">
        <v>785681.97074679343</v>
      </c>
      <c r="T6" s="158">
        <v>807365.04549238144</v>
      </c>
      <c r="U6" s="158">
        <v>803679.92756011896</v>
      </c>
      <c r="V6" s="158">
        <v>832593.46048708796</v>
      </c>
      <c r="W6" s="158">
        <v>793383.35183111648</v>
      </c>
      <c r="X6" s="158">
        <v>895454.73890974268</v>
      </c>
      <c r="Y6" s="158">
        <v>885191.04906106566</v>
      </c>
      <c r="Z6" s="158">
        <v>828386.98563737061</v>
      </c>
      <c r="AA6" s="158">
        <v>867378.62936680508</v>
      </c>
      <c r="AB6" s="158">
        <v>851966.97411224968</v>
      </c>
      <c r="AC6" s="158">
        <v>876296.81615577568</v>
      </c>
      <c r="AD6" s="158">
        <v>935790.86435820011</v>
      </c>
      <c r="AE6" s="158">
        <v>968885.73663730244</v>
      </c>
      <c r="AF6" s="158">
        <v>904209.60070943646</v>
      </c>
      <c r="AG6" s="158">
        <v>961762.98252830526</v>
      </c>
      <c r="AH6" s="158">
        <v>984472.99076271045</v>
      </c>
      <c r="AI6" s="158">
        <v>955049.21523653902</v>
      </c>
      <c r="AJ6" s="158">
        <v>1014108.1840873405</v>
      </c>
      <c r="AK6" s="158">
        <v>1001369.8949634494</v>
      </c>
      <c r="AL6" s="158">
        <v>990403.00768704363</v>
      </c>
      <c r="AM6" s="158">
        <v>989772.57187537861</v>
      </c>
      <c r="AN6" s="158">
        <v>1020699.1812205248</v>
      </c>
      <c r="AO6" s="158">
        <v>1012550.502436602</v>
      </c>
      <c r="AP6" s="158">
        <v>1062984.3240446942</v>
      </c>
      <c r="AQ6" s="158">
        <v>1075556.9262596855</v>
      </c>
      <c r="AR6" s="158">
        <v>1095773.455757499</v>
      </c>
      <c r="AS6" s="158">
        <v>1091334.5986080214</v>
      </c>
      <c r="AT6" s="158">
        <v>1086587.5131833598</v>
      </c>
      <c r="AU6" s="158">
        <v>1126126.6264048368</v>
      </c>
      <c r="AV6" s="158">
        <v>1132343.9398296382</v>
      </c>
      <c r="AW6" s="158">
        <v>1159880.3397681832</v>
      </c>
      <c r="AX6" s="158">
        <v>1186356.4461193553</v>
      </c>
      <c r="AY6" s="158">
        <v>1236361.5233348387</v>
      </c>
      <c r="AZ6" s="158">
        <v>1133974.3083388398</v>
      </c>
      <c r="BA6" s="158">
        <v>1238516.4594064206</v>
      </c>
      <c r="BB6" s="158">
        <v>1348909.4862168394</v>
      </c>
      <c r="BC6" s="158">
        <v>1236374.1513405442</v>
      </c>
      <c r="BD6" s="158">
        <v>1282515.4375383426</v>
      </c>
      <c r="BE6" s="158">
        <v>1287051.8185401042</v>
      </c>
      <c r="BF6" s="158">
        <v>1251236.2219206009</v>
      </c>
      <c r="BG6" s="158">
        <v>1311119.0187543996</v>
      </c>
      <c r="BH6" s="158">
        <v>1255123.6690230703</v>
      </c>
      <c r="BI6" s="158">
        <v>1230400.1025017593</v>
      </c>
      <c r="BJ6" s="158">
        <v>1240004.8985758298</v>
      </c>
      <c r="BK6" s="158">
        <v>1242479.860280596</v>
      </c>
      <c r="BL6" s="158">
        <v>1236571.0694577619</v>
      </c>
      <c r="BM6" s="158">
        <v>1262165.7911010992</v>
      </c>
      <c r="BN6" s="158">
        <v>1306965.05227313</v>
      </c>
      <c r="BO6" s="158">
        <v>1350792.9482515056</v>
      </c>
      <c r="BP6" s="158">
        <v>1306124.1140856738</v>
      </c>
      <c r="BQ6" s="158">
        <v>1308421.0713227952</v>
      </c>
      <c r="BR6" s="158">
        <v>1402766.2047994782</v>
      </c>
      <c r="BS6" s="158">
        <v>1360434.2688558435</v>
      </c>
      <c r="BT6" s="158">
        <v>1376767.2012985251</v>
      </c>
      <c r="BU6" s="158">
        <v>1319151.9125959633</v>
      </c>
      <c r="BV6" s="158">
        <v>1386275.7432763055</v>
      </c>
      <c r="BW6" s="158">
        <v>1404078.2183124588</v>
      </c>
      <c r="BX6" s="158">
        <v>1416735.0260089871</v>
      </c>
      <c r="BY6" s="158">
        <v>1416630.6085526324</v>
      </c>
    </row>
    <row r="7" spans="1:78" ht="22.5" customHeight="1">
      <c r="A7" s="157" t="s">
        <v>165</v>
      </c>
      <c r="B7" s="158">
        <v>-292466.60251723725</v>
      </c>
      <c r="C7" s="158">
        <v>-298039.82286079699</v>
      </c>
      <c r="D7" s="158">
        <v>-309486.56681372342</v>
      </c>
      <c r="E7" s="158">
        <v>-311098.57168950798</v>
      </c>
      <c r="F7" s="158">
        <v>-311351.19160026556</v>
      </c>
      <c r="G7" s="158">
        <v>-321049.10978812224</v>
      </c>
      <c r="H7" s="158">
        <v>-311593.47203892138</v>
      </c>
      <c r="I7" s="158">
        <v>-321439.78267047642</v>
      </c>
      <c r="J7" s="158">
        <v>-334265.45414495759</v>
      </c>
      <c r="K7" s="158">
        <v>-338836.68636669213</v>
      </c>
      <c r="L7" s="158">
        <v>-343066.76106327731</v>
      </c>
      <c r="M7" s="158">
        <v>-349225.33412893594</v>
      </c>
      <c r="N7" s="158">
        <v>-353247.35041735013</v>
      </c>
      <c r="O7" s="158">
        <v>-361657.0641059177</v>
      </c>
      <c r="P7" s="158">
        <v>-376641.81307519338</v>
      </c>
      <c r="Q7" s="158">
        <v>-378224.08628415311</v>
      </c>
      <c r="R7" s="158">
        <v>-388118.95805004449</v>
      </c>
      <c r="S7" s="158">
        <v>-392529.18762473267</v>
      </c>
      <c r="T7" s="158">
        <v>-413565.54899737763</v>
      </c>
      <c r="U7" s="158">
        <v>-404521.44823192351</v>
      </c>
      <c r="V7" s="158">
        <v>-401467.49623844144</v>
      </c>
      <c r="W7" s="158">
        <v>-395697.19610322308</v>
      </c>
      <c r="X7" s="158">
        <v>-404010.36237835127</v>
      </c>
      <c r="Y7" s="158">
        <v>-379907.84541374532</v>
      </c>
      <c r="Z7" s="158">
        <v>-366713.60437037837</v>
      </c>
      <c r="AA7" s="158">
        <v>-389842.64519614086</v>
      </c>
      <c r="AB7" s="158">
        <v>-383289.25900407846</v>
      </c>
      <c r="AC7" s="158">
        <v>-423345.55770136946</v>
      </c>
      <c r="AD7" s="158">
        <v>-411153.95782189345</v>
      </c>
      <c r="AE7" s="158">
        <v>-417152.26875927259</v>
      </c>
      <c r="AF7" s="158">
        <v>-423295.88623820146</v>
      </c>
      <c r="AG7" s="158">
        <v>-438032.99950075557</v>
      </c>
      <c r="AH7" s="158">
        <v>-467271.34638226964</v>
      </c>
      <c r="AI7" s="158">
        <v>-455124.83271364041</v>
      </c>
      <c r="AJ7" s="158">
        <v>-462092.68982806604</v>
      </c>
      <c r="AK7" s="158">
        <v>-449084.6124221473</v>
      </c>
      <c r="AL7" s="158">
        <v>-451164.46620441828</v>
      </c>
      <c r="AM7" s="158">
        <v>-435378.90061065333</v>
      </c>
      <c r="AN7" s="158">
        <v>-463602.21849217103</v>
      </c>
      <c r="AO7" s="158">
        <v>-473883.72941980138</v>
      </c>
      <c r="AP7" s="158">
        <v>-505931.56174126588</v>
      </c>
      <c r="AQ7" s="158">
        <v>-526740.7201719702</v>
      </c>
      <c r="AR7" s="158">
        <v>-485429.05566932593</v>
      </c>
      <c r="AS7" s="158">
        <v>-501795.4048264664</v>
      </c>
      <c r="AT7" s="158">
        <v>-543473.09005630447</v>
      </c>
      <c r="AU7" s="158">
        <v>-549640.11793779617</v>
      </c>
      <c r="AV7" s="158">
        <v>-567123.69753386732</v>
      </c>
      <c r="AW7" s="158">
        <v>-582299.73947381973</v>
      </c>
      <c r="AX7" s="158">
        <v>-604996.39919195243</v>
      </c>
      <c r="AY7" s="158">
        <v>-566139.09744419716</v>
      </c>
      <c r="AZ7" s="158">
        <v>-562322.73104624241</v>
      </c>
      <c r="BA7" s="158">
        <v>-607498.71887923044</v>
      </c>
      <c r="BB7" s="158">
        <v>-719435.24943266332</v>
      </c>
      <c r="BC7" s="158">
        <v>-601657.39294921071</v>
      </c>
      <c r="BD7" s="158">
        <v>-618248.76910542592</v>
      </c>
      <c r="BE7" s="158">
        <v>-631504.28522198845</v>
      </c>
      <c r="BF7" s="158">
        <v>-628791.37604827702</v>
      </c>
      <c r="BG7" s="158">
        <v>-641254.24994693464</v>
      </c>
      <c r="BH7" s="158">
        <v>-642323.78733419243</v>
      </c>
      <c r="BI7" s="158">
        <v>-618650.79435298732</v>
      </c>
      <c r="BJ7" s="158">
        <v>-632800.03631241561</v>
      </c>
      <c r="BK7" s="158">
        <v>-636176.63880438218</v>
      </c>
      <c r="BL7" s="158">
        <v>-632830.22499167046</v>
      </c>
      <c r="BM7" s="158">
        <v>-645702.08004589984</v>
      </c>
      <c r="BN7" s="158">
        <v>-673062.51012169954</v>
      </c>
      <c r="BO7" s="158">
        <v>-690413.69983128563</v>
      </c>
      <c r="BP7" s="158">
        <v>-684067.16121791594</v>
      </c>
      <c r="BQ7" s="158">
        <v>-692148.84365592105</v>
      </c>
      <c r="BR7" s="158">
        <v>-772212.46480131859</v>
      </c>
      <c r="BS7" s="158">
        <v>-699866.28587097966</v>
      </c>
      <c r="BT7" s="158">
        <v>-715206.71302671556</v>
      </c>
      <c r="BU7" s="158">
        <v>-690107.96629066067</v>
      </c>
      <c r="BV7" s="158">
        <v>-726914.37247034023</v>
      </c>
      <c r="BW7" s="158">
        <v>-759708.97515543888</v>
      </c>
      <c r="BX7" s="158">
        <v>-736374.02226862195</v>
      </c>
      <c r="BY7" s="158">
        <v>-731633.44458147383</v>
      </c>
    </row>
    <row r="8" spans="1:78" ht="14.25" customHeight="1">
      <c r="A8" s="157"/>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row>
    <row r="9" spans="1:78" ht="22.5" customHeight="1">
      <c r="A9" s="155" t="s">
        <v>166</v>
      </c>
      <c r="B9" s="156">
        <v>132582.19629137509</v>
      </c>
      <c r="C9" s="156">
        <v>135312.77791247051</v>
      </c>
      <c r="D9" s="156">
        <v>132372.44885152235</v>
      </c>
      <c r="E9" s="156">
        <v>134947.45689269016</v>
      </c>
      <c r="F9" s="156">
        <v>135234.18626352379</v>
      </c>
      <c r="G9" s="156">
        <v>134998.85710492329</v>
      </c>
      <c r="H9" s="156">
        <v>137618.88812548789</v>
      </c>
      <c r="I9" s="156">
        <v>143328.28211254504</v>
      </c>
      <c r="J9" s="156">
        <v>151952.28731442726</v>
      </c>
      <c r="K9" s="156">
        <v>154739.02827337652</v>
      </c>
      <c r="L9" s="156">
        <v>149034.35477402413</v>
      </c>
      <c r="M9" s="156">
        <v>153434.97414880735</v>
      </c>
      <c r="N9" s="156">
        <v>154371.74485310129</v>
      </c>
      <c r="O9" s="156">
        <v>156427.96770249953</v>
      </c>
      <c r="P9" s="156">
        <v>164461.29444468091</v>
      </c>
      <c r="Q9" s="156">
        <v>173109.62377702535</v>
      </c>
      <c r="R9" s="156">
        <v>176675.21250976957</v>
      </c>
      <c r="S9" s="156">
        <v>177248.7694930635</v>
      </c>
      <c r="T9" s="156">
        <v>172276.68957304404</v>
      </c>
      <c r="U9" s="156">
        <v>180782.39108579364</v>
      </c>
      <c r="V9" s="156">
        <v>171197.6469577543</v>
      </c>
      <c r="W9" s="156">
        <v>181323.72398935939</v>
      </c>
      <c r="X9" s="156">
        <v>176731.37385215604</v>
      </c>
      <c r="Y9" s="156">
        <v>195048.36213158641</v>
      </c>
      <c r="Z9" s="156">
        <v>191636.4330704801</v>
      </c>
      <c r="AA9" s="156">
        <v>195960.85227549582</v>
      </c>
      <c r="AB9" s="156">
        <v>210879.5022295207</v>
      </c>
      <c r="AC9" s="156">
        <v>229393.72252891655</v>
      </c>
      <c r="AD9" s="156">
        <v>210793.90180145408</v>
      </c>
      <c r="AE9" s="156">
        <v>208702.69722161506</v>
      </c>
      <c r="AF9" s="156">
        <v>215582.58239761149</v>
      </c>
      <c r="AG9" s="156">
        <v>222481.33633273543</v>
      </c>
      <c r="AH9" s="156">
        <v>215438.81936172582</v>
      </c>
      <c r="AI9" s="156">
        <v>223680.25717790908</v>
      </c>
      <c r="AJ9" s="156">
        <v>219394.55466715456</v>
      </c>
      <c r="AK9" s="156">
        <v>229005.27923056041</v>
      </c>
      <c r="AL9" s="156">
        <v>230367.96330212761</v>
      </c>
      <c r="AM9" s="156">
        <v>230272.73216340027</v>
      </c>
      <c r="AN9" s="156">
        <v>276260.96418993652</v>
      </c>
      <c r="AO9" s="156">
        <v>236090.37333469922</v>
      </c>
      <c r="AP9" s="156">
        <v>239748.93215822749</v>
      </c>
      <c r="AQ9" s="156">
        <v>261181.78810627956</v>
      </c>
      <c r="AR9" s="156">
        <v>220211.68237728975</v>
      </c>
      <c r="AS9" s="156">
        <v>209943.10135015222</v>
      </c>
      <c r="AT9" s="156">
        <v>247544.71566485724</v>
      </c>
      <c r="AU9" s="156">
        <v>226285.36557831673</v>
      </c>
      <c r="AV9" s="156">
        <v>225531.69494155492</v>
      </c>
      <c r="AW9" s="156">
        <v>243646.62972087623</v>
      </c>
      <c r="AX9" s="156">
        <v>206323.39053736482</v>
      </c>
      <c r="AY9" s="156">
        <v>189965.75725312153</v>
      </c>
      <c r="AZ9" s="156">
        <v>253771.93800190758</v>
      </c>
      <c r="BA9" s="156">
        <v>214770.46504109458</v>
      </c>
      <c r="BB9" s="156">
        <v>219146.26183244266</v>
      </c>
      <c r="BC9" s="156">
        <v>209728.6894564238</v>
      </c>
      <c r="BD9" s="156">
        <v>195114.28370957775</v>
      </c>
      <c r="BE9" s="156">
        <v>189072.34537446324</v>
      </c>
      <c r="BF9" s="156">
        <v>193733.64421737354</v>
      </c>
      <c r="BG9" s="156">
        <v>203612.21011141851</v>
      </c>
      <c r="BH9" s="156">
        <v>208932.79924326847</v>
      </c>
      <c r="BI9" s="156">
        <v>205940.46841657819</v>
      </c>
      <c r="BJ9" s="156">
        <v>200610.44393014925</v>
      </c>
      <c r="BK9" s="156">
        <v>203101.97602730611</v>
      </c>
      <c r="BL9" s="156">
        <v>215311.02116716519</v>
      </c>
      <c r="BM9" s="156">
        <v>216333.00164160784</v>
      </c>
      <c r="BN9" s="156">
        <v>222022.87301712608</v>
      </c>
      <c r="BO9" s="156">
        <v>227567.52661056287</v>
      </c>
      <c r="BP9" s="156">
        <v>229049.9572951372</v>
      </c>
      <c r="BQ9" s="156">
        <v>253548.98705004842</v>
      </c>
      <c r="BR9" s="156">
        <v>282417.66953473532</v>
      </c>
      <c r="BS9" s="156">
        <v>262064.94711445624</v>
      </c>
      <c r="BT9" s="156">
        <v>256856.69616844549</v>
      </c>
      <c r="BU9" s="156">
        <v>261631.42713326222</v>
      </c>
      <c r="BV9" s="156">
        <v>275669.53817113774</v>
      </c>
      <c r="BW9" s="156">
        <v>270392.56050777901</v>
      </c>
      <c r="BX9" s="156">
        <v>263844.08448405087</v>
      </c>
      <c r="BY9" s="156">
        <v>265002.00380998466</v>
      </c>
    </row>
    <row r="10" spans="1:78" ht="22.5" customHeight="1">
      <c r="A10" s="157" t="s">
        <v>167</v>
      </c>
      <c r="B10" s="158">
        <v>5441.6693809101835</v>
      </c>
      <c r="C10" s="158">
        <v>5638.6729159237802</v>
      </c>
      <c r="D10" s="158">
        <v>7704.4489917341543</v>
      </c>
      <c r="E10" s="158">
        <v>7354.9369597161085</v>
      </c>
      <c r="F10" s="158">
        <v>6057.7412150413129</v>
      </c>
      <c r="G10" s="158">
        <v>6188.3169892272736</v>
      </c>
      <c r="H10" s="158">
        <v>6526.4704679423421</v>
      </c>
      <c r="I10" s="158">
        <v>6456.2028305483882</v>
      </c>
      <c r="J10" s="158">
        <v>5837.0643281894327</v>
      </c>
      <c r="K10" s="158">
        <v>6124.8075236438253</v>
      </c>
      <c r="L10" s="158">
        <v>5972.4088819290218</v>
      </c>
      <c r="M10" s="158">
        <v>5242.610979963948</v>
      </c>
      <c r="N10" s="158">
        <v>6250.6338458380906</v>
      </c>
      <c r="O10" s="158">
        <v>5814.1562041309053</v>
      </c>
      <c r="P10" s="158">
        <v>7543.713894688377</v>
      </c>
      <c r="Q10" s="158">
        <v>6263.8035133059066</v>
      </c>
      <c r="R10" s="158">
        <v>5655.1840796482666</v>
      </c>
      <c r="S10" s="158">
        <v>6490.3051716908449</v>
      </c>
      <c r="T10" s="158">
        <v>6930.7378024656709</v>
      </c>
      <c r="U10" s="158">
        <v>5586.7797979408087</v>
      </c>
      <c r="V10" s="158">
        <v>5722.302474896841</v>
      </c>
      <c r="W10" s="158">
        <v>5767.0276340122928</v>
      </c>
      <c r="X10" s="158">
        <v>5098.575338673737</v>
      </c>
      <c r="Y10" s="158">
        <v>5599.5383830129713</v>
      </c>
      <c r="Z10" s="158">
        <v>5477.2437161352191</v>
      </c>
      <c r="AA10" s="158">
        <v>5394.0144405774463</v>
      </c>
      <c r="AB10" s="158">
        <v>6950.9651418888052</v>
      </c>
      <c r="AC10" s="158">
        <v>6011.4850225429063</v>
      </c>
      <c r="AD10" s="158">
        <v>5340.56838381337</v>
      </c>
      <c r="AE10" s="158">
        <v>5928.2086155700936</v>
      </c>
      <c r="AF10" s="158">
        <v>5770.0358313166835</v>
      </c>
      <c r="AG10" s="158">
        <v>5691.350409953624</v>
      </c>
      <c r="AH10" s="158">
        <v>5827.0871118054465</v>
      </c>
      <c r="AI10" s="158">
        <v>5701.5120236500361</v>
      </c>
      <c r="AJ10" s="158">
        <v>5898.6733748374745</v>
      </c>
      <c r="AK10" s="158">
        <v>5848.1588981454179</v>
      </c>
      <c r="AL10" s="158">
        <v>6200.9903362771829</v>
      </c>
      <c r="AM10" s="158">
        <v>6174.9756292848388</v>
      </c>
      <c r="AN10" s="158">
        <v>6658.4163965527987</v>
      </c>
      <c r="AO10" s="158">
        <v>6093.529433580672</v>
      </c>
      <c r="AP10" s="158">
        <v>6042.0403755521538</v>
      </c>
      <c r="AQ10" s="158">
        <v>6302.4203345383849</v>
      </c>
      <c r="AR10" s="158">
        <v>5806.7671158457588</v>
      </c>
      <c r="AS10" s="158">
        <v>6199.1420801840804</v>
      </c>
      <c r="AT10" s="158">
        <v>6226.0034153836359</v>
      </c>
      <c r="AU10" s="158">
        <v>5852.8333855448573</v>
      </c>
      <c r="AV10" s="158">
        <v>6188.2348218031029</v>
      </c>
      <c r="AW10" s="158">
        <v>5945.0316045670652</v>
      </c>
      <c r="AX10" s="158">
        <v>5600.8444229015204</v>
      </c>
      <c r="AY10" s="158">
        <v>5676.8441473441744</v>
      </c>
      <c r="AZ10" s="158">
        <v>7021.1141858289448</v>
      </c>
      <c r="BA10" s="158">
        <v>6362.8260449469017</v>
      </c>
      <c r="BB10" s="158">
        <v>6294.0120372970223</v>
      </c>
      <c r="BC10" s="158">
        <v>6157.0350029967358</v>
      </c>
      <c r="BD10" s="158">
        <v>5773.5440817647068</v>
      </c>
      <c r="BE10" s="158">
        <v>6288.5177023886208</v>
      </c>
      <c r="BF10" s="158">
        <v>6153.4373551306962</v>
      </c>
      <c r="BG10" s="158">
        <v>5754.6709943726119</v>
      </c>
      <c r="BH10" s="158">
        <v>6196.3994764574736</v>
      </c>
      <c r="BI10" s="158">
        <v>6033.8161139796402</v>
      </c>
      <c r="BJ10" s="158">
        <v>6472.5145175127718</v>
      </c>
      <c r="BK10" s="158">
        <v>6995.9275440928495</v>
      </c>
      <c r="BL10" s="158">
        <v>8209.1413372784682</v>
      </c>
      <c r="BM10" s="158">
        <v>7131.1885574989601</v>
      </c>
      <c r="BN10" s="158">
        <v>6704.6685825418353</v>
      </c>
      <c r="BO10" s="158">
        <v>6114.5639318772255</v>
      </c>
      <c r="BP10" s="158">
        <v>6656.7023940856388</v>
      </c>
      <c r="BQ10" s="158">
        <v>6788.9412095862426</v>
      </c>
      <c r="BR10" s="158">
        <v>6525.3356301371841</v>
      </c>
      <c r="BS10" s="158">
        <v>6758.5416791419648</v>
      </c>
      <c r="BT10" s="158">
        <v>6546.7151581623239</v>
      </c>
      <c r="BU10" s="158">
        <v>6538.3906216727364</v>
      </c>
      <c r="BV10" s="158">
        <v>6981.9473638833624</v>
      </c>
      <c r="BW10" s="158">
        <v>7215.9418268324762</v>
      </c>
      <c r="BX10" s="158">
        <v>7788.7207743140834</v>
      </c>
      <c r="BY10" s="158">
        <v>8122.7388763710514</v>
      </c>
    </row>
    <row r="11" spans="1:78" ht="22.5" customHeight="1">
      <c r="A11" s="157" t="s">
        <v>168</v>
      </c>
      <c r="B11" s="158">
        <v>82563.59234208928</v>
      </c>
      <c r="C11" s="158">
        <v>87384.928497697823</v>
      </c>
      <c r="D11" s="158">
        <v>79538.672407307458</v>
      </c>
      <c r="E11" s="158">
        <v>83333.376206196423</v>
      </c>
      <c r="F11" s="158">
        <v>82695.745708529226</v>
      </c>
      <c r="G11" s="158">
        <v>78909.555408014174</v>
      </c>
      <c r="H11" s="158">
        <v>78765.13547548691</v>
      </c>
      <c r="I11" s="158">
        <v>79256.70218141214</v>
      </c>
      <c r="J11" s="158">
        <v>82850.505690479287</v>
      </c>
      <c r="K11" s="158">
        <v>87436.502564791313</v>
      </c>
      <c r="L11" s="158">
        <v>82086.954213231613</v>
      </c>
      <c r="M11" s="158">
        <v>83675.527711102128</v>
      </c>
      <c r="N11" s="158">
        <v>81087.619998718204</v>
      </c>
      <c r="O11" s="158">
        <v>86933.210777206274</v>
      </c>
      <c r="P11" s="158">
        <v>93476.41056536464</v>
      </c>
      <c r="Q11" s="158">
        <v>90915.576182441</v>
      </c>
      <c r="R11" s="158">
        <v>94764.483631942116</v>
      </c>
      <c r="S11" s="158">
        <v>101628.99271691046</v>
      </c>
      <c r="T11" s="158">
        <v>105771.52741119532</v>
      </c>
      <c r="U11" s="158">
        <v>129614.41687471696</v>
      </c>
      <c r="V11" s="158">
        <v>118702.32704485014</v>
      </c>
      <c r="W11" s="158">
        <v>121061.68863668956</v>
      </c>
      <c r="X11" s="158">
        <v>104970.81586813295</v>
      </c>
      <c r="Y11" s="158">
        <v>103196.24441352117</v>
      </c>
      <c r="Z11" s="158">
        <v>111265.96529821929</v>
      </c>
      <c r="AA11" s="158">
        <v>116844.16643911877</v>
      </c>
      <c r="AB11" s="158">
        <v>124183.61474854042</v>
      </c>
      <c r="AC11" s="158">
        <v>145633.34386328957</v>
      </c>
      <c r="AD11" s="158">
        <v>128075.85248768893</v>
      </c>
      <c r="AE11" s="158">
        <v>126821.47929322447</v>
      </c>
      <c r="AF11" s="158">
        <v>117314.12185414774</v>
      </c>
      <c r="AG11" s="158">
        <v>122935.38863166633</v>
      </c>
      <c r="AH11" s="158">
        <v>123526.92849112111</v>
      </c>
      <c r="AI11" s="158">
        <v>127671.8330999685</v>
      </c>
      <c r="AJ11" s="158">
        <v>127217.28707167719</v>
      </c>
      <c r="AK11" s="158">
        <v>146203.1685395292</v>
      </c>
      <c r="AL11" s="158">
        <v>131847.70822057157</v>
      </c>
      <c r="AM11" s="158">
        <v>136741.00359390207</v>
      </c>
      <c r="AN11" s="158">
        <v>174132.31137571399</v>
      </c>
      <c r="AO11" s="158">
        <v>146834.82628167997</v>
      </c>
      <c r="AP11" s="158">
        <v>143414.84184349797</v>
      </c>
      <c r="AQ11" s="158">
        <v>163399.12932376846</v>
      </c>
      <c r="AR11" s="158">
        <v>130860.90656628856</v>
      </c>
      <c r="AS11" s="158">
        <v>121503.92728795201</v>
      </c>
      <c r="AT11" s="158">
        <v>160872.49486174082</v>
      </c>
      <c r="AU11" s="158">
        <v>131094.73160640625</v>
      </c>
      <c r="AV11" s="158">
        <v>133000.85448332189</v>
      </c>
      <c r="AW11" s="158">
        <v>144230.40977044334</v>
      </c>
      <c r="AX11" s="158">
        <v>105571.68277827252</v>
      </c>
      <c r="AY11" s="158">
        <v>95023.016555346927</v>
      </c>
      <c r="AZ11" s="158">
        <v>178954.84082129551</v>
      </c>
      <c r="BA11" s="158">
        <v>108150.47084708975</v>
      </c>
      <c r="BB11" s="158">
        <v>104333.31139349095</v>
      </c>
      <c r="BC11" s="158">
        <v>95512.952246975488</v>
      </c>
      <c r="BD11" s="158">
        <v>86781.908925893731</v>
      </c>
      <c r="BE11" s="158">
        <v>81422.837543823422</v>
      </c>
      <c r="BF11" s="158">
        <v>84958.484585954691</v>
      </c>
      <c r="BG11" s="158">
        <v>164114.0151659947</v>
      </c>
      <c r="BH11" s="158">
        <v>150915.76948360848</v>
      </c>
      <c r="BI11" s="158">
        <v>114758.07657068736</v>
      </c>
      <c r="BJ11" s="158">
        <v>96929.381949462811</v>
      </c>
      <c r="BK11" s="158">
        <v>107945.76049548695</v>
      </c>
      <c r="BL11" s="158">
        <v>125383.39830374013</v>
      </c>
      <c r="BM11" s="158">
        <v>122310.31229670817</v>
      </c>
      <c r="BN11" s="158">
        <v>123488.34765495901</v>
      </c>
      <c r="BO11" s="158">
        <v>129029.58795740144</v>
      </c>
      <c r="BP11" s="158">
        <v>130200.87940488431</v>
      </c>
      <c r="BQ11" s="158">
        <v>147039.81760601595</v>
      </c>
      <c r="BR11" s="158">
        <v>170650.77792304847</v>
      </c>
      <c r="BS11" s="158">
        <v>150288.56306968635</v>
      </c>
      <c r="BT11" s="158">
        <v>152905.91120310064</v>
      </c>
      <c r="BU11" s="158">
        <v>165564.19421010651</v>
      </c>
      <c r="BV11" s="158">
        <v>164379.11539135236</v>
      </c>
      <c r="BW11" s="158">
        <v>160853.57573228513</v>
      </c>
      <c r="BX11" s="158">
        <v>158065.89403625063</v>
      </c>
      <c r="BY11" s="158">
        <v>150511.15348033156</v>
      </c>
    </row>
    <row r="12" spans="1:78" ht="19.5" customHeight="1">
      <c r="A12" s="157" t="s">
        <v>169</v>
      </c>
      <c r="B12" s="158">
        <v>44576.934568375611</v>
      </c>
      <c r="C12" s="158">
        <v>42289.176498848909</v>
      </c>
      <c r="D12" s="158">
        <v>45129.327452480735</v>
      </c>
      <c r="E12" s="158">
        <v>44259.143726777613</v>
      </c>
      <c r="F12" s="158">
        <v>46480.699339953251</v>
      </c>
      <c r="G12" s="158">
        <v>49900.984707681826</v>
      </c>
      <c r="H12" s="158">
        <v>52327.28218205864</v>
      </c>
      <c r="I12" s="158">
        <v>57615.377100584534</v>
      </c>
      <c r="J12" s="158">
        <v>63264.717295758535</v>
      </c>
      <c r="K12" s="158">
        <v>61177.71818494139</v>
      </c>
      <c r="L12" s="158">
        <v>60974.991678863509</v>
      </c>
      <c r="M12" s="158">
        <v>64516.835457741283</v>
      </c>
      <c r="N12" s="158">
        <v>67033.491008544996</v>
      </c>
      <c r="O12" s="158">
        <v>63680.600721162351</v>
      </c>
      <c r="P12" s="158">
        <v>63441.169984627886</v>
      </c>
      <c r="Q12" s="158">
        <v>75930.244081278448</v>
      </c>
      <c r="R12" s="158">
        <v>76255.54479817918</v>
      </c>
      <c r="S12" s="158">
        <v>69129.471604462175</v>
      </c>
      <c r="T12" s="158">
        <v>59574.424359383054</v>
      </c>
      <c r="U12" s="158">
        <v>45581.194413135876</v>
      </c>
      <c r="V12" s="158">
        <v>46773.017438007322</v>
      </c>
      <c r="W12" s="158">
        <v>54495.007718657536</v>
      </c>
      <c r="X12" s="158">
        <v>66661.982645349344</v>
      </c>
      <c r="Y12" s="158">
        <v>86252.579335052287</v>
      </c>
      <c r="Z12" s="158">
        <v>74893.224056125589</v>
      </c>
      <c r="AA12" s="158">
        <v>73722.671395799611</v>
      </c>
      <c r="AB12" s="158">
        <v>79744.922339091499</v>
      </c>
      <c r="AC12" s="158">
        <v>77748.893643084084</v>
      </c>
      <c r="AD12" s="158">
        <v>77377.480929951766</v>
      </c>
      <c r="AE12" s="158">
        <v>75953.009312820519</v>
      </c>
      <c r="AF12" s="158">
        <v>92498.424712147069</v>
      </c>
      <c r="AG12" s="158">
        <v>93854.597291115482</v>
      </c>
      <c r="AH12" s="158">
        <v>86084.803758799244</v>
      </c>
      <c r="AI12" s="158">
        <v>90306.912054290558</v>
      </c>
      <c r="AJ12" s="158">
        <v>86278.59422063989</v>
      </c>
      <c r="AK12" s="158">
        <v>76953.951792885782</v>
      </c>
      <c r="AL12" s="158">
        <v>92319.264745278881</v>
      </c>
      <c r="AM12" s="158">
        <v>87356.752940213366</v>
      </c>
      <c r="AN12" s="158">
        <v>95470.23641766973</v>
      </c>
      <c r="AO12" s="158">
        <v>83162.017619438586</v>
      </c>
      <c r="AP12" s="158">
        <v>90292.049939177392</v>
      </c>
      <c r="AQ12" s="158">
        <v>91480.238447972719</v>
      </c>
      <c r="AR12" s="158">
        <v>83544.008695155426</v>
      </c>
      <c r="AS12" s="158">
        <v>82240.031982016109</v>
      </c>
      <c r="AT12" s="158">
        <v>80446.217387732788</v>
      </c>
      <c r="AU12" s="158">
        <v>89337.800586365614</v>
      </c>
      <c r="AV12" s="158">
        <v>86342.605636429929</v>
      </c>
      <c r="AW12" s="158">
        <v>93471.188345865812</v>
      </c>
      <c r="AX12" s="158">
        <v>95150.8633361908</v>
      </c>
      <c r="AY12" s="158">
        <v>89265.896550430407</v>
      </c>
      <c r="AZ12" s="158">
        <v>67795.982994783117</v>
      </c>
      <c r="BA12" s="158">
        <v>100257.16814905792</v>
      </c>
      <c r="BB12" s="158">
        <v>108518.93840165467</v>
      </c>
      <c r="BC12" s="158">
        <v>108058.70220645159</v>
      </c>
      <c r="BD12" s="158">
        <v>102558.83070191933</v>
      </c>
      <c r="BE12" s="158">
        <v>101360.9901282512</v>
      </c>
      <c r="BF12" s="158">
        <v>102621.72227628816</v>
      </c>
      <c r="BG12" s="158">
        <v>33743.523951051211</v>
      </c>
      <c r="BH12" s="158">
        <v>51820.630283202518</v>
      </c>
      <c r="BI12" s="158">
        <v>85148.575731911187</v>
      </c>
      <c r="BJ12" s="158">
        <v>97208.547463173672</v>
      </c>
      <c r="BK12" s="158">
        <v>88160.287987726304</v>
      </c>
      <c r="BL12" s="158">
        <v>81718.481526146599</v>
      </c>
      <c r="BM12" s="158">
        <v>86891.500787400699</v>
      </c>
      <c r="BN12" s="158">
        <v>91829.856779625232</v>
      </c>
      <c r="BO12" s="158">
        <v>92423.374721284214</v>
      </c>
      <c r="BP12" s="158">
        <v>92192.375496167253</v>
      </c>
      <c r="BQ12" s="158">
        <v>99720.228234446244</v>
      </c>
      <c r="BR12" s="158">
        <v>105241.55598154965</v>
      </c>
      <c r="BS12" s="158">
        <v>105017.84236562793</v>
      </c>
      <c r="BT12" s="158">
        <v>97404.069807182532</v>
      </c>
      <c r="BU12" s="158">
        <v>89528.84230148296</v>
      </c>
      <c r="BV12" s="158">
        <v>104308.47541590199</v>
      </c>
      <c r="BW12" s="158">
        <v>102323.04294866139</v>
      </c>
      <c r="BX12" s="158">
        <v>97989.469673486135</v>
      </c>
      <c r="BY12" s="158">
        <v>106368.11145328201</v>
      </c>
    </row>
    <row r="13" spans="1:78" ht="11.25" customHeight="1">
      <c r="A13" s="157"/>
      <c r="B13" s="158"/>
      <c r="C13" s="158"/>
      <c r="D13" s="158"/>
      <c r="E13" s="158"/>
      <c r="F13" s="158"/>
      <c r="G13" s="158"/>
      <c r="H13" s="158"/>
      <c r="I13" s="158"/>
      <c r="J13" s="158"/>
      <c r="K13" s="158"/>
      <c r="L13" s="158"/>
      <c r="M13" s="158"/>
      <c r="N13" s="158"/>
      <c r="O13" s="158">
        <v>2.5</v>
      </c>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row>
    <row r="14" spans="1:78" ht="22.5" customHeight="1">
      <c r="A14" s="155" t="s">
        <v>170</v>
      </c>
      <c r="B14" s="156">
        <v>95912.159010256728</v>
      </c>
      <c r="C14" s="156">
        <v>96358.448604507867</v>
      </c>
      <c r="D14" s="156">
        <v>94606.461094577156</v>
      </c>
      <c r="E14" s="156">
        <v>98513.136882358493</v>
      </c>
      <c r="F14" s="156">
        <v>98419.089581583234</v>
      </c>
      <c r="G14" s="156">
        <v>102100.8388480961</v>
      </c>
      <c r="H14" s="156">
        <v>100429.58168204807</v>
      </c>
      <c r="I14" s="156">
        <v>104956.51997646724</v>
      </c>
      <c r="J14" s="156">
        <v>99603.390430154977</v>
      </c>
      <c r="K14" s="156">
        <v>99147.19424265236</v>
      </c>
      <c r="L14" s="156">
        <v>104710.76653035931</v>
      </c>
      <c r="M14" s="156">
        <v>101090.81024325041</v>
      </c>
      <c r="N14" s="156">
        <v>102614.10500011046</v>
      </c>
      <c r="O14" s="156">
        <v>109799.84181547757</v>
      </c>
      <c r="P14" s="156">
        <v>96370.221954894601</v>
      </c>
      <c r="Q14" s="156">
        <v>104792.89405483412</v>
      </c>
      <c r="R14" s="156">
        <v>100235.90780331341</v>
      </c>
      <c r="S14" s="156">
        <v>107522.06243744137</v>
      </c>
      <c r="T14" s="156">
        <v>115117.06355502739</v>
      </c>
      <c r="U14" s="156">
        <v>113663.82334381409</v>
      </c>
      <c r="V14" s="156">
        <v>130985.36750735366</v>
      </c>
      <c r="W14" s="156">
        <v>123870.57175727657</v>
      </c>
      <c r="X14" s="156">
        <v>117658.22214513682</v>
      </c>
      <c r="Y14" s="156">
        <v>115101.32136797829</v>
      </c>
      <c r="Z14" s="156">
        <v>110071.78765070974</v>
      </c>
      <c r="AA14" s="156">
        <v>108053.66679872123</v>
      </c>
      <c r="AB14" s="156">
        <v>105924.61550965313</v>
      </c>
      <c r="AC14" s="156">
        <v>113219.15246678972</v>
      </c>
      <c r="AD14" s="156">
        <v>119083.44453456254</v>
      </c>
      <c r="AE14" s="156">
        <v>124465.12446889046</v>
      </c>
      <c r="AF14" s="156">
        <v>128275.82180672989</v>
      </c>
      <c r="AG14" s="156">
        <v>131361.07199122367</v>
      </c>
      <c r="AH14" s="156">
        <v>144133.0072075119</v>
      </c>
      <c r="AI14" s="156">
        <v>144263.12580057493</v>
      </c>
      <c r="AJ14" s="156">
        <v>146910.60919368154</v>
      </c>
      <c r="AK14" s="156">
        <v>149234.22821854963</v>
      </c>
      <c r="AL14" s="156">
        <v>145689.52437338495</v>
      </c>
      <c r="AM14" s="156">
        <v>148988.63277138385</v>
      </c>
      <c r="AN14" s="156">
        <v>138451.66229621915</v>
      </c>
      <c r="AO14" s="156">
        <v>152022.40623920903</v>
      </c>
      <c r="AP14" s="156">
        <v>148515.76978822076</v>
      </c>
      <c r="AQ14" s="156">
        <v>156054.30068815089</v>
      </c>
      <c r="AR14" s="156">
        <v>153321.14447641195</v>
      </c>
      <c r="AS14" s="156">
        <v>155238.93553129872</v>
      </c>
      <c r="AT14" s="156">
        <v>150144.41142030733</v>
      </c>
      <c r="AU14" s="156">
        <v>152487.78618279015</v>
      </c>
      <c r="AV14" s="156">
        <v>158556.88604437522</v>
      </c>
      <c r="AW14" s="156">
        <v>159675.08608649627</v>
      </c>
      <c r="AX14" s="156">
        <v>158717.00217626573</v>
      </c>
      <c r="AY14" s="156">
        <v>158333.02480456553</v>
      </c>
      <c r="AZ14" s="156">
        <v>150985.32918860583</v>
      </c>
      <c r="BA14" s="156">
        <v>149439.67511007993</v>
      </c>
      <c r="BB14" s="156">
        <v>149028.79907183713</v>
      </c>
      <c r="BC14" s="156">
        <v>156181.45850702174</v>
      </c>
      <c r="BD14" s="156">
        <v>158437.83376471218</v>
      </c>
      <c r="BE14" s="156">
        <v>159394.47237442053</v>
      </c>
      <c r="BF14" s="156">
        <v>161079.87231775696</v>
      </c>
      <c r="BG14" s="156">
        <v>163480.33612386655</v>
      </c>
      <c r="BH14" s="156">
        <v>164736.59307234152</v>
      </c>
      <c r="BI14" s="156">
        <v>168293.35324780919</v>
      </c>
      <c r="BJ14" s="156">
        <v>176707.9521963771</v>
      </c>
      <c r="BK14" s="156">
        <v>179676.73410481284</v>
      </c>
      <c r="BL14" s="156">
        <v>183957.22891126422</v>
      </c>
      <c r="BM14" s="156">
        <v>185195.65045933914</v>
      </c>
      <c r="BN14" s="156">
        <v>184896.0589545581</v>
      </c>
      <c r="BO14" s="156">
        <v>189019.60336816096</v>
      </c>
      <c r="BP14" s="156">
        <v>196280.20089929682</v>
      </c>
      <c r="BQ14" s="156">
        <v>201561.19892585161</v>
      </c>
      <c r="BR14" s="156">
        <v>196925.35377185608</v>
      </c>
      <c r="BS14" s="156">
        <v>205563.00437749224</v>
      </c>
      <c r="BT14" s="156">
        <v>209291.39102402434</v>
      </c>
      <c r="BU14" s="156">
        <v>211685.65872718437</v>
      </c>
      <c r="BV14" s="156">
        <v>215622.81859418395</v>
      </c>
      <c r="BW14" s="156">
        <v>224539.50800506416</v>
      </c>
      <c r="BX14" s="156">
        <v>237911.47622894228</v>
      </c>
      <c r="BY14" s="156">
        <v>234186.09798548993</v>
      </c>
    </row>
    <row r="15" spans="1:78" ht="22.5" customHeight="1">
      <c r="A15" s="157" t="s">
        <v>171</v>
      </c>
      <c r="B15" s="158">
        <v>108217.11890005319</v>
      </c>
      <c r="C15" s="158">
        <v>108579.23208321015</v>
      </c>
      <c r="D15" s="158">
        <v>106178.93122812911</v>
      </c>
      <c r="E15" s="158">
        <v>110549.0315719678</v>
      </c>
      <c r="F15" s="158">
        <v>108574.7629698135</v>
      </c>
      <c r="G15" s="158">
        <v>111766.4702303556</v>
      </c>
      <c r="H15" s="158">
        <v>112862.75934543875</v>
      </c>
      <c r="I15" s="158">
        <v>115551.63246242593</v>
      </c>
      <c r="J15" s="158">
        <v>110970.08129169466</v>
      </c>
      <c r="K15" s="158">
        <v>110078.73144454572</v>
      </c>
      <c r="L15" s="158">
        <v>115273.40085948257</v>
      </c>
      <c r="M15" s="158">
        <v>112146.14209126255</v>
      </c>
      <c r="N15" s="158">
        <v>114600.09017981113</v>
      </c>
      <c r="O15" s="158">
        <v>121045.56187016412</v>
      </c>
      <c r="P15" s="158">
        <v>120246.625444812</v>
      </c>
      <c r="Q15" s="158">
        <v>121462.67168724733</v>
      </c>
      <c r="R15" s="158">
        <v>121946.85739869358</v>
      </c>
      <c r="S15" s="158">
        <v>129309.58465342212</v>
      </c>
      <c r="T15" s="158">
        <v>138351.73114569145</v>
      </c>
      <c r="U15" s="158">
        <v>138328.15159699001</v>
      </c>
      <c r="V15" s="158">
        <v>152923.42619524119</v>
      </c>
      <c r="W15" s="158">
        <v>142978.58982017741</v>
      </c>
      <c r="X15" s="158">
        <v>134498.01065773799</v>
      </c>
      <c r="Y15" s="158">
        <v>131560.56328186748</v>
      </c>
      <c r="Z15" s="158">
        <v>124840.14199082051</v>
      </c>
      <c r="AA15" s="158">
        <v>126668.97558227062</v>
      </c>
      <c r="AB15" s="158">
        <v>131312.31108673761</v>
      </c>
      <c r="AC15" s="158">
        <v>135720.47854898963</v>
      </c>
      <c r="AD15" s="158">
        <v>143416.61068777461</v>
      </c>
      <c r="AE15" s="158">
        <v>147599.41475486901</v>
      </c>
      <c r="AF15" s="158">
        <v>150472.33490783055</v>
      </c>
      <c r="AG15" s="158">
        <v>157416.41771673187</v>
      </c>
      <c r="AH15" s="158">
        <v>173783.68504441847</v>
      </c>
      <c r="AI15" s="158">
        <v>175601.70856190039</v>
      </c>
      <c r="AJ15" s="158">
        <v>178048.36496004724</v>
      </c>
      <c r="AK15" s="158">
        <v>180464.7009208643</v>
      </c>
      <c r="AL15" s="158">
        <v>181412.72462805136</v>
      </c>
      <c r="AM15" s="158">
        <v>183749.51845366933</v>
      </c>
      <c r="AN15" s="158">
        <v>181605.36676010067</v>
      </c>
      <c r="AO15" s="158">
        <v>182796.73752880248</v>
      </c>
      <c r="AP15" s="158">
        <v>182038.18274535876</v>
      </c>
      <c r="AQ15" s="158">
        <v>182972.30523309699</v>
      </c>
      <c r="AR15" s="158">
        <v>179817.77984560968</v>
      </c>
      <c r="AS15" s="158">
        <v>183696.29925934118</v>
      </c>
      <c r="AT15" s="158">
        <v>177906.25734122825</v>
      </c>
      <c r="AU15" s="158">
        <v>178989.50809317731</v>
      </c>
      <c r="AV15" s="158">
        <v>186953.69291451114</v>
      </c>
      <c r="AW15" s="158">
        <v>190768.50160039446</v>
      </c>
      <c r="AX15" s="158">
        <v>184495.9433856713</v>
      </c>
      <c r="AY15" s="158">
        <v>184659.99227616753</v>
      </c>
      <c r="AZ15" s="158">
        <v>180685.83200259754</v>
      </c>
      <c r="BA15" s="158">
        <v>181019.52023045343</v>
      </c>
      <c r="BB15" s="158">
        <v>180369.14264404797</v>
      </c>
      <c r="BC15" s="158">
        <v>184146.12812449576</v>
      </c>
      <c r="BD15" s="158">
        <v>186759.82992777362</v>
      </c>
      <c r="BE15" s="158">
        <v>189704.70264590238</v>
      </c>
      <c r="BF15" s="158">
        <v>194468.61959701782</v>
      </c>
      <c r="BG15" s="158">
        <v>197490.87837364664</v>
      </c>
      <c r="BH15" s="158">
        <v>198080.20936243696</v>
      </c>
      <c r="BI15" s="158">
        <v>201039.95992912777</v>
      </c>
      <c r="BJ15" s="158">
        <v>207706.83683289035</v>
      </c>
      <c r="BK15" s="158">
        <v>210663.08405088843</v>
      </c>
      <c r="BL15" s="158">
        <v>211116.21329434629</v>
      </c>
      <c r="BM15" s="158">
        <v>214584.72714313923</v>
      </c>
      <c r="BN15" s="158">
        <v>212219.20981538363</v>
      </c>
      <c r="BO15" s="158">
        <v>216788.38019951954</v>
      </c>
      <c r="BP15" s="158">
        <v>222798.60136678908</v>
      </c>
      <c r="BQ15" s="158">
        <v>228885.32385513009</v>
      </c>
      <c r="BR15" s="158">
        <v>224554.5695531966</v>
      </c>
      <c r="BS15" s="158">
        <v>231610.57704757259</v>
      </c>
      <c r="BT15" s="158">
        <v>236971.94732407125</v>
      </c>
      <c r="BU15" s="158">
        <v>238069.15810105493</v>
      </c>
      <c r="BV15" s="158">
        <v>240364.65888393205</v>
      </c>
      <c r="BW15" s="158">
        <v>250403.5371005678</v>
      </c>
      <c r="BX15" s="158">
        <v>262735.0509224839</v>
      </c>
      <c r="BY15" s="158">
        <v>261276.42161571796</v>
      </c>
    </row>
    <row r="16" spans="1:78" ht="22.5" customHeight="1">
      <c r="A16" s="157" t="s">
        <v>172</v>
      </c>
      <c r="B16" s="158">
        <v>-12304.959889796466</v>
      </c>
      <c r="C16" s="158">
        <v>-12220.783478702284</v>
      </c>
      <c r="D16" s="158">
        <v>-11572.470133551949</v>
      </c>
      <c r="E16" s="158">
        <v>-12035.894689609304</v>
      </c>
      <c r="F16" s="158">
        <v>-10155.673388230263</v>
      </c>
      <c r="G16" s="158">
        <v>-9665.6313822594966</v>
      </c>
      <c r="H16" s="158">
        <v>-12433.177663390679</v>
      </c>
      <c r="I16" s="158">
        <v>-10595.112485958683</v>
      </c>
      <c r="J16" s="158">
        <v>-11366.690861539679</v>
      </c>
      <c r="K16" s="158">
        <v>-10931.537201893361</v>
      </c>
      <c r="L16" s="158">
        <v>-10562.634329123266</v>
      </c>
      <c r="M16" s="158">
        <v>-11055.331848012143</v>
      </c>
      <c r="N16" s="158">
        <v>-11985.98517970067</v>
      </c>
      <c r="O16" s="158">
        <v>-11245.720054686546</v>
      </c>
      <c r="P16" s="158">
        <v>-23876.403489917404</v>
      </c>
      <c r="Q16" s="158">
        <v>-16669.77763241321</v>
      </c>
      <c r="R16" s="158">
        <v>-21710.949595380163</v>
      </c>
      <c r="S16" s="158">
        <v>-21787.522215980738</v>
      </c>
      <c r="T16" s="158">
        <v>-23234.667590664052</v>
      </c>
      <c r="U16" s="158">
        <v>-24664.328253175914</v>
      </c>
      <c r="V16" s="158">
        <v>-21938.05868788754</v>
      </c>
      <c r="W16" s="158">
        <v>-19108.018062900832</v>
      </c>
      <c r="X16" s="158">
        <v>-16839.788512601172</v>
      </c>
      <c r="Y16" s="158">
        <v>-16459.241913889193</v>
      </c>
      <c r="Z16" s="158">
        <v>-14768.35434011078</v>
      </c>
      <c r="AA16" s="158">
        <v>-18615.30878354939</v>
      </c>
      <c r="AB16" s="158">
        <v>-25387.695577084476</v>
      </c>
      <c r="AC16" s="158">
        <v>-22501.32608219991</v>
      </c>
      <c r="AD16" s="158">
        <v>-24333.166153212067</v>
      </c>
      <c r="AE16" s="158">
        <v>-23134.290285978554</v>
      </c>
      <c r="AF16" s="158">
        <v>-22196.51310110066</v>
      </c>
      <c r="AG16" s="158">
        <v>-26055.345725508207</v>
      </c>
      <c r="AH16" s="158">
        <v>-29650.677836906576</v>
      </c>
      <c r="AI16" s="158">
        <v>-31338.582761325462</v>
      </c>
      <c r="AJ16" s="158">
        <v>-31137.755766365713</v>
      </c>
      <c r="AK16" s="158">
        <v>-31230.472702314655</v>
      </c>
      <c r="AL16" s="158">
        <v>-35723.200254666408</v>
      </c>
      <c r="AM16" s="158">
        <v>-34760.88568228548</v>
      </c>
      <c r="AN16" s="158">
        <v>-43153.704463881528</v>
      </c>
      <c r="AO16" s="158">
        <v>-30774.331289593461</v>
      </c>
      <c r="AP16" s="158">
        <v>-33522.412957138011</v>
      </c>
      <c r="AQ16" s="158">
        <v>-26918.004544946099</v>
      </c>
      <c r="AR16" s="158">
        <v>-26496.635369197735</v>
      </c>
      <c r="AS16" s="158">
        <v>-28457.363728042452</v>
      </c>
      <c r="AT16" s="158">
        <v>-27761.845920920932</v>
      </c>
      <c r="AU16" s="158">
        <v>-26501.721910387165</v>
      </c>
      <c r="AV16" s="158">
        <v>-28396.806870135915</v>
      </c>
      <c r="AW16" s="158">
        <v>-31093.415513898195</v>
      </c>
      <c r="AX16" s="158">
        <v>-25778.941209405573</v>
      </c>
      <c r="AY16" s="158">
        <v>-26326.967471601998</v>
      </c>
      <c r="AZ16" s="158">
        <v>-29700.502813991719</v>
      </c>
      <c r="BA16" s="158">
        <v>-31579.845120373509</v>
      </c>
      <c r="BB16" s="158">
        <v>-31340.343572210848</v>
      </c>
      <c r="BC16" s="158">
        <v>-27964.669617474021</v>
      </c>
      <c r="BD16" s="158">
        <v>-28321.996163061438</v>
      </c>
      <c r="BE16" s="158">
        <v>-30310.23027148184</v>
      </c>
      <c r="BF16" s="158">
        <v>-33388.747279260861</v>
      </c>
      <c r="BG16" s="158">
        <v>-34010.542249780083</v>
      </c>
      <c r="BH16" s="158">
        <v>-33343.61629009543</v>
      </c>
      <c r="BI16" s="158">
        <v>-32746.606681318572</v>
      </c>
      <c r="BJ16" s="158">
        <v>-30998.884636513256</v>
      </c>
      <c r="BK16" s="158">
        <v>-30986.349946075592</v>
      </c>
      <c r="BL16" s="158">
        <v>-27158.984383082068</v>
      </c>
      <c r="BM16" s="158">
        <v>-29389.076683800082</v>
      </c>
      <c r="BN16" s="158">
        <v>-27323.150860825524</v>
      </c>
      <c r="BO16" s="158">
        <v>-27768.77683135858</v>
      </c>
      <c r="BP16" s="158">
        <v>-26518.400467492269</v>
      </c>
      <c r="BQ16" s="158">
        <v>-27324.124929278478</v>
      </c>
      <c r="BR16" s="158">
        <v>-27629.215781340514</v>
      </c>
      <c r="BS16" s="158">
        <v>-26047.572670080364</v>
      </c>
      <c r="BT16" s="158">
        <v>-27680.556300046923</v>
      </c>
      <c r="BU16" s="158">
        <v>-26383.49937387056</v>
      </c>
      <c r="BV16" s="158">
        <v>-24741.840289748088</v>
      </c>
      <c r="BW16" s="158">
        <v>-25864.029095503654</v>
      </c>
      <c r="BX16" s="158">
        <v>-24823.574693541628</v>
      </c>
      <c r="BY16" s="158">
        <v>-27090.323630228042</v>
      </c>
    </row>
    <row r="17" spans="1:78" ht="17.25" customHeight="1">
      <c r="A17" s="155"/>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8" ht="22.5" customHeight="1">
      <c r="A18" s="155" t="s">
        <v>173</v>
      </c>
      <c r="B18" s="156">
        <v>451073.7371483951</v>
      </c>
      <c r="C18" s="156">
        <v>451878.05634321668</v>
      </c>
      <c r="D18" s="156">
        <v>456334.86147293949</v>
      </c>
      <c r="E18" s="156">
        <v>455941.45380823663</v>
      </c>
      <c r="F18" s="156">
        <v>461357.69229075871</v>
      </c>
      <c r="G18" s="156">
        <v>461200.64549646678</v>
      </c>
      <c r="H18" s="156">
        <v>466015.88957993238</v>
      </c>
      <c r="I18" s="156">
        <v>468822.28168550559</v>
      </c>
      <c r="J18" s="156">
        <v>474117.6138447515</v>
      </c>
      <c r="K18" s="156">
        <v>475524.32201576926</v>
      </c>
      <c r="L18" s="156">
        <v>479207.38735999202</v>
      </c>
      <c r="M18" s="156">
        <v>483866.50208134501</v>
      </c>
      <c r="N18" s="156">
        <v>484379.95621825446</v>
      </c>
      <c r="O18" s="156">
        <v>486395.38783103629</v>
      </c>
      <c r="P18" s="156">
        <v>491691.96661388484</v>
      </c>
      <c r="Q18" s="156">
        <v>492867.89942938258</v>
      </c>
      <c r="R18" s="156">
        <v>488865.79346722353</v>
      </c>
      <c r="S18" s="156">
        <v>493090.07736421895</v>
      </c>
      <c r="T18" s="156">
        <v>500206.62997035653</v>
      </c>
      <c r="U18" s="156">
        <v>499767.30424507416</v>
      </c>
      <c r="V18" s="156">
        <v>502641.43176622962</v>
      </c>
      <c r="W18" s="156">
        <v>503880.49019510503</v>
      </c>
      <c r="X18" s="156">
        <v>501601.1696651699</v>
      </c>
      <c r="Y18" s="156">
        <v>496108.67695145996</v>
      </c>
      <c r="Z18" s="156">
        <v>494915.82835421042</v>
      </c>
      <c r="AA18" s="156">
        <v>494144.66428709624</v>
      </c>
      <c r="AB18" s="156">
        <v>493910.45560742536</v>
      </c>
      <c r="AC18" s="156">
        <v>505527.66557847703</v>
      </c>
      <c r="AD18" s="156">
        <v>496239.7346823978</v>
      </c>
      <c r="AE18" s="156">
        <v>489644.77953211672</v>
      </c>
      <c r="AF18" s="156">
        <v>499166.25881950383</v>
      </c>
      <c r="AG18" s="156">
        <v>504042.44450547587</v>
      </c>
      <c r="AH18" s="156">
        <v>505319.42920309445</v>
      </c>
      <c r="AI18" s="156">
        <v>514845.82064394082</v>
      </c>
      <c r="AJ18" s="156">
        <v>513063.20684336533</v>
      </c>
      <c r="AK18" s="156">
        <v>512341.17578417563</v>
      </c>
      <c r="AL18" s="156">
        <v>534163.71643387934</v>
      </c>
      <c r="AM18" s="156">
        <v>522246.55549056362</v>
      </c>
      <c r="AN18" s="156">
        <v>512428.00969782355</v>
      </c>
      <c r="AO18" s="156">
        <v>514382.80970436963</v>
      </c>
      <c r="AP18" s="156">
        <v>517812.76359883818</v>
      </c>
      <c r="AQ18" s="156">
        <v>521927.6740014127</v>
      </c>
      <c r="AR18" s="156">
        <v>518316.85022993037</v>
      </c>
      <c r="AS18" s="156">
        <v>525654.79081545188</v>
      </c>
      <c r="AT18" s="156">
        <v>544940.12048019178</v>
      </c>
      <c r="AU18" s="156">
        <v>540655.08824403689</v>
      </c>
      <c r="AV18" s="156">
        <v>546647.82440032589</v>
      </c>
      <c r="AW18" s="156">
        <v>548407.37651596358</v>
      </c>
      <c r="AX18" s="156">
        <v>559740.50131194782</v>
      </c>
      <c r="AY18" s="156">
        <v>570485.95676622679</v>
      </c>
      <c r="AZ18" s="156">
        <v>577934.56875696522</v>
      </c>
      <c r="BA18" s="156">
        <v>581119.21071851486</v>
      </c>
      <c r="BB18" s="156">
        <v>580221.0240214197</v>
      </c>
      <c r="BC18" s="156">
        <v>576863.91699145513</v>
      </c>
      <c r="BD18" s="156">
        <v>575770.14006976364</v>
      </c>
      <c r="BE18" s="156">
        <v>579049.19182662666</v>
      </c>
      <c r="BF18" s="156">
        <v>593828.00509089313</v>
      </c>
      <c r="BG18" s="156">
        <v>596186.80470901553</v>
      </c>
      <c r="BH18" s="156">
        <v>598860.16085779294</v>
      </c>
      <c r="BI18" s="156">
        <v>593100.99089451297</v>
      </c>
      <c r="BJ18" s="156">
        <v>598750.2849348879</v>
      </c>
      <c r="BK18" s="156">
        <v>612736.79533625208</v>
      </c>
      <c r="BL18" s="156">
        <v>620110.75139411655</v>
      </c>
      <c r="BM18" s="156">
        <v>609560.57417604467</v>
      </c>
      <c r="BN18" s="156">
        <v>617666.80776988098</v>
      </c>
      <c r="BO18" s="156">
        <v>615834.92545741703</v>
      </c>
      <c r="BP18" s="156">
        <v>619068.53003676189</v>
      </c>
      <c r="BQ18" s="156">
        <v>624673.40251472068</v>
      </c>
      <c r="BR18" s="156">
        <v>631218.44285438303</v>
      </c>
      <c r="BS18" s="156">
        <v>641594.82833618112</v>
      </c>
      <c r="BT18" s="156">
        <v>642876.72422194923</v>
      </c>
      <c r="BU18" s="156">
        <v>648853.26039413235</v>
      </c>
      <c r="BV18" s="156">
        <v>649414.85981803876</v>
      </c>
      <c r="BW18" s="156">
        <v>664298.86772157252</v>
      </c>
      <c r="BX18" s="156">
        <v>685918.16202202591</v>
      </c>
      <c r="BY18" s="156">
        <v>678966.89759430289</v>
      </c>
    </row>
    <row r="19" spans="1:78" ht="10.5" customHeight="1">
      <c r="A19" s="159"/>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row>
    <row r="20" spans="1:78" ht="21.75" customHeight="1">
      <c r="A20" s="155" t="s">
        <v>174</v>
      </c>
      <c r="B20" s="156">
        <v>522.57621659999995</v>
      </c>
      <c r="C20" s="156">
        <v>530.43674090999991</v>
      </c>
      <c r="D20" s="156">
        <v>451.85899688000006</v>
      </c>
      <c r="E20" s="156">
        <v>449.49498455999998</v>
      </c>
      <c r="F20" s="156">
        <v>460.36892423999996</v>
      </c>
      <c r="G20" s="156">
        <v>495.24021552999994</v>
      </c>
      <c r="H20" s="156">
        <v>452.14654894</v>
      </c>
      <c r="I20" s="156">
        <v>456.44429422000002</v>
      </c>
      <c r="J20" s="160">
        <v>311.48910302000002</v>
      </c>
      <c r="K20" s="156">
        <v>311.82640702999998</v>
      </c>
      <c r="L20" s="156">
        <v>308.17392470999994</v>
      </c>
      <c r="M20" s="156">
        <v>256.47710615</v>
      </c>
      <c r="N20" s="156">
        <v>146.41670360000001</v>
      </c>
      <c r="O20" s="156">
        <v>154.76987269999998</v>
      </c>
      <c r="P20" s="156">
        <v>78.109223049999997</v>
      </c>
      <c r="Q20" s="156">
        <v>73.199827839999998</v>
      </c>
      <c r="R20" s="156">
        <v>159.13884273999997</v>
      </c>
      <c r="S20" s="156">
        <v>90.191372209999997</v>
      </c>
      <c r="T20" s="156">
        <v>95.977676840000015</v>
      </c>
      <c r="U20" s="156">
        <v>100.59973837999999</v>
      </c>
      <c r="V20" s="156">
        <v>12138.693073389999</v>
      </c>
      <c r="W20" s="156">
        <v>12016.07055699</v>
      </c>
      <c r="X20" s="156">
        <v>12031.780456820001</v>
      </c>
      <c r="Y20" s="156">
        <v>10246.224443559999</v>
      </c>
      <c r="Z20" s="156">
        <v>10311.653699110002</v>
      </c>
      <c r="AA20" s="156">
        <v>10417.145987380001</v>
      </c>
      <c r="AB20" s="156">
        <v>2047.99303992</v>
      </c>
      <c r="AC20" s="156">
        <v>2066.7607259299998</v>
      </c>
      <c r="AD20" s="156">
        <v>2079.2860818499998</v>
      </c>
      <c r="AE20" s="156">
        <v>66.589581159999994</v>
      </c>
      <c r="AF20" s="156">
        <v>79.972528219999987</v>
      </c>
      <c r="AG20" s="156">
        <v>64.184046659999993</v>
      </c>
      <c r="AH20" s="156">
        <v>59.933134109999997</v>
      </c>
      <c r="AI20" s="156">
        <v>61.903596100000009</v>
      </c>
      <c r="AJ20" s="156">
        <v>55.75456071</v>
      </c>
      <c r="AK20" s="156">
        <v>58.08664469</v>
      </c>
      <c r="AL20" s="156">
        <v>60.365235179999999</v>
      </c>
      <c r="AM20" s="156">
        <v>63.432219039999993</v>
      </c>
      <c r="AN20" s="156">
        <v>55.651880509999998</v>
      </c>
      <c r="AO20" s="156">
        <v>59.78485079</v>
      </c>
      <c r="AP20" s="156">
        <v>58.47387612</v>
      </c>
      <c r="AQ20" s="156">
        <v>52.474686779999992</v>
      </c>
      <c r="AR20" s="156">
        <v>53.158377230000006</v>
      </c>
      <c r="AS20" s="156">
        <v>49.501873149999994</v>
      </c>
      <c r="AT20" s="156">
        <v>53.398212369999996</v>
      </c>
      <c r="AU20" s="156">
        <v>51.505267619999998</v>
      </c>
      <c r="AV20" s="156">
        <v>112.92910121999999</v>
      </c>
      <c r="AW20" s="156">
        <v>124.9716359</v>
      </c>
      <c r="AX20" s="156">
        <v>118.93893346999999</v>
      </c>
      <c r="AY20" s="156">
        <v>117.7121846</v>
      </c>
      <c r="AZ20" s="156">
        <v>106.39736470000001</v>
      </c>
      <c r="BA20" s="156">
        <v>132.70047986000003</v>
      </c>
      <c r="BB20" s="156">
        <v>108.94590164</v>
      </c>
      <c r="BC20" s="156">
        <v>103.31673272</v>
      </c>
      <c r="BD20" s="156">
        <v>102.94019059</v>
      </c>
      <c r="BE20" s="156">
        <v>101.63518917000002</v>
      </c>
      <c r="BF20" s="156">
        <v>100.88639645000001</v>
      </c>
      <c r="BG20" s="156">
        <v>96.238306309999999</v>
      </c>
      <c r="BH20" s="156">
        <v>96.587645129999999</v>
      </c>
      <c r="BI20" s="156">
        <v>104.48289298</v>
      </c>
      <c r="BJ20" s="156">
        <v>95.17055886</v>
      </c>
      <c r="BK20" s="156">
        <v>141.51245875000001</v>
      </c>
      <c r="BL20" s="156">
        <v>93.280325750000017</v>
      </c>
      <c r="BM20" s="156">
        <v>178.13724096999999</v>
      </c>
      <c r="BN20" s="156">
        <v>115.49742932000001</v>
      </c>
      <c r="BO20" s="156">
        <v>80.786223609999993</v>
      </c>
      <c r="BP20" s="156">
        <v>86.125299899999987</v>
      </c>
      <c r="BQ20" s="156">
        <v>105.92628523999998</v>
      </c>
      <c r="BR20" s="156">
        <v>67.01138644000001</v>
      </c>
      <c r="BS20" s="156">
        <v>73.911858222561605</v>
      </c>
      <c r="BT20" s="156">
        <v>74.741914629336392</v>
      </c>
      <c r="BU20" s="156">
        <v>85.571048110000021</v>
      </c>
      <c r="BV20" s="156">
        <v>76.147425130001523</v>
      </c>
      <c r="BW20" s="156">
        <v>87.236564766048673</v>
      </c>
      <c r="BX20" s="156">
        <v>71.054706641306751</v>
      </c>
      <c r="BY20" s="156">
        <v>134.65075875556079</v>
      </c>
    </row>
    <row r="21" spans="1:78" ht="9.75" customHeight="1">
      <c r="A21" s="155"/>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c r="BR21" s="158"/>
      <c r="BS21" s="158"/>
      <c r="BT21" s="158"/>
      <c r="BU21" s="158"/>
      <c r="BV21" s="158"/>
      <c r="BW21" s="158"/>
      <c r="BX21" s="158"/>
      <c r="BY21" s="158"/>
    </row>
    <row r="22" spans="1:78" ht="22.5" customHeight="1">
      <c r="A22" s="155" t="s">
        <v>175</v>
      </c>
      <c r="B22" s="156">
        <v>349789.39643925882</v>
      </c>
      <c r="C22" s="156">
        <v>354170.3034660893</v>
      </c>
      <c r="D22" s="156">
        <v>357735.22139157733</v>
      </c>
      <c r="E22" s="156">
        <v>357962.47704415396</v>
      </c>
      <c r="F22" s="156">
        <v>360581.78950197063</v>
      </c>
      <c r="G22" s="156">
        <v>363085.37267747527</v>
      </c>
      <c r="H22" s="156">
        <v>364932.49857265683</v>
      </c>
      <c r="I22" s="156">
        <v>366847.34362554888</v>
      </c>
      <c r="J22" s="156">
        <v>372438.94038680987</v>
      </c>
      <c r="K22" s="156">
        <v>371917.46975703631</v>
      </c>
      <c r="L22" s="156">
        <v>370888.18591016589</v>
      </c>
      <c r="M22" s="156">
        <v>372574.82047093648</v>
      </c>
      <c r="N22" s="156">
        <v>379078.89212929457</v>
      </c>
      <c r="O22" s="156">
        <v>385351.11206594779</v>
      </c>
      <c r="P22" s="156">
        <v>393440.09602186747</v>
      </c>
      <c r="Q22" s="156">
        <v>393991.29553756956</v>
      </c>
      <c r="R22" s="156">
        <v>404976.78114451043</v>
      </c>
      <c r="S22" s="156">
        <v>417170.38737767446</v>
      </c>
      <c r="T22" s="156">
        <v>431839.58590218471</v>
      </c>
      <c r="U22" s="156">
        <v>439171.12592656486</v>
      </c>
      <c r="V22" s="156">
        <v>442961.82572781673</v>
      </c>
      <c r="W22" s="156">
        <v>440860.03805052245</v>
      </c>
      <c r="X22" s="156">
        <v>441254.28449667618</v>
      </c>
      <c r="Y22" s="156">
        <v>450949.35300080496</v>
      </c>
      <c r="Z22" s="156">
        <v>452880.19470378384</v>
      </c>
      <c r="AA22" s="156">
        <v>451506.00409469916</v>
      </c>
      <c r="AB22" s="156">
        <v>460594.77236869972</v>
      </c>
      <c r="AC22" s="156">
        <v>466335.37205285276</v>
      </c>
      <c r="AD22" s="156">
        <v>471158.83303180221</v>
      </c>
      <c r="AE22" s="156">
        <v>480063.96320307633</v>
      </c>
      <c r="AF22" s="156">
        <v>489982.67451628548</v>
      </c>
      <c r="AG22" s="156">
        <v>492690.02785586292</v>
      </c>
      <c r="AH22" s="156">
        <v>497613.61870424671</v>
      </c>
      <c r="AI22" s="156">
        <v>506686.67131947889</v>
      </c>
      <c r="AJ22" s="156">
        <v>502593.89032367163</v>
      </c>
      <c r="AK22" s="156">
        <v>502755.0153042879</v>
      </c>
      <c r="AL22" s="156">
        <v>517456.02598702308</v>
      </c>
      <c r="AM22" s="156">
        <v>523105.98182163591</v>
      </c>
      <c r="AN22" s="156">
        <v>526554.98568187421</v>
      </c>
      <c r="AO22" s="156">
        <v>527621.54509135394</v>
      </c>
      <c r="AP22" s="156">
        <v>531965.9557624131</v>
      </c>
      <c r="AQ22" s="156">
        <v>538595.33689040213</v>
      </c>
      <c r="AR22" s="156">
        <v>539560.43435716932</v>
      </c>
      <c r="AS22" s="156">
        <v>535894.82571799518</v>
      </c>
      <c r="AT22" s="156">
        <v>550816.78274416761</v>
      </c>
      <c r="AU22" s="156">
        <v>555735.260254369</v>
      </c>
      <c r="AV22" s="156">
        <v>545675.65038445208</v>
      </c>
      <c r="AW22" s="156">
        <v>547537.03390497121</v>
      </c>
      <c r="AX22" s="156">
        <v>547624.78860308998</v>
      </c>
      <c r="AY22" s="156">
        <v>551900.23132537864</v>
      </c>
      <c r="AZ22" s="156">
        <v>553442.77092180587</v>
      </c>
      <c r="BA22" s="156">
        <v>564117.50235049624</v>
      </c>
      <c r="BB22" s="156">
        <v>567394.84187350597</v>
      </c>
      <c r="BC22" s="156">
        <v>554686.40333726758</v>
      </c>
      <c r="BD22" s="156">
        <v>548030.75193037488</v>
      </c>
      <c r="BE22" s="156">
        <v>546442.87838717911</v>
      </c>
      <c r="BF22" s="156">
        <v>556746.78366040951</v>
      </c>
      <c r="BG22" s="156">
        <v>561982.70872516313</v>
      </c>
      <c r="BH22" s="156">
        <v>562855.19911565154</v>
      </c>
      <c r="BI22" s="156">
        <v>564766.34973434079</v>
      </c>
      <c r="BJ22" s="156">
        <v>559319.40468960046</v>
      </c>
      <c r="BK22" s="156">
        <v>565992.50510841492</v>
      </c>
      <c r="BL22" s="156">
        <v>581081.33339425526</v>
      </c>
      <c r="BM22" s="156">
        <v>584644.45635934861</v>
      </c>
      <c r="BN22" s="156">
        <v>590581.04554872331</v>
      </c>
      <c r="BO22" s="156">
        <v>590093.38153755921</v>
      </c>
      <c r="BP22" s="156">
        <v>592569.24281089869</v>
      </c>
      <c r="BQ22" s="156">
        <v>600029.72246112931</v>
      </c>
      <c r="BR22" s="156">
        <v>614305.56799818808</v>
      </c>
      <c r="BS22" s="156">
        <v>610632.67674281832</v>
      </c>
      <c r="BT22" s="156">
        <v>616521.45435062319</v>
      </c>
      <c r="BU22" s="156">
        <v>621227.47383766971</v>
      </c>
      <c r="BV22" s="156">
        <v>629323.01858756435</v>
      </c>
      <c r="BW22" s="156">
        <v>647680.60915144137</v>
      </c>
      <c r="BX22" s="156">
        <v>662199.68430560757</v>
      </c>
      <c r="BY22" s="156">
        <v>666804.60254226404</v>
      </c>
    </row>
    <row r="23" spans="1:78" ht="10.5" customHeight="1">
      <c r="A23" s="155"/>
      <c r="B23" s="156"/>
      <c r="C23" s="156"/>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56"/>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c r="BU23" s="156"/>
      <c r="BV23" s="156"/>
      <c r="BW23" s="156"/>
      <c r="BX23" s="156"/>
      <c r="BY23" s="156"/>
    </row>
    <row r="24" spans="1:78" ht="22.5" customHeight="1">
      <c r="A24" s="155" t="s">
        <v>176</v>
      </c>
      <c r="B24" s="156">
        <v>144883.38886078529</v>
      </c>
      <c r="C24" s="156">
        <v>143439.12745355885</v>
      </c>
      <c r="D24" s="156">
        <v>143496.29122423049</v>
      </c>
      <c r="E24" s="156">
        <v>145106.94909269409</v>
      </c>
      <c r="F24" s="156">
        <v>146097.19155949244</v>
      </c>
      <c r="G24" s="156">
        <v>144905.64824180829</v>
      </c>
      <c r="H24" s="156">
        <v>145337.20193105954</v>
      </c>
      <c r="I24" s="156">
        <v>142617.13254103361</v>
      </c>
      <c r="J24" s="156">
        <v>142168.91231730412</v>
      </c>
      <c r="K24" s="156">
        <v>145175.64693089874</v>
      </c>
      <c r="L24" s="156">
        <v>145009.12880182205</v>
      </c>
      <c r="M24" s="156">
        <v>146886.99544390262</v>
      </c>
      <c r="N24" s="156">
        <v>148587.50168630731</v>
      </c>
      <c r="O24" s="156">
        <v>148924.06911314867</v>
      </c>
      <c r="P24" s="156">
        <v>146135.72684683496</v>
      </c>
      <c r="Q24" s="156">
        <v>149654.89173177833</v>
      </c>
      <c r="R24" s="156">
        <v>149489.65466258017</v>
      </c>
      <c r="S24" s="156">
        <v>148721.92179424886</v>
      </c>
      <c r="T24" s="156">
        <v>145212.12223979147</v>
      </c>
      <c r="U24" s="156">
        <v>145121.90364971879</v>
      </c>
      <c r="V24" s="156">
        <v>146233.60011356845</v>
      </c>
      <c r="W24" s="156">
        <v>147731.5166022795</v>
      </c>
      <c r="X24" s="156">
        <v>148643.92693014941</v>
      </c>
      <c r="Y24" s="156">
        <v>148733.96141695153</v>
      </c>
      <c r="Z24" s="156">
        <v>148776.37339146185</v>
      </c>
      <c r="AA24" s="156">
        <v>150773.99329671604</v>
      </c>
      <c r="AB24" s="156">
        <v>150023.86640949865</v>
      </c>
      <c r="AC24" s="156">
        <v>149489.95006325806</v>
      </c>
      <c r="AD24" s="156">
        <v>148159.36137781234</v>
      </c>
      <c r="AE24" s="156">
        <v>143922.01373360475</v>
      </c>
      <c r="AF24" s="156">
        <v>141332.03858743189</v>
      </c>
      <c r="AG24" s="156">
        <v>142611.96901376377</v>
      </c>
      <c r="AH24" s="156">
        <v>143737.48427063884</v>
      </c>
      <c r="AI24" s="156">
        <v>144411.78692895081</v>
      </c>
      <c r="AJ24" s="156">
        <v>144572.51039488416</v>
      </c>
      <c r="AK24" s="156">
        <v>144955.18732009598</v>
      </c>
      <c r="AL24" s="156">
        <v>144522.90579350753</v>
      </c>
      <c r="AM24" s="156">
        <v>141913.70705970578</v>
      </c>
      <c r="AN24" s="156">
        <v>140857.08230651257</v>
      </c>
      <c r="AO24" s="156">
        <v>137808.60757889133</v>
      </c>
      <c r="AP24" s="156">
        <v>140975.98418438493</v>
      </c>
      <c r="AQ24" s="156">
        <v>142657.59735011787</v>
      </c>
      <c r="AR24" s="156">
        <v>138443.99641782831</v>
      </c>
      <c r="AS24" s="156">
        <v>136824.53371241607</v>
      </c>
      <c r="AT24" s="156">
        <v>142830.22736783768</v>
      </c>
      <c r="AU24" s="156">
        <v>144451.65765574001</v>
      </c>
      <c r="AV24" s="156">
        <v>145106.70121517318</v>
      </c>
      <c r="AW24" s="156">
        <v>149285.09576204285</v>
      </c>
      <c r="AX24" s="156">
        <v>150205.1510615084</v>
      </c>
      <c r="AY24" s="156">
        <v>153582.25267760098</v>
      </c>
      <c r="AZ24" s="156">
        <v>160701.75284107169</v>
      </c>
      <c r="BA24" s="156">
        <v>163515.98840334633</v>
      </c>
      <c r="BB24" s="156">
        <v>171171.73673197755</v>
      </c>
      <c r="BC24" s="156">
        <v>179557.37246380627</v>
      </c>
      <c r="BD24" s="156">
        <v>176691.81012167362</v>
      </c>
      <c r="BE24" s="156">
        <v>174700.92805779242</v>
      </c>
      <c r="BF24" s="156">
        <v>178700.48802450992</v>
      </c>
      <c r="BG24" s="156">
        <v>187976.80883700293</v>
      </c>
      <c r="BH24" s="156">
        <v>188934.32097706848</v>
      </c>
      <c r="BI24" s="156">
        <v>187934.95949156157</v>
      </c>
      <c r="BJ24" s="156">
        <v>188909.86711053748</v>
      </c>
      <c r="BK24" s="156">
        <v>192577.7703994406</v>
      </c>
      <c r="BL24" s="156">
        <v>197778.01333783119</v>
      </c>
      <c r="BM24" s="156">
        <v>197118.55231076878</v>
      </c>
      <c r="BN24" s="156">
        <v>200467.67779514479</v>
      </c>
      <c r="BO24" s="156">
        <v>205727.7324297296</v>
      </c>
      <c r="BP24" s="156">
        <v>208823.18705636633</v>
      </c>
      <c r="BQ24" s="156">
        <v>213464.17160376042</v>
      </c>
      <c r="BR24" s="156">
        <v>210634.47404690174</v>
      </c>
      <c r="BS24" s="156">
        <v>220505.40256612113</v>
      </c>
      <c r="BT24" s="156">
        <v>221575.45252103306</v>
      </c>
      <c r="BU24" s="156">
        <v>223262.6161877015</v>
      </c>
      <c r="BV24" s="156">
        <v>225070.80476747022</v>
      </c>
      <c r="BW24" s="156">
        <v>219289.68539445981</v>
      </c>
      <c r="BX24" s="156">
        <v>223808.89971370625</v>
      </c>
      <c r="BY24" s="156">
        <v>232669.03418047499</v>
      </c>
    </row>
    <row r="25" spans="1:78" ht="8.25" customHeight="1">
      <c r="A25" s="161"/>
      <c r="B25" s="158"/>
      <c r="C25" s="158"/>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c r="BM25" s="158"/>
      <c r="BN25" s="158"/>
      <c r="BO25" s="158"/>
      <c r="BP25" s="158"/>
      <c r="BQ25" s="158"/>
      <c r="BR25" s="158"/>
      <c r="BS25" s="158"/>
      <c r="BT25" s="158"/>
      <c r="BU25" s="158"/>
      <c r="BV25" s="158"/>
      <c r="BW25" s="158"/>
      <c r="BX25" s="158"/>
      <c r="BY25" s="158"/>
    </row>
    <row r="26" spans="1:78" ht="22.5" customHeight="1">
      <c r="A26" s="155" t="s">
        <v>177</v>
      </c>
      <c r="B26" s="156">
        <v>0</v>
      </c>
      <c r="C26" s="156">
        <v>0</v>
      </c>
      <c r="D26" s="156">
        <v>0</v>
      </c>
      <c r="E26" s="156">
        <v>0</v>
      </c>
      <c r="F26" s="156">
        <v>0</v>
      </c>
      <c r="G26" s="156">
        <v>0</v>
      </c>
      <c r="H26" s="156">
        <v>0</v>
      </c>
      <c r="I26" s="156">
        <v>0</v>
      </c>
      <c r="J26" s="156">
        <v>0</v>
      </c>
      <c r="K26" s="156">
        <v>0</v>
      </c>
      <c r="L26" s="156">
        <v>0</v>
      </c>
      <c r="M26" s="156">
        <v>0</v>
      </c>
      <c r="N26" s="156">
        <v>0</v>
      </c>
      <c r="O26" s="156">
        <v>0</v>
      </c>
      <c r="P26" s="156">
        <v>0</v>
      </c>
      <c r="Q26" s="156">
        <v>0</v>
      </c>
      <c r="R26" s="156">
        <v>0</v>
      </c>
      <c r="S26" s="156">
        <v>0</v>
      </c>
      <c r="T26" s="156">
        <v>0</v>
      </c>
      <c r="U26" s="156">
        <v>0</v>
      </c>
      <c r="V26" s="156">
        <v>0</v>
      </c>
      <c r="W26" s="156">
        <v>0</v>
      </c>
      <c r="X26" s="156">
        <v>0</v>
      </c>
      <c r="Y26" s="156">
        <v>0</v>
      </c>
      <c r="Z26" s="156">
        <v>0</v>
      </c>
      <c r="AA26" s="156">
        <v>0</v>
      </c>
      <c r="AB26" s="156">
        <v>0</v>
      </c>
      <c r="AC26" s="156">
        <v>0</v>
      </c>
      <c r="AD26" s="156">
        <v>0</v>
      </c>
      <c r="AE26" s="156">
        <v>0</v>
      </c>
      <c r="AF26" s="156">
        <v>0</v>
      </c>
      <c r="AG26" s="156">
        <v>0</v>
      </c>
      <c r="AH26" s="156">
        <v>0</v>
      </c>
      <c r="AI26" s="156">
        <v>0</v>
      </c>
      <c r="AJ26" s="156">
        <v>0</v>
      </c>
      <c r="AK26" s="156">
        <v>0</v>
      </c>
      <c r="AL26" s="156">
        <v>0</v>
      </c>
      <c r="AM26" s="156">
        <v>0</v>
      </c>
      <c r="AN26" s="156">
        <v>0</v>
      </c>
      <c r="AO26" s="156">
        <v>0</v>
      </c>
      <c r="AP26" s="156">
        <v>0</v>
      </c>
      <c r="AQ26" s="156">
        <v>0</v>
      </c>
      <c r="AR26" s="156">
        <v>0</v>
      </c>
      <c r="AS26" s="156">
        <v>0</v>
      </c>
      <c r="AT26" s="156">
        <v>0</v>
      </c>
      <c r="AU26" s="156">
        <v>0</v>
      </c>
      <c r="AV26" s="156">
        <v>0</v>
      </c>
      <c r="AW26" s="156">
        <v>0</v>
      </c>
      <c r="AX26" s="156">
        <v>0</v>
      </c>
      <c r="AY26" s="156">
        <v>0</v>
      </c>
      <c r="AZ26" s="156">
        <v>0</v>
      </c>
      <c r="BA26" s="156">
        <v>0</v>
      </c>
      <c r="BB26" s="156">
        <v>0</v>
      </c>
      <c r="BC26" s="156">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56">
        <v>0</v>
      </c>
      <c r="BS26" s="156">
        <v>0</v>
      </c>
      <c r="BT26" s="156">
        <v>0</v>
      </c>
      <c r="BU26" s="156">
        <v>0</v>
      </c>
      <c r="BV26" s="156">
        <v>0</v>
      </c>
      <c r="BW26" s="156">
        <v>0</v>
      </c>
      <c r="BX26" s="156">
        <v>0</v>
      </c>
      <c r="BY26" s="156">
        <v>0</v>
      </c>
    </row>
    <row r="27" spans="1:78" ht="10.5" customHeight="1">
      <c r="A27" s="157"/>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c r="BM27" s="158"/>
      <c r="BN27" s="158"/>
      <c r="BO27" s="158"/>
      <c r="BP27" s="158"/>
      <c r="BQ27" s="158"/>
      <c r="BR27" s="158"/>
      <c r="BS27" s="158"/>
      <c r="BT27" s="158"/>
      <c r="BU27" s="158"/>
      <c r="BV27" s="158"/>
      <c r="BW27" s="158"/>
      <c r="BX27" s="158"/>
      <c r="BY27" s="158"/>
    </row>
    <row r="28" spans="1:78" ht="22.5" customHeight="1">
      <c r="A28" s="155" t="s">
        <v>178</v>
      </c>
      <c r="B28" s="156"/>
      <c r="C28" s="156"/>
      <c r="D28" s="156"/>
      <c r="E28" s="156"/>
      <c r="F28" s="156"/>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56"/>
      <c r="AS28" s="156"/>
      <c r="AT28" s="156"/>
      <c r="AU28" s="156"/>
      <c r="AV28" s="156"/>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row>
    <row r="29" spans="1:78" ht="22.5" customHeight="1">
      <c r="A29" s="152" t="s">
        <v>179</v>
      </c>
      <c r="B29" s="156">
        <v>371820.41246335511</v>
      </c>
      <c r="C29" s="156">
        <v>345978.12591905287</v>
      </c>
      <c r="D29" s="156">
        <v>344592.93580855796</v>
      </c>
      <c r="E29" s="156">
        <v>330296.29170795</v>
      </c>
      <c r="F29" s="156">
        <v>385448.02944673214</v>
      </c>
      <c r="G29" s="156">
        <v>345639.7747620907</v>
      </c>
      <c r="H29" s="156">
        <v>365706.06015358894</v>
      </c>
      <c r="I29" s="156">
        <v>348318.70683307596</v>
      </c>
      <c r="J29" s="156">
        <v>345759.14137831796</v>
      </c>
      <c r="K29" s="156">
        <v>374528.30897165101</v>
      </c>
      <c r="L29" s="156">
        <v>354951.43150542554</v>
      </c>
      <c r="M29" s="156">
        <v>360949.47712199442</v>
      </c>
      <c r="N29" s="156">
        <v>378549.76280583034</v>
      </c>
      <c r="O29" s="156">
        <v>429442.59929208434</v>
      </c>
      <c r="P29" s="156">
        <v>385057.17265573645</v>
      </c>
      <c r="Q29" s="156">
        <v>395984.38072670449</v>
      </c>
      <c r="R29" s="156">
        <v>395609.24065458408</v>
      </c>
      <c r="S29" s="156">
        <v>392116.27284580446</v>
      </c>
      <c r="T29" s="156">
        <v>388056.22939926386</v>
      </c>
      <c r="U29" s="156">
        <v>390645.14163770003</v>
      </c>
      <c r="V29" s="156">
        <v>410080.53944106522</v>
      </c>
      <c r="W29" s="156">
        <v>388542.33471318497</v>
      </c>
      <c r="X29" s="156">
        <v>464110.86675237794</v>
      </c>
      <c r="Y29" s="156">
        <v>473879.77038058394</v>
      </c>
      <c r="Z29" s="156">
        <v>420020.78837752168</v>
      </c>
      <c r="AA29" s="156">
        <v>432221.76154978963</v>
      </c>
      <c r="AB29" s="156">
        <v>439047.8970075947</v>
      </c>
      <c r="AC29" s="156">
        <v>454257.41830865305</v>
      </c>
      <c r="AD29" s="156">
        <v>493140.21808222844</v>
      </c>
      <c r="AE29" s="156">
        <v>516704.15221673512</v>
      </c>
      <c r="AF29" s="156">
        <v>457242.30943425174</v>
      </c>
      <c r="AG29" s="156">
        <v>510814.96322751959</v>
      </c>
      <c r="AH29" s="156">
        <v>498674.1029262282</v>
      </c>
      <c r="AI29" s="156">
        <v>489056.04360221996</v>
      </c>
      <c r="AJ29" s="156">
        <v>540419.34684097394</v>
      </c>
      <c r="AK29" s="156">
        <v>552708.14688056253</v>
      </c>
      <c r="AL29" s="156">
        <v>542537.82056109654</v>
      </c>
      <c r="AM29" s="156">
        <v>537531.55730851716</v>
      </c>
      <c r="AN29" s="156">
        <v>572121.93708637124</v>
      </c>
      <c r="AO29" s="156">
        <v>519897.36128409789</v>
      </c>
      <c r="AP29" s="156">
        <v>539788.64929401688</v>
      </c>
      <c r="AQ29" s="156">
        <v>553761.8382041296</v>
      </c>
      <c r="AR29" s="156">
        <v>578620.98014860379</v>
      </c>
      <c r="AS29" s="156">
        <v>555854.69307784573</v>
      </c>
      <c r="AT29" s="156">
        <v>540106.31055837544</v>
      </c>
      <c r="AU29" s="156">
        <v>538113.22421959322</v>
      </c>
      <c r="AV29" s="156">
        <v>547692.50243254844</v>
      </c>
      <c r="AW29" s="156">
        <v>574542.54559571308</v>
      </c>
      <c r="AX29" s="156">
        <v>547904.22736040235</v>
      </c>
      <c r="AY29" s="156">
        <v>619114.77540406189</v>
      </c>
      <c r="AZ29" s="156">
        <v>580752.50373938913</v>
      </c>
      <c r="BA29" s="156">
        <v>579964.48418040865</v>
      </c>
      <c r="BB29" s="156">
        <v>564033.42369130359</v>
      </c>
      <c r="BC29" s="156">
        <v>567633.20026496018</v>
      </c>
      <c r="BD29" s="156">
        <v>589800.52981670352</v>
      </c>
      <c r="BE29" s="156">
        <v>579154.11838025483</v>
      </c>
      <c r="BF29" s="156">
        <v>550458.53429755941</v>
      </c>
      <c r="BG29" s="156">
        <v>595301.56498120225</v>
      </c>
      <c r="BH29" s="156">
        <v>539730.48428214202</v>
      </c>
      <c r="BI29" s="156">
        <v>530886.24279673118</v>
      </c>
      <c r="BJ29" s="156">
        <v>534996.41854858655</v>
      </c>
      <c r="BK29" s="156">
        <v>537794.42968318309</v>
      </c>
      <c r="BL29" s="156">
        <v>550965.27456564829</v>
      </c>
      <c r="BM29" s="156">
        <v>548425.93894145824</v>
      </c>
      <c r="BN29" s="156">
        <v>563365.45112750004</v>
      </c>
      <c r="BO29" s="156">
        <v>584671.40143453598</v>
      </c>
      <c r="BP29" s="156">
        <v>551849.99109505722</v>
      </c>
      <c r="BQ29" s="156">
        <v>561677.49407537479</v>
      </c>
      <c r="BR29" s="156">
        <v>589964.05086663133</v>
      </c>
      <c r="BS29" s="156">
        <v>615729.56921527465</v>
      </c>
      <c r="BT29" s="156">
        <v>600859.00975433434</v>
      </c>
      <c r="BU29" s="156">
        <v>578395.50100515259</v>
      </c>
      <c r="BV29" s="156">
        <v>616308.54023846448</v>
      </c>
      <c r="BW29" s="156">
        <v>604325.37987874099</v>
      </c>
      <c r="BX29" s="156">
        <v>648432.50652046001</v>
      </c>
      <c r="BY29" s="156">
        <v>628651.17391511763</v>
      </c>
      <c r="BZ29" s="154">
        <v>45658</v>
      </c>
    </row>
    <row r="30" spans="1:78" ht="12" customHeight="1">
      <c r="A30" s="162"/>
      <c r="B30" s="158"/>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c r="BM30" s="158"/>
      <c r="BN30" s="158"/>
      <c r="BO30" s="158"/>
      <c r="BP30" s="158"/>
      <c r="BQ30" s="158"/>
      <c r="BR30" s="158"/>
      <c r="BS30" s="158"/>
      <c r="BT30" s="158"/>
      <c r="BU30" s="158"/>
      <c r="BV30" s="158"/>
      <c r="BW30" s="158"/>
      <c r="BX30" s="158"/>
      <c r="BY30" s="158"/>
    </row>
    <row r="31" spans="1:78" ht="22.5" customHeight="1">
      <c r="A31" s="155" t="s">
        <v>180</v>
      </c>
      <c r="B31" s="156">
        <v>1623.27390423</v>
      </c>
      <c r="C31" s="156">
        <v>1548.5679364100001</v>
      </c>
      <c r="D31" s="156">
        <v>855.12510182999995</v>
      </c>
      <c r="E31" s="156">
        <v>1275.4246460999998</v>
      </c>
      <c r="F31" s="156">
        <v>1296.6051401700001</v>
      </c>
      <c r="G31" s="156">
        <v>1322.7311870499998</v>
      </c>
      <c r="H31" s="156">
        <v>1664.4127358000001</v>
      </c>
      <c r="I31" s="156">
        <v>1730.7663387500002</v>
      </c>
      <c r="J31" s="156">
        <v>1744.1606250000002</v>
      </c>
      <c r="K31" s="156">
        <v>1269.4877059999999</v>
      </c>
      <c r="L31" s="156">
        <v>1336.3206773700001</v>
      </c>
      <c r="M31" s="156">
        <v>1431.07576062</v>
      </c>
      <c r="N31" s="156">
        <v>1613.53974404</v>
      </c>
      <c r="O31" s="156">
        <v>1697.4800377300003</v>
      </c>
      <c r="P31" s="156">
        <v>1644.9191077999999</v>
      </c>
      <c r="Q31" s="156">
        <v>1569.9684395700001</v>
      </c>
      <c r="R31" s="156">
        <v>1514.3693039699997</v>
      </c>
      <c r="S31" s="156">
        <v>1589.9343460800001</v>
      </c>
      <c r="T31" s="156">
        <v>1389.7755594499999</v>
      </c>
      <c r="U31" s="156">
        <v>1248.1248768700002</v>
      </c>
      <c r="V31" s="156">
        <v>1545.2350535099999</v>
      </c>
      <c r="W31" s="156">
        <v>1659.15287908</v>
      </c>
      <c r="X31" s="156">
        <v>1893.0338647900003</v>
      </c>
      <c r="Y31" s="156">
        <v>1791.4027259099998</v>
      </c>
      <c r="Z31" s="156">
        <v>1726.3617396699999</v>
      </c>
      <c r="AA31" s="156">
        <v>1796.3770332900001</v>
      </c>
      <c r="AB31" s="156">
        <v>1653.1243997000001</v>
      </c>
      <c r="AC31" s="156">
        <v>1735.5649875700001</v>
      </c>
      <c r="AD31" s="156">
        <v>1632.2116555099999</v>
      </c>
      <c r="AE31" s="156">
        <v>1836.78979452</v>
      </c>
      <c r="AF31" s="156">
        <v>1747.5416362799999</v>
      </c>
      <c r="AG31" s="156">
        <v>1636.2422863100001</v>
      </c>
      <c r="AH31" s="156">
        <v>1775.39708838</v>
      </c>
      <c r="AI31" s="156">
        <v>1732.4463909999999</v>
      </c>
      <c r="AJ31" s="156">
        <v>1792.55095682</v>
      </c>
      <c r="AK31" s="156">
        <v>1798.9373246600001</v>
      </c>
      <c r="AL31" s="156">
        <v>1718.94637702</v>
      </c>
      <c r="AM31" s="156">
        <v>1605.9138470800001</v>
      </c>
      <c r="AN31" s="156">
        <v>1633.1101032199999</v>
      </c>
      <c r="AO31" s="156">
        <v>1908.17098422</v>
      </c>
      <c r="AP31" s="156">
        <v>1939.36838177</v>
      </c>
      <c r="AQ31" s="156">
        <v>2073.1421766399999</v>
      </c>
      <c r="AR31" s="156">
        <v>1961.84491207</v>
      </c>
      <c r="AS31" s="156">
        <v>1946.0856942199998</v>
      </c>
      <c r="AT31" s="156">
        <v>1886.0250202500001</v>
      </c>
      <c r="AU31" s="156">
        <v>1905.7870813100001</v>
      </c>
      <c r="AV31" s="156">
        <v>1644.30628067</v>
      </c>
      <c r="AW31" s="156">
        <v>1966.2400290400001</v>
      </c>
      <c r="AX31" s="156">
        <v>2097.3345075299999</v>
      </c>
      <c r="AY31" s="156">
        <v>1734.8800431</v>
      </c>
      <c r="AZ31" s="156">
        <v>1708.0822636299999</v>
      </c>
      <c r="BA31" s="156">
        <v>1692.1295786999999</v>
      </c>
      <c r="BB31" s="156">
        <v>1766.5765433900001</v>
      </c>
      <c r="BC31" s="156">
        <v>1925.0818147200002</v>
      </c>
      <c r="BD31" s="156">
        <v>2002.8458438100001</v>
      </c>
      <c r="BE31" s="156">
        <v>2924.2370305300001</v>
      </c>
      <c r="BF31" s="156">
        <v>2687.2675994399997</v>
      </c>
      <c r="BG31" s="156">
        <v>2227.6050383100001</v>
      </c>
      <c r="BH31" s="156">
        <v>2411.31420385</v>
      </c>
      <c r="BI31" s="156">
        <v>2502.5026080300004</v>
      </c>
      <c r="BJ31" s="156">
        <v>2466.76347171</v>
      </c>
      <c r="BK31" s="156">
        <v>2225.7829320600003</v>
      </c>
      <c r="BL31" s="156">
        <v>2072.6968802499996</v>
      </c>
      <c r="BM31" s="156">
        <v>2425.5902417699999</v>
      </c>
      <c r="BN31" s="156">
        <v>2175.9552773400001</v>
      </c>
      <c r="BO31" s="156">
        <v>3209.56829053</v>
      </c>
      <c r="BP31" s="156">
        <v>3190.0072584</v>
      </c>
      <c r="BQ31" s="156">
        <v>3019.78729552</v>
      </c>
      <c r="BR31" s="156">
        <v>3010.9985236900002</v>
      </c>
      <c r="BS31" s="156">
        <v>3014.4267717799999</v>
      </c>
      <c r="BT31" s="156">
        <v>3155.4837223999998</v>
      </c>
      <c r="BU31" s="156">
        <v>3098.2785468799998</v>
      </c>
      <c r="BV31" s="156">
        <v>3273.7516864599997</v>
      </c>
      <c r="BW31" s="156">
        <v>3175.3150421700002</v>
      </c>
      <c r="BX31" s="156">
        <v>2927.6253544399997</v>
      </c>
      <c r="BY31" s="156">
        <v>3143.7639516899999</v>
      </c>
    </row>
    <row r="32" spans="1:78" ht="6.75" customHeight="1">
      <c r="A32" s="162"/>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c r="BM32" s="158"/>
      <c r="BN32" s="158"/>
      <c r="BO32" s="158"/>
      <c r="BP32" s="158"/>
      <c r="BQ32" s="158"/>
      <c r="BR32" s="158"/>
      <c r="BS32" s="158"/>
      <c r="BT32" s="158"/>
      <c r="BU32" s="158"/>
      <c r="BV32" s="158"/>
      <c r="BW32" s="158"/>
      <c r="BX32" s="158"/>
      <c r="BY32" s="158"/>
    </row>
    <row r="33" spans="1:77" ht="21" customHeight="1">
      <c r="A33" s="155" t="s">
        <v>109</v>
      </c>
      <c r="B33" s="156">
        <v>1632.4893438899999</v>
      </c>
      <c r="C33" s="156">
        <v>1792.6862675599998</v>
      </c>
      <c r="D33" s="156">
        <v>2003.9572564100004</v>
      </c>
      <c r="E33" s="156">
        <v>2552.4010111900002</v>
      </c>
      <c r="F33" s="156">
        <v>2499.3138635099999</v>
      </c>
      <c r="G33" s="156">
        <v>2038.20702794</v>
      </c>
      <c r="H33" s="156">
        <v>2539.0902784499999</v>
      </c>
      <c r="I33" s="156">
        <v>3039.9506260800003</v>
      </c>
      <c r="J33" s="156">
        <v>2805.1478813600002</v>
      </c>
      <c r="K33" s="156">
        <v>2330.8089022000004</v>
      </c>
      <c r="L33" s="156">
        <v>2798.3830364800001</v>
      </c>
      <c r="M33" s="156">
        <v>3012.69729035</v>
      </c>
      <c r="N33" s="156">
        <v>3265.6251120099996</v>
      </c>
      <c r="O33" s="156">
        <v>3925.75648331</v>
      </c>
      <c r="P33" s="156">
        <v>4599.7472379300016</v>
      </c>
      <c r="Q33" s="156">
        <v>4238.9144227299994</v>
      </c>
      <c r="R33" s="156">
        <v>57.091407879999998</v>
      </c>
      <c r="S33" s="156">
        <v>55.851357880000002</v>
      </c>
      <c r="T33" s="156">
        <v>55.869201259999997</v>
      </c>
      <c r="U33" s="156">
        <v>54.111268260000003</v>
      </c>
      <c r="V33" s="156">
        <v>54.130567880000001</v>
      </c>
      <c r="W33" s="156">
        <v>67.366464649999998</v>
      </c>
      <c r="X33" s="156">
        <v>91.748766759999995</v>
      </c>
      <c r="Y33" s="156">
        <v>91.150441400000005</v>
      </c>
      <c r="Z33" s="156">
        <v>104.49683879999999</v>
      </c>
      <c r="AA33" s="156">
        <v>117.42358992</v>
      </c>
      <c r="AB33" s="156">
        <v>123.24530838</v>
      </c>
      <c r="AC33" s="156">
        <v>147.75145222</v>
      </c>
      <c r="AD33" s="156">
        <v>151.36129400999999</v>
      </c>
      <c r="AE33" s="156">
        <v>147.90856485</v>
      </c>
      <c r="AF33" s="156">
        <v>150.14729041000001</v>
      </c>
      <c r="AG33" s="156">
        <v>151.25828595999999</v>
      </c>
      <c r="AH33" s="156">
        <v>159.86479464000001</v>
      </c>
      <c r="AI33" s="156">
        <v>160.39223551000001</v>
      </c>
      <c r="AJ33" s="156">
        <v>183.93797853999999</v>
      </c>
      <c r="AK33" s="156">
        <v>182.36378815999998</v>
      </c>
      <c r="AL33" s="156">
        <v>180.16772972999999</v>
      </c>
      <c r="AM33" s="156">
        <v>151.24180635000002</v>
      </c>
      <c r="AN33" s="156">
        <v>117.53975077000001</v>
      </c>
      <c r="AO33" s="156">
        <v>140.08731355</v>
      </c>
      <c r="AP33" s="156">
        <v>141.60201232000003</v>
      </c>
      <c r="AQ33" s="156">
        <v>144.71281635000003</v>
      </c>
      <c r="AR33" s="156">
        <v>116.99161011999999</v>
      </c>
      <c r="AS33" s="156">
        <v>118.38786518999999</v>
      </c>
      <c r="AT33" s="156">
        <v>133.12680392999999</v>
      </c>
      <c r="AU33" s="156">
        <v>136.36762911000002</v>
      </c>
      <c r="AV33" s="156">
        <v>133.04617832</v>
      </c>
      <c r="AW33" s="156">
        <v>129.88698013000001</v>
      </c>
      <c r="AX33" s="156">
        <v>126.88787929</v>
      </c>
      <c r="AY33" s="156">
        <v>123.92231344999999</v>
      </c>
      <c r="AZ33" s="156">
        <v>121.76930211000001</v>
      </c>
      <c r="BA33" s="156">
        <v>118.72913075999999</v>
      </c>
      <c r="BB33" s="156">
        <v>115.76691871000001</v>
      </c>
      <c r="BC33" s="156">
        <v>115.47622507000001</v>
      </c>
      <c r="BD33" s="156">
        <v>112.48000871000001</v>
      </c>
      <c r="BE33" s="156">
        <v>109.4059427</v>
      </c>
      <c r="BF33" s="156">
        <v>106.38058102999999</v>
      </c>
      <c r="BG33" s="156">
        <v>102.90162153</v>
      </c>
      <c r="BH33" s="156">
        <v>99.494669250000001</v>
      </c>
      <c r="BI33" s="156">
        <v>96.402742449999991</v>
      </c>
      <c r="BJ33" s="156">
        <v>93.391296430000011</v>
      </c>
      <c r="BK33" s="156">
        <v>89.531131819999999</v>
      </c>
      <c r="BL33" s="156">
        <v>86.487144940000007</v>
      </c>
      <c r="BM33" s="156">
        <v>83.429157050000015</v>
      </c>
      <c r="BN33" s="156">
        <v>80.312519769999994</v>
      </c>
      <c r="BO33" s="156">
        <v>77.261368210000001</v>
      </c>
      <c r="BP33" s="156">
        <v>74.248681480000002</v>
      </c>
      <c r="BQ33" s="156">
        <v>71.352298170000012</v>
      </c>
      <c r="BR33" s="156">
        <v>68.330569680000011</v>
      </c>
      <c r="BS33" s="156">
        <v>64.844579199999998</v>
      </c>
      <c r="BT33" s="156">
        <v>67.880928650000001</v>
      </c>
      <c r="BU33" s="156">
        <v>65.032277530000002</v>
      </c>
      <c r="BV33" s="156">
        <v>59.831194940000003</v>
      </c>
      <c r="BW33" s="156">
        <v>57.011850029999998</v>
      </c>
      <c r="BX33" s="156">
        <v>48.066612270000007</v>
      </c>
      <c r="BY33" s="156">
        <v>45.324424690000001</v>
      </c>
    </row>
    <row r="34" spans="1:77" ht="8.25" customHeight="1">
      <c r="A34" s="162"/>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c r="BM34" s="158"/>
      <c r="BN34" s="158"/>
      <c r="BO34" s="158"/>
      <c r="BP34" s="158"/>
      <c r="BQ34" s="158"/>
      <c r="BR34" s="158"/>
      <c r="BS34" s="158"/>
      <c r="BT34" s="158"/>
      <c r="BU34" s="158"/>
      <c r="BV34" s="158"/>
      <c r="BW34" s="158"/>
      <c r="BX34" s="158"/>
      <c r="BY34" s="158"/>
    </row>
    <row r="35" spans="1:77" ht="22.5" customHeight="1">
      <c r="A35" s="155" t="s">
        <v>135</v>
      </c>
      <c r="B35" s="156">
        <v>725.5638831950298</v>
      </c>
      <c r="C35" s="156">
        <v>682.56711189350335</v>
      </c>
      <c r="D35" s="156">
        <v>721.26581348887601</v>
      </c>
      <c r="E35" s="156">
        <v>793.48505532829211</v>
      </c>
      <c r="F35" s="156">
        <v>845.2363743790977</v>
      </c>
      <c r="G35" s="156">
        <v>973.05045557940718</v>
      </c>
      <c r="H35" s="156">
        <v>883.02524867605166</v>
      </c>
      <c r="I35" s="156">
        <v>855.93827996839514</v>
      </c>
      <c r="J35" s="156">
        <v>682.47721434085372</v>
      </c>
      <c r="K35" s="156">
        <v>1224.048572871633</v>
      </c>
      <c r="L35" s="156">
        <v>1246.6045671305631</v>
      </c>
      <c r="M35" s="156">
        <v>1494.9483908614461</v>
      </c>
      <c r="N35" s="156">
        <v>1200.4160331051226</v>
      </c>
      <c r="O35" s="156">
        <v>955.76363592580117</v>
      </c>
      <c r="P35" s="156">
        <v>386.53557206151777</v>
      </c>
      <c r="Q35" s="156">
        <v>517.60928102836704</v>
      </c>
      <c r="R35" s="156">
        <v>807.8960421569227</v>
      </c>
      <c r="S35" s="156">
        <v>1451.7716805643795</v>
      </c>
      <c r="T35" s="156">
        <v>1616.2441390656709</v>
      </c>
      <c r="U35" s="156">
        <v>1300.3614356249816</v>
      </c>
      <c r="V35" s="156">
        <v>1000.7588714996272</v>
      </c>
      <c r="W35" s="156">
        <v>907.81543222046503</v>
      </c>
      <c r="X35" s="156">
        <v>1014.533581349178</v>
      </c>
      <c r="Y35" s="156">
        <v>1467.2900490025236</v>
      </c>
      <c r="Z35" s="156">
        <v>1443.3517260527958</v>
      </c>
      <c r="AA35" s="156">
        <v>1146.3648273212923</v>
      </c>
      <c r="AB35" s="156">
        <v>789.5229444521342</v>
      </c>
      <c r="AC35" s="156">
        <v>607.31263338088661</v>
      </c>
      <c r="AD35" s="156">
        <v>848.79643543092561</v>
      </c>
      <c r="AE35" s="156">
        <v>1113.7266825691863</v>
      </c>
      <c r="AF35" s="156">
        <v>874.73302784515079</v>
      </c>
      <c r="AG35" s="156">
        <v>886.9074433463129</v>
      </c>
      <c r="AH35" s="156">
        <v>1286.2339281879279</v>
      </c>
      <c r="AI35" s="156">
        <v>1339.8417888524009</v>
      </c>
      <c r="AJ35" s="156">
        <v>1048.0993338681974</v>
      </c>
      <c r="AK35" s="156">
        <v>967.50555286146141</v>
      </c>
      <c r="AL35" s="156">
        <v>952.75531967112329</v>
      </c>
      <c r="AM35" s="156">
        <v>1039.9887518573607</v>
      </c>
      <c r="AN35" s="156">
        <v>923.57327598547704</v>
      </c>
      <c r="AO35" s="156">
        <v>959.18215609285949</v>
      </c>
      <c r="AP35" s="156">
        <v>1503.9044616446342</v>
      </c>
      <c r="AQ35" s="156">
        <v>1355.6881966037868</v>
      </c>
      <c r="AR35" s="156">
        <v>1581.0025099693316</v>
      </c>
      <c r="AS35" s="156">
        <v>1565.5613092176804</v>
      </c>
      <c r="AT35" s="156">
        <v>2537.012162902377</v>
      </c>
      <c r="AU35" s="156">
        <v>1836.5287138171989</v>
      </c>
      <c r="AV35" s="156">
        <v>2025.596511804893</v>
      </c>
      <c r="AW35" s="156">
        <v>2390.2717276735839</v>
      </c>
      <c r="AX35" s="156">
        <v>1796.0228268536794</v>
      </c>
      <c r="AY35" s="156">
        <v>1704.0902506248135</v>
      </c>
      <c r="AZ35" s="156">
        <v>1907.1787875530706</v>
      </c>
      <c r="BA35" s="156">
        <v>2200.9060131691313</v>
      </c>
      <c r="BB35" s="156">
        <v>2281.9711415249326</v>
      </c>
      <c r="BC35" s="156">
        <v>2957.4840438663032</v>
      </c>
      <c r="BD35" s="156">
        <v>3228.2135006091912</v>
      </c>
      <c r="BE35" s="156">
        <v>2298.7105155484096</v>
      </c>
      <c r="BF35" s="156">
        <v>3619.4224046276613</v>
      </c>
      <c r="BG35" s="156">
        <v>3648.4325435741684</v>
      </c>
      <c r="BH35" s="156">
        <v>3416.5017553620246</v>
      </c>
      <c r="BI35" s="156">
        <v>3171.6943280337136</v>
      </c>
      <c r="BJ35" s="156">
        <v>5397.3616931294509</v>
      </c>
      <c r="BK35" s="156">
        <v>1397.2500809564735</v>
      </c>
      <c r="BL35" s="156">
        <v>1823.1747736914444</v>
      </c>
      <c r="BM35" s="156">
        <v>2129.4789522732067</v>
      </c>
      <c r="BN35" s="156">
        <v>1434.6031271565153</v>
      </c>
      <c r="BO35" s="156">
        <v>1458.6854662664064</v>
      </c>
      <c r="BP35" s="156">
        <v>1541.362541240376</v>
      </c>
      <c r="BQ35" s="156">
        <v>1547.2611915611537</v>
      </c>
      <c r="BR35" s="156">
        <v>1674.2709081103255</v>
      </c>
      <c r="BS35" s="156">
        <v>1549.1813240849322</v>
      </c>
      <c r="BT35" s="156">
        <v>1700.6205125168335</v>
      </c>
      <c r="BU35" s="156">
        <v>1650.2594703704629</v>
      </c>
      <c r="BV35" s="156">
        <v>1649.8461846444884</v>
      </c>
      <c r="BW35" s="156">
        <v>1785.4519621421489</v>
      </c>
      <c r="BX35" s="156">
        <v>1612.4768423202117</v>
      </c>
      <c r="BY35" s="156">
        <v>1819.5649504338053</v>
      </c>
    </row>
    <row r="36" spans="1:77" ht="10.5" customHeight="1">
      <c r="A36" s="155"/>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row>
    <row r="37" spans="1:77" ht="22.5" customHeight="1">
      <c r="A37" s="155" t="s">
        <v>113</v>
      </c>
      <c r="B37" s="163">
        <v>0</v>
      </c>
      <c r="C37" s="163">
        <v>0</v>
      </c>
      <c r="D37" s="163">
        <v>0</v>
      </c>
      <c r="E37" s="163">
        <v>0</v>
      </c>
      <c r="F37" s="163">
        <v>0</v>
      </c>
      <c r="G37" s="163">
        <v>0</v>
      </c>
      <c r="H37" s="163">
        <v>0</v>
      </c>
      <c r="I37" s="163">
        <v>0</v>
      </c>
      <c r="J37" s="163">
        <v>0</v>
      </c>
      <c r="K37" s="163">
        <v>0</v>
      </c>
      <c r="L37" s="163">
        <v>0</v>
      </c>
      <c r="M37" s="163">
        <v>0</v>
      </c>
      <c r="N37" s="163">
        <v>0</v>
      </c>
      <c r="O37" s="163">
        <v>0</v>
      </c>
      <c r="P37" s="163">
        <v>0</v>
      </c>
      <c r="Q37" s="163">
        <v>0</v>
      </c>
      <c r="R37" s="163">
        <v>0</v>
      </c>
      <c r="S37" s="163">
        <v>0</v>
      </c>
      <c r="T37" s="163">
        <v>0</v>
      </c>
      <c r="U37" s="163">
        <v>0</v>
      </c>
      <c r="V37" s="163">
        <v>0</v>
      </c>
      <c r="W37" s="163">
        <v>0</v>
      </c>
      <c r="X37" s="163">
        <v>0</v>
      </c>
      <c r="Y37" s="163">
        <v>0</v>
      </c>
      <c r="Z37" s="163">
        <v>0</v>
      </c>
      <c r="AA37" s="163">
        <v>0</v>
      </c>
      <c r="AB37" s="163">
        <v>0</v>
      </c>
      <c r="AC37" s="163">
        <v>0</v>
      </c>
      <c r="AD37" s="163">
        <v>0</v>
      </c>
      <c r="AE37" s="163">
        <v>0</v>
      </c>
      <c r="AF37" s="163">
        <v>0</v>
      </c>
      <c r="AG37" s="163">
        <v>0</v>
      </c>
      <c r="AH37" s="163">
        <v>0</v>
      </c>
      <c r="AI37" s="163">
        <v>0</v>
      </c>
      <c r="AJ37" s="163">
        <v>0</v>
      </c>
      <c r="AK37" s="163">
        <v>0</v>
      </c>
      <c r="AL37" s="163">
        <v>0</v>
      </c>
      <c r="AM37" s="163">
        <v>0</v>
      </c>
      <c r="AN37" s="163">
        <v>0</v>
      </c>
      <c r="AO37" s="163">
        <v>0</v>
      </c>
      <c r="AP37" s="163">
        <v>0</v>
      </c>
      <c r="AQ37" s="163">
        <v>0</v>
      </c>
      <c r="AR37" s="163">
        <v>0</v>
      </c>
      <c r="AS37" s="163">
        <v>0</v>
      </c>
      <c r="AT37" s="163">
        <v>0</v>
      </c>
      <c r="AU37" s="163">
        <v>0</v>
      </c>
      <c r="AV37" s="163">
        <v>0</v>
      </c>
      <c r="AW37" s="163">
        <v>0</v>
      </c>
      <c r="AX37" s="163">
        <v>0</v>
      </c>
      <c r="AY37" s="163">
        <v>0</v>
      </c>
      <c r="AZ37" s="163">
        <v>0</v>
      </c>
      <c r="BA37" s="163">
        <v>0</v>
      </c>
      <c r="BB37" s="163">
        <v>0</v>
      </c>
      <c r="BC37" s="163">
        <v>0</v>
      </c>
      <c r="BD37" s="163">
        <v>0</v>
      </c>
      <c r="BE37" s="163">
        <v>0</v>
      </c>
      <c r="BF37" s="163">
        <v>0</v>
      </c>
      <c r="BG37" s="163">
        <v>0</v>
      </c>
      <c r="BH37" s="163">
        <v>0</v>
      </c>
      <c r="BI37" s="163">
        <v>0</v>
      </c>
      <c r="BJ37" s="163">
        <v>0</v>
      </c>
      <c r="BK37" s="163">
        <v>0</v>
      </c>
      <c r="BL37" s="163">
        <v>0</v>
      </c>
      <c r="BM37" s="163">
        <v>0</v>
      </c>
      <c r="BN37" s="163">
        <v>0</v>
      </c>
      <c r="BO37" s="163">
        <v>0</v>
      </c>
      <c r="BP37" s="163">
        <v>0</v>
      </c>
      <c r="BQ37" s="163">
        <v>0</v>
      </c>
      <c r="BR37" s="163">
        <v>0</v>
      </c>
      <c r="BS37" s="163">
        <v>0</v>
      </c>
      <c r="BT37" s="163">
        <v>0</v>
      </c>
      <c r="BU37" s="163">
        <v>0</v>
      </c>
      <c r="BV37" s="163">
        <v>0</v>
      </c>
      <c r="BW37" s="163">
        <v>0</v>
      </c>
      <c r="BX37" s="163">
        <v>0</v>
      </c>
      <c r="BY37" s="163">
        <v>0</v>
      </c>
    </row>
    <row r="38" spans="1:77" ht="13.5" customHeight="1">
      <c r="A38" s="162"/>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c r="BM38" s="158"/>
      <c r="BN38" s="158"/>
      <c r="BO38" s="158"/>
      <c r="BP38" s="158"/>
      <c r="BQ38" s="158"/>
      <c r="BR38" s="158"/>
      <c r="BS38" s="158"/>
      <c r="BT38" s="158"/>
      <c r="BU38" s="158"/>
      <c r="BV38" s="158"/>
      <c r="BW38" s="158"/>
      <c r="BX38" s="158"/>
      <c r="BY38" s="158"/>
    </row>
    <row r="39" spans="1:77" ht="16.5" customHeight="1">
      <c r="A39" s="155" t="s">
        <v>111</v>
      </c>
      <c r="B39" s="156">
        <v>167324.31030922927</v>
      </c>
      <c r="C39" s="156">
        <v>169586.53448306775</v>
      </c>
      <c r="D39" s="156">
        <v>162994.89620373669</v>
      </c>
      <c r="E39" s="156">
        <v>165396.57754990438</v>
      </c>
      <c r="F39" s="156">
        <v>167062.52112577404</v>
      </c>
      <c r="G39" s="156">
        <v>170453.73437754804</v>
      </c>
      <c r="H39" s="156">
        <v>173070.57035658814</v>
      </c>
      <c r="I39" s="156">
        <v>176173.38007013311</v>
      </c>
      <c r="J39" s="156">
        <v>176143.8908165764</v>
      </c>
      <c r="K39" s="156">
        <v>176379.70644823369</v>
      </c>
      <c r="L39" s="156">
        <v>179267.32127196083</v>
      </c>
      <c r="M39" s="156">
        <v>177703.79240462868</v>
      </c>
      <c r="N39" s="156">
        <v>178079.29192619727</v>
      </c>
      <c r="O39" s="156">
        <v>180582.66076034718</v>
      </c>
      <c r="P39" s="156">
        <v>180486.29176595857</v>
      </c>
      <c r="Q39" s="156">
        <v>182504.67927104994</v>
      </c>
      <c r="R39" s="156">
        <v>183476.61828548415</v>
      </c>
      <c r="S39" s="156">
        <v>186135.4679448971</v>
      </c>
      <c r="T39" s="156">
        <v>188245.9339763395</v>
      </c>
      <c r="U39" s="156">
        <v>189886.06197661796</v>
      </c>
      <c r="V39" s="156">
        <v>191554.79772493441</v>
      </c>
      <c r="W39" s="156">
        <v>187498.31196324585</v>
      </c>
      <c r="X39" s="156">
        <v>188028.0524869638</v>
      </c>
      <c r="Y39" s="156">
        <v>187998.80819628984</v>
      </c>
      <c r="Z39" s="156">
        <v>188969.1779766375</v>
      </c>
      <c r="AA39" s="156">
        <v>188602.18806216671</v>
      </c>
      <c r="AB39" s="156">
        <v>188961.64214851733</v>
      </c>
      <c r="AC39" s="156">
        <v>189136.22661046914</v>
      </c>
      <c r="AD39" s="156">
        <v>190589.330388665</v>
      </c>
      <c r="AE39" s="156">
        <v>192151.87677124201</v>
      </c>
      <c r="AF39" s="156">
        <v>194537.47853844825</v>
      </c>
      <c r="AG39" s="156">
        <v>196396.92129558162</v>
      </c>
      <c r="AH39" s="156">
        <v>200338.45522935892</v>
      </c>
      <c r="AI39" s="156">
        <v>202707.96154631564</v>
      </c>
      <c r="AJ39" s="156">
        <v>206001.08062238412</v>
      </c>
      <c r="AK39" s="156">
        <v>205013.75889144395</v>
      </c>
      <c r="AL39" s="156">
        <v>203419.46734179236</v>
      </c>
      <c r="AM39" s="156">
        <v>206090.86694608716</v>
      </c>
      <c r="AN39" s="156">
        <v>208554.31394369964</v>
      </c>
      <c r="AO39" s="156">
        <v>208530.63916070262</v>
      </c>
      <c r="AP39" s="156">
        <v>211492.05255578607</v>
      </c>
      <c r="AQ39" s="156">
        <v>214541.76379354639</v>
      </c>
      <c r="AR39" s="156">
        <v>212925.18207891501</v>
      </c>
      <c r="AS39" s="156">
        <v>216509.93149367406</v>
      </c>
      <c r="AT39" s="156">
        <v>216974.43328810498</v>
      </c>
      <c r="AU39" s="156">
        <v>217197.73186143578</v>
      </c>
      <c r="AV39" s="156">
        <v>218396.65695276385</v>
      </c>
      <c r="AW39" s="156">
        <v>218361.81294004302</v>
      </c>
      <c r="AX39" s="156">
        <v>218177.45327966916</v>
      </c>
      <c r="AY39" s="156">
        <v>221294.50811962003</v>
      </c>
      <c r="AZ39" s="156">
        <v>221893.50421488844</v>
      </c>
      <c r="BA39" s="156">
        <v>227633.72265223396</v>
      </c>
      <c r="BB39" s="156">
        <v>234395.54441378496</v>
      </c>
      <c r="BC39" s="156">
        <v>238398.25862347471</v>
      </c>
      <c r="BD39" s="156">
        <v>240862.54694578948</v>
      </c>
      <c r="BE39" s="156">
        <v>242388.31601610983</v>
      </c>
      <c r="BF39" s="156">
        <v>243750.64332838001</v>
      </c>
      <c r="BG39" s="156">
        <v>249015.66954408647</v>
      </c>
      <c r="BH39" s="156">
        <v>248284.15536737899</v>
      </c>
      <c r="BI39" s="156">
        <v>247560.38638895145</v>
      </c>
      <c r="BJ39" s="156">
        <v>250956.92870659943</v>
      </c>
      <c r="BK39" s="156">
        <v>254926.88562139592</v>
      </c>
      <c r="BL39" s="156">
        <v>255918.66453391081</v>
      </c>
      <c r="BM39" s="156">
        <v>260326.59960328511</v>
      </c>
      <c r="BN39" s="156">
        <v>267112.64808662812</v>
      </c>
      <c r="BO39" s="156">
        <v>271343.41933504853</v>
      </c>
      <c r="BP39" s="156">
        <v>269466.88125706976</v>
      </c>
      <c r="BQ39" s="156">
        <v>272601.41777603549</v>
      </c>
      <c r="BR39" s="156">
        <v>277689.62357287103</v>
      </c>
      <c r="BS39" s="156">
        <v>279130.19174790592</v>
      </c>
      <c r="BT39" s="156">
        <v>283904.15725945623</v>
      </c>
      <c r="BU39" s="156">
        <v>276844.17446632928</v>
      </c>
      <c r="BV39" s="156">
        <v>279492.47585154528</v>
      </c>
      <c r="BW39" s="156">
        <v>284881.63895968912</v>
      </c>
      <c r="BX39" s="156">
        <v>289694.98072667012</v>
      </c>
      <c r="BY39" s="156">
        <v>293935.72684492299</v>
      </c>
    </row>
    <row r="40" spans="1:77" ht="10.5" customHeight="1">
      <c r="A40" s="157"/>
      <c r="B40" s="158"/>
      <c r="C40" s="158"/>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c r="BM40" s="158"/>
      <c r="BN40" s="158"/>
      <c r="BO40" s="158"/>
      <c r="BP40" s="158"/>
      <c r="BQ40" s="158"/>
      <c r="BR40" s="158"/>
      <c r="BS40" s="158"/>
      <c r="BT40" s="158"/>
      <c r="BU40" s="158"/>
      <c r="BV40" s="158"/>
      <c r="BW40" s="158"/>
      <c r="BX40" s="158"/>
      <c r="BY40" s="158"/>
    </row>
    <row r="41" spans="1:77" ht="21" customHeight="1">
      <c r="A41" s="155" t="s">
        <v>181</v>
      </c>
      <c r="B41" s="156">
        <v>26896.087258713422</v>
      </c>
      <c r="C41" s="156">
        <v>29100.729134632551</v>
      </c>
      <c r="D41" s="156">
        <v>24134.446545465074</v>
      </c>
      <c r="E41" s="156">
        <v>22460.572900569918</v>
      </c>
      <c r="F41" s="156">
        <v>22922.025947210619</v>
      </c>
      <c r="G41" s="156">
        <v>23532.102590601666</v>
      </c>
      <c r="H41" s="156">
        <v>22046.315201777368</v>
      </c>
      <c r="I41" s="156">
        <v>23957.09387907989</v>
      </c>
      <c r="J41" s="156">
        <v>22699.188226527789</v>
      </c>
      <c r="K41" s="156">
        <v>28820.447157517687</v>
      </c>
      <c r="L41" s="156">
        <v>22167.300292139458</v>
      </c>
      <c r="M41" s="156">
        <v>26108.172329873574</v>
      </c>
      <c r="N41" s="156">
        <v>23713.51470914856</v>
      </c>
      <c r="O41" s="156">
        <v>27019.804582665161</v>
      </c>
      <c r="P41" s="156">
        <v>19019.918825344452</v>
      </c>
      <c r="Q41" s="156">
        <v>20359.622100169196</v>
      </c>
      <c r="R41" s="156">
        <v>19031.86088898444</v>
      </c>
      <c r="S41" s="156">
        <v>23681.893697425519</v>
      </c>
      <c r="T41" s="156">
        <v>24888.141499236568</v>
      </c>
      <c r="U41" s="156">
        <v>25844.567493140414</v>
      </c>
      <c r="V41" s="156">
        <v>30380.829906319705</v>
      </c>
      <c r="W41" s="156">
        <v>27478.335007460904</v>
      </c>
      <c r="X41" s="156">
        <v>30366.914857967749</v>
      </c>
      <c r="Y41" s="156">
        <v>36383.603443842294</v>
      </c>
      <c r="Z41" s="156">
        <v>34065.031889354956</v>
      </c>
      <c r="AA41" s="156">
        <v>39113.909090694455</v>
      </c>
      <c r="AB41" s="156">
        <v>36150.224828007966</v>
      </c>
      <c r="AC41" s="156">
        <v>37315.442194255513</v>
      </c>
      <c r="AD41" s="156">
        <v>42994.589207411875</v>
      </c>
      <c r="AE41" s="156">
        <v>38539.048552894761</v>
      </c>
      <c r="AF41" s="156">
        <v>37991.481935907781</v>
      </c>
      <c r="AG41" s="156">
        <v>36362.362401980514</v>
      </c>
      <c r="AH41" s="156">
        <v>38447.810076982285</v>
      </c>
      <c r="AI41" s="156">
        <v>36556.538736895629</v>
      </c>
      <c r="AJ41" s="156">
        <v>34716.693951623682</v>
      </c>
      <c r="AK41" s="156">
        <v>34426.964067826026</v>
      </c>
      <c r="AL41" s="156">
        <v>38611.29124699677</v>
      </c>
      <c r="AM41" s="156">
        <v>44398.901929799962</v>
      </c>
      <c r="AN41" s="156">
        <v>33419.404883389987</v>
      </c>
      <c r="AO41" s="156">
        <v>44236.983875380021</v>
      </c>
      <c r="AP41" s="156">
        <v>35264.237320259344</v>
      </c>
      <c r="AQ41" s="156">
        <v>34797.414768989009</v>
      </c>
      <c r="AR41" s="156">
        <v>28930.486759899308</v>
      </c>
      <c r="AS41" s="156">
        <v>31612.500734748966</v>
      </c>
      <c r="AT41" s="156">
        <v>30406.354534473394</v>
      </c>
      <c r="AU41" s="156">
        <v>36486.685789188858</v>
      </c>
      <c r="AV41" s="156">
        <v>35169.25862507461</v>
      </c>
      <c r="AW41" s="156">
        <v>34971.834042186107</v>
      </c>
      <c r="AX41" s="156">
        <v>38090.136501167624</v>
      </c>
      <c r="AY41" s="156">
        <v>39434.792396118646</v>
      </c>
      <c r="AZ41" s="156">
        <v>33709.453804927798</v>
      </c>
      <c r="BA41" s="156">
        <v>36970.928607905415</v>
      </c>
      <c r="BB41" s="156">
        <v>36601.514494048584</v>
      </c>
      <c r="BC41" s="156">
        <v>32114.229840348933</v>
      </c>
      <c r="BD41" s="156">
        <v>32756.807618709645</v>
      </c>
      <c r="BE41" s="156">
        <v>34943.313374341174</v>
      </c>
      <c r="BF41" s="156">
        <v>34915.961205950611</v>
      </c>
      <c r="BG41" s="156">
        <v>32792.190154586613</v>
      </c>
      <c r="BH41" s="156">
        <v>39501.376846457781</v>
      </c>
      <c r="BI41" s="156">
        <v>42061.099724593521</v>
      </c>
      <c r="BJ41" s="156">
        <v>41038.237249374957</v>
      </c>
      <c r="BK41" s="156">
        <v>46673.059528563601</v>
      </c>
      <c r="BL41" s="156">
        <v>33300.920982360556</v>
      </c>
      <c r="BM41" s="156">
        <v>32220.754525267046</v>
      </c>
      <c r="BN41" s="156">
        <v>33155.090981413101</v>
      </c>
      <c r="BO41" s="156">
        <v>36139.067770870948</v>
      </c>
      <c r="BP41" s="156">
        <v>38854.595098541082</v>
      </c>
      <c r="BQ41" s="156">
        <v>43538.683170704047</v>
      </c>
      <c r="BR41" s="156">
        <v>43700.878286621271</v>
      </c>
      <c r="BS41" s="156">
        <v>39090.558007596141</v>
      </c>
      <c r="BT41" s="156">
        <v>42726.49872258526</v>
      </c>
      <c r="BU41" s="156">
        <v>46585.385720137674</v>
      </c>
      <c r="BV41" s="156">
        <v>44814.171453106719</v>
      </c>
      <c r="BW41" s="156">
        <v>42317.850587995854</v>
      </c>
      <c r="BX41" s="156">
        <v>39239.431693269173</v>
      </c>
      <c r="BY41" s="156">
        <v>35948.321792587143</v>
      </c>
    </row>
    <row r="42" spans="1:77" ht="12.75" customHeight="1" thickBot="1">
      <c r="A42" s="164"/>
      <c r="B42" s="165"/>
      <c r="C42" s="165"/>
      <c r="D42" s="165"/>
      <c r="E42" s="165"/>
      <c r="F42" s="165"/>
      <c r="G42" s="165"/>
      <c r="H42" s="165"/>
      <c r="I42" s="165"/>
      <c r="J42" s="165"/>
      <c r="K42" s="165"/>
      <c r="L42" s="165"/>
      <c r="M42" s="165"/>
      <c r="N42" s="165"/>
      <c r="O42" s="165"/>
      <c r="P42" s="165"/>
      <c r="Q42" s="165"/>
      <c r="R42" s="165"/>
      <c r="S42" s="165"/>
      <c r="T42" s="165"/>
      <c r="U42" s="165"/>
      <c r="V42" s="165"/>
      <c r="W42" s="165"/>
      <c r="X42" s="165"/>
      <c r="Y42" s="165"/>
      <c r="Z42" s="165"/>
      <c r="AA42" s="165"/>
      <c r="AB42" s="165"/>
      <c r="AC42" s="165"/>
      <c r="AD42" s="165"/>
      <c r="AE42" s="165"/>
      <c r="AF42" s="165"/>
      <c r="AG42" s="165"/>
      <c r="AH42" s="165"/>
      <c r="AI42" s="165"/>
      <c r="AJ42" s="165"/>
      <c r="AK42" s="165"/>
      <c r="AL42" s="165"/>
      <c r="AM42" s="165"/>
      <c r="AN42" s="165"/>
      <c r="AO42" s="165"/>
      <c r="AP42" s="165"/>
      <c r="AQ42" s="165"/>
      <c r="AR42" s="165"/>
      <c r="AS42" s="165"/>
      <c r="AT42" s="165"/>
      <c r="AU42" s="165"/>
      <c r="AV42" s="165"/>
      <c r="AW42" s="165"/>
      <c r="AX42" s="165"/>
      <c r="AY42" s="165"/>
      <c r="AZ42" s="165"/>
      <c r="BA42" s="165"/>
      <c r="BB42" s="165"/>
      <c r="BC42" s="165"/>
      <c r="BD42" s="165"/>
      <c r="BE42" s="165"/>
      <c r="BF42" s="165"/>
      <c r="BG42" s="165"/>
      <c r="BH42" s="165"/>
      <c r="BI42" s="165"/>
      <c r="BJ42" s="165"/>
      <c r="BK42" s="165"/>
      <c r="BL42" s="165"/>
      <c r="BM42" s="165"/>
      <c r="BN42" s="165"/>
      <c r="BO42" s="165"/>
      <c r="BP42" s="165"/>
      <c r="BQ42" s="165"/>
      <c r="BR42" s="165"/>
      <c r="BS42" s="165"/>
      <c r="BT42" s="165"/>
      <c r="BU42" s="165"/>
      <c r="BV42" s="165"/>
      <c r="BW42" s="165"/>
      <c r="BX42" s="165"/>
      <c r="BY42" s="165"/>
    </row>
    <row r="43" spans="1:77" s="167" customFormat="1" ht="18.899999999999999" customHeight="1" thickTop="1">
      <c r="A43" s="129" t="s">
        <v>139</v>
      </c>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c r="BJ43" s="166"/>
      <c r="BK43" s="166"/>
      <c r="BL43" s="166"/>
      <c r="BM43" s="166"/>
      <c r="BN43" s="166"/>
      <c r="BO43" s="166"/>
      <c r="BP43" s="166"/>
      <c r="BQ43" s="166"/>
      <c r="BR43" s="166"/>
      <c r="BS43" s="166"/>
      <c r="BT43" s="166"/>
      <c r="BU43" s="166"/>
      <c r="BV43" s="166"/>
      <c r="BW43" s="166"/>
      <c r="BX43" s="166"/>
      <c r="BY43" s="166"/>
    </row>
    <row r="44" spans="1:77" s="130" customFormat="1">
      <c r="A44" s="129" t="s">
        <v>140</v>
      </c>
    </row>
    <row r="45" spans="1:77" s="129" customFormat="1">
      <c r="A45" s="131" t="s">
        <v>141</v>
      </c>
    </row>
    <row r="46" spans="1:77" s="130" customFormat="1" ht="33" customHeight="1">
      <c r="A46" s="3069" t="s">
        <v>182</v>
      </c>
      <c r="B46" s="3069"/>
      <c r="C46" s="3069"/>
      <c r="D46" s="3069"/>
      <c r="E46" s="3069"/>
      <c r="F46" s="3069"/>
      <c r="G46" s="3069"/>
      <c r="H46" s="3069"/>
      <c r="I46" s="3069"/>
      <c r="J46" s="3069"/>
      <c r="K46" s="3069"/>
      <c r="L46" s="3069"/>
      <c r="M46" s="3069"/>
      <c r="N46" s="3069"/>
      <c r="O46" s="3069"/>
      <c r="P46" s="3069"/>
      <c r="Q46" s="3069"/>
      <c r="R46" s="3069"/>
      <c r="S46" s="3069"/>
      <c r="T46" s="3069"/>
      <c r="U46" s="3069"/>
      <c r="V46" s="3069"/>
      <c r="W46" s="3069"/>
      <c r="X46" s="3069"/>
      <c r="Y46" s="3069"/>
      <c r="Z46" s="3069"/>
      <c r="AA46" s="3069"/>
      <c r="AB46" s="3069"/>
      <c r="AC46" s="3069"/>
      <c r="AD46" s="3069"/>
      <c r="AE46" s="3069"/>
      <c r="AF46" s="3069"/>
      <c r="AG46" s="3069"/>
      <c r="AH46" s="3069"/>
      <c r="AI46" s="3069"/>
      <c r="AJ46" s="3069"/>
      <c r="AK46" s="3069"/>
      <c r="AL46" s="3069"/>
      <c r="AM46" s="3069"/>
      <c r="AN46" s="3069"/>
      <c r="AO46" s="3069"/>
      <c r="AP46" s="3069"/>
      <c r="AQ46" s="3069"/>
      <c r="AR46" s="3069"/>
      <c r="AS46" s="3069"/>
      <c r="AT46" s="3069"/>
      <c r="AU46" s="3069"/>
      <c r="AV46" s="3069"/>
      <c r="AW46" s="3069"/>
      <c r="AX46" s="3069"/>
      <c r="AY46" s="3069"/>
      <c r="AZ46" s="3069"/>
      <c r="BA46" s="3069"/>
      <c r="BB46" s="3069"/>
      <c r="BC46" s="3069"/>
      <c r="BD46" s="3069"/>
      <c r="BE46" s="3069"/>
      <c r="BF46" s="3069"/>
      <c r="BG46" s="3069"/>
      <c r="BH46" s="3069"/>
      <c r="BI46" s="3069"/>
      <c r="BJ46" s="3069"/>
      <c r="BK46" s="3069"/>
      <c r="BL46" s="3069"/>
      <c r="BM46" s="3069"/>
      <c r="BN46" s="3069"/>
      <c r="BO46" s="3069"/>
      <c r="BP46" s="3069"/>
      <c r="BQ46" s="141"/>
      <c r="BR46" s="141"/>
      <c r="BS46" s="141"/>
      <c r="BT46" s="141"/>
      <c r="BU46" s="141"/>
      <c r="BV46" s="141"/>
      <c r="BW46" s="141"/>
      <c r="BX46" s="141"/>
      <c r="BY46" s="141"/>
    </row>
    <row r="47" spans="1:77" s="130" customFormat="1" ht="32.25" customHeight="1">
      <c r="A47" s="3069" t="s">
        <v>183</v>
      </c>
      <c r="B47" s="3069"/>
      <c r="C47" s="3069"/>
      <c r="D47" s="3069"/>
      <c r="E47" s="3069"/>
      <c r="F47" s="3069"/>
      <c r="G47" s="3069"/>
      <c r="H47" s="3069"/>
      <c r="I47" s="3069"/>
      <c r="J47" s="3069"/>
      <c r="K47" s="3069"/>
      <c r="L47" s="3069"/>
      <c r="M47" s="3069"/>
      <c r="N47" s="3069"/>
      <c r="O47" s="3069"/>
      <c r="P47" s="3069"/>
      <c r="Q47" s="3069"/>
      <c r="R47" s="3069"/>
      <c r="S47" s="3069"/>
      <c r="T47" s="3069"/>
      <c r="U47" s="3069"/>
      <c r="V47" s="3069"/>
      <c r="W47" s="3069"/>
      <c r="X47" s="3069"/>
      <c r="Y47" s="3069"/>
      <c r="Z47" s="3069"/>
      <c r="AA47" s="3069"/>
      <c r="AB47" s="3069"/>
      <c r="AC47" s="3069"/>
      <c r="AD47" s="3069"/>
      <c r="AE47" s="3069"/>
      <c r="AF47" s="3069"/>
      <c r="AG47" s="3069"/>
      <c r="AH47" s="3069"/>
      <c r="AI47" s="3069"/>
      <c r="AJ47" s="3069"/>
      <c r="AK47" s="3069"/>
      <c r="AL47" s="3069"/>
      <c r="AM47" s="3069"/>
      <c r="AN47" s="3069"/>
      <c r="AO47" s="3069"/>
      <c r="AP47" s="3069"/>
      <c r="AQ47" s="3069"/>
      <c r="AR47" s="3069"/>
      <c r="AS47" s="3069"/>
      <c r="AT47" s="3069"/>
      <c r="AU47" s="3069"/>
      <c r="AV47" s="3069"/>
      <c r="AW47" s="3069"/>
      <c r="AX47" s="3069"/>
      <c r="AY47" s="3069"/>
      <c r="AZ47" s="3069"/>
      <c r="BA47" s="3069"/>
      <c r="BB47" s="3069"/>
      <c r="BC47" s="3069"/>
      <c r="BD47" s="3069"/>
      <c r="BE47" s="3069"/>
      <c r="BF47" s="3069"/>
      <c r="BG47" s="3069"/>
      <c r="BH47" s="3069"/>
      <c r="BI47" s="3069"/>
      <c r="BJ47" s="3069"/>
      <c r="BK47" s="3069"/>
      <c r="BL47" s="3069"/>
      <c r="BM47" s="3069"/>
      <c r="BN47" s="3069"/>
      <c r="BO47" s="3069"/>
      <c r="BP47" s="3069"/>
      <c r="BQ47" s="141"/>
      <c r="BR47" s="141"/>
      <c r="BS47" s="141"/>
      <c r="BT47" s="141"/>
      <c r="BU47" s="141"/>
      <c r="BV47" s="141"/>
      <c r="BW47" s="141"/>
      <c r="BX47" s="141"/>
      <c r="BY47" s="141"/>
    </row>
    <row r="48" spans="1:77" s="130" customFormat="1" ht="14.25" customHeight="1">
      <c r="A48" s="3069" t="s">
        <v>144</v>
      </c>
      <c r="B48" s="3069"/>
      <c r="C48" s="3069"/>
      <c r="D48" s="3069"/>
      <c r="E48" s="3069"/>
      <c r="F48" s="3069"/>
      <c r="G48" s="3069"/>
      <c r="H48" s="3069"/>
      <c r="I48" s="3069"/>
      <c r="J48" s="3069"/>
      <c r="K48" s="3069"/>
      <c r="L48" s="3069"/>
      <c r="M48" s="3069"/>
      <c r="N48" s="3069"/>
      <c r="O48" s="3069"/>
      <c r="P48" s="3069"/>
      <c r="Q48" s="3069"/>
      <c r="R48" s="3069"/>
      <c r="S48" s="3069"/>
      <c r="T48" s="3069"/>
      <c r="U48" s="3069"/>
      <c r="V48" s="3069"/>
      <c r="W48" s="3069"/>
      <c r="X48" s="3069"/>
      <c r="Y48" s="3069"/>
      <c r="Z48" s="3069"/>
      <c r="AA48" s="3069"/>
      <c r="AB48" s="3069"/>
      <c r="AC48" s="3069"/>
      <c r="AD48" s="3069"/>
      <c r="AE48" s="3069"/>
      <c r="AF48" s="3069"/>
      <c r="AG48" s="3069"/>
      <c r="AH48" s="3069"/>
      <c r="AI48" s="3069"/>
      <c r="AJ48" s="3069"/>
      <c r="AK48" s="3069"/>
      <c r="AL48" s="3069"/>
      <c r="AM48" s="3069"/>
      <c r="AN48" s="3069"/>
      <c r="AO48" s="3069"/>
      <c r="AP48" s="3069"/>
      <c r="AQ48" s="3069"/>
      <c r="AR48" s="3069"/>
      <c r="AS48" s="3069"/>
      <c r="AT48" s="3069"/>
      <c r="AU48" s="3069"/>
      <c r="AV48" s="3069"/>
      <c r="AW48" s="3069"/>
      <c r="AX48" s="3069"/>
      <c r="AY48" s="3069"/>
      <c r="AZ48" s="3069"/>
      <c r="BA48" s="3069"/>
      <c r="BB48" s="3069"/>
      <c r="BC48" s="3069"/>
      <c r="BD48" s="3069"/>
      <c r="BE48" s="3069"/>
      <c r="BF48" s="3069"/>
      <c r="BG48" s="3069"/>
      <c r="BH48" s="3069"/>
      <c r="BI48" s="3069"/>
      <c r="BJ48" s="3069"/>
      <c r="BK48" s="3069"/>
      <c r="BL48" s="3069"/>
      <c r="BM48" s="141"/>
      <c r="BN48" s="141"/>
      <c r="BO48" s="141"/>
      <c r="BP48" s="141"/>
      <c r="BQ48" s="141"/>
      <c r="BR48" s="141"/>
      <c r="BS48" s="141"/>
      <c r="BT48" s="141"/>
      <c r="BU48" s="141"/>
      <c r="BV48" s="141"/>
      <c r="BW48" s="141"/>
      <c r="BX48" s="141"/>
      <c r="BY48" s="141"/>
    </row>
    <row r="49" spans="1:77" s="130" customFormat="1" ht="14.25" customHeight="1">
      <c r="A49" s="141"/>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141"/>
      <c r="AQ49" s="141"/>
      <c r="AR49" s="141"/>
      <c r="AS49" s="141"/>
      <c r="AT49" s="141"/>
      <c r="AU49" s="141"/>
      <c r="AV49" s="141"/>
      <c r="AW49" s="141"/>
      <c r="AX49" s="141"/>
      <c r="AY49" s="141"/>
      <c r="AZ49" s="141"/>
      <c r="BA49" s="141"/>
      <c r="BB49" s="141"/>
      <c r="BC49" s="141"/>
      <c r="BD49" s="141"/>
      <c r="BE49" s="141"/>
      <c r="BF49" s="141"/>
      <c r="BG49" s="141"/>
      <c r="BH49" s="141"/>
      <c r="BI49" s="141"/>
      <c r="BJ49" s="141"/>
      <c r="BK49" s="141"/>
      <c r="BL49" s="141"/>
      <c r="BM49" s="141"/>
      <c r="BN49" s="141"/>
      <c r="BO49" s="141"/>
      <c r="BP49" s="141"/>
      <c r="BQ49" s="141"/>
      <c r="BR49" s="141"/>
      <c r="BS49" s="141"/>
      <c r="BT49" s="141"/>
      <c r="BU49" s="141"/>
      <c r="BV49" s="141"/>
      <c r="BW49" s="141"/>
      <c r="BX49" s="141"/>
      <c r="BY49" s="141"/>
    </row>
    <row r="50" spans="1:77" s="166" customFormat="1" ht="18" customHeight="1">
      <c r="A50" s="129" t="s">
        <v>145</v>
      </c>
    </row>
    <row r="60" spans="1:77" ht="15" customHeight="1">
      <c r="B60" s="154" t="s">
        <v>42</v>
      </c>
    </row>
  </sheetData>
  <mergeCells count="3">
    <mergeCell ref="A46:BP46"/>
    <mergeCell ref="A47:BP47"/>
    <mergeCell ref="A48:BL48"/>
  </mergeCells>
  <hyperlinks>
    <hyperlink ref="A45" r:id="rId1" display="https://www.bom.mu/publications-statistics/statistics/monthly-statistical-bulletin/monthly-statistical-bulletin-february-2021" xr:uid="{00000000-0004-0000-0C00-000000000000}"/>
  </hyperlinks>
  <pageMargins left="0.75" right="0.75" top="0.75" bottom="0.75" header="0.3" footer="0"/>
  <pageSetup paperSize="9" scale="50" fitToHeight="0" orientation="landscape" r:id="rId2"/>
  <headerFooter alignWithMargins="0"/>
  <rowBreaks count="1" manualBreakCount="1">
    <brk id="50" max="1638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FW63"/>
  <sheetViews>
    <sheetView zoomScale="85" zoomScaleNormal="85" zoomScaleSheetLayoutView="70" workbookViewId="0">
      <pane xSplit="6" ySplit="3" topLeftCell="G4" activePane="bottomRight" state="frozen"/>
      <selection activeCell="P6" sqref="P6"/>
      <selection pane="topRight" activeCell="P6" sqref="P6"/>
      <selection pane="bottomLeft" activeCell="P6" sqref="P6"/>
      <selection pane="bottomRight" activeCell="BY14" sqref="BY14"/>
    </sheetView>
  </sheetViews>
  <sheetFormatPr defaultColWidth="9.109375" defaultRowHeight="15.75" customHeight="1"/>
  <cols>
    <col min="1" max="1" width="59" style="134" customWidth="1"/>
    <col min="2" max="7" width="12.6640625" style="134" hidden="1" customWidth="1"/>
    <col min="8" max="8" width="12.88671875" style="134" hidden="1" customWidth="1"/>
    <col min="9" max="34" width="12.6640625" style="134" hidden="1" customWidth="1"/>
    <col min="35" max="64" width="14" style="134" hidden="1" customWidth="1"/>
    <col min="65" max="65" width="13.6640625" style="134" customWidth="1"/>
    <col min="66" max="75" width="14" style="134" customWidth="1"/>
    <col min="76" max="77" width="14.88671875" style="134" bestFit="1" customWidth="1"/>
    <col min="78" max="16384" width="9.109375" style="134"/>
  </cols>
  <sheetData>
    <row r="1" spans="1:78" s="135" customFormat="1" ht="24" customHeight="1">
      <c r="A1" s="99" t="s">
        <v>184</v>
      </c>
    </row>
    <row r="2" spans="1:78" ht="13.5" customHeight="1" thickBot="1">
      <c r="A2" s="168"/>
      <c r="C2" s="145"/>
      <c r="G2" s="145"/>
      <c r="R2" s="145"/>
      <c r="W2" s="145"/>
      <c r="AB2" s="145"/>
      <c r="AD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T2" s="145"/>
      <c r="BW2" s="145"/>
      <c r="BY2" s="145" t="s">
        <v>70</v>
      </c>
    </row>
    <row r="3" spans="1:78" s="171" customFormat="1" ht="21" customHeight="1" thickTop="1" thickBot="1">
      <c r="A3" s="169"/>
      <c r="B3" s="148">
        <v>43374</v>
      </c>
      <c r="C3" s="148">
        <v>43405</v>
      </c>
      <c r="D3" s="148">
        <v>43435</v>
      </c>
      <c r="E3" s="148">
        <v>43466</v>
      </c>
      <c r="F3" s="148">
        <v>43497</v>
      </c>
      <c r="G3" s="148">
        <v>43525</v>
      </c>
      <c r="H3" s="148">
        <v>43556</v>
      </c>
      <c r="I3" s="148">
        <v>43586</v>
      </c>
      <c r="J3" s="148">
        <v>43617</v>
      </c>
      <c r="K3" s="148">
        <v>43647</v>
      </c>
      <c r="L3" s="148">
        <v>43678</v>
      </c>
      <c r="M3" s="148">
        <v>43709</v>
      </c>
      <c r="N3" s="148">
        <v>43739</v>
      </c>
      <c r="O3" s="148">
        <v>43770</v>
      </c>
      <c r="P3" s="148">
        <v>43800</v>
      </c>
      <c r="Q3" s="148">
        <v>43831</v>
      </c>
      <c r="R3" s="149" t="s">
        <v>73</v>
      </c>
      <c r="S3" s="149" t="s">
        <v>74</v>
      </c>
      <c r="T3" s="106" t="s">
        <v>75</v>
      </c>
      <c r="U3" s="106" t="s">
        <v>76</v>
      </c>
      <c r="V3" s="106" t="s">
        <v>147</v>
      </c>
      <c r="W3" s="106" t="s">
        <v>78</v>
      </c>
      <c r="X3" s="106" t="s">
        <v>79</v>
      </c>
      <c r="Y3" s="106" t="s">
        <v>80</v>
      </c>
      <c r="Z3" s="106" t="s">
        <v>81</v>
      </c>
      <c r="AA3" s="106">
        <v>44136</v>
      </c>
      <c r="AB3" s="106">
        <v>44166</v>
      </c>
      <c r="AC3" s="106">
        <v>44197</v>
      </c>
      <c r="AD3" s="106" t="s">
        <v>85</v>
      </c>
      <c r="AE3" s="106" t="s">
        <v>86</v>
      </c>
      <c r="AF3" s="106" t="s">
        <v>148</v>
      </c>
      <c r="AG3" s="106" t="s">
        <v>123</v>
      </c>
      <c r="AH3" s="106" t="s">
        <v>89</v>
      </c>
      <c r="AI3" s="106" t="s">
        <v>90</v>
      </c>
      <c r="AJ3" s="106" t="s">
        <v>91</v>
      </c>
      <c r="AK3" s="106" t="s">
        <v>124</v>
      </c>
      <c r="AL3" s="106" t="s">
        <v>93</v>
      </c>
      <c r="AM3" s="106" t="s">
        <v>153</v>
      </c>
      <c r="AN3" s="106" t="s">
        <v>154</v>
      </c>
      <c r="AO3" s="106">
        <v>44562</v>
      </c>
      <c r="AP3" s="106">
        <v>44593</v>
      </c>
      <c r="AQ3" s="106">
        <v>44621</v>
      </c>
      <c r="AR3" s="106">
        <v>44652</v>
      </c>
      <c r="AS3" s="106">
        <v>44682</v>
      </c>
      <c r="AT3" s="106">
        <v>44713</v>
      </c>
      <c r="AU3" s="106">
        <v>44743</v>
      </c>
      <c r="AV3" s="106">
        <v>44774</v>
      </c>
      <c r="AW3" s="106">
        <v>44805</v>
      </c>
      <c r="AX3" s="106">
        <v>44835</v>
      </c>
      <c r="AY3" s="106">
        <v>44866</v>
      </c>
      <c r="AZ3" s="106">
        <v>44896</v>
      </c>
      <c r="BA3" s="106">
        <v>44927</v>
      </c>
      <c r="BB3" s="106">
        <v>44958</v>
      </c>
      <c r="BC3" s="106">
        <v>44986</v>
      </c>
      <c r="BD3" s="106" t="s">
        <v>97</v>
      </c>
      <c r="BE3" s="106">
        <v>45047</v>
      </c>
      <c r="BF3" s="106">
        <v>45078</v>
      </c>
      <c r="BG3" s="106">
        <v>45108</v>
      </c>
      <c r="BH3" s="106" t="s">
        <v>185</v>
      </c>
      <c r="BI3" s="106">
        <v>45170</v>
      </c>
      <c r="BJ3" s="106">
        <v>45200</v>
      </c>
      <c r="BK3" s="106">
        <v>45231</v>
      </c>
      <c r="BL3" s="106">
        <v>45261</v>
      </c>
      <c r="BM3" s="106">
        <v>45292</v>
      </c>
      <c r="BN3" s="106">
        <v>45323</v>
      </c>
      <c r="BO3" s="106">
        <v>45352</v>
      </c>
      <c r="BP3" s="106">
        <v>45383</v>
      </c>
      <c r="BQ3" s="106">
        <v>45413</v>
      </c>
      <c r="BR3" s="106">
        <v>45444</v>
      </c>
      <c r="BS3" s="106">
        <v>45474</v>
      </c>
      <c r="BT3" s="106">
        <v>45505</v>
      </c>
      <c r="BU3" s="106">
        <v>45536</v>
      </c>
      <c r="BV3" s="106">
        <v>45566</v>
      </c>
      <c r="BW3" s="106">
        <v>45597</v>
      </c>
      <c r="BX3" s="106">
        <v>45627</v>
      </c>
      <c r="BY3" s="106">
        <v>45658</v>
      </c>
      <c r="BZ3" s="170"/>
    </row>
    <row r="4" spans="1:78" ht="15" customHeight="1" thickTop="1">
      <c r="A4" s="157"/>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M4" s="172"/>
      <c r="BN4" s="172"/>
      <c r="BO4" s="172"/>
      <c r="BP4" s="172"/>
      <c r="BQ4" s="172"/>
      <c r="BR4" s="172"/>
      <c r="BS4" s="172"/>
      <c r="BT4" s="172"/>
      <c r="BU4" s="172"/>
      <c r="BV4" s="172"/>
      <c r="BW4" s="172"/>
      <c r="BX4" s="172"/>
      <c r="BY4" s="172"/>
    </row>
    <row r="5" spans="1:78" ht="22.5" customHeight="1">
      <c r="A5" s="155" t="s">
        <v>186</v>
      </c>
      <c r="B5" s="156">
        <v>603245.70985475881</v>
      </c>
      <c r="C5" s="156">
        <v>578095.53196456493</v>
      </c>
      <c r="D5" s="156">
        <v>570676.64685810125</v>
      </c>
      <c r="E5" s="156">
        <v>555738.52165962593</v>
      </c>
      <c r="F5" s="156">
        <v>612169.07425153302</v>
      </c>
      <c r="G5" s="156">
        <v>580722.23639972229</v>
      </c>
      <c r="H5" s="156">
        <v>601793.3831605739</v>
      </c>
      <c r="I5" s="156">
        <v>587297.76118893118</v>
      </c>
      <c r="J5" s="156">
        <v>592037.74036985345</v>
      </c>
      <c r="K5" s="156">
        <v>631511.75170988846</v>
      </c>
      <c r="L5" s="156">
        <v>604448.16456935892</v>
      </c>
      <c r="M5" s="156">
        <v>614788.03581099678</v>
      </c>
      <c r="N5" s="156">
        <v>636312.00008742744</v>
      </c>
      <c r="O5" s="156">
        <v>694122.06739733275</v>
      </c>
      <c r="P5" s="156">
        <v>647472.0633556376</v>
      </c>
      <c r="Q5" s="156">
        <v>656936.82186131133</v>
      </c>
      <c r="R5" s="156">
        <v>663250.26434066286</v>
      </c>
      <c r="S5" s="156">
        <v>669451.75571228086</v>
      </c>
      <c r="T5" s="156">
        <v>674018.17257455934</v>
      </c>
      <c r="U5" s="156">
        <v>674698.84540283575</v>
      </c>
      <c r="V5" s="156">
        <v>710010.22029280965</v>
      </c>
      <c r="W5" s="156">
        <v>693282.2088749262</v>
      </c>
      <c r="X5" s="156">
        <v>770270.23610633228</v>
      </c>
      <c r="Y5" s="156">
        <v>783278.32101354213</v>
      </c>
      <c r="Z5" s="156">
        <v>730816.51683918678</v>
      </c>
      <c r="AA5" s="156">
        <v>745880.10079184012</v>
      </c>
      <c r="AB5" s="156">
        <v>753659.20792943332</v>
      </c>
      <c r="AC5" s="156">
        <v>758357.98090497137</v>
      </c>
      <c r="AD5" s="156">
        <v>811243.01065622596</v>
      </c>
      <c r="AE5" s="156">
        <v>844502.63762076199</v>
      </c>
      <c r="AF5" s="156">
        <v>777736.63392093568</v>
      </c>
      <c r="AG5" s="156">
        <v>828016.68544027291</v>
      </c>
      <c r="AH5" s="156">
        <v>821955.15877083782</v>
      </c>
      <c r="AI5" s="156">
        <v>806245.32175628049</v>
      </c>
      <c r="AJ5" s="156">
        <v>863070.59250512987</v>
      </c>
      <c r="AK5" s="156">
        <v>865509.92193587357</v>
      </c>
      <c r="AL5" s="156">
        <v>837964.26125022909</v>
      </c>
      <c r="AM5" s="156">
        <v>855118.47647410003</v>
      </c>
      <c r="AN5" s="156">
        <v>894160.69636451278</v>
      </c>
      <c r="AO5" s="156">
        <v>848315.89911536581</v>
      </c>
      <c r="AP5" s="156">
        <v>857568.95140513126</v>
      </c>
      <c r="AQ5" s="156">
        <v>869095.48218635691</v>
      </c>
      <c r="AR5" s="156">
        <v>874241.74980364821</v>
      </c>
      <c r="AS5" s="156">
        <v>846089.58571421052</v>
      </c>
      <c r="AT5" s="156">
        <v>836190.12635940721</v>
      </c>
      <c r="AU5" s="156">
        <v>840563.47748476407</v>
      </c>
      <c r="AV5" s="156">
        <v>829814.47309917677</v>
      </c>
      <c r="AW5" s="156">
        <v>854229.54157154576</v>
      </c>
      <c r="AX5" s="156">
        <v>816775.11749198392</v>
      </c>
      <c r="AY5" s="156">
        <v>913537.38241407718</v>
      </c>
      <c r="AZ5" s="156">
        <v>862385.84511919285</v>
      </c>
      <c r="BA5" s="156">
        <v>882608.78693624842</v>
      </c>
      <c r="BB5" s="156">
        <v>880819.76548191567</v>
      </c>
      <c r="BC5" s="156">
        <v>887432.34110069752</v>
      </c>
      <c r="BD5" s="156">
        <v>902332.07845959195</v>
      </c>
      <c r="BE5" s="156">
        <v>893679.00562713691</v>
      </c>
      <c r="BF5" s="156">
        <v>864828.26545648219</v>
      </c>
      <c r="BG5" s="156">
        <v>912877.48416654568</v>
      </c>
      <c r="BH5" s="156">
        <v>854515.08225930878</v>
      </c>
      <c r="BI5" s="156">
        <v>841667.09221424197</v>
      </c>
      <c r="BJ5" s="156">
        <v>836857.41991638823</v>
      </c>
      <c r="BK5" s="156">
        <v>835989.88870189909</v>
      </c>
      <c r="BL5" s="156">
        <v>859678.7037451705</v>
      </c>
      <c r="BM5" s="156">
        <v>875953.99003464554</v>
      </c>
      <c r="BN5" s="156">
        <v>895744.897542833</v>
      </c>
      <c r="BO5" s="156">
        <v>933623.09473448165</v>
      </c>
      <c r="BP5" s="156">
        <v>896816.46362442349</v>
      </c>
      <c r="BQ5" s="156">
        <v>912454.23737892706</v>
      </c>
      <c r="BR5" s="156">
        <v>958312.2756207916</v>
      </c>
      <c r="BS5" s="156">
        <v>970870.15082926303</v>
      </c>
      <c r="BT5" s="156">
        <v>964895.26203953917</v>
      </c>
      <c r="BU5" s="156">
        <v>947435.36638687621</v>
      </c>
      <c r="BV5" s="156">
        <v>986926.45042445627</v>
      </c>
      <c r="BW5" s="156">
        <v>972467.48919012374</v>
      </c>
      <c r="BX5" s="156">
        <v>1016860.6433401929</v>
      </c>
      <c r="BY5" s="156">
        <v>1016609.297356023</v>
      </c>
    </row>
    <row r="6" spans="1:78" ht="22.5" customHeight="1">
      <c r="A6" s="157" t="s">
        <v>187</v>
      </c>
      <c r="B6" s="158">
        <v>896191.11415082228</v>
      </c>
      <c r="C6" s="158">
        <v>876588.10035106866</v>
      </c>
      <c r="D6" s="158">
        <v>880669.4843989436</v>
      </c>
      <c r="E6" s="158">
        <v>867388.41003377514</v>
      </c>
      <c r="F6" s="158">
        <v>923993.0794532852</v>
      </c>
      <c r="G6" s="158">
        <v>902296.71547221811</v>
      </c>
      <c r="H6" s="158">
        <v>913921.65625984012</v>
      </c>
      <c r="I6" s="158">
        <v>909355.8619534215</v>
      </c>
      <c r="J6" s="158">
        <v>926623.10344077705</v>
      </c>
      <c r="K6" s="158">
        <v>970603.58319878997</v>
      </c>
      <c r="L6" s="158">
        <v>947835.72570016305</v>
      </c>
      <c r="M6" s="158">
        <v>964327.463522451</v>
      </c>
      <c r="N6" s="158">
        <v>989884.53617529338</v>
      </c>
      <c r="O6" s="158">
        <v>1056196.2182027367</v>
      </c>
      <c r="P6" s="158">
        <v>1024420.1348020786</v>
      </c>
      <c r="Q6" s="158">
        <v>1035432.7387717043</v>
      </c>
      <c r="R6" s="158">
        <v>1051669.5278650182</v>
      </c>
      <c r="S6" s="158">
        <v>1062328.6973418109</v>
      </c>
      <c r="T6" s="158">
        <v>1087943.5535600239</v>
      </c>
      <c r="U6" s="158">
        <v>1079551.4158543271</v>
      </c>
      <c r="V6" s="158">
        <v>1121475.9017184153</v>
      </c>
      <c r="W6" s="158">
        <v>1098950.6150285406</v>
      </c>
      <c r="X6" s="158">
        <v>1184344.438216028</v>
      </c>
      <c r="Y6" s="158">
        <v>1173343.7042032997</v>
      </c>
      <c r="Z6" s="158">
        <v>1107728.9327450846</v>
      </c>
      <c r="AA6" s="158">
        <v>1145991.8670518862</v>
      </c>
      <c r="AB6" s="158">
        <v>1139657.3932159878</v>
      </c>
      <c r="AC6" s="158">
        <v>1184473.452374368</v>
      </c>
      <c r="AD6" s="158">
        <v>1229037.7751683218</v>
      </c>
      <c r="AE6" s="158">
        <v>1266433.8128693639</v>
      </c>
      <c r="AF6" s="158">
        <v>1205915.6741799323</v>
      </c>
      <c r="AG6" s="158">
        <v>1270383.1437136787</v>
      </c>
      <c r="AH6" s="158">
        <v>1298132.4789859958</v>
      </c>
      <c r="AI6" s="158">
        <v>1274510.3748985457</v>
      </c>
      <c r="AJ6" s="158">
        <v>1342598.8817183147</v>
      </c>
      <c r="AK6" s="158">
        <v>1340626.7503102967</v>
      </c>
      <c r="AL6" s="158">
        <v>1319590.0851701393</v>
      </c>
      <c r="AM6" s="158">
        <v>1325535.4711283762</v>
      </c>
      <c r="AN6" s="158">
        <v>1393063.4029228811</v>
      </c>
      <c r="AO6" s="158">
        <v>1357807.2657560997</v>
      </c>
      <c r="AP6" s="158">
        <v>1403852.1444337016</v>
      </c>
      <c r="AQ6" s="158">
        <v>1436757.6135518893</v>
      </c>
      <c r="AR6" s="158">
        <v>1409870.7208212444</v>
      </c>
      <c r="AS6" s="158">
        <v>1398309.5993993073</v>
      </c>
      <c r="AT6" s="158">
        <v>1432260.4502466724</v>
      </c>
      <c r="AU6" s="158">
        <v>1442550.8399913113</v>
      </c>
      <c r="AV6" s="158">
        <v>1449074.2304019863</v>
      </c>
      <c r="AW6" s="158">
        <v>1488868.2653869474</v>
      </c>
      <c r="AX6" s="158">
        <v>1473000.7210090118</v>
      </c>
      <c r="AY6" s="158">
        <v>1530911.6439887884</v>
      </c>
      <c r="AZ6" s="158">
        <v>1475875.2182050915</v>
      </c>
      <c r="BA6" s="158">
        <v>1542338.1353873662</v>
      </c>
      <c r="BB6" s="158">
        <v>1654634.5993317827</v>
      </c>
      <c r="BC6" s="158">
        <v>1542715.0339981206</v>
      </c>
      <c r="BD6" s="158">
        <v>1573117.6889396466</v>
      </c>
      <c r="BE6" s="158">
        <v>1578652.712167141</v>
      </c>
      <c r="BF6" s="158">
        <v>1556782.3705648377</v>
      </c>
      <c r="BG6" s="158">
        <v>1616901.5998214385</v>
      </c>
      <c r="BH6" s="158">
        <v>1565813.8469102657</v>
      </c>
      <c r="BI6" s="158">
        <v>1523298.5876837894</v>
      </c>
      <c r="BJ6" s="158">
        <v>1536840.8556002027</v>
      </c>
      <c r="BK6" s="158">
        <v>1539573.3241518273</v>
      </c>
      <c r="BL6" s="158">
        <v>1557746.7347401192</v>
      </c>
      <c r="BM6" s="158">
        <v>1585975.2648127486</v>
      </c>
      <c r="BN6" s="158">
        <v>1634227.3372623082</v>
      </c>
      <c r="BO6" s="158">
        <v>1688184.0123946338</v>
      </c>
      <c r="BP6" s="158">
        <v>1644108.658836164</v>
      </c>
      <c r="BQ6" s="158">
        <v>1667506.5880572104</v>
      </c>
      <c r="BR6" s="158">
        <v>1792640.7049707</v>
      </c>
      <c r="BS6" s="158">
        <v>1732730.0266309213</v>
      </c>
      <c r="BT6" s="158">
        <v>1736689.2115889261</v>
      </c>
      <c r="BU6" s="158">
        <v>1691491.328008214</v>
      </c>
      <c r="BV6" s="158">
        <v>1778730.6645578337</v>
      </c>
      <c r="BW6" s="158">
        <v>1797312.9101591462</v>
      </c>
      <c r="BX6" s="158">
        <v>1819823.1677451334</v>
      </c>
      <c r="BY6" s="158">
        <v>1815811.8137695999</v>
      </c>
    </row>
    <row r="7" spans="1:78" ht="22.5" customHeight="1">
      <c r="A7" s="157" t="s">
        <v>188</v>
      </c>
      <c r="B7" s="158">
        <v>-292945.40429606347</v>
      </c>
      <c r="C7" s="158">
        <v>-298492.56838650367</v>
      </c>
      <c r="D7" s="158">
        <v>-309992.83754084236</v>
      </c>
      <c r="E7" s="158">
        <v>-311649.88837414928</v>
      </c>
      <c r="F7" s="158">
        <v>-311824.00520175224</v>
      </c>
      <c r="G7" s="158">
        <v>-321574.47907249589</v>
      </c>
      <c r="H7" s="158">
        <v>-312128.27309926628</v>
      </c>
      <c r="I7" s="158">
        <v>-322058.10076449031</v>
      </c>
      <c r="J7" s="158">
        <v>-334585.3630709236</v>
      </c>
      <c r="K7" s="158">
        <v>-339091.83148890157</v>
      </c>
      <c r="L7" s="158">
        <v>-343387.56113080413</v>
      </c>
      <c r="M7" s="158">
        <v>-349539.42771145422</v>
      </c>
      <c r="N7" s="158">
        <v>-353572.53608786588</v>
      </c>
      <c r="O7" s="158">
        <v>-362074.15080540394</v>
      </c>
      <c r="P7" s="158">
        <v>-376948.071446441</v>
      </c>
      <c r="Q7" s="158">
        <v>-378495.91691039287</v>
      </c>
      <c r="R7" s="158">
        <v>-388419.26352435537</v>
      </c>
      <c r="S7" s="158">
        <v>-392876.94162953005</v>
      </c>
      <c r="T7" s="158">
        <v>-413925.38098546455</v>
      </c>
      <c r="U7" s="158">
        <v>-404852.5704514914</v>
      </c>
      <c r="V7" s="158">
        <v>-411465.68142560567</v>
      </c>
      <c r="W7" s="158">
        <v>-405668.40615361446</v>
      </c>
      <c r="X7" s="158">
        <v>-414074.20210969576</v>
      </c>
      <c r="Y7" s="158">
        <v>-390065.38318975759</v>
      </c>
      <c r="Z7" s="158">
        <v>-376912.41590589785</v>
      </c>
      <c r="AA7" s="158">
        <v>-400111.7662600461</v>
      </c>
      <c r="AB7" s="158">
        <v>-385998.18528655457</v>
      </c>
      <c r="AC7" s="158">
        <v>-426115.47146939661</v>
      </c>
      <c r="AD7" s="158">
        <v>-417794.76451209589</v>
      </c>
      <c r="AE7" s="158">
        <v>-421931.17524860188</v>
      </c>
      <c r="AF7" s="158">
        <v>-428179.04025899665</v>
      </c>
      <c r="AG7" s="158">
        <v>-442366.45827340579</v>
      </c>
      <c r="AH7" s="158">
        <v>-476177.32021515799</v>
      </c>
      <c r="AI7" s="158">
        <v>-468265.05314226518</v>
      </c>
      <c r="AJ7" s="158">
        <v>-479528.28921318485</v>
      </c>
      <c r="AK7" s="158">
        <v>-475116.82837442314</v>
      </c>
      <c r="AL7" s="158">
        <v>-481625.8239199103</v>
      </c>
      <c r="AM7" s="158">
        <v>-470416.99465427618</v>
      </c>
      <c r="AN7" s="158">
        <v>-498902.70655836829</v>
      </c>
      <c r="AO7" s="158">
        <v>-509491.3666407339</v>
      </c>
      <c r="AP7" s="158">
        <v>-546283.19302857039</v>
      </c>
      <c r="AQ7" s="158">
        <v>-567662.1313655324</v>
      </c>
      <c r="AR7" s="158">
        <v>-535628.9710175962</v>
      </c>
      <c r="AS7" s="158">
        <v>-552220.01368509675</v>
      </c>
      <c r="AT7" s="158">
        <v>-596070.32388726517</v>
      </c>
      <c r="AU7" s="158">
        <v>-601987.36250654724</v>
      </c>
      <c r="AV7" s="158">
        <v>-619259.75730280951</v>
      </c>
      <c r="AW7" s="158">
        <v>-634638.72381540167</v>
      </c>
      <c r="AX7" s="158">
        <v>-656225.60351702792</v>
      </c>
      <c r="AY7" s="158">
        <v>-617374.26157471118</v>
      </c>
      <c r="AZ7" s="158">
        <v>-613489.3730858987</v>
      </c>
      <c r="BA7" s="158">
        <v>-659729.34845111775</v>
      </c>
      <c r="BB7" s="158">
        <v>-773814.83384986699</v>
      </c>
      <c r="BC7" s="158">
        <v>-655282.69289742305</v>
      </c>
      <c r="BD7" s="158">
        <v>-670785.61048005463</v>
      </c>
      <c r="BE7" s="158">
        <v>-684973.70654000412</v>
      </c>
      <c r="BF7" s="158">
        <v>-691954.10510835552</v>
      </c>
      <c r="BG7" s="158">
        <v>-704024.11565489287</v>
      </c>
      <c r="BH7" s="158">
        <v>-711298.76465095696</v>
      </c>
      <c r="BI7" s="158">
        <v>-681631.49546954746</v>
      </c>
      <c r="BJ7" s="158">
        <v>-699983.43568381446</v>
      </c>
      <c r="BK7" s="158">
        <v>-703583.43544992816</v>
      </c>
      <c r="BL7" s="158">
        <v>-698068.0309949487</v>
      </c>
      <c r="BM7" s="158">
        <v>-710021.27477810311</v>
      </c>
      <c r="BN7" s="158">
        <v>-738482.43971947522</v>
      </c>
      <c r="BO7" s="158">
        <v>-754560.91766015219</v>
      </c>
      <c r="BP7" s="158">
        <v>-747292.19521174056</v>
      </c>
      <c r="BQ7" s="158">
        <v>-755052.35067828337</v>
      </c>
      <c r="BR7" s="158">
        <v>-834328.42934990837</v>
      </c>
      <c r="BS7" s="158">
        <v>-761859.87580165826</v>
      </c>
      <c r="BT7" s="158">
        <v>-771793.94954938698</v>
      </c>
      <c r="BU7" s="158">
        <v>-744055.9616213378</v>
      </c>
      <c r="BV7" s="158">
        <v>-791804.21413337742</v>
      </c>
      <c r="BW7" s="158">
        <v>-824845.42096902244</v>
      </c>
      <c r="BX7" s="158">
        <v>-802962.52440494054</v>
      </c>
      <c r="BY7" s="158">
        <v>-799202.5164135769</v>
      </c>
    </row>
    <row r="8" spans="1:78" ht="13.5" customHeight="1">
      <c r="A8" s="157"/>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row>
    <row r="9" spans="1:78" ht="22.5" customHeight="1">
      <c r="A9" s="155" t="s">
        <v>189</v>
      </c>
      <c r="B9" s="156">
        <v>528507.15049697482</v>
      </c>
      <c r="C9" s="156">
        <v>532504.71843454451</v>
      </c>
      <c r="D9" s="156">
        <v>535595.34332503879</v>
      </c>
      <c r="E9" s="156">
        <v>537435.03660130629</v>
      </c>
      <c r="F9" s="156">
        <v>544408.05608472717</v>
      </c>
      <c r="G9" s="156">
        <v>546452.15534119459</v>
      </c>
      <c r="H9" s="156">
        <v>551405.17527963209</v>
      </c>
      <c r="I9" s="156">
        <v>556514.24032124854</v>
      </c>
      <c r="J9" s="156">
        <v>559315.16579802462</v>
      </c>
      <c r="K9" s="156">
        <v>560316.61627336999</v>
      </c>
      <c r="L9" s="156">
        <v>566314.99988263834</v>
      </c>
      <c r="M9" s="156">
        <v>569585.84295182757</v>
      </c>
      <c r="N9" s="156">
        <v>572947.61443394527</v>
      </c>
      <c r="O9" s="156">
        <v>580946.77017233381</v>
      </c>
      <c r="P9" s="156">
        <v>568231.20749208983</v>
      </c>
      <c r="Q9" s="156">
        <v>577470.58963284642</v>
      </c>
      <c r="R9" s="156">
        <v>579449.06567024486</v>
      </c>
      <c r="S9" s="156">
        <v>590893.29062382143</v>
      </c>
      <c r="T9" s="156">
        <v>606617.82903432159</v>
      </c>
      <c r="U9" s="156">
        <v>618478.67383789143</v>
      </c>
      <c r="V9" s="156">
        <v>615619.1752611004</v>
      </c>
      <c r="W9" s="156">
        <v>612042.03886945278</v>
      </c>
      <c r="X9" s="156">
        <v>575645.00194022548</v>
      </c>
      <c r="Y9" s="156">
        <v>565342.6026336879</v>
      </c>
      <c r="Z9" s="156">
        <v>601140.60929480777</v>
      </c>
      <c r="AA9" s="156">
        <v>606637.00377823273</v>
      </c>
      <c r="AB9" s="156">
        <v>612902.89043286897</v>
      </c>
      <c r="AC9" s="156">
        <v>629590.50231638446</v>
      </c>
      <c r="AD9" s="156">
        <v>624614.1777794204</v>
      </c>
      <c r="AE9" s="156">
        <v>614101.8384886795</v>
      </c>
      <c r="AF9" s="156">
        <v>678156.26882610796</v>
      </c>
      <c r="AG9" s="156">
        <v>689030.49952952284</v>
      </c>
      <c r="AH9" s="156">
        <v>697522.58294174669</v>
      </c>
      <c r="AI9" s="156">
        <v>715773.64484589803</v>
      </c>
      <c r="AJ9" s="156">
        <v>706260.48931452539</v>
      </c>
      <c r="AK9" s="156">
        <v>711001.39696769684</v>
      </c>
      <c r="AL9" s="156">
        <v>749938.52017115138</v>
      </c>
      <c r="AM9" s="156">
        <v>739699.49542911584</v>
      </c>
      <c r="AN9" s="156">
        <v>708301.53616024274</v>
      </c>
      <c r="AO9" s="156">
        <v>709229.03826386749</v>
      </c>
      <c r="AP9" s="156">
        <v>718205.54044132843</v>
      </c>
      <c r="AQ9" s="156">
        <v>731238.29808637674</v>
      </c>
      <c r="AR9" s="156">
        <v>727672.03734181053</v>
      </c>
      <c r="AS9" s="156">
        <v>732642.85132082494</v>
      </c>
      <c r="AT9" s="156">
        <v>759685.95649453043</v>
      </c>
      <c r="AU9" s="156">
        <v>764555.93024367746</v>
      </c>
      <c r="AV9" s="156">
        <v>774463.11261779058</v>
      </c>
      <c r="AW9" s="156">
        <v>781000.34198305581</v>
      </c>
      <c r="AX9" s="156">
        <v>789579.12987157889</v>
      </c>
      <c r="AY9" s="156">
        <v>793801.97094227781</v>
      </c>
      <c r="AZ9" s="156">
        <v>800789.85928399151</v>
      </c>
      <c r="BA9" s="156">
        <v>802856.33344930946</v>
      </c>
      <c r="BB9" s="156">
        <v>808794.59943991434</v>
      </c>
      <c r="BC9" s="156">
        <v>808133.56980742305</v>
      </c>
      <c r="BD9" s="156">
        <v>808041.17092648102</v>
      </c>
      <c r="BE9" s="156">
        <v>807853.86473815958</v>
      </c>
      <c r="BF9" s="156">
        <v>825729.17352858721</v>
      </c>
      <c r="BG9" s="156">
        <v>835084.18721342925</v>
      </c>
      <c r="BH9" s="156">
        <v>842845.78015039559</v>
      </c>
      <c r="BI9" s="156">
        <v>843622.36773312278</v>
      </c>
      <c r="BJ9" s="156">
        <v>854032.68625588669</v>
      </c>
      <c r="BK9" s="156">
        <v>875597.33882801817</v>
      </c>
      <c r="BL9" s="156">
        <v>878469.92317422759</v>
      </c>
      <c r="BM9" s="156">
        <v>870693.07605679822</v>
      </c>
      <c r="BN9" s="156">
        <v>883770.82517452468</v>
      </c>
      <c r="BO9" s="156">
        <v>888304.37051534443</v>
      </c>
      <c r="BP9" s="156">
        <v>898641.43994843401</v>
      </c>
      <c r="BQ9" s="156">
        <v>911315.74315458664</v>
      </c>
      <c r="BR9" s="156">
        <v>914438.99434638</v>
      </c>
      <c r="BS9" s="156">
        <v>930119.05419544596</v>
      </c>
      <c r="BT9" s="156">
        <v>940282.21932292252</v>
      </c>
      <c r="BU9" s="156">
        <v>940215.22995954566</v>
      </c>
      <c r="BV9" s="156">
        <v>950952.84726291161</v>
      </c>
      <c r="BW9" s="156">
        <v>971009.64415934798</v>
      </c>
      <c r="BX9" s="156">
        <v>998468.97737519443</v>
      </c>
      <c r="BY9" s="156">
        <v>995580.89364250295</v>
      </c>
    </row>
    <row r="10" spans="1:78" ht="22.5" customHeight="1">
      <c r="A10" s="155" t="s">
        <v>190</v>
      </c>
      <c r="B10" s="156">
        <v>73521.73544106973</v>
      </c>
      <c r="C10" s="156">
        <v>76710.534558027837</v>
      </c>
      <c r="D10" s="156">
        <v>75333.36498810933</v>
      </c>
      <c r="E10" s="156">
        <v>77577.83028939963</v>
      </c>
      <c r="F10" s="156">
        <v>79130.052553158428</v>
      </c>
      <c r="G10" s="156">
        <v>81328.105320117786</v>
      </c>
      <c r="H10" s="156">
        <v>81462.347226139711</v>
      </c>
      <c r="I10" s="156">
        <v>83756.258916353021</v>
      </c>
      <c r="J10" s="156">
        <v>81157.434213993198</v>
      </c>
      <c r="K10" s="156">
        <v>80769.930632950753</v>
      </c>
      <c r="L10" s="156">
        <v>83083.676186016295</v>
      </c>
      <c r="M10" s="156">
        <v>81688.577415032501</v>
      </c>
      <c r="N10" s="156">
        <v>84532.691022840867</v>
      </c>
      <c r="O10" s="156">
        <v>90520.634915157571</v>
      </c>
      <c r="P10" s="156">
        <v>72506.872336634973</v>
      </c>
      <c r="Q10" s="156">
        <v>80581.332171483809</v>
      </c>
      <c r="R10" s="156">
        <v>86551.353297311303</v>
      </c>
      <c r="S10" s="156">
        <v>93766.65130088247</v>
      </c>
      <c r="T10" s="156">
        <v>102389.82691172507</v>
      </c>
      <c r="U10" s="156">
        <v>114689.53232434727</v>
      </c>
      <c r="V10" s="156">
        <v>108858.03239432072</v>
      </c>
      <c r="W10" s="156">
        <v>102781.82188343778</v>
      </c>
      <c r="X10" s="156">
        <v>68553.84791210563</v>
      </c>
      <c r="Y10" s="156">
        <v>63587.994259148021</v>
      </c>
      <c r="Z10" s="156">
        <v>67640.188858857393</v>
      </c>
      <c r="AA10" s="156">
        <v>73793.763753036474</v>
      </c>
      <c r="AB10" s="156">
        <v>78891.757295663585</v>
      </c>
      <c r="AC10" s="156">
        <v>83951.434636307575</v>
      </c>
      <c r="AD10" s="156">
        <v>88117.980086452633</v>
      </c>
      <c r="AE10" s="156">
        <v>84218.039875542745</v>
      </c>
      <c r="AF10" s="156">
        <v>91392.850719704235</v>
      </c>
      <c r="AG10" s="156">
        <v>97199.326574077029</v>
      </c>
      <c r="AH10" s="156">
        <v>104148.84429318221</v>
      </c>
      <c r="AI10" s="156">
        <v>112870.52682081732</v>
      </c>
      <c r="AJ10" s="156">
        <v>105115.47504876007</v>
      </c>
      <c r="AK10" s="156">
        <v>109770.58718039122</v>
      </c>
      <c r="AL10" s="156">
        <v>126576.27780357204</v>
      </c>
      <c r="AM10" s="156">
        <v>127945.07973559224</v>
      </c>
      <c r="AN10" s="156">
        <v>106364.81926206916</v>
      </c>
      <c r="AO10" s="156">
        <v>105020.06423721707</v>
      </c>
      <c r="AP10" s="156">
        <v>110562.98954058954</v>
      </c>
      <c r="AQ10" s="156">
        <v>119473.29891093317</v>
      </c>
      <c r="AR10" s="156">
        <v>119486.97101459934</v>
      </c>
      <c r="AS10" s="156">
        <v>116806.72254627226</v>
      </c>
      <c r="AT10" s="156">
        <v>122787.38017796796</v>
      </c>
      <c r="AU10" s="156">
        <v>131973.5083362498</v>
      </c>
      <c r="AV10" s="156">
        <v>136411.56507286397</v>
      </c>
      <c r="AW10" s="156">
        <v>140657.91943377128</v>
      </c>
      <c r="AX10" s="156">
        <v>139934.41389415017</v>
      </c>
      <c r="AY10" s="156">
        <v>132986.23246049034</v>
      </c>
      <c r="AZ10" s="156">
        <v>132506.98662919633</v>
      </c>
      <c r="BA10" s="156">
        <v>131438.36171991393</v>
      </c>
      <c r="BB10" s="156">
        <v>138261.28360140373</v>
      </c>
      <c r="BC10" s="156">
        <v>140951.32705585702</v>
      </c>
      <c r="BD10" s="156">
        <v>141973.56460546658</v>
      </c>
      <c r="BE10" s="156">
        <v>138200.88188643235</v>
      </c>
      <c r="BF10" s="156">
        <v>141385.25681095314</v>
      </c>
      <c r="BG10" s="156">
        <v>147986.4902102729</v>
      </c>
      <c r="BH10" s="156">
        <v>153076.76490681182</v>
      </c>
      <c r="BI10" s="156">
        <v>159618.12011201889</v>
      </c>
      <c r="BJ10" s="156">
        <v>164349.50938771793</v>
      </c>
      <c r="BK10" s="156">
        <v>171703.37331610525</v>
      </c>
      <c r="BL10" s="156">
        <v>167080.68015114014</v>
      </c>
      <c r="BM10" s="156">
        <v>169914.56735047267</v>
      </c>
      <c r="BN10" s="156">
        <v>174746.5356721429</v>
      </c>
      <c r="BO10" s="156">
        <v>180784.9060807366</v>
      </c>
      <c r="BP10" s="156">
        <v>187766.59645173134</v>
      </c>
      <c r="BQ10" s="156">
        <v>194162.16878202514</v>
      </c>
      <c r="BR10" s="156">
        <v>190608.29082514622</v>
      </c>
      <c r="BS10" s="156">
        <v>196009.57842828397</v>
      </c>
      <c r="BT10" s="156">
        <v>204772.64380934241</v>
      </c>
      <c r="BU10" s="156">
        <v>198705.21545790252</v>
      </c>
      <c r="BV10" s="156">
        <v>208811.73559951215</v>
      </c>
      <c r="BW10" s="156">
        <v>213574.38670550479</v>
      </c>
      <c r="BX10" s="156">
        <v>219422.59452961787</v>
      </c>
      <c r="BY10" s="156">
        <v>223594.85102061924</v>
      </c>
    </row>
    <row r="11" spans="1:78" ht="22.5" customHeight="1">
      <c r="A11" s="157" t="s">
        <v>191</v>
      </c>
      <c r="B11" s="158">
        <v>108562.61593662319</v>
      </c>
      <c r="C11" s="158">
        <v>108923.96045578015</v>
      </c>
      <c r="D11" s="158">
        <v>106522.54550469911</v>
      </c>
      <c r="E11" s="158">
        <v>110891.83050453781</v>
      </c>
      <c r="F11" s="158">
        <v>108916.8087983835</v>
      </c>
      <c r="G11" s="158">
        <v>112107.7442829256</v>
      </c>
      <c r="H11" s="158"/>
      <c r="I11" s="158">
        <v>115890.98669991593</v>
      </c>
      <c r="J11" s="158">
        <v>111312.03404918466</v>
      </c>
      <c r="K11" s="158">
        <v>110419.95805792572</v>
      </c>
      <c r="L11" s="158">
        <v>115601.73085135258</v>
      </c>
      <c r="M11" s="158">
        <v>112474.58672580255</v>
      </c>
      <c r="N11" s="158">
        <v>114928.57344395113</v>
      </c>
      <c r="O11" s="158">
        <v>121374.08251778412</v>
      </c>
      <c r="P11" s="158">
        <v>120575.18472203201</v>
      </c>
      <c r="Q11" s="158">
        <v>121791.26959406733</v>
      </c>
      <c r="R11" s="158">
        <v>122275.49144287358</v>
      </c>
      <c r="S11" s="158">
        <v>129638.25732720213</v>
      </c>
      <c r="T11" s="158">
        <v>153690.12734889146</v>
      </c>
      <c r="U11" s="158">
        <v>153678.35557526001</v>
      </c>
      <c r="V11" s="158">
        <v>168287.1343339812</v>
      </c>
      <c r="W11" s="158">
        <v>158018.09263549742</v>
      </c>
      <c r="X11" s="158">
        <v>149556.62306209799</v>
      </c>
      <c r="Y11" s="158">
        <v>146628.42226156747</v>
      </c>
      <c r="Z11" s="158">
        <v>139917.55576504051</v>
      </c>
      <c r="AA11" s="158">
        <v>141755.63593183062</v>
      </c>
      <c r="AB11" s="158">
        <v>146408.5262308176</v>
      </c>
      <c r="AC11" s="158">
        <v>150826.24848758962</v>
      </c>
      <c r="AD11" s="158">
        <v>158531.01076336461</v>
      </c>
      <c r="AE11" s="158">
        <v>162723.36962497901</v>
      </c>
      <c r="AF11" s="158">
        <v>165605.53635328053</v>
      </c>
      <c r="AG11" s="158">
        <v>172559.18995670188</v>
      </c>
      <c r="AH11" s="158">
        <v>188936.92518337848</v>
      </c>
      <c r="AI11" s="158">
        <v>190764.5034953804</v>
      </c>
      <c r="AJ11" s="158">
        <v>193220.71468804724</v>
      </c>
      <c r="AK11" s="158">
        <v>195646.29722420429</v>
      </c>
      <c r="AL11" s="158">
        <v>196603.87572591138</v>
      </c>
      <c r="AM11" s="158">
        <v>198949.91612686933</v>
      </c>
      <c r="AN11" s="158">
        <v>196815.31922782067</v>
      </c>
      <c r="AO11" s="158">
        <v>198016.24479104247</v>
      </c>
      <c r="AP11" s="158">
        <v>197266.32014458877</v>
      </c>
      <c r="AQ11" s="158">
        <v>198210.96395153701</v>
      </c>
      <c r="AR11" s="158">
        <v>195065.68513938968</v>
      </c>
      <c r="AS11" s="158">
        <v>198952.75263767119</v>
      </c>
      <c r="AT11" s="158">
        <v>193171.95729490824</v>
      </c>
      <c r="AU11" s="158">
        <v>194264.76284137732</v>
      </c>
      <c r="AV11" s="158">
        <v>202238.50245723114</v>
      </c>
      <c r="AW11" s="158">
        <v>206065.81343439445</v>
      </c>
      <c r="AX11" s="158">
        <v>199802.79401419131</v>
      </c>
      <c r="AY11" s="158">
        <v>199976.08948002753</v>
      </c>
      <c r="AZ11" s="158">
        <v>196011.48143275754</v>
      </c>
      <c r="BA11" s="158">
        <v>196354.72445513343</v>
      </c>
      <c r="BB11" s="158">
        <v>195712.97700571798</v>
      </c>
      <c r="BC11" s="158">
        <v>199499.51728068577</v>
      </c>
      <c r="BD11" s="158">
        <v>202122.46565930362</v>
      </c>
      <c r="BE11" s="158">
        <v>205077.83079386238</v>
      </c>
      <c r="BF11" s="158">
        <v>209851.01032032783</v>
      </c>
      <c r="BG11" s="158">
        <v>212882.82389147664</v>
      </c>
      <c r="BH11" s="158">
        <v>213481.70967478695</v>
      </c>
      <c r="BI11" s="158">
        <v>216450.70681681778</v>
      </c>
      <c r="BJ11" s="158">
        <v>223127.13851510035</v>
      </c>
      <c r="BK11" s="158">
        <v>226092.63230843842</v>
      </c>
      <c r="BL11" s="158">
        <v>226555.31634641628</v>
      </c>
      <c r="BM11" s="158">
        <v>230033.10037882923</v>
      </c>
      <c r="BN11" s="158">
        <v>227676.51440724364</v>
      </c>
      <c r="BO11" s="158">
        <v>232255.86526610953</v>
      </c>
      <c r="BP11" s="158">
        <v>238275.33300871908</v>
      </c>
      <c r="BQ11" s="158">
        <v>244371.61029158009</v>
      </c>
      <c r="BR11" s="158">
        <v>240050.06354725661</v>
      </c>
      <c r="BS11" s="158">
        <v>247115.62583615258</v>
      </c>
      <c r="BT11" s="158">
        <v>252486.55090717124</v>
      </c>
      <c r="BU11" s="158">
        <v>253593.00825950492</v>
      </c>
      <c r="BV11" s="158">
        <v>255898.06383690206</v>
      </c>
      <c r="BW11" s="158">
        <v>265946.1886288778</v>
      </c>
      <c r="BX11" s="158">
        <v>273111.48858793388</v>
      </c>
      <c r="BY11" s="158">
        <v>271659.22914418794</v>
      </c>
    </row>
    <row r="12" spans="1:78" ht="22.5" customHeight="1">
      <c r="A12" s="157" t="s">
        <v>192</v>
      </c>
      <c r="B12" s="158">
        <v>-35040.880495553465</v>
      </c>
      <c r="C12" s="158">
        <v>-32213.425897752317</v>
      </c>
      <c r="D12" s="158">
        <v>-31189.180516589779</v>
      </c>
      <c r="E12" s="158">
        <v>-33314.000215138185</v>
      </c>
      <c r="F12" s="158">
        <v>-29786.756245225064</v>
      </c>
      <c r="G12" s="158">
        <v>-30779.63896280781</v>
      </c>
      <c r="H12" s="173"/>
      <c r="I12" s="158">
        <v>-32134.727783562914</v>
      </c>
      <c r="J12" s="158">
        <v>-30154.59983519146</v>
      </c>
      <c r="K12" s="158">
        <v>-29650.027424974964</v>
      </c>
      <c r="L12" s="158">
        <v>-32518.054665336287</v>
      </c>
      <c r="M12" s="158">
        <v>-30786.009310770052</v>
      </c>
      <c r="N12" s="158">
        <v>-30395.882421110262</v>
      </c>
      <c r="O12" s="158">
        <v>-30853.447602626547</v>
      </c>
      <c r="P12" s="158">
        <v>-48068.312385397032</v>
      </c>
      <c r="Q12" s="158">
        <v>-41209.93742258352</v>
      </c>
      <c r="R12" s="158">
        <v>-35724.138145562276</v>
      </c>
      <c r="S12" s="158">
        <v>-35871.606026319656</v>
      </c>
      <c r="T12" s="158">
        <v>-51300.300437166385</v>
      </c>
      <c r="U12" s="158">
        <v>-38988.823250912741</v>
      </c>
      <c r="V12" s="158">
        <v>-59429.101939660482</v>
      </c>
      <c r="W12" s="158">
        <v>-55236.270752059645</v>
      </c>
      <c r="X12" s="158">
        <v>-81002.775149992362</v>
      </c>
      <c r="Y12" s="158">
        <v>-83040.428002419445</v>
      </c>
      <c r="Z12" s="158">
        <v>-72277.366906183117</v>
      </c>
      <c r="AA12" s="158">
        <v>-67961.872178794147</v>
      </c>
      <c r="AB12" s="158">
        <v>-67516.768935154018</v>
      </c>
      <c r="AC12" s="158">
        <v>-66874.813851282044</v>
      </c>
      <c r="AD12" s="158">
        <v>-70413.030676911978</v>
      </c>
      <c r="AE12" s="158">
        <v>-78505.329749436263</v>
      </c>
      <c r="AF12" s="158">
        <v>-74212.6856335763</v>
      </c>
      <c r="AG12" s="158">
        <v>-75359.863382624855</v>
      </c>
      <c r="AH12" s="158">
        <v>-84788.080890196274</v>
      </c>
      <c r="AI12" s="158">
        <v>-77893.976674563077</v>
      </c>
      <c r="AJ12" s="158">
        <v>-88105.239639287174</v>
      </c>
      <c r="AK12" s="158">
        <v>-85875.710043813073</v>
      </c>
      <c r="AL12" s="158">
        <v>-70027.597922339337</v>
      </c>
      <c r="AM12" s="158">
        <v>-71004.836391277087</v>
      </c>
      <c r="AN12" s="158">
        <v>-90450.499965751515</v>
      </c>
      <c r="AO12" s="158">
        <v>-92996.180553825398</v>
      </c>
      <c r="AP12" s="158">
        <v>-86703.330603999231</v>
      </c>
      <c r="AQ12" s="158">
        <v>-78737.665040603839</v>
      </c>
      <c r="AR12" s="158">
        <v>-75578.714124790335</v>
      </c>
      <c r="AS12" s="158">
        <v>-82146.030091398934</v>
      </c>
      <c r="AT12" s="158">
        <v>-70384.577116940272</v>
      </c>
      <c r="AU12" s="158">
        <v>-62291.254505127508</v>
      </c>
      <c r="AV12" s="158">
        <v>-65826.937384367164</v>
      </c>
      <c r="AW12" s="158">
        <v>-65407.894000623157</v>
      </c>
      <c r="AX12" s="158">
        <v>-59868.380120041147</v>
      </c>
      <c r="AY12" s="158">
        <v>-66989.857019537187</v>
      </c>
      <c r="AZ12" s="158">
        <v>-63504.494803561218</v>
      </c>
      <c r="BA12" s="158">
        <v>-64916.362735219496</v>
      </c>
      <c r="BB12" s="158">
        <v>-57451.693404314254</v>
      </c>
      <c r="BC12" s="158">
        <v>-58548.190224828744</v>
      </c>
      <c r="BD12" s="158">
        <v>-60148.901053837028</v>
      </c>
      <c r="BE12" s="158">
        <v>-66876.948907430036</v>
      </c>
      <c r="BF12" s="158">
        <v>-68465.75350937467</v>
      </c>
      <c r="BG12" s="158">
        <v>-64896.333681203731</v>
      </c>
      <c r="BH12" s="158">
        <v>-60404.944767975117</v>
      </c>
      <c r="BI12" s="158">
        <v>-56832.586704798887</v>
      </c>
      <c r="BJ12" s="158">
        <v>-58777.629127382403</v>
      </c>
      <c r="BK12" s="158">
        <v>-54389.258992333169</v>
      </c>
      <c r="BL12" s="158">
        <v>-59474.636195276122</v>
      </c>
      <c r="BM12" s="158">
        <v>-60118.533028356549</v>
      </c>
      <c r="BN12" s="158">
        <v>-52929.97873510074</v>
      </c>
      <c r="BO12" s="158">
        <v>-51470.959185372936</v>
      </c>
      <c r="BP12" s="158">
        <v>-50508.736556987758</v>
      </c>
      <c r="BQ12" s="158">
        <v>-50209.441509554956</v>
      </c>
      <c r="BR12" s="158">
        <v>-49441.772722110385</v>
      </c>
      <c r="BS12" s="158">
        <v>-51106.047407868624</v>
      </c>
      <c r="BT12" s="158">
        <v>-47713.907097828836</v>
      </c>
      <c r="BU12" s="158">
        <v>-54887.79280160238</v>
      </c>
      <c r="BV12" s="158">
        <v>-47086.328237389906</v>
      </c>
      <c r="BW12" s="158">
        <v>-52371.801923373001</v>
      </c>
      <c r="BX12" s="158">
        <v>-53688.894058316029</v>
      </c>
      <c r="BY12" s="158">
        <v>-48064.378123568684</v>
      </c>
    </row>
    <row r="13" spans="1:78" ht="22.5" customHeight="1">
      <c r="A13" s="155" t="s">
        <v>193</v>
      </c>
      <c r="B13" s="156">
        <v>454985.41505590512</v>
      </c>
      <c r="C13" s="156">
        <v>455794.18387651665</v>
      </c>
      <c r="D13" s="156">
        <v>460261.97833692946</v>
      </c>
      <c r="E13" s="156">
        <v>459857.20631190663</v>
      </c>
      <c r="F13" s="156">
        <v>465278.00353156874</v>
      </c>
      <c r="G13" s="156">
        <v>465124.05002107681</v>
      </c>
      <c r="H13" s="156"/>
      <c r="I13" s="156">
        <v>472757.98140489554</v>
      </c>
      <c r="J13" s="156">
        <v>478157.73158403143</v>
      </c>
      <c r="K13" s="156">
        <v>479546.68564041925</v>
      </c>
      <c r="L13" s="156">
        <v>483231.32369662204</v>
      </c>
      <c r="M13" s="156">
        <v>487897.26553679502</v>
      </c>
      <c r="N13" s="156">
        <v>488414.92341110442</v>
      </c>
      <c r="O13" s="156">
        <v>2.5</v>
      </c>
      <c r="P13" s="156">
        <v>495724.33515545487</v>
      </c>
      <c r="Q13" s="156">
        <v>496889.25746136258</v>
      </c>
      <c r="R13" s="156">
        <v>492897.71237293351</v>
      </c>
      <c r="S13" s="156">
        <v>497126.63932293892</v>
      </c>
      <c r="T13" s="156">
        <v>504228.00212259649</v>
      </c>
      <c r="U13" s="156">
        <v>503789.14151354413</v>
      </c>
      <c r="V13" s="156">
        <v>506761.14286677964</v>
      </c>
      <c r="W13" s="156">
        <v>509260.21698601497</v>
      </c>
      <c r="X13" s="156">
        <v>507091.15402811987</v>
      </c>
      <c r="Y13" s="156">
        <v>501754.60837453988</v>
      </c>
      <c r="Z13" s="156">
        <v>533500.42043595039</v>
      </c>
      <c r="AA13" s="156">
        <v>532843.24002519622</v>
      </c>
      <c r="AB13" s="156">
        <v>534011.13313720538</v>
      </c>
      <c r="AC13" s="156">
        <v>545639.06768007693</v>
      </c>
      <c r="AD13" s="156">
        <v>536496.19769296772</v>
      </c>
      <c r="AE13" s="156">
        <v>529883.79861313675</v>
      </c>
      <c r="AF13" s="156">
        <v>586763.41810640378</v>
      </c>
      <c r="AG13" s="156">
        <v>591831.17295544583</v>
      </c>
      <c r="AH13" s="156">
        <v>593373.73864856444</v>
      </c>
      <c r="AI13" s="156">
        <v>602903.11802508077</v>
      </c>
      <c r="AJ13" s="156">
        <v>601145.01426576532</v>
      </c>
      <c r="AK13" s="156">
        <v>601230.80978730565</v>
      </c>
      <c r="AL13" s="156">
        <v>623362.24236757937</v>
      </c>
      <c r="AM13" s="156">
        <v>611754.4156935236</v>
      </c>
      <c r="AN13" s="156">
        <v>601936.71689817356</v>
      </c>
      <c r="AO13" s="156">
        <v>604208.97402665042</v>
      </c>
      <c r="AP13" s="156">
        <v>607642.55090073892</v>
      </c>
      <c r="AQ13" s="156">
        <v>611764.99917544355</v>
      </c>
      <c r="AR13" s="156">
        <v>608185.06632721121</v>
      </c>
      <c r="AS13" s="156">
        <v>615836.12877455272</v>
      </c>
      <c r="AT13" s="156">
        <v>636898.57631656248</v>
      </c>
      <c r="AU13" s="156">
        <v>632582.4219074276</v>
      </c>
      <c r="AV13" s="156">
        <v>638051.54754492664</v>
      </c>
      <c r="AW13" s="156">
        <v>640342.42254928453</v>
      </c>
      <c r="AX13" s="156">
        <v>649644.71597742871</v>
      </c>
      <c r="AY13" s="156">
        <v>660815.7384817875</v>
      </c>
      <c r="AZ13" s="156">
        <v>668282.87265479518</v>
      </c>
      <c r="BA13" s="156">
        <v>671417.97172939556</v>
      </c>
      <c r="BB13" s="156">
        <v>670533.31583851064</v>
      </c>
      <c r="BC13" s="156">
        <v>667182.24275156599</v>
      </c>
      <c r="BD13" s="156">
        <v>666067.60632101446</v>
      </c>
      <c r="BE13" s="156">
        <v>669652.98285172728</v>
      </c>
      <c r="BF13" s="156">
        <v>684343.91671763407</v>
      </c>
      <c r="BG13" s="156">
        <v>687097.69700315641</v>
      </c>
      <c r="BH13" s="156">
        <v>689769.01524358371</v>
      </c>
      <c r="BI13" s="156">
        <v>684004.24762110389</v>
      </c>
      <c r="BJ13" s="156">
        <v>689683.17686816875</v>
      </c>
      <c r="BK13" s="156">
        <v>703893.96551191295</v>
      </c>
      <c r="BL13" s="156">
        <v>711389.2430230875</v>
      </c>
      <c r="BM13" s="156">
        <v>700778.50870632555</v>
      </c>
      <c r="BN13" s="156">
        <v>709024.28950238181</v>
      </c>
      <c r="BO13" s="156">
        <v>707519.46443460789</v>
      </c>
      <c r="BP13" s="156">
        <v>710874.84349670261</v>
      </c>
      <c r="BQ13" s="156">
        <v>717153.57437256153</v>
      </c>
      <c r="BR13" s="156">
        <v>723830.70352123375</v>
      </c>
      <c r="BS13" s="156">
        <v>734109.47576716193</v>
      </c>
      <c r="BT13" s="156">
        <v>735509.57551358012</v>
      </c>
      <c r="BU13" s="156">
        <v>741510.01450164313</v>
      </c>
      <c r="BV13" s="156">
        <v>742141.1116633995</v>
      </c>
      <c r="BW13" s="156">
        <v>757435.25745384325</v>
      </c>
      <c r="BX13" s="156">
        <v>779046.38284557662</v>
      </c>
      <c r="BY13" s="156">
        <v>771986.04262188368</v>
      </c>
    </row>
    <row r="14" spans="1:78" ht="22.5" customHeight="1">
      <c r="A14" s="162" t="s">
        <v>194</v>
      </c>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74">
        <v>381942.52176705108</v>
      </c>
      <c r="AP14" s="174">
        <v>382689.17535134417</v>
      </c>
      <c r="AQ14" s="174">
        <v>384406.75659423112</v>
      </c>
      <c r="AR14" s="174">
        <v>382087.31826896995</v>
      </c>
      <c r="AS14" s="174">
        <v>386522.48052985501</v>
      </c>
      <c r="AT14" s="174">
        <v>397108.35161179438</v>
      </c>
      <c r="AU14" s="174">
        <v>394427.22637200501</v>
      </c>
      <c r="AV14" s="174">
        <v>395569.31696208584</v>
      </c>
      <c r="AW14" s="174">
        <v>399342.12360380666</v>
      </c>
      <c r="AX14" s="174">
        <v>399895.56953899143</v>
      </c>
      <c r="AY14" s="174">
        <v>406590.8824853166</v>
      </c>
      <c r="AZ14" s="174">
        <v>410530.71523029124</v>
      </c>
      <c r="BA14" s="174">
        <v>413572.94389344961</v>
      </c>
      <c r="BB14" s="174">
        <v>413201.12844462629</v>
      </c>
      <c r="BC14" s="174">
        <v>413726.68434757495</v>
      </c>
      <c r="BD14" s="174">
        <v>414266.35712359217</v>
      </c>
      <c r="BE14" s="174">
        <v>415063.60643206543</v>
      </c>
      <c r="BF14" s="174">
        <v>421258.6364772176</v>
      </c>
      <c r="BG14" s="174">
        <v>422751.95693066617</v>
      </c>
      <c r="BH14" s="174">
        <v>423856.83298740425</v>
      </c>
      <c r="BI14" s="174">
        <v>425055.55038491986</v>
      </c>
      <c r="BJ14" s="174">
        <v>429020.39777656517</v>
      </c>
      <c r="BK14" s="174">
        <v>433183.48863009509</v>
      </c>
      <c r="BL14" s="174">
        <v>438710.87676175748</v>
      </c>
      <c r="BM14" s="174">
        <v>436056.94590916694</v>
      </c>
      <c r="BN14" s="174">
        <v>439053.48245314305</v>
      </c>
      <c r="BO14" s="174">
        <v>439405.12915629917</v>
      </c>
      <c r="BP14" s="174">
        <v>441740.58269775577</v>
      </c>
      <c r="BQ14" s="174">
        <v>445454.05974732834</v>
      </c>
      <c r="BR14" s="174">
        <v>452414.09802040877</v>
      </c>
      <c r="BS14" s="174">
        <v>454707.32201484899</v>
      </c>
      <c r="BT14" s="174">
        <v>458733.02999244147</v>
      </c>
      <c r="BU14" s="174">
        <v>462889.56089946622</v>
      </c>
      <c r="BV14" s="174">
        <v>466120.26976650523</v>
      </c>
      <c r="BW14" s="174">
        <v>474975.24837139179</v>
      </c>
      <c r="BX14" s="174">
        <v>480126.69527192606</v>
      </c>
      <c r="BY14" s="174">
        <v>481472.99035222927</v>
      </c>
    </row>
    <row r="15" spans="1:78" ht="22.5" customHeight="1">
      <c r="A15" s="162" t="s">
        <v>195</v>
      </c>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74">
        <v>2551.8544922589276</v>
      </c>
      <c r="AP15" s="174">
        <v>2610.7557375398969</v>
      </c>
      <c r="AQ15" s="174">
        <v>2625.8734156252403</v>
      </c>
      <c r="AR15" s="174">
        <v>2247.2363283807799</v>
      </c>
      <c r="AS15" s="174">
        <v>2310.2644193161245</v>
      </c>
      <c r="AT15" s="174">
        <v>2611.2973713926185</v>
      </c>
      <c r="AU15" s="174">
        <v>2546.2055206103942</v>
      </c>
      <c r="AV15" s="174">
        <v>2453.2742139755569</v>
      </c>
      <c r="AW15" s="174">
        <v>1548.2929842133055</v>
      </c>
      <c r="AX15" s="174">
        <v>1380.8489594111934</v>
      </c>
      <c r="AY15" s="174">
        <v>1266.2438217544134</v>
      </c>
      <c r="AZ15" s="174">
        <v>1076.8719290090885</v>
      </c>
      <c r="BA15" s="174">
        <v>1100.3986978834</v>
      </c>
      <c r="BB15" s="174">
        <v>1121.0055628763423</v>
      </c>
      <c r="BC15" s="174">
        <v>1110.623944820609</v>
      </c>
      <c r="BD15" s="174">
        <v>1088.8502280880532</v>
      </c>
      <c r="BE15" s="174">
        <v>5003.349973586407</v>
      </c>
      <c r="BF15" s="174">
        <v>6639.7693047140638</v>
      </c>
      <c r="BG15" s="174">
        <v>6764.2200790337392</v>
      </c>
      <c r="BH15" s="174">
        <v>6681.5047547861514</v>
      </c>
      <c r="BI15" s="174">
        <v>2542.1052166276827</v>
      </c>
      <c r="BJ15" s="174">
        <v>4751.5882401662293</v>
      </c>
      <c r="BK15" s="174">
        <v>8488.5685617574454</v>
      </c>
      <c r="BL15" s="174">
        <v>4310.0418185314711</v>
      </c>
      <c r="BM15" s="174">
        <v>4538.8740765171569</v>
      </c>
      <c r="BN15" s="174">
        <v>2556.2928929909222</v>
      </c>
      <c r="BO15" s="174">
        <v>1787.8809327677943</v>
      </c>
      <c r="BP15" s="174">
        <v>1749.8009653218712</v>
      </c>
      <c r="BQ15" s="174">
        <v>1585.0424424292432</v>
      </c>
      <c r="BR15" s="174">
        <v>1873.8902023754802</v>
      </c>
      <c r="BS15" s="174">
        <v>1761.5535886691162</v>
      </c>
      <c r="BT15" s="174">
        <v>1910.6742752422763</v>
      </c>
      <c r="BU15" s="174">
        <v>2159.7298559137357</v>
      </c>
      <c r="BV15" s="174">
        <v>2249.0152201194537</v>
      </c>
      <c r="BW15" s="174">
        <v>2212.6415311665878</v>
      </c>
      <c r="BX15" s="174">
        <v>2355.3722001252549</v>
      </c>
      <c r="BY15" s="174">
        <v>2161.3855888871376</v>
      </c>
    </row>
    <row r="16" spans="1:78" ht="13.5" customHeight="1">
      <c r="A16" s="157"/>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row>
    <row r="17" spans="1:77" ht="22.5" customHeight="1">
      <c r="A17" s="155" t="s">
        <v>196</v>
      </c>
      <c r="B17" s="156">
        <v>544713.22111905226</v>
      </c>
      <c r="C17" s="156">
        <v>547078.01010348124</v>
      </c>
      <c r="D17" s="156">
        <v>554892.69632883591</v>
      </c>
      <c r="E17" s="156">
        <v>554908.23577923037</v>
      </c>
      <c r="F17" s="156">
        <v>559637.26738361537</v>
      </c>
      <c r="G17" s="156">
        <v>562978.93241245963</v>
      </c>
      <c r="H17" s="156">
        <v>565338.49062105222</v>
      </c>
      <c r="I17" s="156">
        <v>564329.58136491175</v>
      </c>
      <c r="J17" s="156">
        <v>571821.25441540603</v>
      </c>
      <c r="K17" s="156">
        <v>574711.70473376976</v>
      </c>
      <c r="L17" s="156">
        <v>573609.46124614414</v>
      </c>
      <c r="M17" s="156">
        <v>576579.80937112006</v>
      </c>
      <c r="N17" s="156">
        <v>586220.9455710582</v>
      </c>
      <c r="O17" s="156">
        <v>592579.06939322897</v>
      </c>
      <c r="P17" s="156">
        <v>601973.23458341032</v>
      </c>
      <c r="Q17" s="156">
        <v>604264.38169844472</v>
      </c>
      <c r="R17" s="156">
        <v>612966.7983084236</v>
      </c>
      <c r="S17" s="156">
        <v>623487.74252911494</v>
      </c>
      <c r="T17" s="156">
        <v>634874.85028223693</v>
      </c>
      <c r="U17" s="156">
        <v>640638.5183000121</v>
      </c>
      <c r="V17" s="156">
        <v>644329.59710239817</v>
      </c>
      <c r="W17" s="156">
        <v>645173.52177810203</v>
      </c>
      <c r="X17" s="156">
        <v>646149.29340344621</v>
      </c>
      <c r="Y17" s="156">
        <v>655899.11789156613</v>
      </c>
      <c r="Z17" s="156">
        <v>693565.16370723839</v>
      </c>
      <c r="AA17" s="156">
        <v>694772.90107514313</v>
      </c>
      <c r="AB17" s="156">
        <v>703592.72573349939</v>
      </c>
      <c r="AC17" s="156">
        <v>708184.36570888828</v>
      </c>
      <c r="AD17" s="156">
        <v>710613.30748368672</v>
      </c>
      <c r="AE17" s="156">
        <v>710709.83976267208</v>
      </c>
      <c r="AF17" s="156">
        <v>763284.38256650825</v>
      </c>
      <c r="AG17" s="156">
        <v>765919.0235516103</v>
      </c>
      <c r="AH17" s="156">
        <v>765365.56867240334</v>
      </c>
      <c r="AI17" s="156">
        <v>773835.90685053158</v>
      </c>
      <c r="AJ17" s="156">
        <v>769296.78973335284</v>
      </c>
      <c r="AK17" s="156">
        <v>767716.76423805126</v>
      </c>
      <c r="AL17" s="156">
        <v>782458.03764073062</v>
      </c>
      <c r="AM17" s="156">
        <v>788282.67900455184</v>
      </c>
      <c r="AN17" s="156">
        <v>765847.35978355154</v>
      </c>
      <c r="AO17" s="156">
        <v>764204.14486669202</v>
      </c>
      <c r="AP17" s="156">
        <v>768035.0242682941</v>
      </c>
      <c r="AQ17" s="156">
        <v>775331.26731230051</v>
      </c>
      <c r="AR17" s="156">
        <v>769858.87439460633</v>
      </c>
      <c r="AS17" s="156">
        <v>763721.85087153711</v>
      </c>
      <c r="AT17" s="156">
        <v>783584.47113963857</v>
      </c>
      <c r="AU17" s="156">
        <v>789783.61028951243</v>
      </c>
      <c r="AV17" s="156">
        <v>779201.14906607033</v>
      </c>
      <c r="AW17" s="156">
        <v>782023.78613180737</v>
      </c>
      <c r="AX17" s="156">
        <v>785082.11652708682</v>
      </c>
      <c r="AY17" s="156">
        <v>794819.17949063075</v>
      </c>
      <c r="AZ17" s="156">
        <v>806105.09928664903</v>
      </c>
      <c r="BA17" s="156">
        <v>812542.30665421113</v>
      </c>
      <c r="BB17" s="156">
        <v>823542.31480631744</v>
      </c>
      <c r="BC17" s="156">
        <v>821910.22135618166</v>
      </c>
      <c r="BD17" s="156">
        <v>812790.97896037728</v>
      </c>
      <c r="BE17" s="156">
        <v>810594.25145861565</v>
      </c>
      <c r="BF17" s="156">
        <v>825804.36065696448</v>
      </c>
      <c r="BG17" s="156">
        <v>832338.27446425695</v>
      </c>
      <c r="BH17" s="156">
        <v>834013.33256910997</v>
      </c>
      <c r="BI17" s="156">
        <v>835133.92604809126</v>
      </c>
      <c r="BJ17" s="156">
        <v>832269.64504450187</v>
      </c>
      <c r="BK17" s="156">
        <v>841065.67198853486</v>
      </c>
      <c r="BL17" s="156">
        <v>864673.92612417671</v>
      </c>
      <c r="BM17" s="156">
        <v>866215.73078597977</v>
      </c>
      <c r="BN17" s="156">
        <v>875034.2675835368</v>
      </c>
      <c r="BO17" s="156">
        <v>879693.61477484403</v>
      </c>
      <c r="BP17" s="156">
        <v>884491.35034224822</v>
      </c>
      <c r="BQ17" s="156">
        <v>893187.85597517004</v>
      </c>
      <c r="BR17" s="156">
        <v>903776.95514586801</v>
      </c>
      <c r="BS17" s="156">
        <v>910698.14602212328</v>
      </c>
      <c r="BT17" s="156">
        <v>917877.19127602968</v>
      </c>
      <c r="BU17" s="156">
        <v>924208.66943518678</v>
      </c>
      <c r="BV17" s="156">
        <v>935138.10523279232</v>
      </c>
      <c r="BW17" s="156">
        <v>949072.28534451465</v>
      </c>
      <c r="BX17" s="156">
        <v>974168.76106289227</v>
      </c>
      <c r="BY17" s="156">
        <v>986538.2230283831</v>
      </c>
    </row>
    <row r="18" spans="1:77" ht="22.5" customHeight="1">
      <c r="A18" s="157" t="s">
        <v>197</v>
      </c>
      <c r="B18" s="158">
        <v>29071.941947559819</v>
      </c>
      <c r="C18" s="158">
        <v>29111.019947766225</v>
      </c>
      <c r="D18" s="158">
        <v>31636.023138115845</v>
      </c>
      <c r="E18" s="158">
        <v>29893.550483353891</v>
      </c>
      <c r="F18" s="158">
        <v>29612.111529268681</v>
      </c>
      <c r="G18" s="158">
        <v>29987.258875632728</v>
      </c>
      <c r="H18" s="158">
        <v>29808.532092407655</v>
      </c>
      <c r="I18" s="158">
        <v>29873.778942881614</v>
      </c>
      <c r="J18" s="158">
        <v>30056.327956020566</v>
      </c>
      <c r="K18" s="158">
        <v>30327.714046756177</v>
      </c>
      <c r="L18" s="158">
        <v>30499.597336790979</v>
      </c>
      <c r="M18" s="158">
        <v>30620.709542476052</v>
      </c>
      <c r="N18" s="158">
        <v>31634.880380811912</v>
      </c>
      <c r="O18" s="158">
        <v>31672.719324559101</v>
      </c>
      <c r="P18" s="158">
        <v>35365.44116659162</v>
      </c>
      <c r="Q18" s="158">
        <v>33646.968742174089</v>
      </c>
      <c r="R18" s="158">
        <v>33729.331543131731</v>
      </c>
      <c r="S18" s="158">
        <v>34041.210177219153</v>
      </c>
      <c r="T18" s="158">
        <v>35441.178040064326</v>
      </c>
      <c r="U18" s="158">
        <v>36965.41341447919</v>
      </c>
      <c r="V18" s="158">
        <v>36133.21804392316</v>
      </c>
      <c r="W18" s="158">
        <v>36349.4683146877</v>
      </c>
      <c r="X18" s="158">
        <v>36481.794617266271</v>
      </c>
      <c r="Y18" s="158">
        <v>36167.186899197026</v>
      </c>
      <c r="Z18" s="158">
        <v>36623.820447114776</v>
      </c>
      <c r="AA18" s="158">
        <v>36907.671134592551</v>
      </c>
      <c r="AB18" s="158">
        <v>39610.504011841193</v>
      </c>
      <c r="AC18" s="158">
        <v>38497.754583117094</v>
      </c>
      <c r="AD18" s="158">
        <v>38230.063502696634</v>
      </c>
      <c r="AE18" s="158">
        <v>38930.812688919905</v>
      </c>
      <c r="AF18" s="158">
        <v>39704.961290793319</v>
      </c>
      <c r="AG18" s="158">
        <v>39960.940228936379</v>
      </c>
      <c r="AH18" s="158">
        <v>39426.331250734554</v>
      </c>
      <c r="AI18" s="158">
        <v>39694.546839719958</v>
      </c>
      <c r="AJ18" s="158">
        <v>39586.95230685253</v>
      </c>
      <c r="AK18" s="158">
        <v>39355.655473794584</v>
      </c>
      <c r="AL18" s="158">
        <v>40400.961629362821</v>
      </c>
      <c r="AM18" s="158">
        <v>40632.814910755158</v>
      </c>
      <c r="AN18" s="158">
        <v>43542.015341207203</v>
      </c>
      <c r="AO18" s="158">
        <v>42546.18536786933</v>
      </c>
      <c r="AP18" s="158">
        <v>42569.223344377846</v>
      </c>
      <c r="AQ18" s="158">
        <v>42239.306684471616</v>
      </c>
      <c r="AR18" s="158">
        <v>42882.579815164245</v>
      </c>
      <c r="AS18" s="158">
        <v>42631.991765195919</v>
      </c>
      <c r="AT18" s="158">
        <v>42461.138057696364</v>
      </c>
      <c r="AU18" s="158">
        <v>43163.327203205139</v>
      </c>
      <c r="AV18" s="158">
        <v>43096.278275516896</v>
      </c>
      <c r="AW18" s="158">
        <v>43314.940585212935</v>
      </c>
      <c r="AX18" s="158">
        <v>44004.969362828473</v>
      </c>
      <c r="AY18" s="158">
        <v>43994.409553095829</v>
      </c>
      <c r="AZ18" s="158">
        <v>47620.609747011054</v>
      </c>
      <c r="BA18" s="158">
        <v>46297.765714723093</v>
      </c>
      <c r="BB18" s="158">
        <v>46149.403663872981</v>
      </c>
      <c r="BC18" s="158">
        <v>46211.170909433262</v>
      </c>
      <c r="BD18" s="158">
        <v>46605.740991945291</v>
      </c>
      <c r="BE18" s="158">
        <v>45982.351978401377</v>
      </c>
      <c r="BF18" s="158">
        <v>46072.893384649302</v>
      </c>
      <c r="BG18" s="158">
        <v>46615.630973537387</v>
      </c>
      <c r="BH18" s="158">
        <v>46607.64282613252</v>
      </c>
      <c r="BI18" s="158">
        <v>46934.489568660356</v>
      </c>
      <c r="BJ18" s="158">
        <v>47473.903544647226</v>
      </c>
      <c r="BK18" s="158">
        <v>47589.851392097153</v>
      </c>
      <c r="BL18" s="158">
        <v>51701.756951481533</v>
      </c>
      <c r="BM18" s="158">
        <v>50271.595170561042</v>
      </c>
      <c r="BN18" s="158">
        <v>50093.446643168165</v>
      </c>
      <c r="BO18" s="158">
        <v>50982.259565352775</v>
      </c>
      <c r="BP18" s="158">
        <v>51436.137981634361</v>
      </c>
      <c r="BQ18" s="158">
        <v>51529.770368043755</v>
      </c>
      <c r="BR18" s="158">
        <v>51659.847539762821</v>
      </c>
      <c r="BS18" s="158">
        <v>52107.630477568033</v>
      </c>
      <c r="BT18" s="158">
        <v>52855.541126817669</v>
      </c>
      <c r="BU18" s="158">
        <v>53095.427460477265</v>
      </c>
      <c r="BV18" s="158">
        <v>54089.745798076634</v>
      </c>
      <c r="BW18" s="158">
        <v>54894.039596657523</v>
      </c>
      <c r="BX18" s="158">
        <v>60217.129811645915</v>
      </c>
      <c r="BY18" s="158">
        <v>58496.305415928946</v>
      </c>
    </row>
    <row r="19" spans="1:77" ht="22.5" customHeight="1">
      <c r="A19" s="157" t="s">
        <v>198</v>
      </c>
      <c r="B19" s="158">
        <v>349817.3692072588</v>
      </c>
      <c r="C19" s="158">
        <v>354201.30768308928</v>
      </c>
      <c r="D19" s="158">
        <v>357765.07698057732</v>
      </c>
      <c r="E19" s="158">
        <v>357996.54613215395</v>
      </c>
      <c r="F19" s="158">
        <v>360616.08258897066</v>
      </c>
      <c r="G19" s="158">
        <v>363121.49049247528</v>
      </c>
      <c r="H19" s="158">
        <v>364963.17042565683</v>
      </c>
      <c r="I19" s="158">
        <v>366876.16172554885</v>
      </c>
      <c r="J19" s="158">
        <v>372476.17302280985</v>
      </c>
      <c r="K19" s="158">
        <v>371956.17727903632</v>
      </c>
      <c r="L19" s="158">
        <v>370917.33419416589</v>
      </c>
      <c r="M19" s="158">
        <v>372604.91621793649</v>
      </c>
      <c r="N19" s="158">
        <v>379112.62310929457</v>
      </c>
      <c r="O19" s="158">
        <v>385379.45376494777</v>
      </c>
      <c r="P19" s="158">
        <v>393472.95413386746</v>
      </c>
      <c r="Q19" s="158">
        <v>394025.78620856954</v>
      </c>
      <c r="R19" s="158">
        <v>405010.9204585104</v>
      </c>
      <c r="S19" s="158">
        <v>417207.36841667444</v>
      </c>
      <c r="T19" s="158">
        <v>431884.0214971847</v>
      </c>
      <c r="U19" s="158">
        <v>439214.34439756483</v>
      </c>
      <c r="V19" s="158">
        <v>442993.63756981672</v>
      </c>
      <c r="W19" s="158">
        <v>441891.34842852247</v>
      </c>
      <c r="X19" s="158">
        <v>442286.64786667615</v>
      </c>
      <c r="Y19" s="158">
        <v>451981.33376380499</v>
      </c>
      <c r="Z19" s="158">
        <v>486714.30772278382</v>
      </c>
      <c r="AA19" s="158">
        <v>485340.02046269918</v>
      </c>
      <c r="AB19" s="158">
        <v>493926.79344369972</v>
      </c>
      <c r="AC19" s="158">
        <v>499582.36185885279</v>
      </c>
      <c r="AD19" s="158">
        <v>504343.96406380221</v>
      </c>
      <c r="AE19" s="158">
        <v>511973.02573807631</v>
      </c>
      <c r="AF19" s="158">
        <v>568689.48635028547</v>
      </c>
      <c r="AG19" s="158">
        <v>570517.19365886296</v>
      </c>
      <c r="AH19" s="158">
        <v>569547.83374324674</v>
      </c>
      <c r="AI19" s="158">
        <v>577483.52843947883</v>
      </c>
      <c r="AJ19" s="158">
        <v>572763.6313606716</v>
      </c>
      <c r="AK19" s="158">
        <v>571594.39595028793</v>
      </c>
      <c r="AL19" s="158">
        <v>585979.93287902314</v>
      </c>
      <c r="AM19" s="158">
        <v>590267.04063663597</v>
      </c>
      <c r="AN19" s="158">
        <v>566393.99963087426</v>
      </c>
      <c r="AO19" s="158">
        <v>567102.50064335391</v>
      </c>
      <c r="AP19" s="158">
        <v>569076.74046541308</v>
      </c>
      <c r="AQ19" s="158">
        <v>575245.40118340217</v>
      </c>
      <c r="AR19" s="158">
        <v>575740.60894816928</v>
      </c>
      <c r="AS19" s="158">
        <v>571808.95382899512</v>
      </c>
      <c r="AT19" s="158">
        <v>585848.79109616764</v>
      </c>
      <c r="AU19" s="158">
        <v>590980.26184736902</v>
      </c>
      <c r="AV19" s="158">
        <v>580327.06221045204</v>
      </c>
      <c r="AW19" s="158">
        <v>582061.19776297116</v>
      </c>
      <c r="AX19" s="158">
        <v>581607.32904408989</v>
      </c>
      <c r="AY19" s="158">
        <v>585330.8837303787</v>
      </c>
      <c r="AZ19" s="158">
        <v>586227.00938680582</v>
      </c>
      <c r="BA19" s="158">
        <v>596988.40196349623</v>
      </c>
      <c r="BB19" s="158">
        <v>600182.61891250592</v>
      </c>
      <c r="BC19" s="158">
        <v>587247.20243426762</v>
      </c>
      <c r="BD19" s="158">
        <v>580323.56295037491</v>
      </c>
      <c r="BE19" s="158">
        <v>578629.65409317915</v>
      </c>
      <c r="BF19" s="158">
        <v>588350.48451340944</v>
      </c>
      <c r="BG19" s="158">
        <v>593487.89001516311</v>
      </c>
      <c r="BH19" s="158">
        <v>594085.08152965154</v>
      </c>
      <c r="BI19" s="158">
        <v>595219.27321934083</v>
      </c>
      <c r="BJ19" s="158">
        <v>589702.70038360043</v>
      </c>
      <c r="BK19" s="158">
        <v>596305.41119941487</v>
      </c>
      <c r="BL19" s="158">
        <v>611057.63863325526</v>
      </c>
      <c r="BM19" s="158">
        <v>614712.90156634862</v>
      </c>
      <c r="BN19" s="158">
        <v>620618.08608772326</v>
      </c>
      <c r="BO19" s="158">
        <v>620030.80704055924</v>
      </c>
      <c r="BP19" s="158">
        <v>622707.68758566864</v>
      </c>
      <c r="BQ19" s="158">
        <v>627324.26372712932</v>
      </c>
      <c r="BR19" s="158">
        <v>640671.37888518814</v>
      </c>
      <c r="BS19" s="158">
        <v>637290.73551467597</v>
      </c>
      <c r="BT19" s="158">
        <v>643016.05309310858</v>
      </c>
      <c r="BU19" s="158">
        <v>647653.15860302607</v>
      </c>
      <c r="BV19" s="158">
        <v>655753.28970980609</v>
      </c>
      <c r="BW19" s="158">
        <v>674441.16453204304</v>
      </c>
      <c r="BX19" s="158">
        <v>689443.73240436462</v>
      </c>
      <c r="BY19" s="158">
        <v>694247.81612666149</v>
      </c>
    </row>
    <row r="20" spans="1:77" ht="22.5" customHeight="1">
      <c r="A20" s="157" t="s">
        <v>199</v>
      </c>
      <c r="B20" s="158">
        <v>144948.09209820529</v>
      </c>
      <c r="C20" s="158">
        <v>143502.54002618886</v>
      </c>
      <c r="D20" s="158">
        <v>143591.75394556049</v>
      </c>
      <c r="E20" s="158">
        <v>145167.76914755409</v>
      </c>
      <c r="F20" s="158">
        <v>146160.50104224373</v>
      </c>
      <c r="G20" s="158">
        <v>145041.4055475583</v>
      </c>
      <c r="H20" s="158">
        <v>145419.72368479954</v>
      </c>
      <c r="I20" s="158">
        <v>142675.43303174363</v>
      </c>
      <c r="J20" s="158">
        <v>142305.97178097413</v>
      </c>
      <c r="K20" s="158">
        <v>145276.86816338875</v>
      </c>
      <c r="L20" s="158">
        <v>145133.04978730206</v>
      </c>
      <c r="M20" s="158">
        <v>147008.39646150314</v>
      </c>
      <c r="N20" s="158">
        <v>148678.14615921731</v>
      </c>
      <c r="O20" s="158">
        <v>149076.11817971867</v>
      </c>
      <c r="P20" s="158">
        <v>146311.98532118497</v>
      </c>
      <c r="Q20" s="158">
        <v>149732.40711379156</v>
      </c>
      <c r="R20" s="158">
        <v>149590.31547323018</v>
      </c>
      <c r="S20" s="158">
        <v>148814.45449413886</v>
      </c>
      <c r="T20" s="158">
        <v>145371.78443962146</v>
      </c>
      <c r="U20" s="158">
        <v>145231.1709535988</v>
      </c>
      <c r="V20" s="158">
        <v>146359.36920270845</v>
      </c>
      <c r="W20" s="158">
        <v>147731.5166022795</v>
      </c>
      <c r="X20" s="158">
        <v>148643.92693014941</v>
      </c>
      <c r="Y20" s="158">
        <v>148733.96141695153</v>
      </c>
      <c r="Z20" s="158">
        <v>148776.37339146185</v>
      </c>
      <c r="AA20" s="158">
        <v>150773.99329671604</v>
      </c>
      <c r="AB20" s="158">
        <v>150023.86640949865</v>
      </c>
      <c r="AC20" s="158">
        <v>149489.95006325806</v>
      </c>
      <c r="AD20" s="158">
        <v>148159.36137781234</v>
      </c>
      <c r="AE20" s="158">
        <v>143922.01373360475</v>
      </c>
      <c r="AF20" s="158">
        <v>141332.03858743189</v>
      </c>
      <c r="AG20" s="158">
        <v>142611.96901376377</v>
      </c>
      <c r="AH20" s="158">
        <v>143737.48427063884</v>
      </c>
      <c r="AI20" s="158">
        <v>144411.78692895081</v>
      </c>
      <c r="AJ20" s="158">
        <v>144572.51039488416</v>
      </c>
      <c r="AK20" s="158">
        <v>144955.18732009598</v>
      </c>
      <c r="AL20" s="158">
        <v>144522.90579350753</v>
      </c>
      <c r="AM20" s="158">
        <v>141913.70705970578</v>
      </c>
      <c r="AN20" s="158">
        <v>140857.08230651257</v>
      </c>
      <c r="AO20" s="158">
        <v>137808.60757889133</v>
      </c>
      <c r="AP20" s="158">
        <v>140975.98418438493</v>
      </c>
      <c r="AQ20" s="158">
        <v>142657.5973501179</v>
      </c>
      <c r="AR20" s="158">
        <v>138443.99641782831</v>
      </c>
      <c r="AS20" s="158">
        <v>136824.53371241607</v>
      </c>
      <c r="AT20" s="158">
        <v>142830.22736783768</v>
      </c>
      <c r="AU20" s="158">
        <v>144451.65765574001</v>
      </c>
      <c r="AV20" s="158">
        <v>145106.70121517315</v>
      </c>
      <c r="AW20" s="158">
        <v>149285.09576204285</v>
      </c>
      <c r="AX20" s="158">
        <v>150205.1510615084</v>
      </c>
      <c r="AY20" s="158">
        <v>153582.25267760098</v>
      </c>
      <c r="AZ20" s="158">
        <v>160701.75284107169</v>
      </c>
      <c r="BA20" s="158">
        <v>163515.98840334633</v>
      </c>
      <c r="BB20" s="158">
        <v>171171.73673197755</v>
      </c>
      <c r="BC20" s="158">
        <v>179557.37246380624</v>
      </c>
      <c r="BD20" s="158">
        <v>176691.81012167362</v>
      </c>
      <c r="BE20" s="158">
        <v>174700.92805779242</v>
      </c>
      <c r="BF20" s="158">
        <v>178700.48802450989</v>
      </c>
      <c r="BG20" s="158">
        <v>187976.80883700293</v>
      </c>
      <c r="BH20" s="158">
        <v>188934.32097706848</v>
      </c>
      <c r="BI20" s="158">
        <v>187934.95949156157</v>
      </c>
      <c r="BJ20" s="158">
        <v>188909.86711053748</v>
      </c>
      <c r="BK20" s="158">
        <v>192577.7703994406</v>
      </c>
      <c r="BL20" s="158">
        <v>197778.01333783119</v>
      </c>
      <c r="BM20" s="158">
        <v>197118.55231076878</v>
      </c>
      <c r="BN20" s="158">
        <v>200467.67779514479</v>
      </c>
      <c r="BO20" s="158">
        <v>205727.7324297296</v>
      </c>
      <c r="BP20" s="158">
        <v>208823.18705636633</v>
      </c>
      <c r="BQ20" s="158">
        <v>213464.17160376042</v>
      </c>
      <c r="BR20" s="158">
        <v>210634.47404690174</v>
      </c>
      <c r="BS20" s="158">
        <v>220505.40256612113</v>
      </c>
      <c r="BT20" s="158">
        <v>221575.45252103306</v>
      </c>
      <c r="BU20" s="158">
        <v>223262.6161877015</v>
      </c>
      <c r="BV20" s="158">
        <v>225070.80476747022</v>
      </c>
      <c r="BW20" s="158">
        <v>219289.68539445981</v>
      </c>
      <c r="BX20" s="158">
        <v>223808.89971370625</v>
      </c>
      <c r="BY20" s="158">
        <v>232669.03418047499</v>
      </c>
    </row>
    <row r="21" spans="1:77" ht="22.5" customHeight="1">
      <c r="A21" s="157" t="s">
        <v>200</v>
      </c>
      <c r="B21" s="158">
        <v>20875.81786602833</v>
      </c>
      <c r="C21" s="158">
        <v>20263.142446436872</v>
      </c>
      <c r="D21" s="158">
        <v>21899.842264582279</v>
      </c>
      <c r="E21" s="158">
        <v>21850.370016168483</v>
      </c>
      <c r="F21" s="158">
        <v>23248.572223132323</v>
      </c>
      <c r="G21" s="158">
        <v>24828.777496793307</v>
      </c>
      <c r="H21" s="158">
        <v>25147.064418188154</v>
      </c>
      <c r="I21" s="158">
        <v>24904.207664737729</v>
      </c>
      <c r="J21" s="158">
        <v>26982.781655601539</v>
      </c>
      <c r="K21" s="158">
        <v>27150.945244588522</v>
      </c>
      <c r="L21" s="158">
        <v>27059.47992788527</v>
      </c>
      <c r="M21" s="158">
        <v>26345.787149204461</v>
      </c>
      <c r="N21" s="158">
        <v>26795.295921734403</v>
      </c>
      <c r="O21" s="158">
        <v>26450.778124003409</v>
      </c>
      <c r="P21" s="158">
        <v>26822.853961766399</v>
      </c>
      <c r="Q21" s="158">
        <v>26859.219633909466</v>
      </c>
      <c r="R21" s="158">
        <v>24636.230833551264</v>
      </c>
      <c r="S21" s="158">
        <v>23424.709441082585</v>
      </c>
      <c r="T21" s="158">
        <v>22177.866305366384</v>
      </c>
      <c r="U21" s="158">
        <v>19227.589534369341</v>
      </c>
      <c r="V21" s="158">
        <v>18843.372285949888</v>
      </c>
      <c r="W21" s="158">
        <v>19201.188432612289</v>
      </c>
      <c r="X21" s="158">
        <v>18736.923989354444</v>
      </c>
      <c r="Y21" s="158">
        <v>19016.635811612556</v>
      </c>
      <c r="Z21" s="158">
        <v>21450.662145877915</v>
      </c>
      <c r="AA21" s="158">
        <v>21751.216181135442</v>
      </c>
      <c r="AB21" s="158">
        <v>20031.561868459889</v>
      </c>
      <c r="AC21" s="158">
        <v>20614.299203660394</v>
      </c>
      <c r="AD21" s="158">
        <v>19879.918539375511</v>
      </c>
      <c r="AE21" s="158">
        <v>15883.987602071098</v>
      </c>
      <c r="AF21" s="158">
        <v>13557.896337997492</v>
      </c>
      <c r="AG21" s="158">
        <v>12828.920650047221</v>
      </c>
      <c r="AH21" s="158">
        <v>12653.919407783216</v>
      </c>
      <c r="AI21" s="158">
        <v>12246.044642381974</v>
      </c>
      <c r="AJ21" s="158">
        <v>12373.695670944551</v>
      </c>
      <c r="AK21" s="158">
        <v>11811.525493872792</v>
      </c>
      <c r="AL21" s="158">
        <v>11554.23733883728</v>
      </c>
      <c r="AM21" s="158">
        <v>15469.11639745494</v>
      </c>
      <c r="AN21" s="158">
        <v>15054.262504957507</v>
      </c>
      <c r="AO21" s="158">
        <v>16746.851276577505</v>
      </c>
      <c r="AP21" s="158">
        <v>15413.076274118244</v>
      </c>
      <c r="AQ21" s="158">
        <v>15188.962094308787</v>
      </c>
      <c r="AR21" s="158">
        <v>12791.689213444421</v>
      </c>
      <c r="AS21" s="158">
        <v>12456.371564930005</v>
      </c>
      <c r="AT21" s="158">
        <v>12444.314617936809</v>
      </c>
      <c r="AU21" s="158">
        <v>11188.363583198265</v>
      </c>
      <c r="AV21" s="158">
        <v>10671.107364928288</v>
      </c>
      <c r="AW21" s="158">
        <v>7362.5520215804936</v>
      </c>
      <c r="AX21" s="158">
        <v>9264.6670586601813</v>
      </c>
      <c r="AY21" s="158">
        <v>11911.633529555258</v>
      </c>
      <c r="AZ21" s="158">
        <v>11555.727311760435</v>
      </c>
      <c r="BA21" s="158">
        <v>5740.1505726454398</v>
      </c>
      <c r="BB21" s="158">
        <v>6038.5554979610215</v>
      </c>
      <c r="BC21" s="158">
        <v>8894.4755486745689</v>
      </c>
      <c r="BD21" s="158">
        <v>9169.8648963834821</v>
      </c>
      <c r="BE21" s="158">
        <v>11281.317329242669</v>
      </c>
      <c r="BF21" s="158">
        <v>12680.494734395881</v>
      </c>
      <c r="BG21" s="158">
        <v>4257.9446385535812</v>
      </c>
      <c r="BH21" s="158">
        <v>4386.2872362574544</v>
      </c>
      <c r="BI21" s="158">
        <v>5045.203768528374</v>
      </c>
      <c r="BJ21" s="158">
        <v>6183.1740057167481</v>
      </c>
      <c r="BK21" s="158">
        <v>4592.6389975821094</v>
      </c>
      <c r="BL21" s="158">
        <v>4136.5172016087827</v>
      </c>
      <c r="BM21" s="158">
        <v>4112.6817383014632</v>
      </c>
      <c r="BN21" s="158">
        <v>3855.0570575007364</v>
      </c>
      <c r="BO21" s="158">
        <v>2952.81573920245</v>
      </c>
      <c r="BP21" s="158">
        <v>1524.3377185788358</v>
      </c>
      <c r="BQ21" s="158">
        <v>869.65027623641583</v>
      </c>
      <c r="BR21" s="158">
        <v>811.25467401530534</v>
      </c>
      <c r="BS21" s="158">
        <v>794.37746375826293</v>
      </c>
      <c r="BT21" s="158">
        <v>430.14453507025598</v>
      </c>
      <c r="BU21" s="158">
        <v>197.46718398197751</v>
      </c>
      <c r="BV21" s="158">
        <v>224.26495743936906</v>
      </c>
      <c r="BW21" s="158">
        <v>447.39582135426463</v>
      </c>
      <c r="BX21" s="158">
        <v>698.99913317550181</v>
      </c>
      <c r="BY21" s="158">
        <v>1125.0673053177666</v>
      </c>
    </row>
    <row r="22" spans="1:77" ht="13.5" customHeight="1">
      <c r="A22" s="157"/>
      <c r="B22" s="158"/>
      <c r="C22" s="158"/>
      <c r="D22" s="158"/>
      <c r="E22" s="158"/>
      <c r="F22" s="158"/>
      <c r="G22" s="158"/>
      <c r="H22" s="158"/>
      <c r="I22" s="158"/>
      <c r="J22" s="175"/>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c r="BM22" s="158"/>
      <c r="BN22" s="158"/>
      <c r="BO22" s="158"/>
      <c r="BP22" s="158"/>
      <c r="BQ22" s="158"/>
      <c r="BR22" s="158"/>
      <c r="BS22" s="158"/>
      <c r="BT22" s="158"/>
      <c r="BU22" s="158"/>
      <c r="BV22" s="158"/>
      <c r="BW22" s="158"/>
      <c r="BX22" s="158"/>
      <c r="BY22" s="158"/>
    </row>
    <row r="23" spans="1:77" ht="22.5" customHeight="1">
      <c r="A23" s="155" t="s">
        <v>201</v>
      </c>
      <c r="B23" s="156">
        <v>371878.45595635509</v>
      </c>
      <c r="C23" s="156">
        <v>346036.16941205284</v>
      </c>
      <c r="D23" s="156">
        <v>344650.97930155793</v>
      </c>
      <c r="E23" s="156">
        <v>330354.33520094998</v>
      </c>
      <c r="F23" s="156">
        <v>385506.07293973211</v>
      </c>
      <c r="G23" s="156">
        <v>345697.81825509068</v>
      </c>
      <c r="H23" s="156">
        <v>365764.10364658892</v>
      </c>
      <c r="I23" s="156">
        <v>348376.75032607594</v>
      </c>
      <c r="J23" s="156">
        <v>345817.18487131794</v>
      </c>
      <c r="K23" s="156">
        <v>374586.35246465099</v>
      </c>
      <c r="L23" s="156">
        <v>355009.47499842552</v>
      </c>
      <c r="M23" s="156">
        <v>361007.5206149944</v>
      </c>
      <c r="N23" s="156">
        <v>378607.80629883031</v>
      </c>
      <c r="O23" s="156">
        <v>429500.64278508432</v>
      </c>
      <c r="P23" s="156">
        <v>385115.21614873642</v>
      </c>
      <c r="Q23" s="156">
        <v>396042.42421970447</v>
      </c>
      <c r="R23" s="156">
        <v>395667.28414758405</v>
      </c>
      <c r="S23" s="156">
        <v>392174.31633880443</v>
      </c>
      <c r="T23" s="156">
        <v>388114.27289226383</v>
      </c>
      <c r="U23" s="156">
        <v>390703.1851307</v>
      </c>
      <c r="V23" s="156">
        <v>410138.5829340652</v>
      </c>
      <c r="W23" s="156">
        <v>388600.37820618495</v>
      </c>
      <c r="X23" s="156">
        <v>464168.91024537792</v>
      </c>
      <c r="Y23" s="156">
        <v>473937.81387358392</v>
      </c>
      <c r="Z23" s="156">
        <v>420078.83187052165</v>
      </c>
      <c r="AA23" s="156">
        <v>432279.80504278961</v>
      </c>
      <c r="AB23" s="156">
        <v>439105.94050059468</v>
      </c>
      <c r="AC23" s="156">
        <v>454315.46180165303</v>
      </c>
      <c r="AD23" s="156">
        <v>493198.26157522842</v>
      </c>
      <c r="AE23" s="156">
        <v>516762.1957097351</v>
      </c>
      <c r="AF23" s="156">
        <v>457300.35292725172</v>
      </c>
      <c r="AG23" s="156">
        <v>510873.00672051957</v>
      </c>
      <c r="AH23" s="156">
        <v>498732.14641922817</v>
      </c>
      <c r="AI23" s="156">
        <v>489114.08709521993</v>
      </c>
      <c r="AJ23" s="156">
        <v>540477.39033397392</v>
      </c>
      <c r="AK23" s="156">
        <v>552766.19037356251</v>
      </c>
      <c r="AL23" s="156">
        <v>542595.86405409651</v>
      </c>
      <c r="AM23" s="156">
        <v>537589.60080151714</v>
      </c>
      <c r="AN23" s="156">
        <v>572179.98057937121</v>
      </c>
      <c r="AO23" s="156">
        <v>519955.40477709787</v>
      </c>
      <c r="AP23" s="156">
        <v>539846.69278701674</v>
      </c>
      <c r="AQ23" s="156">
        <v>553819.88169712957</v>
      </c>
      <c r="AR23" s="156">
        <v>578679.02364160388</v>
      </c>
      <c r="AS23" s="156">
        <v>555912.73657084571</v>
      </c>
      <c r="AT23" s="156">
        <v>540162.02530137554</v>
      </c>
      <c r="AU23" s="156">
        <v>538168.93896259321</v>
      </c>
      <c r="AV23" s="156">
        <v>547748.21717554855</v>
      </c>
      <c r="AW23" s="156">
        <v>574598.26033871307</v>
      </c>
      <c r="AX23" s="156">
        <v>547959.94647340244</v>
      </c>
      <c r="AY23" s="156">
        <v>619170.49451706186</v>
      </c>
      <c r="AZ23" s="156">
        <v>580808.2228523891</v>
      </c>
      <c r="BA23" s="156">
        <v>580020.20329340862</v>
      </c>
      <c r="BB23" s="156">
        <v>564089.14280430367</v>
      </c>
      <c r="BC23" s="156">
        <v>567688.91937796015</v>
      </c>
      <c r="BD23" s="156">
        <v>589849.86642970343</v>
      </c>
      <c r="BE23" s="156">
        <v>579154.46338025492</v>
      </c>
      <c r="BF23" s="156">
        <v>550458.8792975595</v>
      </c>
      <c r="BG23" s="156">
        <v>595301.90998120222</v>
      </c>
      <c r="BH23" s="156">
        <v>539730.82928214199</v>
      </c>
      <c r="BI23" s="156">
        <v>530886.24279673118</v>
      </c>
      <c r="BJ23" s="156">
        <v>534996.41854858655</v>
      </c>
      <c r="BK23" s="156">
        <v>537794.42968318309</v>
      </c>
      <c r="BL23" s="156">
        <v>550965.27456564829</v>
      </c>
      <c r="BM23" s="156">
        <v>548425.93894145824</v>
      </c>
      <c r="BN23" s="156">
        <v>563365.45112750004</v>
      </c>
      <c r="BO23" s="156">
        <v>584671.40143453598</v>
      </c>
      <c r="BP23" s="156">
        <v>551849.99109505722</v>
      </c>
      <c r="BQ23" s="156">
        <v>561677.49407537479</v>
      </c>
      <c r="BR23" s="156">
        <v>589964.05086663133</v>
      </c>
      <c r="BS23" s="156">
        <v>615729.56921527465</v>
      </c>
      <c r="BT23" s="156">
        <v>600859.00975433434</v>
      </c>
      <c r="BU23" s="156">
        <v>578395.50100515259</v>
      </c>
      <c r="BV23" s="156">
        <v>616308.54023846448</v>
      </c>
      <c r="BW23" s="156">
        <v>604325.37987874099</v>
      </c>
      <c r="BX23" s="156">
        <v>648432.50652046001</v>
      </c>
      <c r="BY23" s="156">
        <v>628651.17391511763</v>
      </c>
    </row>
    <row r="24" spans="1:77" ht="13.5" customHeight="1">
      <c r="A24" s="157"/>
      <c r="B24" s="158"/>
      <c r="C24" s="158"/>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c r="BM24" s="158"/>
      <c r="BN24" s="158"/>
      <c r="BO24" s="158"/>
      <c r="BP24" s="158"/>
      <c r="BQ24" s="158"/>
      <c r="BR24" s="158"/>
      <c r="BS24" s="158"/>
      <c r="BT24" s="158"/>
      <c r="BU24" s="158"/>
      <c r="BV24" s="158"/>
      <c r="BW24" s="158"/>
      <c r="BX24" s="158"/>
      <c r="BY24" s="158"/>
    </row>
    <row r="25" spans="1:77" ht="22.5" customHeight="1">
      <c r="A25" s="155" t="s">
        <v>180</v>
      </c>
      <c r="B25" s="156">
        <v>1624.2148832299999</v>
      </c>
      <c r="C25" s="156">
        <v>1549.5089154100001</v>
      </c>
      <c r="D25" s="156">
        <v>856.06608082999992</v>
      </c>
      <c r="E25" s="156">
        <v>1276.3656250999998</v>
      </c>
      <c r="F25" s="156">
        <v>1297.5461191700001</v>
      </c>
      <c r="G25" s="156">
        <v>1323.6721660499998</v>
      </c>
      <c r="H25" s="156">
        <v>1665.3537148</v>
      </c>
      <c r="I25" s="156">
        <v>1731.7073177500001</v>
      </c>
      <c r="J25" s="156">
        <v>1745.1016040000002</v>
      </c>
      <c r="K25" s="156">
        <v>1270.4286849999999</v>
      </c>
      <c r="L25" s="156">
        <v>1337.2616563700001</v>
      </c>
      <c r="M25" s="156">
        <v>1432.01673962</v>
      </c>
      <c r="N25" s="156">
        <v>1614.4807230399999</v>
      </c>
      <c r="O25" s="156">
        <v>1698.3874377300003</v>
      </c>
      <c r="P25" s="156">
        <v>1645.8600867999999</v>
      </c>
      <c r="Q25" s="156">
        <v>1571.04019756</v>
      </c>
      <c r="R25" s="156">
        <v>1515.4410619599996</v>
      </c>
      <c r="S25" s="156">
        <v>1591.00610407</v>
      </c>
      <c r="T25" s="156">
        <v>1402.85396128</v>
      </c>
      <c r="U25" s="156">
        <v>1291.2186228800001</v>
      </c>
      <c r="V25" s="156">
        <v>2054.9898269199998</v>
      </c>
      <c r="W25" s="156">
        <v>2561.1279846699999</v>
      </c>
      <c r="X25" s="156">
        <v>3037.2003470899999</v>
      </c>
      <c r="Y25" s="156">
        <v>3242.8194992999997</v>
      </c>
      <c r="Z25" s="156">
        <v>3321.13749422</v>
      </c>
      <c r="AA25" s="156">
        <v>3509.1284145600002</v>
      </c>
      <c r="AB25" s="156">
        <v>3573.3840891999998</v>
      </c>
      <c r="AC25" s="156">
        <v>3781.9343671400002</v>
      </c>
      <c r="AD25" s="156">
        <v>3801.0068398799995</v>
      </c>
      <c r="AE25" s="156">
        <v>4048.8971004699997</v>
      </c>
      <c r="AF25" s="156">
        <v>4047.7999850399992</v>
      </c>
      <c r="AG25" s="156">
        <v>4266.4755032100002</v>
      </c>
      <c r="AH25" s="156">
        <v>4917.7199097399998</v>
      </c>
      <c r="AI25" s="156">
        <v>4850.8731661099991</v>
      </c>
      <c r="AJ25" s="156">
        <v>4910.2085846399996</v>
      </c>
      <c r="AK25" s="156">
        <v>4918.0536066199993</v>
      </c>
      <c r="AL25" s="156">
        <v>4841.7011452799998</v>
      </c>
      <c r="AM25" s="156">
        <v>4731.04789274</v>
      </c>
      <c r="AN25" s="156">
        <v>4763.55032011</v>
      </c>
      <c r="AO25" s="156">
        <v>5000.0374271399996</v>
      </c>
      <c r="AP25" s="156">
        <v>5025.6701911299997</v>
      </c>
      <c r="AQ25" s="156">
        <v>5161.6020442199997</v>
      </c>
      <c r="AR25" s="156">
        <v>5038.4348275900002</v>
      </c>
      <c r="AS25" s="156">
        <v>4996.4042535799999</v>
      </c>
      <c r="AT25" s="156">
        <v>4476.9858330299994</v>
      </c>
      <c r="AU25" s="156">
        <v>6304.8044047200001</v>
      </c>
      <c r="AV25" s="156">
        <v>9231.9374770100003</v>
      </c>
      <c r="AW25" s="156">
        <v>11682.35043567</v>
      </c>
      <c r="AX25" s="156">
        <v>11701.091196339999</v>
      </c>
      <c r="AY25" s="156">
        <v>11249.710842530001</v>
      </c>
      <c r="AZ25" s="156">
        <v>10952.674427100001</v>
      </c>
      <c r="BA25" s="156">
        <v>10753.03890689</v>
      </c>
      <c r="BB25" s="156">
        <v>10712.944951039999</v>
      </c>
      <c r="BC25" s="156">
        <v>10726.79362613</v>
      </c>
      <c r="BD25" s="156">
        <v>13252.294281127506</v>
      </c>
      <c r="BE25" s="156">
        <v>14432.771404565814</v>
      </c>
      <c r="BF25" s="156">
        <v>13619.220138899258</v>
      </c>
      <c r="BG25" s="156">
        <v>13136.503345611382</v>
      </c>
      <c r="BH25" s="156">
        <v>13531.761728781312</v>
      </c>
      <c r="BI25" s="156">
        <v>14045.881617518487</v>
      </c>
      <c r="BJ25" s="156">
        <v>14044.502926030462</v>
      </c>
      <c r="BK25" s="156">
        <v>13848.532739861854</v>
      </c>
      <c r="BL25" s="156">
        <v>13652.903967888911</v>
      </c>
      <c r="BM25" s="156">
        <v>13995.887369628668</v>
      </c>
      <c r="BN25" s="156">
        <v>13778.724715492823</v>
      </c>
      <c r="BO25" s="156">
        <v>14760.398044372101</v>
      </c>
      <c r="BP25" s="156">
        <v>14723.742825168814</v>
      </c>
      <c r="BQ25" s="156">
        <v>14545.330857382551</v>
      </c>
      <c r="BR25" s="156">
        <v>14544.153453314273</v>
      </c>
      <c r="BS25" s="156">
        <v>14533.522153754771</v>
      </c>
      <c r="BT25" s="156">
        <v>14693.523157575029</v>
      </c>
      <c r="BU25" s="156">
        <v>14578.550976363824</v>
      </c>
      <c r="BV25" s="156">
        <v>14738.554561557423</v>
      </c>
      <c r="BW25" s="156">
        <v>14660.548295390094</v>
      </c>
      <c r="BX25" s="156">
        <v>14365.722658968345</v>
      </c>
      <c r="BY25" s="156">
        <v>14575.405775360938</v>
      </c>
    </row>
    <row r="26" spans="1:77" ht="13.5" customHeight="1">
      <c r="A26" s="157"/>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c r="BM26" s="158"/>
      <c r="BN26" s="158"/>
      <c r="BO26" s="158"/>
      <c r="BP26" s="158"/>
      <c r="BQ26" s="158"/>
      <c r="BR26" s="158"/>
      <c r="BS26" s="158"/>
      <c r="BT26" s="158"/>
      <c r="BU26" s="158"/>
      <c r="BV26" s="158"/>
      <c r="BW26" s="158"/>
      <c r="BX26" s="158"/>
      <c r="BY26" s="158"/>
    </row>
    <row r="27" spans="1:77" ht="22.5" customHeight="1">
      <c r="A27" s="155" t="s">
        <v>109</v>
      </c>
      <c r="B27" s="156">
        <v>1632.4893438899999</v>
      </c>
      <c r="C27" s="156">
        <v>1792.6862675599998</v>
      </c>
      <c r="D27" s="156">
        <v>2003.9572564100004</v>
      </c>
      <c r="E27" s="156">
        <v>2552.4010111900002</v>
      </c>
      <c r="F27" s="156">
        <v>2499.3138635099999</v>
      </c>
      <c r="G27" s="156">
        <v>2038.20702794</v>
      </c>
      <c r="H27" s="156">
        <v>2539.0902784499999</v>
      </c>
      <c r="I27" s="156">
        <v>3039.9506260800003</v>
      </c>
      <c r="J27" s="156">
        <v>2805.1478813600002</v>
      </c>
      <c r="K27" s="156">
        <v>2330.8089022000004</v>
      </c>
      <c r="L27" s="156">
        <v>2798.3830364800001</v>
      </c>
      <c r="M27" s="156">
        <v>3012.69729035</v>
      </c>
      <c r="N27" s="156">
        <v>3265.6251120099996</v>
      </c>
      <c r="O27" s="156">
        <v>3925.75648331</v>
      </c>
      <c r="P27" s="156">
        <v>4599.7472379300016</v>
      </c>
      <c r="Q27" s="156">
        <v>4238.9144227299994</v>
      </c>
      <c r="R27" s="156">
        <v>57.091407879999998</v>
      </c>
      <c r="S27" s="156">
        <v>55.851357880000002</v>
      </c>
      <c r="T27" s="156">
        <v>55.869201259999997</v>
      </c>
      <c r="U27" s="156">
        <v>54.111268260000003</v>
      </c>
      <c r="V27" s="156">
        <v>54.130567880000001</v>
      </c>
      <c r="W27" s="156">
        <v>67.366464649999998</v>
      </c>
      <c r="X27" s="156">
        <v>91.748766759999995</v>
      </c>
      <c r="Y27" s="156">
        <v>91.150441400000005</v>
      </c>
      <c r="Z27" s="156">
        <v>104.49683879999999</v>
      </c>
      <c r="AA27" s="156">
        <v>117.42358992</v>
      </c>
      <c r="AB27" s="156">
        <v>123.24530838</v>
      </c>
      <c r="AC27" s="156">
        <v>147.75145222</v>
      </c>
      <c r="AD27" s="156">
        <v>151.36129400999999</v>
      </c>
      <c r="AE27" s="156">
        <v>147.90856485</v>
      </c>
      <c r="AF27" s="156">
        <v>150.14729041000001</v>
      </c>
      <c r="AG27" s="156">
        <v>151.25828595999999</v>
      </c>
      <c r="AH27" s="156">
        <v>159.86479464000001</v>
      </c>
      <c r="AI27" s="156">
        <v>160.39223551000001</v>
      </c>
      <c r="AJ27" s="156">
        <v>183.93797853999999</v>
      </c>
      <c r="AK27" s="156">
        <v>182.36378815999998</v>
      </c>
      <c r="AL27" s="156">
        <v>180.16772972999999</v>
      </c>
      <c r="AM27" s="156">
        <v>151.24180635000002</v>
      </c>
      <c r="AN27" s="156">
        <v>117.53975077000001</v>
      </c>
      <c r="AO27" s="156">
        <v>140.08731355</v>
      </c>
      <c r="AP27" s="156">
        <v>141.60201232000003</v>
      </c>
      <c r="AQ27" s="156">
        <v>144.71281635000003</v>
      </c>
      <c r="AR27" s="156">
        <v>116.99161011999999</v>
      </c>
      <c r="AS27" s="156">
        <v>118.38786518999999</v>
      </c>
      <c r="AT27" s="156">
        <v>133.12680392999999</v>
      </c>
      <c r="AU27" s="156">
        <v>136.36762911000002</v>
      </c>
      <c r="AV27" s="156">
        <v>133.04617832</v>
      </c>
      <c r="AW27" s="156">
        <v>129.88698013000001</v>
      </c>
      <c r="AX27" s="156">
        <v>126.88787929</v>
      </c>
      <c r="AY27" s="156">
        <v>123.92231344999999</v>
      </c>
      <c r="AZ27" s="156">
        <v>121.76930211000001</v>
      </c>
      <c r="BA27" s="156">
        <v>118.72913075999999</v>
      </c>
      <c r="BB27" s="156">
        <v>115.76691871000001</v>
      </c>
      <c r="BC27" s="156">
        <v>115.47622507000001</v>
      </c>
      <c r="BD27" s="156">
        <v>112.48000871000001</v>
      </c>
      <c r="BE27" s="156">
        <v>109.4059427</v>
      </c>
      <c r="BF27" s="156">
        <v>106.38058102999999</v>
      </c>
      <c r="BG27" s="156">
        <v>102.90162153</v>
      </c>
      <c r="BH27" s="156">
        <v>99.494669250000001</v>
      </c>
      <c r="BI27" s="156">
        <v>96.402742449999991</v>
      </c>
      <c r="BJ27" s="156">
        <v>93.391296430000011</v>
      </c>
      <c r="BK27" s="156">
        <v>89.531131819999999</v>
      </c>
      <c r="BL27" s="156">
        <v>86.487144940000007</v>
      </c>
      <c r="BM27" s="156">
        <v>83.429157050000015</v>
      </c>
      <c r="BN27" s="156">
        <v>80.312519769999994</v>
      </c>
      <c r="BO27" s="156">
        <v>77.261368210000001</v>
      </c>
      <c r="BP27" s="156">
        <v>74.248681480000002</v>
      </c>
      <c r="BQ27" s="156">
        <v>71.352298170000012</v>
      </c>
      <c r="BR27" s="156">
        <v>68.330569680000011</v>
      </c>
      <c r="BS27" s="156">
        <v>64.844579199999998</v>
      </c>
      <c r="BT27" s="156">
        <v>67.880928650000001</v>
      </c>
      <c r="BU27" s="156">
        <v>65.032277530000002</v>
      </c>
      <c r="BV27" s="156">
        <v>59.831194940000003</v>
      </c>
      <c r="BW27" s="156">
        <v>57.011850029999998</v>
      </c>
      <c r="BX27" s="156">
        <v>48.066612270000007</v>
      </c>
      <c r="BY27" s="156">
        <v>45.324424690000001</v>
      </c>
    </row>
    <row r="28" spans="1:77" ht="13.5" customHeight="1">
      <c r="A28" s="157"/>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158"/>
      <c r="BY28" s="158"/>
    </row>
    <row r="29" spans="1:77" ht="22.5" customHeight="1">
      <c r="A29" s="155" t="s">
        <v>135</v>
      </c>
      <c r="B29" s="156">
        <v>725.5638831950298</v>
      </c>
      <c r="C29" s="156">
        <v>682.56711189350335</v>
      </c>
      <c r="D29" s="156">
        <v>721.26581348887601</v>
      </c>
      <c r="E29" s="156">
        <v>793.48505532829211</v>
      </c>
      <c r="F29" s="156">
        <v>845.2363743790977</v>
      </c>
      <c r="G29" s="156">
        <v>973.05045557940718</v>
      </c>
      <c r="H29" s="156">
        <v>883.02524867605166</v>
      </c>
      <c r="I29" s="156">
        <v>855.93827996839514</v>
      </c>
      <c r="J29" s="156">
        <v>682.47721434085372</v>
      </c>
      <c r="K29" s="156">
        <v>1224.048572871633</v>
      </c>
      <c r="L29" s="156">
        <v>1246.6045671305631</v>
      </c>
      <c r="M29" s="156">
        <v>1494.9483908614461</v>
      </c>
      <c r="N29" s="156">
        <v>1200.4160331051226</v>
      </c>
      <c r="O29" s="156">
        <v>955.76363592580117</v>
      </c>
      <c r="P29" s="156">
        <v>386.53557206151777</v>
      </c>
      <c r="Q29" s="156">
        <v>517.60928102836704</v>
      </c>
      <c r="R29" s="156">
        <v>807.8960421569227</v>
      </c>
      <c r="S29" s="156">
        <v>1451.7716805643795</v>
      </c>
      <c r="T29" s="156">
        <v>1616.2441390656709</v>
      </c>
      <c r="U29" s="156">
        <v>1300.3614356249816</v>
      </c>
      <c r="V29" s="156">
        <v>1000.7588714996272</v>
      </c>
      <c r="W29" s="156">
        <v>907.81543222046503</v>
      </c>
      <c r="X29" s="156">
        <v>1014.533581349178</v>
      </c>
      <c r="Y29" s="156">
        <v>1467.2900490025236</v>
      </c>
      <c r="Z29" s="156">
        <v>1443.3517260527958</v>
      </c>
      <c r="AA29" s="156">
        <v>1146.3648273212923</v>
      </c>
      <c r="AB29" s="156">
        <v>789.5229444521342</v>
      </c>
      <c r="AC29" s="156">
        <v>607.31263338088661</v>
      </c>
      <c r="AD29" s="156">
        <v>848.79643543092561</v>
      </c>
      <c r="AE29" s="156">
        <v>1113.7266825691863</v>
      </c>
      <c r="AF29" s="156">
        <v>874.73302784515079</v>
      </c>
      <c r="AG29" s="156">
        <v>886.9074433463129</v>
      </c>
      <c r="AH29" s="156">
        <v>1286.2339281879279</v>
      </c>
      <c r="AI29" s="156">
        <v>1339.8417888524009</v>
      </c>
      <c r="AJ29" s="156">
        <v>1048.0993338681974</v>
      </c>
      <c r="AK29" s="156">
        <v>967.50555286146141</v>
      </c>
      <c r="AL29" s="156">
        <v>952.75531967112329</v>
      </c>
      <c r="AM29" s="156">
        <v>1039.9887518573607</v>
      </c>
      <c r="AN29" s="156">
        <v>923.57327598547704</v>
      </c>
      <c r="AO29" s="156">
        <v>959.1821560928596</v>
      </c>
      <c r="AP29" s="156">
        <v>1503.904461644634</v>
      </c>
      <c r="AQ29" s="156">
        <v>1355.6881966037868</v>
      </c>
      <c r="AR29" s="156">
        <v>1581.0025099693316</v>
      </c>
      <c r="AS29" s="156">
        <v>1565.5613092176807</v>
      </c>
      <c r="AT29" s="156">
        <v>2537.012162902377</v>
      </c>
      <c r="AU29" s="156">
        <v>1836.5287138171989</v>
      </c>
      <c r="AV29" s="156">
        <v>2025.596511804893</v>
      </c>
      <c r="AW29" s="156">
        <v>2390.2717276735839</v>
      </c>
      <c r="AX29" s="156">
        <v>1796.0228268536791</v>
      </c>
      <c r="AY29" s="156">
        <v>1704.0902506248135</v>
      </c>
      <c r="AZ29" s="156">
        <v>1907.1787875530706</v>
      </c>
      <c r="BA29" s="156">
        <v>2200.9060131691317</v>
      </c>
      <c r="BB29" s="156">
        <v>2281.9711415249321</v>
      </c>
      <c r="BC29" s="156">
        <v>2957.4840438663032</v>
      </c>
      <c r="BD29" s="156">
        <v>3228.2135006091908</v>
      </c>
      <c r="BE29" s="156">
        <v>2298.7105155484096</v>
      </c>
      <c r="BF29" s="156">
        <v>3619.4224046276609</v>
      </c>
      <c r="BG29" s="156">
        <v>3648.4325435741684</v>
      </c>
      <c r="BH29" s="156">
        <v>3416.5017553620246</v>
      </c>
      <c r="BI29" s="156">
        <v>3171.6943280337136</v>
      </c>
      <c r="BJ29" s="156">
        <v>5397.3616931294509</v>
      </c>
      <c r="BK29" s="156">
        <v>1397.2500809564735</v>
      </c>
      <c r="BL29" s="156">
        <v>1823.1747736914444</v>
      </c>
      <c r="BM29" s="156">
        <v>2129.4789522732067</v>
      </c>
      <c r="BN29" s="156">
        <v>1434.6031271565153</v>
      </c>
      <c r="BO29" s="156">
        <v>1458.6854662664064</v>
      </c>
      <c r="BP29" s="156">
        <v>1541.362541240376</v>
      </c>
      <c r="BQ29" s="156">
        <v>1547.2611915611537</v>
      </c>
      <c r="BR29" s="156">
        <v>1674.2709081103255</v>
      </c>
      <c r="BS29" s="156">
        <v>1549.1813240849322</v>
      </c>
      <c r="BT29" s="156">
        <v>1700.6205125168335</v>
      </c>
      <c r="BU29" s="156">
        <v>1650.2594703704629</v>
      </c>
      <c r="BV29" s="156">
        <v>1649.8461846444884</v>
      </c>
      <c r="BW29" s="156">
        <v>1785.4519621421489</v>
      </c>
      <c r="BX29" s="156">
        <v>1612.4768423202117</v>
      </c>
      <c r="BY29" s="156">
        <v>1819.5649504338053</v>
      </c>
    </row>
    <row r="30" spans="1:77" ht="13.5" customHeight="1">
      <c r="A30" s="157"/>
      <c r="B30" s="158"/>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c r="BM30" s="158"/>
      <c r="BN30" s="158"/>
      <c r="BO30" s="158"/>
      <c r="BP30" s="158"/>
      <c r="BQ30" s="158"/>
      <c r="BR30" s="158"/>
      <c r="BS30" s="158"/>
      <c r="BT30" s="158"/>
      <c r="BU30" s="158"/>
      <c r="BV30" s="158"/>
      <c r="BW30" s="158"/>
      <c r="BX30" s="158"/>
      <c r="BY30" s="158"/>
    </row>
    <row r="31" spans="1:77" ht="22.5" customHeight="1">
      <c r="A31" s="155" t="s">
        <v>113</v>
      </c>
      <c r="B31" s="163">
        <v>0</v>
      </c>
      <c r="C31" s="163">
        <v>0</v>
      </c>
      <c r="D31" s="163">
        <v>0</v>
      </c>
      <c r="E31" s="163">
        <v>0</v>
      </c>
      <c r="F31" s="163">
        <v>0</v>
      </c>
      <c r="G31" s="163">
        <v>0</v>
      </c>
      <c r="H31" s="163">
        <v>0</v>
      </c>
      <c r="I31" s="163">
        <v>0</v>
      </c>
      <c r="J31" s="163">
        <v>0</v>
      </c>
      <c r="K31" s="163">
        <v>0</v>
      </c>
      <c r="L31" s="163">
        <v>0</v>
      </c>
      <c r="M31" s="163">
        <v>0</v>
      </c>
      <c r="N31" s="163">
        <v>0</v>
      </c>
      <c r="O31" s="163">
        <v>0</v>
      </c>
      <c r="P31" s="163">
        <v>0</v>
      </c>
      <c r="Q31" s="163">
        <v>0</v>
      </c>
      <c r="R31" s="163">
        <v>0</v>
      </c>
      <c r="S31" s="163">
        <v>0</v>
      </c>
      <c r="T31" s="163">
        <v>0</v>
      </c>
      <c r="U31" s="163">
        <v>0</v>
      </c>
      <c r="V31" s="163">
        <v>0</v>
      </c>
      <c r="W31" s="163">
        <v>0</v>
      </c>
      <c r="X31" s="163">
        <v>0</v>
      </c>
      <c r="Y31" s="163">
        <v>0</v>
      </c>
      <c r="Z31" s="163">
        <v>0</v>
      </c>
      <c r="AA31" s="163">
        <v>0</v>
      </c>
      <c r="AB31" s="163">
        <v>0</v>
      </c>
      <c r="AC31" s="163">
        <v>0</v>
      </c>
      <c r="AD31" s="163">
        <v>0</v>
      </c>
      <c r="AE31" s="163">
        <v>0</v>
      </c>
      <c r="AF31" s="163">
        <v>0</v>
      </c>
      <c r="AG31" s="163">
        <v>0</v>
      </c>
      <c r="AH31" s="163">
        <v>0</v>
      </c>
      <c r="AI31" s="163">
        <v>0</v>
      </c>
      <c r="AJ31" s="163">
        <v>0</v>
      </c>
      <c r="AK31" s="163">
        <v>0</v>
      </c>
      <c r="AL31" s="163">
        <v>0</v>
      </c>
      <c r="AM31" s="163">
        <v>0</v>
      </c>
      <c r="AN31" s="163">
        <v>0</v>
      </c>
      <c r="AO31" s="163">
        <v>0</v>
      </c>
      <c r="AP31" s="163">
        <v>0</v>
      </c>
      <c r="AQ31" s="163">
        <v>0</v>
      </c>
      <c r="AR31" s="163">
        <v>0</v>
      </c>
      <c r="AS31" s="163">
        <v>0</v>
      </c>
      <c r="AT31" s="163">
        <v>0</v>
      </c>
      <c r="AU31" s="163">
        <v>0</v>
      </c>
      <c r="AV31" s="163">
        <v>0</v>
      </c>
      <c r="AW31" s="163">
        <v>0</v>
      </c>
      <c r="AX31" s="163">
        <v>0</v>
      </c>
      <c r="AY31" s="163">
        <v>0</v>
      </c>
      <c r="AZ31" s="163">
        <v>0</v>
      </c>
      <c r="BA31" s="163">
        <v>0</v>
      </c>
      <c r="BB31" s="163">
        <v>0</v>
      </c>
      <c r="BC31" s="163">
        <v>0</v>
      </c>
      <c r="BD31" s="163">
        <v>0</v>
      </c>
      <c r="BE31" s="163">
        <v>0</v>
      </c>
      <c r="BF31" s="163">
        <v>0</v>
      </c>
      <c r="BG31" s="163">
        <v>0</v>
      </c>
      <c r="BH31" s="163">
        <v>0</v>
      </c>
      <c r="BI31" s="163">
        <v>0</v>
      </c>
      <c r="BJ31" s="163">
        <v>0</v>
      </c>
      <c r="BK31" s="163">
        <v>0</v>
      </c>
      <c r="BL31" s="163">
        <v>0</v>
      </c>
      <c r="BM31" s="163">
        <v>0</v>
      </c>
      <c r="BN31" s="163">
        <v>0</v>
      </c>
      <c r="BO31" s="163">
        <v>0</v>
      </c>
      <c r="BP31" s="163">
        <v>0</v>
      </c>
      <c r="BQ31" s="163">
        <v>0</v>
      </c>
      <c r="BR31" s="163">
        <v>0</v>
      </c>
      <c r="BS31" s="163">
        <v>0</v>
      </c>
      <c r="BT31" s="163">
        <v>0</v>
      </c>
      <c r="BU31" s="163">
        <v>0</v>
      </c>
      <c r="BV31" s="163">
        <v>0</v>
      </c>
      <c r="BW31" s="163">
        <v>0</v>
      </c>
      <c r="BX31" s="163">
        <v>0</v>
      </c>
      <c r="BY31" s="163">
        <v>0</v>
      </c>
    </row>
    <row r="32" spans="1:77" ht="13.5" customHeight="1">
      <c r="A32" s="155"/>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c r="BM32" s="158"/>
      <c r="BN32" s="158"/>
      <c r="BO32" s="158"/>
      <c r="BP32" s="158"/>
      <c r="BQ32" s="158"/>
      <c r="BR32" s="158"/>
      <c r="BS32" s="158"/>
      <c r="BT32" s="158"/>
      <c r="BU32" s="158"/>
      <c r="BV32" s="158"/>
      <c r="BW32" s="158"/>
      <c r="BX32" s="158"/>
      <c r="BY32" s="158"/>
    </row>
    <row r="33" spans="1:77" ht="22.5" customHeight="1">
      <c r="A33" s="155" t="s">
        <v>111</v>
      </c>
      <c r="B33" s="156">
        <v>184560.96970361937</v>
      </c>
      <c r="C33" s="156">
        <v>185634.10930544781</v>
      </c>
      <c r="D33" s="156">
        <v>179789.45059458673</v>
      </c>
      <c r="E33" s="156">
        <v>181584.39022957438</v>
      </c>
      <c r="F33" s="156">
        <v>184348.49805244402</v>
      </c>
      <c r="G33" s="156">
        <v>191580.51658052808</v>
      </c>
      <c r="H33" s="156">
        <v>196348.37790652827</v>
      </c>
      <c r="I33" s="156">
        <v>203059.44546283313</v>
      </c>
      <c r="J33" s="156">
        <v>206939.94366730633</v>
      </c>
      <c r="K33" s="156">
        <v>208628.49552108371</v>
      </c>
      <c r="L33" s="156">
        <v>213530.47211507088</v>
      </c>
      <c r="M33" s="156">
        <v>214015.83826313863</v>
      </c>
      <c r="N33" s="156">
        <v>214897.29406523731</v>
      </c>
      <c r="O33" s="156">
        <v>219063.34317591711</v>
      </c>
      <c r="P33" s="156">
        <v>202909.76263088861</v>
      </c>
      <c r="Q33" s="156">
        <v>207851.93480854982</v>
      </c>
      <c r="R33" s="156">
        <v>213391.78002219409</v>
      </c>
      <c r="S33" s="156">
        <v>219402.21658233705</v>
      </c>
      <c r="T33" s="156">
        <v>231561.45596144948</v>
      </c>
      <c r="U33" s="156">
        <v>235244.80914070798</v>
      </c>
      <c r="V33" s="156">
        <v>240168.8175008744</v>
      </c>
      <c r="W33" s="156">
        <v>239442.65778811579</v>
      </c>
      <c r="X33" s="156">
        <v>239734.94097950388</v>
      </c>
      <c r="Y33" s="156">
        <v>239173.75834845979</v>
      </c>
      <c r="Z33" s="156">
        <v>240117.00027631735</v>
      </c>
      <c r="AA33" s="156">
        <v>242333.71534306684</v>
      </c>
      <c r="AB33" s="156">
        <v>243801.96936709742</v>
      </c>
      <c r="AC33" s="156">
        <v>243961.5728057294</v>
      </c>
      <c r="AD33" s="156">
        <v>245252.98143415523</v>
      </c>
      <c r="AE33" s="156">
        <v>248521.26146194196</v>
      </c>
      <c r="AF33" s="156">
        <v>221671.66760576807</v>
      </c>
      <c r="AG33" s="156">
        <v>228165.70157461139</v>
      </c>
      <c r="AH33" s="156">
        <v>240532.87219494893</v>
      </c>
      <c r="AI33" s="156">
        <v>242891.17530799535</v>
      </c>
      <c r="AJ33" s="156">
        <v>245868.45162969414</v>
      </c>
      <c r="AK33" s="156">
        <v>242298.30674901401</v>
      </c>
      <c r="AL33" s="156">
        <v>243432.5867130023</v>
      </c>
      <c r="AM33" s="156">
        <v>223667.2256011272</v>
      </c>
      <c r="AN33" s="156">
        <v>228979.76504292962</v>
      </c>
      <c r="AO33" s="156">
        <v>226671.19767996235</v>
      </c>
      <c r="AP33" s="156">
        <v>230727.49800471598</v>
      </c>
      <c r="AQ33" s="156">
        <v>235066.92984033641</v>
      </c>
      <c r="AR33" s="156">
        <v>222846.21480656488</v>
      </c>
      <c r="AS33" s="156">
        <v>226626.32806095405</v>
      </c>
      <c r="AT33" s="156">
        <v>229792.86537184496</v>
      </c>
      <c r="AU33" s="156">
        <v>231496.09627727565</v>
      </c>
      <c r="AV33" s="156">
        <v>228963.69345051411</v>
      </c>
      <c r="AW33" s="156">
        <v>225148.14123323298</v>
      </c>
      <c r="AX33" s="156">
        <v>219347.19456361912</v>
      </c>
      <c r="AY33" s="156">
        <v>227043.92835335014</v>
      </c>
      <c r="AZ33" s="156">
        <v>228961.69751442835</v>
      </c>
      <c r="BA33" s="156">
        <v>242725.61619910394</v>
      </c>
      <c r="BB33" s="156">
        <v>253019.22432742472</v>
      </c>
      <c r="BC33" s="156">
        <v>259671.59764266477</v>
      </c>
      <c r="BD33" s="156">
        <v>258523.11979760943</v>
      </c>
      <c r="BE33" s="156">
        <v>261948.39205643977</v>
      </c>
      <c r="BF33" s="156">
        <v>263677.44672088011</v>
      </c>
      <c r="BG33" s="156">
        <v>266479.16948458634</v>
      </c>
      <c r="BH33" s="156">
        <v>263507.73918918893</v>
      </c>
      <c r="BI33" s="156">
        <v>256124.42076903139</v>
      </c>
      <c r="BJ33" s="156">
        <v>260186.66569047942</v>
      </c>
      <c r="BK33" s="156">
        <v>269763.60439471592</v>
      </c>
      <c r="BL33" s="156">
        <v>273849.55895346077</v>
      </c>
      <c r="BM33" s="156">
        <v>282513.74616970494</v>
      </c>
      <c r="BN33" s="156">
        <v>291682.57434701815</v>
      </c>
      <c r="BO33" s="156">
        <v>304174.43236542883</v>
      </c>
      <c r="BP33" s="156">
        <v>302255.04395911971</v>
      </c>
      <c r="BQ33" s="156">
        <v>306417.0515095857</v>
      </c>
      <c r="BR33" s="156">
        <v>317982.76638005115</v>
      </c>
      <c r="BS33" s="156">
        <v>313910.91172958585</v>
      </c>
      <c r="BT33" s="156">
        <v>321832.82499141607</v>
      </c>
      <c r="BU33" s="156">
        <v>315902.15708243928</v>
      </c>
      <c r="BV33" s="156">
        <v>320318.20716226514</v>
      </c>
      <c r="BW33" s="156">
        <v>330122.56295440916</v>
      </c>
      <c r="BX33" s="156">
        <v>335613.50631561992</v>
      </c>
      <c r="BY33" s="156">
        <v>342083.49066123314</v>
      </c>
    </row>
    <row r="34" spans="1:77" ht="13.5" customHeight="1">
      <c r="A34" s="157"/>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c r="BM34" s="158"/>
      <c r="BN34" s="158"/>
      <c r="BO34" s="158"/>
      <c r="BP34" s="158"/>
      <c r="BQ34" s="158"/>
      <c r="BR34" s="158"/>
      <c r="BS34" s="158"/>
      <c r="BT34" s="158"/>
      <c r="BU34" s="158"/>
      <c r="BV34" s="158"/>
      <c r="BW34" s="158"/>
      <c r="BX34" s="158"/>
      <c r="BY34" s="158"/>
    </row>
    <row r="35" spans="1:77" ht="22.5" customHeight="1">
      <c r="A35" s="155" t="s">
        <v>181</v>
      </c>
      <c r="B35" s="163">
        <v>26617.945462391956</v>
      </c>
      <c r="C35" s="163">
        <v>27827.199283264174</v>
      </c>
      <c r="D35" s="163">
        <v>23357.574807430465</v>
      </c>
      <c r="E35" s="163">
        <v>21704.345359559138</v>
      </c>
      <c r="F35" s="163">
        <v>22443.195603409276</v>
      </c>
      <c r="G35" s="163">
        <v>22582.194843269004</v>
      </c>
      <c r="H35" s="163">
        <v>20660.117024110368</v>
      </c>
      <c r="I35" s="163">
        <v>22418.628132560669</v>
      </c>
      <c r="J35" s="163">
        <v>21541.796514146852</v>
      </c>
      <c r="K35" s="163">
        <v>29076.529103682446</v>
      </c>
      <c r="L35" s="163">
        <v>23231.506832375955</v>
      </c>
      <c r="M35" s="163">
        <v>26831.048092739558</v>
      </c>
      <c r="N35" s="163">
        <v>23453.046718091926</v>
      </c>
      <c r="O35" s="163">
        <v>27345.874658470031</v>
      </c>
      <c r="P35" s="163">
        <v>19072.914587900203</v>
      </c>
      <c r="Q35" s="163">
        <v>19921.106866140493</v>
      </c>
      <c r="R35" s="163">
        <v>18293.039020708904</v>
      </c>
      <c r="S35" s="163">
        <v>22182.141743331649</v>
      </c>
      <c r="T35" s="163">
        <v>23010.455171324906</v>
      </c>
      <c r="U35" s="163">
        <v>23945.315342544403</v>
      </c>
      <c r="V35" s="163">
        <v>27882.518750275995</v>
      </c>
      <c r="W35" s="163">
        <v>28571.380090245635</v>
      </c>
      <c r="X35" s="163">
        <v>-8281.389277159411</v>
      </c>
      <c r="Y35" s="163">
        <v>-25191.026456272048</v>
      </c>
      <c r="Z35" s="163">
        <v>-26672.855779345526</v>
      </c>
      <c r="AA35" s="163">
        <v>-21642.233722918427</v>
      </c>
      <c r="AB35" s="163">
        <v>-24424.689581111343</v>
      </c>
      <c r="AC35" s="163">
        <v>-23049.915547845856</v>
      </c>
      <c r="AD35" s="163">
        <v>-18008.526626935411</v>
      </c>
      <c r="AE35" s="163">
        <v>-22699.353172986783</v>
      </c>
      <c r="AF35" s="163">
        <v>8563.8193440307041</v>
      </c>
      <c r="AG35" s="163">
        <v>6784.811890348421</v>
      </c>
      <c r="AH35" s="163">
        <v>8483.335793245762</v>
      </c>
      <c r="AI35" s="163">
        <v>9826.6901577690769</v>
      </c>
      <c r="AJ35" s="163">
        <v>7546.2042253959553</v>
      </c>
      <c r="AK35" s="163">
        <v>7662.134595111278</v>
      </c>
      <c r="AL35" s="163">
        <v>13441.668818869759</v>
      </c>
      <c r="AM35" s="163">
        <v>39356.188045072748</v>
      </c>
      <c r="AN35" s="163">
        <v>29650.463772037794</v>
      </c>
      <c r="AO35" s="163">
        <v>40614.883158698394</v>
      </c>
      <c r="AP35" s="163">
        <v>30494.100121338342</v>
      </c>
      <c r="AQ35" s="163">
        <v>29453.698365793618</v>
      </c>
      <c r="AR35" s="163">
        <v>23793.245355004514</v>
      </c>
      <c r="AS35" s="163">
        <v>25791.168103710756</v>
      </c>
      <c r="AT35" s="163">
        <v>35189.59624121643</v>
      </c>
      <c r="AU35" s="163">
        <v>37393.061451412657</v>
      </c>
      <c r="AV35" s="163">
        <v>36973.94585769956</v>
      </c>
      <c r="AW35" s="163">
        <v>39257.186707374603</v>
      </c>
      <c r="AX35" s="163">
        <v>40340.987896970502</v>
      </c>
      <c r="AY35" s="163">
        <v>53228.027588707162</v>
      </c>
      <c r="AZ35" s="163">
        <v>34319.062232954704</v>
      </c>
      <c r="BA35" s="163">
        <v>37104.320188015459</v>
      </c>
      <c r="BB35" s="163">
        <v>35852.999972519363</v>
      </c>
      <c r="BC35" s="163">
        <v>32495.418636247356</v>
      </c>
      <c r="BD35" s="163">
        <v>32616.296407936254</v>
      </c>
      <c r="BE35" s="163">
        <v>32994.875607171867</v>
      </c>
      <c r="BF35" s="163">
        <v>33271.72918511786</v>
      </c>
      <c r="BG35" s="163">
        <v>36954.479939213619</v>
      </c>
      <c r="BH35" s="163">
        <v>43061.203215880225</v>
      </c>
      <c r="BI35" s="163">
        <v>45830.891645508476</v>
      </c>
      <c r="BJ35" s="163">
        <v>43902.120973116987</v>
      </c>
      <c r="BK35" s="163">
        <v>47628.207510844848</v>
      </c>
      <c r="BL35" s="163">
        <v>33097.301389591972</v>
      </c>
      <c r="BM35" s="163">
        <v>33282.854715348592</v>
      </c>
      <c r="BN35" s="163">
        <v>34139.789296883522</v>
      </c>
      <c r="BO35" s="163">
        <v>37091.671796168645</v>
      </c>
      <c r="BP35" s="163">
        <v>40522.16412854279</v>
      </c>
      <c r="BQ35" s="163">
        <v>46323.634626269981</v>
      </c>
      <c r="BR35" s="163">
        <v>44740.742643516431</v>
      </c>
      <c r="BS35" s="163">
        <v>44503.03000069569</v>
      </c>
      <c r="BT35" s="163">
        <v>48146.430741939228</v>
      </c>
      <c r="BU35" s="163">
        <v>52850.426099378587</v>
      </c>
      <c r="BV35" s="163">
        <v>49666.213112704048</v>
      </c>
      <c r="BW35" s="163">
        <v>43453.893064244468</v>
      </c>
      <c r="BX35" s="163">
        <v>41088.580702857391</v>
      </c>
      <c r="BY35" s="163">
        <v>38477.008243307457</v>
      </c>
    </row>
    <row r="36" spans="1:77" ht="13.5" customHeight="1" thickBot="1">
      <c r="A36" s="164"/>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165"/>
      <c r="AC36" s="165"/>
      <c r="AD36" s="165"/>
      <c r="AE36" s="165"/>
      <c r="AF36" s="165"/>
      <c r="AG36" s="165"/>
      <c r="AH36" s="165"/>
      <c r="AI36" s="165"/>
      <c r="AJ36" s="165"/>
      <c r="AK36" s="165"/>
      <c r="AL36" s="165"/>
      <c r="AM36" s="165"/>
      <c r="AN36" s="165"/>
      <c r="AO36" s="165"/>
      <c r="AP36" s="165"/>
      <c r="AQ36" s="165"/>
      <c r="AR36" s="165"/>
      <c r="AS36" s="165"/>
      <c r="AT36" s="165"/>
      <c r="AU36" s="165"/>
      <c r="AV36" s="165"/>
      <c r="AW36" s="165"/>
      <c r="AX36" s="165"/>
      <c r="AY36" s="165"/>
      <c r="AZ36" s="165"/>
      <c r="BA36" s="165"/>
      <c r="BB36" s="165"/>
      <c r="BC36" s="165"/>
      <c r="BD36" s="165"/>
      <c r="BE36" s="165"/>
      <c r="BF36" s="165"/>
      <c r="BG36" s="165"/>
      <c r="BH36" s="165"/>
      <c r="BI36" s="165"/>
      <c r="BJ36" s="165"/>
      <c r="BK36" s="165"/>
      <c r="BL36" s="165"/>
      <c r="BM36" s="165"/>
      <c r="BN36" s="165"/>
      <c r="BO36" s="165"/>
      <c r="BP36" s="165"/>
      <c r="BQ36" s="165"/>
      <c r="BR36" s="165"/>
      <c r="BS36" s="165"/>
      <c r="BT36" s="165"/>
      <c r="BU36" s="165"/>
      <c r="BV36" s="165"/>
      <c r="BW36" s="165"/>
      <c r="BX36" s="165"/>
      <c r="BY36" s="165"/>
    </row>
    <row r="37" spans="1:77" s="167" customFormat="1" ht="18.899999999999999" customHeight="1" thickTop="1">
      <c r="A37" s="129" t="s">
        <v>139</v>
      </c>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c r="BJ37" s="166"/>
      <c r="BK37" s="166"/>
      <c r="BL37" s="166"/>
      <c r="BM37" s="166"/>
      <c r="BN37" s="166"/>
      <c r="BO37" s="166"/>
      <c r="BP37" s="166"/>
      <c r="BQ37" s="166"/>
      <c r="BR37" s="166"/>
      <c r="BS37" s="166"/>
      <c r="BT37" s="166"/>
      <c r="BU37" s="166"/>
      <c r="BV37" s="166"/>
      <c r="BW37" s="166"/>
      <c r="BX37" s="166"/>
      <c r="BY37" s="166"/>
    </row>
    <row r="38" spans="1:77" s="130" customFormat="1" ht="18.899999999999999" customHeight="1">
      <c r="A38" s="129" t="s">
        <v>140</v>
      </c>
    </row>
    <row r="39" spans="1:77" s="129" customFormat="1" ht="18.899999999999999" customHeight="1">
      <c r="A39" s="131" t="s">
        <v>141</v>
      </c>
    </row>
    <row r="40" spans="1:77" ht="27" customHeight="1">
      <c r="A40" s="3070" t="s">
        <v>202</v>
      </c>
      <c r="B40" s="3070"/>
      <c r="C40" s="3070"/>
      <c r="D40" s="3070"/>
      <c r="E40" s="3070"/>
      <c r="F40" s="3070"/>
      <c r="G40" s="3070"/>
      <c r="H40" s="3070"/>
      <c r="I40" s="3070"/>
      <c r="J40" s="3070"/>
      <c r="K40" s="3070"/>
      <c r="L40" s="3070"/>
      <c r="M40" s="3070"/>
      <c r="N40" s="3070"/>
      <c r="O40" s="3070"/>
      <c r="P40" s="3070"/>
      <c r="Q40" s="3070"/>
      <c r="R40" s="3070"/>
      <c r="S40" s="3070"/>
      <c r="T40" s="3070"/>
      <c r="U40" s="3070"/>
      <c r="V40" s="3070"/>
      <c r="W40" s="3070"/>
      <c r="X40" s="3070"/>
      <c r="Y40" s="3070"/>
      <c r="Z40" s="3070"/>
      <c r="AA40" s="3070"/>
      <c r="AB40" s="3070"/>
      <c r="AC40" s="3070"/>
      <c r="AD40" s="3070"/>
      <c r="AE40" s="3070"/>
      <c r="AF40" s="3070"/>
      <c r="AG40" s="3070"/>
      <c r="AH40" s="3070"/>
      <c r="AI40" s="3070"/>
      <c r="AJ40" s="3070"/>
      <c r="AK40" s="3070"/>
      <c r="AL40" s="3070"/>
      <c r="AM40" s="3070"/>
      <c r="AN40" s="3070"/>
      <c r="AO40" s="3070"/>
      <c r="AP40" s="3070"/>
      <c r="AQ40" s="3070"/>
      <c r="AR40" s="3070"/>
      <c r="AS40" s="3070"/>
      <c r="AT40" s="3070"/>
      <c r="AU40" s="3070"/>
      <c r="AV40" s="3070"/>
      <c r="AW40" s="3070"/>
      <c r="AX40" s="3070"/>
      <c r="AY40" s="3070"/>
      <c r="AZ40" s="3070"/>
      <c r="BA40" s="3070"/>
      <c r="BB40" s="3070"/>
      <c r="BC40" s="3070"/>
      <c r="BD40" s="3070"/>
      <c r="BE40" s="3070"/>
      <c r="BF40" s="3070"/>
      <c r="BG40" s="3070"/>
      <c r="BH40" s="3070"/>
      <c r="BI40" s="3070"/>
      <c r="BJ40" s="3070"/>
      <c r="BK40" s="3070"/>
      <c r="BL40" s="3070"/>
      <c r="BM40" s="3070"/>
      <c r="BN40" s="3070"/>
      <c r="BO40" s="3070"/>
      <c r="BP40" s="3070"/>
      <c r="BQ40" s="3070"/>
      <c r="BR40" s="3070"/>
      <c r="BS40" s="3070"/>
      <c r="BT40" s="3070"/>
      <c r="BU40" s="3070"/>
      <c r="BV40" s="3070"/>
      <c r="BW40" s="3070"/>
      <c r="BX40" s="176"/>
      <c r="BY40" s="176"/>
    </row>
    <row r="41" spans="1:77" ht="39.75" customHeight="1">
      <c r="A41" s="3071" t="s">
        <v>203</v>
      </c>
      <c r="B41" s="3071"/>
      <c r="C41" s="3071"/>
      <c r="D41" s="3071"/>
      <c r="E41" s="3071"/>
      <c r="F41" s="3071"/>
      <c r="G41" s="3071"/>
      <c r="H41" s="3071"/>
      <c r="I41" s="3071"/>
      <c r="J41" s="3071"/>
      <c r="K41" s="3071"/>
      <c r="L41" s="3071"/>
      <c r="M41" s="3071"/>
      <c r="N41" s="3071"/>
      <c r="O41" s="3071"/>
      <c r="P41" s="3071"/>
      <c r="Q41" s="3071"/>
      <c r="R41" s="3071"/>
      <c r="S41" s="3071"/>
      <c r="T41" s="3071"/>
      <c r="U41" s="3071"/>
      <c r="V41" s="3071"/>
      <c r="W41" s="3071"/>
      <c r="X41" s="3071"/>
      <c r="Y41" s="3071"/>
      <c r="Z41" s="3071"/>
      <c r="AA41" s="3071"/>
      <c r="AB41" s="3071"/>
      <c r="AC41" s="3071"/>
      <c r="AD41" s="3071"/>
      <c r="AE41" s="3071"/>
      <c r="AF41" s="3071"/>
      <c r="AG41" s="3071"/>
      <c r="AH41" s="3071"/>
      <c r="AI41" s="3071"/>
      <c r="AJ41" s="3071"/>
      <c r="AK41" s="3071"/>
      <c r="AL41" s="3071"/>
      <c r="AM41" s="3071"/>
      <c r="AN41" s="3071"/>
      <c r="AO41" s="3071"/>
      <c r="AP41" s="3071"/>
      <c r="AQ41" s="3071"/>
      <c r="AR41" s="3071"/>
      <c r="AS41" s="3071"/>
      <c r="AT41" s="3071"/>
      <c r="AU41" s="3071"/>
      <c r="AV41" s="3071"/>
      <c r="AW41" s="3071"/>
      <c r="AX41" s="3071"/>
      <c r="AY41" s="3071"/>
      <c r="AZ41" s="3071"/>
      <c r="BA41" s="3071"/>
      <c r="BB41" s="3071"/>
      <c r="BC41" s="3071"/>
      <c r="BD41" s="3071"/>
      <c r="BE41" s="3071"/>
      <c r="BF41" s="3071"/>
      <c r="BG41" s="3071"/>
      <c r="BH41" s="3071"/>
      <c r="BI41" s="3071"/>
      <c r="BJ41" s="3071"/>
      <c r="BK41" s="3071"/>
      <c r="BL41" s="3071"/>
      <c r="BM41" s="3071"/>
      <c r="BN41" s="3071"/>
      <c r="BO41" s="3071"/>
      <c r="BP41" s="3071"/>
      <c r="BQ41" s="3071"/>
      <c r="BR41" s="3071"/>
      <c r="BS41" s="3071"/>
      <c r="BT41" s="3071"/>
      <c r="BU41" s="3071"/>
      <c r="BV41" s="3071"/>
      <c r="BW41" s="3071"/>
      <c r="BX41" s="177"/>
      <c r="BY41" s="177"/>
    </row>
    <row r="42" spans="1:77" ht="18.75" customHeight="1">
      <c r="A42" s="178" t="s">
        <v>144</v>
      </c>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33"/>
      <c r="BP42" s="133"/>
      <c r="BQ42" s="133"/>
      <c r="BR42" s="133"/>
      <c r="BS42" s="133"/>
      <c r="BT42" s="133"/>
      <c r="BU42" s="133"/>
      <c r="BV42" s="133"/>
      <c r="BW42" s="133"/>
      <c r="BX42" s="133"/>
      <c r="BY42" s="133"/>
    </row>
    <row r="43" spans="1:77" ht="42.75" customHeight="1">
      <c r="A43" s="3069" t="s">
        <v>204</v>
      </c>
      <c r="B43" s="3069"/>
      <c r="C43" s="3069"/>
      <c r="D43" s="3069"/>
      <c r="E43" s="3069"/>
      <c r="F43" s="3069"/>
      <c r="G43" s="3069"/>
      <c r="H43" s="3069"/>
      <c r="I43" s="3069"/>
      <c r="J43" s="3069"/>
      <c r="K43" s="3069"/>
      <c r="L43" s="3069"/>
      <c r="M43" s="3069"/>
      <c r="N43" s="3069"/>
      <c r="O43" s="3069"/>
      <c r="P43" s="3069"/>
      <c r="Q43" s="3069"/>
      <c r="R43" s="3069"/>
      <c r="S43" s="3069"/>
      <c r="T43" s="3069"/>
      <c r="U43" s="3069"/>
      <c r="V43" s="3069"/>
      <c r="W43" s="3069"/>
      <c r="X43" s="3069"/>
      <c r="Y43" s="3069"/>
      <c r="Z43" s="3069"/>
      <c r="AA43" s="3069"/>
      <c r="AB43" s="3069"/>
      <c r="AC43" s="3069"/>
      <c r="AD43" s="3069"/>
      <c r="AE43" s="3069"/>
      <c r="AF43" s="3069"/>
      <c r="AG43" s="3069"/>
      <c r="AH43" s="3069"/>
      <c r="AI43" s="3069"/>
      <c r="AJ43" s="3069"/>
      <c r="AK43" s="3069"/>
      <c r="AL43" s="3069"/>
      <c r="AM43" s="3069"/>
      <c r="AN43" s="3069"/>
      <c r="AO43" s="3069"/>
      <c r="AP43" s="3069"/>
      <c r="AQ43" s="3069"/>
      <c r="AR43" s="3069"/>
      <c r="AS43" s="3069"/>
      <c r="AT43" s="3069"/>
      <c r="AU43" s="3069"/>
      <c r="AV43" s="3069"/>
      <c r="AW43" s="3069"/>
      <c r="AX43" s="3069"/>
      <c r="AY43" s="3069"/>
      <c r="AZ43" s="3069"/>
      <c r="BA43" s="3069"/>
      <c r="BB43" s="3069"/>
      <c r="BC43" s="3069"/>
      <c r="BD43" s="3069"/>
      <c r="BE43" s="3069"/>
      <c r="BF43" s="3069"/>
      <c r="BG43" s="3069"/>
      <c r="BH43" s="3069"/>
      <c r="BI43" s="3069"/>
      <c r="BJ43" s="3069"/>
      <c r="BK43" s="3069"/>
      <c r="BL43" s="3069"/>
      <c r="BM43" s="3069"/>
      <c r="BN43" s="3069"/>
      <c r="BO43" s="3069"/>
      <c r="BP43" s="3069"/>
      <c r="BQ43" s="3069"/>
      <c r="BR43" s="3069"/>
      <c r="BS43" s="3069"/>
      <c r="BT43" s="3069"/>
      <c r="BU43" s="3069"/>
      <c r="BV43" s="3069"/>
      <c r="BW43" s="3069"/>
      <c r="BX43" s="141"/>
      <c r="BY43" s="141"/>
    </row>
    <row r="44" spans="1:77" ht="21" customHeight="1">
      <c r="A44" s="178" t="s">
        <v>145</v>
      </c>
    </row>
    <row r="45" spans="1:77" ht="12.75" customHeight="1"/>
    <row r="46" spans="1:77" ht="12.75" customHeight="1"/>
    <row r="62" spans="2:179" ht="15.75" customHeight="1">
      <c r="B62" s="134" t="s">
        <v>42</v>
      </c>
    </row>
    <row r="63" spans="2:179" ht="15.75" customHeight="1">
      <c r="FW63" s="134" t="s">
        <v>205</v>
      </c>
    </row>
  </sheetData>
  <mergeCells count="3">
    <mergeCell ref="A40:BW40"/>
    <mergeCell ref="A41:BW41"/>
    <mergeCell ref="A43:BW43"/>
  </mergeCells>
  <hyperlinks>
    <hyperlink ref="A39" r:id="rId1" display="https://www.bom.mu/publications-statistics/statistics/monthly-statistical-bulletin/monthly-statistical-bulletin-february-2021" xr:uid="{00000000-0004-0000-0D00-000000000000}"/>
  </hyperlinks>
  <pageMargins left="0.75" right="0.75" top="0.75" bottom="0.75" header="0.3" footer="0"/>
  <pageSetup paperSize="9" scale="53" fitToHeight="0" orientation="landscape" r:id="rId2"/>
  <headerFooter scaleWithDoc="0"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WTH53"/>
  <sheetViews>
    <sheetView showGridLines="0" zoomScaleNormal="100" zoomScaleSheetLayoutView="90" workbookViewId="0">
      <pane xSplit="2" ySplit="5" topLeftCell="E6" activePane="bottomRight" state="frozen"/>
      <selection activeCell="P6" sqref="P6"/>
      <selection pane="topRight" activeCell="P6" sqref="P6"/>
      <selection pane="bottomLeft" activeCell="P6" sqref="P6"/>
      <selection pane="bottomRight" activeCell="P6" sqref="P6"/>
    </sheetView>
  </sheetViews>
  <sheetFormatPr defaultRowHeight="19.2"/>
  <cols>
    <col min="1" max="1" width="7.109375" style="100" customWidth="1"/>
    <col min="2" max="2" width="60.6640625" style="135" bestFit="1" customWidth="1"/>
    <col min="3" max="9" width="16.5546875" style="100" bestFit="1" customWidth="1"/>
    <col min="10" max="109" width="8.88671875" style="100"/>
    <col min="110" max="110" width="5.88671875" style="100" customWidth="1"/>
    <col min="111" max="111" width="55.44140625" style="100" bestFit="1" customWidth="1"/>
    <col min="112" max="204" width="9.109375" style="100" hidden="1" customWidth="1"/>
    <col min="205" max="215" width="10.6640625" style="100" customWidth="1"/>
    <col min="216" max="216" width="10.88671875" style="100" customWidth="1"/>
    <col min="217" max="217" width="10.6640625" style="100" bestFit="1" customWidth="1"/>
    <col min="218" max="365" width="8.88671875" style="100"/>
    <col min="366" max="366" width="5.88671875" style="100" customWidth="1"/>
    <col min="367" max="367" width="55.44140625" style="100" bestFit="1" customWidth="1"/>
    <col min="368" max="460" width="9.109375" style="100" hidden="1" customWidth="1"/>
    <col min="461" max="471" width="10.6640625" style="100" customWidth="1"/>
    <col min="472" max="472" width="10.88671875" style="100" customWidth="1"/>
    <col min="473" max="473" width="10.6640625" style="100" bestFit="1" customWidth="1"/>
    <col min="474" max="621" width="8.88671875" style="100"/>
    <col min="622" max="622" width="5.88671875" style="100" customWidth="1"/>
    <col min="623" max="623" width="55.44140625" style="100" bestFit="1" customWidth="1"/>
    <col min="624" max="716" width="9.109375" style="100" hidden="1" customWidth="1"/>
    <col min="717" max="727" width="10.6640625" style="100" customWidth="1"/>
    <col min="728" max="728" width="10.88671875" style="100" customWidth="1"/>
    <col min="729" max="729" width="10.6640625" style="100" bestFit="1" customWidth="1"/>
    <col min="730" max="877" width="8.88671875" style="100"/>
    <col min="878" max="878" width="5.88671875" style="100" customWidth="1"/>
    <col min="879" max="879" width="55.44140625" style="100" bestFit="1" customWidth="1"/>
    <col min="880" max="972" width="9.109375" style="100" hidden="1" customWidth="1"/>
    <col min="973" max="983" width="10.6640625" style="100" customWidth="1"/>
    <col min="984" max="984" width="10.88671875" style="100" customWidth="1"/>
    <col min="985" max="985" width="10.6640625" style="100" bestFit="1" customWidth="1"/>
    <col min="986" max="1133" width="8.88671875" style="100"/>
    <col min="1134" max="1134" width="5.88671875" style="100" customWidth="1"/>
    <col min="1135" max="1135" width="55.44140625" style="100" bestFit="1" customWidth="1"/>
    <col min="1136" max="1228" width="9.109375" style="100" hidden="1" customWidth="1"/>
    <col min="1229" max="1239" width="10.6640625" style="100" customWidth="1"/>
    <col min="1240" max="1240" width="10.88671875" style="100" customWidth="1"/>
    <col min="1241" max="1241" width="10.6640625" style="100" bestFit="1" customWidth="1"/>
    <col min="1242" max="1389" width="8.88671875" style="100"/>
    <col min="1390" max="1390" width="5.88671875" style="100" customWidth="1"/>
    <col min="1391" max="1391" width="55.44140625" style="100" bestFit="1" customWidth="1"/>
    <col min="1392" max="1484" width="9.109375" style="100" hidden="1" customWidth="1"/>
    <col min="1485" max="1495" width="10.6640625" style="100" customWidth="1"/>
    <col min="1496" max="1496" width="10.88671875" style="100" customWidth="1"/>
    <col min="1497" max="1497" width="10.6640625" style="100" bestFit="1" customWidth="1"/>
    <col min="1498" max="1645" width="8.88671875" style="100"/>
    <col min="1646" max="1646" width="5.88671875" style="100" customWidth="1"/>
    <col min="1647" max="1647" width="55.44140625" style="100" bestFit="1" customWidth="1"/>
    <col min="1648" max="1740" width="9.109375" style="100" hidden="1" customWidth="1"/>
    <col min="1741" max="1751" width="10.6640625" style="100" customWidth="1"/>
    <col min="1752" max="1752" width="10.88671875" style="100" customWidth="1"/>
    <col min="1753" max="1753" width="10.6640625" style="100" bestFit="1" customWidth="1"/>
    <col min="1754" max="1901" width="8.88671875" style="100"/>
    <col min="1902" max="1902" width="5.88671875" style="100" customWidth="1"/>
    <col min="1903" max="1903" width="55.44140625" style="100" bestFit="1" customWidth="1"/>
    <col min="1904" max="1996" width="9.109375" style="100" hidden="1" customWidth="1"/>
    <col min="1997" max="2007" width="10.6640625" style="100" customWidth="1"/>
    <col min="2008" max="2008" width="10.88671875" style="100" customWidth="1"/>
    <col min="2009" max="2009" width="10.6640625" style="100" bestFit="1" customWidth="1"/>
    <col min="2010" max="2157" width="8.88671875" style="100"/>
    <col min="2158" max="2158" width="5.88671875" style="100" customWidth="1"/>
    <col min="2159" max="2159" width="55.44140625" style="100" bestFit="1" customWidth="1"/>
    <col min="2160" max="2252" width="9.109375" style="100" hidden="1" customWidth="1"/>
    <col min="2253" max="2263" width="10.6640625" style="100" customWidth="1"/>
    <col min="2264" max="2264" width="10.88671875" style="100" customWidth="1"/>
    <col min="2265" max="2265" width="10.6640625" style="100" bestFit="1" customWidth="1"/>
    <col min="2266" max="2413" width="8.88671875" style="100"/>
    <col min="2414" max="2414" width="5.88671875" style="100" customWidth="1"/>
    <col min="2415" max="2415" width="55.44140625" style="100" bestFit="1" customWidth="1"/>
    <col min="2416" max="2508" width="9.109375" style="100" hidden="1" customWidth="1"/>
    <col min="2509" max="2519" width="10.6640625" style="100" customWidth="1"/>
    <col min="2520" max="2520" width="10.88671875" style="100" customWidth="1"/>
    <col min="2521" max="2521" width="10.6640625" style="100" bestFit="1" customWidth="1"/>
    <col min="2522" max="2669" width="8.88671875" style="100"/>
    <col min="2670" max="2670" width="5.88671875" style="100" customWidth="1"/>
    <col min="2671" max="2671" width="55.44140625" style="100" bestFit="1" customWidth="1"/>
    <col min="2672" max="2764" width="9.109375" style="100" hidden="1" customWidth="1"/>
    <col min="2765" max="2775" width="10.6640625" style="100" customWidth="1"/>
    <col min="2776" max="2776" width="10.88671875" style="100" customWidth="1"/>
    <col min="2777" max="2777" width="10.6640625" style="100" bestFit="1" customWidth="1"/>
    <col min="2778" max="2925" width="8.88671875" style="100"/>
    <col min="2926" max="2926" width="5.88671875" style="100" customWidth="1"/>
    <col min="2927" max="2927" width="55.44140625" style="100" bestFit="1" customWidth="1"/>
    <col min="2928" max="3020" width="9.109375" style="100" hidden="1" customWidth="1"/>
    <col min="3021" max="3031" width="10.6640625" style="100" customWidth="1"/>
    <col min="3032" max="3032" width="10.88671875" style="100" customWidth="1"/>
    <col min="3033" max="3033" width="10.6640625" style="100" bestFit="1" customWidth="1"/>
    <col min="3034" max="3181" width="8.88671875" style="100"/>
    <col min="3182" max="3182" width="5.88671875" style="100" customWidth="1"/>
    <col min="3183" max="3183" width="55.44140625" style="100" bestFit="1" customWidth="1"/>
    <col min="3184" max="3276" width="9.109375" style="100" hidden="1" customWidth="1"/>
    <col min="3277" max="3287" width="10.6640625" style="100" customWidth="1"/>
    <col min="3288" max="3288" width="10.88671875" style="100" customWidth="1"/>
    <col min="3289" max="3289" width="10.6640625" style="100" bestFit="1" customWidth="1"/>
    <col min="3290" max="3437" width="8.88671875" style="100"/>
    <col min="3438" max="3438" width="5.88671875" style="100" customWidth="1"/>
    <col min="3439" max="3439" width="55.44140625" style="100" bestFit="1" customWidth="1"/>
    <col min="3440" max="3532" width="9.109375" style="100" hidden="1" customWidth="1"/>
    <col min="3533" max="3543" width="10.6640625" style="100" customWidth="1"/>
    <col min="3544" max="3544" width="10.88671875" style="100" customWidth="1"/>
    <col min="3545" max="3545" width="10.6640625" style="100" bestFit="1" customWidth="1"/>
    <col min="3546" max="3693" width="8.88671875" style="100"/>
    <col min="3694" max="3694" width="5.88671875" style="100" customWidth="1"/>
    <col min="3695" max="3695" width="55.44140625" style="100" bestFit="1" customWidth="1"/>
    <col min="3696" max="3788" width="9.109375" style="100" hidden="1" customWidth="1"/>
    <col min="3789" max="3799" width="10.6640625" style="100" customWidth="1"/>
    <col min="3800" max="3800" width="10.88671875" style="100" customWidth="1"/>
    <col min="3801" max="3801" width="10.6640625" style="100" bestFit="1" customWidth="1"/>
    <col min="3802" max="3949" width="8.88671875" style="100"/>
    <col min="3950" max="3950" width="5.88671875" style="100" customWidth="1"/>
    <col min="3951" max="3951" width="55.44140625" style="100" bestFit="1" customWidth="1"/>
    <col min="3952" max="4044" width="9.109375" style="100" hidden="1" customWidth="1"/>
    <col min="4045" max="4055" width="10.6640625" style="100" customWidth="1"/>
    <col min="4056" max="4056" width="10.88671875" style="100" customWidth="1"/>
    <col min="4057" max="4057" width="10.6640625" style="100" bestFit="1" customWidth="1"/>
    <col min="4058" max="4205" width="8.88671875" style="100"/>
    <col min="4206" max="4206" width="5.88671875" style="100" customWidth="1"/>
    <col min="4207" max="4207" width="55.44140625" style="100" bestFit="1" customWidth="1"/>
    <col min="4208" max="4300" width="9.109375" style="100" hidden="1" customWidth="1"/>
    <col min="4301" max="4311" width="10.6640625" style="100" customWidth="1"/>
    <col min="4312" max="4312" width="10.88671875" style="100" customWidth="1"/>
    <col min="4313" max="4313" width="10.6640625" style="100" bestFit="1" customWidth="1"/>
    <col min="4314" max="4461" width="8.88671875" style="100"/>
    <col min="4462" max="4462" width="5.88671875" style="100" customWidth="1"/>
    <col min="4463" max="4463" width="55.44140625" style="100" bestFit="1" customWidth="1"/>
    <col min="4464" max="4556" width="9.109375" style="100" hidden="1" customWidth="1"/>
    <col min="4557" max="4567" width="10.6640625" style="100" customWidth="1"/>
    <col min="4568" max="4568" width="10.88671875" style="100" customWidth="1"/>
    <col min="4569" max="4569" width="10.6640625" style="100" bestFit="1" customWidth="1"/>
    <col min="4570" max="4717" width="8.88671875" style="100"/>
    <col min="4718" max="4718" width="5.88671875" style="100" customWidth="1"/>
    <col min="4719" max="4719" width="55.44140625" style="100" bestFit="1" customWidth="1"/>
    <col min="4720" max="4812" width="9.109375" style="100" hidden="1" customWidth="1"/>
    <col min="4813" max="4823" width="10.6640625" style="100" customWidth="1"/>
    <col min="4824" max="4824" width="10.88671875" style="100" customWidth="1"/>
    <col min="4825" max="4825" width="10.6640625" style="100" bestFit="1" customWidth="1"/>
    <col min="4826" max="4973" width="8.88671875" style="100"/>
    <col min="4974" max="4974" width="5.88671875" style="100" customWidth="1"/>
    <col min="4975" max="4975" width="55.44140625" style="100" bestFit="1" customWidth="1"/>
    <col min="4976" max="5068" width="9.109375" style="100" hidden="1" customWidth="1"/>
    <col min="5069" max="5079" width="10.6640625" style="100" customWidth="1"/>
    <col min="5080" max="5080" width="10.88671875" style="100" customWidth="1"/>
    <col min="5081" max="5081" width="10.6640625" style="100" bestFit="1" customWidth="1"/>
    <col min="5082" max="5229" width="8.88671875" style="100"/>
    <col min="5230" max="5230" width="5.88671875" style="100" customWidth="1"/>
    <col min="5231" max="5231" width="55.44140625" style="100" bestFit="1" customWidth="1"/>
    <col min="5232" max="5324" width="9.109375" style="100" hidden="1" customWidth="1"/>
    <col min="5325" max="5335" width="10.6640625" style="100" customWidth="1"/>
    <col min="5336" max="5336" width="10.88671875" style="100" customWidth="1"/>
    <col min="5337" max="5337" width="10.6640625" style="100" bestFit="1" customWidth="1"/>
    <col min="5338" max="5485" width="8.88671875" style="100"/>
    <col min="5486" max="5486" width="5.88671875" style="100" customWidth="1"/>
    <col min="5487" max="5487" width="55.44140625" style="100" bestFit="1" customWidth="1"/>
    <col min="5488" max="5580" width="9.109375" style="100" hidden="1" customWidth="1"/>
    <col min="5581" max="5591" width="10.6640625" style="100" customWidth="1"/>
    <col min="5592" max="5592" width="10.88671875" style="100" customWidth="1"/>
    <col min="5593" max="5593" width="10.6640625" style="100" bestFit="1" customWidth="1"/>
    <col min="5594" max="5741" width="8.88671875" style="100"/>
    <col min="5742" max="5742" width="5.88671875" style="100" customWidth="1"/>
    <col min="5743" max="5743" width="55.44140625" style="100" bestFit="1" customWidth="1"/>
    <col min="5744" max="5836" width="9.109375" style="100" hidden="1" customWidth="1"/>
    <col min="5837" max="5847" width="10.6640625" style="100" customWidth="1"/>
    <col min="5848" max="5848" width="10.88671875" style="100" customWidth="1"/>
    <col min="5849" max="5849" width="10.6640625" style="100" bestFit="1" customWidth="1"/>
    <col min="5850" max="5997" width="8.88671875" style="100"/>
    <col min="5998" max="5998" width="5.88671875" style="100" customWidth="1"/>
    <col min="5999" max="5999" width="55.44140625" style="100" bestFit="1" customWidth="1"/>
    <col min="6000" max="6092" width="9.109375" style="100" hidden="1" customWidth="1"/>
    <col min="6093" max="6103" width="10.6640625" style="100" customWidth="1"/>
    <col min="6104" max="6104" width="10.88671875" style="100" customWidth="1"/>
    <col min="6105" max="6105" width="10.6640625" style="100" bestFit="1" customWidth="1"/>
    <col min="6106" max="6253" width="8.88671875" style="100"/>
    <col min="6254" max="6254" width="5.88671875" style="100" customWidth="1"/>
    <col min="6255" max="6255" width="55.44140625" style="100" bestFit="1" customWidth="1"/>
    <col min="6256" max="6348" width="9.109375" style="100" hidden="1" customWidth="1"/>
    <col min="6349" max="6359" width="10.6640625" style="100" customWidth="1"/>
    <col min="6360" max="6360" width="10.88671875" style="100" customWidth="1"/>
    <col min="6361" max="6361" width="10.6640625" style="100" bestFit="1" customWidth="1"/>
    <col min="6362" max="6509" width="8.88671875" style="100"/>
    <col min="6510" max="6510" width="5.88671875" style="100" customWidth="1"/>
    <col min="6511" max="6511" width="55.44140625" style="100" bestFit="1" customWidth="1"/>
    <col min="6512" max="6604" width="9.109375" style="100" hidden="1" customWidth="1"/>
    <col min="6605" max="6615" width="10.6640625" style="100" customWidth="1"/>
    <col min="6616" max="6616" width="10.88671875" style="100" customWidth="1"/>
    <col min="6617" max="6617" width="10.6640625" style="100" bestFit="1" customWidth="1"/>
    <col min="6618" max="6765" width="8.88671875" style="100"/>
    <col min="6766" max="6766" width="5.88671875" style="100" customWidth="1"/>
    <col min="6767" max="6767" width="55.44140625" style="100" bestFit="1" customWidth="1"/>
    <col min="6768" max="6860" width="9.109375" style="100" hidden="1" customWidth="1"/>
    <col min="6861" max="6871" width="10.6640625" style="100" customWidth="1"/>
    <col min="6872" max="6872" width="10.88671875" style="100" customWidth="1"/>
    <col min="6873" max="6873" width="10.6640625" style="100" bestFit="1" customWidth="1"/>
    <col min="6874" max="7021" width="8.88671875" style="100"/>
    <col min="7022" max="7022" width="5.88671875" style="100" customWidth="1"/>
    <col min="7023" max="7023" width="55.44140625" style="100" bestFit="1" customWidth="1"/>
    <col min="7024" max="7116" width="9.109375" style="100" hidden="1" customWidth="1"/>
    <col min="7117" max="7127" width="10.6640625" style="100" customWidth="1"/>
    <col min="7128" max="7128" width="10.88671875" style="100" customWidth="1"/>
    <col min="7129" max="7129" width="10.6640625" style="100" bestFit="1" customWidth="1"/>
    <col min="7130" max="7277" width="8.88671875" style="100"/>
    <col min="7278" max="7278" width="5.88671875" style="100" customWidth="1"/>
    <col min="7279" max="7279" width="55.44140625" style="100" bestFit="1" customWidth="1"/>
    <col min="7280" max="7372" width="9.109375" style="100" hidden="1" customWidth="1"/>
    <col min="7373" max="7383" width="10.6640625" style="100" customWidth="1"/>
    <col min="7384" max="7384" width="10.88671875" style="100" customWidth="1"/>
    <col min="7385" max="7385" width="10.6640625" style="100" bestFit="1" customWidth="1"/>
    <col min="7386" max="7533" width="8.88671875" style="100"/>
    <col min="7534" max="7534" width="5.88671875" style="100" customWidth="1"/>
    <col min="7535" max="7535" width="55.44140625" style="100" bestFit="1" customWidth="1"/>
    <col min="7536" max="7628" width="9.109375" style="100" hidden="1" customWidth="1"/>
    <col min="7629" max="7639" width="10.6640625" style="100" customWidth="1"/>
    <col min="7640" max="7640" width="10.88671875" style="100" customWidth="1"/>
    <col min="7641" max="7641" width="10.6640625" style="100" bestFit="1" customWidth="1"/>
    <col min="7642" max="7789" width="8.88671875" style="100"/>
    <col min="7790" max="7790" width="5.88671875" style="100" customWidth="1"/>
    <col min="7791" max="7791" width="55.44140625" style="100" bestFit="1" customWidth="1"/>
    <col min="7792" max="7884" width="9.109375" style="100" hidden="1" customWidth="1"/>
    <col min="7885" max="7895" width="10.6640625" style="100" customWidth="1"/>
    <col min="7896" max="7896" width="10.88671875" style="100" customWidth="1"/>
    <col min="7897" max="7897" width="10.6640625" style="100" bestFit="1" customWidth="1"/>
    <col min="7898" max="8045" width="8.88671875" style="100"/>
    <col min="8046" max="8046" width="5.88671875" style="100" customWidth="1"/>
    <col min="8047" max="8047" width="55.44140625" style="100" bestFit="1" customWidth="1"/>
    <col min="8048" max="8140" width="9.109375" style="100" hidden="1" customWidth="1"/>
    <col min="8141" max="8151" width="10.6640625" style="100" customWidth="1"/>
    <col min="8152" max="8152" width="10.88671875" style="100" customWidth="1"/>
    <col min="8153" max="8153" width="10.6640625" style="100" bestFit="1" customWidth="1"/>
    <col min="8154" max="8301" width="8.88671875" style="100"/>
    <col min="8302" max="8302" width="5.88671875" style="100" customWidth="1"/>
    <col min="8303" max="8303" width="55.44140625" style="100" bestFit="1" customWidth="1"/>
    <col min="8304" max="8396" width="9.109375" style="100" hidden="1" customWidth="1"/>
    <col min="8397" max="8407" width="10.6640625" style="100" customWidth="1"/>
    <col min="8408" max="8408" width="10.88671875" style="100" customWidth="1"/>
    <col min="8409" max="8409" width="10.6640625" style="100" bestFit="1" customWidth="1"/>
    <col min="8410" max="8557" width="8.88671875" style="100"/>
    <col min="8558" max="8558" width="5.88671875" style="100" customWidth="1"/>
    <col min="8559" max="8559" width="55.44140625" style="100" bestFit="1" customWidth="1"/>
    <col min="8560" max="8652" width="9.109375" style="100" hidden="1" customWidth="1"/>
    <col min="8653" max="8663" width="10.6640625" style="100" customWidth="1"/>
    <col min="8664" max="8664" width="10.88671875" style="100" customWidth="1"/>
    <col min="8665" max="8665" width="10.6640625" style="100" bestFit="1" customWidth="1"/>
    <col min="8666" max="8813" width="8.88671875" style="100"/>
    <col min="8814" max="8814" width="5.88671875" style="100" customWidth="1"/>
    <col min="8815" max="8815" width="55.44140625" style="100" bestFit="1" customWidth="1"/>
    <col min="8816" max="8908" width="9.109375" style="100" hidden="1" customWidth="1"/>
    <col min="8909" max="8919" width="10.6640625" style="100" customWidth="1"/>
    <col min="8920" max="8920" width="10.88671875" style="100" customWidth="1"/>
    <col min="8921" max="8921" width="10.6640625" style="100" bestFit="1" customWidth="1"/>
    <col min="8922" max="9069" width="8.88671875" style="100"/>
    <col min="9070" max="9070" width="5.88671875" style="100" customWidth="1"/>
    <col min="9071" max="9071" width="55.44140625" style="100" bestFit="1" customWidth="1"/>
    <col min="9072" max="9164" width="9.109375" style="100" hidden="1" customWidth="1"/>
    <col min="9165" max="9175" width="10.6640625" style="100" customWidth="1"/>
    <col min="9176" max="9176" width="10.88671875" style="100" customWidth="1"/>
    <col min="9177" max="9177" width="10.6640625" style="100" bestFit="1" customWidth="1"/>
    <col min="9178" max="9325" width="8.88671875" style="100"/>
    <col min="9326" max="9326" width="5.88671875" style="100" customWidth="1"/>
    <col min="9327" max="9327" width="55.44140625" style="100" bestFit="1" customWidth="1"/>
    <col min="9328" max="9420" width="9.109375" style="100" hidden="1" customWidth="1"/>
    <col min="9421" max="9431" width="10.6640625" style="100" customWidth="1"/>
    <col min="9432" max="9432" width="10.88671875" style="100" customWidth="1"/>
    <col min="9433" max="9433" width="10.6640625" style="100" bestFit="1" customWidth="1"/>
    <col min="9434" max="9581" width="8.88671875" style="100"/>
    <col min="9582" max="9582" width="5.88671875" style="100" customWidth="1"/>
    <col min="9583" max="9583" width="55.44140625" style="100" bestFit="1" customWidth="1"/>
    <col min="9584" max="9676" width="9.109375" style="100" hidden="1" customWidth="1"/>
    <col min="9677" max="9687" width="10.6640625" style="100" customWidth="1"/>
    <col min="9688" max="9688" width="10.88671875" style="100" customWidth="1"/>
    <col min="9689" max="9689" width="10.6640625" style="100" bestFit="1" customWidth="1"/>
    <col min="9690" max="9837" width="8.88671875" style="100"/>
    <col min="9838" max="9838" width="5.88671875" style="100" customWidth="1"/>
    <col min="9839" max="9839" width="55.44140625" style="100" bestFit="1" customWidth="1"/>
    <col min="9840" max="9932" width="9.109375" style="100" hidden="1" customWidth="1"/>
    <col min="9933" max="9943" width="10.6640625" style="100" customWidth="1"/>
    <col min="9944" max="9944" width="10.88671875" style="100" customWidth="1"/>
    <col min="9945" max="9945" width="10.6640625" style="100" bestFit="1" customWidth="1"/>
    <col min="9946" max="10093" width="8.88671875" style="100"/>
    <col min="10094" max="10094" width="5.88671875" style="100" customWidth="1"/>
    <col min="10095" max="10095" width="55.44140625" style="100" bestFit="1" customWidth="1"/>
    <col min="10096" max="10188" width="9.109375" style="100" hidden="1" customWidth="1"/>
    <col min="10189" max="10199" width="10.6640625" style="100" customWidth="1"/>
    <col min="10200" max="10200" width="10.88671875" style="100" customWidth="1"/>
    <col min="10201" max="10201" width="10.6640625" style="100" bestFit="1" customWidth="1"/>
    <col min="10202" max="10349" width="8.88671875" style="100"/>
    <col min="10350" max="10350" width="5.88671875" style="100" customWidth="1"/>
    <col min="10351" max="10351" width="55.44140625" style="100" bestFit="1" customWidth="1"/>
    <col min="10352" max="10444" width="9.109375" style="100" hidden="1" customWidth="1"/>
    <col min="10445" max="10455" width="10.6640625" style="100" customWidth="1"/>
    <col min="10456" max="10456" width="10.88671875" style="100" customWidth="1"/>
    <col min="10457" max="10457" width="10.6640625" style="100" bestFit="1" customWidth="1"/>
    <col min="10458" max="10605" width="8.88671875" style="100"/>
    <col min="10606" max="10606" width="5.88671875" style="100" customWidth="1"/>
    <col min="10607" max="10607" width="55.44140625" style="100" bestFit="1" customWidth="1"/>
    <col min="10608" max="10700" width="9.109375" style="100" hidden="1" customWidth="1"/>
    <col min="10701" max="10711" width="10.6640625" style="100" customWidth="1"/>
    <col min="10712" max="10712" width="10.88671875" style="100" customWidth="1"/>
    <col min="10713" max="10713" width="10.6640625" style="100" bestFit="1" customWidth="1"/>
    <col min="10714" max="10861" width="8.88671875" style="100"/>
    <col min="10862" max="10862" width="5.88671875" style="100" customWidth="1"/>
    <col min="10863" max="10863" width="55.44140625" style="100" bestFit="1" customWidth="1"/>
    <col min="10864" max="10956" width="9.109375" style="100" hidden="1" customWidth="1"/>
    <col min="10957" max="10967" width="10.6640625" style="100" customWidth="1"/>
    <col min="10968" max="10968" width="10.88671875" style="100" customWidth="1"/>
    <col min="10969" max="10969" width="10.6640625" style="100" bestFit="1" customWidth="1"/>
    <col min="10970" max="11117" width="8.88671875" style="100"/>
    <col min="11118" max="11118" width="5.88671875" style="100" customWidth="1"/>
    <col min="11119" max="11119" width="55.44140625" style="100" bestFit="1" customWidth="1"/>
    <col min="11120" max="11212" width="9.109375" style="100" hidden="1" customWidth="1"/>
    <col min="11213" max="11223" width="10.6640625" style="100" customWidth="1"/>
    <col min="11224" max="11224" width="10.88671875" style="100" customWidth="1"/>
    <col min="11225" max="11225" width="10.6640625" style="100" bestFit="1" customWidth="1"/>
    <col min="11226" max="11373" width="8.88671875" style="100"/>
    <col min="11374" max="11374" width="5.88671875" style="100" customWidth="1"/>
    <col min="11375" max="11375" width="55.44140625" style="100" bestFit="1" customWidth="1"/>
    <col min="11376" max="11468" width="9.109375" style="100" hidden="1" customWidth="1"/>
    <col min="11469" max="11479" width="10.6640625" style="100" customWidth="1"/>
    <col min="11480" max="11480" width="10.88671875" style="100" customWidth="1"/>
    <col min="11481" max="11481" width="10.6640625" style="100" bestFit="1" customWidth="1"/>
    <col min="11482" max="11629" width="8.88671875" style="100"/>
    <col min="11630" max="11630" width="5.88671875" style="100" customWidth="1"/>
    <col min="11631" max="11631" width="55.44140625" style="100" bestFit="1" customWidth="1"/>
    <col min="11632" max="11724" width="9.109375" style="100" hidden="1" customWidth="1"/>
    <col min="11725" max="11735" width="10.6640625" style="100" customWidth="1"/>
    <col min="11736" max="11736" width="10.88671875" style="100" customWidth="1"/>
    <col min="11737" max="11737" width="10.6640625" style="100" bestFit="1" customWidth="1"/>
    <col min="11738" max="11885" width="8.88671875" style="100"/>
    <col min="11886" max="11886" width="5.88671875" style="100" customWidth="1"/>
    <col min="11887" max="11887" width="55.44140625" style="100" bestFit="1" customWidth="1"/>
    <col min="11888" max="11980" width="9.109375" style="100" hidden="1" customWidth="1"/>
    <col min="11981" max="11991" width="10.6640625" style="100" customWidth="1"/>
    <col min="11992" max="11992" width="10.88671875" style="100" customWidth="1"/>
    <col min="11993" max="11993" width="10.6640625" style="100" bestFit="1" customWidth="1"/>
    <col min="11994" max="12141" width="8.88671875" style="100"/>
    <col min="12142" max="12142" width="5.88671875" style="100" customWidth="1"/>
    <col min="12143" max="12143" width="55.44140625" style="100" bestFit="1" customWidth="1"/>
    <col min="12144" max="12236" width="9.109375" style="100" hidden="1" customWidth="1"/>
    <col min="12237" max="12247" width="10.6640625" style="100" customWidth="1"/>
    <col min="12248" max="12248" width="10.88671875" style="100" customWidth="1"/>
    <col min="12249" max="12249" width="10.6640625" style="100" bestFit="1" customWidth="1"/>
    <col min="12250" max="12397" width="8.88671875" style="100"/>
    <col min="12398" max="12398" width="5.88671875" style="100" customWidth="1"/>
    <col min="12399" max="12399" width="55.44140625" style="100" bestFit="1" customWidth="1"/>
    <col min="12400" max="12492" width="9.109375" style="100" hidden="1" customWidth="1"/>
    <col min="12493" max="12503" width="10.6640625" style="100" customWidth="1"/>
    <col min="12504" max="12504" width="10.88671875" style="100" customWidth="1"/>
    <col min="12505" max="12505" width="10.6640625" style="100" bestFit="1" customWidth="1"/>
    <col min="12506" max="12653" width="8.88671875" style="100"/>
    <col min="12654" max="12654" width="5.88671875" style="100" customWidth="1"/>
    <col min="12655" max="12655" width="55.44140625" style="100" bestFit="1" customWidth="1"/>
    <col min="12656" max="12748" width="9.109375" style="100" hidden="1" customWidth="1"/>
    <col min="12749" max="12759" width="10.6640625" style="100" customWidth="1"/>
    <col min="12760" max="12760" width="10.88671875" style="100" customWidth="1"/>
    <col min="12761" max="12761" width="10.6640625" style="100" bestFit="1" customWidth="1"/>
    <col min="12762" max="12909" width="8.88671875" style="100"/>
    <col min="12910" max="12910" width="5.88671875" style="100" customWidth="1"/>
    <col min="12911" max="12911" width="55.44140625" style="100" bestFit="1" customWidth="1"/>
    <col min="12912" max="13004" width="9.109375" style="100" hidden="1" customWidth="1"/>
    <col min="13005" max="13015" width="10.6640625" style="100" customWidth="1"/>
    <col min="13016" max="13016" width="10.88671875" style="100" customWidth="1"/>
    <col min="13017" max="13017" width="10.6640625" style="100" bestFit="1" customWidth="1"/>
    <col min="13018" max="13165" width="8.88671875" style="100"/>
    <col min="13166" max="13166" width="5.88671875" style="100" customWidth="1"/>
    <col min="13167" max="13167" width="55.44140625" style="100" bestFit="1" customWidth="1"/>
    <col min="13168" max="13260" width="9.109375" style="100" hidden="1" customWidth="1"/>
    <col min="13261" max="13271" width="10.6640625" style="100" customWidth="1"/>
    <col min="13272" max="13272" width="10.88671875" style="100" customWidth="1"/>
    <col min="13273" max="13273" width="10.6640625" style="100" bestFit="1" customWidth="1"/>
    <col min="13274" max="13421" width="8.88671875" style="100"/>
    <col min="13422" max="13422" width="5.88671875" style="100" customWidth="1"/>
    <col min="13423" max="13423" width="55.44140625" style="100" bestFit="1" customWidth="1"/>
    <col min="13424" max="13516" width="9.109375" style="100" hidden="1" customWidth="1"/>
    <col min="13517" max="13527" width="10.6640625" style="100" customWidth="1"/>
    <col min="13528" max="13528" width="10.88671875" style="100" customWidth="1"/>
    <col min="13529" max="13529" width="10.6640625" style="100" bestFit="1" customWidth="1"/>
    <col min="13530" max="13677" width="8.88671875" style="100"/>
    <col min="13678" max="13678" width="5.88671875" style="100" customWidth="1"/>
    <col min="13679" max="13679" width="55.44140625" style="100" bestFit="1" customWidth="1"/>
    <col min="13680" max="13772" width="9.109375" style="100" hidden="1" customWidth="1"/>
    <col min="13773" max="13783" width="10.6640625" style="100" customWidth="1"/>
    <col min="13784" max="13784" width="10.88671875" style="100" customWidth="1"/>
    <col min="13785" max="13785" width="10.6640625" style="100" bestFit="1" customWidth="1"/>
    <col min="13786" max="13933" width="8.88671875" style="100"/>
    <col min="13934" max="13934" width="5.88671875" style="100" customWidth="1"/>
    <col min="13935" max="13935" width="55.44140625" style="100" bestFit="1" customWidth="1"/>
    <col min="13936" max="14028" width="9.109375" style="100" hidden="1" customWidth="1"/>
    <col min="14029" max="14039" width="10.6640625" style="100" customWidth="1"/>
    <col min="14040" max="14040" width="10.88671875" style="100" customWidth="1"/>
    <col min="14041" max="14041" width="10.6640625" style="100" bestFit="1" customWidth="1"/>
    <col min="14042" max="14189" width="8.88671875" style="100"/>
    <col min="14190" max="14190" width="5.88671875" style="100" customWidth="1"/>
    <col min="14191" max="14191" width="55.44140625" style="100" bestFit="1" customWidth="1"/>
    <col min="14192" max="14284" width="9.109375" style="100" hidden="1" customWidth="1"/>
    <col min="14285" max="14295" width="10.6640625" style="100" customWidth="1"/>
    <col min="14296" max="14296" width="10.88671875" style="100" customWidth="1"/>
    <col min="14297" max="14297" width="10.6640625" style="100" bestFit="1" customWidth="1"/>
    <col min="14298" max="14445" width="8.88671875" style="100"/>
    <col min="14446" max="14446" width="5.88671875" style="100" customWidth="1"/>
    <col min="14447" max="14447" width="55.44140625" style="100" bestFit="1" customWidth="1"/>
    <col min="14448" max="14540" width="9.109375" style="100" hidden="1" customWidth="1"/>
    <col min="14541" max="14551" width="10.6640625" style="100" customWidth="1"/>
    <col min="14552" max="14552" width="10.88671875" style="100" customWidth="1"/>
    <col min="14553" max="14553" width="10.6640625" style="100" bestFit="1" customWidth="1"/>
    <col min="14554" max="14701" width="8.88671875" style="100"/>
    <col min="14702" max="14702" width="5.88671875" style="100" customWidth="1"/>
    <col min="14703" max="14703" width="55.44140625" style="100" bestFit="1" customWidth="1"/>
    <col min="14704" max="14796" width="9.109375" style="100" hidden="1" customWidth="1"/>
    <col min="14797" max="14807" width="10.6640625" style="100" customWidth="1"/>
    <col min="14808" max="14808" width="10.88671875" style="100" customWidth="1"/>
    <col min="14809" max="14809" width="10.6640625" style="100" bestFit="1" customWidth="1"/>
    <col min="14810" max="14957" width="8.88671875" style="100"/>
    <col min="14958" max="14958" width="5.88671875" style="100" customWidth="1"/>
    <col min="14959" max="14959" width="55.44140625" style="100" bestFit="1" customWidth="1"/>
    <col min="14960" max="15052" width="9.109375" style="100" hidden="1" customWidth="1"/>
    <col min="15053" max="15063" width="10.6640625" style="100" customWidth="1"/>
    <col min="15064" max="15064" width="10.88671875" style="100" customWidth="1"/>
    <col min="15065" max="15065" width="10.6640625" style="100" bestFit="1" customWidth="1"/>
    <col min="15066" max="15213" width="8.88671875" style="100"/>
    <col min="15214" max="15214" width="5.88671875" style="100" customWidth="1"/>
    <col min="15215" max="15215" width="55.44140625" style="100" bestFit="1" customWidth="1"/>
    <col min="15216" max="15308" width="9.109375" style="100" hidden="1" customWidth="1"/>
    <col min="15309" max="15319" width="10.6640625" style="100" customWidth="1"/>
    <col min="15320" max="15320" width="10.88671875" style="100" customWidth="1"/>
    <col min="15321" max="15321" width="10.6640625" style="100" bestFit="1" customWidth="1"/>
    <col min="15322" max="15469" width="8.88671875" style="100"/>
    <col min="15470" max="15470" width="5.88671875" style="100" customWidth="1"/>
    <col min="15471" max="15471" width="55.44140625" style="100" bestFit="1" customWidth="1"/>
    <col min="15472" max="15564" width="9.109375" style="100" hidden="1" customWidth="1"/>
    <col min="15565" max="15575" width="10.6640625" style="100" customWidth="1"/>
    <col min="15576" max="15576" width="10.88671875" style="100" customWidth="1"/>
    <col min="15577" max="15577" width="10.6640625" style="100" bestFit="1" customWidth="1"/>
    <col min="15578" max="15725" width="8.88671875" style="100"/>
    <col min="15726" max="15726" width="5.88671875" style="100" customWidth="1"/>
    <col min="15727" max="15727" width="55.44140625" style="100" bestFit="1" customWidth="1"/>
    <col min="15728" max="15820" width="9.109375" style="100" hidden="1" customWidth="1"/>
    <col min="15821" max="15831" width="10.6640625" style="100" customWidth="1"/>
    <col min="15832" max="15832" width="10.88671875" style="100" customWidth="1"/>
    <col min="15833" max="15833" width="10.6640625" style="100" bestFit="1" customWidth="1"/>
    <col min="15834" max="15981" width="8.88671875" style="100"/>
    <col min="15982" max="15982" width="5.88671875" style="100" customWidth="1"/>
    <col min="15983" max="15983" width="55.44140625" style="100" bestFit="1" customWidth="1"/>
    <col min="15984" max="16076" width="9.109375" style="100" hidden="1" customWidth="1"/>
    <col min="16077" max="16087" width="10.6640625" style="100" customWidth="1"/>
    <col min="16088" max="16088" width="10.88671875" style="100" customWidth="1"/>
    <col min="16089" max="16089" width="10.6640625" style="100" bestFit="1" customWidth="1"/>
    <col min="16090" max="16384" width="8.88671875" style="100"/>
  </cols>
  <sheetData>
    <row r="1" spans="1:10" ht="19.5" customHeight="1">
      <c r="A1" s="179" t="s">
        <v>206</v>
      </c>
      <c r="B1" s="137"/>
    </row>
    <row r="2" spans="1:10" hidden="1">
      <c r="A2" s="101"/>
      <c r="B2" s="102"/>
    </row>
    <row r="3" spans="1:10" ht="19.8" thickBot="1">
      <c r="A3" s="121"/>
      <c r="B3" s="120"/>
      <c r="C3" s="103"/>
      <c r="D3" s="103"/>
      <c r="F3" s="103"/>
      <c r="H3" s="103"/>
      <c r="I3" s="103" t="s">
        <v>70</v>
      </c>
    </row>
    <row r="4" spans="1:10" ht="24" customHeight="1" thickTop="1" thickBot="1">
      <c r="A4" s="104" t="s">
        <v>71</v>
      </c>
      <c r="B4" s="104" t="s">
        <v>72</v>
      </c>
      <c r="C4" s="106" t="s">
        <v>207</v>
      </c>
      <c r="D4" s="106" t="s">
        <v>208</v>
      </c>
      <c r="E4" s="106" t="s">
        <v>209</v>
      </c>
      <c r="F4" s="106" t="s">
        <v>210</v>
      </c>
      <c r="G4" s="106" t="s">
        <v>211</v>
      </c>
      <c r="H4" s="106" t="s">
        <v>212</v>
      </c>
      <c r="I4" s="106" t="s">
        <v>213</v>
      </c>
    </row>
    <row r="5" spans="1:10" ht="18" customHeight="1" thickTop="1">
      <c r="A5" s="107"/>
      <c r="B5" s="107"/>
      <c r="C5" s="108"/>
      <c r="D5" s="108"/>
      <c r="E5" s="108"/>
      <c r="F5" s="108"/>
      <c r="G5" s="108"/>
      <c r="H5" s="108"/>
      <c r="I5" s="108"/>
    </row>
    <row r="6" spans="1:10" ht="18" customHeight="1">
      <c r="A6" s="109" t="s">
        <v>98</v>
      </c>
      <c r="B6" s="109" t="s">
        <v>99</v>
      </c>
      <c r="C6" s="110">
        <v>967424.19235382602</v>
      </c>
      <c r="D6" s="110">
        <v>975131.79020969151</v>
      </c>
      <c r="E6" s="110">
        <v>928554.66887638927</v>
      </c>
      <c r="F6" s="110">
        <v>954834.20029098226</v>
      </c>
      <c r="G6" s="110">
        <v>1025648.2856705552</v>
      </c>
      <c r="H6" s="110">
        <v>990631.81979470793</v>
      </c>
      <c r="I6" s="110">
        <v>962334.65168829518</v>
      </c>
    </row>
    <row r="7" spans="1:10" ht="18" customHeight="1">
      <c r="A7" s="111" t="s">
        <v>100</v>
      </c>
      <c r="B7" s="112" t="s">
        <v>101</v>
      </c>
      <c r="C7" s="113">
        <v>320.04673224160064</v>
      </c>
      <c r="D7" s="113">
        <v>256.58591989345223</v>
      </c>
      <c r="E7" s="113">
        <v>260.33535018781299</v>
      </c>
      <c r="F7" s="113">
        <v>329.97368280983653</v>
      </c>
      <c r="G7" s="113">
        <v>341.04817667960873</v>
      </c>
      <c r="H7" s="113">
        <v>248.65391142731156</v>
      </c>
      <c r="I7" s="113">
        <v>216.56319026295637</v>
      </c>
    </row>
    <row r="8" spans="1:10" ht="18" customHeight="1">
      <c r="A8" s="111" t="s">
        <v>102</v>
      </c>
      <c r="B8" s="112" t="s">
        <v>214</v>
      </c>
      <c r="C8" s="113">
        <v>686818.18194989569</v>
      </c>
      <c r="D8" s="113">
        <v>729422.87498676335</v>
      </c>
      <c r="E8" s="113">
        <v>645202.04477711243</v>
      </c>
      <c r="F8" s="113">
        <v>697561.68586188823</v>
      </c>
      <c r="G8" s="113">
        <v>718244.21999847575</v>
      </c>
      <c r="H8" s="113">
        <v>714922.05159048375</v>
      </c>
      <c r="I8" s="113">
        <v>695164.20953733649</v>
      </c>
    </row>
    <row r="9" spans="1:10" ht="18" customHeight="1">
      <c r="A9" s="111" t="s">
        <v>104</v>
      </c>
      <c r="B9" s="112" t="s">
        <v>215</v>
      </c>
      <c r="C9" s="113">
        <v>280285.96367168863</v>
      </c>
      <c r="D9" s="113">
        <v>245452.3293030347</v>
      </c>
      <c r="E9" s="113">
        <v>283092.28874908906</v>
      </c>
      <c r="F9" s="113">
        <v>256942.54074628421</v>
      </c>
      <c r="G9" s="113">
        <v>307063.01749539986</v>
      </c>
      <c r="H9" s="113">
        <v>275461.11429279688</v>
      </c>
      <c r="I9" s="113">
        <v>266953.8789606957</v>
      </c>
      <c r="J9" s="100" t="s">
        <v>205</v>
      </c>
    </row>
    <row r="10" spans="1:10" ht="18" customHeight="1">
      <c r="A10" s="111"/>
      <c r="B10" s="111"/>
      <c r="C10" s="114"/>
      <c r="D10" s="114"/>
      <c r="E10" s="114"/>
      <c r="F10" s="114"/>
      <c r="G10" s="114"/>
      <c r="H10" s="114"/>
      <c r="I10" s="114"/>
    </row>
    <row r="11" spans="1:10" ht="18" customHeight="1">
      <c r="A11" s="109" t="s">
        <v>106</v>
      </c>
      <c r="B11" s="109" t="s">
        <v>107</v>
      </c>
      <c r="C11" s="110">
        <v>965241.03341566015</v>
      </c>
      <c r="D11" s="110">
        <v>956437.60543125262</v>
      </c>
      <c r="E11" s="110">
        <v>1006880.9886368099</v>
      </c>
      <c r="F11" s="110">
        <v>1027712.550253778</v>
      </c>
      <c r="G11" s="110">
        <v>1093628.2567462919</v>
      </c>
      <c r="H11" s="110">
        <v>1061045.4633993397</v>
      </c>
      <c r="I11" s="110">
        <v>1059829.4400027979</v>
      </c>
    </row>
    <row r="12" spans="1:10" ht="18" customHeight="1">
      <c r="A12" s="111"/>
      <c r="B12" s="111"/>
      <c r="C12" s="114"/>
      <c r="D12" s="114"/>
      <c r="E12" s="114"/>
      <c r="F12" s="114"/>
      <c r="G12" s="114"/>
      <c r="H12" s="114"/>
      <c r="I12" s="114"/>
    </row>
    <row r="13" spans="1:10" ht="18" customHeight="1">
      <c r="A13" s="109" t="s">
        <v>108</v>
      </c>
      <c r="B13" s="109" t="s">
        <v>109</v>
      </c>
      <c r="C13" s="110">
        <v>3664827.9834346734</v>
      </c>
      <c r="D13" s="110">
        <v>3892968.4284330467</v>
      </c>
      <c r="E13" s="110">
        <v>3296022.7393617174</v>
      </c>
      <c r="F13" s="110">
        <v>3328726.0299869268</v>
      </c>
      <c r="G13" s="110">
        <v>3192047.525642877</v>
      </c>
      <c r="H13" s="110">
        <v>3454153.9835504321</v>
      </c>
      <c r="I13" s="110">
        <v>3324439.4270937159</v>
      </c>
    </row>
    <row r="14" spans="1:10" ht="18" customHeight="1">
      <c r="A14" s="111"/>
      <c r="B14" s="111"/>
      <c r="C14" s="114"/>
      <c r="D14" s="114"/>
      <c r="E14" s="114"/>
      <c r="F14" s="114"/>
      <c r="G14" s="114"/>
      <c r="H14" s="114"/>
      <c r="I14" s="114"/>
    </row>
    <row r="15" spans="1:10" ht="18" customHeight="1">
      <c r="A15" s="109" t="s">
        <v>110</v>
      </c>
      <c r="B15" s="109" t="s">
        <v>111</v>
      </c>
      <c r="C15" s="110">
        <v>23513598.46530325</v>
      </c>
      <c r="D15" s="110">
        <v>23733184.839188837</v>
      </c>
      <c r="E15" s="110">
        <v>23387090.593368441</v>
      </c>
      <c r="F15" s="110">
        <v>23686704.439111248</v>
      </c>
      <c r="G15" s="110">
        <v>26801417.856641307</v>
      </c>
      <c r="H15" s="110">
        <v>26717341.541572526</v>
      </c>
      <c r="I15" s="110">
        <v>26622434.570314799</v>
      </c>
    </row>
    <row r="16" spans="1:10" ht="18" customHeight="1">
      <c r="A16" s="111"/>
      <c r="B16" s="112"/>
      <c r="C16" s="114"/>
      <c r="D16" s="114"/>
      <c r="E16" s="114"/>
      <c r="F16" s="114"/>
      <c r="G16" s="114"/>
      <c r="H16" s="114"/>
      <c r="I16" s="114"/>
    </row>
    <row r="17" spans="1:9" ht="18" customHeight="1">
      <c r="A17" s="109" t="s">
        <v>112</v>
      </c>
      <c r="B17" s="109" t="s">
        <v>113</v>
      </c>
      <c r="C17" s="110">
        <v>8222.9563606160373</v>
      </c>
      <c r="D17" s="110">
        <v>7191.6278663056382</v>
      </c>
      <c r="E17" s="110">
        <v>7493.5401943379475</v>
      </c>
      <c r="F17" s="110">
        <v>7353.8033459667313</v>
      </c>
      <c r="G17" s="110">
        <v>8980.5207100402313</v>
      </c>
      <c r="H17" s="110">
        <v>8459.7136568936676</v>
      </c>
      <c r="I17" s="110">
        <v>9153.0024050860284</v>
      </c>
    </row>
    <row r="18" spans="1:9" ht="18" customHeight="1">
      <c r="A18" s="111"/>
      <c r="B18" s="111"/>
      <c r="C18" s="114"/>
      <c r="D18" s="114"/>
      <c r="E18" s="114"/>
      <c r="F18" s="114"/>
      <c r="G18" s="114"/>
      <c r="H18" s="114"/>
      <c r="I18" s="114"/>
    </row>
    <row r="19" spans="1:9" ht="18" customHeight="1">
      <c r="A19" s="109" t="s">
        <v>114</v>
      </c>
      <c r="B19" s="109" t="s">
        <v>115</v>
      </c>
      <c r="C19" s="110">
        <v>127735.69002449176</v>
      </c>
      <c r="D19" s="110">
        <v>103905.00612996607</v>
      </c>
      <c r="E19" s="110">
        <v>101310.92179728299</v>
      </c>
      <c r="F19" s="110">
        <v>96961.61892782693</v>
      </c>
      <c r="G19" s="110">
        <v>98660.90628230256</v>
      </c>
      <c r="H19" s="110">
        <v>122971.87712799058</v>
      </c>
      <c r="I19" s="110">
        <v>114128.62258308043</v>
      </c>
    </row>
    <row r="20" spans="1:9" ht="18" customHeight="1">
      <c r="A20" s="111"/>
      <c r="B20" s="111"/>
      <c r="C20" s="114"/>
      <c r="D20" s="114"/>
      <c r="E20" s="114"/>
      <c r="F20" s="114"/>
      <c r="G20" s="114"/>
      <c r="H20" s="114"/>
      <c r="I20" s="114"/>
    </row>
    <row r="21" spans="1:9" ht="18" customHeight="1">
      <c r="A21" s="109" t="s">
        <v>116</v>
      </c>
      <c r="B21" s="109" t="s">
        <v>117</v>
      </c>
      <c r="C21" s="110">
        <v>2142157.672377706</v>
      </c>
      <c r="D21" s="110">
        <v>2190640.4130465956</v>
      </c>
      <c r="E21" s="110">
        <v>2133104.304427261</v>
      </c>
      <c r="F21" s="110">
        <v>2021870.1319576283</v>
      </c>
      <c r="G21" s="110">
        <v>2250876.3723846441</v>
      </c>
      <c r="H21" s="110">
        <v>1921801.3830354505</v>
      </c>
      <c r="I21" s="110">
        <v>1854718.8797835703</v>
      </c>
    </row>
    <row r="22" spans="1:9" ht="18" customHeight="1">
      <c r="A22" s="111"/>
      <c r="B22" s="111"/>
      <c r="C22" s="114"/>
      <c r="D22" s="114"/>
      <c r="E22" s="114"/>
      <c r="F22" s="114"/>
      <c r="G22" s="114"/>
      <c r="H22" s="114"/>
      <c r="I22" s="114"/>
    </row>
    <row r="23" spans="1:9" ht="18" customHeight="1">
      <c r="A23" s="109" t="s">
        <v>118</v>
      </c>
      <c r="B23" s="109" t="s">
        <v>119</v>
      </c>
      <c r="C23" s="110">
        <v>531506.07352564926</v>
      </c>
      <c r="D23" s="110">
        <v>530554.30929920403</v>
      </c>
      <c r="E23" s="110">
        <v>513881.69937198155</v>
      </c>
      <c r="F23" s="110">
        <v>526868.78330989077</v>
      </c>
      <c r="G23" s="110">
        <v>555455.41776589188</v>
      </c>
      <c r="H23" s="110">
        <v>603382.16599059151</v>
      </c>
      <c r="I23" s="110">
        <v>592135.98452592548</v>
      </c>
    </row>
    <row r="24" spans="1:9" ht="18" customHeight="1">
      <c r="A24" s="111"/>
      <c r="B24" s="111"/>
      <c r="C24" s="113"/>
      <c r="D24" s="113"/>
      <c r="E24" s="113"/>
      <c r="F24" s="113"/>
      <c r="G24" s="113"/>
      <c r="H24" s="113"/>
      <c r="I24" s="113"/>
    </row>
    <row r="25" spans="1:9" ht="18" customHeight="1">
      <c r="A25" s="109"/>
      <c r="B25" s="109" t="s">
        <v>50</v>
      </c>
      <c r="C25" s="110">
        <v>31920714.066795871</v>
      </c>
      <c r="D25" s="110">
        <v>32390014.019604899</v>
      </c>
      <c r="E25" s="110">
        <v>31374339.456034221</v>
      </c>
      <c r="F25" s="110">
        <v>31651031.557184249</v>
      </c>
      <c r="G25" s="110">
        <v>35026715.141843908</v>
      </c>
      <c r="H25" s="110">
        <v>34879787.948127933</v>
      </c>
      <c r="I25" s="110">
        <v>34539174.578397267</v>
      </c>
    </row>
    <row r="26" spans="1:9" ht="17.399999999999999" thickBot="1">
      <c r="A26" s="117"/>
      <c r="B26" s="117"/>
      <c r="C26" s="118"/>
      <c r="D26" s="118"/>
      <c r="E26" s="118"/>
      <c r="F26" s="118"/>
      <c r="G26" s="118"/>
      <c r="H26" s="118"/>
      <c r="I26" s="118"/>
    </row>
    <row r="27" spans="1:9" ht="19.8" hidden="1" thickTop="1">
      <c r="A27" s="119"/>
      <c r="B27" s="119"/>
      <c r="C27" s="120"/>
      <c r="D27" s="120"/>
      <c r="E27" s="120"/>
      <c r="F27" s="120"/>
      <c r="G27" s="120"/>
      <c r="H27" s="120"/>
      <c r="I27" s="120"/>
    </row>
    <row r="28" spans="1:9" ht="17.399999999999999" thickTop="1">
      <c r="A28" s="121"/>
      <c r="B28" s="121"/>
      <c r="C28" s="180"/>
      <c r="D28" s="180"/>
      <c r="E28" s="180"/>
      <c r="F28" s="180"/>
      <c r="G28" s="180"/>
      <c r="H28" s="180"/>
      <c r="I28" s="180"/>
    </row>
    <row r="29" spans="1:9" ht="17.399999999999999" thickBot="1">
      <c r="A29" s="122"/>
      <c r="B29" s="122"/>
      <c r="C29" s="103"/>
      <c r="D29" s="103"/>
      <c r="F29" s="103"/>
      <c r="H29" s="103"/>
      <c r="I29" s="103" t="s">
        <v>70</v>
      </c>
    </row>
    <row r="30" spans="1:9" ht="24" customHeight="1" thickTop="1" thickBot="1">
      <c r="A30" s="104" t="s">
        <v>71</v>
      </c>
      <c r="B30" s="104" t="s">
        <v>120</v>
      </c>
      <c r="C30" s="106" t="s">
        <v>207</v>
      </c>
      <c r="D30" s="106" t="s">
        <v>208</v>
      </c>
      <c r="E30" s="106" t="s">
        <v>209</v>
      </c>
      <c r="F30" s="106" t="s">
        <v>210</v>
      </c>
      <c r="G30" s="106" t="s">
        <v>211</v>
      </c>
      <c r="H30" s="106" t="s">
        <v>212</v>
      </c>
      <c r="I30" s="106" t="s">
        <v>213</v>
      </c>
    </row>
    <row r="31" spans="1:9" ht="18" customHeight="1" thickTop="1">
      <c r="A31" s="111"/>
      <c r="B31" s="124"/>
      <c r="C31" s="113"/>
      <c r="D31" s="113"/>
      <c r="E31" s="113"/>
      <c r="F31" s="113"/>
      <c r="G31" s="113"/>
      <c r="H31" s="113"/>
      <c r="I31" s="113"/>
    </row>
    <row r="32" spans="1:9" ht="18" customHeight="1">
      <c r="A32" s="109" t="s">
        <v>125</v>
      </c>
      <c r="B32" s="109" t="s">
        <v>107</v>
      </c>
      <c r="C32" s="110">
        <v>574669.7973981431</v>
      </c>
      <c r="D32" s="110">
        <v>611949.97822943074</v>
      </c>
      <c r="E32" s="110">
        <v>625672.91645664675</v>
      </c>
      <c r="F32" s="110">
        <v>612183.217013499</v>
      </c>
      <c r="G32" s="110">
        <v>725651.23773004033</v>
      </c>
      <c r="H32" s="110">
        <v>776323.31593302113</v>
      </c>
      <c r="I32" s="110">
        <v>632491.98577169003</v>
      </c>
    </row>
    <row r="33" spans="1:81" ht="18" customHeight="1">
      <c r="A33" s="111"/>
      <c r="B33" s="111"/>
      <c r="C33" s="125"/>
      <c r="D33" s="125"/>
      <c r="E33" s="125"/>
      <c r="F33" s="125"/>
      <c r="G33" s="125"/>
      <c r="H33" s="125"/>
      <c r="I33" s="125"/>
    </row>
    <row r="34" spans="1:81" ht="18" customHeight="1">
      <c r="A34" s="109" t="s">
        <v>131</v>
      </c>
      <c r="B34" s="109" t="s">
        <v>109</v>
      </c>
      <c r="C34" s="110">
        <v>7158599.2270623045</v>
      </c>
      <c r="D34" s="110">
        <v>7355599.3332936922</v>
      </c>
      <c r="E34" s="110">
        <v>6976452.8483284134</v>
      </c>
      <c r="F34" s="110">
        <v>6982728.7447457174</v>
      </c>
      <c r="G34" s="110">
        <v>6460489.2719550887</v>
      </c>
      <c r="H34" s="110">
        <v>6094120.0903848046</v>
      </c>
      <c r="I34" s="110">
        <v>6108111.4575670976</v>
      </c>
    </row>
    <row r="35" spans="1:81" ht="18" customHeight="1">
      <c r="A35" s="111"/>
      <c r="B35" s="126"/>
      <c r="C35" s="125"/>
      <c r="D35" s="125"/>
      <c r="E35" s="125"/>
      <c r="F35" s="125"/>
      <c r="G35" s="125"/>
      <c r="H35" s="125"/>
      <c r="I35" s="125"/>
    </row>
    <row r="36" spans="1:81" ht="18" customHeight="1">
      <c r="A36" s="109" t="s">
        <v>132</v>
      </c>
      <c r="B36" s="109" t="s">
        <v>113</v>
      </c>
      <c r="C36" s="110">
        <v>208378.45153777368</v>
      </c>
      <c r="D36" s="110">
        <v>212986.26456843538</v>
      </c>
      <c r="E36" s="110">
        <v>215193.12154071569</v>
      </c>
      <c r="F36" s="110">
        <v>221329.16288734652</v>
      </c>
      <c r="G36" s="110">
        <v>234923.85052174947</v>
      </c>
      <c r="H36" s="110">
        <v>239982.032401031</v>
      </c>
      <c r="I36" s="110">
        <v>248971.09779429637</v>
      </c>
    </row>
    <row r="37" spans="1:81" ht="18" customHeight="1">
      <c r="A37" s="111"/>
      <c r="B37" s="111"/>
      <c r="C37" s="125"/>
      <c r="D37" s="125"/>
      <c r="E37" s="125"/>
      <c r="F37" s="125"/>
      <c r="G37" s="125"/>
      <c r="H37" s="125"/>
      <c r="I37" s="125"/>
    </row>
    <row r="38" spans="1:81" ht="18" customHeight="1">
      <c r="A38" s="109" t="s">
        <v>133</v>
      </c>
      <c r="B38" s="109" t="s">
        <v>135</v>
      </c>
      <c r="C38" s="110">
        <v>38579.366518965391</v>
      </c>
      <c r="D38" s="110">
        <v>45694.465642131043</v>
      </c>
      <c r="E38" s="110">
        <v>33505.334355661136</v>
      </c>
      <c r="F38" s="110">
        <v>48771.756180630066</v>
      </c>
      <c r="G38" s="110">
        <v>33870.364747311869</v>
      </c>
      <c r="H38" s="110">
        <v>73753.825318460789</v>
      </c>
      <c r="I38" s="110">
        <v>49530.414320192584</v>
      </c>
    </row>
    <row r="39" spans="1:81" ht="18" customHeight="1">
      <c r="A39" s="111"/>
      <c r="B39" s="111"/>
      <c r="C39" s="125"/>
      <c r="D39" s="125"/>
      <c r="E39" s="125"/>
      <c r="F39" s="125"/>
      <c r="G39" s="125"/>
      <c r="H39" s="125"/>
      <c r="I39" s="125"/>
    </row>
    <row r="40" spans="1:81" ht="18" customHeight="1">
      <c r="A40" s="109" t="s">
        <v>134</v>
      </c>
      <c r="B40" s="109" t="s">
        <v>137</v>
      </c>
      <c r="C40" s="110">
        <v>2718045.3016896807</v>
      </c>
      <c r="D40" s="110">
        <v>2445499.5283680423</v>
      </c>
      <c r="E40" s="110">
        <v>2367606.3257648959</v>
      </c>
      <c r="F40" s="110">
        <v>2489628.7895041844</v>
      </c>
      <c r="G40" s="110">
        <v>2696330.1363847265</v>
      </c>
      <c r="H40" s="110">
        <v>2570399.6683264249</v>
      </c>
      <c r="I40" s="110">
        <v>2680040.3502286174</v>
      </c>
    </row>
    <row r="41" spans="1:81" ht="18" customHeight="1">
      <c r="A41" s="111"/>
      <c r="B41" s="111"/>
      <c r="C41" s="125"/>
      <c r="D41" s="125"/>
      <c r="E41" s="125"/>
      <c r="F41" s="125"/>
      <c r="G41" s="125"/>
      <c r="H41" s="125"/>
      <c r="I41" s="125"/>
    </row>
    <row r="42" spans="1:81" ht="18" customHeight="1">
      <c r="A42" s="109" t="s">
        <v>136</v>
      </c>
      <c r="B42" s="109" t="s">
        <v>111</v>
      </c>
      <c r="C42" s="110">
        <v>21222441.922589008</v>
      </c>
      <c r="D42" s="110">
        <v>21718284.449503165</v>
      </c>
      <c r="E42" s="110">
        <v>21155908.909587886</v>
      </c>
      <c r="F42" s="110">
        <v>21296389.886852875</v>
      </c>
      <c r="G42" s="110">
        <v>24875450.280504994</v>
      </c>
      <c r="H42" s="110">
        <v>25125209.015764192</v>
      </c>
      <c r="I42" s="110">
        <v>24820029.272715375</v>
      </c>
    </row>
    <row r="43" spans="1:81" ht="16.8">
      <c r="A43" s="111"/>
      <c r="B43" s="111"/>
      <c r="C43" s="113"/>
      <c r="D43" s="113"/>
      <c r="E43" s="113"/>
      <c r="F43" s="113"/>
      <c r="G43" s="113"/>
      <c r="H43" s="113"/>
      <c r="I43" s="113"/>
    </row>
    <row r="44" spans="1:81" ht="16.8">
      <c r="A44" s="109"/>
      <c r="B44" s="109" t="s">
        <v>62</v>
      </c>
      <c r="C44" s="110">
        <v>31920714.066795874</v>
      </c>
      <c r="D44" s="110">
        <v>32390014.019604895</v>
      </c>
      <c r="E44" s="110">
        <v>31374339.456034221</v>
      </c>
      <c r="F44" s="110">
        <v>31651031.557184253</v>
      </c>
      <c r="G44" s="110">
        <v>35026715.141843915</v>
      </c>
      <c r="H44" s="110">
        <v>34879787.948127933</v>
      </c>
      <c r="I44" s="110">
        <v>34539174.578397267</v>
      </c>
    </row>
    <row r="45" spans="1:81" ht="17.399999999999999" thickBot="1">
      <c r="A45" s="127"/>
      <c r="B45" s="127"/>
      <c r="C45" s="128"/>
      <c r="D45" s="128"/>
      <c r="E45" s="128"/>
      <c r="F45" s="128"/>
      <c r="G45" s="128"/>
      <c r="H45" s="128"/>
      <c r="I45" s="128"/>
    </row>
    <row r="46" spans="1:81" s="181" customFormat="1" ht="15" customHeight="1" thickTop="1">
      <c r="A46" s="167" t="s">
        <v>139</v>
      </c>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row>
    <row r="47" spans="1:81" s="181" customFormat="1" ht="15" customHeight="1">
      <c r="A47" s="167" t="s">
        <v>216</v>
      </c>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row>
    <row r="48" spans="1:81" s="181" customFormat="1" ht="15" customHeight="1">
      <c r="A48" s="167" t="s">
        <v>217</v>
      </c>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row>
    <row r="49" spans="1:81" s="181" customFormat="1" ht="15" customHeight="1">
      <c r="A49" s="3072" t="s">
        <v>218</v>
      </c>
      <c r="B49" s="3072"/>
      <c r="C49" s="3072"/>
      <c r="D49" s="307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row>
    <row r="50" spans="1:81" s="181" customFormat="1" ht="15" customHeight="1">
      <c r="A50" s="167" t="s">
        <v>219</v>
      </c>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row>
    <row r="51" spans="1:81" s="181" customFormat="1" ht="15" customHeight="1">
      <c r="A51" s="183" t="s">
        <v>220</v>
      </c>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row>
    <row r="52" spans="1:81" s="181" customFormat="1" ht="15" customHeight="1">
      <c r="A52" s="183" t="s">
        <v>221</v>
      </c>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row>
    <row r="53" spans="1:81" s="181" customFormat="1" ht="15" customHeight="1">
      <c r="A53" s="167" t="s">
        <v>222</v>
      </c>
    </row>
  </sheetData>
  <mergeCells count="1">
    <mergeCell ref="A49:D49"/>
  </mergeCells>
  <pageMargins left="0.75" right="0.7" top="0.75" bottom="0.75" header="0.3" footer="0.3"/>
  <pageSetup paperSize="9" scale="53"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WTH49"/>
  <sheetViews>
    <sheetView showGridLines="0" zoomScaleNormal="100" zoomScaleSheetLayoutView="100" workbookViewId="0">
      <pane xSplit="2" ySplit="5" topLeftCell="D6" activePane="bottomRight" state="frozen"/>
      <selection activeCell="P6" sqref="P6"/>
      <selection pane="topRight" activeCell="P6" sqref="P6"/>
      <selection pane="bottomLeft" activeCell="P6" sqref="P6"/>
      <selection pane="bottomRight" activeCell="P6" sqref="P6"/>
    </sheetView>
  </sheetViews>
  <sheetFormatPr defaultRowHeight="19.2"/>
  <cols>
    <col min="1" max="1" width="7.109375" style="100" customWidth="1"/>
    <col min="2" max="2" width="60.6640625" style="135" bestFit="1" customWidth="1"/>
    <col min="3" max="9" width="15.109375" style="100" customWidth="1"/>
    <col min="10" max="109" width="8.88671875" style="100"/>
    <col min="110" max="110" width="5.88671875" style="100" customWidth="1"/>
    <col min="111" max="111" width="55.44140625" style="100" bestFit="1" customWidth="1"/>
    <col min="112" max="204" width="9.109375" style="100" hidden="1" customWidth="1"/>
    <col min="205" max="215" width="10.6640625" style="100" customWidth="1"/>
    <col min="216" max="216" width="10.88671875" style="100" customWidth="1"/>
    <col min="217" max="217" width="10.6640625" style="100" bestFit="1" customWidth="1"/>
    <col min="218" max="365" width="8.88671875" style="100"/>
    <col min="366" max="366" width="5.88671875" style="100" customWidth="1"/>
    <col min="367" max="367" width="55.44140625" style="100" bestFit="1" customWidth="1"/>
    <col min="368" max="460" width="9.109375" style="100" hidden="1" customWidth="1"/>
    <col min="461" max="471" width="10.6640625" style="100" customWidth="1"/>
    <col min="472" max="472" width="10.88671875" style="100" customWidth="1"/>
    <col min="473" max="473" width="10.6640625" style="100" bestFit="1" customWidth="1"/>
    <col min="474" max="621" width="8.88671875" style="100"/>
    <col min="622" max="622" width="5.88671875" style="100" customWidth="1"/>
    <col min="623" max="623" width="55.44140625" style="100" bestFit="1" customWidth="1"/>
    <col min="624" max="716" width="9.109375" style="100" hidden="1" customWidth="1"/>
    <col min="717" max="727" width="10.6640625" style="100" customWidth="1"/>
    <col min="728" max="728" width="10.88671875" style="100" customWidth="1"/>
    <col min="729" max="729" width="10.6640625" style="100" bestFit="1" customWidth="1"/>
    <col min="730" max="877" width="8.88671875" style="100"/>
    <col min="878" max="878" width="5.88671875" style="100" customWidth="1"/>
    <col min="879" max="879" width="55.44140625" style="100" bestFit="1" customWidth="1"/>
    <col min="880" max="972" width="9.109375" style="100" hidden="1" customWidth="1"/>
    <col min="973" max="983" width="10.6640625" style="100" customWidth="1"/>
    <col min="984" max="984" width="10.88671875" style="100" customWidth="1"/>
    <col min="985" max="985" width="10.6640625" style="100" bestFit="1" customWidth="1"/>
    <col min="986" max="1133" width="8.88671875" style="100"/>
    <col min="1134" max="1134" width="5.88671875" style="100" customWidth="1"/>
    <col min="1135" max="1135" width="55.44140625" style="100" bestFit="1" customWidth="1"/>
    <col min="1136" max="1228" width="9.109375" style="100" hidden="1" customWidth="1"/>
    <col min="1229" max="1239" width="10.6640625" style="100" customWidth="1"/>
    <col min="1240" max="1240" width="10.88671875" style="100" customWidth="1"/>
    <col min="1241" max="1241" width="10.6640625" style="100" bestFit="1" customWidth="1"/>
    <col min="1242" max="1389" width="8.88671875" style="100"/>
    <col min="1390" max="1390" width="5.88671875" style="100" customWidth="1"/>
    <col min="1391" max="1391" width="55.44140625" style="100" bestFit="1" customWidth="1"/>
    <col min="1392" max="1484" width="9.109375" style="100" hidden="1" customWidth="1"/>
    <col min="1485" max="1495" width="10.6640625" style="100" customWidth="1"/>
    <col min="1496" max="1496" width="10.88671875" style="100" customWidth="1"/>
    <col min="1497" max="1497" width="10.6640625" style="100" bestFit="1" customWidth="1"/>
    <col min="1498" max="1645" width="8.88671875" style="100"/>
    <col min="1646" max="1646" width="5.88671875" style="100" customWidth="1"/>
    <col min="1647" max="1647" width="55.44140625" style="100" bestFit="1" customWidth="1"/>
    <col min="1648" max="1740" width="9.109375" style="100" hidden="1" customWidth="1"/>
    <col min="1741" max="1751" width="10.6640625" style="100" customWidth="1"/>
    <col min="1752" max="1752" width="10.88671875" style="100" customWidth="1"/>
    <col min="1753" max="1753" width="10.6640625" style="100" bestFit="1" customWidth="1"/>
    <col min="1754" max="1901" width="8.88671875" style="100"/>
    <col min="1902" max="1902" width="5.88671875" style="100" customWidth="1"/>
    <col min="1903" max="1903" width="55.44140625" style="100" bestFit="1" customWidth="1"/>
    <col min="1904" max="1996" width="9.109375" style="100" hidden="1" customWidth="1"/>
    <col min="1997" max="2007" width="10.6640625" style="100" customWidth="1"/>
    <col min="2008" max="2008" width="10.88671875" style="100" customWidth="1"/>
    <col min="2009" max="2009" width="10.6640625" style="100" bestFit="1" customWidth="1"/>
    <col min="2010" max="2157" width="8.88671875" style="100"/>
    <col min="2158" max="2158" width="5.88671875" style="100" customWidth="1"/>
    <col min="2159" max="2159" width="55.44140625" style="100" bestFit="1" customWidth="1"/>
    <col min="2160" max="2252" width="9.109375" style="100" hidden="1" customWidth="1"/>
    <col min="2253" max="2263" width="10.6640625" style="100" customWidth="1"/>
    <col min="2264" max="2264" width="10.88671875" style="100" customWidth="1"/>
    <col min="2265" max="2265" width="10.6640625" style="100" bestFit="1" customWidth="1"/>
    <col min="2266" max="2413" width="8.88671875" style="100"/>
    <col min="2414" max="2414" width="5.88671875" style="100" customWidth="1"/>
    <col min="2415" max="2415" width="55.44140625" style="100" bestFit="1" customWidth="1"/>
    <col min="2416" max="2508" width="9.109375" style="100" hidden="1" customWidth="1"/>
    <col min="2509" max="2519" width="10.6640625" style="100" customWidth="1"/>
    <col min="2520" max="2520" width="10.88671875" style="100" customWidth="1"/>
    <col min="2521" max="2521" width="10.6640625" style="100" bestFit="1" customWidth="1"/>
    <col min="2522" max="2669" width="8.88671875" style="100"/>
    <col min="2670" max="2670" width="5.88671875" style="100" customWidth="1"/>
    <col min="2671" max="2671" width="55.44140625" style="100" bestFit="1" customWidth="1"/>
    <col min="2672" max="2764" width="9.109375" style="100" hidden="1" customWidth="1"/>
    <col min="2765" max="2775" width="10.6640625" style="100" customWidth="1"/>
    <col min="2776" max="2776" width="10.88671875" style="100" customWidth="1"/>
    <col min="2777" max="2777" width="10.6640625" style="100" bestFit="1" customWidth="1"/>
    <col min="2778" max="2925" width="8.88671875" style="100"/>
    <col min="2926" max="2926" width="5.88671875" style="100" customWidth="1"/>
    <col min="2927" max="2927" width="55.44140625" style="100" bestFit="1" customWidth="1"/>
    <col min="2928" max="3020" width="9.109375" style="100" hidden="1" customWidth="1"/>
    <col min="3021" max="3031" width="10.6640625" style="100" customWidth="1"/>
    <col min="3032" max="3032" width="10.88671875" style="100" customWidth="1"/>
    <col min="3033" max="3033" width="10.6640625" style="100" bestFit="1" customWidth="1"/>
    <col min="3034" max="3181" width="8.88671875" style="100"/>
    <col min="3182" max="3182" width="5.88671875" style="100" customWidth="1"/>
    <col min="3183" max="3183" width="55.44140625" style="100" bestFit="1" customWidth="1"/>
    <col min="3184" max="3276" width="9.109375" style="100" hidden="1" customWidth="1"/>
    <col min="3277" max="3287" width="10.6640625" style="100" customWidth="1"/>
    <col min="3288" max="3288" width="10.88671875" style="100" customWidth="1"/>
    <col min="3289" max="3289" width="10.6640625" style="100" bestFit="1" customWidth="1"/>
    <col min="3290" max="3437" width="8.88671875" style="100"/>
    <col min="3438" max="3438" width="5.88671875" style="100" customWidth="1"/>
    <col min="3439" max="3439" width="55.44140625" style="100" bestFit="1" customWidth="1"/>
    <col min="3440" max="3532" width="9.109375" style="100" hidden="1" customWidth="1"/>
    <col min="3533" max="3543" width="10.6640625" style="100" customWidth="1"/>
    <col min="3544" max="3544" width="10.88671875" style="100" customWidth="1"/>
    <col min="3545" max="3545" width="10.6640625" style="100" bestFit="1" customWidth="1"/>
    <col min="3546" max="3693" width="8.88671875" style="100"/>
    <col min="3694" max="3694" width="5.88671875" style="100" customWidth="1"/>
    <col min="3695" max="3695" width="55.44140625" style="100" bestFit="1" customWidth="1"/>
    <col min="3696" max="3788" width="9.109375" style="100" hidden="1" customWidth="1"/>
    <col min="3789" max="3799" width="10.6640625" style="100" customWidth="1"/>
    <col min="3800" max="3800" width="10.88671875" style="100" customWidth="1"/>
    <col min="3801" max="3801" width="10.6640625" style="100" bestFit="1" customWidth="1"/>
    <col min="3802" max="3949" width="8.88671875" style="100"/>
    <col min="3950" max="3950" width="5.88671875" style="100" customWidth="1"/>
    <col min="3951" max="3951" width="55.44140625" style="100" bestFit="1" customWidth="1"/>
    <col min="3952" max="4044" width="9.109375" style="100" hidden="1" customWidth="1"/>
    <col min="4045" max="4055" width="10.6640625" style="100" customWidth="1"/>
    <col min="4056" max="4056" width="10.88671875" style="100" customWidth="1"/>
    <col min="4057" max="4057" width="10.6640625" style="100" bestFit="1" customWidth="1"/>
    <col min="4058" max="4205" width="8.88671875" style="100"/>
    <col min="4206" max="4206" width="5.88671875" style="100" customWidth="1"/>
    <col min="4207" max="4207" width="55.44140625" style="100" bestFit="1" customWidth="1"/>
    <col min="4208" max="4300" width="9.109375" style="100" hidden="1" customWidth="1"/>
    <col min="4301" max="4311" width="10.6640625" style="100" customWidth="1"/>
    <col min="4312" max="4312" width="10.88671875" style="100" customWidth="1"/>
    <col min="4313" max="4313" width="10.6640625" style="100" bestFit="1" customWidth="1"/>
    <col min="4314" max="4461" width="8.88671875" style="100"/>
    <col min="4462" max="4462" width="5.88671875" style="100" customWidth="1"/>
    <col min="4463" max="4463" width="55.44140625" style="100" bestFit="1" customWidth="1"/>
    <col min="4464" max="4556" width="9.109375" style="100" hidden="1" customWidth="1"/>
    <col min="4557" max="4567" width="10.6640625" style="100" customWidth="1"/>
    <col min="4568" max="4568" width="10.88671875" style="100" customWidth="1"/>
    <col min="4569" max="4569" width="10.6640625" style="100" bestFit="1" customWidth="1"/>
    <col min="4570" max="4717" width="8.88671875" style="100"/>
    <col min="4718" max="4718" width="5.88671875" style="100" customWidth="1"/>
    <col min="4719" max="4719" width="55.44140625" style="100" bestFit="1" customWidth="1"/>
    <col min="4720" max="4812" width="9.109375" style="100" hidden="1" customWidth="1"/>
    <col min="4813" max="4823" width="10.6640625" style="100" customWidth="1"/>
    <col min="4824" max="4824" width="10.88671875" style="100" customWidth="1"/>
    <col min="4825" max="4825" width="10.6640625" style="100" bestFit="1" customWidth="1"/>
    <col min="4826" max="4973" width="8.88671875" style="100"/>
    <col min="4974" max="4974" width="5.88671875" style="100" customWidth="1"/>
    <col min="4975" max="4975" width="55.44140625" style="100" bestFit="1" customWidth="1"/>
    <col min="4976" max="5068" width="9.109375" style="100" hidden="1" customWidth="1"/>
    <col min="5069" max="5079" width="10.6640625" style="100" customWidth="1"/>
    <col min="5080" max="5080" width="10.88671875" style="100" customWidth="1"/>
    <col min="5081" max="5081" width="10.6640625" style="100" bestFit="1" customWidth="1"/>
    <col min="5082" max="5229" width="8.88671875" style="100"/>
    <col min="5230" max="5230" width="5.88671875" style="100" customWidth="1"/>
    <col min="5231" max="5231" width="55.44140625" style="100" bestFit="1" customWidth="1"/>
    <col min="5232" max="5324" width="9.109375" style="100" hidden="1" customWidth="1"/>
    <col min="5325" max="5335" width="10.6640625" style="100" customWidth="1"/>
    <col min="5336" max="5336" width="10.88671875" style="100" customWidth="1"/>
    <col min="5337" max="5337" width="10.6640625" style="100" bestFit="1" customWidth="1"/>
    <col min="5338" max="5485" width="8.88671875" style="100"/>
    <col min="5486" max="5486" width="5.88671875" style="100" customWidth="1"/>
    <col min="5487" max="5487" width="55.44140625" style="100" bestFit="1" customWidth="1"/>
    <col min="5488" max="5580" width="9.109375" style="100" hidden="1" customWidth="1"/>
    <col min="5581" max="5591" width="10.6640625" style="100" customWidth="1"/>
    <col min="5592" max="5592" width="10.88671875" style="100" customWidth="1"/>
    <col min="5593" max="5593" width="10.6640625" style="100" bestFit="1" customWidth="1"/>
    <col min="5594" max="5741" width="8.88671875" style="100"/>
    <col min="5742" max="5742" width="5.88671875" style="100" customWidth="1"/>
    <col min="5743" max="5743" width="55.44140625" style="100" bestFit="1" customWidth="1"/>
    <col min="5744" max="5836" width="9.109375" style="100" hidden="1" customWidth="1"/>
    <col min="5837" max="5847" width="10.6640625" style="100" customWidth="1"/>
    <col min="5848" max="5848" width="10.88671875" style="100" customWidth="1"/>
    <col min="5849" max="5849" width="10.6640625" style="100" bestFit="1" customWidth="1"/>
    <col min="5850" max="5997" width="8.88671875" style="100"/>
    <col min="5998" max="5998" width="5.88671875" style="100" customWidth="1"/>
    <col min="5999" max="5999" width="55.44140625" style="100" bestFit="1" customWidth="1"/>
    <col min="6000" max="6092" width="9.109375" style="100" hidden="1" customWidth="1"/>
    <col min="6093" max="6103" width="10.6640625" style="100" customWidth="1"/>
    <col min="6104" max="6104" width="10.88671875" style="100" customWidth="1"/>
    <col min="6105" max="6105" width="10.6640625" style="100" bestFit="1" customWidth="1"/>
    <col min="6106" max="6253" width="8.88671875" style="100"/>
    <col min="6254" max="6254" width="5.88671875" style="100" customWidth="1"/>
    <col min="6255" max="6255" width="55.44140625" style="100" bestFit="1" customWidth="1"/>
    <col min="6256" max="6348" width="9.109375" style="100" hidden="1" customWidth="1"/>
    <col min="6349" max="6359" width="10.6640625" style="100" customWidth="1"/>
    <col min="6360" max="6360" width="10.88671875" style="100" customWidth="1"/>
    <col min="6361" max="6361" width="10.6640625" style="100" bestFit="1" customWidth="1"/>
    <col min="6362" max="6509" width="8.88671875" style="100"/>
    <col min="6510" max="6510" width="5.88671875" style="100" customWidth="1"/>
    <col min="6511" max="6511" width="55.44140625" style="100" bestFit="1" customWidth="1"/>
    <col min="6512" max="6604" width="9.109375" style="100" hidden="1" customWidth="1"/>
    <col min="6605" max="6615" width="10.6640625" style="100" customWidth="1"/>
    <col min="6616" max="6616" width="10.88671875" style="100" customWidth="1"/>
    <col min="6617" max="6617" width="10.6640625" style="100" bestFit="1" customWidth="1"/>
    <col min="6618" max="6765" width="8.88671875" style="100"/>
    <col min="6766" max="6766" width="5.88671875" style="100" customWidth="1"/>
    <col min="6767" max="6767" width="55.44140625" style="100" bestFit="1" customWidth="1"/>
    <col min="6768" max="6860" width="9.109375" style="100" hidden="1" customWidth="1"/>
    <col min="6861" max="6871" width="10.6640625" style="100" customWidth="1"/>
    <col min="6872" max="6872" width="10.88671875" style="100" customWidth="1"/>
    <col min="6873" max="6873" width="10.6640625" style="100" bestFit="1" customWidth="1"/>
    <col min="6874" max="7021" width="8.88671875" style="100"/>
    <col min="7022" max="7022" width="5.88671875" style="100" customWidth="1"/>
    <col min="7023" max="7023" width="55.44140625" style="100" bestFit="1" customWidth="1"/>
    <col min="7024" max="7116" width="9.109375" style="100" hidden="1" customWidth="1"/>
    <col min="7117" max="7127" width="10.6640625" style="100" customWidth="1"/>
    <col min="7128" max="7128" width="10.88671875" style="100" customWidth="1"/>
    <col min="7129" max="7129" width="10.6640625" style="100" bestFit="1" customWidth="1"/>
    <col min="7130" max="7277" width="8.88671875" style="100"/>
    <col min="7278" max="7278" width="5.88671875" style="100" customWidth="1"/>
    <col min="7279" max="7279" width="55.44140625" style="100" bestFit="1" customWidth="1"/>
    <col min="7280" max="7372" width="9.109375" style="100" hidden="1" customWidth="1"/>
    <col min="7373" max="7383" width="10.6640625" style="100" customWidth="1"/>
    <col min="7384" max="7384" width="10.88671875" style="100" customWidth="1"/>
    <col min="7385" max="7385" width="10.6640625" style="100" bestFit="1" customWidth="1"/>
    <col min="7386" max="7533" width="8.88671875" style="100"/>
    <col min="7534" max="7534" width="5.88671875" style="100" customWidth="1"/>
    <col min="7535" max="7535" width="55.44140625" style="100" bestFit="1" customWidth="1"/>
    <col min="7536" max="7628" width="9.109375" style="100" hidden="1" customWidth="1"/>
    <col min="7629" max="7639" width="10.6640625" style="100" customWidth="1"/>
    <col min="7640" max="7640" width="10.88671875" style="100" customWidth="1"/>
    <col min="7641" max="7641" width="10.6640625" style="100" bestFit="1" customWidth="1"/>
    <col min="7642" max="7789" width="8.88671875" style="100"/>
    <col min="7790" max="7790" width="5.88671875" style="100" customWidth="1"/>
    <col min="7791" max="7791" width="55.44140625" style="100" bestFit="1" customWidth="1"/>
    <col min="7792" max="7884" width="9.109375" style="100" hidden="1" customWidth="1"/>
    <col min="7885" max="7895" width="10.6640625" style="100" customWidth="1"/>
    <col min="7896" max="7896" width="10.88671875" style="100" customWidth="1"/>
    <col min="7897" max="7897" width="10.6640625" style="100" bestFit="1" customWidth="1"/>
    <col min="7898" max="8045" width="8.88671875" style="100"/>
    <col min="8046" max="8046" width="5.88671875" style="100" customWidth="1"/>
    <col min="8047" max="8047" width="55.44140625" style="100" bestFit="1" customWidth="1"/>
    <col min="8048" max="8140" width="9.109375" style="100" hidden="1" customWidth="1"/>
    <col min="8141" max="8151" width="10.6640625" style="100" customWidth="1"/>
    <col min="8152" max="8152" width="10.88671875" style="100" customWidth="1"/>
    <col min="8153" max="8153" width="10.6640625" style="100" bestFit="1" customWidth="1"/>
    <col min="8154" max="8301" width="8.88671875" style="100"/>
    <col min="8302" max="8302" width="5.88671875" style="100" customWidth="1"/>
    <col min="8303" max="8303" width="55.44140625" style="100" bestFit="1" customWidth="1"/>
    <col min="8304" max="8396" width="9.109375" style="100" hidden="1" customWidth="1"/>
    <col min="8397" max="8407" width="10.6640625" style="100" customWidth="1"/>
    <col min="8408" max="8408" width="10.88671875" style="100" customWidth="1"/>
    <col min="8409" max="8409" width="10.6640625" style="100" bestFit="1" customWidth="1"/>
    <col min="8410" max="8557" width="8.88671875" style="100"/>
    <col min="8558" max="8558" width="5.88671875" style="100" customWidth="1"/>
    <col min="8559" max="8559" width="55.44140625" style="100" bestFit="1" customWidth="1"/>
    <col min="8560" max="8652" width="9.109375" style="100" hidden="1" customWidth="1"/>
    <col min="8653" max="8663" width="10.6640625" style="100" customWidth="1"/>
    <col min="8664" max="8664" width="10.88671875" style="100" customWidth="1"/>
    <col min="8665" max="8665" width="10.6640625" style="100" bestFit="1" customWidth="1"/>
    <col min="8666" max="8813" width="8.88671875" style="100"/>
    <col min="8814" max="8814" width="5.88671875" style="100" customWidth="1"/>
    <col min="8815" max="8815" width="55.44140625" style="100" bestFit="1" customWidth="1"/>
    <col min="8816" max="8908" width="9.109375" style="100" hidden="1" customWidth="1"/>
    <col min="8909" max="8919" width="10.6640625" style="100" customWidth="1"/>
    <col min="8920" max="8920" width="10.88671875" style="100" customWidth="1"/>
    <col min="8921" max="8921" width="10.6640625" style="100" bestFit="1" customWidth="1"/>
    <col min="8922" max="9069" width="8.88671875" style="100"/>
    <col min="9070" max="9070" width="5.88671875" style="100" customWidth="1"/>
    <col min="9071" max="9071" width="55.44140625" style="100" bestFit="1" customWidth="1"/>
    <col min="9072" max="9164" width="9.109375" style="100" hidden="1" customWidth="1"/>
    <col min="9165" max="9175" width="10.6640625" style="100" customWidth="1"/>
    <col min="9176" max="9176" width="10.88671875" style="100" customWidth="1"/>
    <col min="9177" max="9177" width="10.6640625" style="100" bestFit="1" customWidth="1"/>
    <col min="9178" max="9325" width="8.88671875" style="100"/>
    <col min="9326" max="9326" width="5.88671875" style="100" customWidth="1"/>
    <col min="9327" max="9327" width="55.44140625" style="100" bestFit="1" customWidth="1"/>
    <col min="9328" max="9420" width="9.109375" style="100" hidden="1" customWidth="1"/>
    <col min="9421" max="9431" width="10.6640625" style="100" customWidth="1"/>
    <col min="9432" max="9432" width="10.88671875" style="100" customWidth="1"/>
    <col min="9433" max="9433" width="10.6640625" style="100" bestFit="1" customWidth="1"/>
    <col min="9434" max="9581" width="8.88671875" style="100"/>
    <col min="9582" max="9582" width="5.88671875" style="100" customWidth="1"/>
    <col min="9583" max="9583" width="55.44140625" style="100" bestFit="1" customWidth="1"/>
    <col min="9584" max="9676" width="9.109375" style="100" hidden="1" customWidth="1"/>
    <col min="9677" max="9687" width="10.6640625" style="100" customWidth="1"/>
    <col min="9688" max="9688" width="10.88671875" style="100" customWidth="1"/>
    <col min="9689" max="9689" width="10.6640625" style="100" bestFit="1" customWidth="1"/>
    <col min="9690" max="9837" width="8.88671875" style="100"/>
    <col min="9838" max="9838" width="5.88671875" style="100" customWidth="1"/>
    <col min="9839" max="9839" width="55.44140625" style="100" bestFit="1" customWidth="1"/>
    <col min="9840" max="9932" width="9.109375" style="100" hidden="1" customWidth="1"/>
    <col min="9933" max="9943" width="10.6640625" style="100" customWidth="1"/>
    <col min="9944" max="9944" width="10.88671875" style="100" customWidth="1"/>
    <col min="9945" max="9945" width="10.6640625" style="100" bestFit="1" customWidth="1"/>
    <col min="9946" max="10093" width="8.88671875" style="100"/>
    <col min="10094" max="10094" width="5.88671875" style="100" customWidth="1"/>
    <col min="10095" max="10095" width="55.44140625" style="100" bestFit="1" customWidth="1"/>
    <col min="10096" max="10188" width="9.109375" style="100" hidden="1" customWidth="1"/>
    <col min="10189" max="10199" width="10.6640625" style="100" customWidth="1"/>
    <col min="10200" max="10200" width="10.88671875" style="100" customWidth="1"/>
    <col min="10201" max="10201" width="10.6640625" style="100" bestFit="1" customWidth="1"/>
    <col min="10202" max="10349" width="8.88671875" style="100"/>
    <col min="10350" max="10350" width="5.88671875" style="100" customWidth="1"/>
    <col min="10351" max="10351" width="55.44140625" style="100" bestFit="1" customWidth="1"/>
    <col min="10352" max="10444" width="9.109375" style="100" hidden="1" customWidth="1"/>
    <col min="10445" max="10455" width="10.6640625" style="100" customWidth="1"/>
    <col min="10456" max="10456" width="10.88671875" style="100" customWidth="1"/>
    <col min="10457" max="10457" width="10.6640625" style="100" bestFit="1" customWidth="1"/>
    <col min="10458" max="10605" width="8.88671875" style="100"/>
    <col min="10606" max="10606" width="5.88671875" style="100" customWidth="1"/>
    <col min="10607" max="10607" width="55.44140625" style="100" bestFit="1" customWidth="1"/>
    <col min="10608" max="10700" width="9.109375" style="100" hidden="1" customWidth="1"/>
    <col min="10701" max="10711" width="10.6640625" style="100" customWidth="1"/>
    <col min="10712" max="10712" width="10.88671875" style="100" customWidth="1"/>
    <col min="10713" max="10713" width="10.6640625" style="100" bestFit="1" customWidth="1"/>
    <col min="10714" max="10861" width="8.88671875" style="100"/>
    <col min="10862" max="10862" width="5.88671875" style="100" customWidth="1"/>
    <col min="10863" max="10863" width="55.44140625" style="100" bestFit="1" customWidth="1"/>
    <col min="10864" max="10956" width="9.109375" style="100" hidden="1" customWidth="1"/>
    <col min="10957" max="10967" width="10.6640625" style="100" customWidth="1"/>
    <col min="10968" max="10968" width="10.88671875" style="100" customWidth="1"/>
    <col min="10969" max="10969" width="10.6640625" style="100" bestFit="1" customWidth="1"/>
    <col min="10970" max="11117" width="8.88671875" style="100"/>
    <col min="11118" max="11118" width="5.88671875" style="100" customWidth="1"/>
    <col min="11119" max="11119" width="55.44140625" style="100" bestFit="1" customWidth="1"/>
    <col min="11120" max="11212" width="9.109375" style="100" hidden="1" customWidth="1"/>
    <col min="11213" max="11223" width="10.6640625" style="100" customWidth="1"/>
    <col min="11224" max="11224" width="10.88671875" style="100" customWidth="1"/>
    <col min="11225" max="11225" width="10.6640625" style="100" bestFit="1" customWidth="1"/>
    <col min="11226" max="11373" width="8.88671875" style="100"/>
    <col min="11374" max="11374" width="5.88671875" style="100" customWidth="1"/>
    <col min="11375" max="11375" width="55.44140625" style="100" bestFit="1" customWidth="1"/>
    <col min="11376" max="11468" width="9.109375" style="100" hidden="1" customWidth="1"/>
    <col min="11469" max="11479" width="10.6640625" style="100" customWidth="1"/>
    <col min="11480" max="11480" width="10.88671875" style="100" customWidth="1"/>
    <col min="11481" max="11481" width="10.6640625" style="100" bestFit="1" customWidth="1"/>
    <col min="11482" max="11629" width="8.88671875" style="100"/>
    <col min="11630" max="11630" width="5.88671875" style="100" customWidth="1"/>
    <col min="11631" max="11631" width="55.44140625" style="100" bestFit="1" customWidth="1"/>
    <col min="11632" max="11724" width="9.109375" style="100" hidden="1" customWidth="1"/>
    <col min="11725" max="11735" width="10.6640625" style="100" customWidth="1"/>
    <col min="11736" max="11736" width="10.88671875" style="100" customWidth="1"/>
    <col min="11737" max="11737" width="10.6640625" style="100" bestFit="1" customWidth="1"/>
    <col min="11738" max="11885" width="8.88671875" style="100"/>
    <col min="11886" max="11886" width="5.88671875" style="100" customWidth="1"/>
    <col min="11887" max="11887" width="55.44140625" style="100" bestFit="1" customWidth="1"/>
    <col min="11888" max="11980" width="9.109375" style="100" hidden="1" customWidth="1"/>
    <col min="11981" max="11991" width="10.6640625" style="100" customWidth="1"/>
    <col min="11992" max="11992" width="10.88671875" style="100" customWidth="1"/>
    <col min="11993" max="11993" width="10.6640625" style="100" bestFit="1" customWidth="1"/>
    <col min="11994" max="12141" width="8.88671875" style="100"/>
    <col min="12142" max="12142" width="5.88671875" style="100" customWidth="1"/>
    <col min="12143" max="12143" width="55.44140625" style="100" bestFit="1" customWidth="1"/>
    <col min="12144" max="12236" width="9.109375" style="100" hidden="1" customWidth="1"/>
    <col min="12237" max="12247" width="10.6640625" style="100" customWidth="1"/>
    <col min="12248" max="12248" width="10.88671875" style="100" customWidth="1"/>
    <col min="12249" max="12249" width="10.6640625" style="100" bestFit="1" customWidth="1"/>
    <col min="12250" max="12397" width="8.88671875" style="100"/>
    <col min="12398" max="12398" width="5.88671875" style="100" customWidth="1"/>
    <col min="12399" max="12399" width="55.44140625" style="100" bestFit="1" customWidth="1"/>
    <col min="12400" max="12492" width="9.109375" style="100" hidden="1" customWidth="1"/>
    <col min="12493" max="12503" width="10.6640625" style="100" customWidth="1"/>
    <col min="12504" max="12504" width="10.88671875" style="100" customWidth="1"/>
    <col min="12505" max="12505" width="10.6640625" style="100" bestFit="1" customWidth="1"/>
    <col min="12506" max="12653" width="8.88671875" style="100"/>
    <col min="12654" max="12654" width="5.88671875" style="100" customWidth="1"/>
    <col min="12655" max="12655" width="55.44140625" style="100" bestFit="1" customWidth="1"/>
    <col min="12656" max="12748" width="9.109375" style="100" hidden="1" customWidth="1"/>
    <col min="12749" max="12759" width="10.6640625" style="100" customWidth="1"/>
    <col min="12760" max="12760" width="10.88671875" style="100" customWidth="1"/>
    <col min="12761" max="12761" width="10.6640625" style="100" bestFit="1" customWidth="1"/>
    <col min="12762" max="12909" width="8.88671875" style="100"/>
    <col min="12910" max="12910" width="5.88671875" style="100" customWidth="1"/>
    <col min="12911" max="12911" width="55.44140625" style="100" bestFit="1" customWidth="1"/>
    <col min="12912" max="13004" width="9.109375" style="100" hidden="1" customWidth="1"/>
    <col min="13005" max="13015" width="10.6640625" style="100" customWidth="1"/>
    <col min="13016" max="13016" width="10.88671875" style="100" customWidth="1"/>
    <col min="13017" max="13017" width="10.6640625" style="100" bestFit="1" customWidth="1"/>
    <col min="13018" max="13165" width="8.88671875" style="100"/>
    <col min="13166" max="13166" width="5.88671875" style="100" customWidth="1"/>
    <col min="13167" max="13167" width="55.44140625" style="100" bestFit="1" customWidth="1"/>
    <col min="13168" max="13260" width="9.109375" style="100" hidden="1" customWidth="1"/>
    <col min="13261" max="13271" width="10.6640625" style="100" customWidth="1"/>
    <col min="13272" max="13272" width="10.88671875" style="100" customWidth="1"/>
    <col min="13273" max="13273" width="10.6640625" style="100" bestFit="1" customWidth="1"/>
    <col min="13274" max="13421" width="8.88671875" style="100"/>
    <col min="13422" max="13422" width="5.88671875" style="100" customWidth="1"/>
    <col min="13423" max="13423" width="55.44140625" style="100" bestFit="1" customWidth="1"/>
    <col min="13424" max="13516" width="9.109375" style="100" hidden="1" customWidth="1"/>
    <col min="13517" max="13527" width="10.6640625" style="100" customWidth="1"/>
    <col min="13528" max="13528" width="10.88671875" style="100" customWidth="1"/>
    <col min="13529" max="13529" width="10.6640625" style="100" bestFit="1" customWidth="1"/>
    <col min="13530" max="13677" width="8.88671875" style="100"/>
    <col min="13678" max="13678" width="5.88671875" style="100" customWidth="1"/>
    <col min="13679" max="13679" width="55.44140625" style="100" bestFit="1" customWidth="1"/>
    <col min="13680" max="13772" width="9.109375" style="100" hidden="1" customWidth="1"/>
    <col min="13773" max="13783" width="10.6640625" style="100" customWidth="1"/>
    <col min="13784" max="13784" width="10.88671875" style="100" customWidth="1"/>
    <col min="13785" max="13785" width="10.6640625" style="100" bestFit="1" customWidth="1"/>
    <col min="13786" max="13933" width="8.88671875" style="100"/>
    <col min="13934" max="13934" width="5.88671875" style="100" customWidth="1"/>
    <col min="13935" max="13935" width="55.44140625" style="100" bestFit="1" customWidth="1"/>
    <col min="13936" max="14028" width="9.109375" style="100" hidden="1" customWidth="1"/>
    <col min="14029" max="14039" width="10.6640625" style="100" customWidth="1"/>
    <col min="14040" max="14040" width="10.88671875" style="100" customWidth="1"/>
    <col min="14041" max="14041" width="10.6640625" style="100" bestFit="1" customWidth="1"/>
    <col min="14042" max="14189" width="8.88671875" style="100"/>
    <col min="14190" max="14190" width="5.88671875" style="100" customWidth="1"/>
    <col min="14191" max="14191" width="55.44140625" style="100" bestFit="1" customWidth="1"/>
    <col min="14192" max="14284" width="9.109375" style="100" hidden="1" customWidth="1"/>
    <col min="14285" max="14295" width="10.6640625" style="100" customWidth="1"/>
    <col min="14296" max="14296" width="10.88671875" style="100" customWidth="1"/>
    <col min="14297" max="14297" width="10.6640625" style="100" bestFit="1" customWidth="1"/>
    <col min="14298" max="14445" width="8.88671875" style="100"/>
    <col min="14446" max="14446" width="5.88671875" style="100" customWidth="1"/>
    <col min="14447" max="14447" width="55.44140625" style="100" bestFit="1" customWidth="1"/>
    <col min="14448" max="14540" width="9.109375" style="100" hidden="1" customWidth="1"/>
    <col min="14541" max="14551" width="10.6640625" style="100" customWidth="1"/>
    <col min="14552" max="14552" width="10.88671875" style="100" customWidth="1"/>
    <col min="14553" max="14553" width="10.6640625" style="100" bestFit="1" customWidth="1"/>
    <col min="14554" max="14701" width="8.88671875" style="100"/>
    <col min="14702" max="14702" width="5.88671875" style="100" customWidth="1"/>
    <col min="14703" max="14703" width="55.44140625" style="100" bestFit="1" customWidth="1"/>
    <col min="14704" max="14796" width="9.109375" style="100" hidden="1" customWidth="1"/>
    <col min="14797" max="14807" width="10.6640625" style="100" customWidth="1"/>
    <col min="14808" max="14808" width="10.88671875" style="100" customWidth="1"/>
    <col min="14809" max="14809" width="10.6640625" style="100" bestFit="1" customWidth="1"/>
    <col min="14810" max="14957" width="8.88671875" style="100"/>
    <col min="14958" max="14958" width="5.88671875" style="100" customWidth="1"/>
    <col min="14959" max="14959" width="55.44140625" style="100" bestFit="1" customWidth="1"/>
    <col min="14960" max="15052" width="9.109375" style="100" hidden="1" customWidth="1"/>
    <col min="15053" max="15063" width="10.6640625" style="100" customWidth="1"/>
    <col min="15064" max="15064" width="10.88671875" style="100" customWidth="1"/>
    <col min="15065" max="15065" width="10.6640625" style="100" bestFit="1" customWidth="1"/>
    <col min="15066" max="15213" width="8.88671875" style="100"/>
    <col min="15214" max="15214" width="5.88671875" style="100" customWidth="1"/>
    <col min="15215" max="15215" width="55.44140625" style="100" bestFit="1" customWidth="1"/>
    <col min="15216" max="15308" width="9.109375" style="100" hidden="1" customWidth="1"/>
    <col min="15309" max="15319" width="10.6640625" style="100" customWidth="1"/>
    <col min="15320" max="15320" width="10.88671875" style="100" customWidth="1"/>
    <col min="15321" max="15321" width="10.6640625" style="100" bestFit="1" customWidth="1"/>
    <col min="15322" max="15469" width="8.88671875" style="100"/>
    <col min="15470" max="15470" width="5.88671875" style="100" customWidth="1"/>
    <col min="15471" max="15471" width="55.44140625" style="100" bestFit="1" customWidth="1"/>
    <col min="15472" max="15564" width="9.109375" style="100" hidden="1" customWidth="1"/>
    <col min="15565" max="15575" width="10.6640625" style="100" customWidth="1"/>
    <col min="15576" max="15576" width="10.88671875" style="100" customWidth="1"/>
    <col min="15577" max="15577" width="10.6640625" style="100" bestFit="1" customWidth="1"/>
    <col min="15578" max="15725" width="8.88671875" style="100"/>
    <col min="15726" max="15726" width="5.88671875" style="100" customWidth="1"/>
    <col min="15727" max="15727" width="55.44140625" style="100" bestFit="1" customWidth="1"/>
    <col min="15728" max="15820" width="9.109375" style="100" hidden="1" customWidth="1"/>
    <col min="15821" max="15831" width="10.6640625" style="100" customWidth="1"/>
    <col min="15832" max="15832" width="10.88671875" style="100" customWidth="1"/>
    <col min="15833" max="15833" width="10.6640625" style="100" bestFit="1" customWidth="1"/>
    <col min="15834" max="15981" width="8.88671875" style="100"/>
    <col min="15982" max="15982" width="5.88671875" style="100" customWidth="1"/>
    <col min="15983" max="15983" width="55.44140625" style="100" bestFit="1" customWidth="1"/>
    <col min="15984" max="16076" width="9.109375" style="100" hidden="1" customWidth="1"/>
    <col min="16077" max="16087" width="10.6640625" style="100" customWidth="1"/>
    <col min="16088" max="16088" width="10.88671875" style="100" customWidth="1"/>
    <col min="16089" max="16089" width="10.6640625" style="100" bestFit="1" customWidth="1"/>
    <col min="16090" max="16384" width="8.88671875" style="100"/>
  </cols>
  <sheetData>
    <row r="1" spans="1:9" ht="19.5" customHeight="1">
      <c r="A1" s="99" t="s">
        <v>223</v>
      </c>
      <c r="B1" s="137"/>
    </row>
    <row r="2" spans="1:9" hidden="1">
      <c r="A2" s="101"/>
      <c r="B2" s="102"/>
    </row>
    <row r="3" spans="1:9" ht="19.8" thickBot="1">
      <c r="A3" s="121"/>
      <c r="B3" s="120"/>
      <c r="C3" s="103"/>
      <c r="D3" s="103"/>
      <c r="F3" s="103"/>
      <c r="H3" s="103"/>
      <c r="I3" s="103" t="s">
        <v>70</v>
      </c>
    </row>
    <row r="4" spans="1:9" ht="24" customHeight="1" thickTop="1" thickBot="1">
      <c r="A4" s="104" t="s">
        <v>71</v>
      </c>
      <c r="B4" s="104" t="s">
        <v>72</v>
      </c>
      <c r="C4" s="106" t="s">
        <v>207</v>
      </c>
      <c r="D4" s="106" t="s">
        <v>208</v>
      </c>
      <c r="E4" s="106" t="s">
        <v>209</v>
      </c>
      <c r="F4" s="106" t="s">
        <v>210</v>
      </c>
      <c r="G4" s="106" t="s">
        <v>211</v>
      </c>
      <c r="H4" s="106" t="s">
        <v>212</v>
      </c>
      <c r="I4" s="106" t="s">
        <v>213</v>
      </c>
    </row>
    <row r="5" spans="1:9" ht="18" customHeight="1" thickTop="1">
      <c r="A5" s="107"/>
      <c r="B5" s="107"/>
      <c r="C5" s="108"/>
      <c r="D5" s="108"/>
      <c r="E5" s="108"/>
      <c r="F5" s="108"/>
      <c r="G5" s="108"/>
      <c r="H5" s="108"/>
      <c r="I5" s="108"/>
    </row>
    <row r="6" spans="1:9" ht="18" customHeight="1">
      <c r="A6" s="109" t="s">
        <v>98</v>
      </c>
      <c r="B6" s="109" t="s">
        <v>99</v>
      </c>
      <c r="C6" s="110">
        <v>25981.850652412741</v>
      </c>
      <c r="D6" s="110">
        <v>22070.439171902042</v>
      </c>
      <c r="E6" s="110">
        <v>22460.217534312549</v>
      </c>
      <c r="F6" s="110">
        <v>21944.971399484482</v>
      </c>
      <c r="G6" s="110">
        <v>23874.722487318322</v>
      </c>
      <c r="H6" s="110">
        <v>22715.43161362203</v>
      </c>
      <c r="I6" s="110">
        <v>25246.843183196601</v>
      </c>
    </row>
    <row r="7" spans="1:9" ht="18" customHeight="1">
      <c r="A7" s="111" t="s">
        <v>100</v>
      </c>
      <c r="B7" s="112" t="s">
        <v>101</v>
      </c>
      <c r="C7" s="113">
        <v>139.43306863067204</v>
      </c>
      <c r="D7" s="113">
        <v>116.88977610067201</v>
      </c>
      <c r="E7" s="113">
        <v>149.25495178407201</v>
      </c>
      <c r="F7" s="113">
        <v>213.15613138657199</v>
      </c>
      <c r="G7" s="113">
        <v>208.08890862657196</v>
      </c>
      <c r="H7" s="113">
        <v>127.26586805657197</v>
      </c>
      <c r="I7" s="113">
        <v>71.498776866571987</v>
      </c>
    </row>
    <row r="8" spans="1:9" ht="18" customHeight="1">
      <c r="A8" s="111" t="s">
        <v>102</v>
      </c>
      <c r="B8" s="112" t="s">
        <v>214</v>
      </c>
      <c r="C8" s="113">
        <v>17393.356898591388</v>
      </c>
      <c r="D8" s="113">
        <v>14635.188510570495</v>
      </c>
      <c r="E8" s="113">
        <v>15807.265570217125</v>
      </c>
      <c r="F8" s="113">
        <v>15750.136858948899</v>
      </c>
      <c r="G8" s="113">
        <v>17493.928418990032</v>
      </c>
      <c r="H8" s="113">
        <v>15478.86697457522</v>
      </c>
      <c r="I8" s="113">
        <v>17830.164132990405</v>
      </c>
    </row>
    <row r="9" spans="1:9" ht="18" customHeight="1">
      <c r="A9" s="111" t="s">
        <v>104</v>
      </c>
      <c r="B9" s="112" t="s">
        <v>215</v>
      </c>
      <c r="C9" s="113">
        <v>8449.0606851906814</v>
      </c>
      <c r="D9" s="113">
        <v>7318.3608852308735</v>
      </c>
      <c r="E9" s="113">
        <v>6503.6970123113497</v>
      </c>
      <c r="F9" s="113">
        <v>5981.6784091490117</v>
      </c>
      <c r="G9" s="113">
        <v>6172.705159701718</v>
      </c>
      <c r="H9" s="113">
        <v>7109.2987709902354</v>
      </c>
      <c r="I9" s="113">
        <v>7345.1802733396271</v>
      </c>
    </row>
    <row r="10" spans="1:9" ht="18" customHeight="1">
      <c r="A10" s="111"/>
      <c r="B10" s="111"/>
      <c r="C10" s="114"/>
      <c r="D10" s="114"/>
      <c r="E10" s="114"/>
      <c r="F10" s="114"/>
      <c r="G10" s="114"/>
      <c r="H10" s="114"/>
      <c r="I10" s="114"/>
    </row>
    <row r="11" spans="1:9" ht="18" customHeight="1">
      <c r="A11" s="109" t="s">
        <v>106</v>
      </c>
      <c r="B11" s="109" t="s">
        <v>107</v>
      </c>
      <c r="C11" s="110">
        <v>72449.185779861524</v>
      </c>
      <c r="D11" s="110">
        <v>77131.76274102075</v>
      </c>
      <c r="E11" s="110">
        <v>78622.197891175732</v>
      </c>
      <c r="F11" s="110">
        <v>79404.716604704954</v>
      </c>
      <c r="G11" s="110">
        <v>80195.932478574206</v>
      </c>
      <c r="H11" s="110">
        <v>84553.458723222589</v>
      </c>
      <c r="I11" s="110">
        <v>84494.655278655991</v>
      </c>
    </row>
    <row r="12" spans="1:9" ht="18" customHeight="1">
      <c r="A12" s="111"/>
      <c r="B12" s="111"/>
      <c r="C12" s="114"/>
      <c r="D12" s="114"/>
      <c r="E12" s="114"/>
      <c r="F12" s="114"/>
      <c r="G12" s="114"/>
      <c r="H12" s="114"/>
      <c r="I12" s="114"/>
    </row>
    <row r="13" spans="1:9" ht="18" customHeight="1">
      <c r="A13" s="109" t="s">
        <v>108</v>
      </c>
      <c r="B13" s="109" t="s">
        <v>109</v>
      </c>
      <c r="C13" s="110">
        <v>10037.37878190769</v>
      </c>
      <c r="D13" s="110">
        <v>10116.086544451464</v>
      </c>
      <c r="E13" s="110">
        <v>10784.361639723624</v>
      </c>
      <c r="F13" s="110">
        <v>12162.721209254785</v>
      </c>
      <c r="G13" s="110">
        <v>12620.373060516544</v>
      </c>
      <c r="H13" s="110">
        <v>12208.60317324517</v>
      </c>
      <c r="I13" s="110">
        <v>11260.596691100262</v>
      </c>
    </row>
    <row r="14" spans="1:9" ht="18" customHeight="1">
      <c r="A14" s="111"/>
      <c r="B14" s="111"/>
      <c r="C14" s="114"/>
      <c r="D14" s="114"/>
      <c r="E14" s="114"/>
      <c r="F14" s="114"/>
      <c r="G14" s="114"/>
      <c r="H14" s="114"/>
      <c r="I14" s="114"/>
    </row>
    <row r="15" spans="1:9" ht="18" customHeight="1">
      <c r="A15" s="109" t="s">
        <v>110</v>
      </c>
      <c r="B15" s="109" t="s">
        <v>111</v>
      </c>
      <c r="C15" s="110">
        <v>127096.01533171654</v>
      </c>
      <c r="D15" s="110">
        <v>132674.94838079883</v>
      </c>
      <c r="E15" s="110">
        <v>132038.76403036108</v>
      </c>
      <c r="F15" s="110">
        <v>133233.68397354314</v>
      </c>
      <c r="G15" s="110">
        <v>153987.89996162982</v>
      </c>
      <c r="H15" s="110">
        <v>154752.17207026307</v>
      </c>
      <c r="I15" s="110">
        <v>155901.47856756079</v>
      </c>
    </row>
    <row r="16" spans="1:9" ht="18" customHeight="1">
      <c r="A16" s="111"/>
      <c r="B16" s="112"/>
      <c r="C16" s="114"/>
      <c r="D16" s="114"/>
      <c r="E16" s="114"/>
      <c r="F16" s="114"/>
      <c r="G16" s="114"/>
      <c r="H16" s="114"/>
      <c r="I16" s="114"/>
    </row>
    <row r="17" spans="1:9" ht="18" customHeight="1">
      <c r="A17" s="109" t="s">
        <v>112</v>
      </c>
      <c r="B17" s="109" t="s">
        <v>113</v>
      </c>
      <c r="C17" s="110">
        <v>7484.6752822875169</v>
      </c>
      <c r="D17" s="110">
        <v>6757.7781609389785</v>
      </c>
      <c r="E17" s="110">
        <v>7061.4218433389769</v>
      </c>
      <c r="F17" s="110">
        <v>6891.7134937658147</v>
      </c>
      <c r="G17" s="110">
        <v>8504.3500807489527</v>
      </c>
      <c r="H17" s="110">
        <v>7799.6180821737707</v>
      </c>
      <c r="I17" s="110">
        <v>8518.8001281497673</v>
      </c>
    </row>
    <row r="18" spans="1:9" ht="18" customHeight="1">
      <c r="A18" s="111"/>
      <c r="B18" s="111"/>
      <c r="C18" s="114"/>
      <c r="D18" s="114"/>
      <c r="E18" s="114"/>
      <c r="F18" s="114"/>
      <c r="G18" s="114"/>
      <c r="H18" s="114"/>
      <c r="I18" s="114"/>
    </row>
    <row r="19" spans="1:9" ht="18" customHeight="1">
      <c r="A19" s="109" t="s">
        <v>114</v>
      </c>
      <c r="B19" s="109" t="s">
        <v>115</v>
      </c>
      <c r="C19" s="110">
        <v>0</v>
      </c>
      <c r="D19" s="110">
        <v>0</v>
      </c>
      <c r="E19" s="110">
        <v>0</v>
      </c>
      <c r="F19" s="110">
        <v>0</v>
      </c>
      <c r="G19" s="110">
        <v>0</v>
      </c>
      <c r="H19" s="110">
        <v>0</v>
      </c>
      <c r="I19" s="110">
        <v>0</v>
      </c>
    </row>
    <row r="20" spans="1:9" ht="18" customHeight="1">
      <c r="A20" s="111"/>
      <c r="B20" s="111"/>
      <c r="C20" s="114"/>
      <c r="D20" s="114"/>
      <c r="E20" s="114"/>
      <c r="F20" s="114"/>
      <c r="G20" s="114"/>
      <c r="H20" s="114"/>
      <c r="I20" s="114"/>
    </row>
    <row r="21" spans="1:9" ht="18" customHeight="1">
      <c r="A21" s="109" t="s">
        <v>116</v>
      </c>
      <c r="B21" s="109" t="s">
        <v>117</v>
      </c>
      <c r="C21" s="110">
        <v>10029.535865911326</v>
      </c>
      <c r="D21" s="110">
        <v>9699.2403289954709</v>
      </c>
      <c r="E21" s="110">
        <v>10937.39570484891</v>
      </c>
      <c r="F21" s="110">
        <v>11811.018106355184</v>
      </c>
      <c r="G21" s="110">
        <v>11157.000648233468</v>
      </c>
      <c r="H21" s="110">
        <v>11399.210111939059</v>
      </c>
      <c r="I21" s="110">
        <v>11542.731545160139</v>
      </c>
    </row>
    <row r="22" spans="1:9" ht="18" customHeight="1">
      <c r="A22" s="111"/>
      <c r="B22" s="111"/>
      <c r="C22" s="114"/>
      <c r="D22" s="114"/>
      <c r="E22" s="114"/>
      <c r="F22" s="114"/>
      <c r="G22" s="114"/>
      <c r="H22" s="114"/>
      <c r="I22" s="114"/>
    </row>
    <row r="23" spans="1:9" ht="18" customHeight="1">
      <c r="A23" s="109" t="s">
        <v>118</v>
      </c>
      <c r="B23" s="109" t="s">
        <v>119</v>
      </c>
      <c r="C23" s="110">
        <v>17685.303566388691</v>
      </c>
      <c r="D23" s="110">
        <v>18303.689753792849</v>
      </c>
      <c r="E23" s="110">
        <v>18743.441046721022</v>
      </c>
      <c r="F23" s="110">
        <v>19364.855958746215</v>
      </c>
      <c r="G23" s="110">
        <v>9766.2668409924299</v>
      </c>
      <c r="H23" s="110">
        <v>10024.813714138481</v>
      </c>
      <c r="I23" s="110">
        <v>10016.281460834227</v>
      </c>
    </row>
    <row r="24" spans="1:9" ht="18" customHeight="1">
      <c r="A24" s="111"/>
      <c r="B24" s="111"/>
      <c r="C24" s="113"/>
      <c r="D24" s="113"/>
      <c r="E24" s="113"/>
      <c r="F24" s="113"/>
      <c r="G24" s="113"/>
      <c r="H24" s="113"/>
      <c r="I24" s="113"/>
    </row>
    <row r="25" spans="1:9" ht="18" customHeight="1">
      <c r="A25" s="109"/>
      <c r="B25" s="109" t="s">
        <v>50</v>
      </c>
      <c r="C25" s="110">
        <v>270763.94526048604</v>
      </c>
      <c r="D25" s="110">
        <v>276753.9450819004</v>
      </c>
      <c r="E25" s="110">
        <v>280647.79969048192</v>
      </c>
      <c r="F25" s="110">
        <v>284813.68074585457</v>
      </c>
      <c r="G25" s="110">
        <v>300106.54555801372</v>
      </c>
      <c r="H25" s="110">
        <v>303453.30748860416</v>
      </c>
      <c r="I25" s="110">
        <v>306981.38685465767</v>
      </c>
    </row>
    <row r="26" spans="1:9" ht="17.399999999999999" thickBot="1">
      <c r="A26" s="117"/>
      <c r="B26" s="117"/>
      <c r="C26" s="118"/>
      <c r="D26" s="118"/>
      <c r="E26" s="118"/>
      <c r="F26" s="118"/>
      <c r="G26" s="118"/>
      <c r="H26" s="118"/>
      <c r="I26" s="118"/>
    </row>
    <row r="27" spans="1:9" ht="19.8" hidden="1" thickTop="1">
      <c r="A27" s="119"/>
      <c r="B27" s="119"/>
      <c r="C27" s="120"/>
      <c r="D27" s="120"/>
      <c r="E27" s="120"/>
      <c r="F27" s="120"/>
      <c r="G27" s="120"/>
      <c r="H27" s="120"/>
      <c r="I27" s="120"/>
    </row>
    <row r="28" spans="1:9" ht="17.399999999999999" thickTop="1">
      <c r="A28" s="121"/>
      <c r="B28" s="121"/>
      <c r="C28" s="180"/>
      <c r="D28" s="180"/>
      <c r="E28" s="180"/>
      <c r="F28" s="180"/>
      <c r="G28" s="180"/>
      <c r="H28" s="180"/>
      <c r="I28" s="180"/>
    </row>
    <row r="29" spans="1:9" ht="17.399999999999999" thickBot="1">
      <c r="A29" s="122"/>
      <c r="B29" s="122"/>
      <c r="C29" s="103"/>
      <c r="D29" s="103"/>
      <c r="F29" s="103"/>
      <c r="H29" s="103"/>
      <c r="I29" s="103" t="s">
        <v>70</v>
      </c>
    </row>
    <row r="30" spans="1:9" ht="24" customHeight="1" thickTop="1" thickBot="1">
      <c r="A30" s="104" t="s">
        <v>71</v>
      </c>
      <c r="B30" s="104" t="s">
        <v>120</v>
      </c>
      <c r="C30" s="106" t="s">
        <v>207</v>
      </c>
      <c r="D30" s="106" t="s">
        <v>208</v>
      </c>
      <c r="E30" s="106" t="s">
        <v>209</v>
      </c>
      <c r="F30" s="106" t="s">
        <v>210</v>
      </c>
      <c r="G30" s="106" t="s">
        <v>211</v>
      </c>
      <c r="H30" s="106" t="s">
        <v>212</v>
      </c>
      <c r="I30" s="106" t="s">
        <v>213</v>
      </c>
    </row>
    <row r="31" spans="1:9" ht="18" customHeight="1" thickTop="1">
      <c r="A31" s="111"/>
      <c r="B31" s="124"/>
      <c r="C31" s="113"/>
      <c r="D31" s="113"/>
      <c r="E31" s="113"/>
      <c r="F31" s="113"/>
      <c r="G31" s="113"/>
      <c r="H31" s="113"/>
      <c r="I31" s="113"/>
    </row>
    <row r="32" spans="1:9" ht="18" customHeight="1">
      <c r="A32" s="109" t="s">
        <v>125</v>
      </c>
      <c r="B32" s="109" t="s">
        <v>107</v>
      </c>
      <c r="C32" s="110">
        <v>757.56363634000002</v>
      </c>
      <c r="D32" s="110">
        <v>651.95727807000003</v>
      </c>
      <c r="E32" s="110">
        <v>648.79666979000001</v>
      </c>
      <c r="F32" s="110">
        <v>653.38973716999999</v>
      </c>
      <c r="G32" s="110">
        <v>652.02261317</v>
      </c>
      <c r="H32" s="110">
        <v>650.74070791000008</v>
      </c>
      <c r="I32" s="110">
        <v>649.14341022647511</v>
      </c>
    </row>
    <row r="33" spans="1:81" ht="18" customHeight="1">
      <c r="A33" s="111"/>
      <c r="B33" s="111"/>
      <c r="C33" s="125"/>
      <c r="D33" s="125"/>
      <c r="E33" s="125"/>
      <c r="F33" s="125"/>
      <c r="G33" s="125"/>
      <c r="H33" s="125"/>
      <c r="I33" s="125"/>
    </row>
    <row r="34" spans="1:81" ht="18" customHeight="1">
      <c r="A34" s="109" t="s">
        <v>131</v>
      </c>
      <c r="B34" s="109" t="s">
        <v>109</v>
      </c>
      <c r="C34" s="110">
        <v>401.38697336630116</v>
      </c>
      <c r="D34" s="110">
        <v>363.42729843630116</v>
      </c>
      <c r="E34" s="110">
        <v>893.718173368301</v>
      </c>
      <c r="F34" s="110">
        <v>1241.816003816801</v>
      </c>
      <c r="G34" s="110">
        <v>3649.0909102397009</v>
      </c>
      <c r="H34" s="110">
        <v>3460.4378708538998</v>
      </c>
      <c r="I34" s="110">
        <v>1622.2928409954002</v>
      </c>
    </row>
    <row r="35" spans="1:81" ht="18" customHeight="1">
      <c r="A35" s="111"/>
      <c r="B35" s="126"/>
      <c r="C35" s="125"/>
      <c r="D35" s="125"/>
      <c r="E35" s="125"/>
      <c r="F35" s="125"/>
      <c r="G35" s="125"/>
      <c r="H35" s="125"/>
      <c r="I35" s="125"/>
    </row>
    <row r="36" spans="1:81" ht="18" customHeight="1">
      <c r="A36" s="109" t="s">
        <v>132</v>
      </c>
      <c r="B36" s="109" t="s">
        <v>113</v>
      </c>
      <c r="C36" s="110">
        <v>176098.5840509136</v>
      </c>
      <c r="D36" s="110">
        <v>179836.87814459475</v>
      </c>
      <c r="E36" s="110">
        <v>183135.72938610532</v>
      </c>
      <c r="F36" s="110">
        <v>186480.06289968771</v>
      </c>
      <c r="G36" s="110">
        <v>196920.46662799868</v>
      </c>
      <c r="H36" s="110">
        <v>200824.55673643367</v>
      </c>
      <c r="I36" s="110">
        <v>208335.78773085464</v>
      </c>
    </row>
    <row r="37" spans="1:81" ht="18" customHeight="1">
      <c r="A37" s="111"/>
      <c r="B37" s="111"/>
      <c r="C37" s="125"/>
      <c r="D37" s="125"/>
      <c r="E37" s="125"/>
      <c r="F37" s="125"/>
      <c r="G37" s="125"/>
      <c r="H37" s="125"/>
      <c r="I37" s="125"/>
    </row>
    <row r="38" spans="1:81" ht="18" customHeight="1">
      <c r="A38" s="109" t="s">
        <v>133</v>
      </c>
      <c r="B38" s="109" t="s">
        <v>135</v>
      </c>
      <c r="C38" s="110">
        <v>0</v>
      </c>
      <c r="D38" s="110">
        <v>0</v>
      </c>
      <c r="E38" s="110">
        <v>0</v>
      </c>
      <c r="F38" s="110">
        <v>0</v>
      </c>
      <c r="G38" s="110">
        <v>0</v>
      </c>
      <c r="H38" s="110">
        <v>0</v>
      </c>
      <c r="I38" s="110">
        <v>0</v>
      </c>
    </row>
    <row r="39" spans="1:81" ht="18" customHeight="1">
      <c r="A39" s="111"/>
      <c r="B39" s="111"/>
      <c r="C39" s="125"/>
      <c r="D39" s="125"/>
      <c r="E39" s="125"/>
      <c r="F39" s="125"/>
      <c r="G39" s="125"/>
      <c r="H39" s="125"/>
      <c r="I39" s="125"/>
    </row>
    <row r="40" spans="1:81" ht="18" customHeight="1">
      <c r="A40" s="109" t="s">
        <v>134</v>
      </c>
      <c r="B40" s="109" t="s">
        <v>137</v>
      </c>
      <c r="C40" s="110">
        <v>8180.2231904532609</v>
      </c>
      <c r="D40" s="110">
        <v>10563.711388466632</v>
      </c>
      <c r="E40" s="110">
        <v>11031.902357137818</v>
      </c>
      <c r="F40" s="110">
        <v>11121.923288137961</v>
      </c>
      <c r="G40" s="110">
        <v>10877.859366745595</v>
      </c>
      <c r="H40" s="110">
        <v>10314.994052043536</v>
      </c>
      <c r="I40" s="110">
        <v>11393.089122271049</v>
      </c>
    </row>
    <row r="41" spans="1:81" ht="18" customHeight="1">
      <c r="A41" s="111"/>
      <c r="B41" s="111"/>
      <c r="C41" s="125"/>
      <c r="D41" s="125"/>
      <c r="E41" s="125"/>
      <c r="F41" s="125"/>
      <c r="G41" s="125"/>
      <c r="H41" s="125"/>
      <c r="I41" s="125"/>
    </row>
    <row r="42" spans="1:81" ht="18" customHeight="1">
      <c r="A42" s="109" t="s">
        <v>136</v>
      </c>
      <c r="B42" s="109" t="s">
        <v>111</v>
      </c>
      <c r="C42" s="110">
        <v>85326.187409412843</v>
      </c>
      <c r="D42" s="110">
        <v>85337.970972332652</v>
      </c>
      <c r="E42" s="110">
        <v>84937.653104080484</v>
      </c>
      <c r="F42" s="110">
        <v>85316.488817042104</v>
      </c>
      <c r="G42" s="110">
        <v>88007.106039859718</v>
      </c>
      <c r="H42" s="110">
        <v>88202.578121363054</v>
      </c>
      <c r="I42" s="110">
        <v>84981.073750310257</v>
      </c>
    </row>
    <row r="43" spans="1:81" ht="16.8">
      <c r="A43" s="111"/>
      <c r="B43" s="111"/>
      <c r="C43" s="113"/>
      <c r="D43" s="113"/>
      <c r="E43" s="113"/>
      <c r="F43" s="113"/>
      <c r="G43" s="113"/>
      <c r="H43" s="113"/>
      <c r="I43" s="113"/>
    </row>
    <row r="44" spans="1:81" ht="16.8">
      <c r="A44" s="109"/>
      <c r="B44" s="109" t="s">
        <v>62</v>
      </c>
      <c r="C44" s="110">
        <v>270763.94526048598</v>
      </c>
      <c r="D44" s="110">
        <v>276753.94508190034</v>
      </c>
      <c r="E44" s="110">
        <v>280647.79969048192</v>
      </c>
      <c r="F44" s="110">
        <v>284813.68074585457</v>
      </c>
      <c r="G44" s="110">
        <v>300106.54555801372</v>
      </c>
      <c r="H44" s="110">
        <v>303453.30748860416</v>
      </c>
      <c r="I44" s="110">
        <v>306981.38685465779</v>
      </c>
    </row>
    <row r="45" spans="1:81" ht="17.399999999999999" thickBot="1">
      <c r="A45" s="127"/>
      <c r="B45" s="127"/>
      <c r="C45" s="128"/>
      <c r="D45" s="128"/>
      <c r="E45" s="128"/>
      <c r="F45" s="128"/>
      <c r="G45" s="128"/>
      <c r="H45" s="128"/>
      <c r="I45" s="128"/>
    </row>
    <row r="46" spans="1:81" s="181" customFormat="1" ht="15" customHeight="1" thickTop="1">
      <c r="A46" s="167" t="s">
        <v>139</v>
      </c>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184"/>
      <c r="AX46" s="184"/>
      <c r="AY46" s="184"/>
      <c r="AZ46" s="184"/>
      <c r="BA46" s="184"/>
      <c r="BB46" s="184"/>
      <c r="BC46" s="184"/>
      <c r="BD46" s="184"/>
      <c r="BE46" s="184"/>
      <c r="BF46" s="184"/>
      <c r="BG46" s="184"/>
      <c r="BH46" s="184"/>
      <c r="BI46" s="184"/>
      <c r="BJ46" s="184"/>
      <c r="BK46" s="184"/>
      <c r="BL46" s="184"/>
      <c r="BM46" s="184"/>
      <c r="BN46" s="182"/>
      <c r="BO46" s="182"/>
      <c r="BP46" s="182"/>
      <c r="BQ46" s="182"/>
      <c r="BR46" s="182"/>
      <c r="BS46" s="182"/>
      <c r="BT46" s="182"/>
      <c r="BU46" s="182"/>
      <c r="BV46" s="182"/>
      <c r="BW46" s="182"/>
      <c r="BX46" s="182"/>
      <c r="BY46" s="182"/>
      <c r="BZ46" s="182"/>
      <c r="CA46" s="182"/>
      <c r="CB46" s="182"/>
      <c r="CC46" s="182"/>
    </row>
    <row r="47" spans="1:81" s="181" customFormat="1" ht="15" customHeight="1">
      <c r="A47" s="167" t="s">
        <v>216</v>
      </c>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row>
    <row r="48" spans="1:81" s="181" customFormat="1" ht="15" customHeight="1">
      <c r="A48" s="3072" t="s">
        <v>218</v>
      </c>
      <c r="B48" s="3072"/>
      <c r="C48" s="3072"/>
      <c r="D48" s="307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row>
    <row r="49" spans="1:1" s="181" customFormat="1" ht="15" customHeight="1">
      <c r="A49" s="167" t="s">
        <v>222</v>
      </c>
    </row>
  </sheetData>
  <mergeCells count="1">
    <mergeCell ref="A48:D48"/>
  </mergeCells>
  <pageMargins left="0.75" right="0.7" top="0.75" bottom="0.75" header="0.3" footer="0.3"/>
  <pageSetup paperSize="9" scale="57"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DL58"/>
  <sheetViews>
    <sheetView showGridLines="0" zoomScale="80" zoomScaleNormal="80" zoomScaleSheetLayoutView="90" workbookViewId="0">
      <pane xSplit="1" ySplit="3" topLeftCell="B4" activePane="bottomRight" state="frozen"/>
      <selection activeCell="P6" sqref="P6"/>
      <selection pane="topRight" activeCell="P6" sqref="P6"/>
      <selection pane="bottomLeft" activeCell="P6" sqref="P6"/>
      <selection pane="bottomRight" activeCell="P6" sqref="P6"/>
    </sheetView>
  </sheetViews>
  <sheetFormatPr defaultColWidth="9.109375" defaultRowHeight="15.75" customHeight="1"/>
  <cols>
    <col min="1" max="1" width="59" style="134" customWidth="1"/>
    <col min="2" max="9" width="17.109375" style="134" bestFit="1" customWidth="1"/>
    <col min="10" max="16384" width="9.109375" style="134"/>
  </cols>
  <sheetData>
    <row r="1" spans="1:9" s="135" customFormat="1" ht="24" customHeight="1">
      <c r="A1" s="99" t="s">
        <v>224</v>
      </c>
    </row>
    <row r="2" spans="1:9" ht="13.5" customHeight="1" thickBot="1">
      <c r="A2" s="168"/>
      <c r="B2" s="145"/>
      <c r="C2" s="145"/>
      <c r="D2" s="145"/>
      <c r="E2" s="145"/>
      <c r="F2" s="145"/>
      <c r="G2" s="145"/>
      <c r="H2" s="145"/>
      <c r="I2" s="145" t="s">
        <v>70</v>
      </c>
    </row>
    <row r="3" spans="1:9" s="171" customFormat="1" ht="21" customHeight="1" thickTop="1" thickBot="1">
      <c r="A3" s="169"/>
      <c r="B3" s="106" t="s">
        <v>225</v>
      </c>
      <c r="C3" s="106" t="s">
        <v>207</v>
      </c>
      <c r="D3" s="106" t="s">
        <v>208</v>
      </c>
      <c r="E3" s="106" t="s">
        <v>209</v>
      </c>
      <c r="F3" s="106" t="s">
        <v>210</v>
      </c>
      <c r="G3" s="106" t="s">
        <v>211</v>
      </c>
      <c r="H3" s="106" t="s">
        <v>212</v>
      </c>
      <c r="I3" s="106" t="s">
        <v>213</v>
      </c>
    </row>
    <row r="4" spans="1:9" ht="15" customHeight="1" thickTop="1">
      <c r="A4" s="157"/>
      <c r="B4" s="172"/>
      <c r="C4" s="172"/>
      <c r="D4" s="172"/>
      <c r="E4" s="172"/>
      <c r="F4" s="172"/>
      <c r="G4" s="172"/>
      <c r="H4" s="172"/>
      <c r="I4" s="172"/>
    </row>
    <row r="5" spans="1:9" ht="22.5" customHeight="1">
      <c r="A5" s="155" t="s">
        <v>186</v>
      </c>
      <c r="B5" s="163">
        <v>933871.10880051181</v>
      </c>
      <c r="C5" s="163">
        <v>788566.4389818646</v>
      </c>
      <c r="D5" s="163">
        <v>837446.82982654497</v>
      </c>
      <c r="E5" s="163">
        <v>1222375.9992196672</v>
      </c>
      <c r="F5" s="163">
        <v>1011538.0976182297</v>
      </c>
      <c r="G5" s="163">
        <v>1235486.1355991624</v>
      </c>
      <c r="H5" s="163">
        <v>1001359.371435605</v>
      </c>
      <c r="I5" s="163">
        <v>1144422.6753473654</v>
      </c>
    </row>
    <row r="6" spans="1:9" ht="22.5" customHeight="1">
      <c r="A6" s="185" t="s">
        <v>226</v>
      </c>
      <c r="B6" s="186">
        <v>22553725.591482602</v>
      </c>
      <c r="C6" s="186">
        <v>22658432.020603139</v>
      </c>
      <c r="D6" s="186">
        <v>23054185.279061012</v>
      </c>
      <c r="E6" s="186">
        <v>22375344.304228038</v>
      </c>
      <c r="F6" s="186">
        <v>22556083.071373224</v>
      </c>
      <c r="G6" s="186">
        <v>24599805.834270336</v>
      </c>
      <c r="H6" s="186">
        <v>24250573.732409783</v>
      </c>
      <c r="I6" s="186">
        <v>24179163.465285461</v>
      </c>
    </row>
    <row r="7" spans="1:9" ht="22.5" customHeight="1">
      <c r="A7" s="185" t="s">
        <v>227</v>
      </c>
      <c r="B7" s="186">
        <v>-21619854.48268209</v>
      </c>
      <c r="C7" s="186">
        <v>-21869865.581621274</v>
      </c>
      <c r="D7" s="186">
        <v>-22216738.449234467</v>
      </c>
      <c r="E7" s="186">
        <v>-21152968.30500837</v>
      </c>
      <c r="F7" s="186">
        <v>-21544544.973754995</v>
      </c>
      <c r="G7" s="186">
        <v>-23364319.698671173</v>
      </c>
      <c r="H7" s="186">
        <v>-23249214.360974178</v>
      </c>
      <c r="I7" s="186">
        <v>-23034740.789938096</v>
      </c>
    </row>
    <row r="8" spans="1:9" ht="16.8">
      <c r="A8" s="157"/>
      <c r="B8" s="158"/>
      <c r="C8" s="158"/>
      <c r="D8" s="158"/>
      <c r="E8" s="158"/>
      <c r="F8" s="158"/>
      <c r="G8" s="158"/>
      <c r="H8" s="158"/>
      <c r="I8" s="158"/>
    </row>
    <row r="9" spans="1:9" ht="22.5" customHeight="1">
      <c r="A9" s="155" t="s">
        <v>228</v>
      </c>
      <c r="B9" s="156">
        <v>570142.87514998694</v>
      </c>
      <c r="C9" s="156">
        <v>603111.62138318713</v>
      </c>
      <c r="D9" s="156">
        <v>605191.0859871147</v>
      </c>
      <c r="E9" s="156">
        <v>543955.46293344349</v>
      </c>
      <c r="F9" s="156">
        <v>559551.97917848034</v>
      </c>
      <c r="G9" s="156">
        <v>592824.29172809049</v>
      </c>
      <c r="H9" s="156">
        <v>527062.18626941356</v>
      </c>
      <c r="I9" s="156">
        <v>536027.85361255589</v>
      </c>
    </row>
    <row r="10" spans="1:9" ht="22.5" customHeight="1">
      <c r="A10" s="155"/>
      <c r="B10" s="158"/>
      <c r="C10" s="158"/>
      <c r="D10" s="158"/>
      <c r="E10" s="158"/>
      <c r="F10" s="158"/>
      <c r="G10" s="158"/>
      <c r="H10" s="158"/>
      <c r="I10" s="158"/>
    </row>
    <row r="11" spans="1:9" ht="22.5" customHeight="1">
      <c r="A11" s="155" t="s">
        <v>170</v>
      </c>
      <c r="B11" s="156">
        <v>42729.903027686385</v>
      </c>
      <c r="C11" s="156">
        <v>45321.067251541572</v>
      </c>
      <c r="D11" s="156">
        <v>49648.140821383669</v>
      </c>
      <c r="E11" s="156">
        <v>49051.372145243695</v>
      </c>
      <c r="F11" s="156">
        <v>49378.632806967777</v>
      </c>
      <c r="G11" s="156">
        <v>50307.01459734526</v>
      </c>
      <c r="H11" s="156">
        <v>52236.962721951204</v>
      </c>
      <c r="I11" s="156">
        <v>52778.241760114448</v>
      </c>
    </row>
    <row r="12" spans="1:9" ht="22.5" customHeight="1">
      <c r="A12" s="185" t="s">
        <v>229</v>
      </c>
      <c r="B12" s="158">
        <v>42797.024397696136</v>
      </c>
      <c r="C12" s="158">
        <v>45396.728967441326</v>
      </c>
      <c r="D12" s="158">
        <v>49715.393978757333</v>
      </c>
      <c r="E12" s="158">
        <v>49112.617779013446</v>
      </c>
      <c r="F12" s="158">
        <v>49456.496603407104</v>
      </c>
      <c r="G12" s="158">
        <v>50372.500788283927</v>
      </c>
      <c r="H12" s="158">
        <v>52309.018735211423</v>
      </c>
      <c r="I12" s="158">
        <v>52848.303559700937</v>
      </c>
    </row>
    <row r="13" spans="1:9" ht="22.5" customHeight="1">
      <c r="A13" s="185" t="s">
        <v>230</v>
      </c>
      <c r="B13" s="158">
        <v>-67.121370009752937</v>
      </c>
      <c r="C13" s="158">
        <v>-75.661715899752949</v>
      </c>
      <c r="D13" s="158">
        <v>-67.253157373666099</v>
      </c>
      <c r="E13" s="158">
        <v>-61.245633769752928</v>
      </c>
      <c r="F13" s="158">
        <v>-77.863796439330983</v>
      </c>
      <c r="G13" s="158">
        <v>-65.486190938664109</v>
      </c>
      <c r="H13" s="158">
        <v>-72.056013260215636</v>
      </c>
      <c r="I13" s="158">
        <v>-70.061799586486657</v>
      </c>
    </row>
    <row r="14" spans="1:9" ht="13.5" customHeight="1">
      <c r="A14" s="157"/>
      <c r="B14" s="156"/>
      <c r="C14" s="156"/>
      <c r="D14" s="156"/>
      <c r="E14" s="156"/>
      <c r="F14" s="156"/>
      <c r="G14" s="156"/>
      <c r="H14" s="156"/>
      <c r="I14" s="156"/>
    </row>
    <row r="15" spans="1:9" ht="22.5" customHeight="1">
      <c r="A15" s="155" t="s">
        <v>173</v>
      </c>
      <c r="B15" s="156">
        <v>198613.41948857793</v>
      </c>
      <c r="C15" s="156">
        <v>215391.91626553593</v>
      </c>
      <c r="D15" s="156">
        <v>214627.99302652854</v>
      </c>
      <c r="E15" s="156">
        <v>216606.1977160344</v>
      </c>
      <c r="F15" s="156">
        <v>210665.22601466291</v>
      </c>
      <c r="G15" s="156">
        <v>269812.76729366515</v>
      </c>
      <c r="H15" s="156">
        <v>230551.19435821308</v>
      </c>
      <c r="I15" s="156">
        <v>237597.57035177184</v>
      </c>
    </row>
    <row r="16" spans="1:9" ht="22.5" customHeight="1">
      <c r="A16" s="187" t="s">
        <v>231</v>
      </c>
      <c r="B16" s="174">
        <v>26054.623671821901</v>
      </c>
      <c r="C16" s="174">
        <v>27218.87159747371</v>
      </c>
      <c r="D16" s="174">
        <v>27715.790390907932</v>
      </c>
      <c r="E16" s="174">
        <v>30141.325322433579</v>
      </c>
      <c r="F16" s="174">
        <v>31414.415920768712</v>
      </c>
      <c r="G16" s="174">
        <v>31460.631333618054</v>
      </c>
      <c r="H16" s="174">
        <v>33387.715030427222</v>
      </c>
      <c r="I16" s="174">
        <v>33996.037609647334</v>
      </c>
    </row>
    <row r="17" spans="1:10" ht="22.5" customHeight="1">
      <c r="A17" s="187" t="s">
        <v>195</v>
      </c>
      <c r="B17" s="174">
        <v>12582.554437599476</v>
      </c>
      <c r="C17" s="174">
        <v>20226.579383453958</v>
      </c>
      <c r="D17" s="174">
        <v>13048.195178820926</v>
      </c>
      <c r="E17" s="174">
        <v>12607.190913777622</v>
      </c>
      <c r="F17" s="174">
        <v>11684.553351619043</v>
      </c>
      <c r="G17" s="174">
        <v>12069.58159674321</v>
      </c>
      <c r="H17" s="174">
        <v>10615.651357224535</v>
      </c>
      <c r="I17" s="174">
        <v>9873.0281449734521</v>
      </c>
    </row>
    <row r="18" spans="1:10" ht="22.5" customHeight="1">
      <c r="A18" s="157"/>
      <c r="B18" s="158"/>
      <c r="C18" s="158"/>
      <c r="D18" s="158"/>
      <c r="E18" s="158"/>
      <c r="F18" s="158"/>
      <c r="G18" s="158"/>
      <c r="H18" s="158"/>
      <c r="I18" s="158"/>
    </row>
    <row r="19" spans="1:10" ht="22.5" customHeight="1">
      <c r="A19" s="155" t="s">
        <v>232</v>
      </c>
      <c r="B19" s="156">
        <v>0</v>
      </c>
      <c r="C19" s="156">
        <v>0</v>
      </c>
      <c r="D19" s="156">
        <v>0</v>
      </c>
      <c r="E19" s="156">
        <v>0</v>
      </c>
      <c r="F19" s="156">
        <v>0</v>
      </c>
      <c r="G19" s="156">
        <v>0</v>
      </c>
      <c r="H19" s="156">
        <v>0</v>
      </c>
      <c r="I19" s="156">
        <v>0</v>
      </c>
    </row>
    <row r="20" spans="1:10" ht="22.5" customHeight="1">
      <c r="A20" s="157"/>
      <c r="B20" s="158"/>
      <c r="C20" s="158"/>
      <c r="D20" s="158"/>
      <c r="E20" s="158"/>
      <c r="F20" s="158"/>
      <c r="G20" s="158"/>
      <c r="H20" s="158"/>
      <c r="I20" s="158"/>
    </row>
    <row r="21" spans="1:10" ht="22.5" customHeight="1">
      <c r="A21" s="155" t="s">
        <v>233</v>
      </c>
      <c r="B21" s="156">
        <v>1158.3108313610794</v>
      </c>
      <c r="C21" s="156">
        <v>1194.3425573079819</v>
      </c>
      <c r="D21" s="156">
        <v>1069.2198913451671</v>
      </c>
      <c r="E21" s="156">
        <v>1189.0290253039675</v>
      </c>
      <c r="F21" s="156">
        <v>1190.1008098903303</v>
      </c>
      <c r="G21" s="156">
        <v>2988.9463256604749</v>
      </c>
      <c r="H21" s="156">
        <v>3556.555285783762</v>
      </c>
      <c r="I21" s="156">
        <v>4405.8046155382071</v>
      </c>
    </row>
    <row r="22" spans="1:10" ht="13.5" customHeight="1">
      <c r="A22" s="157"/>
      <c r="B22" s="156"/>
      <c r="C22" s="156"/>
      <c r="D22" s="156"/>
      <c r="E22" s="156"/>
      <c r="F22" s="156"/>
      <c r="G22" s="156"/>
      <c r="H22" s="156"/>
      <c r="I22" s="156"/>
    </row>
    <row r="23" spans="1:10" ht="22.5" customHeight="1">
      <c r="A23" s="155" t="s">
        <v>109</v>
      </c>
      <c r="B23" s="156">
        <v>161911.92774346011</v>
      </c>
      <c r="C23" s="156">
        <v>140014.83184441648</v>
      </c>
      <c r="D23" s="156">
        <v>142275.20726940772</v>
      </c>
      <c r="E23" s="156">
        <v>137911.85302574269</v>
      </c>
      <c r="F23" s="156">
        <v>139549.22519043583</v>
      </c>
      <c r="G23" s="156">
        <v>103834.52761216753</v>
      </c>
      <c r="H23" s="156">
        <v>94007.820585373556</v>
      </c>
      <c r="I23" s="156">
        <v>95057.39157049128</v>
      </c>
    </row>
    <row r="24" spans="1:10" ht="13.5" customHeight="1">
      <c r="A24" s="157"/>
      <c r="B24" s="158"/>
      <c r="C24" s="158"/>
      <c r="D24" s="158"/>
      <c r="E24" s="158"/>
      <c r="F24" s="158"/>
      <c r="G24" s="158"/>
      <c r="H24" s="158"/>
      <c r="I24" s="158"/>
    </row>
    <row r="25" spans="1:10" ht="22.5" customHeight="1">
      <c r="A25" s="155" t="s">
        <v>234</v>
      </c>
      <c r="B25" s="156">
        <v>0.18756209422999998</v>
      </c>
      <c r="C25" s="156">
        <v>0.56638598780784988</v>
      </c>
      <c r="D25" s="156">
        <v>0</v>
      </c>
      <c r="E25" s="156">
        <v>4.4169474618180002</v>
      </c>
      <c r="F25" s="156">
        <v>0.17833335601355299</v>
      </c>
      <c r="G25" s="156">
        <v>0</v>
      </c>
      <c r="H25" s="156">
        <v>0.14143251600000001</v>
      </c>
      <c r="I25" s="156">
        <v>1.3195422149868652</v>
      </c>
    </row>
    <row r="26" spans="1:10" ht="13.5" customHeight="1">
      <c r="A26" s="157"/>
      <c r="B26" s="158"/>
      <c r="C26" s="158"/>
      <c r="D26" s="158"/>
      <c r="E26" s="158"/>
      <c r="F26" s="158"/>
      <c r="G26" s="158"/>
      <c r="H26" s="158"/>
      <c r="I26" s="158"/>
    </row>
    <row r="27" spans="1:10" ht="22.5" customHeight="1">
      <c r="A27" s="155" t="s">
        <v>113</v>
      </c>
      <c r="B27" s="156">
        <v>167339.80064747011</v>
      </c>
      <c r="C27" s="156">
        <v>172858.79148401957</v>
      </c>
      <c r="D27" s="156">
        <v>176801.81117674412</v>
      </c>
      <c r="E27" s="156">
        <v>179843.19515784978</v>
      </c>
      <c r="F27" s="156">
        <v>183290.5269342924</v>
      </c>
      <c r="G27" s="156">
        <v>193566.24499132347</v>
      </c>
      <c r="H27" s="156">
        <v>197865.42953712994</v>
      </c>
      <c r="I27" s="156">
        <v>204887.1199483175</v>
      </c>
    </row>
    <row r="28" spans="1:10" ht="13.5" customHeight="1">
      <c r="A28" s="157"/>
      <c r="B28" s="158"/>
      <c r="C28" s="158"/>
      <c r="D28" s="158"/>
      <c r="E28" s="158"/>
      <c r="F28" s="158"/>
      <c r="G28" s="158"/>
      <c r="H28" s="158"/>
      <c r="I28" s="158"/>
    </row>
    <row r="29" spans="1:10" ht="22.5" customHeight="1">
      <c r="A29" s="155" t="s">
        <v>111</v>
      </c>
      <c r="B29" s="156">
        <v>7532320.3735392625</v>
      </c>
      <c r="C29" s="156">
        <v>7624957.0228479858</v>
      </c>
      <c r="D29" s="156">
        <v>7661855.320817275</v>
      </c>
      <c r="E29" s="156">
        <v>7800109.9682881804</v>
      </c>
      <c r="F29" s="156">
        <v>7645047.6443953337</v>
      </c>
      <c r="G29" s="156">
        <v>9605223.2514930945</v>
      </c>
      <c r="H29" s="156">
        <v>9742026.8678302951</v>
      </c>
      <c r="I29" s="156">
        <v>9618614.3562518638</v>
      </c>
    </row>
    <row r="30" spans="1:10" ht="13.5" customHeight="1">
      <c r="A30" s="157"/>
      <c r="B30" s="158"/>
      <c r="C30" s="158"/>
      <c r="D30" s="158"/>
      <c r="E30" s="158"/>
      <c r="F30" s="158"/>
      <c r="G30" s="158"/>
      <c r="H30" s="158"/>
      <c r="I30" s="158"/>
    </row>
    <row r="31" spans="1:10" ht="22.5" customHeight="1">
      <c r="A31" s="155" t="s">
        <v>181</v>
      </c>
      <c r="B31" s="156">
        <v>-6117373.2938568788</v>
      </c>
      <c r="C31" s="156">
        <v>-6286634.5112375906</v>
      </c>
      <c r="D31" s="156">
        <v>-6275087.509493202</v>
      </c>
      <c r="E31" s="156">
        <v>-6087069.4304301562</v>
      </c>
      <c r="F31" s="156">
        <v>-6137943.7400449654</v>
      </c>
      <c r="G31" s="156">
        <v>-7757182.7612039847</v>
      </c>
      <c r="H31" s="156">
        <v>-8226247.0998859191</v>
      </c>
      <c r="I31" s="156">
        <v>-7952139.6508566216</v>
      </c>
    </row>
    <row r="32" spans="1:10" ht="13.5" customHeight="1" thickBot="1">
      <c r="A32" s="164"/>
      <c r="B32" s="165"/>
      <c r="C32" s="165"/>
      <c r="D32" s="165"/>
      <c r="E32" s="165"/>
      <c r="F32" s="165"/>
      <c r="G32" s="165"/>
      <c r="H32" s="165"/>
      <c r="I32" s="165"/>
      <c r="J32" s="188"/>
    </row>
    <row r="33" spans="1:81" s="191" customFormat="1" ht="15.75" customHeight="1" thickTop="1">
      <c r="A33" s="189" t="s">
        <v>139</v>
      </c>
      <c r="B33" s="190"/>
      <c r="C33" s="190"/>
    </row>
    <row r="34" spans="1:81" s="191" customFormat="1" ht="37.5" customHeight="1">
      <c r="A34" s="3070" t="s">
        <v>235</v>
      </c>
      <c r="B34" s="3070"/>
      <c r="C34" s="3070"/>
      <c r="D34" s="3070"/>
      <c r="E34" s="3070"/>
      <c r="F34" s="3070"/>
      <c r="G34" s="3070"/>
      <c r="H34" s="3070"/>
      <c r="I34" s="3070"/>
      <c r="J34" s="3070"/>
      <c r="K34" s="3070"/>
      <c r="L34" s="3070"/>
      <c r="M34" s="3070"/>
    </row>
    <row r="35" spans="1:81" s="191" customFormat="1" ht="37.5" customHeight="1">
      <c r="A35" s="3069" t="s">
        <v>236</v>
      </c>
      <c r="B35" s="3069"/>
      <c r="C35" s="3069"/>
      <c r="D35" s="3069"/>
      <c r="E35" s="3069"/>
      <c r="F35" s="3069"/>
      <c r="G35" s="3069"/>
      <c r="H35" s="3069"/>
      <c r="I35" s="3069"/>
      <c r="J35" s="3069"/>
      <c r="K35" s="3069"/>
      <c r="L35" s="3069"/>
      <c r="M35" s="3069"/>
      <c r="N35" s="3069"/>
      <c r="O35" s="3069"/>
      <c r="P35" s="3069"/>
      <c r="Q35" s="3069"/>
      <c r="R35" s="3069"/>
      <c r="S35" s="3069"/>
      <c r="T35" s="3069"/>
      <c r="U35" s="3069"/>
      <c r="V35" s="3069"/>
      <c r="W35" s="3069"/>
      <c r="X35" s="3069"/>
      <c r="Y35" s="3069"/>
      <c r="Z35" s="3069"/>
      <c r="AA35" s="3069"/>
      <c r="AB35" s="3069"/>
      <c r="AC35" s="3069"/>
      <c r="AD35" s="3069"/>
      <c r="AE35" s="3069"/>
      <c r="AF35" s="3069"/>
      <c r="AG35" s="3069"/>
      <c r="AH35" s="3069"/>
      <c r="AI35" s="3069"/>
      <c r="AJ35" s="3069"/>
      <c r="AK35" s="3069"/>
      <c r="AL35" s="3069"/>
      <c r="AM35" s="3069"/>
      <c r="AN35" s="3069"/>
      <c r="AO35" s="3069"/>
      <c r="AP35" s="3069"/>
      <c r="AQ35" s="3069"/>
      <c r="AR35" s="3069"/>
      <c r="AS35" s="3069"/>
      <c r="AT35" s="3069"/>
      <c r="AU35" s="3069"/>
      <c r="AV35" s="3069"/>
      <c r="AW35" s="3069"/>
      <c r="AX35" s="3069"/>
      <c r="AY35" s="3069"/>
      <c r="AZ35" s="3069"/>
      <c r="BA35" s="3069"/>
      <c r="BB35" s="3069"/>
      <c r="BC35" s="3069"/>
      <c r="BD35" s="3069"/>
      <c r="BE35" s="3069"/>
      <c r="BF35" s="3069"/>
      <c r="BG35" s="3069"/>
      <c r="BH35" s="3069"/>
      <c r="BI35" s="3069"/>
      <c r="BJ35" s="3069"/>
      <c r="BK35" s="3069"/>
      <c r="BL35" s="3069"/>
      <c r="BM35" s="3069"/>
      <c r="BN35" s="3069"/>
      <c r="BO35" s="3069"/>
      <c r="BP35" s="3069"/>
      <c r="BQ35" s="3069"/>
      <c r="BR35" s="3069"/>
      <c r="BS35" s="3069"/>
    </row>
    <row r="36" spans="1:81" s="191" customFormat="1" ht="16.2" customHeight="1">
      <c r="A36" s="3070" t="s">
        <v>237</v>
      </c>
      <c r="B36" s="3070"/>
      <c r="C36" s="3070"/>
      <c r="D36" s="3070"/>
      <c r="E36" s="3070"/>
      <c r="F36" s="3070"/>
      <c r="G36" s="3070"/>
      <c r="H36" s="3070"/>
      <c r="I36" s="3070"/>
      <c r="J36" s="3070"/>
      <c r="K36" s="3070"/>
      <c r="L36" s="3070"/>
      <c r="M36" s="3070"/>
    </row>
    <row r="37" spans="1:81" s="181" customFormat="1" ht="15" customHeight="1">
      <c r="A37" s="3072" t="s">
        <v>218</v>
      </c>
      <c r="B37" s="3072"/>
      <c r="C37" s="3072"/>
      <c r="D37" s="307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row>
    <row r="38" spans="1:81" s="191" customFormat="1" ht="18" customHeight="1">
      <c r="A38" s="129" t="s">
        <v>145</v>
      </c>
    </row>
    <row r="39" spans="1:81" s="167" customFormat="1" ht="18.899999999999999" customHeight="1">
      <c r="A39" s="129"/>
      <c r="B39" s="166"/>
      <c r="C39" s="166"/>
      <c r="D39" s="166"/>
      <c r="E39" s="166"/>
      <c r="F39" s="166"/>
      <c r="G39" s="166"/>
      <c r="H39" s="166"/>
      <c r="I39" s="166"/>
    </row>
    <row r="40" spans="1:81" ht="12.75" customHeight="1"/>
    <row r="41" spans="1:81" ht="12.75" customHeight="1"/>
    <row r="58" spans="116:116" ht="15.75" customHeight="1">
      <c r="DL58" s="134" t="s">
        <v>205</v>
      </c>
    </row>
  </sheetData>
  <mergeCells count="4">
    <mergeCell ref="A34:M34"/>
    <mergeCell ref="A35:BS35"/>
    <mergeCell ref="A36:M36"/>
    <mergeCell ref="A37:D37"/>
  </mergeCells>
  <pageMargins left="0.75" right="0.75" top="0.75" bottom="0.75" header="0.3" footer="0"/>
  <pageSetup paperSize="9" scale="60" fitToHeight="0" orientation="landscape" r:id="rId1"/>
  <headerFooter scaleWithDoc="0"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DL57"/>
  <sheetViews>
    <sheetView showGridLines="0" zoomScale="80" zoomScaleNormal="80" zoomScaleSheetLayoutView="90" workbookViewId="0">
      <pane xSplit="1" ySplit="3" topLeftCell="B4" activePane="bottomRight" state="frozen"/>
      <selection activeCell="P6" sqref="P6"/>
      <selection pane="topRight" activeCell="P6" sqref="P6"/>
      <selection pane="bottomLeft" activeCell="P6" sqref="P6"/>
      <selection pane="bottomRight" activeCell="P6" sqref="P6"/>
    </sheetView>
  </sheetViews>
  <sheetFormatPr defaultColWidth="9.109375" defaultRowHeight="15.75" customHeight="1"/>
  <cols>
    <col min="1" max="1" width="59" style="134" customWidth="1"/>
    <col min="2" max="9" width="16.6640625" style="134" bestFit="1" customWidth="1"/>
    <col min="10" max="11" width="9.109375" style="134"/>
    <col min="12" max="12" width="18.33203125" style="134" customWidth="1"/>
    <col min="13" max="16384" width="9.109375" style="134"/>
  </cols>
  <sheetData>
    <row r="1" spans="1:9" s="135" customFormat="1" ht="24" customHeight="1">
      <c r="A1" s="99" t="s">
        <v>238</v>
      </c>
    </row>
    <row r="2" spans="1:9" ht="13.5" customHeight="1" thickBot="1">
      <c r="A2" s="168"/>
      <c r="B2" s="145"/>
      <c r="C2" s="145"/>
      <c r="D2" s="145"/>
      <c r="E2" s="145"/>
      <c r="F2" s="145"/>
      <c r="G2" s="145"/>
      <c r="H2" s="145"/>
      <c r="I2" s="145" t="s">
        <v>70</v>
      </c>
    </row>
    <row r="3" spans="1:9" s="171" customFormat="1" ht="21" customHeight="1" thickTop="1" thickBot="1">
      <c r="A3" s="192"/>
      <c r="B3" s="106" t="s">
        <v>225</v>
      </c>
      <c r="C3" s="106" t="s">
        <v>207</v>
      </c>
      <c r="D3" s="106" t="s">
        <v>208</v>
      </c>
      <c r="E3" s="106" t="s">
        <v>209</v>
      </c>
      <c r="F3" s="106" t="s">
        <v>210</v>
      </c>
      <c r="G3" s="106" t="s">
        <v>211</v>
      </c>
      <c r="H3" s="106" t="s">
        <v>212</v>
      </c>
      <c r="I3" s="106" t="s">
        <v>213</v>
      </c>
    </row>
    <row r="4" spans="1:9" ht="15" customHeight="1" thickTop="1">
      <c r="A4" s="193"/>
      <c r="B4" s="194"/>
      <c r="C4" s="194"/>
      <c r="D4" s="194"/>
      <c r="E4" s="194"/>
      <c r="F4" s="194"/>
      <c r="G4" s="194"/>
      <c r="H4" s="194"/>
      <c r="I4" s="194"/>
    </row>
    <row r="5" spans="1:9" ht="22.5" customHeight="1">
      <c r="A5" s="195" t="s">
        <v>186</v>
      </c>
      <c r="B5" s="196">
        <v>1796256.953919705</v>
      </c>
      <c r="C5" s="196">
        <v>1675998.7800825611</v>
      </c>
      <c r="D5" s="196">
        <v>1702275.0952830277</v>
      </c>
      <c r="E5" s="196">
        <v>2064043.0914339088</v>
      </c>
      <c r="F5" s="196">
        <v>1871216.8013634011</v>
      </c>
      <c r="G5" s="196">
        <v>2169109.2303336449</v>
      </c>
      <c r="H5" s="196">
        <v>1959671.6470563971</v>
      </c>
      <c r="I5" s="196">
        <v>2091858.0417342447</v>
      </c>
    </row>
    <row r="6" spans="1:9" ht="22.5" customHeight="1">
      <c r="A6" s="193" t="s">
        <v>187</v>
      </c>
      <c r="B6" s="197">
        <v>24029600.809687693</v>
      </c>
      <c r="C6" s="197">
        <v>24201147.05460126</v>
      </c>
      <c r="D6" s="197">
        <v>24610967.649625849</v>
      </c>
      <c r="E6" s="197">
        <v>23898642.891911827</v>
      </c>
      <c r="F6" s="197">
        <v>24113829.806113344</v>
      </c>
      <c r="G6" s="197">
        <v>26287989.846664969</v>
      </c>
      <c r="H6" s="197">
        <v>26043214.437380482</v>
      </c>
      <c r="I6" s="197">
        <v>25870654.793293677</v>
      </c>
    </row>
    <row r="7" spans="1:9" ht="22.5" customHeight="1">
      <c r="A7" s="193" t="s">
        <v>239</v>
      </c>
      <c r="B7" s="197">
        <v>-22233343.855767988</v>
      </c>
      <c r="C7" s="197">
        <v>-22525148.274518698</v>
      </c>
      <c r="D7" s="197">
        <v>-22908692.554342821</v>
      </c>
      <c r="E7" s="197">
        <v>-21834599.800477918</v>
      </c>
      <c r="F7" s="197">
        <v>-22242613.004749943</v>
      </c>
      <c r="G7" s="197">
        <v>-24118880.616331324</v>
      </c>
      <c r="H7" s="197">
        <v>-24083542.790324084</v>
      </c>
      <c r="I7" s="197">
        <v>-23778796.751559433</v>
      </c>
    </row>
    <row r="8" spans="1:9" ht="16.8">
      <c r="A8" s="193"/>
      <c r="B8" s="198"/>
      <c r="C8" s="198"/>
      <c r="D8" s="198"/>
      <c r="E8" s="198"/>
      <c r="F8" s="198"/>
      <c r="G8" s="198"/>
      <c r="H8" s="198"/>
      <c r="I8" s="198"/>
    </row>
    <row r="9" spans="1:9" ht="22.5" customHeight="1">
      <c r="A9" s="195" t="s">
        <v>240</v>
      </c>
      <c r="B9" s="196">
        <v>805706.56473819201</v>
      </c>
      <c r="C9" s="196">
        <v>836651.30049583223</v>
      </c>
      <c r="D9" s="196">
        <v>856403.06841428054</v>
      </c>
      <c r="E9" s="196">
        <v>874949.39778987539</v>
      </c>
      <c r="F9" s="196">
        <v>889319.34769081767</v>
      </c>
      <c r="G9" s="196">
        <v>960902.28977159108</v>
      </c>
      <c r="H9" s="196">
        <v>946500.53815632407</v>
      </c>
      <c r="I9" s="196">
        <v>971900.21643942618</v>
      </c>
    </row>
    <row r="10" spans="1:9" ht="22.5" customHeight="1">
      <c r="A10" s="199" t="s">
        <v>241</v>
      </c>
      <c r="B10" s="196">
        <v>175236.8896568827</v>
      </c>
      <c r="C10" s="196">
        <v>186272.39430739862</v>
      </c>
      <c r="D10" s="196">
        <v>191033.39763233683</v>
      </c>
      <c r="E10" s="196">
        <v>208669.49225726258</v>
      </c>
      <c r="F10" s="196">
        <v>216459.31295810794</v>
      </c>
      <c r="G10" s="196">
        <v>231091.92067808186</v>
      </c>
      <c r="H10" s="196">
        <v>242845.25354709744</v>
      </c>
      <c r="I10" s="196">
        <v>251483.45721801702</v>
      </c>
    </row>
    <row r="11" spans="1:9" ht="22.5" customHeight="1">
      <c r="A11" s="200" t="s">
        <v>242</v>
      </c>
      <c r="B11" s="198">
        <v>238808.50583045368</v>
      </c>
      <c r="C11" s="198">
        <v>244896.24624812711</v>
      </c>
      <c r="D11" s="198">
        <v>259566.40429908514</v>
      </c>
      <c r="E11" s="198">
        <v>265563.32459583122</v>
      </c>
      <c r="F11" s="198">
        <v>276011.81294982339</v>
      </c>
      <c r="G11" s="198">
        <v>282628.36605439347</v>
      </c>
      <c r="H11" s="198">
        <v>292359.08228246804</v>
      </c>
      <c r="I11" s="198">
        <v>306441.31181920588</v>
      </c>
    </row>
    <row r="12" spans="1:9" ht="22.5" customHeight="1">
      <c r="A12" s="200" t="s">
        <v>243</v>
      </c>
      <c r="B12" s="198">
        <v>-63571.616173570968</v>
      </c>
      <c r="C12" s="198">
        <v>-58623.851940728498</v>
      </c>
      <c r="D12" s="198">
        <v>-68533.006666748333</v>
      </c>
      <c r="E12" s="198">
        <v>-56893.832338568638</v>
      </c>
      <c r="F12" s="198">
        <v>-59552.499991715449</v>
      </c>
      <c r="G12" s="198">
        <v>-51536.445376311603</v>
      </c>
      <c r="H12" s="198">
        <v>-49513.828735370604</v>
      </c>
      <c r="I12" s="198">
        <v>-54957.854601188868</v>
      </c>
    </row>
    <row r="13" spans="1:9" s="201" customFormat="1" ht="22.5" customHeight="1">
      <c r="A13" s="199" t="s">
        <v>244</v>
      </c>
      <c r="B13" s="196">
        <v>630469.67508130928</v>
      </c>
      <c r="C13" s="196">
        <v>650378.90618843364</v>
      </c>
      <c r="D13" s="196">
        <v>665369.67078194371</v>
      </c>
      <c r="E13" s="196">
        <v>666279.90553261281</v>
      </c>
      <c r="F13" s="196">
        <v>672860.03473270976</v>
      </c>
      <c r="G13" s="196">
        <v>729810.36909350916</v>
      </c>
      <c r="H13" s="196">
        <v>703655.28460922663</v>
      </c>
      <c r="I13" s="196">
        <v>720416.7592214091</v>
      </c>
    </row>
    <row r="14" spans="1:9" s="201" customFormat="1" ht="22.5" customHeight="1">
      <c r="A14" s="202" t="s">
        <v>231</v>
      </c>
      <c r="B14" s="203">
        <v>436585.33890211314</v>
      </c>
      <c r="C14" s="203">
        <v>440945.55594504857</v>
      </c>
      <c r="D14" s="203">
        <v>448974.42686812556</v>
      </c>
      <c r="E14" s="203">
        <v>455196.87570735335</v>
      </c>
      <c r="F14" s="203">
        <v>470125.29268252617</v>
      </c>
      <c r="G14" s="203">
        <v>470865.76048991724</v>
      </c>
      <c r="H14" s="203">
        <v>485801.81305083598</v>
      </c>
      <c r="I14" s="203">
        <v>496885.59850911354</v>
      </c>
    </row>
    <row r="15" spans="1:9" s="201" customFormat="1" ht="22.5" customHeight="1">
      <c r="A15" s="202" t="s">
        <v>195</v>
      </c>
      <c r="B15" s="203">
        <v>13659.426366608564</v>
      </c>
      <c r="C15" s="203">
        <v>21337.203328274569</v>
      </c>
      <c r="D15" s="203">
        <v>19687.96448353499</v>
      </c>
      <c r="E15" s="203">
        <v>15149.296130405304</v>
      </c>
      <c r="F15" s="203">
        <v>15994.595170150515</v>
      </c>
      <c r="G15" s="203">
        <v>13857.462529511004</v>
      </c>
      <c r="H15" s="203">
        <v>12489.541559600015</v>
      </c>
      <c r="I15" s="203">
        <v>12032.758000887188</v>
      </c>
    </row>
    <row r="16" spans="1:9" ht="13.5" customHeight="1">
      <c r="A16" s="193"/>
      <c r="B16" s="198"/>
      <c r="C16" s="198"/>
      <c r="D16" s="198"/>
      <c r="E16" s="198"/>
      <c r="F16" s="198"/>
      <c r="G16" s="198"/>
      <c r="H16" s="198"/>
      <c r="I16" s="198"/>
    </row>
    <row r="17" spans="1:10" ht="22.5" customHeight="1">
      <c r="A17" s="195" t="s">
        <v>245</v>
      </c>
      <c r="B17" s="196">
        <v>47614.347484896854</v>
      </c>
      <c r="C17" s="196">
        <v>46204.11249140116</v>
      </c>
      <c r="D17" s="196">
        <v>46059.0513487805</v>
      </c>
      <c r="E17" s="196">
        <v>46918.885738631441</v>
      </c>
      <c r="F17" s="196">
        <v>51693.653911729642</v>
      </c>
      <c r="G17" s="196">
        <v>50972.985517147732</v>
      </c>
      <c r="H17" s="196">
        <v>51635.888345945423</v>
      </c>
      <c r="I17" s="196">
        <v>53082.619734064974</v>
      </c>
    </row>
    <row r="18" spans="1:10" ht="22.5" customHeight="1">
      <c r="A18" s="193"/>
      <c r="B18" s="198"/>
      <c r="C18" s="198"/>
      <c r="D18" s="198"/>
      <c r="E18" s="198"/>
      <c r="F18" s="198"/>
      <c r="G18" s="198"/>
      <c r="H18" s="198"/>
      <c r="I18" s="198"/>
    </row>
    <row r="19" spans="1:10" ht="22.5" customHeight="1">
      <c r="A19" s="195" t="s">
        <v>232</v>
      </c>
      <c r="B19" s="196">
        <v>691916.34550895682</v>
      </c>
      <c r="C19" s="196">
        <v>708472.90513652214</v>
      </c>
      <c r="D19" s="196">
        <v>710576.30296604114</v>
      </c>
      <c r="E19" s="196">
        <v>726428.59311672347</v>
      </c>
      <c r="F19" s="196">
        <v>745764.73296569253</v>
      </c>
      <c r="G19" s="196">
        <v>763576.56479478849</v>
      </c>
      <c r="H19" s="196">
        <v>793652.37587393983</v>
      </c>
      <c r="I19" s="196">
        <v>808710.35145257972</v>
      </c>
    </row>
    <row r="20" spans="1:10" ht="22.5" customHeight="1">
      <c r="A20" s="193"/>
      <c r="B20" s="198"/>
      <c r="C20" s="198"/>
      <c r="D20" s="198"/>
      <c r="E20" s="198"/>
      <c r="F20" s="198"/>
      <c r="G20" s="198"/>
      <c r="H20" s="198"/>
      <c r="I20" s="198"/>
    </row>
    <row r="21" spans="1:10" ht="22.5" customHeight="1">
      <c r="A21" s="195" t="s">
        <v>233</v>
      </c>
      <c r="B21" s="196">
        <v>13127.278103292814</v>
      </c>
      <c r="C21" s="196">
        <v>12075.354615259788</v>
      </c>
      <c r="D21" s="196">
        <v>16040.238432375512</v>
      </c>
      <c r="E21" s="196">
        <v>14926.99710996284</v>
      </c>
      <c r="F21" s="196">
        <v>13968.237144518309</v>
      </c>
      <c r="G21" s="196">
        <v>14529.05028887053</v>
      </c>
      <c r="H21" s="196">
        <v>13445.852346707245</v>
      </c>
      <c r="I21" s="196">
        <v>13057.99995746575</v>
      </c>
    </row>
    <row r="22" spans="1:10" ht="13.5" customHeight="1">
      <c r="A22" s="193"/>
      <c r="B22" s="196"/>
      <c r="C22" s="196"/>
      <c r="D22" s="196"/>
      <c r="E22" s="196"/>
      <c r="F22" s="196"/>
      <c r="G22" s="196"/>
      <c r="H22" s="196"/>
      <c r="I22" s="196"/>
    </row>
    <row r="23" spans="1:10" ht="22.5" customHeight="1">
      <c r="A23" s="195" t="s">
        <v>109</v>
      </c>
      <c r="B23" s="196">
        <v>47710.465391090758</v>
      </c>
      <c r="C23" s="196">
        <v>21862.609760398587</v>
      </c>
      <c r="D23" s="196">
        <v>22237.307675728163</v>
      </c>
      <c r="E23" s="196">
        <v>19299.203322414072</v>
      </c>
      <c r="F23" s="196">
        <v>20664.156857034897</v>
      </c>
      <c r="G23" s="196">
        <v>23811.567502942566</v>
      </c>
      <c r="H23" s="196">
        <v>22012.716263376911</v>
      </c>
      <c r="I23" s="196">
        <v>23412.90318142268</v>
      </c>
    </row>
    <row r="24" spans="1:10" ht="13.5" customHeight="1">
      <c r="A24" s="193"/>
      <c r="B24" s="196"/>
      <c r="C24" s="196"/>
      <c r="D24" s="196"/>
      <c r="E24" s="196"/>
      <c r="F24" s="196"/>
      <c r="G24" s="196"/>
      <c r="H24" s="196"/>
      <c r="I24" s="196"/>
    </row>
    <row r="25" spans="1:10" ht="22.5" customHeight="1">
      <c r="A25" s="195" t="s">
        <v>234</v>
      </c>
      <c r="B25" s="196">
        <v>879.17226936785698</v>
      </c>
      <c r="C25" s="196">
        <v>1881.9121610649045</v>
      </c>
      <c r="D25" s="196">
        <v>2199.9003622200007</v>
      </c>
      <c r="E25" s="196">
        <v>1810.4914065810233</v>
      </c>
      <c r="F25" s="196">
        <v>736.39727571231197</v>
      </c>
      <c r="G25" s="196">
        <v>239.9190049</v>
      </c>
      <c r="H25" s="196">
        <v>323.30375871000001</v>
      </c>
      <c r="I25" s="196">
        <v>413.13561735000002</v>
      </c>
    </row>
    <row r="26" spans="1:10" ht="13.5" customHeight="1">
      <c r="A26" s="193"/>
      <c r="B26" s="196"/>
      <c r="C26" s="196"/>
      <c r="D26" s="196"/>
      <c r="E26" s="196"/>
      <c r="F26" s="196"/>
      <c r="G26" s="196"/>
      <c r="H26" s="196"/>
      <c r="I26" s="196"/>
    </row>
    <row r="27" spans="1:10" ht="22.5" customHeight="1">
      <c r="A27" s="195" t="s">
        <v>113</v>
      </c>
      <c r="B27" s="196">
        <v>167256.02376707186</v>
      </c>
      <c r="C27" s="196">
        <v>172776.16107286909</v>
      </c>
      <c r="D27" s="196">
        <v>176713.53433122078</v>
      </c>
      <c r="E27" s="196">
        <v>179744.1673651388</v>
      </c>
      <c r="F27" s="196">
        <v>183213.8705774438</v>
      </c>
      <c r="G27" s="196">
        <v>193482.97552686578</v>
      </c>
      <c r="H27" s="196">
        <v>197781.97824984419</v>
      </c>
      <c r="I27" s="196">
        <v>204806.19861687932</v>
      </c>
    </row>
    <row r="28" spans="1:10" ht="13.5" customHeight="1">
      <c r="A28" s="193"/>
      <c r="B28" s="196"/>
      <c r="C28" s="196"/>
      <c r="D28" s="196"/>
      <c r="E28" s="196"/>
      <c r="F28" s="196"/>
      <c r="G28" s="196"/>
      <c r="H28" s="196"/>
      <c r="I28" s="196"/>
    </row>
    <row r="29" spans="1:10" ht="22.5" customHeight="1">
      <c r="A29" s="195" t="s">
        <v>111</v>
      </c>
      <c r="B29" s="196">
        <v>7761282.0710536912</v>
      </c>
      <c r="C29" s="196">
        <v>7884628.6204906506</v>
      </c>
      <c r="D29" s="196">
        <v>7925532.7675381554</v>
      </c>
      <c r="E29" s="196">
        <v>8056234.3890572116</v>
      </c>
      <c r="F29" s="196">
        <v>7918897.203348795</v>
      </c>
      <c r="G29" s="196">
        <v>9909397.6838585231</v>
      </c>
      <c r="H29" s="196">
        <v>10060009.634210346</v>
      </c>
      <c r="I29" s="196">
        <v>9934516.5133343022</v>
      </c>
    </row>
    <row r="30" spans="1:10" ht="13.5" customHeight="1">
      <c r="A30" s="193"/>
      <c r="B30" s="196"/>
      <c r="C30" s="196"/>
      <c r="D30" s="196"/>
      <c r="E30" s="196"/>
      <c r="F30" s="196"/>
      <c r="G30" s="196"/>
      <c r="H30" s="196"/>
      <c r="I30" s="196"/>
    </row>
    <row r="31" spans="1:10" ht="22.5" customHeight="1">
      <c r="A31" s="195" t="s">
        <v>181</v>
      </c>
      <c r="B31" s="196">
        <v>-6127822.1849204656</v>
      </c>
      <c r="C31" s="196">
        <v>-6335251.5951497741</v>
      </c>
      <c r="D31" s="196">
        <v>-6340680.938957205</v>
      </c>
      <c r="E31" s="196">
        <v>-6106370.2378928848</v>
      </c>
      <c r="F31" s="196">
        <v>-6174402.1030267049</v>
      </c>
      <c r="G31" s="196">
        <v>-7825999.2263888046</v>
      </c>
      <c r="H31" s="196">
        <v>-8232689.5638361536</v>
      </c>
      <c r="I31" s="196">
        <v>-7974241.4637203999</v>
      </c>
    </row>
    <row r="32" spans="1:10" ht="13.5" customHeight="1" thickBot="1">
      <c r="A32" s="204"/>
      <c r="B32" s="205"/>
      <c r="C32" s="205"/>
      <c r="D32" s="205"/>
      <c r="E32" s="205"/>
      <c r="F32" s="205"/>
      <c r="G32" s="205"/>
      <c r="H32" s="205"/>
      <c r="I32" s="205"/>
      <c r="J32" s="188"/>
    </row>
    <row r="33" spans="1:81" ht="16.5" customHeight="1" thickTop="1">
      <c r="A33" s="129" t="s">
        <v>139</v>
      </c>
      <c r="B33" s="133"/>
      <c r="C33" s="133"/>
      <c r="D33" s="133"/>
      <c r="E33" s="133"/>
      <c r="F33" s="133"/>
      <c r="G33" s="133"/>
      <c r="H33" s="133"/>
      <c r="I33" s="133"/>
      <c r="J33" s="133"/>
      <c r="K33" s="133"/>
      <c r="L33" s="133"/>
      <c r="M33" s="133"/>
    </row>
    <row r="34" spans="1:81" ht="21" customHeight="1">
      <c r="A34" s="3070" t="s">
        <v>246</v>
      </c>
      <c r="B34" s="3070"/>
      <c r="C34" s="3070"/>
      <c r="D34" s="3070"/>
      <c r="E34" s="3070"/>
      <c r="F34" s="3070"/>
      <c r="G34" s="3070"/>
      <c r="H34" s="3070"/>
      <c r="I34" s="3070"/>
      <c r="J34" s="3070"/>
      <c r="K34" s="206"/>
      <c r="L34" s="206"/>
      <c r="M34" s="206"/>
    </row>
    <row r="35" spans="1:81" ht="37.950000000000003" customHeight="1">
      <c r="A35" s="3069" t="s">
        <v>236</v>
      </c>
      <c r="B35" s="3069"/>
      <c r="C35" s="3069"/>
      <c r="D35" s="3069"/>
      <c r="E35" s="3069"/>
      <c r="F35" s="3069"/>
      <c r="G35" s="3069"/>
      <c r="H35" s="3069"/>
      <c r="I35" s="3069"/>
      <c r="J35" s="3069"/>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row>
    <row r="36" spans="1:81" ht="15.6" customHeight="1">
      <c r="A36" s="3070" t="s">
        <v>237</v>
      </c>
      <c r="B36" s="3070"/>
      <c r="C36" s="3070"/>
      <c r="D36" s="3070"/>
      <c r="E36" s="3070"/>
      <c r="F36" s="3070"/>
      <c r="G36" s="3070"/>
      <c r="H36" s="3070"/>
      <c r="I36" s="3070"/>
      <c r="J36" s="3070"/>
      <c r="K36" s="206"/>
      <c r="L36" s="206"/>
      <c r="M36" s="206"/>
    </row>
    <row r="37" spans="1:81" s="181" customFormat="1" ht="15" customHeight="1">
      <c r="A37" s="3072" t="s">
        <v>247</v>
      </c>
      <c r="B37" s="3072"/>
      <c r="C37" s="3072"/>
      <c r="D37" s="307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row>
    <row r="38" spans="1:81" ht="15.75" customHeight="1">
      <c r="A38" s="129" t="s">
        <v>145</v>
      </c>
      <c r="B38" s="191"/>
      <c r="C38" s="191"/>
      <c r="D38" s="191"/>
      <c r="E38" s="191"/>
      <c r="F38" s="191"/>
      <c r="G38" s="191"/>
      <c r="H38" s="191"/>
      <c r="I38" s="191"/>
      <c r="J38" s="191"/>
      <c r="K38" s="191"/>
      <c r="L38" s="191"/>
      <c r="M38" s="191"/>
    </row>
    <row r="39" spans="1:81" s="167" customFormat="1" ht="12" customHeight="1">
      <c r="A39" s="129"/>
      <c r="B39" s="166"/>
      <c r="C39" s="166"/>
      <c r="D39" s="166"/>
      <c r="E39" s="166"/>
      <c r="F39" s="166"/>
      <c r="G39" s="166"/>
      <c r="H39" s="166"/>
      <c r="I39" s="166"/>
    </row>
    <row r="40" spans="1:81" ht="12.75" customHeight="1"/>
    <row r="57" spans="116:116" ht="15.75" customHeight="1">
      <c r="DL57" s="134" t="s">
        <v>205</v>
      </c>
    </row>
  </sheetData>
  <mergeCells count="4">
    <mergeCell ref="A34:J34"/>
    <mergeCell ref="A35:J35"/>
    <mergeCell ref="A36:J36"/>
    <mergeCell ref="A37:D37"/>
  </mergeCells>
  <pageMargins left="0.75" right="0.75" top="0.75" bottom="0.75" header="0.3" footer="0"/>
  <pageSetup paperSize="9" scale="56" fitToHeight="0" orientation="landscape" r:id="rId1"/>
  <headerFooter scaleWithDoc="0"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WZZ64"/>
  <sheetViews>
    <sheetView showGridLines="0" zoomScale="85" zoomScaleNormal="85" zoomScaleSheetLayoutView="80" workbookViewId="0">
      <pane xSplit="1" ySplit="3" topLeftCell="FO4" activePane="bottomRight" state="frozen"/>
      <selection activeCell="P6" sqref="P6"/>
      <selection pane="topRight" activeCell="P6" sqref="P6"/>
      <selection pane="bottomLeft" activeCell="P6" sqref="P6"/>
      <selection pane="bottomRight" activeCell="P6" sqref="P6"/>
    </sheetView>
  </sheetViews>
  <sheetFormatPr defaultRowHeight="15"/>
  <cols>
    <col min="1" max="1" width="60.33203125" style="217" customWidth="1"/>
    <col min="2" max="7" width="12.6640625" style="217" hidden="1" customWidth="1"/>
    <col min="8" max="8" width="12.88671875" style="217" hidden="1" customWidth="1"/>
    <col min="9" max="140" width="12.6640625" style="217" hidden="1" customWidth="1"/>
    <col min="141" max="170" width="13.6640625" style="217" hidden="1" customWidth="1"/>
    <col min="171" max="183" width="13.6640625" style="217" customWidth="1"/>
    <col min="184" max="339" width="8.88671875" style="217"/>
    <col min="340" max="340" width="54.109375" style="217" customWidth="1"/>
    <col min="341" max="378" width="9.109375" style="217" hidden="1" customWidth="1"/>
    <col min="379" max="391" width="8.6640625" style="217" customWidth="1"/>
    <col min="392" max="595" width="8.88671875" style="217"/>
    <col min="596" max="596" width="54.109375" style="217" customWidth="1"/>
    <col min="597" max="634" width="9.109375" style="217" hidden="1" customWidth="1"/>
    <col min="635" max="647" width="8.6640625" style="217" customWidth="1"/>
    <col min="648" max="851" width="8.88671875" style="217"/>
    <col min="852" max="852" width="54.109375" style="217" customWidth="1"/>
    <col min="853" max="890" width="9.109375" style="217" hidden="1" customWidth="1"/>
    <col min="891" max="903" width="8.6640625" style="217" customWidth="1"/>
    <col min="904" max="1107" width="8.88671875" style="217"/>
    <col min="1108" max="1108" width="54.109375" style="217" customWidth="1"/>
    <col min="1109" max="1146" width="9.109375" style="217" hidden="1" customWidth="1"/>
    <col min="1147" max="1159" width="8.6640625" style="217" customWidth="1"/>
    <col min="1160" max="1363" width="8.88671875" style="217"/>
    <col min="1364" max="1364" width="54.109375" style="217" customWidth="1"/>
    <col min="1365" max="1402" width="9.109375" style="217" hidden="1" customWidth="1"/>
    <col min="1403" max="1415" width="8.6640625" style="217" customWidth="1"/>
    <col min="1416" max="1619" width="8.88671875" style="217"/>
    <col min="1620" max="1620" width="54.109375" style="217" customWidth="1"/>
    <col min="1621" max="1658" width="9.109375" style="217" hidden="1" customWidth="1"/>
    <col min="1659" max="1671" width="8.6640625" style="217" customWidth="1"/>
    <col min="1672" max="1875" width="8.88671875" style="217"/>
    <col min="1876" max="1876" width="54.109375" style="217" customWidth="1"/>
    <col min="1877" max="1914" width="9.109375" style="217" hidden="1" customWidth="1"/>
    <col min="1915" max="1927" width="8.6640625" style="217" customWidth="1"/>
    <col min="1928" max="2131" width="8.88671875" style="217"/>
    <col min="2132" max="2132" width="54.109375" style="217" customWidth="1"/>
    <col min="2133" max="2170" width="9.109375" style="217" hidden="1" customWidth="1"/>
    <col min="2171" max="2183" width="8.6640625" style="217" customWidth="1"/>
    <col min="2184" max="2387" width="8.88671875" style="217"/>
    <col min="2388" max="2388" width="54.109375" style="217" customWidth="1"/>
    <col min="2389" max="2426" width="9.109375" style="217" hidden="1" customWidth="1"/>
    <col min="2427" max="2439" width="8.6640625" style="217" customWidth="1"/>
    <col min="2440" max="2643" width="8.88671875" style="217"/>
    <col min="2644" max="2644" width="54.109375" style="217" customWidth="1"/>
    <col min="2645" max="2682" width="9.109375" style="217" hidden="1" customWidth="1"/>
    <col min="2683" max="2695" width="8.6640625" style="217" customWidth="1"/>
    <col min="2696" max="2899" width="8.88671875" style="217"/>
    <col min="2900" max="2900" width="54.109375" style="217" customWidth="1"/>
    <col min="2901" max="2938" width="9.109375" style="217" hidden="1" customWidth="1"/>
    <col min="2939" max="2951" width="8.6640625" style="217" customWidth="1"/>
    <col min="2952" max="3155" width="8.88671875" style="217"/>
    <col min="3156" max="3156" width="54.109375" style="217" customWidth="1"/>
    <col min="3157" max="3194" width="9.109375" style="217" hidden="1" customWidth="1"/>
    <col min="3195" max="3207" width="8.6640625" style="217" customWidth="1"/>
    <col min="3208" max="3411" width="8.88671875" style="217"/>
    <col min="3412" max="3412" width="54.109375" style="217" customWidth="1"/>
    <col min="3413" max="3450" width="9.109375" style="217" hidden="1" customWidth="1"/>
    <col min="3451" max="3463" width="8.6640625" style="217" customWidth="1"/>
    <col min="3464" max="3667" width="8.88671875" style="217"/>
    <col min="3668" max="3668" width="54.109375" style="217" customWidth="1"/>
    <col min="3669" max="3706" width="9.109375" style="217" hidden="1" customWidth="1"/>
    <col min="3707" max="3719" width="8.6640625" style="217" customWidth="1"/>
    <col min="3720" max="3923" width="8.88671875" style="217"/>
    <col min="3924" max="3924" width="54.109375" style="217" customWidth="1"/>
    <col min="3925" max="3962" width="9.109375" style="217" hidden="1" customWidth="1"/>
    <col min="3963" max="3975" width="8.6640625" style="217" customWidth="1"/>
    <col min="3976" max="4179" width="8.88671875" style="217"/>
    <col min="4180" max="4180" width="54.109375" style="217" customWidth="1"/>
    <col min="4181" max="4218" width="9.109375" style="217" hidden="1" customWidth="1"/>
    <col min="4219" max="4231" width="8.6640625" style="217" customWidth="1"/>
    <col min="4232" max="4435" width="8.88671875" style="217"/>
    <col min="4436" max="4436" width="54.109375" style="217" customWidth="1"/>
    <col min="4437" max="4474" width="9.109375" style="217" hidden="1" customWidth="1"/>
    <col min="4475" max="4487" width="8.6640625" style="217" customWidth="1"/>
    <col min="4488" max="4691" width="8.88671875" style="217"/>
    <col min="4692" max="4692" width="54.109375" style="217" customWidth="1"/>
    <col min="4693" max="4730" width="9.109375" style="217" hidden="1" customWidth="1"/>
    <col min="4731" max="4743" width="8.6640625" style="217" customWidth="1"/>
    <col min="4744" max="4947" width="8.88671875" style="217"/>
    <col min="4948" max="4948" width="54.109375" style="217" customWidth="1"/>
    <col min="4949" max="4986" width="9.109375" style="217" hidden="1" customWidth="1"/>
    <col min="4987" max="4999" width="8.6640625" style="217" customWidth="1"/>
    <col min="5000" max="5203" width="8.88671875" style="217"/>
    <col min="5204" max="5204" width="54.109375" style="217" customWidth="1"/>
    <col min="5205" max="5242" width="9.109375" style="217" hidden="1" customWidth="1"/>
    <col min="5243" max="5255" width="8.6640625" style="217" customWidth="1"/>
    <col min="5256" max="5459" width="8.88671875" style="217"/>
    <col min="5460" max="5460" width="54.109375" style="217" customWidth="1"/>
    <col min="5461" max="5498" width="9.109375" style="217" hidden="1" customWidth="1"/>
    <col min="5499" max="5511" width="8.6640625" style="217" customWidth="1"/>
    <col min="5512" max="5715" width="8.88671875" style="217"/>
    <col min="5716" max="5716" width="54.109375" style="217" customWidth="1"/>
    <col min="5717" max="5754" width="9.109375" style="217" hidden="1" customWidth="1"/>
    <col min="5755" max="5767" width="8.6640625" style="217" customWidth="1"/>
    <col min="5768" max="5971" width="8.88671875" style="217"/>
    <col min="5972" max="5972" width="54.109375" style="217" customWidth="1"/>
    <col min="5973" max="6010" width="9.109375" style="217" hidden="1" customWidth="1"/>
    <col min="6011" max="6023" width="8.6640625" style="217" customWidth="1"/>
    <col min="6024" max="6227" width="8.88671875" style="217"/>
    <col min="6228" max="6228" width="54.109375" style="217" customWidth="1"/>
    <col min="6229" max="6266" width="9.109375" style="217" hidden="1" customWidth="1"/>
    <col min="6267" max="6279" width="8.6640625" style="217" customWidth="1"/>
    <col min="6280" max="6483" width="8.88671875" style="217"/>
    <col min="6484" max="6484" width="54.109375" style="217" customWidth="1"/>
    <col min="6485" max="6522" width="9.109375" style="217" hidden="1" customWidth="1"/>
    <col min="6523" max="6535" width="8.6640625" style="217" customWidth="1"/>
    <col min="6536" max="6739" width="8.88671875" style="217"/>
    <col min="6740" max="6740" width="54.109375" style="217" customWidth="1"/>
    <col min="6741" max="6778" width="9.109375" style="217" hidden="1" customWidth="1"/>
    <col min="6779" max="6791" width="8.6640625" style="217" customWidth="1"/>
    <col min="6792" max="6995" width="8.88671875" style="217"/>
    <col min="6996" max="6996" width="54.109375" style="217" customWidth="1"/>
    <col min="6997" max="7034" width="9.109375" style="217" hidden="1" customWidth="1"/>
    <col min="7035" max="7047" width="8.6640625" style="217" customWidth="1"/>
    <col min="7048" max="7251" width="8.88671875" style="217"/>
    <col min="7252" max="7252" width="54.109375" style="217" customWidth="1"/>
    <col min="7253" max="7290" width="9.109375" style="217" hidden="1" customWidth="1"/>
    <col min="7291" max="7303" width="8.6640625" style="217" customWidth="1"/>
    <col min="7304" max="7507" width="8.88671875" style="217"/>
    <col min="7508" max="7508" width="54.109375" style="217" customWidth="1"/>
    <col min="7509" max="7546" width="9.109375" style="217" hidden="1" customWidth="1"/>
    <col min="7547" max="7559" width="8.6640625" style="217" customWidth="1"/>
    <col min="7560" max="7763" width="8.88671875" style="217"/>
    <col min="7764" max="7764" width="54.109375" style="217" customWidth="1"/>
    <col min="7765" max="7802" width="9.109375" style="217" hidden="1" customWidth="1"/>
    <col min="7803" max="7815" width="8.6640625" style="217" customWidth="1"/>
    <col min="7816" max="8019" width="8.88671875" style="217"/>
    <col min="8020" max="8020" width="54.109375" style="217" customWidth="1"/>
    <col min="8021" max="8058" width="9.109375" style="217" hidden="1" customWidth="1"/>
    <col min="8059" max="8071" width="8.6640625" style="217" customWidth="1"/>
    <col min="8072" max="8275" width="8.88671875" style="217"/>
    <col min="8276" max="8276" width="54.109375" style="217" customWidth="1"/>
    <col min="8277" max="8314" width="9.109375" style="217" hidden="1" customWidth="1"/>
    <col min="8315" max="8327" width="8.6640625" style="217" customWidth="1"/>
    <col min="8328" max="8531" width="8.88671875" style="217"/>
    <col min="8532" max="8532" width="54.109375" style="217" customWidth="1"/>
    <col min="8533" max="8570" width="9.109375" style="217" hidden="1" customWidth="1"/>
    <col min="8571" max="8583" width="8.6640625" style="217" customWidth="1"/>
    <col min="8584" max="8787" width="8.88671875" style="217"/>
    <col min="8788" max="8788" width="54.109375" style="217" customWidth="1"/>
    <col min="8789" max="8826" width="9.109375" style="217" hidden="1" customWidth="1"/>
    <col min="8827" max="8839" width="8.6640625" style="217" customWidth="1"/>
    <col min="8840" max="9043" width="8.88671875" style="217"/>
    <col min="9044" max="9044" width="54.109375" style="217" customWidth="1"/>
    <col min="9045" max="9082" width="9.109375" style="217" hidden="1" customWidth="1"/>
    <col min="9083" max="9095" width="8.6640625" style="217" customWidth="1"/>
    <col min="9096" max="9299" width="8.88671875" style="217"/>
    <col min="9300" max="9300" width="54.109375" style="217" customWidth="1"/>
    <col min="9301" max="9338" width="9.109375" style="217" hidden="1" customWidth="1"/>
    <col min="9339" max="9351" width="8.6640625" style="217" customWidth="1"/>
    <col min="9352" max="9555" width="8.88671875" style="217"/>
    <col min="9556" max="9556" width="54.109375" style="217" customWidth="1"/>
    <col min="9557" max="9594" width="9.109375" style="217" hidden="1" customWidth="1"/>
    <col min="9595" max="9607" width="8.6640625" style="217" customWidth="1"/>
    <col min="9608" max="9811" width="8.88671875" style="217"/>
    <col min="9812" max="9812" width="54.109375" style="217" customWidth="1"/>
    <col min="9813" max="9850" width="9.109375" style="217" hidden="1" customWidth="1"/>
    <col min="9851" max="9863" width="8.6640625" style="217" customWidth="1"/>
    <col min="9864" max="10067" width="8.88671875" style="217"/>
    <col min="10068" max="10068" width="54.109375" style="217" customWidth="1"/>
    <col min="10069" max="10106" width="9.109375" style="217" hidden="1" customWidth="1"/>
    <col min="10107" max="10119" width="8.6640625" style="217" customWidth="1"/>
    <col min="10120" max="10323" width="8.88671875" style="217"/>
    <col min="10324" max="10324" width="54.109375" style="217" customWidth="1"/>
    <col min="10325" max="10362" width="9.109375" style="217" hidden="1" customWidth="1"/>
    <col min="10363" max="10375" width="8.6640625" style="217" customWidth="1"/>
    <col min="10376" max="10579" width="8.88671875" style="217"/>
    <col min="10580" max="10580" width="54.109375" style="217" customWidth="1"/>
    <col min="10581" max="10618" width="9.109375" style="217" hidden="1" customWidth="1"/>
    <col min="10619" max="10631" width="8.6640625" style="217" customWidth="1"/>
    <col min="10632" max="10835" width="8.88671875" style="217"/>
    <col min="10836" max="10836" width="54.109375" style="217" customWidth="1"/>
    <col min="10837" max="10874" width="9.109375" style="217" hidden="1" customWidth="1"/>
    <col min="10875" max="10887" width="8.6640625" style="217" customWidth="1"/>
    <col min="10888" max="11091" width="8.88671875" style="217"/>
    <col min="11092" max="11092" width="54.109375" style="217" customWidth="1"/>
    <col min="11093" max="11130" width="9.109375" style="217" hidden="1" customWidth="1"/>
    <col min="11131" max="11143" width="8.6640625" style="217" customWidth="1"/>
    <col min="11144" max="11347" width="8.88671875" style="217"/>
    <col min="11348" max="11348" width="54.109375" style="217" customWidth="1"/>
    <col min="11349" max="11386" width="9.109375" style="217" hidden="1" customWidth="1"/>
    <col min="11387" max="11399" width="8.6640625" style="217" customWidth="1"/>
    <col min="11400" max="11603" width="8.88671875" style="217"/>
    <col min="11604" max="11604" width="54.109375" style="217" customWidth="1"/>
    <col min="11605" max="11642" width="9.109375" style="217" hidden="1" customWidth="1"/>
    <col min="11643" max="11655" width="8.6640625" style="217" customWidth="1"/>
    <col min="11656" max="11859" width="8.88671875" style="217"/>
    <col min="11860" max="11860" width="54.109375" style="217" customWidth="1"/>
    <col min="11861" max="11898" width="9.109375" style="217" hidden="1" customWidth="1"/>
    <col min="11899" max="11911" width="8.6640625" style="217" customWidth="1"/>
    <col min="11912" max="12115" width="8.88671875" style="217"/>
    <col min="12116" max="12116" width="54.109375" style="217" customWidth="1"/>
    <col min="12117" max="12154" width="9.109375" style="217" hidden="1" customWidth="1"/>
    <col min="12155" max="12167" width="8.6640625" style="217" customWidth="1"/>
    <col min="12168" max="12371" width="8.88671875" style="217"/>
    <col min="12372" max="12372" width="54.109375" style="217" customWidth="1"/>
    <col min="12373" max="12410" width="9.109375" style="217" hidden="1" customWidth="1"/>
    <col min="12411" max="12423" width="8.6640625" style="217" customWidth="1"/>
    <col min="12424" max="12627" width="8.88671875" style="217"/>
    <col min="12628" max="12628" width="54.109375" style="217" customWidth="1"/>
    <col min="12629" max="12666" width="9.109375" style="217" hidden="1" customWidth="1"/>
    <col min="12667" max="12679" width="8.6640625" style="217" customWidth="1"/>
    <col min="12680" max="12883" width="8.88671875" style="217"/>
    <col min="12884" max="12884" width="54.109375" style="217" customWidth="1"/>
    <col min="12885" max="12922" width="9.109375" style="217" hidden="1" customWidth="1"/>
    <col min="12923" max="12935" width="8.6640625" style="217" customWidth="1"/>
    <col min="12936" max="13139" width="8.88671875" style="217"/>
    <col min="13140" max="13140" width="54.109375" style="217" customWidth="1"/>
    <col min="13141" max="13178" width="9.109375" style="217" hidden="1" customWidth="1"/>
    <col min="13179" max="13191" width="8.6640625" style="217" customWidth="1"/>
    <col min="13192" max="13395" width="8.88671875" style="217"/>
    <col min="13396" max="13396" width="54.109375" style="217" customWidth="1"/>
    <col min="13397" max="13434" width="9.109375" style="217" hidden="1" customWidth="1"/>
    <col min="13435" max="13447" width="8.6640625" style="217" customWidth="1"/>
    <col min="13448" max="13651" width="8.88671875" style="217"/>
    <col min="13652" max="13652" width="54.109375" style="217" customWidth="1"/>
    <col min="13653" max="13690" width="9.109375" style="217" hidden="1" customWidth="1"/>
    <col min="13691" max="13703" width="8.6640625" style="217" customWidth="1"/>
    <col min="13704" max="13907" width="8.88671875" style="217"/>
    <col min="13908" max="13908" width="54.109375" style="217" customWidth="1"/>
    <col min="13909" max="13946" width="9.109375" style="217" hidden="1" customWidth="1"/>
    <col min="13947" max="13959" width="8.6640625" style="217" customWidth="1"/>
    <col min="13960" max="14163" width="8.88671875" style="217"/>
    <col min="14164" max="14164" width="54.109375" style="217" customWidth="1"/>
    <col min="14165" max="14202" width="9.109375" style="217" hidden="1" customWidth="1"/>
    <col min="14203" max="14215" width="8.6640625" style="217" customWidth="1"/>
    <col min="14216" max="14419" width="8.88671875" style="217"/>
    <col min="14420" max="14420" width="54.109375" style="217" customWidth="1"/>
    <col min="14421" max="14458" width="9.109375" style="217" hidden="1" customWidth="1"/>
    <col min="14459" max="14471" width="8.6640625" style="217" customWidth="1"/>
    <col min="14472" max="14675" width="8.88671875" style="217"/>
    <col min="14676" max="14676" width="54.109375" style="217" customWidth="1"/>
    <col min="14677" max="14714" width="9.109375" style="217" hidden="1" customWidth="1"/>
    <col min="14715" max="14727" width="8.6640625" style="217" customWidth="1"/>
    <col min="14728" max="14931" width="8.88671875" style="217"/>
    <col min="14932" max="14932" width="54.109375" style="217" customWidth="1"/>
    <col min="14933" max="14970" width="9.109375" style="217" hidden="1" customWidth="1"/>
    <col min="14971" max="14983" width="8.6640625" style="217" customWidth="1"/>
    <col min="14984" max="15187" width="8.88671875" style="217"/>
    <col min="15188" max="15188" width="54.109375" style="217" customWidth="1"/>
    <col min="15189" max="15226" width="9.109375" style="217" hidden="1" customWidth="1"/>
    <col min="15227" max="15239" width="8.6640625" style="217" customWidth="1"/>
    <col min="15240" max="15443" width="8.88671875" style="217"/>
    <col min="15444" max="15444" width="54.109375" style="217" customWidth="1"/>
    <col min="15445" max="15482" width="9.109375" style="217" hidden="1" customWidth="1"/>
    <col min="15483" max="15495" width="8.6640625" style="217" customWidth="1"/>
    <col min="15496" max="15699" width="8.88671875" style="217"/>
    <col min="15700" max="15700" width="54.109375" style="217" customWidth="1"/>
    <col min="15701" max="15738" width="9.109375" style="217" hidden="1" customWidth="1"/>
    <col min="15739" max="15751" width="8.6640625" style="217" customWidth="1"/>
    <col min="15752" max="15955" width="8.88671875" style="217"/>
    <col min="15956" max="15956" width="54.109375" style="217" customWidth="1"/>
    <col min="15957" max="15994" width="9.109375" style="217" hidden="1" customWidth="1"/>
    <col min="15995" max="16007" width="8.6640625" style="217" customWidth="1"/>
    <col min="16008" max="16211" width="8.88671875" style="217"/>
    <col min="16212" max="16212" width="54.109375" style="217" customWidth="1"/>
    <col min="16213" max="16250" width="9.109375" style="217" hidden="1" customWidth="1"/>
    <col min="16251" max="16263" width="8.6640625" style="217" customWidth="1"/>
    <col min="16264" max="16384" width="8.88671875" style="217"/>
  </cols>
  <sheetData>
    <row r="1" spans="1:183" s="209" customFormat="1" ht="22.5" customHeight="1">
      <c r="A1" s="208" t="s">
        <v>248</v>
      </c>
    </row>
    <row r="2" spans="1:183" s="211" customFormat="1" ht="18.75" customHeight="1" thickBot="1">
      <c r="A2" s="210"/>
      <c r="DT2" s="212"/>
      <c r="DY2" s="212"/>
      <c r="ED2" s="212"/>
      <c r="EF2" s="212"/>
      <c r="ES2" s="212"/>
      <c r="ET2" s="212"/>
      <c r="EU2" s="212"/>
      <c r="EV2" s="212"/>
      <c r="EW2" s="212"/>
      <c r="EX2" s="212"/>
      <c r="EY2" s="212"/>
      <c r="EZ2" s="212"/>
      <c r="FA2" s="212"/>
      <c r="FB2" s="212"/>
      <c r="FC2" s="212"/>
      <c r="FD2" s="212"/>
      <c r="FE2" s="212"/>
      <c r="FF2" s="212"/>
      <c r="FG2" s="212"/>
      <c r="FH2" s="212"/>
      <c r="FI2" s="212"/>
      <c r="FJ2" s="212"/>
      <c r="FK2" s="212"/>
      <c r="FL2" s="212"/>
      <c r="FM2" s="212"/>
      <c r="FN2" s="212"/>
      <c r="FO2" s="212"/>
      <c r="FP2" s="212"/>
      <c r="FQ2" s="212"/>
      <c r="FR2" s="212"/>
      <c r="FS2" s="212"/>
      <c r="FT2" s="212"/>
      <c r="FV2" s="212"/>
      <c r="FY2" s="212"/>
      <c r="GA2" s="212" t="s">
        <v>70</v>
      </c>
    </row>
    <row r="3" spans="1:183" ht="24" customHeight="1" thickTop="1" thickBot="1">
      <c r="A3" s="213" t="s">
        <v>249</v>
      </c>
      <c r="B3" s="214">
        <v>40208</v>
      </c>
      <c r="C3" s="215">
        <v>40237</v>
      </c>
      <c r="D3" s="215">
        <v>40239</v>
      </c>
      <c r="E3" s="215">
        <v>40270</v>
      </c>
      <c r="F3" s="215">
        <v>40301</v>
      </c>
      <c r="G3" s="215">
        <v>40332</v>
      </c>
      <c r="H3" s="215">
        <v>40363</v>
      </c>
      <c r="I3" s="215">
        <v>40394</v>
      </c>
      <c r="J3" s="215">
        <v>40425</v>
      </c>
      <c r="K3" s="215">
        <v>40456</v>
      </c>
      <c r="L3" s="215">
        <v>40487</v>
      </c>
      <c r="M3" s="215">
        <v>40518</v>
      </c>
      <c r="N3" s="215">
        <v>40549</v>
      </c>
      <c r="O3" s="215">
        <v>40580</v>
      </c>
      <c r="P3" s="215">
        <v>40611</v>
      </c>
      <c r="Q3" s="215">
        <v>40642</v>
      </c>
      <c r="R3" s="215">
        <v>40673</v>
      </c>
      <c r="S3" s="215">
        <v>40704</v>
      </c>
      <c r="T3" s="215">
        <v>40735</v>
      </c>
      <c r="U3" s="215">
        <v>40766</v>
      </c>
      <c r="V3" s="215">
        <v>40797</v>
      </c>
      <c r="W3" s="215">
        <v>40828</v>
      </c>
      <c r="X3" s="215">
        <v>40859</v>
      </c>
      <c r="Y3" s="215">
        <v>40890</v>
      </c>
      <c r="Z3" s="215">
        <v>40921</v>
      </c>
      <c r="AA3" s="215">
        <v>40952</v>
      </c>
      <c r="AB3" s="215">
        <v>40983</v>
      </c>
      <c r="AC3" s="215">
        <v>41014</v>
      </c>
      <c r="AD3" s="215">
        <v>41045</v>
      </c>
      <c r="AE3" s="215">
        <v>41076</v>
      </c>
      <c r="AF3" s="215">
        <v>41107</v>
      </c>
      <c r="AG3" s="215">
        <v>41138</v>
      </c>
      <c r="AH3" s="215">
        <v>41169</v>
      </c>
      <c r="AI3" s="215">
        <v>41200</v>
      </c>
      <c r="AJ3" s="215">
        <v>41231</v>
      </c>
      <c r="AK3" s="215">
        <v>41262</v>
      </c>
      <c r="AL3" s="215">
        <v>41293</v>
      </c>
      <c r="AM3" s="215">
        <v>41324</v>
      </c>
      <c r="AN3" s="215">
        <v>41355</v>
      </c>
      <c r="AO3" s="215">
        <v>41386</v>
      </c>
      <c r="AP3" s="215">
        <v>41417</v>
      </c>
      <c r="AQ3" s="215">
        <v>41448</v>
      </c>
      <c r="AR3" s="215">
        <v>41479</v>
      </c>
      <c r="AS3" s="215">
        <v>41510</v>
      </c>
      <c r="AT3" s="215">
        <v>41541</v>
      </c>
      <c r="AU3" s="215">
        <v>41572</v>
      </c>
      <c r="AV3" s="215">
        <v>41603</v>
      </c>
      <c r="AW3" s="215">
        <v>41634</v>
      </c>
      <c r="AX3" s="215">
        <v>41665</v>
      </c>
      <c r="AY3" s="215">
        <v>41696</v>
      </c>
      <c r="AZ3" s="215">
        <v>41727</v>
      </c>
      <c r="BA3" s="215">
        <v>41758</v>
      </c>
      <c r="BB3" s="215">
        <v>41789</v>
      </c>
      <c r="BC3" s="215">
        <v>41820</v>
      </c>
      <c r="BD3" s="215">
        <v>41851</v>
      </c>
      <c r="BE3" s="215">
        <v>41882</v>
      </c>
      <c r="BF3" s="215">
        <v>41912</v>
      </c>
      <c r="BG3" s="215">
        <v>41913</v>
      </c>
      <c r="BH3" s="215">
        <v>41944</v>
      </c>
      <c r="BI3" s="215">
        <v>41975</v>
      </c>
      <c r="BJ3" s="215">
        <v>42006</v>
      </c>
      <c r="BK3" s="215">
        <v>42037</v>
      </c>
      <c r="BL3" s="215">
        <v>42068</v>
      </c>
      <c r="BM3" s="215">
        <v>42099</v>
      </c>
      <c r="BN3" s="215">
        <v>42130</v>
      </c>
      <c r="BO3" s="215">
        <v>42161</v>
      </c>
      <c r="BP3" s="215">
        <v>42192</v>
      </c>
      <c r="BQ3" s="215">
        <v>42223</v>
      </c>
      <c r="BR3" s="215">
        <v>42254</v>
      </c>
      <c r="BS3" s="215">
        <v>42285</v>
      </c>
      <c r="BT3" s="215">
        <v>42316</v>
      </c>
      <c r="BU3" s="215">
        <v>42347</v>
      </c>
      <c r="BV3" s="215">
        <v>42378</v>
      </c>
      <c r="BW3" s="215">
        <v>42409</v>
      </c>
      <c r="BX3" s="215">
        <v>42440</v>
      </c>
      <c r="BY3" s="215">
        <v>42471</v>
      </c>
      <c r="BZ3" s="215">
        <v>45658</v>
      </c>
      <c r="CA3" s="215">
        <v>42502</v>
      </c>
      <c r="CB3" s="215">
        <v>42533</v>
      </c>
      <c r="CC3" s="215">
        <v>42564</v>
      </c>
      <c r="CD3" s="215">
        <v>42595</v>
      </c>
      <c r="CE3" s="215">
        <v>42626</v>
      </c>
      <c r="CF3" s="215">
        <v>42657</v>
      </c>
      <c r="CG3" s="215">
        <v>42688</v>
      </c>
      <c r="CH3" s="215">
        <v>42719</v>
      </c>
      <c r="CI3" s="215">
        <v>42750</v>
      </c>
      <c r="CJ3" s="215">
        <v>42781</v>
      </c>
      <c r="CK3" s="215">
        <v>42812</v>
      </c>
      <c r="CL3" s="215">
        <v>42843</v>
      </c>
      <c r="CM3" s="215">
        <v>42874</v>
      </c>
      <c r="CN3" s="215">
        <v>42905</v>
      </c>
      <c r="CO3" s="215">
        <v>42936</v>
      </c>
      <c r="CP3" s="215">
        <v>42967</v>
      </c>
      <c r="CQ3" s="215">
        <v>42998</v>
      </c>
      <c r="CR3" s="215">
        <v>43029</v>
      </c>
      <c r="CS3" s="215">
        <v>43060</v>
      </c>
      <c r="CT3" s="215">
        <v>43091</v>
      </c>
      <c r="CU3" s="215">
        <v>43122</v>
      </c>
      <c r="CV3" s="215">
        <v>43153</v>
      </c>
      <c r="CW3" s="215">
        <v>43184</v>
      </c>
      <c r="CX3" s="215">
        <v>43215</v>
      </c>
      <c r="CY3" s="215">
        <v>43246</v>
      </c>
      <c r="CZ3" s="215">
        <v>43277</v>
      </c>
      <c r="DA3" s="215">
        <v>43308</v>
      </c>
      <c r="DB3" s="215">
        <v>43339</v>
      </c>
      <c r="DC3" s="215">
        <v>43370</v>
      </c>
      <c r="DD3" s="215">
        <v>43401</v>
      </c>
      <c r="DE3" s="215">
        <v>43432</v>
      </c>
      <c r="DF3" s="215">
        <v>43462</v>
      </c>
      <c r="DG3" s="215">
        <v>43493</v>
      </c>
      <c r="DH3" s="215">
        <v>43524</v>
      </c>
      <c r="DI3" s="215">
        <v>43552</v>
      </c>
      <c r="DJ3" s="215">
        <v>43583</v>
      </c>
      <c r="DK3" s="215">
        <v>43613</v>
      </c>
      <c r="DL3" s="215">
        <v>43644</v>
      </c>
      <c r="DM3" s="215">
        <v>43674</v>
      </c>
      <c r="DN3" s="215">
        <v>43705</v>
      </c>
      <c r="DO3" s="215">
        <v>43736</v>
      </c>
      <c r="DP3" s="215">
        <v>43766</v>
      </c>
      <c r="DQ3" s="215">
        <v>43797</v>
      </c>
      <c r="DR3" s="215">
        <v>43827</v>
      </c>
      <c r="DS3" s="215">
        <v>43858</v>
      </c>
      <c r="DT3" s="216" t="s">
        <v>73</v>
      </c>
      <c r="DU3" s="216" t="s">
        <v>74</v>
      </c>
      <c r="DV3" s="106" t="s">
        <v>75</v>
      </c>
      <c r="DW3" s="106" t="s">
        <v>250</v>
      </c>
      <c r="DX3" s="106" t="s">
        <v>77</v>
      </c>
      <c r="DY3" s="106" t="s">
        <v>78</v>
      </c>
      <c r="DZ3" s="106" t="s">
        <v>79</v>
      </c>
      <c r="EA3" s="106" t="s">
        <v>80</v>
      </c>
      <c r="EB3" s="106" t="s">
        <v>81</v>
      </c>
      <c r="EC3" s="106">
        <v>44136</v>
      </c>
      <c r="ED3" s="106">
        <v>44166</v>
      </c>
      <c r="EE3" s="106">
        <v>44197</v>
      </c>
      <c r="EF3" s="106" t="s">
        <v>85</v>
      </c>
      <c r="EG3" s="106" t="s">
        <v>86</v>
      </c>
      <c r="EH3" s="106" t="s">
        <v>148</v>
      </c>
      <c r="EI3" s="106" t="s">
        <v>123</v>
      </c>
      <c r="EJ3" s="106" t="s">
        <v>89</v>
      </c>
      <c r="EK3" s="106" t="s">
        <v>90</v>
      </c>
      <c r="EL3" s="106" t="s">
        <v>91</v>
      </c>
      <c r="EM3" s="106" t="s">
        <v>92</v>
      </c>
      <c r="EN3" s="106" t="s">
        <v>93</v>
      </c>
      <c r="EO3" s="106" t="s">
        <v>153</v>
      </c>
      <c r="EP3" s="106" t="s">
        <v>154</v>
      </c>
      <c r="EQ3" s="106">
        <v>44562</v>
      </c>
      <c r="ER3" s="106">
        <v>44593</v>
      </c>
      <c r="ES3" s="106">
        <v>44621</v>
      </c>
      <c r="ET3" s="106">
        <v>44652</v>
      </c>
      <c r="EU3" s="106">
        <v>44682</v>
      </c>
      <c r="EV3" s="106">
        <v>44713</v>
      </c>
      <c r="EW3" s="106">
        <v>44743</v>
      </c>
      <c r="EX3" s="106">
        <v>44774</v>
      </c>
      <c r="EY3" s="106">
        <v>44805</v>
      </c>
      <c r="EZ3" s="106">
        <v>44835</v>
      </c>
      <c r="FA3" s="106">
        <v>44866</v>
      </c>
      <c r="FB3" s="106">
        <v>44896</v>
      </c>
      <c r="FC3" s="106">
        <v>44927</v>
      </c>
      <c r="FD3" s="106">
        <v>44958</v>
      </c>
      <c r="FE3" s="106">
        <v>44986</v>
      </c>
      <c r="FF3" s="106">
        <v>45017</v>
      </c>
      <c r="FG3" s="106">
        <v>45047</v>
      </c>
      <c r="FH3" s="106">
        <v>45078</v>
      </c>
      <c r="FI3" s="106">
        <v>45108</v>
      </c>
      <c r="FJ3" s="106" t="s">
        <v>185</v>
      </c>
      <c r="FK3" s="106">
        <v>45170</v>
      </c>
      <c r="FL3" s="106">
        <v>45200</v>
      </c>
      <c r="FM3" s="106">
        <v>45231</v>
      </c>
      <c r="FN3" s="106">
        <v>45261</v>
      </c>
      <c r="FO3" s="106">
        <v>45292</v>
      </c>
      <c r="FP3" s="106">
        <v>45323</v>
      </c>
      <c r="FQ3" s="106">
        <v>45352</v>
      </c>
      <c r="FR3" s="106">
        <v>45383</v>
      </c>
      <c r="FS3" s="106">
        <v>45413</v>
      </c>
      <c r="FT3" s="106">
        <v>45444</v>
      </c>
      <c r="FU3" s="106">
        <v>45474</v>
      </c>
      <c r="FV3" s="106">
        <v>45505</v>
      </c>
      <c r="FW3" s="106">
        <v>45536</v>
      </c>
      <c r="FX3" s="106">
        <v>45566</v>
      </c>
      <c r="FY3" s="106">
        <v>45597</v>
      </c>
      <c r="FZ3" s="106">
        <v>45627</v>
      </c>
      <c r="GA3" s="106">
        <v>45658</v>
      </c>
    </row>
    <row r="4" spans="1:183" ht="17.100000000000001" customHeight="1" thickTop="1">
      <c r="A4" s="218"/>
      <c r="B4" s="219"/>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19"/>
      <c r="FT4" s="219"/>
      <c r="FU4" s="219"/>
      <c r="FV4" s="219"/>
      <c r="FW4" s="219"/>
      <c r="FX4" s="219"/>
      <c r="FY4" s="219"/>
      <c r="FZ4" s="219"/>
      <c r="GA4" s="219"/>
    </row>
    <row r="5" spans="1:183" ht="17.100000000000001" customHeight="1">
      <c r="A5" s="218" t="s">
        <v>251</v>
      </c>
      <c r="B5" s="220">
        <v>16171.960026841443</v>
      </c>
      <c r="C5" s="220">
        <v>15979.918504390556</v>
      </c>
      <c r="D5" s="220">
        <v>15845.174678718537</v>
      </c>
      <c r="E5" s="220">
        <v>16036.327574022573</v>
      </c>
      <c r="F5" s="220">
        <v>16227.254416493004</v>
      </c>
      <c r="G5" s="220">
        <v>15904.557043885216</v>
      </c>
      <c r="H5" s="220">
        <v>16369.721227265134</v>
      </c>
      <c r="I5" s="220">
        <v>16281.24484228429</v>
      </c>
      <c r="J5" s="220">
        <v>16241.980758452173</v>
      </c>
      <c r="K5" s="220">
        <v>16473.996105313156</v>
      </c>
      <c r="L5" s="220">
        <v>16722.43897559122</v>
      </c>
      <c r="M5" s="220">
        <v>18975.006270668913</v>
      </c>
      <c r="N5" s="220">
        <v>18010.593082900665</v>
      </c>
      <c r="O5" s="220">
        <v>17749.329653375997</v>
      </c>
      <c r="P5" s="220">
        <v>17492.407133231845</v>
      </c>
      <c r="Q5" s="220">
        <v>17646.497592686108</v>
      </c>
      <c r="R5" s="220">
        <v>17594.772439179418</v>
      </c>
      <c r="S5" s="220">
        <v>17516.570954198032</v>
      </c>
      <c r="T5" s="220">
        <v>18045.280669068587</v>
      </c>
      <c r="U5" s="220">
        <v>18269.489570318754</v>
      </c>
      <c r="V5" s="220">
        <v>17957.873646394448</v>
      </c>
      <c r="W5" s="220">
        <v>18294.304306683174</v>
      </c>
      <c r="X5" s="220">
        <v>17891.407119467123</v>
      </c>
      <c r="Y5" s="220">
        <v>20307.786446312803</v>
      </c>
      <c r="Z5" s="220">
        <v>19209.573208944614</v>
      </c>
      <c r="AA5" s="220">
        <v>18923.022119759324</v>
      </c>
      <c r="AB5" s="220">
        <v>18978.695497382185</v>
      </c>
      <c r="AC5" s="220">
        <v>18961.549992068223</v>
      </c>
      <c r="AD5" s="220">
        <v>18678.032246711129</v>
      </c>
      <c r="AE5" s="220">
        <v>19013.633662171222</v>
      </c>
      <c r="AF5" s="220">
        <v>19228.031835841684</v>
      </c>
      <c r="AG5" s="220">
        <v>19287.1599017013</v>
      </c>
      <c r="AH5" s="220">
        <v>19233.798105900336</v>
      </c>
      <c r="AI5" s="220">
        <v>19257.554559318654</v>
      </c>
      <c r="AJ5" s="220">
        <v>19629.552590686864</v>
      </c>
      <c r="AK5" s="220">
        <v>22169.717386902448</v>
      </c>
      <c r="AL5" s="220">
        <v>20964.304899561892</v>
      </c>
      <c r="AM5" s="220">
        <v>20780.286985424955</v>
      </c>
      <c r="AN5" s="220">
        <v>20987.016268127656</v>
      </c>
      <c r="AO5" s="220">
        <v>20656.089712851328</v>
      </c>
      <c r="AP5" s="220">
        <v>20557.306859228109</v>
      </c>
      <c r="AQ5" s="220">
        <v>20523.48661882988</v>
      </c>
      <c r="AR5" s="220">
        <v>20820.159883091204</v>
      </c>
      <c r="AS5" s="220">
        <v>20987.512445111654</v>
      </c>
      <c r="AT5" s="220">
        <v>20664.185177378316</v>
      </c>
      <c r="AU5" s="220">
        <v>20702.891560809614</v>
      </c>
      <c r="AV5" s="220">
        <v>20888.105552438185</v>
      </c>
      <c r="AW5" s="220">
        <v>23316.684992015878</v>
      </c>
      <c r="AX5" s="220">
        <v>22265.883860057205</v>
      </c>
      <c r="AY5" s="220">
        <v>22077.566872167037</v>
      </c>
      <c r="AZ5" s="220">
        <v>22090.400144122301</v>
      </c>
      <c r="BA5" s="220">
        <v>21718.536421617555</v>
      </c>
      <c r="BB5" s="220">
        <v>21737.2264592838</v>
      </c>
      <c r="BC5" s="220">
        <v>21684.992832060678</v>
      </c>
      <c r="BD5" s="220">
        <v>22175.789473345048</v>
      </c>
      <c r="BE5" s="220">
        <v>22196.112731025903</v>
      </c>
      <c r="BF5" s="220">
        <v>21848.23998536943</v>
      </c>
      <c r="BG5" s="220">
        <v>22102.50724703589</v>
      </c>
      <c r="BH5" s="220">
        <v>22503.624769895934</v>
      </c>
      <c r="BI5" s="220">
        <v>25391.16857677501</v>
      </c>
      <c r="BJ5" s="220">
        <v>24029.803890028252</v>
      </c>
      <c r="BK5" s="220">
        <v>24013.562842210038</v>
      </c>
      <c r="BL5" s="220">
        <v>23784.870318967191</v>
      </c>
      <c r="BM5" s="220">
        <v>23912.218911613985</v>
      </c>
      <c r="BN5" s="220">
        <v>24220.596316528303</v>
      </c>
      <c r="BO5" s="220">
        <v>24017.50101763201</v>
      </c>
      <c r="BP5" s="220">
        <v>24588.241511306522</v>
      </c>
      <c r="BQ5" s="220">
        <v>24794.334919669374</v>
      </c>
      <c r="BR5" s="220">
        <v>24354.580198828076</v>
      </c>
      <c r="BS5" s="220">
        <v>24815.527936131883</v>
      </c>
      <c r="BT5" s="220">
        <v>25002.24008601328</v>
      </c>
      <c r="BU5" s="220">
        <v>27638</v>
      </c>
      <c r="BV5" s="220">
        <v>26531.097152112925</v>
      </c>
      <c r="BW5" s="220">
        <v>26526.899703812975</v>
      </c>
      <c r="BX5" s="220">
        <v>26183.738862633141</v>
      </c>
      <c r="BY5" s="220">
        <v>26254.514732054799</v>
      </c>
      <c r="BZ5" s="220"/>
      <c r="CA5" s="220">
        <v>26173.261525868962</v>
      </c>
      <c r="CB5" s="220">
        <v>26253.964140184591</v>
      </c>
      <c r="CC5" s="220">
        <v>26762.160082529066</v>
      </c>
      <c r="CD5" s="220">
        <v>26565.777695196768</v>
      </c>
      <c r="CE5" s="220">
        <v>26679.574401556256</v>
      </c>
      <c r="CF5" s="220">
        <v>27085.920970584004</v>
      </c>
      <c r="CG5" s="220">
        <v>26977.870846605641</v>
      </c>
      <c r="CH5" s="220">
        <v>29731.251114000625</v>
      </c>
      <c r="CI5" s="220">
        <v>28503.782930543362</v>
      </c>
      <c r="CJ5" s="220">
        <v>28353.789284723396</v>
      </c>
      <c r="CK5" s="220">
        <v>28226.794639748969</v>
      </c>
      <c r="CL5" s="220">
        <v>28264.118735730339</v>
      </c>
      <c r="CM5" s="220">
        <v>28038.109877324951</v>
      </c>
      <c r="CN5" s="220">
        <v>28460.470012456764</v>
      </c>
      <c r="CO5" s="220">
        <v>28732.075101738672</v>
      </c>
      <c r="CP5" s="220">
        <v>28547.538359344486</v>
      </c>
      <c r="CQ5" s="220">
        <v>28558.473586083212</v>
      </c>
      <c r="CR5" s="220">
        <v>28844.392046574456</v>
      </c>
      <c r="CS5" s="220">
        <v>29119.574478804388</v>
      </c>
      <c r="CT5" s="220">
        <v>32218.438809848714</v>
      </c>
      <c r="CU5" s="220">
        <v>30902.666062600962</v>
      </c>
      <c r="CV5" s="220">
        <v>30604.554093916278</v>
      </c>
      <c r="CW5" s="220">
        <v>29949.46705897844</v>
      </c>
      <c r="CX5" s="220">
        <v>29305.442108130697</v>
      </c>
      <c r="CY5" s="220">
        <v>28891.577411526578</v>
      </c>
      <c r="CZ5" s="220">
        <v>29087.652257059555</v>
      </c>
      <c r="DA5" s="220">
        <v>29217.356379832076</v>
      </c>
      <c r="DB5" s="220">
        <v>29104.323065575794</v>
      </c>
      <c r="DC5" s="220">
        <v>29000.117582687668</v>
      </c>
      <c r="DD5" s="220">
        <v>29071.941947559819</v>
      </c>
      <c r="DE5" s="220">
        <v>29111.019947766225</v>
      </c>
      <c r="DF5" s="220">
        <v>31636.023138115845</v>
      </c>
      <c r="DG5" s="220">
        <v>29893.550483353891</v>
      </c>
      <c r="DH5" s="220">
        <v>29612.111529268681</v>
      </c>
      <c r="DI5" s="220">
        <v>29987.258875632728</v>
      </c>
      <c r="DJ5" s="220">
        <v>29808.532092407655</v>
      </c>
      <c r="DK5" s="220">
        <v>29873.778942881614</v>
      </c>
      <c r="DL5" s="220">
        <v>30056.327956020566</v>
      </c>
      <c r="DM5" s="220">
        <v>30327.714046756177</v>
      </c>
      <c r="DN5" s="220">
        <v>30499.597336790979</v>
      </c>
      <c r="DO5" s="220">
        <v>30620.709542476052</v>
      </c>
      <c r="DP5" s="220">
        <v>31634.880380811912</v>
      </c>
      <c r="DQ5" s="220">
        <v>31672.719324559101</v>
      </c>
      <c r="DR5" s="220">
        <v>35365.44116659162</v>
      </c>
      <c r="DS5" s="220">
        <v>33646.968742174089</v>
      </c>
      <c r="DT5" s="220">
        <v>33729.331543131731</v>
      </c>
      <c r="DU5" s="220">
        <v>34041.210177219153</v>
      </c>
      <c r="DV5" s="220">
        <v>35441.178040064326</v>
      </c>
      <c r="DW5" s="220">
        <v>36965.41341447919</v>
      </c>
      <c r="DX5" s="220">
        <v>36133.21804392316</v>
      </c>
      <c r="DY5" s="220">
        <v>36349.4683146877</v>
      </c>
      <c r="DZ5" s="220">
        <v>36481.794617266271</v>
      </c>
      <c r="EA5" s="220">
        <v>36167.186899197026</v>
      </c>
      <c r="EB5" s="220">
        <v>36623.820447114776</v>
      </c>
      <c r="EC5" s="220">
        <v>36907.671134592551</v>
      </c>
      <c r="ED5" s="220">
        <v>39610.504011841193</v>
      </c>
      <c r="EE5" s="220">
        <v>38497.754583117094</v>
      </c>
      <c r="EF5" s="220">
        <v>38230.063502696634</v>
      </c>
      <c r="EG5" s="220">
        <v>38930.812688919905</v>
      </c>
      <c r="EH5" s="220">
        <v>39704.961290793319</v>
      </c>
      <c r="EI5" s="220">
        <v>39960.940228936379</v>
      </c>
      <c r="EJ5" s="220">
        <v>39426.331250734554</v>
      </c>
      <c r="EK5" s="220">
        <v>39694.546839719958</v>
      </c>
      <c r="EL5" s="220">
        <v>39586.95230685253</v>
      </c>
      <c r="EM5" s="220">
        <v>39355.655473794584</v>
      </c>
      <c r="EN5" s="220">
        <v>40400.961629362821</v>
      </c>
      <c r="EO5" s="220">
        <v>40632.814910755158</v>
      </c>
      <c r="EP5" s="220">
        <v>43542.015341207203</v>
      </c>
      <c r="EQ5" s="220">
        <v>42546.18536786933</v>
      </c>
      <c r="ER5" s="220">
        <v>42569.223344377846</v>
      </c>
      <c r="ES5" s="220">
        <v>42239.306684471616</v>
      </c>
      <c r="ET5" s="220">
        <v>42882.579815164245</v>
      </c>
      <c r="EU5" s="220">
        <v>42631.991765195919</v>
      </c>
      <c r="EV5" s="220">
        <v>42461.138057696364</v>
      </c>
      <c r="EW5" s="220">
        <v>43163.327203205139</v>
      </c>
      <c r="EX5" s="220">
        <v>43096.278275516896</v>
      </c>
      <c r="EY5" s="220">
        <v>43314.940585212935</v>
      </c>
      <c r="EZ5" s="220">
        <v>44004.969362828473</v>
      </c>
      <c r="FA5" s="220">
        <v>43994.409553095829</v>
      </c>
      <c r="FB5" s="220">
        <v>47620.609747011054</v>
      </c>
      <c r="FC5" s="220">
        <v>46297.765714723093</v>
      </c>
      <c r="FD5" s="220">
        <v>46149.403663872981</v>
      </c>
      <c r="FE5" s="220">
        <v>46211.170909433262</v>
      </c>
      <c r="FF5" s="220">
        <v>46605.740991945291</v>
      </c>
      <c r="FG5" s="220">
        <v>45982.351978401377</v>
      </c>
      <c r="FH5" s="220">
        <v>46072.893384649302</v>
      </c>
      <c r="FI5" s="220">
        <v>46615.630973537387</v>
      </c>
      <c r="FJ5" s="220">
        <v>46607.64282613252</v>
      </c>
      <c r="FK5" s="220">
        <v>46934.489568660356</v>
      </c>
      <c r="FL5" s="220">
        <v>47473.903544647226</v>
      </c>
      <c r="FM5" s="220">
        <v>47589.851392097153</v>
      </c>
      <c r="FN5" s="220">
        <v>51701.756951481533</v>
      </c>
      <c r="FO5" s="220">
        <v>50271.595170561042</v>
      </c>
      <c r="FP5" s="220">
        <v>50093.446643168165</v>
      </c>
      <c r="FQ5" s="220">
        <v>50982.259565352775</v>
      </c>
      <c r="FR5" s="220">
        <v>51436.137981634361</v>
      </c>
      <c r="FS5" s="220">
        <v>51529.770368043755</v>
      </c>
      <c r="FT5" s="220">
        <v>51659.847539762821</v>
      </c>
      <c r="FU5" s="220">
        <v>52107.630477568033</v>
      </c>
      <c r="FV5" s="220">
        <v>52855.541126817669</v>
      </c>
      <c r="FW5" s="220">
        <v>53095.427460477265</v>
      </c>
      <c r="FX5" s="220">
        <v>54089.745798076634</v>
      </c>
      <c r="FY5" s="220">
        <v>54894.039596657523</v>
      </c>
      <c r="FZ5" s="220">
        <v>60217.129811645915</v>
      </c>
      <c r="GA5" s="220">
        <v>58496.305415928946</v>
      </c>
    </row>
    <row r="6" spans="1:183" ht="17.100000000000001" customHeight="1">
      <c r="A6" s="218" t="s">
        <v>252</v>
      </c>
      <c r="B6" s="220">
        <v>2780.4818602185578</v>
      </c>
      <c r="C6" s="220">
        <v>2661.1428895894414</v>
      </c>
      <c r="D6" s="220">
        <v>2898.1288821314602</v>
      </c>
      <c r="E6" s="220">
        <v>2715.3582111474238</v>
      </c>
      <c r="F6" s="220">
        <v>2684.0971327969955</v>
      </c>
      <c r="G6" s="220">
        <v>2744.9043118847831</v>
      </c>
      <c r="H6" s="220">
        <v>2589.750992474867</v>
      </c>
      <c r="I6" s="220">
        <v>2818.4901145357067</v>
      </c>
      <c r="J6" s="220">
        <v>2854.1944993078255</v>
      </c>
      <c r="K6" s="220">
        <v>2652.7364417868403</v>
      </c>
      <c r="L6" s="220">
        <v>2792.7197988087805</v>
      </c>
      <c r="M6" s="220">
        <v>3616.7552011710859</v>
      </c>
      <c r="N6" s="220">
        <v>3226.065290569335</v>
      </c>
      <c r="O6" s="220">
        <v>2789.5613597740057</v>
      </c>
      <c r="P6" s="220">
        <v>3064.4438332881532</v>
      </c>
      <c r="Q6" s="220">
        <v>2706.3366797338899</v>
      </c>
      <c r="R6" s="220">
        <v>3000.4766235805801</v>
      </c>
      <c r="S6" s="220">
        <v>2937.2266495119648</v>
      </c>
      <c r="T6" s="220">
        <v>2860.3833820514105</v>
      </c>
      <c r="U6" s="220">
        <v>3375.9320411612475</v>
      </c>
      <c r="V6" s="220">
        <v>3198.9278438555507</v>
      </c>
      <c r="W6" s="220">
        <v>3543.8328578868231</v>
      </c>
      <c r="X6" s="220">
        <v>3523.5380632228726</v>
      </c>
      <c r="Y6" s="220">
        <v>4161.9693968671954</v>
      </c>
      <c r="Z6" s="220">
        <v>3378.484805855383</v>
      </c>
      <c r="AA6" s="220">
        <v>3248.2380390606745</v>
      </c>
      <c r="AB6" s="220">
        <v>2883.3512458578157</v>
      </c>
      <c r="AC6" s="220">
        <v>2977.8079643617739</v>
      </c>
      <c r="AD6" s="220">
        <v>3403.9576576288719</v>
      </c>
      <c r="AE6" s="220">
        <v>2731.8580123987772</v>
      </c>
      <c r="AF6" s="220">
        <v>2921.5951604483175</v>
      </c>
      <c r="AG6" s="220">
        <v>3285.2655863486962</v>
      </c>
      <c r="AH6" s="220">
        <v>3218.9780038196668</v>
      </c>
      <c r="AI6" s="220">
        <v>3775.3428060113479</v>
      </c>
      <c r="AJ6" s="220">
        <v>3586.6000795631339</v>
      </c>
      <c r="AK6" s="220">
        <v>4791.5966149175529</v>
      </c>
      <c r="AL6" s="220">
        <v>4198.8004375281098</v>
      </c>
      <c r="AM6" s="220">
        <v>3718.4681231650479</v>
      </c>
      <c r="AN6" s="220">
        <v>3968.0071440123438</v>
      </c>
      <c r="AO6" s="220">
        <v>4263.4817446186689</v>
      </c>
      <c r="AP6" s="220">
        <v>4030.7237780018918</v>
      </c>
      <c r="AQ6" s="220">
        <v>3881.5519780801178</v>
      </c>
      <c r="AR6" s="220">
        <v>4400.6176584587956</v>
      </c>
      <c r="AS6" s="220">
        <v>4329.7500811983455</v>
      </c>
      <c r="AT6" s="220">
        <v>4242.0866869116808</v>
      </c>
      <c r="AU6" s="220">
        <v>4812.0552422003866</v>
      </c>
      <c r="AV6" s="220">
        <v>4467.8940639118146</v>
      </c>
      <c r="AW6" s="220">
        <v>6810.9656838341225</v>
      </c>
      <c r="AX6" s="220">
        <v>5069.9095430427915</v>
      </c>
      <c r="AY6" s="220">
        <v>4859.8693030329596</v>
      </c>
      <c r="AZ6" s="220">
        <v>4678.5999159676958</v>
      </c>
      <c r="BA6" s="220">
        <v>5002.6420686924439</v>
      </c>
      <c r="BB6" s="220">
        <v>4285.1118852461977</v>
      </c>
      <c r="BC6" s="220">
        <v>4659.9065244093199</v>
      </c>
      <c r="BD6" s="220">
        <v>5162.9735006449473</v>
      </c>
      <c r="BE6" s="220">
        <v>4784.119899514094</v>
      </c>
      <c r="BF6" s="220">
        <v>4722.670419430573</v>
      </c>
      <c r="BG6" s="220">
        <v>4493.5170977541047</v>
      </c>
      <c r="BH6" s="220">
        <v>4728.3325385640619</v>
      </c>
      <c r="BI6" s="220">
        <v>7139.7543311749869</v>
      </c>
      <c r="BJ6" s="220">
        <v>4663.7387838217473</v>
      </c>
      <c r="BK6" s="220">
        <v>4523.7478623699599</v>
      </c>
      <c r="BL6" s="220">
        <v>4450.9223558028089</v>
      </c>
      <c r="BM6" s="220">
        <v>4979.4203134760128</v>
      </c>
      <c r="BN6" s="220">
        <v>4161.0018502116955</v>
      </c>
      <c r="BO6" s="220">
        <v>4383.6580079079868</v>
      </c>
      <c r="BP6" s="220">
        <v>4496.3473000134763</v>
      </c>
      <c r="BQ6" s="220">
        <v>3994.4044263306255</v>
      </c>
      <c r="BR6" s="220">
        <v>4461.7785986819208</v>
      </c>
      <c r="BS6" s="220">
        <v>4318.628638748115</v>
      </c>
      <c r="BT6" s="220">
        <v>4136.1890971867178</v>
      </c>
      <c r="BU6" s="220">
        <v>5700</v>
      </c>
      <c r="BV6" s="220">
        <v>4639.9123097070715</v>
      </c>
      <c r="BW6" s="220">
        <v>4120.3852649670216</v>
      </c>
      <c r="BX6" s="220">
        <v>4559.5574301768565</v>
      </c>
      <c r="BY6" s="220">
        <v>4193.0783909652037</v>
      </c>
      <c r="BZ6" s="220"/>
      <c r="CA6" s="220">
        <v>4398.2989610010391</v>
      </c>
      <c r="CB6" s="220">
        <v>4326.8833435254101</v>
      </c>
      <c r="CC6" s="220">
        <v>4260.7877591309334</v>
      </c>
      <c r="CD6" s="220">
        <v>4589.0046524532281</v>
      </c>
      <c r="CE6" s="220">
        <v>4732.6255099037444</v>
      </c>
      <c r="CF6" s="220">
        <v>4727.9586299159955</v>
      </c>
      <c r="CG6" s="220">
        <v>5014.1771895143556</v>
      </c>
      <c r="CH6" s="220">
        <v>6187.1460565193684</v>
      </c>
      <c r="CI6" s="220">
        <v>5518.0582707766389</v>
      </c>
      <c r="CJ6" s="220">
        <v>5086.7802471466075</v>
      </c>
      <c r="CK6" s="220">
        <v>5413.5634866610299</v>
      </c>
      <c r="CL6" s="220">
        <v>4919.5590877596596</v>
      </c>
      <c r="CM6" s="220">
        <v>4519.4033162250489</v>
      </c>
      <c r="CN6" s="220">
        <v>5103.3417168232363</v>
      </c>
      <c r="CO6" s="220">
        <v>4617.9956123513275</v>
      </c>
      <c r="CP6" s="220">
        <v>4377.7882468055095</v>
      </c>
      <c r="CQ6" s="220">
        <v>4636.5514420067884</v>
      </c>
      <c r="CR6" s="220">
        <v>5956.1293232755443</v>
      </c>
      <c r="CS6" s="220">
        <v>5488.725887875612</v>
      </c>
      <c r="CT6" s="220">
        <v>6493.0487123812809</v>
      </c>
      <c r="CU6" s="220">
        <v>6233.4020422090307</v>
      </c>
      <c r="CV6" s="220">
        <v>5547.9557401637248</v>
      </c>
      <c r="CW6" s="220">
        <v>5202.3559418015602</v>
      </c>
      <c r="CX6" s="220">
        <v>5160.4314191792973</v>
      </c>
      <c r="CY6" s="220">
        <v>5317.7048001934272</v>
      </c>
      <c r="CZ6" s="220">
        <v>4753.28732685045</v>
      </c>
      <c r="DA6" s="220">
        <v>5137.0804043879234</v>
      </c>
      <c r="DB6" s="220">
        <v>4877.3073580142081</v>
      </c>
      <c r="DC6" s="220">
        <v>4489.8915086023289</v>
      </c>
      <c r="DD6" s="220">
        <v>5441.6693809101835</v>
      </c>
      <c r="DE6" s="220">
        <v>5638.6729159237802</v>
      </c>
      <c r="DF6" s="220">
        <v>7704.4489917341543</v>
      </c>
      <c r="DG6" s="220">
        <v>7354.9369597161085</v>
      </c>
      <c r="DH6" s="220">
        <v>6057.7412150413129</v>
      </c>
      <c r="DI6" s="220">
        <v>6188.3169892272736</v>
      </c>
      <c r="DJ6" s="220">
        <v>6526.4704679423421</v>
      </c>
      <c r="DK6" s="220">
        <v>6456.2028305483882</v>
      </c>
      <c r="DL6" s="220">
        <v>5837.0643281894327</v>
      </c>
      <c r="DM6" s="220">
        <v>6124.8075236438253</v>
      </c>
      <c r="DN6" s="220">
        <v>5972.4088819290218</v>
      </c>
      <c r="DO6" s="220">
        <v>5242.610979963948</v>
      </c>
      <c r="DP6" s="220">
        <v>6250.6338458380906</v>
      </c>
      <c r="DQ6" s="220">
        <v>5814.1562041309053</v>
      </c>
      <c r="DR6" s="220">
        <v>7543.713894688377</v>
      </c>
      <c r="DS6" s="220">
        <v>6263.8035133059066</v>
      </c>
      <c r="DT6" s="220">
        <v>5655.1840796482666</v>
      </c>
      <c r="DU6" s="220">
        <v>6490.3051716908449</v>
      </c>
      <c r="DV6" s="220">
        <v>6930.7378024656709</v>
      </c>
      <c r="DW6" s="220">
        <v>5586.7797979408087</v>
      </c>
      <c r="DX6" s="220">
        <v>5722.302474896841</v>
      </c>
      <c r="DY6" s="220">
        <v>5767.0276340122928</v>
      </c>
      <c r="DZ6" s="220">
        <v>5098.575338673737</v>
      </c>
      <c r="EA6" s="220">
        <v>5599.5383830129713</v>
      </c>
      <c r="EB6" s="220">
        <v>5477.2437161352191</v>
      </c>
      <c r="EC6" s="220">
        <v>5394.0144405774463</v>
      </c>
      <c r="ED6" s="220">
        <v>6950.9651418888052</v>
      </c>
      <c r="EE6" s="220">
        <v>6011.4850225429063</v>
      </c>
      <c r="EF6" s="220">
        <v>5340.56838381337</v>
      </c>
      <c r="EG6" s="220">
        <v>5928.2086155700936</v>
      </c>
      <c r="EH6" s="220">
        <v>5770.0358313166835</v>
      </c>
      <c r="EI6" s="220">
        <v>5691.350409953624</v>
      </c>
      <c r="EJ6" s="220">
        <v>5827.0871118054465</v>
      </c>
      <c r="EK6" s="220">
        <v>5701.5120236500361</v>
      </c>
      <c r="EL6" s="220">
        <v>5898.6733748374745</v>
      </c>
      <c r="EM6" s="220">
        <v>5848.1588981454179</v>
      </c>
      <c r="EN6" s="220">
        <v>6200.9903362771829</v>
      </c>
      <c r="EO6" s="220">
        <v>6174.9756292848388</v>
      </c>
      <c r="EP6" s="220">
        <v>6658.4163965527987</v>
      </c>
      <c r="EQ6" s="220">
        <v>6093.529433580672</v>
      </c>
      <c r="ER6" s="220">
        <v>6042.0403755521538</v>
      </c>
      <c r="ES6" s="220">
        <v>6302.4203345383849</v>
      </c>
      <c r="ET6" s="220">
        <v>5806.7671158457588</v>
      </c>
      <c r="EU6" s="220">
        <v>6199.1420801840804</v>
      </c>
      <c r="EV6" s="220">
        <v>6226.0034153836359</v>
      </c>
      <c r="EW6" s="220">
        <v>5852.8333855448573</v>
      </c>
      <c r="EX6" s="220">
        <v>6188.2348218031029</v>
      </c>
      <c r="EY6" s="220">
        <v>5945.0316045670652</v>
      </c>
      <c r="EZ6" s="220">
        <v>5600.8444229015204</v>
      </c>
      <c r="FA6" s="220">
        <v>5676.8441473441744</v>
      </c>
      <c r="FB6" s="220">
        <v>7021.1141858289448</v>
      </c>
      <c r="FC6" s="220">
        <v>6362.8260449469017</v>
      </c>
      <c r="FD6" s="220">
        <v>6294.0120372970223</v>
      </c>
      <c r="FE6" s="220">
        <v>6157.0350029967358</v>
      </c>
      <c r="FF6" s="220">
        <v>5773.5440817647068</v>
      </c>
      <c r="FG6" s="220">
        <v>6288.5177023886208</v>
      </c>
      <c r="FH6" s="220">
        <v>6153.4373551306962</v>
      </c>
      <c r="FI6" s="220">
        <v>5754.6709943726119</v>
      </c>
      <c r="FJ6" s="220">
        <v>6196.3994764574736</v>
      </c>
      <c r="FK6" s="220">
        <v>6033.8161139796402</v>
      </c>
      <c r="FL6" s="220">
        <v>6472.5145175127718</v>
      </c>
      <c r="FM6" s="220">
        <v>6995.9275440928495</v>
      </c>
      <c r="FN6" s="220">
        <v>8209.1413372784682</v>
      </c>
      <c r="FO6" s="220">
        <v>7131.1885574989601</v>
      </c>
      <c r="FP6" s="220">
        <v>6704.6685825418353</v>
      </c>
      <c r="FQ6" s="220">
        <v>6114.5639318772255</v>
      </c>
      <c r="FR6" s="220">
        <v>6656.7023940856388</v>
      </c>
      <c r="FS6" s="220">
        <v>6788.9412095862426</v>
      </c>
      <c r="FT6" s="220">
        <v>6525.3356301371841</v>
      </c>
      <c r="FU6" s="220">
        <v>6758.5416791419648</v>
      </c>
      <c r="FV6" s="220">
        <v>6546.7151581623239</v>
      </c>
      <c r="FW6" s="220">
        <v>6538.3906216727364</v>
      </c>
      <c r="FX6" s="220">
        <v>6981.9473638833624</v>
      </c>
      <c r="FY6" s="220">
        <v>7215.9418268324762</v>
      </c>
      <c r="FZ6" s="220">
        <v>7788.7207743140834</v>
      </c>
      <c r="GA6" s="220">
        <v>8122.7388763710514</v>
      </c>
    </row>
    <row r="7" spans="1:183" ht="17.100000000000001" customHeight="1">
      <c r="A7" s="218" t="s">
        <v>253</v>
      </c>
      <c r="B7" s="220">
        <v>13354.1369304</v>
      </c>
      <c r="C7" s="220">
        <v>15547.269751184082</v>
      </c>
      <c r="D7" s="220">
        <v>16275.622386438796</v>
      </c>
      <c r="E7" s="220">
        <v>15221.23032284</v>
      </c>
      <c r="F7" s="220">
        <v>16093.601333399249</v>
      </c>
      <c r="G7" s="220">
        <v>16999.361531195795</v>
      </c>
      <c r="H7" s="220">
        <v>19152.045058170501</v>
      </c>
      <c r="I7" s="220">
        <v>17322.563515917751</v>
      </c>
      <c r="J7" s="220">
        <v>17348.093718887878</v>
      </c>
      <c r="K7" s="220">
        <v>19741.48304675605</v>
      </c>
      <c r="L7" s="220">
        <v>20508.300298751532</v>
      </c>
      <c r="M7" s="220">
        <v>22343.765787940167</v>
      </c>
      <c r="N7" s="220">
        <v>22984.200542913426</v>
      </c>
      <c r="O7" s="220">
        <v>22919.075251580765</v>
      </c>
      <c r="P7" s="220">
        <v>22059.179417132509</v>
      </c>
      <c r="Q7" s="220">
        <v>23166.702863040875</v>
      </c>
      <c r="R7" s="220">
        <v>20938.908755252636</v>
      </c>
      <c r="S7" s="220">
        <v>21782.913917106107</v>
      </c>
      <c r="T7" s="220">
        <v>21168.268613999975</v>
      </c>
      <c r="U7" s="220">
        <v>22548.75644605832</v>
      </c>
      <c r="V7" s="220">
        <v>21135.314750968126</v>
      </c>
      <c r="W7" s="220">
        <v>20621.053342979791</v>
      </c>
      <c r="X7" s="220">
        <v>20552.26384958261</v>
      </c>
      <c r="Y7" s="220">
        <v>23811.115484457412</v>
      </c>
      <c r="Z7" s="220">
        <v>21262.747211979215</v>
      </c>
      <c r="AA7" s="220">
        <v>22729.78389618911</v>
      </c>
      <c r="AB7" s="220">
        <v>22777.196732427616</v>
      </c>
      <c r="AC7" s="220">
        <v>22587.705621703659</v>
      </c>
      <c r="AD7" s="220">
        <v>22581.00185845033</v>
      </c>
      <c r="AE7" s="220">
        <v>24165.476965627764</v>
      </c>
      <c r="AF7" s="220">
        <v>23900.002767059999</v>
      </c>
      <c r="AG7" s="220">
        <v>23612.924114190002</v>
      </c>
      <c r="AH7" s="220">
        <v>24815.184473119996</v>
      </c>
      <c r="AI7" s="220">
        <v>23406.22358813</v>
      </c>
      <c r="AJ7" s="220">
        <v>22282.956181639998</v>
      </c>
      <c r="AK7" s="220">
        <v>25661.61601234</v>
      </c>
      <c r="AL7" s="220">
        <v>24923.575304820002</v>
      </c>
      <c r="AM7" s="220">
        <v>27863.721685230001</v>
      </c>
      <c r="AN7" s="220">
        <v>27008.273728829998</v>
      </c>
      <c r="AO7" s="220">
        <v>23896.042957950001</v>
      </c>
      <c r="AP7" s="220">
        <v>28157.483017939998</v>
      </c>
      <c r="AQ7" s="220">
        <v>28688.974320559999</v>
      </c>
      <c r="AR7" s="220">
        <v>28935.587960119999</v>
      </c>
      <c r="AS7" s="220">
        <v>26134.653011400002</v>
      </c>
      <c r="AT7" s="220">
        <v>25278.962214350006</v>
      </c>
      <c r="AU7" s="220">
        <v>26462.917852329996</v>
      </c>
      <c r="AV7" s="220">
        <v>28401.248003600002</v>
      </c>
      <c r="AW7" s="220">
        <v>32222.361538929999</v>
      </c>
      <c r="AX7" s="220">
        <v>31332.858156099996</v>
      </c>
      <c r="AY7" s="220">
        <v>37154.273890489996</v>
      </c>
      <c r="AZ7" s="220">
        <v>35714.452707160002</v>
      </c>
      <c r="BA7" s="220">
        <v>35349.192402590001</v>
      </c>
      <c r="BB7" s="220">
        <v>36559.695734500005</v>
      </c>
      <c r="BC7" s="220">
        <v>35792.13994986</v>
      </c>
      <c r="BD7" s="220">
        <v>37463.480514460003</v>
      </c>
      <c r="BE7" s="220">
        <v>39541.545096289999</v>
      </c>
      <c r="BF7" s="220">
        <v>37218.004232480009</v>
      </c>
      <c r="BG7" s="220">
        <v>38604.992392180007</v>
      </c>
      <c r="BH7" s="220">
        <v>36126.117609040004</v>
      </c>
      <c r="BI7" s="220">
        <v>35402.665723730002</v>
      </c>
      <c r="BJ7" s="220">
        <v>40194.553121159995</v>
      </c>
      <c r="BK7" s="220">
        <v>41903.326050510004</v>
      </c>
      <c r="BL7" s="220">
        <v>45342.041259387093</v>
      </c>
      <c r="BM7" s="220">
        <v>46268.043769730008</v>
      </c>
      <c r="BN7" s="220">
        <v>42422.148787660008</v>
      </c>
      <c r="BO7" s="220">
        <v>43192.988507800001</v>
      </c>
      <c r="BP7" s="220">
        <v>39688.594744379996</v>
      </c>
      <c r="BQ7" s="220">
        <v>37781.122630039994</v>
      </c>
      <c r="BR7" s="220">
        <v>38130.92308647</v>
      </c>
      <c r="BS7" s="220">
        <v>42033.614138259996</v>
      </c>
      <c r="BT7" s="220">
        <v>41357.989154869996</v>
      </c>
      <c r="BU7" s="220">
        <v>40232</v>
      </c>
      <c r="BV7" s="220">
        <v>43327.37065099</v>
      </c>
      <c r="BW7" s="220">
        <v>42270.242217110004</v>
      </c>
      <c r="BX7" s="220">
        <v>38702.747159840001</v>
      </c>
      <c r="BY7" s="220">
        <v>36966.402783769998</v>
      </c>
      <c r="BZ7" s="220"/>
      <c r="CA7" s="220">
        <v>45500.998912250005</v>
      </c>
      <c r="CB7" s="220">
        <v>39838.989369879993</v>
      </c>
      <c r="CC7" s="220">
        <v>40788.16046508</v>
      </c>
      <c r="CD7" s="220">
        <v>41119.640720480005</v>
      </c>
      <c r="CE7" s="220">
        <v>41671.594240912294</v>
      </c>
      <c r="CF7" s="220">
        <v>39342.389224932289</v>
      </c>
      <c r="CG7" s="220">
        <v>43057.980335112297</v>
      </c>
      <c r="CH7" s="220">
        <v>46144.057143852289</v>
      </c>
      <c r="CI7" s="220">
        <v>49052.035099962297</v>
      </c>
      <c r="CJ7" s="220">
        <v>46447.503736152299</v>
      </c>
      <c r="CK7" s="220">
        <v>42630.130434432293</v>
      </c>
      <c r="CL7" s="220">
        <v>50649.058355552283</v>
      </c>
      <c r="CM7" s="220">
        <v>51387.394905092289</v>
      </c>
      <c r="CN7" s="220">
        <v>47138.658829172295</v>
      </c>
      <c r="CO7" s="220">
        <v>48911.241085272297</v>
      </c>
      <c r="CP7" s="220">
        <v>46142.886787152289</v>
      </c>
      <c r="CQ7" s="220">
        <v>52734.662568232292</v>
      </c>
      <c r="CR7" s="220">
        <v>47975.549305722285</v>
      </c>
      <c r="CS7" s="220">
        <v>55447.42017634229</v>
      </c>
      <c r="CT7" s="220">
        <v>63436.593504842291</v>
      </c>
      <c r="CU7" s="220">
        <v>64010.385101322288</v>
      </c>
      <c r="CV7" s="220">
        <v>64691.880049190004</v>
      </c>
      <c r="CW7" s="220">
        <v>61775.648335420003</v>
      </c>
      <c r="CX7" s="220">
        <v>62298.683299819997</v>
      </c>
      <c r="CY7" s="220">
        <v>65146.519412010006</v>
      </c>
      <c r="CZ7" s="220">
        <v>75207.92356529001</v>
      </c>
      <c r="DA7" s="220">
        <v>66305.61094092</v>
      </c>
      <c r="DB7" s="220">
        <v>78975.213065695003</v>
      </c>
      <c r="DC7" s="220">
        <v>66270.398734379996</v>
      </c>
      <c r="DD7" s="220">
        <v>63583.843827479999</v>
      </c>
      <c r="DE7" s="220">
        <v>68343.119430899998</v>
      </c>
      <c r="DF7" s="220">
        <v>61526.639409400006</v>
      </c>
      <c r="DG7" s="220">
        <v>65569.821188270012</v>
      </c>
      <c r="DH7" s="220">
        <v>67814.736733609985</v>
      </c>
      <c r="DI7" s="220">
        <v>65703.469429789999</v>
      </c>
      <c r="DJ7" s="220">
        <v>67220.293253249998</v>
      </c>
      <c r="DK7" s="220">
        <v>72201.11818676001</v>
      </c>
      <c r="DL7" s="220">
        <v>69836.564613819995</v>
      </c>
      <c r="DM7" s="220">
        <v>73400.208292349998</v>
      </c>
      <c r="DN7" s="220">
        <v>68249.798498079996</v>
      </c>
      <c r="DO7" s="220">
        <v>69874.510723400002</v>
      </c>
      <c r="DP7" s="220">
        <v>66725.449632139993</v>
      </c>
      <c r="DQ7" s="220">
        <v>73298.830747629996</v>
      </c>
      <c r="DR7" s="220">
        <v>80442.341112480019</v>
      </c>
      <c r="DS7" s="220">
        <v>77776.282186179989</v>
      </c>
      <c r="DT7" s="220">
        <v>82662.719124980009</v>
      </c>
      <c r="DU7" s="220">
        <v>85871.212860280008</v>
      </c>
      <c r="DV7" s="220">
        <v>90023.860949669994</v>
      </c>
      <c r="DW7" s="220">
        <v>114298.81100968999</v>
      </c>
      <c r="DX7" s="220">
        <v>106491.25758024</v>
      </c>
      <c r="DY7" s="220">
        <v>111756.76418896001</v>
      </c>
      <c r="DZ7" s="220">
        <v>95879.586515479998</v>
      </c>
      <c r="EA7" s="220">
        <v>94156.614546609999</v>
      </c>
      <c r="EB7" s="220">
        <v>135936.18902791</v>
      </c>
      <c r="EC7" s="220">
        <v>141911.90418340999</v>
      </c>
      <c r="ED7" s="220">
        <v>148154.26381224999</v>
      </c>
      <c r="EE7" s="220">
        <v>169642.08276880998</v>
      </c>
      <c r="EF7" s="220">
        <v>152420.99205742002</v>
      </c>
      <c r="EG7" s="220">
        <v>151391.00562089001</v>
      </c>
      <c r="EH7" s="220">
        <v>189957.66987225</v>
      </c>
      <c r="EI7" s="220">
        <v>196874.81280272</v>
      </c>
      <c r="EJ7" s="220">
        <v>193686.90778528</v>
      </c>
      <c r="EK7" s="220">
        <v>197714.66126118999</v>
      </c>
      <c r="EL7" s="220">
        <v>196203.01546696998</v>
      </c>
      <c r="EM7" s="220">
        <v>214274.5363721631</v>
      </c>
      <c r="EN7" s="220">
        <v>201453.09286102001</v>
      </c>
      <c r="EO7" s="220">
        <v>203237.78405341</v>
      </c>
      <c r="EP7" s="220">
        <v>213383.47801433003</v>
      </c>
      <c r="EQ7" s="220">
        <v>186304.21512650562</v>
      </c>
      <c r="ER7" s="220">
        <v>179928.35477308003</v>
      </c>
      <c r="ES7" s="220">
        <v>199622.36885690561</v>
      </c>
      <c r="ET7" s="220">
        <v>166994.84911850002</v>
      </c>
      <c r="EU7" s="220">
        <v>156460.99029684003</v>
      </c>
      <c r="EV7" s="220">
        <v>198544.82558916</v>
      </c>
      <c r="EW7" s="220">
        <v>166258.45192773</v>
      </c>
      <c r="EX7" s="220">
        <v>167466.13715378</v>
      </c>
      <c r="EY7" s="220">
        <v>181291.88351693808</v>
      </c>
      <c r="EZ7" s="220">
        <v>139322.66750867001</v>
      </c>
      <c r="FA7" s="220">
        <v>128094.17056266</v>
      </c>
      <c r="FB7" s="220">
        <v>193522.35737054999</v>
      </c>
      <c r="FC7" s="220">
        <v>130641.93175998001</v>
      </c>
      <c r="FD7" s="220">
        <v>133876.20709624002</v>
      </c>
      <c r="FE7" s="220">
        <v>122458.70037833002</v>
      </c>
      <c r="FF7" s="220">
        <v>116254.48663532001</v>
      </c>
      <c r="FG7" s="220">
        <v>110877.31303014999</v>
      </c>
      <c r="FH7" s="220">
        <v>109114.09315536999</v>
      </c>
      <c r="FI7" s="220">
        <v>110214.03023131</v>
      </c>
      <c r="FJ7" s="220">
        <v>109470.79083412999</v>
      </c>
      <c r="FK7" s="220">
        <v>110055.23961739001</v>
      </c>
      <c r="FL7" s="220">
        <v>112990.29867553999</v>
      </c>
      <c r="FM7" s="220">
        <v>120849.76641892998</v>
      </c>
      <c r="FN7" s="220">
        <v>116987.82039548</v>
      </c>
      <c r="FO7" s="220">
        <v>114681.06399432001</v>
      </c>
      <c r="FP7" s="220">
        <v>112442.20692431001</v>
      </c>
      <c r="FQ7" s="220">
        <v>111907.94530938001</v>
      </c>
      <c r="FR7" s="220">
        <v>112784.16478853</v>
      </c>
      <c r="FS7" s="220">
        <v>108340.1906727</v>
      </c>
      <c r="FT7" s="220">
        <v>111997.98024663</v>
      </c>
      <c r="FU7" s="220">
        <v>107599.62539772761</v>
      </c>
      <c r="FV7" s="220">
        <v>112798.84313135543</v>
      </c>
      <c r="FW7" s="220">
        <v>107491.24025776637</v>
      </c>
      <c r="FX7" s="220">
        <v>117026.17844903169</v>
      </c>
      <c r="FY7" s="220">
        <v>120396.10932122171</v>
      </c>
      <c r="FZ7" s="220">
        <v>114329.34412239701</v>
      </c>
      <c r="GA7" s="220">
        <v>116042.35662917746</v>
      </c>
    </row>
    <row r="8" spans="1:183" ht="17.100000000000001" customHeight="1">
      <c r="A8" s="218" t="s">
        <v>254</v>
      </c>
      <c r="B8" s="220"/>
      <c r="C8" s="220"/>
      <c r="D8" s="220"/>
      <c r="E8" s="220"/>
      <c r="F8" s="220"/>
      <c r="G8" s="220"/>
      <c r="H8" s="220"/>
      <c r="I8" s="220"/>
      <c r="J8" s="220"/>
      <c r="K8" s="220"/>
      <c r="L8" s="220"/>
      <c r="M8" s="220"/>
      <c r="N8" s="220"/>
      <c r="O8" s="220"/>
      <c r="P8" s="220"/>
      <c r="Q8" s="220"/>
      <c r="R8" s="220"/>
      <c r="S8" s="220"/>
      <c r="T8" s="220"/>
      <c r="U8" s="220"/>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row>
    <row r="9" spans="1:183" s="223" customFormat="1" ht="17.100000000000001" customHeight="1">
      <c r="A9" s="221" t="s">
        <v>255</v>
      </c>
      <c r="B9" s="222">
        <v>13180.361091909999</v>
      </c>
      <c r="C9" s="222">
        <v>15445.119449369999</v>
      </c>
      <c r="D9" s="222">
        <v>16168.046902009999</v>
      </c>
      <c r="E9" s="222">
        <v>15124.25977701</v>
      </c>
      <c r="F9" s="222">
        <v>16001.144004809998</v>
      </c>
      <c r="G9" s="222">
        <v>16558.544007380002</v>
      </c>
      <c r="H9" s="222">
        <v>19007.349950509997</v>
      </c>
      <c r="I9" s="222">
        <v>17182.945034510001</v>
      </c>
      <c r="J9" s="222">
        <v>17080.954378169998</v>
      </c>
      <c r="K9" s="222">
        <v>19601.086913409999</v>
      </c>
      <c r="L9" s="222">
        <v>20360.644917080001</v>
      </c>
      <c r="M9" s="222">
        <v>22187.582204819999</v>
      </c>
      <c r="N9" s="222">
        <v>22842.828379009999</v>
      </c>
      <c r="O9" s="222">
        <v>22753.930035100002</v>
      </c>
      <c r="P9" s="222">
        <v>21902.896262459999</v>
      </c>
      <c r="Q9" s="222">
        <v>22996.164349359999</v>
      </c>
      <c r="R9" s="222">
        <v>20819.986171249999</v>
      </c>
      <c r="S9" s="222">
        <v>21555.850004669999</v>
      </c>
      <c r="T9" s="222">
        <v>21020.661866890001</v>
      </c>
      <c r="U9" s="222">
        <v>22403.703741509999</v>
      </c>
      <c r="V9" s="222">
        <v>20956.707757559998</v>
      </c>
      <c r="W9" s="222">
        <v>20392.186258429996</v>
      </c>
      <c r="X9" s="222">
        <v>20406.316159820002</v>
      </c>
      <c r="Y9" s="222">
        <v>23666.373667289998</v>
      </c>
      <c r="Z9" s="222">
        <v>21128.55688815</v>
      </c>
      <c r="AA9" s="222">
        <v>22606.986195919999</v>
      </c>
      <c r="AB9" s="222">
        <v>22648.888231509998</v>
      </c>
      <c r="AC9" s="222">
        <v>22462.387835019999</v>
      </c>
      <c r="AD9" s="222">
        <v>22476.149191739998</v>
      </c>
      <c r="AE9" s="222">
        <v>23977.369481069996</v>
      </c>
      <c r="AF9" s="222">
        <v>23701.931139239998</v>
      </c>
      <c r="AG9" s="222">
        <v>23541.113787940001</v>
      </c>
      <c r="AH9" s="222">
        <v>24591.544820159997</v>
      </c>
      <c r="AI9" s="222">
        <v>23167.60481945</v>
      </c>
      <c r="AJ9" s="222">
        <v>22131.482146099999</v>
      </c>
      <c r="AK9" s="222">
        <v>25515.138641540001</v>
      </c>
      <c r="AL9" s="222">
        <v>24854.226564650002</v>
      </c>
      <c r="AM9" s="222">
        <v>27797.761466790002</v>
      </c>
      <c r="AN9" s="222">
        <v>26943.295328619999</v>
      </c>
      <c r="AO9" s="222">
        <v>23830.458748830002</v>
      </c>
      <c r="AP9" s="222">
        <v>28088.96964996</v>
      </c>
      <c r="AQ9" s="222">
        <v>28377.491470929999</v>
      </c>
      <c r="AR9" s="222">
        <v>28845.220740209999</v>
      </c>
      <c r="AS9" s="222">
        <v>26045.912519270001</v>
      </c>
      <c r="AT9" s="222">
        <v>25113.663529400004</v>
      </c>
      <c r="AU9" s="222">
        <v>26366.097784619997</v>
      </c>
      <c r="AV9" s="222">
        <v>28225.168882770002</v>
      </c>
      <c r="AW9" s="222">
        <v>31894.798558349998</v>
      </c>
      <c r="AX9" s="222">
        <v>31263.989790459997</v>
      </c>
      <c r="AY9" s="222">
        <v>37062.201626349997</v>
      </c>
      <c r="AZ9" s="222">
        <v>35626.74721275</v>
      </c>
      <c r="BA9" s="222">
        <v>35263.900715039999</v>
      </c>
      <c r="BB9" s="222">
        <v>36480.672927440006</v>
      </c>
      <c r="BC9" s="222">
        <v>35505.536266570001</v>
      </c>
      <c r="BD9" s="222">
        <v>37346.30601778</v>
      </c>
      <c r="BE9" s="222">
        <v>39447.964838309999</v>
      </c>
      <c r="BF9" s="222">
        <v>37043.045730330006</v>
      </c>
      <c r="BG9" s="222">
        <v>38406.794046370007</v>
      </c>
      <c r="BH9" s="222">
        <v>36009.536248050004</v>
      </c>
      <c r="BI9" s="222">
        <v>35269.696321449999</v>
      </c>
      <c r="BJ9" s="222">
        <v>40104.413002199995</v>
      </c>
      <c r="BK9" s="222">
        <v>41805.112039910004</v>
      </c>
      <c r="BL9" s="222">
        <v>45054.548004237091</v>
      </c>
      <c r="BM9" s="222">
        <v>46161.870899910005</v>
      </c>
      <c r="BN9" s="222">
        <v>42302.540231880004</v>
      </c>
      <c r="BO9" s="222">
        <v>42987.27696255</v>
      </c>
      <c r="BP9" s="222">
        <v>39385.219822699997</v>
      </c>
      <c r="BQ9" s="222">
        <v>36807.436373129996</v>
      </c>
      <c r="BR9" s="222">
        <v>37970.221436699998</v>
      </c>
      <c r="BS9" s="222">
        <v>41922.34927662</v>
      </c>
      <c r="BT9" s="222">
        <v>41263.81340811</v>
      </c>
      <c r="BU9" s="222">
        <v>39962</v>
      </c>
      <c r="BV9" s="222">
        <v>43239.512165820001</v>
      </c>
      <c r="BW9" s="222">
        <v>42176.046251020001</v>
      </c>
      <c r="BX9" s="222">
        <v>38608.694038940004</v>
      </c>
      <c r="BY9" s="222">
        <v>36805.113869389999</v>
      </c>
      <c r="BZ9" s="222"/>
      <c r="CA9" s="222">
        <v>45411.241120620005</v>
      </c>
      <c r="CB9" s="222">
        <v>39659.050252699992</v>
      </c>
      <c r="CC9" s="222">
        <v>40641.943913030002</v>
      </c>
      <c r="CD9" s="222">
        <v>40847.126320720003</v>
      </c>
      <c r="CE9" s="222">
        <v>41470.56727</v>
      </c>
      <c r="CF9" s="222">
        <v>39234.331478</v>
      </c>
      <c r="CG9" s="222">
        <v>42934.689576000004</v>
      </c>
      <c r="CH9" s="222">
        <v>45642.115197769999</v>
      </c>
      <c r="CI9" s="222">
        <v>48951.913890610005</v>
      </c>
      <c r="CJ9" s="222">
        <v>46324.269419410004</v>
      </c>
      <c r="CK9" s="222">
        <v>42441.435363860001</v>
      </c>
      <c r="CL9" s="222">
        <v>50524.902447699991</v>
      </c>
      <c r="CM9" s="222">
        <v>51270.683553429997</v>
      </c>
      <c r="CN9" s="222">
        <v>46984.148916220001</v>
      </c>
      <c r="CO9" s="222">
        <v>48775.635459120007</v>
      </c>
      <c r="CP9" s="222">
        <v>46023.509124389995</v>
      </c>
      <c r="CQ9" s="222">
        <v>52573.411807529999</v>
      </c>
      <c r="CR9" s="222">
        <v>47851.757256239995</v>
      </c>
      <c r="CS9" s="222">
        <v>55350.635036970001</v>
      </c>
      <c r="CT9" s="222">
        <v>63319.442593779997</v>
      </c>
      <c r="CU9" s="222">
        <v>63907.960726270678</v>
      </c>
      <c r="CV9" s="222">
        <v>64589.194299900002</v>
      </c>
      <c r="CW9" s="222">
        <v>61684.655452080005</v>
      </c>
      <c r="CX9" s="222">
        <v>62161.711645019997</v>
      </c>
      <c r="CY9" s="222">
        <v>65056.358257800006</v>
      </c>
      <c r="CZ9" s="222">
        <v>75026.109037970004</v>
      </c>
      <c r="DA9" s="222">
        <v>66061.261849009999</v>
      </c>
      <c r="DB9" s="222">
        <v>78886.824107995009</v>
      </c>
      <c r="DC9" s="222">
        <v>66111.966410969995</v>
      </c>
      <c r="DD9" s="222">
        <v>63491.167822060001</v>
      </c>
      <c r="DE9" s="222">
        <v>68248.702641269992</v>
      </c>
      <c r="DF9" s="222">
        <v>61401.321099070003</v>
      </c>
      <c r="DG9" s="222">
        <v>65474.932045410009</v>
      </c>
      <c r="DH9" s="222">
        <v>67717.134163858689</v>
      </c>
      <c r="DI9" s="222">
        <v>65531.594309039996</v>
      </c>
      <c r="DJ9" s="222">
        <v>67107.099646510003</v>
      </c>
      <c r="DK9" s="222">
        <v>72113.999596050009</v>
      </c>
      <c r="DL9" s="222">
        <v>69662.272514149998</v>
      </c>
      <c r="DM9" s="222">
        <v>73260.279537859999</v>
      </c>
      <c r="DN9" s="222">
        <v>68096.729228600001</v>
      </c>
      <c r="DO9" s="222">
        <v>69723.013958799478</v>
      </c>
      <c r="DP9" s="222">
        <v>66601.074179229996</v>
      </c>
      <c r="DQ9" s="222">
        <v>73118.439982059994</v>
      </c>
      <c r="DR9" s="222">
        <v>80233.224526130012</v>
      </c>
      <c r="DS9" s="222">
        <v>77664.276133166772</v>
      </c>
      <c r="DT9" s="222">
        <v>82527.919000330003</v>
      </c>
      <c r="DU9" s="222">
        <v>85741.699121390004</v>
      </c>
      <c r="DV9" s="222">
        <v>89819.763154839995</v>
      </c>
      <c r="DW9" s="222">
        <v>114146.32523480999</v>
      </c>
      <c r="DX9" s="222">
        <v>106333.6766491</v>
      </c>
      <c r="DY9" s="222">
        <v>110725.45381096001</v>
      </c>
      <c r="DZ9" s="222">
        <v>94847.223145479991</v>
      </c>
      <c r="EA9" s="222">
        <v>93124.633783609999</v>
      </c>
      <c r="EB9" s="222">
        <v>102102.07600891001</v>
      </c>
      <c r="EC9" s="222">
        <v>108077.88781541001</v>
      </c>
      <c r="ED9" s="222">
        <v>114822.24273725</v>
      </c>
      <c r="EE9" s="222">
        <v>136395.09296280998</v>
      </c>
      <c r="EF9" s="222">
        <v>119235.86102542</v>
      </c>
      <c r="EG9" s="222">
        <v>119481.94308589</v>
      </c>
      <c r="EH9" s="222">
        <v>111250.85803824999</v>
      </c>
      <c r="EI9" s="222">
        <v>119047.64699972</v>
      </c>
      <c r="EJ9" s="222">
        <v>121752.69274627999</v>
      </c>
      <c r="EK9" s="222">
        <v>126917.80414119</v>
      </c>
      <c r="EL9" s="222">
        <v>126033.27442997</v>
      </c>
      <c r="EM9" s="222">
        <v>145435.1557261631</v>
      </c>
      <c r="EN9" s="222">
        <v>132929.18596902001</v>
      </c>
      <c r="EO9" s="222">
        <v>136076.72523841</v>
      </c>
      <c r="EP9" s="222">
        <v>173544.46406533002</v>
      </c>
      <c r="EQ9" s="222">
        <v>146823.25957450562</v>
      </c>
      <c r="ER9" s="222">
        <v>142817.57007008002</v>
      </c>
      <c r="ES9" s="222">
        <v>162972.30456390561</v>
      </c>
      <c r="ET9" s="222">
        <v>130814.6745275</v>
      </c>
      <c r="EU9" s="222">
        <v>120546.86218584001</v>
      </c>
      <c r="EV9" s="222">
        <v>163512.81723715999</v>
      </c>
      <c r="EW9" s="222">
        <v>131013.45033473001</v>
      </c>
      <c r="EX9" s="222">
        <v>132814.72532778</v>
      </c>
      <c r="EY9" s="222">
        <v>146767.71965893809</v>
      </c>
      <c r="EZ9" s="222">
        <v>105340.12706767001</v>
      </c>
      <c r="FA9" s="222">
        <v>94663.518157660001</v>
      </c>
      <c r="FB9" s="222">
        <v>160738.11890554999</v>
      </c>
      <c r="FC9" s="222">
        <v>97771.032146980011</v>
      </c>
      <c r="FD9" s="222">
        <v>101088.43005724001</v>
      </c>
      <c r="FE9" s="222">
        <v>89897.901281330007</v>
      </c>
      <c r="FF9" s="222">
        <v>83961.675615320011</v>
      </c>
      <c r="FG9" s="222">
        <v>78690.537324149991</v>
      </c>
      <c r="FH9" s="222">
        <v>77510.39230236999</v>
      </c>
      <c r="FI9" s="222">
        <v>78708.848941310003</v>
      </c>
      <c r="FJ9" s="222">
        <v>78240.908420129999</v>
      </c>
      <c r="FK9" s="222">
        <v>79602.316132389999</v>
      </c>
      <c r="FL9" s="222">
        <v>82607.00298153999</v>
      </c>
      <c r="FM9" s="222">
        <v>90536.860327929986</v>
      </c>
      <c r="FN9" s="222">
        <v>87011.515156479989</v>
      </c>
      <c r="FO9" s="222">
        <v>84612.618787320011</v>
      </c>
      <c r="FP9" s="222">
        <v>82405.166385310004</v>
      </c>
      <c r="FQ9" s="222">
        <v>81970.519806380005</v>
      </c>
      <c r="FR9" s="222">
        <v>82645.720013760001</v>
      </c>
      <c r="FS9" s="222">
        <v>81045.649406700002</v>
      </c>
      <c r="FT9" s="222">
        <v>85632.169359630003</v>
      </c>
      <c r="FU9" s="222">
        <v>80941.566625869993</v>
      </c>
      <c r="FV9" s="222">
        <v>86304.244388869993</v>
      </c>
      <c r="FW9" s="222">
        <v>81065.55549241</v>
      </c>
      <c r="FX9" s="222">
        <v>90595.907326789995</v>
      </c>
      <c r="FY9" s="222">
        <v>93635.553940619997</v>
      </c>
      <c r="FZ9" s="222">
        <v>87085.296023639996</v>
      </c>
      <c r="GA9" s="222">
        <v>88599.143044779994</v>
      </c>
    </row>
    <row r="10" spans="1:183" s="223" customFormat="1" ht="17.100000000000001" customHeight="1">
      <c r="A10" s="221" t="s">
        <v>256</v>
      </c>
      <c r="B10" s="222">
        <v>173.77583848999998</v>
      </c>
      <c r="C10" s="222">
        <v>102.15030181408299</v>
      </c>
      <c r="D10" s="222">
        <v>107.57548442879599</v>
      </c>
      <c r="E10" s="222">
        <v>96.970545829999992</v>
      </c>
      <c r="F10" s="222">
        <v>92.457328589252</v>
      </c>
      <c r="G10" s="222">
        <v>440.817523815794</v>
      </c>
      <c r="H10" s="222">
        <v>144.695107660503</v>
      </c>
      <c r="I10" s="222">
        <v>139.61848140775101</v>
      </c>
      <c r="J10" s="222">
        <v>267.13934071788196</v>
      </c>
      <c r="K10" s="222">
        <v>140.39613334605099</v>
      </c>
      <c r="L10" s="222">
        <v>147.65538167153198</v>
      </c>
      <c r="M10" s="222">
        <v>156.18358312016798</v>
      </c>
      <c r="N10" s="222">
        <v>141.37216390342701</v>
      </c>
      <c r="O10" s="222">
        <v>165.14521648076197</v>
      </c>
      <c r="P10" s="222">
        <v>156.283154672509</v>
      </c>
      <c r="Q10" s="222">
        <v>170.538513680878</v>
      </c>
      <c r="R10" s="222">
        <v>118.92258400263799</v>
      </c>
      <c r="S10" s="222">
        <v>227.06391243610898</v>
      </c>
      <c r="T10" s="222">
        <v>147.606747109975</v>
      </c>
      <c r="U10" s="222">
        <v>145.05270454831998</v>
      </c>
      <c r="V10" s="222">
        <v>178.60699340812801</v>
      </c>
      <c r="W10" s="222">
        <v>228.86708454979401</v>
      </c>
      <c r="X10" s="222">
        <v>145.94768976260698</v>
      </c>
      <c r="Y10" s="222">
        <v>144.74181716741302</v>
      </c>
      <c r="Z10" s="222">
        <v>134.190323829216</v>
      </c>
      <c r="AA10" s="222">
        <v>122.79770026911299</v>
      </c>
      <c r="AB10" s="222">
        <v>128.30850091761698</v>
      </c>
      <c r="AC10" s="222">
        <v>125.31778668365899</v>
      </c>
      <c r="AD10" s="222">
        <v>104.85266671033099</v>
      </c>
      <c r="AE10" s="222">
        <v>188.10748455776599</v>
      </c>
      <c r="AF10" s="222">
        <v>198.07162782</v>
      </c>
      <c r="AG10" s="222">
        <v>71.810326250000003</v>
      </c>
      <c r="AH10" s="222">
        <v>223.63965296000001</v>
      </c>
      <c r="AI10" s="222">
        <v>238.61876867999996</v>
      </c>
      <c r="AJ10" s="222">
        <v>151.47403553999999</v>
      </c>
      <c r="AK10" s="222">
        <v>146.47737080000002</v>
      </c>
      <c r="AL10" s="222">
        <v>69.348740169999985</v>
      </c>
      <c r="AM10" s="222">
        <v>65.960218440000006</v>
      </c>
      <c r="AN10" s="222">
        <v>64.97840020999999</v>
      </c>
      <c r="AO10" s="222">
        <v>65.584209119999997</v>
      </c>
      <c r="AP10" s="222">
        <v>68.513367979999998</v>
      </c>
      <c r="AQ10" s="222">
        <v>311.48284962999998</v>
      </c>
      <c r="AR10" s="222">
        <v>90.367219909999989</v>
      </c>
      <c r="AS10" s="222">
        <v>88.740492129999993</v>
      </c>
      <c r="AT10" s="222">
        <v>165.29868494999999</v>
      </c>
      <c r="AU10" s="222">
        <v>96.820067709999989</v>
      </c>
      <c r="AV10" s="222">
        <v>176.07912083000002</v>
      </c>
      <c r="AW10" s="222">
        <v>327.56298057999999</v>
      </c>
      <c r="AX10" s="222">
        <v>68.868365640000007</v>
      </c>
      <c r="AY10" s="222">
        <v>92.072264139999987</v>
      </c>
      <c r="AZ10" s="222">
        <v>87.70549441</v>
      </c>
      <c r="BA10" s="222">
        <v>85.291687549999992</v>
      </c>
      <c r="BB10" s="222">
        <v>79.022807060000005</v>
      </c>
      <c r="BC10" s="222">
        <v>286.60368328999999</v>
      </c>
      <c r="BD10" s="222">
        <v>117.17449668</v>
      </c>
      <c r="BE10" s="222">
        <v>93.580257980000013</v>
      </c>
      <c r="BF10" s="222">
        <v>174.95850214999999</v>
      </c>
      <c r="BG10" s="222">
        <v>198.19834580999998</v>
      </c>
      <c r="BH10" s="222">
        <v>116.58136098999999</v>
      </c>
      <c r="BI10" s="222">
        <v>132.96940228</v>
      </c>
      <c r="BJ10" s="222">
        <v>90.140118959999995</v>
      </c>
      <c r="BK10" s="222">
        <v>98.214010599999995</v>
      </c>
      <c r="BL10" s="222">
        <v>287.49325514999998</v>
      </c>
      <c r="BM10" s="222">
        <v>106.17286981999999</v>
      </c>
      <c r="BN10" s="222">
        <v>119.60855578000002</v>
      </c>
      <c r="BO10" s="222">
        <v>205.71154525</v>
      </c>
      <c r="BP10" s="222">
        <v>303.37492168</v>
      </c>
      <c r="BQ10" s="222">
        <v>973.68625691</v>
      </c>
      <c r="BR10" s="222">
        <v>160.70164977000002</v>
      </c>
      <c r="BS10" s="222">
        <v>111.26486164000001</v>
      </c>
      <c r="BT10" s="222">
        <v>94.175746759999996</v>
      </c>
      <c r="BU10" s="222">
        <v>269</v>
      </c>
      <c r="BV10" s="222">
        <v>87.858485169999994</v>
      </c>
      <c r="BW10" s="222">
        <v>94.195966089999999</v>
      </c>
      <c r="BX10" s="222">
        <v>94.053120899999996</v>
      </c>
      <c r="BY10" s="222">
        <v>161.28891437999999</v>
      </c>
      <c r="BZ10" s="222"/>
      <c r="CA10" s="222">
        <v>89.757791629999986</v>
      </c>
      <c r="CB10" s="222">
        <v>179.93911718000001</v>
      </c>
      <c r="CC10" s="222">
        <v>146.21655204999999</v>
      </c>
      <c r="CD10" s="222">
        <v>272.51439976</v>
      </c>
      <c r="CE10" s="222">
        <v>201.026970912292</v>
      </c>
      <c r="CF10" s="222">
        <v>108.05774693229202</v>
      </c>
      <c r="CG10" s="222">
        <v>123.29075911229199</v>
      </c>
      <c r="CH10" s="222">
        <v>501.94194608229202</v>
      </c>
      <c r="CI10" s="222">
        <v>100.121209352292</v>
      </c>
      <c r="CJ10" s="222">
        <v>123.23431674229201</v>
      </c>
      <c r="CK10" s="222">
        <v>188.695070572292</v>
      </c>
      <c r="CL10" s="222">
        <v>124.155907852292</v>
      </c>
      <c r="CM10" s="222">
        <v>116.71135166229199</v>
      </c>
      <c r="CN10" s="222">
        <v>154.50991295229201</v>
      </c>
      <c r="CO10" s="222">
        <v>135.60562615229202</v>
      </c>
      <c r="CP10" s="222">
        <v>119.37766276229199</v>
      </c>
      <c r="CQ10" s="222">
        <v>161.25076070229198</v>
      </c>
      <c r="CR10" s="222">
        <v>123.792049482292</v>
      </c>
      <c r="CS10" s="222">
        <v>96.785139372292008</v>
      </c>
      <c r="CT10" s="222">
        <v>117.1509110622919</v>
      </c>
      <c r="CU10" s="222">
        <v>102.42437505161277</v>
      </c>
      <c r="CV10" s="222">
        <v>102.68574928999996</v>
      </c>
      <c r="CW10" s="222">
        <v>90.992883340000006</v>
      </c>
      <c r="CX10" s="222">
        <v>136.97165480000001</v>
      </c>
      <c r="CY10" s="222">
        <v>90.161154210000007</v>
      </c>
      <c r="CZ10" s="222">
        <v>181.81452732</v>
      </c>
      <c r="DA10" s="222">
        <v>244.34909191</v>
      </c>
      <c r="DB10" s="222">
        <v>88.388957700000006</v>
      </c>
      <c r="DC10" s="222">
        <v>158.43232340999998</v>
      </c>
      <c r="DD10" s="222">
        <v>92.67600542000001</v>
      </c>
      <c r="DE10" s="222">
        <v>94.416789629999997</v>
      </c>
      <c r="DF10" s="222">
        <v>125.31831032999997</v>
      </c>
      <c r="DG10" s="222">
        <v>94.889142859999993</v>
      </c>
      <c r="DH10" s="222">
        <v>97.602569751300095</v>
      </c>
      <c r="DI10" s="222">
        <v>171.87512075000001</v>
      </c>
      <c r="DJ10" s="222">
        <v>113.19360673999999</v>
      </c>
      <c r="DK10" s="222">
        <v>87.118590710000007</v>
      </c>
      <c r="DL10" s="222">
        <v>174.29209967000003</v>
      </c>
      <c r="DM10" s="222">
        <v>139.92875448999999</v>
      </c>
      <c r="DN10" s="222">
        <v>153.06926948</v>
      </c>
      <c r="DO10" s="222">
        <v>151.49676460052194</v>
      </c>
      <c r="DP10" s="222">
        <v>124.37545290999998</v>
      </c>
      <c r="DQ10" s="222">
        <v>180.39076556999999</v>
      </c>
      <c r="DR10" s="222">
        <v>209.11658635000001</v>
      </c>
      <c r="DS10" s="222">
        <v>112.00605301321792</v>
      </c>
      <c r="DT10" s="222">
        <v>134.80012464999999</v>
      </c>
      <c r="DU10" s="222">
        <v>129.51373888999998</v>
      </c>
      <c r="DV10" s="222">
        <v>204.09779483000003</v>
      </c>
      <c r="DW10" s="222">
        <v>152.48577488000001</v>
      </c>
      <c r="DX10" s="222">
        <v>157.5809311400001</v>
      </c>
      <c r="DY10" s="222">
        <v>1031.3103779999999</v>
      </c>
      <c r="DZ10" s="222">
        <v>1032.36337</v>
      </c>
      <c r="EA10" s="222">
        <v>1031.980763</v>
      </c>
      <c r="EB10" s="222">
        <v>33834.113019000004</v>
      </c>
      <c r="EC10" s="222">
        <v>33834.016367999997</v>
      </c>
      <c r="ED10" s="222">
        <v>33332.021075000004</v>
      </c>
      <c r="EE10" s="222">
        <v>33246.989805999998</v>
      </c>
      <c r="EF10" s="222">
        <v>33185.131032000005</v>
      </c>
      <c r="EG10" s="222">
        <v>31909.062534999997</v>
      </c>
      <c r="EH10" s="222">
        <v>78706.811833999993</v>
      </c>
      <c r="EI10" s="222">
        <v>77827.165803000011</v>
      </c>
      <c r="EJ10" s="222">
        <v>71934.215039000002</v>
      </c>
      <c r="EK10" s="222">
        <v>70796.857119999986</v>
      </c>
      <c r="EL10" s="222">
        <v>70169.741037</v>
      </c>
      <c r="EM10" s="222">
        <v>68839.380646000005</v>
      </c>
      <c r="EN10" s="222">
        <v>68523.906892000014</v>
      </c>
      <c r="EO10" s="222">
        <v>67161.058815000011</v>
      </c>
      <c r="EP10" s="222">
        <v>39839.013949</v>
      </c>
      <c r="EQ10" s="222">
        <v>39480.955552000007</v>
      </c>
      <c r="ER10" s="222">
        <v>37110.784702999998</v>
      </c>
      <c r="ES10" s="222">
        <v>36650.064293000003</v>
      </c>
      <c r="ET10" s="222">
        <v>36180.174591000003</v>
      </c>
      <c r="EU10" s="222">
        <v>35914.128110999998</v>
      </c>
      <c r="EV10" s="222">
        <v>35032.008352000004</v>
      </c>
      <c r="EW10" s="222">
        <v>35245.001592999994</v>
      </c>
      <c r="EX10" s="222">
        <v>34651.411825999996</v>
      </c>
      <c r="EY10" s="222">
        <v>34524.163858</v>
      </c>
      <c r="EZ10" s="222">
        <v>33982.540440999997</v>
      </c>
      <c r="FA10" s="222">
        <v>33430.652405000001</v>
      </c>
      <c r="FB10" s="222">
        <v>32784.238464999995</v>
      </c>
      <c r="FC10" s="222">
        <v>32870.899613000001</v>
      </c>
      <c r="FD10" s="222">
        <v>32787.777039000001</v>
      </c>
      <c r="FE10" s="222">
        <v>32560.799097000003</v>
      </c>
      <c r="FF10" s="222">
        <v>32292.811020000001</v>
      </c>
      <c r="FG10" s="222">
        <v>32186.775706</v>
      </c>
      <c r="FH10" s="222">
        <v>31603.700853000002</v>
      </c>
      <c r="FI10" s="222">
        <v>31505.18129</v>
      </c>
      <c r="FJ10" s="222">
        <v>31229.882414</v>
      </c>
      <c r="FK10" s="222">
        <v>30452.923485000003</v>
      </c>
      <c r="FL10" s="222">
        <v>30383.295694</v>
      </c>
      <c r="FM10" s="222">
        <v>30312.906091000001</v>
      </c>
      <c r="FN10" s="222">
        <v>29976.305239000001</v>
      </c>
      <c r="FO10" s="222">
        <v>30068.445207000001</v>
      </c>
      <c r="FP10" s="222">
        <v>30037.040539000001</v>
      </c>
      <c r="FQ10" s="222">
        <v>29937.425503000002</v>
      </c>
      <c r="FR10" s="222">
        <v>30138.44477477</v>
      </c>
      <c r="FS10" s="222">
        <v>27294.541266</v>
      </c>
      <c r="FT10" s="222">
        <v>26365.810887</v>
      </c>
      <c r="FU10" s="222">
        <v>26658.058771857617</v>
      </c>
      <c r="FV10" s="222">
        <v>26494.598742485443</v>
      </c>
      <c r="FW10" s="222">
        <v>26425.684765356378</v>
      </c>
      <c r="FX10" s="222">
        <v>26430.271122241698</v>
      </c>
      <c r="FY10" s="222">
        <v>26760.555380601709</v>
      </c>
      <c r="FZ10" s="222">
        <v>27244.048098757026</v>
      </c>
      <c r="GA10" s="222">
        <v>27443.213584397461</v>
      </c>
    </row>
    <row r="11" spans="1:183" ht="17.100000000000001" customHeight="1">
      <c r="A11" s="218"/>
      <c r="B11" s="220"/>
      <c r="C11" s="220"/>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row>
    <row r="12" spans="1:183" s="227" customFormat="1" ht="17.100000000000001" customHeight="1">
      <c r="A12" s="224" t="s">
        <v>257</v>
      </c>
      <c r="B12" s="225">
        <v>32306.578817460002</v>
      </c>
      <c r="C12" s="225">
        <v>34188.331145164077</v>
      </c>
      <c r="D12" s="225">
        <v>35018.925947288793</v>
      </c>
      <c r="E12" s="225">
        <v>33972.916108009995</v>
      </c>
      <c r="F12" s="225">
        <v>35004.952882689249</v>
      </c>
      <c r="G12" s="225">
        <v>35648.822886965791</v>
      </c>
      <c r="H12" s="226"/>
      <c r="I12" s="225">
        <v>36422.298472737748</v>
      </c>
      <c r="J12" s="225">
        <v>36444.268976647872</v>
      </c>
      <c r="K12" s="225">
        <v>38868.215593856046</v>
      </c>
      <c r="L12" s="225">
        <v>40023.459073151535</v>
      </c>
      <c r="M12" s="225">
        <v>44935.527259780167</v>
      </c>
      <c r="N12" s="225">
        <v>44220.858916383426</v>
      </c>
      <c r="O12" s="225">
        <v>43457.96626473077</v>
      </c>
      <c r="P12" s="225">
        <v>42616.030383652513</v>
      </c>
      <c r="Q12" s="225">
        <v>43519.537135460872</v>
      </c>
      <c r="R12" s="225">
        <v>41534.157818012638</v>
      </c>
      <c r="S12" s="225">
        <v>42236.711520816105</v>
      </c>
      <c r="T12" s="225">
        <v>42073.932665119974</v>
      </c>
      <c r="U12" s="225">
        <v>44194.178057538316</v>
      </c>
      <c r="V12" s="225">
        <v>42292.116241218129</v>
      </c>
      <c r="W12" s="225">
        <v>42459.190507549793</v>
      </c>
      <c r="X12" s="225">
        <v>41967.209032272607</v>
      </c>
      <c r="Y12" s="225">
        <v>48280.871327637411</v>
      </c>
      <c r="Z12" s="225">
        <v>43850.805226779208</v>
      </c>
      <c r="AA12" s="225">
        <v>44901.044055009108</v>
      </c>
      <c r="AB12" s="225">
        <v>44639.243475667616</v>
      </c>
      <c r="AC12" s="225">
        <v>44527.06357813366</v>
      </c>
      <c r="AD12" s="225">
        <v>44662.991762790334</v>
      </c>
      <c r="AE12" s="225">
        <v>45910.968640197767</v>
      </c>
      <c r="AF12" s="225">
        <v>46049.62976335</v>
      </c>
      <c r="AG12" s="225">
        <v>46185.349602239992</v>
      </c>
      <c r="AH12" s="225">
        <v>47267.960582839994</v>
      </c>
      <c r="AI12" s="225">
        <v>46439.120953460006</v>
      </c>
      <c r="AJ12" s="225">
        <v>45499.108851889992</v>
      </c>
      <c r="AK12" s="225">
        <v>52622.930014159996</v>
      </c>
      <c r="AL12" s="225">
        <v>50086.680641910003</v>
      </c>
      <c r="AM12" s="225">
        <v>52362.476793820002</v>
      </c>
      <c r="AN12" s="225">
        <v>51963.297140969997</v>
      </c>
      <c r="AO12" s="225">
        <v>48815.614415420001</v>
      </c>
      <c r="AP12" s="225">
        <v>52745.513655169998</v>
      </c>
      <c r="AQ12" s="225">
        <v>53094.012917469998</v>
      </c>
      <c r="AR12" s="225">
        <v>54156.36550167</v>
      </c>
      <c r="AS12" s="225">
        <v>51451.915537709996</v>
      </c>
      <c r="AT12" s="225">
        <v>50185.234078640002</v>
      </c>
      <c r="AU12" s="225">
        <v>51977.864655339996</v>
      </c>
      <c r="AV12" s="225">
        <v>53757.247619950002</v>
      </c>
      <c r="AW12" s="225">
        <v>62350.012214779999</v>
      </c>
      <c r="AX12" s="225">
        <v>58668.651559199992</v>
      </c>
      <c r="AY12" s="225">
        <v>64091.710065689993</v>
      </c>
      <c r="AZ12" s="225">
        <v>62483.452767249997</v>
      </c>
      <c r="BA12" s="225">
        <v>62070.370892899999</v>
      </c>
      <c r="BB12" s="225">
        <v>62582.034079030003</v>
      </c>
      <c r="BC12" s="225">
        <v>62137.03930633</v>
      </c>
      <c r="BD12" s="225">
        <v>64802.243488449996</v>
      </c>
      <c r="BE12" s="225">
        <v>66521.777726829998</v>
      </c>
      <c r="BF12" s="225">
        <v>63788.91463728001</v>
      </c>
      <c r="BG12" s="225">
        <v>65201.016736970007</v>
      </c>
      <c r="BH12" s="225">
        <v>63358.074917500002</v>
      </c>
      <c r="BI12" s="225">
        <v>67933.588631680002</v>
      </c>
      <c r="BJ12" s="225">
        <v>68888.095795009998</v>
      </c>
      <c r="BK12" s="225">
        <v>70440.636755090003</v>
      </c>
      <c r="BL12" s="225">
        <v>73577.833934157097</v>
      </c>
      <c r="BM12" s="225">
        <v>75159.682994820003</v>
      </c>
      <c r="BN12" s="225">
        <v>70803.746954400005</v>
      </c>
      <c r="BO12" s="225">
        <v>71594.147533340001</v>
      </c>
      <c r="BP12" s="225">
        <v>68773.183555700001</v>
      </c>
      <c r="BQ12" s="225">
        <v>66569.861976039989</v>
      </c>
      <c r="BR12" s="225">
        <v>66947.281883980002</v>
      </c>
      <c r="BS12" s="225">
        <v>71167.770713139995</v>
      </c>
      <c r="BT12" s="225">
        <v>70496.418338069998</v>
      </c>
      <c r="BU12" s="225">
        <v>73569</v>
      </c>
      <c r="BV12" s="225">
        <v>74498.380112810002</v>
      </c>
      <c r="BW12" s="225">
        <v>72917.527185890009</v>
      </c>
      <c r="BX12" s="225">
        <v>69446.043452650003</v>
      </c>
      <c r="BY12" s="225">
        <v>67413.995906789991</v>
      </c>
      <c r="BZ12" s="225"/>
      <c r="CA12" s="225">
        <v>76072.559399120015</v>
      </c>
      <c r="CB12" s="225">
        <v>70419.836853589994</v>
      </c>
      <c r="CC12" s="225">
        <v>71811.108306740003</v>
      </c>
      <c r="CD12" s="225">
        <v>72274.423068130011</v>
      </c>
      <c r="CE12" s="225">
        <v>73083.794152372298</v>
      </c>
      <c r="CF12" s="225">
        <v>71156.268825432286</v>
      </c>
      <c r="CG12" s="225">
        <v>75050.0283712323</v>
      </c>
      <c r="CH12" s="225">
        <v>82062.454314372284</v>
      </c>
      <c r="CI12" s="225">
        <v>83073.876301282289</v>
      </c>
      <c r="CJ12" s="225">
        <v>79888.073268022301</v>
      </c>
      <c r="CK12" s="225">
        <v>76270.488560842292</v>
      </c>
      <c r="CL12" s="225">
        <v>83832.736179042287</v>
      </c>
      <c r="CM12" s="225">
        <v>83944.908098642292</v>
      </c>
      <c r="CN12" s="225">
        <v>80702.470558452304</v>
      </c>
      <c r="CO12" s="225">
        <v>82261.311799362302</v>
      </c>
      <c r="CP12" s="225">
        <v>79068.213393302285</v>
      </c>
      <c r="CQ12" s="225">
        <v>85929.687596322299</v>
      </c>
      <c r="CR12" s="225">
        <v>82776.070675572293</v>
      </c>
      <c r="CS12" s="225">
        <v>90055.720543022297</v>
      </c>
      <c r="CT12" s="225">
        <v>102148.08102707229</v>
      </c>
      <c r="CU12" s="225">
        <v>101146.45320613228</v>
      </c>
      <c r="CV12" s="225">
        <v>100844.38988327001</v>
      </c>
      <c r="CW12" s="225">
        <v>96927.471336200004</v>
      </c>
      <c r="CX12" s="225">
        <v>96764.55682713</v>
      </c>
      <c r="CY12" s="225">
        <v>99355.801623730018</v>
      </c>
      <c r="CZ12" s="225">
        <v>109048.86314920001</v>
      </c>
      <c r="DA12" s="225">
        <v>100660.04772514</v>
      </c>
      <c r="DB12" s="225">
        <v>112956.84348928501</v>
      </c>
      <c r="DC12" s="225">
        <v>99760.407825670001</v>
      </c>
      <c r="DD12" s="225">
        <v>98097.455155950011</v>
      </c>
      <c r="DE12" s="225">
        <v>103092.81229459</v>
      </c>
      <c r="DF12" s="225">
        <v>100867.11153925001</v>
      </c>
      <c r="DG12" s="225">
        <v>102818.30863134001</v>
      </c>
      <c r="DH12" s="225">
        <v>103484.58947791997</v>
      </c>
      <c r="DI12" s="225">
        <v>101879.04529465</v>
      </c>
      <c r="DJ12" s="225">
        <v>103555.29581359999</v>
      </c>
      <c r="DK12" s="225">
        <v>108531.09996019001</v>
      </c>
      <c r="DL12" s="225">
        <v>105729.95689803</v>
      </c>
      <c r="DM12" s="225">
        <v>109852.72986275</v>
      </c>
      <c r="DN12" s="225">
        <v>104721.80471679999</v>
      </c>
      <c r="DO12" s="225">
        <v>105737.83124584</v>
      </c>
      <c r="DP12" s="225">
        <v>104610.96385879</v>
      </c>
      <c r="DQ12" s="225">
        <v>110785.70627632001</v>
      </c>
      <c r="DR12" s="225">
        <v>123351.49617376001</v>
      </c>
      <c r="DS12" s="225">
        <v>117687.05444165999</v>
      </c>
      <c r="DT12" s="225">
        <v>122047.23474776</v>
      </c>
      <c r="DU12" s="225">
        <v>126402.72820919001</v>
      </c>
      <c r="DV12" s="225">
        <v>132395.77679219999</v>
      </c>
      <c r="DW12" s="225">
        <v>156851.00422210997</v>
      </c>
      <c r="DX12" s="225">
        <v>148346.77809906</v>
      </c>
      <c r="DY12" s="225">
        <v>153873.26013765999</v>
      </c>
      <c r="DZ12" s="225">
        <v>137459.95647142001</v>
      </c>
      <c r="EA12" s="225">
        <v>135923.33982882</v>
      </c>
      <c r="EB12" s="225">
        <v>178037.25319116001</v>
      </c>
      <c r="EC12" s="225">
        <v>184213.58975858</v>
      </c>
      <c r="ED12" s="225">
        <v>194715.73296597999</v>
      </c>
      <c r="EE12" s="225">
        <v>214151.32237446998</v>
      </c>
      <c r="EF12" s="225">
        <v>195991.62394393003</v>
      </c>
      <c r="EG12" s="225">
        <v>196250.02692537999</v>
      </c>
      <c r="EH12" s="225">
        <v>235432.66699435998</v>
      </c>
      <c r="EI12" s="225">
        <v>242527.10344161</v>
      </c>
      <c r="EJ12" s="225">
        <v>238940.32614781999</v>
      </c>
      <c r="EK12" s="225">
        <v>243110.72012456</v>
      </c>
      <c r="EL12" s="225">
        <v>241688.64114865998</v>
      </c>
      <c r="EM12" s="225">
        <v>259478.35074410311</v>
      </c>
      <c r="EN12" s="225">
        <v>248055.04482666001</v>
      </c>
      <c r="EO12" s="225">
        <v>250045.57459345</v>
      </c>
      <c r="EP12" s="225">
        <v>263583.90975209005</v>
      </c>
      <c r="EQ12" s="225">
        <v>234943.92992795561</v>
      </c>
      <c r="ER12" s="225">
        <v>228539.61849301003</v>
      </c>
      <c r="ES12" s="225">
        <v>248164.09587591561</v>
      </c>
      <c r="ET12" s="225">
        <v>215684.19604951004</v>
      </c>
      <c r="EU12" s="225">
        <v>205292.12414222001</v>
      </c>
      <c r="EV12" s="225">
        <v>247231.96706224</v>
      </c>
      <c r="EW12" s="225">
        <v>215274.61251648</v>
      </c>
      <c r="EX12" s="225">
        <v>216750.65025110001</v>
      </c>
      <c r="EY12" s="225">
        <v>230551.85570671808</v>
      </c>
      <c r="EZ12" s="225">
        <v>188928.4812944</v>
      </c>
      <c r="FA12" s="225">
        <v>177765.42426310002</v>
      </c>
      <c r="FB12" s="225">
        <v>248164.08130338998</v>
      </c>
      <c r="FC12" s="225">
        <v>183302.52351965001</v>
      </c>
      <c r="FD12" s="225">
        <v>186319.62279741</v>
      </c>
      <c r="FE12" s="225">
        <v>174826.90629076003</v>
      </c>
      <c r="FF12" s="225">
        <v>168633.77170903</v>
      </c>
      <c r="FG12" s="225">
        <v>163148.18271093999</v>
      </c>
      <c r="FH12" s="225">
        <v>161340.42389514999</v>
      </c>
      <c r="FI12" s="225">
        <v>162584.33219921999</v>
      </c>
      <c r="FJ12" s="225">
        <v>162274.83313672</v>
      </c>
      <c r="FK12" s="225">
        <v>163023.54530003</v>
      </c>
      <c r="FL12" s="225">
        <v>166936.71673769999</v>
      </c>
      <c r="FM12" s="225">
        <v>175435.54535511998</v>
      </c>
      <c r="FN12" s="225">
        <v>176898.71868424001</v>
      </c>
      <c r="FO12" s="225">
        <v>172083.84772238001</v>
      </c>
      <c r="FP12" s="225">
        <v>169240.32215002002</v>
      </c>
      <c r="FQ12" s="225">
        <v>169004.76880661002</v>
      </c>
      <c r="FR12" s="225">
        <v>170877.00516425</v>
      </c>
      <c r="FS12" s="225">
        <v>166658.90225032999</v>
      </c>
      <c r="FT12" s="225">
        <v>170183.16341653001</v>
      </c>
      <c r="FU12" s="225">
        <v>166465.79755443759</v>
      </c>
      <c r="FV12" s="225">
        <v>172201.09941633543</v>
      </c>
      <c r="FW12" s="225">
        <v>167125.05833991637</v>
      </c>
      <c r="FX12" s="225">
        <v>178097.87161099169</v>
      </c>
      <c r="FY12" s="225">
        <v>182506.09074471169</v>
      </c>
      <c r="FZ12" s="225">
        <v>182335.19470835701</v>
      </c>
      <c r="GA12" s="225">
        <v>182661.40092147747</v>
      </c>
    </row>
    <row r="13" spans="1:183" ht="17.100000000000001" customHeight="1" thickBot="1">
      <c r="A13" s="218"/>
      <c r="B13" s="220"/>
      <c r="C13" s="220"/>
      <c r="D13" s="220"/>
      <c r="E13" s="220"/>
      <c r="F13" s="220"/>
      <c r="G13" s="220"/>
      <c r="H13" s="220"/>
      <c r="I13" s="220"/>
      <c r="J13" s="220"/>
      <c r="K13" s="220"/>
      <c r="L13" s="220"/>
      <c r="M13" s="220"/>
      <c r="N13" s="220"/>
      <c r="O13" s="220">
        <v>2.5</v>
      </c>
      <c r="P13" s="220"/>
      <c r="Q13" s="220"/>
      <c r="R13" s="220"/>
      <c r="S13" s="220"/>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row>
    <row r="14" spans="1:183" ht="16.5" customHeight="1" thickTop="1" thickBot="1">
      <c r="A14" s="228" t="s">
        <v>258</v>
      </c>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row>
    <row r="15" spans="1:183" ht="17.100000000000001" customHeight="1" thickTop="1">
      <c r="A15" s="218"/>
      <c r="B15" s="220"/>
      <c r="C15" s="220"/>
      <c r="D15" s="220"/>
      <c r="E15" s="220"/>
      <c r="F15" s="220"/>
      <c r="G15" s="220"/>
      <c r="H15" s="220"/>
      <c r="I15" s="220"/>
      <c r="J15" s="220"/>
      <c r="K15" s="220"/>
      <c r="L15" s="220"/>
      <c r="M15" s="220"/>
      <c r="N15" s="220"/>
      <c r="O15" s="220"/>
      <c r="P15" s="220"/>
      <c r="Q15" s="220"/>
      <c r="R15" s="220"/>
      <c r="S15" s="220"/>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row>
    <row r="16" spans="1:183" ht="17.100000000000001" customHeight="1">
      <c r="A16" s="218" t="s">
        <v>259</v>
      </c>
      <c r="B16" s="220">
        <v>66426.303235972882</v>
      </c>
      <c r="C16" s="220">
        <v>67813.347178623269</v>
      </c>
      <c r="D16" s="220">
        <v>67350.55298928589</v>
      </c>
      <c r="E16" s="220">
        <v>67898.424276395206</v>
      </c>
      <c r="F16" s="220">
        <v>70563.533940011592</v>
      </c>
      <c r="G16" s="220">
        <v>69029.206086238628</v>
      </c>
      <c r="H16" s="220">
        <v>69173.827566074178</v>
      </c>
      <c r="I16" s="220">
        <v>70109.753901685341</v>
      </c>
      <c r="J16" s="220">
        <v>73222.669057128718</v>
      </c>
      <c r="K16" s="220">
        <v>72628.910586909114</v>
      </c>
      <c r="L16" s="220">
        <v>74948.541309052278</v>
      </c>
      <c r="M16" s="220">
        <v>77907.26620021234</v>
      </c>
      <c r="N16" s="220">
        <v>74640.649942564065</v>
      </c>
      <c r="O16" s="220">
        <v>74618.615312754191</v>
      </c>
      <c r="P16" s="220">
        <v>76376.735414886105</v>
      </c>
      <c r="Q16" s="220">
        <v>75700.789623743025</v>
      </c>
      <c r="R16" s="220">
        <v>77269.692369705648</v>
      </c>
      <c r="S16" s="220">
        <v>79953.017943437662</v>
      </c>
      <c r="T16" s="220">
        <v>79074.75525046949</v>
      </c>
      <c r="U16" s="220">
        <v>79520.667822633579</v>
      </c>
      <c r="V16" s="220">
        <v>78671.260029511788</v>
      </c>
      <c r="W16" s="220">
        <v>81199.667306703283</v>
      </c>
      <c r="X16" s="220">
        <v>77556.049942866448</v>
      </c>
      <c r="Y16" s="220">
        <v>80100.875885288551</v>
      </c>
      <c r="Z16" s="220">
        <v>80040.746933815622</v>
      </c>
      <c r="AA16" s="220">
        <v>79939.581236785903</v>
      </c>
      <c r="AB16" s="220">
        <v>79411.668224062698</v>
      </c>
      <c r="AC16" s="220">
        <v>79032.748513622151</v>
      </c>
      <c r="AD16" s="220">
        <v>78098.527743300889</v>
      </c>
      <c r="AE16" s="220">
        <v>85159.248901662751</v>
      </c>
      <c r="AF16" s="220">
        <v>86394.874568552084</v>
      </c>
      <c r="AG16" s="220">
        <v>86880.112743733043</v>
      </c>
      <c r="AH16" s="220">
        <v>87928.224802783152</v>
      </c>
      <c r="AI16" s="220">
        <v>88106.871545446251</v>
      </c>
      <c r="AJ16" s="220">
        <v>90488.3945909303</v>
      </c>
      <c r="AK16" s="220">
        <v>91559.825805914632</v>
      </c>
      <c r="AL16" s="220">
        <v>94098.106945505308</v>
      </c>
      <c r="AM16" s="220">
        <v>93549.31388682939</v>
      </c>
      <c r="AN16" s="220">
        <v>96754.802980609718</v>
      </c>
      <c r="AO16" s="220">
        <v>95870.007278678371</v>
      </c>
      <c r="AP16" s="220">
        <v>104072.51915873688</v>
      </c>
      <c r="AQ16" s="220">
        <v>103579.9323233067</v>
      </c>
      <c r="AR16" s="220">
        <v>100694.20800170788</v>
      </c>
      <c r="AS16" s="220">
        <v>99291.769986535714</v>
      </c>
      <c r="AT16" s="220">
        <v>100933.44968334469</v>
      </c>
      <c r="AU16" s="220">
        <v>100229.18125081969</v>
      </c>
      <c r="AV16" s="220">
        <v>99261.274187500021</v>
      </c>
      <c r="AW16" s="220">
        <v>103497.94482550361</v>
      </c>
      <c r="AX16" s="220">
        <v>102921.43799632388</v>
      </c>
      <c r="AY16" s="220">
        <v>108544.33997084292</v>
      </c>
      <c r="AZ16" s="220">
        <v>110343.08859754098</v>
      </c>
      <c r="BA16" s="220">
        <v>114721.20755311572</v>
      </c>
      <c r="BB16" s="220">
        <v>117055.21513527753</v>
      </c>
      <c r="BC16" s="220">
        <v>119619.60702976644</v>
      </c>
      <c r="BD16" s="220">
        <v>121075.74227892855</v>
      </c>
      <c r="BE16" s="220">
        <v>123260.36938210644</v>
      </c>
      <c r="BF16" s="220">
        <v>120752.98616916555</v>
      </c>
      <c r="BG16" s="220">
        <v>119694.92564294937</v>
      </c>
      <c r="BH16" s="220">
        <v>117838.97237219621</v>
      </c>
      <c r="BI16" s="220">
        <v>122735.45625949455</v>
      </c>
      <c r="BJ16" s="220">
        <v>120049.19112513392</v>
      </c>
      <c r="BK16" s="220">
        <v>126047.57279302411</v>
      </c>
      <c r="BL16" s="220">
        <v>139062.48919025276</v>
      </c>
      <c r="BM16" s="220">
        <v>137586.09214340354</v>
      </c>
      <c r="BN16" s="220">
        <v>138175.21268258648</v>
      </c>
      <c r="BO16" s="220">
        <v>138628.47666558527</v>
      </c>
      <c r="BP16" s="220">
        <v>142104.72795610214</v>
      </c>
      <c r="BQ16" s="220">
        <v>142278.28919419972</v>
      </c>
      <c r="BR16" s="220">
        <v>144450.61180768846</v>
      </c>
      <c r="BS16" s="220">
        <v>148534.72719634642</v>
      </c>
      <c r="BT16" s="220">
        <v>150438.85095480151</v>
      </c>
      <c r="BU16" s="220">
        <v>151519.5</v>
      </c>
      <c r="BV16" s="220">
        <v>153595.05761268668</v>
      </c>
      <c r="BW16" s="220">
        <v>156324.69065769573</v>
      </c>
      <c r="BX16" s="220">
        <v>157406.6914241621</v>
      </c>
      <c r="BY16" s="220">
        <v>156600.80811839449</v>
      </c>
      <c r="BZ16" s="220"/>
      <c r="CA16" s="220">
        <v>159897.71195550862</v>
      </c>
      <c r="CB16" s="220">
        <v>166725.92581236121</v>
      </c>
      <c r="CC16" s="220">
        <v>166910.92624923383</v>
      </c>
      <c r="CD16" s="220">
        <v>166395.73053723547</v>
      </c>
      <c r="CE16" s="220">
        <v>169580.80563689113</v>
      </c>
      <c r="CF16" s="220">
        <v>171298.85641524161</v>
      </c>
      <c r="CG16" s="220">
        <v>173801.30735711419</v>
      </c>
      <c r="CH16" s="220">
        <v>177668.55562032614</v>
      </c>
      <c r="CI16" s="220">
        <v>174394.86292201749</v>
      </c>
      <c r="CJ16" s="220">
        <v>174924.25180757011</v>
      </c>
      <c r="CK16" s="220">
        <v>175637.22381427392</v>
      </c>
      <c r="CL16" s="220">
        <v>179152.63008492597</v>
      </c>
      <c r="CM16" s="220">
        <v>178461.27118693173</v>
      </c>
      <c r="CN16" s="220">
        <v>180437.56616006474</v>
      </c>
      <c r="CO16" s="220">
        <v>176191.51600309185</v>
      </c>
      <c r="CP16" s="220">
        <v>175785.32195359335</v>
      </c>
      <c r="CQ16" s="220">
        <v>185058.20583007197</v>
      </c>
      <c r="CR16" s="220">
        <v>188375.48139406703</v>
      </c>
      <c r="CS16" s="220">
        <v>191339.81988459302</v>
      </c>
      <c r="CT16" s="220">
        <v>200039.4517179582</v>
      </c>
      <c r="CU16" s="220">
        <v>196835.78700488887</v>
      </c>
      <c r="CV16" s="220">
        <v>202954.33186410007</v>
      </c>
      <c r="CW16" s="220">
        <v>207215.69517574867</v>
      </c>
      <c r="CX16" s="220">
        <v>214373.48147916992</v>
      </c>
      <c r="CY16" s="220">
        <v>221942.12390585776</v>
      </c>
      <c r="CZ16" s="220">
        <v>230238.77583979841</v>
      </c>
      <c r="DA16" s="220">
        <v>221922.20800793669</v>
      </c>
      <c r="DB16" s="220">
        <v>225940.38191798772</v>
      </c>
      <c r="DC16" s="220">
        <v>218871.25093894106</v>
      </c>
      <c r="DD16" s="220">
        <v>217596.3036255289</v>
      </c>
      <c r="DE16" s="220">
        <v>214815.73631158541</v>
      </c>
      <c r="DF16" s="220">
        <v>217004.41993496372</v>
      </c>
      <c r="DG16" s="220">
        <v>218846.8952504606</v>
      </c>
      <c r="DH16" s="220">
        <v>219966.96050391931</v>
      </c>
      <c r="DI16" s="220">
        <v>226576.71631358506</v>
      </c>
      <c r="DJ16" s="220">
        <v>229226.42152050519</v>
      </c>
      <c r="DK16" s="220">
        <v>240408.08847555952</v>
      </c>
      <c r="DL16" s="220">
        <v>252957.68400993009</v>
      </c>
      <c r="DM16" s="220">
        <v>258964.54538824756</v>
      </c>
      <c r="DN16" s="220">
        <v>259427.82324653002</v>
      </c>
      <c r="DO16" s="220">
        <v>262761.86596508219</v>
      </c>
      <c r="DP16" s="220">
        <v>263442.84530936059</v>
      </c>
      <c r="DQ16" s="220">
        <v>268691.24890248722</v>
      </c>
      <c r="DR16" s="220">
        <v>269147.02911251434</v>
      </c>
      <c r="DS16" s="220">
        <v>278812.67778411362</v>
      </c>
      <c r="DT16" s="220">
        <v>273904.52688807907</v>
      </c>
      <c r="DU16" s="220">
        <v>276298.97259022022</v>
      </c>
      <c r="DV16" s="220">
        <v>280218.67607955547</v>
      </c>
      <c r="DW16" s="220">
        <v>275540.36607464025</v>
      </c>
      <c r="DX16" s="220">
        <v>278884.25604416308</v>
      </c>
      <c r="DY16" s="220">
        <v>295596.05314703286</v>
      </c>
      <c r="DZ16" s="220">
        <v>278825.85957494081</v>
      </c>
      <c r="EA16" s="220">
        <v>277995.11736622191</v>
      </c>
      <c r="EB16" s="220">
        <v>269143.13557219441</v>
      </c>
      <c r="EC16" s="220">
        <v>268344.11662117584</v>
      </c>
      <c r="ED16" s="220">
        <v>284981.4928212621</v>
      </c>
      <c r="EE16" s="220">
        <v>305406.72245056508</v>
      </c>
      <c r="EF16" s="220">
        <v>286606.10411991918</v>
      </c>
      <c r="EG16" s="220">
        <v>292769.16974273225</v>
      </c>
      <c r="EH16" s="220">
        <v>296822.91944970074</v>
      </c>
      <c r="EI16" s="220">
        <v>304286.70241272327</v>
      </c>
      <c r="EJ16" s="220">
        <v>304753.51439039694</v>
      </c>
      <c r="EK16" s="220">
        <v>306320.93923338183</v>
      </c>
      <c r="EL16" s="220">
        <v>311055.09824585548</v>
      </c>
      <c r="EM16" s="220">
        <v>313224.63939457148</v>
      </c>
      <c r="EN16" s="220">
        <v>298725.71976760373</v>
      </c>
      <c r="EO16" s="220">
        <v>300724.80520937481</v>
      </c>
      <c r="EP16" s="220">
        <v>337063.73363615904</v>
      </c>
      <c r="EQ16" s="220">
        <v>309649.12609856523</v>
      </c>
      <c r="ER16" s="220">
        <v>300516.18910170294</v>
      </c>
      <c r="ES16" s="220">
        <v>320279.27609864151</v>
      </c>
      <c r="ET16" s="220">
        <v>263897.34971547523</v>
      </c>
      <c r="EU16" s="220">
        <v>256550.39193265548</v>
      </c>
      <c r="EV16" s="220">
        <v>293075.70323235187</v>
      </c>
      <c r="EW16" s="220">
        <v>264076.9690177234</v>
      </c>
      <c r="EX16" s="220">
        <v>264594.23080340581</v>
      </c>
      <c r="EY16" s="220">
        <v>276648.9412771822</v>
      </c>
      <c r="EZ16" s="220">
        <v>235415.07056458096</v>
      </c>
      <c r="FA16" s="220">
        <v>243314.95652343554</v>
      </c>
      <c r="FB16" s="220">
        <v>290734.2678265954</v>
      </c>
      <c r="FC16" s="220">
        <v>251591.0464090583</v>
      </c>
      <c r="FD16" s="220">
        <v>251345.52869773973</v>
      </c>
      <c r="FE16" s="220">
        <v>252715.58270936389</v>
      </c>
      <c r="FF16" s="220">
        <v>238065.41002667538</v>
      </c>
      <c r="FG16" s="220">
        <v>238131.47230902113</v>
      </c>
      <c r="FH16" s="220">
        <v>242383.41958415843</v>
      </c>
      <c r="FI16" s="220">
        <v>243012.7153590807</v>
      </c>
      <c r="FJ16" s="220">
        <v>241715.2005704309</v>
      </c>
      <c r="FK16" s="220">
        <v>229917.78406546984</v>
      </c>
      <c r="FL16" s="220">
        <v>229652.55765297409</v>
      </c>
      <c r="FM16" s="220">
        <v>229686.66722568526</v>
      </c>
      <c r="FN16" s="220">
        <v>255937.85927907907</v>
      </c>
      <c r="FO16" s="220">
        <v>259490.27897944607</v>
      </c>
      <c r="FP16" s="220">
        <v>261842.3553914025</v>
      </c>
      <c r="FQ16" s="220">
        <v>273243.84631426173</v>
      </c>
      <c r="FR16" s="220">
        <v>274759.51075666549</v>
      </c>
      <c r="FS16" s="220">
        <v>296182.00971205288</v>
      </c>
      <c r="FT16" s="220">
        <v>327758.53562263196</v>
      </c>
      <c r="FU16" s="220">
        <v>310302.16784439923</v>
      </c>
      <c r="FV16" s="220">
        <v>303334.77376772952</v>
      </c>
      <c r="FW16" s="220">
        <v>318391.42008157354</v>
      </c>
      <c r="FX16" s="220">
        <v>327565.07961849106</v>
      </c>
      <c r="FY16" s="220">
        <v>328098.24603310379</v>
      </c>
      <c r="FZ16" s="220">
        <v>336499.63959982782</v>
      </c>
      <c r="GA16" s="220">
        <v>331612.13338486437</v>
      </c>
    </row>
    <row r="17" spans="1:183" ht="17.100000000000001" customHeight="1">
      <c r="A17" s="218" t="s">
        <v>260</v>
      </c>
      <c r="B17" s="220">
        <v>-16094.591653099998</v>
      </c>
      <c r="C17" s="220">
        <v>-15133.990915980001</v>
      </c>
      <c r="D17" s="220">
        <v>-10574.257390679999</v>
      </c>
      <c r="E17" s="220">
        <v>-13160.13132181</v>
      </c>
      <c r="F17" s="220">
        <v>-13184.197336680001</v>
      </c>
      <c r="G17" s="220">
        <v>-12603.214470860001</v>
      </c>
      <c r="H17" s="220">
        <v>-12649.402737140001</v>
      </c>
      <c r="I17" s="220">
        <v>-13999.36386032</v>
      </c>
      <c r="J17" s="220">
        <v>-12309.791425859999</v>
      </c>
      <c r="K17" s="220">
        <v>-9506.4930552200003</v>
      </c>
      <c r="L17" s="220">
        <v>-11316.247423609999</v>
      </c>
      <c r="M17" s="220">
        <v>-9687.6799926800013</v>
      </c>
      <c r="N17" s="220">
        <v>-8384.2803368000004</v>
      </c>
      <c r="O17" s="220">
        <v>-7735.6408573600002</v>
      </c>
      <c r="P17" s="220">
        <v>-11176.693028849997</v>
      </c>
      <c r="Q17" s="220">
        <v>-9606.6951597400002</v>
      </c>
      <c r="R17" s="220">
        <v>-11320.184787369999</v>
      </c>
      <c r="S17" s="220">
        <v>-10168.74607549</v>
      </c>
      <c r="T17" s="220">
        <v>-11201.799995440004</v>
      </c>
      <c r="U17" s="220">
        <v>-8361.1217992800011</v>
      </c>
      <c r="V17" s="220">
        <v>-10561.849022570001</v>
      </c>
      <c r="W17" s="220">
        <v>-11253.339342660001</v>
      </c>
      <c r="X17" s="220">
        <v>-9436.6171233200002</v>
      </c>
      <c r="Y17" s="220">
        <v>-7837.3001372700001</v>
      </c>
      <c r="Z17" s="220">
        <v>-10079.960773000003</v>
      </c>
      <c r="AA17" s="220">
        <v>-8692.3302772299994</v>
      </c>
      <c r="AB17" s="220">
        <v>-9372.881900270002</v>
      </c>
      <c r="AC17" s="220">
        <v>-8880.1699302400029</v>
      </c>
      <c r="AD17" s="220">
        <v>-8780.1530179400033</v>
      </c>
      <c r="AE17" s="220">
        <v>-11179.910112040001</v>
      </c>
      <c r="AF17" s="220">
        <v>-11456.030725809998</v>
      </c>
      <c r="AG17" s="220">
        <v>-13179.341982179998</v>
      </c>
      <c r="AH17" s="220">
        <v>-11879.09227354</v>
      </c>
      <c r="AI17" s="220">
        <v>-13350.546611650003</v>
      </c>
      <c r="AJ17" s="220">
        <v>-16898.939951499997</v>
      </c>
      <c r="AK17" s="220">
        <v>-11466.967172649998</v>
      </c>
      <c r="AL17" s="220">
        <v>-13650.276193949998</v>
      </c>
      <c r="AM17" s="220">
        <v>-12018.874950829999</v>
      </c>
      <c r="AN17" s="220">
        <v>-12476.195903029999</v>
      </c>
      <c r="AO17" s="220">
        <v>-14313.36957282</v>
      </c>
      <c r="AP17" s="220">
        <v>-17374.062681929754</v>
      </c>
      <c r="AQ17" s="220">
        <v>-18112.053482993684</v>
      </c>
      <c r="AR17" s="220">
        <v>-14044.60487612374</v>
      </c>
      <c r="AS17" s="220">
        <v>-13816.06028582856</v>
      </c>
      <c r="AT17" s="220">
        <v>-17341.511666418828</v>
      </c>
      <c r="AU17" s="220">
        <v>-15217.901120033093</v>
      </c>
      <c r="AV17" s="220">
        <v>-13552.266238281474</v>
      </c>
      <c r="AW17" s="220">
        <v>-10932.694839660657</v>
      </c>
      <c r="AX17" s="220">
        <v>-13197.887711877294</v>
      </c>
      <c r="AY17" s="220">
        <v>-12463.583303451964</v>
      </c>
      <c r="AZ17" s="220">
        <v>-13387.690245879574</v>
      </c>
      <c r="BA17" s="220">
        <v>-17897.114501728862</v>
      </c>
      <c r="BB17" s="220">
        <v>-16472.475734490621</v>
      </c>
      <c r="BC17" s="220">
        <v>-18912.303265928196</v>
      </c>
      <c r="BD17" s="220">
        <v>-19181.228839505362</v>
      </c>
      <c r="BE17" s="220">
        <v>-20865.026249724659</v>
      </c>
      <c r="BF17" s="220">
        <v>-24581.233548614022</v>
      </c>
      <c r="BG17" s="220">
        <v>-22626.159615587952</v>
      </c>
      <c r="BH17" s="220">
        <v>-19870.683686191223</v>
      </c>
      <c r="BI17" s="220">
        <v>-20743.429970004472</v>
      </c>
      <c r="BJ17" s="220">
        <v>-19352.681883520723</v>
      </c>
      <c r="BK17" s="220">
        <v>-22349.474304150681</v>
      </c>
      <c r="BL17" s="220">
        <v>-23502.995871067244</v>
      </c>
      <c r="BM17" s="220">
        <v>-22661.474497705807</v>
      </c>
      <c r="BN17" s="220">
        <v>-22878.465939326445</v>
      </c>
      <c r="BO17" s="220">
        <v>-21714.827886328236</v>
      </c>
      <c r="BP17" s="220">
        <v>-26328.382232080454</v>
      </c>
      <c r="BQ17" s="220">
        <v>-25956.873075779848</v>
      </c>
      <c r="BR17" s="220">
        <v>-26828.959248950447</v>
      </c>
      <c r="BS17" s="220">
        <v>-25650.317494534476</v>
      </c>
      <c r="BT17" s="220">
        <v>-29430.173450514856</v>
      </c>
      <c r="BU17" s="220">
        <v>-28634.9</v>
      </c>
      <c r="BV17" s="220">
        <v>-26971.136303966399</v>
      </c>
      <c r="BW17" s="220">
        <v>-29312.760556908066</v>
      </c>
      <c r="BX17" s="220">
        <v>-31958.729724419147</v>
      </c>
      <c r="BY17" s="220">
        <v>-34518.630189887648</v>
      </c>
      <c r="BZ17" s="220"/>
      <c r="CA17" s="220">
        <v>-29765.040157252177</v>
      </c>
      <c r="CB17" s="220">
        <v>-35913.45428410665</v>
      </c>
      <c r="CC17" s="220">
        <v>-35783.323356305329</v>
      </c>
      <c r="CD17" s="220">
        <v>-37224.626337385162</v>
      </c>
      <c r="CE17" s="220">
        <v>-37942.026526596077</v>
      </c>
      <c r="CF17" s="220">
        <v>-41152.21912881577</v>
      </c>
      <c r="CG17" s="220">
        <v>-41550.868337346699</v>
      </c>
      <c r="CH17" s="220">
        <v>-38386.59096716639</v>
      </c>
      <c r="CI17" s="220">
        <v>-32405.033911957518</v>
      </c>
      <c r="CJ17" s="220">
        <v>-35191.526846515859</v>
      </c>
      <c r="CK17" s="220">
        <v>-40506.141151634103</v>
      </c>
      <c r="CL17" s="220">
        <v>-39546.197622725238</v>
      </c>
      <c r="CM17" s="220">
        <v>-35351.569054948355</v>
      </c>
      <c r="CN17" s="220">
        <v>-34907.183384128431</v>
      </c>
      <c r="CO17" s="220">
        <v>-27481.992926843894</v>
      </c>
      <c r="CP17" s="220">
        <v>-28939.114406344157</v>
      </c>
      <c r="CQ17" s="220">
        <v>-26135.339736256545</v>
      </c>
      <c r="CR17" s="220">
        <v>-29274.277120821997</v>
      </c>
      <c r="CS17" s="220">
        <v>-29484.768431556058</v>
      </c>
      <c r="CT17" s="220">
        <v>-24932.121414385856</v>
      </c>
      <c r="CU17" s="220">
        <v>-23701.260518967501</v>
      </c>
      <c r="CV17" s="220">
        <v>-19829.780191346192</v>
      </c>
      <c r="CW17" s="220">
        <v>-18394.546459666919</v>
      </c>
      <c r="CX17" s="220">
        <v>-17571.779205522427</v>
      </c>
      <c r="CY17" s="220">
        <v>-18573.606077410073</v>
      </c>
      <c r="CZ17" s="220">
        <v>-22246.375063844021</v>
      </c>
      <c r="DA17" s="220">
        <v>-25283.029247717244</v>
      </c>
      <c r="DB17" s="220">
        <v>-21010.18099120606</v>
      </c>
      <c r="DC17" s="220">
        <v>-22958.469095949196</v>
      </c>
      <c r="DD17" s="220">
        <v>-22390.423569186998</v>
      </c>
      <c r="DE17" s="220">
        <v>-19647.914046480033</v>
      </c>
      <c r="DF17" s="220">
        <v>-19273.09610646783</v>
      </c>
      <c r="DG17" s="220">
        <v>-20935.306592958881</v>
      </c>
      <c r="DH17" s="220">
        <v>-19289.037028424798</v>
      </c>
      <c r="DI17" s="220">
        <v>-20772.733527978315</v>
      </c>
      <c r="DJ17" s="220">
        <v>-18967.234455908358</v>
      </c>
      <c r="DK17" s="220">
        <v>-21200.26106011423</v>
      </c>
      <c r="DL17" s="220">
        <v>-18445.956216161783</v>
      </c>
      <c r="DM17" s="220">
        <v>-18377.2636097016</v>
      </c>
      <c r="DN17" s="220">
        <v>-21627.090344343022</v>
      </c>
      <c r="DO17" s="220">
        <v>-19402.232828217911</v>
      </c>
      <c r="DP17" s="220">
        <v>-18081.413977269593</v>
      </c>
      <c r="DQ17" s="220">
        <v>-19279.206900320001</v>
      </c>
      <c r="DR17" s="220">
        <v>-23863.349618259625</v>
      </c>
      <c r="DS17" s="220">
        <v>-24211.561883350314</v>
      </c>
      <c r="DT17" s="220">
        <v>-13684.554506002109</v>
      </c>
      <c r="DU17" s="220">
        <v>-13755.411136558921</v>
      </c>
      <c r="DV17" s="220">
        <v>-12727.236643302333</v>
      </c>
      <c r="DW17" s="220">
        <v>1025.7089805331761</v>
      </c>
      <c r="DX17" s="220">
        <v>-22127.335113032943</v>
      </c>
      <c r="DY17" s="220">
        <v>-21088.749873838813</v>
      </c>
      <c r="DZ17" s="220">
        <v>-49104.374233031187</v>
      </c>
      <c r="EA17" s="220">
        <v>-51513.327108830243</v>
      </c>
      <c r="EB17" s="220">
        <v>-42431.598791852331</v>
      </c>
      <c r="EC17" s="220">
        <v>-34259.903045684754</v>
      </c>
      <c r="ED17" s="220">
        <v>-27032.858213989537</v>
      </c>
      <c r="EE17" s="220">
        <v>-29267.717830482128</v>
      </c>
      <c r="EF17" s="220">
        <v>-30965.464448109906</v>
      </c>
      <c r="EG17" s="220">
        <v>-40247.084593347718</v>
      </c>
      <c r="EH17" s="220">
        <v>-36882.971087025631</v>
      </c>
      <c r="EI17" s="220">
        <v>-34161.745417146652</v>
      </c>
      <c r="EJ17" s="220">
        <v>-39984.162914329703</v>
      </c>
      <c r="EK17" s="220">
        <v>-31392.598979757619</v>
      </c>
      <c r="EL17" s="220">
        <v>-41795.13414492146</v>
      </c>
      <c r="EM17" s="220">
        <v>-39463.641038158414</v>
      </c>
      <c r="EN17" s="220">
        <v>-19113.246569812924</v>
      </c>
      <c r="EO17" s="220">
        <v>-21043.5530357916</v>
      </c>
      <c r="EP17" s="220">
        <v>-32086.843034149988</v>
      </c>
      <c r="EQ17" s="220">
        <v>-47002.342001991929</v>
      </c>
      <c r="ER17" s="220">
        <v>-37952.780247631221</v>
      </c>
      <c r="ES17" s="220">
        <v>-36581.001777217738</v>
      </c>
      <c r="ET17" s="220">
        <v>-33834.173461812607</v>
      </c>
      <c r="EU17" s="220">
        <v>-38432.212985026483</v>
      </c>
      <c r="EV17" s="220">
        <v>-27357.031242339341</v>
      </c>
      <c r="EW17" s="220">
        <v>-20514.277846540346</v>
      </c>
      <c r="EX17" s="220">
        <v>-22145.320971511253</v>
      </c>
      <c r="EY17" s="220">
        <v>-19017.166652724962</v>
      </c>
      <c r="EZ17" s="220">
        <v>-18782.588282115576</v>
      </c>
      <c r="FA17" s="220">
        <v>-25346.792344075191</v>
      </c>
      <c r="FB17" s="220">
        <v>-18478.342559409499</v>
      </c>
      <c r="FC17" s="220">
        <v>-18001.313390165986</v>
      </c>
      <c r="FD17" s="220">
        <v>-10767.515470433402</v>
      </c>
      <c r="FE17" s="220">
        <v>-15230.131451164722</v>
      </c>
      <c r="FF17" s="220">
        <v>-16464.269159245589</v>
      </c>
      <c r="FG17" s="220">
        <v>-21193.5904879882</v>
      </c>
      <c r="FH17" s="220">
        <v>-19694.61550680381</v>
      </c>
      <c r="FI17" s="220">
        <v>-15493.845913593652</v>
      </c>
      <c r="FJ17" s="220">
        <v>-11659.828165529691</v>
      </c>
      <c r="FK17" s="220">
        <v>-8675.2331357903131</v>
      </c>
      <c r="FL17" s="220">
        <v>-12358.442808659151</v>
      </c>
      <c r="FM17" s="220">
        <v>-7973.3607887075777</v>
      </c>
      <c r="FN17" s="220">
        <v>-16876.548760124053</v>
      </c>
      <c r="FO17" s="220">
        <v>-15281.083108866467</v>
      </c>
      <c r="FP17" s="220">
        <v>-10149.523282415212</v>
      </c>
      <c r="FQ17" s="220">
        <v>-8234.6972874243565</v>
      </c>
      <c r="FR17" s="220">
        <v>-8513.6044475654908</v>
      </c>
      <c r="FS17" s="220">
        <v>-7399.0301438264778</v>
      </c>
      <c r="FT17" s="220">
        <v>-6317.0629467098752</v>
      </c>
      <c r="FU17" s="220">
        <v>-9553.4259492082565</v>
      </c>
      <c r="FV17" s="220">
        <v>-4518.7472146819164</v>
      </c>
      <c r="FW17" s="220">
        <v>-12980.443269281821</v>
      </c>
      <c r="FX17" s="220">
        <v>-6811.0829946718168</v>
      </c>
      <c r="FY17" s="220">
        <v>-10965.121299559343</v>
      </c>
      <c r="FZ17" s="220">
        <v>-18488.881699324404</v>
      </c>
      <c r="GA17" s="220">
        <v>-10591.246964870641</v>
      </c>
    </row>
    <row r="18" spans="1:183" ht="17.100000000000001" customHeight="1">
      <c r="A18" s="218" t="s">
        <v>261</v>
      </c>
      <c r="B18" s="220">
        <v>416.39877228</v>
      </c>
      <c r="C18" s="220">
        <v>398.98351687999997</v>
      </c>
      <c r="D18" s="220">
        <v>464.59303090000003</v>
      </c>
      <c r="E18" s="220">
        <v>369.60301450999998</v>
      </c>
      <c r="F18" s="220">
        <v>408.48481404999995</v>
      </c>
      <c r="G18" s="220">
        <v>451.59551101999995</v>
      </c>
      <c r="H18" s="220">
        <v>445.53247376000002</v>
      </c>
      <c r="I18" s="220">
        <v>375.32156171000003</v>
      </c>
      <c r="J18" s="220">
        <v>729.0334312199999</v>
      </c>
      <c r="K18" s="220">
        <v>725.01450312999987</v>
      </c>
      <c r="L18" s="220">
        <v>1098.9094759899999</v>
      </c>
      <c r="M18" s="220">
        <v>992.11887309000008</v>
      </c>
      <c r="N18" s="220">
        <v>1201.4398751599999</v>
      </c>
      <c r="O18" s="220">
        <v>986.17518556999994</v>
      </c>
      <c r="P18" s="220">
        <v>242.02596110999997</v>
      </c>
      <c r="Q18" s="220">
        <v>265.07175250999995</v>
      </c>
      <c r="R18" s="220">
        <v>629.2786777099999</v>
      </c>
      <c r="S18" s="220">
        <v>246.32987396999999</v>
      </c>
      <c r="T18" s="220">
        <v>1772.48621953</v>
      </c>
      <c r="U18" s="220">
        <v>1112.8485640200001</v>
      </c>
      <c r="V18" s="220">
        <v>719.99327042000004</v>
      </c>
      <c r="W18" s="220">
        <v>955.00277437</v>
      </c>
      <c r="X18" s="220">
        <v>1127.9270470100003</v>
      </c>
      <c r="Y18" s="220">
        <v>1138.7372729100002</v>
      </c>
      <c r="Z18" s="220">
        <v>1211.1530704200002</v>
      </c>
      <c r="AA18" s="220">
        <v>1131.4411226499999</v>
      </c>
      <c r="AB18" s="220">
        <v>1179.4819348599999</v>
      </c>
      <c r="AC18" s="220">
        <v>1157.8965479799999</v>
      </c>
      <c r="AD18" s="220">
        <v>218.86825797</v>
      </c>
      <c r="AE18" s="220">
        <v>450.09873363999998</v>
      </c>
      <c r="AF18" s="220">
        <v>152.5676181</v>
      </c>
      <c r="AG18" s="220">
        <v>445.32254952000005</v>
      </c>
      <c r="AH18" s="220">
        <v>763.68187892000003</v>
      </c>
      <c r="AI18" s="220">
        <v>1163.6323081500002</v>
      </c>
      <c r="AJ18" s="220">
        <v>1325.8463739199999</v>
      </c>
      <c r="AK18" s="220">
        <v>1804.5649623700001</v>
      </c>
      <c r="AL18" s="220">
        <v>2146.9082228399998</v>
      </c>
      <c r="AM18" s="220">
        <v>2114.7532336799995</v>
      </c>
      <c r="AN18" s="220">
        <v>2108.0848065299997</v>
      </c>
      <c r="AO18" s="220">
        <v>2342.2126538799998</v>
      </c>
      <c r="AP18" s="220">
        <v>1233.3859579699999</v>
      </c>
      <c r="AQ18" s="220">
        <v>1546.1322582800001</v>
      </c>
      <c r="AR18" s="220">
        <v>1729.84466681</v>
      </c>
      <c r="AS18" s="220">
        <v>2100.3866184399999</v>
      </c>
      <c r="AT18" s="220">
        <v>2973.8737531799998</v>
      </c>
      <c r="AU18" s="220">
        <v>2466.6333634100001</v>
      </c>
      <c r="AV18" s="220">
        <v>2627.7498871299995</v>
      </c>
      <c r="AW18" s="220">
        <v>2715.6635386299995</v>
      </c>
      <c r="AX18" s="220">
        <v>3505.64319918</v>
      </c>
      <c r="AY18" s="220">
        <v>3459.2269215600004</v>
      </c>
      <c r="AZ18" s="220">
        <v>3529.4347085599993</v>
      </c>
      <c r="BA18" s="220">
        <v>3453.8968748400002</v>
      </c>
      <c r="BB18" s="220">
        <v>2412.4059201499999</v>
      </c>
      <c r="BC18" s="220">
        <v>2414.3403686699999</v>
      </c>
      <c r="BD18" s="220">
        <v>1784.51822917</v>
      </c>
      <c r="BE18" s="220">
        <v>2049.3917820399997</v>
      </c>
      <c r="BF18" s="220">
        <v>2089.3361430999998</v>
      </c>
      <c r="BG18" s="220">
        <v>2102.1365570700004</v>
      </c>
      <c r="BH18" s="220">
        <v>2294.0404291999994</v>
      </c>
      <c r="BI18" s="220">
        <v>2467.8894129999999</v>
      </c>
      <c r="BJ18" s="220">
        <v>2207.8287976499996</v>
      </c>
      <c r="BK18" s="220">
        <v>2382.2947444899996</v>
      </c>
      <c r="BL18" s="220">
        <v>2443.1738772899998</v>
      </c>
      <c r="BM18" s="220">
        <v>2611.5448260100006</v>
      </c>
      <c r="BN18" s="220">
        <v>2007.7485255200002</v>
      </c>
      <c r="BO18" s="220">
        <v>2027.59553033</v>
      </c>
      <c r="BP18" s="220">
        <v>1574.8875632300001</v>
      </c>
      <c r="BQ18" s="220">
        <v>1242.43514559</v>
      </c>
      <c r="BR18" s="220">
        <v>1307.1408722699998</v>
      </c>
      <c r="BS18" s="220">
        <v>1065.56092048</v>
      </c>
      <c r="BT18" s="220">
        <v>1057.6542133000003</v>
      </c>
      <c r="BU18" s="220">
        <v>1056.7</v>
      </c>
      <c r="BV18" s="220">
        <v>996.92193865999991</v>
      </c>
      <c r="BW18" s="220">
        <v>1008.8143971</v>
      </c>
      <c r="BX18" s="220">
        <v>1011.9442757100001</v>
      </c>
      <c r="BY18" s="220">
        <v>1066.7009175000001</v>
      </c>
      <c r="BZ18" s="220"/>
      <c r="CA18" s="220">
        <v>1016.77921311</v>
      </c>
      <c r="CB18" s="220">
        <v>866.98502473000008</v>
      </c>
      <c r="CC18" s="220">
        <v>1356.7076687000001</v>
      </c>
      <c r="CD18" s="220">
        <v>876.30193002999999</v>
      </c>
      <c r="CE18" s="220">
        <v>902.85366694000004</v>
      </c>
      <c r="CF18" s="220">
        <v>874.22326047999991</v>
      </c>
      <c r="CG18" s="220">
        <v>871.67880075999994</v>
      </c>
      <c r="CH18" s="220">
        <v>884.54086482000002</v>
      </c>
      <c r="CI18" s="220">
        <v>764.88943096000003</v>
      </c>
      <c r="CJ18" s="220">
        <v>759.47528250999994</v>
      </c>
      <c r="CK18" s="220">
        <v>783.26216117999991</v>
      </c>
      <c r="CL18" s="220">
        <v>777.68830327000012</v>
      </c>
      <c r="CM18" s="220">
        <v>780.34392504000004</v>
      </c>
      <c r="CN18" s="220">
        <v>666.0651149900001</v>
      </c>
      <c r="CO18" s="220">
        <v>663.17858106999995</v>
      </c>
      <c r="CP18" s="220">
        <v>662.97412502999987</v>
      </c>
      <c r="CQ18" s="220">
        <v>679.88341018999995</v>
      </c>
      <c r="CR18" s="220">
        <v>680.51631947999999</v>
      </c>
      <c r="CS18" s="220">
        <v>686.30011655999999</v>
      </c>
      <c r="CT18" s="220">
        <v>675.2423620400001</v>
      </c>
      <c r="CU18" s="220">
        <v>728.38201835000007</v>
      </c>
      <c r="CV18" s="220">
        <v>618.91564277000009</v>
      </c>
      <c r="CW18" s="220">
        <v>647.7223449899999</v>
      </c>
      <c r="CX18" s="220">
        <v>619.35890265</v>
      </c>
      <c r="CY18" s="220">
        <v>615.95369096000013</v>
      </c>
      <c r="CZ18" s="220">
        <v>532.94062998999993</v>
      </c>
      <c r="DA18" s="220">
        <v>486.13695540999993</v>
      </c>
      <c r="DB18" s="220">
        <v>504.09098372999995</v>
      </c>
      <c r="DC18" s="220">
        <v>490.31621081999998</v>
      </c>
      <c r="DD18" s="220">
        <v>486.93154324999995</v>
      </c>
      <c r="DE18" s="220">
        <v>505.02529141000002</v>
      </c>
      <c r="DF18" s="220">
        <v>448.45071628999995</v>
      </c>
      <c r="DG18" s="220">
        <v>424.32515734000003</v>
      </c>
      <c r="DH18" s="220">
        <v>415.21715676999997</v>
      </c>
      <c r="DI18" s="220">
        <v>425.40114375000002</v>
      </c>
      <c r="DJ18" s="220">
        <v>408.29458506000003</v>
      </c>
      <c r="DK18" s="220">
        <v>436.04864189999995</v>
      </c>
      <c r="DL18" s="220">
        <v>290.27401915000002</v>
      </c>
      <c r="DM18" s="220">
        <v>262.41021176999999</v>
      </c>
      <c r="DN18" s="220">
        <v>270.84950722999997</v>
      </c>
      <c r="DO18" s="220">
        <v>162.27015924</v>
      </c>
      <c r="DP18" s="220">
        <v>117.93738719999999</v>
      </c>
      <c r="DQ18" s="220">
        <v>136.1017042</v>
      </c>
      <c r="DR18" s="220">
        <v>22.977313389999999</v>
      </c>
      <c r="DS18" s="220">
        <v>55.86070909</v>
      </c>
      <c r="DT18" s="220">
        <v>37.523696020000003</v>
      </c>
      <c r="DU18" s="220">
        <v>581.83854550000001</v>
      </c>
      <c r="DV18" s="220">
        <v>588.79924046999997</v>
      </c>
      <c r="DW18" s="220">
        <v>595.43215739000004</v>
      </c>
      <c r="DX18" s="220">
        <v>12103.041259670001</v>
      </c>
      <c r="DY18" s="220">
        <v>12052.1134747</v>
      </c>
      <c r="DZ18" s="220">
        <v>12003.757200059999</v>
      </c>
      <c r="EA18" s="220">
        <v>10233.65064851</v>
      </c>
      <c r="EB18" s="220">
        <v>10266.188454180001</v>
      </c>
      <c r="EC18" s="220">
        <v>10257.780566359997</v>
      </c>
      <c r="ED18" s="220">
        <v>2052.56562381</v>
      </c>
      <c r="EE18" s="220">
        <v>2039.6351765099998</v>
      </c>
      <c r="EF18" s="220">
        <v>2037.7262019</v>
      </c>
      <c r="EG18" s="220">
        <v>14.186722280000001</v>
      </c>
      <c r="EH18" s="220">
        <v>29.864407589999999</v>
      </c>
      <c r="EI18" s="220">
        <v>44.455103069999993</v>
      </c>
      <c r="EJ18" s="220">
        <v>39.964073280000001</v>
      </c>
      <c r="EK18" s="220">
        <v>29.675978439999998</v>
      </c>
      <c r="EL18" s="220">
        <v>29.392868370000002</v>
      </c>
      <c r="EM18" s="220">
        <v>24.093481529999998</v>
      </c>
      <c r="EN18" s="220">
        <v>36.022462339999997</v>
      </c>
      <c r="EO18" s="220">
        <v>40.506287</v>
      </c>
      <c r="EP18" s="220">
        <v>87.685474940000006</v>
      </c>
      <c r="EQ18" s="220">
        <v>382.11966597999992</v>
      </c>
      <c r="ER18" s="220">
        <v>21.566645510000001</v>
      </c>
      <c r="ES18" s="220">
        <v>366.25647111000001</v>
      </c>
      <c r="ET18" s="220">
        <v>63.03077588</v>
      </c>
      <c r="EU18" s="220">
        <v>85.744150080000011</v>
      </c>
      <c r="EV18" s="220">
        <v>94.462878439999997</v>
      </c>
      <c r="EW18" s="220">
        <v>92.229600549999986</v>
      </c>
      <c r="EX18" s="220">
        <v>78.0770421</v>
      </c>
      <c r="EY18" s="220">
        <v>99.663914249999991</v>
      </c>
      <c r="EZ18" s="220">
        <v>103.01158890000001</v>
      </c>
      <c r="FA18" s="220">
        <v>75.501157660000004</v>
      </c>
      <c r="FB18" s="220">
        <v>117.15816676</v>
      </c>
      <c r="FC18" s="220">
        <v>70.924585960000002</v>
      </c>
      <c r="FD18" s="220">
        <v>67.830474670000001</v>
      </c>
      <c r="FE18" s="220">
        <v>70.638115349999993</v>
      </c>
      <c r="FF18" s="220">
        <v>62.620718619999998</v>
      </c>
      <c r="FG18" s="220">
        <v>72.036034169999994</v>
      </c>
      <c r="FH18" s="220">
        <v>99.734679599999993</v>
      </c>
      <c r="FI18" s="220">
        <v>91.83239451</v>
      </c>
      <c r="FJ18" s="220">
        <v>64.903832809999997</v>
      </c>
      <c r="FK18" s="220">
        <v>52.271194129999998</v>
      </c>
      <c r="FL18" s="220">
        <v>56.647927249999995</v>
      </c>
      <c r="FM18" s="220">
        <v>46.722081580000001</v>
      </c>
      <c r="FN18" s="220">
        <v>44.305266509999996</v>
      </c>
      <c r="FO18" s="220">
        <v>37.886757709999998</v>
      </c>
      <c r="FP18" s="220">
        <v>38.638862029999999</v>
      </c>
      <c r="FQ18" s="220">
        <v>33.096918479999999</v>
      </c>
      <c r="FR18" s="220">
        <v>35.19043705</v>
      </c>
      <c r="FS18" s="220">
        <v>34.333999640000002</v>
      </c>
      <c r="FT18" s="220">
        <v>85.587778479999997</v>
      </c>
      <c r="FU18" s="220">
        <v>37.78879946</v>
      </c>
      <c r="FV18" s="220">
        <v>31.637659999999997</v>
      </c>
      <c r="FW18" s="220">
        <v>13.763683260000001</v>
      </c>
      <c r="FX18" s="220">
        <v>60.384407660000008</v>
      </c>
      <c r="FY18" s="220">
        <v>23.420455779999998</v>
      </c>
      <c r="FZ18" s="220">
        <v>2.5468447800000003</v>
      </c>
      <c r="GA18" s="220">
        <v>1.8107139699999999</v>
      </c>
    </row>
    <row r="19" spans="1:183" ht="17.100000000000001" customHeight="1">
      <c r="A19" s="218" t="s">
        <v>262</v>
      </c>
      <c r="B19" s="220">
        <v>153.19780331999999</v>
      </c>
      <c r="C19" s="220">
        <v>154.31596911</v>
      </c>
      <c r="D19" s="220">
        <v>138.70587049999997</v>
      </c>
      <c r="E19" s="220">
        <v>145.20146566999998</v>
      </c>
      <c r="F19" s="220">
        <v>139.64907062999998</v>
      </c>
      <c r="G19" s="220">
        <v>144.54348844999998</v>
      </c>
      <c r="H19" s="220">
        <v>136.46690247999999</v>
      </c>
      <c r="I19" s="220">
        <v>137.70103456999999</v>
      </c>
      <c r="J19" s="220">
        <v>166.28222216</v>
      </c>
      <c r="K19" s="220">
        <v>164.10271523999998</v>
      </c>
      <c r="L19" s="220">
        <v>188.36966712999998</v>
      </c>
      <c r="M19" s="220">
        <v>289.10614802999993</v>
      </c>
      <c r="N19" s="220">
        <v>325.25928297999997</v>
      </c>
      <c r="O19" s="220">
        <v>266.26099159999995</v>
      </c>
      <c r="P19" s="220">
        <v>282.16233682000001</v>
      </c>
      <c r="Q19" s="220">
        <v>326.19289162000001</v>
      </c>
      <c r="R19" s="220">
        <v>355.96613649</v>
      </c>
      <c r="S19" s="220">
        <v>144.95301177000002</v>
      </c>
      <c r="T19" s="220">
        <v>145.04960496999999</v>
      </c>
      <c r="U19" s="220">
        <v>146.18456738</v>
      </c>
      <c r="V19" s="220">
        <v>147.98835771</v>
      </c>
      <c r="W19" s="220">
        <v>189.87692557</v>
      </c>
      <c r="X19" s="220">
        <v>188.68572480999998</v>
      </c>
      <c r="Y19" s="220">
        <v>187.66180904000001</v>
      </c>
      <c r="Z19" s="220">
        <v>184.76241243000001</v>
      </c>
      <c r="AA19" s="220">
        <v>235.96431477000002</v>
      </c>
      <c r="AB19" s="220">
        <v>228.80128807000003</v>
      </c>
      <c r="AC19" s="220">
        <v>202.30284356000001</v>
      </c>
      <c r="AD19" s="220">
        <v>207.31680611000002</v>
      </c>
      <c r="AE19" s="220">
        <v>142.31707372000002</v>
      </c>
      <c r="AF19" s="220">
        <v>246.29880878</v>
      </c>
      <c r="AG19" s="220">
        <v>157.61338316000001</v>
      </c>
      <c r="AH19" s="220">
        <v>186.53756657</v>
      </c>
      <c r="AI19" s="220">
        <v>186.00266166</v>
      </c>
      <c r="AJ19" s="220">
        <v>148.20166657000001</v>
      </c>
      <c r="AK19" s="220">
        <v>184.47326498999999</v>
      </c>
      <c r="AL19" s="220">
        <v>158.50110899000001</v>
      </c>
      <c r="AM19" s="220">
        <v>151.81138362999999</v>
      </c>
      <c r="AN19" s="220">
        <v>144.74117856000001</v>
      </c>
      <c r="AO19" s="220">
        <v>154.39851223000002</v>
      </c>
      <c r="AP19" s="220">
        <v>135.40763834000001</v>
      </c>
      <c r="AQ19" s="220">
        <v>198.07188681</v>
      </c>
      <c r="AR19" s="220">
        <v>126.59522910000001</v>
      </c>
      <c r="AS19" s="220">
        <v>150.84449430999999</v>
      </c>
      <c r="AT19" s="220">
        <v>162.74188365000003</v>
      </c>
      <c r="AU19" s="220">
        <v>164.49673319999999</v>
      </c>
      <c r="AV19" s="220">
        <v>163.62766462999997</v>
      </c>
      <c r="AW19" s="220">
        <v>172.66457023999999</v>
      </c>
      <c r="AX19" s="220">
        <v>134.78201322999996</v>
      </c>
      <c r="AY19" s="220">
        <v>146.16603488000001</v>
      </c>
      <c r="AZ19" s="220">
        <v>154.80724961999994</v>
      </c>
      <c r="BA19" s="220">
        <v>158.50427366000002</v>
      </c>
      <c r="BB19" s="220">
        <v>161.91662781999997</v>
      </c>
      <c r="BC19" s="220">
        <v>159.59387422</v>
      </c>
      <c r="BD19" s="220">
        <v>117.25199542000001</v>
      </c>
      <c r="BE19" s="220">
        <v>129.45984655000001</v>
      </c>
      <c r="BF19" s="220">
        <v>134.73078520999996</v>
      </c>
      <c r="BG19" s="220">
        <v>140.02408560999999</v>
      </c>
      <c r="BH19" s="220">
        <v>139.35857369000001</v>
      </c>
      <c r="BI19" s="220">
        <v>152.22108252999999</v>
      </c>
      <c r="BJ19" s="220">
        <v>115.15130846999999</v>
      </c>
      <c r="BK19" s="220">
        <v>126.01319054</v>
      </c>
      <c r="BL19" s="220">
        <v>127.1554088</v>
      </c>
      <c r="BM19" s="220">
        <v>371.52363643000001</v>
      </c>
      <c r="BN19" s="220">
        <v>379.96656151999991</v>
      </c>
      <c r="BO19" s="220">
        <v>3704.0103747000003</v>
      </c>
      <c r="BP19" s="220">
        <v>3664.27348949</v>
      </c>
      <c r="BQ19" s="220">
        <v>3670.1731644900001</v>
      </c>
      <c r="BR19" s="220">
        <v>3675.21057273</v>
      </c>
      <c r="BS19" s="220">
        <v>3683.2173269999998</v>
      </c>
      <c r="BT19" s="220">
        <v>3657.3844738899998</v>
      </c>
      <c r="BU19" s="220">
        <v>3668.5</v>
      </c>
      <c r="BV19" s="220">
        <v>3617.0592188099999</v>
      </c>
      <c r="BW19" s="220">
        <v>3626.6453938499999</v>
      </c>
      <c r="BX19" s="220">
        <v>3623.0380289999998</v>
      </c>
      <c r="BY19" s="220">
        <v>3622.9704508099999</v>
      </c>
      <c r="BZ19" s="220"/>
      <c r="CA19" s="220">
        <v>3621.55255085</v>
      </c>
      <c r="CB19" s="220">
        <v>3760.6580941399998</v>
      </c>
      <c r="CC19" s="220">
        <v>3749.1737147999997</v>
      </c>
      <c r="CD19" s="220">
        <v>3761.8094959199998</v>
      </c>
      <c r="CE19" s="220">
        <v>3762.2770625399999</v>
      </c>
      <c r="CF19" s="220">
        <v>3758.5232117199998</v>
      </c>
      <c r="CG19" s="220">
        <v>3767.8315939099998</v>
      </c>
      <c r="CH19" s="220">
        <v>3786.0611617799996</v>
      </c>
      <c r="CI19" s="220">
        <v>3776.0857908899998</v>
      </c>
      <c r="CJ19" s="220">
        <v>3765.93455279</v>
      </c>
      <c r="CK19" s="220">
        <v>3765.1976652000003</v>
      </c>
      <c r="CL19" s="220">
        <v>3761.3297814900002</v>
      </c>
      <c r="CM19" s="220">
        <v>3766.3030819800001</v>
      </c>
      <c r="CN19" s="220">
        <v>3851.56925434</v>
      </c>
      <c r="CO19" s="220">
        <v>3838.2095615300004</v>
      </c>
      <c r="CP19" s="220">
        <v>3841.6459451600003</v>
      </c>
      <c r="CQ19" s="220">
        <v>3854.8684223200003</v>
      </c>
      <c r="CR19" s="220">
        <v>3851.2765629800001</v>
      </c>
      <c r="CS19" s="220">
        <v>3841.4149903800003</v>
      </c>
      <c r="CT19" s="220">
        <v>3843.0021967400003</v>
      </c>
      <c r="CU19" s="220">
        <v>3829.80791262</v>
      </c>
      <c r="CV19" s="220">
        <v>3850.1254325200002</v>
      </c>
      <c r="CW19" s="220">
        <v>3837.4422250600001</v>
      </c>
      <c r="CX19" s="220">
        <v>3832.0039649100004</v>
      </c>
      <c r="CY19" s="220">
        <v>3838.5214351200002</v>
      </c>
      <c r="CZ19" s="220">
        <v>3939.3595319200003</v>
      </c>
      <c r="DA19" s="220">
        <v>3924.4904188699998</v>
      </c>
      <c r="DB19" s="220">
        <v>3928.2821452100002</v>
      </c>
      <c r="DC19" s="220">
        <v>3940.63574281</v>
      </c>
      <c r="DD19" s="220">
        <v>3911.6779075099998</v>
      </c>
      <c r="DE19" s="220">
        <v>3916.1275332999999</v>
      </c>
      <c r="DF19" s="220">
        <v>3927.1168639899997</v>
      </c>
      <c r="DG19" s="220">
        <v>3915.7525036699999</v>
      </c>
      <c r="DH19" s="220">
        <v>3920.3112408100001</v>
      </c>
      <c r="DI19" s="220">
        <v>3923.40452461</v>
      </c>
      <c r="DJ19" s="220">
        <v>3926.9384735599997</v>
      </c>
      <c r="DK19" s="220">
        <v>3935.6997193899997</v>
      </c>
      <c r="DL19" s="220">
        <v>4040.11773928</v>
      </c>
      <c r="DM19" s="220">
        <v>4022.36362465</v>
      </c>
      <c r="DN19" s="220">
        <v>4023.9363366299999</v>
      </c>
      <c r="DO19" s="220">
        <v>4030.76345545</v>
      </c>
      <c r="DP19" s="220">
        <v>4034.9671928500002</v>
      </c>
      <c r="DQ19" s="220">
        <v>4030.7474261400002</v>
      </c>
      <c r="DR19" s="220">
        <v>4032.3685415700002</v>
      </c>
      <c r="DS19" s="220">
        <v>4021.3580319799999</v>
      </c>
      <c r="DT19" s="220">
        <v>4031.9189057100002</v>
      </c>
      <c r="DU19" s="220">
        <v>4036.5619587200003</v>
      </c>
      <c r="DV19" s="220">
        <v>4021.3721522400001</v>
      </c>
      <c r="DW19" s="220">
        <v>4021.8372684700003</v>
      </c>
      <c r="DX19" s="220">
        <v>4119.7111005500001</v>
      </c>
      <c r="DY19" s="220">
        <v>5379.726790910001</v>
      </c>
      <c r="DZ19" s="220">
        <v>5489.9843629499983</v>
      </c>
      <c r="EA19" s="220">
        <v>5645.9314230800037</v>
      </c>
      <c r="EB19" s="220">
        <v>38584.592081740004</v>
      </c>
      <c r="EC19" s="220">
        <v>38698.5757381</v>
      </c>
      <c r="ED19" s="220">
        <v>40100.677529779998</v>
      </c>
      <c r="EE19" s="220">
        <v>40111.402101599997</v>
      </c>
      <c r="EF19" s="220">
        <v>40256.463010569998</v>
      </c>
      <c r="EG19" s="220">
        <v>40239.019081019993</v>
      </c>
      <c r="EH19" s="220">
        <v>87597.159286900001</v>
      </c>
      <c r="EI19" s="220">
        <v>87788.728449970004</v>
      </c>
      <c r="EJ19" s="220">
        <v>88054.309445469989</v>
      </c>
      <c r="EK19" s="220">
        <v>88057.297381139986</v>
      </c>
      <c r="EL19" s="220">
        <v>88081.807422400001</v>
      </c>
      <c r="EM19" s="220">
        <v>88889.634003129991</v>
      </c>
      <c r="EN19" s="220">
        <v>89198.525933700002</v>
      </c>
      <c r="EO19" s="220">
        <v>89507.860202960001</v>
      </c>
      <c r="EP19" s="220">
        <v>89508.707200350007</v>
      </c>
      <c r="EQ19" s="220">
        <v>89826.16432228082</v>
      </c>
      <c r="ER19" s="220">
        <v>89829.787301900811</v>
      </c>
      <c r="ES19" s="220">
        <v>89837.325174030819</v>
      </c>
      <c r="ET19" s="220">
        <v>89868.21609728082</v>
      </c>
      <c r="EU19" s="220">
        <v>90181.337959100812</v>
      </c>
      <c r="EV19" s="220">
        <v>91958.455836370835</v>
      </c>
      <c r="EW19" s="220">
        <v>91927.333663390818</v>
      </c>
      <c r="EX19" s="220">
        <v>91403.723144600823</v>
      </c>
      <c r="EY19" s="220">
        <v>91935.046033320818</v>
      </c>
      <c r="EZ19" s="220">
        <v>89904.214665480831</v>
      </c>
      <c r="FA19" s="220">
        <v>90329.781715560806</v>
      </c>
      <c r="FB19" s="220">
        <v>90348.303897829988</v>
      </c>
      <c r="FC19" s="220">
        <v>90298.761010880815</v>
      </c>
      <c r="FD19" s="220">
        <v>90312.291817090823</v>
      </c>
      <c r="FE19" s="220">
        <v>90318.32576011082</v>
      </c>
      <c r="FF19" s="220">
        <v>90297.466251250808</v>
      </c>
      <c r="FG19" s="220">
        <v>90603.791025100814</v>
      </c>
      <c r="FH19" s="220">
        <v>90515.911626740824</v>
      </c>
      <c r="FI19" s="220">
        <v>90910.892294140824</v>
      </c>
      <c r="FJ19" s="220">
        <v>90908.854385790808</v>
      </c>
      <c r="FK19" s="220">
        <v>90903.256726590815</v>
      </c>
      <c r="FL19" s="220">
        <v>90932.891933280815</v>
      </c>
      <c r="FM19" s="220">
        <v>91157.170175660809</v>
      </c>
      <c r="FN19" s="220">
        <v>91278.49162897082</v>
      </c>
      <c r="FO19" s="220">
        <v>91217.934530280821</v>
      </c>
      <c r="FP19" s="220">
        <v>91357.481732500819</v>
      </c>
      <c r="FQ19" s="220">
        <v>91684.538977190809</v>
      </c>
      <c r="FR19" s="220">
        <v>91806.313459940822</v>
      </c>
      <c r="FS19" s="220">
        <v>92480.171857840818</v>
      </c>
      <c r="FT19" s="220">
        <v>92612.260666850809</v>
      </c>
      <c r="FU19" s="220">
        <v>92514.647430980811</v>
      </c>
      <c r="FV19" s="220">
        <v>92632.85129163081</v>
      </c>
      <c r="FW19" s="220">
        <v>92656.754107510831</v>
      </c>
      <c r="FX19" s="220">
        <v>92726.251845360821</v>
      </c>
      <c r="FY19" s="220">
        <v>93136.389732270822</v>
      </c>
      <c r="FZ19" s="220">
        <v>93128.220823550801</v>
      </c>
      <c r="GA19" s="220">
        <v>93019.145027580817</v>
      </c>
    </row>
    <row r="20" spans="1:183" ht="17.100000000000001" customHeight="1">
      <c r="A20" s="218" t="s">
        <v>263</v>
      </c>
      <c r="B20" s="220">
        <v>18594.729341072874</v>
      </c>
      <c r="C20" s="220">
        <v>19044.324603401274</v>
      </c>
      <c r="D20" s="220">
        <v>22360.668552649873</v>
      </c>
      <c r="E20" s="220">
        <v>21280.181327235212</v>
      </c>
      <c r="F20" s="220">
        <v>22922.517605351597</v>
      </c>
      <c r="G20" s="220">
        <v>21373.307422236627</v>
      </c>
      <c r="H20" s="220">
        <v>18994.907343880179</v>
      </c>
      <c r="I20" s="220">
        <v>20201.11458074515</v>
      </c>
      <c r="J20" s="220">
        <v>25363.924309142734</v>
      </c>
      <c r="K20" s="220">
        <v>25143.319156730104</v>
      </c>
      <c r="L20" s="220">
        <v>24896.11395498427</v>
      </c>
      <c r="M20" s="220">
        <v>24565.283968943342</v>
      </c>
      <c r="N20" s="220">
        <v>23562.209847259786</v>
      </c>
      <c r="O20" s="220">
        <v>24677.444186577806</v>
      </c>
      <c r="P20" s="220">
        <v>23108.200299823584</v>
      </c>
      <c r="Q20" s="220">
        <v>23165.82197285549</v>
      </c>
      <c r="R20" s="220">
        <v>25400.594578360418</v>
      </c>
      <c r="S20" s="220">
        <v>27938.843234947642</v>
      </c>
      <c r="T20" s="220">
        <v>27716.558216280049</v>
      </c>
      <c r="U20" s="220">
        <v>28224.401098000351</v>
      </c>
      <c r="V20" s="220">
        <v>26685.276395961795</v>
      </c>
      <c r="W20" s="220">
        <v>28632.017156241829</v>
      </c>
      <c r="X20" s="220">
        <v>27468.836560251591</v>
      </c>
      <c r="Y20" s="220">
        <v>25309.103500960551</v>
      </c>
      <c r="Z20" s="220">
        <v>27505.896416856463</v>
      </c>
      <c r="AA20" s="220">
        <v>27713.612342122353</v>
      </c>
      <c r="AB20" s="220">
        <v>26807.826071009738</v>
      </c>
      <c r="AC20" s="220">
        <v>26985.714396542317</v>
      </c>
      <c r="AD20" s="220">
        <v>25081.56802680812</v>
      </c>
      <c r="AE20" s="220">
        <v>28660.785956678155</v>
      </c>
      <c r="AF20" s="220">
        <v>29288.080506300139</v>
      </c>
      <c r="AG20" s="220">
        <v>28118.357092553313</v>
      </c>
      <c r="AH20" s="220">
        <v>29731.391392921221</v>
      </c>
      <c r="AI20" s="220">
        <v>29666.838950144462</v>
      </c>
      <c r="AJ20" s="220">
        <v>29564.39343112606</v>
      </c>
      <c r="AK20" s="220">
        <v>29458.966505068092</v>
      </c>
      <c r="AL20" s="220">
        <v>32666.559441311121</v>
      </c>
      <c r="AM20" s="220">
        <v>31434.526478312724</v>
      </c>
      <c r="AN20" s="220">
        <v>34568.136052714675</v>
      </c>
      <c r="AO20" s="220">
        <v>35237.634672762681</v>
      </c>
      <c r="AP20" s="220">
        <v>35321.736417755252</v>
      </c>
      <c r="AQ20" s="220">
        <v>34118.070068315443</v>
      </c>
      <c r="AR20" s="220">
        <v>34349.677520039455</v>
      </c>
      <c r="AS20" s="220">
        <v>36275.025275776556</v>
      </c>
      <c r="AT20" s="220">
        <v>36543.319575843278</v>
      </c>
      <c r="AU20" s="220">
        <v>35664.545571807263</v>
      </c>
      <c r="AV20" s="220">
        <v>34743.13788053047</v>
      </c>
      <c r="AW20" s="220">
        <v>33103.565879656737</v>
      </c>
      <c r="AX20" s="220">
        <v>34695.323937723748</v>
      </c>
      <c r="AY20" s="220">
        <v>35594.439558382459</v>
      </c>
      <c r="AZ20" s="220">
        <v>38156.187542883796</v>
      </c>
      <c r="BA20" s="220">
        <v>38366.123306714959</v>
      </c>
      <c r="BB20" s="220">
        <v>40575.027869459576</v>
      </c>
      <c r="BC20" s="220">
        <v>41144.198700293819</v>
      </c>
      <c r="BD20" s="220">
        <v>38994.040175877031</v>
      </c>
      <c r="BE20" s="220">
        <v>38052.417033983897</v>
      </c>
      <c r="BF20" s="220">
        <v>34606.904911888341</v>
      </c>
      <c r="BG20" s="220">
        <v>34109.909932740469</v>
      </c>
      <c r="BH20" s="220">
        <v>37043.612771806722</v>
      </c>
      <c r="BI20" s="220">
        <v>36678.548153023294</v>
      </c>
      <c r="BJ20" s="220">
        <v>34131.393553218462</v>
      </c>
      <c r="BK20" s="220">
        <v>35765.769668424458</v>
      </c>
      <c r="BL20" s="220">
        <v>44551.988671439511</v>
      </c>
      <c r="BM20" s="220">
        <v>42748.003113312807</v>
      </c>
      <c r="BN20" s="220">
        <v>46880.714875900085</v>
      </c>
      <c r="BO20" s="220">
        <v>51051.107150947049</v>
      </c>
      <c r="BP20" s="220">
        <v>52242.323221041683</v>
      </c>
      <c r="BQ20" s="220">
        <v>54664.162452459925</v>
      </c>
      <c r="BR20" s="220">
        <v>55656.722119757993</v>
      </c>
      <c r="BS20" s="220">
        <v>56465.417236151901</v>
      </c>
      <c r="BT20" s="220">
        <v>55227.297853406679</v>
      </c>
      <c r="BU20" s="220">
        <v>54040.800000000003</v>
      </c>
      <c r="BV20" s="220">
        <v>56739.522353380264</v>
      </c>
      <c r="BW20" s="220">
        <v>58729.86270584767</v>
      </c>
      <c r="BX20" s="220">
        <v>60636.900551802959</v>
      </c>
      <c r="BY20" s="220">
        <v>59357.853390026838</v>
      </c>
      <c r="BZ20" s="220"/>
      <c r="CA20" s="220">
        <v>58698.444163096399</v>
      </c>
      <c r="CB20" s="220">
        <v>65020.277793534573</v>
      </c>
      <c r="CC20" s="220">
        <v>64422.375969688524</v>
      </c>
      <c r="CD20" s="220">
        <v>61534.792557670284</v>
      </c>
      <c r="CE20" s="220">
        <v>63220.115687402707</v>
      </c>
      <c r="CF20" s="220">
        <v>63623.114933193639</v>
      </c>
      <c r="CG20" s="220">
        <v>61839.921043205184</v>
      </c>
      <c r="CH20" s="220">
        <v>61890.112365387526</v>
      </c>
      <c r="CI20" s="220">
        <v>63456.927930627688</v>
      </c>
      <c r="CJ20" s="220">
        <v>64370.061528331978</v>
      </c>
      <c r="CK20" s="220">
        <v>63409.053928177484</v>
      </c>
      <c r="CL20" s="220">
        <v>60312.714367918365</v>
      </c>
      <c r="CM20" s="220">
        <v>63711.441040361075</v>
      </c>
      <c r="CN20" s="220">
        <v>69345.546586814031</v>
      </c>
      <c r="CO20" s="220">
        <v>70949.599419485647</v>
      </c>
      <c r="CP20" s="220">
        <v>72282.614224136923</v>
      </c>
      <c r="CQ20" s="220">
        <v>77527.930330003146</v>
      </c>
      <c r="CR20" s="220">
        <v>80856.926480132723</v>
      </c>
      <c r="CS20" s="220">
        <v>76327.046016954657</v>
      </c>
      <c r="CT20" s="220">
        <v>77477.493835279631</v>
      </c>
      <c r="CU20" s="220">
        <v>76546.263210759076</v>
      </c>
      <c r="CV20" s="220">
        <v>86749.20286477395</v>
      </c>
      <c r="CW20" s="220">
        <v>96378.841949931724</v>
      </c>
      <c r="CX20" s="220">
        <v>104488.50831407748</v>
      </c>
      <c r="CY20" s="220">
        <v>108467.19133079766</v>
      </c>
      <c r="CZ20" s="220">
        <v>103415.83778866437</v>
      </c>
      <c r="DA20" s="220">
        <v>100389.75840935941</v>
      </c>
      <c r="DB20" s="220">
        <v>96405.730566441547</v>
      </c>
      <c r="DC20" s="220">
        <v>100583.32597095185</v>
      </c>
      <c r="DD20" s="220">
        <v>101507.03435115184</v>
      </c>
      <c r="DE20" s="220">
        <v>96496.162795225304</v>
      </c>
      <c r="DF20" s="220">
        <v>101239.7798695259</v>
      </c>
      <c r="DG20" s="220">
        <v>99433.357687171723</v>
      </c>
      <c r="DH20" s="220">
        <v>101528.86239515475</v>
      </c>
      <c r="DI20" s="220">
        <v>108273.74315931668</v>
      </c>
      <c r="DJ20" s="220">
        <v>111039.12430961682</v>
      </c>
      <c r="DK20" s="220">
        <v>115048.47581654516</v>
      </c>
      <c r="DL20" s="220">
        <v>133112.16265416832</v>
      </c>
      <c r="DM20" s="220">
        <v>135019.32575221598</v>
      </c>
      <c r="DN20" s="220">
        <v>137373.71402924694</v>
      </c>
      <c r="DO20" s="220">
        <v>141814.83550571432</v>
      </c>
      <c r="DP20" s="220">
        <v>144903.37205335102</v>
      </c>
      <c r="DQ20" s="220">
        <v>142793.18485618688</v>
      </c>
      <c r="DR20" s="220">
        <v>125987.52917545472</v>
      </c>
      <c r="DS20" s="220">
        <v>140991.28020017332</v>
      </c>
      <c r="DT20" s="220">
        <v>142242.18023604696</v>
      </c>
      <c r="DU20" s="220">
        <v>140759.2337486913</v>
      </c>
      <c r="DV20" s="220">
        <v>139705.83403676309</v>
      </c>
      <c r="DW20" s="220">
        <v>124332.3402589262</v>
      </c>
      <c r="DX20" s="220">
        <v>124632.89519229365</v>
      </c>
      <c r="DY20" s="220">
        <v>138065.88340095407</v>
      </c>
      <c r="DZ20" s="220">
        <v>109755.27043330966</v>
      </c>
      <c r="EA20" s="220">
        <v>106438.03249997162</v>
      </c>
      <c r="EB20" s="220">
        <v>97525.064124912169</v>
      </c>
      <c r="EC20" s="220">
        <v>98826.98012118107</v>
      </c>
      <c r="ED20" s="220">
        <v>105386.14479469259</v>
      </c>
      <c r="EE20" s="220">
        <v>104138.71952353296</v>
      </c>
      <c r="EF20" s="220">
        <v>101943.20494015915</v>
      </c>
      <c r="EG20" s="220">
        <v>96525.264027114521</v>
      </c>
      <c r="EH20" s="220">
        <v>112134.30506261507</v>
      </c>
      <c r="EI20" s="220">
        <v>115431.03710681672</v>
      </c>
      <c r="EJ20" s="220">
        <v>113923.29884680705</v>
      </c>
      <c r="EK20" s="220">
        <v>119904.59348845421</v>
      </c>
      <c r="EL20" s="220">
        <v>115682.52324285393</v>
      </c>
      <c r="EM20" s="220">
        <v>103196.37509677996</v>
      </c>
      <c r="EN20" s="220">
        <v>120791.97676717066</v>
      </c>
      <c r="EO20" s="220">
        <v>119184.04407009316</v>
      </c>
      <c r="EP20" s="220">
        <v>130989.37352520897</v>
      </c>
      <c r="EQ20" s="220">
        <v>117911.13815687853</v>
      </c>
      <c r="ER20" s="220">
        <v>123875.14430847249</v>
      </c>
      <c r="ES20" s="220">
        <v>125737.760090649</v>
      </c>
      <c r="ET20" s="220">
        <v>104310.2270773135</v>
      </c>
      <c r="EU20" s="220">
        <v>103093.13691458991</v>
      </c>
      <c r="EV20" s="220">
        <v>110539.62364258346</v>
      </c>
      <c r="EW20" s="220">
        <v>120307.64191864379</v>
      </c>
      <c r="EX20" s="220">
        <v>117180.05976749532</v>
      </c>
      <c r="EY20" s="220">
        <v>119114.62886531001</v>
      </c>
      <c r="EZ20" s="220">
        <v>117711.22724244633</v>
      </c>
      <c r="FA20" s="220">
        <v>130608.02278948118</v>
      </c>
      <c r="FB20" s="220">
        <v>114557.30602838591</v>
      </c>
      <c r="FC20" s="220">
        <v>140656.89509608314</v>
      </c>
      <c r="FD20" s="220">
        <v>144638.51272165714</v>
      </c>
      <c r="FE20" s="220">
        <v>153047.5088429001</v>
      </c>
      <c r="FF20" s="220">
        <v>143327.4561282706</v>
      </c>
      <c r="FG20" s="220">
        <v>144465.52616936376</v>
      </c>
      <c r="FH20" s="220">
        <v>151964.02648854538</v>
      </c>
      <c r="FI20" s="220">
        <v>155937.26193491777</v>
      </c>
      <c r="FJ20" s="220">
        <v>158754.29748678213</v>
      </c>
      <c r="FK20" s="220">
        <v>149174.53355037031</v>
      </c>
      <c r="FL20" s="220">
        <v>141346.9379671457</v>
      </c>
      <c r="FM20" s="220">
        <v>137481.65333909844</v>
      </c>
      <c r="FN20" s="220">
        <v>153485.38873019582</v>
      </c>
      <c r="FO20" s="220">
        <v>163381.16943619036</v>
      </c>
      <c r="FP20" s="220">
        <v>173848.63055349828</v>
      </c>
      <c r="FQ20" s="220">
        <v>187722.01611589818</v>
      </c>
      <c r="FR20" s="220">
        <v>187210.40504184089</v>
      </c>
      <c r="FS20" s="220">
        <v>214638.58317537728</v>
      </c>
      <c r="FT20" s="220">
        <v>243956.15770472292</v>
      </c>
      <c r="FU20" s="220">
        <v>226835.38057119423</v>
      </c>
      <c r="FV20" s="220">
        <v>219279.4160883429</v>
      </c>
      <c r="FW20" s="220">
        <v>230956.43626314617</v>
      </c>
      <c r="FX20" s="220">
        <v>235442.76126584836</v>
      </c>
      <c r="FY20" s="220">
        <v>227786.84417688349</v>
      </c>
      <c r="FZ20" s="220">
        <v>228806.33086047729</v>
      </c>
      <c r="GA20" s="220">
        <v>231380.44124006716</v>
      </c>
    </row>
    <row r="21" spans="1:183" ht="17.100000000000001" customHeight="1">
      <c r="A21" s="218"/>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row>
    <row r="22" spans="1:183" s="227" customFormat="1" ht="17.100000000000001" customHeight="1">
      <c r="A22" s="224" t="s">
        <v>264</v>
      </c>
      <c r="B22" s="225">
        <v>32306.578817400012</v>
      </c>
      <c r="C22" s="225">
        <v>34188.33114523199</v>
      </c>
      <c r="D22" s="225">
        <v>35018.925947356023</v>
      </c>
      <c r="E22" s="225">
        <v>33972.916107529993</v>
      </c>
      <c r="F22" s="225">
        <v>35004.95288266</v>
      </c>
      <c r="G22" s="225">
        <v>35648.823192611999</v>
      </c>
      <c r="H22" s="225">
        <v>38111.516861294003</v>
      </c>
      <c r="I22" s="225">
        <v>36422.298056900181</v>
      </c>
      <c r="J22" s="225">
        <v>36444.268975505984</v>
      </c>
      <c r="K22" s="225">
        <v>38868.215593329005</v>
      </c>
      <c r="L22" s="225">
        <v>40023.459073578015</v>
      </c>
      <c r="M22" s="225">
        <v>44935.527259708993</v>
      </c>
      <c r="N22" s="225">
        <v>44220.858916644269</v>
      </c>
      <c r="O22" s="225">
        <v>43457.966445986371</v>
      </c>
      <c r="P22" s="225">
        <v>42616.030384142519</v>
      </c>
      <c r="Q22" s="225">
        <v>43519.537135277533</v>
      </c>
      <c r="R22" s="225">
        <v>41534.157818175219</v>
      </c>
      <c r="S22" s="225">
        <v>42236.711518740027</v>
      </c>
      <c r="T22" s="225">
        <v>42073.932863249436</v>
      </c>
      <c r="U22" s="225">
        <v>44194.178056753226</v>
      </c>
      <c r="V22" s="225">
        <v>42292.116239109986</v>
      </c>
      <c r="W22" s="225">
        <v>42459.190507741456</v>
      </c>
      <c r="X22" s="225">
        <v>41967.209031114857</v>
      </c>
      <c r="Y22" s="225">
        <v>48280.871329008005</v>
      </c>
      <c r="Z22" s="225">
        <v>43850.805226809163</v>
      </c>
      <c r="AA22" s="225">
        <v>44901.044054853548</v>
      </c>
      <c r="AB22" s="225">
        <v>44639.243475712952</v>
      </c>
      <c r="AC22" s="225">
        <v>44527.063578379821</v>
      </c>
      <c r="AD22" s="225">
        <v>44662.991762632766</v>
      </c>
      <c r="AE22" s="225">
        <v>45910.968640304593</v>
      </c>
      <c r="AF22" s="225">
        <v>46049.629763321958</v>
      </c>
      <c r="AG22" s="225">
        <v>46185.349601679744</v>
      </c>
      <c r="AH22" s="225">
        <v>47267.960581811938</v>
      </c>
      <c r="AI22" s="225">
        <v>46439.120953461781</v>
      </c>
      <c r="AJ22" s="225">
        <v>45499.109248794244</v>
      </c>
      <c r="AK22" s="225">
        <v>52622.930355556542</v>
      </c>
      <c r="AL22" s="225">
        <v>50086.680642074178</v>
      </c>
      <c r="AM22" s="225">
        <v>52362.47707499667</v>
      </c>
      <c r="AN22" s="225">
        <v>51963.297009955029</v>
      </c>
      <c r="AO22" s="225">
        <v>48815.61419920568</v>
      </c>
      <c r="AP22" s="225">
        <v>52745.513655361865</v>
      </c>
      <c r="AQ22" s="225">
        <v>53094.012917087573</v>
      </c>
      <c r="AR22" s="225">
        <v>54156.365501454675</v>
      </c>
      <c r="AS22" s="225">
        <v>51451.915537680601</v>
      </c>
      <c r="AT22" s="225">
        <v>50185.234077912588</v>
      </c>
      <c r="AU22" s="225">
        <v>51977.864655589321</v>
      </c>
      <c r="AV22" s="225">
        <v>53757.247620448077</v>
      </c>
      <c r="AW22" s="225">
        <v>62350.012215056217</v>
      </c>
      <c r="AX22" s="225">
        <v>58668.651559132835</v>
      </c>
      <c r="AY22" s="225">
        <v>64091.710065448504</v>
      </c>
      <c r="AZ22" s="225">
        <v>62483.452766957605</v>
      </c>
      <c r="BA22" s="225">
        <v>62070.370893171887</v>
      </c>
      <c r="BB22" s="225">
        <v>62582.034079297329</v>
      </c>
      <c r="BC22" s="225">
        <v>62137.039306434432</v>
      </c>
      <c r="BD22" s="225">
        <v>64802.243488136155</v>
      </c>
      <c r="BE22" s="225">
        <v>66521.777726987872</v>
      </c>
      <c r="BF22" s="225">
        <v>63788.91463697319</v>
      </c>
      <c r="BG22" s="225">
        <v>65201.016737300946</v>
      </c>
      <c r="BH22" s="225">
        <v>63358.07491708827</v>
      </c>
      <c r="BI22" s="225">
        <v>67933.588631996783</v>
      </c>
      <c r="BJ22" s="225">
        <v>68888.095794514724</v>
      </c>
      <c r="BK22" s="225">
        <v>70440.636755478976</v>
      </c>
      <c r="BL22" s="225">
        <v>73577.833933835995</v>
      </c>
      <c r="BM22" s="225">
        <v>75159.682994824921</v>
      </c>
      <c r="BN22" s="225">
        <v>70803.746954399961</v>
      </c>
      <c r="BO22" s="225">
        <v>71594.147533339987</v>
      </c>
      <c r="BP22" s="225">
        <v>68773.18355570003</v>
      </c>
      <c r="BQ22" s="225">
        <v>66569.861976039945</v>
      </c>
      <c r="BR22" s="225">
        <v>66947.281883980017</v>
      </c>
      <c r="BS22" s="225">
        <v>71167.770713140038</v>
      </c>
      <c r="BT22" s="225">
        <v>70496.418338069983</v>
      </c>
      <c r="BU22" s="225">
        <v>73569</v>
      </c>
      <c r="BV22" s="225">
        <v>74498.380112810017</v>
      </c>
      <c r="BW22" s="225">
        <v>72917.527185889994</v>
      </c>
      <c r="BX22" s="225">
        <v>69446.043452650003</v>
      </c>
      <c r="BY22" s="225">
        <v>67413.995906789991</v>
      </c>
      <c r="BZ22" s="225"/>
      <c r="CA22" s="225">
        <v>76072.559399120044</v>
      </c>
      <c r="CB22" s="225">
        <v>70419.836853590008</v>
      </c>
      <c r="CC22" s="225">
        <v>71811.108306739974</v>
      </c>
      <c r="CD22" s="225">
        <v>72274.423068130025</v>
      </c>
      <c r="CE22" s="225">
        <v>73083.794152372357</v>
      </c>
      <c r="CF22" s="225">
        <v>71156.268825432198</v>
      </c>
      <c r="CG22" s="225">
        <v>75050.0283712323</v>
      </c>
      <c r="CH22" s="225">
        <v>82062.45431437224</v>
      </c>
      <c r="CI22" s="225">
        <v>83073.876301282289</v>
      </c>
      <c r="CJ22" s="225">
        <v>79888.073268022243</v>
      </c>
      <c r="CK22" s="225">
        <v>76270.488560842321</v>
      </c>
      <c r="CL22" s="225">
        <v>83832.73617904236</v>
      </c>
      <c r="CM22" s="225">
        <v>83944.908098642307</v>
      </c>
      <c r="CN22" s="225">
        <v>80702.47055845226</v>
      </c>
      <c r="CO22" s="225">
        <v>82261.311799362316</v>
      </c>
      <c r="CP22" s="225">
        <v>79068.213393302285</v>
      </c>
      <c r="CQ22" s="225">
        <v>85929.68759632227</v>
      </c>
      <c r="CR22" s="225">
        <v>82776.070675572308</v>
      </c>
      <c r="CS22" s="225">
        <v>90055.720543022311</v>
      </c>
      <c r="CT22" s="225">
        <v>102148.08102707274</v>
      </c>
      <c r="CU22" s="225">
        <v>101146.4532061323</v>
      </c>
      <c r="CV22" s="225">
        <v>100844.38988326993</v>
      </c>
      <c r="CW22" s="225">
        <v>96927.471336200018</v>
      </c>
      <c r="CX22" s="225">
        <v>96764.55682713</v>
      </c>
      <c r="CY22" s="225">
        <v>99355.801623730033</v>
      </c>
      <c r="CZ22" s="225">
        <v>109048.8631492</v>
      </c>
      <c r="DA22" s="225">
        <v>100660.04772514006</v>
      </c>
      <c r="DB22" s="225">
        <v>112956.84348928012</v>
      </c>
      <c r="DC22" s="225">
        <v>99760.407825670001</v>
      </c>
      <c r="DD22" s="225">
        <v>98097.45515595004</v>
      </c>
      <c r="DE22" s="225">
        <v>103092.81229459008</v>
      </c>
      <c r="DF22" s="225">
        <v>100867.11153925001</v>
      </c>
      <c r="DG22" s="225">
        <v>102818.30863133998</v>
      </c>
      <c r="DH22" s="225">
        <v>103484.58947791977</v>
      </c>
      <c r="DI22" s="225">
        <v>101879.04529465007</v>
      </c>
      <c r="DJ22" s="225">
        <v>103555.29581360002</v>
      </c>
      <c r="DK22" s="225">
        <v>108531.09996019013</v>
      </c>
      <c r="DL22" s="225">
        <v>105729.95689802998</v>
      </c>
      <c r="DM22" s="225">
        <v>109852.72986274998</v>
      </c>
      <c r="DN22" s="225">
        <v>104721.80471680008</v>
      </c>
      <c r="DO22" s="225">
        <v>105737.83124583997</v>
      </c>
      <c r="DP22" s="225">
        <v>104610.96385878997</v>
      </c>
      <c r="DQ22" s="225">
        <v>110785.70627632033</v>
      </c>
      <c r="DR22" s="225">
        <v>123351.49617376001</v>
      </c>
      <c r="DS22" s="225">
        <v>117687.05444165997</v>
      </c>
      <c r="DT22" s="225">
        <v>122047.23474776</v>
      </c>
      <c r="DU22" s="225">
        <v>126402.72820918998</v>
      </c>
      <c r="DV22" s="225">
        <v>132395.77679220008</v>
      </c>
      <c r="DW22" s="225">
        <v>156851.00422210718</v>
      </c>
      <c r="DX22" s="225">
        <v>148346.77809905648</v>
      </c>
      <c r="DY22" s="225">
        <v>153873.26013785001</v>
      </c>
      <c r="DZ22" s="225">
        <v>137459.95647160997</v>
      </c>
      <c r="EA22" s="225">
        <v>135923.33982901004</v>
      </c>
      <c r="EB22" s="225">
        <v>178037.25319134988</v>
      </c>
      <c r="EC22" s="225">
        <v>184213.58975877002</v>
      </c>
      <c r="ED22" s="225">
        <v>194715.73296617001</v>
      </c>
      <c r="EE22" s="225">
        <v>214151.32237466006</v>
      </c>
      <c r="EF22" s="225">
        <v>195991.62394412007</v>
      </c>
      <c r="EG22" s="225">
        <v>196250.02692557001</v>
      </c>
      <c r="EH22" s="225">
        <v>235432.66699455003</v>
      </c>
      <c r="EI22" s="225">
        <v>242527.10344179993</v>
      </c>
      <c r="EJ22" s="225">
        <v>238940.32614801015</v>
      </c>
      <c r="EK22" s="225">
        <v>243110.72012474996</v>
      </c>
      <c r="EL22" s="225">
        <v>241688.64114885009</v>
      </c>
      <c r="EM22" s="225">
        <v>259478.35074429313</v>
      </c>
      <c r="EN22" s="225">
        <v>248055.04482666013</v>
      </c>
      <c r="EO22" s="225">
        <v>250045.57459345009</v>
      </c>
      <c r="EP22" s="225">
        <v>263583.90975209011</v>
      </c>
      <c r="EQ22" s="225">
        <v>234943.92992795561</v>
      </c>
      <c r="ER22" s="225">
        <v>228539.61849301009</v>
      </c>
      <c r="ES22" s="225">
        <v>248164.09587591561</v>
      </c>
      <c r="ET22" s="225">
        <v>215684.19604950995</v>
      </c>
      <c r="EU22" s="225">
        <v>205292.12414221989</v>
      </c>
      <c r="EV22" s="225">
        <v>247231.96706223986</v>
      </c>
      <c r="EW22" s="225">
        <v>215274.61251648009</v>
      </c>
      <c r="EX22" s="225">
        <v>216750.65025110007</v>
      </c>
      <c r="EY22" s="225">
        <v>230551.85570671805</v>
      </c>
      <c r="EZ22" s="225">
        <v>188928.48129439988</v>
      </c>
      <c r="FA22" s="225">
        <v>177765.42426309999</v>
      </c>
      <c r="FB22" s="225">
        <v>248164.08130338995</v>
      </c>
      <c r="FC22" s="225">
        <v>183302.52351965001</v>
      </c>
      <c r="FD22" s="225">
        <v>186319.62279741003</v>
      </c>
      <c r="FE22" s="225">
        <v>174826.90629075991</v>
      </c>
      <c r="FF22" s="225">
        <v>168633.77170902997</v>
      </c>
      <c r="FG22" s="225">
        <v>163148.18271094002</v>
      </c>
      <c r="FH22" s="225">
        <v>161340.42389515004</v>
      </c>
      <c r="FI22" s="225">
        <v>162584.33219922008</v>
      </c>
      <c r="FJ22" s="225">
        <v>162274.83313671988</v>
      </c>
      <c r="FK22" s="225">
        <v>163023.54530003003</v>
      </c>
      <c r="FL22" s="225">
        <v>166936.71673770004</v>
      </c>
      <c r="FM22" s="225">
        <v>175435.54535512009</v>
      </c>
      <c r="FN22" s="225">
        <v>176898.71868424001</v>
      </c>
      <c r="FO22" s="225">
        <v>172083.84772238004</v>
      </c>
      <c r="FP22" s="225">
        <v>169240.32215001981</v>
      </c>
      <c r="FQ22" s="225">
        <v>169004.76880660999</v>
      </c>
      <c r="FR22" s="225">
        <v>170877.00516424995</v>
      </c>
      <c r="FS22" s="225">
        <v>166658.90225032991</v>
      </c>
      <c r="FT22" s="225">
        <v>170183.16341653003</v>
      </c>
      <c r="FU22" s="225">
        <v>166465.79755443754</v>
      </c>
      <c r="FV22" s="225">
        <v>172201.09941633552</v>
      </c>
      <c r="FW22" s="225">
        <v>167125.0583399164</v>
      </c>
      <c r="FX22" s="225">
        <v>178097.87161099171</v>
      </c>
      <c r="FY22" s="225">
        <v>182506.09074471178</v>
      </c>
      <c r="FZ22" s="225">
        <v>182335.19470835687</v>
      </c>
      <c r="GA22" s="225">
        <v>182661.40092147733</v>
      </c>
    </row>
    <row r="23" spans="1:183" ht="15.6" customHeight="1" thickBot="1">
      <c r="A23" s="230"/>
      <c r="B23" s="231"/>
      <c r="C23" s="231"/>
      <c r="D23" s="231"/>
      <c r="E23" s="231"/>
      <c r="F23" s="231"/>
      <c r="G23" s="231"/>
      <c r="H23" s="231"/>
      <c r="I23" s="231"/>
      <c r="J23" s="231"/>
      <c r="K23" s="231"/>
      <c r="L23" s="231"/>
      <c r="M23" s="231"/>
      <c r="N23" s="231"/>
      <c r="O23" s="231"/>
      <c r="P23" s="231"/>
      <c r="Q23" s="231"/>
      <c r="R23" s="231"/>
      <c r="S23" s="231"/>
      <c r="T23" s="231"/>
      <c r="U23" s="231"/>
      <c r="V23" s="231"/>
      <c r="W23" s="231"/>
      <c r="X23" s="231"/>
      <c r="Y23" s="231"/>
      <c r="Z23" s="231"/>
      <c r="AA23" s="231"/>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31"/>
      <c r="BL23" s="231"/>
      <c r="BM23" s="231"/>
      <c r="BN23" s="231"/>
      <c r="BO23" s="231"/>
      <c r="BP23" s="231"/>
      <c r="BQ23" s="231"/>
      <c r="BR23" s="231"/>
      <c r="BS23" s="231"/>
      <c r="BT23" s="231"/>
      <c r="BU23" s="231"/>
      <c r="BV23" s="231"/>
      <c r="BW23" s="231"/>
      <c r="BX23" s="231"/>
      <c r="BY23" s="231"/>
      <c r="BZ23" s="231"/>
      <c r="CA23" s="231"/>
      <c r="CB23" s="231"/>
      <c r="CC23" s="231"/>
      <c r="CD23" s="231"/>
      <c r="CE23" s="231"/>
      <c r="CF23" s="231"/>
      <c r="CG23" s="231"/>
      <c r="CH23" s="231"/>
      <c r="CI23" s="231"/>
      <c r="CJ23" s="231"/>
      <c r="CK23" s="231"/>
      <c r="CL23" s="231"/>
      <c r="CM23" s="231"/>
      <c r="CN23" s="231"/>
      <c r="CO23" s="231"/>
      <c r="CP23" s="231"/>
      <c r="CQ23" s="231"/>
      <c r="CR23" s="231"/>
      <c r="CS23" s="231"/>
      <c r="CT23" s="231"/>
      <c r="CU23" s="231"/>
      <c r="CV23" s="231"/>
      <c r="CW23" s="231"/>
      <c r="CX23" s="231"/>
      <c r="CY23" s="231"/>
      <c r="CZ23" s="231"/>
      <c r="DA23" s="231"/>
      <c r="DB23" s="231"/>
      <c r="DC23" s="231"/>
      <c r="DD23" s="231"/>
      <c r="DE23" s="231"/>
      <c r="DF23" s="231"/>
      <c r="DG23" s="231"/>
      <c r="DH23" s="231"/>
      <c r="DI23" s="231"/>
      <c r="DJ23" s="231"/>
      <c r="DK23" s="231"/>
      <c r="DL23" s="231"/>
      <c r="DM23" s="231"/>
      <c r="DN23" s="231"/>
      <c r="DO23" s="231"/>
      <c r="DP23" s="231"/>
      <c r="DQ23" s="231"/>
      <c r="DR23" s="231"/>
      <c r="DS23" s="231"/>
      <c r="DT23" s="231"/>
      <c r="DU23" s="231"/>
      <c r="DV23" s="231"/>
      <c r="DW23" s="231"/>
      <c r="DX23" s="231"/>
      <c r="DY23" s="231"/>
      <c r="DZ23" s="231"/>
      <c r="EA23" s="231"/>
      <c r="EB23" s="231"/>
      <c r="EC23" s="231"/>
      <c r="ED23" s="231"/>
      <c r="EE23" s="231"/>
      <c r="EF23" s="231"/>
      <c r="EG23" s="231"/>
      <c r="EH23" s="231"/>
      <c r="EI23" s="231"/>
      <c r="EJ23" s="231"/>
      <c r="EK23" s="231"/>
      <c r="EL23" s="231"/>
      <c r="EM23" s="231"/>
      <c r="EN23" s="231"/>
      <c r="EO23" s="231"/>
      <c r="EP23" s="231"/>
      <c r="EQ23" s="231"/>
      <c r="ER23" s="231"/>
      <c r="ES23" s="231"/>
      <c r="ET23" s="231"/>
      <c r="EU23" s="231"/>
      <c r="EV23" s="231"/>
      <c r="EW23" s="231"/>
      <c r="EX23" s="231"/>
      <c r="EY23" s="231"/>
      <c r="EZ23" s="231"/>
      <c r="FA23" s="231"/>
      <c r="FB23" s="231"/>
      <c r="FC23" s="231"/>
      <c r="FD23" s="231"/>
      <c r="FE23" s="231"/>
      <c r="FF23" s="231"/>
      <c r="FG23" s="231"/>
      <c r="FH23" s="231"/>
      <c r="FI23" s="231"/>
      <c r="FJ23" s="231"/>
      <c r="FK23" s="231"/>
      <c r="FL23" s="231"/>
      <c r="FM23" s="231"/>
      <c r="FN23" s="231"/>
      <c r="FO23" s="231"/>
      <c r="FP23" s="231"/>
      <c r="FQ23" s="231"/>
      <c r="FR23" s="231"/>
      <c r="FS23" s="231"/>
      <c r="FT23" s="231"/>
      <c r="FU23" s="231"/>
      <c r="FV23" s="231"/>
      <c r="FW23" s="231"/>
      <c r="FX23" s="231"/>
      <c r="FY23" s="231"/>
      <c r="FZ23" s="231"/>
      <c r="GA23" s="231"/>
    </row>
    <row r="24" spans="1:183" ht="15.6" thickTop="1">
      <c r="A24" s="223" t="s">
        <v>139</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row>
    <row r="26" spans="1:183" ht="25.5" customHeight="1">
      <c r="A26" s="208" t="s">
        <v>265</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row>
    <row r="27" spans="1:183" s="232" customFormat="1" ht="18.75" customHeight="1" thickBot="1">
      <c r="A27" s="211"/>
      <c r="DT27" s="212"/>
      <c r="DY27" s="212"/>
      <c r="EF27" s="212"/>
      <c r="ES27" s="212"/>
      <c r="ET27" s="212"/>
      <c r="EU27" s="212"/>
      <c r="EV27" s="212"/>
      <c r="EW27" s="212"/>
      <c r="EX27" s="212"/>
      <c r="EY27" s="212"/>
      <c r="EZ27" s="212"/>
      <c r="FA27" s="212"/>
      <c r="FB27" s="212"/>
      <c r="FC27" s="212"/>
      <c r="FD27" s="212"/>
      <c r="FE27" s="212"/>
      <c r="FF27" s="212"/>
      <c r="FG27" s="212"/>
      <c r="FH27" s="212"/>
      <c r="FI27" s="212"/>
      <c r="FJ27" s="212"/>
      <c r="FK27" s="212"/>
      <c r="FL27" s="212"/>
      <c r="FM27" s="212"/>
      <c r="FN27" s="212"/>
      <c r="FO27" s="212"/>
      <c r="FP27" s="212"/>
      <c r="FQ27" s="212"/>
      <c r="FR27" s="212"/>
      <c r="FS27" s="212"/>
      <c r="FT27" s="212"/>
      <c r="FV27" s="212"/>
      <c r="FY27" s="212"/>
      <c r="GA27" s="212" t="s">
        <v>70</v>
      </c>
    </row>
    <row r="28" spans="1:183" ht="22.5" customHeight="1" thickTop="1" thickBot="1">
      <c r="A28" s="213" t="s">
        <v>266</v>
      </c>
      <c r="B28" s="215">
        <v>40208</v>
      </c>
      <c r="C28" s="215">
        <v>40237</v>
      </c>
      <c r="D28" s="215">
        <v>40239</v>
      </c>
      <c r="E28" s="215">
        <v>40270</v>
      </c>
      <c r="F28" s="215">
        <v>40301</v>
      </c>
      <c r="G28" s="215">
        <v>40332</v>
      </c>
      <c r="H28" s="215">
        <v>40363</v>
      </c>
      <c r="I28" s="215">
        <v>40394</v>
      </c>
      <c r="J28" s="215">
        <v>40425</v>
      </c>
      <c r="K28" s="215">
        <v>40456</v>
      </c>
      <c r="L28" s="215">
        <v>40487</v>
      </c>
      <c r="M28" s="215">
        <v>40518</v>
      </c>
      <c r="N28" s="215">
        <v>40549</v>
      </c>
      <c r="O28" s="215">
        <v>40580</v>
      </c>
      <c r="P28" s="215">
        <v>40611</v>
      </c>
      <c r="Q28" s="215">
        <v>40642</v>
      </c>
      <c r="R28" s="215">
        <v>40673</v>
      </c>
      <c r="S28" s="215">
        <v>40704</v>
      </c>
      <c r="T28" s="215">
        <v>40735</v>
      </c>
      <c r="U28" s="215">
        <v>40766</v>
      </c>
      <c r="V28" s="215">
        <v>40797</v>
      </c>
      <c r="W28" s="215">
        <v>40828</v>
      </c>
      <c r="X28" s="215">
        <v>40859</v>
      </c>
      <c r="Y28" s="215">
        <v>40890</v>
      </c>
      <c r="Z28" s="215">
        <v>40921</v>
      </c>
      <c r="AA28" s="215">
        <v>40952</v>
      </c>
      <c r="AB28" s="215">
        <v>40983</v>
      </c>
      <c r="AC28" s="215">
        <v>41014</v>
      </c>
      <c r="AD28" s="215">
        <v>41045</v>
      </c>
      <c r="AE28" s="215">
        <v>41076</v>
      </c>
      <c r="AF28" s="215">
        <v>41107</v>
      </c>
      <c r="AG28" s="215">
        <v>41138</v>
      </c>
      <c r="AH28" s="215">
        <v>41169</v>
      </c>
      <c r="AI28" s="215">
        <v>41200</v>
      </c>
      <c r="AJ28" s="215">
        <v>41231</v>
      </c>
      <c r="AK28" s="215">
        <v>41262</v>
      </c>
      <c r="AL28" s="215">
        <v>41293</v>
      </c>
      <c r="AM28" s="215">
        <v>41324</v>
      </c>
      <c r="AN28" s="215">
        <v>41355</v>
      </c>
      <c r="AO28" s="215">
        <v>41386</v>
      </c>
      <c r="AP28" s="215">
        <v>41417</v>
      </c>
      <c r="AQ28" s="215">
        <v>41448</v>
      </c>
      <c r="AR28" s="215">
        <v>41479</v>
      </c>
      <c r="AS28" s="215">
        <v>41510</v>
      </c>
      <c r="AT28" s="215">
        <v>41541</v>
      </c>
      <c r="AU28" s="215">
        <v>41572</v>
      </c>
      <c r="AV28" s="215">
        <v>41603</v>
      </c>
      <c r="AW28" s="215">
        <v>41634</v>
      </c>
      <c r="AX28" s="215">
        <v>41665</v>
      </c>
      <c r="AY28" s="215">
        <v>41696</v>
      </c>
      <c r="AZ28" s="215">
        <v>41727</v>
      </c>
      <c r="BA28" s="215">
        <v>41758</v>
      </c>
      <c r="BB28" s="215">
        <v>41789</v>
      </c>
      <c r="BC28" s="215">
        <v>41820</v>
      </c>
      <c r="BD28" s="215">
        <v>41851</v>
      </c>
      <c r="BE28" s="215">
        <v>41882</v>
      </c>
      <c r="BF28" s="215">
        <v>41912</v>
      </c>
      <c r="BG28" s="215">
        <v>41913</v>
      </c>
      <c r="BH28" s="215">
        <v>41944</v>
      </c>
      <c r="BI28" s="215">
        <v>41975</v>
      </c>
      <c r="BJ28" s="215">
        <v>42006</v>
      </c>
      <c r="BK28" s="215">
        <v>42037</v>
      </c>
      <c r="BL28" s="215">
        <v>42068</v>
      </c>
      <c r="BM28" s="215">
        <v>42099</v>
      </c>
      <c r="BN28" s="215">
        <v>42130</v>
      </c>
      <c r="BO28" s="215">
        <v>42161</v>
      </c>
      <c r="BP28" s="215">
        <v>42192</v>
      </c>
      <c r="BQ28" s="215">
        <v>42223</v>
      </c>
      <c r="BR28" s="215">
        <v>42254</v>
      </c>
      <c r="BS28" s="215">
        <v>42285</v>
      </c>
      <c r="BT28" s="215">
        <v>42316</v>
      </c>
      <c r="BU28" s="215">
        <v>42347</v>
      </c>
      <c r="BV28" s="215">
        <v>42378</v>
      </c>
      <c r="BW28" s="215">
        <v>42409</v>
      </c>
      <c r="BX28" s="215">
        <v>42440</v>
      </c>
      <c r="BY28" s="215"/>
      <c r="BZ28" s="215">
        <v>42471</v>
      </c>
      <c r="CA28" s="215">
        <v>42502</v>
      </c>
      <c r="CB28" s="215">
        <v>42533</v>
      </c>
      <c r="CC28" s="215">
        <v>42564</v>
      </c>
      <c r="CD28" s="215">
        <v>42595</v>
      </c>
      <c r="CE28" s="215">
        <v>42626</v>
      </c>
      <c r="CF28" s="215">
        <v>42657</v>
      </c>
      <c r="CG28" s="215">
        <v>42688</v>
      </c>
      <c r="CH28" s="215">
        <v>42719</v>
      </c>
      <c r="CI28" s="215">
        <v>42750</v>
      </c>
      <c r="CJ28" s="215">
        <v>42781</v>
      </c>
      <c r="CK28" s="215">
        <v>42812</v>
      </c>
      <c r="CL28" s="215">
        <v>42843</v>
      </c>
      <c r="CM28" s="215">
        <v>42874</v>
      </c>
      <c r="CN28" s="215">
        <v>42905</v>
      </c>
      <c r="CO28" s="215">
        <v>42936</v>
      </c>
      <c r="CP28" s="215">
        <v>42967</v>
      </c>
      <c r="CQ28" s="215">
        <v>42998</v>
      </c>
      <c r="CR28" s="215">
        <v>43029</v>
      </c>
      <c r="CS28" s="215">
        <v>43060</v>
      </c>
      <c r="CT28" s="215">
        <v>43091</v>
      </c>
      <c r="CU28" s="215">
        <v>43122</v>
      </c>
      <c r="CV28" s="215">
        <v>43153</v>
      </c>
      <c r="CW28" s="215">
        <v>43184</v>
      </c>
      <c r="CX28" s="215">
        <v>43215</v>
      </c>
      <c r="CY28" s="215">
        <v>43246</v>
      </c>
      <c r="CZ28" s="215">
        <v>43277</v>
      </c>
      <c r="DA28" s="215">
        <v>43308</v>
      </c>
      <c r="DB28" s="215">
        <v>43339</v>
      </c>
      <c r="DC28" s="215">
        <v>43370</v>
      </c>
      <c r="DD28" s="215">
        <v>43401</v>
      </c>
      <c r="DE28" s="215">
        <v>43432</v>
      </c>
      <c r="DF28" s="215">
        <v>43462</v>
      </c>
      <c r="DG28" s="215">
        <v>43493</v>
      </c>
      <c r="DH28" s="215">
        <v>43524</v>
      </c>
      <c r="DI28" s="215">
        <v>43552</v>
      </c>
      <c r="DJ28" s="215">
        <v>43583</v>
      </c>
      <c r="DK28" s="215">
        <v>43613</v>
      </c>
      <c r="DL28" s="215">
        <v>43644</v>
      </c>
      <c r="DM28" s="215">
        <v>43674</v>
      </c>
      <c r="DN28" s="215">
        <v>43705</v>
      </c>
      <c r="DO28" s="215">
        <v>43736</v>
      </c>
      <c r="DP28" s="215">
        <v>43766</v>
      </c>
      <c r="DQ28" s="215">
        <v>43797</v>
      </c>
      <c r="DR28" s="215">
        <v>43827</v>
      </c>
      <c r="DS28" s="215">
        <v>43858</v>
      </c>
      <c r="DT28" s="216" t="s">
        <v>73</v>
      </c>
      <c r="DU28" s="216" t="s">
        <v>74</v>
      </c>
      <c r="DV28" s="106" t="s">
        <v>75</v>
      </c>
      <c r="DW28" s="106" t="s">
        <v>250</v>
      </c>
      <c r="DX28" s="106" t="s">
        <v>77</v>
      </c>
      <c r="DY28" s="106" t="s">
        <v>78</v>
      </c>
      <c r="DZ28" s="106" t="s">
        <v>79</v>
      </c>
      <c r="EA28" s="106" t="s">
        <v>80</v>
      </c>
      <c r="EB28" s="106" t="s">
        <v>81</v>
      </c>
      <c r="EC28" s="106">
        <v>44136</v>
      </c>
      <c r="ED28" s="106">
        <v>44166</v>
      </c>
      <c r="EE28" s="106">
        <v>44197</v>
      </c>
      <c r="EF28" s="106" t="s">
        <v>85</v>
      </c>
      <c r="EG28" s="106" t="s">
        <v>86</v>
      </c>
      <c r="EH28" s="106" t="s">
        <v>148</v>
      </c>
      <c r="EI28" s="106" t="s">
        <v>123</v>
      </c>
      <c r="EJ28" s="106" t="s">
        <v>89</v>
      </c>
      <c r="EK28" s="106" t="s">
        <v>90</v>
      </c>
      <c r="EL28" s="106" t="s">
        <v>91</v>
      </c>
      <c r="EM28" s="106" t="s">
        <v>92</v>
      </c>
      <c r="EN28" s="106" t="s">
        <v>93</v>
      </c>
      <c r="EO28" s="106" t="s">
        <v>153</v>
      </c>
      <c r="EP28" s="106" t="s">
        <v>154</v>
      </c>
      <c r="EQ28" s="106">
        <v>44562</v>
      </c>
      <c r="ER28" s="106">
        <v>44593</v>
      </c>
      <c r="ES28" s="106">
        <v>44621</v>
      </c>
      <c r="ET28" s="106">
        <v>44652</v>
      </c>
      <c r="EU28" s="106">
        <v>44682</v>
      </c>
      <c r="EV28" s="106">
        <v>44713</v>
      </c>
      <c r="EW28" s="106">
        <v>44743</v>
      </c>
      <c r="EX28" s="106">
        <v>44774</v>
      </c>
      <c r="EY28" s="106">
        <v>44805</v>
      </c>
      <c r="EZ28" s="106">
        <v>44835</v>
      </c>
      <c r="FA28" s="106">
        <v>44866</v>
      </c>
      <c r="FB28" s="106">
        <v>44896</v>
      </c>
      <c r="FC28" s="106">
        <v>44927</v>
      </c>
      <c r="FD28" s="106">
        <v>44958</v>
      </c>
      <c r="FE28" s="106">
        <v>44986</v>
      </c>
      <c r="FF28" s="106" t="s">
        <v>97</v>
      </c>
      <c r="FG28" s="106">
        <v>45047</v>
      </c>
      <c r="FH28" s="106">
        <v>45078</v>
      </c>
      <c r="FI28" s="106">
        <v>45108</v>
      </c>
      <c r="FJ28" s="106" t="s">
        <v>185</v>
      </c>
      <c r="FK28" s="106">
        <v>45170</v>
      </c>
      <c r="FL28" s="106">
        <v>45200</v>
      </c>
      <c r="FM28" s="106">
        <v>45231</v>
      </c>
      <c r="FN28" s="106">
        <v>45261</v>
      </c>
      <c r="FO28" s="106">
        <v>45292</v>
      </c>
      <c r="FP28" s="106">
        <v>45323</v>
      </c>
      <c r="FQ28" s="106">
        <v>45352</v>
      </c>
      <c r="FR28" s="106">
        <v>45383</v>
      </c>
      <c r="FS28" s="106">
        <v>45413</v>
      </c>
      <c r="FT28" s="106">
        <v>45444</v>
      </c>
      <c r="FU28" s="106">
        <v>45474</v>
      </c>
      <c r="FV28" s="106">
        <v>45505</v>
      </c>
      <c r="FW28" s="106">
        <v>45536</v>
      </c>
      <c r="FX28" s="106">
        <v>45566</v>
      </c>
      <c r="FY28" s="106">
        <v>45597</v>
      </c>
      <c r="FZ28" s="106">
        <v>45627</v>
      </c>
      <c r="GA28" s="106">
        <v>45658</v>
      </c>
    </row>
    <row r="29" spans="1:183" ht="17.100000000000001" customHeight="1" thickTop="1">
      <c r="A29" s="218"/>
      <c r="B29" s="219"/>
      <c r="C29" s="219"/>
      <c r="D29" s="219"/>
      <c r="E29" s="219"/>
      <c r="F29" s="219"/>
      <c r="G29" s="219"/>
      <c r="H29" s="219"/>
      <c r="I29" s="219"/>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c r="BJ29" s="219"/>
      <c r="BK29" s="219"/>
      <c r="BL29" s="219"/>
      <c r="BM29" s="219"/>
      <c r="BN29" s="219"/>
      <c r="BO29" s="219"/>
      <c r="BP29" s="219"/>
      <c r="BQ29" s="219"/>
      <c r="BR29" s="219"/>
      <c r="BS29" s="219"/>
      <c r="BT29" s="219"/>
      <c r="BU29" s="219"/>
      <c r="BV29" s="219"/>
      <c r="BW29" s="219"/>
      <c r="BX29" s="219"/>
      <c r="BY29" s="219"/>
      <c r="BZ29" s="219">
        <v>45658</v>
      </c>
      <c r="CA29" s="219"/>
      <c r="CB29" s="219"/>
      <c r="CC29" s="219"/>
      <c r="CD29" s="219"/>
      <c r="CE29" s="219"/>
      <c r="CF29" s="219"/>
      <c r="CG29" s="219"/>
      <c r="CH29" s="219"/>
      <c r="CI29" s="219"/>
      <c r="CJ29" s="219"/>
      <c r="CK29" s="219"/>
      <c r="CL29" s="219"/>
      <c r="CM29" s="219"/>
      <c r="CN29" s="219"/>
      <c r="CO29" s="219"/>
      <c r="CP29" s="219"/>
      <c r="CQ29" s="219"/>
      <c r="CR29" s="219"/>
      <c r="CS29" s="219"/>
      <c r="CT29" s="219"/>
      <c r="CU29" s="219"/>
      <c r="CV29" s="219"/>
      <c r="CW29" s="219"/>
      <c r="CX29" s="219"/>
      <c r="CY29" s="219"/>
      <c r="CZ29" s="219"/>
      <c r="DA29" s="219"/>
      <c r="DB29" s="219"/>
      <c r="DC29" s="219"/>
      <c r="DD29" s="219"/>
      <c r="DE29" s="219"/>
      <c r="DF29" s="219"/>
      <c r="DG29" s="219"/>
      <c r="DH29" s="219"/>
      <c r="DI29" s="219"/>
      <c r="DJ29" s="219"/>
      <c r="DK29" s="219"/>
      <c r="DL29" s="219"/>
      <c r="DM29" s="219"/>
      <c r="DN29" s="219"/>
      <c r="DO29" s="219"/>
      <c r="DP29" s="219"/>
      <c r="DQ29" s="219"/>
      <c r="DR29" s="219"/>
      <c r="DS29" s="219"/>
      <c r="DT29" s="219"/>
      <c r="DU29" s="219"/>
      <c r="DV29" s="219"/>
      <c r="DW29" s="219"/>
      <c r="DX29" s="219"/>
      <c r="DY29" s="219"/>
      <c r="DZ29" s="219"/>
      <c r="EA29" s="219"/>
      <c r="EB29" s="219"/>
      <c r="EC29" s="219"/>
      <c r="ED29" s="219"/>
      <c r="EE29" s="219"/>
      <c r="EF29" s="219"/>
      <c r="EG29" s="219"/>
      <c r="EH29" s="219"/>
      <c r="EI29" s="219"/>
      <c r="EJ29" s="219"/>
      <c r="EK29" s="219"/>
      <c r="EL29" s="219"/>
      <c r="EM29" s="219"/>
      <c r="EN29" s="219"/>
      <c r="EO29" s="219"/>
      <c r="EP29" s="219"/>
      <c r="EQ29" s="219"/>
      <c r="ER29" s="219"/>
      <c r="ES29" s="219"/>
      <c r="ET29" s="219"/>
      <c r="EU29" s="219"/>
      <c r="EV29" s="219"/>
      <c r="EW29" s="219"/>
      <c r="EX29" s="219"/>
      <c r="EY29" s="219"/>
      <c r="EZ29" s="219"/>
      <c r="FA29" s="219"/>
      <c r="FB29" s="219"/>
      <c r="FC29" s="219"/>
      <c r="FD29" s="219"/>
      <c r="FE29" s="219"/>
      <c r="FF29" s="219"/>
      <c r="FG29" s="219"/>
      <c r="FH29" s="219"/>
      <c r="FI29" s="219"/>
      <c r="FJ29" s="219"/>
      <c r="FK29" s="219"/>
      <c r="FL29" s="219"/>
      <c r="FM29" s="219"/>
      <c r="FN29" s="219"/>
      <c r="FO29" s="219"/>
      <c r="FP29" s="219"/>
      <c r="FQ29" s="219"/>
      <c r="FR29" s="219"/>
      <c r="FS29" s="219"/>
      <c r="FT29" s="219"/>
      <c r="FU29" s="219"/>
      <c r="FV29" s="219"/>
      <c r="FW29" s="219"/>
      <c r="FX29" s="219"/>
      <c r="FY29" s="219"/>
      <c r="FZ29" s="219"/>
      <c r="GA29" s="219"/>
    </row>
    <row r="30" spans="1:183" ht="17.100000000000001" customHeight="1">
      <c r="A30" s="224" t="s">
        <v>267</v>
      </c>
      <c r="B30" s="225">
        <v>16171.960026841443</v>
      </c>
      <c r="C30" s="225">
        <v>15979.918504390556</v>
      </c>
      <c r="D30" s="225">
        <v>15845.174678718537</v>
      </c>
      <c r="E30" s="225">
        <v>16036.327574022573</v>
      </c>
      <c r="F30" s="225">
        <v>16227.254416493004</v>
      </c>
      <c r="G30" s="225">
        <v>15904.557043885216</v>
      </c>
      <c r="H30" s="225">
        <v>16369.721227265134</v>
      </c>
      <c r="I30" s="225">
        <v>16281.24484228429</v>
      </c>
      <c r="J30" s="225">
        <v>16241.980758452173</v>
      </c>
      <c r="K30" s="225">
        <v>16473.996105313156</v>
      </c>
      <c r="L30" s="225">
        <v>16722.43897559122</v>
      </c>
      <c r="M30" s="225">
        <v>18975.006270668913</v>
      </c>
      <c r="N30" s="225">
        <v>18010.593082900665</v>
      </c>
      <c r="O30" s="225">
        <v>17749.329653375997</v>
      </c>
      <c r="P30" s="225">
        <v>17492.407133231845</v>
      </c>
      <c r="Q30" s="225">
        <v>17646.497592686108</v>
      </c>
      <c r="R30" s="225">
        <v>17594.772439179418</v>
      </c>
      <c r="S30" s="225">
        <v>17516.570954198032</v>
      </c>
      <c r="T30" s="225">
        <v>18045.280669068587</v>
      </c>
      <c r="U30" s="225">
        <v>18269.489570318754</v>
      </c>
      <c r="V30" s="225">
        <v>17957.873646394448</v>
      </c>
      <c r="W30" s="225">
        <v>18294.304306683174</v>
      </c>
      <c r="X30" s="225">
        <v>17891.407119467123</v>
      </c>
      <c r="Y30" s="225">
        <v>20307.786446312803</v>
      </c>
      <c r="Z30" s="225">
        <v>19209.573208944614</v>
      </c>
      <c r="AA30" s="225">
        <v>18923.022119759324</v>
      </c>
      <c r="AB30" s="225">
        <v>18978.695497382185</v>
      </c>
      <c r="AC30" s="225">
        <v>18961.549992068223</v>
      </c>
      <c r="AD30" s="225">
        <v>18678.032246711129</v>
      </c>
      <c r="AE30" s="225">
        <v>19013.633662171222</v>
      </c>
      <c r="AF30" s="225">
        <v>19228.031835841684</v>
      </c>
      <c r="AG30" s="225">
        <v>19287.1599017013</v>
      </c>
      <c r="AH30" s="225">
        <v>19233.798105900336</v>
      </c>
      <c r="AI30" s="225">
        <v>19257.554559318654</v>
      </c>
      <c r="AJ30" s="225">
        <v>19629.552590686864</v>
      </c>
      <c r="AK30" s="225">
        <v>22169.717386902448</v>
      </c>
      <c r="AL30" s="225">
        <v>20964.304899561892</v>
      </c>
      <c r="AM30" s="225">
        <v>20780.286985424955</v>
      </c>
      <c r="AN30" s="225">
        <v>20987.016268127656</v>
      </c>
      <c r="AO30" s="225">
        <v>20656.089712851328</v>
      </c>
      <c r="AP30" s="225">
        <v>20557.306859228109</v>
      </c>
      <c r="AQ30" s="225">
        <v>20523.48661882988</v>
      </c>
      <c r="AR30" s="225">
        <v>20820.159883091204</v>
      </c>
      <c r="AS30" s="225">
        <v>20987.512445111654</v>
      </c>
      <c r="AT30" s="225">
        <v>20664.185177378316</v>
      </c>
      <c r="AU30" s="225">
        <v>20702.891560809614</v>
      </c>
      <c r="AV30" s="225">
        <v>20888.105552438185</v>
      </c>
      <c r="AW30" s="225">
        <v>23316.684992015878</v>
      </c>
      <c r="AX30" s="225">
        <v>22265.883860057205</v>
      </c>
      <c r="AY30" s="225">
        <v>22077.566872167037</v>
      </c>
      <c r="AZ30" s="225">
        <v>22090.400144122301</v>
      </c>
      <c r="BA30" s="225">
        <v>21718.536421617555</v>
      </c>
      <c r="BB30" s="225">
        <v>21737.2264592838</v>
      </c>
      <c r="BC30" s="225">
        <v>21684.992832060678</v>
      </c>
      <c r="BD30" s="225">
        <v>22175.789473345048</v>
      </c>
      <c r="BE30" s="225">
        <v>22196.112731025903</v>
      </c>
      <c r="BF30" s="225">
        <v>21848.23998536943</v>
      </c>
      <c r="BG30" s="225">
        <v>22102.50724703589</v>
      </c>
      <c r="BH30" s="225">
        <v>22503.624769895934</v>
      </c>
      <c r="BI30" s="225">
        <v>25391.16857677501</v>
      </c>
      <c r="BJ30" s="225">
        <v>24029.803890028252</v>
      </c>
      <c r="BK30" s="225">
        <v>24013.562842210038</v>
      </c>
      <c r="BL30" s="225">
        <v>23784.870318967191</v>
      </c>
      <c r="BM30" s="225">
        <v>23912.218911613985</v>
      </c>
      <c r="BN30" s="225">
        <v>24220.596316528303</v>
      </c>
      <c r="BO30" s="225">
        <v>24017.50101763201</v>
      </c>
      <c r="BP30" s="225">
        <v>24588.241511306522</v>
      </c>
      <c r="BQ30" s="225">
        <v>24794.334919669374</v>
      </c>
      <c r="BR30" s="225">
        <v>24354.580198828076</v>
      </c>
      <c r="BS30" s="225">
        <v>24815.527936131883</v>
      </c>
      <c r="BT30" s="225">
        <v>25002.24008601328</v>
      </c>
      <c r="BU30" s="225">
        <v>27638</v>
      </c>
      <c r="BV30" s="225">
        <v>26531.097152112925</v>
      </c>
      <c r="BW30" s="225">
        <v>26526.899703812975</v>
      </c>
      <c r="BX30" s="225">
        <v>26183.738862633141</v>
      </c>
      <c r="BY30" s="225">
        <v>26254.514732054799</v>
      </c>
      <c r="BZ30" s="225">
        <v>26254.514732054799</v>
      </c>
      <c r="CA30" s="225">
        <v>26173.261525868962</v>
      </c>
      <c r="CB30" s="225">
        <v>26253.964140184591</v>
      </c>
      <c r="CC30" s="225">
        <v>26762.160082529066</v>
      </c>
      <c r="CD30" s="225">
        <v>26565.777695196768</v>
      </c>
      <c r="CE30" s="225">
        <v>26679.574401556256</v>
      </c>
      <c r="CF30" s="225">
        <v>27085.920970584004</v>
      </c>
      <c r="CG30" s="225">
        <v>26977.870846605641</v>
      </c>
      <c r="CH30" s="225">
        <v>29731.251114000625</v>
      </c>
      <c r="CI30" s="225">
        <v>28503.782930543362</v>
      </c>
      <c r="CJ30" s="225">
        <v>28353.789284723396</v>
      </c>
      <c r="CK30" s="225">
        <v>28226.794639748969</v>
      </c>
      <c r="CL30" s="225">
        <v>28264.118735730339</v>
      </c>
      <c r="CM30" s="225">
        <v>28038.109877324951</v>
      </c>
      <c r="CN30" s="225">
        <v>28460.470012456764</v>
      </c>
      <c r="CO30" s="225">
        <v>28732.075101738672</v>
      </c>
      <c r="CP30" s="225">
        <v>28547.538359344486</v>
      </c>
      <c r="CQ30" s="225">
        <v>28558.473586083212</v>
      </c>
      <c r="CR30" s="225">
        <v>28844.392046574456</v>
      </c>
      <c r="CS30" s="225">
        <v>29119.574478804388</v>
      </c>
      <c r="CT30" s="225">
        <v>32218.438809848714</v>
      </c>
      <c r="CU30" s="225">
        <v>30902.666062600962</v>
      </c>
      <c r="CV30" s="225">
        <v>30604.554093916278</v>
      </c>
      <c r="CW30" s="225">
        <v>29949.46705897844</v>
      </c>
      <c r="CX30" s="225">
        <v>29305.442108130697</v>
      </c>
      <c r="CY30" s="225">
        <v>28891.577411526578</v>
      </c>
      <c r="CZ30" s="225">
        <v>29087.652257059555</v>
      </c>
      <c r="DA30" s="225">
        <v>29217.356379832076</v>
      </c>
      <c r="DB30" s="225">
        <v>29104.323065575794</v>
      </c>
      <c r="DC30" s="225">
        <v>29000.117582687668</v>
      </c>
      <c r="DD30" s="225">
        <v>29071.941947559819</v>
      </c>
      <c r="DE30" s="225">
        <v>29111.019947766225</v>
      </c>
      <c r="DF30" s="225">
        <v>31636.023138115845</v>
      </c>
      <c r="DG30" s="225">
        <v>29893.550483353891</v>
      </c>
      <c r="DH30" s="225">
        <v>29612.111529268681</v>
      </c>
      <c r="DI30" s="225">
        <v>29987.258875632728</v>
      </c>
      <c r="DJ30" s="225">
        <v>29808.532092407655</v>
      </c>
      <c r="DK30" s="225">
        <v>29873.778942881614</v>
      </c>
      <c r="DL30" s="225">
        <v>30056.327956020566</v>
      </c>
      <c r="DM30" s="225">
        <v>30327.714046756177</v>
      </c>
      <c r="DN30" s="225">
        <v>30499.597336790979</v>
      </c>
      <c r="DO30" s="225">
        <v>30620.709542476052</v>
      </c>
      <c r="DP30" s="225">
        <v>31634.880380811912</v>
      </c>
      <c r="DQ30" s="225">
        <v>31672.719324559101</v>
      </c>
      <c r="DR30" s="225">
        <v>35365.44116659162</v>
      </c>
      <c r="DS30" s="225">
        <v>33646.968742174089</v>
      </c>
      <c r="DT30" s="225">
        <v>33729.331543131731</v>
      </c>
      <c r="DU30" s="225">
        <v>34041.210177219153</v>
      </c>
      <c r="DV30" s="225">
        <v>35441.178040064326</v>
      </c>
      <c r="DW30" s="225">
        <v>36965.41341447919</v>
      </c>
      <c r="DX30" s="225">
        <v>36133.21804392316</v>
      </c>
      <c r="DY30" s="225">
        <v>36349.4683146877</v>
      </c>
      <c r="DZ30" s="225">
        <v>36481.794617266271</v>
      </c>
      <c r="EA30" s="225">
        <v>36167.186899197026</v>
      </c>
      <c r="EB30" s="225">
        <v>36623.820447114776</v>
      </c>
      <c r="EC30" s="225">
        <v>36907.671134592551</v>
      </c>
      <c r="ED30" s="225">
        <v>39610.504011841193</v>
      </c>
      <c r="EE30" s="225">
        <v>38497.754583117094</v>
      </c>
      <c r="EF30" s="225">
        <v>38230.063502696634</v>
      </c>
      <c r="EG30" s="225">
        <v>38930.812688919905</v>
      </c>
      <c r="EH30" s="225">
        <v>39704.961290793319</v>
      </c>
      <c r="EI30" s="225">
        <v>39960.940228936379</v>
      </c>
      <c r="EJ30" s="225">
        <v>39426.331250734554</v>
      </c>
      <c r="EK30" s="225">
        <v>39694.546839719958</v>
      </c>
      <c r="EL30" s="225">
        <v>39586.95230685253</v>
      </c>
      <c r="EM30" s="225">
        <v>39355.655473794584</v>
      </c>
      <c r="EN30" s="225">
        <v>40400.961629362821</v>
      </c>
      <c r="EO30" s="225">
        <v>40632.814910755158</v>
      </c>
      <c r="EP30" s="225">
        <v>43542.015341207203</v>
      </c>
      <c r="EQ30" s="225">
        <v>42546.18536786933</v>
      </c>
      <c r="ER30" s="225">
        <v>42569.223344377846</v>
      </c>
      <c r="ES30" s="225">
        <v>42239.306684471616</v>
      </c>
      <c r="ET30" s="225">
        <v>42882.579815164245</v>
      </c>
      <c r="EU30" s="225">
        <v>42631.991765195919</v>
      </c>
      <c r="EV30" s="225">
        <v>42461.138057696364</v>
      </c>
      <c r="EW30" s="225">
        <v>43163.327203205139</v>
      </c>
      <c r="EX30" s="225">
        <v>43096.278275516896</v>
      </c>
      <c r="EY30" s="225">
        <v>43314.940585212935</v>
      </c>
      <c r="EZ30" s="225">
        <v>44004.969362828473</v>
      </c>
      <c r="FA30" s="225">
        <v>43994.409553095829</v>
      </c>
      <c r="FB30" s="225">
        <v>47620.609747011054</v>
      </c>
      <c r="FC30" s="225">
        <v>46297.765714723093</v>
      </c>
      <c r="FD30" s="225">
        <v>46149.403663872981</v>
      </c>
      <c r="FE30" s="225">
        <v>46211.170909433262</v>
      </c>
      <c r="FF30" s="225">
        <v>46605.740991945291</v>
      </c>
      <c r="FG30" s="225">
        <v>45982.351978401377</v>
      </c>
      <c r="FH30" s="225">
        <v>46072.893384649302</v>
      </c>
      <c r="FI30" s="225">
        <v>46615.630973537387</v>
      </c>
      <c r="FJ30" s="225">
        <v>46607.64282613252</v>
      </c>
      <c r="FK30" s="225">
        <v>46934.489568660356</v>
      </c>
      <c r="FL30" s="225">
        <v>47473.903544647226</v>
      </c>
      <c r="FM30" s="225">
        <v>47589.851392097153</v>
      </c>
      <c r="FN30" s="225">
        <v>51701.756951481533</v>
      </c>
      <c r="FO30" s="225">
        <v>50271.595170561042</v>
      </c>
      <c r="FP30" s="225">
        <v>50093.446643168165</v>
      </c>
      <c r="FQ30" s="225">
        <v>50982.259565352775</v>
      </c>
      <c r="FR30" s="225">
        <v>51436.137981634361</v>
      </c>
      <c r="FS30" s="225">
        <v>51529.770368043755</v>
      </c>
      <c r="FT30" s="225">
        <v>51659.847539762821</v>
      </c>
      <c r="FU30" s="225">
        <v>52107.630477568033</v>
      </c>
      <c r="FV30" s="225">
        <v>52855.541126817669</v>
      </c>
      <c r="FW30" s="225">
        <v>53095.427460477265</v>
      </c>
      <c r="FX30" s="225">
        <v>54089.745798076634</v>
      </c>
      <c r="FY30" s="225">
        <v>54894.039596657523</v>
      </c>
      <c r="FZ30" s="225">
        <v>60217.129811645915</v>
      </c>
      <c r="GA30" s="225">
        <v>58496.305415928946</v>
      </c>
    </row>
    <row r="31" spans="1:183" ht="17.100000000000001" customHeight="1">
      <c r="A31" s="218"/>
      <c r="B31" s="220"/>
      <c r="C31" s="220"/>
      <c r="D31" s="220"/>
      <c r="E31" s="220"/>
      <c r="F31" s="220"/>
      <c r="G31" s="220"/>
      <c r="H31" s="220"/>
      <c r="I31" s="220"/>
      <c r="J31" s="220"/>
      <c r="K31" s="220"/>
      <c r="L31" s="220"/>
      <c r="M31" s="220"/>
      <c r="N31" s="220"/>
      <c r="O31" s="220"/>
      <c r="P31" s="220"/>
      <c r="Q31" s="220"/>
      <c r="R31" s="220"/>
      <c r="S31" s="220"/>
      <c r="T31" s="220"/>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row>
    <row r="32" spans="1:183" s="234" customFormat="1" ht="17.100000000000001" customHeight="1">
      <c r="A32" s="224" t="s">
        <v>268</v>
      </c>
      <c r="B32" s="233">
        <v>262779.5015632147</v>
      </c>
      <c r="C32" s="233">
        <v>264057.76339828677</v>
      </c>
      <c r="D32" s="233">
        <v>264776.04770116782</v>
      </c>
      <c r="E32" s="233">
        <v>265200.44039999519</v>
      </c>
      <c r="F32" s="233">
        <v>269104.80540743779</v>
      </c>
      <c r="G32" s="233">
        <v>270106.42494520359</v>
      </c>
      <c r="H32" s="233">
        <v>264769.68598999013</v>
      </c>
      <c r="I32" s="233">
        <v>264669.62046290125</v>
      </c>
      <c r="J32" s="233">
        <v>265976.39699568599</v>
      </c>
      <c r="K32" s="233">
        <v>269571.33023849851</v>
      </c>
      <c r="L32" s="233">
        <v>270029.13039542979</v>
      </c>
      <c r="M32" s="233">
        <v>279886.99483961938</v>
      </c>
      <c r="N32" s="233">
        <v>279119.75838825299</v>
      </c>
      <c r="O32" s="233">
        <v>279143.96090258844</v>
      </c>
      <c r="P32" s="233">
        <v>279033.05188559968</v>
      </c>
      <c r="Q32" s="233">
        <v>279723.28703053849</v>
      </c>
      <c r="R32" s="233">
        <v>280000.01104516501</v>
      </c>
      <c r="S32" s="233">
        <v>286647.83603887563</v>
      </c>
      <c r="T32" s="233">
        <v>284975.68760065449</v>
      </c>
      <c r="U32" s="233">
        <v>288194.10910637275</v>
      </c>
      <c r="V32" s="233">
        <v>289106.27921217348</v>
      </c>
      <c r="W32" s="233">
        <v>289175.53447019449</v>
      </c>
      <c r="X32" s="233">
        <v>292816.04205141065</v>
      </c>
      <c r="Y32" s="233">
        <v>297267.0356254995</v>
      </c>
      <c r="Z32" s="233">
        <v>296980.53648144862</v>
      </c>
      <c r="AA32" s="233">
        <v>297392.54275508103</v>
      </c>
      <c r="AB32" s="233">
        <v>300043.49338473415</v>
      </c>
      <c r="AC32" s="233">
        <v>300289.76140986924</v>
      </c>
      <c r="AD32" s="233">
        <v>303466.85046386882</v>
      </c>
      <c r="AE32" s="233">
        <v>306962.05544932105</v>
      </c>
      <c r="AF32" s="233">
        <v>307708.81543507014</v>
      </c>
      <c r="AG32" s="233">
        <v>308071.75529019051</v>
      </c>
      <c r="AH32" s="233">
        <v>310215.23095012933</v>
      </c>
      <c r="AI32" s="233">
        <v>313379.31191915669</v>
      </c>
      <c r="AJ32" s="233">
        <v>315137.22430656629</v>
      </c>
      <c r="AK32" s="233">
        <v>321473.1614820658</v>
      </c>
      <c r="AL32" s="233">
        <v>317682.17211174121</v>
      </c>
      <c r="AM32" s="233">
        <v>321694.93921399117</v>
      </c>
      <c r="AN32" s="233">
        <v>323809.9441676701</v>
      </c>
      <c r="AO32" s="233">
        <v>322165.43226985569</v>
      </c>
      <c r="AP32" s="233">
        <v>322155.49817562092</v>
      </c>
      <c r="AQ32" s="233">
        <v>326886.59317617537</v>
      </c>
      <c r="AR32" s="233">
        <v>328319.31068521115</v>
      </c>
      <c r="AS32" s="233">
        <v>326233.81419469474</v>
      </c>
      <c r="AT32" s="233">
        <v>325961.08539955295</v>
      </c>
      <c r="AU32" s="233">
        <v>325273.5265156586</v>
      </c>
      <c r="AV32" s="233">
        <v>329997.05301319313</v>
      </c>
      <c r="AW32" s="233">
        <v>339223.05653291399</v>
      </c>
      <c r="AX32" s="233">
        <v>339885.00907691423</v>
      </c>
      <c r="AY32" s="233">
        <v>344194.73731778259</v>
      </c>
      <c r="AZ32" s="233">
        <v>346774.53440549463</v>
      </c>
      <c r="BA32" s="233">
        <v>348117.7985624203</v>
      </c>
      <c r="BB32" s="233">
        <v>349455.69587364286</v>
      </c>
      <c r="BC32" s="233">
        <v>353543.85195621575</v>
      </c>
      <c r="BD32" s="233">
        <v>352288.15233182034</v>
      </c>
      <c r="BE32" s="233">
        <v>353822.35197988013</v>
      </c>
      <c r="BF32" s="233">
        <v>354525.56261211832</v>
      </c>
      <c r="BG32" s="233">
        <v>360738.60955280316</v>
      </c>
      <c r="BH32" s="233">
        <v>363488.5939377285</v>
      </c>
      <c r="BI32" s="233">
        <v>368807.39966870245</v>
      </c>
      <c r="BJ32" s="233">
        <v>371339.34610959678</v>
      </c>
      <c r="BK32" s="233">
        <v>375903.78862909717</v>
      </c>
      <c r="BL32" s="233">
        <v>382688.10021914449</v>
      </c>
      <c r="BM32" s="233">
        <v>382541.94092201203</v>
      </c>
      <c r="BN32" s="233">
        <v>384214.44659292855</v>
      </c>
      <c r="BO32" s="233">
        <v>390950.69252831343</v>
      </c>
      <c r="BP32" s="233">
        <v>391937.41968210641</v>
      </c>
      <c r="BQ32" s="233">
        <v>396664.11114246375</v>
      </c>
      <c r="BR32" s="233">
        <v>395207.15163287392</v>
      </c>
      <c r="BS32" s="233">
        <v>399456.09791243402</v>
      </c>
      <c r="BT32" s="233">
        <v>402314.58556001104</v>
      </c>
      <c r="BU32" s="233">
        <v>405833.20807412814</v>
      </c>
      <c r="BV32" s="233">
        <v>410894.74005079851</v>
      </c>
      <c r="BW32" s="233">
        <v>411062.4337523788</v>
      </c>
      <c r="BX32" s="233">
        <v>411003.53531777876</v>
      </c>
      <c r="BY32" s="233">
        <v>415303.89044441318</v>
      </c>
      <c r="BZ32" s="233"/>
      <c r="CA32" s="233">
        <v>418219.55332661653</v>
      </c>
      <c r="CB32" s="233">
        <v>423303.51975117775</v>
      </c>
      <c r="CC32" s="233">
        <v>428864.33145541447</v>
      </c>
      <c r="CD32" s="233">
        <v>429428.36075120146</v>
      </c>
      <c r="CE32" s="233">
        <v>429496.01749830076</v>
      </c>
      <c r="CF32" s="233">
        <v>434988.71208623721</v>
      </c>
      <c r="CG32" s="233">
        <v>433639.22775976022</v>
      </c>
      <c r="CH32" s="233">
        <v>442364.44616217952</v>
      </c>
      <c r="CI32" s="233">
        <v>448499.33825286059</v>
      </c>
      <c r="CJ32" s="233">
        <v>450716.43873719231</v>
      </c>
      <c r="CK32" s="233">
        <v>450990.02541797649</v>
      </c>
      <c r="CL32" s="233">
        <v>452343.40161049931</v>
      </c>
      <c r="CM32" s="233">
        <v>459250.08892718429</v>
      </c>
      <c r="CN32" s="233">
        <v>456427.19202104118</v>
      </c>
      <c r="CO32" s="233">
        <v>459067.44018989836</v>
      </c>
      <c r="CP32" s="233">
        <v>461030.86411248631</v>
      </c>
      <c r="CQ32" s="233">
        <v>479119.89097030851</v>
      </c>
      <c r="CR32" s="233">
        <v>472736.14482511242</v>
      </c>
      <c r="CS32" s="233">
        <v>472409.0927920519</v>
      </c>
      <c r="CT32" s="233">
        <v>482667.74237499374</v>
      </c>
      <c r="CU32" s="233">
        <v>479564.60623322381</v>
      </c>
      <c r="CV32" s="233">
        <v>485263.4403891979</v>
      </c>
      <c r="CW32" s="233">
        <v>484935.02354812616</v>
      </c>
      <c r="CX32" s="233">
        <v>486766.53321843152</v>
      </c>
      <c r="CY32" s="233">
        <v>484396.28383912839</v>
      </c>
      <c r="CZ32" s="233">
        <v>488646.41254468495</v>
      </c>
      <c r="DA32" s="233">
        <v>482974.75570640434</v>
      </c>
      <c r="DB32" s="233">
        <v>486271.87387543957</v>
      </c>
      <c r="DC32" s="233">
        <v>486063.92147704825</v>
      </c>
      <c r="DD32" s="233">
        <v>494765.46130546415</v>
      </c>
      <c r="DE32" s="233">
        <v>497703.84770927817</v>
      </c>
      <c r="DF32" s="233">
        <v>501356.83092613786</v>
      </c>
      <c r="DG32" s="233">
        <v>503164.31527970801</v>
      </c>
      <c r="DH32" s="233">
        <v>506776.58363121439</v>
      </c>
      <c r="DI32" s="233">
        <v>508162.89604003355</v>
      </c>
      <c r="DJ32" s="233">
        <v>510382.89411045646</v>
      </c>
      <c r="DK32" s="233">
        <v>509551.59475729236</v>
      </c>
      <c r="DL32" s="233">
        <v>514782.14480378397</v>
      </c>
      <c r="DM32" s="233">
        <v>517233.04544242506</v>
      </c>
      <c r="DN32" s="233">
        <v>516050.38398146792</v>
      </c>
      <c r="DO32" s="233">
        <v>519613.31267943967</v>
      </c>
      <c r="DP32" s="233">
        <v>527790.76926851191</v>
      </c>
      <c r="DQ32" s="233">
        <v>534455.57194466633</v>
      </c>
      <c r="DR32" s="233">
        <v>539784.93945505237</v>
      </c>
      <c r="DS32" s="233">
        <v>543758.1933223611</v>
      </c>
      <c r="DT32" s="233">
        <v>554601.23593174061</v>
      </c>
      <c r="DU32" s="233">
        <v>566021.82291081338</v>
      </c>
      <c r="DV32" s="233">
        <v>577255.80593680614</v>
      </c>
      <c r="DW32" s="233">
        <v>584445.51535116357</v>
      </c>
      <c r="DX32" s="233">
        <v>589353.00677252514</v>
      </c>
      <c r="DY32" s="233">
        <v>589622.86503080209</v>
      </c>
      <c r="DZ32" s="233">
        <v>590930.57479682565</v>
      </c>
      <c r="EA32" s="233">
        <v>600715.29518075648</v>
      </c>
      <c r="EB32" s="233">
        <v>635490.68111424567</v>
      </c>
      <c r="EC32" s="233">
        <v>636114.01375941525</v>
      </c>
      <c r="ED32" s="233">
        <v>643950.65985319833</v>
      </c>
      <c r="EE32" s="233">
        <v>649072.31192211073</v>
      </c>
      <c r="EF32" s="233">
        <v>652503.32544161461</v>
      </c>
      <c r="EG32" s="233">
        <v>655895.039471681</v>
      </c>
      <c r="EH32" s="233">
        <v>710021.52493771736</v>
      </c>
      <c r="EI32" s="233">
        <v>713129.16267262667</v>
      </c>
      <c r="EJ32" s="233">
        <v>713285.31801388564</v>
      </c>
      <c r="EK32" s="233">
        <v>721895.31536842976</v>
      </c>
      <c r="EL32" s="233">
        <v>717336.14175555576</v>
      </c>
      <c r="EM32" s="233">
        <v>716549.583270384</v>
      </c>
      <c r="EN32" s="233">
        <v>730502.8386725306</v>
      </c>
      <c r="EO32" s="233">
        <v>732180.74769634171</v>
      </c>
      <c r="EP32" s="233">
        <v>707251.08193738665</v>
      </c>
      <c r="EQ32" s="233">
        <v>704911.10822224524</v>
      </c>
      <c r="ER32" s="233">
        <v>710052.72464979789</v>
      </c>
      <c r="ES32" s="233">
        <v>717902.99853352003</v>
      </c>
      <c r="ET32" s="233">
        <v>714184.60536599765</v>
      </c>
      <c r="EU32" s="233">
        <v>708633.48754141119</v>
      </c>
      <c r="EV32" s="233">
        <v>728679.01846400532</v>
      </c>
      <c r="EW32" s="233">
        <v>735431.91950310906</v>
      </c>
      <c r="EX32" s="233">
        <v>725433.76342562516</v>
      </c>
      <c r="EY32" s="233">
        <v>731346.29352501407</v>
      </c>
      <c r="EZ32" s="233">
        <v>731812.48010559834</v>
      </c>
      <c r="FA32" s="233">
        <v>738913.13640797953</v>
      </c>
      <c r="FB32" s="233">
        <v>746928.76222787751</v>
      </c>
      <c r="FC32" s="233">
        <v>760504.39036684262</v>
      </c>
      <c r="FD32" s="233">
        <v>771354.35564448358</v>
      </c>
      <c r="FE32" s="233">
        <v>766804.5748980738</v>
      </c>
      <c r="FF32" s="233">
        <v>757015.37307204865</v>
      </c>
      <c r="FG32" s="233">
        <v>753330.58215097152</v>
      </c>
      <c r="FH32" s="233">
        <v>767050.97253791941</v>
      </c>
      <c r="FI32" s="233">
        <v>781464.69885216607</v>
      </c>
      <c r="FJ32" s="233">
        <v>783019.40250671993</v>
      </c>
      <c r="FK32" s="233">
        <v>783154.23271090246</v>
      </c>
      <c r="FL32" s="233">
        <v>778612.56749413803</v>
      </c>
      <c r="FM32" s="233">
        <v>788883.18159885565</v>
      </c>
      <c r="FN32" s="233">
        <v>808835.65197108651</v>
      </c>
      <c r="FO32" s="233">
        <v>811831.45387711737</v>
      </c>
      <c r="FP32" s="233">
        <v>821085.76388286799</v>
      </c>
      <c r="FQ32" s="233">
        <v>825758.53947028867</v>
      </c>
      <c r="FR32" s="233">
        <v>831530.87464203511</v>
      </c>
      <c r="FS32" s="233">
        <v>840788.43533088977</v>
      </c>
      <c r="FT32" s="233">
        <v>851305.85293208971</v>
      </c>
      <c r="FU32" s="233">
        <v>857796.13808079716</v>
      </c>
      <c r="FV32" s="233">
        <v>864591.5056141417</v>
      </c>
      <c r="FW32" s="233">
        <v>870915.77479072753</v>
      </c>
      <c r="FX32" s="233">
        <v>880824.09447727632</v>
      </c>
      <c r="FY32" s="233">
        <v>893730.84992650303</v>
      </c>
      <c r="FZ32" s="233">
        <v>913252.63211807061</v>
      </c>
      <c r="GA32" s="233">
        <v>926916.85030713654</v>
      </c>
    </row>
    <row r="33" spans="1:183" ht="17.100000000000001" customHeight="1">
      <c r="A33" s="218" t="s">
        <v>269</v>
      </c>
      <c r="B33" s="220">
        <v>213521.08369421167</v>
      </c>
      <c r="C33" s="220">
        <v>214152.52219590041</v>
      </c>
      <c r="D33" s="220">
        <v>214996.89740597483</v>
      </c>
      <c r="E33" s="220">
        <v>216068.66031839768</v>
      </c>
      <c r="F33" s="220">
        <v>218565.43243162055</v>
      </c>
      <c r="G33" s="220">
        <v>219744.42829505008</v>
      </c>
      <c r="H33" s="220">
        <v>220026.54403680007</v>
      </c>
      <c r="I33" s="220">
        <v>219522.36123575034</v>
      </c>
      <c r="J33" s="220">
        <v>223006.83569222022</v>
      </c>
      <c r="K33" s="220">
        <v>224565.69035535166</v>
      </c>
      <c r="L33" s="220">
        <v>227322.56248384828</v>
      </c>
      <c r="M33" s="220">
        <v>233793.48419983912</v>
      </c>
      <c r="N33" s="220">
        <v>232896.93570251323</v>
      </c>
      <c r="O33" s="220">
        <v>233587.29308369145</v>
      </c>
      <c r="P33" s="220">
        <v>233430.08036890274</v>
      </c>
      <c r="Q33" s="220">
        <v>235733.74221987731</v>
      </c>
      <c r="R33" s="220">
        <v>235292.93225596426</v>
      </c>
      <c r="S33" s="220">
        <v>239285.97167290945</v>
      </c>
      <c r="T33" s="220">
        <v>239686.7516539924</v>
      </c>
      <c r="U33" s="220">
        <v>241762.08585902042</v>
      </c>
      <c r="V33" s="220">
        <v>243785.04594335333</v>
      </c>
      <c r="W33" s="220">
        <v>244785.86623858049</v>
      </c>
      <c r="X33" s="220">
        <v>246774.50444475445</v>
      </c>
      <c r="Y33" s="220">
        <v>252351.37967126927</v>
      </c>
      <c r="Z33" s="220">
        <v>251074.05522328083</v>
      </c>
      <c r="AA33" s="220">
        <v>251274.87608042461</v>
      </c>
      <c r="AB33" s="220">
        <v>254185.33444486526</v>
      </c>
      <c r="AC33" s="220">
        <v>253833.36365588987</v>
      </c>
      <c r="AD33" s="220">
        <v>255425.76570462392</v>
      </c>
      <c r="AE33" s="220">
        <v>257808.53456294621</v>
      </c>
      <c r="AF33" s="220">
        <v>259251.55818388495</v>
      </c>
      <c r="AG33" s="220">
        <v>260172.38056515891</v>
      </c>
      <c r="AH33" s="220">
        <v>262817.61866149365</v>
      </c>
      <c r="AI33" s="220">
        <v>265685.06515032356</v>
      </c>
      <c r="AJ33" s="220">
        <v>266845.83043018705</v>
      </c>
      <c r="AK33" s="220">
        <v>273700.65408594679</v>
      </c>
      <c r="AL33" s="220">
        <v>272175.75214871624</v>
      </c>
      <c r="AM33" s="220">
        <v>275407.04238395503</v>
      </c>
      <c r="AN33" s="220">
        <v>277346.35851650289</v>
      </c>
      <c r="AO33" s="220">
        <v>275625.55968584697</v>
      </c>
      <c r="AP33" s="220">
        <v>275817.62297859474</v>
      </c>
      <c r="AQ33" s="220">
        <v>279725.38262216351</v>
      </c>
      <c r="AR33" s="220">
        <v>281168.70816883206</v>
      </c>
      <c r="AS33" s="220">
        <v>279220.67769182712</v>
      </c>
      <c r="AT33" s="220">
        <v>278938.85514650441</v>
      </c>
      <c r="AU33" s="220">
        <v>281126.22713029268</v>
      </c>
      <c r="AV33" s="220">
        <v>284577.17221535498</v>
      </c>
      <c r="AW33" s="220">
        <v>292239.93514942372</v>
      </c>
      <c r="AX33" s="220">
        <v>293301.91346407199</v>
      </c>
      <c r="AY33" s="220">
        <v>296922.706717967</v>
      </c>
      <c r="AZ33" s="220">
        <v>297774.71599538618</v>
      </c>
      <c r="BA33" s="220">
        <v>299610.84284902748</v>
      </c>
      <c r="BB33" s="220">
        <v>300842.119230679</v>
      </c>
      <c r="BC33" s="220">
        <v>304026.26109071745</v>
      </c>
      <c r="BD33" s="220">
        <v>303694.53967249679</v>
      </c>
      <c r="BE33" s="220">
        <v>304959.77667235408</v>
      </c>
      <c r="BF33" s="220">
        <v>304788.46004529129</v>
      </c>
      <c r="BG33" s="220">
        <v>309195.26034288359</v>
      </c>
      <c r="BH33" s="220">
        <v>312595.0378667335</v>
      </c>
      <c r="BI33" s="220">
        <v>315928.37547089229</v>
      </c>
      <c r="BJ33" s="220">
        <v>317313.51560598653</v>
      </c>
      <c r="BK33" s="220">
        <v>319149.10425981949</v>
      </c>
      <c r="BL33" s="220">
        <v>321415.93491189805</v>
      </c>
      <c r="BM33" s="220">
        <v>323925.42465895909</v>
      </c>
      <c r="BN33" s="220">
        <v>327291.49538695271</v>
      </c>
      <c r="BO33" s="220">
        <v>331546.6572541935</v>
      </c>
      <c r="BP33" s="220">
        <v>331888.50616126024</v>
      </c>
      <c r="BQ33" s="220">
        <v>333104.72531767166</v>
      </c>
      <c r="BR33" s="220">
        <v>333950.8097552968</v>
      </c>
      <c r="BS33" s="220">
        <v>336355.88035406766</v>
      </c>
      <c r="BT33" s="220">
        <v>334947.85481433308</v>
      </c>
      <c r="BU33" s="220">
        <v>340382.34104877291</v>
      </c>
      <c r="BV33" s="220">
        <v>344561.44557284965</v>
      </c>
      <c r="BW33" s="220">
        <v>344333.73861898226</v>
      </c>
      <c r="BX33" s="220">
        <v>345155.05724248721</v>
      </c>
      <c r="BY33" s="220">
        <v>348137.16686652356</v>
      </c>
      <c r="BZ33" s="220"/>
      <c r="CA33" s="220">
        <v>349003.384800356</v>
      </c>
      <c r="CB33" s="220">
        <v>354277.1888720229</v>
      </c>
      <c r="CC33" s="220">
        <v>359250.40112428821</v>
      </c>
      <c r="CD33" s="220">
        <v>358254.62756738212</v>
      </c>
      <c r="CE33" s="220">
        <v>360409.1292259834</v>
      </c>
      <c r="CF33" s="220">
        <v>362058.77726732404</v>
      </c>
      <c r="CG33" s="220">
        <v>363418.64994330367</v>
      </c>
      <c r="CH33" s="220">
        <v>370421.8685497737</v>
      </c>
      <c r="CI33" s="220">
        <v>371795.26211189845</v>
      </c>
      <c r="CJ33" s="220">
        <v>375430.56392913277</v>
      </c>
      <c r="CK33" s="220">
        <v>374828.36321020662</v>
      </c>
      <c r="CL33" s="220">
        <v>374963.7468177625</v>
      </c>
      <c r="CM33" s="220">
        <v>376820.62604355684</v>
      </c>
      <c r="CN33" s="220">
        <v>378235.04925993888</v>
      </c>
      <c r="CO33" s="220">
        <v>381727.34615589271</v>
      </c>
      <c r="CP33" s="220">
        <v>383297.05028324784</v>
      </c>
      <c r="CQ33" s="220">
        <v>393274.2198047163</v>
      </c>
      <c r="CR33" s="220">
        <v>392801.23869676382</v>
      </c>
      <c r="CS33" s="220">
        <v>392498.83864456031</v>
      </c>
      <c r="CT33" s="220">
        <v>402595.47519923234</v>
      </c>
      <c r="CU33" s="220">
        <v>402068.72158102668</v>
      </c>
      <c r="CV33" s="220">
        <v>404902.86070235434</v>
      </c>
      <c r="CW33" s="220">
        <v>403892.89173214865</v>
      </c>
      <c r="CX33" s="220">
        <v>403198.88798027206</v>
      </c>
      <c r="CY33" s="220">
        <v>400170.78264582035</v>
      </c>
      <c r="CZ33" s="220">
        <v>402559.80232859822</v>
      </c>
      <c r="DA33" s="220">
        <v>398545.98182793421</v>
      </c>
      <c r="DB33" s="220">
        <v>399885.37566679617</v>
      </c>
      <c r="DC33" s="220">
        <v>401129.99403478671</v>
      </c>
      <c r="DD33" s="220">
        <v>405909.8991193031</v>
      </c>
      <c r="DE33" s="220">
        <v>409157.41910667333</v>
      </c>
      <c r="DF33" s="220">
        <v>412277.16296210728</v>
      </c>
      <c r="DG33" s="220">
        <v>413954.62327104452</v>
      </c>
      <c r="DH33" s="220">
        <v>415347.72805608716</v>
      </c>
      <c r="DI33" s="220">
        <v>416746.47042478342</v>
      </c>
      <c r="DJ33" s="220">
        <v>416905.59199882706</v>
      </c>
      <c r="DK33" s="220">
        <v>417016.23017847474</v>
      </c>
      <c r="DL33" s="220">
        <v>421675.57124950312</v>
      </c>
      <c r="DM33" s="220">
        <v>421609.68825040915</v>
      </c>
      <c r="DN33" s="220">
        <v>420306.24850470253</v>
      </c>
      <c r="DO33" s="220">
        <v>419950.11007934174</v>
      </c>
      <c r="DP33" s="220">
        <v>424667.4332815705</v>
      </c>
      <c r="DQ33" s="220">
        <v>430092.00263252715</v>
      </c>
      <c r="DR33" s="220">
        <v>436287.2349872021</v>
      </c>
      <c r="DS33" s="220">
        <v>439939.0333575845</v>
      </c>
      <c r="DT33" s="220">
        <v>449251.6302752241</v>
      </c>
      <c r="DU33" s="220">
        <v>452251.28667232883</v>
      </c>
      <c r="DV33" s="220">
        <v>457571.28964476561</v>
      </c>
      <c r="DW33" s="220">
        <v>464536.40528024867</v>
      </c>
      <c r="DX33" s="220">
        <v>467655.95106603578</v>
      </c>
      <c r="DY33" s="220">
        <v>471762.73893901333</v>
      </c>
      <c r="DZ33" s="220">
        <v>468424.93314883218</v>
      </c>
      <c r="EA33" s="220">
        <v>475307.92274957534</v>
      </c>
      <c r="EB33" s="220">
        <v>508217.56825418083</v>
      </c>
      <c r="EC33" s="220">
        <v>507835.76845324051</v>
      </c>
      <c r="ED33" s="220">
        <v>515340.35422207887</v>
      </c>
      <c r="EE33" s="220">
        <v>517343.49007352057</v>
      </c>
      <c r="EF33" s="220">
        <v>519011.55036969681</v>
      </c>
      <c r="EG33" s="220">
        <v>521879.12150753057</v>
      </c>
      <c r="EH33" s="220">
        <v>563766.10044026328</v>
      </c>
      <c r="EI33" s="220">
        <v>565151.15645439585</v>
      </c>
      <c r="EJ33" s="220">
        <v>572271.5668224328</v>
      </c>
      <c r="EK33" s="220">
        <v>579012.45981192379</v>
      </c>
      <c r="EL33" s="220">
        <v>574533.12581408024</v>
      </c>
      <c r="EM33" s="220">
        <v>573176.01392643247</v>
      </c>
      <c r="EN33" s="220">
        <v>582976.67551263946</v>
      </c>
      <c r="EO33" s="220">
        <v>581645.77694145474</v>
      </c>
      <c r="EP33" s="220">
        <v>559288.5509709249</v>
      </c>
      <c r="EQ33" s="220">
        <v>557017.16494230332</v>
      </c>
      <c r="ER33" s="220">
        <v>559636.8794563968</v>
      </c>
      <c r="ES33" s="220">
        <v>565917.97840020643</v>
      </c>
      <c r="ET33" s="220">
        <v>559370.58168543025</v>
      </c>
      <c r="EU33" s="220">
        <v>557321.00306165498</v>
      </c>
      <c r="EV33" s="220">
        <v>570230.69140563498</v>
      </c>
      <c r="EW33" s="220">
        <v>575453.32191149855</v>
      </c>
      <c r="EX33" s="220">
        <v>570467.51922133763</v>
      </c>
      <c r="EY33" s="220">
        <v>576368.22348355176</v>
      </c>
      <c r="EZ33" s="220">
        <v>573122.88307187951</v>
      </c>
      <c r="FA33" s="220">
        <v>572564.93016451783</v>
      </c>
      <c r="FB33" s="220">
        <v>580126.74003432586</v>
      </c>
      <c r="FC33" s="220">
        <v>585975.31417809753</v>
      </c>
      <c r="FD33" s="220">
        <v>589546.0153705437</v>
      </c>
      <c r="FE33" s="220">
        <v>588177.25472881587</v>
      </c>
      <c r="FF33" s="220">
        <v>583159.12475819909</v>
      </c>
      <c r="FG33" s="220">
        <v>578734.3941135233</v>
      </c>
      <c r="FH33" s="220">
        <v>589200.86484235956</v>
      </c>
      <c r="FI33" s="220">
        <v>601751.8585561259</v>
      </c>
      <c r="FJ33" s="220">
        <v>605271.90671055473</v>
      </c>
      <c r="FK33" s="220">
        <v>606763.85456557793</v>
      </c>
      <c r="FL33" s="220">
        <v>606986.50379399513</v>
      </c>
      <c r="FM33" s="220">
        <v>611119.91309548682</v>
      </c>
      <c r="FN33" s="220">
        <v>625305.99398309924</v>
      </c>
      <c r="FO33" s="220">
        <v>624588.19526558486</v>
      </c>
      <c r="FP33" s="220">
        <v>631504.48598354042</v>
      </c>
      <c r="FQ33" s="220">
        <v>638241.02465727192</v>
      </c>
      <c r="FR33" s="220">
        <v>641152.57750018267</v>
      </c>
      <c r="FS33" s="220">
        <v>645575.1496131029</v>
      </c>
      <c r="FT33" s="220">
        <v>654412.12222001131</v>
      </c>
      <c r="FU33" s="220">
        <v>650599.3604996393</v>
      </c>
      <c r="FV33" s="220">
        <v>657909.84863181715</v>
      </c>
      <c r="FW33" s="220">
        <v>664552.26302753843</v>
      </c>
      <c r="FX33" s="220">
        <v>678462.84289777977</v>
      </c>
      <c r="FY33" s="220">
        <v>686818.27471482183</v>
      </c>
      <c r="FZ33" s="220">
        <v>704087.75491908309</v>
      </c>
      <c r="GA33" s="220">
        <v>708499.89774494269</v>
      </c>
    </row>
    <row r="34" spans="1:183" ht="17.100000000000001" customHeight="1">
      <c r="A34" s="218" t="s">
        <v>270</v>
      </c>
      <c r="B34" s="220">
        <v>49258.417869002995</v>
      </c>
      <c r="C34" s="220">
        <v>49905.241202386365</v>
      </c>
      <c r="D34" s="220">
        <v>49779.150295192965</v>
      </c>
      <c r="E34" s="220">
        <v>49131.780081597477</v>
      </c>
      <c r="F34" s="220">
        <v>50539.372975817263</v>
      </c>
      <c r="G34" s="220">
        <v>50361.996650153487</v>
      </c>
      <c r="H34" s="220">
        <v>44743.141953190068</v>
      </c>
      <c r="I34" s="220">
        <v>45147.25922715092</v>
      </c>
      <c r="J34" s="220">
        <v>42969.561303465794</v>
      </c>
      <c r="K34" s="220">
        <v>45005.639883146825</v>
      </c>
      <c r="L34" s="220">
        <v>42706.567911581544</v>
      </c>
      <c r="M34" s="220">
        <v>46093.510639780267</v>
      </c>
      <c r="N34" s="220">
        <v>46222.822685739731</v>
      </c>
      <c r="O34" s="220">
        <v>45556.667818897025</v>
      </c>
      <c r="P34" s="220">
        <v>45602.971516696918</v>
      </c>
      <c r="Q34" s="220">
        <v>43989.544810661188</v>
      </c>
      <c r="R34" s="220">
        <v>44707.07878920075</v>
      </c>
      <c r="S34" s="220">
        <v>47361.864365966161</v>
      </c>
      <c r="T34" s="220">
        <v>45288.935946662117</v>
      </c>
      <c r="U34" s="220">
        <v>46432.023247352321</v>
      </c>
      <c r="V34" s="220">
        <v>45321.233268820164</v>
      </c>
      <c r="W34" s="220">
        <v>44389.668231614007</v>
      </c>
      <c r="X34" s="220">
        <v>46041.537606656202</v>
      </c>
      <c r="Y34" s="220">
        <v>44915.655954230228</v>
      </c>
      <c r="Z34" s="220">
        <v>45906.481258167805</v>
      </c>
      <c r="AA34" s="220">
        <v>46117.66667465643</v>
      </c>
      <c r="AB34" s="220">
        <v>45858.158939868867</v>
      </c>
      <c r="AC34" s="220">
        <v>46456.39775397937</v>
      </c>
      <c r="AD34" s="220">
        <v>48041.084759244921</v>
      </c>
      <c r="AE34" s="220">
        <v>49153.52088637487</v>
      </c>
      <c r="AF34" s="220">
        <v>48457.25725118519</v>
      </c>
      <c r="AG34" s="220">
        <v>47899.374725031601</v>
      </c>
      <c r="AH34" s="220">
        <v>47397.612288635704</v>
      </c>
      <c r="AI34" s="220">
        <v>47694.246768833138</v>
      </c>
      <c r="AJ34" s="220">
        <v>48291.393876379254</v>
      </c>
      <c r="AK34" s="220">
        <v>47772.507396118992</v>
      </c>
      <c r="AL34" s="220">
        <v>45506.419963024957</v>
      </c>
      <c r="AM34" s="220">
        <v>46287.896830036152</v>
      </c>
      <c r="AN34" s="220">
        <v>46463.585651167188</v>
      </c>
      <c r="AO34" s="220">
        <v>46539.872584008735</v>
      </c>
      <c r="AP34" s="220">
        <v>46337.875197026187</v>
      </c>
      <c r="AQ34" s="220">
        <v>47161.210554011886</v>
      </c>
      <c r="AR34" s="220">
        <v>47150.602516379113</v>
      </c>
      <c r="AS34" s="220">
        <v>47013.13650286763</v>
      </c>
      <c r="AT34" s="220">
        <v>47022.230253048561</v>
      </c>
      <c r="AU34" s="220">
        <v>44147.299385365928</v>
      </c>
      <c r="AV34" s="220">
        <v>45419.880797838174</v>
      </c>
      <c r="AW34" s="220">
        <v>46983.121383490296</v>
      </c>
      <c r="AX34" s="220">
        <v>46583.095612842248</v>
      </c>
      <c r="AY34" s="220">
        <v>47272.030599815611</v>
      </c>
      <c r="AZ34" s="220">
        <v>48999.81841010847</v>
      </c>
      <c r="BA34" s="220">
        <v>48506.955713392825</v>
      </c>
      <c r="BB34" s="220">
        <v>48613.576642963882</v>
      </c>
      <c r="BC34" s="220">
        <v>49517.590865498278</v>
      </c>
      <c r="BD34" s="220">
        <v>48593.612659323546</v>
      </c>
      <c r="BE34" s="220">
        <v>48862.575307526073</v>
      </c>
      <c r="BF34" s="220">
        <v>49737.102566827001</v>
      </c>
      <c r="BG34" s="220">
        <v>51543.349209919579</v>
      </c>
      <c r="BH34" s="220">
        <v>50893.556070995015</v>
      </c>
      <c r="BI34" s="220">
        <v>52879.024197810155</v>
      </c>
      <c r="BJ34" s="220">
        <v>54025.830503610283</v>
      </c>
      <c r="BK34" s="220">
        <v>56754.684369277653</v>
      </c>
      <c r="BL34" s="220">
        <v>61272.165307246447</v>
      </c>
      <c r="BM34" s="220">
        <v>58616.516263052945</v>
      </c>
      <c r="BN34" s="220">
        <v>56922.951205975849</v>
      </c>
      <c r="BO34" s="220">
        <v>59404.035274119953</v>
      </c>
      <c r="BP34" s="220">
        <v>60048.913520846174</v>
      </c>
      <c r="BQ34" s="220">
        <v>63559.385824792058</v>
      </c>
      <c r="BR34" s="220">
        <v>61256.341877577128</v>
      </c>
      <c r="BS34" s="220">
        <v>63100.217558366363</v>
      </c>
      <c r="BT34" s="220">
        <v>67366.730745677953</v>
      </c>
      <c r="BU34" s="220">
        <v>65450.867025355248</v>
      </c>
      <c r="BV34" s="220">
        <v>66333.29447794889</v>
      </c>
      <c r="BW34" s="220">
        <v>66728.695133396541</v>
      </c>
      <c r="BX34" s="220">
        <v>65848.478075291554</v>
      </c>
      <c r="BY34" s="220">
        <v>67166.723577889585</v>
      </c>
      <c r="BZ34" s="220"/>
      <c r="CA34" s="220">
        <v>69216.168526260561</v>
      </c>
      <c r="CB34" s="220">
        <v>69026.330879154833</v>
      </c>
      <c r="CC34" s="220">
        <v>69613.930331126248</v>
      </c>
      <c r="CD34" s="220">
        <v>71173.73318381935</v>
      </c>
      <c r="CE34" s="220">
        <v>69086.888272317388</v>
      </c>
      <c r="CF34" s="220">
        <v>72929.934818913185</v>
      </c>
      <c r="CG34" s="220">
        <v>70220.577816456527</v>
      </c>
      <c r="CH34" s="220">
        <v>71942.577612405832</v>
      </c>
      <c r="CI34" s="220">
        <v>76704.076140962148</v>
      </c>
      <c r="CJ34" s="220">
        <v>75285.874808059525</v>
      </c>
      <c r="CK34" s="220">
        <v>76161.66220776987</v>
      </c>
      <c r="CL34" s="220">
        <v>77379.654792736823</v>
      </c>
      <c r="CM34" s="220">
        <v>82429.462883627435</v>
      </c>
      <c r="CN34" s="220">
        <v>78192.142761102295</v>
      </c>
      <c r="CO34" s="220">
        <v>77340.09403400564</v>
      </c>
      <c r="CP34" s="220">
        <v>77733.813829238454</v>
      </c>
      <c r="CQ34" s="220">
        <v>85845.671165592197</v>
      </c>
      <c r="CR34" s="220">
        <v>79934.906128348637</v>
      </c>
      <c r="CS34" s="220">
        <v>79910.254147491592</v>
      </c>
      <c r="CT34" s="220">
        <v>80072.267175761386</v>
      </c>
      <c r="CU34" s="220">
        <v>77495.884652197128</v>
      </c>
      <c r="CV34" s="220">
        <v>80360.579686843557</v>
      </c>
      <c r="CW34" s="220">
        <v>81042.131815977496</v>
      </c>
      <c r="CX34" s="220">
        <v>83567.645238159472</v>
      </c>
      <c r="CY34" s="220">
        <v>84225.501193308024</v>
      </c>
      <c r="CZ34" s="220">
        <v>86086.610216086716</v>
      </c>
      <c r="DA34" s="220">
        <v>84428.773878470151</v>
      </c>
      <c r="DB34" s="220">
        <v>86386.498208643417</v>
      </c>
      <c r="DC34" s="220">
        <v>84933.927442261527</v>
      </c>
      <c r="DD34" s="220">
        <v>88855.562186161042</v>
      </c>
      <c r="DE34" s="220">
        <v>88546.428602604836</v>
      </c>
      <c r="DF34" s="220">
        <v>89079.667964030567</v>
      </c>
      <c r="DG34" s="220">
        <v>89209.692008663493</v>
      </c>
      <c r="DH34" s="220">
        <v>91428.855575127222</v>
      </c>
      <c r="DI34" s="220">
        <v>91416.425615250162</v>
      </c>
      <c r="DJ34" s="220">
        <v>93477.302111629368</v>
      </c>
      <c r="DK34" s="220">
        <v>92535.364578817622</v>
      </c>
      <c r="DL34" s="220">
        <v>93106.573554280825</v>
      </c>
      <c r="DM34" s="220">
        <v>95623.357192015887</v>
      </c>
      <c r="DN34" s="220">
        <v>95744.135476765383</v>
      </c>
      <c r="DO34" s="220">
        <v>99663.202600097924</v>
      </c>
      <c r="DP34" s="220">
        <v>103123.3359869414</v>
      </c>
      <c r="DQ34" s="220">
        <v>104363.56931213924</v>
      </c>
      <c r="DR34" s="220">
        <v>103497.70446785023</v>
      </c>
      <c r="DS34" s="220">
        <v>103819.15996477655</v>
      </c>
      <c r="DT34" s="220">
        <v>105349.60565651649</v>
      </c>
      <c r="DU34" s="220">
        <v>113770.53623848449</v>
      </c>
      <c r="DV34" s="220">
        <v>119684.51629204056</v>
      </c>
      <c r="DW34" s="220">
        <v>119909.11007091495</v>
      </c>
      <c r="DX34" s="220">
        <v>121697.05570648938</v>
      </c>
      <c r="DY34" s="220">
        <v>117860.12609178873</v>
      </c>
      <c r="DZ34" s="220">
        <v>122505.64164799343</v>
      </c>
      <c r="EA34" s="220">
        <v>125407.37243118114</v>
      </c>
      <c r="EB34" s="220">
        <v>127273.11286006481</v>
      </c>
      <c r="EC34" s="220">
        <v>128278.24530617477</v>
      </c>
      <c r="ED34" s="220">
        <v>128610.30563111944</v>
      </c>
      <c r="EE34" s="220">
        <v>131728.82184859013</v>
      </c>
      <c r="EF34" s="220">
        <v>133491.7750719178</v>
      </c>
      <c r="EG34" s="220">
        <v>134015.91796415037</v>
      </c>
      <c r="EH34" s="220">
        <v>146255.42449745408</v>
      </c>
      <c r="EI34" s="220">
        <v>147978.00621823082</v>
      </c>
      <c r="EJ34" s="220">
        <v>141013.75119145281</v>
      </c>
      <c r="EK34" s="220">
        <v>142882.85555650597</v>
      </c>
      <c r="EL34" s="220">
        <v>142803.01594147558</v>
      </c>
      <c r="EM34" s="220">
        <v>143373.56934395153</v>
      </c>
      <c r="EN34" s="220">
        <v>147526.16315989112</v>
      </c>
      <c r="EO34" s="220">
        <v>150534.97075488692</v>
      </c>
      <c r="EP34" s="220">
        <v>147962.53096646181</v>
      </c>
      <c r="EQ34" s="220">
        <v>147893.94327994197</v>
      </c>
      <c r="ER34" s="220">
        <v>150415.84519340115</v>
      </c>
      <c r="ES34" s="220">
        <v>151985.02013331364</v>
      </c>
      <c r="ET34" s="220">
        <v>154814.02368056739</v>
      </c>
      <c r="EU34" s="220">
        <v>151312.48447975624</v>
      </c>
      <c r="EV34" s="220">
        <v>158448.3270583704</v>
      </c>
      <c r="EW34" s="220">
        <v>159978.59759161054</v>
      </c>
      <c r="EX34" s="220">
        <v>154966.24420428759</v>
      </c>
      <c r="EY34" s="220">
        <v>154978.07004146234</v>
      </c>
      <c r="EZ34" s="220">
        <v>158689.59703371883</v>
      </c>
      <c r="FA34" s="220">
        <v>166348.20624346167</v>
      </c>
      <c r="FB34" s="220">
        <v>166802.0221935517</v>
      </c>
      <c r="FC34" s="220">
        <v>174529.07618874506</v>
      </c>
      <c r="FD34" s="220">
        <v>181808.34027393983</v>
      </c>
      <c r="FE34" s="220">
        <v>178627.32016925793</v>
      </c>
      <c r="FF34" s="220">
        <v>173856.24831384953</v>
      </c>
      <c r="FG34" s="220">
        <v>174596.18803744827</v>
      </c>
      <c r="FH34" s="220">
        <v>177850.1076955598</v>
      </c>
      <c r="FI34" s="220">
        <v>179712.84029604011</v>
      </c>
      <c r="FJ34" s="220">
        <v>177747.49579616523</v>
      </c>
      <c r="FK34" s="220">
        <v>176390.3781453245</v>
      </c>
      <c r="FL34" s="220">
        <v>171626.0637001429</v>
      </c>
      <c r="FM34" s="220">
        <v>177763.26850336877</v>
      </c>
      <c r="FN34" s="220">
        <v>183529.65798798724</v>
      </c>
      <c r="FO34" s="220">
        <v>187243.25861153251</v>
      </c>
      <c r="FP34" s="220">
        <v>189581.27789932763</v>
      </c>
      <c r="FQ34" s="220">
        <v>187517.51481301681</v>
      </c>
      <c r="FR34" s="220">
        <v>190378.29714185244</v>
      </c>
      <c r="FS34" s="220">
        <v>195213.28571778687</v>
      </c>
      <c r="FT34" s="220">
        <v>196893.73071207845</v>
      </c>
      <c r="FU34" s="220">
        <v>207196.77758115786</v>
      </c>
      <c r="FV34" s="220">
        <v>206681.65698232452</v>
      </c>
      <c r="FW34" s="220">
        <v>206363.51176318913</v>
      </c>
      <c r="FX34" s="220">
        <v>202361.25157949649</v>
      </c>
      <c r="FY34" s="220">
        <v>206912.57521168119</v>
      </c>
      <c r="FZ34" s="220">
        <v>209164.87719898755</v>
      </c>
      <c r="GA34" s="220">
        <v>218416.95256219379</v>
      </c>
    </row>
    <row r="35" spans="1:183" s="234" customFormat="1" ht="17.100000000000001" customHeight="1">
      <c r="A35" s="224"/>
      <c r="B35" s="233"/>
      <c r="C35" s="233"/>
      <c r="D35" s="233"/>
      <c r="E35" s="233"/>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33"/>
      <c r="DW35" s="233"/>
      <c r="DX35" s="233"/>
      <c r="DY35" s="233"/>
      <c r="DZ35" s="233"/>
      <c r="EA35" s="233"/>
      <c r="EB35" s="233"/>
      <c r="EC35" s="233"/>
      <c r="ED35" s="233"/>
      <c r="EE35" s="233"/>
      <c r="EF35" s="233"/>
      <c r="EG35" s="233"/>
      <c r="EH35" s="233"/>
      <c r="EI35" s="233"/>
      <c r="EJ35" s="233"/>
      <c r="EK35" s="233"/>
      <c r="EL35" s="233"/>
      <c r="EM35" s="233"/>
      <c r="EN35" s="233"/>
      <c r="EO35" s="233"/>
      <c r="EP35" s="233"/>
      <c r="EQ35" s="233"/>
      <c r="ER35" s="233"/>
      <c r="ES35" s="233"/>
      <c r="ET35" s="233"/>
      <c r="EU35" s="233"/>
      <c r="EV35" s="233"/>
      <c r="EW35" s="233"/>
      <c r="EX35" s="233"/>
      <c r="EY35" s="233"/>
      <c r="EZ35" s="233"/>
      <c r="FA35" s="233"/>
      <c r="FB35" s="233"/>
      <c r="FC35" s="233"/>
      <c r="FD35" s="233"/>
      <c r="FE35" s="233"/>
      <c r="FF35" s="233"/>
      <c r="FG35" s="233"/>
      <c r="FH35" s="233"/>
      <c r="FI35" s="233"/>
      <c r="FJ35" s="233"/>
      <c r="FK35" s="233"/>
      <c r="FL35" s="233"/>
      <c r="FM35" s="233"/>
      <c r="FN35" s="233"/>
      <c r="FO35" s="233"/>
      <c r="FP35" s="233"/>
      <c r="FQ35" s="233"/>
      <c r="FR35" s="233"/>
      <c r="FS35" s="233"/>
      <c r="FT35" s="233"/>
      <c r="FU35" s="233"/>
      <c r="FV35" s="233"/>
      <c r="FW35" s="233"/>
      <c r="FX35" s="233"/>
      <c r="FY35" s="233"/>
      <c r="FZ35" s="233"/>
      <c r="GA35" s="233"/>
    </row>
    <row r="36" spans="1:183" ht="17.100000000000001" customHeight="1">
      <c r="A36" s="224" t="s">
        <v>271</v>
      </c>
      <c r="B36" s="225">
        <v>783.64372534999995</v>
      </c>
      <c r="C36" s="225">
        <v>795.03426162999995</v>
      </c>
      <c r="D36" s="225">
        <v>806.36142286999996</v>
      </c>
      <c r="E36" s="225">
        <v>817.11920386999998</v>
      </c>
      <c r="F36" s="225">
        <v>829.69099342999993</v>
      </c>
      <c r="G36" s="225">
        <v>841.75958768999999</v>
      </c>
      <c r="H36" s="225">
        <v>841.34192214999996</v>
      </c>
      <c r="I36" s="225">
        <v>1154.4623700399998</v>
      </c>
      <c r="J36" s="225">
        <v>1363.0654015</v>
      </c>
      <c r="K36" s="225">
        <v>1373.6286405800001</v>
      </c>
      <c r="L36" s="225">
        <v>1384.20574319</v>
      </c>
      <c r="M36" s="225">
        <v>1369.3863073</v>
      </c>
      <c r="N36" s="225">
        <v>1426.2743159300001</v>
      </c>
      <c r="O36" s="225">
        <v>1476.03948885</v>
      </c>
      <c r="P36" s="225">
        <v>1630.0385137999997</v>
      </c>
      <c r="Q36" s="225">
        <v>1689.9994090199998</v>
      </c>
      <c r="R36" s="225">
        <v>1899.85599727</v>
      </c>
      <c r="S36" s="225">
        <v>2063.3104229999999</v>
      </c>
      <c r="T36" s="225">
        <v>2372.3748750300001</v>
      </c>
      <c r="U36" s="225">
        <v>2306.47121625</v>
      </c>
      <c r="V36" s="225">
        <v>2056.6709448299998</v>
      </c>
      <c r="W36" s="225">
        <v>2116.2009389599998</v>
      </c>
      <c r="X36" s="225">
        <v>2051.2235128499997</v>
      </c>
      <c r="Y36" s="225">
        <v>1961.8478761899999</v>
      </c>
      <c r="Z36" s="225">
        <v>1984.6860037900001</v>
      </c>
      <c r="AA36" s="225">
        <v>1995.9486257499998</v>
      </c>
      <c r="AB36" s="225">
        <v>2005.9441404300003</v>
      </c>
      <c r="AC36" s="225">
        <v>1992.1532479099997</v>
      </c>
      <c r="AD36" s="225">
        <v>1849.5591248699998</v>
      </c>
      <c r="AE36" s="225">
        <v>1875.3351060299997</v>
      </c>
      <c r="AF36" s="225">
        <v>1936.5029719600002</v>
      </c>
      <c r="AG36" s="225">
        <v>1851.673110803793</v>
      </c>
      <c r="AH36" s="225">
        <v>1814.6462352099998</v>
      </c>
      <c r="AI36" s="225">
        <v>1721.5765366799997</v>
      </c>
      <c r="AJ36" s="225">
        <v>1805.74863611</v>
      </c>
      <c r="AK36" s="225">
        <v>1974.3166444399999</v>
      </c>
      <c r="AL36" s="225">
        <v>2262.4435178399999</v>
      </c>
      <c r="AM36" s="225">
        <v>2351.3082030999999</v>
      </c>
      <c r="AN36" s="225">
        <v>3448.7304686399993</v>
      </c>
      <c r="AO36" s="225">
        <v>3743.5864957599997</v>
      </c>
      <c r="AP36" s="225">
        <v>3999.3408676136651</v>
      </c>
      <c r="AQ36" s="225">
        <v>3965.7390630241857</v>
      </c>
      <c r="AR36" s="225">
        <v>3805.2291209016812</v>
      </c>
      <c r="AS36" s="225">
        <v>4196.5119901589333</v>
      </c>
      <c r="AT36" s="225">
        <v>3873.9655759735083</v>
      </c>
      <c r="AU36" s="225">
        <v>3834.4420223342331</v>
      </c>
      <c r="AV36" s="225">
        <v>3807.9246632170971</v>
      </c>
      <c r="AW36" s="225">
        <v>3068.9962040941982</v>
      </c>
      <c r="AX36" s="225">
        <v>2829.7994003941976</v>
      </c>
      <c r="AY36" s="225">
        <v>2794.3926927264838</v>
      </c>
      <c r="AZ36" s="225">
        <v>2913.4585715098992</v>
      </c>
      <c r="BA36" s="225">
        <v>2839.1386935717792</v>
      </c>
      <c r="BB36" s="225">
        <v>3255.5148564524297</v>
      </c>
      <c r="BC36" s="225">
        <v>3227.4135863002011</v>
      </c>
      <c r="BD36" s="225">
        <v>3261.284114974846</v>
      </c>
      <c r="BE36" s="225">
        <v>3183.1414728874179</v>
      </c>
      <c r="BF36" s="225">
        <v>3162.2660737335982</v>
      </c>
      <c r="BG36" s="225">
        <v>3168.5560858585532</v>
      </c>
      <c r="BH36" s="225">
        <v>3301.3535812006594</v>
      </c>
      <c r="BI36" s="225">
        <v>3357.9791846648477</v>
      </c>
      <c r="BJ36" s="225">
        <v>4496.627362015477</v>
      </c>
      <c r="BK36" s="225">
        <v>4535.0995045407535</v>
      </c>
      <c r="BL36" s="225">
        <v>4442.2773463772428</v>
      </c>
      <c r="BM36" s="225">
        <v>3612.6871511249556</v>
      </c>
      <c r="BN36" s="225">
        <v>3482.7200483611373</v>
      </c>
      <c r="BO36" s="225">
        <v>3433.9104956339547</v>
      </c>
      <c r="BP36" s="225">
        <v>3740.5348717135103</v>
      </c>
      <c r="BQ36" s="225">
        <v>4282.2870050452148</v>
      </c>
      <c r="BR36" s="225">
        <v>4240.0883480011971</v>
      </c>
      <c r="BS36" s="225">
        <v>4097.1532527337404</v>
      </c>
      <c r="BT36" s="225">
        <v>4311.319879260267</v>
      </c>
      <c r="BU36" s="225">
        <v>4528</v>
      </c>
      <c r="BV36" s="225">
        <v>4461.3404523252648</v>
      </c>
      <c r="BW36" s="225">
        <v>5017.5877982776055</v>
      </c>
      <c r="BX36" s="225">
        <v>5262.5803928261712</v>
      </c>
      <c r="BY36" s="225">
        <v>5353.4526379026456</v>
      </c>
      <c r="BZ36" s="225"/>
      <c r="CA36" s="225">
        <v>5256.0764080971458</v>
      </c>
      <c r="CB36" s="225">
        <v>5408.7092345139299</v>
      </c>
      <c r="CC36" s="225">
        <v>5491.2462259029944</v>
      </c>
      <c r="CD36" s="225">
        <v>5436.6706351267985</v>
      </c>
      <c r="CE36" s="225">
        <v>5544.8631686256003</v>
      </c>
      <c r="CF36" s="225">
        <v>5553.879623126265</v>
      </c>
      <c r="CG36" s="225">
        <v>5564.8910241680105</v>
      </c>
      <c r="CH36" s="225">
        <v>5693.2150896204776</v>
      </c>
      <c r="CI36" s="225">
        <v>5527.0617560315086</v>
      </c>
      <c r="CJ36" s="225">
        <v>5732.7160480058883</v>
      </c>
      <c r="CK36" s="225">
        <v>5853.7965146864262</v>
      </c>
      <c r="CL36" s="225">
        <v>5815.0072680430085</v>
      </c>
      <c r="CM36" s="225">
        <v>5734.4835843124411</v>
      </c>
      <c r="CN36" s="225">
        <v>6609.3673211767855</v>
      </c>
      <c r="CO36" s="225">
        <v>7072.2057372340641</v>
      </c>
      <c r="CP36" s="225">
        <v>6686.930092383277</v>
      </c>
      <c r="CQ36" s="225">
        <v>6665.215872617171</v>
      </c>
      <c r="CR36" s="225">
        <v>7408.4961447948253</v>
      </c>
      <c r="CS36" s="225">
        <v>7407.8599867863122</v>
      </c>
      <c r="CT36" s="225">
        <v>7196.7073722327259</v>
      </c>
      <c r="CU36" s="225">
        <v>7230.9232202344692</v>
      </c>
      <c r="CV36" s="225">
        <v>9137.6931534317901</v>
      </c>
      <c r="CW36" s="225">
        <v>14330.722787116316</v>
      </c>
      <c r="CX36" s="225">
        <v>17249.681833727274</v>
      </c>
      <c r="CY36" s="225">
        <v>19118.262837352169</v>
      </c>
      <c r="CZ36" s="225">
        <v>19903.838705227441</v>
      </c>
      <c r="DA36" s="225">
        <v>21538.073019094274</v>
      </c>
      <c r="DB36" s="225">
        <v>20669.349258329887</v>
      </c>
      <c r="DC36" s="225">
        <v>22012.365536176865</v>
      </c>
      <c r="DD36" s="225">
        <v>20875.81786602833</v>
      </c>
      <c r="DE36" s="225">
        <v>20263.142446436872</v>
      </c>
      <c r="DF36" s="225">
        <v>21899.842264582279</v>
      </c>
      <c r="DG36" s="225">
        <v>21850.370016168483</v>
      </c>
      <c r="DH36" s="225">
        <v>23248.572223132323</v>
      </c>
      <c r="DI36" s="225">
        <v>24828.777496793307</v>
      </c>
      <c r="DJ36" s="225">
        <v>25147.064418188154</v>
      </c>
      <c r="DK36" s="225">
        <v>24904.207664737729</v>
      </c>
      <c r="DL36" s="225">
        <v>26982.781655601542</v>
      </c>
      <c r="DM36" s="225">
        <v>27150.945244588518</v>
      </c>
      <c r="DN36" s="225">
        <v>27059.47992788527</v>
      </c>
      <c r="DO36" s="225">
        <v>26345.787149204461</v>
      </c>
      <c r="DP36" s="225">
        <v>26795.295921734403</v>
      </c>
      <c r="DQ36" s="225">
        <v>26450.778124003409</v>
      </c>
      <c r="DR36" s="225">
        <v>26822.853961766399</v>
      </c>
      <c r="DS36" s="225">
        <v>26859.219633909466</v>
      </c>
      <c r="DT36" s="225">
        <v>24636.230833551264</v>
      </c>
      <c r="DU36" s="225">
        <v>23424.709441082585</v>
      </c>
      <c r="DV36" s="225">
        <v>22177.866305366384</v>
      </c>
      <c r="DW36" s="225">
        <v>19227.589534369341</v>
      </c>
      <c r="DX36" s="225">
        <v>18843.372285949888</v>
      </c>
      <c r="DY36" s="225">
        <v>19201.188432612289</v>
      </c>
      <c r="DZ36" s="225">
        <v>18736.923989354444</v>
      </c>
      <c r="EA36" s="225">
        <v>19016.635811612556</v>
      </c>
      <c r="EB36" s="225">
        <v>21450.662145877915</v>
      </c>
      <c r="EC36" s="225">
        <v>21751.216181135442</v>
      </c>
      <c r="ED36" s="225">
        <v>20031.561868459889</v>
      </c>
      <c r="EE36" s="225">
        <v>20614.299203660394</v>
      </c>
      <c r="EF36" s="225">
        <v>19879.918539375511</v>
      </c>
      <c r="EG36" s="225">
        <v>15883.987602071098</v>
      </c>
      <c r="EH36" s="225">
        <v>13557.896337997494</v>
      </c>
      <c r="EI36" s="225">
        <v>12828.920650047221</v>
      </c>
      <c r="EJ36" s="225">
        <v>12653.919407783218</v>
      </c>
      <c r="EK36" s="225">
        <v>12246.044642381976</v>
      </c>
      <c r="EL36" s="225">
        <v>12373.695670944551</v>
      </c>
      <c r="EM36" s="225">
        <v>11811.52549387279</v>
      </c>
      <c r="EN36" s="225">
        <v>11554.23733883728</v>
      </c>
      <c r="EO36" s="225">
        <v>15469.11639745494</v>
      </c>
      <c r="EP36" s="225">
        <v>15054.262504957507</v>
      </c>
      <c r="EQ36" s="225">
        <v>16746.851276577505</v>
      </c>
      <c r="ER36" s="225">
        <v>15413.076274118244</v>
      </c>
      <c r="ES36" s="225">
        <v>15188.962094308788</v>
      </c>
      <c r="ET36" s="225">
        <v>12791.689213444419</v>
      </c>
      <c r="EU36" s="225">
        <v>12456.371564930005</v>
      </c>
      <c r="EV36" s="225">
        <v>12444.314617936809</v>
      </c>
      <c r="EW36" s="225">
        <v>11188.363583198265</v>
      </c>
      <c r="EX36" s="225">
        <v>10671.107364928288</v>
      </c>
      <c r="EY36" s="225">
        <v>7362.5520215804936</v>
      </c>
      <c r="EZ36" s="225">
        <v>9264.6670586601813</v>
      </c>
      <c r="FA36" s="225">
        <v>11911.633529555258</v>
      </c>
      <c r="FB36" s="225">
        <v>11555.727311760433</v>
      </c>
      <c r="FC36" s="225">
        <v>5740.1505726454407</v>
      </c>
      <c r="FD36" s="225">
        <v>6038.5554979610215</v>
      </c>
      <c r="FE36" s="225">
        <v>8894.4755486745689</v>
      </c>
      <c r="FF36" s="225">
        <v>9169.8648963834821</v>
      </c>
      <c r="FG36" s="225">
        <v>11281.317329242671</v>
      </c>
      <c r="FH36" s="225">
        <v>12680.494734395881</v>
      </c>
      <c r="FI36" s="225">
        <v>4257.9446385535803</v>
      </c>
      <c r="FJ36" s="225">
        <v>4386.2872362574544</v>
      </c>
      <c r="FK36" s="225">
        <v>5045.203768528374</v>
      </c>
      <c r="FL36" s="225">
        <v>6183.1740057167472</v>
      </c>
      <c r="FM36" s="225">
        <v>4592.6389975821094</v>
      </c>
      <c r="FN36" s="225">
        <v>4136.5172016087827</v>
      </c>
      <c r="FO36" s="225">
        <v>4112.6817383014632</v>
      </c>
      <c r="FP36" s="225">
        <v>3855.0570575007364</v>
      </c>
      <c r="FQ36" s="225">
        <v>2952.81573920245</v>
      </c>
      <c r="FR36" s="225">
        <v>1524.3377185788358</v>
      </c>
      <c r="FS36" s="225">
        <v>869.65027623641583</v>
      </c>
      <c r="FT36" s="225">
        <v>811.25467401530534</v>
      </c>
      <c r="FU36" s="225">
        <v>794.37746375826293</v>
      </c>
      <c r="FV36" s="225">
        <v>430.14453507025598</v>
      </c>
      <c r="FW36" s="225">
        <v>197.46718398197751</v>
      </c>
      <c r="FX36" s="225">
        <v>224.26495743936906</v>
      </c>
      <c r="FY36" s="225">
        <v>447.39582135426463</v>
      </c>
      <c r="FZ36" s="225">
        <v>698.99913317550181</v>
      </c>
      <c r="GA36" s="225">
        <v>1125.0673053177668</v>
      </c>
    </row>
    <row r="37" spans="1:183" ht="17.100000000000001" customHeight="1">
      <c r="A37" s="218"/>
      <c r="B37" s="220"/>
      <c r="C37" s="220"/>
      <c r="D37" s="220"/>
      <c r="E37" s="220"/>
      <c r="F37" s="220"/>
      <c r="G37" s="220"/>
      <c r="H37" s="220"/>
      <c r="I37" s="220"/>
      <c r="J37" s="220"/>
      <c r="K37" s="22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row>
    <row r="38" spans="1:183" ht="17.100000000000001" customHeight="1">
      <c r="A38" s="224" t="s">
        <v>272</v>
      </c>
      <c r="B38" s="225">
        <v>279735.10531540611</v>
      </c>
      <c r="C38" s="225">
        <v>280832.71616430732</v>
      </c>
      <c r="D38" s="225">
        <v>281427.58380275639</v>
      </c>
      <c r="E38" s="225">
        <v>282053.88717788778</v>
      </c>
      <c r="F38" s="225">
        <v>286161.75081736076</v>
      </c>
      <c r="G38" s="225">
        <v>286852.74157677882</v>
      </c>
      <c r="H38" s="225">
        <v>281980.74913940526</v>
      </c>
      <c r="I38" s="225">
        <v>282105.32767522556</v>
      </c>
      <c r="J38" s="225">
        <v>283581.44315563812</v>
      </c>
      <c r="K38" s="225">
        <v>287418.95498439169</v>
      </c>
      <c r="L38" s="225">
        <v>288135.77511421102</v>
      </c>
      <c r="M38" s="225">
        <v>300231.38741758832</v>
      </c>
      <c r="N38" s="225">
        <v>298556.62578708364</v>
      </c>
      <c r="O38" s="225">
        <v>298369.33004481444</v>
      </c>
      <c r="P38" s="225">
        <v>298155.49753263156</v>
      </c>
      <c r="Q38" s="225">
        <v>299059.78403224458</v>
      </c>
      <c r="R38" s="225">
        <v>299494.6394816144</v>
      </c>
      <c r="S38" s="225">
        <v>306227.71741607366</v>
      </c>
      <c r="T38" s="225">
        <v>305393.34314475307</v>
      </c>
      <c r="U38" s="225">
        <v>308770.06989294151</v>
      </c>
      <c r="V38" s="225">
        <v>309120.82380339794</v>
      </c>
      <c r="W38" s="225">
        <v>309586.03971583769</v>
      </c>
      <c r="X38" s="225">
        <v>312758.67268372775</v>
      </c>
      <c r="Y38" s="225">
        <v>319536.66994800227</v>
      </c>
      <c r="Z38" s="225">
        <v>318174.79569418327</v>
      </c>
      <c r="AA38" s="225">
        <v>318311.5135005904</v>
      </c>
      <c r="AB38" s="225">
        <v>321028.13302254636</v>
      </c>
      <c r="AC38" s="225">
        <v>321243.46464984748</v>
      </c>
      <c r="AD38" s="225">
        <v>323994.44183544995</v>
      </c>
      <c r="AE38" s="225">
        <v>327851.02421752224</v>
      </c>
      <c r="AF38" s="225">
        <v>328873.35024287179</v>
      </c>
      <c r="AG38" s="225">
        <v>329210.58830269566</v>
      </c>
      <c r="AH38" s="225">
        <v>331263.67529123969</v>
      </c>
      <c r="AI38" s="225">
        <v>334358.44301515532</v>
      </c>
      <c r="AJ38" s="225">
        <v>336572.52553336316</v>
      </c>
      <c r="AK38" s="225">
        <v>345617.19551340822</v>
      </c>
      <c r="AL38" s="225">
        <v>340908.92052914313</v>
      </c>
      <c r="AM38" s="225">
        <v>344826.53440251609</v>
      </c>
      <c r="AN38" s="225">
        <v>348245.69090443774</v>
      </c>
      <c r="AO38" s="225">
        <v>346565.10847846704</v>
      </c>
      <c r="AP38" s="225">
        <v>346712.14590246271</v>
      </c>
      <c r="AQ38" s="225">
        <v>351375.81885802944</v>
      </c>
      <c r="AR38" s="225">
        <v>352944.69968920405</v>
      </c>
      <c r="AS38" s="225">
        <v>351417.83862996532</v>
      </c>
      <c r="AT38" s="225">
        <v>350499.23615290475</v>
      </c>
      <c r="AU38" s="225">
        <v>349810.86009880248</v>
      </c>
      <c r="AV38" s="225">
        <v>354693.08322884841</v>
      </c>
      <c r="AW38" s="225">
        <v>365608.73772902408</v>
      </c>
      <c r="AX38" s="225">
        <v>364980.69233736565</v>
      </c>
      <c r="AY38" s="225">
        <v>369066.6968826761</v>
      </c>
      <c r="AZ38" s="225">
        <v>371778.39312112686</v>
      </c>
      <c r="BA38" s="225">
        <v>372675.47367760964</v>
      </c>
      <c r="BB38" s="225">
        <v>374448.43718937907</v>
      </c>
      <c r="BC38" s="225">
        <v>378456.25837457663</v>
      </c>
      <c r="BD38" s="225">
        <v>377725.22592014022</v>
      </c>
      <c r="BE38" s="225">
        <v>379201.60618379345</v>
      </c>
      <c r="BF38" s="225">
        <v>379536.06867122138</v>
      </c>
      <c r="BG38" s="225">
        <v>386009.67288569763</v>
      </c>
      <c r="BH38" s="225">
        <v>389293.57228882506</v>
      </c>
      <c r="BI38" s="225">
        <v>397556.54743014229</v>
      </c>
      <c r="BJ38" s="225">
        <v>399865.77736164053</v>
      </c>
      <c r="BK38" s="225">
        <v>404452.45097584795</v>
      </c>
      <c r="BL38" s="225">
        <v>410915.24788448896</v>
      </c>
      <c r="BM38" s="225">
        <v>410066.84698475094</v>
      </c>
      <c r="BN38" s="225">
        <v>411917.76295781799</v>
      </c>
      <c r="BO38" s="225">
        <v>418402.10404157941</v>
      </c>
      <c r="BP38" s="225">
        <v>420266.19606512645</v>
      </c>
      <c r="BQ38" s="225">
        <v>425740.73306717834</v>
      </c>
      <c r="BR38" s="225">
        <v>423801.82017970318</v>
      </c>
      <c r="BS38" s="225">
        <v>428368.77910129965</v>
      </c>
      <c r="BT38" s="225">
        <v>431628.14552528458</v>
      </c>
      <c r="BU38" s="225">
        <v>437999.20807412814</v>
      </c>
      <c r="BV38" s="225">
        <v>441887.17765523668</v>
      </c>
      <c r="BW38" s="225">
        <v>442606.92125446937</v>
      </c>
      <c r="BX38" s="225">
        <v>442449.85457323806</v>
      </c>
      <c r="BY38" s="225">
        <v>446911.8578143706</v>
      </c>
      <c r="BZ38" s="225"/>
      <c r="CA38" s="225">
        <v>449648.89126058266</v>
      </c>
      <c r="CB38" s="225">
        <v>454966.19312587625</v>
      </c>
      <c r="CC38" s="225">
        <v>461117.73776384653</v>
      </c>
      <c r="CD38" s="225">
        <v>461430.80908152502</v>
      </c>
      <c r="CE38" s="225">
        <v>461720.45506848267</v>
      </c>
      <c r="CF38" s="225">
        <v>467628.51267994742</v>
      </c>
      <c r="CG38" s="225">
        <v>466181.98963053385</v>
      </c>
      <c r="CH38" s="225">
        <v>477788.91236580064</v>
      </c>
      <c r="CI38" s="225">
        <v>482530.18293943547</v>
      </c>
      <c r="CJ38" s="225">
        <v>484802.94406992162</v>
      </c>
      <c r="CK38" s="225">
        <v>485070.61657241191</v>
      </c>
      <c r="CL38" s="225">
        <v>486422.52761427267</v>
      </c>
      <c r="CM38" s="225">
        <v>493022.68238882167</v>
      </c>
      <c r="CN38" s="225">
        <v>491497.02935467474</v>
      </c>
      <c r="CO38" s="225">
        <v>494871.72102887114</v>
      </c>
      <c r="CP38" s="225">
        <v>496265.33256421407</v>
      </c>
      <c r="CQ38" s="225">
        <v>514343.58042900887</v>
      </c>
      <c r="CR38" s="225">
        <v>508989.03301648167</v>
      </c>
      <c r="CS38" s="225">
        <v>508936.52725764259</v>
      </c>
      <c r="CT38" s="225">
        <v>522082.88855707523</v>
      </c>
      <c r="CU38" s="225">
        <v>517698.19551605923</v>
      </c>
      <c r="CV38" s="225">
        <v>525005.68763654598</v>
      </c>
      <c r="CW38" s="225">
        <v>529215.21339422092</v>
      </c>
      <c r="CX38" s="225">
        <v>533321.65716028947</v>
      </c>
      <c r="CY38" s="225">
        <v>532406.12408800714</v>
      </c>
      <c r="CZ38" s="225">
        <v>537637.90350697201</v>
      </c>
      <c r="DA38" s="225">
        <v>533730.18510533066</v>
      </c>
      <c r="DB38" s="225">
        <v>536045.54619934526</v>
      </c>
      <c r="DC38" s="225">
        <v>537076.40459591278</v>
      </c>
      <c r="DD38" s="225">
        <v>544713.22111905226</v>
      </c>
      <c r="DE38" s="225">
        <v>547078.01010348136</v>
      </c>
      <c r="DF38" s="225">
        <v>554892.69632883603</v>
      </c>
      <c r="DG38" s="225">
        <v>554908.23577923037</v>
      </c>
      <c r="DH38" s="225">
        <v>559637.26738361549</v>
      </c>
      <c r="DI38" s="225">
        <v>562978.93241245963</v>
      </c>
      <c r="DJ38" s="225">
        <v>565338.49062105233</v>
      </c>
      <c r="DK38" s="225">
        <v>564329.58136491163</v>
      </c>
      <c r="DL38" s="225">
        <v>571821.25441540615</v>
      </c>
      <c r="DM38" s="225">
        <v>574711.70473376976</v>
      </c>
      <c r="DN38" s="225">
        <v>573609.46124614414</v>
      </c>
      <c r="DO38" s="225">
        <v>576579.80937112018</v>
      </c>
      <c r="DP38" s="225">
        <v>586220.9455710582</v>
      </c>
      <c r="DQ38" s="225">
        <v>592579.06939322886</v>
      </c>
      <c r="DR38" s="225">
        <v>601973.23458341032</v>
      </c>
      <c r="DS38" s="225">
        <v>604264.38169844472</v>
      </c>
      <c r="DT38" s="225">
        <v>612966.7983084236</v>
      </c>
      <c r="DU38" s="225">
        <v>623487.74252911506</v>
      </c>
      <c r="DV38" s="225">
        <v>634874.85028223682</v>
      </c>
      <c r="DW38" s="225">
        <v>640638.5183000121</v>
      </c>
      <c r="DX38" s="225">
        <v>644329.59710239817</v>
      </c>
      <c r="DY38" s="225">
        <v>645173.52177810215</v>
      </c>
      <c r="DZ38" s="225">
        <v>646149.29340344633</v>
      </c>
      <c r="EA38" s="225">
        <v>655899.11789156613</v>
      </c>
      <c r="EB38" s="225">
        <v>693565.16370723839</v>
      </c>
      <c r="EC38" s="225">
        <v>694772.90107514313</v>
      </c>
      <c r="ED38" s="225">
        <v>703592.72573349939</v>
      </c>
      <c r="EE38" s="225">
        <v>708184.36570888816</v>
      </c>
      <c r="EF38" s="225">
        <v>710613.30748368683</v>
      </c>
      <c r="EG38" s="225">
        <v>710709.83976267208</v>
      </c>
      <c r="EH38" s="225">
        <v>763284.38256650825</v>
      </c>
      <c r="EI38" s="225">
        <v>765919.0235516103</v>
      </c>
      <c r="EJ38" s="225">
        <v>765365.56867240334</v>
      </c>
      <c r="EK38" s="225">
        <v>773835.9068505317</v>
      </c>
      <c r="EL38" s="225">
        <v>769296.78973335284</v>
      </c>
      <c r="EM38" s="225">
        <v>767716.76423805137</v>
      </c>
      <c r="EN38" s="225">
        <v>782458.03764073062</v>
      </c>
      <c r="EO38" s="225">
        <v>788282.67900455184</v>
      </c>
      <c r="EP38" s="225">
        <v>765847.35978355131</v>
      </c>
      <c r="EQ38" s="225">
        <v>764204.14486669202</v>
      </c>
      <c r="ER38" s="225">
        <v>768035.02426829399</v>
      </c>
      <c r="ES38" s="225">
        <v>775331.26731230051</v>
      </c>
      <c r="ET38" s="225">
        <v>769858.87439460622</v>
      </c>
      <c r="EU38" s="225">
        <v>763721.85087153711</v>
      </c>
      <c r="EV38" s="225">
        <v>783584.47113963857</v>
      </c>
      <c r="EW38" s="225">
        <v>789783.61028951243</v>
      </c>
      <c r="EX38" s="225">
        <v>779201.14906607033</v>
      </c>
      <c r="EY38" s="225">
        <v>782023.78613180749</v>
      </c>
      <c r="EZ38" s="225">
        <v>785082.11652708706</v>
      </c>
      <c r="FA38" s="225">
        <v>794819.17949063063</v>
      </c>
      <c r="FB38" s="225">
        <v>806105.09928664903</v>
      </c>
      <c r="FC38" s="225">
        <v>812542.30665421113</v>
      </c>
      <c r="FD38" s="225">
        <v>823542.31480631756</v>
      </c>
      <c r="FE38" s="225">
        <v>821910.22135618166</v>
      </c>
      <c r="FF38" s="225">
        <v>812790.9789603774</v>
      </c>
      <c r="FG38" s="225">
        <v>810594.25145861565</v>
      </c>
      <c r="FH38" s="225">
        <v>825804.36065696459</v>
      </c>
      <c r="FI38" s="225">
        <v>832338.27446425695</v>
      </c>
      <c r="FJ38" s="225">
        <v>834013.33256910986</v>
      </c>
      <c r="FK38" s="225">
        <v>835133.92604809126</v>
      </c>
      <c r="FL38" s="225">
        <v>832269.64504450199</v>
      </c>
      <c r="FM38" s="225">
        <v>841065.67198853497</v>
      </c>
      <c r="FN38" s="225">
        <v>864673.92612417683</v>
      </c>
      <c r="FO38" s="225">
        <v>866215.73078597977</v>
      </c>
      <c r="FP38" s="225">
        <v>875034.2675835368</v>
      </c>
      <c r="FQ38" s="225">
        <v>879693.61477484391</v>
      </c>
      <c r="FR38" s="225">
        <v>884491.35034224833</v>
      </c>
      <c r="FS38" s="225">
        <v>893187.85597517004</v>
      </c>
      <c r="FT38" s="225">
        <v>903776.95514586789</v>
      </c>
      <c r="FU38" s="225">
        <v>910698.1460221234</v>
      </c>
      <c r="FV38" s="225">
        <v>917877.19127602968</v>
      </c>
      <c r="FW38" s="225">
        <v>924208.66943518678</v>
      </c>
      <c r="FX38" s="225">
        <v>935138.10523279232</v>
      </c>
      <c r="FY38" s="225">
        <v>949072.28534451476</v>
      </c>
      <c r="FZ38" s="225">
        <v>974168.76106289204</v>
      </c>
      <c r="GA38" s="225">
        <v>986538.22302838322</v>
      </c>
    </row>
    <row r="39" spans="1:183" ht="17.100000000000001" customHeight="1" thickBot="1">
      <c r="A39" s="218"/>
      <c r="B39" s="235"/>
      <c r="C39" s="235"/>
      <c r="D39" s="235"/>
      <c r="E39" s="235"/>
      <c r="F39" s="235"/>
      <c r="G39" s="235"/>
      <c r="H39" s="235"/>
      <c r="I39" s="235"/>
      <c r="J39" s="235"/>
      <c r="K39" s="235"/>
      <c r="L39" s="235"/>
      <c r="M39" s="235"/>
      <c r="N39" s="235"/>
      <c r="O39" s="235"/>
      <c r="P39" s="235"/>
      <c r="Q39" s="235"/>
      <c r="R39" s="235"/>
      <c r="S39" s="235"/>
      <c r="T39" s="235"/>
      <c r="U39" s="235"/>
      <c r="V39" s="235"/>
      <c r="W39" s="235"/>
      <c r="X39" s="235"/>
      <c r="Y39" s="235"/>
      <c r="Z39" s="235"/>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235"/>
      <c r="BM39" s="235"/>
      <c r="BN39" s="235"/>
      <c r="BO39" s="235"/>
      <c r="BP39" s="235"/>
      <c r="BQ39" s="235"/>
      <c r="BR39" s="235"/>
      <c r="BS39" s="235"/>
      <c r="BT39" s="235"/>
      <c r="BU39" s="235"/>
      <c r="BV39" s="235"/>
      <c r="BW39" s="235"/>
      <c r="BX39" s="235"/>
      <c r="BY39" s="235"/>
      <c r="BZ39" s="235"/>
      <c r="CA39" s="235"/>
      <c r="CB39" s="235"/>
      <c r="CC39" s="235"/>
      <c r="CD39" s="235"/>
      <c r="CE39" s="235"/>
      <c r="CF39" s="235"/>
      <c r="CG39" s="235"/>
      <c r="CH39" s="235"/>
      <c r="CI39" s="235"/>
      <c r="CJ39" s="235"/>
      <c r="CK39" s="235"/>
      <c r="CL39" s="235"/>
      <c r="CM39" s="235"/>
      <c r="CN39" s="235"/>
      <c r="CO39" s="235"/>
      <c r="CP39" s="235"/>
      <c r="CQ39" s="235"/>
      <c r="CR39" s="235"/>
      <c r="CS39" s="235"/>
      <c r="CT39" s="235"/>
      <c r="CU39" s="235"/>
      <c r="CV39" s="235"/>
      <c r="CW39" s="235"/>
      <c r="CX39" s="235"/>
      <c r="CY39" s="235"/>
      <c r="CZ39" s="235"/>
      <c r="DA39" s="235"/>
      <c r="DB39" s="235"/>
      <c r="DC39" s="235"/>
      <c r="DD39" s="235"/>
      <c r="DE39" s="235"/>
      <c r="DF39" s="235"/>
      <c r="DG39" s="235"/>
      <c r="DH39" s="235"/>
      <c r="DI39" s="235"/>
      <c r="DJ39" s="235"/>
      <c r="DK39" s="235"/>
      <c r="DL39" s="235"/>
      <c r="DM39" s="235"/>
      <c r="DN39" s="235"/>
      <c r="DO39" s="235"/>
      <c r="DP39" s="235"/>
      <c r="DQ39" s="235"/>
      <c r="DR39" s="235"/>
      <c r="DS39" s="235"/>
      <c r="DT39" s="235"/>
      <c r="DU39" s="235"/>
      <c r="DV39" s="235"/>
      <c r="DW39" s="235"/>
      <c r="DX39" s="235"/>
      <c r="DY39" s="235"/>
      <c r="DZ39" s="235"/>
      <c r="EA39" s="235"/>
      <c r="EB39" s="235"/>
      <c r="EC39" s="235"/>
      <c r="ED39" s="235"/>
      <c r="EE39" s="235"/>
      <c r="EF39" s="235"/>
      <c r="EG39" s="235"/>
      <c r="EH39" s="235"/>
      <c r="EI39" s="235"/>
      <c r="EJ39" s="235"/>
      <c r="EK39" s="235"/>
      <c r="EL39" s="235"/>
      <c r="EM39" s="235"/>
      <c r="EN39" s="235"/>
      <c r="EO39" s="235"/>
      <c r="EP39" s="235"/>
      <c r="EQ39" s="235"/>
      <c r="ER39" s="235"/>
      <c r="ES39" s="235"/>
      <c r="ET39" s="235"/>
      <c r="EU39" s="235"/>
      <c r="EV39" s="235"/>
      <c r="EW39" s="235"/>
      <c r="EX39" s="235"/>
      <c r="EY39" s="235"/>
      <c r="EZ39" s="235"/>
      <c r="FA39" s="235"/>
      <c r="FB39" s="235"/>
      <c r="FC39" s="235"/>
      <c r="FD39" s="235"/>
      <c r="FE39" s="235"/>
      <c r="FF39" s="235"/>
      <c r="FG39" s="235"/>
      <c r="FH39" s="235"/>
      <c r="FI39" s="235"/>
      <c r="FJ39" s="235"/>
      <c r="FK39" s="235"/>
      <c r="FL39" s="235"/>
      <c r="FM39" s="235"/>
      <c r="FN39" s="235"/>
      <c r="FO39" s="235"/>
      <c r="FP39" s="235"/>
      <c r="FQ39" s="235"/>
      <c r="FR39" s="235"/>
      <c r="FS39" s="235"/>
      <c r="FT39" s="235"/>
      <c r="FU39" s="235"/>
      <c r="FV39" s="235"/>
      <c r="FW39" s="235"/>
      <c r="FX39" s="235"/>
      <c r="FY39" s="235"/>
      <c r="FZ39" s="235"/>
      <c r="GA39" s="235"/>
    </row>
    <row r="40" spans="1:183" ht="17.100000000000001" customHeight="1" thickTop="1" thickBot="1">
      <c r="A40" s="228" t="s">
        <v>273</v>
      </c>
      <c r="B40" s="236"/>
      <c r="C40" s="236"/>
      <c r="D40" s="236"/>
      <c r="E40" s="236"/>
      <c r="F40" s="236"/>
      <c r="G40" s="236"/>
      <c r="H40" s="236"/>
      <c r="I40" s="236"/>
      <c r="J40" s="236"/>
      <c r="K40" s="236"/>
      <c r="L40" s="236"/>
      <c r="M40" s="236"/>
      <c r="N40" s="236"/>
      <c r="O40" s="236"/>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row>
    <row r="41" spans="1:183" ht="17.100000000000001" customHeight="1" thickTop="1">
      <c r="A41" s="218"/>
      <c r="B41" s="235"/>
      <c r="C41" s="235"/>
      <c r="D41" s="235"/>
      <c r="E41" s="235"/>
      <c r="F41" s="235"/>
      <c r="G41" s="235"/>
      <c r="H41" s="235"/>
      <c r="I41" s="235"/>
      <c r="J41" s="235"/>
      <c r="K41" s="235"/>
      <c r="L41" s="235"/>
      <c r="M41" s="235"/>
      <c r="N41" s="235"/>
      <c r="O41" s="235"/>
      <c r="P41" s="235"/>
      <c r="Q41" s="235"/>
      <c r="R41" s="235"/>
      <c r="S41" s="235"/>
      <c r="T41" s="235"/>
      <c r="U41" s="235"/>
      <c r="V41" s="235"/>
      <c r="W41" s="235"/>
      <c r="X41" s="235"/>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35"/>
      <c r="BL41" s="235"/>
      <c r="BM41" s="235"/>
      <c r="BN41" s="235"/>
      <c r="BO41" s="235"/>
      <c r="BP41" s="235"/>
      <c r="BQ41" s="235"/>
      <c r="BR41" s="235"/>
      <c r="BS41" s="235"/>
      <c r="BT41" s="235"/>
      <c r="BU41" s="235"/>
      <c r="BV41" s="235"/>
      <c r="BW41" s="235"/>
      <c r="BX41" s="235"/>
      <c r="BY41" s="235"/>
      <c r="BZ41" s="235"/>
      <c r="CA41" s="235"/>
      <c r="CB41" s="235"/>
      <c r="CC41" s="235"/>
      <c r="CD41" s="235"/>
      <c r="CE41" s="235"/>
      <c r="CF41" s="235"/>
      <c r="CG41" s="235"/>
      <c r="CH41" s="235"/>
      <c r="CI41" s="235"/>
      <c r="CJ41" s="235"/>
      <c r="CK41" s="235"/>
      <c r="CL41" s="235"/>
      <c r="CM41" s="235"/>
      <c r="CN41" s="235"/>
      <c r="CO41" s="235"/>
      <c r="CP41" s="235"/>
      <c r="CQ41" s="235"/>
      <c r="CR41" s="235"/>
      <c r="CS41" s="235"/>
      <c r="CT41" s="235"/>
      <c r="CU41" s="235"/>
      <c r="CV41" s="235"/>
      <c r="CW41" s="235"/>
      <c r="CX41" s="235"/>
      <c r="CY41" s="235"/>
      <c r="CZ41" s="235"/>
      <c r="DA41" s="235"/>
      <c r="DB41" s="235"/>
      <c r="DC41" s="235"/>
      <c r="DD41" s="235"/>
      <c r="DE41" s="235"/>
      <c r="DF41" s="235"/>
      <c r="DG41" s="235"/>
      <c r="DH41" s="235"/>
      <c r="DI41" s="235"/>
      <c r="DJ41" s="235"/>
      <c r="DK41" s="235"/>
      <c r="DL41" s="235"/>
      <c r="DM41" s="235"/>
      <c r="DN41" s="235"/>
      <c r="DO41" s="235"/>
      <c r="DP41" s="235"/>
      <c r="DQ41" s="235"/>
      <c r="DR41" s="235"/>
      <c r="DS41" s="235"/>
      <c r="DT41" s="235"/>
      <c r="DU41" s="235"/>
      <c r="DV41" s="235"/>
      <c r="DW41" s="235"/>
      <c r="DX41" s="235"/>
      <c r="DY41" s="235"/>
      <c r="DZ41" s="235"/>
      <c r="EA41" s="235"/>
      <c r="EB41" s="235"/>
      <c r="EC41" s="235"/>
      <c r="ED41" s="235"/>
      <c r="EE41" s="235"/>
      <c r="EF41" s="235"/>
      <c r="EG41" s="235"/>
      <c r="EH41" s="235"/>
      <c r="EI41" s="235"/>
      <c r="EJ41" s="235"/>
      <c r="EK41" s="235"/>
      <c r="EL41" s="235"/>
      <c r="EM41" s="235"/>
      <c r="EN41" s="235"/>
      <c r="EO41" s="235"/>
      <c r="EP41" s="235"/>
      <c r="EQ41" s="235"/>
      <c r="ER41" s="235"/>
      <c r="ES41" s="235"/>
      <c r="ET41" s="235"/>
      <c r="EU41" s="235"/>
      <c r="EV41" s="235"/>
      <c r="EW41" s="235"/>
      <c r="EX41" s="235"/>
      <c r="EY41" s="235"/>
      <c r="EZ41" s="235"/>
      <c r="FA41" s="235"/>
      <c r="FB41" s="235"/>
      <c r="FC41" s="235"/>
      <c r="FD41" s="235"/>
      <c r="FE41" s="235"/>
      <c r="FF41" s="235"/>
      <c r="FG41" s="235"/>
      <c r="FH41" s="235"/>
      <c r="FI41" s="235"/>
      <c r="FJ41" s="235"/>
      <c r="FK41" s="235"/>
      <c r="FL41" s="235"/>
      <c r="FM41" s="235"/>
      <c r="FN41" s="235"/>
      <c r="FO41" s="235"/>
      <c r="FP41" s="235"/>
      <c r="FQ41" s="235"/>
      <c r="FR41" s="235"/>
      <c r="FS41" s="235"/>
      <c r="FT41" s="235"/>
      <c r="FU41" s="235"/>
      <c r="FV41" s="235"/>
      <c r="FW41" s="235"/>
      <c r="FX41" s="235"/>
      <c r="FY41" s="235"/>
      <c r="FZ41" s="235"/>
      <c r="GA41" s="235"/>
    </row>
    <row r="42" spans="1:183" s="227" customFormat="1" ht="17.100000000000001" customHeight="1">
      <c r="A42" s="224" t="s">
        <v>274</v>
      </c>
      <c r="B42" s="225">
        <v>355837.03116140142</v>
      </c>
      <c r="C42" s="225">
        <v>360605.04953497002</v>
      </c>
      <c r="D42" s="225">
        <v>364782.59790840576</v>
      </c>
      <c r="E42" s="225">
        <v>347836.52930073522</v>
      </c>
      <c r="F42" s="225">
        <v>398474.36596555047</v>
      </c>
      <c r="G42" s="225">
        <v>389200.51288481901</v>
      </c>
      <c r="H42" s="225">
        <v>349996.3624868911</v>
      </c>
      <c r="I42" s="225">
        <v>374559.74357372645</v>
      </c>
      <c r="J42" s="225">
        <v>374311.56619276927</v>
      </c>
      <c r="K42" s="225">
        <v>375558.95299317496</v>
      </c>
      <c r="L42" s="225">
        <v>387400.46029459569</v>
      </c>
      <c r="M42" s="225">
        <v>396025.74941314518</v>
      </c>
      <c r="N42" s="225">
        <v>397868.12297975575</v>
      </c>
      <c r="O42" s="225">
        <v>391740.02392533398</v>
      </c>
      <c r="P42" s="225">
        <v>362731.64003700012</v>
      </c>
      <c r="Q42" s="225">
        <v>376961.4054074281</v>
      </c>
      <c r="R42" s="225">
        <v>368985.7930979958</v>
      </c>
      <c r="S42" s="225">
        <v>398640.04925210675</v>
      </c>
      <c r="T42" s="225">
        <v>384262.82808588771</v>
      </c>
      <c r="U42" s="225">
        <v>367127.2188200822</v>
      </c>
      <c r="V42" s="225">
        <v>372146.50669052522</v>
      </c>
      <c r="W42" s="225">
        <v>373804.4944400455</v>
      </c>
      <c r="X42" s="225">
        <v>424939.29194978258</v>
      </c>
      <c r="Y42" s="225">
        <v>370755.11539752875</v>
      </c>
      <c r="Z42" s="225">
        <v>348029.36244730791</v>
      </c>
      <c r="AA42" s="225">
        <v>354708.02445732517</v>
      </c>
      <c r="AB42" s="225">
        <v>400460.72834256146</v>
      </c>
      <c r="AC42" s="225">
        <v>400880.36506270594</v>
      </c>
      <c r="AD42" s="225">
        <v>418934.88927327795</v>
      </c>
      <c r="AE42" s="225">
        <v>358615.76786022121</v>
      </c>
      <c r="AF42" s="225">
        <v>391317.48373264499</v>
      </c>
      <c r="AG42" s="225">
        <v>349407.08494980849</v>
      </c>
      <c r="AH42" s="225">
        <v>374495.66562962084</v>
      </c>
      <c r="AI42" s="225">
        <v>394291.12349107303</v>
      </c>
      <c r="AJ42" s="225">
        <v>396660.75575007964</v>
      </c>
      <c r="AK42" s="225">
        <v>401320.90685726883</v>
      </c>
      <c r="AL42" s="225">
        <v>425209.26168858795</v>
      </c>
      <c r="AM42" s="225">
        <v>371958.7623117551</v>
      </c>
      <c r="AN42" s="225">
        <v>396287.8725248843</v>
      </c>
      <c r="AO42" s="225">
        <v>406538.14793432248</v>
      </c>
      <c r="AP42" s="225">
        <v>439271.34989535093</v>
      </c>
      <c r="AQ42" s="225">
        <v>394121.83621676941</v>
      </c>
      <c r="AR42" s="225">
        <v>408187.61987977172</v>
      </c>
      <c r="AS42" s="225">
        <v>388409.77044791594</v>
      </c>
      <c r="AT42" s="225">
        <v>381997.94592616044</v>
      </c>
      <c r="AU42" s="225">
        <v>372526.31475613813</v>
      </c>
      <c r="AV42" s="225">
        <v>375922.76888081006</v>
      </c>
      <c r="AW42" s="225">
        <v>396299.89658375003</v>
      </c>
      <c r="AX42" s="225">
        <v>371419.29907392239</v>
      </c>
      <c r="AY42" s="225">
        <v>374464.47402240866</v>
      </c>
      <c r="AZ42" s="225">
        <v>371676.94106507872</v>
      </c>
      <c r="BA42" s="225">
        <v>396120.44744818617</v>
      </c>
      <c r="BB42" s="225">
        <v>383220.66580576624</v>
      </c>
      <c r="BC42" s="225">
        <v>382241.50857958256</v>
      </c>
      <c r="BD42" s="225">
        <v>392334.94110129168</v>
      </c>
      <c r="BE42" s="225">
        <v>409256.21862257959</v>
      </c>
      <c r="BF42" s="225">
        <v>440686.40925503476</v>
      </c>
      <c r="BG42" s="225">
        <v>478691.88928722718</v>
      </c>
      <c r="BH42" s="225">
        <v>440194.91016732709</v>
      </c>
      <c r="BI42" s="225">
        <v>457823.19600778719</v>
      </c>
      <c r="BJ42" s="225">
        <v>476038.28698620782</v>
      </c>
      <c r="BK42" s="225">
        <v>485169.87018662738</v>
      </c>
      <c r="BL42" s="225">
        <v>557980.5835344377</v>
      </c>
      <c r="BM42" s="225">
        <v>567281.29490467894</v>
      </c>
      <c r="BN42" s="225">
        <v>533346.63558336219</v>
      </c>
      <c r="BO42" s="225">
        <v>519851.26260418026</v>
      </c>
      <c r="BP42" s="225">
        <v>529873.89145630517</v>
      </c>
      <c r="BQ42" s="225">
        <v>510245.61552506249</v>
      </c>
      <c r="BR42" s="225">
        <v>505829.92519510188</v>
      </c>
      <c r="BS42" s="225">
        <v>531278.38441134978</v>
      </c>
      <c r="BT42" s="225">
        <v>512635.67167410499</v>
      </c>
      <c r="BU42" s="225">
        <v>529026</v>
      </c>
      <c r="BV42" s="225">
        <v>537501.79617460479</v>
      </c>
      <c r="BW42" s="225">
        <v>535959.01879941381</v>
      </c>
      <c r="BX42" s="225">
        <v>507495.62778716208</v>
      </c>
      <c r="BY42" s="225">
        <v>525294.95739611925</v>
      </c>
      <c r="BZ42" s="225"/>
      <c r="CA42" s="225">
        <v>518021.95943167125</v>
      </c>
      <c r="CB42" s="225">
        <v>529764.93604130822</v>
      </c>
      <c r="CC42" s="225">
        <v>536626.51856016926</v>
      </c>
      <c r="CD42" s="225">
        <v>547521.43514884717</v>
      </c>
      <c r="CE42" s="225">
        <v>541173.83052793902</v>
      </c>
      <c r="CF42" s="225">
        <v>541487.57271531678</v>
      </c>
      <c r="CG42" s="225">
        <v>576673.06690380152</v>
      </c>
      <c r="CH42" s="225">
        <v>549150.67852010694</v>
      </c>
      <c r="CI42" s="225">
        <v>552006.36508890952</v>
      </c>
      <c r="CJ42" s="225">
        <v>550124.7344342561</v>
      </c>
      <c r="CK42" s="225">
        <v>565446.81070961035</v>
      </c>
      <c r="CL42" s="225">
        <v>551541.81471568416</v>
      </c>
      <c r="CM42" s="225">
        <v>561428.59090975497</v>
      </c>
      <c r="CN42" s="225">
        <v>577136.64347912977</v>
      </c>
      <c r="CO42" s="225">
        <v>580170.7653518169</v>
      </c>
      <c r="CP42" s="225">
        <v>540911.94800799026</v>
      </c>
      <c r="CQ42" s="225">
        <v>563666.52959597646</v>
      </c>
      <c r="CR42" s="225">
        <v>535212.04018846143</v>
      </c>
      <c r="CS42" s="225">
        <v>569639.94483249891</v>
      </c>
      <c r="CT42" s="225">
        <v>566912.84179853182</v>
      </c>
      <c r="CU42" s="225">
        <v>549881.65774852363</v>
      </c>
      <c r="CV42" s="225">
        <v>556282.08886925748</v>
      </c>
      <c r="CW42" s="225">
        <v>582960.01031995635</v>
      </c>
      <c r="CX42" s="225">
        <v>572820.86763924407</v>
      </c>
      <c r="CY42" s="225">
        <v>601678.34298669721</v>
      </c>
      <c r="CZ42" s="225">
        <v>607621.19459096855</v>
      </c>
      <c r="DA42" s="225">
        <v>596736.62845357263</v>
      </c>
      <c r="DB42" s="225">
        <v>598948.66485129017</v>
      </c>
      <c r="DC42" s="225">
        <v>571629.67140376905</v>
      </c>
      <c r="DD42" s="225">
        <v>603245.70985475881</v>
      </c>
      <c r="DE42" s="225">
        <v>578095.53196456493</v>
      </c>
      <c r="DF42" s="225">
        <v>570676.64685810125</v>
      </c>
      <c r="DG42" s="225">
        <v>555738.52165962593</v>
      </c>
      <c r="DH42" s="225">
        <v>612169.0742515329</v>
      </c>
      <c r="DI42" s="225">
        <v>580722.23639972229</v>
      </c>
      <c r="DJ42" s="225">
        <v>601793.38316057378</v>
      </c>
      <c r="DK42" s="225">
        <v>587297.7611889313</v>
      </c>
      <c r="DL42" s="225">
        <v>592037.74036985345</v>
      </c>
      <c r="DM42" s="225">
        <v>631511.75170988834</v>
      </c>
      <c r="DN42" s="225">
        <v>604448.16456935881</v>
      </c>
      <c r="DO42" s="225">
        <v>614788.03581099678</v>
      </c>
      <c r="DP42" s="225">
        <v>636312.00008742756</v>
      </c>
      <c r="DQ42" s="225">
        <v>694122.06739733263</v>
      </c>
      <c r="DR42" s="225">
        <v>647472.06335563748</v>
      </c>
      <c r="DS42" s="225">
        <v>656936.82186131144</v>
      </c>
      <c r="DT42" s="225">
        <v>663250.26434066286</v>
      </c>
      <c r="DU42" s="225">
        <v>669451.75571228098</v>
      </c>
      <c r="DV42" s="225">
        <v>674018.17257455923</v>
      </c>
      <c r="DW42" s="225">
        <v>674698.84540283564</v>
      </c>
      <c r="DX42" s="225">
        <v>710010.22029280965</v>
      </c>
      <c r="DY42" s="225">
        <v>693282.2088749262</v>
      </c>
      <c r="DZ42" s="225">
        <v>770270.23610633216</v>
      </c>
      <c r="EA42" s="225">
        <v>783278.32101354224</v>
      </c>
      <c r="EB42" s="225">
        <v>730816.51683918666</v>
      </c>
      <c r="EC42" s="225">
        <v>745880.10079184012</v>
      </c>
      <c r="ED42" s="225">
        <v>753659.20792943332</v>
      </c>
      <c r="EE42" s="225">
        <v>758357.98090497125</v>
      </c>
      <c r="EF42" s="225">
        <v>811243.01065622596</v>
      </c>
      <c r="EG42" s="225">
        <v>844502.63762076222</v>
      </c>
      <c r="EH42" s="225">
        <v>777736.63392093568</v>
      </c>
      <c r="EI42" s="225">
        <v>828016.68544027302</v>
      </c>
      <c r="EJ42" s="225">
        <v>821955.15877083782</v>
      </c>
      <c r="EK42" s="225">
        <v>806245.32175628049</v>
      </c>
      <c r="EL42" s="225">
        <v>863070.59250512999</v>
      </c>
      <c r="EM42" s="225">
        <v>865509.92193587357</v>
      </c>
      <c r="EN42" s="225">
        <v>837964.26125022909</v>
      </c>
      <c r="EO42" s="225">
        <v>855118.47647410003</v>
      </c>
      <c r="EP42" s="225">
        <v>894160.6963645129</v>
      </c>
      <c r="EQ42" s="225">
        <v>848315.89911536593</v>
      </c>
      <c r="ER42" s="225">
        <v>857568.95140513126</v>
      </c>
      <c r="ES42" s="225">
        <v>869095.48218635679</v>
      </c>
      <c r="ET42" s="225">
        <v>874241.74980364833</v>
      </c>
      <c r="EU42" s="225">
        <v>846089.58571421041</v>
      </c>
      <c r="EV42" s="225">
        <v>836190.12635940709</v>
      </c>
      <c r="EW42" s="225">
        <v>840563.47748476407</v>
      </c>
      <c r="EX42" s="225">
        <v>829814.47309917677</v>
      </c>
      <c r="EY42" s="225">
        <v>854229.54157154565</v>
      </c>
      <c r="EZ42" s="225">
        <v>816775.11749198381</v>
      </c>
      <c r="FA42" s="225">
        <v>913537.38241407706</v>
      </c>
      <c r="FB42" s="225">
        <v>862385.84511919273</v>
      </c>
      <c r="FC42" s="225">
        <v>882608.78693624842</v>
      </c>
      <c r="FD42" s="225">
        <v>880819.76548191579</v>
      </c>
      <c r="FE42" s="225">
        <v>887432.34110069741</v>
      </c>
      <c r="FF42" s="225">
        <v>902332.07845959207</v>
      </c>
      <c r="FG42" s="225">
        <v>893679.00562713691</v>
      </c>
      <c r="FH42" s="225">
        <v>864828.2654564823</v>
      </c>
      <c r="FI42" s="225">
        <v>912877.48416654568</v>
      </c>
      <c r="FJ42" s="225">
        <v>854515.08225930878</v>
      </c>
      <c r="FK42" s="225">
        <v>841667.09221424186</v>
      </c>
      <c r="FL42" s="225">
        <v>836857.41991638835</v>
      </c>
      <c r="FM42" s="225">
        <v>835989.88870189898</v>
      </c>
      <c r="FN42" s="225">
        <v>859678.7037451705</v>
      </c>
      <c r="FO42" s="225">
        <v>875953.99003464542</v>
      </c>
      <c r="FP42" s="225">
        <v>895744.897542833</v>
      </c>
      <c r="FQ42" s="225">
        <v>933623.09473448177</v>
      </c>
      <c r="FR42" s="225">
        <v>896816.46362442337</v>
      </c>
      <c r="FS42" s="225">
        <v>912454.23737892706</v>
      </c>
      <c r="FT42" s="225">
        <v>958312.2756207916</v>
      </c>
      <c r="FU42" s="225">
        <v>970870.15082926303</v>
      </c>
      <c r="FV42" s="225">
        <v>964895.26203953905</v>
      </c>
      <c r="FW42" s="225">
        <v>947435.36638687621</v>
      </c>
      <c r="FX42" s="225">
        <v>986926.45042445627</v>
      </c>
      <c r="FY42" s="225">
        <v>972467.48919012374</v>
      </c>
      <c r="FZ42" s="225">
        <v>1016860.643340193</v>
      </c>
      <c r="GA42" s="225">
        <v>1016609.297356023</v>
      </c>
    </row>
    <row r="43" spans="1:183" ht="17.100000000000001" customHeight="1">
      <c r="A43" s="218" t="s">
        <v>275</v>
      </c>
      <c r="B43" s="220">
        <v>66426.303235972882</v>
      </c>
      <c r="C43" s="220">
        <v>67813.347178623269</v>
      </c>
      <c r="D43" s="220">
        <v>67350.55298928589</v>
      </c>
      <c r="E43" s="220">
        <v>67898.424276395206</v>
      </c>
      <c r="F43" s="220">
        <v>70563.533940011592</v>
      </c>
      <c r="G43" s="220">
        <v>69029.206086238628</v>
      </c>
      <c r="H43" s="220">
        <v>69173.827566074178</v>
      </c>
      <c r="I43" s="220">
        <v>70109.753901685341</v>
      </c>
      <c r="J43" s="220">
        <v>73222.669057128718</v>
      </c>
      <c r="K43" s="220">
        <v>72628.910586909114</v>
      </c>
      <c r="L43" s="220">
        <v>74948.541309052278</v>
      </c>
      <c r="M43" s="220">
        <v>77907.26620021234</v>
      </c>
      <c r="N43" s="220">
        <v>74640.649942564065</v>
      </c>
      <c r="O43" s="220">
        <v>74618.615312754191</v>
      </c>
      <c r="P43" s="220">
        <v>76376.735414886105</v>
      </c>
      <c r="Q43" s="220">
        <v>75700.789623743025</v>
      </c>
      <c r="R43" s="220">
        <v>77269.692369705648</v>
      </c>
      <c r="S43" s="220">
        <v>79953.017943437662</v>
      </c>
      <c r="T43" s="220">
        <v>79074.75525046949</v>
      </c>
      <c r="U43" s="220">
        <v>79520.667822633579</v>
      </c>
      <c r="V43" s="220">
        <v>78671.260029511788</v>
      </c>
      <c r="W43" s="220">
        <v>81199.667306703283</v>
      </c>
      <c r="X43" s="220">
        <v>77556.049942866448</v>
      </c>
      <c r="Y43" s="220">
        <v>80100.875885288551</v>
      </c>
      <c r="Z43" s="220">
        <v>80040.746933815622</v>
      </c>
      <c r="AA43" s="220">
        <v>79939.581236785903</v>
      </c>
      <c r="AB43" s="220">
        <v>79411.668224062698</v>
      </c>
      <c r="AC43" s="220">
        <v>79032.748513622151</v>
      </c>
      <c r="AD43" s="220">
        <v>78098.527743300889</v>
      </c>
      <c r="AE43" s="220">
        <v>85159.248901662751</v>
      </c>
      <c r="AF43" s="220">
        <v>86394.874568552084</v>
      </c>
      <c r="AG43" s="220">
        <v>86880.112743733043</v>
      </c>
      <c r="AH43" s="220">
        <v>87928.224802783152</v>
      </c>
      <c r="AI43" s="220">
        <v>88106.871545446251</v>
      </c>
      <c r="AJ43" s="220">
        <v>90488.3945909303</v>
      </c>
      <c r="AK43" s="220">
        <v>91559.825805914632</v>
      </c>
      <c r="AL43" s="220">
        <v>94098.106945505308</v>
      </c>
      <c r="AM43" s="220">
        <v>93549.31388682939</v>
      </c>
      <c r="AN43" s="220">
        <v>96754.802980609718</v>
      </c>
      <c r="AO43" s="220">
        <v>95870.007278678371</v>
      </c>
      <c r="AP43" s="220">
        <v>104072.51915873688</v>
      </c>
      <c r="AQ43" s="220">
        <v>103579.9323233067</v>
      </c>
      <c r="AR43" s="220">
        <v>100694.20800170788</v>
      </c>
      <c r="AS43" s="220">
        <v>99291.769986535714</v>
      </c>
      <c r="AT43" s="220">
        <v>100933.44968334469</v>
      </c>
      <c r="AU43" s="220">
        <v>100229.18125081969</v>
      </c>
      <c r="AV43" s="220">
        <v>99261.274187500021</v>
      </c>
      <c r="AW43" s="220">
        <v>103497.94482550361</v>
      </c>
      <c r="AX43" s="220">
        <v>102921.43799632388</v>
      </c>
      <c r="AY43" s="220">
        <v>108544.33997084292</v>
      </c>
      <c r="AZ43" s="220">
        <v>110343.08859754098</v>
      </c>
      <c r="BA43" s="220">
        <v>114721.20755311572</v>
      </c>
      <c r="BB43" s="220">
        <v>117055.21513527753</v>
      </c>
      <c r="BC43" s="220">
        <v>119619.60702976644</v>
      </c>
      <c r="BD43" s="220">
        <v>121075.74227892855</v>
      </c>
      <c r="BE43" s="220">
        <v>123260.36938210644</v>
      </c>
      <c r="BF43" s="220">
        <v>120752.98616916555</v>
      </c>
      <c r="BG43" s="220">
        <v>119694.92564294937</v>
      </c>
      <c r="BH43" s="220">
        <v>117838.97237219621</v>
      </c>
      <c r="BI43" s="220">
        <v>122735.45625949455</v>
      </c>
      <c r="BJ43" s="220">
        <v>120049.19112513392</v>
      </c>
      <c r="BK43" s="220">
        <v>126047.57279302411</v>
      </c>
      <c r="BL43" s="220">
        <v>139062.48919025276</v>
      </c>
      <c r="BM43" s="220">
        <v>137586.09214340354</v>
      </c>
      <c r="BN43" s="220">
        <v>138175.21268258648</v>
      </c>
      <c r="BO43" s="220">
        <v>138628.47666558527</v>
      </c>
      <c r="BP43" s="220">
        <v>142104.72795610214</v>
      </c>
      <c r="BQ43" s="220">
        <v>142278.28919419972</v>
      </c>
      <c r="BR43" s="220">
        <v>144450.61180768846</v>
      </c>
      <c r="BS43" s="220">
        <v>148534.72719634642</v>
      </c>
      <c r="BT43" s="220">
        <v>150438.85095480151</v>
      </c>
      <c r="BU43" s="220">
        <v>151519</v>
      </c>
      <c r="BV43" s="220">
        <v>153595.05761268668</v>
      </c>
      <c r="BW43" s="220">
        <v>156324.69065769573</v>
      </c>
      <c r="BX43" s="220">
        <v>157406.6914241621</v>
      </c>
      <c r="BY43" s="220">
        <v>156600.80811839449</v>
      </c>
      <c r="BZ43" s="220"/>
      <c r="CA43" s="220">
        <v>159897.71195550862</v>
      </c>
      <c r="CB43" s="220">
        <v>166725.92581236121</v>
      </c>
      <c r="CC43" s="220">
        <v>166910.92624923383</v>
      </c>
      <c r="CD43" s="220">
        <v>166395.73053723547</v>
      </c>
      <c r="CE43" s="220">
        <v>169580.80563689113</v>
      </c>
      <c r="CF43" s="220">
        <v>171298.85641524161</v>
      </c>
      <c r="CG43" s="220">
        <v>173801.30735711419</v>
      </c>
      <c r="CH43" s="220">
        <v>177668.55562032614</v>
      </c>
      <c r="CI43" s="220">
        <v>174394.86292201749</v>
      </c>
      <c r="CJ43" s="220">
        <v>174924.25180757011</v>
      </c>
      <c r="CK43" s="220">
        <v>175637.22381427392</v>
      </c>
      <c r="CL43" s="220">
        <v>179152.63008492597</v>
      </c>
      <c r="CM43" s="220">
        <v>178461.27118693173</v>
      </c>
      <c r="CN43" s="220">
        <v>180437.56616006474</v>
      </c>
      <c r="CO43" s="220">
        <v>176191.51600309185</v>
      </c>
      <c r="CP43" s="220">
        <v>175785.32195359335</v>
      </c>
      <c r="CQ43" s="220">
        <v>185058.20583007197</v>
      </c>
      <c r="CR43" s="220">
        <v>188375.48139406703</v>
      </c>
      <c r="CS43" s="220">
        <v>191339.81988459302</v>
      </c>
      <c r="CT43" s="220">
        <v>200039.4517179582</v>
      </c>
      <c r="CU43" s="220">
        <v>196835.78700488887</v>
      </c>
      <c r="CV43" s="220">
        <v>202954.33186410007</v>
      </c>
      <c r="CW43" s="220">
        <v>207215.69517574867</v>
      </c>
      <c r="CX43" s="220">
        <v>214373.48147916992</v>
      </c>
      <c r="CY43" s="220">
        <v>221942.12390585776</v>
      </c>
      <c r="CZ43" s="220">
        <v>230238.77583979841</v>
      </c>
      <c r="DA43" s="220">
        <v>221922.20800793669</v>
      </c>
      <c r="DB43" s="220">
        <v>225940.38191798772</v>
      </c>
      <c r="DC43" s="220">
        <v>218871.25093894106</v>
      </c>
      <c r="DD43" s="220">
        <v>217596.3036255289</v>
      </c>
      <c r="DE43" s="220">
        <v>214815.73631158541</v>
      </c>
      <c r="DF43" s="220">
        <v>217004.41993496372</v>
      </c>
      <c r="DG43" s="220">
        <v>218846.8952504606</v>
      </c>
      <c r="DH43" s="220">
        <v>219966.96050391931</v>
      </c>
      <c r="DI43" s="220">
        <v>226576.71631358506</v>
      </c>
      <c r="DJ43" s="220">
        <v>229226.42152050519</v>
      </c>
      <c r="DK43" s="220">
        <v>240408.08847555952</v>
      </c>
      <c r="DL43" s="220">
        <v>252957.68400993009</v>
      </c>
      <c r="DM43" s="220">
        <v>258964.54538824756</v>
      </c>
      <c r="DN43" s="220">
        <v>259427.82324653002</v>
      </c>
      <c r="DO43" s="220">
        <v>262761.86596508219</v>
      </c>
      <c r="DP43" s="220">
        <v>263442.84530936059</v>
      </c>
      <c r="DQ43" s="220">
        <v>268691.24890248722</v>
      </c>
      <c r="DR43" s="220">
        <v>269147.02911251434</v>
      </c>
      <c r="DS43" s="220">
        <v>278812.67778411362</v>
      </c>
      <c r="DT43" s="220">
        <v>273904.52688807907</v>
      </c>
      <c r="DU43" s="220">
        <v>276298.97259022022</v>
      </c>
      <c r="DV43" s="220">
        <v>280218.67607955547</v>
      </c>
      <c r="DW43" s="220">
        <v>275540.36607464025</v>
      </c>
      <c r="DX43" s="220">
        <v>278884.25604416308</v>
      </c>
      <c r="DY43" s="220">
        <v>295596.05314703286</v>
      </c>
      <c r="DZ43" s="220">
        <v>278825.85957494081</v>
      </c>
      <c r="EA43" s="220">
        <v>277995.11736622191</v>
      </c>
      <c r="EB43" s="220">
        <v>269143.13557219441</v>
      </c>
      <c r="EC43" s="220">
        <v>268344.11662117584</v>
      </c>
      <c r="ED43" s="220">
        <v>284981.4928212621</v>
      </c>
      <c r="EE43" s="220">
        <v>305406.72245056508</v>
      </c>
      <c r="EF43" s="220">
        <v>286606.10411991918</v>
      </c>
      <c r="EG43" s="220">
        <v>292769.16974273225</v>
      </c>
      <c r="EH43" s="220">
        <v>296822.91944970074</v>
      </c>
      <c r="EI43" s="220">
        <v>304286.70241272327</v>
      </c>
      <c r="EJ43" s="220">
        <v>304753.51439039694</v>
      </c>
      <c r="EK43" s="220">
        <v>306320.93923338183</v>
      </c>
      <c r="EL43" s="220">
        <v>311055.09824585548</v>
      </c>
      <c r="EM43" s="220">
        <v>313224.63939457148</v>
      </c>
      <c r="EN43" s="220">
        <v>298725.71976760373</v>
      </c>
      <c r="EO43" s="220">
        <v>300724.80520937481</v>
      </c>
      <c r="EP43" s="220">
        <v>337063.73363615904</v>
      </c>
      <c r="EQ43" s="220">
        <v>309649.12609856523</v>
      </c>
      <c r="ER43" s="220">
        <v>300516.18910170294</v>
      </c>
      <c r="ES43" s="220">
        <v>320279.27609864151</v>
      </c>
      <c r="ET43" s="220">
        <v>263897.34971547523</v>
      </c>
      <c r="EU43" s="220">
        <v>256550.39193265548</v>
      </c>
      <c r="EV43" s="220">
        <v>293075.70323235187</v>
      </c>
      <c r="EW43" s="220">
        <v>264076.9690177234</v>
      </c>
      <c r="EX43" s="220">
        <v>264594.23080340581</v>
      </c>
      <c r="EY43" s="220">
        <v>276648.9412771822</v>
      </c>
      <c r="EZ43" s="220">
        <v>235415.07056458096</v>
      </c>
      <c r="FA43" s="220">
        <v>243314.95652343554</v>
      </c>
      <c r="FB43" s="220">
        <v>290734.2678265954</v>
      </c>
      <c r="FC43" s="220">
        <v>251591.0464090583</v>
      </c>
      <c r="FD43" s="220">
        <v>251345.52869773973</v>
      </c>
      <c r="FE43" s="220">
        <v>252715.58270936389</v>
      </c>
      <c r="FF43" s="220">
        <v>238065.41002667538</v>
      </c>
      <c r="FG43" s="220">
        <v>238131.47230902113</v>
      </c>
      <c r="FH43" s="220">
        <v>242383.41958415843</v>
      </c>
      <c r="FI43" s="220">
        <v>243012.7153590807</v>
      </c>
      <c r="FJ43" s="220">
        <v>241715.2005704309</v>
      </c>
      <c r="FK43" s="220">
        <v>229917.78406546984</v>
      </c>
      <c r="FL43" s="220">
        <v>229652.55765297409</v>
      </c>
      <c r="FM43" s="220">
        <v>229686.66722568526</v>
      </c>
      <c r="FN43" s="220">
        <v>255937.85927907907</v>
      </c>
      <c r="FO43" s="220">
        <v>259490.27897944607</v>
      </c>
      <c r="FP43" s="220">
        <v>261842.3553914025</v>
      </c>
      <c r="FQ43" s="220">
        <v>273243.84631426173</v>
      </c>
      <c r="FR43" s="220">
        <v>274759.51075666549</v>
      </c>
      <c r="FS43" s="220">
        <v>296182.00971205288</v>
      </c>
      <c r="FT43" s="220">
        <v>327758.53562263196</v>
      </c>
      <c r="FU43" s="220">
        <v>310302.16784439923</v>
      </c>
      <c r="FV43" s="220">
        <v>303334.77376772952</v>
      </c>
      <c r="FW43" s="220">
        <v>318391.42008157354</v>
      </c>
      <c r="FX43" s="220">
        <v>327565.07961849106</v>
      </c>
      <c r="FY43" s="220">
        <v>328098.24603310379</v>
      </c>
      <c r="FZ43" s="220">
        <v>336499.63959982782</v>
      </c>
      <c r="GA43" s="220">
        <v>331612.13338486437</v>
      </c>
    </row>
    <row r="44" spans="1:183" ht="17.100000000000001" customHeight="1">
      <c r="A44" s="218" t="s">
        <v>276</v>
      </c>
      <c r="B44" s="220">
        <v>289410.72792542854</v>
      </c>
      <c r="C44" s="220">
        <v>292791.70235634677</v>
      </c>
      <c r="D44" s="220">
        <v>297432.04491911986</v>
      </c>
      <c r="E44" s="220">
        <v>279938.10502433998</v>
      </c>
      <c r="F44" s="220">
        <v>327910.8320255389</v>
      </c>
      <c r="G44" s="220">
        <v>320171.30679858039</v>
      </c>
      <c r="H44" s="220">
        <v>280822.53492081689</v>
      </c>
      <c r="I44" s="220">
        <v>304449.98967204109</v>
      </c>
      <c r="J44" s="220">
        <v>301088.89713564055</v>
      </c>
      <c r="K44" s="220">
        <v>302930.04240626586</v>
      </c>
      <c r="L44" s="220">
        <v>312451.91898554342</v>
      </c>
      <c r="M44" s="220">
        <v>318118.48321293283</v>
      </c>
      <c r="N44" s="220">
        <v>323227.47303719167</v>
      </c>
      <c r="O44" s="220">
        <v>317121.40861257981</v>
      </c>
      <c r="P44" s="220">
        <v>286354.90462211403</v>
      </c>
      <c r="Q44" s="220">
        <v>301260.61578368506</v>
      </c>
      <c r="R44" s="220">
        <v>291716.10072829016</v>
      </c>
      <c r="S44" s="220">
        <v>318687.03130866907</v>
      </c>
      <c r="T44" s="220">
        <v>305188.07283541822</v>
      </c>
      <c r="U44" s="220">
        <v>287606.55099744862</v>
      </c>
      <c r="V44" s="220">
        <v>293475.2466610134</v>
      </c>
      <c r="W44" s="220">
        <v>292604.82713334222</v>
      </c>
      <c r="X44" s="220">
        <v>347383.24200691615</v>
      </c>
      <c r="Y44" s="220">
        <v>290654.23951224022</v>
      </c>
      <c r="Z44" s="220">
        <v>267988.61551349226</v>
      </c>
      <c r="AA44" s="220">
        <v>274768.44322053925</v>
      </c>
      <c r="AB44" s="220">
        <v>321049.06011849875</v>
      </c>
      <c r="AC44" s="220">
        <v>321847.61654908379</v>
      </c>
      <c r="AD44" s="220">
        <v>340836.36152997706</v>
      </c>
      <c r="AE44" s="220">
        <v>273456.51895855844</v>
      </c>
      <c r="AF44" s="220">
        <v>304922.60916409292</v>
      </c>
      <c r="AG44" s="220">
        <v>262526.97220607544</v>
      </c>
      <c r="AH44" s="220">
        <v>286567.44082683767</v>
      </c>
      <c r="AI44" s="220">
        <v>306184.25194562681</v>
      </c>
      <c r="AJ44" s="220">
        <v>306172.36115914932</v>
      </c>
      <c r="AK44" s="220">
        <v>309761.08105135418</v>
      </c>
      <c r="AL44" s="220">
        <v>331111.15474308265</v>
      </c>
      <c r="AM44" s="220">
        <v>278409.44842492574</v>
      </c>
      <c r="AN44" s="220">
        <v>299533.06954427459</v>
      </c>
      <c r="AO44" s="220">
        <v>310668.14065564412</v>
      </c>
      <c r="AP44" s="220">
        <v>335198.83073661407</v>
      </c>
      <c r="AQ44" s="220">
        <v>290541.90389346273</v>
      </c>
      <c r="AR44" s="220">
        <v>307493.41187806381</v>
      </c>
      <c r="AS44" s="220">
        <v>289118.00046138023</v>
      </c>
      <c r="AT44" s="220">
        <v>281064.49624281575</v>
      </c>
      <c r="AU44" s="220">
        <v>272297.13350531843</v>
      </c>
      <c r="AV44" s="220">
        <v>276661.49469331006</v>
      </c>
      <c r="AW44" s="220">
        <v>292801.9517582464</v>
      </c>
      <c r="AX44" s="220">
        <v>268497.86107759853</v>
      </c>
      <c r="AY44" s="220">
        <v>265920.13405156572</v>
      </c>
      <c r="AZ44" s="220">
        <v>261333.85246753774</v>
      </c>
      <c r="BA44" s="220">
        <v>281399.23989507044</v>
      </c>
      <c r="BB44" s="220">
        <v>266165.4506704887</v>
      </c>
      <c r="BC44" s="220">
        <v>262621.90154981613</v>
      </c>
      <c r="BD44" s="220">
        <v>271259.19882236311</v>
      </c>
      <c r="BE44" s="220">
        <v>285995.84924047318</v>
      </c>
      <c r="BF44" s="220">
        <v>319933.42308586923</v>
      </c>
      <c r="BG44" s="220">
        <v>358996.96364427783</v>
      </c>
      <c r="BH44" s="220">
        <v>322355.93779513089</v>
      </c>
      <c r="BI44" s="220">
        <v>335087.73974829266</v>
      </c>
      <c r="BJ44" s="220">
        <v>355989.09586107393</v>
      </c>
      <c r="BK44" s="220">
        <v>359122.29739360325</v>
      </c>
      <c r="BL44" s="220">
        <v>418918.09434418491</v>
      </c>
      <c r="BM44" s="220">
        <v>429695.2027612754</v>
      </c>
      <c r="BN44" s="220">
        <v>395171.42290077568</v>
      </c>
      <c r="BO44" s="220">
        <v>381222.78593859496</v>
      </c>
      <c r="BP44" s="220">
        <v>387769.16350020299</v>
      </c>
      <c r="BQ44" s="220">
        <v>367967.32633086276</v>
      </c>
      <c r="BR44" s="220">
        <v>361379.31338741345</v>
      </c>
      <c r="BS44" s="220">
        <v>382743.65721500339</v>
      </c>
      <c r="BT44" s="220">
        <v>362196.82071930351</v>
      </c>
      <c r="BU44" s="220">
        <v>377506</v>
      </c>
      <c r="BV44" s="220">
        <v>383906.73856191809</v>
      </c>
      <c r="BW44" s="220">
        <v>379634.32814171806</v>
      </c>
      <c r="BX44" s="220">
        <v>350088.93636299996</v>
      </c>
      <c r="BY44" s="220">
        <v>368694.14927772473</v>
      </c>
      <c r="BZ44" s="220"/>
      <c r="CA44" s="220">
        <v>358124.24747616262</v>
      </c>
      <c r="CB44" s="220">
        <v>363039.01022894704</v>
      </c>
      <c r="CC44" s="220">
        <v>369715.59231093543</v>
      </c>
      <c r="CD44" s="220">
        <v>381125.70461161173</v>
      </c>
      <c r="CE44" s="220">
        <v>371593.02489104785</v>
      </c>
      <c r="CF44" s="220">
        <v>370188.71630007518</v>
      </c>
      <c r="CG44" s="220">
        <v>402871.7595466873</v>
      </c>
      <c r="CH44" s="220">
        <v>371482.12289978075</v>
      </c>
      <c r="CI44" s="220">
        <v>377611.50216689205</v>
      </c>
      <c r="CJ44" s="220">
        <v>375200.48262668593</v>
      </c>
      <c r="CK44" s="220">
        <v>389809.58689533646</v>
      </c>
      <c r="CL44" s="220">
        <v>372389.18463075813</v>
      </c>
      <c r="CM44" s="220">
        <v>382967.31972282327</v>
      </c>
      <c r="CN44" s="220">
        <v>396699.07731906505</v>
      </c>
      <c r="CO44" s="220">
        <v>403979.24934872502</v>
      </c>
      <c r="CP44" s="220">
        <v>365126.62605439691</v>
      </c>
      <c r="CQ44" s="220">
        <v>378608.32376590453</v>
      </c>
      <c r="CR44" s="220">
        <v>346836.55879439437</v>
      </c>
      <c r="CS44" s="220">
        <v>378300.12494790595</v>
      </c>
      <c r="CT44" s="220">
        <v>366873.39008057356</v>
      </c>
      <c r="CU44" s="220">
        <v>353045.87074363476</v>
      </c>
      <c r="CV44" s="220">
        <v>353327.75700515741</v>
      </c>
      <c r="CW44" s="220">
        <v>375744.31514420774</v>
      </c>
      <c r="CX44" s="220">
        <v>358447.38616007409</v>
      </c>
      <c r="CY44" s="220">
        <v>379736.21908083942</v>
      </c>
      <c r="CZ44" s="220">
        <v>377382.4187511701</v>
      </c>
      <c r="DA44" s="220">
        <v>374814.42044563591</v>
      </c>
      <c r="DB44" s="220">
        <v>373008.28293330251</v>
      </c>
      <c r="DC44" s="220">
        <v>352758.42046482803</v>
      </c>
      <c r="DD44" s="220">
        <v>385649.40622922993</v>
      </c>
      <c r="DE44" s="220">
        <v>363279.79565297958</v>
      </c>
      <c r="DF44" s="220">
        <v>353672.22692313755</v>
      </c>
      <c r="DG44" s="220">
        <v>336891.62640916527</v>
      </c>
      <c r="DH44" s="220">
        <v>392202.11374761362</v>
      </c>
      <c r="DI44" s="220">
        <v>354145.52008613723</v>
      </c>
      <c r="DJ44" s="220">
        <v>372566.96164006862</v>
      </c>
      <c r="DK44" s="220">
        <v>346889.67271337175</v>
      </c>
      <c r="DL44" s="220">
        <v>339080.05635992333</v>
      </c>
      <c r="DM44" s="220">
        <v>372547.20632164081</v>
      </c>
      <c r="DN44" s="220">
        <v>345020.34132282884</v>
      </c>
      <c r="DO44" s="220">
        <v>352026.16984591458</v>
      </c>
      <c r="DP44" s="220">
        <v>372869.15477806696</v>
      </c>
      <c r="DQ44" s="220">
        <v>425430.81849484541</v>
      </c>
      <c r="DR44" s="220">
        <v>378325.0342431232</v>
      </c>
      <c r="DS44" s="220">
        <v>378124.14407719782</v>
      </c>
      <c r="DT44" s="220">
        <v>389345.73745258374</v>
      </c>
      <c r="DU44" s="220">
        <v>393152.78312206076</v>
      </c>
      <c r="DV44" s="220">
        <v>393799.49649500381</v>
      </c>
      <c r="DW44" s="220">
        <v>399158.47932819545</v>
      </c>
      <c r="DX44" s="220">
        <v>431125.96424864652</v>
      </c>
      <c r="DY44" s="220">
        <v>397686.15572789341</v>
      </c>
      <c r="DZ44" s="220">
        <v>491444.3765313914</v>
      </c>
      <c r="EA44" s="220">
        <v>505283.20364732033</v>
      </c>
      <c r="EB44" s="220">
        <v>461673.38126699225</v>
      </c>
      <c r="EC44" s="220">
        <v>477535.98417066422</v>
      </c>
      <c r="ED44" s="220">
        <v>468677.71510817122</v>
      </c>
      <c r="EE44" s="220">
        <v>452951.25845440623</v>
      </c>
      <c r="EF44" s="220">
        <v>524636.90653630672</v>
      </c>
      <c r="EG44" s="220">
        <v>551733.46787802991</v>
      </c>
      <c r="EH44" s="220">
        <v>480913.714471235</v>
      </c>
      <c r="EI44" s="220">
        <v>523729.98302754969</v>
      </c>
      <c r="EJ44" s="220">
        <v>517201.64438044082</v>
      </c>
      <c r="EK44" s="220">
        <v>499924.38252289861</v>
      </c>
      <c r="EL44" s="220">
        <v>552015.49425927445</v>
      </c>
      <c r="EM44" s="220">
        <v>552285.28254130215</v>
      </c>
      <c r="EN44" s="220">
        <v>539238.5414826253</v>
      </c>
      <c r="EO44" s="220">
        <v>554393.67126472527</v>
      </c>
      <c r="EP44" s="220">
        <v>557096.9627283538</v>
      </c>
      <c r="EQ44" s="220">
        <v>538666.77301680064</v>
      </c>
      <c r="ER44" s="220">
        <v>557052.76230342826</v>
      </c>
      <c r="ES44" s="220">
        <v>548816.20608771534</v>
      </c>
      <c r="ET44" s="220">
        <v>610344.4000881731</v>
      </c>
      <c r="EU44" s="220">
        <v>589539.19378155493</v>
      </c>
      <c r="EV44" s="220">
        <v>543114.42312705528</v>
      </c>
      <c r="EW44" s="220">
        <v>576486.50846704061</v>
      </c>
      <c r="EX44" s="220">
        <v>565220.24229577091</v>
      </c>
      <c r="EY44" s="220">
        <v>577580.60029436345</v>
      </c>
      <c r="EZ44" s="220">
        <v>581360.04692740284</v>
      </c>
      <c r="FA44" s="220">
        <v>670222.42589064152</v>
      </c>
      <c r="FB44" s="220">
        <v>571651.57729259739</v>
      </c>
      <c r="FC44" s="220">
        <v>631017.74052719015</v>
      </c>
      <c r="FD44" s="220">
        <v>629474.23678417609</v>
      </c>
      <c r="FE44" s="220">
        <v>634716.75839133351</v>
      </c>
      <c r="FF44" s="220">
        <v>664266.66843291663</v>
      </c>
      <c r="FG44" s="220">
        <v>655547.53331811575</v>
      </c>
      <c r="FH44" s="220">
        <v>622444.84587232384</v>
      </c>
      <c r="FI44" s="220">
        <v>669864.76880746498</v>
      </c>
      <c r="FJ44" s="220">
        <v>612799.88168887782</v>
      </c>
      <c r="FK44" s="220">
        <v>611749.30814877199</v>
      </c>
      <c r="FL44" s="220">
        <v>607204.86226341419</v>
      </c>
      <c r="FM44" s="220">
        <v>606303.22147621377</v>
      </c>
      <c r="FN44" s="220">
        <v>603740.84446609148</v>
      </c>
      <c r="FO44" s="220">
        <v>616463.71105519938</v>
      </c>
      <c r="FP44" s="220">
        <v>633902.54215143051</v>
      </c>
      <c r="FQ44" s="220">
        <v>660379.24842021998</v>
      </c>
      <c r="FR44" s="220">
        <v>622056.95286775788</v>
      </c>
      <c r="FS44" s="220">
        <v>616272.22766687418</v>
      </c>
      <c r="FT44" s="220">
        <v>630553.73999815958</v>
      </c>
      <c r="FU44" s="220">
        <v>660567.9829848638</v>
      </c>
      <c r="FV44" s="220">
        <v>661560.48827180953</v>
      </c>
      <c r="FW44" s="220">
        <v>629043.94630530267</v>
      </c>
      <c r="FX44" s="220">
        <v>659361.37080596527</v>
      </c>
      <c r="FY44" s="220">
        <v>644369.24315701996</v>
      </c>
      <c r="FZ44" s="220">
        <v>680361.00374036515</v>
      </c>
      <c r="GA44" s="220">
        <v>684997.16397115856</v>
      </c>
    </row>
    <row r="45" spans="1:183" s="234" customFormat="1" ht="17.100000000000001" customHeight="1">
      <c r="A45" s="237" t="s">
        <v>277</v>
      </c>
      <c r="B45" s="233">
        <v>30107.789499937426</v>
      </c>
      <c r="C45" s="233">
        <v>31094.415139565433</v>
      </c>
      <c r="D45" s="233">
        <v>30962.734737710922</v>
      </c>
      <c r="E45" s="233">
        <v>31722.669563358049</v>
      </c>
      <c r="F45" s="233">
        <v>32291.245409282688</v>
      </c>
      <c r="G45" s="233">
        <v>32190.982644318014</v>
      </c>
      <c r="H45" s="233">
        <v>30094.231303218694</v>
      </c>
      <c r="I45" s="233">
        <v>28685.302738552557</v>
      </c>
      <c r="J45" s="233">
        <v>27202.292881792404</v>
      </c>
      <c r="K45" s="233">
        <v>28366.741870910635</v>
      </c>
      <c r="L45" s="233">
        <v>26731.42360877612</v>
      </c>
      <c r="M45" s="233">
        <v>29842.888080704441</v>
      </c>
      <c r="N45" s="233">
        <v>29586.633266821053</v>
      </c>
      <c r="O45" s="233">
        <v>29891.802077865294</v>
      </c>
      <c r="P45" s="233">
        <v>25947.623236333402</v>
      </c>
      <c r="Q45" s="233">
        <v>27891.315556650738</v>
      </c>
      <c r="R45" s="233">
        <v>27836.31586989648</v>
      </c>
      <c r="S45" s="233">
        <v>29550.652640857741</v>
      </c>
      <c r="T45" s="233">
        <v>28814.146909541629</v>
      </c>
      <c r="U45" s="233">
        <v>29743.461993769037</v>
      </c>
      <c r="V45" s="233">
        <v>28007.929026793463</v>
      </c>
      <c r="W45" s="233">
        <v>27848.917471561232</v>
      </c>
      <c r="X45" s="233">
        <v>30798.47857303136</v>
      </c>
      <c r="Y45" s="233">
        <v>30173.425683765054</v>
      </c>
      <c r="Z45" s="233">
        <v>27635.564013278305</v>
      </c>
      <c r="AA45" s="233">
        <v>28505.675546840474</v>
      </c>
      <c r="AB45" s="233">
        <v>30015.249470331852</v>
      </c>
      <c r="AC45" s="233">
        <v>28849.601820639546</v>
      </c>
      <c r="AD45" s="233">
        <v>29685.935308031254</v>
      </c>
      <c r="AE45" s="233">
        <v>27434.626315896196</v>
      </c>
      <c r="AF45" s="233">
        <v>24564.372512824601</v>
      </c>
      <c r="AG45" s="233">
        <v>24843.929419416803</v>
      </c>
      <c r="AH45" s="233">
        <v>26903.079659206087</v>
      </c>
      <c r="AI45" s="233">
        <v>26692.130185590468</v>
      </c>
      <c r="AJ45" s="233">
        <v>23489.867346898696</v>
      </c>
      <c r="AK45" s="233">
        <v>26748.267328989143</v>
      </c>
      <c r="AL45" s="233">
        <v>24970.557388426176</v>
      </c>
      <c r="AM45" s="233">
        <v>27360.034197333964</v>
      </c>
      <c r="AN45" s="233">
        <v>28048.947249844314</v>
      </c>
      <c r="AO45" s="233">
        <v>27103.250200486156</v>
      </c>
      <c r="AP45" s="233">
        <v>23704.250976455434</v>
      </c>
      <c r="AQ45" s="233">
        <v>24490.234397729695</v>
      </c>
      <c r="AR45" s="233">
        <v>29194.044954404722</v>
      </c>
      <c r="AS45" s="233">
        <v>31589.148616054383</v>
      </c>
      <c r="AT45" s="233">
        <v>28878.627380932823</v>
      </c>
      <c r="AU45" s="233">
        <v>29438.984456836901</v>
      </c>
      <c r="AV45" s="233">
        <v>32222.328507304621</v>
      </c>
      <c r="AW45" s="233">
        <v>34759.046630821162</v>
      </c>
      <c r="AX45" s="233">
        <v>34060.323408110286</v>
      </c>
      <c r="AY45" s="233">
        <v>34817.59427536845</v>
      </c>
      <c r="AZ45" s="233">
        <v>35853.595180281867</v>
      </c>
      <c r="BA45" s="233">
        <v>32821.366597128304</v>
      </c>
      <c r="BB45" s="233">
        <v>35817.305316602025</v>
      </c>
      <c r="BC45" s="233">
        <v>34503.982019541341</v>
      </c>
      <c r="BD45" s="233">
        <v>34366.650950250732</v>
      </c>
      <c r="BE45" s="233">
        <v>33649.017850934637</v>
      </c>
      <c r="BF45" s="233">
        <v>34106.491150883034</v>
      </c>
      <c r="BG45" s="233">
        <v>38799.4385675999</v>
      </c>
      <c r="BH45" s="233">
        <v>42147.93707209549</v>
      </c>
      <c r="BI45" s="233">
        <v>44771.48306422789</v>
      </c>
      <c r="BJ45" s="233">
        <v>45036.202349362306</v>
      </c>
      <c r="BK45" s="233">
        <v>46331.067374710321</v>
      </c>
      <c r="BL45" s="233">
        <v>41183.321744285538</v>
      </c>
      <c r="BM45" s="233">
        <v>43101.216780224531</v>
      </c>
      <c r="BN45" s="233">
        <v>45620.751845429142</v>
      </c>
      <c r="BO45" s="233">
        <v>46467.822872853139</v>
      </c>
      <c r="BP45" s="233">
        <v>41800.329991954648</v>
      </c>
      <c r="BQ45" s="233">
        <v>43686.775365199937</v>
      </c>
      <c r="BR45" s="233">
        <v>43681.973409324011</v>
      </c>
      <c r="BS45" s="233">
        <v>44899.085888896501</v>
      </c>
      <c r="BT45" s="233">
        <v>43210.837423796293</v>
      </c>
      <c r="BU45" s="233">
        <v>41980</v>
      </c>
      <c r="BV45" s="233">
        <v>45398.624617775524</v>
      </c>
      <c r="BW45" s="233">
        <v>45850.184701248843</v>
      </c>
      <c r="BX45" s="233">
        <v>47471.770916704685</v>
      </c>
      <c r="BY45" s="233">
        <v>48841.163122945531</v>
      </c>
      <c r="BZ45" s="233"/>
      <c r="CA45" s="233">
        <v>48939.061043156864</v>
      </c>
      <c r="CB45" s="233">
        <v>48559.106785962656</v>
      </c>
      <c r="CC45" s="233">
        <v>50347.187260151761</v>
      </c>
      <c r="CD45" s="233">
        <v>51497.330629808996</v>
      </c>
      <c r="CE45" s="233">
        <v>52695.083670413922</v>
      </c>
      <c r="CF45" s="233">
        <v>51355.875816715743</v>
      </c>
      <c r="CG45" s="233">
        <v>50543.252148329782</v>
      </c>
      <c r="CH45" s="233">
        <v>54205.256048266332</v>
      </c>
      <c r="CI45" s="233">
        <v>57786.276979130576</v>
      </c>
      <c r="CJ45" s="233">
        <v>60550.247691456199</v>
      </c>
      <c r="CK45" s="233">
        <v>58360.116763411352</v>
      </c>
      <c r="CL45" s="233">
        <v>59555.127514303174</v>
      </c>
      <c r="CM45" s="233">
        <v>60020.524952242806</v>
      </c>
      <c r="CN45" s="233">
        <v>58184.085388191401</v>
      </c>
      <c r="CO45" s="233">
        <v>60388.294788046122</v>
      </c>
      <c r="CP45" s="233">
        <v>61673.068176989822</v>
      </c>
      <c r="CQ45" s="233">
        <v>68216.477835393627</v>
      </c>
      <c r="CR45" s="233">
        <v>65446.342275645453</v>
      </c>
      <c r="CS45" s="233">
        <v>66975.754472175235</v>
      </c>
      <c r="CT45" s="233">
        <v>69678.438954631318</v>
      </c>
      <c r="CU45" s="233">
        <v>70026.805459254945</v>
      </c>
      <c r="CV45" s="233">
        <v>74964.16579981595</v>
      </c>
      <c r="CW45" s="233">
        <v>75603.222067292911</v>
      </c>
      <c r="CX45" s="233">
        <v>74864.738460086723</v>
      </c>
      <c r="CY45" s="233">
        <v>72846.78961780922</v>
      </c>
      <c r="CZ45" s="233">
        <v>70859.639008618862</v>
      </c>
      <c r="DA45" s="233">
        <v>68061.108631799856</v>
      </c>
      <c r="DB45" s="233">
        <v>70572.590508300942</v>
      </c>
      <c r="DC45" s="233">
        <v>71569.497963110611</v>
      </c>
      <c r="DD45" s="233">
        <v>73521.73544106973</v>
      </c>
      <c r="DE45" s="233">
        <v>76710.534558027837</v>
      </c>
      <c r="DF45" s="233">
        <v>75333.36498810933</v>
      </c>
      <c r="DG45" s="233">
        <v>77577.830289399615</v>
      </c>
      <c r="DH45" s="233">
        <v>79130.052553158428</v>
      </c>
      <c r="DI45" s="233">
        <v>81328.105320117786</v>
      </c>
      <c r="DJ45" s="233">
        <v>81462.347226139711</v>
      </c>
      <c r="DK45" s="233">
        <v>83756.258916353021</v>
      </c>
      <c r="DL45" s="233">
        <v>81157.434213993198</v>
      </c>
      <c r="DM45" s="233">
        <v>80769.930632950767</v>
      </c>
      <c r="DN45" s="233">
        <v>83083.676186016295</v>
      </c>
      <c r="DO45" s="233">
        <v>81688.577415032501</v>
      </c>
      <c r="DP45" s="233">
        <v>84532.691022840867</v>
      </c>
      <c r="DQ45" s="233">
        <v>90520.634915157571</v>
      </c>
      <c r="DR45" s="233">
        <v>72506.872336634973</v>
      </c>
      <c r="DS45" s="233">
        <v>80581.332171483809</v>
      </c>
      <c r="DT45" s="233">
        <v>86551.353297311303</v>
      </c>
      <c r="DU45" s="233">
        <v>93766.651300882455</v>
      </c>
      <c r="DV45" s="233">
        <v>102389.82691172506</v>
      </c>
      <c r="DW45" s="233">
        <v>114689.53232434727</v>
      </c>
      <c r="DX45" s="233">
        <v>108858.03239432072</v>
      </c>
      <c r="DY45" s="233">
        <v>102781.82188343776</v>
      </c>
      <c r="DZ45" s="233">
        <v>68553.847912105644</v>
      </c>
      <c r="EA45" s="233">
        <v>63587.99425914805</v>
      </c>
      <c r="EB45" s="233">
        <v>67640.188858857407</v>
      </c>
      <c r="EC45" s="233">
        <v>73793.763753036474</v>
      </c>
      <c r="ED45" s="233">
        <v>78891.757295663585</v>
      </c>
      <c r="EE45" s="233">
        <v>83951.434636307589</v>
      </c>
      <c r="EF45" s="233">
        <v>88117.980086452633</v>
      </c>
      <c r="EG45" s="233">
        <v>84218.039875542745</v>
      </c>
      <c r="EH45" s="233">
        <v>91392.850719704264</v>
      </c>
      <c r="EI45" s="233">
        <v>97199.326574077015</v>
      </c>
      <c r="EJ45" s="233">
        <v>104148.84429318219</v>
      </c>
      <c r="EK45" s="233">
        <v>112870.52682081731</v>
      </c>
      <c r="EL45" s="233">
        <v>105115.47504876007</v>
      </c>
      <c r="EM45" s="233">
        <v>109770.58718039122</v>
      </c>
      <c r="EN45" s="233">
        <v>126576.27780357203</v>
      </c>
      <c r="EO45" s="233">
        <v>127945.07973559226</v>
      </c>
      <c r="EP45" s="233">
        <v>106364.81926206916</v>
      </c>
      <c r="EQ45" s="233">
        <v>105020.0642372171</v>
      </c>
      <c r="ER45" s="233">
        <v>110562.98954058954</v>
      </c>
      <c r="ES45" s="233">
        <v>119473.29891093315</v>
      </c>
      <c r="ET45" s="233">
        <v>119486.97101459934</v>
      </c>
      <c r="EU45" s="233">
        <v>116806.72254627224</v>
      </c>
      <c r="EV45" s="233">
        <v>122787.38017796798</v>
      </c>
      <c r="EW45" s="233">
        <v>131973.5083362498</v>
      </c>
      <c r="EX45" s="233">
        <v>136411.56507286397</v>
      </c>
      <c r="EY45" s="233">
        <v>140657.91943377131</v>
      </c>
      <c r="EZ45" s="233">
        <v>139934.41389415014</v>
      </c>
      <c r="FA45" s="233">
        <v>132986.23246049034</v>
      </c>
      <c r="FB45" s="233">
        <v>132506.98662919633</v>
      </c>
      <c r="FC45" s="233">
        <v>131438.36171991396</v>
      </c>
      <c r="FD45" s="233">
        <v>138261.28360140373</v>
      </c>
      <c r="FE45" s="233">
        <v>140951.32705585702</v>
      </c>
      <c r="FF45" s="233">
        <v>141973.56460546658</v>
      </c>
      <c r="FG45" s="233">
        <v>138200.88188643233</v>
      </c>
      <c r="FH45" s="233">
        <v>141385.25681095314</v>
      </c>
      <c r="FI45" s="233">
        <v>147986.4902102729</v>
      </c>
      <c r="FJ45" s="233">
        <v>153076.76490681182</v>
      </c>
      <c r="FK45" s="233">
        <v>159618.12011201889</v>
      </c>
      <c r="FL45" s="233">
        <v>164349.50938771793</v>
      </c>
      <c r="FM45" s="233">
        <v>171703.37331610528</v>
      </c>
      <c r="FN45" s="233">
        <v>167080.68015114017</v>
      </c>
      <c r="FO45" s="233">
        <v>169914.56735047267</v>
      </c>
      <c r="FP45" s="233">
        <v>174746.5356721429</v>
      </c>
      <c r="FQ45" s="233">
        <v>180784.9060807366</v>
      </c>
      <c r="FR45" s="233">
        <v>187766.59645173134</v>
      </c>
      <c r="FS45" s="233">
        <v>194162.16878202514</v>
      </c>
      <c r="FT45" s="233">
        <v>190608.29082514622</v>
      </c>
      <c r="FU45" s="233">
        <v>196009.57842828397</v>
      </c>
      <c r="FV45" s="233">
        <v>204772.64380934244</v>
      </c>
      <c r="FW45" s="233">
        <v>198705.21545790255</v>
      </c>
      <c r="FX45" s="233">
        <v>208811.73559951212</v>
      </c>
      <c r="FY45" s="233">
        <v>213574.38670550482</v>
      </c>
      <c r="FZ45" s="233">
        <v>219422.59452961787</v>
      </c>
      <c r="GA45" s="233">
        <v>223594.8510206193</v>
      </c>
    </row>
    <row r="46" spans="1:183" ht="17.100000000000001" customHeight="1">
      <c r="A46" s="218" t="s">
        <v>275</v>
      </c>
      <c r="B46" s="220">
        <v>-16094.591653099998</v>
      </c>
      <c r="C46" s="220">
        <v>-15133.990915980001</v>
      </c>
      <c r="D46" s="220">
        <v>-10574.257390679999</v>
      </c>
      <c r="E46" s="220">
        <v>-13160.13132181</v>
      </c>
      <c r="F46" s="220">
        <v>-13184.197336680001</v>
      </c>
      <c r="G46" s="220">
        <v>-12603.214470860001</v>
      </c>
      <c r="H46" s="220">
        <v>-12649.402737140001</v>
      </c>
      <c r="I46" s="220">
        <v>-13999.36386032</v>
      </c>
      <c r="J46" s="220">
        <v>-12309.791425859999</v>
      </c>
      <c r="K46" s="220">
        <v>-9506.4930552200003</v>
      </c>
      <c r="L46" s="220">
        <v>-11316.247423609999</v>
      </c>
      <c r="M46" s="220">
        <v>-9687.6799926800013</v>
      </c>
      <c r="N46" s="220">
        <v>-8384.2803368000004</v>
      </c>
      <c r="O46" s="220">
        <v>-7735.6408573600002</v>
      </c>
      <c r="P46" s="220">
        <v>-11176.693028849997</v>
      </c>
      <c r="Q46" s="220">
        <v>-9606.6951597400002</v>
      </c>
      <c r="R46" s="220">
        <v>-11320.184787369999</v>
      </c>
      <c r="S46" s="220">
        <v>-10168.74607549</v>
      </c>
      <c r="T46" s="220">
        <v>-11201.799995440004</v>
      </c>
      <c r="U46" s="220">
        <v>-8361.1217992800011</v>
      </c>
      <c r="V46" s="220">
        <v>-10561.849022570001</v>
      </c>
      <c r="W46" s="220">
        <v>-11253.339342660001</v>
      </c>
      <c r="X46" s="220">
        <v>-9436.6171233200002</v>
      </c>
      <c r="Y46" s="220">
        <v>-7837.3001372700001</v>
      </c>
      <c r="Z46" s="220">
        <v>-10079.960773000003</v>
      </c>
      <c r="AA46" s="220">
        <v>-8692.3302772299994</v>
      </c>
      <c r="AB46" s="220">
        <v>-9372.881900270002</v>
      </c>
      <c r="AC46" s="220">
        <v>-8880.1699302400029</v>
      </c>
      <c r="AD46" s="220">
        <v>-8780.1530179400033</v>
      </c>
      <c r="AE46" s="220">
        <v>-11179.910112040001</v>
      </c>
      <c r="AF46" s="220">
        <v>-11456.030725809998</v>
      </c>
      <c r="AG46" s="220">
        <v>-13179.341982179998</v>
      </c>
      <c r="AH46" s="220">
        <v>-11879.09227354</v>
      </c>
      <c r="AI46" s="220">
        <v>-13350.546611650003</v>
      </c>
      <c r="AJ46" s="220">
        <v>-16898.939951499997</v>
      </c>
      <c r="AK46" s="220">
        <v>-11466.967172649998</v>
      </c>
      <c r="AL46" s="220">
        <v>-13650.276193949998</v>
      </c>
      <c r="AM46" s="220">
        <v>-12018.874950829999</v>
      </c>
      <c r="AN46" s="220">
        <v>-12476.195903029999</v>
      </c>
      <c r="AO46" s="220">
        <v>-14313.36957282</v>
      </c>
      <c r="AP46" s="220">
        <v>-17374.062681929754</v>
      </c>
      <c r="AQ46" s="220">
        <v>-18112.053482993684</v>
      </c>
      <c r="AR46" s="220">
        <v>-14044.60487612374</v>
      </c>
      <c r="AS46" s="220">
        <v>-13816.06028582856</v>
      </c>
      <c r="AT46" s="220">
        <v>-17341.511666418828</v>
      </c>
      <c r="AU46" s="220">
        <v>-15217.901120033093</v>
      </c>
      <c r="AV46" s="220">
        <v>-13552.266238281474</v>
      </c>
      <c r="AW46" s="220">
        <v>-10932.694839660657</v>
      </c>
      <c r="AX46" s="220">
        <v>-13197.887711877294</v>
      </c>
      <c r="AY46" s="220">
        <v>-12463.583303451964</v>
      </c>
      <c r="AZ46" s="220">
        <v>-13387.690245879574</v>
      </c>
      <c r="BA46" s="220">
        <v>-17897.114501728862</v>
      </c>
      <c r="BB46" s="220">
        <v>-16472.475734490621</v>
      </c>
      <c r="BC46" s="220">
        <v>-18912.303265928196</v>
      </c>
      <c r="BD46" s="220">
        <v>-19181.228839505362</v>
      </c>
      <c r="BE46" s="220">
        <v>-20865.026249724659</v>
      </c>
      <c r="BF46" s="220">
        <v>-24581.233548614022</v>
      </c>
      <c r="BG46" s="220">
        <v>-22626.159615587952</v>
      </c>
      <c r="BH46" s="220">
        <v>-19870.683686191223</v>
      </c>
      <c r="BI46" s="220">
        <v>-20743.429970004472</v>
      </c>
      <c r="BJ46" s="220">
        <v>-19352.681883520723</v>
      </c>
      <c r="BK46" s="220">
        <v>-22349.474304150681</v>
      </c>
      <c r="BL46" s="220">
        <v>-23502.995871067244</v>
      </c>
      <c r="BM46" s="220">
        <v>-22661.474497705807</v>
      </c>
      <c r="BN46" s="220">
        <v>-22878.465939326445</v>
      </c>
      <c r="BO46" s="220">
        <v>-21714.827886328236</v>
      </c>
      <c r="BP46" s="220">
        <v>-26328.382232080454</v>
      </c>
      <c r="BQ46" s="220">
        <v>-25956.873075779848</v>
      </c>
      <c r="BR46" s="220">
        <v>-26828.959248950447</v>
      </c>
      <c r="BS46" s="220">
        <v>-25650.317494534476</v>
      </c>
      <c r="BT46" s="220">
        <v>-29430.173450514856</v>
      </c>
      <c r="BU46" s="220">
        <v>-28635</v>
      </c>
      <c r="BV46" s="220">
        <v>-26971.136303966399</v>
      </c>
      <c r="BW46" s="220">
        <v>-29312.760556908066</v>
      </c>
      <c r="BX46" s="220">
        <v>-31958.729724419147</v>
      </c>
      <c r="BY46" s="220">
        <v>-34518.630189887648</v>
      </c>
      <c r="BZ46" s="220"/>
      <c r="CA46" s="220">
        <v>-29765.040157252177</v>
      </c>
      <c r="CB46" s="220">
        <v>-35913.45428410665</v>
      </c>
      <c r="CC46" s="220">
        <v>-35783.323356305329</v>
      </c>
      <c r="CD46" s="220">
        <v>-37224.626337385162</v>
      </c>
      <c r="CE46" s="220">
        <v>-37942.026526596077</v>
      </c>
      <c r="CF46" s="220">
        <v>-41152.21912881577</v>
      </c>
      <c r="CG46" s="220">
        <v>-41550.868337346699</v>
      </c>
      <c r="CH46" s="220">
        <v>-38386.59096716639</v>
      </c>
      <c r="CI46" s="220">
        <v>-32405.033911957518</v>
      </c>
      <c r="CJ46" s="220">
        <v>-35191.526846515859</v>
      </c>
      <c r="CK46" s="220">
        <v>-40506.141151634103</v>
      </c>
      <c r="CL46" s="220">
        <v>-39546.197622725238</v>
      </c>
      <c r="CM46" s="220">
        <v>-35351.569054948355</v>
      </c>
      <c r="CN46" s="220">
        <v>-34907.183384128431</v>
      </c>
      <c r="CO46" s="220">
        <v>-27481.992926843894</v>
      </c>
      <c r="CP46" s="220">
        <v>-28939.114406344157</v>
      </c>
      <c r="CQ46" s="220">
        <v>-26135.339736256545</v>
      </c>
      <c r="CR46" s="220">
        <v>-29274.277120821997</v>
      </c>
      <c r="CS46" s="220">
        <v>-29484.768431556058</v>
      </c>
      <c r="CT46" s="220">
        <v>-24932.121414385856</v>
      </c>
      <c r="CU46" s="220">
        <v>-23701.260518967501</v>
      </c>
      <c r="CV46" s="220">
        <v>-19829.780191346192</v>
      </c>
      <c r="CW46" s="220">
        <v>-18394.546459666919</v>
      </c>
      <c r="CX46" s="220">
        <v>-17571.779205522427</v>
      </c>
      <c r="CY46" s="220">
        <v>-18573.606077410073</v>
      </c>
      <c r="CZ46" s="220">
        <v>-22246.375063844021</v>
      </c>
      <c r="DA46" s="220">
        <v>-25283.029247717244</v>
      </c>
      <c r="DB46" s="220">
        <v>-21010.18099120606</v>
      </c>
      <c r="DC46" s="220">
        <v>-22958.469095949196</v>
      </c>
      <c r="DD46" s="220">
        <v>-22390.423569186998</v>
      </c>
      <c r="DE46" s="220">
        <v>-19647.914046480033</v>
      </c>
      <c r="DF46" s="220">
        <v>-19273.09610646783</v>
      </c>
      <c r="DG46" s="220">
        <v>-20935.306592958881</v>
      </c>
      <c r="DH46" s="220">
        <v>-19289.037028424798</v>
      </c>
      <c r="DI46" s="220">
        <v>-20772.733527978315</v>
      </c>
      <c r="DJ46" s="220">
        <v>-18967.234455908358</v>
      </c>
      <c r="DK46" s="220">
        <v>-21200.26106011423</v>
      </c>
      <c r="DL46" s="220">
        <v>-18445.956216161783</v>
      </c>
      <c r="DM46" s="220">
        <v>-18377.2636097016</v>
      </c>
      <c r="DN46" s="220">
        <v>-21627.090344343022</v>
      </c>
      <c r="DO46" s="220">
        <v>-19402.232828217911</v>
      </c>
      <c r="DP46" s="220">
        <v>-18081.413977269593</v>
      </c>
      <c r="DQ46" s="220">
        <v>-19279.206900320001</v>
      </c>
      <c r="DR46" s="220">
        <v>-23863.349618259625</v>
      </c>
      <c r="DS46" s="220">
        <v>-24211.561883350314</v>
      </c>
      <c r="DT46" s="220">
        <v>-13684.554506002109</v>
      </c>
      <c r="DU46" s="220">
        <v>-13755.411136558921</v>
      </c>
      <c r="DV46" s="220">
        <v>-12727.236643302333</v>
      </c>
      <c r="DW46" s="220">
        <v>1025.7089805331761</v>
      </c>
      <c r="DX46" s="220">
        <v>-22127.335113032943</v>
      </c>
      <c r="DY46" s="220">
        <v>-21088.749873838813</v>
      </c>
      <c r="DZ46" s="220">
        <v>-49104.374233031187</v>
      </c>
      <c r="EA46" s="220">
        <v>-51513.327108830243</v>
      </c>
      <c r="EB46" s="220">
        <v>-42431.598791852331</v>
      </c>
      <c r="EC46" s="220">
        <v>-34259.903045684754</v>
      </c>
      <c r="ED46" s="220">
        <v>-27032.858213989537</v>
      </c>
      <c r="EE46" s="220">
        <v>-29267.717830482128</v>
      </c>
      <c r="EF46" s="220">
        <v>-30965.464448109906</v>
      </c>
      <c r="EG46" s="220">
        <v>-40247.084593347718</v>
      </c>
      <c r="EH46" s="220">
        <v>-36882.971087025631</v>
      </c>
      <c r="EI46" s="220">
        <v>-34161.745417146652</v>
      </c>
      <c r="EJ46" s="220">
        <v>-39984.162914329703</v>
      </c>
      <c r="EK46" s="220">
        <v>-31392.598979757619</v>
      </c>
      <c r="EL46" s="220">
        <v>-41795.13414492146</v>
      </c>
      <c r="EM46" s="220">
        <v>-39463.641038158414</v>
      </c>
      <c r="EN46" s="220">
        <v>-19113.246569812924</v>
      </c>
      <c r="EO46" s="220">
        <v>-21043.5530357916</v>
      </c>
      <c r="EP46" s="220">
        <v>-32086.843034149988</v>
      </c>
      <c r="EQ46" s="220">
        <v>-47002.342001991929</v>
      </c>
      <c r="ER46" s="220">
        <v>-37952.780247631221</v>
      </c>
      <c r="ES46" s="220">
        <v>-36581.001777217738</v>
      </c>
      <c r="ET46" s="220">
        <v>-33834.173461812607</v>
      </c>
      <c r="EU46" s="220">
        <v>-38432.212985026483</v>
      </c>
      <c r="EV46" s="220">
        <v>-27357.031242339341</v>
      </c>
      <c r="EW46" s="220">
        <v>-20514.277846540346</v>
      </c>
      <c r="EX46" s="220">
        <v>-22145.320971511253</v>
      </c>
      <c r="EY46" s="220">
        <v>-19017.166652724962</v>
      </c>
      <c r="EZ46" s="220">
        <v>-18782.588282115576</v>
      </c>
      <c r="FA46" s="220">
        <v>-25346.792344075191</v>
      </c>
      <c r="FB46" s="220">
        <v>-18478.342559409499</v>
      </c>
      <c r="FC46" s="220">
        <v>-18001.313390165986</v>
      </c>
      <c r="FD46" s="220">
        <v>-10767.515470433402</v>
      </c>
      <c r="FE46" s="220">
        <v>-15230.131451164722</v>
      </c>
      <c r="FF46" s="220">
        <v>-16464.269159245589</v>
      </c>
      <c r="FG46" s="220">
        <v>-21193.5904879882</v>
      </c>
      <c r="FH46" s="220">
        <v>-19694.61550680381</v>
      </c>
      <c r="FI46" s="220">
        <v>-15493.845913593652</v>
      </c>
      <c r="FJ46" s="220">
        <v>-11659.828165529691</v>
      </c>
      <c r="FK46" s="220">
        <v>-8675.2331357903131</v>
      </c>
      <c r="FL46" s="220">
        <v>-12358.442808659151</v>
      </c>
      <c r="FM46" s="220">
        <v>-7973.3607887075777</v>
      </c>
      <c r="FN46" s="220">
        <v>-16876.548760124053</v>
      </c>
      <c r="FO46" s="220">
        <v>-15281.083108866467</v>
      </c>
      <c r="FP46" s="220">
        <v>-10149.523282415212</v>
      </c>
      <c r="FQ46" s="220">
        <v>-8234.6972874243565</v>
      </c>
      <c r="FR46" s="220">
        <v>-8513.6044475654908</v>
      </c>
      <c r="FS46" s="220">
        <v>-7399.0301438264778</v>
      </c>
      <c r="FT46" s="220">
        <v>-6317.0629467098752</v>
      </c>
      <c r="FU46" s="220">
        <v>-9553.4259492082565</v>
      </c>
      <c r="FV46" s="220">
        <v>-4518.7472146819164</v>
      </c>
      <c r="FW46" s="220">
        <v>-12980.443269281821</v>
      </c>
      <c r="FX46" s="220">
        <v>-6811.0829946718168</v>
      </c>
      <c r="FY46" s="220">
        <v>-10965.121299559343</v>
      </c>
      <c r="FZ46" s="220">
        <v>-18488.881699324404</v>
      </c>
      <c r="GA46" s="220">
        <v>-10591.246964870641</v>
      </c>
    </row>
    <row r="47" spans="1:183" ht="17.100000000000001" customHeight="1">
      <c r="A47" s="218" t="s">
        <v>276</v>
      </c>
      <c r="B47" s="220">
        <v>46202.381153037422</v>
      </c>
      <c r="C47" s="220">
        <v>46228.406055545434</v>
      </c>
      <c r="D47" s="220">
        <v>41536.992128390921</v>
      </c>
      <c r="E47" s="220">
        <v>44882.80088516805</v>
      </c>
      <c r="F47" s="220">
        <v>45475.44274596269</v>
      </c>
      <c r="G47" s="220">
        <v>44794.197115178016</v>
      </c>
      <c r="H47" s="220">
        <v>42743.634040358695</v>
      </c>
      <c r="I47" s="220">
        <v>42684.666598872558</v>
      </c>
      <c r="J47" s="220">
        <v>39512.084307652403</v>
      </c>
      <c r="K47" s="220">
        <v>37873.234926130637</v>
      </c>
      <c r="L47" s="220">
        <v>38047.671032386119</v>
      </c>
      <c r="M47" s="220">
        <v>39530.568073384442</v>
      </c>
      <c r="N47" s="220">
        <v>37970.913603621055</v>
      </c>
      <c r="O47" s="220">
        <v>37627.442935225292</v>
      </c>
      <c r="P47" s="220">
        <v>37124.316265183399</v>
      </c>
      <c r="Q47" s="220">
        <v>37498.010716390738</v>
      </c>
      <c r="R47" s="220">
        <v>39156.500657266479</v>
      </c>
      <c r="S47" s="220">
        <v>39719.398716347743</v>
      </c>
      <c r="T47" s="220">
        <v>40015.946904981633</v>
      </c>
      <c r="U47" s="220">
        <v>38104.583793049038</v>
      </c>
      <c r="V47" s="220">
        <v>38569.778049363464</v>
      </c>
      <c r="W47" s="220">
        <v>39102.256814221233</v>
      </c>
      <c r="X47" s="220">
        <v>40235.09569635136</v>
      </c>
      <c r="Y47" s="220">
        <v>38010.725821035056</v>
      </c>
      <c r="Z47" s="220">
        <v>37715.524786278307</v>
      </c>
      <c r="AA47" s="220">
        <v>37198.005824070475</v>
      </c>
      <c r="AB47" s="220">
        <v>39388.131370601855</v>
      </c>
      <c r="AC47" s="220">
        <v>37729.771750879547</v>
      </c>
      <c r="AD47" s="220">
        <v>38466.088325971257</v>
      </c>
      <c r="AE47" s="220">
        <v>38614.536427936197</v>
      </c>
      <c r="AF47" s="220">
        <v>36020.403238634601</v>
      </c>
      <c r="AG47" s="220">
        <v>38023.271401596801</v>
      </c>
      <c r="AH47" s="220">
        <v>38782.171932746089</v>
      </c>
      <c r="AI47" s="220">
        <v>40042.67679724047</v>
      </c>
      <c r="AJ47" s="220">
        <v>40388.807298398693</v>
      </c>
      <c r="AK47" s="220">
        <v>38215.234501639141</v>
      </c>
      <c r="AL47" s="220">
        <v>38620.833582376174</v>
      </c>
      <c r="AM47" s="220">
        <v>39378.909148163963</v>
      </c>
      <c r="AN47" s="220">
        <v>40525.143152874312</v>
      </c>
      <c r="AO47" s="220">
        <v>41416.619773306156</v>
      </c>
      <c r="AP47" s="220">
        <v>41078.313658385188</v>
      </c>
      <c r="AQ47" s="220">
        <v>42602.287880723379</v>
      </c>
      <c r="AR47" s="220">
        <v>43238.649830528462</v>
      </c>
      <c r="AS47" s="220">
        <v>45405.208901882943</v>
      </c>
      <c r="AT47" s="220">
        <v>46220.139047351651</v>
      </c>
      <c r="AU47" s="220">
        <v>44656.885576869994</v>
      </c>
      <c r="AV47" s="220">
        <v>45774.594745586095</v>
      </c>
      <c r="AW47" s="220">
        <v>45691.741470481815</v>
      </c>
      <c r="AX47" s="220">
        <v>47258.21111998758</v>
      </c>
      <c r="AY47" s="220">
        <v>47281.17757882041</v>
      </c>
      <c r="AZ47" s="220">
        <v>49241.285426161441</v>
      </c>
      <c r="BA47" s="220">
        <v>50718.48109885717</v>
      </c>
      <c r="BB47" s="220">
        <v>52289.78105109265</v>
      </c>
      <c r="BC47" s="220">
        <v>53416.285285469537</v>
      </c>
      <c r="BD47" s="220">
        <v>53547.879789756094</v>
      </c>
      <c r="BE47" s="220">
        <v>54514.044100659296</v>
      </c>
      <c r="BF47" s="220">
        <v>58687.724699497056</v>
      </c>
      <c r="BG47" s="220">
        <v>61425.598183187853</v>
      </c>
      <c r="BH47" s="220">
        <v>62018.620758286714</v>
      </c>
      <c r="BI47" s="220">
        <v>65514.913034232362</v>
      </c>
      <c r="BJ47" s="220">
        <v>64388.884232883029</v>
      </c>
      <c r="BK47" s="220">
        <v>68680.541678861002</v>
      </c>
      <c r="BL47" s="220">
        <v>64686.317615352782</v>
      </c>
      <c r="BM47" s="220">
        <v>65762.691277930338</v>
      </c>
      <c r="BN47" s="220">
        <v>68499.217784755587</v>
      </c>
      <c r="BO47" s="220">
        <v>68182.650759181372</v>
      </c>
      <c r="BP47" s="220">
        <v>68128.712224035102</v>
      </c>
      <c r="BQ47" s="220">
        <v>69643.648440979785</v>
      </c>
      <c r="BR47" s="220">
        <v>70510.932658274454</v>
      </c>
      <c r="BS47" s="220">
        <v>70549.403383430981</v>
      </c>
      <c r="BT47" s="220">
        <v>72641.010874311149</v>
      </c>
      <c r="BU47" s="220">
        <v>70615</v>
      </c>
      <c r="BV47" s="220">
        <v>72369.760921741923</v>
      </c>
      <c r="BW47" s="220">
        <v>75162.945258156906</v>
      </c>
      <c r="BX47" s="220">
        <v>79430.500641123828</v>
      </c>
      <c r="BY47" s="220">
        <v>83359.793312833179</v>
      </c>
      <c r="BZ47" s="220"/>
      <c r="CA47" s="220">
        <v>78704.101200409044</v>
      </c>
      <c r="CB47" s="220">
        <v>84472.561070069307</v>
      </c>
      <c r="CC47" s="220">
        <v>86130.51061645709</v>
      </c>
      <c r="CD47" s="220">
        <v>88721.956967194157</v>
      </c>
      <c r="CE47" s="220">
        <v>90637.110197009999</v>
      </c>
      <c r="CF47" s="220">
        <v>92508.094945531513</v>
      </c>
      <c r="CG47" s="220">
        <v>92094.120485676482</v>
      </c>
      <c r="CH47" s="220">
        <v>92591.847015432722</v>
      </c>
      <c r="CI47" s="220">
        <v>90191.310891088098</v>
      </c>
      <c r="CJ47" s="220">
        <v>95741.774537972058</v>
      </c>
      <c r="CK47" s="220">
        <v>98866.257915045455</v>
      </c>
      <c r="CL47" s="220">
        <v>99101.325137028412</v>
      </c>
      <c r="CM47" s="220">
        <v>95372.094007191161</v>
      </c>
      <c r="CN47" s="220">
        <v>93091.268772319832</v>
      </c>
      <c r="CO47" s="220">
        <v>87870.287714890015</v>
      </c>
      <c r="CP47" s="220">
        <v>90612.182583333983</v>
      </c>
      <c r="CQ47" s="220">
        <v>94351.817571650172</v>
      </c>
      <c r="CR47" s="220">
        <v>94720.619396467446</v>
      </c>
      <c r="CS47" s="220">
        <v>96460.522903731297</v>
      </c>
      <c r="CT47" s="220">
        <v>94610.56036901717</v>
      </c>
      <c r="CU47" s="220">
        <v>93728.065978222439</v>
      </c>
      <c r="CV47" s="220">
        <v>94793.945991162138</v>
      </c>
      <c r="CW47" s="220">
        <v>93997.76852695983</v>
      </c>
      <c r="CX47" s="220">
        <v>92436.51766560915</v>
      </c>
      <c r="CY47" s="220">
        <v>91420.395695219297</v>
      </c>
      <c r="CZ47" s="220">
        <v>93106.014072462887</v>
      </c>
      <c r="DA47" s="220">
        <v>93344.137879517104</v>
      </c>
      <c r="DB47" s="220">
        <v>91582.771499506998</v>
      </c>
      <c r="DC47" s="220">
        <v>94527.967059059811</v>
      </c>
      <c r="DD47" s="220">
        <v>95912.159010256728</v>
      </c>
      <c r="DE47" s="220">
        <v>96358.448604507867</v>
      </c>
      <c r="DF47" s="220">
        <v>94606.461094577156</v>
      </c>
      <c r="DG47" s="220">
        <v>98513.136882358493</v>
      </c>
      <c r="DH47" s="220">
        <v>98419.089581583234</v>
      </c>
      <c r="DI47" s="220">
        <v>102100.8388480961</v>
      </c>
      <c r="DJ47" s="220">
        <v>100429.58168204807</v>
      </c>
      <c r="DK47" s="220">
        <v>104956.51997646724</v>
      </c>
      <c r="DL47" s="220">
        <v>99603.390430154977</v>
      </c>
      <c r="DM47" s="220">
        <v>99147.19424265236</v>
      </c>
      <c r="DN47" s="220">
        <v>104710.76653035931</v>
      </c>
      <c r="DO47" s="220">
        <v>101090.81024325041</v>
      </c>
      <c r="DP47" s="220">
        <v>102614.10500011046</v>
      </c>
      <c r="DQ47" s="220">
        <v>109799.84181547757</v>
      </c>
      <c r="DR47" s="220">
        <v>96370.221954894601</v>
      </c>
      <c r="DS47" s="220">
        <v>104792.89405483412</v>
      </c>
      <c r="DT47" s="220">
        <v>100235.90780331341</v>
      </c>
      <c r="DU47" s="220">
        <v>107522.06243744137</v>
      </c>
      <c r="DV47" s="220">
        <v>115117.06355502739</v>
      </c>
      <c r="DW47" s="220">
        <v>113663.82334381409</v>
      </c>
      <c r="DX47" s="220">
        <v>130985.36750735366</v>
      </c>
      <c r="DY47" s="220">
        <v>123870.57175727657</v>
      </c>
      <c r="DZ47" s="220">
        <v>117658.22214513682</v>
      </c>
      <c r="EA47" s="220">
        <v>115101.32136797829</v>
      </c>
      <c r="EB47" s="220">
        <v>110071.78765070974</v>
      </c>
      <c r="EC47" s="220">
        <v>108053.66679872123</v>
      </c>
      <c r="ED47" s="220">
        <v>105924.61550965313</v>
      </c>
      <c r="EE47" s="220">
        <v>113219.15246678972</v>
      </c>
      <c r="EF47" s="220">
        <v>119083.44453456254</v>
      </c>
      <c r="EG47" s="220">
        <v>124465.12446889046</v>
      </c>
      <c r="EH47" s="220">
        <v>128275.82180672989</v>
      </c>
      <c r="EI47" s="220">
        <v>131361.07199122367</v>
      </c>
      <c r="EJ47" s="220">
        <v>144133.0072075119</v>
      </c>
      <c r="EK47" s="220">
        <v>144263.12580057493</v>
      </c>
      <c r="EL47" s="220">
        <v>146910.60919368154</v>
      </c>
      <c r="EM47" s="220">
        <v>149234.22821854963</v>
      </c>
      <c r="EN47" s="220">
        <v>145689.52437338495</v>
      </c>
      <c r="EO47" s="220">
        <v>148988.63277138385</v>
      </c>
      <c r="EP47" s="220">
        <v>138451.66229621915</v>
      </c>
      <c r="EQ47" s="220">
        <v>152022.40623920903</v>
      </c>
      <c r="ER47" s="220">
        <v>148515.76978822076</v>
      </c>
      <c r="ES47" s="220">
        <v>156054.30068815089</v>
      </c>
      <c r="ET47" s="220">
        <v>153321.14447641195</v>
      </c>
      <c r="EU47" s="220">
        <v>155238.93553129872</v>
      </c>
      <c r="EV47" s="220">
        <v>150144.41142030733</v>
      </c>
      <c r="EW47" s="220">
        <v>152487.78618279015</v>
      </c>
      <c r="EX47" s="220">
        <v>158556.88604437522</v>
      </c>
      <c r="EY47" s="220">
        <v>159675.08608649627</v>
      </c>
      <c r="EZ47" s="220">
        <v>158717.00217626573</v>
      </c>
      <c r="FA47" s="220">
        <v>158333.02480456553</v>
      </c>
      <c r="FB47" s="220">
        <v>150985.32918860583</v>
      </c>
      <c r="FC47" s="220">
        <v>149439.67511007993</v>
      </c>
      <c r="FD47" s="220">
        <v>149028.79907183713</v>
      </c>
      <c r="FE47" s="220">
        <v>156181.45850702174</v>
      </c>
      <c r="FF47" s="220">
        <v>158437.83376471218</v>
      </c>
      <c r="FG47" s="220">
        <v>159394.47237442053</v>
      </c>
      <c r="FH47" s="220">
        <v>161079.87231775696</v>
      </c>
      <c r="FI47" s="220">
        <v>163480.33612386655</v>
      </c>
      <c r="FJ47" s="220">
        <v>164736.59307234152</v>
      </c>
      <c r="FK47" s="220">
        <v>168293.35324780919</v>
      </c>
      <c r="FL47" s="220">
        <v>176707.9521963771</v>
      </c>
      <c r="FM47" s="220">
        <v>179676.73410481284</v>
      </c>
      <c r="FN47" s="220">
        <v>183957.22891126422</v>
      </c>
      <c r="FO47" s="220">
        <v>185195.65045933914</v>
      </c>
      <c r="FP47" s="220">
        <v>184896.0589545581</v>
      </c>
      <c r="FQ47" s="220">
        <v>189019.60336816096</v>
      </c>
      <c r="FR47" s="220">
        <v>196280.20089929682</v>
      </c>
      <c r="FS47" s="220">
        <v>201561.19892585161</v>
      </c>
      <c r="FT47" s="220">
        <v>196925.35377185608</v>
      </c>
      <c r="FU47" s="220">
        <v>205563.00437749224</v>
      </c>
      <c r="FV47" s="220">
        <v>209291.39102402434</v>
      </c>
      <c r="FW47" s="220">
        <v>211685.65872718437</v>
      </c>
      <c r="FX47" s="220">
        <v>215622.81859418395</v>
      </c>
      <c r="FY47" s="220">
        <v>224539.50800506416</v>
      </c>
      <c r="FZ47" s="220">
        <v>237911.47622894228</v>
      </c>
      <c r="GA47" s="220">
        <v>234186.09798548993</v>
      </c>
    </row>
    <row r="48" spans="1:183" s="234" customFormat="1" ht="17.100000000000001" customHeight="1">
      <c r="A48" s="237" t="s">
        <v>278</v>
      </c>
      <c r="B48" s="233">
        <v>249049.6457634767</v>
      </c>
      <c r="C48" s="233">
        <v>248807.77216519354</v>
      </c>
      <c r="D48" s="233">
        <v>251216.34014935835</v>
      </c>
      <c r="E48" s="233">
        <v>252571.14770766051</v>
      </c>
      <c r="F48" s="233">
        <v>263772.26442897564</v>
      </c>
      <c r="G48" s="233">
        <v>267573.77706727927</v>
      </c>
      <c r="H48" s="233">
        <v>266546.19427709124</v>
      </c>
      <c r="I48" s="233">
        <v>271927.19652940845</v>
      </c>
      <c r="J48" s="233">
        <v>272605.20555799588</v>
      </c>
      <c r="K48" s="233">
        <v>274950.37682160974</v>
      </c>
      <c r="L48" s="233">
        <v>276946.48094082711</v>
      </c>
      <c r="M48" s="233">
        <v>279011.9005774298</v>
      </c>
      <c r="N48" s="233">
        <v>278925.50306887995</v>
      </c>
      <c r="O48" s="233">
        <v>281794.30187684559</v>
      </c>
      <c r="P48" s="233">
        <v>282552.45791129809</v>
      </c>
      <c r="Q48" s="233">
        <v>286531.20071991388</v>
      </c>
      <c r="R48" s="233">
        <v>288418.86245035374</v>
      </c>
      <c r="S48" s="233">
        <v>292124.32001176995</v>
      </c>
      <c r="T48" s="233">
        <v>295910.29042288021</v>
      </c>
      <c r="U48" s="233">
        <v>298869.28538751893</v>
      </c>
      <c r="V48" s="233">
        <v>304317.74497532001</v>
      </c>
      <c r="W48" s="233">
        <v>313019.72673447238</v>
      </c>
      <c r="X48" s="233">
        <v>311448.56077553553</v>
      </c>
      <c r="Y48" s="233">
        <v>311128.60589472816</v>
      </c>
      <c r="Z48" s="233">
        <v>311614.96213569335</v>
      </c>
      <c r="AA48" s="233">
        <v>312053.74452528806</v>
      </c>
      <c r="AB48" s="233">
        <v>316252.63222865068</v>
      </c>
      <c r="AC48" s="233">
        <v>322237.36142590013</v>
      </c>
      <c r="AD48" s="233">
        <v>328425.03858686506</v>
      </c>
      <c r="AE48" s="233">
        <v>339992.21987458708</v>
      </c>
      <c r="AF48" s="233">
        <v>344302.14351216564</v>
      </c>
      <c r="AG48" s="233">
        <v>346757.92890193785</v>
      </c>
      <c r="AH48" s="233">
        <v>349337.30424399534</v>
      </c>
      <c r="AI48" s="233">
        <v>353848.92335604446</v>
      </c>
      <c r="AJ48" s="233">
        <v>357405.85055804724</v>
      </c>
      <c r="AK48" s="233">
        <v>364273.63872408587</v>
      </c>
      <c r="AL48" s="233">
        <v>365700.0106858334</v>
      </c>
      <c r="AM48" s="233">
        <v>372023.55270095076</v>
      </c>
      <c r="AN48" s="233">
        <v>369763.25433820783</v>
      </c>
      <c r="AO48" s="233">
        <v>373549.03799787484</v>
      </c>
      <c r="AP48" s="233">
        <v>371865.91460924764</v>
      </c>
      <c r="AQ48" s="233">
        <v>371452.23091788462</v>
      </c>
      <c r="AR48" s="233">
        <v>381516.64452129649</v>
      </c>
      <c r="AS48" s="233">
        <v>403214.62648758269</v>
      </c>
      <c r="AT48" s="233">
        <v>409852.99746432231</v>
      </c>
      <c r="AU48" s="233">
        <v>403332.10506721033</v>
      </c>
      <c r="AV48" s="233">
        <v>406428.21979282878</v>
      </c>
      <c r="AW48" s="233">
        <v>413415.51091962057</v>
      </c>
      <c r="AX48" s="233">
        <v>398598.84518461517</v>
      </c>
      <c r="AY48" s="233">
        <v>401054.46897641121</v>
      </c>
      <c r="AZ48" s="233">
        <v>402940.77149325603</v>
      </c>
      <c r="BA48" s="233">
        <v>403970.49852973624</v>
      </c>
      <c r="BB48" s="233">
        <v>398087.2159975979</v>
      </c>
      <c r="BC48" s="233">
        <v>391977.25670871098</v>
      </c>
      <c r="BD48" s="233">
        <v>390386.78573823883</v>
      </c>
      <c r="BE48" s="233">
        <v>389133.07236688567</v>
      </c>
      <c r="BF48" s="233">
        <v>390326.26670956856</v>
      </c>
      <c r="BG48" s="233">
        <v>394713.68888715311</v>
      </c>
      <c r="BH48" s="233">
        <v>403626.6251230645</v>
      </c>
      <c r="BI48" s="233">
        <v>402034.57576756674</v>
      </c>
      <c r="BJ48" s="233">
        <v>403049.78413234965</v>
      </c>
      <c r="BK48" s="233">
        <v>406708.58711020421</v>
      </c>
      <c r="BL48" s="233">
        <v>420833.52840106795</v>
      </c>
      <c r="BM48" s="233">
        <v>409999.09764211474</v>
      </c>
      <c r="BN48" s="233">
        <v>410049.14788507775</v>
      </c>
      <c r="BO48" s="233">
        <v>414496.77065093926</v>
      </c>
      <c r="BP48" s="233">
        <v>415860.11372209055</v>
      </c>
      <c r="BQ48" s="233">
        <v>424519.53156377701</v>
      </c>
      <c r="BR48" s="233">
        <v>426617.64876020927</v>
      </c>
      <c r="BS48" s="233">
        <v>427637.71890229994</v>
      </c>
      <c r="BT48" s="233">
        <v>430810.36150097579</v>
      </c>
      <c r="BU48" s="233">
        <v>434672</v>
      </c>
      <c r="BV48" s="233">
        <v>439203.52930083545</v>
      </c>
      <c r="BW48" s="233">
        <v>439359.98284018214</v>
      </c>
      <c r="BX48" s="233">
        <v>435001.29686293373</v>
      </c>
      <c r="BY48" s="233">
        <v>431098.67933808913</v>
      </c>
      <c r="BZ48" s="233">
        <v>431098.67933808913</v>
      </c>
      <c r="CA48" s="233">
        <v>435339.36788126238</v>
      </c>
      <c r="CB48" s="233">
        <v>437123.20882603136</v>
      </c>
      <c r="CC48" s="233">
        <v>444612.80199413287</v>
      </c>
      <c r="CD48" s="233">
        <v>439060.37191924034</v>
      </c>
      <c r="CE48" s="233">
        <v>440061.58054031956</v>
      </c>
      <c r="CF48" s="233">
        <v>447458.7780713992</v>
      </c>
      <c r="CG48" s="233">
        <v>441429.38226082473</v>
      </c>
      <c r="CH48" s="233">
        <v>439052.39421066613</v>
      </c>
      <c r="CI48" s="233">
        <v>438225.26982365304</v>
      </c>
      <c r="CJ48" s="233">
        <v>453757.59330395272</v>
      </c>
      <c r="CK48" s="233">
        <v>466565.74806269351</v>
      </c>
      <c r="CL48" s="233">
        <v>466979.72767845431</v>
      </c>
      <c r="CM48" s="233">
        <v>471439.24873741303</v>
      </c>
      <c r="CN48" s="233">
        <v>469475.22165179282</v>
      </c>
      <c r="CO48" s="233">
        <v>477606.15503394004</v>
      </c>
      <c r="CP48" s="233">
        <v>484031.97308948234</v>
      </c>
      <c r="CQ48" s="233">
        <v>499347.11667182925</v>
      </c>
      <c r="CR48" s="233">
        <v>508743.01371824613</v>
      </c>
      <c r="CS48" s="233">
        <v>506885.11758552428</v>
      </c>
      <c r="CT48" s="233">
        <v>504899.96303005406</v>
      </c>
      <c r="CU48" s="233">
        <v>513653.74925429007</v>
      </c>
      <c r="CV48" s="233">
        <v>508134.20288955612</v>
      </c>
      <c r="CW48" s="233">
        <v>501638.0525921855</v>
      </c>
      <c r="CX48" s="233">
        <v>503874.2544021557</v>
      </c>
      <c r="CY48" s="233">
        <v>442037.41343123297</v>
      </c>
      <c r="CZ48" s="233">
        <v>449910.84770792403</v>
      </c>
      <c r="DA48" s="233">
        <v>457172.64846335299</v>
      </c>
      <c r="DB48" s="233">
        <v>450663.51815579436</v>
      </c>
      <c r="DC48" s="233">
        <v>454880.58753516397</v>
      </c>
      <c r="DD48" s="233">
        <v>454985.41505590512</v>
      </c>
      <c r="DE48" s="233">
        <v>455794.1838765167</v>
      </c>
      <c r="DF48" s="233">
        <v>460261.97833692952</v>
      </c>
      <c r="DG48" s="233">
        <v>459857.20631190663</v>
      </c>
      <c r="DH48" s="233">
        <v>465278.00353156874</v>
      </c>
      <c r="DI48" s="233">
        <v>465124.05002107681</v>
      </c>
      <c r="DJ48" s="233">
        <v>469942.82805349235</v>
      </c>
      <c r="DK48" s="233">
        <v>472757.9814048956</v>
      </c>
      <c r="DL48" s="233">
        <v>478157.73158403148</v>
      </c>
      <c r="DM48" s="233">
        <v>479546.68564041925</v>
      </c>
      <c r="DN48" s="233">
        <v>483231.32369662204</v>
      </c>
      <c r="DO48" s="233">
        <v>487897.26553679502</v>
      </c>
      <c r="DP48" s="233">
        <v>488414.92341110448</v>
      </c>
      <c r="DQ48" s="233">
        <v>490426.1352571763</v>
      </c>
      <c r="DR48" s="233">
        <v>495724.33515545481</v>
      </c>
      <c r="DS48" s="233">
        <v>496889.25746136258</v>
      </c>
      <c r="DT48" s="233">
        <v>492897.71237293351</v>
      </c>
      <c r="DU48" s="233">
        <v>497126.63932293892</v>
      </c>
      <c r="DV48" s="233">
        <v>504228.00212259655</v>
      </c>
      <c r="DW48" s="233">
        <v>503789.14151354413</v>
      </c>
      <c r="DX48" s="233">
        <v>506761.14286677964</v>
      </c>
      <c r="DY48" s="233">
        <v>509260.21698601503</v>
      </c>
      <c r="DZ48" s="233">
        <v>507091.15402811993</v>
      </c>
      <c r="EA48" s="233">
        <v>501754.60837453994</v>
      </c>
      <c r="EB48" s="233">
        <v>533500.42043595039</v>
      </c>
      <c r="EC48" s="233">
        <v>532843.24002519622</v>
      </c>
      <c r="ED48" s="233">
        <v>534011.13313720538</v>
      </c>
      <c r="EE48" s="233">
        <v>545639.06768007705</v>
      </c>
      <c r="EF48" s="233">
        <v>536496.19769296783</v>
      </c>
      <c r="EG48" s="233">
        <v>529883.79861313675</v>
      </c>
      <c r="EH48" s="233">
        <v>586763.41810640378</v>
      </c>
      <c r="EI48" s="233">
        <v>591831.17295544583</v>
      </c>
      <c r="EJ48" s="233">
        <v>593373.73864856444</v>
      </c>
      <c r="EK48" s="233">
        <v>602903.11802508077</v>
      </c>
      <c r="EL48" s="233">
        <v>601145.01426576532</v>
      </c>
      <c r="EM48" s="233">
        <v>601230.80978730565</v>
      </c>
      <c r="EN48" s="233">
        <v>623362.24236757937</v>
      </c>
      <c r="EO48" s="233">
        <v>611754.4156935236</v>
      </c>
      <c r="EP48" s="233">
        <v>601936.71689817356</v>
      </c>
      <c r="EQ48" s="233">
        <v>604208.97402665042</v>
      </c>
      <c r="ER48" s="233">
        <v>607642.55090073904</v>
      </c>
      <c r="ES48" s="233">
        <v>611764.99917544355</v>
      </c>
      <c r="ET48" s="233">
        <v>608185.06632721121</v>
      </c>
      <c r="EU48" s="233">
        <v>615836.12877455272</v>
      </c>
      <c r="EV48" s="233">
        <v>636898.5763165626</v>
      </c>
      <c r="EW48" s="233">
        <v>632582.42190742772</v>
      </c>
      <c r="EX48" s="233">
        <v>638051.54754492675</v>
      </c>
      <c r="EY48" s="233">
        <v>640342.42254928441</v>
      </c>
      <c r="EZ48" s="233">
        <v>649644.71597742871</v>
      </c>
      <c r="FA48" s="233">
        <v>660815.73848178762</v>
      </c>
      <c r="FB48" s="233">
        <v>668282.87265479518</v>
      </c>
      <c r="FC48" s="233">
        <v>671417.97172939568</v>
      </c>
      <c r="FD48" s="233">
        <v>670533.31583851052</v>
      </c>
      <c r="FE48" s="233">
        <v>667182.24275156599</v>
      </c>
      <c r="FF48" s="233">
        <v>666067.60632101446</v>
      </c>
      <c r="FG48" s="233">
        <v>669652.98285172752</v>
      </c>
      <c r="FH48" s="233">
        <v>684343.91671763395</v>
      </c>
      <c r="FI48" s="233">
        <v>687097.69700315641</v>
      </c>
      <c r="FJ48" s="233">
        <v>689769.01524358371</v>
      </c>
      <c r="FK48" s="233">
        <v>684004.24762110377</v>
      </c>
      <c r="FL48" s="233">
        <v>689683.17686816875</v>
      </c>
      <c r="FM48" s="233">
        <v>703893.96551191295</v>
      </c>
      <c r="FN48" s="233">
        <v>711389.24302308739</v>
      </c>
      <c r="FO48" s="233">
        <v>700778.50870632543</v>
      </c>
      <c r="FP48" s="233">
        <v>709024.28950238181</v>
      </c>
      <c r="FQ48" s="233">
        <v>707519.46443460789</v>
      </c>
      <c r="FR48" s="233">
        <v>710874.84349670273</v>
      </c>
      <c r="FS48" s="233">
        <v>717153.57437256153</v>
      </c>
      <c r="FT48" s="233">
        <v>723830.70352123387</v>
      </c>
      <c r="FU48" s="233">
        <v>734109.47576716193</v>
      </c>
      <c r="FV48" s="233">
        <v>735509.57551358</v>
      </c>
      <c r="FW48" s="233">
        <v>741510.01450164313</v>
      </c>
      <c r="FX48" s="233">
        <v>742141.11166339961</v>
      </c>
      <c r="FY48" s="233">
        <v>757435.25745384337</v>
      </c>
      <c r="FZ48" s="233">
        <v>779046.38284557674</v>
      </c>
      <c r="GA48" s="233">
        <v>771986.04262188368</v>
      </c>
    </row>
    <row r="49" spans="1:183" ht="17.100000000000001" customHeight="1">
      <c r="A49" s="218" t="s">
        <v>275</v>
      </c>
      <c r="B49" s="220">
        <v>153.19780331999999</v>
      </c>
      <c r="C49" s="220">
        <v>154.31596911</v>
      </c>
      <c r="D49" s="220">
        <v>138.70587049999997</v>
      </c>
      <c r="E49" s="220">
        <v>145.20146566999998</v>
      </c>
      <c r="F49" s="220">
        <v>139.64907062999998</v>
      </c>
      <c r="G49" s="220">
        <v>144.54348844999998</v>
      </c>
      <c r="H49" s="220">
        <v>136.46690247999999</v>
      </c>
      <c r="I49" s="220">
        <v>137.70103456999999</v>
      </c>
      <c r="J49" s="220">
        <v>166.28222216</v>
      </c>
      <c r="K49" s="220">
        <v>164.10271523999998</v>
      </c>
      <c r="L49" s="220">
        <v>188.36966712999998</v>
      </c>
      <c r="M49" s="220">
        <v>289.10614802999993</v>
      </c>
      <c r="N49" s="220">
        <v>325.25928297999997</v>
      </c>
      <c r="O49" s="220">
        <v>266.26099159999995</v>
      </c>
      <c r="P49" s="220">
        <v>282.16233682000001</v>
      </c>
      <c r="Q49" s="220">
        <v>326.19289162000001</v>
      </c>
      <c r="R49" s="220">
        <v>355.96613649</v>
      </c>
      <c r="S49" s="220">
        <v>144.95301177000002</v>
      </c>
      <c r="T49" s="220">
        <v>145.04960496999999</v>
      </c>
      <c r="U49" s="220">
        <v>146.18456738</v>
      </c>
      <c r="V49" s="220">
        <v>147.98835771</v>
      </c>
      <c r="W49" s="220">
        <v>189.87692557</v>
      </c>
      <c r="X49" s="220">
        <v>188.68572480999998</v>
      </c>
      <c r="Y49" s="220">
        <v>187.66180904000001</v>
      </c>
      <c r="Z49" s="220">
        <v>184.76241243000001</v>
      </c>
      <c r="AA49" s="220">
        <v>235.96431477000002</v>
      </c>
      <c r="AB49" s="220">
        <v>228.80128807000003</v>
      </c>
      <c r="AC49" s="220">
        <v>202.30284356000001</v>
      </c>
      <c r="AD49" s="220">
        <v>207.31680611000002</v>
      </c>
      <c r="AE49" s="220">
        <v>142.31707372000002</v>
      </c>
      <c r="AF49" s="220">
        <v>246.29880878</v>
      </c>
      <c r="AG49" s="220">
        <v>157.61338316000001</v>
      </c>
      <c r="AH49" s="220">
        <v>186.53756657</v>
      </c>
      <c r="AI49" s="220">
        <v>186.00266166</v>
      </c>
      <c r="AJ49" s="220">
        <v>148.20166657000001</v>
      </c>
      <c r="AK49" s="220">
        <v>184.47326498999999</v>
      </c>
      <c r="AL49" s="220">
        <v>158.50110899000001</v>
      </c>
      <c r="AM49" s="220">
        <v>151.81138362999999</v>
      </c>
      <c r="AN49" s="220">
        <v>144.74117856000001</v>
      </c>
      <c r="AO49" s="220">
        <v>154.39851223000002</v>
      </c>
      <c r="AP49" s="220">
        <v>135.40763834000001</v>
      </c>
      <c r="AQ49" s="220">
        <v>198.07188681</v>
      </c>
      <c r="AR49" s="220">
        <v>126.59522910000001</v>
      </c>
      <c r="AS49" s="220">
        <v>150.84449430999999</v>
      </c>
      <c r="AT49" s="220">
        <v>162.74188365000003</v>
      </c>
      <c r="AU49" s="220">
        <v>164.49673319999999</v>
      </c>
      <c r="AV49" s="220">
        <v>163.62766462999997</v>
      </c>
      <c r="AW49" s="220">
        <v>172.66457023999999</v>
      </c>
      <c r="AX49" s="220">
        <v>134.78201322999996</v>
      </c>
      <c r="AY49" s="220">
        <v>146.16603488000001</v>
      </c>
      <c r="AZ49" s="220">
        <v>154.80724961999994</v>
      </c>
      <c r="BA49" s="220">
        <v>158.50427366000002</v>
      </c>
      <c r="BB49" s="220">
        <v>161.91662781999997</v>
      </c>
      <c r="BC49" s="220">
        <v>159.59387422</v>
      </c>
      <c r="BD49" s="220">
        <v>117.25199542000001</v>
      </c>
      <c r="BE49" s="220">
        <v>129.45984655000001</v>
      </c>
      <c r="BF49" s="220">
        <v>134.73078520999996</v>
      </c>
      <c r="BG49" s="220">
        <v>140.02408560999999</v>
      </c>
      <c r="BH49" s="220">
        <v>139.35857369000001</v>
      </c>
      <c r="BI49" s="220">
        <v>152.22108252999999</v>
      </c>
      <c r="BJ49" s="220">
        <v>115.15130846999999</v>
      </c>
      <c r="BK49" s="220">
        <v>126.01319054</v>
      </c>
      <c r="BL49" s="220">
        <v>127.1554088</v>
      </c>
      <c r="BM49" s="220">
        <v>371.52363643000001</v>
      </c>
      <c r="BN49" s="220">
        <v>379.96656151999991</v>
      </c>
      <c r="BO49" s="220">
        <v>3704.0103747000003</v>
      </c>
      <c r="BP49" s="220">
        <v>3664.27348949</v>
      </c>
      <c r="BQ49" s="220">
        <v>3670.1731644900001</v>
      </c>
      <c r="BR49" s="220">
        <v>3675.21057273</v>
      </c>
      <c r="BS49" s="220">
        <v>3683.2173269999998</v>
      </c>
      <c r="BT49" s="220">
        <v>3657.3844738899998</v>
      </c>
      <c r="BU49" s="220">
        <v>3669</v>
      </c>
      <c r="BV49" s="220">
        <v>3617.0592188099999</v>
      </c>
      <c r="BW49" s="220">
        <v>3626.6453938499999</v>
      </c>
      <c r="BX49" s="220">
        <v>3623.0380289999998</v>
      </c>
      <c r="BY49" s="220">
        <v>3622.9704508099999</v>
      </c>
      <c r="BZ49" s="220">
        <v>3622.9704508099999</v>
      </c>
      <c r="CA49" s="220">
        <v>3621.55255085</v>
      </c>
      <c r="CB49" s="220">
        <v>3760.6580941399998</v>
      </c>
      <c r="CC49" s="220">
        <v>3749.1737147999997</v>
      </c>
      <c r="CD49" s="220">
        <v>3761.8094959199998</v>
      </c>
      <c r="CE49" s="220">
        <v>3762.2770625399999</v>
      </c>
      <c r="CF49" s="220">
        <v>3758.5232117199998</v>
      </c>
      <c r="CG49" s="220">
        <v>3767.8315939099998</v>
      </c>
      <c r="CH49" s="220">
        <v>3786.0611617799996</v>
      </c>
      <c r="CI49" s="220">
        <v>3776.0857908899998</v>
      </c>
      <c r="CJ49" s="220">
        <v>3765.93455279</v>
      </c>
      <c r="CK49" s="220">
        <v>3765.1976652000003</v>
      </c>
      <c r="CL49" s="220">
        <v>3761.3297814900002</v>
      </c>
      <c r="CM49" s="220">
        <v>3766.3030819800001</v>
      </c>
      <c r="CN49" s="220">
        <v>3851.56925434</v>
      </c>
      <c r="CO49" s="220">
        <v>3838.2095615300004</v>
      </c>
      <c r="CP49" s="220">
        <v>3841.6459451600003</v>
      </c>
      <c r="CQ49" s="220">
        <v>3854.8684223200003</v>
      </c>
      <c r="CR49" s="220">
        <v>3851.2765629800001</v>
      </c>
      <c r="CS49" s="220">
        <v>3841.4149903800003</v>
      </c>
      <c r="CT49" s="220">
        <v>3843.0021967400003</v>
      </c>
      <c r="CU49" s="220">
        <v>3829.80791262</v>
      </c>
      <c r="CV49" s="220">
        <v>3850.1254325200002</v>
      </c>
      <c r="CW49" s="220">
        <v>3837.4422250600001</v>
      </c>
      <c r="CX49" s="220">
        <v>3832.0039649100004</v>
      </c>
      <c r="CY49" s="220">
        <v>3838.5214351200002</v>
      </c>
      <c r="CZ49" s="220">
        <v>3939.3595319200003</v>
      </c>
      <c r="DA49" s="220">
        <v>3924.4904188699998</v>
      </c>
      <c r="DB49" s="220">
        <v>3928.2821452100002</v>
      </c>
      <c r="DC49" s="220">
        <v>3940.63574281</v>
      </c>
      <c r="DD49" s="220">
        <v>3911.6779075099998</v>
      </c>
      <c r="DE49" s="220">
        <v>3916.1275332999999</v>
      </c>
      <c r="DF49" s="220">
        <v>3927.1168639899997</v>
      </c>
      <c r="DG49" s="220">
        <v>3915.7525036699999</v>
      </c>
      <c r="DH49" s="220">
        <v>3920.3112408100001</v>
      </c>
      <c r="DI49" s="220">
        <v>3923.40452461</v>
      </c>
      <c r="DJ49" s="220">
        <v>3926.9384735599997</v>
      </c>
      <c r="DK49" s="220">
        <v>3935.6997193899997</v>
      </c>
      <c r="DL49" s="220">
        <v>4040.11773928</v>
      </c>
      <c r="DM49" s="220">
        <v>4022.36362465</v>
      </c>
      <c r="DN49" s="220">
        <v>4023.9363366299999</v>
      </c>
      <c r="DO49" s="220">
        <v>4030.76345545</v>
      </c>
      <c r="DP49" s="220">
        <v>4034.9671928500002</v>
      </c>
      <c r="DQ49" s="220">
        <v>4030.7474261400002</v>
      </c>
      <c r="DR49" s="220">
        <v>4032.3685415700002</v>
      </c>
      <c r="DS49" s="220">
        <v>4021.3580319799999</v>
      </c>
      <c r="DT49" s="220">
        <v>4031.9189057100002</v>
      </c>
      <c r="DU49" s="220">
        <v>4036.5619587200003</v>
      </c>
      <c r="DV49" s="220">
        <v>4021.3721522400001</v>
      </c>
      <c r="DW49" s="220">
        <v>4021.8372684700003</v>
      </c>
      <c r="DX49" s="220">
        <v>4119.7111005500001</v>
      </c>
      <c r="DY49" s="220">
        <v>5379.726790910001</v>
      </c>
      <c r="DZ49" s="220">
        <v>5489.9843629499983</v>
      </c>
      <c r="EA49" s="220">
        <v>5645.9314230800037</v>
      </c>
      <c r="EB49" s="220">
        <v>38584.592081740004</v>
      </c>
      <c r="EC49" s="220">
        <v>38698.5757381</v>
      </c>
      <c r="ED49" s="220">
        <v>40100.677529779998</v>
      </c>
      <c r="EE49" s="220">
        <v>40111.402101599997</v>
      </c>
      <c r="EF49" s="220">
        <v>40256.463010569998</v>
      </c>
      <c r="EG49" s="220">
        <v>40239.019081019993</v>
      </c>
      <c r="EH49" s="220">
        <v>87597.159286900001</v>
      </c>
      <c r="EI49" s="220">
        <v>87788.728449970004</v>
      </c>
      <c r="EJ49" s="220">
        <v>88054.309445469989</v>
      </c>
      <c r="EK49" s="220">
        <v>88057.297381139986</v>
      </c>
      <c r="EL49" s="220">
        <v>88081.807422400001</v>
      </c>
      <c r="EM49" s="220">
        <v>88889.634003129991</v>
      </c>
      <c r="EN49" s="220">
        <v>89198.525933700002</v>
      </c>
      <c r="EO49" s="220">
        <v>89507.860202960001</v>
      </c>
      <c r="EP49" s="220">
        <v>89508.707200350007</v>
      </c>
      <c r="EQ49" s="220">
        <v>89826.16432228082</v>
      </c>
      <c r="ER49" s="220">
        <v>89829.787301900811</v>
      </c>
      <c r="ES49" s="220">
        <v>89837.325174030819</v>
      </c>
      <c r="ET49" s="220">
        <v>89868.21609728082</v>
      </c>
      <c r="EU49" s="220">
        <v>90181.337959100812</v>
      </c>
      <c r="EV49" s="220">
        <v>91958.455836370835</v>
      </c>
      <c r="EW49" s="220">
        <v>91927.333663390818</v>
      </c>
      <c r="EX49" s="220">
        <v>91403.723144600823</v>
      </c>
      <c r="EY49" s="220">
        <v>91935.046033320818</v>
      </c>
      <c r="EZ49" s="220">
        <v>89904.214665480831</v>
      </c>
      <c r="FA49" s="220">
        <v>90329.781715560806</v>
      </c>
      <c r="FB49" s="220">
        <v>90348.303897829988</v>
      </c>
      <c r="FC49" s="220">
        <v>90298.761010880815</v>
      </c>
      <c r="FD49" s="220">
        <v>90312.291817090823</v>
      </c>
      <c r="FE49" s="220">
        <v>90318.32576011082</v>
      </c>
      <c r="FF49" s="220">
        <v>90297.466251250808</v>
      </c>
      <c r="FG49" s="220">
        <v>90603.791025100814</v>
      </c>
      <c r="FH49" s="220">
        <v>90515.911626740824</v>
      </c>
      <c r="FI49" s="220">
        <v>90910.892294140824</v>
      </c>
      <c r="FJ49" s="220">
        <v>90908.854385790808</v>
      </c>
      <c r="FK49" s="220">
        <v>90903.256726590815</v>
      </c>
      <c r="FL49" s="220">
        <v>90932.891933280815</v>
      </c>
      <c r="FM49" s="220">
        <v>91157.170175660809</v>
      </c>
      <c r="FN49" s="220">
        <v>91278.49162897082</v>
      </c>
      <c r="FO49" s="220">
        <v>91217.934530280821</v>
      </c>
      <c r="FP49" s="220">
        <v>91357.481732500819</v>
      </c>
      <c r="FQ49" s="220">
        <v>91684.538977190809</v>
      </c>
      <c r="FR49" s="220">
        <v>91806.313459940822</v>
      </c>
      <c r="FS49" s="220">
        <v>92480.171857840818</v>
      </c>
      <c r="FT49" s="220">
        <v>92612.260666850809</v>
      </c>
      <c r="FU49" s="220">
        <v>92514.647430980811</v>
      </c>
      <c r="FV49" s="220">
        <v>92632.85129163081</v>
      </c>
      <c r="FW49" s="220">
        <v>92656.754107510831</v>
      </c>
      <c r="FX49" s="220">
        <v>92726.251845360821</v>
      </c>
      <c r="FY49" s="220">
        <v>93136.389732270822</v>
      </c>
      <c r="FZ49" s="220">
        <v>93128.220823550801</v>
      </c>
      <c r="GA49" s="220">
        <v>93019.145027580817</v>
      </c>
    </row>
    <row r="50" spans="1:183" ht="17.100000000000001" customHeight="1">
      <c r="A50" s="218" t="s">
        <v>279</v>
      </c>
      <c r="B50" s="220">
        <v>248896.44796015669</v>
      </c>
      <c r="C50" s="220">
        <v>248653.45619608354</v>
      </c>
      <c r="D50" s="220">
        <v>251077.63427885834</v>
      </c>
      <c r="E50" s="220">
        <v>252425.94624199052</v>
      </c>
      <c r="F50" s="220">
        <v>263632.61535834562</v>
      </c>
      <c r="G50" s="220">
        <v>267429.23357882927</v>
      </c>
      <c r="H50" s="220">
        <v>266409.72737461125</v>
      </c>
      <c r="I50" s="220">
        <v>271789.49549483845</v>
      </c>
      <c r="J50" s="220">
        <v>272438.92333583586</v>
      </c>
      <c r="K50" s="220">
        <v>274786.27410636976</v>
      </c>
      <c r="L50" s="220">
        <v>276758.11127369711</v>
      </c>
      <c r="M50" s="220">
        <v>278722.79442939977</v>
      </c>
      <c r="N50" s="220">
        <v>278600.24378589995</v>
      </c>
      <c r="O50" s="220">
        <v>281528.0408852456</v>
      </c>
      <c r="P50" s="220">
        <v>282270.29557447811</v>
      </c>
      <c r="Q50" s="220">
        <v>286205.00782829389</v>
      </c>
      <c r="R50" s="220">
        <v>288062.89631386375</v>
      </c>
      <c r="S50" s="220">
        <v>291979.36699999997</v>
      </c>
      <c r="T50" s="220">
        <v>295765.24081791023</v>
      </c>
      <c r="U50" s="220">
        <v>298723.10082013893</v>
      </c>
      <c r="V50" s="220">
        <v>304169.75661760999</v>
      </c>
      <c r="W50" s="220">
        <v>312829.84980890236</v>
      </c>
      <c r="X50" s="220">
        <v>311259.87505072553</v>
      </c>
      <c r="Y50" s="220">
        <v>310940.94408568816</v>
      </c>
      <c r="Z50" s="220">
        <v>311430.19972326333</v>
      </c>
      <c r="AA50" s="220">
        <v>311817.78021051805</v>
      </c>
      <c r="AB50" s="220">
        <v>316023.83094058069</v>
      </c>
      <c r="AC50" s="220">
        <v>322035.05858234013</v>
      </c>
      <c r="AD50" s="220">
        <v>328217.72178075509</v>
      </c>
      <c r="AE50" s="220">
        <v>339849.9028008671</v>
      </c>
      <c r="AF50" s="220">
        <v>344055.84470338566</v>
      </c>
      <c r="AG50" s="220">
        <v>346600.31551877788</v>
      </c>
      <c r="AH50" s="220">
        <v>349150.76667742536</v>
      </c>
      <c r="AI50" s="220">
        <v>353662.92069438443</v>
      </c>
      <c r="AJ50" s="220">
        <v>357257.64889147726</v>
      </c>
      <c r="AK50" s="220">
        <v>364089.16545909585</v>
      </c>
      <c r="AL50" s="220">
        <v>365541.50957684341</v>
      </c>
      <c r="AM50" s="220">
        <v>371871.74131732079</v>
      </c>
      <c r="AN50" s="220">
        <v>369618.51315964782</v>
      </c>
      <c r="AO50" s="220">
        <v>373394.63948564482</v>
      </c>
      <c r="AP50" s="220">
        <v>371730.50697090762</v>
      </c>
      <c r="AQ50" s="220">
        <v>371254.15903107461</v>
      </c>
      <c r="AR50" s="220">
        <v>381390.04929219646</v>
      </c>
      <c r="AS50" s="220">
        <v>403063.78199327271</v>
      </c>
      <c r="AT50" s="220">
        <v>409690.2555806723</v>
      </c>
      <c r="AU50" s="220">
        <v>403167.60833401035</v>
      </c>
      <c r="AV50" s="220">
        <v>406264.59212819877</v>
      </c>
      <c r="AW50" s="220">
        <v>413242.84634938056</v>
      </c>
      <c r="AX50" s="220">
        <v>398464.06317138515</v>
      </c>
      <c r="AY50" s="220">
        <v>400908.30294153123</v>
      </c>
      <c r="AZ50" s="220">
        <v>402785.96424363606</v>
      </c>
      <c r="BA50" s="220">
        <v>403811.99425607623</v>
      </c>
      <c r="BB50" s="220">
        <v>397925.2993697779</v>
      </c>
      <c r="BC50" s="220">
        <v>391817.662834491</v>
      </c>
      <c r="BD50" s="220">
        <v>390269.53374281881</v>
      </c>
      <c r="BE50" s="220">
        <v>389003.61252033565</v>
      </c>
      <c r="BF50" s="220">
        <v>390191.53592435858</v>
      </c>
      <c r="BG50" s="220">
        <v>394573.66480154311</v>
      </c>
      <c r="BH50" s="220">
        <v>403487.2665493745</v>
      </c>
      <c r="BI50" s="220">
        <v>401882.35468503676</v>
      </c>
      <c r="BJ50" s="220">
        <v>402934.63282387966</v>
      </c>
      <c r="BK50" s="220">
        <v>406582.5739196642</v>
      </c>
      <c r="BL50" s="220">
        <v>420706.37299226795</v>
      </c>
      <c r="BM50" s="220">
        <v>409627.57400568476</v>
      </c>
      <c r="BN50" s="220">
        <v>409669.18132355774</v>
      </c>
      <c r="BO50" s="220">
        <v>410792.76027623925</v>
      </c>
      <c r="BP50" s="220">
        <v>412195.84023260057</v>
      </c>
      <c r="BQ50" s="220">
        <v>420849.35839928698</v>
      </c>
      <c r="BR50" s="220">
        <v>422942.43818747927</v>
      </c>
      <c r="BS50" s="220">
        <v>423954.50157529995</v>
      </c>
      <c r="BT50" s="220">
        <v>427152.97702708578</v>
      </c>
      <c r="BU50" s="220">
        <v>431004</v>
      </c>
      <c r="BV50" s="220">
        <v>435586.47008202545</v>
      </c>
      <c r="BW50" s="220">
        <v>435733.33744633215</v>
      </c>
      <c r="BX50" s="220">
        <v>431378.25883393374</v>
      </c>
      <c r="BY50" s="220">
        <v>427475.70888727915</v>
      </c>
      <c r="BZ50" s="220">
        <v>427475.70888727915</v>
      </c>
      <c r="CA50" s="220">
        <v>431717.81533041236</v>
      </c>
      <c r="CB50" s="220">
        <v>433362.55073189136</v>
      </c>
      <c r="CC50" s="220">
        <v>440863.62827933289</v>
      </c>
      <c r="CD50" s="220">
        <v>435298.56242332031</v>
      </c>
      <c r="CE50" s="220">
        <v>436299.30347777955</v>
      </c>
      <c r="CF50" s="220">
        <v>443700.2548596792</v>
      </c>
      <c r="CG50" s="220">
        <v>437661.55066691473</v>
      </c>
      <c r="CH50" s="220">
        <v>435266.33304888615</v>
      </c>
      <c r="CI50" s="220">
        <v>434449.18403276306</v>
      </c>
      <c r="CJ50" s="220">
        <v>449991.6587511627</v>
      </c>
      <c r="CK50" s="220">
        <v>462800.55039749353</v>
      </c>
      <c r="CL50" s="220">
        <v>463218.39789696428</v>
      </c>
      <c r="CM50" s="220">
        <v>467672.94565543305</v>
      </c>
      <c r="CN50" s="220">
        <v>465623.6523974528</v>
      </c>
      <c r="CO50" s="220">
        <v>473767.94547241007</v>
      </c>
      <c r="CP50" s="220">
        <v>480190.32714432233</v>
      </c>
      <c r="CQ50" s="220">
        <v>495492.24824950926</v>
      </c>
      <c r="CR50" s="220">
        <v>504891.73715526611</v>
      </c>
      <c r="CS50" s="220">
        <v>503043.70259514428</v>
      </c>
      <c r="CT50" s="220">
        <v>501056.96083331405</v>
      </c>
      <c r="CU50" s="220">
        <v>509823.94134167006</v>
      </c>
      <c r="CV50" s="220">
        <v>504284.07745703612</v>
      </c>
      <c r="CW50" s="220">
        <v>497800.61036712548</v>
      </c>
      <c r="CX50" s="220">
        <v>500042.2504372457</v>
      </c>
      <c r="CY50" s="220">
        <v>438198.89199611294</v>
      </c>
      <c r="CZ50" s="220">
        <v>445971.48817600403</v>
      </c>
      <c r="DA50" s="220">
        <v>453248.15804448299</v>
      </c>
      <c r="DB50" s="220">
        <v>446735.23601058434</v>
      </c>
      <c r="DC50" s="220">
        <v>450939.951792354</v>
      </c>
      <c r="DD50" s="220">
        <v>451073.7371483951</v>
      </c>
      <c r="DE50" s="220">
        <v>451878.05634321668</v>
      </c>
      <c r="DF50" s="220">
        <v>456334.86147293949</v>
      </c>
      <c r="DG50" s="220">
        <v>455941.45380823663</v>
      </c>
      <c r="DH50" s="220">
        <v>461357.69229075871</v>
      </c>
      <c r="DI50" s="220">
        <v>461200.64549646678</v>
      </c>
      <c r="DJ50" s="220">
        <v>466015.88957993238</v>
      </c>
      <c r="DK50" s="220">
        <v>468822.28168550559</v>
      </c>
      <c r="DL50" s="220">
        <v>474117.6138447515</v>
      </c>
      <c r="DM50" s="220">
        <v>475524.32201576926</v>
      </c>
      <c r="DN50" s="220">
        <v>479207.38735999202</v>
      </c>
      <c r="DO50" s="220">
        <v>483866.50208134501</v>
      </c>
      <c r="DP50" s="220">
        <v>484379.95621825446</v>
      </c>
      <c r="DQ50" s="220">
        <v>486395.38783103629</v>
      </c>
      <c r="DR50" s="220">
        <v>491691.96661388484</v>
      </c>
      <c r="DS50" s="220">
        <v>492867.89942938258</v>
      </c>
      <c r="DT50" s="220">
        <v>488865.79346722353</v>
      </c>
      <c r="DU50" s="220">
        <v>493090.07736421895</v>
      </c>
      <c r="DV50" s="220">
        <v>500206.62997035653</v>
      </c>
      <c r="DW50" s="220">
        <v>499767.30424507416</v>
      </c>
      <c r="DX50" s="220">
        <v>502641.43176622962</v>
      </c>
      <c r="DY50" s="220">
        <v>503880.49019510503</v>
      </c>
      <c r="DZ50" s="220">
        <v>501601.1696651699</v>
      </c>
      <c r="EA50" s="220">
        <v>496108.67695145996</v>
      </c>
      <c r="EB50" s="220">
        <v>494915.82835421042</v>
      </c>
      <c r="EC50" s="220">
        <v>494144.66428709624</v>
      </c>
      <c r="ED50" s="220">
        <v>493910.45560742536</v>
      </c>
      <c r="EE50" s="220">
        <v>505527.66557847703</v>
      </c>
      <c r="EF50" s="220">
        <v>496239.7346823978</v>
      </c>
      <c r="EG50" s="220">
        <v>489644.77953211672</v>
      </c>
      <c r="EH50" s="220">
        <v>499166.25881950383</v>
      </c>
      <c r="EI50" s="220">
        <v>504042.44450547587</v>
      </c>
      <c r="EJ50" s="220">
        <v>505319.42920309445</v>
      </c>
      <c r="EK50" s="220">
        <v>514845.82064394082</v>
      </c>
      <c r="EL50" s="220">
        <v>513063.20684336533</v>
      </c>
      <c r="EM50" s="220">
        <v>512341.17578417563</v>
      </c>
      <c r="EN50" s="220">
        <v>534163.71643387934</v>
      </c>
      <c r="EO50" s="220">
        <v>522246.55549056362</v>
      </c>
      <c r="EP50" s="220">
        <v>512428.00969782355</v>
      </c>
      <c r="EQ50" s="220">
        <v>514382.80970436963</v>
      </c>
      <c r="ER50" s="220">
        <v>517812.76359883818</v>
      </c>
      <c r="ES50" s="220">
        <v>521927.6740014127</v>
      </c>
      <c r="ET50" s="220">
        <v>518316.85022993037</v>
      </c>
      <c r="EU50" s="220">
        <v>525654.79081545188</v>
      </c>
      <c r="EV50" s="220">
        <v>544940.12048019178</v>
      </c>
      <c r="EW50" s="220">
        <v>540655.08824403689</v>
      </c>
      <c r="EX50" s="220">
        <v>546647.82440032589</v>
      </c>
      <c r="EY50" s="220">
        <v>548407.37651596358</v>
      </c>
      <c r="EZ50" s="220">
        <v>559740.50131194782</v>
      </c>
      <c r="FA50" s="220">
        <v>570485.95676622679</v>
      </c>
      <c r="FB50" s="220">
        <v>577934.56875696522</v>
      </c>
      <c r="FC50" s="220">
        <v>581119.21071851486</v>
      </c>
      <c r="FD50" s="220">
        <v>580221.0240214197</v>
      </c>
      <c r="FE50" s="220">
        <v>576863.91699145513</v>
      </c>
      <c r="FF50" s="220">
        <v>575770.14006976364</v>
      </c>
      <c r="FG50" s="220">
        <v>579049.19182662666</v>
      </c>
      <c r="FH50" s="220">
        <v>593828.00509089313</v>
      </c>
      <c r="FI50" s="220">
        <v>596186.80470901553</v>
      </c>
      <c r="FJ50" s="220">
        <v>598860.16085779294</v>
      </c>
      <c r="FK50" s="220">
        <v>593100.99089451297</v>
      </c>
      <c r="FL50" s="220">
        <v>598750.2849348879</v>
      </c>
      <c r="FM50" s="220">
        <v>612736.79533625208</v>
      </c>
      <c r="FN50" s="220">
        <v>620110.75139411655</v>
      </c>
      <c r="FO50" s="220">
        <v>609560.57417604467</v>
      </c>
      <c r="FP50" s="220">
        <v>617666.80776988098</v>
      </c>
      <c r="FQ50" s="220">
        <v>615834.92545741703</v>
      </c>
      <c r="FR50" s="220">
        <v>619068.53003676189</v>
      </c>
      <c r="FS50" s="220">
        <v>624673.40251472068</v>
      </c>
      <c r="FT50" s="220">
        <v>631218.44285438303</v>
      </c>
      <c r="FU50" s="220">
        <v>641594.82833618112</v>
      </c>
      <c r="FV50" s="220">
        <v>642876.72422194923</v>
      </c>
      <c r="FW50" s="220">
        <v>648853.26039413235</v>
      </c>
      <c r="FX50" s="220">
        <v>649414.85981803876</v>
      </c>
      <c r="FY50" s="220">
        <v>664298.86772157252</v>
      </c>
      <c r="FZ50" s="220">
        <v>685918.16202202591</v>
      </c>
      <c r="GA50" s="220">
        <v>678966.89759430289</v>
      </c>
    </row>
    <row r="51" spans="1:183" ht="6" customHeight="1">
      <c r="A51" s="218"/>
      <c r="B51" s="220"/>
      <c r="C51" s="220"/>
      <c r="D51" s="220"/>
      <c r="E51" s="220"/>
      <c r="F51" s="220"/>
      <c r="G51" s="220"/>
      <c r="H51" s="220"/>
      <c r="I51" s="220"/>
      <c r="J51" s="220"/>
      <c r="K51" s="220"/>
      <c r="L51" s="220"/>
      <c r="M51" s="220"/>
      <c r="N51" s="220"/>
      <c r="O51" s="220"/>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row>
    <row r="52" spans="1:183" ht="18.75" customHeight="1">
      <c r="A52" s="238" t="s">
        <v>280</v>
      </c>
      <c r="B52" s="222">
        <v>242562.11196942668</v>
      </c>
      <c r="C52" s="222">
        <v>243311.51183294356</v>
      </c>
      <c r="D52" s="222">
        <v>245033.22232351839</v>
      </c>
      <c r="E52" s="222">
        <v>244018.02989344046</v>
      </c>
      <c r="F52" s="222">
        <v>250580.00481199563</v>
      </c>
      <c r="G52" s="222">
        <v>254522.90055574928</v>
      </c>
      <c r="H52" s="222">
        <v>253012.12550947376</v>
      </c>
      <c r="I52" s="222">
        <v>257454.08719937806</v>
      </c>
      <c r="J52" s="222">
        <v>259335.49789052695</v>
      </c>
      <c r="K52" s="222">
        <v>261678.9711234938</v>
      </c>
      <c r="L52" s="222">
        <v>263432.48575053358</v>
      </c>
      <c r="M52" s="222">
        <v>269479.06372029684</v>
      </c>
      <c r="N52" s="222">
        <v>268545.90110465075</v>
      </c>
      <c r="O52" s="222">
        <v>270706.00045230635</v>
      </c>
      <c r="P52" s="222">
        <v>271381.57843502238</v>
      </c>
      <c r="Q52" s="222">
        <v>273618.81903622823</v>
      </c>
      <c r="R52" s="222">
        <v>276101.33253532433</v>
      </c>
      <c r="S52" s="222">
        <v>279636.03401176998</v>
      </c>
      <c r="T52" s="222">
        <v>281649.19143097132</v>
      </c>
      <c r="U52" s="222">
        <v>284773.79267272697</v>
      </c>
      <c r="V52" s="222">
        <v>287793.6374971855</v>
      </c>
      <c r="W52" s="222">
        <v>292660.7243567055</v>
      </c>
      <c r="X52" s="222">
        <v>293820.32975756953</v>
      </c>
      <c r="Y52" s="222">
        <v>293809.05868648255</v>
      </c>
      <c r="Z52" s="222">
        <v>293787.48378060694</v>
      </c>
      <c r="AA52" s="222">
        <v>293916.31173214311</v>
      </c>
      <c r="AB52" s="222">
        <v>298362.30671179813</v>
      </c>
      <c r="AC52" s="222">
        <v>301613.59854571871</v>
      </c>
      <c r="AD52" s="222">
        <v>303907.25735931937</v>
      </c>
      <c r="AE52" s="222">
        <v>312520.51665193163</v>
      </c>
      <c r="AF52" s="222">
        <v>313073.27916318265</v>
      </c>
      <c r="AG52" s="222">
        <v>316802.83527758741</v>
      </c>
      <c r="AH52" s="222">
        <v>318570.33801969216</v>
      </c>
      <c r="AI52" s="222">
        <v>321861.70005690499</v>
      </c>
      <c r="AJ52" s="222">
        <v>325813.98861694545</v>
      </c>
      <c r="AK52" s="222">
        <v>330304.64909046493</v>
      </c>
      <c r="AL52" s="222">
        <v>328508.86187479884</v>
      </c>
      <c r="AM52" s="222">
        <v>331788.19470645627</v>
      </c>
      <c r="AN52" s="222">
        <v>333574.84401124058</v>
      </c>
      <c r="AO52" s="222">
        <v>334073.21014901489</v>
      </c>
      <c r="AP52" s="222">
        <v>334073.18083811045</v>
      </c>
      <c r="AQ52" s="222">
        <v>339787.95809160796</v>
      </c>
      <c r="AR52" s="222">
        <v>344071.85512530396</v>
      </c>
      <c r="AS52" s="222">
        <v>348781.90767205984</v>
      </c>
      <c r="AT52" s="222">
        <v>353373.48349503544</v>
      </c>
      <c r="AU52" s="222">
        <v>352846.1219285758</v>
      </c>
      <c r="AV52" s="222">
        <v>357507.50147930754</v>
      </c>
      <c r="AW52" s="222">
        <v>364510.65586951422</v>
      </c>
      <c r="AX52" s="222">
        <v>362518.7063858778</v>
      </c>
      <c r="AY52" s="222">
        <v>362416.71640368144</v>
      </c>
      <c r="AZ52" s="222">
        <v>362301.75205255731</v>
      </c>
      <c r="BA52" s="222">
        <v>362647.74075911712</v>
      </c>
      <c r="BB52" s="222">
        <v>364146.25827612425</v>
      </c>
      <c r="BC52" s="222">
        <v>362461.78854091698</v>
      </c>
      <c r="BD52" s="222">
        <v>363119.32068775996</v>
      </c>
      <c r="BE52" s="222">
        <v>366256.70194460597</v>
      </c>
      <c r="BF52" s="222">
        <v>366262.44414170802</v>
      </c>
      <c r="BG52" s="222">
        <v>369036.43841667695</v>
      </c>
      <c r="BH52" s="222">
        <v>376770.02295745182</v>
      </c>
      <c r="BI52" s="222">
        <v>377115.52007397683</v>
      </c>
      <c r="BJ52" s="222">
        <v>377415.83557693823</v>
      </c>
      <c r="BK52" s="222">
        <v>379375.14075688412</v>
      </c>
      <c r="BL52" s="222">
        <v>390489.03554982535</v>
      </c>
      <c r="BM52" s="222">
        <v>383511.898432152</v>
      </c>
      <c r="BN52" s="222">
        <v>382943.08865305979</v>
      </c>
      <c r="BO52" s="222">
        <v>390091.30184545578</v>
      </c>
      <c r="BP52" s="222">
        <v>392484.16284335993</v>
      </c>
      <c r="BQ52" s="222">
        <v>399578.67107999191</v>
      </c>
      <c r="BR52" s="222">
        <v>399596.71795572154</v>
      </c>
      <c r="BS52" s="222">
        <v>399304.60391711706</v>
      </c>
      <c r="BT52" s="222">
        <v>405934.2108810615</v>
      </c>
      <c r="BU52" s="222">
        <v>408360.47241010662</v>
      </c>
      <c r="BV52" s="222">
        <v>409901.54682423087</v>
      </c>
      <c r="BW52" s="222">
        <v>411760.46212674555</v>
      </c>
      <c r="BX52" s="222">
        <v>403618.5301601871</v>
      </c>
      <c r="BY52" s="222">
        <v>404170.42852843145</v>
      </c>
      <c r="BZ52" s="222">
        <v>404170.42852843145</v>
      </c>
      <c r="CA52" s="222">
        <v>406392.28219512198</v>
      </c>
      <c r="CB52" s="222">
        <v>412858.33403765433</v>
      </c>
      <c r="CC52" s="222">
        <v>418312.32298509002</v>
      </c>
      <c r="CD52" s="222">
        <v>409810.2337848742</v>
      </c>
      <c r="CE52" s="222">
        <v>411334.84280373016</v>
      </c>
      <c r="CF52" s="222">
        <v>413118.726759037</v>
      </c>
      <c r="CG52" s="222">
        <v>408284.7854693706</v>
      </c>
      <c r="CH52" s="222">
        <v>408210.29552648833</v>
      </c>
      <c r="CI52" s="222">
        <v>411355.22411205643</v>
      </c>
      <c r="CJ52" s="222">
        <v>414998.95588853676</v>
      </c>
      <c r="CK52" s="222">
        <v>420162.91707200051</v>
      </c>
      <c r="CL52" s="222">
        <v>417861.6664119091</v>
      </c>
      <c r="CM52" s="222">
        <v>417538.24736722454</v>
      </c>
      <c r="CN52" s="222">
        <v>419501.26862938714</v>
      </c>
      <c r="CO52" s="222">
        <v>422242.57889364951</v>
      </c>
      <c r="CP52" s="222">
        <v>420659.44246949913</v>
      </c>
      <c r="CQ52" s="222">
        <v>431854.14441803261</v>
      </c>
      <c r="CR52" s="222">
        <v>437745.82835771621</v>
      </c>
      <c r="CS52" s="222">
        <v>438085.45339373196</v>
      </c>
      <c r="CT52" s="222">
        <v>435641.13726076647</v>
      </c>
      <c r="CU52" s="222">
        <v>437543.56693863496</v>
      </c>
      <c r="CV52" s="222">
        <v>434896.66525239084</v>
      </c>
      <c r="CW52" s="222">
        <v>438645.79286807741</v>
      </c>
      <c r="CX52" s="222">
        <v>445127.61354573042</v>
      </c>
      <c r="CY52" s="222">
        <v>439151.8278160647</v>
      </c>
      <c r="CZ52" s="222">
        <v>447696.41991047864</v>
      </c>
      <c r="DA52" s="222">
        <v>455083.13499532134</v>
      </c>
      <c r="DB52" s="222">
        <v>449977.45894831209</v>
      </c>
      <c r="DC52" s="222">
        <v>454015.84530202148</v>
      </c>
      <c r="DD52" s="222">
        <v>454190.78123609524</v>
      </c>
      <c r="DE52" s="222">
        <v>454882.68842526473</v>
      </c>
      <c r="DF52" s="222">
        <v>459351.36548958201</v>
      </c>
      <c r="DG52" s="222">
        <v>458939.01248369756</v>
      </c>
      <c r="DH52" s="222">
        <v>464527.96994986956</v>
      </c>
      <c r="DI52" s="222">
        <v>464144.84813985118</v>
      </c>
      <c r="DJ52" s="222">
        <v>468965.47283334041</v>
      </c>
      <c r="DK52" s="222">
        <v>471681.55436881317</v>
      </c>
      <c r="DL52" s="222">
        <v>477204.31823043991</v>
      </c>
      <c r="DM52" s="222">
        <v>478400.86147888104</v>
      </c>
      <c r="DN52" s="222">
        <v>481904.16058688215</v>
      </c>
      <c r="DO52" s="222">
        <v>486149.80898323591</v>
      </c>
      <c r="DP52" s="222">
        <v>486960.89213428122</v>
      </c>
      <c r="DQ52" s="222">
        <v>489426.76461272768</v>
      </c>
      <c r="DR52" s="222">
        <v>495280.55354361341</v>
      </c>
      <c r="DS52" s="222">
        <v>496425.66980248305</v>
      </c>
      <c r="DT52" s="222">
        <v>492212.07592749252</v>
      </c>
      <c r="DU52" s="222">
        <v>495645.72407105454</v>
      </c>
      <c r="DV52" s="222">
        <v>502644.42678486818</v>
      </c>
      <c r="DW52" s="222">
        <v>502582.17119695008</v>
      </c>
      <c r="DX52" s="222">
        <v>505830.46994406736</v>
      </c>
      <c r="DY52" s="222">
        <v>507984.31835709297</v>
      </c>
      <c r="DZ52" s="222">
        <v>505871.6088069235</v>
      </c>
      <c r="EA52" s="222">
        <v>500395.58546714834</v>
      </c>
      <c r="EB52" s="222">
        <v>532072.54937940149</v>
      </c>
      <c r="EC52" s="222">
        <v>531744.1441203549</v>
      </c>
      <c r="ED52" s="222">
        <v>533239.04807505291</v>
      </c>
      <c r="EE52" s="222">
        <v>545224.34204658028</v>
      </c>
      <c r="EF52" s="222">
        <v>535927.36758797616</v>
      </c>
      <c r="EG52" s="222">
        <v>529364.44027006987</v>
      </c>
      <c r="EH52" s="222">
        <v>573214.57786224014</v>
      </c>
      <c r="EI52" s="222">
        <v>578157.13351260382</v>
      </c>
      <c r="EJ52" s="222">
        <v>592710.82865853282</v>
      </c>
      <c r="EK52" s="222">
        <v>602229.82194368646</v>
      </c>
      <c r="EL52" s="222">
        <v>600807.04513432831</v>
      </c>
      <c r="EM52" s="222">
        <v>601026.5157202828</v>
      </c>
      <c r="EN52" s="222">
        <v>623159.09051204112</v>
      </c>
      <c r="EO52" s="222">
        <v>611545.55747345125</v>
      </c>
      <c r="EP52" s="222">
        <v>601799.93817351339</v>
      </c>
      <c r="EQ52" s="222">
        <v>604025.61790843029</v>
      </c>
      <c r="ER52" s="222">
        <v>606939.95584030566</v>
      </c>
      <c r="ES52" s="222">
        <v>611143.19550844328</v>
      </c>
      <c r="ET52" s="222">
        <v>607565.96478393895</v>
      </c>
      <c r="EU52" s="222">
        <v>615306.93898014387</v>
      </c>
      <c r="EV52" s="222">
        <v>636159.60536154709</v>
      </c>
      <c r="EW52" s="222">
        <v>631900.52859239548</v>
      </c>
      <c r="EX52" s="222">
        <v>637132.70510596933</v>
      </c>
      <c r="EY52" s="222">
        <v>639026.11094019131</v>
      </c>
      <c r="EZ52" s="222">
        <v>648789.36285052821</v>
      </c>
      <c r="FA52" s="222">
        <v>659909.11178114743</v>
      </c>
      <c r="FB52" s="222">
        <v>667380.32183451543</v>
      </c>
      <c r="FC52" s="222">
        <v>670554.48699165287</v>
      </c>
      <c r="FD52" s="222">
        <v>669549.77554185654</v>
      </c>
      <c r="FE52" s="222">
        <v>665180.33355374844</v>
      </c>
      <c r="FF52" s="222">
        <v>664220.31141625007</v>
      </c>
      <c r="FG52" s="222">
        <v>668747.22792094667</v>
      </c>
      <c r="FH52" s="222">
        <v>682417.93139193684</v>
      </c>
      <c r="FI52" s="222">
        <v>685302.1947171418</v>
      </c>
      <c r="FJ52" s="222">
        <v>688410.41556337918</v>
      </c>
      <c r="FK52" s="222">
        <v>683294.13123778009</v>
      </c>
      <c r="FL52" s="222">
        <v>688615.64878895832</v>
      </c>
      <c r="FM52" s="222">
        <v>703518.1790876321</v>
      </c>
      <c r="FN52" s="222">
        <v>710561.30009269353</v>
      </c>
      <c r="FO52" s="222">
        <v>699555.83078753634</v>
      </c>
      <c r="FP52" s="222">
        <v>708462.13892009249</v>
      </c>
      <c r="FQ52" s="222">
        <v>706843.73444446386</v>
      </c>
      <c r="FR52" s="222">
        <v>710239.79617897922</v>
      </c>
      <c r="FS52" s="222">
        <v>716687.90533309395</v>
      </c>
      <c r="FT52" s="222">
        <v>723111.97411023732</v>
      </c>
      <c r="FU52" s="222">
        <v>733492.19816303032</v>
      </c>
      <c r="FV52" s="222">
        <v>734695.31796927622</v>
      </c>
      <c r="FW52" s="222">
        <v>740759.80073851289</v>
      </c>
      <c r="FX52" s="222">
        <v>741377.6977208762</v>
      </c>
      <c r="FY52" s="222">
        <v>756515.27441519045</v>
      </c>
      <c r="FZ52" s="222">
        <v>778259.59472134069</v>
      </c>
      <c r="GA52" s="222">
        <v>771222.59466111264</v>
      </c>
    </row>
    <row r="53" spans="1:183" s="227" customFormat="1" ht="17.100000000000001" customHeight="1">
      <c r="A53" s="224" t="s">
        <v>281</v>
      </c>
      <c r="B53" s="225">
        <v>279157.43526341411</v>
      </c>
      <c r="C53" s="225">
        <v>279902.18730475899</v>
      </c>
      <c r="D53" s="225">
        <v>282179.07488706929</v>
      </c>
      <c r="E53" s="225">
        <v>284293.81727101858</v>
      </c>
      <c r="F53" s="225">
        <v>296063.50983825832</v>
      </c>
      <c r="G53" s="225">
        <v>299764.75971159729</v>
      </c>
      <c r="H53" s="225">
        <v>296640.42558030994</v>
      </c>
      <c r="I53" s="225">
        <v>300612.49926796101</v>
      </c>
      <c r="J53" s="225">
        <v>299807.49843978829</v>
      </c>
      <c r="K53" s="225">
        <v>303317.11869252037</v>
      </c>
      <c r="L53" s="225">
        <v>303677.90454960323</v>
      </c>
      <c r="M53" s="225">
        <v>308854.78865813423</v>
      </c>
      <c r="N53" s="225">
        <v>308512.13633570098</v>
      </c>
      <c r="O53" s="225">
        <v>311686.10395471088</v>
      </c>
      <c r="P53" s="225">
        <v>308500.08114763151</v>
      </c>
      <c r="Q53" s="225">
        <v>314422.51627656462</v>
      </c>
      <c r="R53" s="225">
        <v>316255.17832025024</v>
      </c>
      <c r="S53" s="225">
        <v>321674.97265262768</v>
      </c>
      <c r="T53" s="225">
        <v>324724.43733242183</v>
      </c>
      <c r="U53" s="225">
        <v>328612.74738128798</v>
      </c>
      <c r="V53" s="225">
        <v>332325.67400211346</v>
      </c>
      <c r="W53" s="225">
        <v>340868.64420603361</v>
      </c>
      <c r="X53" s="225">
        <v>342247.0393485669</v>
      </c>
      <c r="Y53" s="225">
        <v>341302.03157849319</v>
      </c>
      <c r="Z53" s="225">
        <v>339250.52614897164</v>
      </c>
      <c r="AA53" s="225">
        <v>340559.42007212853</v>
      </c>
      <c r="AB53" s="225">
        <v>346267.88169898256</v>
      </c>
      <c r="AC53" s="225">
        <v>351086.9632465397</v>
      </c>
      <c r="AD53" s="225">
        <v>358110.97389489633</v>
      </c>
      <c r="AE53" s="225">
        <v>367426.84619048331</v>
      </c>
      <c r="AF53" s="225">
        <v>368866.51602499024</v>
      </c>
      <c r="AG53" s="225">
        <v>371601.85832135467</v>
      </c>
      <c r="AH53" s="225">
        <v>376240.38390320144</v>
      </c>
      <c r="AI53" s="225">
        <v>380541.05354163493</v>
      </c>
      <c r="AJ53" s="225">
        <v>380895.71790494595</v>
      </c>
      <c r="AK53" s="225">
        <v>391021.90605307504</v>
      </c>
      <c r="AL53" s="225">
        <v>390670.56807425956</v>
      </c>
      <c r="AM53" s="225">
        <v>399383.58689828473</v>
      </c>
      <c r="AN53" s="225">
        <v>397812.20158805215</v>
      </c>
      <c r="AO53" s="225">
        <v>400652.288198361</v>
      </c>
      <c r="AP53" s="225">
        <v>395570.1655857031</v>
      </c>
      <c r="AQ53" s="225">
        <v>395942.4653156143</v>
      </c>
      <c r="AR53" s="225">
        <v>410710.68947570119</v>
      </c>
      <c r="AS53" s="225">
        <v>434803.77510363708</v>
      </c>
      <c r="AT53" s="225">
        <v>438731.62484525511</v>
      </c>
      <c r="AU53" s="225">
        <v>432771.08952404722</v>
      </c>
      <c r="AV53" s="225">
        <v>438650.54830013338</v>
      </c>
      <c r="AW53" s="225">
        <v>448174.55755044171</v>
      </c>
      <c r="AX53" s="225">
        <v>432659.16859272547</v>
      </c>
      <c r="AY53" s="225">
        <v>435872.06325177965</v>
      </c>
      <c r="AZ53" s="225">
        <v>438794.36667353788</v>
      </c>
      <c r="BA53" s="225">
        <v>436791.86512686452</v>
      </c>
      <c r="BB53" s="225">
        <v>433904.5213141999</v>
      </c>
      <c r="BC53" s="225">
        <v>426481.2387282523</v>
      </c>
      <c r="BD53" s="225">
        <v>424753.43668848957</v>
      </c>
      <c r="BE53" s="225">
        <v>422782.09021782031</v>
      </c>
      <c r="BF53" s="225">
        <v>424432.75786045159</v>
      </c>
      <c r="BG53" s="225">
        <v>433513.12745475303</v>
      </c>
      <c r="BH53" s="225">
        <v>445774.56219515996</v>
      </c>
      <c r="BI53" s="225">
        <v>446806.05883179465</v>
      </c>
      <c r="BJ53" s="225">
        <v>448085.98648171197</v>
      </c>
      <c r="BK53" s="225">
        <v>453039.65448491456</v>
      </c>
      <c r="BL53" s="225">
        <v>462016.85014535347</v>
      </c>
      <c r="BM53" s="225">
        <v>453100.31442233926</v>
      </c>
      <c r="BN53" s="225">
        <v>455669.89973050688</v>
      </c>
      <c r="BO53" s="225">
        <v>460964.5935237924</v>
      </c>
      <c r="BP53" s="225">
        <v>457660.44371404522</v>
      </c>
      <c r="BQ53" s="225">
        <v>468206.30692897696</v>
      </c>
      <c r="BR53" s="225">
        <v>470299.62216953328</v>
      </c>
      <c r="BS53" s="225">
        <v>472536.80479119642</v>
      </c>
      <c r="BT53" s="225">
        <v>474021.19892477209</v>
      </c>
      <c r="BU53" s="225">
        <v>476653</v>
      </c>
      <c r="BV53" s="225">
        <v>484602.153918611</v>
      </c>
      <c r="BW53" s="225">
        <v>485210.16754143097</v>
      </c>
      <c r="BX53" s="225">
        <v>482473.0677796384</v>
      </c>
      <c r="BY53" s="225">
        <v>479939.84246103466</v>
      </c>
      <c r="BZ53" s="225">
        <v>479939.84246103466</v>
      </c>
      <c r="CA53" s="225">
        <v>484278.42892441922</v>
      </c>
      <c r="CB53" s="225">
        <v>485682.31561199401</v>
      </c>
      <c r="CC53" s="225">
        <v>494959.98925428465</v>
      </c>
      <c r="CD53" s="225">
        <v>490557.70254904934</v>
      </c>
      <c r="CE53" s="225">
        <v>492756.66421073349</v>
      </c>
      <c r="CF53" s="225">
        <v>498814.65388811496</v>
      </c>
      <c r="CG53" s="225">
        <v>491972.63440915453</v>
      </c>
      <c r="CH53" s="225">
        <v>493257.65025893244</v>
      </c>
      <c r="CI53" s="225">
        <v>496011.54680278362</v>
      </c>
      <c r="CJ53" s="225">
        <v>514307.84099540894</v>
      </c>
      <c r="CK53" s="225">
        <v>524925.86482610484</v>
      </c>
      <c r="CL53" s="225">
        <v>526534.85519275744</v>
      </c>
      <c r="CM53" s="225">
        <v>531459.77368965582</v>
      </c>
      <c r="CN53" s="225">
        <v>527659.30703998427</v>
      </c>
      <c r="CO53" s="225">
        <v>537994.44982198614</v>
      </c>
      <c r="CP53" s="225">
        <v>545705.0412664722</v>
      </c>
      <c r="CQ53" s="225">
        <v>567563.59450722288</v>
      </c>
      <c r="CR53" s="225">
        <v>574189.3559938916</v>
      </c>
      <c r="CS53" s="225">
        <v>573860.87205769948</v>
      </c>
      <c r="CT53" s="225">
        <v>574578.40198468533</v>
      </c>
      <c r="CU53" s="225">
        <v>583680.55471354502</v>
      </c>
      <c r="CV53" s="225">
        <v>583098.36868937209</v>
      </c>
      <c r="CW53" s="225">
        <v>577241.27465947845</v>
      </c>
      <c r="CX53" s="225">
        <v>578738.99286224239</v>
      </c>
      <c r="CY53" s="225">
        <v>514884.2030490422</v>
      </c>
      <c r="CZ53" s="225">
        <v>520770.48671654286</v>
      </c>
      <c r="DA53" s="225">
        <v>525233.75709515286</v>
      </c>
      <c r="DB53" s="225">
        <v>521236.10866409529</v>
      </c>
      <c r="DC53" s="225">
        <v>526450.08549827454</v>
      </c>
      <c r="DD53" s="225">
        <v>528507.15049697482</v>
      </c>
      <c r="DE53" s="225">
        <v>532504.71843454451</v>
      </c>
      <c r="DF53" s="225">
        <v>535595.34332503891</v>
      </c>
      <c r="DG53" s="225">
        <v>537435.03660130629</v>
      </c>
      <c r="DH53" s="225">
        <v>544408.05608472717</v>
      </c>
      <c r="DI53" s="225">
        <v>546452.15534119459</v>
      </c>
      <c r="DJ53" s="225">
        <v>551405.17527963209</v>
      </c>
      <c r="DK53" s="225">
        <v>556514.24032124865</v>
      </c>
      <c r="DL53" s="225">
        <v>559315.16579802474</v>
      </c>
      <c r="DM53" s="225">
        <v>560316.61627336999</v>
      </c>
      <c r="DN53" s="225">
        <v>566314.99988263834</v>
      </c>
      <c r="DO53" s="225">
        <v>569585.84295182757</v>
      </c>
      <c r="DP53" s="225">
        <v>572947.61443394539</v>
      </c>
      <c r="DQ53" s="225">
        <v>580946.77017233381</v>
      </c>
      <c r="DR53" s="225">
        <v>568231.20749208983</v>
      </c>
      <c r="DS53" s="225">
        <v>577470.58963284642</v>
      </c>
      <c r="DT53" s="225">
        <v>579449.06567024486</v>
      </c>
      <c r="DU53" s="225">
        <v>590893.29062382132</v>
      </c>
      <c r="DV53" s="225">
        <v>606617.82903432159</v>
      </c>
      <c r="DW53" s="225">
        <v>618478.67383789143</v>
      </c>
      <c r="DX53" s="225">
        <v>615619.1752611004</v>
      </c>
      <c r="DY53" s="225">
        <v>612042.03886945278</v>
      </c>
      <c r="DZ53" s="225">
        <v>575645.0019402256</v>
      </c>
      <c r="EA53" s="225">
        <v>565342.60263368802</v>
      </c>
      <c r="EB53" s="225">
        <v>601140.60929480777</v>
      </c>
      <c r="EC53" s="225">
        <v>606637.00377823273</v>
      </c>
      <c r="ED53" s="225">
        <v>612902.89043286897</v>
      </c>
      <c r="EE53" s="225">
        <v>629590.50231638458</v>
      </c>
      <c r="EF53" s="225">
        <v>624614.17777942051</v>
      </c>
      <c r="EG53" s="225">
        <v>614101.8384886795</v>
      </c>
      <c r="EH53" s="225">
        <v>678156.26882610808</v>
      </c>
      <c r="EI53" s="225">
        <v>689030.49952952284</v>
      </c>
      <c r="EJ53" s="225">
        <v>697522.58294174657</v>
      </c>
      <c r="EK53" s="225">
        <v>715773.64484589803</v>
      </c>
      <c r="EL53" s="225">
        <v>706260.48931452539</v>
      </c>
      <c r="EM53" s="225">
        <v>711001.39696769684</v>
      </c>
      <c r="EN53" s="225">
        <v>749938.52017115138</v>
      </c>
      <c r="EO53" s="225">
        <v>739699.49542911584</v>
      </c>
      <c r="EP53" s="225">
        <v>708301.53616024274</v>
      </c>
      <c r="EQ53" s="225">
        <v>709229.03826386749</v>
      </c>
      <c r="ER53" s="225">
        <v>718205.54044132854</v>
      </c>
      <c r="ES53" s="225">
        <v>731238.29808637674</v>
      </c>
      <c r="ET53" s="225">
        <v>727672.03734181053</v>
      </c>
      <c r="EU53" s="225">
        <v>732642.85132082494</v>
      </c>
      <c r="EV53" s="225">
        <v>759685.95649453055</v>
      </c>
      <c r="EW53" s="225">
        <v>764555.93024367746</v>
      </c>
      <c r="EX53" s="225">
        <v>774463.1126177907</v>
      </c>
      <c r="EY53" s="225">
        <v>781000.3419830557</v>
      </c>
      <c r="EZ53" s="225">
        <v>789579.12987157889</v>
      </c>
      <c r="FA53" s="225">
        <v>793801.97094227793</v>
      </c>
      <c r="FB53" s="225">
        <v>800789.85928399151</v>
      </c>
      <c r="FC53" s="225">
        <v>802856.33344930969</v>
      </c>
      <c r="FD53" s="225">
        <v>808794.59943991422</v>
      </c>
      <c r="FE53" s="225">
        <v>808133.56980742305</v>
      </c>
      <c r="FF53" s="225">
        <v>808041.17092648102</v>
      </c>
      <c r="FG53" s="225">
        <v>807853.86473815981</v>
      </c>
      <c r="FH53" s="225">
        <v>825729.1735285871</v>
      </c>
      <c r="FI53" s="225">
        <v>835084.18721342925</v>
      </c>
      <c r="FJ53" s="225">
        <v>842845.78015039559</v>
      </c>
      <c r="FK53" s="225">
        <v>843622.36773312266</v>
      </c>
      <c r="FL53" s="225">
        <v>854032.68625588669</v>
      </c>
      <c r="FM53" s="225">
        <v>875597.33882801817</v>
      </c>
      <c r="FN53" s="225">
        <v>878469.92317422759</v>
      </c>
      <c r="FO53" s="225">
        <v>870693.07605679811</v>
      </c>
      <c r="FP53" s="225">
        <v>883770.82517452468</v>
      </c>
      <c r="FQ53" s="225">
        <v>888304.37051534443</v>
      </c>
      <c r="FR53" s="225">
        <v>898641.43994843401</v>
      </c>
      <c r="FS53" s="225">
        <v>911315.74315458664</v>
      </c>
      <c r="FT53" s="225">
        <v>914438.99434638012</v>
      </c>
      <c r="FU53" s="225">
        <v>930119.05419544596</v>
      </c>
      <c r="FV53" s="225">
        <v>940282.21932292241</v>
      </c>
      <c r="FW53" s="225">
        <v>940215.22995954566</v>
      </c>
      <c r="FX53" s="225">
        <v>950952.84726291173</v>
      </c>
      <c r="FY53" s="225">
        <v>971009.64415934822</v>
      </c>
      <c r="FZ53" s="225">
        <v>998468.97737519466</v>
      </c>
      <c r="GA53" s="225">
        <v>995580.89364250295</v>
      </c>
    </row>
    <row r="54" spans="1:183" s="227" customFormat="1" ht="17.100000000000001" customHeight="1">
      <c r="A54" s="224" t="s">
        <v>282</v>
      </c>
      <c r="B54" s="225">
        <v>355259.36110940948</v>
      </c>
      <c r="C54" s="225">
        <v>359674.52067542169</v>
      </c>
      <c r="D54" s="225">
        <v>365534.08899271872</v>
      </c>
      <c r="E54" s="225">
        <v>350076.45939386607</v>
      </c>
      <c r="F54" s="225">
        <v>408376.12498644798</v>
      </c>
      <c r="G54" s="225">
        <v>402112.53101963754</v>
      </c>
      <c r="H54" s="225">
        <v>364656.03892779577</v>
      </c>
      <c r="I54" s="225">
        <v>393066.9151664619</v>
      </c>
      <c r="J54" s="225">
        <v>390537.62147691939</v>
      </c>
      <c r="K54" s="225">
        <v>391457.11670130375</v>
      </c>
      <c r="L54" s="225">
        <v>402942.5897299879</v>
      </c>
      <c r="M54" s="225">
        <v>404649.15065369115</v>
      </c>
      <c r="N54" s="225">
        <v>407823.63352837315</v>
      </c>
      <c r="O54" s="225">
        <v>405056.79783523042</v>
      </c>
      <c r="P54" s="225">
        <v>373076.22365200013</v>
      </c>
      <c r="Q54" s="225">
        <v>392324.13765174814</v>
      </c>
      <c r="R54" s="225">
        <v>385746.33193663164</v>
      </c>
      <c r="S54" s="225">
        <v>414087.30448866077</v>
      </c>
      <c r="T54" s="225">
        <v>403593.92227355641</v>
      </c>
      <c r="U54" s="225">
        <v>386969.89630842878</v>
      </c>
      <c r="V54" s="225">
        <v>395351.35688924079</v>
      </c>
      <c r="W54" s="225">
        <v>405087.09893024142</v>
      </c>
      <c r="X54" s="225">
        <v>454427.65861462167</v>
      </c>
      <c r="Y54" s="225">
        <v>392520.47702801961</v>
      </c>
      <c r="Z54" s="225">
        <v>369105.09290209634</v>
      </c>
      <c r="AA54" s="225">
        <v>376955.9310288633</v>
      </c>
      <c r="AB54" s="225">
        <v>425700.47701899771</v>
      </c>
      <c r="AC54" s="225">
        <v>430723.86365939816</v>
      </c>
      <c r="AD54" s="225">
        <v>453051.42133272428</v>
      </c>
      <c r="AE54" s="225">
        <v>398191.58983318222</v>
      </c>
      <c r="AF54" s="225">
        <v>431310.64951476338</v>
      </c>
      <c r="AG54" s="225">
        <v>391798.35496846749</v>
      </c>
      <c r="AH54" s="225">
        <v>419472.37424158253</v>
      </c>
      <c r="AI54" s="225">
        <v>440473.73401755263</v>
      </c>
      <c r="AJ54" s="225">
        <v>440983.94812166237</v>
      </c>
      <c r="AK54" s="225">
        <v>446725.61739693565</v>
      </c>
      <c r="AL54" s="225">
        <v>474970.90923370438</v>
      </c>
      <c r="AM54" s="225">
        <v>426515.81480752374</v>
      </c>
      <c r="AN54" s="225">
        <v>445854.38320849871</v>
      </c>
      <c r="AO54" s="225">
        <v>460625.32765421644</v>
      </c>
      <c r="AP54" s="225">
        <v>488129.86957859132</v>
      </c>
      <c r="AQ54" s="225">
        <v>438688.48267435428</v>
      </c>
      <c r="AR54" s="225">
        <v>465953.60966626892</v>
      </c>
      <c r="AS54" s="225">
        <v>471795.70692158758</v>
      </c>
      <c r="AT54" s="225">
        <v>470230.33461851074</v>
      </c>
      <c r="AU54" s="225">
        <v>455486.54418138292</v>
      </c>
      <c r="AV54" s="225">
        <v>459880.23395209498</v>
      </c>
      <c r="AW54" s="225">
        <v>478865.71640516765</v>
      </c>
      <c r="AX54" s="225">
        <v>439097.77532928227</v>
      </c>
      <c r="AY54" s="225">
        <v>441269.8403915122</v>
      </c>
      <c r="AZ54" s="225">
        <v>438692.91461748979</v>
      </c>
      <c r="BA54" s="225">
        <v>460236.83889744111</v>
      </c>
      <c r="BB54" s="225">
        <v>442676.74993058713</v>
      </c>
      <c r="BC54" s="225">
        <v>430266.48893325822</v>
      </c>
      <c r="BD54" s="225">
        <v>439363.15186964103</v>
      </c>
      <c r="BE54" s="225">
        <v>452836.70265660645</v>
      </c>
      <c r="BF54" s="225">
        <v>485583.09844426496</v>
      </c>
      <c r="BG54" s="225">
        <v>526195.34385628253</v>
      </c>
      <c r="BH54" s="225">
        <v>496675.90007366199</v>
      </c>
      <c r="BI54" s="225">
        <v>507072.70740943949</v>
      </c>
      <c r="BJ54" s="225">
        <v>524258.49610627926</v>
      </c>
      <c r="BK54" s="225">
        <v>533757.07369569398</v>
      </c>
      <c r="BL54" s="225">
        <v>609082.18579530215</v>
      </c>
      <c r="BM54" s="225">
        <v>610314.7623422672</v>
      </c>
      <c r="BN54" s="225">
        <v>577098.77235605102</v>
      </c>
      <c r="BO54" s="225">
        <v>562413.7520863933</v>
      </c>
      <c r="BP54" s="225">
        <v>567268.13910522393</v>
      </c>
      <c r="BQ54" s="225">
        <v>552711.18938686117</v>
      </c>
      <c r="BR54" s="225">
        <v>552327.72718493198</v>
      </c>
      <c r="BS54" s="225">
        <v>575446.41010124655</v>
      </c>
      <c r="BT54" s="225">
        <v>555028.7250735925</v>
      </c>
      <c r="BU54" s="225">
        <v>567680</v>
      </c>
      <c r="BV54" s="225">
        <v>580216.77243797912</v>
      </c>
      <c r="BW54" s="225">
        <v>578562.26508637541</v>
      </c>
      <c r="BX54" s="225">
        <v>547518.84099356248</v>
      </c>
      <c r="BY54" s="225">
        <v>558322.94204278337</v>
      </c>
      <c r="BZ54" s="225">
        <v>558322.94204278337</v>
      </c>
      <c r="CA54" s="225">
        <v>552651.4970955078</v>
      </c>
      <c r="CB54" s="225">
        <v>560481.05852742586</v>
      </c>
      <c r="CC54" s="225">
        <v>570468.77005060739</v>
      </c>
      <c r="CD54" s="225">
        <v>576648.32861637149</v>
      </c>
      <c r="CE54" s="225">
        <v>572210.03967018984</v>
      </c>
      <c r="CF54" s="225">
        <v>572673.71392348432</v>
      </c>
      <c r="CG54" s="225">
        <v>602463.71168242232</v>
      </c>
      <c r="CH54" s="225">
        <v>564619.41641323874</v>
      </c>
      <c r="CI54" s="225">
        <v>565487.72895225766</v>
      </c>
      <c r="CJ54" s="225">
        <v>579629.63135974342</v>
      </c>
      <c r="CK54" s="225">
        <v>605302.05896330334</v>
      </c>
      <c r="CL54" s="225">
        <v>591654.14229416894</v>
      </c>
      <c r="CM54" s="225">
        <v>599865.68221058906</v>
      </c>
      <c r="CN54" s="225">
        <v>613298.92116443929</v>
      </c>
      <c r="CO54" s="225">
        <v>623293.49414493178</v>
      </c>
      <c r="CP54" s="225">
        <v>590351.65671024844</v>
      </c>
      <c r="CQ54" s="225">
        <v>616886.54367419053</v>
      </c>
      <c r="CR54" s="225">
        <v>600412.36316587124</v>
      </c>
      <c r="CS54" s="225">
        <v>634564.2896325558</v>
      </c>
      <c r="CT54" s="225">
        <v>619408.35522614198</v>
      </c>
      <c r="CU54" s="225">
        <v>615864.01694600936</v>
      </c>
      <c r="CV54" s="225">
        <v>614374.76992208359</v>
      </c>
      <c r="CW54" s="225">
        <v>630986.07158521377</v>
      </c>
      <c r="CX54" s="225">
        <v>618238.20334119699</v>
      </c>
      <c r="CY54" s="225">
        <v>584156.42194773233</v>
      </c>
      <c r="CZ54" s="225">
        <v>590753.77780053939</v>
      </c>
      <c r="DA54" s="225">
        <v>588240.20044339471</v>
      </c>
      <c r="DB54" s="225">
        <v>584139.2273160402</v>
      </c>
      <c r="DC54" s="225">
        <v>561003.35230613092</v>
      </c>
      <c r="DD54" s="225">
        <v>587039.63923268137</v>
      </c>
      <c r="DE54" s="225">
        <v>563522.24029562809</v>
      </c>
      <c r="DF54" s="225">
        <v>551379.29385430424</v>
      </c>
      <c r="DG54" s="225">
        <v>538265.32248170185</v>
      </c>
      <c r="DH54" s="225">
        <v>596939.8629526447</v>
      </c>
      <c r="DI54" s="225">
        <v>564195.45932845725</v>
      </c>
      <c r="DJ54" s="225">
        <v>587860.06781915366</v>
      </c>
      <c r="DK54" s="225">
        <v>579482.4201452682</v>
      </c>
      <c r="DL54" s="225">
        <v>579531.65175247216</v>
      </c>
      <c r="DM54" s="225">
        <v>617116.66324948857</v>
      </c>
      <c r="DN54" s="225">
        <v>597153.703205853</v>
      </c>
      <c r="DO54" s="225">
        <v>607794.06939170428</v>
      </c>
      <c r="DP54" s="225">
        <v>623038.66895031475</v>
      </c>
      <c r="DQ54" s="225">
        <v>682489.76817643747</v>
      </c>
      <c r="DR54" s="225">
        <v>613730.03626431699</v>
      </c>
      <c r="DS54" s="225">
        <v>630143.02979571314</v>
      </c>
      <c r="DT54" s="225">
        <v>629732.53170248412</v>
      </c>
      <c r="DU54" s="225">
        <v>636857.30380698736</v>
      </c>
      <c r="DV54" s="225">
        <v>645761.15132664389</v>
      </c>
      <c r="DW54" s="225">
        <v>652539.00094071496</v>
      </c>
      <c r="DX54" s="225">
        <v>681299.79845151189</v>
      </c>
      <c r="DY54" s="225">
        <v>660150.72596627683</v>
      </c>
      <c r="DZ54" s="225">
        <v>699765.94464311143</v>
      </c>
      <c r="EA54" s="225">
        <v>692721.80575566413</v>
      </c>
      <c r="EB54" s="225">
        <v>638391.96242675604</v>
      </c>
      <c r="EC54" s="225">
        <v>657744.20349492971</v>
      </c>
      <c r="ED54" s="225">
        <v>662969.3726288029</v>
      </c>
      <c r="EE54" s="225">
        <v>679764.11751246767</v>
      </c>
      <c r="EF54" s="225">
        <v>725243.88095195964</v>
      </c>
      <c r="EG54" s="225">
        <v>747894.63634676964</v>
      </c>
      <c r="EH54" s="225">
        <v>692608.52018053562</v>
      </c>
      <c r="EI54" s="225">
        <v>751128.16141818557</v>
      </c>
      <c r="EJ54" s="225">
        <v>754112.17304018105</v>
      </c>
      <c r="EK54" s="225">
        <v>748183.05975164683</v>
      </c>
      <c r="EL54" s="225">
        <v>800034.29208630242</v>
      </c>
      <c r="EM54" s="225">
        <v>808794.55466551904</v>
      </c>
      <c r="EN54" s="225">
        <v>805444.74378064985</v>
      </c>
      <c r="EO54" s="225">
        <v>806535.29289866413</v>
      </c>
      <c r="EP54" s="225">
        <v>836614.87274120434</v>
      </c>
      <c r="EQ54" s="225">
        <v>793340.79251254129</v>
      </c>
      <c r="ER54" s="225">
        <v>807739.4675781657</v>
      </c>
      <c r="ES54" s="225">
        <v>825002.51296043303</v>
      </c>
      <c r="ET54" s="225">
        <v>832054.91275085264</v>
      </c>
      <c r="EU54" s="225">
        <v>815010.58616349823</v>
      </c>
      <c r="EV54" s="225">
        <v>812291.61171429907</v>
      </c>
      <c r="EW54" s="225">
        <v>815335.79743892909</v>
      </c>
      <c r="EX54" s="225">
        <v>825076.43665089703</v>
      </c>
      <c r="EY54" s="225">
        <v>853206.09742279386</v>
      </c>
      <c r="EZ54" s="225">
        <v>821272.13083647564</v>
      </c>
      <c r="FA54" s="225">
        <v>912520.17386572435</v>
      </c>
      <c r="FB54" s="225">
        <v>857070.60511653509</v>
      </c>
      <c r="FC54" s="225">
        <v>872922.81373134686</v>
      </c>
      <c r="FD54" s="225">
        <v>866072.05011551245</v>
      </c>
      <c r="FE54" s="225">
        <v>873655.68955193879</v>
      </c>
      <c r="FF54" s="225">
        <v>897582.27042569569</v>
      </c>
      <c r="FG54" s="225">
        <v>890938.61890668108</v>
      </c>
      <c r="FH54" s="225">
        <v>864753.07832810492</v>
      </c>
      <c r="FI54" s="225">
        <v>915623.3969157181</v>
      </c>
      <c r="FJ54" s="225">
        <v>863347.52984059451</v>
      </c>
      <c r="FK54" s="225">
        <v>850155.53389927326</v>
      </c>
      <c r="FL54" s="225">
        <v>858620.46112777304</v>
      </c>
      <c r="FM54" s="225">
        <v>870521.55554138229</v>
      </c>
      <c r="FN54" s="225">
        <v>873474.70079522126</v>
      </c>
      <c r="FO54" s="225">
        <v>880431.33530546376</v>
      </c>
      <c r="FP54" s="225">
        <v>904481.45513382065</v>
      </c>
      <c r="FQ54" s="225">
        <v>942233.85047498217</v>
      </c>
      <c r="FR54" s="225">
        <v>910966.55323060905</v>
      </c>
      <c r="FS54" s="225">
        <v>930582.12455834367</v>
      </c>
      <c r="FT54" s="225">
        <v>968974.31482130371</v>
      </c>
      <c r="FU54" s="225">
        <v>990291.05900258559</v>
      </c>
      <c r="FV54" s="225">
        <v>987300.29008643178</v>
      </c>
      <c r="FW54" s="225">
        <v>963441.92691123509</v>
      </c>
      <c r="FX54" s="225">
        <v>1002741.1924545758</v>
      </c>
      <c r="FY54" s="225">
        <v>994404.8480049572</v>
      </c>
      <c r="FZ54" s="225">
        <v>1041160.8596524956</v>
      </c>
      <c r="GA54" s="225">
        <v>1025651.9679701428</v>
      </c>
    </row>
    <row r="55" spans="1:183" ht="16.5" customHeight="1">
      <c r="A55" s="218"/>
      <c r="B55" s="220"/>
      <c r="C55" s="220"/>
      <c r="D55" s="220"/>
      <c r="E55" s="220"/>
      <c r="F55" s="220"/>
      <c r="G55" s="220"/>
      <c r="H55" s="220"/>
      <c r="I55" s="220"/>
      <c r="J55" s="220"/>
      <c r="K55" s="220"/>
      <c r="L55" s="220"/>
      <c r="M55" s="220"/>
      <c r="N55" s="220"/>
      <c r="O55" s="220"/>
      <c r="P55" s="220"/>
      <c r="Q55" s="220"/>
      <c r="R55" s="220"/>
      <c r="S55" s="220"/>
      <c r="T55" s="220"/>
      <c r="U55" s="220"/>
      <c r="V55" s="220"/>
      <c r="W55" s="220"/>
      <c r="X55" s="220"/>
      <c r="Y55" s="220"/>
      <c r="Z55" s="220"/>
      <c r="AA55" s="220"/>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row>
    <row r="56" spans="1:183" ht="16.5" customHeight="1">
      <c r="A56" s="224" t="s">
        <v>283</v>
      </c>
      <c r="B56" s="225">
        <v>279735.10531540611</v>
      </c>
      <c r="C56" s="225">
        <v>280832.71616430732</v>
      </c>
      <c r="D56" s="225">
        <v>281427.58380275627</v>
      </c>
      <c r="E56" s="225">
        <v>282053.88717788766</v>
      </c>
      <c r="F56" s="225">
        <v>286161.75081736082</v>
      </c>
      <c r="G56" s="225">
        <v>286852.74157677876</v>
      </c>
      <c r="H56" s="225">
        <v>281980.74913940526</v>
      </c>
      <c r="I56" s="225">
        <v>282105.32767522562</v>
      </c>
      <c r="J56" s="225">
        <v>283581.44315563818</v>
      </c>
      <c r="K56" s="225">
        <v>287418.95498439157</v>
      </c>
      <c r="L56" s="225">
        <v>288135.77511421102</v>
      </c>
      <c r="M56" s="225">
        <v>300231.38741758827</v>
      </c>
      <c r="N56" s="225">
        <v>298556.62578708358</v>
      </c>
      <c r="O56" s="225">
        <v>298369.33004481444</v>
      </c>
      <c r="P56" s="225">
        <v>298155.49753263145</v>
      </c>
      <c r="Q56" s="225">
        <v>299059.78403224458</v>
      </c>
      <c r="R56" s="225">
        <v>299494.6394816144</v>
      </c>
      <c r="S56" s="225">
        <v>306227.71741607366</v>
      </c>
      <c r="T56" s="225">
        <v>305393.34314475307</v>
      </c>
      <c r="U56" s="225">
        <v>308770.06989294133</v>
      </c>
      <c r="V56" s="225">
        <v>309120.82380339794</v>
      </c>
      <c r="W56" s="225">
        <v>309586.03971583769</v>
      </c>
      <c r="X56" s="225">
        <v>312758.67268372775</v>
      </c>
      <c r="Y56" s="225">
        <v>319536.66994800232</v>
      </c>
      <c r="Z56" s="225">
        <v>318174.79569418321</v>
      </c>
      <c r="AA56" s="225">
        <v>318311.51350059046</v>
      </c>
      <c r="AB56" s="225">
        <v>321028.13302254636</v>
      </c>
      <c r="AC56" s="225">
        <v>321243.46464984748</v>
      </c>
      <c r="AD56" s="225">
        <v>323994.44183545001</v>
      </c>
      <c r="AE56" s="225">
        <v>327851.0242175223</v>
      </c>
      <c r="AF56" s="225">
        <v>328873.35024287179</v>
      </c>
      <c r="AG56" s="225">
        <v>329210.58830269566</v>
      </c>
      <c r="AH56" s="225">
        <v>331263.67529123981</v>
      </c>
      <c r="AI56" s="225">
        <v>334358.44301515532</v>
      </c>
      <c r="AJ56" s="225">
        <v>336572.52553336322</v>
      </c>
      <c r="AK56" s="225">
        <v>345617.19551340822</v>
      </c>
      <c r="AL56" s="225">
        <v>340908.92052914313</v>
      </c>
      <c r="AM56" s="225">
        <v>344826.53440251609</v>
      </c>
      <c r="AN56" s="225">
        <v>348245.69090443768</v>
      </c>
      <c r="AO56" s="225">
        <v>346565.10847846698</v>
      </c>
      <c r="AP56" s="225">
        <v>346711.64590246277</v>
      </c>
      <c r="AQ56" s="225">
        <v>351375.8188580295</v>
      </c>
      <c r="AR56" s="225">
        <v>352944.69968920399</v>
      </c>
      <c r="AS56" s="225">
        <v>351417.83862996544</v>
      </c>
      <c r="AT56" s="225">
        <v>350499.23615290475</v>
      </c>
      <c r="AU56" s="225">
        <v>349810.86009880243</v>
      </c>
      <c r="AV56" s="225">
        <v>354693.08322884847</v>
      </c>
      <c r="AW56" s="225">
        <v>365608.73772902408</v>
      </c>
      <c r="AX56" s="225">
        <v>364980.69233736559</v>
      </c>
      <c r="AY56" s="225">
        <v>369066.69688267616</v>
      </c>
      <c r="AZ56" s="225">
        <v>371778.39312112681</v>
      </c>
      <c r="BA56" s="225">
        <v>372675.47367760952</v>
      </c>
      <c r="BB56" s="225">
        <v>374448.43718937901</v>
      </c>
      <c r="BC56" s="225">
        <v>378456.25837457669</v>
      </c>
      <c r="BD56" s="225">
        <v>377725.22592014016</v>
      </c>
      <c r="BE56" s="225">
        <v>379201.6061837934</v>
      </c>
      <c r="BF56" s="225">
        <v>379536.06867122138</v>
      </c>
      <c r="BG56" s="225">
        <v>386009.67288569768</v>
      </c>
      <c r="BH56" s="225">
        <v>389293.57228882512</v>
      </c>
      <c r="BI56" s="225">
        <v>397556.54743014241</v>
      </c>
      <c r="BJ56" s="225">
        <v>399865.77736164053</v>
      </c>
      <c r="BK56" s="225">
        <v>404452.45097584801</v>
      </c>
      <c r="BL56" s="225">
        <v>410915.24788448901</v>
      </c>
      <c r="BM56" s="225">
        <v>410066.84698475106</v>
      </c>
      <c r="BN56" s="225">
        <v>411917.76295781811</v>
      </c>
      <c r="BO56" s="225">
        <v>418402.10404157941</v>
      </c>
      <c r="BP56" s="225">
        <v>420266.19606512645</v>
      </c>
      <c r="BQ56" s="225">
        <v>425740.73306717828</v>
      </c>
      <c r="BR56" s="225">
        <v>423801.82017970318</v>
      </c>
      <c r="BS56" s="225">
        <v>428368.77910129959</v>
      </c>
      <c r="BT56" s="225">
        <v>431628.14552528458</v>
      </c>
      <c r="BU56" s="225">
        <v>437999</v>
      </c>
      <c r="BV56" s="225">
        <v>441887.17765523668</v>
      </c>
      <c r="BW56" s="225">
        <v>442606.92125446931</v>
      </c>
      <c r="BX56" s="225">
        <v>442449.85457323794</v>
      </c>
      <c r="BY56" s="225">
        <v>446911.85781437054</v>
      </c>
      <c r="BZ56" s="225">
        <v>446911.85781437054</v>
      </c>
      <c r="CA56" s="225">
        <v>449648.89126058272</v>
      </c>
      <c r="CB56" s="225">
        <v>454966.19312587637</v>
      </c>
      <c r="CC56" s="225">
        <v>461117.73776384653</v>
      </c>
      <c r="CD56" s="225">
        <v>461430.80908152496</v>
      </c>
      <c r="CE56" s="225">
        <v>461720.45506848267</v>
      </c>
      <c r="CF56" s="225">
        <v>467628.51267994742</v>
      </c>
      <c r="CG56" s="225">
        <v>466181.98963053362</v>
      </c>
      <c r="CH56" s="225">
        <v>477788.9123658007</v>
      </c>
      <c r="CI56" s="225">
        <v>482530.18293943547</v>
      </c>
      <c r="CJ56" s="225">
        <v>484802.9440699215</v>
      </c>
      <c r="CK56" s="225">
        <v>485070.61657241185</v>
      </c>
      <c r="CL56" s="225">
        <v>486422.52761427267</v>
      </c>
      <c r="CM56" s="225">
        <v>493022.68238882185</v>
      </c>
      <c r="CN56" s="225">
        <v>491497.02935467474</v>
      </c>
      <c r="CO56" s="225">
        <v>494871.72102887125</v>
      </c>
      <c r="CP56" s="225">
        <v>496265.33256421401</v>
      </c>
      <c r="CQ56" s="225">
        <v>514343.5804290087</v>
      </c>
      <c r="CR56" s="225">
        <v>508989.0330164819</v>
      </c>
      <c r="CS56" s="225">
        <v>508936.52725764248</v>
      </c>
      <c r="CT56" s="225">
        <v>522082.88855707517</v>
      </c>
      <c r="CU56" s="225">
        <v>517698.19551605918</v>
      </c>
      <c r="CV56" s="225">
        <v>525005.68763654598</v>
      </c>
      <c r="CW56" s="225">
        <v>529215.21339422092</v>
      </c>
      <c r="CX56" s="225">
        <v>533321.65716028935</v>
      </c>
      <c r="CY56" s="225">
        <v>532406.12408800703</v>
      </c>
      <c r="CZ56" s="225">
        <v>537637.90350697201</v>
      </c>
      <c r="DA56" s="225">
        <v>533730.18510533078</v>
      </c>
      <c r="DB56" s="225">
        <v>536045.54619934538</v>
      </c>
      <c r="DC56" s="225">
        <v>537076.40459591278</v>
      </c>
      <c r="DD56" s="225">
        <v>544713.22111905226</v>
      </c>
      <c r="DE56" s="225">
        <v>547078.01010348136</v>
      </c>
      <c r="DF56" s="225">
        <v>554892.69632883591</v>
      </c>
      <c r="DG56" s="225">
        <v>554908.23577923025</v>
      </c>
      <c r="DH56" s="225">
        <v>559637.26738361525</v>
      </c>
      <c r="DI56" s="225">
        <v>562978.93241245952</v>
      </c>
      <c r="DJ56" s="225">
        <v>565338.49062105222</v>
      </c>
      <c r="DK56" s="225">
        <v>564329.58136491186</v>
      </c>
      <c r="DL56" s="225">
        <v>571821.25441540615</v>
      </c>
      <c r="DM56" s="225">
        <v>574711.70473376976</v>
      </c>
      <c r="DN56" s="225">
        <v>573609.46124614426</v>
      </c>
      <c r="DO56" s="225">
        <v>576579.80937112018</v>
      </c>
      <c r="DP56" s="225">
        <v>586220.94557105831</v>
      </c>
      <c r="DQ56" s="225">
        <v>592579.06939322909</v>
      </c>
      <c r="DR56" s="225">
        <v>601973.23458341032</v>
      </c>
      <c r="DS56" s="225">
        <v>604264.3816984446</v>
      </c>
      <c r="DT56" s="225">
        <v>612966.7983084236</v>
      </c>
      <c r="DU56" s="225">
        <v>623487.74252911494</v>
      </c>
      <c r="DV56" s="225">
        <v>634874.85028223682</v>
      </c>
      <c r="DW56" s="225">
        <v>640638.51830001222</v>
      </c>
      <c r="DX56" s="225">
        <v>644329.59710239829</v>
      </c>
      <c r="DY56" s="225">
        <v>645173.52177810227</v>
      </c>
      <c r="DZ56" s="225">
        <v>646149.29340344621</v>
      </c>
      <c r="EA56" s="225">
        <v>655899.11789156613</v>
      </c>
      <c r="EB56" s="225">
        <v>693565.16370723839</v>
      </c>
      <c r="EC56" s="225">
        <v>694772.90107514313</v>
      </c>
      <c r="ED56" s="225">
        <v>703592.72573349951</v>
      </c>
      <c r="EE56" s="225">
        <v>708184.36570888816</v>
      </c>
      <c r="EF56" s="225">
        <v>710613.30748368683</v>
      </c>
      <c r="EG56" s="225">
        <v>710709.8397626722</v>
      </c>
      <c r="EH56" s="225">
        <v>763284.38256650825</v>
      </c>
      <c r="EI56" s="225">
        <v>765919.0235516103</v>
      </c>
      <c r="EJ56" s="225">
        <v>765365.56867240334</v>
      </c>
      <c r="EK56" s="225">
        <v>773835.9068505317</v>
      </c>
      <c r="EL56" s="225">
        <v>769296.78973335295</v>
      </c>
      <c r="EM56" s="225">
        <v>767716.76423805149</v>
      </c>
      <c r="EN56" s="225">
        <v>782458.03764073073</v>
      </c>
      <c r="EO56" s="225">
        <v>788282.67900455173</v>
      </c>
      <c r="EP56" s="225">
        <v>765847.35978355131</v>
      </c>
      <c r="EQ56" s="225">
        <v>764204.14486669225</v>
      </c>
      <c r="ER56" s="225">
        <v>768035.02426829422</v>
      </c>
      <c r="ES56" s="225">
        <v>775331.26731230039</v>
      </c>
      <c r="ET56" s="225">
        <v>769858.87439460622</v>
      </c>
      <c r="EU56" s="225">
        <v>763721.85087153711</v>
      </c>
      <c r="EV56" s="225">
        <v>783584.47113963845</v>
      </c>
      <c r="EW56" s="225">
        <v>789783.61028951243</v>
      </c>
      <c r="EX56" s="225">
        <v>779201.14906607044</v>
      </c>
      <c r="EY56" s="225">
        <v>782023.78613180749</v>
      </c>
      <c r="EZ56" s="225">
        <v>785082.11652708706</v>
      </c>
      <c r="FA56" s="225">
        <v>794819.17949063051</v>
      </c>
      <c r="FB56" s="225">
        <v>806105.09928664926</v>
      </c>
      <c r="FC56" s="225">
        <v>812542.30665421125</v>
      </c>
      <c r="FD56" s="225">
        <v>823542.31480631768</v>
      </c>
      <c r="FE56" s="225">
        <v>821910.22135618166</v>
      </c>
      <c r="FF56" s="225">
        <v>812790.9789603774</v>
      </c>
      <c r="FG56" s="225">
        <v>810594.25145861565</v>
      </c>
      <c r="FH56" s="225">
        <v>825804.36065696436</v>
      </c>
      <c r="FI56" s="225">
        <v>832338.27446425695</v>
      </c>
      <c r="FJ56" s="225">
        <v>834013.33256910986</v>
      </c>
      <c r="FK56" s="225">
        <v>835133.92604809115</v>
      </c>
      <c r="FL56" s="225">
        <v>832269.64504450199</v>
      </c>
      <c r="FM56" s="225">
        <v>841065.67198853486</v>
      </c>
      <c r="FN56" s="225">
        <v>864673.92612417683</v>
      </c>
      <c r="FO56" s="225">
        <v>866215.73078597966</v>
      </c>
      <c r="FP56" s="225">
        <v>875034.26758353715</v>
      </c>
      <c r="FQ56" s="225">
        <v>879693.61477484403</v>
      </c>
      <c r="FR56" s="225">
        <v>884491.35034224833</v>
      </c>
      <c r="FS56" s="225">
        <v>893187.85597517004</v>
      </c>
      <c r="FT56" s="225">
        <v>903776.95514586812</v>
      </c>
      <c r="FU56" s="225">
        <v>910698.1460221234</v>
      </c>
      <c r="FV56" s="225">
        <v>917877.1912760298</v>
      </c>
      <c r="FW56" s="225">
        <v>924208.66943518678</v>
      </c>
      <c r="FX56" s="225">
        <v>935138.10523279221</v>
      </c>
      <c r="FY56" s="225">
        <v>949072.28534451476</v>
      </c>
      <c r="FZ56" s="225">
        <v>974168.76106289204</v>
      </c>
      <c r="GA56" s="225">
        <v>986538.22302838298</v>
      </c>
    </row>
    <row r="57" spans="1:183" ht="17.100000000000001" customHeight="1" thickBot="1">
      <c r="A57" s="230"/>
      <c r="B57" s="231"/>
      <c r="C57" s="231"/>
      <c r="D57" s="231"/>
      <c r="E57" s="231"/>
      <c r="F57" s="231"/>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1"/>
      <c r="BR57" s="231"/>
      <c r="BS57" s="231"/>
      <c r="BT57" s="231"/>
      <c r="BU57" s="231"/>
      <c r="BV57" s="231"/>
      <c r="BW57" s="231"/>
      <c r="BX57" s="231"/>
      <c r="BY57" s="231"/>
      <c r="BZ57" s="231"/>
      <c r="CA57" s="231"/>
      <c r="CB57" s="231"/>
      <c r="CC57" s="231"/>
      <c r="CD57" s="231"/>
      <c r="CE57" s="231"/>
      <c r="CF57" s="231"/>
      <c r="CG57" s="231"/>
      <c r="CH57" s="231"/>
      <c r="CI57" s="231"/>
      <c r="CJ57" s="231"/>
      <c r="CK57" s="231"/>
      <c r="CL57" s="231"/>
      <c r="CM57" s="231"/>
      <c r="CN57" s="231"/>
      <c r="CO57" s="231"/>
      <c r="CP57" s="231"/>
      <c r="CQ57" s="231"/>
      <c r="CR57" s="231"/>
      <c r="CS57" s="231"/>
      <c r="CT57" s="231"/>
      <c r="CU57" s="231"/>
      <c r="CV57" s="231"/>
      <c r="CW57" s="231"/>
      <c r="CX57" s="231"/>
      <c r="CY57" s="231"/>
      <c r="CZ57" s="231"/>
      <c r="DA57" s="231"/>
      <c r="DB57" s="231"/>
      <c r="DC57" s="231"/>
      <c r="DD57" s="231"/>
      <c r="DE57" s="231"/>
      <c r="DF57" s="231"/>
      <c r="DG57" s="231"/>
      <c r="DH57" s="231"/>
      <c r="DI57" s="231"/>
      <c r="DJ57" s="231"/>
      <c r="DK57" s="231"/>
      <c r="DL57" s="231"/>
      <c r="DM57" s="231"/>
      <c r="DN57" s="231"/>
      <c r="DO57" s="231"/>
      <c r="DP57" s="231"/>
      <c r="DQ57" s="231"/>
      <c r="DR57" s="231"/>
      <c r="DS57" s="231"/>
      <c r="DT57" s="231"/>
      <c r="DU57" s="231"/>
      <c r="DV57" s="231"/>
      <c r="DW57" s="231"/>
      <c r="DX57" s="231"/>
      <c r="DY57" s="231"/>
      <c r="DZ57" s="231"/>
      <c r="EA57" s="231"/>
      <c r="EB57" s="231"/>
      <c r="EC57" s="231"/>
      <c r="ED57" s="231"/>
      <c r="EE57" s="231"/>
      <c r="EF57" s="231"/>
      <c r="EG57" s="231"/>
      <c r="EH57" s="231"/>
      <c r="EI57" s="231"/>
      <c r="EJ57" s="231"/>
      <c r="EK57" s="231"/>
      <c r="EL57" s="231"/>
      <c r="EM57" s="231"/>
      <c r="EN57" s="231"/>
      <c r="EO57" s="231"/>
      <c r="EP57" s="231"/>
      <c r="EQ57" s="231"/>
      <c r="ER57" s="231"/>
      <c r="ES57" s="231"/>
      <c r="ET57" s="231"/>
      <c r="EU57" s="231"/>
      <c r="EV57" s="231"/>
      <c r="EW57" s="231"/>
      <c r="EX57" s="231"/>
      <c r="EY57" s="231"/>
      <c r="EZ57" s="231"/>
      <c r="FA57" s="231"/>
      <c r="FB57" s="231"/>
      <c r="FC57" s="231"/>
      <c r="FD57" s="231"/>
      <c r="FE57" s="231"/>
      <c r="FF57" s="231"/>
      <c r="FG57" s="231"/>
      <c r="FH57" s="231"/>
      <c r="FI57" s="231"/>
      <c r="FJ57" s="231"/>
      <c r="FK57" s="231"/>
      <c r="FL57" s="231"/>
      <c r="FM57" s="231"/>
      <c r="FN57" s="231"/>
      <c r="FO57" s="231"/>
      <c r="FP57" s="231"/>
      <c r="FQ57" s="231"/>
      <c r="FR57" s="231"/>
      <c r="FS57" s="231"/>
      <c r="FT57" s="231"/>
      <c r="FU57" s="231"/>
      <c r="FV57" s="231"/>
      <c r="FW57" s="231"/>
      <c r="FX57" s="231"/>
      <c r="FY57" s="231"/>
      <c r="FZ57" s="231"/>
      <c r="GA57" s="231"/>
    </row>
    <row r="58" spans="1:183" s="223" customFormat="1" ht="15.75" customHeight="1" thickTop="1">
      <c r="A58" s="223" t="s">
        <v>139</v>
      </c>
    </row>
    <row r="59" spans="1:183" s="223" customFormat="1" ht="17.25" customHeight="1">
      <c r="A59" s="223" t="s">
        <v>284</v>
      </c>
      <c r="B59" s="223" t="s">
        <v>42</v>
      </c>
    </row>
    <row r="60" spans="1:183" s="223" customFormat="1" ht="49.5" customHeight="1">
      <c r="A60" s="3073" t="s">
        <v>285</v>
      </c>
      <c r="B60" s="3073"/>
      <c r="C60" s="3073"/>
      <c r="D60" s="3073"/>
      <c r="E60" s="3073"/>
      <c r="F60" s="3073"/>
      <c r="G60" s="3073"/>
      <c r="H60" s="3073"/>
      <c r="I60" s="3073"/>
      <c r="J60" s="3073"/>
      <c r="K60" s="3073"/>
      <c r="L60" s="3073"/>
      <c r="M60" s="3073"/>
      <c r="N60" s="3073"/>
      <c r="O60" s="3073"/>
      <c r="P60" s="3073"/>
      <c r="Q60" s="3073"/>
      <c r="R60" s="3073"/>
      <c r="S60" s="3073"/>
      <c r="T60" s="3073"/>
      <c r="U60" s="3073"/>
      <c r="V60" s="3073"/>
      <c r="W60" s="3073"/>
      <c r="X60" s="3073"/>
      <c r="Y60" s="3073"/>
      <c r="Z60" s="3073"/>
      <c r="AA60" s="3073"/>
      <c r="AB60" s="3073"/>
      <c r="AC60" s="3073"/>
      <c r="AD60" s="3073"/>
      <c r="AE60" s="3073"/>
      <c r="AF60" s="3073"/>
      <c r="AG60" s="3073"/>
      <c r="AH60" s="3073"/>
      <c r="AI60" s="3073"/>
      <c r="AJ60" s="3073"/>
      <c r="AK60" s="3073"/>
      <c r="AL60" s="3073"/>
      <c r="AM60" s="3073"/>
      <c r="AN60" s="3073"/>
      <c r="AO60" s="3073"/>
      <c r="AP60" s="3073"/>
      <c r="AQ60" s="3073"/>
      <c r="AR60" s="3073"/>
      <c r="AS60" s="3073"/>
      <c r="AT60" s="3073"/>
      <c r="AU60" s="3073"/>
      <c r="AV60" s="3073"/>
      <c r="AW60" s="3073"/>
      <c r="AX60" s="3073"/>
      <c r="AY60" s="3073"/>
      <c r="AZ60" s="3073"/>
      <c r="BA60" s="3073"/>
      <c r="BB60" s="3073"/>
      <c r="BC60" s="3073"/>
      <c r="BD60" s="3073"/>
      <c r="BE60" s="3073"/>
      <c r="BF60" s="3073"/>
      <c r="BG60" s="3073"/>
      <c r="BH60" s="3073"/>
      <c r="BI60" s="3073"/>
      <c r="BJ60" s="3073"/>
      <c r="BK60" s="3073"/>
      <c r="BL60" s="3073"/>
      <c r="BM60" s="3073"/>
      <c r="BN60" s="3073"/>
      <c r="BO60" s="3073"/>
      <c r="BP60" s="3073"/>
      <c r="BQ60" s="3073"/>
      <c r="BR60" s="3073"/>
      <c r="BS60" s="3073"/>
      <c r="BT60" s="3073"/>
      <c r="BU60" s="3073"/>
      <c r="BV60" s="3073"/>
      <c r="BW60" s="3073"/>
      <c r="BX60" s="3073"/>
      <c r="BY60" s="3073"/>
      <c r="BZ60" s="3073"/>
      <c r="CA60" s="3073"/>
      <c r="CB60" s="3073"/>
      <c r="CC60" s="3073"/>
      <c r="CD60" s="3073"/>
      <c r="CE60" s="3073"/>
      <c r="CF60" s="3073"/>
      <c r="CG60" s="3073"/>
      <c r="CH60" s="3073"/>
      <c r="CI60" s="3073"/>
      <c r="CJ60" s="3073"/>
      <c r="CK60" s="3073"/>
      <c r="CL60" s="3073"/>
      <c r="CM60" s="3073"/>
      <c r="CN60" s="3073"/>
      <c r="CO60" s="3073"/>
      <c r="CP60" s="3073"/>
      <c r="CQ60" s="3073"/>
      <c r="CR60" s="3073"/>
      <c r="CS60" s="3073"/>
      <c r="CT60" s="3073"/>
      <c r="CU60" s="3073"/>
      <c r="CV60" s="3073"/>
      <c r="CW60" s="3073"/>
      <c r="CX60" s="3073"/>
      <c r="CY60" s="3073"/>
      <c r="CZ60" s="3073"/>
      <c r="DA60" s="3073"/>
      <c r="DB60" s="3073"/>
      <c r="DC60" s="3073"/>
      <c r="DD60" s="3073"/>
      <c r="DE60" s="3073"/>
      <c r="DF60" s="3073"/>
      <c r="DG60" s="3073"/>
      <c r="DH60" s="3073"/>
      <c r="DI60" s="3073"/>
      <c r="DJ60" s="3073"/>
      <c r="DK60" s="3073"/>
      <c r="DL60" s="3073"/>
      <c r="DM60" s="3073"/>
      <c r="DN60" s="3073"/>
      <c r="DO60" s="3073"/>
      <c r="DP60" s="3073"/>
      <c r="DQ60" s="3073"/>
      <c r="DR60" s="3073"/>
      <c r="DS60" s="3073"/>
      <c r="DT60" s="3073"/>
      <c r="DU60" s="3073"/>
      <c r="DV60" s="3073"/>
      <c r="DW60" s="3073"/>
      <c r="DX60" s="3073"/>
      <c r="DY60" s="3073"/>
      <c r="DZ60" s="3073"/>
      <c r="EA60" s="3073"/>
      <c r="EB60" s="3073"/>
      <c r="EC60" s="3073"/>
      <c r="ED60" s="3073"/>
      <c r="EE60" s="3073"/>
      <c r="EF60" s="3073"/>
      <c r="EG60" s="3073"/>
      <c r="EH60" s="3073"/>
      <c r="EI60" s="3073"/>
      <c r="EJ60" s="3073"/>
      <c r="EK60" s="3073"/>
      <c r="EL60" s="3073"/>
      <c r="EM60" s="3073"/>
      <c r="EN60" s="3073"/>
      <c r="EO60" s="3073"/>
      <c r="EP60" s="3073"/>
      <c r="EQ60" s="3073"/>
      <c r="ER60" s="3073"/>
      <c r="ES60" s="3073"/>
      <c r="ET60" s="3073"/>
      <c r="EU60" s="3073"/>
      <c r="EV60" s="3073"/>
      <c r="EW60" s="3073"/>
      <c r="EX60" s="3073"/>
      <c r="EY60" s="3073"/>
      <c r="EZ60" s="3073"/>
      <c r="FA60" s="3073"/>
      <c r="FB60" s="3073"/>
      <c r="FC60" s="3073"/>
      <c r="FD60" s="3073"/>
      <c r="FE60" s="3073"/>
      <c r="FF60" s="3073"/>
      <c r="FG60" s="3073"/>
      <c r="FH60" s="3073"/>
      <c r="FI60" s="3073"/>
      <c r="FJ60" s="3073"/>
      <c r="FK60" s="3073"/>
      <c r="FL60" s="3073"/>
      <c r="FM60" s="3073"/>
      <c r="FN60" s="3073"/>
      <c r="FO60" s="239"/>
      <c r="FP60" s="239"/>
      <c r="FQ60" s="239"/>
      <c r="FR60" s="239"/>
      <c r="FS60" s="239"/>
      <c r="FT60" s="239"/>
      <c r="FU60" s="239"/>
      <c r="FV60" s="239"/>
      <c r="FW60" s="239"/>
      <c r="FX60" s="239"/>
      <c r="FY60" s="239"/>
      <c r="FZ60" s="239"/>
      <c r="GA60" s="239"/>
    </row>
    <row r="61" spans="1:183" s="223" customFormat="1" ht="20.25" customHeight="1">
      <c r="A61" s="223" t="s">
        <v>286</v>
      </c>
    </row>
    <row r="62" spans="1:183" s="223" customFormat="1" ht="20.25" customHeight="1">
      <c r="A62" s="223" t="s">
        <v>145</v>
      </c>
    </row>
    <row r="63" spans="1:183" ht="16.8">
      <c r="A63" s="232"/>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row>
    <row r="64" spans="1:183">
      <c r="A64" s="240"/>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row>
  </sheetData>
  <mergeCells count="1">
    <mergeCell ref="A60:FN60"/>
  </mergeCells>
  <pageMargins left="0.74803149606299202" right="0.74803149606299202" top="0.55118110236220497" bottom="0.74803149606299202" header="0.31496062992126" footer="0"/>
  <pageSetup paperSize="9" scale="45" orientation="landscape" r:id="rId1"/>
  <headerFooter alignWithMargins="0"/>
  <rowBreaks count="1" manualBreakCount="1">
    <brk id="12" max="16383" man="1"/>
  </rowBreaks>
  <colBreaks count="1" manualBreakCount="1">
    <brk id="108"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41"/>
  <sheetViews>
    <sheetView showGridLines="0" zoomScale="70" zoomScaleNormal="70" zoomScaleSheetLayoutView="70" workbookViewId="0">
      <pane xSplit="1" topLeftCell="B1" activePane="topRight" state="frozen"/>
      <selection activeCell="P6" sqref="P6"/>
      <selection pane="topRight" activeCell="P6" sqref="P6"/>
    </sheetView>
  </sheetViews>
  <sheetFormatPr defaultColWidth="9.109375" defaultRowHeight="13.8"/>
  <cols>
    <col min="1" max="1" width="84.44140625" style="1369" bestFit="1" customWidth="1"/>
    <col min="2" max="2" width="17.88671875" style="1369" customWidth="1"/>
    <col min="3" max="3" width="16" style="1370" customWidth="1"/>
    <col min="4" max="9" width="13.33203125" style="1371" customWidth="1"/>
    <col min="10" max="10" width="12.44140625" style="1371" customWidth="1"/>
    <col min="11" max="15" width="13.33203125" style="1371" customWidth="1"/>
    <col min="16" max="16" width="9.109375" style="1310"/>
    <col min="17" max="16384" width="9.109375" style="1345"/>
  </cols>
  <sheetData>
    <row r="1" spans="1:16" s="1311" customFormat="1" ht="18" customHeight="1">
      <c r="A1" s="1305" t="s">
        <v>3443</v>
      </c>
      <c r="B1" s="1306"/>
      <c r="C1" s="1307"/>
      <c r="D1" s="1308"/>
      <c r="E1" s="1308"/>
      <c r="F1" s="1308"/>
      <c r="G1" s="1309"/>
      <c r="H1" s="1309"/>
      <c r="I1" s="1309"/>
      <c r="J1" s="1309"/>
      <c r="K1" s="1309"/>
      <c r="L1" s="1309"/>
      <c r="M1" s="1309"/>
      <c r="N1" s="1309"/>
      <c r="O1" s="1309"/>
      <c r="P1" s="1310"/>
    </row>
    <row r="2" spans="1:16" s="1311" customFormat="1" ht="28.5" customHeight="1" thickBot="1">
      <c r="A2" s="1305"/>
      <c r="B2" s="1306"/>
      <c r="C2" s="1307"/>
      <c r="D2" s="1312"/>
      <c r="E2" s="1312"/>
      <c r="F2" s="1312"/>
      <c r="G2" s="1312"/>
      <c r="H2" s="1312"/>
      <c r="I2" s="1312"/>
      <c r="J2" s="1312"/>
      <c r="K2" s="1312"/>
      <c r="L2" s="1312"/>
      <c r="M2" s="1312"/>
      <c r="N2" s="1312"/>
      <c r="O2" s="1312"/>
      <c r="P2" s="1310"/>
    </row>
    <row r="3" spans="1:16" s="1317" customFormat="1" ht="31.5" customHeight="1" thickTop="1" thickBot="1">
      <c r="A3" s="1313"/>
      <c r="B3" s="1314" t="s">
        <v>3051</v>
      </c>
      <c r="C3" s="1315" t="s">
        <v>3444</v>
      </c>
      <c r="D3" s="1315">
        <v>2013</v>
      </c>
      <c r="E3" s="1315">
        <v>2014</v>
      </c>
      <c r="F3" s="1315">
        <v>2015</v>
      </c>
      <c r="G3" s="1315">
        <v>2016</v>
      </c>
      <c r="H3" s="1315">
        <v>2017</v>
      </c>
      <c r="I3" s="1315">
        <v>2018</v>
      </c>
      <c r="J3" s="1315">
        <v>2019</v>
      </c>
      <c r="K3" s="1315">
        <v>2020</v>
      </c>
      <c r="L3" s="1315">
        <v>2021</v>
      </c>
      <c r="M3" s="1315">
        <v>2022</v>
      </c>
      <c r="N3" s="1315">
        <v>2023</v>
      </c>
      <c r="O3" s="1315">
        <v>2024</v>
      </c>
      <c r="P3" s="1316"/>
    </row>
    <row r="4" spans="1:16" s="1324" customFormat="1" ht="27" customHeight="1">
      <c r="A4" s="1318" t="s">
        <v>3445</v>
      </c>
      <c r="B4" s="1319" t="s">
        <v>3446</v>
      </c>
      <c r="C4" s="1320"/>
      <c r="D4" s="1321">
        <v>1258653</v>
      </c>
      <c r="E4" s="1321">
        <v>1260934</v>
      </c>
      <c r="F4" s="1321">
        <v>1262605</v>
      </c>
      <c r="G4" s="1321">
        <v>1263473</v>
      </c>
      <c r="H4" s="1321">
        <v>1264613</v>
      </c>
      <c r="I4" s="1321">
        <v>1265303</v>
      </c>
      <c r="J4" s="1322">
        <v>1265711</v>
      </c>
      <c r="K4" s="1322">
        <v>1265740</v>
      </c>
      <c r="L4" s="1322">
        <v>1266060</v>
      </c>
      <c r="M4" s="1321">
        <v>1262249</v>
      </c>
      <c r="N4" s="1321">
        <v>1248317</v>
      </c>
      <c r="O4" s="1321" t="s">
        <v>3592</v>
      </c>
      <c r="P4" s="1323"/>
    </row>
    <row r="5" spans="1:16" s="1325" customFormat="1" ht="27" customHeight="1">
      <c r="A5" s="1318" t="s">
        <v>3447</v>
      </c>
      <c r="B5" s="1319" t="s">
        <v>3448</v>
      </c>
      <c r="C5" s="1320"/>
      <c r="D5" s="1321">
        <v>992503</v>
      </c>
      <c r="E5" s="1321">
        <v>1038334</v>
      </c>
      <c r="F5" s="1321">
        <v>1151252</v>
      </c>
      <c r="G5" s="1321">
        <v>1275227</v>
      </c>
      <c r="H5" s="1321">
        <v>1341860</v>
      </c>
      <c r="I5" s="1321">
        <v>1399408</v>
      </c>
      <c r="J5" s="1322">
        <v>1383488</v>
      </c>
      <c r="K5" s="1322">
        <v>308980</v>
      </c>
      <c r="L5" s="1321">
        <v>179780</v>
      </c>
      <c r="M5" s="1321">
        <v>997290</v>
      </c>
      <c r="N5" s="1321" t="s">
        <v>3449</v>
      </c>
      <c r="O5" s="1321" t="s">
        <v>3450</v>
      </c>
      <c r="P5" s="1323"/>
    </row>
    <row r="6" spans="1:16" s="1325" customFormat="1" ht="27" customHeight="1">
      <c r="A6" s="1318" t="s">
        <v>3451</v>
      </c>
      <c r="B6" s="1319" t="s">
        <v>3448</v>
      </c>
      <c r="C6" s="1326" t="s">
        <v>70</v>
      </c>
      <c r="D6" s="1327">
        <v>40557</v>
      </c>
      <c r="E6" s="1327">
        <v>44304</v>
      </c>
      <c r="F6" s="1327">
        <v>50191</v>
      </c>
      <c r="G6" s="1327">
        <v>55867</v>
      </c>
      <c r="H6" s="1321">
        <v>60262</v>
      </c>
      <c r="I6" s="1321">
        <v>64037</v>
      </c>
      <c r="J6" s="1322">
        <v>63107</v>
      </c>
      <c r="K6" s="1322">
        <v>17664</v>
      </c>
      <c r="L6" s="1321">
        <v>15253.457566720001</v>
      </c>
      <c r="M6" s="1321">
        <v>64844.744948267733</v>
      </c>
      <c r="N6" s="1321" t="s">
        <v>3452</v>
      </c>
      <c r="O6" s="1321">
        <v>93573.636454345207</v>
      </c>
      <c r="P6" s="1323"/>
    </row>
    <row r="7" spans="1:16" s="1324" customFormat="1" ht="27.75" customHeight="1">
      <c r="A7" s="1318" t="s">
        <v>3453</v>
      </c>
      <c r="B7" s="1319" t="s">
        <v>3448</v>
      </c>
      <c r="C7" s="1326" t="s">
        <v>18</v>
      </c>
      <c r="D7" s="1328">
        <v>3.4</v>
      </c>
      <c r="E7" s="1327" t="s">
        <v>3454</v>
      </c>
      <c r="F7" s="1327" t="s">
        <v>3455</v>
      </c>
      <c r="G7" s="1327" t="s">
        <v>3456</v>
      </c>
      <c r="H7" s="1321" t="s">
        <v>3454</v>
      </c>
      <c r="I7" s="1321" t="s">
        <v>3457</v>
      </c>
      <c r="J7" s="1322" t="s">
        <v>3458</v>
      </c>
      <c r="K7" s="1322" t="s">
        <v>3459</v>
      </c>
      <c r="L7" s="1321" t="s">
        <v>3460</v>
      </c>
      <c r="M7" s="1321" t="s">
        <v>3461</v>
      </c>
      <c r="N7" s="1321" t="s">
        <v>3462</v>
      </c>
      <c r="O7" s="1321" t="s">
        <v>3463</v>
      </c>
      <c r="P7" s="1323"/>
    </row>
    <row r="8" spans="1:16" s="1324" customFormat="1" ht="27.75" customHeight="1">
      <c r="A8" s="1318" t="s">
        <v>3464</v>
      </c>
      <c r="B8" s="1319" t="s">
        <v>3448</v>
      </c>
      <c r="C8" s="1326" t="s">
        <v>18</v>
      </c>
      <c r="D8" s="1328">
        <v>3.4</v>
      </c>
      <c r="E8" s="1327" t="s">
        <v>3465</v>
      </c>
      <c r="F8" s="1327" t="s">
        <v>3454</v>
      </c>
      <c r="G8" s="1327" t="s">
        <v>3457</v>
      </c>
      <c r="H8" s="1321" t="s">
        <v>3457</v>
      </c>
      <c r="I8" s="1321" t="s">
        <v>3466</v>
      </c>
      <c r="J8" s="1322" t="s">
        <v>3467</v>
      </c>
      <c r="K8" s="1322" t="s">
        <v>3468</v>
      </c>
      <c r="L8" s="1321" t="s">
        <v>3469</v>
      </c>
      <c r="M8" s="1321" t="s">
        <v>3470</v>
      </c>
      <c r="N8" s="1321" t="s">
        <v>3462</v>
      </c>
      <c r="O8" s="1321" t="s">
        <v>3463</v>
      </c>
      <c r="P8" s="1323"/>
    </row>
    <row r="9" spans="1:16" s="1324" customFormat="1" ht="27.75" customHeight="1">
      <c r="A9" s="1318" t="s">
        <v>3471</v>
      </c>
      <c r="B9" s="1319" t="s">
        <v>3448</v>
      </c>
      <c r="C9" s="1326" t="s">
        <v>70</v>
      </c>
      <c r="D9" s="1327">
        <v>377411</v>
      </c>
      <c r="E9" s="1327">
        <v>400351</v>
      </c>
      <c r="F9" s="1327">
        <v>420936</v>
      </c>
      <c r="G9" s="1327">
        <v>447620</v>
      </c>
      <c r="H9" s="1327">
        <v>472861</v>
      </c>
      <c r="I9" s="1327">
        <v>500047</v>
      </c>
      <c r="J9" s="1322">
        <v>512108</v>
      </c>
      <c r="K9" s="1322" t="s">
        <v>3472</v>
      </c>
      <c r="L9" s="1321" t="s">
        <v>3473</v>
      </c>
      <c r="M9" s="1321" t="s">
        <v>3474</v>
      </c>
      <c r="N9" s="1321" t="s">
        <v>3475</v>
      </c>
      <c r="O9" s="1321" t="s">
        <v>3476</v>
      </c>
      <c r="P9" s="1323"/>
    </row>
    <row r="10" spans="1:16" s="1324" customFormat="1" ht="27.75" customHeight="1">
      <c r="A10" s="1318" t="s">
        <v>3477</v>
      </c>
      <c r="B10" s="1319" t="s">
        <v>3448</v>
      </c>
      <c r="C10" s="1326" t="s">
        <v>70</v>
      </c>
      <c r="D10" s="1327">
        <v>381489</v>
      </c>
      <c r="E10" s="1327">
        <v>402326</v>
      </c>
      <c r="F10" s="1327">
        <v>423723</v>
      </c>
      <c r="G10" s="1327">
        <v>445163</v>
      </c>
      <c r="H10" s="1327">
        <v>477920</v>
      </c>
      <c r="I10" s="1327">
        <v>506906</v>
      </c>
      <c r="J10" s="1322">
        <v>523964</v>
      </c>
      <c r="K10" s="1322" t="s">
        <v>3478</v>
      </c>
      <c r="L10" s="1321" t="s">
        <v>3479</v>
      </c>
      <c r="M10" s="1321" t="s">
        <v>3480</v>
      </c>
      <c r="N10" s="1321" t="s">
        <v>3481</v>
      </c>
      <c r="O10" s="1321" t="s">
        <v>3482</v>
      </c>
      <c r="P10" s="1323"/>
    </row>
    <row r="11" spans="1:16" s="1324" customFormat="1" ht="27.75" customHeight="1">
      <c r="A11" s="1318" t="s">
        <v>3483</v>
      </c>
      <c r="B11" s="1319" t="s">
        <v>3484</v>
      </c>
      <c r="C11" s="1326" t="s">
        <v>485</v>
      </c>
      <c r="D11" s="1327">
        <v>303027</v>
      </c>
      <c r="E11" s="1327">
        <v>319000</v>
      </c>
      <c r="F11" s="1327">
        <v>335522</v>
      </c>
      <c r="G11" s="1327">
        <v>352257</v>
      </c>
      <c r="H11" s="1327">
        <v>377837</v>
      </c>
      <c r="I11" s="1327">
        <v>400534</v>
      </c>
      <c r="J11" s="1322">
        <v>413878</v>
      </c>
      <c r="K11" s="1322" t="s">
        <v>3485</v>
      </c>
      <c r="L11" s="1321" t="s">
        <v>3486</v>
      </c>
      <c r="M11" s="1321" t="s">
        <v>3487</v>
      </c>
      <c r="N11" s="1321" t="s">
        <v>3488</v>
      </c>
      <c r="O11" s="1321" t="s">
        <v>3489</v>
      </c>
      <c r="P11" s="1323"/>
    </row>
    <row r="12" spans="1:16" s="1330" customFormat="1" ht="27" customHeight="1">
      <c r="A12" s="1318" t="s">
        <v>3490</v>
      </c>
      <c r="B12" s="1319" t="s">
        <v>3491</v>
      </c>
      <c r="C12" s="1326" t="s">
        <v>18</v>
      </c>
      <c r="D12" s="1328">
        <v>3.6</v>
      </c>
      <c r="E12" s="1328">
        <v>4</v>
      </c>
      <c r="F12" s="1328">
        <v>1.7</v>
      </c>
      <c r="G12" s="1328">
        <v>0.9</v>
      </c>
      <c r="H12" s="1329">
        <v>2.4</v>
      </c>
      <c r="I12" s="1329">
        <v>4.3</v>
      </c>
      <c r="J12" s="1329">
        <v>1</v>
      </c>
      <c r="K12" s="1329">
        <v>1.8</v>
      </c>
      <c r="L12" s="1329">
        <v>2.2000000000000002</v>
      </c>
      <c r="M12" s="1329">
        <v>8</v>
      </c>
      <c r="N12" s="1329">
        <v>10.5</v>
      </c>
      <c r="O12" s="1329">
        <v>4.5</v>
      </c>
      <c r="P12" s="1323"/>
    </row>
    <row r="13" spans="1:16" s="1330" customFormat="1" ht="27" customHeight="1">
      <c r="A13" s="1318" t="s">
        <v>3492</v>
      </c>
      <c r="B13" s="1319" t="s">
        <v>3484</v>
      </c>
      <c r="C13" s="1326" t="s">
        <v>18</v>
      </c>
      <c r="D13" s="1328">
        <v>3.5</v>
      </c>
      <c r="E13" s="1328">
        <v>3.2</v>
      </c>
      <c r="F13" s="1328">
        <v>1.3</v>
      </c>
      <c r="G13" s="1328">
        <v>1</v>
      </c>
      <c r="H13" s="1329">
        <v>3.7</v>
      </c>
      <c r="I13" s="1329">
        <v>3.2</v>
      </c>
      <c r="J13" s="1331">
        <v>0.5</v>
      </c>
      <c r="K13" s="1331">
        <v>2.5</v>
      </c>
      <c r="L13" s="1332">
        <v>4</v>
      </c>
      <c r="M13" s="1331">
        <v>10.8</v>
      </c>
      <c r="N13" s="1332">
        <v>7</v>
      </c>
      <c r="O13" s="1332">
        <v>3.6</v>
      </c>
      <c r="P13" s="1323"/>
    </row>
    <row r="14" spans="1:16" s="1330" customFormat="1" ht="27" customHeight="1">
      <c r="A14" s="1318" t="s">
        <v>3493</v>
      </c>
      <c r="B14" s="1319" t="s">
        <v>3484</v>
      </c>
      <c r="C14" s="1326" t="s">
        <v>18</v>
      </c>
      <c r="D14" s="1328">
        <v>8</v>
      </c>
      <c r="E14" s="1328">
        <v>7.8</v>
      </c>
      <c r="F14" s="1328">
        <v>7.9</v>
      </c>
      <c r="G14" s="1328">
        <v>7.3</v>
      </c>
      <c r="H14" s="1329">
        <v>7.1</v>
      </c>
      <c r="I14" s="1329">
        <v>6.9</v>
      </c>
      <c r="J14" s="1331">
        <v>6.7</v>
      </c>
      <c r="K14" s="1331">
        <v>9.1999999999999993</v>
      </c>
      <c r="L14" s="1332" t="s">
        <v>3494</v>
      </c>
      <c r="M14" s="1331">
        <v>7.7</v>
      </c>
      <c r="N14" s="1331" t="s">
        <v>3495</v>
      </c>
      <c r="O14" s="1331" t="s">
        <v>3496</v>
      </c>
      <c r="P14" s="1323"/>
    </row>
    <row r="15" spans="1:16" s="1325" customFormat="1" ht="23.25" customHeight="1">
      <c r="A15" s="1318" t="s">
        <v>3497</v>
      </c>
      <c r="B15" s="1319" t="s">
        <v>3491</v>
      </c>
      <c r="C15" s="1326" t="s">
        <v>70</v>
      </c>
      <c r="D15" s="1333">
        <v>-29696</v>
      </c>
      <c r="E15" s="1333">
        <v>-15933</v>
      </c>
      <c r="F15" s="1333">
        <v>-20361</v>
      </c>
      <c r="G15" s="1333">
        <v>-15941</v>
      </c>
      <c r="H15" s="1321">
        <v>-20670</v>
      </c>
      <c r="I15" s="1321" t="s">
        <v>3498</v>
      </c>
      <c r="J15" s="1333" t="s">
        <v>3499</v>
      </c>
      <c r="K15" s="1333" t="s">
        <v>3500</v>
      </c>
      <c r="L15" s="1333" t="s">
        <v>3501</v>
      </c>
      <c r="M15" s="1333" t="s">
        <v>3502</v>
      </c>
      <c r="N15" s="1333" t="s">
        <v>3503</v>
      </c>
      <c r="O15" s="1333" t="s">
        <v>3504</v>
      </c>
      <c r="P15" s="1323"/>
    </row>
    <row r="16" spans="1:16" s="1325" customFormat="1" ht="27" customHeight="1">
      <c r="A16" s="1318" t="s">
        <v>3505</v>
      </c>
      <c r="B16" s="1319" t="s">
        <v>3484</v>
      </c>
      <c r="C16" s="1326" t="s">
        <v>70</v>
      </c>
      <c r="D16" s="1333">
        <v>-23122</v>
      </c>
      <c r="E16" s="1333">
        <v>-21237</v>
      </c>
      <c r="F16" s="1333">
        <v>-14723</v>
      </c>
      <c r="G16" s="1333">
        <v>-17448</v>
      </c>
      <c r="H16" s="1333">
        <v>-21059</v>
      </c>
      <c r="I16" s="1321" t="s">
        <v>3506</v>
      </c>
      <c r="J16" s="1321" t="s">
        <v>3507</v>
      </c>
      <c r="K16" s="1334" t="s">
        <v>3508</v>
      </c>
      <c r="L16" s="1329" t="s">
        <v>3509</v>
      </c>
      <c r="M16" s="1329" t="s">
        <v>3510</v>
      </c>
      <c r="N16" s="1329" t="s">
        <v>3511</v>
      </c>
      <c r="O16" s="1329" t="s">
        <v>3496</v>
      </c>
      <c r="P16" s="1323"/>
    </row>
    <row r="17" spans="1:16" s="1325" customFormat="1" ht="27" customHeight="1">
      <c r="A17" s="1318" t="s">
        <v>3512</v>
      </c>
      <c r="B17" s="1319" t="s">
        <v>3491</v>
      </c>
      <c r="C17" s="1326" t="s">
        <v>70</v>
      </c>
      <c r="D17" s="1335" t="s">
        <v>3513</v>
      </c>
      <c r="E17" s="1336" t="s">
        <v>3514</v>
      </c>
      <c r="F17" s="1333" t="s">
        <v>3515</v>
      </c>
      <c r="G17" s="1333" t="s">
        <v>3516</v>
      </c>
      <c r="H17" s="1333" t="s">
        <v>3517</v>
      </c>
      <c r="I17" s="1333" t="s">
        <v>3518</v>
      </c>
      <c r="J17" s="1333" t="s">
        <v>3519</v>
      </c>
      <c r="K17" s="1334" t="s">
        <v>3520</v>
      </c>
      <c r="L17" s="1329" t="s">
        <v>3521</v>
      </c>
      <c r="M17" s="1329" t="s">
        <v>3522</v>
      </c>
      <c r="N17" s="1321">
        <v>-44185</v>
      </c>
      <c r="O17" s="1321" t="s">
        <v>3523</v>
      </c>
      <c r="P17" s="1323"/>
    </row>
    <row r="18" spans="1:16" s="1325" customFormat="1" ht="27" customHeight="1">
      <c r="A18" s="1318" t="s">
        <v>3524</v>
      </c>
      <c r="B18" s="1319" t="s">
        <v>3484</v>
      </c>
      <c r="C18" s="1326" t="s">
        <v>70</v>
      </c>
      <c r="D18" s="1335" t="s">
        <v>3525</v>
      </c>
      <c r="E18" s="1335">
        <v>23019</v>
      </c>
      <c r="F18" s="1335">
        <v>19960</v>
      </c>
      <c r="G18" s="1335">
        <v>26227</v>
      </c>
      <c r="H18" s="1337" t="s">
        <v>3526</v>
      </c>
      <c r="I18" s="1337" t="s">
        <v>3527</v>
      </c>
      <c r="J18" s="1337" t="s">
        <v>3528</v>
      </c>
      <c r="K18" s="1334" t="s">
        <v>3529</v>
      </c>
      <c r="L18" s="1329" t="s">
        <v>3530</v>
      </c>
      <c r="M18" s="1329" t="s">
        <v>3531</v>
      </c>
      <c r="N18" s="1321">
        <v>-31264</v>
      </c>
      <c r="O18" s="1321" t="s">
        <v>3496</v>
      </c>
      <c r="P18" s="1323"/>
    </row>
    <row r="19" spans="1:16" s="1325" customFormat="1" ht="27" customHeight="1">
      <c r="A19" s="1318" t="s">
        <v>3532</v>
      </c>
      <c r="B19" s="1319" t="s">
        <v>3533</v>
      </c>
      <c r="C19" s="1326" t="s">
        <v>70</v>
      </c>
      <c r="D19" s="1338">
        <v>105009.1</v>
      </c>
      <c r="E19" s="1338">
        <v>124344.2</v>
      </c>
      <c r="F19" s="1338">
        <v>152902.1</v>
      </c>
      <c r="G19" s="1338">
        <v>178858.1</v>
      </c>
      <c r="H19" s="1321">
        <v>200368.2</v>
      </c>
      <c r="I19" s="1321">
        <v>217585.1</v>
      </c>
      <c r="J19" s="1321">
        <v>269494.09999999998</v>
      </c>
      <c r="K19" s="1322">
        <v>288240</v>
      </c>
      <c r="L19" s="1321">
        <v>372697</v>
      </c>
      <c r="M19" s="1321" t="s">
        <v>3534</v>
      </c>
      <c r="N19" s="1321">
        <v>321364</v>
      </c>
      <c r="O19" s="1321">
        <v>402540</v>
      </c>
      <c r="P19" s="1323"/>
    </row>
    <row r="20" spans="1:16" s="1325" customFormat="1" ht="27" customHeight="1">
      <c r="A20" s="1318" t="s">
        <v>3535</v>
      </c>
      <c r="B20" s="1319" t="s">
        <v>3448</v>
      </c>
      <c r="C20" s="1326" t="s">
        <v>70</v>
      </c>
      <c r="D20" s="1321">
        <v>165594</v>
      </c>
      <c r="E20" s="1321">
        <v>172038</v>
      </c>
      <c r="F20" s="1321">
        <v>168023</v>
      </c>
      <c r="G20" s="1321">
        <v>165423</v>
      </c>
      <c r="H20" s="1327">
        <v>180867</v>
      </c>
      <c r="I20" s="1321">
        <v>192438</v>
      </c>
      <c r="J20" s="1327">
        <v>198639</v>
      </c>
      <c r="K20" s="1322">
        <v>165722</v>
      </c>
      <c r="L20" s="1321">
        <v>214836</v>
      </c>
      <c r="M20" s="1321">
        <v>292112</v>
      </c>
      <c r="N20" s="1321" t="s">
        <v>3536</v>
      </c>
      <c r="O20" s="1321" t="s">
        <v>3537</v>
      </c>
      <c r="P20" s="1323"/>
    </row>
    <row r="21" spans="1:16" s="1325" customFormat="1" ht="27" customHeight="1">
      <c r="A21" s="1318" t="s">
        <v>3538</v>
      </c>
      <c r="B21" s="1319" t="s">
        <v>3448</v>
      </c>
      <c r="C21" s="1326" t="s">
        <v>70</v>
      </c>
      <c r="D21" s="1321">
        <v>88048</v>
      </c>
      <c r="E21" s="1321">
        <v>94776</v>
      </c>
      <c r="F21" s="1321">
        <v>93290</v>
      </c>
      <c r="G21" s="1321">
        <v>84456</v>
      </c>
      <c r="H21" s="1327">
        <v>80680</v>
      </c>
      <c r="I21" s="1321">
        <v>80339</v>
      </c>
      <c r="J21" s="1327">
        <v>78799</v>
      </c>
      <c r="K21" s="1322">
        <v>70223</v>
      </c>
      <c r="L21" s="1321">
        <v>81992</v>
      </c>
      <c r="M21" s="1321">
        <v>105524</v>
      </c>
      <c r="N21" s="1321" t="s">
        <v>3539</v>
      </c>
      <c r="O21" s="1321" t="s">
        <v>3540</v>
      </c>
      <c r="P21" s="1323"/>
    </row>
    <row r="22" spans="1:16" s="1324" customFormat="1" ht="27" customHeight="1">
      <c r="A22" s="1318" t="s">
        <v>3541</v>
      </c>
      <c r="B22" s="1319" t="s">
        <v>3542</v>
      </c>
      <c r="C22" s="1326" t="s">
        <v>18</v>
      </c>
      <c r="D22" s="1328">
        <v>3.5</v>
      </c>
      <c r="E22" s="1328">
        <v>3.2</v>
      </c>
      <c r="F22" s="1328">
        <v>3.5</v>
      </c>
      <c r="G22" s="1328">
        <v>3.5</v>
      </c>
      <c r="H22" s="1329">
        <v>3.2</v>
      </c>
      <c r="I22" s="1329">
        <v>3.2</v>
      </c>
      <c r="J22" s="1329">
        <v>13.6</v>
      </c>
      <c r="K22" s="1331" t="s">
        <v>3543</v>
      </c>
      <c r="L22" s="1332">
        <v>5.6</v>
      </c>
      <c r="M22" s="1331" t="s">
        <v>3544</v>
      </c>
      <c r="N22" s="1333" t="s">
        <v>3545</v>
      </c>
      <c r="O22" s="1333" t="s">
        <v>3546</v>
      </c>
      <c r="P22" s="1323"/>
    </row>
    <row r="23" spans="1:16" s="1324" customFormat="1" ht="27" customHeight="1">
      <c r="A23" s="1318" t="s">
        <v>3547</v>
      </c>
      <c r="B23" s="1319" t="s">
        <v>3548</v>
      </c>
      <c r="C23" s="1326" t="s">
        <v>70</v>
      </c>
      <c r="D23" s="1321">
        <v>47162</v>
      </c>
      <c r="E23" s="1321">
        <v>51429</v>
      </c>
      <c r="F23" s="1321">
        <v>54676</v>
      </c>
      <c r="G23" s="1321">
        <v>51637</v>
      </c>
      <c r="H23" s="1327">
        <v>45128</v>
      </c>
      <c r="I23" s="1321" t="s">
        <v>3549</v>
      </c>
      <c r="J23" s="1327" t="s">
        <v>3550</v>
      </c>
      <c r="K23" s="1321" t="s">
        <v>3551</v>
      </c>
      <c r="L23" s="1321" t="s">
        <v>3552</v>
      </c>
      <c r="M23" s="1321" t="s">
        <v>3553</v>
      </c>
      <c r="N23" s="1321" t="s">
        <v>3554</v>
      </c>
      <c r="O23" s="1321" t="s">
        <v>3555</v>
      </c>
      <c r="P23" s="1323"/>
    </row>
    <row r="24" spans="1:16" s="1324" customFormat="1" ht="27" customHeight="1">
      <c r="A24" s="1318" t="s">
        <v>3556</v>
      </c>
      <c r="B24" s="1319" t="s">
        <v>3548</v>
      </c>
      <c r="C24" s="1326" t="s">
        <v>18</v>
      </c>
      <c r="D24" s="1329">
        <v>12.7</v>
      </c>
      <c r="E24" s="1329">
        <v>13.1</v>
      </c>
      <c r="F24" s="1329">
        <v>13.3</v>
      </c>
      <c r="G24" s="1329">
        <v>11.9</v>
      </c>
      <c r="H24" s="1328">
        <v>9.9</v>
      </c>
      <c r="I24" s="1321" t="s">
        <v>3557</v>
      </c>
      <c r="J24" s="1327" t="s">
        <v>3558</v>
      </c>
      <c r="K24" s="1321" t="s">
        <v>3559</v>
      </c>
      <c r="L24" s="1321" t="s">
        <v>3560</v>
      </c>
      <c r="M24" s="1321" t="s">
        <v>3561</v>
      </c>
      <c r="N24" s="1321" t="s">
        <v>3562</v>
      </c>
      <c r="O24" s="1321" t="s">
        <v>3563</v>
      </c>
      <c r="P24" s="1323"/>
    </row>
    <row r="25" spans="1:16" s="1324" customFormat="1" ht="27" customHeight="1">
      <c r="A25" s="1318" t="s">
        <v>3564</v>
      </c>
      <c r="B25" s="1319" t="s">
        <v>3548</v>
      </c>
      <c r="C25" s="1326" t="s">
        <v>70</v>
      </c>
      <c r="D25" s="1321">
        <v>149960</v>
      </c>
      <c r="E25" s="1321">
        <v>165285</v>
      </c>
      <c r="F25" s="1321">
        <v>181649</v>
      </c>
      <c r="G25" s="1321">
        <v>206280</v>
      </c>
      <c r="H25" s="1327">
        <v>216645</v>
      </c>
      <c r="I25" s="1321" t="s">
        <v>3565</v>
      </c>
      <c r="J25" s="1327" t="s">
        <v>3566</v>
      </c>
      <c r="K25" s="1321" t="s">
        <v>3567</v>
      </c>
      <c r="L25" s="1321" t="s">
        <v>3568</v>
      </c>
      <c r="M25" s="1321" t="s">
        <v>3569</v>
      </c>
      <c r="N25" s="1321" t="s">
        <v>3570</v>
      </c>
      <c r="O25" s="1321" t="s">
        <v>3571</v>
      </c>
      <c r="P25" s="1323"/>
    </row>
    <row r="26" spans="1:16" s="1324" customFormat="1" ht="27" customHeight="1">
      <c r="A26" s="1318" t="s">
        <v>3572</v>
      </c>
      <c r="B26" s="1319" t="s">
        <v>3548</v>
      </c>
      <c r="C26" s="1326" t="s">
        <v>18</v>
      </c>
      <c r="D26" s="1329">
        <v>40.299999999999997</v>
      </c>
      <c r="E26" s="1329">
        <v>42.2</v>
      </c>
      <c r="F26" s="1329">
        <v>44.3</v>
      </c>
      <c r="G26" s="1329">
        <v>47.4</v>
      </c>
      <c r="H26" s="1328">
        <v>47.4</v>
      </c>
      <c r="I26" s="1321" t="s">
        <v>3573</v>
      </c>
      <c r="J26" s="1327" t="s">
        <v>3574</v>
      </c>
      <c r="K26" s="1321" t="s">
        <v>3575</v>
      </c>
      <c r="L26" s="1321" t="s">
        <v>3576</v>
      </c>
      <c r="M26" s="1321" t="s">
        <v>3577</v>
      </c>
      <c r="N26" s="1321" t="s">
        <v>3578</v>
      </c>
      <c r="O26" s="1321" t="s">
        <v>3579</v>
      </c>
      <c r="P26" s="1323"/>
    </row>
    <row r="27" spans="1:16" s="1324" customFormat="1" ht="27" customHeight="1">
      <c r="A27" s="1318" t="s">
        <v>3580</v>
      </c>
      <c r="B27" s="1319" t="s">
        <v>3533</v>
      </c>
      <c r="C27" s="1326" t="s">
        <v>70</v>
      </c>
      <c r="D27" s="1321">
        <v>23316.684992015878</v>
      </c>
      <c r="E27" s="1321">
        <v>25391.16857677501</v>
      </c>
      <c r="F27" s="1321">
        <v>27637.551010208503</v>
      </c>
      <c r="G27" s="1321">
        <v>29731.251114000625</v>
      </c>
      <c r="H27" s="1327">
        <v>32218.438809848714</v>
      </c>
      <c r="I27" s="1321">
        <v>31636.023138115845</v>
      </c>
      <c r="J27" s="1327">
        <v>35365.44116659162</v>
      </c>
      <c r="K27" s="1321">
        <v>39610.504011841193</v>
      </c>
      <c r="L27" s="1321">
        <v>43542.015341207203</v>
      </c>
      <c r="M27" s="1321">
        <v>47620.609747011054</v>
      </c>
      <c r="N27" s="1321">
        <v>51701.756951481533</v>
      </c>
      <c r="O27" s="1321">
        <v>60217.129867779193</v>
      </c>
      <c r="P27" s="1323"/>
    </row>
    <row r="28" spans="1:16" s="1324" customFormat="1" ht="27" customHeight="1">
      <c r="A28" s="1318" t="s">
        <v>3581</v>
      </c>
      <c r="B28" s="1319" t="s">
        <v>3533</v>
      </c>
      <c r="C28" s="1326" t="s">
        <v>70</v>
      </c>
      <c r="D28" s="1321">
        <v>365608.73772902408</v>
      </c>
      <c r="E28" s="1321">
        <v>397556.54743014229</v>
      </c>
      <c r="F28" s="1321">
        <v>437998.5840795752</v>
      </c>
      <c r="G28" s="1321">
        <v>477788.91236580064</v>
      </c>
      <c r="H28" s="1327">
        <v>522082.88855707523</v>
      </c>
      <c r="I28" s="1321">
        <v>554892.69632883591</v>
      </c>
      <c r="J28" s="1327">
        <v>601973.23458341032</v>
      </c>
      <c r="K28" s="1321">
        <v>703592.72573349939</v>
      </c>
      <c r="L28" s="1321">
        <v>765847.35978355131</v>
      </c>
      <c r="M28" s="1321">
        <v>806105.09928664914</v>
      </c>
      <c r="N28" s="1321">
        <v>864673.92612417683</v>
      </c>
      <c r="O28" s="1321">
        <v>974168.74632800731</v>
      </c>
      <c r="P28" s="1323"/>
    </row>
    <row r="29" spans="1:16" s="1324" customFormat="1" ht="27" customHeight="1">
      <c r="A29" s="1318" t="s">
        <v>3582</v>
      </c>
      <c r="B29" s="1319" t="s">
        <v>3448</v>
      </c>
      <c r="C29" s="1326" t="s">
        <v>18</v>
      </c>
      <c r="D29" s="1329">
        <v>5.7843019604157071</v>
      </c>
      <c r="E29" s="1329">
        <v>8.738251142344641</v>
      </c>
      <c r="F29" s="1329">
        <v>10.172650132630322</v>
      </c>
      <c r="G29" s="1329">
        <v>9.084579204711849</v>
      </c>
      <c r="H29" s="1328">
        <v>9.2706161748187697</v>
      </c>
      <c r="I29" s="1329">
        <v>6.2844058847513402</v>
      </c>
      <c r="J29" s="1328">
        <v>8.4846202817335215</v>
      </c>
      <c r="K29" s="1329">
        <v>16.881064690594417</v>
      </c>
      <c r="L29" s="1329">
        <v>8.8481065498724387</v>
      </c>
      <c r="M29" s="1329">
        <v>5.2566270535261559</v>
      </c>
      <c r="N29" s="1329">
        <v>7.2656564124649732</v>
      </c>
      <c r="O29" s="1329">
        <v>12.663134263181867</v>
      </c>
      <c r="P29" s="1323"/>
    </row>
    <row r="30" spans="1:16" s="1324" customFormat="1" ht="27" customHeight="1">
      <c r="A30" s="1318" t="s">
        <v>3583</v>
      </c>
      <c r="B30" s="1319" t="s">
        <v>3533</v>
      </c>
      <c r="C30" s="1326" t="s">
        <v>70</v>
      </c>
      <c r="D30" s="1321">
        <v>413415.51091962057</v>
      </c>
      <c r="E30" s="1321">
        <v>402034.57576756674</v>
      </c>
      <c r="F30" s="1321">
        <v>434672.08706834581</v>
      </c>
      <c r="G30" s="1321">
        <v>439052.39421066613</v>
      </c>
      <c r="H30" s="1327">
        <v>504899.96303005406</v>
      </c>
      <c r="I30" s="1321">
        <v>460261.97833692952</v>
      </c>
      <c r="J30" s="1327">
        <v>495724.33515545481</v>
      </c>
      <c r="K30" s="1321">
        <v>534011.13313720538</v>
      </c>
      <c r="L30" s="1321">
        <v>601936.71689817356</v>
      </c>
      <c r="M30" s="1321">
        <v>668282.87265479518</v>
      </c>
      <c r="N30" s="1321">
        <v>711389.24302308739</v>
      </c>
      <c r="O30" s="1321">
        <v>779046.38284557674</v>
      </c>
      <c r="P30" s="1323"/>
    </row>
    <row r="31" spans="1:16" s="1324" customFormat="1" ht="27" customHeight="1">
      <c r="A31" s="1318" t="s">
        <v>3584</v>
      </c>
      <c r="B31" s="1319" t="s">
        <v>3448</v>
      </c>
      <c r="C31" s="1326" t="s">
        <v>18</v>
      </c>
      <c r="D31" s="1329">
        <v>13.490372887717122</v>
      </c>
      <c r="E31" s="1329">
        <v>-2.7529047293696247</v>
      </c>
      <c r="F31" s="1329">
        <v>8.118085674215294</v>
      </c>
      <c r="G31" s="1329">
        <v>1.0077268066287366</v>
      </c>
      <c r="H31" s="1328">
        <v>14.997656245052374</v>
      </c>
      <c r="I31" s="1329">
        <v>-8.8409562213549773</v>
      </c>
      <c r="J31" s="1328">
        <v>7.7048199694143502</v>
      </c>
      <c r="K31" s="1329">
        <v>7.7234049786448686</v>
      </c>
      <c r="L31" s="1329">
        <v>12.719881580355707</v>
      </c>
      <c r="M31" s="1329">
        <v>11.022114766234644</v>
      </c>
      <c r="N31" s="1329">
        <v>6.4503179913992819</v>
      </c>
      <c r="O31" s="1329">
        <v>9.5105654866211697</v>
      </c>
      <c r="P31" s="1323"/>
    </row>
    <row r="32" spans="1:16" ht="0.75" customHeight="1" thickBot="1">
      <c r="A32" s="1339"/>
      <c r="B32" s="1340"/>
      <c r="C32" s="1341"/>
      <c r="D32" s="1342"/>
      <c r="E32" s="1342"/>
      <c r="F32" s="1342"/>
      <c r="G32" s="1342"/>
      <c r="H32" s="1342"/>
      <c r="I32" s="1342"/>
      <c r="J32" s="1342"/>
      <c r="K32" s="1342"/>
      <c r="L32" s="1343"/>
      <c r="M32" s="1344"/>
      <c r="N32" s="1344"/>
      <c r="O32" s="1344"/>
      <c r="P32" s="1323"/>
    </row>
    <row r="33" spans="1:17" s="1349" customFormat="1" ht="37.5" customHeight="1" thickTop="1">
      <c r="A33" s="3049" t="s">
        <v>3585</v>
      </c>
      <c r="B33" s="3049"/>
      <c r="C33" s="3049"/>
      <c r="D33" s="1346"/>
      <c r="E33" s="1347"/>
      <c r="F33" s="1348"/>
      <c r="H33" s="1348"/>
      <c r="I33" s="1347"/>
      <c r="J33" s="1347"/>
      <c r="K33" s="1347"/>
      <c r="L33" s="1347"/>
      <c r="M33" s="1347"/>
      <c r="N33" s="1347"/>
      <c r="O33" s="1347"/>
      <c r="P33" s="1350"/>
      <c r="Q33" s="1351"/>
    </row>
    <row r="34" spans="1:17" s="1349" customFormat="1" ht="17.25" customHeight="1">
      <c r="A34" s="1352" t="s">
        <v>3586</v>
      </c>
      <c r="B34" s="1352"/>
      <c r="C34" s="1352"/>
      <c r="D34" s="1352"/>
      <c r="E34" s="1352"/>
      <c r="F34" s="1352"/>
      <c r="G34" s="1352"/>
      <c r="H34" s="1352"/>
      <c r="I34" s="1352"/>
      <c r="J34" s="1352"/>
      <c r="K34" s="1352"/>
      <c r="L34" s="1352"/>
      <c r="M34" s="1352"/>
      <c r="N34" s="1352"/>
      <c r="O34" s="1352"/>
      <c r="P34" s="1353"/>
    </row>
    <row r="35" spans="1:17" s="1349" customFormat="1" ht="33" customHeight="1">
      <c r="A35" s="3050" t="s">
        <v>3587</v>
      </c>
      <c r="B35" s="3050"/>
      <c r="C35" s="3050"/>
      <c r="D35" s="3050"/>
      <c r="E35" s="3050"/>
      <c r="F35" s="3050"/>
      <c r="G35" s="3050"/>
      <c r="H35" s="3050"/>
      <c r="I35" s="3050"/>
      <c r="J35" s="3050"/>
      <c r="K35" s="3050"/>
      <c r="L35" s="3050"/>
      <c r="M35" s="3050"/>
      <c r="N35" s="1354"/>
      <c r="O35" s="1354"/>
      <c r="P35" s="1353"/>
    </row>
    <row r="36" spans="1:17" s="1357" customFormat="1" ht="31.5" customHeight="1">
      <c r="A36" s="3050" t="s">
        <v>3588</v>
      </c>
      <c r="B36" s="3050"/>
      <c r="C36" s="3050"/>
      <c r="D36" s="3050"/>
      <c r="E36" s="3050"/>
      <c r="F36" s="3050"/>
      <c r="G36" s="3050"/>
      <c r="H36" s="3050"/>
      <c r="I36" s="3050"/>
      <c r="J36" s="3050"/>
      <c r="K36" s="3050"/>
      <c r="L36" s="3050"/>
      <c r="M36" s="3050"/>
      <c r="N36" s="1355"/>
      <c r="O36" s="1355"/>
      <c r="P36" s="1356"/>
    </row>
    <row r="37" spans="1:17" s="1349" customFormat="1" ht="15">
      <c r="A37" s="1358"/>
      <c r="B37" s="1352"/>
      <c r="C37" s="1352"/>
      <c r="D37" s="1352"/>
      <c r="E37" s="1352"/>
      <c r="F37" s="1352"/>
      <c r="G37" s="1352"/>
      <c r="H37" s="1352"/>
      <c r="I37" s="1352"/>
      <c r="J37" s="1352"/>
      <c r="K37" s="1352"/>
      <c r="L37" s="1352"/>
      <c r="M37" s="1352"/>
      <c r="N37" s="1352"/>
      <c r="O37" s="1352"/>
      <c r="P37" s="1353"/>
    </row>
    <row r="38" spans="1:17" s="1363" customFormat="1" ht="17.25" customHeight="1">
      <c r="A38" s="1352" t="s">
        <v>3589</v>
      </c>
      <c r="B38" s="1359"/>
      <c r="C38" s="1352"/>
      <c r="D38" s="1360"/>
      <c r="E38" s="1360"/>
      <c r="F38" s="1360"/>
      <c r="G38" s="1360"/>
      <c r="H38" s="1360"/>
      <c r="I38" s="1361"/>
      <c r="J38" s="1360"/>
      <c r="K38" s="1361"/>
      <c r="L38" s="1360"/>
      <c r="M38" s="1360"/>
      <c r="N38" s="1360"/>
      <c r="O38" s="1360"/>
      <c r="P38" s="1362"/>
    </row>
    <row r="39" spans="1:17" s="1363" customFormat="1" ht="17.25" customHeight="1">
      <c r="A39" s="1352" t="s">
        <v>3590</v>
      </c>
      <c r="B39" s="1352"/>
      <c r="C39" s="1352"/>
      <c r="D39" s="1364"/>
      <c r="E39" s="1364"/>
      <c r="F39" s="1364"/>
      <c r="G39" s="1364"/>
      <c r="H39" s="1364"/>
      <c r="I39" s="1365"/>
      <c r="J39" s="1360"/>
      <c r="K39" s="1361"/>
      <c r="L39" s="1360"/>
      <c r="M39" s="1360"/>
      <c r="N39" s="1360"/>
      <c r="O39" s="1360"/>
      <c r="P39" s="1362"/>
    </row>
    <row r="40" spans="1:17" ht="16.2">
      <c r="A40" s="1366"/>
      <c r="B40" s="1367"/>
      <c r="C40" s="1368"/>
      <c r="D40" s="1360"/>
      <c r="E40" s="1360"/>
      <c r="F40" s="1360"/>
      <c r="G40" s="1360"/>
      <c r="H40" s="1360"/>
      <c r="I40" s="1361"/>
      <c r="J40" s="1360"/>
      <c r="K40" s="1361"/>
      <c r="L40" s="1360"/>
      <c r="M40" s="1360"/>
      <c r="N40" s="1360"/>
      <c r="O40" s="1360"/>
    </row>
    <row r="41" spans="1:17" ht="16.2">
      <c r="A41" s="1366"/>
      <c r="B41" s="1367"/>
      <c r="C41" s="1368"/>
      <c r="D41" s="1364"/>
      <c r="E41" s="1364"/>
      <c r="F41" s="1364"/>
      <c r="G41" s="1364"/>
      <c r="H41" s="1364"/>
      <c r="I41" s="1365"/>
      <c r="J41" s="1360"/>
      <c r="K41" s="1361"/>
      <c r="L41" s="1360"/>
      <c r="M41" s="1360"/>
      <c r="N41" s="1360"/>
      <c r="O41" s="1360"/>
    </row>
  </sheetData>
  <mergeCells count="3">
    <mergeCell ref="A33:C33"/>
    <mergeCell ref="A35:M35"/>
    <mergeCell ref="A36:M36"/>
  </mergeCells>
  <printOptions horizontalCentered="1"/>
  <pageMargins left="0.39370078740157499" right="0" top="0.39370078740157499" bottom="0.59055118110236204" header="0.31496062992126" footer="0.31496062992126"/>
  <pageSetup paperSize="9" scale="51"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WD128"/>
  <sheetViews>
    <sheetView showGridLines="0" zoomScaleNormal="100" zoomScaleSheetLayoutView="85" workbookViewId="0">
      <pane ySplit="2" topLeftCell="A3" activePane="bottomLeft" state="frozen"/>
      <selection activeCell="P6" sqref="P6"/>
      <selection pane="bottomLeft" activeCell="P6" sqref="P6"/>
    </sheetView>
  </sheetViews>
  <sheetFormatPr defaultColWidth="74.33203125" defaultRowHeight="15"/>
  <cols>
    <col min="1" max="1" width="104.5546875" style="130" customWidth="1"/>
    <col min="2" max="2" width="11.88671875" style="130" customWidth="1"/>
    <col min="3" max="3" width="11.44140625" style="130" customWidth="1"/>
    <col min="4" max="4" width="12.33203125" style="130" bestFit="1" customWidth="1"/>
    <col min="5" max="5" width="6.33203125" style="130" customWidth="1"/>
    <col min="6" max="6" width="8.5546875" style="130" customWidth="1"/>
    <col min="7" max="7" width="11.33203125" style="130" customWidth="1"/>
    <col min="8" max="8" width="12.88671875" style="130" bestFit="1" customWidth="1"/>
    <col min="9" max="9" width="10.33203125" style="130" customWidth="1"/>
    <col min="10" max="12" width="18.6640625" style="130" bestFit="1" customWidth="1"/>
    <col min="13" max="20" width="74.33203125" style="130"/>
    <col min="21" max="21" width="0" style="130" hidden="1" customWidth="1"/>
    <col min="22" max="1954" width="74.33203125" style="130"/>
  </cols>
  <sheetData>
    <row r="1" spans="1:1954" ht="21.75" customHeight="1">
      <c r="A1" s="3074" t="s">
        <v>287</v>
      </c>
      <c r="B1" s="3074"/>
      <c r="C1" s="3074"/>
      <c r="D1" s="3074"/>
    </row>
    <row r="2" spans="1:1954" ht="12.75" customHeight="1" thickBot="1">
      <c r="D2" s="103" t="s">
        <v>288</v>
      </c>
    </row>
    <row r="3" spans="1:1954" ht="22.95" customHeight="1" thickTop="1" thickBot="1">
      <c r="A3" s="241"/>
      <c r="B3" s="106" t="s">
        <v>289</v>
      </c>
      <c r="C3" s="106" t="s">
        <v>290</v>
      </c>
      <c r="D3" s="106" t="s">
        <v>291</v>
      </c>
    </row>
    <row r="4" spans="1:1954" ht="17.399999999999999" thickTop="1">
      <c r="A4" s="242" t="s">
        <v>292</v>
      </c>
      <c r="B4" s="243">
        <v>139175.32321481049</v>
      </c>
      <c r="C4" s="243">
        <v>60817.921145927132</v>
      </c>
      <c r="D4" s="243">
        <v>199993.24436073762</v>
      </c>
      <c r="F4" s="244"/>
      <c r="G4" s="244"/>
      <c r="H4" s="244"/>
      <c r="I4" s="244"/>
      <c r="J4" s="245"/>
      <c r="K4" s="245"/>
      <c r="L4" s="245"/>
    </row>
    <row r="5" spans="1:1954" ht="16.8">
      <c r="A5" s="246" t="s">
        <v>293</v>
      </c>
      <c r="B5" s="247">
        <v>10450.201387114912</v>
      </c>
      <c r="C5" s="247">
        <v>3207.0527897500001</v>
      </c>
      <c r="D5" s="247">
        <v>13657.254176864912</v>
      </c>
      <c r="F5" s="244"/>
      <c r="G5" s="244"/>
      <c r="H5" s="244"/>
      <c r="I5" s="244"/>
      <c r="J5" s="245"/>
      <c r="K5" s="245"/>
      <c r="L5" s="245"/>
    </row>
    <row r="6" spans="1:1954" ht="16.8">
      <c r="A6" s="248" t="s">
        <v>294</v>
      </c>
      <c r="B6" s="249">
        <v>10336.682822764911</v>
      </c>
      <c r="C6" s="249">
        <v>3047.6747686899998</v>
      </c>
      <c r="D6" s="249">
        <v>13384.357591454913</v>
      </c>
      <c r="F6" s="244"/>
      <c r="G6" s="244"/>
      <c r="H6" s="244"/>
      <c r="I6" s="244"/>
      <c r="J6" s="245"/>
      <c r="K6" s="245"/>
      <c r="L6" s="245"/>
    </row>
    <row r="7" spans="1:1954" ht="16.8">
      <c r="A7" s="250" t="s">
        <v>295</v>
      </c>
      <c r="B7" s="251">
        <v>5445.5021905600006</v>
      </c>
      <c r="C7" s="251">
        <v>4.8382309999999998E-2</v>
      </c>
      <c r="D7" s="251">
        <v>5445.55057287</v>
      </c>
      <c r="F7" s="244"/>
      <c r="G7" s="244"/>
      <c r="H7" s="244"/>
      <c r="I7" s="244"/>
      <c r="J7" s="245"/>
      <c r="K7" s="245"/>
      <c r="L7" s="245"/>
    </row>
    <row r="8" spans="1:1954" ht="16.8">
      <c r="A8" s="250" t="s">
        <v>296</v>
      </c>
      <c r="B8" s="251">
        <v>4891.1806322049124</v>
      </c>
      <c r="C8" s="251">
        <v>3047.62638638</v>
      </c>
      <c r="D8" s="251">
        <v>7938.8070185849128</v>
      </c>
      <c r="F8" s="244"/>
      <c r="G8" s="244"/>
      <c r="H8" s="244"/>
      <c r="I8" s="244"/>
      <c r="J8" s="245"/>
      <c r="K8" s="245"/>
      <c r="L8" s="245"/>
    </row>
    <row r="9" spans="1:1954" ht="16.8">
      <c r="A9" s="248" t="s">
        <v>297</v>
      </c>
      <c r="B9" s="249">
        <v>37.352410249999998</v>
      </c>
      <c r="C9" s="249">
        <v>124.83078424999999</v>
      </c>
      <c r="D9" s="249">
        <v>162.18319450000004</v>
      </c>
      <c r="F9" s="244"/>
      <c r="G9" s="244"/>
      <c r="H9" s="244"/>
      <c r="I9" s="244"/>
      <c r="J9" s="245"/>
      <c r="K9" s="245"/>
      <c r="L9" s="245"/>
    </row>
    <row r="10" spans="1:1954" ht="16.8">
      <c r="A10" s="248" t="s">
        <v>298</v>
      </c>
      <c r="B10" s="249">
        <v>76.1661541</v>
      </c>
      <c r="C10" s="249">
        <v>34.547236810000001</v>
      </c>
      <c r="D10" s="249">
        <v>110.71339091</v>
      </c>
      <c r="F10" s="244"/>
      <c r="G10" s="244"/>
      <c r="H10" s="244"/>
      <c r="I10" s="244"/>
      <c r="J10" s="245"/>
      <c r="K10" s="245"/>
      <c r="L10" s="245"/>
    </row>
    <row r="11" spans="1:1954" ht="16.8">
      <c r="A11" s="246" t="s">
        <v>299</v>
      </c>
      <c r="B11" s="247">
        <v>29.7062557</v>
      </c>
      <c r="C11" s="247">
        <v>23.81048054</v>
      </c>
      <c r="D11" s="247">
        <v>53.516736239999993</v>
      </c>
      <c r="E11" s="252"/>
      <c r="F11" s="253"/>
      <c r="G11" s="244"/>
      <c r="H11" s="244"/>
      <c r="I11" s="244"/>
      <c r="J11" s="245"/>
      <c r="K11" s="245"/>
      <c r="L11" s="245"/>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2"/>
      <c r="AK11" s="252"/>
      <c r="AL11" s="252"/>
      <c r="AM11" s="252"/>
      <c r="AN11" s="252"/>
      <c r="AO11" s="252"/>
      <c r="AP11" s="252"/>
      <c r="AQ11" s="252"/>
      <c r="AR11" s="252"/>
      <c r="AS11" s="252"/>
      <c r="AT11" s="252"/>
      <c r="AU11" s="252"/>
      <c r="AV11" s="252"/>
      <c r="AW11" s="252"/>
      <c r="AX11" s="252"/>
      <c r="AY11" s="252"/>
      <c r="AZ11" s="252"/>
      <c r="BA11" s="252"/>
      <c r="BB11" s="252"/>
      <c r="BC11" s="252"/>
      <c r="BD11" s="252"/>
      <c r="BE11" s="252"/>
      <c r="BF11" s="252"/>
      <c r="BG11" s="252"/>
      <c r="BH11" s="252"/>
      <c r="BI11" s="252"/>
      <c r="BJ11" s="252"/>
      <c r="BK11" s="252"/>
      <c r="BL11" s="252"/>
      <c r="BM11" s="252"/>
      <c r="BN11" s="252"/>
      <c r="BO11" s="252"/>
      <c r="BP11" s="252"/>
      <c r="BQ11" s="252"/>
      <c r="BR11" s="252"/>
      <c r="BS11" s="252"/>
      <c r="BT11" s="252"/>
      <c r="BU11" s="252"/>
      <c r="BV11" s="252"/>
      <c r="BW11" s="252"/>
      <c r="BX11" s="252"/>
      <c r="BY11" s="252"/>
      <c r="BZ11" s="252"/>
      <c r="CA11" s="252"/>
      <c r="CB11" s="252"/>
      <c r="CC11" s="252"/>
      <c r="CD11" s="252"/>
      <c r="CE11" s="252"/>
      <c r="CF11" s="252"/>
      <c r="CG11" s="252"/>
      <c r="CH11" s="252"/>
      <c r="CI11" s="252"/>
      <c r="CJ11" s="252"/>
      <c r="CK11" s="252"/>
      <c r="CL11" s="252"/>
      <c r="CM11" s="252"/>
      <c r="CN11" s="252"/>
      <c r="CO11" s="252"/>
      <c r="CP11" s="252"/>
      <c r="CQ11" s="252"/>
      <c r="CR11" s="252"/>
      <c r="CS11" s="252"/>
      <c r="CT11" s="252"/>
      <c r="CU11" s="252"/>
      <c r="CV11" s="252"/>
      <c r="CW11" s="252"/>
      <c r="CX11" s="252"/>
      <c r="CY11" s="252"/>
      <c r="CZ11" s="252"/>
      <c r="DA11" s="252"/>
      <c r="DB11" s="252"/>
      <c r="DC11" s="252"/>
      <c r="DD11" s="252"/>
      <c r="DE11" s="252"/>
      <c r="DF11" s="252"/>
      <c r="DG11" s="252"/>
      <c r="DH11" s="252"/>
      <c r="DI11" s="252"/>
      <c r="DJ11" s="252"/>
      <c r="DK11" s="252"/>
      <c r="DL11" s="252"/>
      <c r="DM11" s="252"/>
      <c r="DN11" s="252"/>
      <c r="DO11" s="252"/>
      <c r="DP11" s="252"/>
      <c r="DQ11" s="252"/>
      <c r="DR11" s="252"/>
      <c r="DS11" s="252"/>
      <c r="DT11" s="252"/>
      <c r="DU11" s="252"/>
      <c r="DV11" s="252"/>
      <c r="DW11" s="252"/>
      <c r="DX11" s="252"/>
      <c r="DY11" s="252"/>
      <c r="DZ11" s="252"/>
      <c r="EA11" s="252"/>
      <c r="EB11" s="252"/>
      <c r="EC11" s="252"/>
      <c r="ED11" s="252"/>
      <c r="EE11" s="252"/>
      <c r="EF11" s="252"/>
      <c r="EG11" s="252"/>
      <c r="EH11" s="252"/>
      <c r="EI11" s="252"/>
      <c r="EJ11" s="252"/>
      <c r="EK11" s="252"/>
      <c r="EL11" s="252"/>
      <c r="EM11" s="252"/>
      <c r="EN11" s="252"/>
      <c r="EO11" s="252"/>
      <c r="EP11" s="252"/>
      <c r="EQ11" s="252"/>
      <c r="ER11" s="252"/>
      <c r="ES11" s="252"/>
      <c r="ET11" s="252"/>
      <c r="EU11" s="252"/>
      <c r="EV11" s="252"/>
      <c r="EW11" s="252"/>
      <c r="EX11" s="252"/>
      <c r="EY11" s="252"/>
      <c r="EZ11" s="252"/>
      <c r="FA11" s="252"/>
      <c r="FB11" s="252"/>
      <c r="FC11" s="252"/>
      <c r="FD11" s="252"/>
      <c r="FE11" s="252"/>
      <c r="FF11" s="252"/>
      <c r="FG11" s="252"/>
      <c r="FH11" s="252"/>
      <c r="FI11" s="252"/>
      <c r="FJ11" s="252"/>
      <c r="FK11" s="252"/>
      <c r="FL11" s="252"/>
      <c r="FM11" s="252"/>
      <c r="FN11" s="252"/>
      <c r="FO11" s="252"/>
      <c r="FP11" s="252"/>
      <c r="FQ11" s="252"/>
      <c r="FR11" s="252"/>
      <c r="FS11" s="252"/>
      <c r="FT11" s="252"/>
      <c r="FU11" s="252"/>
      <c r="FV11" s="252"/>
      <c r="FW11" s="252"/>
      <c r="FX11" s="252"/>
      <c r="FY11" s="252"/>
      <c r="FZ11" s="252"/>
      <c r="GA11" s="252"/>
      <c r="GB11" s="252"/>
      <c r="GC11" s="252"/>
      <c r="GD11" s="252"/>
      <c r="GE11" s="252"/>
      <c r="GF11" s="252"/>
      <c r="GG11" s="252"/>
      <c r="GH11" s="252"/>
      <c r="GI11" s="252"/>
      <c r="GJ11" s="252"/>
      <c r="GK11" s="252"/>
      <c r="GL11" s="252"/>
      <c r="GM11" s="252"/>
      <c r="GN11" s="252"/>
      <c r="GO11" s="252"/>
      <c r="GP11" s="252"/>
      <c r="GQ11" s="252"/>
      <c r="GR11" s="252"/>
      <c r="GS11" s="252"/>
      <c r="GT11" s="252"/>
      <c r="GU11" s="252"/>
      <c r="GV11" s="252"/>
      <c r="GW11" s="252"/>
      <c r="GX11" s="252"/>
      <c r="GY11" s="252"/>
      <c r="GZ11" s="252"/>
      <c r="HA11" s="252"/>
      <c r="HB11" s="252"/>
      <c r="HC11" s="252"/>
      <c r="HD11" s="252"/>
      <c r="HE11" s="252"/>
      <c r="HF11" s="252"/>
      <c r="HG11" s="252"/>
      <c r="HH11" s="252"/>
      <c r="HI11" s="252"/>
      <c r="HJ11" s="252"/>
      <c r="HK11" s="252"/>
      <c r="HL11" s="252"/>
      <c r="HM11" s="252"/>
      <c r="HN11" s="252"/>
      <c r="HO11" s="252"/>
      <c r="HP11" s="252"/>
      <c r="HQ11" s="252"/>
      <c r="HR11" s="252"/>
      <c r="HS11" s="252"/>
      <c r="HT11" s="252"/>
      <c r="HU11" s="252"/>
      <c r="HV11" s="252"/>
      <c r="HW11" s="252"/>
      <c r="HX11" s="252"/>
      <c r="HY11" s="252"/>
      <c r="HZ11" s="252"/>
      <c r="IA11" s="252"/>
      <c r="IB11" s="252"/>
      <c r="IC11" s="252"/>
      <c r="ID11" s="252"/>
      <c r="IE11" s="252"/>
      <c r="IF11" s="252"/>
      <c r="IG11" s="252"/>
      <c r="IH11" s="252"/>
      <c r="II11" s="252"/>
      <c r="IJ11" s="252"/>
      <c r="IK11" s="252"/>
      <c r="IL11" s="252"/>
      <c r="IM11" s="252"/>
      <c r="IN11" s="252"/>
      <c r="IO11" s="252"/>
      <c r="IP11" s="252"/>
      <c r="IQ11" s="252"/>
      <c r="IR11" s="252"/>
      <c r="IS11" s="252"/>
      <c r="IT11" s="252"/>
      <c r="IU11" s="252"/>
      <c r="IV11" s="252"/>
      <c r="IW11" s="252"/>
      <c r="IX11" s="252"/>
      <c r="IY11" s="252"/>
      <c r="IZ11" s="252"/>
      <c r="JA11" s="252"/>
      <c r="JB11" s="252"/>
      <c r="JC11" s="252"/>
      <c r="JD11" s="252"/>
      <c r="JE11" s="252"/>
      <c r="JF11" s="252"/>
      <c r="JG11" s="252"/>
      <c r="JH11" s="252"/>
      <c r="JI11" s="252"/>
      <c r="JJ11" s="252"/>
      <c r="JK11" s="252"/>
      <c r="JL11" s="252"/>
      <c r="JM11" s="252"/>
      <c r="JN11" s="252"/>
      <c r="JO11" s="252"/>
      <c r="JP11" s="252"/>
      <c r="JQ11" s="252"/>
      <c r="JR11" s="252"/>
      <c r="JS11" s="252"/>
      <c r="JT11" s="252"/>
      <c r="JU11" s="252"/>
      <c r="JV11" s="252"/>
      <c r="JW11" s="252"/>
      <c r="JX11" s="252"/>
      <c r="JY11" s="252"/>
      <c r="JZ11" s="252"/>
      <c r="KA11" s="252"/>
      <c r="KB11" s="252"/>
      <c r="KC11" s="252"/>
      <c r="KD11" s="252"/>
      <c r="KE11" s="252"/>
      <c r="KF11" s="252"/>
      <c r="KG11" s="252"/>
      <c r="KH11" s="252"/>
      <c r="KI11" s="252"/>
      <c r="KJ11" s="252"/>
      <c r="KK11" s="252"/>
      <c r="KL11" s="252"/>
      <c r="KM11" s="252"/>
      <c r="KN11" s="252"/>
      <c r="KO11" s="252"/>
      <c r="KP11" s="252"/>
      <c r="KQ11" s="252"/>
      <c r="KR11" s="252"/>
      <c r="KS11" s="252"/>
      <c r="KT11" s="252"/>
      <c r="KU11" s="252"/>
      <c r="KV11" s="252"/>
      <c r="KW11" s="252"/>
      <c r="KX11" s="252"/>
      <c r="KY11" s="252"/>
      <c r="KZ11" s="252"/>
      <c r="LA11" s="252"/>
      <c r="LB11" s="252"/>
      <c r="LC11" s="252"/>
      <c r="LD11" s="252"/>
      <c r="LE11" s="252"/>
      <c r="LF11" s="252"/>
      <c r="LG11" s="252"/>
      <c r="LH11" s="252"/>
      <c r="LI11" s="252"/>
      <c r="LJ11" s="252"/>
      <c r="LK11" s="252"/>
      <c r="LL11" s="252"/>
      <c r="LM11" s="252"/>
      <c r="LN11" s="252"/>
      <c r="LO11" s="252"/>
      <c r="LP11" s="252"/>
      <c r="LQ11" s="252"/>
      <c r="LR11" s="252"/>
      <c r="LS11" s="252"/>
      <c r="LT11" s="252"/>
      <c r="LU11" s="252"/>
      <c r="LV11" s="252"/>
      <c r="LW11" s="252"/>
      <c r="LX11" s="252"/>
      <c r="LY11" s="252"/>
      <c r="LZ11" s="252"/>
      <c r="MA11" s="252"/>
      <c r="MB11" s="252"/>
      <c r="MC11" s="252"/>
      <c r="MD11" s="252"/>
      <c r="ME11" s="252"/>
      <c r="MF11" s="252"/>
      <c r="MG11" s="252"/>
      <c r="MH11" s="252"/>
      <c r="MI11" s="252"/>
      <c r="MJ11" s="252"/>
      <c r="MK11" s="252"/>
      <c r="ML11" s="252"/>
      <c r="MM11" s="252"/>
      <c r="MN11" s="252"/>
      <c r="MO11" s="252"/>
      <c r="MP11" s="252"/>
      <c r="MQ11" s="252"/>
      <c r="MR11" s="252"/>
      <c r="MS11" s="252"/>
      <c r="MT11" s="252"/>
      <c r="MU11" s="252"/>
      <c r="MV11" s="252"/>
      <c r="MW11" s="252"/>
      <c r="MX11" s="252"/>
      <c r="MY11" s="252"/>
      <c r="MZ11" s="252"/>
      <c r="NA11" s="252"/>
      <c r="NB11" s="252"/>
      <c r="NC11" s="252"/>
      <c r="ND11" s="252"/>
      <c r="NE11" s="252"/>
      <c r="NF11" s="252"/>
      <c r="NG11" s="252"/>
      <c r="NH11" s="252"/>
      <c r="NI11" s="252"/>
      <c r="NJ11" s="252"/>
      <c r="NK11" s="252"/>
      <c r="NL11" s="252"/>
      <c r="NM11" s="252"/>
      <c r="NN11" s="252"/>
      <c r="NO11" s="252"/>
      <c r="NP11" s="252"/>
      <c r="NQ11" s="252"/>
      <c r="NR11" s="252"/>
      <c r="NS11" s="252"/>
      <c r="NT11" s="252"/>
      <c r="NU11" s="252"/>
      <c r="NV11" s="252"/>
      <c r="NW11" s="252"/>
      <c r="NX11" s="252"/>
      <c r="NY11" s="252"/>
      <c r="NZ11" s="252"/>
      <c r="OA11" s="252"/>
      <c r="OB11" s="252"/>
      <c r="OC11" s="252"/>
      <c r="OD11" s="252"/>
      <c r="OE11" s="252"/>
      <c r="OF11" s="252"/>
      <c r="OG11" s="252"/>
      <c r="OH11" s="252"/>
      <c r="OI11" s="252"/>
      <c r="OJ11" s="252"/>
      <c r="OK11" s="252"/>
      <c r="OL11" s="252"/>
      <c r="OM11" s="252"/>
      <c r="ON11" s="252"/>
      <c r="OO11" s="252"/>
      <c r="OP11" s="252"/>
      <c r="OQ11" s="252"/>
      <c r="OR11" s="252"/>
      <c r="OS11" s="252"/>
      <c r="OT11" s="252"/>
      <c r="OU11" s="252"/>
      <c r="OV11" s="252"/>
      <c r="OW11" s="252"/>
      <c r="OX11" s="252"/>
      <c r="OY11" s="252"/>
      <c r="OZ11" s="252"/>
      <c r="PA11" s="252"/>
      <c r="PB11" s="252"/>
      <c r="PC11" s="252"/>
      <c r="PD11" s="252"/>
      <c r="PE11" s="252"/>
      <c r="PF11" s="252"/>
      <c r="PG11" s="252"/>
      <c r="PH11" s="252"/>
      <c r="PI11" s="252"/>
      <c r="PJ11" s="252"/>
      <c r="PK11" s="252"/>
      <c r="PL11" s="252"/>
      <c r="PM11" s="252"/>
      <c r="PN11" s="252"/>
      <c r="PO11" s="252"/>
      <c r="PP11" s="252"/>
      <c r="PQ11" s="252"/>
      <c r="PR11" s="252"/>
      <c r="PS11" s="252"/>
      <c r="PT11" s="252"/>
      <c r="PU11" s="252"/>
      <c r="PV11" s="252"/>
      <c r="PW11" s="252"/>
      <c r="PX11" s="252"/>
      <c r="PY11" s="252"/>
      <c r="PZ11" s="252"/>
      <c r="QA11" s="252"/>
      <c r="QB11" s="252"/>
      <c r="QC11" s="252"/>
      <c r="QD11" s="252"/>
      <c r="QE11" s="252"/>
      <c r="QF11" s="252"/>
      <c r="QG11" s="252"/>
      <c r="QH11" s="252"/>
      <c r="QI11" s="252"/>
      <c r="QJ11" s="252"/>
      <c r="QK11" s="252"/>
      <c r="QL11" s="252"/>
      <c r="QM11" s="252"/>
      <c r="QN11" s="252"/>
      <c r="QO11" s="252"/>
      <c r="QP11" s="252"/>
      <c r="QQ11" s="252"/>
      <c r="QR11" s="252"/>
      <c r="QS11" s="252"/>
      <c r="QT11" s="252"/>
      <c r="QU11" s="252"/>
      <c r="QV11" s="252"/>
      <c r="QW11" s="252"/>
      <c r="QX11" s="252"/>
      <c r="QY11" s="252"/>
      <c r="QZ11" s="252"/>
      <c r="RA11" s="252"/>
      <c r="RB11" s="252"/>
      <c r="RC11" s="252"/>
      <c r="RD11" s="252"/>
      <c r="RE11" s="252"/>
      <c r="RF11" s="252"/>
      <c r="RG11" s="252"/>
      <c r="RH11" s="252"/>
      <c r="RI11" s="252"/>
      <c r="RJ11" s="252"/>
      <c r="RK11" s="252"/>
      <c r="RL11" s="252"/>
      <c r="RM11" s="252"/>
      <c r="RN11" s="252"/>
      <c r="RO11" s="252"/>
      <c r="RP11" s="252"/>
      <c r="RQ11" s="252"/>
      <c r="RR11" s="252"/>
      <c r="RS11" s="252"/>
      <c r="RT11" s="252"/>
      <c r="RU11" s="252"/>
      <c r="RV11" s="252"/>
      <c r="RW11" s="252"/>
      <c r="RX11" s="252"/>
      <c r="RY11" s="252"/>
      <c r="RZ11" s="252"/>
      <c r="SA11" s="252"/>
      <c r="SB11" s="252"/>
      <c r="SC11" s="252"/>
      <c r="SD11" s="252"/>
      <c r="SE11" s="252"/>
      <c r="SF11" s="252"/>
      <c r="SG11" s="252"/>
      <c r="SH11" s="252"/>
      <c r="SI11" s="252"/>
      <c r="SJ11" s="252"/>
      <c r="SK11" s="252"/>
      <c r="SL11" s="252"/>
      <c r="SM11" s="252"/>
      <c r="SN11" s="252"/>
      <c r="SO11" s="252"/>
      <c r="SP11" s="252"/>
      <c r="SQ11" s="252"/>
      <c r="SR11" s="252"/>
      <c r="SS11" s="252"/>
      <c r="ST11" s="252"/>
      <c r="SU11" s="252"/>
      <c r="SV11" s="252"/>
      <c r="SW11" s="252"/>
      <c r="SX11" s="252"/>
      <c r="SY11" s="252"/>
      <c r="SZ11" s="252"/>
      <c r="TA11" s="252"/>
      <c r="TB11" s="252"/>
      <c r="TC11" s="252"/>
      <c r="TD11" s="252"/>
      <c r="TE11" s="252"/>
      <c r="TF11" s="252"/>
      <c r="TG11" s="252"/>
      <c r="TH11" s="252"/>
      <c r="TI11" s="252"/>
      <c r="TJ11" s="252"/>
      <c r="TK11" s="252"/>
      <c r="TL11" s="252"/>
      <c r="TM11" s="252"/>
      <c r="TN11" s="252"/>
      <c r="TO11" s="252"/>
      <c r="TP11" s="252"/>
      <c r="TQ11" s="252"/>
      <c r="TR11" s="252"/>
      <c r="TS11" s="252"/>
      <c r="TT11" s="252"/>
      <c r="TU11" s="252"/>
      <c r="TV11" s="252"/>
      <c r="TW11" s="252"/>
      <c r="TX11" s="252"/>
      <c r="TY11" s="252"/>
      <c r="TZ11" s="252"/>
      <c r="UA11" s="252"/>
      <c r="UB11" s="252"/>
      <c r="UC11" s="252"/>
      <c r="UD11" s="252"/>
      <c r="UE11" s="252"/>
      <c r="UF11" s="252"/>
      <c r="UG11" s="252"/>
      <c r="UH11" s="252"/>
      <c r="UI11" s="252"/>
      <c r="UJ11" s="252"/>
      <c r="UK11" s="252"/>
      <c r="UL11" s="252"/>
      <c r="UM11" s="252"/>
      <c r="UN11" s="252"/>
      <c r="UO11" s="252"/>
      <c r="UP11" s="252"/>
      <c r="UQ11" s="252"/>
      <c r="UR11" s="252"/>
      <c r="US11" s="252"/>
      <c r="UT11" s="252"/>
      <c r="UU11" s="252"/>
      <c r="UV11" s="252"/>
      <c r="UW11" s="252"/>
      <c r="UX11" s="252"/>
      <c r="UY11" s="252"/>
      <c r="UZ11" s="252"/>
      <c r="VA11" s="252"/>
      <c r="VB11" s="252"/>
      <c r="VC11" s="252"/>
      <c r="VD11" s="252"/>
      <c r="VE11" s="252"/>
      <c r="VF11" s="252"/>
      <c r="VG11" s="252"/>
      <c r="VH11" s="252"/>
      <c r="VI11" s="252"/>
      <c r="VJ11" s="252"/>
      <c r="VK11" s="252"/>
      <c r="VL11" s="252"/>
      <c r="VM11" s="252"/>
      <c r="VN11" s="252"/>
      <c r="VO11" s="252"/>
      <c r="VP11" s="252"/>
      <c r="VQ11" s="252"/>
      <c r="VR11" s="252"/>
      <c r="VS11" s="252"/>
      <c r="VT11" s="252"/>
      <c r="VU11" s="252"/>
      <c r="VV11" s="252"/>
      <c r="VW11" s="252"/>
      <c r="VX11" s="252"/>
      <c r="VY11" s="252"/>
      <c r="VZ11" s="252"/>
      <c r="WA11" s="252"/>
      <c r="WB11" s="252"/>
      <c r="WC11" s="252"/>
      <c r="WD11" s="252"/>
      <c r="WE11" s="252"/>
      <c r="WF11" s="252"/>
      <c r="WG11" s="252"/>
      <c r="WH11" s="252"/>
      <c r="WI11" s="252"/>
      <c r="WJ11" s="252"/>
      <c r="WK11" s="252"/>
      <c r="WL11" s="252"/>
      <c r="WM11" s="252"/>
      <c r="WN11" s="252"/>
      <c r="WO11" s="252"/>
      <c r="WP11" s="252"/>
      <c r="WQ11" s="252"/>
      <c r="WR11" s="252"/>
      <c r="WS11" s="252"/>
      <c r="WT11" s="252"/>
      <c r="WU11" s="252"/>
      <c r="WV11" s="252"/>
      <c r="WW11" s="252"/>
      <c r="WX11" s="252"/>
      <c r="WY11" s="252"/>
      <c r="WZ11" s="252"/>
      <c r="XA11" s="252"/>
      <c r="XB11" s="252"/>
      <c r="XC11" s="252"/>
      <c r="XD11" s="252"/>
      <c r="XE11" s="252"/>
      <c r="XF11" s="252"/>
      <c r="XG11" s="252"/>
      <c r="XH11" s="252"/>
      <c r="XI11" s="252"/>
      <c r="XJ11" s="252"/>
      <c r="XK11" s="252"/>
      <c r="XL11" s="252"/>
      <c r="XM11" s="252"/>
      <c r="XN11" s="252"/>
      <c r="XO11" s="252"/>
      <c r="XP11" s="252"/>
      <c r="XQ11" s="252"/>
      <c r="XR11" s="252"/>
      <c r="XS11" s="252"/>
      <c r="XT11" s="252"/>
      <c r="XU11" s="252"/>
      <c r="XV11" s="252"/>
      <c r="XW11" s="252"/>
      <c r="XX11" s="252"/>
      <c r="XY11" s="252"/>
      <c r="XZ11" s="252"/>
      <c r="YA11" s="252"/>
      <c r="YB11" s="252"/>
      <c r="YC11" s="252"/>
      <c r="YD11" s="252"/>
      <c r="YE11" s="252"/>
      <c r="YF11" s="252"/>
      <c r="YG11" s="252"/>
      <c r="YH11" s="252"/>
      <c r="YI11" s="252"/>
      <c r="YJ11" s="252"/>
      <c r="YK11" s="252"/>
      <c r="YL11" s="252"/>
      <c r="YM11" s="252"/>
      <c r="YN11" s="252"/>
      <c r="YO11" s="252"/>
      <c r="YP11" s="252"/>
      <c r="YQ11" s="252"/>
      <c r="YR11" s="252"/>
      <c r="YS11" s="252"/>
      <c r="YT11" s="252"/>
      <c r="YU11" s="252"/>
      <c r="YV11" s="252"/>
      <c r="YW11" s="252"/>
      <c r="YX11" s="252"/>
      <c r="YY11" s="252"/>
      <c r="YZ11" s="252"/>
      <c r="ZA11" s="252"/>
      <c r="ZB11" s="252"/>
      <c r="ZC11" s="252"/>
      <c r="ZD11" s="252"/>
      <c r="ZE11" s="252"/>
      <c r="ZF11" s="252"/>
      <c r="ZG11" s="252"/>
      <c r="ZH11" s="252"/>
      <c r="ZI11" s="252"/>
      <c r="ZJ11" s="252"/>
      <c r="ZK11" s="252"/>
      <c r="ZL11" s="252"/>
      <c r="ZM11" s="252"/>
      <c r="ZN11" s="252"/>
      <c r="ZO11" s="252"/>
      <c r="ZP11" s="252"/>
      <c r="ZQ11" s="252"/>
      <c r="ZR11" s="252"/>
      <c r="ZS11" s="252"/>
      <c r="ZT11" s="252"/>
      <c r="ZU11" s="252"/>
      <c r="ZV11" s="252"/>
      <c r="ZW11" s="252"/>
      <c r="ZX11" s="252"/>
      <c r="ZY11" s="252"/>
      <c r="ZZ11" s="252"/>
      <c r="AAA11" s="252"/>
      <c r="AAB11" s="252"/>
      <c r="AAC11" s="252"/>
      <c r="AAD11" s="252"/>
      <c r="AAE11" s="252"/>
      <c r="AAF11" s="252"/>
      <c r="AAG11" s="252"/>
      <c r="AAH11" s="252"/>
      <c r="AAI11" s="252"/>
      <c r="AAJ11" s="252"/>
      <c r="AAK11" s="252"/>
      <c r="AAL11" s="252"/>
      <c r="AAM11" s="252"/>
      <c r="AAN11" s="252"/>
      <c r="AAO11" s="252"/>
      <c r="AAP11" s="252"/>
      <c r="AAQ11" s="252"/>
      <c r="AAR11" s="252"/>
      <c r="AAS11" s="252"/>
      <c r="AAT11" s="252"/>
      <c r="AAU11" s="252"/>
      <c r="AAV11" s="252"/>
      <c r="AAW11" s="252"/>
      <c r="AAX11" s="252"/>
      <c r="AAY11" s="252"/>
      <c r="AAZ11" s="252"/>
      <c r="ABA11" s="252"/>
      <c r="ABB11" s="252"/>
      <c r="ABC11" s="252"/>
      <c r="ABD11" s="252"/>
      <c r="ABE11" s="252"/>
      <c r="ABF11" s="252"/>
      <c r="ABG11" s="252"/>
      <c r="ABH11" s="252"/>
      <c r="ABI11" s="252"/>
      <c r="ABJ11" s="252"/>
      <c r="ABK11" s="252"/>
      <c r="ABL11" s="252"/>
      <c r="ABM11" s="252"/>
      <c r="ABN11" s="252"/>
      <c r="ABO11" s="252"/>
      <c r="ABP11" s="252"/>
      <c r="ABQ11" s="252"/>
      <c r="ABR11" s="252"/>
      <c r="ABS11" s="252"/>
      <c r="ABT11" s="252"/>
      <c r="ABU11" s="252"/>
      <c r="ABV11" s="252"/>
      <c r="ABW11" s="252"/>
      <c r="ABX11" s="252"/>
      <c r="ABY11" s="252"/>
      <c r="ABZ11" s="252"/>
      <c r="ACA11" s="252"/>
      <c r="ACB11" s="252"/>
      <c r="ACC11" s="252"/>
      <c r="ACD11" s="252"/>
      <c r="ACE11" s="252"/>
      <c r="ACF11" s="252"/>
      <c r="ACG11" s="252"/>
      <c r="ACH11" s="252"/>
      <c r="ACI11" s="252"/>
      <c r="ACJ11" s="252"/>
      <c r="ACK11" s="252"/>
      <c r="ACL11" s="252"/>
      <c r="ACM11" s="252"/>
      <c r="ACN11" s="252"/>
      <c r="ACO11" s="252"/>
      <c r="ACP11" s="252"/>
      <c r="ACQ11" s="252"/>
      <c r="ACR11" s="252"/>
      <c r="ACS11" s="252"/>
      <c r="ACT11" s="252"/>
      <c r="ACU11" s="252"/>
      <c r="ACV11" s="252"/>
      <c r="ACW11" s="252"/>
      <c r="ACX11" s="252"/>
      <c r="ACY11" s="252"/>
      <c r="ACZ11" s="252"/>
      <c r="ADA11" s="252"/>
      <c r="ADB11" s="252"/>
      <c r="ADC11" s="252"/>
      <c r="ADD11" s="252"/>
      <c r="ADE11" s="252"/>
      <c r="ADF11" s="252"/>
      <c r="ADG11" s="252"/>
      <c r="ADH11" s="252"/>
      <c r="ADI11" s="252"/>
      <c r="ADJ11" s="252"/>
      <c r="ADK11" s="252"/>
      <c r="ADL11" s="252"/>
      <c r="ADM11" s="252"/>
      <c r="ADN11" s="252"/>
      <c r="ADO11" s="252"/>
      <c r="ADP11" s="252"/>
      <c r="ADQ11" s="252"/>
      <c r="ADR11" s="252"/>
      <c r="ADS11" s="252"/>
      <c r="ADT11" s="252"/>
      <c r="ADU11" s="252"/>
      <c r="ADV11" s="252"/>
      <c r="ADW11" s="252"/>
      <c r="ADX11" s="252"/>
      <c r="ADY11" s="252"/>
      <c r="ADZ11" s="252"/>
      <c r="AEA11" s="252"/>
      <c r="AEB11" s="252"/>
      <c r="AEC11" s="252"/>
      <c r="AED11" s="252"/>
      <c r="AEE11" s="252"/>
      <c r="AEF11" s="252"/>
      <c r="AEG11" s="252"/>
      <c r="AEH11" s="252"/>
      <c r="AEI11" s="252"/>
      <c r="AEJ11" s="252"/>
      <c r="AEK11" s="252"/>
      <c r="AEL11" s="252"/>
      <c r="AEM11" s="252"/>
      <c r="AEN11" s="252"/>
      <c r="AEO11" s="252"/>
      <c r="AEP11" s="252"/>
      <c r="AEQ11" s="252"/>
      <c r="AER11" s="252"/>
      <c r="AES11" s="252"/>
      <c r="AET11" s="252"/>
      <c r="AEU11" s="252"/>
      <c r="AEV11" s="252"/>
      <c r="AEW11" s="252"/>
      <c r="AEX11" s="252"/>
      <c r="AEY11" s="252"/>
      <c r="AEZ11" s="252"/>
      <c r="AFA11" s="252"/>
      <c r="AFB11" s="252"/>
      <c r="AFC11" s="252"/>
      <c r="AFD11" s="252"/>
      <c r="AFE11" s="252"/>
      <c r="AFF11" s="252"/>
      <c r="AFG11" s="252"/>
      <c r="AFH11" s="252"/>
      <c r="AFI11" s="252"/>
      <c r="AFJ11" s="252"/>
      <c r="AFK11" s="252"/>
      <c r="AFL11" s="252"/>
      <c r="AFM11" s="252"/>
      <c r="AFN11" s="252"/>
      <c r="AFO11" s="252"/>
      <c r="AFP11" s="252"/>
      <c r="AFQ11" s="252"/>
      <c r="AFR11" s="252"/>
      <c r="AFS11" s="252"/>
      <c r="AFT11" s="252"/>
      <c r="AFU11" s="252"/>
      <c r="AFV11" s="252"/>
      <c r="AFW11" s="252"/>
      <c r="AFX11" s="252"/>
      <c r="AFY11" s="252"/>
      <c r="AFZ11" s="252"/>
      <c r="AGA11" s="252"/>
      <c r="AGB11" s="252"/>
      <c r="AGC11" s="252"/>
      <c r="AGD11" s="252"/>
      <c r="AGE11" s="252"/>
      <c r="AGF11" s="252"/>
      <c r="AGG11" s="252"/>
      <c r="AGH11" s="252"/>
      <c r="AGI11" s="252"/>
      <c r="AGJ11" s="252"/>
      <c r="AGK11" s="252"/>
      <c r="AGL11" s="252"/>
      <c r="AGM11" s="252"/>
      <c r="AGN11" s="252"/>
      <c r="AGO11" s="252"/>
      <c r="AGP11" s="252"/>
      <c r="AGQ11" s="252"/>
      <c r="AGR11" s="252"/>
      <c r="AGS11" s="252"/>
      <c r="AGT11" s="252"/>
      <c r="AGU11" s="252"/>
      <c r="AGV11" s="252"/>
      <c r="AGW11" s="252"/>
      <c r="AGX11" s="252"/>
      <c r="AGY11" s="252"/>
      <c r="AGZ11" s="252"/>
      <c r="AHA11" s="252"/>
      <c r="AHB11" s="252"/>
      <c r="AHC11" s="252"/>
      <c r="AHD11" s="252"/>
      <c r="AHE11" s="252"/>
      <c r="AHF11" s="252"/>
      <c r="AHG11" s="252"/>
      <c r="AHH11" s="252"/>
      <c r="AHI11" s="252"/>
      <c r="AHJ11" s="252"/>
      <c r="AHK11" s="252"/>
      <c r="AHL11" s="252"/>
      <c r="AHM11" s="252"/>
      <c r="AHN11" s="252"/>
      <c r="AHO11" s="252"/>
      <c r="AHP11" s="252"/>
      <c r="AHQ11" s="252"/>
      <c r="AHR11" s="252"/>
      <c r="AHS11" s="252"/>
      <c r="AHT11" s="252"/>
      <c r="AHU11" s="252"/>
      <c r="AHV11" s="252"/>
      <c r="AHW11" s="252"/>
      <c r="AHX11" s="252"/>
      <c r="AHY11" s="252"/>
      <c r="AHZ11" s="252"/>
      <c r="AIA11" s="252"/>
      <c r="AIB11" s="252"/>
      <c r="AIC11" s="252"/>
      <c r="AID11" s="252"/>
      <c r="AIE11" s="252"/>
      <c r="AIF11" s="252"/>
      <c r="AIG11" s="252"/>
      <c r="AIH11" s="252"/>
      <c r="AII11" s="252"/>
      <c r="AIJ11" s="252"/>
      <c r="AIK11" s="252"/>
      <c r="AIL11" s="252"/>
      <c r="AIM11" s="252"/>
      <c r="AIN11" s="252"/>
      <c r="AIO11" s="252"/>
      <c r="AIP11" s="252"/>
      <c r="AIQ11" s="252"/>
      <c r="AIR11" s="252"/>
      <c r="AIS11" s="252"/>
      <c r="AIT11" s="252"/>
      <c r="AIU11" s="252"/>
      <c r="AIV11" s="252"/>
      <c r="AIW11" s="252"/>
      <c r="AIX11" s="252"/>
      <c r="AIY11" s="252"/>
      <c r="AIZ11" s="252"/>
      <c r="AJA11" s="252"/>
      <c r="AJB11" s="252"/>
      <c r="AJC11" s="252"/>
      <c r="AJD11" s="252"/>
      <c r="AJE11" s="252"/>
      <c r="AJF11" s="252"/>
      <c r="AJG11" s="252"/>
      <c r="AJH11" s="252"/>
      <c r="AJI11" s="252"/>
      <c r="AJJ11" s="252"/>
      <c r="AJK11" s="252"/>
      <c r="AJL11" s="252"/>
      <c r="AJM11" s="252"/>
      <c r="AJN11" s="252"/>
      <c r="AJO11" s="252"/>
      <c r="AJP11" s="252"/>
      <c r="AJQ11" s="252"/>
      <c r="AJR11" s="252"/>
      <c r="AJS11" s="252"/>
      <c r="AJT11" s="252"/>
      <c r="AJU11" s="252"/>
      <c r="AJV11" s="252"/>
      <c r="AJW11" s="252"/>
      <c r="AJX11" s="252"/>
      <c r="AJY11" s="252"/>
      <c r="AJZ11" s="252"/>
      <c r="AKA11" s="252"/>
      <c r="AKB11" s="252"/>
      <c r="AKC11" s="252"/>
      <c r="AKD11" s="252"/>
      <c r="AKE11" s="252"/>
      <c r="AKF11" s="252"/>
      <c r="AKG11" s="252"/>
      <c r="AKH11" s="252"/>
      <c r="AKI11" s="252"/>
      <c r="AKJ11" s="252"/>
      <c r="AKK11" s="252"/>
      <c r="AKL11" s="252"/>
      <c r="AKM11" s="252"/>
      <c r="AKN11" s="252"/>
      <c r="AKO11" s="252"/>
      <c r="AKP11" s="252"/>
      <c r="AKQ11" s="252"/>
      <c r="AKR11" s="252"/>
      <c r="AKS11" s="252"/>
      <c r="AKT11" s="252"/>
      <c r="AKU11" s="252"/>
      <c r="AKV11" s="252"/>
      <c r="AKW11" s="252"/>
      <c r="AKX11" s="252"/>
      <c r="AKY11" s="252"/>
      <c r="AKZ11" s="252"/>
      <c r="ALA11" s="252"/>
      <c r="ALB11" s="252"/>
      <c r="ALC11" s="252"/>
      <c r="ALD11" s="252"/>
      <c r="ALE11" s="252"/>
      <c r="ALF11" s="252"/>
      <c r="ALG11" s="252"/>
      <c r="ALH11" s="252"/>
      <c r="ALI11" s="252"/>
      <c r="ALJ11" s="252"/>
      <c r="ALK11" s="252"/>
      <c r="ALL11" s="252"/>
      <c r="ALM11" s="252"/>
      <c r="ALN11" s="252"/>
      <c r="ALO11" s="252"/>
      <c r="ALP11" s="252"/>
      <c r="ALQ11" s="252"/>
      <c r="ALR11" s="252"/>
      <c r="ALS11" s="252"/>
      <c r="ALT11" s="252"/>
      <c r="ALU11" s="252"/>
      <c r="ALV11" s="252"/>
      <c r="ALW11" s="252"/>
      <c r="ALX11" s="252"/>
      <c r="ALY11" s="252"/>
      <c r="ALZ11" s="252"/>
      <c r="AMA11" s="252"/>
      <c r="AMB11" s="252"/>
      <c r="AMC11" s="252"/>
      <c r="AMD11" s="252"/>
      <c r="AME11" s="252"/>
      <c r="AMF11" s="252"/>
      <c r="AMG11" s="252"/>
      <c r="AMH11" s="252"/>
      <c r="AMI11" s="252"/>
      <c r="AMJ11" s="252"/>
      <c r="AMK11" s="252"/>
      <c r="AML11" s="252"/>
      <c r="AMM11" s="252"/>
      <c r="AMN11" s="252"/>
      <c r="AMO11" s="252"/>
      <c r="AMP11" s="252"/>
      <c r="AMQ11" s="252"/>
      <c r="AMR11" s="252"/>
      <c r="AMS11" s="252"/>
      <c r="AMT11" s="252"/>
      <c r="AMU11" s="252"/>
      <c r="AMV11" s="252"/>
      <c r="AMW11" s="252"/>
      <c r="AMX11" s="252"/>
      <c r="AMY11" s="252"/>
      <c r="AMZ11" s="252"/>
      <c r="ANA11" s="252"/>
      <c r="ANB11" s="252"/>
      <c r="ANC11" s="252"/>
      <c r="AND11" s="252"/>
      <c r="ANE11" s="252"/>
      <c r="ANF11" s="252"/>
      <c r="ANG11" s="252"/>
      <c r="ANH11" s="252"/>
      <c r="ANI11" s="252"/>
      <c r="ANJ11" s="252"/>
      <c r="ANK11" s="252"/>
      <c r="ANL11" s="252"/>
      <c r="ANM11" s="252"/>
      <c r="ANN11" s="252"/>
      <c r="ANO11" s="252"/>
      <c r="ANP11" s="252"/>
      <c r="ANQ11" s="252"/>
      <c r="ANR11" s="252"/>
      <c r="ANS11" s="252"/>
      <c r="ANT11" s="252"/>
      <c r="ANU11" s="252"/>
      <c r="ANV11" s="252"/>
      <c r="ANW11" s="252"/>
      <c r="ANX11" s="252"/>
      <c r="ANY11" s="252"/>
      <c r="ANZ11" s="252"/>
      <c r="AOA11" s="252"/>
      <c r="AOB11" s="252"/>
      <c r="AOC11" s="252"/>
      <c r="AOD11" s="252"/>
      <c r="AOE11" s="252"/>
      <c r="AOF11" s="252"/>
      <c r="AOG11" s="252"/>
      <c r="AOH11" s="252"/>
      <c r="AOI11" s="252"/>
      <c r="AOJ11" s="252"/>
      <c r="AOK11" s="252"/>
      <c r="AOL11" s="252"/>
      <c r="AOM11" s="252"/>
      <c r="AON11" s="252"/>
      <c r="AOO11" s="252"/>
      <c r="AOP11" s="252"/>
      <c r="AOQ11" s="252"/>
      <c r="AOR11" s="252"/>
      <c r="AOS11" s="252"/>
      <c r="AOT11" s="252"/>
      <c r="AOU11" s="252"/>
      <c r="AOV11" s="252"/>
      <c r="AOW11" s="252"/>
      <c r="AOX11" s="252"/>
      <c r="AOY11" s="252"/>
      <c r="AOZ11" s="252"/>
      <c r="APA11" s="252"/>
      <c r="APB11" s="252"/>
      <c r="APC11" s="252"/>
      <c r="APD11" s="252"/>
      <c r="APE11" s="252"/>
      <c r="APF11" s="252"/>
      <c r="APG11" s="252"/>
      <c r="APH11" s="252"/>
      <c r="API11" s="252"/>
      <c r="APJ11" s="252"/>
      <c r="APK11" s="252"/>
      <c r="APL11" s="252"/>
      <c r="APM11" s="252"/>
      <c r="APN11" s="252"/>
      <c r="APO11" s="252"/>
      <c r="APP11" s="252"/>
      <c r="APQ11" s="252"/>
      <c r="APR11" s="252"/>
      <c r="APS11" s="252"/>
      <c r="APT11" s="252"/>
      <c r="APU11" s="252"/>
      <c r="APV11" s="252"/>
      <c r="APW11" s="252"/>
      <c r="APX11" s="252"/>
      <c r="APY11" s="252"/>
      <c r="APZ11" s="252"/>
      <c r="AQA11" s="252"/>
      <c r="AQB11" s="252"/>
      <c r="AQC11" s="252"/>
      <c r="AQD11" s="252"/>
      <c r="AQE11" s="252"/>
      <c r="AQF11" s="252"/>
      <c r="AQG11" s="252"/>
      <c r="AQH11" s="252"/>
      <c r="AQI11" s="252"/>
      <c r="AQJ11" s="252"/>
      <c r="AQK11" s="252"/>
      <c r="AQL11" s="252"/>
      <c r="AQM11" s="252"/>
      <c r="AQN11" s="252"/>
      <c r="AQO11" s="252"/>
      <c r="AQP11" s="252"/>
      <c r="AQQ11" s="252"/>
      <c r="AQR11" s="252"/>
      <c r="AQS11" s="252"/>
      <c r="AQT11" s="252"/>
      <c r="AQU11" s="252"/>
      <c r="AQV11" s="252"/>
      <c r="AQW11" s="252"/>
      <c r="AQX11" s="252"/>
      <c r="AQY11" s="252"/>
      <c r="AQZ11" s="252"/>
      <c r="ARA11" s="252"/>
      <c r="ARB11" s="252"/>
      <c r="ARC11" s="252"/>
      <c r="ARD11" s="252"/>
      <c r="ARE11" s="252"/>
      <c r="ARF11" s="252"/>
      <c r="ARG11" s="252"/>
      <c r="ARH11" s="252"/>
      <c r="ARI11" s="252"/>
      <c r="ARJ11" s="252"/>
      <c r="ARK11" s="252"/>
      <c r="ARL11" s="252"/>
      <c r="ARM11" s="252"/>
      <c r="ARN11" s="252"/>
      <c r="ARO11" s="252"/>
      <c r="ARP11" s="252"/>
      <c r="ARQ11" s="252"/>
      <c r="ARR11" s="252"/>
      <c r="ARS11" s="252"/>
      <c r="ART11" s="252"/>
      <c r="ARU11" s="252"/>
      <c r="ARV11" s="252"/>
      <c r="ARW11" s="252"/>
      <c r="ARX11" s="252"/>
      <c r="ARY11" s="252"/>
      <c r="ARZ11" s="252"/>
      <c r="ASA11" s="252"/>
      <c r="ASB11" s="252"/>
      <c r="ASC11" s="252"/>
      <c r="ASD11" s="252"/>
      <c r="ASE11" s="252"/>
      <c r="ASF11" s="252"/>
      <c r="ASG11" s="252"/>
      <c r="ASH11" s="252"/>
      <c r="ASI11" s="252"/>
      <c r="ASJ11" s="252"/>
      <c r="ASK11" s="252"/>
      <c r="ASL11" s="252"/>
      <c r="ASM11" s="252"/>
      <c r="ASN11" s="252"/>
      <c r="ASO11" s="252"/>
      <c r="ASP11" s="252"/>
      <c r="ASQ11" s="252"/>
      <c r="ASR11" s="252"/>
      <c r="ASS11" s="252"/>
      <c r="AST11" s="252"/>
      <c r="ASU11" s="252"/>
      <c r="ASV11" s="252"/>
      <c r="ASW11" s="252"/>
      <c r="ASX11" s="252"/>
      <c r="ASY11" s="252"/>
      <c r="ASZ11" s="252"/>
      <c r="ATA11" s="252"/>
      <c r="ATB11" s="252"/>
      <c r="ATC11" s="252"/>
      <c r="ATD11" s="252"/>
      <c r="ATE11" s="252"/>
      <c r="ATF11" s="252"/>
      <c r="ATG11" s="252"/>
      <c r="ATH11" s="252"/>
      <c r="ATI11" s="252"/>
      <c r="ATJ11" s="252"/>
      <c r="ATK11" s="252"/>
      <c r="ATL11" s="252"/>
      <c r="ATM11" s="252"/>
      <c r="ATN11" s="252"/>
      <c r="ATO11" s="252"/>
      <c r="ATP11" s="252"/>
      <c r="ATQ11" s="252"/>
      <c r="ATR11" s="252"/>
      <c r="ATS11" s="252"/>
      <c r="ATT11" s="252"/>
      <c r="ATU11" s="252"/>
      <c r="ATV11" s="252"/>
      <c r="ATW11" s="252"/>
      <c r="ATX11" s="252"/>
      <c r="ATY11" s="252"/>
      <c r="ATZ11" s="252"/>
      <c r="AUA11" s="252"/>
      <c r="AUB11" s="252"/>
      <c r="AUC11" s="252"/>
      <c r="AUD11" s="252"/>
      <c r="AUE11" s="252"/>
      <c r="AUF11" s="252"/>
      <c r="AUG11" s="252"/>
      <c r="AUH11" s="252"/>
      <c r="AUI11" s="252"/>
      <c r="AUJ11" s="252"/>
      <c r="AUK11" s="252"/>
      <c r="AUL11" s="252"/>
      <c r="AUM11" s="252"/>
      <c r="AUN11" s="252"/>
      <c r="AUO11" s="252"/>
      <c r="AUP11" s="252"/>
      <c r="AUQ11" s="252"/>
      <c r="AUR11" s="252"/>
      <c r="AUS11" s="252"/>
      <c r="AUT11" s="252"/>
      <c r="AUU11" s="252"/>
      <c r="AUV11" s="252"/>
      <c r="AUW11" s="252"/>
      <c r="AUX11" s="252"/>
      <c r="AUY11" s="252"/>
      <c r="AUZ11" s="252"/>
      <c r="AVA11" s="252"/>
      <c r="AVB11" s="252"/>
      <c r="AVC11" s="252"/>
      <c r="AVD11" s="252"/>
      <c r="AVE11" s="252"/>
      <c r="AVF11" s="252"/>
      <c r="AVG11" s="252"/>
      <c r="AVH11" s="252"/>
      <c r="AVI11" s="252"/>
      <c r="AVJ11" s="252"/>
      <c r="AVK11" s="252"/>
      <c r="AVL11" s="252"/>
      <c r="AVM11" s="252"/>
      <c r="AVN11" s="252"/>
      <c r="AVO11" s="252"/>
      <c r="AVP11" s="252"/>
      <c r="AVQ11" s="252"/>
      <c r="AVR11" s="252"/>
      <c r="AVS11" s="252"/>
      <c r="AVT11" s="252"/>
      <c r="AVU11" s="252"/>
      <c r="AVV11" s="252"/>
      <c r="AVW11" s="252"/>
      <c r="AVX11" s="252"/>
      <c r="AVY11" s="252"/>
      <c r="AVZ11" s="252"/>
      <c r="AWA11" s="252"/>
      <c r="AWB11" s="252"/>
      <c r="AWC11" s="252"/>
      <c r="AWD11" s="252"/>
      <c r="AWE11" s="252"/>
      <c r="AWF11" s="252"/>
      <c r="AWG11" s="252"/>
      <c r="AWH11" s="252"/>
      <c r="AWI11" s="252"/>
      <c r="AWJ11" s="252"/>
      <c r="AWK11" s="252"/>
      <c r="AWL11" s="252"/>
      <c r="AWM11" s="252"/>
      <c r="AWN11" s="252"/>
      <c r="AWO11" s="252"/>
      <c r="AWP11" s="252"/>
      <c r="AWQ11" s="252"/>
      <c r="AWR11" s="252"/>
      <c r="AWS11" s="252"/>
      <c r="AWT11" s="252"/>
      <c r="AWU11" s="252"/>
      <c r="AWV11" s="252"/>
      <c r="AWW11" s="252"/>
      <c r="AWX11" s="252"/>
      <c r="AWY11" s="252"/>
      <c r="AWZ11" s="252"/>
      <c r="AXA11" s="252"/>
      <c r="AXB11" s="252"/>
      <c r="AXC11" s="252"/>
      <c r="AXD11" s="252"/>
      <c r="AXE11" s="252"/>
      <c r="AXF11" s="252"/>
      <c r="AXG11" s="252"/>
      <c r="AXH11" s="252"/>
      <c r="AXI11" s="252"/>
      <c r="AXJ11" s="252"/>
      <c r="AXK11" s="252"/>
      <c r="AXL11" s="252"/>
      <c r="AXM11" s="252"/>
      <c r="AXN11" s="252"/>
      <c r="AXO11" s="252"/>
      <c r="AXP11" s="252"/>
      <c r="AXQ11" s="252"/>
      <c r="AXR11" s="252"/>
      <c r="AXS11" s="252"/>
      <c r="AXT11" s="252"/>
      <c r="AXU11" s="252"/>
      <c r="AXV11" s="252"/>
      <c r="AXW11" s="252"/>
      <c r="AXX11" s="252"/>
      <c r="AXY11" s="252"/>
      <c r="AXZ11" s="252"/>
      <c r="AYA11" s="252"/>
      <c r="AYB11" s="252"/>
      <c r="AYC11" s="252"/>
      <c r="AYD11" s="252"/>
      <c r="AYE11" s="252"/>
      <c r="AYF11" s="252"/>
      <c r="AYG11" s="252"/>
      <c r="AYH11" s="252"/>
      <c r="AYI11" s="252"/>
      <c r="AYJ11" s="252"/>
      <c r="AYK11" s="252"/>
      <c r="AYL11" s="252"/>
      <c r="AYM11" s="252"/>
      <c r="AYN11" s="252"/>
      <c r="AYO11" s="252"/>
      <c r="AYP11" s="252"/>
      <c r="AYQ11" s="252"/>
      <c r="AYR11" s="252"/>
      <c r="AYS11" s="252"/>
      <c r="AYT11" s="252"/>
      <c r="AYU11" s="252"/>
      <c r="AYV11" s="252"/>
      <c r="AYW11" s="252"/>
      <c r="AYX11" s="252"/>
      <c r="AYY11" s="252"/>
      <c r="AYZ11" s="252"/>
      <c r="AZA11" s="252"/>
      <c r="AZB11" s="252"/>
      <c r="AZC11" s="252"/>
      <c r="AZD11" s="252"/>
      <c r="AZE11" s="252"/>
      <c r="AZF11" s="252"/>
      <c r="AZG11" s="252"/>
      <c r="AZH11" s="252"/>
      <c r="AZI11" s="252"/>
      <c r="AZJ11" s="252"/>
      <c r="AZK11" s="252"/>
      <c r="AZL11" s="252"/>
      <c r="AZM11" s="252"/>
      <c r="AZN11" s="252"/>
      <c r="AZO11" s="252"/>
      <c r="AZP11" s="252"/>
      <c r="AZQ11" s="252"/>
      <c r="AZR11" s="252"/>
      <c r="AZS11" s="252"/>
      <c r="AZT11" s="252"/>
      <c r="AZU11" s="252"/>
      <c r="AZV11" s="252"/>
      <c r="AZW11" s="252"/>
      <c r="AZX11" s="252"/>
      <c r="AZY11" s="252"/>
      <c r="AZZ11" s="252"/>
      <c r="BAA11" s="252"/>
      <c r="BAB11" s="252"/>
      <c r="BAC11" s="252"/>
      <c r="BAD11" s="252"/>
      <c r="BAE11" s="252"/>
      <c r="BAF11" s="252"/>
      <c r="BAG11" s="252"/>
      <c r="BAH11" s="252"/>
      <c r="BAI11" s="252"/>
      <c r="BAJ11" s="252"/>
      <c r="BAK11" s="252"/>
      <c r="BAL11" s="252"/>
      <c r="BAM11" s="252"/>
      <c r="BAN11" s="252"/>
      <c r="BAO11" s="252"/>
      <c r="BAP11" s="252"/>
      <c r="BAQ11" s="252"/>
      <c r="BAR11" s="252"/>
      <c r="BAS11" s="252"/>
      <c r="BAT11" s="252"/>
      <c r="BAU11" s="252"/>
      <c r="BAV11" s="252"/>
      <c r="BAW11" s="252"/>
      <c r="BAX11" s="252"/>
      <c r="BAY11" s="252"/>
      <c r="BAZ11" s="252"/>
      <c r="BBA11" s="252"/>
      <c r="BBB11" s="252"/>
      <c r="BBC11" s="252"/>
      <c r="BBD11" s="252"/>
      <c r="BBE11" s="252"/>
      <c r="BBF11" s="252"/>
      <c r="BBG11" s="252"/>
      <c r="BBH11" s="252"/>
      <c r="BBI11" s="252"/>
      <c r="BBJ11" s="252"/>
      <c r="BBK11" s="252"/>
      <c r="BBL11" s="252"/>
      <c r="BBM11" s="252"/>
      <c r="BBN11" s="252"/>
      <c r="BBO11" s="252"/>
      <c r="BBP11" s="252"/>
      <c r="BBQ11" s="252"/>
      <c r="BBR11" s="252"/>
      <c r="BBS11" s="252"/>
      <c r="BBT11" s="252"/>
      <c r="BBU11" s="252"/>
      <c r="BBV11" s="252"/>
      <c r="BBW11" s="252"/>
      <c r="BBX11" s="252"/>
      <c r="BBY11" s="252"/>
      <c r="BBZ11" s="252"/>
      <c r="BCA11" s="252"/>
      <c r="BCB11" s="252"/>
      <c r="BCC11" s="252"/>
      <c r="BCD11" s="252"/>
      <c r="BCE11" s="252"/>
      <c r="BCF11" s="252"/>
      <c r="BCG11" s="252"/>
      <c r="BCH11" s="252"/>
      <c r="BCI11" s="252"/>
      <c r="BCJ11" s="252"/>
      <c r="BCK11" s="252"/>
      <c r="BCL11" s="252"/>
      <c r="BCM11" s="252"/>
      <c r="BCN11" s="252"/>
      <c r="BCO11" s="252"/>
      <c r="BCP11" s="252"/>
      <c r="BCQ11" s="252"/>
      <c r="BCR11" s="252"/>
      <c r="BCS11" s="252"/>
      <c r="BCT11" s="252"/>
      <c r="BCU11" s="252"/>
      <c r="BCV11" s="252"/>
      <c r="BCW11" s="252"/>
      <c r="BCX11" s="252"/>
      <c r="BCY11" s="252"/>
      <c r="BCZ11" s="252"/>
      <c r="BDA11" s="252"/>
      <c r="BDB11" s="252"/>
      <c r="BDC11" s="252"/>
      <c r="BDD11" s="252"/>
      <c r="BDE11" s="252"/>
      <c r="BDF11" s="252"/>
      <c r="BDG11" s="252"/>
      <c r="BDH11" s="252"/>
      <c r="BDI11" s="252"/>
      <c r="BDJ11" s="252"/>
      <c r="BDK11" s="252"/>
      <c r="BDL11" s="252"/>
      <c r="BDM11" s="252"/>
      <c r="BDN11" s="252"/>
      <c r="BDO11" s="252"/>
      <c r="BDP11" s="252"/>
      <c r="BDQ11" s="252"/>
      <c r="BDR11" s="252"/>
      <c r="BDS11" s="252"/>
      <c r="BDT11" s="252"/>
      <c r="BDU11" s="252"/>
      <c r="BDV11" s="252"/>
      <c r="BDW11" s="252"/>
      <c r="BDX11" s="252"/>
      <c r="BDY11" s="252"/>
      <c r="BDZ11" s="252"/>
      <c r="BEA11" s="252"/>
      <c r="BEB11" s="252"/>
      <c r="BEC11" s="252"/>
      <c r="BED11" s="252"/>
      <c r="BEE11" s="252"/>
      <c r="BEF11" s="252"/>
      <c r="BEG11" s="252"/>
      <c r="BEH11" s="252"/>
      <c r="BEI11" s="252"/>
      <c r="BEJ11" s="252"/>
      <c r="BEK11" s="252"/>
      <c r="BEL11" s="252"/>
      <c r="BEM11" s="252"/>
      <c r="BEN11" s="252"/>
      <c r="BEO11" s="252"/>
      <c r="BEP11" s="252"/>
      <c r="BEQ11" s="252"/>
      <c r="BER11" s="252"/>
      <c r="BES11" s="252"/>
      <c r="BET11" s="252"/>
      <c r="BEU11" s="252"/>
      <c r="BEV11" s="252"/>
      <c r="BEW11" s="252"/>
      <c r="BEX11" s="252"/>
      <c r="BEY11" s="252"/>
      <c r="BEZ11" s="252"/>
      <c r="BFA11" s="252"/>
      <c r="BFB11" s="252"/>
      <c r="BFC11" s="252"/>
      <c r="BFD11" s="252"/>
      <c r="BFE11" s="252"/>
      <c r="BFF11" s="252"/>
      <c r="BFG11" s="252"/>
      <c r="BFH11" s="252"/>
      <c r="BFI11" s="252"/>
      <c r="BFJ11" s="252"/>
      <c r="BFK11" s="252"/>
      <c r="BFL11" s="252"/>
      <c r="BFM11" s="252"/>
      <c r="BFN11" s="252"/>
      <c r="BFO11" s="252"/>
      <c r="BFP11" s="252"/>
      <c r="BFQ11" s="252"/>
      <c r="BFR11" s="252"/>
      <c r="BFS11" s="252"/>
      <c r="BFT11" s="252"/>
      <c r="BFU11" s="252"/>
      <c r="BFV11" s="252"/>
      <c r="BFW11" s="252"/>
      <c r="BFX11" s="252"/>
      <c r="BFY11" s="252"/>
      <c r="BFZ11" s="252"/>
      <c r="BGA11" s="252"/>
      <c r="BGB11" s="252"/>
      <c r="BGC11" s="252"/>
      <c r="BGD11" s="252"/>
      <c r="BGE11" s="252"/>
      <c r="BGF11" s="252"/>
      <c r="BGG11" s="252"/>
      <c r="BGH11" s="252"/>
      <c r="BGI11" s="252"/>
      <c r="BGJ11" s="252"/>
      <c r="BGK11" s="252"/>
      <c r="BGL11" s="252"/>
      <c r="BGM11" s="252"/>
      <c r="BGN11" s="252"/>
      <c r="BGO11" s="252"/>
      <c r="BGP11" s="252"/>
      <c r="BGQ11" s="252"/>
      <c r="BGR11" s="252"/>
      <c r="BGS11" s="252"/>
      <c r="BGT11" s="252"/>
      <c r="BGU11" s="252"/>
      <c r="BGV11" s="252"/>
      <c r="BGW11" s="252"/>
      <c r="BGX11" s="252"/>
      <c r="BGY11" s="252"/>
      <c r="BGZ11" s="252"/>
      <c r="BHA11" s="252"/>
      <c r="BHB11" s="252"/>
      <c r="BHC11" s="252"/>
      <c r="BHD11" s="252"/>
      <c r="BHE11" s="252"/>
      <c r="BHF11" s="252"/>
      <c r="BHG11" s="252"/>
      <c r="BHH11" s="252"/>
      <c r="BHI11" s="252"/>
      <c r="BHJ11" s="252"/>
      <c r="BHK11" s="252"/>
      <c r="BHL11" s="252"/>
      <c r="BHM11" s="252"/>
      <c r="BHN11" s="252"/>
      <c r="BHO11" s="252"/>
      <c r="BHP11" s="252"/>
      <c r="BHQ11" s="252"/>
      <c r="BHR11" s="252"/>
      <c r="BHS11" s="252"/>
      <c r="BHT11" s="252"/>
      <c r="BHU11" s="252"/>
      <c r="BHV11" s="252"/>
      <c r="BHW11" s="252"/>
      <c r="BHX11" s="252"/>
      <c r="BHY11" s="252"/>
      <c r="BHZ11" s="252"/>
      <c r="BIA11" s="252"/>
      <c r="BIB11" s="252"/>
      <c r="BIC11" s="252"/>
      <c r="BID11" s="252"/>
      <c r="BIE11" s="252"/>
      <c r="BIF11" s="252"/>
      <c r="BIG11" s="252"/>
      <c r="BIH11" s="252"/>
      <c r="BII11" s="252"/>
      <c r="BIJ11" s="252"/>
      <c r="BIK11" s="252"/>
      <c r="BIL11" s="252"/>
      <c r="BIM11" s="252"/>
      <c r="BIN11" s="252"/>
      <c r="BIO11" s="252"/>
      <c r="BIP11" s="252"/>
      <c r="BIQ11" s="252"/>
      <c r="BIR11" s="252"/>
      <c r="BIS11" s="252"/>
      <c r="BIT11" s="252"/>
      <c r="BIU11" s="252"/>
      <c r="BIV11" s="252"/>
      <c r="BIW11" s="252"/>
      <c r="BIX11" s="252"/>
      <c r="BIY11" s="252"/>
      <c r="BIZ11" s="252"/>
      <c r="BJA11" s="252"/>
      <c r="BJB11" s="252"/>
      <c r="BJC11" s="252"/>
      <c r="BJD11" s="252"/>
      <c r="BJE11" s="252"/>
      <c r="BJF11" s="252"/>
      <c r="BJG11" s="252"/>
      <c r="BJH11" s="252"/>
      <c r="BJI11" s="252"/>
      <c r="BJJ11" s="252"/>
      <c r="BJK11" s="252"/>
      <c r="BJL11" s="252"/>
      <c r="BJM11" s="252"/>
      <c r="BJN11" s="252"/>
      <c r="BJO11" s="252"/>
      <c r="BJP11" s="252"/>
      <c r="BJQ11" s="252"/>
      <c r="BJR11" s="252"/>
      <c r="BJS11" s="252"/>
      <c r="BJT11" s="252"/>
      <c r="BJU11" s="252"/>
      <c r="BJV11" s="252"/>
      <c r="BJW11" s="252"/>
      <c r="BJX11" s="252"/>
      <c r="BJY11" s="252"/>
      <c r="BJZ11" s="252"/>
      <c r="BKA11" s="252"/>
      <c r="BKB11" s="252"/>
      <c r="BKC11" s="252"/>
      <c r="BKD11" s="252"/>
      <c r="BKE11" s="252"/>
      <c r="BKF11" s="252"/>
      <c r="BKG11" s="252"/>
      <c r="BKH11" s="252"/>
      <c r="BKI11" s="252"/>
      <c r="BKJ11" s="252"/>
      <c r="BKK11" s="252"/>
      <c r="BKL11" s="252"/>
      <c r="BKM11" s="252"/>
      <c r="BKN11" s="252"/>
      <c r="BKO11" s="252"/>
      <c r="BKP11" s="252"/>
      <c r="BKQ11" s="252"/>
      <c r="BKR11" s="252"/>
      <c r="BKS11" s="252"/>
      <c r="BKT11" s="252"/>
      <c r="BKU11" s="252"/>
      <c r="BKV11" s="252"/>
      <c r="BKW11" s="252"/>
      <c r="BKX11" s="252"/>
      <c r="BKY11" s="252"/>
      <c r="BKZ11" s="252"/>
      <c r="BLA11" s="252"/>
      <c r="BLB11" s="252"/>
      <c r="BLC11" s="252"/>
      <c r="BLD11" s="252"/>
      <c r="BLE11" s="252"/>
      <c r="BLF11" s="252"/>
      <c r="BLG11" s="252"/>
      <c r="BLH11" s="252"/>
      <c r="BLI11" s="252"/>
      <c r="BLJ11" s="252"/>
      <c r="BLK11" s="252"/>
      <c r="BLL11" s="252"/>
      <c r="BLM11" s="252"/>
      <c r="BLN11" s="252"/>
      <c r="BLO11" s="252"/>
      <c r="BLP11" s="252"/>
      <c r="BLQ11" s="252"/>
      <c r="BLR11" s="252"/>
      <c r="BLS11" s="252"/>
      <c r="BLT11" s="252"/>
      <c r="BLU11" s="252"/>
      <c r="BLV11" s="252"/>
      <c r="BLW11" s="252"/>
      <c r="BLX11" s="252"/>
      <c r="BLY11" s="252"/>
      <c r="BLZ11" s="252"/>
      <c r="BMA11" s="252"/>
      <c r="BMB11" s="252"/>
      <c r="BMC11" s="252"/>
      <c r="BMD11" s="252"/>
      <c r="BME11" s="252"/>
      <c r="BMF11" s="252"/>
      <c r="BMG11" s="252"/>
      <c r="BMH11" s="252"/>
      <c r="BMI11" s="252"/>
      <c r="BMJ11" s="252"/>
      <c r="BMK11" s="252"/>
      <c r="BML11" s="252"/>
      <c r="BMM11" s="252"/>
      <c r="BMN11" s="252"/>
      <c r="BMO11" s="252"/>
      <c r="BMP11" s="252"/>
      <c r="BMQ11" s="252"/>
      <c r="BMR11" s="252"/>
      <c r="BMS11" s="252"/>
      <c r="BMT11" s="252"/>
      <c r="BMU11" s="252"/>
      <c r="BMV11" s="252"/>
      <c r="BMW11" s="252"/>
      <c r="BMX11" s="252"/>
      <c r="BMY11" s="252"/>
      <c r="BMZ11" s="252"/>
      <c r="BNA11" s="252"/>
      <c r="BNB11" s="252"/>
      <c r="BNC11" s="252"/>
      <c r="BND11" s="252"/>
      <c r="BNE11" s="252"/>
      <c r="BNF11" s="252"/>
      <c r="BNG11" s="252"/>
      <c r="BNH11" s="252"/>
      <c r="BNI11" s="252"/>
      <c r="BNJ11" s="252"/>
      <c r="BNK11" s="252"/>
      <c r="BNL11" s="252"/>
      <c r="BNM11" s="252"/>
      <c r="BNN11" s="252"/>
      <c r="BNO11" s="252"/>
      <c r="BNP11" s="252"/>
      <c r="BNQ11" s="252"/>
      <c r="BNR11" s="252"/>
      <c r="BNS11" s="252"/>
      <c r="BNT11" s="252"/>
      <c r="BNU11" s="252"/>
      <c r="BNV11" s="252"/>
      <c r="BNW11" s="252"/>
      <c r="BNX11" s="252"/>
      <c r="BNY11" s="252"/>
      <c r="BNZ11" s="252"/>
      <c r="BOA11" s="252"/>
      <c r="BOB11" s="252"/>
      <c r="BOC11" s="252"/>
      <c r="BOD11" s="252"/>
      <c r="BOE11" s="252"/>
      <c r="BOF11" s="252"/>
      <c r="BOG11" s="252"/>
      <c r="BOH11" s="252"/>
      <c r="BOI11" s="252"/>
      <c r="BOJ11" s="252"/>
      <c r="BOK11" s="252"/>
      <c r="BOL11" s="252"/>
      <c r="BOM11" s="252"/>
      <c r="BON11" s="252"/>
      <c r="BOO11" s="252"/>
      <c r="BOP11" s="252"/>
      <c r="BOQ11" s="252"/>
      <c r="BOR11" s="252"/>
      <c r="BOS11" s="252"/>
      <c r="BOT11" s="252"/>
      <c r="BOU11" s="252"/>
      <c r="BOV11" s="252"/>
      <c r="BOW11" s="252"/>
      <c r="BOX11" s="252"/>
      <c r="BOY11" s="252"/>
      <c r="BOZ11" s="252"/>
      <c r="BPA11" s="252"/>
      <c r="BPB11" s="252"/>
      <c r="BPC11" s="252"/>
      <c r="BPD11" s="252"/>
      <c r="BPE11" s="252"/>
      <c r="BPF11" s="252"/>
      <c r="BPG11" s="252"/>
      <c r="BPH11" s="252"/>
      <c r="BPI11" s="252"/>
      <c r="BPJ11" s="252"/>
      <c r="BPK11" s="252"/>
      <c r="BPL11" s="252"/>
      <c r="BPM11" s="252"/>
      <c r="BPN11" s="252"/>
      <c r="BPO11" s="252"/>
      <c r="BPP11" s="252"/>
      <c r="BPQ11" s="252"/>
      <c r="BPR11" s="252"/>
      <c r="BPS11" s="252"/>
      <c r="BPT11" s="252"/>
      <c r="BPU11" s="252"/>
      <c r="BPV11" s="252"/>
      <c r="BPW11" s="252"/>
      <c r="BPX11" s="252"/>
      <c r="BPY11" s="252"/>
      <c r="BPZ11" s="252"/>
      <c r="BQA11" s="252"/>
      <c r="BQB11" s="252"/>
      <c r="BQC11" s="252"/>
      <c r="BQD11" s="252"/>
      <c r="BQE11" s="252"/>
      <c r="BQF11" s="252"/>
      <c r="BQG11" s="252"/>
      <c r="BQH11" s="252"/>
      <c r="BQI11" s="252"/>
      <c r="BQJ11" s="252"/>
      <c r="BQK11" s="252"/>
      <c r="BQL11" s="252"/>
      <c r="BQM11" s="252"/>
      <c r="BQN11" s="252"/>
      <c r="BQO11" s="252"/>
      <c r="BQP11" s="252"/>
      <c r="BQQ11" s="252"/>
      <c r="BQR11" s="252"/>
      <c r="BQS11" s="252"/>
      <c r="BQT11" s="252"/>
      <c r="BQU11" s="252"/>
      <c r="BQV11" s="252"/>
      <c r="BQW11" s="252"/>
      <c r="BQX11" s="252"/>
      <c r="BQY11" s="252"/>
      <c r="BQZ11" s="252"/>
      <c r="BRA11" s="252"/>
      <c r="BRB11" s="252"/>
      <c r="BRC11" s="252"/>
      <c r="BRD11" s="252"/>
      <c r="BRE11" s="252"/>
      <c r="BRF11" s="252"/>
      <c r="BRG11" s="252"/>
      <c r="BRH11" s="252"/>
      <c r="BRI11" s="252"/>
      <c r="BRJ11" s="252"/>
      <c r="BRK11" s="252"/>
      <c r="BRL11" s="252"/>
      <c r="BRM11" s="252"/>
      <c r="BRN11" s="252"/>
      <c r="BRO11" s="252"/>
      <c r="BRP11" s="252"/>
      <c r="BRQ11" s="252"/>
      <c r="BRR11" s="252"/>
      <c r="BRS11" s="252"/>
      <c r="BRT11" s="252"/>
      <c r="BRU11" s="252"/>
      <c r="BRV11" s="252"/>
      <c r="BRW11" s="252"/>
      <c r="BRX11" s="252"/>
      <c r="BRY11" s="252"/>
      <c r="BRZ11" s="252"/>
      <c r="BSA11" s="252"/>
      <c r="BSB11" s="252"/>
      <c r="BSC11" s="252"/>
      <c r="BSD11" s="252"/>
      <c r="BSE11" s="252"/>
      <c r="BSF11" s="252"/>
      <c r="BSG11" s="252"/>
      <c r="BSH11" s="252"/>
      <c r="BSI11" s="252"/>
      <c r="BSJ11" s="252"/>
      <c r="BSK11" s="252"/>
      <c r="BSL11" s="252"/>
      <c r="BSM11" s="252"/>
      <c r="BSN11" s="252"/>
      <c r="BSO11" s="252"/>
      <c r="BSP11" s="252"/>
      <c r="BSQ11" s="252"/>
      <c r="BSR11" s="252"/>
      <c r="BSS11" s="252"/>
      <c r="BST11" s="252"/>
      <c r="BSU11" s="252"/>
      <c r="BSV11" s="252"/>
      <c r="BSW11" s="252"/>
      <c r="BSX11" s="252"/>
      <c r="BSY11" s="252"/>
      <c r="BSZ11" s="252"/>
      <c r="BTA11" s="252"/>
      <c r="BTB11" s="252"/>
      <c r="BTC11" s="252"/>
      <c r="BTD11" s="252"/>
      <c r="BTE11" s="252"/>
      <c r="BTF11" s="252"/>
      <c r="BTG11" s="252"/>
      <c r="BTH11" s="252"/>
      <c r="BTI11" s="252"/>
      <c r="BTJ11" s="252"/>
      <c r="BTK11" s="252"/>
      <c r="BTL11" s="252"/>
      <c r="BTM11" s="252"/>
      <c r="BTN11" s="252"/>
      <c r="BTO11" s="252"/>
      <c r="BTP11" s="252"/>
      <c r="BTQ11" s="252"/>
      <c r="BTR11" s="252"/>
      <c r="BTS11" s="252"/>
      <c r="BTT11" s="252"/>
      <c r="BTU11" s="252"/>
      <c r="BTV11" s="252"/>
      <c r="BTW11" s="252"/>
      <c r="BTX11" s="252"/>
      <c r="BTY11" s="252"/>
      <c r="BTZ11" s="252"/>
      <c r="BUA11" s="252"/>
      <c r="BUB11" s="252"/>
      <c r="BUC11" s="252"/>
      <c r="BUD11" s="252"/>
      <c r="BUE11" s="252"/>
      <c r="BUF11" s="252"/>
      <c r="BUG11" s="252"/>
      <c r="BUH11" s="252"/>
      <c r="BUI11" s="252"/>
      <c r="BUJ11" s="252"/>
      <c r="BUK11" s="252"/>
      <c r="BUL11" s="252"/>
      <c r="BUM11" s="252"/>
      <c r="BUN11" s="252"/>
      <c r="BUO11" s="252"/>
      <c r="BUP11" s="252"/>
      <c r="BUQ11" s="252"/>
      <c r="BUR11" s="252"/>
      <c r="BUS11" s="252"/>
      <c r="BUT11" s="252"/>
      <c r="BUU11" s="252"/>
      <c r="BUV11" s="252"/>
      <c r="BUW11" s="252"/>
      <c r="BUX11" s="252"/>
      <c r="BUY11" s="252"/>
      <c r="BUZ11" s="252"/>
      <c r="BVA11" s="252"/>
      <c r="BVB11" s="252"/>
      <c r="BVC11" s="252"/>
      <c r="BVD11" s="252"/>
      <c r="BVE11" s="252"/>
      <c r="BVF11" s="252"/>
      <c r="BVG11" s="252"/>
      <c r="BVH11" s="252"/>
      <c r="BVI11" s="252"/>
      <c r="BVJ11" s="252"/>
      <c r="BVK11" s="252"/>
      <c r="BVL11" s="252"/>
      <c r="BVM11" s="252"/>
      <c r="BVN11" s="252"/>
      <c r="BVO11" s="252"/>
      <c r="BVP11" s="252"/>
      <c r="BVQ11" s="252"/>
      <c r="BVR11" s="252"/>
      <c r="BVS11" s="252"/>
      <c r="BVT11" s="252"/>
      <c r="BVU11" s="252"/>
      <c r="BVV11" s="252"/>
      <c r="BVW11" s="252"/>
      <c r="BVX11" s="252"/>
      <c r="BVY11" s="252"/>
      <c r="BVZ11" s="252"/>
      <c r="BWA11" s="252"/>
      <c r="BWB11" s="252"/>
      <c r="BWC11" s="252"/>
      <c r="BWD11" s="252"/>
    </row>
    <row r="12" spans="1:1954" ht="16.8">
      <c r="A12" s="246" t="s">
        <v>300</v>
      </c>
      <c r="B12" s="247">
        <v>15835.697173951849</v>
      </c>
      <c r="C12" s="247">
        <v>9316.4869129652398</v>
      </c>
      <c r="D12" s="247">
        <v>25152.184086917088</v>
      </c>
      <c r="E12" s="252"/>
      <c r="F12" s="253"/>
      <c r="G12" s="244"/>
      <c r="H12" s="254"/>
      <c r="I12" s="244"/>
      <c r="J12" s="245"/>
      <c r="K12" s="245"/>
      <c r="L12" s="245"/>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2"/>
      <c r="BS12" s="252"/>
      <c r="BT12" s="252"/>
      <c r="BU12" s="252"/>
      <c r="BV12" s="252"/>
      <c r="BW12" s="252"/>
      <c r="BX12" s="252"/>
      <c r="BY12" s="252"/>
      <c r="BZ12" s="252"/>
      <c r="CA12" s="252"/>
      <c r="CB12" s="252"/>
      <c r="CC12" s="252"/>
      <c r="CD12" s="252"/>
      <c r="CE12" s="252"/>
      <c r="CF12" s="252"/>
      <c r="CG12" s="252"/>
      <c r="CH12" s="252"/>
      <c r="CI12" s="252"/>
      <c r="CJ12" s="252"/>
      <c r="CK12" s="252"/>
      <c r="CL12" s="252"/>
      <c r="CM12" s="252"/>
      <c r="CN12" s="252"/>
      <c r="CO12" s="252"/>
      <c r="CP12" s="252"/>
      <c r="CQ12" s="252"/>
      <c r="CR12" s="252"/>
      <c r="CS12" s="252"/>
      <c r="CT12" s="252"/>
      <c r="CU12" s="252"/>
      <c r="CV12" s="252"/>
      <c r="CW12" s="252"/>
      <c r="CX12" s="252"/>
      <c r="CY12" s="252"/>
      <c r="CZ12" s="252"/>
      <c r="DA12" s="252"/>
      <c r="DB12" s="252"/>
      <c r="DC12" s="252"/>
      <c r="DD12" s="252"/>
      <c r="DE12" s="252"/>
      <c r="DF12" s="252"/>
      <c r="DG12" s="252"/>
      <c r="DH12" s="252"/>
      <c r="DI12" s="252"/>
      <c r="DJ12" s="252"/>
      <c r="DK12" s="252"/>
      <c r="DL12" s="252"/>
      <c r="DM12" s="252"/>
      <c r="DN12" s="252"/>
      <c r="DO12" s="252"/>
      <c r="DP12" s="252"/>
      <c r="DQ12" s="252"/>
      <c r="DR12" s="252"/>
      <c r="DS12" s="252"/>
      <c r="DT12" s="252"/>
      <c r="DU12" s="252"/>
      <c r="DV12" s="252"/>
      <c r="DW12" s="252"/>
      <c r="DX12" s="252"/>
      <c r="DY12" s="252"/>
      <c r="DZ12" s="252"/>
      <c r="EA12" s="252"/>
      <c r="EB12" s="252"/>
      <c r="EC12" s="252"/>
      <c r="ED12" s="252"/>
      <c r="EE12" s="252"/>
      <c r="EF12" s="252"/>
      <c r="EG12" s="252"/>
      <c r="EH12" s="252"/>
      <c r="EI12" s="252"/>
      <c r="EJ12" s="252"/>
      <c r="EK12" s="252"/>
      <c r="EL12" s="252"/>
      <c r="EM12" s="252"/>
      <c r="EN12" s="252"/>
      <c r="EO12" s="252"/>
      <c r="EP12" s="252"/>
      <c r="EQ12" s="252"/>
      <c r="ER12" s="252"/>
      <c r="ES12" s="252"/>
      <c r="ET12" s="252"/>
      <c r="EU12" s="252"/>
      <c r="EV12" s="252"/>
      <c r="EW12" s="252"/>
      <c r="EX12" s="252"/>
      <c r="EY12" s="252"/>
      <c r="EZ12" s="252"/>
      <c r="FA12" s="252"/>
      <c r="FB12" s="252"/>
      <c r="FC12" s="252"/>
      <c r="FD12" s="252"/>
      <c r="FE12" s="252"/>
      <c r="FF12" s="252"/>
      <c r="FG12" s="252"/>
      <c r="FH12" s="252"/>
      <c r="FI12" s="252"/>
      <c r="FJ12" s="252"/>
      <c r="FK12" s="252"/>
      <c r="FL12" s="252"/>
      <c r="FM12" s="252"/>
      <c r="FN12" s="252"/>
      <c r="FO12" s="252"/>
      <c r="FP12" s="252"/>
      <c r="FQ12" s="252"/>
      <c r="FR12" s="252"/>
      <c r="FS12" s="252"/>
      <c r="FT12" s="252"/>
      <c r="FU12" s="252"/>
      <c r="FV12" s="252"/>
      <c r="FW12" s="252"/>
      <c r="FX12" s="252"/>
      <c r="FY12" s="252"/>
      <c r="FZ12" s="252"/>
      <c r="GA12" s="252"/>
      <c r="GB12" s="252"/>
      <c r="GC12" s="252"/>
      <c r="GD12" s="252"/>
      <c r="GE12" s="252"/>
      <c r="GF12" s="252"/>
      <c r="GG12" s="252"/>
      <c r="GH12" s="252"/>
      <c r="GI12" s="252"/>
      <c r="GJ12" s="252"/>
      <c r="GK12" s="252"/>
      <c r="GL12" s="252"/>
      <c r="GM12" s="252"/>
      <c r="GN12" s="252"/>
      <c r="GO12" s="252"/>
      <c r="GP12" s="252"/>
      <c r="GQ12" s="252"/>
      <c r="GR12" s="252"/>
      <c r="GS12" s="252"/>
      <c r="GT12" s="252"/>
      <c r="GU12" s="252"/>
      <c r="GV12" s="252"/>
      <c r="GW12" s="252"/>
      <c r="GX12" s="252"/>
      <c r="GY12" s="252"/>
      <c r="GZ12" s="252"/>
      <c r="HA12" s="252"/>
      <c r="HB12" s="252"/>
      <c r="HC12" s="252"/>
      <c r="HD12" s="252"/>
      <c r="HE12" s="252"/>
      <c r="HF12" s="252"/>
      <c r="HG12" s="252"/>
      <c r="HH12" s="252"/>
      <c r="HI12" s="252"/>
      <c r="HJ12" s="252"/>
      <c r="HK12" s="252"/>
      <c r="HL12" s="252"/>
      <c r="HM12" s="252"/>
      <c r="HN12" s="252"/>
      <c r="HO12" s="252"/>
      <c r="HP12" s="252"/>
      <c r="HQ12" s="252"/>
      <c r="HR12" s="252"/>
      <c r="HS12" s="252"/>
      <c r="HT12" s="252"/>
      <c r="HU12" s="252"/>
      <c r="HV12" s="252"/>
      <c r="HW12" s="252"/>
      <c r="HX12" s="252"/>
      <c r="HY12" s="252"/>
      <c r="HZ12" s="252"/>
      <c r="IA12" s="252"/>
      <c r="IB12" s="252"/>
      <c r="IC12" s="252"/>
      <c r="ID12" s="252"/>
      <c r="IE12" s="252"/>
      <c r="IF12" s="252"/>
      <c r="IG12" s="252"/>
      <c r="IH12" s="252"/>
      <c r="II12" s="252"/>
      <c r="IJ12" s="252"/>
      <c r="IK12" s="252"/>
      <c r="IL12" s="252"/>
      <c r="IM12" s="252"/>
      <c r="IN12" s="252"/>
      <c r="IO12" s="252"/>
      <c r="IP12" s="252"/>
      <c r="IQ12" s="252"/>
      <c r="IR12" s="252"/>
      <c r="IS12" s="252"/>
      <c r="IT12" s="252"/>
      <c r="IU12" s="252"/>
      <c r="IV12" s="252"/>
      <c r="IW12" s="252"/>
      <c r="IX12" s="252"/>
      <c r="IY12" s="252"/>
      <c r="IZ12" s="252"/>
      <c r="JA12" s="252"/>
      <c r="JB12" s="252"/>
      <c r="JC12" s="252"/>
      <c r="JD12" s="252"/>
      <c r="JE12" s="252"/>
      <c r="JF12" s="252"/>
      <c r="JG12" s="252"/>
      <c r="JH12" s="252"/>
      <c r="JI12" s="252"/>
      <c r="JJ12" s="252"/>
      <c r="JK12" s="252"/>
      <c r="JL12" s="252"/>
      <c r="JM12" s="252"/>
      <c r="JN12" s="252"/>
      <c r="JO12" s="252"/>
      <c r="JP12" s="252"/>
      <c r="JQ12" s="252"/>
      <c r="JR12" s="252"/>
      <c r="JS12" s="252"/>
      <c r="JT12" s="252"/>
      <c r="JU12" s="252"/>
      <c r="JV12" s="252"/>
      <c r="JW12" s="252"/>
      <c r="JX12" s="252"/>
      <c r="JY12" s="252"/>
      <c r="JZ12" s="252"/>
      <c r="KA12" s="252"/>
      <c r="KB12" s="252"/>
      <c r="KC12" s="252"/>
      <c r="KD12" s="252"/>
      <c r="KE12" s="252"/>
      <c r="KF12" s="252"/>
      <c r="KG12" s="252"/>
      <c r="KH12" s="252"/>
      <c r="KI12" s="252"/>
      <c r="KJ12" s="252"/>
      <c r="KK12" s="252"/>
      <c r="KL12" s="252"/>
      <c r="KM12" s="252"/>
      <c r="KN12" s="252"/>
      <c r="KO12" s="252"/>
      <c r="KP12" s="252"/>
      <c r="KQ12" s="252"/>
      <c r="KR12" s="252"/>
      <c r="KS12" s="252"/>
      <c r="KT12" s="252"/>
      <c r="KU12" s="252"/>
      <c r="KV12" s="252"/>
      <c r="KW12" s="252"/>
      <c r="KX12" s="252"/>
      <c r="KY12" s="252"/>
      <c r="KZ12" s="252"/>
      <c r="LA12" s="252"/>
      <c r="LB12" s="252"/>
      <c r="LC12" s="252"/>
      <c r="LD12" s="252"/>
      <c r="LE12" s="252"/>
      <c r="LF12" s="252"/>
      <c r="LG12" s="252"/>
      <c r="LH12" s="252"/>
      <c r="LI12" s="252"/>
      <c r="LJ12" s="252"/>
      <c r="LK12" s="252"/>
      <c r="LL12" s="252"/>
      <c r="LM12" s="252"/>
      <c r="LN12" s="252"/>
      <c r="LO12" s="252"/>
      <c r="LP12" s="252"/>
      <c r="LQ12" s="252"/>
      <c r="LR12" s="252"/>
      <c r="LS12" s="252"/>
      <c r="LT12" s="252"/>
      <c r="LU12" s="252"/>
      <c r="LV12" s="252"/>
      <c r="LW12" s="252"/>
      <c r="LX12" s="252"/>
      <c r="LY12" s="252"/>
      <c r="LZ12" s="252"/>
      <c r="MA12" s="252"/>
      <c r="MB12" s="252"/>
      <c r="MC12" s="252"/>
      <c r="MD12" s="252"/>
      <c r="ME12" s="252"/>
      <c r="MF12" s="252"/>
      <c r="MG12" s="252"/>
      <c r="MH12" s="252"/>
      <c r="MI12" s="252"/>
      <c r="MJ12" s="252"/>
      <c r="MK12" s="252"/>
      <c r="ML12" s="252"/>
      <c r="MM12" s="252"/>
      <c r="MN12" s="252"/>
      <c r="MO12" s="252"/>
      <c r="MP12" s="252"/>
      <c r="MQ12" s="252"/>
      <c r="MR12" s="252"/>
      <c r="MS12" s="252"/>
      <c r="MT12" s="252"/>
      <c r="MU12" s="252"/>
      <c r="MV12" s="252"/>
      <c r="MW12" s="252"/>
      <c r="MX12" s="252"/>
      <c r="MY12" s="252"/>
      <c r="MZ12" s="252"/>
      <c r="NA12" s="252"/>
      <c r="NB12" s="252"/>
      <c r="NC12" s="252"/>
      <c r="ND12" s="252"/>
      <c r="NE12" s="252"/>
      <c r="NF12" s="252"/>
      <c r="NG12" s="252"/>
      <c r="NH12" s="252"/>
      <c r="NI12" s="252"/>
      <c r="NJ12" s="252"/>
      <c r="NK12" s="252"/>
      <c r="NL12" s="252"/>
      <c r="NM12" s="252"/>
      <c r="NN12" s="252"/>
      <c r="NO12" s="252"/>
      <c r="NP12" s="252"/>
      <c r="NQ12" s="252"/>
      <c r="NR12" s="252"/>
      <c r="NS12" s="252"/>
      <c r="NT12" s="252"/>
      <c r="NU12" s="252"/>
      <c r="NV12" s="252"/>
      <c r="NW12" s="252"/>
      <c r="NX12" s="252"/>
      <c r="NY12" s="252"/>
      <c r="NZ12" s="252"/>
      <c r="OA12" s="252"/>
      <c r="OB12" s="252"/>
      <c r="OC12" s="252"/>
      <c r="OD12" s="252"/>
      <c r="OE12" s="252"/>
      <c r="OF12" s="252"/>
      <c r="OG12" s="252"/>
      <c r="OH12" s="252"/>
      <c r="OI12" s="252"/>
      <c r="OJ12" s="252"/>
      <c r="OK12" s="252"/>
      <c r="OL12" s="252"/>
      <c r="OM12" s="252"/>
      <c r="ON12" s="252"/>
      <c r="OO12" s="252"/>
      <c r="OP12" s="252"/>
      <c r="OQ12" s="252"/>
      <c r="OR12" s="252"/>
      <c r="OS12" s="252"/>
      <c r="OT12" s="252"/>
      <c r="OU12" s="252"/>
      <c r="OV12" s="252"/>
      <c r="OW12" s="252"/>
      <c r="OX12" s="252"/>
      <c r="OY12" s="252"/>
      <c r="OZ12" s="252"/>
      <c r="PA12" s="252"/>
      <c r="PB12" s="252"/>
      <c r="PC12" s="252"/>
      <c r="PD12" s="252"/>
      <c r="PE12" s="252"/>
      <c r="PF12" s="252"/>
      <c r="PG12" s="252"/>
      <c r="PH12" s="252"/>
      <c r="PI12" s="252"/>
      <c r="PJ12" s="252"/>
      <c r="PK12" s="252"/>
      <c r="PL12" s="252"/>
      <c r="PM12" s="252"/>
      <c r="PN12" s="252"/>
      <c r="PO12" s="252"/>
      <c r="PP12" s="252"/>
      <c r="PQ12" s="252"/>
      <c r="PR12" s="252"/>
      <c r="PS12" s="252"/>
      <c r="PT12" s="252"/>
      <c r="PU12" s="252"/>
      <c r="PV12" s="252"/>
      <c r="PW12" s="252"/>
      <c r="PX12" s="252"/>
      <c r="PY12" s="252"/>
      <c r="PZ12" s="252"/>
      <c r="QA12" s="252"/>
      <c r="QB12" s="252"/>
      <c r="QC12" s="252"/>
      <c r="QD12" s="252"/>
      <c r="QE12" s="252"/>
      <c r="QF12" s="252"/>
      <c r="QG12" s="252"/>
      <c r="QH12" s="252"/>
      <c r="QI12" s="252"/>
      <c r="QJ12" s="252"/>
      <c r="QK12" s="252"/>
      <c r="QL12" s="252"/>
      <c r="QM12" s="252"/>
      <c r="QN12" s="252"/>
      <c r="QO12" s="252"/>
      <c r="QP12" s="252"/>
      <c r="QQ12" s="252"/>
      <c r="QR12" s="252"/>
      <c r="QS12" s="252"/>
      <c r="QT12" s="252"/>
      <c r="QU12" s="252"/>
      <c r="QV12" s="252"/>
      <c r="QW12" s="252"/>
      <c r="QX12" s="252"/>
      <c r="QY12" s="252"/>
      <c r="QZ12" s="252"/>
      <c r="RA12" s="252"/>
      <c r="RB12" s="252"/>
      <c r="RC12" s="252"/>
      <c r="RD12" s="252"/>
      <c r="RE12" s="252"/>
      <c r="RF12" s="252"/>
      <c r="RG12" s="252"/>
      <c r="RH12" s="252"/>
      <c r="RI12" s="252"/>
      <c r="RJ12" s="252"/>
      <c r="RK12" s="252"/>
      <c r="RL12" s="252"/>
      <c r="RM12" s="252"/>
      <c r="RN12" s="252"/>
      <c r="RO12" s="252"/>
      <c r="RP12" s="252"/>
      <c r="RQ12" s="252"/>
      <c r="RR12" s="252"/>
      <c r="RS12" s="252"/>
      <c r="RT12" s="252"/>
      <c r="RU12" s="252"/>
      <c r="RV12" s="252"/>
      <c r="RW12" s="252"/>
      <c r="RX12" s="252"/>
      <c r="RY12" s="252"/>
      <c r="RZ12" s="252"/>
      <c r="SA12" s="252"/>
      <c r="SB12" s="252"/>
      <c r="SC12" s="252"/>
      <c r="SD12" s="252"/>
      <c r="SE12" s="252"/>
      <c r="SF12" s="252"/>
      <c r="SG12" s="252"/>
      <c r="SH12" s="252"/>
      <c r="SI12" s="252"/>
      <c r="SJ12" s="252"/>
      <c r="SK12" s="252"/>
      <c r="SL12" s="252"/>
      <c r="SM12" s="252"/>
      <c r="SN12" s="252"/>
      <c r="SO12" s="252"/>
      <c r="SP12" s="252"/>
      <c r="SQ12" s="252"/>
      <c r="SR12" s="252"/>
      <c r="SS12" s="252"/>
      <c r="ST12" s="252"/>
      <c r="SU12" s="252"/>
      <c r="SV12" s="252"/>
      <c r="SW12" s="252"/>
      <c r="SX12" s="252"/>
      <c r="SY12" s="252"/>
      <c r="SZ12" s="252"/>
      <c r="TA12" s="252"/>
      <c r="TB12" s="252"/>
      <c r="TC12" s="252"/>
      <c r="TD12" s="252"/>
      <c r="TE12" s="252"/>
      <c r="TF12" s="252"/>
      <c r="TG12" s="252"/>
      <c r="TH12" s="252"/>
      <c r="TI12" s="252"/>
      <c r="TJ12" s="252"/>
      <c r="TK12" s="252"/>
      <c r="TL12" s="252"/>
      <c r="TM12" s="252"/>
      <c r="TN12" s="252"/>
      <c r="TO12" s="252"/>
      <c r="TP12" s="252"/>
      <c r="TQ12" s="252"/>
      <c r="TR12" s="252"/>
      <c r="TS12" s="252"/>
      <c r="TT12" s="252"/>
      <c r="TU12" s="252"/>
      <c r="TV12" s="252"/>
      <c r="TW12" s="252"/>
      <c r="TX12" s="252"/>
      <c r="TY12" s="252"/>
      <c r="TZ12" s="252"/>
      <c r="UA12" s="252"/>
      <c r="UB12" s="252"/>
      <c r="UC12" s="252"/>
      <c r="UD12" s="252"/>
      <c r="UE12" s="252"/>
      <c r="UF12" s="252"/>
      <c r="UG12" s="252"/>
      <c r="UH12" s="252"/>
      <c r="UI12" s="252"/>
      <c r="UJ12" s="252"/>
      <c r="UK12" s="252"/>
      <c r="UL12" s="252"/>
      <c r="UM12" s="252"/>
      <c r="UN12" s="252"/>
      <c r="UO12" s="252"/>
      <c r="UP12" s="252"/>
      <c r="UQ12" s="252"/>
      <c r="UR12" s="252"/>
      <c r="US12" s="252"/>
      <c r="UT12" s="252"/>
      <c r="UU12" s="252"/>
      <c r="UV12" s="252"/>
      <c r="UW12" s="252"/>
      <c r="UX12" s="252"/>
      <c r="UY12" s="252"/>
      <c r="UZ12" s="252"/>
      <c r="VA12" s="252"/>
      <c r="VB12" s="252"/>
      <c r="VC12" s="252"/>
      <c r="VD12" s="252"/>
      <c r="VE12" s="252"/>
      <c r="VF12" s="252"/>
      <c r="VG12" s="252"/>
      <c r="VH12" s="252"/>
      <c r="VI12" s="252"/>
      <c r="VJ12" s="252"/>
      <c r="VK12" s="252"/>
      <c r="VL12" s="252"/>
      <c r="VM12" s="252"/>
      <c r="VN12" s="252"/>
      <c r="VO12" s="252"/>
      <c r="VP12" s="252"/>
      <c r="VQ12" s="252"/>
      <c r="VR12" s="252"/>
      <c r="VS12" s="252"/>
      <c r="VT12" s="252"/>
      <c r="VU12" s="252"/>
      <c r="VV12" s="252"/>
      <c r="VW12" s="252"/>
      <c r="VX12" s="252"/>
      <c r="VY12" s="252"/>
      <c r="VZ12" s="252"/>
      <c r="WA12" s="252"/>
      <c r="WB12" s="252"/>
      <c r="WC12" s="252"/>
      <c r="WD12" s="252"/>
      <c r="WE12" s="252"/>
      <c r="WF12" s="252"/>
      <c r="WG12" s="252"/>
      <c r="WH12" s="252"/>
      <c r="WI12" s="252"/>
      <c r="WJ12" s="252"/>
      <c r="WK12" s="252"/>
      <c r="WL12" s="252"/>
      <c r="WM12" s="252"/>
      <c r="WN12" s="252"/>
      <c r="WO12" s="252"/>
      <c r="WP12" s="252"/>
      <c r="WQ12" s="252"/>
      <c r="WR12" s="252"/>
      <c r="WS12" s="252"/>
      <c r="WT12" s="252"/>
      <c r="WU12" s="252"/>
      <c r="WV12" s="252"/>
      <c r="WW12" s="252"/>
      <c r="WX12" s="252"/>
      <c r="WY12" s="252"/>
      <c r="WZ12" s="252"/>
      <c r="XA12" s="252"/>
      <c r="XB12" s="252"/>
      <c r="XC12" s="252"/>
      <c r="XD12" s="252"/>
      <c r="XE12" s="252"/>
      <c r="XF12" s="252"/>
      <c r="XG12" s="252"/>
      <c r="XH12" s="252"/>
      <c r="XI12" s="252"/>
      <c r="XJ12" s="252"/>
      <c r="XK12" s="252"/>
      <c r="XL12" s="252"/>
      <c r="XM12" s="252"/>
      <c r="XN12" s="252"/>
      <c r="XO12" s="252"/>
      <c r="XP12" s="252"/>
      <c r="XQ12" s="252"/>
      <c r="XR12" s="252"/>
      <c r="XS12" s="252"/>
      <c r="XT12" s="252"/>
      <c r="XU12" s="252"/>
      <c r="XV12" s="252"/>
      <c r="XW12" s="252"/>
      <c r="XX12" s="252"/>
      <c r="XY12" s="252"/>
      <c r="XZ12" s="252"/>
      <c r="YA12" s="252"/>
      <c r="YB12" s="252"/>
      <c r="YC12" s="252"/>
      <c r="YD12" s="252"/>
      <c r="YE12" s="252"/>
      <c r="YF12" s="252"/>
      <c r="YG12" s="252"/>
      <c r="YH12" s="252"/>
      <c r="YI12" s="252"/>
      <c r="YJ12" s="252"/>
      <c r="YK12" s="252"/>
      <c r="YL12" s="252"/>
      <c r="YM12" s="252"/>
      <c r="YN12" s="252"/>
      <c r="YO12" s="252"/>
      <c r="YP12" s="252"/>
      <c r="YQ12" s="252"/>
      <c r="YR12" s="252"/>
      <c r="YS12" s="252"/>
      <c r="YT12" s="252"/>
      <c r="YU12" s="252"/>
      <c r="YV12" s="252"/>
      <c r="YW12" s="252"/>
      <c r="YX12" s="252"/>
      <c r="YY12" s="252"/>
      <c r="YZ12" s="252"/>
      <c r="ZA12" s="252"/>
      <c r="ZB12" s="252"/>
      <c r="ZC12" s="252"/>
      <c r="ZD12" s="252"/>
      <c r="ZE12" s="252"/>
      <c r="ZF12" s="252"/>
      <c r="ZG12" s="252"/>
      <c r="ZH12" s="252"/>
      <c r="ZI12" s="252"/>
      <c r="ZJ12" s="252"/>
      <c r="ZK12" s="252"/>
      <c r="ZL12" s="252"/>
      <c r="ZM12" s="252"/>
      <c r="ZN12" s="252"/>
      <c r="ZO12" s="252"/>
      <c r="ZP12" s="252"/>
      <c r="ZQ12" s="252"/>
      <c r="ZR12" s="252"/>
      <c r="ZS12" s="252"/>
      <c r="ZT12" s="252"/>
      <c r="ZU12" s="252"/>
      <c r="ZV12" s="252"/>
      <c r="ZW12" s="252"/>
      <c r="ZX12" s="252"/>
      <c r="ZY12" s="252"/>
      <c r="ZZ12" s="252"/>
      <c r="AAA12" s="252"/>
      <c r="AAB12" s="252"/>
      <c r="AAC12" s="252"/>
      <c r="AAD12" s="252"/>
      <c r="AAE12" s="252"/>
      <c r="AAF12" s="252"/>
      <c r="AAG12" s="252"/>
      <c r="AAH12" s="252"/>
      <c r="AAI12" s="252"/>
      <c r="AAJ12" s="252"/>
      <c r="AAK12" s="252"/>
      <c r="AAL12" s="252"/>
      <c r="AAM12" s="252"/>
      <c r="AAN12" s="252"/>
      <c r="AAO12" s="252"/>
      <c r="AAP12" s="252"/>
      <c r="AAQ12" s="252"/>
      <c r="AAR12" s="252"/>
      <c r="AAS12" s="252"/>
      <c r="AAT12" s="252"/>
      <c r="AAU12" s="252"/>
      <c r="AAV12" s="252"/>
      <c r="AAW12" s="252"/>
      <c r="AAX12" s="252"/>
      <c r="AAY12" s="252"/>
      <c r="AAZ12" s="252"/>
      <c r="ABA12" s="252"/>
      <c r="ABB12" s="252"/>
      <c r="ABC12" s="252"/>
      <c r="ABD12" s="252"/>
      <c r="ABE12" s="252"/>
      <c r="ABF12" s="252"/>
      <c r="ABG12" s="252"/>
      <c r="ABH12" s="252"/>
      <c r="ABI12" s="252"/>
      <c r="ABJ12" s="252"/>
      <c r="ABK12" s="252"/>
      <c r="ABL12" s="252"/>
      <c r="ABM12" s="252"/>
      <c r="ABN12" s="252"/>
      <c r="ABO12" s="252"/>
      <c r="ABP12" s="252"/>
      <c r="ABQ12" s="252"/>
      <c r="ABR12" s="252"/>
      <c r="ABS12" s="252"/>
      <c r="ABT12" s="252"/>
      <c r="ABU12" s="252"/>
      <c r="ABV12" s="252"/>
      <c r="ABW12" s="252"/>
      <c r="ABX12" s="252"/>
      <c r="ABY12" s="252"/>
      <c r="ABZ12" s="252"/>
      <c r="ACA12" s="252"/>
      <c r="ACB12" s="252"/>
      <c r="ACC12" s="252"/>
      <c r="ACD12" s="252"/>
      <c r="ACE12" s="252"/>
      <c r="ACF12" s="252"/>
      <c r="ACG12" s="252"/>
      <c r="ACH12" s="252"/>
      <c r="ACI12" s="252"/>
      <c r="ACJ12" s="252"/>
      <c r="ACK12" s="252"/>
      <c r="ACL12" s="252"/>
      <c r="ACM12" s="252"/>
      <c r="ACN12" s="252"/>
      <c r="ACO12" s="252"/>
      <c r="ACP12" s="252"/>
      <c r="ACQ12" s="252"/>
      <c r="ACR12" s="252"/>
      <c r="ACS12" s="252"/>
      <c r="ACT12" s="252"/>
      <c r="ACU12" s="252"/>
      <c r="ACV12" s="252"/>
      <c r="ACW12" s="252"/>
      <c r="ACX12" s="252"/>
      <c r="ACY12" s="252"/>
      <c r="ACZ12" s="252"/>
      <c r="ADA12" s="252"/>
      <c r="ADB12" s="252"/>
      <c r="ADC12" s="252"/>
      <c r="ADD12" s="252"/>
      <c r="ADE12" s="252"/>
      <c r="ADF12" s="252"/>
      <c r="ADG12" s="252"/>
      <c r="ADH12" s="252"/>
      <c r="ADI12" s="252"/>
      <c r="ADJ12" s="252"/>
      <c r="ADK12" s="252"/>
      <c r="ADL12" s="252"/>
      <c r="ADM12" s="252"/>
      <c r="ADN12" s="252"/>
      <c r="ADO12" s="252"/>
      <c r="ADP12" s="252"/>
      <c r="ADQ12" s="252"/>
      <c r="ADR12" s="252"/>
      <c r="ADS12" s="252"/>
      <c r="ADT12" s="252"/>
      <c r="ADU12" s="252"/>
      <c r="ADV12" s="252"/>
      <c r="ADW12" s="252"/>
      <c r="ADX12" s="252"/>
      <c r="ADY12" s="252"/>
      <c r="ADZ12" s="252"/>
      <c r="AEA12" s="252"/>
      <c r="AEB12" s="252"/>
      <c r="AEC12" s="252"/>
      <c r="AED12" s="252"/>
      <c r="AEE12" s="252"/>
      <c r="AEF12" s="252"/>
      <c r="AEG12" s="252"/>
      <c r="AEH12" s="252"/>
      <c r="AEI12" s="252"/>
      <c r="AEJ12" s="252"/>
      <c r="AEK12" s="252"/>
      <c r="AEL12" s="252"/>
      <c r="AEM12" s="252"/>
      <c r="AEN12" s="252"/>
      <c r="AEO12" s="252"/>
      <c r="AEP12" s="252"/>
      <c r="AEQ12" s="252"/>
      <c r="AER12" s="252"/>
      <c r="AES12" s="252"/>
      <c r="AET12" s="252"/>
      <c r="AEU12" s="252"/>
      <c r="AEV12" s="252"/>
      <c r="AEW12" s="252"/>
      <c r="AEX12" s="252"/>
      <c r="AEY12" s="252"/>
      <c r="AEZ12" s="252"/>
      <c r="AFA12" s="252"/>
      <c r="AFB12" s="252"/>
      <c r="AFC12" s="252"/>
      <c r="AFD12" s="252"/>
      <c r="AFE12" s="252"/>
      <c r="AFF12" s="252"/>
      <c r="AFG12" s="252"/>
      <c r="AFH12" s="252"/>
      <c r="AFI12" s="252"/>
      <c r="AFJ12" s="252"/>
      <c r="AFK12" s="252"/>
      <c r="AFL12" s="252"/>
      <c r="AFM12" s="252"/>
      <c r="AFN12" s="252"/>
      <c r="AFO12" s="252"/>
      <c r="AFP12" s="252"/>
      <c r="AFQ12" s="252"/>
      <c r="AFR12" s="252"/>
      <c r="AFS12" s="252"/>
      <c r="AFT12" s="252"/>
      <c r="AFU12" s="252"/>
      <c r="AFV12" s="252"/>
      <c r="AFW12" s="252"/>
      <c r="AFX12" s="252"/>
      <c r="AFY12" s="252"/>
      <c r="AFZ12" s="252"/>
      <c r="AGA12" s="252"/>
      <c r="AGB12" s="252"/>
      <c r="AGC12" s="252"/>
      <c r="AGD12" s="252"/>
      <c r="AGE12" s="252"/>
      <c r="AGF12" s="252"/>
      <c r="AGG12" s="252"/>
      <c r="AGH12" s="252"/>
      <c r="AGI12" s="252"/>
      <c r="AGJ12" s="252"/>
      <c r="AGK12" s="252"/>
      <c r="AGL12" s="252"/>
      <c r="AGM12" s="252"/>
      <c r="AGN12" s="252"/>
      <c r="AGO12" s="252"/>
      <c r="AGP12" s="252"/>
      <c r="AGQ12" s="252"/>
      <c r="AGR12" s="252"/>
      <c r="AGS12" s="252"/>
      <c r="AGT12" s="252"/>
      <c r="AGU12" s="252"/>
      <c r="AGV12" s="252"/>
      <c r="AGW12" s="252"/>
      <c r="AGX12" s="252"/>
      <c r="AGY12" s="252"/>
      <c r="AGZ12" s="252"/>
      <c r="AHA12" s="252"/>
      <c r="AHB12" s="252"/>
      <c r="AHC12" s="252"/>
      <c r="AHD12" s="252"/>
      <c r="AHE12" s="252"/>
      <c r="AHF12" s="252"/>
      <c r="AHG12" s="252"/>
      <c r="AHH12" s="252"/>
      <c r="AHI12" s="252"/>
      <c r="AHJ12" s="252"/>
      <c r="AHK12" s="252"/>
      <c r="AHL12" s="252"/>
      <c r="AHM12" s="252"/>
      <c r="AHN12" s="252"/>
      <c r="AHO12" s="252"/>
      <c r="AHP12" s="252"/>
      <c r="AHQ12" s="252"/>
      <c r="AHR12" s="252"/>
      <c r="AHS12" s="252"/>
      <c r="AHT12" s="252"/>
      <c r="AHU12" s="252"/>
      <c r="AHV12" s="252"/>
      <c r="AHW12" s="252"/>
      <c r="AHX12" s="252"/>
      <c r="AHY12" s="252"/>
      <c r="AHZ12" s="252"/>
      <c r="AIA12" s="252"/>
      <c r="AIB12" s="252"/>
      <c r="AIC12" s="252"/>
      <c r="AID12" s="252"/>
      <c r="AIE12" s="252"/>
      <c r="AIF12" s="252"/>
      <c r="AIG12" s="252"/>
      <c r="AIH12" s="252"/>
      <c r="AII12" s="252"/>
      <c r="AIJ12" s="252"/>
      <c r="AIK12" s="252"/>
      <c r="AIL12" s="252"/>
      <c r="AIM12" s="252"/>
      <c r="AIN12" s="252"/>
      <c r="AIO12" s="252"/>
      <c r="AIP12" s="252"/>
      <c r="AIQ12" s="252"/>
      <c r="AIR12" s="252"/>
      <c r="AIS12" s="252"/>
      <c r="AIT12" s="252"/>
      <c r="AIU12" s="252"/>
      <c r="AIV12" s="252"/>
      <c r="AIW12" s="252"/>
      <c r="AIX12" s="252"/>
      <c r="AIY12" s="252"/>
      <c r="AIZ12" s="252"/>
      <c r="AJA12" s="252"/>
      <c r="AJB12" s="252"/>
      <c r="AJC12" s="252"/>
      <c r="AJD12" s="252"/>
      <c r="AJE12" s="252"/>
      <c r="AJF12" s="252"/>
      <c r="AJG12" s="252"/>
      <c r="AJH12" s="252"/>
      <c r="AJI12" s="252"/>
      <c r="AJJ12" s="252"/>
      <c r="AJK12" s="252"/>
      <c r="AJL12" s="252"/>
      <c r="AJM12" s="252"/>
      <c r="AJN12" s="252"/>
      <c r="AJO12" s="252"/>
      <c r="AJP12" s="252"/>
      <c r="AJQ12" s="252"/>
      <c r="AJR12" s="252"/>
      <c r="AJS12" s="252"/>
      <c r="AJT12" s="252"/>
      <c r="AJU12" s="252"/>
      <c r="AJV12" s="252"/>
      <c r="AJW12" s="252"/>
      <c r="AJX12" s="252"/>
      <c r="AJY12" s="252"/>
      <c r="AJZ12" s="252"/>
      <c r="AKA12" s="252"/>
      <c r="AKB12" s="252"/>
      <c r="AKC12" s="252"/>
      <c r="AKD12" s="252"/>
      <c r="AKE12" s="252"/>
      <c r="AKF12" s="252"/>
      <c r="AKG12" s="252"/>
      <c r="AKH12" s="252"/>
      <c r="AKI12" s="252"/>
      <c r="AKJ12" s="252"/>
      <c r="AKK12" s="252"/>
      <c r="AKL12" s="252"/>
      <c r="AKM12" s="252"/>
      <c r="AKN12" s="252"/>
      <c r="AKO12" s="252"/>
      <c r="AKP12" s="252"/>
      <c r="AKQ12" s="252"/>
      <c r="AKR12" s="252"/>
      <c r="AKS12" s="252"/>
      <c r="AKT12" s="252"/>
      <c r="AKU12" s="252"/>
      <c r="AKV12" s="252"/>
      <c r="AKW12" s="252"/>
      <c r="AKX12" s="252"/>
      <c r="AKY12" s="252"/>
      <c r="AKZ12" s="252"/>
      <c r="ALA12" s="252"/>
      <c r="ALB12" s="252"/>
      <c r="ALC12" s="252"/>
      <c r="ALD12" s="252"/>
      <c r="ALE12" s="252"/>
      <c r="ALF12" s="252"/>
      <c r="ALG12" s="252"/>
      <c r="ALH12" s="252"/>
      <c r="ALI12" s="252"/>
      <c r="ALJ12" s="252"/>
      <c r="ALK12" s="252"/>
      <c r="ALL12" s="252"/>
      <c r="ALM12" s="252"/>
      <c r="ALN12" s="252"/>
      <c r="ALO12" s="252"/>
      <c r="ALP12" s="252"/>
      <c r="ALQ12" s="252"/>
      <c r="ALR12" s="252"/>
      <c r="ALS12" s="252"/>
      <c r="ALT12" s="252"/>
      <c r="ALU12" s="252"/>
      <c r="ALV12" s="252"/>
      <c r="ALW12" s="252"/>
      <c r="ALX12" s="252"/>
      <c r="ALY12" s="252"/>
      <c r="ALZ12" s="252"/>
      <c r="AMA12" s="252"/>
      <c r="AMB12" s="252"/>
      <c r="AMC12" s="252"/>
      <c r="AMD12" s="252"/>
      <c r="AME12" s="252"/>
      <c r="AMF12" s="252"/>
      <c r="AMG12" s="252"/>
      <c r="AMH12" s="252"/>
      <c r="AMI12" s="252"/>
      <c r="AMJ12" s="252"/>
      <c r="AMK12" s="252"/>
      <c r="AML12" s="252"/>
      <c r="AMM12" s="252"/>
      <c r="AMN12" s="252"/>
      <c r="AMO12" s="252"/>
      <c r="AMP12" s="252"/>
      <c r="AMQ12" s="252"/>
      <c r="AMR12" s="252"/>
      <c r="AMS12" s="252"/>
      <c r="AMT12" s="252"/>
      <c r="AMU12" s="252"/>
      <c r="AMV12" s="252"/>
      <c r="AMW12" s="252"/>
      <c r="AMX12" s="252"/>
      <c r="AMY12" s="252"/>
      <c r="AMZ12" s="252"/>
      <c r="ANA12" s="252"/>
      <c r="ANB12" s="252"/>
      <c r="ANC12" s="252"/>
      <c r="AND12" s="252"/>
      <c r="ANE12" s="252"/>
      <c r="ANF12" s="252"/>
      <c r="ANG12" s="252"/>
      <c r="ANH12" s="252"/>
      <c r="ANI12" s="252"/>
      <c r="ANJ12" s="252"/>
      <c r="ANK12" s="252"/>
      <c r="ANL12" s="252"/>
      <c r="ANM12" s="252"/>
      <c r="ANN12" s="252"/>
      <c r="ANO12" s="252"/>
      <c r="ANP12" s="252"/>
      <c r="ANQ12" s="252"/>
      <c r="ANR12" s="252"/>
      <c r="ANS12" s="252"/>
      <c r="ANT12" s="252"/>
      <c r="ANU12" s="252"/>
      <c r="ANV12" s="252"/>
      <c r="ANW12" s="252"/>
      <c r="ANX12" s="252"/>
      <c r="ANY12" s="252"/>
      <c r="ANZ12" s="252"/>
      <c r="AOA12" s="252"/>
      <c r="AOB12" s="252"/>
      <c r="AOC12" s="252"/>
      <c r="AOD12" s="252"/>
      <c r="AOE12" s="252"/>
      <c r="AOF12" s="252"/>
      <c r="AOG12" s="252"/>
      <c r="AOH12" s="252"/>
      <c r="AOI12" s="252"/>
      <c r="AOJ12" s="252"/>
      <c r="AOK12" s="252"/>
      <c r="AOL12" s="252"/>
      <c r="AOM12" s="252"/>
      <c r="AON12" s="252"/>
      <c r="AOO12" s="252"/>
      <c r="AOP12" s="252"/>
      <c r="AOQ12" s="252"/>
      <c r="AOR12" s="252"/>
      <c r="AOS12" s="252"/>
      <c r="AOT12" s="252"/>
      <c r="AOU12" s="252"/>
      <c r="AOV12" s="252"/>
      <c r="AOW12" s="252"/>
      <c r="AOX12" s="252"/>
      <c r="AOY12" s="252"/>
      <c r="AOZ12" s="252"/>
      <c r="APA12" s="252"/>
      <c r="APB12" s="252"/>
      <c r="APC12" s="252"/>
      <c r="APD12" s="252"/>
      <c r="APE12" s="252"/>
      <c r="APF12" s="252"/>
      <c r="APG12" s="252"/>
      <c r="APH12" s="252"/>
      <c r="API12" s="252"/>
      <c r="APJ12" s="252"/>
      <c r="APK12" s="252"/>
      <c r="APL12" s="252"/>
      <c r="APM12" s="252"/>
      <c r="APN12" s="252"/>
      <c r="APO12" s="252"/>
      <c r="APP12" s="252"/>
      <c r="APQ12" s="252"/>
      <c r="APR12" s="252"/>
      <c r="APS12" s="252"/>
      <c r="APT12" s="252"/>
      <c r="APU12" s="252"/>
      <c r="APV12" s="252"/>
      <c r="APW12" s="252"/>
      <c r="APX12" s="252"/>
      <c r="APY12" s="252"/>
      <c r="APZ12" s="252"/>
      <c r="AQA12" s="252"/>
      <c r="AQB12" s="252"/>
      <c r="AQC12" s="252"/>
      <c r="AQD12" s="252"/>
      <c r="AQE12" s="252"/>
      <c r="AQF12" s="252"/>
      <c r="AQG12" s="252"/>
      <c r="AQH12" s="252"/>
      <c r="AQI12" s="252"/>
      <c r="AQJ12" s="252"/>
      <c r="AQK12" s="252"/>
      <c r="AQL12" s="252"/>
      <c r="AQM12" s="252"/>
      <c r="AQN12" s="252"/>
      <c r="AQO12" s="252"/>
      <c r="AQP12" s="252"/>
      <c r="AQQ12" s="252"/>
      <c r="AQR12" s="252"/>
      <c r="AQS12" s="252"/>
      <c r="AQT12" s="252"/>
      <c r="AQU12" s="252"/>
      <c r="AQV12" s="252"/>
      <c r="AQW12" s="252"/>
      <c r="AQX12" s="252"/>
      <c r="AQY12" s="252"/>
      <c r="AQZ12" s="252"/>
      <c r="ARA12" s="252"/>
      <c r="ARB12" s="252"/>
      <c r="ARC12" s="252"/>
      <c r="ARD12" s="252"/>
      <c r="ARE12" s="252"/>
      <c r="ARF12" s="252"/>
      <c r="ARG12" s="252"/>
      <c r="ARH12" s="252"/>
      <c r="ARI12" s="252"/>
      <c r="ARJ12" s="252"/>
      <c r="ARK12" s="252"/>
      <c r="ARL12" s="252"/>
      <c r="ARM12" s="252"/>
      <c r="ARN12" s="252"/>
      <c r="ARO12" s="252"/>
      <c r="ARP12" s="252"/>
      <c r="ARQ12" s="252"/>
      <c r="ARR12" s="252"/>
      <c r="ARS12" s="252"/>
      <c r="ART12" s="252"/>
      <c r="ARU12" s="252"/>
      <c r="ARV12" s="252"/>
      <c r="ARW12" s="252"/>
      <c r="ARX12" s="252"/>
      <c r="ARY12" s="252"/>
      <c r="ARZ12" s="252"/>
      <c r="ASA12" s="252"/>
      <c r="ASB12" s="252"/>
      <c r="ASC12" s="252"/>
      <c r="ASD12" s="252"/>
      <c r="ASE12" s="252"/>
      <c r="ASF12" s="252"/>
      <c r="ASG12" s="252"/>
      <c r="ASH12" s="252"/>
      <c r="ASI12" s="252"/>
      <c r="ASJ12" s="252"/>
      <c r="ASK12" s="252"/>
      <c r="ASL12" s="252"/>
      <c r="ASM12" s="252"/>
      <c r="ASN12" s="252"/>
      <c r="ASO12" s="252"/>
      <c r="ASP12" s="252"/>
      <c r="ASQ12" s="252"/>
      <c r="ASR12" s="252"/>
      <c r="ASS12" s="252"/>
      <c r="AST12" s="252"/>
      <c r="ASU12" s="252"/>
      <c r="ASV12" s="252"/>
      <c r="ASW12" s="252"/>
      <c r="ASX12" s="252"/>
      <c r="ASY12" s="252"/>
      <c r="ASZ12" s="252"/>
      <c r="ATA12" s="252"/>
      <c r="ATB12" s="252"/>
      <c r="ATC12" s="252"/>
      <c r="ATD12" s="252"/>
      <c r="ATE12" s="252"/>
      <c r="ATF12" s="252"/>
      <c r="ATG12" s="252"/>
      <c r="ATH12" s="252"/>
      <c r="ATI12" s="252"/>
      <c r="ATJ12" s="252"/>
      <c r="ATK12" s="252"/>
      <c r="ATL12" s="252"/>
      <c r="ATM12" s="252"/>
      <c r="ATN12" s="252"/>
      <c r="ATO12" s="252"/>
      <c r="ATP12" s="252"/>
      <c r="ATQ12" s="252"/>
      <c r="ATR12" s="252"/>
      <c r="ATS12" s="252"/>
      <c r="ATT12" s="252"/>
      <c r="ATU12" s="252"/>
      <c r="ATV12" s="252"/>
      <c r="ATW12" s="252"/>
      <c r="ATX12" s="252"/>
      <c r="ATY12" s="252"/>
      <c r="ATZ12" s="252"/>
      <c r="AUA12" s="252"/>
      <c r="AUB12" s="252"/>
      <c r="AUC12" s="252"/>
      <c r="AUD12" s="252"/>
      <c r="AUE12" s="252"/>
      <c r="AUF12" s="252"/>
      <c r="AUG12" s="252"/>
      <c r="AUH12" s="252"/>
      <c r="AUI12" s="252"/>
      <c r="AUJ12" s="252"/>
      <c r="AUK12" s="252"/>
      <c r="AUL12" s="252"/>
      <c r="AUM12" s="252"/>
      <c r="AUN12" s="252"/>
      <c r="AUO12" s="252"/>
      <c r="AUP12" s="252"/>
      <c r="AUQ12" s="252"/>
      <c r="AUR12" s="252"/>
      <c r="AUS12" s="252"/>
      <c r="AUT12" s="252"/>
      <c r="AUU12" s="252"/>
      <c r="AUV12" s="252"/>
      <c r="AUW12" s="252"/>
      <c r="AUX12" s="252"/>
      <c r="AUY12" s="252"/>
      <c r="AUZ12" s="252"/>
      <c r="AVA12" s="252"/>
      <c r="AVB12" s="252"/>
      <c r="AVC12" s="252"/>
      <c r="AVD12" s="252"/>
      <c r="AVE12" s="252"/>
      <c r="AVF12" s="252"/>
      <c r="AVG12" s="252"/>
      <c r="AVH12" s="252"/>
      <c r="AVI12" s="252"/>
      <c r="AVJ12" s="252"/>
      <c r="AVK12" s="252"/>
      <c r="AVL12" s="252"/>
      <c r="AVM12" s="252"/>
      <c r="AVN12" s="252"/>
      <c r="AVO12" s="252"/>
      <c r="AVP12" s="252"/>
      <c r="AVQ12" s="252"/>
      <c r="AVR12" s="252"/>
      <c r="AVS12" s="252"/>
      <c r="AVT12" s="252"/>
      <c r="AVU12" s="252"/>
      <c r="AVV12" s="252"/>
      <c r="AVW12" s="252"/>
      <c r="AVX12" s="252"/>
      <c r="AVY12" s="252"/>
      <c r="AVZ12" s="252"/>
      <c r="AWA12" s="252"/>
      <c r="AWB12" s="252"/>
      <c r="AWC12" s="252"/>
      <c r="AWD12" s="252"/>
      <c r="AWE12" s="252"/>
      <c r="AWF12" s="252"/>
      <c r="AWG12" s="252"/>
      <c r="AWH12" s="252"/>
      <c r="AWI12" s="252"/>
      <c r="AWJ12" s="252"/>
      <c r="AWK12" s="252"/>
      <c r="AWL12" s="252"/>
      <c r="AWM12" s="252"/>
      <c r="AWN12" s="252"/>
      <c r="AWO12" s="252"/>
      <c r="AWP12" s="252"/>
      <c r="AWQ12" s="252"/>
      <c r="AWR12" s="252"/>
      <c r="AWS12" s="252"/>
      <c r="AWT12" s="252"/>
      <c r="AWU12" s="252"/>
      <c r="AWV12" s="252"/>
      <c r="AWW12" s="252"/>
      <c r="AWX12" s="252"/>
      <c r="AWY12" s="252"/>
      <c r="AWZ12" s="252"/>
      <c r="AXA12" s="252"/>
      <c r="AXB12" s="252"/>
      <c r="AXC12" s="252"/>
      <c r="AXD12" s="252"/>
      <c r="AXE12" s="252"/>
      <c r="AXF12" s="252"/>
      <c r="AXG12" s="252"/>
      <c r="AXH12" s="252"/>
      <c r="AXI12" s="252"/>
      <c r="AXJ12" s="252"/>
      <c r="AXK12" s="252"/>
      <c r="AXL12" s="252"/>
      <c r="AXM12" s="252"/>
      <c r="AXN12" s="252"/>
      <c r="AXO12" s="252"/>
      <c r="AXP12" s="252"/>
      <c r="AXQ12" s="252"/>
      <c r="AXR12" s="252"/>
      <c r="AXS12" s="252"/>
      <c r="AXT12" s="252"/>
      <c r="AXU12" s="252"/>
      <c r="AXV12" s="252"/>
      <c r="AXW12" s="252"/>
      <c r="AXX12" s="252"/>
      <c r="AXY12" s="252"/>
      <c r="AXZ12" s="252"/>
      <c r="AYA12" s="252"/>
      <c r="AYB12" s="252"/>
      <c r="AYC12" s="252"/>
      <c r="AYD12" s="252"/>
      <c r="AYE12" s="252"/>
      <c r="AYF12" s="252"/>
      <c r="AYG12" s="252"/>
      <c r="AYH12" s="252"/>
      <c r="AYI12" s="252"/>
      <c r="AYJ12" s="252"/>
      <c r="AYK12" s="252"/>
      <c r="AYL12" s="252"/>
      <c r="AYM12" s="252"/>
      <c r="AYN12" s="252"/>
      <c r="AYO12" s="252"/>
      <c r="AYP12" s="252"/>
      <c r="AYQ12" s="252"/>
      <c r="AYR12" s="252"/>
      <c r="AYS12" s="252"/>
      <c r="AYT12" s="252"/>
      <c r="AYU12" s="252"/>
      <c r="AYV12" s="252"/>
      <c r="AYW12" s="252"/>
      <c r="AYX12" s="252"/>
      <c r="AYY12" s="252"/>
      <c r="AYZ12" s="252"/>
      <c r="AZA12" s="252"/>
      <c r="AZB12" s="252"/>
      <c r="AZC12" s="252"/>
      <c r="AZD12" s="252"/>
      <c r="AZE12" s="252"/>
      <c r="AZF12" s="252"/>
      <c r="AZG12" s="252"/>
      <c r="AZH12" s="252"/>
      <c r="AZI12" s="252"/>
      <c r="AZJ12" s="252"/>
      <c r="AZK12" s="252"/>
      <c r="AZL12" s="252"/>
      <c r="AZM12" s="252"/>
      <c r="AZN12" s="252"/>
      <c r="AZO12" s="252"/>
      <c r="AZP12" s="252"/>
      <c r="AZQ12" s="252"/>
      <c r="AZR12" s="252"/>
      <c r="AZS12" s="252"/>
      <c r="AZT12" s="252"/>
      <c r="AZU12" s="252"/>
      <c r="AZV12" s="252"/>
      <c r="AZW12" s="252"/>
      <c r="AZX12" s="252"/>
      <c r="AZY12" s="252"/>
      <c r="AZZ12" s="252"/>
      <c r="BAA12" s="252"/>
      <c r="BAB12" s="252"/>
      <c r="BAC12" s="252"/>
      <c r="BAD12" s="252"/>
      <c r="BAE12" s="252"/>
      <c r="BAF12" s="252"/>
      <c r="BAG12" s="252"/>
      <c r="BAH12" s="252"/>
      <c r="BAI12" s="252"/>
      <c r="BAJ12" s="252"/>
      <c r="BAK12" s="252"/>
      <c r="BAL12" s="252"/>
      <c r="BAM12" s="252"/>
      <c r="BAN12" s="252"/>
      <c r="BAO12" s="252"/>
      <c r="BAP12" s="252"/>
      <c r="BAQ12" s="252"/>
      <c r="BAR12" s="252"/>
      <c r="BAS12" s="252"/>
      <c r="BAT12" s="252"/>
      <c r="BAU12" s="252"/>
      <c r="BAV12" s="252"/>
      <c r="BAW12" s="252"/>
      <c r="BAX12" s="252"/>
      <c r="BAY12" s="252"/>
      <c r="BAZ12" s="252"/>
      <c r="BBA12" s="252"/>
      <c r="BBB12" s="252"/>
      <c r="BBC12" s="252"/>
      <c r="BBD12" s="252"/>
      <c r="BBE12" s="252"/>
      <c r="BBF12" s="252"/>
      <c r="BBG12" s="252"/>
      <c r="BBH12" s="252"/>
      <c r="BBI12" s="252"/>
      <c r="BBJ12" s="252"/>
      <c r="BBK12" s="252"/>
      <c r="BBL12" s="252"/>
      <c r="BBM12" s="252"/>
      <c r="BBN12" s="252"/>
      <c r="BBO12" s="252"/>
      <c r="BBP12" s="252"/>
      <c r="BBQ12" s="252"/>
      <c r="BBR12" s="252"/>
      <c r="BBS12" s="252"/>
      <c r="BBT12" s="252"/>
      <c r="BBU12" s="252"/>
      <c r="BBV12" s="252"/>
      <c r="BBW12" s="252"/>
      <c r="BBX12" s="252"/>
      <c r="BBY12" s="252"/>
      <c r="BBZ12" s="252"/>
      <c r="BCA12" s="252"/>
      <c r="BCB12" s="252"/>
      <c r="BCC12" s="252"/>
      <c r="BCD12" s="252"/>
      <c r="BCE12" s="252"/>
      <c r="BCF12" s="252"/>
      <c r="BCG12" s="252"/>
      <c r="BCH12" s="252"/>
      <c r="BCI12" s="252"/>
      <c r="BCJ12" s="252"/>
      <c r="BCK12" s="252"/>
      <c r="BCL12" s="252"/>
      <c r="BCM12" s="252"/>
      <c r="BCN12" s="252"/>
      <c r="BCO12" s="252"/>
      <c r="BCP12" s="252"/>
      <c r="BCQ12" s="252"/>
      <c r="BCR12" s="252"/>
      <c r="BCS12" s="252"/>
      <c r="BCT12" s="252"/>
      <c r="BCU12" s="252"/>
      <c r="BCV12" s="252"/>
      <c r="BCW12" s="252"/>
      <c r="BCX12" s="252"/>
      <c r="BCY12" s="252"/>
      <c r="BCZ12" s="252"/>
      <c r="BDA12" s="252"/>
      <c r="BDB12" s="252"/>
      <c r="BDC12" s="252"/>
      <c r="BDD12" s="252"/>
      <c r="BDE12" s="252"/>
      <c r="BDF12" s="252"/>
      <c r="BDG12" s="252"/>
      <c r="BDH12" s="252"/>
      <c r="BDI12" s="252"/>
      <c r="BDJ12" s="252"/>
      <c r="BDK12" s="252"/>
      <c r="BDL12" s="252"/>
      <c r="BDM12" s="252"/>
      <c r="BDN12" s="252"/>
      <c r="BDO12" s="252"/>
      <c r="BDP12" s="252"/>
      <c r="BDQ12" s="252"/>
      <c r="BDR12" s="252"/>
      <c r="BDS12" s="252"/>
      <c r="BDT12" s="252"/>
      <c r="BDU12" s="252"/>
      <c r="BDV12" s="252"/>
      <c r="BDW12" s="252"/>
      <c r="BDX12" s="252"/>
      <c r="BDY12" s="252"/>
      <c r="BDZ12" s="252"/>
      <c r="BEA12" s="252"/>
      <c r="BEB12" s="252"/>
      <c r="BEC12" s="252"/>
      <c r="BED12" s="252"/>
      <c r="BEE12" s="252"/>
      <c r="BEF12" s="252"/>
      <c r="BEG12" s="252"/>
      <c r="BEH12" s="252"/>
      <c r="BEI12" s="252"/>
      <c r="BEJ12" s="252"/>
      <c r="BEK12" s="252"/>
      <c r="BEL12" s="252"/>
      <c r="BEM12" s="252"/>
      <c r="BEN12" s="252"/>
      <c r="BEO12" s="252"/>
      <c r="BEP12" s="252"/>
      <c r="BEQ12" s="252"/>
      <c r="BER12" s="252"/>
      <c r="BES12" s="252"/>
      <c r="BET12" s="252"/>
      <c r="BEU12" s="252"/>
      <c r="BEV12" s="252"/>
      <c r="BEW12" s="252"/>
      <c r="BEX12" s="252"/>
      <c r="BEY12" s="252"/>
      <c r="BEZ12" s="252"/>
      <c r="BFA12" s="252"/>
      <c r="BFB12" s="252"/>
      <c r="BFC12" s="252"/>
      <c r="BFD12" s="252"/>
      <c r="BFE12" s="252"/>
      <c r="BFF12" s="252"/>
      <c r="BFG12" s="252"/>
      <c r="BFH12" s="252"/>
      <c r="BFI12" s="252"/>
      <c r="BFJ12" s="252"/>
      <c r="BFK12" s="252"/>
      <c r="BFL12" s="252"/>
      <c r="BFM12" s="252"/>
      <c r="BFN12" s="252"/>
      <c r="BFO12" s="252"/>
      <c r="BFP12" s="252"/>
      <c r="BFQ12" s="252"/>
      <c r="BFR12" s="252"/>
      <c r="BFS12" s="252"/>
      <c r="BFT12" s="252"/>
      <c r="BFU12" s="252"/>
      <c r="BFV12" s="252"/>
      <c r="BFW12" s="252"/>
      <c r="BFX12" s="252"/>
      <c r="BFY12" s="252"/>
      <c r="BFZ12" s="252"/>
      <c r="BGA12" s="252"/>
      <c r="BGB12" s="252"/>
      <c r="BGC12" s="252"/>
      <c r="BGD12" s="252"/>
      <c r="BGE12" s="252"/>
      <c r="BGF12" s="252"/>
      <c r="BGG12" s="252"/>
      <c r="BGH12" s="252"/>
      <c r="BGI12" s="252"/>
      <c r="BGJ12" s="252"/>
      <c r="BGK12" s="252"/>
      <c r="BGL12" s="252"/>
      <c r="BGM12" s="252"/>
      <c r="BGN12" s="252"/>
      <c r="BGO12" s="252"/>
      <c r="BGP12" s="252"/>
      <c r="BGQ12" s="252"/>
      <c r="BGR12" s="252"/>
      <c r="BGS12" s="252"/>
      <c r="BGT12" s="252"/>
      <c r="BGU12" s="252"/>
      <c r="BGV12" s="252"/>
      <c r="BGW12" s="252"/>
      <c r="BGX12" s="252"/>
      <c r="BGY12" s="252"/>
      <c r="BGZ12" s="252"/>
      <c r="BHA12" s="252"/>
      <c r="BHB12" s="252"/>
      <c r="BHC12" s="252"/>
      <c r="BHD12" s="252"/>
      <c r="BHE12" s="252"/>
      <c r="BHF12" s="252"/>
      <c r="BHG12" s="252"/>
      <c r="BHH12" s="252"/>
      <c r="BHI12" s="252"/>
      <c r="BHJ12" s="252"/>
      <c r="BHK12" s="252"/>
      <c r="BHL12" s="252"/>
      <c r="BHM12" s="252"/>
      <c r="BHN12" s="252"/>
      <c r="BHO12" s="252"/>
      <c r="BHP12" s="252"/>
      <c r="BHQ12" s="252"/>
      <c r="BHR12" s="252"/>
      <c r="BHS12" s="252"/>
      <c r="BHT12" s="252"/>
      <c r="BHU12" s="252"/>
      <c r="BHV12" s="252"/>
      <c r="BHW12" s="252"/>
      <c r="BHX12" s="252"/>
      <c r="BHY12" s="252"/>
      <c r="BHZ12" s="252"/>
      <c r="BIA12" s="252"/>
      <c r="BIB12" s="252"/>
      <c r="BIC12" s="252"/>
      <c r="BID12" s="252"/>
      <c r="BIE12" s="252"/>
      <c r="BIF12" s="252"/>
      <c r="BIG12" s="252"/>
      <c r="BIH12" s="252"/>
      <c r="BII12" s="252"/>
      <c r="BIJ12" s="252"/>
      <c r="BIK12" s="252"/>
      <c r="BIL12" s="252"/>
      <c r="BIM12" s="252"/>
      <c r="BIN12" s="252"/>
      <c r="BIO12" s="252"/>
      <c r="BIP12" s="252"/>
      <c r="BIQ12" s="252"/>
      <c r="BIR12" s="252"/>
      <c r="BIS12" s="252"/>
      <c r="BIT12" s="252"/>
      <c r="BIU12" s="252"/>
      <c r="BIV12" s="252"/>
      <c r="BIW12" s="252"/>
      <c r="BIX12" s="252"/>
      <c r="BIY12" s="252"/>
      <c r="BIZ12" s="252"/>
      <c r="BJA12" s="252"/>
      <c r="BJB12" s="252"/>
      <c r="BJC12" s="252"/>
      <c r="BJD12" s="252"/>
      <c r="BJE12" s="252"/>
      <c r="BJF12" s="252"/>
      <c r="BJG12" s="252"/>
      <c r="BJH12" s="252"/>
      <c r="BJI12" s="252"/>
      <c r="BJJ12" s="252"/>
      <c r="BJK12" s="252"/>
      <c r="BJL12" s="252"/>
      <c r="BJM12" s="252"/>
      <c r="BJN12" s="252"/>
      <c r="BJO12" s="252"/>
      <c r="BJP12" s="252"/>
      <c r="BJQ12" s="252"/>
      <c r="BJR12" s="252"/>
      <c r="BJS12" s="252"/>
      <c r="BJT12" s="252"/>
      <c r="BJU12" s="252"/>
      <c r="BJV12" s="252"/>
      <c r="BJW12" s="252"/>
      <c r="BJX12" s="252"/>
      <c r="BJY12" s="252"/>
      <c r="BJZ12" s="252"/>
      <c r="BKA12" s="252"/>
      <c r="BKB12" s="252"/>
      <c r="BKC12" s="252"/>
      <c r="BKD12" s="252"/>
      <c r="BKE12" s="252"/>
      <c r="BKF12" s="252"/>
      <c r="BKG12" s="252"/>
      <c r="BKH12" s="252"/>
      <c r="BKI12" s="252"/>
      <c r="BKJ12" s="252"/>
      <c r="BKK12" s="252"/>
      <c r="BKL12" s="252"/>
      <c r="BKM12" s="252"/>
      <c r="BKN12" s="252"/>
      <c r="BKO12" s="252"/>
      <c r="BKP12" s="252"/>
      <c r="BKQ12" s="252"/>
      <c r="BKR12" s="252"/>
      <c r="BKS12" s="252"/>
      <c r="BKT12" s="252"/>
      <c r="BKU12" s="252"/>
      <c r="BKV12" s="252"/>
      <c r="BKW12" s="252"/>
      <c r="BKX12" s="252"/>
      <c r="BKY12" s="252"/>
      <c r="BKZ12" s="252"/>
      <c r="BLA12" s="252"/>
      <c r="BLB12" s="252"/>
      <c r="BLC12" s="252"/>
      <c r="BLD12" s="252"/>
      <c r="BLE12" s="252"/>
      <c r="BLF12" s="252"/>
      <c r="BLG12" s="252"/>
      <c r="BLH12" s="252"/>
      <c r="BLI12" s="252"/>
      <c r="BLJ12" s="252"/>
      <c r="BLK12" s="252"/>
      <c r="BLL12" s="252"/>
      <c r="BLM12" s="252"/>
      <c r="BLN12" s="252"/>
      <c r="BLO12" s="252"/>
      <c r="BLP12" s="252"/>
      <c r="BLQ12" s="252"/>
      <c r="BLR12" s="252"/>
      <c r="BLS12" s="252"/>
      <c r="BLT12" s="252"/>
      <c r="BLU12" s="252"/>
      <c r="BLV12" s="252"/>
      <c r="BLW12" s="252"/>
      <c r="BLX12" s="252"/>
      <c r="BLY12" s="252"/>
      <c r="BLZ12" s="252"/>
      <c r="BMA12" s="252"/>
      <c r="BMB12" s="252"/>
      <c r="BMC12" s="252"/>
      <c r="BMD12" s="252"/>
      <c r="BME12" s="252"/>
      <c r="BMF12" s="252"/>
      <c r="BMG12" s="252"/>
      <c r="BMH12" s="252"/>
      <c r="BMI12" s="252"/>
      <c r="BMJ12" s="252"/>
      <c r="BMK12" s="252"/>
      <c r="BML12" s="252"/>
      <c r="BMM12" s="252"/>
      <c r="BMN12" s="252"/>
      <c r="BMO12" s="252"/>
      <c r="BMP12" s="252"/>
      <c r="BMQ12" s="252"/>
      <c r="BMR12" s="252"/>
      <c r="BMS12" s="252"/>
      <c r="BMT12" s="252"/>
      <c r="BMU12" s="252"/>
      <c r="BMV12" s="252"/>
      <c r="BMW12" s="252"/>
      <c r="BMX12" s="252"/>
      <c r="BMY12" s="252"/>
      <c r="BMZ12" s="252"/>
      <c r="BNA12" s="252"/>
      <c r="BNB12" s="252"/>
      <c r="BNC12" s="252"/>
      <c r="BND12" s="252"/>
      <c r="BNE12" s="252"/>
      <c r="BNF12" s="252"/>
      <c r="BNG12" s="252"/>
      <c r="BNH12" s="252"/>
      <c r="BNI12" s="252"/>
      <c r="BNJ12" s="252"/>
      <c r="BNK12" s="252"/>
      <c r="BNL12" s="252"/>
      <c r="BNM12" s="252"/>
      <c r="BNN12" s="252"/>
      <c r="BNO12" s="252"/>
      <c r="BNP12" s="252"/>
      <c r="BNQ12" s="252"/>
      <c r="BNR12" s="252"/>
      <c r="BNS12" s="252"/>
      <c r="BNT12" s="252"/>
      <c r="BNU12" s="252"/>
      <c r="BNV12" s="252"/>
      <c r="BNW12" s="252"/>
      <c r="BNX12" s="252"/>
      <c r="BNY12" s="252"/>
      <c r="BNZ12" s="252"/>
      <c r="BOA12" s="252"/>
      <c r="BOB12" s="252"/>
      <c r="BOC12" s="252"/>
      <c r="BOD12" s="252"/>
      <c r="BOE12" s="252"/>
      <c r="BOF12" s="252"/>
      <c r="BOG12" s="252"/>
      <c r="BOH12" s="252"/>
      <c r="BOI12" s="252"/>
      <c r="BOJ12" s="252"/>
      <c r="BOK12" s="252"/>
      <c r="BOL12" s="252"/>
      <c r="BOM12" s="252"/>
      <c r="BON12" s="252"/>
      <c r="BOO12" s="252"/>
      <c r="BOP12" s="252"/>
      <c r="BOQ12" s="252"/>
      <c r="BOR12" s="252"/>
      <c r="BOS12" s="252"/>
      <c r="BOT12" s="252"/>
      <c r="BOU12" s="252"/>
      <c r="BOV12" s="252"/>
      <c r="BOW12" s="252"/>
      <c r="BOX12" s="252"/>
      <c r="BOY12" s="252"/>
      <c r="BOZ12" s="252"/>
      <c r="BPA12" s="252"/>
      <c r="BPB12" s="252"/>
      <c r="BPC12" s="252"/>
      <c r="BPD12" s="252"/>
      <c r="BPE12" s="252"/>
      <c r="BPF12" s="252"/>
      <c r="BPG12" s="252"/>
      <c r="BPH12" s="252"/>
      <c r="BPI12" s="252"/>
      <c r="BPJ12" s="252"/>
      <c r="BPK12" s="252"/>
      <c r="BPL12" s="252"/>
      <c r="BPM12" s="252"/>
      <c r="BPN12" s="252"/>
      <c r="BPO12" s="252"/>
      <c r="BPP12" s="252"/>
      <c r="BPQ12" s="252"/>
      <c r="BPR12" s="252"/>
      <c r="BPS12" s="252"/>
      <c r="BPT12" s="252"/>
      <c r="BPU12" s="252"/>
      <c r="BPV12" s="252"/>
      <c r="BPW12" s="252"/>
      <c r="BPX12" s="252"/>
      <c r="BPY12" s="252"/>
      <c r="BPZ12" s="252"/>
      <c r="BQA12" s="252"/>
      <c r="BQB12" s="252"/>
      <c r="BQC12" s="252"/>
      <c r="BQD12" s="252"/>
      <c r="BQE12" s="252"/>
      <c r="BQF12" s="252"/>
      <c r="BQG12" s="252"/>
      <c r="BQH12" s="252"/>
      <c r="BQI12" s="252"/>
      <c r="BQJ12" s="252"/>
      <c r="BQK12" s="252"/>
      <c r="BQL12" s="252"/>
      <c r="BQM12" s="252"/>
      <c r="BQN12" s="252"/>
      <c r="BQO12" s="252"/>
      <c r="BQP12" s="252"/>
      <c r="BQQ12" s="252"/>
      <c r="BQR12" s="252"/>
      <c r="BQS12" s="252"/>
      <c r="BQT12" s="252"/>
      <c r="BQU12" s="252"/>
      <c r="BQV12" s="252"/>
      <c r="BQW12" s="252"/>
      <c r="BQX12" s="252"/>
      <c r="BQY12" s="252"/>
      <c r="BQZ12" s="252"/>
      <c r="BRA12" s="252"/>
      <c r="BRB12" s="252"/>
      <c r="BRC12" s="252"/>
      <c r="BRD12" s="252"/>
      <c r="BRE12" s="252"/>
      <c r="BRF12" s="252"/>
      <c r="BRG12" s="252"/>
      <c r="BRH12" s="252"/>
      <c r="BRI12" s="252"/>
      <c r="BRJ12" s="252"/>
      <c r="BRK12" s="252"/>
      <c r="BRL12" s="252"/>
      <c r="BRM12" s="252"/>
      <c r="BRN12" s="252"/>
      <c r="BRO12" s="252"/>
      <c r="BRP12" s="252"/>
      <c r="BRQ12" s="252"/>
      <c r="BRR12" s="252"/>
      <c r="BRS12" s="252"/>
      <c r="BRT12" s="252"/>
      <c r="BRU12" s="252"/>
      <c r="BRV12" s="252"/>
      <c r="BRW12" s="252"/>
      <c r="BRX12" s="252"/>
      <c r="BRY12" s="252"/>
      <c r="BRZ12" s="252"/>
      <c r="BSA12" s="252"/>
      <c r="BSB12" s="252"/>
      <c r="BSC12" s="252"/>
      <c r="BSD12" s="252"/>
      <c r="BSE12" s="252"/>
      <c r="BSF12" s="252"/>
      <c r="BSG12" s="252"/>
      <c r="BSH12" s="252"/>
      <c r="BSI12" s="252"/>
      <c r="BSJ12" s="252"/>
      <c r="BSK12" s="252"/>
      <c r="BSL12" s="252"/>
      <c r="BSM12" s="252"/>
      <c r="BSN12" s="252"/>
      <c r="BSO12" s="252"/>
      <c r="BSP12" s="252"/>
      <c r="BSQ12" s="252"/>
      <c r="BSR12" s="252"/>
      <c r="BSS12" s="252"/>
      <c r="BST12" s="252"/>
      <c r="BSU12" s="252"/>
      <c r="BSV12" s="252"/>
      <c r="BSW12" s="252"/>
      <c r="BSX12" s="252"/>
      <c r="BSY12" s="252"/>
      <c r="BSZ12" s="252"/>
      <c r="BTA12" s="252"/>
      <c r="BTB12" s="252"/>
      <c r="BTC12" s="252"/>
      <c r="BTD12" s="252"/>
      <c r="BTE12" s="252"/>
      <c r="BTF12" s="252"/>
      <c r="BTG12" s="252"/>
      <c r="BTH12" s="252"/>
      <c r="BTI12" s="252"/>
      <c r="BTJ12" s="252"/>
      <c r="BTK12" s="252"/>
      <c r="BTL12" s="252"/>
      <c r="BTM12" s="252"/>
      <c r="BTN12" s="252"/>
      <c r="BTO12" s="252"/>
      <c r="BTP12" s="252"/>
      <c r="BTQ12" s="252"/>
      <c r="BTR12" s="252"/>
      <c r="BTS12" s="252"/>
      <c r="BTT12" s="252"/>
      <c r="BTU12" s="252"/>
      <c r="BTV12" s="252"/>
      <c r="BTW12" s="252"/>
      <c r="BTX12" s="252"/>
      <c r="BTY12" s="252"/>
      <c r="BTZ12" s="252"/>
      <c r="BUA12" s="252"/>
      <c r="BUB12" s="252"/>
      <c r="BUC12" s="252"/>
      <c r="BUD12" s="252"/>
      <c r="BUE12" s="252"/>
      <c r="BUF12" s="252"/>
      <c r="BUG12" s="252"/>
      <c r="BUH12" s="252"/>
      <c r="BUI12" s="252"/>
      <c r="BUJ12" s="252"/>
      <c r="BUK12" s="252"/>
      <c r="BUL12" s="252"/>
      <c r="BUM12" s="252"/>
      <c r="BUN12" s="252"/>
      <c r="BUO12" s="252"/>
      <c r="BUP12" s="252"/>
      <c r="BUQ12" s="252"/>
      <c r="BUR12" s="252"/>
      <c r="BUS12" s="252"/>
      <c r="BUT12" s="252"/>
      <c r="BUU12" s="252"/>
      <c r="BUV12" s="252"/>
      <c r="BUW12" s="252"/>
      <c r="BUX12" s="252"/>
      <c r="BUY12" s="252"/>
      <c r="BUZ12" s="252"/>
      <c r="BVA12" s="252"/>
      <c r="BVB12" s="252"/>
      <c r="BVC12" s="252"/>
      <c r="BVD12" s="252"/>
      <c r="BVE12" s="252"/>
      <c r="BVF12" s="252"/>
      <c r="BVG12" s="252"/>
      <c r="BVH12" s="252"/>
      <c r="BVI12" s="252"/>
      <c r="BVJ12" s="252"/>
      <c r="BVK12" s="252"/>
      <c r="BVL12" s="252"/>
      <c r="BVM12" s="252"/>
      <c r="BVN12" s="252"/>
      <c r="BVO12" s="252"/>
      <c r="BVP12" s="252"/>
      <c r="BVQ12" s="252"/>
      <c r="BVR12" s="252"/>
      <c r="BVS12" s="252"/>
      <c r="BVT12" s="252"/>
      <c r="BVU12" s="252"/>
      <c r="BVV12" s="252"/>
      <c r="BVW12" s="252"/>
      <c r="BVX12" s="252"/>
      <c r="BVY12" s="252"/>
      <c r="BVZ12" s="252"/>
      <c r="BWA12" s="252"/>
      <c r="BWB12" s="252"/>
      <c r="BWC12" s="252"/>
      <c r="BWD12" s="252"/>
    </row>
    <row r="13" spans="1:1954" ht="16.8">
      <c r="A13" s="248" t="s">
        <v>301</v>
      </c>
      <c r="B13" s="249">
        <v>2635.807165780966</v>
      </c>
      <c r="C13" s="249">
        <v>719.43067212999995</v>
      </c>
      <c r="D13" s="249">
        <v>3355.2378379109655</v>
      </c>
      <c r="F13" s="244"/>
      <c r="G13" s="244"/>
      <c r="H13" s="244"/>
      <c r="I13" s="244"/>
      <c r="J13" s="245"/>
      <c r="K13" s="245"/>
      <c r="L13" s="245"/>
      <c r="O13" s="130">
        <v>2.5</v>
      </c>
    </row>
    <row r="14" spans="1:1954" ht="16.8">
      <c r="A14" s="250" t="s">
        <v>302</v>
      </c>
      <c r="B14" s="251">
        <v>65.428537159999991</v>
      </c>
      <c r="C14" s="251">
        <v>61.069786369999996</v>
      </c>
      <c r="D14" s="251">
        <v>126.49832353000001</v>
      </c>
      <c r="F14" s="244"/>
      <c r="G14" s="244"/>
      <c r="H14" s="244"/>
      <c r="I14" s="244"/>
      <c r="J14" s="245"/>
      <c r="K14" s="245"/>
      <c r="L14" s="245"/>
    </row>
    <row r="15" spans="1:1954" ht="16.8">
      <c r="A15" s="250" t="s">
        <v>303</v>
      </c>
      <c r="B15" s="251">
        <v>296.2735864</v>
      </c>
      <c r="C15" s="251">
        <v>28.556918199999998</v>
      </c>
      <c r="D15" s="251">
        <v>324.83050459999998</v>
      </c>
      <c r="F15" s="244"/>
      <c r="G15" s="244"/>
      <c r="H15" s="244"/>
      <c r="I15" s="244"/>
      <c r="J15" s="245"/>
      <c r="K15" s="245"/>
      <c r="L15" s="245"/>
    </row>
    <row r="16" spans="1:1954" ht="16.8">
      <c r="A16" s="250" t="s">
        <v>304</v>
      </c>
      <c r="B16" s="251">
        <v>2274.1050422209655</v>
      </c>
      <c r="C16" s="251">
        <v>629.80396755999993</v>
      </c>
      <c r="D16" s="251">
        <v>2903.9090097809658</v>
      </c>
      <c r="F16" s="244"/>
      <c r="G16" s="244"/>
      <c r="H16" s="244"/>
      <c r="I16" s="244"/>
      <c r="J16" s="245"/>
      <c r="K16" s="245"/>
      <c r="L16" s="245"/>
    </row>
    <row r="17" spans="1:1954" ht="16.8">
      <c r="A17" s="248" t="s">
        <v>305</v>
      </c>
      <c r="B17" s="249">
        <v>908.85835326999995</v>
      </c>
      <c r="C17" s="249">
        <v>75.277334010000004</v>
      </c>
      <c r="D17" s="249">
        <v>984.13568728000007</v>
      </c>
      <c r="F17" s="244"/>
      <c r="G17" s="244"/>
      <c r="H17" s="244"/>
      <c r="I17" s="244"/>
      <c r="J17" s="255"/>
      <c r="K17" s="245"/>
      <c r="L17" s="245"/>
    </row>
    <row r="18" spans="1:1954" ht="16.8">
      <c r="A18" s="248" t="s">
        <v>306</v>
      </c>
      <c r="B18" s="249">
        <v>2078.4400549253414</v>
      </c>
      <c r="C18" s="249">
        <v>3335.9708002909697</v>
      </c>
      <c r="D18" s="249">
        <v>5414.4108552163125</v>
      </c>
      <c r="F18" s="244"/>
      <c r="G18" s="244"/>
      <c r="H18" s="244"/>
      <c r="I18" s="244"/>
      <c r="J18" s="255"/>
      <c r="K18" s="245"/>
      <c r="L18" s="245"/>
    </row>
    <row r="19" spans="1:1954" ht="16.8">
      <c r="A19" s="248" t="s">
        <v>307</v>
      </c>
      <c r="B19" s="249">
        <v>1981.8771650599219</v>
      </c>
      <c r="C19" s="249">
        <v>1935.8195617134247</v>
      </c>
      <c r="D19" s="249">
        <v>3917.6967267733471</v>
      </c>
      <c r="F19" s="244"/>
      <c r="G19" s="244"/>
      <c r="H19" s="244"/>
      <c r="I19" s="244"/>
      <c r="J19" s="255"/>
      <c r="K19" s="245"/>
      <c r="L19" s="245"/>
    </row>
    <row r="20" spans="1:1954" ht="16.8">
      <c r="A20" s="248" t="s">
        <v>308</v>
      </c>
      <c r="B20" s="249">
        <v>74.726255030000004</v>
      </c>
      <c r="C20" s="249">
        <v>25.297916240653233</v>
      </c>
      <c r="D20" s="249">
        <v>100.02417127065323</v>
      </c>
      <c r="F20" s="244"/>
      <c r="G20" s="244"/>
      <c r="H20" s="244"/>
      <c r="I20" s="244"/>
      <c r="J20" s="255"/>
      <c r="K20" s="245"/>
      <c r="L20" s="245"/>
    </row>
    <row r="21" spans="1:1954" ht="16.8">
      <c r="A21" s="248" t="s">
        <v>309</v>
      </c>
      <c r="B21" s="249">
        <v>542.49643529999992</v>
      </c>
      <c r="C21" s="249">
        <v>375.06563679999999</v>
      </c>
      <c r="D21" s="249">
        <v>917.56207210000002</v>
      </c>
      <c r="F21" s="244"/>
      <c r="G21" s="244"/>
      <c r="H21" s="244"/>
      <c r="I21" s="244"/>
      <c r="J21" s="255"/>
      <c r="K21" s="245"/>
      <c r="L21" s="245"/>
    </row>
    <row r="22" spans="1:1954" ht="16.8">
      <c r="A22" s="248" t="s">
        <v>310</v>
      </c>
      <c r="B22" s="249">
        <v>293.32184410906825</v>
      </c>
      <c r="C22" s="249">
        <v>60.510195509999996</v>
      </c>
      <c r="D22" s="249">
        <v>353.83203961906827</v>
      </c>
      <c r="F22" s="244"/>
      <c r="G22" s="244"/>
      <c r="H22" s="244"/>
      <c r="I22" s="244"/>
      <c r="J22" s="255"/>
      <c r="K22" s="245"/>
      <c r="L22" s="245"/>
    </row>
    <row r="23" spans="1:1954" ht="16.8">
      <c r="A23" s="248" t="s">
        <v>311</v>
      </c>
      <c r="B23" s="249">
        <v>986.8634825587784</v>
      </c>
      <c r="C23" s="249">
        <v>321.77444178000002</v>
      </c>
      <c r="D23" s="249">
        <v>1308.6379243387785</v>
      </c>
      <c r="F23" s="244"/>
      <c r="G23" s="244"/>
      <c r="H23" s="244"/>
      <c r="I23" s="244"/>
      <c r="J23" s="255"/>
      <c r="K23" s="245"/>
      <c r="L23" s="245"/>
    </row>
    <row r="24" spans="1:1954" ht="16.8">
      <c r="A24" s="248" t="s">
        <v>312</v>
      </c>
      <c r="B24" s="249">
        <v>304.55548816999999</v>
      </c>
      <c r="C24" s="249">
        <v>731.38071000000002</v>
      </c>
      <c r="D24" s="249">
        <v>1035.9361981699999</v>
      </c>
      <c r="F24" s="244"/>
      <c r="G24" s="244"/>
      <c r="H24" s="244"/>
      <c r="I24" s="244"/>
      <c r="J24" s="245"/>
      <c r="K24" s="245"/>
      <c r="L24" s="245"/>
    </row>
    <row r="25" spans="1:1954" ht="16.8">
      <c r="A25" s="248" t="s">
        <v>313</v>
      </c>
      <c r="B25" s="249">
        <v>227.74111699970692</v>
      </c>
      <c r="C25" s="249">
        <v>258.54899856999998</v>
      </c>
      <c r="D25" s="249">
        <v>486.29011556970693</v>
      </c>
      <c r="F25" s="244"/>
      <c r="G25" s="244"/>
      <c r="H25" s="244"/>
      <c r="I25" s="244"/>
      <c r="J25" s="245"/>
      <c r="K25" s="245"/>
      <c r="L25" s="245"/>
    </row>
    <row r="26" spans="1:1954" ht="16.8">
      <c r="A26" s="248" t="s">
        <v>314</v>
      </c>
      <c r="B26" s="249">
        <v>2893.5276437871598</v>
      </c>
      <c r="C26" s="249">
        <v>36.888122289999998</v>
      </c>
      <c r="D26" s="249">
        <v>2930.4157660771598</v>
      </c>
      <c r="F26" s="244"/>
      <c r="G26" s="244"/>
      <c r="H26" s="244"/>
      <c r="I26" s="244"/>
      <c r="J26" s="245"/>
      <c r="K26" s="245"/>
      <c r="L26" s="245"/>
    </row>
    <row r="27" spans="1:1954" ht="16.8">
      <c r="A27" s="248" t="s">
        <v>315</v>
      </c>
      <c r="B27" s="249">
        <v>679.83572084423599</v>
      </c>
      <c r="C27" s="249">
        <v>525.88033030019164</v>
      </c>
      <c r="D27" s="249">
        <v>1205.7160511444279</v>
      </c>
      <c r="F27" s="244"/>
      <c r="G27" s="244"/>
      <c r="H27" s="244"/>
      <c r="I27" s="244"/>
      <c r="J27" s="245"/>
      <c r="K27" s="245"/>
      <c r="L27" s="245"/>
    </row>
    <row r="28" spans="1:1954" ht="16.8">
      <c r="A28" s="248" t="s">
        <v>316</v>
      </c>
      <c r="B28" s="249">
        <v>55.140995100000005</v>
      </c>
      <c r="C28" s="249">
        <v>102.62996513</v>
      </c>
      <c r="D28" s="249">
        <v>157.77096022999999</v>
      </c>
      <c r="F28" s="244"/>
      <c r="G28" s="244"/>
      <c r="H28" s="244"/>
      <c r="I28" s="244"/>
      <c r="J28" s="245"/>
      <c r="K28" s="245"/>
      <c r="L28" s="245"/>
    </row>
    <row r="29" spans="1:1954" ht="16.8">
      <c r="A29" s="248" t="s">
        <v>317</v>
      </c>
      <c r="B29" s="249">
        <v>198.13785182999999</v>
      </c>
      <c r="C29" s="249">
        <v>23.945069740000001</v>
      </c>
      <c r="D29" s="249">
        <v>222.08292157</v>
      </c>
      <c r="F29" s="244"/>
      <c r="G29" s="244"/>
      <c r="H29" s="244"/>
      <c r="I29" s="244"/>
      <c r="J29" s="245"/>
      <c r="K29" s="245"/>
      <c r="L29" s="245"/>
    </row>
    <row r="30" spans="1:1954" ht="16.8">
      <c r="A30" s="248" t="s">
        <v>318</v>
      </c>
      <c r="B30" s="249">
        <v>239.60210450131063</v>
      </c>
      <c r="C30" s="249">
        <v>9.2122929800000009</v>
      </c>
      <c r="D30" s="249">
        <v>248.81439748131064</v>
      </c>
      <c r="F30" s="244"/>
      <c r="G30" s="244"/>
      <c r="H30" s="244"/>
      <c r="I30" s="244"/>
      <c r="J30" s="245"/>
      <c r="K30" s="245"/>
      <c r="L30" s="245"/>
    </row>
    <row r="31" spans="1:1954" ht="16.8">
      <c r="A31" s="248" t="s">
        <v>319</v>
      </c>
      <c r="B31" s="249">
        <v>1689.4169567153597</v>
      </c>
      <c r="C31" s="249">
        <v>773.41954728999997</v>
      </c>
      <c r="D31" s="249">
        <v>2462.8365040053595</v>
      </c>
      <c r="F31" s="244"/>
      <c r="G31" s="244"/>
      <c r="H31" s="244"/>
      <c r="I31" s="244"/>
      <c r="J31" s="245"/>
      <c r="K31" s="245"/>
      <c r="L31" s="245"/>
    </row>
    <row r="32" spans="1:1954" ht="16.8">
      <c r="A32" s="250" t="s">
        <v>320</v>
      </c>
      <c r="B32" s="251">
        <v>66.076842479821821</v>
      </c>
      <c r="C32" s="251">
        <v>46.92088992</v>
      </c>
      <c r="D32" s="251">
        <v>112.99773239982181</v>
      </c>
      <c r="E32" s="129"/>
      <c r="F32" s="256"/>
      <c r="G32" s="244"/>
      <c r="H32" s="244"/>
      <c r="I32" s="244"/>
      <c r="J32" s="245"/>
      <c r="K32" s="245"/>
      <c r="L32" s="245"/>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c r="HJ32" s="129"/>
      <c r="HK32" s="129"/>
      <c r="HL32" s="129"/>
      <c r="HM32" s="129"/>
      <c r="HN32" s="129"/>
      <c r="HO32" s="129"/>
      <c r="HP32" s="129"/>
      <c r="HQ32" s="129"/>
      <c r="HR32" s="129"/>
      <c r="HS32" s="129"/>
      <c r="HT32" s="129"/>
      <c r="HU32" s="129"/>
      <c r="HV32" s="129"/>
      <c r="HW32" s="129"/>
      <c r="HX32" s="129"/>
      <c r="HY32" s="129"/>
      <c r="HZ32" s="129"/>
      <c r="IA32" s="129"/>
      <c r="IB32" s="129"/>
      <c r="IC32" s="129"/>
      <c r="ID32" s="129"/>
      <c r="IE32" s="129"/>
      <c r="IF32" s="129"/>
      <c r="IG32" s="129"/>
      <c r="IH32" s="129"/>
      <c r="II32" s="129"/>
      <c r="IJ32" s="129"/>
      <c r="IK32" s="129"/>
      <c r="IL32" s="129"/>
      <c r="IM32" s="129"/>
      <c r="IN32" s="129"/>
      <c r="IO32" s="129"/>
      <c r="IP32" s="129"/>
      <c r="IQ32" s="129"/>
      <c r="IR32" s="129"/>
      <c r="IS32" s="129"/>
      <c r="IT32" s="129"/>
      <c r="IU32" s="129"/>
      <c r="IV32" s="129"/>
      <c r="IW32" s="129"/>
      <c r="IX32" s="129"/>
      <c r="IY32" s="129"/>
      <c r="IZ32" s="129"/>
      <c r="JA32" s="129"/>
      <c r="JB32" s="129"/>
      <c r="JC32" s="129"/>
      <c r="JD32" s="129"/>
      <c r="JE32" s="129"/>
      <c r="JF32" s="129"/>
      <c r="JG32" s="129"/>
      <c r="JH32" s="129"/>
      <c r="JI32" s="129"/>
      <c r="JJ32" s="129"/>
      <c r="JK32" s="129"/>
      <c r="JL32" s="129"/>
      <c r="JM32" s="129"/>
      <c r="JN32" s="129"/>
      <c r="JO32" s="129"/>
      <c r="JP32" s="129"/>
      <c r="JQ32" s="129"/>
      <c r="JR32" s="129"/>
      <c r="JS32" s="129"/>
      <c r="JT32" s="129"/>
      <c r="JU32" s="129"/>
      <c r="JV32" s="129"/>
      <c r="JW32" s="129"/>
      <c r="JX32" s="129"/>
      <c r="JY32" s="129"/>
      <c r="JZ32" s="129"/>
      <c r="KA32" s="129"/>
      <c r="KB32" s="129"/>
      <c r="KC32" s="129"/>
      <c r="KD32" s="129"/>
      <c r="KE32" s="129"/>
      <c r="KF32" s="129"/>
      <c r="KG32" s="129"/>
      <c r="KH32" s="129"/>
      <c r="KI32" s="129"/>
      <c r="KJ32" s="129"/>
      <c r="KK32" s="129"/>
      <c r="KL32" s="129"/>
      <c r="KM32" s="129"/>
      <c r="KN32" s="129"/>
      <c r="KO32" s="129"/>
      <c r="KP32" s="129"/>
      <c r="KQ32" s="129"/>
      <c r="KR32" s="129"/>
      <c r="KS32" s="129"/>
      <c r="KT32" s="129"/>
      <c r="KU32" s="129"/>
      <c r="KV32" s="129"/>
      <c r="KW32" s="129"/>
      <c r="KX32" s="129"/>
      <c r="KY32" s="129"/>
      <c r="KZ32" s="129"/>
      <c r="LA32" s="129"/>
      <c r="LB32" s="129"/>
      <c r="LC32" s="129"/>
      <c r="LD32" s="129"/>
      <c r="LE32" s="129"/>
      <c r="LF32" s="129"/>
      <c r="LG32" s="129"/>
      <c r="LH32" s="129"/>
      <c r="LI32" s="129"/>
      <c r="LJ32" s="129"/>
      <c r="LK32" s="129"/>
      <c r="LL32" s="129"/>
      <c r="LM32" s="129"/>
      <c r="LN32" s="129"/>
      <c r="LO32" s="129"/>
      <c r="LP32" s="129"/>
      <c r="LQ32" s="129"/>
      <c r="LR32" s="129"/>
      <c r="LS32" s="129"/>
      <c r="LT32" s="129"/>
      <c r="LU32" s="129"/>
      <c r="LV32" s="129"/>
      <c r="LW32" s="129"/>
      <c r="LX32" s="129"/>
      <c r="LY32" s="129"/>
      <c r="LZ32" s="129"/>
      <c r="MA32" s="129"/>
      <c r="MB32" s="129"/>
      <c r="MC32" s="129"/>
      <c r="MD32" s="129"/>
      <c r="ME32" s="129"/>
      <c r="MF32" s="129"/>
      <c r="MG32" s="129"/>
      <c r="MH32" s="129"/>
      <c r="MI32" s="129"/>
      <c r="MJ32" s="129"/>
      <c r="MK32" s="129"/>
      <c r="ML32" s="129"/>
      <c r="MM32" s="129"/>
      <c r="MN32" s="129"/>
      <c r="MO32" s="129"/>
      <c r="MP32" s="129"/>
      <c r="MQ32" s="129"/>
      <c r="MR32" s="129"/>
      <c r="MS32" s="129"/>
      <c r="MT32" s="129"/>
      <c r="MU32" s="129"/>
      <c r="MV32" s="129"/>
      <c r="MW32" s="129"/>
      <c r="MX32" s="129"/>
      <c r="MY32" s="129"/>
      <c r="MZ32" s="129"/>
      <c r="NA32" s="129"/>
      <c r="NB32" s="129"/>
      <c r="NC32" s="129"/>
      <c r="ND32" s="129"/>
      <c r="NE32" s="129"/>
      <c r="NF32" s="129"/>
      <c r="NG32" s="129"/>
      <c r="NH32" s="129"/>
      <c r="NI32" s="129"/>
      <c r="NJ32" s="129"/>
      <c r="NK32" s="129"/>
      <c r="NL32" s="129"/>
      <c r="NM32" s="129"/>
      <c r="NN32" s="129"/>
      <c r="NO32" s="129"/>
      <c r="NP32" s="129"/>
      <c r="NQ32" s="129"/>
      <c r="NR32" s="129"/>
      <c r="NS32" s="129"/>
      <c r="NT32" s="129"/>
      <c r="NU32" s="129"/>
      <c r="NV32" s="129"/>
      <c r="NW32" s="129"/>
      <c r="NX32" s="129"/>
      <c r="NY32" s="129"/>
      <c r="NZ32" s="129"/>
      <c r="OA32" s="129"/>
      <c r="OB32" s="129"/>
      <c r="OC32" s="129"/>
      <c r="OD32" s="129"/>
      <c r="OE32" s="129"/>
      <c r="OF32" s="129"/>
      <c r="OG32" s="129"/>
      <c r="OH32" s="129"/>
      <c r="OI32" s="129"/>
      <c r="OJ32" s="129"/>
      <c r="OK32" s="129"/>
      <c r="OL32" s="129"/>
      <c r="OM32" s="129"/>
      <c r="ON32" s="129"/>
      <c r="OO32" s="129"/>
      <c r="OP32" s="129"/>
      <c r="OQ32" s="129"/>
      <c r="OR32" s="129"/>
      <c r="OS32" s="129"/>
      <c r="OT32" s="129"/>
      <c r="OU32" s="129"/>
      <c r="OV32" s="129"/>
      <c r="OW32" s="129"/>
      <c r="OX32" s="129"/>
      <c r="OY32" s="129"/>
      <c r="OZ32" s="129"/>
      <c r="PA32" s="129"/>
      <c r="PB32" s="129"/>
      <c r="PC32" s="129"/>
      <c r="PD32" s="129"/>
      <c r="PE32" s="129"/>
      <c r="PF32" s="129"/>
      <c r="PG32" s="129"/>
      <c r="PH32" s="129"/>
      <c r="PI32" s="129"/>
      <c r="PJ32" s="129"/>
      <c r="PK32" s="129"/>
      <c r="PL32" s="129"/>
      <c r="PM32" s="129"/>
      <c r="PN32" s="129"/>
      <c r="PO32" s="129"/>
      <c r="PP32" s="129"/>
      <c r="PQ32" s="129"/>
      <c r="PR32" s="129"/>
      <c r="PS32" s="129"/>
      <c r="PT32" s="129"/>
      <c r="PU32" s="129"/>
      <c r="PV32" s="129"/>
      <c r="PW32" s="129"/>
      <c r="PX32" s="129"/>
      <c r="PY32" s="129"/>
      <c r="PZ32" s="129"/>
      <c r="QA32" s="129"/>
      <c r="QB32" s="129"/>
      <c r="QC32" s="129"/>
      <c r="QD32" s="129"/>
      <c r="QE32" s="129"/>
      <c r="QF32" s="129"/>
      <c r="QG32" s="129"/>
      <c r="QH32" s="129"/>
      <c r="QI32" s="129"/>
      <c r="QJ32" s="129"/>
      <c r="QK32" s="129"/>
      <c r="QL32" s="129"/>
      <c r="QM32" s="129"/>
      <c r="QN32" s="129"/>
      <c r="QO32" s="129"/>
      <c r="QP32" s="129"/>
      <c r="QQ32" s="129"/>
      <c r="QR32" s="129"/>
      <c r="QS32" s="129"/>
      <c r="QT32" s="129"/>
      <c r="QU32" s="129"/>
      <c r="QV32" s="129"/>
      <c r="QW32" s="129"/>
      <c r="QX32" s="129"/>
      <c r="QY32" s="129"/>
      <c r="QZ32" s="129"/>
      <c r="RA32" s="129"/>
      <c r="RB32" s="129"/>
      <c r="RC32" s="129"/>
      <c r="RD32" s="129"/>
      <c r="RE32" s="129"/>
      <c r="RF32" s="129"/>
      <c r="RG32" s="129"/>
      <c r="RH32" s="129"/>
      <c r="RI32" s="129"/>
      <c r="RJ32" s="129"/>
      <c r="RK32" s="129"/>
      <c r="RL32" s="129"/>
      <c r="RM32" s="129"/>
      <c r="RN32" s="129"/>
      <c r="RO32" s="129"/>
      <c r="RP32" s="129"/>
      <c r="RQ32" s="129"/>
      <c r="RR32" s="129"/>
      <c r="RS32" s="129"/>
      <c r="RT32" s="129"/>
      <c r="RU32" s="129"/>
      <c r="RV32" s="129"/>
      <c r="RW32" s="129"/>
      <c r="RX32" s="129"/>
      <c r="RY32" s="129"/>
      <c r="RZ32" s="129"/>
      <c r="SA32" s="129"/>
      <c r="SB32" s="129"/>
      <c r="SC32" s="129"/>
      <c r="SD32" s="129"/>
      <c r="SE32" s="129"/>
      <c r="SF32" s="129"/>
      <c r="SG32" s="129"/>
      <c r="SH32" s="129"/>
      <c r="SI32" s="129"/>
      <c r="SJ32" s="129"/>
      <c r="SK32" s="129"/>
      <c r="SL32" s="129"/>
      <c r="SM32" s="129"/>
      <c r="SN32" s="129"/>
      <c r="SO32" s="129"/>
      <c r="SP32" s="129"/>
      <c r="SQ32" s="129"/>
      <c r="SR32" s="129"/>
      <c r="SS32" s="129"/>
      <c r="ST32" s="129"/>
      <c r="SU32" s="129"/>
      <c r="SV32" s="129"/>
      <c r="SW32" s="129"/>
      <c r="SX32" s="129"/>
      <c r="SY32" s="129"/>
      <c r="SZ32" s="129"/>
      <c r="TA32" s="129"/>
      <c r="TB32" s="129"/>
      <c r="TC32" s="129"/>
      <c r="TD32" s="129"/>
      <c r="TE32" s="129"/>
      <c r="TF32" s="129"/>
      <c r="TG32" s="129"/>
      <c r="TH32" s="129"/>
      <c r="TI32" s="129"/>
      <c r="TJ32" s="129"/>
      <c r="TK32" s="129"/>
      <c r="TL32" s="129"/>
      <c r="TM32" s="129"/>
      <c r="TN32" s="129"/>
      <c r="TO32" s="129"/>
      <c r="TP32" s="129"/>
      <c r="TQ32" s="129"/>
      <c r="TR32" s="129"/>
      <c r="TS32" s="129"/>
      <c r="TT32" s="129"/>
      <c r="TU32" s="129"/>
      <c r="TV32" s="129"/>
      <c r="TW32" s="129"/>
      <c r="TX32" s="129"/>
      <c r="TY32" s="129"/>
      <c r="TZ32" s="129"/>
      <c r="UA32" s="129"/>
      <c r="UB32" s="129"/>
      <c r="UC32" s="129"/>
      <c r="UD32" s="129"/>
      <c r="UE32" s="129"/>
      <c r="UF32" s="129"/>
      <c r="UG32" s="129"/>
      <c r="UH32" s="129"/>
      <c r="UI32" s="129"/>
      <c r="UJ32" s="129"/>
      <c r="UK32" s="129"/>
      <c r="UL32" s="129"/>
      <c r="UM32" s="129"/>
      <c r="UN32" s="129"/>
      <c r="UO32" s="129"/>
      <c r="UP32" s="129"/>
      <c r="UQ32" s="129"/>
      <c r="UR32" s="129"/>
      <c r="US32" s="129"/>
      <c r="UT32" s="129"/>
      <c r="UU32" s="129"/>
      <c r="UV32" s="129"/>
      <c r="UW32" s="129"/>
      <c r="UX32" s="129"/>
      <c r="UY32" s="129"/>
      <c r="UZ32" s="129"/>
      <c r="VA32" s="129"/>
      <c r="VB32" s="129"/>
      <c r="VC32" s="129"/>
      <c r="VD32" s="129"/>
      <c r="VE32" s="129"/>
      <c r="VF32" s="129"/>
      <c r="VG32" s="129"/>
      <c r="VH32" s="129"/>
      <c r="VI32" s="129"/>
      <c r="VJ32" s="129"/>
      <c r="VK32" s="129"/>
      <c r="VL32" s="129"/>
      <c r="VM32" s="129"/>
      <c r="VN32" s="129"/>
      <c r="VO32" s="129"/>
      <c r="VP32" s="129"/>
      <c r="VQ32" s="129"/>
      <c r="VR32" s="129"/>
      <c r="VS32" s="129"/>
      <c r="VT32" s="129"/>
      <c r="VU32" s="129"/>
      <c r="VV32" s="129"/>
      <c r="VW32" s="129"/>
      <c r="VX32" s="129"/>
      <c r="VY32" s="129"/>
      <c r="VZ32" s="129"/>
      <c r="WA32" s="129"/>
      <c r="WB32" s="129"/>
      <c r="WC32" s="129"/>
      <c r="WD32" s="129"/>
      <c r="WE32" s="129"/>
      <c r="WF32" s="129"/>
      <c r="WG32" s="129"/>
      <c r="WH32" s="129"/>
      <c r="WI32" s="129"/>
      <c r="WJ32" s="129"/>
      <c r="WK32" s="129"/>
      <c r="WL32" s="129"/>
      <c r="WM32" s="129"/>
      <c r="WN32" s="129"/>
      <c r="WO32" s="129"/>
      <c r="WP32" s="129"/>
      <c r="WQ32" s="129"/>
      <c r="WR32" s="129"/>
      <c r="WS32" s="129"/>
      <c r="WT32" s="129"/>
      <c r="WU32" s="129"/>
      <c r="WV32" s="129"/>
      <c r="WW32" s="129"/>
      <c r="WX32" s="129"/>
      <c r="WY32" s="129"/>
      <c r="WZ32" s="129"/>
      <c r="XA32" s="129"/>
      <c r="XB32" s="129"/>
      <c r="XC32" s="129"/>
      <c r="XD32" s="129"/>
      <c r="XE32" s="129"/>
      <c r="XF32" s="129"/>
      <c r="XG32" s="129"/>
      <c r="XH32" s="129"/>
      <c r="XI32" s="129"/>
      <c r="XJ32" s="129"/>
      <c r="XK32" s="129"/>
      <c r="XL32" s="129"/>
      <c r="XM32" s="129"/>
      <c r="XN32" s="129"/>
      <c r="XO32" s="129"/>
      <c r="XP32" s="129"/>
      <c r="XQ32" s="129"/>
      <c r="XR32" s="129"/>
      <c r="XS32" s="129"/>
      <c r="XT32" s="129"/>
      <c r="XU32" s="129"/>
      <c r="XV32" s="129"/>
      <c r="XW32" s="129"/>
      <c r="XX32" s="129"/>
      <c r="XY32" s="129"/>
      <c r="XZ32" s="129"/>
      <c r="YA32" s="129"/>
      <c r="YB32" s="129"/>
      <c r="YC32" s="129"/>
      <c r="YD32" s="129"/>
      <c r="YE32" s="129"/>
      <c r="YF32" s="129"/>
      <c r="YG32" s="129"/>
      <c r="YH32" s="129"/>
      <c r="YI32" s="129"/>
      <c r="YJ32" s="129"/>
      <c r="YK32" s="129"/>
      <c r="YL32" s="129"/>
      <c r="YM32" s="129"/>
      <c r="YN32" s="129"/>
      <c r="YO32" s="129"/>
      <c r="YP32" s="129"/>
      <c r="YQ32" s="129"/>
      <c r="YR32" s="129"/>
      <c r="YS32" s="129"/>
      <c r="YT32" s="129"/>
      <c r="YU32" s="129"/>
      <c r="YV32" s="129"/>
      <c r="YW32" s="129"/>
      <c r="YX32" s="129"/>
      <c r="YY32" s="129"/>
      <c r="YZ32" s="129"/>
      <c r="ZA32" s="129"/>
      <c r="ZB32" s="129"/>
      <c r="ZC32" s="129"/>
      <c r="ZD32" s="129"/>
      <c r="ZE32" s="129"/>
      <c r="ZF32" s="129"/>
      <c r="ZG32" s="129"/>
      <c r="ZH32" s="129"/>
      <c r="ZI32" s="129"/>
      <c r="ZJ32" s="129"/>
      <c r="ZK32" s="129"/>
      <c r="ZL32" s="129"/>
      <c r="ZM32" s="129"/>
      <c r="ZN32" s="129"/>
      <c r="ZO32" s="129"/>
      <c r="ZP32" s="129"/>
      <c r="ZQ32" s="129"/>
      <c r="ZR32" s="129"/>
      <c r="ZS32" s="129"/>
      <c r="ZT32" s="129"/>
      <c r="ZU32" s="129"/>
      <c r="ZV32" s="129"/>
      <c r="ZW32" s="129"/>
      <c r="ZX32" s="129"/>
      <c r="ZY32" s="129"/>
      <c r="ZZ32" s="129"/>
      <c r="AAA32" s="129"/>
      <c r="AAB32" s="129"/>
      <c r="AAC32" s="129"/>
      <c r="AAD32" s="129"/>
      <c r="AAE32" s="129"/>
      <c r="AAF32" s="129"/>
      <c r="AAG32" s="129"/>
      <c r="AAH32" s="129"/>
      <c r="AAI32" s="129"/>
      <c r="AAJ32" s="129"/>
      <c r="AAK32" s="129"/>
      <c r="AAL32" s="129"/>
      <c r="AAM32" s="129"/>
      <c r="AAN32" s="129"/>
      <c r="AAO32" s="129"/>
      <c r="AAP32" s="129"/>
      <c r="AAQ32" s="129"/>
      <c r="AAR32" s="129"/>
      <c r="AAS32" s="129"/>
      <c r="AAT32" s="129"/>
      <c r="AAU32" s="129"/>
      <c r="AAV32" s="129"/>
      <c r="AAW32" s="129"/>
      <c r="AAX32" s="129"/>
      <c r="AAY32" s="129"/>
      <c r="AAZ32" s="129"/>
      <c r="ABA32" s="129"/>
      <c r="ABB32" s="129"/>
      <c r="ABC32" s="129"/>
      <c r="ABD32" s="129"/>
      <c r="ABE32" s="129"/>
      <c r="ABF32" s="129"/>
      <c r="ABG32" s="129"/>
      <c r="ABH32" s="129"/>
      <c r="ABI32" s="129"/>
      <c r="ABJ32" s="129"/>
      <c r="ABK32" s="129"/>
      <c r="ABL32" s="129"/>
      <c r="ABM32" s="129"/>
      <c r="ABN32" s="129"/>
      <c r="ABO32" s="129"/>
      <c r="ABP32" s="129"/>
      <c r="ABQ32" s="129"/>
      <c r="ABR32" s="129"/>
      <c r="ABS32" s="129"/>
      <c r="ABT32" s="129"/>
      <c r="ABU32" s="129"/>
      <c r="ABV32" s="129"/>
      <c r="ABW32" s="129"/>
      <c r="ABX32" s="129"/>
      <c r="ABY32" s="129"/>
      <c r="ABZ32" s="129"/>
      <c r="ACA32" s="129"/>
      <c r="ACB32" s="129"/>
      <c r="ACC32" s="129"/>
      <c r="ACD32" s="129"/>
      <c r="ACE32" s="129"/>
      <c r="ACF32" s="129"/>
      <c r="ACG32" s="129"/>
      <c r="ACH32" s="129"/>
      <c r="ACI32" s="129"/>
      <c r="ACJ32" s="129"/>
      <c r="ACK32" s="129"/>
      <c r="ACL32" s="129"/>
      <c r="ACM32" s="129"/>
      <c r="ACN32" s="129"/>
      <c r="ACO32" s="129"/>
      <c r="ACP32" s="129"/>
      <c r="ACQ32" s="129"/>
      <c r="ACR32" s="129"/>
      <c r="ACS32" s="129"/>
      <c r="ACT32" s="129"/>
      <c r="ACU32" s="129"/>
      <c r="ACV32" s="129"/>
      <c r="ACW32" s="129"/>
      <c r="ACX32" s="129"/>
      <c r="ACY32" s="129"/>
      <c r="ACZ32" s="129"/>
      <c r="ADA32" s="129"/>
      <c r="ADB32" s="129"/>
      <c r="ADC32" s="129"/>
      <c r="ADD32" s="129"/>
      <c r="ADE32" s="129"/>
      <c r="ADF32" s="129"/>
      <c r="ADG32" s="129"/>
      <c r="ADH32" s="129"/>
      <c r="ADI32" s="129"/>
      <c r="ADJ32" s="129"/>
      <c r="ADK32" s="129"/>
      <c r="ADL32" s="129"/>
      <c r="ADM32" s="129"/>
      <c r="ADN32" s="129"/>
      <c r="ADO32" s="129"/>
      <c r="ADP32" s="129"/>
      <c r="ADQ32" s="129"/>
      <c r="ADR32" s="129"/>
      <c r="ADS32" s="129"/>
      <c r="ADT32" s="129"/>
      <c r="ADU32" s="129"/>
      <c r="ADV32" s="129"/>
      <c r="ADW32" s="129"/>
      <c r="ADX32" s="129"/>
      <c r="ADY32" s="129"/>
      <c r="ADZ32" s="129"/>
      <c r="AEA32" s="129"/>
      <c r="AEB32" s="129"/>
      <c r="AEC32" s="129"/>
      <c r="AED32" s="129"/>
      <c r="AEE32" s="129"/>
      <c r="AEF32" s="129"/>
      <c r="AEG32" s="129"/>
      <c r="AEH32" s="129"/>
      <c r="AEI32" s="129"/>
      <c r="AEJ32" s="129"/>
      <c r="AEK32" s="129"/>
      <c r="AEL32" s="129"/>
      <c r="AEM32" s="129"/>
      <c r="AEN32" s="129"/>
      <c r="AEO32" s="129"/>
      <c r="AEP32" s="129"/>
      <c r="AEQ32" s="129"/>
      <c r="AER32" s="129"/>
      <c r="AES32" s="129"/>
      <c r="AET32" s="129"/>
      <c r="AEU32" s="129"/>
      <c r="AEV32" s="129"/>
      <c r="AEW32" s="129"/>
      <c r="AEX32" s="129"/>
      <c r="AEY32" s="129"/>
      <c r="AEZ32" s="129"/>
      <c r="AFA32" s="129"/>
      <c r="AFB32" s="129"/>
      <c r="AFC32" s="129"/>
      <c r="AFD32" s="129"/>
      <c r="AFE32" s="129"/>
      <c r="AFF32" s="129"/>
      <c r="AFG32" s="129"/>
      <c r="AFH32" s="129"/>
      <c r="AFI32" s="129"/>
      <c r="AFJ32" s="129"/>
      <c r="AFK32" s="129"/>
      <c r="AFL32" s="129"/>
      <c r="AFM32" s="129"/>
      <c r="AFN32" s="129"/>
      <c r="AFO32" s="129"/>
      <c r="AFP32" s="129"/>
      <c r="AFQ32" s="129"/>
      <c r="AFR32" s="129"/>
      <c r="AFS32" s="129"/>
      <c r="AFT32" s="129"/>
      <c r="AFU32" s="129"/>
      <c r="AFV32" s="129"/>
      <c r="AFW32" s="129"/>
      <c r="AFX32" s="129"/>
      <c r="AFY32" s="129"/>
      <c r="AFZ32" s="129"/>
      <c r="AGA32" s="129"/>
      <c r="AGB32" s="129"/>
      <c r="AGC32" s="129"/>
      <c r="AGD32" s="129"/>
      <c r="AGE32" s="129"/>
      <c r="AGF32" s="129"/>
      <c r="AGG32" s="129"/>
      <c r="AGH32" s="129"/>
      <c r="AGI32" s="129"/>
      <c r="AGJ32" s="129"/>
      <c r="AGK32" s="129"/>
      <c r="AGL32" s="129"/>
      <c r="AGM32" s="129"/>
      <c r="AGN32" s="129"/>
      <c r="AGO32" s="129"/>
      <c r="AGP32" s="129"/>
      <c r="AGQ32" s="129"/>
      <c r="AGR32" s="129"/>
      <c r="AGS32" s="129"/>
      <c r="AGT32" s="129"/>
      <c r="AGU32" s="129"/>
      <c r="AGV32" s="129"/>
      <c r="AGW32" s="129"/>
      <c r="AGX32" s="129"/>
      <c r="AGY32" s="129"/>
      <c r="AGZ32" s="129"/>
      <c r="AHA32" s="129"/>
      <c r="AHB32" s="129"/>
      <c r="AHC32" s="129"/>
      <c r="AHD32" s="129"/>
      <c r="AHE32" s="129"/>
      <c r="AHF32" s="129"/>
      <c r="AHG32" s="129"/>
      <c r="AHH32" s="129"/>
      <c r="AHI32" s="129"/>
      <c r="AHJ32" s="129"/>
      <c r="AHK32" s="129"/>
      <c r="AHL32" s="129"/>
      <c r="AHM32" s="129"/>
      <c r="AHN32" s="129"/>
      <c r="AHO32" s="129"/>
      <c r="AHP32" s="129"/>
      <c r="AHQ32" s="129"/>
      <c r="AHR32" s="129"/>
      <c r="AHS32" s="129"/>
      <c r="AHT32" s="129"/>
      <c r="AHU32" s="129"/>
      <c r="AHV32" s="129"/>
      <c r="AHW32" s="129"/>
      <c r="AHX32" s="129"/>
      <c r="AHY32" s="129"/>
      <c r="AHZ32" s="129"/>
      <c r="AIA32" s="129"/>
      <c r="AIB32" s="129"/>
      <c r="AIC32" s="129"/>
      <c r="AID32" s="129"/>
      <c r="AIE32" s="129"/>
      <c r="AIF32" s="129"/>
      <c r="AIG32" s="129"/>
      <c r="AIH32" s="129"/>
      <c r="AII32" s="129"/>
      <c r="AIJ32" s="129"/>
      <c r="AIK32" s="129"/>
      <c r="AIL32" s="129"/>
      <c r="AIM32" s="129"/>
      <c r="AIN32" s="129"/>
      <c r="AIO32" s="129"/>
      <c r="AIP32" s="129"/>
      <c r="AIQ32" s="129"/>
      <c r="AIR32" s="129"/>
      <c r="AIS32" s="129"/>
      <c r="AIT32" s="129"/>
      <c r="AIU32" s="129"/>
      <c r="AIV32" s="129"/>
      <c r="AIW32" s="129"/>
      <c r="AIX32" s="129"/>
      <c r="AIY32" s="129"/>
      <c r="AIZ32" s="129"/>
      <c r="AJA32" s="129"/>
      <c r="AJB32" s="129"/>
      <c r="AJC32" s="129"/>
      <c r="AJD32" s="129"/>
      <c r="AJE32" s="129"/>
      <c r="AJF32" s="129"/>
      <c r="AJG32" s="129"/>
      <c r="AJH32" s="129"/>
      <c r="AJI32" s="129"/>
      <c r="AJJ32" s="129"/>
      <c r="AJK32" s="129"/>
      <c r="AJL32" s="129"/>
      <c r="AJM32" s="129"/>
      <c r="AJN32" s="129"/>
      <c r="AJO32" s="129"/>
      <c r="AJP32" s="129"/>
      <c r="AJQ32" s="129"/>
      <c r="AJR32" s="129"/>
      <c r="AJS32" s="129"/>
      <c r="AJT32" s="129"/>
      <c r="AJU32" s="129"/>
      <c r="AJV32" s="129"/>
      <c r="AJW32" s="129"/>
      <c r="AJX32" s="129"/>
      <c r="AJY32" s="129"/>
      <c r="AJZ32" s="129"/>
      <c r="AKA32" s="129"/>
      <c r="AKB32" s="129"/>
      <c r="AKC32" s="129"/>
      <c r="AKD32" s="129"/>
      <c r="AKE32" s="129"/>
      <c r="AKF32" s="129"/>
      <c r="AKG32" s="129"/>
      <c r="AKH32" s="129"/>
      <c r="AKI32" s="129"/>
      <c r="AKJ32" s="129"/>
      <c r="AKK32" s="129"/>
      <c r="AKL32" s="129"/>
      <c r="AKM32" s="129"/>
      <c r="AKN32" s="129"/>
      <c r="AKO32" s="129"/>
      <c r="AKP32" s="129"/>
      <c r="AKQ32" s="129"/>
      <c r="AKR32" s="129"/>
      <c r="AKS32" s="129"/>
      <c r="AKT32" s="129"/>
      <c r="AKU32" s="129"/>
      <c r="AKV32" s="129"/>
      <c r="AKW32" s="129"/>
      <c r="AKX32" s="129"/>
      <c r="AKY32" s="129"/>
      <c r="AKZ32" s="129"/>
      <c r="ALA32" s="129"/>
      <c r="ALB32" s="129"/>
      <c r="ALC32" s="129"/>
      <c r="ALD32" s="129"/>
      <c r="ALE32" s="129"/>
      <c r="ALF32" s="129"/>
      <c r="ALG32" s="129"/>
      <c r="ALH32" s="129"/>
      <c r="ALI32" s="129"/>
      <c r="ALJ32" s="129"/>
      <c r="ALK32" s="129"/>
      <c r="ALL32" s="129"/>
      <c r="ALM32" s="129"/>
      <c r="ALN32" s="129"/>
      <c r="ALO32" s="129"/>
      <c r="ALP32" s="129"/>
      <c r="ALQ32" s="129"/>
      <c r="ALR32" s="129"/>
      <c r="ALS32" s="129"/>
      <c r="ALT32" s="129"/>
      <c r="ALU32" s="129"/>
      <c r="ALV32" s="129"/>
      <c r="ALW32" s="129"/>
      <c r="ALX32" s="129"/>
      <c r="ALY32" s="129"/>
      <c r="ALZ32" s="129"/>
      <c r="AMA32" s="129"/>
      <c r="AMB32" s="129"/>
      <c r="AMC32" s="129"/>
      <c r="AMD32" s="129"/>
      <c r="AME32" s="129"/>
      <c r="AMF32" s="129"/>
      <c r="AMG32" s="129"/>
      <c r="AMH32" s="129"/>
      <c r="AMI32" s="129"/>
      <c r="AMJ32" s="129"/>
      <c r="AMK32" s="129"/>
      <c r="AML32" s="129"/>
      <c r="AMM32" s="129"/>
      <c r="AMN32" s="129"/>
      <c r="AMO32" s="129"/>
      <c r="AMP32" s="129"/>
      <c r="AMQ32" s="129"/>
      <c r="AMR32" s="129"/>
      <c r="AMS32" s="129"/>
      <c r="AMT32" s="129"/>
      <c r="AMU32" s="129"/>
      <c r="AMV32" s="129"/>
      <c r="AMW32" s="129"/>
      <c r="AMX32" s="129"/>
      <c r="AMY32" s="129"/>
      <c r="AMZ32" s="129"/>
      <c r="ANA32" s="129"/>
      <c r="ANB32" s="129"/>
      <c r="ANC32" s="129"/>
      <c r="AND32" s="129"/>
      <c r="ANE32" s="129"/>
      <c r="ANF32" s="129"/>
      <c r="ANG32" s="129"/>
      <c r="ANH32" s="129"/>
      <c r="ANI32" s="129"/>
      <c r="ANJ32" s="129"/>
      <c r="ANK32" s="129"/>
      <c r="ANL32" s="129"/>
      <c r="ANM32" s="129"/>
      <c r="ANN32" s="129"/>
      <c r="ANO32" s="129"/>
      <c r="ANP32" s="129"/>
      <c r="ANQ32" s="129"/>
      <c r="ANR32" s="129"/>
      <c r="ANS32" s="129"/>
      <c r="ANT32" s="129"/>
      <c r="ANU32" s="129"/>
      <c r="ANV32" s="129"/>
      <c r="ANW32" s="129"/>
      <c r="ANX32" s="129"/>
      <c r="ANY32" s="129"/>
      <c r="ANZ32" s="129"/>
      <c r="AOA32" s="129"/>
      <c r="AOB32" s="129"/>
      <c r="AOC32" s="129"/>
      <c r="AOD32" s="129"/>
      <c r="AOE32" s="129"/>
      <c r="AOF32" s="129"/>
      <c r="AOG32" s="129"/>
      <c r="AOH32" s="129"/>
      <c r="AOI32" s="129"/>
      <c r="AOJ32" s="129"/>
      <c r="AOK32" s="129"/>
      <c r="AOL32" s="129"/>
      <c r="AOM32" s="129"/>
      <c r="AON32" s="129"/>
      <c r="AOO32" s="129"/>
      <c r="AOP32" s="129"/>
      <c r="AOQ32" s="129"/>
      <c r="AOR32" s="129"/>
      <c r="AOS32" s="129"/>
      <c r="AOT32" s="129"/>
      <c r="AOU32" s="129"/>
      <c r="AOV32" s="129"/>
      <c r="AOW32" s="129"/>
      <c r="AOX32" s="129"/>
      <c r="AOY32" s="129"/>
      <c r="AOZ32" s="129"/>
      <c r="APA32" s="129"/>
      <c r="APB32" s="129"/>
      <c r="APC32" s="129"/>
      <c r="APD32" s="129"/>
      <c r="APE32" s="129"/>
      <c r="APF32" s="129"/>
      <c r="APG32" s="129"/>
      <c r="APH32" s="129"/>
      <c r="API32" s="129"/>
      <c r="APJ32" s="129"/>
      <c r="APK32" s="129"/>
      <c r="APL32" s="129"/>
      <c r="APM32" s="129"/>
      <c r="APN32" s="129"/>
      <c r="APO32" s="129"/>
      <c r="APP32" s="129"/>
      <c r="APQ32" s="129"/>
      <c r="APR32" s="129"/>
      <c r="APS32" s="129"/>
      <c r="APT32" s="129"/>
      <c r="APU32" s="129"/>
      <c r="APV32" s="129"/>
      <c r="APW32" s="129"/>
      <c r="APX32" s="129"/>
      <c r="APY32" s="129"/>
      <c r="APZ32" s="129"/>
      <c r="AQA32" s="129"/>
      <c r="AQB32" s="129"/>
      <c r="AQC32" s="129"/>
      <c r="AQD32" s="129"/>
      <c r="AQE32" s="129"/>
      <c r="AQF32" s="129"/>
      <c r="AQG32" s="129"/>
      <c r="AQH32" s="129"/>
      <c r="AQI32" s="129"/>
      <c r="AQJ32" s="129"/>
      <c r="AQK32" s="129"/>
      <c r="AQL32" s="129"/>
      <c r="AQM32" s="129"/>
      <c r="AQN32" s="129"/>
      <c r="AQO32" s="129"/>
      <c r="AQP32" s="129"/>
      <c r="AQQ32" s="129"/>
      <c r="AQR32" s="129"/>
      <c r="AQS32" s="129"/>
      <c r="AQT32" s="129"/>
      <c r="AQU32" s="129"/>
      <c r="AQV32" s="129"/>
      <c r="AQW32" s="129"/>
      <c r="AQX32" s="129"/>
      <c r="AQY32" s="129"/>
      <c r="AQZ32" s="129"/>
      <c r="ARA32" s="129"/>
      <c r="ARB32" s="129"/>
      <c r="ARC32" s="129"/>
      <c r="ARD32" s="129"/>
      <c r="ARE32" s="129"/>
      <c r="ARF32" s="129"/>
      <c r="ARG32" s="129"/>
      <c r="ARH32" s="129"/>
      <c r="ARI32" s="129"/>
      <c r="ARJ32" s="129"/>
      <c r="ARK32" s="129"/>
      <c r="ARL32" s="129"/>
      <c r="ARM32" s="129"/>
      <c r="ARN32" s="129"/>
      <c r="ARO32" s="129"/>
      <c r="ARP32" s="129"/>
      <c r="ARQ32" s="129"/>
      <c r="ARR32" s="129"/>
      <c r="ARS32" s="129"/>
      <c r="ART32" s="129"/>
      <c r="ARU32" s="129"/>
      <c r="ARV32" s="129"/>
      <c r="ARW32" s="129"/>
      <c r="ARX32" s="129"/>
      <c r="ARY32" s="129"/>
      <c r="ARZ32" s="129"/>
      <c r="ASA32" s="129"/>
      <c r="ASB32" s="129"/>
      <c r="ASC32" s="129"/>
      <c r="ASD32" s="129"/>
      <c r="ASE32" s="129"/>
      <c r="ASF32" s="129"/>
      <c r="ASG32" s="129"/>
      <c r="ASH32" s="129"/>
      <c r="ASI32" s="129"/>
      <c r="ASJ32" s="129"/>
      <c r="ASK32" s="129"/>
      <c r="ASL32" s="129"/>
      <c r="ASM32" s="129"/>
      <c r="ASN32" s="129"/>
      <c r="ASO32" s="129"/>
      <c r="ASP32" s="129"/>
      <c r="ASQ32" s="129"/>
      <c r="ASR32" s="129"/>
      <c r="ASS32" s="129"/>
      <c r="AST32" s="129"/>
      <c r="ASU32" s="129"/>
      <c r="ASV32" s="129"/>
      <c r="ASW32" s="129"/>
      <c r="ASX32" s="129"/>
      <c r="ASY32" s="129"/>
      <c r="ASZ32" s="129"/>
      <c r="ATA32" s="129"/>
      <c r="ATB32" s="129"/>
      <c r="ATC32" s="129"/>
      <c r="ATD32" s="129"/>
      <c r="ATE32" s="129"/>
      <c r="ATF32" s="129"/>
      <c r="ATG32" s="129"/>
      <c r="ATH32" s="129"/>
      <c r="ATI32" s="129"/>
      <c r="ATJ32" s="129"/>
      <c r="ATK32" s="129"/>
      <c r="ATL32" s="129"/>
      <c r="ATM32" s="129"/>
      <c r="ATN32" s="129"/>
      <c r="ATO32" s="129"/>
      <c r="ATP32" s="129"/>
      <c r="ATQ32" s="129"/>
      <c r="ATR32" s="129"/>
      <c r="ATS32" s="129"/>
      <c r="ATT32" s="129"/>
      <c r="ATU32" s="129"/>
      <c r="ATV32" s="129"/>
      <c r="ATW32" s="129"/>
      <c r="ATX32" s="129"/>
      <c r="ATY32" s="129"/>
      <c r="ATZ32" s="129"/>
      <c r="AUA32" s="129"/>
      <c r="AUB32" s="129"/>
      <c r="AUC32" s="129"/>
      <c r="AUD32" s="129"/>
      <c r="AUE32" s="129"/>
      <c r="AUF32" s="129"/>
      <c r="AUG32" s="129"/>
      <c r="AUH32" s="129"/>
      <c r="AUI32" s="129"/>
      <c r="AUJ32" s="129"/>
      <c r="AUK32" s="129"/>
      <c r="AUL32" s="129"/>
      <c r="AUM32" s="129"/>
      <c r="AUN32" s="129"/>
      <c r="AUO32" s="129"/>
      <c r="AUP32" s="129"/>
      <c r="AUQ32" s="129"/>
      <c r="AUR32" s="129"/>
      <c r="AUS32" s="129"/>
      <c r="AUT32" s="129"/>
      <c r="AUU32" s="129"/>
      <c r="AUV32" s="129"/>
      <c r="AUW32" s="129"/>
      <c r="AUX32" s="129"/>
      <c r="AUY32" s="129"/>
      <c r="AUZ32" s="129"/>
      <c r="AVA32" s="129"/>
      <c r="AVB32" s="129"/>
      <c r="AVC32" s="129"/>
      <c r="AVD32" s="129"/>
      <c r="AVE32" s="129"/>
      <c r="AVF32" s="129"/>
      <c r="AVG32" s="129"/>
      <c r="AVH32" s="129"/>
      <c r="AVI32" s="129"/>
      <c r="AVJ32" s="129"/>
      <c r="AVK32" s="129"/>
      <c r="AVL32" s="129"/>
      <c r="AVM32" s="129"/>
      <c r="AVN32" s="129"/>
      <c r="AVO32" s="129"/>
      <c r="AVP32" s="129"/>
      <c r="AVQ32" s="129"/>
      <c r="AVR32" s="129"/>
      <c r="AVS32" s="129"/>
      <c r="AVT32" s="129"/>
      <c r="AVU32" s="129"/>
      <c r="AVV32" s="129"/>
      <c r="AVW32" s="129"/>
      <c r="AVX32" s="129"/>
      <c r="AVY32" s="129"/>
      <c r="AVZ32" s="129"/>
      <c r="AWA32" s="129"/>
      <c r="AWB32" s="129"/>
      <c r="AWC32" s="129"/>
      <c r="AWD32" s="129"/>
      <c r="AWE32" s="129"/>
      <c r="AWF32" s="129"/>
      <c r="AWG32" s="129"/>
      <c r="AWH32" s="129"/>
      <c r="AWI32" s="129"/>
      <c r="AWJ32" s="129"/>
      <c r="AWK32" s="129"/>
      <c r="AWL32" s="129"/>
      <c r="AWM32" s="129"/>
      <c r="AWN32" s="129"/>
      <c r="AWO32" s="129"/>
      <c r="AWP32" s="129"/>
      <c r="AWQ32" s="129"/>
      <c r="AWR32" s="129"/>
      <c r="AWS32" s="129"/>
      <c r="AWT32" s="129"/>
      <c r="AWU32" s="129"/>
      <c r="AWV32" s="129"/>
      <c r="AWW32" s="129"/>
      <c r="AWX32" s="129"/>
      <c r="AWY32" s="129"/>
      <c r="AWZ32" s="129"/>
      <c r="AXA32" s="129"/>
      <c r="AXB32" s="129"/>
      <c r="AXC32" s="129"/>
      <c r="AXD32" s="129"/>
      <c r="AXE32" s="129"/>
      <c r="AXF32" s="129"/>
      <c r="AXG32" s="129"/>
      <c r="AXH32" s="129"/>
      <c r="AXI32" s="129"/>
      <c r="AXJ32" s="129"/>
      <c r="AXK32" s="129"/>
      <c r="AXL32" s="129"/>
      <c r="AXM32" s="129"/>
      <c r="AXN32" s="129"/>
      <c r="AXO32" s="129"/>
      <c r="AXP32" s="129"/>
      <c r="AXQ32" s="129"/>
      <c r="AXR32" s="129"/>
      <c r="AXS32" s="129"/>
      <c r="AXT32" s="129"/>
      <c r="AXU32" s="129"/>
      <c r="AXV32" s="129"/>
      <c r="AXW32" s="129"/>
      <c r="AXX32" s="129"/>
      <c r="AXY32" s="129"/>
      <c r="AXZ32" s="129"/>
      <c r="AYA32" s="129"/>
      <c r="AYB32" s="129"/>
      <c r="AYC32" s="129"/>
      <c r="AYD32" s="129"/>
      <c r="AYE32" s="129"/>
      <c r="AYF32" s="129"/>
      <c r="AYG32" s="129"/>
      <c r="AYH32" s="129"/>
      <c r="AYI32" s="129"/>
      <c r="AYJ32" s="129"/>
      <c r="AYK32" s="129"/>
      <c r="AYL32" s="129"/>
      <c r="AYM32" s="129"/>
      <c r="AYN32" s="129"/>
      <c r="AYO32" s="129"/>
      <c r="AYP32" s="129"/>
      <c r="AYQ32" s="129"/>
      <c r="AYR32" s="129"/>
      <c r="AYS32" s="129"/>
      <c r="AYT32" s="129"/>
      <c r="AYU32" s="129"/>
      <c r="AYV32" s="129"/>
      <c r="AYW32" s="129"/>
      <c r="AYX32" s="129"/>
      <c r="AYY32" s="129"/>
      <c r="AYZ32" s="129"/>
      <c r="AZA32" s="129"/>
      <c r="AZB32" s="129"/>
      <c r="AZC32" s="129"/>
      <c r="AZD32" s="129"/>
      <c r="AZE32" s="129"/>
      <c r="AZF32" s="129"/>
      <c r="AZG32" s="129"/>
      <c r="AZH32" s="129"/>
      <c r="AZI32" s="129"/>
      <c r="AZJ32" s="129"/>
      <c r="AZK32" s="129"/>
      <c r="AZL32" s="129"/>
      <c r="AZM32" s="129"/>
      <c r="AZN32" s="129"/>
      <c r="AZO32" s="129"/>
      <c r="AZP32" s="129"/>
      <c r="AZQ32" s="129"/>
      <c r="AZR32" s="129"/>
      <c r="AZS32" s="129"/>
      <c r="AZT32" s="129"/>
      <c r="AZU32" s="129"/>
      <c r="AZV32" s="129"/>
      <c r="AZW32" s="129"/>
      <c r="AZX32" s="129"/>
      <c r="AZY32" s="129"/>
      <c r="AZZ32" s="129"/>
      <c r="BAA32" s="129"/>
      <c r="BAB32" s="129"/>
      <c r="BAC32" s="129"/>
      <c r="BAD32" s="129"/>
      <c r="BAE32" s="129"/>
      <c r="BAF32" s="129"/>
      <c r="BAG32" s="129"/>
      <c r="BAH32" s="129"/>
      <c r="BAI32" s="129"/>
      <c r="BAJ32" s="129"/>
      <c r="BAK32" s="129"/>
      <c r="BAL32" s="129"/>
      <c r="BAM32" s="129"/>
      <c r="BAN32" s="129"/>
      <c r="BAO32" s="129"/>
      <c r="BAP32" s="129"/>
      <c r="BAQ32" s="129"/>
      <c r="BAR32" s="129"/>
      <c r="BAS32" s="129"/>
      <c r="BAT32" s="129"/>
      <c r="BAU32" s="129"/>
      <c r="BAV32" s="129"/>
      <c r="BAW32" s="129"/>
      <c r="BAX32" s="129"/>
      <c r="BAY32" s="129"/>
      <c r="BAZ32" s="129"/>
      <c r="BBA32" s="129"/>
      <c r="BBB32" s="129"/>
      <c r="BBC32" s="129"/>
      <c r="BBD32" s="129"/>
      <c r="BBE32" s="129"/>
      <c r="BBF32" s="129"/>
      <c r="BBG32" s="129"/>
      <c r="BBH32" s="129"/>
      <c r="BBI32" s="129"/>
      <c r="BBJ32" s="129"/>
      <c r="BBK32" s="129"/>
      <c r="BBL32" s="129"/>
      <c r="BBM32" s="129"/>
      <c r="BBN32" s="129"/>
      <c r="BBO32" s="129"/>
      <c r="BBP32" s="129"/>
      <c r="BBQ32" s="129"/>
      <c r="BBR32" s="129"/>
      <c r="BBS32" s="129"/>
      <c r="BBT32" s="129"/>
      <c r="BBU32" s="129"/>
      <c r="BBV32" s="129"/>
      <c r="BBW32" s="129"/>
      <c r="BBX32" s="129"/>
      <c r="BBY32" s="129"/>
      <c r="BBZ32" s="129"/>
      <c r="BCA32" s="129"/>
      <c r="BCB32" s="129"/>
      <c r="BCC32" s="129"/>
      <c r="BCD32" s="129"/>
      <c r="BCE32" s="129"/>
      <c r="BCF32" s="129"/>
      <c r="BCG32" s="129"/>
      <c r="BCH32" s="129"/>
      <c r="BCI32" s="129"/>
      <c r="BCJ32" s="129"/>
      <c r="BCK32" s="129"/>
      <c r="BCL32" s="129"/>
      <c r="BCM32" s="129"/>
      <c r="BCN32" s="129"/>
      <c r="BCO32" s="129"/>
      <c r="BCP32" s="129"/>
      <c r="BCQ32" s="129"/>
      <c r="BCR32" s="129"/>
      <c r="BCS32" s="129"/>
      <c r="BCT32" s="129"/>
      <c r="BCU32" s="129"/>
      <c r="BCV32" s="129"/>
      <c r="BCW32" s="129"/>
      <c r="BCX32" s="129"/>
      <c r="BCY32" s="129"/>
      <c r="BCZ32" s="129"/>
      <c r="BDA32" s="129"/>
      <c r="BDB32" s="129"/>
      <c r="BDC32" s="129"/>
      <c r="BDD32" s="129"/>
      <c r="BDE32" s="129"/>
      <c r="BDF32" s="129"/>
      <c r="BDG32" s="129"/>
      <c r="BDH32" s="129"/>
      <c r="BDI32" s="129"/>
      <c r="BDJ32" s="129"/>
      <c r="BDK32" s="129"/>
      <c r="BDL32" s="129"/>
      <c r="BDM32" s="129"/>
      <c r="BDN32" s="129"/>
      <c r="BDO32" s="129"/>
      <c r="BDP32" s="129"/>
      <c r="BDQ32" s="129"/>
      <c r="BDR32" s="129"/>
      <c r="BDS32" s="129"/>
      <c r="BDT32" s="129"/>
      <c r="BDU32" s="129"/>
      <c r="BDV32" s="129"/>
      <c r="BDW32" s="129"/>
      <c r="BDX32" s="129"/>
      <c r="BDY32" s="129"/>
      <c r="BDZ32" s="129"/>
      <c r="BEA32" s="129"/>
      <c r="BEB32" s="129"/>
      <c r="BEC32" s="129"/>
      <c r="BED32" s="129"/>
      <c r="BEE32" s="129"/>
      <c r="BEF32" s="129"/>
      <c r="BEG32" s="129"/>
      <c r="BEH32" s="129"/>
      <c r="BEI32" s="129"/>
      <c r="BEJ32" s="129"/>
      <c r="BEK32" s="129"/>
      <c r="BEL32" s="129"/>
      <c r="BEM32" s="129"/>
      <c r="BEN32" s="129"/>
      <c r="BEO32" s="129"/>
      <c r="BEP32" s="129"/>
      <c r="BEQ32" s="129"/>
      <c r="BER32" s="129"/>
      <c r="BES32" s="129"/>
      <c r="BET32" s="129"/>
      <c r="BEU32" s="129"/>
      <c r="BEV32" s="129"/>
      <c r="BEW32" s="129"/>
      <c r="BEX32" s="129"/>
      <c r="BEY32" s="129"/>
      <c r="BEZ32" s="129"/>
      <c r="BFA32" s="129"/>
      <c r="BFB32" s="129"/>
      <c r="BFC32" s="129"/>
      <c r="BFD32" s="129"/>
      <c r="BFE32" s="129"/>
      <c r="BFF32" s="129"/>
      <c r="BFG32" s="129"/>
      <c r="BFH32" s="129"/>
      <c r="BFI32" s="129"/>
      <c r="BFJ32" s="129"/>
      <c r="BFK32" s="129"/>
      <c r="BFL32" s="129"/>
      <c r="BFM32" s="129"/>
      <c r="BFN32" s="129"/>
      <c r="BFO32" s="129"/>
      <c r="BFP32" s="129"/>
      <c r="BFQ32" s="129"/>
      <c r="BFR32" s="129"/>
      <c r="BFS32" s="129"/>
      <c r="BFT32" s="129"/>
      <c r="BFU32" s="129"/>
      <c r="BFV32" s="129"/>
      <c r="BFW32" s="129"/>
      <c r="BFX32" s="129"/>
      <c r="BFY32" s="129"/>
      <c r="BFZ32" s="129"/>
      <c r="BGA32" s="129"/>
      <c r="BGB32" s="129"/>
      <c r="BGC32" s="129"/>
      <c r="BGD32" s="129"/>
      <c r="BGE32" s="129"/>
      <c r="BGF32" s="129"/>
      <c r="BGG32" s="129"/>
      <c r="BGH32" s="129"/>
      <c r="BGI32" s="129"/>
      <c r="BGJ32" s="129"/>
      <c r="BGK32" s="129"/>
      <c r="BGL32" s="129"/>
      <c r="BGM32" s="129"/>
      <c r="BGN32" s="129"/>
      <c r="BGO32" s="129"/>
      <c r="BGP32" s="129"/>
      <c r="BGQ32" s="129"/>
      <c r="BGR32" s="129"/>
      <c r="BGS32" s="129"/>
      <c r="BGT32" s="129"/>
      <c r="BGU32" s="129"/>
      <c r="BGV32" s="129"/>
      <c r="BGW32" s="129"/>
      <c r="BGX32" s="129"/>
      <c r="BGY32" s="129"/>
      <c r="BGZ32" s="129"/>
      <c r="BHA32" s="129"/>
      <c r="BHB32" s="129"/>
      <c r="BHC32" s="129"/>
      <c r="BHD32" s="129"/>
      <c r="BHE32" s="129"/>
      <c r="BHF32" s="129"/>
      <c r="BHG32" s="129"/>
      <c r="BHH32" s="129"/>
      <c r="BHI32" s="129"/>
      <c r="BHJ32" s="129"/>
      <c r="BHK32" s="129"/>
      <c r="BHL32" s="129"/>
      <c r="BHM32" s="129"/>
      <c r="BHN32" s="129"/>
      <c r="BHO32" s="129"/>
      <c r="BHP32" s="129"/>
      <c r="BHQ32" s="129"/>
      <c r="BHR32" s="129"/>
      <c r="BHS32" s="129"/>
      <c r="BHT32" s="129"/>
      <c r="BHU32" s="129"/>
      <c r="BHV32" s="129"/>
      <c r="BHW32" s="129"/>
      <c r="BHX32" s="129"/>
      <c r="BHY32" s="129"/>
      <c r="BHZ32" s="129"/>
      <c r="BIA32" s="129"/>
      <c r="BIB32" s="129"/>
      <c r="BIC32" s="129"/>
      <c r="BID32" s="129"/>
      <c r="BIE32" s="129"/>
      <c r="BIF32" s="129"/>
      <c r="BIG32" s="129"/>
      <c r="BIH32" s="129"/>
      <c r="BII32" s="129"/>
      <c r="BIJ32" s="129"/>
      <c r="BIK32" s="129"/>
      <c r="BIL32" s="129"/>
      <c r="BIM32" s="129"/>
      <c r="BIN32" s="129"/>
      <c r="BIO32" s="129"/>
      <c r="BIP32" s="129"/>
      <c r="BIQ32" s="129"/>
      <c r="BIR32" s="129"/>
      <c r="BIS32" s="129"/>
      <c r="BIT32" s="129"/>
      <c r="BIU32" s="129"/>
      <c r="BIV32" s="129"/>
      <c r="BIW32" s="129"/>
      <c r="BIX32" s="129"/>
      <c r="BIY32" s="129"/>
      <c r="BIZ32" s="129"/>
      <c r="BJA32" s="129"/>
      <c r="BJB32" s="129"/>
      <c r="BJC32" s="129"/>
      <c r="BJD32" s="129"/>
      <c r="BJE32" s="129"/>
      <c r="BJF32" s="129"/>
      <c r="BJG32" s="129"/>
      <c r="BJH32" s="129"/>
      <c r="BJI32" s="129"/>
      <c r="BJJ32" s="129"/>
      <c r="BJK32" s="129"/>
      <c r="BJL32" s="129"/>
      <c r="BJM32" s="129"/>
      <c r="BJN32" s="129"/>
      <c r="BJO32" s="129"/>
      <c r="BJP32" s="129"/>
      <c r="BJQ32" s="129"/>
      <c r="BJR32" s="129"/>
      <c r="BJS32" s="129"/>
      <c r="BJT32" s="129"/>
      <c r="BJU32" s="129"/>
      <c r="BJV32" s="129"/>
      <c r="BJW32" s="129"/>
      <c r="BJX32" s="129"/>
      <c r="BJY32" s="129"/>
      <c r="BJZ32" s="129"/>
      <c r="BKA32" s="129"/>
      <c r="BKB32" s="129"/>
      <c r="BKC32" s="129"/>
      <c r="BKD32" s="129"/>
      <c r="BKE32" s="129"/>
      <c r="BKF32" s="129"/>
      <c r="BKG32" s="129"/>
      <c r="BKH32" s="129"/>
      <c r="BKI32" s="129"/>
      <c r="BKJ32" s="129"/>
      <c r="BKK32" s="129"/>
      <c r="BKL32" s="129"/>
      <c r="BKM32" s="129"/>
      <c r="BKN32" s="129"/>
      <c r="BKO32" s="129"/>
      <c r="BKP32" s="129"/>
      <c r="BKQ32" s="129"/>
      <c r="BKR32" s="129"/>
      <c r="BKS32" s="129"/>
      <c r="BKT32" s="129"/>
      <c r="BKU32" s="129"/>
      <c r="BKV32" s="129"/>
      <c r="BKW32" s="129"/>
      <c r="BKX32" s="129"/>
      <c r="BKY32" s="129"/>
      <c r="BKZ32" s="129"/>
      <c r="BLA32" s="129"/>
      <c r="BLB32" s="129"/>
      <c r="BLC32" s="129"/>
      <c r="BLD32" s="129"/>
      <c r="BLE32" s="129"/>
      <c r="BLF32" s="129"/>
      <c r="BLG32" s="129"/>
      <c r="BLH32" s="129"/>
      <c r="BLI32" s="129"/>
      <c r="BLJ32" s="129"/>
      <c r="BLK32" s="129"/>
      <c r="BLL32" s="129"/>
      <c r="BLM32" s="129"/>
      <c r="BLN32" s="129"/>
      <c r="BLO32" s="129"/>
      <c r="BLP32" s="129"/>
      <c r="BLQ32" s="129"/>
      <c r="BLR32" s="129"/>
      <c r="BLS32" s="129"/>
      <c r="BLT32" s="129"/>
      <c r="BLU32" s="129"/>
      <c r="BLV32" s="129"/>
      <c r="BLW32" s="129"/>
      <c r="BLX32" s="129"/>
      <c r="BLY32" s="129"/>
      <c r="BLZ32" s="129"/>
      <c r="BMA32" s="129"/>
      <c r="BMB32" s="129"/>
      <c r="BMC32" s="129"/>
      <c r="BMD32" s="129"/>
      <c r="BME32" s="129"/>
      <c r="BMF32" s="129"/>
      <c r="BMG32" s="129"/>
      <c r="BMH32" s="129"/>
      <c r="BMI32" s="129"/>
      <c r="BMJ32" s="129"/>
      <c r="BMK32" s="129"/>
      <c r="BML32" s="129"/>
      <c r="BMM32" s="129"/>
      <c r="BMN32" s="129"/>
      <c r="BMO32" s="129"/>
      <c r="BMP32" s="129"/>
      <c r="BMQ32" s="129"/>
      <c r="BMR32" s="129"/>
      <c r="BMS32" s="129"/>
      <c r="BMT32" s="129"/>
      <c r="BMU32" s="129"/>
      <c r="BMV32" s="129"/>
      <c r="BMW32" s="129"/>
      <c r="BMX32" s="129"/>
      <c r="BMY32" s="129"/>
      <c r="BMZ32" s="129"/>
      <c r="BNA32" s="129"/>
      <c r="BNB32" s="129"/>
      <c r="BNC32" s="129"/>
      <c r="BND32" s="129"/>
      <c r="BNE32" s="129"/>
      <c r="BNF32" s="129"/>
      <c r="BNG32" s="129"/>
      <c r="BNH32" s="129"/>
      <c r="BNI32" s="129"/>
      <c r="BNJ32" s="129"/>
      <c r="BNK32" s="129"/>
      <c r="BNL32" s="129"/>
      <c r="BNM32" s="129"/>
      <c r="BNN32" s="129"/>
      <c r="BNO32" s="129"/>
      <c r="BNP32" s="129"/>
      <c r="BNQ32" s="129"/>
      <c r="BNR32" s="129"/>
      <c r="BNS32" s="129"/>
      <c r="BNT32" s="129"/>
      <c r="BNU32" s="129"/>
      <c r="BNV32" s="129"/>
      <c r="BNW32" s="129"/>
      <c r="BNX32" s="129"/>
      <c r="BNY32" s="129"/>
      <c r="BNZ32" s="129"/>
      <c r="BOA32" s="129"/>
      <c r="BOB32" s="129"/>
      <c r="BOC32" s="129"/>
      <c r="BOD32" s="129"/>
      <c r="BOE32" s="129"/>
      <c r="BOF32" s="129"/>
      <c r="BOG32" s="129"/>
      <c r="BOH32" s="129"/>
      <c r="BOI32" s="129"/>
      <c r="BOJ32" s="129"/>
      <c r="BOK32" s="129"/>
      <c r="BOL32" s="129"/>
      <c r="BOM32" s="129"/>
      <c r="BON32" s="129"/>
      <c r="BOO32" s="129"/>
      <c r="BOP32" s="129"/>
      <c r="BOQ32" s="129"/>
      <c r="BOR32" s="129"/>
      <c r="BOS32" s="129"/>
      <c r="BOT32" s="129"/>
      <c r="BOU32" s="129"/>
      <c r="BOV32" s="129"/>
      <c r="BOW32" s="129"/>
      <c r="BOX32" s="129"/>
      <c r="BOY32" s="129"/>
      <c r="BOZ32" s="129"/>
      <c r="BPA32" s="129"/>
      <c r="BPB32" s="129"/>
      <c r="BPC32" s="129"/>
      <c r="BPD32" s="129"/>
      <c r="BPE32" s="129"/>
      <c r="BPF32" s="129"/>
      <c r="BPG32" s="129"/>
      <c r="BPH32" s="129"/>
      <c r="BPI32" s="129"/>
      <c r="BPJ32" s="129"/>
      <c r="BPK32" s="129"/>
      <c r="BPL32" s="129"/>
      <c r="BPM32" s="129"/>
      <c r="BPN32" s="129"/>
      <c r="BPO32" s="129"/>
      <c r="BPP32" s="129"/>
      <c r="BPQ32" s="129"/>
      <c r="BPR32" s="129"/>
      <c r="BPS32" s="129"/>
      <c r="BPT32" s="129"/>
      <c r="BPU32" s="129"/>
      <c r="BPV32" s="129"/>
      <c r="BPW32" s="129"/>
      <c r="BPX32" s="129"/>
      <c r="BPY32" s="129"/>
      <c r="BPZ32" s="129"/>
      <c r="BQA32" s="129"/>
      <c r="BQB32" s="129"/>
      <c r="BQC32" s="129"/>
      <c r="BQD32" s="129"/>
      <c r="BQE32" s="129"/>
      <c r="BQF32" s="129"/>
      <c r="BQG32" s="129"/>
      <c r="BQH32" s="129"/>
      <c r="BQI32" s="129"/>
      <c r="BQJ32" s="129"/>
      <c r="BQK32" s="129"/>
      <c r="BQL32" s="129"/>
      <c r="BQM32" s="129"/>
      <c r="BQN32" s="129"/>
      <c r="BQO32" s="129"/>
      <c r="BQP32" s="129"/>
      <c r="BQQ32" s="129"/>
      <c r="BQR32" s="129"/>
      <c r="BQS32" s="129"/>
      <c r="BQT32" s="129"/>
      <c r="BQU32" s="129"/>
      <c r="BQV32" s="129"/>
      <c r="BQW32" s="129"/>
      <c r="BQX32" s="129"/>
      <c r="BQY32" s="129"/>
      <c r="BQZ32" s="129"/>
      <c r="BRA32" s="129"/>
      <c r="BRB32" s="129"/>
      <c r="BRC32" s="129"/>
      <c r="BRD32" s="129"/>
      <c r="BRE32" s="129"/>
      <c r="BRF32" s="129"/>
      <c r="BRG32" s="129"/>
      <c r="BRH32" s="129"/>
      <c r="BRI32" s="129"/>
      <c r="BRJ32" s="129"/>
      <c r="BRK32" s="129"/>
      <c r="BRL32" s="129"/>
      <c r="BRM32" s="129"/>
      <c r="BRN32" s="129"/>
      <c r="BRO32" s="129"/>
      <c r="BRP32" s="129"/>
      <c r="BRQ32" s="129"/>
      <c r="BRR32" s="129"/>
      <c r="BRS32" s="129"/>
      <c r="BRT32" s="129"/>
      <c r="BRU32" s="129"/>
      <c r="BRV32" s="129"/>
      <c r="BRW32" s="129"/>
      <c r="BRX32" s="129"/>
      <c r="BRY32" s="129"/>
      <c r="BRZ32" s="129"/>
      <c r="BSA32" s="129"/>
      <c r="BSB32" s="129"/>
      <c r="BSC32" s="129"/>
      <c r="BSD32" s="129"/>
      <c r="BSE32" s="129"/>
      <c r="BSF32" s="129"/>
      <c r="BSG32" s="129"/>
      <c r="BSH32" s="129"/>
      <c r="BSI32" s="129"/>
      <c r="BSJ32" s="129"/>
      <c r="BSK32" s="129"/>
      <c r="BSL32" s="129"/>
      <c r="BSM32" s="129"/>
      <c r="BSN32" s="129"/>
      <c r="BSO32" s="129"/>
      <c r="BSP32" s="129"/>
      <c r="BSQ32" s="129"/>
      <c r="BSR32" s="129"/>
      <c r="BSS32" s="129"/>
      <c r="BST32" s="129"/>
      <c r="BSU32" s="129"/>
      <c r="BSV32" s="129"/>
      <c r="BSW32" s="129"/>
      <c r="BSX32" s="129"/>
      <c r="BSY32" s="129"/>
      <c r="BSZ32" s="129"/>
      <c r="BTA32" s="129"/>
      <c r="BTB32" s="129"/>
      <c r="BTC32" s="129"/>
      <c r="BTD32" s="129"/>
      <c r="BTE32" s="129"/>
      <c r="BTF32" s="129"/>
      <c r="BTG32" s="129"/>
      <c r="BTH32" s="129"/>
      <c r="BTI32" s="129"/>
      <c r="BTJ32" s="129"/>
      <c r="BTK32" s="129"/>
      <c r="BTL32" s="129"/>
      <c r="BTM32" s="129"/>
      <c r="BTN32" s="129"/>
      <c r="BTO32" s="129"/>
      <c r="BTP32" s="129"/>
      <c r="BTQ32" s="129"/>
      <c r="BTR32" s="129"/>
      <c r="BTS32" s="129"/>
      <c r="BTT32" s="129"/>
      <c r="BTU32" s="129"/>
      <c r="BTV32" s="129"/>
      <c r="BTW32" s="129"/>
      <c r="BTX32" s="129"/>
      <c r="BTY32" s="129"/>
      <c r="BTZ32" s="129"/>
      <c r="BUA32" s="129"/>
      <c r="BUB32" s="129"/>
      <c r="BUC32" s="129"/>
      <c r="BUD32" s="129"/>
      <c r="BUE32" s="129"/>
      <c r="BUF32" s="129"/>
      <c r="BUG32" s="129"/>
      <c r="BUH32" s="129"/>
      <c r="BUI32" s="129"/>
      <c r="BUJ32" s="129"/>
      <c r="BUK32" s="129"/>
      <c r="BUL32" s="129"/>
      <c r="BUM32" s="129"/>
      <c r="BUN32" s="129"/>
      <c r="BUO32" s="129"/>
      <c r="BUP32" s="129"/>
      <c r="BUQ32" s="129"/>
      <c r="BUR32" s="129"/>
      <c r="BUS32" s="129"/>
      <c r="BUT32" s="129"/>
      <c r="BUU32" s="129"/>
      <c r="BUV32" s="129"/>
      <c r="BUW32" s="129"/>
      <c r="BUX32" s="129"/>
      <c r="BUY32" s="129"/>
      <c r="BUZ32" s="129"/>
      <c r="BVA32" s="129"/>
      <c r="BVB32" s="129"/>
      <c r="BVC32" s="129"/>
      <c r="BVD32" s="129"/>
      <c r="BVE32" s="129"/>
      <c r="BVF32" s="129"/>
      <c r="BVG32" s="129"/>
      <c r="BVH32" s="129"/>
      <c r="BVI32" s="129"/>
      <c r="BVJ32" s="129"/>
      <c r="BVK32" s="129"/>
      <c r="BVL32" s="129"/>
      <c r="BVM32" s="129"/>
      <c r="BVN32" s="129"/>
      <c r="BVO32" s="129"/>
      <c r="BVP32" s="129"/>
      <c r="BVQ32" s="129"/>
      <c r="BVR32" s="129"/>
      <c r="BVS32" s="129"/>
      <c r="BVT32" s="129"/>
      <c r="BVU32" s="129"/>
      <c r="BVV32" s="129"/>
      <c r="BVW32" s="129"/>
      <c r="BVX32" s="129"/>
      <c r="BVY32" s="129"/>
      <c r="BVZ32" s="129"/>
      <c r="BWA32" s="129"/>
      <c r="BWB32" s="129"/>
      <c r="BWC32" s="129"/>
      <c r="BWD32" s="129"/>
    </row>
    <row r="33" spans="1:1954" ht="16.8">
      <c r="A33" s="250" t="s">
        <v>321</v>
      </c>
      <c r="B33" s="251">
        <v>1623.3401142355378</v>
      </c>
      <c r="C33" s="251">
        <v>726.49865737000016</v>
      </c>
      <c r="D33" s="251">
        <v>2349.8387716055381</v>
      </c>
      <c r="E33" s="129"/>
      <c r="F33" s="256"/>
      <c r="G33" s="244"/>
      <c r="H33" s="244"/>
      <c r="I33" s="244"/>
      <c r="J33" s="245"/>
      <c r="K33" s="245"/>
      <c r="L33" s="245"/>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c r="EX33" s="129"/>
      <c r="EY33" s="129"/>
      <c r="EZ33" s="129"/>
      <c r="FA33" s="129"/>
      <c r="FB33" s="129"/>
      <c r="FC33" s="129"/>
      <c r="FD33" s="129"/>
      <c r="FE33" s="129"/>
      <c r="FF33" s="129"/>
      <c r="FG33" s="129"/>
      <c r="FH33" s="129"/>
      <c r="FI33" s="129"/>
      <c r="FJ33" s="129"/>
      <c r="FK33" s="129"/>
      <c r="FL33" s="129"/>
      <c r="FM33" s="129"/>
      <c r="FN33" s="129"/>
      <c r="FO33" s="129"/>
      <c r="FP33" s="129"/>
      <c r="FQ33" s="129"/>
      <c r="FR33" s="129"/>
      <c r="FS33" s="129"/>
      <c r="FT33" s="129"/>
      <c r="FU33" s="129"/>
      <c r="FV33" s="129"/>
      <c r="FW33" s="129"/>
      <c r="FX33" s="129"/>
      <c r="FY33" s="129"/>
      <c r="FZ33" s="129"/>
      <c r="GA33" s="129"/>
      <c r="GB33" s="129"/>
      <c r="GC33" s="129"/>
      <c r="GD33" s="129"/>
      <c r="GE33" s="129"/>
      <c r="GF33" s="129"/>
      <c r="GG33" s="129"/>
      <c r="GH33" s="129"/>
      <c r="GI33" s="129"/>
      <c r="GJ33" s="129"/>
      <c r="GK33" s="129"/>
      <c r="GL33" s="129"/>
      <c r="GM33" s="129"/>
      <c r="GN33" s="129"/>
      <c r="GO33" s="129"/>
      <c r="GP33" s="129"/>
      <c r="GQ33" s="129"/>
      <c r="GR33" s="129"/>
      <c r="GS33" s="129"/>
      <c r="GT33" s="129"/>
      <c r="GU33" s="129"/>
      <c r="GV33" s="129"/>
      <c r="GW33" s="129"/>
      <c r="GX33" s="129"/>
      <c r="GY33" s="129"/>
      <c r="GZ33" s="129"/>
      <c r="HA33" s="129"/>
      <c r="HB33" s="129"/>
      <c r="HC33" s="129"/>
      <c r="HD33" s="129"/>
      <c r="HE33" s="129"/>
      <c r="HF33" s="129"/>
      <c r="HG33" s="129"/>
      <c r="HH33" s="129"/>
      <c r="HI33" s="129"/>
      <c r="HJ33" s="129"/>
      <c r="HK33" s="129"/>
      <c r="HL33" s="129"/>
      <c r="HM33" s="129"/>
      <c r="HN33" s="129"/>
      <c r="HO33" s="129"/>
      <c r="HP33" s="129"/>
      <c r="HQ33" s="129"/>
      <c r="HR33" s="129"/>
      <c r="HS33" s="129"/>
      <c r="HT33" s="129"/>
      <c r="HU33" s="129"/>
      <c r="HV33" s="129"/>
      <c r="HW33" s="129"/>
      <c r="HX33" s="129"/>
      <c r="HY33" s="129"/>
      <c r="HZ33" s="129"/>
      <c r="IA33" s="129"/>
      <c r="IB33" s="129"/>
      <c r="IC33" s="129"/>
      <c r="ID33" s="129"/>
      <c r="IE33" s="129"/>
      <c r="IF33" s="129"/>
      <c r="IG33" s="129"/>
      <c r="IH33" s="129"/>
      <c r="II33" s="129"/>
      <c r="IJ33" s="129"/>
      <c r="IK33" s="129"/>
      <c r="IL33" s="129"/>
      <c r="IM33" s="129"/>
      <c r="IN33" s="129"/>
      <c r="IO33" s="129"/>
      <c r="IP33" s="129"/>
      <c r="IQ33" s="129"/>
      <c r="IR33" s="129"/>
      <c r="IS33" s="129"/>
      <c r="IT33" s="129"/>
      <c r="IU33" s="129"/>
      <c r="IV33" s="129"/>
      <c r="IW33" s="129"/>
      <c r="IX33" s="129"/>
      <c r="IY33" s="129"/>
      <c r="IZ33" s="129"/>
      <c r="JA33" s="129"/>
      <c r="JB33" s="129"/>
      <c r="JC33" s="129"/>
      <c r="JD33" s="129"/>
      <c r="JE33" s="129"/>
      <c r="JF33" s="129"/>
      <c r="JG33" s="129"/>
      <c r="JH33" s="129"/>
      <c r="JI33" s="129"/>
      <c r="JJ33" s="129"/>
      <c r="JK33" s="129"/>
      <c r="JL33" s="129"/>
      <c r="JM33" s="129"/>
      <c r="JN33" s="129"/>
      <c r="JO33" s="129"/>
      <c r="JP33" s="129"/>
      <c r="JQ33" s="129"/>
      <c r="JR33" s="129"/>
      <c r="JS33" s="129"/>
      <c r="JT33" s="129"/>
      <c r="JU33" s="129"/>
      <c r="JV33" s="129"/>
      <c r="JW33" s="129"/>
      <c r="JX33" s="129"/>
      <c r="JY33" s="129"/>
      <c r="JZ33" s="129"/>
      <c r="KA33" s="129"/>
      <c r="KB33" s="129"/>
      <c r="KC33" s="129"/>
      <c r="KD33" s="129"/>
      <c r="KE33" s="129"/>
      <c r="KF33" s="129"/>
      <c r="KG33" s="129"/>
      <c r="KH33" s="129"/>
      <c r="KI33" s="129"/>
      <c r="KJ33" s="129"/>
      <c r="KK33" s="129"/>
      <c r="KL33" s="129"/>
      <c r="KM33" s="129"/>
      <c r="KN33" s="129"/>
      <c r="KO33" s="129"/>
      <c r="KP33" s="129"/>
      <c r="KQ33" s="129"/>
      <c r="KR33" s="129"/>
      <c r="KS33" s="129"/>
      <c r="KT33" s="129"/>
      <c r="KU33" s="129"/>
      <c r="KV33" s="129"/>
      <c r="KW33" s="129"/>
      <c r="KX33" s="129"/>
      <c r="KY33" s="129"/>
      <c r="KZ33" s="129"/>
      <c r="LA33" s="129"/>
      <c r="LB33" s="129"/>
      <c r="LC33" s="129"/>
      <c r="LD33" s="129"/>
      <c r="LE33" s="129"/>
      <c r="LF33" s="129"/>
      <c r="LG33" s="129"/>
      <c r="LH33" s="129"/>
      <c r="LI33" s="129"/>
      <c r="LJ33" s="129"/>
      <c r="LK33" s="129"/>
      <c r="LL33" s="129"/>
      <c r="LM33" s="129"/>
      <c r="LN33" s="129"/>
      <c r="LO33" s="129"/>
      <c r="LP33" s="129"/>
      <c r="LQ33" s="129"/>
      <c r="LR33" s="129"/>
      <c r="LS33" s="129"/>
      <c r="LT33" s="129"/>
      <c r="LU33" s="129"/>
      <c r="LV33" s="129"/>
      <c r="LW33" s="129"/>
      <c r="LX33" s="129"/>
      <c r="LY33" s="129"/>
      <c r="LZ33" s="129"/>
      <c r="MA33" s="129"/>
      <c r="MB33" s="129"/>
      <c r="MC33" s="129"/>
      <c r="MD33" s="129"/>
      <c r="ME33" s="129"/>
      <c r="MF33" s="129"/>
      <c r="MG33" s="129"/>
      <c r="MH33" s="129"/>
      <c r="MI33" s="129"/>
      <c r="MJ33" s="129"/>
      <c r="MK33" s="129"/>
      <c r="ML33" s="129"/>
      <c r="MM33" s="129"/>
      <c r="MN33" s="129"/>
      <c r="MO33" s="129"/>
      <c r="MP33" s="129"/>
      <c r="MQ33" s="129"/>
      <c r="MR33" s="129"/>
      <c r="MS33" s="129"/>
      <c r="MT33" s="129"/>
      <c r="MU33" s="129"/>
      <c r="MV33" s="129"/>
      <c r="MW33" s="129"/>
      <c r="MX33" s="129"/>
      <c r="MY33" s="129"/>
      <c r="MZ33" s="129"/>
      <c r="NA33" s="129"/>
      <c r="NB33" s="129"/>
      <c r="NC33" s="129"/>
      <c r="ND33" s="129"/>
      <c r="NE33" s="129"/>
      <c r="NF33" s="129"/>
      <c r="NG33" s="129"/>
      <c r="NH33" s="129"/>
      <c r="NI33" s="129"/>
      <c r="NJ33" s="129"/>
      <c r="NK33" s="129"/>
      <c r="NL33" s="129"/>
      <c r="NM33" s="129"/>
      <c r="NN33" s="129"/>
      <c r="NO33" s="129"/>
      <c r="NP33" s="129"/>
      <c r="NQ33" s="129"/>
      <c r="NR33" s="129"/>
      <c r="NS33" s="129"/>
      <c r="NT33" s="129"/>
      <c r="NU33" s="129"/>
      <c r="NV33" s="129"/>
      <c r="NW33" s="129"/>
      <c r="NX33" s="129"/>
      <c r="NY33" s="129"/>
      <c r="NZ33" s="129"/>
      <c r="OA33" s="129"/>
      <c r="OB33" s="129"/>
      <c r="OC33" s="129"/>
      <c r="OD33" s="129"/>
      <c r="OE33" s="129"/>
      <c r="OF33" s="129"/>
      <c r="OG33" s="129"/>
      <c r="OH33" s="129"/>
      <c r="OI33" s="129"/>
      <c r="OJ33" s="129"/>
      <c r="OK33" s="129"/>
      <c r="OL33" s="129"/>
      <c r="OM33" s="129"/>
      <c r="ON33" s="129"/>
      <c r="OO33" s="129"/>
      <c r="OP33" s="129"/>
      <c r="OQ33" s="129"/>
      <c r="OR33" s="129"/>
      <c r="OS33" s="129"/>
      <c r="OT33" s="129"/>
      <c r="OU33" s="129"/>
      <c r="OV33" s="129"/>
      <c r="OW33" s="129"/>
      <c r="OX33" s="129"/>
      <c r="OY33" s="129"/>
      <c r="OZ33" s="129"/>
      <c r="PA33" s="129"/>
      <c r="PB33" s="129"/>
      <c r="PC33" s="129"/>
      <c r="PD33" s="129"/>
      <c r="PE33" s="129"/>
      <c r="PF33" s="129"/>
      <c r="PG33" s="129"/>
      <c r="PH33" s="129"/>
      <c r="PI33" s="129"/>
      <c r="PJ33" s="129"/>
      <c r="PK33" s="129"/>
      <c r="PL33" s="129"/>
      <c r="PM33" s="129"/>
      <c r="PN33" s="129"/>
      <c r="PO33" s="129"/>
      <c r="PP33" s="129"/>
      <c r="PQ33" s="129"/>
      <c r="PR33" s="129"/>
      <c r="PS33" s="129"/>
      <c r="PT33" s="129"/>
      <c r="PU33" s="129"/>
      <c r="PV33" s="129"/>
      <c r="PW33" s="129"/>
      <c r="PX33" s="129"/>
      <c r="PY33" s="129"/>
      <c r="PZ33" s="129"/>
      <c r="QA33" s="129"/>
      <c r="QB33" s="129"/>
      <c r="QC33" s="129"/>
      <c r="QD33" s="129"/>
      <c r="QE33" s="129"/>
      <c r="QF33" s="129"/>
      <c r="QG33" s="129"/>
      <c r="QH33" s="129"/>
      <c r="QI33" s="129"/>
      <c r="QJ33" s="129"/>
      <c r="QK33" s="129"/>
      <c r="QL33" s="129"/>
      <c r="QM33" s="129"/>
      <c r="QN33" s="129"/>
      <c r="QO33" s="129"/>
      <c r="QP33" s="129"/>
      <c r="QQ33" s="129"/>
      <c r="QR33" s="129"/>
      <c r="QS33" s="129"/>
      <c r="QT33" s="129"/>
      <c r="QU33" s="129"/>
      <c r="QV33" s="129"/>
      <c r="QW33" s="129"/>
      <c r="QX33" s="129"/>
      <c r="QY33" s="129"/>
      <c r="QZ33" s="129"/>
      <c r="RA33" s="129"/>
      <c r="RB33" s="129"/>
      <c r="RC33" s="129"/>
      <c r="RD33" s="129"/>
      <c r="RE33" s="129"/>
      <c r="RF33" s="129"/>
      <c r="RG33" s="129"/>
      <c r="RH33" s="129"/>
      <c r="RI33" s="129"/>
      <c r="RJ33" s="129"/>
      <c r="RK33" s="129"/>
      <c r="RL33" s="129"/>
      <c r="RM33" s="129"/>
      <c r="RN33" s="129"/>
      <c r="RO33" s="129"/>
      <c r="RP33" s="129"/>
      <c r="RQ33" s="129"/>
      <c r="RR33" s="129"/>
      <c r="RS33" s="129"/>
      <c r="RT33" s="129"/>
      <c r="RU33" s="129"/>
      <c r="RV33" s="129"/>
      <c r="RW33" s="129"/>
      <c r="RX33" s="129"/>
      <c r="RY33" s="129"/>
      <c r="RZ33" s="129"/>
      <c r="SA33" s="129"/>
      <c r="SB33" s="129"/>
      <c r="SC33" s="129"/>
      <c r="SD33" s="129"/>
      <c r="SE33" s="129"/>
      <c r="SF33" s="129"/>
      <c r="SG33" s="129"/>
      <c r="SH33" s="129"/>
      <c r="SI33" s="129"/>
      <c r="SJ33" s="129"/>
      <c r="SK33" s="129"/>
      <c r="SL33" s="129"/>
      <c r="SM33" s="129"/>
      <c r="SN33" s="129"/>
      <c r="SO33" s="129"/>
      <c r="SP33" s="129"/>
      <c r="SQ33" s="129"/>
      <c r="SR33" s="129"/>
      <c r="SS33" s="129"/>
      <c r="ST33" s="129"/>
      <c r="SU33" s="129"/>
      <c r="SV33" s="129"/>
      <c r="SW33" s="129"/>
      <c r="SX33" s="129"/>
      <c r="SY33" s="129"/>
      <c r="SZ33" s="129"/>
      <c r="TA33" s="129"/>
      <c r="TB33" s="129"/>
      <c r="TC33" s="129"/>
      <c r="TD33" s="129"/>
      <c r="TE33" s="129"/>
      <c r="TF33" s="129"/>
      <c r="TG33" s="129"/>
      <c r="TH33" s="129"/>
      <c r="TI33" s="129"/>
      <c r="TJ33" s="129"/>
      <c r="TK33" s="129"/>
      <c r="TL33" s="129"/>
      <c r="TM33" s="129"/>
      <c r="TN33" s="129"/>
      <c r="TO33" s="129"/>
      <c r="TP33" s="129"/>
      <c r="TQ33" s="129"/>
      <c r="TR33" s="129"/>
      <c r="TS33" s="129"/>
      <c r="TT33" s="129"/>
      <c r="TU33" s="129"/>
      <c r="TV33" s="129"/>
      <c r="TW33" s="129"/>
      <c r="TX33" s="129"/>
      <c r="TY33" s="129"/>
      <c r="TZ33" s="129"/>
      <c r="UA33" s="129"/>
      <c r="UB33" s="129"/>
      <c r="UC33" s="129"/>
      <c r="UD33" s="129"/>
      <c r="UE33" s="129"/>
      <c r="UF33" s="129"/>
      <c r="UG33" s="129"/>
      <c r="UH33" s="129"/>
      <c r="UI33" s="129"/>
      <c r="UJ33" s="129"/>
      <c r="UK33" s="129"/>
      <c r="UL33" s="129"/>
      <c r="UM33" s="129"/>
      <c r="UN33" s="129"/>
      <c r="UO33" s="129"/>
      <c r="UP33" s="129"/>
      <c r="UQ33" s="129"/>
      <c r="UR33" s="129"/>
      <c r="US33" s="129"/>
      <c r="UT33" s="129"/>
      <c r="UU33" s="129"/>
      <c r="UV33" s="129"/>
      <c r="UW33" s="129"/>
      <c r="UX33" s="129"/>
      <c r="UY33" s="129"/>
      <c r="UZ33" s="129"/>
      <c r="VA33" s="129"/>
      <c r="VB33" s="129"/>
      <c r="VC33" s="129"/>
      <c r="VD33" s="129"/>
      <c r="VE33" s="129"/>
      <c r="VF33" s="129"/>
      <c r="VG33" s="129"/>
      <c r="VH33" s="129"/>
      <c r="VI33" s="129"/>
      <c r="VJ33" s="129"/>
      <c r="VK33" s="129"/>
      <c r="VL33" s="129"/>
      <c r="VM33" s="129"/>
      <c r="VN33" s="129"/>
      <c r="VO33" s="129"/>
      <c r="VP33" s="129"/>
      <c r="VQ33" s="129"/>
      <c r="VR33" s="129"/>
      <c r="VS33" s="129"/>
      <c r="VT33" s="129"/>
      <c r="VU33" s="129"/>
      <c r="VV33" s="129"/>
      <c r="VW33" s="129"/>
      <c r="VX33" s="129"/>
      <c r="VY33" s="129"/>
      <c r="VZ33" s="129"/>
      <c r="WA33" s="129"/>
      <c r="WB33" s="129"/>
      <c r="WC33" s="129"/>
      <c r="WD33" s="129"/>
      <c r="WE33" s="129"/>
      <c r="WF33" s="129"/>
      <c r="WG33" s="129"/>
      <c r="WH33" s="129"/>
      <c r="WI33" s="129"/>
      <c r="WJ33" s="129"/>
      <c r="WK33" s="129"/>
      <c r="WL33" s="129"/>
      <c r="WM33" s="129"/>
      <c r="WN33" s="129"/>
      <c r="WO33" s="129"/>
      <c r="WP33" s="129"/>
      <c r="WQ33" s="129"/>
      <c r="WR33" s="129"/>
      <c r="WS33" s="129"/>
      <c r="WT33" s="129"/>
      <c r="WU33" s="129"/>
      <c r="WV33" s="129"/>
      <c r="WW33" s="129"/>
      <c r="WX33" s="129"/>
      <c r="WY33" s="129"/>
      <c r="WZ33" s="129"/>
      <c r="XA33" s="129"/>
      <c r="XB33" s="129"/>
      <c r="XC33" s="129"/>
      <c r="XD33" s="129"/>
      <c r="XE33" s="129"/>
      <c r="XF33" s="129"/>
      <c r="XG33" s="129"/>
      <c r="XH33" s="129"/>
      <c r="XI33" s="129"/>
      <c r="XJ33" s="129"/>
      <c r="XK33" s="129"/>
      <c r="XL33" s="129"/>
      <c r="XM33" s="129"/>
      <c r="XN33" s="129"/>
      <c r="XO33" s="129"/>
      <c r="XP33" s="129"/>
      <c r="XQ33" s="129"/>
      <c r="XR33" s="129"/>
      <c r="XS33" s="129"/>
      <c r="XT33" s="129"/>
      <c r="XU33" s="129"/>
      <c r="XV33" s="129"/>
      <c r="XW33" s="129"/>
      <c r="XX33" s="129"/>
      <c r="XY33" s="129"/>
      <c r="XZ33" s="129"/>
      <c r="YA33" s="129"/>
      <c r="YB33" s="129"/>
      <c r="YC33" s="129"/>
      <c r="YD33" s="129"/>
      <c r="YE33" s="129"/>
      <c r="YF33" s="129"/>
      <c r="YG33" s="129"/>
      <c r="YH33" s="129"/>
      <c r="YI33" s="129"/>
      <c r="YJ33" s="129"/>
      <c r="YK33" s="129"/>
      <c r="YL33" s="129"/>
      <c r="YM33" s="129"/>
      <c r="YN33" s="129"/>
      <c r="YO33" s="129"/>
      <c r="YP33" s="129"/>
      <c r="YQ33" s="129"/>
      <c r="YR33" s="129"/>
      <c r="YS33" s="129"/>
      <c r="YT33" s="129"/>
      <c r="YU33" s="129"/>
      <c r="YV33" s="129"/>
      <c r="YW33" s="129"/>
      <c r="YX33" s="129"/>
      <c r="YY33" s="129"/>
      <c r="YZ33" s="129"/>
      <c r="ZA33" s="129"/>
      <c r="ZB33" s="129"/>
      <c r="ZC33" s="129"/>
      <c r="ZD33" s="129"/>
      <c r="ZE33" s="129"/>
      <c r="ZF33" s="129"/>
      <c r="ZG33" s="129"/>
      <c r="ZH33" s="129"/>
      <c r="ZI33" s="129"/>
      <c r="ZJ33" s="129"/>
      <c r="ZK33" s="129"/>
      <c r="ZL33" s="129"/>
      <c r="ZM33" s="129"/>
      <c r="ZN33" s="129"/>
      <c r="ZO33" s="129"/>
      <c r="ZP33" s="129"/>
      <c r="ZQ33" s="129"/>
      <c r="ZR33" s="129"/>
      <c r="ZS33" s="129"/>
      <c r="ZT33" s="129"/>
      <c r="ZU33" s="129"/>
      <c r="ZV33" s="129"/>
      <c r="ZW33" s="129"/>
      <c r="ZX33" s="129"/>
      <c r="ZY33" s="129"/>
      <c r="ZZ33" s="129"/>
      <c r="AAA33" s="129"/>
      <c r="AAB33" s="129"/>
      <c r="AAC33" s="129"/>
      <c r="AAD33" s="129"/>
      <c r="AAE33" s="129"/>
      <c r="AAF33" s="129"/>
      <c r="AAG33" s="129"/>
      <c r="AAH33" s="129"/>
      <c r="AAI33" s="129"/>
      <c r="AAJ33" s="129"/>
      <c r="AAK33" s="129"/>
      <c r="AAL33" s="129"/>
      <c r="AAM33" s="129"/>
      <c r="AAN33" s="129"/>
      <c r="AAO33" s="129"/>
      <c r="AAP33" s="129"/>
      <c r="AAQ33" s="129"/>
      <c r="AAR33" s="129"/>
      <c r="AAS33" s="129"/>
      <c r="AAT33" s="129"/>
      <c r="AAU33" s="129"/>
      <c r="AAV33" s="129"/>
      <c r="AAW33" s="129"/>
      <c r="AAX33" s="129"/>
      <c r="AAY33" s="129"/>
      <c r="AAZ33" s="129"/>
      <c r="ABA33" s="129"/>
      <c r="ABB33" s="129"/>
      <c r="ABC33" s="129"/>
      <c r="ABD33" s="129"/>
      <c r="ABE33" s="129"/>
      <c r="ABF33" s="129"/>
      <c r="ABG33" s="129"/>
      <c r="ABH33" s="129"/>
      <c r="ABI33" s="129"/>
      <c r="ABJ33" s="129"/>
      <c r="ABK33" s="129"/>
      <c r="ABL33" s="129"/>
      <c r="ABM33" s="129"/>
      <c r="ABN33" s="129"/>
      <c r="ABO33" s="129"/>
      <c r="ABP33" s="129"/>
      <c r="ABQ33" s="129"/>
      <c r="ABR33" s="129"/>
      <c r="ABS33" s="129"/>
      <c r="ABT33" s="129"/>
      <c r="ABU33" s="129"/>
      <c r="ABV33" s="129"/>
      <c r="ABW33" s="129"/>
      <c r="ABX33" s="129"/>
      <c r="ABY33" s="129"/>
      <c r="ABZ33" s="129"/>
      <c r="ACA33" s="129"/>
      <c r="ACB33" s="129"/>
      <c r="ACC33" s="129"/>
      <c r="ACD33" s="129"/>
      <c r="ACE33" s="129"/>
      <c r="ACF33" s="129"/>
      <c r="ACG33" s="129"/>
      <c r="ACH33" s="129"/>
      <c r="ACI33" s="129"/>
      <c r="ACJ33" s="129"/>
      <c r="ACK33" s="129"/>
      <c r="ACL33" s="129"/>
      <c r="ACM33" s="129"/>
      <c r="ACN33" s="129"/>
      <c r="ACO33" s="129"/>
      <c r="ACP33" s="129"/>
      <c r="ACQ33" s="129"/>
      <c r="ACR33" s="129"/>
      <c r="ACS33" s="129"/>
      <c r="ACT33" s="129"/>
      <c r="ACU33" s="129"/>
      <c r="ACV33" s="129"/>
      <c r="ACW33" s="129"/>
      <c r="ACX33" s="129"/>
      <c r="ACY33" s="129"/>
      <c r="ACZ33" s="129"/>
      <c r="ADA33" s="129"/>
      <c r="ADB33" s="129"/>
      <c r="ADC33" s="129"/>
      <c r="ADD33" s="129"/>
      <c r="ADE33" s="129"/>
      <c r="ADF33" s="129"/>
      <c r="ADG33" s="129"/>
      <c r="ADH33" s="129"/>
      <c r="ADI33" s="129"/>
      <c r="ADJ33" s="129"/>
      <c r="ADK33" s="129"/>
      <c r="ADL33" s="129"/>
      <c r="ADM33" s="129"/>
      <c r="ADN33" s="129"/>
      <c r="ADO33" s="129"/>
      <c r="ADP33" s="129"/>
      <c r="ADQ33" s="129"/>
      <c r="ADR33" s="129"/>
      <c r="ADS33" s="129"/>
      <c r="ADT33" s="129"/>
      <c r="ADU33" s="129"/>
      <c r="ADV33" s="129"/>
      <c r="ADW33" s="129"/>
      <c r="ADX33" s="129"/>
      <c r="ADY33" s="129"/>
      <c r="ADZ33" s="129"/>
      <c r="AEA33" s="129"/>
      <c r="AEB33" s="129"/>
      <c r="AEC33" s="129"/>
      <c r="AED33" s="129"/>
      <c r="AEE33" s="129"/>
      <c r="AEF33" s="129"/>
      <c r="AEG33" s="129"/>
      <c r="AEH33" s="129"/>
      <c r="AEI33" s="129"/>
      <c r="AEJ33" s="129"/>
      <c r="AEK33" s="129"/>
      <c r="AEL33" s="129"/>
      <c r="AEM33" s="129"/>
      <c r="AEN33" s="129"/>
      <c r="AEO33" s="129"/>
      <c r="AEP33" s="129"/>
      <c r="AEQ33" s="129"/>
      <c r="AER33" s="129"/>
      <c r="AES33" s="129"/>
      <c r="AET33" s="129"/>
      <c r="AEU33" s="129"/>
      <c r="AEV33" s="129"/>
      <c r="AEW33" s="129"/>
      <c r="AEX33" s="129"/>
      <c r="AEY33" s="129"/>
      <c r="AEZ33" s="129"/>
      <c r="AFA33" s="129"/>
      <c r="AFB33" s="129"/>
      <c r="AFC33" s="129"/>
      <c r="AFD33" s="129"/>
      <c r="AFE33" s="129"/>
      <c r="AFF33" s="129"/>
      <c r="AFG33" s="129"/>
      <c r="AFH33" s="129"/>
      <c r="AFI33" s="129"/>
      <c r="AFJ33" s="129"/>
      <c r="AFK33" s="129"/>
      <c r="AFL33" s="129"/>
      <c r="AFM33" s="129"/>
      <c r="AFN33" s="129"/>
      <c r="AFO33" s="129"/>
      <c r="AFP33" s="129"/>
      <c r="AFQ33" s="129"/>
      <c r="AFR33" s="129"/>
      <c r="AFS33" s="129"/>
      <c r="AFT33" s="129"/>
      <c r="AFU33" s="129"/>
      <c r="AFV33" s="129"/>
      <c r="AFW33" s="129"/>
      <c r="AFX33" s="129"/>
      <c r="AFY33" s="129"/>
      <c r="AFZ33" s="129"/>
      <c r="AGA33" s="129"/>
      <c r="AGB33" s="129"/>
      <c r="AGC33" s="129"/>
      <c r="AGD33" s="129"/>
      <c r="AGE33" s="129"/>
      <c r="AGF33" s="129"/>
      <c r="AGG33" s="129"/>
      <c r="AGH33" s="129"/>
      <c r="AGI33" s="129"/>
      <c r="AGJ33" s="129"/>
      <c r="AGK33" s="129"/>
      <c r="AGL33" s="129"/>
      <c r="AGM33" s="129"/>
      <c r="AGN33" s="129"/>
      <c r="AGO33" s="129"/>
      <c r="AGP33" s="129"/>
      <c r="AGQ33" s="129"/>
      <c r="AGR33" s="129"/>
      <c r="AGS33" s="129"/>
      <c r="AGT33" s="129"/>
      <c r="AGU33" s="129"/>
      <c r="AGV33" s="129"/>
      <c r="AGW33" s="129"/>
      <c r="AGX33" s="129"/>
      <c r="AGY33" s="129"/>
      <c r="AGZ33" s="129"/>
      <c r="AHA33" s="129"/>
      <c r="AHB33" s="129"/>
      <c r="AHC33" s="129"/>
      <c r="AHD33" s="129"/>
      <c r="AHE33" s="129"/>
      <c r="AHF33" s="129"/>
      <c r="AHG33" s="129"/>
      <c r="AHH33" s="129"/>
      <c r="AHI33" s="129"/>
      <c r="AHJ33" s="129"/>
      <c r="AHK33" s="129"/>
      <c r="AHL33" s="129"/>
      <c r="AHM33" s="129"/>
      <c r="AHN33" s="129"/>
      <c r="AHO33" s="129"/>
      <c r="AHP33" s="129"/>
      <c r="AHQ33" s="129"/>
      <c r="AHR33" s="129"/>
      <c r="AHS33" s="129"/>
      <c r="AHT33" s="129"/>
      <c r="AHU33" s="129"/>
      <c r="AHV33" s="129"/>
      <c r="AHW33" s="129"/>
      <c r="AHX33" s="129"/>
      <c r="AHY33" s="129"/>
      <c r="AHZ33" s="129"/>
      <c r="AIA33" s="129"/>
      <c r="AIB33" s="129"/>
      <c r="AIC33" s="129"/>
      <c r="AID33" s="129"/>
      <c r="AIE33" s="129"/>
      <c r="AIF33" s="129"/>
      <c r="AIG33" s="129"/>
      <c r="AIH33" s="129"/>
      <c r="AII33" s="129"/>
      <c r="AIJ33" s="129"/>
      <c r="AIK33" s="129"/>
      <c r="AIL33" s="129"/>
      <c r="AIM33" s="129"/>
      <c r="AIN33" s="129"/>
      <c r="AIO33" s="129"/>
      <c r="AIP33" s="129"/>
      <c r="AIQ33" s="129"/>
      <c r="AIR33" s="129"/>
      <c r="AIS33" s="129"/>
      <c r="AIT33" s="129"/>
      <c r="AIU33" s="129"/>
      <c r="AIV33" s="129"/>
      <c r="AIW33" s="129"/>
      <c r="AIX33" s="129"/>
      <c r="AIY33" s="129"/>
      <c r="AIZ33" s="129"/>
      <c r="AJA33" s="129"/>
      <c r="AJB33" s="129"/>
      <c r="AJC33" s="129"/>
      <c r="AJD33" s="129"/>
      <c r="AJE33" s="129"/>
      <c r="AJF33" s="129"/>
      <c r="AJG33" s="129"/>
      <c r="AJH33" s="129"/>
      <c r="AJI33" s="129"/>
      <c r="AJJ33" s="129"/>
      <c r="AJK33" s="129"/>
      <c r="AJL33" s="129"/>
      <c r="AJM33" s="129"/>
      <c r="AJN33" s="129"/>
      <c r="AJO33" s="129"/>
      <c r="AJP33" s="129"/>
      <c r="AJQ33" s="129"/>
      <c r="AJR33" s="129"/>
      <c r="AJS33" s="129"/>
      <c r="AJT33" s="129"/>
      <c r="AJU33" s="129"/>
      <c r="AJV33" s="129"/>
      <c r="AJW33" s="129"/>
      <c r="AJX33" s="129"/>
      <c r="AJY33" s="129"/>
      <c r="AJZ33" s="129"/>
      <c r="AKA33" s="129"/>
      <c r="AKB33" s="129"/>
      <c r="AKC33" s="129"/>
      <c r="AKD33" s="129"/>
      <c r="AKE33" s="129"/>
      <c r="AKF33" s="129"/>
      <c r="AKG33" s="129"/>
      <c r="AKH33" s="129"/>
      <c r="AKI33" s="129"/>
      <c r="AKJ33" s="129"/>
      <c r="AKK33" s="129"/>
      <c r="AKL33" s="129"/>
      <c r="AKM33" s="129"/>
      <c r="AKN33" s="129"/>
      <c r="AKO33" s="129"/>
      <c r="AKP33" s="129"/>
      <c r="AKQ33" s="129"/>
      <c r="AKR33" s="129"/>
      <c r="AKS33" s="129"/>
      <c r="AKT33" s="129"/>
      <c r="AKU33" s="129"/>
      <c r="AKV33" s="129"/>
      <c r="AKW33" s="129"/>
      <c r="AKX33" s="129"/>
      <c r="AKY33" s="129"/>
      <c r="AKZ33" s="129"/>
      <c r="ALA33" s="129"/>
      <c r="ALB33" s="129"/>
      <c r="ALC33" s="129"/>
      <c r="ALD33" s="129"/>
      <c r="ALE33" s="129"/>
      <c r="ALF33" s="129"/>
      <c r="ALG33" s="129"/>
      <c r="ALH33" s="129"/>
      <c r="ALI33" s="129"/>
      <c r="ALJ33" s="129"/>
      <c r="ALK33" s="129"/>
      <c r="ALL33" s="129"/>
      <c r="ALM33" s="129"/>
      <c r="ALN33" s="129"/>
      <c r="ALO33" s="129"/>
      <c r="ALP33" s="129"/>
      <c r="ALQ33" s="129"/>
      <c r="ALR33" s="129"/>
      <c r="ALS33" s="129"/>
      <c r="ALT33" s="129"/>
      <c r="ALU33" s="129"/>
      <c r="ALV33" s="129"/>
      <c r="ALW33" s="129"/>
      <c r="ALX33" s="129"/>
      <c r="ALY33" s="129"/>
      <c r="ALZ33" s="129"/>
      <c r="AMA33" s="129"/>
      <c r="AMB33" s="129"/>
      <c r="AMC33" s="129"/>
      <c r="AMD33" s="129"/>
      <c r="AME33" s="129"/>
      <c r="AMF33" s="129"/>
      <c r="AMG33" s="129"/>
      <c r="AMH33" s="129"/>
      <c r="AMI33" s="129"/>
      <c r="AMJ33" s="129"/>
      <c r="AMK33" s="129"/>
      <c r="AML33" s="129"/>
      <c r="AMM33" s="129"/>
      <c r="AMN33" s="129"/>
      <c r="AMO33" s="129"/>
      <c r="AMP33" s="129"/>
      <c r="AMQ33" s="129"/>
      <c r="AMR33" s="129"/>
      <c r="AMS33" s="129"/>
      <c r="AMT33" s="129"/>
      <c r="AMU33" s="129"/>
      <c r="AMV33" s="129"/>
      <c r="AMW33" s="129"/>
      <c r="AMX33" s="129"/>
      <c r="AMY33" s="129"/>
      <c r="AMZ33" s="129"/>
      <c r="ANA33" s="129"/>
      <c r="ANB33" s="129"/>
      <c r="ANC33" s="129"/>
      <c r="AND33" s="129"/>
      <c r="ANE33" s="129"/>
      <c r="ANF33" s="129"/>
      <c r="ANG33" s="129"/>
      <c r="ANH33" s="129"/>
      <c r="ANI33" s="129"/>
      <c r="ANJ33" s="129"/>
      <c r="ANK33" s="129"/>
      <c r="ANL33" s="129"/>
      <c r="ANM33" s="129"/>
      <c r="ANN33" s="129"/>
      <c r="ANO33" s="129"/>
      <c r="ANP33" s="129"/>
      <c r="ANQ33" s="129"/>
      <c r="ANR33" s="129"/>
      <c r="ANS33" s="129"/>
      <c r="ANT33" s="129"/>
      <c r="ANU33" s="129"/>
      <c r="ANV33" s="129"/>
      <c r="ANW33" s="129"/>
      <c r="ANX33" s="129"/>
      <c r="ANY33" s="129"/>
      <c r="ANZ33" s="129"/>
      <c r="AOA33" s="129"/>
      <c r="AOB33" s="129"/>
      <c r="AOC33" s="129"/>
      <c r="AOD33" s="129"/>
      <c r="AOE33" s="129"/>
      <c r="AOF33" s="129"/>
      <c r="AOG33" s="129"/>
      <c r="AOH33" s="129"/>
      <c r="AOI33" s="129"/>
      <c r="AOJ33" s="129"/>
      <c r="AOK33" s="129"/>
      <c r="AOL33" s="129"/>
      <c r="AOM33" s="129"/>
      <c r="AON33" s="129"/>
      <c r="AOO33" s="129"/>
      <c r="AOP33" s="129"/>
      <c r="AOQ33" s="129"/>
      <c r="AOR33" s="129"/>
      <c r="AOS33" s="129"/>
      <c r="AOT33" s="129"/>
      <c r="AOU33" s="129"/>
      <c r="AOV33" s="129"/>
      <c r="AOW33" s="129"/>
      <c r="AOX33" s="129"/>
      <c r="AOY33" s="129"/>
      <c r="AOZ33" s="129"/>
      <c r="APA33" s="129"/>
      <c r="APB33" s="129"/>
      <c r="APC33" s="129"/>
      <c r="APD33" s="129"/>
      <c r="APE33" s="129"/>
      <c r="APF33" s="129"/>
      <c r="APG33" s="129"/>
      <c r="APH33" s="129"/>
      <c r="API33" s="129"/>
      <c r="APJ33" s="129"/>
      <c r="APK33" s="129"/>
      <c r="APL33" s="129"/>
      <c r="APM33" s="129"/>
      <c r="APN33" s="129"/>
      <c r="APO33" s="129"/>
      <c r="APP33" s="129"/>
      <c r="APQ33" s="129"/>
      <c r="APR33" s="129"/>
      <c r="APS33" s="129"/>
      <c r="APT33" s="129"/>
      <c r="APU33" s="129"/>
      <c r="APV33" s="129"/>
      <c r="APW33" s="129"/>
      <c r="APX33" s="129"/>
      <c r="APY33" s="129"/>
      <c r="APZ33" s="129"/>
      <c r="AQA33" s="129"/>
      <c r="AQB33" s="129"/>
      <c r="AQC33" s="129"/>
      <c r="AQD33" s="129"/>
      <c r="AQE33" s="129"/>
      <c r="AQF33" s="129"/>
      <c r="AQG33" s="129"/>
      <c r="AQH33" s="129"/>
      <c r="AQI33" s="129"/>
      <c r="AQJ33" s="129"/>
      <c r="AQK33" s="129"/>
      <c r="AQL33" s="129"/>
      <c r="AQM33" s="129"/>
      <c r="AQN33" s="129"/>
      <c r="AQO33" s="129"/>
      <c r="AQP33" s="129"/>
      <c r="AQQ33" s="129"/>
      <c r="AQR33" s="129"/>
      <c r="AQS33" s="129"/>
      <c r="AQT33" s="129"/>
      <c r="AQU33" s="129"/>
      <c r="AQV33" s="129"/>
      <c r="AQW33" s="129"/>
      <c r="AQX33" s="129"/>
      <c r="AQY33" s="129"/>
      <c r="AQZ33" s="129"/>
      <c r="ARA33" s="129"/>
      <c r="ARB33" s="129"/>
      <c r="ARC33" s="129"/>
      <c r="ARD33" s="129"/>
      <c r="ARE33" s="129"/>
      <c r="ARF33" s="129"/>
      <c r="ARG33" s="129"/>
      <c r="ARH33" s="129"/>
      <c r="ARI33" s="129"/>
      <c r="ARJ33" s="129"/>
      <c r="ARK33" s="129"/>
      <c r="ARL33" s="129"/>
      <c r="ARM33" s="129"/>
      <c r="ARN33" s="129"/>
      <c r="ARO33" s="129"/>
      <c r="ARP33" s="129"/>
      <c r="ARQ33" s="129"/>
      <c r="ARR33" s="129"/>
      <c r="ARS33" s="129"/>
      <c r="ART33" s="129"/>
      <c r="ARU33" s="129"/>
      <c r="ARV33" s="129"/>
      <c r="ARW33" s="129"/>
      <c r="ARX33" s="129"/>
      <c r="ARY33" s="129"/>
      <c r="ARZ33" s="129"/>
      <c r="ASA33" s="129"/>
      <c r="ASB33" s="129"/>
      <c r="ASC33" s="129"/>
      <c r="ASD33" s="129"/>
      <c r="ASE33" s="129"/>
      <c r="ASF33" s="129"/>
      <c r="ASG33" s="129"/>
      <c r="ASH33" s="129"/>
      <c r="ASI33" s="129"/>
      <c r="ASJ33" s="129"/>
      <c r="ASK33" s="129"/>
      <c r="ASL33" s="129"/>
      <c r="ASM33" s="129"/>
      <c r="ASN33" s="129"/>
      <c r="ASO33" s="129"/>
      <c r="ASP33" s="129"/>
      <c r="ASQ33" s="129"/>
      <c r="ASR33" s="129"/>
      <c r="ASS33" s="129"/>
      <c r="AST33" s="129"/>
      <c r="ASU33" s="129"/>
      <c r="ASV33" s="129"/>
      <c r="ASW33" s="129"/>
      <c r="ASX33" s="129"/>
      <c r="ASY33" s="129"/>
      <c r="ASZ33" s="129"/>
      <c r="ATA33" s="129"/>
      <c r="ATB33" s="129"/>
      <c r="ATC33" s="129"/>
      <c r="ATD33" s="129"/>
      <c r="ATE33" s="129"/>
      <c r="ATF33" s="129"/>
      <c r="ATG33" s="129"/>
      <c r="ATH33" s="129"/>
      <c r="ATI33" s="129"/>
      <c r="ATJ33" s="129"/>
      <c r="ATK33" s="129"/>
      <c r="ATL33" s="129"/>
      <c r="ATM33" s="129"/>
      <c r="ATN33" s="129"/>
      <c r="ATO33" s="129"/>
      <c r="ATP33" s="129"/>
      <c r="ATQ33" s="129"/>
      <c r="ATR33" s="129"/>
      <c r="ATS33" s="129"/>
      <c r="ATT33" s="129"/>
      <c r="ATU33" s="129"/>
      <c r="ATV33" s="129"/>
      <c r="ATW33" s="129"/>
      <c r="ATX33" s="129"/>
      <c r="ATY33" s="129"/>
      <c r="ATZ33" s="129"/>
      <c r="AUA33" s="129"/>
      <c r="AUB33" s="129"/>
      <c r="AUC33" s="129"/>
      <c r="AUD33" s="129"/>
      <c r="AUE33" s="129"/>
      <c r="AUF33" s="129"/>
      <c r="AUG33" s="129"/>
      <c r="AUH33" s="129"/>
      <c r="AUI33" s="129"/>
      <c r="AUJ33" s="129"/>
      <c r="AUK33" s="129"/>
      <c r="AUL33" s="129"/>
      <c r="AUM33" s="129"/>
      <c r="AUN33" s="129"/>
      <c r="AUO33" s="129"/>
      <c r="AUP33" s="129"/>
      <c r="AUQ33" s="129"/>
      <c r="AUR33" s="129"/>
      <c r="AUS33" s="129"/>
      <c r="AUT33" s="129"/>
      <c r="AUU33" s="129"/>
      <c r="AUV33" s="129"/>
      <c r="AUW33" s="129"/>
      <c r="AUX33" s="129"/>
      <c r="AUY33" s="129"/>
      <c r="AUZ33" s="129"/>
      <c r="AVA33" s="129"/>
      <c r="AVB33" s="129"/>
      <c r="AVC33" s="129"/>
      <c r="AVD33" s="129"/>
      <c r="AVE33" s="129"/>
      <c r="AVF33" s="129"/>
      <c r="AVG33" s="129"/>
      <c r="AVH33" s="129"/>
      <c r="AVI33" s="129"/>
      <c r="AVJ33" s="129"/>
      <c r="AVK33" s="129"/>
      <c r="AVL33" s="129"/>
      <c r="AVM33" s="129"/>
      <c r="AVN33" s="129"/>
      <c r="AVO33" s="129"/>
      <c r="AVP33" s="129"/>
      <c r="AVQ33" s="129"/>
      <c r="AVR33" s="129"/>
      <c r="AVS33" s="129"/>
      <c r="AVT33" s="129"/>
      <c r="AVU33" s="129"/>
      <c r="AVV33" s="129"/>
      <c r="AVW33" s="129"/>
      <c r="AVX33" s="129"/>
      <c r="AVY33" s="129"/>
      <c r="AVZ33" s="129"/>
      <c r="AWA33" s="129"/>
      <c r="AWB33" s="129"/>
      <c r="AWC33" s="129"/>
      <c r="AWD33" s="129"/>
      <c r="AWE33" s="129"/>
      <c r="AWF33" s="129"/>
      <c r="AWG33" s="129"/>
      <c r="AWH33" s="129"/>
      <c r="AWI33" s="129"/>
      <c r="AWJ33" s="129"/>
      <c r="AWK33" s="129"/>
      <c r="AWL33" s="129"/>
      <c r="AWM33" s="129"/>
      <c r="AWN33" s="129"/>
      <c r="AWO33" s="129"/>
      <c r="AWP33" s="129"/>
      <c r="AWQ33" s="129"/>
      <c r="AWR33" s="129"/>
      <c r="AWS33" s="129"/>
      <c r="AWT33" s="129"/>
      <c r="AWU33" s="129"/>
      <c r="AWV33" s="129"/>
      <c r="AWW33" s="129"/>
      <c r="AWX33" s="129"/>
      <c r="AWY33" s="129"/>
      <c r="AWZ33" s="129"/>
      <c r="AXA33" s="129"/>
      <c r="AXB33" s="129"/>
      <c r="AXC33" s="129"/>
      <c r="AXD33" s="129"/>
      <c r="AXE33" s="129"/>
      <c r="AXF33" s="129"/>
      <c r="AXG33" s="129"/>
      <c r="AXH33" s="129"/>
      <c r="AXI33" s="129"/>
      <c r="AXJ33" s="129"/>
      <c r="AXK33" s="129"/>
      <c r="AXL33" s="129"/>
      <c r="AXM33" s="129"/>
      <c r="AXN33" s="129"/>
      <c r="AXO33" s="129"/>
      <c r="AXP33" s="129"/>
      <c r="AXQ33" s="129"/>
      <c r="AXR33" s="129"/>
      <c r="AXS33" s="129"/>
      <c r="AXT33" s="129"/>
      <c r="AXU33" s="129"/>
      <c r="AXV33" s="129"/>
      <c r="AXW33" s="129"/>
      <c r="AXX33" s="129"/>
      <c r="AXY33" s="129"/>
      <c r="AXZ33" s="129"/>
      <c r="AYA33" s="129"/>
      <c r="AYB33" s="129"/>
      <c r="AYC33" s="129"/>
      <c r="AYD33" s="129"/>
      <c r="AYE33" s="129"/>
      <c r="AYF33" s="129"/>
      <c r="AYG33" s="129"/>
      <c r="AYH33" s="129"/>
      <c r="AYI33" s="129"/>
      <c r="AYJ33" s="129"/>
      <c r="AYK33" s="129"/>
      <c r="AYL33" s="129"/>
      <c r="AYM33" s="129"/>
      <c r="AYN33" s="129"/>
      <c r="AYO33" s="129"/>
      <c r="AYP33" s="129"/>
      <c r="AYQ33" s="129"/>
      <c r="AYR33" s="129"/>
      <c r="AYS33" s="129"/>
      <c r="AYT33" s="129"/>
      <c r="AYU33" s="129"/>
      <c r="AYV33" s="129"/>
      <c r="AYW33" s="129"/>
      <c r="AYX33" s="129"/>
      <c r="AYY33" s="129"/>
      <c r="AYZ33" s="129"/>
      <c r="AZA33" s="129"/>
      <c r="AZB33" s="129"/>
      <c r="AZC33" s="129"/>
      <c r="AZD33" s="129"/>
      <c r="AZE33" s="129"/>
      <c r="AZF33" s="129"/>
      <c r="AZG33" s="129"/>
      <c r="AZH33" s="129"/>
      <c r="AZI33" s="129"/>
      <c r="AZJ33" s="129"/>
      <c r="AZK33" s="129"/>
      <c r="AZL33" s="129"/>
      <c r="AZM33" s="129"/>
      <c r="AZN33" s="129"/>
      <c r="AZO33" s="129"/>
      <c r="AZP33" s="129"/>
      <c r="AZQ33" s="129"/>
      <c r="AZR33" s="129"/>
      <c r="AZS33" s="129"/>
      <c r="AZT33" s="129"/>
      <c r="AZU33" s="129"/>
      <c r="AZV33" s="129"/>
      <c r="AZW33" s="129"/>
      <c r="AZX33" s="129"/>
      <c r="AZY33" s="129"/>
      <c r="AZZ33" s="129"/>
      <c r="BAA33" s="129"/>
      <c r="BAB33" s="129"/>
      <c r="BAC33" s="129"/>
      <c r="BAD33" s="129"/>
      <c r="BAE33" s="129"/>
      <c r="BAF33" s="129"/>
      <c r="BAG33" s="129"/>
      <c r="BAH33" s="129"/>
      <c r="BAI33" s="129"/>
      <c r="BAJ33" s="129"/>
      <c r="BAK33" s="129"/>
      <c r="BAL33" s="129"/>
      <c r="BAM33" s="129"/>
      <c r="BAN33" s="129"/>
      <c r="BAO33" s="129"/>
      <c r="BAP33" s="129"/>
      <c r="BAQ33" s="129"/>
      <c r="BAR33" s="129"/>
      <c r="BAS33" s="129"/>
      <c r="BAT33" s="129"/>
      <c r="BAU33" s="129"/>
      <c r="BAV33" s="129"/>
      <c r="BAW33" s="129"/>
      <c r="BAX33" s="129"/>
      <c r="BAY33" s="129"/>
      <c r="BAZ33" s="129"/>
      <c r="BBA33" s="129"/>
      <c r="BBB33" s="129"/>
      <c r="BBC33" s="129"/>
      <c r="BBD33" s="129"/>
      <c r="BBE33" s="129"/>
      <c r="BBF33" s="129"/>
      <c r="BBG33" s="129"/>
      <c r="BBH33" s="129"/>
      <c r="BBI33" s="129"/>
      <c r="BBJ33" s="129"/>
      <c r="BBK33" s="129"/>
      <c r="BBL33" s="129"/>
      <c r="BBM33" s="129"/>
      <c r="BBN33" s="129"/>
      <c r="BBO33" s="129"/>
      <c r="BBP33" s="129"/>
      <c r="BBQ33" s="129"/>
      <c r="BBR33" s="129"/>
      <c r="BBS33" s="129"/>
      <c r="BBT33" s="129"/>
      <c r="BBU33" s="129"/>
      <c r="BBV33" s="129"/>
      <c r="BBW33" s="129"/>
      <c r="BBX33" s="129"/>
      <c r="BBY33" s="129"/>
      <c r="BBZ33" s="129"/>
      <c r="BCA33" s="129"/>
      <c r="BCB33" s="129"/>
      <c r="BCC33" s="129"/>
      <c r="BCD33" s="129"/>
      <c r="BCE33" s="129"/>
      <c r="BCF33" s="129"/>
      <c r="BCG33" s="129"/>
      <c r="BCH33" s="129"/>
      <c r="BCI33" s="129"/>
      <c r="BCJ33" s="129"/>
      <c r="BCK33" s="129"/>
      <c r="BCL33" s="129"/>
      <c r="BCM33" s="129"/>
      <c r="BCN33" s="129"/>
      <c r="BCO33" s="129"/>
      <c r="BCP33" s="129"/>
      <c r="BCQ33" s="129"/>
      <c r="BCR33" s="129"/>
      <c r="BCS33" s="129"/>
      <c r="BCT33" s="129"/>
      <c r="BCU33" s="129"/>
      <c r="BCV33" s="129"/>
      <c r="BCW33" s="129"/>
      <c r="BCX33" s="129"/>
      <c r="BCY33" s="129"/>
      <c r="BCZ33" s="129"/>
      <c r="BDA33" s="129"/>
      <c r="BDB33" s="129"/>
      <c r="BDC33" s="129"/>
      <c r="BDD33" s="129"/>
      <c r="BDE33" s="129"/>
      <c r="BDF33" s="129"/>
      <c r="BDG33" s="129"/>
      <c r="BDH33" s="129"/>
      <c r="BDI33" s="129"/>
      <c r="BDJ33" s="129"/>
      <c r="BDK33" s="129"/>
      <c r="BDL33" s="129"/>
      <c r="BDM33" s="129"/>
      <c r="BDN33" s="129"/>
      <c r="BDO33" s="129"/>
      <c r="BDP33" s="129"/>
      <c r="BDQ33" s="129"/>
      <c r="BDR33" s="129"/>
      <c r="BDS33" s="129"/>
      <c r="BDT33" s="129"/>
      <c r="BDU33" s="129"/>
      <c r="BDV33" s="129"/>
      <c r="BDW33" s="129"/>
      <c r="BDX33" s="129"/>
      <c r="BDY33" s="129"/>
      <c r="BDZ33" s="129"/>
      <c r="BEA33" s="129"/>
      <c r="BEB33" s="129"/>
      <c r="BEC33" s="129"/>
      <c r="BED33" s="129"/>
      <c r="BEE33" s="129"/>
      <c r="BEF33" s="129"/>
      <c r="BEG33" s="129"/>
      <c r="BEH33" s="129"/>
      <c r="BEI33" s="129"/>
      <c r="BEJ33" s="129"/>
      <c r="BEK33" s="129"/>
      <c r="BEL33" s="129"/>
      <c r="BEM33" s="129"/>
      <c r="BEN33" s="129"/>
      <c r="BEO33" s="129"/>
      <c r="BEP33" s="129"/>
      <c r="BEQ33" s="129"/>
      <c r="BER33" s="129"/>
      <c r="BES33" s="129"/>
      <c r="BET33" s="129"/>
      <c r="BEU33" s="129"/>
      <c r="BEV33" s="129"/>
      <c r="BEW33" s="129"/>
      <c r="BEX33" s="129"/>
      <c r="BEY33" s="129"/>
      <c r="BEZ33" s="129"/>
      <c r="BFA33" s="129"/>
      <c r="BFB33" s="129"/>
      <c r="BFC33" s="129"/>
      <c r="BFD33" s="129"/>
      <c r="BFE33" s="129"/>
      <c r="BFF33" s="129"/>
      <c r="BFG33" s="129"/>
      <c r="BFH33" s="129"/>
      <c r="BFI33" s="129"/>
      <c r="BFJ33" s="129"/>
      <c r="BFK33" s="129"/>
      <c r="BFL33" s="129"/>
      <c r="BFM33" s="129"/>
      <c r="BFN33" s="129"/>
      <c r="BFO33" s="129"/>
      <c r="BFP33" s="129"/>
      <c r="BFQ33" s="129"/>
      <c r="BFR33" s="129"/>
      <c r="BFS33" s="129"/>
      <c r="BFT33" s="129"/>
      <c r="BFU33" s="129"/>
      <c r="BFV33" s="129"/>
      <c r="BFW33" s="129"/>
      <c r="BFX33" s="129"/>
      <c r="BFY33" s="129"/>
      <c r="BFZ33" s="129"/>
      <c r="BGA33" s="129"/>
      <c r="BGB33" s="129"/>
      <c r="BGC33" s="129"/>
      <c r="BGD33" s="129"/>
      <c r="BGE33" s="129"/>
      <c r="BGF33" s="129"/>
      <c r="BGG33" s="129"/>
      <c r="BGH33" s="129"/>
      <c r="BGI33" s="129"/>
      <c r="BGJ33" s="129"/>
      <c r="BGK33" s="129"/>
      <c r="BGL33" s="129"/>
      <c r="BGM33" s="129"/>
      <c r="BGN33" s="129"/>
      <c r="BGO33" s="129"/>
      <c r="BGP33" s="129"/>
      <c r="BGQ33" s="129"/>
      <c r="BGR33" s="129"/>
      <c r="BGS33" s="129"/>
      <c r="BGT33" s="129"/>
      <c r="BGU33" s="129"/>
      <c r="BGV33" s="129"/>
      <c r="BGW33" s="129"/>
      <c r="BGX33" s="129"/>
      <c r="BGY33" s="129"/>
      <c r="BGZ33" s="129"/>
      <c r="BHA33" s="129"/>
      <c r="BHB33" s="129"/>
      <c r="BHC33" s="129"/>
      <c r="BHD33" s="129"/>
      <c r="BHE33" s="129"/>
      <c r="BHF33" s="129"/>
      <c r="BHG33" s="129"/>
      <c r="BHH33" s="129"/>
      <c r="BHI33" s="129"/>
      <c r="BHJ33" s="129"/>
      <c r="BHK33" s="129"/>
      <c r="BHL33" s="129"/>
      <c r="BHM33" s="129"/>
      <c r="BHN33" s="129"/>
      <c r="BHO33" s="129"/>
      <c r="BHP33" s="129"/>
      <c r="BHQ33" s="129"/>
      <c r="BHR33" s="129"/>
      <c r="BHS33" s="129"/>
      <c r="BHT33" s="129"/>
      <c r="BHU33" s="129"/>
      <c r="BHV33" s="129"/>
      <c r="BHW33" s="129"/>
      <c r="BHX33" s="129"/>
      <c r="BHY33" s="129"/>
      <c r="BHZ33" s="129"/>
      <c r="BIA33" s="129"/>
      <c r="BIB33" s="129"/>
      <c r="BIC33" s="129"/>
      <c r="BID33" s="129"/>
      <c r="BIE33" s="129"/>
      <c r="BIF33" s="129"/>
      <c r="BIG33" s="129"/>
      <c r="BIH33" s="129"/>
      <c r="BII33" s="129"/>
      <c r="BIJ33" s="129"/>
      <c r="BIK33" s="129"/>
      <c r="BIL33" s="129"/>
      <c r="BIM33" s="129"/>
      <c r="BIN33" s="129"/>
      <c r="BIO33" s="129"/>
      <c r="BIP33" s="129"/>
      <c r="BIQ33" s="129"/>
      <c r="BIR33" s="129"/>
      <c r="BIS33" s="129"/>
      <c r="BIT33" s="129"/>
      <c r="BIU33" s="129"/>
      <c r="BIV33" s="129"/>
      <c r="BIW33" s="129"/>
      <c r="BIX33" s="129"/>
      <c r="BIY33" s="129"/>
      <c r="BIZ33" s="129"/>
      <c r="BJA33" s="129"/>
      <c r="BJB33" s="129"/>
      <c r="BJC33" s="129"/>
      <c r="BJD33" s="129"/>
      <c r="BJE33" s="129"/>
      <c r="BJF33" s="129"/>
      <c r="BJG33" s="129"/>
      <c r="BJH33" s="129"/>
      <c r="BJI33" s="129"/>
      <c r="BJJ33" s="129"/>
      <c r="BJK33" s="129"/>
      <c r="BJL33" s="129"/>
      <c r="BJM33" s="129"/>
      <c r="BJN33" s="129"/>
      <c r="BJO33" s="129"/>
      <c r="BJP33" s="129"/>
      <c r="BJQ33" s="129"/>
      <c r="BJR33" s="129"/>
      <c r="BJS33" s="129"/>
      <c r="BJT33" s="129"/>
      <c r="BJU33" s="129"/>
      <c r="BJV33" s="129"/>
      <c r="BJW33" s="129"/>
      <c r="BJX33" s="129"/>
      <c r="BJY33" s="129"/>
      <c r="BJZ33" s="129"/>
      <c r="BKA33" s="129"/>
      <c r="BKB33" s="129"/>
      <c r="BKC33" s="129"/>
      <c r="BKD33" s="129"/>
      <c r="BKE33" s="129"/>
      <c r="BKF33" s="129"/>
      <c r="BKG33" s="129"/>
      <c r="BKH33" s="129"/>
      <c r="BKI33" s="129"/>
      <c r="BKJ33" s="129"/>
      <c r="BKK33" s="129"/>
      <c r="BKL33" s="129"/>
      <c r="BKM33" s="129"/>
      <c r="BKN33" s="129"/>
      <c r="BKO33" s="129"/>
      <c r="BKP33" s="129"/>
      <c r="BKQ33" s="129"/>
      <c r="BKR33" s="129"/>
      <c r="BKS33" s="129"/>
      <c r="BKT33" s="129"/>
      <c r="BKU33" s="129"/>
      <c r="BKV33" s="129"/>
      <c r="BKW33" s="129"/>
      <c r="BKX33" s="129"/>
      <c r="BKY33" s="129"/>
      <c r="BKZ33" s="129"/>
      <c r="BLA33" s="129"/>
      <c r="BLB33" s="129"/>
      <c r="BLC33" s="129"/>
      <c r="BLD33" s="129"/>
      <c r="BLE33" s="129"/>
      <c r="BLF33" s="129"/>
      <c r="BLG33" s="129"/>
      <c r="BLH33" s="129"/>
      <c r="BLI33" s="129"/>
      <c r="BLJ33" s="129"/>
      <c r="BLK33" s="129"/>
      <c r="BLL33" s="129"/>
      <c r="BLM33" s="129"/>
      <c r="BLN33" s="129"/>
      <c r="BLO33" s="129"/>
      <c r="BLP33" s="129"/>
      <c r="BLQ33" s="129"/>
      <c r="BLR33" s="129"/>
      <c r="BLS33" s="129"/>
      <c r="BLT33" s="129"/>
      <c r="BLU33" s="129"/>
      <c r="BLV33" s="129"/>
      <c r="BLW33" s="129"/>
      <c r="BLX33" s="129"/>
      <c r="BLY33" s="129"/>
      <c r="BLZ33" s="129"/>
      <c r="BMA33" s="129"/>
      <c r="BMB33" s="129"/>
      <c r="BMC33" s="129"/>
      <c r="BMD33" s="129"/>
      <c r="BME33" s="129"/>
      <c r="BMF33" s="129"/>
      <c r="BMG33" s="129"/>
      <c r="BMH33" s="129"/>
      <c r="BMI33" s="129"/>
      <c r="BMJ33" s="129"/>
      <c r="BMK33" s="129"/>
      <c r="BML33" s="129"/>
      <c r="BMM33" s="129"/>
      <c r="BMN33" s="129"/>
      <c r="BMO33" s="129"/>
      <c r="BMP33" s="129"/>
      <c r="BMQ33" s="129"/>
      <c r="BMR33" s="129"/>
      <c r="BMS33" s="129"/>
      <c r="BMT33" s="129"/>
      <c r="BMU33" s="129"/>
      <c r="BMV33" s="129"/>
      <c r="BMW33" s="129"/>
      <c r="BMX33" s="129"/>
      <c r="BMY33" s="129"/>
      <c r="BMZ33" s="129"/>
      <c r="BNA33" s="129"/>
      <c r="BNB33" s="129"/>
      <c r="BNC33" s="129"/>
      <c r="BND33" s="129"/>
      <c r="BNE33" s="129"/>
      <c r="BNF33" s="129"/>
      <c r="BNG33" s="129"/>
      <c r="BNH33" s="129"/>
      <c r="BNI33" s="129"/>
      <c r="BNJ33" s="129"/>
      <c r="BNK33" s="129"/>
      <c r="BNL33" s="129"/>
      <c r="BNM33" s="129"/>
      <c r="BNN33" s="129"/>
      <c r="BNO33" s="129"/>
      <c r="BNP33" s="129"/>
      <c r="BNQ33" s="129"/>
      <c r="BNR33" s="129"/>
      <c r="BNS33" s="129"/>
      <c r="BNT33" s="129"/>
      <c r="BNU33" s="129"/>
      <c r="BNV33" s="129"/>
      <c r="BNW33" s="129"/>
      <c r="BNX33" s="129"/>
      <c r="BNY33" s="129"/>
      <c r="BNZ33" s="129"/>
      <c r="BOA33" s="129"/>
      <c r="BOB33" s="129"/>
      <c r="BOC33" s="129"/>
      <c r="BOD33" s="129"/>
      <c r="BOE33" s="129"/>
      <c r="BOF33" s="129"/>
      <c r="BOG33" s="129"/>
      <c r="BOH33" s="129"/>
      <c r="BOI33" s="129"/>
      <c r="BOJ33" s="129"/>
      <c r="BOK33" s="129"/>
      <c r="BOL33" s="129"/>
      <c r="BOM33" s="129"/>
      <c r="BON33" s="129"/>
      <c r="BOO33" s="129"/>
      <c r="BOP33" s="129"/>
      <c r="BOQ33" s="129"/>
      <c r="BOR33" s="129"/>
      <c r="BOS33" s="129"/>
      <c r="BOT33" s="129"/>
      <c r="BOU33" s="129"/>
      <c r="BOV33" s="129"/>
      <c r="BOW33" s="129"/>
      <c r="BOX33" s="129"/>
      <c r="BOY33" s="129"/>
      <c r="BOZ33" s="129"/>
      <c r="BPA33" s="129"/>
      <c r="BPB33" s="129"/>
      <c r="BPC33" s="129"/>
      <c r="BPD33" s="129"/>
      <c r="BPE33" s="129"/>
      <c r="BPF33" s="129"/>
      <c r="BPG33" s="129"/>
      <c r="BPH33" s="129"/>
      <c r="BPI33" s="129"/>
      <c r="BPJ33" s="129"/>
      <c r="BPK33" s="129"/>
      <c r="BPL33" s="129"/>
      <c r="BPM33" s="129"/>
      <c r="BPN33" s="129"/>
      <c r="BPO33" s="129"/>
      <c r="BPP33" s="129"/>
      <c r="BPQ33" s="129"/>
      <c r="BPR33" s="129"/>
      <c r="BPS33" s="129"/>
      <c r="BPT33" s="129"/>
      <c r="BPU33" s="129"/>
      <c r="BPV33" s="129"/>
      <c r="BPW33" s="129"/>
      <c r="BPX33" s="129"/>
      <c r="BPY33" s="129"/>
      <c r="BPZ33" s="129"/>
      <c r="BQA33" s="129"/>
      <c r="BQB33" s="129"/>
      <c r="BQC33" s="129"/>
      <c r="BQD33" s="129"/>
      <c r="BQE33" s="129"/>
      <c r="BQF33" s="129"/>
      <c r="BQG33" s="129"/>
      <c r="BQH33" s="129"/>
      <c r="BQI33" s="129"/>
      <c r="BQJ33" s="129"/>
      <c r="BQK33" s="129"/>
      <c r="BQL33" s="129"/>
      <c r="BQM33" s="129"/>
      <c r="BQN33" s="129"/>
      <c r="BQO33" s="129"/>
      <c r="BQP33" s="129"/>
      <c r="BQQ33" s="129"/>
      <c r="BQR33" s="129"/>
      <c r="BQS33" s="129"/>
      <c r="BQT33" s="129"/>
      <c r="BQU33" s="129"/>
      <c r="BQV33" s="129"/>
      <c r="BQW33" s="129"/>
      <c r="BQX33" s="129"/>
      <c r="BQY33" s="129"/>
      <c r="BQZ33" s="129"/>
      <c r="BRA33" s="129"/>
      <c r="BRB33" s="129"/>
      <c r="BRC33" s="129"/>
      <c r="BRD33" s="129"/>
      <c r="BRE33" s="129"/>
      <c r="BRF33" s="129"/>
      <c r="BRG33" s="129"/>
      <c r="BRH33" s="129"/>
      <c r="BRI33" s="129"/>
      <c r="BRJ33" s="129"/>
      <c r="BRK33" s="129"/>
      <c r="BRL33" s="129"/>
      <c r="BRM33" s="129"/>
      <c r="BRN33" s="129"/>
      <c r="BRO33" s="129"/>
      <c r="BRP33" s="129"/>
      <c r="BRQ33" s="129"/>
      <c r="BRR33" s="129"/>
      <c r="BRS33" s="129"/>
      <c r="BRT33" s="129"/>
      <c r="BRU33" s="129"/>
      <c r="BRV33" s="129"/>
      <c r="BRW33" s="129"/>
      <c r="BRX33" s="129"/>
      <c r="BRY33" s="129"/>
      <c r="BRZ33" s="129"/>
      <c r="BSA33" s="129"/>
      <c r="BSB33" s="129"/>
      <c r="BSC33" s="129"/>
      <c r="BSD33" s="129"/>
      <c r="BSE33" s="129"/>
      <c r="BSF33" s="129"/>
      <c r="BSG33" s="129"/>
      <c r="BSH33" s="129"/>
      <c r="BSI33" s="129"/>
      <c r="BSJ33" s="129"/>
      <c r="BSK33" s="129"/>
      <c r="BSL33" s="129"/>
      <c r="BSM33" s="129"/>
      <c r="BSN33" s="129"/>
      <c r="BSO33" s="129"/>
      <c r="BSP33" s="129"/>
      <c r="BSQ33" s="129"/>
      <c r="BSR33" s="129"/>
      <c r="BSS33" s="129"/>
      <c r="BST33" s="129"/>
      <c r="BSU33" s="129"/>
      <c r="BSV33" s="129"/>
      <c r="BSW33" s="129"/>
      <c r="BSX33" s="129"/>
      <c r="BSY33" s="129"/>
      <c r="BSZ33" s="129"/>
      <c r="BTA33" s="129"/>
      <c r="BTB33" s="129"/>
      <c r="BTC33" s="129"/>
      <c r="BTD33" s="129"/>
      <c r="BTE33" s="129"/>
      <c r="BTF33" s="129"/>
      <c r="BTG33" s="129"/>
      <c r="BTH33" s="129"/>
      <c r="BTI33" s="129"/>
      <c r="BTJ33" s="129"/>
      <c r="BTK33" s="129"/>
      <c r="BTL33" s="129"/>
      <c r="BTM33" s="129"/>
      <c r="BTN33" s="129"/>
      <c r="BTO33" s="129"/>
      <c r="BTP33" s="129"/>
      <c r="BTQ33" s="129"/>
      <c r="BTR33" s="129"/>
      <c r="BTS33" s="129"/>
      <c r="BTT33" s="129"/>
      <c r="BTU33" s="129"/>
      <c r="BTV33" s="129"/>
      <c r="BTW33" s="129"/>
      <c r="BTX33" s="129"/>
      <c r="BTY33" s="129"/>
      <c r="BTZ33" s="129"/>
      <c r="BUA33" s="129"/>
      <c r="BUB33" s="129"/>
      <c r="BUC33" s="129"/>
      <c r="BUD33" s="129"/>
      <c r="BUE33" s="129"/>
      <c r="BUF33" s="129"/>
      <c r="BUG33" s="129"/>
      <c r="BUH33" s="129"/>
      <c r="BUI33" s="129"/>
      <c r="BUJ33" s="129"/>
      <c r="BUK33" s="129"/>
      <c r="BUL33" s="129"/>
      <c r="BUM33" s="129"/>
      <c r="BUN33" s="129"/>
      <c r="BUO33" s="129"/>
      <c r="BUP33" s="129"/>
      <c r="BUQ33" s="129"/>
      <c r="BUR33" s="129"/>
      <c r="BUS33" s="129"/>
      <c r="BUT33" s="129"/>
      <c r="BUU33" s="129"/>
      <c r="BUV33" s="129"/>
      <c r="BUW33" s="129"/>
      <c r="BUX33" s="129"/>
      <c r="BUY33" s="129"/>
      <c r="BUZ33" s="129"/>
      <c r="BVA33" s="129"/>
      <c r="BVB33" s="129"/>
      <c r="BVC33" s="129"/>
      <c r="BVD33" s="129"/>
      <c r="BVE33" s="129"/>
      <c r="BVF33" s="129"/>
      <c r="BVG33" s="129"/>
      <c r="BVH33" s="129"/>
      <c r="BVI33" s="129"/>
      <c r="BVJ33" s="129"/>
      <c r="BVK33" s="129"/>
      <c r="BVL33" s="129"/>
      <c r="BVM33" s="129"/>
      <c r="BVN33" s="129"/>
      <c r="BVO33" s="129"/>
      <c r="BVP33" s="129"/>
      <c r="BVQ33" s="129"/>
      <c r="BVR33" s="129"/>
      <c r="BVS33" s="129"/>
      <c r="BVT33" s="129"/>
      <c r="BVU33" s="129"/>
      <c r="BVV33" s="129"/>
      <c r="BVW33" s="129"/>
      <c r="BVX33" s="129"/>
      <c r="BVY33" s="129"/>
      <c r="BVZ33" s="129"/>
      <c r="BWA33" s="129"/>
      <c r="BWB33" s="129"/>
      <c r="BWC33" s="129"/>
      <c r="BWD33" s="129"/>
    </row>
    <row r="34" spans="1:1954" ht="16.8">
      <c r="A34" s="248" t="s">
        <v>322</v>
      </c>
      <c r="B34" s="249">
        <v>45.348539970000004</v>
      </c>
      <c r="C34" s="249">
        <v>5.4353181899999994</v>
      </c>
      <c r="D34" s="249">
        <v>50.783858159999994</v>
      </c>
      <c r="F34" s="244"/>
      <c r="G34" s="244"/>
      <c r="H34" s="244"/>
      <c r="I34" s="244"/>
      <c r="J34" s="245"/>
      <c r="K34" s="245"/>
      <c r="L34" s="245"/>
    </row>
    <row r="35" spans="1:1954" ht="16.8">
      <c r="A35" s="246" t="s">
        <v>323</v>
      </c>
      <c r="B35" s="247">
        <v>1832.8358135774761</v>
      </c>
      <c r="C35" s="247">
        <v>2234.4438513800001</v>
      </c>
      <c r="D35" s="247">
        <v>4067.2796649574761</v>
      </c>
      <c r="E35" s="252"/>
      <c r="F35" s="253"/>
      <c r="G35" s="244"/>
      <c r="H35" s="244"/>
      <c r="I35" s="244"/>
      <c r="J35" s="245"/>
      <c r="K35" s="245"/>
      <c r="L35" s="245"/>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252"/>
      <c r="BH35" s="252"/>
      <c r="BI35" s="252"/>
      <c r="BJ35" s="252"/>
      <c r="BK35" s="252"/>
      <c r="BL35" s="252"/>
      <c r="BM35" s="252"/>
      <c r="BN35" s="252"/>
      <c r="BO35" s="252"/>
      <c r="BP35" s="252"/>
      <c r="BQ35" s="252"/>
      <c r="BR35" s="252"/>
      <c r="BS35" s="252"/>
      <c r="BT35" s="252"/>
      <c r="BU35" s="252"/>
      <c r="BV35" s="252"/>
      <c r="BW35" s="252"/>
      <c r="BX35" s="252"/>
      <c r="BY35" s="252"/>
      <c r="BZ35" s="252"/>
      <c r="CA35" s="252"/>
      <c r="CB35" s="252"/>
      <c r="CC35" s="252"/>
      <c r="CD35" s="252"/>
      <c r="CE35" s="252"/>
      <c r="CF35" s="252"/>
      <c r="CG35" s="252"/>
      <c r="CH35" s="252"/>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DU35" s="252"/>
      <c r="DV35" s="252"/>
      <c r="DW35" s="252"/>
      <c r="DX35" s="252"/>
      <c r="DY35" s="252"/>
      <c r="DZ35" s="252"/>
      <c r="EA35" s="252"/>
      <c r="EB35" s="252"/>
      <c r="EC35" s="252"/>
      <c r="ED35" s="252"/>
      <c r="EE35" s="252"/>
      <c r="EF35" s="252"/>
      <c r="EG35" s="252"/>
      <c r="EH35" s="252"/>
      <c r="EI35" s="252"/>
      <c r="EJ35" s="252"/>
      <c r="EK35" s="252"/>
      <c r="EL35" s="252"/>
      <c r="EM35" s="252"/>
      <c r="EN35" s="252"/>
      <c r="EO35" s="252"/>
      <c r="EP35" s="252"/>
      <c r="EQ35" s="252"/>
      <c r="ER35" s="252"/>
      <c r="ES35" s="252"/>
      <c r="ET35" s="252"/>
      <c r="EU35" s="252"/>
      <c r="EV35" s="252"/>
      <c r="EW35" s="252"/>
      <c r="EX35" s="252"/>
      <c r="EY35" s="252"/>
      <c r="EZ35" s="252"/>
      <c r="FA35" s="252"/>
      <c r="FB35" s="252"/>
      <c r="FC35" s="252"/>
      <c r="FD35" s="252"/>
      <c r="FE35" s="252"/>
      <c r="FF35" s="252"/>
      <c r="FG35" s="252"/>
      <c r="FH35" s="252"/>
      <c r="FI35" s="252"/>
      <c r="FJ35" s="252"/>
      <c r="FK35" s="252"/>
      <c r="FL35" s="252"/>
      <c r="FM35" s="252"/>
      <c r="FN35" s="252"/>
      <c r="FO35" s="252"/>
      <c r="FP35" s="252"/>
      <c r="FQ35" s="252"/>
      <c r="FR35" s="252"/>
      <c r="FS35" s="252"/>
      <c r="FT35" s="252"/>
      <c r="FU35" s="252"/>
      <c r="FV35" s="252"/>
      <c r="FW35" s="252"/>
      <c r="FX35" s="252"/>
      <c r="FY35" s="252"/>
      <c r="FZ35" s="252"/>
      <c r="GA35" s="252"/>
      <c r="GB35" s="252"/>
      <c r="GC35" s="252"/>
      <c r="GD35" s="252"/>
      <c r="GE35" s="252"/>
      <c r="GF35" s="252"/>
      <c r="GG35" s="252"/>
      <c r="GH35" s="252"/>
      <c r="GI35" s="252"/>
      <c r="GJ35" s="252"/>
      <c r="GK35" s="252"/>
      <c r="GL35" s="252"/>
      <c r="GM35" s="252"/>
      <c r="GN35" s="252"/>
      <c r="GO35" s="252"/>
      <c r="GP35" s="252"/>
      <c r="GQ35" s="252"/>
      <c r="GR35" s="252"/>
      <c r="GS35" s="252"/>
      <c r="GT35" s="252"/>
      <c r="GU35" s="252"/>
      <c r="GV35" s="252"/>
      <c r="GW35" s="252"/>
      <c r="GX35" s="252"/>
      <c r="GY35" s="252"/>
      <c r="GZ35" s="252"/>
      <c r="HA35" s="252"/>
      <c r="HB35" s="252"/>
      <c r="HC35" s="252"/>
      <c r="HD35" s="252"/>
      <c r="HE35" s="252"/>
      <c r="HF35" s="252"/>
      <c r="HG35" s="252"/>
      <c r="HH35" s="252"/>
      <c r="HI35" s="252"/>
      <c r="HJ35" s="252"/>
      <c r="HK35" s="252"/>
      <c r="HL35" s="252"/>
      <c r="HM35" s="252"/>
      <c r="HN35" s="252"/>
      <c r="HO35" s="252"/>
      <c r="HP35" s="252"/>
      <c r="HQ35" s="252"/>
      <c r="HR35" s="252"/>
      <c r="HS35" s="252"/>
      <c r="HT35" s="252"/>
      <c r="HU35" s="252"/>
      <c r="HV35" s="252"/>
      <c r="HW35" s="252"/>
      <c r="HX35" s="252"/>
      <c r="HY35" s="252"/>
      <c r="HZ35" s="252"/>
      <c r="IA35" s="252"/>
      <c r="IB35" s="252"/>
      <c r="IC35" s="252"/>
      <c r="ID35" s="252"/>
      <c r="IE35" s="252"/>
      <c r="IF35" s="252"/>
      <c r="IG35" s="252"/>
      <c r="IH35" s="252"/>
      <c r="II35" s="252"/>
      <c r="IJ35" s="252"/>
      <c r="IK35" s="252"/>
      <c r="IL35" s="252"/>
      <c r="IM35" s="252"/>
      <c r="IN35" s="252"/>
      <c r="IO35" s="252"/>
      <c r="IP35" s="252"/>
      <c r="IQ35" s="252"/>
      <c r="IR35" s="252"/>
      <c r="IS35" s="252"/>
      <c r="IT35" s="252"/>
      <c r="IU35" s="252"/>
      <c r="IV35" s="252"/>
      <c r="IW35" s="252"/>
      <c r="IX35" s="252"/>
      <c r="IY35" s="252"/>
      <c r="IZ35" s="252"/>
      <c r="JA35" s="252"/>
      <c r="JB35" s="252"/>
      <c r="JC35" s="252"/>
      <c r="JD35" s="252"/>
      <c r="JE35" s="252"/>
      <c r="JF35" s="252"/>
      <c r="JG35" s="252"/>
      <c r="JH35" s="252"/>
      <c r="JI35" s="252"/>
      <c r="JJ35" s="252"/>
      <c r="JK35" s="252"/>
      <c r="JL35" s="252"/>
      <c r="JM35" s="252"/>
      <c r="JN35" s="252"/>
      <c r="JO35" s="252"/>
      <c r="JP35" s="252"/>
      <c r="JQ35" s="252"/>
      <c r="JR35" s="252"/>
      <c r="JS35" s="252"/>
      <c r="JT35" s="252"/>
      <c r="JU35" s="252"/>
      <c r="JV35" s="252"/>
      <c r="JW35" s="252"/>
      <c r="JX35" s="252"/>
      <c r="JY35" s="252"/>
      <c r="JZ35" s="252"/>
      <c r="KA35" s="252"/>
      <c r="KB35" s="252"/>
      <c r="KC35" s="252"/>
      <c r="KD35" s="252"/>
      <c r="KE35" s="252"/>
      <c r="KF35" s="252"/>
      <c r="KG35" s="252"/>
      <c r="KH35" s="252"/>
      <c r="KI35" s="252"/>
      <c r="KJ35" s="252"/>
      <c r="KK35" s="252"/>
      <c r="KL35" s="252"/>
      <c r="KM35" s="252"/>
      <c r="KN35" s="252"/>
      <c r="KO35" s="252"/>
      <c r="KP35" s="252"/>
      <c r="KQ35" s="252"/>
      <c r="KR35" s="252"/>
      <c r="KS35" s="252"/>
      <c r="KT35" s="252"/>
      <c r="KU35" s="252"/>
      <c r="KV35" s="252"/>
      <c r="KW35" s="252"/>
      <c r="KX35" s="252"/>
      <c r="KY35" s="252"/>
      <c r="KZ35" s="252"/>
      <c r="LA35" s="252"/>
      <c r="LB35" s="252"/>
      <c r="LC35" s="252"/>
      <c r="LD35" s="252"/>
      <c r="LE35" s="252"/>
      <c r="LF35" s="252"/>
      <c r="LG35" s="252"/>
      <c r="LH35" s="252"/>
      <c r="LI35" s="252"/>
      <c r="LJ35" s="252"/>
      <c r="LK35" s="252"/>
      <c r="LL35" s="252"/>
      <c r="LM35" s="252"/>
      <c r="LN35" s="252"/>
      <c r="LO35" s="252"/>
      <c r="LP35" s="252"/>
      <c r="LQ35" s="252"/>
      <c r="LR35" s="252"/>
      <c r="LS35" s="252"/>
      <c r="LT35" s="252"/>
      <c r="LU35" s="252"/>
      <c r="LV35" s="252"/>
      <c r="LW35" s="252"/>
      <c r="LX35" s="252"/>
      <c r="LY35" s="252"/>
      <c r="LZ35" s="252"/>
      <c r="MA35" s="252"/>
      <c r="MB35" s="252"/>
      <c r="MC35" s="252"/>
      <c r="MD35" s="252"/>
      <c r="ME35" s="252"/>
      <c r="MF35" s="252"/>
      <c r="MG35" s="252"/>
      <c r="MH35" s="252"/>
      <c r="MI35" s="252"/>
      <c r="MJ35" s="252"/>
      <c r="MK35" s="252"/>
      <c r="ML35" s="252"/>
      <c r="MM35" s="252"/>
      <c r="MN35" s="252"/>
      <c r="MO35" s="252"/>
      <c r="MP35" s="252"/>
      <c r="MQ35" s="252"/>
      <c r="MR35" s="252"/>
      <c r="MS35" s="252"/>
      <c r="MT35" s="252"/>
      <c r="MU35" s="252"/>
      <c r="MV35" s="252"/>
      <c r="MW35" s="252"/>
      <c r="MX35" s="252"/>
      <c r="MY35" s="252"/>
      <c r="MZ35" s="252"/>
      <c r="NA35" s="252"/>
      <c r="NB35" s="252"/>
      <c r="NC35" s="252"/>
      <c r="ND35" s="252"/>
      <c r="NE35" s="252"/>
      <c r="NF35" s="252"/>
      <c r="NG35" s="252"/>
      <c r="NH35" s="252"/>
      <c r="NI35" s="252"/>
      <c r="NJ35" s="252"/>
      <c r="NK35" s="252"/>
      <c r="NL35" s="252"/>
      <c r="NM35" s="252"/>
      <c r="NN35" s="252"/>
      <c r="NO35" s="252"/>
      <c r="NP35" s="252"/>
      <c r="NQ35" s="252"/>
      <c r="NR35" s="252"/>
      <c r="NS35" s="252"/>
      <c r="NT35" s="252"/>
      <c r="NU35" s="252"/>
      <c r="NV35" s="252"/>
      <c r="NW35" s="252"/>
      <c r="NX35" s="252"/>
      <c r="NY35" s="252"/>
      <c r="NZ35" s="252"/>
      <c r="OA35" s="252"/>
      <c r="OB35" s="252"/>
      <c r="OC35" s="252"/>
      <c r="OD35" s="252"/>
      <c r="OE35" s="252"/>
      <c r="OF35" s="252"/>
      <c r="OG35" s="252"/>
      <c r="OH35" s="252"/>
      <c r="OI35" s="252"/>
      <c r="OJ35" s="252"/>
      <c r="OK35" s="252"/>
      <c r="OL35" s="252"/>
      <c r="OM35" s="252"/>
      <c r="ON35" s="252"/>
      <c r="OO35" s="252"/>
      <c r="OP35" s="252"/>
      <c r="OQ35" s="252"/>
      <c r="OR35" s="252"/>
      <c r="OS35" s="252"/>
      <c r="OT35" s="252"/>
      <c r="OU35" s="252"/>
      <c r="OV35" s="252"/>
      <c r="OW35" s="252"/>
      <c r="OX35" s="252"/>
      <c r="OY35" s="252"/>
      <c r="OZ35" s="252"/>
      <c r="PA35" s="252"/>
      <c r="PB35" s="252"/>
      <c r="PC35" s="252"/>
      <c r="PD35" s="252"/>
      <c r="PE35" s="252"/>
      <c r="PF35" s="252"/>
      <c r="PG35" s="252"/>
      <c r="PH35" s="252"/>
      <c r="PI35" s="252"/>
      <c r="PJ35" s="252"/>
      <c r="PK35" s="252"/>
      <c r="PL35" s="252"/>
      <c r="PM35" s="252"/>
      <c r="PN35" s="252"/>
      <c r="PO35" s="252"/>
      <c r="PP35" s="252"/>
      <c r="PQ35" s="252"/>
      <c r="PR35" s="252"/>
      <c r="PS35" s="252"/>
      <c r="PT35" s="252"/>
      <c r="PU35" s="252"/>
      <c r="PV35" s="252"/>
      <c r="PW35" s="252"/>
      <c r="PX35" s="252"/>
      <c r="PY35" s="252"/>
      <c r="PZ35" s="252"/>
      <c r="QA35" s="252"/>
      <c r="QB35" s="252"/>
      <c r="QC35" s="252"/>
      <c r="QD35" s="252"/>
      <c r="QE35" s="252"/>
      <c r="QF35" s="252"/>
      <c r="QG35" s="252"/>
      <c r="QH35" s="252"/>
      <c r="QI35" s="252"/>
      <c r="QJ35" s="252"/>
      <c r="QK35" s="252"/>
      <c r="QL35" s="252"/>
      <c r="QM35" s="252"/>
      <c r="QN35" s="252"/>
      <c r="QO35" s="252"/>
      <c r="QP35" s="252"/>
      <c r="QQ35" s="252"/>
      <c r="QR35" s="252"/>
      <c r="QS35" s="252"/>
      <c r="QT35" s="252"/>
      <c r="QU35" s="252"/>
      <c r="QV35" s="252"/>
      <c r="QW35" s="252"/>
      <c r="QX35" s="252"/>
      <c r="QY35" s="252"/>
      <c r="QZ35" s="252"/>
      <c r="RA35" s="252"/>
      <c r="RB35" s="252"/>
      <c r="RC35" s="252"/>
      <c r="RD35" s="252"/>
      <c r="RE35" s="252"/>
      <c r="RF35" s="252"/>
      <c r="RG35" s="252"/>
      <c r="RH35" s="252"/>
      <c r="RI35" s="252"/>
      <c r="RJ35" s="252"/>
      <c r="RK35" s="252"/>
      <c r="RL35" s="252"/>
      <c r="RM35" s="252"/>
      <c r="RN35" s="252"/>
      <c r="RO35" s="252"/>
      <c r="RP35" s="252"/>
      <c r="RQ35" s="252"/>
      <c r="RR35" s="252"/>
      <c r="RS35" s="252"/>
      <c r="RT35" s="252"/>
      <c r="RU35" s="252"/>
      <c r="RV35" s="252"/>
      <c r="RW35" s="252"/>
      <c r="RX35" s="252"/>
      <c r="RY35" s="252"/>
      <c r="RZ35" s="252"/>
      <c r="SA35" s="252"/>
      <c r="SB35" s="252"/>
      <c r="SC35" s="252"/>
      <c r="SD35" s="252"/>
      <c r="SE35" s="252"/>
      <c r="SF35" s="252"/>
      <c r="SG35" s="252"/>
      <c r="SH35" s="252"/>
      <c r="SI35" s="252"/>
      <c r="SJ35" s="252"/>
      <c r="SK35" s="252"/>
      <c r="SL35" s="252"/>
      <c r="SM35" s="252"/>
      <c r="SN35" s="252"/>
      <c r="SO35" s="252"/>
      <c r="SP35" s="252"/>
      <c r="SQ35" s="252"/>
      <c r="SR35" s="252"/>
      <c r="SS35" s="252"/>
      <c r="ST35" s="252"/>
      <c r="SU35" s="252"/>
      <c r="SV35" s="252"/>
      <c r="SW35" s="252"/>
      <c r="SX35" s="252"/>
      <c r="SY35" s="252"/>
      <c r="SZ35" s="252"/>
      <c r="TA35" s="252"/>
      <c r="TB35" s="252"/>
      <c r="TC35" s="252"/>
      <c r="TD35" s="252"/>
      <c r="TE35" s="252"/>
      <c r="TF35" s="252"/>
      <c r="TG35" s="252"/>
      <c r="TH35" s="252"/>
      <c r="TI35" s="252"/>
      <c r="TJ35" s="252"/>
      <c r="TK35" s="252"/>
      <c r="TL35" s="252"/>
      <c r="TM35" s="252"/>
      <c r="TN35" s="252"/>
      <c r="TO35" s="252"/>
      <c r="TP35" s="252"/>
      <c r="TQ35" s="252"/>
      <c r="TR35" s="252"/>
      <c r="TS35" s="252"/>
      <c r="TT35" s="252"/>
      <c r="TU35" s="252"/>
      <c r="TV35" s="252"/>
      <c r="TW35" s="252"/>
      <c r="TX35" s="252"/>
      <c r="TY35" s="252"/>
      <c r="TZ35" s="252"/>
      <c r="UA35" s="252"/>
      <c r="UB35" s="252"/>
      <c r="UC35" s="252"/>
      <c r="UD35" s="252"/>
      <c r="UE35" s="252"/>
      <c r="UF35" s="252"/>
      <c r="UG35" s="252"/>
      <c r="UH35" s="252"/>
      <c r="UI35" s="252"/>
      <c r="UJ35" s="252"/>
      <c r="UK35" s="252"/>
      <c r="UL35" s="252"/>
      <c r="UM35" s="252"/>
      <c r="UN35" s="252"/>
      <c r="UO35" s="252"/>
      <c r="UP35" s="252"/>
      <c r="UQ35" s="252"/>
      <c r="UR35" s="252"/>
      <c r="US35" s="252"/>
      <c r="UT35" s="252"/>
      <c r="UU35" s="252"/>
      <c r="UV35" s="252"/>
      <c r="UW35" s="252"/>
      <c r="UX35" s="252"/>
      <c r="UY35" s="252"/>
      <c r="UZ35" s="252"/>
      <c r="VA35" s="252"/>
      <c r="VB35" s="252"/>
      <c r="VC35" s="252"/>
      <c r="VD35" s="252"/>
      <c r="VE35" s="252"/>
      <c r="VF35" s="252"/>
      <c r="VG35" s="252"/>
      <c r="VH35" s="252"/>
      <c r="VI35" s="252"/>
      <c r="VJ35" s="252"/>
      <c r="VK35" s="252"/>
      <c r="VL35" s="252"/>
      <c r="VM35" s="252"/>
      <c r="VN35" s="252"/>
      <c r="VO35" s="252"/>
      <c r="VP35" s="252"/>
      <c r="VQ35" s="252"/>
      <c r="VR35" s="252"/>
      <c r="VS35" s="252"/>
      <c r="VT35" s="252"/>
      <c r="VU35" s="252"/>
      <c r="VV35" s="252"/>
      <c r="VW35" s="252"/>
      <c r="VX35" s="252"/>
      <c r="VY35" s="252"/>
      <c r="VZ35" s="252"/>
      <c r="WA35" s="252"/>
      <c r="WB35" s="252"/>
      <c r="WC35" s="252"/>
      <c r="WD35" s="252"/>
      <c r="WE35" s="252"/>
      <c r="WF35" s="252"/>
      <c r="WG35" s="252"/>
      <c r="WH35" s="252"/>
      <c r="WI35" s="252"/>
      <c r="WJ35" s="252"/>
      <c r="WK35" s="252"/>
      <c r="WL35" s="252"/>
      <c r="WM35" s="252"/>
      <c r="WN35" s="252"/>
      <c r="WO35" s="252"/>
      <c r="WP35" s="252"/>
      <c r="WQ35" s="252"/>
      <c r="WR35" s="252"/>
      <c r="WS35" s="252"/>
      <c r="WT35" s="252"/>
      <c r="WU35" s="252"/>
      <c r="WV35" s="252"/>
      <c r="WW35" s="252"/>
      <c r="WX35" s="252"/>
      <c r="WY35" s="252"/>
      <c r="WZ35" s="252"/>
      <c r="XA35" s="252"/>
      <c r="XB35" s="252"/>
      <c r="XC35" s="252"/>
      <c r="XD35" s="252"/>
      <c r="XE35" s="252"/>
      <c r="XF35" s="252"/>
      <c r="XG35" s="252"/>
      <c r="XH35" s="252"/>
      <c r="XI35" s="252"/>
      <c r="XJ35" s="252"/>
      <c r="XK35" s="252"/>
      <c r="XL35" s="252"/>
      <c r="XM35" s="252"/>
      <c r="XN35" s="252"/>
      <c r="XO35" s="252"/>
      <c r="XP35" s="252"/>
      <c r="XQ35" s="252"/>
      <c r="XR35" s="252"/>
      <c r="XS35" s="252"/>
      <c r="XT35" s="252"/>
      <c r="XU35" s="252"/>
      <c r="XV35" s="252"/>
      <c r="XW35" s="252"/>
      <c r="XX35" s="252"/>
      <c r="XY35" s="252"/>
      <c r="XZ35" s="252"/>
      <c r="YA35" s="252"/>
      <c r="YB35" s="252"/>
      <c r="YC35" s="252"/>
      <c r="YD35" s="252"/>
      <c r="YE35" s="252"/>
      <c r="YF35" s="252"/>
      <c r="YG35" s="252"/>
      <c r="YH35" s="252"/>
      <c r="YI35" s="252"/>
      <c r="YJ35" s="252"/>
      <c r="YK35" s="252"/>
      <c r="YL35" s="252"/>
      <c r="YM35" s="252"/>
      <c r="YN35" s="252"/>
      <c r="YO35" s="252"/>
      <c r="YP35" s="252"/>
      <c r="YQ35" s="252"/>
      <c r="YR35" s="252"/>
      <c r="YS35" s="252"/>
      <c r="YT35" s="252"/>
      <c r="YU35" s="252"/>
      <c r="YV35" s="252"/>
      <c r="YW35" s="252"/>
      <c r="YX35" s="252"/>
      <c r="YY35" s="252"/>
      <c r="YZ35" s="252"/>
      <c r="ZA35" s="252"/>
      <c r="ZB35" s="252"/>
      <c r="ZC35" s="252"/>
      <c r="ZD35" s="252"/>
      <c r="ZE35" s="252"/>
      <c r="ZF35" s="252"/>
      <c r="ZG35" s="252"/>
      <c r="ZH35" s="252"/>
      <c r="ZI35" s="252"/>
      <c r="ZJ35" s="252"/>
      <c r="ZK35" s="252"/>
      <c r="ZL35" s="252"/>
      <c r="ZM35" s="252"/>
      <c r="ZN35" s="252"/>
      <c r="ZO35" s="252"/>
      <c r="ZP35" s="252"/>
      <c r="ZQ35" s="252"/>
      <c r="ZR35" s="252"/>
      <c r="ZS35" s="252"/>
      <c r="ZT35" s="252"/>
      <c r="ZU35" s="252"/>
      <c r="ZV35" s="252"/>
      <c r="ZW35" s="252"/>
      <c r="ZX35" s="252"/>
      <c r="ZY35" s="252"/>
      <c r="ZZ35" s="252"/>
      <c r="AAA35" s="252"/>
      <c r="AAB35" s="252"/>
      <c r="AAC35" s="252"/>
      <c r="AAD35" s="252"/>
      <c r="AAE35" s="252"/>
      <c r="AAF35" s="252"/>
      <c r="AAG35" s="252"/>
      <c r="AAH35" s="252"/>
      <c r="AAI35" s="252"/>
      <c r="AAJ35" s="252"/>
      <c r="AAK35" s="252"/>
      <c r="AAL35" s="252"/>
      <c r="AAM35" s="252"/>
      <c r="AAN35" s="252"/>
      <c r="AAO35" s="252"/>
      <c r="AAP35" s="252"/>
      <c r="AAQ35" s="252"/>
      <c r="AAR35" s="252"/>
      <c r="AAS35" s="252"/>
      <c r="AAT35" s="252"/>
      <c r="AAU35" s="252"/>
      <c r="AAV35" s="252"/>
      <c r="AAW35" s="252"/>
      <c r="AAX35" s="252"/>
      <c r="AAY35" s="252"/>
      <c r="AAZ35" s="252"/>
      <c r="ABA35" s="252"/>
      <c r="ABB35" s="252"/>
      <c r="ABC35" s="252"/>
      <c r="ABD35" s="252"/>
      <c r="ABE35" s="252"/>
      <c r="ABF35" s="252"/>
      <c r="ABG35" s="252"/>
      <c r="ABH35" s="252"/>
      <c r="ABI35" s="252"/>
      <c r="ABJ35" s="252"/>
      <c r="ABK35" s="252"/>
      <c r="ABL35" s="252"/>
      <c r="ABM35" s="252"/>
      <c r="ABN35" s="252"/>
      <c r="ABO35" s="252"/>
      <c r="ABP35" s="252"/>
      <c r="ABQ35" s="252"/>
      <c r="ABR35" s="252"/>
      <c r="ABS35" s="252"/>
      <c r="ABT35" s="252"/>
      <c r="ABU35" s="252"/>
      <c r="ABV35" s="252"/>
      <c r="ABW35" s="252"/>
      <c r="ABX35" s="252"/>
      <c r="ABY35" s="252"/>
      <c r="ABZ35" s="252"/>
      <c r="ACA35" s="252"/>
      <c r="ACB35" s="252"/>
      <c r="ACC35" s="252"/>
      <c r="ACD35" s="252"/>
      <c r="ACE35" s="252"/>
      <c r="ACF35" s="252"/>
      <c r="ACG35" s="252"/>
      <c r="ACH35" s="252"/>
      <c r="ACI35" s="252"/>
      <c r="ACJ35" s="252"/>
      <c r="ACK35" s="252"/>
      <c r="ACL35" s="252"/>
      <c r="ACM35" s="252"/>
      <c r="ACN35" s="252"/>
      <c r="ACO35" s="252"/>
      <c r="ACP35" s="252"/>
      <c r="ACQ35" s="252"/>
      <c r="ACR35" s="252"/>
      <c r="ACS35" s="252"/>
      <c r="ACT35" s="252"/>
      <c r="ACU35" s="252"/>
      <c r="ACV35" s="252"/>
      <c r="ACW35" s="252"/>
      <c r="ACX35" s="252"/>
      <c r="ACY35" s="252"/>
      <c r="ACZ35" s="252"/>
      <c r="ADA35" s="252"/>
      <c r="ADB35" s="252"/>
      <c r="ADC35" s="252"/>
      <c r="ADD35" s="252"/>
      <c r="ADE35" s="252"/>
      <c r="ADF35" s="252"/>
      <c r="ADG35" s="252"/>
      <c r="ADH35" s="252"/>
      <c r="ADI35" s="252"/>
      <c r="ADJ35" s="252"/>
      <c r="ADK35" s="252"/>
      <c r="ADL35" s="252"/>
      <c r="ADM35" s="252"/>
      <c r="ADN35" s="252"/>
      <c r="ADO35" s="252"/>
      <c r="ADP35" s="252"/>
      <c r="ADQ35" s="252"/>
      <c r="ADR35" s="252"/>
      <c r="ADS35" s="252"/>
      <c r="ADT35" s="252"/>
      <c r="ADU35" s="252"/>
      <c r="ADV35" s="252"/>
      <c r="ADW35" s="252"/>
      <c r="ADX35" s="252"/>
      <c r="ADY35" s="252"/>
      <c r="ADZ35" s="252"/>
      <c r="AEA35" s="252"/>
      <c r="AEB35" s="252"/>
      <c r="AEC35" s="252"/>
      <c r="AED35" s="252"/>
      <c r="AEE35" s="252"/>
      <c r="AEF35" s="252"/>
      <c r="AEG35" s="252"/>
      <c r="AEH35" s="252"/>
      <c r="AEI35" s="252"/>
      <c r="AEJ35" s="252"/>
      <c r="AEK35" s="252"/>
      <c r="AEL35" s="252"/>
      <c r="AEM35" s="252"/>
      <c r="AEN35" s="252"/>
      <c r="AEO35" s="252"/>
      <c r="AEP35" s="252"/>
      <c r="AEQ35" s="252"/>
      <c r="AER35" s="252"/>
      <c r="AES35" s="252"/>
      <c r="AET35" s="252"/>
      <c r="AEU35" s="252"/>
      <c r="AEV35" s="252"/>
      <c r="AEW35" s="252"/>
      <c r="AEX35" s="252"/>
      <c r="AEY35" s="252"/>
      <c r="AEZ35" s="252"/>
      <c r="AFA35" s="252"/>
      <c r="AFB35" s="252"/>
      <c r="AFC35" s="252"/>
      <c r="AFD35" s="252"/>
      <c r="AFE35" s="252"/>
      <c r="AFF35" s="252"/>
      <c r="AFG35" s="252"/>
      <c r="AFH35" s="252"/>
      <c r="AFI35" s="252"/>
      <c r="AFJ35" s="252"/>
      <c r="AFK35" s="252"/>
      <c r="AFL35" s="252"/>
      <c r="AFM35" s="252"/>
      <c r="AFN35" s="252"/>
      <c r="AFO35" s="252"/>
      <c r="AFP35" s="252"/>
      <c r="AFQ35" s="252"/>
      <c r="AFR35" s="252"/>
      <c r="AFS35" s="252"/>
      <c r="AFT35" s="252"/>
      <c r="AFU35" s="252"/>
      <c r="AFV35" s="252"/>
      <c r="AFW35" s="252"/>
      <c r="AFX35" s="252"/>
      <c r="AFY35" s="252"/>
      <c r="AFZ35" s="252"/>
      <c r="AGA35" s="252"/>
      <c r="AGB35" s="252"/>
      <c r="AGC35" s="252"/>
      <c r="AGD35" s="252"/>
      <c r="AGE35" s="252"/>
      <c r="AGF35" s="252"/>
      <c r="AGG35" s="252"/>
      <c r="AGH35" s="252"/>
      <c r="AGI35" s="252"/>
      <c r="AGJ35" s="252"/>
      <c r="AGK35" s="252"/>
      <c r="AGL35" s="252"/>
      <c r="AGM35" s="252"/>
      <c r="AGN35" s="252"/>
      <c r="AGO35" s="252"/>
      <c r="AGP35" s="252"/>
      <c r="AGQ35" s="252"/>
      <c r="AGR35" s="252"/>
      <c r="AGS35" s="252"/>
      <c r="AGT35" s="252"/>
      <c r="AGU35" s="252"/>
      <c r="AGV35" s="252"/>
      <c r="AGW35" s="252"/>
      <c r="AGX35" s="252"/>
      <c r="AGY35" s="252"/>
      <c r="AGZ35" s="252"/>
      <c r="AHA35" s="252"/>
      <c r="AHB35" s="252"/>
      <c r="AHC35" s="252"/>
      <c r="AHD35" s="252"/>
      <c r="AHE35" s="252"/>
      <c r="AHF35" s="252"/>
      <c r="AHG35" s="252"/>
      <c r="AHH35" s="252"/>
      <c r="AHI35" s="252"/>
      <c r="AHJ35" s="252"/>
      <c r="AHK35" s="252"/>
      <c r="AHL35" s="252"/>
      <c r="AHM35" s="252"/>
      <c r="AHN35" s="252"/>
      <c r="AHO35" s="252"/>
      <c r="AHP35" s="252"/>
      <c r="AHQ35" s="252"/>
      <c r="AHR35" s="252"/>
      <c r="AHS35" s="252"/>
      <c r="AHT35" s="252"/>
      <c r="AHU35" s="252"/>
      <c r="AHV35" s="252"/>
      <c r="AHW35" s="252"/>
      <c r="AHX35" s="252"/>
      <c r="AHY35" s="252"/>
      <c r="AHZ35" s="252"/>
      <c r="AIA35" s="252"/>
      <c r="AIB35" s="252"/>
      <c r="AIC35" s="252"/>
      <c r="AID35" s="252"/>
      <c r="AIE35" s="252"/>
      <c r="AIF35" s="252"/>
      <c r="AIG35" s="252"/>
      <c r="AIH35" s="252"/>
      <c r="AII35" s="252"/>
      <c r="AIJ35" s="252"/>
      <c r="AIK35" s="252"/>
      <c r="AIL35" s="252"/>
      <c r="AIM35" s="252"/>
      <c r="AIN35" s="252"/>
      <c r="AIO35" s="252"/>
      <c r="AIP35" s="252"/>
      <c r="AIQ35" s="252"/>
      <c r="AIR35" s="252"/>
      <c r="AIS35" s="252"/>
      <c r="AIT35" s="252"/>
      <c r="AIU35" s="252"/>
      <c r="AIV35" s="252"/>
      <c r="AIW35" s="252"/>
      <c r="AIX35" s="252"/>
      <c r="AIY35" s="252"/>
      <c r="AIZ35" s="252"/>
      <c r="AJA35" s="252"/>
      <c r="AJB35" s="252"/>
      <c r="AJC35" s="252"/>
      <c r="AJD35" s="252"/>
      <c r="AJE35" s="252"/>
      <c r="AJF35" s="252"/>
      <c r="AJG35" s="252"/>
      <c r="AJH35" s="252"/>
      <c r="AJI35" s="252"/>
      <c r="AJJ35" s="252"/>
      <c r="AJK35" s="252"/>
      <c r="AJL35" s="252"/>
      <c r="AJM35" s="252"/>
      <c r="AJN35" s="252"/>
      <c r="AJO35" s="252"/>
      <c r="AJP35" s="252"/>
      <c r="AJQ35" s="252"/>
      <c r="AJR35" s="252"/>
      <c r="AJS35" s="252"/>
      <c r="AJT35" s="252"/>
      <c r="AJU35" s="252"/>
      <c r="AJV35" s="252"/>
      <c r="AJW35" s="252"/>
      <c r="AJX35" s="252"/>
      <c r="AJY35" s="252"/>
      <c r="AJZ35" s="252"/>
      <c r="AKA35" s="252"/>
      <c r="AKB35" s="252"/>
      <c r="AKC35" s="252"/>
      <c r="AKD35" s="252"/>
      <c r="AKE35" s="252"/>
      <c r="AKF35" s="252"/>
      <c r="AKG35" s="252"/>
      <c r="AKH35" s="252"/>
      <c r="AKI35" s="252"/>
      <c r="AKJ35" s="252"/>
      <c r="AKK35" s="252"/>
      <c r="AKL35" s="252"/>
      <c r="AKM35" s="252"/>
      <c r="AKN35" s="252"/>
      <c r="AKO35" s="252"/>
      <c r="AKP35" s="252"/>
      <c r="AKQ35" s="252"/>
      <c r="AKR35" s="252"/>
      <c r="AKS35" s="252"/>
      <c r="AKT35" s="252"/>
      <c r="AKU35" s="252"/>
      <c r="AKV35" s="252"/>
      <c r="AKW35" s="252"/>
      <c r="AKX35" s="252"/>
      <c r="AKY35" s="252"/>
      <c r="AKZ35" s="252"/>
      <c r="ALA35" s="252"/>
      <c r="ALB35" s="252"/>
      <c r="ALC35" s="252"/>
      <c r="ALD35" s="252"/>
      <c r="ALE35" s="252"/>
      <c r="ALF35" s="252"/>
      <c r="ALG35" s="252"/>
      <c r="ALH35" s="252"/>
      <c r="ALI35" s="252"/>
      <c r="ALJ35" s="252"/>
      <c r="ALK35" s="252"/>
      <c r="ALL35" s="252"/>
      <c r="ALM35" s="252"/>
      <c r="ALN35" s="252"/>
      <c r="ALO35" s="252"/>
      <c r="ALP35" s="252"/>
      <c r="ALQ35" s="252"/>
      <c r="ALR35" s="252"/>
      <c r="ALS35" s="252"/>
      <c r="ALT35" s="252"/>
      <c r="ALU35" s="252"/>
      <c r="ALV35" s="252"/>
      <c r="ALW35" s="252"/>
      <c r="ALX35" s="252"/>
      <c r="ALY35" s="252"/>
      <c r="ALZ35" s="252"/>
      <c r="AMA35" s="252"/>
      <c r="AMB35" s="252"/>
      <c r="AMC35" s="252"/>
      <c r="AMD35" s="252"/>
      <c r="AME35" s="252"/>
      <c r="AMF35" s="252"/>
      <c r="AMG35" s="252"/>
      <c r="AMH35" s="252"/>
      <c r="AMI35" s="252"/>
      <c r="AMJ35" s="252"/>
      <c r="AMK35" s="252"/>
      <c r="AML35" s="252"/>
      <c r="AMM35" s="252"/>
      <c r="AMN35" s="252"/>
      <c r="AMO35" s="252"/>
      <c r="AMP35" s="252"/>
      <c r="AMQ35" s="252"/>
      <c r="AMR35" s="252"/>
      <c r="AMS35" s="252"/>
      <c r="AMT35" s="252"/>
      <c r="AMU35" s="252"/>
      <c r="AMV35" s="252"/>
      <c r="AMW35" s="252"/>
      <c r="AMX35" s="252"/>
      <c r="AMY35" s="252"/>
      <c r="AMZ35" s="252"/>
      <c r="ANA35" s="252"/>
      <c r="ANB35" s="252"/>
      <c r="ANC35" s="252"/>
      <c r="AND35" s="252"/>
      <c r="ANE35" s="252"/>
      <c r="ANF35" s="252"/>
      <c r="ANG35" s="252"/>
      <c r="ANH35" s="252"/>
      <c r="ANI35" s="252"/>
      <c r="ANJ35" s="252"/>
      <c r="ANK35" s="252"/>
      <c r="ANL35" s="252"/>
      <c r="ANM35" s="252"/>
      <c r="ANN35" s="252"/>
      <c r="ANO35" s="252"/>
      <c r="ANP35" s="252"/>
      <c r="ANQ35" s="252"/>
      <c r="ANR35" s="252"/>
      <c r="ANS35" s="252"/>
      <c r="ANT35" s="252"/>
      <c r="ANU35" s="252"/>
      <c r="ANV35" s="252"/>
      <c r="ANW35" s="252"/>
      <c r="ANX35" s="252"/>
      <c r="ANY35" s="252"/>
      <c r="ANZ35" s="252"/>
      <c r="AOA35" s="252"/>
      <c r="AOB35" s="252"/>
      <c r="AOC35" s="252"/>
      <c r="AOD35" s="252"/>
      <c r="AOE35" s="252"/>
      <c r="AOF35" s="252"/>
      <c r="AOG35" s="252"/>
      <c r="AOH35" s="252"/>
      <c r="AOI35" s="252"/>
      <c r="AOJ35" s="252"/>
      <c r="AOK35" s="252"/>
      <c r="AOL35" s="252"/>
      <c r="AOM35" s="252"/>
      <c r="AON35" s="252"/>
      <c r="AOO35" s="252"/>
      <c r="AOP35" s="252"/>
      <c r="AOQ35" s="252"/>
      <c r="AOR35" s="252"/>
      <c r="AOS35" s="252"/>
      <c r="AOT35" s="252"/>
      <c r="AOU35" s="252"/>
      <c r="AOV35" s="252"/>
      <c r="AOW35" s="252"/>
      <c r="AOX35" s="252"/>
      <c r="AOY35" s="252"/>
      <c r="AOZ35" s="252"/>
      <c r="APA35" s="252"/>
      <c r="APB35" s="252"/>
      <c r="APC35" s="252"/>
      <c r="APD35" s="252"/>
      <c r="APE35" s="252"/>
      <c r="APF35" s="252"/>
      <c r="APG35" s="252"/>
      <c r="APH35" s="252"/>
      <c r="API35" s="252"/>
      <c r="APJ35" s="252"/>
      <c r="APK35" s="252"/>
      <c r="APL35" s="252"/>
      <c r="APM35" s="252"/>
      <c r="APN35" s="252"/>
      <c r="APO35" s="252"/>
      <c r="APP35" s="252"/>
      <c r="APQ35" s="252"/>
      <c r="APR35" s="252"/>
      <c r="APS35" s="252"/>
      <c r="APT35" s="252"/>
      <c r="APU35" s="252"/>
      <c r="APV35" s="252"/>
      <c r="APW35" s="252"/>
      <c r="APX35" s="252"/>
      <c r="APY35" s="252"/>
      <c r="APZ35" s="252"/>
      <c r="AQA35" s="252"/>
      <c r="AQB35" s="252"/>
      <c r="AQC35" s="252"/>
      <c r="AQD35" s="252"/>
      <c r="AQE35" s="252"/>
      <c r="AQF35" s="252"/>
      <c r="AQG35" s="252"/>
      <c r="AQH35" s="252"/>
      <c r="AQI35" s="252"/>
      <c r="AQJ35" s="252"/>
      <c r="AQK35" s="252"/>
      <c r="AQL35" s="252"/>
      <c r="AQM35" s="252"/>
      <c r="AQN35" s="252"/>
      <c r="AQO35" s="252"/>
      <c r="AQP35" s="252"/>
      <c r="AQQ35" s="252"/>
      <c r="AQR35" s="252"/>
      <c r="AQS35" s="252"/>
      <c r="AQT35" s="252"/>
      <c r="AQU35" s="252"/>
      <c r="AQV35" s="252"/>
      <c r="AQW35" s="252"/>
      <c r="AQX35" s="252"/>
      <c r="AQY35" s="252"/>
      <c r="AQZ35" s="252"/>
      <c r="ARA35" s="252"/>
      <c r="ARB35" s="252"/>
      <c r="ARC35" s="252"/>
      <c r="ARD35" s="252"/>
      <c r="ARE35" s="252"/>
      <c r="ARF35" s="252"/>
      <c r="ARG35" s="252"/>
      <c r="ARH35" s="252"/>
      <c r="ARI35" s="252"/>
      <c r="ARJ35" s="252"/>
      <c r="ARK35" s="252"/>
      <c r="ARL35" s="252"/>
      <c r="ARM35" s="252"/>
      <c r="ARN35" s="252"/>
      <c r="ARO35" s="252"/>
      <c r="ARP35" s="252"/>
      <c r="ARQ35" s="252"/>
      <c r="ARR35" s="252"/>
      <c r="ARS35" s="252"/>
      <c r="ART35" s="252"/>
      <c r="ARU35" s="252"/>
      <c r="ARV35" s="252"/>
      <c r="ARW35" s="252"/>
      <c r="ARX35" s="252"/>
      <c r="ARY35" s="252"/>
      <c r="ARZ35" s="252"/>
      <c r="ASA35" s="252"/>
      <c r="ASB35" s="252"/>
      <c r="ASC35" s="252"/>
      <c r="ASD35" s="252"/>
      <c r="ASE35" s="252"/>
      <c r="ASF35" s="252"/>
      <c r="ASG35" s="252"/>
      <c r="ASH35" s="252"/>
      <c r="ASI35" s="252"/>
      <c r="ASJ35" s="252"/>
      <c r="ASK35" s="252"/>
      <c r="ASL35" s="252"/>
      <c r="ASM35" s="252"/>
      <c r="ASN35" s="252"/>
      <c r="ASO35" s="252"/>
      <c r="ASP35" s="252"/>
      <c r="ASQ35" s="252"/>
      <c r="ASR35" s="252"/>
      <c r="ASS35" s="252"/>
      <c r="AST35" s="252"/>
      <c r="ASU35" s="252"/>
      <c r="ASV35" s="252"/>
      <c r="ASW35" s="252"/>
      <c r="ASX35" s="252"/>
      <c r="ASY35" s="252"/>
      <c r="ASZ35" s="252"/>
      <c r="ATA35" s="252"/>
      <c r="ATB35" s="252"/>
      <c r="ATC35" s="252"/>
      <c r="ATD35" s="252"/>
      <c r="ATE35" s="252"/>
      <c r="ATF35" s="252"/>
      <c r="ATG35" s="252"/>
      <c r="ATH35" s="252"/>
      <c r="ATI35" s="252"/>
      <c r="ATJ35" s="252"/>
      <c r="ATK35" s="252"/>
      <c r="ATL35" s="252"/>
      <c r="ATM35" s="252"/>
      <c r="ATN35" s="252"/>
      <c r="ATO35" s="252"/>
      <c r="ATP35" s="252"/>
      <c r="ATQ35" s="252"/>
      <c r="ATR35" s="252"/>
      <c r="ATS35" s="252"/>
      <c r="ATT35" s="252"/>
      <c r="ATU35" s="252"/>
      <c r="ATV35" s="252"/>
      <c r="ATW35" s="252"/>
      <c r="ATX35" s="252"/>
      <c r="ATY35" s="252"/>
      <c r="ATZ35" s="252"/>
      <c r="AUA35" s="252"/>
      <c r="AUB35" s="252"/>
      <c r="AUC35" s="252"/>
      <c r="AUD35" s="252"/>
      <c r="AUE35" s="252"/>
      <c r="AUF35" s="252"/>
      <c r="AUG35" s="252"/>
      <c r="AUH35" s="252"/>
      <c r="AUI35" s="252"/>
      <c r="AUJ35" s="252"/>
      <c r="AUK35" s="252"/>
      <c r="AUL35" s="252"/>
      <c r="AUM35" s="252"/>
      <c r="AUN35" s="252"/>
      <c r="AUO35" s="252"/>
      <c r="AUP35" s="252"/>
      <c r="AUQ35" s="252"/>
      <c r="AUR35" s="252"/>
      <c r="AUS35" s="252"/>
      <c r="AUT35" s="252"/>
      <c r="AUU35" s="252"/>
      <c r="AUV35" s="252"/>
      <c r="AUW35" s="252"/>
      <c r="AUX35" s="252"/>
      <c r="AUY35" s="252"/>
      <c r="AUZ35" s="252"/>
      <c r="AVA35" s="252"/>
      <c r="AVB35" s="252"/>
      <c r="AVC35" s="252"/>
      <c r="AVD35" s="252"/>
      <c r="AVE35" s="252"/>
      <c r="AVF35" s="252"/>
      <c r="AVG35" s="252"/>
      <c r="AVH35" s="252"/>
      <c r="AVI35" s="252"/>
      <c r="AVJ35" s="252"/>
      <c r="AVK35" s="252"/>
      <c r="AVL35" s="252"/>
      <c r="AVM35" s="252"/>
      <c r="AVN35" s="252"/>
      <c r="AVO35" s="252"/>
      <c r="AVP35" s="252"/>
      <c r="AVQ35" s="252"/>
      <c r="AVR35" s="252"/>
      <c r="AVS35" s="252"/>
      <c r="AVT35" s="252"/>
      <c r="AVU35" s="252"/>
      <c r="AVV35" s="252"/>
      <c r="AVW35" s="252"/>
      <c r="AVX35" s="252"/>
      <c r="AVY35" s="252"/>
      <c r="AVZ35" s="252"/>
      <c r="AWA35" s="252"/>
      <c r="AWB35" s="252"/>
      <c r="AWC35" s="252"/>
      <c r="AWD35" s="252"/>
      <c r="AWE35" s="252"/>
      <c r="AWF35" s="252"/>
      <c r="AWG35" s="252"/>
      <c r="AWH35" s="252"/>
      <c r="AWI35" s="252"/>
      <c r="AWJ35" s="252"/>
      <c r="AWK35" s="252"/>
      <c r="AWL35" s="252"/>
      <c r="AWM35" s="252"/>
      <c r="AWN35" s="252"/>
      <c r="AWO35" s="252"/>
      <c r="AWP35" s="252"/>
      <c r="AWQ35" s="252"/>
      <c r="AWR35" s="252"/>
      <c r="AWS35" s="252"/>
      <c r="AWT35" s="252"/>
      <c r="AWU35" s="252"/>
      <c r="AWV35" s="252"/>
      <c r="AWW35" s="252"/>
      <c r="AWX35" s="252"/>
      <c r="AWY35" s="252"/>
      <c r="AWZ35" s="252"/>
      <c r="AXA35" s="252"/>
      <c r="AXB35" s="252"/>
      <c r="AXC35" s="252"/>
      <c r="AXD35" s="252"/>
      <c r="AXE35" s="252"/>
      <c r="AXF35" s="252"/>
      <c r="AXG35" s="252"/>
      <c r="AXH35" s="252"/>
      <c r="AXI35" s="252"/>
      <c r="AXJ35" s="252"/>
      <c r="AXK35" s="252"/>
      <c r="AXL35" s="252"/>
      <c r="AXM35" s="252"/>
      <c r="AXN35" s="252"/>
      <c r="AXO35" s="252"/>
      <c r="AXP35" s="252"/>
      <c r="AXQ35" s="252"/>
      <c r="AXR35" s="252"/>
      <c r="AXS35" s="252"/>
      <c r="AXT35" s="252"/>
      <c r="AXU35" s="252"/>
      <c r="AXV35" s="252"/>
      <c r="AXW35" s="252"/>
      <c r="AXX35" s="252"/>
      <c r="AXY35" s="252"/>
      <c r="AXZ35" s="252"/>
      <c r="AYA35" s="252"/>
      <c r="AYB35" s="252"/>
      <c r="AYC35" s="252"/>
      <c r="AYD35" s="252"/>
      <c r="AYE35" s="252"/>
      <c r="AYF35" s="252"/>
      <c r="AYG35" s="252"/>
      <c r="AYH35" s="252"/>
      <c r="AYI35" s="252"/>
      <c r="AYJ35" s="252"/>
      <c r="AYK35" s="252"/>
      <c r="AYL35" s="252"/>
      <c r="AYM35" s="252"/>
      <c r="AYN35" s="252"/>
      <c r="AYO35" s="252"/>
      <c r="AYP35" s="252"/>
      <c r="AYQ35" s="252"/>
      <c r="AYR35" s="252"/>
      <c r="AYS35" s="252"/>
      <c r="AYT35" s="252"/>
      <c r="AYU35" s="252"/>
      <c r="AYV35" s="252"/>
      <c r="AYW35" s="252"/>
      <c r="AYX35" s="252"/>
      <c r="AYY35" s="252"/>
      <c r="AYZ35" s="252"/>
      <c r="AZA35" s="252"/>
      <c r="AZB35" s="252"/>
      <c r="AZC35" s="252"/>
      <c r="AZD35" s="252"/>
      <c r="AZE35" s="252"/>
      <c r="AZF35" s="252"/>
      <c r="AZG35" s="252"/>
      <c r="AZH35" s="252"/>
      <c r="AZI35" s="252"/>
      <c r="AZJ35" s="252"/>
      <c r="AZK35" s="252"/>
      <c r="AZL35" s="252"/>
      <c r="AZM35" s="252"/>
      <c r="AZN35" s="252"/>
      <c r="AZO35" s="252"/>
      <c r="AZP35" s="252"/>
      <c r="AZQ35" s="252"/>
      <c r="AZR35" s="252"/>
      <c r="AZS35" s="252"/>
      <c r="AZT35" s="252"/>
      <c r="AZU35" s="252"/>
      <c r="AZV35" s="252"/>
      <c r="AZW35" s="252"/>
      <c r="AZX35" s="252"/>
      <c r="AZY35" s="252"/>
      <c r="AZZ35" s="252"/>
      <c r="BAA35" s="252"/>
      <c r="BAB35" s="252"/>
      <c r="BAC35" s="252"/>
      <c r="BAD35" s="252"/>
      <c r="BAE35" s="252"/>
      <c r="BAF35" s="252"/>
      <c r="BAG35" s="252"/>
      <c r="BAH35" s="252"/>
      <c r="BAI35" s="252"/>
      <c r="BAJ35" s="252"/>
      <c r="BAK35" s="252"/>
      <c r="BAL35" s="252"/>
      <c r="BAM35" s="252"/>
      <c r="BAN35" s="252"/>
      <c r="BAO35" s="252"/>
      <c r="BAP35" s="252"/>
      <c r="BAQ35" s="252"/>
      <c r="BAR35" s="252"/>
      <c r="BAS35" s="252"/>
      <c r="BAT35" s="252"/>
      <c r="BAU35" s="252"/>
      <c r="BAV35" s="252"/>
      <c r="BAW35" s="252"/>
      <c r="BAX35" s="252"/>
      <c r="BAY35" s="252"/>
      <c r="BAZ35" s="252"/>
      <c r="BBA35" s="252"/>
      <c r="BBB35" s="252"/>
      <c r="BBC35" s="252"/>
      <c r="BBD35" s="252"/>
      <c r="BBE35" s="252"/>
      <c r="BBF35" s="252"/>
      <c r="BBG35" s="252"/>
      <c r="BBH35" s="252"/>
      <c r="BBI35" s="252"/>
      <c r="BBJ35" s="252"/>
      <c r="BBK35" s="252"/>
      <c r="BBL35" s="252"/>
      <c r="BBM35" s="252"/>
      <c r="BBN35" s="252"/>
      <c r="BBO35" s="252"/>
      <c r="BBP35" s="252"/>
      <c r="BBQ35" s="252"/>
      <c r="BBR35" s="252"/>
      <c r="BBS35" s="252"/>
      <c r="BBT35" s="252"/>
      <c r="BBU35" s="252"/>
      <c r="BBV35" s="252"/>
      <c r="BBW35" s="252"/>
      <c r="BBX35" s="252"/>
      <c r="BBY35" s="252"/>
      <c r="BBZ35" s="252"/>
      <c r="BCA35" s="252"/>
      <c r="BCB35" s="252"/>
      <c r="BCC35" s="252"/>
      <c r="BCD35" s="252"/>
      <c r="BCE35" s="252"/>
      <c r="BCF35" s="252"/>
      <c r="BCG35" s="252"/>
      <c r="BCH35" s="252"/>
      <c r="BCI35" s="252"/>
      <c r="BCJ35" s="252"/>
      <c r="BCK35" s="252"/>
      <c r="BCL35" s="252"/>
      <c r="BCM35" s="252"/>
      <c r="BCN35" s="252"/>
      <c r="BCO35" s="252"/>
      <c r="BCP35" s="252"/>
      <c r="BCQ35" s="252"/>
      <c r="BCR35" s="252"/>
      <c r="BCS35" s="252"/>
      <c r="BCT35" s="252"/>
      <c r="BCU35" s="252"/>
      <c r="BCV35" s="252"/>
      <c r="BCW35" s="252"/>
      <c r="BCX35" s="252"/>
      <c r="BCY35" s="252"/>
      <c r="BCZ35" s="252"/>
      <c r="BDA35" s="252"/>
      <c r="BDB35" s="252"/>
      <c r="BDC35" s="252"/>
      <c r="BDD35" s="252"/>
      <c r="BDE35" s="252"/>
      <c r="BDF35" s="252"/>
      <c r="BDG35" s="252"/>
      <c r="BDH35" s="252"/>
      <c r="BDI35" s="252"/>
      <c r="BDJ35" s="252"/>
      <c r="BDK35" s="252"/>
      <c r="BDL35" s="252"/>
      <c r="BDM35" s="252"/>
      <c r="BDN35" s="252"/>
      <c r="BDO35" s="252"/>
      <c r="BDP35" s="252"/>
      <c r="BDQ35" s="252"/>
      <c r="BDR35" s="252"/>
      <c r="BDS35" s="252"/>
      <c r="BDT35" s="252"/>
      <c r="BDU35" s="252"/>
      <c r="BDV35" s="252"/>
      <c r="BDW35" s="252"/>
      <c r="BDX35" s="252"/>
      <c r="BDY35" s="252"/>
      <c r="BDZ35" s="252"/>
      <c r="BEA35" s="252"/>
      <c r="BEB35" s="252"/>
      <c r="BEC35" s="252"/>
      <c r="BED35" s="252"/>
      <c r="BEE35" s="252"/>
      <c r="BEF35" s="252"/>
      <c r="BEG35" s="252"/>
      <c r="BEH35" s="252"/>
      <c r="BEI35" s="252"/>
      <c r="BEJ35" s="252"/>
      <c r="BEK35" s="252"/>
      <c r="BEL35" s="252"/>
      <c r="BEM35" s="252"/>
      <c r="BEN35" s="252"/>
      <c r="BEO35" s="252"/>
      <c r="BEP35" s="252"/>
      <c r="BEQ35" s="252"/>
      <c r="BER35" s="252"/>
      <c r="BES35" s="252"/>
      <c r="BET35" s="252"/>
      <c r="BEU35" s="252"/>
      <c r="BEV35" s="252"/>
      <c r="BEW35" s="252"/>
      <c r="BEX35" s="252"/>
      <c r="BEY35" s="252"/>
      <c r="BEZ35" s="252"/>
      <c r="BFA35" s="252"/>
      <c r="BFB35" s="252"/>
      <c r="BFC35" s="252"/>
      <c r="BFD35" s="252"/>
      <c r="BFE35" s="252"/>
      <c r="BFF35" s="252"/>
      <c r="BFG35" s="252"/>
      <c r="BFH35" s="252"/>
      <c r="BFI35" s="252"/>
      <c r="BFJ35" s="252"/>
      <c r="BFK35" s="252"/>
      <c r="BFL35" s="252"/>
      <c r="BFM35" s="252"/>
      <c r="BFN35" s="252"/>
      <c r="BFO35" s="252"/>
      <c r="BFP35" s="252"/>
      <c r="BFQ35" s="252"/>
      <c r="BFR35" s="252"/>
      <c r="BFS35" s="252"/>
      <c r="BFT35" s="252"/>
      <c r="BFU35" s="252"/>
      <c r="BFV35" s="252"/>
      <c r="BFW35" s="252"/>
      <c r="BFX35" s="252"/>
      <c r="BFY35" s="252"/>
      <c r="BFZ35" s="252"/>
      <c r="BGA35" s="252"/>
      <c r="BGB35" s="252"/>
      <c r="BGC35" s="252"/>
      <c r="BGD35" s="252"/>
      <c r="BGE35" s="252"/>
      <c r="BGF35" s="252"/>
      <c r="BGG35" s="252"/>
      <c r="BGH35" s="252"/>
      <c r="BGI35" s="252"/>
      <c r="BGJ35" s="252"/>
      <c r="BGK35" s="252"/>
      <c r="BGL35" s="252"/>
      <c r="BGM35" s="252"/>
      <c r="BGN35" s="252"/>
      <c r="BGO35" s="252"/>
      <c r="BGP35" s="252"/>
      <c r="BGQ35" s="252"/>
      <c r="BGR35" s="252"/>
      <c r="BGS35" s="252"/>
      <c r="BGT35" s="252"/>
      <c r="BGU35" s="252"/>
      <c r="BGV35" s="252"/>
      <c r="BGW35" s="252"/>
      <c r="BGX35" s="252"/>
      <c r="BGY35" s="252"/>
      <c r="BGZ35" s="252"/>
      <c r="BHA35" s="252"/>
      <c r="BHB35" s="252"/>
      <c r="BHC35" s="252"/>
      <c r="BHD35" s="252"/>
      <c r="BHE35" s="252"/>
      <c r="BHF35" s="252"/>
      <c r="BHG35" s="252"/>
      <c r="BHH35" s="252"/>
      <c r="BHI35" s="252"/>
      <c r="BHJ35" s="252"/>
      <c r="BHK35" s="252"/>
      <c r="BHL35" s="252"/>
      <c r="BHM35" s="252"/>
      <c r="BHN35" s="252"/>
      <c r="BHO35" s="252"/>
      <c r="BHP35" s="252"/>
      <c r="BHQ35" s="252"/>
      <c r="BHR35" s="252"/>
      <c r="BHS35" s="252"/>
      <c r="BHT35" s="252"/>
      <c r="BHU35" s="252"/>
      <c r="BHV35" s="252"/>
      <c r="BHW35" s="252"/>
      <c r="BHX35" s="252"/>
      <c r="BHY35" s="252"/>
      <c r="BHZ35" s="252"/>
      <c r="BIA35" s="252"/>
      <c r="BIB35" s="252"/>
      <c r="BIC35" s="252"/>
      <c r="BID35" s="252"/>
      <c r="BIE35" s="252"/>
      <c r="BIF35" s="252"/>
      <c r="BIG35" s="252"/>
      <c r="BIH35" s="252"/>
      <c r="BII35" s="252"/>
      <c r="BIJ35" s="252"/>
      <c r="BIK35" s="252"/>
      <c r="BIL35" s="252"/>
      <c r="BIM35" s="252"/>
      <c r="BIN35" s="252"/>
      <c r="BIO35" s="252"/>
      <c r="BIP35" s="252"/>
      <c r="BIQ35" s="252"/>
      <c r="BIR35" s="252"/>
      <c r="BIS35" s="252"/>
      <c r="BIT35" s="252"/>
      <c r="BIU35" s="252"/>
      <c r="BIV35" s="252"/>
      <c r="BIW35" s="252"/>
      <c r="BIX35" s="252"/>
      <c r="BIY35" s="252"/>
      <c r="BIZ35" s="252"/>
      <c r="BJA35" s="252"/>
      <c r="BJB35" s="252"/>
      <c r="BJC35" s="252"/>
      <c r="BJD35" s="252"/>
      <c r="BJE35" s="252"/>
      <c r="BJF35" s="252"/>
      <c r="BJG35" s="252"/>
      <c r="BJH35" s="252"/>
      <c r="BJI35" s="252"/>
      <c r="BJJ35" s="252"/>
      <c r="BJK35" s="252"/>
      <c r="BJL35" s="252"/>
      <c r="BJM35" s="252"/>
      <c r="BJN35" s="252"/>
      <c r="BJO35" s="252"/>
      <c r="BJP35" s="252"/>
      <c r="BJQ35" s="252"/>
      <c r="BJR35" s="252"/>
      <c r="BJS35" s="252"/>
      <c r="BJT35" s="252"/>
      <c r="BJU35" s="252"/>
      <c r="BJV35" s="252"/>
      <c r="BJW35" s="252"/>
      <c r="BJX35" s="252"/>
      <c r="BJY35" s="252"/>
      <c r="BJZ35" s="252"/>
      <c r="BKA35" s="252"/>
      <c r="BKB35" s="252"/>
      <c r="BKC35" s="252"/>
      <c r="BKD35" s="252"/>
      <c r="BKE35" s="252"/>
      <c r="BKF35" s="252"/>
      <c r="BKG35" s="252"/>
      <c r="BKH35" s="252"/>
      <c r="BKI35" s="252"/>
      <c r="BKJ35" s="252"/>
      <c r="BKK35" s="252"/>
      <c r="BKL35" s="252"/>
      <c r="BKM35" s="252"/>
      <c r="BKN35" s="252"/>
      <c r="BKO35" s="252"/>
      <c r="BKP35" s="252"/>
      <c r="BKQ35" s="252"/>
      <c r="BKR35" s="252"/>
      <c r="BKS35" s="252"/>
      <c r="BKT35" s="252"/>
      <c r="BKU35" s="252"/>
      <c r="BKV35" s="252"/>
      <c r="BKW35" s="252"/>
      <c r="BKX35" s="252"/>
      <c r="BKY35" s="252"/>
      <c r="BKZ35" s="252"/>
      <c r="BLA35" s="252"/>
      <c r="BLB35" s="252"/>
      <c r="BLC35" s="252"/>
      <c r="BLD35" s="252"/>
      <c r="BLE35" s="252"/>
      <c r="BLF35" s="252"/>
      <c r="BLG35" s="252"/>
      <c r="BLH35" s="252"/>
      <c r="BLI35" s="252"/>
      <c r="BLJ35" s="252"/>
      <c r="BLK35" s="252"/>
      <c r="BLL35" s="252"/>
      <c r="BLM35" s="252"/>
      <c r="BLN35" s="252"/>
      <c r="BLO35" s="252"/>
      <c r="BLP35" s="252"/>
      <c r="BLQ35" s="252"/>
      <c r="BLR35" s="252"/>
      <c r="BLS35" s="252"/>
      <c r="BLT35" s="252"/>
      <c r="BLU35" s="252"/>
      <c r="BLV35" s="252"/>
      <c r="BLW35" s="252"/>
      <c r="BLX35" s="252"/>
      <c r="BLY35" s="252"/>
      <c r="BLZ35" s="252"/>
      <c r="BMA35" s="252"/>
      <c r="BMB35" s="252"/>
      <c r="BMC35" s="252"/>
      <c r="BMD35" s="252"/>
      <c r="BME35" s="252"/>
      <c r="BMF35" s="252"/>
      <c r="BMG35" s="252"/>
      <c r="BMH35" s="252"/>
      <c r="BMI35" s="252"/>
      <c r="BMJ35" s="252"/>
      <c r="BMK35" s="252"/>
      <c r="BML35" s="252"/>
      <c r="BMM35" s="252"/>
      <c r="BMN35" s="252"/>
      <c r="BMO35" s="252"/>
      <c r="BMP35" s="252"/>
      <c r="BMQ35" s="252"/>
      <c r="BMR35" s="252"/>
      <c r="BMS35" s="252"/>
      <c r="BMT35" s="252"/>
      <c r="BMU35" s="252"/>
      <c r="BMV35" s="252"/>
      <c r="BMW35" s="252"/>
      <c r="BMX35" s="252"/>
      <c r="BMY35" s="252"/>
      <c r="BMZ35" s="252"/>
      <c r="BNA35" s="252"/>
      <c r="BNB35" s="252"/>
      <c r="BNC35" s="252"/>
      <c r="BND35" s="252"/>
      <c r="BNE35" s="252"/>
      <c r="BNF35" s="252"/>
      <c r="BNG35" s="252"/>
      <c r="BNH35" s="252"/>
      <c r="BNI35" s="252"/>
      <c r="BNJ35" s="252"/>
      <c r="BNK35" s="252"/>
      <c r="BNL35" s="252"/>
      <c r="BNM35" s="252"/>
      <c r="BNN35" s="252"/>
      <c r="BNO35" s="252"/>
      <c r="BNP35" s="252"/>
      <c r="BNQ35" s="252"/>
      <c r="BNR35" s="252"/>
      <c r="BNS35" s="252"/>
      <c r="BNT35" s="252"/>
      <c r="BNU35" s="252"/>
      <c r="BNV35" s="252"/>
      <c r="BNW35" s="252"/>
      <c r="BNX35" s="252"/>
      <c r="BNY35" s="252"/>
      <c r="BNZ35" s="252"/>
      <c r="BOA35" s="252"/>
      <c r="BOB35" s="252"/>
      <c r="BOC35" s="252"/>
      <c r="BOD35" s="252"/>
      <c r="BOE35" s="252"/>
      <c r="BOF35" s="252"/>
      <c r="BOG35" s="252"/>
      <c r="BOH35" s="252"/>
      <c r="BOI35" s="252"/>
      <c r="BOJ35" s="252"/>
      <c r="BOK35" s="252"/>
      <c r="BOL35" s="252"/>
      <c r="BOM35" s="252"/>
      <c r="BON35" s="252"/>
      <c r="BOO35" s="252"/>
      <c r="BOP35" s="252"/>
      <c r="BOQ35" s="252"/>
      <c r="BOR35" s="252"/>
      <c r="BOS35" s="252"/>
      <c r="BOT35" s="252"/>
      <c r="BOU35" s="252"/>
      <c r="BOV35" s="252"/>
      <c r="BOW35" s="252"/>
      <c r="BOX35" s="252"/>
      <c r="BOY35" s="252"/>
      <c r="BOZ35" s="252"/>
      <c r="BPA35" s="252"/>
      <c r="BPB35" s="252"/>
      <c r="BPC35" s="252"/>
      <c r="BPD35" s="252"/>
      <c r="BPE35" s="252"/>
      <c r="BPF35" s="252"/>
      <c r="BPG35" s="252"/>
      <c r="BPH35" s="252"/>
      <c r="BPI35" s="252"/>
      <c r="BPJ35" s="252"/>
      <c r="BPK35" s="252"/>
      <c r="BPL35" s="252"/>
      <c r="BPM35" s="252"/>
      <c r="BPN35" s="252"/>
      <c r="BPO35" s="252"/>
      <c r="BPP35" s="252"/>
      <c r="BPQ35" s="252"/>
      <c r="BPR35" s="252"/>
      <c r="BPS35" s="252"/>
      <c r="BPT35" s="252"/>
      <c r="BPU35" s="252"/>
      <c r="BPV35" s="252"/>
      <c r="BPW35" s="252"/>
      <c r="BPX35" s="252"/>
      <c r="BPY35" s="252"/>
      <c r="BPZ35" s="252"/>
      <c r="BQA35" s="252"/>
      <c r="BQB35" s="252"/>
      <c r="BQC35" s="252"/>
      <c r="BQD35" s="252"/>
      <c r="BQE35" s="252"/>
      <c r="BQF35" s="252"/>
      <c r="BQG35" s="252"/>
      <c r="BQH35" s="252"/>
      <c r="BQI35" s="252"/>
      <c r="BQJ35" s="252"/>
      <c r="BQK35" s="252"/>
      <c r="BQL35" s="252"/>
      <c r="BQM35" s="252"/>
      <c r="BQN35" s="252"/>
      <c r="BQO35" s="252"/>
      <c r="BQP35" s="252"/>
      <c r="BQQ35" s="252"/>
      <c r="BQR35" s="252"/>
      <c r="BQS35" s="252"/>
      <c r="BQT35" s="252"/>
      <c r="BQU35" s="252"/>
      <c r="BQV35" s="252"/>
      <c r="BQW35" s="252"/>
      <c r="BQX35" s="252"/>
      <c r="BQY35" s="252"/>
      <c r="BQZ35" s="252"/>
      <c r="BRA35" s="252"/>
      <c r="BRB35" s="252"/>
      <c r="BRC35" s="252"/>
      <c r="BRD35" s="252"/>
      <c r="BRE35" s="252"/>
      <c r="BRF35" s="252"/>
      <c r="BRG35" s="252"/>
      <c r="BRH35" s="252"/>
      <c r="BRI35" s="252"/>
      <c r="BRJ35" s="252"/>
      <c r="BRK35" s="252"/>
      <c r="BRL35" s="252"/>
      <c r="BRM35" s="252"/>
      <c r="BRN35" s="252"/>
      <c r="BRO35" s="252"/>
      <c r="BRP35" s="252"/>
      <c r="BRQ35" s="252"/>
      <c r="BRR35" s="252"/>
      <c r="BRS35" s="252"/>
      <c r="BRT35" s="252"/>
      <c r="BRU35" s="252"/>
      <c r="BRV35" s="252"/>
      <c r="BRW35" s="252"/>
      <c r="BRX35" s="252"/>
      <c r="BRY35" s="252"/>
      <c r="BRZ35" s="252"/>
      <c r="BSA35" s="252"/>
      <c r="BSB35" s="252"/>
      <c r="BSC35" s="252"/>
      <c r="BSD35" s="252"/>
      <c r="BSE35" s="252"/>
      <c r="BSF35" s="252"/>
      <c r="BSG35" s="252"/>
      <c r="BSH35" s="252"/>
      <c r="BSI35" s="252"/>
      <c r="BSJ35" s="252"/>
      <c r="BSK35" s="252"/>
      <c r="BSL35" s="252"/>
      <c r="BSM35" s="252"/>
      <c r="BSN35" s="252"/>
      <c r="BSO35" s="252"/>
      <c r="BSP35" s="252"/>
      <c r="BSQ35" s="252"/>
      <c r="BSR35" s="252"/>
      <c r="BSS35" s="252"/>
      <c r="BST35" s="252"/>
      <c r="BSU35" s="252"/>
      <c r="BSV35" s="252"/>
      <c r="BSW35" s="252"/>
      <c r="BSX35" s="252"/>
      <c r="BSY35" s="252"/>
      <c r="BSZ35" s="252"/>
      <c r="BTA35" s="252"/>
      <c r="BTB35" s="252"/>
      <c r="BTC35" s="252"/>
      <c r="BTD35" s="252"/>
      <c r="BTE35" s="252"/>
      <c r="BTF35" s="252"/>
      <c r="BTG35" s="252"/>
      <c r="BTH35" s="252"/>
      <c r="BTI35" s="252"/>
      <c r="BTJ35" s="252"/>
      <c r="BTK35" s="252"/>
      <c r="BTL35" s="252"/>
      <c r="BTM35" s="252"/>
      <c r="BTN35" s="252"/>
      <c r="BTO35" s="252"/>
      <c r="BTP35" s="252"/>
      <c r="BTQ35" s="252"/>
      <c r="BTR35" s="252"/>
      <c r="BTS35" s="252"/>
      <c r="BTT35" s="252"/>
      <c r="BTU35" s="252"/>
      <c r="BTV35" s="252"/>
      <c r="BTW35" s="252"/>
      <c r="BTX35" s="252"/>
      <c r="BTY35" s="252"/>
      <c r="BTZ35" s="252"/>
      <c r="BUA35" s="252"/>
      <c r="BUB35" s="252"/>
      <c r="BUC35" s="252"/>
      <c r="BUD35" s="252"/>
      <c r="BUE35" s="252"/>
      <c r="BUF35" s="252"/>
      <c r="BUG35" s="252"/>
      <c r="BUH35" s="252"/>
      <c r="BUI35" s="252"/>
      <c r="BUJ35" s="252"/>
      <c r="BUK35" s="252"/>
      <c r="BUL35" s="252"/>
      <c r="BUM35" s="252"/>
      <c r="BUN35" s="252"/>
      <c r="BUO35" s="252"/>
      <c r="BUP35" s="252"/>
      <c r="BUQ35" s="252"/>
      <c r="BUR35" s="252"/>
      <c r="BUS35" s="252"/>
      <c r="BUT35" s="252"/>
      <c r="BUU35" s="252"/>
      <c r="BUV35" s="252"/>
      <c r="BUW35" s="252"/>
      <c r="BUX35" s="252"/>
      <c r="BUY35" s="252"/>
      <c r="BUZ35" s="252"/>
      <c r="BVA35" s="252"/>
      <c r="BVB35" s="252"/>
      <c r="BVC35" s="252"/>
      <c r="BVD35" s="252"/>
      <c r="BVE35" s="252"/>
      <c r="BVF35" s="252"/>
      <c r="BVG35" s="252"/>
      <c r="BVH35" s="252"/>
      <c r="BVI35" s="252"/>
      <c r="BVJ35" s="252"/>
      <c r="BVK35" s="252"/>
      <c r="BVL35" s="252"/>
      <c r="BVM35" s="252"/>
      <c r="BVN35" s="252"/>
      <c r="BVO35" s="252"/>
      <c r="BVP35" s="252"/>
      <c r="BVQ35" s="252"/>
      <c r="BVR35" s="252"/>
      <c r="BVS35" s="252"/>
      <c r="BVT35" s="252"/>
      <c r="BVU35" s="252"/>
      <c r="BVV35" s="252"/>
      <c r="BVW35" s="252"/>
      <c r="BVX35" s="252"/>
      <c r="BVY35" s="252"/>
      <c r="BVZ35" s="252"/>
      <c r="BWA35" s="252"/>
      <c r="BWB35" s="252"/>
      <c r="BWC35" s="252"/>
      <c r="BWD35" s="252"/>
    </row>
    <row r="36" spans="1:1954" ht="16.8">
      <c r="A36" s="246" t="s">
        <v>324</v>
      </c>
      <c r="B36" s="247">
        <v>290.60460372000006</v>
      </c>
      <c r="C36" s="247">
        <v>344.31937664999998</v>
      </c>
      <c r="D36" s="247">
        <v>634.92398036999987</v>
      </c>
      <c r="E36" s="252"/>
      <c r="F36" s="253"/>
      <c r="G36" s="244"/>
      <c r="H36" s="244"/>
      <c r="I36" s="244"/>
      <c r="J36" s="245"/>
      <c r="K36" s="245"/>
      <c r="L36" s="245"/>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c r="BC36" s="252"/>
      <c r="BD36" s="252"/>
      <c r="BE36" s="252"/>
      <c r="BF36" s="252"/>
      <c r="BG36" s="252"/>
      <c r="BH36" s="252"/>
      <c r="BI36" s="252"/>
      <c r="BJ36" s="252"/>
      <c r="BK36" s="252"/>
      <c r="BL36" s="252"/>
      <c r="BM36" s="252"/>
      <c r="BN36" s="252"/>
      <c r="BO36" s="252"/>
      <c r="BP36" s="252"/>
      <c r="BQ36" s="252"/>
      <c r="BR36" s="252"/>
      <c r="BS36" s="252"/>
      <c r="BT36" s="252"/>
      <c r="BU36" s="252"/>
      <c r="BV36" s="252"/>
      <c r="BW36" s="252"/>
      <c r="BX36" s="252"/>
      <c r="BY36" s="252"/>
      <c r="BZ36" s="252"/>
      <c r="CA36" s="252"/>
      <c r="CB36" s="252"/>
      <c r="CC36" s="252"/>
      <c r="CD36" s="252"/>
      <c r="CE36" s="252"/>
      <c r="CF36" s="252"/>
      <c r="CG36" s="252"/>
      <c r="CH36" s="252"/>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52"/>
      <c r="DH36" s="252"/>
      <c r="DI36" s="252"/>
      <c r="DJ36" s="252"/>
      <c r="DK36" s="252"/>
      <c r="DL36" s="252"/>
      <c r="DM36" s="252"/>
      <c r="DN36" s="252"/>
      <c r="DO36" s="252"/>
      <c r="DP36" s="252"/>
      <c r="DQ36" s="252"/>
      <c r="DR36" s="252"/>
      <c r="DS36" s="252"/>
      <c r="DT36" s="252"/>
      <c r="DU36" s="252"/>
      <c r="DV36" s="252"/>
      <c r="DW36" s="252"/>
      <c r="DX36" s="252"/>
      <c r="DY36" s="252"/>
      <c r="DZ36" s="252"/>
      <c r="EA36" s="252"/>
      <c r="EB36" s="252"/>
      <c r="EC36" s="252"/>
      <c r="ED36" s="252"/>
      <c r="EE36" s="252"/>
      <c r="EF36" s="252"/>
      <c r="EG36" s="252"/>
      <c r="EH36" s="252"/>
      <c r="EI36" s="252"/>
      <c r="EJ36" s="252"/>
      <c r="EK36" s="252"/>
      <c r="EL36" s="252"/>
      <c r="EM36" s="252"/>
      <c r="EN36" s="252"/>
      <c r="EO36" s="252"/>
      <c r="EP36" s="252"/>
      <c r="EQ36" s="252"/>
      <c r="ER36" s="252"/>
      <c r="ES36" s="252"/>
      <c r="ET36" s="252"/>
      <c r="EU36" s="252"/>
      <c r="EV36" s="252"/>
      <c r="EW36" s="252"/>
      <c r="EX36" s="252"/>
      <c r="EY36" s="252"/>
      <c r="EZ36" s="252"/>
      <c r="FA36" s="252"/>
      <c r="FB36" s="252"/>
      <c r="FC36" s="252"/>
      <c r="FD36" s="252"/>
      <c r="FE36" s="252"/>
      <c r="FF36" s="252"/>
      <c r="FG36" s="252"/>
      <c r="FH36" s="252"/>
      <c r="FI36" s="252"/>
      <c r="FJ36" s="252"/>
      <c r="FK36" s="252"/>
      <c r="FL36" s="252"/>
      <c r="FM36" s="252"/>
      <c r="FN36" s="252"/>
      <c r="FO36" s="252"/>
      <c r="FP36" s="252"/>
      <c r="FQ36" s="252"/>
      <c r="FR36" s="252"/>
      <c r="FS36" s="252"/>
      <c r="FT36" s="252"/>
      <c r="FU36" s="252"/>
      <c r="FV36" s="252"/>
      <c r="FW36" s="252"/>
      <c r="FX36" s="252"/>
      <c r="FY36" s="252"/>
      <c r="FZ36" s="252"/>
      <c r="GA36" s="252"/>
      <c r="GB36" s="252"/>
      <c r="GC36" s="252"/>
      <c r="GD36" s="252"/>
      <c r="GE36" s="252"/>
      <c r="GF36" s="252"/>
      <c r="GG36" s="252"/>
      <c r="GH36" s="252"/>
      <c r="GI36" s="252"/>
      <c r="GJ36" s="252"/>
      <c r="GK36" s="252"/>
      <c r="GL36" s="252"/>
      <c r="GM36" s="252"/>
      <c r="GN36" s="252"/>
      <c r="GO36" s="252"/>
      <c r="GP36" s="252"/>
      <c r="GQ36" s="252"/>
      <c r="GR36" s="252"/>
      <c r="GS36" s="252"/>
      <c r="GT36" s="252"/>
      <c r="GU36" s="252"/>
      <c r="GV36" s="252"/>
      <c r="GW36" s="252"/>
      <c r="GX36" s="252"/>
      <c r="GY36" s="252"/>
      <c r="GZ36" s="252"/>
      <c r="HA36" s="252"/>
      <c r="HB36" s="252"/>
      <c r="HC36" s="252"/>
      <c r="HD36" s="252"/>
      <c r="HE36" s="252"/>
      <c r="HF36" s="252"/>
      <c r="HG36" s="252"/>
      <c r="HH36" s="252"/>
      <c r="HI36" s="252"/>
      <c r="HJ36" s="252"/>
      <c r="HK36" s="252"/>
      <c r="HL36" s="252"/>
      <c r="HM36" s="252"/>
      <c r="HN36" s="252"/>
      <c r="HO36" s="252"/>
      <c r="HP36" s="252"/>
      <c r="HQ36" s="252"/>
      <c r="HR36" s="252"/>
      <c r="HS36" s="252"/>
      <c r="HT36" s="252"/>
      <c r="HU36" s="252"/>
      <c r="HV36" s="252"/>
      <c r="HW36" s="252"/>
      <c r="HX36" s="252"/>
      <c r="HY36" s="252"/>
      <c r="HZ36" s="252"/>
      <c r="IA36" s="252"/>
      <c r="IB36" s="252"/>
      <c r="IC36" s="252"/>
      <c r="ID36" s="252"/>
      <c r="IE36" s="252"/>
      <c r="IF36" s="252"/>
      <c r="IG36" s="252"/>
      <c r="IH36" s="252"/>
      <c r="II36" s="252"/>
      <c r="IJ36" s="252"/>
      <c r="IK36" s="252"/>
      <c r="IL36" s="252"/>
      <c r="IM36" s="252"/>
      <c r="IN36" s="252"/>
      <c r="IO36" s="252"/>
      <c r="IP36" s="252"/>
      <c r="IQ36" s="252"/>
      <c r="IR36" s="252"/>
      <c r="IS36" s="252"/>
      <c r="IT36" s="252"/>
      <c r="IU36" s="252"/>
      <c r="IV36" s="252"/>
      <c r="IW36" s="252"/>
      <c r="IX36" s="252"/>
      <c r="IY36" s="252"/>
      <c r="IZ36" s="252"/>
      <c r="JA36" s="252"/>
      <c r="JB36" s="252"/>
      <c r="JC36" s="252"/>
      <c r="JD36" s="252"/>
      <c r="JE36" s="252"/>
      <c r="JF36" s="252"/>
      <c r="JG36" s="252"/>
      <c r="JH36" s="252"/>
      <c r="JI36" s="252"/>
      <c r="JJ36" s="252"/>
      <c r="JK36" s="252"/>
      <c r="JL36" s="252"/>
      <c r="JM36" s="252"/>
      <c r="JN36" s="252"/>
      <c r="JO36" s="252"/>
      <c r="JP36" s="252"/>
      <c r="JQ36" s="252"/>
      <c r="JR36" s="252"/>
      <c r="JS36" s="252"/>
      <c r="JT36" s="252"/>
      <c r="JU36" s="252"/>
      <c r="JV36" s="252"/>
      <c r="JW36" s="252"/>
      <c r="JX36" s="252"/>
      <c r="JY36" s="252"/>
      <c r="JZ36" s="252"/>
      <c r="KA36" s="252"/>
      <c r="KB36" s="252"/>
      <c r="KC36" s="252"/>
      <c r="KD36" s="252"/>
      <c r="KE36" s="252"/>
      <c r="KF36" s="252"/>
      <c r="KG36" s="252"/>
      <c r="KH36" s="252"/>
      <c r="KI36" s="252"/>
      <c r="KJ36" s="252"/>
      <c r="KK36" s="252"/>
      <c r="KL36" s="252"/>
      <c r="KM36" s="252"/>
      <c r="KN36" s="252"/>
      <c r="KO36" s="252"/>
      <c r="KP36" s="252"/>
      <c r="KQ36" s="252"/>
      <c r="KR36" s="252"/>
      <c r="KS36" s="252"/>
      <c r="KT36" s="252"/>
      <c r="KU36" s="252"/>
      <c r="KV36" s="252"/>
      <c r="KW36" s="252"/>
      <c r="KX36" s="252"/>
      <c r="KY36" s="252"/>
      <c r="KZ36" s="252"/>
      <c r="LA36" s="252"/>
      <c r="LB36" s="252"/>
      <c r="LC36" s="252"/>
      <c r="LD36" s="252"/>
      <c r="LE36" s="252"/>
      <c r="LF36" s="252"/>
      <c r="LG36" s="252"/>
      <c r="LH36" s="252"/>
      <c r="LI36" s="252"/>
      <c r="LJ36" s="252"/>
      <c r="LK36" s="252"/>
      <c r="LL36" s="252"/>
      <c r="LM36" s="252"/>
      <c r="LN36" s="252"/>
      <c r="LO36" s="252"/>
      <c r="LP36" s="252"/>
      <c r="LQ36" s="252"/>
      <c r="LR36" s="252"/>
      <c r="LS36" s="252"/>
      <c r="LT36" s="252"/>
      <c r="LU36" s="252"/>
      <c r="LV36" s="252"/>
      <c r="LW36" s="252"/>
      <c r="LX36" s="252"/>
      <c r="LY36" s="252"/>
      <c r="LZ36" s="252"/>
      <c r="MA36" s="252"/>
      <c r="MB36" s="252"/>
      <c r="MC36" s="252"/>
      <c r="MD36" s="252"/>
      <c r="ME36" s="252"/>
      <c r="MF36" s="252"/>
      <c r="MG36" s="252"/>
      <c r="MH36" s="252"/>
      <c r="MI36" s="252"/>
      <c r="MJ36" s="252"/>
      <c r="MK36" s="252"/>
      <c r="ML36" s="252"/>
      <c r="MM36" s="252"/>
      <c r="MN36" s="252"/>
      <c r="MO36" s="252"/>
      <c r="MP36" s="252"/>
      <c r="MQ36" s="252"/>
      <c r="MR36" s="252"/>
      <c r="MS36" s="252"/>
      <c r="MT36" s="252"/>
      <c r="MU36" s="252"/>
      <c r="MV36" s="252"/>
      <c r="MW36" s="252"/>
      <c r="MX36" s="252"/>
      <c r="MY36" s="252"/>
      <c r="MZ36" s="252"/>
      <c r="NA36" s="252"/>
      <c r="NB36" s="252"/>
      <c r="NC36" s="252"/>
      <c r="ND36" s="252"/>
      <c r="NE36" s="252"/>
      <c r="NF36" s="252"/>
      <c r="NG36" s="252"/>
      <c r="NH36" s="252"/>
      <c r="NI36" s="252"/>
      <c r="NJ36" s="252"/>
      <c r="NK36" s="252"/>
      <c r="NL36" s="252"/>
      <c r="NM36" s="252"/>
      <c r="NN36" s="252"/>
      <c r="NO36" s="252"/>
      <c r="NP36" s="252"/>
      <c r="NQ36" s="252"/>
      <c r="NR36" s="252"/>
      <c r="NS36" s="252"/>
      <c r="NT36" s="252"/>
      <c r="NU36" s="252"/>
      <c r="NV36" s="252"/>
      <c r="NW36" s="252"/>
      <c r="NX36" s="252"/>
      <c r="NY36" s="252"/>
      <c r="NZ36" s="252"/>
      <c r="OA36" s="252"/>
      <c r="OB36" s="252"/>
      <c r="OC36" s="252"/>
      <c r="OD36" s="252"/>
      <c r="OE36" s="252"/>
      <c r="OF36" s="252"/>
      <c r="OG36" s="252"/>
      <c r="OH36" s="252"/>
      <c r="OI36" s="252"/>
      <c r="OJ36" s="252"/>
      <c r="OK36" s="252"/>
      <c r="OL36" s="252"/>
      <c r="OM36" s="252"/>
      <c r="ON36" s="252"/>
      <c r="OO36" s="252"/>
      <c r="OP36" s="252"/>
      <c r="OQ36" s="252"/>
      <c r="OR36" s="252"/>
      <c r="OS36" s="252"/>
      <c r="OT36" s="252"/>
      <c r="OU36" s="252"/>
      <c r="OV36" s="252"/>
      <c r="OW36" s="252"/>
      <c r="OX36" s="252"/>
      <c r="OY36" s="252"/>
      <c r="OZ36" s="252"/>
      <c r="PA36" s="252"/>
      <c r="PB36" s="252"/>
      <c r="PC36" s="252"/>
      <c r="PD36" s="252"/>
      <c r="PE36" s="252"/>
      <c r="PF36" s="252"/>
      <c r="PG36" s="252"/>
      <c r="PH36" s="252"/>
      <c r="PI36" s="252"/>
      <c r="PJ36" s="252"/>
      <c r="PK36" s="252"/>
      <c r="PL36" s="252"/>
      <c r="PM36" s="252"/>
      <c r="PN36" s="252"/>
      <c r="PO36" s="252"/>
      <c r="PP36" s="252"/>
      <c r="PQ36" s="252"/>
      <c r="PR36" s="252"/>
      <c r="PS36" s="252"/>
      <c r="PT36" s="252"/>
      <c r="PU36" s="252"/>
      <c r="PV36" s="252"/>
      <c r="PW36" s="252"/>
      <c r="PX36" s="252"/>
      <c r="PY36" s="252"/>
      <c r="PZ36" s="252"/>
      <c r="QA36" s="252"/>
      <c r="QB36" s="252"/>
      <c r="QC36" s="252"/>
      <c r="QD36" s="252"/>
      <c r="QE36" s="252"/>
      <c r="QF36" s="252"/>
      <c r="QG36" s="252"/>
      <c r="QH36" s="252"/>
      <c r="QI36" s="252"/>
      <c r="QJ36" s="252"/>
      <c r="QK36" s="252"/>
      <c r="QL36" s="252"/>
      <c r="QM36" s="252"/>
      <c r="QN36" s="252"/>
      <c r="QO36" s="252"/>
      <c r="QP36" s="252"/>
      <c r="QQ36" s="252"/>
      <c r="QR36" s="252"/>
      <c r="QS36" s="252"/>
      <c r="QT36" s="252"/>
      <c r="QU36" s="252"/>
      <c r="QV36" s="252"/>
      <c r="QW36" s="252"/>
      <c r="QX36" s="252"/>
      <c r="QY36" s="252"/>
      <c r="QZ36" s="252"/>
      <c r="RA36" s="252"/>
      <c r="RB36" s="252"/>
      <c r="RC36" s="252"/>
      <c r="RD36" s="252"/>
      <c r="RE36" s="252"/>
      <c r="RF36" s="252"/>
      <c r="RG36" s="252"/>
      <c r="RH36" s="252"/>
      <c r="RI36" s="252"/>
      <c r="RJ36" s="252"/>
      <c r="RK36" s="252"/>
      <c r="RL36" s="252"/>
      <c r="RM36" s="252"/>
      <c r="RN36" s="252"/>
      <c r="RO36" s="252"/>
      <c r="RP36" s="252"/>
      <c r="RQ36" s="252"/>
      <c r="RR36" s="252"/>
      <c r="RS36" s="252"/>
      <c r="RT36" s="252"/>
      <c r="RU36" s="252"/>
      <c r="RV36" s="252"/>
      <c r="RW36" s="252"/>
      <c r="RX36" s="252"/>
      <c r="RY36" s="252"/>
      <c r="RZ36" s="252"/>
      <c r="SA36" s="252"/>
      <c r="SB36" s="252"/>
      <c r="SC36" s="252"/>
      <c r="SD36" s="252"/>
      <c r="SE36" s="252"/>
      <c r="SF36" s="252"/>
      <c r="SG36" s="252"/>
      <c r="SH36" s="252"/>
      <c r="SI36" s="252"/>
      <c r="SJ36" s="252"/>
      <c r="SK36" s="252"/>
      <c r="SL36" s="252"/>
      <c r="SM36" s="252"/>
      <c r="SN36" s="252"/>
      <c r="SO36" s="252"/>
      <c r="SP36" s="252"/>
      <c r="SQ36" s="252"/>
      <c r="SR36" s="252"/>
      <c r="SS36" s="252"/>
      <c r="ST36" s="252"/>
      <c r="SU36" s="252"/>
      <c r="SV36" s="252"/>
      <c r="SW36" s="252"/>
      <c r="SX36" s="252"/>
      <c r="SY36" s="252"/>
      <c r="SZ36" s="252"/>
      <c r="TA36" s="252"/>
      <c r="TB36" s="252"/>
      <c r="TC36" s="252"/>
      <c r="TD36" s="252"/>
      <c r="TE36" s="252"/>
      <c r="TF36" s="252"/>
      <c r="TG36" s="252"/>
      <c r="TH36" s="252"/>
      <c r="TI36" s="252"/>
      <c r="TJ36" s="252"/>
      <c r="TK36" s="252"/>
      <c r="TL36" s="252"/>
      <c r="TM36" s="252"/>
      <c r="TN36" s="252"/>
      <c r="TO36" s="252"/>
      <c r="TP36" s="252"/>
      <c r="TQ36" s="252"/>
      <c r="TR36" s="252"/>
      <c r="TS36" s="252"/>
      <c r="TT36" s="252"/>
      <c r="TU36" s="252"/>
      <c r="TV36" s="252"/>
      <c r="TW36" s="252"/>
      <c r="TX36" s="252"/>
      <c r="TY36" s="252"/>
      <c r="TZ36" s="252"/>
      <c r="UA36" s="252"/>
      <c r="UB36" s="252"/>
      <c r="UC36" s="252"/>
      <c r="UD36" s="252"/>
      <c r="UE36" s="252"/>
      <c r="UF36" s="252"/>
      <c r="UG36" s="252"/>
      <c r="UH36" s="252"/>
      <c r="UI36" s="252"/>
      <c r="UJ36" s="252"/>
      <c r="UK36" s="252"/>
      <c r="UL36" s="252"/>
      <c r="UM36" s="252"/>
      <c r="UN36" s="252"/>
      <c r="UO36" s="252"/>
      <c r="UP36" s="252"/>
      <c r="UQ36" s="252"/>
      <c r="UR36" s="252"/>
      <c r="US36" s="252"/>
      <c r="UT36" s="252"/>
      <c r="UU36" s="252"/>
      <c r="UV36" s="252"/>
      <c r="UW36" s="252"/>
      <c r="UX36" s="252"/>
      <c r="UY36" s="252"/>
      <c r="UZ36" s="252"/>
      <c r="VA36" s="252"/>
      <c r="VB36" s="252"/>
      <c r="VC36" s="252"/>
      <c r="VD36" s="252"/>
      <c r="VE36" s="252"/>
      <c r="VF36" s="252"/>
      <c r="VG36" s="252"/>
      <c r="VH36" s="252"/>
      <c r="VI36" s="252"/>
      <c r="VJ36" s="252"/>
      <c r="VK36" s="252"/>
      <c r="VL36" s="252"/>
      <c r="VM36" s="252"/>
      <c r="VN36" s="252"/>
      <c r="VO36" s="252"/>
      <c r="VP36" s="252"/>
      <c r="VQ36" s="252"/>
      <c r="VR36" s="252"/>
      <c r="VS36" s="252"/>
      <c r="VT36" s="252"/>
      <c r="VU36" s="252"/>
      <c r="VV36" s="252"/>
      <c r="VW36" s="252"/>
      <c r="VX36" s="252"/>
      <c r="VY36" s="252"/>
      <c r="VZ36" s="252"/>
      <c r="WA36" s="252"/>
      <c r="WB36" s="252"/>
      <c r="WC36" s="252"/>
      <c r="WD36" s="252"/>
      <c r="WE36" s="252"/>
      <c r="WF36" s="252"/>
      <c r="WG36" s="252"/>
      <c r="WH36" s="252"/>
      <c r="WI36" s="252"/>
      <c r="WJ36" s="252"/>
      <c r="WK36" s="252"/>
      <c r="WL36" s="252"/>
      <c r="WM36" s="252"/>
      <c r="WN36" s="252"/>
      <c r="WO36" s="252"/>
      <c r="WP36" s="252"/>
      <c r="WQ36" s="252"/>
      <c r="WR36" s="252"/>
      <c r="WS36" s="252"/>
      <c r="WT36" s="252"/>
      <c r="WU36" s="252"/>
      <c r="WV36" s="252"/>
      <c r="WW36" s="252"/>
      <c r="WX36" s="252"/>
      <c r="WY36" s="252"/>
      <c r="WZ36" s="252"/>
      <c r="XA36" s="252"/>
      <c r="XB36" s="252"/>
      <c r="XC36" s="252"/>
      <c r="XD36" s="252"/>
      <c r="XE36" s="252"/>
      <c r="XF36" s="252"/>
      <c r="XG36" s="252"/>
      <c r="XH36" s="252"/>
      <c r="XI36" s="252"/>
      <c r="XJ36" s="252"/>
      <c r="XK36" s="252"/>
      <c r="XL36" s="252"/>
      <c r="XM36" s="252"/>
      <c r="XN36" s="252"/>
      <c r="XO36" s="252"/>
      <c r="XP36" s="252"/>
      <c r="XQ36" s="252"/>
      <c r="XR36" s="252"/>
      <c r="XS36" s="252"/>
      <c r="XT36" s="252"/>
      <c r="XU36" s="252"/>
      <c r="XV36" s="252"/>
      <c r="XW36" s="252"/>
      <c r="XX36" s="252"/>
      <c r="XY36" s="252"/>
      <c r="XZ36" s="252"/>
      <c r="YA36" s="252"/>
      <c r="YB36" s="252"/>
      <c r="YC36" s="252"/>
      <c r="YD36" s="252"/>
      <c r="YE36" s="252"/>
      <c r="YF36" s="252"/>
      <c r="YG36" s="252"/>
      <c r="YH36" s="252"/>
      <c r="YI36" s="252"/>
      <c r="YJ36" s="252"/>
      <c r="YK36" s="252"/>
      <c r="YL36" s="252"/>
      <c r="YM36" s="252"/>
      <c r="YN36" s="252"/>
      <c r="YO36" s="252"/>
      <c r="YP36" s="252"/>
      <c r="YQ36" s="252"/>
      <c r="YR36" s="252"/>
      <c r="YS36" s="252"/>
      <c r="YT36" s="252"/>
      <c r="YU36" s="252"/>
      <c r="YV36" s="252"/>
      <c r="YW36" s="252"/>
      <c r="YX36" s="252"/>
      <c r="YY36" s="252"/>
      <c r="YZ36" s="252"/>
      <c r="ZA36" s="252"/>
      <c r="ZB36" s="252"/>
      <c r="ZC36" s="252"/>
      <c r="ZD36" s="252"/>
      <c r="ZE36" s="252"/>
      <c r="ZF36" s="252"/>
      <c r="ZG36" s="252"/>
      <c r="ZH36" s="252"/>
      <c r="ZI36" s="252"/>
      <c r="ZJ36" s="252"/>
      <c r="ZK36" s="252"/>
      <c r="ZL36" s="252"/>
      <c r="ZM36" s="252"/>
      <c r="ZN36" s="252"/>
      <c r="ZO36" s="252"/>
      <c r="ZP36" s="252"/>
      <c r="ZQ36" s="252"/>
      <c r="ZR36" s="252"/>
      <c r="ZS36" s="252"/>
      <c r="ZT36" s="252"/>
      <c r="ZU36" s="252"/>
      <c r="ZV36" s="252"/>
      <c r="ZW36" s="252"/>
      <c r="ZX36" s="252"/>
      <c r="ZY36" s="252"/>
      <c r="ZZ36" s="252"/>
      <c r="AAA36" s="252"/>
      <c r="AAB36" s="252"/>
      <c r="AAC36" s="252"/>
      <c r="AAD36" s="252"/>
      <c r="AAE36" s="252"/>
      <c r="AAF36" s="252"/>
      <c r="AAG36" s="252"/>
      <c r="AAH36" s="252"/>
      <c r="AAI36" s="252"/>
      <c r="AAJ36" s="252"/>
      <c r="AAK36" s="252"/>
      <c r="AAL36" s="252"/>
      <c r="AAM36" s="252"/>
      <c r="AAN36" s="252"/>
      <c r="AAO36" s="252"/>
      <c r="AAP36" s="252"/>
      <c r="AAQ36" s="252"/>
      <c r="AAR36" s="252"/>
      <c r="AAS36" s="252"/>
      <c r="AAT36" s="252"/>
      <c r="AAU36" s="252"/>
      <c r="AAV36" s="252"/>
      <c r="AAW36" s="252"/>
      <c r="AAX36" s="252"/>
      <c r="AAY36" s="252"/>
      <c r="AAZ36" s="252"/>
      <c r="ABA36" s="252"/>
      <c r="ABB36" s="252"/>
      <c r="ABC36" s="252"/>
      <c r="ABD36" s="252"/>
      <c r="ABE36" s="252"/>
      <c r="ABF36" s="252"/>
      <c r="ABG36" s="252"/>
      <c r="ABH36" s="252"/>
      <c r="ABI36" s="252"/>
      <c r="ABJ36" s="252"/>
      <c r="ABK36" s="252"/>
      <c r="ABL36" s="252"/>
      <c r="ABM36" s="252"/>
      <c r="ABN36" s="252"/>
      <c r="ABO36" s="252"/>
      <c r="ABP36" s="252"/>
      <c r="ABQ36" s="252"/>
      <c r="ABR36" s="252"/>
      <c r="ABS36" s="252"/>
      <c r="ABT36" s="252"/>
      <c r="ABU36" s="252"/>
      <c r="ABV36" s="252"/>
      <c r="ABW36" s="252"/>
      <c r="ABX36" s="252"/>
      <c r="ABY36" s="252"/>
      <c r="ABZ36" s="252"/>
      <c r="ACA36" s="252"/>
      <c r="ACB36" s="252"/>
      <c r="ACC36" s="252"/>
      <c r="ACD36" s="252"/>
      <c r="ACE36" s="252"/>
      <c r="ACF36" s="252"/>
      <c r="ACG36" s="252"/>
      <c r="ACH36" s="252"/>
      <c r="ACI36" s="252"/>
      <c r="ACJ36" s="252"/>
      <c r="ACK36" s="252"/>
      <c r="ACL36" s="252"/>
      <c r="ACM36" s="252"/>
      <c r="ACN36" s="252"/>
      <c r="ACO36" s="252"/>
      <c r="ACP36" s="252"/>
      <c r="ACQ36" s="252"/>
      <c r="ACR36" s="252"/>
      <c r="ACS36" s="252"/>
      <c r="ACT36" s="252"/>
      <c r="ACU36" s="252"/>
      <c r="ACV36" s="252"/>
      <c r="ACW36" s="252"/>
      <c r="ACX36" s="252"/>
      <c r="ACY36" s="252"/>
      <c r="ACZ36" s="252"/>
      <c r="ADA36" s="252"/>
      <c r="ADB36" s="252"/>
      <c r="ADC36" s="252"/>
      <c r="ADD36" s="252"/>
      <c r="ADE36" s="252"/>
      <c r="ADF36" s="252"/>
      <c r="ADG36" s="252"/>
      <c r="ADH36" s="252"/>
      <c r="ADI36" s="252"/>
      <c r="ADJ36" s="252"/>
      <c r="ADK36" s="252"/>
      <c r="ADL36" s="252"/>
      <c r="ADM36" s="252"/>
      <c r="ADN36" s="252"/>
      <c r="ADO36" s="252"/>
      <c r="ADP36" s="252"/>
      <c r="ADQ36" s="252"/>
      <c r="ADR36" s="252"/>
      <c r="ADS36" s="252"/>
      <c r="ADT36" s="252"/>
      <c r="ADU36" s="252"/>
      <c r="ADV36" s="252"/>
      <c r="ADW36" s="252"/>
      <c r="ADX36" s="252"/>
      <c r="ADY36" s="252"/>
      <c r="ADZ36" s="252"/>
      <c r="AEA36" s="252"/>
      <c r="AEB36" s="252"/>
      <c r="AEC36" s="252"/>
      <c r="AED36" s="252"/>
      <c r="AEE36" s="252"/>
      <c r="AEF36" s="252"/>
      <c r="AEG36" s="252"/>
      <c r="AEH36" s="252"/>
      <c r="AEI36" s="252"/>
      <c r="AEJ36" s="252"/>
      <c r="AEK36" s="252"/>
      <c r="AEL36" s="252"/>
      <c r="AEM36" s="252"/>
      <c r="AEN36" s="252"/>
      <c r="AEO36" s="252"/>
      <c r="AEP36" s="252"/>
      <c r="AEQ36" s="252"/>
      <c r="AER36" s="252"/>
      <c r="AES36" s="252"/>
      <c r="AET36" s="252"/>
      <c r="AEU36" s="252"/>
      <c r="AEV36" s="252"/>
      <c r="AEW36" s="252"/>
      <c r="AEX36" s="252"/>
      <c r="AEY36" s="252"/>
      <c r="AEZ36" s="252"/>
      <c r="AFA36" s="252"/>
      <c r="AFB36" s="252"/>
      <c r="AFC36" s="252"/>
      <c r="AFD36" s="252"/>
      <c r="AFE36" s="252"/>
      <c r="AFF36" s="252"/>
      <c r="AFG36" s="252"/>
      <c r="AFH36" s="252"/>
      <c r="AFI36" s="252"/>
      <c r="AFJ36" s="252"/>
      <c r="AFK36" s="252"/>
      <c r="AFL36" s="252"/>
      <c r="AFM36" s="252"/>
      <c r="AFN36" s="252"/>
      <c r="AFO36" s="252"/>
      <c r="AFP36" s="252"/>
      <c r="AFQ36" s="252"/>
      <c r="AFR36" s="252"/>
      <c r="AFS36" s="252"/>
      <c r="AFT36" s="252"/>
      <c r="AFU36" s="252"/>
      <c r="AFV36" s="252"/>
      <c r="AFW36" s="252"/>
      <c r="AFX36" s="252"/>
      <c r="AFY36" s="252"/>
      <c r="AFZ36" s="252"/>
      <c r="AGA36" s="252"/>
      <c r="AGB36" s="252"/>
      <c r="AGC36" s="252"/>
      <c r="AGD36" s="252"/>
      <c r="AGE36" s="252"/>
      <c r="AGF36" s="252"/>
      <c r="AGG36" s="252"/>
      <c r="AGH36" s="252"/>
      <c r="AGI36" s="252"/>
      <c r="AGJ36" s="252"/>
      <c r="AGK36" s="252"/>
      <c r="AGL36" s="252"/>
      <c r="AGM36" s="252"/>
      <c r="AGN36" s="252"/>
      <c r="AGO36" s="252"/>
      <c r="AGP36" s="252"/>
      <c r="AGQ36" s="252"/>
      <c r="AGR36" s="252"/>
      <c r="AGS36" s="252"/>
      <c r="AGT36" s="252"/>
      <c r="AGU36" s="252"/>
      <c r="AGV36" s="252"/>
      <c r="AGW36" s="252"/>
      <c r="AGX36" s="252"/>
      <c r="AGY36" s="252"/>
      <c r="AGZ36" s="252"/>
      <c r="AHA36" s="252"/>
      <c r="AHB36" s="252"/>
      <c r="AHC36" s="252"/>
      <c r="AHD36" s="252"/>
      <c r="AHE36" s="252"/>
      <c r="AHF36" s="252"/>
      <c r="AHG36" s="252"/>
      <c r="AHH36" s="252"/>
      <c r="AHI36" s="252"/>
      <c r="AHJ36" s="252"/>
      <c r="AHK36" s="252"/>
      <c r="AHL36" s="252"/>
      <c r="AHM36" s="252"/>
      <c r="AHN36" s="252"/>
      <c r="AHO36" s="252"/>
      <c r="AHP36" s="252"/>
      <c r="AHQ36" s="252"/>
      <c r="AHR36" s="252"/>
      <c r="AHS36" s="252"/>
      <c r="AHT36" s="252"/>
      <c r="AHU36" s="252"/>
      <c r="AHV36" s="252"/>
      <c r="AHW36" s="252"/>
      <c r="AHX36" s="252"/>
      <c r="AHY36" s="252"/>
      <c r="AHZ36" s="252"/>
      <c r="AIA36" s="252"/>
      <c r="AIB36" s="252"/>
      <c r="AIC36" s="252"/>
      <c r="AID36" s="252"/>
      <c r="AIE36" s="252"/>
      <c r="AIF36" s="252"/>
      <c r="AIG36" s="252"/>
      <c r="AIH36" s="252"/>
      <c r="AII36" s="252"/>
      <c r="AIJ36" s="252"/>
      <c r="AIK36" s="252"/>
      <c r="AIL36" s="252"/>
      <c r="AIM36" s="252"/>
      <c r="AIN36" s="252"/>
      <c r="AIO36" s="252"/>
      <c r="AIP36" s="252"/>
      <c r="AIQ36" s="252"/>
      <c r="AIR36" s="252"/>
      <c r="AIS36" s="252"/>
      <c r="AIT36" s="252"/>
      <c r="AIU36" s="252"/>
      <c r="AIV36" s="252"/>
      <c r="AIW36" s="252"/>
      <c r="AIX36" s="252"/>
      <c r="AIY36" s="252"/>
      <c r="AIZ36" s="252"/>
      <c r="AJA36" s="252"/>
      <c r="AJB36" s="252"/>
      <c r="AJC36" s="252"/>
      <c r="AJD36" s="252"/>
      <c r="AJE36" s="252"/>
      <c r="AJF36" s="252"/>
      <c r="AJG36" s="252"/>
      <c r="AJH36" s="252"/>
      <c r="AJI36" s="252"/>
      <c r="AJJ36" s="252"/>
      <c r="AJK36" s="252"/>
      <c r="AJL36" s="252"/>
      <c r="AJM36" s="252"/>
      <c r="AJN36" s="252"/>
      <c r="AJO36" s="252"/>
      <c r="AJP36" s="252"/>
      <c r="AJQ36" s="252"/>
      <c r="AJR36" s="252"/>
      <c r="AJS36" s="252"/>
      <c r="AJT36" s="252"/>
      <c r="AJU36" s="252"/>
      <c r="AJV36" s="252"/>
      <c r="AJW36" s="252"/>
      <c r="AJX36" s="252"/>
      <c r="AJY36" s="252"/>
      <c r="AJZ36" s="252"/>
      <c r="AKA36" s="252"/>
      <c r="AKB36" s="252"/>
      <c r="AKC36" s="252"/>
      <c r="AKD36" s="252"/>
      <c r="AKE36" s="252"/>
      <c r="AKF36" s="252"/>
      <c r="AKG36" s="252"/>
      <c r="AKH36" s="252"/>
      <c r="AKI36" s="252"/>
      <c r="AKJ36" s="252"/>
      <c r="AKK36" s="252"/>
      <c r="AKL36" s="252"/>
      <c r="AKM36" s="252"/>
      <c r="AKN36" s="252"/>
      <c r="AKO36" s="252"/>
      <c r="AKP36" s="252"/>
      <c r="AKQ36" s="252"/>
      <c r="AKR36" s="252"/>
      <c r="AKS36" s="252"/>
      <c r="AKT36" s="252"/>
      <c r="AKU36" s="252"/>
      <c r="AKV36" s="252"/>
      <c r="AKW36" s="252"/>
      <c r="AKX36" s="252"/>
      <c r="AKY36" s="252"/>
      <c r="AKZ36" s="252"/>
      <c r="ALA36" s="252"/>
      <c r="ALB36" s="252"/>
      <c r="ALC36" s="252"/>
      <c r="ALD36" s="252"/>
      <c r="ALE36" s="252"/>
      <c r="ALF36" s="252"/>
      <c r="ALG36" s="252"/>
      <c r="ALH36" s="252"/>
      <c r="ALI36" s="252"/>
      <c r="ALJ36" s="252"/>
      <c r="ALK36" s="252"/>
      <c r="ALL36" s="252"/>
      <c r="ALM36" s="252"/>
      <c r="ALN36" s="252"/>
      <c r="ALO36" s="252"/>
      <c r="ALP36" s="252"/>
      <c r="ALQ36" s="252"/>
      <c r="ALR36" s="252"/>
      <c r="ALS36" s="252"/>
      <c r="ALT36" s="252"/>
      <c r="ALU36" s="252"/>
      <c r="ALV36" s="252"/>
      <c r="ALW36" s="252"/>
      <c r="ALX36" s="252"/>
      <c r="ALY36" s="252"/>
      <c r="ALZ36" s="252"/>
      <c r="AMA36" s="252"/>
      <c r="AMB36" s="252"/>
      <c r="AMC36" s="252"/>
      <c r="AMD36" s="252"/>
      <c r="AME36" s="252"/>
      <c r="AMF36" s="252"/>
      <c r="AMG36" s="252"/>
      <c r="AMH36" s="252"/>
      <c r="AMI36" s="252"/>
      <c r="AMJ36" s="252"/>
      <c r="AMK36" s="252"/>
      <c r="AML36" s="252"/>
      <c r="AMM36" s="252"/>
      <c r="AMN36" s="252"/>
      <c r="AMO36" s="252"/>
      <c r="AMP36" s="252"/>
      <c r="AMQ36" s="252"/>
      <c r="AMR36" s="252"/>
      <c r="AMS36" s="252"/>
      <c r="AMT36" s="252"/>
      <c r="AMU36" s="252"/>
      <c r="AMV36" s="252"/>
      <c r="AMW36" s="252"/>
      <c r="AMX36" s="252"/>
      <c r="AMY36" s="252"/>
      <c r="AMZ36" s="252"/>
      <c r="ANA36" s="252"/>
      <c r="ANB36" s="252"/>
      <c r="ANC36" s="252"/>
      <c r="AND36" s="252"/>
      <c r="ANE36" s="252"/>
      <c r="ANF36" s="252"/>
      <c r="ANG36" s="252"/>
      <c r="ANH36" s="252"/>
      <c r="ANI36" s="252"/>
      <c r="ANJ36" s="252"/>
      <c r="ANK36" s="252"/>
      <c r="ANL36" s="252"/>
      <c r="ANM36" s="252"/>
      <c r="ANN36" s="252"/>
      <c r="ANO36" s="252"/>
      <c r="ANP36" s="252"/>
      <c r="ANQ36" s="252"/>
      <c r="ANR36" s="252"/>
      <c r="ANS36" s="252"/>
      <c r="ANT36" s="252"/>
      <c r="ANU36" s="252"/>
      <c r="ANV36" s="252"/>
      <c r="ANW36" s="252"/>
      <c r="ANX36" s="252"/>
      <c r="ANY36" s="252"/>
      <c r="ANZ36" s="252"/>
      <c r="AOA36" s="252"/>
      <c r="AOB36" s="252"/>
      <c r="AOC36" s="252"/>
      <c r="AOD36" s="252"/>
      <c r="AOE36" s="252"/>
      <c r="AOF36" s="252"/>
      <c r="AOG36" s="252"/>
      <c r="AOH36" s="252"/>
      <c r="AOI36" s="252"/>
      <c r="AOJ36" s="252"/>
      <c r="AOK36" s="252"/>
      <c r="AOL36" s="252"/>
      <c r="AOM36" s="252"/>
      <c r="AON36" s="252"/>
      <c r="AOO36" s="252"/>
      <c r="AOP36" s="252"/>
      <c r="AOQ36" s="252"/>
      <c r="AOR36" s="252"/>
      <c r="AOS36" s="252"/>
      <c r="AOT36" s="252"/>
      <c r="AOU36" s="252"/>
      <c r="AOV36" s="252"/>
      <c r="AOW36" s="252"/>
      <c r="AOX36" s="252"/>
      <c r="AOY36" s="252"/>
      <c r="AOZ36" s="252"/>
      <c r="APA36" s="252"/>
      <c r="APB36" s="252"/>
      <c r="APC36" s="252"/>
      <c r="APD36" s="252"/>
      <c r="APE36" s="252"/>
      <c r="APF36" s="252"/>
      <c r="APG36" s="252"/>
      <c r="APH36" s="252"/>
      <c r="API36" s="252"/>
      <c r="APJ36" s="252"/>
      <c r="APK36" s="252"/>
      <c r="APL36" s="252"/>
      <c r="APM36" s="252"/>
      <c r="APN36" s="252"/>
      <c r="APO36" s="252"/>
      <c r="APP36" s="252"/>
      <c r="APQ36" s="252"/>
      <c r="APR36" s="252"/>
      <c r="APS36" s="252"/>
      <c r="APT36" s="252"/>
      <c r="APU36" s="252"/>
      <c r="APV36" s="252"/>
      <c r="APW36" s="252"/>
      <c r="APX36" s="252"/>
      <c r="APY36" s="252"/>
      <c r="APZ36" s="252"/>
      <c r="AQA36" s="252"/>
      <c r="AQB36" s="252"/>
      <c r="AQC36" s="252"/>
      <c r="AQD36" s="252"/>
      <c r="AQE36" s="252"/>
      <c r="AQF36" s="252"/>
      <c r="AQG36" s="252"/>
      <c r="AQH36" s="252"/>
      <c r="AQI36" s="252"/>
      <c r="AQJ36" s="252"/>
      <c r="AQK36" s="252"/>
      <c r="AQL36" s="252"/>
      <c r="AQM36" s="252"/>
      <c r="AQN36" s="252"/>
      <c r="AQO36" s="252"/>
      <c r="AQP36" s="252"/>
      <c r="AQQ36" s="252"/>
      <c r="AQR36" s="252"/>
      <c r="AQS36" s="252"/>
      <c r="AQT36" s="252"/>
      <c r="AQU36" s="252"/>
      <c r="AQV36" s="252"/>
      <c r="AQW36" s="252"/>
      <c r="AQX36" s="252"/>
      <c r="AQY36" s="252"/>
      <c r="AQZ36" s="252"/>
      <c r="ARA36" s="252"/>
      <c r="ARB36" s="252"/>
      <c r="ARC36" s="252"/>
      <c r="ARD36" s="252"/>
      <c r="ARE36" s="252"/>
      <c r="ARF36" s="252"/>
      <c r="ARG36" s="252"/>
      <c r="ARH36" s="252"/>
      <c r="ARI36" s="252"/>
      <c r="ARJ36" s="252"/>
      <c r="ARK36" s="252"/>
      <c r="ARL36" s="252"/>
      <c r="ARM36" s="252"/>
      <c r="ARN36" s="252"/>
      <c r="ARO36" s="252"/>
      <c r="ARP36" s="252"/>
      <c r="ARQ36" s="252"/>
      <c r="ARR36" s="252"/>
      <c r="ARS36" s="252"/>
      <c r="ART36" s="252"/>
      <c r="ARU36" s="252"/>
      <c r="ARV36" s="252"/>
      <c r="ARW36" s="252"/>
      <c r="ARX36" s="252"/>
      <c r="ARY36" s="252"/>
      <c r="ARZ36" s="252"/>
      <c r="ASA36" s="252"/>
      <c r="ASB36" s="252"/>
      <c r="ASC36" s="252"/>
      <c r="ASD36" s="252"/>
      <c r="ASE36" s="252"/>
      <c r="ASF36" s="252"/>
      <c r="ASG36" s="252"/>
      <c r="ASH36" s="252"/>
      <c r="ASI36" s="252"/>
      <c r="ASJ36" s="252"/>
      <c r="ASK36" s="252"/>
      <c r="ASL36" s="252"/>
      <c r="ASM36" s="252"/>
      <c r="ASN36" s="252"/>
      <c r="ASO36" s="252"/>
      <c r="ASP36" s="252"/>
      <c r="ASQ36" s="252"/>
      <c r="ASR36" s="252"/>
      <c r="ASS36" s="252"/>
      <c r="AST36" s="252"/>
      <c r="ASU36" s="252"/>
      <c r="ASV36" s="252"/>
      <c r="ASW36" s="252"/>
      <c r="ASX36" s="252"/>
      <c r="ASY36" s="252"/>
      <c r="ASZ36" s="252"/>
      <c r="ATA36" s="252"/>
      <c r="ATB36" s="252"/>
      <c r="ATC36" s="252"/>
      <c r="ATD36" s="252"/>
      <c r="ATE36" s="252"/>
      <c r="ATF36" s="252"/>
      <c r="ATG36" s="252"/>
      <c r="ATH36" s="252"/>
      <c r="ATI36" s="252"/>
      <c r="ATJ36" s="252"/>
      <c r="ATK36" s="252"/>
      <c r="ATL36" s="252"/>
      <c r="ATM36" s="252"/>
      <c r="ATN36" s="252"/>
      <c r="ATO36" s="252"/>
      <c r="ATP36" s="252"/>
      <c r="ATQ36" s="252"/>
      <c r="ATR36" s="252"/>
      <c r="ATS36" s="252"/>
      <c r="ATT36" s="252"/>
      <c r="ATU36" s="252"/>
      <c r="ATV36" s="252"/>
      <c r="ATW36" s="252"/>
      <c r="ATX36" s="252"/>
      <c r="ATY36" s="252"/>
      <c r="ATZ36" s="252"/>
      <c r="AUA36" s="252"/>
      <c r="AUB36" s="252"/>
      <c r="AUC36" s="252"/>
      <c r="AUD36" s="252"/>
      <c r="AUE36" s="252"/>
      <c r="AUF36" s="252"/>
      <c r="AUG36" s="252"/>
      <c r="AUH36" s="252"/>
      <c r="AUI36" s="252"/>
      <c r="AUJ36" s="252"/>
      <c r="AUK36" s="252"/>
      <c r="AUL36" s="252"/>
      <c r="AUM36" s="252"/>
      <c r="AUN36" s="252"/>
      <c r="AUO36" s="252"/>
      <c r="AUP36" s="252"/>
      <c r="AUQ36" s="252"/>
      <c r="AUR36" s="252"/>
      <c r="AUS36" s="252"/>
      <c r="AUT36" s="252"/>
      <c r="AUU36" s="252"/>
      <c r="AUV36" s="252"/>
      <c r="AUW36" s="252"/>
      <c r="AUX36" s="252"/>
      <c r="AUY36" s="252"/>
      <c r="AUZ36" s="252"/>
      <c r="AVA36" s="252"/>
      <c r="AVB36" s="252"/>
      <c r="AVC36" s="252"/>
      <c r="AVD36" s="252"/>
      <c r="AVE36" s="252"/>
      <c r="AVF36" s="252"/>
      <c r="AVG36" s="252"/>
      <c r="AVH36" s="252"/>
      <c r="AVI36" s="252"/>
      <c r="AVJ36" s="252"/>
      <c r="AVK36" s="252"/>
      <c r="AVL36" s="252"/>
      <c r="AVM36" s="252"/>
      <c r="AVN36" s="252"/>
      <c r="AVO36" s="252"/>
      <c r="AVP36" s="252"/>
      <c r="AVQ36" s="252"/>
      <c r="AVR36" s="252"/>
      <c r="AVS36" s="252"/>
      <c r="AVT36" s="252"/>
      <c r="AVU36" s="252"/>
      <c r="AVV36" s="252"/>
      <c r="AVW36" s="252"/>
      <c r="AVX36" s="252"/>
      <c r="AVY36" s="252"/>
      <c r="AVZ36" s="252"/>
      <c r="AWA36" s="252"/>
      <c r="AWB36" s="252"/>
      <c r="AWC36" s="252"/>
      <c r="AWD36" s="252"/>
      <c r="AWE36" s="252"/>
      <c r="AWF36" s="252"/>
      <c r="AWG36" s="252"/>
      <c r="AWH36" s="252"/>
      <c r="AWI36" s="252"/>
      <c r="AWJ36" s="252"/>
      <c r="AWK36" s="252"/>
      <c r="AWL36" s="252"/>
      <c r="AWM36" s="252"/>
      <c r="AWN36" s="252"/>
      <c r="AWO36" s="252"/>
      <c r="AWP36" s="252"/>
      <c r="AWQ36" s="252"/>
      <c r="AWR36" s="252"/>
      <c r="AWS36" s="252"/>
      <c r="AWT36" s="252"/>
      <c r="AWU36" s="252"/>
      <c r="AWV36" s="252"/>
      <c r="AWW36" s="252"/>
      <c r="AWX36" s="252"/>
      <c r="AWY36" s="252"/>
      <c r="AWZ36" s="252"/>
      <c r="AXA36" s="252"/>
      <c r="AXB36" s="252"/>
      <c r="AXC36" s="252"/>
      <c r="AXD36" s="252"/>
      <c r="AXE36" s="252"/>
      <c r="AXF36" s="252"/>
      <c r="AXG36" s="252"/>
      <c r="AXH36" s="252"/>
      <c r="AXI36" s="252"/>
      <c r="AXJ36" s="252"/>
      <c r="AXK36" s="252"/>
      <c r="AXL36" s="252"/>
      <c r="AXM36" s="252"/>
      <c r="AXN36" s="252"/>
      <c r="AXO36" s="252"/>
      <c r="AXP36" s="252"/>
      <c r="AXQ36" s="252"/>
      <c r="AXR36" s="252"/>
      <c r="AXS36" s="252"/>
      <c r="AXT36" s="252"/>
      <c r="AXU36" s="252"/>
      <c r="AXV36" s="252"/>
      <c r="AXW36" s="252"/>
      <c r="AXX36" s="252"/>
      <c r="AXY36" s="252"/>
      <c r="AXZ36" s="252"/>
      <c r="AYA36" s="252"/>
      <c r="AYB36" s="252"/>
      <c r="AYC36" s="252"/>
      <c r="AYD36" s="252"/>
      <c r="AYE36" s="252"/>
      <c r="AYF36" s="252"/>
      <c r="AYG36" s="252"/>
      <c r="AYH36" s="252"/>
      <c r="AYI36" s="252"/>
      <c r="AYJ36" s="252"/>
      <c r="AYK36" s="252"/>
      <c r="AYL36" s="252"/>
      <c r="AYM36" s="252"/>
      <c r="AYN36" s="252"/>
      <c r="AYO36" s="252"/>
      <c r="AYP36" s="252"/>
      <c r="AYQ36" s="252"/>
      <c r="AYR36" s="252"/>
      <c r="AYS36" s="252"/>
      <c r="AYT36" s="252"/>
      <c r="AYU36" s="252"/>
      <c r="AYV36" s="252"/>
      <c r="AYW36" s="252"/>
      <c r="AYX36" s="252"/>
      <c r="AYY36" s="252"/>
      <c r="AYZ36" s="252"/>
      <c r="AZA36" s="252"/>
      <c r="AZB36" s="252"/>
      <c r="AZC36" s="252"/>
      <c r="AZD36" s="252"/>
      <c r="AZE36" s="252"/>
      <c r="AZF36" s="252"/>
      <c r="AZG36" s="252"/>
      <c r="AZH36" s="252"/>
      <c r="AZI36" s="252"/>
      <c r="AZJ36" s="252"/>
      <c r="AZK36" s="252"/>
      <c r="AZL36" s="252"/>
      <c r="AZM36" s="252"/>
      <c r="AZN36" s="252"/>
      <c r="AZO36" s="252"/>
      <c r="AZP36" s="252"/>
      <c r="AZQ36" s="252"/>
      <c r="AZR36" s="252"/>
      <c r="AZS36" s="252"/>
      <c r="AZT36" s="252"/>
      <c r="AZU36" s="252"/>
      <c r="AZV36" s="252"/>
      <c r="AZW36" s="252"/>
      <c r="AZX36" s="252"/>
      <c r="AZY36" s="252"/>
      <c r="AZZ36" s="252"/>
      <c r="BAA36" s="252"/>
      <c r="BAB36" s="252"/>
      <c r="BAC36" s="252"/>
      <c r="BAD36" s="252"/>
      <c r="BAE36" s="252"/>
      <c r="BAF36" s="252"/>
      <c r="BAG36" s="252"/>
      <c r="BAH36" s="252"/>
      <c r="BAI36" s="252"/>
      <c r="BAJ36" s="252"/>
      <c r="BAK36" s="252"/>
      <c r="BAL36" s="252"/>
      <c r="BAM36" s="252"/>
      <c r="BAN36" s="252"/>
      <c r="BAO36" s="252"/>
      <c r="BAP36" s="252"/>
      <c r="BAQ36" s="252"/>
      <c r="BAR36" s="252"/>
      <c r="BAS36" s="252"/>
      <c r="BAT36" s="252"/>
      <c r="BAU36" s="252"/>
      <c r="BAV36" s="252"/>
      <c r="BAW36" s="252"/>
      <c r="BAX36" s="252"/>
      <c r="BAY36" s="252"/>
      <c r="BAZ36" s="252"/>
      <c r="BBA36" s="252"/>
      <c r="BBB36" s="252"/>
      <c r="BBC36" s="252"/>
      <c r="BBD36" s="252"/>
      <c r="BBE36" s="252"/>
      <c r="BBF36" s="252"/>
      <c r="BBG36" s="252"/>
      <c r="BBH36" s="252"/>
      <c r="BBI36" s="252"/>
      <c r="BBJ36" s="252"/>
      <c r="BBK36" s="252"/>
      <c r="BBL36" s="252"/>
      <c r="BBM36" s="252"/>
      <c r="BBN36" s="252"/>
      <c r="BBO36" s="252"/>
      <c r="BBP36" s="252"/>
      <c r="BBQ36" s="252"/>
      <c r="BBR36" s="252"/>
      <c r="BBS36" s="252"/>
      <c r="BBT36" s="252"/>
      <c r="BBU36" s="252"/>
      <c r="BBV36" s="252"/>
      <c r="BBW36" s="252"/>
      <c r="BBX36" s="252"/>
      <c r="BBY36" s="252"/>
      <c r="BBZ36" s="252"/>
      <c r="BCA36" s="252"/>
      <c r="BCB36" s="252"/>
      <c r="BCC36" s="252"/>
      <c r="BCD36" s="252"/>
      <c r="BCE36" s="252"/>
      <c r="BCF36" s="252"/>
      <c r="BCG36" s="252"/>
      <c r="BCH36" s="252"/>
      <c r="BCI36" s="252"/>
      <c r="BCJ36" s="252"/>
      <c r="BCK36" s="252"/>
      <c r="BCL36" s="252"/>
      <c r="BCM36" s="252"/>
      <c r="BCN36" s="252"/>
      <c r="BCO36" s="252"/>
      <c r="BCP36" s="252"/>
      <c r="BCQ36" s="252"/>
      <c r="BCR36" s="252"/>
      <c r="BCS36" s="252"/>
      <c r="BCT36" s="252"/>
      <c r="BCU36" s="252"/>
      <c r="BCV36" s="252"/>
      <c r="BCW36" s="252"/>
      <c r="BCX36" s="252"/>
      <c r="BCY36" s="252"/>
      <c r="BCZ36" s="252"/>
      <c r="BDA36" s="252"/>
      <c r="BDB36" s="252"/>
      <c r="BDC36" s="252"/>
      <c r="BDD36" s="252"/>
      <c r="BDE36" s="252"/>
      <c r="BDF36" s="252"/>
      <c r="BDG36" s="252"/>
      <c r="BDH36" s="252"/>
      <c r="BDI36" s="252"/>
      <c r="BDJ36" s="252"/>
      <c r="BDK36" s="252"/>
      <c r="BDL36" s="252"/>
      <c r="BDM36" s="252"/>
      <c r="BDN36" s="252"/>
      <c r="BDO36" s="252"/>
      <c r="BDP36" s="252"/>
      <c r="BDQ36" s="252"/>
      <c r="BDR36" s="252"/>
      <c r="BDS36" s="252"/>
      <c r="BDT36" s="252"/>
      <c r="BDU36" s="252"/>
      <c r="BDV36" s="252"/>
      <c r="BDW36" s="252"/>
      <c r="BDX36" s="252"/>
      <c r="BDY36" s="252"/>
      <c r="BDZ36" s="252"/>
      <c r="BEA36" s="252"/>
      <c r="BEB36" s="252"/>
      <c r="BEC36" s="252"/>
      <c r="BED36" s="252"/>
      <c r="BEE36" s="252"/>
      <c r="BEF36" s="252"/>
      <c r="BEG36" s="252"/>
      <c r="BEH36" s="252"/>
      <c r="BEI36" s="252"/>
      <c r="BEJ36" s="252"/>
      <c r="BEK36" s="252"/>
      <c r="BEL36" s="252"/>
      <c r="BEM36" s="252"/>
      <c r="BEN36" s="252"/>
      <c r="BEO36" s="252"/>
      <c r="BEP36" s="252"/>
      <c r="BEQ36" s="252"/>
      <c r="BER36" s="252"/>
      <c r="BES36" s="252"/>
      <c r="BET36" s="252"/>
      <c r="BEU36" s="252"/>
      <c r="BEV36" s="252"/>
      <c r="BEW36" s="252"/>
      <c r="BEX36" s="252"/>
      <c r="BEY36" s="252"/>
      <c r="BEZ36" s="252"/>
      <c r="BFA36" s="252"/>
      <c r="BFB36" s="252"/>
      <c r="BFC36" s="252"/>
      <c r="BFD36" s="252"/>
      <c r="BFE36" s="252"/>
      <c r="BFF36" s="252"/>
      <c r="BFG36" s="252"/>
      <c r="BFH36" s="252"/>
      <c r="BFI36" s="252"/>
      <c r="BFJ36" s="252"/>
      <c r="BFK36" s="252"/>
      <c r="BFL36" s="252"/>
      <c r="BFM36" s="252"/>
      <c r="BFN36" s="252"/>
      <c r="BFO36" s="252"/>
      <c r="BFP36" s="252"/>
      <c r="BFQ36" s="252"/>
      <c r="BFR36" s="252"/>
      <c r="BFS36" s="252"/>
      <c r="BFT36" s="252"/>
      <c r="BFU36" s="252"/>
      <c r="BFV36" s="252"/>
      <c r="BFW36" s="252"/>
      <c r="BFX36" s="252"/>
      <c r="BFY36" s="252"/>
      <c r="BFZ36" s="252"/>
      <c r="BGA36" s="252"/>
      <c r="BGB36" s="252"/>
      <c r="BGC36" s="252"/>
      <c r="BGD36" s="252"/>
      <c r="BGE36" s="252"/>
      <c r="BGF36" s="252"/>
      <c r="BGG36" s="252"/>
      <c r="BGH36" s="252"/>
      <c r="BGI36" s="252"/>
      <c r="BGJ36" s="252"/>
      <c r="BGK36" s="252"/>
      <c r="BGL36" s="252"/>
      <c r="BGM36" s="252"/>
      <c r="BGN36" s="252"/>
      <c r="BGO36" s="252"/>
      <c r="BGP36" s="252"/>
      <c r="BGQ36" s="252"/>
      <c r="BGR36" s="252"/>
      <c r="BGS36" s="252"/>
      <c r="BGT36" s="252"/>
      <c r="BGU36" s="252"/>
      <c r="BGV36" s="252"/>
      <c r="BGW36" s="252"/>
      <c r="BGX36" s="252"/>
      <c r="BGY36" s="252"/>
      <c r="BGZ36" s="252"/>
      <c r="BHA36" s="252"/>
      <c r="BHB36" s="252"/>
      <c r="BHC36" s="252"/>
      <c r="BHD36" s="252"/>
      <c r="BHE36" s="252"/>
      <c r="BHF36" s="252"/>
      <c r="BHG36" s="252"/>
      <c r="BHH36" s="252"/>
      <c r="BHI36" s="252"/>
      <c r="BHJ36" s="252"/>
      <c r="BHK36" s="252"/>
      <c r="BHL36" s="252"/>
      <c r="BHM36" s="252"/>
      <c r="BHN36" s="252"/>
      <c r="BHO36" s="252"/>
      <c r="BHP36" s="252"/>
      <c r="BHQ36" s="252"/>
      <c r="BHR36" s="252"/>
      <c r="BHS36" s="252"/>
      <c r="BHT36" s="252"/>
      <c r="BHU36" s="252"/>
      <c r="BHV36" s="252"/>
      <c r="BHW36" s="252"/>
      <c r="BHX36" s="252"/>
      <c r="BHY36" s="252"/>
      <c r="BHZ36" s="252"/>
      <c r="BIA36" s="252"/>
      <c r="BIB36" s="252"/>
      <c r="BIC36" s="252"/>
      <c r="BID36" s="252"/>
      <c r="BIE36" s="252"/>
      <c r="BIF36" s="252"/>
      <c r="BIG36" s="252"/>
      <c r="BIH36" s="252"/>
      <c r="BII36" s="252"/>
      <c r="BIJ36" s="252"/>
      <c r="BIK36" s="252"/>
      <c r="BIL36" s="252"/>
      <c r="BIM36" s="252"/>
      <c r="BIN36" s="252"/>
      <c r="BIO36" s="252"/>
      <c r="BIP36" s="252"/>
      <c r="BIQ36" s="252"/>
      <c r="BIR36" s="252"/>
      <c r="BIS36" s="252"/>
      <c r="BIT36" s="252"/>
      <c r="BIU36" s="252"/>
      <c r="BIV36" s="252"/>
      <c r="BIW36" s="252"/>
      <c r="BIX36" s="252"/>
      <c r="BIY36" s="252"/>
      <c r="BIZ36" s="252"/>
      <c r="BJA36" s="252"/>
      <c r="BJB36" s="252"/>
      <c r="BJC36" s="252"/>
      <c r="BJD36" s="252"/>
      <c r="BJE36" s="252"/>
      <c r="BJF36" s="252"/>
      <c r="BJG36" s="252"/>
      <c r="BJH36" s="252"/>
      <c r="BJI36" s="252"/>
      <c r="BJJ36" s="252"/>
      <c r="BJK36" s="252"/>
      <c r="BJL36" s="252"/>
      <c r="BJM36" s="252"/>
      <c r="BJN36" s="252"/>
      <c r="BJO36" s="252"/>
      <c r="BJP36" s="252"/>
      <c r="BJQ36" s="252"/>
      <c r="BJR36" s="252"/>
      <c r="BJS36" s="252"/>
      <c r="BJT36" s="252"/>
      <c r="BJU36" s="252"/>
      <c r="BJV36" s="252"/>
      <c r="BJW36" s="252"/>
      <c r="BJX36" s="252"/>
      <c r="BJY36" s="252"/>
      <c r="BJZ36" s="252"/>
      <c r="BKA36" s="252"/>
      <c r="BKB36" s="252"/>
      <c r="BKC36" s="252"/>
      <c r="BKD36" s="252"/>
      <c r="BKE36" s="252"/>
      <c r="BKF36" s="252"/>
      <c r="BKG36" s="252"/>
      <c r="BKH36" s="252"/>
      <c r="BKI36" s="252"/>
      <c r="BKJ36" s="252"/>
      <c r="BKK36" s="252"/>
      <c r="BKL36" s="252"/>
      <c r="BKM36" s="252"/>
      <c r="BKN36" s="252"/>
      <c r="BKO36" s="252"/>
      <c r="BKP36" s="252"/>
      <c r="BKQ36" s="252"/>
      <c r="BKR36" s="252"/>
      <c r="BKS36" s="252"/>
      <c r="BKT36" s="252"/>
      <c r="BKU36" s="252"/>
      <c r="BKV36" s="252"/>
      <c r="BKW36" s="252"/>
      <c r="BKX36" s="252"/>
      <c r="BKY36" s="252"/>
      <c r="BKZ36" s="252"/>
      <c r="BLA36" s="252"/>
      <c r="BLB36" s="252"/>
      <c r="BLC36" s="252"/>
      <c r="BLD36" s="252"/>
      <c r="BLE36" s="252"/>
      <c r="BLF36" s="252"/>
      <c r="BLG36" s="252"/>
      <c r="BLH36" s="252"/>
      <c r="BLI36" s="252"/>
      <c r="BLJ36" s="252"/>
      <c r="BLK36" s="252"/>
      <c r="BLL36" s="252"/>
      <c r="BLM36" s="252"/>
      <c r="BLN36" s="252"/>
      <c r="BLO36" s="252"/>
      <c r="BLP36" s="252"/>
      <c r="BLQ36" s="252"/>
      <c r="BLR36" s="252"/>
      <c r="BLS36" s="252"/>
      <c r="BLT36" s="252"/>
      <c r="BLU36" s="252"/>
      <c r="BLV36" s="252"/>
      <c r="BLW36" s="252"/>
      <c r="BLX36" s="252"/>
      <c r="BLY36" s="252"/>
      <c r="BLZ36" s="252"/>
      <c r="BMA36" s="252"/>
      <c r="BMB36" s="252"/>
      <c r="BMC36" s="252"/>
      <c r="BMD36" s="252"/>
      <c r="BME36" s="252"/>
      <c r="BMF36" s="252"/>
      <c r="BMG36" s="252"/>
      <c r="BMH36" s="252"/>
      <c r="BMI36" s="252"/>
      <c r="BMJ36" s="252"/>
      <c r="BMK36" s="252"/>
      <c r="BML36" s="252"/>
      <c r="BMM36" s="252"/>
      <c r="BMN36" s="252"/>
      <c r="BMO36" s="252"/>
      <c r="BMP36" s="252"/>
      <c r="BMQ36" s="252"/>
      <c r="BMR36" s="252"/>
      <c r="BMS36" s="252"/>
      <c r="BMT36" s="252"/>
      <c r="BMU36" s="252"/>
      <c r="BMV36" s="252"/>
      <c r="BMW36" s="252"/>
      <c r="BMX36" s="252"/>
      <c r="BMY36" s="252"/>
      <c r="BMZ36" s="252"/>
      <c r="BNA36" s="252"/>
      <c r="BNB36" s="252"/>
      <c r="BNC36" s="252"/>
      <c r="BND36" s="252"/>
      <c r="BNE36" s="252"/>
      <c r="BNF36" s="252"/>
      <c r="BNG36" s="252"/>
      <c r="BNH36" s="252"/>
      <c r="BNI36" s="252"/>
      <c r="BNJ36" s="252"/>
      <c r="BNK36" s="252"/>
      <c r="BNL36" s="252"/>
      <c r="BNM36" s="252"/>
      <c r="BNN36" s="252"/>
      <c r="BNO36" s="252"/>
      <c r="BNP36" s="252"/>
      <c r="BNQ36" s="252"/>
      <c r="BNR36" s="252"/>
      <c r="BNS36" s="252"/>
      <c r="BNT36" s="252"/>
      <c r="BNU36" s="252"/>
      <c r="BNV36" s="252"/>
      <c r="BNW36" s="252"/>
      <c r="BNX36" s="252"/>
      <c r="BNY36" s="252"/>
      <c r="BNZ36" s="252"/>
      <c r="BOA36" s="252"/>
      <c r="BOB36" s="252"/>
      <c r="BOC36" s="252"/>
      <c r="BOD36" s="252"/>
      <c r="BOE36" s="252"/>
      <c r="BOF36" s="252"/>
      <c r="BOG36" s="252"/>
      <c r="BOH36" s="252"/>
      <c r="BOI36" s="252"/>
      <c r="BOJ36" s="252"/>
      <c r="BOK36" s="252"/>
      <c r="BOL36" s="252"/>
      <c r="BOM36" s="252"/>
      <c r="BON36" s="252"/>
      <c r="BOO36" s="252"/>
      <c r="BOP36" s="252"/>
      <c r="BOQ36" s="252"/>
      <c r="BOR36" s="252"/>
      <c r="BOS36" s="252"/>
      <c r="BOT36" s="252"/>
      <c r="BOU36" s="252"/>
      <c r="BOV36" s="252"/>
      <c r="BOW36" s="252"/>
      <c r="BOX36" s="252"/>
      <c r="BOY36" s="252"/>
      <c r="BOZ36" s="252"/>
      <c r="BPA36" s="252"/>
      <c r="BPB36" s="252"/>
      <c r="BPC36" s="252"/>
      <c r="BPD36" s="252"/>
      <c r="BPE36" s="252"/>
      <c r="BPF36" s="252"/>
      <c r="BPG36" s="252"/>
      <c r="BPH36" s="252"/>
      <c r="BPI36" s="252"/>
      <c r="BPJ36" s="252"/>
      <c r="BPK36" s="252"/>
      <c r="BPL36" s="252"/>
      <c r="BPM36" s="252"/>
      <c r="BPN36" s="252"/>
      <c r="BPO36" s="252"/>
      <c r="BPP36" s="252"/>
      <c r="BPQ36" s="252"/>
      <c r="BPR36" s="252"/>
      <c r="BPS36" s="252"/>
      <c r="BPT36" s="252"/>
      <c r="BPU36" s="252"/>
      <c r="BPV36" s="252"/>
      <c r="BPW36" s="252"/>
      <c r="BPX36" s="252"/>
      <c r="BPY36" s="252"/>
      <c r="BPZ36" s="252"/>
      <c r="BQA36" s="252"/>
      <c r="BQB36" s="252"/>
      <c r="BQC36" s="252"/>
      <c r="BQD36" s="252"/>
      <c r="BQE36" s="252"/>
      <c r="BQF36" s="252"/>
      <c r="BQG36" s="252"/>
      <c r="BQH36" s="252"/>
      <c r="BQI36" s="252"/>
      <c r="BQJ36" s="252"/>
      <c r="BQK36" s="252"/>
      <c r="BQL36" s="252"/>
      <c r="BQM36" s="252"/>
      <c r="BQN36" s="252"/>
      <c r="BQO36" s="252"/>
      <c r="BQP36" s="252"/>
      <c r="BQQ36" s="252"/>
      <c r="BQR36" s="252"/>
      <c r="BQS36" s="252"/>
      <c r="BQT36" s="252"/>
      <c r="BQU36" s="252"/>
      <c r="BQV36" s="252"/>
      <c r="BQW36" s="252"/>
      <c r="BQX36" s="252"/>
      <c r="BQY36" s="252"/>
      <c r="BQZ36" s="252"/>
      <c r="BRA36" s="252"/>
      <c r="BRB36" s="252"/>
      <c r="BRC36" s="252"/>
      <c r="BRD36" s="252"/>
      <c r="BRE36" s="252"/>
      <c r="BRF36" s="252"/>
      <c r="BRG36" s="252"/>
      <c r="BRH36" s="252"/>
      <c r="BRI36" s="252"/>
      <c r="BRJ36" s="252"/>
      <c r="BRK36" s="252"/>
      <c r="BRL36" s="252"/>
      <c r="BRM36" s="252"/>
      <c r="BRN36" s="252"/>
      <c r="BRO36" s="252"/>
      <c r="BRP36" s="252"/>
      <c r="BRQ36" s="252"/>
      <c r="BRR36" s="252"/>
      <c r="BRS36" s="252"/>
      <c r="BRT36" s="252"/>
      <c r="BRU36" s="252"/>
      <c r="BRV36" s="252"/>
      <c r="BRW36" s="252"/>
      <c r="BRX36" s="252"/>
      <c r="BRY36" s="252"/>
      <c r="BRZ36" s="252"/>
      <c r="BSA36" s="252"/>
      <c r="BSB36" s="252"/>
      <c r="BSC36" s="252"/>
      <c r="BSD36" s="252"/>
      <c r="BSE36" s="252"/>
      <c r="BSF36" s="252"/>
      <c r="BSG36" s="252"/>
      <c r="BSH36" s="252"/>
      <c r="BSI36" s="252"/>
      <c r="BSJ36" s="252"/>
      <c r="BSK36" s="252"/>
      <c r="BSL36" s="252"/>
      <c r="BSM36" s="252"/>
      <c r="BSN36" s="252"/>
      <c r="BSO36" s="252"/>
      <c r="BSP36" s="252"/>
      <c r="BSQ36" s="252"/>
      <c r="BSR36" s="252"/>
      <c r="BSS36" s="252"/>
      <c r="BST36" s="252"/>
      <c r="BSU36" s="252"/>
      <c r="BSV36" s="252"/>
      <c r="BSW36" s="252"/>
      <c r="BSX36" s="252"/>
      <c r="BSY36" s="252"/>
      <c r="BSZ36" s="252"/>
      <c r="BTA36" s="252"/>
      <c r="BTB36" s="252"/>
      <c r="BTC36" s="252"/>
      <c r="BTD36" s="252"/>
      <c r="BTE36" s="252"/>
      <c r="BTF36" s="252"/>
      <c r="BTG36" s="252"/>
      <c r="BTH36" s="252"/>
      <c r="BTI36" s="252"/>
      <c r="BTJ36" s="252"/>
      <c r="BTK36" s="252"/>
      <c r="BTL36" s="252"/>
      <c r="BTM36" s="252"/>
      <c r="BTN36" s="252"/>
      <c r="BTO36" s="252"/>
      <c r="BTP36" s="252"/>
      <c r="BTQ36" s="252"/>
      <c r="BTR36" s="252"/>
      <c r="BTS36" s="252"/>
      <c r="BTT36" s="252"/>
      <c r="BTU36" s="252"/>
      <c r="BTV36" s="252"/>
      <c r="BTW36" s="252"/>
      <c r="BTX36" s="252"/>
      <c r="BTY36" s="252"/>
      <c r="BTZ36" s="252"/>
      <c r="BUA36" s="252"/>
      <c r="BUB36" s="252"/>
      <c r="BUC36" s="252"/>
      <c r="BUD36" s="252"/>
      <c r="BUE36" s="252"/>
      <c r="BUF36" s="252"/>
      <c r="BUG36" s="252"/>
      <c r="BUH36" s="252"/>
      <c r="BUI36" s="252"/>
      <c r="BUJ36" s="252"/>
      <c r="BUK36" s="252"/>
      <c r="BUL36" s="252"/>
      <c r="BUM36" s="252"/>
      <c r="BUN36" s="252"/>
      <c r="BUO36" s="252"/>
      <c r="BUP36" s="252"/>
      <c r="BUQ36" s="252"/>
      <c r="BUR36" s="252"/>
      <c r="BUS36" s="252"/>
      <c r="BUT36" s="252"/>
      <c r="BUU36" s="252"/>
      <c r="BUV36" s="252"/>
      <c r="BUW36" s="252"/>
      <c r="BUX36" s="252"/>
      <c r="BUY36" s="252"/>
      <c r="BUZ36" s="252"/>
      <c r="BVA36" s="252"/>
      <c r="BVB36" s="252"/>
      <c r="BVC36" s="252"/>
      <c r="BVD36" s="252"/>
      <c r="BVE36" s="252"/>
      <c r="BVF36" s="252"/>
      <c r="BVG36" s="252"/>
      <c r="BVH36" s="252"/>
      <c r="BVI36" s="252"/>
      <c r="BVJ36" s="252"/>
      <c r="BVK36" s="252"/>
      <c r="BVL36" s="252"/>
      <c r="BVM36" s="252"/>
      <c r="BVN36" s="252"/>
      <c r="BVO36" s="252"/>
      <c r="BVP36" s="252"/>
      <c r="BVQ36" s="252"/>
      <c r="BVR36" s="252"/>
      <c r="BVS36" s="252"/>
      <c r="BVT36" s="252"/>
      <c r="BVU36" s="252"/>
      <c r="BVV36" s="252"/>
      <c r="BVW36" s="252"/>
      <c r="BVX36" s="252"/>
      <c r="BVY36" s="252"/>
      <c r="BVZ36" s="252"/>
      <c r="BWA36" s="252"/>
      <c r="BWB36" s="252"/>
      <c r="BWC36" s="252"/>
      <c r="BWD36" s="252"/>
    </row>
    <row r="37" spans="1:1954" ht="16.8">
      <c r="A37" s="246" t="s">
        <v>325</v>
      </c>
      <c r="B37" s="247">
        <v>18486.152491994682</v>
      </c>
      <c r="C37" s="247">
        <v>1413.0542568377225</v>
      </c>
      <c r="D37" s="247">
        <v>19899.206748832406</v>
      </c>
      <c r="F37" s="244"/>
      <c r="G37" s="244"/>
      <c r="H37" s="244"/>
      <c r="I37" s="244"/>
      <c r="J37" s="245"/>
      <c r="K37" s="245"/>
      <c r="L37" s="245"/>
    </row>
    <row r="38" spans="1:1954" ht="16.8">
      <c r="A38" s="248" t="s">
        <v>326</v>
      </c>
      <c r="B38" s="249">
        <v>14182.630033966216</v>
      </c>
      <c r="C38" s="249">
        <v>1160.11663621</v>
      </c>
      <c r="D38" s="249">
        <v>15342.746670176217</v>
      </c>
      <c r="F38" s="244"/>
      <c r="G38" s="244"/>
      <c r="H38" s="244"/>
      <c r="I38" s="244"/>
      <c r="J38" s="245"/>
      <c r="K38" s="245"/>
      <c r="L38" s="245"/>
    </row>
    <row r="39" spans="1:1954" ht="16.8">
      <c r="A39" s="250" t="s">
        <v>327</v>
      </c>
      <c r="B39" s="251">
        <v>3874.4506028199999</v>
      </c>
      <c r="C39" s="251">
        <v>1120.4517839300001</v>
      </c>
      <c r="D39" s="251">
        <v>4994.90238675</v>
      </c>
      <c r="F39" s="244"/>
      <c r="G39" s="244"/>
      <c r="H39" s="244"/>
      <c r="I39" s="244"/>
      <c r="J39" s="245"/>
      <c r="K39" s="245"/>
      <c r="L39" s="245"/>
    </row>
    <row r="40" spans="1:1954" ht="16.8">
      <c r="A40" s="250" t="s">
        <v>328</v>
      </c>
      <c r="B40" s="251">
        <v>10308.179431146216</v>
      </c>
      <c r="C40" s="251">
        <v>39.664852279999998</v>
      </c>
      <c r="D40" s="251">
        <v>10347.844283426217</v>
      </c>
      <c r="F40" s="244"/>
      <c r="G40" s="244"/>
      <c r="H40" s="244"/>
      <c r="I40" s="244"/>
      <c r="J40" s="245"/>
      <c r="K40" s="245"/>
      <c r="L40" s="245"/>
    </row>
    <row r="41" spans="1:1954" ht="16.8">
      <c r="A41" s="250" t="s">
        <v>329</v>
      </c>
      <c r="B41" s="251">
        <v>319.51210014999998</v>
      </c>
      <c r="C41" s="251">
        <v>4.23515E-3</v>
      </c>
      <c r="D41" s="251">
        <v>319.51633530000004</v>
      </c>
      <c r="F41" s="244"/>
      <c r="G41" s="244"/>
      <c r="H41" s="244"/>
      <c r="I41" s="244"/>
      <c r="J41" s="245"/>
      <c r="K41" s="245"/>
      <c r="L41" s="245"/>
    </row>
    <row r="42" spans="1:1954" ht="16.8">
      <c r="A42" s="250" t="s">
        <v>330</v>
      </c>
      <c r="B42" s="251">
        <v>326.01273353621605</v>
      </c>
      <c r="C42" s="251">
        <v>0</v>
      </c>
      <c r="D42" s="251">
        <v>326.01273353621605</v>
      </c>
      <c r="F42" s="244"/>
      <c r="G42" s="244"/>
      <c r="H42" s="244"/>
      <c r="I42" s="244"/>
      <c r="J42" s="245"/>
      <c r="K42" s="245"/>
      <c r="L42" s="245"/>
    </row>
    <row r="43" spans="1:1954" ht="16.8">
      <c r="A43" s="250" t="s">
        <v>331</v>
      </c>
      <c r="B43" s="251">
        <v>6718.5051471800007</v>
      </c>
      <c r="C43" s="251">
        <v>3.5209443600000006</v>
      </c>
      <c r="D43" s="251">
        <v>6722.0260915400013</v>
      </c>
      <c r="F43" s="244"/>
      <c r="G43" s="244"/>
      <c r="H43" s="244"/>
      <c r="I43" s="244"/>
      <c r="J43" s="245"/>
      <c r="K43" s="245"/>
      <c r="L43" s="245"/>
    </row>
    <row r="44" spans="1:1954" ht="16.8">
      <c r="A44" s="250" t="s">
        <v>332</v>
      </c>
      <c r="B44" s="251">
        <v>2944.1494502800001</v>
      </c>
      <c r="C44" s="251">
        <v>36.139672769999997</v>
      </c>
      <c r="D44" s="251">
        <v>2980.2891230499995</v>
      </c>
      <c r="F44" s="244"/>
      <c r="G44" s="244"/>
      <c r="H44" s="244"/>
      <c r="I44" s="244"/>
      <c r="J44" s="245"/>
      <c r="K44" s="245"/>
      <c r="L44" s="245"/>
    </row>
    <row r="45" spans="1:1954" ht="16.8">
      <c r="A45" s="248" t="s">
        <v>333</v>
      </c>
      <c r="B45" s="249">
        <v>2195.1585343452416</v>
      </c>
      <c r="C45" s="249">
        <v>153.85695396</v>
      </c>
      <c r="D45" s="249">
        <v>2349.0154883052414</v>
      </c>
      <c r="F45" s="244"/>
      <c r="G45" s="244"/>
      <c r="H45" s="244"/>
      <c r="I45" s="244"/>
      <c r="J45" s="245"/>
      <c r="K45" s="245"/>
      <c r="L45" s="245"/>
    </row>
    <row r="46" spans="1:1954" ht="16.8">
      <c r="A46" s="248" t="s">
        <v>334</v>
      </c>
      <c r="B46" s="249">
        <v>2108.3639236832246</v>
      </c>
      <c r="C46" s="249">
        <v>99.08066666772244</v>
      </c>
      <c r="D46" s="249">
        <v>2207.4445903509463</v>
      </c>
      <c r="F46" s="244"/>
      <c r="G46" s="244"/>
      <c r="H46" s="244"/>
      <c r="I46" s="244"/>
      <c r="J46" s="245"/>
      <c r="K46" s="245"/>
      <c r="L46" s="245"/>
    </row>
    <row r="47" spans="1:1954" ht="16.8">
      <c r="A47" s="246" t="s">
        <v>335</v>
      </c>
      <c r="B47" s="247">
        <v>28696.89776229332</v>
      </c>
      <c r="C47" s="247">
        <v>14174.049508771615</v>
      </c>
      <c r="D47" s="247">
        <v>42870.947271064942</v>
      </c>
      <c r="F47" s="244"/>
      <c r="G47" s="244"/>
      <c r="H47" s="244"/>
      <c r="I47" s="244"/>
      <c r="J47" s="245"/>
      <c r="K47" s="245"/>
      <c r="L47" s="245"/>
    </row>
    <row r="48" spans="1:1954" ht="16.8">
      <c r="A48" s="248" t="s">
        <v>336</v>
      </c>
      <c r="B48" s="249">
        <v>7178.7807815683427</v>
      </c>
      <c r="C48" s="249">
        <v>3106.6195881284916</v>
      </c>
      <c r="D48" s="249">
        <v>10285.400369696834</v>
      </c>
      <c r="F48" s="244"/>
      <c r="G48" s="244"/>
      <c r="H48" s="244"/>
      <c r="I48" s="244"/>
      <c r="J48" s="245"/>
      <c r="K48" s="245"/>
      <c r="L48" s="245"/>
    </row>
    <row r="49" spans="1:1954" ht="16.8">
      <c r="A49" s="248" t="s">
        <v>337</v>
      </c>
      <c r="B49" s="249">
        <v>13155.56048920331</v>
      </c>
      <c r="C49" s="249">
        <v>8584.1033432478289</v>
      </c>
      <c r="D49" s="249">
        <v>21739.66383245114</v>
      </c>
      <c r="F49" s="244"/>
      <c r="G49" s="244"/>
      <c r="H49" s="244"/>
      <c r="I49" s="244"/>
      <c r="J49" s="245"/>
      <c r="K49" s="245"/>
      <c r="L49" s="245"/>
    </row>
    <row r="50" spans="1:1954" ht="16.8">
      <c r="A50" s="248" t="s">
        <v>338</v>
      </c>
      <c r="B50" s="249">
        <v>8362.5564915216601</v>
      </c>
      <c r="C50" s="249">
        <v>2483.3265773952944</v>
      </c>
      <c r="D50" s="249">
        <v>10845.883068916955</v>
      </c>
      <c r="F50" s="244"/>
      <c r="G50" s="244"/>
      <c r="H50" s="244"/>
      <c r="I50" s="244"/>
      <c r="J50" s="245"/>
      <c r="K50" s="245"/>
      <c r="L50" s="245"/>
    </row>
    <row r="51" spans="1:1954" ht="16.8">
      <c r="A51" s="246" t="s">
        <v>339</v>
      </c>
      <c r="B51" s="247">
        <v>4199.1519355542578</v>
      </c>
      <c r="C51" s="247">
        <v>512.20873796122635</v>
      </c>
      <c r="D51" s="247">
        <v>4711.3606735154835</v>
      </c>
      <c r="F51" s="244"/>
      <c r="G51" s="244"/>
      <c r="H51" s="244"/>
      <c r="I51" s="244"/>
      <c r="J51" s="245"/>
      <c r="K51" s="245"/>
      <c r="L51" s="245"/>
    </row>
    <row r="52" spans="1:1954" ht="16.8">
      <c r="A52" s="248" t="s">
        <v>340</v>
      </c>
      <c r="B52" s="249">
        <v>980.13854650013718</v>
      </c>
      <c r="C52" s="249">
        <v>29.022003120000001</v>
      </c>
      <c r="D52" s="249">
        <v>1009.1605496201373</v>
      </c>
      <c r="F52" s="244"/>
      <c r="G52" s="244"/>
      <c r="H52" s="244"/>
      <c r="I52" s="244"/>
      <c r="J52" s="245"/>
      <c r="K52" s="245"/>
      <c r="L52" s="245"/>
    </row>
    <row r="53" spans="1:1954" ht="16.8">
      <c r="A53" s="248" t="s">
        <v>341</v>
      </c>
      <c r="B53" s="249">
        <v>236.33905012</v>
      </c>
      <c r="C53" s="249">
        <v>17.299582760000003</v>
      </c>
      <c r="D53" s="249">
        <v>253.63863287999999</v>
      </c>
      <c r="F53" s="244"/>
      <c r="G53" s="244"/>
      <c r="H53" s="244"/>
      <c r="I53" s="244"/>
      <c r="J53" s="245"/>
      <c r="K53" s="245"/>
      <c r="L53" s="245"/>
    </row>
    <row r="54" spans="1:1954" ht="16.8">
      <c r="A54" s="248" t="s">
        <v>342</v>
      </c>
      <c r="B54" s="249">
        <v>9.187756349999999</v>
      </c>
      <c r="C54" s="249">
        <v>1.7454200000000001E-3</v>
      </c>
      <c r="D54" s="249">
        <v>9.1895017699999997</v>
      </c>
      <c r="F54" s="244"/>
      <c r="G54" s="244"/>
      <c r="H54" s="244"/>
      <c r="I54" s="244"/>
      <c r="J54" s="245"/>
      <c r="K54" s="245"/>
      <c r="L54" s="245"/>
    </row>
    <row r="55" spans="1:1954" ht="16.8">
      <c r="A55" s="248" t="s">
        <v>343</v>
      </c>
      <c r="B55" s="249">
        <v>2973.4682595841209</v>
      </c>
      <c r="C55" s="249">
        <v>465.8854066612264</v>
      </c>
      <c r="D55" s="249">
        <v>3439.3536662453471</v>
      </c>
      <c r="F55" s="244"/>
      <c r="G55" s="244"/>
      <c r="H55" s="244"/>
      <c r="I55" s="244"/>
      <c r="J55" s="245"/>
      <c r="K55" s="245"/>
      <c r="L55" s="245"/>
    </row>
    <row r="56" spans="1:1954" ht="16.8">
      <c r="A56" s="248" t="s">
        <v>344</v>
      </c>
      <c r="B56" s="249">
        <v>1.8322999999999999E-2</v>
      </c>
      <c r="C56" s="249">
        <v>0</v>
      </c>
      <c r="D56" s="249">
        <v>1.8322999999999999E-2</v>
      </c>
      <c r="F56" s="244"/>
      <c r="G56" s="244"/>
      <c r="H56" s="244"/>
      <c r="I56" s="244"/>
      <c r="J56" s="245"/>
      <c r="K56" s="245"/>
      <c r="L56" s="245"/>
    </row>
    <row r="57" spans="1:1954" ht="16.8">
      <c r="A57" s="246" t="s">
        <v>345</v>
      </c>
      <c r="B57" s="247">
        <v>22174.237769505544</v>
      </c>
      <c r="C57" s="247">
        <v>18983.935786238599</v>
      </c>
      <c r="D57" s="247">
        <v>41158.173555744143</v>
      </c>
      <c r="F57" s="244"/>
      <c r="G57" s="244"/>
      <c r="H57" s="244"/>
      <c r="I57" s="244"/>
      <c r="J57" s="245"/>
      <c r="K57" s="245"/>
      <c r="L57" s="245"/>
    </row>
    <row r="58" spans="1:1954" ht="16.8">
      <c r="A58" s="248" t="s">
        <v>346</v>
      </c>
      <c r="B58" s="249">
        <v>21478.048760375164</v>
      </c>
      <c r="C58" s="249">
        <v>18944.358375718599</v>
      </c>
      <c r="D58" s="249">
        <v>40422.407136093767</v>
      </c>
      <c r="F58" s="244"/>
      <c r="G58" s="244"/>
      <c r="H58" s="244"/>
      <c r="I58" s="244"/>
      <c r="J58" s="245"/>
      <c r="K58" s="245"/>
      <c r="L58" s="245"/>
    </row>
    <row r="59" spans="1:1954" ht="16.8">
      <c r="A59" s="250" t="s">
        <v>347</v>
      </c>
      <c r="B59" s="251">
        <v>17077.17615451436</v>
      </c>
      <c r="C59" s="251">
        <v>16904.707994070162</v>
      </c>
      <c r="D59" s="251">
        <v>33981.884148584526</v>
      </c>
      <c r="F59" s="244"/>
      <c r="G59" s="244"/>
      <c r="H59" s="244"/>
      <c r="I59" s="244"/>
      <c r="J59" s="245"/>
      <c r="K59" s="245"/>
      <c r="L59" s="245"/>
    </row>
    <row r="60" spans="1:1954" ht="16.8">
      <c r="A60" s="250" t="s">
        <v>348</v>
      </c>
      <c r="B60" s="251">
        <v>3511.5458341912549</v>
      </c>
      <c r="C60" s="251">
        <v>1868.0302103084348</v>
      </c>
      <c r="D60" s="251">
        <v>5379.5760444996904</v>
      </c>
      <c r="E60" s="257"/>
      <c r="F60" s="258"/>
      <c r="G60" s="244"/>
      <c r="H60" s="244"/>
      <c r="I60" s="244"/>
      <c r="J60" s="245"/>
      <c r="K60" s="245"/>
      <c r="L60" s="245"/>
      <c r="M60" s="257"/>
      <c r="N60" s="257"/>
      <c r="O60" s="257"/>
      <c r="P60" s="257"/>
      <c r="Q60" s="257"/>
      <c r="R60" s="257"/>
      <c r="S60" s="257"/>
      <c r="T60" s="257"/>
      <c r="U60" s="257"/>
      <c r="V60" s="257"/>
      <c r="W60" s="257"/>
      <c r="X60" s="257"/>
      <c r="Y60" s="257"/>
      <c r="Z60" s="257"/>
      <c r="AA60" s="257"/>
      <c r="AB60" s="257"/>
      <c r="AC60" s="257"/>
      <c r="AD60" s="257"/>
      <c r="AE60" s="257"/>
      <c r="AF60" s="257"/>
      <c r="AG60" s="257"/>
      <c r="AH60" s="257"/>
      <c r="AI60" s="257"/>
      <c r="AJ60" s="257"/>
      <c r="AK60" s="257"/>
      <c r="AL60" s="257"/>
      <c r="AM60" s="257"/>
      <c r="AN60" s="257"/>
      <c r="AO60" s="257"/>
      <c r="AP60" s="257"/>
      <c r="AQ60" s="257"/>
      <c r="AR60" s="257"/>
      <c r="AS60" s="257"/>
      <c r="AT60" s="257"/>
      <c r="AU60" s="257"/>
      <c r="AV60" s="257"/>
      <c r="AW60" s="257"/>
      <c r="AX60" s="257"/>
      <c r="AY60" s="257"/>
      <c r="AZ60" s="257"/>
      <c r="BA60" s="257"/>
      <c r="BB60" s="257"/>
      <c r="BC60" s="257"/>
      <c r="BD60" s="257"/>
      <c r="BE60" s="257"/>
      <c r="BF60" s="257"/>
      <c r="BG60" s="257"/>
      <c r="BH60" s="257"/>
      <c r="BI60" s="257"/>
      <c r="BJ60" s="257"/>
      <c r="BK60" s="257"/>
      <c r="BL60" s="257"/>
      <c r="BM60" s="257"/>
      <c r="BN60" s="257"/>
      <c r="BO60" s="257"/>
      <c r="BP60" s="257"/>
      <c r="BQ60" s="257"/>
      <c r="BR60" s="257"/>
      <c r="BS60" s="257"/>
      <c r="BT60" s="257"/>
      <c r="BU60" s="257"/>
      <c r="BV60" s="257"/>
      <c r="BW60" s="257"/>
      <c r="BX60" s="257"/>
      <c r="BY60" s="257"/>
      <c r="BZ60" s="257"/>
      <c r="CA60" s="257"/>
      <c r="CB60" s="257"/>
      <c r="CC60" s="257"/>
      <c r="CD60" s="257"/>
      <c r="CE60" s="257"/>
      <c r="CF60" s="257"/>
      <c r="CG60" s="257"/>
      <c r="CH60" s="257"/>
      <c r="CI60" s="257"/>
      <c r="CJ60" s="257"/>
      <c r="CK60" s="257"/>
      <c r="CL60" s="257"/>
      <c r="CM60" s="257"/>
      <c r="CN60" s="257"/>
      <c r="CO60" s="257"/>
      <c r="CP60" s="257"/>
      <c r="CQ60" s="257"/>
      <c r="CR60" s="257"/>
      <c r="CS60" s="257"/>
      <c r="CT60" s="257"/>
      <c r="CU60" s="257"/>
      <c r="CV60" s="257"/>
      <c r="CW60" s="257"/>
      <c r="CX60" s="257"/>
      <c r="CY60" s="257"/>
      <c r="CZ60" s="257"/>
      <c r="DA60" s="257"/>
      <c r="DB60" s="257"/>
      <c r="DC60" s="257"/>
      <c r="DD60" s="257"/>
      <c r="DE60" s="257"/>
      <c r="DF60" s="257"/>
      <c r="DG60" s="257"/>
      <c r="DH60" s="257"/>
      <c r="DI60" s="257"/>
      <c r="DJ60" s="257"/>
      <c r="DK60" s="257"/>
      <c r="DL60" s="257"/>
      <c r="DM60" s="257"/>
      <c r="DN60" s="257"/>
      <c r="DO60" s="257"/>
      <c r="DP60" s="257"/>
      <c r="DQ60" s="257"/>
      <c r="DR60" s="257"/>
      <c r="DS60" s="257"/>
      <c r="DT60" s="257"/>
      <c r="DU60" s="257"/>
      <c r="DV60" s="257"/>
      <c r="DW60" s="257"/>
      <c r="DX60" s="257"/>
      <c r="DY60" s="257"/>
      <c r="DZ60" s="257"/>
      <c r="EA60" s="257"/>
      <c r="EB60" s="257"/>
      <c r="EC60" s="257"/>
      <c r="ED60" s="257"/>
      <c r="EE60" s="257"/>
      <c r="EF60" s="257"/>
      <c r="EG60" s="257"/>
      <c r="EH60" s="257"/>
      <c r="EI60" s="257"/>
      <c r="EJ60" s="257"/>
      <c r="EK60" s="257"/>
      <c r="EL60" s="257"/>
      <c r="EM60" s="257"/>
      <c r="EN60" s="257"/>
      <c r="EO60" s="257"/>
      <c r="EP60" s="257"/>
      <c r="EQ60" s="257"/>
      <c r="ER60" s="257"/>
      <c r="ES60" s="257"/>
      <c r="ET60" s="257"/>
      <c r="EU60" s="257"/>
      <c r="EV60" s="257"/>
      <c r="EW60" s="257"/>
      <c r="EX60" s="257"/>
      <c r="EY60" s="257"/>
      <c r="EZ60" s="257"/>
      <c r="FA60" s="257"/>
      <c r="FB60" s="257"/>
      <c r="FC60" s="257"/>
      <c r="FD60" s="257"/>
      <c r="FE60" s="257"/>
      <c r="FF60" s="257"/>
      <c r="FG60" s="257"/>
      <c r="FH60" s="257"/>
      <c r="FI60" s="257"/>
      <c r="FJ60" s="257"/>
      <c r="FK60" s="257"/>
      <c r="FL60" s="257"/>
      <c r="FM60" s="257"/>
      <c r="FN60" s="257"/>
      <c r="FO60" s="257"/>
      <c r="FP60" s="257"/>
      <c r="FQ60" s="257"/>
      <c r="FR60" s="257"/>
      <c r="FS60" s="257"/>
      <c r="FT60" s="257"/>
      <c r="FU60" s="257"/>
      <c r="FV60" s="257"/>
      <c r="FW60" s="257"/>
      <c r="FX60" s="257"/>
      <c r="FY60" s="257"/>
      <c r="FZ60" s="257"/>
      <c r="GA60" s="257"/>
      <c r="GB60" s="257"/>
      <c r="GC60" s="257"/>
      <c r="GD60" s="257"/>
      <c r="GE60" s="257"/>
      <c r="GF60" s="257"/>
      <c r="GG60" s="257"/>
      <c r="GH60" s="257"/>
      <c r="GI60" s="257"/>
      <c r="GJ60" s="257"/>
      <c r="GK60" s="257"/>
      <c r="GL60" s="257"/>
      <c r="GM60" s="257"/>
      <c r="GN60" s="257"/>
      <c r="GO60" s="257"/>
      <c r="GP60" s="257"/>
      <c r="GQ60" s="257"/>
      <c r="GR60" s="257"/>
      <c r="GS60" s="257"/>
      <c r="GT60" s="257"/>
      <c r="GU60" s="257"/>
      <c r="GV60" s="257"/>
      <c r="GW60" s="257"/>
      <c r="GX60" s="257"/>
      <c r="GY60" s="257"/>
      <c r="GZ60" s="257"/>
      <c r="HA60" s="257"/>
      <c r="HB60" s="257"/>
      <c r="HC60" s="257"/>
      <c r="HD60" s="257"/>
      <c r="HE60" s="257"/>
      <c r="HF60" s="257"/>
      <c r="HG60" s="257"/>
      <c r="HH60" s="257"/>
      <c r="HI60" s="257"/>
      <c r="HJ60" s="257"/>
      <c r="HK60" s="257"/>
      <c r="HL60" s="257"/>
      <c r="HM60" s="257"/>
      <c r="HN60" s="257"/>
      <c r="HO60" s="257"/>
      <c r="HP60" s="257"/>
      <c r="HQ60" s="257"/>
      <c r="HR60" s="257"/>
      <c r="HS60" s="257"/>
      <c r="HT60" s="257"/>
      <c r="HU60" s="257"/>
      <c r="HV60" s="257"/>
      <c r="HW60" s="257"/>
      <c r="HX60" s="257"/>
      <c r="HY60" s="257"/>
      <c r="HZ60" s="257"/>
      <c r="IA60" s="257"/>
      <c r="IB60" s="257"/>
      <c r="IC60" s="257"/>
      <c r="ID60" s="257"/>
      <c r="IE60" s="257"/>
      <c r="IF60" s="257"/>
      <c r="IG60" s="257"/>
      <c r="IH60" s="257"/>
      <c r="II60" s="257"/>
      <c r="IJ60" s="257"/>
      <c r="IK60" s="257"/>
      <c r="IL60" s="257"/>
      <c r="IM60" s="257"/>
      <c r="IN60" s="257"/>
      <c r="IO60" s="257"/>
      <c r="IP60" s="257"/>
      <c r="IQ60" s="257"/>
      <c r="IR60" s="257"/>
      <c r="IS60" s="257"/>
      <c r="IT60" s="257"/>
      <c r="IU60" s="257"/>
      <c r="IV60" s="257"/>
      <c r="IW60" s="257"/>
      <c r="IX60" s="257"/>
      <c r="IY60" s="257"/>
      <c r="IZ60" s="257"/>
      <c r="JA60" s="257"/>
      <c r="JB60" s="257"/>
      <c r="JC60" s="257"/>
      <c r="JD60" s="257"/>
      <c r="JE60" s="257"/>
      <c r="JF60" s="257"/>
      <c r="JG60" s="257"/>
      <c r="JH60" s="257"/>
      <c r="JI60" s="257"/>
      <c r="JJ60" s="257"/>
      <c r="JK60" s="257"/>
      <c r="JL60" s="257"/>
      <c r="JM60" s="257"/>
      <c r="JN60" s="257"/>
      <c r="JO60" s="257"/>
      <c r="JP60" s="257"/>
      <c r="JQ60" s="257"/>
      <c r="JR60" s="257"/>
      <c r="JS60" s="257"/>
      <c r="JT60" s="257"/>
      <c r="JU60" s="257"/>
      <c r="JV60" s="257"/>
      <c r="JW60" s="257"/>
      <c r="JX60" s="257"/>
      <c r="JY60" s="257"/>
      <c r="JZ60" s="257"/>
      <c r="KA60" s="257"/>
      <c r="KB60" s="257"/>
      <c r="KC60" s="257"/>
      <c r="KD60" s="257"/>
      <c r="KE60" s="257"/>
      <c r="KF60" s="257"/>
      <c r="KG60" s="257"/>
      <c r="KH60" s="257"/>
      <c r="KI60" s="257"/>
      <c r="KJ60" s="257"/>
      <c r="KK60" s="257"/>
      <c r="KL60" s="257"/>
      <c r="KM60" s="257"/>
      <c r="KN60" s="257"/>
      <c r="KO60" s="257"/>
      <c r="KP60" s="257"/>
      <c r="KQ60" s="257"/>
      <c r="KR60" s="257"/>
      <c r="KS60" s="257"/>
      <c r="KT60" s="257"/>
      <c r="KU60" s="257"/>
      <c r="KV60" s="257"/>
      <c r="KW60" s="257"/>
      <c r="KX60" s="257"/>
      <c r="KY60" s="257"/>
      <c r="KZ60" s="257"/>
      <c r="LA60" s="257"/>
      <c r="LB60" s="257"/>
      <c r="LC60" s="257"/>
      <c r="LD60" s="257"/>
      <c r="LE60" s="257"/>
      <c r="LF60" s="257"/>
      <c r="LG60" s="257"/>
      <c r="LH60" s="257"/>
      <c r="LI60" s="257"/>
      <c r="LJ60" s="257"/>
      <c r="LK60" s="257"/>
      <c r="LL60" s="257"/>
      <c r="LM60" s="257"/>
      <c r="LN60" s="257"/>
      <c r="LO60" s="257"/>
      <c r="LP60" s="257"/>
      <c r="LQ60" s="257"/>
      <c r="LR60" s="257"/>
      <c r="LS60" s="257"/>
      <c r="LT60" s="257"/>
      <c r="LU60" s="257"/>
      <c r="LV60" s="257"/>
      <c r="LW60" s="257"/>
      <c r="LX60" s="257"/>
      <c r="LY60" s="257"/>
      <c r="LZ60" s="257"/>
      <c r="MA60" s="257"/>
      <c r="MB60" s="257"/>
      <c r="MC60" s="257"/>
      <c r="MD60" s="257"/>
      <c r="ME60" s="257"/>
      <c r="MF60" s="257"/>
      <c r="MG60" s="257"/>
      <c r="MH60" s="257"/>
      <c r="MI60" s="257"/>
      <c r="MJ60" s="257"/>
      <c r="MK60" s="257"/>
      <c r="ML60" s="257"/>
      <c r="MM60" s="257"/>
      <c r="MN60" s="257"/>
      <c r="MO60" s="257"/>
      <c r="MP60" s="257"/>
      <c r="MQ60" s="257"/>
      <c r="MR60" s="257"/>
      <c r="MS60" s="257"/>
      <c r="MT60" s="257"/>
      <c r="MU60" s="257"/>
      <c r="MV60" s="257"/>
      <c r="MW60" s="257"/>
      <c r="MX60" s="257"/>
      <c r="MY60" s="257"/>
      <c r="MZ60" s="257"/>
      <c r="NA60" s="257"/>
      <c r="NB60" s="257"/>
      <c r="NC60" s="257"/>
      <c r="ND60" s="257"/>
      <c r="NE60" s="257"/>
      <c r="NF60" s="257"/>
      <c r="NG60" s="257"/>
      <c r="NH60" s="257"/>
      <c r="NI60" s="257"/>
      <c r="NJ60" s="257"/>
      <c r="NK60" s="257"/>
      <c r="NL60" s="257"/>
      <c r="NM60" s="257"/>
      <c r="NN60" s="257"/>
      <c r="NO60" s="257"/>
      <c r="NP60" s="257"/>
      <c r="NQ60" s="257"/>
      <c r="NR60" s="257"/>
      <c r="NS60" s="257"/>
      <c r="NT60" s="257"/>
      <c r="NU60" s="257"/>
      <c r="NV60" s="257"/>
      <c r="NW60" s="257"/>
      <c r="NX60" s="257"/>
      <c r="NY60" s="257"/>
      <c r="NZ60" s="257"/>
      <c r="OA60" s="257"/>
      <c r="OB60" s="257"/>
      <c r="OC60" s="257"/>
      <c r="OD60" s="257"/>
      <c r="OE60" s="257"/>
      <c r="OF60" s="257"/>
      <c r="OG60" s="257"/>
      <c r="OH60" s="257"/>
      <c r="OI60" s="257"/>
      <c r="OJ60" s="257"/>
      <c r="OK60" s="257"/>
      <c r="OL60" s="257"/>
      <c r="OM60" s="257"/>
      <c r="ON60" s="257"/>
      <c r="OO60" s="257"/>
      <c r="OP60" s="257"/>
      <c r="OQ60" s="257"/>
      <c r="OR60" s="257"/>
      <c r="OS60" s="257"/>
      <c r="OT60" s="257"/>
      <c r="OU60" s="257"/>
      <c r="OV60" s="257"/>
      <c r="OW60" s="257"/>
      <c r="OX60" s="257"/>
      <c r="OY60" s="257"/>
      <c r="OZ60" s="257"/>
      <c r="PA60" s="257"/>
      <c r="PB60" s="257"/>
      <c r="PC60" s="257"/>
      <c r="PD60" s="257"/>
      <c r="PE60" s="257"/>
      <c r="PF60" s="257"/>
      <c r="PG60" s="257"/>
      <c r="PH60" s="257"/>
      <c r="PI60" s="257"/>
      <c r="PJ60" s="257"/>
      <c r="PK60" s="257"/>
      <c r="PL60" s="257"/>
      <c r="PM60" s="257"/>
      <c r="PN60" s="257"/>
      <c r="PO60" s="257"/>
      <c r="PP60" s="257"/>
      <c r="PQ60" s="257"/>
      <c r="PR60" s="257"/>
      <c r="PS60" s="257"/>
      <c r="PT60" s="257"/>
      <c r="PU60" s="257"/>
      <c r="PV60" s="257"/>
      <c r="PW60" s="257"/>
      <c r="PX60" s="257"/>
      <c r="PY60" s="257"/>
      <c r="PZ60" s="257"/>
      <c r="QA60" s="257"/>
      <c r="QB60" s="257"/>
      <c r="QC60" s="257"/>
      <c r="QD60" s="257"/>
      <c r="QE60" s="257"/>
      <c r="QF60" s="257"/>
      <c r="QG60" s="257"/>
      <c r="QH60" s="257"/>
      <c r="QI60" s="257"/>
      <c r="QJ60" s="257"/>
      <c r="QK60" s="257"/>
      <c r="QL60" s="257"/>
      <c r="QM60" s="257"/>
      <c r="QN60" s="257"/>
      <c r="QO60" s="257"/>
      <c r="QP60" s="257"/>
      <c r="QQ60" s="257"/>
      <c r="QR60" s="257"/>
      <c r="QS60" s="257"/>
      <c r="QT60" s="257"/>
      <c r="QU60" s="257"/>
      <c r="QV60" s="257"/>
      <c r="QW60" s="257"/>
      <c r="QX60" s="257"/>
      <c r="QY60" s="257"/>
      <c r="QZ60" s="257"/>
      <c r="RA60" s="257"/>
      <c r="RB60" s="257"/>
      <c r="RC60" s="257"/>
      <c r="RD60" s="257"/>
      <c r="RE60" s="257"/>
      <c r="RF60" s="257"/>
      <c r="RG60" s="257"/>
      <c r="RH60" s="257"/>
      <c r="RI60" s="257"/>
      <c r="RJ60" s="257"/>
      <c r="RK60" s="257"/>
      <c r="RL60" s="257"/>
      <c r="RM60" s="257"/>
      <c r="RN60" s="257"/>
      <c r="RO60" s="257"/>
      <c r="RP60" s="257"/>
      <c r="RQ60" s="257"/>
      <c r="RR60" s="257"/>
      <c r="RS60" s="257"/>
      <c r="RT60" s="257"/>
      <c r="RU60" s="257"/>
      <c r="RV60" s="257"/>
      <c r="RW60" s="257"/>
      <c r="RX60" s="257"/>
      <c r="RY60" s="257"/>
      <c r="RZ60" s="257"/>
      <c r="SA60" s="257"/>
      <c r="SB60" s="257"/>
      <c r="SC60" s="257"/>
      <c r="SD60" s="257"/>
      <c r="SE60" s="257"/>
      <c r="SF60" s="257"/>
      <c r="SG60" s="257"/>
      <c r="SH60" s="257"/>
      <c r="SI60" s="257"/>
      <c r="SJ60" s="257"/>
      <c r="SK60" s="257"/>
      <c r="SL60" s="257"/>
      <c r="SM60" s="257"/>
      <c r="SN60" s="257"/>
      <c r="SO60" s="257"/>
      <c r="SP60" s="257"/>
      <c r="SQ60" s="257"/>
      <c r="SR60" s="257"/>
      <c r="SS60" s="257"/>
      <c r="ST60" s="257"/>
      <c r="SU60" s="257"/>
      <c r="SV60" s="257"/>
      <c r="SW60" s="257"/>
      <c r="SX60" s="257"/>
      <c r="SY60" s="257"/>
      <c r="SZ60" s="257"/>
      <c r="TA60" s="257"/>
      <c r="TB60" s="257"/>
      <c r="TC60" s="257"/>
      <c r="TD60" s="257"/>
      <c r="TE60" s="257"/>
      <c r="TF60" s="257"/>
      <c r="TG60" s="257"/>
      <c r="TH60" s="257"/>
      <c r="TI60" s="257"/>
      <c r="TJ60" s="257"/>
      <c r="TK60" s="257"/>
      <c r="TL60" s="257"/>
      <c r="TM60" s="257"/>
      <c r="TN60" s="257"/>
      <c r="TO60" s="257"/>
      <c r="TP60" s="257"/>
      <c r="TQ60" s="257"/>
      <c r="TR60" s="257"/>
      <c r="TS60" s="257"/>
      <c r="TT60" s="257"/>
      <c r="TU60" s="257"/>
      <c r="TV60" s="257"/>
      <c r="TW60" s="257"/>
      <c r="TX60" s="257"/>
      <c r="TY60" s="257"/>
      <c r="TZ60" s="257"/>
      <c r="UA60" s="257"/>
      <c r="UB60" s="257"/>
      <c r="UC60" s="257"/>
      <c r="UD60" s="257"/>
      <c r="UE60" s="257"/>
      <c r="UF60" s="257"/>
      <c r="UG60" s="257"/>
      <c r="UH60" s="257"/>
      <c r="UI60" s="257"/>
      <c r="UJ60" s="257"/>
      <c r="UK60" s="257"/>
      <c r="UL60" s="257"/>
      <c r="UM60" s="257"/>
      <c r="UN60" s="257"/>
      <c r="UO60" s="257"/>
      <c r="UP60" s="257"/>
      <c r="UQ60" s="257"/>
      <c r="UR60" s="257"/>
      <c r="US60" s="257"/>
      <c r="UT60" s="257"/>
      <c r="UU60" s="257"/>
      <c r="UV60" s="257"/>
      <c r="UW60" s="257"/>
      <c r="UX60" s="257"/>
      <c r="UY60" s="257"/>
      <c r="UZ60" s="257"/>
      <c r="VA60" s="257"/>
      <c r="VB60" s="257"/>
      <c r="VC60" s="257"/>
      <c r="VD60" s="257"/>
      <c r="VE60" s="257"/>
      <c r="VF60" s="257"/>
      <c r="VG60" s="257"/>
      <c r="VH60" s="257"/>
      <c r="VI60" s="257"/>
      <c r="VJ60" s="257"/>
      <c r="VK60" s="257"/>
      <c r="VL60" s="257"/>
      <c r="VM60" s="257"/>
      <c r="VN60" s="257"/>
      <c r="VO60" s="257"/>
      <c r="VP60" s="257"/>
      <c r="VQ60" s="257"/>
      <c r="VR60" s="257"/>
      <c r="VS60" s="257"/>
      <c r="VT60" s="257"/>
      <c r="VU60" s="257"/>
      <c r="VV60" s="257"/>
      <c r="VW60" s="257"/>
      <c r="VX60" s="257"/>
      <c r="VY60" s="257"/>
      <c r="VZ60" s="257"/>
      <c r="WA60" s="257"/>
      <c r="WB60" s="257"/>
      <c r="WC60" s="257"/>
      <c r="WD60" s="257"/>
      <c r="WE60" s="257"/>
      <c r="WF60" s="257"/>
      <c r="WG60" s="257"/>
      <c r="WH60" s="257"/>
      <c r="WI60" s="257"/>
      <c r="WJ60" s="257"/>
      <c r="WK60" s="257"/>
      <c r="WL60" s="257"/>
      <c r="WM60" s="257"/>
      <c r="WN60" s="257"/>
      <c r="WO60" s="257"/>
      <c r="WP60" s="257"/>
      <c r="WQ60" s="257"/>
      <c r="WR60" s="257"/>
      <c r="WS60" s="257"/>
      <c r="WT60" s="257"/>
      <c r="WU60" s="257"/>
      <c r="WV60" s="257"/>
      <c r="WW60" s="257"/>
      <c r="WX60" s="257"/>
      <c r="WY60" s="257"/>
      <c r="WZ60" s="257"/>
      <c r="XA60" s="257"/>
      <c r="XB60" s="257"/>
      <c r="XC60" s="257"/>
      <c r="XD60" s="257"/>
      <c r="XE60" s="257"/>
      <c r="XF60" s="257"/>
      <c r="XG60" s="257"/>
      <c r="XH60" s="257"/>
      <c r="XI60" s="257"/>
      <c r="XJ60" s="257"/>
      <c r="XK60" s="257"/>
      <c r="XL60" s="257"/>
      <c r="XM60" s="257"/>
      <c r="XN60" s="257"/>
      <c r="XO60" s="257"/>
      <c r="XP60" s="257"/>
      <c r="XQ60" s="257"/>
      <c r="XR60" s="257"/>
      <c r="XS60" s="257"/>
      <c r="XT60" s="257"/>
      <c r="XU60" s="257"/>
      <c r="XV60" s="257"/>
      <c r="XW60" s="257"/>
      <c r="XX60" s="257"/>
      <c r="XY60" s="257"/>
      <c r="XZ60" s="257"/>
      <c r="YA60" s="257"/>
      <c r="YB60" s="257"/>
      <c r="YC60" s="257"/>
      <c r="YD60" s="257"/>
      <c r="YE60" s="257"/>
      <c r="YF60" s="257"/>
      <c r="YG60" s="257"/>
      <c r="YH60" s="257"/>
      <c r="YI60" s="257"/>
      <c r="YJ60" s="257"/>
      <c r="YK60" s="257"/>
      <c r="YL60" s="257"/>
      <c r="YM60" s="257"/>
      <c r="YN60" s="257"/>
      <c r="YO60" s="257"/>
      <c r="YP60" s="257"/>
      <c r="YQ60" s="257"/>
      <c r="YR60" s="257"/>
      <c r="YS60" s="257"/>
      <c r="YT60" s="257"/>
      <c r="YU60" s="257"/>
      <c r="YV60" s="257"/>
      <c r="YW60" s="257"/>
      <c r="YX60" s="257"/>
      <c r="YY60" s="257"/>
      <c r="YZ60" s="257"/>
      <c r="ZA60" s="257"/>
      <c r="ZB60" s="257"/>
      <c r="ZC60" s="257"/>
      <c r="ZD60" s="257"/>
      <c r="ZE60" s="257"/>
      <c r="ZF60" s="257"/>
      <c r="ZG60" s="257"/>
      <c r="ZH60" s="257"/>
      <c r="ZI60" s="257"/>
      <c r="ZJ60" s="257"/>
      <c r="ZK60" s="257"/>
      <c r="ZL60" s="257"/>
      <c r="ZM60" s="257"/>
      <c r="ZN60" s="257"/>
      <c r="ZO60" s="257"/>
      <c r="ZP60" s="257"/>
      <c r="ZQ60" s="257"/>
      <c r="ZR60" s="257"/>
      <c r="ZS60" s="257"/>
      <c r="ZT60" s="257"/>
      <c r="ZU60" s="257"/>
      <c r="ZV60" s="257"/>
      <c r="ZW60" s="257"/>
      <c r="ZX60" s="257"/>
      <c r="ZY60" s="257"/>
      <c r="ZZ60" s="257"/>
      <c r="AAA60" s="257"/>
      <c r="AAB60" s="257"/>
      <c r="AAC60" s="257"/>
      <c r="AAD60" s="257"/>
      <c r="AAE60" s="257"/>
      <c r="AAF60" s="257"/>
      <c r="AAG60" s="257"/>
      <c r="AAH60" s="257"/>
      <c r="AAI60" s="257"/>
      <c r="AAJ60" s="257"/>
      <c r="AAK60" s="257"/>
      <c r="AAL60" s="257"/>
      <c r="AAM60" s="257"/>
      <c r="AAN60" s="257"/>
      <c r="AAO60" s="257"/>
      <c r="AAP60" s="257"/>
      <c r="AAQ60" s="257"/>
      <c r="AAR60" s="257"/>
      <c r="AAS60" s="257"/>
      <c r="AAT60" s="257"/>
      <c r="AAU60" s="257"/>
      <c r="AAV60" s="257"/>
      <c r="AAW60" s="257"/>
      <c r="AAX60" s="257"/>
      <c r="AAY60" s="257"/>
      <c r="AAZ60" s="257"/>
      <c r="ABA60" s="257"/>
      <c r="ABB60" s="257"/>
      <c r="ABC60" s="257"/>
      <c r="ABD60" s="257"/>
      <c r="ABE60" s="257"/>
      <c r="ABF60" s="257"/>
      <c r="ABG60" s="257"/>
      <c r="ABH60" s="257"/>
      <c r="ABI60" s="257"/>
      <c r="ABJ60" s="257"/>
      <c r="ABK60" s="257"/>
      <c r="ABL60" s="257"/>
      <c r="ABM60" s="257"/>
      <c r="ABN60" s="257"/>
      <c r="ABO60" s="257"/>
      <c r="ABP60" s="257"/>
      <c r="ABQ60" s="257"/>
      <c r="ABR60" s="257"/>
      <c r="ABS60" s="257"/>
      <c r="ABT60" s="257"/>
      <c r="ABU60" s="257"/>
      <c r="ABV60" s="257"/>
      <c r="ABW60" s="257"/>
      <c r="ABX60" s="257"/>
      <c r="ABY60" s="257"/>
      <c r="ABZ60" s="257"/>
      <c r="ACA60" s="257"/>
      <c r="ACB60" s="257"/>
      <c r="ACC60" s="257"/>
      <c r="ACD60" s="257"/>
      <c r="ACE60" s="257"/>
      <c r="ACF60" s="257"/>
      <c r="ACG60" s="257"/>
      <c r="ACH60" s="257"/>
      <c r="ACI60" s="257"/>
      <c r="ACJ60" s="257"/>
      <c r="ACK60" s="257"/>
      <c r="ACL60" s="257"/>
      <c r="ACM60" s="257"/>
      <c r="ACN60" s="257"/>
      <c r="ACO60" s="257"/>
      <c r="ACP60" s="257"/>
      <c r="ACQ60" s="257"/>
      <c r="ACR60" s="257"/>
      <c r="ACS60" s="257"/>
      <c r="ACT60" s="257"/>
      <c r="ACU60" s="257"/>
      <c r="ACV60" s="257"/>
      <c r="ACW60" s="257"/>
      <c r="ACX60" s="257"/>
      <c r="ACY60" s="257"/>
      <c r="ACZ60" s="257"/>
      <c r="ADA60" s="257"/>
      <c r="ADB60" s="257"/>
      <c r="ADC60" s="257"/>
      <c r="ADD60" s="257"/>
      <c r="ADE60" s="257"/>
      <c r="ADF60" s="257"/>
      <c r="ADG60" s="257"/>
      <c r="ADH60" s="257"/>
      <c r="ADI60" s="257"/>
      <c r="ADJ60" s="257"/>
      <c r="ADK60" s="257"/>
      <c r="ADL60" s="257"/>
      <c r="ADM60" s="257"/>
      <c r="ADN60" s="257"/>
      <c r="ADO60" s="257"/>
      <c r="ADP60" s="257"/>
      <c r="ADQ60" s="257"/>
      <c r="ADR60" s="257"/>
      <c r="ADS60" s="257"/>
      <c r="ADT60" s="257"/>
      <c r="ADU60" s="257"/>
      <c r="ADV60" s="257"/>
      <c r="ADW60" s="257"/>
      <c r="ADX60" s="257"/>
      <c r="ADY60" s="257"/>
      <c r="ADZ60" s="257"/>
      <c r="AEA60" s="257"/>
      <c r="AEB60" s="257"/>
      <c r="AEC60" s="257"/>
      <c r="AED60" s="257"/>
      <c r="AEE60" s="257"/>
      <c r="AEF60" s="257"/>
      <c r="AEG60" s="257"/>
      <c r="AEH60" s="257"/>
      <c r="AEI60" s="257"/>
      <c r="AEJ60" s="257"/>
      <c r="AEK60" s="257"/>
      <c r="AEL60" s="257"/>
      <c r="AEM60" s="257"/>
      <c r="AEN60" s="257"/>
      <c r="AEO60" s="257"/>
      <c r="AEP60" s="257"/>
      <c r="AEQ60" s="257"/>
      <c r="AER60" s="257"/>
      <c r="AES60" s="257"/>
      <c r="AET60" s="257"/>
      <c r="AEU60" s="257"/>
      <c r="AEV60" s="257"/>
      <c r="AEW60" s="257"/>
      <c r="AEX60" s="257"/>
      <c r="AEY60" s="257"/>
      <c r="AEZ60" s="257"/>
      <c r="AFA60" s="257"/>
      <c r="AFB60" s="257"/>
      <c r="AFC60" s="257"/>
      <c r="AFD60" s="257"/>
      <c r="AFE60" s="257"/>
      <c r="AFF60" s="257"/>
      <c r="AFG60" s="257"/>
      <c r="AFH60" s="257"/>
      <c r="AFI60" s="257"/>
      <c r="AFJ60" s="257"/>
      <c r="AFK60" s="257"/>
      <c r="AFL60" s="257"/>
      <c r="AFM60" s="257"/>
      <c r="AFN60" s="257"/>
      <c r="AFO60" s="257"/>
      <c r="AFP60" s="257"/>
      <c r="AFQ60" s="257"/>
      <c r="AFR60" s="257"/>
      <c r="AFS60" s="257"/>
      <c r="AFT60" s="257"/>
      <c r="AFU60" s="257"/>
      <c r="AFV60" s="257"/>
      <c r="AFW60" s="257"/>
      <c r="AFX60" s="257"/>
      <c r="AFY60" s="257"/>
      <c r="AFZ60" s="257"/>
      <c r="AGA60" s="257"/>
      <c r="AGB60" s="257"/>
      <c r="AGC60" s="257"/>
      <c r="AGD60" s="257"/>
      <c r="AGE60" s="257"/>
      <c r="AGF60" s="257"/>
      <c r="AGG60" s="257"/>
      <c r="AGH60" s="257"/>
      <c r="AGI60" s="257"/>
      <c r="AGJ60" s="257"/>
      <c r="AGK60" s="257"/>
      <c r="AGL60" s="257"/>
      <c r="AGM60" s="257"/>
      <c r="AGN60" s="257"/>
      <c r="AGO60" s="257"/>
      <c r="AGP60" s="257"/>
      <c r="AGQ60" s="257"/>
      <c r="AGR60" s="257"/>
      <c r="AGS60" s="257"/>
      <c r="AGT60" s="257"/>
      <c r="AGU60" s="257"/>
      <c r="AGV60" s="257"/>
      <c r="AGW60" s="257"/>
      <c r="AGX60" s="257"/>
      <c r="AGY60" s="257"/>
      <c r="AGZ60" s="257"/>
      <c r="AHA60" s="257"/>
      <c r="AHB60" s="257"/>
      <c r="AHC60" s="257"/>
      <c r="AHD60" s="257"/>
      <c r="AHE60" s="257"/>
      <c r="AHF60" s="257"/>
      <c r="AHG60" s="257"/>
      <c r="AHH60" s="257"/>
      <c r="AHI60" s="257"/>
      <c r="AHJ60" s="257"/>
      <c r="AHK60" s="257"/>
      <c r="AHL60" s="257"/>
      <c r="AHM60" s="257"/>
      <c r="AHN60" s="257"/>
      <c r="AHO60" s="257"/>
      <c r="AHP60" s="257"/>
      <c r="AHQ60" s="257"/>
      <c r="AHR60" s="257"/>
      <c r="AHS60" s="257"/>
      <c r="AHT60" s="257"/>
      <c r="AHU60" s="257"/>
      <c r="AHV60" s="257"/>
      <c r="AHW60" s="257"/>
      <c r="AHX60" s="257"/>
      <c r="AHY60" s="257"/>
      <c r="AHZ60" s="257"/>
      <c r="AIA60" s="257"/>
      <c r="AIB60" s="257"/>
      <c r="AIC60" s="257"/>
      <c r="AID60" s="257"/>
      <c r="AIE60" s="257"/>
      <c r="AIF60" s="257"/>
      <c r="AIG60" s="257"/>
      <c r="AIH60" s="257"/>
      <c r="AII60" s="257"/>
      <c r="AIJ60" s="257"/>
      <c r="AIK60" s="257"/>
      <c r="AIL60" s="257"/>
      <c r="AIM60" s="257"/>
      <c r="AIN60" s="257"/>
      <c r="AIO60" s="257"/>
      <c r="AIP60" s="257"/>
      <c r="AIQ60" s="257"/>
      <c r="AIR60" s="257"/>
      <c r="AIS60" s="257"/>
      <c r="AIT60" s="257"/>
      <c r="AIU60" s="257"/>
      <c r="AIV60" s="257"/>
      <c r="AIW60" s="257"/>
      <c r="AIX60" s="257"/>
      <c r="AIY60" s="257"/>
      <c r="AIZ60" s="257"/>
      <c r="AJA60" s="257"/>
      <c r="AJB60" s="257"/>
      <c r="AJC60" s="257"/>
      <c r="AJD60" s="257"/>
      <c r="AJE60" s="257"/>
      <c r="AJF60" s="257"/>
      <c r="AJG60" s="257"/>
      <c r="AJH60" s="257"/>
      <c r="AJI60" s="257"/>
      <c r="AJJ60" s="257"/>
      <c r="AJK60" s="257"/>
      <c r="AJL60" s="257"/>
      <c r="AJM60" s="257"/>
      <c r="AJN60" s="257"/>
      <c r="AJO60" s="257"/>
      <c r="AJP60" s="257"/>
      <c r="AJQ60" s="257"/>
      <c r="AJR60" s="257"/>
      <c r="AJS60" s="257"/>
      <c r="AJT60" s="257"/>
      <c r="AJU60" s="257"/>
      <c r="AJV60" s="257"/>
      <c r="AJW60" s="257"/>
      <c r="AJX60" s="257"/>
      <c r="AJY60" s="257"/>
      <c r="AJZ60" s="257"/>
      <c r="AKA60" s="257"/>
      <c r="AKB60" s="257"/>
      <c r="AKC60" s="257"/>
      <c r="AKD60" s="257"/>
      <c r="AKE60" s="257"/>
      <c r="AKF60" s="257"/>
      <c r="AKG60" s="257"/>
      <c r="AKH60" s="257"/>
      <c r="AKI60" s="257"/>
      <c r="AKJ60" s="257"/>
      <c r="AKK60" s="257"/>
      <c r="AKL60" s="257"/>
      <c r="AKM60" s="257"/>
      <c r="AKN60" s="257"/>
      <c r="AKO60" s="257"/>
      <c r="AKP60" s="257"/>
      <c r="AKQ60" s="257"/>
      <c r="AKR60" s="257"/>
      <c r="AKS60" s="257"/>
      <c r="AKT60" s="257"/>
      <c r="AKU60" s="257"/>
      <c r="AKV60" s="257"/>
      <c r="AKW60" s="257"/>
      <c r="AKX60" s="257"/>
      <c r="AKY60" s="257"/>
      <c r="AKZ60" s="257"/>
      <c r="ALA60" s="257"/>
      <c r="ALB60" s="257"/>
      <c r="ALC60" s="257"/>
      <c r="ALD60" s="257"/>
      <c r="ALE60" s="257"/>
      <c r="ALF60" s="257"/>
      <c r="ALG60" s="257"/>
      <c r="ALH60" s="257"/>
      <c r="ALI60" s="257"/>
      <c r="ALJ60" s="257"/>
      <c r="ALK60" s="257"/>
      <c r="ALL60" s="257"/>
      <c r="ALM60" s="257"/>
      <c r="ALN60" s="257"/>
      <c r="ALO60" s="257"/>
      <c r="ALP60" s="257"/>
      <c r="ALQ60" s="257"/>
      <c r="ALR60" s="257"/>
      <c r="ALS60" s="257"/>
      <c r="ALT60" s="257"/>
      <c r="ALU60" s="257"/>
      <c r="ALV60" s="257"/>
      <c r="ALW60" s="257"/>
      <c r="ALX60" s="257"/>
      <c r="ALY60" s="257"/>
      <c r="ALZ60" s="257"/>
      <c r="AMA60" s="257"/>
      <c r="AMB60" s="257"/>
      <c r="AMC60" s="257"/>
      <c r="AMD60" s="257"/>
      <c r="AME60" s="257"/>
      <c r="AMF60" s="257"/>
      <c r="AMG60" s="257"/>
      <c r="AMH60" s="257"/>
      <c r="AMI60" s="257"/>
      <c r="AMJ60" s="257"/>
      <c r="AMK60" s="257"/>
      <c r="AML60" s="257"/>
      <c r="AMM60" s="257"/>
      <c r="AMN60" s="257"/>
      <c r="AMO60" s="257"/>
      <c r="AMP60" s="257"/>
      <c r="AMQ60" s="257"/>
      <c r="AMR60" s="257"/>
      <c r="AMS60" s="257"/>
      <c r="AMT60" s="257"/>
      <c r="AMU60" s="257"/>
      <c r="AMV60" s="257"/>
      <c r="AMW60" s="257"/>
      <c r="AMX60" s="257"/>
      <c r="AMY60" s="257"/>
      <c r="AMZ60" s="257"/>
      <c r="ANA60" s="257"/>
      <c r="ANB60" s="257"/>
      <c r="ANC60" s="257"/>
      <c r="AND60" s="257"/>
      <c r="ANE60" s="257"/>
      <c r="ANF60" s="257"/>
      <c r="ANG60" s="257"/>
      <c r="ANH60" s="257"/>
      <c r="ANI60" s="257"/>
      <c r="ANJ60" s="257"/>
      <c r="ANK60" s="257"/>
      <c r="ANL60" s="257"/>
      <c r="ANM60" s="257"/>
      <c r="ANN60" s="257"/>
      <c r="ANO60" s="257"/>
      <c r="ANP60" s="257"/>
      <c r="ANQ60" s="257"/>
      <c r="ANR60" s="257"/>
      <c r="ANS60" s="257"/>
      <c r="ANT60" s="257"/>
      <c r="ANU60" s="257"/>
      <c r="ANV60" s="257"/>
      <c r="ANW60" s="257"/>
      <c r="ANX60" s="257"/>
      <c r="ANY60" s="257"/>
      <c r="ANZ60" s="257"/>
      <c r="AOA60" s="257"/>
      <c r="AOB60" s="257"/>
      <c r="AOC60" s="257"/>
      <c r="AOD60" s="257"/>
      <c r="AOE60" s="257"/>
      <c r="AOF60" s="257"/>
      <c r="AOG60" s="257"/>
      <c r="AOH60" s="257"/>
      <c r="AOI60" s="257"/>
      <c r="AOJ60" s="257"/>
      <c r="AOK60" s="257"/>
      <c r="AOL60" s="257"/>
      <c r="AOM60" s="257"/>
      <c r="AON60" s="257"/>
      <c r="AOO60" s="257"/>
      <c r="AOP60" s="257"/>
      <c r="AOQ60" s="257"/>
      <c r="AOR60" s="257"/>
      <c r="AOS60" s="257"/>
      <c r="AOT60" s="257"/>
      <c r="AOU60" s="257"/>
      <c r="AOV60" s="257"/>
      <c r="AOW60" s="257"/>
      <c r="AOX60" s="257"/>
      <c r="AOY60" s="257"/>
      <c r="AOZ60" s="257"/>
      <c r="APA60" s="257"/>
      <c r="APB60" s="257"/>
      <c r="APC60" s="257"/>
      <c r="APD60" s="257"/>
      <c r="APE60" s="257"/>
      <c r="APF60" s="257"/>
      <c r="APG60" s="257"/>
      <c r="APH60" s="257"/>
      <c r="API60" s="257"/>
      <c r="APJ60" s="257"/>
      <c r="APK60" s="257"/>
      <c r="APL60" s="257"/>
      <c r="APM60" s="257"/>
      <c r="APN60" s="257"/>
      <c r="APO60" s="257"/>
      <c r="APP60" s="257"/>
      <c r="APQ60" s="257"/>
      <c r="APR60" s="257"/>
      <c r="APS60" s="257"/>
      <c r="APT60" s="257"/>
      <c r="APU60" s="257"/>
      <c r="APV60" s="257"/>
      <c r="APW60" s="257"/>
      <c r="APX60" s="257"/>
      <c r="APY60" s="257"/>
      <c r="APZ60" s="257"/>
      <c r="AQA60" s="257"/>
      <c r="AQB60" s="257"/>
      <c r="AQC60" s="257"/>
      <c r="AQD60" s="257"/>
      <c r="AQE60" s="257"/>
      <c r="AQF60" s="257"/>
      <c r="AQG60" s="257"/>
      <c r="AQH60" s="257"/>
      <c r="AQI60" s="257"/>
      <c r="AQJ60" s="257"/>
      <c r="AQK60" s="257"/>
      <c r="AQL60" s="257"/>
      <c r="AQM60" s="257"/>
      <c r="AQN60" s="257"/>
      <c r="AQO60" s="257"/>
      <c r="AQP60" s="257"/>
      <c r="AQQ60" s="257"/>
      <c r="AQR60" s="257"/>
      <c r="AQS60" s="257"/>
      <c r="AQT60" s="257"/>
      <c r="AQU60" s="257"/>
      <c r="AQV60" s="257"/>
      <c r="AQW60" s="257"/>
      <c r="AQX60" s="257"/>
      <c r="AQY60" s="257"/>
      <c r="AQZ60" s="257"/>
      <c r="ARA60" s="257"/>
      <c r="ARB60" s="257"/>
      <c r="ARC60" s="257"/>
      <c r="ARD60" s="257"/>
      <c r="ARE60" s="257"/>
      <c r="ARF60" s="257"/>
      <c r="ARG60" s="257"/>
      <c r="ARH60" s="257"/>
      <c r="ARI60" s="257"/>
      <c r="ARJ60" s="257"/>
      <c r="ARK60" s="257"/>
      <c r="ARL60" s="257"/>
      <c r="ARM60" s="257"/>
      <c r="ARN60" s="257"/>
      <c r="ARO60" s="257"/>
      <c r="ARP60" s="257"/>
      <c r="ARQ60" s="257"/>
      <c r="ARR60" s="257"/>
      <c r="ARS60" s="257"/>
      <c r="ART60" s="257"/>
      <c r="ARU60" s="257"/>
      <c r="ARV60" s="257"/>
      <c r="ARW60" s="257"/>
      <c r="ARX60" s="257"/>
      <c r="ARY60" s="257"/>
      <c r="ARZ60" s="257"/>
      <c r="ASA60" s="257"/>
      <c r="ASB60" s="257"/>
      <c r="ASC60" s="257"/>
      <c r="ASD60" s="257"/>
      <c r="ASE60" s="257"/>
      <c r="ASF60" s="257"/>
      <c r="ASG60" s="257"/>
      <c r="ASH60" s="257"/>
      <c r="ASI60" s="257"/>
      <c r="ASJ60" s="257"/>
      <c r="ASK60" s="257"/>
      <c r="ASL60" s="257"/>
      <c r="ASM60" s="257"/>
      <c r="ASN60" s="257"/>
      <c r="ASO60" s="257"/>
      <c r="ASP60" s="257"/>
      <c r="ASQ60" s="257"/>
      <c r="ASR60" s="257"/>
      <c r="ASS60" s="257"/>
      <c r="AST60" s="257"/>
      <c r="ASU60" s="257"/>
      <c r="ASV60" s="257"/>
      <c r="ASW60" s="257"/>
      <c r="ASX60" s="257"/>
      <c r="ASY60" s="257"/>
      <c r="ASZ60" s="257"/>
      <c r="ATA60" s="257"/>
      <c r="ATB60" s="257"/>
      <c r="ATC60" s="257"/>
      <c r="ATD60" s="257"/>
      <c r="ATE60" s="257"/>
      <c r="ATF60" s="257"/>
      <c r="ATG60" s="257"/>
      <c r="ATH60" s="257"/>
      <c r="ATI60" s="257"/>
      <c r="ATJ60" s="257"/>
      <c r="ATK60" s="257"/>
      <c r="ATL60" s="257"/>
      <c r="ATM60" s="257"/>
      <c r="ATN60" s="257"/>
      <c r="ATO60" s="257"/>
      <c r="ATP60" s="257"/>
      <c r="ATQ60" s="257"/>
      <c r="ATR60" s="257"/>
      <c r="ATS60" s="257"/>
      <c r="ATT60" s="257"/>
      <c r="ATU60" s="257"/>
      <c r="ATV60" s="257"/>
      <c r="ATW60" s="257"/>
      <c r="ATX60" s="257"/>
      <c r="ATY60" s="257"/>
      <c r="ATZ60" s="257"/>
      <c r="AUA60" s="257"/>
      <c r="AUB60" s="257"/>
      <c r="AUC60" s="257"/>
      <c r="AUD60" s="257"/>
      <c r="AUE60" s="257"/>
      <c r="AUF60" s="257"/>
      <c r="AUG60" s="257"/>
      <c r="AUH60" s="257"/>
      <c r="AUI60" s="257"/>
      <c r="AUJ60" s="257"/>
      <c r="AUK60" s="257"/>
      <c r="AUL60" s="257"/>
      <c r="AUM60" s="257"/>
      <c r="AUN60" s="257"/>
      <c r="AUO60" s="257"/>
      <c r="AUP60" s="257"/>
      <c r="AUQ60" s="257"/>
      <c r="AUR60" s="257"/>
      <c r="AUS60" s="257"/>
      <c r="AUT60" s="257"/>
      <c r="AUU60" s="257"/>
      <c r="AUV60" s="257"/>
      <c r="AUW60" s="257"/>
      <c r="AUX60" s="257"/>
      <c r="AUY60" s="257"/>
      <c r="AUZ60" s="257"/>
      <c r="AVA60" s="257"/>
      <c r="AVB60" s="257"/>
      <c r="AVC60" s="257"/>
      <c r="AVD60" s="257"/>
      <c r="AVE60" s="257"/>
      <c r="AVF60" s="257"/>
      <c r="AVG60" s="257"/>
      <c r="AVH60" s="257"/>
      <c r="AVI60" s="257"/>
      <c r="AVJ60" s="257"/>
      <c r="AVK60" s="257"/>
      <c r="AVL60" s="257"/>
      <c r="AVM60" s="257"/>
      <c r="AVN60" s="257"/>
      <c r="AVO60" s="257"/>
      <c r="AVP60" s="257"/>
      <c r="AVQ60" s="257"/>
      <c r="AVR60" s="257"/>
      <c r="AVS60" s="257"/>
      <c r="AVT60" s="257"/>
      <c r="AVU60" s="257"/>
      <c r="AVV60" s="257"/>
      <c r="AVW60" s="257"/>
      <c r="AVX60" s="257"/>
      <c r="AVY60" s="257"/>
      <c r="AVZ60" s="257"/>
      <c r="AWA60" s="257"/>
      <c r="AWB60" s="257"/>
      <c r="AWC60" s="257"/>
      <c r="AWD60" s="257"/>
      <c r="AWE60" s="257"/>
      <c r="AWF60" s="257"/>
      <c r="AWG60" s="257"/>
      <c r="AWH60" s="257"/>
      <c r="AWI60" s="257"/>
      <c r="AWJ60" s="257"/>
      <c r="AWK60" s="257"/>
      <c r="AWL60" s="257"/>
      <c r="AWM60" s="257"/>
      <c r="AWN60" s="257"/>
      <c r="AWO60" s="257"/>
      <c r="AWP60" s="257"/>
      <c r="AWQ60" s="257"/>
      <c r="AWR60" s="257"/>
      <c r="AWS60" s="257"/>
      <c r="AWT60" s="257"/>
      <c r="AWU60" s="257"/>
      <c r="AWV60" s="257"/>
      <c r="AWW60" s="257"/>
      <c r="AWX60" s="257"/>
      <c r="AWY60" s="257"/>
      <c r="AWZ60" s="257"/>
      <c r="AXA60" s="257"/>
      <c r="AXB60" s="257"/>
      <c r="AXC60" s="257"/>
      <c r="AXD60" s="257"/>
      <c r="AXE60" s="257"/>
      <c r="AXF60" s="257"/>
      <c r="AXG60" s="257"/>
      <c r="AXH60" s="257"/>
      <c r="AXI60" s="257"/>
      <c r="AXJ60" s="257"/>
      <c r="AXK60" s="257"/>
      <c r="AXL60" s="257"/>
      <c r="AXM60" s="257"/>
      <c r="AXN60" s="257"/>
      <c r="AXO60" s="257"/>
      <c r="AXP60" s="257"/>
      <c r="AXQ60" s="257"/>
      <c r="AXR60" s="257"/>
      <c r="AXS60" s="257"/>
      <c r="AXT60" s="257"/>
      <c r="AXU60" s="257"/>
      <c r="AXV60" s="257"/>
      <c r="AXW60" s="257"/>
      <c r="AXX60" s="257"/>
      <c r="AXY60" s="257"/>
      <c r="AXZ60" s="257"/>
      <c r="AYA60" s="257"/>
      <c r="AYB60" s="257"/>
      <c r="AYC60" s="257"/>
      <c r="AYD60" s="257"/>
      <c r="AYE60" s="257"/>
      <c r="AYF60" s="257"/>
      <c r="AYG60" s="257"/>
      <c r="AYH60" s="257"/>
      <c r="AYI60" s="257"/>
      <c r="AYJ60" s="257"/>
      <c r="AYK60" s="257"/>
      <c r="AYL60" s="257"/>
      <c r="AYM60" s="257"/>
      <c r="AYN60" s="257"/>
      <c r="AYO60" s="257"/>
      <c r="AYP60" s="257"/>
      <c r="AYQ60" s="257"/>
      <c r="AYR60" s="257"/>
      <c r="AYS60" s="257"/>
      <c r="AYT60" s="257"/>
      <c r="AYU60" s="257"/>
      <c r="AYV60" s="257"/>
      <c r="AYW60" s="257"/>
      <c r="AYX60" s="257"/>
      <c r="AYY60" s="257"/>
      <c r="AYZ60" s="257"/>
      <c r="AZA60" s="257"/>
      <c r="AZB60" s="257"/>
      <c r="AZC60" s="257"/>
      <c r="AZD60" s="257"/>
      <c r="AZE60" s="257"/>
      <c r="AZF60" s="257"/>
      <c r="AZG60" s="257"/>
      <c r="AZH60" s="257"/>
      <c r="AZI60" s="257"/>
      <c r="AZJ60" s="257"/>
      <c r="AZK60" s="257"/>
      <c r="AZL60" s="257"/>
      <c r="AZM60" s="257"/>
      <c r="AZN60" s="257"/>
      <c r="AZO60" s="257"/>
      <c r="AZP60" s="257"/>
      <c r="AZQ60" s="257"/>
      <c r="AZR60" s="257"/>
      <c r="AZS60" s="257"/>
      <c r="AZT60" s="257"/>
      <c r="AZU60" s="257"/>
      <c r="AZV60" s="257"/>
      <c r="AZW60" s="257"/>
      <c r="AZX60" s="257"/>
      <c r="AZY60" s="257"/>
      <c r="AZZ60" s="257"/>
      <c r="BAA60" s="257"/>
      <c r="BAB60" s="257"/>
      <c r="BAC60" s="257"/>
      <c r="BAD60" s="257"/>
      <c r="BAE60" s="257"/>
      <c r="BAF60" s="257"/>
      <c r="BAG60" s="257"/>
      <c r="BAH60" s="257"/>
      <c r="BAI60" s="257"/>
      <c r="BAJ60" s="257"/>
      <c r="BAK60" s="257"/>
      <c r="BAL60" s="257"/>
      <c r="BAM60" s="257"/>
      <c r="BAN60" s="257"/>
      <c r="BAO60" s="257"/>
      <c r="BAP60" s="257"/>
      <c r="BAQ60" s="257"/>
      <c r="BAR60" s="257"/>
      <c r="BAS60" s="257"/>
      <c r="BAT60" s="257"/>
      <c r="BAU60" s="257"/>
      <c r="BAV60" s="257"/>
      <c r="BAW60" s="257"/>
      <c r="BAX60" s="257"/>
      <c r="BAY60" s="257"/>
      <c r="BAZ60" s="257"/>
      <c r="BBA60" s="257"/>
      <c r="BBB60" s="257"/>
      <c r="BBC60" s="257"/>
      <c r="BBD60" s="257"/>
      <c r="BBE60" s="257"/>
      <c r="BBF60" s="257"/>
      <c r="BBG60" s="257"/>
      <c r="BBH60" s="257"/>
      <c r="BBI60" s="257"/>
      <c r="BBJ60" s="257"/>
      <c r="BBK60" s="257"/>
      <c r="BBL60" s="257"/>
      <c r="BBM60" s="257"/>
      <c r="BBN60" s="257"/>
      <c r="BBO60" s="257"/>
      <c r="BBP60" s="257"/>
      <c r="BBQ60" s="257"/>
      <c r="BBR60" s="257"/>
      <c r="BBS60" s="257"/>
      <c r="BBT60" s="257"/>
      <c r="BBU60" s="257"/>
      <c r="BBV60" s="257"/>
      <c r="BBW60" s="257"/>
      <c r="BBX60" s="257"/>
      <c r="BBY60" s="257"/>
      <c r="BBZ60" s="257"/>
      <c r="BCA60" s="257"/>
      <c r="BCB60" s="257"/>
      <c r="BCC60" s="257"/>
      <c r="BCD60" s="257"/>
      <c r="BCE60" s="257"/>
      <c r="BCF60" s="257"/>
      <c r="BCG60" s="257"/>
      <c r="BCH60" s="257"/>
      <c r="BCI60" s="257"/>
      <c r="BCJ60" s="257"/>
      <c r="BCK60" s="257"/>
      <c r="BCL60" s="257"/>
      <c r="BCM60" s="257"/>
      <c r="BCN60" s="257"/>
      <c r="BCO60" s="257"/>
      <c r="BCP60" s="257"/>
      <c r="BCQ60" s="257"/>
      <c r="BCR60" s="257"/>
      <c r="BCS60" s="257"/>
      <c r="BCT60" s="257"/>
      <c r="BCU60" s="257"/>
      <c r="BCV60" s="257"/>
      <c r="BCW60" s="257"/>
      <c r="BCX60" s="257"/>
      <c r="BCY60" s="257"/>
      <c r="BCZ60" s="257"/>
      <c r="BDA60" s="257"/>
      <c r="BDB60" s="257"/>
      <c r="BDC60" s="257"/>
      <c r="BDD60" s="257"/>
      <c r="BDE60" s="257"/>
      <c r="BDF60" s="257"/>
      <c r="BDG60" s="257"/>
      <c r="BDH60" s="257"/>
      <c r="BDI60" s="257"/>
      <c r="BDJ60" s="257"/>
      <c r="BDK60" s="257"/>
      <c r="BDL60" s="257"/>
      <c r="BDM60" s="257"/>
      <c r="BDN60" s="257"/>
      <c r="BDO60" s="257"/>
      <c r="BDP60" s="257"/>
      <c r="BDQ60" s="257"/>
      <c r="BDR60" s="257"/>
      <c r="BDS60" s="257"/>
      <c r="BDT60" s="257"/>
      <c r="BDU60" s="257"/>
      <c r="BDV60" s="257"/>
      <c r="BDW60" s="257"/>
      <c r="BDX60" s="257"/>
      <c r="BDY60" s="257"/>
      <c r="BDZ60" s="257"/>
      <c r="BEA60" s="257"/>
      <c r="BEB60" s="257"/>
      <c r="BEC60" s="257"/>
      <c r="BED60" s="257"/>
      <c r="BEE60" s="257"/>
      <c r="BEF60" s="257"/>
      <c r="BEG60" s="257"/>
      <c r="BEH60" s="257"/>
      <c r="BEI60" s="257"/>
      <c r="BEJ60" s="257"/>
      <c r="BEK60" s="257"/>
      <c r="BEL60" s="257"/>
      <c r="BEM60" s="257"/>
      <c r="BEN60" s="257"/>
      <c r="BEO60" s="257"/>
      <c r="BEP60" s="257"/>
      <c r="BEQ60" s="257"/>
      <c r="BER60" s="257"/>
      <c r="BES60" s="257"/>
      <c r="BET60" s="257"/>
      <c r="BEU60" s="257"/>
      <c r="BEV60" s="257"/>
      <c r="BEW60" s="257"/>
      <c r="BEX60" s="257"/>
      <c r="BEY60" s="257"/>
      <c r="BEZ60" s="257"/>
      <c r="BFA60" s="257"/>
      <c r="BFB60" s="257"/>
      <c r="BFC60" s="257"/>
      <c r="BFD60" s="257"/>
      <c r="BFE60" s="257"/>
      <c r="BFF60" s="257"/>
      <c r="BFG60" s="257"/>
      <c r="BFH60" s="257"/>
      <c r="BFI60" s="257"/>
      <c r="BFJ60" s="257"/>
      <c r="BFK60" s="257"/>
      <c r="BFL60" s="257"/>
      <c r="BFM60" s="257"/>
      <c r="BFN60" s="257"/>
      <c r="BFO60" s="257"/>
      <c r="BFP60" s="257"/>
      <c r="BFQ60" s="257"/>
      <c r="BFR60" s="257"/>
      <c r="BFS60" s="257"/>
      <c r="BFT60" s="257"/>
      <c r="BFU60" s="257"/>
      <c r="BFV60" s="257"/>
      <c r="BFW60" s="257"/>
      <c r="BFX60" s="257"/>
      <c r="BFY60" s="257"/>
      <c r="BFZ60" s="257"/>
      <c r="BGA60" s="257"/>
      <c r="BGB60" s="257"/>
      <c r="BGC60" s="257"/>
      <c r="BGD60" s="257"/>
      <c r="BGE60" s="257"/>
      <c r="BGF60" s="257"/>
      <c r="BGG60" s="257"/>
      <c r="BGH60" s="257"/>
      <c r="BGI60" s="257"/>
      <c r="BGJ60" s="257"/>
      <c r="BGK60" s="257"/>
      <c r="BGL60" s="257"/>
      <c r="BGM60" s="257"/>
      <c r="BGN60" s="257"/>
      <c r="BGO60" s="257"/>
      <c r="BGP60" s="257"/>
      <c r="BGQ60" s="257"/>
      <c r="BGR60" s="257"/>
      <c r="BGS60" s="257"/>
      <c r="BGT60" s="257"/>
      <c r="BGU60" s="257"/>
      <c r="BGV60" s="257"/>
      <c r="BGW60" s="257"/>
      <c r="BGX60" s="257"/>
      <c r="BGY60" s="257"/>
      <c r="BGZ60" s="257"/>
      <c r="BHA60" s="257"/>
      <c r="BHB60" s="257"/>
      <c r="BHC60" s="257"/>
      <c r="BHD60" s="257"/>
      <c r="BHE60" s="257"/>
      <c r="BHF60" s="257"/>
      <c r="BHG60" s="257"/>
      <c r="BHH60" s="257"/>
      <c r="BHI60" s="257"/>
      <c r="BHJ60" s="257"/>
      <c r="BHK60" s="257"/>
      <c r="BHL60" s="257"/>
      <c r="BHM60" s="257"/>
      <c r="BHN60" s="257"/>
      <c r="BHO60" s="257"/>
      <c r="BHP60" s="257"/>
      <c r="BHQ60" s="257"/>
      <c r="BHR60" s="257"/>
      <c r="BHS60" s="257"/>
      <c r="BHT60" s="257"/>
      <c r="BHU60" s="257"/>
      <c r="BHV60" s="257"/>
      <c r="BHW60" s="257"/>
      <c r="BHX60" s="257"/>
      <c r="BHY60" s="257"/>
      <c r="BHZ60" s="257"/>
      <c r="BIA60" s="257"/>
      <c r="BIB60" s="257"/>
      <c r="BIC60" s="257"/>
      <c r="BID60" s="257"/>
      <c r="BIE60" s="257"/>
      <c r="BIF60" s="257"/>
      <c r="BIG60" s="257"/>
      <c r="BIH60" s="257"/>
      <c r="BII60" s="257"/>
      <c r="BIJ60" s="257"/>
      <c r="BIK60" s="257"/>
      <c r="BIL60" s="257"/>
      <c r="BIM60" s="257"/>
      <c r="BIN60" s="257"/>
      <c r="BIO60" s="257"/>
      <c r="BIP60" s="257"/>
      <c r="BIQ60" s="257"/>
      <c r="BIR60" s="257"/>
      <c r="BIS60" s="257"/>
      <c r="BIT60" s="257"/>
      <c r="BIU60" s="257"/>
      <c r="BIV60" s="257"/>
      <c r="BIW60" s="257"/>
      <c r="BIX60" s="257"/>
      <c r="BIY60" s="257"/>
      <c r="BIZ60" s="257"/>
      <c r="BJA60" s="257"/>
      <c r="BJB60" s="257"/>
      <c r="BJC60" s="257"/>
      <c r="BJD60" s="257"/>
      <c r="BJE60" s="257"/>
      <c r="BJF60" s="257"/>
      <c r="BJG60" s="257"/>
      <c r="BJH60" s="257"/>
      <c r="BJI60" s="257"/>
      <c r="BJJ60" s="257"/>
      <c r="BJK60" s="257"/>
      <c r="BJL60" s="257"/>
      <c r="BJM60" s="257"/>
      <c r="BJN60" s="257"/>
      <c r="BJO60" s="257"/>
      <c r="BJP60" s="257"/>
      <c r="BJQ60" s="257"/>
      <c r="BJR60" s="257"/>
      <c r="BJS60" s="257"/>
      <c r="BJT60" s="257"/>
      <c r="BJU60" s="257"/>
      <c r="BJV60" s="257"/>
      <c r="BJW60" s="257"/>
      <c r="BJX60" s="257"/>
      <c r="BJY60" s="257"/>
      <c r="BJZ60" s="257"/>
      <c r="BKA60" s="257"/>
      <c r="BKB60" s="257"/>
      <c r="BKC60" s="257"/>
      <c r="BKD60" s="257"/>
      <c r="BKE60" s="257"/>
      <c r="BKF60" s="257"/>
      <c r="BKG60" s="257"/>
      <c r="BKH60" s="257"/>
      <c r="BKI60" s="257"/>
      <c r="BKJ60" s="257"/>
      <c r="BKK60" s="257"/>
      <c r="BKL60" s="257"/>
      <c r="BKM60" s="257"/>
      <c r="BKN60" s="257"/>
      <c r="BKO60" s="257"/>
      <c r="BKP60" s="257"/>
      <c r="BKQ60" s="257"/>
      <c r="BKR60" s="257"/>
      <c r="BKS60" s="257"/>
      <c r="BKT60" s="257"/>
      <c r="BKU60" s="257"/>
      <c r="BKV60" s="257"/>
      <c r="BKW60" s="257"/>
      <c r="BKX60" s="257"/>
      <c r="BKY60" s="257"/>
      <c r="BKZ60" s="257"/>
      <c r="BLA60" s="257"/>
      <c r="BLB60" s="257"/>
      <c r="BLC60" s="257"/>
      <c r="BLD60" s="257"/>
      <c r="BLE60" s="257"/>
      <c r="BLF60" s="257"/>
      <c r="BLG60" s="257"/>
      <c r="BLH60" s="257"/>
      <c r="BLI60" s="257"/>
      <c r="BLJ60" s="257"/>
      <c r="BLK60" s="257"/>
      <c r="BLL60" s="257"/>
      <c r="BLM60" s="257"/>
      <c r="BLN60" s="257"/>
      <c r="BLO60" s="257"/>
      <c r="BLP60" s="257"/>
      <c r="BLQ60" s="257"/>
      <c r="BLR60" s="257"/>
      <c r="BLS60" s="257"/>
      <c r="BLT60" s="257"/>
      <c r="BLU60" s="257"/>
      <c r="BLV60" s="257"/>
      <c r="BLW60" s="257"/>
      <c r="BLX60" s="257"/>
      <c r="BLY60" s="257"/>
      <c r="BLZ60" s="257"/>
      <c r="BMA60" s="257"/>
      <c r="BMB60" s="257"/>
      <c r="BMC60" s="257"/>
      <c r="BMD60" s="257"/>
      <c r="BME60" s="257"/>
      <c r="BMF60" s="257"/>
      <c r="BMG60" s="257"/>
      <c r="BMH60" s="257"/>
      <c r="BMI60" s="257"/>
      <c r="BMJ60" s="257"/>
      <c r="BMK60" s="257"/>
      <c r="BML60" s="257"/>
      <c r="BMM60" s="257"/>
      <c r="BMN60" s="257"/>
      <c r="BMO60" s="257"/>
      <c r="BMP60" s="257"/>
      <c r="BMQ60" s="257"/>
      <c r="BMR60" s="257"/>
      <c r="BMS60" s="257"/>
      <c r="BMT60" s="257"/>
      <c r="BMU60" s="257"/>
      <c r="BMV60" s="257"/>
      <c r="BMW60" s="257"/>
      <c r="BMX60" s="257"/>
      <c r="BMY60" s="257"/>
      <c r="BMZ60" s="257"/>
      <c r="BNA60" s="257"/>
      <c r="BNB60" s="257"/>
      <c r="BNC60" s="257"/>
      <c r="BND60" s="257"/>
      <c r="BNE60" s="257"/>
      <c r="BNF60" s="257"/>
      <c r="BNG60" s="257"/>
      <c r="BNH60" s="257"/>
      <c r="BNI60" s="257"/>
      <c r="BNJ60" s="257"/>
      <c r="BNK60" s="257"/>
      <c r="BNL60" s="257"/>
      <c r="BNM60" s="257"/>
      <c r="BNN60" s="257"/>
      <c r="BNO60" s="257"/>
      <c r="BNP60" s="257"/>
      <c r="BNQ60" s="257"/>
      <c r="BNR60" s="257"/>
      <c r="BNS60" s="257"/>
      <c r="BNT60" s="257"/>
      <c r="BNU60" s="257"/>
      <c r="BNV60" s="257"/>
      <c r="BNW60" s="257"/>
      <c r="BNX60" s="257"/>
      <c r="BNY60" s="257"/>
      <c r="BNZ60" s="257"/>
      <c r="BOA60" s="257"/>
      <c r="BOB60" s="257"/>
      <c r="BOC60" s="257"/>
      <c r="BOD60" s="257"/>
      <c r="BOE60" s="257"/>
      <c r="BOF60" s="257"/>
      <c r="BOG60" s="257"/>
      <c r="BOH60" s="257"/>
      <c r="BOI60" s="257"/>
      <c r="BOJ60" s="257"/>
      <c r="BOK60" s="257"/>
      <c r="BOL60" s="257"/>
      <c r="BOM60" s="257"/>
      <c r="BON60" s="257"/>
      <c r="BOO60" s="257"/>
      <c r="BOP60" s="257"/>
      <c r="BOQ60" s="257"/>
      <c r="BOR60" s="257"/>
      <c r="BOS60" s="257"/>
      <c r="BOT60" s="257"/>
      <c r="BOU60" s="257"/>
      <c r="BOV60" s="257"/>
      <c r="BOW60" s="257"/>
      <c r="BOX60" s="257"/>
      <c r="BOY60" s="257"/>
      <c r="BOZ60" s="257"/>
      <c r="BPA60" s="257"/>
      <c r="BPB60" s="257"/>
      <c r="BPC60" s="257"/>
      <c r="BPD60" s="257"/>
      <c r="BPE60" s="257"/>
      <c r="BPF60" s="257"/>
      <c r="BPG60" s="257"/>
      <c r="BPH60" s="257"/>
      <c r="BPI60" s="257"/>
      <c r="BPJ60" s="257"/>
      <c r="BPK60" s="257"/>
      <c r="BPL60" s="257"/>
      <c r="BPM60" s="257"/>
      <c r="BPN60" s="257"/>
      <c r="BPO60" s="257"/>
      <c r="BPP60" s="257"/>
      <c r="BPQ60" s="257"/>
      <c r="BPR60" s="257"/>
      <c r="BPS60" s="257"/>
      <c r="BPT60" s="257"/>
      <c r="BPU60" s="257"/>
      <c r="BPV60" s="257"/>
      <c r="BPW60" s="257"/>
      <c r="BPX60" s="257"/>
      <c r="BPY60" s="257"/>
      <c r="BPZ60" s="257"/>
      <c r="BQA60" s="257"/>
      <c r="BQB60" s="257"/>
      <c r="BQC60" s="257"/>
      <c r="BQD60" s="257"/>
      <c r="BQE60" s="257"/>
      <c r="BQF60" s="257"/>
      <c r="BQG60" s="257"/>
      <c r="BQH60" s="257"/>
      <c r="BQI60" s="257"/>
      <c r="BQJ60" s="257"/>
      <c r="BQK60" s="257"/>
      <c r="BQL60" s="257"/>
      <c r="BQM60" s="257"/>
      <c r="BQN60" s="257"/>
      <c r="BQO60" s="257"/>
      <c r="BQP60" s="257"/>
      <c r="BQQ60" s="257"/>
      <c r="BQR60" s="257"/>
      <c r="BQS60" s="257"/>
      <c r="BQT60" s="257"/>
      <c r="BQU60" s="257"/>
      <c r="BQV60" s="257"/>
      <c r="BQW60" s="257"/>
      <c r="BQX60" s="257"/>
      <c r="BQY60" s="257"/>
      <c r="BQZ60" s="257"/>
      <c r="BRA60" s="257"/>
      <c r="BRB60" s="257"/>
      <c r="BRC60" s="257"/>
      <c r="BRD60" s="257"/>
      <c r="BRE60" s="257"/>
      <c r="BRF60" s="257"/>
      <c r="BRG60" s="257"/>
      <c r="BRH60" s="257"/>
      <c r="BRI60" s="257"/>
      <c r="BRJ60" s="257"/>
      <c r="BRK60" s="257"/>
      <c r="BRL60" s="257"/>
      <c r="BRM60" s="257"/>
      <c r="BRN60" s="257"/>
      <c r="BRO60" s="257"/>
      <c r="BRP60" s="257"/>
      <c r="BRQ60" s="257"/>
      <c r="BRR60" s="257"/>
      <c r="BRS60" s="257"/>
      <c r="BRT60" s="257"/>
      <c r="BRU60" s="257"/>
      <c r="BRV60" s="257"/>
      <c r="BRW60" s="257"/>
      <c r="BRX60" s="257"/>
      <c r="BRY60" s="257"/>
      <c r="BRZ60" s="257"/>
      <c r="BSA60" s="257"/>
      <c r="BSB60" s="257"/>
      <c r="BSC60" s="257"/>
      <c r="BSD60" s="257"/>
      <c r="BSE60" s="257"/>
      <c r="BSF60" s="257"/>
      <c r="BSG60" s="257"/>
      <c r="BSH60" s="257"/>
      <c r="BSI60" s="257"/>
      <c r="BSJ60" s="257"/>
      <c r="BSK60" s="257"/>
      <c r="BSL60" s="257"/>
      <c r="BSM60" s="257"/>
      <c r="BSN60" s="257"/>
      <c r="BSO60" s="257"/>
      <c r="BSP60" s="257"/>
      <c r="BSQ60" s="257"/>
      <c r="BSR60" s="257"/>
      <c r="BSS60" s="257"/>
      <c r="BST60" s="257"/>
      <c r="BSU60" s="257"/>
      <c r="BSV60" s="257"/>
      <c r="BSW60" s="257"/>
      <c r="BSX60" s="257"/>
      <c r="BSY60" s="257"/>
      <c r="BSZ60" s="257"/>
      <c r="BTA60" s="257"/>
      <c r="BTB60" s="257"/>
      <c r="BTC60" s="257"/>
      <c r="BTD60" s="257"/>
      <c r="BTE60" s="257"/>
      <c r="BTF60" s="257"/>
      <c r="BTG60" s="257"/>
      <c r="BTH60" s="257"/>
      <c r="BTI60" s="257"/>
      <c r="BTJ60" s="257"/>
      <c r="BTK60" s="257"/>
      <c r="BTL60" s="257"/>
      <c r="BTM60" s="257"/>
      <c r="BTN60" s="257"/>
      <c r="BTO60" s="257"/>
      <c r="BTP60" s="257"/>
      <c r="BTQ60" s="257"/>
      <c r="BTR60" s="257"/>
      <c r="BTS60" s="257"/>
      <c r="BTT60" s="257"/>
      <c r="BTU60" s="257"/>
      <c r="BTV60" s="257"/>
      <c r="BTW60" s="257"/>
      <c r="BTX60" s="257"/>
      <c r="BTY60" s="257"/>
      <c r="BTZ60" s="257"/>
      <c r="BUA60" s="257"/>
      <c r="BUB60" s="257"/>
      <c r="BUC60" s="257"/>
      <c r="BUD60" s="257"/>
      <c r="BUE60" s="257"/>
      <c r="BUF60" s="257"/>
      <c r="BUG60" s="257"/>
      <c r="BUH60" s="257"/>
      <c r="BUI60" s="257"/>
      <c r="BUJ60" s="257"/>
      <c r="BUK60" s="257"/>
      <c r="BUL60" s="257"/>
      <c r="BUM60" s="257"/>
      <c r="BUN60" s="257"/>
      <c r="BUO60" s="257"/>
      <c r="BUP60" s="257"/>
      <c r="BUQ60" s="257"/>
      <c r="BUR60" s="257"/>
      <c r="BUS60" s="257"/>
      <c r="BUT60" s="257"/>
      <c r="BUU60" s="257"/>
      <c r="BUV60" s="257"/>
      <c r="BUW60" s="257"/>
      <c r="BUX60" s="257"/>
      <c r="BUY60" s="257"/>
      <c r="BUZ60" s="257"/>
      <c r="BVA60" s="257"/>
      <c r="BVB60" s="257"/>
      <c r="BVC60" s="257"/>
      <c r="BVD60" s="257"/>
      <c r="BVE60" s="257"/>
      <c r="BVF60" s="257"/>
      <c r="BVG60" s="257"/>
      <c r="BVH60" s="257"/>
      <c r="BVI60" s="257"/>
      <c r="BVJ60" s="257"/>
      <c r="BVK60" s="257"/>
      <c r="BVL60" s="257"/>
      <c r="BVM60" s="257"/>
      <c r="BVN60" s="257"/>
      <c r="BVO60" s="257"/>
      <c r="BVP60" s="257"/>
      <c r="BVQ60" s="257"/>
      <c r="BVR60" s="257"/>
      <c r="BVS60" s="257"/>
      <c r="BVT60" s="257"/>
      <c r="BVU60" s="257"/>
      <c r="BVV60" s="257"/>
      <c r="BVW60" s="257"/>
      <c r="BVX60" s="257"/>
      <c r="BVY60" s="257"/>
      <c r="BVZ60" s="257"/>
      <c r="BWA60" s="257"/>
      <c r="BWB60" s="257"/>
      <c r="BWC60" s="257"/>
      <c r="BWD60" s="257"/>
    </row>
    <row r="61" spans="1:1954" ht="16.8">
      <c r="A61" s="250" t="s">
        <v>349</v>
      </c>
      <c r="B61" s="251">
        <v>96.526551249999997</v>
      </c>
      <c r="C61" s="251">
        <v>3.10303693</v>
      </c>
      <c r="D61" s="251">
        <v>99.629588180000013</v>
      </c>
      <c r="E61" s="257"/>
      <c r="F61" s="258"/>
      <c r="G61" s="244"/>
      <c r="H61" s="244"/>
      <c r="I61" s="244"/>
      <c r="J61" s="245"/>
      <c r="K61" s="245"/>
      <c r="L61" s="245"/>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257"/>
      <c r="AJ61" s="257"/>
      <c r="AK61" s="257"/>
      <c r="AL61" s="257"/>
      <c r="AM61" s="257"/>
      <c r="AN61" s="257"/>
      <c r="AO61" s="257"/>
      <c r="AP61" s="257"/>
      <c r="AQ61" s="257"/>
      <c r="AR61" s="257"/>
      <c r="AS61" s="257"/>
      <c r="AT61" s="257"/>
      <c r="AU61" s="257"/>
      <c r="AV61" s="257"/>
      <c r="AW61" s="257"/>
      <c r="AX61" s="257"/>
      <c r="AY61" s="257"/>
      <c r="AZ61" s="257"/>
      <c r="BA61" s="257"/>
      <c r="BB61" s="257"/>
      <c r="BC61" s="257"/>
      <c r="BD61" s="257"/>
      <c r="BE61" s="257"/>
      <c r="BF61" s="257"/>
      <c r="BG61" s="257"/>
      <c r="BH61" s="257"/>
      <c r="BI61" s="257"/>
      <c r="BJ61" s="257"/>
      <c r="BK61" s="257"/>
      <c r="BL61" s="257"/>
      <c r="BM61" s="257"/>
      <c r="BN61" s="257"/>
      <c r="BO61" s="257"/>
      <c r="BP61" s="257"/>
      <c r="BQ61" s="257"/>
      <c r="BR61" s="257"/>
      <c r="BS61" s="257"/>
      <c r="BT61" s="257"/>
      <c r="BU61" s="257"/>
      <c r="BV61" s="257"/>
      <c r="BW61" s="257"/>
      <c r="BX61" s="257"/>
      <c r="BY61" s="257"/>
      <c r="BZ61" s="257"/>
      <c r="CA61" s="257"/>
      <c r="CB61" s="257"/>
      <c r="CC61" s="257"/>
      <c r="CD61" s="257"/>
      <c r="CE61" s="257"/>
      <c r="CF61" s="257"/>
      <c r="CG61" s="257"/>
      <c r="CH61" s="257"/>
      <c r="CI61" s="257"/>
      <c r="CJ61" s="257"/>
      <c r="CK61" s="257"/>
      <c r="CL61" s="257"/>
      <c r="CM61" s="257"/>
      <c r="CN61" s="257"/>
      <c r="CO61" s="257"/>
      <c r="CP61" s="257"/>
      <c r="CQ61" s="257"/>
      <c r="CR61" s="257"/>
      <c r="CS61" s="257"/>
      <c r="CT61" s="257"/>
      <c r="CU61" s="257"/>
      <c r="CV61" s="257"/>
      <c r="CW61" s="257"/>
      <c r="CX61" s="257"/>
      <c r="CY61" s="257"/>
      <c r="CZ61" s="257"/>
      <c r="DA61" s="257"/>
      <c r="DB61" s="257"/>
      <c r="DC61" s="257"/>
      <c r="DD61" s="257"/>
      <c r="DE61" s="257"/>
      <c r="DF61" s="257"/>
      <c r="DG61" s="257"/>
      <c r="DH61" s="257"/>
      <c r="DI61" s="257"/>
      <c r="DJ61" s="257"/>
      <c r="DK61" s="257"/>
      <c r="DL61" s="257"/>
      <c r="DM61" s="257"/>
      <c r="DN61" s="257"/>
      <c r="DO61" s="257"/>
      <c r="DP61" s="257"/>
      <c r="DQ61" s="257"/>
      <c r="DR61" s="257"/>
      <c r="DS61" s="257"/>
      <c r="DT61" s="257"/>
      <c r="DU61" s="257"/>
      <c r="DV61" s="257"/>
      <c r="DW61" s="257"/>
      <c r="DX61" s="257"/>
      <c r="DY61" s="257"/>
      <c r="DZ61" s="257"/>
      <c r="EA61" s="257"/>
      <c r="EB61" s="257"/>
      <c r="EC61" s="257"/>
      <c r="ED61" s="257"/>
      <c r="EE61" s="257"/>
      <c r="EF61" s="257"/>
      <c r="EG61" s="257"/>
      <c r="EH61" s="257"/>
      <c r="EI61" s="257"/>
      <c r="EJ61" s="257"/>
      <c r="EK61" s="257"/>
      <c r="EL61" s="257"/>
      <c r="EM61" s="257"/>
      <c r="EN61" s="257"/>
      <c r="EO61" s="257"/>
      <c r="EP61" s="257"/>
      <c r="EQ61" s="257"/>
      <c r="ER61" s="257"/>
      <c r="ES61" s="257"/>
      <c r="ET61" s="257"/>
      <c r="EU61" s="257"/>
      <c r="EV61" s="257"/>
      <c r="EW61" s="257"/>
      <c r="EX61" s="257"/>
      <c r="EY61" s="257"/>
      <c r="EZ61" s="257"/>
      <c r="FA61" s="257"/>
      <c r="FB61" s="257"/>
      <c r="FC61" s="257"/>
      <c r="FD61" s="257"/>
      <c r="FE61" s="257"/>
      <c r="FF61" s="257"/>
      <c r="FG61" s="257"/>
      <c r="FH61" s="257"/>
      <c r="FI61" s="257"/>
      <c r="FJ61" s="257"/>
      <c r="FK61" s="257"/>
      <c r="FL61" s="257"/>
      <c r="FM61" s="257"/>
      <c r="FN61" s="257"/>
      <c r="FO61" s="257"/>
      <c r="FP61" s="257"/>
      <c r="FQ61" s="257"/>
      <c r="FR61" s="257"/>
      <c r="FS61" s="257"/>
      <c r="FT61" s="257"/>
      <c r="FU61" s="257"/>
      <c r="FV61" s="257"/>
      <c r="FW61" s="257"/>
      <c r="FX61" s="257"/>
      <c r="FY61" s="257"/>
      <c r="FZ61" s="257"/>
      <c r="GA61" s="257"/>
      <c r="GB61" s="257"/>
      <c r="GC61" s="257"/>
      <c r="GD61" s="257"/>
      <c r="GE61" s="257"/>
      <c r="GF61" s="257"/>
      <c r="GG61" s="257"/>
      <c r="GH61" s="257"/>
      <c r="GI61" s="257"/>
      <c r="GJ61" s="257"/>
      <c r="GK61" s="257"/>
      <c r="GL61" s="257"/>
      <c r="GM61" s="257"/>
      <c r="GN61" s="257"/>
      <c r="GO61" s="257"/>
      <c r="GP61" s="257"/>
      <c r="GQ61" s="257"/>
      <c r="GR61" s="257"/>
      <c r="GS61" s="257"/>
      <c r="GT61" s="257"/>
      <c r="GU61" s="257"/>
      <c r="GV61" s="257"/>
      <c r="GW61" s="257"/>
      <c r="GX61" s="257"/>
      <c r="GY61" s="257"/>
      <c r="GZ61" s="257"/>
      <c r="HA61" s="257"/>
      <c r="HB61" s="257"/>
      <c r="HC61" s="257"/>
      <c r="HD61" s="257"/>
      <c r="HE61" s="257"/>
      <c r="HF61" s="257"/>
      <c r="HG61" s="257"/>
      <c r="HH61" s="257"/>
      <c r="HI61" s="257"/>
      <c r="HJ61" s="257"/>
      <c r="HK61" s="257"/>
      <c r="HL61" s="257"/>
      <c r="HM61" s="257"/>
      <c r="HN61" s="257"/>
      <c r="HO61" s="257"/>
      <c r="HP61" s="257"/>
      <c r="HQ61" s="257"/>
      <c r="HR61" s="257"/>
      <c r="HS61" s="257"/>
      <c r="HT61" s="257"/>
      <c r="HU61" s="257"/>
      <c r="HV61" s="257"/>
      <c r="HW61" s="257"/>
      <c r="HX61" s="257"/>
      <c r="HY61" s="257"/>
      <c r="HZ61" s="257"/>
      <c r="IA61" s="257"/>
      <c r="IB61" s="257"/>
      <c r="IC61" s="257"/>
      <c r="ID61" s="257"/>
      <c r="IE61" s="257"/>
      <c r="IF61" s="257"/>
      <c r="IG61" s="257"/>
      <c r="IH61" s="257"/>
      <c r="II61" s="257"/>
      <c r="IJ61" s="257"/>
      <c r="IK61" s="257"/>
      <c r="IL61" s="257"/>
      <c r="IM61" s="257"/>
      <c r="IN61" s="257"/>
      <c r="IO61" s="257"/>
      <c r="IP61" s="257"/>
      <c r="IQ61" s="257"/>
      <c r="IR61" s="257"/>
      <c r="IS61" s="257"/>
      <c r="IT61" s="257"/>
      <c r="IU61" s="257"/>
      <c r="IV61" s="257"/>
      <c r="IW61" s="257"/>
      <c r="IX61" s="257"/>
      <c r="IY61" s="257"/>
      <c r="IZ61" s="257"/>
      <c r="JA61" s="257"/>
      <c r="JB61" s="257"/>
      <c r="JC61" s="257"/>
      <c r="JD61" s="257"/>
      <c r="JE61" s="257"/>
      <c r="JF61" s="257"/>
      <c r="JG61" s="257"/>
      <c r="JH61" s="257"/>
      <c r="JI61" s="257"/>
      <c r="JJ61" s="257"/>
      <c r="JK61" s="257"/>
      <c r="JL61" s="257"/>
      <c r="JM61" s="257"/>
      <c r="JN61" s="257"/>
      <c r="JO61" s="257"/>
      <c r="JP61" s="257"/>
      <c r="JQ61" s="257"/>
      <c r="JR61" s="257"/>
      <c r="JS61" s="257"/>
      <c r="JT61" s="257"/>
      <c r="JU61" s="257"/>
      <c r="JV61" s="257"/>
      <c r="JW61" s="257"/>
      <c r="JX61" s="257"/>
      <c r="JY61" s="257"/>
      <c r="JZ61" s="257"/>
      <c r="KA61" s="257"/>
      <c r="KB61" s="257"/>
      <c r="KC61" s="257"/>
      <c r="KD61" s="257"/>
      <c r="KE61" s="257"/>
      <c r="KF61" s="257"/>
      <c r="KG61" s="257"/>
      <c r="KH61" s="257"/>
      <c r="KI61" s="257"/>
      <c r="KJ61" s="257"/>
      <c r="KK61" s="257"/>
      <c r="KL61" s="257"/>
      <c r="KM61" s="257"/>
      <c r="KN61" s="257"/>
      <c r="KO61" s="257"/>
      <c r="KP61" s="257"/>
      <c r="KQ61" s="257"/>
      <c r="KR61" s="257"/>
      <c r="KS61" s="257"/>
      <c r="KT61" s="257"/>
      <c r="KU61" s="257"/>
      <c r="KV61" s="257"/>
      <c r="KW61" s="257"/>
      <c r="KX61" s="257"/>
      <c r="KY61" s="257"/>
      <c r="KZ61" s="257"/>
      <c r="LA61" s="257"/>
      <c r="LB61" s="257"/>
      <c r="LC61" s="257"/>
      <c r="LD61" s="257"/>
      <c r="LE61" s="257"/>
      <c r="LF61" s="257"/>
      <c r="LG61" s="257"/>
      <c r="LH61" s="257"/>
      <c r="LI61" s="257"/>
      <c r="LJ61" s="257"/>
      <c r="LK61" s="257"/>
      <c r="LL61" s="257"/>
      <c r="LM61" s="257"/>
      <c r="LN61" s="257"/>
      <c r="LO61" s="257"/>
      <c r="LP61" s="257"/>
      <c r="LQ61" s="257"/>
      <c r="LR61" s="257"/>
      <c r="LS61" s="257"/>
      <c r="LT61" s="257"/>
      <c r="LU61" s="257"/>
      <c r="LV61" s="257"/>
      <c r="LW61" s="257"/>
      <c r="LX61" s="257"/>
      <c r="LY61" s="257"/>
      <c r="LZ61" s="257"/>
      <c r="MA61" s="257"/>
      <c r="MB61" s="257"/>
      <c r="MC61" s="257"/>
      <c r="MD61" s="257"/>
      <c r="ME61" s="257"/>
      <c r="MF61" s="257"/>
      <c r="MG61" s="257"/>
      <c r="MH61" s="257"/>
      <c r="MI61" s="257"/>
      <c r="MJ61" s="257"/>
      <c r="MK61" s="257"/>
      <c r="ML61" s="257"/>
      <c r="MM61" s="257"/>
      <c r="MN61" s="257"/>
      <c r="MO61" s="257"/>
      <c r="MP61" s="257"/>
      <c r="MQ61" s="257"/>
      <c r="MR61" s="257"/>
      <c r="MS61" s="257"/>
      <c r="MT61" s="257"/>
      <c r="MU61" s="257"/>
      <c r="MV61" s="257"/>
      <c r="MW61" s="257"/>
      <c r="MX61" s="257"/>
      <c r="MY61" s="257"/>
      <c r="MZ61" s="257"/>
      <c r="NA61" s="257"/>
      <c r="NB61" s="257"/>
      <c r="NC61" s="257"/>
      <c r="ND61" s="257"/>
      <c r="NE61" s="257"/>
      <c r="NF61" s="257"/>
      <c r="NG61" s="257"/>
      <c r="NH61" s="257"/>
      <c r="NI61" s="257"/>
      <c r="NJ61" s="257"/>
      <c r="NK61" s="257"/>
      <c r="NL61" s="257"/>
      <c r="NM61" s="257"/>
      <c r="NN61" s="257"/>
      <c r="NO61" s="257"/>
      <c r="NP61" s="257"/>
      <c r="NQ61" s="257"/>
      <c r="NR61" s="257"/>
      <c r="NS61" s="257"/>
      <c r="NT61" s="257"/>
      <c r="NU61" s="257"/>
      <c r="NV61" s="257"/>
      <c r="NW61" s="257"/>
      <c r="NX61" s="257"/>
      <c r="NY61" s="257"/>
      <c r="NZ61" s="257"/>
      <c r="OA61" s="257"/>
      <c r="OB61" s="257"/>
      <c r="OC61" s="257"/>
      <c r="OD61" s="257"/>
      <c r="OE61" s="257"/>
      <c r="OF61" s="257"/>
      <c r="OG61" s="257"/>
      <c r="OH61" s="257"/>
      <c r="OI61" s="257"/>
      <c r="OJ61" s="257"/>
      <c r="OK61" s="257"/>
      <c r="OL61" s="257"/>
      <c r="OM61" s="257"/>
      <c r="ON61" s="257"/>
      <c r="OO61" s="257"/>
      <c r="OP61" s="257"/>
      <c r="OQ61" s="257"/>
      <c r="OR61" s="257"/>
      <c r="OS61" s="257"/>
      <c r="OT61" s="257"/>
      <c r="OU61" s="257"/>
      <c r="OV61" s="257"/>
      <c r="OW61" s="257"/>
      <c r="OX61" s="257"/>
      <c r="OY61" s="257"/>
      <c r="OZ61" s="257"/>
      <c r="PA61" s="257"/>
      <c r="PB61" s="257"/>
      <c r="PC61" s="257"/>
      <c r="PD61" s="257"/>
      <c r="PE61" s="257"/>
      <c r="PF61" s="257"/>
      <c r="PG61" s="257"/>
      <c r="PH61" s="257"/>
      <c r="PI61" s="257"/>
      <c r="PJ61" s="257"/>
      <c r="PK61" s="257"/>
      <c r="PL61" s="257"/>
      <c r="PM61" s="257"/>
      <c r="PN61" s="257"/>
      <c r="PO61" s="257"/>
      <c r="PP61" s="257"/>
      <c r="PQ61" s="257"/>
      <c r="PR61" s="257"/>
      <c r="PS61" s="257"/>
      <c r="PT61" s="257"/>
      <c r="PU61" s="257"/>
      <c r="PV61" s="257"/>
      <c r="PW61" s="257"/>
      <c r="PX61" s="257"/>
      <c r="PY61" s="257"/>
      <c r="PZ61" s="257"/>
      <c r="QA61" s="257"/>
      <c r="QB61" s="257"/>
      <c r="QC61" s="257"/>
      <c r="QD61" s="257"/>
      <c r="QE61" s="257"/>
      <c r="QF61" s="257"/>
      <c r="QG61" s="257"/>
      <c r="QH61" s="257"/>
      <c r="QI61" s="257"/>
      <c r="QJ61" s="257"/>
      <c r="QK61" s="257"/>
      <c r="QL61" s="257"/>
      <c r="QM61" s="257"/>
      <c r="QN61" s="257"/>
      <c r="QO61" s="257"/>
      <c r="QP61" s="257"/>
      <c r="QQ61" s="257"/>
      <c r="QR61" s="257"/>
      <c r="QS61" s="257"/>
      <c r="QT61" s="257"/>
      <c r="QU61" s="257"/>
      <c r="QV61" s="257"/>
      <c r="QW61" s="257"/>
      <c r="QX61" s="257"/>
      <c r="QY61" s="257"/>
      <c r="QZ61" s="257"/>
      <c r="RA61" s="257"/>
      <c r="RB61" s="257"/>
      <c r="RC61" s="257"/>
      <c r="RD61" s="257"/>
      <c r="RE61" s="257"/>
      <c r="RF61" s="257"/>
      <c r="RG61" s="257"/>
      <c r="RH61" s="257"/>
      <c r="RI61" s="257"/>
      <c r="RJ61" s="257"/>
      <c r="RK61" s="257"/>
      <c r="RL61" s="257"/>
      <c r="RM61" s="257"/>
      <c r="RN61" s="257"/>
      <c r="RO61" s="257"/>
      <c r="RP61" s="257"/>
      <c r="RQ61" s="257"/>
      <c r="RR61" s="257"/>
      <c r="RS61" s="257"/>
      <c r="RT61" s="257"/>
      <c r="RU61" s="257"/>
      <c r="RV61" s="257"/>
      <c r="RW61" s="257"/>
      <c r="RX61" s="257"/>
      <c r="RY61" s="257"/>
      <c r="RZ61" s="257"/>
      <c r="SA61" s="257"/>
      <c r="SB61" s="257"/>
      <c r="SC61" s="257"/>
      <c r="SD61" s="257"/>
      <c r="SE61" s="257"/>
      <c r="SF61" s="257"/>
      <c r="SG61" s="257"/>
      <c r="SH61" s="257"/>
      <c r="SI61" s="257"/>
      <c r="SJ61" s="257"/>
      <c r="SK61" s="257"/>
      <c r="SL61" s="257"/>
      <c r="SM61" s="257"/>
      <c r="SN61" s="257"/>
      <c r="SO61" s="257"/>
      <c r="SP61" s="257"/>
      <c r="SQ61" s="257"/>
      <c r="SR61" s="257"/>
      <c r="SS61" s="257"/>
      <c r="ST61" s="257"/>
      <c r="SU61" s="257"/>
      <c r="SV61" s="257"/>
      <c r="SW61" s="257"/>
      <c r="SX61" s="257"/>
      <c r="SY61" s="257"/>
      <c r="SZ61" s="257"/>
      <c r="TA61" s="257"/>
      <c r="TB61" s="257"/>
      <c r="TC61" s="257"/>
      <c r="TD61" s="257"/>
      <c r="TE61" s="257"/>
      <c r="TF61" s="257"/>
      <c r="TG61" s="257"/>
      <c r="TH61" s="257"/>
      <c r="TI61" s="257"/>
      <c r="TJ61" s="257"/>
      <c r="TK61" s="257"/>
      <c r="TL61" s="257"/>
      <c r="TM61" s="257"/>
      <c r="TN61" s="257"/>
      <c r="TO61" s="257"/>
      <c r="TP61" s="257"/>
      <c r="TQ61" s="257"/>
      <c r="TR61" s="257"/>
      <c r="TS61" s="257"/>
      <c r="TT61" s="257"/>
      <c r="TU61" s="257"/>
      <c r="TV61" s="257"/>
      <c r="TW61" s="257"/>
      <c r="TX61" s="257"/>
      <c r="TY61" s="257"/>
      <c r="TZ61" s="257"/>
      <c r="UA61" s="257"/>
      <c r="UB61" s="257"/>
      <c r="UC61" s="257"/>
      <c r="UD61" s="257"/>
      <c r="UE61" s="257"/>
      <c r="UF61" s="257"/>
      <c r="UG61" s="257"/>
      <c r="UH61" s="257"/>
      <c r="UI61" s="257"/>
      <c r="UJ61" s="257"/>
      <c r="UK61" s="257"/>
      <c r="UL61" s="257"/>
      <c r="UM61" s="257"/>
      <c r="UN61" s="257"/>
      <c r="UO61" s="257"/>
      <c r="UP61" s="257"/>
      <c r="UQ61" s="257"/>
      <c r="UR61" s="257"/>
      <c r="US61" s="257"/>
      <c r="UT61" s="257"/>
      <c r="UU61" s="257"/>
      <c r="UV61" s="257"/>
      <c r="UW61" s="257"/>
      <c r="UX61" s="257"/>
      <c r="UY61" s="257"/>
      <c r="UZ61" s="257"/>
      <c r="VA61" s="257"/>
      <c r="VB61" s="257"/>
      <c r="VC61" s="257"/>
      <c r="VD61" s="257"/>
      <c r="VE61" s="257"/>
      <c r="VF61" s="257"/>
      <c r="VG61" s="257"/>
      <c r="VH61" s="257"/>
      <c r="VI61" s="257"/>
      <c r="VJ61" s="257"/>
      <c r="VK61" s="257"/>
      <c r="VL61" s="257"/>
      <c r="VM61" s="257"/>
      <c r="VN61" s="257"/>
      <c r="VO61" s="257"/>
      <c r="VP61" s="257"/>
      <c r="VQ61" s="257"/>
      <c r="VR61" s="257"/>
      <c r="VS61" s="257"/>
      <c r="VT61" s="257"/>
      <c r="VU61" s="257"/>
      <c r="VV61" s="257"/>
      <c r="VW61" s="257"/>
      <c r="VX61" s="257"/>
      <c r="VY61" s="257"/>
      <c r="VZ61" s="257"/>
      <c r="WA61" s="257"/>
      <c r="WB61" s="257"/>
      <c r="WC61" s="257"/>
      <c r="WD61" s="257"/>
      <c r="WE61" s="257"/>
      <c r="WF61" s="257"/>
      <c r="WG61" s="257"/>
      <c r="WH61" s="257"/>
      <c r="WI61" s="257"/>
      <c r="WJ61" s="257"/>
      <c r="WK61" s="257"/>
      <c r="WL61" s="257"/>
      <c r="WM61" s="257"/>
      <c r="WN61" s="257"/>
      <c r="WO61" s="257"/>
      <c r="WP61" s="257"/>
      <c r="WQ61" s="257"/>
      <c r="WR61" s="257"/>
      <c r="WS61" s="257"/>
      <c r="WT61" s="257"/>
      <c r="WU61" s="257"/>
      <c r="WV61" s="257"/>
      <c r="WW61" s="257"/>
      <c r="WX61" s="257"/>
      <c r="WY61" s="257"/>
      <c r="WZ61" s="257"/>
      <c r="XA61" s="257"/>
      <c r="XB61" s="257"/>
      <c r="XC61" s="257"/>
      <c r="XD61" s="257"/>
      <c r="XE61" s="257"/>
      <c r="XF61" s="257"/>
      <c r="XG61" s="257"/>
      <c r="XH61" s="257"/>
      <c r="XI61" s="257"/>
      <c r="XJ61" s="257"/>
      <c r="XK61" s="257"/>
      <c r="XL61" s="257"/>
      <c r="XM61" s="257"/>
      <c r="XN61" s="257"/>
      <c r="XO61" s="257"/>
      <c r="XP61" s="257"/>
      <c r="XQ61" s="257"/>
      <c r="XR61" s="257"/>
      <c r="XS61" s="257"/>
      <c r="XT61" s="257"/>
      <c r="XU61" s="257"/>
      <c r="XV61" s="257"/>
      <c r="XW61" s="257"/>
      <c r="XX61" s="257"/>
      <c r="XY61" s="257"/>
      <c r="XZ61" s="257"/>
      <c r="YA61" s="257"/>
      <c r="YB61" s="257"/>
      <c r="YC61" s="257"/>
      <c r="YD61" s="257"/>
      <c r="YE61" s="257"/>
      <c r="YF61" s="257"/>
      <c r="YG61" s="257"/>
      <c r="YH61" s="257"/>
      <c r="YI61" s="257"/>
      <c r="YJ61" s="257"/>
      <c r="YK61" s="257"/>
      <c r="YL61" s="257"/>
      <c r="YM61" s="257"/>
      <c r="YN61" s="257"/>
      <c r="YO61" s="257"/>
      <c r="YP61" s="257"/>
      <c r="YQ61" s="257"/>
      <c r="YR61" s="257"/>
      <c r="YS61" s="257"/>
      <c r="YT61" s="257"/>
      <c r="YU61" s="257"/>
      <c r="YV61" s="257"/>
      <c r="YW61" s="257"/>
      <c r="YX61" s="257"/>
      <c r="YY61" s="257"/>
      <c r="YZ61" s="257"/>
      <c r="ZA61" s="257"/>
      <c r="ZB61" s="257"/>
      <c r="ZC61" s="257"/>
      <c r="ZD61" s="257"/>
      <c r="ZE61" s="257"/>
      <c r="ZF61" s="257"/>
      <c r="ZG61" s="257"/>
      <c r="ZH61" s="257"/>
      <c r="ZI61" s="257"/>
      <c r="ZJ61" s="257"/>
      <c r="ZK61" s="257"/>
      <c r="ZL61" s="257"/>
      <c r="ZM61" s="257"/>
      <c r="ZN61" s="257"/>
      <c r="ZO61" s="257"/>
      <c r="ZP61" s="257"/>
      <c r="ZQ61" s="257"/>
      <c r="ZR61" s="257"/>
      <c r="ZS61" s="257"/>
      <c r="ZT61" s="257"/>
      <c r="ZU61" s="257"/>
      <c r="ZV61" s="257"/>
      <c r="ZW61" s="257"/>
      <c r="ZX61" s="257"/>
      <c r="ZY61" s="257"/>
      <c r="ZZ61" s="257"/>
      <c r="AAA61" s="257"/>
      <c r="AAB61" s="257"/>
      <c r="AAC61" s="257"/>
      <c r="AAD61" s="257"/>
      <c r="AAE61" s="257"/>
      <c r="AAF61" s="257"/>
      <c r="AAG61" s="257"/>
      <c r="AAH61" s="257"/>
      <c r="AAI61" s="257"/>
      <c r="AAJ61" s="257"/>
      <c r="AAK61" s="257"/>
      <c r="AAL61" s="257"/>
      <c r="AAM61" s="257"/>
      <c r="AAN61" s="257"/>
      <c r="AAO61" s="257"/>
      <c r="AAP61" s="257"/>
      <c r="AAQ61" s="257"/>
      <c r="AAR61" s="257"/>
      <c r="AAS61" s="257"/>
      <c r="AAT61" s="257"/>
      <c r="AAU61" s="257"/>
      <c r="AAV61" s="257"/>
      <c r="AAW61" s="257"/>
      <c r="AAX61" s="257"/>
      <c r="AAY61" s="257"/>
      <c r="AAZ61" s="257"/>
      <c r="ABA61" s="257"/>
      <c r="ABB61" s="257"/>
      <c r="ABC61" s="257"/>
      <c r="ABD61" s="257"/>
      <c r="ABE61" s="257"/>
      <c r="ABF61" s="257"/>
      <c r="ABG61" s="257"/>
      <c r="ABH61" s="257"/>
      <c r="ABI61" s="257"/>
      <c r="ABJ61" s="257"/>
      <c r="ABK61" s="257"/>
      <c r="ABL61" s="257"/>
      <c r="ABM61" s="257"/>
      <c r="ABN61" s="257"/>
      <c r="ABO61" s="257"/>
      <c r="ABP61" s="257"/>
      <c r="ABQ61" s="257"/>
      <c r="ABR61" s="257"/>
      <c r="ABS61" s="257"/>
      <c r="ABT61" s="257"/>
      <c r="ABU61" s="257"/>
      <c r="ABV61" s="257"/>
      <c r="ABW61" s="257"/>
      <c r="ABX61" s="257"/>
      <c r="ABY61" s="257"/>
      <c r="ABZ61" s="257"/>
      <c r="ACA61" s="257"/>
      <c r="ACB61" s="257"/>
      <c r="ACC61" s="257"/>
      <c r="ACD61" s="257"/>
      <c r="ACE61" s="257"/>
      <c r="ACF61" s="257"/>
      <c r="ACG61" s="257"/>
      <c r="ACH61" s="257"/>
      <c r="ACI61" s="257"/>
      <c r="ACJ61" s="257"/>
      <c r="ACK61" s="257"/>
      <c r="ACL61" s="257"/>
      <c r="ACM61" s="257"/>
      <c r="ACN61" s="257"/>
      <c r="ACO61" s="257"/>
      <c r="ACP61" s="257"/>
      <c r="ACQ61" s="257"/>
      <c r="ACR61" s="257"/>
      <c r="ACS61" s="257"/>
      <c r="ACT61" s="257"/>
      <c r="ACU61" s="257"/>
      <c r="ACV61" s="257"/>
      <c r="ACW61" s="257"/>
      <c r="ACX61" s="257"/>
      <c r="ACY61" s="257"/>
      <c r="ACZ61" s="257"/>
      <c r="ADA61" s="257"/>
      <c r="ADB61" s="257"/>
      <c r="ADC61" s="257"/>
      <c r="ADD61" s="257"/>
      <c r="ADE61" s="257"/>
      <c r="ADF61" s="257"/>
      <c r="ADG61" s="257"/>
      <c r="ADH61" s="257"/>
      <c r="ADI61" s="257"/>
      <c r="ADJ61" s="257"/>
      <c r="ADK61" s="257"/>
      <c r="ADL61" s="257"/>
      <c r="ADM61" s="257"/>
      <c r="ADN61" s="257"/>
      <c r="ADO61" s="257"/>
      <c r="ADP61" s="257"/>
      <c r="ADQ61" s="257"/>
      <c r="ADR61" s="257"/>
      <c r="ADS61" s="257"/>
      <c r="ADT61" s="257"/>
      <c r="ADU61" s="257"/>
      <c r="ADV61" s="257"/>
      <c r="ADW61" s="257"/>
      <c r="ADX61" s="257"/>
      <c r="ADY61" s="257"/>
      <c r="ADZ61" s="257"/>
      <c r="AEA61" s="257"/>
      <c r="AEB61" s="257"/>
      <c r="AEC61" s="257"/>
      <c r="AED61" s="257"/>
      <c r="AEE61" s="257"/>
      <c r="AEF61" s="257"/>
      <c r="AEG61" s="257"/>
      <c r="AEH61" s="257"/>
      <c r="AEI61" s="257"/>
      <c r="AEJ61" s="257"/>
      <c r="AEK61" s="257"/>
      <c r="AEL61" s="257"/>
      <c r="AEM61" s="257"/>
      <c r="AEN61" s="257"/>
      <c r="AEO61" s="257"/>
      <c r="AEP61" s="257"/>
      <c r="AEQ61" s="257"/>
      <c r="AER61" s="257"/>
      <c r="AES61" s="257"/>
      <c r="AET61" s="257"/>
      <c r="AEU61" s="257"/>
      <c r="AEV61" s="257"/>
      <c r="AEW61" s="257"/>
      <c r="AEX61" s="257"/>
      <c r="AEY61" s="257"/>
      <c r="AEZ61" s="257"/>
      <c r="AFA61" s="257"/>
      <c r="AFB61" s="257"/>
      <c r="AFC61" s="257"/>
      <c r="AFD61" s="257"/>
      <c r="AFE61" s="257"/>
      <c r="AFF61" s="257"/>
      <c r="AFG61" s="257"/>
      <c r="AFH61" s="257"/>
      <c r="AFI61" s="257"/>
      <c r="AFJ61" s="257"/>
      <c r="AFK61" s="257"/>
      <c r="AFL61" s="257"/>
      <c r="AFM61" s="257"/>
      <c r="AFN61" s="257"/>
      <c r="AFO61" s="257"/>
      <c r="AFP61" s="257"/>
      <c r="AFQ61" s="257"/>
      <c r="AFR61" s="257"/>
      <c r="AFS61" s="257"/>
      <c r="AFT61" s="257"/>
      <c r="AFU61" s="257"/>
      <c r="AFV61" s="257"/>
      <c r="AFW61" s="257"/>
      <c r="AFX61" s="257"/>
      <c r="AFY61" s="257"/>
      <c r="AFZ61" s="257"/>
      <c r="AGA61" s="257"/>
      <c r="AGB61" s="257"/>
      <c r="AGC61" s="257"/>
      <c r="AGD61" s="257"/>
      <c r="AGE61" s="257"/>
      <c r="AGF61" s="257"/>
      <c r="AGG61" s="257"/>
      <c r="AGH61" s="257"/>
      <c r="AGI61" s="257"/>
      <c r="AGJ61" s="257"/>
      <c r="AGK61" s="257"/>
      <c r="AGL61" s="257"/>
      <c r="AGM61" s="257"/>
      <c r="AGN61" s="257"/>
      <c r="AGO61" s="257"/>
      <c r="AGP61" s="257"/>
      <c r="AGQ61" s="257"/>
      <c r="AGR61" s="257"/>
      <c r="AGS61" s="257"/>
      <c r="AGT61" s="257"/>
      <c r="AGU61" s="257"/>
      <c r="AGV61" s="257"/>
      <c r="AGW61" s="257"/>
      <c r="AGX61" s="257"/>
      <c r="AGY61" s="257"/>
      <c r="AGZ61" s="257"/>
      <c r="AHA61" s="257"/>
      <c r="AHB61" s="257"/>
      <c r="AHC61" s="257"/>
      <c r="AHD61" s="257"/>
      <c r="AHE61" s="257"/>
      <c r="AHF61" s="257"/>
      <c r="AHG61" s="257"/>
      <c r="AHH61" s="257"/>
      <c r="AHI61" s="257"/>
      <c r="AHJ61" s="257"/>
      <c r="AHK61" s="257"/>
      <c r="AHL61" s="257"/>
      <c r="AHM61" s="257"/>
      <c r="AHN61" s="257"/>
      <c r="AHO61" s="257"/>
      <c r="AHP61" s="257"/>
      <c r="AHQ61" s="257"/>
      <c r="AHR61" s="257"/>
      <c r="AHS61" s="257"/>
      <c r="AHT61" s="257"/>
      <c r="AHU61" s="257"/>
      <c r="AHV61" s="257"/>
      <c r="AHW61" s="257"/>
      <c r="AHX61" s="257"/>
      <c r="AHY61" s="257"/>
      <c r="AHZ61" s="257"/>
      <c r="AIA61" s="257"/>
      <c r="AIB61" s="257"/>
      <c r="AIC61" s="257"/>
      <c r="AID61" s="257"/>
      <c r="AIE61" s="257"/>
      <c r="AIF61" s="257"/>
      <c r="AIG61" s="257"/>
      <c r="AIH61" s="257"/>
      <c r="AII61" s="257"/>
      <c r="AIJ61" s="257"/>
      <c r="AIK61" s="257"/>
      <c r="AIL61" s="257"/>
      <c r="AIM61" s="257"/>
      <c r="AIN61" s="257"/>
      <c r="AIO61" s="257"/>
      <c r="AIP61" s="257"/>
      <c r="AIQ61" s="257"/>
      <c r="AIR61" s="257"/>
      <c r="AIS61" s="257"/>
      <c r="AIT61" s="257"/>
      <c r="AIU61" s="257"/>
      <c r="AIV61" s="257"/>
      <c r="AIW61" s="257"/>
      <c r="AIX61" s="257"/>
      <c r="AIY61" s="257"/>
      <c r="AIZ61" s="257"/>
      <c r="AJA61" s="257"/>
      <c r="AJB61" s="257"/>
      <c r="AJC61" s="257"/>
      <c r="AJD61" s="257"/>
      <c r="AJE61" s="257"/>
      <c r="AJF61" s="257"/>
      <c r="AJG61" s="257"/>
      <c r="AJH61" s="257"/>
      <c r="AJI61" s="257"/>
      <c r="AJJ61" s="257"/>
      <c r="AJK61" s="257"/>
      <c r="AJL61" s="257"/>
      <c r="AJM61" s="257"/>
      <c r="AJN61" s="257"/>
      <c r="AJO61" s="257"/>
      <c r="AJP61" s="257"/>
      <c r="AJQ61" s="257"/>
      <c r="AJR61" s="257"/>
      <c r="AJS61" s="257"/>
      <c r="AJT61" s="257"/>
      <c r="AJU61" s="257"/>
      <c r="AJV61" s="257"/>
      <c r="AJW61" s="257"/>
      <c r="AJX61" s="257"/>
      <c r="AJY61" s="257"/>
      <c r="AJZ61" s="257"/>
      <c r="AKA61" s="257"/>
      <c r="AKB61" s="257"/>
      <c r="AKC61" s="257"/>
      <c r="AKD61" s="257"/>
      <c r="AKE61" s="257"/>
      <c r="AKF61" s="257"/>
      <c r="AKG61" s="257"/>
      <c r="AKH61" s="257"/>
      <c r="AKI61" s="257"/>
      <c r="AKJ61" s="257"/>
      <c r="AKK61" s="257"/>
      <c r="AKL61" s="257"/>
      <c r="AKM61" s="257"/>
      <c r="AKN61" s="257"/>
      <c r="AKO61" s="257"/>
      <c r="AKP61" s="257"/>
      <c r="AKQ61" s="257"/>
      <c r="AKR61" s="257"/>
      <c r="AKS61" s="257"/>
      <c r="AKT61" s="257"/>
      <c r="AKU61" s="257"/>
      <c r="AKV61" s="257"/>
      <c r="AKW61" s="257"/>
      <c r="AKX61" s="257"/>
      <c r="AKY61" s="257"/>
      <c r="AKZ61" s="257"/>
      <c r="ALA61" s="257"/>
      <c r="ALB61" s="257"/>
      <c r="ALC61" s="257"/>
      <c r="ALD61" s="257"/>
      <c r="ALE61" s="257"/>
      <c r="ALF61" s="257"/>
      <c r="ALG61" s="257"/>
      <c r="ALH61" s="257"/>
      <c r="ALI61" s="257"/>
      <c r="ALJ61" s="257"/>
      <c r="ALK61" s="257"/>
      <c r="ALL61" s="257"/>
      <c r="ALM61" s="257"/>
      <c r="ALN61" s="257"/>
      <c r="ALO61" s="257"/>
      <c r="ALP61" s="257"/>
      <c r="ALQ61" s="257"/>
      <c r="ALR61" s="257"/>
      <c r="ALS61" s="257"/>
      <c r="ALT61" s="257"/>
      <c r="ALU61" s="257"/>
      <c r="ALV61" s="257"/>
      <c r="ALW61" s="257"/>
      <c r="ALX61" s="257"/>
      <c r="ALY61" s="257"/>
      <c r="ALZ61" s="257"/>
      <c r="AMA61" s="257"/>
      <c r="AMB61" s="257"/>
      <c r="AMC61" s="257"/>
      <c r="AMD61" s="257"/>
      <c r="AME61" s="257"/>
      <c r="AMF61" s="257"/>
      <c r="AMG61" s="257"/>
      <c r="AMH61" s="257"/>
      <c r="AMI61" s="257"/>
      <c r="AMJ61" s="257"/>
      <c r="AMK61" s="257"/>
      <c r="AML61" s="257"/>
      <c r="AMM61" s="257"/>
      <c r="AMN61" s="257"/>
      <c r="AMO61" s="257"/>
      <c r="AMP61" s="257"/>
      <c r="AMQ61" s="257"/>
      <c r="AMR61" s="257"/>
      <c r="AMS61" s="257"/>
      <c r="AMT61" s="257"/>
      <c r="AMU61" s="257"/>
      <c r="AMV61" s="257"/>
      <c r="AMW61" s="257"/>
      <c r="AMX61" s="257"/>
      <c r="AMY61" s="257"/>
      <c r="AMZ61" s="257"/>
      <c r="ANA61" s="257"/>
      <c r="ANB61" s="257"/>
      <c r="ANC61" s="257"/>
      <c r="AND61" s="257"/>
      <c r="ANE61" s="257"/>
      <c r="ANF61" s="257"/>
      <c r="ANG61" s="257"/>
      <c r="ANH61" s="257"/>
      <c r="ANI61" s="257"/>
      <c r="ANJ61" s="257"/>
      <c r="ANK61" s="257"/>
      <c r="ANL61" s="257"/>
      <c r="ANM61" s="257"/>
      <c r="ANN61" s="257"/>
      <c r="ANO61" s="257"/>
      <c r="ANP61" s="257"/>
      <c r="ANQ61" s="257"/>
      <c r="ANR61" s="257"/>
      <c r="ANS61" s="257"/>
      <c r="ANT61" s="257"/>
      <c r="ANU61" s="257"/>
      <c r="ANV61" s="257"/>
      <c r="ANW61" s="257"/>
      <c r="ANX61" s="257"/>
      <c r="ANY61" s="257"/>
      <c r="ANZ61" s="257"/>
      <c r="AOA61" s="257"/>
      <c r="AOB61" s="257"/>
      <c r="AOC61" s="257"/>
      <c r="AOD61" s="257"/>
      <c r="AOE61" s="257"/>
      <c r="AOF61" s="257"/>
      <c r="AOG61" s="257"/>
      <c r="AOH61" s="257"/>
      <c r="AOI61" s="257"/>
      <c r="AOJ61" s="257"/>
      <c r="AOK61" s="257"/>
      <c r="AOL61" s="257"/>
      <c r="AOM61" s="257"/>
      <c r="AON61" s="257"/>
      <c r="AOO61" s="257"/>
      <c r="AOP61" s="257"/>
      <c r="AOQ61" s="257"/>
      <c r="AOR61" s="257"/>
      <c r="AOS61" s="257"/>
      <c r="AOT61" s="257"/>
      <c r="AOU61" s="257"/>
      <c r="AOV61" s="257"/>
      <c r="AOW61" s="257"/>
      <c r="AOX61" s="257"/>
      <c r="AOY61" s="257"/>
      <c r="AOZ61" s="257"/>
      <c r="APA61" s="257"/>
      <c r="APB61" s="257"/>
      <c r="APC61" s="257"/>
      <c r="APD61" s="257"/>
      <c r="APE61" s="257"/>
      <c r="APF61" s="257"/>
      <c r="APG61" s="257"/>
      <c r="APH61" s="257"/>
      <c r="API61" s="257"/>
      <c r="APJ61" s="257"/>
      <c r="APK61" s="257"/>
      <c r="APL61" s="257"/>
      <c r="APM61" s="257"/>
      <c r="APN61" s="257"/>
      <c r="APO61" s="257"/>
      <c r="APP61" s="257"/>
      <c r="APQ61" s="257"/>
      <c r="APR61" s="257"/>
      <c r="APS61" s="257"/>
      <c r="APT61" s="257"/>
      <c r="APU61" s="257"/>
      <c r="APV61" s="257"/>
      <c r="APW61" s="257"/>
      <c r="APX61" s="257"/>
      <c r="APY61" s="257"/>
      <c r="APZ61" s="257"/>
      <c r="AQA61" s="257"/>
      <c r="AQB61" s="257"/>
      <c r="AQC61" s="257"/>
      <c r="AQD61" s="257"/>
      <c r="AQE61" s="257"/>
      <c r="AQF61" s="257"/>
      <c r="AQG61" s="257"/>
      <c r="AQH61" s="257"/>
      <c r="AQI61" s="257"/>
      <c r="AQJ61" s="257"/>
      <c r="AQK61" s="257"/>
      <c r="AQL61" s="257"/>
      <c r="AQM61" s="257"/>
      <c r="AQN61" s="257"/>
      <c r="AQO61" s="257"/>
      <c r="AQP61" s="257"/>
      <c r="AQQ61" s="257"/>
      <c r="AQR61" s="257"/>
      <c r="AQS61" s="257"/>
      <c r="AQT61" s="257"/>
      <c r="AQU61" s="257"/>
      <c r="AQV61" s="257"/>
      <c r="AQW61" s="257"/>
      <c r="AQX61" s="257"/>
      <c r="AQY61" s="257"/>
      <c r="AQZ61" s="257"/>
      <c r="ARA61" s="257"/>
      <c r="ARB61" s="257"/>
      <c r="ARC61" s="257"/>
      <c r="ARD61" s="257"/>
      <c r="ARE61" s="257"/>
      <c r="ARF61" s="257"/>
      <c r="ARG61" s="257"/>
      <c r="ARH61" s="257"/>
      <c r="ARI61" s="257"/>
      <c r="ARJ61" s="257"/>
      <c r="ARK61" s="257"/>
      <c r="ARL61" s="257"/>
      <c r="ARM61" s="257"/>
      <c r="ARN61" s="257"/>
      <c r="ARO61" s="257"/>
      <c r="ARP61" s="257"/>
      <c r="ARQ61" s="257"/>
      <c r="ARR61" s="257"/>
      <c r="ARS61" s="257"/>
      <c r="ART61" s="257"/>
      <c r="ARU61" s="257"/>
      <c r="ARV61" s="257"/>
      <c r="ARW61" s="257"/>
      <c r="ARX61" s="257"/>
      <c r="ARY61" s="257"/>
      <c r="ARZ61" s="257"/>
      <c r="ASA61" s="257"/>
      <c r="ASB61" s="257"/>
      <c r="ASC61" s="257"/>
      <c r="ASD61" s="257"/>
      <c r="ASE61" s="257"/>
      <c r="ASF61" s="257"/>
      <c r="ASG61" s="257"/>
      <c r="ASH61" s="257"/>
      <c r="ASI61" s="257"/>
      <c r="ASJ61" s="257"/>
      <c r="ASK61" s="257"/>
      <c r="ASL61" s="257"/>
      <c r="ASM61" s="257"/>
      <c r="ASN61" s="257"/>
      <c r="ASO61" s="257"/>
      <c r="ASP61" s="257"/>
      <c r="ASQ61" s="257"/>
      <c r="ASR61" s="257"/>
      <c r="ASS61" s="257"/>
      <c r="AST61" s="257"/>
      <c r="ASU61" s="257"/>
      <c r="ASV61" s="257"/>
      <c r="ASW61" s="257"/>
      <c r="ASX61" s="257"/>
      <c r="ASY61" s="257"/>
      <c r="ASZ61" s="257"/>
      <c r="ATA61" s="257"/>
      <c r="ATB61" s="257"/>
      <c r="ATC61" s="257"/>
      <c r="ATD61" s="257"/>
      <c r="ATE61" s="257"/>
      <c r="ATF61" s="257"/>
      <c r="ATG61" s="257"/>
      <c r="ATH61" s="257"/>
      <c r="ATI61" s="257"/>
      <c r="ATJ61" s="257"/>
      <c r="ATK61" s="257"/>
      <c r="ATL61" s="257"/>
      <c r="ATM61" s="257"/>
      <c r="ATN61" s="257"/>
      <c r="ATO61" s="257"/>
      <c r="ATP61" s="257"/>
      <c r="ATQ61" s="257"/>
      <c r="ATR61" s="257"/>
      <c r="ATS61" s="257"/>
      <c r="ATT61" s="257"/>
      <c r="ATU61" s="257"/>
      <c r="ATV61" s="257"/>
      <c r="ATW61" s="257"/>
      <c r="ATX61" s="257"/>
      <c r="ATY61" s="257"/>
      <c r="ATZ61" s="257"/>
      <c r="AUA61" s="257"/>
      <c r="AUB61" s="257"/>
      <c r="AUC61" s="257"/>
      <c r="AUD61" s="257"/>
      <c r="AUE61" s="257"/>
      <c r="AUF61" s="257"/>
      <c r="AUG61" s="257"/>
      <c r="AUH61" s="257"/>
      <c r="AUI61" s="257"/>
      <c r="AUJ61" s="257"/>
      <c r="AUK61" s="257"/>
      <c r="AUL61" s="257"/>
      <c r="AUM61" s="257"/>
      <c r="AUN61" s="257"/>
      <c r="AUO61" s="257"/>
      <c r="AUP61" s="257"/>
      <c r="AUQ61" s="257"/>
      <c r="AUR61" s="257"/>
      <c r="AUS61" s="257"/>
      <c r="AUT61" s="257"/>
      <c r="AUU61" s="257"/>
      <c r="AUV61" s="257"/>
      <c r="AUW61" s="257"/>
      <c r="AUX61" s="257"/>
      <c r="AUY61" s="257"/>
      <c r="AUZ61" s="257"/>
      <c r="AVA61" s="257"/>
      <c r="AVB61" s="257"/>
      <c r="AVC61" s="257"/>
      <c r="AVD61" s="257"/>
      <c r="AVE61" s="257"/>
      <c r="AVF61" s="257"/>
      <c r="AVG61" s="257"/>
      <c r="AVH61" s="257"/>
      <c r="AVI61" s="257"/>
      <c r="AVJ61" s="257"/>
      <c r="AVK61" s="257"/>
      <c r="AVL61" s="257"/>
      <c r="AVM61" s="257"/>
      <c r="AVN61" s="257"/>
      <c r="AVO61" s="257"/>
      <c r="AVP61" s="257"/>
      <c r="AVQ61" s="257"/>
      <c r="AVR61" s="257"/>
      <c r="AVS61" s="257"/>
      <c r="AVT61" s="257"/>
      <c r="AVU61" s="257"/>
      <c r="AVV61" s="257"/>
      <c r="AVW61" s="257"/>
      <c r="AVX61" s="257"/>
      <c r="AVY61" s="257"/>
      <c r="AVZ61" s="257"/>
      <c r="AWA61" s="257"/>
      <c r="AWB61" s="257"/>
      <c r="AWC61" s="257"/>
      <c r="AWD61" s="257"/>
      <c r="AWE61" s="257"/>
      <c r="AWF61" s="257"/>
      <c r="AWG61" s="257"/>
      <c r="AWH61" s="257"/>
      <c r="AWI61" s="257"/>
      <c r="AWJ61" s="257"/>
      <c r="AWK61" s="257"/>
      <c r="AWL61" s="257"/>
      <c r="AWM61" s="257"/>
      <c r="AWN61" s="257"/>
      <c r="AWO61" s="257"/>
      <c r="AWP61" s="257"/>
      <c r="AWQ61" s="257"/>
      <c r="AWR61" s="257"/>
      <c r="AWS61" s="257"/>
      <c r="AWT61" s="257"/>
      <c r="AWU61" s="257"/>
      <c r="AWV61" s="257"/>
      <c r="AWW61" s="257"/>
      <c r="AWX61" s="257"/>
      <c r="AWY61" s="257"/>
      <c r="AWZ61" s="257"/>
      <c r="AXA61" s="257"/>
      <c r="AXB61" s="257"/>
      <c r="AXC61" s="257"/>
      <c r="AXD61" s="257"/>
      <c r="AXE61" s="257"/>
      <c r="AXF61" s="257"/>
      <c r="AXG61" s="257"/>
      <c r="AXH61" s="257"/>
      <c r="AXI61" s="257"/>
      <c r="AXJ61" s="257"/>
      <c r="AXK61" s="257"/>
      <c r="AXL61" s="257"/>
      <c r="AXM61" s="257"/>
      <c r="AXN61" s="257"/>
      <c r="AXO61" s="257"/>
      <c r="AXP61" s="257"/>
      <c r="AXQ61" s="257"/>
      <c r="AXR61" s="257"/>
      <c r="AXS61" s="257"/>
      <c r="AXT61" s="257"/>
      <c r="AXU61" s="257"/>
      <c r="AXV61" s="257"/>
      <c r="AXW61" s="257"/>
      <c r="AXX61" s="257"/>
      <c r="AXY61" s="257"/>
      <c r="AXZ61" s="257"/>
      <c r="AYA61" s="257"/>
      <c r="AYB61" s="257"/>
      <c r="AYC61" s="257"/>
      <c r="AYD61" s="257"/>
      <c r="AYE61" s="257"/>
      <c r="AYF61" s="257"/>
      <c r="AYG61" s="257"/>
      <c r="AYH61" s="257"/>
      <c r="AYI61" s="257"/>
      <c r="AYJ61" s="257"/>
      <c r="AYK61" s="257"/>
      <c r="AYL61" s="257"/>
      <c r="AYM61" s="257"/>
      <c r="AYN61" s="257"/>
      <c r="AYO61" s="257"/>
      <c r="AYP61" s="257"/>
      <c r="AYQ61" s="257"/>
      <c r="AYR61" s="257"/>
      <c r="AYS61" s="257"/>
      <c r="AYT61" s="257"/>
      <c r="AYU61" s="257"/>
      <c r="AYV61" s="257"/>
      <c r="AYW61" s="257"/>
      <c r="AYX61" s="257"/>
      <c r="AYY61" s="257"/>
      <c r="AYZ61" s="257"/>
      <c r="AZA61" s="257"/>
      <c r="AZB61" s="257"/>
      <c r="AZC61" s="257"/>
      <c r="AZD61" s="257"/>
      <c r="AZE61" s="257"/>
      <c r="AZF61" s="257"/>
      <c r="AZG61" s="257"/>
      <c r="AZH61" s="257"/>
      <c r="AZI61" s="257"/>
      <c r="AZJ61" s="257"/>
      <c r="AZK61" s="257"/>
      <c r="AZL61" s="257"/>
      <c r="AZM61" s="257"/>
      <c r="AZN61" s="257"/>
      <c r="AZO61" s="257"/>
      <c r="AZP61" s="257"/>
      <c r="AZQ61" s="257"/>
      <c r="AZR61" s="257"/>
      <c r="AZS61" s="257"/>
      <c r="AZT61" s="257"/>
      <c r="AZU61" s="257"/>
      <c r="AZV61" s="257"/>
      <c r="AZW61" s="257"/>
      <c r="AZX61" s="257"/>
      <c r="AZY61" s="257"/>
      <c r="AZZ61" s="257"/>
      <c r="BAA61" s="257"/>
      <c r="BAB61" s="257"/>
      <c r="BAC61" s="257"/>
      <c r="BAD61" s="257"/>
      <c r="BAE61" s="257"/>
      <c r="BAF61" s="257"/>
      <c r="BAG61" s="257"/>
      <c r="BAH61" s="257"/>
      <c r="BAI61" s="257"/>
      <c r="BAJ61" s="257"/>
      <c r="BAK61" s="257"/>
      <c r="BAL61" s="257"/>
      <c r="BAM61" s="257"/>
      <c r="BAN61" s="257"/>
      <c r="BAO61" s="257"/>
      <c r="BAP61" s="257"/>
      <c r="BAQ61" s="257"/>
      <c r="BAR61" s="257"/>
      <c r="BAS61" s="257"/>
      <c r="BAT61" s="257"/>
      <c r="BAU61" s="257"/>
      <c r="BAV61" s="257"/>
      <c r="BAW61" s="257"/>
      <c r="BAX61" s="257"/>
      <c r="BAY61" s="257"/>
      <c r="BAZ61" s="257"/>
      <c r="BBA61" s="257"/>
      <c r="BBB61" s="257"/>
      <c r="BBC61" s="257"/>
      <c r="BBD61" s="257"/>
      <c r="BBE61" s="257"/>
      <c r="BBF61" s="257"/>
      <c r="BBG61" s="257"/>
      <c r="BBH61" s="257"/>
      <c r="BBI61" s="257"/>
      <c r="BBJ61" s="257"/>
      <c r="BBK61" s="257"/>
      <c r="BBL61" s="257"/>
      <c r="BBM61" s="257"/>
      <c r="BBN61" s="257"/>
      <c r="BBO61" s="257"/>
      <c r="BBP61" s="257"/>
      <c r="BBQ61" s="257"/>
      <c r="BBR61" s="257"/>
      <c r="BBS61" s="257"/>
      <c r="BBT61" s="257"/>
      <c r="BBU61" s="257"/>
      <c r="BBV61" s="257"/>
      <c r="BBW61" s="257"/>
      <c r="BBX61" s="257"/>
      <c r="BBY61" s="257"/>
      <c r="BBZ61" s="257"/>
      <c r="BCA61" s="257"/>
      <c r="BCB61" s="257"/>
      <c r="BCC61" s="257"/>
      <c r="BCD61" s="257"/>
      <c r="BCE61" s="257"/>
      <c r="BCF61" s="257"/>
      <c r="BCG61" s="257"/>
      <c r="BCH61" s="257"/>
      <c r="BCI61" s="257"/>
      <c r="BCJ61" s="257"/>
      <c r="BCK61" s="257"/>
      <c r="BCL61" s="257"/>
      <c r="BCM61" s="257"/>
      <c r="BCN61" s="257"/>
      <c r="BCO61" s="257"/>
      <c r="BCP61" s="257"/>
      <c r="BCQ61" s="257"/>
      <c r="BCR61" s="257"/>
      <c r="BCS61" s="257"/>
      <c r="BCT61" s="257"/>
      <c r="BCU61" s="257"/>
      <c r="BCV61" s="257"/>
      <c r="BCW61" s="257"/>
      <c r="BCX61" s="257"/>
      <c r="BCY61" s="257"/>
      <c r="BCZ61" s="257"/>
      <c r="BDA61" s="257"/>
      <c r="BDB61" s="257"/>
      <c r="BDC61" s="257"/>
      <c r="BDD61" s="257"/>
      <c r="BDE61" s="257"/>
      <c r="BDF61" s="257"/>
      <c r="BDG61" s="257"/>
      <c r="BDH61" s="257"/>
      <c r="BDI61" s="257"/>
      <c r="BDJ61" s="257"/>
      <c r="BDK61" s="257"/>
      <c r="BDL61" s="257"/>
      <c r="BDM61" s="257"/>
      <c r="BDN61" s="257"/>
      <c r="BDO61" s="257"/>
      <c r="BDP61" s="257"/>
      <c r="BDQ61" s="257"/>
      <c r="BDR61" s="257"/>
      <c r="BDS61" s="257"/>
      <c r="BDT61" s="257"/>
      <c r="BDU61" s="257"/>
      <c r="BDV61" s="257"/>
      <c r="BDW61" s="257"/>
      <c r="BDX61" s="257"/>
      <c r="BDY61" s="257"/>
      <c r="BDZ61" s="257"/>
      <c r="BEA61" s="257"/>
      <c r="BEB61" s="257"/>
      <c r="BEC61" s="257"/>
      <c r="BED61" s="257"/>
      <c r="BEE61" s="257"/>
      <c r="BEF61" s="257"/>
      <c r="BEG61" s="257"/>
      <c r="BEH61" s="257"/>
      <c r="BEI61" s="257"/>
      <c r="BEJ61" s="257"/>
      <c r="BEK61" s="257"/>
      <c r="BEL61" s="257"/>
      <c r="BEM61" s="257"/>
      <c r="BEN61" s="257"/>
      <c r="BEO61" s="257"/>
      <c r="BEP61" s="257"/>
      <c r="BEQ61" s="257"/>
      <c r="BER61" s="257"/>
      <c r="BES61" s="257"/>
      <c r="BET61" s="257"/>
      <c r="BEU61" s="257"/>
      <c r="BEV61" s="257"/>
      <c r="BEW61" s="257"/>
      <c r="BEX61" s="257"/>
      <c r="BEY61" s="257"/>
      <c r="BEZ61" s="257"/>
      <c r="BFA61" s="257"/>
      <c r="BFB61" s="257"/>
      <c r="BFC61" s="257"/>
      <c r="BFD61" s="257"/>
      <c r="BFE61" s="257"/>
      <c r="BFF61" s="257"/>
      <c r="BFG61" s="257"/>
      <c r="BFH61" s="257"/>
      <c r="BFI61" s="257"/>
      <c r="BFJ61" s="257"/>
      <c r="BFK61" s="257"/>
      <c r="BFL61" s="257"/>
      <c r="BFM61" s="257"/>
      <c r="BFN61" s="257"/>
      <c r="BFO61" s="257"/>
      <c r="BFP61" s="257"/>
      <c r="BFQ61" s="257"/>
      <c r="BFR61" s="257"/>
      <c r="BFS61" s="257"/>
      <c r="BFT61" s="257"/>
      <c r="BFU61" s="257"/>
      <c r="BFV61" s="257"/>
      <c r="BFW61" s="257"/>
      <c r="BFX61" s="257"/>
      <c r="BFY61" s="257"/>
      <c r="BFZ61" s="257"/>
      <c r="BGA61" s="257"/>
      <c r="BGB61" s="257"/>
      <c r="BGC61" s="257"/>
      <c r="BGD61" s="257"/>
      <c r="BGE61" s="257"/>
      <c r="BGF61" s="257"/>
      <c r="BGG61" s="257"/>
      <c r="BGH61" s="257"/>
      <c r="BGI61" s="257"/>
      <c r="BGJ61" s="257"/>
      <c r="BGK61" s="257"/>
      <c r="BGL61" s="257"/>
      <c r="BGM61" s="257"/>
      <c r="BGN61" s="257"/>
      <c r="BGO61" s="257"/>
      <c r="BGP61" s="257"/>
      <c r="BGQ61" s="257"/>
      <c r="BGR61" s="257"/>
      <c r="BGS61" s="257"/>
      <c r="BGT61" s="257"/>
      <c r="BGU61" s="257"/>
      <c r="BGV61" s="257"/>
      <c r="BGW61" s="257"/>
      <c r="BGX61" s="257"/>
      <c r="BGY61" s="257"/>
      <c r="BGZ61" s="257"/>
      <c r="BHA61" s="257"/>
      <c r="BHB61" s="257"/>
      <c r="BHC61" s="257"/>
      <c r="BHD61" s="257"/>
      <c r="BHE61" s="257"/>
      <c r="BHF61" s="257"/>
      <c r="BHG61" s="257"/>
      <c r="BHH61" s="257"/>
      <c r="BHI61" s="257"/>
      <c r="BHJ61" s="257"/>
      <c r="BHK61" s="257"/>
      <c r="BHL61" s="257"/>
      <c r="BHM61" s="257"/>
      <c r="BHN61" s="257"/>
      <c r="BHO61" s="257"/>
      <c r="BHP61" s="257"/>
      <c r="BHQ61" s="257"/>
      <c r="BHR61" s="257"/>
      <c r="BHS61" s="257"/>
      <c r="BHT61" s="257"/>
      <c r="BHU61" s="257"/>
      <c r="BHV61" s="257"/>
      <c r="BHW61" s="257"/>
      <c r="BHX61" s="257"/>
      <c r="BHY61" s="257"/>
      <c r="BHZ61" s="257"/>
      <c r="BIA61" s="257"/>
      <c r="BIB61" s="257"/>
      <c r="BIC61" s="257"/>
      <c r="BID61" s="257"/>
      <c r="BIE61" s="257"/>
      <c r="BIF61" s="257"/>
      <c r="BIG61" s="257"/>
      <c r="BIH61" s="257"/>
      <c r="BII61" s="257"/>
      <c r="BIJ61" s="257"/>
      <c r="BIK61" s="257"/>
      <c r="BIL61" s="257"/>
      <c r="BIM61" s="257"/>
      <c r="BIN61" s="257"/>
      <c r="BIO61" s="257"/>
      <c r="BIP61" s="257"/>
      <c r="BIQ61" s="257"/>
      <c r="BIR61" s="257"/>
      <c r="BIS61" s="257"/>
      <c r="BIT61" s="257"/>
      <c r="BIU61" s="257"/>
      <c r="BIV61" s="257"/>
      <c r="BIW61" s="257"/>
      <c r="BIX61" s="257"/>
      <c r="BIY61" s="257"/>
      <c r="BIZ61" s="257"/>
      <c r="BJA61" s="257"/>
      <c r="BJB61" s="257"/>
      <c r="BJC61" s="257"/>
      <c r="BJD61" s="257"/>
      <c r="BJE61" s="257"/>
      <c r="BJF61" s="257"/>
      <c r="BJG61" s="257"/>
      <c r="BJH61" s="257"/>
      <c r="BJI61" s="257"/>
      <c r="BJJ61" s="257"/>
      <c r="BJK61" s="257"/>
      <c r="BJL61" s="257"/>
      <c r="BJM61" s="257"/>
      <c r="BJN61" s="257"/>
      <c r="BJO61" s="257"/>
      <c r="BJP61" s="257"/>
      <c r="BJQ61" s="257"/>
      <c r="BJR61" s="257"/>
      <c r="BJS61" s="257"/>
      <c r="BJT61" s="257"/>
      <c r="BJU61" s="257"/>
      <c r="BJV61" s="257"/>
      <c r="BJW61" s="257"/>
      <c r="BJX61" s="257"/>
      <c r="BJY61" s="257"/>
      <c r="BJZ61" s="257"/>
      <c r="BKA61" s="257"/>
      <c r="BKB61" s="257"/>
      <c r="BKC61" s="257"/>
      <c r="BKD61" s="257"/>
      <c r="BKE61" s="257"/>
      <c r="BKF61" s="257"/>
      <c r="BKG61" s="257"/>
      <c r="BKH61" s="257"/>
      <c r="BKI61" s="257"/>
      <c r="BKJ61" s="257"/>
      <c r="BKK61" s="257"/>
      <c r="BKL61" s="257"/>
      <c r="BKM61" s="257"/>
      <c r="BKN61" s="257"/>
      <c r="BKO61" s="257"/>
      <c r="BKP61" s="257"/>
      <c r="BKQ61" s="257"/>
      <c r="BKR61" s="257"/>
      <c r="BKS61" s="257"/>
      <c r="BKT61" s="257"/>
      <c r="BKU61" s="257"/>
      <c r="BKV61" s="257"/>
      <c r="BKW61" s="257"/>
      <c r="BKX61" s="257"/>
      <c r="BKY61" s="257"/>
      <c r="BKZ61" s="257"/>
      <c r="BLA61" s="257"/>
      <c r="BLB61" s="257"/>
      <c r="BLC61" s="257"/>
      <c r="BLD61" s="257"/>
      <c r="BLE61" s="257"/>
      <c r="BLF61" s="257"/>
      <c r="BLG61" s="257"/>
      <c r="BLH61" s="257"/>
      <c r="BLI61" s="257"/>
      <c r="BLJ61" s="257"/>
      <c r="BLK61" s="257"/>
      <c r="BLL61" s="257"/>
      <c r="BLM61" s="257"/>
      <c r="BLN61" s="257"/>
      <c r="BLO61" s="257"/>
      <c r="BLP61" s="257"/>
      <c r="BLQ61" s="257"/>
      <c r="BLR61" s="257"/>
      <c r="BLS61" s="257"/>
      <c r="BLT61" s="257"/>
      <c r="BLU61" s="257"/>
      <c r="BLV61" s="257"/>
      <c r="BLW61" s="257"/>
      <c r="BLX61" s="257"/>
      <c r="BLY61" s="257"/>
      <c r="BLZ61" s="257"/>
      <c r="BMA61" s="257"/>
      <c r="BMB61" s="257"/>
      <c r="BMC61" s="257"/>
      <c r="BMD61" s="257"/>
      <c r="BME61" s="257"/>
      <c r="BMF61" s="257"/>
      <c r="BMG61" s="257"/>
      <c r="BMH61" s="257"/>
      <c r="BMI61" s="257"/>
      <c r="BMJ61" s="257"/>
      <c r="BMK61" s="257"/>
      <c r="BML61" s="257"/>
      <c r="BMM61" s="257"/>
      <c r="BMN61" s="257"/>
      <c r="BMO61" s="257"/>
      <c r="BMP61" s="257"/>
      <c r="BMQ61" s="257"/>
      <c r="BMR61" s="257"/>
      <c r="BMS61" s="257"/>
      <c r="BMT61" s="257"/>
      <c r="BMU61" s="257"/>
      <c r="BMV61" s="257"/>
      <c r="BMW61" s="257"/>
      <c r="BMX61" s="257"/>
      <c r="BMY61" s="257"/>
      <c r="BMZ61" s="257"/>
      <c r="BNA61" s="257"/>
      <c r="BNB61" s="257"/>
      <c r="BNC61" s="257"/>
      <c r="BND61" s="257"/>
      <c r="BNE61" s="257"/>
      <c r="BNF61" s="257"/>
      <c r="BNG61" s="257"/>
      <c r="BNH61" s="257"/>
      <c r="BNI61" s="257"/>
      <c r="BNJ61" s="257"/>
      <c r="BNK61" s="257"/>
      <c r="BNL61" s="257"/>
      <c r="BNM61" s="257"/>
      <c r="BNN61" s="257"/>
      <c r="BNO61" s="257"/>
      <c r="BNP61" s="257"/>
      <c r="BNQ61" s="257"/>
      <c r="BNR61" s="257"/>
      <c r="BNS61" s="257"/>
      <c r="BNT61" s="257"/>
      <c r="BNU61" s="257"/>
      <c r="BNV61" s="257"/>
      <c r="BNW61" s="257"/>
      <c r="BNX61" s="257"/>
      <c r="BNY61" s="257"/>
      <c r="BNZ61" s="257"/>
      <c r="BOA61" s="257"/>
      <c r="BOB61" s="257"/>
      <c r="BOC61" s="257"/>
      <c r="BOD61" s="257"/>
      <c r="BOE61" s="257"/>
      <c r="BOF61" s="257"/>
      <c r="BOG61" s="257"/>
      <c r="BOH61" s="257"/>
      <c r="BOI61" s="257"/>
      <c r="BOJ61" s="257"/>
      <c r="BOK61" s="257"/>
      <c r="BOL61" s="257"/>
      <c r="BOM61" s="257"/>
      <c r="BON61" s="257"/>
      <c r="BOO61" s="257"/>
      <c r="BOP61" s="257"/>
      <c r="BOQ61" s="257"/>
      <c r="BOR61" s="257"/>
      <c r="BOS61" s="257"/>
      <c r="BOT61" s="257"/>
      <c r="BOU61" s="257"/>
      <c r="BOV61" s="257"/>
      <c r="BOW61" s="257"/>
      <c r="BOX61" s="257"/>
      <c r="BOY61" s="257"/>
      <c r="BOZ61" s="257"/>
      <c r="BPA61" s="257"/>
      <c r="BPB61" s="257"/>
      <c r="BPC61" s="257"/>
      <c r="BPD61" s="257"/>
      <c r="BPE61" s="257"/>
      <c r="BPF61" s="257"/>
      <c r="BPG61" s="257"/>
      <c r="BPH61" s="257"/>
      <c r="BPI61" s="257"/>
      <c r="BPJ61" s="257"/>
      <c r="BPK61" s="257"/>
      <c r="BPL61" s="257"/>
      <c r="BPM61" s="257"/>
      <c r="BPN61" s="257"/>
      <c r="BPO61" s="257"/>
      <c r="BPP61" s="257"/>
      <c r="BPQ61" s="257"/>
      <c r="BPR61" s="257"/>
      <c r="BPS61" s="257"/>
      <c r="BPT61" s="257"/>
      <c r="BPU61" s="257"/>
      <c r="BPV61" s="257"/>
      <c r="BPW61" s="257"/>
      <c r="BPX61" s="257"/>
      <c r="BPY61" s="257"/>
      <c r="BPZ61" s="257"/>
      <c r="BQA61" s="257"/>
      <c r="BQB61" s="257"/>
      <c r="BQC61" s="257"/>
      <c r="BQD61" s="257"/>
      <c r="BQE61" s="257"/>
      <c r="BQF61" s="257"/>
      <c r="BQG61" s="257"/>
      <c r="BQH61" s="257"/>
      <c r="BQI61" s="257"/>
      <c r="BQJ61" s="257"/>
      <c r="BQK61" s="257"/>
      <c r="BQL61" s="257"/>
      <c r="BQM61" s="257"/>
      <c r="BQN61" s="257"/>
      <c r="BQO61" s="257"/>
      <c r="BQP61" s="257"/>
      <c r="BQQ61" s="257"/>
      <c r="BQR61" s="257"/>
      <c r="BQS61" s="257"/>
      <c r="BQT61" s="257"/>
      <c r="BQU61" s="257"/>
      <c r="BQV61" s="257"/>
      <c r="BQW61" s="257"/>
      <c r="BQX61" s="257"/>
      <c r="BQY61" s="257"/>
      <c r="BQZ61" s="257"/>
      <c r="BRA61" s="257"/>
      <c r="BRB61" s="257"/>
      <c r="BRC61" s="257"/>
      <c r="BRD61" s="257"/>
      <c r="BRE61" s="257"/>
      <c r="BRF61" s="257"/>
      <c r="BRG61" s="257"/>
      <c r="BRH61" s="257"/>
      <c r="BRI61" s="257"/>
      <c r="BRJ61" s="257"/>
      <c r="BRK61" s="257"/>
      <c r="BRL61" s="257"/>
      <c r="BRM61" s="257"/>
      <c r="BRN61" s="257"/>
      <c r="BRO61" s="257"/>
      <c r="BRP61" s="257"/>
      <c r="BRQ61" s="257"/>
      <c r="BRR61" s="257"/>
      <c r="BRS61" s="257"/>
      <c r="BRT61" s="257"/>
      <c r="BRU61" s="257"/>
      <c r="BRV61" s="257"/>
      <c r="BRW61" s="257"/>
      <c r="BRX61" s="257"/>
      <c r="BRY61" s="257"/>
      <c r="BRZ61" s="257"/>
      <c r="BSA61" s="257"/>
      <c r="BSB61" s="257"/>
      <c r="BSC61" s="257"/>
      <c r="BSD61" s="257"/>
      <c r="BSE61" s="257"/>
      <c r="BSF61" s="257"/>
      <c r="BSG61" s="257"/>
      <c r="BSH61" s="257"/>
      <c r="BSI61" s="257"/>
      <c r="BSJ61" s="257"/>
      <c r="BSK61" s="257"/>
      <c r="BSL61" s="257"/>
      <c r="BSM61" s="257"/>
      <c r="BSN61" s="257"/>
      <c r="BSO61" s="257"/>
      <c r="BSP61" s="257"/>
      <c r="BSQ61" s="257"/>
      <c r="BSR61" s="257"/>
      <c r="BSS61" s="257"/>
      <c r="BST61" s="257"/>
      <c r="BSU61" s="257"/>
      <c r="BSV61" s="257"/>
      <c r="BSW61" s="257"/>
      <c r="BSX61" s="257"/>
      <c r="BSY61" s="257"/>
      <c r="BSZ61" s="257"/>
      <c r="BTA61" s="257"/>
      <c r="BTB61" s="257"/>
      <c r="BTC61" s="257"/>
      <c r="BTD61" s="257"/>
      <c r="BTE61" s="257"/>
      <c r="BTF61" s="257"/>
      <c r="BTG61" s="257"/>
      <c r="BTH61" s="257"/>
      <c r="BTI61" s="257"/>
      <c r="BTJ61" s="257"/>
      <c r="BTK61" s="257"/>
      <c r="BTL61" s="257"/>
      <c r="BTM61" s="257"/>
      <c r="BTN61" s="257"/>
      <c r="BTO61" s="257"/>
      <c r="BTP61" s="257"/>
      <c r="BTQ61" s="257"/>
      <c r="BTR61" s="257"/>
      <c r="BTS61" s="257"/>
      <c r="BTT61" s="257"/>
      <c r="BTU61" s="257"/>
      <c r="BTV61" s="257"/>
      <c r="BTW61" s="257"/>
      <c r="BTX61" s="257"/>
      <c r="BTY61" s="257"/>
      <c r="BTZ61" s="257"/>
      <c r="BUA61" s="257"/>
      <c r="BUB61" s="257"/>
      <c r="BUC61" s="257"/>
      <c r="BUD61" s="257"/>
      <c r="BUE61" s="257"/>
      <c r="BUF61" s="257"/>
      <c r="BUG61" s="257"/>
      <c r="BUH61" s="257"/>
      <c r="BUI61" s="257"/>
      <c r="BUJ61" s="257"/>
      <c r="BUK61" s="257"/>
      <c r="BUL61" s="257"/>
      <c r="BUM61" s="257"/>
      <c r="BUN61" s="257"/>
      <c r="BUO61" s="257"/>
      <c r="BUP61" s="257"/>
      <c r="BUQ61" s="257"/>
      <c r="BUR61" s="257"/>
      <c r="BUS61" s="257"/>
      <c r="BUT61" s="257"/>
      <c r="BUU61" s="257"/>
      <c r="BUV61" s="257"/>
      <c r="BUW61" s="257"/>
      <c r="BUX61" s="257"/>
      <c r="BUY61" s="257"/>
      <c r="BUZ61" s="257"/>
      <c r="BVA61" s="257"/>
      <c r="BVB61" s="257"/>
      <c r="BVC61" s="257"/>
      <c r="BVD61" s="257"/>
      <c r="BVE61" s="257"/>
      <c r="BVF61" s="257"/>
      <c r="BVG61" s="257"/>
      <c r="BVH61" s="257"/>
      <c r="BVI61" s="257"/>
      <c r="BVJ61" s="257"/>
      <c r="BVK61" s="257"/>
      <c r="BVL61" s="257"/>
      <c r="BVM61" s="257"/>
      <c r="BVN61" s="257"/>
      <c r="BVO61" s="257"/>
      <c r="BVP61" s="257"/>
      <c r="BVQ61" s="257"/>
      <c r="BVR61" s="257"/>
      <c r="BVS61" s="257"/>
      <c r="BVT61" s="257"/>
      <c r="BVU61" s="257"/>
      <c r="BVV61" s="257"/>
      <c r="BVW61" s="257"/>
      <c r="BVX61" s="257"/>
      <c r="BVY61" s="257"/>
      <c r="BVZ61" s="257"/>
      <c r="BWA61" s="257"/>
      <c r="BWB61" s="257"/>
      <c r="BWC61" s="257"/>
      <c r="BWD61" s="257"/>
    </row>
    <row r="62" spans="1:1954" ht="16.8">
      <c r="A62" s="250" t="s">
        <v>350</v>
      </c>
      <c r="B62" s="251">
        <v>423.63721958955108</v>
      </c>
      <c r="C62" s="251">
        <v>113.39714203999999</v>
      </c>
      <c r="D62" s="251">
        <v>537.0343616295512</v>
      </c>
      <c r="F62" s="244"/>
      <c r="G62" s="244"/>
      <c r="H62" s="244"/>
      <c r="I62" s="244"/>
      <c r="J62" s="245"/>
      <c r="K62" s="245"/>
      <c r="L62" s="245"/>
    </row>
    <row r="63" spans="1:1954" ht="16.8">
      <c r="A63" s="250" t="s">
        <v>351</v>
      </c>
      <c r="B63" s="251">
        <v>26.08870099</v>
      </c>
      <c r="C63" s="251">
        <v>7.5516545399999995</v>
      </c>
      <c r="D63" s="251">
        <v>33.640355530000001</v>
      </c>
      <c r="F63" s="244"/>
      <c r="G63" s="244"/>
      <c r="H63" s="244"/>
      <c r="I63" s="244"/>
      <c r="J63" s="245"/>
      <c r="K63" s="245"/>
      <c r="L63" s="245"/>
    </row>
    <row r="64" spans="1:1954" ht="16.8">
      <c r="A64" s="250" t="s">
        <v>352</v>
      </c>
      <c r="B64" s="251">
        <v>343.07429983999998</v>
      </c>
      <c r="C64" s="251">
        <v>47.568337829999997</v>
      </c>
      <c r="D64" s="251">
        <v>390.64263766999994</v>
      </c>
      <c r="F64" s="244"/>
      <c r="G64" s="244"/>
      <c r="H64" s="244"/>
      <c r="I64" s="244"/>
      <c r="J64" s="245"/>
      <c r="K64" s="245"/>
      <c r="L64" s="245"/>
    </row>
    <row r="65" spans="1:12" ht="17.399999999999999" thickBot="1">
      <c r="A65" s="259" t="s">
        <v>353</v>
      </c>
      <c r="B65" s="260">
        <v>696.18900913037714</v>
      </c>
      <c r="C65" s="260">
        <v>39.577410520000001</v>
      </c>
      <c r="D65" s="260">
        <v>735.7664196503772</v>
      </c>
      <c r="F65" s="244"/>
      <c r="G65" s="244"/>
      <c r="H65" s="244"/>
      <c r="I65" s="244"/>
      <c r="J65" s="245"/>
      <c r="K65" s="245"/>
      <c r="L65" s="245"/>
    </row>
    <row r="66" spans="1:12" ht="15.6" thickTop="1">
      <c r="A66" s="261" t="s">
        <v>354</v>
      </c>
      <c r="B66" s="262"/>
      <c r="C66" s="262"/>
      <c r="D66" s="262"/>
      <c r="G66" s="244"/>
      <c r="H66" s="244"/>
      <c r="I66" s="244"/>
      <c r="J66" s="245"/>
      <c r="K66" s="245"/>
      <c r="L66" s="245"/>
    </row>
    <row r="67" spans="1:12" ht="15.6" thickBot="1">
      <c r="A67" s="263"/>
      <c r="B67" s="262"/>
      <c r="C67" s="262"/>
      <c r="D67" s="103"/>
      <c r="G67" s="244"/>
      <c r="H67" s="244"/>
      <c r="I67" s="244"/>
      <c r="J67" s="245"/>
      <c r="K67" s="245"/>
      <c r="L67" s="245"/>
    </row>
    <row r="68" spans="1:12" ht="20.399999999999999" customHeight="1" thickTop="1" thickBot="1">
      <c r="A68" s="264" t="s">
        <v>292</v>
      </c>
      <c r="B68" s="106" t="s">
        <v>289</v>
      </c>
      <c r="C68" s="106" t="s">
        <v>290</v>
      </c>
      <c r="D68" s="106" t="s">
        <v>291</v>
      </c>
      <c r="G68" s="244"/>
      <c r="H68" s="244"/>
      <c r="I68" s="244"/>
      <c r="J68" s="245"/>
      <c r="K68" s="245"/>
      <c r="L68" s="245"/>
    </row>
    <row r="69" spans="1:12" ht="17.399999999999999" thickTop="1">
      <c r="A69" s="246" t="s">
        <v>355</v>
      </c>
      <c r="B69" s="265">
        <v>3655.0933788662155</v>
      </c>
      <c r="C69" s="265">
        <v>357.76930922757128</v>
      </c>
      <c r="D69" s="265">
        <v>4012.8626880937873</v>
      </c>
      <c r="F69" s="244"/>
      <c r="G69" s="244"/>
      <c r="H69" s="244"/>
      <c r="I69" s="244"/>
      <c r="J69" s="245"/>
      <c r="K69" s="245"/>
      <c r="L69" s="245"/>
    </row>
    <row r="70" spans="1:12" ht="16.8">
      <c r="A70" s="248" t="s">
        <v>356</v>
      </c>
      <c r="B70" s="266">
        <v>221.98628216</v>
      </c>
      <c r="C70" s="266">
        <v>83.181403570000015</v>
      </c>
      <c r="D70" s="266">
        <v>305.16768573000002</v>
      </c>
      <c r="F70" s="244"/>
      <c r="G70" s="244"/>
      <c r="H70" s="244"/>
      <c r="I70" s="244"/>
      <c r="J70" s="245"/>
      <c r="K70" s="245"/>
      <c r="L70" s="245"/>
    </row>
    <row r="71" spans="1:12" ht="16.8">
      <c r="A71" s="248" t="s">
        <v>357</v>
      </c>
      <c r="B71" s="266">
        <v>214.73438467</v>
      </c>
      <c r="C71" s="266">
        <v>5.8603923700000005</v>
      </c>
      <c r="D71" s="266">
        <v>220.59477703999997</v>
      </c>
      <c r="F71" s="244"/>
      <c r="G71" s="244"/>
      <c r="H71" s="244"/>
      <c r="I71" s="244"/>
      <c r="J71" s="245"/>
      <c r="K71" s="245"/>
      <c r="L71" s="245"/>
    </row>
    <row r="72" spans="1:12" ht="16.8">
      <c r="A72" s="248" t="s">
        <v>358</v>
      </c>
      <c r="B72" s="266">
        <v>83.134210490000015</v>
      </c>
      <c r="C72" s="266">
        <v>5.4374999999999996E-4</v>
      </c>
      <c r="D72" s="266">
        <v>83.134754240000007</v>
      </c>
      <c r="F72" s="244"/>
      <c r="G72" s="244"/>
      <c r="H72" s="244"/>
      <c r="I72" s="244"/>
      <c r="J72" s="245"/>
      <c r="K72" s="245"/>
      <c r="L72" s="245"/>
    </row>
    <row r="73" spans="1:12" ht="16.8">
      <c r="A73" s="248" t="s">
        <v>359</v>
      </c>
      <c r="B73" s="266">
        <v>2743.8979842939557</v>
      </c>
      <c r="C73" s="266">
        <v>118.40913353757132</v>
      </c>
      <c r="D73" s="266">
        <v>2862.3071178315276</v>
      </c>
      <c r="F73" s="244"/>
      <c r="G73" s="244"/>
      <c r="H73" s="244"/>
      <c r="I73" s="244"/>
      <c r="J73" s="245"/>
      <c r="K73" s="245"/>
      <c r="L73" s="245"/>
    </row>
    <row r="74" spans="1:12" ht="16.8">
      <c r="A74" s="248" t="s">
        <v>360</v>
      </c>
      <c r="B74" s="266">
        <v>272.31987203823252</v>
      </c>
      <c r="C74" s="266">
        <v>59.388622660000003</v>
      </c>
      <c r="D74" s="266">
        <v>331.70849469823253</v>
      </c>
      <c r="F74" s="244"/>
      <c r="G74" s="244"/>
      <c r="H74" s="244"/>
      <c r="I74" s="244"/>
      <c r="J74" s="245"/>
      <c r="K74" s="245"/>
      <c r="L74" s="245"/>
    </row>
    <row r="75" spans="1:12" ht="16.8">
      <c r="A75" s="248" t="s">
        <v>361</v>
      </c>
      <c r="B75" s="266">
        <v>119.02064521402768</v>
      </c>
      <c r="C75" s="266">
        <v>90.929213340000004</v>
      </c>
      <c r="D75" s="266">
        <v>209.94985855402768</v>
      </c>
      <c r="F75" s="244"/>
      <c r="G75" s="244"/>
      <c r="H75" s="244"/>
      <c r="I75" s="244"/>
      <c r="J75" s="245"/>
      <c r="K75" s="245"/>
      <c r="L75" s="245"/>
    </row>
    <row r="76" spans="1:12" ht="16.8">
      <c r="A76" s="246" t="s">
        <v>362</v>
      </c>
      <c r="B76" s="265">
        <v>17559.659483701718</v>
      </c>
      <c r="C76" s="265">
        <v>7958.7579213965464</v>
      </c>
      <c r="D76" s="265">
        <v>25518.417405098262</v>
      </c>
      <c r="F76" s="244"/>
      <c r="G76" s="244"/>
      <c r="H76" s="244"/>
      <c r="I76" s="244"/>
      <c r="J76" s="245"/>
      <c r="K76" s="245"/>
      <c r="L76" s="245"/>
    </row>
    <row r="77" spans="1:12" ht="16.8">
      <c r="A77" s="246" t="s">
        <v>363</v>
      </c>
      <c r="B77" s="265">
        <v>7557.9551285595908</v>
      </c>
      <c r="C77" s="265">
        <v>1210.1605245729475</v>
      </c>
      <c r="D77" s="265">
        <v>8768.1156531325378</v>
      </c>
      <c r="F77" s="244"/>
      <c r="G77" s="244"/>
      <c r="H77" s="244"/>
      <c r="I77" s="244"/>
      <c r="J77" s="245"/>
      <c r="K77" s="245"/>
      <c r="L77" s="245"/>
    </row>
    <row r="78" spans="1:12" ht="16.8">
      <c r="A78" s="248" t="s">
        <v>364</v>
      </c>
      <c r="B78" s="266">
        <v>514.89114907033616</v>
      </c>
      <c r="C78" s="266">
        <v>55.325160310000001</v>
      </c>
      <c r="D78" s="266">
        <v>570.21630938033616</v>
      </c>
      <c r="F78" s="244"/>
      <c r="G78" s="244"/>
      <c r="H78" s="244"/>
      <c r="I78" s="244"/>
      <c r="J78" s="245"/>
      <c r="K78" s="245"/>
      <c r="L78" s="245"/>
    </row>
    <row r="79" spans="1:12" ht="16.8">
      <c r="A79" s="248" t="s">
        <v>365</v>
      </c>
      <c r="B79" s="266">
        <v>3135.6987592300002</v>
      </c>
      <c r="C79" s="266">
        <v>694.57741448451884</v>
      </c>
      <c r="D79" s="266">
        <v>3830.2761737145192</v>
      </c>
      <c r="F79" s="244"/>
      <c r="G79" s="244"/>
      <c r="H79" s="244"/>
      <c r="I79" s="244"/>
      <c r="J79" s="245"/>
      <c r="K79" s="245"/>
      <c r="L79" s="245"/>
    </row>
    <row r="80" spans="1:12" ht="16.8">
      <c r="A80" s="248" t="s">
        <v>366</v>
      </c>
      <c r="B80" s="266">
        <v>145.64345130437729</v>
      </c>
      <c r="C80" s="266">
        <v>31.397995810000001</v>
      </c>
      <c r="D80" s="266">
        <v>177.04144711437729</v>
      </c>
      <c r="F80" s="244"/>
      <c r="G80" s="244"/>
      <c r="H80" s="244"/>
      <c r="I80" s="244"/>
      <c r="J80" s="245"/>
      <c r="K80" s="245"/>
      <c r="L80" s="245"/>
    </row>
    <row r="81" spans="1:12" ht="16.8">
      <c r="A81" s="248" t="s">
        <v>367</v>
      </c>
      <c r="B81" s="266">
        <v>14.7207685</v>
      </c>
      <c r="C81" s="266">
        <v>40.427389720000001</v>
      </c>
      <c r="D81" s="266">
        <v>55.148158219999999</v>
      </c>
      <c r="F81" s="244"/>
      <c r="G81" s="244"/>
      <c r="H81" s="244"/>
      <c r="I81" s="244"/>
      <c r="J81" s="245"/>
      <c r="K81" s="245"/>
      <c r="L81" s="245"/>
    </row>
    <row r="82" spans="1:12" ht="16.8">
      <c r="A82" s="248" t="s">
        <v>368</v>
      </c>
      <c r="B82" s="266">
        <v>106.91976150999999</v>
      </c>
      <c r="C82" s="266">
        <v>1.93079241</v>
      </c>
      <c r="D82" s="266">
        <v>108.85055391999998</v>
      </c>
      <c r="F82" s="244"/>
      <c r="G82" s="244"/>
      <c r="H82" s="244"/>
      <c r="I82" s="244"/>
      <c r="J82" s="245"/>
      <c r="K82" s="245"/>
      <c r="L82" s="245"/>
    </row>
    <row r="83" spans="1:12" ht="16.8">
      <c r="A83" s="248" t="s">
        <v>369</v>
      </c>
      <c r="B83" s="266">
        <v>3640.0812389448765</v>
      </c>
      <c r="C83" s="266">
        <v>386.50177183842874</v>
      </c>
      <c r="D83" s="266">
        <v>4026.5830107833053</v>
      </c>
      <c r="F83" s="244"/>
      <c r="G83" s="244"/>
      <c r="H83" s="244"/>
      <c r="I83" s="244"/>
      <c r="J83" s="245"/>
      <c r="K83" s="245"/>
      <c r="L83" s="245"/>
    </row>
    <row r="84" spans="1:12" ht="16.8">
      <c r="A84" s="246" t="s">
        <v>370</v>
      </c>
      <c r="B84" s="265">
        <v>3568.2934121555691</v>
      </c>
      <c r="C84" s="265">
        <v>961.58617944507648</v>
      </c>
      <c r="D84" s="265">
        <v>4529.8795916006447</v>
      </c>
      <c r="F84" s="244"/>
      <c r="G84" s="244"/>
      <c r="H84" s="244"/>
      <c r="I84" s="244"/>
      <c r="J84" s="245"/>
      <c r="K84" s="245"/>
      <c r="L84" s="245"/>
    </row>
    <row r="85" spans="1:12" ht="16.8">
      <c r="A85" s="248" t="s">
        <v>371</v>
      </c>
      <c r="B85" s="266">
        <v>1220.0452950018062</v>
      </c>
      <c r="C85" s="266">
        <v>366.73034859999564</v>
      </c>
      <c r="D85" s="266">
        <v>1586.7756436018024</v>
      </c>
      <c r="F85" s="244"/>
      <c r="G85" s="244"/>
      <c r="H85" s="244"/>
      <c r="I85" s="244"/>
      <c r="J85" s="245"/>
      <c r="K85" s="245"/>
      <c r="L85" s="245"/>
    </row>
    <row r="86" spans="1:12" ht="16.8">
      <c r="A86" s="248" t="s">
        <v>372</v>
      </c>
      <c r="B86" s="266">
        <v>35.92926495999999</v>
      </c>
      <c r="C86" s="266">
        <v>3.5310418350810102</v>
      </c>
      <c r="D86" s="266">
        <v>39.460306795081003</v>
      </c>
      <c r="F86" s="244"/>
      <c r="G86" s="244"/>
      <c r="H86" s="244"/>
      <c r="I86" s="244"/>
      <c r="J86" s="245"/>
      <c r="K86" s="245"/>
      <c r="L86" s="245"/>
    </row>
    <row r="87" spans="1:12" ht="16.8">
      <c r="A87" s="248" t="s">
        <v>373</v>
      </c>
      <c r="B87" s="266">
        <v>444.40989431499463</v>
      </c>
      <c r="C87" s="266">
        <v>51.141363059999996</v>
      </c>
      <c r="D87" s="266">
        <v>495.55125737499458</v>
      </c>
      <c r="F87" s="244"/>
      <c r="G87" s="244"/>
      <c r="H87" s="244"/>
      <c r="I87" s="244"/>
      <c r="J87" s="245"/>
      <c r="K87" s="245"/>
      <c r="L87" s="245"/>
    </row>
    <row r="88" spans="1:12" ht="16.8">
      <c r="A88" s="248" t="s">
        <v>374</v>
      </c>
      <c r="B88" s="266">
        <v>82.934777130000015</v>
      </c>
      <c r="C88" s="266">
        <v>1.96324933</v>
      </c>
      <c r="D88" s="266">
        <v>84.898026460000011</v>
      </c>
      <c r="F88" s="244"/>
      <c r="G88" s="244"/>
      <c r="H88" s="244"/>
      <c r="I88" s="244"/>
      <c r="J88" s="245"/>
      <c r="K88" s="245"/>
      <c r="L88" s="245"/>
    </row>
    <row r="89" spans="1:12" ht="16.8">
      <c r="A89" s="248" t="s">
        <v>375</v>
      </c>
      <c r="B89" s="266">
        <v>210.28013839999997</v>
      </c>
      <c r="C89" s="266">
        <v>6.9206899999999993E-3</v>
      </c>
      <c r="D89" s="266">
        <v>210.28705908999999</v>
      </c>
      <c r="F89" s="244"/>
      <c r="G89" s="244"/>
      <c r="H89" s="244"/>
      <c r="I89" s="244"/>
      <c r="J89" s="245"/>
      <c r="K89" s="245"/>
      <c r="L89" s="245"/>
    </row>
    <row r="90" spans="1:12" ht="16.8">
      <c r="A90" s="248" t="s">
        <v>376</v>
      </c>
      <c r="B90" s="266">
        <v>1574.6940423487674</v>
      </c>
      <c r="C90" s="266">
        <v>538.21325592999995</v>
      </c>
      <c r="D90" s="266">
        <v>2112.9072982787675</v>
      </c>
      <c r="F90" s="244"/>
      <c r="G90" s="244"/>
      <c r="H90" s="244"/>
      <c r="I90" s="244"/>
      <c r="J90" s="245"/>
      <c r="K90" s="245"/>
      <c r="L90" s="245"/>
    </row>
    <row r="91" spans="1:12" ht="16.8">
      <c r="A91" s="246" t="s">
        <v>377</v>
      </c>
      <c r="B91" s="265">
        <v>739.87564753999993</v>
      </c>
      <c r="C91" s="265">
        <v>52.795043249999999</v>
      </c>
      <c r="D91" s="265">
        <v>792.67069078999998</v>
      </c>
      <c r="F91" s="244"/>
      <c r="G91" s="244"/>
      <c r="H91" s="244"/>
      <c r="I91" s="244"/>
      <c r="J91" s="245"/>
      <c r="K91" s="245"/>
      <c r="L91" s="245"/>
    </row>
    <row r="92" spans="1:12" ht="16.8">
      <c r="A92" s="248" t="s">
        <v>378</v>
      </c>
      <c r="B92" s="266">
        <v>141.66397820999998</v>
      </c>
      <c r="C92" s="266">
        <v>3.2803800000000003E-3</v>
      </c>
      <c r="D92" s="266">
        <v>141.66725858999996</v>
      </c>
      <c r="F92" s="244"/>
      <c r="G92" s="244"/>
      <c r="H92" s="244"/>
      <c r="I92" s="244"/>
      <c r="J92" s="245"/>
      <c r="K92" s="245"/>
      <c r="L92" s="245"/>
    </row>
    <row r="93" spans="1:12" ht="16.8">
      <c r="A93" s="248" t="s">
        <v>379</v>
      </c>
      <c r="B93" s="266">
        <v>270.54808460999999</v>
      </c>
      <c r="C93" s="266">
        <v>0</v>
      </c>
      <c r="D93" s="266">
        <v>270.54808460999999</v>
      </c>
      <c r="F93" s="244"/>
      <c r="G93" s="244"/>
      <c r="H93" s="244"/>
      <c r="I93" s="244"/>
      <c r="J93" s="245"/>
      <c r="K93" s="245"/>
      <c r="L93" s="245"/>
    </row>
    <row r="94" spans="1:12" ht="16.8">
      <c r="A94" s="248" t="s">
        <v>380</v>
      </c>
      <c r="B94" s="266">
        <v>19.185405960000001</v>
      </c>
      <c r="C94" s="266">
        <v>51.624033179999998</v>
      </c>
      <c r="D94" s="266">
        <v>70.809439139999995</v>
      </c>
      <c r="F94" s="244"/>
      <c r="G94" s="244"/>
      <c r="H94" s="244"/>
      <c r="I94" s="244"/>
      <c r="J94" s="245"/>
      <c r="K94" s="245"/>
      <c r="L94" s="245"/>
    </row>
    <row r="95" spans="1:12" ht="16.8">
      <c r="A95" s="248" t="s">
        <v>381</v>
      </c>
      <c r="B95" s="266">
        <v>191.69234040000001</v>
      </c>
      <c r="C95" s="266">
        <v>1.16772969</v>
      </c>
      <c r="D95" s="266">
        <v>192.86007008999999</v>
      </c>
      <c r="F95" s="244"/>
      <c r="G95" s="244"/>
      <c r="H95" s="244"/>
      <c r="I95" s="244"/>
      <c r="J95" s="245"/>
      <c r="K95" s="245"/>
      <c r="L95" s="245"/>
    </row>
    <row r="96" spans="1:12" ht="16.8">
      <c r="A96" s="248" t="s">
        <v>382</v>
      </c>
      <c r="B96" s="266">
        <v>116.78583836</v>
      </c>
      <c r="C96" s="266">
        <v>0</v>
      </c>
      <c r="D96" s="266">
        <v>116.78583836</v>
      </c>
      <c r="F96" s="244"/>
      <c r="G96" s="244"/>
      <c r="H96" s="244"/>
      <c r="I96" s="244"/>
      <c r="J96" s="245"/>
      <c r="K96" s="245"/>
      <c r="L96" s="245"/>
    </row>
    <row r="97" spans="1:12" ht="16.8">
      <c r="A97" s="246" t="s">
        <v>383</v>
      </c>
      <c r="B97" s="265">
        <v>2243.7444009971882</v>
      </c>
      <c r="C97" s="265">
        <v>0.810768449999</v>
      </c>
      <c r="D97" s="265">
        <v>2244.5551694471874</v>
      </c>
      <c r="F97" s="244"/>
      <c r="G97" s="244"/>
      <c r="H97" s="244"/>
      <c r="I97" s="244"/>
      <c r="J97" s="245"/>
      <c r="K97" s="245"/>
      <c r="L97" s="245"/>
    </row>
    <row r="98" spans="1:12" ht="16.8">
      <c r="A98" s="248" t="s">
        <v>384</v>
      </c>
      <c r="B98" s="266">
        <v>2235.7722404171882</v>
      </c>
      <c r="C98" s="266">
        <v>0.81076828000000001</v>
      </c>
      <c r="D98" s="266">
        <v>2236.5830086971882</v>
      </c>
      <c r="F98" s="244"/>
      <c r="G98" s="244"/>
      <c r="H98" s="244"/>
      <c r="I98" s="244"/>
      <c r="J98" s="245"/>
      <c r="K98" s="245"/>
      <c r="L98" s="245"/>
    </row>
    <row r="99" spans="1:12" ht="16.8">
      <c r="A99" s="248" t="s">
        <v>385</v>
      </c>
      <c r="B99" s="266">
        <v>7.9721605799999997</v>
      </c>
      <c r="C99" s="266">
        <v>1.6999900000000001E-7</v>
      </c>
      <c r="D99" s="266">
        <v>7.9721607499990004</v>
      </c>
      <c r="F99" s="244"/>
      <c r="G99" s="244"/>
      <c r="H99" s="244"/>
      <c r="I99" s="244"/>
      <c r="J99" s="245"/>
      <c r="K99" s="245"/>
      <c r="L99" s="245"/>
    </row>
    <row r="100" spans="1:12" ht="16.8">
      <c r="A100" s="246" t="s">
        <v>386</v>
      </c>
      <c r="B100" s="265">
        <v>1406.2679020599999</v>
      </c>
      <c r="C100" s="265">
        <v>60.904471240596131</v>
      </c>
      <c r="D100" s="265">
        <v>1467.1723733005963</v>
      </c>
      <c r="F100" s="244"/>
      <c r="G100" s="244"/>
      <c r="H100" s="244"/>
      <c r="I100" s="244"/>
      <c r="J100" s="245"/>
      <c r="K100" s="245"/>
      <c r="L100" s="245"/>
    </row>
    <row r="101" spans="1:12" ht="16.8">
      <c r="A101" s="248" t="s">
        <v>387</v>
      </c>
      <c r="B101" s="266">
        <v>306.49751430000003</v>
      </c>
      <c r="C101" s="266">
        <v>6.4666329999999994E-2</v>
      </c>
      <c r="D101" s="266">
        <v>306.56218063</v>
      </c>
      <c r="F101" s="244"/>
      <c r="G101" s="244"/>
      <c r="H101" s="244"/>
      <c r="I101" s="244"/>
      <c r="J101" s="245"/>
      <c r="K101" s="245"/>
      <c r="L101" s="245"/>
    </row>
    <row r="102" spans="1:12" ht="16.8">
      <c r="A102" s="248" t="s">
        <v>388</v>
      </c>
      <c r="B102" s="266">
        <v>152.51889316</v>
      </c>
      <c r="C102" s="266">
        <v>0</v>
      </c>
      <c r="D102" s="266">
        <v>152.51889316</v>
      </c>
      <c r="F102" s="244"/>
      <c r="G102" s="244"/>
      <c r="H102" s="244"/>
      <c r="I102" s="244"/>
      <c r="J102" s="245"/>
      <c r="K102" s="245"/>
      <c r="L102" s="245"/>
    </row>
    <row r="103" spans="1:12" ht="16.8">
      <c r="A103" s="248" t="s">
        <v>389</v>
      </c>
      <c r="B103" s="266">
        <v>454.39251136000001</v>
      </c>
      <c r="C103" s="266">
        <v>0.46805612000000002</v>
      </c>
      <c r="D103" s="266">
        <v>454.86056748000004</v>
      </c>
      <c r="F103" s="244"/>
      <c r="G103" s="244"/>
      <c r="H103" s="244"/>
      <c r="I103" s="244"/>
      <c r="J103" s="245"/>
      <c r="K103" s="245"/>
      <c r="L103" s="245"/>
    </row>
    <row r="104" spans="1:12" ht="16.8">
      <c r="A104" s="248" t="s">
        <v>390</v>
      </c>
      <c r="B104" s="266">
        <v>492.85898323999999</v>
      </c>
      <c r="C104" s="266">
        <v>60.371748790596129</v>
      </c>
      <c r="D104" s="266">
        <v>553.23073203059619</v>
      </c>
      <c r="F104" s="244"/>
      <c r="G104" s="244"/>
      <c r="H104" s="244"/>
      <c r="I104" s="244"/>
      <c r="J104" s="245"/>
      <c r="K104" s="245"/>
      <c r="L104" s="245"/>
    </row>
    <row r="105" spans="1:12" ht="16.8">
      <c r="A105" s="246" t="s">
        <v>391</v>
      </c>
      <c r="B105" s="265">
        <v>448.94866751815539</v>
      </c>
      <c r="C105" s="265">
        <v>5.7752272499970241</v>
      </c>
      <c r="D105" s="265">
        <v>454.72389476815243</v>
      </c>
      <c r="F105" s="244"/>
      <c r="G105" s="244"/>
      <c r="H105" s="244"/>
      <c r="I105" s="244"/>
      <c r="J105" s="245"/>
      <c r="K105" s="245"/>
      <c r="L105" s="245"/>
    </row>
    <row r="106" spans="1:12" ht="16.8">
      <c r="A106" s="248" t="s">
        <v>392</v>
      </c>
      <c r="B106" s="266">
        <v>39.376811579999995</v>
      </c>
      <c r="C106" s="266">
        <v>3.8425339999999995E-2</v>
      </c>
      <c r="D106" s="266">
        <v>39.415236920000005</v>
      </c>
      <c r="F106" s="244"/>
      <c r="G106" s="244"/>
      <c r="H106" s="244"/>
      <c r="I106" s="244"/>
      <c r="J106" s="245"/>
      <c r="K106" s="245"/>
      <c r="L106" s="245"/>
    </row>
    <row r="107" spans="1:12" ht="16.8">
      <c r="A107" s="248" t="s">
        <v>393</v>
      </c>
      <c r="B107" s="266">
        <v>176.43064749815545</v>
      </c>
      <c r="C107" s="266">
        <v>2.2216092399970249</v>
      </c>
      <c r="D107" s="266">
        <v>178.65225673815249</v>
      </c>
      <c r="F107" s="244"/>
      <c r="G107" s="244"/>
      <c r="H107" s="244"/>
      <c r="I107" s="244"/>
      <c r="J107" s="245"/>
      <c r="K107" s="245"/>
      <c r="L107" s="245"/>
    </row>
    <row r="108" spans="1:12" ht="17.399999999999999" thickBot="1">
      <c r="A108" s="248" t="s">
        <v>394</v>
      </c>
      <c r="B108" s="266">
        <v>233.14120843999999</v>
      </c>
      <c r="C108" s="266">
        <v>3.5151926699999998</v>
      </c>
      <c r="D108" s="266">
        <v>236.65640110999999</v>
      </c>
      <c r="F108" s="244"/>
      <c r="G108" s="244"/>
      <c r="H108" s="244"/>
      <c r="I108" s="244"/>
      <c r="J108" s="245"/>
      <c r="K108" s="245"/>
      <c r="L108" s="245"/>
    </row>
    <row r="109" spans="1:12" ht="16.8">
      <c r="A109" s="267" t="s">
        <v>395</v>
      </c>
      <c r="B109" s="268">
        <v>177349.95446349902</v>
      </c>
      <c r="C109" s="269">
        <v>2406.1905319423354</v>
      </c>
      <c r="D109" s="269">
        <v>179756.14499544131</v>
      </c>
      <c r="F109" s="270"/>
      <c r="G109" s="244"/>
      <c r="H109" s="244"/>
      <c r="I109" s="244"/>
      <c r="J109" s="245"/>
      <c r="K109" s="245"/>
      <c r="L109" s="245"/>
    </row>
    <row r="110" spans="1:12" ht="16.8">
      <c r="A110" s="250" t="s">
        <v>396</v>
      </c>
      <c r="B110" s="271">
        <v>124895.70808446212</v>
      </c>
      <c r="C110" s="272">
        <v>1018.9204592471</v>
      </c>
      <c r="D110" s="272">
        <v>125914.62854370923</v>
      </c>
      <c r="F110" s="270"/>
      <c r="G110" s="244"/>
      <c r="H110" s="244"/>
      <c r="I110" s="244"/>
      <c r="J110" s="245"/>
      <c r="K110" s="245"/>
      <c r="L110" s="245"/>
    </row>
    <row r="111" spans="1:12" ht="16.8">
      <c r="A111" s="242" t="s">
        <v>397</v>
      </c>
      <c r="B111" s="273">
        <v>37203.351476620344</v>
      </c>
      <c r="C111" s="274">
        <v>13106.019558950147</v>
      </c>
      <c r="D111" s="274">
        <v>50309.371035570497</v>
      </c>
      <c r="F111" s="270"/>
      <c r="G111" s="244"/>
      <c r="H111" s="244"/>
      <c r="I111" s="244"/>
      <c r="J111" s="245"/>
      <c r="K111" s="245"/>
      <c r="L111" s="245"/>
    </row>
    <row r="112" spans="1:12" ht="17.399999999999999" thickBot="1">
      <c r="A112" s="242" t="s">
        <v>398</v>
      </c>
      <c r="B112" s="273">
        <v>5948.6866045412671</v>
      </c>
      <c r="C112" s="274">
        <v>14451.498900007669</v>
      </c>
      <c r="D112" s="274">
        <v>20400.185504548939</v>
      </c>
      <c r="F112" s="270"/>
      <c r="G112" s="244"/>
      <c r="H112" s="244"/>
      <c r="I112" s="244"/>
      <c r="J112" s="245"/>
      <c r="K112" s="245"/>
      <c r="L112" s="245"/>
    </row>
    <row r="113" spans="1:1954" ht="16.8">
      <c r="A113" s="275" t="s">
        <v>399</v>
      </c>
      <c r="B113" s="276">
        <v>857.95183237816627</v>
      </c>
      <c r="C113" s="277">
        <v>87947.252262418857</v>
      </c>
      <c r="D113" s="277">
        <v>88805.204094797024</v>
      </c>
      <c r="F113" s="270"/>
      <c r="G113" s="244"/>
      <c r="H113" s="244"/>
      <c r="I113" s="244"/>
      <c r="J113" s="245"/>
      <c r="K113" s="245"/>
      <c r="L113" s="245"/>
    </row>
    <row r="114" spans="1:1954" ht="17.399999999999999" thickBot="1">
      <c r="A114" s="278" t="s">
        <v>400</v>
      </c>
      <c r="B114" s="279">
        <v>1.3472883699999998</v>
      </c>
      <c r="C114" s="280">
        <v>2159.4200938071381</v>
      </c>
      <c r="D114" s="280">
        <v>2160.7673821771377</v>
      </c>
      <c r="F114" s="270"/>
      <c r="G114" s="244"/>
      <c r="H114" s="244"/>
      <c r="I114" s="244"/>
      <c r="J114" s="245"/>
      <c r="K114" s="245"/>
      <c r="L114" s="245"/>
    </row>
    <row r="115" spans="1:1954" ht="18" thickTop="1" thickBot="1">
      <c r="A115" s="281" t="s">
        <v>401</v>
      </c>
      <c r="B115" s="282">
        <v>360536.61488021928</v>
      </c>
      <c r="C115" s="283">
        <v>180888.30249305328</v>
      </c>
      <c r="D115" s="283">
        <v>541424.91737327259</v>
      </c>
      <c r="F115" s="258"/>
      <c r="G115" s="244"/>
      <c r="H115" s="244"/>
      <c r="I115" s="244"/>
      <c r="J115" s="245"/>
      <c r="K115" s="245"/>
      <c r="L115" s="245"/>
    </row>
    <row r="116" spans="1:1954" ht="21" customHeight="1" thickTop="1" thickBot="1">
      <c r="A116" s="281" t="s">
        <v>402</v>
      </c>
      <c r="B116" s="282">
        <v>359677.31575947109</v>
      </c>
      <c r="C116" s="283">
        <v>90781.630136827283</v>
      </c>
      <c r="D116" s="283">
        <v>450458.94589629845</v>
      </c>
      <c r="F116" s="258"/>
      <c r="G116" s="244"/>
      <c r="H116" s="244"/>
      <c r="I116" s="244"/>
      <c r="J116" s="245"/>
      <c r="K116" s="245"/>
      <c r="L116" s="245"/>
    </row>
    <row r="117" spans="1:1954" ht="17.25" customHeight="1" thickTop="1">
      <c r="A117" s="3075" t="s">
        <v>139</v>
      </c>
      <c r="B117" s="3075"/>
      <c r="C117" s="3075"/>
      <c r="D117" s="3075"/>
    </row>
    <row r="118" spans="1:1954" ht="6.75" customHeight="1">
      <c r="A118" s="139"/>
      <c r="B118" s="129"/>
      <c r="C118" s="129"/>
      <c r="D118" s="129"/>
    </row>
    <row r="119" spans="1:1954" ht="16.5" customHeight="1">
      <c r="A119" s="133" t="s">
        <v>403</v>
      </c>
      <c r="B119" s="129"/>
      <c r="C119" s="129"/>
      <c r="D119" s="129"/>
    </row>
    <row r="120" spans="1:1954" ht="16.5" customHeight="1">
      <c r="A120" s="133" t="s">
        <v>404</v>
      </c>
      <c r="B120" s="129"/>
      <c r="C120" s="129"/>
      <c r="D120" s="129"/>
    </row>
    <row r="121" spans="1:1954" ht="16.5" customHeight="1">
      <c r="A121" s="133" t="s">
        <v>405</v>
      </c>
      <c r="B121" s="129"/>
      <c r="C121" s="129"/>
      <c r="D121" s="129"/>
    </row>
    <row r="122" spans="1:1954" ht="16.5" customHeight="1">
      <c r="A122" s="133" t="s">
        <v>406</v>
      </c>
      <c r="B122" s="129"/>
      <c r="C122" s="129"/>
      <c r="D122" s="129"/>
    </row>
    <row r="123" spans="1:1954" s="284" customFormat="1" ht="16.5" customHeight="1">
      <c r="A123" s="133" t="s">
        <v>145</v>
      </c>
      <c r="B123" s="178"/>
      <c r="C123" s="178"/>
      <c r="D123" s="178"/>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c r="BI123" s="134"/>
      <c r="BJ123" s="134"/>
      <c r="BK123" s="134"/>
      <c r="BL123" s="134"/>
      <c r="BM123" s="134"/>
      <c r="BN123" s="134"/>
      <c r="BO123" s="134"/>
      <c r="BP123" s="134"/>
      <c r="BQ123" s="134"/>
      <c r="BR123" s="134"/>
      <c r="BS123" s="134"/>
      <c r="BT123" s="134"/>
      <c r="BU123" s="134"/>
      <c r="BV123" s="134"/>
      <c r="BW123" s="134"/>
      <c r="BX123" s="134"/>
      <c r="BY123" s="134"/>
      <c r="BZ123" s="134"/>
      <c r="CA123" s="134"/>
      <c r="CB123" s="134"/>
      <c r="CC123" s="134"/>
      <c r="CD123" s="134"/>
      <c r="CE123" s="134"/>
      <c r="CF123" s="134"/>
      <c r="CG123" s="134"/>
      <c r="CH123" s="134"/>
      <c r="CI123" s="134"/>
      <c r="CJ123" s="134"/>
      <c r="CK123" s="134"/>
      <c r="CL123" s="134"/>
      <c r="CM123" s="134"/>
      <c r="CN123" s="134"/>
      <c r="CO123" s="134"/>
      <c r="CP123" s="134"/>
      <c r="CQ123" s="134"/>
      <c r="CR123" s="134"/>
      <c r="CS123" s="134"/>
      <c r="CT123" s="134"/>
      <c r="CU123" s="134"/>
      <c r="CV123" s="134"/>
      <c r="CW123" s="134"/>
      <c r="CX123" s="134"/>
      <c r="CY123" s="134"/>
      <c r="CZ123" s="134"/>
      <c r="DA123" s="134"/>
      <c r="DB123" s="134"/>
      <c r="DC123" s="134"/>
      <c r="DD123" s="134"/>
      <c r="DE123" s="134"/>
      <c r="DF123" s="134"/>
      <c r="DG123" s="134"/>
      <c r="DH123" s="134"/>
      <c r="DI123" s="134"/>
      <c r="DJ123" s="134"/>
      <c r="DK123" s="134"/>
      <c r="DL123" s="134"/>
      <c r="DM123" s="134"/>
      <c r="DN123" s="134"/>
      <c r="DO123" s="134"/>
      <c r="DP123" s="134"/>
      <c r="DQ123" s="134"/>
      <c r="DR123" s="134"/>
      <c r="DS123" s="134"/>
      <c r="DT123" s="134"/>
      <c r="DU123" s="134"/>
      <c r="DV123" s="134"/>
      <c r="DW123" s="134"/>
      <c r="DX123" s="134"/>
      <c r="DY123" s="134"/>
      <c r="DZ123" s="134"/>
      <c r="EA123" s="134"/>
      <c r="EB123" s="134"/>
      <c r="EC123" s="134"/>
      <c r="ED123" s="134"/>
      <c r="EE123" s="134"/>
      <c r="EF123" s="134"/>
      <c r="EG123" s="134"/>
      <c r="EH123" s="134"/>
      <c r="EI123" s="134"/>
      <c r="EJ123" s="134"/>
      <c r="EK123" s="134"/>
      <c r="EL123" s="134"/>
      <c r="EM123" s="134"/>
      <c r="EN123" s="134"/>
      <c r="EO123" s="134"/>
      <c r="EP123" s="134"/>
      <c r="EQ123" s="134"/>
      <c r="ER123" s="134"/>
      <c r="ES123" s="134"/>
      <c r="ET123" s="134"/>
      <c r="EU123" s="134"/>
      <c r="EV123" s="134"/>
      <c r="EW123" s="134"/>
      <c r="EX123" s="134"/>
      <c r="EY123" s="134"/>
      <c r="EZ123" s="134"/>
      <c r="FA123" s="134"/>
      <c r="FB123" s="134"/>
      <c r="FC123" s="134"/>
      <c r="FD123" s="134"/>
      <c r="FE123" s="134"/>
      <c r="FF123" s="134"/>
      <c r="FG123" s="134"/>
      <c r="FH123" s="134"/>
      <c r="FI123" s="134"/>
      <c r="FJ123" s="134"/>
      <c r="FK123" s="134"/>
      <c r="FL123" s="134"/>
      <c r="FM123" s="134"/>
      <c r="FN123" s="134"/>
      <c r="FO123" s="134"/>
      <c r="FP123" s="134"/>
      <c r="FQ123" s="134"/>
      <c r="FR123" s="134"/>
      <c r="FS123" s="134"/>
      <c r="FT123" s="134"/>
      <c r="FU123" s="134"/>
      <c r="FV123" s="134"/>
      <c r="FW123" s="134"/>
      <c r="FX123" s="134"/>
      <c r="FY123" s="134"/>
      <c r="FZ123" s="134"/>
      <c r="GA123" s="134"/>
      <c r="GB123" s="134"/>
      <c r="GC123" s="134"/>
      <c r="GD123" s="134"/>
      <c r="GE123" s="134"/>
      <c r="GF123" s="134"/>
      <c r="GG123" s="134"/>
      <c r="GH123" s="134"/>
      <c r="GI123" s="134"/>
      <c r="GJ123" s="134"/>
      <c r="GK123" s="134"/>
      <c r="GL123" s="134"/>
      <c r="GM123" s="134"/>
      <c r="GN123" s="134"/>
      <c r="GO123" s="134"/>
      <c r="GP123" s="134"/>
      <c r="GQ123" s="134"/>
      <c r="GR123" s="134"/>
      <c r="GS123" s="134"/>
      <c r="GT123" s="134"/>
      <c r="GU123" s="134"/>
      <c r="GV123" s="134"/>
      <c r="GW123" s="134"/>
      <c r="GX123" s="134"/>
      <c r="GY123" s="134"/>
      <c r="GZ123" s="134"/>
      <c r="HA123" s="134"/>
      <c r="HB123" s="134"/>
      <c r="HC123" s="134"/>
      <c r="HD123" s="134"/>
      <c r="HE123" s="134"/>
      <c r="HF123" s="134"/>
      <c r="HG123" s="134"/>
      <c r="HH123" s="134"/>
      <c r="HI123" s="134"/>
      <c r="HJ123" s="134"/>
      <c r="HK123" s="134"/>
      <c r="HL123" s="134"/>
      <c r="HM123" s="134"/>
      <c r="HN123" s="134"/>
      <c r="HO123" s="134"/>
      <c r="HP123" s="134"/>
      <c r="HQ123" s="134"/>
      <c r="HR123" s="134"/>
      <c r="HS123" s="134"/>
      <c r="HT123" s="134"/>
      <c r="HU123" s="134"/>
      <c r="HV123" s="134"/>
      <c r="HW123" s="134"/>
      <c r="HX123" s="134"/>
      <c r="HY123" s="134"/>
      <c r="HZ123" s="134"/>
      <c r="IA123" s="134"/>
      <c r="IB123" s="134"/>
      <c r="IC123" s="134"/>
      <c r="ID123" s="134"/>
      <c r="IE123" s="134"/>
      <c r="IF123" s="134"/>
      <c r="IG123" s="134"/>
      <c r="IH123" s="134"/>
      <c r="II123" s="134"/>
      <c r="IJ123" s="134"/>
      <c r="IK123" s="134"/>
      <c r="IL123" s="134"/>
      <c r="IM123" s="134"/>
      <c r="IN123" s="134"/>
      <c r="IO123" s="134"/>
      <c r="IP123" s="134"/>
      <c r="IQ123" s="134"/>
      <c r="IR123" s="134"/>
      <c r="IS123" s="134"/>
      <c r="IT123" s="134"/>
      <c r="IU123" s="134"/>
      <c r="IV123" s="134"/>
      <c r="IW123" s="134"/>
      <c r="IX123" s="134"/>
      <c r="IY123" s="134"/>
      <c r="IZ123" s="134"/>
      <c r="JA123" s="134"/>
      <c r="JB123" s="134"/>
      <c r="JC123" s="134"/>
      <c r="JD123" s="134"/>
      <c r="JE123" s="134"/>
      <c r="JF123" s="134"/>
      <c r="JG123" s="134"/>
      <c r="JH123" s="134"/>
      <c r="JI123" s="134"/>
      <c r="JJ123" s="134"/>
      <c r="JK123" s="134"/>
      <c r="JL123" s="134"/>
      <c r="JM123" s="134"/>
      <c r="JN123" s="134"/>
      <c r="JO123" s="134"/>
      <c r="JP123" s="134"/>
      <c r="JQ123" s="134"/>
      <c r="JR123" s="134"/>
      <c r="JS123" s="134"/>
      <c r="JT123" s="134"/>
      <c r="JU123" s="134"/>
      <c r="JV123" s="134"/>
      <c r="JW123" s="134"/>
      <c r="JX123" s="134"/>
      <c r="JY123" s="134"/>
      <c r="JZ123" s="134"/>
      <c r="KA123" s="134"/>
      <c r="KB123" s="134"/>
      <c r="KC123" s="134"/>
      <c r="KD123" s="134"/>
      <c r="KE123" s="134"/>
      <c r="KF123" s="134"/>
      <c r="KG123" s="134"/>
      <c r="KH123" s="134"/>
      <c r="KI123" s="134"/>
      <c r="KJ123" s="134"/>
      <c r="KK123" s="134"/>
      <c r="KL123" s="134"/>
      <c r="KM123" s="134"/>
      <c r="KN123" s="134"/>
      <c r="KO123" s="134"/>
      <c r="KP123" s="134"/>
      <c r="KQ123" s="134"/>
      <c r="KR123" s="134"/>
      <c r="KS123" s="134"/>
      <c r="KT123" s="134"/>
      <c r="KU123" s="134"/>
      <c r="KV123" s="134"/>
      <c r="KW123" s="134"/>
      <c r="KX123" s="134"/>
      <c r="KY123" s="134"/>
      <c r="KZ123" s="134"/>
      <c r="LA123" s="134"/>
      <c r="LB123" s="134"/>
      <c r="LC123" s="134"/>
      <c r="LD123" s="134"/>
      <c r="LE123" s="134"/>
      <c r="LF123" s="134"/>
      <c r="LG123" s="134"/>
      <c r="LH123" s="134"/>
      <c r="LI123" s="134"/>
      <c r="LJ123" s="134"/>
      <c r="LK123" s="134"/>
      <c r="LL123" s="134"/>
      <c r="LM123" s="134"/>
      <c r="LN123" s="134"/>
      <c r="LO123" s="134"/>
      <c r="LP123" s="134"/>
      <c r="LQ123" s="134"/>
      <c r="LR123" s="134"/>
      <c r="LS123" s="134"/>
      <c r="LT123" s="134"/>
      <c r="LU123" s="134"/>
      <c r="LV123" s="134"/>
      <c r="LW123" s="134"/>
      <c r="LX123" s="134"/>
      <c r="LY123" s="134"/>
      <c r="LZ123" s="134"/>
      <c r="MA123" s="134"/>
      <c r="MB123" s="134"/>
      <c r="MC123" s="134"/>
      <c r="MD123" s="134"/>
      <c r="ME123" s="134"/>
      <c r="MF123" s="134"/>
      <c r="MG123" s="134"/>
      <c r="MH123" s="134"/>
      <c r="MI123" s="134"/>
      <c r="MJ123" s="134"/>
      <c r="MK123" s="134"/>
      <c r="ML123" s="134"/>
      <c r="MM123" s="134"/>
      <c r="MN123" s="134"/>
      <c r="MO123" s="134"/>
      <c r="MP123" s="134"/>
      <c r="MQ123" s="134"/>
      <c r="MR123" s="134"/>
      <c r="MS123" s="134"/>
      <c r="MT123" s="134"/>
      <c r="MU123" s="134"/>
      <c r="MV123" s="134"/>
      <c r="MW123" s="134"/>
      <c r="MX123" s="134"/>
      <c r="MY123" s="134"/>
      <c r="MZ123" s="134"/>
      <c r="NA123" s="134"/>
      <c r="NB123" s="134"/>
      <c r="NC123" s="134"/>
      <c r="ND123" s="134"/>
      <c r="NE123" s="134"/>
      <c r="NF123" s="134"/>
      <c r="NG123" s="134"/>
      <c r="NH123" s="134"/>
      <c r="NI123" s="134"/>
      <c r="NJ123" s="134"/>
      <c r="NK123" s="134"/>
      <c r="NL123" s="134"/>
      <c r="NM123" s="134"/>
      <c r="NN123" s="134"/>
      <c r="NO123" s="134"/>
      <c r="NP123" s="134"/>
      <c r="NQ123" s="134"/>
      <c r="NR123" s="134"/>
      <c r="NS123" s="134"/>
      <c r="NT123" s="134"/>
      <c r="NU123" s="134"/>
      <c r="NV123" s="134"/>
      <c r="NW123" s="134"/>
      <c r="NX123" s="134"/>
      <c r="NY123" s="134"/>
      <c r="NZ123" s="134"/>
      <c r="OA123" s="134"/>
      <c r="OB123" s="134"/>
      <c r="OC123" s="134"/>
      <c r="OD123" s="134"/>
      <c r="OE123" s="134"/>
      <c r="OF123" s="134"/>
      <c r="OG123" s="134"/>
      <c r="OH123" s="134"/>
      <c r="OI123" s="134"/>
      <c r="OJ123" s="134"/>
      <c r="OK123" s="134"/>
      <c r="OL123" s="134"/>
      <c r="OM123" s="134"/>
      <c r="ON123" s="134"/>
      <c r="OO123" s="134"/>
      <c r="OP123" s="134"/>
      <c r="OQ123" s="134"/>
      <c r="OR123" s="134"/>
      <c r="OS123" s="134"/>
      <c r="OT123" s="134"/>
      <c r="OU123" s="134"/>
      <c r="OV123" s="134"/>
      <c r="OW123" s="134"/>
      <c r="OX123" s="134"/>
      <c r="OY123" s="134"/>
      <c r="OZ123" s="134"/>
      <c r="PA123" s="134"/>
      <c r="PB123" s="134"/>
      <c r="PC123" s="134"/>
      <c r="PD123" s="134"/>
      <c r="PE123" s="134"/>
      <c r="PF123" s="134"/>
      <c r="PG123" s="134"/>
      <c r="PH123" s="134"/>
      <c r="PI123" s="134"/>
      <c r="PJ123" s="134"/>
      <c r="PK123" s="134"/>
      <c r="PL123" s="134"/>
      <c r="PM123" s="134"/>
      <c r="PN123" s="134"/>
      <c r="PO123" s="134"/>
      <c r="PP123" s="134"/>
      <c r="PQ123" s="134"/>
      <c r="PR123" s="134"/>
      <c r="PS123" s="134"/>
      <c r="PT123" s="134"/>
      <c r="PU123" s="134"/>
      <c r="PV123" s="134"/>
      <c r="PW123" s="134"/>
      <c r="PX123" s="134"/>
      <c r="PY123" s="134"/>
      <c r="PZ123" s="134"/>
      <c r="QA123" s="134"/>
      <c r="QB123" s="134"/>
      <c r="QC123" s="134"/>
      <c r="QD123" s="134"/>
      <c r="QE123" s="134"/>
      <c r="QF123" s="134"/>
      <c r="QG123" s="134"/>
      <c r="QH123" s="134"/>
      <c r="QI123" s="134"/>
      <c r="QJ123" s="134"/>
      <c r="QK123" s="134"/>
      <c r="QL123" s="134"/>
      <c r="QM123" s="134"/>
      <c r="QN123" s="134"/>
      <c r="QO123" s="134"/>
      <c r="QP123" s="134"/>
      <c r="QQ123" s="134"/>
      <c r="QR123" s="134"/>
      <c r="QS123" s="134"/>
      <c r="QT123" s="134"/>
      <c r="QU123" s="134"/>
      <c r="QV123" s="134"/>
      <c r="QW123" s="134"/>
      <c r="QX123" s="134"/>
      <c r="QY123" s="134"/>
      <c r="QZ123" s="134"/>
      <c r="RA123" s="134"/>
      <c r="RB123" s="134"/>
      <c r="RC123" s="134"/>
      <c r="RD123" s="134"/>
      <c r="RE123" s="134"/>
      <c r="RF123" s="134"/>
      <c r="RG123" s="134"/>
      <c r="RH123" s="134"/>
      <c r="RI123" s="134"/>
      <c r="RJ123" s="134"/>
      <c r="RK123" s="134"/>
      <c r="RL123" s="134"/>
      <c r="RM123" s="134"/>
      <c r="RN123" s="134"/>
      <c r="RO123" s="134"/>
      <c r="RP123" s="134"/>
      <c r="RQ123" s="134"/>
      <c r="RR123" s="134"/>
      <c r="RS123" s="134"/>
      <c r="RT123" s="134"/>
      <c r="RU123" s="134"/>
      <c r="RV123" s="134"/>
      <c r="RW123" s="134"/>
      <c r="RX123" s="134"/>
      <c r="RY123" s="134"/>
      <c r="RZ123" s="134"/>
      <c r="SA123" s="134"/>
      <c r="SB123" s="134"/>
      <c r="SC123" s="134"/>
      <c r="SD123" s="134"/>
      <c r="SE123" s="134"/>
      <c r="SF123" s="134"/>
      <c r="SG123" s="134"/>
      <c r="SH123" s="134"/>
      <c r="SI123" s="134"/>
      <c r="SJ123" s="134"/>
      <c r="SK123" s="134"/>
      <c r="SL123" s="134"/>
      <c r="SM123" s="134"/>
      <c r="SN123" s="134"/>
      <c r="SO123" s="134"/>
      <c r="SP123" s="134"/>
      <c r="SQ123" s="134"/>
      <c r="SR123" s="134"/>
      <c r="SS123" s="134"/>
      <c r="ST123" s="134"/>
      <c r="SU123" s="134"/>
      <c r="SV123" s="134"/>
      <c r="SW123" s="134"/>
      <c r="SX123" s="134"/>
      <c r="SY123" s="134"/>
      <c r="SZ123" s="134"/>
      <c r="TA123" s="134"/>
      <c r="TB123" s="134"/>
      <c r="TC123" s="134"/>
      <c r="TD123" s="134"/>
      <c r="TE123" s="134"/>
      <c r="TF123" s="134"/>
      <c r="TG123" s="134"/>
      <c r="TH123" s="134"/>
      <c r="TI123" s="134"/>
      <c r="TJ123" s="134"/>
      <c r="TK123" s="134"/>
      <c r="TL123" s="134"/>
      <c r="TM123" s="134"/>
      <c r="TN123" s="134"/>
      <c r="TO123" s="134"/>
      <c r="TP123" s="134"/>
      <c r="TQ123" s="134"/>
      <c r="TR123" s="134"/>
      <c r="TS123" s="134"/>
      <c r="TT123" s="134"/>
      <c r="TU123" s="134"/>
      <c r="TV123" s="134"/>
      <c r="TW123" s="134"/>
      <c r="TX123" s="134"/>
      <c r="TY123" s="134"/>
      <c r="TZ123" s="134"/>
      <c r="UA123" s="134"/>
      <c r="UB123" s="134"/>
      <c r="UC123" s="134"/>
      <c r="UD123" s="134"/>
      <c r="UE123" s="134"/>
      <c r="UF123" s="134"/>
      <c r="UG123" s="134"/>
      <c r="UH123" s="134"/>
      <c r="UI123" s="134"/>
      <c r="UJ123" s="134"/>
      <c r="UK123" s="134"/>
      <c r="UL123" s="134"/>
      <c r="UM123" s="134"/>
      <c r="UN123" s="134"/>
      <c r="UO123" s="134"/>
      <c r="UP123" s="134"/>
      <c r="UQ123" s="134"/>
      <c r="UR123" s="134"/>
      <c r="US123" s="134"/>
      <c r="UT123" s="134"/>
      <c r="UU123" s="134"/>
      <c r="UV123" s="134"/>
      <c r="UW123" s="134"/>
      <c r="UX123" s="134"/>
      <c r="UY123" s="134"/>
      <c r="UZ123" s="134"/>
      <c r="VA123" s="134"/>
      <c r="VB123" s="134"/>
      <c r="VC123" s="134"/>
      <c r="VD123" s="134"/>
      <c r="VE123" s="134"/>
      <c r="VF123" s="134"/>
      <c r="VG123" s="134"/>
      <c r="VH123" s="134"/>
      <c r="VI123" s="134"/>
      <c r="VJ123" s="134"/>
      <c r="VK123" s="134"/>
      <c r="VL123" s="134"/>
      <c r="VM123" s="134"/>
      <c r="VN123" s="134"/>
      <c r="VO123" s="134"/>
      <c r="VP123" s="134"/>
      <c r="VQ123" s="134"/>
      <c r="VR123" s="134"/>
      <c r="VS123" s="134"/>
      <c r="VT123" s="134"/>
      <c r="VU123" s="134"/>
      <c r="VV123" s="134"/>
      <c r="VW123" s="134"/>
      <c r="VX123" s="134"/>
      <c r="VY123" s="134"/>
      <c r="VZ123" s="134"/>
      <c r="WA123" s="134"/>
      <c r="WB123" s="134"/>
      <c r="WC123" s="134"/>
      <c r="WD123" s="134"/>
      <c r="WE123" s="134"/>
      <c r="WF123" s="134"/>
      <c r="WG123" s="134"/>
      <c r="WH123" s="134"/>
      <c r="WI123" s="134"/>
      <c r="WJ123" s="134"/>
      <c r="WK123" s="134"/>
      <c r="WL123" s="134"/>
      <c r="WM123" s="134"/>
      <c r="WN123" s="134"/>
      <c r="WO123" s="134"/>
      <c r="WP123" s="134"/>
      <c r="WQ123" s="134"/>
      <c r="WR123" s="134"/>
      <c r="WS123" s="134"/>
      <c r="WT123" s="134"/>
      <c r="WU123" s="134"/>
      <c r="WV123" s="134"/>
      <c r="WW123" s="134"/>
      <c r="WX123" s="134"/>
      <c r="WY123" s="134"/>
      <c r="WZ123" s="134"/>
      <c r="XA123" s="134"/>
      <c r="XB123" s="134"/>
      <c r="XC123" s="134"/>
      <c r="XD123" s="134"/>
      <c r="XE123" s="134"/>
      <c r="XF123" s="134"/>
      <c r="XG123" s="134"/>
      <c r="XH123" s="134"/>
      <c r="XI123" s="134"/>
      <c r="XJ123" s="134"/>
      <c r="XK123" s="134"/>
      <c r="XL123" s="134"/>
      <c r="XM123" s="134"/>
      <c r="XN123" s="134"/>
      <c r="XO123" s="134"/>
      <c r="XP123" s="134"/>
      <c r="XQ123" s="134"/>
      <c r="XR123" s="134"/>
      <c r="XS123" s="134"/>
      <c r="XT123" s="134"/>
      <c r="XU123" s="134"/>
      <c r="XV123" s="134"/>
      <c r="XW123" s="134"/>
      <c r="XX123" s="134"/>
      <c r="XY123" s="134"/>
      <c r="XZ123" s="134"/>
      <c r="YA123" s="134"/>
      <c r="YB123" s="134"/>
      <c r="YC123" s="134"/>
      <c r="YD123" s="134"/>
      <c r="YE123" s="134"/>
      <c r="YF123" s="134"/>
      <c r="YG123" s="134"/>
      <c r="YH123" s="134"/>
      <c r="YI123" s="134"/>
      <c r="YJ123" s="134"/>
      <c r="YK123" s="134"/>
      <c r="YL123" s="134"/>
      <c r="YM123" s="134"/>
      <c r="YN123" s="134"/>
      <c r="YO123" s="134"/>
      <c r="YP123" s="134"/>
      <c r="YQ123" s="134"/>
      <c r="YR123" s="134"/>
      <c r="YS123" s="134"/>
      <c r="YT123" s="134"/>
      <c r="YU123" s="134"/>
      <c r="YV123" s="134"/>
      <c r="YW123" s="134"/>
      <c r="YX123" s="134"/>
      <c r="YY123" s="134"/>
      <c r="YZ123" s="134"/>
      <c r="ZA123" s="134"/>
      <c r="ZB123" s="134"/>
      <c r="ZC123" s="134"/>
      <c r="ZD123" s="134"/>
      <c r="ZE123" s="134"/>
      <c r="ZF123" s="134"/>
      <c r="ZG123" s="134"/>
      <c r="ZH123" s="134"/>
      <c r="ZI123" s="134"/>
      <c r="ZJ123" s="134"/>
      <c r="ZK123" s="134"/>
      <c r="ZL123" s="134"/>
      <c r="ZM123" s="134"/>
      <c r="ZN123" s="134"/>
      <c r="ZO123" s="134"/>
      <c r="ZP123" s="134"/>
      <c r="ZQ123" s="134"/>
      <c r="ZR123" s="134"/>
      <c r="ZS123" s="134"/>
      <c r="ZT123" s="134"/>
      <c r="ZU123" s="134"/>
      <c r="ZV123" s="134"/>
      <c r="ZW123" s="134"/>
      <c r="ZX123" s="134"/>
      <c r="ZY123" s="134"/>
      <c r="ZZ123" s="134"/>
      <c r="AAA123" s="134"/>
      <c r="AAB123" s="134"/>
      <c r="AAC123" s="134"/>
      <c r="AAD123" s="134"/>
      <c r="AAE123" s="134"/>
      <c r="AAF123" s="134"/>
      <c r="AAG123" s="134"/>
      <c r="AAH123" s="134"/>
      <c r="AAI123" s="134"/>
      <c r="AAJ123" s="134"/>
      <c r="AAK123" s="134"/>
      <c r="AAL123" s="134"/>
      <c r="AAM123" s="134"/>
      <c r="AAN123" s="134"/>
      <c r="AAO123" s="134"/>
      <c r="AAP123" s="134"/>
      <c r="AAQ123" s="134"/>
      <c r="AAR123" s="134"/>
      <c r="AAS123" s="134"/>
      <c r="AAT123" s="134"/>
      <c r="AAU123" s="134"/>
      <c r="AAV123" s="134"/>
      <c r="AAW123" s="134"/>
      <c r="AAX123" s="134"/>
      <c r="AAY123" s="134"/>
      <c r="AAZ123" s="134"/>
      <c r="ABA123" s="134"/>
      <c r="ABB123" s="134"/>
      <c r="ABC123" s="134"/>
      <c r="ABD123" s="134"/>
      <c r="ABE123" s="134"/>
      <c r="ABF123" s="134"/>
      <c r="ABG123" s="134"/>
      <c r="ABH123" s="134"/>
      <c r="ABI123" s="134"/>
      <c r="ABJ123" s="134"/>
      <c r="ABK123" s="134"/>
      <c r="ABL123" s="134"/>
      <c r="ABM123" s="134"/>
      <c r="ABN123" s="134"/>
      <c r="ABO123" s="134"/>
      <c r="ABP123" s="134"/>
      <c r="ABQ123" s="134"/>
      <c r="ABR123" s="134"/>
      <c r="ABS123" s="134"/>
      <c r="ABT123" s="134"/>
      <c r="ABU123" s="134"/>
      <c r="ABV123" s="134"/>
      <c r="ABW123" s="134"/>
      <c r="ABX123" s="134"/>
      <c r="ABY123" s="134"/>
      <c r="ABZ123" s="134"/>
      <c r="ACA123" s="134"/>
      <c r="ACB123" s="134"/>
      <c r="ACC123" s="134"/>
      <c r="ACD123" s="134"/>
      <c r="ACE123" s="134"/>
      <c r="ACF123" s="134"/>
      <c r="ACG123" s="134"/>
      <c r="ACH123" s="134"/>
      <c r="ACI123" s="134"/>
      <c r="ACJ123" s="134"/>
      <c r="ACK123" s="134"/>
      <c r="ACL123" s="134"/>
      <c r="ACM123" s="134"/>
      <c r="ACN123" s="134"/>
      <c r="ACO123" s="134"/>
      <c r="ACP123" s="134"/>
      <c r="ACQ123" s="134"/>
      <c r="ACR123" s="134"/>
      <c r="ACS123" s="134"/>
      <c r="ACT123" s="134"/>
      <c r="ACU123" s="134"/>
      <c r="ACV123" s="134"/>
      <c r="ACW123" s="134"/>
      <c r="ACX123" s="134"/>
      <c r="ACY123" s="134"/>
      <c r="ACZ123" s="134"/>
      <c r="ADA123" s="134"/>
      <c r="ADB123" s="134"/>
      <c r="ADC123" s="134"/>
      <c r="ADD123" s="134"/>
      <c r="ADE123" s="134"/>
      <c r="ADF123" s="134"/>
      <c r="ADG123" s="134"/>
      <c r="ADH123" s="134"/>
      <c r="ADI123" s="134"/>
      <c r="ADJ123" s="134"/>
      <c r="ADK123" s="134"/>
      <c r="ADL123" s="134"/>
      <c r="ADM123" s="134"/>
      <c r="ADN123" s="134"/>
      <c r="ADO123" s="134"/>
      <c r="ADP123" s="134"/>
      <c r="ADQ123" s="134"/>
      <c r="ADR123" s="134"/>
      <c r="ADS123" s="134"/>
      <c r="ADT123" s="134"/>
      <c r="ADU123" s="134"/>
      <c r="ADV123" s="134"/>
      <c r="ADW123" s="134"/>
      <c r="ADX123" s="134"/>
      <c r="ADY123" s="134"/>
      <c r="ADZ123" s="134"/>
      <c r="AEA123" s="134"/>
      <c r="AEB123" s="134"/>
      <c r="AEC123" s="134"/>
      <c r="AED123" s="134"/>
      <c r="AEE123" s="134"/>
      <c r="AEF123" s="134"/>
      <c r="AEG123" s="134"/>
      <c r="AEH123" s="134"/>
      <c r="AEI123" s="134"/>
      <c r="AEJ123" s="134"/>
      <c r="AEK123" s="134"/>
      <c r="AEL123" s="134"/>
      <c r="AEM123" s="134"/>
      <c r="AEN123" s="134"/>
      <c r="AEO123" s="134"/>
      <c r="AEP123" s="134"/>
      <c r="AEQ123" s="134"/>
      <c r="AER123" s="134"/>
      <c r="AES123" s="134"/>
      <c r="AET123" s="134"/>
      <c r="AEU123" s="134"/>
      <c r="AEV123" s="134"/>
      <c r="AEW123" s="134"/>
      <c r="AEX123" s="134"/>
      <c r="AEY123" s="134"/>
      <c r="AEZ123" s="134"/>
      <c r="AFA123" s="134"/>
      <c r="AFB123" s="134"/>
      <c r="AFC123" s="134"/>
      <c r="AFD123" s="134"/>
      <c r="AFE123" s="134"/>
      <c r="AFF123" s="134"/>
      <c r="AFG123" s="134"/>
      <c r="AFH123" s="134"/>
      <c r="AFI123" s="134"/>
      <c r="AFJ123" s="134"/>
      <c r="AFK123" s="134"/>
      <c r="AFL123" s="134"/>
      <c r="AFM123" s="134"/>
      <c r="AFN123" s="134"/>
      <c r="AFO123" s="134"/>
      <c r="AFP123" s="134"/>
      <c r="AFQ123" s="134"/>
      <c r="AFR123" s="134"/>
      <c r="AFS123" s="134"/>
      <c r="AFT123" s="134"/>
      <c r="AFU123" s="134"/>
      <c r="AFV123" s="134"/>
      <c r="AFW123" s="134"/>
      <c r="AFX123" s="134"/>
      <c r="AFY123" s="134"/>
      <c r="AFZ123" s="134"/>
      <c r="AGA123" s="134"/>
      <c r="AGB123" s="134"/>
      <c r="AGC123" s="134"/>
      <c r="AGD123" s="134"/>
      <c r="AGE123" s="134"/>
      <c r="AGF123" s="134"/>
      <c r="AGG123" s="134"/>
      <c r="AGH123" s="134"/>
      <c r="AGI123" s="134"/>
      <c r="AGJ123" s="134"/>
      <c r="AGK123" s="134"/>
      <c r="AGL123" s="134"/>
      <c r="AGM123" s="134"/>
      <c r="AGN123" s="134"/>
      <c r="AGO123" s="134"/>
      <c r="AGP123" s="134"/>
      <c r="AGQ123" s="134"/>
      <c r="AGR123" s="134"/>
      <c r="AGS123" s="134"/>
      <c r="AGT123" s="134"/>
      <c r="AGU123" s="134"/>
      <c r="AGV123" s="134"/>
      <c r="AGW123" s="134"/>
      <c r="AGX123" s="134"/>
      <c r="AGY123" s="134"/>
      <c r="AGZ123" s="134"/>
      <c r="AHA123" s="134"/>
      <c r="AHB123" s="134"/>
      <c r="AHC123" s="134"/>
      <c r="AHD123" s="134"/>
      <c r="AHE123" s="134"/>
      <c r="AHF123" s="134"/>
      <c r="AHG123" s="134"/>
      <c r="AHH123" s="134"/>
      <c r="AHI123" s="134"/>
      <c r="AHJ123" s="134"/>
      <c r="AHK123" s="134"/>
      <c r="AHL123" s="134"/>
      <c r="AHM123" s="134"/>
      <c r="AHN123" s="134"/>
      <c r="AHO123" s="134"/>
      <c r="AHP123" s="134"/>
      <c r="AHQ123" s="134"/>
      <c r="AHR123" s="134"/>
      <c r="AHS123" s="134"/>
      <c r="AHT123" s="134"/>
      <c r="AHU123" s="134"/>
      <c r="AHV123" s="134"/>
      <c r="AHW123" s="134"/>
      <c r="AHX123" s="134"/>
      <c r="AHY123" s="134"/>
      <c r="AHZ123" s="134"/>
      <c r="AIA123" s="134"/>
      <c r="AIB123" s="134"/>
      <c r="AIC123" s="134"/>
      <c r="AID123" s="134"/>
      <c r="AIE123" s="134"/>
      <c r="AIF123" s="134"/>
      <c r="AIG123" s="134"/>
      <c r="AIH123" s="134"/>
      <c r="AII123" s="134"/>
      <c r="AIJ123" s="134"/>
      <c r="AIK123" s="134"/>
      <c r="AIL123" s="134"/>
      <c r="AIM123" s="134"/>
      <c r="AIN123" s="134"/>
      <c r="AIO123" s="134"/>
      <c r="AIP123" s="134"/>
      <c r="AIQ123" s="134"/>
      <c r="AIR123" s="134"/>
      <c r="AIS123" s="134"/>
      <c r="AIT123" s="134"/>
      <c r="AIU123" s="134"/>
      <c r="AIV123" s="134"/>
      <c r="AIW123" s="134"/>
      <c r="AIX123" s="134"/>
      <c r="AIY123" s="134"/>
      <c r="AIZ123" s="134"/>
      <c r="AJA123" s="134"/>
      <c r="AJB123" s="134"/>
      <c r="AJC123" s="134"/>
      <c r="AJD123" s="134"/>
      <c r="AJE123" s="134"/>
      <c r="AJF123" s="134"/>
      <c r="AJG123" s="134"/>
      <c r="AJH123" s="134"/>
      <c r="AJI123" s="134"/>
      <c r="AJJ123" s="134"/>
      <c r="AJK123" s="134"/>
      <c r="AJL123" s="134"/>
      <c r="AJM123" s="134"/>
      <c r="AJN123" s="134"/>
      <c r="AJO123" s="134"/>
      <c r="AJP123" s="134"/>
      <c r="AJQ123" s="134"/>
      <c r="AJR123" s="134"/>
      <c r="AJS123" s="134"/>
      <c r="AJT123" s="134"/>
      <c r="AJU123" s="134"/>
      <c r="AJV123" s="134"/>
      <c r="AJW123" s="134"/>
      <c r="AJX123" s="134"/>
      <c r="AJY123" s="134"/>
      <c r="AJZ123" s="134"/>
      <c r="AKA123" s="134"/>
      <c r="AKB123" s="134"/>
      <c r="AKC123" s="134"/>
      <c r="AKD123" s="134"/>
      <c r="AKE123" s="134"/>
      <c r="AKF123" s="134"/>
      <c r="AKG123" s="134"/>
      <c r="AKH123" s="134"/>
      <c r="AKI123" s="134"/>
      <c r="AKJ123" s="134"/>
      <c r="AKK123" s="134"/>
      <c r="AKL123" s="134"/>
      <c r="AKM123" s="134"/>
      <c r="AKN123" s="134"/>
      <c r="AKO123" s="134"/>
      <c r="AKP123" s="134"/>
      <c r="AKQ123" s="134"/>
      <c r="AKR123" s="134"/>
      <c r="AKS123" s="134"/>
      <c r="AKT123" s="134"/>
      <c r="AKU123" s="134"/>
      <c r="AKV123" s="134"/>
      <c r="AKW123" s="134"/>
      <c r="AKX123" s="134"/>
      <c r="AKY123" s="134"/>
      <c r="AKZ123" s="134"/>
      <c r="ALA123" s="134"/>
      <c r="ALB123" s="134"/>
      <c r="ALC123" s="134"/>
      <c r="ALD123" s="134"/>
      <c r="ALE123" s="134"/>
      <c r="ALF123" s="134"/>
      <c r="ALG123" s="134"/>
      <c r="ALH123" s="134"/>
      <c r="ALI123" s="134"/>
      <c r="ALJ123" s="134"/>
      <c r="ALK123" s="134"/>
      <c r="ALL123" s="134"/>
      <c r="ALM123" s="134"/>
      <c r="ALN123" s="134"/>
      <c r="ALO123" s="134"/>
      <c r="ALP123" s="134"/>
      <c r="ALQ123" s="134"/>
      <c r="ALR123" s="134"/>
      <c r="ALS123" s="134"/>
      <c r="ALT123" s="134"/>
      <c r="ALU123" s="134"/>
      <c r="ALV123" s="134"/>
      <c r="ALW123" s="134"/>
      <c r="ALX123" s="134"/>
      <c r="ALY123" s="134"/>
      <c r="ALZ123" s="134"/>
      <c r="AMA123" s="134"/>
      <c r="AMB123" s="134"/>
      <c r="AMC123" s="134"/>
      <c r="AMD123" s="134"/>
      <c r="AME123" s="134"/>
      <c r="AMF123" s="134"/>
      <c r="AMG123" s="134"/>
      <c r="AMH123" s="134"/>
      <c r="AMI123" s="134"/>
      <c r="AMJ123" s="134"/>
      <c r="AMK123" s="134"/>
      <c r="AML123" s="134"/>
      <c r="AMM123" s="134"/>
      <c r="AMN123" s="134"/>
      <c r="AMO123" s="134"/>
      <c r="AMP123" s="134"/>
      <c r="AMQ123" s="134"/>
      <c r="AMR123" s="134"/>
      <c r="AMS123" s="134"/>
      <c r="AMT123" s="134"/>
      <c r="AMU123" s="134"/>
      <c r="AMV123" s="134"/>
      <c r="AMW123" s="134"/>
      <c r="AMX123" s="134"/>
      <c r="AMY123" s="134"/>
      <c r="AMZ123" s="134"/>
      <c r="ANA123" s="134"/>
      <c r="ANB123" s="134"/>
      <c r="ANC123" s="134"/>
      <c r="AND123" s="134"/>
      <c r="ANE123" s="134"/>
      <c r="ANF123" s="134"/>
      <c r="ANG123" s="134"/>
      <c r="ANH123" s="134"/>
      <c r="ANI123" s="134"/>
      <c r="ANJ123" s="134"/>
      <c r="ANK123" s="134"/>
      <c r="ANL123" s="134"/>
      <c r="ANM123" s="134"/>
      <c r="ANN123" s="134"/>
      <c r="ANO123" s="134"/>
      <c r="ANP123" s="134"/>
      <c r="ANQ123" s="134"/>
      <c r="ANR123" s="134"/>
      <c r="ANS123" s="134"/>
      <c r="ANT123" s="134"/>
      <c r="ANU123" s="134"/>
      <c r="ANV123" s="134"/>
      <c r="ANW123" s="134"/>
      <c r="ANX123" s="134"/>
      <c r="ANY123" s="134"/>
      <c r="ANZ123" s="134"/>
      <c r="AOA123" s="134"/>
      <c r="AOB123" s="134"/>
      <c r="AOC123" s="134"/>
      <c r="AOD123" s="134"/>
      <c r="AOE123" s="134"/>
      <c r="AOF123" s="134"/>
      <c r="AOG123" s="134"/>
      <c r="AOH123" s="134"/>
      <c r="AOI123" s="134"/>
      <c r="AOJ123" s="134"/>
      <c r="AOK123" s="134"/>
      <c r="AOL123" s="134"/>
      <c r="AOM123" s="134"/>
      <c r="AON123" s="134"/>
      <c r="AOO123" s="134"/>
      <c r="AOP123" s="134"/>
      <c r="AOQ123" s="134"/>
      <c r="AOR123" s="134"/>
      <c r="AOS123" s="134"/>
      <c r="AOT123" s="134"/>
      <c r="AOU123" s="134"/>
      <c r="AOV123" s="134"/>
      <c r="AOW123" s="134"/>
      <c r="AOX123" s="134"/>
      <c r="AOY123" s="134"/>
      <c r="AOZ123" s="134"/>
      <c r="APA123" s="134"/>
      <c r="APB123" s="134"/>
      <c r="APC123" s="134"/>
      <c r="APD123" s="134"/>
      <c r="APE123" s="134"/>
      <c r="APF123" s="134"/>
      <c r="APG123" s="134"/>
      <c r="APH123" s="134"/>
      <c r="API123" s="134"/>
      <c r="APJ123" s="134"/>
      <c r="APK123" s="134"/>
      <c r="APL123" s="134"/>
      <c r="APM123" s="134"/>
      <c r="APN123" s="134"/>
      <c r="APO123" s="134"/>
      <c r="APP123" s="134"/>
      <c r="APQ123" s="134"/>
      <c r="APR123" s="134"/>
      <c r="APS123" s="134"/>
      <c r="APT123" s="134"/>
      <c r="APU123" s="134"/>
      <c r="APV123" s="134"/>
      <c r="APW123" s="134"/>
      <c r="APX123" s="134"/>
      <c r="APY123" s="134"/>
      <c r="APZ123" s="134"/>
      <c r="AQA123" s="134"/>
      <c r="AQB123" s="134"/>
      <c r="AQC123" s="134"/>
      <c r="AQD123" s="134"/>
      <c r="AQE123" s="134"/>
      <c r="AQF123" s="134"/>
      <c r="AQG123" s="134"/>
      <c r="AQH123" s="134"/>
      <c r="AQI123" s="134"/>
      <c r="AQJ123" s="134"/>
      <c r="AQK123" s="134"/>
      <c r="AQL123" s="134"/>
      <c r="AQM123" s="134"/>
      <c r="AQN123" s="134"/>
      <c r="AQO123" s="134"/>
      <c r="AQP123" s="134"/>
      <c r="AQQ123" s="134"/>
      <c r="AQR123" s="134"/>
      <c r="AQS123" s="134"/>
      <c r="AQT123" s="134"/>
      <c r="AQU123" s="134"/>
      <c r="AQV123" s="134"/>
      <c r="AQW123" s="134"/>
      <c r="AQX123" s="134"/>
      <c r="AQY123" s="134"/>
      <c r="AQZ123" s="134"/>
      <c r="ARA123" s="134"/>
      <c r="ARB123" s="134"/>
      <c r="ARC123" s="134"/>
      <c r="ARD123" s="134"/>
      <c r="ARE123" s="134"/>
      <c r="ARF123" s="134"/>
      <c r="ARG123" s="134"/>
      <c r="ARH123" s="134"/>
      <c r="ARI123" s="134"/>
      <c r="ARJ123" s="134"/>
      <c r="ARK123" s="134"/>
      <c r="ARL123" s="134"/>
      <c r="ARM123" s="134"/>
      <c r="ARN123" s="134"/>
      <c r="ARO123" s="134"/>
      <c r="ARP123" s="134"/>
      <c r="ARQ123" s="134"/>
      <c r="ARR123" s="134"/>
      <c r="ARS123" s="134"/>
      <c r="ART123" s="134"/>
      <c r="ARU123" s="134"/>
      <c r="ARV123" s="134"/>
      <c r="ARW123" s="134"/>
      <c r="ARX123" s="134"/>
      <c r="ARY123" s="134"/>
      <c r="ARZ123" s="134"/>
      <c r="ASA123" s="134"/>
      <c r="ASB123" s="134"/>
      <c r="ASC123" s="134"/>
      <c r="ASD123" s="134"/>
      <c r="ASE123" s="134"/>
      <c r="ASF123" s="134"/>
      <c r="ASG123" s="134"/>
      <c r="ASH123" s="134"/>
      <c r="ASI123" s="134"/>
      <c r="ASJ123" s="134"/>
      <c r="ASK123" s="134"/>
      <c r="ASL123" s="134"/>
      <c r="ASM123" s="134"/>
      <c r="ASN123" s="134"/>
      <c r="ASO123" s="134"/>
      <c r="ASP123" s="134"/>
      <c r="ASQ123" s="134"/>
      <c r="ASR123" s="134"/>
      <c r="ASS123" s="134"/>
      <c r="AST123" s="134"/>
      <c r="ASU123" s="134"/>
      <c r="ASV123" s="134"/>
      <c r="ASW123" s="134"/>
      <c r="ASX123" s="134"/>
      <c r="ASY123" s="134"/>
      <c r="ASZ123" s="134"/>
      <c r="ATA123" s="134"/>
      <c r="ATB123" s="134"/>
      <c r="ATC123" s="134"/>
      <c r="ATD123" s="134"/>
      <c r="ATE123" s="134"/>
      <c r="ATF123" s="134"/>
      <c r="ATG123" s="134"/>
      <c r="ATH123" s="134"/>
      <c r="ATI123" s="134"/>
      <c r="ATJ123" s="134"/>
      <c r="ATK123" s="134"/>
      <c r="ATL123" s="134"/>
      <c r="ATM123" s="134"/>
      <c r="ATN123" s="134"/>
      <c r="ATO123" s="134"/>
      <c r="ATP123" s="134"/>
      <c r="ATQ123" s="134"/>
      <c r="ATR123" s="134"/>
      <c r="ATS123" s="134"/>
      <c r="ATT123" s="134"/>
      <c r="ATU123" s="134"/>
      <c r="ATV123" s="134"/>
      <c r="ATW123" s="134"/>
      <c r="ATX123" s="134"/>
      <c r="ATY123" s="134"/>
      <c r="ATZ123" s="134"/>
      <c r="AUA123" s="134"/>
      <c r="AUB123" s="134"/>
      <c r="AUC123" s="134"/>
      <c r="AUD123" s="134"/>
      <c r="AUE123" s="134"/>
      <c r="AUF123" s="134"/>
      <c r="AUG123" s="134"/>
      <c r="AUH123" s="134"/>
      <c r="AUI123" s="134"/>
      <c r="AUJ123" s="134"/>
      <c r="AUK123" s="134"/>
      <c r="AUL123" s="134"/>
      <c r="AUM123" s="134"/>
      <c r="AUN123" s="134"/>
      <c r="AUO123" s="134"/>
      <c r="AUP123" s="134"/>
      <c r="AUQ123" s="134"/>
      <c r="AUR123" s="134"/>
      <c r="AUS123" s="134"/>
      <c r="AUT123" s="134"/>
      <c r="AUU123" s="134"/>
      <c r="AUV123" s="134"/>
      <c r="AUW123" s="134"/>
      <c r="AUX123" s="134"/>
      <c r="AUY123" s="134"/>
      <c r="AUZ123" s="134"/>
      <c r="AVA123" s="134"/>
      <c r="AVB123" s="134"/>
      <c r="AVC123" s="134"/>
      <c r="AVD123" s="134"/>
      <c r="AVE123" s="134"/>
      <c r="AVF123" s="134"/>
      <c r="AVG123" s="134"/>
      <c r="AVH123" s="134"/>
      <c r="AVI123" s="134"/>
      <c r="AVJ123" s="134"/>
      <c r="AVK123" s="134"/>
      <c r="AVL123" s="134"/>
      <c r="AVM123" s="134"/>
      <c r="AVN123" s="134"/>
      <c r="AVO123" s="134"/>
      <c r="AVP123" s="134"/>
      <c r="AVQ123" s="134"/>
      <c r="AVR123" s="134"/>
      <c r="AVS123" s="134"/>
      <c r="AVT123" s="134"/>
      <c r="AVU123" s="134"/>
      <c r="AVV123" s="134"/>
      <c r="AVW123" s="134"/>
      <c r="AVX123" s="134"/>
      <c r="AVY123" s="134"/>
      <c r="AVZ123" s="134"/>
      <c r="AWA123" s="134"/>
      <c r="AWB123" s="134"/>
      <c r="AWC123" s="134"/>
      <c r="AWD123" s="134"/>
      <c r="AWE123" s="134"/>
      <c r="AWF123" s="134"/>
      <c r="AWG123" s="134"/>
      <c r="AWH123" s="134"/>
      <c r="AWI123" s="134"/>
      <c r="AWJ123" s="134"/>
      <c r="AWK123" s="134"/>
      <c r="AWL123" s="134"/>
      <c r="AWM123" s="134"/>
      <c r="AWN123" s="134"/>
      <c r="AWO123" s="134"/>
      <c r="AWP123" s="134"/>
      <c r="AWQ123" s="134"/>
      <c r="AWR123" s="134"/>
      <c r="AWS123" s="134"/>
      <c r="AWT123" s="134"/>
      <c r="AWU123" s="134"/>
      <c r="AWV123" s="134"/>
      <c r="AWW123" s="134"/>
      <c r="AWX123" s="134"/>
      <c r="AWY123" s="134"/>
      <c r="AWZ123" s="134"/>
      <c r="AXA123" s="134"/>
      <c r="AXB123" s="134"/>
      <c r="AXC123" s="134"/>
      <c r="AXD123" s="134"/>
      <c r="AXE123" s="134"/>
      <c r="AXF123" s="134"/>
      <c r="AXG123" s="134"/>
      <c r="AXH123" s="134"/>
      <c r="AXI123" s="134"/>
      <c r="AXJ123" s="134"/>
      <c r="AXK123" s="134"/>
      <c r="AXL123" s="134"/>
      <c r="AXM123" s="134"/>
      <c r="AXN123" s="134"/>
      <c r="AXO123" s="134"/>
      <c r="AXP123" s="134"/>
      <c r="AXQ123" s="134"/>
      <c r="AXR123" s="134"/>
      <c r="AXS123" s="134"/>
      <c r="AXT123" s="134"/>
      <c r="AXU123" s="134"/>
      <c r="AXV123" s="134"/>
      <c r="AXW123" s="134"/>
      <c r="AXX123" s="134"/>
      <c r="AXY123" s="134"/>
      <c r="AXZ123" s="134"/>
      <c r="AYA123" s="134"/>
      <c r="AYB123" s="134"/>
      <c r="AYC123" s="134"/>
      <c r="AYD123" s="134"/>
      <c r="AYE123" s="134"/>
      <c r="AYF123" s="134"/>
      <c r="AYG123" s="134"/>
      <c r="AYH123" s="134"/>
      <c r="AYI123" s="134"/>
      <c r="AYJ123" s="134"/>
      <c r="AYK123" s="134"/>
      <c r="AYL123" s="134"/>
      <c r="AYM123" s="134"/>
      <c r="AYN123" s="134"/>
      <c r="AYO123" s="134"/>
      <c r="AYP123" s="134"/>
      <c r="AYQ123" s="134"/>
      <c r="AYR123" s="134"/>
      <c r="AYS123" s="134"/>
      <c r="AYT123" s="134"/>
      <c r="AYU123" s="134"/>
      <c r="AYV123" s="134"/>
      <c r="AYW123" s="134"/>
      <c r="AYX123" s="134"/>
      <c r="AYY123" s="134"/>
      <c r="AYZ123" s="134"/>
      <c r="AZA123" s="134"/>
      <c r="AZB123" s="134"/>
      <c r="AZC123" s="134"/>
      <c r="AZD123" s="134"/>
      <c r="AZE123" s="134"/>
      <c r="AZF123" s="134"/>
      <c r="AZG123" s="134"/>
      <c r="AZH123" s="134"/>
      <c r="AZI123" s="134"/>
      <c r="AZJ123" s="134"/>
      <c r="AZK123" s="134"/>
      <c r="AZL123" s="134"/>
      <c r="AZM123" s="134"/>
      <c r="AZN123" s="134"/>
      <c r="AZO123" s="134"/>
      <c r="AZP123" s="134"/>
      <c r="AZQ123" s="134"/>
      <c r="AZR123" s="134"/>
      <c r="AZS123" s="134"/>
      <c r="AZT123" s="134"/>
      <c r="AZU123" s="134"/>
      <c r="AZV123" s="134"/>
      <c r="AZW123" s="134"/>
      <c r="AZX123" s="134"/>
      <c r="AZY123" s="134"/>
      <c r="AZZ123" s="134"/>
      <c r="BAA123" s="134"/>
      <c r="BAB123" s="134"/>
      <c r="BAC123" s="134"/>
      <c r="BAD123" s="134"/>
      <c r="BAE123" s="134"/>
      <c r="BAF123" s="134"/>
      <c r="BAG123" s="134"/>
      <c r="BAH123" s="134"/>
      <c r="BAI123" s="134"/>
      <c r="BAJ123" s="134"/>
      <c r="BAK123" s="134"/>
      <c r="BAL123" s="134"/>
      <c r="BAM123" s="134"/>
      <c r="BAN123" s="134"/>
      <c r="BAO123" s="134"/>
      <c r="BAP123" s="134"/>
      <c r="BAQ123" s="134"/>
      <c r="BAR123" s="134"/>
      <c r="BAS123" s="134"/>
      <c r="BAT123" s="134"/>
      <c r="BAU123" s="134"/>
      <c r="BAV123" s="134"/>
      <c r="BAW123" s="134"/>
      <c r="BAX123" s="134"/>
      <c r="BAY123" s="134"/>
      <c r="BAZ123" s="134"/>
      <c r="BBA123" s="134"/>
      <c r="BBB123" s="134"/>
      <c r="BBC123" s="134"/>
      <c r="BBD123" s="134"/>
      <c r="BBE123" s="134"/>
      <c r="BBF123" s="134"/>
      <c r="BBG123" s="134"/>
      <c r="BBH123" s="134"/>
      <c r="BBI123" s="134"/>
      <c r="BBJ123" s="134"/>
      <c r="BBK123" s="134"/>
      <c r="BBL123" s="134"/>
      <c r="BBM123" s="134"/>
      <c r="BBN123" s="134"/>
      <c r="BBO123" s="134"/>
      <c r="BBP123" s="134"/>
      <c r="BBQ123" s="134"/>
      <c r="BBR123" s="134"/>
      <c r="BBS123" s="134"/>
      <c r="BBT123" s="134"/>
      <c r="BBU123" s="134"/>
      <c r="BBV123" s="134"/>
      <c r="BBW123" s="134"/>
      <c r="BBX123" s="134"/>
      <c r="BBY123" s="134"/>
      <c r="BBZ123" s="134"/>
      <c r="BCA123" s="134"/>
      <c r="BCB123" s="134"/>
      <c r="BCC123" s="134"/>
      <c r="BCD123" s="134"/>
      <c r="BCE123" s="134"/>
      <c r="BCF123" s="134"/>
      <c r="BCG123" s="134"/>
      <c r="BCH123" s="134"/>
      <c r="BCI123" s="134"/>
      <c r="BCJ123" s="134"/>
      <c r="BCK123" s="134"/>
      <c r="BCL123" s="134"/>
      <c r="BCM123" s="134"/>
      <c r="BCN123" s="134"/>
      <c r="BCO123" s="134"/>
      <c r="BCP123" s="134"/>
      <c r="BCQ123" s="134"/>
      <c r="BCR123" s="134"/>
      <c r="BCS123" s="134"/>
      <c r="BCT123" s="134"/>
      <c r="BCU123" s="134"/>
      <c r="BCV123" s="134"/>
      <c r="BCW123" s="134"/>
      <c r="BCX123" s="134"/>
      <c r="BCY123" s="134"/>
      <c r="BCZ123" s="134"/>
      <c r="BDA123" s="134"/>
      <c r="BDB123" s="134"/>
      <c r="BDC123" s="134"/>
      <c r="BDD123" s="134"/>
      <c r="BDE123" s="134"/>
      <c r="BDF123" s="134"/>
      <c r="BDG123" s="134"/>
      <c r="BDH123" s="134"/>
      <c r="BDI123" s="134"/>
      <c r="BDJ123" s="134"/>
      <c r="BDK123" s="134"/>
      <c r="BDL123" s="134"/>
      <c r="BDM123" s="134"/>
      <c r="BDN123" s="134"/>
      <c r="BDO123" s="134"/>
      <c r="BDP123" s="134"/>
      <c r="BDQ123" s="134"/>
      <c r="BDR123" s="134"/>
      <c r="BDS123" s="134"/>
      <c r="BDT123" s="134"/>
      <c r="BDU123" s="134"/>
      <c r="BDV123" s="134"/>
      <c r="BDW123" s="134"/>
      <c r="BDX123" s="134"/>
      <c r="BDY123" s="134"/>
      <c r="BDZ123" s="134"/>
      <c r="BEA123" s="134"/>
      <c r="BEB123" s="134"/>
      <c r="BEC123" s="134"/>
      <c r="BED123" s="134"/>
      <c r="BEE123" s="134"/>
      <c r="BEF123" s="134"/>
      <c r="BEG123" s="134"/>
      <c r="BEH123" s="134"/>
      <c r="BEI123" s="134"/>
      <c r="BEJ123" s="134"/>
      <c r="BEK123" s="134"/>
      <c r="BEL123" s="134"/>
      <c r="BEM123" s="134"/>
      <c r="BEN123" s="134"/>
      <c r="BEO123" s="134"/>
      <c r="BEP123" s="134"/>
      <c r="BEQ123" s="134"/>
      <c r="BER123" s="134"/>
      <c r="BES123" s="134"/>
      <c r="BET123" s="134"/>
      <c r="BEU123" s="134"/>
      <c r="BEV123" s="134"/>
      <c r="BEW123" s="134"/>
      <c r="BEX123" s="134"/>
      <c r="BEY123" s="134"/>
      <c r="BEZ123" s="134"/>
      <c r="BFA123" s="134"/>
      <c r="BFB123" s="134"/>
      <c r="BFC123" s="134"/>
      <c r="BFD123" s="134"/>
      <c r="BFE123" s="134"/>
      <c r="BFF123" s="134"/>
      <c r="BFG123" s="134"/>
      <c r="BFH123" s="134"/>
      <c r="BFI123" s="134"/>
      <c r="BFJ123" s="134"/>
      <c r="BFK123" s="134"/>
      <c r="BFL123" s="134"/>
      <c r="BFM123" s="134"/>
      <c r="BFN123" s="134"/>
      <c r="BFO123" s="134"/>
      <c r="BFP123" s="134"/>
      <c r="BFQ123" s="134"/>
      <c r="BFR123" s="134"/>
      <c r="BFS123" s="134"/>
      <c r="BFT123" s="134"/>
      <c r="BFU123" s="134"/>
      <c r="BFV123" s="134"/>
      <c r="BFW123" s="134"/>
      <c r="BFX123" s="134"/>
      <c r="BFY123" s="134"/>
      <c r="BFZ123" s="134"/>
      <c r="BGA123" s="134"/>
      <c r="BGB123" s="134"/>
      <c r="BGC123" s="134"/>
      <c r="BGD123" s="134"/>
      <c r="BGE123" s="134"/>
      <c r="BGF123" s="134"/>
      <c r="BGG123" s="134"/>
      <c r="BGH123" s="134"/>
      <c r="BGI123" s="134"/>
      <c r="BGJ123" s="134"/>
      <c r="BGK123" s="134"/>
      <c r="BGL123" s="134"/>
      <c r="BGM123" s="134"/>
      <c r="BGN123" s="134"/>
      <c r="BGO123" s="134"/>
      <c r="BGP123" s="134"/>
      <c r="BGQ123" s="134"/>
      <c r="BGR123" s="134"/>
      <c r="BGS123" s="134"/>
      <c r="BGT123" s="134"/>
      <c r="BGU123" s="134"/>
      <c r="BGV123" s="134"/>
      <c r="BGW123" s="134"/>
      <c r="BGX123" s="134"/>
      <c r="BGY123" s="134"/>
      <c r="BGZ123" s="134"/>
      <c r="BHA123" s="134"/>
      <c r="BHB123" s="134"/>
      <c r="BHC123" s="134"/>
      <c r="BHD123" s="134"/>
      <c r="BHE123" s="134"/>
      <c r="BHF123" s="134"/>
      <c r="BHG123" s="134"/>
      <c r="BHH123" s="134"/>
      <c r="BHI123" s="134"/>
      <c r="BHJ123" s="134"/>
      <c r="BHK123" s="134"/>
      <c r="BHL123" s="134"/>
      <c r="BHM123" s="134"/>
      <c r="BHN123" s="134"/>
      <c r="BHO123" s="134"/>
      <c r="BHP123" s="134"/>
      <c r="BHQ123" s="134"/>
      <c r="BHR123" s="134"/>
      <c r="BHS123" s="134"/>
      <c r="BHT123" s="134"/>
      <c r="BHU123" s="134"/>
      <c r="BHV123" s="134"/>
      <c r="BHW123" s="134"/>
      <c r="BHX123" s="134"/>
      <c r="BHY123" s="134"/>
      <c r="BHZ123" s="134"/>
      <c r="BIA123" s="134"/>
      <c r="BIB123" s="134"/>
      <c r="BIC123" s="134"/>
      <c r="BID123" s="134"/>
      <c r="BIE123" s="134"/>
      <c r="BIF123" s="134"/>
      <c r="BIG123" s="134"/>
      <c r="BIH123" s="134"/>
      <c r="BII123" s="134"/>
      <c r="BIJ123" s="134"/>
      <c r="BIK123" s="134"/>
      <c r="BIL123" s="134"/>
      <c r="BIM123" s="134"/>
      <c r="BIN123" s="134"/>
      <c r="BIO123" s="134"/>
      <c r="BIP123" s="134"/>
      <c r="BIQ123" s="134"/>
      <c r="BIR123" s="134"/>
      <c r="BIS123" s="134"/>
      <c r="BIT123" s="134"/>
      <c r="BIU123" s="134"/>
      <c r="BIV123" s="134"/>
      <c r="BIW123" s="134"/>
      <c r="BIX123" s="134"/>
      <c r="BIY123" s="134"/>
      <c r="BIZ123" s="134"/>
      <c r="BJA123" s="134"/>
      <c r="BJB123" s="134"/>
      <c r="BJC123" s="134"/>
      <c r="BJD123" s="134"/>
      <c r="BJE123" s="134"/>
      <c r="BJF123" s="134"/>
      <c r="BJG123" s="134"/>
      <c r="BJH123" s="134"/>
      <c r="BJI123" s="134"/>
      <c r="BJJ123" s="134"/>
      <c r="BJK123" s="134"/>
      <c r="BJL123" s="134"/>
      <c r="BJM123" s="134"/>
      <c r="BJN123" s="134"/>
      <c r="BJO123" s="134"/>
      <c r="BJP123" s="134"/>
      <c r="BJQ123" s="134"/>
      <c r="BJR123" s="134"/>
      <c r="BJS123" s="134"/>
      <c r="BJT123" s="134"/>
      <c r="BJU123" s="134"/>
      <c r="BJV123" s="134"/>
      <c r="BJW123" s="134"/>
      <c r="BJX123" s="134"/>
      <c r="BJY123" s="134"/>
      <c r="BJZ123" s="134"/>
      <c r="BKA123" s="134"/>
      <c r="BKB123" s="134"/>
      <c r="BKC123" s="134"/>
      <c r="BKD123" s="134"/>
      <c r="BKE123" s="134"/>
      <c r="BKF123" s="134"/>
      <c r="BKG123" s="134"/>
      <c r="BKH123" s="134"/>
      <c r="BKI123" s="134"/>
      <c r="BKJ123" s="134"/>
      <c r="BKK123" s="134"/>
      <c r="BKL123" s="134"/>
      <c r="BKM123" s="134"/>
      <c r="BKN123" s="134"/>
      <c r="BKO123" s="134"/>
      <c r="BKP123" s="134"/>
      <c r="BKQ123" s="134"/>
      <c r="BKR123" s="134"/>
      <c r="BKS123" s="134"/>
      <c r="BKT123" s="134"/>
      <c r="BKU123" s="134"/>
      <c r="BKV123" s="134"/>
      <c r="BKW123" s="134"/>
      <c r="BKX123" s="134"/>
      <c r="BKY123" s="134"/>
      <c r="BKZ123" s="134"/>
      <c r="BLA123" s="134"/>
      <c r="BLB123" s="134"/>
      <c r="BLC123" s="134"/>
      <c r="BLD123" s="134"/>
      <c r="BLE123" s="134"/>
      <c r="BLF123" s="134"/>
      <c r="BLG123" s="134"/>
      <c r="BLH123" s="134"/>
      <c r="BLI123" s="134"/>
      <c r="BLJ123" s="134"/>
      <c r="BLK123" s="134"/>
      <c r="BLL123" s="134"/>
      <c r="BLM123" s="134"/>
      <c r="BLN123" s="134"/>
      <c r="BLO123" s="134"/>
      <c r="BLP123" s="134"/>
      <c r="BLQ123" s="134"/>
      <c r="BLR123" s="134"/>
      <c r="BLS123" s="134"/>
      <c r="BLT123" s="134"/>
      <c r="BLU123" s="134"/>
      <c r="BLV123" s="134"/>
      <c r="BLW123" s="134"/>
      <c r="BLX123" s="134"/>
      <c r="BLY123" s="134"/>
      <c r="BLZ123" s="134"/>
      <c r="BMA123" s="134"/>
      <c r="BMB123" s="134"/>
      <c r="BMC123" s="134"/>
      <c r="BMD123" s="134"/>
      <c r="BME123" s="134"/>
      <c r="BMF123" s="134"/>
      <c r="BMG123" s="134"/>
      <c r="BMH123" s="134"/>
      <c r="BMI123" s="134"/>
      <c r="BMJ123" s="134"/>
      <c r="BMK123" s="134"/>
      <c r="BML123" s="134"/>
      <c r="BMM123" s="134"/>
      <c r="BMN123" s="134"/>
      <c r="BMO123" s="134"/>
      <c r="BMP123" s="134"/>
      <c r="BMQ123" s="134"/>
      <c r="BMR123" s="134"/>
      <c r="BMS123" s="134"/>
      <c r="BMT123" s="134"/>
      <c r="BMU123" s="134"/>
      <c r="BMV123" s="134"/>
      <c r="BMW123" s="134"/>
      <c r="BMX123" s="134"/>
      <c r="BMY123" s="134"/>
      <c r="BMZ123" s="134"/>
      <c r="BNA123" s="134"/>
      <c r="BNB123" s="134"/>
      <c r="BNC123" s="134"/>
      <c r="BND123" s="134"/>
      <c r="BNE123" s="134"/>
      <c r="BNF123" s="134"/>
      <c r="BNG123" s="134"/>
      <c r="BNH123" s="134"/>
      <c r="BNI123" s="134"/>
      <c r="BNJ123" s="134"/>
      <c r="BNK123" s="134"/>
      <c r="BNL123" s="134"/>
      <c r="BNM123" s="134"/>
      <c r="BNN123" s="134"/>
      <c r="BNO123" s="134"/>
      <c r="BNP123" s="134"/>
      <c r="BNQ123" s="134"/>
      <c r="BNR123" s="134"/>
      <c r="BNS123" s="134"/>
      <c r="BNT123" s="134"/>
      <c r="BNU123" s="134"/>
      <c r="BNV123" s="134"/>
      <c r="BNW123" s="134"/>
      <c r="BNX123" s="134"/>
      <c r="BNY123" s="134"/>
      <c r="BNZ123" s="134"/>
      <c r="BOA123" s="134"/>
      <c r="BOB123" s="134"/>
      <c r="BOC123" s="134"/>
      <c r="BOD123" s="134"/>
      <c r="BOE123" s="134"/>
      <c r="BOF123" s="134"/>
      <c r="BOG123" s="134"/>
      <c r="BOH123" s="134"/>
      <c r="BOI123" s="134"/>
      <c r="BOJ123" s="134"/>
      <c r="BOK123" s="134"/>
      <c r="BOL123" s="134"/>
      <c r="BOM123" s="134"/>
      <c r="BON123" s="134"/>
      <c r="BOO123" s="134"/>
      <c r="BOP123" s="134"/>
      <c r="BOQ123" s="134"/>
      <c r="BOR123" s="134"/>
      <c r="BOS123" s="134"/>
      <c r="BOT123" s="134"/>
      <c r="BOU123" s="134"/>
      <c r="BOV123" s="134"/>
      <c r="BOW123" s="134"/>
      <c r="BOX123" s="134"/>
      <c r="BOY123" s="134"/>
      <c r="BOZ123" s="134"/>
      <c r="BPA123" s="134"/>
      <c r="BPB123" s="134"/>
      <c r="BPC123" s="134"/>
      <c r="BPD123" s="134"/>
      <c r="BPE123" s="134"/>
      <c r="BPF123" s="134"/>
      <c r="BPG123" s="134"/>
      <c r="BPH123" s="134"/>
      <c r="BPI123" s="134"/>
      <c r="BPJ123" s="134"/>
      <c r="BPK123" s="134"/>
      <c r="BPL123" s="134"/>
      <c r="BPM123" s="134"/>
      <c r="BPN123" s="134"/>
      <c r="BPO123" s="134"/>
      <c r="BPP123" s="134"/>
      <c r="BPQ123" s="134"/>
      <c r="BPR123" s="134"/>
      <c r="BPS123" s="134"/>
      <c r="BPT123" s="134"/>
      <c r="BPU123" s="134"/>
      <c r="BPV123" s="134"/>
      <c r="BPW123" s="134"/>
      <c r="BPX123" s="134"/>
      <c r="BPY123" s="134"/>
      <c r="BPZ123" s="134"/>
      <c r="BQA123" s="134"/>
      <c r="BQB123" s="134"/>
      <c r="BQC123" s="134"/>
      <c r="BQD123" s="134"/>
      <c r="BQE123" s="134"/>
      <c r="BQF123" s="134"/>
      <c r="BQG123" s="134"/>
      <c r="BQH123" s="134"/>
      <c r="BQI123" s="134"/>
      <c r="BQJ123" s="134"/>
      <c r="BQK123" s="134"/>
      <c r="BQL123" s="134"/>
      <c r="BQM123" s="134"/>
      <c r="BQN123" s="134"/>
      <c r="BQO123" s="134"/>
      <c r="BQP123" s="134"/>
      <c r="BQQ123" s="134"/>
      <c r="BQR123" s="134"/>
      <c r="BQS123" s="134"/>
      <c r="BQT123" s="134"/>
      <c r="BQU123" s="134"/>
      <c r="BQV123" s="134"/>
      <c r="BQW123" s="134"/>
      <c r="BQX123" s="134"/>
      <c r="BQY123" s="134"/>
      <c r="BQZ123" s="134"/>
      <c r="BRA123" s="134"/>
      <c r="BRB123" s="134"/>
      <c r="BRC123" s="134"/>
      <c r="BRD123" s="134"/>
      <c r="BRE123" s="134"/>
      <c r="BRF123" s="134"/>
      <c r="BRG123" s="134"/>
      <c r="BRH123" s="134"/>
      <c r="BRI123" s="134"/>
      <c r="BRJ123" s="134"/>
      <c r="BRK123" s="134"/>
      <c r="BRL123" s="134"/>
      <c r="BRM123" s="134"/>
      <c r="BRN123" s="134"/>
      <c r="BRO123" s="134"/>
      <c r="BRP123" s="134"/>
      <c r="BRQ123" s="134"/>
      <c r="BRR123" s="134"/>
      <c r="BRS123" s="134"/>
      <c r="BRT123" s="134"/>
      <c r="BRU123" s="134"/>
      <c r="BRV123" s="134"/>
      <c r="BRW123" s="134"/>
      <c r="BRX123" s="134"/>
      <c r="BRY123" s="134"/>
      <c r="BRZ123" s="134"/>
      <c r="BSA123" s="134"/>
      <c r="BSB123" s="134"/>
      <c r="BSC123" s="134"/>
      <c r="BSD123" s="134"/>
      <c r="BSE123" s="134"/>
      <c r="BSF123" s="134"/>
      <c r="BSG123" s="134"/>
      <c r="BSH123" s="134"/>
      <c r="BSI123" s="134"/>
      <c r="BSJ123" s="134"/>
      <c r="BSK123" s="134"/>
      <c r="BSL123" s="134"/>
      <c r="BSM123" s="134"/>
      <c r="BSN123" s="134"/>
      <c r="BSO123" s="134"/>
      <c r="BSP123" s="134"/>
      <c r="BSQ123" s="134"/>
      <c r="BSR123" s="134"/>
      <c r="BSS123" s="134"/>
      <c r="BST123" s="134"/>
      <c r="BSU123" s="134"/>
      <c r="BSV123" s="134"/>
      <c r="BSW123" s="134"/>
      <c r="BSX123" s="134"/>
      <c r="BSY123" s="134"/>
      <c r="BSZ123" s="134"/>
      <c r="BTA123" s="134"/>
      <c r="BTB123" s="134"/>
      <c r="BTC123" s="134"/>
      <c r="BTD123" s="134"/>
      <c r="BTE123" s="134"/>
      <c r="BTF123" s="134"/>
      <c r="BTG123" s="134"/>
      <c r="BTH123" s="134"/>
      <c r="BTI123" s="134"/>
      <c r="BTJ123" s="134"/>
      <c r="BTK123" s="134"/>
      <c r="BTL123" s="134"/>
      <c r="BTM123" s="134"/>
      <c r="BTN123" s="134"/>
      <c r="BTO123" s="134"/>
      <c r="BTP123" s="134"/>
      <c r="BTQ123" s="134"/>
      <c r="BTR123" s="134"/>
      <c r="BTS123" s="134"/>
      <c r="BTT123" s="134"/>
      <c r="BTU123" s="134"/>
      <c r="BTV123" s="134"/>
      <c r="BTW123" s="134"/>
      <c r="BTX123" s="134"/>
      <c r="BTY123" s="134"/>
      <c r="BTZ123" s="134"/>
      <c r="BUA123" s="134"/>
      <c r="BUB123" s="134"/>
      <c r="BUC123" s="134"/>
      <c r="BUD123" s="134"/>
      <c r="BUE123" s="134"/>
      <c r="BUF123" s="134"/>
      <c r="BUG123" s="134"/>
      <c r="BUH123" s="134"/>
      <c r="BUI123" s="134"/>
      <c r="BUJ123" s="134"/>
      <c r="BUK123" s="134"/>
      <c r="BUL123" s="134"/>
      <c r="BUM123" s="134"/>
      <c r="BUN123" s="134"/>
      <c r="BUO123" s="134"/>
      <c r="BUP123" s="134"/>
      <c r="BUQ123" s="134"/>
      <c r="BUR123" s="134"/>
      <c r="BUS123" s="134"/>
      <c r="BUT123" s="134"/>
      <c r="BUU123" s="134"/>
      <c r="BUV123" s="134"/>
      <c r="BUW123" s="134"/>
      <c r="BUX123" s="134"/>
      <c r="BUY123" s="134"/>
      <c r="BUZ123" s="134"/>
      <c r="BVA123" s="134"/>
      <c r="BVB123" s="134"/>
      <c r="BVC123" s="134"/>
      <c r="BVD123" s="134"/>
      <c r="BVE123" s="134"/>
      <c r="BVF123" s="134"/>
      <c r="BVG123" s="134"/>
      <c r="BVH123" s="134"/>
      <c r="BVI123" s="134"/>
      <c r="BVJ123" s="134"/>
      <c r="BVK123" s="134"/>
      <c r="BVL123" s="134"/>
      <c r="BVM123" s="134"/>
      <c r="BVN123" s="134"/>
      <c r="BVO123" s="134"/>
      <c r="BVP123" s="134"/>
      <c r="BVQ123" s="134"/>
      <c r="BVR123" s="134"/>
      <c r="BVS123" s="134"/>
      <c r="BVT123" s="134"/>
      <c r="BVU123" s="134"/>
      <c r="BVV123" s="134"/>
      <c r="BVW123" s="134"/>
      <c r="BVX123" s="134"/>
      <c r="BVY123" s="134"/>
      <c r="BVZ123" s="134"/>
      <c r="BWA123" s="134"/>
      <c r="BWB123" s="134"/>
      <c r="BWC123" s="134"/>
      <c r="BWD123" s="134"/>
    </row>
    <row r="127" spans="1:1954">
      <c r="D127" s="285"/>
    </row>
    <row r="128" spans="1:1954">
      <c r="D128" s="285"/>
    </row>
  </sheetData>
  <mergeCells count="2">
    <mergeCell ref="A1:D1"/>
    <mergeCell ref="A117:D117"/>
  </mergeCells>
  <pageMargins left="0.75" right="0.75" top="0.75" bottom="0.75" header="0.3" footer="0"/>
  <pageSetup paperSize="9" scale="55" fitToHeight="0" orientation="portrait" r:id="rId1"/>
  <headerFooter alignWithMargins="0"/>
  <rowBreaks count="1" manualBreakCount="1">
    <brk id="6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XJ126"/>
  <sheetViews>
    <sheetView zoomScale="85" zoomScaleNormal="85" zoomScaleSheetLayoutView="85" workbookViewId="0">
      <selection activeCell="P6" sqref="P6"/>
    </sheetView>
  </sheetViews>
  <sheetFormatPr defaultColWidth="74.33203125" defaultRowHeight="15"/>
  <cols>
    <col min="1" max="1" width="97.88671875" style="130" customWidth="1"/>
    <col min="2" max="6" width="12" style="130" hidden="1" customWidth="1"/>
    <col min="7" max="25" width="13.109375" style="130" hidden="1" customWidth="1"/>
    <col min="26" max="38" width="13.109375" style="130" bestFit="1" customWidth="1"/>
    <col min="39" max="42" width="19.33203125" style="130" customWidth="1"/>
    <col min="43" max="16384" width="74.33203125" style="130"/>
  </cols>
  <sheetData>
    <row r="1" spans="1:38" s="287" customFormat="1" ht="20.25" customHeight="1">
      <c r="A1" s="286" t="s">
        <v>407</v>
      </c>
    </row>
    <row r="2" spans="1:38" ht="18" customHeight="1" thickBot="1">
      <c r="A2" s="288"/>
      <c r="B2" s="289"/>
      <c r="C2" s="289"/>
      <c r="D2" s="289"/>
      <c r="E2" s="289"/>
      <c r="F2" s="289"/>
      <c r="G2" s="289"/>
      <c r="H2" s="289"/>
      <c r="I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t="s">
        <v>70</v>
      </c>
    </row>
    <row r="3" spans="1:38" s="135" customFormat="1" ht="19.5" customHeight="1" thickTop="1" thickBot="1">
      <c r="A3" s="290"/>
      <c r="B3" s="291">
        <v>44592</v>
      </c>
      <c r="C3" s="291">
        <v>44620</v>
      </c>
      <c r="D3" s="291">
        <v>44651</v>
      </c>
      <c r="E3" s="291">
        <v>44681</v>
      </c>
      <c r="F3" s="291">
        <v>44711</v>
      </c>
      <c r="G3" s="291">
        <v>44742</v>
      </c>
      <c r="H3" s="291">
        <v>44772</v>
      </c>
      <c r="I3" s="291">
        <v>44803</v>
      </c>
      <c r="J3" s="291">
        <v>44834</v>
      </c>
      <c r="K3" s="291">
        <v>44864</v>
      </c>
      <c r="L3" s="291">
        <v>44895</v>
      </c>
      <c r="M3" s="291">
        <v>44925</v>
      </c>
      <c r="N3" s="291">
        <v>44927</v>
      </c>
      <c r="O3" s="291">
        <v>44958</v>
      </c>
      <c r="P3" s="291">
        <v>44986</v>
      </c>
      <c r="Q3" s="291">
        <v>45017</v>
      </c>
      <c r="R3" s="291">
        <v>45047</v>
      </c>
      <c r="S3" s="291">
        <v>45107</v>
      </c>
      <c r="T3" s="291">
        <v>45138</v>
      </c>
      <c r="U3" s="291">
        <v>45169</v>
      </c>
      <c r="V3" s="291">
        <v>45199</v>
      </c>
      <c r="W3" s="291">
        <v>45230</v>
      </c>
      <c r="X3" s="291">
        <v>45260</v>
      </c>
      <c r="Y3" s="291">
        <v>45291</v>
      </c>
      <c r="Z3" s="291">
        <v>45322</v>
      </c>
      <c r="AA3" s="291">
        <v>45351</v>
      </c>
      <c r="AB3" s="291">
        <v>45382</v>
      </c>
      <c r="AC3" s="291">
        <v>45412</v>
      </c>
      <c r="AD3" s="291">
        <v>45443</v>
      </c>
      <c r="AE3" s="291">
        <v>45473</v>
      </c>
      <c r="AF3" s="291">
        <v>45504</v>
      </c>
      <c r="AG3" s="291">
        <v>45534</v>
      </c>
      <c r="AH3" s="291">
        <v>45564</v>
      </c>
      <c r="AI3" s="291">
        <v>45594</v>
      </c>
      <c r="AJ3" s="291">
        <v>45625</v>
      </c>
      <c r="AK3" s="291">
        <v>45657</v>
      </c>
      <c r="AL3" s="291">
        <v>45688</v>
      </c>
    </row>
    <row r="4" spans="1:38" s="135" customFormat="1" ht="19.2">
      <c r="A4" s="242" t="s">
        <v>292</v>
      </c>
      <c r="B4" s="292">
        <v>167705.18225598306</v>
      </c>
      <c r="C4" s="292">
        <v>168703.45321163521</v>
      </c>
      <c r="D4" s="292">
        <v>167001.70250872493</v>
      </c>
      <c r="E4" s="292">
        <v>166028.63205205466</v>
      </c>
      <c r="F4" s="292">
        <v>167604.92287787452</v>
      </c>
      <c r="G4" s="292">
        <v>169986.00380595902</v>
      </c>
      <c r="H4" s="292">
        <v>166637.41560195838</v>
      </c>
      <c r="I4" s="292">
        <v>168325.81530864068</v>
      </c>
      <c r="J4" s="292">
        <v>168364.66442220425</v>
      </c>
      <c r="K4" s="292">
        <v>168440.68971137083</v>
      </c>
      <c r="L4" s="292">
        <v>172345.24853116338</v>
      </c>
      <c r="M4" s="292">
        <v>174493.36846884058</v>
      </c>
      <c r="N4" s="292">
        <v>177151.807617015</v>
      </c>
      <c r="O4" s="292">
        <v>174559.73952312776</v>
      </c>
      <c r="P4" s="292">
        <v>172523.3683040294</v>
      </c>
      <c r="Q4" s="292">
        <v>172600.62685027526</v>
      </c>
      <c r="R4" s="292">
        <v>171134.06938858441</v>
      </c>
      <c r="S4" s="292">
        <v>175474.37000113484</v>
      </c>
      <c r="T4" s="292">
        <v>174319.05497156698</v>
      </c>
      <c r="U4" s="292">
        <v>173088.47094585674</v>
      </c>
      <c r="V4" s="292">
        <v>170500.04708488885</v>
      </c>
      <c r="W4" s="292">
        <v>171598.63397565324</v>
      </c>
      <c r="X4" s="292">
        <v>174233.12554493319</v>
      </c>
      <c r="Y4" s="292">
        <v>176498.20467688976</v>
      </c>
      <c r="Z4" s="292">
        <v>175719.4239275665</v>
      </c>
      <c r="AA4" s="292">
        <v>176139.08664356094</v>
      </c>
      <c r="AB4" s="292">
        <v>174034.81300544573</v>
      </c>
      <c r="AC4" s="292">
        <v>174275.7431531671</v>
      </c>
      <c r="AD4" s="292">
        <v>174892.40545621366</v>
      </c>
      <c r="AE4" s="292">
        <v>179068.41841818532</v>
      </c>
      <c r="AF4" s="292">
        <v>187257.94852941015</v>
      </c>
      <c r="AG4" s="292">
        <v>184781.09188653744</v>
      </c>
      <c r="AH4" s="292">
        <v>187865.91336940078</v>
      </c>
      <c r="AI4" s="292">
        <v>187960.3783758553</v>
      </c>
      <c r="AJ4" s="292">
        <v>194229.80988817295</v>
      </c>
      <c r="AK4" s="292">
        <v>199398.73390302228</v>
      </c>
      <c r="AL4" s="292">
        <v>199993.24436073762</v>
      </c>
    </row>
    <row r="5" spans="1:38" s="135" customFormat="1" ht="15.9" customHeight="1">
      <c r="A5" s="246" t="s">
        <v>293</v>
      </c>
      <c r="B5" s="293">
        <v>9999.0044223580971</v>
      </c>
      <c r="C5" s="293">
        <v>9906.1797497642183</v>
      </c>
      <c r="D5" s="293">
        <v>9865.3649292859991</v>
      </c>
      <c r="E5" s="293">
        <v>11510.271193932536</v>
      </c>
      <c r="F5" s="293">
        <v>11085.310202177412</v>
      </c>
      <c r="G5" s="293">
        <v>11367.977897973462</v>
      </c>
      <c r="H5" s="293">
        <v>11269.73545766071</v>
      </c>
      <c r="I5" s="293">
        <v>13914.355470571511</v>
      </c>
      <c r="J5" s="293">
        <v>12687.851067580408</v>
      </c>
      <c r="K5" s="293">
        <v>12271.255047640727</v>
      </c>
      <c r="L5" s="293">
        <v>12688.620260601623</v>
      </c>
      <c r="M5" s="293">
        <v>13113.750010265909</v>
      </c>
      <c r="N5" s="293">
        <v>13190.144021926617</v>
      </c>
      <c r="O5" s="293">
        <v>12398.550295885956</v>
      </c>
      <c r="P5" s="293">
        <v>12172.183598665553</v>
      </c>
      <c r="Q5" s="293">
        <v>11513.698786135359</v>
      </c>
      <c r="R5" s="293">
        <v>11833.886710922307</v>
      </c>
      <c r="S5" s="293">
        <v>11906.874310411262</v>
      </c>
      <c r="T5" s="293">
        <v>11791.574323588458</v>
      </c>
      <c r="U5" s="293">
        <v>12191.95661207627</v>
      </c>
      <c r="V5" s="293">
        <v>11572.659725105403</v>
      </c>
      <c r="W5" s="293">
        <v>12063.221227179551</v>
      </c>
      <c r="X5" s="293">
        <v>11670.325531964478</v>
      </c>
      <c r="Y5" s="293">
        <v>12350.731394798702</v>
      </c>
      <c r="Z5" s="293">
        <v>11632.919264045067</v>
      </c>
      <c r="AA5" s="293">
        <v>11361.363468363941</v>
      </c>
      <c r="AB5" s="293">
        <v>10868.681481506059</v>
      </c>
      <c r="AC5" s="293">
        <v>10420.781312130728</v>
      </c>
      <c r="AD5" s="293">
        <v>10554.641966267705</v>
      </c>
      <c r="AE5" s="293">
        <v>10131.790583718452</v>
      </c>
      <c r="AF5" s="293">
        <v>10796.422926470097</v>
      </c>
      <c r="AG5" s="293">
        <v>10567.568923274865</v>
      </c>
      <c r="AH5" s="293">
        <v>14123.666682525123</v>
      </c>
      <c r="AI5" s="293">
        <v>12516.246270056703</v>
      </c>
      <c r="AJ5" s="293">
        <v>13113.049766000133</v>
      </c>
      <c r="AK5" s="293">
        <v>13993.351158673924</v>
      </c>
      <c r="AL5" s="293">
        <v>13657.254176864912</v>
      </c>
    </row>
    <row r="6" spans="1:38" s="135" customFormat="1" ht="14.25" customHeight="1">
      <c r="A6" s="248" t="s">
        <v>294</v>
      </c>
      <c r="B6" s="294">
        <v>9743.2943733980974</v>
      </c>
      <c r="C6" s="294">
        <v>9629.0530894242165</v>
      </c>
      <c r="D6" s="294">
        <v>9574.9914724359987</v>
      </c>
      <c r="E6" s="294">
        <v>11281.103588562539</v>
      </c>
      <c r="F6" s="294">
        <v>10799.342006167411</v>
      </c>
      <c r="G6" s="294">
        <v>11068.192292663462</v>
      </c>
      <c r="H6" s="294">
        <v>10991.614061060711</v>
      </c>
      <c r="I6" s="294">
        <v>13647.930214221509</v>
      </c>
      <c r="J6" s="294">
        <v>12424.379642240408</v>
      </c>
      <c r="K6" s="294">
        <v>12049.248769170727</v>
      </c>
      <c r="L6" s="294">
        <v>12408.057417721626</v>
      </c>
      <c r="M6" s="294">
        <v>12842.36242673591</v>
      </c>
      <c r="N6" s="294">
        <v>12909.871484306615</v>
      </c>
      <c r="O6" s="294">
        <v>12112.689400365954</v>
      </c>
      <c r="P6" s="294">
        <v>11889.689005385555</v>
      </c>
      <c r="Q6" s="294">
        <v>11263.67506892536</v>
      </c>
      <c r="R6" s="294">
        <v>11578.209731642308</v>
      </c>
      <c r="S6" s="294">
        <v>11661.293540341261</v>
      </c>
      <c r="T6" s="294">
        <v>11567.782379288457</v>
      </c>
      <c r="U6" s="294">
        <v>11975.974625976269</v>
      </c>
      <c r="V6" s="294">
        <v>11376.138301425401</v>
      </c>
      <c r="W6" s="294">
        <v>11868.03168682955</v>
      </c>
      <c r="X6" s="294">
        <v>11463.003862064475</v>
      </c>
      <c r="Y6" s="294">
        <v>12121.443510318701</v>
      </c>
      <c r="Z6" s="294">
        <v>11377.314335125069</v>
      </c>
      <c r="AA6" s="294">
        <v>11127.465667233941</v>
      </c>
      <c r="AB6" s="294">
        <v>10583.963137586059</v>
      </c>
      <c r="AC6" s="294">
        <v>10118.525818870727</v>
      </c>
      <c r="AD6" s="294">
        <v>10214.903846617706</v>
      </c>
      <c r="AE6" s="294">
        <v>9785.8751139084507</v>
      </c>
      <c r="AF6" s="294">
        <v>10431.900274570096</v>
      </c>
      <c r="AG6" s="294">
        <v>10195.277899884863</v>
      </c>
      <c r="AH6" s="294">
        <v>13758.523008905124</v>
      </c>
      <c r="AI6" s="294">
        <v>12197.014049426705</v>
      </c>
      <c r="AJ6" s="294">
        <v>12821.964202450134</v>
      </c>
      <c r="AK6" s="294">
        <v>13715.906220743924</v>
      </c>
      <c r="AL6" s="294">
        <v>13384.357591454913</v>
      </c>
    </row>
    <row r="7" spans="1:38" s="135" customFormat="1" ht="14.25" customHeight="1">
      <c r="A7" s="250" t="s">
        <v>408</v>
      </c>
      <c r="B7" s="295">
        <v>6632.1241804368137</v>
      </c>
      <c r="C7" s="295">
        <v>6808.5873113001653</v>
      </c>
      <c r="D7" s="295">
        <v>6735.7101127059132</v>
      </c>
      <c r="E7" s="295">
        <v>7759.9295892895852</v>
      </c>
      <c r="F7" s="295">
        <v>7571.5294507954468</v>
      </c>
      <c r="G7" s="295">
        <v>7935.706361333122</v>
      </c>
      <c r="H7" s="295">
        <v>7823.6279516480954</v>
      </c>
      <c r="I7" s="295">
        <v>8126.9718297880627</v>
      </c>
      <c r="J7" s="295">
        <v>7899.2562361434966</v>
      </c>
      <c r="K7" s="295">
        <v>7771.7835611019191</v>
      </c>
      <c r="L7" s="295">
        <v>8235.9137897423461</v>
      </c>
      <c r="M7" s="295">
        <v>8160.3534568035357</v>
      </c>
      <c r="N7" s="295">
        <v>8293.4187734580355</v>
      </c>
      <c r="O7" s="295">
        <v>8265.8980240392866</v>
      </c>
      <c r="P7" s="295">
        <v>8451.731943214656</v>
      </c>
      <c r="Q7" s="295">
        <v>8516.1868962525714</v>
      </c>
      <c r="R7" s="295">
        <v>8819.6190389341391</v>
      </c>
      <c r="S7" s="295">
        <v>8537.2002179587816</v>
      </c>
      <c r="T7" s="295">
        <v>7988.577962976593</v>
      </c>
      <c r="U7" s="295">
        <v>7884.367820874967</v>
      </c>
      <c r="V7" s="295">
        <v>7450.6778809957914</v>
      </c>
      <c r="W7" s="295">
        <v>7676.4496459125457</v>
      </c>
      <c r="X7" s="295">
        <v>7182.3356563629422</v>
      </c>
      <c r="Y7" s="295">
        <v>7139.3519155432523</v>
      </c>
      <c r="Z7" s="295">
        <v>7187.5033070946884</v>
      </c>
      <c r="AA7" s="295">
        <v>7383.8406935445519</v>
      </c>
      <c r="AB7" s="295">
        <v>7246.5319673920858</v>
      </c>
      <c r="AC7" s="295">
        <v>6320.3135873259089</v>
      </c>
      <c r="AD7" s="295">
        <v>6485.2227411918375</v>
      </c>
      <c r="AE7" s="295">
        <v>6105.6252951363158</v>
      </c>
      <c r="AF7" s="295">
        <v>5772.5890531997757</v>
      </c>
      <c r="AG7" s="295">
        <v>5826.9790603688243</v>
      </c>
      <c r="AH7" s="295">
        <v>5808.823781648367</v>
      </c>
      <c r="AI7" s="295">
        <v>5782.3388893203801</v>
      </c>
      <c r="AJ7" s="295">
        <v>6159.9745491262856</v>
      </c>
      <c r="AK7" s="295">
        <v>5428.49185657</v>
      </c>
      <c r="AL7" s="295">
        <v>5445.55057287</v>
      </c>
    </row>
    <row r="8" spans="1:38" s="135" customFormat="1" ht="14.25" customHeight="1">
      <c r="A8" s="250" t="s">
        <v>409</v>
      </c>
      <c r="B8" s="295">
        <v>3111.1701929612836</v>
      </c>
      <c r="C8" s="295">
        <v>2820.4657781240526</v>
      </c>
      <c r="D8" s="295">
        <v>2839.2813597300842</v>
      </c>
      <c r="E8" s="295">
        <v>3521.1739992729531</v>
      </c>
      <c r="F8" s="295">
        <v>3227.812555371966</v>
      </c>
      <c r="G8" s="295">
        <v>3132.48593133034</v>
      </c>
      <c r="H8" s="295">
        <v>3167.986109412615</v>
      </c>
      <c r="I8" s="295">
        <v>5520.9583844334466</v>
      </c>
      <c r="J8" s="295">
        <v>4525.1234060969109</v>
      </c>
      <c r="K8" s="295">
        <v>4277.4652080688065</v>
      </c>
      <c r="L8" s="295">
        <v>4172.1436279792779</v>
      </c>
      <c r="M8" s="295">
        <v>4682.0089699323762</v>
      </c>
      <c r="N8" s="295">
        <v>4616.452710848579</v>
      </c>
      <c r="O8" s="295">
        <v>3846.7913763266697</v>
      </c>
      <c r="P8" s="295">
        <v>3437.9570621709004</v>
      </c>
      <c r="Q8" s="295">
        <v>2747.488172672789</v>
      </c>
      <c r="R8" s="295">
        <v>2758.590692708166</v>
      </c>
      <c r="S8" s="295">
        <v>3124.0933223824795</v>
      </c>
      <c r="T8" s="295">
        <v>3579.2044163118649</v>
      </c>
      <c r="U8" s="295">
        <v>4091.606805101304</v>
      </c>
      <c r="V8" s="295">
        <v>3925.4604204296093</v>
      </c>
      <c r="W8" s="295">
        <v>4191.5820409170019</v>
      </c>
      <c r="X8" s="295">
        <v>4280.668205701535</v>
      </c>
      <c r="Y8" s="295">
        <v>4982.0915947754502</v>
      </c>
      <c r="Z8" s="295">
        <v>4189.811028030379</v>
      </c>
      <c r="AA8" s="295">
        <v>3743.6249736893892</v>
      </c>
      <c r="AB8" s="295">
        <v>3337.4311701939737</v>
      </c>
      <c r="AC8" s="295">
        <v>3798.2122315448178</v>
      </c>
      <c r="AD8" s="295">
        <v>3729.6811054258678</v>
      </c>
      <c r="AE8" s="295">
        <v>3680.2498187721358</v>
      </c>
      <c r="AF8" s="295">
        <v>4659.3112213703216</v>
      </c>
      <c r="AG8" s="295">
        <v>4368.2988395160392</v>
      </c>
      <c r="AH8" s="295">
        <v>7949.6992272567568</v>
      </c>
      <c r="AI8" s="295">
        <v>6414.6751601063243</v>
      </c>
      <c r="AJ8" s="295">
        <v>6661.9896533238461</v>
      </c>
      <c r="AK8" s="295">
        <v>8287.4143641739229</v>
      </c>
      <c r="AL8" s="295">
        <v>7938.8070185849128</v>
      </c>
    </row>
    <row r="9" spans="1:38" s="135" customFormat="1" ht="14.25" customHeight="1">
      <c r="A9" s="248" t="s">
        <v>297</v>
      </c>
      <c r="B9" s="294">
        <v>39.346168490000004</v>
      </c>
      <c r="C9" s="294">
        <v>35.421828560000002</v>
      </c>
      <c r="D9" s="294">
        <v>37.281472310000005</v>
      </c>
      <c r="E9" s="294">
        <v>34.158555390000004</v>
      </c>
      <c r="F9" s="294">
        <v>34.491784930000001</v>
      </c>
      <c r="G9" s="294">
        <v>33.322676030000004</v>
      </c>
      <c r="H9" s="294">
        <v>39.027000000000001</v>
      </c>
      <c r="I9" s="294">
        <v>36.158923960000003</v>
      </c>
      <c r="J9" s="294">
        <v>32.598240189999999</v>
      </c>
      <c r="K9" s="294">
        <v>31.53332589</v>
      </c>
      <c r="L9" s="294">
        <v>36.764334159999997</v>
      </c>
      <c r="M9" s="294">
        <v>30.661791409999999</v>
      </c>
      <c r="N9" s="294">
        <v>36.118686920000002</v>
      </c>
      <c r="O9" s="294">
        <v>35.192623249999997</v>
      </c>
      <c r="P9" s="294">
        <v>29.730891320000001</v>
      </c>
      <c r="Q9" s="294">
        <v>28.756795730000004</v>
      </c>
      <c r="R9" s="294">
        <v>96.401954319999987</v>
      </c>
      <c r="S9" s="294">
        <v>95.21637840999999</v>
      </c>
      <c r="T9" s="294">
        <v>103.01954505</v>
      </c>
      <c r="U9" s="294">
        <v>102.4271475</v>
      </c>
      <c r="V9" s="294">
        <v>99.680380910000011</v>
      </c>
      <c r="W9" s="294">
        <v>99.504988759999989</v>
      </c>
      <c r="X9" s="294">
        <v>112.60730657999999</v>
      </c>
      <c r="Y9" s="294">
        <v>108.38694364</v>
      </c>
      <c r="Z9" s="294">
        <v>109.95770214000001</v>
      </c>
      <c r="AA9" s="294">
        <v>110.45876907999998</v>
      </c>
      <c r="AB9" s="294">
        <v>110.22653686000001</v>
      </c>
      <c r="AC9" s="294">
        <v>110.62655348</v>
      </c>
      <c r="AD9" s="294">
        <v>108.40341155</v>
      </c>
      <c r="AE9" s="294">
        <v>112.6966453</v>
      </c>
      <c r="AF9" s="294">
        <v>131.54293352000002</v>
      </c>
      <c r="AG9" s="294">
        <v>133.42730082000003</v>
      </c>
      <c r="AH9" s="294">
        <v>139.57550033999996</v>
      </c>
      <c r="AI9" s="294">
        <v>138.78497255000002</v>
      </c>
      <c r="AJ9" s="294">
        <v>157.17892295000001</v>
      </c>
      <c r="AK9" s="294">
        <v>154.26128369999998</v>
      </c>
      <c r="AL9" s="294">
        <v>162.18319450000004</v>
      </c>
    </row>
    <row r="10" spans="1:38" s="135" customFormat="1" ht="14.25" customHeight="1">
      <c r="A10" s="248" t="s">
        <v>298</v>
      </c>
      <c r="B10" s="294">
        <v>216.36388047</v>
      </c>
      <c r="C10" s="294">
        <v>241.70483178000001</v>
      </c>
      <c r="D10" s="294">
        <v>253.09198454000003</v>
      </c>
      <c r="E10" s="294">
        <v>195.00904997999999</v>
      </c>
      <c r="F10" s="294">
        <v>251.47641107999999</v>
      </c>
      <c r="G10" s="294">
        <v>266.46292928000003</v>
      </c>
      <c r="H10" s="294">
        <v>239.09439660000001</v>
      </c>
      <c r="I10" s="294">
        <v>230.26633239</v>
      </c>
      <c r="J10" s="294">
        <v>230.87318515000001</v>
      </c>
      <c r="K10" s="294">
        <v>190.47295258000003</v>
      </c>
      <c r="L10" s="294">
        <v>243.79850872</v>
      </c>
      <c r="M10" s="294">
        <v>240.72579211999999</v>
      </c>
      <c r="N10" s="294">
        <v>244.15385070000002</v>
      </c>
      <c r="O10" s="294">
        <v>250.66827226999999</v>
      </c>
      <c r="P10" s="294">
        <v>252.76370196000002</v>
      </c>
      <c r="Q10" s="294">
        <v>221.26692147999998</v>
      </c>
      <c r="R10" s="294">
        <v>159.27502495999997</v>
      </c>
      <c r="S10" s="294">
        <v>150.36439165999997</v>
      </c>
      <c r="T10" s="294">
        <v>120.77239925000001</v>
      </c>
      <c r="U10" s="294">
        <v>113.55483860000001</v>
      </c>
      <c r="V10" s="294">
        <v>96.841042770000001</v>
      </c>
      <c r="W10" s="294">
        <v>95.684551589999998</v>
      </c>
      <c r="X10" s="294">
        <v>94.71436331999999</v>
      </c>
      <c r="Y10" s="294">
        <v>120.90094084000002</v>
      </c>
      <c r="Z10" s="294">
        <v>145.64722678000001</v>
      </c>
      <c r="AA10" s="294">
        <v>123.43903204999998</v>
      </c>
      <c r="AB10" s="294">
        <v>174.49180706000001</v>
      </c>
      <c r="AC10" s="294">
        <v>191.62893978</v>
      </c>
      <c r="AD10" s="294">
        <v>231.33470810000003</v>
      </c>
      <c r="AE10" s="294">
        <v>233.21882450999999</v>
      </c>
      <c r="AF10" s="294">
        <v>232.97971838000001</v>
      </c>
      <c r="AG10" s="294">
        <v>238.86372257000002</v>
      </c>
      <c r="AH10" s="294">
        <v>225.56817328000002</v>
      </c>
      <c r="AI10" s="294">
        <v>180.44724808000001</v>
      </c>
      <c r="AJ10" s="294">
        <v>133.90664059999997</v>
      </c>
      <c r="AK10" s="294">
        <v>123.18365422999999</v>
      </c>
      <c r="AL10" s="294">
        <v>110.71339091</v>
      </c>
    </row>
    <row r="11" spans="1:38" s="288" customFormat="1" ht="15.9" customHeight="1">
      <c r="A11" s="246" t="s">
        <v>299</v>
      </c>
      <c r="B11" s="293">
        <v>2.3084833199999997</v>
      </c>
      <c r="C11" s="293">
        <v>2.34566819</v>
      </c>
      <c r="D11" s="293">
        <v>2.3627327200000003</v>
      </c>
      <c r="E11" s="293">
        <v>2.3795996600000002</v>
      </c>
      <c r="F11" s="293">
        <v>7.9563901799999996</v>
      </c>
      <c r="G11" s="293">
        <v>7.6870969308901005</v>
      </c>
      <c r="H11" s="293">
        <v>7.4530028799999997</v>
      </c>
      <c r="I11" s="293">
        <v>7.3720487199999996</v>
      </c>
      <c r="J11" s="293">
        <v>7.0593956100000002</v>
      </c>
      <c r="K11" s="293">
        <v>7.14041134</v>
      </c>
      <c r="L11" s="293">
        <v>7.6510734099999995</v>
      </c>
      <c r="M11" s="293">
        <v>7.2229859099999993</v>
      </c>
      <c r="N11" s="293">
        <v>7.2980183699999994</v>
      </c>
      <c r="O11" s="293">
        <v>7.6684272699999996</v>
      </c>
      <c r="P11" s="293">
        <v>43.895762481050404</v>
      </c>
      <c r="Q11" s="293">
        <v>43.255880616426403</v>
      </c>
      <c r="R11" s="293">
        <v>176.24862914393205</v>
      </c>
      <c r="S11" s="293">
        <v>83.271524342538299</v>
      </c>
      <c r="T11" s="293">
        <v>75.041084729551585</v>
      </c>
      <c r="U11" s="293">
        <v>118.2362177102281</v>
      </c>
      <c r="V11" s="293">
        <v>71.308938365384577</v>
      </c>
      <c r="W11" s="293">
        <v>185.45229309794763</v>
      </c>
      <c r="X11" s="293">
        <v>380.84517245838322</v>
      </c>
      <c r="Y11" s="293">
        <v>462.81594338107629</v>
      </c>
      <c r="Z11" s="293">
        <v>497.30317061963103</v>
      </c>
      <c r="AA11" s="293">
        <v>441.31903325658419</v>
      </c>
      <c r="AB11" s="293">
        <v>362.26722907250689</v>
      </c>
      <c r="AC11" s="293">
        <v>429.88875924062336</v>
      </c>
      <c r="AD11" s="293">
        <v>627.68893461878883</v>
      </c>
      <c r="AE11" s="293">
        <v>631.18648751628962</v>
      </c>
      <c r="AF11" s="293">
        <v>473.95374321916438</v>
      </c>
      <c r="AG11" s="293">
        <v>434.08366434943866</v>
      </c>
      <c r="AH11" s="293">
        <v>462.38551333879167</v>
      </c>
      <c r="AI11" s="293">
        <v>530.9963130168203</v>
      </c>
      <c r="AJ11" s="293">
        <v>29.375230919999993</v>
      </c>
      <c r="AK11" s="293">
        <v>82.386703089999997</v>
      </c>
      <c r="AL11" s="293">
        <v>53.516736239999993</v>
      </c>
    </row>
    <row r="12" spans="1:38" s="288" customFormat="1" ht="15.9" customHeight="1">
      <c r="A12" s="246" t="s">
        <v>300</v>
      </c>
      <c r="B12" s="293">
        <v>19677.872929169229</v>
      </c>
      <c r="C12" s="293">
        <v>19416.290234279855</v>
      </c>
      <c r="D12" s="293">
        <v>18751.196277707117</v>
      </c>
      <c r="E12" s="293">
        <v>18900.032816927745</v>
      </c>
      <c r="F12" s="293">
        <v>18623.023232242373</v>
      </c>
      <c r="G12" s="293">
        <v>20200.514023350584</v>
      </c>
      <c r="H12" s="293">
        <v>19351.20112241766</v>
      </c>
      <c r="I12" s="293">
        <v>19605.264889049937</v>
      </c>
      <c r="J12" s="293">
        <v>19563.374928058973</v>
      </c>
      <c r="K12" s="293">
        <v>19138.80522674858</v>
      </c>
      <c r="L12" s="293">
        <v>19318.459214001225</v>
      </c>
      <c r="M12" s="293">
        <v>20058.796175650503</v>
      </c>
      <c r="N12" s="293">
        <v>20509.268693690959</v>
      </c>
      <c r="O12" s="293">
        <v>19894.172023632589</v>
      </c>
      <c r="P12" s="293">
        <v>19356.226422378088</v>
      </c>
      <c r="Q12" s="293">
        <v>19814.298402262793</v>
      </c>
      <c r="R12" s="293">
        <v>19209.533528833868</v>
      </c>
      <c r="S12" s="293">
        <v>19827.875047208359</v>
      </c>
      <c r="T12" s="293">
        <v>19524.140266802504</v>
      </c>
      <c r="U12" s="293">
        <v>18746.490013987212</v>
      </c>
      <c r="V12" s="293">
        <v>18373.664808995622</v>
      </c>
      <c r="W12" s="293">
        <v>19041.105911222716</v>
      </c>
      <c r="X12" s="293">
        <v>18931.79729476331</v>
      </c>
      <c r="Y12" s="293">
        <v>19470.598989075173</v>
      </c>
      <c r="Z12" s="293">
        <v>19569.663653956482</v>
      </c>
      <c r="AA12" s="293">
        <v>18339.310248139649</v>
      </c>
      <c r="AB12" s="293">
        <v>18899.903553825057</v>
      </c>
      <c r="AC12" s="293">
        <v>19419.620332505721</v>
      </c>
      <c r="AD12" s="293">
        <v>19387.279889457117</v>
      </c>
      <c r="AE12" s="293">
        <v>21473.157894148182</v>
      </c>
      <c r="AF12" s="293">
        <v>22776.704292552145</v>
      </c>
      <c r="AG12" s="293">
        <v>23521.786861674645</v>
      </c>
      <c r="AH12" s="293">
        <v>23997.446483470972</v>
      </c>
      <c r="AI12" s="293">
        <v>23618.319703665453</v>
      </c>
      <c r="AJ12" s="293">
        <v>24622.136012757426</v>
      </c>
      <c r="AK12" s="293">
        <v>25685.521714312788</v>
      </c>
      <c r="AL12" s="293">
        <v>25152.184086917088</v>
      </c>
    </row>
    <row r="13" spans="1:38" s="135" customFormat="1" ht="14.25" customHeight="1">
      <c r="A13" s="248" t="s">
        <v>301</v>
      </c>
      <c r="B13" s="294">
        <v>3852.6105654825797</v>
      </c>
      <c r="C13" s="294">
        <v>4098.3490998392699</v>
      </c>
      <c r="D13" s="294">
        <v>3700.2866136629159</v>
      </c>
      <c r="E13" s="294">
        <v>3803.3737769936447</v>
      </c>
      <c r="F13" s="294">
        <v>3622.4247576578132</v>
      </c>
      <c r="G13" s="294">
        <v>4602.9999978496944</v>
      </c>
      <c r="H13" s="294">
        <v>4247.4873994299414</v>
      </c>
      <c r="I13" s="294">
        <v>4331.9231381284526</v>
      </c>
      <c r="J13" s="294">
        <v>4083.5506702618522</v>
      </c>
      <c r="K13" s="294">
        <v>4046.4157891448599</v>
      </c>
      <c r="L13" s="294">
        <v>3984.0251025041421</v>
      </c>
      <c r="M13" s="294">
        <v>4325.783018835672</v>
      </c>
      <c r="N13" s="294">
        <v>4563.2154934707851</v>
      </c>
      <c r="O13" s="294">
        <v>4439.2247834788832</v>
      </c>
      <c r="P13" s="294">
        <v>3368.1949256511853</v>
      </c>
      <c r="Q13" s="294">
        <v>4105.4944159964334</v>
      </c>
      <c r="R13" s="294">
        <v>3386.8076477869845</v>
      </c>
      <c r="S13" s="294">
        <v>3596.4299755820834</v>
      </c>
      <c r="T13" s="294">
        <v>3498.4433102023613</v>
      </c>
      <c r="U13" s="294">
        <v>3326.8415459873199</v>
      </c>
      <c r="V13" s="294">
        <v>2711.7533872373901</v>
      </c>
      <c r="W13" s="294">
        <v>2753.0288717451049</v>
      </c>
      <c r="X13" s="294">
        <v>2955.6683386785926</v>
      </c>
      <c r="Y13" s="294">
        <v>3608.542130228203</v>
      </c>
      <c r="Z13" s="294">
        <v>3931.2592378735126</v>
      </c>
      <c r="AA13" s="294">
        <v>2738.4418211588977</v>
      </c>
      <c r="AB13" s="294">
        <v>2574.0357263350024</v>
      </c>
      <c r="AC13" s="294">
        <v>2939.7110249131442</v>
      </c>
      <c r="AD13" s="294">
        <v>2853.4383466531303</v>
      </c>
      <c r="AE13" s="294">
        <v>3187.7098291696916</v>
      </c>
      <c r="AF13" s="294">
        <v>3068.0961500826397</v>
      </c>
      <c r="AG13" s="294">
        <v>3328.3412286687744</v>
      </c>
      <c r="AH13" s="294">
        <v>3644.2901225788614</v>
      </c>
      <c r="AI13" s="294">
        <v>2776.4159225238564</v>
      </c>
      <c r="AJ13" s="294">
        <v>3476.5162364269627</v>
      </c>
      <c r="AK13" s="294">
        <v>3654.3089060656898</v>
      </c>
      <c r="AL13" s="294">
        <v>3355.2378379109655</v>
      </c>
    </row>
    <row r="14" spans="1:38" s="135" customFormat="1" ht="14.25" customHeight="1">
      <c r="A14" s="250" t="s">
        <v>410</v>
      </c>
      <c r="B14" s="295">
        <v>1153.91965396</v>
      </c>
      <c r="C14" s="295">
        <v>1465.13851628</v>
      </c>
      <c r="D14" s="295">
        <v>1197.4829931300001</v>
      </c>
      <c r="E14" s="295">
        <v>1122.3313272999999</v>
      </c>
      <c r="F14" s="295">
        <v>1185.8999919199998</v>
      </c>
      <c r="G14" s="295">
        <v>1166.25111234</v>
      </c>
      <c r="H14" s="295">
        <v>1117.0129638399999</v>
      </c>
      <c r="I14" s="295">
        <v>1083.9115823599998</v>
      </c>
      <c r="J14" s="295">
        <v>895.19806625000001</v>
      </c>
      <c r="K14" s="295">
        <v>1194.8272570500003</v>
      </c>
      <c r="L14" s="295">
        <v>1270.14254579</v>
      </c>
      <c r="M14" s="295">
        <v>1606.4999434533916</v>
      </c>
      <c r="N14" s="295">
        <v>1441.186929716358</v>
      </c>
      <c r="O14" s="295">
        <v>1549.1126252654683</v>
      </c>
      <c r="P14" s="295">
        <v>724.65722462666497</v>
      </c>
      <c r="Q14" s="295">
        <v>1199.3335189700001</v>
      </c>
      <c r="R14" s="295">
        <v>820.83723904999999</v>
      </c>
      <c r="S14" s="295">
        <v>1177.76142437</v>
      </c>
      <c r="T14" s="295">
        <v>698.7180986699999</v>
      </c>
      <c r="U14" s="295">
        <v>596.17326892999995</v>
      </c>
      <c r="V14" s="295">
        <v>74.055189320000011</v>
      </c>
      <c r="W14" s="295">
        <v>193.46358000999999</v>
      </c>
      <c r="X14" s="295">
        <v>407.61140859000005</v>
      </c>
      <c r="Y14" s="295">
        <v>1502.9572776</v>
      </c>
      <c r="Z14" s="295">
        <v>1495.7014066300001</v>
      </c>
      <c r="AA14" s="295">
        <v>607.20623189999992</v>
      </c>
      <c r="AB14" s="295">
        <v>787.34035935890097</v>
      </c>
      <c r="AC14" s="295">
        <v>840.31401835999998</v>
      </c>
      <c r="AD14" s="295">
        <v>810.07152273999998</v>
      </c>
      <c r="AE14" s="295">
        <v>1057.1238584176276</v>
      </c>
      <c r="AF14" s="295">
        <v>715.97437719000004</v>
      </c>
      <c r="AG14" s="295">
        <v>714.96362826999996</v>
      </c>
      <c r="AH14" s="295">
        <v>628.03863091999995</v>
      </c>
      <c r="AI14" s="295">
        <v>110.17114442</v>
      </c>
      <c r="AJ14" s="295">
        <v>147.04329281</v>
      </c>
      <c r="AK14" s="295">
        <v>119.06313458999999</v>
      </c>
      <c r="AL14" s="295">
        <v>126.49832353000001</v>
      </c>
    </row>
    <row r="15" spans="1:38" s="135" customFormat="1" ht="14.25" customHeight="1">
      <c r="A15" s="250" t="s">
        <v>411</v>
      </c>
      <c r="B15" s="295">
        <v>521.29409670000007</v>
      </c>
      <c r="C15" s="295">
        <v>524.85816068999998</v>
      </c>
      <c r="D15" s="295">
        <v>524.21451679999996</v>
      </c>
      <c r="E15" s="295">
        <v>496.23176525000002</v>
      </c>
      <c r="F15" s="295">
        <v>512.25416570999994</v>
      </c>
      <c r="G15" s="295">
        <v>456.29124560000002</v>
      </c>
      <c r="H15" s="295">
        <v>442.66318498000004</v>
      </c>
      <c r="I15" s="295">
        <v>469.78634115</v>
      </c>
      <c r="J15" s="295">
        <v>471.85792676</v>
      </c>
      <c r="K15" s="295">
        <v>407.68003326000002</v>
      </c>
      <c r="L15" s="295">
        <v>421.86726342000003</v>
      </c>
      <c r="M15" s="295">
        <v>429.82021512000006</v>
      </c>
      <c r="N15" s="295">
        <v>432.44795097000002</v>
      </c>
      <c r="O15" s="295">
        <v>432.06522603000002</v>
      </c>
      <c r="P15" s="295">
        <v>418.38498806000001</v>
      </c>
      <c r="Q15" s="295">
        <v>407.67240623999999</v>
      </c>
      <c r="R15" s="295">
        <v>393.66040913000006</v>
      </c>
      <c r="S15" s="295">
        <v>402.42003956000002</v>
      </c>
      <c r="T15" s="295">
        <v>403.76538643000004</v>
      </c>
      <c r="U15" s="295">
        <v>406.16992286999999</v>
      </c>
      <c r="V15" s="295">
        <v>336.45523372000002</v>
      </c>
      <c r="W15" s="295">
        <v>340.07827361</v>
      </c>
      <c r="X15" s="295">
        <v>354.43785779999996</v>
      </c>
      <c r="Y15" s="295">
        <v>355.23122782000002</v>
      </c>
      <c r="Z15" s="295">
        <v>357.15258809000005</v>
      </c>
      <c r="AA15" s="295">
        <v>360.02971235000001</v>
      </c>
      <c r="AB15" s="295">
        <v>319.33340416000004</v>
      </c>
      <c r="AC15" s="295">
        <v>320.42924055999998</v>
      </c>
      <c r="AD15" s="295">
        <v>325.17720343999997</v>
      </c>
      <c r="AE15" s="295">
        <v>250.33568372000002</v>
      </c>
      <c r="AF15" s="295">
        <v>254.23753226999997</v>
      </c>
      <c r="AG15" s="295">
        <v>257.75992477999995</v>
      </c>
      <c r="AH15" s="295">
        <v>228.27377801</v>
      </c>
      <c r="AI15" s="295">
        <v>233.56951918999999</v>
      </c>
      <c r="AJ15" s="295">
        <v>235.26078729</v>
      </c>
      <c r="AK15" s="295">
        <v>345.84556141000002</v>
      </c>
      <c r="AL15" s="295">
        <v>324.83050459999998</v>
      </c>
    </row>
    <row r="16" spans="1:38" s="135" customFormat="1" ht="14.25" customHeight="1">
      <c r="A16" s="250" t="s">
        <v>412</v>
      </c>
      <c r="B16" s="295">
        <v>2177.3968148225799</v>
      </c>
      <c r="C16" s="295">
        <v>2108.3524228692695</v>
      </c>
      <c r="D16" s="295">
        <v>1978.5891037329154</v>
      </c>
      <c r="E16" s="295">
        <v>2184.8106844436452</v>
      </c>
      <c r="F16" s="295">
        <v>1924.2706000278135</v>
      </c>
      <c r="G16" s="295">
        <v>2980.4576399096941</v>
      </c>
      <c r="H16" s="295">
        <v>2687.8112506099415</v>
      </c>
      <c r="I16" s="295">
        <v>2778.2252146184519</v>
      </c>
      <c r="J16" s="295">
        <v>2716.494677251852</v>
      </c>
      <c r="K16" s="295">
        <v>2443.90849883486</v>
      </c>
      <c r="L16" s="295">
        <v>2292.0152932941423</v>
      </c>
      <c r="M16" s="295">
        <v>2289.4628602622806</v>
      </c>
      <c r="N16" s="295">
        <v>2689.5806127844271</v>
      </c>
      <c r="O16" s="295">
        <v>2458.0469321834144</v>
      </c>
      <c r="P16" s="295">
        <v>2225.1527129645201</v>
      </c>
      <c r="Q16" s="295">
        <v>2498.4884907864334</v>
      </c>
      <c r="R16" s="295">
        <v>2172.3099996069845</v>
      </c>
      <c r="S16" s="295">
        <v>2016.2485116520834</v>
      </c>
      <c r="T16" s="295">
        <v>2395.9598251023617</v>
      </c>
      <c r="U16" s="295">
        <v>2324.4983541873198</v>
      </c>
      <c r="V16" s="295">
        <v>2301.2429641973899</v>
      </c>
      <c r="W16" s="295">
        <v>2219.4870181251049</v>
      </c>
      <c r="X16" s="295">
        <v>2193.6190722885931</v>
      </c>
      <c r="Y16" s="295">
        <v>1750.3536248082025</v>
      </c>
      <c r="Z16" s="295">
        <v>2078.4052431535124</v>
      </c>
      <c r="AA16" s="295">
        <v>1771.2058769088981</v>
      </c>
      <c r="AB16" s="295">
        <v>1467.3619628161014</v>
      </c>
      <c r="AC16" s="295">
        <v>1778.967765993144</v>
      </c>
      <c r="AD16" s="295">
        <v>1718.1896204731306</v>
      </c>
      <c r="AE16" s="295">
        <v>1880.2502870320636</v>
      </c>
      <c r="AF16" s="295">
        <v>2097.8842406226395</v>
      </c>
      <c r="AG16" s="295">
        <v>2355.6176756187738</v>
      </c>
      <c r="AH16" s="295">
        <v>2787.977713648861</v>
      </c>
      <c r="AI16" s="295">
        <v>2432.6752589138559</v>
      </c>
      <c r="AJ16" s="295">
        <v>3094.2121563269629</v>
      </c>
      <c r="AK16" s="295">
        <v>3189.4002100656903</v>
      </c>
      <c r="AL16" s="295">
        <v>2903.9090097809658</v>
      </c>
    </row>
    <row r="17" spans="1:38" s="135" customFormat="1" ht="14.25" customHeight="1">
      <c r="A17" s="248" t="s">
        <v>305</v>
      </c>
      <c r="B17" s="294">
        <v>1043.8815039200001</v>
      </c>
      <c r="C17" s="294">
        <v>932.09346830999993</v>
      </c>
      <c r="D17" s="294">
        <v>925.11813088000008</v>
      </c>
      <c r="E17" s="294">
        <v>916.18129392000003</v>
      </c>
      <c r="F17" s="294">
        <v>916.70592848000001</v>
      </c>
      <c r="G17" s="294">
        <v>945.34312202000001</v>
      </c>
      <c r="H17" s="294">
        <v>919.50015981999991</v>
      </c>
      <c r="I17" s="294">
        <v>916.38439675999996</v>
      </c>
      <c r="J17" s="294">
        <v>959.40077729999996</v>
      </c>
      <c r="K17" s="294">
        <v>852.13113045</v>
      </c>
      <c r="L17" s="294">
        <v>1021.7865525500001</v>
      </c>
      <c r="M17" s="294">
        <v>874.85379111999998</v>
      </c>
      <c r="N17" s="294">
        <v>971.22817697000005</v>
      </c>
      <c r="O17" s="294">
        <v>855.12939569000002</v>
      </c>
      <c r="P17" s="294">
        <v>897.87309000999994</v>
      </c>
      <c r="Q17" s="294">
        <v>895.82962092000002</v>
      </c>
      <c r="R17" s="294">
        <v>823.01494300000002</v>
      </c>
      <c r="S17" s="294">
        <v>873.48387174000004</v>
      </c>
      <c r="T17" s="294">
        <v>827.40809207999996</v>
      </c>
      <c r="U17" s="294">
        <v>860.45394109000006</v>
      </c>
      <c r="V17" s="294">
        <v>791.36100441999997</v>
      </c>
      <c r="W17" s="294">
        <v>841.14492487999996</v>
      </c>
      <c r="X17" s="294">
        <v>898.01707779999992</v>
      </c>
      <c r="Y17" s="294">
        <v>940.22077068999988</v>
      </c>
      <c r="Z17" s="294">
        <v>846.25946647000001</v>
      </c>
      <c r="AA17" s="294">
        <v>839.88916790000007</v>
      </c>
      <c r="AB17" s="294">
        <v>797.22459050999998</v>
      </c>
      <c r="AC17" s="294">
        <v>806.79678811999986</v>
      </c>
      <c r="AD17" s="294">
        <v>795.54964546999986</v>
      </c>
      <c r="AE17" s="294">
        <v>823.2852673000001</v>
      </c>
      <c r="AF17" s="294">
        <v>865.39696893000007</v>
      </c>
      <c r="AG17" s="294">
        <v>838.41547853999998</v>
      </c>
      <c r="AH17" s="294">
        <v>823.94708724999998</v>
      </c>
      <c r="AI17" s="294">
        <v>848.52569627000003</v>
      </c>
      <c r="AJ17" s="294">
        <v>974.63624045000006</v>
      </c>
      <c r="AK17" s="294">
        <v>1010.51051523</v>
      </c>
      <c r="AL17" s="294">
        <v>984.13568728000007</v>
      </c>
    </row>
    <row r="18" spans="1:38" s="135" customFormat="1" ht="14.25" customHeight="1">
      <c r="A18" s="248" t="s">
        <v>306</v>
      </c>
      <c r="B18" s="294">
        <v>4325.6293406939803</v>
      </c>
      <c r="C18" s="294">
        <v>4173.8372564371402</v>
      </c>
      <c r="D18" s="294">
        <v>4106.1430586766764</v>
      </c>
      <c r="E18" s="294">
        <v>4348.8424352598277</v>
      </c>
      <c r="F18" s="294">
        <v>4383.3273092953032</v>
      </c>
      <c r="G18" s="294">
        <v>4177.4410210721726</v>
      </c>
      <c r="H18" s="294">
        <v>4124.2970420884812</v>
      </c>
      <c r="I18" s="294">
        <v>4247.3525211723054</v>
      </c>
      <c r="J18" s="294">
        <v>4372.6676224516914</v>
      </c>
      <c r="K18" s="294">
        <v>4128.9039674166006</v>
      </c>
      <c r="L18" s="294">
        <v>4162.2288579767946</v>
      </c>
      <c r="M18" s="294">
        <v>4660.3059128586083</v>
      </c>
      <c r="N18" s="294">
        <v>4701.4328119856818</v>
      </c>
      <c r="O18" s="294">
        <v>4582.5875659351514</v>
      </c>
      <c r="P18" s="294">
        <v>4234.235731746815</v>
      </c>
      <c r="Q18" s="294">
        <v>4150.2567264313229</v>
      </c>
      <c r="R18" s="294">
        <v>4220.5761296337269</v>
      </c>
      <c r="S18" s="294">
        <v>4422.1430332186783</v>
      </c>
      <c r="T18" s="294">
        <v>4353.557808504881</v>
      </c>
      <c r="U18" s="294">
        <v>4108.1182805717981</v>
      </c>
      <c r="V18" s="294">
        <v>4459.394753038021</v>
      </c>
      <c r="W18" s="294">
        <v>4375.524337837056</v>
      </c>
      <c r="X18" s="294">
        <v>4121.6967570053403</v>
      </c>
      <c r="Y18" s="294">
        <v>4040.1997807821649</v>
      </c>
      <c r="Z18" s="294">
        <v>3994.735371361905</v>
      </c>
      <c r="AA18" s="294">
        <v>3967.1394576753714</v>
      </c>
      <c r="AB18" s="294">
        <v>4492.1141826191561</v>
      </c>
      <c r="AC18" s="294">
        <v>4480.6684618469371</v>
      </c>
      <c r="AD18" s="294">
        <v>4434.4624516390504</v>
      </c>
      <c r="AE18" s="294">
        <v>4497.2495748442752</v>
      </c>
      <c r="AF18" s="294">
        <v>5009.9380003956276</v>
      </c>
      <c r="AG18" s="294">
        <v>4887.8297076668468</v>
      </c>
      <c r="AH18" s="294">
        <v>5043.9243128777489</v>
      </c>
      <c r="AI18" s="294">
        <v>5078.2778150071999</v>
      </c>
      <c r="AJ18" s="294">
        <v>5243.950871825491</v>
      </c>
      <c r="AK18" s="294">
        <v>5519.2941889364456</v>
      </c>
      <c r="AL18" s="294">
        <v>5414.4108552163125</v>
      </c>
    </row>
    <row r="19" spans="1:38" s="135" customFormat="1" ht="14.25" customHeight="1">
      <c r="A19" s="248" t="s">
        <v>307</v>
      </c>
      <c r="B19" s="294">
        <v>2825.0846552506305</v>
      </c>
      <c r="C19" s="294">
        <v>2684.0136137888785</v>
      </c>
      <c r="D19" s="294">
        <v>2641.6851201677568</v>
      </c>
      <c r="E19" s="294">
        <v>2583.9602097048455</v>
      </c>
      <c r="F19" s="294">
        <v>2563.0984910094535</v>
      </c>
      <c r="G19" s="294">
        <v>2650.6854070690697</v>
      </c>
      <c r="H19" s="294">
        <v>2580.837128063471</v>
      </c>
      <c r="I19" s="294">
        <v>2683.0012268701248</v>
      </c>
      <c r="J19" s="294">
        <v>2732.8134840760949</v>
      </c>
      <c r="K19" s="294">
        <v>2686.8948237016075</v>
      </c>
      <c r="L19" s="294">
        <v>2771.1772618394953</v>
      </c>
      <c r="M19" s="294">
        <v>2800.3963924410109</v>
      </c>
      <c r="N19" s="294">
        <v>2856.9088128661569</v>
      </c>
      <c r="O19" s="294">
        <v>2925.5147385387486</v>
      </c>
      <c r="P19" s="294">
        <v>3090.6691375985251</v>
      </c>
      <c r="Q19" s="294">
        <v>2883.3727891975777</v>
      </c>
      <c r="R19" s="294">
        <v>3184.8133873171864</v>
      </c>
      <c r="S19" s="294">
        <v>3369.7555246868992</v>
      </c>
      <c r="T19" s="294">
        <v>3315.5878703099243</v>
      </c>
      <c r="U19" s="294">
        <v>3030.1148735867032</v>
      </c>
      <c r="V19" s="294">
        <v>3128.8563779241758</v>
      </c>
      <c r="W19" s="294">
        <v>3165.0901057893593</v>
      </c>
      <c r="X19" s="294">
        <v>3101.2015997021272</v>
      </c>
      <c r="Y19" s="294">
        <v>2922.7042334446633</v>
      </c>
      <c r="Z19" s="294">
        <v>2836.4365212710281</v>
      </c>
      <c r="AA19" s="294">
        <v>3047.6238242124805</v>
      </c>
      <c r="AB19" s="294">
        <v>3044.5884525333349</v>
      </c>
      <c r="AC19" s="294">
        <v>2975.7314317990672</v>
      </c>
      <c r="AD19" s="294">
        <v>3030.6049427344456</v>
      </c>
      <c r="AE19" s="294">
        <v>3289.9594028163465</v>
      </c>
      <c r="AF19" s="294">
        <v>3541.6546293407928</v>
      </c>
      <c r="AG19" s="294">
        <v>3945.2091406960926</v>
      </c>
      <c r="AH19" s="294">
        <v>3844.8038862521444</v>
      </c>
      <c r="AI19" s="294">
        <v>3472.9982543773622</v>
      </c>
      <c r="AJ19" s="294">
        <v>3829.0682193958246</v>
      </c>
      <c r="AK19" s="294">
        <v>3852.718430190725</v>
      </c>
      <c r="AL19" s="294">
        <v>3917.6967267733471</v>
      </c>
    </row>
    <row r="20" spans="1:38" s="135" customFormat="1" ht="14.25" customHeight="1">
      <c r="A20" s="248" t="s">
        <v>308</v>
      </c>
      <c r="B20" s="294">
        <v>98.453616890938918</v>
      </c>
      <c r="C20" s="294">
        <v>96.261927358847345</v>
      </c>
      <c r="D20" s="294">
        <v>100.31127760103971</v>
      </c>
      <c r="E20" s="294">
        <v>94.915406950116747</v>
      </c>
      <c r="F20" s="294">
        <v>89.670060203523946</v>
      </c>
      <c r="G20" s="294">
        <v>95.478317525616788</v>
      </c>
      <c r="H20" s="294">
        <v>89.085794308083209</v>
      </c>
      <c r="I20" s="294">
        <v>87.104673418773203</v>
      </c>
      <c r="J20" s="294">
        <v>86.298765151091303</v>
      </c>
      <c r="K20" s="294">
        <v>85.131416113360473</v>
      </c>
      <c r="L20" s="294">
        <v>88.667163142974829</v>
      </c>
      <c r="M20" s="294">
        <v>90.170326819157779</v>
      </c>
      <c r="N20" s="294">
        <v>91.716480053315266</v>
      </c>
      <c r="O20" s="294">
        <v>83.997127407474309</v>
      </c>
      <c r="P20" s="294">
        <v>80.659664147960001</v>
      </c>
      <c r="Q20" s="294">
        <v>74.794245755334998</v>
      </c>
      <c r="R20" s="294">
        <v>80.375049603945342</v>
      </c>
      <c r="S20" s="294">
        <v>76.886271039815696</v>
      </c>
      <c r="T20" s="294">
        <v>89.130123038621988</v>
      </c>
      <c r="U20" s="294">
        <v>92.596954282953192</v>
      </c>
      <c r="V20" s="294">
        <v>100.75244443341705</v>
      </c>
      <c r="W20" s="294">
        <v>104.2898627241123</v>
      </c>
      <c r="X20" s="294">
        <v>97.189053400906715</v>
      </c>
      <c r="Y20" s="294">
        <v>92.021182274156089</v>
      </c>
      <c r="Z20" s="294">
        <v>81.13925355135072</v>
      </c>
      <c r="AA20" s="294">
        <v>73.722589068231798</v>
      </c>
      <c r="AB20" s="294">
        <v>76.834717435677589</v>
      </c>
      <c r="AC20" s="294">
        <v>77.679774637074289</v>
      </c>
      <c r="AD20" s="294">
        <v>70.993751469366259</v>
      </c>
      <c r="AE20" s="294">
        <v>73.278411763538742</v>
      </c>
      <c r="AF20" s="294">
        <v>107.26503408107841</v>
      </c>
      <c r="AG20" s="294">
        <v>112.99682270993546</v>
      </c>
      <c r="AH20" s="294">
        <v>117.03176007649297</v>
      </c>
      <c r="AI20" s="294">
        <v>121.92041993563268</v>
      </c>
      <c r="AJ20" s="294">
        <v>119.82889589724465</v>
      </c>
      <c r="AK20" s="294">
        <v>108.85317507539824</v>
      </c>
      <c r="AL20" s="294">
        <v>100.02417127065323</v>
      </c>
    </row>
    <row r="21" spans="1:38" s="135" customFormat="1" ht="14.25" customHeight="1">
      <c r="A21" s="248" t="s">
        <v>309</v>
      </c>
      <c r="B21" s="294">
        <v>719.93837167999993</v>
      </c>
      <c r="C21" s="294">
        <v>724.41257086999997</v>
      </c>
      <c r="D21" s="294">
        <v>727.90377880000005</v>
      </c>
      <c r="E21" s="294">
        <v>732.83524354000008</v>
      </c>
      <c r="F21" s="294">
        <v>776.65030159000003</v>
      </c>
      <c r="G21" s="294">
        <v>808.60772172999998</v>
      </c>
      <c r="H21" s="294">
        <v>829.54010402999995</v>
      </c>
      <c r="I21" s="294">
        <v>816.89221412999996</v>
      </c>
      <c r="J21" s="294">
        <v>824.41175704000011</v>
      </c>
      <c r="K21" s="294">
        <v>824.04856121</v>
      </c>
      <c r="L21" s="294">
        <v>831.69413623000003</v>
      </c>
      <c r="M21" s="294">
        <v>881.4764371</v>
      </c>
      <c r="N21" s="294">
        <v>854.66296657000009</v>
      </c>
      <c r="O21" s="294">
        <v>855.64699215000007</v>
      </c>
      <c r="P21" s="294">
        <v>869.73053335999987</v>
      </c>
      <c r="Q21" s="294">
        <v>856.78419772999985</v>
      </c>
      <c r="R21" s="294">
        <v>770.90552163000007</v>
      </c>
      <c r="S21" s="294">
        <v>779.05398501000002</v>
      </c>
      <c r="T21" s="294">
        <v>776.14396977000013</v>
      </c>
      <c r="U21" s="294">
        <v>748.21996218999993</v>
      </c>
      <c r="V21" s="294">
        <v>717.15170652999996</v>
      </c>
      <c r="W21" s="294">
        <v>717.11473948000003</v>
      </c>
      <c r="X21" s="294">
        <v>702.55159845000003</v>
      </c>
      <c r="Y21" s="294">
        <v>707.40381693000006</v>
      </c>
      <c r="Z21" s="294">
        <v>708.15409557999999</v>
      </c>
      <c r="AA21" s="294">
        <v>715.0345368699999</v>
      </c>
      <c r="AB21" s="294">
        <v>717.68261500000006</v>
      </c>
      <c r="AC21" s="294">
        <v>740.30903080000007</v>
      </c>
      <c r="AD21" s="294">
        <v>749.36293440999998</v>
      </c>
      <c r="AE21" s="294">
        <v>865.76012008000009</v>
      </c>
      <c r="AF21" s="294">
        <v>861.75066088000017</v>
      </c>
      <c r="AG21" s="294">
        <v>870.95371194000006</v>
      </c>
      <c r="AH21" s="294">
        <v>886.64673059000006</v>
      </c>
      <c r="AI21" s="294">
        <v>892.76230459999999</v>
      </c>
      <c r="AJ21" s="294">
        <v>886.87916941999993</v>
      </c>
      <c r="AK21" s="294">
        <v>903.51575562999994</v>
      </c>
      <c r="AL21" s="294">
        <v>917.56207210000002</v>
      </c>
    </row>
    <row r="22" spans="1:38" s="135" customFormat="1" ht="14.25" customHeight="1">
      <c r="A22" s="248" t="s">
        <v>310</v>
      </c>
      <c r="B22" s="294">
        <v>355.26829961999999</v>
      </c>
      <c r="C22" s="294">
        <v>331.86600472000003</v>
      </c>
      <c r="D22" s="294">
        <v>331.95522854999996</v>
      </c>
      <c r="E22" s="294">
        <v>325.86490990999999</v>
      </c>
      <c r="F22" s="294">
        <v>325.77711118999997</v>
      </c>
      <c r="G22" s="294">
        <v>350.36153035000001</v>
      </c>
      <c r="H22" s="294">
        <v>620.81115031999991</v>
      </c>
      <c r="I22" s="294">
        <v>626.31577086000004</v>
      </c>
      <c r="J22" s="294">
        <v>618.41459356999997</v>
      </c>
      <c r="K22" s="294">
        <v>616.49828002999993</v>
      </c>
      <c r="L22" s="294">
        <v>617.46799765000003</v>
      </c>
      <c r="M22" s="294">
        <v>617.33692393999991</v>
      </c>
      <c r="N22" s="294">
        <v>610.34622896000008</v>
      </c>
      <c r="O22" s="294">
        <v>609.47674745000006</v>
      </c>
      <c r="P22" s="294">
        <v>593.21363884999994</v>
      </c>
      <c r="Q22" s="294">
        <v>550.64993700000002</v>
      </c>
      <c r="R22" s="294">
        <v>547.87036153999998</v>
      </c>
      <c r="S22" s="294">
        <v>516.1382069199999</v>
      </c>
      <c r="T22" s="294">
        <v>525.34134326000003</v>
      </c>
      <c r="U22" s="294">
        <v>521.47417582000003</v>
      </c>
      <c r="V22" s="294">
        <v>518.73005340999998</v>
      </c>
      <c r="W22" s="294">
        <v>518.89613335000001</v>
      </c>
      <c r="X22" s="294">
        <v>479.35764261000003</v>
      </c>
      <c r="Y22" s="294">
        <v>471.34040276999997</v>
      </c>
      <c r="Z22" s="294">
        <v>452.55961067999999</v>
      </c>
      <c r="AA22" s="294">
        <v>430.31084841999996</v>
      </c>
      <c r="AB22" s="294">
        <v>419.23109789</v>
      </c>
      <c r="AC22" s="294">
        <v>425.01551881999995</v>
      </c>
      <c r="AD22" s="294">
        <v>423.42247426780392</v>
      </c>
      <c r="AE22" s="294">
        <v>325.52231082086433</v>
      </c>
      <c r="AF22" s="294">
        <v>350.13556951620893</v>
      </c>
      <c r="AG22" s="294">
        <v>315.00472556553501</v>
      </c>
      <c r="AH22" s="294">
        <v>322.94697479924264</v>
      </c>
      <c r="AI22" s="294">
        <v>321.05549243475178</v>
      </c>
      <c r="AJ22" s="294">
        <v>331.06652932640753</v>
      </c>
      <c r="AK22" s="294">
        <v>339.69851058684247</v>
      </c>
      <c r="AL22" s="294">
        <v>353.83203961906827</v>
      </c>
    </row>
    <row r="23" spans="1:38" s="135" customFormat="1" ht="14.25" customHeight="1">
      <c r="A23" s="248" t="s">
        <v>311</v>
      </c>
      <c r="B23" s="294">
        <v>1000.3792346399999</v>
      </c>
      <c r="C23" s="294">
        <v>965.33082311999999</v>
      </c>
      <c r="D23" s="294">
        <v>935.96196385999997</v>
      </c>
      <c r="E23" s="294">
        <v>946.10936684000001</v>
      </c>
      <c r="F23" s="294">
        <v>993.17414851880119</v>
      </c>
      <c r="G23" s="294">
        <v>1046.9785030142457</v>
      </c>
      <c r="H23" s="294">
        <v>1026.7993736188564</v>
      </c>
      <c r="I23" s="294">
        <v>1052.1334814177942</v>
      </c>
      <c r="J23" s="294">
        <v>1069.4368390810916</v>
      </c>
      <c r="K23" s="294">
        <v>1002.9881431064007</v>
      </c>
      <c r="L23" s="294">
        <v>1009.6707279475689</v>
      </c>
      <c r="M23" s="294">
        <v>947.68079089528203</v>
      </c>
      <c r="N23" s="294">
        <v>938.73468753504699</v>
      </c>
      <c r="O23" s="294">
        <v>956.1592916829245</v>
      </c>
      <c r="P23" s="294">
        <v>938.64119364770011</v>
      </c>
      <c r="Q23" s="294">
        <v>939.62041968014285</v>
      </c>
      <c r="R23" s="294">
        <v>968.5099765442767</v>
      </c>
      <c r="S23" s="294">
        <v>970.16318857303906</v>
      </c>
      <c r="T23" s="294">
        <v>999.54456312740717</v>
      </c>
      <c r="U23" s="294">
        <v>964.44483625038242</v>
      </c>
      <c r="V23" s="294">
        <v>958.09579610868252</v>
      </c>
      <c r="W23" s="294">
        <v>1033.3273184822331</v>
      </c>
      <c r="X23" s="294">
        <v>1067.8874341497115</v>
      </c>
      <c r="Y23" s="294">
        <v>1055.6566216659351</v>
      </c>
      <c r="Z23" s="294">
        <v>1015.0355931831241</v>
      </c>
      <c r="AA23" s="294">
        <v>1052.3966070427841</v>
      </c>
      <c r="AB23" s="294">
        <v>1063.8327364598817</v>
      </c>
      <c r="AC23" s="294">
        <v>1078.141127833738</v>
      </c>
      <c r="AD23" s="294">
        <v>1059.0518306910451</v>
      </c>
      <c r="AE23" s="294">
        <v>1048.6613254780718</v>
      </c>
      <c r="AF23" s="294">
        <v>1191.7053783662402</v>
      </c>
      <c r="AG23" s="294">
        <v>1235.1064651133959</v>
      </c>
      <c r="AH23" s="294">
        <v>1178.3866335218984</v>
      </c>
      <c r="AI23" s="294">
        <v>1175.3346604252117</v>
      </c>
      <c r="AJ23" s="294">
        <v>1160.0348003942265</v>
      </c>
      <c r="AK23" s="294">
        <v>1293.7861272603539</v>
      </c>
      <c r="AL23" s="294">
        <v>1308.6379243387785</v>
      </c>
    </row>
    <row r="24" spans="1:38" s="135" customFormat="1" ht="14.25" customHeight="1">
      <c r="A24" s="248" t="s">
        <v>312</v>
      </c>
      <c r="B24" s="294">
        <v>278.09460247000004</v>
      </c>
      <c r="C24" s="294">
        <v>260.09187608999997</v>
      </c>
      <c r="D24" s="294">
        <v>185.95997598999998</v>
      </c>
      <c r="E24" s="294">
        <v>146.94857360000003</v>
      </c>
      <c r="F24" s="294">
        <v>175.53916780000003</v>
      </c>
      <c r="G24" s="294">
        <v>197.09663813999998</v>
      </c>
      <c r="H24" s="294">
        <v>205.33631760999998</v>
      </c>
      <c r="I24" s="294">
        <v>201.52924657999998</v>
      </c>
      <c r="J24" s="294">
        <v>202.99412832000002</v>
      </c>
      <c r="K24" s="294">
        <v>268.83779688999999</v>
      </c>
      <c r="L24" s="294">
        <v>293.39046057999997</v>
      </c>
      <c r="M24" s="294">
        <v>323.05258879000007</v>
      </c>
      <c r="N24" s="294">
        <v>301.05108925000002</v>
      </c>
      <c r="O24" s="294">
        <v>287.74130716000002</v>
      </c>
      <c r="P24" s="294">
        <v>305.68067674000008</v>
      </c>
      <c r="Q24" s="294">
        <v>329.25438003999994</v>
      </c>
      <c r="R24" s="294">
        <v>230.24362851000001</v>
      </c>
      <c r="S24" s="294">
        <v>323.47244214999995</v>
      </c>
      <c r="T24" s="294">
        <v>317.95681067000004</v>
      </c>
      <c r="U24" s="294">
        <v>292.51173239000002</v>
      </c>
      <c r="V24" s="294">
        <v>193.46596047000003</v>
      </c>
      <c r="W24" s="294">
        <v>292.41595725999997</v>
      </c>
      <c r="X24" s="294">
        <v>256.37351584999999</v>
      </c>
      <c r="Y24" s="294">
        <v>257.18714689000001</v>
      </c>
      <c r="Z24" s="294">
        <v>256.46706707999999</v>
      </c>
      <c r="AA24" s="294">
        <v>244.49066948000001</v>
      </c>
      <c r="AB24" s="294">
        <v>231.03733480000002</v>
      </c>
      <c r="AC24" s="294">
        <v>205.34686921000005</v>
      </c>
      <c r="AD24" s="294">
        <v>225.55694573000002</v>
      </c>
      <c r="AE24" s="294">
        <v>244.92111245999999</v>
      </c>
      <c r="AF24" s="294">
        <v>333.12293118999997</v>
      </c>
      <c r="AG24" s="294">
        <v>383.00061105999998</v>
      </c>
      <c r="AH24" s="294">
        <v>512.90982508000002</v>
      </c>
      <c r="AI24" s="294">
        <v>786.10273427000016</v>
      </c>
      <c r="AJ24" s="294">
        <v>793.7346987599999</v>
      </c>
      <c r="AK24" s="294">
        <v>1100.2789050699998</v>
      </c>
      <c r="AL24" s="294">
        <v>1035.9361981699999</v>
      </c>
    </row>
    <row r="25" spans="1:38" s="135" customFormat="1" ht="16.2" customHeight="1">
      <c r="A25" s="248" t="s">
        <v>313</v>
      </c>
      <c r="B25" s="294">
        <v>362.78572063825681</v>
      </c>
      <c r="C25" s="294">
        <v>390.01785620382168</v>
      </c>
      <c r="D25" s="294">
        <v>374.9253251222911</v>
      </c>
      <c r="E25" s="294">
        <v>364.45080291676413</v>
      </c>
      <c r="F25" s="294">
        <v>347.72467363595962</v>
      </c>
      <c r="G25" s="294">
        <v>373.05735260959852</v>
      </c>
      <c r="H25" s="294">
        <v>356.35242893398299</v>
      </c>
      <c r="I25" s="294">
        <v>364.69250405732743</v>
      </c>
      <c r="J25" s="294">
        <v>352.22051176011331</v>
      </c>
      <c r="K25" s="294">
        <v>356.68849290754366</v>
      </c>
      <c r="L25" s="294">
        <v>376.65605989555036</v>
      </c>
      <c r="M25" s="294">
        <v>360.34030888927344</v>
      </c>
      <c r="N25" s="294">
        <v>355.2422958145653</v>
      </c>
      <c r="O25" s="294">
        <v>343.05421194107424</v>
      </c>
      <c r="P25" s="294">
        <v>353.54585711638498</v>
      </c>
      <c r="Q25" s="294">
        <v>354.1759452245247</v>
      </c>
      <c r="R25" s="294">
        <v>348.41229817281902</v>
      </c>
      <c r="S25" s="294">
        <v>374.22628208081449</v>
      </c>
      <c r="T25" s="294">
        <v>381.58919588620159</v>
      </c>
      <c r="U25" s="294">
        <v>332.05407639878513</v>
      </c>
      <c r="V25" s="294">
        <v>402.25445734733722</v>
      </c>
      <c r="W25" s="294">
        <v>364.26973191264688</v>
      </c>
      <c r="X25" s="294">
        <v>328.33428391079678</v>
      </c>
      <c r="Y25" s="294">
        <v>336.45367220079322</v>
      </c>
      <c r="Z25" s="294">
        <v>348.22507935602812</v>
      </c>
      <c r="AA25" s="294">
        <v>313.2278447949879</v>
      </c>
      <c r="AB25" s="294">
        <v>339.02322425593127</v>
      </c>
      <c r="AC25" s="294">
        <v>334.79754307221901</v>
      </c>
      <c r="AD25" s="294">
        <v>341.25139203015743</v>
      </c>
      <c r="AE25" s="294">
        <v>360.12812077850697</v>
      </c>
      <c r="AF25" s="294">
        <v>398.76231801897143</v>
      </c>
      <c r="AG25" s="294">
        <v>441.3516603141905</v>
      </c>
      <c r="AH25" s="294">
        <v>518.65251070172792</v>
      </c>
      <c r="AI25" s="294">
        <v>928.30249931683329</v>
      </c>
      <c r="AJ25" s="294">
        <v>993.11948211368883</v>
      </c>
      <c r="AK25" s="294">
        <v>593.4981966866527</v>
      </c>
      <c r="AL25" s="294">
        <v>486.29011556970693</v>
      </c>
    </row>
    <row r="26" spans="1:38" s="135" customFormat="1" ht="14.25" customHeight="1">
      <c r="A26" s="248" t="s">
        <v>314</v>
      </c>
      <c r="B26" s="294">
        <v>625.40702939000016</v>
      </c>
      <c r="C26" s="294">
        <v>617.38528192999991</v>
      </c>
      <c r="D26" s="294">
        <v>555.14071324999998</v>
      </c>
      <c r="E26" s="294">
        <v>555.25004827999999</v>
      </c>
      <c r="F26" s="294">
        <v>412.40051402999995</v>
      </c>
      <c r="G26" s="294">
        <v>734.58240934000003</v>
      </c>
      <c r="H26" s="294">
        <v>668.62012514000014</v>
      </c>
      <c r="I26" s="294">
        <v>676.50697671</v>
      </c>
      <c r="J26" s="294">
        <v>663.79613268000003</v>
      </c>
      <c r="K26" s="294">
        <v>662.37519736000002</v>
      </c>
      <c r="L26" s="294">
        <v>719.55232475000003</v>
      </c>
      <c r="M26" s="294">
        <v>718.56871590000003</v>
      </c>
      <c r="N26" s="294">
        <v>813.50339575999999</v>
      </c>
      <c r="O26" s="294">
        <v>730.22614099999998</v>
      </c>
      <c r="P26" s="294">
        <v>1105.0872373600002</v>
      </c>
      <c r="Q26" s="294">
        <v>1152.77414817</v>
      </c>
      <c r="R26" s="294">
        <v>1172.2855846500001</v>
      </c>
      <c r="S26" s="294">
        <v>1065.6996047600001</v>
      </c>
      <c r="T26" s="294">
        <v>1008.19436608</v>
      </c>
      <c r="U26" s="294">
        <v>1041.37501028</v>
      </c>
      <c r="V26" s="294">
        <v>1040.1282215900001</v>
      </c>
      <c r="W26" s="294">
        <v>1626.4745311700001</v>
      </c>
      <c r="X26" s="294">
        <v>1634.01410521</v>
      </c>
      <c r="Y26" s="294">
        <v>1769.5003774099998</v>
      </c>
      <c r="Z26" s="294">
        <v>1642.5637626</v>
      </c>
      <c r="AA26" s="294">
        <v>1569.39993491</v>
      </c>
      <c r="AB26" s="294">
        <v>1638.88512186</v>
      </c>
      <c r="AC26" s="294">
        <v>1739.1480083900001</v>
      </c>
      <c r="AD26" s="294">
        <v>1707.1671074999999</v>
      </c>
      <c r="AE26" s="294">
        <v>2749.952289920348</v>
      </c>
      <c r="AF26" s="294">
        <v>2911.1538258867813</v>
      </c>
      <c r="AG26" s="294">
        <v>2947.6257576706789</v>
      </c>
      <c r="AH26" s="294">
        <v>2908.4558958107282</v>
      </c>
      <c r="AI26" s="294">
        <v>2877.4344298311867</v>
      </c>
      <c r="AJ26" s="294">
        <v>2716.4224643955386</v>
      </c>
      <c r="AK26" s="294">
        <v>3000.9129214324289</v>
      </c>
      <c r="AL26" s="294">
        <v>2930.4157660771598</v>
      </c>
    </row>
    <row r="27" spans="1:38" s="135" customFormat="1" ht="14.25" customHeight="1">
      <c r="A27" s="248" t="s">
        <v>315</v>
      </c>
      <c r="B27" s="294">
        <v>1056.4073959204775</v>
      </c>
      <c r="C27" s="294">
        <v>1107.1144869366942</v>
      </c>
      <c r="D27" s="294">
        <v>1017.2522405499154</v>
      </c>
      <c r="E27" s="294">
        <v>959.07717519006121</v>
      </c>
      <c r="F27" s="294">
        <v>977.98071184120772</v>
      </c>
      <c r="G27" s="294">
        <v>1118.0815618330178</v>
      </c>
      <c r="H27" s="294">
        <v>962.20988943090413</v>
      </c>
      <c r="I27" s="294">
        <v>1006.5466097792189</v>
      </c>
      <c r="J27" s="294">
        <v>984.72426838568595</v>
      </c>
      <c r="K27" s="294">
        <v>987.2080760485959</v>
      </c>
      <c r="L27" s="294">
        <v>919.01881779988344</v>
      </c>
      <c r="M27" s="294">
        <v>896.51338829282236</v>
      </c>
      <c r="N27" s="294">
        <v>853.16599615132304</v>
      </c>
      <c r="O27" s="294">
        <v>764.84519602310411</v>
      </c>
      <c r="P27" s="294">
        <v>834.51567203231502</v>
      </c>
      <c r="Q27" s="294">
        <v>875.81141710095676</v>
      </c>
      <c r="R27" s="294">
        <v>852.84984025008782</v>
      </c>
      <c r="S27" s="294">
        <v>859.8191828216336</v>
      </c>
      <c r="T27" s="294">
        <v>877.61705363383783</v>
      </c>
      <c r="U27" s="294">
        <v>849.30787785871371</v>
      </c>
      <c r="V27" s="294">
        <v>754.54346879511729</v>
      </c>
      <c r="W27" s="294">
        <v>765.38411199088898</v>
      </c>
      <c r="X27" s="294">
        <v>729.18909505939473</v>
      </c>
      <c r="Y27" s="294">
        <v>733.2869127941558</v>
      </c>
      <c r="Z27" s="294">
        <v>833.00205793008672</v>
      </c>
      <c r="AA27" s="294">
        <v>806.8679943400607</v>
      </c>
      <c r="AB27" s="294">
        <v>856.06707587244455</v>
      </c>
      <c r="AC27" s="294">
        <v>911.50677270590018</v>
      </c>
      <c r="AD27" s="294">
        <v>897.07126746126369</v>
      </c>
      <c r="AE27" s="294">
        <v>981.82720660484608</v>
      </c>
      <c r="AF27" s="294">
        <v>973.27001568778758</v>
      </c>
      <c r="AG27" s="294">
        <v>1050.3162798110832</v>
      </c>
      <c r="AH27" s="294">
        <v>1052.844265945598</v>
      </c>
      <c r="AI27" s="294">
        <v>1031.7740430203187</v>
      </c>
      <c r="AJ27" s="294">
        <v>1134.9115588289483</v>
      </c>
      <c r="AK27" s="294">
        <v>1164.6433893631197</v>
      </c>
      <c r="AL27" s="294">
        <v>1205.7160511444279</v>
      </c>
    </row>
    <row r="28" spans="1:38" s="135" customFormat="1" ht="14.25" customHeight="1">
      <c r="A28" s="248" t="s">
        <v>316</v>
      </c>
      <c r="B28" s="294">
        <v>179.38957717000002</v>
      </c>
      <c r="C28" s="294">
        <v>192.52991750999999</v>
      </c>
      <c r="D28" s="294">
        <v>190.17019241</v>
      </c>
      <c r="E28" s="294">
        <v>184.00506827000001</v>
      </c>
      <c r="F28" s="294">
        <v>100.82602537</v>
      </c>
      <c r="G28" s="294">
        <v>118.03204623111202</v>
      </c>
      <c r="H28" s="294">
        <v>111.35459132955893</v>
      </c>
      <c r="I28" s="294">
        <v>115.69293543452621</v>
      </c>
      <c r="J28" s="294">
        <v>120.8451562631639</v>
      </c>
      <c r="K28" s="294">
        <v>114.35718740931016</v>
      </c>
      <c r="L28" s="294">
        <v>111.93362272242989</v>
      </c>
      <c r="M28" s="294">
        <v>107.61555881207023</v>
      </c>
      <c r="N28" s="294">
        <v>113.49292337217207</v>
      </c>
      <c r="O28" s="294">
        <v>116.96187410646849</v>
      </c>
      <c r="P28" s="294">
        <v>121.75170786668501</v>
      </c>
      <c r="Q28" s="294">
        <v>118.48343042800191</v>
      </c>
      <c r="R28" s="294">
        <v>117.70634495817765</v>
      </c>
      <c r="S28" s="294">
        <v>113.64577515938532</v>
      </c>
      <c r="T28" s="294">
        <v>110.75370102381683</v>
      </c>
      <c r="U28" s="294">
        <v>106.21279666327459</v>
      </c>
      <c r="V28" s="294">
        <v>105.32396352967328</v>
      </c>
      <c r="W28" s="294">
        <v>101.91327488625258</v>
      </c>
      <c r="X28" s="294">
        <v>104.80401383999013</v>
      </c>
      <c r="Y28" s="294">
        <v>102.27488826881661</v>
      </c>
      <c r="Z28" s="294">
        <v>110.69462519999999</v>
      </c>
      <c r="AA28" s="294">
        <v>114.09266903</v>
      </c>
      <c r="AB28" s="294">
        <v>118.93674188</v>
      </c>
      <c r="AC28" s="294">
        <v>123.47205964000001</v>
      </c>
      <c r="AD28" s="294">
        <v>126.65228581999999</v>
      </c>
      <c r="AE28" s="294">
        <v>129.85654914000003</v>
      </c>
      <c r="AF28" s="294">
        <v>140.06066898000003</v>
      </c>
      <c r="AG28" s="294">
        <v>127.52802991</v>
      </c>
      <c r="AH28" s="294">
        <v>138.94782521000002</v>
      </c>
      <c r="AI28" s="294">
        <v>162.79682704000001</v>
      </c>
      <c r="AJ28" s="294">
        <v>144.31798542000001</v>
      </c>
      <c r="AK28" s="294">
        <v>153.76463837</v>
      </c>
      <c r="AL28" s="294">
        <v>157.77096022999999</v>
      </c>
    </row>
    <row r="29" spans="1:38" s="135" customFormat="1" ht="13.95" customHeight="1">
      <c r="A29" s="248" t="s">
        <v>317</v>
      </c>
      <c r="B29" s="294">
        <v>280.69260300000002</v>
      </c>
      <c r="C29" s="294">
        <v>282.55412274999998</v>
      </c>
      <c r="D29" s="294">
        <v>308.60139020999998</v>
      </c>
      <c r="E29" s="294">
        <v>306.70374954999994</v>
      </c>
      <c r="F29" s="294">
        <v>307.09765558999999</v>
      </c>
      <c r="G29" s="294">
        <v>307.62299393000001</v>
      </c>
      <c r="H29" s="294">
        <v>301.30306849999999</v>
      </c>
      <c r="I29" s="294">
        <v>292.80292280000003</v>
      </c>
      <c r="J29" s="294">
        <v>297.31103478999995</v>
      </c>
      <c r="K29" s="294">
        <v>313.52781773000004</v>
      </c>
      <c r="L29" s="294">
        <v>285.08530507</v>
      </c>
      <c r="M29" s="294">
        <v>296.54396183000006</v>
      </c>
      <c r="N29" s="294">
        <v>307.22857155999992</v>
      </c>
      <c r="O29" s="294">
        <v>293.01792936999999</v>
      </c>
      <c r="P29" s="294">
        <v>291.10036701999996</v>
      </c>
      <c r="Q29" s="294">
        <v>291.47454613999997</v>
      </c>
      <c r="R29" s="294">
        <v>286.15811525999999</v>
      </c>
      <c r="S29" s="294">
        <v>285.89893075999998</v>
      </c>
      <c r="T29" s="294">
        <v>271.14177367000002</v>
      </c>
      <c r="U29" s="294">
        <v>265.18291144</v>
      </c>
      <c r="V29" s="294">
        <v>264.67296549999998</v>
      </c>
      <c r="W29" s="294">
        <v>266.65178659999998</v>
      </c>
      <c r="X29" s="294">
        <v>268.32241184000003</v>
      </c>
      <c r="Y29" s="294">
        <v>268.09363159999998</v>
      </c>
      <c r="Z29" s="294">
        <v>247.50849449</v>
      </c>
      <c r="AA29" s="294">
        <v>251.10276725999998</v>
      </c>
      <c r="AB29" s="294">
        <v>245.06278197</v>
      </c>
      <c r="AC29" s="294">
        <v>250.28555508999997</v>
      </c>
      <c r="AD29" s="294">
        <v>245.82049718000002</v>
      </c>
      <c r="AE29" s="294">
        <v>239.57418382999998</v>
      </c>
      <c r="AF29" s="294">
        <v>253.58020507999998</v>
      </c>
      <c r="AG29" s="294">
        <v>250.58021163000001</v>
      </c>
      <c r="AH29" s="294">
        <v>243.58911154</v>
      </c>
      <c r="AI29" s="294">
        <v>242.79581286000001</v>
      </c>
      <c r="AJ29" s="294">
        <v>242.03135040999999</v>
      </c>
      <c r="AK29" s="294">
        <v>242.50779936000001</v>
      </c>
      <c r="AL29" s="294">
        <v>222.08292157</v>
      </c>
    </row>
    <row r="30" spans="1:38" s="135" customFormat="1" ht="14.25" customHeight="1">
      <c r="A30" s="248" t="s">
        <v>318</v>
      </c>
      <c r="B30" s="294">
        <v>205.33763972226822</v>
      </c>
      <c r="C30" s="294">
        <v>205.87339792138252</v>
      </c>
      <c r="D30" s="294">
        <v>213.68573197227317</v>
      </c>
      <c r="E30" s="294">
        <v>209.48536504884297</v>
      </c>
      <c r="F30" s="294">
        <v>205.08440066660108</v>
      </c>
      <c r="G30" s="294">
        <v>209.08852119679719</v>
      </c>
      <c r="H30" s="294">
        <v>197.61247702817016</v>
      </c>
      <c r="I30" s="294">
        <v>200.62252870821661</v>
      </c>
      <c r="J30" s="294">
        <v>206.5853211925305</v>
      </c>
      <c r="K30" s="294">
        <v>191.25219251824967</v>
      </c>
      <c r="L30" s="294">
        <v>191.28001672326451</v>
      </c>
      <c r="M30" s="294">
        <v>185.37438611780317</v>
      </c>
      <c r="N30" s="294">
        <v>181.28965123127526</v>
      </c>
      <c r="O30" s="294">
        <v>184.19926129056336</v>
      </c>
      <c r="P30" s="294">
        <v>182.39754388642001</v>
      </c>
      <c r="Q30" s="294">
        <v>184.84128341287828</v>
      </c>
      <c r="R30" s="294">
        <v>183.93240837835035</v>
      </c>
      <c r="S30" s="294">
        <v>172.39883908367551</v>
      </c>
      <c r="T30" s="294">
        <v>174.22507125916079</v>
      </c>
      <c r="U30" s="294">
        <v>178.59210709127331</v>
      </c>
      <c r="V30" s="294">
        <v>180.20105355856563</v>
      </c>
      <c r="W30" s="294">
        <v>184.84136886353468</v>
      </c>
      <c r="X30" s="294">
        <v>189.71247092891792</v>
      </c>
      <c r="Y30" s="294">
        <v>183.18986657128119</v>
      </c>
      <c r="Z30" s="294">
        <v>188.7141931358552</v>
      </c>
      <c r="AA30" s="294">
        <v>191.1064981486189</v>
      </c>
      <c r="AB30" s="294">
        <v>192.76292237036537</v>
      </c>
      <c r="AC30" s="294">
        <v>190.53795511719917</v>
      </c>
      <c r="AD30" s="294">
        <v>196.72201344636667</v>
      </c>
      <c r="AE30" s="294">
        <v>205.47476043148282</v>
      </c>
      <c r="AF30" s="294">
        <v>237.40557424816595</v>
      </c>
      <c r="AG30" s="294">
        <v>241.76227029459551</v>
      </c>
      <c r="AH30" s="294">
        <v>241.81184789289975</v>
      </c>
      <c r="AI30" s="294">
        <v>247.44141659377246</v>
      </c>
      <c r="AJ30" s="294">
        <v>238.97328741909743</v>
      </c>
      <c r="AK30" s="294">
        <v>238.24170347231626</v>
      </c>
      <c r="AL30" s="294">
        <v>248.81439748131064</v>
      </c>
    </row>
    <row r="31" spans="1:38" s="135" customFormat="1" ht="14.25" customHeight="1">
      <c r="A31" s="248" t="s">
        <v>319</v>
      </c>
      <c r="B31" s="294">
        <v>2297.9223618893357</v>
      </c>
      <c r="C31" s="294">
        <v>2187.2896364911985</v>
      </c>
      <c r="D31" s="294">
        <v>2266.3471995174245</v>
      </c>
      <c r="E31" s="294">
        <v>2258.0798664642616</v>
      </c>
      <c r="F31" s="294">
        <v>2258.4376139821406</v>
      </c>
      <c r="G31" s="294">
        <v>2296.8097804371337</v>
      </c>
      <c r="H31" s="294">
        <v>1941.3285844721465</v>
      </c>
      <c r="I31" s="294">
        <v>1807.5668074042596</v>
      </c>
      <c r="J31" s="294">
        <v>1808.4821436700174</v>
      </c>
      <c r="K31" s="294">
        <v>1822.3723383957824</v>
      </c>
      <c r="L31" s="294">
        <v>1756.5577147674978</v>
      </c>
      <c r="M31" s="294">
        <v>1794.7063813843504</v>
      </c>
      <c r="N31" s="294">
        <v>1826.3674128276655</v>
      </c>
      <c r="O31" s="294">
        <v>1696.2420374703659</v>
      </c>
      <c r="P31" s="294">
        <v>1919.8863504436149</v>
      </c>
      <c r="Q31" s="294">
        <v>1880.8913573024035</v>
      </c>
      <c r="R31" s="294">
        <v>1865.6399705702006</v>
      </c>
      <c r="S31" s="294">
        <v>1858.4640254702076</v>
      </c>
      <c r="T31" s="294">
        <v>1818.0534195258961</v>
      </c>
      <c r="U31" s="294">
        <v>1842.7381535216962</v>
      </c>
      <c r="V31" s="294">
        <v>1861.3753008915567</v>
      </c>
      <c r="W31" s="294">
        <v>1746.4811555736874</v>
      </c>
      <c r="X31" s="294">
        <v>1813.0540681727757</v>
      </c>
      <c r="Y31" s="294">
        <v>1798.2074329902864</v>
      </c>
      <c r="Z31" s="294">
        <v>1891.8711519315661</v>
      </c>
      <c r="AA31" s="294">
        <v>1799.7018177354698</v>
      </c>
      <c r="AB31" s="294">
        <v>1906.3546627621265</v>
      </c>
      <c r="AC31" s="294">
        <v>1954.4676251889748</v>
      </c>
      <c r="AD31" s="294">
        <v>2044.3634256194468</v>
      </c>
      <c r="AE31" s="294">
        <v>2260.2143900359124</v>
      </c>
      <c r="AF31" s="294">
        <v>2338.1432769254138</v>
      </c>
      <c r="AG31" s="294">
        <v>2350.4406302028665</v>
      </c>
      <c r="AH31" s="294">
        <v>2321.5494594336342</v>
      </c>
      <c r="AI31" s="294">
        <v>2458.9688336293261</v>
      </c>
      <c r="AJ31" s="294">
        <v>2287.3788042339925</v>
      </c>
      <c r="AK31" s="294">
        <v>2457.1995958428174</v>
      </c>
      <c r="AL31" s="294">
        <v>2462.8365040053595</v>
      </c>
    </row>
    <row r="32" spans="1:38" s="296" customFormat="1" ht="14.25" customHeight="1">
      <c r="A32" s="250" t="s">
        <v>413</v>
      </c>
      <c r="B32" s="295">
        <v>118.50481581999999</v>
      </c>
      <c r="C32" s="295">
        <v>174.23945720999998</v>
      </c>
      <c r="D32" s="295">
        <v>151.01215001000003</v>
      </c>
      <c r="E32" s="295">
        <v>115.30912529</v>
      </c>
      <c r="F32" s="295">
        <v>112.78800039000001</v>
      </c>
      <c r="G32" s="295">
        <v>109.44730458000001</v>
      </c>
      <c r="H32" s="295">
        <v>107.85545103</v>
      </c>
      <c r="I32" s="295">
        <v>108.48306733999999</v>
      </c>
      <c r="J32" s="295">
        <v>106.52385939000001</v>
      </c>
      <c r="K32" s="295">
        <v>103.75493093999999</v>
      </c>
      <c r="L32" s="295">
        <v>98.303597628726791</v>
      </c>
      <c r="M32" s="295">
        <v>100.74492069170415</v>
      </c>
      <c r="N32" s="295">
        <v>101.1242476727739</v>
      </c>
      <c r="O32" s="295">
        <v>96.253864441154533</v>
      </c>
      <c r="P32" s="295">
        <v>151.53075668186997</v>
      </c>
      <c r="Q32" s="295">
        <v>107.46130568967351</v>
      </c>
      <c r="R32" s="295">
        <v>111.31115294984581</v>
      </c>
      <c r="S32" s="295">
        <v>123.91983980197722</v>
      </c>
      <c r="T32" s="295">
        <v>128.77331962000679</v>
      </c>
      <c r="U32" s="295">
        <v>128.9443516123184</v>
      </c>
      <c r="V32" s="295">
        <v>132.90652608898773</v>
      </c>
      <c r="W32" s="295">
        <v>132.46798828572389</v>
      </c>
      <c r="X32" s="295">
        <v>130.1706826734727</v>
      </c>
      <c r="Y32" s="295">
        <v>120.01339321924115</v>
      </c>
      <c r="Z32" s="295">
        <v>124.83383941678049</v>
      </c>
      <c r="AA32" s="295">
        <v>119.5935144492878</v>
      </c>
      <c r="AB32" s="295">
        <v>128.07668275248125</v>
      </c>
      <c r="AC32" s="295">
        <v>132.48826782036525</v>
      </c>
      <c r="AD32" s="295">
        <v>137.5025376590994</v>
      </c>
      <c r="AE32" s="295">
        <v>146.97942305589916</v>
      </c>
      <c r="AF32" s="295">
        <v>193.30932303930831</v>
      </c>
      <c r="AG32" s="295">
        <v>181.00159348059861</v>
      </c>
      <c r="AH32" s="295">
        <v>169.71817241539455</v>
      </c>
      <c r="AI32" s="295">
        <v>166.68280883561428</v>
      </c>
      <c r="AJ32" s="295">
        <v>129.69743880708666</v>
      </c>
      <c r="AK32" s="295">
        <v>116.77120729270973</v>
      </c>
      <c r="AL32" s="295">
        <v>112.99773239982181</v>
      </c>
    </row>
    <row r="33" spans="1:38" s="296" customFormat="1" ht="14.25" customHeight="1">
      <c r="A33" s="250" t="s">
        <v>414</v>
      </c>
      <c r="B33" s="295">
        <v>2179.4175460693355</v>
      </c>
      <c r="C33" s="295">
        <v>2013.0501792811986</v>
      </c>
      <c r="D33" s="295">
        <v>2115.3350495074242</v>
      </c>
      <c r="E33" s="295">
        <v>2142.7707411742617</v>
      </c>
      <c r="F33" s="295">
        <v>2145.6496135921407</v>
      </c>
      <c r="G33" s="295">
        <v>2187.3624758571341</v>
      </c>
      <c r="H33" s="295">
        <v>1833.4731334421467</v>
      </c>
      <c r="I33" s="295">
        <v>1699.0837400642597</v>
      </c>
      <c r="J33" s="295">
        <v>1701.9582842800173</v>
      </c>
      <c r="K33" s="295">
        <v>1718.6174074557823</v>
      </c>
      <c r="L33" s="295">
        <v>1658.2541171387711</v>
      </c>
      <c r="M33" s="295">
        <v>1693.9614606926459</v>
      </c>
      <c r="N33" s="295">
        <v>1725.2431651548916</v>
      </c>
      <c r="O33" s="295">
        <v>1599.9881730292111</v>
      </c>
      <c r="P33" s="295">
        <v>1768.355593761745</v>
      </c>
      <c r="Q33" s="295">
        <v>1773.43005161273</v>
      </c>
      <c r="R33" s="295">
        <v>1754.3288176203546</v>
      </c>
      <c r="S33" s="295">
        <v>1734.5441856682305</v>
      </c>
      <c r="T33" s="295">
        <v>1689.2800999058893</v>
      </c>
      <c r="U33" s="295">
        <v>1713.7938019093776</v>
      </c>
      <c r="V33" s="295">
        <v>1728.468774802569</v>
      </c>
      <c r="W33" s="295">
        <v>1614.0131672879634</v>
      </c>
      <c r="X33" s="295">
        <v>1682.8833854993031</v>
      </c>
      <c r="Y33" s="295">
        <v>1678.1940397710457</v>
      </c>
      <c r="Z33" s="295">
        <v>1767.0373125147858</v>
      </c>
      <c r="AA33" s="295">
        <v>1680.1083032861823</v>
      </c>
      <c r="AB33" s="295">
        <v>1778.2779800096453</v>
      </c>
      <c r="AC33" s="295">
        <v>1821.9793573686097</v>
      </c>
      <c r="AD33" s="295">
        <v>1906.8608879603471</v>
      </c>
      <c r="AE33" s="295">
        <v>2113.2349669800133</v>
      </c>
      <c r="AF33" s="295">
        <v>2144.8339538861051</v>
      </c>
      <c r="AG33" s="295">
        <v>2169.4390367222682</v>
      </c>
      <c r="AH33" s="295">
        <v>2151.8312870182399</v>
      </c>
      <c r="AI33" s="295">
        <v>2292.2860247937119</v>
      </c>
      <c r="AJ33" s="295">
        <v>2157.6813654269063</v>
      </c>
      <c r="AK33" s="295">
        <v>2340.4283885501081</v>
      </c>
      <c r="AL33" s="295">
        <v>2349.8387716055381</v>
      </c>
    </row>
    <row r="34" spans="1:38" s="135" customFormat="1" ht="14.25" customHeight="1">
      <c r="A34" s="248" t="s">
        <v>322</v>
      </c>
      <c r="B34" s="294">
        <v>170.59041079075965</v>
      </c>
      <c r="C34" s="294">
        <v>167.26889400262155</v>
      </c>
      <c r="D34" s="294">
        <v>169.74833648682201</v>
      </c>
      <c r="E34" s="294">
        <v>163.94952448937929</v>
      </c>
      <c r="F34" s="294">
        <v>167.1043613815693</v>
      </c>
      <c r="G34" s="294">
        <v>168.24709900212559</v>
      </c>
      <c r="H34" s="294">
        <v>168.72548829406298</v>
      </c>
      <c r="I34" s="294">
        <v>178.19693481893816</v>
      </c>
      <c r="J34" s="294">
        <v>179.42172206563728</v>
      </c>
      <c r="K34" s="294">
        <v>179.17401631626734</v>
      </c>
      <c r="L34" s="294">
        <v>178.26709185162275</v>
      </c>
      <c r="M34" s="294">
        <v>178.07729162444872</v>
      </c>
      <c r="N34" s="294">
        <v>169.68169931297376</v>
      </c>
      <c r="O34" s="294">
        <v>170.1474229378295</v>
      </c>
      <c r="P34" s="294">
        <v>169.04309490048004</v>
      </c>
      <c r="Q34" s="294">
        <v>169.78954173321793</v>
      </c>
      <c r="R34" s="294">
        <v>169.43232102810944</v>
      </c>
      <c r="S34" s="294">
        <v>170.19590815212442</v>
      </c>
      <c r="T34" s="294">
        <v>179.45179476039837</v>
      </c>
      <c r="U34" s="294">
        <v>186.25077856431275</v>
      </c>
      <c r="V34" s="294">
        <v>185.60389421168364</v>
      </c>
      <c r="W34" s="294">
        <v>184.25769867784331</v>
      </c>
      <c r="X34" s="294">
        <v>184.42382815475418</v>
      </c>
      <c r="Y34" s="294">
        <v>184.31612156471903</v>
      </c>
      <c r="Z34" s="294">
        <v>185.03807226202241</v>
      </c>
      <c r="AA34" s="294">
        <v>184.76120009274567</v>
      </c>
      <c r="AB34" s="294">
        <v>186.22956927114086</v>
      </c>
      <c r="AC34" s="294">
        <v>186.00478532146758</v>
      </c>
      <c r="AD34" s="294">
        <v>185.78857733503855</v>
      </c>
      <c r="AE34" s="294">
        <v>189.78303867429557</v>
      </c>
      <c r="AF34" s="294">
        <v>195.26308494244236</v>
      </c>
      <c r="AG34" s="294">
        <v>195.32412988064499</v>
      </c>
      <c r="AH34" s="294">
        <v>196.70823390999999</v>
      </c>
      <c r="AI34" s="294">
        <v>195.41254152999997</v>
      </c>
      <c r="AJ34" s="294">
        <v>49.26541804</v>
      </c>
      <c r="AK34" s="294">
        <v>51.788955739999999</v>
      </c>
      <c r="AL34" s="294">
        <v>50.783858159999994</v>
      </c>
    </row>
    <row r="35" spans="1:38" s="288" customFormat="1" ht="13.95" customHeight="1">
      <c r="A35" s="246" t="s">
        <v>323</v>
      </c>
      <c r="B35" s="293">
        <v>4191.4206169400004</v>
      </c>
      <c r="C35" s="293">
        <v>4276.1668455500003</v>
      </c>
      <c r="D35" s="293">
        <v>4436.2301184400003</v>
      </c>
      <c r="E35" s="293">
        <v>4407.4491305416022</v>
      </c>
      <c r="F35" s="293">
        <v>4892.2474517259679</v>
      </c>
      <c r="G35" s="293">
        <v>5082.2257285882515</v>
      </c>
      <c r="H35" s="293">
        <v>4979.4969643686636</v>
      </c>
      <c r="I35" s="293">
        <v>4594.6959527149711</v>
      </c>
      <c r="J35" s="293">
        <v>4463.7812081757138</v>
      </c>
      <c r="K35" s="293">
        <v>3973.9479579042704</v>
      </c>
      <c r="L35" s="293">
        <v>4125.3238401999997</v>
      </c>
      <c r="M35" s="293">
        <v>4227.8456203799997</v>
      </c>
      <c r="N35" s="293">
        <v>4505.8836257499997</v>
      </c>
      <c r="O35" s="293">
        <v>4171.6575351800002</v>
      </c>
      <c r="P35" s="293">
        <v>3906.2676229500003</v>
      </c>
      <c r="Q35" s="293">
        <v>3629.3282740100003</v>
      </c>
      <c r="R35" s="293">
        <v>3893.9568535399999</v>
      </c>
      <c r="S35" s="293">
        <v>3784.7556429500005</v>
      </c>
      <c r="T35" s="293">
        <v>3982.6296987600003</v>
      </c>
      <c r="U35" s="293">
        <v>3503.9326504300002</v>
      </c>
      <c r="V35" s="293">
        <v>3308.98968027</v>
      </c>
      <c r="W35" s="293">
        <v>3331.1683951099994</v>
      </c>
      <c r="X35" s="293">
        <v>3543.3944844000002</v>
      </c>
      <c r="Y35" s="293">
        <v>3573.52422824</v>
      </c>
      <c r="Z35" s="293">
        <v>3495.9187380399999</v>
      </c>
      <c r="AA35" s="293">
        <v>3453.5521606999996</v>
      </c>
      <c r="AB35" s="293">
        <v>3448.7955610474319</v>
      </c>
      <c r="AC35" s="293">
        <v>3594.7937608944922</v>
      </c>
      <c r="AD35" s="293">
        <v>3738.7605506484497</v>
      </c>
      <c r="AE35" s="293">
        <v>4150.4310568264827</v>
      </c>
      <c r="AF35" s="293">
        <v>3978.4749184741077</v>
      </c>
      <c r="AG35" s="293">
        <v>3817.2008910547906</v>
      </c>
      <c r="AH35" s="293">
        <v>3781.5166842852323</v>
      </c>
      <c r="AI35" s="293">
        <v>3753.3516401848497</v>
      </c>
      <c r="AJ35" s="293">
        <v>3753.3991820668698</v>
      </c>
      <c r="AK35" s="293">
        <v>3818.7859990918778</v>
      </c>
      <c r="AL35" s="293">
        <v>4067.2796649574761</v>
      </c>
    </row>
    <row r="36" spans="1:38" s="288" customFormat="1" ht="15.6" customHeight="1">
      <c r="A36" s="297" t="s">
        <v>324</v>
      </c>
      <c r="B36" s="293">
        <v>322.26122598000001</v>
      </c>
      <c r="C36" s="293">
        <v>357.02406233000005</v>
      </c>
      <c r="D36" s="293">
        <v>362.75984398000003</v>
      </c>
      <c r="E36" s="293">
        <v>353.87770121</v>
      </c>
      <c r="F36" s="293">
        <v>390.32723922000002</v>
      </c>
      <c r="G36" s="293">
        <v>386.91363607</v>
      </c>
      <c r="H36" s="293">
        <v>386.58478734999994</v>
      </c>
      <c r="I36" s="293">
        <v>399.94550336000003</v>
      </c>
      <c r="J36" s="293">
        <v>396.93582029999999</v>
      </c>
      <c r="K36" s="293">
        <v>422.19947780999996</v>
      </c>
      <c r="L36" s="293">
        <v>435.71832219999999</v>
      </c>
      <c r="M36" s="293">
        <v>457.56861757000001</v>
      </c>
      <c r="N36" s="293">
        <v>479.42154846999995</v>
      </c>
      <c r="O36" s="293">
        <v>476.90713933000006</v>
      </c>
      <c r="P36" s="293">
        <v>500.72878531999999</v>
      </c>
      <c r="Q36" s="293">
        <v>500.47979139999995</v>
      </c>
      <c r="R36" s="293">
        <v>498.92814429999999</v>
      </c>
      <c r="S36" s="293">
        <v>491.36725374000002</v>
      </c>
      <c r="T36" s="293">
        <v>495.31449313000007</v>
      </c>
      <c r="U36" s="293">
        <v>508.38472140999994</v>
      </c>
      <c r="V36" s="293">
        <v>478.40639628999998</v>
      </c>
      <c r="W36" s="293">
        <v>481.08033201000001</v>
      </c>
      <c r="X36" s="293">
        <v>488.75209081999998</v>
      </c>
      <c r="Y36" s="293">
        <v>531.33121232999997</v>
      </c>
      <c r="Z36" s="293">
        <v>543.37059459</v>
      </c>
      <c r="AA36" s="293">
        <v>544.27958550000005</v>
      </c>
      <c r="AB36" s="293">
        <v>538.92783543999997</v>
      </c>
      <c r="AC36" s="293">
        <v>585.43718017999993</v>
      </c>
      <c r="AD36" s="293">
        <v>627.31104864999998</v>
      </c>
      <c r="AE36" s="293">
        <v>645.65269382000008</v>
      </c>
      <c r="AF36" s="293">
        <v>667.61743623999996</v>
      </c>
      <c r="AG36" s="293">
        <v>646.99853815999995</v>
      </c>
      <c r="AH36" s="293">
        <v>636.74795771000004</v>
      </c>
      <c r="AI36" s="293">
        <v>642.43811378999999</v>
      </c>
      <c r="AJ36" s="293">
        <v>619.39686933999997</v>
      </c>
      <c r="AK36" s="293">
        <v>634.41413765999994</v>
      </c>
      <c r="AL36" s="293">
        <v>634.92398036999987</v>
      </c>
    </row>
    <row r="37" spans="1:38" s="135" customFormat="1" ht="15.9" customHeight="1">
      <c r="A37" s="246" t="s">
        <v>325</v>
      </c>
      <c r="B37" s="293">
        <v>17359.859210777649</v>
      </c>
      <c r="C37" s="293">
        <v>17303.471664639485</v>
      </c>
      <c r="D37" s="293">
        <v>17476.720081402098</v>
      </c>
      <c r="E37" s="293">
        <v>16656.088294191079</v>
      </c>
      <c r="F37" s="293">
        <v>17657.938209241689</v>
      </c>
      <c r="G37" s="293">
        <v>17966.56899105688</v>
      </c>
      <c r="H37" s="293">
        <v>17332.550444244833</v>
      </c>
      <c r="I37" s="293">
        <v>17134.423944392758</v>
      </c>
      <c r="J37" s="293">
        <v>17529.902649725162</v>
      </c>
      <c r="K37" s="293">
        <v>17658.588176422483</v>
      </c>
      <c r="L37" s="293">
        <v>17184.718700409194</v>
      </c>
      <c r="M37" s="293">
        <v>17431.514109810272</v>
      </c>
      <c r="N37" s="293">
        <v>18578.385259179977</v>
      </c>
      <c r="O37" s="293">
        <v>18818.256930693049</v>
      </c>
      <c r="P37" s="293">
        <v>18543.757492923472</v>
      </c>
      <c r="Q37" s="293">
        <v>18876.849331319929</v>
      </c>
      <c r="R37" s="293">
        <v>18436.349172565177</v>
      </c>
      <c r="S37" s="293">
        <v>18478.547248775718</v>
      </c>
      <c r="T37" s="293">
        <v>17594.138729277791</v>
      </c>
      <c r="U37" s="293">
        <v>17274.582365691942</v>
      </c>
      <c r="V37" s="293">
        <v>17240.159990507938</v>
      </c>
      <c r="W37" s="293">
        <v>17263.198528333098</v>
      </c>
      <c r="X37" s="293">
        <v>16854.579783763398</v>
      </c>
      <c r="Y37" s="293">
        <v>16847.479478871301</v>
      </c>
      <c r="Z37" s="293">
        <v>16984.90083962493</v>
      </c>
      <c r="AA37" s="293">
        <v>17283.365263244032</v>
      </c>
      <c r="AB37" s="293">
        <v>16371.00165634467</v>
      </c>
      <c r="AC37" s="293">
        <v>16499.631856299871</v>
      </c>
      <c r="AD37" s="293">
        <v>16587.53336817458</v>
      </c>
      <c r="AE37" s="293">
        <v>16709.10014576482</v>
      </c>
      <c r="AF37" s="293">
        <v>17496.579850428094</v>
      </c>
      <c r="AG37" s="293">
        <v>17269.013616915283</v>
      </c>
      <c r="AH37" s="293">
        <v>17077.002051372641</v>
      </c>
      <c r="AI37" s="293">
        <v>16962.400717026387</v>
      </c>
      <c r="AJ37" s="293">
        <v>17906.02191658747</v>
      </c>
      <c r="AK37" s="293">
        <v>18444.259321955509</v>
      </c>
      <c r="AL37" s="293">
        <v>19899.206748832406</v>
      </c>
    </row>
    <row r="38" spans="1:38" s="135" customFormat="1" ht="13.95" customHeight="1">
      <c r="A38" s="248" t="s">
        <v>326</v>
      </c>
      <c r="B38" s="294">
        <v>13756.861037690602</v>
      </c>
      <c r="C38" s="294">
        <v>13694.918865240437</v>
      </c>
      <c r="D38" s="294">
        <v>13891.927416000077</v>
      </c>
      <c r="E38" s="294">
        <v>13176.836362790016</v>
      </c>
      <c r="F38" s="294">
        <v>14069.710557333439</v>
      </c>
      <c r="G38" s="294">
        <v>14403.195820547962</v>
      </c>
      <c r="H38" s="294">
        <v>13548.91031564788</v>
      </c>
      <c r="I38" s="294">
        <v>13241.161913516949</v>
      </c>
      <c r="J38" s="294">
        <v>13612.665874105556</v>
      </c>
      <c r="K38" s="294">
        <v>13753.740679341647</v>
      </c>
      <c r="L38" s="294">
        <v>13399.523434384815</v>
      </c>
      <c r="M38" s="294">
        <v>13379.349951873928</v>
      </c>
      <c r="N38" s="294">
        <v>14445.031285641593</v>
      </c>
      <c r="O38" s="294">
        <v>14545.018107615448</v>
      </c>
      <c r="P38" s="294">
        <v>14470.435730919522</v>
      </c>
      <c r="Q38" s="294">
        <v>14735.025605607989</v>
      </c>
      <c r="R38" s="294">
        <v>14335.107936565471</v>
      </c>
      <c r="S38" s="294">
        <v>14443.272301955993</v>
      </c>
      <c r="T38" s="294">
        <v>13471.064266561136</v>
      </c>
      <c r="U38" s="294">
        <v>13234.015000188854</v>
      </c>
      <c r="V38" s="294">
        <v>13254.126204504448</v>
      </c>
      <c r="W38" s="294">
        <v>13280.733954480263</v>
      </c>
      <c r="X38" s="294">
        <v>12722.653499792812</v>
      </c>
      <c r="Y38" s="294">
        <v>12897.306044715564</v>
      </c>
      <c r="Z38" s="294">
        <v>13010.226948494896</v>
      </c>
      <c r="AA38" s="294">
        <v>13467.508617945105</v>
      </c>
      <c r="AB38" s="294">
        <v>12641.155887417304</v>
      </c>
      <c r="AC38" s="294">
        <v>12713.792532521262</v>
      </c>
      <c r="AD38" s="294">
        <v>12758.736062638131</v>
      </c>
      <c r="AE38" s="294">
        <v>12695.576982961991</v>
      </c>
      <c r="AF38" s="294">
        <v>13426.905736074521</v>
      </c>
      <c r="AG38" s="294">
        <v>13336.151656124264</v>
      </c>
      <c r="AH38" s="294">
        <v>13111.192755426335</v>
      </c>
      <c r="AI38" s="294">
        <v>13132.216525685608</v>
      </c>
      <c r="AJ38" s="294">
        <v>13793.473304682875</v>
      </c>
      <c r="AK38" s="294">
        <v>14205.433730863964</v>
      </c>
      <c r="AL38" s="294">
        <v>15342.746670176217</v>
      </c>
    </row>
    <row r="39" spans="1:38" s="135" customFormat="1" ht="15.9" customHeight="1">
      <c r="A39" s="250" t="s">
        <v>415</v>
      </c>
      <c r="B39" s="295">
        <v>5118.3759630734849</v>
      </c>
      <c r="C39" s="295">
        <v>5190.1168810728132</v>
      </c>
      <c r="D39" s="295">
        <v>5034.2297949084459</v>
      </c>
      <c r="E39" s="295">
        <v>4682.0380451746723</v>
      </c>
      <c r="F39" s="295">
        <v>5457.1183563279774</v>
      </c>
      <c r="G39" s="295">
        <v>5808.1259713696991</v>
      </c>
      <c r="H39" s="295">
        <v>4941.3124791301434</v>
      </c>
      <c r="I39" s="295">
        <v>4759.7510597078472</v>
      </c>
      <c r="J39" s="295">
        <v>4927.8969226020035</v>
      </c>
      <c r="K39" s="295">
        <v>5034.3852158941518</v>
      </c>
      <c r="L39" s="295">
        <v>4544.6368538899997</v>
      </c>
      <c r="M39" s="295">
        <v>4376.3747486100001</v>
      </c>
      <c r="N39" s="295">
        <v>4387.7718422800008</v>
      </c>
      <c r="O39" s="295">
        <v>4246.3322159499994</v>
      </c>
      <c r="P39" s="295">
        <v>4207.8412401000005</v>
      </c>
      <c r="Q39" s="295">
        <v>4387.0708756900003</v>
      </c>
      <c r="R39" s="295">
        <v>4264.9489157099997</v>
      </c>
      <c r="S39" s="295">
        <v>4570.0903845300008</v>
      </c>
      <c r="T39" s="295">
        <v>3574.1240798199997</v>
      </c>
      <c r="U39" s="295">
        <v>3556.5487498400003</v>
      </c>
      <c r="V39" s="295">
        <v>3635.9736450700002</v>
      </c>
      <c r="W39" s="295">
        <v>3643.9294919700001</v>
      </c>
      <c r="X39" s="295">
        <v>3241.1730121400005</v>
      </c>
      <c r="Y39" s="295">
        <v>3470.2111565099999</v>
      </c>
      <c r="Z39" s="295">
        <v>3595.6714736400004</v>
      </c>
      <c r="AA39" s="295">
        <v>4072.2449047199993</v>
      </c>
      <c r="AB39" s="295">
        <v>3271.8707611899999</v>
      </c>
      <c r="AC39" s="295">
        <v>3363.6139824899997</v>
      </c>
      <c r="AD39" s="295">
        <v>3387.5707825900004</v>
      </c>
      <c r="AE39" s="295">
        <v>3233.02184532</v>
      </c>
      <c r="AF39" s="295">
        <v>3573.0528660800001</v>
      </c>
      <c r="AG39" s="295">
        <v>3731.6135051599999</v>
      </c>
      <c r="AH39" s="295">
        <v>3670.7819540699998</v>
      </c>
      <c r="AI39" s="295">
        <v>3715.3489047800003</v>
      </c>
      <c r="AJ39" s="295">
        <v>3873.9700209600001</v>
      </c>
      <c r="AK39" s="295">
        <v>4037.33628937</v>
      </c>
      <c r="AL39" s="295">
        <v>4994.90238675</v>
      </c>
    </row>
    <row r="40" spans="1:38" s="135" customFormat="1" ht="15.9" customHeight="1">
      <c r="A40" s="250" t="s">
        <v>416</v>
      </c>
      <c r="B40" s="295">
        <v>8638.4850746171178</v>
      </c>
      <c r="C40" s="295">
        <v>8504.8019841676232</v>
      </c>
      <c r="D40" s="295">
        <v>8857.6976210916328</v>
      </c>
      <c r="E40" s="295">
        <v>8494.7983176153448</v>
      </c>
      <c r="F40" s="295">
        <v>8612.5922010054619</v>
      </c>
      <c r="G40" s="295">
        <v>8595.0698491782605</v>
      </c>
      <c r="H40" s="295">
        <v>8607.5978365177361</v>
      </c>
      <c r="I40" s="295">
        <v>8481.4108538091004</v>
      </c>
      <c r="J40" s="295">
        <v>8684.7689515035545</v>
      </c>
      <c r="K40" s="295">
        <v>8719.3554634474931</v>
      </c>
      <c r="L40" s="295">
        <v>8854.8865804948164</v>
      </c>
      <c r="M40" s="295">
        <v>9002.9752032639281</v>
      </c>
      <c r="N40" s="295">
        <v>10057.259443361594</v>
      </c>
      <c r="O40" s="295">
        <v>10298.685891665447</v>
      </c>
      <c r="P40" s="295">
        <v>10262.59449081952</v>
      </c>
      <c r="Q40" s="295">
        <v>10347.954729917989</v>
      </c>
      <c r="R40" s="295">
        <v>10070.159020855472</v>
      </c>
      <c r="S40" s="295">
        <v>9873.1819174259908</v>
      </c>
      <c r="T40" s="295">
        <v>9896.9401867411361</v>
      </c>
      <c r="U40" s="295">
        <v>9677.4662503488544</v>
      </c>
      <c r="V40" s="295">
        <v>9618.1525594344475</v>
      </c>
      <c r="W40" s="295">
        <v>9636.8044625102611</v>
      </c>
      <c r="X40" s="295">
        <v>9481.4804876528124</v>
      </c>
      <c r="Y40" s="295">
        <v>9427.0948882055618</v>
      </c>
      <c r="Z40" s="295">
        <v>9414.5554748548966</v>
      </c>
      <c r="AA40" s="295">
        <v>9395.2637132251039</v>
      </c>
      <c r="AB40" s="295">
        <v>9369.2851262273052</v>
      </c>
      <c r="AC40" s="295">
        <v>9350.1785500312617</v>
      </c>
      <c r="AD40" s="295">
        <v>9371.1652800481297</v>
      </c>
      <c r="AE40" s="295">
        <v>9462.5551376419917</v>
      </c>
      <c r="AF40" s="295">
        <v>9853.8528699945182</v>
      </c>
      <c r="AG40" s="295">
        <v>9604.5381509642648</v>
      </c>
      <c r="AH40" s="295">
        <v>9440.4108013563346</v>
      </c>
      <c r="AI40" s="295">
        <v>9416.8676209056048</v>
      </c>
      <c r="AJ40" s="295">
        <v>9919.5032837228755</v>
      </c>
      <c r="AK40" s="295">
        <v>10168.097441493961</v>
      </c>
      <c r="AL40" s="295">
        <v>10347.844283426217</v>
      </c>
    </row>
    <row r="41" spans="1:38" s="135" customFormat="1" ht="15.9" customHeight="1">
      <c r="A41" s="250" t="s">
        <v>417</v>
      </c>
      <c r="B41" s="295">
        <v>180.97088203999999</v>
      </c>
      <c r="C41" s="295">
        <v>176.45696436</v>
      </c>
      <c r="D41" s="295">
        <v>173.72849993</v>
      </c>
      <c r="E41" s="295">
        <v>164.02464418</v>
      </c>
      <c r="F41" s="295">
        <v>153.15546886999999</v>
      </c>
      <c r="G41" s="295">
        <v>161.26012226</v>
      </c>
      <c r="H41" s="295">
        <v>169.46588862000002</v>
      </c>
      <c r="I41" s="295">
        <v>160.29805899000002</v>
      </c>
      <c r="J41" s="295">
        <v>171.33472451</v>
      </c>
      <c r="K41" s="295">
        <v>148.72880563999999</v>
      </c>
      <c r="L41" s="295">
        <v>140.73111541</v>
      </c>
      <c r="M41" s="295">
        <v>144.77545843999999</v>
      </c>
      <c r="N41" s="295">
        <v>139.59755674000002</v>
      </c>
      <c r="O41" s="295">
        <v>151.78931463000001</v>
      </c>
      <c r="P41" s="295">
        <v>175.06101647</v>
      </c>
      <c r="Q41" s="295">
        <v>192.21031474</v>
      </c>
      <c r="R41" s="295">
        <v>217.81627103</v>
      </c>
      <c r="S41" s="295">
        <v>242.84248227</v>
      </c>
      <c r="T41" s="295">
        <v>253.50942806</v>
      </c>
      <c r="U41" s="295">
        <v>262.60065863</v>
      </c>
      <c r="V41" s="295">
        <v>258.82786548000001</v>
      </c>
      <c r="W41" s="295">
        <v>308.99636132000001</v>
      </c>
      <c r="X41" s="295">
        <v>309.33653018000001</v>
      </c>
      <c r="Y41" s="295">
        <v>288.76927169999999</v>
      </c>
      <c r="Z41" s="295">
        <v>297.15488780999999</v>
      </c>
      <c r="AA41" s="295">
        <v>314.61686983000004</v>
      </c>
      <c r="AB41" s="295">
        <v>287.65822248000001</v>
      </c>
      <c r="AC41" s="295">
        <v>297.11898865999996</v>
      </c>
      <c r="AD41" s="295">
        <v>289.12502405999999</v>
      </c>
      <c r="AE41" s="295">
        <v>287.22530148000004</v>
      </c>
      <c r="AF41" s="295">
        <v>275.63958036000002</v>
      </c>
      <c r="AG41" s="295">
        <v>275.61108261000004</v>
      </c>
      <c r="AH41" s="295">
        <v>285.50276308000002</v>
      </c>
      <c r="AI41" s="295">
        <v>282.64884000000001</v>
      </c>
      <c r="AJ41" s="295">
        <v>283.81484235000005</v>
      </c>
      <c r="AK41" s="295">
        <v>303.53500313000001</v>
      </c>
      <c r="AL41" s="295">
        <v>319.51633530000004</v>
      </c>
    </row>
    <row r="42" spans="1:38" s="135" customFormat="1" ht="15.9" customHeight="1">
      <c r="A42" s="250" t="s">
        <v>418</v>
      </c>
      <c r="B42" s="295">
        <v>574.43747465711624</v>
      </c>
      <c r="C42" s="295">
        <v>579.28397584762263</v>
      </c>
      <c r="D42" s="295">
        <v>572.57762427163198</v>
      </c>
      <c r="E42" s="295">
        <v>587.87211825534382</v>
      </c>
      <c r="F42" s="295">
        <v>621.92402843546245</v>
      </c>
      <c r="G42" s="295">
        <v>616.9586764982613</v>
      </c>
      <c r="H42" s="295">
        <v>624.63359426773559</v>
      </c>
      <c r="I42" s="295">
        <v>626.17222308910141</v>
      </c>
      <c r="J42" s="295">
        <v>618.68509707355429</v>
      </c>
      <c r="K42" s="295">
        <v>607.75583644749247</v>
      </c>
      <c r="L42" s="295">
        <v>712.24733166481462</v>
      </c>
      <c r="M42" s="295">
        <v>713.14908859392824</v>
      </c>
      <c r="N42" s="295">
        <v>709.420969121594</v>
      </c>
      <c r="O42" s="295">
        <v>694.51103511544648</v>
      </c>
      <c r="P42" s="295">
        <v>667.04620473951991</v>
      </c>
      <c r="Q42" s="295">
        <v>667.01297461798811</v>
      </c>
      <c r="R42" s="295">
        <v>657.69324274547193</v>
      </c>
      <c r="S42" s="295">
        <v>644.31981048599062</v>
      </c>
      <c r="T42" s="295">
        <v>651.25783689113712</v>
      </c>
      <c r="U42" s="295">
        <v>639.6493529488547</v>
      </c>
      <c r="V42" s="295">
        <v>649.57211335444845</v>
      </c>
      <c r="W42" s="295">
        <v>636.77831012026104</v>
      </c>
      <c r="X42" s="295">
        <v>398.77145920281276</v>
      </c>
      <c r="Y42" s="295">
        <v>393.31641430556346</v>
      </c>
      <c r="Z42" s="295">
        <v>396.97390373489611</v>
      </c>
      <c r="AA42" s="295">
        <v>390.13080464510375</v>
      </c>
      <c r="AB42" s="295">
        <v>392.27953634730403</v>
      </c>
      <c r="AC42" s="295">
        <v>382.41140629126141</v>
      </c>
      <c r="AD42" s="295">
        <v>375.94632820812978</v>
      </c>
      <c r="AE42" s="295">
        <v>377.7759618019918</v>
      </c>
      <c r="AF42" s="295">
        <v>369.74032898451941</v>
      </c>
      <c r="AG42" s="295">
        <v>375.57988187426275</v>
      </c>
      <c r="AH42" s="295">
        <v>358.80202064633352</v>
      </c>
      <c r="AI42" s="295">
        <v>359.49605651560671</v>
      </c>
      <c r="AJ42" s="295">
        <v>358.67600475287543</v>
      </c>
      <c r="AK42" s="295">
        <v>304.91975987396251</v>
      </c>
      <c r="AL42" s="295">
        <v>326.01273353621605</v>
      </c>
    </row>
    <row r="43" spans="1:38" s="135" customFormat="1" ht="15.9" customHeight="1">
      <c r="A43" s="250" t="s">
        <v>419</v>
      </c>
      <c r="B43" s="295">
        <v>5576.2868006899998</v>
      </c>
      <c r="C43" s="295">
        <v>5499.0139472199999</v>
      </c>
      <c r="D43" s="295">
        <v>5824.5459559099991</v>
      </c>
      <c r="E43" s="295">
        <v>5589.5821553699989</v>
      </c>
      <c r="F43" s="295">
        <v>5624.5365674200002</v>
      </c>
      <c r="G43" s="295">
        <v>5671.8423866900002</v>
      </c>
      <c r="H43" s="295">
        <v>5772.2203400600001</v>
      </c>
      <c r="I43" s="295">
        <v>5609.9850245799989</v>
      </c>
      <c r="J43" s="295">
        <v>5733.4951845699998</v>
      </c>
      <c r="K43" s="295">
        <v>5749.4038907799986</v>
      </c>
      <c r="L43" s="295">
        <v>5798.91544419</v>
      </c>
      <c r="M43" s="295">
        <v>5826.7078158300001</v>
      </c>
      <c r="N43" s="295">
        <v>5857.1800184499998</v>
      </c>
      <c r="O43" s="295">
        <v>6124.0340744399991</v>
      </c>
      <c r="P43" s="295">
        <v>6112.3056925800001</v>
      </c>
      <c r="Q43" s="295">
        <v>6143.8977575099998</v>
      </c>
      <c r="R43" s="295">
        <v>5829.6940320300009</v>
      </c>
      <c r="S43" s="295">
        <v>5852.8011484899998</v>
      </c>
      <c r="T43" s="295">
        <v>5920.2314626300004</v>
      </c>
      <c r="U43" s="295">
        <v>5705.2799594300004</v>
      </c>
      <c r="V43" s="295">
        <v>5656.0363345799988</v>
      </c>
      <c r="W43" s="295">
        <v>5673.3846191199991</v>
      </c>
      <c r="X43" s="295">
        <v>5689.0342647299994</v>
      </c>
      <c r="Y43" s="295">
        <v>5790.2544181900003</v>
      </c>
      <c r="Z43" s="295">
        <v>5769.9966161700004</v>
      </c>
      <c r="AA43" s="295">
        <v>5779.5441647099997</v>
      </c>
      <c r="AB43" s="295">
        <v>5775.0676763199999</v>
      </c>
      <c r="AC43" s="295">
        <v>5798.3944556699998</v>
      </c>
      <c r="AD43" s="295">
        <v>5839.24650122</v>
      </c>
      <c r="AE43" s="295">
        <v>5767.0199471399992</v>
      </c>
      <c r="AF43" s="295">
        <v>6346.34992453</v>
      </c>
      <c r="AG43" s="295">
        <v>6068.6976508400003</v>
      </c>
      <c r="AH43" s="295">
        <v>6053.5657920900003</v>
      </c>
      <c r="AI43" s="295">
        <v>6008.5545626599996</v>
      </c>
      <c r="AJ43" s="295">
        <v>6516.5191208699998</v>
      </c>
      <c r="AK43" s="295">
        <v>6640.8766110500001</v>
      </c>
      <c r="AL43" s="295">
        <v>6722.0260915400013</v>
      </c>
    </row>
    <row r="44" spans="1:38" s="135" customFormat="1" ht="15.9" customHeight="1">
      <c r="A44" s="250" t="s">
        <v>420</v>
      </c>
      <c r="B44" s="295">
        <v>2306.7899172299999</v>
      </c>
      <c r="C44" s="295">
        <v>2250.0470967399997</v>
      </c>
      <c r="D44" s="295">
        <v>2286.8455409799999</v>
      </c>
      <c r="E44" s="295">
        <v>2153.31939981</v>
      </c>
      <c r="F44" s="295">
        <v>2212.9761362799995</v>
      </c>
      <c r="G44" s="295">
        <v>2145.0086637300001</v>
      </c>
      <c r="H44" s="295">
        <v>2041.2780135700002</v>
      </c>
      <c r="I44" s="295">
        <v>2084.9555471499998</v>
      </c>
      <c r="J44" s="295">
        <v>2161.2539453499999</v>
      </c>
      <c r="K44" s="295">
        <v>2213.4669305799998</v>
      </c>
      <c r="L44" s="295">
        <v>2202.99268923</v>
      </c>
      <c r="M44" s="295">
        <v>2318.3428404000001</v>
      </c>
      <c r="N44" s="295">
        <v>3351.0608990499995</v>
      </c>
      <c r="O44" s="295">
        <v>3328.3514674799999</v>
      </c>
      <c r="P44" s="295">
        <v>3308.1815770300004</v>
      </c>
      <c r="Q44" s="295">
        <v>3344.8336830499998</v>
      </c>
      <c r="R44" s="295">
        <v>3364.9554750499997</v>
      </c>
      <c r="S44" s="295">
        <v>3133.2184761799999</v>
      </c>
      <c r="T44" s="295">
        <v>3071.9414591599998</v>
      </c>
      <c r="U44" s="295">
        <v>3069.9362793399996</v>
      </c>
      <c r="V44" s="295">
        <v>3053.7162460200002</v>
      </c>
      <c r="W44" s="295">
        <v>3017.6451719499996</v>
      </c>
      <c r="X44" s="295">
        <v>3084.3382335400001</v>
      </c>
      <c r="Y44" s="295">
        <v>2954.7547840100001</v>
      </c>
      <c r="Z44" s="295">
        <v>2950.4300671399997</v>
      </c>
      <c r="AA44" s="295">
        <v>2910.9718740400003</v>
      </c>
      <c r="AB44" s="295">
        <v>2914.2796910799998</v>
      </c>
      <c r="AC44" s="295">
        <v>2872.2536994100005</v>
      </c>
      <c r="AD44" s="295">
        <v>2866.8474265599998</v>
      </c>
      <c r="AE44" s="295">
        <v>3030.5339272200004</v>
      </c>
      <c r="AF44" s="295">
        <v>2862.1230361200001</v>
      </c>
      <c r="AG44" s="295">
        <v>2884.6495356400005</v>
      </c>
      <c r="AH44" s="295">
        <v>2742.5402255399999</v>
      </c>
      <c r="AI44" s="295">
        <v>2766.1681617300001</v>
      </c>
      <c r="AJ44" s="295">
        <v>2760.4933157500004</v>
      </c>
      <c r="AK44" s="295">
        <v>2918.7660674399999</v>
      </c>
      <c r="AL44" s="295">
        <v>2980.2891230499995</v>
      </c>
    </row>
    <row r="45" spans="1:38" s="135" customFormat="1" ht="15.9" customHeight="1">
      <c r="A45" s="248" t="s">
        <v>333</v>
      </c>
      <c r="B45" s="294">
        <v>1408.0299514370129</v>
      </c>
      <c r="C45" s="294">
        <v>1410.9891633529876</v>
      </c>
      <c r="D45" s="294">
        <v>1475.6251901198302</v>
      </c>
      <c r="E45" s="294">
        <v>1474.9458953059259</v>
      </c>
      <c r="F45" s="294">
        <v>1486.6794706103458</v>
      </c>
      <c r="G45" s="294">
        <v>1573.6494264808341</v>
      </c>
      <c r="H45" s="294">
        <v>1695.0221713480353</v>
      </c>
      <c r="I45" s="294">
        <v>1808.2129847443109</v>
      </c>
      <c r="J45" s="294">
        <v>1886.2465352771485</v>
      </c>
      <c r="K45" s="294">
        <v>1988.12366751792</v>
      </c>
      <c r="L45" s="294">
        <v>1884.7080664950242</v>
      </c>
      <c r="M45" s="294">
        <v>2089.2058502589393</v>
      </c>
      <c r="N45" s="294">
        <v>2192.3325026914586</v>
      </c>
      <c r="O45" s="294">
        <v>2164.9199427756835</v>
      </c>
      <c r="P45" s="294">
        <v>2182.5624308223846</v>
      </c>
      <c r="Q45" s="294">
        <v>2147.4752500594509</v>
      </c>
      <c r="R45" s="294">
        <v>2144.8644821084417</v>
      </c>
      <c r="S45" s="294">
        <v>2160.6674965293937</v>
      </c>
      <c r="T45" s="294">
        <v>2166.9120410938567</v>
      </c>
      <c r="U45" s="294">
        <v>2138.6070053293156</v>
      </c>
      <c r="V45" s="294">
        <v>2061.8039652250941</v>
      </c>
      <c r="W45" s="294">
        <v>2037.0840022718621</v>
      </c>
      <c r="X45" s="294">
        <v>2160.4562364546614</v>
      </c>
      <c r="Y45" s="294">
        <v>2029.7433524511414</v>
      </c>
      <c r="Z45" s="294">
        <v>1996.6721611523308</v>
      </c>
      <c r="AA45" s="294">
        <v>1915.970424598225</v>
      </c>
      <c r="AB45" s="294">
        <v>1848.8539010740194</v>
      </c>
      <c r="AC45" s="294">
        <v>1947.03033398456</v>
      </c>
      <c r="AD45" s="294">
        <v>1981.4866871430579</v>
      </c>
      <c r="AE45" s="294">
        <v>2083.4084819262566</v>
      </c>
      <c r="AF45" s="294">
        <v>2111.0623466484112</v>
      </c>
      <c r="AG45" s="294">
        <v>2030.3824371935477</v>
      </c>
      <c r="AH45" s="294">
        <v>2066.8562263215281</v>
      </c>
      <c r="AI45" s="294">
        <v>1989.3017184877929</v>
      </c>
      <c r="AJ45" s="294">
        <v>2117.2707407143816</v>
      </c>
      <c r="AK45" s="294">
        <v>2197.7840780466136</v>
      </c>
      <c r="AL45" s="294">
        <v>2349.0154883052414</v>
      </c>
    </row>
    <row r="46" spans="1:38" s="135" customFormat="1" ht="15.9" customHeight="1">
      <c r="A46" s="248" t="s">
        <v>334</v>
      </c>
      <c r="B46" s="294">
        <v>2194.9682216500373</v>
      </c>
      <c r="C46" s="294">
        <v>2197.5636360460594</v>
      </c>
      <c r="D46" s="294">
        <v>2109.1674752821905</v>
      </c>
      <c r="E46" s="294">
        <v>2004.3060360951367</v>
      </c>
      <c r="F46" s="294">
        <v>2101.5481812979019</v>
      </c>
      <c r="G46" s="294">
        <v>1989.7237440280871</v>
      </c>
      <c r="H46" s="294">
        <v>2088.6179572489168</v>
      </c>
      <c r="I46" s="294">
        <v>2085.0490461314985</v>
      </c>
      <c r="J46" s="294">
        <v>2030.9902403424587</v>
      </c>
      <c r="K46" s="294">
        <v>1916.7238295629172</v>
      </c>
      <c r="L46" s="294">
        <v>1900.4871995293574</v>
      </c>
      <c r="M46" s="294">
        <v>1962.9583076774056</v>
      </c>
      <c r="N46" s="294">
        <v>1941.0214708469277</v>
      </c>
      <c r="O46" s="294">
        <v>2108.3188803019189</v>
      </c>
      <c r="P46" s="294">
        <v>1890.7593311815651</v>
      </c>
      <c r="Q46" s="294">
        <v>1994.3484756524888</v>
      </c>
      <c r="R46" s="294">
        <v>1956.3767538912607</v>
      </c>
      <c r="S46" s="294">
        <v>1874.6074502903323</v>
      </c>
      <c r="T46" s="294">
        <v>1956.1624216227976</v>
      </c>
      <c r="U46" s="294">
        <v>1901.9603601737708</v>
      </c>
      <c r="V46" s="294">
        <v>1924.229820778397</v>
      </c>
      <c r="W46" s="294">
        <v>1945.3805715809772</v>
      </c>
      <c r="X46" s="294">
        <v>1971.4700475159214</v>
      </c>
      <c r="Y46" s="294">
        <v>1920.4300817045939</v>
      </c>
      <c r="Z46" s="294">
        <v>1978.0017299777046</v>
      </c>
      <c r="AA46" s="294">
        <v>1899.8862207006987</v>
      </c>
      <c r="AB46" s="294">
        <v>1880.9918678533461</v>
      </c>
      <c r="AC46" s="294">
        <v>1838.8089897940467</v>
      </c>
      <c r="AD46" s="294">
        <v>1847.3106183933919</v>
      </c>
      <c r="AE46" s="294">
        <v>1930.1146808765711</v>
      </c>
      <c r="AF46" s="294">
        <v>1958.6117677051598</v>
      </c>
      <c r="AG46" s="294">
        <v>1902.4795235974736</v>
      </c>
      <c r="AH46" s="294">
        <v>1898.9530696247782</v>
      </c>
      <c r="AI46" s="294">
        <v>1840.8824728529867</v>
      </c>
      <c r="AJ46" s="294">
        <v>1995.2778711902126</v>
      </c>
      <c r="AK46" s="294">
        <v>2041.0415130449326</v>
      </c>
      <c r="AL46" s="294">
        <v>2207.4445903509463</v>
      </c>
    </row>
    <row r="47" spans="1:38" s="135" customFormat="1" ht="15.9" customHeight="1">
      <c r="A47" s="246" t="s">
        <v>335</v>
      </c>
      <c r="B47" s="293">
        <v>21342.197252998994</v>
      </c>
      <c r="C47" s="293">
        <v>21673.904148988036</v>
      </c>
      <c r="D47" s="293">
        <v>21123.461788668483</v>
      </c>
      <c r="E47" s="293">
        <v>22122.836857303733</v>
      </c>
      <c r="F47" s="293">
        <v>22587.784741423813</v>
      </c>
      <c r="G47" s="293">
        <v>25285.575856382013</v>
      </c>
      <c r="H47" s="293">
        <v>24920.96257210003</v>
      </c>
      <c r="I47" s="293">
        <v>26288.713552611131</v>
      </c>
      <c r="J47" s="293">
        <v>26506.925578391889</v>
      </c>
      <c r="K47" s="293">
        <v>27181.096286875993</v>
      </c>
      <c r="L47" s="293">
        <v>28099.80340189605</v>
      </c>
      <c r="M47" s="293">
        <v>27960.773146229651</v>
      </c>
      <c r="N47" s="293">
        <v>27853.14965232549</v>
      </c>
      <c r="O47" s="293">
        <v>27574.4898956174</v>
      </c>
      <c r="P47" s="293">
        <v>26500.546194515729</v>
      </c>
      <c r="Q47" s="293">
        <v>27170.365097457878</v>
      </c>
      <c r="R47" s="293">
        <v>27489.382260091614</v>
      </c>
      <c r="S47" s="293">
        <v>29108.524298872009</v>
      </c>
      <c r="T47" s="293">
        <v>28381.911213777264</v>
      </c>
      <c r="U47" s="293">
        <v>28226.678568665855</v>
      </c>
      <c r="V47" s="293">
        <v>28353.687731563081</v>
      </c>
      <c r="W47" s="293">
        <v>29634.905454745011</v>
      </c>
      <c r="X47" s="293">
        <v>31259.38943420443</v>
      </c>
      <c r="Y47" s="293">
        <v>31284.093115176907</v>
      </c>
      <c r="Z47" s="293">
        <v>31212.92815390764</v>
      </c>
      <c r="AA47" s="293">
        <v>31623.618370552351</v>
      </c>
      <c r="AB47" s="293">
        <v>31350.025179849938</v>
      </c>
      <c r="AC47" s="293">
        <v>31006.806180088319</v>
      </c>
      <c r="AD47" s="293">
        <v>31013.539618416638</v>
      </c>
      <c r="AE47" s="293">
        <v>30511.507219419862</v>
      </c>
      <c r="AF47" s="293">
        <v>35070.858100088575</v>
      </c>
      <c r="AG47" s="293">
        <v>35164.934595489212</v>
      </c>
      <c r="AH47" s="293">
        <v>36258.121556880571</v>
      </c>
      <c r="AI47" s="293">
        <v>37668.935207971088</v>
      </c>
      <c r="AJ47" s="293">
        <v>41943.48905228277</v>
      </c>
      <c r="AK47" s="293">
        <v>43081.550257342227</v>
      </c>
      <c r="AL47" s="293">
        <v>42870.947271064942</v>
      </c>
    </row>
    <row r="48" spans="1:38" s="135" customFormat="1" ht="14.25" customHeight="1">
      <c r="A48" s="248" t="s">
        <v>336</v>
      </c>
      <c r="B48" s="294">
        <v>3169.3303806463032</v>
      </c>
      <c r="C48" s="294">
        <v>3182.5069913551588</v>
      </c>
      <c r="D48" s="294">
        <v>3651.3872259172053</v>
      </c>
      <c r="E48" s="294">
        <v>3842.0389499097687</v>
      </c>
      <c r="F48" s="294">
        <v>4005.9524372458854</v>
      </c>
      <c r="G48" s="294">
        <v>3736.4007707313217</v>
      </c>
      <c r="H48" s="294">
        <v>4310.4841177080198</v>
      </c>
      <c r="I48" s="294">
        <v>4704.3148864091572</v>
      </c>
      <c r="J48" s="294">
        <v>4438.3602605000115</v>
      </c>
      <c r="K48" s="294">
        <v>4893.2348803047817</v>
      </c>
      <c r="L48" s="294">
        <v>5168.0438336754305</v>
      </c>
      <c r="M48" s="294">
        <v>5307.6749143196039</v>
      </c>
      <c r="N48" s="294">
        <v>5206.9416117967694</v>
      </c>
      <c r="O48" s="294">
        <v>5298.0773018883174</v>
      </c>
      <c r="P48" s="294">
        <v>5309.772330679365</v>
      </c>
      <c r="Q48" s="294">
        <v>5763.4594893101594</v>
      </c>
      <c r="R48" s="294">
        <v>5905.5086725431102</v>
      </c>
      <c r="S48" s="294">
        <v>5827.5913971699638</v>
      </c>
      <c r="T48" s="294">
        <v>6078.3625344883103</v>
      </c>
      <c r="U48" s="294">
        <v>5875.7193470049351</v>
      </c>
      <c r="V48" s="294">
        <v>6205.0692979240703</v>
      </c>
      <c r="W48" s="294">
        <v>6150.0859138934784</v>
      </c>
      <c r="X48" s="294">
        <v>6529.4774446505435</v>
      </c>
      <c r="Y48" s="294">
        <v>6715.6217156685962</v>
      </c>
      <c r="Z48" s="294">
        <v>6740.2188738874993</v>
      </c>
      <c r="AA48" s="294">
        <v>6856.9089364087213</v>
      </c>
      <c r="AB48" s="294">
        <v>6766.7448224651816</v>
      </c>
      <c r="AC48" s="294">
        <v>6603.5080203280813</v>
      </c>
      <c r="AD48" s="294">
        <v>6808.1403923744338</v>
      </c>
      <c r="AE48" s="294">
        <v>6282.4323702786014</v>
      </c>
      <c r="AF48" s="294">
        <v>7925.5271179950996</v>
      </c>
      <c r="AG48" s="294">
        <v>7693.9676963052416</v>
      </c>
      <c r="AH48" s="294">
        <v>7862.0987372610662</v>
      </c>
      <c r="AI48" s="294">
        <v>7895.8298473131335</v>
      </c>
      <c r="AJ48" s="294">
        <v>9677.9702453842092</v>
      </c>
      <c r="AK48" s="294">
        <v>10393.828803489492</v>
      </c>
      <c r="AL48" s="294">
        <v>10285.400369696834</v>
      </c>
    </row>
    <row r="49" spans="1:38" s="135" customFormat="1" ht="14.25" customHeight="1">
      <c r="A49" s="248" t="s">
        <v>337</v>
      </c>
      <c r="B49" s="294">
        <v>10955.455863555811</v>
      </c>
      <c r="C49" s="294">
        <v>11048.008833815142</v>
      </c>
      <c r="D49" s="294">
        <v>10007.645561630614</v>
      </c>
      <c r="E49" s="294">
        <v>10875.751253165105</v>
      </c>
      <c r="F49" s="294">
        <v>11111.261175039155</v>
      </c>
      <c r="G49" s="294">
        <v>13630.095579374387</v>
      </c>
      <c r="H49" s="294">
        <v>12081.440496810754</v>
      </c>
      <c r="I49" s="294">
        <v>12886.985759925876</v>
      </c>
      <c r="J49" s="294">
        <v>13280.798666564184</v>
      </c>
      <c r="K49" s="294">
        <v>13440.259068253312</v>
      </c>
      <c r="L49" s="294">
        <v>14658.874208783485</v>
      </c>
      <c r="M49" s="294">
        <v>13996.226009089745</v>
      </c>
      <c r="N49" s="294">
        <v>13832.287972483211</v>
      </c>
      <c r="O49" s="294">
        <v>13765.230766372963</v>
      </c>
      <c r="P49" s="294">
        <v>12352.992483792641</v>
      </c>
      <c r="Q49" s="294">
        <v>12937.257721155122</v>
      </c>
      <c r="R49" s="294">
        <v>12897.230836393011</v>
      </c>
      <c r="S49" s="294">
        <v>14394.367325616726</v>
      </c>
      <c r="T49" s="294">
        <v>13524.364984345093</v>
      </c>
      <c r="U49" s="294">
        <v>14020.701476694727</v>
      </c>
      <c r="V49" s="294">
        <v>13931.461676194722</v>
      </c>
      <c r="W49" s="294">
        <v>15583.118221764558</v>
      </c>
      <c r="X49" s="294">
        <v>16342.169704947917</v>
      </c>
      <c r="Y49" s="294">
        <v>16599.829886962809</v>
      </c>
      <c r="Z49" s="294">
        <v>16500.636136587385</v>
      </c>
      <c r="AA49" s="294">
        <v>16327.963091989703</v>
      </c>
      <c r="AB49" s="294">
        <v>16434.866680615844</v>
      </c>
      <c r="AC49" s="294">
        <v>16447.550658776501</v>
      </c>
      <c r="AD49" s="294">
        <v>16214.103602686611</v>
      </c>
      <c r="AE49" s="294">
        <v>15989.855814059196</v>
      </c>
      <c r="AF49" s="294">
        <v>16750.792480144155</v>
      </c>
      <c r="AG49" s="294">
        <v>16803.305091605722</v>
      </c>
      <c r="AH49" s="294">
        <v>17523.158821017816</v>
      </c>
      <c r="AI49" s="294">
        <v>18624.817941955305</v>
      </c>
      <c r="AJ49" s="294">
        <v>20709.809471169599</v>
      </c>
      <c r="AK49" s="294">
        <v>21666.4359727878</v>
      </c>
      <c r="AL49" s="294">
        <v>21739.66383245114</v>
      </c>
    </row>
    <row r="50" spans="1:38" s="135" customFormat="1" ht="14.25" customHeight="1">
      <c r="A50" s="248" t="s">
        <v>338</v>
      </c>
      <c r="B50" s="294">
        <v>7217.4110087968775</v>
      </c>
      <c r="C50" s="294">
        <v>7443.3883238177341</v>
      </c>
      <c r="D50" s="294">
        <v>7464.4290011206631</v>
      </c>
      <c r="E50" s="294">
        <v>7405.0466542288596</v>
      </c>
      <c r="F50" s="294">
        <v>7470.571129138767</v>
      </c>
      <c r="G50" s="294">
        <v>7919.0795062762982</v>
      </c>
      <c r="H50" s="294">
        <v>8529.0379575812531</v>
      </c>
      <c r="I50" s="294">
        <v>8697.4129062760985</v>
      </c>
      <c r="J50" s="294">
        <v>8787.7666513276981</v>
      </c>
      <c r="K50" s="294">
        <v>8847.6023383178926</v>
      </c>
      <c r="L50" s="294">
        <v>8272.8853594371358</v>
      </c>
      <c r="M50" s="294">
        <v>8656.8722228203042</v>
      </c>
      <c r="N50" s="294">
        <v>8813.9200680455087</v>
      </c>
      <c r="O50" s="294">
        <v>8511.1818273561166</v>
      </c>
      <c r="P50" s="294">
        <v>8837.7813800437198</v>
      </c>
      <c r="Q50" s="294">
        <v>8469.6478869925977</v>
      </c>
      <c r="R50" s="294">
        <v>8686.6427511554921</v>
      </c>
      <c r="S50" s="294">
        <v>8886.5655760853242</v>
      </c>
      <c r="T50" s="294">
        <v>8779.1836949438584</v>
      </c>
      <c r="U50" s="294">
        <v>8330.2577449661931</v>
      </c>
      <c r="V50" s="294">
        <v>8217.1567574442943</v>
      </c>
      <c r="W50" s="294">
        <v>7901.701319086972</v>
      </c>
      <c r="X50" s="294">
        <v>8387.7422846059708</v>
      </c>
      <c r="Y50" s="294">
        <v>7968.6415125455032</v>
      </c>
      <c r="Z50" s="294">
        <v>7972.0731434327545</v>
      </c>
      <c r="AA50" s="294">
        <v>8438.7463421539233</v>
      </c>
      <c r="AB50" s="294">
        <v>8148.4136767689133</v>
      </c>
      <c r="AC50" s="294">
        <v>7955.7475009837344</v>
      </c>
      <c r="AD50" s="294">
        <v>7991.2956233555924</v>
      </c>
      <c r="AE50" s="294">
        <v>8239.2190350820638</v>
      </c>
      <c r="AF50" s="294">
        <v>10394.538501949317</v>
      </c>
      <c r="AG50" s="294">
        <v>10667.661807578246</v>
      </c>
      <c r="AH50" s="294">
        <v>10872.863998601681</v>
      </c>
      <c r="AI50" s="294">
        <v>11148.287418702643</v>
      </c>
      <c r="AJ50" s="294">
        <v>11555.709335728961</v>
      </c>
      <c r="AK50" s="294">
        <v>11021.285481064926</v>
      </c>
      <c r="AL50" s="294">
        <v>10845.883068916955</v>
      </c>
    </row>
    <row r="51" spans="1:38" s="135" customFormat="1" ht="15.9" customHeight="1">
      <c r="A51" s="246" t="s">
        <v>339</v>
      </c>
      <c r="B51" s="293">
        <v>4606.9723849771426</v>
      </c>
      <c r="C51" s="293">
        <v>4611.0445670810104</v>
      </c>
      <c r="D51" s="293">
        <v>4585.8864635784057</v>
      </c>
      <c r="E51" s="293">
        <v>4491.3865450075809</v>
      </c>
      <c r="F51" s="293">
        <v>4438.2739143014333</v>
      </c>
      <c r="G51" s="293">
        <v>4448.5683052642653</v>
      </c>
      <c r="H51" s="293">
        <v>4376.7710282214166</v>
      </c>
      <c r="I51" s="293">
        <v>4310.0216850113402</v>
      </c>
      <c r="J51" s="293">
        <v>4881.4520666236131</v>
      </c>
      <c r="K51" s="293">
        <v>4898.8813109888679</v>
      </c>
      <c r="L51" s="293">
        <v>4413.2927083563773</v>
      </c>
      <c r="M51" s="293">
        <v>4504.0758040895025</v>
      </c>
      <c r="N51" s="293">
        <v>4374.4069208036317</v>
      </c>
      <c r="O51" s="293">
        <v>4458.2270458933808</v>
      </c>
      <c r="P51" s="293">
        <v>4442.4824620865156</v>
      </c>
      <c r="Q51" s="293">
        <v>4469.759753637888</v>
      </c>
      <c r="R51" s="293">
        <v>4412.3867752939523</v>
      </c>
      <c r="S51" s="293">
        <v>4399.7752053800714</v>
      </c>
      <c r="T51" s="293">
        <v>4504.8567511669235</v>
      </c>
      <c r="U51" s="293">
        <v>4413.7648787472908</v>
      </c>
      <c r="V51" s="293">
        <v>4531.8731667951861</v>
      </c>
      <c r="W51" s="293">
        <v>4599.0384275893684</v>
      </c>
      <c r="X51" s="293">
        <v>4746.8967436297871</v>
      </c>
      <c r="Y51" s="293">
        <v>4834.7062722851351</v>
      </c>
      <c r="Z51" s="293">
        <v>4725.6984560964374</v>
      </c>
      <c r="AA51" s="293">
        <v>4705.2027641333225</v>
      </c>
      <c r="AB51" s="293">
        <v>4750.5684214707653</v>
      </c>
      <c r="AC51" s="293">
        <v>4705.4163570117971</v>
      </c>
      <c r="AD51" s="293">
        <v>4623.0926240202079</v>
      </c>
      <c r="AE51" s="293">
        <v>4666.3103920343192</v>
      </c>
      <c r="AF51" s="293">
        <v>4677.9495766611935</v>
      </c>
      <c r="AG51" s="293">
        <v>4714.9295175408533</v>
      </c>
      <c r="AH51" s="293">
        <v>4667.958325382172</v>
      </c>
      <c r="AI51" s="293">
        <v>4592.1241932111807</v>
      </c>
      <c r="AJ51" s="293">
        <v>4604.2965221709483</v>
      </c>
      <c r="AK51" s="293">
        <v>4792.1044870039223</v>
      </c>
      <c r="AL51" s="293">
        <v>4711.3606735154835</v>
      </c>
    </row>
    <row r="52" spans="1:38" s="135" customFormat="1" ht="14.25" customHeight="1">
      <c r="A52" s="248" t="s">
        <v>340</v>
      </c>
      <c r="B52" s="294">
        <v>948.92799553596944</v>
      </c>
      <c r="C52" s="294">
        <v>969.12260776982282</v>
      </c>
      <c r="D52" s="294">
        <v>959.13172006856223</v>
      </c>
      <c r="E52" s="294">
        <v>940.78817589543553</v>
      </c>
      <c r="F52" s="294">
        <v>925.61270529850913</v>
      </c>
      <c r="G52" s="294">
        <v>937.77907591518237</v>
      </c>
      <c r="H52" s="294">
        <v>907.8672188471345</v>
      </c>
      <c r="I52" s="294">
        <v>905.69664285056786</v>
      </c>
      <c r="J52" s="294">
        <v>908.48012106680414</v>
      </c>
      <c r="K52" s="294">
        <v>887.67814059014415</v>
      </c>
      <c r="L52" s="294">
        <v>892.05888678351073</v>
      </c>
      <c r="M52" s="294">
        <v>873.46313283293171</v>
      </c>
      <c r="N52" s="294">
        <v>856.90412033584118</v>
      </c>
      <c r="O52" s="294">
        <v>862.61183257375365</v>
      </c>
      <c r="P52" s="294">
        <v>863.60768890102008</v>
      </c>
      <c r="Q52" s="294">
        <v>885.9863972774408</v>
      </c>
      <c r="R52" s="294">
        <v>912.9681805399764</v>
      </c>
      <c r="S52" s="294">
        <v>910.22824010736417</v>
      </c>
      <c r="T52" s="294">
        <v>959.93645249055396</v>
      </c>
      <c r="U52" s="294">
        <v>938.70986543127469</v>
      </c>
      <c r="V52" s="294">
        <v>943.80772786993077</v>
      </c>
      <c r="W52" s="294">
        <v>940.24790681415811</v>
      </c>
      <c r="X52" s="294">
        <v>941.22787457835773</v>
      </c>
      <c r="Y52" s="294">
        <v>972.46915086174226</v>
      </c>
      <c r="Z52" s="294">
        <v>951.28594733800469</v>
      </c>
      <c r="AA52" s="294">
        <v>935.94552510460505</v>
      </c>
      <c r="AB52" s="294">
        <v>938.67013888401755</v>
      </c>
      <c r="AC52" s="294">
        <v>944.57292017066118</v>
      </c>
      <c r="AD52" s="294">
        <v>938.5394273861998</v>
      </c>
      <c r="AE52" s="294">
        <v>924.97809224185823</v>
      </c>
      <c r="AF52" s="294">
        <v>939.28866875424637</v>
      </c>
      <c r="AG52" s="294">
        <v>938.45238490559404</v>
      </c>
      <c r="AH52" s="294">
        <v>931.34170803586153</v>
      </c>
      <c r="AI52" s="294">
        <v>913.90477604320336</v>
      </c>
      <c r="AJ52" s="294">
        <v>931.73596232211071</v>
      </c>
      <c r="AK52" s="294">
        <v>1001.0284210855248</v>
      </c>
      <c r="AL52" s="294">
        <v>1009.1605496201373</v>
      </c>
    </row>
    <row r="53" spans="1:38" s="135" customFormat="1" ht="14.25" customHeight="1">
      <c r="A53" s="248" t="s">
        <v>341</v>
      </c>
      <c r="B53" s="294">
        <v>124.80079928757453</v>
      </c>
      <c r="C53" s="294">
        <v>121.77389397523341</v>
      </c>
      <c r="D53" s="294">
        <v>120.51303814756599</v>
      </c>
      <c r="E53" s="294">
        <v>109.0101648594628</v>
      </c>
      <c r="F53" s="294">
        <v>109.75419905589204</v>
      </c>
      <c r="G53" s="294">
        <v>114.74252833</v>
      </c>
      <c r="H53" s="294">
        <v>104.98773779000001</v>
      </c>
      <c r="I53" s="294">
        <v>97.118908319999989</v>
      </c>
      <c r="J53" s="294">
        <v>114.82485175999999</v>
      </c>
      <c r="K53" s="294">
        <v>111.15179637999999</v>
      </c>
      <c r="L53" s="294">
        <v>252.17260962999998</v>
      </c>
      <c r="M53" s="294">
        <v>254.27975386000003</v>
      </c>
      <c r="N53" s="294">
        <v>254.33242240999999</v>
      </c>
      <c r="O53" s="294">
        <v>254.06508468999999</v>
      </c>
      <c r="P53" s="294">
        <v>250.16518069999998</v>
      </c>
      <c r="Q53" s="294">
        <v>243.84198867000001</v>
      </c>
      <c r="R53" s="294">
        <v>243.96292521999999</v>
      </c>
      <c r="S53" s="294">
        <v>237.49109781000001</v>
      </c>
      <c r="T53" s="294">
        <v>240.19679990999995</v>
      </c>
      <c r="U53" s="294">
        <v>241.00239463000003</v>
      </c>
      <c r="V53" s="294">
        <v>238.90049773999999</v>
      </c>
      <c r="W53" s="294">
        <v>239.56490948000001</v>
      </c>
      <c r="X53" s="294">
        <v>242.71510635999999</v>
      </c>
      <c r="Y53" s="294">
        <v>244.62026069000001</v>
      </c>
      <c r="Z53" s="294">
        <v>246.19648158999999</v>
      </c>
      <c r="AA53" s="294">
        <v>246.29390654999997</v>
      </c>
      <c r="AB53" s="294">
        <v>246.37725262000004</v>
      </c>
      <c r="AC53" s="294">
        <v>248.53760506999998</v>
      </c>
      <c r="AD53" s="294">
        <v>248.23499324000002</v>
      </c>
      <c r="AE53" s="294">
        <v>252.77026878000001</v>
      </c>
      <c r="AF53" s="294">
        <v>264.22169701000001</v>
      </c>
      <c r="AG53" s="294">
        <v>260.06775273</v>
      </c>
      <c r="AH53" s="294">
        <v>261.98401576999998</v>
      </c>
      <c r="AI53" s="294">
        <v>257.89047509</v>
      </c>
      <c r="AJ53" s="294">
        <v>256.83216079000005</v>
      </c>
      <c r="AK53" s="294">
        <v>261.09344553</v>
      </c>
      <c r="AL53" s="294">
        <v>253.63863287999999</v>
      </c>
    </row>
    <row r="54" spans="1:38" s="135" customFormat="1" ht="14.25" customHeight="1">
      <c r="A54" s="248" t="s">
        <v>342</v>
      </c>
      <c r="B54" s="294">
        <v>12.65453055</v>
      </c>
      <c r="C54" s="294">
        <v>12.498312720000001</v>
      </c>
      <c r="D54" s="294">
        <v>12.37279562</v>
      </c>
      <c r="E54" s="294">
        <v>15.048558219999999</v>
      </c>
      <c r="F54" s="294">
        <v>15.527895860000001</v>
      </c>
      <c r="G54" s="294">
        <v>14.887940340000002</v>
      </c>
      <c r="H54" s="294">
        <v>14.658490540000001</v>
      </c>
      <c r="I54" s="294">
        <v>14.417738110000002</v>
      </c>
      <c r="J54" s="294">
        <v>14.359158059999999</v>
      </c>
      <c r="K54" s="294">
        <v>20.04489225</v>
      </c>
      <c r="L54" s="294">
        <v>13.359944879999999</v>
      </c>
      <c r="M54" s="294">
        <v>13.121874149999998</v>
      </c>
      <c r="N54" s="294">
        <v>12.919388340000001</v>
      </c>
      <c r="O54" s="294">
        <v>13.35891715</v>
      </c>
      <c r="P54" s="294">
        <v>13.616225319999998</v>
      </c>
      <c r="Q54" s="294">
        <v>12.859166700000001</v>
      </c>
      <c r="R54" s="294">
        <v>12.675909300000001</v>
      </c>
      <c r="S54" s="294">
        <v>10.938954719999998</v>
      </c>
      <c r="T54" s="294">
        <v>11.888376020000001</v>
      </c>
      <c r="U54" s="294">
        <v>12.612242760000001</v>
      </c>
      <c r="V54" s="294">
        <v>12.352768390000001</v>
      </c>
      <c r="W54" s="294">
        <v>12.552425789999999</v>
      </c>
      <c r="X54" s="294">
        <v>12.21924263</v>
      </c>
      <c r="Y54" s="294">
        <v>12.079790869999998</v>
      </c>
      <c r="Z54" s="294">
        <v>8.6353884699999988</v>
      </c>
      <c r="AA54" s="294">
        <v>11.665013530000001</v>
      </c>
      <c r="AB54" s="294">
        <v>8.9522386400000009</v>
      </c>
      <c r="AC54" s="294">
        <v>8.6380181900000021</v>
      </c>
      <c r="AD54" s="294">
        <v>11.0341352</v>
      </c>
      <c r="AE54" s="294">
        <v>10.505316089999999</v>
      </c>
      <c r="AF54" s="294">
        <v>10.05737777</v>
      </c>
      <c r="AG54" s="294">
        <v>9.78311347</v>
      </c>
      <c r="AH54" s="294">
        <v>9.8030490199999996</v>
      </c>
      <c r="AI54" s="294">
        <v>9.0203248999999985</v>
      </c>
      <c r="AJ54" s="294">
        <v>9.2821038000000016</v>
      </c>
      <c r="AK54" s="294">
        <v>9.0058852199999997</v>
      </c>
      <c r="AL54" s="294">
        <v>9.1895017699999997</v>
      </c>
    </row>
    <row r="55" spans="1:38" s="135" customFormat="1" ht="14.25" customHeight="1">
      <c r="A55" s="248" t="s">
        <v>343</v>
      </c>
      <c r="B55" s="294">
        <v>3519.075577903599</v>
      </c>
      <c r="C55" s="294">
        <v>3506.1101458159546</v>
      </c>
      <c r="D55" s="294">
        <v>3492.3399618022772</v>
      </c>
      <c r="E55" s="294">
        <v>3424.9949049326824</v>
      </c>
      <c r="F55" s="294">
        <v>3385.8448975170322</v>
      </c>
      <c r="G55" s="294">
        <v>3379.6219549490838</v>
      </c>
      <c r="H55" s="294">
        <v>3347.7155312142818</v>
      </c>
      <c r="I55" s="294">
        <v>3291.2485106007721</v>
      </c>
      <c r="J55" s="294">
        <v>3842.2329523068092</v>
      </c>
      <c r="K55" s="294">
        <v>3878.459761358723</v>
      </c>
      <c r="L55" s="294">
        <v>3254.1352751228665</v>
      </c>
      <c r="M55" s="294">
        <v>3361.6540177665702</v>
      </c>
      <c r="N55" s="294">
        <v>3248.6726565677909</v>
      </c>
      <c r="O55" s="294">
        <v>3326.6504675296273</v>
      </c>
      <c r="P55" s="294">
        <v>3313.5429810254946</v>
      </c>
      <c r="Q55" s="294">
        <v>3325.5243601004477</v>
      </c>
      <c r="R55" s="294">
        <v>3241.2328414339759</v>
      </c>
      <c r="S55" s="294">
        <v>3239.5357120727072</v>
      </c>
      <c r="T55" s="294">
        <v>3291.2865223463691</v>
      </c>
      <c r="U55" s="294">
        <v>3219.8677966060163</v>
      </c>
      <c r="V55" s="294">
        <v>3336.7224986052561</v>
      </c>
      <c r="W55" s="294">
        <v>3406.5098804252111</v>
      </c>
      <c r="X55" s="294">
        <v>3550.6473895014306</v>
      </c>
      <c r="Y55" s="294">
        <v>3605.5343476733933</v>
      </c>
      <c r="Z55" s="294">
        <v>3519.5764687184328</v>
      </c>
      <c r="AA55" s="294">
        <v>3511.2673272987181</v>
      </c>
      <c r="AB55" s="294">
        <v>3556.5606573267478</v>
      </c>
      <c r="AC55" s="294">
        <v>3503.6295631611356</v>
      </c>
      <c r="AD55" s="294">
        <v>3425.2840671940089</v>
      </c>
      <c r="AE55" s="294">
        <v>3478.0141968024604</v>
      </c>
      <c r="AF55" s="294">
        <v>3464.3447617469474</v>
      </c>
      <c r="AG55" s="294">
        <v>3506.6040718352592</v>
      </c>
      <c r="AH55" s="294">
        <v>3464.5913494163101</v>
      </c>
      <c r="AI55" s="294">
        <v>3411.0062968279772</v>
      </c>
      <c r="AJ55" s="294">
        <v>3406.365241448837</v>
      </c>
      <c r="AK55" s="294">
        <v>3520.8802181483979</v>
      </c>
      <c r="AL55" s="294">
        <v>3439.3536662453471</v>
      </c>
    </row>
    <row r="56" spans="1:38" s="135" customFormat="1" ht="14.25" customHeight="1">
      <c r="A56" s="248" t="s">
        <v>344</v>
      </c>
      <c r="B56" s="294">
        <v>1.5134817</v>
      </c>
      <c r="C56" s="294">
        <v>1.5396068000000001</v>
      </c>
      <c r="D56" s="294">
        <v>1.5289479399999999</v>
      </c>
      <c r="E56" s="294">
        <v>1.5447411000000002</v>
      </c>
      <c r="F56" s="294">
        <v>1.5342165700000001</v>
      </c>
      <c r="G56" s="294">
        <v>1.5368057300000002</v>
      </c>
      <c r="H56" s="294">
        <v>1.5420498300000001</v>
      </c>
      <c r="I56" s="294">
        <v>1.53988513</v>
      </c>
      <c r="J56" s="294">
        <v>1.5549834299999998</v>
      </c>
      <c r="K56" s="294">
        <v>1.5467204099999998</v>
      </c>
      <c r="L56" s="294">
        <v>1.56599194</v>
      </c>
      <c r="M56" s="294">
        <v>1.5570254800000001</v>
      </c>
      <c r="N56" s="294">
        <v>1.57833315</v>
      </c>
      <c r="O56" s="294">
        <v>1.5407439500000002</v>
      </c>
      <c r="P56" s="294">
        <v>1.5503861399999999</v>
      </c>
      <c r="Q56" s="294">
        <v>1.54784089</v>
      </c>
      <c r="R56" s="294">
        <v>1.5469188</v>
      </c>
      <c r="S56" s="294">
        <v>1.5812006700000001</v>
      </c>
      <c r="T56" s="294">
        <v>1.5486004000000002</v>
      </c>
      <c r="U56" s="294">
        <v>1.57257932</v>
      </c>
      <c r="V56" s="294">
        <v>8.9674190000000001E-2</v>
      </c>
      <c r="W56" s="294">
        <v>0.16330507999999999</v>
      </c>
      <c r="X56" s="294">
        <v>8.7130559999999996E-2</v>
      </c>
      <c r="Y56" s="294">
        <v>2.7221900000000002E-3</v>
      </c>
      <c r="Z56" s="294">
        <v>4.1699799999999993E-3</v>
      </c>
      <c r="AA56" s="294">
        <v>3.0991650000000003E-2</v>
      </c>
      <c r="AB56" s="294">
        <v>8.1340000000000006E-3</v>
      </c>
      <c r="AC56" s="294">
        <v>3.825042E-2</v>
      </c>
      <c r="AD56" s="294">
        <v>9.9999999999999995E-7</v>
      </c>
      <c r="AE56" s="294">
        <v>4.251812E-2</v>
      </c>
      <c r="AF56" s="294">
        <v>3.7071379999999994E-2</v>
      </c>
      <c r="AG56" s="294">
        <v>2.2194599999999998E-2</v>
      </c>
      <c r="AH56" s="294">
        <v>0.23820314000000001</v>
      </c>
      <c r="AI56" s="294">
        <v>0.30232034999999996</v>
      </c>
      <c r="AJ56" s="294">
        <v>8.1053810000000004E-2</v>
      </c>
      <c r="AK56" s="294">
        <v>9.6517020000000009E-2</v>
      </c>
      <c r="AL56" s="294">
        <v>1.8322999999999999E-2</v>
      </c>
    </row>
    <row r="57" spans="1:38" s="135" customFormat="1" ht="15.9" customHeight="1">
      <c r="A57" s="246" t="s">
        <v>345</v>
      </c>
      <c r="B57" s="293">
        <v>54050.31893871435</v>
      </c>
      <c r="C57" s="293">
        <v>54446.267731086795</v>
      </c>
      <c r="D57" s="293">
        <v>53567.038380555707</v>
      </c>
      <c r="E57" s="293">
        <v>50845.290952127871</v>
      </c>
      <c r="F57" s="293">
        <v>51513.680427814448</v>
      </c>
      <c r="G57" s="293">
        <v>51809.516980281238</v>
      </c>
      <c r="H57" s="293">
        <v>50727.575423195311</v>
      </c>
      <c r="I57" s="293">
        <v>49242.830465904044</v>
      </c>
      <c r="J57" s="293">
        <v>48647.419625385934</v>
      </c>
      <c r="K57" s="293">
        <v>48902.669818612703</v>
      </c>
      <c r="L57" s="293">
        <v>50119.594313385554</v>
      </c>
      <c r="M57" s="293">
        <v>49656.969481437824</v>
      </c>
      <c r="N57" s="293">
        <v>50763.213487472945</v>
      </c>
      <c r="O57" s="293">
        <v>49875.223481402478</v>
      </c>
      <c r="P57" s="293">
        <v>50410.326220854935</v>
      </c>
      <c r="Q57" s="293">
        <v>49742.113571505812</v>
      </c>
      <c r="R57" s="293">
        <v>48534.674574234356</v>
      </c>
      <c r="S57" s="293">
        <v>48834.669637602157</v>
      </c>
      <c r="T57" s="293">
        <v>49549.634389152758</v>
      </c>
      <c r="U57" s="293">
        <v>49073.366608057375</v>
      </c>
      <c r="V57" s="293">
        <v>47283.038655990058</v>
      </c>
      <c r="W57" s="293">
        <v>47695.399771146396</v>
      </c>
      <c r="X57" s="293">
        <v>47415.183310987399</v>
      </c>
      <c r="Y57" s="293">
        <v>47107.503352296393</v>
      </c>
      <c r="Z57" s="293">
        <v>46887.492589890659</v>
      </c>
      <c r="AA57" s="293">
        <v>47362.59746896314</v>
      </c>
      <c r="AB57" s="293">
        <v>46647.596385615281</v>
      </c>
      <c r="AC57" s="293">
        <v>44018.384776726707</v>
      </c>
      <c r="AD57" s="293">
        <v>43620.842059062634</v>
      </c>
      <c r="AE57" s="293">
        <v>43368.323213984535</v>
      </c>
      <c r="AF57" s="293">
        <v>43338.721820589482</v>
      </c>
      <c r="AG57" s="293">
        <v>43143.105213250048</v>
      </c>
      <c r="AH57" s="293">
        <v>41115.549094398317</v>
      </c>
      <c r="AI57" s="293">
        <v>40356.935605343293</v>
      </c>
      <c r="AJ57" s="293">
        <v>40815.703213656365</v>
      </c>
      <c r="AK57" s="293">
        <v>41371.942107760173</v>
      </c>
      <c r="AL57" s="293">
        <v>41158.173555744143</v>
      </c>
    </row>
    <row r="58" spans="1:38" s="135" customFormat="1" ht="15.9" customHeight="1">
      <c r="A58" s="248" t="s">
        <v>346</v>
      </c>
      <c r="B58" s="294">
        <v>53005.956923128433</v>
      </c>
      <c r="C58" s="294">
        <v>53389.00359411868</v>
      </c>
      <c r="D58" s="294">
        <v>52502.500128702646</v>
      </c>
      <c r="E58" s="294">
        <v>49764.887138995895</v>
      </c>
      <c r="F58" s="294">
        <v>50450.625610596006</v>
      </c>
      <c r="G58" s="294">
        <v>50756.856200517956</v>
      </c>
      <c r="H58" s="294">
        <v>49934.745013044587</v>
      </c>
      <c r="I58" s="294">
        <v>48458.461795068142</v>
      </c>
      <c r="J58" s="294">
        <v>47873.543327678912</v>
      </c>
      <c r="K58" s="294">
        <v>48127.517344836197</v>
      </c>
      <c r="L58" s="294">
        <v>49394.938234349109</v>
      </c>
      <c r="M58" s="294">
        <v>48938.503572288937</v>
      </c>
      <c r="N58" s="294">
        <v>50082.279258780443</v>
      </c>
      <c r="O58" s="294">
        <v>49382.744688065948</v>
      </c>
      <c r="P58" s="294">
        <v>49927.947745963815</v>
      </c>
      <c r="Q58" s="294">
        <v>49261.379014615493</v>
      </c>
      <c r="R58" s="294">
        <v>48000.115683826109</v>
      </c>
      <c r="S58" s="294">
        <v>48292.241312235135</v>
      </c>
      <c r="T58" s="294">
        <v>49015.601108773415</v>
      </c>
      <c r="U58" s="294">
        <v>48516.603619752073</v>
      </c>
      <c r="V58" s="294">
        <v>46765.271626377158</v>
      </c>
      <c r="W58" s="294">
        <v>47184.557251354097</v>
      </c>
      <c r="X58" s="294">
        <v>46907.096413043364</v>
      </c>
      <c r="Y58" s="294">
        <v>46544.793566701373</v>
      </c>
      <c r="Z58" s="294">
        <v>46307.60743110039</v>
      </c>
      <c r="AA58" s="294">
        <v>46753.449891387296</v>
      </c>
      <c r="AB58" s="294">
        <v>46012.50882983725</v>
      </c>
      <c r="AC58" s="294">
        <v>43411.081523835783</v>
      </c>
      <c r="AD58" s="294">
        <v>43076.576716090043</v>
      </c>
      <c r="AE58" s="294">
        <v>42773.741092026568</v>
      </c>
      <c r="AF58" s="294">
        <v>42752.619453129279</v>
      </c>
      <c r="AG58" s="294">
        <v>42544.744979581526</v>
      </c>
      <c r="AH58" s="294">
        <v>40468.606510901627</v>
      </c>
      <c r="AI58" s="294">
        <v>39742.479371366673</v>
      </c>
      <c r="AJ58" s="294">
        <v>40187.338931565449</v>
      </c>
      <c r="AK58" s="294">
        <v>40649.195026711561</v>
      </c>
      <c r="AL58" s="294">
        <v>40422.407136093767</v>
      </c>
    </row>
    <row r="59" spans="1:38" s="135" customFormat="1" ht="14.25" customHeight="1">
      <c r="A59" s="250" t="s">
        <v>421</v>
      </c>
      <c r="B59" s="295">
        <v>46354.515378976255</v>
      </c>
      <c r="C59" s="295">
        <v>46665.475529717391</v>
      </c>
      <c r="D59" s="295">
        <v>46221.835948726803</v>
      </c>
      <c r="E59" s="295">
        <v>43785.194575235932</v>
      </c>
      <c r="F59" s="295">
        <v>44345.395551110945</v>
      </c>
      <c r="G59" s="295">
        <v>44564.966941762053</v>
      </c>
      <c r="H59" s="295">
        <v>43174.739537180263</v>
      </c>
      <c r="I59" s="295">
        <v>41713.397732035126</v>
      </c>
      <c r="J59" s="295">
        <v>41161.747021675917</v>
      </c>
      <c r="K59" s="295">
        <v>41619.004274746439</v>
      </c>
      <c r="L59" s="295">
        <v>42874.813568118778</v>
      </c>
      <c r="M59" s="295">
        <v>41999.438878393034</v>
      </c>
      <c r="N59" s="295">
        <v>43074.911773041014</v>
      </c>
      <c r="O59" s="295">
        <v>42255.595489044004</v>
      </c>
      <c r="P59" s="295">
        <v>43464.817730776522</v>
      </c>
      <c r="Q59" s="295">
        <v>42799.3917741474</v>
      </c>
      <c r="R59" s="295">
        <v>41588.612617661624</v>
      </c>
      <c r="S59" s="295">
        <v>41895.639390532044</v>
      </c>
      <c r="T59" s="295">
        <v>42540.784943594532</v>
      </c>
      <c r="U59" s="295">
        <v>42139.739381473926</v>
      </c>
      <c r="V59" s="295">
        <v>40526.306824614243</v>
      </c>
      <c r="W59" s="295">
        <v>40593.313528715713</v>
      </c>
      <c r="X59" s="295">
        <v>40379.637596828492</v>
      </c>
      <c r="Y59" s="295">
        <v>40037.387614520827</v>
      </c>
      <c r="Z59" s="295">
        <v>39891.206182000205</v>
      </c>
      <c r="AA59" s="295">
        <v>39812.072812289807</v>
      </c>
      <c r="AB59" s="295">
        <v>39370.873174886568</v>
      </c>
      <c r="AC59" s="295">
        <v>36716.59372012649</v>
      </c>
      <c r="AD59" s="295">
        <v>36389.805581986329</v>
      </c>
      <c r="AE59" s="295">
        <v>36454.090823257349</v>
      </c>
      <c r="AF59" s="295">
        <v>36198.78864579591</v>
      </c>
      <c r="AG59" s="295">
        <v>36349.47747982321</v>
      </c>
      <c r="AH59" s="295">
        <v>34127.312817873884</v>
      </c>
      <c r="AI59" s="295">
        <v>33169.040667074107</v>
      </c>
      <c r="AJ59" s="295">
        <v>33636.68049859046</v>
      </c>
      <c r="AK59" s="295">
        <v>34134.020392088794</v>
      </c>
      <c r="AL59" s="295">
        <v>33981.884148584526</v>
      </c>
    </row>
    <row r="60" spans="1:38" s="298" customFormat="1" ht="14.25" customHeight="1">
      <c r="A60" s="250" t="s">
        <v>422</v>
      </c>
      <c r="B60" s="295">
        <v>5943.7017513014716</v>
      </c>
      <c r="C60" s="295">
        <v>5998.8554166577032</v>
      </c>
      <c r="D60" s="295">
        <v>5599.7181682362825</v>
      </c>
      <c r="E60" s="295">
        <v>5319.0029774381355</v>
      </c>
      <c r="F60" s="295">
        <v>5433.3630091869873</v>
      </c>
      <c r="G60" s="295">
        <v>5494.4588381095391</v>
      </c>
      <c r="H60" s="295">
        <v>5983.1449382706032</v>
      </c>
      <c r="I60" s="295">
        <v>5988.3614903852504</v>
      </c>
      <c r="J60" s="295">
        <v>5955.3908464584438</v>
      </c>
      <c r="K60" s="295">
        <v>5841.3690441905555</v>
      </c>
      <c r="L60" s="295">
        <v>5853.5854405250529</v>
      </c>
      <c r="M60" s="295">
        <v>6263.1829431133556</v>
      </c>
      <c r="N60" s="295">
        <v>6335.7436516983735</v>
      </c>
      <c r="O60" s="295">
        <v>6434.2392186199995</v>
      </c>
      <c r="P60" s="295">
        <v>5769.8630792999993</v>
      </c>
      <c r="Q60" s="295">
        <v>5776.0761427299994</v>
      </c>
      <c r="R60" s="295">
        <v>5699.0973402399995</v>
      </c>
      <c r="S60" s="295">
        <v>5701.4129068099992</v>
      </c>
      <c r="T60" s="295">
        <v>5772.8299850200001</v>
      </c>
      <c r="U60" s="295">
        <v>5679.0376561399989</v>
      </c>
      <c r="V60" s="295">
        <v>5545.3794953800007</v>
      </c>
      <c r="W60" s="295">
        <v>5901.1930836000001</v>
      </c>
      <c r="X60" s="295">
        <v>5838.4619525599992</v>
      </c>
      <c r="Y60" s="295">
        <v>5810.4311153999997</v>
      </c>
      <c r="Z60" s="295">
        <v>5725.0531056700001</v>
      </c>
      <c r="AA60" s="295">
        <v>6244.2451402469787</v>
      </c>
      <c r="AB60" s="295">
        <v>5952.3354820304485</v>
      </c>
      <c r="AC60" s="295">
        <v>6006.7012610249003</v>
      </c>
      <c r="AD60" s="295">
        <v>6005.240819218805</v>
      </c>
      <c r="AE60" s="295">
        <v>5637.4880292723201</v>
      </c>
      <c r="AF60" s="295">
        <v>5875.1244331170928</v>
      </c>
      <c r="AG60" s="295">
        <v>5423.7634990569859</v>
      </c>
      <c r="AH60" s="295">
        <v>5365.5451169261269</v>
      </c>
      <c r="AI60" s="295">
        <v>5637.4606062303474</v>
      </c>
      <c r="AJ60" s="295">
        <v>5515.517953254971</v>
      </c>
      <c r="AK60" s="295">
        <v>5450.7123627197334</v>
      </c>
      <c r="AL60" s="295">
        <v>5379.5760444996904</v>
      </c>
    </row>
    <row r="61" spans="1:38" s="298" customFormat="1" ht="14.25" customHeight="1">
      <c r="A61" s="250" t="s">
        <v>423</v>
      </c>
      <c r="B61" s="295">
        <v>92.201644569999999</v>
      </c>
      <c r="C61" s="295">
        <v>91.805981420000023</v>
      </c>
      <c r="D61" s="295">
        <v>93.090065620000004</v>
      </c>
      <c r="E61" s="295">
        <v>92.871467559999999</v>
      </c>
      <c r="F61" s="295">
        <v>92.721591669999995</v>
      </c>
      <c r="G61" s="295">
        <v>88.047655379999995</v>
      </c>
      <c r="H61" s="295">
        <v>86.468984400000011</v>
      </c>
      <c r="I61" s="295">
        <v>80.738530560000001</v>
      </c>
      <c r="J61" s="295">
        <v>72.669841289999994</v>
      </c>
      <c r="K61" s="295">
        <v>74.112487799999997</v>
      </c>
      <c r="L61" s="295">
        <v>69.000008919999999</v>
      </c>
      <c r="M61" s="295">
        <v>68.118246999999997</v>
      </c>
      <c r="N61" s="295">
        <v>63.794465529999997</v>
      </c>
      <c r="O61" s="295">
        <v>67.33465726</v>
      </c>
      <c r="P61" s="295">
        <v>76.286443359999993</v>
      </c>
      <c r="Q61" s="295">
        <v>76.601851960000005</v>
      </c>
      <c r="R61" s="295">
        <v>85.926034150000007</v>
      </c>
      <c r="S61" s="295">
        <v>90.85759277999999</v>
      </c>
      <c r="T61" s="295">
        <v>93.334321689999996</v>
      </c>
      <c r="U61" s="295">
        <v>97.173856630000003</v>
      </c>
      <c r="V61" s="295">
        <v>100.95719911</v>
      </c>
      <c r="W61" s="295">
        <v>103.96297130000001</v>
      </c>
      <c r="X61" s="295">
        <v>103.97588204999998</v>
      </c>
      <c r="Y61" s="295">
        <v>115.08011588000001</v>
      </c>
      <c r="Z61" s="295">
        <v>111.74751877</v>
      </c>
      <c r="AA61" s="295">
        <v>115.13025245</v>
      </c>
      <c r="AB61" s="295">
        <v>112.96010525</v>
      </c>
      <c r="AC61" s="295">
        <v>112.85073943999998</v>
      </c>
      <c r="AD61" s="295">
        <v>111.27902978</v>
      </c>
      <c r="AE61" s="295">
        <v>110.02042329999999</v>
      </c>
      <c r="AF61" s="295">
        <v>109.26161245000002</v>
      </c>
      <c r="AG61" s="295">
        <v>108.70909636</v>
      </c>
      <c r="AH61" s="295">
        <v>108.35106377000001</v>
      </c>
      <c r="AI61" s="295">
        <v>106.68493839999999</v>
      </c>
      <c r="AJ61" s="295">
        <v>104.95715899000001</v>
      </c>
      <c r="AK61" s="295">
        <v>103.83534800999999</v>
      </c>
      <c r="AL61" s="295">
        <v>99.629588180000013</v>
      </c>
    </row>
    <row r="62" spans="1:38" s="135" customFormat="1" ht="14.25" customHeight="1">
      <c r="A62" s="250" t="s">
        <v>424</v>
      </c>
      <c r="B62" s="295">
        <v>300.91575687070383</v>
      </c>
      <c r="C62" s="295">
        <v>320.59613060358475</v>
      </c>
      <c r="D62" s="295">
        <v>317.47496521955918</v>
      </c>
      <c r="E62" s="295">
        <v>307.69812057183617</v>
      </c>
      <c r="F62" s="295">
        <v>307.86101464806842</v>
      </c>
      <c r="G62" s="295">
        <v>335.70397042636381</v>
      </c>
      <c r="H62" s="295">
        <v>332.8829069637215</v>
      </c>
      <c r="I62" s="295">
        <v>326.09543781776438</v>
      </c>
      <c r="J62" s="295">
        <v>321.07019506454156</v>
      </c>
      <c r="K62" s="295">
        <v>324.5663432792042</v>
      </c>
      <c r="L62" s="295">
        <v>332.97872222528298</v>
      </c>
      <c r="M62" s="295">
        <v>346.3143250925491</v>
      </c>
      <c r="N62" s="295">
        <v>349.79458221105693</v>
      </c>
      <c r="O62" s="295">
        <v>370.64059689193368</v>
      </c>
      <c r="P62" s="295">
        <v>366.75405275729003</v>
      </c>
      <c r="Q62" s="295">
        <v>362.85492455809066</v>
      </c>
      <c r="R62" s="295">
        <v>378.00141908449154</v>
      </c>
      <c r="S62" s="295">
        <v>377.70895061310074</v>
      </c>
      <c r="T62" s="295">
        <v>385.80308780888959</v>
      </c>
      <c r="U62" s="295">
        <v>384.25241802815879</v>
      </c>
      <c r="V62" s="295">
        <v>377.08231134291157</v>
      </c>
      <c r="W62" s="295">
        <v>375.39981687838554</v>
      </c>
      <c r="X62" s="295">
        <v>377.07027059486859</v>
      </c>
      <c r="Y62" s="295">
        <v>377.55756547052715</v>
      </c>
      <c r="Z62" s="295">
        <v>377.68376617017805</v>
      </c>
      <c r="AA62" s="295">
        <v>381.96433281051185</v>
      </c>
      <c r="AB62" s="295">
        <v>383.84112799022432</v>
      </c>
      <c r="AC62" s="295">
        <v>385.06818918439626</v>
      </c>
      <c r="AD62" s="295">
        <v>385.13370038491462</v>
      </c>
      <c r="AE62" s="295">
        <v>388.08864820690371</v>
      </c>
      <c r="AF62" s="295">
        <v>389.23769262626763</v>
      </c>
      <c r="AG62" s="295">
        <v>388.18722739133261</v>
      </c>
      <c r="AH62" s="295">
        <v>390.06971656162102</v>
      </c>
      <c r="AI62" s="295">
        <v>392.23219295223038</v>
      </c>
      <c r="AJ62" s="295">
        <v>495.41808515002037</v>
      </c>
      <c r="AK62" s="295">
        <v>533.86792128304</v>
      </c>
      <c r="AL62" s="295">
        <v>537.0343616295512</v>
      </c>
    </row>
    <row r="63" spans="1:38" s="135" customFormat="1" ht="14.25" customHeight="1">
      <c r="A63" s="250" t="s">
        <v>425</v>
      </c>
      <c r="B63" s="295">
        <v>88.516935160000003</v>
      </c>
      <c r="C63" s="295">
        <v>86.713864389999983</v>
      </c>
      <c r="D63" s="295">
        <v>45.814808090000007</v>
      </c>
      <c r="E63" s="295">
        <v>43.697184440000008</v>
      </c>
      <c r="F63" s="295">
        <v>43.709972829999998</v>
      </c>
      <c r="G63" s="295">
        <v>43.962668980000004</v>
      </c>
      <c r="H63" s="295">
        <v>132.95211387000001</v>
      </c>
      <c r="I63" s="295">
        <v>130.56718985000001</v>
      </c>
      <c r="J63" s="295">
        <v>143.82035679000001</v>
      </c>
      <c r="K63" s="295">
        <v>53.98477968000001</v>
      </c>
      <c r="L63" s="295">
        <v>54.223904410000003</v>
      </c>
      <c r="M63" s="295">
        <v>48.593370929999999</v>
      </c>
      <c r="N63" s="295">
        <v>46.524575299999995</v>
      </c>
      <c r="O63" s="295">
        <v>45.727079859999996</v>
      </c>
      <c r="P63" s="295">
        <v>45.536015900000002</v>
      </c>
      <c r="Q63" s="295">
        <v>46.966226690000006</v>
      </c>
      <c r="R63" s="295">
        <v>45.956956649999995</v>
      </c>
      <c r="S63" s="295">
        <v>45.607291789999998</v>
      </c>
      <c r="T63" s="295">
        <v>45.494189270000007</v>
      </c>
      <c r="U63" s="295">
        <v>43.818995810000004</v>
      </c>
      <c r="V63" s="295">
        <v>43.070031519999993</v>
      </c>
      <c r="W63" s="295">
        <v>42.374433300000007</v>
      </c>
      <c r="X63" s="295">
        <v>41.790436700000001</v>
      </c>
      <c r="Y63" s="295">
        <v>40.835192050000003</v>
      </c>
      <c r="Z63" s="295">
        <v>41.409373219999999</v>
      </c>
      <c r="AA63" s="295">
        <v>41.083357720000002</v>
      </c>
      <c r="AB63" s="295">
        <v>40.178586780000003</v>
      </c>
      <c r="AC63" s="295">
        <v>40.111648539999997</v>
      </c>
      <c r="AD63" s="295">
        <v>39.340340359999999</v>
      </c>
      <c r="AE63" s="295">
        <v>39.446830979999994</v>
      </c>
      <c r="AF63" s="295">
        <v>38.428110119999999</v>
      </c>
      <c r="AG63" s="295">
        <v>116.24818248000001</v>
      </c>
      <c r="AH63" s="295">
        <v>68.299660219999993</v>
      </c>
      <c r="AI63" s="295">
        <v>36.347443239999997</v>
      </c>
      <c r="AJ63" s="295">
        <v>35.441503179999998</v>
      </c>
      <c r="AK63" s="295">
        <v>35.094673569999998</v>
      </c>
      <c r="AL63" s="295">
        <v>33.640355530000001</v>
      </c>
    </row>
    <row r="64" spans="1:38" s="135" customFormat="1" ht="15" customHeight="1">
      <c r="A64" s="250" t="s">
        <v>426</v>
      </c>
      <c r="B64" s="295">
        <v>226.10545624999997</v>
      </c>
      <c r="C64" s="295">
        <v>225.55667132999994</v>
      </c>
      <c r="D64" s="295">
        <v>224.56617281000001</v>
      </c>
      <c r="E64" s="295">
        <v>216.42281374999996</v>
      </c>
      <c r="F64" s="295">
        <v>227.57447114999999</v>
      </c>
      <c r="G64" s="295">
        <v>229.71612585999998</v>
      </c>
      <c r="H64" s="295">
        <v>224.55653236000001</v>
      </c>
      <c r="I64" s="295">
        <v>219.30141442000001</v>
      </c>
      <c r="J64" s="295">
        <v>218.84506639999998</v>
      </c>
      <c r="K64" s="295">
        <v>214.48041514000002</v>
      </c>
      <c r="L64" s="295">
        <v>210.33659014999998</v>
      </c>
      <c r="M64" s="295">
        <v>212.85580775999998</v>
      </c>
      <c r="N64" s="295">
        <v>211.51021099999997</v>
      </c>
      <c r="O64" s="295">
        <v>209.20764638999998</v>
      </c>
      <c r="P64" s="295">
        <v>204.69042387000002</v>
      </c>
      <c r="Q64" s="295">
        <v>199.48809452999998</v>
      </c>
      <c r="R64" s="295">
        <v>202.52131603999999</v>
      </c>
      <c r="S64" s="295">
        <v>181.01517971000004</v>
      </c>
      <c r="T64" s="295">
        <v>177.35458138999999</v>
      </c>
      <c r="U64" s="295">
        <v>172.58131167000002</v>
      </c>
      <c r="V64" s="295">
        <v>172.47576440999995</v>
      </c>
      <c r="W64" s="295">
        <v>168.31341756</v>
      </c>
      <c r="X64" s="295">
        <v>166.16027430999998</v>
      </c>
      <c r="Y64" s="295">
        <v>163.50196338000001</v>
      </c>
      <c r="Z64" s="295">
        <v>160.50748526999999</v>
      </c>
      <c r="AA64" s="295">
        <v>158.95399587</v>
      </c>
      <c r="AB64" s="295">
        <v>152.32035289999999</v>
      </c>
      <c r="AC64" s="295">
        <v>149.75596551999999</v>
      </c>
      <c r="AD64" s="295">
        <v>145.77724436</v>
      </c>
      <c r="AE64" s="295">
        <v>144.60633701</v>
      </c>
      <c r="AF64" s="295">
        <v>141.77895902</v>
      </c>
      <c r="AG64" s="295">
        <v>158.35949446999999</v>
      </c>
      <c r="AH64" s="295">
        <v>409.02813555</v>
      </c>
      <c r="AI64" s="295">
        <v>400.71352347000004</v>
      </c>
      <c r="AJ64" s="295">
        <v>399.32373239999998</v>
      </c>
      <c r="AK64" s="295">
        <v>391.66432904000004</v>
      </c>
      <c r="AL64" s="295">
        <v>390.64263766999994</v>
      </c>
    </row>
    <row r="65" spans="1:38" s="135" customFormat="1" ht="14.25" customHeight="1" thickBot="1">
      <c r="A65" s="259" t="s">
        <v>353</v>
      </c>
      <c r="B65" s="299">
        <v>1044.3620155859155</v>
      </c>
      <c r="C65" s="299">
        <v>1057.264136968113</v>
      </c>
      <c r="D65" s="299">
        <v>1064.5382518530694</v>
      </c>
      <c r="E65" s="299">
        <v>1080.4038131319646</v>
      </c>
      <c r="F65" s="299">
        <v>1063.0548172184424</v>
      </c>
      <c r="G65" s="299">
        <v>1052.6607797632885</v>
      </c>
      <c r="H65" s="299">
        <v>792.83041015072774</v>
      </c>
      <c r="I65" s="299">
        <v>784.36867083589868</v>
      </c>
      <c r="J65" s="299">
        <v>773.87629770702745</v>
      </c>
      <c r="K65" s="299">
        <v>775.15247377650644</v>
      </c>
      <c r="L65" s="299">
        <v>724.65607903644582</v>
      </c>
      <c r="M65" s="299">
        <v>718.4659091488785</v>
      </c>
      <c r="N65" s="299">
        <v>680.93422869251367</v>
      </c>
      <c r="O65" s="299">
        <v>492.4787933365343</v>
      </c>
      <c r="P65" s="299">
        <v>482.37847489112494</v>
      </c>
      <c r="Q65" s="299">
        <v>480.7345568903205</v>
      </c>
      <c r="R65" s="299">
        <v>534.55889040823763</v>
      </c>
      <c r="S65" s="299">
        <v>542.42832536702235</v>
      </c>
      <c r="T65" s="299">
        <v>534.03328037934364</v>
      </c>
      <c r="U65" s="299">
        <v>556.76298830529356</v>
      </c>
      <c r="V65" s="299">
        <v>517.76702961289811</v>
      </c>
      <c r="W65" s="299">
        <v>510.84251979229822</v>
      </c>
      <c r="X65" s="299">
        <v>508.08689794402892</v>
      </c>
      <c r="Y65" s="299">
        <v>562.70978559502691</v>
      </c>
      <c r="Z65" s="299">
        <v>579.88515879026852</v>
      </c>
      <c r="AA65" s="299">
        <v>609.14757757584641</v>
      </c>
      <c r="AB65" s="299">
        <v>635.08755577803822</v>
      </c>
      <c r="AC65" s="299">
        <v>607.30325289092605</v>
      </c>
      <c r="AD65" s="299">
        <v>544.26534297258934</v>
      </c>
      <c r="AE65" s="299">
        <v>594.58212195796534</v>
      </c>
      <c r="AF65" s="299">
        <v>586.10236746020053</v>
      </c>
      <c r="AG65" s="299">
        <v>598.36023366851623</v>
      </c>
      <c r="AH65" s="299">
        <v>646.94258349668985</v>
      </c>
      <c r="AI65" s="299">
        <v>614.45623397660904</v>
      </c>
      <c r="AJ65" s="299">
        <v>628.36428209091162</v>
      </c>
      <c r="AK65" s="299">
        <v>722.74708104861202</v>
      </c>
      <c r="AL65" s="299">
        <v>735.7664196503772</v>
      </c>
    </row>
    <row r="66" spans="1:38" s="135" customFormat="1" ht="19.8" thickTop="1">
      <c r="A66" s="300" t="s">
        <v>354</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1"/>
      <c r="AI66" s="301"/>
      <c r="AJ66" s="301"/>
      <c r="AK66" s="301"/>
      <c r="AL66" s="301"/>
    </row>
    <row r="67" spans="1:38" s="135" customFormat="1" ht="19.2">
      <c r="A67" s="300"/>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301"/>
      <c r="AE67" s="301"/>
      <c r="AF67" s="301"/>
      <c r="AG67" s="301"/>
      <c r="AH67" s="301"/>
      <c r="AI67" s="301"/>
      <c r="AJ67" s="301"/>
      <c r="AK67" s="301"/>
      <c r="AL67" s="301"/>
    </row>
    <row r="68" spans="1:38" s="135" customFormat="1" ht="19.2">
      <c r="A68" s="300"/>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301"/>
      <c r="AE68" s="301"/>
      <c r="AF68" s="301"/>
      <c r="AG68" s="301"/>
      <c r="AH68" s="301"/>
      <c r="AI68" s="301"/>
      <c r="AJ68" s="301"/>
      <c r="AK68" s="301"/>
      <c r="AL68" s="301"/>
    </row>
    <row r="69" spans="1:38" s="135" customFormat="1" ht="29.25" customHeight="1" thickBot="1">
      <c r="A69" s="300"/>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t="s">
        <v>70</v>
      </c>
    </row>
    <row r="70" spans="1:38" s="135" customFormat="1" ht="18.600000000000001" customHeight="1" thickTop="1" thickBot="1">
      <c r="A70" s="303" t="s">
        <v>292</v>
      </c>
      <c r="B70" s="304">
        <v>44591</v>
      </c>
      <c r="C70" s="291">
        <v>44620</v>
      </c>
      <c r="D70" s="291">
        <v>44649</v>
      </c>
      <c r="E70" s="291">
        <v>44678</v>
      </c>
      <c r="F70" s="291">
        <v>44707</v>
      </c>
      <c r="G70" s="291">
        <v>44736</v>
      </c>
      <c r="H70" s="291">
        <v>44765</v>
      </c>
      <c r="I70" s="291">
        <f>I3</f>
        <v>44803</v>
      </c>
      <c r="J70" s="291">
        <f>J3</f>
        <v>44834</v>
      </c>
      <c r="K70" s="291">
        <v>44864</v>
      </c>
      <c r="L70" s="291">
        <f t="shared" ref="L70:R70" si="0">L3</f>
        <v>44895</v>
      </c>
      <c r="M70" s="291">
        <f t="shared" si="0"/>
        <v>44925</v>
      </c>
      <c r="N70" s="291">
        <f t="shared" si="0"/>
        <v>44927</v>
      </c>
      <c r="O70" s="291">
        <f t="shared" si="0"/>
        <v>44958</v>
      </c>
      <c r="P70" s="291">
        <f t="shared" si="0"/>
        <v>44986</v>
      </c>
      <c r="Q70" s="291">
        <f t="shared" si="0"/>
        <v>45017</v>
      </c>
      <c r="R70" s="291">
        <f t="shared" si="0"/>
        <v>45047</v>
      </c>
      <c r="S70" s="291">
        <v>45107</v>
      </c>
      <c r="T70" s="291">
        <v>45138</v>
      </c>
      <c r="U70" s="291">
        <v>45169</v>
      </c>
      <c r="V70" s="291">
        <v>45199</v>
      </c>
      <c r="W70" s="291">
        <v>45230</v>
      </c>
      <c r="X70" s="291">
        <v>45260</v>
      </c>
      <c r="Y70" s="291">
        <v>45291</v>
      </c>
      <c r="Z70" s="291">
        <v>45322</v>
      </c>
      <c r="AA70" s="291">
        <v>45351</v>
      </c>
      <c r="AB70" s="291">
        <v>45382</v>
      </c>
      <c r="AC70" s="291">
        <v>45412</v>
      </c>
      <c r="AD70" s="291">
        <v>45443</v>
      </c>
      <c r="AE70" s="291">
        <v>45473</v>
      </c>
      <c r="AF70" s="291">
        <v>45504</v>
      </c>
      <c r="AG70" s="291">
        <v>45535</v>
      </c>
      <c r="AH70" s="291">
        <v>45565</v>
      </c>
      <c r="AI70" s="291">
        <v>45596</v>
      </c>
      <c r="AJ70" s="291">
        <v>45626</v>
      </c>
      <c r="AK70" s="291">
        <f>AK3</f>
        <v>45657</v>
      </c>
      <c r="AL70" s="291">
        <f>AL3</f>
        <v>45688</v>
      </c>
    </row>
    <row r="71" spans="1:38" s="135" customFormat="1" ht="19.8" thickTop="1">
      <c r="A71" s="246" t="s">
        <v>355</v>
      </c>
      <c r="B71" s="305">
        <v>2317.4920203659476</v>
      </c>
      <c r="C71" s="293">
        <v>2300.6894628108998</v>
      </c>
      <c r="D71" s="293">
        <v>2437.0969693781012</v>
      </c>
      <c r="E71" s="293">
        <v>2499.1934317301698</v>
      </c>
      <c r="F71" s="293">
        <v>2741.32644803722</v>
      </c>
      <c r="G71" s="293">
        <v>2654.8596619593736</v>
      </c>
      <c r="H71" s="293">
        <v>2393.1552622294307</v>
      </c>
      <c r="I71" s="293">
        <v>2329.0766668317524</v>
      </c>
      <c r="J71" s="293">
        <v>2377.8650107488561</v>
      </c>
      <c r="K71" s="293">
        <v>2439.2661432919203</v>
      </c>
      <c r="L71" s="293">
        <v>2707.8136749286718</v>
      </c>
      <c r="M71" s="293">
        <v>2675.9216973379521</v>
      </c>
      <c r="N71" s="293">
        <v>2718.6824112975883</v>
      </c>
      <c r="O71" s="293">
        <v>2710.6049642907715</v>
      </c>
      <c r="P71" s="293">
        <v>2663.2221442683526</v>
      </c>
      <c r="Q71" s="293">
        <v>2722.5649450060882</v>
      </c>
      <c r="R71" s="293">
        <v>2716.8359405446881</v>
      </c>
      <c r="S71" s="293">
        <v>2973.973928483862</v>
      </c>
      <c r="T71" s="293">
        <v>3198.9482472786149</v>
      </c>
      <c r="U71" s="293">
        <v>3506.6030568198444</v>
      </c>
      <c r="V71" s="293">
        <v>3611.3402466861271</v>
      </c>
      <c r="W71" s="293">
        <v>3563.0750937584007</v>
      </c>
      <c r="X71" s="293">
        <v>3104.7720580726873</v>
      </c>
      <c r="Y71" s="293">
        <v>3117.2099400863808</v>
      </c>
      <c r="Z71" s="293">
        <v>3030.5503079564191</v>
      </c>
      <c r="AA71" s="293">
        <v>3115.2257659142178</v>
      </c>
      <c r="AB71" s="293">
        <v>3085.7691151256154</v>
      </c>
      <c r="AC71" s="293">
        <v>3197.0258700469203</v>
      </c>
      <c r="AD71" s="293">
        <v>3290.6081779759957</v>
      </c>
      <c r="AE71" s="293">
        <v>3859.7826139074605</v>
      </c>
      <c r="AF71" s="293">
        <v>4179.7241694443037</v>
      </c>
      <c r="AG71" s="293">
        <v>4032.0026315005748</v>
      </c>
      <c r="AH71" s="293">
        <v>4019.9335008397961</v>
      </c>
      <c r="AI71" s="293">
        <v>4011.9242362753039</v>
      </c>
      <c r="AJ71" s="293">
        <v>4080.4292660913584</v>
      </c>
      <c r="AK71" s="293">
        <v>4156.9480349253763</v>
      </c>
      <c r="AL71" s="293">
        <v>4012.8626880937873</v>
      </c>
    </row>
    <row r="72" spans="1:38" s="135" customFormat="1" ht="15.75" customHeight="1">
      <c r="A72" s="248" t="s">
        <v>356</v>
      </c>
      <c r="B72" s="306">
        <v>595.19709936000004</v>
      </c>
      <c r="C72" s="294">
        <v>590.94939074000001</v>
      </c>
      <c r="D72" s="294">
        <v>585.87910383000008</v>
      </c>
      <c r="E72" s="294">
        <v>576.94625530999997</v>
      </c>
      <c r="F72" s="294">
        <v>580.50274163999995</v>
      </c>
      <c r="G72" s="294">
        <v>559.54324045999999</v>
      </c>
      <c r="H72" s="294">
        <v>262.90334056</v>
      </c>
      <c r="I72" s="294">
        <v>257.80191000000002</v>
      </c>
      <c r="J72" s="294">
        <v>264.80442346000001</v>
      </c>
      <c r="K72" s="294">
        <v>247.27039807999998</v>
      </c>
      <c r="L72" s="294">
        <v>255.29828482000002</v>
      </c>
      <c r="M72" s="294">
        <v>264.12987853999999</v>
      </c>
      <c r="N72" s="294">
        <v>267.16921012</v>
      </c>
      <c r="O72" s="294">
        <v>260.68038051000002</v>
      </c>
      <c r="P72" s="294">
        <v>247.88186062</v>
      </c>
      <c r="Q72" s="294">
        <v>278.47511190999995</v>
      </c>
      <c r="R72" s="294">
        <v>289.98690822000003</v>
      </c>
      <c r="S72" s="294">
        <v>301.86354655000002</v>
      </c>
      <c r="T72" s="294">
        <v>297.01258370000005</v>
      </c>
      <c r="U72" s="294">
        <v>299.87463926000004</v>
      </c>
      <c r="V72" s="294">
        <v>288.54960002999997</v>
      </c>
      <c r="W72" s="294">
        <v>308.54667588000001</v>
      </c>
      <c r="X72" s="294">
        <v>316.03249743999999</v>
      </c>
      <c r="Y72" s="294">
        <v>315.94044145999993</v>
      </c>
      <c r="Z72" s="294">
        <v>303.70008064000001</v>
      </c>
      <c r="AA72" s="294">
        <v>297.90900546000006</v>
      </c>
      <c r="AB72" s="294">
        <v>307.00598945000002</v>
      </c>
      <c r="AC72" s="294">
        <v>319.13467976999999</v>
      </c>
      <c r="AD72" s="294">
        <v>327.44590669000002</v>
      </c>
      <c r="AE72" s="294">
        <v>322.30169007000001</v>
      </c>
      <c r="AF72" s="294">
        <v>417.81175919999998</v>
      </c>
      <c r="AG72" s="294">
        <v>316.08161521000005</v>
      </c>
      <c r="AH72" s="294">
        <v>313.11648100000002</v>
      </c>
      <c r="AI72" s="294">
        <v>314.23445387999999</v>
      </c>
      <c r="AJ72" s="294">
        <v>305.78578411999996</v>
      </c>
      <c r="AK72" s="294">
        <v>324.52598860000001</v>
      </c>
      <c r="AL72" s="294">
        <v>305.16768573000002</v>
      </c>
    </row>
    <row r="73" spans="1:38" s="135" customFormat="1" ht="15.75" customHeight="1">
      <c r="A73" s="307" t="s">
        <v>357</v>
      </c>
      <c r="B73" s="306">
        <v>223.98038626000002</v>
      </c>
      <c r="C73" s="294">
        <v>226.07118638000003</v>
      </c>
      <c r="D73" s="294">
        <v>228.62325702000004</v>
      </c>
      <c r="E73" s="294">
        <v>230.85998940999997</v>
      </c>
      <c r="F73" s="294">
        <v>232.36429035</v>
      </c>
      <c r="G73" s="294">
        <v>230.02223606000001</v>
      </c>
      <c r="H73" s="294">
        <v>229.24978193000004</v>
      </c>
      <c r="I73" s="294">
        <v>231.12934369999999</v>
      </c>
      <c r="J73" s="294">
        <v>235.73790299999999</v>
      </c>
      <c r="K73" s="294">
        <v>192.87634930999999</v>
      </c>
      <c r="L73" s="294">
        <v>198.71786740000002</v>
      </c>
      <c r="M73" s="294">
        <v>191.75630502999999</v>
      </c>
      <c r="N73" s="294">
        <v>189.62688525999999</v>
      </c>
      <c r="O73" s="294">
        <v>165.78132935999997</v>
      </c>
      <c r="P73" s="294">
        <v>167.22308390999999</v>
      </c>
      <c r="Q73" s="294">
        <v>168.19834928999998</v>
      </c>
      <c r="R73" s="294">
        <v>168.17616587000001</v>
      </c>
      <c r="S73" s="294">
        <v>172.10746691999998</v>
      </c>
      <c r="T73" s="294">
        <v>172.72434951</v>
      </c>
      <c r="U73" s="294">
        <v>174.22530736000002</v>
      </c>
      <c r="V73" s="294">
        <v>171.63955198999997</v>
      </c>
      <c r="W73" s="294">
        <v>164.75394617999999</v>
      </c>
      <c r="X73" s="294">
        <v>165.80786082999998</v>
      </c>
      <c r="Y73" s="294">
        <v>166.80763228000001</v>
      </c>
      <c r="Z73" s="294">
        <v>174.76184641</v>
      </c>
      <c r="AA73" s="294">
        <v>175.15941165000001</v>
      </c>
      <c r="AB73" s="294">
        <v>176.57601509999998</v>
      </c>
      <c r="AC73" s="294">
        <v>176.93462850000003</v>
      </c>
      <c r="AD73" s="294">
        <v>193.95742854999997</v>
      </c>
      <c r="AE73" s="294">
        <v>195.26278938999999</v>
      </c>
      <c r="AF73" s="294">
        <v>196.08600426999999</v>
      </c>
      <c r="AG73" s="294">
        <v>214.13708032999997</v>
      </c>
      <c r="AH73" s="294">
        <v>216.58150707999999</v>
      </c>
      <c r="AI73" s="294">
        <v>216.71458826</v>
      </c>
      <c r="AJ73" s="294">
        <v>216.86821951999997</v>
      </c>
      <c r="AK73" s="294">
        <v>219.90321544</v>
      </c>
      <c r="AL73" s="294">
        <v>220.59477703999997</v>
      </c>
    </row>
    <row r="74" spans="1:38" s="135" customFormat="1" ht="15.75" customHeight="1">
      <c r="A74" s="248" t="s">
        <v>358</v>
      </c>
      <c r="B74" s="306">
        <v>207.57257086999999</v>
      </c>
      <c r="C74" s="294">
        <v>208.13842658999999</v>
      </c>
      <c r="D74" s="294">
        <v>208.87175783999999</v>
      </c>
      <c r="E74" s="294">
        <v>209.49393372</v>
      </c>
      <c r="F74" s="294">
        <v>209.97466004</v>
      </c>
      <c r="G74" s="294">
        <v>208.08163773999999</v>
      </c>
      <c r="H74" s="294">
        <v>158.67147113999999</v>
      </c>
      <c r="I74" s="294">
        <v>161.30752674999999</v>
      </c>
      <c r="J74" s="294">
        <v>159.60379214</v>
      </c>
      <c r="K74" s="294">
        <v>160.06694891000001</v>
      </c>
      <c r="L74" s="294">
        <v>160.54440732999998</v>
      </c>
      <c r="M74" s="294">
        <v>158.65189849999996</v>
      </c>
      <c r="N74" s="294">
        <v>159.31051661000001</v>
      </c>
      <c r="O74" s="294">
        <v>159.94513222999998</v>
      </c>
      <c r="P74" s="294">
        <v>157.81828904999998</v>
      </c>
      <c r="Q74" s="294">
        <v>158.35377578999999</v>
      </c>
      <c r="R74" s="294">
        <v>162.92859125000001</v>
      </c>
      <c r="S74" s="294">
        <v>159.91329311999999</v>
      </c>
      <c r="T74" s="294">
        <v>157.49482541</v>
      </c>
      <c r="U74" s="294">
        <v>158.60460917</v>
      </c>
      <c r="V74" s="294">
        <v>157.25143114000002</v>
      </c>
      <c r="W74" s="294">
        <v>157.07054217000001</v>
      </c>
      <c r="X74" s="294">
        <v>157.85995475000001</v>
      </c>
      <c r="Y74" s="294">
        <v>141.4586827</v>
      </c>
      <c r="Z74" s="294">
        <v>149.87283153000004</v>
      </c>
      <c r="AA74" s="294">
        <v>155.8630464</v>
      </c>
      <c r="AB74" s="294">
        <v>148.35644603</v>
      </c>
      <c r="AC74" s="294">
        <v>151.59205813</v>
      </c>
      <c r="AD74" s="294">
        <v>150.93932379000003</v>
      </c>
      <c r="AE74" s="294">
        <v>81.096335880000012</v>
      </c>
      <c r="AF74" s="294">
        <v>83.254217359999998</v>
      </c>
      <c r="AG74" s="294">
        <v>81.464447469999996</v>
      </c>
      <c r="AH74" s="294">
        <v>81.501699740000006</v>
      </c>
      <c r="AI74" s="294">
        <v>82.190591959999992</v>
      </c>
      <c r="AJ74" s="294">
        <v>81.538951499999996</v>
      </c>
      <c r="AK74" s="294">
        <v>85.677295070000014</v>
      </c>
      <c r="AL74" s="294">
        <v>83.134754240000007</v>
      </c>
    </row>
    <row r="75" spans="1:38" s="135" customFormat="1" ht="15.75" customHeight="1">
      <c r="A75" s="248" t="s">
        <v>359</v>
      </c>
      <c r="B75" s="306">
        <v>795.88761530680404</v>
      </c>
      <c r="C75" s="294">
        <v>781.21338635909251</v>
      </c>
      <c r="D75" s="294">
        <v>924.29393798587523</v>
      </c>
      <c r="E75" s="294">
        <v>987.89647839823135</v>
      </c>
      <c r="F75" s="294">
        <v>1251.2739297778546</v>
      </c>
      <c r="G75" s="294">
        <v>1197.8019024881546</v>
      </c>
      <c r="H75" s="294">
        <v>1285.1650214006661</v>
      </c>
      <c r="I75" s="294">
        <v>1235.0387957579908</v>
      </c>
      <c r="J75" s="294">
        <v>1277.940651306802</v>
      </c>
      <c r="K75" s="294">
        <v>1378.6100185470018</v>
      </c>
      <c r="L75" s="294">
        <v>1608.9848839385122</v>
      </c>
      <c r="M75" s="294">
        <v>1565.7729522741083</v>
      </c>
      <c r="N75" s="294">
        <v>1601.9426770949433</v>
      </c>
      <c r="O75" s="294">
        <v>1615.750554564821</v>
      </c>
      <c r="P75" s="294">
        <v>1586.435110957967</v>
      </c>
      <c r="Q75" s="294">
        <v>1627.3302313415556</v>
      </c>
      <c r="R75" s="294">
        <v>1610.1028939840342</v>
      </c>
      <c r="S75" s="294">
        <v>1863.2078879934525</v>
      </c>
      <c r="T75" s="294">
        <v>2110.7433122735692</v>
      </c>
      <c r="U75" s="294">
        <v>2424.4713056864512</v>
      </c>
      <c r="V75" s="294">
        <v>2533.7720038677339</v>
      </c>
      <c r="W75" s="294">
        <v>2475.3845187979564</v>
      </c>
      <c r="X75" s="294">
        <v>2009.7848259360503</v>
      </c>
      <c r="Y75" s="294">
        <v>2039.0048760649763</v>
      </c>
      <c r="Z75" s="294">
        <v>1945.3229337971013</v>
      </c>
      <c r="AA75" s="294">
        <v>2019.8888266256706</v>
      </c>
      <c r="AB75" s="294">
        <v>2011.9367780666996</v>
      </c>
      <c r="AC75" s="294">
        <v>2100.1434033471637</v>
      </c>
      <c r="AD75" s="294">
        <v>2179.0311368263092</v>
      </c>
      <c r="AE75" s="294">
        <v>2828.2605639818448</v>
      </c>
      <c r="AF75" s="294">
        <v>3011.8514121576013</v>
      </c>
      <c r="AG75" s="294">
        <v>2939.9559027561518</v>
      </c>
      <c r="AH75" s="294">
        <v>2908.5665937791364</v>
      </c>
      <c r="AI75" s="294">
        <v>2930.3191960692188</v>
      </c>
      <c r="AJ75" s="294">
        <v>2991.448646758191</v>
      </c>
      <c r="AK75" s="294">
        <v>2997.9495970478524</v>
      </c>
      <c r="AL75" s="294">
        <v>2862.3071178315276</v>
      </c>
    </row>
    <row r="76" spans="1:38" s="135" customFormat="1" ht="15.75" customHeight="1">
      <c r="A76" s="248" t="s">
        <v>360</v>
      </c>
      <c r="B76" s="306">
        <v>296.31642143293516</v>
      </c>
      <c r="C76" s="294">
        <v>310.6777093992373</v>
      </c>
      <c r="D76" s="294">
        <v>310.3983251449859</v>
      </c>
      <c r="E76" s="294">
        <v>318.10176872063471</v>
      </c>
      <c r="F76" s="294">
        <v>300.89578358793023</v>
      </c>
      <c r="G76" s="294">
        <v>288.58430522413317</v>
      </c>
      <c r="H76" s="294">
        <v>296.61030046230451</v>
      </c>
      <c r="I76" s="294">
        <v>293.96657727904864</v>
      </c>
      <c r="J76" s="294">
        <v>291.21535098109143</v>
      </c>
      <c r="K76" s="294">
        <v>313.60969519091208</v>
      </c>
      <c r="L76" s="294">
        <v>337.38439577935173</v>
      </c>
      <c r="M76" s="294">
        <v>341.28312994626651</v>
      </c>
      <c r="N76" s="294">
        <v>345.28416452658928</v>
      </c>
      <c r="O76" s="294">
        <v>346.12163742701381</v>
      </c>
      <c r="P76" s="294">
        <v>338.30001327357002</v>
      </c>
      <c r="Q76" s="294">
        <v>335.80894314227498</v>
      </c>
      <c r="R76" s="294">
        <v>332.51372996693533</v>
      </c>
      <c r="S76" s="294">
        <v>325.59561345389579</v>
      </c>
      <c r="T76" s="294">
        <v>312.86641168716</v>
      </c>
      <c r="U76" s="294">
        <v>301.71962158825994</v>
      </c>
      <c r="V76" s="294">
        <v>314.25157610709635</v>
      </c>
      <c r="W76" s="294">
        <v>312.66855830709267</v>
      </c>
      <c r="X76" s="294">
        <v>315.06225212380633</v>
      </c>
      <c r="Y76" s="294">
        <v>305.61203423348235</v>
      </c>
      <c r="Z76" s="294">
        <v>308.95171736381695</v>
      </c>
      <c r="AA76" s="294">
        <v>314.079261050985</v>
      </c>
      <c r="AB76" s="294">
        <v>285.3077534772861</v>
      </c>
      <c r="AC76" s="294">
        <v>296.54351915518998</v>
      </c>
      <c r="AD76" s="294">
        <v>278.88601325916795</v>
      </c>
      <c r="AE76" s="294">
        <v>266.33884292941843</v>
      </c>
      <c r="AF76" s="294">
        <v>293.36990253800917</v>
      </c>
      <c r="AG76" s="294">
        <v>305.62938970977109</v>
      </c>
      <c r="AH76" s="294">
        <v>325.34909575579712</v>
      </c>
      <c r="AI76" s="294">
        <v>283.75297370998277</v>
      </c>
      <c r="AJ76" s="294">
        <v>297.07462490729074</v>
      </c>
      <c r="AK76" s="294">
        <v>312.22352026840196</v>
      </c>
      <c r="AL76" s="294">
        <v>331.70849469823253</v>
      </c>
    </row>
    <row r="77" spans="1:38" s="135" customFormat="1" ht="15.75" customHeight="1">
      <c r="A77" s="248" t="s">
        <v>361</v>
      </c>
      <c r="B77" s="306">
        <v>198.53792713620871</v>
      </c>
      <c r="C77" s="294">
        <v>183.63936334256977</v>
      </c>
      <c r="D77" s="294">
        <v>179.03058755724061</v>
      </c>
      <c r="E77" s="294">
        <v>175.89500617130358</v>
      </c>
      <c r="F77" s="294">
        <v>166.3150426414345</v>
      </c>
      <c r="G77" s="294">
        <v>170.8263399870861</v>
      </c>
      <c r="H77" s="294">
        <v>160.55534673646051</v>
      </c>
      <c r="I77" s="294">
        <v>149.83251334471319</v>
      </c>
      <c r="J77" s="294">
        <v>148.56288986096257</v>
      </c>
      <c r="K77" s="294">
        <v>146.832733254006</v>
      </c>
      <c r="L77" s="294">
        <v>146.88383566080776</v>
      </c>
      <c r="M77" s="294">
        <v>154.32753304757733</v>
      </c>
      <c r="N77" s="294">
        <v>155.3489576860556</v>
      </c>
      <c r="O77" s="294">
        <v>162.32593019893611</v>
      </c>
      <c r="P77" s="294">
        <v>165.56378645681502</v>
      </c>
      <c r="Q77" s="294">
        <v>154.39853353225831</v>
      </c>
      <c r="R77" s="294">
        <v>153.12765125371823</v>
      </c>
      <c r="S77" s="294">
        <v>151.28612044651339</v>
      </c>
      <c r="T77" s="294">
        <v>148.10676469788598</v>
      </c>
      <c r="U77" s="294">
        <v>147.7075737551321</v>
      </c>
      <c r="V77" s="294">
        <v>145.87608355129669</v>
      </c>
      <c r="W77" s="294">
        <v>144.65085242335164</v>
      </c>
      <c r="X77" s="294">
        <v>140.2246669928299</v>
      </c>
      <c r="Y77" s="294">
        <v>148.3862733479227</v>
      </c>
      <c r="Z77" s="294">
        <v>147.94089821550079</v>
      </c>
      <c r="AA77" s="294">
        <v>152.32621472756279</v>
      </c>
      <c r="AB77" s="294">
        <v>156.58613300163034</v>
      </c>
      <c r="AC77" s="294">
        <v>152.67758114456618</v>
      </c>
      <c r="AD77" s="294">
        <v>160.34836886051875</v>
      </c>
      <c r="AE77" s="294">
        <v>166.52239165619724</v>
      </c>
      <c r="AF77" s="294">
        <v>177.35087391869328</v>
      </c>
      <c r="AG77" s="294">
        <v>174.73419602465162</v>
      </c>
      <c r="AH77" s="294">
        <v>174.81812348486253</v>
      </c>
      <c r="AI77" s="294">
        <v>184.71243239610243</v>
      </c>
      <c r="AJ77" s="294">
        <v>187.71303928587653</v>
      </c>
      <c r="AK77" s="294">
        <v>216.66841849912097</v>
      </c>
      <c r="AL77" s="294">
        <v>209.94985855402768</v>
      </c>
    </row>
    <row r="78" spans="1:38" s="135" customFormat="1" ht="15.6" customHeight="1">
      <c r="A78" s="246" t="s">
        <v>362</v>
      </c>
      <c r="B78" s="305">
        <v>23781.51360367702</v>
      </c>
      <c r="C78" s="293">
        <v>24015.332444975327</v>
      </c>
      <c r="D78" s="293">
        <v>24207.847799157265</v>
      </c>
      <c r="E78" s="293">
        <v>24309.019251033962</v>
      </c>
      <c r="F78" s="293">
        <v>23910.52640116098</v>
      </c>
      <c r="G78" s="293">
        <v>20732.763650600435</v>
      </c>
      <c r="H78" s="293">
        <v>20557.456559068582</v>
      </c>
      <c r="I78" s="293">
        <v>20229.688260094597</v>
      </c>
      <c r="J78" s="293">
        <v>20618.531663243411</v>
      </c>
      <c r="K78" s="293">
        <v>20884.748108842108</v>
      </c>
      <c r="L78" s="293">
        <v>22324.665248921985</v>
      </c>
      <c r="M78" s="293">
        <v>23068.747610944112</v>
      </c>
      <c r="N78" s="293">
        <v>22751.390982403158</v>
      </c>
      <c r="O78" s="293">
        <v>22790.993469578614</v>
      </c>
      <c r="P78" s="293">
        <v>22438.421738896952</v>
      </c>
      <c r="Q78" s="293">
        <v>22450.852113536926</v>
      </c>
      <c r="R78" s="293">
        <v>22320.94719009351</v>
      </c>
      <c r="S78" s="293">
        <v>23595.549111937613</v>
      </c>
      <c r="T78" s="293">
        <v>23249.258961162584</v>
      </c>
      <c r="U78" s="293">
        <v>23352.978511449546</v>
      </c>
      <c r="V78" s="293">
        <v>23282.971066027909</v>
      </c>
      <c r="W78" s="293">
        <v>21055.550363936851</v>
      </c>
      <c r="X78" s="293">
        <v>22679.105884185075</v>
      </c>
      <c r="Y78" s="293">
        <v>23121.986774978319</v>
      </c>
      <c r="Z78" s="293">
        <v>23189.314763473783</v>
      </c>
      <c r="AA78" s="293">
        <v>23684.153125440418</v>
      </c>
      <c r="AB78" s="293">
        <v>23823.9700905313</v>
      </c>
      <c r="AC78" s="293">
        <v>25959.187640978202</v>
      </c>
      <c r="AD78" s="293">
        <v>25961.020781042029</v>
      </c>
      <c r="AE78" s="293">
        <v>27667.02190621644</v>
      </c>
      <c r="AF78" s="293">
        <v>27675.48047992586</v>
      </c>
      <c r="AG78" s="293">
        <v>24558.834044111969</v>
      </c>
      <c r="AH78" s="293">
        <v>24331.671957892959</v>
      </c>
      <c r="AI78" s="293">
        <v>25633.595489934658</v>
      </c>
      <c r="AJ78" s="293">
        <v>24991.370704472771</v>
      </c>
      <c r="AK78" s="293">
        <v>25425.537276855484</v>
      </c>
      <c r="AL78" s="293">
        <v>25518.417405098262</v>
      </c>
    </row>
    <row r="79" spans="1:38" s="135" customFormat="1" ht="16.95" customHeight="1">
      <c r="A79" s="246" t="s">
        <v>363</v>
      </c>
      <c r="B79" s="305">
        <v>2739.8514739651891</v>
      </c>
      <c r="C79" s="293">
        <v>2796.8438310588613</v>
      </c>
      <c r="D79" s="293">
        <v>3124.5654805760478</v>
      </c>
      <c r="E79" s="293">
        <v>3071.1660926435061</v>
      </c>
      <c r="F79" s="293">
        <v>3099.2308094855989</v>
      </c>
      <c r="G79" s="293">
        <v>3228.5958246712153</v>
      </c>
      <c r="H79" s="293">
        <v>3597.6760488656855</v>
      </c>
      <c r="I79" s="293">
        <v>3540.6698534910702</v>
      </c>
      <c r="J79" s="293">
        <v>3853.7870978610549</v>
      </c>
      <c r="K79" s="293">
        <v>3790.3049321678245</v>
      </c>
      <c r="L79" s="293">
        <v>4024.7169935942038</v>
      </c>
      <c r="M79" s="293">
        <v>4265.9929626926296</v>
      </c>
      <c r="N79" s="293">
        <v>4176.558480798275</v>
      </c>
      <c r="O79" s="293">
        <v>4317.1716238512345</v>
      </c>
      <c r="P79" s="293">
        <v>4281.8339508763302</v>
      </c>
      <c r="Q79" s="293">
        <v>4279.0959600957749</v>
      </c>
      <c r="R79" s="293">
        <v>4262.4717243965806</v>
      </c>
      <c r="S79" s="293">
        <v>4548.9234120379497</v>
      </c>
      <c r="T79" s="293">
        <v>4266.2496757221716</v>
      </c>
      <c r="U79" s="293">
        <v>4392.8899688980246</v>
      </c>
      <c r="V79" s="293">
        <v>4464.9577822201691</v>
      </c>
      <c r="W79" s="293">
        <v>4341.981852918655</v>
      </c>
      <c r="X79" s="293">
        <v>4661.3629284146455</v>
      </c>
      <c r="Y79" s="293">
        <v>5046.1992877777966</v>
      </c>
      <c r="Z79" s="293">
        <v>4943.7526205069371</v>
      </c>
      <c r="AA79" s="293">
        <v>5327.0713583584129</v>
      </c>
      <c r="AB79" s="293">
        <v>5239.3654812374953</v>
      </c>
      <c r="AC79" s="293">
        <v>5774.6468575427225</v>
      </c>
      <c r="AD79" s="293">
        <v>6234.7789782613227</v>
      </c>
      <c r="AE79" s="293">
        <v>6421.0343794521223</v>
      </c>
      <c r="AF79" s="293">
        <v>6898.9738145611755</v>
      </c>
      <c r="AG79" s="293">
        <v>7554.7873416904058</v>
      </c>
      <c r="AH79" s="293">
        <v>8283.9364875511492</v>
      </c>
      <c r="AI79" s="293">
        <v>8504.3235894740901</v>
      </c>
      <c r="AJ79" s="293">
        <v>8536.2401038937314</v>
      </c>
      <c r="AK79" s="293">
        <v>8497.7080818674476</v>
      </c>
      <c r="AL79" s="293">
        <v>8768.1156531325378</v>
      </c>
    </row>
    <row r="80" spans="1:38" s="135" customFormat="1" ht="15.6" customHeight="1">
      <c r="A80" s="248" t="s">
        <v>364</v>
      </c>
      <c r="B80" s="306">
        <v>277.72058884999996</v>
      </c>
      <c r="C80" s="294">
        <v>271.30945502999998</v>
      </c>
      <c r="D80" s="294">
        <v>332.42468010752549</v>
      </c>
      <c r="E80" s="294">
        <v>333.78305363477665</v>
      </c>
      <c r="F80" s="294">
        <v>352.45667193408178</v>
      </c>
      <c r="G80" s="294">
        <v>341.74492473047485</v>
      </c>
      <c r="H80" s="294">
        <v>349.94173939580054</v>
      </c>
      <c r="I80" s="294">
        <v>376.70346631538058</v>
      </c>
      <c r="J80" s="294">
        <v>371.43609799906193</v>
      </c>
      <c r="K80" s="294">
        <v>374.52085177999999</v>
      </c>
      <c r="L80" s="294">
        <v>398.16067439</v>
      </c>
      <c r="M80" s="294">
        <v>447.96497470000003</v>
      </c>
      <c r="N80" s="294">
        <v>454.44460017</v>
      </c>
      <c r="O80" s="294">
        <v>412.75160025000002</v>
      </c>
      <c r="P80" s="294">
        <v>404.51842156999999</v>
      </c>
      <c r="Q80" s="294">
        <v>394.37832817999998</v>
      </c>
      <c r="R80" s="294">
        <v>353.83137295000006</v>
      </c>
      <c r="S80" s="294">
        <v>373.12120596</v>
      </c>
      <c r="T80" s="294">
        <v>381.85426040999999</v>
      </c>
      <c r="U80" s="294">
        <v>298.38087616999996</v>
      </c>
      <c r="V80" s="294">
        <v>368.99644035</v>
      </c>
      <c r="W80" s="294">
        <v>345.83471046000005</v>
      </c>
      <c r="X80" s="294">
        <v>348.40736733999995</v>
      </c>
      <c r="Y80" s="294">
        <v>381.92483262999991</v>
      </c>
      <c r="Z80" s="294">
        <v>393.53359685964534</v>
      </c>
      <c r="AA80" s="294">
        <v>391.80294811838434</v>
      </c>
      <c r="AB80" s="294">
        <v>331.26669656999997</v>
      </c>
      <c r="AC80" s="294">
        <v>344.81190824000004</v>
      </c>
      <c r="AD80" s="294">
        <v>343.91035927000001</v>
      </c>
      <c r="AE80" s="294">
        <v>404.51832888999996</v>
      </c>
      <c r="AF80" s="294">
        <v>405.12749502865103</v>
      </c>
      <c r="AG80" s="294">
        <v>461.52200626030589</v>
      </c>
      <c r="AH80" s="294">
        <v>460.03251538479532</v>
      </c>
      <c r="AI80" s="294">
        <v>483.98882690884506</v>
      </c>
      <c r="AJ80" s="294">
        <v>492.88206416352557</v>
      </c>
      <c r="AK80" s="294">
        <v>542.23557363624707</v>
      </c>
      <c r="AL80" s="294">
        <v>570.21630938033616</v>
      </c>
    </row>
    <row r="81" spans="1:38" s="135" customFormat="1" ht="15.6" customHeight="1">
      <c r="A81" s="248" t="s">
        <v>365</v>
      </c>
      <c r="B81" s="306">
        <v>1706.7217860339213</v>
      </c>
      <c r="C81" s="294">
        <v>1707.9921239046553</v>
      </c>
      <c r="D81" s="294">
        <v>1979.5278925991493</v>
      </c>
      <c r="E81" s="294">
        <v>1787.3506346382696</v>
      </c>
      <c r="F81" s="294">
        <v>1747.1388408299999</v>
      </c>
      <c r="G81" s="294">
        <v>1875.9687588948364</v>
      </c>
      <c r="H81" s="294">
        <v>2089.7056009797557</v>
      </c>
      <c r="I81" s="294">
        <v>1955.891380551144</v>
      </c>
      <c r="J81" s="294">
        <v>1995.2470215455585</v>
      </c>
      <c r="K81" s="294">
        <v>1872.1958295480356</v>
      </c>
      <c r="L81" s="294">
        <v>1913.8950477451408</v>
      </c>
      <c r="M81" s="294">
        <v>2056.9245003651004</v>
      </c>
      <c r="N81" s="294">
        <v>1927.0490495304925</v>
      </c>
      <c r="O81" s="294">
        <v>1956.291754356947</v>
      </c>
      <c r="P81" s="294">
        <v>1969.5466375571748</v>
      </c>
      <c r="Q81" s="294">
        <v>2017.2480031199925</v>
      </c>
      <c r="R81" s="294">
        <v>2062.8524967238232</v>
      </c>
      <c r="S81" s="294">
        <v>2166.2738284104312</v>
      </c>
      <c r="T81" s="294">
        <v>2203.4502124812316</v>
      </c>
      <c r="U81" s="294">
        <v>2320.4491695815045</v>
      </c>
      <c r="V81" s="294">
        <v>2384.4807460330926</v>
      </c>
      <c r="W81" s="294">
        <v>2113.6172350526504</v>
      </c>
      <c r="X81" s="294">
        <v>2324.6382829095887</v>
      </c>
      <c r="Y81" s="294">
        <v>2232.6937290848073</v>
      </c>
      <c r="Z81" s="294">
        <v>2370.8312277742525</v>
      </c>
      <c r="AA81" s="294">
        <v>2467.355591749214</v>
      </c>
      <c r="AB81" s="294">
        <v>2516.8066125059204</v>
      </c>
      <c r="AC81" s="294">
        <v>2972.6792415060509</v>
      </c>
      <c r="AD81" s="294">
        <v>2890.5843008541488</v>
      </c>
      <c r="AE81" s="294">
        <v>2950.613538759088</v>
      </c>
      <c r="AF81" s="294">
        <v>3339.9587321423051</v>
      </c>
      <c r="AG81" s="294">
        <v>3479.2914984078716</v>
      </c>
      <c r="AH81" s="294">
        <v>4035.4551716485157</v>
      </c>
      <c r="AI81" s="294">
        <v>3981.8232595344466</v>
      </c>
      <c r="AJ81" s="294">
        <v>3954.1989963224887</v>
      </c>
      <c r="AK81" s="294">
        <v>3518.1012859198422</v>
      </c>
      <c r="AL81" s="294">
        <v>3830.2761737145192</v>
      </c>
    </row>
    <row r="82" spans="1:38" s="135" customFormat="1" ht="15" customHeight="1">
      <c r="A82" s="248" t="s">
        <v>366</v>
      </c>
      <c r="B82" s="306">
        <v>114.86644919000001</v>
      </c>
      <c r="C82" s="294">
        <v>120.75601540000001</v>
      </c>
      <c r="D82" s="294">
        <v>122.0425529</v>
      </c>
      <c r="E82" s="294">
        <v>122.50813387000001</v>
      </c>
      <c r="F82" s="294">
        <v>130.04141881000001</v>
      </c>
      <c r="G82" s="294">
        <v>114.4850126</v>
      </c>
      <c r="H82" s="294">
        <v>110.95247015000001</v>
      </c>
      <c r="I82" s="294">
        <v>117.18097155000001</v>
      </c>
      <c r="J82" s="294">
        <v>121.80922269999999</v>
      </c>
      <c r="K82" s="294">
        <v>113.70105862</v>
      </c>
      <c r="L82" s="294">
        <v>122.11106241</v>
      </c>
      <c r="M82" s="294">
        <v>113.28580665999999</v>
      </c>
      <c r="N82" s="294">
        <v>120.98425068</v>
      </c>
      <c r="O82" s="294">
        <v>113.99561047</v>
      </c>
      <c r="P82" s="294">
        <v>122.27814443999999</v>
      </c>
      <c r="Q82" s="294">
        <v>129.68743319999999</v>
      </c>
      <c r="R82" s="294">
        <v>129.21837194999998</v>
      </c>
      <c r="S82" s="294">
        <v>128.25874673999999</v>
      </c>
      <c r="T82" s="294">
        <v>118.55766543999999</v>
      </c>
      <c r="U82" s="294">
        <v>121.29562958</v>
      </c>
      <c r="V82" s="294">
        <v>110.55962194</v>
      </c>
      <c r="W82" s="294">
        <v>127.35355594999999</v>
      </c>
      <c r="X82" s="294">
        <v>131.44391725</v>
      </c>
      <c r="Y82" s="294">
        <v>130.01302863999999</v>
      </c>
      <c r="Z82" s="294">
        <v>140.69955093999999</v>
      </c>
      <c r="AA82" s="294">
        <v>151.69129849000001</v>
      </c>
      <c r="AB82" s="294">
        <v>153.81219397999999</v>
      </c>
      <c r="AC82" s="294">
        <v>150.80324941000001</v>
      </c>
      <c r="AD82" s="294">
        <v>129.81556786000002</v>
      </c>
      <c r="AE82" s="294">
        <v>134.9110698929334</v>
      </c>
      <c r="AF82" s="294">
        <v>146.79873120867279</v>
      </c>
      <c r="AG82" s="294">
        <v>141.33243617057443</v>
      </c>
      <c r="AH82" s="294">
        <v>152.60278363970951</v>
      </c>
      <c r="AI82" s="294">
        <v>145.99874465652621</v>
      </c>
      <c r="AJ82" s="294">
        <v>160.4526239098472</v>
      </c>
      <c r="AK82" s="294">
        <v>171.66656302358248</v>
      </c>
      <c r="AL82" s="294">
        <v>177.04144711437729</v>
      </c>
    </row>
    <row r="83" spans="1:38" s="135" customFormat="1" ht="15.6" customHeight="1">
      <c r="A83" s="248" t="s">
        <v>367</v>
      </c>
      <c r="B83" s="306">
        <v>24.290278529999998</v>
      </c>
      <c r="C83" s="294">
        <v>25.369933149999998</v>
      </c>
      <c r="D83" s="294">
        <v>24.016273549999998</v>
      </c>
      <c r="E83" s="294">
        <v>25.325010840000001</v>
      </c>
      <c r="F83" s="294">
        <v>24.597272870000001</v>
      </c>
      <c r="G83" s="294">
        <v>22.758222239999998</v>
      </c>
      <c r="H83" s="294">
        <v>24.13595664</v>
      </c>
      <c r="I83" s="294">
        <v>24.364943030000003</v>
      </c>
      <c r="J83" s="294">
        <v>23.80680667</v>
      </c>
      <c r="K83" s="294">
        <v>23.364080300000001</v>
      </c>
      <c r="L83" s="294">
        <v>23.803730699999999</v>
      </c>
      <c r="M83" s="294">
        <v>23.637964189999998</v>
      </c>
      <c r="N83" s="294">
        <v>24.348171779999998</v>
      </c>
      <c r="O83" s="294">
        <v>22.511545619999996</v>
      </c>
      <c r="P83" s="294">
        <v>23.746188659999998</v>
      </c>
      <c r="Q83" s="294">
        <v>23.700531789999999</v>
      </c>
      <c r="R83" s="294">
        <v>23.256426410000003</v>
      </c>
      <c r="S83" s="294">
        <v>22.52381827</v>
      </c>
      <c r="T83" s="294">
        <v>22.200344570000006</v>
      </c>
      <c r="U83" s="294">
        <v>22.105264160000001</v>
      </c>
      <c r="V83" s="294">
        <v>21.693703410000001</v>
      </c>
      <c r="W83" s="294">
        <v>21.546012439999998</v>
      </c>
      <c r="X83" s="294">
        <v>20.850697329999999</v>
      </c>
      <c r="Y83" s="294">
        <v>21.25130785</v>
      </c>
      <c r="Z83" s="294">
        <v>18.882550479999999</v>
      </c>
      <c r="AA83" s="294">
        <v>20.630209170000001</v>
      </c>
      <c r="AB83" s="294">
        <v>20.616561910000005</v>
      </c>
      <c r="AC83" s="294">
        <v>102.45583429000001</v>
      </c>
      <c r="AD83" s="294">
        <v>91.460728709999998</v>
      </c>
      <c r="AE83" s="294">
        <v>84.235681200000002</v>
      </c>
      <c r="AF83" s="294">
        <v>66.70490430000001</v>
      </c>
      <c r="AG83" s="294">
        <v>75.539791640000004</v>
      </c>
      <c r="AH83" s="294">
        <v>67.493049209999995</v>
      </c>
      <c r="AI83" s="294">
        <v>62.170720859999996</v>
      </c>
      <c r="AJ83" s="294">
        <v>66.092049250000002</v>
      </c>
      <c r="AK83" s="294">
        <v>76.059234639999985</v>
      </c>
      <c r="AL83" s="294">
        <v>55.148158219999999</v>
      </c>
    </row>
    <row r="84" spans="1:38" s="135" customFormat="1" ht="15" customHeight="1">
      <c r="A84" s="248" t="s">
        <v>368</v>
      </c>
      <c r="B84" s="306">
        <v>93.898680200000001</v>
      </c>
      <c r="C84" s="294">
        <v>92.144014660000011</v>
      </c>
      <c r="D84" s="294">
        <v>98.426812730000009</v>
      </c>
      <c r="E84" s="294">
        <v>101.10207348000002</v>
      </c>
      <c r="F84" s="294">
        <v>98.16680667</v>
      </c>
      <c r="G84" s="294">
        <v>101.81336893</v>
      </c>
      <c r="H84" s="294">
        <v>101.76430873999999</v>
      </c>
      <c r="I84" s="294">
        <v>101.73128881000001</v>
      </c>
      <c r="J84" s="294">
        <v>108.20083755</v>
      </c>
      <c r="K84" s="294">
        <v>109.03670891</v>
      </c>
      <c r="L84" s="294">
        <v>106.46260248</v>
      </c>
      <c r="M84" s="294">
        <v>97.771562539999991</v>
      </c>
      <c r="N84" s="294">
        <v>100.78332142000002</v>
      </c>
      <c r="O84" s="294">
        <v>98.609122549999981</v>
      </c>
      <c r="P84" s="294">
        <v>95.119191170000008</v>
      </c>
      <c r="Q84" s="294">
        <v>99.242810070000004</v>
      </c>
      <c r="R84" s="294">
        <v>90.721697359999993</v>
      </c>
      <c r="S84" s="294">
        <v>100.36990627000002</v>
      </c>
      <c r="T84" s="294">
        <v>103.95158214</v>
      </c>
      <c r="U84" s="294">
        <v>108.24637312999999</v>
      </c>
      <c r="V84" s="294">
        <v>109.89521304</v>
      </c>
      <c r="W84" s="294">
        <v>110.10310641000001</v>
      </c>
      <c r="X84" s="294">
        <v>107.17163050000001</v>
      </c>
      <c r="Y84" s="294">
        <v>100.24792405000001</v>
      </c>
      <c r="Z84" s="294">
        <v>123.38743803999999</v>
      </c>
      <c r="AA84" s="294">
        <v>115.55982934000001</v>
      </c>
      <c r="AB84" s="294">
        <v>118.34373968000001</v>
      </c>
      <c r="AC84" s="294">
        <v>111.87862584999999</v>
      </c>
      <c r="AD84" s="294">
        <v>112.11516164999999</v>
      </c>
      <c r="AE84" s="294">
        <v>109.97016257999998</v>
      </c>
      <c r="AF84" s="294">
        <v>107.30995557999998</v>
      </c>
      <c r="AG84" s="294">
        <v>106.26515172000001</v>
      </c>
      <c r="AH84" s="294">
        <v>107.172522</v>
      </c>
      <c r="AI84" s="294">
        <v>103.18451742999999</v>
      </c>
      <c r="AJ84" s="294">
        <v>102.82257351000001</v>
      </c>
      <c r="AK84" s="294">
        <v>110.44746055</v>
      </c>
      <c r="AL84" s="294">
        <v>108.85055391999998</v>
      </c>
    </row>
    <row r="85" spans="1:38" s="135" customFormat="1" ht="15.6" customHeight="1">
      <c r="A85" s="248" t="s">
        <v>369</v>
      </c>
      <c r="B85" s="306">
        <v>522.35369116126765</v>
      </c>
      <c r="C85" s="294">
        <v>579.27228891420657</v>
      </c>
      <c r="D85" s="294">
        <v>568.1272686893725</v>
      </c>
      <c r="E85" s="294">
        <v>701.09718618045974</v>
      </c>
      <c r="F85" s="294">
        <v>746.82979837151686</v>
      </c>
      <c r="G85" s="294">
        <v>771.82553727590368</v>
      </c>
      <c r="H85" s="294">
        <v>921.17597296012912</v>
      </c>
      <c r="I85" s="294">
        <v>964.79780323454622</v>
      </c>
      <c r="J85" s="294">
        <v>1233.2871113964338</v>
      </c>
      <c r="K85" s="294">
        <v>1297.4864030097895</v>
      </c>
      <c r="L85" s="294">
        <v>1460.2838758690641</v>
      </c>
      <c r="M85" s="294">
        <v>1526.4081542375291</v>
      </c>
      <c r="N85" s="294">
        <v>1548.9490872177826</v>
      </c>
      <c r="O85" s="294">
        <v>1713.011990604288</v>
      </c>
      <c r="P85" s="294">
        <v>1666.6253674791549</v>
      </c>
      <c r="Q85" s="294">
        <v>1614.8388537357821</v>
      </c>
      <c r="R85" s="294">
        <v>1602.5913590027581</v>
      </c>
      <c r="S85" s="294">
        <v>1758.3759063875184</v>
      </c>
      <c r="T85" s="294">
        <v>1436.2356106809395</v>
      </c>
      <c r="U85" s="294">
        <v>1522.4126562765202</v>
      </c>
      <c r="V85" s="294">
        <v>1469.3320574470772</v>
      </c>
      <c r="W85" s="294">
        <v>1623.5272326060046</v>
      </c>
      <c r="X85" s="294">
        <v>1728.8510330850563</v>
      </c>
      <c r="Y85" s="294">
        <v>2180.0684655229884</v>
      </c>
      <c r="Z85" s="294">
        <v>1896.4182564130388</v>
      </c>
      <c r="AA85" s="294">
        <v>2180.0314814908147</v>
      </c>
      <c r="AB85" s="294">
        <v>2098.5196765915762</v>
      </c>
      <c r="AC85" s="294">
        <v>2092.0179982466716</v>
      </c>
      <c r="AD85" s="294">
        <v>2666.8928599171736</v>
      </c>
      <c r="AE85" s="294">
        <v>2736.7855981301013</v>
      </c>
      <c r="AF85" s="294">
        <v>2833.0739963015467</v>
      </c>
      <c r="AG85" s="294">
        <v>3290.8364574916541</v>
      </c>
      <c r="AH85" s="294">
        <v>3461.1804456681289</v>
      </c>
      <c r="AI85" s="294">
        <v>3727.1575200842722</v>
      </c>
      <c r="AJ85" s="294">
        <v>3759.7917967378717</v>
      </c>
      <c r="AK85" s="294">
        <v>4079.1979640977756</v>
      </c>
      <c r="AL85" s="294">
        <v>4026.5830107833053</v>
      </c>
    </row>
    <row r="86" spans="1:38" s="135" customFormat="1" ht="18" customHeight="1">
      <c r="A86" s="246" t="s">
        <v>370</v>
      </c>
      <c r="B86" s="305">
        <v>2484.1098226768895</v>
      </c>
      <c r="C86" s="293">
        <v>2427.1499879914104</v>
      </c>
      <c r="D86" s="293">
        <v>2786.1758135657165</v>
      </c>
      <c r="E86" s="293">
        <v>2440.1804197893753</v>
      </c>
      <c r="F86" s="293">
        <v>2455.2142295141448</v>
      </c>
      <c r="G86" s="293">
        <v>2466.6207614374011</v>
      </c>
      <c r="H86" s="293">
        <v>2463.0950463431645</v>
      </c>
      <c r="I86" s="293">
        <v>2472.0488664520662</v>
      </c>
      <c r="J86" s="293">
        <v>2568.7084066997404</v>
      </c>
      <c r="K86" s="293">
        <v>2578.7608917123339</v>
      </c>
      <c r="L86" s="293">
        <v>2482.4488682757101</v>
      </c>
      <c r="M86" s="293">
        <v>2526.2224978314753</v>
      </c>
      <c r="N86" s="293">
        <v>2656.6702145355721</v>
      </c>
      <c r="O86" s="293">
        <v>2500.8020762245619</v>
      </c>
      <c r="P86" s="293">
        <v>2589.6454506051778</v>
      </c>
      <c r="Q86" s="293">
        <v>2709.1223733389643</v>
      </c>
      <c r="R86" s="293">
        <v>2642.1989388443699</v>
      </c>
      <c r="S86" s="293">
        <v>2651.1215472996255</v>
      </c>
      <c r="T86" s="293">
        <v>2920.0525219294177</v>
      </c>
      <c r="U86" s="293">
        <v>2945.8060828750558</v>
      </c>
      <c r="V86" s="293">
        <v>2982.8958962869056</v>
      </c>
      <c r="W86" s="293">
        <v>3369.0273020561763</v>
      </c>
      <c r="X86" s="293">
        <v>3427.0888314905005</v>
      </c>
      <c r="Y86" s="293">
        <v>3601.2091632447978</v>
      </c>
      <c r="Z86" s="293">
        <v>3804.193099205278</v>
      </c>
      <c r="AA86" s="293">
        <v>3675.3753030029784</v>
      </c>
      <c r="AB86" s="293">
        <v>3775.0997379988044</v>
      </c>
      <c r="AC86" s="293">
        <v>3795.4982486394879</v>
      </c>
      <c r="AD86" s="293">
        <v>3769.0452056206177</v>
      </c>
      <c r="AE86" s="293">
        <v>3885.5217765777193</v>
      </c>
      <c r="AF86" s="293">
        <v>4389.0891269655667</v>
      </c>
      <c r="AG86" s="293">
        <v>4250.9856049654845</v>
      </c>
      <c r="AH86" s="293">
        <v>4222.4745890099057</v>
      </c>
      <c r="AI86" s="293">
        <v>4235.1551899419001</v>
      </c>
      <c r="AJ86" s="293">
        <v>4335.9462904540696</v>
      </c>
      <c r="AK86" s="293">
        <v>4495.9809374027154</v>
      </c>
      <c r="AL86" s="293">
        <v>4529.8795916006447</v>
      </c>
    </row>
    <row r="87" spans="1:38" s="135" customFormat="1" ht="19.2">
      <c r="A87" s="248" t="s">
        <v>371</v>
      </c>
      <c r="B87" s="306">
        <v>1001.8626996200001</v>
      </c>
      <c r="C87" s="294">
        <v>954.26552290000006</v>
      </c>
      <c r="D87" s="294">
        <v>986.21439257830718</v>
      </c>
      <c r="E87" s="294">
        <v>973.2180163528501</v>
      </c>
      <c r="F87" s="294">
        <v>1004.7605070059756</v>
      </c>
      <c r="G87" s="294">
        <v>1025.753631935451</v>
      </c>
      <c r="H87" s="294">
        <v>1018.8684442619714</v>
      </c>
      <c r="I87" s="294">
        <v>1041.7199246705902</v>
      </c>
      <c r="J87" s="294">
        <v>1104.7388692882553</v>
      </c>
      <c r="K87" s="294">
        <v>1108.8835813836288</v>
      </c>
      <c r="L87" s="294">
        <v>1096.5238989360689</v>
      </c>
      <c r="M87" s="294">
        <v>1136.9383601831439</v>
      </c>
      <c r="N87" s="294">
        <v>1257.1822286658623</v>
      </c>
      <c r="O87" s="294">
        <v>1137.2318490927489</v>
      </c>
      <c r="P87" s="294">
        <v>1220.7697360788698</v>
      </c>
      <c r="Q87" s="294">
        <v>1185.9885473467427</v>
      </c>
      <c r="R87" s="294">
        <v>1240.9239108954139</v>
      </c>
      <c r="S87" s="294">
        <v>1264.3314951884852</v>
      </c>
      <c r="T87" s="294">
        <v>1255.2140162249168</v>
      </c>
      <c r="U87" s="294">
        <v>1288.0392435987728</v>
      </c>
      <c r="V87" s="294">
        <v>1317.0883502617426</v>
      </c>
      <c r="W87" s="294">
        <v>1544.3978734955101</v>
      </c>
      <c r="X87" s="294">
        <v>1536.4947832423802</v>
      </c>
      <c r="Y87" s="294">
        <v>1569.3953955467607</v>
      </c>
      <c r="Z87" s="294">
        <v>1606.8068893081991</v>
      </c>
      <c r="AA87" s="294">
        <v>1596.1162221196812</v>
      </c>
      <c r="AB87" s="294">
        <v>1585.2548253638445</v>
      </c>
      <c r="AC87" s="294">
        <v>1584.3684322026729</v>
      </c>
      <c r="AD87" s="294">
        <v>1568.8433703397675</v>
      </c>
      <c r="AE87" s="294">
        <v>1556.149619974444</v>
      </c>
      <c r="AF87" s="294">
        <v>1596.5118140411823</v>
      </c>
      <c r="AG87" s="294">
        <v>1533.8484864677298</v>
      </c>
      <c r="AH87" s="294">
        <v>1534.5651944468136</v>
      </c>
      <c r="AI87" s="294">
        <v>1619.9004242957355</v>
      </c>
      <c r="AJ87" s="294">
        <v>1586.0430773700834</v>
      </c>
      <c r="AK87" s="294">
        <v>1578.1811523524561</v>
      </c>
      <c r="AL87" s="294">
        <v>1586.7756436018024</v>
      </c>
    </row>
    <row r="88" spans="1:38" s="135" customFormat="1" ht="15.6" customHeight="1">
      <c r="A88" s="248" t="s">
        <v>372</v>
      </c>
      <c r="B88" s="306">
        <v>1.58186081</v>
      </c>
      <c r="C88" s="294">
        <v>1.2873069799999999</v>
      </c>
      <c r="D88" s="294">
        <v>1.3504334899999999</v>
      </c>
      <c r="E88" s="294">
        <v>1.2286316100000001</v>
      </c>
      <c r="F88" s="294">
        <v>1.4938436799999999</v>
      </c>
      <c r="G88" s="294">
        <v>1.1793447399999999</v>
      </c>
      <c r="H88" s="294">
        <v>1.1040027400000001</v>
      </c>
      <c r="I88" s="294">
        <v>1.0757178999999999</v>
      </c>
      <c r="J88" s="294">
        <v>26.513932417890917</v>
      </c>
      <c r="K88" s="294">
        <v>31.531930957874319</v>
      </c>
      <c r="L88" s="294">
        <v>28.185636431365538</v>
      </c>
      <c r="M88" s="294">
        <v>27.165756592654482</v>
      </c>
      <c r="N88" s="294">
        <v>30.56245430209972</v>
      </c>
      <c r="O88" s="294">
        <v>30.207718496682332</v>
      </c>
      <c r="P88" s="294">
        <v>30.784980690798047</v>
      </c>
      <c r="Q88" s="294">
        <v>30.104054223608319</v>
      </c>
      <c r="R88" s="294">
        <v>27.69172048535545</v>
      </c>
      <c r="S88" s="294">
        <v>33.1892931878022</v>
      </c>
      <c r="T88" s="294">
        <v>33.769043295875996</v>
      </c>
      <c r="U88" s="294">
        <v>32.970820214592692</v>
      </c>
      <c r="V88" s="294">
        <v>31.235281859252954</v>
      </c>
      <c r="W88" s="294">
        <v>23.671422794972123</v>
      </c>
      <c r="X88" s="294">
        <v>31.014978907710802</v>
      </c>
      <c r="Y88" s="294">
        <v>33.1446129883781</v>
      </c>
      <c r="Z88" s="294">
        <v>31.08950404462384</v>
      </c>
      <c r="AA88" s="294">
        <v>29.939381919999999</v>
      </c>
      <c r="AB88" s="294">
        <v>30.54167613187116</v>
      </c>
      <c r="AC88" s="294">
        <v>34.037903172298492</v>
      </c>
      <c r="AD88" s="294">
        <v>34.859148823810564</v>
      </c>
      <c r="AE88" s="294">
        <v>31.469941494435322</v>
      </c>
      <c r="AF88" s="294">
        <v>32.908857027328558</v>
      </c>
      <c r="AG88" s="294">
        <v>33.462297624701741</v>
      </c>
      <c r="AH88" s="294">
        <v>37.753193698941502</v>
      </c>
      <c r="AI88" s="294">
        <v>34.356163174751622</v>
      </c>
      <c r="AJ88" s="294">
        <v>38.619626117696718</v>
      </c>
      <c r="AK88" s="294">
        <v>38.852986583188503</v>
      </c>
      <c r="AL88" s="294">
        <v>39.460306795081003</v>
      </c>
    </row>
    <row r="89" spans="1:38" s="135" customFormat="1" ht="15.6" customHeight="1">
      <c r="A89" s="248" t="s">
        <v>373</v>
      </c>
      <c r="B89" s="306">
        <v>668.30688793407694</v>
      </c>
      <c r="C89" s="294">
        <v>650.36788333730669</v>
      </c>
      <c r="D89" s="294">
        <v>646.31469075823622</v>
      </c>
      <c r="E89" s="294">
        <v>627.56916845458727</v>
      </c>
      <c r="F89" s="294">
        <v>641.76902835572912</v>
      </c>
      <c r="G89" s="294">
        <v>655.97483986324846</v>
      </c>
      <c r="H89" s="294">
        <v>632.44929856473868</v>
      </c>
      <c r="I89" s="294">
        <v>598.00867842844821</v>
      </c>
      <c r="J89" s="294">
        <v>615.06766554289334</v>
      </c>
      <c r="K89" s="294">
        <v>607.8259630898566</v>
      </c>
      <c r="L89" s="294">
        <v>540.82696043929639</v>
      </c>
      <c r="M89" s="294">
        <v>533.42584583993437</v>
      </c>
      <c r="N89" s="294">
        <v>532.09542765199251</v>
      </c>
      <c r="O89" s="294">
        <v>503.27564905944678</v>
      </c>
      <c r="P89" s="294">
        <v>503.14206404059496</v>
      </c>
      <c r="Q89" s="294">
        <v>505.0492517734699</v>
      </c>
      <c r="R89" s="294">
        <v>502.41385086315421</v>
      </c>
      <c r="S89" s="294">
        <v>490.28554619622918</v>
      </c>
      <c r="T89" s="294">
        <v>469.61174227758158</v>
      </c>
      <c r="U89" s="294">
        <v>459.19867478423646</v>
      </c>
      <c r="V89" s="294">
        <v>459.58167503233892</v>
      </c>
      <c r="W89" s="294">
        <v>485.28811283872216</v>
      </c>
      <c r="X89" s="294">
        <v>468.11951160796798</v>
      </c>
      <c r="Y89" s="294">
        <v>446.97502049045289</v>
      </c>
      <c r="Z89" s="294">
        <v>415.00623001938737</v>
      </c>
      <c r="AA89" s="294">
        <v>398.26777617768772</v>
      </c>
      <c r="AB89" s="294">
        <v>394.78804386297463</v>
      </c>
      <c r="AC89" s="294">
        <v>434.14802026434955</v>
      </c>
      <c r="AD89" s="294">
        <v>403.42618758000003</v>
      </c>
      <c r="AE89" s="294">
        <v>508.87657562174263</v>
      </c>
      <c r="AF89" s="294">
        <v>417.11813665662868</v>
      </c>
      <c r="AG89" s="294">
        <v>436.54953184626567</v>
      </c>
      <c r="AH89" s="294">
        <v>407.11642843982082</v>
      </c>
      <c r="AI89" s="294">
        <v>417.89315027680243</v>
      </c>
      <c r="AJ89" s="294">
        <v>469.34996171000074</v>
      </c>
      <c r="AK89" s="294">
        <v>497.58762326159177</v>
      </c>
      <c r="AL89" s="294">
        <v>495.55125737499458</v>
      </c>
    </row>
    <row r="90" spans="1:38" s="135" customFormat="1" ht="15" customHeight="1">
      <c r="A90" s="248" t="s">
        <v>374</v>
      </c>
      <c r="B90" s="306">
        <v>93.373441360000001</v>
      </c>
      <c r="C90" s="294">
        <v>96.322993830000001</v>
      </c>
      <c r="D90" s="294">
        <v>85.582266790000006</v>
      </c>
      <c r="E90" s="294">
        <v>97.148148209999988</v>
      </c>
      <c r="F90" s="294">
        <v>95.730399490000011</v>
      </c>
      <c r="G90" s="294">
        <v>89.074544860000003</v>
      </c>
      <c r="H90" s="294">
        <v>88.57101007</v>
      </c>
      <c r="I90" s="294">
        <v>95.082771050000005</v>
      </c>
      <c r="J90" s="294">
        <v>95.086262910000002</v>
      </c>
      <c r="K90" s="294">
        <v>102.24020697</v>
      </c>
      <c r="L90" s="294">
        <v>98.811980330000011</v>
      </c>
      <c r="M90" s="294">
        <v>109.46810648</v>
      </c>
      <c r="N90" s="294">
        <v>121.66804718</v>
      </c>
      <c r="O90" s="294">
        <v>113.33290396</v>
      </c>
      <c r="P90" s="294">
        <v>114.52151786</v>
      </c>
      <c r="Q90" s="294">
        <v>110.83377519</v>
      </c>
      <c r="R90" s="294">
        <v>118.48397457999999</v>
      </c>
      <c r="S90" s="294">
        <v>107.98821458</v>
      </c>
      <c r="T90" s="294">
        <v>118.12043754</v>
      </c>
      <c r="U90" s="294">
        <v>105.75596662999999</v>
      </c>
      <c r="V90" s="294">
        <v>102.15471886</v>
      </c>
      <c r="W90" s="294">
        <v>95.204847909999998</v>
      </c>
      <c r="X90" s="294">
        <v>92.849057470000005</v>
      </c>
      <c r="Y90" s="294">
        <v>93.645613980000007</v>
      </c>
      <c r="Z90" s="294">
        <v>105.67639392</v>
      </c>
      <c r="AA90" s="294">
        <v>101.82092716999999</v>
      </c>
      <c r="AB90" s="294">
        <v>89.844192919999998</v>
      </c>
      <c r="AC90" s="294">
        <v>96.632249779999995</v>
      </c>
      <c r="AD90" s="294">
        <v>88.894670050000016</v>
      </c>
      <c r="AE90" s="294">
        <v>95.873772900000006</v>
      </c>
      <c r="AF90" s="294">
        <v>91.736762980000009</v>
      </c>
      <c r="AG90" s="294">
        <v>96.363310460000008</v>
      </c>
      <c r="AH90" s="294">
        <v>90.593153960000009</v>
      </c>
      <c r="AI90" s="294">
        <v>80.064071749999997</v>
      </c>
      <c r="AJ90" s="294">
        <v>70.046801180000003</v>
      </c>
      <c r="AK90" s="294">
        <v>84.131916189999998</v>
      </c>
      <c r="AL90" s="294">
        <v>84.898026460000011</v>
      </c>
    </row>
    <row r="91" spans="1:38" s="135" customFormat="1" ht="15" customHeight="1">
      <c r="A91" s="248" t="s">
        <v>375</v>
      </c>
      <c r="B91" s="306">
        <v>138.45106898380891</v>
      </c>
      <c r="C91" s="294">
        <v>147.46614246361702</v>
      </c>
      <c r="D91" s="294">
        <v>143.74120583075083</v>
      </c>
      <c r="E91" s="294">
        <v>140.24148785630686</v>
      </c>
      <c r="F91" s="294">
        <v>246.12004877999996</v>
      </c>
      <c r="G91" s="294">
        <v>236.75285266</v>
      </c>
      <c r="H91" s="294">
        <v>254.68495596999998</v>
      </c>
      <c r="I91" s="294">
        <v>246.20882927000002</v>
      </c>
      <c r="J91" s="294">
        <v>239.62235549000005</v>
      </c>
      <c r="K91" s="294">
        <v>227.20341792000002</v>
      </c>
      <c r="L91" s="294">
        <v>226.16881352999999</v>
      </c>
      <c r="M91" s="294">
        <v>240.18186151999998</v>
      </c>
      <c r="N91" s="294">
        <v>240.72935633999998</v>
      </c>
      <c r="O91" s="294">
        <v>244.13611062999999</v>
      </c>
      <c r="P91" s="294">
        <v>237.45260158000002</v>
      </c>
      <c r="Q91" s="294">
        <v>235.24745277999997</v>
      </c>
      <c r="R91" s="294">
        <v>226.49166406999998</v>
      </c>
      <c r="S91" s="294">
        <v>233.42358919000003</v>
      </c>
      <c r="T91" s="294">
        <v>234.36611552000002</v>
      </c>
      <c r="U91" s="294">
        <v>218.42631327999999</v>
      </c>
      <c r="V91" s="294">
        <v>210.43462773000002</v>
      </c>
      <c r="W91" s="294">
        <v>203.81229882</v>
      </c>
      <c r="X91" s="294">
        <v>215.11450843</v>
      </c>
      <c r="Y91" s="294">
        <v>221.46290118000002</v>
      </c>
      <c r="Z91" s="294">
        <v>224.75312636999996</v>
      </c>
      <c r="AA91" s="294">
        <v>234.68958945999998</v>
      </c>
      <c r="AB91" s="294">
        <v>226.44473146000001</v>
      </c>
      <c r="AC91" s="294">
        <v>227.57992859999996</v>
      </c>
      <c r="AD91" s="294">
        <v>219.92911572000003</v>
      </c>
      <c r="AE91" s="294">
        <v>206.26132864999997</v>
      </c>
      <c r="AF91" s="294">
        <v>206.76146463000001</v>
      </c>
      <c r="AG91" s="294">
        <v>206.85503156000001</v>
      </c>
      <c r="AH91" s="294">
        <v>192.32263130999999</v>
      </c>
      <c r="AI91" s="294">
        <v>195.41079941000001</v>
      </c>
      <c r="AJ91" s="294">
        <v>184.33538802999999</v>
      </c>
      <c r="AK91" s="294">
        <v>212.14888910999997</v>
      </c>
      <c r="AL91" s="294">
        <v>210.28705908999999</v>
      </c>
    </row>
    <row r="92" spans="1:38" s="135" customFormat="1" ht="14.4" customHeight="1">
      <c r="A92" s="248" t="s">
        <v>376</v>
      </c>
      <c r="B92" s="306">
        <v>580.53386396900339</v>
      </c>
      <c r="C92" s="294">
        <v>577.44013848048689</v>
      </c>
      <c r="D92" s="294">
        <v>922.9728241184223</v>
      </c>
      <c r="E92" s="294">
        <v>600.77496730563121</v>
      </c>
      <c r="F92" s="294">
        <v>465.34040220243986</v>
      </c>
      <c r="G92" s="294">
        <v>457.88554737870152</v>
      </c>
      <c r="H92" s="294">
        <v>467.41733473645456</v>
      </c>
      <c r="I92" s="294">
        <v>489.95294513302804</v>
      </c>
      <c r="J92" s="294"/>
      <c r="K92" s="294">
        <v>501.07579139097396</v>
      </c>
      <c r="L92" s="294">
        <v>491.93157860897844</v>
      </c>
      <c r="M92" s="294">
        <v>479.04256721574239</v>
      </c>
      <c r="N92" s="294">
        <v>474.43270039561719</v>
      </c>
      <c r="O92" s="294">
        <v>472.61784498568386</v>
      </c>
      <c r="P92" s="294">
        <v>482.97455035491498</v>
      </c>
      <c r="Q92" s="294">
        <v>641.89929202514361</v>
      </c>
      <c r="R92" s="294">
        <v>526.19381795044603</v>
      </c>
      <c r="S92" s="294">
        <v>521.90340895710835</v>
      </c>
      <c r="T92" s="294">
        <v>808.97116707104328</v>
      </c>
      <c r="U92" s="294">
        <v>841.41506436745362</v>
      </c>
      <c r="V92" s="294">
        <v>862.40124254357158</v>
      </c>
      <c r="W92" s="294">
        <v>1016.6527461969721</v>
      </c>
      <c r="X92" s="294">
        <v>1083.4959918324419</v>
      </c>
      <c r="Y92" s="294">
        <v>1236.5856190592056</v>
      </c>
      <c r="Z92" s="294">
        <v>1420.8609555430673</v>
      </c>
      <c r="AA92" s="294">
        <v>1314.5414061556096</v>
      </c>
      <c r="AB92" s="294">
        <v>1448.2262682601142</v>
      </c>
      <c r="AC92" s="294">
        <v>1418.7317146201672</v>
      </c>
      <c r="AD92" s="294">
        <v>1453.09271310704</v>
      </c>
      <c r="AE92" s="294">
        <v>1486.8905379370974</v>
      </c>
      <c r="AF92" s="294">
        <v>2044.0520916304272</v>
      </c>
      <c r="AG92" s="294">
        <v>1943.906947006788</v>
      </c>
      <c r="AH92" s="294">
        <v>1960.1239871543294</v>
      </c>
      <c r="AI92" s="294">
        <v>1887.530581034611</v>
      </c>
      <c r="AJ92" s="294">
        <v>1987.5514360462892</v>
      </c>
      <c r="AK92" s="294">
        <v>2085.0783699054791</v>
      </c>
      <c r="AL92" s="294">
        <v>2112.9072982787675</v>
      </c>
    </row>
    <row r="93" spans="1:38" s="135" customFormat="1" ht="16.95" customHeight="1">
      <c r="A93" s="246" t="s">
        <v>377</v>
      </c>
      <c r="B93" s="305">
        <v>1029.5849610999999</v>
      </c>
      <c r="C93" s="293">
        <v>1021.5338597699999</v>
      </c>
      <c r="D93" s="293">
        <v>1022.8510584400001</v>
      </c>
      <c r="E93" s="293">
        <v>1004.19425599</v>
      </c>
      <c r="F93" s="293">
        <v>1002.7319254400001</v>
      </c>
      <c r="G93" s="293">
        <v>1011.7937035499999</v>
      </c>
      <c r="H93" s="293">
        <v>951.92325940000012</v>
      </c>
      <c r="I93" s="293">
        <v>935.16772402000004</v>
      </c>
      <c r="J93" s="293">
        <v>952.50824373</v>
      </c>
      <c r="K93" s="293">
        <v>938.59928875000003</v>
      </c>
      <c r="L93" s="293">
        <v>934.9563520600002</v>
      </c>
      <c r="M93" s="293">
        <v>950.8093563299999</v>
      </c>
      <c r="N93" s="293">
        <v>921.22142096000005</v>
      </c>
      <c r="O93" s="293">
        <v>912.67596442999991</v>
      </c>
      <c r="P93" s="293">
        <v>896.85386072999972</v>
      </c>
      <c r="Q93" s="293">
        <v>888.74643875999982</v>
      </c>
      <c r="R93" s="293">
        <v>897.33003901999996</v>
      </c>
      <c r="S93" s="293">
        <v>890.19951800000001</v>
      </c>
      <c r="T93" s="293">
        <v>887.97255370000005</v>
      </c>
      <c r="U93" s="293">
        <v>924.08468929000026</v>
      </c>
      <c r="V93" s="293">
        <v>925.78609537</v>
      </c>
      <c r="W93" s="293">
        <v>925.27763014999994</v>
      </c>
      <c r="X93" s="293">
        <v>930.41419656999994</v>
      </c>
      <c r="Y93" s="293">
        <v>935.82726472000002</v>
      </c>
      <c r="Z93" s="293">
        <v>900.36438163000003</v>
      </c>
      <c r="AA93" s="293">
        <v>900.88540757999999</v>
      </c>
      <c r="AB93" s="293">
        <v>930.53922012999999</v>
      </c>
      <c r="AC93" s="293">
        <v>938.41702400999986</v>
      </c>
      <c r="AD93" s="293">
        <v>912.87550704</v>
      </c>
      <c r="AE93" s="293">
        <v>918.55893073000004</v>
      </c>
      <c r="AF93" s="293">
        <v>904.22439556999996</v>
      </c>
      <c r="AG93" s="293">
        <v>859.11597804999997</v>
      </c>
      <c r="AH93" s="293">
        <v>855.53762314000005</v>
      </c>
      <c r="AI93" s="293">
        <v>847.09382225000002</v>
      </c>
      <c r="AJ93" s="293">
        <v>832.34740338000006</v>
      </c>
      <c r="AK93" s="293">
        <v>834.50964489</v>
      </c>
      <c r="AL93" s="293">
        <v>792.67069078999998</v>
      </c>
    </row>
    <row r="94" spans="1:38" s="135" customFormat="1" ht="17.399999999999999" customHeight="1">
      <c r="A94" s="248" t="s">
        <v>378</v>
      </c>
      <c r="B94" s="306">
        <v>192.37421583999998</v>
      </c>
      <c r="C94" s="294">
        <v>189.12078152000001</v>
      </c>
      <c r="D94" s="294">
        <v>192.31933454000003</v>
      </c>
      <c r="E94" s="294">
        <v>193.34777882</v>
      </c>
      <c r="F94" s="294">
        <v>190.31285675999999</v>
      </c>
      <c r="G94" s="294">
        <v>189.27718425999998</v>
      </c>
      <c r="H94" s="294">
        <v>186.28277057</v>
      </c>
      <c r="I94" s="294">
        <v>188.2712981</v>
      </c>
      <c r="J94" s="294">
        <v>193.66835892</v>
      </c>
      <c r="K94" s="294">
        <v>198.42490605</v>
      </c>
      <c r="L94" s="294">
        <v>200.93563498000003</v>
      </c>
      <c r="M94" s="294">
        <v>214.84164056999998</v>
      </c>
      <c r="N94" s="294">
        <v>215.49927092000001</v>
      </c>
      <c r="O94" s="294">
        <v>213.97669627000002</v>
      </c>
      <c r="P94" s="294">
        <v>211.00049444999999</v>
      </c>
      <c r="Q94" s="294">
        <v>207.80830481000001</v>
      </c>
      <c r="R94" s="294">
        <v>205.62682516000001</v>
      </c>
      <c r="S94" s="294">
        <v>209.14293444999998</v>
      </c>
      <c r="T94" s="294">
        <v>214.81096376999997</v>
      </c>
      <c r="U94" s="294">
        <v>212.40442725</v>
      </c>
      <c r="V94" s="294">
        <v>213.12478221999999</v>
      </c>
      <c r="W94" s="294">
        <v>211.25708703000004</v>
      </c>
      <c r="X94" s="294">
        <v>214.12594871000002</v>
      </c>
      <c r="Y94" s="294">
        <v>213.15684190000002</v>
      </c>
      <c r="Z94" s="294">
        <v>210.07301148000002</v>
      </c>
      <c r="AA94" s="294">
        <v>208.29953445000001</v>
      </c>
      <c r="AB94" s="294">
        <v>203.46164286000001</v>
      </c>
      <c r="AC94" s="294">
        <v>200.8484909</v>
      </c>
      <c r="AD94" s="294">
        <v>171.08848850000001</v>
      </c>
      <c r="AE94" s="294">
        <v>168.83198400999999</v>
      </c>
      <c r="AF94" s="294">
        <v>152.81887990999999</v>
      </c>
      <c r="AG94" s="294">
        <v>151.25122259</v>
      </c>
      <c r="AH94" s="294">
        <v>149.90689030999999</v>
      </c>
      <c r="AI94" s="294">
        <v>150.78383417000001</v>
      </c>
      <c r="AJ94" s="294">
        <v>148.30479646999999</v>
      </c>
      <c r="AK94" s="294">
        <v>146.81565808000002</v>
      </c>
      <c r="AL94" s="294">
        <v>141.66725858999996</v>
      </c>
    </row>
    <row r="95" spans="1:38" s="135" customFormat="1" ht="12.6" customHeight="1">
      <c r="A95" s="248" t="s">
        <v>379</v>
      </c>
      <c r="B95" s="306">
        <v>195.80221910000003</v>
      </c>
      <c r="C95" s="294">
        <v>194.08175466000003</v>
      </c>
      <c r="D95" s="294">
        <v>194.49715372000003</v>
      </c>
      <c r="E95" s="294">
        <v>193.15940491000001</v>
      </c>
      <c r="F95" s="294">
        <v>204.56491812000002</v>
      </c>
      <c r="G95" s="294">
        <v>203.97633535</v>
      </c>
      <c r="H95" s="294">
        <v>208.11196765</v>
      </c>
      <c r="I95" s="294">
        <v>206.78401875999998</v>
      </c>
      <c r="J95" s="294">
        <v>207.11171063</v>
      </c>
      <c r="K95" s="294">
        <v>205.26257358999996</v>
      </c>
      <c r="L95" s="294">
        <v>198.96054423999999</v>
      </c>
      <c r="M95" s="294">
        <v>198.64093513</v>
      </c>
      <c r="N95" s="294">
        <v>195.14189872999998</v>
      </c>
      <c r="O95" s="294">
        <v>193.85943671000001</v>
      </c>
      <c r="P95" s="294">
        <v>194.37935198000002</v>
      </c>
      <c r="Q95" s="294">
        <v>196.24597222999998</v>
      </c>
      <c r="R95" s="294">
        <v>200.74645477999999</v>
      </c>
      <c r="S95" s="294">
        <v>199.98291351000003</v>
      </c>
      <c r="T95" s="294">
        <v>198.53116242999999</v>
      </c>
      <c r="U95" s="294">
        <v>237.71533693000001</v>
      </c>
      <c r="V95" s="294">
        <v>237.22603192</v>
      </c>
      <c r="W95" s="294">
        <v>245.41352386</v>
      </c>
      <c r="X95" s="294">
        <v>249.23136865999999</v>
      </c>
      <c r="Y95" s="294">
        <v>263.48373521999997</v>
      </c>
      <c r="Z95" s="294">
        <v>259.93208470999997</v>
      </c>
      <c r="AA95" s="294">
        <v>260.82015488000002</v>
      </c>
      <c r="AB95" s="294">
        <v>260.49968820000004</v>
      </c>
      <c r="AC95" s="294">
        <v>260.45485027000001</v>
      </c>
      <c r="AD95" s="294">
        <v>277.88777887999998</v>
      </c>
      <c r="AE95" s="294">
        <v>279.10589306000003</v>
      </c>
      <c r="AF95" s="294">
        <v>279.47846751999998</v>
      </c>
      <c r="AG95" s="294">
        <v>277.56793553999995</v>
      </c>
      <c r="AH95" s="294">
        <v>275.72006626000001</v>
      </c>
      <c r="AI95" s="294">
        <v>273.66707064999997</v>
      </c>
      <c r="AJ95" s="294">
        <v>273.13254455999999</v>
      </c>
      <c r="AK95" s="294">
        <v>274.63917720000001</v>
      </c>
      <c r="AL95" s="294">
        <v>270.54808460999999</v>
      </c>
    </row>
    <row r="96" spans="1:38" s="135" customFormat="1" ht="15" customHeight="1">
      <c r="A96" s="248" t="s">
        <v>380</v>
      </c>
      <c r="B96" s="306">
        <v>292.90064464</v>
      </c>
      <c r="C96" s="294">
        <v>296.03902299999999</v>
      </c>
      <c r="D96" s="294">
        <v>299.72507308999997</v>
      </c>
      <c r="E96" s="294">
        <v>281.97508078999994</v>
      </c>
      <c r="F96" s="294">
        <v>285.53563911000003</v>
      </c>
      <c r="G96" s="294">
        <v>296.24771293000003</v>
      </c>
      <c r="H96" s="294">
        <v>238.58663709000001</v>
      </c>
      <c r="I96" s="294">
        <v>223.74630475000001</v>
      </c>
      <c r="J96" s="294">
        <v>233.96343955</v>
      </c>
      <c r="K96" s="294">
        <v>215.76032018999999</v>
      </c>
      <c r="L96" s="294">
        <v>215.85979706999998</v>
      </c>
      <c r="M96" s="294">
        <v>217.11635292000003</v>
      </c>
      <c r="N96" s="294">
        <v>207.11767411</v>
      </c>
      <c r="O96" s="294">
        <v>216.17212165000001</v>
      </c>
      <c r="P96" s="294">
        <v>216.07795226999997</v>
      </c>
      <c r="Q96" s="294">
        <v>202.70782001999999</v>
      </c>
      <c r="R96" s="294">
        <v>209.25442258999996</v>
      </c>
      <c r="S96" s="294">
        <v>191.31477832000002</v>
      </c>
      <c r="T96" s="294">
        <v>178.40051077999999</v>
      </c>
      <c r="U96" s="294">
        <v>176.24762061000001</v>
      </c>
      <c r="V96" s="294">
        <v>173.10181796999998</v>
      </c>
      <c r="W96" s="294">
        <v>162.52382055000001</v>
      </c>
      <c r="X96" s="294">
        <v>164.21871954999997</v>
      </c>
      <c r="Y96" s="294">
        <v>154.31573974</v>
      </c>
      <c r="Z96" s="294">
        <v>146.06561794000001</v>
      </c>
      <c r="AA96" s="294">
        <v>147.95297979</v>
      </c>
      <c r="AB96" s="294">
        <v>182.95871961</v>
      </c>
      <c r="AC96" s="294">
        <v>169.41695515000001</v>
      </c>
      <c r="AD96" s="294">
        <v>160.56112639000003</v>
      </c>
      <c r="AE96" s="294">
        <v>162.98256616999998</v>
      </c>
      <c r="AF96" s="294">
        <v>142.54237214</v>
      </c>
      <c r="AG96" s="294">
        <v>104.94504146999999</v>
      </c>
      <c r="AH96" s="294">
        <v>104.45503776999999</v>
      </c>
      <c r="AI96" s="294">
        <v>95.779262210000013</v>
      </c>
      <c r="AJ96" s="294">
        <v>82.949495739999989</v>
      </c>
      <c r="AK96" s="294">
        <v>83.886537930000003</v>
      </c>
      <c r="AL96" s="294">
        <v>70.809439139999995</v>
      </c>
    </row>
    <row r="97" spans="1:38" s="135" customFormat="1" ht="13.95" customHeight="1">
      <c r="A97" s="248" t="s">
        <v>381</v>
      </c>
      <c r="B97" s="306">
        <v>243.22948446000001</v>
      </c>
      <c r="C97" s="294">
        <v>239.03002444999998</v>
      </c>
      <c r="D97" s="294">
        <v>233.64253400999999</v>
      </c>
      <c r="E97" s="294">
        <v>234.27757626999997</v>
      </c>
      <c r="F97" s="294">
        <v>222.26806590999996</v>
      </c>
      <c r="G97" s="294">
        <v>223.90136053000001</v>
      </c>
      <c r="H97" s="294">
        <v>221.92972960000003</v>
      </c>
      <c r="I97" s="294">
        <v>220.60074616999998</v>
      </c>
      <c r="J97" s="294">
        <v>223.45758544</v>
      </c>
      <c r="K97" s="294">
        <v>226.08503772</v>
      </c>
      <c r="L97" s="294">
        <v>226.68319460000004</v>
      </c>
      <c r="M97" s="294">
        <v>228.84117410000002</v>
      </c>
      <c r="N97" s="294">
        <v>213.15288602000001</v>
      </c>
      <c r="O97" s="294">
        <v>207.16840474</v>
      </c>
      <c r="P97" s="294">
        <v>203.60317497999998</v>
      </c>
      <c r="Q97" s="294">
        <v>203.87164262000002</v>
      </c>
      <c r="R97" s="294">
        <v>202.03309727999999</v>
      </c>
      <c r="S97" s="294">
        <v>206.39795234000002</v>
      </c>
      <c r="T97" s="294">
        <v>208.01743483999999</v>
      </c>
      <c r="U97" s="294">
        <v>207.68931294000001</v>
      </c>
      <c r="V97" s="294">
        <v>210.12525949000002</v>
      </c>
      <c r="W97" s="294">
        <v>212.00086775</v>
      </c>
      <c r="X97" s="294">
        <v>209.58583677000001</v>
      </c>
      <c r="Y97" s="294">
        <v>212.21469859000001</v>
      </c>
      <c r="Z97" s="294">
        <v>192.26825221000001</v>
      </c>
      <c r="AA97" s="294">
        <v>192.84287833999997</v>
      </c>
      <c r="AB97" s="294">
        <v>191.18840347</v>
      </c>
      <c r="AC97" s="294">
        <v>184.89768298999999</v>
      </c>
      <c r="AD97" s="294">
        <v>180.99813414999997</v>
      </c>
      <c r="AE97" s="294">
        <v>185.80967806000001</v>
      </c>
      <c r="AF97" s="294">
        <v>208.42743990999998</v>
      </c>
      <c r="AG97" s="294">
        <v>205.58581001999997</v>
      </c>
      <c r="AH97" s="294">
        <v>206.10336766999998</v>
      </c>
      <c r="AI97" s="294">
        <v>207.57095035</v>
      </c>
      <c r="AJ97" s="294">
        <v>209.19551336000001</v>
      </c>
      <c r="AK97" s="294">
        <v>211.03379931999999</v>
      </c>
      <c r="AL97" s="294">
        <v>192.86007008999999</v>
      </c>
    </row>
    <row r="98" spans="1:38" s="135" customFormat="1" ht="15.6" customHeight="1">
      <c r="A98" s="248" t="s">
        <v>382</v>
      </c>
      <c r="B98" s="306">
        <v>105.27839706</v>
      </c>
      <c r="C98" s="294">
        <v>103.26227614</v>
      </c>
      <c r="D98" s="294">
        <v>102.66696308</v>
      </c>
      <c r="E98" s="294">
        <v>101.4344152</v>
      </c>
      <c r="F98" s="294">
        <v>100.05044554000001</v>
      </c>
      <c r="G98" s="294">
        <v>98.391110480000009</v>
      </c>
      <c r="H98" s="294">
        <v>97.01215449</v>
      </c>
      <c r="I98" s="294">
        <v>95.765356240000003</v>
      </c>
      <c r="J98" s="294">
        <v>94.307149190000004</v>
      </c>
      <c r="K98" s="294">
        <v>93.066451199999989</v>
      </c>
      <c r="L98" s="294">
        <v>92.517181169999986</v>
      </c>
      <c r="M98" s="294">
        <v>91.369253610000001</v>
      </c>
      <c r="N98" s="294">
        <v>90.309691179999987</v>
      </c>
      <c r="O98" s="294">
        <v>81.499305059999998</v>
      </c>
      <c r="P98" s="294">
        <v>71.792887050000019</v>
      </c>
      <c r="Q98" s="294">
        <v>78.112699079999999</v>
      </c>
      <c r="R98" s="294">
        <v>79.669239210000015</v>
      </c>
      <c r="S98" s="294">
        <v>83.360939380000005</v>
      </c>
      <c r="T98" s="294">
        <v>88.212481879999999</v>
      </c>
      <c r="U98" s="294">
        <v>90.027991560000004</v>
      </c>
      <c r="V98" s="294">
        <v>92.208203770000011</v>
      </c>
      <c r="W98" s="294">
        <v>94.082330959999993</v>
      </c>
      <c r="X98" s="294">
        <v>93.252322880000008</v>
      </c>
      <c r="Y98" s="294">
        <v>92.656249270000018</v>
      </c>
      <c r="Z98" s="294">
        <v>92.025415290000012</v>
      </c>
      <c r="AA98" s="294">
        <v>90.969860119999993</v>
      </c>
      <c r="AB98" s="294">
        <v>92.430765990000012</v>
      </c>
      <c r="AC98" s="294">
        <v>122.7990447</v>
      </c>
      <c r="AD98" s="294">
        <v>122.33997912</v>
      </c>
      <c r="AE98" s="294">
        <v>121.82880943000001</v>
      </c>
      <c r="AF98" s="294">
        <v>120.95723608999999</v>
      </c>
      <c r="AG98" s="294">
        <v>119.76596842999999</v>
      </c>
      <c r="AH98" s="294">
        <v>119.35226113</v>
      </c>
      <c r="AI98" s="294">
        <v>119.29270486999999</v>
      </c>
      <c r="AJ98" s="294">
        <v>118.76505324999999</v>
      </c>
      <c r="AK98" s="294">
        <v>118.13447236</v>
      </c>
      <c r="AL98" s="294">
        <v>116.78583836</v>
      </c>
    </row>
    <row r="99" spans="1:38" s="135" customFormat="1" ht="19.2">
      <c r="A99" s="246" t="s">
        <v>383</v>
      </c>
      <c r="B99" s="305">
        <v>1678.73350568</v>
      </c>
      <c r="C99" s="293">
        <v>1858.24732045</v>
      </c>
      <c r="D99" s="293">
        <v>1257.9620721499989</v>
      </c>
      <c r="E99" s="293">
        <v>1372.1966897354803</v>
      </c>
      <c r="F99" s="293">
        <v>1363.0540304594231</v>
      </c>
      <c r="G99" s="293">
        <v>1342.6143618372564</v>
      </c>
      <c r="H99" s="293">
        <v>1421.0386137823521</v>
      </c>
      <c r="I99" s="293">
        <v>1356.8540291899988</v>
      </c>
      <c r="J99" s="293">
        <v>1376.5056067099988</v>
      </c>
      <c r="K99" s="293">
        <v>1426.5397530699993</v>
      </c>
      <c r="L99" s="293">
        <v>1460.9087914799989</v>
      </c>
      <c r="M99" s="293">
        <v>1444.9457112999992</v>
      </c>
      <c r="N99" s="293">
        <v>1459.6579421099989</v>
      </c>
      <c r="O99" s="293">
        <v>1450.8936830299988</v>
      </c>
      <c r="P99" s="293">
        <v>1488.433930259999</v>
      </c>
      <c r="Q99" s="293">
        <v>1557.039022539999</v>
      </c>
      <c r="R99" s="293">
        <v>1568.430390459999</v>
      </c>
      <c r="S99" s="293">
        <v>1603.961642439999</v>
      </c>
      <c r="T99" s="293">
        <v>1649.1558727999991</v>
      </c>
      <c r="U99" s="293">
        <v>1658.5888663599992</v>
      </c>
      <c r="V99" s="293">
        <v>1684.1451974699994</v>
      </c>
      <c r="W99" s="293">
        <v>1692.4995759999993</v>
      </c>
      <c r="X99" s="293">
        <v>1801.0233588803781</v>
      </c>
      <c r="Y99" s="293">
        <v>1871.4278915302339</v>
      </c>
      <c r="Z99" s="293">
        <v>1900.5364689870751</v>
      </c>
      <c r="AA99" s="293">
        <v>1939.9263327620486</v>
      </c>
      <c r="AB99" s="293">
        <v>1718.1596842648021</v>
      </c>
      <c r="AC99" s="293">
        <v>1742.5509431455473</v>
      </c>
      <c r="AD99" s="293">
        <v>1783.7613488441216</v>
      </c>
      <c r="AE99" s="293">
        <v>1880.6126930232049</v>
      </c>
      <c r="AF99" s="293">
        <v>1968.6111141542333</v>
      </c>
      <c r="AG99" s="293">
        <v>2239.5831247209826</v>
      </c>
      <c r="AH99" s="293">
        <v>2026.59855011637</v>
      </c>
      <c r="AI99" s="293">
        <v>2077.2124059742287</v>
      </c>
      <c r="AJ99" s="293">
        <v>2139.1458308126294</v>
      </c>
      <c r="AK99" s="293">
        <v>2178.7958510078593</v>
      </c>
      <c r="AL99" s="293">
        <v>2244.5551694471874</v>
      </c>
    </row>
    <row r="100" spans="1:38" s="135" customFormat="1" ht="15" customHeight="1">
      <c r="A100" s="248" t="s">
        <v>384</v>
      </c>
      <c r="B100" s="306">
        <v>738.05560914</v>
      </c>
      <c r="C100" s="294">
        <v>820.12500557999988</v>
      </c>
      <c r="D100" s="294">
        <v>750.02962288999879</v>
      </c>
      <c r="E100" s="294">
        <v>864.43183451548032</v>
      </c>
      <c r="F100" s="294">
        <v>998.26618332942417</v>
      </c>
      <c r="G100" s="294">
        <v>978.46283074725727</v>
      </c>
      <c r="H100" s="294">
        <v>1056.0829567523526</v>
      </c>
      <c r="I100" s="294">
        <v>993.61876873000028</v>
      </c>
      <c r="J100" s="294">
        <v>1011.4373155399999</v>
      </c>
      <c r="K100" s="294">
        <v>1059.6555688599999</v>
      </c>
      <c r="L100" s="294">
        <v>1093.1870282300001</v>
      </c>
      <c r="M100" s="294">
        <v>1078.9381831800001</v>
      </c>
      <c r="N100" s="294">
        <v>1091.18793594</v>
      </c>
      <c r="O100" s="294">
        <v>1085.3546819199998</v>
      </c>
      <c r="P100" s="294">
        <v>1121.1112539500002</v>
      </c>
      <c r="Q100" s="294">
        <v>1187.28506902</v>
      </c>
      <c r="R100" s="294">
        <v>1203.97291378</v>
      </c>
      <c r="S100" s="294">
        <v>1237.28724655</v>
      </c>
      <c r="T100" s="294">
        <v>1280.2507356600001</v>
      </c>
      <c r="U100" s="294">
        <v>1287.3823114800002</v>
      </c>
      <c r="V100" s="294">
        <v>1313.6569917699999</v>
      </c>
      <c r="W100" s="294">
        <v>1324.37210544</v>
      </c>
      <c r="X100" s="294">
        <v>1444.675910250379</v>
      </c>
      <c r="Y100" s="294">
        <v>1515.8281017002348</v>
      </c>
      <c r="Z100" s="294">
        <v>1542.4140582370762</v>
      </c>
      <c r="AA100" s="294">
        <v>1587.3375077620494</v>
      </c>
      <c r="AB100" s="294">
        <v>1708.7083505448031</v>
      </c>
      <c r="AC100" s="294">
        <v>1733.1659732755484</v>
      </c>
      <c r="AD100" s="294">
        <v>1774.5912245941229</v>
      </c>
      <c r="AE100" s="294">
        <v>1871.5861386632057</v>
      </c>
      <c r="AF100" s="294">
        <v>1959.706646994234</v>
      </c>
      <c r="AG100" s="294">
        <v>2230.7575467109832</v>
      </c>
      <c r="AH100" s="294">
        <v>2018.0185610863709</v>
      </c>
      <c r="AI100" s="294">
        <v>2068.7801205042301</v>
      </c>
      <c r="AJ100" s="294">
        <v>2130.8650675226309</v>
      </c>
      <c r="AK100" s="294">
        <v>2170.6696438978602</v>
      </c>
      <c r="AL100" s="294">
        <v>2236.5830086971882</v>
      </c>
    </row>
    <row r="101" spans="1:38" s="135" customFormat="1" ht="15.6" customHeight="1">
      <c r="A101" s="248" t="s">
        <v>385</v>
      </c>
      <c r="B101" s="306">
        <v>940.67789654000012</v>
      </c>
      <c r="C101" s="294">
        <v>1038.1223148700001</v>
      </c>
      <c r="D101" s="294">
        <v>507.93244926</v>
      </c>
      <c r="E101" s="294">
        <v>507.76485522000002</v>
      </c>
      <c r="F101" s="294">
        <v>364.78784712999897</v>
      </c>
      <c r="G101" s="294">
        <v>364.15153108999903</v>
      </c>
      <c r="H101" s="294">
        <v>364.95565702999903</v>
      </c>
      <c r="I101" s="294">
        <v>363.23526045999904</v>
      </c>
      <c r="J101" s="294">
        <v>365.06829116999899</v>
      </c>
      <c r="K101" s="294">
        <v>366.88418420999903</v>
      </c>
      <c r="L101" s="294">
        <v>367.72176324999901</v>
      </c>
      <c r="M101" s="294">
        <v>366.00752811999899</v>
      </c>
      <c r="N101" s="294">
        <v>368.47000616999901</v>
      </c>
      <c r="O101" s="294">
        <v>365.53900110999899</v>
      </c>
      <c r="P101" s="294">
        <v>367.322676309999</v>
      </c>
      <c r="Q101" s="294">
        <v>369.75395351999896</v>
      </c>
      <c r="R101" s="294">
        <v>364.45747667999905</v>
      </c>
      <c r="S101" s="294">
        <v>366.674395889999</v>
      </c>
      <c r="T101" s="294">
        <v>368.90513713999906</v>
      </c>
      <c r="U101" s="294">
        <v>371.20655487999898</v>
      </c>
      <c r="V101" s="294">
        <v>370.48820569999896</v>
      </c>
      <c r="W101" s="294">
        <v>368.12747055999898</v>
      </c>
      <c r="X101" s="294">
        <v>356.34744862999901</v>
      </c>
      <c r="Y101" s="294">
        <v>355.599789829999</v>
      </c>
      <c r="Z101" s="294">
        <v>358.12241074999901</v>
      </c>
      <c r="AA101" s="294">
        <v>352.58882499999896</v>
      </c>
      <c r="AB101" s="294">
        <v>9.4513337199990008</v>
      </c>
      <c r="AC101" s="294">
        <v>9.384969869998999</v>
      </c>
      <c r="AD101" s="294">
        <v>9.1701242499990006</v>
      </c>
      <c r="AE101" s="294">
        <v>9.0265543599990004</v>
      </c>
      <c r="AF101" s="294">
        <v>8.9044671599989993</v>
      </c>
      <c r="AG101" s="294">
        <v>8.8255780099989991</v>
      </c>
      <c r="AH101" s="294">
        <v>8.5799890299989983</v>
      </c>
      <c r="AI101" s="294">
        <v>8.4322854699989982</v>
      </c>
      <c r="AJ101" s="294">
        <v>8.2807632899990011</v>
      </c>
      <c r="AK101" s="294">
        <v>8.1262071099989992</v>
      </c>
      <c r="AL101" s="294">
        <v>7.9721607499990004</v>
      </c>
    </row>
    <row r="102" spans="1:38" s="135" customFormat="1" ht="19.2">
      <c r="A102" s="246" t="s">
        <v>386</v>
      </c>
      <c r="B102" s="305">
        <v>1313.3926726499981</v>
      </c>
      <c r="C102" s="293">
        <v>1272.2366336299999</v>
      </c>
      <c r="D102" s="293">
        <v>1211.4619204600001</v>
      </c>
      <c r="E102" s="293">
        <v>1229.7967914400001</v>
      </c>
      <c r="F102" s="293">
        <v>1262.0126664100001</v>
      </c>
      <c r="G102" s="293">
        <v>1302.6749660099999</v>
      </c>
      <c r="H102" s="293">
        <v>1320.08402531</v>
      </c>
      <c r="I102" s="293">
        <v>1376.2574321900001</v>
      </c>
      <c r="J102" s="293">
        <v>1356.3939261300002</v>
      </c>
      <c r="K102" s="293">
        <v>1358.3028830000001</v>
      </c>
      <c r="L102" s="293">
        <v>1447.51464771</v>
      </c>
      <c r="M102" s="293">
        <v>1512.6169146500001</v>
      </c>
      <c r="N102" s="293">
        <v>1570.2328599</v>
      </c>
      <c r="O102" s="293">
        <v>1587.3567836</v>
      </c>
      <c r="P102" s="293">
        <v>1611.13732267</v>
      </c>
      <c r="Q102" s="293">
        <v>1682.2813846200004</v>
      </c>
      <c r="R102" s="293">
        <v>1693.7366542899999</v>
      </c>
      <c r="S102" s="293">
        <v>1725.75944835</v>
      </c>
      <c r="T102" s="293">
        <v>1709.1344399899999</v>
      </c>
      <c r="U102" s="293">
        <v>1721.8064589999999</v>
      </c>
      <c r="V102" s="293">
        <v>1795.02469391</v>
      </c>
      <c r="W102" s="293">
        <v>1812.2570321300002</v>
      </c>
      <c r="X102" s="293">
        <v>1805.6210779999999</v>
      </c>
      <c r="Y102" s="293">
        <v>1800.5415825</v>
      </c>
      <c r="Z102" s="293">
        <v>1868.4804473774295</v>
      </c>
      <c r="AA102" s="293">
        <v>1840.5032106730823</v>
      </c>
      <c r="AB102" s="293">
        <v>1814.8694501348714</v>
      </c>
      <c r="AC102" s="293">
        <v>1788.4905139682346</v>
      </c>
      <c r="AD102" s="293">
        <v>1779.13352665561</v>
      </c>
      <c r="AE102" s="293">
        <v>1754.1416014300194</v>
      </c>
      <c r="AF102" s="293">
        <v>1576.9356829033989</v>
      </c>
      <c r="AG102" s="293">
        <v>1607.5091261802154</v>
      </c>
      <c r="AH102" s="293">
        <v>1614.9661427832377</v>
      </c>
      <c r="AI102" s="293">
        <v>1604.063946574194</v>
      </c>
      <c r="AJ102" s="293">
        <v>1505.9893762926708</v>
      </c>
      <c r="AK102" s="293">
        <v>1486.4811530941681</v>
      </c>
      <c r="AL102" s="293">
        <v>1467.1723733005963</v>
      </c>
    </row>
    <row r="103" spans="1:38" s="135" customFormat="1" ht="13.95" customHeight="1">
      <c r="A103" s="248" t="s">
        <v>387</v>
      </c>
      <c r="B103" s="306">
        <v>306.313805339998</v>
      </c>
      <c r="C103" s="294">
        <v>290.51968037</v>
      </c>
      <c r="D103" s="294">
        <v>348.45800111</v>
      </c>
      <c r="E103" s="294">
        <v>341.68299294999997</v>
      </c>
      <c r="F103" s="294">
        <v>337.67884282</v>
      </c>
      <c r="G103" s="294">
        <v>310.64592900999997</v>
      </c>
      <c r="H103" s="294">
        <v>313.03579407999996</v>
      </c>
      <c r="I103" s="294">
        <v>314.40864975</v>
      </c>
      <c r="J103" s="294">
        <v>309.01559459999999</v>
      </c>
      <c r="K103" s="294">
        <v>306.74501125</v>
      </c>
      <c r="L103" s="294">
        <v>357.63136249000001</v>
      </c>
      <c r="M103" s="294">
        <v>385.92067921</v>
      </c>
      <c r="N103" s="294">
        <v>387.63792903000001</v>
      </c>
      <c r="O103" s="294">
        <v>366.98276970000006</v>
      </c>
      <c r="P103" s="294">
        <v>359.27790564000003</v>
      </c>
      <c r="Q103" s="294">
        <v>366.32518398000002</v>
      </c>
      <c r="R103" s="294">
        <v>383.09786498999995</v>
      </c>
      <c r="S103" s="294">
        <v>382.50817692999993</v>
      </c>
      <c r="T103" s="294">
        <v>372.40247221999999</v>
      </c>
      <c r="U103" s="294">
        <v>376.61185510000001</v>
      </c>
      <c r="V103" s="294">
        <v>391.08399271999997</v>
      </c>
      <c r="W103" s="294">
        <v>401.30363376999998</v>
      </c>
      <c r="X103" s="294">
        <v>423.78131928000005</v>
      </c>
      <c r="Y103" s="294">
        <v>417.03777353999999</v>
      </c>
      <c r="Z103" s="294">
        <v>406.26171546000006</v>
      </c>
      <c r="AA103" s="294">
        <v>387.95865647999995</v>
      </c>
      <c r="AB103" s="294">
        <v>389.68342706999999</v>
      </c>
      <c r="AC103" s="294">
        <v>397.14786621999997</v>
      </c>
      <c r="AD103" s="294">
        <v>399.29897528999999</v>
      </c>
      <c r="AE103" s="294">
        <v>387.74681361</v>
      </c>
      <c r="AF103" s="294">
        <v>385.86412182999999</v>
      </c>
      <c r="AG103" s="294">
        <v>383.57152632999998</v>
      </c>
      <c r="AH103" s="294">
        <v>391.90484857999996</v>
      </c>
      <c r="AI103" s="294">
        <v>389.75581838999994</v>
      </c>
      <c r="AJ103" s="294">
        <v>303.63539949</v>
      </c>
      <c r="AK103" s="294">
        <v>303.61827812000001</v>
      </c>
      <c r="AL103" s="294">
        <v>306.56218063</v>
      </c>
    </row>
    <row r="104" spans="1:38" s="135" customFormat="1" ht="17.399999999999999" customHeight="1">
      <c r="A104" s="248" t="s">
        <v>388</v>
      </c>
      <c r="B104" s="306">
        <v>42.330868070000001</v>
      </c>
      <c r="C104" s="294">
        <v>30.72635344</v>
      </c>
      <c r="D104" s="294">
        <v>29.786628950000001</v>
      </c>
      <c r="E104" s="294">
        <v>42.225427150000002</v>
      </c>
      <c r="F104" s="294">
        <v>41.829738649999996</v>
      </c>
      <c r="G104" s="294">
        <v>44.165409429999997</v>
      </c>
      <c r="H104" s="294">
        <v>324.71471127999996</v>
      </c>
      <c r="I104" s="294">
        <v>320.08300400999997</v>
      </c>
      <c r="J104" s="294">
        <v>316.47885129000002</v>
      </c>
      <c r="K104" s="294">
        <v>311.36586195000001</v>
      </c>
      <c r="L104" s="294">
        <v>370.85696201999997</v>
      </c>
      <c r="M104" s="294">
        <v>367.12663519</v>
      </c>
      <c r="N104" s="294">
        <v>366.65300808000001</v>
      </c>
      <c r="O104" s="294">
        <v>363.51336673000003</v>
      </c>
      <c r="P104" s="294">
        <v>354.36763331000003</v>
      </c>
      <c r="Q104" s="294">
        <v>351.23894960000001</v>
      </c>
      <c r="R104" s="294">
        <v>341.16777380000002</v>
      </c>
      <c r="S104" s="294">
        <v>339.48855086999998</v>
      </c>
      <c r="T104" s="294">
        <v>334.13531639999997</v>
      </c>
      <c r="U104" s="294">
        <v>348.83962442000001</v>
      </c>
      <c r="V104" s="294">
        <v>338.83557761000003</v>
      </c>
      <c r="W104" s="294">
        <v>333.31032544999999</v>
      </c>
      <c r="X104" s="294">
        <v>327.67934358999997</v>
      </c>
      <c r="Y104" s="294">
        <v>322.62998643000003</v>
      </c>
      <c r="Z104" s="294">
        <v>318.25896385000004</v>
      </c>
      <c r="AA104" s="294">
        <v>309.63934847000002</v>
      </c>
      <c r="AB104" s="294">
        <v>310.71125774000001</v>
      </c>
      <c r="AC104" s="294">
        <v>306.53071363999999</v>
      </c>
      <c r="AD104" s="294">
        <v>300.85183810000001</v>
      </c>
      <c r="AE104" s="294">
        <v>297.68840592999999</v>
      </c>
      <c r="AF104" s="294">
        <v>131.09995063</v>
      </c>
      <c r="AG104" s="294">
        <v>129.76242164000001</v>
      </c>
      <c r="AH104" s="294">
        <v>134.05178669</v>
      </c>
      <c r="AI104" s="294">
        <v>136.81039630000001</v>
      </c>
      <c r="AJ104" s="294">
        <v>159.24432246999999</v>
      </c>
      <c r="AK104" s="294">
        <v>156.64609725</v>
      </c>
      <c r="AL104" s="294">
        <v>152.51889316</v>
      </c>
    </row>
    <row r="105" spans="1:38" s="135" customFormat="1" ht="16.95" customHeight="1">
      <c r="A105" s="248" t="s">
        <v>389</v>
      </c>
      <c r="B105" s="306">
        <v>130.25304652</v>
      </c>
      <c r="C105" s="294">
        <v>128.99653032000001</v>
      </c>
      <c r="D105" s="294">
        <v>143.29021943999999</v>
      </c>
      <c r="E105" s="294">
        <v>167.45159899000001</v>
      </c>
      <c r="F105" s="294">
        <v>204.86121296000002</v>
      </c>
      <c r="G105" s="294">
        <v>233.40235939999997</v>
      </c>
      <c r="H105" s="294">
        <v>243.48024441000004</v>
      </c>
      <c r="I105" s="294">
        <v>302.48514322000005</v>
      </c>
      <c r="J105" s="294">
        <v>278.87103668000003</v>
      </c>
      <c r="K105" s="294">
        <v>292.00745897000002</v>
      </c>
      <c r="L105" s="294">
        <v>275.91873140999996</v>
      </c>
      <c r="M105" s="294">
        <v>310.34603539999995</v>
      </c>
      <c r="N105" s="294">
        <v>323.98428482999998</v>
      </c>
      <c r="O105" s="294">
        <v>329.98091920999997</v>
      </c>
      <c r="P105" s="294">
        <v>343.05564771000002</v>
      </c>
      <c r="Q105" s="294">
        <v>342.26374511</v>
      </c>
      <c r="R105" s="294">
        <v>338.50153391000003</v>
      </c>
      <c r="S105" s="294">
        <v>360.04656545999995</v>
      </c>
      <c r="T105" s="294">
        <v>355.09281343000004</v>
      </c>
      <c r="U105" s="294">
        <v>340.66891550000003</v>
      </c>
      <c r="V105" s="294">
        <v>422.25349104000003</v>
      </c>
      <c r="W105" s="294">
        <v>420.32640563999996</v>
      </c>
      <c r="X105" s="294">
        <v>414.43624667</v>
      </c>
      <c r="Y105" s="294">
        <v>433.61911127000002</v>
      </c>
      <c r="Z105" s="294">
        <v>432.35890959000005</v>
      </c>
      <c r="AA105" s="294">
        <v>430.90996156000006</v>
      </c>
      <c r="AB105" s="294">
        <v>434.97959585000001</v>
      </c>
      <c r="AC105" s="294">
        <v>427.15452653000006</v>
      </c>
      <c r="AD105" s="294">
        <v>426.12189166000002</v>
      </c>
      <c r="AE105" s="294">
        <v>427.39011449999998</v>
      </c>
      <c r="AF105" s="294">
        <v>427.51181237999998</v>
      </c>
      <c r="AG105" s="294">
        <v>468.68533483000004</v>
      </c>
      <c r="AH105" s="294">
        <v>468.78134956999992</v>
      </c>
      <c r="AI105" s="294">
        <v>460.33953980000001</v>
      </c>
      <c r="AJ105" s="294">
        <v>450.93576680000001</v>
      </c>
      <c r="AK105" s="294">
        <v>462.96492186999996</v>
      </c>
      <c r="AL105" s="294">
        <v>454.86056748000004</v>
      </c>
    </row>
    <row r="106" spans="1:38" s="135" customFormat="1" ht="12.6" customHeight="1">
      <c r="A106" s="248" t="s">
        <v>390</v>
      </c>
      <c r="B106" s="306">
        <v>834.49495272000001</v>
      </c>
      <c r="C106" s="294">
        <v>821.99406950000002</v>
      </c>
      <c r="D106" s="294">
        <v>689.92707095999992</v>
      </c>
      <c r="E106" s="294">
        <v>678.43677235000007</v>
      </c>
      <c r="F106" s="294">
        <v>677.64287198</v>
      </c>
      <c r="G106" s="294">
        <v>714.46126816999993</v>
      </c>
      <c r="H106" s="294">
        <v>438.85327553999997</v>
      </c>
      <c r="I106" s="294">
        <v>439.28063521000001</v>
      </c>
      <c r="J106" s="294">
        <v>452.02844356000003</v>
      </c>
      <c r="K106" s="294">
        <v>448.18455083000003</v>
      </c>
      <c r="L106" s="294">
        <v>443.10759179000001</v>
      </c>
      <c r="M106" s="294">
        <v>449.22356484999995</v>
      </c>
      <c r="N106" s="294">
        <v>491.95763796</v>
      </c>
      <c r="O106" s="294">
        <v>526.87972796000008</v>
      </c>
      <c r="P106" s="294">
        <v>554.43613601000004</v>
      </c>
      <c r="Q106" s="294">
        <v>622.45350593000012</v>
      </c>
      <c r="R106" s="294">
        <v>630.96948158999987</v>
      </c>
      <c r="S106" s="294">
        <v>643.71615508999992</v>
      </c>
      <c r="T106" s="294">
        <v>647.50383794000004</v>
      </c>
      <c r="U106" s="294">
        <v>655.68606397999986</v>
      </c>
      <c r="V106" s="294">
        <v>642.85163253999997</v>
      </c>
      <c r="W106" s="294">
        <v>657.31666726999993</v>
      </c>
      <c r="X106" s="294">
        <v>639.72416845999999</v>
      </c>
      <c r="Y106" s="294">
        <v>627.25471126000002</v>
      </c>
      <c r="Z106" s="294">
        <v>711.6008584774296</v>
      </c>
      <c r="AA106" s="294">
        <v>711.99524416308236</v>
      </c>
      <c r="AB106" s="294">
        <v>679.49516947487143</v>
      </c>
      <c r="AC106" s="294">
        <v>657.65740757823471</v>
      </c>
      <c r="AD106" s="294">
        <v>652.86082160561011</v>
      </c>
      <c r="AE106" s="294">
        <v>641.31626739001945</v>
      </c>
      <c r="AF106" s="294">
        <v>632.45979806339881</v>
      </c>
      <c r="AG106" s="294">
        <v>625.48984338021523</v>
      </c>
      <c r="AH106" s="294">
        <v>620.22815794323753</v>
      </c>
      <c r="AI106" s="294">
        <v>617.15819208419396</v>
      </c>
      <c r="AJ106" s="294">
        <v>592.17388753267051</v>
      </c>
      <c r="AK106" s="294">
        <v>563.25185585416796</v>
      </c>
      <c r="AL106" s="294">
        <v>553.23073203059619</v>
      </c>
    </row>
    <row r="107" spans="1:38" s="135" customFormat="1" ht="19.2">
      <c r="A107" s="246" t="s">
        <v>391</v>
      </c>
      <c r="B107" s="305">
        <v>808.28873063257788</v>
      </c>
      <c r="C107" s="293">
        <v>1018.7249990393128</v>
      </c>
      <c r="D107" s="293">
        <v>782.72077866000723</v>
      </c>
      <c r="E107" s="293">
        <v>813.27202878999833</v>
      </c>
      <c r="F107" s="293">
        <v>574.28455903999395</v>
      </c>
      <c r="G107" s="293">
        <v>690.53235999574929</v>
      </c>
      <c r="H107" s="293">
        <v>580.65598452050961</v>
      </c>
      <c r="I107" s="293">
        <v>588.42896403549628</v>
      </c>
      <c r="J107" s="293">
        <v>575.66212722953571</v>
      </c>
      <c r="K107" s="293">
        <v>569.58399619303964</v>
      </c>
      <c r="L107" s="293">
        <v>569.04211973281076</v>
      </c>
      <c r="M107" s="293">
        <v>629.59576641073124</v>
      </c>
      <c r="N107" s="293">
        <v>636.222077020759</v>
      </c>
      <c r="O107" s="293">
        <v>614.08818321770184</v>
      </c>
      <c r="P107" s="293">
        <v>677.40534354727083</v>
      </c>
      <c r="Q107" s="293">
        <v>550.77572403138856</v>
      </c>
      <c r="R107" s="293">
        <v>546.77186201002917</v>
      </c>
      <c r="S107" s="293">
        <v>569.22122330366585</v>
      </c>
      <c r="T107" s="293">
        <v>539.04174859892635</v>
      </c>
      <c r="U107" s="293">
        <v>528.32067438807394</v>
      </c>
      <c r="V107" s="293">
        <v>539.13701303506923</v>
      </c>
      <c r="W107" s="293">
        <v>544.3947842690576</v>
      </c>
      <c r="X107" s="293">
        <v>532.57336232874241</v>
      </c>
      <c r="Y107" s="293">
        <v>541.01878559755187</v>
      </c>
      <c r="Z107" s="293">
        <v>532.0363776587584</v>
      </c>
      <c r="AA107" s="293">
        <v>541.33777697674384</v>
      </c>
      <c r="AB107" s="293">
        <v>409.27292185113475</v>
      </c>
      <c r="AC107" s="293">
        <v>399.16553975771859</v>
      </c>
      <c r="AD107" s="293">
        <v>380.49187145785072</v>
      </c>
      <c r="AE107" s="293">
        <v>394.28482961540055</v>
      </c>
      <c r="AF107" s="293">
        <v>387.62708116279686</v>
      </c>
      <c r="AG107" s="293">
        <v>398.65221360868406</v>
      </c>
      <c r="AH107" s="293">
        <v>390.40016870353844</v>
      </c>
      <c r="AI107" s="293">
        <v>405.26193116517834</v>
      </c>
      <c r="AJ107" s="293">
        <v>401.47314699372566</v>
      </c>
      <c r="AK107" s="293">
        <v>418.45703608873043</v>
      </c>
      <c r="AL107" s="293">
        <v>454.72389476815243</v>
      </c>
    </row>
    <row r="108" spans="1:38" s="135" customFormat="1" ht="14.4" customHeight="1">
      <c r="A108" s="248" t="s">
        <v>392</v>
      </c>
      <c r="B108" s="306">
        <v>52.204925649995509</v>
      </c>
      <c r="C108" s="294">
        <v>52.775681060000004</v>
      </c>
      <c r="D108" s="294">
        <v>60.531063719999999</v>
      </c>
      <c r="E108" s="294">
        <v>60.667772459999995</v>
      </c>
      <c r="F108" s="294">
        <v>61.97255354</v>
      </c>
      <c r="G108" s="294">
        <v>63.612459849999993</v>
      </c>
      <c r="H108" s="294">
        <v>63.338093619999995</v>
      </c>
      <c r="I108" s="294">
        <v>62.276079530000004</v>
      </c>
      <c r="J108" s="294">
        <v>57.356012019999994</v>
      </c>
      <c r="K108" s="294">
        <v>55.644163739999996</v>
      </c>
      <c r="L108" s="294">
        <v>54.885000500000011</v>
      </c>
      <c r="M108" s="294">
        <v>55.267315739999994</v>
      </c>
      <c r="N108" s="294">
        <v>55.240569130000004</v>
      </c>
      <c r="O108" s="294">
        <v>55.196395899999992</v>
      </c>
      <c r="P108" s="294">
        <v>54.326507979999995</v>
      </c>
      <c r="Q108" s="294">
        <v>53.854494509999995</v>
      </c>
      <c r="R108" s="294">
        <v>53.624593229999995</v>
      </c>
      <c r="S108" s="294">
        <v>53.491739219999999</v>
      </c>
      <c r="T108" s="294">
        <v>52.629229659999993</v>
      </c>
      <c r="U108" s="294">
        <v>43.355095379999995</v>
      </c>
      <c r="V108" s="294">
        <v>42.961775519999996</v>
      </c>
      <c r="W108" s="294">
        <v>42.012032779999998</v>
      </c>
      <c r="X108" s="294">
        <v>42.47027138</v>
      </c>
      <c r="Y108" s="294">
        <v>42.873340820000003</v>
      </c>
      <c r="Z108" s="294">
        <v>41.77473999</v>
      </c>
      <c r="AA108" s="294">
        <v>44.465230590000004</v>
      </c>
      <c r="AB108" s="294">
        <v>43.378328799999998</v>
      </c>
      <c r="AC108" s="294">
        <v>42.887453829999998</v>
      </c>
      <c r="AD108" s="294">
        <v>42.390492049999999</v>
      </c>
      <c r="AE108" s="294">
        <v>39.554625840000007</v>
      </c>
      <c r="AF108" s="294">
        <v>38.411406019999994</v>
      </c>
      <c r="AG108" s="294">
        <v>38.181716280000003</v>
      </c>
      <c r="AH108" s="294">
        <v>37.788387180000001</v>
      </c>
      <c r="AI108" s="294">
        <v>37.98066437</v>
      </c>
      <c r="AJ108" s="294">
        <v>36.783984740000001</v>
      </c>
      <c r="AK108" s="294">
        <v>36.633377960000004</v>
      </c>
      <c r="AL108" s="294">
        <v>39.415236920000005</v>
      </c>
    </row>
    <row r="109" spans="1:38" s="135" customFormat="1" ht="16.2" customHeight="1">
      <c r="A109" s="248" t="s">
        <v>393</v>
      </c>
      <c r="B109" s="306">
        <v>469.99780028258238</v>
      </c>
      <c r="C109" s="294">
        <v>652.32935100930683</v>
      </c>
      <c r="D109" s="294">
        <v>393.62076358000098</v>
      </c>
      <c r="E109" s="294">
        <v>389.93984211999998</v>
      </c>
      <c r="F109" s="294">
        <v>344.02397729</v>
      </c>
      <c r="G109" s="294">
        <v>458.69282806574421</v>
      </c>
      <c r="H109" s="294">
        <v>340.7105462805095</v>
      </c>
      <c r="I109" s="294">
        <v>348.83912250549628</v>
      </c>
      <c r="J109" s="294">
        <v>340.49276009953564</v>
      </c>
      <c r="K109" s="294">
        <v>325.03679636303963</v>
      </c>
      <c r="L109" s="294">
        <v>322.12035290281079</v>
      </c>
      <c r="M109" s="294">
        <v>382.9819181607312</v>
      </c>
      <c r="N109" s="294">
        <v>393.94403414075902</v>
      </c>
      <c r="O109" s="294">
        <v>373.28848626770178</v>
      </c>
      <c r="P109" s="294">
        <v>441.17617656727077</v>
      </c>
      <c r="Q109" s="294">
        <v>316.92800479138856</v>
      </c>
      <c r="R109" s="294">
        <v>315.15267252002923</v>
      </c>
      <c r="S109" s="294">
        <v>338.65928981366591</v>
      </c>
      <c r="T109" s="294">
        <v>305.98448194892637</v>
      </c>
      <c r="U109" s="294">
        <v>313.65363302807395</v>
      </c>
      <c r="V109" s="294">
        <v>322.33879546506921</v>
      </c>
      <c r="W109" s="294">
        <v>326.08155049905764</v>
      </c>
      <c r="X109" s="294">
        <v>315.48731105874236</v>
      </c>
      <c r="Y109" s="294">
        <v>321.49584095755171</v>
      </c>
      <c r="Z109" s="294">
        <v>315.11540304875837</v>
      </c>
      <c r="AA109" s="294">
        <v>319.35736911674383</v>
      </c>
      <c r="AB109" s="294">
        <v>193.29899774113477</v>
      </c>
      <c r="AC109" s="294">
        <v>184.90153529771848</v>
      </c>
      <c r="AD109" s="294">
        <v>188.5731108478507</v>
      </c>
      <c r="AE109" s="294">
        <v>205.81883664540052</v>
      </c>
      <c r="AF109" s="294">
        <v>189.19509869279688</v>
      </c>
      <c r="AG109" s="294">
        <v>197.37100903868401</v>
      </c>
      <c r="AH109" s="294">
        <v>169.27538153353834</v>
      </c>
      <c r="AI109" s="294">
        <v>183.35257063517835</v>
      </c>
      <c r="AJ109" s="294">
        <v>177.7654820137256</v>
      </c>
      <c r="AK109" s="294">
        <v>159.19325124873052</v>
      </c>
      <c r="AL109" s="294">
        <v>178.65225673815249</v>
      </c>
    </row>
    <row r="110" spans="1:38" s="135" customFormat="1" ht="19.8" thickBot="1">
      <c r="A110" s="248" t="s">
        <v>394</v>
      </c>
      <c r="B110" s="306">
        <v>286.08600469999999</v>
      </c>
      <c r="C110" s="294">
        <v>313.61996697000609</v>
      </c>
      <c r="D110" s="294">
        <v>328.56895136000611</v>
      </c>
      <c r="E110" s="294">
        <v>362.66441420999837</v>
      </c>
      <c r="F110" s="294">
        <v>168.28802820999397</v>
      </c>
      <c r="G110" s="294">
        <v>168.22707208000512</v>
      </c>
      <c r="H110" s="294">
        <v>176.60734461999999</v>
      </c>
      <c r="I110" s="294">
        <v>177.31376199999997</v>
      </c>
      <c r="J110" s="294">
        <v>177.81335511</v>
      </c>
      <c r="K110" s="294">
        <v>188.90303609</v>
      </c>
      <c r="L110" s="294">
        <v>192.03676633000001</v>
      </c>
      <c r="M110" s="294">
        <v>191.34653251</v>
      </c>
      <c r="N110" s="294">
        <v>187.03747375</v>
      </c>
      <c r="O110" s="294">
        <v>185.60330105</v>
      </c>
      <c r="P110" s="294">
        <v>181.902659</v>
      </c>
      <c r="Q110" s="294">
        <v>179.99322472999998</v>
      </c>
      <c r="R110" s="294">
        <v>177.99459625999998</v>
      </c>
      <c r="S110" s="294">
        <v>177.07019426999997</v>
      </c>
      <c r="T110" s="294">
        <v>180.42803698999998</v>
      </c>
      <c r="U110" s="294">
        <v>171.31194597999999</v>
      </c>
      <c r="V110" s="294">
        <v>173.83644204999999</v>
      </c>
      <c r="W110" s="294">
        <v>176.30120099000001</v>
      </c>
      <c r="X110" s="294">
        <v>174.61577989000003</v>
      </c>
      <c r="Y110" s="294">
        <v>176.64960381999998</v>
      </c>
      <c r="Z110" s="294">
        <v>175.14623462</v>
      </c>
      <c r="AA110" s="294">
        <v>177.51517727000001</v>
      </c>
      <c r="AB110" s="294">
        <v>172.59559530999999</v>
      </c>
      <c r="AC110" s="294">
        <v>171.37655063000003</v>
      </c>
      <c r="AD110" s="294">
        <v>149.52826856000001</v>
      </c>
      <c r="AE110" s="294">
        <v>148.91136713</v>
      </c>
      <c r="AF110" s="294">
        <v>160.02057645000002</v>
      </c>
      <c r="AG110" s="294">
        <v>163.09948828999998</v>
      </c>
      <c r="AH110" s="294">
        <v>183.33639999000005</v>
      </c>
      <c r="AI110" s="294">
        <v>183.92869615999996</v>
      </c>
      <c r="AJ110" s="294">
        <v>186.92368024000001</v>
      </c>
      <c r="AK110" s="294">
        <v>222.63040687999998</v>
      </c>
      <c r="AL110" s="294">
        <v>236.65640110999999</v>
      </c>
    </row>
    <row r="111" spans="1:38" s="135" customFormat="1" ht="19.2">
      <c r="A111" s="267" t="s">
        <v>395</v>
      </c>
      <c r="B111" s="308">
        <v>127413.03404754364</v>
      </c>
      <c r="C111" s="309">
        <v>128911.00772012366</v>
      </c>
      <c r="D111" s="309">
        <v>129371.31879527328</v>
      </c>
      <c r="E111" s="309">
        <v>131092.43055709408</v>
      </c>
      <c r="F111" s="309">
        <v>132924.37225123745</v>
      </c>
      <c r="G111" s="309">
        <v>135082.11349189619</v>
      </c>
      <c r="H111" s="309">
        <v>137548.94317565655</v>
      </c>
      <c r="I111" s="309">
        <v>138911.25730442023</v>
      </c>
      <c r="J111" s="309">
        <v>140803.89246211873</v>
      </c>
      <c r="K111" s="309">
        <v>142349.95020041271</v>
      </c>
      <c r="L111" s="309">
        <v>144366.94894163305</v>
      </c>
      <c r="M111" s="309">
        <v>145540.18378127227</v>
      </c>
      <c r="N111" s="309">
        <v>146002.35664645606</v>
      </c>
      <c r="O111" s="309">
        <v>147177.82696641315</v>
      </c>
      <c r="P111" s="309">
        <v>148776.76332434278</v>
      </c>
      <c r="Q111" s="309">
        <v>149665.99540657157</v>
      </c>
      <c r="R111" s="309">
        <v>150893.25683649592</v>
      </c>
      <c r="S111" s="309">
        <v>152440.59484433301</v>
      </c>
      <c r="T111" s="309">
        <v>154281.35772856229</v>
      </c>
      <c r="U111" s="309">
        <v>155696.23341667315</v>
      </c>
      <c r="V111" s="309">
        <v>157416.99303675562</v>
      </c>
      <c r="W111" s="309">
        <v>158479.0328318736</v>
      </c>
      <c r="X111" s="309">
        <v>160100.06203253884</v>
      </c>
      <c r="Y111" s="309">
        <v>161567.7570444486</v>
      </c>
      <c r="Z111" s="309">
        <v>161208.64103320191</v>
      </c>
      <c r="AA111" s="309">
        <v>162725.97767031984</v>
      </c>
      <c r="AB111" s="309">
        <v>164909.56095106408</v>
      </c>
      <c r="AC111" s="309">
        <v>165983.80643037375</v>
      </c>
      <c r="AD111" s="309">
        <v>168192.6312187938</v>
      </c>
      <c r="AE111" s="309">
        <v>170226.37924931329</v>
      </c>
      <c r="AF111" s="309">
        <v>171144.32922282873</v>
      </c>
      <c r="AG111" s="309">
        <v>172787.65523039407</v>
      </c>
      <c r="AH111" s="309">
        <v>174929.28250241338</v>
      </c>
      <c r="AI111" s="309">
        <v>176390.38810967145</v>
      </c>
      <c r="AJ111" s="309">
        <v>178443.99347240184</v>
      </c>
      <c r="AK111" s="309">
        <v>178762.30325857445</v>
      </c>
      <c r="AL111" s="309">
        <v>179756.14499544131</v>
      </c>
    </row>
    <row r="112" spans="1:38" s="135" customFormat="1" ht="15" customHeight="1">
      <c r="A112" s="250" t="s">
        <v>427</v>
      </c>
      <c r="B112" s="310">
        <v>85729.425506669679</v>
      </c>
      <c r="C112" s="311">
        <v>86148.252844431787</v>
      </c>
      <c r="D112" s="311">
        <v>87205.187079217227</v>
      </c>
      <c r="E112" s="311">
        <v>88011.01790383835</v>
      </c>
      <c r="F112" s="311">
        <v>89407.075470133874</v>
      </c>
      <c r="G112" s="311">
        <v>90612.179439785337</v>
      </c>
      <c r="H112" s="311">
        <v>95291.665806333156</v>
      </c>
      <c r="I112" s="311">
        <v>96451.041106417993</v>
      </c>
      <c r="J112" s="311">
        <v>97951.184521147006</v>
      </c>
      <c r="K112" s="311">
        <v>99647.133816514557</v>
      </c>
      <c r="L112" s="311">
        <v>101156.26543242591</v>
      </c>
      <c r="M112" s="311">
        <v>102184.53268299253</v>
      </c>
      <c r="N112" s="311">
        <v>102950.08157417559</v>
      </c>
      <c r="O112" s="311">
        <v>103717.19114163554</v>
      </c>
      <c r="P112" s="311">
        <v>104596.17226315923</v>
      </c>
      <c r="Q112" s="311">
        <v>105417.62122383711</v>
      </c>
      <c r="R112" s="311">
        <v>106146.62215979566</v>
      </c>
      <c r="S112" s="311">
        <v>107264.45418359595</v>
      </c>
      <c r="T112" s="311">
        <v>108529.21771888981</v>
      </c>
      <c r="U112" s="311">
        <v>109577.1137778626</v>
      </c>
      <c r="V112" s="311">
        <v>110522.76180122876</v>
      </c>
      <c r="W112" s="311">
        <v>111389.32396164379</v>
      </c>
      <c r="X112" s="311">
        <v>112599.94591596803</v>
      </c>
      <c r="Y112" s="311">
        <v>113237.03852962704</v>
      </c>
      <c r="Z112" s="311">
        <v>113491.12527466626</v>
      </c>
      <c r="AA112" s="311">
        <v>114103.56633083981</v>
      </c>
      <c r="AB112" s="311">
        <v>115273.07816333047</v>
      </c>
      <c r="AC112" s="311">
        <v>116220.47979855107</v>
      </c>
      <c r="AD112" s="311">
        <v>117499.75253380922</v>
      </c>
      <c r="AE112" s="311">
        <v>118586.06148016093</v>
      </c>
      <c r="AF112" s="311">
        <v>120003.57642216944</v>
      </c>
      <c r="AG112" s="311">
        <v>121023.28810545396</v>
      </c>
      <c r="AH112" s="311">
        <v>122062.53493017252</v>
      </c>
      <c r="AI112" s="311">
        <v>123334.36084825016</v>
      </c>
      <c r="AJ112" s="311">
        <v>124652.38136635727</v>
      </c>
      <c r="AK112" s="311">
        <v>125138.6385668046</v>
      </c>
      <c r="AL112" s="311">
        <v>125914.62854370923</v>
      </c>
    </row>
    <row r="113" spans="1:1986" s="314" customFormat="1" ht="19.2">
      <c r="A113" s="242" t="s">
        <v>397</v>
      </c>
      <c r="B113" s="312">
        <v>35938.782542324443</v>
      </c>
      <c r="C113" s="313">
        <v>36959.722139009202</v>
      </c>
      <c r="D113" s="313">
        <v>36371.062599851255</v>
      </c>
      <c r="E113" s="313">
        <v>36900.816930424611</v>
      </c>
      <c r="F113" s="313">
        <v>36888.277823326032</v>
      </c>
      <c r="G113" s="313">
        <v>36633.536417846903</v>
      </c>
      <c r="H113" s="313">
        <v>37132.509302539314</v>
      </c>
      <c r="I113" s="313">
        <v>40577.745876437526</v>
      </c>
      <c r="J113" s="313">
        <v>42285.000839065251</v>
      </c>
      <c r="K113" s="313">
        <v>43173.125742472061</v>
      </c>
      <c r="L113" s="313">
        <v>44104.450589028274</v>
      </c>
      <c r="M113" s="313">
        <v>47076.859596619601</v>
      </c>
      <c r="N113" s="313">
        <v>49467.612595433813</v>
      </c>
      <c r="O113" s="313">
        <v>49205.752080324783</v>
      </c>
      <c r="P113" s="313">
        <v>46854.927505516855</v>
      </c>
      <c r="Q113" s="313">
        <v>45094.253453562385</v>
      </c>
      <c r="R113" s="313">
        <v>45461.302890047678</v>
      </c>
      <c r="S113" s="313">
        <v>45810.131835382963</v>
      </c>
      <c r="T113" s="313">
        <v>46425.939640598823</v>
      </c>
      <c r="U113" s="313">
        <v>48561.938747538668</v>
      </c>
      <c r="V113" s="313">
        <v>45874.262924223716</v>
      </c>
      <c r="W113" s="313">
        <v>45092.858414653296</v>
      </c>
      <c r="X113" s="313">
        <v>45064.832248494917</v>
      </c>
      <c r="Y113" s="313">
        <v>43565.459965904673</v>
      </c>
      <c r="Z113" s="313">
        <v>44796.520472281394</v>
      </c>
      <c r="AA113" s="313">
        <v>43779.722984355431</v>
      </c>
      <c r="AB113" s="313">
        <v>43914.711497333999</v>
      </c>
      <c r="AC113" s="313">
        <v>43879.341545750562</v>
      </c>
      <c r="AD113" s="313">
        <v>43993.348749985322</v>
      </c>
      <c r="AE113" s="313">
        <v>43499.349094585399</v>
      </c>
      <c r="AF113" s="313">
        <v>42360.243520869786</v>
      </c>
      <c r="AG113" s="313">
        <v>41652.698299576616</v>
      </c>
      <c r="AH113" s="313">
        <v>48975.681952140367</v>
      </c>
      <c r="AI113" s="313">
        <v>46535.841030415992</v>
      </c>
      <c r="AJ113" s="313">
        <v>47102.899980119138</v>
      </c>
      <c r="AK113" s="313">
        <v>49937.659291497257</v>
      </c>
      <c r="AL113" s="313">
        <v>50309.371035570497</v>
      </c>
      <c r="AM113" s="135"/>
      <c r="AN113" s="135"/>
      <c r="AO113" s="135"/>
      <c r="AP113" s="135"/>
      <c r="AQ113" s="135"/>
      <c r="AR113" s="135"/>
      <c r="AS113" s="135"/>
      <c r="AT113" s="135"/>
      <c r="AU113" s="135"/>
      <c r="AV113" s="135"/>
      <c r="AW113" s="135"/>
      <c r="AX113" s="135"/>
      <c r="AY113" s="135"/>
      <c r="AZ113" s="135"/>
      <c r="BA113" s="135"/>
      <c r="BB113" s="135"/>
      <c r="BC113" s="135"/>
      <c r="BD113" s="135"/>
      <c r="BE113" s="135"/>
      <c r="BF113" s="135"/>
      <c r="BG113" s="135"/>
      <c r="BH113" s="135"/>
      <c r="BI113" s="135"/>
      <c r="BJ113" s="135"/>
      <c r="BK113" s="135"/>
      <c r="BL113" s="135"/>
      <c r="BM113" s="135"/>
      <c r="BN113" s="135"/>
      <c r="BO113" s="135"/>
      <c r="BP113" s="135"/>
      <c r="BQ113" s="135"/>
      <c r="BR113" s="135"/>
      <c r="BS113" s="135"/>
      <c r="BT113" s="135"/>
      <c r="BU113" s="135"/>
      <c r="BV113" s="135"/>
      <c r="BW113" s="135"/>
      <c r="BX113" s="135"/>
      <c r="BY113" s="135"/>
      <c r="BZ113" s="135"/>
      <c r="CA113" s="135"/>
      <c r="CB113" s="135"/>
      <c r="CC113" s="135"/>
      <c r="CD113" s="135"/>
      <c r="CE113" s="135"/>
      <c r="CF113" s="135"/>
      <c r="CG113" s="135"/>
      <c r="CH113" s="135"/>
      <c r="CI113" s="135"/>
      <c r="CJ113" s="135"/>
      <c r="CK113" s="135"/>
      <c r="CL113" s="135"/>
      <c r="CM113" s="135"/>
      <c r="CN113" s="135"/>
      <c r="CO113" s="135"/>
      <c r="CP113" s="135"/>
      <c r="CQ113" s="135"/>
      <c r="CR113" s="135"/>
      <c r="CS113" s="135"/>
      <c r="CT113" s="135"/>
      <c r="CU113" s="135"/>
      <c r="CV113" s="135"/>
      <c r="CW113" s="135"/>
      <c r="CX113" s="135"/>
      <c r="CY113" s="135"/>
      <c r="CZ113" s="135"/>
      <c r="DA113" s="135"/>
      <c r="DB113" s="135"/>
      <c r="DC113" s="135"/>
      <c r="DD113" s="135"/>
      <c r="DE113" s="135"/>
      <c r="DF113" s="135"/>
      <c r="DG113" s="135"/>
      <c r="DH113" s="135"/>
      <c r="DI113" s="135"/>
      <c r="DJ113" s="135"/>
      <c r="DK113" s="135"/>
      <c r="DL113" s="135"/>
      <c r="DM113" s="135"/>
      <c r="DN113" s="135"/>
      <c r="DO113" s="135"/>
      <c r="DP113" s="135"/>
      <c r="DQ113" s="135"/>
      <c r="DR113" s="135"/>
      <c r="DS113" s="135"/>
      <c r="DT113" s="135"/>
      <c r="DU113" s="135"/>
      <c r="DV113" s="135"/>
      <c r="DW113" s="135"/>
      <c r="DX113" s="135"/>
      <c r="DY113" s="135"/>
      <c r="DZ113" s="135"/>
      <c r="EA113" s="135"/>
      <c r="EB113" s="135"/>
      <c r="EC113" s="135"/>
      <c r="ED113" s="135"/>
      <c r="EE113" s="135"/>
      <c r="EF113" s="135"/>
      <c r="EG113" s="135"/>
      <c r="EH113" s="135"/>
      <c r="EI113" s="135"/>
      <c r="EJ113" s="135"/>
      <c r="EK113" s="135"/>
      <c r="EL113" s="135"/>
      <c r="EM113" s="135"/>
      <c r="EN113" s="135"/>
      <c r="EO113" s="135"/>
      <c r="EP113" s="135"/>
      <c r="EQ113" s="135"/>
      <c r="ER113" s="135"/>
      <c r="ES113" s="135"/>
      <c r="ET113" s="135"/>
      <c r="EU113" s="135"/>
      <c r="EV113" s="135"/>
      <c r="EW113" s="135"/>
      <c r="EX113" s="135"/>
      <c r="EY113" s="135"/>
      <c r="EZ113" s="135"/>
      <c r="FA113" s="135"/>
      <c r="FB113" s="135"/>
      <c r="FC113" s="135"/>
      <c r="FD113" s="135"/>
      <c r="FE113" s="135"/>
      <c r="FF113" s="135"/>
      <c r="FG113" s="135"/>
      <c r="FH113" s="135"/>
      <c r="FI113" s="135"/>
      <c r="FJ113" s="135"/>
      <c r="FK113" s="135"/>
      <c r="FL113" s="135"/>
      <c r="FM113" s="135"/>
      <c r="FN113" s="135"/>
      <c r="FO113" s="135"/>
      <c r="FP113" s="135"/>
      <c r="FQ113" s="135"/>
      <c r="FR113" s="135"/>
      <c r="FS113" s="135"/>
      <c r="FT113" s="135"/>
      <c r="FU113" s="135"/>
      <c r="FV113" s="135"/>
      <c r="FW113" s="135"/>
      <c r="FX113" s="135"/>
      <c r="FY113" s="135"/>
      <c r="FZ113" s="135"/>
      <c r="GA113" s="135"/>
      <c r="GB113" s="135"/>
      <c r="GC113" s="135"/>
      <c r="GD113" s="135"/>
      <c r="GE113" s="135"/>
      <c r="GF113" s="135"/>
      <c r="GG113" s="135"/>
      <c r="GH113" s="135"/>
      <c r="GI113" s="135"/>
      <c r="GJ113" s="135"/>
      <c r="GK113" s="135"/>
      <c r="GL113" s="135"/>
      <c r="GM113" s="135"/>
      <c r="GN113" s="135"/>
      <c r="GO113" s="135"/>
      <c r="GP113" s="135"/>
      <c r="GQ113" s="135"/>
      <c r="GR113" s="135"/>
      <c r="GS113" s="135"/>
      <c r="GT113" s="135"/>
      <c r="GU113" s="135"/>
      <c r="GV113" s="135"/>
      <c r="GW113" s="135"/>
      <c r="GX113" s="135"/>
      <c r="GY113" s="135"/>
      <c r="GZ113" s="135"/>
      <c r="HA113" s="135"/>
      <c r="HB113" s="135"/>
      <c r="HC113" s="135"/>
      <c r="HD113" s="135"/>
      <c r="HE113" s="135"/>
      <c r="HF113" s="135"/>
      <c r="HG113" s="135"/>
      <c r="HH113" s="135"/>
      <c r="HI113" s="135"/>
      <c r="HJ113" s="135"/>
      <c r="HK113" s="135"/>
      <c r="HL113" s="135"/>
      <c r="HM113" s="135"/>
      <c r="HN113" s="135"/>
      <c r="HO113" s="135"/>
      <c r="HP113" s="135"/>
      <c r="HQ113" s="135"/>
      <c r="HR113" s="135"/>
      <c r="HS113" s="135"/>
      <c r="HT113" s="135"/>
      <c r="HU113" s="135"/>
      <c r="HV113" s="135"/>
      <c r="HW113" s="135"/>
      <c r="HX113" s="135"/>
      <c r="HY113" s="135"/>
      <c r="HZ113" s="135"/>
      <c r="IA113" s="135"/>
      <c r="IB113" s="135"/>
      <c r="IC113" s="135"/>
      <c r="ID113" s="135"/>
      <c r="IE113" s="135"/>
      <c r="IF113" s="135"/>
      <c r="IG113" s="135"/>
      <c r="IH113" s="135"/>
      <c r="II113" s="135"/>
      <c r="IJ113" s="135"/>
      <c r="IK113" s="135"/>
      <c r="IL113" s="135"/>
      <c r="IM113" s="135"/>
      <c r="IN113" s="135"/>
      <c r="IO113" s="135"/>
      <c r="IP113" s="135"/>
      <c r="IQ113" s="135"/>
      <c r="IR113" s="135"/>
      <c r="IS113" s="135"/>
      <c r="IT113" s="135"/>
      <c r="IU113" s="135"/>
      <c r="IV113" s="135"/>
      <c r="IW113" s="135"/>
      <c r="IX113" s="135"/>
      <c r="IY113" s="135"/>
      <c r="IZ113" s="135"/>
      <c r="JA113" s="135"/>
      <c r="JB113" s="135"/>
      <c r="JC113" s="135"/>
      <c r="JD113" s="135"/>
      <c r="JE113" s="135"/>
      <c r="JF113" s="135"/>
      <c r="JG113" s="135"/>
      <c r="JH113" s="135"/>
      <c r="JI113" s="135"/>
      <c r="JJ113" s="135"/>
      <c r="JK113" s="135"/>
      <c r="JL113" s="135"/>
      <c r="JM113" s="135"/>
      <c r="JN113" s="135"/>
      <c r="JO113" s="135"/>
      <c r="JP113" s="135"/>
      <c r="JQ113" s="135"/>
      <c r="JR113" s="135"/>
      <c r="JS113" s="135"/>
      <c r="JT113" s="135"/>
      <c r="JU113" s="135"/>
      <c r="JV113" s="135"/>
      <c r="JW113" s="135"/>
      <c r="JX113" s="135"/>
      <c r="JY113" s="135"/>
      <c r="JZ113" s="135"/>
      <c r="KA113" s="135"/>
      <c r="KB113" s="135"/>
      <c r="KC113" s="135"/>
      <c r="KD113" s="135"/>
      <c r="KE113" s="135"/>
      <c r="KF113" s="135"/>
      <c r="KG113" s="135"/>
      <c r="KH113" s="135"/>
      <c r="KI113" s="135"/>
      <c r="KJ113" s="135"/>
      <c r="KK113" s="135"/>
      <c r="KL113" s="135"/>
      <c r="KM113" s="135"/>
      <c r="KN113" s="135"/>
      <c r="KO113" s="135"/>
      <c r="KP113" s="135"/>
      <c r="KQ113" s="135"/>
      <c r="KR113" s="135"/>
      <c r="KS113" s="135"/>
      <c r="KT113" s="135"/>
      <c r="KU113" s="135"/>
      <c r="KV113" s="135"/>
      <c r="KW113" s="135"/>
      <c r="KX113" s="135"/>
      <c r="KY113" s="135"/>
      <c r="KZ113" s="135"/>
      <c r="LA113" s="135"/>
      <c r="LB113" s="135"/>
      <c r="LC113" s="135"/>
      <c r="LD113" s="135"/>
      <c r="LE113" s="135"/>
      <c r="LF113" s="135"/>
      <c r="LG113" s="135"/>
      <c r="LH113" s="135"/>
      <c r="LI113" s="135"/>
      <c r="LJ113" s="135"/>
      <c r="LK113" s="135"/>
      <c r="LL113" s="135"/>
      <c r="LM113" s="135"/>
      <c r="LN113" s="135"/>
      <c r="LO113" s="135"/>
      <c r="LP113" s="135"/>
      <c r="LQ113" s="135"/>
      <c r="LR113" s="135"/>
      <c r="LS113" s="135"/>
      <c r="LT113" s="135"/>
      <c r="LU113" s="135"/>
      <c r="LV113" s="135"/>
      <c r="LW113" s="135"/>
      <c r="LX113" s="135"/>
      <c r="LY113" s="135"/>
      <c r="LZ113" s="135"/>
      <c r="MA113" s="135"/>
      <c r="MB113" s="135"/>
      <c r="MC113" s="135"/>
      <c r="MD113" s="135"/>
      <c r="ME113" s="135"/>
      <c r="MF113" s="135"/>
      <c r="MG113" s="135"/>
      <c r="MH113" s="135"/>
      <c r="MI113" s="135"/>
      <c r="MJ113" s="135"/>
      <c r="MK113" s="135"/>
      <c r="ML113" s="135"/>
      <c r="MM113" s="135"/>
      <c r="MN113" s="135"/>
      <c r="MO113" s="135"/>
      <c r="MP113" s="135"/>
      <c r="MQ113" s="135"/>
      <c r="MR113" s="135"/>
      <c r="MS113" s="135"/>
      <c r="MT113" s="135"/>
      <c r="MU113" s="135"/>
      <c r="MV113" s="135"/>
      <c r="MW113" s="135"/>
      <c r="MX113" s="135"/>
      <c r="MY113" s="135"/>
      <c r="MZ113" s="135"/>
      <c r="NA113" s="135"/>
      <c r="NB113" s="135"/>
      <c r="NC113" s="135"/>
      <c r="ND113" s="135"/>
      <c r="NE113" s="135"/>
      <c r="NF113" s="135"/>
      <c r="NG113" s="135"/>
      <c r="NH113" s="135"/>
      <c r="NI113" s="135"/>
      <c r="NJ113" s="135"/>
      <c r="NK113" s="135"/>
      <c r="NL113" s="135"/>
      <c r="NM113" s="135"/>
      <c r="NN113" s="135"/>
      <c r="NO113" s="135"/>
      <c r="NP113" s="135"/>
      <c r="NQ113" s="135"/>
      <c r="NR113" s="135"/>
      <c r="NS113" s="135"/>
      <c r="NT113" s="135"/>
      <c r="NU113" s="135"/>
      <c r="NV113" s="135"/>
      <c r="NW113" s="135"/>
      <c r="NX113" s="135"/>
      <c r="NY113" s="135"/>
      <c r="NZ113" s="135"/>
      <c r="OA113" s="135"/>
      <c r="OB113" s="135"/>
      <c r="OC113" s="135"/>
      <c r="OD113" s="135"/>
      <c r="OE113" s="135"/>
      <c r="OF113" s="135"/>
      <c r="OG113" s="135"/>
      <c r="OH113" s="135"/>
      <c r="OI113" s="135"/>
      <c r="OJ113" s="135"/>
      <c r="OK113" s="135"/>
      <c r="OL113" s="135"/>
      <c r="OM113" s="135"/>
      <c r="ON113" s="135"/>
      <c r="OO113" s="135"/>
      <c r="OP113" s="135"/>
      <c r="OQ113" s="135"/>
      <c r="OR113" s="135"/>
      <c r="OS113" s="135"/>
      <c r="OT113" s="135"/>
      <c r="OU113" s="135"/>
      <c r="OV113" s="135"/>
      <c r="OW113" s="135"/>
      <c r="OX113" s="135"/>
      <c r="OY113" s="135"/>
      <c r="OZ113" s="135"/>
      <c r="PA113" s="135"/>
      <c r="PB113" s="135"/>
      <c r="PC113" s="135"/>
      <c r="PD113" s="135"/>
      <c r="PE113" s="135"/>
      <c r="PF113" s="135"/>
      <c r="PG113" s="135"/>
      <c r="PH113" s="135"/>
      <c r="PI113" s="135"/>
      <c r="PJ113" s="135"/>
      <c r="PK113" s="135"/>
      <c r="PL113" s="135"/>
      <c r="PM113" s="135"/>
      <c r="PN113" s="135"/>
      <c r="PO113" s="135"/>
      <c r="PP113" s="135"/>
      <c r="PQ113" s="135"/>
      <c r="PR113" s="135"/>
      <c r="PS113" s="135"/>
      <c r="PT113" s="135"/>
      <c r="PU113" s="135"/>
      <c r="PV113" s="135"/>
      <c r="PW113" s="135"/>
      <c r="PX113" s="135"/>
      <c r="PY113" s="135"/>
      <c r="PZ113" s="135"/>
      <c r="QA113" s="135"/>
      <c r="QB113" s="135"/>
      <c r="QC113" s="135"/>
      <c r="QD113" s="135"/>
      <c r="QE113" s="135"/>
      <c r="QF113" s="135"/>
      <c r="QG113" s="135"/>
      <c r="QH113" s="135"/>
      <c r="QI113" s="135"/>
      <c r="QJ113" s="135"/>
      <c r="QK113" s="135"/>
      <c r="QL113" s="135"/>
      <c r="QM113" s="135"/>
      <c r="QN113" s="135"/>
      <c r="QO113" s="135"/>
      <c r="QP113" s="135"/>
      <c r="QQ113" s="135"/>
      <c r="QR113" s="135"/>
      <c r="QS113" s="135"/>
      <c r="QT113" s="135"/>
      <c r="QU113" s="135"/>
      <c r="QV113" s="135"/>
      <c r="QW113" s="135"/>
      <c r="QX113" s="135"/>
      <c r="QY113" s="135"/>
      <c r="QZ113" s="135"/>
      <c r="RA113" s="135"/>
      <c r="RB113" s="135"/>
      <c r="RC113" s="135"/>
      <c r="RD113" s="135"/>
      <c r="RE113" s="135"/>
      <c r="RF113" s="135"/>
      <c r="RG113" s="135"/>
      <c r="RH113" s="135"/>
      <c r="RI113" s="135"/>
      <c r="RJ113" s="135"/>
      <c r="RK113" s="135"/>
      <c r="RL113" s="135"/>
      <c r="RM113" s="135"/>
      <c r="RN113" s="135"/>
      <c r="RO113" s="135"/>
      <c r="RP113" s="135"/>
      <c r="RQ113" s="135"/>
      <c r="RR113" s="135"/>
      <c r="RS113" s="135"/>
      <c r="RT113" s="135"/>
      <c r="RU113" s="135"/>
      <c r="RV113" s="135"/>
      <c r="RW113" s="135"/>
      <c r="RX113" s="135"/>
      <c r="RY113" s="135"/>
      <c r="RZ113" s="135"/>
      <c r="SA113" s="135"/>
      <c r="SB113" s="135"/>
      <c r="SC113" s="135"/>
      <c r="SD113" s="135"/>
      <c r="SE113" s="135"/>
      <c r="SF113" s="135"/>
      <c r="SG113" s="135"/>
      <c r="SH113" s="135"/>
      <c r="SI113" s="135"/>
      <c r="SJ113" s="135"/>
      <c r="SK113" s="135"/>
      <c r="SL113" s="135"/>
      <c r="SM113" s="135"/>
      <c r="SN113" s="135"/>
      <c r="SO113" s="135"/>
      <c r="SP113" s="135"/>
      <c r="SQ113" s="135"/>
      <c r="SR113" s="135"/>
      <c r="SS113" s="135"/>
      <c r="ST113" s="135"/>
      <c r="SU113" s="135"/>
      <c r="SV113" s="135"/>
      <c r="SW113" s="135"/>
      <c r="SX113" s="135"/>
      <c r="SY113" s="135"/>
      <c r="SZ113" s="135"/>
      <c r="TA113" s="135"/>
      <c r="TB113" s="135"/>
      <c r="TC113" s="135"/>
      <c r="TD113" s="135"/>
      <c r="TE113" s="135"/>
      <c r="TF113" s="135"/>
      <c r="TG113" s="135"/>
      <c r="TH113" s="135"/>
      <c r="TI113" s="135"/>
      <c r="TJ113" s="135"/>
      <c r="TK113" s="135"/>
      <c r="TL113" s="135"/>
      <c r="TM113" s="135"/>
      <c r="TN113" s="135"/>
      <c r="TO113" s="135"/>
      <c r="TP113" s="135"/>
      <c r="TQ113" s="135"/>
      <c r="TR113" s="135"/>
      <c r="TS113" s="135"/>
      <c r="TT113" s="135"/>
      <c r="TU113" s="135"/>
      <c r="TV113" s="135"/>
      <c r="TW113" s="135"/>
      <c r="TX113" s="135"/>
      <c r="TY113" s="135"/>
      <c r="TZ113" s="135"/>
      <c r="UA113" s="135"/>
      <c r="UB113" s="135"/>
      <c r="UC113" s="135"/>
      <c r="UD113" s="135"/>
      <c r="UE113" s="135"/>
      <c r="UF113" s="135"/>
      <c r="UG113" s="135"/>
      <c r="UH113" s="135"/>
      <c r="UI113" s="135"/>
      <c r="UJ113" s="135"/>
      <c r="UK113" s="135"/>
      <c r="UL113" s="135"/>
      <c r="UM113" s="135"/>
      <c r="UN113" s="135"/>
      <c r="UO113" s="135"/>
      <c r="UP113" s="135"/>
      <c r="UQ113" s="135"/>
      <c r="UR113" s="135"/>
      <c r="US113" s="135"/>
      <c r="UT113" s="135"/>
      <c r="UU113" s="135"/>
      <c r="UV113" s="135"/>
      <c r="UW113" s="135"/>
      <c r="UX113" s="135"/>
      <c r="UY113" s="135"/>
      <c r="UZ113" s="135"/>
      <c r="VA113" s="135"/>
      <c r="VB113" s="135"/>
      <c r="VC113" s="135"/>
      <c r="VD113" s="135"/>
      <c r="VE113" s="135"/>
      <c r="VF113" s="135"/>
      <c r="VG113" s="135"/>
      <c r="VH113" s="135"/>
      <c r="VI113" s="135"/>
      <c r="VJ113" s="135"/>
      <c r="VK113" s="135"/>
      <c r="VL113" s="135"/>
      <c r="VM113" s="135"/>
      <c r="VN113" s="135"/>
      <c r="VO113" s="135"/>
      <c r="VP113" s="135"/>
      <c r="VQ113" s="135"/>
      <c r="VR113" s="135"/>
      <c r="VS113" s="135"/>
      <c r="VT113" s="135"/>
      <c r="VU113" s="135"/>
      <c r="VV113" s="135"/>
      <c r="VW113" s="135"/>
      <c r="VX113" s="135"/>
      <c r="VY113" s="135"/>
      <c r="VZ113" s="135"/>
      <c r="WA113" s="135"/>
      <c r="WB113" s="135"/>
      <c r="WC113" s="135"/>
      <c r="WD113" s="135"/>
      <c r="WE113" s="135"/>
      <c r="WF113" s="135"/>
      <c r="WG113" s="135"/>
      <c r="WH113" s="135"/>
      <c r="WI113" s="135"/>
      <c r="WJ113" s="135"/>
      <c r="WK113" s="135"/>
      <c r="WL113" s="135"/>
      <c r="WM113" s="135"/>
      <c r="WN113" s="135"/>
      <c r="WO113" s="135"/>
      <c r="WP113" s="135"/>
      <c r="WQ113" s="135"/>
      <c r="WR113" s="135"/>
      <c r="WS113" s="135"/>
      <c r="WT113" s="135"/>
      <c r="WU113" s="135"/>
      <c r="WV113" s="135"/>
      <c r="WW113" s="135"/>
      <c r="WX113" s="135"/>
      <c r="WY113" s="135"/>
      <c r="WZ113" s="135"/>
      <c r="XA113" s="135"/>
      <c r="XB113" s="135"/>
      <c r="XC113" s="135"/>
      <c r="XD113" s="135"/>
      <c r="XE113" s="135"/>
      <c r="XF113" s="135"/>
      <c r="XG113" s="135"/>
      <c r="XH113" s="135"/>
      <c r="XI113" s="135"/>
      <c r="XJ113" s="135"/>
      <c r="XK113" s="135"/>
      <c r="XL113" s="135"/>
      <c r="XM113" s="135"/>
      <c r="XN113" s="135"/>
      <c r="XO113" s="135"/>
      <c r="XP113" s="135"/>
      <c r="XQ113" s="135"/>
      <c r="XR113" s="135"/>
      <c r="XS113" s="135"/>
      <c r="XT113" s="135"/>
      <c r="XU113" s="135"/>
      <c r="XV113" s="135"/>
      <c r="XW113" s="135"/>
      <c r="XX113" s="135"/>
      <c r="XY113" s="135"/>
      <c r="XZ113" s="135"/>
      <c r="YA113" s="135"/>
      <c r="YB113" s="135"/>
      <c r="YC113" s="135"/>
      <c r="YD113" s="135"/>
      <c r="YE113" s="135"/>
      <c r="YF113" s="135"/>
      <c r="YG113" s="135"/>
      <c r="YH113" s="135"/>
      <c r="YI113" s="135"/>
      <c r="YJ113" s="135"/>
      <c r="YK113" s="135"/>
      <c r="YL113" s="135"/>
      <c r="YM113" s="135"/>
      <c r="YN113" s="135"/>
      <c r="YO113" s="135"/>
      <c r="YP113" s="135"/>
      <c r="YQ113" s="135"/>
      <c r="YR113" s="135"/>
      <c r="YS113" s="135"/>
      <c r="YT113" s="135"/>
      <c r="YU113" s="135"/>
      <c r="YV113" s="135"/>
      <c r="YW113" s="135"/>
      <c r="YX113" s="135"/>
      <c r="YY113" s="135"/>
      <c r="YZ113" s="135"/>
      <c r="ZA113" s="135"/>
      <c r="ZB113" s="135"/>
      <c r="ZC113" s="135"/>
      <c r="ZD113" s="135"/>
      <c r="ZE113" s="135"/>
      <c r="ZF113" s="135"/>
      <c r="ZG113" s="135"/>
      <c r="ZH113" s="135"/>
      <c r="ZI113" s="135"/>
      <c r="ZJ113" s="135"/>
      <c r="ZK113" s="135"/>
      <c r="ZL113" s="135"/>
      <c r="ZM113" s="135"/>
      <c r="ZN113" s="135"/>
      <c r="ZO113" s="135"/>
      <c r="ZP113" s="135"/>
      <c r="ZQ113" s="135"/>
      <c r="ZR113" s="135"/>
      <c r="ZS113" s="135"/>
      <c r="ZT113" s="135"/>
      <c r="ZU113" s="135"/>
      <c r="ZV113" s="135"/>
      <c r="ZW113" s="135"/>
      <c r="ZX113" s="135"/>
      <c r="ZY113" s="135"/>
      <c r="ZZ113" s="135"/>
      <c r="AAA113" s="135"/>
      <c r="AAB113" s="135"/>
      <c r="AAC113" s="135"/>
      <c r="AAD113" s="135"/>
      <c r="AAE113" s="135"/>
      <c r="AAF113" s="135"/>
      <c r="AAG113" s="135"/>
      <c r="AAH113" s="135"/>
      <c r="AAI113" s="135"/>
      <c r="AAJ113" s="135"/>
      <c r="AAK113" s="135"/>
      <c r="AAL113" s="135"/>
      <c r="AAM113" s="135"/>
      <c r="AAN113" s="135"/>
      <c r="AAO113" s="135"/>
      <c r="AAP113" s="135"/>
      <c r="AAQ113" s="135"/>
      <c r="AAR113" s="135"/>
      <c r="AAS113" s="135"/>
      <c r="AAT113" s="135"/>
      <c r="AAU113" s="135"/>
      <c r="AAV113" s="135"/>
      <c r="AAW113" s="135"/>
      <c r="AAX113" s="135"/>
      <c r="AAY113" s="135"/>
      <c r="AAZ113" s="135"/>
      <c r="ABA113" s="135"/>
      <c r="ABB113" s="135"/>
      <c r="ABC113" s="135"/>
      <c r="ABD113" s="135"/>
      <c r="ABE113" s="135"/>
      <c r="ABF113" s="135"/>
      <c r="ABG113" s="135"/>
      <c r="ABH113" s="135"/>
      <c r="ABI113" s="135"/>
      <c r="ABJ113" s="135"/>
      <c r="ABK113" s="135"/>
      <c r="ABL113" s="135"/>
      <c r="ABM113" s="135"/>
      <c r="ABN113" s="135"/>
      <c r="ABO113" s="135"/>
      <c r="ABP113" s="135"/>
      <c r="ABQ113" s="135"/>
      <c r="ABR113" s="135"/>
      <c r="ABS113" s="135"/>
      <c r="ABT113" s="135"/>
      <c r="ABU113" s="135"/>
      <c r="ABV113" s="135"/>
      <c r="ABW113" s="135"/>
      <c r="ABX113" s="135"/>
      <c r="ABY113" s="135"/>
      <c r="ABZ113" s="135"/>
      <c r="ACA113" s="135"/>
      <c r="ACB113" s="135"/>
      <c r="ACC113" s="135"/>
      <c r="ACD113" s="135"/>
      <c r="ACE113" s="135"/>
      <c r="ACF113" s="135"/>
      <c r="ACG113" s="135"/>
      <c r="ACH113" s="135"/>
      <c r="ACI113" s="135"/>
      <c r="ACJ113" s="135"/>
      <c r="ACK113" s="135"/>
      <c r="ACL113" s="135"/>
      <c r="ACM113" s="135"/>
      <c r="ACN113" s="135"/>
      <c r="ACO113" s="135"/>
      <c r="ACP113" s="135"/>
      <c r="ACQ113" s="135"/>
      <c r="ACR113" s="135"/>
      <c r="ACS113" s="135"/>
      <c r="ACT113" s="135"/>
      <c r="ACU113" s="135"/>
      <c r="ACV113" s="135"/>
      <c r="ACW113" s="135"/>
      <c r="ACX113" s="135"/>
      <c r="ACY113" s="135"/>
      <c r="ACZ113" s="135"/>
      <c r="ADA113" s="135"/>
      <c r="ADB113" s="135"/>
      <c r="ADC113" s="135"/>
      <c r="ADD113" s="135"/>
      <c r="ADE113" s="135"/>
      <c r="ADF113" s="135"/>
      <c r="ADG113" s="135"/>
      <c r="ADH113" s="135"/>
      <c r="ADI113" s="135"/>
      <c r="ADJ113" s="135"/>
      <c r="ADK113" s="135"/>
      <c r="ADL113" s="135"/>
      <c r="ADM113" s="135"/>
      <c r="ADN113" s="135"/>
      <c r="ADO113" s="135"/>
      <c r="ADP113" s="135"/>
      <c r="ADQ113" s="135"/>
      <c r="ADR113" s="135"/>
      <c r="ADS113" s="135"/>
      <c r="ADT113" s="135"/>
      <c r="ADU113" s="135"/>
      <c r="ADV113" s="135"/>
      <c r="ADW113" s="135"/>
      <c r="ADX113" s="135"/>
      <c r="ADY113" s="135"/>
      <c r="ADZ113" s="135"/>
      <c r="AEA113" s="135"/>
      <c r="AEB113" s="135"/>
      <c r="AEC113" s="135"/>
      <c r="AED113" s="135"/>
      <c r="AEE113" s="135"/>
      <c r="AEF113" s="135"/>
      <c r="AEG113" s="135"/>
      <c r="AEH113" s="135"/>
      <c r="AEI113" s="135"/>
      <c r="AEJ113" s="135"/>
      <c r="AEK113" s="135"/>
      <c r="AEL113" s="135"/>
      <c r="AEM113" s="135"/>
      <c r="AEN113" s="135"/>
      <c r="AEO113" s="135"/>
      <c r="AEP113" s="135"/>
      <c r="AEQ113" s="135"/>
      <c r="AER113" s="135"/>
      <c r="AES113" s="135"/>
      <c r="AET113" s="135"/>
      <c r="AEU113" s="135"/>
      <c r="AEV113" s="135"/>
      <c r="AEW113" s="135"/>
      <c r="AEX113" s="135"/>
      <c r="AEY113" s="135"/>
      <c r="AEZ113" s="135"/>
      <c r="AFA113" s="135"/>
      <c r="AFB113" s="135"/>
      <c r="AFC113" s="135"/>
      <c r="AFD113" s="135"/>
      <c r="AFE113" s="135"/>
      <c r="AFF113" s="135"/>
      <c r="AFG113" s="135"/>
      <c r="AFH113" s="135"/>
      <c r="AFI113" s="135"/>
      <c r="AFJ113" s="135"/>
      <c r="AFK113" s="135"/>
      <c r="AFL113" s="135"/>
      <c r="AFM113" s="135"/>
      <c r="AFN113" s="135"/>
      <c r="AFO113" s="135"/>
      <c r="AFP113" s="135"/>
      <c r="AFQ113" s="135"/>
      <c r="AFR113" s="135"/>
      <c r="AFS113" s="135"/>
      <c r="AFT113" s="135"/>
      <c r="AFU113" s="135"/>
      <c r="AFV113" s="135"/>
      <c r="AFW113" s="135"/>
      <c r="AFX113" s="135"/>
      <c r="AFY113" s="135"/>
      <c r="AFZ113" s="135"/>
      <c r="AGA113" s="135"/>
      <c r="AGB113" s="135"/>
      <c r="AGC113" s="135"/>
      <c r="AGD113" s="135"/>
      <c r="AGE113" s="135"/>
      <c r="AGF113" s="135"/>
      <c r="AGG113" s="135"/>
      <c r="AGH113" s="135"/>
      <c r="AGI113" s="135"/>
      <c r="AGJ113" s="135"/>
      <c r="AGK113" s="135"/>
      <c r="AGL113" s="135"/>
      <c r="AGM113" s="135"/>
      <c r="AGN113" s="135"/>
      <c r="AGO113" s="135"/>
      <c r="AGP113" s="135"/>
      <c r="AGQ113" s="135"/>
      <c r="AGR113" s="135"/>
      <c r="AGS113" s="135"/>
      <c r="AGT113" s="135"/>
      <c r="AGU113" s="135"/>
      <c r="AGV113" s="135"/>
      <c r="AGW113" s="135"/>
      <c r="AGX113" s="135"/>
      <c r="AGY113" s="135"/>
      <c r="AGZ113" s="135"/>
      <c r="AHA113" s="135"/>
      <c r="AHB113" s="135"/>
      <c r="AHC113" s="135"/>
      <c r="AHD113" s="135"/>
      <c r="AHE113" s="135"/>
      <c r="AHF113" s="135"/>
      <c r="AHG113" s="135"/>
      <c r="AHH113" s="135"/>
      <c r="AHI113" s="135"/>
      <c r="AHJ113" s="135"/>
      <c r="AHK113" s="135"/>
      <c r="AHL113" s="135"/>
      <c r="AHM113" s="135"/>
      <c r="AHN113" s="135"/>
      <c r="AHO113" s="135"/>
      <c r="AHP113" s="135"/>
      <c r="AHQ113" s="135"/>
      <c r="AHR113" s="135"/>
      <c r="AHS113" s="135"/>
      <c r="AHT113" s="135"/>
      <c r="AHU113" s="135"/>
      <c r="AHV113" s="135"/>
      <c r="AHW113" s="135"/>
      <c r="AHX113" s="135"/>
      <c r="AHY113" s="135"/>
      <c r="AHZ113" s="135"/>
      <c r="AIA113" s="135"/>
      <c r="AIB113" s="135"/>
      <c r="AIC113" s="135"/>
      <c r="AID113" s="135"/>
      <c r="AIE113" s="135"/>
      <c r="AIF113" s="135"/>
      <c r="AIG113" s="135"/>
      <c r="AIH113" s="135"/>
      <c r="AII113" s="135"/>
      <c r="AIJ113" s="135"/>
      <c r="AIK113" s="135"/>
      <c r="AIL113" s="135"/>
      <c r="AIM113" s="135"/>
      <c r="AIN113" s="135"/>
      <c r="AIO113" s="135"/>
      <c r="AIP113" s="135"/>
      <c r="AIQ113" s="135"/>
      <c r="AIR113" s="135"/>
      <c r="AIS113" s="135"/>
      <c r="AIT113" s="135"/>
      <c r="AIU113" s="135"/>
      <c r="AIV113" s="135"/>
      <c r="AIW113" s="135"/>
      <c r="AIX113" s="135"/>
      <c r="AIY113" s="135"/>
      <c r="AIZ113" s="135"/>
      <c r="AJA113" s="135"/>
      <c r="AJB113" s="135"/>
      <c r="AJC113" s="135"/>
      <c r="AJD113" s="135"/>
      <c r="AJE113" s="135"/>
      <c r="AJF113" s="135"/>
      <c r="AJG113" s="135"/>
      <c r="AJH113" s="135"/>
      <c r="AJI113" s="135"/>
      <c r="AJJ113" s="135"/>
      <c r="AJK113" s="135"/>
      <c r="AJL113" s="135"/>
      <c r="AJM113" s="135"/>
      <c r="AJN113" s="135"/>
      <c r="AJO113" s="135"/>
      <c r="AJP113" s="135"/>
      <c r="AJQ113" s="135"/>
      <c r="AJR113" s="135"/>
      <c r="AJS113" s="135"/>
      <c r="AJT113" s="135"/>
      <c r="AJU113" s="135"/>
      <c r="AJV113" s="135"/>
      <c r="AJW113" s="135"/>
      <c r="AJX113" s="135"/>
      <c r="AJY113" s="135"/>
      <c r="AJZ113" s="135"/>
      <c r="AKA113" s="135"/>
      <c r="AKB113" s="135"/>
      <c r="AKC113" s="135"/>
      <c r="AKD113" s="135"/>
      <c r="AKE113" s="135"/>
      <c r="AKF113" s="135"/>
      <c r="AKG113" s="135"/>
      <c r="AKH113" s="135"/>
      <c r="AKI113" s="135"/>
      <c r="AKJ113" s="135"/>
      <c r="AKK113" s="135"/>
      <c r="AKL113" s="135"/>
      <c r="AKM113" s="135"/>
      <c r="AKN113" s="135"/>
      <c r="AKO113" s="135"/>
      <c r="AKP113" s="135"/>
      <c r="AKQ113" s="135"/>
      <c r="AKR113" s="135"/>
      <c r="AKS113" s="135"/>
      <c r="AKT113" s="135"/>
      <c r="AKU113" s="135"/>
      <c r="AKV113" s="135"/>
      <c r="AKW113" s="135"/>
      <c r="AKX113" s="135"/>
      <c r="AKY113" s="135"/>
      <c r="AKZ113" s="135"/>
      <c r="ALA113" s="135"/>
      <c r="ALB113" s="135"/>
      <c r="ALC113" s="135"/>
      <c r="ALD113" s="135"/>
      <c r="ALE113" s="135"/>
      <c r="ALF113" s="135"/>
      <c r="ALG113" s="135"/>
      <c r="ALH113" s="135"/>
      <c r="ALI113" s="135"/>
      <c r="ALJ113" s="135"/>
      <c r="ALK113" s="135"/>
      <c r="ALL113" s="135"/>
      <c r="ALM113" s="135"/>
      <c r="ALN113" s="135"/>
      <c r="ALO113" s="135"/>
      <c r="ALP113" s="135"/>
      <c r="ALQ113" s="135"/>
      <c r="ALR113" s="135"/>
      <c r="ALS113" s="135"/>
      <c r="ALT113" s="135"/>
      <c r="ALU113" s="135"/>
      <c r="ALV113" s="135"/>
      <c r="ALW113" s="135"/>
      <c r="ALX113" s="135"/>
      <c r="ALY113" s="135"/>
      <c r="ALZ113" s="135"/>
      <c r="AMA113" s="135"/>
      <c r="AMB113" s="135"/>
      <c r="AMC113" s="135"/>
      <c r="AMD113" s="135"/>
      <c r="AME113" s="135"/>
      <c r="AMF113" s="135"/>
      <c r="AMG113" s="135"/>
      <c r="AMH113" s="135"/>
      <c r="AMI113" s="135"/>
      <c r="AMJ113" s="135"/>
      <c r="AMK113" s="135"/>
      <c r="AML113" s="135"/>
      <c r="AMM113" s="135"/>
      <c r="AMN113" s="135"/>
      <c r="AMO113" s="135"/>
      <c r="AMP113" s="135"/>
      <c r="AMQ113" s="135"/>
      <c r="AMR113" s="135"/>
      <c r="AMS113" s="135"/>
      <c r="AMT113" s="135"/>
      <c r="AMU113" s="135"/>
      <c r="AMV113" s="135"/>
      <c r="AMW113" s="135"/>
      <c r="AMX113" s="135"/>
      <c r="AMY113" s="135"/>
      <c r="AMZ113" s="135"/>
      <c r="ANA113" s="135"/>
      <c r="ANB113" s="135"/>
      <c r="ANC113" s="135"/>
      <c r="AND113" s="135"/>
      <c r="ANE113" s="135"/>
      <c r="ANF113" s="135"/>
      <c r="ANG113" s="135"/>
      <c r="ANH113" s="135"/>
      <c r="ANI113" s="135"/>
      <c r="ANJ113" s="135"/>
      <c r="ANK113" s="135"/>
      <c r="ANL113" s="135"/>
      <c r="ANM113" s="135"/>
      <c r="ANN113" s="135"/>
      <c r="ANO113" s="135"/>
      <c r="ANP113" s="135"/>
      <c r="ANQ113" s="135"/>
      <c r="ANR113" s="135"/>
      <c r="ANS113" s="135"/>
      <c r="ANT113" s="135"/>
      <c r="ANU113" s="135"/>
      <c r="ANV113" s="135"/>
      <c r="ANW113" s="135"/>
      <c r="ANX113" s="135"/>
      <c r="ANY113" s="135"/>
      <c r="ANZ113" s="135"/>
      <c r="AOA113" s="135"/>
      <c r="AOB113" s="135"/>
      <c r="AOC113" s="135"/>
      <c r="AOD113" s="135"/>
      <c r="AOE113" s="135"/>
      <c r="AOF113" s="135"/>
      <c r="AOG113" s="135"/>
      <c r="AOH113" s="135"/>
      <c r="AOI113" s="135"/>
      <c r="AOJ113" s="135"/>
      <c r="AOK113" s="135"/>
      <c r="AOL113" s="135"/>
      <c r="AOM113" s="135"/>
      <c r="AON113" s="135"/>
      <c r="AOO113" s="135"/>
      <c r="AOP113" s="135"/>
      <c r="AOQ113" s="135"/>
      <c r="AOR113" s="135"/>
      <c r="AOS113" s="135"/>
      <c r="AOT113" s="135"/>
      <c r="AOU113" s="135"/>
      <c r="AOV113" s="135"/>
      <c r="AOW113" s="135"/>
      <c r="AOX113" s="135"/>
      <c r="AOY113" s="135"/>
      <c r="AOZ113" s="135"/>
      <c r="APA113" s="135"/>
      <c r="APB113" s="135"/>
      <c r="APC113" s="135"/>
      <c r="APD113" s="135"/>
      <c r="APE113" s="135"/>
      <c r="APF113" s="135"/>
      <c r="APG113" s="135"/>
      <c r="APH113" s="135"/>
      <c r="API113" s="135"/>
      <c r="APJ113" s="135"/>
      <c r="APK113" s="135"/>
      <c r="APL113" s="135"/>
      <c r="APM113" s="135"/>
      <c r="APN113" s="135"/>
      <c r="APO113" s="135"/>
      <c r="APP113" s="135"/>
      <c r="APQ113" s="135"/>
      <c r="APR113" s="135"/>
      <c r="APS113" s="135"/>
      <c r="APT113" s="135"/>
      <c r="APU113" s="135"/>
      <c r="APV113" s="135"/>
      <c r="APW113" s="135"/>
      <c r="APX113" s="135"/>
      <c r="APY113" s="135"/>
      <c r="APZ113" s="135"/>
      <c r="AQA113" s="135"/>
      <c r="AQB113" s="135"/>
      <c r="AQC113" s="135"/>
      <c r="AQD113" s="135"/>
      <c r="AQE113" s="135"/>
      <c r="AQF113" s="135"/>
      <c r="AQG113" s="135"/>
      <c r="AQH113" s="135"/>
      <c r="AQI113" s="135"/>
      <c r="AQJ113" s="135"/>
      <c r="AQK113" s="135"/>
      <c r="AQL113" s="135"/>
      <c r="AQM113" s="135"/>
      <c r="AQN113" s="135"/>
      <c r="AQO113" s="135"/>
      <c r="AQP113" s="135"/>
      <c r="AQQ113" s="135"/>
      <c r="AQR113" s="135"/>
      <c r="AQS113" s="135"/>
      <c r="AQT113" s="135"/>
      <c r="AQU113" s="135"/>
      <c r="AQV113" s="135"/>
      <c r="AQW113" s="135"/>
      <c r="AQX113" s="135"/>
      <c r="AQY113" s="135"/>
      <c r="AQZ113" s="135"/>
      <c r="ARA113" s="135"/>
      <c r="ARB113" s="135"/>
      <c r="ARC113" s="135"/>
      <c r="ARD113" s="135"/>
      <c r="ARE113" s="135"/>
      <c r="ARF113" s="135"/>
      <c r="ARG113" s="135"/>
      <c r="ARH113" s="135"/>
      <c r="ARI113" s="135"/>
      <c r="ARJ113" s="135"/>
      <c r="ARK113" s="135"/>
      <c r="ARL113" s="135"/>
      <c r="ARM113" s="135"/>
      <c r="ARN113" s="135"/>
      <c r="ARO113" s="135"/>
      <c r="ARP113" s="135"/>
      <c r="ARQ113" s="135"/>
      <c r="ARR113" s="135"/>
      <c r="ARS113" s="135"/>
      <c r="ART113" s="135"/>
      <c r="ARU113" s="135"/>
      <c r="ARV113" s="135"/>
      <c r="ARW113" s="135"/>
      <c r="ARX113" s="135"/>
      <c r="ARY113" s="135"/>
      <c r="ARZ113" s="135"/>
      <c r="ASA113" s="135"/>
      <c r="ASB113" s="135"/>
      <c r="ASC113" s="135"/>
      <c r="ASD113" s="135"/>
      <c r="ASE113" s="135"/>
      <c r="ASF113" s="135"/>
      <c r="ASG113" s="135"/>
      <c r="ASH113" s="135"/>
      <c r="ASI113" s="135"/>
      <c r="ASJ113" s="135"/>
      <c r="ASK113" s="135"/>
      <c r="ASL113" s="135"/>
      <c r="ASM113" s="135"/>
      <c r="ASN113" s="135"/>
      <c r="ASO113" s="135"/>
      <c r="ASP113" s="135"/>
      <c r="ASQ113" s="135"/>
      <c r="ASR113" s="135"/>
      <c r="ASS113" s="135"/>
      <c r="AST113" s="135"/>
      <c r="ASU113" s="135"/>
      <c r="ASV113" s="135"/>
      <c r="ASW113" s="135"/>
      <c r="ASX113" s="135"/>
      <c r="ASY113" s="135"/>
      <c r="ASZ113" s="135"/>
      <c r="ATA113" s="135"/>
      <c r="ATB113" s="135"/>
      <c r="ATC113" s="135"/>
      <c r="ATD113" s="135"/>
      <c r="ATE113" s="135"/>
      <c r="ATF113" s="135"/>
      <c r="ATG113" s="135"/>
      <c r="ATH113" s="135"/>
      <c r="ATI113" s="135"/>
      <c r="ATJ113" s="135"/>
      <c r="ATK113" s="135"/>
      <c r="ATL113" s="135"/>
      <c r="ATM113" s="135"/>
      <c r="ATN113" s="135"/>
      <c r="ATO113" s="135"/>
      <c r="ATP113" s="135"/>
      <c r="ATQ113" s="135"/>
      <c r="ATR113" s="135"/>
      <c r="ATS113" s="135"/>
      <c r="ATT113" s="135"/>
      <c r="ATU113" s="135"/>
      <c r="ATV113" s="135"/>
      <c r="ATW113" s="135"/>
      <c r="ATX113" s="135"/>
      <c r="ATY113" s="135"/>
      <c r="ATZ113" s="135"/>
      <c r="AUA113" s="135"/>
      <c r="AUB113" s="135"/>
      <c r="AUC113" s="135"/>
      <c r="AUD113" s="135"/>
      <c r="AUE113" s="135"/>
      <c r="AUF113" s="135"/>
      <c r="AUG113" s="135"/>
      <c r="AUH113" s="135"/>
      <c r="AUI113" s="135"/>
      <c r="AUJ113" s="135"/>
      <c r="AUK113" s="135"/>
      <c r="AUL113" s="135"/>
      <c r="AUM113" s="135"/>
      <c r="AUN113" s="135"/>
      <c r="AUO113" s="135"/>
      <c r="AUP113" s="135"/>
      <c r="AUQ113" s="135"/>
      <c r="AUR113" s="135"/>
      <c r="AUS113" s="135"/>
      <c r="AUT113" s="135"/>
      <c r="AUU113" s="135"/>
      <c r="AUV113" s="135"/>
      <c r="AUW113" s="135"/>
      <c r="AUX113" s="135"/>
      <c r="AUY113" s="135"/>
      <c r="AUZ113" s="135"/>
      <c r="AVA113" s="135"/>
      <c r="AVB113" s="135"/>
      <c r="AVC113" s="135"/>
      <c r="AVD113" s="135"/>
      <c r="AVE113" s="135"/>
      <c r="AVF113" s="135"/>
      <c r="AVG113" s="135"/>
      <c r="AVH113" s="135"/>
      <c r="AVI113" s="135"/>
      <c r="AVJ113" s="135"/>
      <c r="AVK113" s="135"/>
      <c r="AVL113" s="135"/>
      <c r="AVM113" s="135"/>
      <c r="AVN113" s="135"/>
      <c r="AVO113" s="135"/>
      <c r="AVP113" s="135"/>
      <c r="AVQ113" s="135"/>
      <c r="AVR113" s="135"/>
      <c r="AVS113" s="135"/>
      <c r="AVT113" s="135"/>
      <c r="AVU113" s="135"/>
      <c r="AVV113" s="135"/>
      <c r="AVW113" s="135"/>
      <c r="AVX113" s="135"/>
      <c r="AVY113" s="135"/>
      <c r="AVZ113" s="135"/>
      <c r="AWA113" s="135"/>
      <c r="AWB113" s="135"/>
      <c r="AWC113" s="135"/>
      <c r="AWD113" s="135"/>
      <c r="AWE113" s="135"/>
      <c r="AWF113" s="135"/>
      <c r="AWG113" s="135"/>
      <c r="AWH113" s="135"/>
      <c r="AWI113" s="135"/>
      <c r="AWJ113" s="135"/>
      <c r="AWK113" s="135"/>
      <c r="AWL113" s="135"/>
      <c r="AWM113" s="135"/>
      <c r="AWN113" s="135"/>
      <c r="AWO113" s="135"/>
      <c r="AWP113" s="135"/>
      <c r="AWQ113" s="135"/>
      <c r="AWR113" s="135"/>
      <c r="AWS113" s="135"/>
      <c r="AWT113" s="135"/>
      <c r="AWU113" s="135"/>
      <c r="AWV113" s="135"/>
      <c r="AWW113" s="135"/>
      <c r="AWX113" s="135"/>
      <c r="AWY113" s="135"/>
      <c r="AWZ113" s="135"/>
      <c r="AXA113" s="135"/>
      <c r="AXB113" s="135"/>
      <c r="AXC113" s="135"/>
      <c r="AXD113" s="135"/>
      <c r="AXE113" s="135"/>
      <c r="AXF113" s="135"/>
      <c r="AXG113" s="135"/>
      <c r="AXH113" s="135"/>
      <c r="AXI113" s="135"/>
      <c r="AXJ113" s="135"/>
      <c r="AXK113" s="135"/>
      <c r="AXL113" s="135"/>
      <c r="AXM113" s="135"/>
      <c r="AXN113" s="135"/>
      <c r="AXO113" s="135"/>
      <c r="AXP113" s="135"/>
      <c r="AXQ113" s="135"/>
      <c r="AXR113" s="135"/>
      <c r="AXS113" s="135"/>
      <c r="AXT113" s="135"/>
      <c r="AXU113" s="135"/>
      <c r="AXV113" s="135"/>
      <c r="AXW113" s="135"/>
      <c r="AXX113" s="135"/>
      <c r="AXY113" s="135"/>
      <c r="AXZ113" s="135"/>
      <c r="AYA113" s="135"/>
      <c r="AYB113" s="135"/>
      <c r="AYC113" s="135"/>
      <c r="AYD113" s="135"/>
      <c r="AYE113" s="135"/>
      <c r="AYF113" s="135"/>
      <c r="AYG113" s="135"/>
      <c r="AYH113" s="135"/>
      <c r="AYI113" s="135"/>
      <c r="AYJ113" s="135"/>
      <c r="AYK113" s="135"/>
      <c r="AYL113" s="135"/>
      <c r="AYM113" s="135"/>
      <c r="AYN113" s="135"/>
      <c r="AYO113" s="135"/>
      <c r="AYP113" s="135"/>
      <c r="AYQ113" s="135"/>
      <c r="AYR113" s="135"/>
      <c r="AYS113" s="135"/>
      <c r="AYT113" s="135"/>
      <c r="AYU113" s="135"/>
      <c r="AYV113" s="135"/>
      <c r="AYW113" s="135"/>
      <c r="AYX113" s="135"/>
      <c r="AYY113" s="135"/>
      <c r="AYZ113" s="135"/>
      <c r="AZA113" s="135"/>
      <c r="AZB113" s="135"/>
      <c r="AZC113" s="135"/>
      <c r="AZD113" s="135"/>
      <c r="AZE113" s="135"/>
      <c r="AZF113" s="135"/>
      <c r="AZG113" s="135"/>
      <c r="AZH113" s="135"/>
      <c r="AZI113" s="135"/>
      <c r="AZJ113" s="135"/>
      <c r="AZK113" s="135"/>
      <c r="AZL113" s="135"/>
      <c r="AZM113" s="135"/>
      <c r="AZN113" s="135"/>
      <c r="AZO113" s="135"/>
      <c r="AZP113" s="135"/>
      <c r="AZQ113" s="135"/>
      <c r="AZR113" s="135"/>
      <c r="AZS113" s="135"/>
      <c r="AZT113" s="135"/>
      <c r="AZU113" s="135"/>
      <c r="AZV113" s="135"/>
      <c r="AZW113" s="135"/>
      <c r="AZX113" s="135"/>
      <c r="AZY113" s="135"/>
      <c r="AZZ113" s="135"/>
      <c r="BAA113" s="135"/>
      <c r="BAB113" s="135"/>
      <c r="BAC113" s="135"/>
      <c r="BAD113" s="135"/>
      <c r="BAE113" s="135"/>
      <c r="BAF113" s="135"/>
      <c r="BAG113" s="135"/>
      <c r="BAH113" s="135"/>
      <c r="BAI113" s="135"/>
      <c r="BAJ113" s="135"/>
      <c r="BAK113" s="135"/>
      <c r="BAL113" s="135"/>
      <c r="BAM113" s="135"/>
      <c r="BAN113" s="135"/>
      <c r="BAO113" s="135"/>
      <c r="BAP113" s="135"/>
      <c r="BAQ113" s="135"/>
      <c r="BAR113" s="135"/>
      <c r="BAS113" s="135"/>
      <c r="BAT113" s="135"/>
      <c r="BAU113" s="135"/>
      <c r="BAV113" s="135"/>
      <c r="BAW113" s="135"/>
      <c r="BAX113" s="135"/>
      <c r="BAY113" s="135"/>
      <c r="BAZ113" s="135"/>
      <c r="BBA113" s="135"/>
      <c r="BBB113" s="135"/>
      <c r="BBC113" s="135"/>
      <c r="BBD113" s="135"/>
      <c r="BBE113" s="135"/>
      <c r="BBF113" s="135"/>
      <c r="BBG113" s="135"/>
      <c r="BBH113" s="135"/>
      <c r="BBI113" s="135"/>
      <c r="BBJ113" s="135"/>
      <c r="BBK113" s="135"/>
      <c r="BBL113" s="135"/>
      <c r="BBM113" s="135"/>
      <c r="BBN113" s="135"/>
      <c r="BBO113" s="135"/>
      <c r="BBP113" s="135"/>
      <c r="BBQ113" s="135"/>
      <c r="BBR113" s="135"/>
      <c r="BBS113" s="135"/>
      <c r="BBT113" s="135"/>
      <c r="BBU113" s="135"/>
      <c r="BBV113" s="135"/>
      <c r="BBW113" s="135"/>
      <c r="BBX113" s="135"/>
      <c r="BBY113" s="135"/>
      <c r="BBZ113" s="135"/>
      <c r="BCA113" s="135"/>
      <c r="BCB113" s="135"/>
      <c r="BCC113" s="135"/>
      <c r="BCD113" s="135"/>
      <c r="BCE113" s="135"/>
      <c r="BCF113" s="135"/>
      <c r="BCG113" s="135"/>
      <c r="BCH113" s="135"/>
      <c r="BCI113" s="135"/>
      <c r="BCJ113" s="135"/>
      <c r="BCK113" s="135"/>
      <c r="BCL113" s="135"/>
      <c r="BCM113" s="135"/>
      <c r="BCN113" s="135"/>
      <c r="BCO113" s="135"/>
      <c r="BCP113" s="135"/>
      <c r="BCQ113" s="135"/>
      <c r="BCR113" s="135"/>
      <c r="BCS113" s="135"/>
      <c r="BCT113" s="135"/>
      <c r="BCU113" s="135"/>
      <c r="BCV113" s="135"/>
      <c r="BCW113" s="135"/>
      <c r="BCX113" s="135"/>
      <c r="BCY113" s="135"/>
      <c r="BCZ113" s="135"/>
      <c r="BDA113" s="135"/>
      <c r="BDB113" s="135"/>
      <c r="BDC113" s="135"/>
      <c r="BDD113" s="135"/>
      <c r="BDE113" s="135"/>
      <c r="BDF113" s="135"/>
      <c r="BDG113" s="135"/>
      <c r="BDH113" s="135"/>
      <c r="BDI113" s="135"/>
      <c r="BDJ113" s="135"/>
      <c r="BDK113" s="135"/>
      <c r="BDL113" s="135"/>
      <c r="BDM113" s="135"/>
      <c r="BDN113" s="135"/>
      <c r="BDO113" s="135"/>
      <c r="BDP113" s="135"/>
      <c r="BDQ113" s="135"/>
      <c r="BDR113" s="135"/>
      <c r="BDS113" s="135"/>
      <c r="BDT113" s="135"/>
      <c r="BDU113" s="135"/>
      <c r="BDV113" s="135"/>
      <c r="BDW113" s="135"/>
      <c r="BDX113" s="135"/>
      <c r="BDY113" s="135"/>
      <c r="BDZ113" s="135"/>
      <c r="BEA113" s="135"/>
      <c r="BEB113" s="135"/>
      <c r="BEC113" s="135"/>
      <c r="BED113" s="135"/>
      <c r="BEE113" s="135"/>
      <c r="BEF113" s="135"/>
      <c r="BEG113" s="135"/>
      <c r="BEH113" s="135"/>
      <c r="BEI113" s="135"/>
      <c r="BEJ113" s="135"/>
      <c r="BEK113" s="135"/>
      <c r="BEL113" s="135"/>
      <c r="BEM113" s="135"/>
      <c r="BEN113" s="135"/>
      <c r="BEO113" s="135"/>
      <c r="BEP113" s="135"/>
      <c r="BEQ113" s="135"/>
      <c r="BER113" s="135"/>
      <c r="BES113" s="135"/>
      <c r="BET113" s="135"/>
      <c r="BEU113" s="135"/>
      <c r="BEV113" s="135"/>
      <c r="BEW113" s="135"/>
      <c r="BEX113" s="135"/>
      <c r="BEY113" s="135"/>
      <c r="BEZ113" s="135"/>
      <c r="BFA113" s="135"/>
      <c r="BFB113" s="135"/>
      <c r="BFC113" s="135"/>
      <c r="BFD113" s="135"/>
      <c r="BFE113" s="135"/>
      <c r="BFF113" s="135"/>
      <c r="BFG113" s="135"/>
      <c r="BFH113" s="135"/>
      <c r="BFI113" s="135"/>
      <c r="BFJ113" s="135"/>
      <c r="BFK113" s="135"/>
      <c r="BFL113" s="135"/>
      <c r="BFM113" s="135"/>
      <c r="BFN113" s="135"/>
      <c r="BFO113" s="135"/>
      <c r="BFP113" s="135"/>
      <c r="BFQ113" s="135"/>
      <c r="BFR113" s="135"/>
      <c r="BFS113" s="135"/>
      <c r="BFT113" s="135"/>
      <c r="BFU113" s="135"/>
      <c r="BFV113" s="135"/>
      <c r="BFW113" s="135"/>
      <c r="BFX113" s="135"/>
      <c r="BFY113" s="135"/>
      <c r="BFZ113" s="135"/>
      <c r="BGA113" s="135"/>
      <c r="BGB113" s="135"/>
      <c r="BGC113" s="135"/>
      <c r="BGD113" s="135"/>
      <c r="BGE113" s="135"/>
      <c r="BGF113" s="135"/>
      <c r="BGG113" s="135"/>
      <c r="BGH113" s="135"/>
      <c r="BGI113" s="135"/>
      <c r="BGJ113" s="135"/>
      <c r="BGK113" s="135"/>
      <c r="BGL113" s="135"/>
      <c r="BGM113" s="135"/>
      <c r="BGN113" s="135"/>
      <c r="BGO113" s="135"/>
      <c r="BGP113" s="135"/>
      <c r="BGQ113" s="135"/>
      <c r="BGR113" s="135"/>
      <c r="BGS113" s="135"/>
      <c r="BGT113" s="135"/>
      <c r="BGU113" s="135"/>
      <c r="BGV113" s="135"/>
      <c r="BGW113" s="135"/>
      <c r="BGX113" s="135"/>
      <c r="BGY113" s="135"/>
      <c r="BGZ113" s="135"/>
      <c r="BHA113" s="135"/>
      <c r="BHB113" s="135"/>
      <c r="BHC113" s="135"/>
      <c r="BHD113" s="135"/>
      <c r="BHE113" s="135"/>
      <c r="BHF113" s="135"/>
      <c r="BHG113" s="135"/>
      <c r="BHH113" s="135"/>
      <c r="BHI113" s="135"/>
      <c r="BHJ113" s="135"/>
      <c r="BHK113" s="135"/>
      <c r="BHL113" s="135"/>
      <c r="BHM113" s="135"/>
      <c r="BHN113" s="135"/>
      <c r="BHO113" s="135"/>
      <c r="BHP113" s="135"/>
      <c r="BHQ113" s="135"/>
      <c r="BHR113" s="135"/>
      <c r="BHS113" s="135"/>
      <c r="BHT113" s="135"/>
      <c r="BHU113" s="135"/>
      <c r="BHV113" s="135"/>
      <c r="BHW113" s="135"/>
      <c r="BHX113" s="135"/>
      <c r="BHY113" s="135"/>
      <c r="BHZ113" s="135"/>
      <c r="BIA113" s="135"/>
      <c r="BIB113" s="135"/>
      <c r="BIC113" s="135"/>
      <c r="BID113" s="135"/>
      <c r="BIE113" s="135"/>
      <c r="BIF113" s="135"/>
      <c r="BIG113" s="135"/>
      <c r="BIH113" s="135"/>
      <c r="BII113" s="135"/>
      <c r="BIJ113" s="135"/>
      <c r="BIK113" s="135"/>
      <c r="BIL113" s="135"/>
      <c r="BIM113" s="135"/>
      <c r="BIN113" s="135"/>
      <c r="BIO113" s="135"/>
      <c r="BIP113" s="135"/>
      <c r="BIQ113" s="135"/>
      <c r="BIR113" s="135"/>
      <c r="BIS113" s="135"/>
      <c r="BIT113" s="135"/>
      <c r="BIU113" s="135"/>
      <c r="BIV113" s="135"/>
      <c r="BIW113" s="135"/>
      <c r="BIX113" s="135"/>
      <c r="BIY113" s="135"/>
      <c r="BIZ113" s="135"/>
      <c r="BJA113" s="135"/>
      <c r="BJB113" s="135"/>
      <c r="BJC113" s="135"/>
      <c r="BJD113" s="135"/>
      <c r="BJE113" s="135"/>
      <c r="BJF113" s="135"/>
      <c r="BJG113" s="135"/>
      <c r="BJH113" s="135"/>
      <c r="BJI113" s="135"/>
      <c r="BJJ113" s="135"/>
      <c r="BJK113" s="135"/>
      <c r="BJL113" s="135"/>
      <c r="BJM113" s="135"/>
      <c r="BJN113" s="135"/>
      <c r="BJO113" s="135"/>
      <c r="BJP113" s="135"/>
      <c r="BJQ113" s="135"/>
      <c r="BJR113" s="135"/>
      <c r="BJS113" s="135"/>
      <c r="BJT113" s="135"/>
      <c r="BJU113" s="135"/>
      <c r="BJV113" s="135"/>
      <c r="BJW113" s="135"/>
      <c r="BJX113" s="135"/>
      <c r="BJY113" s="135"/>
      <c r="BJZ113" s="135"/>
      <c r="BKA113" s="135"/>
      <c r="BKB113" s="135"/>
      <c r="BKC113" s="135"/>
      <c r="BKD113" s="135"/>
      <c r="BKE113" s="135"/>
      <c r="BKF113" s="135"/>
      <c r="BKG113" s="135"/>
      <c r="BKH113" s="135"/>
      <c r="BKI113" s="135"/>
      <c r="BKJ113" s="135"/>
      <c r="BKK113" s="135"/>
      <c r="BKL113" s="135"/>
      <c r="BKM113" s="135"/>
      <c r="BKN113" s="135"/>
      <c r="BKO113" s="135"/>
      <c r="BKP113" s="135"/>
      <c r="BKQ113" s="135"/>
      <c r="BKR113" s="135"/>
      <c r="BKS113" s="135"/>
      <c r="BKT113" s="135"/>
      <c r="BKU113" s="135"/>
      <c r="BKV113" s="135"/>
      <c r="BKW113" s="135"/>
      <c r="BKX113" s="135"/>
      <c r="BKY113" s="135"/>
      <c r="BKZ113" s="135"/>
      <c r="BLA113" s="135"/>
      <c r="BLB113" s="135"/>
      <c r="BLC113" s="135"/>
      <c r="BLD113" s="135"/>
      <c r="BLE113" s="135"/>
      <c r="BLF113" s="135"/>
      <c r="BLG113" s="135"/>
      <c r="BLH113" s="135"/>
      <c r="BLI113" s="135"/>
      <c r="BLJ113" s="135"/>
      <c r="BLK113" s="135"/>
      <c r="BLL113" s="135"/>
      <c r="BLM113" s="135"/>
      <c r="BLN113" s="135"/>
      <c r="BLO113" s="135"/>
      <c r="BLP113" s="135"/>
      <c r="BLQ113" s="135"/>
      <c r="BLR113" s="135"/>
      <c r="BLS113" s="135"/>
      <c r="BLT113" s="135"/>
      <c r="BLU113" s="135"/>
      <c r="BLV113" s="135"/>
      <c r="BLW113" s="135"/>
      <c r="BLX113" s="135"/>
      <c r="BLY113" s="135"/>
      <c r="BLZ113" s="135"/>
      <c r="BMA113" s="135"/>
      <c r="BMB113" s="135"/>
      <c r="BMC113" s="135"/>
      <c r="BMD113" s="135"/>
      <c r="BME113" s="135"/>
      <c r="BMF113" s="135"/>
      <c r="BMG113" s="135"/>
      <c r="BMH113" s="135"/>
      <c r="BMI113" s="135"/>
      <c r="BMJ113" s="135"/>
      <c r="BMK113" s="135"/>
      <c r="BML113" s="135"/>
      <c r="BMM113" s="135"/>
      <c r="BMN113" s="135"/>
      <c r="BMO113" s="135"/>
      <c r="BMP113" s="135"/>
      <c r="BMQ113" s="135"/>
      <c r="BMR113" s="135"/>
      <c r="BMS113" s="135"/>
      <c r="BMT113" s="135"/>
      <c r="BMU113" s="135"/>
      <c r="BMV113" s="135"/>
      <c r="BMW113" s="135"/>
      <c r="BMX113" s="135"/>
      <c r="BMY113" s="135"/>
      <c r="BMZ113" s="135"/>
      <c r="BNA113" s="135"/>
      <c r="BNB113" s="135"/>
      <c r="BNC113" s="135"/>
      <c r="BND113" s="135"/>
      <c r="BNE113" s="135"/>
      <c r="BNF113" s="135"/>
      <c r="BNG113" s="135"/>
      <c r="BNH113" s="135"/>
      <c r="BNI113" s="135"/>
      <c r="BNJ113" s="135"/>
      <c r="BNK113" s="135"/>
      <c r="BNL113" s="135"/>
      <c r="BNM113" s="135"/>
      <c r="BNN113" s="135"/>
      <c r="BNO113" s="135"/>
      <c r="BNP113" s="135"/>
      <c r="BNQ113" s="135"/>
      <c r="BNR113" s="135"/>
      <c r="BNS113" s="135"/>
      <c r="BNT113" s="135"/>
      <c r="BNU113" s="135"/>
      <c r="BNV113" s="135"/>
      <c r="BNW113" s="135"/>
      <c r="BNX113" s="135"/>
      <c r="BNY113" s="135"/>
      <c r="BNZ113" s="135"/>
      <c r="BOA113" s="135"/>
      <c r="BOB113" s="135"/>
      <c r="BOC113" s="135"/>
      <c r="BOD113" s="135"/>
      <c r="BOE113" s="135"/>
      <c r="BOF113" s="135"/>
      <c r="BOG113" s="135"/>
      <c r="BOH113" s="135"/>
      <c r="BOI113" s="135"/>
      <c r="BOJ113" s="135"/>
      <c r="BOK113" s="135"/>
      <c r="BOL113" s="135"/>
      <c r="BOM113" s="135"/>
      <c r="BON113" s="135"/>
      <c r="BOO113" s="135"/>
      <c r="BOP113" s="135"/>
      <c r="BOQ113" s="135"/>
      <c r="BOR113" s="135"/>
      <c r="BOS113" s="135"/>
      <c r="BOT113" s="135"/>
      <c r="BOU113" s="135"/>
      <c r="BOV113" s="135"/>
      <c r="BOW113" s="135"/>
      <c r="BOX113" s="135"/>
      <c r="BOY113" s="135"/>
      <c r="BOZ113" s="135"/>
      <c r="BPA113" s="135"/>
      <c r="BPB113" s="135"/>
      <c r="BPC113" s="135"/>
      <c r="BPD113" s="135"/>
      <c r="BPE113" s="135"/>
      <c r="BPF113" s="135"/>
      <c r="BPG113" s="135"/>
      <c r="BPH113" s="135"/>
      <c r="BPI113" s="135"/>
      <c r="BPJ113" s="135"/>
      <c r="BPK113" s="135"/>
      <c r="BPL113" s="135"/>
      <c r="BPM113" s="135"/>
      <c r="BPN113" s="135"/>
      <c r="BPO113" s="135"/>
      <c r="BPP113" s="135"/>
      <c r="BPQ113" s="135"/>
      <c r="BPR113" s="135"/>
      <c r="BPS113" s="135"/>
      <c r="BPT113" s="135"/>
      <c r="BPU113" s="135"/>
      <c r="BPV113" s="135"/>
      <c r="BPW113" s="135"/>
      <c r="BPX113" s="135"/>
      <c r="BPY113" s="135"/>
      <c r="BPZ113" s="135"/>
      <c r="BQA113" s="135"/>
      <c r="BQB113" s="135"/>
      <c r="BQC113" s="135"/>
      <c r="BQD113" s="135"/>
      <c r="BQE113" s="135"/>
      <c r="BQF113" s="135"/>
      <c r="BQG113" s="135"/>
      <c r="BQH113" s="135"/>
      <c r="BQI113" s="135"/>
      <c r="BQJ113" s="135"/>
      <c r="BQK113" s="135"/>
      <c r="BQL113" s="135"/>
      <c r="BQM113" s="135"/>
      <c r="BQN113" s="135"/>
      <c r="BQO113" s="135"/>
      <c r="BQP113" s="135"/>
      <c r="BQQ113" s="135"/>
      <c r="BQR113" s="135"/>
      <c r="BQS113" s="135"/>
      <c r="BQT113" s="135"/>
      <c r="BQU113" s="135"/>
      <c r="BQV113" s="135"/>
      <c r="BQW113" s="135"/>
      <c r="BQX113" s="135"/>
      <c r="BQY113" s="135"/>
      <c r="BQZ113" s="135"/>
      <c r="BRA113" s="135"/>
      <c r="BRB113" s="135"/>
      <c r="BRC113" s="135"/>
      <c r="BRD113" s="135"/>
      <c r="BRE113" s="135"/>
      <c r="BRF113" s="135"/>
      <c r="BRG113" s="135"/>
      <c r="BRH113" s="135"/>
      <c r="BRI113" s="135"/>
      <c r="BRJ113" s="135"/>
      <c r="BRK113" s="135"/>
      <c r="BRL113" s="135"/>
      <c r="BRM113" s="135"/>
      <c r="BRN113" s="135"/>
      <c r="BRO113" s="135"/>
      <c r="BRP113" s="135"/>
      <c r="BRQ113" s="135"/>
      <c r="BRR113" s="135"/>
      <c r="BRS113" s="135"/>
      <c r="BRT113" s="135"/>
      <c r="BRU113" s="135"/>
      <c r="BRV113" s="135"/>
      <c r="BRW113" s="135"/>
      <c r="BRX113" s="135"/>
      <c r="BRY113" s="135"/>
      <c r="BRZ113" s="135"/>
      <c r="BSA113" s="135"/>
      <c r="BSB113" s="135"/>
      <c r="BSC113" s="135"/>
      <c r="BSD113" s="135"/>
      <c r="BSE113" s="135"/>
      <c r="BSF113" s="135"/>
      <c r="BSG113" s="135"/>
      <c r="BSH113" s="135"/>
      <c r="BSI113" s="135"/>
      <c r="BSJ113" s="135"/>
      <c r="BSK113" s="135"/>
      <c r="BSL113" s="135"/>
      <c r="BSM113" s="135"/>
      <c r="BSN113" s="135"/>
      <c r="BSO113" s="135"/>
      <c r="BSP113" s="135"/>
      <c r="BSQ113" s="135"/>
      <c r="BSR113" s="135"/>
      <c r="BSS113" s="135"/>
      <c r="BST113" s="135"/>
      <c r="BSU113" s="135"/>
      <c r="BSV113" s="135"/>
      <c r="BSW113" s="135"/>
      <c r="BSX113" s="135"/>
      <c r="BSY113" s="135"/>
      <c r="BSZ113" s="135"/>
      <c r="BTA113" s="135"/>
      <c r="BTB113" s="135"/>
      <c r="BTC113" s="135"/>
      <c r="BTD113" s="135"/>
      <c r="BTE113" s="135"/>
      <c r="BTF113" s="135"/>
      <c r="BTG113" s="135"/>
      <c r="BTH113" s="135"/>
      <c r="BTI113" s="135"/>
      <c r="BTJ113" s="135"/>
      <c r="BTK113" s="135"/>
      <c r="BTL113" s="135"/>
      <c r="BTM113" s="135"/>
      <c r="BTN113" s="135"/>
      <c r="BTO113" s="135"/>
      <c r="BTP113" s="135"/>
      <c r="BTQ113" s="135"/>
      <c r="BTR113" s="135"/>
      <c r="BTS113" s="135"/>
      <c r="BTT113" s="135"/>
      <c r="BTU113" s="135"/>
      <c r="BTV113" s="135"/>
      <c r="BTW113" s="135"/>
      <c r="BTX113" s="135"/>
      <c r="BTY113" s="135"/>
      <c r="BTZ113" s="135"/>
      <c r="BUA113" s="135"/>
      <c r="BUB113" s="135"/>
      <c r="BUC113" s="135"/>
      <c r="BUD113" s="135"/>
      <c r="BUE113" s="135"/>
      <c r="BUF113" s="135"/>
      <c r="BUG113" s="135"/>
      <c r="BUH113" s="135"/>
      <c r="BUI113" s="135"/>
      <c r="BUJ113" s="135"/>
      <c r="BUK113" s="135"/>
      <c r="BUL113" s="135"/>
      <c r="BUM113" s="135"/>
      <c r="BUN113" s="135"/>
      <c r="BUO113" s="135"/>
      <c r="BUP113" s="135"/>
      <c r="BUQ113" s="135"/>
      <c r="BUR113" s="135"/>
      <c r="BUS113" s="135"/>
      <c r="BUT113" s="135"/>
      <c r="BUU113" s="135"/>
      <c r="BUV113" s="135"/>
      <c r="BUW113" s="135"/>
      <c r="BUX113" s="135"/>
      <c r="BUY113" s="135"/>
      <c r="BUZ113" s="135"/>
      <c r="BVA113" s="135"/>
      <c r="BVB113" s="135"/>
      <c r="BVC113" s="135"/>
      <c r="BVD113" s="135"/>
      <c r="BVE113" s="135"/>
      <c r="BVF113" s="135"/>
      <c r="BVG113" s="135"/>
      <c r="BVH113" s="135"/>
      <c r="BVI113" s="135"/>
      <c r="BVJ113" s="135"/>
      <c r="BVK113" s="135"/>
      <c r="BVL113" s="135"/>
      <c r="BVM113" s="135"/>
      <c r="BVN113" s="135"/>
      <c r="BVO113" s="135"/>
      <c r="BVP113" s="135"/>
      <c r="BVQ113" s="135"/>
      <c r="BVR113" s="135"/>
      <c r="BVS113" s="135"/>
      <c r="BVT113" s="135"/>
      <c r="BVU113" s="135"/>
      <c r="BVV113" s="135"/>
      <c r="BVW113" s="135"/>
      <c r="BVX113" s="135"/>
      <c r="BVY113" s="135"/>
      <c r="BVZ113" s="135"/>
      <c r="BWA113" s="135"/>
      <c r="BWB113" s="135"/>
      <c r="BWC113" s="135"/>
      <c r="BWD113" s="135"/>
      <c r="BWE113" s="135"/>
      <c r="BWF113" s="135"/>
      <c r="BWG113" s="135"/>
      <c r="BWH113" s="135"/>
      <c r="BWI113" s="135"/>
      <c r="BWJ113" s="135"/>
      <c r="BWK113" s="135"/>
      <c r="BWL113" s="135"/>
      <c r="BWM113" s="135"/>
      <c r="BWN113" s="135"/>
      <c r="BWO113" s="135"/>
      <c r="BWP113" s="135"/>
      <c r="BWQ113" s="135"/>
      <c r="BWR113" s="135"/>
      <c r="BWS113" s="135"/>
      <c r="BWT113" s="135"/>
      <c r="BWU113" s="135"/>
      <c r="BWV113" s="135"/>
      <c r="BWW113" s="135"/>
      <c r="BWX113" s="135"/>
      <c r="BWY113" s="135"/>
      <c r="BWZ113" s="135"/>
      <c r="BXA113" s="135"/>
      <c r="BXB113" s="135"/>
      <c r="BXC113" s="135"/>
      <c r="BXD113" s="135"/>
      <c r="BXE113" s="135"/>
      <c r="BXF113" s="135"/>
      <c r="BXG113" s="135"/>
      <c r="BXH113" s="135"/>
      <c r="BXI113" s="135"/>
      <c r="BXJ113" s="135"/>
    </row>
    <row r="114" spans="1:1986" s="315" customFormat="1" ht="19.8" thickBot="1">
      <c r="A114" s="242" t="s">
        <v>398</v>
      </c>
      <c r="B114" s="312">
        <v>5681.8225991499994</v>
      </c>
      <c r="C114" s="313">
        <v>4922.9812535399988</v>
      </c>
      <c r="D114" s="313">
        <v>6902.3129092670397</v>
      </c>
      <c r="E114" s="313">
        <v>7792.3800382303325</v>
      </c>
      <c r="F114" s="313">
        <v>10091.131090879226</v>
      </c>
      <c r="G114" s="313">
        <v>11718.668688750769</v>
      </c>
      <c r="H114" s="313">
        <v>12114.068540410874</v>
      </c>
      <c r="I114" s="313">
        <v>12640.246368763939</v>
      </c>
      <c r="J114" s="313">
        <v>15895.765230898771</v>
      </c>
      <c r="K114" s="313">
        <v>17559.013673898582</v>
      </c>
      <c r="L114" s="313">
        <v>17851.617274404562</v>
      </c>
      <c r="M114" s="313">
        <v>17879.804387897188</v>
      </c>
      <c r="N114" s="313">
        <v>17071.525297385113</v>
      </c>
      <c r="O114" s="313">
        <v>17009.088262296293</v>
      </c>
      <c r="P114" s="313">
        <v>16767.69569164209</v>
      </c>
      <c r="Q114" s="313">
        <v>17497.913567099931</v>
      </c>
      <c r="R114" s="313">
        <v>19160.352829791642</v>
      </c>
      <c r="S114" s="313">
        <v>19629.204013814593</v>
      </c>
      <c r="T114" s="313">
        <v>19171.818828711854</v>
      </c>
      <c r="U114" s="313">
        <v>19807.696388012831</v>
      </c>
      <c r="V114" s="313">
        <v>19892.326151845835</v>
      </c>
      <c r="W114" s="313">
        <v>17923.078162109981</v>
      </c>
      <c r="X114" s="313">
        <v>18270.660049677896</v>
      </c>
      <c r="Y114" s="313">
        <v>16669.247286206337</v>
      </c>
      <c r="Z114" s="313">
        <v>15820.014827092575</v>
      </c>
      <c r="AA114" s="313">
        <v>18212.944234849809</v>
      </c>
      <c r="AB114" s="313">
        <v>16500.673000359187</v>
      </c>
      <c r="AC114" s="313">
        <v>16120.913121897085</v>
      </c>
      <c r="AD114" s="313">
        <v>17276.363122776031</v>
      </c>
      <c r="AE114" s="313">
        <v>16881.853901172217</v>
      </c>
      <c r="AF114" s="313">
        <v>15627.092514633758</v>
      </c>
      <c r="AG114" s="313">
        <v>15400.804624564274</v>
      </c>
      <c r="AH114" s="313">
        <v>15612.904158097292</v>
      </c>
      <c r="AI114" s="313">
        <v>16079.18707974342</v>
      </c>
      <c r="AJ114" s="313">
        <v>17220.252240798793</v>
      </c>
      <c r="AK114" s="313">
        <v>19549.743670322205</v>
      </c>
      <c r="AL114" s="313">
        <v>20400.185504548939</v>
      </c>
      <c r="AM114" s="135"/>
      <c r="AN114" s="135"/>
      <c r="AO114" s="135"/>
      <c r="AP114" s="135"/>
      <c r="AQ114" s="135"/>
      <c r="AR114" s="135"/>
      <c r="AS114" s="135"/>
      <c r="AT114" s="135"/>
      <c r="AU114" s="135"/>
      <c r="AV114" s="135"/>
      <c r="AW114" s="135"/>
      <c r="AX114" s="135"/>
      <c r="AY114" s="135"/>
      <c r="AZ114" s="135"/>
      <c r="BA114" s="135"/>
      <c r="BB114" s="135"/>
      <c r="BC114" s="135"/>
      <c r="BD114" s="135"/>
      <c r="BE114" s="135"/>
      <c r="BF114" s="135"/>
      <c r="BG114" s="135"/>
      <c r="BH114" s="135"/>
      <c r="BI114" s="135"/>
      <c r="BJ114" s="135"/>
      <c r="BK114" s="135"/>
      <c r="BL114" s="135"/>
      <c r="BM114" s="135"/>
      <c r="BN114" s="135"/>
      <c r="BO114" s="135"/>
      <c r="BP114" s="135"/>
      <c r="BQ114" s="135"/>
      <c r="BR114" s="135"/>
      <c r="BS114" s="135"/>
      <c r="BT114" s="135"/>
      <c r="BU114" s="135"/>
      <c r="BV114" s="135"/>
      <c r="BW114" s="135"/>
      <c r="BX114" s="135"/>
      <c r="BY114" s="135"/>
      <c r="BZ114" s="135"/>
      <c r="CA114" s="135"/>
      <c r="CB114" s="135"/>
      <c r="CC114" s="135"/>
      <c r="CD114" s="135"/>
      <c r="CE114" s="135"/>
      <c r="CF114" s="135"/>
      <c r="CG114" s="135"/>
      <c r="CH114" s="135"/>
      <c r="CI114" s="135"/>
      <c r="CJ114" s="135"/>
      <c r="CK114" s="135"/>
      <c r="CL114" s="135"/>
      <c r="CM114" s="135"/>
      <c r="CN114" s="135"/>
      <c r="CO114" s="135"/>
      <c r="CP114" s="135"/>
      <c r="CQ114" s="135"/>
      <c r="CR114" s="135"/>
      <c r="CS114" s="135"/>
      <c r="CT114" s="135"/>
      <c r="CU114" s="135"/>
      <c r="CV114" s="135"/>
      <c r="CW114" s="135"/>
      <c r="CX114" s="135"/>
      <c r="CY114" s="135"/>
      <c r="CZ114" s="135"/>
      <c r="DA114" s="135"/>
      <c r="DB114" s="135"/>
      <c r="DC114" s="135"/>
      <c r="DD114" s="135"/>
      <c r="DE114" s="135"/>
      <c r="DF114" s="135"/>
      <c r="DG114" s="135"/>
      <c r="DH114" s="135"/>
      <c r="DI114" s="135"/>
      <c r="DJ114" s="135"/>
      <c r="DK114" s="135"/>
      <c r="DL114" s="135"/>
      <c r="DM114" s="135"/>
      <c r="DN114" s="135"/>
      <c r="DO114" s="135"/>
      <c r="DP114" s="135"/>
      <c r="DQ114" s="135"/>
      <c r="DR114" s="135"/>
      <c r="DS114" s="135"/>
      <c r="DT114" s="135"/>
      <c r="DU114" s="135"/>
      <c r="DV114" s="135"/>
      <c r="DW114" s="135"/>
      <c r="DX114" s="135"/>
      <c r="DY114" s="135"/>
      <c r="DZ114" s="135"/>
      <c r="EA114" s="135"/>
      <c r="EB114" s="135"/>
      <c r="EC114" s="135"/>
      <c r="ED114" s="135"/>
      <c r="EE114" s="135"/>
      <c r="EF114" s="135"/>
      <c r="EG114" s="135"/>
      <c r="EH114" s="135"/>
      <c r="EI114" s="135"/>
      <c r="EJ114" s="135"/>
      <c r="EK114" s="135"/>
      <c r="EL114" s="135"/>
      <c r="EM114" s="135"/>
      <c r="EN114" s="135"/>
      <c r="EO114" s="135"/>
      <c r="EP114" s="135"/>
      <c r="EQ114" s="135"/>
      <c r="ER114" s="135"/>
      <c r="ES114" s="135"/>
      <c r="ET114" s="135"/>
      <c r="EU114" s="135"/>
      <c r="EV114" s="135"/>
      <c r="EW114" s="135"/>
      <c r="EX114" s="135"/>
      <c r="EY114" s="135"/>
      <c r="EZ114" s="135"/>
      <c r="FA114" s="135"/>
      <c r="FB114" s="135"/>
      <c r="FC114" s="135"/>
      <c r="FD114" s="135"/>
      <c r="FE114" s="135"/>
      <c r="FF114" s="135"/>
      <c r="FG114" s="135"/>
      <c r="FH114" s="135"/>
      <c r="FI114" s="135"/>
      <c r="FJ114" s="135"/>
      <c r="FK114" s="135"/>
      <c r="FL114" s="135"/>
      <c r="FM114" s="135"/>
      <c r="FN114" s="135"/>
      <c r="FO114" s="135"/>
      <c r="FP114" s="135"/>
      <c r="FQ114" s="135"/>
      <c r="FR114" s="135"/>
      <c r="FS114" s="135"/>
      <c r="FT114" s="135"/>
      <c r="FU114" s="135"/>
      <c r="FV114" s="135"/>
      <c r="FW114" s="135"/>
      <c r="FX114" s="135"/>
      <c r="FY114" s="135"/>
      <c r="FZ114" s="135"/>
      <c r="GA114" s="135"/>
      <c r="GB114" s="135"/>
      <c r="GC114" s="135"/>
      <c r="GD114" s="135"/>
      <c r="GE114" s="135"/>
      <c r="GF114" s="135"/>
      <c r="GG114" s="135"/>
      <c r="GH114" s="135"/>
      <c r="GI114" s="135"/>
      <c r="GJ114" s="135"/>
      <c r="GK114" s="135"/>
      <c r="GL114" s="135"/>
      <c r="GM114" s="135"/>
      <c r="GN114" s="135"/>
      <c r="GO114" s="135"/>
      <c r="GP114" s="135"/>
      <c r="GQ114" s="135"/>
      <c r="GR114" s="135"/>
      <c r="GS114" s="135"/>
      <c r="GT114" s="135"/>
      <c r="GU114" s="135"/>
      <c r="GV114" s="135"/>
      <c r="GW114" s="135"/>
      <c r="GX114" s="135"/>
      <c r="GY114" s="135"/>
      <c r="GZ114" s="135"/>
      <c r="HA114" s="135"/>
      <c r="HB114" s="135"/>
      <c r="HC114" s="135"/>
      <c r="HD114" s="135"/>
      <c r="HE114" s="135"/>
      <c r="HF114" s="135"/>
      <c r="HG114" s="135"/>
      <c r="HH114" s="135"/>
      <c r="HI114" s="135"/>
      <c r="HJ114" s="135"/>
      <c r="HK114" s="135"/>
      <c r="HL114" s="135"/>
      <c r="HM114" s="135"/>
      <c r="HN114" s="135"/>
      <c r="HO114" s="135"/>
      <c r="HP114" s="135"/>
      <c r="HQ114" s="135"/>
      <c r="HR114" s="135"/>
      <c r="HS114" s="135"/>
      <c r="HT114" s="135"/>
      <c r="HU114" s="135"/>
      <c r="HV114" s="135"/>
      <c r="HW114" s="135"/>
      <c r="HX114" s="135"/>
      <c r="HY114" s="135"/>
      <c r="HZ114" s="135"/>
      <c r="IA114" s="135"/>
      <c r="IB114" s="135"/>
      <c r="IC114" s="135"/>
      <c r="ID114" s="135"/>
      <c r="IE114" s="135"/>
      <c r="IF114" s="135"/>
      <c r="IG114" s="135"/>
      <c r="IH114" s="135"/>
      <c r="II114" s="135"/>
      <c r="IJ114" s="135"/>
      <c r="IK114" s="135"/>
      <c r="IL114" s="135"/>
      <c r="IM114" s="135"/>
      <c r="IN114" s="135"/>
      <c r="IO114" s="135"/>
      <c r="IP114" s="135"/>
      <c r="IQ114" s="135"/>
      <c r="IR114" s="135"/>
      <c r="IS114" s="135"/>
      <c r="IT114" s="135"/>
      <c r="IU114" s="135"/>
      <c r="IV114" s="135"/>
      <c r="IW114" s="135"/>
      <c r="IX114" s="135"/>
      <c r="IY114" s="135"/>
      <c r="IZ114" s="135"/>
      <c r="JA114" s="135"/>
      <c r="JB114" s="135"/>
      <c r="JC114" s="135"/>
      <c r="JD114" s="135"/>
      <c r="JE114" s="135"/>
      <c r="JF114" s="135"/>
      <c r="JG114" s="135"/>
      <c r="JH114" s="135"/>
      <c r="JI114" s="135"/>
      <c r="JJ114" s="135"/>
      <c r="JK114" s="135"/>
      <c r="JL114" s="135"/>
      <c r="JM114" s="135"/>
      <c r="JN114" s="135"/>
      <c r="JO114" s="135"/>
      <c r="JP114" s="135"/>
      <c r="JQ114" s="135"/>
      <c r="JR114" s="135"/>
      <c r="JS114" s="135"/>
      <c r="JT114" s="135"/>
      <c r="JU114" s="135"/>
      <c r="JV114" s="135"/>
      <c r="JW114" s="135"/>
      <c r="JX114" s="135"/>
      <c r="JY114" s="135"/>
      <c r="JZ114" s="135"/>
      <c r="KA114" s="135"/>
      <c r="KB114" s="135"/>
      <c r="KC114" s="135"/>
      <c r="KD114" s="135"/>
      <c r="KE114" s="135"/>
      <c r="KF114" s="135"/>
      <c r="KG114" s="135"/>
      <c r="KH114" s="135"/>
      <c r="KI114" s="135"/>
      <c r="KJ114" s="135"/>
      <c r="KK114" s="135"/>
      <c r="KL114" s="135"/>
      <c r="KM114" s="135"/>
      <c r="KN114" s="135"/>
      <c r="KO114" s="135"/>
      <c r="KP114" s="135"/>
      <c r="KQ114" s="135"/>
      <c r="KR114" s="135"/>
      <c r="KS114" s="135"/>
      <c r="KT114" s="135"/>
      <c r="KU114" s="135"/>
      <c r="KV114" s="135"/>
      <c r="KW114" s="135"/>
      <c r="KX114" s="135"/>
      <c r="KY114" s="135"/>
      <c r="KZ114" s="135"/>
      <c r="LA114" s="135"/>
      <c r="LB114" s="135"/>
      <c r="LC114" s="135"/>
      <c r="LD114" s="135"/>
      <c r="LE114" s="135"/>
      <c r="LF114" s="135"/>
      <c r="LG114" s="135"/>
      <c r="LH114" s="135"/>
      <c r="LI114" s="135"/>
      <c r="LJ114" s="135"/>
      <c r="LK114" s="135"/>
      <c r="LL114" s="135"/>
      <c r="LM114" s="135"/>
      <c r="LN114" s="135"/>
      <c r="LO114" s="135"/>
      <c r="LP114" s="135"/>
      <c r="LQ114" s="135"/>
      <c r="LR114" s="135"/>
      <c r="LS114" s="135"/>
      <c r="LT114" s="135"/>
      <c r="LU114" s="135"/>
      <c r="LV114" s="135"/>
      <c r="LW114" s="135"/>
      <c r="LX114" s="135"/>
      <c r="LY114" s="135"/>
      <c r="LZ114" s="135"/>
      <c r="MA114" s="135"/>
      <c r="MB114" s="135"/>
      <c r="MC114" s="135"/>
      <c r="MD114" s="135"/>
      <c r="ME114" s="135"/>
      <c r="MF114" s="135"/>
      <c r="MG114" s="135"/>
      <c r="MH114" s="135"/>
      <c r="MI114" s="135"/>
      <c r="MJ114" s="135"/>
      <c r="MK114" s="135"/>
      <c r="ML114" s="135"/>
      <c r="MM114" s="135"/>
      <c r="MN114" s="135"/>
      <c r="MO114" s="135"/>
      <c r="MP114" s="135"/>
      <c r="MQ114" s="135"/>
      <c r="MR114" s="135"/>
      <c r="MS114" s="135"/>
      <c r="MT114" s="135"/>
      <c r="MU114" s="135"/>
      <c r="MV114" s="135"/>
      <c r="MW114" s="135"/>
      <c r="MX114" s="135"/>
      <c r="MY114" s="135"/>
      <c r="MZ114" s="135"/>
      <c r="NA114" s="135"/>
      <c r="NB114" s="135"/>
      <c r="NC114" s="135"/>
      <c r="ND114" s="135"/>
      <c r="NE114" s="135"/>
      <c r="NF114" s="135"/>
      <c r="NG114" s="135"/>
      <c r="NH114" s="135"/>
      <c r="NI114" s="135"/>
      <c r="NJ114" s="135"/>
      <c r="NK114" s="135"/>
      <c r="NL114" s="135"/>
      <c r="NM114" s="135"/>
      <c r="NN114" s="135"/>
      <c r="NO114" s="135"/>
      <c r="NP114" s="135"/>
      <c r="NQ114" s="135"/>
      <c r="NR114" s="135"/>
      <c r="NS114" s="135"/>
      <c r="NT114" s="135"/>
      <c r="NU114" s="135"/>
      <c r="NV114" s="135"/>
      <c r="NW114" s="135"/>
      <c r="NX114" s="135"/>
      <c r="NY114" s="135"/>
      <c r="NZ114" s="135"/>
      <c r="OA114" s="135"/>
      <c r="OB114" s="135"/>
      <c r="OC114" s="135"/>
      <c r="OD114" s="135"/>
      <c r="OE114" s="135"/>
      <c r="OF114" s="135"/>
      <c r="OG114" s="135"/>
      <c r="OH114" s="135"/>
      <c r="OI114" s="135"/>
      <c r="OJ114" s="135"/>
      <c r="OK114" s="135"/>
      <c r="OL114" s="135"/>
      <c r="OM114" s="135"/>
      <c r="ON114" s="135"/>
      <c r="OO114" s="135"/>
      <c r="OP114" s="135"/>
      <c r="OQ114" s="135"/>
      <c r="OR114" s="135"/>
      <c r="OS114" s="135"/>
      <c r="OT114" s="135"/>
      <c r="OU114" s="135"/>
      <c r="OV114" s="135"/>
      <c r="OW114" s="135"/>
      <c r="OX114" s="135"/>
      <c r="OY114" s="135"/>
      <c r="OZ114" s="135"/>
      <c r="PA114" s="135"/>
      <c r="PB114" s="135"/>
      <c r="PC114" s="135"/>
      <c r="PD114" s="135"/>
      <c r="PE114" s="135"/>
      <c r="PF114" s="135"/>
      <c r="PG114" s="135"/>
      <c r="PH114" s="135"/>
      <c r="PI114" s="135"/>
      <c r="PJ114" s="135"/>
      <c r="PK114" s="135"/>
      <c r="PL114" s="135"/>
      <c r="PM114" s="135"/>
      <c r="PN114" s="135"/>
      <c r="PO114" s="135"/>
      <c r="PP114" s="135"/>
      <c r="PQ114" s="135"/>
      <c r="PR114" s="135"/>
      <c r="PS114" s="135"/>
      <c r="PT114" s="135"/>
      <c r="PU114" s="135"/>
      <c r="PV114" s="135"/>
      <c r="PW114" s="135"/>
      <c r="PX114" s="135"/>
      <c r="PY114" s="135"/>
      <c r="PZ114" s="135"/>
      <c r="QA114" s="135"/>
      <c r="QB114" s="135"/>
      <c r="QC114" s="135"/>
      <c r="QD114" s="135"/>
      <c r="QE114" s="135"/>
      <c r="QF114" s="135"/>
      <c r="QG114" s="135"/>
      <c r="QH114" s="135"/>
      <c r="QI114" s="135"/>
      <c r="QJ114" s="135"/>
      <c r="QK114" s="135"/>
      <c r="QL114" s="135"/>
      <c r="QM114" s="135"/>
      <c r="QN114" s="135"/>
      <c r="QO114" s="135"/>
      <c r="QP114" s="135"/>
      <c r="QQ114" s="135"/>
      <c r="QR114" s="135"/>
      <c r="QS114" s="135"/>
      <c r="QT114" s="135"/>
      <c r="QU114" s="135"/>
      <c r="QV114" s="135"/>
      <c r="QW114" s="135"/>
      <c r="QX114" s="135"/>
      <c r="QY114" s="135"/>
      <c r="QZ114" s="135"/>
      <c r="RA114" s="135"/>
      <c r="RB114" s="135"/>
      <c r="RC114" s="135"/>
      <c r="RD114" s="135"/>
      <c r="RE114" s="135"/>
      <c r="RF114" s="135"/>
      <c r="RG114" s="135"/>
      <c r="RH114" s="135"/>
      <c r="RI114" s="135"/>
      <c r="RJ114" s="135"/>
      <c r="RK114" s="135"/>
      <c r="RL114" s="135"/>
      <c r="RM114" s="135"/>
      <c r="RN114" s="135"/>
      <c r="RO114" s="135"/>
      <c r="RP114" s="135"/>
      <c r="RQ114" s="135"/>
      <c r="RR114" s="135"/>
      <c r="RS114" s="135"/>
      <c r="RT114" s="135"/>
      <c r="RU114" s="135"/>
      <c r="RV114" s="135"/>
      <c r="RW114" s="135"/>
      <c r="RX114" s="135"/>
      <c r="RY114" s="135"/>
      <c r="RZ114" s="135"/>
      <c r="SA114" s="135"/>
      <c r="SB114" s="135"/>
      <c r="SC114" s="135"/>
      <c r="SD114" s="135"/>
      <c r="SE114" s="135"/>
      <c r="SF114" s="135"/>
      <c r="SG114" s="135"/>
      <c r="SH114" s="135"/>
      <c r="SI114" s="135"/>
      <c r="SJ114" s="135"/>
      <c r="SK114" s="135"/>
      <c r="SL114" s="135"/>
      <c r="SM114" s="135"/>
      <c r="SN114" s="135"/>
      <c r="SO114" s="135"/>
      <c r="SP114" s="135"/>
      <c r="SQ114" s="135"/>
      <c r="SR114" s="135"/>
      <c r="SS114" s="135"/>
      <c r="ST114" s="135"/>
      <c r="SU114" s="135"/>
      <c r="SV114" s="135"/>
      <c r="SW114" s="135"/>
      <c r="SX114" s="135"/>
      <c r="SY114" s="135"/>
      <c r="SZ114" s="135"/>
      <c r="TA114" s="135"/>
      <c r="TB114" s="135"/>
      <c r="TC114" s="135"/>
      <c r="TD114" s="135"/>
      <c r="TE114" s="135"/>
      <c r="TF114" s="135"/>
      <c r="TG114" s="135"/>
      <c r="TH114" s="135"/>
      <c r="TI114" s="135"/>
      <c r="TJ114" s="135"/>
      <c r="TK114" s="135"/>
      <c r="TL114" s="135"/>
      <c r="TM114" s="135"/>
      <c r="TN114" s="135"/>
      <c r="TO114" s="135"/>
      <c r="TP114" s="135"/>
      <c r="TQ114" s="135"/>
      <c r="TR114" s="135"/>
      <c r="TS114" s="135"/>
      <c r="TT114" s="135"/>
      <c r="TU114" s="135"/>
      <c r="TV114" s="135"/>
      <c r="TW114" s="135"/>
      <c r="TX114" s="135"/>
      <c r="TY114" s="135"/>
      <c r="TZ114" s="135"/>
      <c r="UA114" s="135"/>
      <c r="UB114" s="135"/>
      <c r="UC114" s="135"/>
      <c r="UD114" s="135"/>
      <c r="UE114" s="135"/>
      <c r="UF114" s="135"/>
      <c r="UG114" s="135"/>
      <c r="UH114" s="135"/>
      <c r="UI114" s="135"/>
      <c r="UJ114" s="135"/>
      <c r="UK114" s="135"/>
      <c r="UL114" s="135"/>
      <c r="UM114" s="135"/>
      <c r="UN114" s="135"/>
      <c r="UO114" s="135"/>
      <c r="UP114" s="135"/>
      <c r="UQ114" s="135"/>
      <c r="UR114" s="135"/>
      <c r="US114" s="135"/>
      <c r="UT114" s="135"/>
      <c r="UU114" s="135"/>
      <c r="UV114" s="135"/>
      <c r="UW114" s="135"/>
      <c r="UX114" s="135"/>
      <c r="UY114" s="135"/>
      <c r="UZ114" s="135"/>
      <c r="VA114" s="135"/>
      <c r="VB114" s="135"/>
      <c r="VC114" s="135"/>
      <c r="VD114" s="135"/>
      <c r="VE114" s="135"/>
      <c r="VF114" s="135"/>
      <c r="VG114" s="135"/>
      <c r="VH114" s="135"/>
      <c r="VI114" s="135"/>
      <c r="VJ114" s="135"/>
      <c r="VK114" s="135"/>
      <c r="VL114" s="135"/>
      <c r="VM114" s="135"/>
      <c r="VN114" s="135"/>
      <c r="VO114" s="135"/>
      <c r="VP114" s="135"/>
      <c r="VQ114" s="135"/>
      <c r="VR114" s="135"/>
      <c r="VS114" s="135"/>
      <c r="VT114" s="135"/>
      <c r="VU114" s="135"/>
      <c r="VV114" s="135"/>
      <c r="VW114" s="135"/>
      <c r="VX114" s="135"/>
      <c r="VY114" s="135"/>
      <c r="VZ114" s="135"/>
      <c r="WA114" s="135"/>
      <c r="WB114" s="135"/>
      <c r="WC114" s="135"/>
      <c r="WD114" s="135"/>
      <c r="WE114" s="135"/>
      <c r="WF114" s="135"/>
      <c r="WG114" s="135"/>
      <c r="WH114" s="135"/>
      <c r="WI114" s="135"/>
      <c r="WJ114" s="135"/>
      <c r="WK114" s="135"/>
      <c r="WL114" s="135"/>
      <c r="WM114" s="135"/>
      <c r="WN114" s="135"/>
      <c r="WO114" s="135"/>
      <c r="WP114" s="135"/>
      <c r="WQ114" s="135"/>
      <c r="WR114" s="135"/>
      <c r="WS114" s="135"/>
      <c r="WT114" s="135"/>
      <c r="WU114" s="135"/>
      <c r="WV114" s="135"/>
      <c r="WW114" s="135"/>
      <c r="WX114" s="135"/>
      <c r="WY114" s="135"/>
      <c r="WZ114" s="135"/>
      <c r="XA114" s="135"/>
      <c r="XB114" s="135"/>
      <c r="XC114" s="135"/>
      <c r="XD114" s="135"/>
      <c r="XE114" s="135"/>
      <c r="XF114" s="135"/>
      <c r="XG114" s="135"/>
      <c r="XH114" s="135"/>
      <c r="XI114" s="135"/>
      <c r="XJ114" s="135"/>
      <c r="XK114" s="135"/>
      <c r="XL114" s="135"/>
      <c r="XM114" s="135"/>
      <c r="XN114" s="135"/>
      <c r="XO114" s="135"/>
      <c r="XP114" s="135"/>
      <c r="XQ114" s="135"/>
      <c r="XR114" s="135"/>
      <c r="XS114" s="135"/>
      <c r="XT114" s="135"/>
      <c r="XU114" s="135"/>
      <c r="XV114" s="135"/>
      <c r="XW114" s="135"/>
      <c r="XX114" s="135"/>
      <c r="XY114" s="135"/>
      <c r="XZ114" s="135"/>
      <c r="YA114" s="135"/>
      <c r="YB114" s="135"/>
      <c r="YC114" s="135"/>
      <c r="YD114" s="135"/>
      <c r="YE114" s="135"/>
      <c r="YF114" s="135"/>
      <c r="YG114" s="135"/>
      <c r="YH114" s="135"/>
      <c r="YI114" s="135"/>
      <c r="YJ114" s="135"/>
      <c r="YK114" s="135"/>
      <c r="YL114" s="135"/>
      <c r="YM114" s="135"/>
      <c r="YN114" s="135"/>
      <c r="YO114" s="135"/>
      <c r="YP114" s="135"/>
      <c r="YQ114" s="135"/>
      <c r="YR114" s="135"/>
      <c r="YS114" s="135"/>
      <c r="YT114" s="135"/>
      <c r="YU114" s="135"/>
      <c r="YV114" s="135"/>
      <c r="YW114" s="135"/>
      <c r="YX114" s="135"/>
      <c r="YY114" s="135"/>
      <c r="YZ114" s="135"/>
      <c r="ZA114" s="135"/>
      <c r="ZB114" s="135"/>
      <c r="ZC114" s="135"/>
      <c r="ZD114" s="135"/>
      <c r="ZE114" s="135"/>
      <c r="ZF114" s="135"/>
      <c r="ZG114" s="135"/>
      <c r="ZH114" s="135"/>
      <c r="ZI114" s="135"/>
      <c r="ZJ114" s="135"/>
      <c r="ZK114" s="135"/>
      <c r="ZL114" s="135"/>
      <c r="ZM114" s="135"/>
      <c r="ZN114" s="135"/>
      <c r="ZO114" s="135"/>
      <c r="ZP114" s="135"/>
      <c r="ZQ114" s="135"/>
      <c r="ZR114" s="135"/>
      <c r="ZS114" s="135"/>
      <c r="ZT114" s="135"/>
      <c r="ZU114" s="135"/>
      <c r="ZV114" s="135"/>
      <c r="ZW114" s="135"/>
      <c r="ZX114" s="135"/>
      <c r="ZY114" s="135"/>
      <c r="ZZ114" s="135"/>
      <c r="AAA114" s="135"/>
      <c r="AAB114" s="135"/>
      <c r="AAC114" s="135"/>
      <c r="AAD114" s="135"/>
      <c r="AAE114" s="135"/>
      <c r="AAF114" s="135"/>
      <c r="AAG114" s="135"/>
      <c r="AAH114" s="135"/>
      <c r="AAI114" s="135"/>
      <c r="AAJ114" s="135"/>
      <c r="AAK114" s="135"/>
      <c r="AAL114" s="135"/>
      <c r="AAM114" s="135"/>
      <c r="AAN114" s="135"/>
      <c r="AAO114" s="135"/>
      <c r="AAP114" s="135"/>
      <c r="AAQ114" s="135"/>
      <c r="AAR114" s="135"/>
      <c r="AAS114" s="135"/>
      <c r="AAT114" s="135"/>
      <c r="AAU114" s="135"/>
      <c r="AAV114" s="135"/>
      <c r="AAW114" s="135"/>
      <c r="AAX114" s="135"/>
      <c r="AAY114" s="135"/>
      <c r="AAZ114" s="135"/>
      <c r="ABA114" s="135"/>
      <c r="ABB114" s="135"/>
      <c r="ABC114" s="135"/>
      <c r="ABD114" s="135"/>
      <c r="ABE114" s="135"/>
      <c r="ABF114" s="135"/>
      <c r="ABG114" s="135"/>
      <c r="ABH114" s="135"/>
      <c r="ABI114" s="135"/>
      <c r="ABJ114" s="135"/>
      <c r="ABK114" s="135"/>
      <c r="ABL114" s="135"/>
      <c r="ABM114" s="135"/>
      <c r="ABN114" s="135"/>
      <c r="ABO114" s="135"/>
      <c r="ABP114" s="135"/>
      <c r="ABQ114" s="135"/>
      <c r="ABR114" s="135"/>
      <c r="ABS114" s="135"/>
      <c r="ABT114" s="135"/>
      <c r="ABU114" s="135"/>
      <c r="ABV114" s="135"/>
      <c r="ABW114" s="135"/>
      <c r="ABX114" s="135"/>
      <c r="ABY114" s="135"/>
      <c r="ABZ114" s="135"/>
      <c r="ACA114" s="135"/>
      <c r="ACB114" s="135"/>
      <c r="ACC114" s="135"/>
      <c r="ACD114" s="135"/>
      <c r="ACE114" s="135"/>
      <c r="ACF114" s="135"/>
      <c r="ACG114" s="135"/>
      <c r="ACH114" s="135"/>
      <c r="ACI114" s="135"/>
      <c r="ACJ114" s="135"/>
      <c r="ACK114" s="135"/>
      <c r="ACL114" s="135"/>
      <c r="ACM114" s="135"/>
      <c r="ACN114" s="135"/>
      <c r="ACO114" s="135"/>
      <c r="ACP114" s="135"/>
      <c r="ACQ114" s="135"/>
      <c r="ACR114" s="135"/>
      <c r="ACS114" s="135"/>
      <c r="ACT114" s="135"/>
      <c r="ACU114" s="135"/>
      <c r="ACV114" s="135"/>
      <c r="ACW114" s="135"/>
      <c r="ACX114" s="135"/>
      <c r="ACY114" s="135"/>
      <c r="ACZ114" s="135"/>
      <c r="ADA114" s="135"/>
      <c r="ADB114" s="135"/>
      <c r="ADC114" s="135"/>
      <c r="ADD114" s="135"/>
      <c r="ADE114" s="135"/>
      <c r="ADF114" s="135"/>
      <c r="ADG114" s="135"/>
      <c r="ADH114" s="135"/>
      <c r="ADI114" s="135"/>
      <c r="ADJ114" s="135"/>
      <c r="ADK114" s="135"/>
      <c r="ADL114" s="135"/>
      <c r="ADM114" s="135"/>
      <c r="ADN114" s="135"/>
      <c r="ADO114" s="135"/>
      <c r="ADP114" s="135"/>
      <c r="ADQ114" s="135"/>
      <c r="ADR114" s="135"/>
      <c r="ADS114" s="135"/>
      <c r="ADT114" s="135"/>
      <c r="ADU114" s="135"/>
      <c r="ADV114" s="135"/>
      <c r="ADW114" s="135"/>
      <c r="ADX114" s="135"/>
      <c r="ADY114" s="135"/>
      <c r="ADZ114" s="135"/>
      <c r="AEA114" s="135"/>
      <c r="AEB114" s="135"/>
      <c r="AEC114" s="135"/>
      <c r="AED114" s="135"/>
      <c r="AEE114" s="135"/>
      <c r="AEF114" s="135"/>
      <c r="AEG114" s="135"/>
      <c r="AEH114" s="135"/>
      <c r="AEI114" s="135"/>
      <c r="AEJ114" s="135"/>
      <c r="AEK114" s="135"/>
      <c r="AEL114" s="135"/>
      <c r="AEM114" s="135"/>
      <c r="AEN114" s="135"/>
      <c r="AEO114" s="135"/>
      <c r="AEP114" s="135"/>
      <c r="AEQ114" s="135"/>
      <c r="AER114" s="135"/>
      <c r="AES114" s="135"/>
      <c r="AET114" s="135"/>
      <c r="AEU114" s="135"/>
      <c r="AEV114" s="135"/>
      <c r="AEW114" s="135"/>
      <c r="AEX114" s="135"/>
      <c r="AEY114" s="135"/>
      <c r="AEZ114" s="135"/>
      <c r="AFA114" s="135"/>
      <c r="AFB114" s="135"/>
      <c r="AFC114" s="135"/>
      <c r="AFD114" s="135"/>
      <c r="AFE114" s="135"/>
      <c r="AFF114" s="135"/>
      <c r="AFG114" s="135"/>
      <c r="AFH114" s="135"/>
      <c r="AFI114" s="135"/>
      <c r="AFJ114" s="135"/>
      <c r="AFK114" s="135"/>
      <c r="AFL114" s="135"/>
      <c r="AFM114" s="135"/>
      <c r="AFN114" s="135"/>
      <c r="AFO114" s="135"/>
      <c r="AFP114" s="135"/>
      <c r="AFQ114" s="135"/>
      <c r="AFR114" s="135"/>
      <c r="AFS114" s="135"/>
      <c r="AFT114" s="135"/>
      <c r="AFU114" s="135"/>
      <c r="AFV114" s="135"/>
      <c r="AFW114" s="135"/>
      <c r="AFX114" s="135"/>
      <c r="AFY114" s="135"/>
      <c r="AFZ114" s="135"/>
      <c r="AGA114" s="135"/>
      <c r="AGB114" s="135"/>
      <c r="AGC114" s="135"/>
      <c r="AGD114" s="135"/>
      <c r="AGE114" s="135"/>
      <c r="AGF114" s="135"/>
      <c r="AGG114" s="135"/>
      <c r="AGH114" s="135"/>
      <c r="AGI114" s="135"/>
      <c r="AGJ114" s="135"/>
      <c r="AGK114" s="135"/>
      <c r="AGL114" s="135"/>
      <c r="AGM114" s="135"/>
      <c r="AGN114" s="135"/>
      <c r="AGO114" s="135"/>
      <c r="AGP114" s="135"/>
      <c r="AGQ114" s="135"/>
      <c r="AGR114" s="135"/>
      <c r="AGS114" s="135"/>
      <c r="AGT114" s="135"/>
      <c r="AGU114" s="135"/>
      <c r="AGV114" s="135"/>
      <c r="AGW114" s="135"/>
      <c r="AGX114" s="135"/>
      <c r="AGY114" s="135"/>
      <c r="AGZ114" s="135"/>
      <c r="AHA114" s="135"/>
      <c r="AHB114" s="135"/>
      <c r="AHC114" s="135"/>
      <c r="AHD114" s="135"/>
      <c r="AHE114" s="135"/>
      <c r="AHF114" s="135"/>
      <c r="AHG114" s="135"/>
      <c r="AHH114" s="135"/>
      <c r="AHI114" s="135"/>
      <c r="AHJ114" s="135"/>
      <c r="AHK114" s="135"/>
      <c r="AHL114" s="135"/>
      <c r="AHM114" s="135"/>
      <c r="AHN114" s="135"/>
      <c r="AHO114" s="135"/>
      <c r="AHP114" s="135"/>
      <c r="AHQ114" s="135"/>
      <c r="AHR114" s="135"/>
      <c r="AHS114" s="135"/>
      <c r="AHT114" s="135"/>
      <c r="AHU114" s="135"/>
      <c r="AHV114" s="135"/>
      <c r="AHW114" s="135"/>
      <c r="AHX114" s="135"/>
      <c r="AHY114" s="135"/>
      <c r="AHZ114" s="135"/>
      <c r="AIA114" s="135"/>
      <c r="AIB114" s="135"/>
      <c r="AIC114" s="135"/>
      <c r="AID114" s="135"/>
      <c r="AIE114" s="135"/>
      <c r="AIF114" s="135"/>
      <c r="AIG114" s="135"/>
      <c r="AIH114" s="135"/>
      <c r="AII114" s="135"/>
      <c r="AIJ114" s="135"/>
      <c r="AIK114" s="135"/>
      <c r="AIL114" s="135"/>
      <c r="AIM114" s="135"/>
      <c r="AIN114" s="135"/>
      <c r="AIO114" s="135"/>
      <c r="AIP114" s="135"/>
      <c r="AIQ114" s="135"/>
      <c r="AIR114" s="135"/>
      <c r="AIS114" s="135"/>
      <c r="AIT114" s="135"/>
      <c r="AIU114" s="135"/>
      <c r="AIV114" s="135"/>
      <c r="AIW114" s="135"/>
      <c r="AIX114" s="135"/>
      <c r="AIY114" s="135"/>
      <c r="AIZ114" s="135"/>
      <c r="AJA114" s="135"/>
      <c r="AJB114" s="135"/>
      <c r="AJC114" s="135"/>
      <c r="AJD114" s="135"/>
      <c r="AJE114" s="135"/>
      <c r="AJF114" s="135"/>
      <c r="AJG114" s="135"/>
      <c r="AJH114" s="135"/>
      <c r="AJI114" s="135"/>
      <c r="AJJ114" s="135"/>
      <c r="AJK114" s="135"/>
      <c r="AJL114" s="135"/>
      <c r="AJM114" s="135"/>
      <c r="AJN114" s="135"/>
      <c r="AJO114" s="135"/>
      <c r="AJP114" s="135"/>
      <c r="AJQ114" s="135"/>
      <c r="AJR114" s="135"/>
      <c r="AJS114" s="135"/>
      <c r="AJT114" s="135"/>
      <c r="AJU114" s="135"/>
      <c r="AJV114" s="135"/>
      <c r="AJW114" s="135"/>
      <c r="AJX114" s="135"/>
      <c r="AJY114" s="135"/>
      <c r="AJZ114" s="135"/>
      <c r="AKA114" s="135"/>
      <c r="AKB114" s="135"/>
      <c r="AKC114" s="135"/>
      <c r="AKD114" s="135"/>
      <c r="AKE114" s="135"/>
      <c r="AKF114" s="135"/>
      <c r="AKG114" s="135"/>
      <c r="AKH114" s="135"/>
      <c r="AKI114" s="135"/>
      <c r="AKJ114" s="135"/>
      <c r="AKK114" s="135"/>
      <c r="AKL114" s="135"/>
      <c r="AKM114" s="135"/>
      <c r="AKN114" s="135"/>
      <c r="AKO114" s="135"/>
      <c r="AKP114" s="135"/>
      <c r="AKQ114" s="135"/>
      <c r="AKR114" s="135"/>
      <c r="AKS114" s="135"/>
      <c r="AKT114" s="135"/>
      <c r="AKU114" s="135"/>
      <c r="AKV114" s="135"/>
      <c r="AKW114" s="135"/>
      <c r="AKX114" s="135"/>
      <c r="AKY114" s="135"/>
      <c r="AKZ114" s="135"/>
      <c r="ALA114" s="135"/>
      <c r="ALB114" s="135"/>
      <c r="ALC114" s="135"/>
      <c r="ALD114" s="135"/>
      <c r="ALE114" s="135"/>
      <c r="ALF114" s="135"/>
      <c r="ALG114" s="135"/>
      <c r="ALH114" s="135"/>
      <c r="ALI114" s="135"/>
      <c r="ALJ114" s="135"/>
      <c r="ALK114" s="135"/>
      <c r="ALL114" s="135"/>
      <c r="ALM114" s="135"/>
      <c r="ALN114" s="135"/>
      <c r="ALO114" s="135"/>
      <c r="ALP114" s="135"/>
      <c r="ALQ114" s="135"/>
      <c r="ALR114" s="135"/>
      <c r="ALS114" s="135"/>
      <c r="ALT114" s="135"/>
      <c r="ALU114" s="135"/>
      <c r="ALV114" s="135"/>
      <c r="ALW114" s="135"/>
      <c r="ALX114" s="135"/>
      <c r="ALY114" s="135"/>
      <c r="ALZ114" s="135"/>
      <c r="AMA114" s="135"/>
      <c r="AMB114" s="135"/>
      <c r="AMC114" s="135"/>
      <c r="AMD114" s="135"/>
      <c r="AME114" s="135"/>
      <c r="AMF114" s="135"/>
      <c r="AMG114" s="135"/>
      <c r="AMH114" s="135"/>
      <c r="AMI114" s="135"/>
      <c r="AMJ114" s="135"/>
      <c r="AMK114" s="135"/>
      <c r="AML114" s="135"/>
      <c r="AMM114" s="135"/>
      <c r="AMN114" s="135"/>
      <c r="AMO114" s="135"/>
      <c r="AMP114" s="135"/>
      <c r="AMQ114" s="135"/>
      <c r="AMR114" s="135"/>
      <c r="AMS114" s="135"/>
      <c r="AMT114" s="135"/>
      <c r="AMU114" s="135"/>
      <c r="AMV114" s="135"/>
      <c r="AMW114" s="135"/>
      <c r="AMX114" s="135"/>
      <c r="AMY114" s="135"/>
      <c r="AMZ114" s="135"/>
      <c r="ANA114" s="135"/>
      <c r="ANB114" s="135"/>
      <c r="ANC114" s="135"/>
      <c r="AND114" s="135"/>
      <c r="ANE114" s="135"/>
      <c r="ANF114" s="135"/>
      <c r="ANG114" s="135"/>
      <c r="ANH114" s="135"/>
      <c r="ANI114" s="135"/>
      <c r="ANJ114" s="135"/>
      <c r="ANK114" s="135"/>
      <c r="ANL114" s="135"/>
      <c r="ANM114" s="135"/>
      <c r="ANN114" s="135"/>
      <c r="ANO114" s="135"/>
      <c r="ANP114" s="135"/>
      <c r="ANQ114" s="135"/>
      <c r="ANR114" s="135"/>
      <c r="ANS114" s="135"/>
      <c r="ANT114" s="135"/>
      <c r="ANU114" s="135"/>
      <c r="ANV114" s="135"/>
      <c r="ANW114" s="135"/>
      <c r="ANX114" s="135"/>
      <c r="ANY114" s="135"/>
      <c r="ANZ114" s="135"/>
      <c r="AOA114" s="135"/>
      <c r="AOB114" s="135"/>
      <c r="AOC114" s="135"/>
      <c r="AOD114" s="135"/>
      <c r="AOE114" s="135"/>
      <c r="AOF114" s="135"/>
      <c r="AOG114" s="135"/>
      <c r="AOH114" s="135"/>
      <c r="AOI114" s="135"/>
      <c r="AOJ114" s="135"/>
      <c r="AOK114" s="135"/>
      <c r="AOL114" s="135"/>
      <c r="AOM114" s="135"/>
      <c r="AON114" s="135"/>
      <c r="AOO114" s="135"/>
      <c r="AOP114" s="135"/>
      <c r="AOQ114" s="135"/>
      <c r="AOR114" s="135"/>
      <c r="AOS114" s="135"/>
      <c r="AOT114" s="135"/>
      <c r="AOU114" s="135"/>
      <c r="AOV114" s="135"/>
      <c r="AOW114" s="135"/>
      <c r="AOX114" s="135"/>
      <c r="AOY114" s="135"/>
      <c r="AOZ114" s="135"/>
      <c r="APA114" s="135"/>
      <c r="APB114" s="135"/>
      <c r="APC114" s="135"/>
      <c r="APD114" s="135"/>
      <c r="APE114" s="135"/>
      <c r="APF114" s="135"/>
      <c r="APG114" s="135"/>
      <c r="APH114" s="135"/>
      <c r="API114" s="135"/>
      <c r="APJ114" s="135"/>
      <c r="APK114" s="135"/>
      <c r="APL114" s="135"/>
      <c r="APM114" s="135"/>
      <c r="APN114" s="135"/>
      <c r="APO114" s="135"/>
      <c r="APP114" s="135"/>
      <c r="APQ114" s="135"/>
      <c r="APR114" s="135"/>
      <c r="APS114" s="135"/>
      <c r="APT114" s="135"/>
      <c r="APU114" s="135"/>
      <c r="APV114" s="135"/>
      <c r="APW114" s="135"/>
      <c r="APX114" s="135"/>
      <c r="APY114" s="135"/>
      <c r="APZ114" s="135"/>
      <c r="AQA114" s="135"/>
      <c r="AQB114" s="135"/>
      <c r="AQC114" s="135"/>
      <c r="AQD114" s="135"/>
      <c r="AQE114" s="135"/>
      <c r="AQF114" s="135"/>
      <c r="AQG114" s="135"/>
      <c r="AQH114" s="135"/>
      <c r="AQI114" s="135"/>
      <c r="AQJ114" s="135"/>
      <c r="AQK114" s="135"/>
      <c r="AQL114" s="135"/>
      <c r="AQM114" s="135"/>
      <c r="AQN114" s="135"/>
      <c r="AQO114" s="135"/>
      <c r="AQP114" s="135"/>
      <c r="AQQ114" s="135"/>
      <c r="AQR114" s="135"/>
      <c r="AQS114" s="135"/>
      <c r="AQT114" s="135"/>
      <c r="AQU114" s="135"/>
      <c r="AQV114" s="135"/>
      <c r="AQW114" s="135"/>
      <c r="AQX114" s="135"/>
      <c r="AQY114" s="135"/>
      <c r="AQZ114" s="135"/>
      <c r="ARA114" s="135"/>
      <c r="ARB114" s="135"/>
      <c r="ARC114" s="135"/>
      <c r="ARD114" s="135"/>
      <c r="ARE114" s="135"/>
      <c r="ARF114" s="135"/>
      <c r="ARG114" s="135"/>
      <c r="ARH114" s="135"/>
      <c r="ARI114" s="135"/>
      <c r="ARJ114" s="135"/>
      <c r="ARK114" s="135"/>
      <c r="ARL114" s="135"/>
      <c r="ARM114" s="135"/>
      <c r="ARN114" s="135"/>
      <c r="ARO114" s="135"/>
      <c r="ARP114" s="135"/>
      <c r="ARQ114" s="135"/>
      <c r="ARR114" s="135"/>
      <c r="ARS114" s="135"/>
      <c r="ART114" s="135"/>
      <c r="ARU114" s="135"/>
      <c r="ARV114" s="135"/>
      <c r="ARW114" s="135"/>
      <c r="ARX114" s="135"/>
      <c r="ARY114" s="135"/>
      <c r="ARZ114" s="135"/>
      <c r="ASA114" s="135"/>
      <c r="ASB114" s="135"/>
      <c r="ASC114" s="135"/>
      <c r="ASD114" s="135"/>
      <c r="ASE114" s="135"/>
      <c r="ASF114" s="135"/>
      <c r="ASG114" s="135"/>
      <c r="ASH114" s="135"/>
      <c r="ASI114" s="135"/>
      <c r="ASJ114" s="135"/>
      <c r="ASK114" s="135"/>
      <c r="ASL114" s="135"/>
      <c r="ASM114" s="135"/>
      <c r="ASN114" s="135"/>
      <c r="ASO114" s="135"/>
      <c r="ASP114" s="135"/>
      <c r="ASQ114" s="135"/>
      <c r="ASR114" s="135"/>
      <c r="ASS114" s="135"/>
      <c r="AST114" s="135"/>
      <c r="ASU114" s="135"/>
      <c r="ASV114" s="135"/>
      <c r="ASW114" s="135"/>
      <c r="ASX114" s="135"/>
      <c r="ASY114" s="135"/>
      <c r="ASZ114" s="135"/>
      <c r="ATA114" s="135"/>
      <c r="ATB114" s="135"/>
      <c r="ATC114" s="135"/>
      <c r="ATD114" s="135"/>
      <c r="ATE114" s="135"/>
      <c r="ATF114" s="135"/>
      <c r="ATG114" s="135"/>
      <c r="ATH114" s="135"/>
      <c r="ATI114" s="135"/>
      <c r="ATJ114" s="135"/>
      <c r="ATK114" s="135"/>
      <c r="ATL114" s="135"/>
      <c r="ATM114" s="135"/>
      <c r="ATN114" s="135"/>
      <c r="ATO114" s="135"/>
      <c r="ATP114" s="135"/>
      <c r="ATQ114" s="135"/>
      <c r="ATR114" s="135"/>
      <c r="ATS114" s="135"/>
      <c r="ATT114" s="135"/>
      <c r="ATU114" s="135"/>
      <c r="ATV114" s="135"/>
      <c r="ATW114" s="135"/>
      <c r="ATX114" s="135"/>
      <c r="ATY114" s="135"/>
      <c r="ATZ114" s="135"/>
      <c r="AUA114" s="135"/>
      <c r="AUB114" s="135"/>
      <c r="AUC114" s="135"/>
      <c r="AUD114" s="135"/>
      <c r="AUE114" s="135"/>
      <c r="AUF114" s="135"/>
      <c r="AUG114" s="135"/>
      <c r="AUH114" s="135"/>
      <c r="AUI114" s="135"/>
      <c r="AUJ114" s="135"/>
      <c r="AUK114" s="135"/>
      <c r="AUL114" s="135"/>
      <c r="AUM114" s="135"/>
      <c r="AUN114" s="135"/>
      <c r="AUO114" s="135"/>
      <c r="AUP114" s="135"/>
      <c r="AUQ114" s="135"/>
      <c r="AUR114" s="135"/>
      <c r="AUS114" s="135"/>
      <c r="AUT114" s="135"/>
      <c r="AUU114" s="135"/>
      <c r="AUV114" s="135"/>
      <c r="AUW114" s="135"/>
      <c r="AUX114" s="135"/>
      <c r="AUY114" s="135"/>
      <c r="AUZ114" s="135"/>
      <c r="AVA114" s="135"/>
      <c r="AVB114" s="135"/>
      <c r="AVC114" s="135"/>
      <c r="AVD114" s="135"/>
      <c r="AVE114" s="135"/>
      <c r="AVF114" s="135"/>
      <c r="AVG114" s="135"/>
      <c r="AVH114" s="135"/>
      <c r="AVI114" s="135"/>
      <c r="AVJ114" s="135"/>
      <c r="AVK114" s="135"/>
      <c r="AVL114" s="135"/>
      <c r="AVM114" s="135"/>
      <c r="AVN114" s="135"/>
      <c r="AVO114" s="135"/>
      <c r="AVP114" s="135"/>
      <c r="AVQ114" s="135"/>
      <c r="AVR114" s="135"/>
      <c r="AVS114" s="135"/>
      <c r="AVT114" s="135"/>
      <c r="AVU114" s="135"/>
      <c r="AVV114" s="135"/>
      <c r="AVW114" s="135"/>
      <c r="AVX114" s="135"/>
      <c r="AVY114" s="135"/>
      <c r="AVZ114" s="135"/>
      <c r="AWA114" s="135"/>
      <c r="AWB114" s="135"/>
      <c r="AWC114" s="135"/>
      <c r="AWD114" s="135"/>
      <c r="AWE114" s="135"/>
      <c r="AWF114" s="135"/>
      <c r="AWG114" s="135"/>
      <c r="AWH114" s="135"/>
      <c r="AWI114" s="135"/>
      <c r="AWJ114" s="135"/>
      <c r="AWK114" s="135"/>
      <c r="AWL114" s="135"/>
      <c r="AWM114" s="135"/>
      <c r="AWN114" s="135"/>
      <c r="AWO114" s="135"/>
      <c r="AWP114" s="135"/>
      <c r="AWQ114" s="135"/>
      <c r="AWR114" s="135"/>
      <c r="AWS114" s="135"/>
      <c r="AWT114" s="135"/>
      <c r="AWU114" s="135"/>
      <c r="AWV114" s="135"/>
      <c r="AWW114" s="135"/>
      <c r="AWX114" s="135"/>
      <c r="AWY114" s="135"/>
      <c r="AWZ114" s="135"/>
      <c r="AXA114" s="135"/>
      <c r="AXB114" s="135"/>
      <c r="AXC114" s="135"/>
      <c r="AXD114" s="135"/>
      <c r="AXE114" s="135"/>
      <c r="AXF114" s="135"/>
      <c r="AXG114" s="135"/>
      <c r="AXH114" s="135"/>
      <c r="AXI114" s="135"/>
      <c r="AXJ114" s="135"/>
      <c r="AXK114" s="135"/>
      <c r="AXL114" s="135"/>
      <c r="AXM114" s="135"/>
      <c r="AXN114" s="135"/>
      <c r="AXO114" s="135"/>
      <c r="AXP114" s="135"/>
      <c r="AXQ114" s="135"/>
      <c r="AXR114" s="135"/>
      <c r="AXS114" s="135"/>
      <c r="AXT114" s="135"/>
      <c r="AXU114" s="135"/>
      <c r="AXV114" s="135"/>
      <c r="AXW114" s="135"/>
      <c r="AXX114" s="135"/>
      <c r="AXY114" s="135"/>
      <c r="AXZ114" s="135"/>
      <c r="AYA114" s="135"/>
      <c r="AYB114" s="135"/>
      <c r="AYC114" s="135"/>
      <c r="AYD114" s="135"/>
      <c r="AYE114" s="135"/>
      <c r="AYF114" s="135"/>
      <c r="AYG114" s="135"/>
      <c r="AYH114" s="135"/>
      <c r="AYI114" s="135"/>
      <c r="AYJ114" s="135"/>
      <c r="AYK114" s="135"/>
      <c r="AYL114" s="135"/>
      <c r="AYM114" s="135"/>
      <c r="AYN114" s="135"/>
      <c r="AYO114" s="135"/>
      <c r="AYP114" s="135"/>
      <c r="AYQ114" s="135"/>
      <c r="AYR114" s="135"/>
      <c r="AYS114" s="135"/>
      <c r="AYT114" s="135"/>
      <c r="AYU114" s="135"/>
      <c r="AYV114" s="135"/>
      <c r="AYW114" s="135"/>
      <c r="AYX114" s="135"/>
      <c r="AYY114" s="135"/>
      <c r="AYZ114" s="135"/>
      <c r="AZA114" s="135"/>
      <c r="AZB114" s="135"/>
      <c r="AZC114" s="135"/>
      <c r="AZD114" s="135"/>
      <c r="AZE114" s="135"/>
      <c r="AZF114" s="135"/>
      <c r="AZG114" s="135"/>
      <c r="AZH114" s="135"/>
      <c r="AZI114" s="135"/>
      <c r="AZJ114" s="135"/>
      <c r="AZK114" s="135"/>
      <c r="AZL114" s="135"/>
      <c r="AZM114" s="135"/>
      <c r="AZN114" s="135"/>
      <c r="AZO114" s="135"/>
      <c r="AZP114" s="135"/>
      <c r="AZQ114" s="135"/>
      <c r="AZR114" s="135"/>
      <c r="AZS114" s="135"/>
      <c r="AZT114" s="135"/>
      <c r="AZU114" s="135"/>
      <c r="AZV114" s="135"/>
      <c r="AZW114" s="135"/>
      <c r="AZX114" s="135"/>
      <c r="AZY114" s="135"/>
      <c r="AZZ114" s="135"/>
      <c r="BAA114" s="135"/>
      <c r="BAB114" s="135"/>
      <c r="BAC114" s="135"/>
      <c r="BAD114" s="135"/>
      <c r="BAE114" s="135"/>
      <c r="BAF114" s="135"/>
      <c r="BAG114" s="135"/>
      <c r="BAH114" s="135"/>
      <c r="BAI114" s="135"/>
      <c r="BAJ114" s="135"/>
      <c r="BAK114" s="135"/>
      <c r="BAL114" s="135"/>
      <c r="BAM114" s="135"/>
      <c r="BAN114" s="135"/>
      <c r="BAO114" s="135"/>
      <c r="BAP114" s="135"/>
      <c r="BAQ114" s="135"/>
      <c r="BAR114" s="135"/>
      <c r="BAS114" s="135"/>
      <c r="BAT114" s="135"/>
      <c r="BAU114" s="135"/>
      <c r="BAV114" s="135"/>
      <c r="BAW114" s="135"/>
      <c r="BAX114" s="135"/>
      <c r="BAY114" s="135"/>
      <c r="BAZ114" s="135"/>
      <c r="BBA114" s="135"/>
      <c r="BBB114" s="135"/>
      <c r="BBC114" s="135"/>
      <c r="BBD114" s="135"/>
      <c r="BBE114" s="135"/>
      <c r="BBF114" s="135"/>
      <c r="BBG114" s="135"/>
      <c r="BBH114" s="135"/>
      <c r="BBI114" s="135"/>
      <c r="BBJ114" s="135"/>
      <c r="BBK114" s="135"/>
      <c r="BBL114" s="135"/>
      <c r="BBM114" s="135"/>
      <c r="BBN114" s="135"/>
      <c r="BBO114" s="135"/>
      <c r="BBP114" s="135"/>
      <c r="BBQ114" s="135"/>
      <c r="BBR114" s="135"/>
      <c r="BBS114" s="135"/>
      <c r="BBT114" s="135"/>
      <c r="BBU114" s="135"/>
      <c r="BBV114" s="135"/>
      <c r="BBW114" s="135"/>
      <c r="BBX114" s="135"/>
      <c r="BBY114" s="135"/>
      <c r="BBZ114" s="135"/>
      <c r="BCA114" s="135"/>
      <c r="BCB114" s="135"/>
      <c r="BCC114" s="135"/>
      <c r="BCD114" s="135"/>
      <c r="BCE114" s="135"/>
      <c r="BCF114" s="135"/>
      <c r="BCG114" s="135"/>
      <c r="BCH114" s="135"/>
      <c r="BCI114" s="135"/>
      <c r="BCJ114" s="135"/>
      <c r="BCK114" s="135"/>
      <c r="BCL114" s="135"/>
      <c r="BCM114" s="135"/>
      <c r="BCN114" s="135"/>
      <c r="BCO114" s="135"/>
      <c r="BCP114" s="135"/>
      <c r="BCQ114" s="135"/>
      <c r="BCR114" s="135"/>
      <c r="BCS114" s="135"/>
      <c r="BCT114" s="135"/>
      <c r="BCU114" s="135"/>
      <c r="BCV114" s="135"/>
      <c r="BCW114" s="135"/>
      <c r="BCX114" s="135"/>
      <c r="BCY114" s="135"/>
      <c r="BCZ114" s="135"/>
      <c r="BDA114" s="135"/>
      <c r="BDB114" s="135"/>
      <c r="BDC114" s="135"/>
      <c r="BDD114" s="135"/>
      <c r="BDE114" s="135"/>
      <c r="BDF114" s="135"/>
      <c r="BDG114" s="135"/>
      <c r="BDH114" s="135"/>
      <c r="BDI114" s="135"/>
      <c r="BDJ114" s="135"/>
      <c r="BDK114" s="135"/>
      <c r="BDL114" s="135"/>
      <c r="BDM114" s="135"/>
      <c r="BDN114" s="135"/>
      <c r="BDO114" s="135"/>
      <c r="BDP114" s="135"/>
      <c r="BDQ114" s="135"/>
      <c r="BDR114" s="135"/>
      <c r="BDS114" s="135"/>
      <c r="BDT114" s="135"/>
      <c r="BDU114" s="135"/>
      <c r="BDV114" s="135"/>
      <c r="BDW114" s="135"/>
      <c r="BDX114" s="135"/>
      <c r="BDY114" s="135"/>
      <c r="BDZ114" s="135"/>
      <c r="BEA114" s="135"/>
      <c r="BEB114" s="135"/>
      <c r="BEC114" s="135"/>
      <c r="BED114" s="135"/>
      <c r="BEE114" s="135"/>
      <c r="BEF114" s="135"/>
      <c r="BEG114" s="135"/>
      <c r="BEH114" s="135"/>
      <c r="BEI114" s="135"/>
      <c r="BEJ114" s="135"/>
      <c r="BEK114" s="135"/>
      <c r="BEL114" s="135"/>
      <c r="BEM114" s="135"/>
      <c r="BEN114" s="135"/>
      <c r="BEO114" s="135"/>
      <c r="BEP114" s="135"/>
      <c r="BEQ114" s="135"/>
      <c r="BER114" s="135"/>
      <c r="BES114" s="135"/>
      <c r="BET114" s="135"/>
      <c r="BEU114" s="135"/>
      <c r="BEV114" s="135"/>
      <c r="BEW114" s="135"/>
      <c r="BEX114" s="135"/>
      <c r="BEY114" s="135"/>
      <c r="BEZ114" s="135"/>
      <c r="BFA114" s="135"/>
      <c r="BFB114" s="135"/>
      <c r="BFC114" s="135"/>
      <c r="BFD114" s="135"/>
      <c r="BFE114" s="135"/>
      <c r="BFF114" s="135"/>
      <c r="BFG114" s="135"/>
      <c r="BFH114" s="135"/>
      <c r="BFI114" s="135"/>
      <c r="BFJ114" s="135"/>
      <c r="BFK114" s="135"/>
      <c r="BFL114" s="135"/>
      <c r="BFM114" s="135"/>
      <c r="BFN114" s="135"/>
      <c r="BFO114" s="135"/>
      <c r="BFP114" s="135"/>
      <c r="BFQ114" s="135"/>
      <c r="BFR114" s="135"/>
      <c r="BFS114" s="135"/>
      <c r="BFT114" s="135"/>
      <c r="BFU114" s="135"/>
      <c r="BFV114" s="135"/>
      <c r="BFW114" s="135"/>
      <c r="BFX114" s="135"/>
      <c r="BFY114" s="135"/>
      <c r="BFZ114" s="135"/>
      <c r="BGA114" s="135"/>
      <c r="BGB114" s="135"/>
      <c r="BGC114" s="135"/>
      <c r="BGD114" s="135"/>
      <c r="BGE114" s="135"/>
      <c r="BGF114" s="135"/>
      <c r="BGG114" s="135"/>
      <c r="BGH114" s="135"/>
      <c r="BGI114" s="135"/>
      <c r="BGJ114" s="135"/>
      <c r="BGK114" s="135"/>
      <c r="BGL114" s="135"/>
      <c r="BGM114" s="135"/>
      <c r="BGN114" s="135"/>
      <c r="BGO114" s="135"/>
      <c r="BGP114" s="135"/>
      <c r="BGQ114" s="135"/>
      <c r="BGR114" s="135"/>
      <c r="BGS114" s="135"/>
      <c r="BGT114" s="135"/>
      <c r="BGU114" s="135"/>
      <c r="BGV114" s="135"/>
      <c r="BGW114" s="135"/>
      <c r="BGX114" s="135"/>
      <c r="BGY114" s="135"/>
      <c r="BGZ114" s="135"/>
      <c r="BHA114" s="135"/>
      <c r="BHB114" s="135"/>
      <c r="BHC114" s="135"/>
      <c r="BHD114" s="135"/>
      <c r="BHE114" s="135"/>
      <c r="BHF114" s="135"/>
      <c r="BHG114" s="135"/>
      <c r="BHH114" s="135"/>
      <c r="BHI114" s="135"/>
      <c r="BHJ114" s="135"/>
      <c r="BHK114" s="135"/>
      <c r="BHL114" s="135"/>
      <c r="BHM114" s="135"/>
      <c r="BHN114" s="135"/>
      <c r="BHO114" s="135"/>
      <c r="BHP114" s="135"/>
      <c r="BHQ114" s="135"/>
      <c r="BHR114" s="135"/>
      <c r="BHS114" s="135"/>
      <c r="BHT114" s="135"/>
      <c r="BHU114" s="135"/>
      <c r="BHV114" s="135"/>
      <c r="BHW114" s="135"/>
      <c r="BHX114" s="135"/>
      <c r="BHY114" s="135"/>
      <c r="BHZ114" s="135"/>
      <c r="BIA114" s="135"/>
      <c r="BIB114" s="135"/>
      <c r="BIC114" s="135"/>
      <c r="BID114" s="135"/>
      <c r="BIE114" s="135"/>
      <c r="BIF114" s="135"/>
      <c r="BIG114" s="135"/>
      <c r="BIH114" s="135"/>
      <c r="BII114" s="135"/>
      <c r="BIJ114" s="135"/>
      <c r="BIK114" s="135"/>
      <c r="BIL114" s="135"/>
      <c r="BIM114" s="135"/>
      <c r="BIN114" s="135"/>
      <c r="BIO114" s="135"/>
      <c r="BIP114" s="135"/>
      <c r="BIQ114" s="135"/>
      <c r="BIR114" s="135"/>
      <c r="BIS114" s="135"/>
      <c r="BIT114" s="135"/>
      <c r="BIU114" s="135"/>
      <c r="BIV114" s="135"/>
      <c r="BIW114" s="135"/>
      <c r="BIX114" s="135"/>
      <c r="BIY114" s="135"/>
      <c r="BIZ114" s="135"/>
      <c r="BJA114" s="135"/>
      <c r="BJB114" s="135"/>
      <c r="BJC114" s="135"/>
      <c r="BJD114" s="135"/>
      <c r="BJE114" s="135"/>
      <c r="BJF114" s="135"/>
      <c r="BJG114" s="135"/>
      <c r="BJH114" s="135"/>
      <c r="BJI114" s="135"/>
      <c r="BJJ114" s="135"/>
      <c r="BJK114" s="135"/>
      <c r="BJL114" s="135"/>
      <c r="BJM114" s="135"/>
      <c r="BJN114" s="135"/>
      <c r="BJO114" s="135"/>
      <c r="BJP114" s="135"/>
      <c r="BJQ114" s="135"/>
      <c r="BJR114" s="135"/>
      <c r="BJS114" s="135"/>
      <c r="BJT114" s="135"/>
      <c r="BJU114" s="135"/>
      <c r="BJV114" s="135"/>
      <c r="BJW114" s="135"/>
      <c r="BJX114" s="135"/>
      <c r="BJY114" s="135"/>
      <c r="BJZ114" s="135"/>
      <c r="BKA114" s="135"/>
      <c r="BKB114" s="135"/>
      <c r="BKC114" s="135"/>
      <c r="BKD114" s="135"/>
      <c r="BKE114" s="135"/>
      <c r="BKF114" s="135"/>
      <c r="BKG114" s="135"/>
      <c r="BKH114" s="135"/>
      <c r="BKI114" s="135"/>
      <c r="BKJ114" s="135"/>
      <c r="BKK114" s="135"/>
      <c r="BKL114" s="135"/>
      <c r="BKM114" s="135"/>
      <c r="BKN114" s="135"/>
      <c r="BKO114" s="135"/>
      <c r="BKP114" s="135"/>
      <c r="BKQ114" s="135"/>
      <c r="BKR114" s="135"/>
      <c r="BKS114" s="135"/>
      <c r="BKT114" s="135"/>
      <c r="BKU114" s="135"/>
      <c r="BKV114" s="135"/>
      <c r="BKW114" s="135"/>
      <c r="BKX114" s="135"/>
      <c r="BKY114" s="135"/>
      <c r="BKZ114" s="135"/>
      <c r="BLA114" s="135"/>
      <c r="BLB114" s="135"/>
      <c r="BLC114" s="135"/>
      <c r="BLD114" s="135"/>
      <c r="BLE114" s="135"/>
      <c r="BLF114" s="135"/>
      <c r="BLG114" s="135"/>
      <c r="BLH114" s="135"/>
      <c r="BLI114" s="135"/>
      <c r="BLJ114" s="135"/>
      <c r="BLK114" s="135"/>
      <c r="BLL114" s="135"/>
      <c r="BLM114" s="135"/>
      <c r="BLN114" s="135"/>
      <c r="BLO114" s="135"/>
      <c r="BLP114" s="135"/>
      <c r="BLQ114" s="135"/>
      <c r="BLR114" s="135"/>
      <c r="BLS114" s="135"/>
      <c r="BLT114" s="135"/>
      <c r="BLU114" s="135"/>
      <c r="BLV114" s="135"/>
      <c r="BLW114" s="135"/>
      <c r="BLX114" s="135"/>
      <c r="BLY114" s="135"/>
      <c r="BLZ114" s="135"/>
      <c r="BMA114" s="135"/>
      <c r="BMB114" s="135"/>
      <c r="BMC114" s="135"/>
      <c r="BMD114" s="135"/>
      <c r="BME114" s="135"/>
      <c r="BMF114" s="135"/>
      <c r="BMG114" s="135"/>
      <c r="BMH114" s="135"/>
      <c r="BMI114" s="135"/>
      <c r="BMJ114" s="135"/>
      <c r="BMK114" s="135"/>
      <c r="BML114" s="135"/>
      <c r="BMM114" s="135"/>
      <c r="BMN114" s="135"/>
      <c r="BMO114" s="135"/>
      <c r="BMP114" s="135"/>
      <c r="BMQ114" s="135"/>
      <c r="BMR114" s="135"/>
      <c r="BMS114" s="135"/>
      <c r="BMT114" s="135"/>
      <c r="BMU114" s="135"/>
      <c r="BMV114" s="135"/>
      <c r="BMW114" s="135"/>
      <c r="BMX114" s="135"/>
      <c r="BMY114" s="135"/>
      <c r="BMZ114" s="135"/>
      <c r="BNA114" s="135"/>
      <c r="BNB114" s="135"/>
      <c r="BNC114" s="135"/>
      <c r="BND114" s="135"/>
      <c r="BNE114" s="135"/>
      <c r="BNF114" s="135"/>
      <c r="BNG114" s="135"/>
      <c r="BNH114" s="135"/>
      <c r="BNI114" s="135"/>
      <c r="BNJ114" s="135"/>
      <c r="BNK114" s="135"/>
      <c r="BNL114" s="135"/>
      <c r="BNM114" s="135"/>
      <c r="BNN114" s="135"/>
      <c r="BNO114" s="135"/>
      <c r="BNP114" s="135"/>
      <c r="BNQ114" s="135"/>
      <c r="BNR114" s="135"/>
      <c r="BNS114" s="135"/>
      <c r="BNT114" s="135"/>
      <c r="BNU114" s="135"/>
      <c r="BNV114" s="135"/>
      <c r="BNW114" s="135"/>
      <c r="BNX114" s="135"/>
      <c r="BNY114" s="135"/>
      <c r="BNZ114" s="135"/>
      <c r="BOA114" s="135"/>
      <c r="BOB114" s="135"/>
      <c r="BOC114" s="135"/>
      <c r="BOD114" s="135"/>
      <c r="BOE114" s="135"/>
      <c r="BOF114" s="135"/>
      <c r="BOG114" s="135"/>
      <c r="BOH114" s="135"/>
      <c r="BOI114" s="135"/>
      <c r="BOJ114" s="135"/>
      <c r="BOK114" s="135"/>
      <c r="BOL114" s="135"/>
      <c r="BOM114" s="135"/>
      <c r="BON114" s="135"/>
      <c r="BOO114" s="135"/>
      <c r="BOP114" s="135"/>
      <c r="BOQ114" s="135"/>
      <c r="BOR114" s="135"/>
      <c r="BOS114" s="135"/>
      <c r="BOT114" s="135"/>
      <c r="BOU114" s="135"/>
      <c r="BOV114" s="135"/>
      <c r="BOW114" s="135"/>
      <c r="BOX114" s="135"/>
      <c r="BOY114" s="135"/>
      <c r="BOZ114" s="135"/>
      <c r="BPA114" s="135"/>
      <c r="BPB114" s="135"/>
      <c r="BPC114" s="135"/>
      <c r="BPD114" s="135"/>
      <c r="BPE114" s="135"/>
      <c r="BPF114" s="135"/>
      <c r="BPG114" s="135"/>
      <c r="BPH114" s="135"/>
      <c r="BPI114" s="135"/>
      <c r="BPJ114" s="135"/>
      <c r="BPK114" s="135"/>
      <c r="BPL114" s="135"/>
      <c r="BPM114" s="135"/>
      <c r="BPN114" s="135"/>
      <c r="BPO114" s="135"/>
      <c r="BPP114" s="135"/>
      <c r="BPQ114" s="135"/>
      <c r="BPR114" s="135"/>
      <c r="BPS114" s="135"/>
      <c r="BPT114" s="135"/>
      <c r="BPU114" s="135"/>
      <c r="BPV114" s="135"/>
      <c r="BPW114" s="135"/>
      <c r="BPX114" s="135"/>
      <c r="BPY114" s="135"/>
      <c r="BPZ114" s="135"/>
      <c r="BQA114" s="135"/>
      <c r="BQB114" s="135"/>
      <c r="BQC114" s="135"/>
      <c r="BQD114" s="135"/>
      <c r="BQE114" s="135"/>
      <c r="BQF114" s="135"/>
      <c r="BQG114" s="135"/>
      <c r="BQH114" s="135"/>
      <c r="BQI114" s="135"/>
      <c r="BQJ114" s="135"/>
      <c r="BQK114" s="135"/>
      <c r="BQL114" s="135"/>
      <c r="BQM114" s="135"/>
      <c r="BQN114" s="135"/>
      <c r="BQO114" s="135"/>
      <c r="BQP114" s="135"/>
      <c r="BQQ114" s="135"/>
      <c r="BQR114" s="135"/>
      <c r="BQS114" s="135"/>
      <c r="BQT114" s="135"/>
      <c r="BQU114" s="135"/>
      <c r="BQV114" s="135"/>
      <c r="BQW114" s="135"/>
      <c r="BQX114" s="135"/>
      <c r="BQY114" s="135"/>
      <c r="BQZ114" s="135"/>
      <c r="BRA114" s="135"/>
      <c r="BRB114" s="135"/>
      <c r="BRC114" s="135"/>
      <c r="BRD114" s="135"/>
      <c r="BRE114" s="135"/>
      <c r="BRF114" s="135"/>
      <c r="BRG114" s="135"/>
      <c r="BRH114" s="135"/>
      <c r="BRI114" s="135"/>
      <c r="BRJ114" s="135"/>
      <c r="BRK114" s="135"/>
      <c r="BRL114" s="135"/>
      <c r="BRM114" s="135"/>
      <c r="BRN114" s="135"/>
      <c r="BRO114" s="135"/>
      <c r="BRP114" s="135"/>
      <c r="BRQ114" s="135"/>
      <c r="BRR114" s="135"/>
      <c r="BRS114" s="135"/>
      <c r="BRT114" s="135"/>
      <c r="BRU114" s="135"/>
      <c r="BRV114" s="135"/>
      <c r="BRW114" s="135"/>
      <c r="BRX114" s="135"/>
      <c r="BRY114" s="135"/>
      <c r="BRZ114" s="135"/>
      <c r="BSA114" s="135"/>
      <c r="BSB114" s="135"/>
      <c r="BSC114" s="135"/>
      <c r="BSD114" s="135"/>
      <c r="BSE114" s="135"/>
      <c r="BSF114" s="135"/>
      <c r="BSG114" s="135"/>
      <c r="BSH114" s="135"/>
      <c r="BSI114" s="135"/>
      <c r="BSJ114" s="135"/>
      <c r="BSK114" s="135"/>
      <c r="BSL114" s="135"/>
      <c r="BSM114" s="135"/>
      <c r="BSN114" s="135"/>
      <c r="BSO114" s="135"/>
      <c r="BSP114" s="135"/>
      <c r="BSQ114" s="135"/>
      <c r="BSR114" s="135"/>
      <c r="BSS114" s="135"/>
      <c r="BST114" s="135"/>
      <c r="BSU114" s="135"/>
      <c r="BSV114" s="135"/>
      <c r="BSW114" s="135"/>
      <c r="BSX114" s="135"/>
      <c r="BSY114" s="135"/>
      <c r="BSZ114" s="135"/>
      <c r="BTA114" s="135"/>
      <c r="BTB114" s="135"/>
      <c r="BTC114" s="135"/>
      <c r="BTD114" s="135"/>
      <c r="BTE114" s="135"/>
      <c r="BTF114" s="135"/>
      <c r="BTG114" s="135"/>
      <c r="BTH114" s="135"/>
      <c r="BTI114" s="135"/>
      <c r="BTJ114" s="135"/>
      <c r="BTK114" s="135"/>
      <c r="BTL114" s="135"/>
      <c r="BTM114" s="135"/>
      <c r="BTN114" s="135"/>
      <c r="BTO114" s="135"/>
      <c r="BTP114" s="135"/>
      <c r="BTQ114" s="135"/>
      <c r="BTR114" s="135"/>
      <c r="BTS114" s="135"/>
      <c r="BTT114" s="135"/>
      <c r="BTU114" s="135"/>
      <c r="BTV114" s="135"/>
      <c r="BTW114" s="135"/>
      <c r="BTX114" s="135"/>
      <c r="BTY114" s="135"/>
      <c r="BTZ114" s="135"/>
      <c r="BUA114" s="135"/>
      <c r="BUB114" s="135"/>
      <c r="BUC114" s="135"/>
      <c r="BUD114" s="135"/>
      <c r="BUE114" s="135"/>
      <c r="BUF114" s="135"/>
      <c r="BUG114" s="135"/>
      <c r="BUH114" s="135"/>
      <c r="BUI114" s="135"/>
      <c r="BUJ114" s="135"/>
      <c r="BUK114" s="135"/>
      <c r="BUL114" s="135"/>
      <c r="BUM114" s="135"/>
      <c r="BUN114" s="135"/>
      <c r="BUO114" s="135"/>
      <c r="BUP114" s="135"/>
      <c r="BUQ114" s="135"/>
      <c r="BUR114" s="135"/>
      <c r="BUS114" s="135"/>
      <c r="BUT114" s="135"/>
      <c r="BUU114" s="135"/>
      <c r="BUV114" s="135"/>
      <c r="BUW114" s="135"/>
      <c r="BUX114" s="135"/>
      <c r="BUY114" s="135"/>
      <c r="BUZ114" s="135"/>
      <c r="BVA114" s="135"/>
      <c r="BVB114" s="135"/>
      <c r="BVC114" s="135"/>
      <c r="BVD114" s="135"/>
      <c r="BVE114" s="135"/>
      <c r="BVF114" s="135"/>
      <c r="BVG114" s="135"/>
      <c r="BVH114" s="135"/>
      <c r="BVI114" s="135"/>
      <c r="BVJ114" s="135"/>
      <c r="BVK114" s="135"/>
      <c r="BVL114" s="135"/>
      <c r="BVM114" s="135"/>
      <c r="BVN114" s="135"/>
      <c r="BVO114" s="135"/>
      <c r="BVP114" s="135"/>
      <c r="BVQ114" s="135"/>
      <c r="BVR114" s="135"/>
      <c r="BVS114" s="135"/>
      <c r="BVT114" s="135"/>
      <c r="BVU114" s="135"/>
      <c r="BVV114" s="135"/>
      <c r="BVW114" s="135"/>
      <c r="BVX114" s="135"/>
      <c r="BVY114" s="135"/>
      <c r="BVZ114" s="135"/>
      <c r="BWA114" s="135"/>
      <c r="BWB114" s="135"/>
      <c r="BWC114" s="135"/>
      <c r="BWD114" s="135"/>
      <c r="BWE114" s="135"/>
      <c r="BWF114" s="135"/>
      <c r="BWG114" s="135"/>
      <c r="BWH114" s="135"/>
      <c r="BWI114" s="135"/>
      <c r="BWJ114" s="135"/>
      <c r="BWK114" s="135"/>
      <c r="BWL114" s="135"/>
      <c r="BWM114" s="135"/>
      <c r="BWN114" s="135"/>
      <c r="BWO114" s="135"/>
      <c r="BWP114" s="135"/>
      <c r="BWQ114" s="135"/>
      <c r="BWR114" s="135"/>
      <c r="BWS114" s="135"/>
      <c r="BWT114" s="135"/>
      <c r="BWU114" s="135"/>
      <c r="BWV114" s="135"/>
      <c r="BWW114" s="135"/>
      <c r="BWX114" s="135"/>
      <c r="BWY114" s="135"/>
      <c r="BWZ114" s="135"/>
      <c r="BXA114" s="135"/>
      <c r="BXB114" s="135"/>
      <c r="BXC114" s="135"/>
      <c r="BXD114" s="135"/>
      <c r="BXE114" s="135"/>
      <c r="BXF114" s="135"/>
      <c r="BXG114" s="135"/>
      <c r="BXH114" s="135"/>
      <c r="BXI114" s="135"/>
      <c r="BXJ114" s="135"/>
    </row>
    <row r="115" spans="1:1986" s="135" customFormat="1" ht="19.2">
      <c r="A115" s="275" t="s">
        <v>399</v>
      </c>
      <c r="B115" s="316">
        <v>58689.274918336712</v>
      </c>
      <c r="C115" s="317">
        <v>61164.867364283265</v>
      </c>
      <c r="D115" s="317">
        <v>62308.047586703156</v>
      </c>
      <c r="E115" s="317">
        <v>59935.356304689136</v>
      </c>
      <c r="F115" s="317">
        <v>60626.012699105253</v>
      </c>
      <c r="G115" s="317">
        <v>66202.745755941287</v>
      </c>
      <c r="H115" s="317">
        <v>61231.167914458201</v>
      </c>
      <c r="I115" s="317">
        <v>60836.355849982901</v>
      </c>
      <c r="J115" s="317">
        <v>58423.551438790877</v>
      </c>
      <c r="K115" s="317">
        <v>62799.7315981844</v>
      </c>
      <c r="L115" s="317">
        <v>63596.758093180368</v>
      </c>
      <c r="M115" s="317">
        <v>65376.018556473486</v>
      </c>
      <c r="N115" s="317">
        <v>64364.211876181202</v>
      </c>
      <c r="O115" s="317">
        <v>65740.367095630412</v>
      </c>
      <c r="P115" s="317">
        <v>68021.825963412732</v>
      </c>
      <c r="Q115" s="317">
        <v>65520.189657995419</v>
      </c>
      <c r="R115" s="317">
        <v>63331.602232588222</v>
      </c>
      <c r="S115" s="317">
        <v>67184.904807011088</v>
      </c>
      <c r="T115" s="317">
        <v>67349.970631637116</v>
      </c>
      <c r="U115" s="317">
        <v>67218.146691601782</v>
      </c>
      <c r="V115" s="317">
        <v>68476.743981517036</v>
      </c>
      <c r="W115" s="317">
        <v>71212.143452779128</v>
      </c>
      <c r="X115" s="317">
        <v>76591.949192408327</v>
      </c>
      <c r="Y115" s="317">
        <v>83682.172821740562</v>
      </c>
      <c r="Z115" s="317">
        <v>74920.500166530444</v>
      </c>
      <c r="AA115" s="317">
        <v>80024.550669115008</v>
      </c>
      <c r="AB115" s="317">
        <v>79034.873046479581</v>
      </c>
      <c r="AC115" s="317">
        <v>82924.688729252608</v>
      </c>
      <c r="AD115" s="317">
        <v>83225.329498683801</v>
      </c>
      <c r="AE115" s="317">
        <v>82461.826631409815</v>
      </c>
      <c r="AF115" s="317">
        <v>91708.363191667609</v>
      </c>
      <c r="AG115" s="317">
        <v>85486.44965459402</v>
      </c>
      <c r="AH115" s="317">
        <v>84131.034987517589</v>
      </c>
      <c r="AI115" s="317">
        <v>78433.204596242635</v>
      </c>
      <c r="AJ115" s="317">
        <v>83731.396386848239</v>
      </c>
      <c r="AK115" s="317">
        <v>98121.408763820786</v>
      </c>
      <c r="AL115" s="317">
        <v>88805.204094797024</v>
      </c>
    </row>
    <row r="116" spans="1:1986" s="135" customFormat="1" ht="19.8" thickBot="1">
      <c r="A116" s="246" t="s">
        <v>400</v>
      </c>
      <c r="B116" s="312">
        <v>2549.2337995489274</v>
      </c>
      <c r="C116" s="313">
        <v>2608.2175986498964</v>
      </c>
      <c r="D116" s="313">
        <v>2623.3786968152403</v>
      </c>
      <c r="E116" s="313">
        <v>2244.7458974107803</v>
      </c>
      <c r="F116" s="313">
        <v>2307.8573116461248</v>
      </c>
      <c r="G116" s="313">
        <v>2542.6284541926184</v>
      </c>
      <c r="H116" s="313">
        <v>2543.8476734703945</v>
      </c>
      <c r="I116" s="313">
        <v>2451.0004733655574</v>
      </c>
      <c r="J116" s="313">
        <v>1546.0642255233054</v>
      </c>
      <c r="K116" s="313">
        <v>1378.6654483711934</v>
      </c>
      <c r="L116" s="313">
        <v>1264.0869793844133</v>
      </c>
      <c r="M116" s="313">
        <v>1074.7608704590884</v>
      </c>
      <c r="N116" s="313">
        <v>1098.3336935934001</v>
      </c>
      <c r="O116" s="313">
        <v>1118.9868849063423</v>
      </c>
      <c r="P116" s="313">
        <v>1108.6518668506087</v>
      </c>
      <c r="Q116" s="313">
        <v>1097.2582488680532</v>
      </c>
      <c r="R116" s="313">
        <v>5001.4906255403712</v>
      </c>
      <c r="S116" s="313">
        <v>6637.9573672691913</v>
      </c>
      <c r="T116" s="313">
        <v>6762.4222107237392</v>
      </c>
      <c r="U116" s="313">
        <v>6679.7943673161508</v>
      </c>
      <c r="V116" s="313">
        <v>2540.4038197276832</v>
      </c>
      <c r="W116" s="313">
        <v>4749.9351168762287</v>
      </c>
      <c r="X116" s="313">
        <v>8487.0039239674461</v>
      </c>
      <c r="Y116" s="313">
        <v>4308.4682929414712</v>
      </c>
      <c r="Z116" s="313">
        <v>4537.408352797157</v>
      </c>
      <c r="AA116" s="313">
        <v>2554.8769928509228</v>
      </c>
      <c r="AB116" s="313">
        <v>1786.4757631577943</v>
      </c>
      <c r="AC116" s="313">
        <v>1747.7824988718714</v>
      </c>
      <c r="AD116" s="313">
        <v>1559.2374796982122</v>
      </c>
      <c r="AE116" s="313">
        <v>1824.7588236654799</v>
      </c>
      <c r="AF116" s="313">
        <v>1747.8594892991166</v>
      </c>
      <c r="AG116" s="313">
        <v>1909.9307003022764</v>
      </c>
      <c r="AH116" s="313">
        <v>2159.0051233837357</v>
      </c>
      <c r="AI116" s="313">
        <v>2248.3189101539019</v>
      </c>
      <c r="AJ116" s="313">
        <v>2211.9609226565881</v>
      </c>
      <c r="AK116" s="313">
        <v>2354.7148824551214</v>
      </c>
      <c r="AL116" s="313">
        <v>2160.7673821771377</v>
      </c>
    </row>
    <row r="117" spans="1:1986" s="135" customFormat="1" ht="20.399999999999999" thickTop="1" thickBot="1">
      <c r="A117" s="281" t="s">
        <v>401</v>
      </c>
      <c r="B117" s="318">
        <v>397977.33016288682</v>
      </c>
      <c r="C117" s="319">
        <v>403270.24928724131</v>
      </c>
      <c r="D117" s="319">
        <v>404577.82309663488</v>
      </c>
      <c r="E117" s="319">
        <v>403994.36177990359</v>
      </c>
      <c r="F117" s="319">
        <v>410442.57405406859</v>
      </c>
      <c r="G117" s="319">
        <v>422165.69661458675</v>
      </c>
      <c r="H117" s="319">
        <v>417207.95220849366</v>
      </c>
      <c r="I117" s="319">
        <v>423742.42118161084</v>
      </c>
      <c r="J117" s="319">
        <v>427318.93861860118</v>
      </c>
      <c r="K117" s="319">
        <v>435701.17637470976</v>
      </c>
      <c r="L117" s="319">
        <v>443529.11040879408</v>
      </c>
      <c r="M117" s="319">
        <v>451440.99566156225</v>
      </c>
      <c r="N117" s="319">
        <v>455155.84772606456</v>
      </c>
      <c r="O117" s="319">
        <v>454811.76081269875</v>
      </c>
      <c r="P117" s="319">
        <v>454053.23265579448</v>
      </c>
      <c r="Q117" s="319">
        <v>451476.23718437267</v>
      </c>
      <c r="R117" s="319">
        <v>454982.07480304822</v>
      </c>
      <c r="S117" s="319">
        <v>467177.16286894563</v>
      </c>
      <c r="T117" s="319">
        <v>468310.5640118008</v>
      </c>
      <c r="U117" s="319">
        <v>471052.28055699938</v>
      </c>
      <c r="V117" s="319">
        <v>464700.77699895884</v>
      </c>
      <c r="W117" s="319">
        <v>469055.68195394543</v>
      </c>
      <c r="X117" s="319">
        <v>482747.63299202058</v>
      </c>
      <c r="Y117" s="319">
        <v>486291.31008813134</v>
      </c>
      <c r="Z117" s="319">
        <v>477002.50877946999</v>
      </c>
      <c r="AA117" s="319">
        <v>483437.15919505188</v>
      </c>
      <c r="AB117" s="319">
        <v>480181.10726384033</v>
      </c>
      <c r="AC117" s="319">
        <v>484932.27547931299</v>
      </c>
      <c r="AD117" s="319">
        <v>489139.31552615081</v>
      </c>
      <c r="AE117" s="319">
        <v>493962.58611833153</v>
      </c>
      <c r="AF117" s="319">
        <v>509845.83646870917</v>
      </c>
      <c r="AG117" s="319">
        <v>502018.63039596868</v>
      </c>
      <c r="AH117" s="319">
        <v>513673.82209295308</v>
      </c>
      <c r="AI117" s="319">
        <v>507647.3181020827</v>
      </c>
      <c r="AJ117" s="319">
        <v>522940.31289099751</v>
      </c>
      <c r="AK117" s="319">
        <v>548124.56376969197</v>
      </c>
      <c r="AL117" s="319">
        <v>541424.91737327259</v>
      </c>
    </row>
    <row r="118" spans="1:1986" s="135" customFormat="1" ht="20.399999999999999" thickTop="1" thickBot="1">
      <c r="A118" s="281" t="s">
        <v>402</v>
      </c>
      <c r="B118" s="318">
        <v>336738.82144500117</v>
      </c>
      <c r="C118" s="319">
        <v>339497.16432430811</v>
      </c>
      <c r="D118" s="319">
        <v>339646.3968131165</v>
      </c>
      <c r="E118" s="319">
        <v>341814.25957780366</v>
      </c>
      <c r="F118" s="319">
        <v>347508.70404331724</v>
      </c>
      <c r="G118" s="319">
        <v>353420.32240445289</v>
      </c>
      <c r="H118" s="319">
        <v>353432.93662056507</v>
      </c>
      <c r="I118" s="319">
        <v>360455.06485826243</v>
      </c>
      <c r="J118" s="319">
        <v>367349.322954287</v>
      </c>
      <c r="K118" s="319">
        <v>371522.77932815417</v>
      </c>
      <c r="L118" s="319">
        <v>378668.26533622929</v>
      </c>
      <c r="M118" s="319">
        <v>384990.21623462968</v>
      </c>
      <c r="N118" s="319">
        <v>389693.30215628998</v>
      </c>
      <c r="O118" s="319">
        <v>387952.406832162</v>
      </c>
      <c r="P118" s="319">
        <v>384922.75482553116</v>
      </c>
      <c r="Q118" s="319">
        <v>384858.7892775092</v>
      </c>
      <c r="R118" s="319">
        <v>386648.98194491962</v>
      </c>
      <c r="S118" s="319">
        <v>393354.30069466535</v>
      </c>
      <c r="T118" s="319">
        <v>394198.17116943997</v>
      </c>
      <c r="U118" s="319">
        <v>397154.33949808148</v>
      </c>
      <c r="V118" s="319">
        <v>393683.62919771409</v>
      </c>
      <c r="W118" s="319">
        <v>393093.60338429012</v>
      </c>
      <c r="X118" s="319">
        <v>397668.67987564486</v>
      </c>
      <c r="Y118" s="319">
        <v>398300.66897344933</v>
      </c>
      <c r="Z118" s="319">
        <v>397544.60026014241</v>
      </c>
      <c r="AA118" s="319">
        <v>400857.73153308593</v>
      </c>
      <c r="AB118" s="319">
        <v>399359.75845420302</v>
      </c>
      <c r="AC118" s="319">
        <v>400259.80425118853</v>
      </c>
      <c r="AD118" s="319">
        <v>404354.7485477688</v>
      </c>
      <c r="AE118" s="319">
        <v>409676.00066325621</v>
      </c>
      <c r="AF118" s="319">
        <v>416389.61378774245</v>
      </c>
      <c r="AG118" s="319">
        <v>414622.25004107237</v>
      </c>
      <c r="AH118" s="319">
        <v>427383.78198205179</v>
      </c>
      <c r="AI118" s="319">
        <v>426965.79459568619</v>
      </c>
      <c r="AJ118" s="319">
        <v>436996.95558149269</v>
      </c>
      <c r="AK118" s="319">
        <v>447648.44012341608</v>
      </c>
      <c r="AL118" s="319">
        <v>450458.94589629845</v>
      </c>
    </row>
    <row r="119" spans="1:1986" s="167" customFormat="1" ht="17.25" customHeight="1" thickTop="1">
      <c r="A119" s="133" t="s">
        <v>139</v>
      </c>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0"/>
      <c r="AD119" s="320"/>
      <c r="AE119" s="320"/>
      <c r="AF119" s="320"/>
      <c r="AG119" s="320"/>
      <c r="AH119" s="320"/>
      <c r="AI119" s="320"/>
      <c r="AJ119" s="320"/>
      <c r="AK119" s="320"/>
      <c r="AL119" s="320"/>
    </row>
    <row r="120" spans="1:1986" s="181" customFormat="1" ht="17.25" customHeight="1">
      <c r="A120" s="321" t="s">
        <v>428</v>
      </c>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0"/>
      <c r="AD120" s="320"/>
      <c r="AE120" s="320"/>
      <c r="AF120" s="320"/>
      <c r="AG120" s="320"/>
      <c r="AH120" s="320"/>
      <c r="AI120" s="320"/>
      <c r="AJ120" s="320"/>
      <c r="AK120" s="320"/>
      <c r="AL120" s="320"/>
    </row>
    <row r="121" spans="1:1986" s="181" customFormat="1" ht="17.25" customHeight="1">
      <c r="A121" s="321" t="s">
        <v>429</v>
      </c>
      <c r="B121" s="322"/>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322"/>
      <c r="AE121" s="322"/>
      <c r="AF121" s="322"/>
      <c r="AG121" s="322"/>
      <c r="AH121" s="322"/>
      <c r="AI121" s="322"/>
      <c r="AJ121" s="322"/>
      <c r="AK121" s="322"/>
      <c r="AL121" s="322"/>
    </row>
    <row r="122" spans="1:1986" s="323" customFormat="1" ht="17.25" customHeight="1">
      <c r="A122" s="133" t="s">
        <v>145</v>
      </c>
    </row>
    <row r="125" spans="1:1986">
      <c r="B125" s="285"/>
      <c r="C125" s="285"/>
      <c r="D125" s="285"/>
      <c r="E125" s="285"/>
      <c r="F125" s="285"/>
      <c r="G125" s="285"/>
      <c r="H125" s="285"/>
      <c r="I125" s="285"/>
      <c r="J125" s="285"/>
      <c r="K125" s="285"/>
      <c r="L125" s="285"/>
      <c r="M125" s="285"/>
      <c r="N125" s="285"/>
      <c r="O125" s="285"/>
      <c r="P125" s="285"/>
      <c r="Q125" s="285"/>
      <c r="R125" s="285"/>
      <c r="S125" s="285"/>
      <c r="T125" s="285"/>
      <c r="U125" s="285"/>
      <c r="V125" s="285"/>
      <c r="W125" s="285"/>
      <c r="X125" s="285"/>
      <c r="Y125" s="285"/>
      <c r="Z125" s="285"/>
      <c r="AA125" s="285"/>
      <c r="AB125" s="285"/>
      <c r="AC125" s="285"/>
      <c r="AD125" s="285"/>
      <c r="AE125" s="285"/>
      <c r="AF125" s="285"/>
      <c r="AG125" s="285"/>
      <c r="AH125" s="285"/>
      <c r="AI125" s="285"/>
      <c r="AJ125" s="285"/>
      <c r="AK125" s="285"/>
      <c r="AL125" s="285"/>
    </row>
    <row r="126" spans="1:1986">
      <c r="B126" s="285"/>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85"/>
      <c r="AG126" s="285"/>
      <c r="AH126" s="285"/>
      <c r="AI126" s="285"/>
      <c r="AJ126" s="285"/>
      <c r="AK126" s="285"/>
      <c r="AL126" s="285"/>
    </row>
  </sheetData>
  <pageMargins left="0.74803149606299202" right="0.74803149606299202" top="0.31496062992126" bottom="0.59055118110236204" header="0.31496062992126" footer="0"/>
  <pageSetup paperSize="9" scale="43" fitToHeight="0" orientation="landscape" r:id="rId1"/>
  <rowBreaks count="1" manualBreakCount="1">
    <brk id="67" max="3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T15"/>
  <sheetViews>
    <sheetView showGridLines="0" zoomScale="85" zoomScaleNormal="85" zoomScaleSheetLayoutView="85" workbookViewId="0">
      <pane xSplit="1" topLeftCell="CH1" activePane="topRight" state="frozen"/>
      <selection activeCell="P6" sqref="P6"/>
      <selection pane="topRight" activeCell="P6" sqref="P6"/>
    </sheetView>
  </sheetViews>
  <sheetFormatPr defaultRowHeight="15"/>
  <cols>
    <col min="1" max="1" width="41.6640625" style="501" customWidth="1"/>
    <col min="2" max="10" width="12.109375" style="501" hidden="1" customWidth="1"/>
    <col min="11" max="85" width="12.109375" style="527" hidden="1" customWidth="1"/>
    <col min="86" max="98" width="12.109375" style="527" customWidth="1"/>
    <col min="99" max="168" width="8.88671875" style="501"/>
    <col min="169" max="169" width="55.6640625" style="501" customWidth="1"/>
    <col min="170" max="261" width="9.109375" style="501" customWidth="1"/>
    <col min="262" max="263" width="9.33203125" style="501" customWidth="1"/>
    <col min="264" max="274" width="10.33203125" style="501" customWidth="1"/>
    <col min="275" max="424" width="8.88671875" style="501"/>
    <col min="425" max="425" width="55.6640625" style="501" customWidth="1"/>
    <col min="426" max="517" width="9.109375" style="501" customWidth="1"/>
    <col min="518" max="519" width="9.33203125" style="501" customWidth="1"/>
    <col min="520" max="530" width="10.33203125" style="501" customWidth="1"/>
    <col min="531" max="680" width="8.88671875" style="501"/>
    <col min="681" max="681" width="55.6640625" style="501" customWidth="1"/>
    <col min="682" max="773" width="9.109375" style="501" customWidth="1"/>
    <col min="774" max="775" width="9.33203125" style="501" customWidth="1"/>
    <col min="776" max="786" width="10.33203125" style="501" customWidth="1"/>
    <col min="787" max="936" width="8.88671875" style="501"/>
    <col min="937" max="937" width="55.6640625" style="501" customWidth="1"/>
    <col min="938" max="1029" width="9.109375" style="501" customWidth="1"/>
    <col min="1030" max="1031" width="9.33203125" style="501" customWidth="1"/>
    <col min="1032" max="1042" width="10.33203125" style="501" customWidth="1"/>
    <col min="1043" max="1192" width="8.88671875" style="501"/>
    <col min="1193" max="1193" width="55.6640625" style="501" customWidth="1"/>
    <col min="1194" max="1285" width="9.109375" style="501" customWidth="1"/>
    <col min="1286" max="1287" width="9.33203125" style="501" customWidth="1"/>
    <col min="1288" max="1298" width="10.33203125" style="501" customWidth="1"/>
    <col min="1299" max="1448" width="8.88671875" style="501"/>
    <col min="1449" max="1449" width="55.6640625" style="501" customWidth="1"/>
    <col min="1450" max="1541" width="9.109375" style="501" customWidth="1"/>
    <col min="1542" max="1543" width="9.33203125" style="501" customWidth="1"/>
    <col min="1544" max="1554" width="10.33203125" style="501" customWidth="1"/>
    <col min="1555" max="1704" width="8.88671875" style="501"/>
    <col min="1705" max="1705" width="55.6640625" style="501" customWidth="1"/>
    <col min="1706" max="1797" width="9.109375" style="501" customWidth="1"/>
    <col min="1798" max="1799" width="9.33203125" style="501" customWidth="1"/>
    <col min="1800" max="1810" width="10.33203125" style="501" customWidth="1"/>
    <col min="1811" max="1960" width="8.88671875" style="501"/>
    <col min="1961" max="1961" width="55.6640625" style="501" customWidth="1"/>
    <col min="1962" max="2053" width="9.109375" style="501" customWidth="1"/>
    <col min="2054" max="2055" width="9.33203125" style="501" customWidth="1"/>
    <col min="2056" max="2066" width="10.33203125" style="501" customWidth="1"/>
    <col min="2067" max="2216" width="8.88671875" style="501"/>
    <col min="2217" max="2217" width="55.6640625" style="501" customWidth="1"/>
    <col min="2218" max="2309" width="9.109375" style="501" customWidth="1"/>
    <col min="2310" max="2311" width="9.33203125" style="501" customWidth="1"/>
    <col min="2312" max="2322" width="10.33203125" style="501" customWidth="1"/>
    <col min="2323" max="2472" width="8.88671875" style="501"/>
    <col min="2473" max="2473" width="55.6640625" style="501" customWidth="1"/>
    <col min="2474" max="2565" width="9.109375" style="501" customWidth="1"/>
    <col min="2566" max="2567" width="9.33203125" style="501" customWidth="1"/>
    <col min="2568" max="2578" width="10.33203125" style="501" customWidth="1"/>
    <col min="2579" max="2728" width="8.88671875" style="501"/>
    <col min="2729" max="2729" width="55.6640625" style="501" customWidth="1"/>
    <col min="2730" max="2821" width="9.109375" style="501" customWidth="1"/>
    <col min="2822" max="2823" width="9.33203125" style="501" customWidth="1"/>
    <col min="2824" max="2834" width="10.33203125" style="501" customWidth="1"/>
    <col min="2835" max="2984" width="8.88671875" style="501"/>
    <col min="2985" max="2985" width="55.6640625" style="501" customWidth="1"/>
    <col min="2986" max="3077" width="9.109375" style="501" customWidth="1"/>
    <col min="3078" max="3079" width="9.33203125" style="501" customWidth="1"/>
    <col min="3080" max="3090" width="10.33203125" style="501" customWidth="1"/>
    <col min="3091" max="3240" width="8.88671875" style="501"/>
    <col min="3241" max="3241" width="55.6640625" style="501" customWidth="1"/>
    <col min="3242" max="3333" width="9.109375" style="501" customWidth="1"/>
    <col min="3334" max="3335" width="9.33203125" style="501" customWidth="1"/>
    <col min="3336" max="3346" width="10.33203125" style="501" customWidth="1"/>
    <col min="3347" max="3496" width="8.88671875" style="501"/>
    <col min="3497" max="3497" width="55.6640625" style="501" customWidth="1"/>
    <col min="3498" max="3589" width="9.109375" style="501" customWidth="1"/>
    <col min="3590" max="3591" width="9.33203125" style="501" customWidth="1"/>
    <col min="3592" max="3602" width="10.33203125" style="501" customWidth="1"/>
    <col min="3603" max="3752" width="8.88671875" style="501"/>
    <col min="3753" max="3753" width="55.6640625" style="501" customWidth="1"/>
    <col min="3754" max="3845" width="9.109375" style="501" customWidth="1"/>
    <col min="3846" max="3847" width="9.33203125" style="501" customWidth="1"/>
    <col min="3848" max="3858" width="10.33203125" style="501" customWidth="1"/>
    <col min="3859" max="4008" width="8.88671875" style="501"/>
    <col min="4009" max="4009" width="55.6640625" style="501" customWidth="1"/>
    <col min="4010" max="4101" width="9.109375" style="501" customWidth="1"/>
    <col min="4102" max="4103" width="9.33203125" style="501" customWidth="1"/>
    <col min="4104" max="4114" width="10.33203125" style="501" customWidth="1"/>
    <col min="4115" max="4264" width="8.88671875" style="501"/>
    <col min="4265" max="4265" width="55.6640625" style="501" customWidth="1"/>
    <col min="4266" max="4357" width="9.109375" style="501" customWidth="1"/>
    <col min="4358" max="4359" width="9.33203125" style="501" customWidth="1"/>
    <col min="4360" max="4370" width="10.33203125" style="501" customWidth="1"/>
    <col min="4371" max="4520" width="8.88671875" style="501"/>
    <col min="4521" max="4521" width="55.6640625" style="501" customWidth="1"/>
    <col min="4522" max="4613" width="9.109375" style="501" customWidth="1"/>
    <col min="4614" max="4615" width="9.33203125" style="501" customWidth="1"/>
    <col min="4616" max="4626" width="10.33203125" style="501" customWidth="1"/>
    <col min="4627" max="4776" width="8.88671875" style="501"/>
    <col min="4777" max="4777" width="55.6640625" style="501" customWidth="1"/>
    <col min="4778" max="4869" width="9.109375" style="501" customWidth="1"/>
    <col min="4870" max="4871" width="9.33203125" style="501" customWidth="1"/>
    <col min="4872" max="4882" width="10.33203125" style="501" customWidth="1"/>
    <col min="4883" max="5032" width="8.88671875" style="501"/>
    <col min="5033" max="5033" width="55.6640625" style="501" customWidth="1"/>
    <col min="5034" max="5125" width="9.109375" style="501" customWidth="1"/>
    <col min="5126" max="5127" width="9.33203125" style="501" customWidth="1"/>
    <col min="5128" max="5138" width="10.33203125" style="501" customWidth="1"/>
    <col min="5139" max="5288" width="8.88671875" style="501"/>
    <col min="5289" max="5289" width="55.6640625" style="501" customWidth="1"/>
    <col min="5290" max="5381" width="9.109375" style="501" customWidth="1"/>
    <col min="5382" max="5383" width="9.33203125" style="501" customWidth="1"/>
    <col min="5384" max="5394" width="10.33203125" style="501" customWidth="1"/>
    <col min="5395" max="5544" width="8.88671875" style="501"/>
    <col min="5545" max="5545" width="55.6640625" style="501" customWidth="1"/>
    <col min="5546" max="5637" width="9.109375" style="501" customWidth="1"/>
    <col min="5638" max="5639" width="9.33203125" style="501" customWidth="1"/>
    <col min="5640" max="5650" width="10.33203125" style="501" customWidth="1"/>
    <col min="5651" max="5800" width="8.88671875" style="501"/>
    <col min="5801" max="5801" width="55.6640625" style="501" customWidth="1"/>
    <col min="5802" max="5893" width="9.109375" style="501" customWidth="1"/>
    <col min="5894" max="5895" width="9.33203125" style="501" customWidth="1"/>
    <col min="5896" max="5906" width="10.33203125" style="501" customWidth="1"/>
    <col min="5907" max="6056" width="8.88671875" style="501"/>
    <col min="6057" max="6057" width="55.6640625" style="501" customWidth="1"/>
    <col min="6058" max="6149" width="9.109375" style="501" customWidth="1"/>
    <col min="6150" max="6151" width="9.33203125" style="501" customWidth="1"/>
    <col min="6152" max="6162" width="10.33203125" style="501" customWidth="1"/>
    <col min="6163" max="6312" width="8.88671875" style="501"/>
    <col min="6313" max="6313" width="55.6640625" style="501" customWidth="1"/>
    <col min="6314" max="6405" width="9.109375" style="501" customWidth="1"/>
    <col min="6406" max="6407" width="9.33203125" style="501" customWidth="1"/>
    <col min="6408" max="6418" width="10.33203125" style="501" customWidth="1"/>
    <col min="6419" max="6568" width="8.88671875" style="501"/>
    <col min="6569" max="6569" width="55.6640625" style="501" customWidth="1"/>
    <col min="6570" max="6661" width="9.109375" style="501" customWidth="1"/>
    <col min="6662" max="6663" width="9.33203125" style="501" customWidth="1"/>
    <col min="6664" max="6674" width="10.33203125" style="501" customWidth="1"/>
    <col min="6675" max="6824" width="8.88671875" style="501"/>
    <col min="6825" max="6825" width="55.6640625" style="501" customWidth="1"/>
    <col min="6826" max="6917" width="9.109375" style="501" customWidth="1"/>
    <col min="6918" max="6919" width="9.33203125" style="501" customWidth="1"/>
    <col min="6920" max="6930" width="10.33203125" style="501" customWidth="1"/>
    <col min="6931" max="7080" width="8.88671875" style="501"/>
    <col min="7081" max="7081" width="55.6640625" style="501" customWidth="1"/>
    <col min="7082" max="7173" width="9.109375" style="501" customWidth="1"/>
    <col min="7174" max="7175" width="9.33203125" style="501" customWidth="1"/>
    <col min="7176" max="7186" width="10.33203125" style="501" customWidth="1"/>
    <col min="7187" max="7336" width="8.88671875" style="501"/>
    <col min="7337" max="7337" width="55.6640625" style="501" customWidth="1"/>
    <col min="7338" max="7429" width="9.109375" style="501" customWidth="1"/>
    <col min="7430" max="7431" width="9.33203125" style="501" customWidth="1"/>
    <col min="7432" max="7442" width="10.33203125" style="501" customWidth="1"/>
    <col min="7443" max="7592" width="8.88671875" style="501"/>
    <col min="7593" max="7593" width="55.6640625" style="501" customWidth="1"/>
    <col min="7594" max="7685" width="9.109375" style="501" customWidth="1"/>
    <col min="7686" max="7687" width="9.33203125" style="501" customWidth="1"/>
    <col min="7688" max="7698" width="10.33203125" style="501" customWidth="1"/>
    <col min="7699" max="7848" width="8.88671875" style="501"/>
    <col min="7849" max="7849" width="55.6640625" style="501" customWidth="1"/>
    <col min="7850" max="7941" width="9.109375" style="501" customWidth="1"/>
    <col min="7942" max="7943" width="9.33203125" style="501" customWidth="1"/>
    <col min="7944" max="7954" width="10.33203125" style="501" customWidth="1"/>
    <col min="7955" max="8104" width="8.88671875" style="501"/>
    <col min="8105" max="8105" width="55.6640625" style="501" customWidth="1"/>
    <col min="8106" max="8197" width="9.109375" style="501" customWidth="1"/>
    <col min="8198" max="8199" width="9.33203125" style="501" customWidth="1"/>
    <col min="8200" max="8210" width="10.33203125" style="501" customWidth="1"/>
    <col min="8211" max="8360" width="8.88671875" style="501"/>
    <col min="8361" max="8361" width="55.6640625" style="501" customWidth="1"/>
    <col min="8362" max="8453" width="9.109375" style="501" customWidth="1"/>
    <col min="8454" max="8455" width="9.33203125" style="501" customWidth="1"/>
    <col min="8456" max="8466" width="10.33203125" style="501" customWidth="1"/>
    <col min="8467" max="8616" width="8.88671875" style="501"/>
    <col min="8617" max="8617" width="55.6640625" style="501" customWidth="1"/>
    <col min="8618" max="8709" width="9.109375" style="501" customWidth="1"/>
    <col min="8710" max="8711" width="9.33203125" style="501" customWidth="1"/>
    <col min="8712" max="8722" width="10.33203125" style="501" customWidth="1"/>
    <col min="8723" max="8872" width="8.88671875" style="501"/>
    <col min="8873" max="8873" width="55.6640625" style="501" customWidth="1"/>
    <col min="8874" max="8965" width="9.109375" style="501" customWidth="1"/>
    <col min="8966" max="8967" width="9.33203125" style="501" customWidth="1"/>
    <col min="8968" max="8978" width="10.33203125" style="501" customWidth="1"/>
    <col min="8979" max="9128" width="8.88671875" style="501"/>
    <col min="9129" max="9129" width="55.6640625" style="501" customWidth="1"/>
    <col min="9130" max="9221" width="9.109375" style="501" customWidth="1"/>
    <col min="9222" max="9223" width="9.33203125" style="501" customWidth="1"/>
    <col min="9224" max="9234" width="10.33203125" style="501" customWidth="1"/>
    <col min="9235" max="9384" width="8.88671875" style="501"/>
    <col min="9385" max="9385" width="55.6640625" style="501" customWidth="1"/>
    <col min="9386" max="9477" width="9.109375" style="501" customWidth="1"/>
    <col min="9478" max="9479" width="9.33203125" style="501" customWidth="1"/>
    <col min="9480" max="9490" width="10.33203125" style="501" customWidth="1"/>
    <col min="9491" max="9640" width="8.88671875" style="501"/>
    <col min="9641" max="9641" width="55.6640625" style="501" customWidth="1"/>
    <col min="9642" max="9733" width="9.109375" style="501" customWidth="1"/>
    <col min="9734" max="9735" width="9.33203125" style="501" customWidth="1"/>
    <col min="9736" max="9746" width="10.33203125" style="501" customWidth="1"/>
    <col min="9747" max="9896" width="8.88671875" style="501"/>
    <col min="9897" max="9897" width="55.6640625" style="501" customWidth="1"/>
    <col min="9898" max="9989" width="9.109375" style="501" customWidth="1"/>
    <col min="9990" max="9991" width="9.33203125" style="501" customWidth="1"/>
    <col min="9992" max="10002" width="10.33203125" style="501" customWidth="1"/>
    <col min="10003" max="10152" width="8.88671875" style="501"/>
    <col min="10153" max="10153" width="55.6640625" style="501" customWidth="1"/>
    <col min="10154" max="10245" width="9.109375" style="501" customWidth="1"/>
    <col min="10246" max="10247" width="9.33203125" style="501" customWidth="1"/>
    <col min="10248" max="10258" width="10.33203125" style="501" customWidth="1"/>
    <col min="10259" max="10408" width="8.88671875" style="501"/>
    <col min="10409" max="10409" width="55.6640625" style="501" customWidth="1"/>
    <col min="10410" max="10501" width="9.109375" style="501" customWidth="1"/>
    <col min="10502" max="10503" width="9.33203125" style="501" customWidth="1"/>
    <col min="10504" max="10514" width="10.33203125" style="501" customWidth="1"/>
    <col min="10515" max="10664" width="8.88671875" style="501"/>
    <col min="10665" max="10665" width="55.6640625" style="501" customWidth="1"/>
    <col min="10666" max="10757" width="9.109375" style="501" customWidth="1"/>
    <col min="10758" max="10759" width="9.33203125" style="501" customWidth="1"/>
    <col min="10760" max="10770" width="10.33203125" style="501" customWidth="1"/>
    <col min="10771" max="10920" width="8.88671875" style="501"/>
    <col min="10921" max="10921" width="55.6640625" style="501" customWidth="1"/>
    <col min="10922" max="11013" width="9.109375" style="501" customWidth="1"/>
    <col min="11014" max="11015" width="9.33203125" style="501" customWidth="1"/>
    <col min="11016" max="11026" width="10.33203125" style="501" customWidth="1"/>
    <col min="11027" max="11176" width="8.88671875" style="501"/>
    <col min="11177" max="11177" width="55.6640625" style="501" customWidth="1"/>
    <col min="11178" max="11269" width="9.109375" style="501" customWidth="1"/>
    <col min="11270" max="11271" width="9.33203125" style="501" customWidth="1"/>
    <col min="11272" max="11282" width="10.33203125" style="501" customWidth="1"/>
    <col min="11283" max="11432" width="8.88671875" style="501"/>
    <col min="11433" max="11433" width="55.6640625" style="501" customWidth="1"/>
    <col min="11434" max="11525" width="9.109375" style="501" customWidth="1"/>
    <col min="11526" max="11527" width="9.33203125" style="501" customWidth="1"/>
    <col min="11528" max="11538" width="10.33203125" style="501" customWidth="1"/>
    <col min="11539" max="11688" width="8.88671875" style="501"/>
    <col min="11689" max="11689" width="55.6640625" style="501" customWidth="1"/>
    <col min="11690" max="11781" width="9.109375" style="501" customWidth="1"/>
    <col min="11782" max="11783" width="9.33203125" style="501" customWidth="1"/>
    <col min="11784" max="11794" width="10.33203125" style="501" customWidth="1"/>
    <col min="11795" max="11944" width="8.88671875" style="501"/>
    <col min="11945" max="11945" width="55.6640625" style="501" customWidth="1"/>
    <col min="11946" max="12037" width="9.109375" style="501" customWidth="1"/>
    <col min="12038" max="12039" width="9.33203125" style="501" customWidth="1"/>
    <col min="12040" max="12050" width="10.33203125" style="501" customWidth="1"/>
    <col min="12051" max="12200" width="8.88671875" style="501"/>
    <col min="12201" max="12201" width="55.6640625" style="501" customWidth="1"/>
    <col min="12202" max="12293" width="9.109375" style="501" customWidth="1"/>
    <col min="12294" max="12295" width="9.33203125" style="501" customWidth="1"/>
    <col min="12296" max="12306" width="10.33203125" style="501" customWidth="1"/>
    <col min="12307" max="12456" width="8.88671875" style="501"/>
    <col min="12457" max="12457" width="55.6640625" style="501" customWidth="1"/>
    <col min="12458" max="12549" width="9.109375" style="501" customWidth="1"/>
    <col min="12550" max="12551" width="9.33203125" style="501" customWidth="1"/>
    <col min="12552" max="12562" width="10.33203125" style="501" customWidth="1"/>
    <col min="12563" max="12712" width="8.88671875" style="501"/>
    <col min="12713" max="12713" width="55.6640625" style="501" customWidth="1"/>
    <col min="12714" max="12805" width="9.109375" style="501" customWidth="1"/>
    <col min="12806" max="12807" width="9.33203125" style="501" customWidth="1"/>
    <col min="12808" max="12818" width="10.33203125" style="501" customWidth="1"/>
    <col min="12819" max="12968" width="8.88671875" style="501"/>
    <col min="12969" max="12969" width="55.6640625" style="501" customWidth="1"/>
    <col min="12970" max="13061" width="9.109375" style="501" customWidth="1"/>
    <col min="13062" max="13063" width="9.33203125" style="501" customWidth="1"/>
    <col min="13064" max="13074" width="10.33203125" style="501" customWidth="1"/>
    <col min="13075" max="13224" width="8.88671875" style="501"/>
    <col min="13225" max="13225" width="55.6640625" style="501" customWidth="1"/>
    <col min="13226" max="13317" width="9.109375" style="501" customWidth="1"/>
    <col min="13318" max="13319" width="9.33203125" style="501" customWidth="1"/>
    <col min="13320" max="13330" width="10.33203125" style="501" customWidth="1"/>
    <col min="13331" max="13480" width="8.88671875" style="501"/>
    <col min="13481" max="13481" width="55.6640625" style="501" customWidth="1"/>
    <col min="13482" max="13573" width="9.109375" style="501" customWidth="1"/>
    <col min="13574" max="13575" width="9.33203125" style="501" customWidth="1"/>
    <col min="13576" max="13586" width="10.33203125" style="501" customWidth="1"/>
    <col min="13587" max="13736" width="8.88671875" style="501"/>
    <col min="13737" max="13737" width="55.6640625" style="501" customWidth="1"/>
    <col min="13738" max="13829" width="9.109375" style="501" customWidth="1"/>
    <col min="13830" max="13831" width="9.33203125" style="501" customWidth="1"/>
    <col min="13832" max="13842" width="10.33203125" style="501" customWidth="1"/>
    <col min="13843" max="13992" width="8.88671875" style="501"/>
    <col min="13993" max="13993" width="55.6640625" style="501" customWidth="1"/>
    <col min="13994" max="14085" width="9.109375" style="501" customWidth="1"/>
    <col min="14086" max="14087" width="9.33203125" style="501" customWidth="1"/>
    <col min="14088" max="14098" width="10.33203125" style="501" customWidth="1"/>
    <col min="14099" max="14248" width="8.88671875" style="501"/>
    <col min="14249" max="14249" width="55.6640625" style="501" customWidth="1"/>
    <col min="14250" max="14341" width="9.109375" style="501" customWidth="1"/>
    <col min="14342" max="14343" width="9.33203125" style="501" customWidth="1"/>
    <col min="14344" max="14354" width="10.33203125" style="501" customWidth="1"/>
    <col min="14355" max="14504" width="8.88671875" style="501"/>
    <col min="14505" max="14505" width="55.6640625" style="501" customWidth="1"/>
    <col min="14506" max="14597" width="9.109375" style="501" customWidth="1"/>
    <col min="14598" max="14599" width="9.33203125" style="501" customWidth="1"/>
    <col min="14600" max="14610" width="10.33203125" style="501" customWidth="1"/>
    <col min="14611" max="14760" width="8.88671875" style="501"/>
    <col min="14761" max="14761" width="55.6640625" style="501" customWidth="1"/>
    <col min="14762" max="14853" width="9.109375" style="501" customWidth="1"/>
    <col min="14854" max="14855" width="9.33203125" style="501" customWidth="1"/>
    <col min="14856" max="14866" width="10.33203125" style="501" customWidth="1"/>
    <col min="14867" max="15016" width="8.88671875" style="501"/>
    <col min="15017" max="15017" width="55.6640625" style="501" customWidth="1"/>
    <col min="15018" max="15109" width="9.109375" style="501" customWidth="1"/>
    <col min="15110" max="15111" width="9.33203125" style="501" customWidth="1"/>
    <col min="15112" max="15122" width="10.33203125" style="501" customWidth="1"/>
    <col min="15123" max="15272" width="8.88671875" style="501"/>
    <col min="15273" max="15273" width="55.6640625" style="501" customWidth="1"/>
    <col min="15274" max="15365" width="9.109375" style="501" customWidth="1"/>
    <col min="15366" max="15367" width="9.33203125" style="501" customWidth="1"/>
    <col min="15368" max="15378" width="10.33203125" style="501" customWidth="1"/>
    <col min="15379" max="15528" width="8.88671875" style="501"/>
    <col min="15529" max="15529" width="55.6640625" style="501" customWidth="1"/>
    <col min="15530" max="15621" width="9.109375" style="501" customWidth="1"/>
    <col min="15622" max="15623" width="9.33203125" style="501" customWidth="1"/>
    <col min="15624" max="15634" width="10.33203125" style="501" customWidth="1"/>
    <col min="15635" max="15784" width="8.88671875" style="501"/>
    <col min="15785" max="15785" width="55.6640625" style="501" customWidth="1"/>
    <col min="15786" max="15877" width="9.109375" style="501" customWidth="1"/>
    <col min="15878" max="15879" width="9.33203125" style="501" customWidth="1"/>
    <col min="15880" max="15890" width="10.33203125" style="501" customWidth="1"/>
    <col min="15891" max="16040" width="8.88671875" style="501"/>
    <col min="16041" max="16041" width="55.6640625" style="501" customWidth="1"/>
    <col min="16042" max="16133" width="9.109375" style="501" customWidth="1"/>
    <col min="16134" max="16135" width="9.33203125" style="501" customWidth="1"/>
    <col min="16136" max="16146" width="10.33203125" style="501" customWidth="1"/>
    <col min="16147" max="16384" width="8.88671875" style="501"/>
  </cols>
  <sheetData>
    <row r="1" spans="1:98" s="493" customFormat="1" ht="23.25" customHeight="1">
      <c r="A1" s="492" t="s">
        <v>516</v>
      </c>
      <c r="D1" s="494"/>
      <c r="E1" s="494"/>
      <c r="F1" s="494"/>
      <c r="G1" s="494"/>
      <c r="H1" s="494"/>
      <c r="I1" s="494"/>
      <c r="J1" s="494"/>
      <c r="K1" s="495"/>
      <c r="L1" s="495"/>
      <c r="M1" s="495"/>
      <c r="N1" s="495"/>
      <c r="O1" s="495"/>
      <c r="P1" s="495"/>
      <c r="Q1" s="495"/>
      <c r="R1" s="495"/>
      <c r="S1" s="495"/>
      <c r="T1" s="495"/>
      <c r="U1" s="495"/>
      <c r="V1" s="495"/>
      <c r="W1" s="495"/>
      <c r="X1" s="495"/>
      <c r="Y1" s="495"/>
      <c r="Z1" s="495"/>
      <c r="AA1" s="495"/>
      <c r="AB1" s="495"/>
      <c r="AC1" s="495"/>
      <c r="AD1" s="495"/>
      <c r="AE1" s="495"/>
      <c r="AF1" s="495"/>
      <c r="AG1" s="495"/>
      <c r="AH1" s="495"/>
      <c r="AI1" s="495"/>
      <c r="AJ1" s="495"/>
      <c r="AK1" s="495"/>
      <c r="AL1" s="495"/>
      <c r="AM1" s="495"/>
      <c r="AN1" s="495"/>
      <c r="AO1" s="495"/>
      <c r="AP1" s="495"/>
      <c r="AQ1" s="495"/>
      <c r="AR1" s="495"/>
      <c r="AS1" s="495"/>
      <c r="AT1" s="495"/>
      <c r="AU1" s="495"/>
      <c r="AV1" s="495"/>
      <c r="AW1" s="495"/>
      <c r="AX1" s="495"/>
      <c r="AY1" s="495"/>
      <c r="AZ1" s="495"/>
      <c r="BA1" s="495"/>
      <c r="BB1" s="495"/>
      <c r="BC1" s="495"/>
      <c r="BD1" s="495"/>
      <c r="BE1" s="495"/>
      <c r="BF1" s="495"/>
      <c r="BG1" s="495"/>
      <c r="BH1" s="495"/>
      <c r="BI1" s="495"/>
      <c r="BJ1" s="495"/>
      <c r="BK1" s="495"/>
      <c r="BL1" s="495"/>
      <c r="BM1" s="495"/>
      <c r="BN1" s="495"/>
      <c r="BO1" s="495"/>
      <c r="BP1" s="495"/>
      <c r="BQ1" s="495"/>
      <c r="BR1" s="495"/>
      <c r="BS1" s="495"/>
      <c r="BT1" s="495"/>
      <c r="BU1" s="495"/>
      <c r="BV1" s="495"/>
      <c r="BW1" s="495"/>
      <c r="BX1" s="495"/>
      <c r="BY1" s="495"/>
      <c r="BZ1" s="495"/>
      <c r="CA1" s="495"/>
      <c r="CB1" s="495"/>
      <c r="CC1" s="495"/>
      <c r="CD1" s="495"/>
      <c r="CE1" s="495"/>
      <c r="CF1" s="495"/>
      <c r="CG1" s="495"/>
      <c r="CH1" s="495"/>
      <c r="CI1" s="495"/>
      <c r="CJ1" s="495"/>
      <c r="CK1" s="495"/>
      <c r="CL1" s="495"/>
      <c r="CM1" s="495"/>
      <c r="CN1" s="495"/>
      <c r="CO1" s="495"/>
      <c r="CP1" s="495"/>
      <c r="CQ1" s="495"/>
      <c r="CR1" s="495"/>
      <c r="CS1" s="495"/>
      <c r="CT1" s="495"/>
    </row>
    <row r="2" spans="1:98" ht="15.75" customHeight="1" thickBot="1">
      <c r="A2" s="496"/>
      <c r="B2" s="497"/>
      <c r="C2" s="497"/>
      <c r="D2" s="497"/>
      <c r="E2" s="497"/>
      <c r="F2" s="497"/>
      <c r="G2" s="497"/>
      <c r="H2" s="497"/>
      <c r="I2" s="497"/>
      <c r="J2" s="497"/>
      <c r="K2" s="498"/>
      <c r="L2" s="498"/>
      <c r="M2" s="498"/>
      <c r="N2" s="498"/>
      <c r="O2" s="498"/>
      <c r="P2" s="498"/>
      <c r="Q2" s="498"/>
      <c r="R2" s="498"/>
      <c r="S2" s="498"/>
      <c r="T2" s="498"/>
      <c r="U2" s="498"/>
      <c r="V2" s="498"/>
      <c r="W2" s="497"/>
      <c r="X2" s="497"/>
      <c r="Y2" s="497"/>
      <c r="Z2" s="497"/>
      <c r="AA2" s="497"/>
      <c r="AB2" s="497"/>
      <c r="AC2" s="497"/>
      <c r="AD2" s="497"/>
      <c r="AE2" s="497"/>
      <c r="AF2" s="499"/>
      <c r="AG2" s="499"/>
      <c r="AH2" s="499"/>
      <c r="AI2" s="499"/>
      <c r="AJ2" s="499"/>
      <c r="AK2" s="499"/>
      <c r="AL2" s="499"/>
      <c r="AM2" s="499"/>
      <c r="AN2" s="499"/>
      <c r="AO2" s="499"/>
      <c r="AP2" s="499"/>
      <c r="AQ2" s="499"/>
      <c r="AR2" s="499"/>
      <c r="AS2" s="499"/>
      <c r="AT2" s="499"/>
      <c r="AU2" s="499"/>
      <c r="AV2" s="499"/>
      <c r="AW2" s="499"/>
      <c r="AX2" s="499"/>
      <c r="AY2" s="499"/>
      <c r="AZ2" s="499"/>
      <c r="BA2" s="499"/>
      <c r="BB2" s="499"/>
      <c r="BC2" s="499"/>
      <c r="BD2" s="499"/>
      <c r="BE2" s="499"/>
      <c r="BF2" s="499"/>
      <c r="BG2" s="499"/>
      <c r="BH2" s="499"/>
      <c r="BI2" s="499"/>
      <c r="BJ2" s="499"/>
      <c r="BK2" s="499"/>
      <c r="BL2" s="499"/>
      <c r="BM2" s="499"/>
      <c r="BN2" s="499"/>
      <c r="BO2" s="499"/>
      <c r="BP2" s="499"/>
      <c r="BQ2" s="499"/>
      <c r="BR2" s="499"/>
      <c r="BS2" s="499"/>
      <c r="BT2" s="500"/>
      <c r="BU2" s="500"/>
      <c r="BV2" s="500"/>
      <c r="BW2" s="500"/>
      <c r="BX2" s="500"/>
      <c r="BY2" s="500"/>
      <c r="BZ2" s="500"/>
      <c r="CA2" s="500"/>
      <c r="CB2" s="500"/>
      <c r="CC2" s="500"/>
      <c r="CD2" s="500"/>
      <c r="CE2" s="500"/>
      <c r="CF2" s="500"/>
      <c r="CG2" s="500"/>
      <c r="CH2" s="500"/>
      <c r="CI2" s="500"/>
      <c r="CJ2" s="500"/>
      <c r="CK2" s="500"/>
      <c r="CL2" s="500"/>
      <c r="CM2" s="500"/>
      <c r="CN2" s="500"/>
      <c r="CO2" s="500"/>
      <c r="CP2" s="500"/>
      <c r="CQ2" s="500"/>
      <c r="CR2" s="500"/>
      <c r="CS2" s="500"/>
      <c r="CT2" s="500" t="s">
        <v>517</v>
      </c>
    </row>
    <row r="3" spans="1:98" s="505" customFormat="1" ht="26.25" customHeight="1" thickTop="1" thickBot="1">
      <c r="A3" s="502"/>
      <c r="B3" s="503">
        <v>42736</v>
      </c>
      <c r="C3" s="503">
        <v>42767</v>
      </c>
      <c r="D3" s="503">
        <v>42795</v>
      </c>
      <c r="E3" s="503">
        <v>42826</v>
      </c>
      <c r="F3" s="503">
        <v>42856</v>
      </c>
      <c r="G3" s="503">
        <v>42887</v>
      </c>
      <c r="H3" s="503">
        <v>42917</v>
      </c>
      <c r="I3" s="503">
        <v>42948</v>
      </c>
      <c r="J3" s="503">
        <v>42979</v>
      </c>
      <c r="K3" s="503">
        <v>43009</v>
      </c>
      <c r="L3" s="503">
        <v>43040</v>
      </c>
      <c r="M3" s="503">
        <v>43070</v>
      </c>
      <c r="N3" s="503">
        <v>43101</v>
      </c>
      <c r="O3" s="503">
        <v>43132</v>
      </c>
      <c r="P3" s="503">
        <v>43160</v>
      </c>
      <c r="Q3" s="503">
        <v>43191</v>
      </c>
      <c r="R3" s="503">
        <v>43221</v>
      </c>
      <c r="S3" s="503">
        <v>43252</v>
      </c>
      <c r="T3" s="503">
        <v>43282</v>
      </c>
      <c r="U3" s="503">
        <v>43313</v>
      </c>
      <c r="V3" s="503">
        <v>43344</v>
      </c>
      <c r="W3" s="503">
        <v>43374</v>
      </c>
      <c r="X3" s="503">
        <v>43405</v>
      </c>
      <c r="Y3" s="503">
        <v>43435</v>
      </c>
      <c r="Z3" s="503">
        <v>43466</v>
      </c>
      <c r="AA3" s="503">
        <v>43497</v>
      </c>
      <c r="AB3" s="503">
        <v>43525</v>
      </c>
      <c r="AC3" s="503">
        <v>43556</v>
      </c>
      <c r="AD3" s="503">
        <v>43586</v>
      </c>
      <c r="AE3" s="503">
        <v>43617</v>
      </c>
      <c r="AF3" s="503">
        <v>43647</v>
      </c>
      <c r="AG3" s="503">
        <v>43678</v>
      </c>
      <c r="AH3" s="503">
        <v>43709</v>
      </c>
      <c r="AI3" s="503">
        <v>43739</v>
      </c>
      <c r="AJ3" s="503">
        <v>43770</v>
      </c>
      <c r="AK3" s="503">
        <v>43800</v>
      </c>
      <c r="AL3" s="503">
        <v>43831</v>
      </c>
      <c r="AM3" s="503">
        <v>43862</v>
      </c>
      <c r="AN3" s="503">
        <v>43891</v>
      </c>
      <c r="AO3" s="503">
        <v>43922</v>
      </c>
      <c r="AP3" s="503">
        <v>43952</v>
      </c>
      <c r="AQ3" s="503">
        <v>43983</v>
      </c>
      <c r="AR3" s="503">
        <v>44013</v>
      </c>
      <c r="AS3" s="503">
        <v>44044</v>
      </c>
      <c r="AT3" s="503">
        <v>44075</v>
      </c>
      <c r="AU3" s="503">
        <v>44105</v>
      </c>
      <c r="AV3" s="503">
        <v>44136</v>
      </c>
      <c r="AW3" s="503">
        <v>44166</v>
      </c>
      <c r="AX3" s="503">
        <v>44197</v>
      </c>
      <c r="AY3" s="503">
        <v>44228</v>
      </c>
      <c r="AZ3" s="503">
        <v>44256</v>
      </c>
      <c r="BA3" s="503">
        <v>44287</v>
      </c>
      <c r="BB3" s="503">
        <v>44317</v>
      </c>
      <c r="BC3" s="503">
        <v>44348</v>
      </c>
      <c r="BD3" s="503">
        <v>44378</v>
      </c>
      <c r="BE3" s="503">
        <v>44409</v>
      </c>
      <c r="BF3" s="503">
        <v>44440</v>
      </c>
      <c r="BG3" s="503">
        <v>44470</v>
      </c>
      <c r="BH3" s="503">
        <v>44501</v>
      </c>
      <c r="BI3" s="503">
        <v>44531</v>
      </c>
      <c r="BJ3" s="503">
        <v>44562</v>
      </c>
      <c r="BK3" s="503">
        <v>44593</v>
      </c>
      <c r="BL3" s="503">
        <v>44621</v>
      </c>
      <c r="BM3" s="503">
        <v>44652</v>
      </c>
      <c r="BN3" s="503">
        <v>44682</v>
      </c>
      <c r="BO3" s="503">
        <v>44713</v>
      </c>
      <c r="BP3" s="503">
        <v>44743</v>
      </c>
      <c r="BQ3" s="503">
        <v>44774</v>
      </c>
      <c r="BR3" s="503">
        <v>44805</v>
      </c>
      <c r="BS3" s="503">
        <v>44835</v>
      </c>
      <c r="BT3" s="503">
        <v>44866</v>
      </c>
      <c r="BU3" s="503">
        <v>44896</v>
      </c>
      <c r="BV3" s="503">
        <v>44927</v>
      </c>
      <c r="BW3" s="503">
        <v>44958</v>
      </c>
      <c r="BX3" s="503">
        <v>44986</v>
      </c>
      <c r="BY3" s="503">
        <v>45017</v>
      </c>
      <c r="BZ3" s="504">
        <v>45047</v>
      </c>
      <c r="CA3" s="504">
        <v>45078</v>
      </c>
      <c r="CB3" s="504">
        <v>45108</v>
      </c>
      <c r="CC3" s="504" t="s">
        <v>185</v>
      </c>
      <c r="CD3" s="504" t="s">
        <v>518</v>
      </c>
      <c r="CE3" s="504">
        <v>45200</v>
      </c>
      <c r="CF3" s="504">
        <v>45231</v>
      </c>
      <c r="CG3" s="504">
        <v>45261</v>
      </c>
      <c r="CH3" s="504">
        <v>45292</v>
      </c>
      <c r="CI3" s="504">
        <v>45323</v>
      </c>
      <c r="CJ3" s="504">
        <v>45352</v>
      </c>
      <c r="CK3" s="504">
        <v>45383</v>
      </c>
      <c r="CL3" s="504">
        <v>45413</v>
      </c>
      <c r="CM3" s="504">
        <v>45444</v>
      </c>
      <c r="CN3" s="504">
        <v>45474</v>
      </c>
      <c r="CO3" s="504">
        <v>45505</v>
      </c>
      <c r="CP3" s="504">
        <v>45536</v>
      </c>
      <c r="CQ3" s="504">
        <v>45566</v>
      </c>
      <c r="CR3" s="504">
        <v>45597</v>
      </c>
      <c r="CS3" s="504">
        <v>45627</v>
      </c>
      <c r="CT3" s="504">
        <v>45658</v>
      </c>
    </row>
    <row r="4" spans="1:98" ht="22.5" customHeight="1">
      <c r="A4" s="506" t="s">
        <v>519</v>
      </c>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7"/>
      <c r="BI4" s="507"/>
      <c r="BJ4" s="507"/>
      <c r="BK4" s="507"/>
      <c r="BL4" s="507"/>
      <c r="BM4" s="507"/>
      <c r="BN4" s="507"/>
      <c r="BO4" s="507"/>
      <c r="BP4" s="507"/>
      <c r="BQ4" s="507"/>
      <c r="BR4" s="507"/>
      <c r="BS4" s="507"/>
      <c r="BT4" s="507"/>
      <c r="BU4" s="507"/>
      <c r="BV4" s="507"/>
      <c r="BW4" s="507"/>
      <c r="BX4" s="507"/>
      <c r="BY4" s="507"/>
      <c r="BZ4" s="507"/>
      <c r="CA4" s="507"/>
      <c r="CB4" s="507"/>
      <c r="CC4" s="507"/>
      <c r="CD4" s="507"/>
      <c r="CE4" s="507"/>
      <c r="CF4" s="507"/>
      <c r="CG4" s="507"/>
      <c r="CH4" s="507"/>
      <c r="CI4" s="507"/>
      <c r="CJ4" s="507"/>
      <c r="CK4" s="507"/>
      <c r="CL4" s="507"/>
      <c r="CM4" s="507"/>
      <c r="CN4" s="507"/>
      <c r="CO4" s="507"/>
      <c r="CP4" s="507"/>
      <c r="CQ4" s="507"/>
      <c r="CR4" s="507"/>
      <c r="CS4" s="507"/>
      <c r="CT4" s="507"/>
    </row>
    <row r="5" spans="1:98" s="505" customFormat="1" ht="22.5" customHeight="1">
      <c r="A5" s="508" t="s">
        <v>520</v>
      </c>
      <c r="B5" s="509" t="s">
        <v>521</v>
      </c>
      <c r="C5" s="509" t="s">
        <v>521</v>
      </c>
      <c r="D5" s="509" t="s">
        <v>521</v>
      </c>
      <c r="E5" s="509" t="s">
        <v>521</v>
      </c>
      <c r="F5" s="509" t="s">
        <v>521</v>
      </c>
      <c r="G5" s="509" t="s">
        <v>521</v>
      </c>
      <c r="H5" s="509" t="s">
        <v>522</v>
      </c>
      <c r="I5" s="509" t="s">
        <v>523</v>
      </c>
      <c r="J5" s="509" t="s">
        <v>524</v>
      </c>
      <c r="K5" s="509" t="s">
        <v>525</v>
      </c>
      <c r="L5" s="509" t="s">
        <v>525</v>
      </c>
      <c r="M5" s="509" t="s">
        <v>525</v>
      </c>
      <c r="N5" s="509" t="s">
        <v>525</v>
      </c>
      <c r="O5" s="509" t="s">
        <v>525</v>
      </c>
      <c r="P5" s="509" t="s">
        <v>525</v>
      </c>
      <c r="Q5" s="509" t="s">
        <v>525</v>
      </c>
      <c r="R5" s="509" t="s">
        <v>525</v>
      </c>
      <c r="S5" s="509" t="s">
        <v>525</v>
      </c>
      <c r="T5" s="509" t="s">
        <v>525</v>
      </c>
      <c r="U5" s="509" t="s">
        <v>526</v>
      </c>
      <c r="V5" s="509" t="s">
        <v>527</v>
      </c>
      <c r="W5" s="509" t="s">
        <v>527</v>
      </c>
      <c r="X5" s="509" t="s">
        <v>527</v>
      </c>
      <c r="Y5" s="509" t="s">
        <v>527</v>
      </c>
      <c r="Z5" s="509" t="s">
        <v>527</v>
      </c>
      <c r="AA5" s="509" t="s">
        <v>527</v>
      </c>
      <c r="AB5" s="509" t="s">
        <v>527</v>
      </c>
      <c r="AC5" s="509" t="s">
        <v>527</v>
      </c>
      <c r="AD5" s="509" t="s">
        <v>527</v>
      </c>
      <c r="AE5" s="509" t="s">
        <v>527</v>
      </c>
      <c r="AF5" s="509" t="s">
        <v>527</v>
      </c>
      <c r="AG5" s="509" t="s">
        <v>526</v>
      </c>
      <c r="AH5" s="509" t="s">
        <v>525</v>
      </c>
      <c r="AI5" s="509" t="s">
        <v>528</v>
      </c>
      <c r="AJ5" s="509" t="s">
        <v>528</v>
      </c>
      <c r="AK5" s="509" t="s">
        <v>528</v>
      </c>
      <c r="AL5" s="509" t="s">
        <v>528</v>
      </c>
      <c r="AM5" s="509" t="s">
        <v>528</v>
      </c>
      <c r="AN5" s="509" t="s">
        <v>529</v>
      </c>
      <c r="AO5" s="509" t="s">
        <v>530</v>
      </c>
      <c r="AP5" s="509" t="s">
        <v>531</v>
      </c>
      <c r="AQ5" s="509" t="s">
        <v>531</v>
      </c>
      <c r="AR5" s="509" t="s">
        <v>531</v>
      </c>
      <c r="AS5" s="509" t="s">
        <v>531</v>
      </c>
      <c r="AT5" s="509" t="s">
        <v>531</v>
      </c>
      <c r="AU5" s="509" t="s">
        <v>531</v>
      </c>
      <c r="AV5" s="509" t="s">
        <v>531</v>
      </c>
      <c r="AW5" s="509" t="s">
        <v>531</v>
      </c>
      <c r="AX5" s="509" t="s">
        <v>531</v>
      </c>
      <c r="AY5" s="509" t="s">
        <v>531</v>
      </c>
      <c r="AZ5" s="509" t="s">
        <v>531</v>
      </c>
      <c r="BA5" s="509" t="s">
        <v>531</v>
      </c>
      <c r="BB5" s="509" t="s">
        <v>531</v>
      </c>
      <c r="BC5" s="509" t="s">
        <v>531</v>
      </c>
      <c r="BD5" s="509" t="s">
        <v>531</v>
      </c>
      <c r="BE5" s="509" t="s">
        <v>531</v>
      </c>
      <c r="BF5" s="509" t="s">
        <v>531</v>
      </c>
      <c r="BG5" s="509" t="s">
        <v>531</v>
      </c>
      <c r="BH5" s="509" t="s">
        <v>531</v>
      </c>
      <c r="BI5" s="509" t="s">
        <v>531</v>
      </c>
      <c r="BJ5" s="509" t="s">
        <v>531</v>
      </c>
      <c r="BK5" s="509" t="s">
        <v>531</v>
      </c>
      <c r="BL5" s="509" t="s">
        <v>532</v>
      </c>
      <c r="BM5" s="509" t="s">
        <v>532</v>
      </c>
      <c r="BN5" s="509" t="s">
        <v>532</v>
      </c>
      <c r="BO5" s="509" t="s">
        <v>533</v>
      </c>
      <c r="BP5" s="510" t="s">
        <v>534</v>
      </c>
      <c r="BQ5" s="510" t="s">
        <v>534</v>
      </c>
      <c r="BR5" s="509" t="s">
        <v>535</v>
      </c>
      <c r="BS5" s="509" t="s">
        <v>536</v>
      </c>
      <c r="BT5" s="509" t="s">
        <v>537</v>
      </c>
      <c r="BU5" s="509" t="s">
        <v>538</v>
      </c>
      <c r="BV5" s="509" t="s">
        <v>539</v>
      </c>
      <c r="BW5" s="509" t="s">
        <v>539</v>
      </c>
      <c r="BX5" s="509" t="s">
        <v>540</v>
      </c>
      <c r="BY5" s="509" t="s">
        <v>541</v>
      </c>
      <c r="BZ5" s="509" t="s">
        <v>541</v>
      </c>
      <c r="CA5" s="511" t="s">
        <v>541</v>
      </c>
      <c r="CB5" s="511" t="s">
        <v>541</v>
      </c>
      <c r="CC5" s="511" t="s">
        <v>541</v>
      </c>
      <c r="CD5" s="511" t="s">
        <v>541</v>
      </c>
      <c r="CE5" s="511" t="s">
        <v>541</v>
      </c>
      <c r="CF5" s="511" t="s">
        <v>541</v>
      </c>
      <c r="CG5" s="511" t="s">
        <v>541</v>
      </c>
      <c r="CH5" s="511" t="s">
        <v>541</v>
      </c>
      <c r="CI5" s="511" t="s">
        <v>541</v>
      </c>
      <c r="CJ5" s="511" t="s">
        <v>541</v>
      </c>
      <c r="CK5" s="511" t="s">
        <v>541</v>
      </c>
      <c r="CL5" s="511" t="s">
        <v>541</v>
      </c>
      <c r="CM5" s="511" t="s">
        <v>541</v>
      </c>
      <c r="CN5" s="511" t="s">
        <v>542</v>
      </c>
      <c r="CO5" s="511" t="s">
        <v>542</v>
      </c>
      <c r="CP5" s="511" t="s">
        <v>543</v>
      </c>
      <c r="CQ5" s="511" t="s">
        <v>544</v>
      </c>
      <c r="CR5" s="511" t="s">
        <v>544</v>
      </c>
      <c r="CS5" s="511" t="s">
        <v>544</v>
      </c>
      <c r="CT5" s="511" t="s">
        <v>544</v>
      </c>
    </row>
    <row r="6" spans="1:98" ht="21.75" customHeight="1">
      <c r="A6" s="508" t="s">
        <v>545</v>
      </c>
      <c r="B6" s="512"/>
      <c r="D6" s="512"/>
      <c r="E6" s="512"/>
      <c r="F6" s="512"/>
      <c r="G6" s="512"/>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2"/>
      <c r="BA6" s="512"/>
      <c r="BB6" s="512"/>
      <c r="BC6" s="512"/>
      <c r="BD6" s="512"/>
      <c r="BE6" s="512"/>
      <c r="BF6" s="512"/>
      <c r="BG6" s="512"/>
      <c r="BH6" s="512"/>
      <c r="BI6" s="512"/>
      <c r="BJ6" s="512"/>
      <c r="BK6" s="512"/>
      <c r="BL6" s="512"/>
      <c r="BM6" s="512"/>
      <c r="BN6" s="512"/>
      <c r="BO6" s="512"/>
      <c r="BP6" s="513"/>
      <c r="BQ6" s="513"/>
      <c r="BR6" s="512"/>
      <c r="BS6" s="512"/>
      <c r="BT6" s="512"/>
      <c r="BU6" s="512"/>
      <c r="BV6" s="512"/>
      <c r="BW6" s="512"/>
      <c r="BX6" s="512"/>
      <c r="BY6" s="512"/>
      <c r="BZ6" s="512"/>
      <c r="CA6" s="514"/>
      <c r="CB6" s="514"/>
      <c r="CC6" s="514"/>
      <c r="CD6" s="514"/>
      <c r="CE6" s="514"/>
      <c r="CF6" s="514"/>
      <c r="CG6" s="514"/>
      <c r="CH6" s="514"/>
      <c r="CI6" s="514"/>
      <c r="CJ6" s="514"/>
      <c r="CK6" s="514"/>
      <c r="CL6" s="514"/>
      <c r="CM6" s="514"/>
      <c r="CN6" s="514"/>
      <c r="CO6" s="514"/>
      <c r="CP6" s="514"/>
      <c r="CQ6" s="514"/>
      <c r="CR6" s="514"/>
      <c r="CS6" s="514"/>
      <c r="CT6" s="514"/>
    </row>
    <row r="7" spans="1:98" ht="22.5" customHeight="1">
      <c r="A7" s="515" t="s">
        <v>546</v>
      </c>
      <c r="B7" s="516" t="s">
        <v>547</v>
      </c>
      <c r="C7" s="516" t="s">
        <v>548</v>
      </c>
      <c r="D7" s="516" t="s">
        <v>549</v>
      </c>
      <c r="E7" s="516" t="s">
        <v>550</v>
      </c>
      <c r="F7" s="516" t="s">
        <v>551</v>
      </c>
      <c r="G7" s="516" t="s">
        <v>551</v>
      </c>
      <c r="H7" s="516" t="s">
        <v>552</v>
      </c>
      <c r="I7" s="516" t="s">
        <v>553</v>
      </c>
      <c r="J7" s="516" t="s">
        <v>554</v>
      </c>
      <c r="K7" s="516" t="s">
        <v>555</v>
      </c>
      <c r="L7" s="516" t="s">
        <v>551</v>
      </c>
      <c r="M7" s="516" t="s">
        <v>556</v>
      </c>
      <c r="N7" s="516" t="s">
        <v>557</v>
      </c>
      <c r="O7" s="516" t="s">
        <v>551</v>
      </c>
      <c r="P7" s="516" t="s">
        <v>552</v>
      </c>
      <c r="Q7" s="516" t="s">
        <v>558</v>
      </c>
      <c r="R7" s="516" t="s">
        <v>559</v>
      </c>
      <c r="S7" s="516" t="s">
        <v>552</v>
      </c>
      <c r="T7" s="516" t="s">
        <v>552</v>
      </c>
      <c r="U7" s="516" t="s">
        <v>560</v>
      </c>
      <c r="V7" s="516" t="s">
        <v>561</v>
      </c>
      <c r="W7" s="516" t="s">
        <v>562</v>
      </c>
      <c r="X7" s="516" t="s">
        <v>563</v>
      </c>
      <c r="Y7" s="516" t="s">
        <v>563</v>
      </c>
      <c r="Z7" s="516" t="s">
        <v>564</v>
      </c>
      <c r="AA7" s="516" t="s">
        <v>565</v>
      </c>
      <c r="AB7" s="516" t="s">
        <v>566</v>
      </c>
      <c r="AC7" s="516" t="s">
        <v>567</v>
      </c>
      <c r="AD7" s="516" t="s">
        <v>568</v>
      </c>
      <c r="AE7" s="516" t="s">
        <v>564</v>
      </c>
      <c r="AF7" s="516" t="s">
        <v>569</v>
      </c>
      <c r="AG7" s="516" t="s">
        <v>570</v>
      </c>
      <c r="AH7" s="516" t="s">
        <v>570</v>
      </c>
      <c r="AI7" s="516" t="s">
        <v>570</v>
      </c>
      <c r="AJ7" s="516" t="s">
        <v>568</v>
      </c>
      <c r="AK7" s="516" t="s">
        <v>571</v>
      </c>
      <c r="AL7" s="516" t="s">
        <v>555</v>
      </c>
      <c r="AM7" s="516" t="s">
        <v>554</v>
      </c>
      <c r="AN7" s="516" t="s">
        <v>554</v>
      </c>
      <c r="AO7" s="516" t="s">
        <v>572</v>
      </c>
      <c r="AP7" s="516" t="s">
        <v>573</v>
      </c>
      <c r="AQ7" s="516" t="s">
        <v>557</v>
      </c>
      <c r="AR7" s="516" t="s">
        <v>574</v>
      </c>
      <c r="AS7" s="516" t="s">
        <v>575</v>
      </c>
      <c r="AT7" s="516" t="s">
        <v>576</v>
      </c>
      <c r="AU7" s="516" t="s">
        <v>577</v>
      </c>
      <c r="AV7" s="516" t="s">
        <v>578</v>
      </c>
      <c r="AW7" s="516" t="s">
        <v>579</v>
      </c>
      <c r="AX7" s="516" t="s">
        <v>580</v>
      </c>
      <c r="AY7" s="516" t="s">
        <v>581</v>
      </c>
      <c r="AZ7" s="516" t="s">
        <v>582</v>
      </c>
      <c r="BA7" s="516" t="s">
        <v>583</v>
      </c>
      <c r="BB7" s="516" t="s">
        <v>584</v>
      </c>
      <c r="BC7" s="516" t="s">
        <v>583</v>
      </c>
      <c r="BD7" s="516" t="s">
        <v>585</v>
      </c>
      <c r="BE7" s="516" t="s">
        <v>586</v>
      </c>
      <c r="BF7" s="516" t="s">
        <v>587</v>
      </c>
      <c r="BG7" s="516" t="s">
        <v>588</v>
      </c>
      <c r="BH7" s="516" t="s">
        <v>588</v>
      </c>
      <c r="BI7" s="516" t="s">
        <v>589</v>
      </c>
      <c r="BJ7" s="516" t="s">
        <v>590</v>
      </c>
      <c r="BK7" s="516" t="s">
        <v>591</v>
      </c>
      <c r="BL7" s="516" t="s">
        <v>592</v>
      </c>
      <c r="BM7" s="516" t="s">
        <v>585</v>
      </c>
      <c r="BN7" s="516" t="s">
        <v>593</v>
      </c>
      <c r="BO7" s="516" t="s">
        <v>594</v>
      </c>
      <c r="BP7" s="516" t="s">
        <v>595</v>
      </c>
      <c r="BQ7" s="516" t="s">
        <v>596</v>
      </c>
      <c r="BR7" s="516" t="s">
        <v>597</v>
      </c>
      <c r="BS7" s="516" t="s">
        <v>598</v>
      </c>
      <c r="BT7" s="516" t="s">
        <v>599</v>
      </c>
      <c r="BU7" s="516" t="s">
        <v>600</v>
      </c>
      <c r="BV7" s="516" t="s">
        <v>601</v>
      </c>
      <c r="BW7" s="516" t="s">
        <v>602</v>
      </c>
      <c r="BX7" s="516" t="s">
        <v>603</v>
      </c>
      <c r="BY7" s="516" t="s">
        <v>604</v>
      </c>
      <c r="BZ7" s="516" t="s">
        <v>605</v>
      </c>
      <c r="CA7" s="517" t="s">
        <v>606</v>
      </c>
      <c r="CB7" s="517" t="s">
        <v>606</v>
      </c>
      <c r="CC7" s="517" t="s">
        <v>607</v>
      </c>
      <c r="CD7" s="517" t="s">
        <v>608</v>
      </c>
      <c r="CE7" s="517" t="s">
        <v>609</v>
      </c>
      <c r="CF7" s="517" t="s">
        <v>609</v>
      </c>
      <c r="CG7" s="517" t="s">
        <v>609</v>
      </c>
      <c r="CH7" s="517" t="s">
        <v>607</v>
      </c>
      <c r="CI7" s="517" t="s">
        <v>608</v>
      </c>
      <c r="CJ7" s="517" t="s">
        <v>610</v>
      </c>
      <c r="CK7" s="517" t="s">
        <v>611</v>
      </c>
      <c r="CL7" s="517" t="s">
        <v>610</v>
      </c>
      <c r="CM7" s="517" t="s">
        <v>604</v>
      </c>
      <c r="CN7" s="517" t="s">
        <v>612</v>
      </c>
      <c r="CO7" s="517" t="s">
        <v>610</v>
      </c>
      <c r="CP7" s="517" t="s">
        <v>604</v>
      </c>
      <c r="CQ7" s="517" t="s">
        <v>612</v>
      </c>
      <c r="CR7" s="517" t="s">
        <v>613</v>
      </c>
      <c r="CS7" s="517" t="s">
        <v>614</v>
      </c>
      <c r="CT7" s="517" t="s">
        <v>615</v>
      </c>
    </row>
    <row r="8" spans="1:98" ht="22.5" customHeight="1">
      <c r="A8" s="515" t="s">
        <v>616</v>
      </c>
      <c r="B8" s="516" t="s">
        <v>617</v>
      </c>
      <c r="C8" s="516" t="s">
        <v>618</v>
      </c>
      <c r="D8" s="516" t="s">
        <v>619</v>
      </c>
      <c r="E8" s="516" t="s">
        <v>620</v>
      </c>
      <c r="F8" s="516" t="s">
        <v>621</v>
      </c>
      <c r="G8" s="516" t="s">
        <v>622</v>
      </c>
      <c r="H8" s="516" t="s">
        <v>623</v>
      </c>
      <c r="I8" s="516" t="s">
        <v>619</v>
      </c>
      <c r="J8" s="516" t="s">
        <v>624</v>
      </c>
      <c r="K8" s="516" t="s">
        <v>625</v>
      </c>
      <c r="L8" s="516" t="s">
        <v>626</v>
      </c>
      <c r="M8" s="516" t="s">
        <v>627</v>
      </c>
      <c r="N8" s="516" t="s">
        <v>628</v>
      </c>
      <c r="O8" s="516" t="s">
        <v>629</v>
      </c>
      <c r="P8" s="516" t="s">
        <v>630</v>
      </c>
      <c r="Q8" s="516" t="s">
        <v>631</v>
      </c>
      <c r="R8" s="516" t="s">
        <v>632</v>
      </c>
      <c r="S8" s="516" t="s">
        <v>633</v>
      </c>
      <c r="T8" s="516" t="s">
        <v>634</v>
      </c>
      <c r="U8" s="516" t="s">
        <v>635</v>
      </c>
      <c r="V8" s="516" t="s">
        <v>636</v>
      </c>
      <c r="W8" s="516" t="s">
        <v>637</v>
      </c>
      <c r="X8" s="516" t="s">
        <v>638</v>
      </c>
      <c r="Y8" s="516" t="s">
        <v>639</v>
      </c>
      <c r="Z8" s="516" t="s">
        <v>640</v>
      </c>
      <c r="AA8" s="516" t="s">
        <v>641</v>
      </c>
      <c r="AB8" s="516" t="s">
        <v>642</v>
      </c>
      <c r="AC8" s="516" t="s">
        <v>643</v>
      </c>
      <c r="AD8" s="516" t="s">
        <v>644</v>
      </c>
      <c r="AE8" s="516" t="s">
        <v>645</v>
      </c>
      <c r="AF8" s="516" t="s">
        <v>646</v>
      </c>
      <c r="AG8" s="516" t="s">
        <v>635</v>
      </c>
      <c r="AH8" s="516" t="s">
        <v>647</v>
      </c>
      <c r="AI8" s="516" t="s">
        <v>648</v>
      </c>
      <c r="AJ8" s="516" t="s">
        <v>610</v>
      </c>
      <c r="AK8" s="516" t="s">
        <v>649</v>
      </c>
      <c r="AL8" s="516" t="s">
        <v>570</v>
      </c>
      <c r="AM8" s="516" t="s">
        <v>568</v>
      </c>
      <c r="AN8" s="516" t="s">
        <v>650</v>
      </c>
      <c r="AO8" s="516" t="s">
        <v>624</v>
      </c>
      <c r="AP8" s="516" t="s">
        <v>651</v>
      </c>
      <c r="AQ8" s="516" t="s">
        <v>652</v>
      </c>
      <c r="AR8" s="516" t="s">
        <v>652</v>
      </c>
      <c r="AS8" s="516" t="s">
        <v>653</v>
      </c>
      <c r="AT8" s="516" t="s">
        <v>654</v>
      </c>
      <c r="AU8" s="516" t="s">
        <v>655</v>
      </c>
      <c r="AV8" s="516" t="s">
        <v>656</v>
      </c>
      <c r="AW8" s="516" t="s">
        <v>657</v>
      </c>
      <c r="AX8" s="516" t="s">
        <v>657</v>
      </c>
      <c r="AY8" s="516" t="s">
        <v>658</v>
      </c>
      <c r="AZ8" s="516" t="s">
        <v>656</v>
      </c>
      <c r="BA8" s="516" t="s">
        <v>659</v>
      </c>
      <c r="BB8" s="516" t="s">
        <v>660</v>
      </c>
      <c r="BC8" s="516" t="s">
        <v>661</v>
      </c>
      <c r="BD8" s="516" t="s">
        <v>662</v>
      </c>
      <c r="BE8" s="516" t="s">
        <v>663</v>
      </c>
      <c r="BF8" s="516" t="s">
        <v>664</v>
      </c>
      <c r="BG8" s="516" t="s">
        <v>665</v>
      </c>
      <c r="BH8" s="516" t="s">
        <v>665</v>
      </c>
      <c r="BI8" s="516" t="s">
        <v>652</v>
      </c>
      <c r="BJ8" s="516" t="s">
        <v>666</v>
      </c>
      <c r="BK8" s="516" t="s">
        <v>667</v>
      </c>
      <c r="BL8" s="516" t="s">
        <v>656</v>
      </c>
      <c r="BM8" s="516" t="s">
        <v>656</v>
      </c>
      <c r="BN8" s="516" t="s">
        <v>659</v>
      </c>
      <c r="BO8" s="516" t="s">
        <v>668</v>
      </c>
      <c r="BP8" s="516" t="s">
        <v>669</v>
      </c>
      <c r="BQ8" s="516" t="s">
        <v>670</v>
      </c>
      <c r="BR8" s="516" t="s">
        <v>671</v>
      </c>
      <c r="BS8" s="516" t="s">
        <v>672</v>
      </c>
      <c r="BT8" s="516" t="s">
        <v>673</v>
      </c>
      <c r="BU8" s="516" t="s">
        <v>674</v>
      </c>
      <c r="BV8" s="516" t="s">
        <v>675</v>
      </c>
      <c r="BW8" s="516" t="s">
        <v>676</v>
      </c>
      <c r="BX8" s="516" t="s">
        <v>677</v>
      </c>
      <c r="BY8" s="516" t="s">
        <v>678</v>
      </c>
      <c r="BZ8" s="516" t="s">
        <v>679</v>
      </c>
      <c r="CA8" s="517" t="s">
        <v>680</v>
      </c>
      <c r="CB8" s="517" t="s">
        <v>681</v>
      </c>
      <c r="CC8" s="517" t="s">
        <v>682</v>
      </c>
      <c r="CD8" s="517" t="s">
        <v>679</v>
      </c>
      <c r="CE8" s="517" t="s">
        <v>683</v>
      </c>
      <c r="CF8" s="517" t="s">
        <v>681</v>
      </c>
      <c r="CG8" s="517" t="s">
        <v>684</v>
      </c>
      <c r="CH8" s="517" t="s">
        <v>685</v>
      </c>
      <c r="CI8" s="517" t="s">
        <v>677</v>
      </c>
      <c r="CJ8" s="517" t="s">
        <v>677</v>
      </c>
      <c r="CK8" s="517" t="s">
        <v>686</v>
      </c>
      <c r="CL8" s="517" t="s">
        <v>687</v>
      </c>
      <c r="CM8" s="517" t="s">
        <v>680</v>
      </c>
      <c r="CN8" s="517" t="s">
        <v>608</v>
      </c>
      <c r="CO8" s="517" t="s">
        <v>687</v>
      </c>
      <c r="CP8" s="517" t="s">
        <v>687</v>
      </c>
      <c r="CQ8" s="517" t="s">
        <v>553</v>
      </c>
      <c r="CR8" s="517" t="s">
        <v>688</v>
      </c>
      <c r="CS8" s="517" t="s">
        <v>689</v>
      </c>
      <c r="CT8" s="517" t="s">
        <v>690</v>
      </c>
    </row>
    <row r="9" spans="1:98" ht="23.25" customHeight="1">
      <c r="A9" s="515" t="s">
        <v>691</v>
      </c>
      <c r="B9" s="516" t="s">
        <v>692</v>
      </c>
      <c r="C9" s="516" t="s">
        <v>693</v>
      </c>
      <c r="D9" s="516" t="s">
        <v>694</v>
      </c>
      <c r="E9" s="516" t="s">
        <v>695</v>
      </c>
      <c r="F9" s="516" t="s">
        <v>696</v>
      </c>
      <c r="G9" s="516" t="s">
        <v>697</v>
      </c>
      <c r="H9" s="516" t="s">
        <v>698</v>
      </c>
      <c r="I9" s="516" t="s">
        <v>699</v>
      </c>
      <c r="J9" s="516" t="s">
        <v>700</v>
      </c>
      <c r="K9" s="516" t="s">
        <v>701</v>
      </c>
      <c r="L9" s="516" t="s">
        <v>627</v>
      </c>
      <c r="M9" s="516" t="s">
        <v>702</v>
      </c>
      <c r="N9" s="516" t="s">
        <v>703</v>
      </c>
      <c r="O9" s="516" t="s">
        <v>704</v>
      </c>
      <c r="P9" s="516" t="s">
        <v>705</v>
      </c>
      <c r="Q9" s="516" t="s">
        <v>706</v>
      </c>
      <c r="R9" s="516" t="s">
        <v>707</v>
      </c>
      <c r="S9" s="516" t="s">
        <v>708</v>
      </c>
      <c r="T9" s="516" t="s">
        <v>709</v>
      </c>
      <c r="U9" s="516" t="s">
        <v>710</v>
      </c>
      <c r="V9" s="516" t="s">
        <v>711</v>
      </c>
      <c r="W9" s="516" t="s">
        <v>712</v>
      </c>
      <c r="X9" s="516" t="s">
        <v>713</v>
      </c>
      <c r="Y9" s="516" t="s">
        <v>714</v>
      </c>
      <c r="Z9" s="516" t="s">
        <v>715</v>
      </c>
      <c r="AA9" s="516" t="s">
        <v>716</v>
      </c>
      <c r="AB9" s="516" t="s">
        <v>717</v>
      </c>
      <c r="AC9" s="516" t="s">
        <v>718</v>
      </c>
      <c r="AD9" s="516" t="s">
        <v>719</v>
      </c>
      <c r="AE9" s="516" t="s">
        <v>720</v>
      </c>
      <c r="AF9" s="516" t="s">
        <v>721</v>
      </c>
      <c r="AG9" s="516" t="s">
        <v>722</v>
      </c>
      <c r="AH9" s="516" t="s">
        <v>723</v>
      </c>
      <c r="AI9" s="516" t="s">
        <v>724</v>
      </c>
      <c r="AJ9" s="516" t="s">
        <v>707</v>
      </c>
      <c r="AK9" s="516" t="s">
        <v>725</v>
      </c>
      <c r="AL9" s="516" t="s">
        <v>726</v>
      </c>
      <c r="AM9" s="516" t="s">
        <v>727</v>
      </c>
      <c r="AN9" s="516" t="s">
        <v>728</v>
      </c>
      <c r="AO9" s="516" t="s">
        <v>729</v>
      </c>
      <c r="AP9" s="516" t="s">
        <v>730</v>
      </c>
      <c r="AQ9" s="516" t="s">
        <v>731</v>
      </c>
      <c r="AR9" s="516" t="s">
        <v>731</v>
      </c>
      <c r="AS9" s="516" t="s">
        <v>731</v>
      </c>
      <c r="AT9" s="516" t="s">
        <v>732</v>
      </c>
      <c r="AU9" s="516" t="s">
        <v>733</v>
      </c>
      <c r="AV9" s="516" t="s">
        <v>731</v>
      </c>
      <c r="AW9" s="516" t="s">
        <v>731</v>
      </c>
      <c r="AX9" s="516" t="s">
        <v>734</v>
      </c>
      <c r="AY9" s="516" t="s">
        <v>735</v>
      </c>
      <c r="AZ9" s="516" t="s">
        <v>736</v>
      </c>
      <c r="BA9" s="516" t="s">
        <v>655</v>
      </c>
      <c r="BB9" s="516" t="s">
        <v>737</v>
      </c>
      <c r="BC9" s="516" t="s">
        <v>738</v>
      </c>
      <c r="BD9" s="516" t="s">
        <v>739</v>
      </c>
      <c r="BE9" s="516" t="s">
        <v>740</v>
      </c>
      <c r="BF9" s="516" t="s">
        <v>741</v>
      </c>
      <c r="BG9" s="516" t="s">
        <v>741</v>
      </c>
      <c r="BH9" s="516" t="s">
        <v>742</v>
      </c>
      <c r="BI9" s="516" t="s">
        <v>737</v>
      </c>
      <c r="BJ9" s="516" t="s">
        <v>743</v>
      </c>
      <c r="BK9" s="516" t="s">
        <v>654</v>
      </c>
      <c r="BL9" s="516" t="s">
        <v>744</v>
      </c>
      <c r="BM9" s="516" t="s">
        <v>738</v>
      </c>
      <c r="BN9" s="516" t="s">
        <v>741</v>
      </c>
      <c r="BO9" s="516" t="s">
        <v>745</v>
      </c>
      <c r="BP9" s="516" t="s">
        <v>746</v>
      </c>
      <c r="BQ9" s="516" t="s">
        <v>747</v>
      </c>
      <c r="BR9" s="516" t="s">
        <v>748</v>
      </c>
      <c r="BS9" s="516" t="s">
        <v>749</v>
      </c>
      <c r="BT9" s="516" t="s">
        <v>750</v>
      </c>
      <c r="BU9" s="516" t="s">
        <v>751</v>
      </c>
      <c r="BV9" s="516" t="s">
        <v>752</v>
      </c>
      <c r="BW9" s="516" t="s">
        <v>753</v>
      </c>
      <c r="BX9" s="516" t="s">
        <v>754</v>
      </c>
      <c r="BY9" s="516" t="s">
        <v>755</v>
      </c>
      <c r="BZ9" s="516" t="s">
        <v>756</v>
      </c>
      <c r="CA9" s="517" t="s">
        <v>757</v>
      </c>
      <c r="CB9" s="517" t="s">
        <v>758</v>
      </c>
      <c r="CC9" s="517" t="s">
        <v>759</v>
      </c>
      <c r="CD9" s="517" t="s">
        <v>760</v>
      </c>
      <c r="CE9" s="517" t="s">
        <v>761</v>
      </c>
      <c r="CF9" s="517" t="s">
        <v>762</v>
      </c>
      <c r="CG9" s="517" t="s">
        <v>763</v>
      </c>
      <c r="CH9" s="517" t="s">
        <v>764</v>
      </c>
      <c r="CI9" s="517" t="s">
        <v>765</v>
      </c>
      <c r="CJ9" s="517" t="s">
        <v>766</v>
      </c>
      <c r="CK9" s="517" t="s">
        <v>767</v>
      </c>
      <c r="CL9" s="517" t="s">
        <v>768</v>
      </c>
      <c r="CM9" s="517" t="s">
        <v>769</v>
      </c>
      <c r="CN9" s="517" t="s">
        <v>770</v>
      </c>
      <c r="CO9" s="517" t="s">
        <v>771</v>
      </c>
      <c r="CP9" s="517" t="s">
        <v>772</v>
      </c>
      <c r="CQ9" s="517" t="s">
        <v>773</v>
      </c>
      <c r="CR9" s="517" t="s">
        <v>774</v>
      </c>
      <c r="CS9" s="517" t="s">
        <v>775</v>
      </c>
      <c r="CT9" s="517" t="s">
        <v>776</v>
      </c>
    </row>
    <row r="10" spans="1:98" ht="22.5" customHeight="1">
      <c r="A10" s="515" t="s">
        <v>777</v>
      </c>
      <c r="B10" s="516" t="s">
        <v>778</v>
      </c>
      <c r="C10" s="516" t="s">
        <v>779</v>
      </c>
      <c r="D10" s="516" t="s">
        <v>780</v>
      </c>
      <c r="E10" s="516" t="s">
        <v>778</v>
      </c>
      <c r="F10" s="516" t="s">
        <v>781</v>
      </c>
      <c r="G10" s="516" t="s">
        <v>782</v>
      </c>
      <c r="H10" s="516" t="s">
        <v>783</v>
      </c>
      <c r="I10" s="516" t="s">
        <v>779</v>
      </c>
      <c r="J10" s="516" t="s">
        <v>779</v>
      </c>
      <c r="K10" s="516" t="s">
        <v>784</v>
      </c>
      <c r="L10" s="516" t="s">
        <v>784</v>
      </c>
      <c r="M10" s="516" t="s">
        <v>785</v>
      </c>
      <c r="N10" s="516" t="s">
        <v>786</v>
      </c>
      <c r="O10" s="516" t="s">
        <v>787</v>
      </c>
      <c r="P10" s="516" t="s">
        <v>788</v>
      </c>
      <c r="Q10" s="516" t="s">
        <v>789</v>
      </c>
      <c r="R10" s="516" t="s">
        <v>790</v>
      </c>
      <c r="S10" s="516" t="s">
        <v>791</v>
      </c>
      <c r="T10" s="516" t="s">
        <v>792</v>
      </c>
      <c r="U10" s="516" t="s">
        <v>793</v>
      </c>
      <c r="V10" s="516" t="s">
        <v>794</v>
      </c>
      <c r="W10" s="516" t="s">
        <v>795</v>
      </c>
      <c r="X10" s="516" t="s">
        <v>796</v>
      </c>
      <c r="Y10" s="516" t="s">
        <v>797</v>
      </c>
      <c r="Z10" s="516" t="s">
        <v>795</v>
      </c>
      <c r="AA10" s="516" t="s">
        <v>798</v>
      </c>
      <c r="AB10" s="516" t="s">
        <v>799</v>
      </c>
      <c r="AC10" s="516" t="s">
        <v>800</v>
      </c>
      <c r="AD10" s="516" t="s">
        <v>801</v>
      </c>
      <c r="AE10" s="516" t="s">
        <v>802</v>
      </c>
      <c r="AF10" s="516" t="s">
        <v>803</v>
      </c>
      <c r="AG10" s="516" t="s">
        <v>804</v>
      </c>
      <c r="AH10" s="516" t="s">
        <v>805</v>
      </c>
      <c r="AI10" s="516" t="s">
        <v>806</v>
      </c>
      <c r="AJ10" s="516" t="s">
        <v>780</v>
      </c>
      <c r="AK10" s="516" t="s">
        <v>807</v>
      </c>
      <c r="AL10" s="516" t="s">
        <v>808</v>
      </c>
      <c r="AM10" s="516" t="s">
        <v>809</v>
      </c>
      <c r="AN10" s="516" t="s">
        <v>810</v>
      </c>
      <c r="AO10" s="516" t="s">
        <v>811</v>
      </c>
      <c r="AP10" s="516" t="s">
        <v>731</v>
      </c>
      <c r="AQ10" s="516" t="s">
        <v>812</v>
      </c>
      <c r="AR10" s="516" t="s">
        <v>813</v>
      </c>
      <c r="AS10" s="516" t="s">
        <v>814</v>
      </c>
      <c r="AT10" s="516" t="s">
        <v>812</v>
      </c>
      <c r="AU10" s="516" t="s">
        <v>731</v>
      </c>
      <c r="AV10" s="516" t="s">
        <v>812</v>
      </c>
      <c r="AW10" s="516" t="s">
        <v>815</v>
      </c>
      <c r="AX10" s="516" t="s">
        <v>815</v>
      </c>
      <c r="AY10" s="516" t="s">
        <v>731</v>
      </c>
      <c r="AZ10" s="516" t="s">
        <v>731</v>
      </c>
      <c r="BA10" s="516" t="s">
        <v>816</v>
      </c>
      <c r="BB10" s="516" t="s">
        <v>817</v>
      </c>
      <c r="BC10" s="516" t="s">
        <v>818</v>
      </c>
      <c r="BD10" s="516" t="s">
        <v>816</v>
      </c>
      <c r="BE10" s="516" t="s">
        <v>819</v>
      </c>
      <c r="BF10" s="516" t="s">
        <v>816</v>
      </c>
      <c r="BG10" s="516" t="s">
        <v>731</v>
      </c>
      <c r="BH10" s="516" t="s">
        <v>820</v>
      </c>
      <c r="BI10" s="516" t="s">
        <v>821</v>
      </c>
      <c r="BJ10" s="516" t="s">
        <v>822</v>
      </c>
      <c r="BK10" s="516" t="s">
        <v>823</v>
      </c>
      <c r="BL10" s="516" t="s">
        <v>824</v>
      </c>
      <c r="BM10" s="516" t="s">
        <v>825</v>
      </c>
      <c r="BN10" s="516" t="s">
        <v>826</v>
      </c>
      <c r="BO10" s="516" t="s">
        <v>827</v>
      </c>
      <c r="BP10" s="516" t="s">
        <v>828</v>
      </c>
      <c r="BQ10" s="516" t="s">
        <v>829</v>
      </c>
      <c r="BR10" s="516" t="s">
        <v>830</v>
      </c>
      <c r="BS10" s="516" t="s">
        <v>831</v>
      </c>
      <c r="BT10" s="516" t="s">
        <v>832</v>
      </c>
      <c r="BU10" s="516" t="s">
        <v>833</v>
      </c>
      <c r="BV10" s="516" t="s">
        <v>834</v>
      </c>
      <c r="BW10" s="516" t="s">
        <v>835</v>
      </c>
      <c r="BX10" s="516" t="s">
        <v>836</v>
      </c>
      <c r="BY10" s="516" t="s">
        <v>837</v>
      </c>
      <c r="BZ10" s="516" t="s">
        <v>838</v>
      </c>
      <c r="CA10" s="517" t="s">
        <v>838</v>
      </c>
      <c r="CB10" s="517" t="s">
        <v>838</v>
      </c>
      <c r="CC10" s="517" t="s">
        <v>839</v>
      </c>
      <c r="CD10" s="517" t="s">
        <v>840</v>
      </c>
      <c r="CE10" s="517" t="s">
        <v>841</v>
      </c>
      <c r="CF10" s="517" t="s">
        <v>842</v>
      </c>
      <c r="CG10" s="517" t="s">
        <v>843</v>
      </c>
      <c r="CH10" s="517" t="s">
        <v>844</v>
      </c>
      <c r="CI10" s="517" t="s">
        <v>845</v>
      </c>
      <c r="CJ10" s="517" t="s">
        <v>846</v>
      </c>
      <c r="CK10" s="517" t="s">
        <v>847</v>
      </c>
      <c r="CL10" s="517" t="s">
        <v>836</v>
      </c>
      <c r="CM10" s="517" t="s">
        <v>848</v>
      </c>
      <c r="CN10" s="517" t="s">
        <v>847</v>
      </c>
      <c r="CO10" s="517" t="s">
        <v>847</v>
      </c>
      <c r="CP10" s="517" t="s">
        <v>849</v>
      </c>
      <c r="CQ10" s="517" t="s">
        <v>850</v>
      </c>
      <c r="CR10" s="517" t="s">
        <v>851</v>
      </c>
      <c r="CS10" s="517" t="s">
        <v>852</v>
      </c>
      <c r="CT10" s="517" t="s">
        <v>853</v>
      </c>
    </row>
    <row r="11" spans="1:98" ht="22.5" customHeight="1">
      <c r="A11" s="515" t="s">
        <v>854</v>
      </c>
      <c r="B11" s="516" t="s">
        <v>855</v>
      </c>
      <c r="C11" s="516" t="s">
        <v>856</v>
      </c>
      <c r="D11" s="516" t="s">
        <v>857</v>
      </c>
      <c r="E11" s="516" t="s">
        <v>692</v>
      </c>
      <c r="F11" s="516" t="s">
        <v>858</v>
      </c>
      <c r="G11" s="516" t="s">
        <v>859</v>
      </c>
      <c r="H11" s="516" t="s">
        <v>860</v>
      </c>
      <c r="I11" s="516" t="s">
        <v>861</v>
      </c>
      <c r="J11" s="516" t="s">
        <v>784</v>
      </c>
      <c r="K11" s="516" t="s">
        <v>862</v>
      </c>
      <c r="L11" s="516" t="s">
        <v>863</v>
      </c>
      <c r="M11" s="516" t="s">
        <v>716</v>
      </c>
      <c r="N11" s="516" t="s">
        <v>864</v>
      </c>
      <c r="O11" s="516" t="s">
        <v>865</v>
      </c>
      <c r="P11" s="516" t="s">
        <v>866</v>
      </c>
      <c r="Q11" s="516" t="s">
        <v>867</v>
      </c>
      <c r="R11" s="516" t="s">
        <v>868</v>
      </c>
      <c r="S11" s="516" t="s">
        <v>869</v>
      </c>
      <c r="T11" s="516" t="s">
        <v>870</v>
      </c>
      <c r="U11" s="516" t="s">
        <v>871</v>
      </c>
      <c r="V11" s="516" t="s">
        <v>872</v>
      </c>
      <c r="W11" s="516" t="s">
        <v>873</v>
      </c>
      <c r="X11" s="516" t="s">
        <v>874</v>
      </c>
      <c r="Y11" s="516" t="s">
        <v>875</v>
      </c>
      <c r="Z11" s="516" t="s">
        <v>876</v>
      </c>
      <c r="AA11" s="516" t="s">
        <v>877</v>
      </c>
      <c r="AB11" s="516" t="s">
        <v>878</v>
      </c>
      <c r="AC11" s="516" t="s">
        <v>879</v>
      </c>
      <c r="AD11" s="516" t="s">
        <v>880</v>
      </c>
      <c r="AE11" s="516" t="s">
        <v>881</v>
      </c>
      <c r="AF11" s="516" t="s">
        <v>882</v>
      </c>
      <c r="AG11" s="516" t="s">
        <v>883</v>
      </c>
      <c r="AH11" s="516" t="s">
        <v>884</v>
      </c>
      <c r="AI11" s="516" t="s">
        <v>885</v>
      </c>
      <c r="AJ11" s="516" t="s">
        <v>886</v>
      </c>
      <c r="AK11" s="516" t="s">
        <v>887</v>
      </c>
      <c r="AL11" s="516" t="s">
        <v>806</v>
      </c>
      <c r="AM11" s="516" t="s">
        <v>780</v>
      </c>
      <c r="AN11" s="516" t="s">
        <v>632</v>
      </c>
      <c r="AO11" s="516" t="s">
        <v>888</v>
      </c>
      <c r="AP11" s="516" t="s">
        <v>889</v>
      </c>
      <c r="AQ11" s="516" t="s">
        <v>890</v>
      </c>
      <c r="AR11" s="516" t="s">
        <v>890</v>
      </c>
      <c r="AS11" s="516" t="s">
        <v>891</v>
      </c>
      <c r="AT11" s="516" t="s">
        <v>892</v>
      </c>
      <c r="AU11" s="516" t="s">
        <v>893</v>
      </c>
      <c r="AV11" s="516" t="s">
        <v>894</v>
      </c>
      <c r="AW11" s="516" t="s">
        <v>895</v>
      </c>
      <c r="AX11" s="516" t="s">
        <v>896</v>
      </c>
      <c r="AY11" s="516" t="s">
        <v>897</v>
      </c>
      <c r="AZ11" s="516" t="s">
        <v>898</v>
      </c>
      <c r="BA11" s="516" t="s">
        <v>899</v>
      </c>
      <c r="BB11" s="516" t="s">
        <v>900</v>
      </c>
      <c r="BC11" s="516" t="s">
        <v>901</v>
      </c>
      <c r="BD11" s="516" t="s">
        <v>902</v>
      </c>
      <c r="BE11" s="516" t="s">
        <v>903</v>
      </c>
      <c r="BF11" s="516" t="s">
        <v>904</v>
      </c>
      <c r="BG11" s="516" t="s">
        <v>905</v>
      </c>
      <c r="BH11" s="516" t="s">
        <v>906</v>
      </c>
      <c r="BI11" s="516" t="s">
        <v>907</v>
      </c>
      <c r="BJ11" s="516" t="s">
        <v>908</v>
      </c>
      <c r="BK11" s="516" t="s">
        <v>909</v>
      </c>
      <c r="BL11" s="516" t="s">
        <v>910</v>
      </c>
      <c r="BM11" s="516" t="s">
        <v>911</v>
      </c>
      <c r="BN11" s="516" t="s">
        <v>912</v>
      </c>
      <c r="BO11" s="516" t="s">
        <v>913</v>
      </c>
      <c r="BP11" s="516" t="s">
        <v>914</v>
      </c>
      <c r="BQ11" s="516" t="s">
        <v>915</v>
      </c>
      <c r="BR11" s="516" t="s">
        <v>916</v>
      </c>
      <c r="BS11" s="516" t="s">
        <v>917</v>
      </c>
      <c r="BT11" s="516" t="s">
        <v>918</v>
      </c>
      <c r="BU11" s="516" t="s">
        <v>919</v>
      </c>
      <c r="BV11" s="516" t="s">
        <v>920</v>
      </c>
      <c r="BW11" s="516" t="s">
        <v>921</v>
      </c>
      <c r="BX11" s="516" t="s">
        <v>922</v>
      </c>
      <c r="BY11" s="516" t="s">
        <v>923</v>
      </c>
      <c r="BZ11" s="516" t="s">
        <v>924</v>
      </c>
      <c r="CA11" s="517" t="s">
        <v>925</v>
      </c>
      <c r="CB11" s="517" t="s">
        <v>926</v>
      </c>
      <c r="CC11" s="517" t="s">
        <v>927</v>
      </c>
      <c r="CD11" s="517" t="s">
        <v>928</v>
      </c>
      <c r="CE11" s="517" t="s">
        <v>929</v>
      </c>
      <c r="CF11" s="517" t="s">
        <v>930</v>
      </c>
      <c r="CG11" s="517" t="s">
        <v>931</v>
      </c>
      <c r="CH11" s="517" t="s">
        <v>842</v>
      </c>
      <c r="CI11" s="517" t="s">
        <v>932</v>
      </c>
      <c r="CJ11" s="517" t="s">
        <v>933</v>
      </c>
      <c r="CK11" s="517" t="s">
        <v>934</v>
      </c>
      <c r="CL11" s="517" t="s">
        <v>935</v>
      </c>
      <c r="CM11" s="517" t="s">
        <v>936</v>
      </c>
      <c r="CN11" s="517" t="s">
        <v>937</v>
      </c>
      <c r="CO11" s="517" t="s">
        <v>938</v>
      </c>
      <c r="CP11" s="517" t="s">
        <v>939</v>
      </c>
      <c r="CQ11" s="517" t="s">
        <v>940</v>
      </c>
      <c r="CR11" s="517" t="s">
        <v>941</v>
      </c>
      <c r="CS11" s="517" t="s">
        <v>942</v>
      </c>
      <c r="CT11" s="517" t="s">
        <v>943</v>
      </c>
    </row>
    <row r="12" spans="1:98" ht="22.5" customHeight="1">
      <c r="A12" s="515" t="s">
        <v>944</v>
      </c>
      <c r="B12" s="516" t="s">
        <v>945</v>
      </c>
      <c r="C12" s="516" t="s">
        <v>946</v>
      </c>
      <c r="D12" s="516" t="s">
        <v>947</v>
      </c>
      <c r="E12" s="516" t="s">
        <v>948</v>
      </c>
      <c r="F12" s="516" t="s">
        <v>949</v>
      </c>
      <c r="G12" s="516" t="s">
        <v>950</v>
      </c>
      <c r="H12" s="516" t="s">
        <v>951</v>
      </c>
      <c r="I12" s="516" t="s">
        <v>952</v>
      </c>
      <c r="J12" s="516" t="s">
        <v>782</v>
      </c>
      <c r="K12" s="516" t="s">
        <v>953</v>
      </c>
      <c r="L12" s="516" t="s">
        <v>954</v>
      </c>
      <c r="M12" s="516" t="s">
        <v>955</v>
      </c>
      <c r="N12" s="516" t="s">
        <v>956</v>
      </c>
      <c r="O12" s="516" t="s">
        <v>957</v>
      </c>
      <c r="P12" s="516" t="s">
        <v>958</v>
      </c>
      <c r="Q12" s="516" t="s">
        <v>959</v>
      </c>
      <c r="R12" s="516" t="s">
        <v>960</v>
      </c>
      <c r="S12" s="516" t="s">
        <v>961</v>
      </c>
      <c r="T12" s="516" t="s">
        <v>962</v>
      </c>
      <c r="U12" s="516" t="s">
        <v>963</v>
      </c>
      <c r="V12" s="516" t="s">
        <v>964</v>
      </c>
      <c r="W12" s="516" t="s">
        <v>965</v>
      </c>
      <c r="X12" s="516" t="s">
        <v>966</v>
      </c>
      <c r="Y12" s="516" t="s">
        <v>967</v>
      </c>
      <c r="Z12" s="516" t="s">
        <v>947</v>
      </c>
      <c r="AA12" s="516" t="s">
        <v>968</v>
      </c>
      <c r="AB12" s="516" t="s">
        <v>966</v>
      </c>
      <c r="AC12" s="516" t="s">
        <v>919</v>
      </c>
      <c r="AD12" s="516" t="s">
        <v>969</v>
      </c>
      <c r="AE12" s="516" t="s">
        <v>970</v>
      </c>
      <c r="AF12" s="516" t="s">
        <v>772</v>
      </c>
      <c r="AG12" s="516" t="s">
        <v>971</v>
      </c>
      <c r="AH12" s="516" t="s">
        <v>972</v>
      </c>
      <c r="AI12" s="516" t="s">
        <v>973</v>
      </c>
      <c r="AJ12" s="516" t="s">
        <v>974</v>
      </c>
      <c r="AK12" s="516" t="s">
        <v>975</v>
      </c>
      <c r="AL12" s="516" t="s">
        <v>976</v>
      </c>
      <c r="AM12" s="516" t="s">
        <v>866</v>
      </c>
      <c r="AN12" s="516" t="s">
        <v>977</v>
      </c>
      <c r="AO12" s="516" t="s">
        <v>978</v>
      </c>
      <c r="AP12" s="516" t="s">
        <v>650</v>
      </c>
      <c r="AQ12" s="516" t="s">
        <v>979</v>
      </c>
      <c r="AR12" s="516" t="s">
        <v>980</v>
      </c>
      <c r="AS12" s="516" t="s">
        <v>981</v>
      </c>
      <c r="AT12" s="516" t="s">
        <v>982</v>
      </c>
      <c r="AU12" s="516" t="s">
        <v>982</v>
      </c>
      <c r="AV12" s="516" t="s">
        <v>983</v>
      </c>
      <c r="AW12" s="516" t="s">
        <v>984</v>
      </c>
      <c r="AX12" s="516" t="s">
        <v>985</v>
      </c>
      <c r="AY12" s="516" t="s">
        <v>986</v>
      </c>
      <c r="AZ12" s="516" t="s">
        <v>987</v>
      </c>
      <c r="BA12" s="516" t="s">
        <v>988</v>
      </c>
      <c r="BB12" s="516" t="s">
        <v>989</v>
      </c>
      <c r="BC12" s="516" t="s">
        <v>990</v>
      </c>
      <c r="BD12" s="516" t="s">
        <v>991</v>
      </c>
      <c r="BE12" s="516" t="s">
        <v>902</v>
      </c>
      <c r="BF12" s="516" t="s">
        <v>992</v>
      </c>
      <c r="BG12" s="516" t="s">
        <v>627</v>
      </c>
      <c r="BH12" s="516" t="s">
        <v>627</v>
      </c>
      <c r="BI12" s="516" t="s">
        <v>993</v>
      </c>
      <c r="BJ12" s="516" t="s">
        <v>627</v>
      </c>
      <c r="BK12" s="516" t="s">
        <v>994</v>
      </c>
      <c r="BL12" s="516" t="s">
        <v>995</v>
      </c>
      <c r="BM12" s="516" t="s">
        <v>996</v>
      </c>
      <c r="BN12" s="516" t="s">
        <v>995</v>
      </c>
      <c r="BO12" s="516" t="s">
        <v>995</v>
      </c>
      <c r="BP12" s="516" t="s">
        <v>997</v>
      </c>
      <c r="BQ12" s="516" t="s">
        <v>998</v>
      </c>
      <c r="BR12" s="516" t="s">
        <v>999</v>
      </c>
      <c r="BS12" s="516" t="s">
        <v>832</v>
      </c>
      <c r="BT12" s="516" t="s">
        <v>1000</v>
      </c>
      <c r="BU12" s="516" t="s">
        <v>1001</v>
      </c>
      <c r="BV12" s="516" t="s">
        <v>1002</v>
      </c>
      <c r="BW12" s="516" t="s">
        <v>1003</v>
      </c>
      <c r="BX12" s="516" t="s">
        <v>1004</v>
      </c>
      <c r="BY12" s="516" t="s">
        <v>1005</v>
      </c>
      <c r="BZ12" s="516" t="s">
        <v>1006</v>
      </c>
      <c r="CA12" s="517" t="s">
        <v>1007</v>
      </c>
      <c r="CB12" s="517" t="s">
        <v>1008</v>
      </c>
      <c r="CC12" s="517" t="s">
        <v>1009</v>
      </c>
      <c r="CD12" s="517" t="s">
        <v>1009</v>
      </c>
      <c r="CE12" s="517" t="s">
        <v>1010</v>
      </c>
      <c r="CF12" s="517" t="s">
        <v>1011</v>
      </c>
      <c r="CG12" s="517" t="s">
        <v>1012</v>
      </c>
      <c r="CH12" s="517" t="s">
        <v>1013</v>
      </c>
      <c r="CI12" s="517" t="s">
        <v>1014</v>
      </c>
      <c r="CJ12" s="517" t="s">
        <v>1012</v>
      </c>
      <c r="CK12" s="517" t="s">
        <v>1015</v>
      </c>
      <c r="CL12" s="517" t="s">
        <v>1015</v>
      </c>
      <c r="CM12" s="517" t="s">
        <v>1016</v>
      </c>
      <c r="CN12" s="517" t="s">
        <v>1017</v>
      </c>
      <c r="CO12" s="517" t="s">
        <v>1017</v>
      </c>
      <c r="CP12" s="517" t="s">
        <v>1018</v>
      </c>
      <c r="CQ12" s="517" t="s">
        <v>1019</v>
      </c>
      <c r="CR12" s="517" t="s">
        <v>1020</v>
      </c>
      <c r="CS12" s="517" t="s">
        <v>763</v>
      </c>
      <c r="CT12" s="517" t="s">
        <v>1020</v>
      </c>
    </row>
    <row r="13" spans="1:98" s="505" customFormat="1" ht="22.5" customHeight="1" thickBot="1">
      <c r="A13" s="518"/>
      <c r="B13" s="519"/>
      <c r="C13" s="520"/>
      <c r="D13" s="520"/>
      <c r="E13" s="520"/>
      <c r="F13" s="520"/>
      <c r="G13" s="520"/>
      <c r="H13" s="520"/>
      <c r="I13" s="520"/>
      <c r="J13" s="520"/>
      <c r="K13" s="520"/>
      <c r="L13" s="520"/>
      <c r="M13" s="520"/>
      <c r="N13" s="520"/>
      <c r="O13" s="520"/>
      <c r="P13" s="520"/>
      <c r="Q13" s="520"/>
      <c r="R13" s="520"/>
      <c r="S13" s="520"/>
      <c r="T13" s="520"/>
      <c r="U13" s="520"/>
      <c r="V13" s="520"/>
      <c r="W13" s="520"/>
      <c r="X13" s="520"/>
      <c r="Y13" s="520"/>
      <c r="Z13" s="520"/>
      <c r="AA13" s="520"/>
      <c r="AB13" s="520"/>
      <c r="AC13" s="520"/>
      <c r="AD13" s="520"/>
      <c r="AE13" s="520"/>
      <c r="AF13" s="520"/>
      <c r="AG13" s="520"/>
      <c r="AH13" s="520"/>
      <c r="AI13" s="520"/>
      <c r="AJ13" s="520"/>
      <c r="AK13" s="520"/>
      <c r="AL13" s="520"/>
      <c r="AM13" s="520"/>
      <c r="AN13" s="520"/>
      <c r="AO13" s="520"/>
      <c r="AP13" s="520"/>
      <c r="AQ13" s="520"/>
      <c r="AR13" s="520"/>
      <c r="AS13" s="520"/>
      <c r="AT13" s="520"/>
      <c r="AU13" s="520"/>
      <c r="AV13" s="520"/>
      <c r="AW13" s="520"/>
      <c r="AX13" s="520"/>
      <c r="AY13" s="520"/>
      <c r="AZ13" s="520"/>
      <c r="BA13" s="520"/>
      <c r="BB13" s="520"/>
      <c r="BC13" s="520"/>
      <c r="BD13" s="520"/>
      <c r="BE13" s="520"/>
      <c r="BF13" s="520"/>
      <c r="BG13" s="520"/>
      <c r="BH13" s="520"/>
      <c r="BI13" s="520"/>
      <c r="BJ13" s="520"/>
      <c r="BK13" s="520"/>
      <c r="BL13" s="520"/>
      <c r="BM13" s="520"/>
      <c r="BN13" s="520"/>
      <c r="BO13" s="520"/>
      <c r="BP13" s="520"/>
      <c r="BQ13" s="520"/>
      <c r="BR13" s="520"/>
      <c r="BS13" s="520"/>
      <c r="BT13" s="520"/>
      <c r="BU13" s="520"/>
      <c r="BV13" s="520"/>
      <c r="BW13" s="520"/>
      <c r="BX13" s="520"/>
      <c r="BY13" s="520"/>
      <c r="BZ13" s="520"/>
      <c r="CA13" s="520"/>
      <c r="CB13" s="520"/>
      <c r="CC13" s="520"/>
      <c r="CD13" s="521"/>
      <c r="CE13" s="521"/>
      <c r="CF13" s="521"/>
      <c r="CG13" s="521"/>
      <c r="CH13" s="521"/>
      <c r="CI13" s="521"/>
      <c r="CJ13" s="521"/>
      <c r="CK13" s="521"/>
      <c r="CL13" s="521"/>
      <c r="CM13" s="521"/>
      <c r="CN13" s="521"/>
      <c r="CO13" s="521"/>
      <c r="CP13" s="521"/>
      <c r="CQ13" s="521"/>
      <c r="CR13" s="521"/>
      <c r="CS13" s="521"/>
      <c r="CT13" s="521"/>
    </row>
    <row r="14" spans="1:98" s="525" customFormat="1" ht="12" customHeight="1" thickTop="1">
      <c r="A14" s="522"/>
      <c r="B14" s="523"/>
      <c r="C14" s="523"/>
      <c r="D14" s="523"/>
      <c r="E14" s="523"/>
      <c r="F14" s="523"/>
      <c r="G14" s="523"/>
      <c r="H14" s="523"/>
      <c r="I14" s="523"/>
      <c r="J14" s="523"/>
      <c r="K14" s="524"/>
      <c r="L14" s="524"/>
      <c r="M14" s="524"/>
      <c r="N14" s="524"/>
      <c r="O14" s="524"/>
      <c r="P14" s="524"/>
      <c r="Q14" s="524"/>
      <c r="R14" s="524"/>
      <c r="S14" s="524"/>
      <c r="T14" s="524"/>
      <c r="U14" s="524"/>
      <c r="V14" s="524"/>
      <c r="W14" s="524"/>
      <c r="X14" s="524"/>
      <c r="Y14" s="524"/>
      <c r="Z14" s="524"/>
      <c r="AA14" s="524"/>
      <c r="AB14" s="524"/>
      <c r="AC14" s="524"/>
      <c r="AD14" s="524"/>
      <c r="AE14" s="524"/>
      <c r="AF14" s="524"/>
      <c r="AG14" s="524"/>
      <c r="AH14" s="524"/>
      <c r="AI14" s="524"/>
      <c r="AJ14" s="524"/>
      <c r="AK14" s="524"/>
      <c r="AL14" s="524"/>
      <c r="AM14" s="524"/>
      <c r="AN14" s="524"/>
      <c r="AO14" s="524"/>
      <c r="AP14" s="524"/>
      <c r="AQ14" s="524"/>
      <c r="AR14" s="524"/>
      <c r="AS14" s="524"/>
      <c r="AT14" s="524"/>
      <c r="AU14" s="524"/>
      <c r="AV14" s="524"/>
      <c r="AW14" s="524"/>
      <c r="AX14" s="524"/>
      <c r="AY14" s="524"/>
      <c r="AZ14" s="524"/>
      <c r="BA14" s="524"/>
      <c r="BB14" s="524"/>
      <c r="BC14" s="524"/>
      <c r="BD14" s="524"/>
      <c r="BE14" s="524"/>
      <c r="BF14" s="524"/>
      <c r="BG14" s="524"/>
      <c r="BH14" s="524"/>
      <c r="BI14" s="524"/>
      <c r="BJ14" s="524"/>
      <c r="BK14" s="524"/>
      <c r="BL14" s="524"/>
      <c r="BM14" s="524"/>
      <c r="BN14" s="524"/>
      <c r="BO14" s="524"/>
      <c r="BP14" s="524"/>
      <c r="BQ14" s="524"/>
      <c r="BR14" s="524"/>
      <c r="BS14" s="524"/>
      <c r="BT14" s="524"/>
      <c r="BU14" s="524"/>
      <c r="BV14" s="524"/>
      <c r="BW14" s="524"/>
      <c r="BX14" s="524"/>
      <c r="BY14" s="524"/>
      <c r="BZ14" s="524"/>
      <c r="CA14" s="524"/>
      <c r="CB14" s="524"/>
      <c r="CC14" s="524"/>
      <c r="CD14" s="524"/>
      <c r="CE14" s="524"/>
      <c r="CF14" s="524"/>
      <c r="CG14" s="524"/>
      <c r="CH14" s="524"/>
      <c r="CI14" s="524"/>
      <c r="CJ14" s="524"/>
      <c r="CK14" s="524"/>
      <c r="CL14" s="524"/>
      <c r="CM14" s="524"/>
      <c r="CN14" s="524"/>
      <c r="CO14" s="524"/>
      <c r="CP14" s="524"/>
      <c r="CQ14" s="524"/>
      <c r="CR14" s="524"/>
      <c r="CS14" s="524"/>
      <c r="CT14" s="524"/>
    </row>
    <row r="15" spans="1:98" s="525" customFormat="1" ht="12.75" customHeight="1">
      <c r="A15" s="526" t="s">
        <v>145</v>
      </c>
      <c r="B15" s="523"/>
      <c r="C15" s="523"/>
      <c r="D15" s="523"/>
      <c r="E15" s="523"/>
      <c r="F15" s="523"/>
      <c r="G15" s="523"/>
      <c r="H15" s="523"/>
      <c r="I15" s="523"/>
      <c r="J15" s="523"/>
      <c r="K15" s="524"/>
      <c r="L15" s="524"/>
      <c r="M15" s="524"/>
      <c r="N15" s="524"/>
      <c r="O15" s="524"/>
      <c r="P15" s="524"/>
      <c r="Q15" s="524"/>
      <c r="R15" s="524"/>
      <c r="S15" s="524"/>
      <c r="T15" s="524"/>
      <c r="U15" s="524"/>
      <c r="V15" s="524"/>
      <c r="W15" s="524"/>
      <c r="X15" s="524"/>
      <c r="Y15" s="524"/>
      <c r="Z15" s="524"/>
      <c r="AA15" s="524"/>
      <c r="AB15" s="524"/>
      <c r="AC15" s="524"/>
      <c r="AD15" s="524"/>
      <c r="AE15" s="524"/>
      <c r="AF15" s="524"/>
      <c r="AG15" s="524"/>
      <c r="AH15" s="524"/>
      <c r="AI15" s="524"/>
      <c r="AJ15" s="524"/>
      <c r="AK15" s="524"/>
      <c r="AL15" s="524"/>
      <c r="AM15" s="524"/>
      <c r="AN15" s="524"/>
      <c r="AO15" s="524"/>
      <c r="AP15" s="524"/>
      <c r="AQ15" s="524"/>
      <c r="AR15" s="524"/>
      <c r="AS15" s="524"/>
      <c r="AT15" s="524"/>
      <c r="AU15" s="524"/>
      <c r="AV15" s="524"/>
      <c r="AW15" s="524"/>
      <c r="AX15" s="524"/>
      <c r="AY15" s="524"/>
      <c r="AZ15" s="524"/>
      <c r="BA15" s="524"/>
      <c r="BB15" s="524"/>
      <c r="BC15" s="524"/>
      <c r="BD15" s="524"/>
      <c r="BE15" s="524"/>
      <c r="BF15" s="524"/>
      <c r="BG15" s="524"/>
      <c r="BH15" s="524"/>
      <c r="BI15" s="524"/>
      <c r="BJ15" s="524"/>
      <c r="BK15" s="524"/>
      <c r="BL15" s="524"/>
      <c r="BM15" s="524"/>
      <c r="BN15" s="524"/>
      <c r="BO15" s="524"/>
      <c r="BP15" s="524"/>
      <c r="BQ15" s="524"/>
      <c r="BR15" s="524"/>
      <c r="BS15" s="524"/>
      <c r="BT15" s="524"/>
      <c r="BU15" s="524"/>
      <c r="BV15" s="524"/>
      <c r="BW15" s="524"/>
      <c r="BX15" s="524"/>
      <c r="BY15" s="524"/>
      <c r="BZ15" s="524"/>
      <c r="CA15" s="524"/>
      <c r="CB15" s="524"/>
      <c r="CC15" s="524"/>
      <c r="CD15" s="524"/>
      <c r="CE15" s="524"/>
      <c r="CF15" s="524"/>
      <c r="CG15" s="524"/>
      <c r="CH15" s="524"/>
      <c r="CI15" s="524"/>
      <c r="CJ15" s="524"/>
      <c r="CK15" s="524"/>
      <c r="CL15" s="524"/>
      <c r="CM15" s="524"/>
      <c r="CN15" s="524"/>
      <c r="CO15" s="524"/>
      <c r="CP15" s="524"/>
      <c r="CQ15" s="524"/>
      <c r="CR15" s="524"/>
      <c r="CS15" s="524"/>
      <c r="CT15" s="524"/>
    </row>
  </sheetData>
  <pageMargins left="0.39370078740157483" right="0.39370078740157483" top="0.74803149606299213" bottom="0.74803149606299213" header="0.31496062992125984" footer="0"/>
  <pageSetup paperSize="9" scale="69" fitToHeight="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L118"/>
  <sheetViews>
    <sheetView showGridLines="0" zoomScale="85" zoomScaleNormal="85" zoomScaleSheetLayoutView="85" workbookViewId="0">
      <pane ySplit="1" topLeftCell="A2" activePane="bottomLeft" state="frozen"/>
      <selection activeCell="P6" sqref="P6"/>
      <selection pane="bottomLeft" activeCell="P6" sqref="P6"/>
    </sheetView>
  </sheetViews>
  <sheetFormatPr defaultColWidth="9.109375" defaultRowHeight="19.2"/>
  <cols>
    <col min="1" max="1" width="118.88671875" style="564" customWidth="1"/>
    <col min="2" max="6" width="24.6640625" style="565" hidden="1" customWidth="1"/>
    <col min="7" max="10" width="27.5546875" style="565" hidden="1" customWidth="1"/>
    <col min="11" max="34" width="23.44140625" style="565" hidden="1" customWidth="1"/>
    <col min="35" max="35" width="20.44140625" style="565" hidden="1" customWidth="1"/>
    <col min="36" max="38" width="20.44140625" style="565" customWidth="1"/>
    <col min="39" max="16384" width="9.109375" style="535"/>
  </cols>
  <sheetData>
    <row r="1" spans="1:38" s="530" customFormat="1" ht="20.25" customHeight="1">
      <c r="A1" s="528" t="s">
        <v>1021</v>
      </c>
      <c r="B1" s="529"/>
      <c r="C1" s="529"/>
      <c r="D1" s="529"/>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row>
    <row r="2" spans="1:38" s="530" customFormat="1" ht="24.75" customHeight="1" thickBot="1">
      <c r="A2" s="531"/>
      <c r="B2" s="532"/>
      <c r="C2" s="532"/>
      <c r="D2" s="532"/>
      <c r="E2" s="532"/>
      <c r="F2" s="532"/>
      <c r="G2" s="532"/>
      <c r="H2" s="532"/>
      <c r="I2" s="532"/>
      <c r="J2" s="532"/>
      <c r="K2" s="532"/>
      <c r="L2" s="532"/>
      <c r="M2" s="532"/>
      <c r="N2" s="532"/>
      <c r="O2" s="532"/>
      <c r="P2" s="532"/>
      <c r="Q2" s="532"/>
      <c r="R2" s="532"/>
      <c r="S2" s="532"/>
      <c r="T2" s="532"/>
      <c r="U2" s="532"/>
      <c r="V2" s="532"/>
      <c r="W2" s="532"/>
      <c r="X2" s="532"/>
      <c r="Y2" s="532"/>
      <c r="Z2" s="532"/>
      <c r="AA2" s="532"/>
      <c r="AB2" s="532"/>
      <c r="AC2" s="532"/>
      <c r="AD2" s="532"/>
      <c r="AE2" s="532"/>
      <c r="AF2" s="532"/>
      <c r="AG2" s="532"/>
      <c r="AH2" s="532"/>
      <c r="AI2" s="532"/>
      <c r="AJ2" s="532"/>
      <c r="AK2" s="532"/>
      <c r="AL2" s="532" t="s">
        <v>517</v>
      </c>
    </row>
    <row r="3" spans="1:38" ht="19.95" customHeight="1" thickTop="1" thickBot="1">
      <c r="A3" s="533"/>
      <c r="B3" s="534">
        <v>44562</v>
      </c>
      <c r="C3" s="534">
        <v>44593</v>
      </c>
      <c r="D3" s="534">
        <v>44621</v>
      </c>
      <c r="E3" s="534">
        <v>44652</v>
      </c>
      <c r="F3" s="534">
        <v>44682</v>
      </c>
      <c r="G3" s="534">
        <v>44713</v>
      </c>
      <c r="H3" s="534">
        <v>44743</v>
      </c>
      <c r="I3" s="534">
        <v>44774</v>
      </c>
      <c r="J3" s="534">
        <v>44805</v>
      </c>
      <c r="K3" s="534">
        <v>44835</v>
      </c>
      <c r="L3" s="534">
        <v>44866</v>
      </c>
      <c r="M3" s="534">
        <v>44896</v>
      </c>
      <c r="N3" s="534">
        <v>44927</v>
      </c>
      <c r="O3" s="534">
        <v>44958</v>
      </c>
      <c r="P3" s="534">
        <v>44986</v>
      </c>
      <c r="Q3" s="534">
        <v>45017</v>
      </c>
      <c r="R3" s="534">
        <v>45047</v>
      </c>
      <c r="S3" s="534">
        <v>45078</v>
      </c>
      <c r="T3" s="534">
        <v>45108</v>
      </c>
      <c r="U3" s="534">
        <v>45139</v>
      </c>
      <c r="V3" s="534">
        <v>45170</v>
      </c>
      <c r="W3" s="534">
        <v>45200</v>
      </c>
      <c r="X3" s="534">
        <v>45231</v>
      </c>
      <c r="Y3" s="534">
        <v>45261</v>
      </c>
      <c r="Z3" s="534">
        <v>45292</v>
      </c>
      <c r="AA3" s="534">
        <v>45323</v>
      </c>
      <c r="AB3" s="534">
        <v>45352</v>
      </c>
      <c r="AC3" s="534">
        <v>45412</v>
      </c>
      <c r="AD3" s="534">
        <v>45442</v>
      </c>
      <c r="AE3" s="534">
        <v>45473</v>
      </c>
      <c r="AF3" s="534">
        <v>45503</v>
      </c>
      <c r="AG3" s="534">
        <v>45534</v>
      </c>
      <c r="AH3" s="534">
        <v>45565</v>
      </c>
      <c r="AI3" s="534">
        <v>45566</v>
      </c>
      <c r="AJ3" s="534">
        <v>45597</v>
      </c>
      <c r="AK3" s="534">
        <v>45627</v>
      </c>
      <c r="AL3" s="534">
        <v>45658</v>
      </c>
    </row>
    <row r="4" spans="1:38" ht="19.8" thickTop="1">
      <c r="A4" s="536" t="s">
        <v>292</v>
      </c>
      <c r="B4" s="537" t="s">
        <v>1022</v>
      </c>
      <c r="C4" s="537" t="s">
        <v>1022</v>
      </c>
      <c r="D4" s="537" t="s">
        <v>1023</v>
      </c>
      <c r="E4" s="537" t="s">
        <v>1024</v>
      </c>
      <c r="F4" s="537" t="s">
        <v>1024</v>
      </c>
      <c r="G4" s="537" t="s">
        <v>1025</v>
      </c>
      <c r="H4" s="537" t="s">
        <v>1026</v>
      </c>
      <c r="I4" s="537" t="s">
        <v>1027</v>
      </c>
      <c r="J4" s="537" t="s">
        <v>1028</v>
      </c>
      <c r="K4" s="537" t="s">
        <v>1029</v>
      </c>
      <c r="L4" s="537" t="s">
        <v>1030</v>
      </c>
      <c r="M4" s="537" t="s">
        <v>1031</v>
      </c>
      <c r="N4" s="537" t="s">
        <v>1032</v>
      </c>
      <c r="O4" s="537" t="s">
        <v>1032</v>
      </c>
      <c r="P4" s="537" t="s">
        <v>1033</v>
      </c>
      <c r="Q4" s="537" t="s">
        <v>1033</v>
      </c>
      <c r="R4" s="537" t="s">
        <v>1032</v>
      </c>
      <c r="S4" s="537" t="s">
        <v>1034</v>
      </c>
      <c r="T4" s="537" t="s">
        <v>1035</v>
      </c>
      <c r="U4" s="537" t="s">
        <v>1036</v>
      </c>
      <c r="V4" s="537" t="s">
        <v>1036</v>
      </c>
      <c r="W4" s="537" t="s">
        <v>1037</v>
      </c>
      <c r="X4" s="537" t="s">
        <v>1038</v>
      </c>
      <c r="Y4" s="537" t="s">
        <v>1035</v>
      </c>
      <c r="Z4" s="537" t="s">
        <v>1039</v>
      </c>
      <c r="AA4" s="537" t="s">
        <v>1034</v>
      </c>
      <c r="AB4" s="537" t="s">
        <v>1035</v>
      </c>
      <c r="AC4" s="537" t="s">
        <v>1035</v>
      </c>
      <c r="AD4" s="537" t="s">
        <v>1040</v>
      </c>
      <c r="AE4" s="537" t="s">
        <v>1035</v>
      </c>
      <c r="AF4" s="537" t="s">
        <v>1041</v>
      </c>
      <c r="AG4" s="537" t="s">
        <v>1037</v>
      </c>
      <c r="AH4" s="537" t="s">
        <v>1034</v>
      </c>
      <c r="AI4" s="537" t="s">
        <v>1042</v>
      </c>
      <c r="AJ4" s="537" t="s">
        <v>1035</v>
      </c>
      <c r="AK4" s="537" t="s">
        <v>1035</v>
      </c>
      <c r="AL4" s="537" t="s">
        <v>1043</v>
      </c>
    </row>
    <row r="5" spans="1:38" s="530" customFormat="1">
      <c r="A5" s="538" t="s">
        <v>293</v>
      </c>
      <c r="B5" s="537" t="s">
        <v>1044</v>
      </c>
      <c r="C5" s="537" t="s">
        <v>1045</v>
      </c>
      <c r="D5" s="537" t="s">
        <v>1046</v>
      </c>
      <c r="E5" s="537" t="s">
        <v>1047</v>
      </c>
      <c r="F5" s="537" t="s">
        <v>1048</v>
      </c>
      <c r="G5" s="537" t="s">
        <v>1049</v>
      </c>
      <c r="H5" s="537" t="s">
        <v>1050</v>
      </c>
      <c r="I5" s="537" t="s">
        <v>1051</v>
      </c>
      <c r="J5" s="537" t="s">
        <v>1052</v>
      </c>
      <c r="K5" s="537" t="s">
        <v>1053</v>
      </c>
      <c r="L5" s="537" t="s">
        <v>1054</v>
      </c>
      <c r="M5" s="537" t="s">
        <v>1055</v>
      </c>
      <c r="N5" s="537" t="s">
        <v>1056</v>
      </c>
      <c r="O5" s="537" t="s">
        <v>1057</v>
      </c>
      <c r="P5" s="537" t="s">
        <v>1058</v>
      </c>
      <c r="Q5" s="537" t="s">
        <v>1059</v>
      </c>
      <c r="R5" s="537" t="s">
        <v>1060</v>
      </c>
      <c r="S5" s="537" t="s">
        <v>1057</v>
      </c>
      <c r="T5" s="537" t="s">
        <v>1061</v>
      </c>
      <c r="U5" s="537" t="s">
        <v>1062</v>
      </c>
      <c r="V5" s="537" t="s">
        <v>1062</v>
      </c>
      <c r="W5" s="537" t="s">
        <v>1055</v>
      </c>
      <c r="X5" s="537" t="s">
        <v>1063</v>
      </c>
      <c r="Y5" s="537" t="s">
        <v>1063</v>
      </c>
      <c r="Z5" s="537" t="s">
        <v>1064</v>
      </c>
      <c r="AA5" s="537" t="s">
        <v>1038</v>
      </c>
      <c r="AB5" s="537" t="s">
        <v>1065</v>
      </c>
      <c r="AC5" s="537" t="s">
        <v>1066</v>
      </c>
      <c r="AD5" s="537" t="s">
        <v>1067</v>
      </c>
      <c r="AE5" s="537" t="s">
        <v>1068</v>
      </c>
      <c r="AF5" s="537" t="s">
        <v>1069</v>
      </c>
      <c r="AG5" s="537" t="s">
        <v>1069</v>
      </c>
      <c r="AH5" s="537" t="s">
        <v>1066</v>
      </c>
      <c r="AI5" s="537" t="s">
        <v>1070</v>
      </c>
      <c r="AJ5" s="537" t="s">
        <v>1071</v>
      </c>
      <c r="AK5" s="537" t="s">
        <v>1072</v>
      </c>
      <c r="AL5" s="537" t="s">
        <v>1073</v>
      </c>
    </row>
    <row r="6" spans="1:38">
      <c r="A6" s="539" t="s">
        <v>294</v>
      </c>
      <c r="B6" s="540" t="s">
        <v>1044</v>
      </c>
      <c r="C6" s="540" t="s">
        <v>1045</v>
      </c>
      <c r="D6" s="540" t="s">
        <v>1046</v>
      </c>
      <c r="E6" s="540" t="s">
        <v>1047</v>
      </c>
      <c r="F6" s="540" t="s">
        <v>1048</v>
      </c>
      <c r="G6" s="540" t="s">
        <v>1049</v>
      </c>
      <c r="H6" s="540" t="s">
        <v>1050</v>
      </c>
      <c r="I6" s="540" t="s">
        <v>1051</v>
      </c>
      <c r="J6" s="540" t="s">
        <v>1052</v>
      </c>
      <c r="K6" s="540" t="s">
        <v>1053</v>
      </c>
      <c r="L6" s="540" t="s">
        <v>1054</v>
      </c>
      <c r="M6" s="540" t="s">
        <v>1055</v>
      </c>
      <c r="N6" s="540" t="s">
        <v>1056</v>
      </c>
      <c r="O6" s="540" t="s">
        <v>1057</v>
      </c>
      <c r="P6" s="540" t="s">
        <v>1058</v>
      </c>
      <c r="Q6" s="540" t="s">
        <v>1059</v>
      </c>
      <c r="R6" s="540" t="s">
        <v>1060</v>
      </c>
      <c r="S6" s="540" t="s">
        <v>1057</v>
      </c>
      <c r="T6" s="540" t="s">
        <v>1061</v>
      </c>
      <c r="U6" s="540" t="s">
        <v>1062</v>
      </c>
      <c r="V6" s="540" t="s">
        <v>1062</v>
      </c>
      <c r="W6" s="540" t="s">
        <v>1055</v>
      </c>
      <c r="X6" s="540" t="s">
        <v>1063</v>
      </c>
      <c r="Y6" s="540" t="s">
        <v>1063</v>
      </c>
      <c r="Z6" s="540" t="s">
        <v>1064</v>
      </c>
      <c r="AA6" s="540" t="s">
        <v>1066</v>
      </c>
      <c r="AB6" s="540" t="s">
        <v>1065</v>
      </c>
      <c r="AC6" s="540" t="s">
        <v>1063</v>
      </c>
      <c r="AD6" s="540" t="s">
        <v>1074</v>
      </c>
      <c r="AE6" s="540" t="s">
        <v>1068</v>
      </c>
      <c r="AF6" s="540" t="s">
        <v>1065</v>
      </c>
      <c r="AG6" s="540" t="s">
        <v>1065</v>
      </c>
      <c r="AH6" s="540" t="s">
        <v>1066</v>
      </c>
      <c r="AI6" s="540" t="s">
        <v>1070</v>
      </c>
      <c r="AJ6" s="540" t="s">
        <v>1075</v>
      </c>
      <c r="AK6" s="540" t="s">
        <v>1072</v>
      </c>
      <c r="AL6" s="540" t="s">
        <v>1073</v>
      </c>
    </row>
    <row r="7" spans="1:38" s="542" customFormat="1">
      <c r="A7" s="541" t="s">
        <v>1076</v>
      </c>
      <c r="B7" s="540" t="s">
        <v>1077</v>
      </c>
      <c r="C7" s="540" t="s">
        <v>1045</v>
      </c>
      <c r="D7" s="540" t="s">
        <v>1078</v>
      </c>
      <c r="E7" s="540" t="s">
        <v>1079</v>
      </c>
      <c r="F7" s="540" t="s">
        <v>1078</v>
      </c>
      <c r="G7" s="540" t="s">
        <v>1080</v>
      </c>
      <c r="H7" s="540" t="s">
        <v>1081</v>
      </c>
      <c r="I7" s="540" t="s">
        <v>1081</v>
      </c>
      <c r="J7" s="540" t="s">
        <v>1082</v>
      </c>
      <c r="K7" s="540" t="s">
        <v>1083</v>
      </c>
      <c r="L7" s="540" t="s">
        <v>1084</v>
      </c>
      <c r="M7" s="540" t="s">
        <v>1085</v>
      </c>
      <c r="N7" s="540" t="s">
        <v>1085</v>
      </c>
      <c r="O7" s="540" t="s">
        <v>1086</v>
      </c>
      <c r="P7" s="540" t="s">
        <v>1087</v>
      </c>
      <c r="Q7" s="540" t="s">
        <v>1086</v>
      </c>
      <c r="R7" s="540" t="s">
        <v>1085</v>
      </c>
      <c r="S7" s="540" t="s">
        <v>1088</v>
      </c>
      <c r="T7" s="540" t="s">
        <v>1086</v>
      </c>
      <c r="U7" s="540" t="s">
        <v>1086</v>
      </c>
      <c r="V7" s="540" t="s">
        <v>1086</v>
      </c>
      <c r="W7" s="540" t="s">
        <v>1086</v>
      </c>
      <c r="X7" s="540" t="s">
        <v>1089</v>
      </c>
      <c r="Y7" s="540" t="s">
        <v>1086</v>
      </c>
      <c r="Z7" s="540" t="s">
        <v>1086</v>
      </c>
      <c r="AA7" s="540" t="s">
        <v>1086</v>
      </c>
      <c r="AB7" s="540" t="s">
        <v>1090</v>
      </c>
      <c r="AC7" s="540" t="s">
        <v>1091</v>
      </c>
      <c r="AD7" s="540" t="s">
        <v>1092</v>
      </c>
      <c r="AE7" s="540" t="s">
        <v>1088</v>
      </c>
      <c r="AF7" s="540" t="s">
        <v>1088</v>
      </c>
      <c r="AG7" s="540" t="s">
        <v>1086</v>
      </c>
      <c r="AH7" s="540" t="s">
        <v>1056</v>
      </c>
      <c r="AI7" s="540" t="s">
        <v>1093</v>
      </c>
      <c r="AJ7" s="540" t="s">
        <v>1054</v>
      </c>
      <c r="AK7" s="540" t="s">
        <v>1094</v>
      </c>
      <c r="AL7" s="540" t="s">
        <v>1095</v>
      </c>
    </row>
    <row r="8" spans="1:38" s="542" customFormat="1">
      <c r="A8" s="541" t="s">
        <v>1096</v>
      </c>
      <c r="B8" s="540" t="s">
        <v>1044</v>
      </c>
      <c r="C8" s="540" t="s">
        <v>1097</v>
      </c>
      <c r="D8" s="540" t="s">
        <v>1046</v>
      </c>
      <c r="E8" s="540" t="s">
        <v>1098</v>
      </c>
      <c r="F8" s="540" t="s">
        <v>1048</v>
      </c>
      <c r="G8" s="540" t="s">
        <v>1049</v>
      </c>
      <c r="H8" s="540" t="s">
        <v>1050</v>
      </c>
      <c r="I8" s="540" t="s">
        <v>1051</v>
      </c>
      <c r="J8" s="540" t="s">
        <v>1052</v>
      </c>
      <c r="K8" s="540" t="s">
        <v>1053</v>
      </c>
      <c r="L8" s="540" t="s">
        <v>1054</v>
      </c>
      <c r="M8" s="540" t="s">
        <v>1055</v>
      </c>
      <c r="N8" s="540" t="s">
        <v>1056</v>
      </c>
      <c r="O8" s="540" t="s">
        <v>1057</v>
      </c>
      <c r="P8" s="540" t="s">
        <v>1058</v>
      </c>
      <c r="Q8" s="540" t="s">
        <v>1059</v>
      </c>
      <c r="R8" s="540" t="s">
        <v>1060</v>
      </c>
      <c r="S8" s="540" t="s">
        <v>1057</v>
      </c>
      <c r="T8" s="540" t="s">
        <v>1061</v>
      </c>
      <c r="U8" s="540" t="s">
        <v>1062</v>
      </c>
      <c r="V8" s="540" t="s">
        <v>1062</v>
      </c>
      <c r="W8" s="540" t="s">
        <v>1055</v>
      </c>
      <c r="X8" s="540" t="s">
        <v>1063</v>
      </c>
      <c r="Y8" s="540" t="s">
        <v>1063</v>
      </c>
      <c r="Z8" s="540" t="s">
        <v>1064</v>
      </c>
      <c r="AA8" s="540" t="s">
        <v>1066</v>
      </c>
      <c r="AB8" s="540" t="s">
        <v>1065</v>
      </c>
      <c r="AC8" s="540" t="s">
        <v>1063</v>
      </c>
      <c r="AD8" s="540" t="s">
        <v>1074</v>
      </c>
      <c r="AE8" s="540" t="s">
        <v>1068</v>
      </c>
      <c r="AF8" s="540" t="s">
        <v>1065</v>
      </c>
      <c r="AG8" s="540" t="s">
        <v>1065</v>
      </c>
      <c r="AH8" s="540" t="s">
        <v>1066</v>
      </c>
      <c r="AI8" s="540" t="s">
        <v>1070</v>
      </c>
      <c r="AJ8" s="540" t="s">
        <v>1099</v>
      </c>
      <c r="AK8" s="540" t="s">
        <v>1072</v>
      </c>
      <c r="AL8" s="540" t="s">
        <v>1073</v>
      </c>
    </row>
    <row r="9" spans="1:38">
      <c r="A9" s="539" t="s">
        <v>297</v>
      </c>
      <c r="B9" s="540" t="s">
        <v>1100</v>
      </c>
      <c r="C9" s="540" t="s">
        <v>1101</v>
      </c>
      <c r="D9" s="540" t="s">
        <v>1102</v>
      </c>
      <c r="E9" s="540" t="s">
        <v>1103</v>
      </c>
      <c r="F9" s="540" t="s">
        <v>1078</v>
      </c>
      <c r="G9" s="540">
        <v>8.25</v>
      </c>
      <c r="H9" s="540" t="s">
        <v>1081</v>
      </c>
      <c r="I9" s="540" t="s">
        <v>1081</v>
      </c>
      <c r="J9" s="540">
        <v>9</v>
      </c>
      <c r="K9" s="540" t="s">
        <v>1083</v>
      </c>
      <c r="L9" s="540" t="s">
        <v>1104</v>
      </c>
      <c r="M9" s="540" t="s">
        <v>1105</v>
      </c>
      <c r="N9" s="540" t="s">
        <v>1106</v>
      </c>
      <c r="O9" s="540" t="s">
        <v>1105</v>
      </c>
      <c r="P9" s="540" t="s">
        <v>1086</v>
      </c>
      <c r="Q9" s="540" t="s">
        <v>1086</v>
      </c>
      <c r="R9" s="540" t="s">
        <v>1106</v>
      </c>
      <c r="S9" s="540" t="s">
        <v>1086</v>
      </c>
      <c r="T9" s="540" t="s">
        <v>1086</v>
      </c>
      <c r="U9" s="540" t="s">
        <v>1086</v>
      </c>
      <c r="V9" s="540" t="s">
        <v>1086</v>
      </c>
      <c r="W9" s="540" t="s">
        <v>1086</v>
      </c>
      <c r="X9" s="540" t="s">
        <v>1086</v>
      </c>
      <c r="Y9" s="540" t="s">
        <v>1107</v>
      </c>
      <c r="Z9" s="540" t="s">
        <v>1108</v>
      </c>
      <c r="AA9" s="540" t="s">
        <v>1109</v>
      </c>
      <c r="AB9" s="540" t="s">
        <v>1110</v>
      </c>
      <c r="AC9" s="540" t="s">
        <v>1111</v>
      </c>
      <c r="AD9" s="540" t="s">
        <v>1111</v>
      </c>
      <c r="AE9" s="540" t="s">
        <v>1106</v>
      </c>
      <c r="AF9" s="540" t="s">
        <v>1112</v>
      </c>
      <c r="AG9" s="540" t="s">
        <v>1112</v>
      </c>
      <c r="AH9" s="540" t="s">
        <v>1106</v>
      </c>
      <c r="AI9" s="540" t="s">
        <v>1113</v>
      </c>
      <c r="AJ9" s="540" t="s">
        <v>1114</v>
      </c>
      <c r="AK9" s="540" t="s">
        <v>1115</v>
      </c>
      <c r="AL9" s="540" t="s">
        <v>1116</v>
      </c>
    </row>
    <row r="10" spans="1:38">
      <c r="A10" s="539" t="s">
        <v>298</v>
      </c>
      <c r="B10" s="540" t="s">
        <v>1117</v>
      </c>
      <c r="C10" s="540" t="s">
        <v>1118</v>
      </c>
      <c r="D10" s="540" t="s">
        <v>1119</v>
      </c>
      <c r="E10" s="540" t="s">
        <v>1119</v>
      </c>
      <c r="F10" s="540" t="s">
        <v>1119</v>
      </c>
      <c r="G10" s="540" t="s">
        <v>1120</v>
      </c>
      <c r="H10" s="540">
        <v>8.25</v>
      </c>
      <c r="I10" s="540" t="s">
        <v>1120</v>
      </c>
      <c r="J10" s="540" t="s">
        <v>1121</v>
      </c>
      <c r="K10" s="540" t="s">
        <v>1121</v>
      </c>
      <c r="L10" s="540" t="s">
        <v>1122</v>
      </c>
      <c r="M10" s="540" t="s">
        <v>1123</v>
      </c>
      <c r="N10" s="540">
        <v>10.5</v>
      </c>
      <c r="O10" s="540">
        <v>10.5</v>
      </c>
      <c r="P10" s="540">
        <v>10.5</v>
      </c>
      <c r="Q10" s="540">
        <v>10.5</v>
      </c>
      <c r="R10" s="540">
        <v>10.5</v>
      </c>
      <c r="S10" s="540">
        <v>10.5</v>
      </c>
      <c r="T10" s="540">
        <v>10.5</v>
      </c>
      <c r="U10" s="540">
        <v>10.5</v>
      </c>
      <c r="V10" s="540">
        <v>10.5</v>
      </c>
      <c r="W10" s="540">
        <v>10.5</v>
      </c>
      <c r="X10" s="540">
        <v>10.5</v>
      </c>
      <c r="Y10" s="540">
        <v>10.5</v>
      </c>
      <c r="Z10" s="540" t="s">
        <v>1124</v>
      </c>
      <c r="AA10" s="540">
        <v>10.5</v>
      </c>
      <c r="AB10" s="540" t="s">
        <v>1125</v>
      </c>
      <c r="AC10" s="540">
        <v>10.5</v>
      </c>
      <c r="AD10" s="540" t="s">
        <v>1126</v>
      </c>
      <c r="AE10" s="540">
        <v>10.5</v>
      </c>
      <c r="AF10" s="540" t="s">
        <v>1127</v>
      </c>
      <c r="AG10" s="540">
        <v>10.5</v>
      </c>
      <c r="AH10" s="540">
        <v>10.5</v>
      </c>
      <c r="AI10" s="540">
        <v>10</v>
      </c>
      <c r="AJ10" s="540">
        <v>10</v>
      </c>
      <c r="AK10" s="540">
        <v>10</v>
      </c>
      <c r="AL10" s="540">
        <v>10</v>
      </c>
    </row>
    <row r="11" spans="1:38" s="530" customFormat="1">
      <c r="A11" s="538" t="s">
        <v>299</v>
      </c>
      <c r="B11" s="537" t="s">
        <v>1128</v>
      </c>
      <c r="C11" s="537" t="s">
        <v>1128</v>
      </c>
      <c r="D11" s="537" t="s">
        <v>1129</v>
      </c>
      <c r="E11" s="537" t="s">
        <v>1129</v>
      </c>
      <c r="F11" s="537" t="s">
        <v>1130</v>
      </c>
      <c r="G11" s="537" t="s">
        <v>1131</v>
      </c>
      <c r="H11" s="537" t="s">
        <v>1132</v>
      </c>
      <c r="I11" s="537" t="s">
        <v>1132</v>
      </c>
      <c r="J11" s="537" t="s">
        <v>1133</v>
      </c>
      <c r="K11" s="537" t="s">
        <v>1134</v>
      </c>
      <c r="L11" s="537" t="s">
        <v>1084</v>
      </c>
      <c r="M11" s="537" t="s">
        <v>1135</v>
      </c>
      <c r="N11" s="537" t="s">
        <v>1136</v>
      </c>
      <c r="O11" s="537">
        <v>10.5</v>
      </c>
      <c r="P11" s="537" t="s">
        <v>1135</v>
      </c>
      <c r="Q11" s="537">
        <v>10.5</v>
      </c>
      <c r="R11" s="537" t="s">
        <v>1136</v>
      </c>
      <c r="S11" s="537" t="s">
        <v>1135</v>
      </c>
      <c r="T11" s="537" t="s">
        <v>1136</v>
      </c>
      <c r="U11" s="537" t="s">
        <v>1136</v>
      </c>
      <c r="V11" s="537" t="s">
        <v>1135</v>
      </c>
      <c r="W11" s="537" t="s">
        <v>1136</v>
      </c>
      <c r="X11" s="537" t="s">
        <v>1135</v>
      </c>
      <c r="Y11" s="537" t="s">
        <v>1136</v>
      </c>
      <c r="Z11" s="537" t="s">
        <v>1136</v>
      </c>
      <c r="AA11" s="537" t="s">
        <v>1136</v>
      </c>
      <c r="AB11" s="537" t="s">
        <v>1136</v>
      </c>
      <c r="AC11" s="537" t="s">
        <v>1135</v>
      </c>
      <c r="AD11" s="537" t="s">
        <v>1136</v>
      </c>
      <c r="AE11" s="537" t="s">
        <v>1135</v>
      </c>
      <c r="AF11" s="537" t="s">
        <v>1136</v>
      </c>
      <c r="AG11" s="537" t="s">
        <v>1136</v>
      </c>
      <c r="AH11" s="537" t="s">
        <v>1137</v>
      </c>
      <c r="AI11" s="537" t="s">
        <v>1138</v>
      </c>
      <c r="AJ11" s="537" t="s">
        <v>1138</v>
      </c>
      <c r="AK11" s="537" t="s">
        <v>1084</v>
      </c>
      <c r="AL11" s="537" t="s">
        <v>1084</v>
      </c>
    </row>
    <row r="12" spans="1:38" s="530" customFormat="1">
      <c r="A12" s="538" t="s">
        <v>300</v>
      </c>
      <c r="B12" s="537" t="s">
        <v>1139</v>
      </c>
      <c r="C12" s="537" t="s">
        <v>1022</v>
      </c>
      <c r="D12" s="537" t="s">
        <v>1140</v>
      </c>
      <c r="E12" s="537" t="s">
        <v>1141</v>
      </c>
      <c r="F12" s="537" t="s">
        <v>1142</v>
      </c>
      <c r="G12" s="537" t="s">
        <v>1143</v>
      </c>
      <c r="H12" s="537" t="s">
        <v>1027</v>
      </c>
      <c r="I12" s="537" t="s">
        <v>1144</v>
      </c>
      <c r="J12" s="537" t="s">
        <v>1028</v>
      </c>
      <c r="K12" s="537" t="s">
        <v>1145</v>
      </c>
      <c r="L12" s="537" t="s">
        <v>1146</v>
      </c>
      <c r="M12" s="537" t="s">
        <v>1147</v>
      </c>
      <c r="N12" s="537" t="s">
        <v>1148</v>
      </c>
      <c r="O12" s="537" t="s">
        <v>1033</v>
      </c>
      <c r="P12" s="537" t="s">
        <v>1033</v>
      </c>
      <c r="Q12" s="537" t="s">
        <v>1149</v>
      </c>
      <c r="R12" s="537" t="s">
        <v>1150</v>
      </c>
      <c r="S12" s="537" t="s">
        <v>1151</v>
      </c>
      <c r="T12" s="537" t="s">
        <v>1152</v>
      </c>
      <c r="U12" s="537" t="s">
        <v>1062</v>
      </c>
      <c r="V12" s="537" t="s">
        <v>1037</v>
      </c>
      <c r="W12" s="537" t="s">
        <v>1062</v>
      </c>
      <c r="X12" s="537" t="s">
        <v>1153</v>
      </c>
      <c r="Y12" s="537" t="s">
        <v>1154</v>
      </c>
      <c r="Z12" s="537" t="s">
        <v>1155</v>
      </c>
      <c r="AA12" s="537" t="s">
        <v>1156</v>
      </c>
      <c r="AB12" s="537" t="s">
        <v>1157</v>
      </c>
      <c r="AC12" s="537" t="s">
        <v>1158</v>
      </c>
      <c r="AD12" s="537" t="s">
        <v>1159</v>
      </c>
      <c r="AE12" s="537" t="s">
        <v>1160</v>
      </c>
      <c r="AF12" s="537" t="s">
        <v>1161</v>
      </c>
      <c r="AG12" s="537" t="s">
        <v>1152</v>
      </c>
      <c r="AH12" s="537" t="s">
        <v>1162</v>
      </c>
      <c r="AI12" s="537" t="s">
        <v>1163</v>
      </c>
      <c r="AJ12" s="537" t="s">
        <v>1164</v>
      </c>
      <c r="AK12" s="537" t="s">
        <v>1165</v>
      </c>
      <c r="AL12" s="537" t="s">
        <v>1165</v>
      </c>
    </row>
    <row r="13" spans="1:38">
      <c r="A13" s="539" t="s">
        <v>301</v>
      </c>
      <c r="B13" s="540" t="s">
        <v>1166</v>
      </c>
      <c r="C13" s="540" t="s">
        <v>1167</v>
      </c>
      <c r="D13" s="540" t="s">
        <v>1168</v>
      </c>
      <c r="E13" s="540" t="s">
        <v>1169</v>
      </c>
      <c r="F13" s="540" t="s">
        <v>1170</v>
      </c>
      <c r="G13" s="540" t="s">
        <v>1171</v>
      </c>
      <c r="H13" s="540" t="s">
        <v>1172</v>
      </c>
      <c r="I13" s="540" t="s">
        <v>1173</v>
      </c>
      <c r="J13" s="540" t="s">
        <v>1028</v>
      </c>
      <c r="K13" s="540" t="s">
        <v>1174</v>
      </c>
      <c r="L13" s="540" t="s">
        <v>1175</v>
      </c>
      <c r="M13" s="540" t="s">
        <v>1176</v>
      </c>
      <c r="N13" s="540" t="s">
        <v>1177</v>
      </c>
      <c r="O13" s="540" t="s">
        <v>1178</v>
      </c>
      <c r="P13" s="540" t="s">
        <v>1177</v>
      </c>
      <c r="Q13" s="540" t="s">
        <v>1177</v>
      </c>
      <c r="R13" s="540" t="s">
        <v>1179</v>
      </c>
      <c r="S13" s="540" t="s">
        <v>1057</v>
      </c>
      <c r="T13" s="540" t="s">
        <v>1065</v>
      </c>
      <c r="U13" s="540" t="s">
        <v>1062</v>
      </c>
      <c r="V13" s="540" t="s">
        <v>1062</v>
      </c>
      <c r="W13" s="540" t="s">
        <v>1062</v>
      </c>
      <c r="X13" s="540" t="s">
        <v>1180</v>
      </c>
      <c r="Y13" s="540" t="s">
        <v>1065</v>
      </c>
      <c r="Z13" s="540" t="s">
        <v>1181</v>
      </c>
      <c r="AA13" s="540" t="s">
        <v>1182</v>
      </c>
      <c r="AB13" s="540" t="s">
        <v>1183</v>
      </c>
      <c r="AC13" s="540" t="s">
        <v>1065</v>
      </c>
      <c r="AD13" s="540" t="s">
        <v>1065</v>
      </c>
      <c r="AE13" s="540" t="s">
        <v>1184</v>
      </c>
      <c r="AF13" s="540" t="s">
        <v>1185</v>
      </c>
      <c r="AG13" s="540" t="s">
        <v>1152</v>
      </c>
      <c r="AH13" s="540" t="s">
        <v>1186</v>
      </c>
      <c r="AI13" s="540" t="s">
        <v>1187</v>
      </c>
      <c r="AJ13" s="540" t="s">
        <v>1188</v>
      </c>
      <c r="AK13" s="540" t="s">
        <v>1188</v>
      </c>
      <c r="AL13" s="540" t="s">
        <v>1188</v>
      </c>
    </row>
    <row r="14" spans="1:38">
      <c r="A14" s="541" t="s">
        <v>1189</v>
      </c>
      <c r="B14" s="540" t="s">
        <v>1101</v>
      </c>
      <c r="C14" s="540" t="s">
        <v>1190</v>
      </c>
      <c r="D14" s="540">
        <v>8</v>
      </c>
      <c r="E14" s="540" t="s">
        <v>1078</v>
      </c>
      <c r="F14" s="540" t="s">
        <v>1078</v>
      </c>
      <c r="G14" s="540" t="s">
        <v>1081</v>
      </c>
      <c r="H14" s="540" t="s">
        <v>1191</v>
      </c>
      <c r="I14" s="540" t="s">
        <v>1081</v>
      </c>
      <c r="J14" s="540" t="s">
        <v>1083</v>
      </c>
      <c r="K14" s="540" t="s">
        <v>1192</v>
      </c>
      <c r="L14" s="540" t="s">
        <v>1193</v>
      </c>
      <c r="M14" s="540" t="s">
        <v>1194</v>
      </c>
      <c r="N14" s="540" t="s">
        <v>1086</v>
      </c>
      <c r="O14" s="540" t="s">
        <v>1195</v>
      </c>
      <c r="P14" s="540" t="s">
        <v>1086</v>
      </c>
      <c r="Q14" s="540" t="s">
        <v>1086</v>
      </c>
      <c r="R14" s="540" t="s">
        <v>1196</v>
      </c>
      <c r="S14" s="540" t="s">
        <v>1086</v>
      </c>
      <c r="T14" s="540" t="s">
        <v>1197</v>
      </c>
      <c r="U14" s="540" t="s">
        <v>1086</v>
      </c>
      <c r="V14" s="540" t="s">
        <v>1197</v>
      </c>
      <c r="W14" s="540" t="s">
        <v>1196</v>
      </c>
      <c r="X14" s="540" t="s">
        <v>1198</v>
      </c>
      <c r="Y14" s="540" t="s">
        <v>1194</v>
      </c>
      <c r="Z14" s="540" t="s">
        <v>1086</v>
      </c>
      <c r="AA14" s="540" t="s">
        <v>1197</v>
      </c>
      <c r="AB14" s="540" t="s">
        <v>1197</v>
      </c>
      <c r="AC14" s="540" t="s">
        <v>1086</v>
      </c>
      <c r="AD14" s="540" t="s">
        <v>1197</v>
      </c>
      <c r="AE14" s="540" t="s">
        <v>1197</v>
      </c>
      <c r="AF14" s="540" t="s">
        <v>1197</v>
      </c>
      <c r="AG14" s="540" t="s">
        <v>1086</v>
      </c>
      <c r="AH14" s="540" t="s">
        <v>1086</v>
      </c>
      <c r="AI14" s="540" t="s">
        <v>1199</v>
      </c>
      <c r="AJ14" s="540" t="s">
        <v>1200</v>
      </c>
      <c r="AK14" s="540" t="s">
        <v>1201</v>
      </c>
      <c r="AL14" s="540" t="s">
        <v>1200</v>
      </c>
    </row>
    <row r="15" spans="1:38">
      <c r="A15" s="541" t="s">
        <v>1202</v>
      </c>
      <c r="B15" s="540" t="s">
        <v>1101</v>
      </c>
      <c r="C15" s="540">
        <v>7.85</v>
      </c>
      <c r="D15" s="540">
        <v>8</v>
      </c>
      <c r="E15" s="540" t="s">
        <v>1102</v>
      </c>
      <c r="F15" s="540">
        <v>5.25</v>
      </c>
      <c r="G15" s="540" t="s">
        <v>1203</v>
      </c>
      <c r="H15" s="540" t="s">
        <v>1204</v>
      </c>
      <c r="I15" s="540">
        <v>5.5</v>
      </c>
      <c r="J15" s="540">
        <v>6.25</v>
      </c>
      <c r="K15" s="540" t="s">
        <v>1205</v>
      </c>
      <c r="L15" s="540" t="s">
        <v>1205</v>
      </c>
      <c r="M15" s="540">
        <v>7.75</v>
      </c>
      <c r="N15" s="540" t="s">
        <v>1205</v>
      </c>
      <c r="O15" s="540" t="s">
        <v>1205</v>
      </c>
      <c r="P15" s="540">
        <v>7.75</v>
      </c>
      <c r="Q15" s="540" t="s">
        <v>1206</v>
      </c>
      <c r="R15" s="540">
        <v>10.5</v>
      </c>
      <c r="S15" s="540">
        <v>10.5</v>
      </c>
      <c r="T15" s="540" t="s">
        <v>1207</v>
      </c>
      <c r="U15" s="540">
        <v>7.75</v>
      </c>
      <c r="V15" s="540">
        <v>6.9</v>
      </c>
      <c r="W15" s="540" t="s">
        <v>1205</v>
      </c>
      <c r="X15" s="540">
        <v>6.75</v>
      </c>
      <c r="Y15" s="540" t="s">
        <v>1205</v>
      </c>
      <c r="Z15" s="540" t="s">
        <v>1205</v>
      </c>
      <c r="AA15" s="540" t="s">
        <v>1205</v>
      </c>
      <c r="AB15" s="540">
        <v>10.5</v>
      </c>
      <c r="AC15" s="540">
        <v>10.5</v>
      </c>
      <c r="AD15" s="540">
        <v>10.5</v>
      </c>
      <c r="AE15" s="540">
        <v>10.5</v>
      </c>
      <c r="AF15" s="540" t="s">
        <v>1086</v>
      </c>
      <c r="AG15" s="540" t="s">
        <v>1205</v>
      </c>
      <c r="AH15" s="540" t="s">
        <v>1208</v>
      </c>
      <c r="AI15" s="540">
        <v>7.15</v>
      </c>
      <c r="AJ15" s="540" t="s">
        <v>1205</v>
      </c>
      <c r="AK15" s="540" t="s">
        <v>1205</v>
      </c>
      <c r="AL15" s="540" t="s">
        <v>1205</v>
      </c>
    </row>
    <row r="16" spans="1:38">
      <c r="A16" s="541" t="s">
        <v>1209</v>
      </c>
      <c r="B16" s="540" t="s">
        <v>1210</v>
      </c>
      <c r="C16" s="540" t="s">
        <v>1167</v>
      </c>
      <c r="D16" s="540" t="s">
        <v>1168</v>
      </c>
      <c r="E16" s="540" t="s">
        <v>1169</v>
      </c>
      <c r="F16" s="540" t="s">
        <v>1170</v>
      </c>
      <c r="G16" s="540" t="s">
        <v>1171</v>
      </c>
      <c r="H16" s="540" t="s">
        <v>1172</v>
      </c>
      <c r="I16" s="540" t="s">
        <v>1173</v>
      </c>
      <c r="J16" s="540" t="s">
        <v>1028</v>
      </c>
      <c r="K16" s="540" t="s">
        <v>1174</v>
      </c>
      <c r="L16" s="540" t="s">
        <v>1175</v>
      </c>
      <c r="M16" s="540" t="s">
        <v>1176</v>
      </c>
      <c r="N16" s="540" t="s">
        <v>1177</v>
      </c>
      <c r="O16" s="540" t="s">
        <v>1178</v>
      </c>
      <c r="P16" s="540" t="s">
        <v>1177</v>
      </c>
      <c r="Q16" s="540" t="s">
        <v>1177</v>
      </c>
      <c r="R16" s="540" t="s">
        <v>1179</v>
      </c>
      <c r="S16" s="540" t="s">
        <v>1057</v>
      </c>
      <c r="T16" s="540" t="s">
        <v>1065</v>
      </c>
      <c r="U16" s="540" t="s">
        <v>1062</v>
      </c>
      <c r="V16" s="540" t="s">
        <v>1062</v>
      </c>
      <c r="W16" s="540" t="s">
        <v>1062</v>
      </c>
      <c r="X16" s="540" t="s">
        <v>1180</v>
      </c>
      <c r="Y16" s="540" t="s">
        <v>1065</v>
      </c>
      <c r="Z16" s="540" t="s">
        <v>1181</v>
      </c>
      <c r="AA16" s="540" t="s">
        <v>1182</v>
      </c>
      <c r="AB16" s="540" t="s">
        <v>1183</v>
      </c>
      <c r="AC16" s="540" t="s">
        <v>1065</v>
      </c>
      <c r="AD16" s="540" t="s">
        <v>1065</v>
      </c>
      <c r="AE16" s="540" t="s">
        <v>1184</v>
      </c>
      <c r="AF16" s="540" t="s">
        <v>1185</v>
      </c>
      <c r="AG16" s="540" t="s">
        <v>1152</v>
      </c>
      <c r="AH16" s="540" t="s">
        <v>1186</v>
      </c>
      <c r="AI16" s="540" t="s">
        <v>1187</v>
      </c>
      <c r="AJ16" s="540" t="s">
        <v>1188</v>
      </c>
      <c r="AK16" s="540" t="s">
        <v>1188</v>
      </c>
      <c r="AL16" s="540" t="s">
        <v>1188</v>
      </c>
    </row>
    <row r="17" spans="1:38">
      <c r="A17" s="539" t="s">
        <v>305</v>
      </c>
      <c r="B17" s="540" t="s">
        <v>1101</v>
      </c>
      <c r="C17" s="540" t="s">
        <v>1211</v>
      </c>
      <c r="D17" s="540" t="s">
        <v>1212</v>
      </c>
      <c r="E17" s="540" t="s">
        <v>1130</v>
      </c>
      <c r="F17" s="540" t="s">
        <v>1213</v>
      </c>
      <c r="G17" s="540" t="s">
        <v>1214</v>
      </c>
      <c r="H17" s="540" t="s">
        <v>1131</v>
      </c>
      <c r="I17" s="540" t="s">
        <v>1081</v>
      </c>
      <c r="J17" s="540" t="s">
        <v>1215</v>
      </c>
      <c r="K17" s="540" t="s">
        <v>1134</v>
      </c>
      <c r="L17" s="540" t="s">
        <v>1216</v>
      </c>
      <c r="M17" s="540" t="s">
        <v>1059</v>
      </c>
      <c r="N17" s="540" t="s">
        <v>1086</v>
      </c>
      <c r="O17" s="540" t="s">
        <v>1217</v>
      </c>
      <c r="P17" s="540" t="s">
        <v>1136</v>
      </c>
      <c r="Q17" s="540" t="s">
        <v>1136</v>
      </c>
      <c r="R17" s="540" t="s">
        <v>1136</v>
      </c>
      <c r="S17" s="540" t="s">
        <v>1086</v>
      </c>
      <c r="T17" s="540" t="s">
        <v>1136</v>
      </c>
      <c r="U17" s="540" t="s">
        <v>1086</v>
      </c>
      <c r="V17" s="540" t="s">
        <v>1136</v>
      </c>
      <c r="W17" s="540" t="s">
        <v>1086</v>
      </c>
      <c r="X17" s="540" t="s">
        <v>1218</v>
      </c>
      <c r="Y17" s="540" t="s">
        <v>1219</v>
      </c>
      <c r="Z17" s="540" t="s">
        <v>1219</v>
      </c>
      <c r="AA17" s="540" t="s">
        <v>1107</v>
      </c>
      <c r="AB17" s="540" t="s">
        <v>1086</v>
      </c>
      <c r="AC17" s="540" t="s">
        <v>1220</v>
      </c>
      <c r="AD17" s="540" t="s">
        <v>1107</v>
      </c>
      <c r="AE17" s="540" t="s">
        <v>1221</v>
      </c>
      <c r="AF17" s="540" t="s">
        <v>1107</v>
      </c>
      <c r="AG17" s="540" t="s">
        <v>1107</v>
      </c>
      <c r="AH17" s="540" t="s">
        <v>1222</v>
      </c>
      <c r="AI17" s="540" t="s">
        <v>1216</v>
      </c>
      <c r="AJ17" s="540" t="s">
        <v>1187</v>
      </c>
      <c r="AK17" s="540" t="s">
        <v>1223</v>
      </c>
      <c r="AL17" s="540" t="s">
        <v>1224</v>
      </c>
    </row>
    <row r="18" spans="1:38">
      <c r="A18" s="539" t="s">
        <v>306</v>
      </c>
      <c r="B18" s="540" t="s">
        <v>1225</v>
      </c>
      <c r="C18" s="540" t="s">
        <v>1226</v>
      </c>
      <c r="D18" s="540" t="s">
        <v>1227</v>
      </c>
      <c r="E18" s="540" t="s">
        <v>1141</v>
      </c>
      <c r="F18" s="540" t="s">
        <v>1228</v>
      </c>
      <c r="G18" s="540" t="s">
        <v>1229</v>
      </c>
      <c r="H18" s="540" t="s">
        <v>1230</v>
      </c>
      <c r="I18" s="540" t="s">
        <v>1231</v>
      </c>
      <c r="J18" s="540" t="s">
        <v>1232</v>
      </c>
      <c r="K18" s="540" t="s">
        <v>1233</v>
      </c>
      <c r="L18" s="540" t="s">
        <v>1146</v>
      </c>
      <c r="M18" s="540" t="s">
        <v>1234</v>
      </c>
      <c r="N18" s="540" t="s">
        <v>1235</v>
      </c>
      <c r="O18" s="540" t="s">
        <v>1235</v>
      </c>
      <c r="P18" s="540" t="s">
        <v>1236</v>
      </c>
      <c r="Q18" s="540" t="s">
        <v>1149</v>
      </c>
      <c r="R18" s="540" t="s">
        <v>1237</v>
      </c>
      <c r="S18" s="540" t="s">
        <v>1238</v>
      </c>
      <c r="T18" s="540" t="s">
        <v>1239</v>
      </c>
      <c r="U18" s="540" t="s">
        <v>1240</v>
      </c>
      <c r="V18" s="540" t="s">
        <v>1241</v>
      </c>
      <c r="W18" s="540" t="s">
        <v>1242</v>
      </c>
      <c r="X18" s="540" t="s">
        <v>1237</v>
      </c>
      <c r="Y18" s="540" t="s">
        <v>1243</v>
      </c>
      <c r="Z18" s="540" t="s">
        <v>1244</v>
      </c>
      <c r="AA18" s="540" t="s">
        <v>1245</v>
      </c>
      <c r="AB18" s="540" t="s">
        <v>1246</v>
      </c>
      <c r="AC18" s="540" t="s">
        <v>1247</v>
      </c>
      <c r="AD18" s="540" t="s">
        <v>1248</v>
      </c>
      <c r="AE18" s="540" t="s">
        <v>1057</v>
      </c>
      <c r="AF18" s="540" t="s">
        <v>1127</v>
      </c>
      <c r="AG18" s="540" t="s">
        <v>1249</v>
      </c>
      <c r="AH18" s="540" t="s">
        <v>1184</v>
      </c>
      <c r="AI18" s="540" t="s">
        <v>1163</v>
      </c>
      <c r="AJ18" s="540" t="s">
        <v>1250</v>
      </c>
      <c r="AK18" s="540" t="s">
        <v>1251</v>
      </c>
      <c r="AL18" s="540" t="s">
        <v>1252</v>
      </c>
    </row>
    <row r="19" spans="1:38">
      <c r="A19" s="539" t="s">
        <v>307</v>
      </c>
      <c r="B19" s="540" t="s">
        <v>1253</v>
      </c>
      <c r="C19" s="540" t="s">
        <v>1253</v>
      </c>
      <c r="D19" s="540" t="s">
        <v>1254</v>
      </c>
      <c r="E19" s="540" t="s">
        <v>1254</v>
      </c>
      <c r="F19" s="540" t="s">
        <v>1255</v>
      </c>
      <c r="G19" s="540" t="s">
        <v>1231</v>
      </c>
      <c r="H19" s="540" t="s">
        <v>1231</v>
      </c>
      <c r="I19" s="540" t="s">
        <v>1256</v>
      </c>
      <c r="J19" s="540" t="s">
        <v>1257</v>
      </c>
      <c r="K19" s="540" t="s">
        <v>1258</v>
      </c>
      <c r="L19" s="540" t="s">
        <v>1259</v>
      </c>
      <c r="M19" s="540" t="s">
        <v>1260</v>
      </c>
      <c r="N19" s="540" t="s">
        <v>1236</v>
      </c>
      <c r="O19" s="540" t="s">
        <v>1261</v>
      </c>
      <c r="P19" s="540" t="s">
        <v>1262</v>
      </c>
      <c r="Q19" s="540" t="s">
        <v>1263</v>
      </c>
      <c r="R19" s="540" t="s">
        <v>1264</v>
      </c>
      <c r="S19" s="540" t="s">
        <v>1265</v>
      </c>
      <c r="T19" s="540" t="s">
        <v>1266</v>
      </c>
      <c r="U19" s="540" t="s">
        <v>1267</v>
      </c>
      <c r="V19" s="540" t="s">
        <v>1268</v>
      </c>
      <c r="W19" s="540" t="s">
        <v>1268</v>
      </c>
      <c r="X19" s="540" t="s">
        <v>1269</v>
      </c>
      <c r="Y19" s="540" t="s">
        <v>1091</v>
      </c>
      <c r="Z19" s="540" t="s">
        <v>1270</v>
      </c>
      <c r="AA19" s="540" t="s">
        <v>1271</v>
      </c>
      <c r="AB19" s="540" t="s">
        <v>1272</v>
      </c>
      <c r="AC19" s="540" t="s">
        <v>1273</v>
      </c>
      <c r="AD19" s="540" t="s">
        <v>1065</v>
      </c>
      <c r="AE19" s="540" t="s">
        <v>1274</v>
      </c>
      <c r="AF19" s="540" t="s">
        <v>1065</v>
      </c>
      <c r="AG19" s="540" t="s">
        <v>1274</v>
      </c>
      <c r="AH19" s="540" t="s">
        <v>1065</v>
      </c>
      <c r="AI19" s="540" t="s">
        <v>1275</v>
      </c>
      <c r="AJ19" s="540" t="s">
        <v>1276</v>
      </c>
      <c r="AK19" s="540" t="s">
        <v>1277</v>
      </c>
      <c r="AL19" s="540" t="s">
        <v>1062</v>
      </c>
    </row>
    <row r="20" spans="1:38">
      <c r="A20" s="539" t="s">
        <v>308</v>
      </c>
      <c r="B20" s="540" t="s">
        <v>1278</v>
      </c>
      <c r="C20" s="540" t="s">
        <v>1211</v>
      </c>
      <c r="D20" s="540" t="s">
        <v>1279</v>
      </c>
      <c r="E20" s="540" t="s">
        <v>1280</v>
      </c>
      <c r="F20" s="540" t="s">
        <v>1130</v>
      </c>
      <c r="G20" s="540" t="s">
        <v>1281</v>
      </c>
      <c r="H20" s="540" t="s">
        <v>1281</v>
      </c>
      <c r="I20" s="540" t="s">
        <v>1131</v>
      </c>
      <c r="J20" s="540" t="s">
        <v>1134</v>
      </c>
      <c r="K20" s="540" t="s">
        <v>1282</v>
      </c>
      <c r="L20" s="540" t="s">
        <v>1283</v>
      </c>
      <c r="M20" s="540" t="s">
        <v>1284</v>
      </c>
      <c r="N20" s="540" t="s">
        <v>1086</v>
      </c>
      <c r="O20" s="540" t="s">
        <v>1086</v>
      </c>
      <c r="P20" s="540" t="s">
        <v>1285</v>
      </c>
      <c r="Q20" s="540" t="s">
        <v>1086</v>
      </c>
      <c r="R20" s="540" t="s">
        <v>1108</v>
      </c>
      <c r="S20" s="540" t="s">
        <v>1285</v>
      </c>
      <c r="T20" s="540" t="s">
        <v>1086</v>
      </c>
      <c r="U20" s="540" t="s">
        <v>1285</v>
      </c>
      <c r="V20" s="540" t="s">
        <v>1266</v>
      </c>
      <c r="W20" s="540" t="s">
        <v>1108</v>
      </c>
      <c r="X20" s="540" t="s">
        <v>1108</v>
      </c>
      <c r="Y20" s="540" t="s">
        <v>1108</v>
      </c>
      <c r="Z20" s="540" t="s">
        <v>1086</v>
      </c>
      <c r="AA20" s="540" t="s">
        <v>1108</v>
      </c>
      <c r="AB20" s="540" t="s">
        <v>1086</v>
      </c>
      <c r="AC20" s="540" t="s">
        <v>1197</v>
      </c>
      <c r="AD20" s="540" t="s">
        <v>1086</v>
      </c>
      <c r="AE20" s="540" t="s">
        <v>1266</v>
      </c>
      <c r="AF20" s="540" t="s">
        <v>1286</v>
      </c>
      <c r="AG20" s="540" t="s">
        <v>1287</v>
      </c>
      <c r="AH20" s="540" t="s">
        <v>1086</v>
      </c>
      <c r="AI20" s="540" t="s">
        <v>1180</v>
      </c>
      <c r="AJ20" s="540" t="s">
        <v>1288</v>
      </c>
      <c r="AK20" s="540" t="s">
        <v>1288</v>
      </c>
      <c r="AL20" s="540" t="s">
        <v>1289</v>
      </c>
    </row>
    <row r="21" spans="1:38">
      <c r="A21" s="539" t="s">
        <v>309</v>
      </c>
      <c r="B21" s="540" t="s">
        <v>1290</v>
      </c>
      <c r="C21" s="540" t="s">
        <v>1290</v>
      </c>
      <c r="D21" s="540" t="s">
        <v>1291</v>
      </c>
      <c r="E21" s="540" t="s">
        <v>1291</v>
      </c>
      <c r="F21" s="540" t="s">
        <v>1291</v>
      </c>
      <c r="G21" s="540" t="s">
        <v>1292</v>
      </c>
      <c r="H21" s="540" t="s">
        <v>1293</v>
      </c>
      <c r="I21" s="540" t="s">
        <v>1293</v>
      </c>
      <c r="J21" s="540" t="s">
        <v>1294</v>
      </c>
      <c r="K21" s="540" t="s">
        <v>1295</v>
      </c>
      <c r="L21" s="540" t="s">
        <v>1296</v>
      </c>
      <c r="M21" s="540" t="s">
        <v>1297</v>
      </c>
      <c r="N21" s="540" t="s">
        <v>1298</v>
      </c>
      <c r="O21" s="540" t="s">
        <v>1299</v>
      </c>
      <c r="P21" s="540" t="s">
        <v>1126</v>
      </c>
      <c r="Q21" s="540" t="s">
        <v>1136</v>
      </c>
      <c r="R21" s="540" t="s">
        <v>1126</v>
      </c>
      <c r="S21" s="540" t="s">
        <v>1300</v>
      </c>
      <c r="T21" s="540" t="s">
        <v>1090</v>
      </c>
      <c r="U21" s="540" t="s">
        <v>1086</v>
      </c>
      <c r="V21" s="540" t="s">
        <v>1086</v>
      </c>
      <c r="W21" s="540" t="s">
        <v>1086</v>
      </c>
      <c r="X21" s="540" t="s">
        <v>1300</v>
      </c>
      <c r="Y21" s="540" t="s">
        <v>1086</v>
      </c>
      <c r="Z21" s="540" t="s">
        <v>1301</v>
      </c>
      <c r="AA21" s="540" t="s">
        <v>1086</v>
      </c>
      <c r="AB21" s="540" t="s">
        <v>1219</v>
      </c>
      <c r="AC21" s="540" t="s">
        <v>1086</v>
      </c>
      <c r="AD21" s="540" t="s">
        <v>1086</v>
      </c>
      <c r="AE21" s="540" t="s">
        <v>1086</v>
      </c>
      <c r="AF21" s="540" t="s">
        <v>1302</v>
      </c>
      <c r="AG21" s="540" t="s">
        <v>1086</v>
      </c>
      <c r="AH21" s="540" t="s">
        <v>1303</v>
      </c>
      <c r="AI21" s="540" t="s">
        <v>1216</v>
      </c>
      <c r="AJ21" s="540" t="s">
        <v>1304</v>
      </c>
      <c r="AK21" s="540" t="s">
        <v>1216</v>
      </c>
      <c r="AL21" s="540" t="s">
        <v>1216</v>
      </c>
    </row>
    <row r="22" spans="1:38">
      <c r="A22" s="539" t="s">
        <v>310</v>
      </c>
      <c r="B22" s="540" t="s">
        <v>1305</v>
      </c>
      <c r="C22" s="540" t="s">
        <v>1211</v>
      </c>
      <c r="D22" s="540" t="s">
        <v>1306</v>
      </c>
      <c r="E22" s="540" t="s">
        <v>1227</v>
      </c>
      <c r="F22" s="540" t="s">
        <v>1227</v>
      </c>
      <c r="G22" s="540" t="s">
        <v>1229</v>
      </c>
      <c r="H22" s="540" t="s">
        <v>1229</v>
      </c>
      <c r="I22" s="540" t="s">
        <v>1229</v>
      </c>
      <c r="J22" s="540" t="s">
        <v>1094</v>
      </c>
      <c r="K22" s="540" t="s">
        <v>1094</v>
      </c>
      <c r="L22" s="540" t="s">
        <v>1307</v>
      </c>
      <c r="M22" s="540" t="s">
        <v>1236</v>
      </c>
      <c r="N22" s="540" t="s">
        <v>1240</v>
      </c>
      <c r="O22" s="540" t="s">
        <v>1237</v>
      </c>
      <c r="P22" s="540" t="s">
        <v>1308</v>
      </c>
      <c r="Q22" s="540" t="s">
        <v>1240</v>
      </c>
      <c r="R22" s="540" t="s">
        <v>1240</v>
      </c>
      <c r="S22" s="540" t="s">
        <v>1240</v>
      </c>
      <c r="T22" s="540" t="s">
        <v>1309</v>
      </c>
      <c r="U22" s="540" t="s">
        <v>1240</v>
      </c>
      <c r="V22" s="540" t="s">
        <v>1240</v>
      </c>
      <c r="W22" s="540" t="s">
        <v>1240</v>
      </c>
      <c r="X22" s="540" t="s">
        <v>1308</v>
      </c>
      <c r="Y22" s="540" t="s">
        <v>1240</v>
      </c>
      <c r="Z22" s="540" t="s">
        <v>1240</v>
      </c>
      <c r="AA22" s="540" t="s">
        <v>1240</v>
      </c>
      <c r="AB22" s="540" t="s">
        <v>1309</v>
      </c>
      <c r="AC22" s="540" t="s">
        <v>1240</v>
      </c>
      <c r="AD22" s="540" t="s">
        <v>1240</v>
      </c>
      <c r="AE22" s="540" t="s">
        <v>1309</v>
      </c>
      <c r="AF22" s="540" t="s">
        <v>1286</v>
      </c>
      <c r="AG22" s="540" t="s">
        <v>1310</v>
      </c>
      <c r="AH22" s="540" t="s">
        <v>1311</v>
      </c>
      <c r="AI22" s="540" t="s">
        <v>1307</v>
      </c>
      <c r="AJ22" s="540" t="s">
        <v>1307</v>
      </c>
      <c r="AK22" s="540" t="s">
        <v>1113</v>
      </c>
      <c r="AL22" s="540" t="s">
        <v>1113</v>
      </c>
    </row>
    <row r="23" spans="1:38">
      <c r="A23" s="539" t="s">
        <v>311</v>
      </c>
      <c r="B23" s="540" t="s">
        <v>1312</v>
      </c>
      <c r="C23" s="540" t="s">
        <v>1313</v>
      </c>
      <c r="D23" s="540" t="s">
        <v>1314</v>
      </c>
      <c r="E23" s="540" t="s">
        <v>1314</v>
      </c>
      <c r="F23" s="540" t="s">
        <v>1314</v>
      </c>
      <c r="G23" s="540" t="s">
        <v>1315</v>
      </c>
      <c r="H23" s="540" t="s">
        <v>1315</v>
      </c>
      <c r="I23" s="540" t="s">
        <v>1315</v>
      </c>
      <c r="J23" s="540" t="s">
        <v>1316</v>
      </c>
      <c r="K23" s="540" t="s">
        <v>1316</v>
      </c>
      <c r="L23" s="540" t="s">
        <v>1317</v>
      </c>
      <c r="M23" s="540" t="s">
        <v>1318</v>
      </c>
      <c r="N23" s="540" t="s">
        <v>1265</v>
      </c>
      <c r="O23" s="540" t="s">
        <v>1265</v>
      </c>
      <c r="P23" s="540" t="s">
        <v>1265</v>
      </c>
      <c r="Q23" s="540" t="s">
        <v>1265</v>
      </c>
      <c r="R23" s="540" t="s">
        <v>1265</v>
      </c>
      <c r="S23" s="540" t="s">
        <v>1265</v>
      </c>
      <c r="T23" s="540" t="s">
        <v>1319</v>
      </c>
      <c r="U23" s="540" t="s">
        <v>1320</v>
      </c>
      <c r="V23" s="540" t="s">
        <v>1265</v>
      </c>
      <c r="W23" s="540" t="s">
        <v>1221</v>
      </c>
      <c r="X23" s="540" t="s">
        <v>1086</v>
      </c>
      <c r="Y23" s="540" t="s">
        <v>1091</v>
      </c>
      <c r="Z23" s="540" t="s">
        <v>1086</v>
      </c>
      <c r="AA23" s="540" t="s">
        <v>1321</v>
      </c>
      <c r="AB23" s="540" t="s">
        <v>1091</v>
      </c>
      <c r="AC23" s="540" t="s">
        <v>1086</v>
      </c>
      <c r="AD23" s="540" t="s">
        <v>1086</v>
      </c>
      <c r="AE23" s="540" t="s">
        <v>1091</v>
      </c>
      <c r="AF23" s="540" t="s">
        <v>1086</v>
      </c>
      <c r="AG23" s="540" t="s">
        <v>1086</v>
      </c>
      <c r="AH23" s="540" t="s">
        <v>1086</v>
      </c>
      <c r="AI23" s="540" t="s">
        <v>1223</v>
      </c>
      <c r="AJ23" s="540" t="s">
        <v>1216</v>
      </c>
      <c r="AK23" s="540" t="s">
        <v>1322</v>
      </c>
      <c r="AL23" s="540" t="s">
        <v>1216</v>
      </c>
    </row>
    <row r="24" spans="1:38">
      <c r="A24" s="539" t="s">
        <v>312</v>
      </c>
      <c r="B24" s="540">
        <v>7.85</v>
      </c>
      <c r="C24" s="540">
        <v>7.85</v>
      </c>
      <c r="D24" s="540" t="s">
        <v>1130</v>
      </c>
      <c r="E24" s="540" t="s">
        <v>1103</v>
      </c>
      <c r="F24" s="540" t="s">
        <v>1130</v>
      </c>
      <c r="G24" s="540" t="s">
        <v>1323</v>
      </c>
      <c r="H24" s="540" t="s">
        <v>1131</v>
      </c>
      <c r="I24" s="540" t="s">
        <v>1324</v>
      </c>
      <c r="J24" s="540">
        <v>9</v>
      </c>
      <c r="K24" s="540" t="s">
        <v>1325</v>
      </c>
      <c r="L24" s="540" t="s">
        <v>1317</v>
      </c>
      <c r="M24" s="540" t="s">
        <v>1059</v>
      </c>
      <c r="N24" s="540" t="s">
        <v>1326</v>
      </c>
      <c r="O24" s="540" t="s">
        <v>1136</v>
      </c>
      <c r="P24" s="540" t="s">
        <v>1217</v>
      </c>
      <c r="Q24" s="540">
        <v>10.5</v>
      </c>
      <c r="R24" s="540">
        <v>10.5</v>
      </c>
      <c r="S24" s="540" t="s">
        <v>1327</v>
      </c>
      <c r="T24" s="540">
        <v>10.5</v>
      </c>
      <c r="U24" s="540" t="s">
        <v>1328</v>
      </c>
      <c r="V24" s="540">
        <v>10.5</v>
      </c>
      <c r="W24" s="540">
        <v>10.5</v>
      </c>
      <c r="X24" s="540">
        <v>10.5</v>
      </c>
      <c r="Y24" s="540" t="s">
        <v>1085</v>
      </c>
      <c r="Z24" s="540">
        <v>10.5</v>
      </c>
      <c r="AA24" s="540" t="s">
        <v>1326</v>
      </c>
      <c r="AB24" s="540">
        <v>10.5</v>
      </c>
      <c r="AC24" s="540" t="s">
        <v>1327</v>
      </c>
      <c r="AD24" s="540">
        <v>10.5</v>
      </c>
      <c r="AE24" s="540" t="s">
        <v>1327</v>
      </c>
      <c r="AF24" s="540" t="s">
        <v>1090</v>
      </c>
      <c r="AG24" s="540">
        <v>10.5</v>
      </c>
      <c r="AH24" s="540">
        <v>10.5</v>
      </c>
      <c r="AI24" s="540">
        <v>10</v>
      </c>
      <c r="AJ24" s="540" t="s">
        <v>1329</v>
      </c>
      <c r="AK24" s="540" t="s">
        <v>1330</v>
      </c>
      <c r="AL24" s="540" t="s">
        <v>1095</v>
      </c>
    </row>
    <row r="25" spans="1:38">
      <c r="A25" s="539" t="s">
        <v>313</v>
      </c>
      <c r="B25" s="540" t="s">
        <v>1278</v>
      </c>
      <c r="C25" s="540" t="s">
        <v>1211</v>
      </c>
      <c r="D25" s="540" t="s">
        <v>1130</v>
      </c>
      <c r="E25" s="540" t="s">
        <v>1130</v>
      </c>
      <c r="F25" s="540" t="s">
        <v>1130</v>
      </c>
      <c r="G25" s="540" t="s">
        <v>1331</v>
      </c>
      <c r="H25" s="540" t="s">
        <v>1332</v>
      </c>
      <c r="I25" s="540" t="s">
        <v>1332</v>
      </c>
      <c r="J25" s="540" t="s">
        <v>1333</v>
      </c>
      <c r="K25" s="540" t="s">
        <v>1227</v>
      </c>
      <c r="L25" s="540" t="s">
        <v>1334</v>
      </c>
      <c r="M25" s="540" t="s">
        <v>1335</v>
      </c>
      <c r="N25" s="540" t="s">
        <v>1136</v>
      </c>
      <c r="O25" s="540" t="s">
        <v>1336</v>
      </c>
      <c r="P25" s="540" t="s">
        <v>1336</v>
      </c>
      <c r="Q25" s="540" t="s">
        <v>1136</v>
      </c>
      <c r="R25" s="540" t="s">
        <v>1336</v>
      </c>
      <c r="S25" s="540" t="s">
        <v>1336</v>
      </c>
      <c r="T25" s="540" t="s">
        <v>1336</v>
      </c>
      <c r="U25" s="540" t="s">
        <v>1136</v>
      </c>
      <c r="V25" s="540" t="s">
        <v>1336</v>
      </c>
      <c r="W25" s="540" t="s">
        <v>1336</v>
      </c>
      <c r="X25" s="540" t="s">
        <v>1337</v>
      </c>
      <c r="Y25" s="540" t="s">
        <v>1338</v>
      </c>
      <c r="Z25" s="540" t="s">
        <v>1338</v>
      </c>
      <c r="AA25" s="540" t="s">
        <v>1339</v>
      </c>
      <c r="AB25" s="540" t="s">
        <v>1340</v>
      </c>
      <c r="AC25" s="540" t="s">
        <v>1340</v>
      </c>
      <c r="AD25" s="540" t="s">
        <v>1340</v>
      </c>
      <c r="AE25" s="540" t="s">
        <v>1308</v>
      </c>
      <c r="AF25" s="540" t="s">
        <v>1086</v>
      </c>
      <c r="AG25" s="540" t="s">
        <v>1341</v>
      </c>
      <c r="AH25" s="540" t="s">
        <v>1341</v>
      </c>
      <c r="AI25" s="540" t="s">
        <v>1342</v>
      </c>
      <c r="AJ25" s="540" t="s">
        <v>1343</v>
      </c>
      <c r="AK25" s="540" t="s">
        <v>1288</v>
      </c>
      <c r="AL25" s="540" t="s">
        <v>1344</v>
      </c>
    </row>
    <row r="26" spans="1:38">
      <c r="A26" s="539" t="s">
        <v>314</v>
      </c>
      <c r="B26" s="540" t="s">
        <v>1211</v>
      </c>
      <c r="C26" s="540" t="s">
        <v>1211</v>
      </c>
      <c r="D26" s="540" t="s">
        <v>1130</v>
      </c>
      <c r="E26" s="540" t="s">
        <v>1130</v>
      </c>
      <c r="F26" s="540" t="s">
        <v>1345</v>
      </c>
      <c r="G26" s="540" t="s">
        <v>1346</v>
      </c>
      <c r="H26" s="540" t="s">
        <v>1131</v>
      </c>
      <c r="I26" s="540" t="s">
        <v>1131</v>
      </c>
      <c r="J26" s="540" t="s">
        <v>1134</v>
      </c>
      <c r="K26" s="540" t="s">
        <v>1134</v>
      </c>
      <c r="L26" s="540" t="s">
        <v>1084</v>
      </c>
      <c r="M26" s="540" t="s">
        <v>1347</v>
      </c>
      <c r="N26" s="540" t="s">
        <v>1136</v>
      </c>
      <c r="O26" s="540" t="s">
        <v>1086</v>
      </c>
      <c r="P26" s="540" t="s">
        <v>1136</v>
      </c>
      <c r="Q26" s="540" t="s">
        <v>1136</v>
      </c>
      <c r="R26" s="540" t="s">
        <v>1348</v>
      </c>
      <c r="S26" s="540" t="s">
        <v>1086</v>
      </c>
      <c r="T26" s="540" t="s">
        <v>1136</v>
      </c>
      <c r="U26" s="540" t="s">
        <v>1136</v>
      </c>
      <c r="V26" s="540" t="s">
        <v>1136</v>
      </c>
      <c r="W26" s="540" t="s">
        <v>1136</v>
      </c>
      <c r="X26" s="540" t="s">
        <v>1086</v>
      </c>
      <c r="Y26" s="540" t="s">
        <v>1349</v>
      </c>
      <c r="Z26" s="540" t="s">
        <v>1086</v>
      </c>
      <c r="AA26" s="540" t="s">
        <v>1136</v>
      </c>
      <c r="AB26" s="540" t="s">
        <v>1086</v>
      </c>
      <c r="AC26" s="540" t="s">
        <v>1136</v>
      </c>
      <c r="AD26" s="540" t="s">
        <v>1302</v>
      </c>
      <c r="AE26" s="540" t="s">
        <v>1136</v>
      </c>
      <c r="AF26" s="540" t="s">
        <v>1086</v>
      </c>
      <c r="AG26" s="540" t="s">
        <v>1348</v>
      </c>
      <c r="AH26" s="540" t="s">
        <v>1350</v>
      </c>
      <c r="AI26" s="540" t="s">
        <v>1351</v>
      </c>
      <c r="AJ26" s="540">
        <v>10</v>
      </c>
      <c r="AK26" s="540" t="s">
        <v>1352</v>
      </c>
      <c r="AL26" s="540" t="s">
        <v>1353</v>
      </c>
    </row>
    <row r="27" spans="1:38">
      <c r="A27" s="539" t="s">
        <v>315</v>
      </c>
      <c r="B27" s="540" t="s">
        <v>1313</v>
      </c>
      <c r="C27" s="540" t="s">
        <v>1211</v>
      </c>
      <c r="D27" s="540" t="s">
        <v>1227</v>
      </c>
      <c r="E27" s="540" t="s">
        <v>1130</v>
      </c>
      <c r="F27" s="540" t="s">
        <v>1314</v>
      </c>
      <c r="G27" s="540" t="s">
        <v>1354</v>
      </c>
      <c r="H27" s="540" t="s">
        <v>1080</v>
      </c>
      <c r="I27" s="540" t="s">
        <v>1355</v>
      </c>
      <c r="J27" s="540" t="s">
        <v>1356</v>
      </c>
      <c r="K27" s="540" t="s">
        <v>1294</v>
      </c>
      <c r="L27" s="540" t="s">
        <v>1357</v>
      </c>
      <c r="M27" s="540" t="s">
        <v>1265</v>
      </c>
      <c r="N27" s="540" t="s">
        <v>1358</v>
      </c>
      <c r="O27" s="540" t="s">
        <v>1265</v>
      </c>
      <c r="P27" s="540" t="s">
        <v>1308</v>
      </c>
      <c r="Q27" s="540" t="s">
        <v>1288</v>
      </c>
      <c r="R27" s="540" t="s">
        <v>1359</v>
      </c>
      <c r="S27" s="540" t="s">
        <v>1360</v>
      </c>
      <c r="T27" s="540" t="s">
        <v>1361</v>
      </c>
      <c r="U27" s="540" t="s">
        <v>1308</v>
      </c>
      <c r="V27" s="540" t="s">
        <v>1362</v>
      </c>
      <c r="W27" s="540" t="s">
        <v>1240</v>
      </c>
      <c r="X27" s="540" t="s">
        <v>1283</v>
      </c>
      <c r="Y27" s="540" t="s">
        <v>1197</v>
      </c>
      <c r="Z27" s="540" t="s">
        <v>1308</v>
      </c>
      <c r="AA27" s="540" t="s">
        <v>1363</v>
      </c>
      <c r="AB27" s="540" t="s">
        <v>1136</v>
      </c>
      <c r="AC27" s="540" t="s">
        <v>1308</v>
      </c>
      <c r="AD27" s="540" t="s">
        <v>1308</v>
      </c>
      <c r="AE27" s="540" t="s">
        <v>1197</v>
      </c>
      <c r="AF27" s="540" t="s">
        <v>1197</v>
      </c>
      <c r="AG27" s="540" t="s">
        <v>1197</v>
      </c>
      <c r="AH27" s="540" t="s">
        <v>1197</v>
      </c>
      <c r="AI27" s="540" t="s">
        <v>1201</v>
      </c>
      <c r="AJ27" s="540" t="s">
        <v>1201</v>
      </c>
      <c r="AK27" s="540" t="s">
        <v>1250</v>
      </c>
      <c r="AL27" s="540" t="s">
        <v>1288</v>
      </c>
    </row>
    <row r="28" spans="1:38">
      <c r="A28" s="539" t="s">
        <v>316</v>
      </c>
      <c r="B28" s="540" t="s">
        <v>1305</v>
      </c>
      <c r="C28" s="540" t="s">
        <v>1305</v>
      </c>
      <c r="D28" s="540" t="s">
        <v>1130</v>
      </c>
      <c r="E28" s="540" t="s">
        <v>1294</v>
      </c>
      <c r="F28" s="540" t="s">
        <v>1227</v>
      </c>
      <c r="G28" s="540" t="s">
        <v>1364</v>
      </c>
      <c r="H28" s="540" t="s">
        <v>1131</v>
      </c>
      <c r="I28" s="540" t="s">
        <v>1365</v>
      </c>
      <c r="J28" s="540" t="s">
        <v>1366</v>
      </c>
      <c r="K28" s="540" t="s">
        <v>1134</v>
      </c>
      <c r="L28" s="540" t="s">
        <v>1367</v>
      </c>
      <c r="M28" s="540" t="s">
        <v>1136</v>
      </c>
      <c r="N28" s="540" t="s">
        <v>1240</v>
      </c>
      <c r="O28" s="540" t="s">
        <v>1245</v>
      </c>
      <c r="P28" s="540" t="s">
        <v>1368</v>
      </c>
      <c r="Q28" s="540" t="s">
        <v>1350</v>
      </c>
      <c r="R28" s="540" t="s">
        <v>1136</v>
      </c>
      <c r="S28" s="540" t="s">
        <v>1369</v>
      </c>
      <c r="T28" s="540" t="s">
        <v>1240</v>
      </c>
      <c r="U28" s="540" t="s">
        <v>1086</v>
      </c>
      <c r="V28" s="540" t="s">
        <v>1136</v>
      </c>
      <c r="W28" s="540" t="s">
        <v>1135</v>
      </c>
      <c r="X28" s="540" t="s">
        <v>1105</v>
      </c>
      <c r="Y28" s="540" t="s">
        <v>1136</v>
      </c>
      <c r="Z28" s="540" t="s">
        <v>1086</v>
      </c>
      <c r="AA28" s="540" t="s">
        <v>1086</v>
      </c>
      <c r="AB28" s="540" t="s">
        <v>1197</v>
      </c>
      <c r="AC28" s="540" t="s">
        <v>1308</v>
      </c>
      <c r="AD28" s="540" t="s">
        <v>1136</v>
      </c>
      <c r="AE28" s="540" t="s">
        <v>1136</v>
      </c>
      <c r="AF28" s="540" t="s">
        <v>1197</v>
      </c>
      <c r="AG28" s="540" t="s">
        <v>1370</v>
      </c>
      <c r="AH28" s="540" t="s">
        <v>1136</v>
      </c>
      <c r="AI28" s="540" t="s">
        <v>1201</v>
      </c>
      <c r="AJ28" s="540" t="s">
        <v>1351</v>
      </c>
      <c r="AK28" s="540" t="s">
        <v>1201</v>
      </c>
      <c r="AL28" s="540" t="s">
        <v>1343</v>
      </c>
    </row>
    <row r="29" spans="1:38">
      <c r="A29" s="539" t="s">
        <v>317</v>
      </c>
      <c r="B29" s="540" t="s">
        <v>1211</v>
      </c>
      <c r="C29" s="540" t="s">
        <v>1128</v>
      </c>
      <c r="D29" s="540" t="s">
        <v>1130</v>
      </c>
      <c r="E29" s="540" t="s">
        <v>1129</v>
      </c>
      <c r="F29" s="540" t="s">
        <v>1129</v>
      </c>
      <c r="G29" s="540" t="s">
        <v>1131</v>
      </c>
      <c r="H29" s="540">
        <v>8.25</v>
      </c>
      <c r="I29" s="540" t="s">
        <v>1371</v>
      </c>
      <c r="J29" s="540" t="s">
        <v>1134</v>
      </c>
      <c r="K29" s="540">
        <v>6</v>
      </c>
      <c r="L29" s="540">
        <v>10</v>
      </c>
      <c r="M29" s="540">
        <v>7.5</v>
      </c>
      <c r="N29" s="540" t="s">
        <v>1136</v>
      </c>
      <c r="O29" s="540">
        <v>7.5</v>
      </c>
      <c r="P29" s="540" t="s">
        <v>1372</v>
      </c>
      <c r="Q29" s="540" t="s">
        <v>1136</v>
      </c>
      <c r="R29" s="540">
        <v>10.5</v>
      </c>
      <c r="S29" s="540" t="s">
        <v>1135</v>
      </c>
      <c r="T29" s="540" t="s">
        <v>1373</v>
      </c>
      <c r="U29" s="540">
        <v>10.5</v>
      </c>
      <c r="V29" s="540">
        <v>10.5</v>
      </c>
      <c r="W29" s="540" t="s">
        <v>1135</v>
      </c>
      <c r="X29" s="540" t="s">
        <v>1135</v>
      </c>
      <c r="Y29" s="540">
        <v>10.5</v>
      </c>
      <c r="Z29" s="540">
        <v>10.5</v>
      </c>
      <c r="AA29" s="540" t="s">
        <v>1135</v>
      </c>
      <c r="AB29" s="540">
        <v>10.5</v>
      </c>
      <c r="AC29" s="540" t="s">
        <v>1135</v>
      </c>
      <c r="AD29" s="540">
        <v>10.5</v>
      </c>
      <c r="AE29" s="540">
        <v>10.5</v>
      </c>
      <c r="AF29" s="540" t="s">
        <v>1135</v>
      </c>
      <c r="AG29" s="540">
        <v>10.5</v>
      </c>
      <c r="AH29" s="540" t="s">
        <v>1135</v>
      </c>
      <c r="AI29" s="540">
        <v>10</v>
      </c>
      <c r="AJ29" s="540" t="s">
        <v>1138</v>
      </c>
      <c r="AK29" s="540">
        <v>10</v>
      </c>
      <c r="AL29" s="540" t="s">
        <v>1138</v>
      </c>
    </row>
    <row r="30" spans="1:38">
      <c r="A30" s="539" t="s">
        <v>318</v>
      </c>
      <c r="B30" s="540" t="s">
        <v>1374</v>
      </c>
      <c r="C30" s="540" t="s">
        <v>1211</v>
      </c>
      <c r="D30" s="540" t="s">
        <v>1375</v>
      </c>
      <c r="E30" s="540" t="s">
        <v>1130</v>
      </c>
      <c r="F30" s="540" t="s">
        <v>1376</v>
      </c>
      <c r="G30" s="540" t="s">
        <v>1377</v>
      </c>
      <c r="H30" s="540" t="s">
        <v>1378</v>
      </c>
      <c r="I30" s="540" t="s">
        <v>1379</v>
      </c>
      <c r="J30" s="540" t="s">
        <v>1380</v>
      </c>
      <c r="K30" s="540" t="s">
        <v>1381</v>
      </c>
      <c r="L30" s="540" t="s">
        <v>1224</v>
      </c>
      <c r="M30" s="540" t="s">
        <v>1308</v>
      </c>
      <c r="N30" s="540" t="s">
        <v>1308</v>
      </c>
      <c r="O30" s="540" t="s">
        <v>1136</v>
      </c>
      <c r="P30" s="540" t="s">
        <v>1159</v>
      </c>
      <c r="Q30" s="540" t="s">
        <v>1060</v>
      </c>
      <c r="R30" s="540" t="s">
        <v>1245</v>
      </c>
      <c r="S30" s="540" t="s">
        <v>1382</v>
      </c>
      <c r="T30" s="540" t="s">
        <v>1183</v>
      </c>
      <c r="U30" s="540" t="s">
        <v>1383</v>
      </c>
      <c r="V30" s="540" t="s">
        <v>1197</v>
      </c>
      <c r="W30" s="540" t="s">
        <v>1384</v>
      </c>
      <c r="X30" s="540" t="s">
        <v>1383</v>
      </c>
      <c r="Y30" s="540" t="s">
        <v>1136</v>
      </c>
      <c r="Z30" s="540" t="s">
        <v>1383</v>
      </c>
      <c r="AA30" s="540" t="s">
        <v>1136</v>
      </c>
      <c r="AB30" s="540" t="s">
        <v>1308</v>
      </c>
      <c r="AC30" s="540" t="s">
        <v>1308</v>
      </c>
      <c r="AD30" s="540" t="s">
        <v>1245</v>
      </c>
      <c r="AE30" s="540" t="s">
        <v>1385</v>
      </c>
      <c r="AF30" s="540" t="s">
        <v>1308</v>
      </c>
      <c r="AG30" s="540" t="s">
        <v>1197</v>
      </c>
      <c r="AH30" s="540" t="s">
        <v>1283</v>
      </c>
      <c r="AI30" s="540" t="s">
        <v>1386</v>
      </c>
      <c r="AJ30" s="540" t="s">
        <v>1250</v>
      </c>
      <c r="AK30" s="540" t="s">
        <v>1387</v>
      </c>
      <c r="AL30" s="540" t="s">
        <v>1386</v>
      </c>
    </row>
    <row r="31" spans="1:38">
      <c r="A31" s="539" t="s">
        <v>319</v>
      </c>
      <c r="B31" s="540" t="s">
        <v>1253</v>
      </c>
      <c r="C31" s="540" t="s">
        <v>1139</v>
      </c>
      <c r="D31" s="540" t="s">
        <v>1130</v>
      </c>
      <c r="E31" s="540" t="s">
        <v>1141</v>
      </c>
      <c r="F31" s="540" t="s">
        <v>1141</v>
      </c>
      <c r="G31" s="540" t="s">
        <v>1230</v>
      </c>
      <c r="H31" s="540" t="s">
        <v>1388</v>
      </c>
      <c r="I31" s="540" t="s">
        <v>1389</v>
      </c>
      <c r="J31" s="540" t="s">
        <v>1390</v>
      </c>
      <c r="K31" s="540" t="s">
        <v>1215</v>
      </c>
      <c r="L31" s="540" t="s">
        <v>1391</v>
      </c>
      <c r="M31" s="540" t="s">
        <v>1058</v>
      </c>
      <c r="N31" s="540" t="s">
        <v>1147</v>
      </c>
      <c r="O31" s="540" t="s">
        <v>1147</v>
      </c>
      <c r="P31" s="540" t="s">
        <v>1392</v>
      </c>
      <c r="Q31" s="540" t="s">
        <v>1248</v>
      </c>
      <c r="R31" s="540" t="s">
        <v>1308</v>
      </c>
      <c r="S31" s="540" t="s">
        <v>1248</v>
      </c>
      <c r="T31" s="540" t="s">
        <v>1248</v>
      </c>
      <c r="U31" s="540" t="s">
        <v>1248</v>
      </c>
      <c r="V31" s="540" t="s">
        <v>1248</v>
      </c>
      <c r="W31" s="540" t="s">
        <v>1151</v>
      </c>
      <c r="X31" s="540" t="s">
        <v>1248</v>
      </c>
      <c r="Y31" s="540" t="s">
        <v>1308</v>
      </c>
      <c r="Z31" s="540" t="s">
        <v>1060</v>
      </c>
      <c r="AA31" s="540" t="s">
        <v>1310</v>
      </c>
      <c r="AB31" s="540" t="s">
        <v>1308</v>
      </c>
      <c r="AC31" s="540" t="s">
        <v>1243</v>
      </c>
      <c r="AD31" s="540" t="s">
        <v>1243</v>
      </c>
      <c r="AE31" s="540" t="s">
        <v>1393</v>
      </c>
      <c r="AF31" s="540" t="s">
        <v>1394</v>
      </c>
      <c r="AG31" s="540" t="s">
        <v>1395</v>
      </c>
      <c r="AH31" s="540" t="s">
        <v>1396</v>
      </c>
      <c r="AI31" s="540" t="s">
        <v>1397</v>
      </c>
      <c r="AJ31" s="540" t="s">
        <v>1397</v>
      </c>
      <c r="AK31" s="540" t="s">
        <v>1398</v>
      </c>
      <c r="AL31" s="540" t="s">
        <v>1399</v>
      </c>
    </row>
    <row r="32" spans="1:38">
      <c r="A32" s="541" t="s">
        <v>1400</v>
      </c>
      <c r="B32" s="540" t="s">
        <v>1401</v>
      </c>
      <c r="C32" s="540" t="s">
        <v>1278</v>
      </c>
      <c r="D32" s="540" t="s">
        <v>1130</v>
      </c>
      <c r="E32" s="540" t="s">
        <v>1402</v>
      </c>
      <c r="F32" s="540" t="s">
        <v>1229</v>
      </c>
      <c r="G32" s="540" t="s">
        <v>1403</v>
      </c>
      <c r="H32" s="540" t="s">
        <v>1404</v>
      </c>
      <c r="I32" s="540" t="s">
        <v>1389</v>
      </c>
      <c r="J32" s="540" t="s">
        <v>1390</v>
      </c>
      <c r="K32" s="540" t="s">
        <v>1215</v>
      </c>
      <c r="L32" s="540" t="s">
        <v>1344</v>
      </c>
      <c r="M32" s="540" t="s">
        <v>1058</v>
      </c>
      <c r="N32" s="540" t="s">
        <v>1392</v>
      </c>
      <c r="O32" s="540" t="s">
        <v>1310</v>
      </c>
      <c r="P32" s="540" t="s">
        <v>1392</v>
      </c>
      <c r="Q32" s="540" t="s">
        <v>1248</v>
      </c>
      <c r="R32" s="540" t="s">
        <v>1086</v>
      </c>
      <c r="S32" s="540" t="s">
        <v>1248</v>
      </c>
      <c r="T32" s="540" t="s">
        <v>1248</v>
      </c>
      <c r="U32" s="540" t="s">
        <v>1248</v>
      </c>
      <c r="V32" s="540" t="s">
        <v>1405</v>
      </c>
      <c r="W32" s="540" t="s">
        <v>1151</v>
      </c>
      <c r="X32" s="540" t="s">
        <v>1248</v>
      </c>
      <c r="Y32" s="540" t="s">
        <v>1406</v>
      </c>
      <c r="Z32" s="540" t="s">
        <v>1060</v>
      </c>
      <c r="AA32" s="540" t="s">
        <v>1108</v>
      </c>
      <c r="AB32" s="540" t="s">
        <v>1197</v>
      </c>
      <c r="AC32" s="540" t="s">
        <v>1108</v>
      </c>
      <c r="AD32" s="540" t="s">
        <v>1407</v>
      </c>
      <c r="AE32" s="540" t="s">
        <v>1288</v>
      </c>
      <c r="AF32" s="540" t="s">
        <v>1126</v>
      </c>
      <c r="AG32" s="540" t="s">
        <v>1408</v>
      </c>
      <c r="AH32" s="540" t="s">
        <v>1396</v>
      </c>
      <c r="AI32" s="540" t="s">
        <v>1409</v>
      </c>
      <c r="AJ32" s="540" t="s">
        <v>1397</v>
      </c>
      <c r="AK32" s="540" t="s">
        <v>1410</v>
      </c>
      <c r="AL32" s="540" t="s">
        <v>1288</v>
      </c>
    </row>
    <row r="33" spans="1:38">
      <c r="A33" s="541" t="s">
        <v>1411</v>
      </c>
      <c r="B33" s="540" t="s">
        <v>1253</v>
      </c>
      <c r="C33" s="540" t="s">
        <v>1253</v>
      </c>
      <c r="D33" s="540" t="s">
        <v>1130</v>
      </c>
      <c r="E33" s="540" t="s">
        <v>1254</v>
      </c>
      <c r="F33" s="540" t="s">
        <v>1254</v>
      </c>
      <c r="G33" s="540" t="s">
        <v>1412</v>
      </c>
      <c r="H33" s="540" t="s">
        <v>1354</v>
      </c>
      <c r="I33" s="540" t="s">
        <v>1413</v>
      </c>
      <c r="J33" s="540" t="s">
        <v>1134</v>
      </c>
      <c r="K33" s="540" t="s">
        <v>1134</v>
      </c>
      <c r="L33" s="540" t="s">
        <v>1414</v>
      </c>
      <c r="M33" s="540" t="s">
        <v>1415</v>
      </c>
      <c r="N33" s="540" t="s">
        <v>1058</v>
      </c>
      <c r="O33" s="540" t="s">
        <v>1058</v>
      </c>
      <c r="P33" s="540" t="s">
        <v>1416</v>
      </c>
      <c r="Q33" s="540" t="s">
        <v>1416</v>
      </c>
      <c r="R33" s="540" t="s">
        <v>1308</v>
      </c>
      <c r="S33" s="540" t="s">
        <v>1308</v>
      </c>
      <c r="T33" s="540" t="s">
        <v>1060</v>
      </c>
      <c r="U33" s="540" t="s">
        <v>1283</v>
      </c>
      <c r="V33" s="540" t="s">
        <v>1060</v>
      </c>
      <c r="W33" s="540" t="s">
        <v>1416</v>
      </c>
      <c r="X33" s="540" t="s">
        <v>1308</v>
      </c>
      <c r="Y33" s="540" t="s">
        <v>1308</v>
      </c>
      <c r="Z33" s="540" t="s">
        <v>1417</v>
      </c>
      <c r="AA33" s="540" t="s">
        <v>1308</v>
      </c>
      <c r="AB33" s="540" t="s">
        <v>1308</v>
      </c>
      <c r="AC33" s="540" t="s">
        <v>1416</v>
      </c>
      <c r="AD33" s="540" t="s">
        <v>1416</v>
      </c>
      <c r="AE33" s="540" t="s">
        <v>1418</v>
      </c>
      <c r="AF33" s="540" t="s">
        <v>1394</v>
      </c>
      <c r="AG33" s="540" t="s">
        <v>1395</v>
      </c>
      <c r="AH33" s="540" t="s">
        <v>1336</v>
      </c>
      <c r="AI33" s="540" t="s">
        <v>1397</v>
      </c>
      <c r="AJ33" s="540" t="s">
        <v>1343</v>
      </c>
      <c r="AK33" s="540" t="s">
        <v>1398</v>
      </c>
      <c r="AL33" s="540" t="s">
        <v>1399</v>
      </c>
    </row>
    <row r="34" spans="1:38">
      <c r="A34" s="539" t="s">
        <v>322</v>
      </c>
      <c r="B34" s="540" t="s">
        <v>1211</v>
      </c>
      <c r="C34" s="540" t="s">
        <v>1211</v>
      </c>
      <c r="D34" s="540" t="s">
        <v>1130</v>
      </c>
      <c r="E34" s="540" t="s">
        <v>1130</v>
      </c>
      <c r="F34" s="540" t="s">
        <v>1130</v>
      </c>
      <c r="G34" s="540" t="s">
        <v>1131</v>
      </c>
      <c r="H34" s="540" t="s">
        <v>1131</v>
      </c>
      <c r="I34" s="540" t="s">
        <v>1294</v>
      </c>
      <c r="J34" s="540" t="s">
        <v>1419</v>
      </c>
      <c r="K34" s="540" t="s">
        <v>1134</v>
      </c>
      <c r="L34" s="540" t="s">
        <v>1084</v>
      </c>
      <c r="M34" s="540" t="s">
        <v>1136</v>
      </c>
      <c r="N34" s="540" t="s">
        <v>1308</v>
      </c>
      <c r="O34" s="540" t="s">
        <v>1136</v>
      </c>
      <c r="P34" s="540" t="s">
        <v>1308</v>
      </c>
      <c r="Q34" s="540" t="s">
        <v>1136</v>
      </c>
      <c r="R34" s="540" t="s">
        <v>1136</v>
      </c>
      <c r="S34" s="540" t="s">
        <v>1136</v>
      </c>
      <c r="T34" s="540" t="s">
        <v>1136</v>
      </c>
      <c r="U34" s="540" t="s">
        <v>1308</v>
      </c>
      <c r="V34" s="540" t="s">
        <v>1136</v>
      </c>
      <c r="W34" s="540" t="s">
        <v>1136</v>
      </c>
      <c r="X34" s="540" t="s">
        <v>1136</v>
      </c>
      <c r="Y34" s="540" t="s">
        <v>1308</v>
      </c>
      <c r="Z34" s="540" t="s">
        <v>1245</v>
      </c>
      <c r="AA34" s="540" t="s">
        <v>1308</v>
      </c>
      <c r="AB34" s="540" t="s">
        <v>1136</v>
      </c>
      <c r="AC34" s="540" t="s">
        <v>1136</v>
      </c>
      <c r="AD34" s="540" t="s">
        <v>1308</v>
      </c>
      <c r="AE34" s="540" t="s">
        <v>1308</v>
      </c>
      <c r="AF34" s="540" t="s">
        <v>1308</v>
      </c>
      <c r="AG34" s="540" t="s">
        <v>1308</v>
      </c>
      <c r="AH34" s="540" t="s">
        <v>1136</v>
      </c>
      <c r="AI34" s="540" t="s">
        <v>1343</v>
      </c>
      <c r="AJ34" s="540" t="s">
        <v>1084</v>
      </c>
      <c r="AK34" s="540" t="s">
        <v>1084</v>
      </c>
      <c r="AL34" s="540" t="s">
        <v>1084</v>
      </c>
    </row>
    <row r="35" spans="1:38" s="530" customFormat="1">
      <c r="A35" s="538" t="s">
        <v>323</v>
      </c>
      <c r="B35" s="537" t="s">
        <v>1420</v>
      </c>
      <c r="C35" s="537" t="s">
        <v>1101</v>
      </c>
      <c r="D35" s="537" t="s">
        <v>1078</v>
      </c>
      <c r="E35" s="537" t="s">
        <v>1421</v>
      </c>
      <c r="F35" s="537" t="s">
        <v>1078</v>
      </c>
      <c r="G35" s="537" t="s">
        <v>1081</v>
      </c>
      <c r="H35" s="537" t="s">
        <v>1081</v>
      </c>
      <c r="I35" s="537" t="s">
        <v>1131</v>
      </c>
      <c r="J35" s="537" t="s">
        <v>1215</v>
      </c>
      <c r="K35" s="537" t="s">
        <v>1422</v>
      </c>
      <c r="L35" s="537" t="s">
        <v>1216</v>
      </c>
      <c r="M35" s="537" t="s">
        <v>1217</v>
      </c>
      <c r="N35" s="537" t="s">
        <v>1086</v>
      </c>
      <c r="O35" s="537" t="s">
        <v>1423</v>
      </c>
      <c r="P35" s="537" t="s">
        <v>1424</v>
      </c>
      <c r="Q35" s="537" t="s">
        <v>1086</v>
      </c>
      <c r="R35" s="537" t="s">
        <v>1086</v>
      </c>
      <c r="S35" s="537" t="s">
        <v>1086</v>
      </c>
      <c r="T35" s="537" t="s">
        <v>1086</v>
      </c>
      <c r="U35" s="537" t="s">
        <v>1086</v>
      </c>
      <c r="V35" s="537" t="s">
        <v>1090</v>
      </c>
      <c r="W35" s="537" t="s">
        <v>1197</v>
      </c>
      <c r="X35" s="537" t="s">
        <v>1086</v>
      </c>
      <c r="Y35" s="537" t="s">
        <v>1197</v>
      </c>
      <c r="Z35" s="537" t="s">
        <v>1197</v>
      </c>
      <c r="AA35" s="537" t="s">
        <v>1197</v>
      </c>
      <c r="AB35" s="537" t="s">
        <v>1086</v>
      </c>
      <c r="AC35" s="537" t="s">
        <v>1425</v>
      </c>
      <c r="AD35" s="537" t="s">
        <v>1197</v>
      </c>
      <c r="AE35" s="537" t="s">
        <v>1127</v>
      </c>
      <c r="AF35" s="537" t="s">
        <v>1197</v>
      </c>
      <c r="AG35" s="537" t="s">
        <v>1086</v>
      </c>
      <c r="AH35" s="537" t="s">
        <v>1426</v>
      </c>
      <c r="AI35" s="537" t="s">
        <v>1427</v>
      </c>
      <c r="AJ35" s="537" t="s">
        <v>1428</v>
      </c>
      <c r="AK35" s="537" t="s">
        <v>1429</v>
      </c>
      <c r="AL35" s="537" t="s">
        <v>1430</v>
      </c>
    </row>
    <row r="36" spans="1:38" s="530" customFormat="1">
      <c r="A36" s="538" t="s">
        <v>324</v>
      </c>
      <c r="B36" s="537" t="s">
        <v>1211</v>
      </c>
      <c r="C36" s="537" t="s">
        <v>1211</v>
      </c>
      <c r="D36" s="537" t="s">
        <v>1431</v>
      </c>
      <c r="E36" s="537" t="s">
        <v>1130</v>
      </c>
      <c r="F36" s="537" t="s">
        <v>1431</v>
      </c>
      <c r="G36" s="537" t="s">
        <v>1432</v>
      </c>
      <c r="H36" s="537" t="s">
        <v>1131</v>
      </c>
      <c r="I36" s="537" t="s">
        <v>1131</v>
      </c>
      <c r="J36" s="537" t="s">
        <v>1134</v>
      </c>
      <c r="K36" s="537" t="s">
        <v>1325</v>
      </c>
      <c r="L36" s="537" t="s">
        <v>1084</v>
      </c>
      <c r="M36" s="537" t="s">
        <v>1136</v>
      </c>
      <c r="N36" s="537" t="s">
        <v>1136</v>
      </c>
      <c r="O36" s="537" t="s">
        <v>1136</v>
      </c>
      <c r="P36" s="537" t="s">
        <v>1433</v>
      </c>
      <c r="Q36" s="537" t="s">
        <v>1136</v>
      </c>
      <c r="R36" s="537" t="s">
        <v>1136</v>
      </c>
      <c r="S36" s="537" t="s">
        <v>1136</v>
      </c>
      <c r="T36" s="537" t="s">
        <v>1135</v>
      </c>
      <c r="U36" s="537" t="s">
        <v>1136</v>
      </c>
      <c r="V36" s="537" t="s">
        <v>1136</v>
      </c>
      <c r="W36" s="537" t="s">
        <v>1136</v>
      </c>
      <c r="X36" s="537" t="s">
        <v>1136</v>
      </c>
      <c r="Y36" s="537" t="s">
        <v>1265</v>
      </c>
      <c r="Z36" s="537" t="s">
        <v>1136</v>
      </c>
      <c r="AA36" s="537" t="s">
        <v>1265</v>
      </c>
      <c r="AB36" s="537" t="s">
        <v>1136</v>
      </c>
      <c r="AC36" s="537" t="s">
        <v>1308</v>
      </c>
      <c r="AD36" s="537" t="s">
        <v>1265</v>
      </c>
      <c r="AE36" s="537" t="s">
        <v>1434</v>
      </c>
      <c r="AF36" s="537" t="s">
        <v>1265</v>
      </c>
      <c r="AG36" s="537" t="s">
        <v>1136</v>
      </c>
      <c r="AH36" s="537" t="s">
        <v>1265</v>
      </c>
      <c r="AI36" s="537" t="s">
        <v>1343</v>
      </c>
      <c r="AJ36" s="537" t="s">
        <v>1357</v>
      </c>
      <c r="AK36" s="537" t="s">
        <v>1435</v>
      </c>
      <c r="AL36" s="537" t="s">
        <v>1343</v>
      </c>
    </row>
    <row r="37" spans="1:38" s="530" customFormat="1">
      <c r="A37" s="538" t="s">
        <v>325</v>
      </c>
      <c r="B37" s="537" t="s">
        <v>1167</v>
      </c>
      <c r="C37" s="537" t="s">
        <v>1049</v>
      </c>
      <c r="D37" s="537" t="s">
        <v>1436</v>
      </c>
      <c r="E37" s="537" t="s">
        <v>1437</v>
      </c>
      <c r="F37" s="537" t="s">
        <v>1438</v>
      </c>
      <c r="G37" s="537" t="s">
        <v>1439</v>
      </c>
      <c r="H37" s="537" t="s">
        <v>1440</v>
      </c>
      <c r="I37" s="537" t="s">
        <v>1028</v>
      </c>
      <c r="J37" s="537" t="s">
        <v>1441</v>
      </c>
      <c r="K37" s="537" t="s">
        <v>1049</v>
      </c>
      <c r="L37" s="537" t="s">
        <v>1049</v>
      </c>
      <c r="M37" s="537" t="s">
        <v>1442</v>
      </c>
      <c r="N37" s="537" t="s">
        <v>1443</v>
      </c>
      <c r="O37" s="537" t="s">
        <v>1444</v>
      </c>
      <c r="P37" s="537" t="s">
        <v>1033</v>
      </c>
      <c r="Q37" s="537" t="s">
        <v>1033</v>
      </c>
      <c r="R37" s="537" t="s">
        <v>1445</v>
      </c>
      <c r="S37" s="537" t="s">
        <v>1446</v>
      </c>
      <c r="T37" s="537" t="s">
        <v>1447</v>
      </c>
      <c r="U37" s="537" t="s">
        <v>1447</v>
      </c>
      <c r="V37" s="537" t="s">
        <v>1036</v>
      </c>
      <c r="W37" s="537" t="s">
        <v>1448</v>
      </c>
      <c r="X37" s="537" t="s">
        <v>1449</v>
      </c>
      <c r="Y37" s="537" t="s">
        <v>1450</v>
      </c>
      <c r="Z37" s="537" t="s">
        <v>1249</v>
      </c>
      <c r="AA37" s="537" t="s">
        <v>1165</v>
      </c>
      <c r="AB37" s="537" t="s">
        <v>1035</v>
      </c>
      <c r="AC37" s="537" t="s">
        <v>1451</v>
      </c>
      <c r="AD37" s="537" t="s">
        <v>1165</v>
      </c>
      <c r="AE37" s="537" t="s">
        <v>1452</v>
      </c>
      <c r="AF37" s="537" t="s">
        <v>1453</v>
      </c>
      <c r="AG37" s="537" t="s">
        <v>1452</v>
      </c>
      <c r="AH37" s="537" t="s">
        <v>1454</v>
      </c>
      <c r="AI37" s="537" t="s">
        <v>1188</v>
      </c>
      <c r="AJ37" s="537" t="s">
        <v>1455</v>
      </c>
      <c r="AK37" s="537" t="s">
        <v>1035</v>
      </c>
      <c r="AL37" s="537" t="s">
        <v>1456</v>
      </c>
    </row>
    <row r="38" spans="1:38">
      <c r="A38" s="539" t="s">
        <v>326</v>
      </c>
      <c r="B38" s="540" t="s">
        <v>1457</v>
      </c>
      <c r="C38" s="540" t="s">
        <v>1049</v>
      </c>
      <c r="D38" s="540" t="s">
        <v>1458</v>
      </c>
      <c r="E38" s="540" t="s">
        <v>1437</v>
      </c>
      <c r="F38" s="540" t="s">
        <v>1438</v>
      </c>
      <c r="G38" s="540" t="s">
        <v>1439</v>
      </c>
      <c r="H38" s="540" t="s">
        <v>1439</v>
      </c>
      <c r="I38" s="540" t="s">
        <v>1459</v>
      </c>
      <c r="J38" s="540" t="s">
        <v>1460</v>
      </c>
      <c r="K38" s="540" t="s">
        <v>1163</v>
      </c>
      <c r="L38" s="540" t="s">
        <v>1461</v>
      </c>
      <c r="M38" s="540" t="s">
        <v>1442</v>
      </c>
      <c r="N38" s="540" t="s">
        <v>1462</v>
      </c>
      <c r="O38" s="540" t="s">
        <v>1444</v>
      </c>
      <c r="P38" s="540" t="s">
        <v>1147</v>
      </c>
      <c r="Q38" s="540" t="s">
        <v>1033</v>
      </c>
      <c r="R38" s="540" t="s">
        <v>1147</v>
      </c>
      <c r="S38" s="540" t="s">
        <v>1463</v>
      </c>
      <c r="T38" s="540" t="s">
        <v>1447</v>
      </c>
      <c r="U38" s="540" t="s">
        <v>1447</v>
      </c>
      <c r="V38" s="540" t="s">
        <v>1036</v>
      </c>
      <c r="W38" s="540" t="s">
        <v>1464</v>
      </c>
      <c r="X38" s="540" t="s">
        <v>1449</v>
      </c>
      <c r="Y38" s="540" t="s">
        <v>1465</v>
      </c>
      <c r="Z38" s="540" t="s">
        <v>1249</v>
      </c>
      <c r="AA38" s="540" t="s">
        <v>1165</v>
      </c>
      <c r="AB38" s="540" t="s">
        <v>1466</v>
      </c>
      <c r="AC38" s="540" t="s">
        <v>1454</v>
      </c>
      <c r="AD38" s="540" t="s">
        <v>1165</v>
      </c>
      <c r="AE38" s="540" t="s">
        <v>1467</v>
      </c>
      <c r="AF38" s="540" t="s">
        <v>1453</v>
      </c>
      <c r="AG38" s="540" t="s">
        <v>1452</v>
      </c>
      <c r="AH38" s="540" t="s">
        <v>1454</v>
      </c>
      <c r="AI38" s="540" t="s">
        <v>1188</v>
      </c>
      <c r="AJ38" s="540" t="s">
        <v>1455</v>
      </c>
      <c r="AK38" s="540" t="s">
        <v>1468</v>
      </c>
      <c r="AL38" s="540" t="s">
        <v>1456</v>
      </c>
    </row>
    <row r="39" spans="1:38" s="542" customFormat="1">
      <c r="A39" s="541" t="s">
        <v>1469</v>
      </c>
      <c r="B39" s="540" t="s">
        <v>1457</v>
      </c>
      <c r="C39" s="540" t="s">
        <v>1470</v>
      </c>
      <c r="D39" s="540" t="s">
        <v>1458</v>
      </c>
      <c r="E39" s="540" t="s">
        <v>1437</v>
      </c>
      <c r="F39" s="540" t="s">
        <v>1471</v>
      </c>
      <c r="G39" s="540" t="s">
        <v>1472</v>
      </c>
      <c r="H39" s="540" t="s">
        <v>1432</v>
      </c>
      <c r="I39" s="540" t="s">
        <v>1459</v>
      </c>
      <c r="J39" s="540" t="s">
        <v>1473</v>
      </c>
      <c r="K39" s="540" t="s">
        <v>1163</v>
      </c>
      <c r="L39" s="540" t="s">
        <v>1461</v>
      </c>
      <c r="M39" s="540" t="s">
        <v>1442</v>
      </c>
      <c r="N39" s="540" t="s">
        <v>1462</v>
      </c>
      <c r="O39" s="540" t="s">
        <v>1474</v>
      </c>
      <c r="P39" s="540" t="s">
        <v>1475</v>
      </c>
      <c r="Q39" s="540" t="s">
        <v>1058</v>
      </c>
      <c r="R39" s="540" t="s">
        <v>1058</v>
      </c>
      <c r="S39" s="540" t="s">
        <v>1463</v>
      </c>
      <c r="T39" s="540" t="s">
        <v>1447</v>
      </c>
      <c r="U39" s="540" t="s">
        <v>1476</v>
      </c>
      <c r="V39" s="540" t="s">
        <v>1477</v>
      </c>
      <c r="W39" s="540" t="s">
        <v>1464</v>
      </c>
      <c r="X39" s="540" t="s">
        <v>1108</v>
      </c>
      <c r="Y39" s="540" t="s">
        <v>1465</v>
      </c>
      <c r="Z39" s="540" t="s">
        <v>1478</v>
      </c>
      <c r="AA39" s="540" t="s">
        <v>1479</v>
      </c>
      <c r="AB39" s="540" t="s">
        <v>1466</v>
      </c>
      <c r="AC39" s="540" t="s">
        <v>1454</v>
      </c>
      <c r="AD39" s="540" t="s">
        <v>1452</v>
      </c>
      <c r="AE39" s="540" t="s">
        <v>1480</v>
      </c>
      <c r="AF39" s="540" t="s">
        <v>1481</v>
      </c>
      <c r="AG39" s="540" t="s">
        <v>1452</v>
      </c>
      <c r="AH39" s="540" t="s">
        <v>1454</v>
      </c>
      <c r="AI39" s="540" t="s">
        <v>1188</v>
      </c>
      <c r="AJ39" s="540" t="s">
        <v>1074</v>
      </c>
      <c r="AK39" s="540" t="s">
        <v>1468</v>
      </c>
      <c r="AL39" s="540" t="s">
        <v>1456</v>
      </c>
    </row>
    <row r="40" spans="1:38" s="542" customFormat="1">
      <c r="A40" s="541" t="s">
        <v>1482</v>
      </c>
      <c r="B40" s="540" t="s">
        <v>1483</v>
      </c>
      <c r="C40" s="540" t="s">
        <v>1484</v>
      </c>
      <c r="D40" s="540" t="s">
        <v>1078</v>
      </c>
      <c r="E40" s="540" t="s">
        <v>1290</v>
      </c>
      <c r="F40" s="540" t="s">
        <v>1438</v>
      </c>
      <c r="G40" s="540" t="s">
        <v>1485</v>
      </c>
      <c r="H40" s="540" t="s">
        <v>1046</v>
      </c>
      <c r="I40" s="540" t="s">
        <v>1131</v>
      </c>
      <c r="J40" s="540" t="s">
        <v>1486</v>
      </c>
      <c r="K40" s="540" t="s">
        <v>1487</v>
      </c>
      <c r="L40" s="540" t="s">
        <v>1488</v>
      </c>
      <c r="M40" s="540" t="s">
        <v>1059</v>
      </c>
      <c r="N40" s="540" t="s">
        <v>1489</v>
      </c>
      <c r="O40" s="540" t="s">
        <v>1444</v>
      </c>
      <c r="P40" s="540" t="s">
        <v>1147</v>
      </c>
      <c r="Q40" s="540" t="s">
        <v>1489</v>
      </c>
      <c r="R40" s="540" t="s">
        <v>1108</v>
      </c>
      <c r="S40" s="540" t="s">
        <v>1108</v>
      </c>
      <c r="T40" s="540" t="s">
        <v>1489</v>
      </c>
      <c r="U40" s="540" t="s">
        <v>1490</v>
      </c>
      <c r="V40" s="540" t="s">
        <v>1235</v>
      </c>
      <c r="W40" s="540" t="s">
        <v>1491</v>
      </c>
      <c r="X40" s="540" t="s">
        <v>1449</v>
      </c>
      <c r="Y40" s="540" t="s">
        <v>1283</v>
      </c>
      <c r="Z40" s="540" t="s">
        <v>1249</v>
      </c>
      <c r="AA40" s="540" t="s">
        <v>1165</v>
      </c>
      <c r="AB40" s="540" t="s">
        <v>1491</v>
      </c>
      <c r="AC40" s="540" t="s">
        <v>1108</v>
      </c>
      <c r="AD40" s="540" t="s">
        <v>1186</v>
      </c>
      <c r="AE40" s="540" t="s">
        <v>1454</v>
      </c>
      <c r="AF40" s="540" t="s">
        <v>1453</v>
      </c>
      <c r="AG40" s="540" t="s">
        <v>1286</v>
      </c>
      <c r="AH40" s="540" t="s">
        <v>1310</v>
      </c>
      <c r="AI40" s="540" t="s">
        <v>1492</v>
      </c>
      <c r="AJ40" s="540" t="s">
        <v>1455</v>
      </c>
      <c r="AK40" s="540" t="s">
        <v>1493</v>
      </c>
      <c r="AL40" s="540" t="s">
        <v>1165</v>
      </c>
    </row>
    <row r="41" spans="1:38" s="544" customFormat="1">
      <c r="A41" s="543" t="s">
        <v>1494</v>
      </c>
      <c r="B41" s="540" t="s">
        <v>1495</v>
      </c>
      <c r="C41" s="540" t="s">
        <v>1101</v>
      </c>
      <c r="D41" s="540" t="s">
        <v>1078</v>
      </c>
      <c r="E41" s="540" t="s">
        <v>1119</v>
      </c>
      <c r="F41" s="540" t="s">
        <v>1496</v>
      </c>
      <c r="G41" s="540" t="s">
        <v>1214</v>
      </c>
      <c r="H41" s="540" t="s">
        <v>1131</v>
      </c>
      <c r="I41" s="540" t="s">
        <v>1497</v>
      </c>
      <c r="J41" s="540" t="s">
        <v>1498</v>
      </c>
      <c r="K41" s="540" t="s">
        <v>1121</v>
      </c>
      <c r="L41" s="540" t="s">
        <v>1499</v>
      </c>
      <c r="M41" s="540" t="s">
        <v>1217</v>
      </c>
      <c r="N41" s="540" t="s">
        <v>1197</v>
      </c>
      <c r="O41" s="540" t="s">
        <v>1500</v>
      </c>
      <c r="P41" s="540" t="s">
        <v>1197</v>
      </c>
      <c r="Q41" s="540" t="s">
        <v>1218</v>
      </c>
      <c r="R41" s="540" t="s">
        <v>1086</v>
      </c>
      <c r="S41" s="540" t="s">
        <v>1086</v>
      </c>
      <c r="T41" s="540" t="s">
        <v>1489</v>
      </c>
      <c r="U41" s="540" t="s">
        <v>1218</v>
      </c>
      <c r="V41" s="540" t="s">
        <v>1219</v>
      </c>
      <c r="W41" s="540" t="s">
        <v>1086</v>
      </c>
      <c r="X41" s="540" t="s">
        <v>1501</v>
      </c>
      <c r="Y41" s="540" t="s">
        <v>1086</v>
      </c>
      <c r="Z41" s="540" t="s">
        <v>1086</v>
      </c>
      <c r="AA41" s="540" t="s">
        <v>1218</v>
      </c>
      <c r="AB41" s="540" t="s">
        <v>1197</v>
      </c>
      <c r="AC41" s="540" t="s">
        <v>1105</v>
      </c>
      <c r="AD41" s="540" t="s">
        <v>1197</v>
      </c>
      <c r="AE41" s="540" t="s">
        <v>1086</v>
      </c>
      <c r="AF41" s="540" t="s">
        <v>1502</v>
      </c>
      <c r="AG41" s="540" t="s">
        <v>1086</v>
      </c>
      <c r="AH41" s="540" t="s">
        <v>1308</v>
      </c>
      <c r="AI41" s="540" t="s">
        <v>1503</v>
      </c>
      <c r="AJ41" s="540" t="s">
        <v>1201</v>
      </c>
      <c r="AK41" s="540" t="s">
        <v>1201</v>
      </c>
      <c r="AL41" s="540" t="s">
        <v>1201</v>
      </c>
    </row>
    <row r="42" spans="1:38" s="544" customFormat="1">
      <c r="A42" s="543" t="s">
        <v>1504</v>
      </c>
      <c r="B42" s="540" t="s">
        <v>1101</v>
      </c>
      <c r="C42" s="540" t="s">
        <v>1101</v>
      </c>
      <c r="D42" s="540" t="s">
        <v>1078</v>
      </c>
      <c r="E42" s="540" t="s">
        <v>1290</v>
      </c>
      <c r="F42" s="540" t="s">
        <v>1505</v>
      </c>
      <c r="G42" s="540" t="s">
        <v>1081</v>
      </c>
      <c r="H42" s="540" t="s">
        <v>1354</v>
      </c>
      <c r="I42" s="540" t="s">
        <v>1506</v>
      </c>
      <c r="J42" s="540">
        <v>9</v>
      </c>
      <c r="K42" s="540" t="s">
        <v>1507</v>
      </c>
      <c r="L42" s="540" t="s">
        <v>1488</v>
      </c>
      <c r="M42" s="540" t="s">
        <v>1508</v>
      </c>
      <c r="N42" s="540" t="s">
        <v>1509</v>
      </c>
      <c r="O42" s="540">
        <v>10.5</v>
      </c>
      <c r="P42" s="540" t="s">
        <v>1509</v>
      </c>
      <c r="Q42" s="540" t="s">
        <v>1510</v>
      </c>
      <c r="R42" s="540">
        <v>10.5</v>
      </c>
      <c r="S42" s="540" t="s">
        <v>1301</v>
      </c>
      <c r="T42" s="540" t="s">
        <v>1301</v>
      </c>
      <c r="U42" s="540">
        <v>10.5</v>
      </c>
      <c r="V42" s="540" t="s">
        <v>1511</v>
      </c>
      <c r="W42" s="540" t="s">
        <v>1512</v>
      </c>
      <c r="X42" s="540" t="s">
        <v>1512</v>
      </c>
      <c r="Y42" s="540" t="s">
        <v>1350</v>
      </c>
      <c r="Z42" s="540" t="s">
        <v>1513</v>
      </c>
      <c r="AA42" s="540" t="s">
        <v>1350</v>
      </c>
      <c r="AB42" s="540" t="s">
        <v>1509</v>
      </c>
      <c r="AC42" s="540">
        <v>10.5</v>
      </c>
      <c r="AD42" s="540" t="s">
        <v>1513</v>
      </c>
      <c r="AE42" s="540">
        <v>10.5</v>
      </c>
      <c r="AF42" s="540" t="s">
        <v>1509</v>
      </c>
      <c r="AG42" s="540" t="s">
        <v>1509</v>
      </c>
      <c r="AH42" s="540" t="s">
        <v>1509</v>
      </c>
      <c r="AI42" s="540" t="s">
        <v>1250</v>
      </c>
      <c r="AJ42" s="540" t="s">
        <v>1514</v>
      </c>
      <c r="AK42" s="540" t="s">
        <v>1515</v>
      </c>
      <c r="AL42" s="540" t="s">
        <v>1515</v>
      </c>
    </row>
    <row r="43" spans="1:38" s="544" customFormat="1">
      <c r="A43" s="543" t="s">
        <v>1516</v>
      </c>
      <c r="B43" s="540" t="s">
        <v>1211</v>
      </c>
      <c r="C43" s="540" t="s">
        <v>1101</v>
      </c>
      <c r="D43" s="540" t="s">
        <v>1078</v>
      </c>
      <c r="E43" s="540" t="s">
        <v>1078</v>
      </c>
      <c r="F43" s="540" t="s">
        <v>1078</v>
      </c>
      <c r="G43" s="540" t="s">
        <v>1081</v>
      </c>
      <c r="H43" s="540" t="s">
        <v>1081</v>
      </c>
      <c r="I43" s="540" t="s">
        <v>1131</v>
      </c>
      <c r="J43" s="540" t="s">
        <v>1083</v>
      </c>
      <c r="K43" s="540" t="s">
        <v>1083</v>
      </c>
      <c r="L43" s="540" t="s">
        <v>1216</v>
      </c>
      <c r="M43" s="540" t="s">
        <v>1086</v>
      </c>
      <c r="N43" s="540" t="s">
        <v>1086</v>
      </c>
      <c r="O43" s="540" t="s">
        <v>1517</v>
      </c>
      <c r="P43" s="540" t="s">
        <v>1086</v>
      </c>
      <c r="Q43" s="540" t="s">
        <v>1197</v>
      </c>
      <c r="R43" s="540" t="s">
        <v>1197</v>
      </c>
      <c r="S43" s="540" t="s">
        <v>1086</v>
      </c>
      <c r="T43" s="540" t="s">
        <v>1086</v>
      </c>
      <c r="U43" s="540" t="s">
        <v>1518</v>
      </c>
      <c r="V43" s="540" t="s">
        <v>1197</v>
      </c>
      <c r="W43" s="540" t="s">
        <v>1197</v>
      </c>
      <c r="X43" s="540" t="s">
        <v>1197</v>
      </c>
      <c r="Y43" s="540" t="s">
        <v>1090</v>
      </c>
      <c r="Z43" s="540" t="s">
        <v>1090</v>
      </c>
      <c r="AA43" s="540" t="s">
        <v>1197</v>
      </c>
      <c r="AB43" s="540" t="s">
        <v>1362</v>
      </c>
      <c r="AC43" s="540" t="s">
        <v>1086</v>
      </c>
      <c r="AD43" s="540" t="s">
        <v>1360</v>
      </c>
      <c r="AE43" s="540" t="s">
        <v>1136</v>
      </c>
      <c r="AF43" s="540" t="s">
        <v>1416</v>
      </c>
      <c r="AG43" s="540" t="s">
        <v>1287</v>
      </c>
      <c r="AH43" s="540" t="s">
        <v>1197</v>
      </c>
      <c r="AI43" s="540" t="s">
        <v>1429</v>
      </c>
      <c r="AJ43" s="540" t="s">
        <v>1519</v>
      </c>
      <c r="AK43" s="540" t="s">
        <v>1201</v>
      </c>
      <c r="AL43" s="540" t="s">
        <v>1429</v>
      </c>
    </row>
    <row r="44" spans="1:38" s="544" customFormat="1">
      <c r="A44" s="543" t="s">
        <v>1520</v>
      </c>
      <c r="B44" s="540" t="s">
        <v>1483</v>
      </c>
      <c r="C44" s="540" t="s">
        <v>1484</v>
      </c>
      <c r="D44" s="540" t="s">
        <v>1212</v>
      </c>
      <c r="E44" s="540" t="s">
        <v>1521</v>
      </c>
      <c r="F44" s="540" t="s">
        <v>1438</v>
      </c>
      <c r="G44" s="540" t="s">
        <v>1485</v>
      </c>
      <c r="H44" s="540" t="s">
        <v>1522</v>
      </c>
      <c r="I44" s="540" t="s">
        <v>1203</v>
      </c>
      <c r="J44" s="540" t="s">
        <v>1523</v>
      </c>
      <c r="K44" s="540" t="s">
        <v>1524</v>
      </c>
      <c r="L44" s="540" t="s">
        <v>1216</v>
      </c>
      <c r="M44" s="540" t="s">
        <v>1059</v>
      </c>
      <c r="N44" s="540" t="s">
        <v>1489</v>
      </c>
      <c r="O44" s="540" t="s">
        <v>1525</v>
      </c>
      <c r="P44" s="540" t="s">
        <v>1147</v>
      </c>
      <c r="Q44" s="540" t="s">
        <v>1526</v>
      </c>
      <c r="R44" s="540" t="s">
        <v>1108</v>
      </c>
      <c r="S44" s="540" t="s">
        <v>1527</v>
      </c>
      <c r="T44" s="540" t="s">
        <v>1528</v>
      </c>
      <c r="U44" s="540" t="s">
        <v>1529</v>
      </c>
      <c r="V44" s="540" t="s">
        <v>1530</v>
      </c>
      <c r="W44" s="540" t="s">
        <v>1491</v>
      </c>
      <c r="X44" s="540" t="s">
        <v>1186</v>
      </c>
      <c r="Y44" s="540" t="s">
        <v>1289</v>
      </c>
      <c r="Z44" s="540" t="s">
        <v>1529</v>
      </c>
      <c r="AA44" s="540" t="s">
        <v>1165</v>
      </c>
      <c r="AB44" s="540" t="s">
        <v>1286</v>
      </c>
      <c r="AC44" s="540" t="s">
        <v>1531</v>
      </c>
      <c r="AD44" s="540" t="s">
        <v>1186</v>
      </c>
      <c r="AE44" s="540" t="s">
        <v>1454</v>
      </c>
      <c r="AF44" s="540" t="s">
        <v>1453</v>
      </c>
      <c r="AG44" s="540" t="s">
        <v>1108</v>
      </c>
      <c r="AH44" s="540" t="s">
        <v>1531</v>
      </c>
      <c r="AI44" s="540" t="s">
        <v>1532</v>
      </c>
      <c r="AJ44" s="540" t="s">
        <v>1455</v>
      </c>
      <c r="AK44" s="540" t="s">
        <v>1493</v>
      </c>
      <c r="AL44" s="540" t="s">
        <v>1165</v>
      </c>
    </row>
    <row r="45" spans="1:38">
      <c r="A45" s="539" t="s">
        <v>333</v>
      </c>
      <c r="B45" s="540" t="s">
        <v>1312</v>
      </c>
      <c r="C45" s="540" t="s">
        <v>1211</v>
      </c>
      <c r="D45" s="540" t="s">
        <v>1533</v>
      </c>
      <c r="E45" s="540" t="s">
        <v>1534</v>
      </c>
      <c r="F45" s="540" t="s">
        <v>1535</v>
      </c>
      <c r="G45" s="540" t="s">
        <v>1131</v>
      </c>
      <c r="H45" s="540" t="s">
        <v>1413</v>
      </c>
      <c r="I45" s="540" t="s">
        <v>1332</v>
      </c>
      <c r="J45" s="540" t="s">
        <v>1536</v>
      </c>
      <c r="K45" s="540" t="s">
        <v>1537</v>
      </c>
      <c r="L45" s="540" t="s">
        <v>1409</v>
      </c>
      <c r="M45" s="540" t="s">
        <v>1058</v>
      </c>
      <c r="N45" s="540" t="s">
        <v>1067</v>
      </c>
      <c r="O45" s="540" t="s">
        <v>1311</v>
      </c>
      <c r="P45" s="540" t="s">
        <v>1538</v>
      </c>
      <c r="Q45" s="540" t="s">
        <v>1539</v>
      </c>
      <c r="R45" s="540" t="s">
        <v>1309</v>
      </c>
      <c r="S45" s="540" t="s">
        <v>1349</v>
      </c>
      <c r="T45" s="540" t="s">
        <v>1310</v>
      </c>
      <c r="U45" s="540" t="s">
        <v>1308</v>
      </c>
      <c r="V45" s="540" t="s">
        <v>1108</v>
      </c>
      <c r="W45" s="540" t="s">
        <v>1308</v>
      </c>
      <c r="X45" s="540" t="s">
        <v>1311</v>
      </c>
      <c r="Y45" s="540" t="s">
        <v>1108</v>
      </c>
      <c r="Z45" s="540" t="s">
        <v>1310</v>
      </c>
      <c r="AA45" s="540" t="s">
        <v>1308</v>
      </c>
      <c r="AB45" s="540" t="s">
        <v>1243</v>
      </c>
      <c r="AC45" s="540" t="s">
        <v>1309</v>
      </c>
      <c r="AD45" s="540" t="s">
        <v>1540</v>
      </c>
      <c r="AE45" s="540" t="s">
        <v>1541</v>
      </c>
      <c r="AF45" s="540" t="s">
        <v>1310</v>
      </c>
      <c r="AG45" s="540" t="s">
        <v>1434</v>
      </c>
      <c r="AH45" s="540" t="s">
        <v>1308</v>
      </c>
      <c r="AI45" s="540" t="s">
        <v>1542</v>
      </c>
      <c r="AJ45" s="540" t="s">
        <v>1396</v>
      </c>
      <c r="AK45" s="540" t="s">
        <v>1543</v>
      </c>
      <c r="AL45" s="540" t="s">
        <v>1113</v>
      </c>
    </row>
    <row r="46" spans="1:38">
      <c r="A46" s="539" t="s">
        <v>334</v>
      </c>
      <c r="B46" s="540" t="s">
        <v>1544</v>
      </c>
      <c r="C46" s="540" t="s">
        <v>1545</v>
      </c>
      <c r="D46" s="540" t="s">
        <v>1376</v>
      </c>
      <c r="E46" s="540" t="s">
        <v>1546</v>
      </c>
      <c r="F46" s="540" t="s">
        <v>1431</v>
      </c>
      <c r="G46" s="540" t="s">
        <v>1439</v>
      </c>
      <c r="H46" s="540" t="s">
        <v>1547</v>
      </c>
      <c r="I46" s="540" t="s">
        <v>1548</v>
      </c>
      <c r="J46" s="540" t="s">
        <v>1437</v>
      </c>
      <c r="K46" s="540" t="s">
        <v>1390</v>
      </c>
      <c r="L46" s="540" t="s">
        <v>1549</v>
      </c>
      <c r="M46" s="540" t="s">
        <v>1310</v>
      </c>
      <c r="N46" s="540" t="s">
        <v>1136</v>
      </c>
      <c r="O46" s="540" t="s">
        <v>1550</v>
      </c>
      <c r="P46" s="540" t="s">
        <v>1033</v>
      </c>
      <c r="Q46" s="540" t="s">
        <v>1248</v>
      </c>
      <c r="R46" s="540" t="s">
        <v>1551</v>
      </c>
      <c r="S46" s="540" t="s">
        <v>1186</v>
      </c>
      <c r="T46" s="540" t="s">
        <v>1310</v>
      </c>
      <c r="U46" s="540" t="s">
        <v>1396</v>
      </c>
      <c r="V46" s="540" t="s">
        <v>1243</v>
      </c>
      <c r="W46" s="540" t="s">
        <v>1245</v>
      </c>
      <c r="X46" s="540" t="s">
        <v>1310</v>
      </c>
      <c r="Y46" s="540" t="s">
        <v>1552</v>
      </c>
      <c r="Z46" s="540" t="s">
        <v>1310</v>
      </c>
      <c r="AA46" s="540" t="s">
        <v>1396</v>
      </c>
      <c r="AB46" s="540" t="s">
        <v>1552</v>
      </c>
      <c r="AC46" s="540" t="s">
        <v>1245</v>
      </c>
      <c r="AD46" s="540" t="s">
        <v>1491</v>
      </c>
      <c r="AE46" s="540" t="s">
        <v>1529</v>
      </c>
      <c r="AF46" s="540" t="s">
        <v>1243</v>
      </c>
      <c r="AG46" s="540" t="s">
        <v>1308</v>
      </c>
      <c r="AH46" s="540" t="s">
        <v>1551</v>
      </c>
      <c r="AI46" s="540" t="s">
        <v>1283</v>
      </c>
      <c r="AJ46" s="540" t="s">
        <v>1283</v>
      </c>
      <c r="AK46" s="540" t="s">
        <v>1553</v>
      </c>
      <c r="AL46" s="540" t="s">
        <v>1249</v>
      </c>
    </row>
    <row r="47" spans="1:38" s="530" customFormat="1">
      <c r="A47" s="538" t="s">
        <v>335</v>
      </c>
      <c r="B47" s="537" t="s">
        <v>1167</v>
      </c>
      <c r="C47" s="537" t="s">
        <v>1554</v>
      </c>
      <c r="D47" s="537" t="s">
        <v>1167</v>
      </c>
      <c r="E47" s="537" t="s">
        <v>1438</v>
      </c>
      <c r="F47" s="537" t="s">
        <v>1049</v>
      </c>
      <c r="G47" s="537" t="s">
        <v>1071</v>
      </c>
      <c r="H47" s="537" t="s">
        <v>1555</v>
      </c>
      <c r="I47" s="537" t="s">
        <v>1556</v>
      </c>
      <c r="J47" s="537" t="s">
        <v>1557</v>
      </c>
      <c r="K47" s="537" t="s">
        <v>1029</v>
      </c>
      <c r="L47" s="537" t="s">
        <v>1030</v>
      </c>
      <c r="M47" s="537" t="s">
        <v>1558</v>
      </c>
      <c r="N47" s="537" t="s">
        <v>1033</v>
      </c>
      <c r="O47" s="537" t="s">
        <v>1559</v>
      </c>
      <c r="P47" s="537" t="s">
        <v>1560</v>
      </c>
      <c r="Q47" s="537" t="s">
        <v>1445</v>
      </c>
      <c r="R47" s="537" t="s">
        <v>1445</v>
      </c>
      <c r="S47" s="537" t="s">
        <v>1561</v>
      </c>
      <c r="T47" s="537" t="s">
        <v>1562</v>
      </c>
      <c r="U47" s="537" t="s">
        <v>1036</v>
      </c>
      <c r="V47" s="537" t="s">
        <v>1563</v>
      </c>
      <c r="W47" s="537" t="s">
        <v>1564</v>
      </c>
      <c r="X47" s="537" t="s">
        <v>1468</v>
      </c>
      <c r="Y47" s="537" t="s">
        <v>1561</v>
      </c>
      <c r="Z47" s="537" t="s">
        <v>1039</v>
      </c>
      <c r="AA47" s="537" t="s">
        <v>1565</v>
      </c>
      <c r="AB47" s="537" t="s">
        <v>1565</v>
      </c>
      <c r="AC47" s="537" t="s">
        <v>1035</v>
      </c>
      <c r="AD47" s="537" t="s">
        <v>1566</v>
      </c>
      <c r="AE47" s="537" t="s">
        <v>1565</v>
      </c>
      <c r="AF47" s="537" t="s">
        <v>1567</v>
      </c>
      <c r="AG47" s="537" t="s">
        <v>1037</v>
      </c>
      <c r="AH47" s="537" t="s">
        <v>1453</v>
      </c>
      <c r="AI47" s="537" t="s">
        <v>1038</v>
      </c>
      <c r="AJ47" s="537" t="s">
        <v>1568</v>
      </c>
      <c r="AK47" s="537" t="s">
        <v>1569</v>
      </c>
      <c r="AL47" s="537" t="s">
        <v>1570</v>
      </c>
    </row>
    <row r="48" spans="1:38">
      <c r="A48" s="539" t="s">
        <v>336</v>
      </c>
      <c r="B48" s="540" t="s">
        <v>1571</v>
      </c>
      <c r="C48" s="540" t="s">
        <v>1572</v>
      </c>
      <c r="D48" s="540" t="s">
        <v>1049</v>
      </c>
      <c r="E48" s="540" t="s">
        <v>1573</v>
      </c>
      <c r="F48" s="540" t="s">
        <v>1574</v>
      </c>
      <c r="G48" s="540" t="s">
        <v>1575</v>
      </c>
      <c r="H48" s="540" t="s">
        <v>1576</v>
      </c>
      <c r="I48" s="540" t="s">
        <v>1577</v>
      </c>
      <c r="J48" s="540" t="s">
        <v>1577</v>
      </c>
      <c r="K48" s="540" t="s">
        <v>1578</v>
      </c>
      <c r="L48" s="540" t="s">
        <v>1579</v>
      </c>
      <c r="M48" s="540" t="s">
        <v>1580</v>
      </c>
      <c r="N48" s="540" t="s">
        <v>1581</v>
      </c>
      <c r="O48" s="540" t="s">
        <v>1582</v>
      </c>
      <c r="P48" s="540" t="s">
        <v>1583</v>
      </c>
      <c r="Q48" s="540" t="s">
        <v>1584</v>
      </c>
      <c r="R48" s="540" t="s">
        <v>1585</v>
      </c>
      <c r="S48" s="540" t="s">
        <v>1586</v>
      </c>
      <c r="T48" s="540" t="s">
        <v>1587</v>
      </c>
      <c r="U48" s="540" t="s">
        <v>1062</v>
      </c>
      <c r="V48" s="540" t="s">
        <v>1582</v>
      </c>
      <c r="W48" s="540" t="s">
        <v>1588</v>
      </c>
      <c r="X48" s="540" t="s">
        <v>1582</v>
      </c>
      <c r="Y48" s="540" t="s">
        <v>1582</v>
      </c>
      <c r="Z48" s="540" t="s">
        <v>1582</v>
      </c>
      <c r="AA48" s="540" t="s">
        <v>1062</v>
      </c>
      <c r="AB48" s="540" t="s">
        <v>1589</v>
      </c>
      <c r="AC48" s="540" t="s">
        <v>1590</v>
      </c>
      <c r="AD48" s="540" t="s">
        <v>1591</v>
      </c>
      <c r="AE48" s="540" t="s">
        <v>1062</v>
      </c>
      <c r="AF48" s="540" t="s">
        <v>1592</v>
      </c>
      <c r="AG48" s="540" t="s">
        <v>1591</v>
      </c>
      <c r="AH48" s="540" t="s">
        <v>1593</v>
      </c>
      <c r="AI48" s="540" t="s">
        <v>1165</v>
      </c>
      <c r="AJ48" s="540" t="s">
        <v>1569</v>
      </c>
      <c r="AK48" s="540" t="s">
        <v>1569</v>
      </c>
      <c r="AL48" s="540" t="s">
        <v>1561</v>
      </c>
    </row>
    <row r="49" spans="1:38">
      <c r="A49" s="539" t="s">
        <v>337</v>
      </c>
      <c r="B49" s="540" t="s">
        <v>1594</v>
      </c>
      <c r="C49" s="540" t="s">
        <v>1595</v>
      </c>
      <c r="D49" s="540" t="s">
        <v>1596</v>
      </c>
      <c r="E49" s="540" t="s">
        <v>1597</v>
      </c>
      <c r="F49" s="540" t="s">
        <v>1598</v>
      </c>
      <c r="G49" s="540" t="s">
        <v>1071</v>
      </c>
      <c r="H49" s="540" t="s">
        <v>1599</v>
      </c>
      <c r="I49" s="540" t="s">
        <v>1556</v>
      </c>
      <c r="J49" s="540" t="s">
        <v>1557</v>
      </c>
      <c r="K49" s="540" t="s">
        <v>1029</v>
      </c>
      <c r="L49" s="540" t="s">
        <v>1600</v>
      </c>
      <c r="M49" s="540" t="s">
        <v>1601</v>
      </c>
      <c r="N49" s="540" t="s">
        <v>1602</v>
      </c>
      <c r="O49" s="540" t="s">
        <v>1559</v>
      </c>
      <c r="P49" s="540" t="s">
        <v>1442</v>
      </c>
      <c r="Q49" s="540" t="s">
        <v>1445</v>
      </c>
      <c r="R49" s="540" t="s">
        <v>1163</v>
      </c>
      <c r="S49" s="540" t="s">
        <v>1163</v>
      </c>
      <c r="T49" s="540" t="s">
        <v>1603</v>
      </c>
      <c r="U49" s="540" t="s">
        <v>1163</v>
      </c>
      <c r="V49" s="540" t="s">
        <v>1563</v>
      </c>
      <c r="W49" s="540" t="s">
        <v>1604</v>
      </c>
      <c r="X49" s="540" t="s">
        <v>1605</v>
      </c>
      <c r="Y49" s="540" t="s">
        <v>1561</v>
      </c>
      <c r="Z49" s="540" t="s">
        <v>1606</v>
      </c>
      <c r="AA49" s="540" t="s">
        <v>1607</v>
      </c>
      <c r="AB49" s="540" t="s">
        <v>1562</v>
      </c>
      <c r="AC49" s="540" t="s">
        <v>1608</v>
      </c>
      <c r="AD49" s="540" t="s">
        <v>1609</v>
      </c>
      <c r="AE49" s="540" t="s">
        <v>1468</v>
      </c>
      <c r="AF49" s="540" t="s">
        <v>1610</v>
      </c>
      <c r="AG49" s="540" t="s">
        <v>1611</v>
      </c>
      <c r="AH49" s="540" t="s">
        <v>1453</v>
      </c>
      <c r="AI49" s="540" t="s">
        <v>1612</v>
      </c>
      <c r="AJ49" s="540" t="s">
        <v>1037</v>
      </c>
      <c r="AK49" s="540" t="s">
        <v>1569</v>
      </c>
      <c r="AL49" s="540" t="s">
        <v>1613</v>
      </c>
    </row>
    <row r="50" spans="1:38" ht="18" customHeight="1">
      <c r="A50" s="539" t="s">
        <v>338</v>
      </c>
      <c r="B50" s="540" t="s">
        <v>1167</v>
      </c>
      <c r="C50" s="540" t="s">
        <v>1614</v>
      </c>
      <c r="D50" s="540" t="s">
        <v>1167</v>
      </c>
      <c r="E50" s="540" t="s">
        <v>1049</v>
      </c>
      <c r="F50" s="540" t="s">
        <v>1049</v>
      </c>
      <c r="G50" s="540" t="s">
        <v>1615</v>
      </c>
      <c r="H50" s="540" t="s">
        <v>1555</v>
      </c>
      <c r="I50" s="540" t="s">
        <v>1616</v>
      </c>
      <c r="J50" s="540" t="s">
        <v>1557</v>
      </c>
      <c r="K50" s="540" t="s">
        <v>1617</v>
      </c>
      <c r="L50" s="540" t="s">
        <v>1618</v>
      </c>
      <c r="M50" s="540" t="s">
        <v>1558</v>
      </c>
      <c r="N50" s="540" t="s">
        <v>1619</v>
      </c>
      <c r="O50" s="540" t="s">
        <v>1619</v>
      </c>
      <c r="P50" s="540" t="s">
        <v>1620</v>
      </c>
      <c r="Q50" s="540" t="s">
        <v>1621</v>
      </c>
      <c r="R50" s="540" t="s">
        <v>1445</v>
      </c>
      <c r="S50" s="540" t="s">
        <v>1361</v>
      </c>
      <c r="T50" s="540" t="s">
        <v>1622</v>
      </c>
      <c r="U50" s="540" t="s">
        <v>1036</v>
      </c>
      <c r="V50" s="540" t="s">
        <v>1553</v>
      </c>
      <c r="W50" s="540" t="s">
        <v>1623</v>
      </c>
      <c r="X50" s="540" t="s">
        <v>1361</v>
      </c>
      <c r="Y50" s="540" t="s">
        <v>1624</v>
      </c>
      <c r="Z50" s="540" t="s">
        <v>1625</v>
      </c>
      <c r="AA50" s="540" t="s">
        <v>1565</v>
      </c>
      <c r="AB50" s="540" t="s">
        <v>1565</v>
      </c>
      <c r="AC50" s="540" t="s">
        <v>1035</v>
      </c>
      <c r="AD50" s="540" t="s">
        <v>1626</v>
      </c>
      <c r="AE50" s="540" t="s">
        <v>1565</v>
      </c>
      <c r="AF50" s="540" t="s">
        <v>1627</v>
      </c>
      <c r="AG50" s="540" t="s">
        <v>1628</v>
      </c>
      <c r="AH50" s="540" t="s">
        <v>1629</v>
      </c>
      <c r="AI50" s="540" t="s">
        <v>1630</v>
      </c>
      <c r="AJ50" s="540" t="s">
        <v>1568</v>
      </c>
      <c r="AK50" s="540" t="s">
        <v>1561</v>
      </c>
      <c r="AL50" s="540" t="s">
        <v>1631</v>
      </c>
    </row>
    <row r="51" spans="1:38" s="530" customFormat="1">
      <c r="A51" s="538" t="s">
        <v>339</v>
      </c>
      <c r="B51" s="537" t="s">
        <v>1632</v>
      </c>
      <c r="C51" s="537" t="s">
        <v>1633</v>
      </c>
      <c r="D51" s="537" t="s">
        <v>1634</v>
      </c>
      <c r="E51" s="537" t="s">
        <v>1635</v>
      </c>
      <c r="F51" s="537" t="s">
        <v>1437</v>
      </c>
      <c r="G51" s="537" t="s">
        <v>1636</v>
      </c>
      <c r="H51" s="537" t="s">
        <v>1075</v>
      </c>
      <c r="I51" s="537" t="s">
        <v>1075</v>
      </c>
      <c r="J51" s="537" t="s">
        <v>1557</v>
      </c>
      <c r="K51" s="537" t="s">
        <v>1637</v>
      </c>
      <c r="L51" s="537" t="s">
        <v>1638</v>
      </c>
      <c r="M51" s="537" t="s">
        <v>1031</v>
      </c>
      <c r="N51" s="537" t="s">
        <v>1450</v>
      </c>
      <c r="O51" s="537" t="s">
        <v>1442</v>
      </c>
      <c r="P51" s="537" t="s">
        <v>1147</v>
      </c>
      <c r="Q51" s="537" t="s">
        <v>1236</v>
      </c>
      <c r="R51" s="537" t="s">
        <v>1147</v>
      </c>
      <c r="S51" s="537" t="s">
        <v>1248</v>
      </c>
      <c r="T51" s="537" t="s">
        <v>1311</v>
      </c>
      <c r="U51" s="537" t="s">
        <v>1245</v>
      </c>
      <c r="V51" s="537" t="s">
        <v>1159</v>
      </c>
      <c r="W51" s="537" t="s">
        <v>1639</v>
      </c>
      <c r="X51" s="537" t="s">
        <v>1640</v>
      </c>
      <c r="Y51" s="537" t="s">
        <v>1641</v>
      </c>
      <c r="Z51" s="537" t="s">
        <v>1363</v>
      </c>
      <c r="AA51" s="537" t="s">
        <v>1642</v>
      </c>
      <c r="AB51" s="537" t="s">
        <v>1186</v>
      </c>
      <c r="AC51" s="537" t="s">
        <v>1152</v>
      </c>
      <c r="AD51" s="537" t="s">
        <v>1286</v>
      </c>
      <c r="AE51" s="537" t="s">
        <v>1477</v>
      </c>
      <c r="AF51" s="537" t="s">
        <v>1243</v>
      </c>
      <c r="AG51" s="537" t="s">
        <v>1628</v>
      </c>
      <c r="AH51" s="537" t="s">
        <v>1310</v>
      </c>
      <c r="AI51" s="537" t="s">
        <v>1643</v>
      </c>
      <c r="AJ51" s="537" t="s">
        <v>1180</v>
      </c>
      <c r="AK51" s="537" t="s">
        <v>1628</v>
      </c>
      <c r="AL51" s="537" t="s">
        <v>1630</v>
      </c>
    </row>
    <row r="52" spans="1:38">
      <c r="A52" s="539" t="s">
        <v>340</v>
      </c>
      <c r="B52" s="540" t="s">
        <v>1644</v>
      </c>
      <c r="C52" s="540" t="s">
        <v>1305</v>
      </c>
      <c r="D52" s="540" t="s">
        <v>1645</v>
      </c>
      <c r="E52" s="540" t="s">
        <v>1635</v>
      </c>
      <c r="F52" s="540" t="s">
        <v>1437</v>
      </c>
      <c r="G52" s="540" t="s">
        <v>1636</v>
      </c>
      <c r="H52" s="540" t="s">
        <v>1075</v>
      </c>
      <c r="I52" s="540" t="s">
        <v>1075</v>
      </c>
      <c r="J52" s="540" t="s">
        <v>1557</v>
      </c>
      <c r="K52" s="540" t="s">
        <v>1637</v>
      </c>
      <c r="L52" s="540" t="s">
        <v>1638</v>
      </c>
      <c r="M52" s="540" t="s">
        <v>1167</v>
      </c>
      <c r="N52" s="540" t="s">
        <v>1450</v>
      </c>
      <c r="O52" s="540" t="s">
        <v>1442</v>
      </c>
      <c r="P52" s="540" t="s">
        <v>1147</v>
      </c>
      <c r="Q52" s="540" t="s">
        <v>1236</v>
      </c>
      <c r="R52" s="540" t="s">
        <v>1147</v>
      </c>
      <c r="S52" s="540" t="s">
        <v>1248</v>
      </c>
      <c r="T52" s="540" t="s">
        <v>1311</v>
      </c>
      <c r="U52" s="540" t="s">
        <v>1245</v>
      </c>
      <c r="V52" s="540" t="s">
        <v>1159</v>
      </c>
      <c r="W52" s="540" t="s">
        <v>1639</v>
      </c>
      <c r="X52" s="540" t="s">
        <v>1640</v>
      </c>
      <c r="Y52" s="540" t="s">
        <v>1491</v>
      </c>
      <c r="Z52" s="540" t="s">
        <v>1363</v>
      </c>
      <c r="AA52" s="540" t="s">
        <v>1642</v>
      </c>
      <c r="AB52" s="540" t="s">
        <v>1310</v>
      </c>
      <c r="AC52" s="540" t="s">
        <v>1152</v>
      </c>
      <c r="AD52" s="540" t="s">
        <v>1286</v>
      </c>
      <c r="AE52" s="540" t="s">
        <v>1183</v>
      </c>
      <c r="AF52" s="540" t="s">
        <v>1310</v>
      </c>
      <c r="AG52" s="540" t="s">
        <v>1628</v>
      </c>
      <c r="AH52" s="540" t="s">
        <v>1310</v>
      </c>
      <c r="AI52" s="540" t="s">
        <v>1383</v>
      </c>
      <c r="AJ52" s="540" t="s">
        <v>1283</v>
      </c>
      <c r="AK52" s="540" t="s">
        <v>1643</v>
      </c>
      <c r="AL52" s="540" t="s">
        <v>1630</v>
      </c>
    </row>
    <row r="53" spans="1:38">
      <c r="A53" s="539" t="s">
        <v>341</v>
      </c>
      <c r="B53" s="540" t="s">
        <v>1646</v>
      </c>
      <c r="C53" s="540" t="s">
        <v>1647</v>
      </c>
      <c r="D53" s="540" t="s">
        <v>1648</v>
      </c>
      <c r="E53" s="540" t="s">
        <v>1649</v>
      </c>
      <c r="F53" s="540" t="s">
        <v>1078</v>
      </c>
      <c r="G53" s="540" t="s">
        <v>1650</v>
      </c>
      <c r="H53" s="540">
        <v>8.25</v>
      </c>
      <c r="I53" s="540" t="s">
        <v>1081</v>
      </c>
      <c r="J53" s="540" t="s">
        <v>1651</v>
      </c>
      <c r="K53" s="540">
        <v>9</v>
      </c>
      <c r="L53" s="540" t="s">
        <v>1216</v>
      </c>
      <c r="M53" s="540" t="s">
        <v>1652</v>
      </c>
      <c r="N53" s="540" t="s">
        <v>1086</v>
      </c>
      <c r="O53" s="540" t="s">
        <v>1653</v>
      </c>
      <c r="P53" s="540" t="s">
        <v>1509</v>
      </c>
      <c r="Q53" s="540" t="s">
        <v>1509</v>
      </c>
      <c r="R53" s="540" t="s">
        <v>1654</v>
      </c>
      <c r="S53" s="540" t="s">
        <v>1655</v>
      </c>
      <c r="T53" s="540" t="s">
        <v>1086</v>
      </c>
      <c r="U53" s="540" t="s">
        <v>1086</v>
      </c>
      <c r="V53" s="540">
        <v>10.5</v>
      </c>
      <c r="W53" s="540" t="s">
        <v>1086</v>
      </c>
      <c r="X53" s="540" t="s">
        <v>1197</v>
      </c>
      <c r="Y53" s="540" t="s">
        <v>1654</v>
      </c>
      <c r="Z53" s="540" t="s">
        <v>1513</v>
      </c>
      <c r="AA53" s="540" t="s">
        <v>1654</v>
      </c>
      <c r="AB53" s="540" t="s">
        <v>1197</v>
      </c>
      <c r="AC53" s="540" t="s">
        <v>1108</v>
      </c>
      <c r="AD53" s="540" t="s">
        <v>1086</v>
      </c>
      <c r="AE53" s="540" t="s">
        <v>1654</v>
      </c>
      <c r="AF53" s="540" t="s">
        <v>1286</v>
      </c>
      <c r="AG53" s="540" t="s">
        <v>1136</v>
      </c>
      <c r="AH53" s="540" t="s">
        <v>1108</v>
      </c>
      <c r="AI53" s="540" t="s">
        <v>1656</v>
      </c>
      <c r="AJ53" s="540" t="s">
        <v>1656</v>
      </c>
      <c r="AK53" s="540" t="s">
        <v>1657</v>
      </c>
      <c r="AL53" s="540" t="s">
        <v>1656</v>
      </c>
    </row>
    <row r="54" spans="1:38">
      <c r="A54" s="539" t="s">
        <v>342</v>
      </c>
      <c r="B54" s="540">
        <v>7.85</v>
      </c>
      <c r="C54" s="540">
        <v>7.85</v>
      </c>
      <c r="D54" s="540">
        <v>8</v>
      </c>
      <c r="E54" s="540" t="s">
        <v>1658</v>
      </c>
      <c r="F54" s="540">
        <v>8</v>
      </c>
      <c r="G54" s="540">
        <v>8.25</v>
      </c>
      <c r="H54" s="540">
        <v>8.25</v>
      </c>
      <c r="I54" s="540">
        <v>8.25</v>
      </c>
      <c r="J54" s="540">
        <v>1.7</v>
      </c>
      <c r="K54" s="540" t="s">
        <v>1205</v>
      </c>
      <c r="L54" s="540" t="s">
        <v>1205</v>
      </c>
      <c r="M54" s="540" t="s">
        <v>1205</v>
      </c>
      <c r="N54" s="540" t="s">
        <v>1205</v>
      </c>
      <c r="O54" s="540" t="s">
        <v>1205</v>
      </c>
      <c r="P54" s="540">
        <v>10.5</v>
      </c>
      <c r="Q54" s="540" t="s">
        <v>1205</v>
      </c>
      <c r="R54" s="540">
        <v>10.5</v>
      </c>
      <c r="S54" s="540" t="s">
        <v>1205</v>
      </c>
      <c r="T54" s="540">
        <v>10.5</v>
      </c>
      <c r="U54" s="540" t="s">
        <v>1328</v>
      </c>
      <c r="V54" s="540" t="s">
        <v>1205</v>
      </c>
      <c r="W54" s="540">
        <v>10.5</v>
      </c>
      <c r="X54" s="540">
        <v>10.5</v>
      </c>
      <c r="Y54" s="540">
        <v>10.5</v>
      </c>
      <c r="Z54" s="540" t="s">
        <v>1328</v>
      </c>
      <c r="AA54" s="540" t="s">
        <v>1205</v>
      </c>
      <c r="AB54" s="540">
        <v>10.5</v>
      </c>
      <c r="AC54" s="540">
        <v>10.5</v>
      </c>
      <c r="AD54" s="540">
        <v>8.25</v>
      </c>
      <c r="AE54" s="540" t="s">
        <v>1205</v>
      </c>
      <c r="AF54" s="540">
        <v>10.5</v>
      </c>
      <c r="AG54" s="540">
        <v>10.5</v>
      </c>
      <c r="AH54" s="540">
        <v>10.5</v>
      </c>
      <c r="AI54" s="540">
        <v>21.6</v>
      </c>
      <c r="AJ54" s="540" t="s">
        <v>1205</v>
      </c>
      <c r="AK54" s="540">
        <v>10</v>
      </c>
      <c r="AL54" s="540">
        <v>10</v>
      </c>
    </row>
    <row r="55" spans="1:38">
      <c r="A55" s="539" t="s">
        <v>343</v>
      </c>
      <c r="B55" s="540" t="s">
        <v>1632</v>
      </c>
      <c r="C55" s="540" t="s">
        <v>1312</v>
      </c>
      <c r="D55" s="540" t="s">
        <v>1659</v>
      </c>
      <c r="E55" s="540" t="s">
        <v>1130</v>
      </c>
      <c r="F55" s="540" t="s">
        <v>1660</v>
      </c>
      <c r="G55" s="540" t="s">
        <v>1661</v>
      </c>
      <c r="H55" s="540" t="s">
        <v>1413</v>
      </c>
      <c r="I55" s="540" t="s">
        <v>1131</v>
      </c>
      <c r="J55" s="540" t="s">
        <v>1419</v>
      </c>
      <c r="K55" s="540" t="s">
        <v>1419</v>
      </c>
      <c r="L55" s="540" t="s">
        <v>1662</v>
      </c>
      <c r="M55" s="540" t="s">
        <v>1136</v>
      </c>
      <c r="N55" s="540" t="s">
        <v>1408</v>
      </c>
      <c r="O55" s="540" t="s">
        <v>1663</v>
      </c>
      <c r="P55" s="540" t="s">
        <v>1663</v>
      </c>
      <c r="Q55" s="540" t="s">
        <v>1664</v>
      </c>
      <c r="R55" s="540" t="s">
        <v>1137</v>
      </c>
      <c r="S55" s="540" t="s">
        <v>1405</v>
      </c>
      <c r="T55" s="540" t="s">
        <v>1405</v>
      </c>
      <c r="U55" s="540" t="s">
        <v>1310</v>
      </c>
      <c r="V55" s="540" t="s">
        <v>1136</v>
      </c>
      <c r="W55" s="540" t="s">
        <v>1310</v>
      </c>
      <c r="X55" s="540" t="s">
        <v>1310</v>
      </c>
      <c r="Y55" s="540" t="s">
        <v>1641</v>
      </c>
      <c r="Z55" s="540" t="s">
        <v>1308</v>
      </c>
      <c r="AA55" s="540" t="s">
        <v>1665</v>
      </c>
      <c r="AB55" s="540" t="s">
        <v>1186</v>
      </c>
      <c r="AC55" s="540" t="s">
        <v>1308</v>
      </c>
      <c r="AD55" s="540" t="s">
        <v>1310</v>
      </c>
      <c r="AE55" s="540" t="s">
        <v>1405</v>
      </c>
      <c r="AF55" s="540" t="s">
        <v>1416</v>
      </c>
      <c r="AG55" s="540" t="s">
        <v>1666</v>
      </c>
      <c r="AH55" s="540" t="s">
        <v>1667</v>
      </c>
      <c r="AI55" s="540" t="s">
        <v>1551</v>
      </c>
      <c r="AJ55" s="540" t="s">
        <v>1180</v>
      </c>
      <c r="AK55" s="540" t="s">
        <v>1180</v>
      </c>
      <c r="AL55" s="540" t="s">
        <v>1288</v>
      </c>
    </row>
    <row r="56" spans="1:38">
      <c r="A56" s="539" t="s">
        <v>344</v>
      </c>
      <c r="B56" s="540">
        <v>7.85</v>
      </c>
      <c r="C56" s="540">
        <v>7.85</v>
      </c>
      <c r="D56" s="540">
        <v>8</v>
      </c>
      <c r="E56" s="540" t="s">
        <v>1103</v>
      </c>
      <c r="F56" s="540">
        <v>8</v>
      </c>
      <c r="G56" s="540">
        <v>8.25</v>
      </c>
      <c r="H56" s="540">
        <v>8.25</v>
      </c>
      <c r="I56" s="540">
        <v>8.25</v>
      </c>
      <c r="J56" s="540">
        <v>9</v>
      </c>
      <c r="K56" s="540">
        <v>9</v>
      </c>
      <c r="L56" s="540">
        <v>10</v>
      </c>
      <c r="M56" s="540">
        <v>10.5</v>
      </c>
      <c r="N56" s="540">
        <v>10.5</v>
      </c>
      <c r="O56" s="540">
        <v>10.5</v>
      </c>
      <c r="P56" s="540">
        <v>10.5</v>
      </c>
      <c r="Q56" s="540">
        <v>10.5</v>
      </c>
      <c r="R56" s="540">
        <v>10.5</v>
      </c>
      <c r="S56" s="540">
        <v>10.5</v>
      </c>
      <c r="T56" s="540">
        <v>10.5</v>
      </c>
      <c r="U56" s="540">
        <v>10.5</v>
      </c>
      <c r="V56" s="540">
        <v>10.5</v>
      </c>
      <c r="W56" s="540" t="s">
        <v>1205</v>
      </c>
      <c r="X56" s="540" t="s">
        <v>1205</v>
      </c>
      <c r="Y56" s="540" t="s">
        <v>1205</v>
      </c>
      <c r="Z56" s="540" t="s">
        <v>1205</v>
      </c>
      <c r="AA56" s="540" t="s">
        <v>1205</v>
      </c>
      <c r="AB56" s="540" t="s">
        <v>1205</v>
      </c>
      <c r="AC56" s="540" t="s">
        <v>1205</v>
      </c>
      <c r="AD56" s="540" t="s">
        <v>1205</v>
      </c>
      <c r="AE56" s="540">
        <v>10.5</v>
      </c>
      <c r="AF56" s="540">
        <v>10.5</v>
      </c>
      <c r="AG56" s="540">
        <v>10.5</v>
      </c>
      <c r="AH56" s="540">
        <v>10.5</v>
      </c>
      <c r="AI56" s="540">
        <v>10</v>
      </c>
      <c r="AJ56" s="540">
        <v>10</v>
      </c>
      <c r="AK56" s="540">
        <v>10</v>
      </c>
      <c r="AL56" s="540">
        <v>10</v>
      </c>
    </row>
    <row r="57" spans="1:38" s="530" customFormat="1">
      <c r="A57" s="538" t="s">
        <v>345</v>
      </c>
      <c r="B57" s="537" t="s">
        <v>1312</v>
      </c>
      <c r="C57" s="537" t="s">
        <v>1668</v>
      </c>
      <c r="D57" s="537" t="s">
        <v>1669</v>
      </c>
      <c r="E57" s="537" t="s">
        <v>1600</v>
      </c>
      <c r="F57" s="537" t="s">
        <v>1533</v>
      </c>
      <c r="G57" s="537" t="s">
        <v>1670</v>
      </c>
      <c r="H57" s="537" t="s">
        <v>1670</v>
      </c>
      <c r="I57" s="537" t="s">
        <v>1670</v>
      </c>
      <c r="J57" s="537" t="s">
        <v>1333</v>
      </c>
      <c r="K57" s="537" t="s">
        <v>1333</v>
      </c>
      <c r="L57" s="537" t="s">
        <v>1074</v>
      </c>
      <c r="M57" s="537" t="s">
        <v>1147</v>
      </c>
      <c r="N57" s="537" t="s">
        <v>1543</v>
      </c>
      <c r="O57" s="537" t="s">
        <v>1552</v>
      </c>
      <c r="P57" s="537" t="s">
        <v>1671</v>
      </c>
      <c r="Q57" s="537" t="s">
        <v>1672</v>
      </c>
      <c r="R57" s="537" t="s">
        <v>1673</v>
      </c>
      <c r="S57" s="537" t="s">
        <v>1060</v>
      </c>
      <c r="T57" s="537" t="s">
        <v>1552</v>
      </c>
      <c r="U57" s="537" t="s">
        <v>1309</v>
      </c>
      <c r="V57" s="537" t="s">
        <v>1243</v>
      </c>
      <c r="W57" s="537" t="s">
        <v>1069</v>
      </c>
      <c r="X57" s="537" t="s">
        <v>1243</v>
      </c>
      <c r="Y57" s="537" t="s">
        <v>1362</v>
      </c>
      <c r="Z57" s="537" t="s">
        <v>1243</v>
      </c>
      <c r="AA57" s="537" t="s">
        <v>1674</v>
      </c>
      <c r="AB57" s="537" t="s">
        <v>1243</v>
      </c>
      <c r="AC57" s="537" t="s">
        <v>1675</v>
      </c>
      <c r="AD57" s="537" t="s">
        <v>1552</v>
      </c>
      <c r="AE57" s="537" t="s">
        <v>1035</v>
      </c>
      <c r="AF57" s="537" t="s">
        <v>1676</v>
      </c>
      <c r="AG57" s="537" t="s">
        <v>1677</v>
      </c>
      <c r="AH57" s="537" t="s">
        <v>1151</v>
      </c>
      <c r="AI57" s="537" t="s">
        <v>1391</v>
      </c>
      <c r="AJ57" s="537" t="s">
        <v>1543</v>
      </c>
      <c r="AK57" s="537" t="s">
        <v>1678</v>
      </c>
      <c r="AL57" s="537" t="s">
        <v>1628</v>
      </c>
    </row>
    <row r="58" spans="1:38">
      <c r="A58" s="539" t="s">
        <v>346</v>
      </c>
      <c r="B58" s="540" t="s">
        <v>1312</v>
      </c>
      <c r="C58" s="540" t="s">
        <v>1211</v>
      </c>
      <c r="D58" s="540" t="s">
        <v>1679</v>
      </c>
      <c r="E58" s="540" t="s">
        <v>1600</v>
      </c>
      <c r="F58" s="540" t="s">
        <v>1533</v>
      </c>
      <c r="G58" s="540" t="s">
        <v>1670</v>
      </c>
      <c r="H58" s="540" t="s">
        <v>1670</v>
      </c>
      <c r="I58" s="540" t="s">
        <v>1670</v>
      </c>
      <c r="J58" s="540" t="s">
        <v>1333</v>
      </c>
      <c r="K58" s="540" t="s">
        <v>1333</v>
      </c>
      <c r="L58" s="540" t="s">
        <v>1074</v>
      </c>
      <c r="M58" s="540" t="s">
        <v>1680</v>
      </c>
      <c r="N58" s="540" t="s">
        <v>1543</v>
      </c>
      <c r="O58" s="540" t="s">
        <v>1681</v>
      </c>
      <c r="P58" s="540" t="s">
        <v>1671</v>
      </c>
      <c r="Q58" s="540" t="s">
        <v>1672</v>
      </c>
      <c r="R58" s="540" t="s">
        <v>1673</v>
      </c>
      <c r="S58" s="540" t="s">
        <v>1682</v>
      </c>
      <c r="T58" s="540" t="s">
        <v>1085</v>
      </c>
      <c r="U58" s="540" t="s">
        <v>1528</v>
      </c>
      <c r="V58" s="540" t="s">
        <v>1416</v>
      </c>
      <c r="W58" s="540" t="s">
        <v>1056</v>
      </c>
      <c r="X58" s="540" t="s">
        <v>1308</v>
      </c>
      <c r="Y58" s="540" t="s">
        <v>1362</v>
      </c>
      <c r="Z58" s="540" t="s">
        <v>1416</v>
      </c>
      <c r="AA58" s="540" t="s">
        <v>1683</v>
      </c>
      <c r="AB58" s="540" t="s">
        <v>1416</v>
      </c>
      <c r="AC58" s="540" t="s">
        <v>1675</v>
      </c>
      <c r="AD58" s="540" t="s">
        <v>1543</v>
      </c>
      <c r="AE58" s="540" t="s">
        <v>1543</v>
      </c>
      <c r="AF58" s="540" t="s">
        <v>1057</v>
      </c>
      <c r="AG58" s="540" t="s">
        <v>1265</v>
      </c>
      <c r="AH58" s="540" t="s">
        <v>1060</v>
      </c>
      <c r="AI58" s="540" t="s">
        <v>1414</v>
      </c>
      <c r="AJ58" s="540" t="s">
        <v>1075</v>
      </c>
      <c r="AK58" s="540" t="s">
        <v>1684</v>
      </c>
      <c r="AL58" s="540" t="s">
        <v>1343</v>
      </c>
    </row>
    <row r="59" spans="1:38" s="542" customFormat="1">
      <c r="A59" s="541" t="s">
        <v>1685</v>
      </c>
      <c r="B59" s="540" t="s">
        <v>1211</v>
      </c>
      <c r="C59" s="540" t="s">
        <v>1101</v>
      </c>
      <c r="D59" s="540" t="s">
        <v>1533</v>
      </c>
      <c r="E59" s="540" t="s">
        <v>1533</v>
      </c>
      <c r="F59" s="540" t="s">
        <v>1078</v>
      </c>
      <c r="G59" s="540" t="s">
        <v>1332</v>
      </c>
      <c r="H59" s="540" t="s">
        <v>1332</v>
      </c>
      <c r="I59" s="540" t="s">
        <v>1332</v>
      </c>
      <c r="J59" s="540" t="s">
        <v>1333</v>
      </c>
      <c r="K59" s="540" t="s">
        <v>1333</v>
      </c>
      <c r="L59" s="540" t="s">
        <v>1074</v>
      </c>
      <c r="M59" s="540" t="s">
        <v>1680</v>
      </c>
      <c r="N59" s="540" t="s">
        <v>1681</v>
      </c>
      <c r="O59" s="540" t="s">
        <v>1681</v>
      </c>
      <c r="P59" s="540" t="s">
        <v>1686</v>
      </c>
      <c r="Q59" s="540" t="s">
        <v>1085</v>
      </c>
      <c r="R59" s="540" t="s">
        <v>1085</v>
      </c>
      <c r="S59" s="540" t="s">
        <v>1682</v>
      </c>
      <c r="T59" s="540" t="s">
        <v>1085</v>
      </c>
      <c r="U59" s="540" t="s">
        <v>1528</v>
      </c>
      <c r="V59" s="540" t="s">
        <v>1086</v>
      </c>
      <c r="W59" s="540" t="s">
        <v>1056</v>
      </c>
      <c r="X59" s="540" t="s">
        <v>1086</v>
      </c>
      <c r="Y59" s="540" t="s">
        <v>1086</v>
      </c>
      <c r="Z59" s="540" t="s">
        <v>1687</v>
      </c>
      <c r="AA59" s="540" t="s">
        <v>1092</v>
      </c>
      <c r="AB59" s="540" t="s">
        <v>1086</v>
      </c>
      <c r="AC59" s="540" t="s">
        <v>1688</v>
      </c>
      <c r="AD59" s="540" t="s">
        <v>1687</v>
      </c>
      <c r="AE59" s="540" t="s">
        <v>1387</v>
      </c>
      <c r="AF59" s="540" t="s">
        <v>1092</v>
      </c>
      <c r="AG59" s="540" t="s">
        <v>1687</v>
      </c>
      <c r="AH59" s="540" t="s">
        <v>1682</v>
      </c>
      <c r="AI59" s="540" t="s">
        <v>1689</v>
      </c>
      <c r="AJ59" s="540" t="s">
        <v>1690</v>
      </c>
      <c r="AK59" s="540" t="s">
        <v>1691</v>
      </c>
      <c r="AL59" s="540" t="s">
        <v>1216</v>
      </c>
    </row>
    <row r="60" spans="1:38" s="542" customFormat="1">
      <c r="A60" s="541" t="s">
        <v>1692</v>
      </c>
      <c r="B60" s="540" t="s">
        <v>1312</v>
      </c>
      <c r="C60" s="540" t="s">
        <v>1211</v>
      </c>
      <c r="D60" s="540" t="s">
        <v>1693</v>
      </c>
      <c r="E60" s="540" t="s">
        <v>1694</v>
      </c>
      <c r="F60" s="540" t="s">
        <v>1533</v>
      </c>
      <c r="G60" s="540" t="s">
        <v>1131</v>
      </c>
      <c r="H60" s="540" t="s">
        <v>1332</v>
      </c>
      <c r="I60" s="540" t="s">
        <v>1354</v>
      </c>
      <c r="J60" s="540" t="s">
        <v>1134</v>
      </c>
      <c r="K60" s="540" t="s">
        <v>1294</v>
      </c>
      <c r="L60" s="540" t="s">
        <v>1084</v>
      </c>
      <c r="M60" s="540" t="s">
        <v>1136</v>
      </c>
      <c r="N60" s="540" t="s">
        <v>1086</v>
      </c>
      <c r="O60" s="540" t="s">
        <v>1091</v>
      </c>
      <c r="P60" s="540" t="s">
        <v>1086</v>
      </c>
      <c r="Q60" s="540" t="s">
        <v>1136</v>
      </c>
      <c r="R60" s="540" t="s">
        <v>1086</v>
      </c>
      <c r="S60" s="540" t="s">
        <v>1265</v>
      </c>
      <c r="T60" s="540" t="s">
        <v>1086</v>
      </c>
      <c r="U60" s="540" t="s">
        <v>1086</v>
      </c>
      <c r="V60" s="540" t="s">
        <v>1086</v>
      </c>
      <c r="W60" s="540" t="s">
        <v>1474</v>
      </c>
      <c r="X60" s="540" t="s">
        <v>1086</v>
      </c>
      <c r="Y60" s="540" t="s">
        <v>1086</v>
      </c>
      <c r="Z60" s="540" t="s">
        <v>1265</v>
      </c>
      <c r="AA60" s="540" t="s">
        <v>1086</v>
      </c>
      <c r="AB60" s="540" t="s">
        <v>1265</v>
      </c>
      <c r="AC60" s="540" t="s">
        <v>1695</v>
      </c>
      <c r="AD60" s="540" t="s">
        <v>1681</v>
      </c>
      <c r="AE60" s="540" t="s">
        <v>1086</v>
      </c>
      <c r="AF60" s="540" t="s">
        <v>1319</v>
      </c>
      <c r="AG60" s="540" t="s">
        <v>1265</v>
      </c>
      <c r="AH60" s="540" t="s">
        <v>1086</v>
      </c>
      <c r="AI60" s="540" t="s">
        <v>1696</v>
      </c>
      <c r="AJ60" s="540" t="s">
        <v>1054</v>
      </c>
      <c r="AK60" s="540" t="s">
        <v>1216</v>
      </c>
      <c r="AL60" s="540" t="s">
        <v>1216</v>
      </c>
    </row>
    <row r="61" spans="1:38" s="542" customFormat="1">
      <c r="A61" s="541" t="s">
        <v>1697</v>
      </c>
      <c r="B61" s="540" t="s">
        <v>1211</v>
      </c>
      <c r="C61" s="540" t="s">
        <v>1211</v>
      </c>
      <c r="D61" s="540" t="s">
        <v>1078</v>
      </c>
      <c r="E61" s="540" t="s">
        <v>1130</v>
      </c>
      <c r="F61" s="540" t="s">
        <v>1130</v>
      </c>
      <c r="G61" s="540" t="s">
        <v>1131</v>
      </c>
      <c r="H61" s="540" t="s">
        <v>1131</v>
      </c>
      <c r="I61" s="540" t="s">
        <v>1081</v>
      </c>
      <c r="J61" s="540" t="s">
        <v>1083</v>
      </c>
      <c r="K61" s="540" t="s">
        <v>1083</v>
      </c>
      <c r="L61" s="540" t="s">
        <v>1216</v>
      </c>
      <c r="M61" s="540" t="s">
        <v>1086</v>
      </c>
      <c r="N61" s="540" t="s">
        <v>1086</v>
      </c>
      <c r="O61" s="540" t="s">
        <v>1086</v>
      </c>
      <c r="P61" s="540" t="s">
        <v>1086</v>
      </c>
      <c r="Q61" s="540" t="s">
        <v>1086</v>
      </c>
      <c r="R61" s="540" t="s">
        <v>1086</v>
      </c>
      <c r="S61" s="540" t="s">
        <v>1086</v>
      </c>
      <c r="T61" s="540" t="s">
        <v>1086</v>
      </c>
      <c r="U61" s="540" t="s">
        <v>1086</v>
      </c>
      <c r="V61" s="540" t="s">
        <v>1086</v>
      </c>
      <c r="W61" s="540" t="s">
        <v>1086</v>
      </c>
      <c r="X61" s="540" t="s">
        <v>1106</v>
      </c>
      <c r="Y61" s="540" t="s">
        <v>1089</v>
      </c>
      <c r="Z61" s="540" t="s">
        <v>1086</v>
      </c>
      <c r="AA61" s="540" t="s">
        <v>1086</v>
      </c>
      <c r="AB61" s="540" t="s">
        <v>1106</v>
      </c>
      <c r="AC61" s="540" t="s">
        <v>1106</v>
      </c>
      <c r="AD61" s="540" t="s">
        <v>1512</v>
      </c>
      <c r="AE61" s="540" t="s">
        <v>1106</v>
      </c>
      <c r="AF61" s="540">
        <v>10.5</v>
      </c>
      <c r="AG61" s="540" t="s">
        <v>1512</v>
      </c>
      <c r="AH61" s="540" t="s">
        <v>1106</v>
      </c>
      <c r="AI61" s="540" t="s">
        <v>1698</v>
      </c>
      <c r="AJ61" s="540" t="s">
        <v>1104</v>
      </c>
      <c r="AK61" s="540">
        <v>10</v>
      </c>
      <c r="AL61" s="540">
        <v>10</v>
      </c>
    </row>
    <row r="62" spans="1:38" s="542" customFormat="1">
      <c r="A62" s="541" t="s">
        <v>1699</v>
      </c>
      <c r="B62" s="540" t="s">
        <v>1101</v>
      </c>
      <c r="C62" s="540" t="s">
        <v>1101</v>
      </c>
      <c r="D62" s="540">
        <v>8</v>
      </c>
      <c r="E62" s="540" t="s">
        <v>1102</v>
      </c>
      <c r="F62" s="540" t="s">
        <v>1102</v>
      </c>
      <c r="G62" s="540" t="s">
        <v>1700</v>
      </c>
      <c r="H62" s="540" t="s">
        <v>1701</v>
      </c>
      <c r="I62" s="540" t="s">
        <v>1702</v>
      </c>
      <c r="J62" s="540" t="s">
        <v>1703</v>
      </c>
      <c r="K62" s="540" t="s">
        <v>1704</v>
      </c>
      <c r="L62" s="540" t="s">
        <v>1216</v>
      </c>
      <c r="M62" s="540" t="s">
        <v>1218</v>
      </c>
      <c r="N62" s="540" t="s">
        <v>1197</v>
      </c>
      <c r="O62" s="540">
        <v>10.5</v>
      </c>
      <c r="P62" s="540" t="s">
        <v>1671</v>
      </c>
      <c r="Q62" s="540" t="s">
        <v>1106</v>
      </c>
      <c r="R62" s="540" t="s">
        <v>1705</v>
      </c>
      <c r="S62" s="540">
        <v>10.5</v>
      </c>
      <c r="T62" s="540" t="s">
        <v>1106</v>
      </c>
      <c r="U62" s="540">
        <v>10.5</v>
      </c>
      <c r="V62" s="540" t="s">
        <v>1106</v>
      </c>
      <c r="W62" s="540">
        <v>10.5</v>
      </c>
      <c r="X62" s="540" t="s">
        <v>1086</v>
      </c>
      <c r="Y62" s="540" t="s">
        <v>1106</v>
      </c>
      <c r="Z62" s="540">
        <v>10.5</v>
      </c>
      <c r="AA62" s="540" t="s">
        <v>1106</v>
      </c>
      <c r="AB62" s="540" t="s">
        <v>1512</v>
      </c>
      <c r="AC62" s="540" t="s">
        <v>1106</v>
      </c>
      <c r="AD62" s="540" t="s">
        <v>1287</v>
      </c>
      <c r="AE62" s="540" t="s">
        <v>1681</v>
      </c>
      <c r="AF62" s="540" t="s">
        <v>1706</v>
      </c>
      <c r="AG62" s="540" t="s">
        <v>1106</v>
      </c>
      <c r="AH62" s="540" t="s">
        <v>1106</v>
      </c>
      <c r="AI62" s="540" t="s">
        <v>1698</v>
      </c>
      <c r="AJ62" s="540" t="s">
        <v>1115</v>
      </c>
      <c r="AK62" s="540" t="s">
        <v>1104</v>
      </c>
      <c r="AL62" s="540" t="s">
        <v>1115</v>
      </c>
    </row>
    <row r="63" spans="1:38" s="542" customFormat="1">
      <c r="A63" s="541" t="s">
        <v>1707</v>
      </c>
      <c r="B63" s="540" t="s">
        <v>1647</v>
      </c>
      <c r="C63" s="540" t="s">
        <v>1211</v>
      </c>
      <c r="D63" s="540" t="s">
        <v>1130</v>
      </c>
      <c r="E63" s="540" t="s">
        <v>1130</v>
      </c>
      <c r="F63" s="540" t="s">
        <v>1130</v>
      </c>
      <c r="G63" s="540" t="s">
        <v>1131</v>
      </c>
      <c r="H63" s="540" t="s">
        <v>1131</v>
      </c>
      <c r="I63" s="540" t="s">
        <v>1131</v>
      </c>
      <c r="J63" s="540" t="s">
        <v>1294</v>
      </c>
      <c r="K63" s="540" t="s">
        <v>1134</v>
      </c>
      <c r="L63" s="540">
        <v>10</v>
      </c>
      <c r="M63" s="540" t="s">
        <v>1512</v>
      </c>
      <c r="N63" s="540">
        <v>10.5</v>
      </c>
      <c r="O63" s="540" t="s">
        <v>1136</v>
      </c>
      <c r="P63" s="540" t="s">
        <v>1136</v>
      </c>
      <c r="Q63" s="540" t="s">
        <v>1136</v>
      </c>
      <c r="R63" s="540" t="s">
        <v>1136</v>
      </c>
      <c r="S63" s="540">
        <v>10.5</v>
      </c>
      <c r="T63" s="540" t="s">
        <v>1136</v>
      </c>
      <c r="U63" s="540">
        <v>10.5</v>
      </c>
      <c r="V63" s="540" t="s">
        <v>1136</v>
      </c>
      <c r="W63" s="540">
        <v>10.5</v>
      </c>
      <c r="X63" s="540" t="s">
        <v>1136</v>
      </c>
      <c r="Y63" s="540">
        <v>10.5</v>
      </c>
      <c r="Z63" s="540" t="s">
        <v>1308</v>
      </c>
      <c r="AA63" s="540" t="s">
        <v>1512</v>
      </c>
      <c r="AB63" s="540" t="s">
        <v>1308</v>
      </c>
      <c r="AC63" s="540" t="s">
        <v>1136</v>
      </c>
      <c r="AD63" s="540" t="s">
        <v>1509</v>
      </c>
      <c r="AE63" s="540" t="s">
        <v>1308</v>
      </c>
      <c r="AF63" s="540">
        <v>10.5</v>
      </c>
      <c r="AG63" s="540" t="s">
        <v>1136</v>
      </c>
      <c r="AH63" s="540" t="s">
        <v>1513</v>
      </c>
      <c r="AI63" s="540" t="s">
        <v>1343</v>
      </c>
      <c r="AJ63" s="540">
        <v>10</v>
      </c>
      <c r="AK63" s="540" t="s">
        <v>1343</v>
      </c>
      <c r="AL63" s="540" t="s">
        <v>1084</v>
      </c>
    </row>
    <row r="64" spans="1:38" s="542" customFormat="1">
      <c r="A64" s="541" t="s">
        <v>1708</v>
      </c>
      <c r="B64" s="540" t="s">
        <v>1709</v>
      </c>
      <c r="C64" s="540" t="s">
        <v>1709</v>
      </c>
      <c r="D64" s="540" t="s">
        <v>1496</v>
      </c>
      <c r="E64" s="540" t="s">
        <v>1496</v>
      </c>
      <c r="F64" s="540" t="s">
        <v>1710</v>
      </c>
      <c r="G64" s="540" t="s">
        <v>1497</v>
      </c>
      <c r="H64" s="540" t="s">
        <v>1497</v>
      </c>
      <c r="I64" s="540" t="s">
        <v>1497</v>
      </c>
      <c r="J64" s="540" t="s">
        <v>1701</v>
      </c>
      <c r="K64" s="540" t="s">
        <v>1711</v>
      </c>
      <c r="L64" s="540" t="s">
        <v>1712</v>
      </c>
      <c r="M64" s="540" t="s">
        <v>1326</v>
      </c>
      <c r="N64" s="540" t="s">
        <v>1221</v>
      </c>
      <c r="O64" s="540" t="s">
        <v>1221</v>
      </c>
      <c r="P64" s="540" t="s">
        <v>1326</v>
      </c>
      <c r="Q64" s="540" t="s">
        <v>1713</v>
      </c>
      <c r="R64" s="540" t="s">
        <v>1714</v>
      </c>
      <c r="S64" s="540">
        <v>10.5</v>
      </c>
      <c r="T64" s="540" t="s">
        <v>1326</v>
      </c>
      <c r="U64" s="540" t="s">
        <v>1715</v>
      </c>
      <c r="V64" s="540" t="s">
        <v>1416</v>
      </c>
      <c r="W64" s="540" t="s">
        <v>1221</v>
      </c>
      <c r="X64" s="540" t="s">
        <v>1715</v>
      </c>
      <c r="Y64" s="540" t="s">
        <v>1715</v>
      </c>
      <c r="Z64" s="540" t="s">
        <v>1716</v>
      </c>
      <c r="AA64" s="540" t="s">
        <v>1715</v>
      </c>
      <c r="AB64" s="540" t="s">
        <v>1716</v>
      </c>
      <c r="AC64" s="540" t="s">
        <v>1716</v>
      </c>
      <c r="AD64" s="540" t="s">
        <v>1715</v>
      </c>
      <c r="AE64" s="540" t="s">
        <v>1326</v>
      </c>
      <c r="AF64" s="540" t="s">
        <v>1715</v>
      </c>
      <c r="AG64" s="540" t="s">
        <v>1717</v>
      </c>
      <c r="AH64" s="540" t="s">
        <v>1308</v>
      </c>
      <c r="AI64" s="540" t="s">
        <v>1718</v>
      </c>
      <c r="AJ64" s="540" t="s">
        <v>1719</v>
      </c>
      <c r="AK64" s="540" t="s">
        <v>1718</v>
      </c>
      <c r="AL64" s="540" t="s">
        <v>1719</v>
      </c>
    </row>
    <row r="65" spans="1:38" ht="19.8" thickBot="1">
      <c r="A65" s="545" t="s">
        <v>353</v>
      </c>
      <c r="B65" s="546" t="s">
        <v>1211</v>
      </c>
      <c r="C65" s="546" t="s">
        <v>1668</v>
      </c>
      <c r="D65" s="546" t="s">
        <v>1720</v>
      </c>
      <c r="E65" s="546" t="s">
        <v>1130</v>
      </c>
      <c r="F65" s="546" t="s">
        <v>1533</v>
      </c>
      <c r="G65" s="546" t="s">
        <v>1721</v>
      </c>
      <c r="H65" s="546" t="s">
        <v>1722</v>
      </c>
      <c r="I65" s="546" t="s">
        <v>1131</v>
      </c>
      <c r="J65" s="546" t="s">
        <v>1723</v>
      </c>
      <c r="K65" s="546" t="s">
        <v>1724</v>
      </c>
      <c r="L65" s="546" t="s">
        <v>1113</v>
      </c>
      <c r="M65" s="546" t="s">
        <v>1147</v>
      </c>
      <c r="N65" s="546" t="s">
        <v>1308</v>
      </c>
      <c r="O65" s="546" t="s">
        <v>1186</v>
      </c>
      <c r="P65" s="546" t="s">
        <v>1666</v>
      </c>
      <c r="Q65" s="546" t="s">
        <v>1725</v>
      </c>
      <c r="R65" s="546" t="s">
        <v>1308</v>
      </c>
      <c r="S65" s="546" t="s">
        <v>1308</v>
      </c>
      <c r="T65" s="546" t="s">
        <v>1552</v>
      </c>
      <c r="U65" s="546" t="s">
        <v>1310</v>
      </c>
      <c r="V65" s="546" t="s">
        <v>1310</v>
      </c>
      <c r="W65" s="546" t="s">
        <v>1310</v>
      </c>
      <c r="X65" s="546" t="s">
        <v>1243</v>
      </c>
      <c r="Y65" s="546" t="s">
        <v>1308</v>
      </c>
      <c r="Z65" s="546" t="s">
        <v>1310</v>
      </c>
      <c r="AA65" s="546" t="s">
        <v>1310</v>
      </c>
      <c r="AB65" s="546" t="s">
        <v>1243</v>
      </c>
      <c r="AC65" s="546" t="s">
        <v>1243</v>
      </c>
      <c r="AD65" s="546" t="s">
        <v>1310</v>
      </c>
      <c r="AE65" s="546" t="s">
        <v>1726</v>
      </c>
      <c r="AF65" s="546" t="s">
        <v>1666</v>
      </c>
      <c r="AG65" s="546" t="s">
        <v>1183</v>
      </c>
      <c r="AH65" s="546" t="s">
        <v>1727</v>
      </c>
      <c r="AI65" s="546" t="s">
        <v>1283</v>
      </c>
      <c r="AJ65" s="546" t="s">
        <v>1180</v>
      </c>
      <c r="AK65" s="546" t="s">
        <v>1180</v>
      </c>
      <c r="AL65" s="546" t="s">
        <v>1628</v>
      </c>
    </row>
    <row r="66" spans="1:38" ht="19.8" thickTop="1">
      <c r="A66" s="547" t="s">
        <v>1728</v>
      </c>
      <c r="B66" s="548"/>
      <c r="C66" s="548"/>
      <c r="D66" s="548"/>
      <c r="E66" s="548"/>
      <c r="F66" s="548"/>
      <c r="G66" s="548"/>
      <c r="H66" s="548"/>
      <c r="I66" s="548"/>
      <c r="J66" s="548"/>
      <c r="K66" s="548"/>
      <c r="L66" s="548"/>
      <c r="M66" s="548"/>
      <c r="N66" s="548"/>
      <c r="O66" s="548"/>
      <c r="P66" s="548"/>
      <c r="Q66" s="548"/>
      <c r="R66" s="548"/>
      <c r="S66" s="548"/>
      <c r="T66" s="548"/>
      <c r="U66" s="548"/>
      <c r="V66" s="548"/>
      <c r="W66" s="548"/>
      <c r="X66" s="548"/>
      <c r="Y66" s="548"/>
      <c r="Z66" s="548"/>
      <c r="AA66" s="548"/>
      <c r="AB66" s="548"/>
      <c r="AC66" s="548"/>
      <c r="AD66" s="548"/>
      <c r="AE66" s="548"/>
      <c r="AF66" s="548"/>
      <c r="AG66" s="548"/>
      <c r="AH66" s="548"/>
      <c r="AI66" s="548"/>
      <c r="AJ66" s="548"/>
      <c r="AK66" s="548"/>
      <c r="AL66" s="548"/>
    </row>
    <row r="67" spans="1:38" ht="9.75" customHeight="1">
      <c r="A67" s="549"/>
      <c r="B67" s="548"/>
      <c r="C67" s="548"/>
      <c r="D67" s="548"/>
      <c r="E67" s="548"/>
      <c r="F67" s="548"/>
      <c r="G67" s="548"/>
      <c r="H67" s="548"/>
      <c r="I67" s="548"/>
      <c r="J67" s="548"/>
      <c r="K67" s="548"/>
      <c r="L67" s="548"/>
      <c r="M67" s="548"/>
      <c r="N67" s="548"/>
      <c r="O67" s="548"/>
      <c r="P67" s="548"/>
      <c r="Q67" s="548"/>
      <c r="R67" s="548"/>
      <c r="S67" s="548"/>
      <c r="T67" s="548"/>
      <c r="U67" s="548"/>
      <c r="V67" s="548"/>
      <c r="W67" s="548"/>
      <c r="X67" s="548"/>
      <c r="Y67" s="548"/>
      <c r="Z67" s="548"/>
      <c r="AA67" s="548"/>
      <c r="AB67" s="548"/>
      <c r="AC67" s="548"/>
      <c r="AD67" s="548"/>
      <c r="AE67" s="548"/>
      <c r="AF67" s="548"/>
      <c r="AG67" s="548"/>
      <c r="AH67" s="548"/>
      <c r="AI67" s="548"/>
      <c r="AJ67" s="548"/>
      <c r="AK67" s="548"/>
      <c r="AL67" s="548"/>
    </row>
    <row r="68" spans="1:38" s="530" customFormat="1" ht="21" customHeight="1" thickBot="1">
      <c r="A68" s="531"/>
      <c r="B68" s="532"/>
      <c r="C68" s="532"/>
      <c r="D68" s="532"/>
      <c r="E68" s="532"/>
      <c r="F68" s="532"/>
      <c r="G68" s="532"/>
      <c r="H68" s="532"/>
      <c r="I68" s="532"/>
      <c r="J68" s="532"/>
      <c r="K68" s="532"/>
      <c r="L68" s="532"/>
      <c r="M68" s="532"/>
      <c r="N68" s="532"/>
      <c r="O68" s="532"/>
      <c r="P68" s="532"/>
      <c r="Q68" s="532"/>
      <c r="R68" s="532"/>
      <c r="S68" s="532"/>
      <c r="T68" s="532"/>
      <c r="U68" s="532"/>
      <c r="V68" s="532"/>
      <c r="W68" s="532"/>
      <c r="X68" s="532"/>
      <c r="Y68" s="532"/>
      <c r="Z68" s="532"/>
      <c r="AA68" s="532"/>
      <c r="AB68" s="532"/>
      <c r="AC68" s="532"/>
      <c r="AD68" s="532"/>
      <c r="AE68" s="532"/>
      <c r="AF68" s="532"/>
      <c r="AG68" s="532"/>
      <c r="AH68" s="532"/>
      <c r="AI68" s="532"/>
      <c r="AJ68" s="532"/>
      <c r="AK68" s="532"/>
      <c r="AL68" s="532"/>
    </row>
    <row r="69" spans="1:38" ht="26.25" customHeight="1" thickTop="1" thickBot="1">
      <c r="A69" s="550" t="s">
        <v>292</v>
      </c>
      <c r="B69" s="551">
        <v>44562</v>
      </c>
      <c r="C69" s="551">
        <v>44593</v>
      </c>
      <c r="D69" s="551">
        <v>44621</v>
      </c>
      <c r="E69" s="551">
        <v>44652</v>
      </c>
      <c r="F69" s="551">
        <v>44682</v>
      </c>
      <c r="G69" s="551">
        <v>44713</v>
      </c>
      <c r="H69" s="551">
        <v>44743</v>
      </c>
      <c r="I69" s="551">
        <v>44774</v>
      </c>
      <c r="J69" s="551">
        <v>44805</v>
      </c>
      <c r="K69" s="551">
        <v>44835</v>
      </c>
      <c r="L69" s="551">
        <v>44866</v>
      </c>
      <c r="M69" s="551">
        <v>44896</v>
      </c>
      <c r="N69" s="551">
        <v>44927</v>
      </c>
      <c r="O69" s="551">
        <v>44958</v>
      </c>
      <c r="P69" s="551">
        <v>44986</v>
      </c>
      <c r="Q69" s="551">
        <v>45017</v>
      </c>
      <c r="R69" s="551">
        <v>45047</v>
      </c>
      <c r="S69" s="551">
        <v>45078</v>
      </c>
      <c r="T69" s="551">
        <v>45108</v>
      </c>
      <c r="U69" s="551">
        <v>45139</v>
      </c>
      <c r="V69" s="551">
        <v>45170</v>
      </c>
      <c r="W69" s="551">
        <f>W3</f>
        <v>45200</v>
      </c>
      <c r="X69" s="551">
        <v>45231</v>
      </c>
      <c r="Y69" s="551">
        <f t="shared" ref="Y69:AL69" si="0">Y3</f>
        <v>45261</v>
      </c>
      <c r="Z69" s="551">
        <f t="shared" si="0"/>
        <v>45292</v>
      </c>
      <c r="AA69" s="551">
        <f t="shared" si="0"/>
        <v>45323</v>
      </c>
      <c r="AB69" s="551">
        <f t="shared" si="0"/>
        <v>45352</v>
      </c>
      <c r="AC69" s="551">
        <f t="shared" si="0"/>
        <v>45412</v>
      </c>
      <c r="AD69" s="551">
        <f t="shared" si="0"/>
        <v>45442</v>
      </c>
      <c r="AE69" s="551">
        <f t="shared" si="0"/>
        <v>45473</v>
      </c>
      <c r="AF69" s="551">
        <f t="shared" si="0"/>
        <v>45503</v>
      </c>
      <c r="AG69" s="551">
        <f t="shared" si="0"/>
        <v>45534</v>
      </c>
      <c r="AH69" s="551">
        <f t="shared" si="0"/>
        <v>45565</v>
      </c>
      <c r="AI69" s="551">
        <f t="shared" si="0"/>
        <v>45566</v>
      </c>
      <c r="AJ69" s="551">
        <f t="shared" si="0"/>
        <v>45597</v>
      </c>
      <c r="AK69" s="551">
        <f t="shared" si="0"/>
        <v>45627</v>
      </c>
      <c r="AL69" s="551">
        <f t="shared" si="0"/>
        <v>45658</v>
      </c>
    </row>
    <row r="70" spans="1:38" s="530" customFormat="1" ht="19.8" thickTop="1">
      <c r="A70" s="538" t="s">
        <v>355</v>
      </c>
      <c r="B70" s="537" t="s">
        <v>1729</v>
      </c>
      <c r="C70" s="537" t="s">
        <v>1305</v>
      </c>
      <c r="D70" s="537" t="s">
        <v>1679</v>
      </c>
      <c r="E70" s="537" t="s">
        <v>1227</v>
      </c>
      <c r="F70" s="537" t="s">
        <v>1730</v>
      </c>
      <c r="G70" s="537" t="s">
        <v>1731</v>
      </c>
      <c r="H70" s="537" t="s">
        <v>1732</v>
      </c>
      <c r="I70" s="537" t="s">
        <v>1388</v>
      </c>
      <c r="J70" s="537" t="s">
        <v>1733</v>
      </c>
      <c r="K70" s="537" t="s">
        <v>1724</v>
      </c>
      <c r="L70" s="537" t="s">
        <v>1734</v>
      </c>
      <c r="M70" s="537" t="s">
        <v>1479</v>
      </c>
      <c r="N70" s="537" t="s">
        <v>1310</v>
      </c>
      <c r="O70" s="537" t="s">
        <v>1067</v>
      </c>
      <c r="P70" s="537" t="s">
        <v>1310</v>
      </c>
      <c r="Q70" s="537" t="s">
        <v>1735</v>
      </c>
      <c r="R70" s="537" t="s">
        <v>1147</v>
      </c>
      <c r="S70" s="537" t="s">
        <v>1385</v>
      </c>
      <c r="T70" s="537" t="s">
        <v>1396</v>
      </c>
      <c r="U70" s="537" t="s">
        <v>1183</v>
      </c>
      <c r="V70" s="537" t="s">
        <v>1736</v>
      </c>
      <c r="W70" s="537" t="s">
        <v>1310</v>
      </c>
      <c r="X70" s="537" t="s">
        <v>1737</v>
      </c>
      <c r="Y70" s="537" t="s">
        <v>1310</v>
      </c>
      <c r="Z70" s="537" t="s">
        <v>1738</v>
      </c>
      <c r="AA70" s="537" t="s">
        <v>1392</v>
      </c>
      <c r="AB70" s="537" t="s">
        <v>1739</v>
      </c>
      <c r="AC70" s="537" t="s">
        <v>1286</v>
      </c>
      <c r="AD70" s="537" t="s">
        <v>1069</v>
      </c>
      <c r="AE70" s="537" t="s">
        <v>1453</v>
      </c>
      <c r="AF70" s="537" t="s">
        <v>1186</v>
      </c>
      <c r="AG70" s="537" t="s">
        <v>1309</v>
      </c>
      <c r="AH70" s="537" t="s">
        <v>1740</v>
      </c>
      <c r="AI70" s="537" t="s">
        <v>1741</v>
      </c>
      <c r="AJ70" s="537" t="s">
        <v>1741</v>
      </c>
      <c r="AK70" s="537" t="s">
        <v>1113</v>
      </c>
      <c r="AL70" s="537" t="s">
        <v>1642</v>
      </c>
    </row>
    <row r="71" spans="1:38">
      <c r="A71" s="539" t="s">
        <v>356</v>
      </c>
      <c r="B71" s="540" t="s">
        <v>1211</v>
      </c>
      <c r="C71" s="540" t="s">
        <v>1211</v>
      </c>
      <c r="D71" s="540" t="s">
        <v>1130</v>
      </c>
      <c r="E71" s="540" t="s">
        <v>1130</v>
      </c>
      <c r="F71" s="540" t="s">
        <v>1130</v>
      </c>
      <c r="G71" s="540" t="s">
        <v>1432</v>
      </c>
      <c r="H71" s="540" t="s">
        <v>1131</v>
      </c>
      <c r="I71" s="540" t="s">
        <v>1131</v>
      </c>
      <c r="J71" s="540" t="s">
        <v>1134</v>
      </c>
      <c r="K71" s="540" t="s">
        <v>1134</v>
      </c>
      <c r="L71" s="540" t="s">
        <v>1499</v>
      </c>
      <c r="M71" s="540" t="s">
        <v>1136</v>
      </c>
      <c r="N71" s="540" t="s">
        <v>1136</v>
      </c>
      <c r="O71" s="540" t="s">
        <v>1218</v>
      </c>
      <c r="P71" s="540" t="s">
        <v>1136</v>
      </c>
      <c r="Q71" s="540" t="s">
        <v>1086</v>
      </c>
      <c r="R71" s="540" t="s">
        <v>1136</v>
      </c>
      <c r="S71" s="540" t="s">
        <v>1310</v>
      </c>
      <c r="T71" s="540" t="s">
        <v>1310</v>
      </c>
      <c r="U71" s="540" t="s">
        <v>1310</v>
      </c>
      <c r="V71" s="540" t="s">
        <v>1742</v>
      </c>
      <c r="W71" s="540" t="s">
        <v>1308</v>
      </c>
      <c r="X71" s="540" t="s">
        <v>1531</v>
      </c>
      <c r="Y71" s="540" t="s">
        <v>1310</v>
      </c>
      <c r="Z71" s="540" t="s">
        <v>1743</v>
      </c>
      <c r="AA71" s="540" t="s">
        <v>1310</v>
      </c>
      <c r="AB71" s="540" t="s">
        <v>1531</v>
      </c>
      <c r="AC71" s="540" t="s">
        <v>1531</v>
      </c>
      <c r="AD71" s="540" t="s">
        <v>1308</v>
      </c>
      <c r="AE71" s="540" t="s">
        <v>1310</v>
      </c>
      <c r="AF71" s="540" t="s">
        <v>1531</v>
      </c>
      <c r="AG71" s="540" t="s">
        <v>1310</v>
      </c>
      <c r="AH71" s="540" t="s">
        <v>1474</v>
      </c>
      <c r="AI71" s="540" t="s">
        <v>1197</v>
      </c>
      <c r="AJ71" s="540" t="s">
        <v>1387</v>
      </c>
      <c r="AK71" s="540" t="s">
        <v>1197</v>
      </c>
      <c r="AL71" s="540" t="s">
        <v>1197</v>
      </c>
    </row>
    <row r="72" spans="1:38">
      <c r="A72" s="539" t="s">
        <v>357</v>
      </c>
      <c r="B72" s="540" t="s">
        <v>1211</v>
      </c>
      <c r="C72" s="540" t="s">
        <v>1211</v>
      </c>
      <c r="D72" s="540" t="s">
        <v>1130</v>
      </c>
      <c r="E72" s="540" t="s">
        <v>1130</v>
      </c>
      <c r="F72" s="540" t="s">
        <v>1130</v>
      </c>
      <c r="G72" s="540" t="s">
        <v>1131</v>
      </c>
      <c r="H72" s="540" t="s">
        <v>1131</v>
      </c>
      <c r="I72" s="540" t="s">
        <v>1131</v>
      </c>
      <c r="J72" s="540" t="s">
        <v>1134</v>
      </c>
      <c r="K72" s="540" t="s">
        <v>1134</v>
      </c>
      <c r="L72" s="540" t="s">
        <v>1084</v>
      </c>
      <c r="M72" s="540" t="s">
        <v>1136</v>
      </c>
      <c r="N72" s="540" t="s">
        <v>1136</v>
      </c>
      <c r="O72" s="540" t="s">
        <v>1136</v>
      </c>
      <c r="P72" s="540" t="s">
        <v>1136</v>
      </c>
      <c r="Q72" s="540" t="s">
        <v>1682</v>
      </c>
      <c r="R72" s="540" t="s">
        <v>1136</v>
      </c>
      <c r="S72" s="540" t="s">
        <v>1136</v>
      </c>
      <c r="T72" s="540" t="s">
        <v>1309</v>
      </c>
      <c r="U72" s="540" t="s">
        <v>1310</v>
      </c>
      <c r="V72" s="540">
        <v>10.5</v>
      </c>
      <c r="W72" s="540" t="s">
        <v>1086</v>
      </c>
      <c r="X72" s="540" t="s">
        <v>1111</v>
      </c>
      <c r="Y72" s="540">
        <v>10.5</v>
      </c>
      <c r="Z72" s="540" t="s">
        <v>1108</v>
      </c>
      <c r="AA72" s="540" t="s">
        <v>1108</v>
      </c>
      <c r="AB72" s="540" t="s">
        <v>1744</v>
      </c>
      <c r="AC72" s="540" t="s">
        <v>1111</v>
      </c>
      <c r="AD72" s="540" t="s">
        <v>1745</v>
      </c>
      <c r="AE72" s="540" t="s">
        <v>1108</v>
      </c>
      <c r="AF72" s="540" t="s">
        <v>1108</v>
      </c>
      <c r="AG72" s="540" t="s">
        <v>1111</v>
      </c>
      <c r="AH72" s="540" t="s">
        <v>1111</v>
      </c>
      <c r="AI72" s="540" t="s">
        <v>1746</v>
      </c>
      <c r="AJ72" s="540" t="s">
        <v>1656</v>
      </c>
      <c r="AK72" s="540" t="s">
        <v>1656</v>
      </c>
      <c r="AL72" s="540" t="s">
        <v>1656</v>
      </c>
    </row>
    <row r="73" spans="1:38">
      <c r="A73" s="539" t="s">
        <v>358</v>
      </c>
      <c r="B73" s="540" t="s">
        <v>1205</v>
      </c>
      <c r="C73" s="540" t="s">
        <v>1205</v>
      </c>
      <c r="D73" s="540" t="s">
        <v>1747</v>
      </c>
      <c r="E73" s="540" t="s">
        <v>1205</v>
      </c>
      <c r="F73" s="540" t="s">
        <v>1205</v>
      </c>
      <c r="G73" s="540" t="s">
        <v>1205</v>
      </c>
      <c r="H73" s="540" t="s">
        <v>1205</v>
      </c>
      <c r="I73" s="540">
        <v>8.25</v>
      </c>
      <c r="J73" s="540" t="s">
        <v>1205</v>
      </c>
      <c r="K73" s="540" t="s">
        <v>1205</v>
      </c>
      <c r="L73" s="540" t="s">
        <v>1205</v>
      </c>
      <c r="M73" s="540" t="s">
        <v>1205</v>
      </c>
      <c r="N73" s="540" t="s">
        <v>1205</v>
      </c>
      <c r="O73" s="540">
        <v>10.5</v>
      </c>
      <c r="P73" s="540" t="s">
        <v>1205</v>
      </c>
      <c r="Q73" s="540" t="s">
        <v>1205</v>
      </c>
      <c r="R73" s="540" t="s">
        <v>1205</v>
      </c>
      <c r="S73" s="540">
        <v>10.5</v>
      </c>
      <c r="T73" s="540" t="s">
        <v>1205</v>
      </c>
      <c r="U73" s="540">
        <v>7.75</v>
      </c>
      <c r="V73" s="540">
        <v>7.55</v>
      </c>
      <c r="W73" s="540">
        <v>10.5</v>
      </c>
      <c r="X73" s="540">
        <v>7.75</v>
      </c>
      <c r="Y73" s="540" t="s">
        <v>1748</v>
      </c>
      <c r="Z73" s="540">
        <v>7.55</v>
      </c>
      <c r="AA73" s="540">
        <v>7.75</v>
      </c>
      <c r="AB73" s="540" t="s">
        <v>1205</v>
      </c>
      <c r="AC73" s="540">
        <v>7.75</v>
      </c>
      <c r="AD73" s="540">
        <v>8</v>
      </c>
      <c r="AE73" s="540" t="s">
        <v>1205</v>
      </c>
      <c r="AF73" s="540" t="s">
        <v>1205</v>
      </c>
      <c r="AG73" s="540" t="s">
        <v>1205</v>
      </c>
      <c r="AH73" s="540">
        <v>7.75</v>
      </c>
      <c r="AI73" s="540">
        <v>7.25</v>
      </c>
      <c r="AJ73" s="540" t="s">
        <v>1205</v>
      </c>
      <c r="AK73" s="540" t="s">
        <v>1115</v>
      </c>
      <c r="AL73" s="540">
        <v>10</v>
      </c>
    </row>
    <row r="74" spans="1:38">
      <c r="A74" s="539" t="s">
        <v>359</v>
      </c>
      <c r="B74" s="540" t="s">
        <v>1729</v>
      </c>
      <c r="C74" s="540" t="s">
        <v>1101</v>
      </c>
      <c r="D74" s="540" t="s">
        <v>1693</v>
      </c>
      <c r="E74" s="540" t="s">
        <v>1749</v>
      </c>
      <c r="F74" s="540" t="s">
        <v>1750</v>
      </c>
      <c r="G74" s="540" t="s">
        <v>1731</v>
      </c>
      <c r="H74" s="540" t="s">
        <v>1751</v>
      </c>
      <c r="I74" s="540" t="s">
        <v>1388</v>
      </c>
      <c r="J74" s="540" t="s">
        <v>1752</v>
      </c>
      <c r="K74" s="540" t="s">
        <v>1753</v>
      </c>
      <c r="L74" s="540" t="s">
        <v>1754</v>
      </c>
      <c r="M74" s="540" t="s">
        <v>1266</v>
      </c>
      <c r="N74" s="540" t="s">
        <v>1755</v>
      </c>
      <c r="O74" s="540" t="s">
        <v>1755</v>
      </c>
      <c r="P74" s="540" t="s">
        <v>1321</v>
      </c>
      <c r="Q74" s="540" t="s">
        <v>1321</v>
      </c>
      <c r="R74" s="540" t="s">
        <v>1755</v>
      </c>
      <c r="S74" s="540" t="s">
        <v>1108</v>
      </c>
      <c r="T74" s="540" t="s">
        <v>1136</v>
      </c>
      <c r="U74" s="540" t="s">
        <v>1756</v>
      </c>
      <c r="V74" s="540" t="s">
        <v>1676</v>
      </c>
      <c r="W74" s="540" t="s">
        <v>1757</v>
      </c>
      <c r="X74" s="540" t="s">
        <v>1737</v>
      </c>
      <c r="Y74" s="540" t="s">
        <v>1108</v>
      </c>
      <c r="Z74" s="540" t="s">
        <v>1086</v>
      </c>
      <c r="AA74" s="540" t="s">
        <v>1758</v>
      </c>
      <c r="AB74" s="540" t="s">
        <v>1108</v>
      </c>
      <c r="AC74" s="540" t="s">
        <v>1759</v>
      </c>
      <c r="AD74" s="540" t="s">
        <v>1056</v>
      </c>
      <c r="AE74" s="540" t="s">
        <v>1453</v>
      </c>
      <c r="AF74" s="540" t="s">
        <v>1186</v>
      </c>
      <c r="AG74" s="540" t="s">
        <v>1108</v>
      </c>
      <c r="AH74" s="540" t="s">
        <v>1261</v>
      </c>
      <c r="AI74" s="540" t="s">
        <v>1391</v>
      </c>
      <c r="AJ74" s="540" t="s">
        <v>1760</v>
      </c>
      <c r="AK74" s="540" t="s">
        <v>1216</v>
      </c>
      <c r="AL74" s="540" t="s">
        <v>1761</v>
      </c>
    </row>
    <row r="75" spans="1:38">
      <c r="A75" s="539" t="s">
        <v>360</v>
      </c>
      <c r="B75" s="540" t="s">
        <v>1211</v>
      </c>
      <c r="C75" s="540" t="s">
        <v>1305</v>
      </c>
      <c r="D75" s="540" t="s">
        <v>1670</v>
      </c>
      <c r="E75" s="540" t="s">
        <v>1227</v>
      </c>
      <c r="F75" s="540" t="s">
        <v>1345</v>
      </c>
      <c r="G75" s="540" t="s">
        <v>1131</v>
      </c>
      <c r="H75" s="540" t="s">
        <v>1229</v>
      </c>
      <c r="I75" s="540" t="s">
        <v>1229</v>
      </c>
      <c r="J75" s="540" t="s">
        <v>1762</v>
      </c>
      <c r="K75" s="540" t="s">
        <v>1094</v>
      </c>
      <c r="L75" s="540" t="s">
        <v>1734</v>
      </c>
      <c r="M75" s="540" t="s">
        <v>1479</v>
      </c>
      <c r="N75" s="540" t="s">
        <v>1240</v>
      </c>
      <c r="O75" s="540" t="s">
        <v>1067</v>
      </c>
      <c r="P75" s="540" t="s">
        <v>1240</v>
      </c>
      <c r="Q75" s="540" t="s">
        <v>1385</v>
      </c>
      <c r="R75" s="540" t="s">
        <v>1147</v>
      </c>
      <c r="S75" s="540" t="s">
        <v>1385</v>
      </c>
      <c r="T75" s="540" t="s">
        <v>1311</v>
      </c>
      <c r="U75" s="540" t="s">
        <v>1240</v>
      </c>
      <c r="V75" s="540" t="s">
        <v>1310</v>
      </c>
      <c r="W75" s="540" t="s">
        <v>1310</v>
      </c>
      <c r="X75" s="540" t="s">
        <v>1310</v>
      </c>
      <c r="Y75" s="540" t="s">
        <v>1310</v>
      </c>
      <c r="Z75" s="540" t="s">
        <v>1310</v>
      </c>
      <c r="AA75" s="540" t="s">
        <v>1392</v>
      </c>
      <c r="AB75" s="540" t="s">
        <v>1763</v>
      </c>
      <c r="AC75" s="540" t="s">
        <v>1286</v>
      </c>
      <c r="AD75" s="540" t="s">
        <v>1310</v>
      </c>
      <c r="AE75" s="540" t="s">
        <v>1310</v>
      </c>
      <c r="AF75" s="540" t="s">
        <v>1286</v>
      </c>
      <c r="AG75" s="540" t="s">
        <v>1309</v>
      </c>
      <c r="AH75" s="540" t="s">
        <v>1243</v>
      </c>
      <c r="AI75" s="540" t="s">
        <v>1764</v>
      </c>
      <c r="AJ75" s="540" t="s">
        <v>1765</v>
      </c>
      <c r="AK75" s="540" t="s">
        <v>1113</v>
      </c>
      <c r="AL75" s="540" t="s">
        <v>1113</v>
      </c>
    </row>
    <row r="76" spans="1:38">
      <c r="A76" s="539" t="s">
        <v>361</v>
      </c>
      <c r="B76" s="540" t="s">
        <v>1128</v>
      </c>
      <c r="C76" s="540" t="s">
        <v>1766</v>
      </c>
      <c r="D76" s="540" t="s">
        <v>1129</v>
      </c>
      <c r="E76" s="540" t="s">
        <v>1129</v>
      </c>
      <c r="F76" s="540" t="s">
        <v>1129</v>
      </c>
      <c r="G76" s="540" t="s">
        <v>1132</v>
      </c>
      <c r="H76" s="540" t="s">
        <v>1132</v>
      </c>
      <c r="I76" s="540" t="s">
        <v>1132</v>
      </c>
      <c r="J76" s="540" t="s">
        <v>1133</v>
      </c>
      <c r="K76" s="540" t="s">
        <v>1767</v>
      </c>
      <c r="L76" s="540" t="s">
        <v>1138</v>
      </c>
      <c r="M76" s="540" t="s">
        <v>1108</v>
      </c>
      <c r="N76" s="540" t="s">
        <v>1086</v>
      </c>
      <c r="O76" s="540" t="s">
        <v>1086</v>
      </c>
      <c r="P76" s="540" t="s">
        <v>1108</v>
      </c>
      <c r="Q76" s="540" t="s">
        <v>1768</v>
      </c>
      <c r="R76" s="540" t="s">
        <v>1135</v>
      </c>
      <c r="S76" s="540" t="s">
        <v>1108</v>
      </c>
      <c r="T76" s="540" t="s">
        <v>1769</v>
      </c>
      <c r="U76" s="540" t="s">
        <v>1108</v>
      </c>
      <c r="V76" s="540" t="s">
        <v>1311</v>
      </c>
      <c r="W76" s="540" t="s">
        <v>1770</v>
      </c>
      <c r="X76" s="540" t="s">
        <v>1086</v>
      </c>
      <c r="Y76" s="540" t="s">
        <v>1531</v>
      </c>
      <c r="Z76" s="540" t="s">
        <v>1462</v>
      </c>
      <c r="AA76" s="540" t="s">
        <v>1197</v>
      </c>
      <c r="AB76" s="540" t="s">
        <v>1771</v>
      </c>
      <c r="AC76" s="540" t="s">
        <v>1768</v>
      </c>
      <c r="AD76" s="540" t="s">
        <v>1283</v>
      </c>
      <c r="AE76" s="540" t="s">
        <v>1406</v>
      </c>
      <c r="AF76" s="540" t="s">
        <v>1265</v>
      </c>
      <c r="AG76" s="540" t="s">
        <v>1135</v>
      </c>
      <c r="AH76" s="540" t="s">
        <v>1772</v>
      </c>
      <c r="AI76" s="540" t="s">
        <v>1773</v>
      </c>
      <c r="AJ76" s="540" t="s">
        <v>1716</v>
      </c>
      <c r="AK76" s="540" t="s">
        <v>1197</v>
      </c>
      <c r="AL76" s="540" t="s">
        <v>1774</v>
      </c>
    </row>
    <row r="77" spans="1:38" s="530" customFormat="1" ht="16.5" customHeight="1">
      <c r="A77" s="538" t="s">
        <v>362</v>
      </c>
      <c r="B77" s="537" t="s">
        <v>1775</v>
      </c>
      <c r="C77" s="537" t="s">
        <v>1776</v>
      </c>
      <c r="D77" s="537" t="s">
        <v>1777</v>
      </c>
      <c r="E77" s="537" t="s">
        <v>1505</v>
      </c>
      <c r="F77" s="537" t="s">
        <v>1778</v>
      </c>
      <c r="G77" s="537" t="s">
        <v>1779</v>
      </c>
      <c r="H77" s="537" t="s">
        <v>1780</v>
      </c>
      <c r="I77" s="537" t="s">
        <v>1781</v>
      </c>
      <c r="J77" s="537" t="s">
        <v>1782</v>
      </c>
      <c r="K77" s="537" t="s">
        <v>1783</v>
      </c>
      <c r="L77" s="537" t="s">
        <v>1784</v>
      </c>
      <c r="M77" s="537" t="s">
        <v>1785</v>
      </c>
      <c r="N77" s="537" t="s">
        <v>1786</v>
      </c>
      <c r="O77" s="537" t="s">
        <v>1479</v>
      </c>
      <c r="P77" s="537" t="s">
        <v>1405</v>
      </c>
      <c r="Q77" s="537" t="s">
        <v>1787</v>
      </c>
      <c r="R77" s="537" t="s">
        <v>1248</v>
      </c>
      <c r="S77" s="537" t="s">
        <v>1155</v>
      </c>
      <c r="T77" s="537" t="s">
        <v>1311</v>
      </c>
      <c r="U77" s="537" t="s">
        <v>1788</v>
      </c>
      <c r="V77" s="537" t="s">
        <v>1069</v>
      </c>
      <c r="W77" s="537" t="s">
        <v>1108</v>
      </c>
      <c r="X77" s="537" t="s">
        <v>1186</v>
      </c>
      <c r="Y77" s="537" t="s">
        <v>1243</v>
      </c>
      <c r="Z77" s="537" t="s">
        <v>1311</v>
      </c>
      <c r="AA77" s="537" t="s">
        <v>1310</v>
      </c>
      <c r="AB77" s="537" t="s">
        <v>1789</v>
      </c>
      <c r="AC77" s="537" t="s">
        <v>1628</v>
      </c>
      <c r="AD77" s="537" t="s">
        <v>1790</v>
      </c>
      <c r="AE77" s="537" t="s">
        <v>1249</v>
      </c>
      <c r="AF77" s="537" t="s">
        <v>1791</v>
      </c>
      <c r="AG77" s="537" t="s">
        <v>1286</v>
      </c>
      <c r="AH77" s="537" t="s">
        <v>1154</v>
      </c>
      <c r="AI77" s="537" t="s">
        <v>1607</v>
      </c>
      <c r="AJ77" s="537" t="s">
        <v>1607</v>
      </c>
      <c r="AK77" s="537" t="s">
        <v>1180</v>
      </c>
      <c r="AL77" s="537" t="s">
        <v>1288</v>
      </c>
    </row>
    <row r="78" spans="1:38" s="530" customFormat="1">
      <c r="A78" s="538" t="s">
        <v>363</v>
      </c>
      <c r="B78" s="537" t="s">
        <v>1792</v>
      </c>
      <c r="C78" s="537" t="s">
        <v>1793</v>
      </c>
      <c r="D78" s="537" t="s">
        <v>1071</v>
      </c>
      <c r="E78" s="537" t="s">
        <v>1670</v>
      </c>
      <c r="F78" s="537" t="s">
        <v>1794</v>
      </c>
      <c r="G78" s="537" t="s">
        <v>1438</v>
      </c>
      <c r="H78" s="537" t="s">
        <v>1732</v>
      </c>
      <c r="I78" s="537" t="s">
        <v>1795</v>
      </c>
      <c r="J78" s="537" t="s">
        <v>1441</v>
      </c>
      <c r="K78" s="537" t="s">
        <v>1796</v>
      </c>
      <c r="L78" s="537" t="s">
        <v>1797</v>
      </c>
      <c r="M78" s="537" t="s">
        <v>1798</v>
      </c>
      <c r="N78" s="537" t="s">
        <v>1789</v>
      </c>
      <c r="O78" s="537" t="s">
        <v>1799</v>
      </c>
      <c r="P78" s="537" t="s">
        <v>1800</v>
      </c>
      <c r="Q78" s="537" t="s">
        <v>1801</v>
      </c>
      <c r="R78" s="537" t="s">
        <v>1802</v>
      </c>
      <c r="S78" s="537" t="s">
        <v>1623</v>
      </c>
      <c r="T78" s="537" t="s">
        <v>1601</v>
      </c>
      <c r="U78" s="537" t="s">
        <v>1248</v>
      </c>
      <c r="V78" s="537" t="s">
        <v>1553</v>
      </c>
      <c r="W78" s="537" t="s">
        <v>1803</v>
      </c>
      <c r="X78" s="537" t="s">
        <v>1804</v>
      </c>
      <c r="Y78" s="537" t="s">
        <v>1805</v>
      </c>
      <c r="Z78" s="537" t="s">
        <v>1806</v>
      </c>
      <c r="AA78" s="537" t="s">
        <v>1384</v>
      </c>
      <c r="AB78" s="537" t="s">
        <v>1807</v>
      </c>
      <c r="AC78" s="537" t="s">
        <v>1069</v>
      </c>
      <c r="AD78" s="537" t="s">
        <v>1808</v>
      </c>
      <c r="AE78" s="537" t="s">
        <v>1789</v>
      </c>
      <c r="AF78" s="537" t="s">
        <v>1809</v>
      </c>
      <c r="AG78" s="537" t="s">
        <v>1808</v>
      </c>
      <c r="AH78" s="537" t="s">
        <v>1396</v>
      </c>
      <c r="AI78" s="537" t="s">
        <v>1810</v>
      </c>
      <c r="AJ78" s="537" t="s">
        <v>1811</v>
      </c>
      <c r="AK78" s="537" t="s">
        <v>1812</v>
      </c>
      <c r="AL78" s="537" t="s">
        <v>1813</v>
      </c>
    </row>
    <row r="79" spans="1:38">
      <c r="A79" s="539" t="s">
        <v>364</v>
      </c>
      <c r="B79" s="540" t="s">
        <v>1305</v>
      </c>
      <c r="C79" s="540" t="s">
        <v>1814</v>
      </c>
      <c r="D79" s="540" t="s">
        <v>1572</v>
      </c>
      <c r="E79" s="540" t="s">
        <v>1227</v>
      </c>
      <c r="F79" s="540" t="s">
        <v>1294</v>
      </c>
      <c r="G79" s="540" t="s">
        <v>1432</v>
      </c>
      <c r="H79" s="540" t="s">
        <v>1364</v>
      </c>
      <c r="I79" s="540" t="s">
        <v>1815</v>
      </c>
      <c r="J79" s="540" t="s">
        <v>1094</v>
      </c>
      <c r="K79" s="540" t="s">
        <v>1816</v>
      </c>
      <c r="L79" s="540" t="s">
        <v>1760</v>
      </c>
      <c r="M79" s="540" t="s">
        <v>1759</v>
      </c>
      <c r="N79" s="540" t="s">
        <v>1759</v>
      </c>
      <c r="O79" s="540" t="s">
        <v>1759</v>
      </c>
      <c r="P79" s="540" t="s">
        <v>1240</v>
      </c>
      <c r="Q79" s="540" t="s">
        <v>1759</v>
      </c>
      <c r="R79" s="540" t="s">
        <v>1759</v>
      </c>
      <c r="S79" s="540" t="s">
        <v>1086</v>
      </c>
      <c r="T79" s="540" t="s">
        <v>1311</v>
      </c>
      <c r="U79" s="540" t="s">
        <v>1759</v>
      </c>
      <c r="V79" s="540" t="s">
        <v>1274</v>
      </c>
      <c r="W79" s="540" t="s">
        <v>1817</v>
      </c>
      <c r="X79" s="540" t="s">
        <v>1759</v>
      </c>
      <c r="Y79" s="540" t="s">
        <v>1363</v>
      </c>
      <c r="Z79" s="540" t="s">
        <v>1759</v>
      </c>
      <c r="AA79" s="540" t="s">
        <v>1818</v>
      </c>
      <c r="AB79" s="540" t="s">
        <v>1759</v>
      </c>
      <c r="AC79" s="540" t="s">
        <v>1108</v>
      </c>
      <c r="AD79" s="540" t="s">
        <v>1759</v>
      </c>
      <c r="AE79" s="540" t="s">
        <v>1108</v>
      </c>
      <c r="AF79" s="540" t="s">
        <v>1108</v>
      </c>
      <c r="AG79" s="540" t="s">
        <v>1759</v>
      </c>
      <c r="AH79" s="540" t="s">
        <v>1759</v>
      </c>
      <c r="AI79" s="540" t="s">
        <v>1288</v>
      </c>
      <c r="AJ79" s="540" t="s">
        <v>1288</v>
      </c>
      <c r="AK79" s="540" t="s">
        <v>1201</v>
      </c>
      <c r="AL79" s="540" t="s">
        <v>1819</v>
      </c>
    </row>
    <row r="80" spans="1:38">
      <c r="A80" s="539" t="s">
        <v>365</v>
      </c>
      <c r="B80" s="540" t="s">
        <v>1820</v>
      </c>
      <c r="C80" s="540" t="s">
        <v>1793</v>
      </c>
      <c r="D80" s="540" t="s">
        <v>1821</v>
      </c>
      <c r="E80" s="540" t="s">
        <v>1822</v>
      </c>
      <c r="F80" s="540" t="s">
        <v>1794</v>
      </c>
      <c r="G80" s="540" t="s">
        <v>1438</v>
      </c>
      <c r="H80" s="540" t="s">
        <v>1823</v>
      </c>
      <c r="I80" s="540" t="s">
        <v>1824</v>
      </c>
      <c r="J80" s="540" t="s">
        <v>1825</v>
      </c>
      <c r="K80" s="540" t="s">
        <v>1826</v>
      </c>
      <c r="L80" s="540" t="s">
        <v>1797</v>
      </c>
      <c r="M80" s="540" t="s">
        <v>1426</v>
      </c>
      <c r="N80" s="540" t="s">
        <v>1069</v>
      </c>
      <c r="O80" s="540" t="s">
        <v>1057</v>
      </c>
      <c r="P80" s="540" t="s">
        <v>1827</v>
      </c>
      <c r="Q80" s="540" t="s">
        <v>1801</v>
      </c>
      <c r="R80" s="540" t="s">
        <v>1057</v>
      </c>
      <c r="S80" s="540" t="s">
        <v>1682</v>
      </c>
      <c r="T80" s="540" t="s">
        <v>1060</v>
      </c>
      <c r="U80" s="540" t="s">
        <v>1682</v>
      </c>
      <c r="V80" s="540" t="s">
        <v>1828</v>
      </c>
      <c r="W80" s="540" t="s">
        <v>1180</v>
      </c>
      <c r="X80" s="540" t="s">
        <v>1829</v>
      </c>
      <c r="Y80" s="540" t="s">
        <v>1060</v>
      </c>
      <c r="Z80" s="540" t="s">
        <v>1383</v>
      </c>
      <c r="AA80" s="540" t="s">
        <v>1830</v>
      </c>
      <c r="AB80" s="540" t="s">
        <v>1831</v>
      </c>
      <c r="AC80" s="540" t="s">
        <v>1069</v>
      </c>
      <c r="AD80" s="540" t="s">
        <v>1832</v>
      </c>
      <c r="AE80" s="540" t="s">
        <v>1789</v>
      </c>
      <c r="AF80" s="540" t="s">
        <v>1833</v>
      </c>
      <c r="AG80" s="540" t="s">
        <v>1069</v>
      </c>
      <c r="AH80" s="540" t="s">
        <v>1827</v>
      </c>
      <c r="AI80" s="540" t="s">
        <v>1185</v>
      </c>
      <c r="AJ80" s="540" t="s">
        <v>1727</v>
      </c>
      <c r="AK80" s="540" t="s">
        <v>1152</v>
      </c>
      <c r="AL80" s="540" t="s">
        <v>1834</v>
      </c>
    </row>
    <row r="81" spans="1:38">
      <c r="A81" s="539" t="s">
        <v>366</v>
      </c>
      <c r="B81" s="540" t="s">
        <v>1211</v>
      </c>
      <c r="C81" s="540" t="s">
        <v>1211</v>
      </c>
      <c r="D81" s="540" t="s">
        <v>1130</v>
      </c>
      <c r="E81" s="540" t="s">
        <v>1078</v>
      </c>
      <c r="F81" s="540" t="s">
        <v>1130</v>
      </c>
      <c r="G81" s="540" t="s">
        <v>1081</v>
      </c>
      <c r="H81" s="540" t="s">
        <v>1131</v>
      </c>
      <c r="I81" s="540" t="s">
        <v>1120</v>
      </c>
      <c r="J81" s="540" t="s">
        <v>1835</v>
      </c>
      <c r="K81" s="540" t="s">
        <v>1121</v>
      </c>
      <c r="L81" s="540" t="s">
        <v>1084</v>
      </c>
      <c r="M81" s="540" t="s">
        <v>1106</v>
      </c>
      <c r="N81" s="540" t="s">
        <v>1136</v>
      </c>
      <c r="O81" s="540" t="s">
        <v>1106</v>
      </c>
      <c r="P81" s="540" t="s">
        <v>1086</v>
      </c>
      <c r="Q81" s="540" t="s">
        <v>1836</v>
      </c>
      <c r="R81" s="540" t="s">
        <v>1837</v>
      </c>
      <c r="S81" s="540" t="s">
        <v>1136</v>
      </c>
      <c r="T81" s="540" t="s">
        <v>1838</v>
      </c>
      <c r="U81" s="540" t="s">
        <v>1283</v>
      </c>
      <c r="V81" s="540" t="s">
        <v>1509</v>
      </c>
      <c r="W81" s="540" t="s">
        <v>1065</v>
      </c>
      <c r="X81" s="540" t="s">
        <v>1308</v>
      </c>
      <c r="Y81" s="540" t="s">
        <v>1283</v>
      </c>
      <c r="Z81" s="540" t="s">
        <v>1283</v>
      </c>
      <c r="AA81" s="540" t="s">
        <v>1309</v>
      </c>
      <c r="AB81" s="540" t="s">
        <v>1416</v>
      </c>
      <c r="AC81" s="540" t="s">
        <v>1197</v>
      </c>
      <c r="AD81" s="540" t="s">
        <v>1308</v>
      </c>
      <c r="AE81" s="540" t="s">
        <v>1197</v>
      </c>
      <c r="AF81" s="540" t="s">
        <v>1308</v>
      </c>
      <c r="AG81" s="540" t="s">
        <v>1746</v>
      </c>
      <c r="AH81" s="540" t="s">
        <v>1746</v>
      </c>
      <c r="AI81" s="540" t="s">
        <v>1359</v>
      </c>
      <c r="AJ81" s="540" t="s">
        <v>1201</v>
      </c>
      <c r="AK81" s="540" t="s">
        <v>1628</v>
      </c>
      <c r="AL81" s="540" t="s">
        <v>1201</v>
      </c>
    </row>
    <row r="82" spans="1:38">
      <c r="A82" s="539" t="s">
        <v>367</v>
      </c>
      <c r="B82" s="540">
        <v>7.85</v>
      </c>
      <c r="C82" s="540" t="s">
        <v>1839</v>
      </c>
      <c r="D82" s="540">
        <v>8</v>
      </c>
      <c r="E82" s="540" t="s">
        <v>1213</v>
      </c>
      <c r="F82" s="540">
        <v>8</v>
      </c>
      <c r="G82" s="540">
        <v>8.25</v>
      </c>
      <c r="H82" s="540" t="s">
        <v>1191</v>
      </c>
      <c r="I82" s="540" t="s">
        <v>1191</v>
      </c>
      <c r="J82" s="540" t="s">
        <v>1205</v>
      </c>
      <c r="K82" s="540" t="s">
        <v>1205</v>
      </c>
      <c r="L82" s="540">
        <v>8.75</v>
      </c>
      <c r="M82" s="540">
        <v>10.5</v>
      </c>
      <c r="N82" s="540" t="s">
        <v>1110</v>
      </c>
      <c r="O82" s="540">
        <v>10.5</v>
      </c>
      <c r="P82" s="540" t="s">
        <v>1110</v>
      </c>
      <c r="Q82" s="540" t="s">
        <v>1110</v>
      </c>
      <c r="R82" s="540">
        <v>10.5</v>
      </c>
      <c r="S82" s="540">
        <v>10.5</v>
      </c>
      <c r="T82" s="540">
        <v>10.5</v>
      </c>
      <c r="U82" s="540">
        <v>10.5</v>
      </c>
      <c r="V82" s="540" t="s">
        <v>1110</v>
      </c>
      <c r="W82" s="540">
        <v>10.5</v>
      </c>
      <c r="X82" s="540">
        <v>10.5</v>
      </c>
      <c r="Y82" s="540" t="s">
        <v>1110</v>
      </c>
      <c r="Z82" s="540">
        <v>10.5</v>
      </c>
      <c r="AA82" s="540" t="s">
        <v>1110</v>
      </c>
      <c r="AB82" s="540" t="s">
        <v>1110</v>
      </c>
      <c r="AC82" s="540">
        <v>10.5</v>
      </c>
      <c r="AD82" s="540">
        <v>10.5</v>
      </c>
      <c r="AE82" s="540">
        <v>10.5</v>
      </c>
      <c r="AF82" s="540">
        <v>10.5</v>
      </c>
      <c r="AG82" s="540">
        <v>10.5</v>
      </c>
      <c r="AH82" s="540">
        <v>10.5</v>
      </c>
      <c r="AI82" s="540" t="s">
        <v>1216</v>
      </c>
      <c r="AJ82" s="540">
        <v>10</v>
      </c>
      <c r="AK82" s="540">
        <v>10</v>
      </c>
      <c r="AL82" s="540" t="s">
        <v>1840</v>
      </c>
    </row>
    <row r="83" spans="1:38">
      <c r="A83" s="539" t="s">
        <v>368</v>
      </c>
      <c r="B83" s="540" t="s">
        <v>1211</v>
      </c>
      <c r="C83" s="540" t="s">
        <v>1211</v>
      </c>
      <c r="D83" s="540" t="s">
        <v>1533</v>
      </c>
      <c r="E83" s="540" t="s">
        <v>1533</v>
      </c>
      <c r="F83" s="540" t="s">
        <v>1130</v>
      </c>
      <c r="G83" s="540" t="s">
        <v>1841</v>
      </c>
      <c r="H83" s="540" t="s">
        <v>1131</v>
      </c>
      <c r="I83" s="540" t="s">
        <v>1388</v>
      </c>
      <c r="J83" s="540" t="s">
        <v>1724</v>
      </c>
      <c r="K83" s="540" t="s">
        <v>1842</v>
      </c>
      <c r="L83" s="540" t="s">
        <v>1843</v>
      </c>
      <c r="M83" s="540" t="s">
        <v>1136</v>
      </c>
      <c r="N83" s="540" t="s">
        <v>1844</v>
      </c>
      <c r="O83" s="540" t="s">
        <v>1136</v>
      </c>
      <c r="P83" s="540" t="s">
        <v>1309</v>
      </c>
      <c r="Q83" s="540" t="s">
        <v>1310</v>
      </c>
      <c r="R83" s="540" t="s">
        <v>1310</v>
      </c>
      <c r="S83" s="540" t="s">
        <v>1349</v>
      </c>
      <c r="T83" s="540" t="s">
        <v>1136</v>
      </c>
      <c r="U83" s="540" t="s">
        <v>1310</v>
      </c>
      <c r="V83" s="540" t="s">
        <v>1310</v>
      </c>
      <c r="W83" s="540" t="s">
        <v>1308</v>
      </c>
      <c r="X83" s="540" t="s">
        <v>1641</v>
      </c>
      <c r="Y83" s="540" t="s">
        <v>1308</v>
      </c>
      <c r="Z83" s="540" t="s">
        <v>1136</v>
      </c>
      <c r="AA83" s="540" t="s">
        <v>1311</v>
      </c>
      <c r="AB83" s="540" t="s">
        <v>1349</v>
      </c>
      <c r="AC83" s="540" t="s">
        <v>1243</v>
      </c>
      <c r="AD83" s="540" t="s">
        <v>1197</v>
      </c>
      <c r="AE83" s="540" t="s">
        <v>1310</v>
      </c>
      <c r="AF83" s="540" t="s">
        <v>1286</v>
      </c>
      <c r="AG83" s="540" t="s">
        <v>1308</v>
      </c>
      <c r="AH83" s="540" t="s">
        <v>1308</v>
      </c>
      <c r="AI83" s="540" t="s">
        <v>1113</v>
      </c>
      <c r="AJ83" s="540" t="s">
        <v>1113</v>
      </c>
      <c r="AK83" s="540" t="s">
        <v>1357</v>
      </c>
      <c r="AL83" s="540" t="s">
        <v>1113</v>
      </c>
    </row>
    <row r="84" spans="1:38">
      <c r="A84" s="539" t="s">
        <v>369</v>
      </c>
      <c r="B84" s="540" t="s">
        <v>1845</v>
      </c>
      <c r="C84" s="540" t="s">
        <v>1846</v>
      </c>
      <c r="D84" s="540" t="s">
        <v>1847</v>
      </c>
      <c r="E84" s="540" t="s">
        <v>1533</v>
      </c>
      <c r="F84" s="540" t="s">
        <v>1848</v>
      </c>
      <c r="G84" s="540" t="s">
        <v>1849</v>
      </c>
      <c r="H84" s="540" t="s">
        <v>1751</v>
      </c>
      <c r="I84" s="540" t="s">
        <v>1332</v>
      </c>
      <c r="J84" s="540" t="s">
        <v>1441</v>
      </c>
      <c r="K84" s="540" t="s">
        <v>1294</v>
      </c>
      <c r="L84" s="540" t="s">
        <v>1850</v>
      </c>
      <c r="M84" s="540" t="s">
        <v>1798</v>
      </c>
      <c r="N84" s="540" t="s">
        <v>1426</v>
      </c>
      <c r="O84" s="540" t="s">
        <v>1851</v>
      </c>
      <c r="P84" s="540" t="s">
        <v>1852</v>
      </c>
      <c r="Q84" s="540" t="s">
        <v>1248</v>
      </c>
      <c r="R84" s="540" t="s">
        <v>1802</v>
      </c>
      <c r="S84" s="540" t="s">
        <v>1853</v>
      </c>
      <c r="T84" s="540" t="s">
        <v>1601</v>
      </c>
      <c r="U84" s="540" t="s">
        <v>1854</v>
      </c>
      <c r="V84" s="540" t="s">
        <v>1553</v>
      </c>
      <c r="W84" s="540" t="s">
        <v>1311</v>
      </c>
      <c r="X84" s="540" t="s">
        <v>1804</v>
      </c>
      <c r="Y84" s="540" t="s">
        <v>1764</v>
      </c>
      <c r="Z84" s="540" t="s">
        <v>1855</v>
      </c>
      <c r="AA84" s="540" t="s">
        <v>1856</v>
      </c>
      <c r="AB84" s="540" t="s">
        <v>1857</v>
      </c>
      <c r="AC84" s="540" t="s">
        <v>1407</v>
      </c>
      <c r="AD84" s="540" t="s">
        <v>1857</v>
      </c>
      <c r="AE84" s="540" t="s">
        <v>1398</v>
      </c>
      <c r="AF84" s="540" t="s">
        <v>1809</v>
      </c>
      <c r="AG84" s="540" t="s">
        <v>1858</v>
      </c>
      <c r="AH84" s="540" t="s">
        <v>1859</v>
      </c>
      <c r="AI84" s="540" t="s">
        <v>1860</v>
      </c>
      <c r="AJ84" s="540" t="s">
        <v>1811</v>
      </c>
      <c r="AK84" s="540" t="s">
        <v>1861</v>
      </c>
      <c r="AL84" s="540" t="s">
        <v>1813</v>
      </c>
    </row>
    <row r="85" spans="1:38" s="530" customFormat="1">
      <c r="A85" s="538" t="s">
        <v>370</v>
      </c>
      <c r="B85" s="537" t="s">
        <v>1071</v>
      </c>
      <c r="C85" s="537" t="s">
        <v>1862</v>
      </c>
      <c r="D85" s="537" t="s">
        <v>1167</v>
      </c>
      <c r="E85" s="537" t="s">
        <v>1863</v>
      </c>
      <c r="F85" s="537" t="s">
        <v>1681</v>
      </c>
      <c r="G85" s="537" t="s">
        <v>1864</v>
      </c>
      <c r="H85" s="537" t="s">
        <v>1333</v>
      </c>
      <c r="I85" s="537" t="s">
        <v>1075</v>
      </c>
      <c r="J85" s="537" t="s">
        <v>1865</v>
      </c>
      <c r="K85" s="537" t="s">
        <v>1865</v>
      </c>
      <c r="L85" s="537" t="s">
        <v>1866</v>
      </c>
      <c r="M85" s="537" t="s">
        <v>1864</v>
      </c>
      <c r="N85" s="537" t="s">
        <v>1638</v>
      </c>
      <c r="O85" s="537" t="s">
        <v>1864</v>
      </c>
      <c r="P85" s="537" t="s">
        <v>1518</v>
      </c>
      <c r="Q85" s="537" t="s">
        <v>1867</v>
      </c>
      <c r="R85" s="537" t="s">
        <v>1868</v>
      </c>
      <c r="S85" s="537" t="s">
        <v>1249</v>
      </c>
      <c r="T85" s="537" t="s">
        <v>1032</v>
      </c>
      <c r="U85" s="537" t="s">
        <v>1448</v>
      </c>
      <c r="V85" s="537" t="s">
        <v>1249</v>
      </c>
      <c r="W85" s="537" t="s">
        <v>1869</v>
      </c>
      <c r="X85" s="537" t="s">
        <v>1786</v>
      </c>
      <c r="Y85" s="537" t="s">
        <v>1553</v>
      </c>
      <c r="Z85" s="537" t="s">
        <v>1154</v>
      </c>
      <c r="AA85" s="537" t="s">
        <v>1870</v>
      </c>
      <c r="AB85" s="537" t="s">
        <v>1158</v>
      </c>
      <c r="AC85" s="537" t="s">
        <v>1183</v>
      </c>
      <c r="AD85" s="537" t="s">
        <v>1871</v>
      </c>
      <c r="AE85" s="537" t="s">
        <v>1677</v>
      </c>
      <c r="AF85" s="537" t="s">
        <v>1872</v>
      </c>
      <c r="AG85" s="537" t="s">
        <v>1629</v>
      </c>
      <c r="AH85" s="537" t="s">
        <v>1394</v>
      </c>
      <c r="AI85" s="537" t="s">
        <v>1435</v>
      </c>
      <c r="AJ85" s="537" t="s">
        <v>1435</v>
      </c>
      <c r="AK85" s="537" t="s">
        <v>1249</v>
      </c>
      <c r="AL85" s="537" t="s">
        <v>1628</v>
      </c>
    </row>
    <row r="86" spans="1:38">
      <c r="A86" s="539" t="s">
        <v>371</v>
      </c>
      <c r="B86" s="540" t="s">
        <v>1211</v>
      </c>
      <c r="C86" s="540" t="s">
        <v>1211</v>
      </c>
      <c r="D86" s="540" t="s">
        <v>1679</v>
      </c>
      <c r="E86" s="540" t="s">
        <v>1873</v>
      </c>
      <c r="F86" s="540" t="s">
        <v>1130</v>
      </c>
      <c r="G86" s="540" t="s">
        <v>1131</v>
      </c>
      <c r="H86" s="540" t="s">
        <v>1403</v>
      </c>
      <c r="I86" s="540" t="s">
        <v>1293</v>
      </c>
      <c r="J86" s="540" t="s">
        <v>1523</v>
      </c>
      <c r="K86" s="540" t="s">
        <v>1874</v>
      </c>
      <c r="L86" s="540" t="s">
        <v>1415</v>
      </c>
      <c r="M86" s="540" t="s">
        <v>1875</v>
      </c>
      <c r="N86" s="540" t="s">
        <v>1876</v>
      </c>
      <c r="O86" s="540" t="s">
        <v>1243</v>
      </c>
      <c r="P86" s="540" t="s">
        <v>1876</v>
      </c>
      <c r="Q86" s="540" t="s">
        <v>1136</v>
      </c>
      <c r="R86" s="540" t="s">
        <v>1247</v>
      </c>
      <c r="S86" s="540" t="s">
        <v>1877</v>
      </c>
      <c r="T86" s="540" t="s">
        <v>1308</v>
      </c>
      <c r="U86" s="540" t="s">
        <v>1854</v>
      </c>
      <c r="V86" s="540" t="s">
        <v>1878</v>
      </c>
      <c r="W86" s="540" t="s">
        <v>1283</v>
      </c>
      <c r="X86" s="540" t="s">
        <v>1311</v>
      </c>
      <c r="Y86" s="540" t="s">
        <v>1283</v>
      </c>
      <c r="Z86" s="540" t="s">
        <v>1310</v>
      </c>
      <c r="AA86" s="540" t="s">
        <v>1185</v>
      </c>
      <c r="AB86" s="540" t="s">
        <v>1065</v>
      </c>
      <c r="AC86" s="540" t="s">
        <v>1183</v>
      </c>
      <c r="AD86" s="540" t="s">
        <v>1310</v>
      </c>
      <c r="AE86" s="540" t="s">
        <v>1746</v>
      </c>
      <c r="AF86" s="540" t="s">
        <v>1308</v>
      </c>
      <c r="AG86" s="540" t="s">
        <v>1309</v>
      </c>
      <c r="AH86" s="540" t="s">
        <v>1286</v>
      </c>
      <c r="AI86" s="540" t="s">
        <v>1357</v>
      </c>
      <c r="AJ86" s="540" t="s">
        <v>1357</v>
      </c>
      <c r="AK86" s="540" t="s">
        <v>1283</v>
      </c>
      <c r="AL86" s="540" t="s">
        <v>1249</v>
      </c>
    </row>
    <row r="87" spans="1:38">
      <c r="A87" s="539" t="s">
        <v>372</v>
      </c>
      <c r="B87" s="540">
        <v>7.85</v>
      </c>
      <c r="C87" s="540">
        <v>7.85</v>
      </c>
      <c r="D87" s="540">
        <v>8</v>
      </c>
      <c r="E87" s="540" t="s">
        <v>1879</v>
      </c>
      <c r="F87" s="540">
        <v>8</v>
      </c>
      <c r="G87" s="540">
        <v>8.25</v>
      </c>
      <c r="H87" s="540">
        <v>8.25</v>
      </c>
      <c r="I87" s="540">
        <v>8.25</v>
      </c>
      <c r="J87" s="540" t="s">
        <v>1880</v>
      </c>
      <c r="K87" s="540" t="s">
        <v>1881</v>
      </c>
      <c r="L87" s="540">
        <v>10</v>
      </c>
      <c r="M87" s="540">
        <v>10.5</v>
      </c>
      <c r="N87" s="540">
        <v>10.5</v>
      </c>
      <c r="O87" s="540">
        <v>10.5</v>
      </c>
      <c r="P87" s="540">
        <v>10.5</v>
      </c>
      <c r="Q87" s="540">
        <v>10.5</v>
      </c>
      <c r="R87" s="540">
        <v>10.5</v>
      </c>
      <c r="S87" s="540" t="s">
        <v>1882</v>
      </c>
      <c r="T87" s="540" t="s">
        <v>1106</v>
      </c>
      <c r="U87" s="540">
        <v>10.5</v>
      </c>
      <c r="V87" s="540">
        <v>10.5</v>
      </c>
      <c r="W87" s="540">
        <v>10.5</v>
      </c>
      <c r="X87" s="540" t="s">
        <v>1882</v>
      </c>
      <c r="Y87" s="540" t="s">
        <v>1106</v>
      </c>
      <c r="Z87" s="540">
        <v>10.5</v>
      </c>
      <c r="AA87" s="540">
        <v>10.5</v>
      </c>
      <c r="AB87" s="540">
        <v>10.5</v>
      </c>
      <c r="AC87" s="540" t="s">
        <v>1106</v>
      </c>
      <c r="AD87" s="540" t="s">
        <v>1509</v>
      </c>
      <c r="AE87" s="540" t="s">
        <v>1509</v>
      </c>
      <c r="AF87" s="540" t="s">
        <v>1509</v>
      </c>
      <c r="AG87" s="540" t="s">
        <v>1108</v>
      </c>
      <c r="AH87" s="540" t="s">
        <v>1509</v>
      </c>
      <c r="AI87" s="540" t="s">
        <v>1656</v>
      </c>
      <c r="AJ87" s="540" t="s">
        <v>1223</v>
      </c>
      <c r="AK87" s="540">
        <v>10</v>
      </c>
      <c r="AL87" s="540" t="s">
        <v>1289</v>
      </c>
    </row>
    <row r="88" spans="1:38">
      <c r="A88" s="539" t="s">
        <v>373</v>
      </c>
      <c r="B88" s="540" t="s">
        <v>1071</v>
      </c>
      <c r="C88" s="540" t="s">
        <v>1211</v>
      </c>
      <c r="D88" s="540" t="s">
        <v>1883</v>
      </c>
      <c r="E88" s="540" t="s">
        <v>1884</v>
      </c>
      <c r="F88" s="540" t="s">
        <v>1679</v>
      </c>
      <c r="G88" s="540" t="s">
        <v>1864</v>
      </c>
      <c r="H88" s="540" t="s">
        <v>1332</v>
      </c>
      <c r="I88" s="540" t="s">
        <v>1332</v>
      </c>
      <c r="J88" s="540" t="s">
        <v>1670</v>
      </c>
      <c r="K88" s="540" t="s">
        <v>1333</v>
      </c>
      <c r="L88" s="540" t="s">
        <v>1054</v>
      </c>
      <c r="M88" s="540" t="s">
        <v>1864</v>
      </c>
      <c r="N88" s="540" t="s">
        <v>1552</v>
      </c>
      <c r="O88" s="540" t="s">
        <v>1864</v>
      </c>
      <c r="P88" s="540" t="s">
        <v>1663</v>
      </c>
      <c r="Q88" s="540" t="s">
        <v>1867</v>
      </c>
      <c r="R88" s="540" t="s">
        <v>1136</v>
      </c>
      <c r="S88" s="540" t="s">
        <v>1183</v>
      </c>
      <c r="T88" s="540" t="s">
        <v>1786</v>
      </c>
      <c r="U88" s="540" t="s">
        <v>1349</v>
      </c>
      <c r="V88" s="540" t="s">
        <v>1245</v>
      </c>
      <c r="W88" s="540" t="s">
        <v>1869</v>
      </c>
      <c r="X88" s="540" t="s">
        <v>1641</v>
      </c>
      <c r="Y88" s="540" t="s">
        <v>1464</v>
      </c>
      <c r="Z88" s="540" t="s">
        <v>1154</v>
      </c>
      <c r="AA88" s="540" t="s">
        <v>1464</v>
      </c>
      <c r="AB88" s="540" t="s">
        <v>1308</v>
      </c>
      <c r="AC88" s="540" t="s">
        <v>1136</v>
      </c>
      <c r="AD88" s="540" t="s">
        <v>1434</v>
      </c>
      <c r="AE88" s="540" t="s">
        <v>1183</v>
      </c>
      <c r="AF88" s="540" t="s">
        <v>1349</v>
      </c>
      <c r="AG88" s="540" t="s">
        <v>1349</v>
      </c>
      <c r="AH88" s="540" t="s">
        <v>1197</v>
      </c>
      <c r="AI88" s="540" t="s">
        <v>1201</v>
      </c>
      <c r="AJ88" s="540" t="s">
        <v>1343</v>
      </c>
      <c r="AK88" s="540" t="s">
        <v>1249</v>
      </c>
      <c r="AL88" s="540" t="s">
        <v>1249</v>
      </c>
    </row>
    <row r="89" spans="1:38">
      <c r="A89" s="539" t="s">
        <v>374</v>
      </c>
      <c r="B89" s="540" t="s">
        <v>1211</v>
      </c>
      <c r="C89" s="540" t="s">
        <v>1211</v>
      </c>
      <c r="D89" s="540" t="s">
        <v>1885</v>
      </c>
      <c r="E89" s="540" t="s">
        <v>1130</v>
      </c>
      <c r="F89" s="540" t="s">
        <v>1130</v>
      </c>
      <c r="G89" s="540" t="s">
        <v>1131</v>
      </c>
      <c r="H89" s="540" t="s">
        <v>1131</v>
      </c>
      <c r="I89" s="540" t="s">
        <v>1354</v>
      </c>
      <c r="J89" s="540" t="s">
        <v>1134</v>
      </c>
      <c r="K89" s="540" t="s">
        <v>1134</v>
      </c>
      <c r="L89" s="540" t="s">
        <v>1084</v>
      </c>
      <c r="M89" s="540" t="s">
        <v>1136</v>
      </c>
      <c r="N89" s="540" t="s">
        <v>1308</v>
      </c>
      <c r="O89" s="540" t="s">
        <v>1136</v>
      </c>
      <c r="P89" s="540" t="s">
        <v>1308</v>
      </c>
      <c r="Q89" s="540" t="s">
        <v>1136</v>
      </c>
      <c r="R89" s="540" t="s">
        <v>1308</v>
      </c>
      <c r="S89" s="540" t="s">
        <v>1308</v>
      </c>
      <c r="T89" s="540" t="s">
        <v>1308</v>
      </c>
      <c r="U89" s="540" t="s">
        <v>1136</v>
      </c>
      <c r="V89" s="540" t="s">
        <v>1639</v>
      </c>
      <c r="W89" s="540" t="s">
        <v>1509</v>
      </c>
      <c r="X89" s="540" t="s">
        <v>1136</v>
      </c>
      <c r="Y89" s="540" t="s">
        <v>1183</v>
      </c>
      <c r="Z89" s="540" t="s">
        <v>1308</v>
      </c>
      <c r="AA89" s="540" t="s">
        <v>1308</v>
      </c>
      <c r="AB89" s="540" t="s">
        <v>1308</v>
      </c>
      <c r="AC89" s="540" t="s">
        <v>1886</v>
      </c>
      <c r="AD89" s="540" t="s">
        <v>1308</v>
      </c>
      <c r="AE89" s="540" t="s">
        <v>1837</v>
      </c>
      <c r="AF89" s="540" t="s">
        <v>1308</v>
      </c>
      <c r="AG89" s="540" t="s">
        <v>1308</v>
      </c>
      <c r="AH89" s="540" t="s">
        <v>1308</v>
      </c>
      <c r="AI89" s="540" t="s">
        <v>1115</v>
      </c>
      <c r="AJ89" s="540" t="s">
        <v>1887</v>
      </c>
      <c r="AK89" s="540" t="s">
        <v>1888</v>
      </c>
      <c r="AL89" s="540" t="s">
        <v>1201</v>
      </c>
    </row>
    <row r="90" spans="1:38">
      <c r="A90" s="539" t="s">
        <v>375</v>
      </c>
      <c r="B90" s="540" t="s">
        <v>1889</v>
      </c>
      <c r="C90" s="540" t="s">
        <v>1890</v>
      </c>
      <c r="D90" s="540" t="s">
        <v>1457</v>
      </c>
      <c r="E90" s="540" t="s">
        <v>1891</v>
      </c>
      <c r="F90" s="540" t="s">
        <v>1505</v>
      </c>
      <c r="G90" s="540" t="s">
        <v>1892</v>
      </c>
      <c r="H90" s="540" t="s">
        <v>1824</v>
      </c>
      <c r="I90" s="540" t="s">
        <v>1893</v>
      </c>
      <c r="J90" s="540" t="s">
        <v>1783</v>
      </c>
      <c r="K90" s="540" t="s">
        <v>1419</v>
      </c>
      <c r="L90" s="540" t="s">
        <v>1343</v>
      </c>
      <c r="M90" s="540" t="s">
        <v>1789</v>
      </c>
      <c r="N90" s="540" t="s">
        <v>1308</v>
      </c>
      <c r="O90" s="540" t="s">
        <v>1311</v>
      </c>
      <c r="P90" s="540" t="s">
        <v>1310</v>
      </c>
      <c r="Q90" s="540" t="s">
        <v>1308</v>
      </c>
      <c r="R90" s="540" t="s">
        <v>1894</v>
      </c>
      <c r="S90" s="540" t="s">
        <v>1895</v>
      </c>
      <c r="T90" s="540" t="s">
        <v>1245</v>
      </c>
      <c r="U90" s="540" t="s">
        <v>1245</v>
      </c>
      <c r="V90" s="540" t="s">
        <v>1283</v>
      </c>
      <c r="W90" s="540" t="s">
        <v>1311</v>
      </c>
      <c r="X90" s="540" t="s">
        <v>1310</v>
      </c>
      <c r="Y90" s="540" t="s">
        <v>1069</v>
      </c>
      <c r="Z90" s="540" t="s">
        <v>1310</v>
      </c>
      <c r="AA90" s="540" t="s">
        <v>1896</v>
      </c>
      <c r="AB90" s="540" t="s">
        <v>1308</v>
      </c>
      <c r="AC90" s="540" t="s">
        <v>1108</v>
      </c>
      <c r="AD90" s="540" t="s">
        <v>1896</v>
      </c>
      <c r="AE90" s="540" t="s">
        <v>1108</v>
      </c>
      <c r="AF90" s="540" t="s">
        <v>1286</v>
      </c>
      <c r="AG90" s="540" t="s">
        <v>1398</v>
      </c>
      <c r="AH90" s="540" t="s">
        <v>1108</v>
      </c>
      <c r="AI90" s="540" t="s">
        <v>1288</v>
      </c>
      <c r="AJ90" s="540" t="s">
        <v>1288</v>
      </c>
      <c r="AK90" s="540" t="s">
        <v>1288</v>
      </c>
      <c r="AL90" s="540" t="s">
        <v>1288</v>
      </c>
    </row>
    <row r="91" spans="1:38">
      <c r="A91" s="539" t="s">
        <v>376</v>
      </c>
      <c r="B91" s="540" t="s">
        <v>1897</v>
      </c>
      <c r="C91" s="540" t="s">
        <v>1862</v>
      </c>
      <c r="D91" s="540" t="s">
        <v>1054</v>
      </c>
      <c r="E91" s="540" t="s">
        <v>1334</v>
      </c>
      <c r="F91" s="540" t="s">
        <v>1898</v>
      </c>
      <c r="G91" s="540" t="s">
        <v>1899</v>
      </c>
      <c r="H91" s="540" t="s">
        <v>1900</v>
      </c>
      <c r="I91" s="540" t="s">
        <v>1901</v>
      </c>
      <c r="J91" s="540" t="s">
        <v>1902</v>
      </c>
      <c r="K91" s="540" t="s">
        <v>1865</v>
      </c>
      <c r="L91" s="540" t="s">
        <v>1903</v>
      </c>
      <c r="M91" s="540" t="s">
        <v>1336</v>
      </c>
      <c r="N91" s="540" t="s">
        <v>1336</v>
      </c>
      <c r="O91" s="540" t="s">
        <v>1904</v>
      </c>
      <c r="P91" s="540" t="s">
        <v>1336</v>
      </c>
      <c r="Q91" s="540" t="s">
        <v>1905</v>
      </c>
      <c r="R91" s="540" t="s">
        <v>1905</v>
      </c>
      <c r="S91" s="540" t="s">
        <v>1336</v>
      </c>
      <c r="T91" s="540" t="s">
        <v>1638</v>
      </c>
      <c r="U91" s="540" t="s">
        <v>1905</v>
      </c>
      <c r="V91" s="540" t="s">
        <v>1336</v>
      </c>
      <c r="W91" s="540" t="s">
        <v>1349</v>
      </c>
      <c r="X91" s="540" t="s">
        <v>1542</v>
      </c>
      <c r="Y91" s="540" t="s">
        <v>1448</v>
      </c>
      <c r="Z91" s="540" t="s">
        <v>1336</v>
      </c>
      <c r="AA91" s="540" t="s">
        <v>1158</v>
      </c>
      <c r="AB91" s="540" t="s">
        <v>1336</v>
      </c>
      <c r="AC91" s="540" t="s">
        <v>1336</v>
      </c>
      <c r="AD91" s="540" t="s">
        <v>1542</v>
      </c>
      <c r="AE91" s="540" t="s">
        <v>1394</v>
      </c>
      <c r="AF91" s="540" t="s">
        <v>1906</v>
      </c>
      <c r="AG91" s="540" t="s">
        <v>1394</v>
      </c>
      <c r="AH91" s="540" t="s">
        <v>1394</v>
      </c>
      <c r="AI91" s="540" t="s">
        <v>1399</v>
      </c>
      <c r="AJ91" s="540" t="s">
        <v>1435</v>
      </c>
      <c r="AK91" s="540" t="s">
        <v>1904</v>
      </c>
      <c r="AL91" s="540" t="s">
        <v>1907</v>
      </c>
    </row>
    <row r="92" spans="1:38" s="530" customFormat="1">
      <c r="A92" s="538" t="s">
        <v>377</v>
      </c>
      <c r="B92" s="537" t="s">
        <v>1101</v>
      </c>
      <c r="C92" s="537" t="s">
        <v>1211</v>
      </c>
      <c r="D92" s="537" t="s">
        <v>1130</v>
      </c>
      <c r="E92" s="537" t="s">
        <v>1130</v>
      </c>
      <c r="F92" s="537" t="s">
        <v>1130</v>
      </c>
      <c r="G92" s="537" t="s">
        <v>1131</v>
      </c>
      <c r="H92" s="537" t="s">
        <v>1908</v>
      </c>
      <c r="I92" s="537" t="s">
        <v>1131</v>
      </c>
      <c r="J92" s="537"/>
      <c r="K92" s="537" t="s">
        <v>1134</v>
      </c>
      <c r="L92" s="537" t="s">
        <v>1909</v>
      </c>
      <c r="M92" s="537" t="s">
        <v>1349</v>
      </c>
      <c r="N92" s="537" t="s">
        <v>1680</v>
      </c>
      <c r="O92" s="537" t="s">
        <v>1308</v>
      </c>
      <c r="P92" s="537" t="s">
        <v>1308</v>
      </c>
      <c r="Q92" s="537" t="s">
        <v>1416</v>
      </c>
      <c r="R92" s="537" t="s">
        <v>1243</v>
      </c>
      <c r="S92" s="537" t="s">
        <v>1910</v>
      </c>
      <c r="T92" s="537" t="s">
        <v>1243</v>
      </c>
      <c r="U92" s="537" t="s">
        <v>1911</v>
      </c>
      <c r="V92" s="537" t="s">
        <v>1491</v>
      </c>
      <c r="W92" s="537" t="s">
        <v>1641</v>
      </c>
      <c r="X92" s="537" t="s">
        <v>1362</v>
      </c>
      <c r="Y92" s="537" t="s">
        <v>1243</v>
      </c>
      <c r="Z92" s="537" t="s">
        <v>1310</v>
      </c>
      <c r="AA92" s="537" t="s">
        <v>1416</v>
      </c>
      <c r="AB92" s="537" t="s">
        <v>1108</v>
      </c>
      <c r="AC92" s="537" t="s">
        <v>1108</v>
      </c>
      <c r="AD92" s="537" t="s">
        <v>1285</v>
      </c>
      <c r="AE92" s="537" t="s">
        <v>1308</v>
      </c>
      <c r="AF92" s="537" t="s">
        <v>1243</v>
      </c>
      <c r="AG92" s="537" t="s">
        <v>1183</v>
      </c>
      <c r="AH92" s="537" t="s">
        <v>1912</v>
      </c>
      <c r="AI92" s="537" t="s">
        <v>1913</v>
      </c>
      <c r="AJ92" s="537" t="s">
        <v>1416</v>
      </c>
      <c r="AK92" s="537" t="s">
        <v>1113</v>
      </c>
      <c r="AL92" s="537" t="s">
        <v>1288</v>
      </c>
    </row>
    <row r="93" spans="1:38">
      <c r="A93" s="539" t="s">
        <v>378</v>
      </c>
      <c r="B93" s="540" t="s">
        <v>1101</v>
      </c>
      <c r="C93" s="540" t="s">
        <v>1211</v>
      </c>
      <c r="D93" s="540" t="s">
        <v>1130</v>
      </c>
      <c r="E93" s="540" t="s">
        <v>1130</v>
      </c>
      <c r="F93" s="540" t="s">
        <v>1521</v>
      </c>
      <c r="G93" s="540" t="s">
        <v>1131</v>
      </c>
      <c r="H93" s="540" t="s">
        <v>1081</v>
      </c>
      <c r="I93" s="540" t="s">
        <v>1081</v>
      </c>
      <c r="J93" s="540" t="s">
        <v>1134</v>
      </c>
      <c r="K93" s="540" t="s">
        <v>1083</v>
      </c>
      <c r="L93" s="540" t="s">
        <v>1909</v>
      </c>
      <c r="M93" s="540" t="s">
        <v>1349</v>
      </c>
      <c r="N93" s="540" t="s">
        <v>1136</v>
      </c>
      <c r="O93" s="540" t="s">
        <v>1218</v>
      </c>
      <c r="P93" s="540" t="s">
        <v>1136</v>
      </c>
      <c r="Q93" s="540" t="s">
        <v>1136</v>
      </c>
      <c r="R93" s="540">
        <v>10.5</v>
      </c>
      <c r="S93" s="540" t="s">
        <v>1136</v>
      </c>
      <c r="T93" s="540" t="s">
        <v>1687</v>
      </c>
      <c r="U93" s="540" t="s">
        <v>1109</v>
      </c>
      <c r="V93" s="540">
        <v>10.5</v>
      </c>
      <c r="W93" s="540">
        <v>10.5</v>
      </c>
      <c r="X93" s="540" t="s">
        <v>1089</v>
      </c>
      <c r="Y93" s="540" t="s">
        <v>1218</v>
      </c>
      <c r="Z93" s="540" t="s">
        <v>1218</v>
      </c>
      <c r="AA93" s="540">
        <v>10.5</v>
      </c>
      <c r="AB93" s="540">
        <v>10.5</v>
      </c>
      <c r="AC93" s="540">
        <v>10.5</v>
      </c>
      <c r="AD93" s="540" t="s">
        <v>1510</v>
      </c>
      <c r="AE93" s="540">
        <v>10.5</v>
      </c>
      <c r="AF93" s="540" t="s">
        <v>1265</v>
      </c>
      <c r="AG93" s="540">
        <v>10.5</v>
      </c>
      <c r="AH93" s="540" t="s">
        <v>1510</v>
      </c>
      <c r="AI93" s="540" t="s">
        <v>1122</v>
      </c>
      <c r="AJ93" s="540">
        <v>10</v>
      </c>
      <c r="AK93" s="540" t="s">
        <v>1499</v>
      </c>
      <c r="AL93" s="540">
        <v>10</v>
      </c>
    </row>
    <row r="94" spans="1:38">
      <c r="A94" s="539" t="s">
        <v>379</v>
      </c>
      <c r="B94" s="540" t="s">
        <v>1205</v>
      </c>
      <c r="C94" s="540" t="s">
        <v>1205</v>
      </c>
      <c r="D94" s="540" t="s">
        <v>1914</v>
      </c>
      <c r="E94" s="540" t="s">
        <v>1915</v>
      </c>
      <c r="F94" s="540">
        <v>8</v>
      </c>
      <c r="G94" s="540" t="s">
        <v>1916</v>
      </c>
      <c r="H94" s="540" t="s">
        <v>1908</v>
      </c>
      <c r="I94" s="540" t="s">
        <v>1131</v>
      </c>
      <c r="J94" s="540" t="s">
        <v>1134</v>
      </c>
      <c r="K94" s="540" t="s">
        <v>1134</v>
      </c>
      <c r="L94" s="540" t="s">
        <v>1084</v>
      </c>
      <c r="M94" s="540" t="s">
        <v>1086</v>
      </c>
      <c r="N94" s="540">
        <v>10.5</v>
      </c>
      <c r="O94" s="540">
        <v>10.5</v>
      </c>
      <c r="P94" s="540" t="s">
        <v>1106</v>
      </c>
      <c r="Q94" s="540" t="s">
        <v>1265</v>
      </c>
      <c r="R94" s="540" t="s">
        <v>1265</v>
      </c>
      <c r="S94" s="540" t="s">
        <v>1917</v>
      </c>
      <c r="T94" s="540" t="s">
        <v>1136</v>
      </c>
      <c r="U94" s="540" t="s">
        <v>1320</v>
      </c>
      <c r="V94" s="540" t="s">
        <v>1423</v>
      </c>
      <c r="W94" s="540" t="s">
        <v>1265</v>
      </c>
      <c r="X94" s="540" t="s">
        <v>1918</v>
      </c>
      <c r="Y94" s="540" t="s">
        <v>1265</v>
      </c>
      <c r="Z94" s="540">
        <v>10.5</v>
      </c>
      <c r="AA94" s="540" t="s">
        <v>1265</v>
      </c>
      <c r="AB94" s="540" t="s">
        <v>1086</v>
      </c>
      <c r="AC94" s="540" t="s">
        <v>1086</v>
      </c>
      <c r="AD94" s="540" t="s">
        <v>1918</v>
      </c>
      <c r="AE94" s="540" t="s">
        <v>1308</v>
      </c>
      <c r="AF94" s="540" t="s">
        <v>1136</v>
      </c>
      <c r="AG94" s="540" t="s">
        <v>1136</v>
      </c>
      <c r="AH94" s="540" t="s">
        <v>1106</v>
      </c>
      <c r="AI94" s="540" t="s">
        <v>1410</v>
      </c>
      <c r="AJ94" s="540" t="s">
        <v>1084</v>
      </c>
      <c r="AK94" s="540" t="s">
        <v>1216</v>
      </c>
      <c r="AL94" s="540" t="s">
        <v>1919</v>
      </c>
    </row>
    <row r="95" spans="1:38">
      <c r="A95" s="539" t="s">
        <v>380</v>
      </c>
      <c r="B95" s="540" t="s">
        <v>1128</v>
      </c>
      <c r="C95" s="540" t="s">
        <v>1128</v>
      </c>
      <c r="D95" s="540">
        <v>8</v>
      </c>
      <c r="E95" s="540" t="s">
        <v>1103</v>
      </c>
      <c r="F95" s="540">
        <v>8</v>
      </c>
      <c r="G95" s="540">
        <v>8.25</v>
      </c>
      <c r="H95" s="540">
        <v>8.25</v>
      </c>
      <c r="I95" s="540" t="s">
        <v>1081</v>
      </c>
      <c r="J95" s="540" t="s">
        <v>1083</v>
      </c>
      <c r="K95" s="540">
        <v>9</v>
      </c>
      <c r="L95" s="540" t="s">
        <v>1216</v>
      </c>
      <c r="M95" s="540" t="s">
        <v>1086</v>
      </c>
      <c r="N95" s="540" t="s">
        <v>1086</v>
      </c>
      <c r="O95" s="540" t="s">
        <v>1086</v>
      </c>
      <c r="P95" s="540" t="s">
        <v>1920</v>
      </c>
      <c r="Q95" s="540" t="s">
        <v>1197</v>
      </c>
      <c r="R95" s="540" t="s">
        <v>1197</v>
      </c>
      <c r="S95" s="540" t="s">
        <v>1513</v>
      </c>
      <c r="T95" s="540">
        <v>10.5</v>
      </c>
      <c r="U95" s="540" t="s">
        <v>1513</v>
      </c>
      <c r="V95" s="540">
        <v>10.5</v>
      </c>
      <c r="W95" s="540" t="s">
        <v>1512</v>
      </c>
      <c r="X95" s="540" t="s">
        <v>1716</v>
      </c>
      <c r="Y95" s="540" t="s">
        <v>1509</v>
      </c>
      <c r="Z95" s="540" t="s">
        <v>1509</v>
      </c>
      <c r="AA95" s="540" t="s">
        <v>1921</v>
      </c>
      <c r="AB95" s="540" t="s">
        <v>1921</v>
      </c>
      <c r="AC95" s="540">
        <v>10.5</v>
      </c>
      <c r="AD95" s="540" t="s">
        <v>1513</v>
      </c>
      <c r="AE95" s="540" t="s">
        <v>1509</v>
      </c>
      <c r="AF95" s="540" t="s">
        <v>1513</v>
      </c>
      <c r="AG95" s="540" t="s">
        <v>1109</v>
      </c>
      <c r="AH95" s="540" t="s">
        <v>1513</v>
      </c>
      <c r="AI95" s="540" t="s">
        <v>1201</v>
      </c>
      <c r="AJ95" s="540" t="s">
        <v>1922</v>
      </c>
      <c r="AK95" s="540" t="s">
        <v>1515</v>
      </c>
      <c r="AL95" s="540" t="s">
        <v>1922</v>
      </c>
    </row>
    <row r="96" spans="1:38">
      <c r="A96" s="539" t="s">
        <v>381</v>
      </c>
      <c r="B96" s="540" t="s">
        <v>1101</v>
      </c>
      <c r="C96" s="540" t="s">
        <v>1211</v>
      </c>
      <c r="D96" s="540" t="s">
        <v>1130</v>
      </c>
      <c r="E96" s="540" t="s">
        <v>1130</v>
      </c>
      <c r="F96" s="540" t="s">
        <v>1130</v>
      </c>
      <c r="G96" s="540" t="s">
        <v>1131</v>
      </c>
      <c r="H96" s="540" t="s">
        <v>1131</v>
      </c>
      <c r="I96" s="540" t="s">
        <v>1081</v>
      </c>
      <c r="J96" s="540" t="s">
        <v>1083</v>
      </c>
      <c r="K96" s="540" t="s">
        <v>1134</v>
      </c>
      <c r="L96" s="540" t="s">
        <v>1084</v>
      </c>
      <c r="M96" s="540" t="s">
        <v>1086</v>
      </c>
      <c r="N96" s="540" t="s">
        <v>1680</v>
      </c>
      <c r="O96" s="540" t="s">
        <v>1308</v>
      </c>
      <c r="P96" s="540" t="s">
        <v>1197</v>
      </c>
      <c r="Q96" s="540" t="s">
        <v>1308</v>
      </c>
      <c r="R96" s="540" t="s">
        <v>1310</v>
      </c>
      <c r="S96" s="540" t="s">
        <v>1910</v>
      </c>
      <c r="T96" s="540" t="s">
        <v>1243</v>
      </c>
      <c r="U96" s="540" t="s">
        <v>1310</v>
      </c>
      <c r="V96" s="540" t="s">
        <v>1310</v>
      </c>
      <c r="W96" s="540" t="s">
        <v>1434</v>
      </c>
      <c r="X96" s="540" t="s">
        <v>1197</v>
      </c>
      <c r="Y96" s="540" t="s">
        <v>1310</v>
      </c>
      <c r="Z96" s="540" t="s">
        <v>1310</v>
      </c>
      <c r="AA96" s="540" t="s">
        <v>1197</v>
      </c>
      <c r="AB96" s="540" t="s">
        <v>1108</v>
      </c>
      <c r="AC96" s="540" t="s">
        <v>1108</v>
      </c>
      <c r="AD96" s="540" t="s">
        <v>1108</v>
      </c>
      <c r="AE96" s="540" t="s">
        <v>1136</v>
      </c>
      <c r="AF96" s="540" t="s">
        <v>1310</v>
      </c>
      <c r="AG96" s="540" t="s">
        <v>1310</v>
      </c>
      <c r="AH96" s="540" t="s">
        <v>1286</v>
      </c>
      <c r="AI96" s="540" t="s">
        <v>1249</v>
      </c>
      <c r="AJ96" s="540" t="s">
        <v>1416</v>
      </c>
      <c r="AK96" s="540" t="s">
        <v>1113</v>
      </c>
      <c r="AL96" s="540" t="s">
        <v>1288</v>
      </c>
    </row>
    <row r="97" spans="1:38">
      <c r="A97" s="539" t="s">
        <v>382</v>
      </c>
      <c r="B97" s="540" t="s">
        <v>1205</v>
      </c>
      <c r="C97" s="540" t="s">
        <v>1205</v>
      </c>
      <c r="D97" s="540">
        <v>4</v>
      </c>
      <c r="E97" s="540" t="s">
        <v>1205</v>
      </c>
      <c r="F97" s="540" t="s">
        <v>1205</v>
      </c>
      <c r="G97" s="540">
        <v>8.25</v>
      </c>
      <c r="H97" s="540">
        <v>6.65</v>
      </c>
      <c r="I97" s="540">
        <v>7.4</v>
      </c>
      <c r="J97" s="540" t="s">
        <v>1923</v>
      </c>
      <c r="K97" s="540">
        <v>7.4</v>
      </c>
      <c r="L97" s="540">
        <v>10</v>
      </c>
      <c r="M97" s="540">
        <v>8.9</v>
      </c>
      <c r="N97" s="540" t="s">
        <v>1205</v>
      </c>
      <c r="O97" s="540" t="s">
        <v>1924</v>
      </c>
      <c r="P97" s="540" t="s">
        <v>1301</v>
      </c>
      <c r="Q97" s="540" t="s">
        <v>1917</v>
      </c>
      <c r="R97" s="540">
        <v>10.5</v>
      </c>
      <c r="S97" s="540" t="s">
        <v>1920</v>
      </c>
      <c r="T97" s="540" t="s">
        <v>1925</v>
      </c>
      <c r="U97" s="540">
        <v>10.5</v>
      </c>
      <c r="V97" s="540" t="s">
        <v>1089</v>
      </c>
      <c r="W97" s="540" t="s">
        <v>1089</v>
      </c>
      <c r="X97" s="540" t="s">
        <v>1205</v>
      </c>
      <c r="Y97" s="540">
        <v>8.0500000000000007</v>
      </c>
      <c r="Z97" s="540" t="s">
        <v>1205</v>
      </c>
      <c r="AA97" s="540" t="s">
        <v>1205</v>
      </c>
      <c r="AB97" s="540">
        <v>10.5</v>
      </c>
      <c r="AC97" s="540" t="s">
        <v>1924</v>
      </c>
      <c r="AD97" s="540">
        <v>10.5</v>
      </c>
      <c r="AE97" s="540">
        <v>10.5</v>
      </c>
      <c r="AF97" s="540" t="s">
        <v>1926</v>
      </c>
      <c r="AG97" s="540" t="s">
        <v>1205</v>
      </c>
      <c r="AH97" s="540">
        <v>5.3</v>
      </c>
      <c r="AI97" s="540">
        <v>4.8</v>
      </c>
      <c r="AJ97" s="540" t="s">
        <v>1927</v>
      </c>
      <c r="AK97" s="540" t="s">
        <v>1928</v>
      </c>
      <c r="AL97" s="540">
        <v>10</v>
      </c>
    </row>
    <row r="98" spans="1:38" s="530" customFormat="1">
      <c r="A98" s="538" t="s">
        <v>383</v>
      </c>
      <c r="B98" s="537" t="s">
        <v>1211</v>
      </c>
      <c r="C98" s="537" t="s">
        <v>1929</v>
      </c>
      <c r="D98" s="537" t="s">
        <v>1078</v>
      </c>
      <c r="E98" s="537" t="s">
        <v>1402</v>
      </c>
      <c r="F98" s="537" t="s">
        <v>1930</v>
      </c>
      <c r="G98" s="537" t="s">
        <v>1081</v>
      </c>
      <c r="H98" s="537" t="s">
        <v>1281</v>
      </c>
      <c r="I98" s="537" t="s">
        <v>1931</v>
      </c>
      <c r="J98" s="537" t="s">
        <v>1932</v>
      </c>
      <c r="K98" s="537" t="s">
        <v>1700</v>
      </c>
      <c r="L98" s="537" t="s">
        <v>1288</v>
      </c>
      <c r="M98" s="537" t="s">
        <v>1695</v>
      </c>
      <c r="N98" s="537" t="s">
        <v>1933</v>
      </c>
      <c r="O98" s="537" t="s">
        <v>1934</v>
      </c>
      <c r="P98" s="537" t="s">
        <v>1108</v>
      </c>
      <c r="Q98" s="537" t="s">
        <v>1263</v>
      </c>
      <c r="R98" s="537" t="s">
        <v>1491</v>
      </c>
      <c r="S98" s="537" t="s">
        <v>1066</v>
      </c>
      <c r="T98" s="537" t="s">
        <v>1089</v>
      </c>
      <c r="U98" s="537" t="s">
        <v>1089</v>
      </c>
      <c r="V98" s="537" t="s">
        <v>1089</v>
      </c>
      <c r="W98" s="537" t="s">
        <v>1265</v>
      </c>
      <c r="X98" s="537" t="s">
        <v>1935</v>
      </c>
      <c r="Y98" s="537" t="s">
        <v>1936</v>
      </c>
      <c r="Z98" s="537" t="s">
        <v>1108</v>
      </c>
      <c r="AA98" s="537" t="s">
        <v>1086</v>
      </c>
      <c r="AB98" s="537" t="s">
        <v>1937</v>
      </c>
      <c r="AC98" s="537" t="s">
        <v>1938</v>
      </c>
      <c r="AD98" s="537" t="s">
        <v>1939</v>
      </c>
      <c r="AE98" s="537" t="s">
        <v>1086</v>
      </c>
      <c r="AF98" s="537" t="s">
        <v>1243</v>
      </c>
      <c r="AG98" s="537" t="s">
        <v>1528</v>
      </c>
      <c r="AH98" s="537" t="s">
        <v>1265</v>
      </c>
      <c r="AI98" s="537" t="s">
        <v>1357</v>
      </c>
      <c r="AJ98" s="537" t="s">
        <v>1216</v>
      </c>
      <c r="AK98" s="537" t="s">
        <v>1940</v>
      </c>
      <c r="AL98" s="537" t="s">
        <v>1343</v>
      </c>
    </row>
    <row r="99" spans="1:38">
      <c r="A99" s="539" t="s">
        <v>384</v>
      </c>
      <c r="B99" s="540" t="s">
        <v>1101</v>
      </c>
      <c r="C99" s="540" t="s">
        <v>1929</v>
      </c>
      <c r="D99" s="540" t="s">
        <v>1078</v>
      </c>
      <c r="E99" s="540" t="s">
        <v>1402</v>
      </c>
      <c r="F99" s="540" t="s">
        <v>1930</v>
      </c>
      <c r="G99" s="540" t="s">
        <v>1081</v>
      </c>
      <c r="H99" s="540" t="s">
        <v>1281</v>
      </c>
      <c r="I99" s="540" t="s">
        <v>1931</v>
      </c>
      <c r="J99" s="540" t="s">
        <v>1932</v>
      </c>
      <c r="K99" s="540" t="s">
        <v>1700</v>
      </c>
      <c r="L99" s="540" t="s">
        <v>1288</v>
      </c>
      <c r="M99" s="540" t="s">
        <v>1695</v>
      </c>
      <c r="N99" s="540" t="s">
        <v>1933</v>
      </c>
      <c r="O99" s="540" t="s">
        <v>1934</v>
      </c>
      <c r="P99" s="540" t="s">
        <v>1108</v>
      </c>
      <c r="Q99" s="540" t="s">
        <v>1263</v>
      </c>
      <c r="R99" s="540" t="s">
        <v>1491</v>
      </c>
      <c r="S99" s="540" t="s">
        <v>1066</v>
      </c>
      <c r="T99" s="540" t="s">
        <v>1089</v>
      </c>
      <c r="U99" s="540" t="s">
        <v>1089</v>
      </c>
      <c r="V99" s="540" t="s">
        <v>1089</v>
      </c>
      <c r="W99" s="540" t="s">
        <v>1265</v>
      </c>
      <c r="X99" s="540" t="s">
        <v>1935</v>
      </c>
      <c r="Y99" s="540" t="s">
        <v>1936</v>
      </c>
      <c r="Z99" s="540" t="s">
        <v>1108</v>
      </c>
      <c r="AA99" s="540" t="s">
        <v>1086</v>
      </c>
      <c r="AB99" s="540" t="s">
        <v>1937</v>
      </c>
      <c r="AC99" s="540" t="s">
        <v>1938</v>
      </c>
      <c r="AD99" s="540" t="s">
        <v>1939</v>
      </c>
      <c r="AE99" s="540" t="s">
        <v>1086</v>
      </c>
      <c r="AF99" s="540" t="s">
        <v>1243</v>
      </c>
      <c r="AG99" s="540" t="s">
        <v>1528</v>
      </c>
      <c r="AH99" s="540" t="s">
        <v>1265</v>
      </c>
      <c r="AI99" s="540" t="s">
        <v>1357</v>
      </c>
      <c r="AJ99" s="540" t="s">
        <v>1216</v>
      </c>
      <c r="AK99" s="540" t="s">
        <v>1940</v>
      </c>
      <c r="AL99" s="540" t="s">
        <v>1343</v>
      </c>
    </row>
    <row r="100" spans="1:38">
      <c r="A100" s="539" t="s">
        <v>385</v>
      </c>
      <c r="B100" s="540" t="s">
        <v>1211</v>
      </c>
      <c r="C100" s="540" t="s">
        <v>1101</v>
      </c>
      <c r="D100" s="540" t="s">
        <v>1941</v>
      </c>
      <c r="E100" s="540" t="s">
        <v>1078</v>
      </c>
      <c r="F100" s="540" t="s">
        <v>1205</v>
      </c>
      <c r="G100" s="540">
        <v>8.25</v>
      </c>
      <c r="H100" s="540" t="s">
        <v>1205</v>
      </c>
      <c r="I100" s="540" t="s">
        <v>1205</v>
      </c>
      <c r="J100" s="540" t="s">
        <v>1942</v>
      </c>
      <c r="K100" s="540">
        <v>6.25</v>
      </c>
      <c r="L100" s="540">
        <v>7.25</v>
      </c>
      <c r="M100" s="540" t="s">
        <v>1106</v>
      </c>
      <c r="N100" s="540">
        <v>10.5</v>
      </c>
      <c r="O100" s="540">
        <v>10.5</v>
      </c>
      <c r="P100" s="540" t="s">
        <v>1924</v>
      </c>
      <c r="Q100" s="540" t="s">
        <v>1205</v>
      </c>
      <c r="R100" s="540" t="s">
        <v>1205</v>
      </c>
      <c r="S100" s="540" t="s">
        <v>1205</v>
      </c>
      <c r="T100" s="540" t="s">
        <v>1205</v>
      </c>
      <c r="U100" s="540" t="s">
        <v>1205</v>
      </c>
      <c r="V100" s="540" t="s">
        <v>1205</v>
      </c>
      <c r="W100" s="540">
        <v>10.5</v>
      </c>
      <c r="X100" s="540" t="s">
        <v>1205</v>
      </c>
      <c r="Y100" s="540">
        <v>10.5</v>
      </c>
      <c r="Z100" s="540">
        <v>10.5</v>
      </c>
      <c r="AA100" s="540">
        <v>10.5</v>
      </c>
      <c r="AB100" s="540">
        <v>10.5</v>
      </c>
      <c r="AC100" s="540" t="s">
        <v>1205</v>
      </c>
      <c r="AD100" s="540" t="s">
        <v>1205</v>
      </c>
      <c r="AE100" s="540" t="s">
        <v>1205</v>
      </c>
      <c r="AF100" s="540" t="s">
        <v>1205</v>
      </c>
      <c r="AG100" s="540">
        <v>10.5</v>
      </c>
      <c r="AH100" s="540" t="s">
        <v>1205</v>
      </c>
      <c r="AI100" s="540" t="s">
        <v>1205</v>
      </c>
      <c r="AJ100" s="540">
        <v>10</v>
      </c>
      <c r="AK100" s="540">
        <v>10</v>
      </c>
      <c r="AL100" s="540">
        <v>10</v>
      </c>
    </row>
    <row r="101" spans="1:38" s="530" customFormat="1">
      <c r="A101" s="538" t="s">
        <v>386</v>
      </c>
      <c r="B101" s="537" t="s">
        <v>1211</v>
      </c>
      <c r="C101" s="537" t="s">
        <v>1312</v>
      </c>
      <c r="D101" s="537" t="s">
        <v>1943</v>
      </c>
      <c r="E101" s="537" t="s">
        <v>1533</v>
      </c>
      <c r="F101" s="537" t="s">
        <v>1600</v>
      </c>
      <c r="G101" s="537" t="s">
        <v>1944</v>
      </c>
      <c r="H101" s="537" t="s">
        <v>1131</v>
      </c>
      <c r="I101" s="537" t="s">
        <v>1131</v>
      </c>
      <c r="J101" s="537" t="s">
        <v>1670</v>
      </c>
      <c r="K101" s="537" t="s">
        <v>1294</v>
      </c>
      <c r="L101" s="537" t="s">
        <v>1054</v>
      </c>
      <c r="M101" s="537" t="s">
        <v>1136</v>
      </c>
      <c r="N101" s="537" t="s">
        <v>1136</v>
      </c>
      <c r="O101" s="537" t="s">
        <v>1945</v>
      </c>
      <c r="P101" s="537" t="s">
        <v>1085</v>
      </c>
      <c r="Q101" s="537" t="s">
        <v>1310</v>
      </c>
      <c r="R101" s="537" t="s">
        <v>1552</v>
      </c>
      <c r="S101" s="537" t="s">
        <v>1136</v>
      </c>
      <c r="T101" s="537" t="s">
        <v>1396</v>
      </c>
      <c r="U101" s="537" t="s">
        <v>1310</v>
      </c>
      <c r="V101" s="537" t="s">
        <v>1283</v>
      </c>
      <c r="W101" s="537" t="s">
        <v>1283</v>
      </c>
      <c r="X101" s="537" t="s">
        <v>1310</v>
      </c>
      <c r="Y101" s="537" t="s">
        <v>1308</v>
      </c>
      <c r="Z101" s="537" t="s">
        <v>1448</v>
      </c>
      <c r="AA101" s="537" t="s">
        <v>1310</v>
      </c>
      <c r="AB101" s="537" t="s">
        <v>1308</v>
      </c>
      <c r="AC101" s="537" t="s">
        <v>1349</v>
      </c>
      <c r="AD101" s="537" t="s">
        <v>1946</v>
      </c>
      <c r="AE101" s="537" t="s">
        <v>1310</v>
      </c>
      <c r="AF101" s="537" t="s">
        <v>1945</v>
      </c>
      <c r="AG101" s="537" t="s">
        <v>1528</v>
      </c>
      <c r="AH101" s="537" t="s">
        <v>1947</v>
      </c>
      <c r="AI101" s="537" t="s">
        <v>1948</v>
      </c>
      <c r="AJ101" s="537" t="s">
        <v>1435</v>
      </c>
      <c r="AK101" s="537" t="s">
        <v>1949</v>
      </c>
      <c r="AL101" s="537" t="s">
        <v>1903</v>
      </c>
    </row>
    <row r="102" spans="1:38">
      <c r="A102" s="539" t="s">
        <v>387</v>
      </c>
      <c r="B102" s="540" t="s">
        <v>1211</v>
      </c>
      <c r="C102" s="540" t="s">
        <v>1101</v>
      </c>
      <c r="D102" s="540" t="s">
        <v>1130</v>
      </c>
      <c r="E102" s="540" t="s">
        <v>1130</v>
      </c>
      <c r="F102" s="540" t="s">
        <v>1873</v>
      </c>
      <c r="G102" s="540" t="s">
        <v>1131</v>
      </c>
      <c r="H102" s="540" t="s">
        <v>1131</v>
      </c>
      <c r="I102" s="540" t="s">
        <v>1131</v>
      </c>
      <c r="J102" s="540" t="s">
        <v>1670</v>
      </c>
      <c r="K102" s="540" t="s">
        <v>1294</v>
      </c>
      <c r="L102" s="540" t="s">
        <v>1054</v>
      </c>
      <c r="M102" s="540" t="s">
        <v>1136</v>
      </c>
      <c r="N102" s="540" t="s">
        <v>1136</v>
      </c>
      <c r="O102" s="540" t="s">
        <v>1855</v>
      </c>
      <c r="P102" s="540" t="s">
        <v>1136</v>
      </c>
      <c r="Q102" s="540" t="s">
        <v>1310</v>
      </c>
      <c r="R102" s="540" t="s">
        <v>1310</v>
      </c>
      <c r="S102" s="540" t="s">
        <v>1086</v>
      </c>
      <c r="T102" s="540" t="s">
        <v>1396</v>
      </c>
      <c r="U102" s="540" t="s">
        <v>1310</v>
      </c>
      <c r="V102" s="540" t="s">
        <v>1283</v>
      </c>
      <c r="W102" s="540" t="s">
        <v>1283</v>
      </c>
      <c r="X102" s="540" t="s">
        <v>1108</v>
      </c>
      <c r="Y102" s="540" t="s">
        <v>1300</v>
      </c>
      <c r="Z102" s="540" t="s">
        <v>1108</v>
      </c>
      <c r="AA102" s="540" t="s">
        <v>1310</v>
      </c>
      <c r="AB102" s="540" t="s">
        <v>1308</v>
      </c>
      <c r="AC102" s="540" t="s">
        <v>1434</v>
      </c>
      <c r="AD102" s="540" t="s">
        <v>1946</v>
      </c>
      <c r="AE102" s="540" t="s">
        <v>1108</v>
      </c>
      <c r="AF102" s="540" t="s">
        <v>1945</v>
      </c>
      <c r="AG102" s="540" t="s">
        <v>1339</v>
      </c>
      <c r="AH102" s="540" t="s">
        <v>1947</v>
      </c>
      <c r="AI102" s="540" t="s">
        <v>1950</v>
      </c>
      <c r="AJ102" s="540" t="s">
        <v>1950</v>
      </c>
      <c r="AK102" s="540" t="s">
        <v>1949</v>
      </c>
      <c r="AL102" s="540" t="s">
        <v>1399</v>
      </c>
    </row>
    <row r="103" spans="1:38">
      <c r="A103" s="539" t="s">
        <v>388</v>
      </c>
      <c r="B103" s="540" t="s">
        <v>1951</v>
      </c>
      <c r="C103" s="540">
        <v>3.85</v>
      </c>
      <c r="D103" s="540" t="s">
        <v>1952</v>
      </c>
      <c r="E103" s="540" t="s">
        <v>1915</v>
      </c>
      <c r="F103" s="540" t="s">
        <v>1942</v>
      </c>
      <c r="G103" s="540" t="s">
        <v>1953</v>
      </c>
      <c r="H103" s="540" t="s">
        <v>1131</v>
      </c>
      <c r="I103" s="540" t="s">
        <v>1131</v>
      </c>
      <c r="J103" s="540" t="s">
        <v>1134</v>
      </c>
      <c r="K103" s="540" t="s">
        <v>1134</v>
      </c>
      <c r="L103" s="540" t="s">
        <v>1216</v>
      </c>
      <c r="M103" s="540" t="s">
        <v>1136</v>
      </c>
      <c r="N103" s="540" t="s">
        <v>1086</v>
      </c>
      <c r="O103" s="540" t="s">
        <v>1136</v>
      </c>
      <c r="P103" s="540" t="s">
        <v>1086</v>
      </c>
      <c r="Q103" s="540" t="s">
        <v>1136</v>
      </c>
      <c r="R103" s="540" t="s">
        <v>1086</v>
      </c>
      <c r="S103" s="540" t="s">
        <v>1136</v>
      </c>
      <c r="T103" s="540" t="s">
        <v>1136</v>
      </c>
      <c r="U103" s="540" t="s">
        <v>1086</v>
      </c>
      <c r="V103" s="540" t="s">
        <v>1086</v>
      </c>
      <c r="W103" s="540" t="s">
        <v>1350</v>
      </c>
      <c r="X103" s="540" t="s">
        <v>1954</v>
      </c>
      <c r="Y103" s="540">
        <v>6.75</v>
      </c>
      <c r="Z103" s="540">
        <v>6.75</v>
      </c>
      <c r="AA103" s="540" t="s">
        <v>1086</v>
      </c>
      <c r="AB103" s="540" t="s">
        <v>1308</v>
      </c>
      <c r="AC103" s="540" t="s">
        <v>1954</v>
      </c>
      <c r="AD103" s="540" t="s">
        <v>1086</v>
      </c>
      <c r="AE103" s="540" t="s">
        <v>1955</v>
      </c>
      <c r="AF103" s="540" t="s">
        <v>1086</v>
      </c>
      <c r="AG103" s="540" t="s">
        <v>1086</v>
      </c>
      <c r="AH103" s="540" t="s">
        <v>1086</v>
      </c>
      <c r="AI103" s="540" t="s">
        <v>1216</v>
      </c>
      <c r="AJ103" s="540" t="s">
        <v>1816</v>
      </c>
      <c r="AK103" s="540" t="s">
        <v>1216</v>
      </c>
      <c r="AL103" s="540" t="s">
        <v>1104</v>
      </c>
    </row>
    <row r="104" spans="1:38">
      <c r="A104" s="539" t="s">
        <v>389</v>
      </c>
      <c r="B104" s="540" t="s">
        <v>1495</v>
      </c>
      <c r="C104" s="540" t="s">
        <v>1312</v>
      </c>
      <c r="D104" s="540" t="s">
        <v>1956</v>
      </c>
      <c r="E104" s="540" t="s">
        <v>1533</v>
      </c>
      <c r="F104" s="540" t="s">
        <v>1533</v>
      </c>
      <c r="G104" s="540" t="s">
        <v>1379</v>
      </c>
      <c r="H104" s="540" t="s">
        <v>1214</v>
      </c>
      <c r="I104" s="540" t="s">
        <v>1957</v>
      </c>
      <c r="J104" s="540" t="s">
        <v>1881</v>
      </c>
      <c r="K104" s="540" t="s">
        <v>1958</v>
      </c>
      <c r="L104" s="540" t="s">
        <v>1104</v>
      </c>
      <c r="M104" s="540" t="s">
        <v>1106</v>
      </c>
      <c r="N104" s="540" t="s">
        <v>1423</v>
      </c>
      <c r="O104" s="540" t="s">
        <v>1218</v>
      </c>
      <c r="P104" s="540" t="s">
        <v>1218</v>
      </c>
      <c r="Q104" s="540" t="s">
        <v>1920</v>
      </c>
      <c r="R104" s="540" t="s">
        <v>1681</v>
      </c>
      <c r="S104" s="540" t="s">
        <v>1218</v>
      </c>
      <c r="T104" s="540" t="s">
        <v>1218</v>
      </c>
      <c r="U104" s="540" t="s">
        <v>1107</v>
      </c>
      <c r="V104" s="540" t="s">
        <v>1218</v>
      </c>
      <c r="W104" s="540" t="s">
        <v>1218</v>
      </c>
      <c r="X104" s="540" t="s">
        <v>1959</v>
      </c>
      <c r="Y104" s="540" t="s">
        <v>1218</v>
      </c>
      <c r="Z104" s="540">
        <v>10.5</v>
      </c>
      <c r="AA104" s="540">
        <v>10.5</v>
      </c>
      <c r="AB104" s="540" t="s">
        <v>1218</v>
      </c>
      <c r="AC104" s="540">
        <v>10.5</v>
      </c>
      <c r="AD104" s="540" t="s">
        <v>1218</v>
      </c>
      <c r="AE104" s="540" t="s">
        <v>1218</v>
      </c>
      <c r="AF104" s="540">
        <v>10.5</v>
      </c>
      <c r="AG104" s="540" t="s">
        <v>1218</v>
      </c>
      <c r="AH104" s="540" t="s">
        <v>1218</v>
      </c>
      <c r="AI104" s="540">
        <v>10</v>
      </c>
      <c r="AJ104" s="540" t="s">
        <v>1499</v>
      </c>
      <c r="AK104" s="540" t="s">
        <v>1499</v>
      </c>
      <c r="AL104" s="540" t="s">
        <v>1223</v>
      </c>
    </row>
    <row r="105" spans="1:38" ht="18" customHeight="1">
      <c r="A105" s="539" t="s">
        <v>390</v>
      </c>
      <c r="B105" s="540" t="s">
        <v>1211</v>
      </c>
      <c r="C105" s="540" t="s">
        <v>1128</v>
      </c>
      <c r="D105" s="540" t="s">
        <v>1431</v>
      </c>
      <c r="E105" s="540" t="s">
        <v>1130</v>
      </c>
      <c r="F105" s="540" t="s">
        <v>1431</v>
      </c>
      <c r="G105" s="540" t="s">
        <v>1432</v>
      </c>
      <c r="H105" s="540" t="s">
        <v>1131</v>
      </c>
      <c r="I105" s="540" t="s">
        <v>1131</v>
      </c>
      <c r="J105" s="540" t="s">
        <v>1134</v>
      </c>
      <c r="K105" s="540" t="s">
        <v>1134</v>
      </c>
      <c r="L105" s="540" t="s">
        <v>1084</v>
      </c>
      <c r="M105" s="540" t="s">
        <v>1136</v>
      </c>
      <c r="N105" s="540" t="s">
        <v>1136</v>
      </c>
      <c r="O105" s="540" t="s">
        <v>1136</v>
      </c>
      <c r="P105" s="540" t="s">
        <v>1085</v>
      </c>
      <c r="Q105" s="540" t="s">
        <v>1136</v>
      </c>
      <c r="R105" s="540" t="s">
        <v>1136</v>
      </c>
      <c r="S105" s="540" t="s">
        <v>1135</v>
      </c>
      <c r="T105" s="540" t="s">
        <v>1136</v>
      </c>
      <c r="U105" s="540" t="s">
        <v>1086</v>
      </c>
      <c r="V105" s="540" t="s">
        <v>1136</v>
      </c>
      <c r="W105" s="540" t="s">
        <v>1136</v>
      </c>
      <c r="X105" s="540" t="s">
        <v>1086</v>
      </c>
      <c r="Y105" s="540" t="s">
        <v>1308</v>
      </c>
      <c r="Z105" s="540" t="s">
        <v>1448</v>
      </c>
      <c r="AA105" s="540" t="s">
        <v>1308</v>
      </c>
      <c r="AB105" s="540" t="s">
        <v>1086</v>
      </c>
      <c r="AC105" s="540" t="s">
        <v>1136</v>
      </c>
      <c r="AD105" s="540" t="s">
        <v>1197</v>
      </c>
      <c r="AE105" s="540" t="s">
        <v>1308</v>
      </c>
      <c r="AF105" s="540" t="s">
        <v>1136</v>
      </c>
      <c r="AG105" s="540" t="s">
        <v>1528</v>
      </c>
      <c r="AH105" s="540" t="s">
        <v>1197</v>
      </c>
      <c r="AI105" s="540" t="s">
        <v>1960</v>
      </c>
      <c r="AJ105" s="540" t="s">
        <v>1216</v>
      </c>
      <c r="AK105" s="540" t="s">
        <v>1201</v>
      </c>
      <c r="AL105" s="540" t="s">
        <v>1343</v>
      </c>
    </row>
    <row r="106" spans="1:38" s="530" customFormat="1">
      <c r="A106" s="538" t="s">
        <v>391</v>
      </c>
      <c r="B106" s="537" t="s">
        <v>1961</v>
      </c>
      <c r="C106" s="537" t="s">
        <v>1962</v>
      </c>
      <c r="D106" s="537" t="s">
        <v>1943</v>
      </c>
      <c r="E106" s="537" t="s">
        <v>1963</v>
      </c>
      <c r="F106" s="537" t="s">
        <v>1679</v>
      </c>
      <c r="G106" s="537" t="s">
        <v>1964</v>
      </c>
      <c r="H106" s="537" t="s">
        <v>1965</v>
      </c>
      <c r="I106" s="537" t="s">
        <v>1966</v>
      </c>
      <c r="J106" s="537" t="s">
        <v>1967</v>
      </c>
      <c r="K106" s="537" t="s">
        <v>1335</v>
      </c>
      <c r="L106" s="537" t="s">
        <v>1968</v>
      </c>
      <c r="M106" s="537" t="s">
        <v>1148</v>
      </c>
      <c r="N106" s="537" t="s">
        <v>1969</v>
      </c>
      <c r="O106" s="537" t="s">
        <v>1969</v>
      </c>
      <c r="P106" s="537" t="s">
        <v>1970</v>
      </c>
      <c r="Q106" s="537" t="s">
        <v>1971</v>
      </c>
      <c r="R106" s="537" t="s">
        <v>1972</v>
      </c>
      <c r="S106" s="537" t="s">
        <v>1183</v>
      </c>
      <c r="T106" s="537" t="s">
        <v>1903</v>
      </c>
      <c r="U106" s="537" t="s">
        <v>1969</v>
      </c>
      <c r="V106" s="537" t="s">
        <v>1973</v>
      </c>
      <c r="W106" s="537" t="s">
        <v>1385</v>
      </c>
      <c r="X106" s="537" t="s">
        <v>1969</v>
      </c>
      <c r="Y106" s="537" t="s">
        <v>1974</v>
      </c>
      <c r="Z106" s="537" t="s">
        <v>1969</v>
      </c>
      <c r="AA106" s="537" t="s">
        <v>1969</v>
      </c>
      <c r="AB106" s="537" t="s">
        <v>1969</v>
      </c>
      <c r="AC106" s="537" t="s">
        <v>1969</v>
      </c>
      <c r="AD106" s="537" t="s">
        <v>1975</v>
      </c>
      <c r="AE106" s="537" t="s">
        <v>1949</v>
      </c>
      <c r="AF106" s="537" t="s">
        <v>1385</v>
      </c>
      <c r="AG106" s="537" t="s">
        <v>1969</v>
      </c>
      <c r="AH106" s="537" t="s">
        <v>1454</v>
      </c>
      <c r="AI106" s="537" t="s">
        <v>1630</v>
      </c>
      <c r="AJ106" s="537" t="s">
        <v>1976</v>
      </c>
      <c r="AK106" s="537" t="s">
        <v>1977</v>
      </c>
      <c r="AL106" s="537" t="s">
        <v>1978</v>
      </c>
    </row>
    <row r="107" spans="1:38">
      <c r="A107" s="539" t="s">
        <v>392</v>
      </c>
      <c r="B107" s="540" t="s">
        <v>1101</v>
      </c>
      <c r="C107" s="540" t="s">
        <v>1647</v>
      </c>
      <c r="D107" s="540" t="s">
        <v>1979</v>
      </c>
      <c r="E107" s="540" t="s">
        <v>1078</v>
      </c>
      <c r="F107" s="540" t="s">
        <v>1078</v>
      </c>
      <c r="G107" s="540" t="s">
        <v>1331</v>
      </c>
      <c r="H107" s="540" t="s">
        <v>1081</v>
      </c>
      <c r="I107" s="540" t="s">
        <v>1081</v>
      </c>
      <c r="J107" s="540" t="s">
        <v>1083</v>
      </c>
      <c r="K107" s="540" t="s">
        <v>1651</v>
      </c>
      <c r="L107" s="540" t="s">
        <v>1216</v>
      </c>
      <c r="M107" s="540" t="s">
        <v>1980</v>
      </c>
      <c r="N107" s="540" t="s">
        <v>1980</v>
      </c>
      <c r="O107" s="540" t="s">
        <v>1086</v>
      </c>
      <c r="P107" s="540" t="s">
        <v>1512</v>
      </c>
      <c r="Q107" s="540" t="s">
        <v>1759</v>
      </c>
      <c r="R107" s="540" t="s">
        <v>1086</v>
      </c>
      <c r="S107" s="540" t="s">
        <v>1759</v>
      </c>
      <c r="T107" s="540" t="s">
        <v>1512</v>
      </c>
      <c r="U107" s="540" t="s">
        <v>1086</v>
      </c>
      <c r="V107" s="540" t="s">
        <v>1086</v>
      </c>
      <c r="W107" s="540" t="s">
        <v>1980</v>
      </c>
      <c r="X107" s="540" t="s">
        <v>1086</v>
      </c>
      <c r="Y107" s="540" t="s">
        <v>1980</v>
      </c>
      <c r="Z107" s="540" t="s">
        <v>1086</v>
      </c>
      <c r="AA107" s="540" t="s">
        <v>1086</v>
      </c>
      <c r="AB107" s="540" t="s">
        <v>1086</v>
      </c>
      <c r="AC107" s="540" t="s">
        <v>1512</v>
      </c>
      <c r="AD107" s="540" t="s">
        <v>1086</v>
      </c>
      <c r="AE107" s="540" t="s">
        <v>1086</v>
      </c>
      <c r="AF107" s="540" t="s">
        <v>1086</v>
      </c>
      <c r="AG107" s="540" t="s">
        <v>1086</v>
      </c>
      <c r="AH107" s="540" t="s">
        <v>1512</v>
      </c>
      <c r="AI107" s="540" t="s">
        <v>1698</v>
      </c>
      <c r="AJ107" s="540" t="s">
        <v>1216</v>
      </c>
      <c r="AK107" s="540" t="s">
        <v>1981</v>
      </c>
      <c r="AL107" s="540" t="s">
        <v>1690</v>
      </c>
    </row>
    <row r="108" spans="1:38">
      <c r="A108" s="539" t="s">
        <v>393</v>
      </c>
      <c r="B108" s="540" t="s">
        <v>1313</v>
      </c>
      <c r="C108" s="540" t="s">
        <v>1962</v>
      </c>
      <c r="D108" s="540" t="s">
        <v>1982</v>
      </c>
      <c r="E108" s="540" t="s">
        <v>1279</v>
      </c>
      <c r="F108" s="540" t="s">
        <v>1983</v>
      </c>
      <c r="G108" s="540" t="s">
        <v>1964</v>
      </c>
      <c r="H108" s="540" t="s">
        <v>1984</v>
      </c>
      <c r="I108" s="540" t="s">
        <v>1835</v>
      </c>
      <c r="J108" s="540" t="s">
        <v>1835</v>
      </c>
      <c r="K108" s="540" t="s">
        <v>1325</v>
      </c>
      <c r="L108" s="540" t="s">
        <v>1138</v>
      </c>
      <c r="M108" s="540" t="s">
        <v>1059</v>
      </c>
      <c r="N108" s="540" t="s">
        <v>1197</v>
      </c>
      <c r="O108" s="540" t="s">
        <v>1135</v>
      </c>
      <c r="P108" s="540" t="s">
        <v>1415</v>
      </c>
      <c r="Q108" s="540" t="s">
        <v>1971</v>
      </c>
      <c r="R108" s="540" t="s">
        <v>1319</v>
      </c>
      <c r="S108" s="540" t="s">
        <v>1985</v>
      </c>
      <c r="T108" s="540" t="s">
        <v>1986</v>
      </c>
      <c r="U108" s="540" t="s">
        <v>1987</v>
      </c>
      <c r="V108" s="540" t="s">
        <v>1973</v>
      </c>
      <c r="W108" s="540" t="s">
        <v>1988</v>
      </c>
      <c r="X108" s="540" t="s">
        <v>1135</v>
      </c>
      <c r="Y108" s="540" t="s">
        <v>1989</v>
      </c>
      <c r="Z108" s="540" t="s">
        <v>1990</v>
      </c>
      <c r="AA108" s="540" t="s">
        <v>1838</v>
      </c>
      <c r="AB108" s="540" t="s">
        <v>1116</v>
      </c>
      <c r="AC108" s="540" t="s">
        <v>1838</v>
      </c>
      <c r="AD108" s="540" t="s">
        <v>1838</v>
      </c>
      <c r="AE108" s="540" t="s">
        <v>1991</v>
      </c>
      <c r="AF108" s="540" t="s">
        <v>1992</v>
      </c>
      <c r="AG108" s="540" t="s">
        <v>1993</v>
      </c>
      <c r="AH108" s="540" t="s">
        <v>1746</v>
      </c>
      <c r="AI108" s="540" t="s">
        <v>1726</v>
      </c>
      <c r="AJ108" s="540" t="s">
        <v>1994</v>
      </c>
      <c r="AK108" s="540" t="s">
        <v>1995</v>
      </c>
      <c r="AL108" s="540" t="s">
        <v>1995</v>
      </c>
    </row>
    <row r="109" spans="1:38" ht="19.8" thickBot="1">
      <c r="A109" s="539" t="s">
        <v>394</v>
      </c>
      <c r="B109" s="540" t="s">
        <v>1996</v>
      </c>
      <c r="C109" s="540" t="s">
        <v>1996</v>
      </c>
      <c r="D109" s="540" t="s">
        <v>1997</v>
      </c>
      <c r="E109" s="540" t="s">
        <v>1997</v>
      </c>
      <c r="F109" s="540" t="s">
        <v>1795</v>
      </c>
      <c r="G109" s="540" t="s">
        <v>1380</v>
      </c>
      <c r="H109" s="540" t="s">
        <v>1965</v>
      </c>
      <c r="I109" s="540" t="s">
        <v>1998</v>
      </c>
      <c r="J109" s="540" t="s">
        <v>1056</v>
      </c>
      <c r="K109" s="540" t="s">
        <v>1056</v>
      </c>
      <c r="L109" s="540" t="s">
        <v>1968</v>
      </c>
      <c r="M109" s="540" t="s">
        <v>1999</v>
      </c>
      <c r="N109" s="540" t="s">
        <v>1969</v>
      </c>
      <c r="O109" s="540" t="s">
        <v>1969</v>
      </c>
      <c r="P109" s="540" t="s">
        <v>1969</v>
      </c>
      <c r="Q109" s="540" t="s">
        <v>1969</v>
      </c>
      <c r="R109" s="540" t="s">
        <v>1969</v>
      </c>
      <c r="S109" s="540" t="s">
        <v>1309</v>
      </c>
      <c r="T109" s="540" t="s">
        <v>1969</v>
      </c>
      <c r="U109" s="540" t="s">
        <v>1969</v>
      </c>
      <c r="V109" s="540" t="s">
        <v>1969</v>
      </c>
      <c r="W109" s="540" t="s">
        <v>1969</v>
      </c>
      <c r="X109" s="540" t="s">
        <v>1969</v>
      </c>
      <c r="Y109" s="540" t="s">
        <v>2000</v>
      </c>
      <c r="Z109" s="540" t="s">
        <v>1969</v>
      </c>
      <c r="AA109" s="540" t="s">
        <v>1969</v>
      </c>
      <c r="AB109" s="540" t="s">
        <v>1969</v>
      </c>
      <c r="AC109" s="540" t="s">
        <v>1969</v>
      </c>
      <c r="AD109" s="540" t="s">
        <v>1975</v>
      </c>
      <c r="AE109" s="540" t="s">
        <v>1969</v>
      </c>
      <c r="AF109" s="540" t="s">
        <v>1969</v>
      </c>
      <c r="AG109" s="540" t="s">
        <v>1969</v>
      </c>
      <c r="AH109" s="540" t="s">
        <v>1454</v>
      </c>
      <c r="AI109" s="540" t="s">
        <v>2001</v>
      </c>
      <c r="AJ109" s="540" t="s">
        <v>1180</v>
      </c>
      <c r="AK109" s="540" t="s">
        <v>1977</v>
      </c>
      <c r="AL109" s="540" t="s">
        <v>1978</v>
      </c>
    </row>
    <row r="110" spans="1:38" ht="18.75" customHeight="1">
      <c r="A110" s="552" t="s">
        <v>2002</v>
      </c>
      <c r="B110" s="553" t="s">
        <v>2003</v>
      </c>
      <c r="C110" s="553" t="s">
        <v>2003</v>
      </c>
      <c r="D110" s="553" t="s">
        <v>2004</v>
      </c>
      <c r="E110" s="553" t="s">
        <v>2004</v>
      </c>
      <c r="F110" s="553" t="s">
        <v>2004</v>
      </c>
      <c r="G110" s="553" t="s">
        <v>1040</v>
      </c>
      <c r="H110" s="553" t="s">
        <v>1040</v>
      </c>
      <c r="I110" s="553" t="s">
        <v>1040</v>
      </c>
      <c r="J110" s="553" t="s">
        <v>1040</v>
      </c>
      <c r="K110" s="553" t="s">
        <v>1040</v>
      </c>
      <c r="L110" s="553" t="s">
        <v>1040</v>
      </c>
      <c r="M110" s="553" t="s">
        <v>1040</v>
      </c>
      <c r="N110" s="553" t="s">
        <v>1040</v>
      </c>
      <c r="O110" s="553" t="s">
        <v>2005</v>
      </c>
      <c r="P110" s="553" t="s">
        <v>2006</v>
      </c>
      <c r="Q110" s="553" t="s">
        <v>2006</v>
      </c>
      <c r="R110" s="553" t="s">
        <v>2006</v>
      </c>
      <c r="S110" s="553" t="s">
        <v>2006</v>
      </c>
      <c r="T110" s="553" t="s">
        <v>2006</v>
      </c>
      <c r="U110" s="553" t="s">
        <v>2006</v>
      </c>
      <c r="V110" s="553" t="s">
        <v>2006</v>
      </c>
      <c r="W110" s="553" t="s">
        <v>2006</v>
      </c>
      <c r="X110" s="553" t="s">
        <v>2006</v>
      </c>
      <c r="Y110" s="553" t="s">
        <v>2007</v>
      </c>
      <c r="Z110" s="553" t="s">
        <v>2008</v>
      </c>
      <c r="AA110" s="553" t="s">
        <v>2006</v>
      </c>
      <c r="AB110" s="553" t="s">
        <v>2006</v>
      </c>
      <c r="AC110" s="553" t="s">
        <v>2008</v>
      </c>
      <c r="AD110" s="553" t="s">
        <v>2008</v>
      </c>
      <c r="AE110" s="553" t="s">
        <v>2006</v>
      </c>
      <c r="AF110" s="553" t="s">
        <v>2006</v>
      </c>
      <c r="AG110" s="553" t="s">
        <v>2006</v>
      </c>
      <c r="AH110" s="553" t="s">
        <v>2006</v>
      </c>
      <c r="AI110" s="553" t="s">
        <v>2009</v>
      </c>
      <c r="AJ110" s="553" t="s">
        <v>2009</v>
      </c>
      <c r="AK110" s="553" t="s">
        <v>2009</v>
      </c>
      <c r="AL110" s="553" t="s">
        <v>2009</v>
      </c>
    </row>
    <row r="111" spans="1:38">
      <c r="A111" s="541" t="s">
        <v>2010</v>
      </c>
      <c r="B111" s="554" t="s">
        <v>2011</v>
      </c>
      <c r="C111" s="554" t="s">
        <v>2011</v>
      </c>
      <c r="D111" s="554" t="s">
        <v>2012</v>
      </c>
      <c r="E111" s="554" t="s">
        <v>2013</v>
      </c>
      <c r="F111" s="554" t="s">
        <v>2014</v>
      </c>
      <c r="G111" s="554" t="s">
        <v>2013</v>
      </c>
      <c r="H111" s="554" t="s">
        <v>2015</v>
      </c>
      <c r="I111" s="554" t="s">
        <v>2016</v>
      </c>
      <c r="J111" s="554" t="s">
        <v>2016</v>
      </c>
      <c r="K111" s="554" t="s">
        <v>2017</v>
      </c>
      <c r="L111" s="554" t="s">
        <v>2018</v>
      </c>
      <c r="M111" s="554" t="s">
        <v>2019</v>
      </c>
      <c r="N111" s="554" t="s">
        <v>2020</v>
      </c>
      <c r="O111" s="554" t="s">
        <v>2020</v>
      </c>
      <c r="P111" s="554" t="s">
        <v>2020</v>
      </c>
      <c r="Q111" s="554" t="s">
        <v>2020</v>
      </c>
      <c r="R111" s="554" t="s">
        <v>2018</v>
      </c>
      <c r="S111" s="554" t="s">
        <v>2021</v>
      </c>
      <c r="T111" s="554" t="s">
        <v>2021</v>
      </c>
      <c r="U111" s="554" t="s">
        <v>2022</v>
      </c>
      <c r="V111" s="554" t="s">
        <v>2023</v>
      </c>
      <c r="W111" s="555" t="s">
        <v>2024</v>
      </c>
      <c r="X111" s="555" t="s">
        <v>2024</v>
      </c>
      <c r="Y111" s="555" t="s">
        <v>2025</v>
      </c>
      <c r="Z111" s="555" t="s">
        <v>2024</v>
      </c>
      <c r="AA111" s="555" t="s">
        <v>2024</v>
      </c>
      <c r="AB111" s="555" t="s">
        <v>2024</v>
      </c>
      <c r="AC111" s="555" t="s">
        <v>2026</v>
      </c>
      <c r="AD111" s="555" t="s">
        <v>2027</v>
      </c>
      <c r="AE111" s="555" t="s">
        <v>2024</v>
      </c>
      <c r="AF111" s="555" t="s">
        <v>2021</v>
      </c>
      <c r="AG111" s="555" t="s">
        <v>2024</v>
      </c>
      <c r="AH111" s="555" t="s">
        <v>2028</v>
      </c>
      <c r="AI111" s="555" t="s">
        <v>2029</v>
      </c>
      <c r="AJ111" s="555" t="s">
        <v>2029</v>
      </c>
      <c r="AK111" s="555" t="s">
        <v>2029</v>
      </c>
      <c r="AL111" s="555" t="s">
        <v>2030</v>
      </c>
    </row>
    <row r="112" spans="1:38">
      <c r="A112" s="556" t="s">
        <v>2031</v>
      </c>
      <c r="B112" s="557" t="s">
        <v>2032</v>
      </c>
      <c r="C112" s="557" t="s">
        <v>2033</v>
      </c>
      <c r="D112" s="557" t="s">
        <v>2034</v>
      </c>
      <c r="E112" s="557" t="s">
        <v>2035</v>
      </c>
      <c r="F112" s="557" t="s">
        <v>2036</v>
      </c>
      <c r="G112" s="557" t="s">
        <v>2037</v>
      </c>
      <c r="H112" s="557" t="s">
        <v>1039</v>
      </c>
      <c r="I112" s="557" t="s">
        <v>2038</v>
      </c>
      <c r="J112" s="557" t="s">
        <v>2039</v>
      </c>
      <c r="K112" s="557" t="s">
        <v>2040</v>
      </c>
      <c r="L112" s="557" t="s">
        <v>2040</v>
      </c>
      <c r="M112" s="557" t="s">
        <v>1577</v>
      </c>
      <c r="N112" s="557" t="s">
        <v>2041</v>
      </c>
      <c r="O112" s="557" t="s">
        <v>2042</v>
      </c>
      <c r="P112" s="557" t="s">
        <v>2043</v>
      </c>
      <c r="Q112" s="557" t="s">
        <v>2044</v>
      </c>
      <c r="R112" s="557" t="s">
        <v>1150</v>
      </c>
      <c r="S112" s="557" t="s">
        <v>2045</v>
      </c>
      <c r="T112" s="557" t="s">
        <v>2046</v>
      </c>
      <c r="U112" s="557" t="s">
        <v>2047</v>
      </c>
      <c r="V112" s="557" t="s">
        <v>2048</v>
      </c>
      <c r="W112" s="557" t="s">
        <v>2049</v>
      </c>
      <c r="X112" s="557" t="s">
        <v>1067</v>
      </c>
      <c r="Y112" s="557" t="s">
        <v>2050</v>
      </c>
      <c r="Z112" s="557" t="s">
        <v>2051</v>
      </c>
      <c r="AA112" s="557" t="s">
        <v>2052</v>
      </c>
      <c r="AB112" s="557" t="s">
        <v>2053</v>
      </c>
      <c r="AC112" s="557" t="s">
        <v>1789</v>
      </c>
      <c r="AD112" s="557" t="s">
        <v>2054</v>
      </c>
      <c r="AE112" s="557" t="s">
        <v>2055</v>
      </c>
      <c r="AF112" s="557" t="s">
        <v>1800</v>
      </c>
      <c r="AG112" s="557" t="s">
        <v>1800</v>
      </c>
      <c r="AH112" s="557" t="s">
        <v>2056</v>
      </c>
      <c r="AI112" s="557" t="s">
        <v>2057</v>
      </c>
      <c r="AJ112" s="557" t="s">
        <v>2058</v>
      </c>
      <c r="AK112" s="557" t="s">
        <v>1607</v>
      </c>
      <c r="AL112" s="557" t="s">
        <v>2059</v>
      </c>
    </row>
    <row r="113" spans="1:38" ht="19.8">
      <c r="A113" s="538" t="s">
        <v>2060</v>
      </c>
      <c r="B113" s="537" t="s">
        <v>2061</v>
      </c>
      <c r="C113" s="537" t="s">
        <v>1312</v>
      </c>
      <c r="D113" s="537" t="s">
        <v>2062</v>
      </c>
      <c r="E113" s="537" t="s">
        <v>1535</v>
      </c>
      <c r="F113" s="537" t="s">
        <v>2063</v>
      </c>
      <c r="G113" s="537" t="s">
        <v>2064</v>
      </c>
      <c r="H113" s="537" t="s">
        <v>1331</v>
      </c>
      <c r="I113" s="537" t="s">
        <v>1331</v>
      </c>
      <c r="J113" s="537" t="s">
        <v>1700</v>
      </c>
      <c r="K113" s="537" t="s">
        <v>2065</v>
      </c>
      <c r="L113" s="537" t="s">
        <v>2066</v>
      </c>
      <c r="M113" s="537" t="s">
        <v>1126</v>
      </c>
      <c r="N113" s="537" t="s">
        <v>1086</v>
      </c>
      <c r="O113" s="537" t="s">
        <v>1126</v>
      </c>
      <c r="P113" s="537" t="s">
        <v>1918</v>
      </c>
      <c r="Q113" s="537" t="s">
        <v>2067</v>
      </c>
      <c r="R113" s="537" t="s">
        <v>2067</v>
      </c>
      <c r="S113" s="537" t="s">
        <v>1918</v>
      </c>
      <c r="T113" s="537" t="s">
        <v>1918</v>
      </c>
      <c r="U113" s="557" t="s">
        <v>2068</v>
      </c>
      <c r="V113" s="557" t="s">
        <v>1086</v>
      </c>
      <c r="W113" s="558" t="s">
        <v>1918</v>
      </c>
      <c r="X113" s="558" t="s">
        <v>1918</v>
      </c>
      <c r="Y113" s="558" t="s">
        <v>1126</v>
      </c>
      <c r="Z113" s="558" t="s">
        <v>1681</v>
      </c>
      <c r="AA113" s="558" t="s">
        <v>1918</v>
      </c>
      <c r="AB113" s="558" t="s">
        <v>1918</v>
      </c>
      <c r="AC113" s="558" t="s">
        <v>2069</v>
      </c>
      <c r="AD113" s="558" t="s">
        <v>2070</v>
      </c>
      <c r="AE113" s="558" t="s">
        <v>1918</v>
      </c>
      <c r="AF113" s="558" t="s">
        <v>1086</v>
      </c>
      <c r="AG113" s="558" t="s">
        <v>1086</v>
      </c>
      <c r="AH113" s="558" t="s">
        <v>2071</v>
      </c>
      <c r="AI113" s="558" t="s">
        <v>1054</v>
      </c>
      <c r="AJ113" s="537" t="s">
        <v>1216</v>
      </c>
      <c r="AK113" s="537" t="s">
        <v>2072</v>
      </c>
      <c r="AL113" s="537" t="s">
        <v>2073</v>
      </c>
    </row>
    <row r="114" spans="1:38">
      <c r="A114" s="538" t="s">
        <v>2074</v>
      </c>
      <c r="B114" s="537">
        <v>7.85</v>
      </c>
      <c r="C114" s="537">
        <v>7.85</v>
      </c>
      <c r="D114" s="537">
        <v>8</v>
      </c>
      <c r="E114" s="537">
        <v>8</v>
      </c>
      <c r="F114" s="537">
        <v>8</v>
      </c>
      <c r="G114" s="537">
        <v>8.25</v>
      </c>
      <c r="H114" s="537">
        <v>8.25</v>
      </c>
      <c r="I114" s="537">
        <v>8.25</v>
      </c>
      <c r="J114" s="537">
        <v>9</v>
      </c>
      <c r="K114" s="537">
        <v>9</v>
      </c>
      <c r="L114" s="537">
        <v>10</v>
      </c>
      <c r="M114" s="537">
        <v>10.5</v>
      </c>
      <c r="N114" s="537">
        <v>10.5</v>
      </c>
      <c r="O114" s="537">
        <v>10.5</v>
      </c>
      <c r="P114" s="537">
        <v>10.5</v>
      </c>
      <c r="Q114" s="537">
        <v>10.5</v>
      </c>
      <c r="R114" s="537">
        <v>10.5</v>
      </c>
      <c r="S114" s="537">
        <v>10.5</v>
      </c>
      <c r="T114" s="537">
        <v>10.5</v>
      </c>
      <c r="U114" s="537">
        <v>10.5</v>
      </c>
      <c r="V114" s="537">
        <v>10.5</v>
      </c>
      <c r="W114" s="537">
        <v>10.5</v>
      </c>
      <c r="X114" s="537">
        <v>10.5</v>
      </c>
      <c r="Y114" s="537">
        <v>10.5</v>
      </c>
      <c r="Z114" s="537">
        <v>10.5</v>
      </c>
      <c r="AA114" s="537">
        <v>10.5</v>
      </c>
      <c r="AB114" s="537">
        <v>10.5</v>
      </c>
      <c r="AC114" s="537">
        <v>10.5</v>
      </c>
      <c r="AD114" s="537" t="s">
        <v>1205</v>
      </c>
      <c r="AE114" s="537" t="s">
        <v>1205</v>
      </c>
      <c r="AF114" s="537">
        <v>10.5</v>
      </c>
      <c r="AG114" s="537">
        <v>10.5</v>
      </c>
      <c r="AH114" s="537" t="s">
        <v>1205</v>
      </c>
      <c r="AI114" s="537" t="s">
        <v>1205</v>
      </c>
      <c r="AJ114" s="537" t="s">
        <v>1205</v>
      </c>
      <c r="AK114" s="537" t="s">
        <v>1205</v>
      </c>
      <c r="AL114" s="537" t="s">
        <v>1205</v>
      </c>
    </row>
    <row r="115" spans="1:38" ht="19.8" thickBot="1">
      <c r="A115" s="559" t="s">
        <v>2075</v>
      </c>
      <c r="B115" s="560" t="s">
        <v>2076</v>
      </c>
      <c r="C115" s="560" t="s">
        <v>1205</v>
      </c>
      <c r="D115" s="560">
        <v>4.25</v>
      </c>
      <c r="E115" s="560" t="s">
        <v>1205</v>
      </c>
      <c r="F115" s="560" t="s">
        <v>2077</v>
      </c>
      <c r="G115" s="560" t="s">
        <v>1187</v>
      </c>
      <c r="H115" s="560" t="s">
        <v>2078</v>
      </c>
      <c r="I115" s="560" t="s">
        <v>1187</v>
      </c>
      <c r="J115" s="560" t="s">
        <v>2079</v>
      </c>
      <c r="K115" s="560" t="s">
        <v>2080</v>
      </c>
      <c r="L115" s="560" t="s">
        <v>1224</v>
      </c>
      <c r="M115" s="560" t="s">
        <v>1265</v>
      </c>
      <c r="N115" s="560" t="s">
        <v>2081</v>
      </c>
      <c r="O115" s="560" t="s">
        <v>2081</v>
      </c>
      <c r="P115" s="560" t="s">
        <v>1695</v>
      </c>
      <c r="Q115" s="560" t="s">
        <v>2082</v>
      </c>
      <c r="R115" s="560" t="s">
        <v>1265</v>
      </c>
      <c r="S115" s="560" t="s">
        <v>1474</v>
      </c>
      <c r="T115" s="560" t="s">
        <v>1396</v>
      </c>
      <c r="U115" s="560" t="s">
        <v>2083</v>
      </c>
      <c r="V115" s="560" t="s">
        <v>1056</v>
      </c>
      <c r="W115" s="560" t="s">
        <v>2084</v>
      </c>
      <c r="X115" s="560" t="s">
        <v>2085</v>
      </c>
      <c r="Y115" s="560" t="s">
        <v>1680</v>
      </c>
      <c r="Z115" s="560" t="s">
        <v>1680</v>
      </c>
      <c r="AA115" s="560" t="s">
        <v>1265</v>
      </c>
      <c r="AB115" s="560" t="s">
        <v>1682</v>
      </c>
      <c r="AC115" s="560" t="s">
        <v>1680</v>
      </c>
      <c r="AD115" s="560" t="s">
        <v>1592</v>
      </c>
      <c r="AE115" s="560" t="s">
        <v>1056</v>
      </c>
      <c r="AF115" s="560" t="s">
        <v>1680</v>
      </c>
      <c r="AG115" s="560" t="s">
        <v>2086</v>
      </c>
      <c r="AH115" s="560" t="s">
        <v>2087</v>
      </c>
      <c r="AI115" s="560" t="s">
        <v>1187</v>
      </c>
      <c r="AJ115" s="560" t="s">
        <v>2088</v>
      </c>
      <c r="AK115" s="560" t="s">
        <v>2089</v>
      </c>
      <c r="AL115" s="560" t="s">
        <v>1224</v>
      </c>
    </row>
    <row r="116" spans="1:38" ht="34.5" customHeight="1" thickTop="1">
      <c r="A116" s="3076" t="s">
        <v>2090</v>
      </c>
      <c r="B116" s="3076"/>
      <c r="C116" s="3076"/>
      <c r="D116" s="3076"/>
      <c r="E116" s="3076"/>
      <c r="F116" s="3076"/>
      <c r="G116" s="3076"/>
      <c r="H116" s="3076"/>
      <c r="I116" s="3076"/>
      <c r="J116" s="3076"/>
      <c r="K116" s="3076"/>
      <c r="L116" s="3076"/>
      <c r="M116" s="3076"/>
      <c r="N116" s="3076"/>
      <c r="O116" s="3076"/>
      <c r="P116" s="3076"/>
      <c r="Q116" s="3076"/>
      <c r="R116" s="3076"/>
      <c r="S116" s="3076"/>
      <c r="T116" s="3076"/>
      <c r="U116" s="3076"/>
      <c r="V116" s="3076"/>
      <c r="W116" s="3076"/>
      <c r="X116" s="561"/>
      <c r="Y116" s="561"/>
      <c r="Z116" s="561"/>
      <c r="AA116" s="561"/>
      <c r="AB116" s="561"/>
      <c r="AC116" s="561"/>
      <c r="AD116" s="561"/>
      <c r="AE116" s="561"/>
      <c r="AF116" s="561"/>
      <c r="AG116" s="561"/>
      <c r="AH116" s="561"/>
      <c r="AI116" s="561"/>
      <c r="AJ116" s="561"/>
      <c r="AK116" s="561"/>
      <c r="AL116" s="561"/>
    </row>
    <row r="117" spans="1:38" ht="30" customHeight="1">
      <c r="A117" s="3077" t="s">
        <v>450</v>
      </c>
      <c r="B117" s="3077"/>
      <c r="C117" s="3077"/>
      <c r="D117" s="3077"/>
      <c r="E117" s="3077"/>
      <c r="F117" s="3077"/>
      <c r="G117" s="3077"/>
      <c r="H117" s="3077"/>
      <c r="I117" s="3077"/>
      <c r="J117" s="3077"/>
      <c r="K117" s="3077"/>
      <c r="L117" s="3077"/>
      <c r="M117" s="3077"/>
      <c r="N117" s="3077"/>
      <c r="O117" s="3077"/>
      <c r="P117" s="3077"/>
      <c r="Q117" s="3077"/>
      <c r="R117" s="3077"/>
      <c r="S117" s="3077"/>
      <c r="T117" s="3077"/>
      <c r="U117" s="3077"/>
      <c r="V117" s="3077"/>
      <c r="W117" s="3077"/>
      <c r="X117" s="3077"/>
      <c r="Y117" s="3077"/>
      <c r="Z117" s="561"/>
      <c r="AA117" s="561"/>
      <c r="AB117" s="561"/>
      <c r="AC117" s="561"/>
      <c r="AD117" s="561"/>
      <c r="AE117" s="561"/>
      <c r="AF117" s="561"/>
      <c r="AG117" s="561"/>
      <c r="AH117" s="561"/>
      <c r="AI117" s="561"/>
      <c r="AJ117" s="561"/>
      <c r="AK117" s="561"/>
      <c r="AL117" s="561"/>
    </row>
    <row r="118" spans="1:38" s="563" customFormat="1" ht="29.25" customHeight="1">
      <c r="A118" s="562" t="s">
        <v>145</v>
      </c>
      <c r="B118" s="562"/>
      <c r="C118" s="562"/>
      <c r="D118" s="562"/>
      <c r="E118" s="562"/>
      <c r="F118" s="562"/>
      <c r="G118" s="562"/>
      <c r="H118" s="562"/>
      <c r="I118" s="562"/>
      <c r="J118" s="562"/>
      <c r="K118" s="562"/>
      <c r="L118" s="562"/>
      <c r="M118" s="562"/>
      <c r="N118" s="562"/>
      <c r="O118" s="562"/>
      <c r="P118" s="562"/>
      <c r="Q118" s="562"/>
      <c r="R118" s="562"/>
      <c r="S118" s="562"/>
      <c r="T118" s="562"/>
      <c r="U118" s="562"/>
      <c r="V118" s="562"/>
      <c r="W118" s="562"/>
      <c r="X118" s="562"/>
      <c r="Y118" s="562"/>
      <c r="Z118" s="562"/>
      <c r="AA118" s="562"/>
      <c r="AB118" s="562"/>
      <c r="AC118" s="562"/>
      <c r="AD118" s="562"/>
      <c r="AE118" s="562"/>
      <c r="AF118" s="562"/>
      <c r="AG118" s="562"/>
      <c r="AH118" s="562"/>
      <c r="AI118" s="562"/>
      <c r="AJ118" s="562"/>
      <c r="AK118" s="562"/>
      <c r="AL118" s="562"/>
    </row>
  </sheetData>
  <dataConsolidate function="countNums">
    <dataRefs count="2">
      <dataRef ref="C4:AJ4" sheet="Bulletin - New Loans" r:id="rId1"/>
      <dataRef ref="C4:AL104" sheet="Bulletin - New Loans" r:id="rId2"/>
    </dataRefs>
  </dataConsolidate>
  <mergeCells count="2">
    <mergeCell ref="A116:W116"/>
    <mergeCell ref="A117:Y117"/>
  </mergeCells>
  <printOptions horizontalCentered="1"/>
  <pageMargins left="0.46" right="0.34" top="0.511811023622047" bottom="0.15748031496063" header="0.31496062992126" footer="0.31496062992126"/>
  <pageSetup paperSize="9" scale="50" fitToHeight="0" orientation="portrait" r:id="rId3"/>
  <headerFooter alignWithMargins="0"/>
  <rowBreaks count="1" manualBreakCount="1">
    <brk id="66" max="16383" man="1"/>
  </row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245"/>
  <sheetViews>
    <sheetView showGridLines="0" zoomScale="115" zoomScaleNormal="115" zoomScaleSheetLayoutView="100" workbookViewId="0">
      <pane xSplit="1" ySplit="185" topLeftCell="B186" activePane="bottomRight" state="frozen"/>
      <selection activeCell="P6" sqref="P6"/>
      <selection pane="topRight" activeCell="P6" sqref="P6"/>
      <selection pane="bottomLeft" activeCell="P6" sqref="P6"/>
      <selection pane="bottomRight" activeCell="P6" sqref="P6"/>
    </sheetView>
  </sheetViews>
  <sheetFormatPr defaultColWidth="9.109375" defaultRowHeight="15"/>
  <cols>
    <col min="1" max="1" width="11.33203125" style="568" customWidth="1"/>
    <col min="2" max="4" width="13.109375" style="568" customWidth="1"/>
    <col min="5" max="5" width="13.6640625" style="568" customWidth="1"/>
    <col min="6" max="6" width="13.6640625" style="568" bestFit="1" customWidth="1"/>
    <col min="7" max="7" width="14.109375" style="568" customWidth="1"/>
    <col min="8" max="8" width="12" style="568" bestFit="1" customWidth="1"/>
    <col min="9" max="9" width="14.33203125" style="568" customWidth="1"/>
    <col min="10" max="16384" width="9.109375" style="568"/>
  </cols>
  <sheetData>
    <row r="1" spans="1:9" s="567" customFormat="1" ht="19.2">
      <c r="A1" s="566" t="s">
        <v>2091</v>
      </c>
    </row>
    <row r="2" spans="1:9" ht="20.25" customHeight="1" thickBot="1">
      <c r="I2" s="499" t="s">
        <v>517</v>
      </c>
    </row>
    <row r="3" spans="1:9" s="573" customFormat="1" ht="17.399999999999999" thickTop="1">
      <c r="A3" s="569"/>
      <c r="B3" s="570" t="s">
        <v>2092</v>
      </c>
      <c r="C3" s="571" t="s">
        <v>2093</v>
      </c>
      <c r="D3" s="571" t="s">
        <v>2094</v>
      </c>
      <c r="E3" s="571" t="s">
        <v>2094</v>
      </c>
      <c r="F3" s="571" t="s">
        <v>2094</v>
      </c>
      <c r="G3" s="571" t="s">
        <v>2095</v>
      </c>
      <c r="H3" s="571" t="s">
        <v>2095</v>
      </c>
      <c r="I3" s="572" t="s">
        <v>2096</v>
      </c>
    </row>
    <row r="4" spans="1:9" s="573" customFormat="1" ht="17.399999999999999">
      <c r="A4" s="574"/>
      <c r="B4" s="575" t="s">
        <v>2097</v>
      </c>
      <c r="C4" s="576" t="s">
        <v>2098</v>
      </c>
      <c r="D4" s="576" t="s">
        <v>2099</v>
      </c>
      <c r="E4" s="576" t="s">
        <v>2099</v>
      </c>
      <c r="F4" s="576" t="s">
        <v>2100</v>
      </c>
      <c r="G4" s="576" t="s">
        <v>2101</v>
      </c>
      <c r="H4" s="576" t="s">
        <v>2101</v>
      </c>
      <c r="I4" s="577" t="s">
        <v>2102</v>
      </c>
    </row>
    <row r="5" spans="1:9" s="573" customFormat="1" ht="16.8">
      <c r="A5" s="574"/>
      <c r="B5" s="575"/>
      <c r="C5" s="576" t="s">
        <v>2103</v>
      </c>
      <c r="D5" s="576" t="s">
        <v>2104</v>
      </c>
      <c r="E5" s="576" t="s">
        <v>2104</v>
      </c>
      <c r="F5" s="576" t="s">
        <v>2105</v>
      </c>
      <c r="G5" s="576" t="s">
        <v>2104</v>
      </c>
      <c r="H5" s="576" t="s">
        <v>2104</v>
      </c>
      <c r="I5" s="577" t="s">
        <v>2106</v>
      </c>
    </row>
    <row r="6" spans="1:9" s="573" customFormat="1" ht="16.8">
      <c r="A6" s="574"/>
      <c r="B6" s="575"/>
      <c r="C6" s="576" t="s">
        <v>2107</v>
      </c>
      <c r="D6" s="576" t="s">
        <v>2108</v>
      </c>
      <c r="E6" s="576" t="s">
        <v>2109</v>
      </c>
      <c r="F6" s="576" t="s">
        <v>2110</v>
      </c>
      <c r="G6" s="576" t="s">
        <v>2111</v>
      </c>
      <c r="H6" s="576" t="s">
        <v>2098</v>
      </c>
      <c r="I6" s="577" t="s">
        <v>2112</v>
      </c>
    </row>
    <row r="7" spans="1:9" s="573" customFormat="1" ht="16.8">
      <c r="A7" s="574"/>
      <c r="B7" s="575"/>
      <c r="C7" s="576"/>
      <c r="D7" s="576" t="s">
        <v>232</v>
      </c>
      <c r="E7" s="576" t="s">
        <v>232</v>
      </c>
      <c r="F7" s="576" t="s">
        <v>2113</v>
      </c>
      <c r="G7" s="576" t="s">
        <v>2114</v>
      </c>
      <c r="H7" s="576" t="s">
        <v>2115</v>
      </c>
      <c r="I7" s="577" t="s">
        <v>2116</v>
      </c>
    </row>
    <row r="8" spans="1:9" s="573" customFormat="1" ht="17.25" customHeight="1">
      <c r="A8" s="574"/>
      <c r="B8" s="575"/>
      <c r="C8" s="576"/>
      <c r="D8" s="576" t="s">
        <v>2117</v>
      </c>
      <c r="E8" s="576" t="s">
        <v>2118</v>
      </c>
      <c r="F8" s="576" t="s">
        <v>2119</v>
      </c>
      <c r="G8" s="576"/>
      <c r="H8" s="576" t="s">
        <v>55</v>
      </c>
      <c r="I8" s="577" t="s">
        <v>2120</v>
      </c>
    </row>
    <row r="9" spans="1:9" s="573" customFormat="1" ht="18.75" customHeight="1" thickBot="1">
      <c r="A9" s="578"/>
      <c r="B9" s="579"/>
      <c r="C9" s="580"/>
      <c r="D9" s="580"/>
      <c r="E9" s="580"/>
      <c r="F9" s="580"/>
      <c r="G9" s="580"/>
      <c r="H9" s="580"/>
      <c r="I9" s="581" t="s">
        <v>2121</v>
      </c>
    </row>
    <row r="10" spans="1:9" ht="16.5" hidden="1" customHeight="1">
      <c r="A10" s="582">
        <v>38687</v>
      </c>
      <c r="B10" s="583"/>
      <c r="C10" s="583" t="s">
        <v>2122</v>
      </c>
      <c r="D10" s="583" t="s">
        <v>2123</v>
      </c>
      <c r="E10" s="584" t="s">
        <v>2124</v>
      </c>
      <c r="F10" s="584" t="s">
        <v>2125</v>
      </c>
      <c r="G10" s="585">
        <v>5.7</v>
      </c>
      <c r="H10" s="585">
        <v>10.81</v>
      </c>
      <c r="I10" s="586">
        <v>7.45</v>
      </c>
    </row>
    <row r="11" spans="1:9" ht="16.5" hidden="1" customHeight="1">
      <c r="A11" s="582">
        <v>38718</v>
      </c>
      <c r="B11" s="583"/>
      <c r="C11" s="583" t="s">
        <v>2122</v>
      </c>
      <c r="D11" s="583" t="s">
        <v>2123</v>
      </c>
      <c r="E11" s="584" t="s">
        <v>2124</v>
      </c>
      <c r="F11" s="584" t="s">
        <v>2125</v>
      </c>
      <c r="G11" s="585">
        <v>5.76</v>
      </c>
      <c r="H11" s="585">
        <v>10.85</v>
      </c>
      <c r="I11" s="586">
        <v>7.52</v>
      </c>
    </row>
    <row r="12" spans="1:9" ht="16.5" hidden="1" customHeight="1">
      <c r="A12" s="582">
        <v>38749</v>
      </c>
      <c r="B12" s="583"/>
      <c r="C12" s="583" t="s">
        <v>2122</v>
      </c>
      <c r="D12" s="583" t="s">
        <v>2123</v>
      </c>
      <c r="E12" s="584" t="s">
        <v>2124</v>
      </c>
      <c r="F12" s="584" t="s">
        <v>2125</v>
      </c>
      <c r="G12" s="585">
        <v>6.34</v>
      </c>
      <c r="H12" s="585">
        <v>10.84</v>
      </c>
      <c r="I12" s="586">
        <v>7.49</v>
      </c>
    </row>
    <row r="13" spans="1:9" ht="16.5" hidden="1" customHeight="1">
      <c r="A13" s="582">
        <v>38777</v>
      </c>
      <c r="B13" s="583"/>
      <c r="C13" s="583" t="s">
        <v>2122</v>
      </c>
      <c r="D13" s="583" t="s">
        <v>2123</v>
      </c>
      <c r="E13" s="584" t="s">
        <v>2124</v>
      </c>
      <c r="F13" s="584" t="s">
        <v>2125</v>
      </c>
      <c r="G13" s="585">
        <v>5.76</v>
      </c>
      <c r="H13" s="585">
        <v>10.73</v>
      </c>
      <c r="I13" s="586">
        <v>7.53</v>
      </c>
    </row>
    <row r="14" spans="1:9" ht="16.5" hidden="1" customHeight="1">
      <c r="A14" s="582">
        <v>38808</v>
      </c>
      <c r="B14" s="583"/>
      <c r="C14" s="583" t="s">
        <v>2122</v>
      </c>
      <c r="D14" s="583" t="s">
        <v>2123</v>
      </c>
      <c r="E14" s="584" t="s">
        <v>2124</v>
      </c>
      <c r="F14" s="584" t="s">
        <v>2125</v>
      </c>
      <c r="G14" s="585">
        <v>5.79</v>
      </c>
      <c r="H14" s="585">
        <v>10.74</v>
      </c>
      <c r="I14" s="586">
        <v>7.49</v>
      </c>
    </row>
    <row r="15" spans="1:9" ht="16.5" hidden="1" customHeight="1">
      <c r="A15" s="582">
        <v>38838</v>
      </c>
      <c r="B15" s="583"/>
      <c r="C15" s="583" t="s">
        <v>2122</v>
      </c>
      <c r="D15" s="583" t="s">
        <v>2123</v>
      </c>
      <c r="E15" s="584" t="s">
        <v>2124</v>
      </c>
      <c r="F15" s="584" t="s">
        <v>2125</v>
      </c>
      <c r="G15" s="585">
        <v>5.8</v>
      </c>
      <c r="H15" s="585">
        <v>10.8</v>
      </c>
      <c r="I15" s="586">
        <v>7.47</v>
      </c>
    </row>
    <row r="16" spans="1:9" ht="16.5" hidden="1" customHeight="1">
      <c r="A16" s="582">
        <v>38869</v>
      </c>
      <c r="B16" s="583"/>
      <c r="C16" s="583" t="s">
        <v>2122</v>
      </c>
      <c r="D16" s="583" t="s">
        <v>2123</v>
      </c>
      <c r="E16" s="584" t="s">
        <v>2124</v>
      </c>
      <c r="F16" s="584" t="s">
        <v>2125</v>
      </c>
      <c r="G16" s="585">
        <v>5.52</v>
      </c>
      <c r="H16" s="585">
        <v>11.08</v>
      </c>
      <c r="I16" s="586">
        <v>7.33</v>
      </c>
    </row>
    <row r="17" spans="1:9" ht="16.5" hidden="1" customHeight="1">
      <c r="A17" s="582">
        <v>38899</v>
      </c>
      <c r="B17" s="583"/>
      <c r="C17" s="583" t="s">
        <v>2126</v>
      </c>
      <c r="D17" s="583" t="s">
        <v>2127</v>
      </c>
      <c r="E17" s="584" t="s">
        <v>2128</v>
      </c>
      <c r="F17" s="584" t="s">
        <v>2129</v>
      </c>
      <c r="G17" s="585">
        <v>6.24</v>
      </c>
      <c r="H17" s="585">
        <v>11.51</v>
      </c>
      <c r="I17" s="586">
        <v>7.35</v>
      </c>
    </row>
    <row r="18" spans="1:9" ht="16.5" hidden="1" customHeight="1">
      <c r="A18" s="582">
        <v>38930</v>
      </c>
      <c r="B18" s="583"/>
      <c r="C18" s="583" t="s">
        <v>2126</v>
      </c>
      <c r="D18" s="583" t="s">
        <v>2127</v>
      </c>
      <c r="E18" s="584" t="s">
        <v>2128</v>
      </c>
      <c r="F18" s="584" t="s">
        <v>2129</v>
      </c>
      <c r="G18" s="585">
        <v>6.24</v>
      </c>
      <c r="H18" s="585">
        <v>11.48</v>
      </c>
      <c r="I18" s="586">
        <v>7.3</v>
      </c>
    </row>
    <row r="19" spans="1:9" ht="16.5" hidden="1" customHeight="1">
      <c r="A19" s="582">
        <v>38961</v>
      </c>
      <c r="B19" s="583"/>
      <c r="C19" s="583" t="s">
        <v>2130</v>
      </c>
      <c r="D19" s="583" t="s">
        <v>2131</v>
      </c>
      <c r="E19" s="584" t="s">
        <v>2132</v>
      </c>
      <c r="F19" s="584" t="s">
        <v>2133</v>
      </c>
      <c r="G19" s="585">
        <v>7</v>
      </c>
      <c r="H19" s="585">
        <v>12.29</v>
      </c>
      <c r="I19" s="586">
        <v>9.2100000000000009</v>
      </c>
    </row>
    <row r="20" spans="1:9" ht="16.5" hidden="1" customHeight="1">
      <c r="A20" s="582">
        <v>38991</v>
      </c>
      <c r="B20" s="583"/>
      <c r="C20" s="583" t="s">
        <v>2130</v>
      </c>
      <c r="D20" s="583" t="s">
        <v>2131</v>
      </c>
      <c r="E20" s="584" t="s">
        <v>2132</v>
      </c>
      <c r="F20" s="584" t="s">
        <v>2133</v>
      </c>
      <c r="G20" s="585">
        <v>7.04</v>
      </c>
      <c r="H20" s="585">
        <v>12.28</v>
      </c>
      <c r="I20" s="586">
        <v>10.210000000000001</v>
      </c>
    </row>
    <row r="21" spans="1:9" ht="18.75" hidden="1" customHeight="1">
      <c r="A21" s="582">
        <v>39022</v>
      </c>
      <c r="B21" s="583"/>
      <c r="C21" s="583" t="s">
        <v>2130</v>
      </c>
      <c r="D21" s="583" t="s">
        <v>2131</v>
      </c>
      <c r="E21" s="584" t="s">
        <v>2132</v>
      </c>
      <c r="F21" s="584" t="s">
        <v>2133</v>
      </c>
      <c r="G21" s="585">
        <v>7.13</v>
      </c>
      <c r="H21" s="585">
        <v>12.2</v>
      </c>
      <c r="I21" s="586">
        <v>10.74</v>
      </c>
    </row>
    <row r="22" spans="1:9" ht="18" hidden="1" customHeight="1">
      <c r="A22" s="582">
        <v>39052</v>
      </c>
      <c r="B22" s="583">
        <v>8.5</v>
      </c>
      <c r="C22" s="583" t="s">
        <v>2130</v>
      </c>
      <c r="D22" s="583" t="s">
        <v>2131</v>
      </c>
      <c r="E22" s="584" t="s">
        <v>2134</v>
      </c>
      <c r="F22" s="584" t="s">
        <v>2133</v>
      </c>
      <c r="G22" s="585">
        <v>7.12</v>
      </c>
      <c r="H22" s="585">
        <v>12.2</v>
      </c>
      <c r="I22" s="586">
        <v>11.98</v>
      </c>
    </row>
    <row r="23" spans="1:9" ht="18" hidden="1" customHeight="1">
      <c r="A23" s="582">
        <v>39083</v>
      </c>
      <c r="B23" s="583">
        <v>8.5</v>
      </c>
      <c r="C23" s="583" t="s">
        <v>2130</v>
      </c>
      <c r="D23" s="583" t="s">
        <v>2131</v>
      </c>
      <c r="E23" s="584" t="s">
        <v>2135</v>
      </c>
      <c r="F23" s="584" t="s">
        <v>2133</v>
      </c>
      <c r="G23" s="585">
        <v>7.26</v>
      </c>
      <c r="H23" s="585">
        <v>12.22</v>
      </c>
      <c r="I23" s="586">
        <v>13.07</v>
      </c>
    </row>
    <row r="24" spans="1:9" ht="18" hidden="1" customHeight="1">
      <c r="A24" s="582">
        <v>39114</v>
      </c>
      <c r="B24" s="583">
        <v>8.5</v>
      </c>
      <c r="C24" s="583" t="s">
        <v>2130</v>
      </c>
      <c r="D24" s="583" t="s">
        <v>2131</v>
      </c>
      <c r="E24" s="584" t="s">
        <v>2135</v>
      </c>
      <c r="F24" s="584" t="s">
        <v>2133</v>
      </c>
      <c r="G24" s="585">
        <v>7.26</v>
      </c>
      <c r="H24" s="585">
        <v>12.23</v>
      </c>
      <c r="I24" s="586">
        <v>13.13</v>
      </c>
    </row>
    <row r="25" spans="1:9" ht="18" hidden="1" customHeight="1">
      <c r="A25" s="582">
        <v>39142</v>
      </c>
      <c r="B25" s="583">
        <v>8.5</v>
      </c>
      <c r="C25" s="583" t="s">
        <v>2130</v>
      </c>
      <c r="D25" s="583" t="s">
        <v>2131</v>
      </c>
      <c r="E25" s="584" t="s">
        <v>2136</v>
      </c>
      <c r="F25" s="584" t="s">
        <v>2133</v>
      </c>
      <c r="G25" s="585">
        <v>7.35</v>
      </c>
      <c r="H25" s="585">
        <v>12.31</v>
      </c>
      <c r="I25" s="586">
        <v>11.94</v>
      </c>
    </row>
    <row r="26" spans="1:9" ht="18" hidden="1" customHeight="1">
      <c r="A26" s="582">
        <v>39173</v>
      </c>
      <c r="B26" s="583">
        <v>8.5</v>
      </c>
      <c r="C26" s="583" t="s">
        <v>2130</v>
      </c>
      <c r="D26" s="583" t="s">
        <v>2131</v>
      </c>
      <c r="E26" s="584" t="s">
        <v>2137</v>
      </c>
      <c r="F26" s="584" t="s">
        <v>2133</v>
      </c>
      <c r="G26" s="585">
        <v>7.36</v>
      </c>
      <c r="H26" s="585">
        <v>12.43</v>
      </c>
      <c r="I26" s="586">
        <v>11.52</v>
      </c>
    </row>
    <row r="27" spans="1:9" ht="18" hidden="1" customHeight="1">
      <c r="A27" s="582">
        <v>39203</v>
      </c>
      <c r="B27" s="583">
        <v>8.5</v>
      </c>
      <c r="C27" s="583" t="s">
        <v>2130</v>
      </c>
      <c r="D27" s="583" t="s">
        <v>2131</v>
      </c>
      <c r="E27" s="584" t="s">
        <v>2135</v>
      </c>
      <c r="F27" s="584" t="s">
        <v>2133</v>
      </c>
      <c r="G27" s="585">
        <v>7.3</v>
      </c>
      <c r="H27" s="585">
        <v>12.35</v>
      </c>
      <c r="I27" s="586">
        <v>11.65</v>
      </c>
    </row>
    <row r="28" spans="1:9" ht="18" hidden="1" customHeight="1">
      <c r="A28" s="582">
        <v>39234</v>
      </c>
      <c r="B28" s="583">
        <v>8.5</v>
      </c>
      <c r="C28" s="583" t="s">
        <v>2130</v>
      </c>
      <c r="D28" s="583" t="s">
        <v>2131</v>
      </c>
      <c r="E28" s="584" t="s">
        <v>2138</v>
      </c>
      <c r="F28" s="584" t="s">
        <v>2133</v>
      </c>
      <c r="G28" s="585">
        <v>7.21</v>
      </c>
      <c r="H28" s="585">
        <v>12.35</v>
      </c>
      <c r="I28" s="586">
        <v>11.04</v>
      </c>
    </row>
    <row r="29" spans="1:9" ht="18" hidden="1" customHeight="1">
      <c r="A29" s="582">
        <v>39264</v>
      </c>
      <c r="B29" s="583">
        <v>9.25</v>
      </c>
      <c r="C29" s="583" t="s">
        <v>2139</v>
      </c>
      <c r="D29" s="583" t="s">
        <v>2140</v>
      </c>
      <c r="E29" s="584" t="s">
        <v>2135</v>
      </c>
      <c r="F29" s="584" t="s">
        <v>2141</v>
      </c>
      <c r="G29" s="585">
        <v>7.79</v>
      </c>
      <c r="H29" s="585">
        <v>12.73</v>
      </c>
      <c r="I29" s="586">
        <v>11.29</v>
      </c>
    </row>
    <row r="30" spans="1:9" ht="18" hidden="1" customHeight="1">
      <c r="A30" s="582">
        <v>39295</v>
      </c>
      <c r="B30" s="583">
        <v>9.25</v>
      </c>
      <c r="C30" s="583" t="s">
        <v>2139</v>
      </c>
      <c r="D30" s="583" t="s">
        <v>2140</v>
      </c>
      <c r="E30" s="584" t="s">
        <v>2135</v>
      </c>
      <c r="F30" s="584" t="s">
        <v>2129</v>
      </c>
      <c r="G30" s="585">
        <v>7.88</v>
      </c>
      <c r="H30" s="585">
        <v>12.76</v>
      </c>
      <c r="I30" s="586">
        <v>10.029999999999999</v>
      </c>
    </row>
    <row r="31" spans="1:9" ht="18" hidden="1" customHeight="1">
      <c r="A31" s="582">
        <v>39326</v>
      </c>
      <c r="B31" s="583">
        <v>9.25</v>
      </c>
      <c r="C31" s="583" t="s">
        <v>2139</v>
      </c>
      <c r="D31" s="583" t="s">
        <v>2140</v>
      </c>
      <c r="E31" s="584" t="s">
        <v>2135</v>
      </c>
      <c r="F31" s="584" t="s">
        <v>2142</v>
      </c>
      <c r="G31" s="585">
        <v>7.79</v>
      </c>
      <c r="H31" s="585">
        <v>12.72</v>
      </c>
      <c r="I31" s="586">
        <v>9.4499999999999993</v>
      </c>
    </row>
    <row r="32" spans="1:9" ht="18" hidden="1" customHeight="1">
      <c r="A32" s="582">
        <v>39356</v>
      </c>
      <c r="B32" s="583">
        <v>9.25</v>
      </c>
      <c r="C32" s="583" t="s">
        <v>2143</v>
      </c>
      <c r="D32" s="583" t="s">
        <v>2140</v>
      </c>
      <c r="E32" s="584" t="s">
        <v>2137</v>
      </c>
      <c r="F32" s="584" t="s">
        <v>2144</v>
      </c>
      <c r="G32" s="585">
        <v>7.72</v>
      </c>
      <c r="H32" s="585">
        <v>12.77</v>
      </c>
      <c r="I32" s="586">
        <v>9.14</v>
      </c>
    </row>
    <row r="33" spans="1:9" ht="18" hidden="1" customHeight="1">
      <c r="A33" s="582">
        <v>39387</v>
      </c>
      <c r="B33" s="583">
        <v>9.25</v>
      </c>
      <c r="C33" s="583" t="s">
        <v>2143</v>
      </c>
      <c r="D33" s="583" t="s">
        <v>2140</v>
      </c>
      <c r="E33" s="584" t="s">
        <v>2145</v>
      </c>
      <c r="F33" s="584" t="s">
        <v>2142</v>
      </c>
      <c r="G33" s="585">
        <v>7.72</v>
      </c>
      <c r="H33" s="585">
        <v>12.82</v>
      </c>
      <c r="I33" s="586">
        <v>9.16</v>
      </c>
    </row>
    <row r="34" spans="1:9" ht="18" hidden="1" customHeight="1">
      <c r="A34" s="582">
        <v>39417</v>
      </c>
      <c r="B34" s="583">
        <v>9.25</v>
      </c>
      <c r="C34" s="583" t="s">
        <v>2143</v>
      </c>
      <c r="D34" s="583" t="s">
        <v>2140</v>
      </c>
      <c r="E34" s="584" t="s">
        <v>2145</v>
      </c>
      <c r="F34" s="584" t="s">
        <v>2142</v>
      </c>
      <c r="G34" s="585">
        <v>7.43</v>
      </c>
      <c r="H34" s="585">
        <v>12.84</v>
      </c>
      <c r="I34" s="586">
        <v>10.029999999999999</v>
      </c>
    </row>
    <row r="35" spans="1:9" ht="18" hidden="1" customHeight="1">
      <c r="A35" s="582">
        <v>39455</v>
      </c>
      <c r="B35" s="583">
        <v>9.25</v>
      </c>
      <c r="C35" s="583" t="s">
        <v>2143</v>
      </c>
      <c r="D35" s="583" t="s">
        <v>2140</v>
      </c>
      <c r="E35" s="584" t="s">
        <v>2135</v>
      </c>
      <c r="F35" s="584" t="s">
        <v>2142</v>
      </c>
      <c r="G35" s="585">
        <v>7.58</v>
      </c>
      <c r="H35" s="585">
        <v>13.03</v>
      </c>
      <c r="I35" s="586">
        <v>9.85</v>
      </c>
    </row>
    <row r="36" spans="1:9" ht="18" hidden="1" customHeight="1">
      <c r="A36" s="582">
        <v>39486</v>
      </c>
      <c r="B36" s="583">
        <v>9</v>
      </c>
      <c r="C36" s="583" t="s">
        <v>2146</v>
      </c>
      <c r="D36" s="583" t="s">
        <v>2147</v>
      </c>
      <c r="E36" s="584" t="s">
        <v>2148</v>
      </c>
      <c r="F36" s="584" t="s">
        <v>2149</v>
      </c>
      <c r="G36" s="585">
        <v>7.36</v>
      </c>
      <c r="H36" s="585">
        <v>12.87</v>
      </c>
      <c r="I36" s="586">
        <v>8.26</v>
      </c>
    </row>
    <row r="37" spans="1:9" ht="18" hidden="1" customHeight="1">
      <c r="A37" s="582">
        <v>39515</v>
      </c>
      <c r="B37" s="583">
        <v>8.5</v>
      </c>
      <c r="C37" s="583" t="s">
        <v>2150</v>
      </c>
      <c r="D37" s="583" t="s">
        <v>2151</v>
      </c>
      <c r="E37" s="584" t="s">
        <v>2148</v>
      </c>
      <c r="F37" s="584" t="s">
        <v>2152</v>
      </c>
      <c r="G37" s="585">
        <v>7.08</v>
      </c>
      <c r="H37" s="585">
        <v>12.46</v>
      </c>
      <c r="I37" s="586">
        <v>7.51</v>
      </c>
    </row>
    <row r="38" spans="1:9" ht="18" hidden="1" customHeight="1">
      <c r="A38" s="582">
        <v>39546</v>
      </c>
      <c r="B38" s="583">
        <v>8.5</v>
      </c>
      <c r="C38" s="583" t="s">
        <v>2150</v>
      </c>
      <c r="D38" s="583" t="s">
        <v>1955</v>
      </c>
      <c r="E38" s="584" t="s">
        <v>2148</v>
      </c>
      <c r="F38" s="584" t="s">
        <v>2153</v>
      </c>
      <c r="G38" s="585">
        <v>6.91</v>
      </c>
      <c r="H38" s="585">
        <v>12.49</v>
      </c>
      <c r="I38" s="586">
        <v>7.56</v>
      </c>
    </row>
    <row r="39" spans="1:9" ht="18" hidden="1" customHeight="1">
      <c r="A39" s="582">
        <v>39576</v>
      </c>
      <c r="B39" s="583">
        <v>8</v>
      </c>
      <c r="C39" s="583" t="s">
        <v>2154</v>
      </c>
      <c r="D39" s="583" t="s">
        <v>2155</v>
      </c>
      <c r="E39" s="584" t="s">
        <v>2148</v>
      </c>
      <c r="F39" s="584" t="s">
        <v>2156</v>
      </c>
      <c r="G39" s="585">
        <v>6.54</v>
      </c>
      <c r="H39" s="585">
        <v>12.03</v>
      </c>
      <c r="I39" s="586">
        <v>7.33</v>
      </c>
    </row>
    <row r="40" spans="1:9" ht="18" hidden="1" customHeight="1">
      <c r="A40" s="582">
        <v>39607</v>
      </c>
      <c r="B40" s="583">
        <v>8</v>
      </c>
      <c r="C40" s="583" t="s">
        <v>2154</v>
      </c>
      <c r="D40" s="583" t="s">
        <v>2155</v>
      </c>
      <c r="E40" s="584" t="s">
        <v>1800</v>
      </c>
      <c r="F40" s="584" t="s">
        <v>2157</v>
      </c>
      <c r="G40" s="585">
        <v>6.4</v>
      </c>
      <c r="H40" s="585">
        <v>12.03</v>
      </c>
      <c r="I40" s="586">
        <v>7.37</v>
      </c>
    </row>
    <row r="41" spans="1:9" ht="16.5" hidden="1" customHeight="1">
      <c r="A41" s="582">
        <v>39637</v>
      </c>
      <c r="B41" s="583">
        <v>8.25</v>
      </c>
      <c r="C41" s="583" t="s">
        <v>2154</v>
      </c>
      <c r="D41" s="583" t="s">
        <v>2158</v>
      </c>
      <c r="E41" s="584" t="s">
        <v>1800</v>
      </c>
      <c r="F41" s="584" t="s">
        <v>2159</v>
      </c>
      <c r="G41" s="585">
        <v>6.6</v>
      </c>
      <c r="H41" s="585">
        <v>12.04</v>
      </c>
      <c r="I41" s="586">
        <v>7.36</v>
      </c>
    </row>
    <row r="42" spans="1:9" ht="16.5" hidden="1" customHeight="1">
      <c r="A42" s="582">
        <v>39668</v>
      </c>
      <c r="B42" s="583">
        <v>8.25</v>
      </c>
      <c r="C42" s="583" t="s">
        <v>2150</v>
      </c>
      <c r="D42" s="583" t="s">
        <v>2158</v>
      </c>
      <c r="E42" s="584" t="s">
        <v>1800</v>
      </c>
      <c r="F42" s="584" t="s">
        <v>2160</v>
      </c>
      <c r="G42" s="585">
        <v>6.65</v>
      </c>
      <c r="H42" s="585">
        <v>12.31</v>
      </c>
      <c r="I42" s="586">
        <v>7.93</v>
      </c>
    </row>
    <row r="43" spans="1:9" ht="18" hidden="1" customHeight="1">
      <c r="A43" s="582">
        <v>39699</v>
      </c>
      <c r="B43" s="583">
        <v>8.25</v>
      </c>
      <c r="C43" s="583" t="s">
        <v>2150</v>
      </c>
      <c r="D43" s="583" t="s">
        <v>2158</v>
      </c>
      <c r="E43" s="584" t="s">
        <v>1800</v>
      </c>
      <c r="F43" s="584" t="s">
        <v>2161</v>
      </c>
      <c r="G43" s="585">
        <v>6.7</v>
      </c>
      <c r="H43" s="585">
        <v>12.27</v>
      </c>
      <c r="I43" s="586">
        <v>8.91</v>
      </c>
    </row>
    <row r="44" spans="1:9" ht="18" hidden="1" customHeight="1">
      <c r="A44" s="582">
        <v>39729</v>
      </c>
      <c r="B44" s="583">
        <v>7.75</v>
      </c>
      <c r="C44" s="583" t="s">
        <v>2150</v>
      </c>
      <c r="D44" s="583" t="s">
        <v>2158</v>
      </c>
      <c r="E44" s="584" t="s">
        <v>1800</v>
      </c>
      <c r="F44" s="584" t="s">
        <v>2161</v>
      </c>
      <c r="G44" s="585">
        <v>6.76</v>
      </c>
      <c r="H44" s="585">
        <v>12.26</v>
      </c>
      <c r="I44" s="586">
        <v>9.4</v>
      </c>
    </row>
    <row r="45" spans="1:9" ht="18" hidden="1" customHeight="1">
      <c r="A45" s="582">
        <v>39760</v>
      </c>
      <c r="B45" s="583">
        <v>7.75</v>
      </c>
      <c r="C45" s="583" t="s">
        <v>2162</v>
      </c>
      <c r="D45" s="583" t="s">
        <v>2163</v>
      </c>
      <c r="E45" s="584" t="s">
        <v>1604</v>
      </c>
      <c r="F45" s="584" t="s">
        <v>2164</v>
      </c>
      <c r="G45" s="585">
        <v>6.38</v>
      </c>
      <c r="H45" s="585">
        <v>11.74</v>
      </c>
      <c r="I45" s="586">
        <v>9.24</v>
      </c>
    </row>
    <row r="46" spans="1:9" ht="18" hidden="1" customHeight="1">
      <c r="A46" s="582">
        <v>39790</v>
      </c>
      <c r="B46" s="583">
        <v>6.75</v>
      </c>
      <c r="C46" s="583" t="s">
        <v>2165</v>
      </c>
      <c r="D46" s="583" t="s">
        <v>2166</v>
      </c>
      <c r="E46" s="584" t="s">
        <v>1800</v>
      </c>
      <c r="F46" s="584" t="s">
        <v>2167</v>
      </c>
      <c r="G46" s="585">
        <v>5.77</v>
      </c>
      <c r="H46" s="585">
        <v>11.04</v>
      </c>
      <c r="I46" s="586">
        <v>8.9600000000000009</v>
      </c>
    </row>
    <row r="47" spans="1:9" ht="18" hidden="1" customHeight="1">
      <c r="A47" s="582">
        <v>39821</v>
      </c>
      <c r="B47" s="583">
        <v>6.75</v>
      </c>
      <c r="C47" s="583" t="s">
        <v>2165</v>
      </c>
      <c r="D47" s="583" t="s">
        <v>2166</v>
      </c>
      <c r="E47" s="584" t="s">
        <v>1800</v>
      </c>
      <c r="F47" s="584" t="s">
        <v>2167</v>
      </c>
      <c r="G47" s="585">
        <v>5.79</v>
      </c>
      <c r="H47" s="585">
        <v>10.99</v>
      </c>
      <c r="I47" s="586">
        <v>8.0399999999999991</v>
      </c>
    </row>
    <row r="48" spans="1:9" ht="18" hidden="1" customHeight="1">
      <c r="A48" s="582">
        <v>39852</v>
      </c>
      <c r="B48" s="583">
        <v>6.75</v>
      </c>
      <c r="C48" s="583" t="s">
        <v>2165</v>
      </c>
      <c r="D48" s="583" t="s">
        <v>2166</v>
      </c>
      <c r="E48" s="584" t="s">
        <v>1800</v>
      </c>
      <c r="F48" s="584" t="s">
        <v>2167</v>
      </c>
      <c r="G48" s="585">
        <v>5.79</v>
      </c>
      <c r="H48" s="585">
        <v>10.98</v>
      </c>
      <c r="I48" s="586">
        <v>7.02</v>
      </c>
    </row>
    <row r="49" spans="1:9" ht="18" hidden="1" customHeight="1">
      <c r="A49" s="582">
        <v>39880</v>
      </c>
      <c r="B49" s="583">
        <v>5.75</v>
      </c>
      <c r="C49" s="583" t="s">
        <v>2168</v>
      </c>
      <c r="D49" s="583" t="s">
        <v>2169</v>
      </c>
      <c r="E49" s="584" t="s">
        <v>2148</v>
      </c>
      <c r="F49" s="584" t="s">
        <v>2167</v>
      </c>
      <c r="G49" s="585">
        <v>5.44</v>
      </c>
      <c r="H49" s="585">
        <v>10.54</v>
      </c>
      <c r="I49" s="586">
        <v>6.07</v>
      </c>
    </row>
    <row r="50" spans="1:9" ht="18" hidden="1" customHeight="1">
      <c r="A50" s="582">
        <v>39911</v>
      </c>
      <c r="B50" s="583">
        <v>5.75</v>
      </c>
      <c r="C50" s="583" t="s">
        <v>2170</v>
      </c>
      <c r="D50" s="583" t="s">
        <v>2171</v>
      </c>
      <c r="E50" s="584" t="s">
        <v>1847</v>
      </c>
      <c r="F50" s="584" t="s">
        <v>2167</v>
      </c>
      <c r="G50" s="585">
        <v>4.79</v>
      </c>
      <c r="H50" s="585">
        <v>10.220000000000001</v>
      </c>
      <c r="I50" s="586">
        <v>5.09</v>
      </c>
    </row>
    <row r="51" spans="1:9" ht="18" hidden="1" customHeight="1">
      <c r="A51" s="582">
        <v>39941</v>
      </c>
      <c r="B51" s="583">
        <v>5.75</v>
      </c>
      <c r="C51" s="583" t="s">
        <v>2170</v>
      </c>
      <c r="D51" s="583" t="s">
        <v>2171</v>
      </c>
      <c r="E51" s="584" t="s">
        <v>1847</v>
      </c>
      <c r="F51" s="584" t="s">
        <v>2167</v>
      </c>
      <c r="G51" s="585">
        <v>4.8099999999999996</v>
      </c>
      <c r="H51" s="585">
        <v>10.210000000000001</v>
      </c>
      <c r="I51" s="586">
        <v>4.79</v>
      </c>
    </row>
    <row r="52" spans="1:9" ht="18" hidden="1" customHeight="1">
      <c r="A52" s="582">
        <v>39972</v>
      </c>
      <c r="B52" s="583">
        <v>5.75</v>
      </c>
      <c r="C52" s="583" t="s">
        <v>2170</v>
      </c>
      <c r="D52" s="583" t="s">
        <v>2171</v>
      </c>
      <c r="E52" s="584" t="s">
        <v>1847</v>
      </c>
      <c r="F52" s="584" t="s">
        <v>2167</v>
      </c>
      <c r="G52" s="585">
        <v>4.78</v>
      </c>
      <c r="H52" s="585">
        <v>10.119999999999999</v>
      </c>
      <c r="I52" s="586">
        <v>4.72</v>
      </c>
    </row>
    <row r="53" spans="1:9" ht="18" hidden="1" customHeight="1">
      <c r="A53" s="582">
        <v>40002</v>
      </c>
      <c r="B53" s="583">
        <v>5.75</v>
      </c>
      <c r="C53" s="583" t="s">
        <v>2170</v>
      </c>
      <c r="D53" s="583" t="s">
        <v>2171</v>
      </c>
      <c r="E53" s="584" t="s">
        <v>1847</v>
      </c>
      <c r="F53" s="584" t="s">
        <v>2167</v>
      </c>
      <c r="G53" s="585">
        <v>4.75</v>
      </c>
      <c r="H53" s="585">
        <v>10.16</v>
      </c>
      <c r="I53" s="586">
        <v>4.66</v>
      </c>
    </row>
    <row r="54" spans="1:9" ht="18" hidden="1" customHeight="1">
      <c r="A54" s="582">
        <v>40033</v>
      </c>
      <c r="B54" s="583">
        <v>5.75</v>
      </c>
      <c r="C54" s="583" t="s">
        <v>2170</v>
      </c>
      <c r="D54" s="583" t="s">
        <v>2171</v>
      </c>
      <c r="E54" s="584" t="s">
        <v>1847</v>
      </c>
      <c r="F54" s="584" t="s">
        <v>2167</v>
      </c>
      <c r="G54" s="585">
        <v>4.74</v>
      </c>
      <c r="H54" s="585">
        <v>10.119999999999999</v>
      </c>
      <c r="I54" s="586">
        <v>4.5</v>
      </c>
    </row>
    <row r="55" spans="1:9" ht="18" hidden="1" customHeight="1">
      <c r="A55" s="582">
        <v>40064</v>
      </c>
      <c r="B55" s="583">
        <v>5.75</v>
      </c>
      <c r="C55" s="583" t="s">
        <v>2170</v>
      </c>
      <c r="D55" s="583" t="s">
        <v>2171</v>
      </c>
      <c r="E55" s="584" t="s">
        <v>1847</v>
      </c>
      <c r="F55" s="584" t="s">
        <v>2167</v>
      </c>
      <c r="G55" s="585">
        <v>4.66</v>
      </c>
      <c r="H55" s="585">
        <v>10.09</v>
      </c>
      <c r="I55" s="586">
        <v>4.45</v>
      </c>
    </row>
    <row r="56" spans="1:9" ht="18" hidden="1" customHeight="1">
      <c r="A56" s="582">
        <v>40094</v>
      </c>
      <c r="B56" s="583">
        <v>5.75</v>
      </c>
      <c r="C56" s="583" t="s">
        <v>2170</v>
      </c>
      <c r="D56" s="583" t="s">
        <v>2171</v>
      </c>
      <c r="E56" s="584" t="s">
        <v>1847</v>
      </c>
      <c r="F56" s="584" t="s">
        <v>2167</v>
      </c>
      <c r="G56" s="585">
        <v>4.6500000000000004</v>
      </c>
      <c r="H56" s="585">
        <v>10.15</v>
      </c>
      <c r="I56" s="586">
        <v>4.71</v>
      </c>
    </row>
    <row r="57" spans="1:9" ht="18" hidden="1" customHeight="1">
      <c r="A57" s="582">
        <v>40125</v>
      </c>
      <c r="B57" s="583">
        <v>5.75</v>
      </c>
      <c r="C57" s="583" t="s">
        <v>2170</v>
      </c>
      <c r="D57" s="583" t="s">
        <v>2171</v>
      </c>
      <c r="E57" s="584" t="s">
        <v>1847</v>
      </c>
      <c r="F57" s="584" t="s">
        <v>2167</v>
      </c>
      <c r="G57" s="585">
        <v>4.66</v>
      </c>
      <c r="H57" s="585">
        <v>10.08</v>
      </c>
      <c r="I57" s="586">
        <v>4.49</v>
      </c>
    </row>
    <row r="58" spans="1:9" ht="18" hidden="1" customHeight="1">
      <c r="A58" s="582">
        <v>40155</v>
      </c>
      <c r="B58" s="583">
        <v>5.75</v>
      </c>
      <c r="C58" s="583" t="s">
        <v>2170</v>
      </c>
      <c r="D58" s="583" t="s">
        <v>2171</v>
      </c>
      <c r="E58" s="584" t="s">
        <v>1847</v>
      </c>
      <c r="F58" s="584" t="s">
        <v>2167</v>
      </c>
      <c r="G58" s="585">
        <v>4.57</v>
      </c>
      <c r="H58" s="585">
        <v>10.08</v>
      </c>
      <c r="I58" s="586">
        <v>4.4000000000000004</v>
      </c>
    </row>
    <row r="59" spans="1:9" ht="18" hidden="1" customHeight="1">
      <c r="A59" s="582">
        <v>40186</v>
      </c>
      <c r="B59" s="583">
        <v>5.75</v>
      </c>
      <c r="C59" s="583" t="s">
        <v>2170</v>
      </c>
      <c r="D59" s="583" t="s">
        <v>2171</v>
      </c>
      <c r="E59" s="584" t="s">
        <v>1847</v>
      </c>
      <c r="F59" s="584" t="s">
        <v>2172</v>
      </c>
      <c r="G59" s="585" t="s">
        <v>2173</v>
      </c>
      <c r="H59" s="585">
        <v>10.050000000000001</v>
      </c>
      <c r="I59" s="586">
        <v>4.5199999999999996</v>
      </c>
    </row>
    <row r="60" spans="1:9" ht="18" hidden="1" customHeight="1">
      <c r="A60" s="582">
        <v>40217</v>
      </c>
      <c r="B60" s="583">
        <v>5.75</v>
      </c>
      <c r="C60" s="583" t="s">
        <v>2170</v>
      </c>
      <c r="D60" s="583" t="s">
        <v>2171</v>
      </c>
      <c r="E60" s="584" t="s">
        <v>1847</v>
      </c>
      <c r="F60" s="584" t="s">
        <v>2172</v>
      </c>
      <c r="G60" s="585">
        <v>4.55</v>
      </c>
      <c r="H60" s="585">
        <v>10.01</v>
      </c>
      <c r="I60" s="586">
        <v>4.4800000000000004</v>
      </c>
    </row>
    <row r="61" spans="1:9" ht="18" hidden="1" customHeight="1">
      <c r="A61" s="582">
        <v>40245</v>
      </c>
      <c r="B61" s="583">
        <v>5.75</v>
      </c>
      <c r="C61" s="583" t="s">
        <v>2170</v>
      </c>
      <c r="D61" s="583" t="s">
        <v>2171</v>
      </c>
      <c r="E61" s="584" t="s">
        <v>1847</v>
      </c>
      <c r="F61" s="584" t="s">
        <v>2172</v>
      </c>
      <c r="G61" s="585">
        <v>4.5199999999999996</v>
      </c>
      <c r="H61" s="585">
        <v>9.99</v>
      </c>
      <c r="I61" s="586">
        <v>4.24</v>
      </c>
    </row>
    <row r="62" spans="1:9" ht="18" hidden="1" customHeight="1">
      <c r="A62" s="582">
        <v>40276</v>
      </c>
      <c r="B62" s="583">
        <v>5.75</v>
      </c>
      <c r="C62" s="583" t="s">
        <v>2170</v>
      </c>
      <c r="D62" s="583" t="s">
        <v>2171</v>
      </c>
      <c r="E62" s="584" t="s">
        <v>1847</v>
      </c>
      <c r="F62" s="584" t="s">
        <v>2172</v>
      </c>
      <c r="G62" s="585">
        <v>4.5599999999999996</v>
      </c>
      <c r="H62" s="585">
        <v>10.029999999999999</v>
      </c>
      <c r="I62" s="586">
        <v>4.49</v>
      </c>
    </row>
    <row r="63" spans="1:9" ht="18" hidden="1" customHeight="1">
      <c r="A63" s="582">
        <v>40306</v>
      </c>
      <c r="B63" s="583">
        <v>5.75</v>
      </c>
      <c r="C63" s="583" t="s">
        <v>2170</v>
      </c>
      <c r="D63" s="583" t="s">
        <v>2171</v>
      </c>
      <c r="E63" s="584" t="s">
        <v>1847</v>
      </c>
      <c r="F63" s="584" t="s">
        <v>2172</v>
      </c>
      <c r="G63" s="585">
        <v>4.5199999999999996</v>
      </c>
      <c r="H63" s="585">
        <v>10.02</v>
      </c>
      <c r="I63" s="586">
        <v>3.91</v>
      </c>
    </row>
    <row r="64" spans="1:9" ht="18" hidden="1" customHeight="1">
      <c r="A64" s="582">
        <v>40337</v>
      </c>
      <c r="B64" s="583">
        <v>5.75</v>
      </c>
      <c r="C64" s="583" t="s">
        <v>2170</v>
      </c>
      <c r="D64" s="583" t="s">
        <v>2171</v>
      </c>
      <c r="E64" s="584" t="s">
        <v>1847</v>
      </c>
      <c r="F64" s="584" t="s">
        <v>2172</v>
      </c>
      <c r="G64" s="585">
        <v>4.57</v>
      </c>
      <c r="H64" s="585">
        <v>10.06</v>
      </c>
      <c r="I64" s="586">
        <v>3.48</v>
      </c>
    </row>
    <row r="65" spans="1:9" ht="18" hidden="1" customHeight="1">
      <c r="A65" s="582">
        <v>40367</v>
      </c>
      <c r="B65" s="583">
        <v>5.75</v>
      </c>
      <c r="C65" s="583" t="s">
        <v>2170</v>
      </c>
      <c r="D65" s="583" t="s">
        <v>2171</v>
      </c>
      <c r="E65" s="584" t="s">
        <v>1847</v>
      </c>
      <c r="F65" s="584" t="s">
        <v>2172</v>
      </c>
      <c r="G65" s="585">
        <v>4.58</v>
      </c>
      <c r="H65" s="585">
        <v>9.98</v>
      </c>
      <c r="I65" s="586">
        <v>3.77</v>
      </c>
    </row>
    <row r="66" spans="1:9" ht="18" hidden="1" customHeight="1">
      <c r="A66" s="582">
        <v>40398</v>
      </c>
      <c r="B66" s="583">
        <v>5.75</v>
      </c>
      <c r="C66" s="583" t="s">
        <v>2170</v>
      </c>
      <c r="D66" s="583" t="s">
        <v>2171</v>
      </c>
      <c r="E66" s="584" t="s">
        <v>1847</v>
      </c>
      <c r="F66" s="584" t="s">
        <v>2172</v>
      </c>
      <c r="G66" s="585">
        <v>4.5599999999999996</v>
      </c>
      <c r="H66" s="585">
        <v>9.91</v>
      </c>
      <c r="I66" s="586">
        <v>2.92</v>
      </c>
    </row>
    <row r="67" spans="1:9" ht="18" hidden="1" customHeight="1">
      <c r="A67" s="582">
        <v>40429</v>
      </c>
      <c r="B67" s="583">
        <v>4.75</v>
      </c>
      <c r="C67" s="583" t="s">
        <v>2174</v>
      </c>
      <c r="D67" s="583" t="s">
        <v>930</v>
      </c>
      <c r="E67" s="584" t="s">
        <v>1794</v>
      </c>
      <c r="F67" s="584" t="s">
        <v>2172</v>
      </c>
      <c r="G67" s="585">
        <v>4.5</v>
      </c>
      <c r="H67" s="585">
        <v>9.9</v>
      </c>
      <c r="I67" s="586">
        <v>2.81</v>
      </c>
    </row>
    <row r="68" spans="1:9" ht="18" hidden="1" customHeight="1">
      <c r="A68" s="582" t="s">
        <v>2175</v>
      </c>
      <c r="B68" s="583">
        <v>4.75</v>
      </c>
      <c r="C68" s="583" t="s">
        <v>2176</v>
      </c>
      <c r="D68" s="583" t="s">
        <v>2177</v>
      </c>
      <c r="E68" s="584" t="s">
        <v>1794</v>
      </c>
      <c r="F68" s="584" t="s">
        <v>2178</v>
      </c>
      <c r="G68" s="585">
        <v>3.85</v>
      </c>
      <c r="H68" s="585">
        <v>9.23</v>
      </c>
      <c r="I68" s="586">
        <v>4.42</v>
      </c>
    </row>
    <row r="69" spans="1:9" ht="18" hidden="1" customHeight="1">
      <c r="A69" s="582" t="s">
        <v>2179</v>
      </c>
      <c r="B69" s="583">
        <v>4.75</v>
      </c>
      <c r="C69" s="583" t="s">
        <v>2176</v>
      </c>
      <c r="D69" s="583" t="s">
        <v>2177</v>
      </c>
      <c r="E69" s="584" t="s">
        <v>2180</v>
      </c>
      <c r="F69" s="584" t="s">
        <v>2181</v>
      </c>
      <c r="G69" s="585">
        <v>3.78</v>
      </c>
      <c r="H69" s="585">
        <v>9.26</v>
      </c>
      <c r="I69" s="586">
        <v>3.85</v>
      </c>
    </row>
    <row r="70" spans="1:9" ht="18" hidden="1" customHeight="1">
      <c r="A70" s="582" t="s">
        <v>2182</v>
      </c>
      <c r="B70" s="583">
        <v>4.75</v>
      </c>
      <c r="C70" s="583" t="s">
        <v>2176</v>
      </c>
      <c r="D70" s="583" t="s">
        <v>2177</v>
      </c>
      <c r="E70" s="584" t="s">
        <v>2180</v>
      </c>
      <c r="F70" s="584" t="s">
        <v>2181</v>
      </c>
      <c r="G70" s="585">
        <v>3.65</v>
      </c>
      <c r="H70" s="585">
        <v>9.2200000000000006</v>
      </c>
      <c r="I70" s="586">
        <v>3.07</v>
      </c>
    </row>
    <row r="71" spans="1:9" ht="18" hidden="1" customHeight="1">
      <c r="A71" s="582" t="s">
        <v>2183</v>
      </c>
      <c r="B71" s="583">
        <v>4.75</v>
      </c>
      <c r="C71" s="583" t="s">
        <v>2176</v>
      </c>
      <c r="D71" s="583" t="s">
        <v>2177</v>
      </c>
      <c r="E71" s="584" t="s">
        <v>2180</v>
      </c>
      <c r="F71" s="584" t="s">
        <v>2181</v>
      </c>
      <c r="G71" s="585">
        <v>3.59</v>
      </c>
      <c r="H71" s="585">
        <v>9.17</v>
      </c>
      <c r="I71" s="586">
        <v>3.04</v>
      </c>
    </row>
    <row r="72" spans="1:9" ht="18.75" hidden="1" customHeight="1">
      <c r="A72" s="582" t="s">
        <v>2184</v>
      </c>
      <c r="B72" s="583">
        <v>4.75</v>
      </c>
      <c r="C72" s="583" t="s">
        <v>2176</v>
      </c>
      <c r="D72" s="583" t="s">
        <v>2177</v>
      </c>
      <c r="E72" s="584" t="s">
        <v>2180</v>
      </c>
      <c r="F72" s="584" t="s">
        <v>2181</v>
      </c>
      <c r="G72" s="585">
        <v>3.56</v>
      </c>
      <c r="H72" s="585">
        <v>9.1199999999999992</v>
      </c>
      <c r="I72" s="586">
        <v>2.77</v>
      </c>
    </row>
    <row r="73" spans="1:9" ht="18.75" hidden="1" customHeight="1">
      <c r="A73" s="582" t="s">
        <v>2185</v>
      </c>
      <c r="B73" s="583">
        <v>5.25</v>
      </c>
      <c r="C73" s="583" t="s">
        <v>2174</v>
      </c>
      <c r="D73" s="583" t="s">
        <v>2177</v>
      </c>
      <c r="E73" s="584" t="s">
        <v>2180</v>
      </c>
      <c r="F73" s="584" t="s">
        <v>2181</v>
      </c>
      <c r="G73" s="585">
        <v>3.81</v>
      </c>
      <c r="H73" s="585">
        <v>9.14</v>
      </c>
      <c r="I73" s="586">
        <v>2.39</v>
      </c>
    </row>
    <row r="74" spans="1:9" ht="18.75" hidden="1" customHeight="1">
      <c r="A74" s="582">
        <v>40634</v>
      </c>
      <c r="B74" s="583">
        <v>5.25</v>
      </c>
      <c r="C74" s="583" t="s">
        <v>2174</v>
      </c>
      <c r="D74" s="583" t="s">
        <v>2177</v>
      </c>
      <c r="E74" s="584" t="s">
        <v>2180</v>
      </c>
      <c r="F74" s="584" t="s">
        <v>2181</v>
      </c>
      <c r="G74" s="585">
        <v>4.13</v>
      </c>
      <c r="H74" s="585">
        <v>9.4700000000000006</v>
      </c>
      <c r="I74" s="586">
        <v>4.1500000000000004</v>
      </c>
    </row>
    <row r="75" spans="1:9" ht="18.75" hidden="1" customHeight="1">
      <c r="A75" s="582">
        <v>40664</v>
      </c>
      <c r="B75" s="583">
        <v>5.25</v>
      </c>
      <c r="C75" s="583" t="s">
        <v>2186</v>
      </c>
      <c r="D75" s="583" t="s">
        <v>2177</v>
      </c>
      <c r="E75" s="584" t="s">
        <v>2180</v>
      </c>
      <c r="F75" s="584" t="s">
        <v>2181</v>
      </c>
      <c r="G75" s="585">
        <v>4.12</v>
      </c>
      <c r="H75" s="585">
        <v>9.4499999999999993</v>
      </c>
      <c r="I75" s="586">
        <v>4.0599999999999996</v>
      </c>
    </row>
    <row r="76" spans="1:9" ht="18.75" hidden="1" customHeight="1">
      <c r="A76" s="582">
        <v>40695</v>
      </c>
      <c r="B76" s="583">
        <v>5.5</v>
      </c>
      <c r="C76" s="583" t="s">
        <v>2186</v>
      </c>
      <c r="D76" s="583" t="s">
        <v>2187</v>
      </c>
      <c r="E76" s="584" t="s">
        <v>2180</v>
      </c>
      <c r="F76" s="584" t="s">
        <v>2181</v>
      </c>
      <c r="G76" s="585">
        <v>4.25</v>
      </c>
      <c r="H76" s="585">
        <v>9.58</v>
      </c>
      <c r="I76" s="586">
        <v>4.33</v>
      </c>
    </row>
    <row r="77" spans="1:9" ht="18.75" hidden="1" customHeight="1">
      <c r="A77" s="582">
        <v>40725</v>
      </c>
      <c r="B77" s="583">
        <v>5.5</v>
      </c>
      <c r="C77" s="583" t="s">
        <v>2188</v>
      </c>
      <c r="D77" s="583" t="s">
        <v>2187</v>
      </c>
      <c r="E77" s="584" t="s">
        <v>2180</v>
      </c>
      <c r="F77" s="584" t="s">
        <v>2181</v>
      </c>
      <c r="G77" s="585">
        <v>4.37</v>
      </c>
      <c r="H77" s="585">
        <v>9.65</v>
      </c>
      <c r="I77" s="586">
        <v>4.4000000000000004</v>
      </c>
    </row>
    <row r="78" spans="1:9" ht="18.75" hidden="1" customHeight="1">
      <c r="A78" s="582">
        <v>40756</v>
      </c>
      <c r="B78" s="583">
        <v>5.5</v>
      </c>
      <c r="C78" s="583" t="s">
        <v>2188</v>
      </c>
      <c r="D78" s="583" t="s">
        <v>2187</v>
      </c>
      <c r="E78" s="584" t="s">
        <v>2180</v>
      </c>
      <c r="F78" s="584" t="s">
        <v>2189</v>
      </c>
      <c r="G78" s="585">
        <v>4.33</v>
      </c>
      <c r="H78" s="585">
        <v>9.66</v>
      </c>
      <c r="I78" s="586">
        <v>4.42</v>
      </c>
    </row>
    <row r="79" spans="1:9" ht="18.75" hidden="1" customHeight="1">
      <c r="A79" s="582">
        <v>40787</v>
      </c>
      <c r="B79" s="583">
        <v>5.5</v>
      </c>
      <c r="C79" s="583" t="s">
        <v>2188</v>
      </c>
      <c r="D79" s="583" t="s">
        <v>2187</v>
      </c>
      <c r="E79" s="584" t="s">
        <v>2180</v>
      </c>
      <c r="F79" s="584" t="s">
        <v>2189</v>
      </c>
      <c r="G79" s="585">
        <v>4.34</v>
      </c>
      <c r="H79" s="585">
        <v>9.33</v>
      </c>
      <c r="I79" s="586">
        <v>4.45</v>
      </c>
    </row>
    <row r="80" spans="1:9" ht="18.75" hidden="1" customHeight="1">
      <c r="A80" s="582">
        <v>40817</v>
      </c>
      <c r="B80" s="583">
        <v>5.5</v>
      </c>
      <c r="C80" s="583" t="s">
        <v>2188</v>
      </c>
      <c r="D80" s="583" t="s">
        <v>2187</v>
      </c>
      <c r="E80" s="584" t="s">
        <v>2180</v>
      </c>
      <c r="F80" s="584" t="s">
        <v>2189</v>
      </c>
      <c r="G80" s="585">
        <v>4.34</v>
      </c>
      <c r="H80" s="585">
        <v>9.32</v>
      </c>
      <c r="I80" s="586">
        <v>4.42</v>
      </c>
    </row>
    <row r="81" spans="1:9" ht="18.75" hidden="1" customHeight="1">
      <c r="A81" s="582">
        <v>40848</v>
      </c>
      <c r="B81" s="583">
        <v>5.5</v>
      </c>
      <c r="C81" s="583" t="s">
        <v>2188</v>
      </c>
      <c r="D81" s="583" t="s">
        <v>2187</v>
      </c>
      <c r="E81" s="584" t="s">
        <v>2180</v>
      </c>
      <c r="F81" s="584" t="s">
        <v>2190</v>
      </c>
      <c r="G81" s="585">
        <v>4.32</v>
      </c>
      <c r="H81" s="585">
        <v>9.27</v>
      </c>
      <c r="I81" s="586">
        <v>4.51</v>
      </c>
    </row>
    <row r="82" spans="1:9" ht="18.75" hidden="1" customHeight="1">
      <c r="A82" s="582">
        <v>40878</v>
      </c>
      <c r="B82" s="583">
        <v>5.4</v>
      </c>
      <c r="C82" s="583" t="s">
        <v>2188</v>
      </c>
      <c r="D82" s="583" t="s">
        <v>2187</v>
      </c>
      <c r="E82" s="584" t="s">
        <v>2180</v>
      </c>
      <c r="F82" s="584" t="s">
        <v>2191</v>
      </c>
      <c r="G82" s="585">
        <v>4.29</v>
      </c>
      <c r="H82" s="585">
        <v>9.1999999999999993</v>
      </c>
      <c r="I82" s="586">
        <v>4.59</v>
      </c>
    </row>
    <row r="83" spans="1:9" ht="18.75" hidden="1" customHeight="1">
      <c r="A83" s="582">
        <v>40910</v>
      </c>
      <c r="B83" s="583">
        <v>5.4</v>
      </c>
      <c r="C83" s="583" t="s">
        <v>2188</v>
      </c>
      <c r="D83" s="583" t="s">
        <v>2187</v>
      </c>
      <c r="E83" s="584" t="s">
        <v>2180</v>
      </c>
      <c r="F83" s="584" t="s">
        <v>2191</v>
      </c>
      <c r="G83" s="585">
        <v>4.1500000000000004</v>
      </c>
      <c r="H83" s="585">
        <v>9.09</v>
      </c>
      <c r="I83" s="586">
        <v>4.33</v>
      </c>
    </row>
    <row r="84" spans="1:9" ht="18.75" hidden="1" customHeight="1">
      <c r="A84" s="582">
        <v>40941</v>
      </c>
      <c r="B84" s="583">
        <v>5.4</v>
      </c>
      <c r="C84" s="583" t="s">
        <v>2188</v>
      </c>
      <c r="D84" s="583" t="s">
        <v>2187</v>
      </c>
      <c r="E84" s="584" t="s">
        <v>2180</v>
      </c>
      <c r="F84" s="584" t="s">
        <v>2191</v>
      </c>
      <c r="G84" s="585">
        <v>4.13</v>
      </c>
      <c r="H84" s="585">
        <v>9.06</v>
      </c>
      <c r="I84" s="586">
        <v>4.25</v>
      </c>
    </row>
    <row r="85" spans="1:9" ht="18.75" hidden="1" customHeight="1">
      <c r="A85" s="582">
        <v>40970</v>
      </c>
      <c r="B85" s="583">
        <v>4.9000000000000004</v>
      </c>
      <c r="C85" s="583" t="s">
        <v>2192</v>
      </c>
      <c r="D85" s="583" t="s">
        <v>2193</v>
      </c>
      <c r="E85" s="584" t="s">
        <v>2194</v>
      </c>
      <c r="F85" s="584" t="s">
        <v>2195</v>
      </c>
      <c r="G85" s="585">
        <v>3.86</v>
      </c>
      <c r="H85" s="585">
        <v>8.9600000000000009</v>
      </c>
      <c r="I85" s="586">
        <v>4.08</v>
      </c>
    </row>
    <row r="86" spans="1:9" ht="18.75" hidden="1" customHeight="1">
      <c r="A86" s="582">
        <v>41001</v>
      </c>
      <c r="B86" s="583">
        <v>4.9000000000000004</v>
      </c>
      <c r="C86" s="583" t="s">
        <v>2196</v>
      </c>
      <c r="D86" s="583" t="s">
        <v>2197</v>
      </c>
      <c r="E86" s="584" t="s">
        <v>2198</v>
      </c>
      <c r="F86" s="584" t="s">
        <v>2199</v>
      </c>
      <c r="G86" s="585">
        <v>3.8</v>
      </c>
      <c r="H86" s="585">
        <v>8.57</v>
      </c>
      <c r="I86" s="586">
        <v>3.77</v>
      </c>
    </row>
    <row r="87" spans="1:9" ht="18.75" hidden="1" customHeight="1">
      <c r="A87" s="582">
        <v>41031</v>
      </c>
      <c r="B87" s="583">
        <v>4.9000000000000004</v>
      </c>
      <c r="C87" s="583" t="s">
        <v>2200</v>
      </c>
      <c r="D87" s="583" t="s">
        <v>2197</v>
      </c>
      <c r="E87" s="584" t="s">
        <v>2198</v>
      </c>
      <c r="F87" s="584" t="s">
        <v>2201</v>
      </c>
      <c r="G87" s="585">
        <v>3.82</v>
      </c>
      <c r="H87" s="585">
        <v>8.59</v>
      </c>
      <c r="I87" s="586">
        <v>3.71</v>
      </c>
    </row>
    <row r="88" spans="1:9" ht="18.75" hidden="1" customHeight="1">
      <c r="A88" s="582">
        <v>41062</v>
      </c>
      <c r="B88" s="583">
        <v>4.9000000000000004</v>
      </c>
      <c r="C88" s="583" t="s">
        <v>2200</v>
      </c>
      <c r="D88" s="583" t="s">
        <v>2197</v>
      </c>
      <c r="E88" s="584" t="s">
        <v>2202</v>
      </c>
      <c r="F88" s="584" t="s">
        <v>2199</v>
      </c>
      <c r="G88" s="585">
        <v>3.65</v>
      </c>
      <c r="H88" s="585">
        <v>8.5299999999999994</v>
      </c>
      <c r="I88" s="586">
        <v>3.44</v>
      </c>
    </row>
    <row r="89" spans="1:9" ht="18.75" hidden="1" customHeight="1">
      <c r="A89" s="582">
        <v>41092</v>
      </c>
      <c r="B89" s="583">
        <v>4.9000000000000004</v>
      </c>
      <c r="C89" s="583" t="s">
        <v>2200</v>
      </c>
      <c r="D89" s="583" t="s">
        <v>2197</v>
      </c>
      <c r="E89" s="584" t="s">
        <v>2202</v>
      </c>
      <c r="F89" s="584" t="s">
        <v>2199</v>
      </c>
      <c r="G89" s="585">
        <v>3.64</v>
      </c>
      <c r="H89" s="585">
        <v>8.52</v>
      </c>
      <c r="I89" s="586">
        <v>3.55</v>
      </c>
    </row>
    <row r="90" spans="1:9" ht="18.75" hidden="1" customHeight="1">
      <c r="A90" s="582">
        <v>41123</v>
      </c>
      <c r="B90" s="583">
        <v>4.9000000000000004</v>
      </c>
      <c r="C90" s="583" t="s">
        <v>2200</v>
      </c>
      <c r="D90" s="583" t="s">
        <v>2197</v>
      </c>
      <c r="E90" s="584" t="s">
        <v>2202</v>
      </c>
      <c r="F90" s="584" t="s">
        <v>2199</v>
      </c>
      <c r="G90" s="585">
        <v>3.67</v>
      </c>
      <c r="H90" s="585">
        <v>8.5399999999999991</v>
      </c>
      <c r="I90" s="586">
        <v>3.56</v>
      </c>
    </row>
    <row r="91" spans="1:9" ht="18.75" hidden="1" customHeight="1">
      <c r="A91" s="582">
        <v>41154</v>
      </c>
      <c r="B91" s="583">
        <v>4.9000000000000004</v>
      </c>
      <c r="C91" s="583" t="s">
        <v>2200</v>
      </c>
      <c r="D91" s="583" t="s">
        <v>2197</v>
      </c>
      <c r="E91" s="584" t="s">
        <v>2202</v>
      </c>
      <c r="F91" s="584" t="s">
        <v>2199</v>
      </c>
      <c r="G91" s="585">
        <v>3.63</v>
      </c>
      <c r="H91" s="585">
        <v>8.49</v>
      </c>
      <c r="I91" s="586">
        <v>3.6</v>
      </c>
    </row>
    <row r="92" spans="1:9" ht="18.75" hidden="1" customHeight="1">
      <c r="A92" s="582">
        <v>41184</v>
      </c>
      <c r="B92" s="583">
        <v>4.9000000000000004</v>
      </c>
      <c r="C92" s="583" t="s">
        <v>2200</v>
      </c>
      <c r="D92" s="583" t="s">
        <v>2197</v>
      </c>
      <c r="E92" s="584" t="s">
        <v>2202</v>
      </c>
      <c r="F92" s="584" t="s">
        <v>2199</v>
      </c>
      <c r="G92" s="585">
        <v>3.65</v>
      </c>
      <c r="H92" s="585">
        <v>8.52</v>
      </c>
      <c r="I92" s="586">
        <v>3.23</v>
      </c>
    </row>
    <row r="93" spans="1:9" ht="18.75" hidden="1" customHeight="1">
      <c r="A93" s="582">
        <v>41215</v>
      </c>
      <c r="B93" s="583">
        <v>4.9000000000000004</v>
      </c>
      <c r="C93" s="583" t="s">
        <v>2200</v>
      </c>
      <c r="D93" s="583" t="s">
        <v>2197</v>
      </c>
      <c r="E93" s="584" t="s">
        <v>2203</v>
      </c>
      <c r="F93" s="584" t="s">
        <v>2199</v>
      </c>
      <c r="G93" s="585">
        <v>3.64</v>
      </c>
      <c r="H93" s="585">
        <v>8.48</v>
      </c>
      <c r="I93" s="586">
        <v>3.09</v>
      </c>
    </row>
    <row r="94" spans="1:9" ht="18.75" hidden="1" customHeight="1">
      <c r="A94" s="582">
        <v>41245</v>
      </c>
      <c r="B94" s="583">
        <v>4.9000000000000004</v>
      </c>
      <c r="C94" s="583" t="s">
        <v>2200</v>
      </c>
      <c r="D94" s="583" t="s">
        <v>2197</v>
      </c>
      <c r="E94" s="584" t="s">
        <v>2203</v>
      </c>
      <c r="F94" s="584" t="s">
        <v>2199</v>
      </c>
      <c r="G94" s="585">
        <v>3.48</v>
      </c>
      <c r="H94" s="585">
        <v>8.42</v>
      </c>
      <c r="I94" s="586">
        <v>2.92</v>
      </c>
    </row>
    <row r="95" spans="1:9" ht="18.75" hidden="1" customHeight="1">
      <c r="A95" s="582">
        <v>41276</v>
      </c>
      <c r="B95" s="583">
        <v>4.9000000000000004</v>
      </c>
      <c r="C95" s="583" t="s">
        <v>2200</v>
      </c>
      <c r="D95" s="583" t="s">
        <v>2197</v>
      </c>
      <c r="E95" s="584" t="s">
        <v>2203</v>
      </c>
      <c r="F95" s="584" t="s">
        <v>2199</v>
      </c>
      <c r="G95" s="585">
        <v>3.32</v>
      </c>
      <c r="H95" s="585">
        <v>8.42</v>
      </c>
      <c r="I95" s="586">
        <v>2.88</v>
      </c>
    </row>
    <row r="96" spans="1:9" ht="18.75" hidden="1" customHeight="1">
      <c r="A96" s="582">
        <v>41307</v>
      </c>
      <c r="B96" s="583">
        <v>4.9000000000000004</v>
      </c>
      <c r="C96" s="583" t="s">
        <v>2200</v>
      </c>
      <c r="D96" s="583" t="s">
        <v>2197</v>
      </c>
      <c r="E96" s="584" t="s">
        <v>2204</v>
      </c>
      <c r="F96" s="584" t="s">
        <v>2205</v>
      </c>
      <c r="G96" s="585">
        <v>3.42</v>
      </c>
      <c r="H96" s="585">
        <v>8.39</v>
      </c>
      <c r="I96" s="586">
        <v>2.67</v>
      </c>
    </row>
    <row r="97" spans="1:9" ht="18.75" hidden="1" customHeight="1">
      <c r="A97" s="582">
        <v>41335</v>
      </c>
      <c r="B97" s="583">
        <v>4.9000000000000004</v>
      </c>
      <c r="C97" s="583" t="s">
        <v>2200</v>
      </c>
      <c r="D97" s="583" t="s">
        <v>2197</v>
      </c>
      <c r="E97" s="584" t="s">
        <v>2206</v>
      </c>
      <c r="F97" s="584" t="s">
        <v>2207</v>
      </c>
      <c r="G97" s="585">
        <v>3.41</v>
      </c>
      <c r="H97" s="585">
        <v>8.36</v>
      </c>
      <c r="I97" s="586">
        <v>2.37</v>
      </c>
    </row>
    <row r="98" spans="1:9" ht="18.75" hidden="1" customHeight="1">
      <c r="A98" s="582">
        <v>41366</v>
      </c>
      <c r="B98" s="583">
        <v>4.9000000000000004</v>
      </c>
      <c r="C98" s="583" t="s">
        <v>2200</v>
      </c>
      <c r="D98" s="583" t="s">
        <v>2197</v>
      </c>
      <c r="E98" s="584" t="s">
        <v>2208</v>
      </c>
      <c r="F98" s="584" t="s">
        <v>2209</v>
      </c>
      <c r="G98" s="585">
        <v>3.45</v>
      </c>
      <c r="H98" s="585">
        <v>8.33</v>
      </c>
      <c r="I98" s="586">
        <v>2.33</v>
      </c>
    </row>
    <row r="99" spans="1:9" ht="18.75" hidden="1" customHeight="1">
      <c r="A99" s="582">
        <v>41396</v>
      </c>
      <c r="B99" s="583">
        <v>4.9000000000000004</v>
      </c>
      <c r="C99" s="583" t="s">
        <v>2200</v>
      </c>
      <c r="D99" s="583" t="s">
        <v>2197</v>
      </c>
      <c r="E99" s="584" t="s">
        <v>2204</v>
      </c>
      <c r="F99" s="584" t="s">
        <v>2210</v>
      </c>
      <c r="G99" s="585">
        <v>3.47</v>
      </c>
      <c r="H99" s="585">
        <v>8.42</v>
      </c>
      <c r="I99" s="586">
        <v>2.3199999999999998</v>
      </c>
    </row>
    <row r="100" spans="1:9" ht="18.75" hidden="1" customHeight="1">
      <c r="A100" s="582">
        <v>41427</v>
      </c>
      <c r="B100" s="583">
        <v>4.6500000000000004</v>
      </c>
      <c r="C100" s="583" t="s">
        <v>2200</v>
      </c>
      <c r="D100" s="583" t="s">
        <v>2211</v>
      </c>
      <c r="E100" s="584" t="s">
        <v>2204</v>
      </c>
      <c r="F100" s="584" t="s">
        <v>2212</v>
      </c>
      <c r="G100" s="585">
        <v>3.28</v>
      </c>
      <c r="H100" s="585">
        <v>8.26</v>
      </c>
      <c r="I100" s="586">
        <v>2.72</v>
      </c>
    </row>
    <row r="101" spans="1:9" ht="18.75" hidden="1" customHeight="1">
      <c r="A101" s="582">
        <v>41457</v>
      </c>
      <c r="B101" s="583">
        <v>4.6500000000000004</v>
      </c>
      <c r="C101" s="583" t="s">
        <v>2213</v>
      </c>
      <c r="D101" s="583" t="s">
        <v>2214</v>
      </c>
      <c r="E101" s="584" t="s">
        <v>2204</v>
      </c>
      <c r="F101" s="584" t="s">
        <v>2215</v>
      </c>
      <c r="G101" s="585">
        <v>3.21</v>
      </c>
      <c r="H101" s="585">
        <v>8.2200000000000006</v>
      </c>
      <c r="I101" s="586">
        <v>2.94</v>
      </c>
    </row>
    <row r="102" spans="1:9" ht="18.75" hidden="1" customHeight="1">
      <c r="A102" s="582">
        <v>41488</v>
      </c>
      <c r="B102" s="583">
        <v>4.6500000000000004</v>
      </c>
      <c r="C102" s="583" t="s">
        <v>2213</v>
      </c>
      <c r="D102" s="583" t="s">
        <v>2214</v>
      </c>
      <c r="E102" s="584" t="s">
        <v>2216</v>
      </c>
      <c r="F102" s="584" t="s">
        <v>2217</v>
      </c>
      <c r="G102" s="585">
        <v>3.24</v>
      </c>
      <c r="H102" s="585">
        <v>8.18</v>
      </c>
      <c r="I102" s="586">
        <v>2.85</v>
      </c>
    </row>
    <row r="103" spans="1:9" ht="18.75" hidden="1" customHeight="1">
      <c r="A103" s="582">
        <v>41519</v>
      </c>
      <c r="B103" s="583">
        <v>4.6500000000000004</v>
      </c>
      <c r="C103" s="583" t="s">
        <v>2213</v>
      </c>
      <c r="D103" s="583" t="s">
        <v>2214</v>
      </c>
      <c r="E103" s="584" t="s">
        <v>2204</v>
      </c>
      <c r="F103" s="584" t="s">
        <v>2218</v>
      </c>
      <c r="G103" s="585">
        <v>3.26</v>
      </c>
      <c r="H103" s="585">
        <v>8.15</v>
      </c>
      <c r="I103" s="586">
        <v>2.73</v>
      </c>
    </row>
    <row r="104" spans="1:9" ht="18.75" hidden="1" customHeight="1">
      <c r="A104" s="582">
        <v>41549</v>
      </c>
      <c r="B104" s="583">
        <v>4.6500000000000004</v>
      </c>
      <c r="C104" s="583" t="s">
        <v>2219</v>
      </c>
      <c r="D104" s="583" t="s">
        <v>2220</v>
      </c>
      <c r="E104" s="584" t="s">
        <v>2204</v>
      </c>
      <c r="F104" s="584" t="s">
        <v>2221</v>
      </c>
      <c r="G104" s="585">
        <v>3.26</v>
      </c>
      <c r="H104" s="585">
        <v>8.1</v>
      </c>
      <c r="I104" s="586">
        <v>3.29</v>
      </c>
    </row>
    <row r="105" spans="1:9" ht="18.75" hidden="1" customHeight="1">
      <c r="A105" s="582">
        <v>41580</v>
      </c>
      <c r="B105" s="583">
        <v>4.6500000000000004</v>
      </c>
      <c r="C105" s="583" t="s">
        <v>2219</v>
      </c>
      <c r="D105" s="583" t="s">
        <v>2220</v>
      </c>
      <c r="E105" s="584" t="s">
        <v>2222</v>
      </c>
      <c r="F105" s="584" t="s">
        <v>2218</v>
      </c>
      <c r="G105" s="585">
        <v>3.25</v>
      </c>
      <c r="H105" s="585">
        <v>8.09</v>
      </c>
      <c r="I105" s="586">
        <v>3.52</v>
      </c>
    </row>
    <row r="106" spans="1:9" ht="18.75" hidden="1" customHeight="1">
      <c r="A106" s="582">
        <v>41610</v>
      </c>
      <c r="B106" s="583">
        <v>4.6500000000000004</v>
      </c>
      <c r="C106" s="583" t="s">
        <v>2219</v>
      </c>
      <c r="D106" s="583" t="s">
        <v>2220</v>
      </c>
      <c r="E106" s="584" t="s">
        <v>2223</v>
      </c>
      <c r="F106" s="584" t="s">
        <v>2224</v>
      </c>
      <c r="G106" s="585">
        <v>3.2174550585821531</v>
      </c>
      <c r="H106" s="585">
        <v>8.07</v>
      </c>
      <c r="I106" s="586">
        <v>3.64</v>
      </c>
    </row>
    <row r="107" spans="1:9" ht="18.75" hidden="1" customHeight="1">
      <c r="A107" s="582">
        <v>41641</v>
      </c>
      <c r="B107" s="583">
        <v>4.6500000000000004</v>
      </c>
      <c r="C107" s="583" t="s">
        <v>2219</v>
      </c>
      <c r="D107" s="583" t="s">
        <v>2220</v>
      </c>
      <c r="E107" s="584" t="s">
        <v>2225</v>
      </c>
      <c r="F107" s="584" t="s">
        <v>2226</v>
      </c>
      <c r="G107" s="585">
        <v>3.27</v>
      </c>
      <c r="H107" s="585">
        <v>8.14</v>
      </c>
      <c r="I107" s="586">
        <v>3.53</v>
      </c>
    </row>
    <row r="108" spans="1:9" ht="18.75" hidden="1" customHeight="1">
      <c r="A108" s="582">
        <v>41672</v>
      </c>
      <c r="B108" s="583">
        <v>4.6500000000000004</v>
      </c>
      <c r="C108" s="583" t="s">
        <v>2219</v>
      </c>
      <c r="D108" s="583" t="s">
        <v>2220</v>
      </c>
      <c r="E108" s="584" t="s">
        <v>2223</v>
      </c>
      <c r="F108" s="584" t="s">
        <v>2227</v>
      </c>
      <c r="G108" s="585">
        <v>3.16</v>
      </c>
      <c r="H108" s="585">
        <v>8.1199999999999992</v>
      </c>
      <c r="I108" s="586">
        <v>3.23</v>
      </c>
    </row>
    <row r="109" spans="1:9" ht="18.75" hidden="1" customHeight="1">
      <c r="A109" s="582">
        <v>41700</v>
      </c>
      <c r="B109" s="583">
        <v>4.6500000000000004</v>
      </c>
      <c r="C109" s="583" t="s">
        <v>2219</v>
      </c>
      <c r="D109" s="583" t="s">
        <v>2228</v>
      </c>
      <c r="E109" s="584" t="s">
        <v>2223</v>
      </c>
      <c r="F109" s="584" t="s">
        <v>2229</v>
      </c>
      <c r="G109" s="585">
        <v>3.18</v>
      </c>
      <c r="H109" s="585">
        <v>8.1199999999999992</v>
      </c>
      <c r="I109" s="586">
        <v>3.05</v>
      </c>
    </row>
    <row r="110" spans="1:9" ht="18.75" hidden="1" customHeight="1">
      <c r="A110" s="582">
        <v>41731</v>
      </c>
      <c r="B110" s="583">
        <v>4.6500000000000004</v>
      </c>
      <c r="C110" s="583" t="s">
        <v>2219</v>
      </c>
      <c r="D110" s="583" t="s">
        <v>2228</v>
      </c>
      <c r="E110" s="584" t="s">
        <v>2230</v>
      </c>
      <c r="F110" s="584" t="s">
        <v>2231</v>
      </c>
      <c r="G110" s="585">
        <v>3.1551113181666208</v>
      </c>
      <c r="H110" s="585">
        <v>8.0825323835957139</v>
      </c>
      <c r="I110" s="586">
        <v>2.98</v>
      </c>
    </row>
    <row r="111" spans="1:9" ht="18.75" hidden="1" customHeight="1">
      <c r="A111" s="582">
        <v>41761</v>
      </c>
      <c r="B111" s="583">
        <v>4.6500000000000004</v>
      </c>
      <c r="C111" s="583" t="s">
        <v>2219</v>
      </c>
      <c r="D111" s="583" t="s">
        <v>2228</v>
      </c>
      <c r="E111" s="584" t="s">
        <v>2223</v>
      </c>
      <c r="F111" s="584" t="s">
        <v>2232</v>
      </c>
      <c r="G111" s="585">
        <v>3.38</v>
      </c>
      <c r="H111" s="585">
        <v>8.11</v>
      </c>
      <c r="I111" s="586">
        <v>2.78</v>
      </c>
    </row>
    <row r="112" spans="1:9" ht="18.75" hidden="1" customHeight="1">
      <c r="A112" s="582">
        <v>41792</v>
      </c>
      <c r="B112" s="583">
        <v>4.6500000000000004</v>
      </c>
      <c r="C112" s="583" t="s">
        <v>2219</v>
      </c>
      <c r="D112" s="583" t="s">
        <v>2228</v>
      </c>
      <c r="E112" s="584" t="s">
        <v>2230</v>
      </c>
      <c r="F112" s="584" t="s">
        <v>2233</v>
      </c>
      <c r="G112" s="585">
        <v>3.3</v>
      </c>
      <c r="H112" s="585">
        <v>8.0399999999999991</v>
      </c>
      <c r="I112" s="586">
        <v>2.48</v>
      </c>
    </row>
    <row r="113" spans="1:9" ht="18.75" hidden="1" customHeight="1">
      <c r="A113" s="582">
        <v>41822</v>
      </c>
      <c r="B113" s="583">
        <v>4.6500000000000004</v>
      </c>
      <c r="C113" s="583" t="s">
        <v>2219</v>
      </c>
      <c r="D113" s="583" t="s">
        <v>2228</v>
      </c>
      <c r="E113" s="584" t="s">
        <v>2223</v>
      </c>
      <c r="F113" s="584" t="s">
        <v>2229</v>
      </c>
      <c r="G113" s="585">
        <v>3.298881731933109</v>
      </c>
      <c r="H113" s="585">
        <v>7.9800628050706601</v>
      </c>
      <c r="I113" s="586">
        <v>2.1</v>
      </c>
    </row>
    <row r="114" spans="1:9" ht="18.75" hidden="1" customHeight="1">
      <c r="A114" s="582">
        <v>41853</v>
      </c>
      <c r="B114" s="583">
        <v>4.6500000000000004</v>
      </c>
      <c r="C114" s="583" t="s">
        <v>2219</v>
      </c>
      <c r="D114" s="583" t="s">
        <v>2228</v>
      </c>
      <c r="E114" s="584" t="s">
        <v>2234</v>
      </c>
      <c r="F114" s="584" t="s">
        <v>2235</v>
      </c>
      <c r="G114" s="585">
        <v>3.2930000000000001</v>
      </c>
      <c r="H114" s="585">
        <v>7.98</v>
      </c>
      <c r="I114" s="586">
        <v>1.17</v>
      </c>
    </row>
    <row r="115" spans="1:9" ht="18.75" hidden="1" customHeight="1">
      <c r="A115" s="582">
        <v>41884</v>
      </c>
      <c r="B115" s="583">
        <v>4.6500000000000004</v>
      </c>
      <c r="C115" s="583" t="s">
        <v>2219</v>
      </c>
      <c r="D115" s="583" t="s">
        <v>2228</v>
      </c>
      <c r="E115" s="584" t="s">
        <v>2234</v>
      </c>
      <c r="F115" s="584" t="s">
        <v>2236</v>
      </c>
      <c r="G115" s="585">
        <v>3.27</v>
      </c>
      <c r="H115" s="585">
        <v>7.95</v>
      </c>
      <c r="I115" s="586">
        <v>1.71</v>
      </c>
    </row>
    <row r="116" spans="1:9" ht="18.75" hidden="1" customHeight="1">
      <c r="A116" s="582">
        <v>41914</v>
      </c>
      <c r="B116" s="583">
        <v>4.6500000000000004</v>
      </c>
      <c r="C116" s="583" t="s">
        <v>2219</v>
      </c>
      <c r="D116" s="583" t="s">
        <v>2228</v>
      </c>
      <c r="E116" s="584" t="s">
        <v>2237</v>
      </c>
      <c r="F116" s="584" t="s">
        <v>2238</v>
      </c>
      <c r="G116" s="585">
        <v>3.27</v>
      </c>
      <c r="H116" s="585">
        <v>7.94</v>
      </c>
      <c r="I116" s="586">
        <v>1.47</v>
      </c>
    </row>
    <row r="117" spans="1:9" ht="18.75" hidden="1" customHeight="1">
      <c r="A117" s="582">
        <v>41945</v>
      </c>
      <c r="B117" s="583">
        <v>4.6500000000000004</v>
      </c>
      <c r="C117" s="583" t="s">
        <v>2219</v>
      </c>
      <c r="D117" s="583" t="s">
        <v>2228</v>
      </c>
      <c r="E117" s="584" t="s">
        <v>2237</v>
      </c>
      <c r="F117" s="584" t="s">
        <v>2239</v>
      </c>
      <c r="G117" s="585">
        <v>3.24</v>
      </c>
      <c r="H117" s="585">
        <v>7.83</v>
      </c>
      <c r="I117" s="586">
        <v>1.44</v>
      </c>
    </row>
    <row r="118" spans="1:9" ht="18.75" hidden="1" customHeight="1">
      <c r="A118" s="582">
        <v>41975</v>
      </c>
      <c r="B118" s="583">
        <v>4.6500000000000004</v>
      </c>
      <c r="C118" s="583" t="s">
        <v>2219</v>
      </c>
      <c r="D118" s="583" t="s">
        <v>2240</v>
      </c>
      <c r="E118" s="584" t="s">
        <v>2241</v>
      </c>
      <c r="F118" s="584" t="s">
        <v>2215</v>
      </c>
      <c r="G118" s="585">
        <v>3.2</v>
      </c>
      <c r="H118" s="585">
        <v>7.79</v>
      </c>
      <c r="I118" s="586">
        <v>2.44</v>
      </c>
    </row>
    <row r="119" spans="1:9" ht="18.75" hidden="1" customHeight="1">
      <c r="A119" s="582">
        <v>42006</v>
      </c>
      <c r="B119" s="583">
        <v>4.6500000000000004</v>
      </c>
      <c r="C119" s="583" t="s">
        <v>2219</v>
      </c>
      <c r="D119" s="583" t="s">
        <v>800</v>
      </c>
      <c r="E119" s="584" t="s">
        <v>2242</v>
      </c>
      <c r="F119" s="584" t="s">
        <v>2235</v>
      </c>
      <c r="G119" s="585">
        <v>3.18</v>
      </c>
      <c r="H119" s="585">
        <v>7.7200728639789542</v>
      </c>
      <c r="I119" s="586">
        <v>2.82</v>
      </c>
    </row>
    <row r="120" spans="1:9" ht="18.75" hidden="1" customHeight="1">
      <c r="A120" s="582">
        <v>42037</v>
      </c>
      <c r="B120" s="583">
        <v>4.6500000000000004</v>
      </c>
      <c r="C120" s="583" t="s">
        <v>2219</v>
      </c>
      <c r="D120" s="583" t="s">
        <v>800</v>
      </c>
      <c r="E120" s="584" t="s">
        <v>2242</v>
      </c>
      <c r="F120" s="584" t="s">
        <v>2212</v>
      </c>
      <c r="G120" s="585">
        <v>3.2</v>
      </c>
      <c r="H120" s="585">
        <v>7.75</v>
      </c>
      <c r="I120" s="586">
        <v>2.36</v>
      </c>
    </row>
    <row r="121" spans="1:9" ht="18.75" hidden="1" customHeight="1">
      <c r="A121" s="582">
        <v>42065</v>
      </c>
      <c r="B121" s="583">
        <v>4.6500000000000004</v>
      </c>
      <c r="C121" s="583" t="s">
        <v>2219</v>
      </c>
      <c r="D121" s="583" t="s">
        <v>800</v>
      </c>
      <c r="E121" s="584" t="s">
        <v>2242</v>
      </c>
      <c r="F121" s="584" t="s">
        <v>2238</v>
      </c>
      <c r="G121" s="585">
        <v>3.17</v>
      </c>
      <c r="H121" s="585">
        <v>7.81</v>
      </c>
      <c r="I121" s="586">
        <v>1.88</v>
      </c>
    </row>
    <row r="122" spans="1:9" ht="18.75" hidden="1" customHeight="1">
      <c r="A122" s="582">
        <v>42096</v>
      </c>
      <c r="B122" s="583">
        <v>4.6500000000000004</v>
      </c>
      <c r="C122" s="583" t="s">
        <v>2219</v>
      </c>
      <c r="D122" s="583" t="s">
        <v>800</v>
      </c>
      <c r="E122" s="584" t="s">
        <v>2237</v>
      </c>
      <c r="F122" s="584" t="s">
        <v>2243</v>
      </c>
      <c r="G122" s="585">
        <v>3.0515322413801469</v>
      </c>
      <c r="H122" s="585">
        <v>7.75</v>
      </c>
      <c r="I122" s="586">
        <v>1.47</v>
      </c>
    </row>
    <row r="123" spans="1:9" ht="18.75" hidden="1" customHeight="1">
      <c r="A123" s="582">
        <v>42126</v>
      </c>
      <c r="B123" s="583">
        <v>4.6500000000000004</v>
      </c>
      <c r="C123" s="583" t="s">
        <v>2219</v>
      </c>
      <c r="D123" s="583" t="s">
        <v>800</v>
      </c>
      <c r="E123" s="584" t="s">
        <v>2237</v>
      </c>
      <c r="F123" s="584" t="s">
        <v>2244</v>
      </c>
      <c r="G123" s="585">
        <v>2.84</v>
      </c>
      <c r="H123" s="585">
        <v>7.7</v>
      </c>
      <c r="I123" s="586">
        <v>1.44</v>
      </c>
    </row>
    <row r="124" spans="1:9" ht="18.75" hidden="1" customHeight="1">
      <c r="A124" s="582">
        <v>42157</v>
      </c>
      <c r="B124" s="583">
        <v>4.6500000000000004</v>
      </c>
      <c r="C124" s="583" t="s">
        <v>2219</v>
      </c>
      <c r="D124" s="583" t="s">
        <v>800</v>
      </c>
      <c r="E124" s="584" t="s">
        <v>2245</v>
      </c>
      <c r="F124" s="584" t="s">
        <v>2246</v>
      </c>
      <c r="G124" s="585">
        <v>2.82</v>
      </c>
      <c r="H124" s="585">
        <v>7.68</v>
      </c>
      <c r="I124" s="586">
        <v>1.78</v>
      </c>
    </row>
    <row r="125" spans="1:9" ht="18.75" hidden="1" customHeight="1">
      <c r="A125" s="582">
        <v>42187</v>
      </c>
      <c r="B125" s="583">
        <v>4.6500000000000004</v>
      </c>
      <c r="C125" s="583" t="s">
        <v>2219</v>
      </c>
      <c r="D125" s="583" t="s">
        <v>800</v>
      </c>
      <c r="E125" s="584" t="s">
        <v>2242</v>
      </c>
      <c r="F125" s="584" t="s">
        <v>2246</v>
      </c>
      <c r="G125" s="585">
        <v>2.8</v>
      </c>
      <c r="H125" s="585">
        <v>7.64</v>
      </c>
      <c r="I125" s="586">
        <v>1.79</v>
      </c>
    </row>
    <row r="126" spans="1:9" ht="18.75" hidden="1" customHeight="1">
      <c r="A126" s="582">
        <v>42218</v>
      </c>
      <c r="B126" s="583">
        <v>4.6500000000000004</v>
      </c>
      <c r="C126" s="583" t="s">
        <v>2219</v>
      </c>
      <c r="D126" s="583" t="s">
        <v>800</v>
      </c>
      <c r="E126" s="584" t="s">
        <v>2247</v>
      </c>
      <c r="F126" s="584" t="s">
        <v>2246</v>
      </c>
      <c r="G126" s="585">
        <v>2.8068282217058096</v>
      </c>
      <c r="H126" s="585">
        <v>7.615889360455923</v>
      </c>
      <c r="I126" s="586">
        <v>1.67</v>
      </c>
    </row>
    <row r="127" spans="1:9" ht="18.75" hidden="1" customHeight="1">
      <c r="A127" s="582">
        <v>42249</v>
      </c>
      <c r="B127" s="583">
        <v>4.6500000000000004</v>
      </c>
      <c r="C127" s="583" t="s">
        <v>2219</v>
      </c>
      <c r="D127" s="583" t="s">
        <v>800</v>
      </c>
      <c r="E127" s="584" t="s">
        <v>2247</v>
      </c>
      <c r="F127" s="584" t="s">
        <v>2248</v>
      </c>
      <c r="G127" s="585">
        <v>2.83</v>
      </c>
      <c r="H127" s="585">
        <v>7.55</v>
      </c>
      <c r="I127" s="586">
        <v>1.96</v>
      </c>
    </row>
    <row r="128" spans="1:9" ht="18.75" hidden="1" customHeight="1">
      <c r="A128" s="582">
        <v>42279</v>
      </c>
      <c r="B128" s="583">
        <v>4.6500000000000004</v>
      </c>
      <c r="C128" s="583" t="s">
        <v>2219</v>
      </c>
      <c r="D128" s="583" t="s">
        <v>800</v>
      </c>
      <c r="E128" s="584" t="s">
        <v>2249</v>
      </c>
      <c r="F128" s="584" t="s">
        <v>2250</v>
      </c>
      <c r="G128" s="585">
        <v>2.808737315412309</v>
      </c>
      <c r="H128" s="585">
        <v>7.4735343910847893</v>
      </c>
      <c r="I128" s="586">
        <v>2.34</v>
      </c>
    </row>
    <row r="129" spans="1:9" ht="18.75" hidden="1" customHeight="1">
      <c r="A129" s="582">
        <v>42310</v>
      </c>
      <c r="B129" s="583">
        <v>4.4000000000000004</v>
      </c>
      <c r="C129" s="583" t="s">
        <v>2219</v>
      </c>
      <c r="D129" s="583" t="s">
        <v>800</v>
      </c>
      <c r="E129" s="584" t="s">
        <v>2249</v>
      </c>
      <c r="F129" s="584" t="s">
        <v>2251</v>
      </c>
      <c r="G129" s="585">
        <v>2.66</v>
      </c>
      <c r="H129" s="585">
        <v>7.28</v>
      </c>
      <c r="I129" s="586">
        <v>2.74</v>
      </c>
    </row>
    <row r="130" spans="1:9" ht="18.75" hidden="1" customHeight="1">
      <c r="A130" s="582">
        <v>42340</v>
      </c>
      <c r="B130" s="583">
        <v>4.4000000000000004</v>
      </c>
      <c r="C130" s="583" t="s">
        <v>2219</v>
      </c>
      <c r="D130" s="583" t="s">
        <v>800</v>
      </c>
      <c r="E130" s="584" t="s">
        <v>2249</v>
      </c>
      <c r="F130" s="584" t="s">
        <v>2251</v>
      </c>
      <c r="G130" s="585">
        <v>2.6262079505853757</v>
      </c>
      <c r="H130" s="585">
        <v>7.2387669228824993</v>
      </c>
      <c r="I130" s="586">
        <v>3.45</v>
      </c>
    </row>
    <row r="131" spans="1:9" ht="18.75" hidden="1" customHeight="1">
      <c r="A131" s="582">
        <v>42371</v>
      </c>
      <c r="B131" s="583">
        <v>4.4000000000000004</v>
      </c>
      <c r="C131" s="583" t="s">
        <v>2219</v>
      </c>
      <c r="D131" s="583" t="s">
        <v>800</v>
      </c>
      <c r="E131" s="584" t="s">
        <v>2252</v>
      </c>
      <c r="F131" s="584" t="s">
        <v>2253</v>
      </c>
      <c r="G131" s="585">
        <v>2.62</v>
      </c>
      <c r="H131" s="585">
        <v>7.23</v>
      </c>
      <c r="I131" s="586">
        <v>3.18</v>
      </c>
    </row>
    <row r="132" spans="1:9" ht="18.75" hidden="1" customHeight="1">
      <c r="A132" s="582">
        <v>42402</v>
      </c>
      <c r="B132" s="583">
        <v>4.4000000000000004</v>
      </c>
      <c r="C132" s="583" t="s">
        <v>2219</v>
      </c>
      <c r="D132" s="583" t="s">
        <v>800</v>
      </c>
      <c r="E132" s="584" t="s">
        <v>2252</v>
      </c>
      <c r="F132" s="584" t="s">
        <v>2253</v>
      </c>
      <c r="G132" s="585">
        <v>2.59</v>
      </c>
      <c r="H132" s="585">
        <v>7.23</v>
      </c>
      <c r="I132" s="586">
        <v>2.52</v>
      </c>
    </row>
    <row r="133" spans="1:9" ht="18.75" hidden="1" customHeight="1">
      <c r="A133" s="582">
        <v>42431</v>
      </c>
      <c r="B133" s="583">
        <v>4.4000000000000004</v>
      </c>
      <c r="C133" s="583" t="s">
        <v>2219</v>
      </c>
      <c r="D133" s="583" t="s">
        <v>800</v>
      </c>
      <c r="E133" s="584" t="s">
        <v>2252</v>
      </c>
      <c r="F133" s="584" t="s">
        <v>2254</v>
      </c>
      <c r="G133" s="585">
        <v>2.58</v>
      </c>
      <c r="H133" s="585">
        <v>7.21</v>
      </c>
      <c r="I133" s="586">
        <v>2.75</v>
      </c>
    </row>
    <row r="134" spans="1:9" ht="18.75" hidden="1" customHeight="1">
      <c r="A134" s="582">
        <v>42462</v>
      </c>
      <c r="B134" s="583">
        <v>4.4000000000000004</v>
      </c>
      <c r="C134" s="583" t="s">
        <v>2219</v>
      </c>
      <c r="D134" s="583" t="s">
        <v>800</v>
      </c>
      <c r="E134" s="584" t="s">
        <v>2252</v>
      </c>
      <c r="F134" s="584" t="s">
        <v>2255</v>
      </c>
      <c r="G134" s="585">
        <v>2.62</v>
      </c>
      <c r="H134" s="585">
        <v>7.19</v>
      </c>
      <c r="I134" s="586">
        <v>2.84</v>
      </c>
    </row>
    <row r="135" spans="1:9" ht="18.75" hidden="1" customHeight="1">
      <c r="A135" s="582">
        <v>42491</v>
      </c>
      <c r="B135" s="583">
        <v>4.4000000000000004</v>
      </c>
      <c r="C135" s="583" t="s">
        <v>2219</v>
      </c>
      <c r="D135" s="583" t="s">
        <v>800</v>
      </c>
      <c r="E135" s="584" t="s">
        <v>2252</v>
      </c>
      <c r="F135" s="584" t="s">
        <v>2255</v>
      </c>
      <c r="G135" s="585">
        <v>2.57</v>
      </c>
      <c r="H135" s="585">
        <v>7.21</v>
      </c>
      <c r="I135" s="586">
        <v>2.65</v>
      </c>
    </row>
    <row r="136" spans="1:9" ht="18.75" hidden="1" customHeight="1">
      <c r="A136" s="582">
        <v>42522</v>
      </c>
      <c r="B136" s="583">
        <v>4.4000000000000004</v>
      </c>
      <c r="C136" s="583" t="s">
        <v>2219</v>
      </c>
      <c r="D136" s="583" t="s">
        <v>800</v>
      </c>
      <c r="E136" s="584" t="s">
        <v>2252</v>
      </c>
      <c r="F136" s="584" t="s">
        <v>2256</v>
      </c>
      <c r="G136" s="585">
        <v>2.5499999999999998</v>
      </c>
      <c r="H136" s="585">
        <v>7.23</v>
      </c>
      <c r="I136" s="586">
        <v>2.29</v>
      </c>
    </row>
    <row r="137" spans="1:9" ht="18.75" hidden="1" customHeight="1">
      <c r="A137" s="582">
        <v>42552</v>
      </c>
      <c r="B137" s="583">
        <v>4</v>
      </c>
      <c r="C137" s="583" t="s">
        <v>2219</v>
      </c>
      <c r="D137" s="583" t="s">
        <v>800</v>
      </c>
      <c r="E137" s="584" t="s">
        <v>2252</v>
      </c>
      <c r="F137" s="584" t="s">
        <v>2256</v>
      </c>
      <c r="G137" s="585">
        <v>2.5099999999999998</v>
      </c>
      <c r="H137" s="585">
        <v>7.12</v>
      </c>
      <c r="I137" s="586">
        <v>2.79</v>
      </c>
    </row>
    <row r="138" spans="1:9" ht="18.75" hidden="1" customHeight="1">
      <c r="A138" s="582">
        <v>42583</v>
      </c>
      <c r="B138" s="583">
        <v>4</v>
      </c>
      <c r="C138" s="583" t="s">
        <v>2257</v>
      </c>
      <c r="D138" s="583" t="s">
        <v>2258</v>
      </c>
      <c r="E138" s="584" t="s">
        <v>2252</v>
      </c>
      <c r="F138" s="584" t="s">
        <v>2259</v>
      </c>
      <c r="G138" s="585">
        <v>2.2000000000000002</v>
      </c>
      <c r="H138" s="585">
        <v>6.87</v>
      </c>
      <c r="I138" s="586">
        <v>2.48</v>
      </c>
    </row>
    <row r="139" spans="1:9" ht="18.75" hidden="1" customHeight="1">
      <c r="A139" s="582">
        <v>42614</v>
      </c>
      <c r="B139" s="583">
        <v>4</v>
      </c>
      <c r="C139" s="583" t="s">
        <v>2257</v>
      </c>
      <c r="D139" s="583" t="s">
        <v>2258</v>
      </c>
      <c r="E139" s="584" t="s">
        <v>2252</v>
      </c>
      <c r="F139" s="584" t="s">
        <v>2260</v>
      </c>
      <c r="G139" s="585">
        <v>2.16</v>
      </c>
      <c r="H139" s="585">
        <v>6.84</v>
      </c>
      <c r="I139" s="586">
        <v>2.46</v>
      </c>
    </row>
    <row r="140" spans="1:9" ht="18.75" hidden="1" customHeight="1">
      <c r="A140" s="582">
        <v>42644</v>
      </c>
      <c r="B140" s="583">
        <v>4</v>
      </c>
      <c r="C140" s="583" t="s">
        <v>2257</v>
      </c>
      <c r="D140" s="583" t="s">
        <v>521</v>
      </c>
      <c r="E140" s="584" t="s">
        <v>2252</v>
      </c>
      <c r="F140" s="584" t="s">
        <v>2259</v>
      </c>
      <c r="G140" s="585">
        <v>2.16</v>
      </c>
      <c r="H140" s="585">
        <v>6.88</v>
      </c>
      <c r="I140" s="586">
        <v>2.6</v>
      </c>
    </row>
    <row r="141" spans="1:9" ht="18.75" hidden="1" customHeight="1">
      <c r="A141" s="582">
        <v>42675</v>
      </c>
      <c r="B141" s="583">
        <v>4</v>
      </c>
      <c r="C141" s="583" t="s">
        <v>2257</v>
      </c>
      <c r="D141" s="583" t="s">
        <v>521</v>
      </c>
      <c r="E141" s="584" t="s">
        <v>2252</v>
      </c>
      <c r="F141" s="584" t="s">
        <v>2260</v>
      </c>
      <c r="G141" s="585">
        <v>2.21</v>
      </c>
      <c r="H141" s="585">
        <v>6.83</v>
      </c>
      <c r="I141" s="586">
        <v>2.68</v>
      </c>
    </row>
    <row r="142" spans="1:9" ht="16.5" hidden="1" customHeight="1">
      <c r="A142" s="582">
        <v>42705</v>
      </c>
      <c r="B142" s="583">
        <v>4</v>
      </c>
      <c r="C142" s="583" t="s">
        <v>2257</v>
      </c>
      <c r="D142" s="583" t="s">
        <v>521</v>
      </c>
      <c r="E142" s="584" t="s">
        <v>2252</v>
      </c>
      <c r="F142" s="584" t="s">
        <v>2261</v>
      </c>
      <c r="G142" s="585">
        <v>2.21</v>
      </c>
      <c r="H142" s="585">
        <v>6.86</v>
      </c>
      <c r="I142" s="586">
        <v>2.87</v>
      </c>
    </row>
    <row r="143" spans="1:9" ht="17.25" hidden="1" customHeight="1">
      <c r="A143" s="582">
        <v>42736</v>
      </c>
      <c r="B143" s="583">
        <v>4</v>
      </c>
      <c r="C143" s="583" t="s">
        <v>2257</v>
      </c>
      <c r="D143" s="583" t="s">
        <v>521</v>
      </c>
      <c r="E143" s="584" t="s">
        <v>2262</v>
      </c>
      <c r="F143" s="584" t="s">
        <v>2263</v>
      </c>
      <c r="G143" s="585">
        <v>2.16</v>
      </c>
      <c r="H143" s="585">
        <v>6.87</v>
      </c>
      <c r="I143" s="586">
        <v>2.64</v>
      </c>
    </row>
    <row r="144" spans="1:9" ht="18.75" hidden="1" customHeight="1">
      <c r="A144" s="582">
        <v>42767</v>
      </c>
      <c r="B144" s="583">
        <v>4</v>
      </c>
      <c r="C144" s="583" t="s">
        <v>2257</v>
      </c>
      <c r="D144" s="583" t="s">
        <v>521</v>
      </c>
      <c r="E144" s="584" t="s">
        <v>2264</v>
      </c>
      <c r="F144" s="584" t="s">
        <v>2263</v>
      </c>
      <c r="G144" s="585">
        <v>2.14</v>
      </c>
      <c r="H144" s="585">
        <v>6.83</v>
      </c>
      <c r="I144" s="586">
        <v>2.21</v>
      </c>
    </row>
    <row r="145" spans="1:9" ht="18.75" hidden="1" customHeight="1">
      <c r="A145" s="582">
        <v>42795</v>
      </c>
      <c r="B145" s="583">
        <v>4</v>
      </c>
      <c r="C145" s="583" t="s">
        <v>2257</v>
      </c>
      <c r="D145" s="583" t="s">
        <v>521</v>
      </c>
      <c r="E145" s="584" t="s">
        <v>2262</v>
      </c>
      <c r="F145" s="584" t="s">
        <v>2246</v>
      </c>
      <c r="G145" s="585">
        <v>2.14</v>
      </c>
      <c r="H145" s="585">
        <v>6.74</v>
      </c>
      <c r="I145" s="586">
        <v>2.5099999999999998</v>
      </c>
    </row>
    <row r="146" spans="1:9" ht="18.75" hidden="1" customHeight="1">
      <c r="A146" s="582">
        <v>42826</v>
      </c>
      <c r="B146" s="583">
        <v>4</v>
      </c>
      <c r="C146" s="583" t="s">
        <v>2257</v>
      </c>
      <c r="D146" s="583" t="s">
        <v>521</v>
      </c>
      <c r="E146" s="584" t="s">
        <v>2262</v>
      </c>
      <c r="F146" s="584" t="s">
        <v>2263</v>
      </c>
      <c r="G146" s="585">
        <v>2.16</v>
      </c>
      <c r="H146" s="585">
        <v>6.74</v>
      </c>
      <c r="I146" s="586">
        <v>2.75</v>
      </c>
    </row>
    <row r="147" spans="1:9" ht="18.75" hidden="1" customHeight="1">
      <c r="A147" s="582">
        <v>42856</v>
      </c>
      <c r="B147" s="583">
        <v>4</v>
      </c>
      <c r="C147" s="583" t="s">
        <v>2257</v>
      </c>
      <c r="D147" s="583" t="s">
        <v>521</v>
      </c>
      <c r="E147" s="584" t="s">
        <v>608</v>
      </c>
      <c r="F147" s="584" t="s">
        <v>2246</v>
      </c>
      <c r="G147" s="585">
        <v>2.13</v>
      </c>
      <c r="H147" s="585">
        <v>6.76</v>
      </c>
      <c r="I147" s="586">
        <v>2.12</v>
      </c>
    </row>
    <row r="148" spans="1:9" ht="18.75" hidden="1" customHeight="1">
      <c r="A148" s="582">
        <v>42887</v>
      </c>
      <c r="B148" s="583">
        <v>4</v>
      </c>
      <c r="C148" s="583" t="s">
        <v>2257</v>
      </c>
      <c r="D148" s="583" t="s">
        <v>521</v>
      </c>
      <c r="E148" s="584" t="s">
        <v>609</v>
      </c>
      <c r="F148" s="584" t="s">
        <v>2246</v>
      </c>
      <c r="G148" s="585">
        <v>2.15</v>
      </c>
      <c r="H148" s="585">
        <v>6.81</v>
      </c>
      <c r="I148" s="586">
        <v>2.0499999999999998</v>
      </c>
    </row>
    <row r="149" spans="1:9" ht="18.75" hidden="1" customHeight="1">
      <c r="A149" s="582">
        <v>42917</v>
      </c>
      <c r="B149" s="583">
        <v>4</v>
      </c>
      <c r="C149" s="583" t="s">
        <v>2257</v>
      </c>
      <c r="D149" s="583" t="s">
        <v>522</v>
      </c>
      <c r="E149" s="584" t="s">
        <v>609</v>
      </c>
      <c r="F149" s="584" t="s">
        <v>2246</v>
      </c>
      <c r="G149" s="585">
        <v>2.14</v>
      </c>
      <c r="H149" s="585">
        <v>6.78</v>
      </c>
      <c r="I149" s="586">
        <v>1.97</v>
      </c>
    </row>
    <row r="150" spans="1:9" ht="18.75" hidden="1" customHeight="1">
      <c r="A150" s="582">
        <v>42948</v>
      </c>
      <c r="B150" s="583">
        <v>4</v>
      </c>
      <c r="C150" s="583" t="s">
        <v>2257</v>
      </c>
      <c r="D150" s="583" t="s">
        <v>523</v>
      </c>
      <c r="E150" s="584" t="s">
        <v>2265</v>
      </c>
      <c r="F150" s="584" t="s">
        <v>2246</v>
      </c>
      <c r="G150" s="585">
        <v>2.09</v>
      </c>
      <c r="H150" s="585">
        <v>6.73</v>
      </c>
      <c r="I150" s="586">
        <v>2.0499999999999998</v>
      </c>
    </row>
    <row r="151" spans="1:9" ht="18.75" hidden="1" customHeight="1">
      <c r="A151" s="582">
        <v>42979</v>
      </c>
      <c r="B151" s="583">
        <v>3.5</v>
      </c>
      <c r="C151" s="583" t="s">
        <v>2266</v>
      </c>
      <c r="D151" s="583" t="s">
        <v>524</v>
      </c>
      <c r="E151" s="584" t="s">
        <v>609</v>
      </c>
      <c r="F151" s="584" t="s">
        <v>2267</v>
      </c>
      <c r="G151" s="585">
        <v>1.75</v>
      </c>
      <c r="H151" s="585">
        <v>6.28</v>
      </c>
      <c r="I151" s="586">
        <v>2</v>
      </c>
    </row>
    <row r="152" spans="1:9" ht="18.75" hidden="1" customHeight="1">
      <c r="A152" s="582">
        <v>43009</v>
      </c>
      <c r="B152" s="583">
        <v>3.5</v>
      </c>
      <c r="C152" s="583" t="s">
        <v>2266</v>
      </c>
      <c r="D152" s="583" t="s">
        <v>525</v>
      </c>
      <c r="E152" s="584" t="s">
        <v>2268</v>
      </c>
      <c r="F152" s="584" t="s">
        <v>2267</v>
      </c>
      <c r="G152" s="585">
        <v>1.68</v>
      </c>
      <c r="H152" s="585">
        <v>6.15</v>
      </c>
      <c r="I152" s="586">
        <v>1.78</v>
      </c>
    </row>
    <row r="153" spans="1:9" ht="18.75" hidden="1" customHeight="1">
      <c r="A153" s="582">
        <v>43040</v>
      </c>
      <c r="B153" s="583">
        <v>3.5</v>
      </c>
      <c r="C153" s="583" t="s">
        <v>2266</v>
      </c>
      <c r="D153" s="583" t="s">
        <v>525</v>
      </c>
      <c r="E153" s="584" t="s">
        <v>2269</v>
      </c>
      <c r="F153" s="584" t="s">
        <v>2267</v>
      </c>
      <c r="G153" s="585">
        <v>1.69</v>
      </c>
      <c r="H153" s="585">
        <v>6.2</v>
      </c>
      <c r="I153" s="586">
        <v>1.96</v>
      </c>
    </row>
    <row r="154" spans="1:9" ht="18.75" hidden="1" customHeight="1">
      <c r="A154" s="582">
        <v>43070</v>
      </c>
      <c r="B154" s="583">
        <v>3.5</v>
      </c>
      <c r="C154" s="583" t="s">
        <v>2266</v>
      </c>
      <c r="D154" s="583" t="s">
        <v>525</v>
      </c>
      <c r="E154" s="584" t="s">
        <v>2270</v>
      </c>
      <c r="F154" s="584" t="s">
        <v>2267</v>
      </c>
      <c r="G154" s="585">
        <v>1.67</v>
      </c>
      <c r="H154" s="585">
        <v>6.2</v>
      </c>
      <c r="I154" s="586">
        <v>2.4700000000000002</v>
      </c>
    </row>
    <row r="155" spans="1:9" ht="18.75" hidden="1" customHeight="1">
      <c r="A155" s="582">
        <v>43101</v>
      </c>
      <c r="B155" s="583">
        <v>3.5</v>
      </c>
      <c r="C155" s="583" t="s">
        <v>2266</v>
      </c>
      <c r="D155" s="583" t="s">
        <v>525</v>
      </c>
      <c r="E155" s="584" t="s">
        <v>2271</v>
      </c>
      <c r="F155" s="584" t="s">
        <v>2267</v>
      </c>
      <c r="G155" s="585">
        <v>1.67</v>
      </c>
      <c r="H155" s="585">
        <v>6.16</v>
      </c>
      <c r="I155" s="586">
        <v>2.5099999999999998</v>
      </c>
    </row>
    <row r="156" spans="1:9" ht="18.75" hidden="1" customHeight="1">
      <c r="A156" s="582">
        <v>43132</v>
      </c>
      <c r="B156" s="583">
        <v>3.5</v>
      </c>
      <c r="C156" s="583" t="s">
        <v>2266</v>
      </c>
      <c r="D156" s="583" t="s">
        <v>525</v>
      </c>
      <c r="E156" s="584" t="s">
        <v>608</v>
      </c>
      <c r="F156" s="584" t="s">
        <v>2267</v>
      </c>
      <c r="G156" s="585">
        <v>1.68</v>
      </c>
      <c r="H156" s="585">
        <v>6.13</v>
      </c>
      <c r="I156" s="586">
        <v>2.91</v>
      </c>
    </row>
    <row r="157" spans="1:9" ht="18.75" hidden="1" customHeight="1">
      <c r="A157" s="582">
        <v>43160</v>
      </c>
      <c r="B157" s="583">
        <v>3.5</v>
      </c>
      <c r="C157" s="583" t="s">
        <v>2266</v>
      </c>
      <c r="D157" s="583" t="s">
        <v>525</v>
      </c>
      <c r="E157" s="584" t="s">
        <v>2270</v>
      </c>
      <c r="F157" s="584" t="s">
        <v>2272</v>
      </c>
      <c r="G157" s="585">
        <v>1.66</v>
      </c>
      <c r="H157" s="585">
        <v>6.17</v>
      </c>
      <c r="I157" s="586">
        <v>3.74</v>
      </c>
    </row>
    <row r="158" spans="1:9" ht="18.75" hidden="1" customHeight="1">
      <c r="A158" s="582">
        <v>43191</v>
      </c>
      <c r="B158" s="583">
        <v>3.5</v>
      </c>
      <c r="C158" s="583" t="s">
        <v>2266</v>
      </c>
      <c r="D158" s="583" t="s">
        <v>525</v>
      </c>
      <c r="E158" s="584" t="s">
        <v>2273</v>
      </c>
      <c r="F158" s="584" t="s">
        <v>2272</v>
      </c>
      <c r="G158" s="585">
        <v>1.65</v>
      </c>
      <c r="H158" s="585">
        <v>6.18</v>
      </c>
      <c r="I158" s="586">
        <v>3.69</v>
      </c>
    </row>
    <row r="159" spans="1:9" ht="18.75" hidden="1" customHeight="1">
      <c r="A159" s="582">
        <v>43221</v>
      </c>
      <c r="B159" s="583">
        <v>3.5</v>
      </c>
      <c r="C159" s="583" t="s">
        <v>2266</v>
      </c>
      <c r="D159" s="583" t="s">
        <v>525</v>
      </c>
      <c r="E159" s="584" t="s">
        <v>2274</v>
      </c>
      <c r="F159" s="584" t="s">
        <v>2272</v>
      </c>
      <c r="G159" s="585">
        <v>1.65</v>
      </c>
      <c r="H159" s="585">
        <v>6.19</v>
      </c>
      <c r="I159" s="586">
        <v>3.52</v>
      </c>
    </row>
    <row r="160" spans="1:9" ht="18.75" hidden="1" customHeight="1">
      <c r="A160" s="582" t="s">
        <v>2275</v>
      </c>
      <c r="B160" s="583">
        <v>3.5</v>
      </c>
      <c r="C160" s="583" t="s">
        <v>2266</v>
      </c>
      <c r="D160" s="583" t="s">
        <v>525</v>
      </c>
      <c r="E160" s="584" t="s">
        <v>2264</v>
      </c>
      <c r="F160" s="584" t="s">
        <v>2272</v>
      </c>
      <c r="G160" s="585">
        <v>1.64</v>
      </c>
      <c r="H160" s="585">
        <v>6.24</v>
      </c>
      <c r="I160" s="586">
        <v>3.68</v>
      </c>
    </row>
    <row r="161" spans="1:9" ht="18.75" hidden="1" customHeight="1">
      <c r="A161" s="582">
        <v>43282</v>
      </c>
      <c r="B161" s="583">
        <v>3.5</v>
      </c>
      <c r="C161" s="583" t="s">
        <v>2266</v>
      </c>
      <c r="D161" s="583" t="s">
        <v>525</v>
      </c>
      <c r="E161" s="584" t="s">
        <v>2276</v>
      </c>
      <c r="F161" s="584" t="s">
        <v>2272</v>
      </c>
      <c r="G161" s="585">
        <v>1.65</v>
      </c>
      <c r="H161" s="585">
        <v>6.23</v>
      </c>
      <c r="I161" s="586">
        <v>3.55</v>
      </c>
    </row>
    <row r="162" spans="1:9" ht="18.75" hidden="1" customHeight="1">
      <c r="A162" s="582">
        <v>43313</v>
      </c>
      <c r="B162" s="583">
        <v>3.5</v>
      </c>
      <c r="C162" s="583" t="s">
        <v>2266</v>
      </c>
      <c r="D162" s="583" t="s">
        <v>526</v>
      </c>
      <c r="E162" s="584" t="s">
        <v>2277</v>
      </c>
      <c r="F162" s="584" t="s">
        <v>2272</v>
      </c>
      <c r="G162" s="585">
        <v>1.66</v>
      </c>
      <c r="H162" s="585">
        <v>6.22</v>
      </c>
      <c r="I162" s="586">
        <v>3.62</v>
      </c>
    </row>
    <row r="163" spans="1:9" ht="18.75" hidden="1" customHeight="1">
      <c r="A163" s="582">
        <v>43344</v>
      </c>
      <c r="B163" s="583">
        <v>3.5</v>
      </c>
      <c r="C163" s="583" t="s">
        <v>2266</v>
      </c>
      <c r="D163" s="583" t="s">
        <v>527</v>
      </c>
      <c r="E163" s="584" t="s">
        <v>2278</v>
      </c>
      <c r="F163" s="584" t="s">
        <v>2279</v>
      </c>
      <c r="G163" s="585">
        <v>1.71</v>
      </c>
      <c r="H163" s="585">
        <v>6.22</v>
      </c>
      <c r="I163" s="586">
        <v>3.6</v>
      </c>
    </row>
    <row r="164" spans="1:9" ht="18.75" hidden="1" customHeight="1">
      <c r="A164" s="582">
        <v>43374</v>
      </c>
      <c r="B164" s="583">
        <v>3.5</v>
      </c>
      <c r="C164" s="583" t="s">
        <v>2266</v>
      </c>
      <c r="D164" s="583" t="s">
        <v>527</v>
      </c>
      <c r="E164" s="584" t="s">
        <v>2280</v>
      </c>
      <c r="F164" s="584" t="s">
        <v>2281</v>
      </c>
      <c r="G164" s="585">
        <v>1.71</v>
      </c>
      <c r="H164" s="585">
        <v>6.39</v>
      </c>
      <c r="I164" s="586">
        <v>3.55</v>
      </c>
    </row>
    <row r="165" spans="1:9" ht="18.75" hidden="1" customHeight="1">
      <c r="A165" s="582">
        <v>43405</v>
      </c>
      <c r="B165" s="583">
        <v>3.5</v>
      </c>
      <c r="C165" s="583" t="s">
        <v>2266</v>
      </c>
      <c r="D165" s="583" t="s">
        <v>527</v>
      </c>
      <c r="E165" s="584" t="s">
        <v>2282</v>
      </c>
      <c r="F165" s="584" t="s">
        <v>2283</v>
      </c>
      <c r="G165" s="585">
        <v>1.7</v>
      </c>
      <c r="H165" s="585">
        <v>6.34</v>
      </c>
      <c r="I165" s="586">
        <v>3.58</v>
      </c>
    </row>
    <row r="166" spans="1:9" ht="18.75" hidden="1" customHeight="1">
      <c r="A166" s="582">
        <v>43435</v>
      </c>
      <c r="B166" s="583">
        <v>3.5</v>
      </c>
      <c r="C166" s="583" t="s">
        <v>2266</v>
      </c>
      <c r="D166" s="583" t="s">
        <v>527</v>
      </c>
      <c r="E166" s="584" t="s">
        <v>2284</v>
      </c>
      <c r="F166" s="584" t="s">
        <v>2285</v>
      </c>
      <c r="G166" s="585">
        <v>1.72</v>
      </c>
      <c r="H166" s="585">
        <v>6.21</v>
      </c>
      <c r="I166" s="586">
        <v>3.51</v>
      </c>
    </row>
    <row r="167" spans="1:9" ht="18.75" hidden="1" customHeight="1">
      <c r="A167" s="582">
        <v>43466</v>
      </c>
      <c r="B167" s="583">
        <v>3.5</v>
      </c>
      <c r="C167" s="583" t="s">
        <v>2266</v>
      </c>
      <c r="D167" s="583" t="s">
        <v>527</v>
      </c>
      <c r="E167" s="584" t="s">
        <v>683</v>
      </c>
      <c r="F167" s="584" t="s">
        <v>2285</v>
      </c>
      <c r="G167" s="585">
        <v>1.73</v>
      </c>
      <c r="H167" s="585">
        <v>6.21</v>
      </c>
      <c r="I167" s="586">
        <v>3.43</v>
      </c>
    </row>
    <row r="168" spans="1:9" ht="18.75" hidden="1" customHeight="1">
      <c r="A168" s="582">
        <v>43497</v>
      </c>
      <c r="B168" s="583">
        <v>3.5</v>
      </c>
      <c r="C168" s="583" t="s">
        <v>2266</v>
      </c>
      <c r="D168" s="583" t="s">
        <v>527</v>
      </c>
      <c r="E168" s="584" t="s">
        <v>2286</v>
      </c>
      <c r="F168" s="584" t="s">
        <v>2285</v>
      </c>
      <c r="G168" s="585">
        <v>1.73</v>
      </c>
      <c r="H168" s="585">
        <v>6.3</v>
      </c>
      <c r="I168" s="586">
        <v>3.45</v>
      </c>
    </row>
    <row r="169" spans="1:9" ht="18.75" hidden="1" customHeight="1">
      <c r="A169" s="582">
        <v>43525</v>
      </c>
      <c r="B169" s="583">
        <v>3.5</v>
      </c>
      <c r="C169" s="583" t="s">
        <v>2266</v>
      </c>
      <c r="D169" s="583" t="s">
        <v>527</v>
      </c>
      <c r="E169" s="584" t="s">
        <v>2287</v>
      </c>
      <c r="F169" s="584" t="s">
        <v>2285</v>
      </c>
      <c r="G169" s="585">
        <v>1.74</v>
      </c>
      <c r="H169" s="585">
        <v>6.24</v>
      </c>
      <c r="I169" s="586">
        <v>3.3</v>
      </c>
    </row>
    <row r="170" spans="1:9" ht="18.75" hidden="1" customHeight="1">
      <c r="A170" s="582">
        <v>43556</v>
      </c>
      <c r="B170" s="583">
        <v>3.5</v>
      </c>
      <c r="C170" s="583" t="s">
        <v>2266</v>
      </c>
      <c r="D170" s="583" t="s">
        <v>527</v>
      </c>
      <c r="E170" s="584" t="s">
        <v>680</v>
      </c>
      <c r="F170" s="584" t="s">
        <v>2288</v>
      </c>
      <c r="G170" s="585">
        <v>1.72</v>
      </c>
      <c r="H170" s="585">
        <v>6.25</v>
      </c>
      <c r="I170" s="586">
        <v>3.28</v>
      </c>
    </row>
    <row r="171" spans="1:9" ht="18.75" hidden="1" customHeight="1">
      <c r="A171" s="582">
        <v>43586</v>
      </c>
      <c r="B171" s="583">
        <v>3.5</v>
      </c>
      <c r="C171" s="583" t="s">
        <v>2266</v>
      </c>
      <c r="D171" s="583" t="s">
        <v>527</v>
      </c>
      <c r="E171" s="584" t="s">
        <v>2289</v>
      </c>
      <c r="F171" s="584" t="s">
        <v>2288</v>
      </c>
      <c r="G171" s="585">
        <v>1.73</v>
      </c>
      <c r="H171" s="585">
        <v>6.24</v>
      </c>
      <c r="I171" s="586">
        <v>2.95</v>
      </c>
    </row>
    <row r="172" spans="1:9" ht="18.75" hidden="1" customHeight="1">
      <c r="A172" s="582">
        <v>43617</v>
      </c>
      <c r="B172" s="583">
        <v>3.5</v>
      </c>
      <c r="C172" s="583" t="s">
        <v>2266</v>
      </c>
      <c r="D172" s="583" t="s">
        <v>527</v>
      </c>
      <c r="E172" s="584" t="s">
        <v>2265</v>
      </c>
      <c r="F172" s="584" t="s">
        <v>2285</v>
      </c>
      <c r="G172" s="585">
        <v>1.71</v>
      </c>
      <c r="H172" s="585">
        <v>6.22</v>
      </c>
      <c r="I172" s="586">
        <v>2.77</v>
      </c>
    </row>
    <row r="173" spans="1:9" ht="18.75" hidden="1" customHeight="1">
      <c r="A173" s="582">
        <v>43647</v>
      </c>
      <c r="B173" s="583">
        <v>3.5</v>
      </c>
      <c r="C173" s="583" t="s">
        <v>2266</v>
      </c>
      <c r="D173" s="583" t="s">
        <v>527</v>
      </c>
      <c r="E173" s="584" t="s">
        <v>683</v>
      </c>
      <c r="F173" s="584" t="s">
        <v>2285</v>
      </c>
      <c r="G173" s="585">
        <v>1.72</v>
      </c>
      <c r="H173" s="585">
        <v>6.24</v>
      </c>
      <c r="I173" s="586">
        <v>3.17</v>
      </c>
    </row>
    <row r="174" spans="1:9" ht="18.75" hidden="1" customHeight="1">
      <c r="A174" s="582">
        <v>43678</v>
      </c>
      <c r="B174" s="583">
        <v>3.35</v>
      </c>
      <c r="C174" s="583" t="s">
        <v>2290</v>
      </c>
      <c r="D174" s="583" t="s">
        <v>526</v>
      </c>
      <c r="E174" s="584" t="s">
        <v>2291</v>
      </c>
      <c r="F174" s="584" t="s">
        <v>2285</v>
      </c>
      <c r="G174" s="585">
        <v>1.63</v>
      </c>
      <c r="H174" s="585">
        <v>6.11</v>
      </c>
      <c r="I174" s="586">
        <v>3.09</v>
      </c>
    </row>
    <row r="175" spans="1:9" ht="18.75" hidden="1" customHeight="1">
      <c r="A175" s="582">
        <v>43709</v>
      </c>
      <c r="B175" s="583">
        <v>3.35</v>
      </c>
      <c r="C175" s="583" t="s">
        <v>2292</v>
      </c>
      <c r="D175" s="583" t="s">
        <v>525</v>
      </c>
      <c r="E175" s="584" t="s">
        <v>564</v>
      </c>
      <c r="F175" s="584" t="s">
        <v>2285</v>
      </c>
      <c r="G175" s="585">
        <v>1.61</v>
      </c>
      <c r="H175" s="585">
        <v>6.08</v>
      </c>
      <c r="I175" s="586">
        <v>2.7</v>
      </c>
    </row>
    <row r="176" spans="1:9" ht="18.75" hidden="1" customHeight="1">
      <c r="A176" s="582">
        <v>43739</v>
      </c>
      <c r="B176" s="583">
        <v>3.35</v>
      </c>
      <c r="C176" s="583" t="s">
        <v>2292</v>
      </c>
      <c r="D176" s="583" t="s">
        <v>528</v>
      </c>
      <c r="E176" s="584" t="s">
        <v>2293</v>
      </c>
      <c r="F176" s="584" t="s">
        <v>2285</v>
      </c>
      <c r="G176" s="585">
        <v>1.61</v>
      </c>
      <c r="H176" s="585">
        <v>6.11</v>
      </c>
      <c r="I176" s="586">
        <v>2.63</v>
      </c>
    </row>
    <row r="177" spans="1:9" ht="18.75" hidden="1" customHeight="1">
      <c r="A177" s="582">
        <v>43770</v>
      </c>
      <c r="B177" s="583">
        <v>3.35</v>
      </c>
      <c r="C177" s="583" t="s">
        <v>2292</v>
      </c>
      <c r="D177" s="583" t="s">
        <v>528</v>
      </c>
      <c r="E177" s="584" t="s">
        <v>683</v>
      </c>
      <c r="F177" s="584" t="s">
        <v>2285</v>
      </c>
      <c r="G177" s="585">
        <v>1.61</v>
      </c>
      <c r="H177" s="585">
        <v>6.12</v>
      </c>
      <c r="I177" s="586">
        <v>2.78</v>
      </c>
    </row>
    <row r="178" spans="1:9" ht="18.75" hidden="1" customHeight="1">
      <c r="A178" s="582">
        <v>43800</v>
      </c>
      <c r="B178" s="583">
        <v>3.35</v>
      </c>
      <c r="C178" s="583" t="s">
        <v>2292</v>
      </c>
      <c r="D178" s="583" t="s">
        <v>528</v>
      </c>
      <c r="E178" s="584" t="s">
        <v>2294</v>
      </c>
      <c r="F178" s="584" t="s">
        <v>1039</v>
      </c>
      <c r="G178" s="585">
        <v>1.57</v>
      </c>
      <c r="H178" s="585">
        <v>6.09</v>
      </c>
      <c r="I178" s="586">
        <v>2.72</v>
      </c>
    </row>
    <row r="179" spans="1:9" ht="18.75" hidden="1" customHeight="1">
      <c r="A179" s="582">
        <v>43831</v>
      </c>
      <c r="B179" s="583">
        <v>3.35</v>
      </c>
      <c r="C179" s="583" t="s">
        <v>2292</v>
      </c>
      <c r="D179" s="583" t="s">
        <v>528</v>
      </c>
      <c r="E179" s="584" t="s">
        <v>2295</v>
      </c>
      <c r="F179" s="584" t="s">
        <v>1039</v>
      </c>
      <c r="G179" s="585">
        <v>1.61</v>
      </c>
      <c r="H179" s="585">
        <v>6.09</v>
      </c>
      <c r="I179" s="586">
        <v>2.2599999999999998</v>
      </c>
    </row>
    <row r="180" spans="1:9" ht="18.75" hidden="1" customHeight="1">
      <c r="A180" s="582">
        <v>43862</v>
      </c>
      <c r="B180" s="583">
        <v>3.35</v>
      </c>
      <c r="C180" s="583" t="s">
        <v>2292</v>
      </c>
      <c r="D180" s="583" t="s">
        <v>528</v>
      </c>
      <c r="E180" s="584" t="s">
        <v>2296</v>
      </c>
      <c r="F180" s="584" t="s">
        <v>1039</v>
      </c>
      <c r="G180" s="585">
        <v>1.56</v>
      </c>
      <c r="H180" s="585">
        <v>6.07</v>
      </c>
      <c r="I180" s="586">
        <v>2.19</v>
      </c>
    </row>
    <row r="181" spans="1:9" ht="18.75" hidden="1" customHeight="1">
      <c r="A181" s="582">
        <v>43891</v>
      </c>
      <c r="B181" s="583">
        <v>2.85</v>
      </c>
      <c r="C181" s="583" t="s">
        <v>2297</v>
      </c>
      <c r="D181" s="583" t="s">
        <v>529</v>
      </c>
      <c r="E181" s="584" t="s">
        <v>612</v>
      </c>
      <c r="F181" s="584" t="s">
        <v>2298</v>
      </c>
      <c r="G181" s="585">
        <v>1.3</v>
      </c>
      <c r="H181" s="585">
        <v>5.7</v>
      </c>
      <c r="I181" s="586">
        <v>1.42</v>
      </c>
    </row>
    <row r="182" spans="1:9" ht="18.75" hidden="1" customHeight="1">
      <c r="A182" s="582">
        <v>43922</v>
      </c>
      <c r="B182" s="583">
        <v>1.85</v>
      </c>
      <c r="C182" s="583" t="s">
        <v>2299</v>
      </c>
      <c r="D182" s="583" t="s">
        <v>530</v>
      </c>
      <c r="E182" s="584" t="s">
        <v>2300</v>
      </c>
      <c r="F182" s="584" t="s">
        <v>2301</v>
      </c>
      <c r="G182" s="585">
        <v>0.71</v>
      </c>
      <c r="H182" s="585">
        <v>4.9000000000000004</v>
      </c>
      <c r="I182" s="586">
        <v>0.43</v>
      </c>
    </row>
    <row r="183" spans="1:9" ht="18.75" hidden="1" customHeight="1">
      <c r="A183" s="582">
        <v>43952</v>
      </c>
      <c r="B183" s="583">
        <v>1.85</v>
      </c>
      <c r="C183" s="583" t="s">
        <v>2299</v>
      </c>
      <c r="D183" s="583" t="s">
        <v>531</v>
      </c>
      <c r="E183" s="584" t="s">
        <v>554</v>
      </c>
      <c r="F183" s="584" t="s">
        <v>2301</v>
      </c>
      <c r="G183" s="585">
        <v>0.51</v>
      </c>
      <c r="H183" s="585">
        <v>4.71</v>
      </c>
      <c r="I183" s="586">
        <v>0.19</v>
      </c>
    </row>
    <row r="184" spans="1:9" ht="18.75" hidden="1" customHeight="1">
      <c r="A184" s="582">
        <v>43983</v>
      </c>
      <c r="B184" s="583">
        <v>1.85</v>
      </c>
      <c r="C184" s="583" t="s">
        <v>2299</v>
      </c>
      <c r="D184" s="583" t="s">
        <v>531</v>
      </c>
      <c r="E184" s="584" t="s">
        <v>554</v>
      </c>
      <c r="F184" s="584" t="s">
        <v>2302</v>
      </c>
      <c r="G184" s="585">
        <v>0.5</v>
      </c>
      <c r="H184" s="585">
        <v>4.67</v>
      </c>
      <c r="I184" s="586">
        <v>0.78</v>
      </c>
    </row>
    <row r="185" spans="1:9" ht="18.75" hidden="1" customHeight="1">
      <c r="A185" s="582">
        <v>44013</v>
      </c>
      <c r="B185" s="583">
        <v>1.85</v>
      </c>
      <c r="C185" s="583" t="s">
        <v>2299</v>
      </c>
      <c r="D185" s="583" t="s">
        <v>531</v>
      </c>
      <c r="E185" s="584" t="s">
        <v>2303</v>
      </c>
      <c r="F185" s="584" t="s">
        <v>2302</v>
      </c>
      <c r="G185" s="585">
        <v>0.49</v>
      </c>
      <c r="H185" s="585">
        <v>4.6399999999999997</v>
      </c>
      <c r="I185" s="586" t="s">
        <v>1205</v>
      </c>
    </row>
    <row r="186" spans="1:9" ht="18.75" hidden="1" customHeight="1">
      <c r="A186" s="582">
        <v>44044</v>
      </c>
      <c r="B186" s="583">
        <v>1.85</v>
      </c>
      <c r="C186" s="583" t="s">
        <v>2299</v>
      </c>
      <c r="D186" s="583" t="s">
        <v>531</v>
      </c>
      <c r="E186" s="584" t="s">
        <v>2304</v>
      </c>
      <c r="F186" s="584" t="s">
        <v>2302</v>
      </c>
      <c r="G186" s="585">
        <v>0.5</v>
      </c>
      <c r="H186" s="585">
        <v>4.71</v>
      </c>
      <c r="I186" s="586">
        <v>1.3</v>
      </c>
    </row>
    <row r="187" spans="1:9" ht="18.75" hidden="1" customHeight="1">
      <c r="A187" s="582">
        <v>44075</v>
      </c>
      <c r="B187" s="583">
        <v>1.85</v>
      </c>
      <c r="C187" s="583" t="s">
        <v>2299</v>
      </c>
      <c r="D187" s="583" t="s">
        <v>531</v>
      </c>
      <c r="E187" s="584" t="s">
        <v>2305</v>
      </c>
      <c r="F187" s="584" t="s">
        <v>2302</v>
      </c>
      <c r="G187" s="585">
        <v>0.49</v>
      </c>
      <c r="H187" s="585">
        <v>4.7300000000000004</v>
      </c>
      <c r="I187" s="586">
        <v>1.38</v>
      </c>
    </row>
    <row r="188" spans="1:9" ht="18.75" hidden="1" customHeight="1">
      <c r="A188" s="582">
        <v>44105</v>
      </c>
      <c r="B188" s="583">
        <v>1.85</v>
      </c>
      <c r="C188" s="583" t="s">
        <v>2299</v>
      </c>
      <c r="D188" s="583" t="s">
        <v>531</v>
      </c>
      <c r="E188" s="584" t="s">
        <v>2305</v>
      </c>
      <c r="F188" s="584" t="s">
        <v>2302</v>
      </c>
      <c r="G188" s="585">
        <v>0.49</v>
      </c>
      <c r="H188" s="585">
        <v>4.7</v>
      </c>
      <c r="I188" s="586" t="s">
        <v>1205</v>
      </c>
    </row>
    <row r="189" spans="1:9" ht="18.75" hidden="1" customHeight="1">
      <c r="A189" s="582">
        <v>44136</v>
      </c>
      <c r="B189" s="583">
        <v>1.85</v>
      </c>
      <c r="C189" s="583" t="s">
        <v>2299</v>
      </c>
      <c r="D189" s="583" t="s">
        <v>531</v>
      </c>
      <c r="E189" s="584" t="s">
        <v>2306</v>
      </c>
      <c r="F189" s="584" t="s">
        <v>2302</v>
      </c>
      <c r="G189" s="585">
        <v>0.48</v>
      </c>
      <c r="H189" s="585">
        <v>4.7</v>
      </c>
      <c r="I189" s="586">
        <v>0.64</v>
      </c>
    </row>
    <row r="190" spans="1:9" ht="18.75" hidden="1" customHeight="1">
      <c r="A190" s="582">
        <v>44166</v>
      </c>
      <c r="B190" s="583">
        <v>1.85</v>
      </c>
      <c r="C190" s="583" t="s">
        <v>2299</v>
      </c>
      <c r="D190" s="583" t="s">
        <v>531</v>
      </c>
      <c r="E190" s="584" t="s">
        <v>2307</v>
      </c>
      <c r="F190" s="584" t="s">
        <v>2302</v>
      </c>
      <c r="G190" s="585">
        <v>0.47</v>
      </c>
      <c r="H190" s="585">
        <v>4.7</v>
      </c>
      <c r="I190" s="586">
        <v>0.31</v>
      </c>
    </row>
    <row r="191" spans="1:9" ht="19.5" hidden="1" customHeight="1">
      <c r="A191" s="582">
        <v>44197</v>
      </c>
      <c r="B191" s="583">
        <v>1.85</v>
      </c>
      <c r="C191" s="583" t="s">
        <v>2299</v>
      </c>
      <c r="D191" s="583" t="s">
        <v>531</v>
      </c>
      <c r="E191" s="584" t="s">
        <v>2308</v>
      </c>
      <c r="F191" s="584" t="s">
        <v>2302</v>
      </c>
      <c r="G191" s="585">
        <v>0.46</v>
      </c>
      <c r="H191" s="585">
        <v>4.7</v>
      </c>
      <c r="I191" s="586">
        <v>0.28999999999999998</v>
      </c>
    </row>
    <row r="192" spans="1:9" ht="19.5" hidden="1" customHeight="1">
      <c r="A192" s="582">
        <v>44228</v>
      </c>
      <c r="B192" s="583">
        <v>1.85</v>
      </c>
      <c r="C192" s="583" t="s">
        <v>2299</v>
      </c>
      <c r="D192" s="583" t="s">
        <v>531</v>
      </c>
      <c r="E192" s="584" t="s">
        <v>554</v>
      </c>
      <c r="F192" s="584" t="s">
        <v>2302</v>
      </c>
      <c r="G192" s="585">
        <v>0.44</v>
      </c>
      <c r="H192" s="585">
        <v>4.67</v>
      </c>
      <c r="I192" s="586">
        <v>0.24</v>
      </c>
    </row>
    <row r="193" spans="1:9" ht="19.5" hidden="1" customHeight="1">
      <c r="A193" s="582">
        <v>44256</v>
      </c>
      <c r="B193" s="583">
        <v>1.85</v>
      </c>
      <c r="C193" s="583" t="s">
        <v>2299</v>
      </c>
      <c r="D193" s="583" t="s">
        <v>531</v>
      </c>
      <c r="E193" s="584" t="s">
        <v>550</v>
      </c>
      <c r="F193" s="584" t="s">
        <v>2309</v>
      </c>
      <c r="G193" s="585">
        <v>0.44</v>
      </c>
      <c r="H193" s="585">
        <v>4.7</v>
      </c>
      <c r="I193" s="586">
        <v>0.28000000000000003</v>
      </c>
    </row>
    <row r="194" spans="1:9" ht="19.5" hidden="1" customHeight="1">
      <c r="A194" s="582">
        <v>44287</v>
      </c>
      <c r="B194" s="583">
        <v>1.85</v>
      </c>
      <c r="C194" s="583" t="s">
        <v>2299</v>
      </c>
      <c r="D194" s="583" t="s">
        <v>531</v>
      </c>
      <c r="E194" s="584" t="s">
        <v>551</v>
      </c>
      <c r="F194" s="584" t="s">
        <v>2302</v>
      </c>
      <c r="G194" s="585">
        <v>0.43</v>
      </c>
      <c r="H194" s="585">
        <v>4.5999999999999996</v>
      </c>
      <c r="I194" s="586">
        <v>0.49</v>
      </c>
    </row>
    <row r="195" spans="1:9" ht="19.5" hidden="1" customHeight="1">
      <c r="A195" s="582">
        <v>44317</v>
      </c>
      <c r="B195" s="583">
        <v>1.85</v>
      </c>
      <c r="C195" s="583" t="s">
        <v>2299</v>
      </c>
      <c r="D195" s="583" t="s">
        <v>531</v>
      </c>
      <c r="E195" s="584" t="s">
        <v>2310</v>
      </c>
      <c r="F195" s="584" t="s">
        <v>2302</v>
      </c>
      <c r="G195" s="585">
        <v>0.42</v>
      </c>
      <c r="H195" s="585">
        <v>4.55</v>
      </c>
      <c r="I195" s="586">
        <v>0.8</v>
      </c>
    </row>
    <row r="196" spans="1:9" ht="19.5" hidden="1" customHeight="1">
      <c r="A196" s="582">
        <v>44348</v>
      </c>
      <c r="B196" s="583">
        <v>1.85</v>
      </c>
      <c r="C196" s="583" t="s">
        <v>2299</v>
      </c>
      <c r="D196" s="583" t="s">
        <v>531</v>
      </c>
      <c r="E196" s="584" t="s">
        <v>2311</v>
      </c>
      <c r="F196" s="584" t="s">
        <v>2302</v>
      </c>
      <c r="G196" s="585">
        <v>0.43</v>
      </c>
      <c r="H196" s="585">
        <v>4.59</v>
      </c>
      <c r="I196" s="586">
        <v>1.29</v>
      </c>
    </row>
    <row r="197" spans="1:9" ht="19.5" hidden="1" customHeight="1">
      <c r="A197" s="582">
        <v>44378</v>
      </c>
      <c r="B197" s="583">
        <v>1.85</v>
      </c>
      <c r="C197" s="583" t="s">
        <v>2299</v>
      </c>
      <c r="D197" s="583" t="s">
        <v>531</v>
      </c>
      <c r="E197" s="584" t="s">
        <v>555</v>
      </c>
      <c r="F197" s="584" t="s">
        <v>2302</v>
      </c>
      <c r="G197" s="585">
        <v>0.42</v>
      </c>
      <c r="H197" s="585">
        <v>4.54</v>
      </c>
      <c r="I197" s="586">
        <v>0.75</v>
      </c>
    </row>
    <row r="198" spans="1:9" ht="19.5" hidden="1" customHeight="1">
      <c r="A198" s="582">
        <v>44409</v>
      </c>
      <c r="B198" s="583">
        <v>1.85</v>
      </c>
      <c r="C198" s="583" t="s">
        <v>2299</v>
      </c>
      <c r="D198" s="583" t="s">
        <v>531</v>
      </c>
      <c r="E198" s="584" t="s">
        <v>2305</v>
      </c>
      <c r="F198" s="584" t="s">
        <v>2302</v>
      </c>
      <c r="G198" s="585">
        <v>0.42</v>
      </c>
      <c r="H198" s="585">
        <v>4.6100000000000003</v>
      </c>
      <c r="I198" s="586">
        <v>0.83</v>
      </c>
    </row>
    <row r="199" spans="1:9" ht="19.5" hidden="1" customHeight="1">
      <c r="A199" s="582">
        <v>44440</v>
      </c>
      <c r="B199" s="583">
        <v>1.85</v>
      </c>
      <c r="C199" s="583" t="s">
        <v>2299</v>
      </c>
      <c r="D199" s="583" t="s">
        <v>531</v>
      </c>
      <c r="E199" s="584" t="s">
        <v>551</v>
      </c>
      <c r="F199" s="584" t="s">
        <v>2302</v>
      </c>
      <c r="G199" s="585">
        <v>0.42</v>
      </c>
      <c r="H199" s="585">
        <v>4.6100000000000003</v>
      </c>
      <c r="I199" s="586">
        <v>0.78</v>
      </c>
    </row>
    <row r="200" spans="1:9" ht="19.5" hidden="1" customHeight="1">
      <c r="A200" s="582">
        <v>44470</v>
      </c>
      <c r="B200" s="583">
        <v>1.85</v>
      </c>
      <c r="C200" s="583" t="s">
        <v>2299</v>
      </c>
      <c r="D200" s="583" t="s">
        <v>531</v>
      </c>
      <c r="E200" s="584" t="s">
        <v>551</v>
      </c>
      <c r="F200" s="584" t="s">
        <v>2302</v>
      </c>
      <c r="G200" s="585">
        <v>0.41</v>
      </c>
      <c r="H200" s="585">
        <v>4.62</v>
      </c>
      <c r="I200" s="586">
        <v>0.79</v>
      </c>
    </row>
    <row r="201" spans="1:9" ht="19.5" hidden="1" customHeight="1">
      <c r="A201" s="582">
        <v>44501</v>
      </c>
      <c r="B201" s="583">
        <v>1.85</v>
      </c>
      <c r="C201" s="583" t="s">
        <v>2312</v>
      </c>
      <c r="D201" s="583" t="s">
        <v>531</v>
      </c>
      <c r="E201" s="584" t="s">
        <v>551</v>
      </c>
      <c r="F201" s="584" t="s">
        <v>2302</v>
      </c>
      <c r="G201" s="585">
        <v>0.42</v>
      </c>
      <c r="H201" s="585">
        <v>4.58</v>
      </c>
      <c r="I201" s="586">
        <v>0.83</v>
      </c>
    </row>
    <row r="202" spans="1:9" ht="19.5" hidden="1" customHeight="1">
      <c r="A202" s="582">
        <v>44531</v>
      </c>
      <c r="B202" s="583">
        <v>1.85</v>
      </c>
      <c r="C202" s="583" t="s">
        <v>2299</v>
      </c>
      <c r="D202" s="583" t="s">
        <v>531</v>
      </c>
      <c r="E202" s="584" t="s">
        <v>2313</v>
      </c>
      <c r="F202" s="584" t="s">
        <v>2302</v>
      </c>
      <c r="G202" s="585">
        <v>0.4</v>
      </c>
      <c r="H202" s="585">
        <v>4.54</v>
      </c>
      <c r="I202" s="586">
        <v>0.65</v>
      </c>
    </row>
    <row r="203" spans="1:9" ht="19.5" hidden="1" customHeight="1">
      <c r="A203" s="582">
        <v>44562</v>
      </c>
      <c r="B203" s="583">
        <v>1.85</v>
      </c>
      <c r="C203" s="583" t="s">
        <v>2299</v>
      </c>
      <c r="D203" s="583" t="s">
        <v>531</v>
      </c>
      <c r="E203" s="584" t="s">
        <v>2313</v>
      </c>
      <c r="F203" s="584" t="s">
        <v>2302</v>
      </c>
      <c r="G203" s="585">
        <v>0.4</v>
      </c>
      <c r="H203" s="585">
        <v>4.5599999999999996</v>
      </c>
      <c r="I203" s="586">
        <v>0.66</v>
      </c>
    </row>
    <row r="204" spans="1:9" ht="18.75" hidden="1" customHeight="1">
      <c r="A204" s="582">
        <v>44593</v>
      </c>
      <c r="B204" s="583">
        <v>1.85</v>
      </c>
      <c r="C204" s="583" t="s">
        <v>2299</v>
      </c>
      <c r="D204" s="583" t="s">
        <v>531</v>
      </c>
      <c r="E204" s="584" t="s">
        <v>2314</v>
      </c>
      <c r="F204" s="584" t="s">
        <v>2302</v>
      </c>
      <c r="G204" s="585">
        <v>0.39</v>
      </c>
      <c r="H204" s="585">
        <v>4.55</v>
      </c>
      <c r="I204" s="586">
        <v>0.65</v>
      </c>
    </row>
    <row r="205" spans="1:9" ht="19.5" hidden="1" customHeight="1">
      <c r="A205" s="582">
        <v>44621</v>
      </c>
      <c r="B205" s="583">
        <v>2</v>
      </c>
      <c r="C205" s="583" t="s">
        <v>2315</v>
      </c>
      <c r="D205" s="583" t="s">
        <v>532</v>
      </c>
      <c r="E205" s="584" t="s">
        <v>2316</v>
      </c>
      <c r="F205" s="584" t="s">
        <v>2008</v>
      </c>
      <c r="G205" s="585">
        <v>0.48</v>
      </c>
      <c r="H205" s="585">
        <v>4.6500000000000004</v>
      </c>
      <c r="I205" s="586">
        <v>0.74</v>
      </c>
    </row>
    <row r="206" spans="1:9" ht="19.5" hidden="1" customHeight="1">
      <c r="A206" s="582">
        <v>44652</v>
      </c>
      <c r="B206" s="583">
        <v>2</v>
      </c>
      <c r="C206" s="583" t="s">
        <v>2317</v>
      </c>
      <c r="D206" s="583" t="s">
        <v>532</v>
      </c>
      <c r="E206" s="584" t="s">
        <v>551</v>
      </c>
      <c r="F206" s="584" t="s">
        <v>2008</v>
      </c>
      <c r="G206" s="585">
        <v>0.5</v>
      </c>
      <c r="H206" s="585">
        <v>4.6500000000000004</v>
      </c>
      <c r="I206" s="586">
        <v>0.8</v>
      </c>
    </row>
    <row r="207" spans="1:9" ht="19.5" hidden="1" customHeight="1">
      <c r="A207" s="582">
        <v>44682</v>
      </c>
      <c r="B207" s="583">
        <v>2</v>
      </c>
      <c r="C207" s="583" t="s">
        <v>2317</v>
      </c>
      <c r="D207" s="583" t="s">
        <v>532</v>
      </c>
      <c r="E207" s="584" t="s">
        <v>2318</v>
      </c>
      <c r="F207" s="584" t="s">
        <v>2008</v>
      </c>
      <c r="G207" s="585">
        <v>0.5</v>
      </c>
      <c r="H207" s="585">
        <v>4.68</v>
      </c>
      <c r="I207" s="586">
        <v>0.83</v>
      </c>
    </row>
    <row r="208" spans="1:9" ht="19.5" hidden="1" customHeight="1">
      <c r="A208" s="582">
        <v>44713</v>
      </c>
      <c r="B208" s="583">
        <v>2.25</v>
      </c>
      <c r="C208" s="583" t="s">
        <v>2319</v>
      </c>
      <c r="D208" s="583" t="s">
        <v>533</v>
      </c>
      <c r="E208" s="584" t="s">
        <v>628</v>
      </c>
      <c r="F208" s="584" t="s">
        <v>2320</v>
      </c>
      <c r="G208" s="585">
        <v>0.63</v>
      </c>
      <c r="H208" s="585">
        <v>4.99</v>
      </c>
      <c r="I208" s="586">
        <v>1</v>
      </c>
    </row>
    <row r="209" spans="1:9" ht="19.5" hidden="1" customHeight="1">
      <c r="A209" s="582">
        <v>44743</v>
      </c>
      <c r="B209" s="583">
        <v>2.25</v>
      </c>
      <c r="C209" s="583" t="s">
        <v>2319</v>
      </c>
      <c r="D209" s="583" t="s">
        <v>534</v>
      </c>
      <c r="E209" s="584" t="s">
        <v>2321</v>
      </c>
      <c r="F209" s="584" t="s">
        <v>2320</v>
      </c>
      <c r="G209" s="585">
        <v>0.64</v>
      </c>
      <c r="H209" s="585">
        <v>4.99</v>
      </c>
      <c r="I209" s="586">
        <v>1.06</v>
      </c>
    </row>
    <row r="210" spans="1:9" ht="19.5" hidden="1" customHeight="1">
      <c r="A210" s="582">
        <v>44774</v>
      </c>
      <c r="B210" s="583">
        <v>2.25</v>
      </c>
      <c r="C210" s="583" t="s">
        <v>2319</v>
      </c>
      <c r="D210" s="583" t="s">
        <v>534</v>
      </c>
      <c r="E210" s="584" t="s">
        <v>2322</v>
      </c>
      <c r="F210" s="584" t="s">
        <v>2320</v>
      </c>
      <c r="G210" s="585">
        <v>0.64</v>
      </c>
      <c r="H210" s="585">
        <v>5</v>
      </c>
      <c r="I210" s="586">
        <v>1.08</v>
      </c>
    </row>
    <row r="211" spans="1:9" ht="19.5" hidden="1" customHeight="1">
      <c r="A211" s="582">
        <v>44805</v>
      </c>
      <c r="B211" s="583">
        <v>3</v>
      </c>
      <c r="C211" s="583" t="s">
        <v>2319</v>
      </c>
      <c r="D211" s="583" t="s">
        <v>535</v>
      </c>
      <c r="E211" s="584" t="s">
        <v>2323</v>
      </c>
      <c r="F211" s="584" t="s">
        <v>1040</v>
      </c>
      <c r="G211" s="585">
        <v>0.91</v>
      </c>
      <c r="H211" s="585">
        <v>5.27</v>
      </c>
      <c r="I211" s="586">
        <v>1.33</v>
      </c>
    </row>
    <row r="212" spans="1:9" ht="19.5" hidden="1" customHeight="1">
      <c r="A212" s="582">
        <v>44835</v>
      </c>
      <c r="B212" s="583">
        <v>3</v>
      </c>
      <c r="C212" s="583" t="s">
        <v>2324</v>
      </c>
      <c r="D212" s="583" t="s">
        <v>536</v>
      </c>
      <c r="E212" s="584" t="s">
        <v>2325</v>
      </c>
      <c r="F212" s="584" t="s">
        <v>1040</v>
      </c>
      <c r="G212" s="585">
        <v>1.1100000000000001</v>
      </c>
      <c r="H212" s="585">
        <v>5.64</v>
      </c>
      <c r="I212" s="586">
        <v>1.75</v>
      </c>
    </row>
    <row r="213" spans="1:9" ht="18.899999999999999" hidden="1" customHeight="1">
      <c r="A213" s="582">
        <v>44866</v>
      </c>
      <c r="B213" s="583">
        <v>4</v>
      </c>
      <c r="C213" s="583" t="s">
        <v>2326</v>
      </c>
      <c r="D213" s="583" t="s">
        <v>537</v>
      </c>
      <c r="E213" s="584" t="s">
        <v>678</v>
      </c>
      <c r="F213" s="584" t="s">
        <v>1040</v>
      </c>
      <c r="G213" s="585">
        <v>1.76</v>
      </c>
      <c r="H213" s="585">
        <v>6.59</v>
      </c>
      <c r="I213" s="586">
        <v>2.68</v>
      </c>
    </row>
    <row r="214" spans="1:9" ht="18.899999999999999" hidden="1" customHeight="1">
      <c r="A214" s="582">
        <v>44896</v>
      </c>
      <c r="B214" s="583">
        <v>4.5</v>
      </c>
      <c r="C214" s="583" t="s">
        <v>2327</v>
      </c>
      <c r="D214" s="583" t="s">
        <v>538</v>
      </c>
      <c r="E214" s="584" t="s">
        <v>2328</v>
      </c>
      <c r="F214" s="584" t="s">
        <v>1040</v>
      </c>
      <c r="G214" s="585">
        <v>2.15</v>
      </c>
      <c r="H214" s="585">
        <v>6.99</v>
      </c>
      <c r="I214" s="586">
        <v>3.78</v>
      </c>
    </row>
    <row r="215" spans="1:9" ht="18.899999999999999" customHeight="1">
      <c r="A215" s="582">
        <v>44927</v>
      </c>
      <c r="B215" s="583">
        <v>4.5</v>
      </c>
      <c r="C215" s="583" t="s">
        <v>2329</v>
      </c>
      <c r="D215" s="583" t="s">
        <v>539</v>
      </c>
      <c r="E215" s="584" t="s">
        <v>2330</v>
      </c>
      <c r="F215" s="584" t="s">
        <v>1040</v>
      </c>
      <c r="G215" s="585">
        <v>2.21</v>
      </c>
      <c r="H215" s="585">
        <v>7.07</v>
      </c>
      <c r="I215" s="586">
        <v>4.38</v>
      </c>
    </row>
    <row r="216" spans="1:9" ht="18.899999999999999" customHeight="1">
      <c r="A216" s="582">
        <v>44958</v>
      </c>
      <c r="B216" s="583">
        <v>4.5</v>
      </c>
      <c r="C216" s="583" t="s">
        <v>2329</v>
      </c>
      <c r="D216" s="583" t="s">
        <v>539</v>
      </c>
      <c r="E216" s="584" t="s">
        <v>2331</v>
      </c>
      <c r="F216" s="584" t="s">
        <v>1040</v>
      </c>
      <c r="G216" s="585">
        <v>2.29</v>
      </c>
      <c r="H216" s="585">
        <v>7.09</v>
      </c>
      <c r="I216" s="586">
        <v>4.46</v>
      </c>
    </row>
    <row r="217" spans="1:9" ht="18.899999999999999" customHeight="1">
      <c r="A217" s="582">
        <v>44986</v>
      </c>
      <c r="B217" s="583">
        <v>4.5</v>
      </c>
      <c r="C217" s="583" t="s">
        <v>2329</v>
      </c>
      <c r="D217" s="583" t="s">
        <v>540</v>
      </c>
      <c r="E217" s="584" t="s">
        <v>2332</v>
      </c>
      <c r="F217" s="584" t="s">
        <v>2006</v>
      </c>
      <c r="G217" s="585">
        <v>2.46</v>
      </c>
      <c r="H217" s="585">
        <v>7.14</v>
      </c>
      <c r="I217" s="586">
        <v>4.4800000000000004</v>
      </c>
    </row>
    <row r="218" spans="1:9" ht="18.899999999999999" customHeight="1">
      <c r="A218" s="582">
        <v>45017</v>
      </c>
      <c r="B218" s="583">
        <v>4.5</v>
      </c>
      <c r="C218" s="583" t="s">
        <v>2329</v>
      </c>
      <c r="D218" s="583" t="s">
        <v>541</v>
      </c>
      <c r="E218" s="584" t="s">
        <v>2333</v>
      </c>
      <c r="F218" s="584" t="s">
        <v>2006</v>
      </c>
      <c r="G218" s="585">
        <v>2.5</v>
      </c>
      <c r="H218" s="585">
        <v>7.17</v>
      </c>
      <c r="I218" s="586">
        <v>4.63</v>
      </c>
    </row>
    <row r="219" spans="1:9" ht="18.899999999999999" customHeight="1">
      <c r="A219" s="582">
        <v>45047</v>
      </c>
      <c r="B219" s="583">
        <v>4.5</v>
      </c>
      <c r="C219" s="583" t="s">
        <v>2329</v>
      </c>
      <c r="D219" s="583" t="s">
        <v>541</v>
      </c>
      <c r="E219" s="584" t="s">
        <v>2334</v>
      </c>
      <c r="F219" s="584" t="s">
        <v>1040</v>
      </c>
      <c r="G219" s="585">
        <v>2.5099999999999998</v>
      </c>
      <c r="H219" s="585">
        <v>7.17</v>
      </c>
      <c r="I219" s="586">
        <v>4.7300000000000004</v>
      </c>
    </row>
    <row r="220" spans="1:9" ht="18.899999999999999" customHeight="1">
      <c r="A220" s="582">
        <v>45078</v>
      </c>
      <c r="B220" s="583">
        <v>4.5</v>
      </c>
      <c r="C220" s="583" t="s">
        <v>2335</v>
      </c>
      <c r="D220" s="583" t="s">
        <v>541</v>
      </c>
      <c r="E220" s="584" t="s">
        <v>2336</v>
      </c>
      <c r="F220" s="584" t="s">
        <v>2006</v>
      </c>
      <c r="G220" s="585">
        <v>2.4900000000000002</v>
      </c>
      <c r="H220" s="585">
        <v>7.18</v>
      </c>
      <c r="I220" s="586">
        <v>4.7699999999999996</v>
      </c>
    </row>
    <row r="221" spans="1:9" ht="18.899999999999999" customHeight="1">
      <c r="A221" s="582">
        <v>45108</v>
      </c>
      <c r="B221" s="583">
        <v>4.5</v>
      </c>
      <c r="C221" s="583" t="s">
        <v>2335</v>
      </c>
      <c r="D221" s="583" t="s">
        <v>541</v>
      </c>
      <c r="E221" s="584" t="s">
        <v>2337</v>
      </c>
      <c r="F221" s="584" t="s">
        <v>2006</v>
      </c>
      <c r="G221" s="585">
        <v>2.48</v>
      </c>
      <c r="H221" s="585">
        <v>7.13</v>
      </c>
      <c r="I221" s="586">
        <v>3.64</v>
      </c>
    </row>
    <row r="222" spans="1:9" ht="18.899999999999999" customHeight="1">
      <c r="A222" s="582">
        <v>45139</v>
      </c>
      <c r="B222" s="583">
        <v>4.5</v>
      </c>
      <c r="C222" s="583" t="s">
        <v>2335</v>
      </c>
      <c r="D222" s="583" t="s">
        <v>541</v>
      </c>
      <c r="E222" s="584" t="s">
        <v>2338</v>
      </c>
      <c r="F222" s="584" t="s">
        <v>2006</v>
      </c>
      <c r="G222" s="585">
        <v>2.5</v>
      </c>
      <c r="H222" s="585">
        <v>7.16</v>
      </c>
      <c r="I222" s="586">
        <v>3.16</v>
      </c>
    </row>
    <row r="223" spans="1:9" ht="18.899999999999999" customHeight="1">
      <c r="A223" s="582">
        <v>45170</v>
      </c>
      <c r="B223" s="583">
        <v>4.5</v>
      </c>
      <c r="C223" s="583" t="s">
        <v>2335</v>
      </c>
      <c r="D223" s="583" t="s">
        <v>541</v>
      </c>
      <c r="E223" s="584" t="s">
        <v>2277</v>
      </c>
      <c r="F223" s="584" t="s">
        <v>2006</v>
      </c>
      <c r="G223" s="585">
        <v>2.5299999999999998</v>
      </c>
      <c r="H223" s="585">
        <v>7.15</v>
      </c>
      <c r="I223" s="586">
        <v>3.41</v>
      </c>
    </row>
    <row r="224" spans="1:9" ht="18.899999999999999" customHeight="1">
      <c r="A224" s="582">
        <v>45200</v>
      </c>
      <c r="B224" s="583">
        <v>4.5</v>
      </c>
      <c r="C224" s="583" t="s">
        <v>2335</v>
      </c>
      <c r="D224" s="583" t="s">
        <v>541</v>
      </c>
      <c r="E224" s="584" t="s">
        <v>2277</v>
      </c>
      <c r="F224" s="584" t="s">
        <v>2006</v>
      </c>
      <c r="G224" s="585">
        <v>2.5099999999999998</v>
      </c>
      <c r="H224" s="585">
        <v>7.13</v>
      </c>
      <c r="I224" s="586">
        <v>3.47</v>
      </c>
    </row>
    <row r="225" spans="1:10" ht="18.899999999999999" customHeight="1">
      <c r="A225" s="582">
        <v>45231</v>
      </c>
      <c r="B225" s="583">
        <v>4.5</v>
      </c>
      <c r="C225" s="583" t="s">
        <v>2335</v>
      </c>
      <c r="D225" s="583" t="s">
        <v>541</v>
      </c>
      <c r="E225" s="584" t="s">
        <v>2339</v>
      </c>
      <c r="F225" s="584" t="s">
        <v>2006</v>
      </c>
      <c r="G225" s="585">
        <v>2.5</v>
      </c>
      <c r="H225" s="585">
        <v>7.17</v>
      </c>
      <c r="I225" s="586">
        <v>3.98</v>
      </c>
    </row>
    <row r="226" spans="1:10" ht="18.899999999999999" customHeight="1">
      <c r="A226" s="582">
        <v>45261</v>
      </c>
      <c r="B226" s="583">
        <v>4.5</v>
      </c>
      <c r="C226" s="583" t="s">
        <v>2335</v>
      </c>
      <c r="D226" s="583" t="s">
        <v>541</v>
      </c>
      <c r="E226" s="584" t="s">
        <v>2339</v>
      </c>
      <c r="F226" s="584" t="s">
        <v>2007</v>
      </c>
      <c r="G226" s="585">
        <v>2.52</v>
      </c>
      <c r="H226" s="585">
        <v>7.14</v>
      </c>
      <c r="I226" s="586">
        <v>3.76</v>
      </c>
    </row>
    <row r="227" spans="1:10" ht="18.899999999999999" customHeight="1">
      <c r="A227" s="582">
        <v>45292</v>
      </c>
      <c r="B227" s="587">
        <v>4.5</v>
      </c>
      <c r="C227" s="587" t="s">
        <v>2335</v>
      </c>
      <c r="D227" s="587" t="s">
        <v>541</v>
      </c>
      <c r="E227" s="588" t="s">
        <v>2328</v>
      </c>
      <c r="F227" s="588" t="s">
        <v>2008</v>
      </c>
      <c r="G227" s="589">
        <v>2.52</v>
      </c>
      <c r="H227" s="589">
        <v>7.11</v>
      </c>
      <c r="I227" s="590">
        <v>3.45</v>
      </c>
    </row>
    <row r="228" spans="1:10" ht="18.899999999999999" customHeight="1">
      <c r="A228" s="582">
        <v>45323</v>
      </c>
      <c r="B228" s="587">
        <v>4.5</v>
      </c>
      <c r="C228" s="587" t="s">
        <v>2335</v>
      </c>
      <c r="D228" s="587" t="s">
        <v>541</v>
      </c>
      <c r="E228" s="588" t="s">
        <v>2340</v>
      </c>
      <c r="F228" s="588" t="s">
        <v>2006</v>
      </c>
      <c r="G228" s="589">
        <v>2.48</v>
      </c>
      <c r="H228" s="589">
        <v>7.18</v>
      </c>
      <c r="I228" s="590">
        <v>3.61</v>
      </c>
    </row>
    <row r="229" spans="1:10" ht="18.899999999999999" customHeight="1">
      <c r="A229" s="582">
        <v>45352</v>
      </c>
      <c r="B229" s="587">
        <v>4.5</v>
      </c>
      <c r="C229" s="587" t="s">
        <v>2335</v>
      </c>
      <c r="D229" s="587" t="s">
        <v>541</v>
      </c>
      <c r="E229" s="588" t="s">
        <v>2341</v>
      </c>
      <c r="F229" s="588" t="s">
        <v>1040</v>
      </c>
      <c r="G229" s="589">
        <v>2.52</v>
      </c>
      <c r="H229" s="589">
        <v>7.08</v>
      </c>
      <c r="I229" s="590">
        <v>3.66</v>
      </c>
    </row>
    <row r="230" spans="1:10" ht="18.899999999999999" customHeight="1">
      <c r="A230" s="582">
        <v>45412</v>
      </c>
      <c r="B230" s="587">
        <v>4.5</v>
      </c>
      <c r="C230" s="587" t="s">
        <v>2335</v>
      </c>
      <c r="D230" s="587" t="s">
        <v>541</v>
      </c>
      <c r="E230" s="588" t="s">
        <v>2342</v>
      </c>
      <c r="F230" s="588" t="s">
        <v>2008</v>
      </c>
      <c r="G230" s="589">
        <v>2.52</v>
      </c>
      <c r="H230" s="589">
        <v>7.13</v>
      </c>
      <c r="I230" s="590">
        <v>3.78</v>
      </c>
    </row>
    <row r="231" spans="1:10" ht="18.899999999999999" customHeight="1">
      <c r="A231" s="582">
        <v>45442</v>
      </c>
      <c r="B231" s="587">
        <v>4.5</v>
      </c>
      <c r="C231" s="587" t="s">
        <v>2335</v>
      </c>
      <c r="D231" s="587" t="s">
        <v>541</v>
      </c>
      <c r="E231" s="588" t="s">
        <v>2343</v>
      </c>
      <c r="F231" s="588" t="s">
        <v>2008</v>
      </c>
      <c r="G231" s="589">
        <v>2.5099999999999998</v>
      </c>
      <c r="H231" s="589">
        <v>7.13</v>
      </c>
      <c r="I231" s="590">
        <v>3.46</v>
      </c>
    </row>
    <row r="232" spans="1:10" ht="18.899999999999999" customHeight="1">
      <c r="A232" s="582">
        <v>45473</v>
      </c>
      <c r="B232" s="587">
        <v>4.5</v>
      </c>
      <c r="C232" s="587" t="s">
        <v>2335</v>
      </c>
      <c r="D232" s="587" t="s">
        <v>541</v>
      </c>
      <c r="E232" s="588" t="s">
        <v>2344</v>
      </c>
      <c r="F232" s="588" t="s">
        <v>1040</v>
      </c>
      <c r="G232" s="589">
        <v>2.48</v>
      </c>
      <c r="H232" s="589">
        <v>7.14</v>
      </c>
      <c r="I232" s="590">
        <v>3.56</v>
      </c>
    </row>
    <row r="233" spans="1:10" ht="18.899999999999999" customHeight="1">
      <c r="A233" s="582">
        <v>45504</v>
      </c>
      <c r="B233" s="587">
        <v>4.5</v>
      </c>
      <c r="C233" s="587" t="s">
        <v>2335</v>
      </c>
      <c r="D233" s="587" t="s">
        <v>542</v>
      </c>
      <c r="E233" s="588" t="s">
        <v>2345</v>
      </c>
      <c r="F233" s="588" t="s">
        <v>2006</v>
      </c>
      <c r="G233" s="589">
        <v>2.52</v>
      </c>
      <c r="H233" s="589">
        <v>7.16</v>
      </c>
      <c r="I233" s="590">
        <v>3.54</v>
      </c>
    </row>
    <row r="234" spans="1:10" ht="18.899999999999999" customHeight="1">
      <c r="A234" s="582">
        <v>45535</v>
      </c>
      <c r="B234" s="587">
        <v>4.5</v>
      </c>
      <c r="C234" s="587" t="s">
        <v>2335</v>
      </c>
      <c r="D234" s="587" t="s">
        <v>542</v>
      </c>
      <c r="E234" s="588" t="s">
        <v>2346</v>
      </c>
      <c r="F234" s="588" t="s">
        <v>2006</v>
      </c>
      <c r="G234" s="589">
        <v>2.5099999999999998</v>
      </c>
      <c r="H234" s="589">
        <v>7.18</v>
      </c>
      <c r="I234" s="590">
        <v>3.73</v>
      </c>
    </row>
    <row r="235" spans="1:10" ht="18.899999999999999" customHeight="1">
      <c r="A235" s="582">
        <v>45565</v>
      </c>
      <c r="B235" s="587">
        <v>4</v>
      </c>
      <c r="C235" s="587" t="s">
        <v>2347</v>
      </c>
      <c r="D235" s="587" t="s">
        <v>543</v>
      </c>
      <c r="E235" s="588" t="s">
        <v>2346</v>
      </c>
      <c r="F235" s="588" t="s">
        <v>2006</v>
      </c>
      <c r="G235" s="589">
        <v>2.5</v>
      </c>
      <c r="H235" s="589">
        <v>7.08</v>
      </c>
      <c r="I235" s="590">
        <v>3.47</v>
      </c>
    </row>
    <row r="236" spans="1:10" ht="18.899999999999999" customHeight="1">
      <c r="A236" s="582">
        <v>45596</v>
      </c>
      <c r="B236" s="587">
        <v>4</v>
      </c>
      <c r="C236" s="587" t="s">
        <v>2348</v>
      </c>
      <c r="D236" s="587" t="s">
        <v>544</v>
      </c>
      <c r="E236" s="588" t="s">
        <v>2262</v>
      </c>
      <c r="F236" s="588" t="s">
        <v>2009</v>
      </c>
      <c r="G236" s="589">
        <v>2.19</v>
      </c>
      <c r="H236" s="589">
        <v>6.67</v>
      </c>
      <c r="I236" s="590">
        <v>3</v>
      </c>
      <c r="J236" s="591"/>
    </row>
    <row r="237" spans="1:10" ht="18.899999999999999" customHeight="1">
      <c r="A237" s="582">
        <v>45626</v>
      </c>
      <c r="B237" s="587">
        <v>4</v>
      </c>
      <c r="C237" s="587" t="s">
        <v>2348</v>
      </c>
      <c r="D237" s="587" t="s">
        <v>544</v>
      </c>
      <c r="E237" s="588" t="s">
        <v>2262</v>
      </c>
      <c r="F237" s="588" t="s">
        <v>2009</v>
      </c>
      <c r="G237" s="589">
        <v>2.15</v>
      </c>
      <c r="H237" s="589">
        <v>6.68</v>
      </c>
      <c r="I237" s="590">
        <v>3.4</v>
      </c>
      <c r="J237" s="591"/>
    </row>
    <row r="238" spans="1:10" ht="18.899999999999999" customHeight="1">
      <c r="A238" s="582">
        <v>45657</v>
      </c>
      <c r="B238" s="587">
        <v>4</v>
      </c>
      <c r="C238" s="587" t="s">
        <v>2348</v>
      </c>
      <c r="D238" s="587" t="s">
        <v>544</v>
      </c>
      <c r="E238" s="588" t="s">
        <v>679</v>
      </c>
      <c r="F238" s="588" t="s">
        <v>2009</v>
      </c>
      <c r="G238" s="589">
        <v>2.17</v>
      </c>
      <c r="H238" s="589">
        <v>6.46</v>
      </c>
      <c r="I238" s="590">
        <v>3.86</v>
      </c>
      <c r="J238" s="591"/>
    </row>
    <row r="239" spans="1:10" s="596" customFormat="1" ht="18.899999999999999" customHeight="1" thickBot="1">
      <c r="A239" s="592">
        <v>45688</v>
      </c>
      <c r="B239" s="587">
        <v>4</v>
      </c>
      <c r="C239" s="587" t="s">
        <v>2348</v>
      </c>
      <c r="D239" s="587" t="s">
        <v>544</v>
      </c>
      <c r="E239" s="588" t="s">
        <v>679</v>
      </c>
      <c r="F239" s="588" t="s">
        <v>2009</v>
      </c>
      <c r="G239" s="593">
        <v>2.1800000000000002</v>
      </c>
      <c r="H239" s="594">
        <v>6.48</v>
      </c>
      <c r="I239" s="595">
        <v>3.98</v>
      </c>
    </row>
    <row r="240" spans="1:10" s="596" customFormat="1" ht="12" customHeight="1" thickTop="1">
      <c r="A240" s="3078"/>
      <c r="B240" s="3078"/>
      <c r="C240" s="3078"/>
      <c r="D240" s="3078"/>
      <c r="E240" s="3078"/>
      <c r="F240" s="3078"/>
      <c r="G240" s="3078"/>
      <c r="H240" s="3078"/>
      <c r="I240" s="3078"/>
    </row>
    <row r="241" spans="1:20" s="597" customFormat="1" ht="33" customHeight="1">
      <c r="A241" s="3079" t="s">
        <v>2349</v>
      </c>
      <c r="B241" s="3079"/>
      <c r="C241" s="3079"/>
      <c r="D241" s="3079"/>
      <c r="E241" s="3079"/>
      <c r="F241" s="3079"/>
      <c r="G241" s="3079"/>
      <c r="H241" s="3079"/>
      <c r="I241" s="3079"/>
      <c r="J241" s="596"/>
      <c r="K241" s="596"/>
      <c r="L241" s="596"/>
      <c r="M241" s="596"/>
      <c r="N241" s="596"/>
      <c r="O241" s="596"/>
      <c r="P241" s="596"/>
      <c r="Q241" s="596"/>
      <c r="R241" s="596"/>
      <c r="S241" s="596"/>
      <c r="T241" s="596"/>
    </row>
    <row r="242" spans="1:20" s="596" customFormat="1" ht="30" customHeight="1">
      <c r="A242" s="3080" t="s">
        <v>2350</v>
      </c>
      <c r="B242" s="3080"/>
      <c r="C242" s="3080"/>
      <c r="D242" s="3080"/>
      <c r="E242" s="3080"/>
      <c r="F242" s="3080"/>
      <c r="G242" s="3080"/>
      <c r="H242" s="3080"/>
      <c r="I242" s="3080"/>
    </row>
    <row r="243" spans="1:20" s="596" customFormat="1" ht="27.75" customHeight="1">
      <c r="A243" s="3079" t="s">
        <v>2351</v>
      </c>
      <c r="B243" s="3079"/>
      <c r="C243" s="3079"/>
      <c r="D243" s="3079"/>
      <c r="E243" s="3079"/>
      <c r="F243" s="3079"/>
      <c r="G243" s="3079"/>
      <c r="H243" s="3079"/>
      <c r="I243" s="3079"/>
    </row>
    <row r="244" spans="1:20" s="596" customFormat="1">
      <c r="A244" s="598" t="s">
        <v>145</v>
      </c>
      <c r="F244" s="598"/>
      <c r="G244" s="599"/>
    </row>
    <row r="245" spans="1:20">
      <c r="A245" s="598"/>
      <c r="B245" s="596"/>
      <c r="C245" s="596"/>
      <c r="D245" s="596"/>
      <c r="E245" s="596"/>
      <c r="F245" s="598"/>
      <c r="G245" s="599"/>
      <c r="H245" s="596"/>
      <c r="I245" s="596"/>
    </row>
  </sheetData>
  <mergeCells count="4">
    <mergeCell ref="A240:I240"/>
    <mergeCell ref="A241:I241"/>
    <mergeCell ref="A242:I242"/>
    <mergeCell ref="A243:I243"/>
  </mergeCells>
  <printOptions horizontalCentered="1"/>
  <pageMargins left="0.75" right="0.75" top="0.75" bottom="0.75" header="0.3" footer="0"/>
  <pageSetup paperSize="9" scale="71" fitToWidth="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WU38"/>
  <sheetViews>
    <sheetView zoomScale="85" zoomScaleNormal="85" zoomScaleSheetLayoutView="90" workbookViewId="0">
      <pane xSplit="1" ySplit="3" topLeftCell="B4" activePane="bottomRight" state="frozen"/>
      <selection activeCell="P6" sqref="P6"/>
      <selection pane="topRight" activeCell="P6" sqref="P6"/>
      <selection pane="bottomLeft" activeCell="P6" sqref="P6"/>
      <selection pane="bottomRight" activeCell="P6" sqref="P6"/>
    </sheetView>
  </sheetViews>
  <sheetFormatPr defaultColWidth="74.33203125" defaultRowHeight="24.6"/>
  <cols>
    <col min="1" max="1" width="97.33203125" style="324" customWidth="1"/>
    <col min="2" max="2" width="12.6640625" style="324" customWidth="1"/>
    <col min="3" max="3" width="12.6640625" style="325" customWidth="1"/>
    <col min="4" max="4" width="12.6640625" style="324" customWidth="1"/>
    <col min="5" max="5" width="5.5546875" style="130" customWidth="1"/>
    <col min="6" max="7" width="7.6640625" style="130" customWidth="1"/>
    <col min="8" max="8" width="12.88671875" style="130" bestFit="1" customWidth="1"/>
    <col min="9" max="12" width="7.6640625" style="130" customWidth="1"/>
    <col min="13" max="16384" width="74.33203125" style="130"/>
  </cols>
  <sheetData>
    <row r="1" spans="1:9" ht="19.2">
      <c r="A1" s="3074" t="s">
        <v>2986</v>
      </c>
      <c r="B1" s="3074"/>
      <c r="C1" s="3074"/>
      <c r="D1" s="3074"/>
    </row>
    <row r="2" spans="1:9" ht="18.75" customHeight="1" thickBot="1">
      <c r="D2" s="326" t="s">
        <v>288</v>
      </c>
    </row>
    <row r="3" spans="1:9" ht="30" customHeight="1" thickTop="1" thickBot="1">
      <c r="A3" s="264"/>
      <c r="B3" s="106" t="s">
        <v>430</v>
      </c>
      <c r="C3" s="106" t="s">
        <v>290</v>
      </c>
      <c r="D3" s="106" t="s">
        <v>291</v>
      </c>
    </row>
    <row r="4" spans="1:9" s="134" customFormat="1" ht="30" customHeight="1" thickTop="1">
      <c r="A4" s="327" t="s">
        <v>292</v>
      </c>
      <c r="B4" s="328">
        <v>6083.8010756299991</v>
      </c>
      <c r="C4" s="329">
        <v>150.54657280000001</v>
      </c>
      <c r="D4" s="328">
        <v>6234.347648429999</v>
      </c>
      <c r="G4" s="330"/>
      <c r="H4" s="330"/>
      <c r="I4" s="330"/>
    </row>
    <row r="5" spans="1:9" s="134" customFormat="1" ht="30" customHeight="1">
      <c r="A5" s="331" t="s">
        <v>431</v>
      </c>
      <c r="B5" s="328">
        <v>229.62135641999998</v>
      </c>
      <c r="C5" s="332">
        <v>0</v>
      </c>
      <c r="D5" s="328">
        <v>229.62135641999998</v>
      </c>
      <c r="G5" s="330"/>
      <c r="H5" s="330"/>
      <c r="I5" s="330"/>
    </row>
    <row r="6" spans="1:9" s="201" customFormat="1" ht="30" customHeight="1">
      <c r="A6" s="331" t="s">
        <v>299</v>
      </c>
      <c r="B6" s="328">
        <v>0</v>
      </c>
      <c r="C6" s="333">
        <v>0</v>
      </c>
      <c r="D6" s="328">
        <v>0</v>
      </c>
      <c r="G6" s="330"/>
      <c r="H6" s="330"/>
      <c r="I6" s="330"/>
    </row>
    <row r="7" spans="1:9" s="201" customFormat="1" ht="30" customHeight="1">
      <c r="A7" s="331" t="s">
        <v>300</v>
      </c>
      <c r="B7" s="328">
        <v>801.91375426000002</v>
      </c>
      <c r="C7" s="329">
        <v>47.888776119999996</v>
      </c>
      <c r="D7" s="328">
        <v>849.80253038000001</v>
      </c>
      <c r="E7" s="334"/>
      <c r="G7" s="330"/>
      <c r="H7" s="330"/>
      <c r="I7" s="330"/>
    </row>
    <row r="8" spans="1:9" s="201" customFormat="1" ht="30" customHeight="1">
      <c r="A8" s="331" t="s">
        <v>323</v>
      </c>
      <c r="B8" s="328">
        <v>9.5911404099999995</v>
      </c>
      <c r="C8" s="333">
        <v>0</v>
      </c>
      <c r="D8" s="328">
        <v>9.5911404099999995</v>
      </c>
      <c r="G8" s="330"/>
      <c r="H8" s="330"/>
      <c r="I8" s="330"/>
    </row>
    <row r="9" spans="1:9" s="201" customFormat="1" ht="30" customHeight="1">
      <c r="A9" s="331" t="s">
        <v>324</v>
      </c>
      <c r="B9" s="328">
        <v>29.351768189999998</v>
      </c>
      <c r="C9" s="333">
        <v>0</v>
      </c>
      <c r="D9" s="328">
        <v>29.351768189999998</v>
      </c>
      <c r="G9" s="330"/>
      <c r="H9" s="330"/>
      <c r="I9" s="330"/>
    </row>
    <row r="10" spans="1:9" s="134" customFormat="1" ht="30" customHeight="1">
      <c r="A10" s="331" t="s">
        <v>325</v>
      </c>
      <c r="B10" s="328">
        <v>593.42585269999995</v>
      </c>
      <c r="C10" s="333">
        <v>0</v>
      </c>
      <c r="D10" s="328">
        <v>593.42585269999995</v>
      </c>
      <c r="G10" s="330"/>
      <c r="H10" s="330"/>
      <c r="I10" s="330"/>
    </row>
    <row r="11" spans="1:9" s="134" customFormat="1" ht="30" customHeight="1">
      <c r="A11" s="331" t="s">
        <v>335</v>
      </c>
      <c r="B11" s="328">
        <v>1525.23184122</v>
      </c>
      <c r="C11" s="329">
        <v>102.65779668</v>
      </c>
      <c r="D11" s="328">
        <v>1627.8896379</v>
      </c>
      <c r="G11" s="330"/>
      <c r="H11" s="330"/>
      <c r="I11" s="330"/>
    </row>
    <row r="12" spans="1:9" s="134" customFormat="1" ht="30" customHeight="1">
      <c r="A12" s="331" t="s">
        <v>339</v>
      </c>
      <c r="B12" s="328">
        <v>876.27385661999983</v>
      </c>
      <c r="C12" s="329">
        <v>0</v>
      </c>
      <c r="D12" s="328">
        <v>876.27385661999983</v>
      </c>
      <c r="G12" s="330"/>
      <c r="H12" s="335"/>
      <c r="I12" s="330"/>
    </row>
    <row r="13" spans="1:9" s="134" customFormat="1" ht="30" customHeight="1">
      <c r="A13" s="331" t="s">
        <v>345</v>
      </c>
      <c r="B13" s="328">
        <v>220.94361021</v>
      </c>
      <c r="C13" s="329">
        <v>0</v>
      </c>
      <c r="D13" s="328">
        <v>220.94361021</v>
      </c>
      <c r="G13" s="330"/>
      <c r="H13" s="330"/>
      <c r="I13" s="330"/>
    </row>
    <row r="14" spans="1:9" s="134" customFormat="1" ht="30" customHeight="1">
      <c r="A14" s="331" t="s">
        <v>355</v>
      </c>
      <c r="B14" s="328">
        <v>155.78720162000002</v>
      </c>
      <c r="C14" s="333">
        <v>0</v>
      </c>
      <c r="D14" s="328">
        <v>155.78720162000002</v>
      </c>
      <c r="G14" s="330"/>
      <c r="H14" s="330"/>
      <c r="I14" s="330"/>
    </row>
    <row r="15" spans="1:9" s="134" customFormat="1" ht="30" customHeight="1">
      <c r="A15" s="331" t="s">
        <v>362</v>
      </c>
      <c r="B15" s="328">
        <v>85.498789279999997</v>
      </c>
      <c r="C15" s="333">
        <v>0</v>
      </c>
      <c r="D15" s="328">
        <v>85.498789279999997</v>
      </c>
      <c r="G15" s="330"/>
      <c r="H15" s="330"/>
      <c r="I15" s="330"/>
    </row>
    <row r="16" spans="1:9" s="134" customFormat="1" ht="30" customHeight="1">
      <c r="A16" s="331" t="s">
        <v>363</v>
      </c>
      <c r="B16" s="328">
        <v>546.24907109000003</v>
      </c>
      <c r="C16" s="329">
        <v>0</v>
      </c>
      <c r="D16" s="328">
        <v>546.24907109000003</v>
      </c>
      <c r="G16" s="330"/>
      <c r="H16" s="330"/>
      <c r="I16" s="330"/>
    </row>
    <row r="17" spans="1:1971" s="134" customFormat="1" ht="30" customHeight="1">
      <c r="A17" s="331" t="s">
        <v>370</v>
      </c>
      <c r="B17" s="328">
        <v>731.80944483999997</v>
      </c>
      <c r="C17" s="333">
        <v>0</v>
      </c>
      <c r="D17" s="328">
        <v>731.80944483999997</v>
      </c>
      <c r="G17" s="330"/>
      <c r="H17" s="330"/>
      <c r="I17" s="330"/>
    </row>
    <row r="18" spans="1:1971" s="134" customFormat="1" ht="30" customHeight="1">
      <c r="A18" s="331" t="s">
        <v>377</v>
      </c>
      <c r="B18" s="328">
        <v>38.046412659999994</v>
      </c>
      <c r="C18" s="333">
        <v>0</v>
      </c>
      <c r="D18" s="328">
        <v>38.046412659999994</v>
      </c>
      <c r="G18" s="330"/>
      <c r="H18" s="330"/>
      <c r="I18" s="330"/>
    </row>
    <row r="19" spans="1:1971" s="134" customFormat="1" ht="30" customHeight="1">
      <c r="A19" s="331" t="s">
        <v>383</v>
      </c>
      <c r="B19" s="328">
        <v>73.827995700000002</v>
      </c>
      <c r="C19" s="333">
        <v>0</v>
      </c>
      <c r="D19" s="328">
        <v>73.827995700000002</v>
      </c>
      <c r="G19" s="330"/>
      <c r="H19" s="330"/>
      <c r="I19" s="330"/>
    </row>
    <row r="20" spans="1:1971" s="134" customFormat="1" ht="30" customHeight="1">
      <c r="A20" s="331" t="s">
        <v>386</v>
      </c>
      <c r="B20" s="328">
        <v>100.82749377999998</v>
      </c>
      <c r="C20" s="329">
        <v>0</v>
      </c>
      <c r="D20" s="328">
        <v>100.82749377999998</v>
      </c>
      <c r="G20" s="330"/>
      <c r="H20" s="330"/>
      <c r="I20" s="330"/>
    </row>
    <row r="21" spans="1:1971" s="134" customFormat="1" ht="30" customHeight="1" thickBot="1">
      <c r="A21" s="331" t="s">
        <v>391</v>
      </c>
      <c r="B21" s="328">
        <v>65.401486630000008</v>
      </c>
      <c r="C21" s="333">
        <v>0</v>
      </c>
      <c r="D21" s="328">
        <v>65.401486630000008</v>
      </c>
      <c r="G21" s="330"/>
      <c r="H21" s="330"/>
      <c r="I21" s="330"/>
    </row>
    <row r="22" spans="1:1971" s="134" customFormat="1" ht="30" customHeight="1">
      <c r="A22" s="336" t="s">
        <v>395</v>
      </c>
      <c r="B22" s="337">
        <v>57355.271952640003</v>
      </c>
      <c r="C22" s="337">
        <v>0</v>
      </c>
      <c r="D22" s="338">
        <v>57355.271952640003</v>
      </c>
      <c r="G22" s="330"/>
      <c r="H22" s="330"/>
      <c r="I22" s="330"/>
    </row>
    <row r="23" spans="1:1971" s="134" customFormat="1" ht="30" customHeight="1">
      <c r="A23" s="339" t="s">
        <v>396</v>
      </c>
      <c r="B23" s="340">
        <v>18721.73688126</v>
      </c>
      <c r="C23" s="340">
        <v>0</v>
      </c>
      <c r="D23" s="341">
        <v>18721.73688126</v>
      </c>
      <c r="G23" s="330"/>
      <c r="H23" s="330"/>
      <c r="I23" s="330"/>
    </row>
    <row r="24" spans="1:1971" s="344" customFormat="1" ht="30" customHeight="1">
      <c r="A24" s="327" t="s">
        <v>397</v>
      </c>
      <c r="B24" s="342">
        <v>44.565405509999991</v>
      </c>
      <c r="C24" s="342">
        <v>0</v>
      </c>
      <c r="D24" s="343">
        <v>44.565405509999991</v>
      </c>
      <c r="E24" s="134"/>
      <c r="F24" s="134"/>
      <c r="G24" s="330"/>
      <c r="H24" s="330"/>
      <c r="I24" s="330"/>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134"/>
      <c r="BZ24" s="134"/>
      <c r="CA24" s="134"/>
      <c r="CB24" s="134"/>
      <c r="CC24" s="134"/>
      <c r="CD24" s="134"/>
      <c r="CE24" s="134"/>
      <c r="CF24" s="134"/>
      <c r="CG24" s="134"/>
      <c r="CH24" s="134"/>
      <c r="CI24" s="134"/>
      <c r="CJ24" s="134"/>
      <c r="CK24" s="134"/>
      <c r="CL24" s="134"/>
      <c r="CM24" s="134"/>
      <c r="CN24" s="134"/>
      <c r="CO24" s="134"/>
      <c r="CP24" s="134"/>
      <c r="CQ24" s="134"/>
      <c r="CR24" s="134"/>
      <c r="CS24" s="134"/>
      <c r="CT24" s="134"/>
      <c r="CU24" s="134"/>
      <c r="CV24" s="134"/>
      <c r="CW24" s="134"/>
      <c r="CX24" s="134"/>
      <c r="CY24" s="134"/>
      <c r="CZ24" s="134"/>
      <c r="DA24" s="134"/>
      <c r="DB24" s="134"/>
      <c r="DC24" s="134"/>
      <c r="DD24" s="134"/>
      <c r="DE24" s="134"/>
      <c r="DF24" s="134"/>
      <c r="DG24" s="134"/>
      <c r="DH24" s="134"/>
      <c r="DI24" s="134"/>
      <c r="DJ24" s="134"/>
      <c r="DK24" s="134"/>
      <c r="DL24" s="134"/>
      <c r="DM24" s="134"/>
      <c r="DN24" s="134"/>
      <c r="DO24" s="134"/>
      <c r="DP24" s="134"/>
      <c r="DQ24" s="134"/>
      <c r="DR24" s="134"/>
      <c r="DS24" s="134"/>
      <c r="DT24" s="134"/>
      <c r="DU24" s="134"/>
      <c r="DV24" s="134"/>
      <c r="DW24" s="134"/>
      <c r="DX24" s="134"/>
      <c r="DY24" s="134"/>
      <c r="DZ24" s="134"/>
      <c r="EA24" s="134"/>
      <c r="EB24" s="134"/>
      <c r="EC24" s="134"/>
      <c r="ED24" s="134"/>
      <c r="EE24" s="134"/>
      <c r="EF24" s="134"/>
      <c r="EG24" s="134"/>
      <c r="EH24" s="134"/>
      <c r="EI24" s="134"/>
      <c r="EJ24" s="134"/>
      <c r="EK24" s="134"/>
      <c r="EL24" s="134"/>
      <c r="EM24" s="134"/>
      <c r="EN24" s="134"/>
      <c r="EO24" s="134"/>
      <c r="EP24" s="134"/>
      <c r="EQ24" s="134"/>
      <c r="ER24" s="134"/>
      <c r="ES24" s="134"/>
      <c r="ET24" s="134"/>
      <c r="EU24" s="134"/>
      <c r="EV24" s="134"/>
      <c r="EW24" s="134"/>
      <c r="EX24" s="134"/>
      <c r="EY24" s="134"/>
      <c r="EZ24" s="134"/>
      <c r="FA24" s="134"/>
      <c r="FB24" s="134"/>
      <c r="FC24" s="134"/>
      <c r="FD24" s="134"/>
      <c r="FE24" s="134"/>
      <c r="FF24" s="134"/>
      <c r="FG24" s="134"/>
      <c r="FH24" s="134"/>
      <c r="FI24" s="134"/>
      <c r="FJ24" s="134"/>
      <c r="FK24" s="134"/>
      <c r="FL24" s="134"/>
      <c r="FM24" s="134"/>
      <c r="FN24" s="134"/>
      <c r="FO24" s="134"/>
      <c r="FP24" s="134"/>
      <c r="FQ24" s="134"/>
      <c r="FR24" s="134"/>
      <c r="FS24" s="134"/>
      <c r="FT24" s="134"/>
      <c r="FU24" s="134"/>
      <c r="FV24" s="134"/>
      <c r="FW24" s="134"/>
      <c r="FX24" s="134"/>
      <c r="FY24" s="134"/>
      <c r="FZ24" s="134"/>
      <c r="GA24" s="134"/>
      <c r="GB24" s="134"/>
      <c r="GC24" s="134"/>
      <c r="GD24" s="134"/>
      <c r="GE24" s="134"/>
      <c r="GF24" s="134"/>
      <c r="GG24" s="134"/>
      <c r="GH24" s="134"/>
      <c r="GI24" s="134"/>
      <c r="GJ24" s="134"/>
      <c r="GK24" s="134"/>
      <c r="GL24" s="134"/>
      <c r="GM24" s="134"/>
      <c r="GN24" s="134"/>
      <c r="GO24" s="134"/>
      <c r="GP24" s="134"/>
      <c r="GQ24" s="134"/>
      <c r="GR24" s="134"/>
      <c r="GS24" s="134"/>
      <c r="GT24" s="134"/>
      <c r="GU24" s="134"/>
      <c r="GV24" s="134"/>
      <c r="GW24" s="134"/>
      <c r="GX24" s="134"/>
      <c r="GY24" s="134"/>
      <c r="GZ24" s="134"/>
      <c r="HA24" s="134"/>
      <c r="HB24" s="134"/>
      <c r="HC24" s="134"/>
      <c r="HD24" s="134"/>
      <c r="HE24" s="134"/>
      <c r="HF24" s="134"/>
      <c r="HG24" s="134"/>
      <c r="HH24" s="134"/>
      <c r="HI24" s="134"/>
      <c r="HJ24" s="134"/>
      <c r="HK24" s="134"/>
      <c r="HL24" s="134"/>
      <c r="HM24" s="134"/>
      <c r="HN24" s="134"/>
      <c r="HO24" s="134"/>
      <c r="HP24" s="134"/>
      <c r="HQ24" s="134"/>
      <c r="HR24" s="134"/>
      <c r="HS24" s="134"/>
      <c r="HT24" s="134"/>
      <c r="HU24" s="134"/>
      <c r="HV24" s="134"/>
      <c r="HW24" s="134"/>
      <c r="HX24" s="134"/>
      <c r="HY24" s="134"/>
      <c r="HZ24" s="134"/>
      <c r="IA24" s="134"/>
      <c r="IB24" s="134"/>
      <c r="IC24" s="134"/>
      <c r="ID24" s="134"/>
      <c r="IE24" s="134"/>
      <c r="IF24" s="134"/>
      <c r="IG24" s="134"/>
      <c r="IH24" s="134"/>
      <c r="II24" s="134"/>
      <c r="IJ24" s="134"/>
      <c r="IK24" s="134"/>
      <c r="IL24" s="134"/>
      <c r="IM24" s="134"/>
      <c r="IN24" s="134"/>
      <c r="IO24" s="134"/>
      <c r="IP24" s="134"/>
      <c r="IQ24" s="134"/>
      <c r="IR24" s="134"/>
      <c r="IS24" s="134"/>
      <c r="IT24" s="134"/>
      <c r="IU24" s="134"/>
      <c r="IV24" s="134"/>
      <c r="IW24" s="134"/>
      <c r="IX24" s="134"/>
      <c r="IY24" s="134"/>
      <c r="IZ24" s="134"/>
      <c r="JA24" s="134"/>
      <c r="JB24" s="134"/>
      <c r="JC24" s="134"/>
      <c r="JD24" s="134"/>
      <c r="JE24" s="134"/>
      <c r="JF24" s="134"/>
      <c r="JG24" s="134"/>
      <c r="JH24" s="134"/>
      <c r="JI24" s="134"/>
      <c r="JJ24" s="134"/>
      <c r="JK24" s="134"/>
      <c r="JL24" s="134"/>
      <c r="JM24" s="134"/>
      <c r="JN24" s="134"/>
      <c r="JO24" s="134"/>
      <c r="JP24" s="134"/>
      <c r="JQ24" s="134"/>
      <c r="JR24" s="134"/>
      <c r="JS24" s="134"/>
      <c r="JT24" s="134"/>
      <c r="JU24" s="134"/>
      <c r="JV24" s="134"/>
      <c r="JW24" s="134"/>
      <c r="JX24" s="134"/>
      <c r="JY24" s="134"/>
      <c r="JZ24" s="134"/>
      <c r="KA24" s="134"/>
      <c r="KB24" s="134"/>
      <c r="KC24" s="134"/>
      <c r="KD24" s="134"/>
      <c r="KE24" s="134"/>
      <c r="KF24" s="134"/>
      <c r="KG24" s="134"/>
      <c r="KH24" s="134"/>
      <c r="KI24" s="134"/>
      <c r="KJ24" s="134"/>
      <c r="KK24" s="134"/>
      <c r="KL24" s="134"/>
      <c r="KM24" s="134"/>
      <c r="KN24" s="134"/>
      <c r="KO24" s="134"/>
      <c r="KP24" s="134"/>
      <c r="KQ24" s="134"/>
      <c r="KR24" s="134"/>
      <c r="KS24" s="134"/>
      <c r="KT24" s="134"/>
      <c r="KU24" s="134"/>
      <c r="KV24" s="134"/>
      <c r="KW24" s="134"/>
      <c r="KX24" s="134"/>
      <c r="KY24" s="134"/>
      <c r="KZ24" s="134"/>
      <c r="LA24" s="134"/>
      <c r="LB24" s="134"/>
      <c r="LC24" s="134"/>
      <c r="LD24" s="134"/>
      <c r="LE24" s="134"/>
      <c r="LF24" s="134"/>
      <c r="LG24" s="134"/>
      <c r="LH24" s="134"/>
      <c r="LI24" s="134"/>
      <c r="LJ24" s="134"/>
      <c r="LK24" s="134"/>
      <c r="LL24" s="134"/>
      <c r="LM24" s="134"/>
      <c r="LN24" s="134"/>
      <c r="LO24" s="134"/>
      <c r="LP24" s="134"/>
      <c r="LQ24" s="134"/>
      <c r="LR24" s="134"/>
      <c r="LS24" s="134"/>
      <c r="LT24" s="134"/>
      <c r="LU24" s="134"/>
      <c r="LV24" s="134"/>
      <c r="LW24" s="134"/>
      <c r="LX24" s="134"/>
      <c r="LY24" s="134"/>
      <c r="LZ24" s="134"/>
      <c r="MA24" s="134"/>
      <c r="MB24" s="134"/>
      <c r="MC24" s="134"/>
      <c r="MD24" s="134"/>
      <c r="ME24" s="134"/>
      <c r="MF24" s="134"/>
      <c r="MG24" s="134"/>
      <c r="MH24" s="134"/>
      <c r="MI24" s="134"/>
      <c r="MJ24" s="134"/>
      <c r="MK24" s="134"/>
      <c r="ML24" s="134"/>
      <c r="MM24" s="134"/>
      <c r="MN24" s="134"/>
      <c r="MO24" s="134"/>
      <c r="MP24" s="134"/>
      <c r="MQ24" s="134"/>
      <c r="MR24" s="134"/>
      <c r="MS24" s="134"/>
      <c r="MT24" s="134"/>
      <c r="MU24" s="134"/>
      <c r="MV24" s="134"/>
      <c r="MW24" s="134"/>
      <c r="MX24" s="134"/>
      <c r="MY24" s="134"/>
      <c r="MZ24" s="134"/>
      <c r="NA24" s="134"/>
      <c r="NB24" s="134"/>
      <c r="NC24" s="134"/>
      <c r="ND24" s="134"/>
      <c r="NE24" s="134"/>
      <c r="NF24" s="134"/>
      <c r="NG24" s="134"/>
      <c r="NH24" s="134"/>
      <c r="NI24" s="134"/>
      <c r="NJ24" s="134"/>
      <c r="NK24" s="134"/>
      <c r="NL24" s="134"/>
      <c r="NM24" s="134"/>
      <c r="NN24" s="134"/>
      <c r="NO24" s="134"/>
      <c r="NP24" s="134"/>
      <c r="NQ24" s="134"/>
      <c r="NR24" s="134"/>
      <c r="NS24" s="134"/>
      <c r="NT24" s="134"/>
      <c r="NU24" s="134"/>
      <c r="NV24" s="134"/>
      <c r="NW24" s="134"/>
      <c r="NX24" s="134"/>
      <c r="NY24" s="134"/>
      <c r="NZ24" s="134"/>
      <c r="OA24" s="134"/>
      <c r="OB24" s="134"/>
      <c r="OC24" s="134"/>
      <c r="OD24" s="134"/>
      <c r="OE24" s="134"/>
      <c r="OF24" s="134"/>
      <c r="OG24" s="134"/>
      <c r="OH24" s="134"/>
      <c r="OI24" s="134"/>
      <c r="OJ24" s="134"/>
      <c r="OK24" s="134"/>
      <c r="OL24" s="134"/>
      <c r="OM24" s="134"/>
      <c r="ON24" s="134"/>
      <c r="OO24" s="134"/>
      <c r="OP24" s="134"/>
      <c r="OQ24" s="134"/>
      <c r="OR24" s="134"/>
      <c r="OS24" s="134"/>
      <c r="OT24" s="134"/>
      <c r="OU24" s="134"/>
      <c r="OV24" s="134"/>
      <c r="OW24" s="134"/>
      <c r="OX24" s="134"/>
      <c r="OY24" s="134"/>
      <c r="OZ24" s="134"/>
      <c r="PA24" s="134"/>
      <c r="PB24" s="134"/>
      <c r="PC24" s="134"/>
      <c r="PD24" s="134"/>
      <c r="PE24" s="134"/>
      <c r="PF24" s="134"/>
      <c r="PG24" s="134"/>
      <c r="PH24" s="134"/>
      <c r="PI24" s="134"/>
      <c r="PJ24" s="134"/>
      <c r="PK24" s="134"/>
      <c r="PL24" s="134"/>
      <c r="PM24" s="134"/>
      <c r="PN24" s="134"/>
      <c r="PO24" s="134"/>
      <c r="PP24" s="134"/>
      <c r="PQ24" s="134"/>
      <c r="PR24" s="134"/>
      <c r="PS24" s="134"/>
      <c r="PT24" s="134"/>
      <c r="PU24" s="134"/>
      <c r="PV24" s="134"/>
      <c r="PW24" s="134"/>
      <c r="PX24" s="134"/>
      <c r="PY24" s="134"/>
      <c r="PZ24" s="134"/>
      <c r="QA24" s="134"/>
      <c r="QB24" s="134"/>
      <c r="QC24" s="134"/>
      <c r="QD24" s="134"/>
      <c r="QE24" s="134"/>
      <c r="QF24" s="134"/>
      <c r="QG24" s="134"/>
      <c r="QH24" s="134"/>
      <c r="QI24" s="134"/>
      <c r="QJ24" s="134"/>
      <c r="QK24" s="134"/>
      <c r="QL24" s="134"/>
      <c r="QM24" s="134"/>
      <c r="QN24" s="134"/>
      <c r="QO24" s="134"/>
      <c r="QP24" s="134"/>
      <c r="QQ24" s="134"/>
      <c r="QR24" s="134"/>
      <c r="QS24" s="134"/>
      <c r="QT24" s="134"/>
      <c r="QU24" s="134"/>
      <c r="QV24" s="134"/>
      <c r="QW24" s="134"/>
      <c r="QX24" s="134"/>
      <c r="QY24" s="134"/>
      <c r="QZ24" s="134"/>
      <c r="RA24" s="134"/>
      <c r="RB24" s="134"/>
      <c r="RC24" s="134"/>
      <c r="RD24" s="134"/>
      <c r="RE24" s="134"/>
      <c r="RF24" s="134"/>
      <c r="RG24" s="134"/>
      <c r="RH24" s="134"/>
      <c r="RI24" s="134"/>
      <c r="RJ24" s="134"/>
      <c r="RK24" s="134"/>
      <c r="RL24" s="134"/>
      <c r="RM24" s="134"/>
      <c r="RN24" s="134"/>
      <c r="RO24" s="134"/>
      <c r="RP24" s="134"/>
      <c r="RQ24" s="134"/>
      <c r="RR24" s="134"/>
      <c r="RS24" s="134"/>
      <c r="RT24" s="134"/>
      <c r="RU24" s="134"/>
      <c r="RV24" s="134"/>
      <c r="RW24" s="134"/>
      <c r="RX24" s="134"/>
      <c r="RY24" s="134"/>
      <c r="RZ24" s="134"/>
      <c r="SA24" s="134"/>
      <c r="SB24" s="134"/>
      <c r="SC24" s="134"/>
      <c r="SD24" s="134"/>
      <c r="SE24" s="134"/>
      <c r="SF24" s="134"/>
      <c r="SG24" s="134"/>
      <c r="SH24" s="134"/>
      <c r="SI24" s="134"/>
      <c r="SJ24" s="134"/>
      <c r="SK24" s="134"/>
      <c r="SL24" s="134"/>
      <c r="SM24" s="134"/>
      <c r="SN24" s="134"/>
      <c r="SO24" s="134"/>
      <c r="SP24" s="134"/>
      <c r="SQ24" s="134"/>
      <c r="SR24" s="134"/>
      <c r="SS24" s="134"/>
      <c r="ST24" s="134"/>
      <c r="SU24" s="134"/>
      <c r="SV24" s="134"/>
      <c r="SW24" s="134"/>
      <c r="SX24" s="134"/>
      <c r="SY24" s="134"/>
      <c r="SZ24" s="134"/>
      <c r="TA24" s="134"/>
      <c r="TB24" s="134"/>
      <c r="TC24" s="134"/>
      <c r="TD24" s="134"/>
      <c r="TE24" s="134"/>
      <c r="TF24" s="134"/>
      <c r="TG24" s="134"/>
      <c r="TH24" s="134"/>
      <c r="TI24" s="134"/>
      <c r="TJ24" s="134"/>
      <c r="TK24" s="134"/>
      <c r="TL24" s="134"/>
      <c r="TM24" s="134"/>
      <c r="TN24" s="134"/>
      <c r="TO24" s="134"/>
      <c r="TP24" s="134"/>
      <c r="TQ24" s="134"/>
      <c r="TR24" s="134"/>
      <c r="TS24" s="134"/>
      <c r="TT24" s="134"/>
      <c r="TU24" s="134"/>
      <c r="TV24" s="134"/>
      <c r="TW24" s="134"/>
      <c r="TX24" s="134"/>
      <c r="TY24" s="134"/>
      <c r="TZ24" s="134"/>
      <c r="UA24" s="134"/>
      <c r="UB24" s="134"/>
      <c r="UC24" s="134"/>
      <c r="UD24" s="134"/>
      <c r="UE24" s="134"/>
      <c r="UF24" s="134"/>
      <c r="UG24" s="134"/>
      <c r="UH24" s="134"/>
      <c r="UI24" s="134"/>
      <c r="UJ24" s="134"/>
      <c r="UK24" s="134"/>
      <c r="UL24" s="134"/>
      <c r="UM24" s="134"/>
      <c r="UN24" s="134"/>
      <c r="UO24" s="134"/>
      <c r="UP24" s="134"/>
      <c r="UQ24" s="134"/>
      <c r="UR24" s="134"/>
      <c r="US24" s="134"/>
      <c r="UT24" s="134"/>
      <c r="UU24" s="134"/>
      <c r="UV24" s="134"/>
      <c r="UW24" s="134"/>
      <c r="UX24" s="134"/>
      <c r="UY24" s="134"/>
      <c r="UZ24" s="134"/>
      <c r="VA24" s="134"/>
      <c r="VB24" s="134"/>
      <c r="VC24" s="134"/>
      <c r="VD24" s="134"/>
      <c r="VE24" s="134"/>
      <c r="VF24" s="134"/>
      <c r="VG24" s="134"/>
      <c r="VH24" s="134"/>
      <c r="VI24" s="134"/>
      <c r="VJ24" s="134"/>
      <c r="VK24" s="134"/>
      <c r="VL24" s="134"/>
      <c r="VM24" s="134"/>
      <c r="VN24" s="134"/>
      <c r="VO24" s="134"/>
      <c r="VP24" s="134"/>
      <c r="VQ24" s="134"/>
      <c r="VR24" s="134"/>
      <c r="VS24" s="134"/>
      <c r="VT24" s="134"/>
      <c r="VU24" s="134"/>
      <c r="VV24" s="134"/>
      <c r="VW24" s="134"/>
      <c r="VX24" s="134"/>
      <c r="VY24" s="134"/>
      <c r="VZ24" s="134"/>
      <c r="WA24" s="134"/>
      <c r="WB24" s="134"/>
      <c r="WC24" s="134"/>
      <c r="WD24" s="134"/>
      <c r="WE24" s="134"/>
      <c r="WF24" s="134"/>
      <c r="WG24" s="134"/>
      <c r="WH24" s="134"/>
      <c r="WI24" s="134"/>
      <c r="WJ24" s="134"/>
      <c r="WK24" s="134"/>
      <c r="WL24" s="134"/>
      <c r="WM24" s="134"/>
      <c r="WN24" s="134"/>
      <c r="WO24" s="134"/>
      <c r="WP24" s="134"/>
      <c r="WQ24" s="134"/>
      <c r="WR24" s="134"/>
      <c r="WS24" s="134"/>
      <c r="WT24" s="134"/>
      <c r="WU24" s="134"/>
      <c r="WV24" s="134"/>
      <c r="WW24" s="134"/>
      <c r="WX24" s="134"/>
      <c r="WY24" s="134"/>
      <c r="WZ24" s="134"/>
      <c r="XA24" s="134"/>
      <c r="XB24" s="134"/>
      <c r="XC24" s="134"/>
      <c r="XD24" s="134"/>
      <c r="XE24" s="134"/>
      <c r="XF24" s="134"/>
      <c r="XG24" s="134"/>
      <c r="XH24" s="134"/>
      <c r="XI24" s="134"/>
      <c r="XJ24" s="134"/>
      <c r="XK24" s="134"/>
      <c r="XL24" s="134"/>
      <c r="XM24" s="134"/>
      <c r="XN24" s="134"/>
      <c r="XO24" s="134"/>
      <c r="XP24" s="134"/>
      <c r="XQ24" s="134"/>
      <c r="XR24" s="134"/>
      <c r="XS24" s="134"/>
      <c r="XT24" s="134"/>
      <c r="XU24" s="134"/>
      <c r="XV24" s="134"/>
      <c r="XW24" s="134"/>
      <c r="XX24" s="134"/>
      <c r="XY24" s="134"/>
      <c r="XZ24" s="134"/>
      <c r="YA24" s="134"/>
      <c r="YB24" s="134"/>
      <c r="YC24" s="134"/>
      <c r="YD24" s="134"/>
      <c r="YE24" s="134"/>
      <c r="YF24" s="134"/>
      <c r="YG24" s="134"/>
      <c r="YH24" s="134"/>
      <c r="YI24" s="134"/>
      <c r="YJ24" s="134"/>
      <c r="YK24" s="134"/>
      <c r="YL24" s="134"/>
      <c r="YM24" s="134"/>
      <c r="YN24" s="134"/>
      <c r="YO24" s="134"/>
      <c r="YP24" s="134"/>
      <c r="YQ24" s="134"/>
      <c r="YR24" s="134"/>
      <c r="YS24" s="134"/>
      <c r="YT24" s="134"/>
      <c r="YU24" s="134"/>
      <c r="YV24" s="134"/>
      <c r="YW24" s="134"/>
      <c r="YX24" s="134"/>
      <c r="YY24" s="134"/>
      <c r="YZ24" s="134"/>
      <c r="ZA24" s="134"/>
      <c r="ZB24" s="134"/>
      <c r="ZC24" s="134"/>
      <c r="ZD24" s="134"/>
      <c r="ZE24" s="134"/>
      <c r="ZF24" s="134"/>
      <c r="ZG24" s="134"/>
      <c r="ZH24" s="134"/>
      <c r="ZI24" s="134"/>
      <c r="ZJ24" s="134"/>
      <c r="ZK24" s="134"/>
      <c r="ZL24" s="134"/>
      <c r="ZM24" s="134"/>
      <c r="ZN24" s="134"/>
      <c r="ZO24" s="134"/>
      <c r="ZP24" s="134"/>
      <c r="ZQ24" s="134"/>
      <c r="ZR24" s="134"/>
      <c r="ZS24" s="134"/>
      <c r="ZT24" s="134"/>
      <c r="ZU24" s="134"/>
      <c r="ZV24" s="134"/>
      <c r="ZW24" s="134"/>
      <c r="ZX24" s="134"/>
      <c r="ZY24" s="134"/>
      <c r="ZZ24" s="134"/>
      <c r="AAA24" s="134"/>
      <c r="AAB24" s="134"/>
      <c r="AAC24" s="134"/>
      <c r="AAD24" s="134"/>
      <c r="AAE24" s="134"/>
      <c r="AAF24" s="134"/>
      <c r="AAG24" s="134"/>
      <c r="AAH24" s="134"/>
      <c r="AAI24" s="134"/>
      <c r="AAJ24" s="134"/>
      <c r="AAK24" s="134"/>
      <c r="AAL24" s="134"/>
      <c r="AAM24" s="134"/>
      <c r="AAN24" s="134"/>
      <c r="AAO24" s="134"/>
      <c r="AAP24" s="134"/>
      <c r="AAQ24" s="134"/>
      <c r="AAR24" s="134"/>
      <c r="AAS24" s="134"/>
      <c r="AAT24" s="134"/>
      <c r="AAU24" s="134"/>
      <c r="AAV24" s="134"/>
      <c r="AAW24" s="134"/>
      <c r="AAX24" s="134"/>
      <c r="AAY24" s="134"/>
      <c r="AAZ24" s="134"/>
      <c r="ABA24" s="134"/>
      <c r="ABB24" s="134"/>
      <c r="ABC24" s="134"/>
      <c r="ABD24" s="134"/>
      <c r="ABE24" s="134"/>
      <c r="ABF24" s="134"/>
      <c r="ABG24" s="134"/>
      <c r="ABH24" s="134"/>
      <c r="ABI24" s="134"/>
      <c r="ABJ24" s="134"/>
      <c r="ABK24" s="134"/>
      <c r="ABL24" s="134"/>
      <c r="ABM24" s="134"/>
      <c r="ABN24" s="134"/>
      <c r="ABO24" s="134"/>
      <c r="ABP24" s="134"/>
      <c r="ABQ24" s="134"/>
      <c r="ABR24" s="134"/>
      <c r="ABS24" s="134"/>
      <c r="ABT24" s="134"/>
      <c r="ABU24" s="134"/>
      <c r="ABV24" s="134"/>
      <c r="ABW24" s="134"/>
      <c r="ABX24" s="134"/>
      <c r="ABY24" s="134"/>
      <c r="ABZ24" s="134"/>
      <c r="ACA24" s="134"/>
      <c r="ACB24" s="134"/>
      <c r="ACC24" s="134"/>
      <c r="ACD24" s="134"/>
      <c r="ACE24" s="134"/>
      <c r="ACF24" s="134"/>
      <c r="ACG24" s="134"/>
      <c r="ACH24" s="134"/>
      <c r="ACI24" s="134"/>
      <c r="ACJ24" s="134"/>
      <c r="ACK24" s="134"/>
      <c r="ACL24" s="134"/>
      <c r="ACM24" s="134"/>
      <c r="ACN24" s="134"/>
      <c r="ACO24" s="134"/>
      <c r="ACP24" s="134"/>
      <c r="ACQ24" s="134"/>
      <c r="ACR24" s="134"/>
      <c r="ACS24" s="134"/>
      <c r="ACT24" s="134"/>
      <c r="ACU24" s="134"/>
      <c r="ACV24" s="134"/>
      <c r="ACW24" s="134"/>
      <c r="ACX24" s="134"/>
      <c r="ACY24" s="134"/>
      <c r="ACZ24" s="134"/>
      <c r="ADA24" s="134"/>
      <c r="ADB24" s="134"/>
      <c r="ADC24" s="134"/>
      <c r="ADD24" s="134"/>
      <c r="ADE24" s="134"/>
      <c r="ADF24" s="134"/>
      <c r="ADG24" s="134"/>
      <c r="ADH24" s="134"/>
      <c r="ADI24" s="134"/>
      <c r="ADJ24" s="134"/>
      <c r="ADK24" s="134"/>
      <c r="ADL24" s="134"/>
      <c r="ADM24" s="134"/>
      <c r="ADN24" s="134"/>
      <c r="ADO24" s="134"/>
      <c r="ADP24" s="134"/>
      <c r="ADQ24" s="134"/>
      <c r="ADR24" s="134"/>
      <c r="ADS24" s="134"/>
      <c r="ADT24" s="134"/>
      <c r="ADU24" s="134"/>
      <c r="ADV24" s="134"/>
      <c r="ADW24" s="134"/>
      <c r="ADX24" s="134"/>
      <c r="ADY24" s="134"/>
      <c r="ADZ24" s="134"/>
      <c r="AEA24" s="134"/>
      <c r="AEB24" s="134"/>
      <c r="AEC24" s="134"/>
      <c r="AED24" s="134"/>
      <c r="AEE24" s="134"/>
      <c r="AEF24" s="134"/>
      <c r="AEG24" s="134"/>
      <c r="AEH24" s="134"/>
      <c r="AEI24" s="134"/>
      <c r="AEJ24" s="134"/>
      <c r="AEK24" s="134"/>
      <c r="AEL24" s="134"/>
      <c r="AEM24" s="134"/>
      <c r="AEN24" s="134"/>
      <c r="AEO24" s="134"/>
      <c r="AEP24" s="134"/>
      <c r="AEQ24" s="134"/>
      <c r="AER24" s="134"/>
      <c r="AES24" s="134"/>
      <c r="AET24" s="134"/>
      <c r="AEU24" s="134"/>
      <c r="AEV24" s="134"/>
      <c r="AEW24" s="134"/>
      <c r="AEX24" s="134"/>
      <c r="AEY24" s="134"/>
      <c r="AEZ24" s="134"/>
      <c r="AFA24" s="134"/>
      <c r="AFB24" s="134"/>
      <c r="AFC24" s="134"/>
      <c r="AFD24" s="134"/>
      <c r="AFE24" s="134"/>
      <c r="AFF24" s="134"/>
      <c r="AFG24" s="134"/>
      <c r="AFH24" s="134"/>
      <c r="AFI24" s="134"/>
      <c r="AFJ24" s="134"/>
      <c r="AFK24" s="134"/>
      <c r="AFL24" s="134"/>
      <c r="AFM24" s="134"/>
      <c r="AFN24" s="134"/>
      <c r="AFO24" s="134"/>
      <c r="AFP24" s="134"/>
      <c r="AFQ24" s="134"/>
      <c r="AFR24" s="134"/>
      <c r="AFS24" s="134"/>
      <c r="AFT24" s="134"/>
      <c r="AFU24" s="134"/>
      <c r="AFV24" s="134"/>
      <c r="AFW24" s="134"/>
      <c r="AFX24" s="134"/>
      <c r="AFY24" s="134"/>
      <c r="AFZ24" s="134"/>
      <c r="AGA24" s="134"/>
      <c r="AGB24" s="134"/>
      <c r="AGC24" s="134"/>
      <c r="AGD24" s="134"/>
      <c r="AGE24" s="134"/>
      <c r="AGF24" s="134"/>
      <c r="AGG24" s="134"/>
      <c r="AGH24" s="134"/>
      <c r="AGI24" s="134"/>
      <c r="AGJ24" s="134"/>
      <c r="AGK24" s="134"/>
      <c r="AGL24" s="134"/>
      <c r="AGM24" s="134"/>
      <c r="AGN24" s="134"/>
      <c r="AGO24" s="134"/>
      <c r="AGP24" s="134"/>
      <c r="AGQ24" s="134"/>
      <c r="AGR24" s="134"/>
      <c r="AGS24" s="134"/>
      <c r="AGT24" s="134"/>
      <c r="AGU24" s="134"/>
      <c r="AGV24" s="134"/>
      <c r="AGW24" s="134"/>
      <c r="AGX24" s="134"/>
      <c r="AGY24" s="134"/>
      <c r="AGZ24" s="134"/>
      <c r="AHA24" s="134"/>
      <c r="AHB24" s="134"/>
      <c r="AHC24" s="134"/>
      <c r="AHD24" s="134"/>
      <c r="AHE24" s="134"/>
      <c r="AHF24" s="134"/>
      <c r="AHG24" s="134"/>
      <c r="AHH24" s="134"/>
      <c r="AHI24" s="134"/>
      <c r="AHJ24" s="134"/>
      <c r="AHK24" s="134"/>
      <c r="AHL24" s="134"/>
      <c r="AHM24" s="134"/>
      <c r="AHN24" s="134"/>
      <c r="AHO24" s="134"/>
      <c r="AHP24" s="134"/>
      <c r="AHQ24" s="134"/>
      <c r="AHR24" s="134"/>
      <c r="AHS24" s="134"/>
      <c r="AHT24" s="134"/>
      <c r="AHU24" s="134"/>
      <c r="AHV24" s="134"/>
      <c r="AHW24" s="134"/>
      <c r="AHX24" s="134"/>
      <c r="AHY24" s="134"/>
      <c r="AHZ24" s="134"/>
      <c r="AIA24" s="134"/>
      <c r="AIB24" s="134"/>
      <c r="AIC24" s="134"/>
      <c r="AID24" s="134"/>
      <c r="AIE24" s="134"/>
      <c r="AIF24" s="134"/>
      <c r="AIG24" s="134"/>
      <c r="AIH24" s="134"/>
      <c r="AII24" s="134"/>
      <c r="AIJ24" s="134"/>
      <c r="AIK24" s="134"/>
      <c r="AIL24" s="134"/>
      <c r="AIM24" s="134"/>
      <c r="AIN24" s="134"/>
      <c r="AIO24" s="134"/>
      <c r="AIP24" s="134"/>
      <c r="AIQ24" s="134"/>
      <c r="AIR24" s="134"/>
      <c r="AIS24" s="134"/>
      <c r="AIT24" s="134"/>
      <c r="AIU24" s="134"/>
      <c r="AIV24" s="134"/>
      <c r="AIW24" s="134"/>
      <c r="AIX24" s="134"/>
      <c r="AIY24" s="134"/>
      <c r="AIZ24" s="134"/>
      <c r="AJA24" s="134"/>
      <c r="AJB24" s="134"/>
      <c r="AJC24" s="134"/>
      <c r="AJD24" s="134"/>
      <c r="AJE24" s="134"/>
      <c r="AJF24" s="134"/>
      <c r="AJG24" s="134"/>
      <c r="AJH24" s="134"/>
      <c r="AJI24" s="134"/>
      <c r="AJJ24" s="134"/>
      <c r="AJK24" s="134"/>
      <c r="AJL24" s="134"/>
      <c r="AJM24" s="134"/>
      <c r="AJN24" s="134"/>
      <c r="AJO24" s="134"/>
      <c r="AJP24" s="134"/>
      <c r="AJQ24" s="134"/>
      <c r="AJR24" s="134"/>
      <c r="AJS24" s="134"/>
      <c r="AJT24" s="134"/>
      <c r="AJU24" s="134"/>
      <c r="AJV24" s="134"/>
      <c r="AJW24" s="134"/>
      <c r="AJX24" s="134"/>
      <c r="AJY24" s="134"/>
      <c r="AJZ24" s="134"/>
      <c r="AKA24" s="134"/>
      <c r="AKB24" s="134"/>
      <c r="AKC24" s="134"/>
      <c r="AKD24" s="134"/>
      <c r="AKE24" s="134"/>
      <c r="AKF24" s="134"/>
      <c r="AKG24" s="134"/>
      <c r="AKH24" s="134"/>
      <c r="AKI24" s="134"/>
      <c r="AKJ24" s="134"/>
      <c r="AKK24" s="134"/>
      <c r="AKL24" s="134"/>
      <c r="AKM24" s="134"/>
      <c r="AKN24" s="134"/>
      <c r="AKO24" s="134"/>
      <c r="AKP24" s="134"/>
      <c r="AKQ24" s="134"/>
      <c r="AKR24" s="134"/>
      <c r="AKS24" s="134"/>
      <c r="AKT24" s="134"/>
      <c r="AKU24" s="134"/>
      <c r="AKV24" s="134"/>
      <c r="AKW24" s="134"/>
      <c r="AKX24" s="134"/>
      <c r="AKY24" s="134"/>
      <c r="AKZ24" s="134"/>
      <c r="ALA24" s="134"/>
      <c r="ALB24" s="134"/>
      <c r="ALC24" s="134"/>
      <c r="ALD24" s="134"/>
      <c r="ALE24" s="134"/>
      <c r="ALF24" s="134"/>
      <c r="ALG24" s="134"/>
      <c r="ALH24" s="134"/>
      <c r="ALI24" s="134"/>
      <c r="ALJ24" s="134"/>
      <c r="ALK24" s="134"/>
      <c r="ALL24" s="134"/>
      <c r="ALM24" s="134"/>
      <c r="ALN24" s="134"/>
      <c r="ALO24" s="134"/>
      <c r="ALP24" s="134"/>
      <c r="ALQ24" s="134"/>
      <c r="ALR24" s="134"/>
      <c r="ALS24" s="134"/>
      <c r="ALT24" s="134"/>
      <c r="ALU24" s="134"/>
      <c r="ALV24" s="134"/>
      <c r="ALW24" s="134"/>
      <c r="ALX24" s="134"/>
      <c r="ALY24" s="134"/>
      <c r="ALZ24" s="134"/>
      <c r="AMA24" s="134"/>
      <c r="AMB24" s="134"/>
      <c r="AMC24" s="134"/>
      <c r="AMD24" s="134"/>
      <c r="AME24" s="134"/>
      <c r="AMF24" s="134"/>
      <c r="AMG24" s="134"/>
      <c r="AMH24" s="134"/>
      <c r="AMI24" s="134"/>
      <c r="AMJ24" s="134"/>
      <c r="AMK24" s="134"/>
      <c r="AML24" s="134"/>
      <c r="AMM24" s="134"/>
      <c r="AMN24" s="134"/>
      <c r="AMO24" s="134"/>
      <c r="AMP24" s="134"/>
      <c r="AMQ24" s="134"/>
      <c r="AMR24" s="134"/>
      <c r="AMS24" s="134"/>
      <c r="AMT24" s="134"/>
      <c r="AMU24" s="134"/>
      <c r="AMV24" s="134"/>
      <c r="AMW24" s="134"/>
      <c r="AMX24" s="134"/>
      <c r="AMY24" s="134"/>
      <c r="AMZ24" s="134"/>
      <c r="ANA24" s="134"/>
      <c r="ANB24" s="134"/>
      <c r="ANC24" s="134"/>
      <c r="AND24" s="134"/>
      <c r="ANE24" s="134"/>
      <c r="ANF24" s="134"/>
      <c r="ANG24" s="134"/>
      <c r="ANH24" s="134"/>
      <c r="ANI24" s="134"/>
      <c r="ANJ24" s="134"/>
      <c r="ANK24" s="134"/>
      <c r="ANL24" s="134"/>
      <c r="ANM24" s="134"/>
      <c r="ANN24" s="134"/>
      <c r="ANO24" s="134"/>
      <c r="ANP24" s="134"/>
      <c r="ANQ24" s="134"/>
      <c r="ANR24" s="134"/>
      <c r="ANS24" s="134"/>
      <c r="ANT24" s="134"/>
      <c r="ANU24" s="134"/>
      <c r="ANV24" s="134"/>
      <c r="ANW24" s="134"/>
      <c r="ANX24" s="134"/>
      <c r="ANY24" s="134"/>
      <c r="ANZ24" s="134"/>
      <c r="AOA24" s="134"/>
      <c r="AOB24" s="134"/>
      <c r="AOC24" s="134"/>
      <c r="AOD24" s="134"/>
      <c r="AOE24" s="134"/>
      <c r="AOF24" s="134"/>
      <c r="AOG24" s="134"/>
      <c r="AOH24" s="134"/>
      <c r="AOI24" s="134"/>
      <c r="AOJ24" s="134"/>
      <c r="AOK24" s="134"/>
      <c r="AOL24" s="134"/>
      <c r="AOM24" s="134"/>
      <c r="AON24" s="134"/>
      <c r="AOO24" s="134"/>
      <c r="AOP24" s="134"/>
      <c r="AOQ24" s="134"/>
      <c r="AOR24" s="134"/>
      <c r="AOS24" s="134"/>
      <c r="AOT24" s="134"/>
      <c r="AOU24" s="134"/>
      <c r="AOV24" s="134"/>
      <c r="AOW24" s="134"/>
      <c r="AOX24" s="134"/>
      <c r="AOY24" s="134"/>
      <c r="AOZ24" s="134"/>
      <c r="APA24" s="134"/>
      <c r="APB24" s="134"/>
      <c r="APC24" s="134"/>
      <c r="APD24" s="134"/>
      <c r="APE24" s="134"/>
      <c r="APF24" s="134"/>
      <c r="APG24" s="134"/>
      <c r="APH24" s="134"/>
      <c r="API24" s="134"/>
      <c r="APJ24" s="134"/>
      <c r="APK24" s="134"/>
      <c r="APL24" s="134"/>
      <c r="APM24" s="134"/>
      <c r="APN24" s="134"/>
      <c r="APO24" s="134"/>
      <c r="APP24" s="134"/>
      <c r="APQ24" s="134"/>
      <c r="APR24" s="134"/>
      <c r="APS24" s="134"/>
      <c r="APT24" s="134"/>
      <c r="APU24" s="134"/>
      <c r="APV24" s="134"/>
      <c r="APW24" s="134"/>
      <c r="APX24" s="134"/>
      <c r="APY24" s="134"/>
      <c r="APZ24" s="134"/>
      <c r="AQA24" s="134"/>
      <c r="AQB24" s="134"/>
      <c r="AQC24" s="134"/>
      <c r="AQD24" s="134"/>
      <c r="AQE24" s="134"/>
      <c r="AQF24" s="134"/>
      <c r="AQG24" s="134"/>
      <c r="AQH24" s="134"/>
      <c r="AQI24" s="134"/>
      <c r="AQJ24" s="134"/>
      <c r="AQK24" s="134"/>
      <c r="AQL24" s="134"/>
      <c r="AQM24" s="134"/>
      <c r="AQN24" s="134"/>
      <c r="AQO24" s="134"/>
      <c r="AQP24" s="134"/>
      <c r="AQQ24" s="134"/>
      <c r="AQR24" s="134"/>
      <c r="AQS24" s="134"/>
      <c r="AQT24" s="134"/>
      <c r="AQU24" s="134"/>
      <c r="AQV24" s="134"/>
      <c r="AQW24" s="134"/>
      <c r="AQX24" s="134"/>
      <c r="AQY24" s="134"/>
      <c r="AQZ24" s="134"/>
      <c r="ARA24" s="134"/>
      <c r="ARB24" s="134"/>
      <c r="ARC24" s="134"/>
      <c r="ARD24" s="134"/>
      <c r="ARE24" s="134"/>
      <c r="ARF24" s="134"/>
      <c r="ARG24" s="134"/>
      <c r="ARH24" s="134"/>
      <c r="ARI24" s="134"/>
      <c r="ARJ24" s="134"/>
      <c r="ARK24" s="134"/>
      <c r="ARL24" s="134"/>
      <c r="ARM24" s="134"/>
      <c r="ARN24" s="134"/>
      <c r="ARO24" s="134"/>
      <c r="ARP24" s="134"/>
      <c r="ARQ24" s="134"/>
      <c r="ARR24" s="134"/>
      <c r="ARS24" s="134"/>
      <c r="ART24" s="134"/>
      <c r="ARU24" s="134"/>
      <c r="ARV24" s="134"/>
      <c r="ARW24" s="134"/>
      <c r="ARX24" s="134"/>
      <c r="ARY24" s="134"/>
      <c r="ARZ24" s="134"/>
      <c r="ASA24" s="134"/>
      <c r="ASB24" s="134"/>
      <c r="ASC24" s="134"/>
      <c r="ASD24" s="134"/>
      <c r="ASE24" s="134"/>
      <c r="ASF24" s="134"/>
      <c r="ASG24" s="134"/>
      <c r="ASH24" s="134"/>
      <c r="ASI24" s="134"/>
      <c r="ASJ24" s="134"/>
      <c r="ASK24" s="134"/>
      <c r="ASL24" s="134"/>
      <c r="ASM24" s="134"/>
      <c r="ASN24" s="134"/>
      <c r="ASO24" s="134"/>
      <c r="ASP24" s="134"/>
      <c r="ASQ24" s="134"/>
      <c r="ASR24" s="134"/>
      <c r="ASS24" s="134"/>
      <c r="AST24" s="134"/>
      <c r="ASU24" s="134"/>
      <c r="ASV24" s="134"/>
      <c r="ASW24" s="134"/>
      <c r="ASX24" s="134"/>
      <c r="ASY24" s="134"/>
      <c r="ASZ24" s="134"/>
      <c r="ATA24" s="134"/>
      <c r="ATB24" s="134"/>
      <c r="ATC24" s="134"/>
      <c r="ATD24" s="134"/>
      <c r="ATE24" s="134"/>
      <c r="ATF24" s="134"/>
      <c r="ATG24" s="134"/>
      <c r="ATH24" s="134"/>
      <c r="ATI24" s="134"/>
      <c r="ATJ24" s="134"/>
      <c r="ATK24" s="134"/>
      <c r="ATL24" s="134"/>
      <c r="ATM24" s="134"/>
      <c r="ATN24" s="134"/>
      <c r="ATO24" s="134"/>
      <c r="ATP24" s="134"/>
      <c r="ATQ24" s="134"/>
      <c r="ATR24" s="134"/>
      <c r="ATS24" s="134"/>
      <c r="ATT24" s="134"/>
      <c r="ATU24" s="134"/>
      <c r="ATV24" s="134"/>
      <c r="ATW24" s="134"/>
      <c r="ATX24" s="134"/>
      <c r="ATY24" s="134"/>
      <c r="ATZ24" s="134"/>
      <c r="AUA24" s="134"/>
      <c r="AUB24" s="134"/>
      <c r="AUC24" s="134"/>
      <c r="AUD24" s="134"/>
      <c r="AUE24" s="134"/>
      <c r="AUF24" s="134"/>
      <c r="AUG24" s="134"/>
      <c r="AUH24" s="134"/>
      <c r="AUI24" s="134"/>
      <c r="AUJ24" s="134"/>
      <c r="AUK24" s="134"/>
      <c r="AUL24" s="134"/>
      <c r="AUM24" s="134"/>
      <c r="AUN24" s="134"/>
      <c r="AUO24" s="134"/>
      <c r="AUP24" s="134"/>
      <c r="AUQ24" s="134"/>
      <c r="AUR24" s="134"/>
      <c r="AUS24" s="134"/>
      <c r="AUT24" s="134"/>
      <c r="AUU24" s="134"/>
      <c r="AUV24" s="134"/>
      <c r="AUW24" s="134"/>
      <c r="AUX24" s="134"/>
      <c r="AUY24" s="134"/>
      <c r="AUZ24" s="134"/>
      <c r="AVA24" s="134"/>
      <c r="AVB24" s="134"/>
      <c r="AVC24" s="134"/>
      <c r="AVD24" s="134"/>
      <c r="AVE24" s="134"/>
      <c r="AVF24" s="134"/>
      <c r="AVG24" s="134"/>
      <c r="AVH24" s="134"/>
      <c r="AVI24" s="134"/>
      <c r="AVJ24" s="134"/>
      <c r="AVK24" s="134"/>
      <c r="AVL24" s="134"/>
      <c r="AVM24" s="134"/>
      <c r="AVN24" s="134"/>
      <c r="AVO24" s="134"/>
      <c r="AVP24" s="134"/>
      <c r="AVQ24" s="134"/>
      <c r="AVR24" s="134"/>
      <c r="AVS24" s="134"/>
      <c r="AVT24" s="134"/>
      <c r="AVU24" s="134"/>
      <c r="AVV24" s="134"/>
      <c r="AVW24" s="134"/>
      <c r="AVX24" s="134"/>
      <c r="AVY24" s="134"/>
      <c r="AVZ24" s="134"/>
      <c r="AWA24" s="134"/>
      <c r="AWB24" s="134"/>
      <c r="AWC24" s="134"/>
      <c r="AWD24" s="134"/>
      <c r="AWE24" s="134"/>
      <c r="AWF24" s="134"/>
      <c r="AWG24" s="134"/>
      <c r="AWH24" s="134"/>
      <c r="AWI24" s="134"/>
      <c r="AWJ24" s="134"/>
      <c r="AWK24" s="134"/>
      <c r="AWL24" s="134"/>
      <c r="AWM24" s="134"/>
      <c r="AWN24" s="134"/>
      <c r="AWO24" s="134"/>
      <c r="AWP24" s="134"/>
      <c r="AWQ24" s="134"/>
      <c r="AWR24" s="134"/>
      <c r="AWS24" s="134"/>
      <c r="AWT24" s="134"/>
      <c r="AWU24" s="134"/>
      <c r="AWV24" s="134"/>
      <c r="AWW24" s="134"/>
      <c r="AWX24" s="134"/>
      <c r="AWY24" s="134"/>
      <c r="AWZ24" s="134"/>
      <c r="AXA24" s="134"/>
      <c r="AXB24" s="134"/>
      <c r="AXC24" s="134"/>
      <c r="AXD24" s="134"/>
      <c r="AXE24" s="134"/>
      <c r="AXF24" s="134"/>
      <c r="AXG24" s="134"/>
      <c r="AXH24" s="134"/>
      <c r="AXI24" s="134"/>
      <c r="AXJ24" s="134"/>
      <c r="AXK24" s="134"/>
      <c r="AXL24" s="134"/>
      <c r="AXM24" s="134"/>
      <c r="AXN24" s="134"/>
      <c r="AXO24" s="134"/>
      <c r="AXP24" s="134"/>
      <c r="AXQ24" s="134"/>
      <c r="AXR24" s="134"/>
      <c r="AXS24" s="134"/>
      <c r="AXT24" s="134"/>
      <c r="AXU24" s="134"/>
      <c r="AXV24" s="134"/>
      <c r="AXW24" s="134"/>
      <c r="AXX24" s="134"/>
      <c r="AXY24" s="134"/>
      <c r="AXZ24" s="134"/>
      <c r="AYA24" s="134"/>
      <c r="AYB24" s="134"/>
      <c r="AYC24" s="134"/>
      <c r="AYD24" s="134"/>
      <c r="AYE24" s="134"/>
      <c r="AYF24" s="134"/>
      <c r="AYG24" s="134"/>
      <c r="AYH24" s="134"/>
      <c r="AYI24" s="134"/>
      <c r="AYJ24" s="134"/>
      <c r="AYK24" s="134"/>
      <c r="AYL24" s="134"/>
      <c r="AYM24" s="134"/>
      <c r="AYN24" s="134"/>
      <c r="AYO24" s="134"/>
      <c r="AYP24" s="134"/>
      <c r="AYQ24" s="134"/>
      <c r="AYR24" s="134"/>
      <c r="AYS24" s="134"/>
      <c r="AYT24" s="134"/>
      <c r="AYU24" s="134"/>
      <c r="AYV24" s="134"/>
      <c r="AYW24" s="134"/>
      <c r="AYX24" s="134"/>
      <c r="AYY24" s="134"/>
      <c r="AYZ24" s="134"/>
      <c r="AZA24" s="134"/>
      <c r="AZB24" s="134"/>
      <c r="AZC24" s="134"/>
      <c r="AZD24" s="134"/>
      <c r="AZE24" s="134"/>
      <c r="AZF24" s="134"/>
      <c r="AZG24" s="134"/>
      <c r="AZH24" s="134"/>
      <c r="AZI24" s="134"/>
      <c r="AZJ24" s="134"/>
      <c r="AZK24" s="134"/>
      <c r="AZL24" s="134"/>
      <c r="AZM24" s="134"/>
      <c r="AZN24" s="134"/>
      <c r="AZO24" s="134"/>
      <c r="AZP24" s="134"/>
      <c r="AZQ24" s="134"/>
      <c r="AZR24" s="134"/>
      <c r="AZS24" s="134"/>
      <c r="AZT24" s="134"/>
      <c r="AZU24" s="134"/>
      <c r="AZV24" s="134"/>
      <c r="AZW24" s="134"/>
      <c r="AZX24" s="134"/>
      <c r="AZY24" s="134"/>
      <c r="AZZ24" s="134"/>
      <c r="BAA24" s="134"/>
      <c r="BAB24" s="134"/>
      <c r="BAC24" s="134"/>
      <c r="BAD24" s="134"/>
      <c r="BAE24" s="134"/>
      <c r="BAF24" s="134"/>
      <c r="BAG24" s="134"/>
      <c r="BAH24" s="134"/>
      <c r="BAI24" s="134"/>
      <c r="BAJ24" s="134"/>
      <c r="BAK24" s="134"/>
      <c r="BAL24" s="134"/>
      <c r="BAM24" s="134"/>
      <c r="BAN24" s="134"/>
      <c r="BAO24" s="134"/>
      <c r="BAP24" s="134"/>
      <c r="BAQ24" s="134"/>
      <c r="BAR24" s="134"/>
      <c r="BAS24" s="134"/>
      <c r="BAT24" s="134"/>
      <c r="BAU24" s="134"/>
      <c r="BAV24" s="134"/>
      <c r="BAW24" s="134"/>
      <c r="BAX24" s="134"/>
      <c r="BAY24" s="134"/>
      <c r="BAZ24" s="134"/>
      <c r="BBA24" s="134"/>
      <c r="BBB24" s="134"/>
      <c r="BBC24" s="134"/>
      <c r="BBD24" s="134"/>
      <c r="BBE24" s="134"/>
      <c r="BBF24" s="134"/>
      <c r="BBG24" s="134"/>
      <c r="BBH24" s="134"/>
      <c r="BBI24" s="134"/>
      <c r="BBJ24" s="134"/>
      <c r="BBK24" s="134"/>
      <c r="BBL24" s="134"/>
      <c r="BBM24" s="134"/>
      <c r="BBN24" s="134"/>
      <c r="BBO24" s="134"/>
      <c r="BBP24" s="134"/>
      <c r="BBQ24" s="134"/>
      <c r="BBR24" s="134"/>
      <c r="BBS24" s="134"/>
      <c r="BBT24" s="134"/>
      <c r="BBU24" s="134"/>
      <c r="BBV24" s="134"/>
      <c r="BBW24" s="134"/>
      <c r="BBX24" s="134"/>
      <c r="BBY24" s="134"/>
      <c r="BBZ24" s="134"/>
      <c r="BCA24" s="134"/>
      <c r="BCB24" s="134"/>
      <c r="BCC24" s="134"/>
      <c r="BCD24" s="134"/>
      <c r="BCE24" s="134"/>
      <c r="BCF24" s="134"/>
      <c r="BCG24" s="134"/>
      <c r="BCH24" s="134"/>
      <c r="BCI24" s="134"/>
      <c r="BCJ24" s="134"/>
      <c r="BCK24" s="134"/>
      <c r="BCL24" s="134"/>
      <c r="BCM24" s="134"/>
      <c r="BCN24" s="134"/>
      <c r="BCO24" s="134"/>
      <c r="BCP24" s="134"/>
      <c r="BCQ24" s="134"/>
      <c r="BCR24" s="134"/>
      <c r="BCS24" s="134"/>
      <c r="BCT24" s="134"/>
      <c r="BCU24" s="134"/>
      <c r="BCV24" s="134"/>
      <c r="BCW24" s="134"/>
      <c r="BCX24" s="134"/>
      <c r="BCY24" s="134"/>
      <c r="BCZ24" s="134"/>
      <c r="BDA24" s="134"/>
      <c r="BDB24" s="134"/>
      <c r="BDC24" s="134"/>
      <c r="BDD24" s="134"/>
      <c r="BDE24" s="134"/>
      <c r="BDF24" s="134"/>
      <c r="BDG24" s="134"/>
      <c r="BDH24" s="134"/>
      <c r="BDI24" s="134"/>
      <c r="BDJ24" s="134"/>
      <c r="BDK24" s="134"/>
      <c r="BDL24" s="134"/>
      <c r="BDM24" s="134"/>
      <c r="BDN24" s="134"/>
      <c r="BDO24" s="134"/>
      <c r="BDP24" s="134"/>
      <c r="BDQ24" s="134"/>
      <c r="BDR24" s="134"/>
      <c r="BDS24" s="134"/>
      <c r="BDT24" s="134"/>
      <c r="BDU24" s="134"/>
      <c r="BDV24" s="134"/>
      <c r="BDW24" s="134"/>
      <c r="BDX24" s="134"/>
      <c r="BDY24" s="134"/>
      <c r="BDZ24" s="134"/>
      <c r="BEA24" s="134"/>
      <c r="BEB24" s="134"/>
      <c r="BEC24" s="134"/>
      <c r="BED24" s="134"/>
      <c r="BEE24" s="134"/>
      <c r="BEF24" s="134"/>
      <c r="BEG24" s="134"/>
      <c r="BEH24" s="134"/>
      <c r="BEI24" s="134"/>
      <c r="BEJ24" s="134"/>
      <c r="BEK24" s="134"/>
      <c r="BEL24" s="134"/>
      <c r="BEM24" s="134"/>
      <c r="BEN24" s="134"/>
      <c r="BEO24" s="134"/>
      <c r="BEP24" s="134"/>
      <c r="BEQ24" s="134"/>
      <c r="BER24" s="134"/>
      <c r="BES24" s="134"/>
      <c r="BET24" s="134"/>
      <c r="BEU24" s="134"/>
      <c r="BEV24" s="134"/>
      <c r="BEW24" s="134"/>
      <c r="BEX24" s="134"/>
      <c r="BEY24" s="134"/>
      <c r="BEZ24" s="134"/>
      <c r="BFA24" s="134"/>
      <c r="BFB24" s="134"/>
      <c r="BFC24" s="134"/>
      <c r="BFD24" s="134"/>
      <c r="BFE24" s="134"/>
      <c r="BFF24" s="134"/>
      <c r="BFG24" s="134"/>
      <c r="BFH24" s="134"/>
      <c r="BFI24" s="134"/>
      <c r="BFJ24" s="134"/>
      <c r="BFK24" s="134"/>
      <c r="BFL24" s="134"/>
      <c r="BFM24" s="134"/>
      <c r="BFN24" s="134"/>
      <c r="BFO24" s="134"/>
      <c r="BFP24" s="134"/>
      <c r="BFQ24" s="134"/>
      <c r="BFR24" s="134"/>
      <c r="BFS24" s="134"/>
      <c r="BFT24" s="134"/>
      <c r="BFU24" s="134"/>
      <c r="BFV24" s="134"/>
      <c r="BFW24" s="134"/>
      <c r="BFX24" s="134"/>
      <c r="BFY24" s="134"/>
      <c r="BFZ24" s="134"/>
      <c r="BGA24" s="134"/>
      <c r="BGB24" s="134"/>
      <c r="BGC24" s="134"/>
      <c r="BGD24" s="134"/>
      <c r="BGE24" s="134"/>
      <c r="BGF24" s="134"/>
      <c r="BGG24" s="134"/>
      <c r="BGH24" s="134"/>
      <c r="BGI24" s="134"/>
      <c r="BGJ24" s="134"/>
      <c r="BGK24" s="134"/>
      <c r="BGL24" s="134"/>
      <c r="BGM24" s="134"/>
      <c r="BGN24" s="134"/>
      <c r="BGO24" s="134"/>
      <c r="BGP24" s="134"/>
      <c r="BGQ24" s="134"/>
      <c r="BGR24" s="134"/>
      <c r="BGS24" s="134"/>
      <c r="BGT24" s="134"/>
      <c r="BGU24" s="134"/>
      <c r="BGV24" s="134"/>
      <c r="BGW24" s="134"/>
      <c r="BGX24" s="134"/>
      <c r="BGY24" s="134"/>
      <c r="BGZ24" s="134"/>
      <c r="BHA24" s="134"/>
      <c r="BHB24" s="134"/>
      <c r="BHC24" s="134"/>
      <c r="BHD24" s="134"/>
      <c r="BHE24" s="134"/>
      <c r="BHF24" s="134"/>
      <c r="BHG24" s="134"/>
      <c r="BHH24" s="134"/>
      <c r="BHI24" s="134"/>
      <c r="BHJ24" s="134"/>
      <c r="BHK24" s="134"/>
      <c r="BHL24" s="134"/>
      <c r="BHM24" s="134"/>
      <c r="BHN24" s="134"/>
      <c r="BHO24" s="134"/>
      <c r="BHP24" s="134"/>
      <c r="BHQ24" s="134"/>
      <c r="BHR24" s="134"/>
      <c r="BHS24" s="134"/>
      <c r="BHT24" s="134"/>
      <c r="BHU24" s="134"/>
      <c r="BHV24" s="134"/>
      <c r="BHW24" s="134"/>
      <c r="BHX24" s="134"/>
      <c r="BHY24" s="134"/>
      <c r="BHZ24" s="134"/>
      <c r="BIA24" s="134"/>
      <c r="BIB24" s="134"/>
      <c r="BIC24" s="134"/>
      <c r="BID24" s="134"/>
      <c r="BIE24" s="134"/>
      <c r="BIF24" s="134"/>
      <c r="BIG24" s="134"/>
      <c r="BIH24" s="134"/>
      <c r="BII24" s="134"/>
      <c r="BIJ24" s="134"/>
      <c r="BIK24" s="134"/>
      <c r="BIL24" s="134"/>
      <c r="BIM24" s="134"/>
      <c r="BIN24" s="134"/>
      <c r="BIO24" s="134"/>
      <c r="BIP24" s="134"/>
      <c r="BIQ24" s="134"/>
      <c r="BIR24" s="134"/>
      <c r="BIS24" s="134"/>
      <c r="BIT24" s="134"/>
      <c r="BIU24" s="134"/>
      <c r="BIV24" s="134"/>
      <c r="BIW24" s="134"/>
      <c r="BIX24" s="134"/>
      <c r="BIY24" s="134"/>
      <c r="BIZ24" s="134"/>
      <c r="BJA24" s="134"/>
      <c r="BJB24" s="134"/>
      <c r="BJC24" s="134"/>
      <c r="BJD24" s="134"/>
      <c r="BJE24" s="134"/>
      <c r="BJF24" s="134"/>
      <c r="BJG24" s="134"/>
      <c r="BJH24" s="134"/>
      <c r="BJI24" s="134"/>
      <c r="BJJ24" s="134"/>
      <c r="BJK24" s="134"/>
      <c r="BJL24" s="134"/>
      <c r="BJM24" s="134"/>
      <c r="BJN24" s="134"/>
      <c r="BJO24" s="134"/>
      <c r="BJP24" s="134"/>
      <c r="BJQ24" s="134"/>
      <c r="BJR24" s="134"/>
      <c r="BJS24" s="134"/>
      <c r="BJT24" s="134"/>
      <c r="BJU24" s="134"/>
      <c r="BJV24" s="134"/>
      <c r="BJW24" s="134"/>
      <c r="BJX24" s="134"/>
      <c r="BJY24" s="134"/>
      <c r="BJZ24" s="134"/>
      <c r="BKA24" s="134"/>
      <c r="BKB24" s="134"/>
      <c r="BKC24" s="134"/>
      <c r="BKD24" s="134"/>
      <c r="BKE24" s="134"/>
      <c r="BKF24" s="134"/>
      <c r="BKG24" s="134"/>
      <c r="BKH24" s="134"/>
      <c r="BKI24" s="134"/>
      <c r="BKJ24" s="134"/>
      <c r="BKK24" s="134"/>
      <c r="BKL24" s="134"/>
      <c r="BKM24" s="134"/>
      <c r="BKN24" s="134"/>
      <c r="BKO24" s="134"/>
      <c r="BKP24" s="134"/>
      <c r="BKQ24" s="134"/>
      <c r="BKR24" s="134"/>
      <c r="BKS24" s="134"/>
      <c r="BKT24" s="134"/>
      <c r="BKU24" s="134"/>
      <c r="BKV24" s="134"/>
      <c r="BKW24" s="134"/>
      <c r="BKX24" s="134"/>
      <c r="BKY24" s="134"/>
      <c r="BKZ24" s="134"/>
      <c r="BLA24" s="134"/>
      <c r="BLB24" s="134"/>
      <c r="BLC24" s="134"/>
      <c r="BLD24" s="134"/>
      <c r="BLE24" s="134"/>
      <c r="BLF24" s="134"/>
      <c r="BLG24" s="134"/>
      <c r="BLH24" s="134"/>
      <c r="BLI24" s="134"/>
      <c r="BLJ24" s="134"/>
      <c r="BLK24" s="134"/>
      <c r="BLL24" s="134"/>
      <c r="BLM24" s="134"/>
      <c r="BLN24" s="134"/>
      <c r="BLO24" s="134"/>
      <c r="BLP24" s="134"/>
      <c r="BLQ24" s="134"/>
      <c r="BLR24" s="134"/>
      <c r="BLS24" s="134"/>
      <c r="BLT24" s="134"/>
      <c r="BLU24" s="134"/>
      <c r="BLV24" s="134"/>
      <c r="BLW24" s="134"/>
      <c r="BLX24" s="134"/>
      <c r="BLY24" s="134"/>
      <c r="BLZ24" s="134"/>
      <c r="BMA24" s="134"/>
      <c r="BMB24" s="134"/>
      <c r="BMC24" s="134"/>
      <c r="BMD24" s="134"/>
      <c r="BME24" s="134"/>
      <c r="BMF24" s="134"/>
      <c r="BMG24" s="134"/>
      <c r="BMH24" s="134"/>
      <c r="BMI24" s="134"/>
      <c r="BMJ24" s="134"/>
      <c r="BMK24" s="134"/>
      <c r="BML24" s="134"/>
      <c r="BMM24" s="134"/>
      <c r="BMN24" s="134"/>
      <c r="BMO24" s="134"/>
      <c r="BMP24" s="134"/>
      <c r="BMQ24" s="134"/>
      <c r="BMR24" s="134"/>
      <c r="BMS24" s="134"/>
      <c r="BMT24" s="134"/>
      <c r="BMU24" s="134"/>
      <c r="BMV24" s="134"/>
      <c r="BMW24" s="134"/>
      <c r="BMX24" s="134"/>
      <c r="BMY24" s="134"/>
      <c r="BMZ24" s="134"/>
      <c r="BNA24" s="134"/>
      <c r="BNB24" s="134"/>
      <c r="BNC24" s="134"/>
      <c r="BND24" s="134"/>
      <c r="BNE24" s="134"/>
      <c r="BNF24" s="134"/>
      <c r="BNG24" s="134"/>
      <c r="BNH24" s="134"/>
      <c r="BNI24" s="134"/>
      <c r="BNJ24" s="134"/>
      <c r="BNK24" s="134"/>
      <c r="BNL24" s="134"/>
      <c r="BNM24" s="134"/>
      <c r="BNN24" s="134"/>
      <c r="BNO24" s="134"/>
      <c r="BNP24" s="134"/>
      <c r="BNQ24" s="134"/>
      <c r="BNR24" s="134"/>
      <c r="BNS24" s="134"/>
      <c r="BNT24" s="134"/>
      <c r="BNU24" s="134"/>
      <c r="BNV24" s="134"/>
      <c r="BNW24" s="134"/>
      <c r="BNX24" s="134"/>
      <c r="BNY24" s="134"/>
      <c r="BNZ24" s="134"/>
      <c r="BOA24" s="134"/>
      <c r="BOB24" s="134"/>
      <c r="BOC24" s="134"/>
      <c r="BOD24" s="134"/>
      <c r="BOE24" s="134"/>
      <c r="BOF24" s="134"/>
      <c r="BOG24" s="134"/>
      <c r="BOH24" s="134"/>
      <c r="BOI24" s="134"/>
      <c r="BOJ24" s="134"/>
      <c r="BOK24" s="134"/>
      <c r="BOL24" s="134"/>
      <c r="BOM24" s="134"/>
      <c r="BON24" s="134"/>
      <c r="BOO24" s="134"/>
      <c r="BOP24" s="134"/>
      <c r="BOQ24" s="134"/>
      <c r="BOR24" s="134"/>
      <c r="BOS24" s="134"/>
      <c r="BOT24" s="134"/>
      <c r="BOU24" s="134"/>
      <c r="BOV24" s="134"/>
      <c r="BOW24" s="134"/>
      <c r="BOX24" s="134"/>
      <c r="BOY24" s="134"/>
      <c r="BOZ24" s="134"/>
      <c r="BPA24" s="134"/>
      <c r="BPB24" s="134"/>
      <c r="BPC24" s="134"/>
      <c r="BPD24" s="134"/>
      <c r="BPE24" s="134"/>
      <c r="BPF24" s="134"/>
      <c r="BPG24" s="134"/>
      <c r="BPH24" s="134"/>
      <c r="BPI24" s="134"/>
      <c r="BPJ24" s="134"/>
      <c r="BPK24" s="134"/>
      <c r="BPL24" s="134"/>
      <c r="BPM24" s="134"/>
      <c r="BPN24" s="134"/>
      <c r="BPO24" s="134"/>
      <c r="BPP24" s="134"/>
      <c r="BPQ24" s="134"/>
      <c r="BPR24" s="134"/>
      <c r="BPS24" s="134"/>
      <c r="BPT24" s="134"/>
      <c r="BPU24" s="134"/>
      <c r="BPV24" s="134"/>
      <c r="BPW24" s="134"/>
      <c r="BPX24" s="134"/>
      <c r="BPY24" s="134"/>
      <c r="BPZ24" s="134"/>
      <c r="BQA24" s="134"/>
      <c r="BQB24" s="134"/>
      <c r="BQC24" s="134"/>
      <c r="BQD24" s="134"/>
      <c r="BQE24" s="134"/>
      <c r="BQF24" s="134"/>
      <c r="BQG24" s="134"/>
      <c r="BQH24" s="134"/>
      <c r="BQI24" s="134"/>
      <c r="BQJ24" s="134"/>
      <c r="BQK24" s="134"/>
      <c r="BQL24" s="134"/>
      <c r="BQM24" s="134"/>
      <c r="BQN24" s="134"/>
      <c r="BQO24" s="134"/>
      <c r="BQP24" s="134"/>
      <c r="BQQ24" s="134"/>
      <c r="BQR24" s="134"/>
      <c r="BQS24" s="134"/>
      <c r="BQT24" s="134"/>
      <c r="BQU24" s="134"/>
      <c r="BQV24" s="134"/>
      <c r="BQW24" s="134"/>
      <c r="BQX24" s="134"/>
      <c r="BQY24" s="134"/>
      <c r="BQZ24" s="134"/>
      <c r="BRA24" s="134"/>
      <c r="BRB24" s="134"/>
      <c r="BRC24" s="134"/>
      <c r="BRD24" s="134"/>
      <c r="BRE24" s="134"/>
      <c r="BRF24" s="134"/>
      <c r="BRG24" s="134"/>
      <c r="BRH24" s="134"/>
      <c r="BRI24" s="134"/>
      <c r="BRJ24" s="134"/>
      <c r="BRK24" s="134"/>
      <c r="BRL24" s="134"/>
      <c r="BRM24" s="134"/>
      <c r="BRN24" s="134"/>
      <c r="BRO24" s="134"/>
      <c r="BRP24" s="134"/>
      <c r="BRQ24" s="134"/>
      <c r="BRR24" s="134"/>
      <c r="BRS24" s="134"/>
      <c r="BRT24" s="134"/>
      <c r="BRU24" s="134"/>
      <c r="BRV24" s="134"/>
      <c r="BRW24" s="134"/>
      <c r="BRX24" s="134"/>
      <c r="BRY24" s="134"/>
      <c r="BRZ24" s="134"/>
      <c r="BSA24" s="134"/>
      <c r="BSB24" s="134"/>
      <c r="BSC24" s="134"/>
      <c r="BSD24" s="134"/>
      <c r="BSE24" s="134"/>
      <c r="BSF24" s="134"/>
      <c r="BSG24" s="134"/>
      <c r="BSH24" s="134"/>
      <c r="BSI24" s="134"/>
      <c r="BSJ24" s="134"/>
      <c r="BSK24" s="134"/>
      <c r="BSL24" s="134"/>
      <c r="BSM24" s="134"/>
      <c r="BSN24" s="134"/>
      <c r="BSO24" s="134"/>
      <c r="BSP24" s="134"/>
      <c r="BSQ24" s="134"/>
      <c r="BSR24" s="134"/>
      <c r="BSS24" s="134"/>
      <c r="BST24" s="134"/>
      <c r="BSU24" s="134"/>
      <c r="BSV24" s="134"/>
      <c r="BSW24" s="134"/>
      <c r="BSX24" s="134"/>
      <c r="BSY24" s="134"/>
      <c r="BSZ24" s="134"/>
      <c r="BTA24" s="134"/>
      <c r="BTB24" s="134"/>
      <c r="BTC24" s="134"/>
      <c r="BTD24" s="134"/>
      <c r="BTE24" s="134"/>
      <c r="BTF24" s="134"/>
      <c r="BTG24" s="134"/>
      <c r="BTH24" s="134"/>
      <c r="BTI24" s="134"/>
      <c r="BTJ24" s="134"/>
      <c r="BTK24" s="134"/>
      <c r="BTL24" s="134"/>
      <c r="BTM24" s="134"/>
      <c r="BTN24" s="134"/>
      <c r="BTO24" s="134"/>
      <c r="BTP24" s="134"/>
      <c r="BTQ24" s="134"/>
      <c r="BTR24" s="134"/>
      <c r="BTS24" s="134"/>
      <c r="BTT24" s="134"/>
      <c r="BTU24" s="134"/>
      <c r="BTV24" s="134"/>
      <c r="BTW24" s="134"/>
      <c r="BTX24" s="134"/>
      <c r="BTY24" s="134"/>
      <c r="BTZ24" s="134"/>
      <c r="BUA24" s="134"/>
      <c r="BUB24" s="134"/>
      <c r="BUC24" s="134"/>
      <c r="BUD24" s="134"/>
      <c r="BUE24" s="134"/>
      <c r="BUF24" s="134"/>
      <c r="BUG24" s="134"/>
      <c r="BUH24" s="134"/>
      <c r="BUI24" s="134"/>
      <c r="BUJ24" s="134"/>
      <c r="BUK24" s="134"/>
      <c r="BUL24" s="134"/>
      <c r="BUM24" s="134"/>
      <c r="BUN24" s="134"/>
      <c r="BUO24" s="134"/>
      <c r="BUP24" s="134"/>
      <c r="BUQ24" s="134"/>
      <c r="BUR24" s="134"/>
      <c r="BUS24" s="134"/>
      <c r="BUT24" s="134"/>
      <c r="BUU24" s="134"/>
      <c r="BUV24" s="134"/>
      <c r="BUW24" s="134"/>
      <c r="BUX24" s="134"/>
      <c r="BUY24" s="134"/>
      <c r="BUZ24" s="134"/>
      <c r="BVA24" s="134"/>
      <c r="BVB24" s="134"/>
      <c r="BVC24" s="134"/>
      <c r="BVD24" s="134"/>
      <c r="BVE24" s="134"/>
      <c r="BVF24" s="134"/>
      <c r="BVG24" s="134"/>
      <c r="BVH24" s="134"/>
      <c r="BVI24" s="134"/>
      <c r="BVJ24" s="134"/>
      <c r="BVK24" s="134"/>
      <c r="BVL24" s="134"/>
      <c r="BVM24" s="134"/>
      <c r="BVN24" s="134"/>
      <c r="BVO24" s="134"/>
      <c r="BVP24" s="134"/>
      <c r="BVQ24" s="134"/>
      <c r="BVR24" s="134"/>
      <c r="BVS24" s="134"/>
      <c r="BVT24" s="134"/>
      <c r="BVU24" s="134"/>
      <c r="BVV24" s="134"/>
      <c r="BVW24" s="134"/>
      <c r="BVX24" s="134"/>
      <c r="BVY24" s="134"/>
      <c r="BVZ24" s="134"/>
      <c r="BWA24" s="134"/>
      <c r="BWB24" s="134"/>
      <c r="BWC24" s="134"/>
      <c r="BWD24" s="134"/>
      <c r="BWE24" s="134"/>
      <c r="BWF24" s="134"/>
      <c r="BWG24" s="134"/>
      <c r="BWH24" s="134"/>
      <c r="BWI24" s="134"/>
      <c r="BWJ24" s="134"/>
      <c r="BWK24" s="134"/>
      <c r="BWL24" s="134"/>
      <c r="BWM24" s="134"/>
      <c r="BWN24" s="134"/>
      <c r="BWO24" s="134"/>
      <c r="BWP24" s="134"/>
      <c r="BWQ24" s="134"/>
      <c r="BWR24" s="134"/>
      <c r="BWS24" s="134"/>
      <c r="BWT24" s="134"/>
      <c r="BWU24" s="134"/>
    </row>
    <row r="25" spans="1:1971" s="347" customFormat="1" ht="30" customHeight="1" thickBot="1">
      <c r="A25" s="327" t="s">
        <v>398</v>
      </c>
      <c r="B25" s="345">
        <v>0</v>
      </c>
      <c r="C25" s="345">
        <v>0</v>
      </c>
      <c r="D25" s="346">
        <v>0</v>
      </c>
      <c r="E25" s="134"/>
      <c r="F25" s="134"/>
      <c r="G25" s="330"/>
      <c r="H25" s="330"/>
      <c r="I25" s="330"/>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c r="CC25" s="134"/>
      <c r="CD25" s="134"/>
      <c r="CE25" s="134"/>
      <c r="CF25" s="134"/>
      <c r="CG25" s="134"/>
      <c r="CH25" s="134"/>
      <c r="CI25" s="134"/>
      <c r="CJ25" s="134"/>
      <c r="CK25" s="134"/>
      <c r="CL25" s="134"/>
      <c r="CM25" s="134"/>
      <c r="CN25" s="134"/>
      <c r="CO25" s="134"/>
      <c r="CP25" s="134"/>
      <c r="CQ25" s="134"/>
      <c r="CR25" s="134"/>
      <c r="CS25" s="134"/>
      <c r="CT25" s="134"/>
      <c r="CU25" s="134"/>
      <c r="CV25" s="134"/>
      <c r="CW25" s="134"/>
      <c r="CX25" s="134"/>
      <c r="CY25" s="134"/>
      <c r="CZ25" s="134"/>
      <c r="DA25" s="134"/>
      <c r="DB25" s="134"/>
      <c r="DC25" s="134"/>
      <c r="DD25" s="134"/>
      <c r="DE25" s="134"/>
      <c r="DF25" s="134"/>
      <c r="DG25" s="134"/>
      <c r="DH25" s="134"/>
      <c r="DI25" s="134"/>
      <c r="DJ25" s="134"/>
      <c r="DK25" s="134"/>
      <c r="DL25" s="134"/>
      <c r="DM25" s="134"/>
      <c r="DN25" s="134"/>
      <c r="DO25" s="134"/>
      <c r="DP25" s="134"/>
      <c r="DQ25" s="134"/>
      <c r="DR25" s="134"/>
      <c r="DS25" s="134"/>
      <c r="DT25" s="134"/>
      <c r="DU25" s="134"/>
      <c r="DV25" s="134"/>
      <c r="DW25" s="134"/>
      <c r="DX25" s="134"/>
      <c r="DY25" s="134"/>
      <c r="DZ25" s="134"/>
      <c r="EA25" s="134"/>
      <c r="EB25" s="134"/>
      <c r="EC25" s="134"/>
      <c r="ED25" s="134"/>
      <c r="EE25" s="134"/>
      <c r="EF25" s="134"/>
      <c r="EG25" s="134"/>
      <c r="EH25" s="134"/>
      <c r="EI25" s="134"/>
      <c r="EJ25" s="134"/>
      <c r="EK25" s="134"/>
      <c r="EL25" s="134"/>
      <c r="EM25" s="134"/>
      <c r="EN25" s="134"/>
      <c r="EO25" s="134"/>
      <c r="EP25" s="134"/>
      <c r="EQ25" s="134"/>
      <c r="ER25" s="134"/>
      <c r="ES25" s="134"/>
      <c r="ET25" s="134"/>
      <c r="EU25" s="134"/>
      <c r="EV25" s="134"/>
      <c r="EW25" s="134"/>
      <c r="EX25" s="134"/>
      <c r="EY25" s="134"/>
      <c r="EZ25" s="134"/>
      <c r="FA25" s="134"/>
      <c r="FB25" s="134"/>
      <c r="FC25" s="134"/>
      <c r="FD25" s="134"/>
      <c r="FE25" s="134"/>
      <c r="FF25" s="134"/>
      <c r="FG25" s="134"/>
      <c r="FH25" s="134"/>
      <c r="FI25" s="134"/>
      <c r="FJ25" s="134"/>
      <c r="FK25" s="134"/>
      <c r="FL25" s="134"/>
      <c r="FM25" s="134"/>
      <c r="FN25" s="134"/>
      <c r="FO25" s="134"/>
      <c r="FP25" s="134"/>
      <c r="FQ25" s="134"/>
      <c r="FR25" s="134"/>
      <c r="FS25" s="134"/>
      <c r="FT25" s="134"/>
      <c r="FU25" s="134"/>
      <c r="FV25" s="134"/>
      <c r="FW25" s="134"/>
      <c r="FX25" s="134"/>
      <c r="FY25" s="134"/>
      <c r="FZ25" s="134"/>
      <c r="GA25" s="134"/>
      <c r="GB25" s="134"/>
      <c r="GC25" s="134"/>
      <c r="GD25" s="134"/>
      <c r="GE25" s="134"/>
      <c r="GF25" s="134"/>
      <c r="GG25" s="134"/>
      <c r="GH25" s="134"/>
      <c r="GI25" s="134"/>
      <c r="GJ25" s="134"/>
      <c r="GK25" s="134"/>
      <c r="GL25" s="134"/>
      <c r="GM25" s="134"/>
      <c r="GN25" s="134"/>
      <c r="GO25" s="134"/>
      <c r="GP25" s="134"/>
      <c r="GQ25" s="134"/>
      <c r="GR25" s="134"/>
      <c r="GS25" s="134"/>
      <c r="GT25" s="134"/>
      <c r="GU25" s="134"/>
      <c r="GV25" s="134"/>
      <c r="GW25" s="134"/>
      <c r="GX25" s="134"/>
      <c r="GY25" s="134"/>
      <c r="GZ25" s="134"/>
      <c r="HA25" s="134"/>
      <c r="HB25" s="134"/>
      <c r="HC25" s="134"/>
      <c r="HD25" s="134"/>
      <c r="HE25" s="134"/>
      <c r="HF25" s="134"/>
      <c r="HG25" s="134"/>
      <c r="HH25" s="134"/>
      <c r="HI25" s="134"/>
      <c r="HJ25" s="134"/>
      <c r="HK25" s="134"/>
      <c r="HL25" s="134"/>
      <c r="HM25" s="134"/>
      <c r="HN25" s="134"/>
      <c r="HO25" s="134"/>
      <c r="HP25" s="134"/>
      <c r="HQ25" s="134"/>
      <c r="HR25" s="134"/>
      <c r="HS25" s="134"/>
      <c r="HT25" s="134"/>
      <c r="HU25" s="134"/>
      <c r="HV25" s="134"/>
      <c r="HW25" s="134"/>
      <c r="HX25" s="134"/>
      <c r="HY25" s="134"/>
      <c r="HZ25" s="134"/>
      <c r="IA25" s="134"/>
      <c r="IB25" s="134"/>
      <c r="IC25" s="134"/>
      <c r="ID25" s="134"/>
      <c r="IE25" s="134"/>
      <c r="IF25" s="134"/>
      <c r="IG25" s="134"/>
      <c r="IH25" s="134"/>
      <c r="II25" s="134"/>
      <c r="IJ25" s="134"/>
      <c r="IK25" s="134"/>
      <c r="IL25" s="134"/>
      <c r="IM25" s="134"/>
      <c r="IN25" s="134"/>
      <c r="IO25" s="134"/>
      <c r="IP25" s="134"/>
      <c r="IQ25" s="134"/>
      <c r="IR25" s="134"/>
      <c r="IS25" s="134"/>
      <c r="IT25" s="134"/>
      <c r="IU25" s="134"/>
      <c r="IV25" s="134"/>
      <c r="IW25" s="134"/>
      <c r="IX25" s="134"/>
      <c r="IY25" s="134"/>
      <c r="IZ25" s="134"/>
      <c r="JA25" s="134"/>
      <c r="JB25" s="134"/>
      <c r="JC25" s="134"/>
      <c r="JD25" s="134"/>
      <c r="JE25" s="134"/>
      <c r="JF25" s="134"/>
      <c r="JG25" s="134"/>
      <c r="JH25" s="134"/>
      <c r="JI25" s="134"/>
      <c r="JJ25" s="134"/>
      <c r="JK25" s="134"/>
      <c r="JL25" s="134"/>
      <c r="JM25" s="134"/>
      <c r="JN25" s="134"/>
      <c r="JO25" s="134"/>
      <c r="JP25" s="134"/>
      <c r="JQ25" s="134"/>
      <c r="JR25" s="134"/>
      <c r="JS25" s="134"/>
      <c r="JT25" s="134"/>
      <c r="JU25" s="134"/>
      <c r="JV25" s="134"/>
      <c r="JW25" s="134"/>
      <c r="JX25" s="134"/>
      <c r="JY25" s="134"/>
      <c r="JZ25" s="134"/>
      <c r="KA25" s="134"/>
      <c r="KB25" s="134"/>
      <c r="KC25" s="134"/>
      <c r="KD25" s="134"/>
      <c r="KE25" s="134"/>
      <c r="KF25" s="134"/>
      <c r="KG25" s="134"/>
      <c r="KH25" s="134"/>
      <c r="KI25" s="134"/>
      <c r="KJ25" s="134"/>
      <c r="KK25" s="134"/>
      <c r="KL25" s="134"/>
      <c r="KM25" s="134"/>
      <c r="KN25" s="134"/>
      <c r="KO25" s="134"/>
      <c r="KP25" s="134"/>
      <c r="KQ25" s="134"/>
      <c r="KR25" s="134"/>
      <c r="KS25" s="134"/>
      <c r="KT25" s="134"/>
      <c r="KU25" s="134"/>
      <c r="KV25" s="134"/>
      <c r="KW25" s="134"/>
      <c r="KX25" s="134"/>
      <c r="KY25" s="134"/>
      <c r="KZ25" s="134"/>
      <c r="LA25" s="134"/>
      <c r="LB25" s="134"/>
      <c r="LC25" s="134"/>
      <c r="LD25" s="134"/>
      <c r="LE25" s="134"/>
      <c r="LF25" s="134"/>
      <c r="LG25" s="134"/>
      <c r="LH25" s="134"/>
      <c r="LI25" s="134"/>
      <c r="LJ25" s="134"/>
      <c r="LK25" s="134"/>
      <c r="LL25" s="134"/>
      <c r="LM25" s="134"/>
      <c r="LN25" s="134"/>
      <c r="LO25" s="134"/>
      <c r="LP25" s="134"/>
      <c r="LQ25" s="134"/>
      <c r="LR25" s="134"/>
      <c r="LS25" s="134"/>
      <c r="LT25" s="134"/>
      <c r="LU25" s="134"/>
      <c r="LV25" s="134"/>
      <c r="LW25" s="134"/>
      <c r="LX25" s="134"/>
      <c r="LY25" s="134"/>
      <c r="LZ25" s="134"/>
      <c r="MA25" s="134"/>
      <c r="MB25" s="134"/>
      <c r="MC25" s="134"/>
      <c r="MD25" s="134"/>
      <c r="ME25" s="134"/>
      <c r="MF25" s="134"/>
      <c r="MG25" s="134"/>
      <c r="MH25" s="134"/>
      <c r="MI25" s="134"/>
      <c r="MJ25" s="134"/>
      <c r="MK25" s="134"/>
      <c r="ML25" s="134"/>
      <c r="MM25" s="134"/>
      <c r="MN25" s="134"/>
      <c r="MO25" s="134"/>
      <c r="MP25" s="134"/>
      <c r="MQ25" s="134"/>
      <c r="MR25" s="134"/>
      <c r="MS25" s="134"/>
      <c r="MT25" s="134"/>
      <c r="MU25" s="134"/>
      <c r="MV25" s="134"/>
      <c r="MW25" s="134"/>
      <c r="MX25" s="134"/>
      <c r="MY25" s="134"/>
      <c r="MZ25" s="134"/>
      <c r="NA25" s="134"/>
      <c r="NB25" s="134"/>
      <c r="NC25" s="134"/>
      <c r="ND25" s="134"/>
      <c r="NE25" s="134"/>
      <c r="NF25" s="134"/>
      <c r="NG25" s="134"/>
      <c r="NH25" s="134"/>
      <c r="NI25" s="134"/>
      <c r="NJ25" s="134"/>
      <c r="NK25" s="134"/>
      <c r="NL25" s="134"/>
      <c r="NM25" s="134"/>
      <c r="NN25" s="134"/>
      <c r="NO25" s="134"/>
      <c r="NP25" s="134"/>
      <c r="NQ25" s="134"/>
      <c r="NR25" s="134"/>
      <c r="NS25" s="134"/>
      <c r="NT25" s="134"/>
      <c r="NU25" s="134"/>
      <c r="NV25" s="134"/>
      <c r="NW25" s="134"/>
      <c r="NX25" s="134"/>
      <c r="NY25" s="134"/>
      <c r="NZ25" s="134"/>
      <c r="OA25" s="134"/>
      <c r="OB25" s="134"/>
      <c r="OC25" s="134"/>
      <c r="OD25" s="134"/>
      <c r="OE25" s="134"/>
      <c r="OF25" s="134"/>
      <c r="OG25" s="134"/>
      <c r="OH25" s="134"/>
      <c r="OI25" s="134"/>
      <c r="OJ25" s="134"/>
      <c r="OK25" s="134"/>
      <c r="OL25" s="134"/>
      <c r="OM25" s="134"/>
      <c r="ON25" s="134"/>
      <c r="OO25" s="134"/>
      <c r="OP25" s="134"/>
      <c r="OQ25" s="134"/>
      <c r="OR25" s="134"/>
      <c r="OS25" s="134"/>
      <c r="OT25" s="134"/>
      <c r="OU25" s="134"/>
      <c r="OV25" s="134"/>
      <c r="OW25" s="134"/>
      <c r="OX25" s="134"/>
      <c r="OY25" s="134"/>
      <c r="OZ25" s="134"/>
      <c r="PA25" s="134"/>
      <c r="PB25" s="134"/>
      <c r="PC25" s="134"/>
      <c r="PD25" s="134"/>
      <c r="PE25" s="134"/>
      <c r="PF25" s="134"/>
      <c r="PG25" s="134"/>
      <c r="PH25" s="134"/>
      <c r="PI25" s="134"/>
      <c r="PJ25" s="134"/>
      <c r="PK25" s="134"/>
      <c r="PL25" s="134"/>
      <c r="PM25" s="134"/>
      <c r="PN25" s="134"/>
      <c r="PO25" s="134"/>
      <c r="PP25" s="134"/>
      <c r="PQ25" s="134"/>
      <c r="PR25" s="134"/>
      <c r="PS25" s="134"/>
      <c r="PT25" s="134"/>
      <c r="PU25" s="134"/>
      <c r="PV25" s="134"/>
      <c r="PW25" s="134"/>
      <c r="PX25" s="134"/>
      <c r="PY25" s="134"/>
      <c r="PZ25" s="134"/>
      <c r="QA25" s="134"/>
      <c r="QB25" s="134"/>
      <c r="QC25" s="134"/>
      <c r="QD25" s="134"/>
      <c r="QE25" s="134"/>
      <c r="QF25" s="134"/>
      <c r="QG25" s="134"/>
      <c r="QH25" s="134"/>
      <c r="QI25" s="134"/>
      <c r="QJ25" s="134"/>
      <c r="QK25" s="134"/>
      <c r="QL25" s="134"/>
      <c r="QM25" s="134"/>
      <c r="QN25" s="134"/>
      <c r="QO25" s="134"/>
      <c r="QP25" s="134"/>
      <c r="QQ25" s="134"/>
      <c r="QR25" s="134"/>
      <c r="QS25" s="134"/>
      <c r="QT25" s="134"/>
      <c r="QU25" s="134"/>
      <c r="QV25" s="134"/>
      <c r="QW25" s="134"/>
      <c r="QX25" s="134"/>
      <c r="QY25" s="134"/>
      <c r="QZ25" s="134"/>
      <c r="RA25" s="134"/>
      <c r="RB25" s="134"/>
      <c r="RC25" s="134"/>
      <c r="RD25" s="134"/>
      <c r="RE25" s="134"/>
      <c r="RF25" s="134"/>
      <c r="RG25" s="134"/>
      <c r="RH25" s="134"/>
      <c r="RI25" s="134"/>
      <c r="RJ25" s="134"/>
      <c r="RK25" s="134"/>
      <c r="RL25" s="134"/>
      <c r="RM25" s="134"/>
      <c r="RN25" s="134"/>
      <c r="RO25" s="134"/>
      <c r="RP25" s="134"/>
      <c r="RQ25" s="134"/>
      <c r="RR25" s="134"/>
      <c r="RS25" s="134"/>
      <c r="RT25" s="134"/>
      <c r="RU25" s="134"/>
      <c r="RV25" s="134"/>
      <c r="RW25" s="134"/>
      <c r="RX25" s="134"/>
      <c r="RY25" s="134"/>
      <c r="RZ25" s="134"/>
      <c r="SA25" s="134"/>
      <c r="SB25" s="134"/>
      <c r="SC25" s="134"/>
      <c r="SD25" s="134"/>
      <c r="SE25" s="134"/>
      <c r="SF25" s="134"/>
      <c r="SG25" s="134"/>
      <c r="SH25" s="134"/>
      <c r="SI25" s="134"/>
      <c r="SJ25" s="134"/>
      <c r="SK25" s="134"/>
      <c r="SL25" s="134"/>
      <c r="SM25" s="134"/>
      <c r="SN25" s="134"/>
      <c r="SO25" s="134"/>
      <c r="SP25" s="134"/>
      <c r="SQ25" s="134"/>
      <c r="SR25" s="134"/>
      <c r="SS25" s="134"/>
      <c r="ST25" s="134"/>
      <c r="SU25" s="134"/>
      <c r="SV25" s="134"/>
      <c r="SW25" s="134"/>
      <c r="SX25" s="134"/>
      <c r="SY25" s="134"/>
      <c r="SZ25" s="134"/>
      <c r="TA25" s="134"/>
      <c r="TB25" s="134"/>
      <c r="TC25" s="134"/>
      <c r="TD25" s="134"/>
      <c r="TE25" s="134"/>
      <c r="TF25" s="134"/>
      <c r="TG25" s="134"/>
      <c r="TH25" s="134"/>
      <c r="TI25" s="134"/>
      <c r="TJ25" s="134"/>
      <c r="TK25" s="134"/>
      <c r="TL25" s="134"/>
      <c r="TM25" s="134"/>
      <c r="TN25" s="134"/>
      <c r="TO25" s="134"/>
      <c r="TP25" s="134"/>
      <c r="TQ25" s="134"/>
      <c r="TR25" s="134"/>
      <c r="TS25" s="134"/>
      <c r="TT25" s="134"/>
      <c r="TU25" s="134"/>
      <c r="TV25" s="134"/>
      <c r="TW25" s="134"/>
      <c r="TX25" s="134"/>
      <c r="TY25" s="134"/>
      <c r="TZ25" s="134"/>
      <c r="UA25" s="134"/>
      <c r="UB25" s="134"/>
      <c r="UC25" s="134"/>
      <c r="UD25" s="134"/>
      <c r="UE25" s="134"/>
      <c r="UF25" s="134"/>
      <c r="UG25" s="134"/>
      <c r="UH25" s="134"/>
      <c r="UI25" s="134"/>
      <c r="UJ25" s="134"/>
      <c r="UK25" s="134"/>
      <c r="UL25" s="134"/>
      <c r="UM25" s="134"/>
      <c r="UN25" s="134"/>
      <c r="UO25" s="134"/>
      <c r="UP25" s="134"/>
      <c r="UQ25" s="134"/>
      <c r="UR25" s="134"/>
      <c r="US25" s="134"/>
      <c r="UT25" s="134"/>
      <c r="UU25" s="134"/>
      <c r="UV25" s="134"/>
      <c r="UW25" s="134"/>
      <c r="UX25" s="134"/>
      <c r="UY25" s="134"/>
      <c r="UZ25" s="134"/>
      <c r="VA25" s="134"/>
      <c r="VB25" s="134"/>
      <c r="VC25" s="134"/>
      <c r="VD25" s="134"/>
      <c r="VE25" s="134"/>
      <c r="VF25" s="134"/>
      <c r="VG25" s="134"/>
      <c r="VH25" s="134"/>
      <c r="VI25" s="134"/>
      <c r="VJ25" s="134"/>
      <c r="VK25" s="134"/>
      <c r="VL25" s="134"/>
      <c r="VM25" s="134"/>
      <c r="VN25" s="134"/>
      <c r="VO25" s="134"/>
      <c r="VP25" s="134"/>
      <c r="VQ25" s="134"/>
      <c r="VR25" s="134"/>
      <c r="VS25" s="134"/>
      <c r="VT25" s="134"/>
      <c r="VU25" s="134"/>
      <c r="VV25" s="134"/>
      <c r="VW25" s="134"/>
      <c r="VX25" s="134"/>
      <c r="VY25" s="134"/>
      <c r="VZ25" s="134"/>
      <c r="WA25" s="134"/>
      <c r="WB25" s="134"/>
      <c r="WC25" s="134"/>
      <c r="WD25" s="134"/>
      <c r="WE25" s="134"/>
      <c r="WF25" s="134"/>
      <c r="WG25" s="134"/>
      <c r="WH25" s="134"/>
      <c r="WI25" s="134"/>
      <c r="WJ25" s="134"/>
      <c r="WK25" s="134"/>
      <c r="WL25" s="134"/>
      <c r="WM25" s="134"/>
      <c r="WN25" s="134"/>
      <c r="WO25" s="134"/>
      <c r="WP25" s="134"/>
      <c r="WQ25" s="134"/>
      <c r="WR25" s="134"/>
      <c r="WS25" s="134"/>
      <c r="WT25" s="134"/>
      <c r="WU25" s="134"/>
      <c r="WV25" s="134"/>
      <c r="WW25" s="134"/>
      <c r="WX25" s="134"/>
      <c r="WY25" s="134"/>
      <c r="WZ25" s="134"/>
      <c r="XA25" s="134"/>
      <c r="XB25" s="134"/>
      <c r="XC25" s="134"/>
      <c r="XD25" s="134"/>
      <c r="XE25" s="134"/>
      <c r="XF25" s="134"/>
      <c r="XG25" s="134"/>
      <c r="XH25" s="134"/>
      <c r="XI25" s="134"/>
      <c r="XJ25" s="134"/>
      <c r="XK25" s="134"/>
      <c r="XL25" s="134"/>
      <c r="XM25" s="134"/>
      <c r="XN25" s="134"/>
      <c r="XO25" s="134"/>
      <c r="XP25" s="134"/>
      <c r="XQ25" s="134"/>
      <c r="XR25" s="134"/>
      <c r="XS25" s="134"/>
      <c r="XT25" s="134"/>
      <c r="XU25" s="134"/>
      <c r="XV25" s="134"/>
      <c r="XW25" s="134"/>
      <c r="XX25" s="134"/>
      <c r="XY25" s="134"/>
      <c r="XZ25" s="134"/>
      <c r="YA25" s="134"/>
      <c r="YB25" s="134"/>
      <c r="YC25" s="134"/>
      <c r="YD25" s="134"/>
      <c r="YE25" s="134"/>
      <c r="YF25" s="134"/>
      <c r="YG25" s="134"/>
      <c r="YH25" s="134"/>
      <c r="YI25" s="134"/>
      <c r="YJ25" s="134"/>
      <c r="YK25" s="134"/>
      <c r="YL25" s="134"/>
      <c r="YM25" s="134"/>
      <c r="YN25" s="134"/>
      <c r="YO25" s="134"/>
      <c r="YP25" s="134"/>
      <c r="YQ25" s="134"/>
      <c r="YR25" s="134"/>
      <c r="YS25" s="134"/>
      <c r="YT25" s="134"/>
      <c r="YU25" s="134"/>
      <c r="YV25" s="134"/>
      <c r="YW25" s="134"/>
      <c r="YX25" s="134"/>
      <c r="YY25" s="134"/>
      <c r="YZ25" s="134"/>
      <c r="ZA25" s="134"/>
      <c r="ZB25" s="134"/>
      <c r="ZC25" s="134"/>
      <c r="ZD25" s="134"/>
      <c r="ZE25" s="134"/>
      <c r="ZF25" s="134"/>
      <c r="ZG25" s="134"/>
      <c r="ZH25" s="134"/>
      <c r="ZI25" s="134"/>
      <c r="ZJ25" s="134"/>
      <c r="ZK25" s="134"/>
      <c r="ZL25" s="134"/>
      <c r="ZM25" s="134"/>
      <c r="ZN25" s="134"/>
      <c r="ZO25" s="134"/>
      <c r="ZP25" s="134"/>
      <c r="ZQ25" s="134"/>
      <c r="ZR25" s="134"/>
      <c r="ZS25" s="134"/>
      <c r="ZT25" s="134"/>
      <c r="ZU25" s="134"/>
      <c r="ZV25" s="134"/>
      <c r="ZW25" s="134"/>
      <c r="ZX25" s="134"/>
      <c r="ZY25" s="134"/>
      <c r="ZZ25" s="134"/>
      <c r="AAA25" s="134"/>
      <c r="AAB25" s="134"/>
      <c r="AAC25" s="134"/>
      <c r="AAD25" s="134"/>
      <c r="AAE25" s="134"/>
      <c r="AAF25" s="134"/>
      <c r="AAG25" s="134"/>
      <c r="AAH25" s="134"/>
      <c r="AAI25" s="134"/>
      <c r="AAJ25" s="134"/>
      <c r="AAK25" s="134"/>
      <c r="AAL25" s="134"/>
      <c r="AAM25" s="134"/>
      <c r="AAN25" s="134"/>
      <c r="AAO25" s="134"/>
      <c r="AAP25" s="134"/>
      <c r="AAQ25" s="134"/>
      <c r="AAR25" s="134"/>
      <c r="AAS25" s="134"/>
      <c r="AAT25" s="134"/>
      <c r="AAU25" s="134"/>
      <c r="AAV25" s="134"/>
      <c r="AAW25" s="134"/>
      <c r="AAX25" s="134"/>
      <c r="AAY25" s="134"/>
      <c r="AAZ25" s="134"/>
      <c r="ABA25" s="134"/>
      <c r="ABB25" s="134"/>
      <c r="ABC25" s="134"/>
      <c r="ABD25" s="134"/>
      <c r="ABE25" s="134"/>
      <c r="ABF25" s="134"/>
      <c r="ABG25" s="134"/>
      <c r="ABH25" s="134"/>
      <c r="ABI25" s="134"/>
      <c r="ABJ25" s="134"/>
      <c r="ABK25" s="134"/>
      <c r="ABL25" s="134"/>
      <c r="ABM25" s="134"/>
      <c r="ABN25" s="134"/>
      <c r="ABO25" s="134"/>
      <c r="ABP25" s="134"/>
      <c r="ABQ25" s="134"/>
      <c r="ABR25" s="134"/>
      <c r="ABS25" s="134"/>
      <c r="ABT25" s="134"/>
      <c r="ABU25" s="134"/>
      <c r="ABV25" s="134"/>
      <c r="ABW25" s="134"/>
      <c r="ABX25" s="134"/>
      <c r="ABY25" s="134"/>
      <c r="ABZ25" s="134"/>
      <c r="ACA25" s="134"/>
      <c r="ACB25" s="134"/>
      <c r="ACC25" s="134"/>
      <c r="ACD25" s="134"/>
      <c r="ACE25" s="134"/>
      <c r="ACF25" s="134"/>
      <c r="ACG25" s="134"/>
      <c r="ACH25" s="134"/>
      <c r="ACI25" s="134"/>
      <c r="ACJ25" s="134"/>
      <c r="ACK25" s="134"/>
      <c r="ACL25" s="134"/>
      <c r="ACM25" s="134"/>
      <c r="ACN25" s="134"/>
      <c r="ACO25" s="134"/>
      <c r="ACP25" s="134"/>
      <c r="ACQ25" s="134"/>
      <c r="ACR25" s="134"/>
      <c r="ACS25" s="134"/>
      <c r="ACT25" s="134"/>
      <c r="ACU25" s="134"/>
      <c r="ACV25" s="134"/>
      <c r="ACW25" s="134"/>
      <c r="ACX25" s="134"/>
      <c r="ACY25" s="134"/>
      <c r="ACZ25" s="134"/>
      <c r="ADA25" s="134"/>
      <c r="ADB25" s="134"/>
      <c r="ADC25" s="134"/>
      <c r="ADD25" s="134"/>
      <c r="ADE25" s="134"/>
      <c r="ADF25" s="134"/>
      <c r="ADG25" s="134"/>
      <c r="ADH25" s="134"/>
      <c r="ADI25" s="134"/>
      <c r="ADJ25" s="134"/>
      <c r="ADK25" s="134"/>
      <c r="ADL25" s="134"/>
      <c r="ADM25" s="134"/>
      <c r="ADN25" s="134"/>
      <c r="ADO25" s="134"/>
      <c r="ADP25" s="134"/>
      <c r="ADQ25" s="134"/>
      <c r="ADR25" s="134"/>
      <c r="ADS25" s="134"/>
      <c r="ADT25" s="134"/>
      <c r="ADU25" s="134"/>
      <c r="ADV25" s="134"/>
      <c r="ADW25" s="134"/>
      <c r="ADX25" s="134"/>
      <c r="ADY25" s="134"/>
      <c r="ADZ25" s="134"/>
      <c r="AEA25" s="134"/>
      <c r="AEB25" s="134"/>
      <c r="AEC25" s="134"/>
      <c r="AED25" s="134"/>
      <c r="AEE25" s="134"/>
      <c r="AEF25" s="134"/>
      <c r="AEG25" s="134"/>
      <c r="AEH25" s="134"/>
      <c r="AEI25" s="134"/>
      <c r="AEJ25" s="134"/>
      <c r="AEK25" s="134"/>
      <c r="AEL25" s="134"/>
      <c r="AEM25" s="134"/>
      <c r="AEN25" s="134"/>
      <c r="AEO25" s="134"/>
      <c r="AEP25" s="134"/>
      <c r="AEQ25" s="134"/>
      <c r="AER25" s="134"/>
      <c r="AES25" s="134"/>
      <c r="AET25" s="134"/>
      <c r="AEU25" s="134"/>
      <c r="AEV25" s="134"/>
      <c r="AEW25" s="134"/>
      <c r="AEX25" s="134"/>
      <c r="AEY25" s="134"/>
      <c r="AEZ25" s="134"/>
      <c r="AFA25" s="134"/>
      <c r="AFB25" s="134"/>
      <c r="AFC25" s="134"/>
      <c r="AFD25" s="134"/>
      <c r="AFE25" s="134"/>
      <c r="AFF25" s="134"/>
      <c r="AFG25" s="134"/>
      <c r="AFH25" s="134"/>
      <c r="AFI25" s="134"/>
      <c r="AFJ25" s="134"/>
      <c r="AFK25" s="134"/>
      <c r="AFL25" s="134"/>
      <c r="AFM25" s="134"/>
      <c r="AFN25" s="134"/>
      <c r="AFO25" s="134"/>
      <c r="AFP25" s="134"/>
      <c r="AFQ25" s="134"/>
      <c r="AFR25" s="134"/>
      <c r="AFS25" s="134"/>
      <c r="AFT25" s="134"/>
      <c r="AFU25" s="134"/>
      <c r="AFV25" s="134"/>
      <c r="AFW25" s="134"/>
      <c r="AFX25" s="134"/>
      <c r="AFY25" s="134"/>
      <c r="AFZ25" s="134"/>
      <c r="AGA25" s="134"/>
      <c r="AGB25" s="134"/>
      <c r="AGC25" s="134"/>
      <c r="AGD25" s="134"/>
      <c r="AGE25" s="134"/>
      <c r="AGF25" s="134"/>
      <c r="AGG25" s="134"/>
      <c r="AGH25" s="134"/>
      <c r="AGI25" s="134"/>
      <c r="AGJ25" s="134"/>
      <c r="AGK25" s="134"/>
      <c r="AGL25" s="134"/>
      <c r="AGM25" s="134"/>
      <c r="AGN25" s="134"/>
      <c r="AGO25" s="134"/>
      <c r="AGP25" s="134"/>
      <c r="AGQ25" s="134"/>
      <c r="AGR25" s="134"/>
      <c r="AGS25" s="134"/>
      <c r="AGT25" s="134"/>
      <c r="AGU25" s="134"/>
      <c r="AGV25" s="134"/>
      <c r="AGW25" s="134"/>
      <c r="AGX25" s="134"/>
      <c r="AGY25" s="134"/>
      <c r="AGZ25" s="134"/>
      <c r="AHA25" s="134"/>
      <c r="AHB25" s="134"/>
      <c r="AHC25" s="134"/>
      <c r="AHD25" s="134"/>
      <c r="AHE25" s="134"/>
      <c r="AHF25" s="134"/>
      <c r="AHG25" s="134"/>
      <c r="AHH25" s="134"/>
      <c r="AHI25" s="134"/>
      <c r="AHJ25" s="134"/>
      <c r="AHK25" s="134"/>
      <c r="AHL25" s="134"/>
      <c r="AHM25" s="134"/>
      <c r="AHN25" s="134"/>
      <c r="AHO25" s="134"/>
      <c r="AHP25" s="134"/>
      <c r="AHQ25" s="134"/>
      <c r="AHR25" s="134"/>
      <c r="AHS25" s="134"/>
      <c r="AHT25" s="134"/>
      <c r="AHU25" s="134"/>
      <c r="AHV25" s="134"/>
      <c r="AHW25" s="134"/>
      <c r="AHX25" s="134"/>
      <c r="AHY25" s="134"/>
      <c r="AHZ25" s="134"/>
      <c r="AIA25" s="134"/>
      <c r="AIB25" s="134"/>
      <c r="AIC25" s="134"/>
      <c r="AID25" s="134"/>
      <c r="AIE25" s="134"/>
      <c r="AIF25" s="134"/>
      <c r="AIG25" s="134"/>
      <c r="AIH25" s="134"/>
      <c r="AII25" s="134"/>
      <c r="AIJ25" s="134"/>
      <c r="AIK25" s="134"/>
      <c r="AIL25" s="134"/>
      <c r="AIM25" s="134"/>
      <c r="AIN25" s="134"/>
      <c r="AIO25" s="134"/>
      <c r="AIP25" s="134"/>
      <c r="AIQ25" s="134"/>
      <c r="AIR25" s="134"/>
      <c r="AIS25" s="134"/>
      <c r="AIT25" s="134"/>
      <c r="AIU25" s="134"/>
      <c r="AIV25" s="134"/>
      <c r="AIW25" s="134"/>
      <c r="AIX25" s="134"/>
      <c r="AIY25" s="134"/>
      <c r="AIZ25" s="134"/>
      <c r="AJA25" s="134"/>
      <c r="AJB25" s="134"/>
      <c r="AJC25" s="134"/>
      <c r="AJD25" s="134"/>
      <c r="AJE25" s="134"/>
      <c r="AJF25" s="134"/>
      <c r="AJG25" s="134"/>
      <c r="AJH25" s="134"/>
      <c r="AJI25" s="134"/>
      <c r="AJJ25" s="134"/>
      <c r="AJK25" s="134"/>
      <c r="AJL25" s="134"/>
      <c r="AJM25" s="134"/>
      <c r="AJN25" s="134"/>
      <c r="AJO25" s="134"/>
      <c r="AJP25" s="134"/>
      <c r="AJQ25" s="134"/>
      <c r="AJR25" s="134"/>
      <c r="AJS25" s="134"/>
      <c r="AJT25" s="134"/>
      <c r="AJU25" s="134"/>
      <c r="AJV25" s="134"/>
      <c r="AJW25" s="134"/>
      <c r="AJX25" s="134"/>
      <c r="AJY25" s="134"/>
      <c r="AJZ25" s="134"/>
      <c r="AKA25" s="134"/>
      <c r="AKB25" s="134"/>
      <c r="AKC25" s="134"/>
      <c r="AKD25" s="134"/>
      <c r="AKE25" s="134"/>
      <c r="AKF25" s="134"/>
      <c r="AKG25" s="134"/>
      <c r="AKH25" s="134"/>
      <c r="AKI25" s="134"/>
      <c r="AKJ25" s="134"/>
      <c r="AKK25" s="134"/>
      <c r="AKL25" s="134"/>
      <c r="AKM25" s="134"/>
      <c r="AKN25" s="134"/>
      <c r="AKO25" s="134"/>
      <c r="AKP25" s="134"/>
      <c r="AKQ25" s="134"/>
      <c r="AKR25" s="134"/>
      <c r="AKS25" s="134"/>
      <c r="AKT25" s="134"/>
      <c r="AKU25" s="134"/>
      <c r="AKV25" s="134"/>
      <c r="AKW25" s="134"/>
      <c r="AKX25" s="134"/>
      <c r="AKY25" s="134"/>
      <c r="AKZ25" s="134"/>
      <c r="ALA25" s="134"/>
      <c r="ALB25" s="134"/>
      <c r="ALC25" s="134"/>
      <c r="ALD25" s="134"/>
      <c r="ALE25" s="134"/>
      <c r="ALF25" s="134"/>
      <c r="ALG25" s="134"/>
      <c r="ALH25" s="134"/>
      <c r="ALI25" s="134"/>
      <c r="ALJ25" s="134"/>
      <c r="ALK25" s="134"/>
      <c r="ALL25" s="134"/>
      <c r="ALM25" s="134"/>
      <c r="ALN25" s="134"/>
      <c r="ALO25" s="134"/>
      <c r="ALP25" s="134"/>
      <c r="ALQ25" s="134"/>
      <c r="ALR25" s="134"/>
      <c r="ALS25" s="134"/>
      <c r="ALT25" s="134"/>
      <c r="ALU25" s="134"/>
      <c r="ALV25" s="134"/>
      <c r="ALW25" s="134"/>
      <c r="ALX25" s="134"/>
      <c r="ALY25" s="134"/>
      <c r="ALZ25" s="134"/>
      <c r="AMA25" s="134"/>
      <c r="AMB25" s="134"/>
      <c r="AMC25" s="134"/>
      <c r="AMD25" s="134"/>
      <c r="AME25" s="134"/>
      <c r="AMF25" s="134"/>
      <c r="AMG25" s="134"/>
      <c r="AMH25" s="134"/>
      <c r="AMI25" s="134"/>
      <c r="AMJ25" s="134"/>
      <c r="AMK25" s="134"/>
      <c r="AML25" s="134"/>
      <c r="AMM25" s="134"/>
      <c r="AMN25" s="134"/>
      <c r="AMO25" s="134"/>
      <c r="AMP25" s="134"/>
      <c r="AMQ25" s="134"/>
      <c r="AMR25" s="134"/>
      <c r="AMS25" s="134"/>
      <c r="AMT25" s="134"/>
      <c r="AMU25" s="134"/>
      <c r="AMV25" s="134"/>
      <c r="AMW25" s="134"/>
      <c r="AMX25" s="134"/>
      <c r="AMY25" s="134"/>
      <c r="AMZ25" s="134"/>
      <c r="ANA25" s="134"/>
      <c r="ANB25" s="134"/>
      <c r="ANC25" s="134"/>
      <c r="AND25" s="134"/>
      <c r="ANE25" s="134"/>
      <c r="ANF25" s="134"/>
      <c r="ANG25" s="134"/>
      <c r="ANH25" s="134"/>
      <c r="ANI25" s="134"/>
      <c r="ANJ25" s="134"/>
      <c r="ANK25" s="134"/>
      <c r="ANL25" s="134"/>
      <c r="ANM25" s="134"/>
      <c r="ANN25" s="134"/>
      <c r="ANO25" s="134"/>
      <c r="ANP25" s="134"/>
      <c r="ANQ25" s="134"/>
      <c r="ANR25" s="134"/>
      <c r="ANS25" s="134"/>
      <c r="ANT25" s="134"/>
      <c r="ANU25" s="134"/>
      <c r="ANV25" s="134"/>
      <c r="ANW25" s="134"/>
      <c r="ANX25" s="134"/>
      <c r="ANY25" s="134"/>
      <c r="ANZ25" s="134"/>
      <c r="AOA25" s="134"/>
      <c r="AOB25" s="134"/>
      <c r="AOC25" s="134"/>
      <c r="AOD25" s="134"/>
      <c r="AOE25" s="134"/>
      <c r="AOF25" s="134"/>
      <c r="AOG25" s="134"/>
      <c r="AOH25" s="134"/>
      <c r="AOI25" s="134"/>
      <c r="AOJ25" s="134"/>
      <c r="AOK25" s="134"/>
      <c r="AOL25" s="134"/>
      <c r="AOM25" s="134"/>
      <c r="AON25" s="134"/>
      <c r="AOO25" s="134"/>
      <c r="AOP25" s="134"/>
      <c r="AOQ25" s="134"/>
      <c r="AOR25" s="134"/>
      <c r="AOS25" s="134"/>
      <c r="AOT25" s="134"/>
      <c r="AOU25" s="134"/>
      <c r="AOV25" s="134"/>
      <c r="AOW25" s="134"/>
      <c r="AOX25" s="134"/>
      <c r="AOY25" s="134"/>
      <c r="AOZ25" s="134"/>
      <c r="APA25" s="134"/>
      <c r="APB25" s="134"/>
      <c r="APC25" s="134"/>
      <c r="APD25" s="134"/>
      <c r="APE25" s="134"/>
      <c r="APF25" s="134"/>
      <c r="APG25" s="134"/>
      <c r="APH25" s="134"/>
      <c r="API25" s="134"/>
      <c r="APJ25" s="134"/>
      <c r="APK25" s="134"/>
      <c r="APL25" s="134"/>
      <c r="APM25" s="134"/>
      <c r="APN25" s="134"/>
      <c r="APO25" s="134"/>
      <c r="APP25" s="134"/>
      <c r="APQ25" s="134"/>
      <c r="APR25" s="134"/>
      <c r="APS25" s="134"/>
      <c r="APT25" s="134"/>
      <c r="APU25" s="134"/>
      <c r="APV25" s="134"/>
      <c r="APW25" s="134"/>
      <c r="APX25" s="134"/>
      <c r="APY25" s="134"/>
      <c r="APZ25" s="134"/>
      <c r="AQA25" s="134"/>
      <c r="AQB25" s="134"/>
      <c r="AQC25" s="134"/>
      <c r="AQD25" s="134"/>
      <c r="AQE25" s="134"/>
      <c r="AQF25" s="134"/>
      <c r="AQG25" s="134"/>
      <c r="AQH25" s="134"/>
      <c r="AQI25" s="134"/>
      <c r="AQJ25" s="134"/>
      <c r="AQK25" s="134"/>
      <c r="AQL25" s="134"/>
      <c r="AQM25" s="134"/>
      <c r="AQN25" s="134"/>
      <c r="AQO25" s="134"/>
      <c r="AQP25" s="134"/>
      <c r="AQQ25" s="134"/>
      <c r="AQR25" s="134"/>
      <c r="AQS25" s="134"/>
      <c r="AQT25" s="134"/>
      <c r="AQU25" s="134"/>
      <c r="AQV25" s="134"/>
      <c r="AQW25" s="134"/>
      <c r="AQX25" s="134"/>
      <c r="AQY25" s="134"/>
      <c r="AQZ25" s="134"/>
      <c r="ARA25" s="134"/>
      <c r="ARB25" s="134"/>
      <c r="ARC25" s="134"/>
      <c r="ARD25" s="134"/>
      <c r="ARE25" s="134"/>
      <c r="ARF25" s="134"/>
      <c r="ARG25" s="134"/>
      <c r="ARH25" s="134"/>
      <c r="ARI25" s="134"/>
      <c r="ARJ25" s="134"/>
      <c r="ARK25" s="134"/>
      <c r="ARL25" s="134"/>
      <c r="ARM25" s="134"/>
      <c r="ARN25" s="134"/>
      <c r="ARO25" s="134"/>
      <c r="ARP25" s="134"/>
      <c r="ARQ25" s="134"/>
      <c r="ARR25" s="134"/>
      <c r="ARS25" s="134"/>
      <c r="ART25" s="134"/>
      <c r="ARU25" s="134"/>
      <c r="ARV25" s="134"/>
      <c r="ARW25" s="134"/>
      <c r="ARX25" s="134"/>
      <c r="ARY25" s="134"/>
      <c r="ARZ25" s="134"/>
      <c r="ASA25" s="134"/>
      <c r="ASB25" s="134"/>
      <c r="ASC25" s="134"/>
      <c r="ASD25" s="134"/>
      <c r="ASE25" s="134"/>
      <c r="ASF25" s="134"/>
      <c r="ASG25" s="134"/>
      <c r="ASH25" s="134"/>
      <c r="ASI25" s="134"/>
      <c r="ASJ25" s="134"/>
      <c r="ASK25" s="134"/>
      <c r="ASL25" s="134"/>
      <c r="ASM25" s="134"/>
      <c r="ASN25" s="134"/>
      <c r="ASO25" s="134"/>
      <c r="ASP25" s="134"/>
      <c r="ASQ25" s="134"/>
      <c r="ASR25" s="134"/>
      <c r="ASS25" s="134"/>
      <c r="AST25" s="134"/>
      <c r="ASU25" s="134"/>
      <c r="ASV25" s="134"/>
      <c r="ASW25" s="134"/>
      <c r="ASX25" s="134"/>
      <c r="ASY25" s="134"/>
      <c r="ASZ25" s="134"/>
      <c r="ATA25" s="134"/>
      <c r="ATB25" s="134"/>
      <c r="ATC25" s="134"/>
      <c r="ATD25" s="134"/>
      <c r="ATE25" s="134"/>
      <c r="ATF25" s="134"/>
      <c r="ATG25" s="134"/>
      <c r="ATH25" s="134"/>
      <c r="ATI25" s="134"/>
      <c r="ATJ25" s="134"/>
      <c r="ATK25" s="134"/>
      <c r="ATL25" s="134"/>
      <c r="ATM25" s="134"/>
      <c r="ATN25" s="134"/>
      <c r="ATO25" s="134"/>
      <c r="ATP25" s="134"/>
      <c r="ATQ25" s="134"/>
      <c r="ATR25" s="134"/>
      <c r="ATS25" s="134"/>
      <c r="ATT25" s="134"/>
      <c r="ATU25" s="134"/>
      <c r="ATV25" s="134"/>
      <c r="ATW25" s="134"/>
      <c r="ATX25" s="134"/>
      <c r="ATY25" s="134"/>
      <c r="ATZ25" s="134"/>
      <c r="AUA25" s="134"/>
      <c r="AUB25" s="134"/>
      <c r="AUC25" s="134"/>
      <c r="AUD25" s="134"/>
      <c r="AUE25" s="134"/>
      <c r="AUF25" s="134"/>
      <c r="AUG25" s="134"/>
      <c r="AUH25" s="134"/>
      <c r="AUI25" s="134"/>
      <c r="AUJ25" s="134"/>
      <c r="AUK25" s="134"/>
      <c r="AUL25" s="134"/>
      <c r="AUM25" s="134"/>
      <c r="AUN25" s="134"/>
      <c r="AUO25" s="134"/>
      <c r="AUP25" s="134"/>
      <c r="AUQ25" s="134"/>
      <c r="AUR25" s="134"/>
      <c r="AUS25" s="134"/>
      <c r="AUT25" s="134"/>
      <c r="AUU25" s="134"/>
      <c r="AUV25" s="134"/>
      <c r="AUW25" s="134"/>
      <c r="AUX25" s="134"/>
      <c r="AUY25" s="134"/>
      <c r="AUZ25" s="134"/>
      <c r="AVA25" s="134"/>
      <c r="AVB25" s="134"/>
      <c r="AVC25" s="134"/>
      <c r="AVD25" s="134"/>
      <c r="AVE25" s="134"/>
      <c r="AVF25" s="134"/>
      <c r="AVG25" s="134"/>
      <c r="AVH25" s="134"/>
      <c r="AVI25" s="134"/>
      <c r="AVJ25" s="134"/>
      <c r="AVK25" s="134"/>
      <c r="AVL25" s="134"/>
      <c r="AVM25" s="134"/>
      <c r="AVN25" s="134"/>
      <c r="AVO25" s="134"/>
      <c r="AVP25" s="134"/>
      <c r="AVQ25" s="134"/>
      <c r="AVR25" s="134"/>
      <c r="AVS25" s="134"/>
      <c r="AVT25" s="134"/>
      <c r="AVU25" s="134"/>
      <c r="AVV25" s="134"/>
      <c r="AVW25" s="134"/>
      <c r="AVX25" s="134"/>
      <c r="AVY25" s="134"/>
      <c r="AVZ25" s="134"/>
      <c r="AWA25" s="134"/>
      <c r="AWB25" s="134"/>
      <c r="AWC25" s="134"/>
      <c r="AWD25" s="134"/>
      <c r="AWE25" s="134"/>
      <c r="AWF25" s="134"/>
      <c r="AWG25" s="134"/>
      <c r="AWH25" s="134"/>
      <c r="AWI25" s="134"/>
      <c r="AWJ25" s="134"/>
      <c r="AWK25" s="134"/>
      <c r="AWL25" s="134"/>
      <c r="AWM25" s="134"/>
      <c r="AWN25" s="134"/>
      <c r="AWO25" s="134"/>
      <c r="AWP25" s="134"/>
      <c r="AWQ25" s="134"/>
      <c r="AWR25" s="134"/>
      <c r="AWS25" s="134"/>
      <c r="AWT25" s="134"/>
      <c r="AWU25" s="134"/>
      <c r="AWV25" s="134"/>
      <c r="AWW25" s="134"/>
      <c r="AWX25" s="134"/>
      <c r="AWY25" s="134"/>
      <c r="AWZ25" s="134"/>
      <c r="AXA25" s="134"/>
      <c r="AXB25" s="134"/>
      <c r="AXC25" s="134"/>
      <c r="AXD25" s="134"/>
      <c r="AXE25" s="134"/>
      <c r="AXF25" s="134"/>
      <c r="AXG25" s="134"/>
      <c r="AXH25" s="134"/>
      <c r="AXI25" s="134"/>
      <c r="AXJ25" s="134"/>
      <c r="AXK25" s="134"/>
      <c r="AXL25" s="134"/>
      <c r="AXM25" s="134"/>
      <c r="AXN25" s="134"/>
      <c r="AXO25" s="134"/>
      <c r="AXP25" s="134"/>
      <c r="AXQ25" s="134"/>
      <c r="AXR25" s="134"/>
      <c r="AXS25" s="134"/>
      <c r="AXT25" s="134"/>
      <c r="AXU25" s="134"/>
      <c r="AXV25" s="134"/>
      <c r="AXW25" s="134"/>
      <c r="AXX25" s="134"/>
      <c r="AXY25" s="134"/>
      <c r="AXZ25" s="134"/>
      <c r="AYA25" s="134"/>
      <c r="AYB25" s="134"/>
      <c r="AYC25" s="134"/>
      <c r="AYD25" s="134"/>
      <c r="AYE25" s="134"/>
      <c r="AYF25" s="134"/>
      <c r="AYG25" s="134"/>
      <c r="AYH25" s="134"/>
      <c r="AYI25" s="134"/>
      <c r="AYJ25" s="134"/>
      <c r="AYK25" s="134"/>
      <c r="AYL25" s="134"/>
      <c r="AYM25" s="134"/>
      <c r="AYN25" s="134"/>
      <c r="AYO25" s="134"/>
      <c r="AYP25" s="134"/>
      <c r="AYQ25" s="134"/>
      <c r="AYR25" s="134"/>
      <c r="AYS25" s="134"/>
      <c r="AYT25" s="134"/>
      <c r="AYU25" s="134"/>
      <c r="AYV25" s="134"/>
      <c r="AYW25" s="134"/>
      <c r="AYX25" s="134"/>
      <c r="AYY25" s="134"/>
      <c r="AYZ25" s="134"/>
      <c r="AZA25" s="134"/>
      <c r="AZB25" s="134"/>
      <c r="AZC25" s="134"/>
      <c r="AZD25" s="134"/>
      <c r="AZE25" s="134"/>
      <c r="AZF25" s="134"/>
      <c r="AZG25" s="134"/>
      <c r="AZH25" s="134"/>
      <c r="AZI25" s="134"/>
      <c r="AZJ25" s="134"/>
      <c r="AZK25" s="134"/>
      <c r="AZL25" s="134"/>
      <c r="AZM25" s="134"/>
      <c r="AZN25" s="134"/>
      <c r="AZO25" s="134"/>
      <c r="AZP25" s="134"/>
      <c r="AZQ25" s="134"/>
      <c r="AZR25" s="134"/>
      <c r="AZS25" s="134"/>
      <c r="AZT25" s="134"/>
      <c r="AZU25" s="134"/>
      <c r="AZV25" s="134"/>
      <c r="AZW25" s="134"/>
      <c r="AZX25" s="134"/>
      <c r="AZY25" s="134"/>
      <c r="AZZ25" s="134"/>
      <c r="BAA25" s="134"/>
      <c r="BAB25" s="134"/>
      <c r="BAC25" s="134"/>
      <c r="BAD25" s="134"/>
      <c r="BAE25" s="134"/>
      <c r="BAF25" s="134"/>
      <c r="BAG25" s="134"/>
      <c r="BAH25" s="134"/>
      <c r="BAI25" s="134"/>
      <c r="BAJ25" s="134"/>
      <c r="BAK25" s="134"/>
      <c r="BAL25" s="134"/>
      <c r="BAM25" s="134"/>
      <c r="BAN25" s="134"/>
      <c r="BAO25" s="134"/>
      <c r="BAP25" s="134"/>
      <c r="BAQ25" s="134"/>
      <c r="BAR25" s="134"/>
      <c r="BAS25" s="134"/>
      <c r="BAT25" s="134"/>
      <c r="BAU25" s="134"/>
      <c r="BAV25" s="134"/>
      <c r="BAW25" s="134"/>
      <c r="BAX25" s="134"/>
      <c r="BAY25" s="134"/>
      <c r="BAZ25" s="134"/>
      <c r="BBA25" s="134"/>
      <c r="BBB25" s="134"/>
      <c r="BBC25" s="134"/>
      <c r="BBD25" s="134"/>
      <c r="BBE25" s="134"/>
      <c r="BBF25" s="134"/>
      <c r="BBG25" s="134"/>
      <c r="BBH25" s="134"/>
      <c r="BBI25" s="134"/>
      <c r="BBJ25" s="134"/>
      <c r="BBK25" s="134"/>
      <c r="BBL25" s="134"/>
      <c r="BBM25" s="134"/>
      <c r="BBN25" s="134"/>
      <c r="BBO25" s="134"/>
      <c r="BBP25" s="134"/>
      <c r="BBQ25" s="134"/>
      <c r="BBR25" s="134"/>
      <c r="BBS25" s="134"/>
      <c r="BBT25" s="134"/>
      <c r="BBU25" s="134"/>
      <c r="BBV25" s="134"/>
      <c r="BBW25" s="134"/>
      <c r="BBX25" s="134"/>
      <c r="BBY25" s="134"/>
      <c r="BBZ25" s="134"/>
      <c r="BCA25" s="134"/>
      <c r="BCB25" s="134"/>
      <c r="BCC25" s="134"/>
      <c r="BCD25" s="134"/>
      <c r="BCE25" s="134"/>
      <c r="BCF25" s="134"/>
      <c r="BCG25" s="134"/>
      <c r="BCH25" s="134"/>
      <c r="BCI25" s="134"/>
      <c r="BCJ25" s="134"/>
      <c r="BCK25" s="134"/>
      <c r="BCL25" s="134"/>
      <c r="BCM25" s="134"/>
      <c r="BCN25" s="134"/>
      <c r="BCO25" s="134"/>
      <c r="BCP25" s="134"/>
      <c r="BCQ25" s="134"/>
      <c r="BCR25" s="134"/>
      <c r="BCS25" s="134"/>
      <c r="BCT25" s="134"/>
      <c r="BCU25" s="134"/>
      <c r="BCV25" s="134"/>
      <c r="BCW25" s="134"/>
      <c r="BCX25" s="134"/>
      <c r="BCY25" s="134"/>
      <c r="BCZ25" s="134"/>
      <c r="BDA25" s="134"/>
      <c r="BDB25" s="134"/>
      <c r="BDC25" s="134"/>
      <c r="BDD25" s="134"/>
      <c r="BDE25" s="134"/>
      <c r="BDF25" s="134"/>
      <c r="BDG25" s="134"/>
      <c r="BDH25" s="134"/>
      <c r="BDI25" s="134"/>
      <c r="BDJ25" s="134"/>
      <c r="BDK25" s="134"/>
      <c r="BDL25" s="134"/>
      <c r="BDM25" s="134"/>
      <c r="BDN25" s="134"/>
      <c r="BDO25" s="134"/>
      <c r="BDP25" s="134"/>
      <c r="BDQ25" s="134"/>
      <c r="BDR25" s="134"/>
      <c r="BDS25" s="134"/>
      <c r="BDT25" s="134"/>
      <c r="BDU25" s="134"/>
      <c r="BDV25" s="134"/>
      <c r="BDW25" s="134"/>
      <c r="BDX25" s="134"/>
      <c r="BDY25" s="134"/>
      <c r="BDZ25" s="134"/>
      <c r="BEA25" s="134"/>
      <c r="BEB25" s="134"/>
      <c r="BEC25" s="134"/>
      <c r="BED25" s="134"/>
      <c r="BEE25" s="134"/>
      <c r="BEF25" s="134"/>
      <c r="BEG25" s="134"/>
      <c r="BEH25" s="134"/>
      <c r="BEI25" s="134"/>
      <c r="BEJ25" s="134"/>
      <c r="BEK25" s="134"/>
      <c r="BEL25" s="134"/>
      <c r="BEM25" s="134"/>
      <c r="BEN25" s="134"/>
      <c r="BEO25" s="134"/>
      <c r="BEP25" s="134"/>
      <c r="BEQ25" s="134"/>
      <c r="BER25" s="134"/>
      <c r="BES25" s="134"/>
      <c r="BET25" s="134"/>
      <c r="BEU25" s="134"/>
      <c r="BEV25" s="134"/>
      <c r="BEW25" s="134"/>
      <c r="BEX25" s="134"/>
      <c r="BEY25" s="134"/>
      <c r="BEZ25" s="134"/>
      <c r="BFA25" s="134"/>
      <c r="BFB25" s="134"/>
      <c r="BFC25" s="134"/>
      <c r="BFD25" s="134"/>
      <c r="BFE25" s="134"/>
      <c r="BFF25" s="134"/>
      <c r="BFG25" s="134"/>
      <c r="BFH25" s="134"/>
      <c r="BFI25" s="134"/>
      <c r="BFJ25" s="134"/>
      <c r="BFK25" s="134"/>
      <c r="BFL25" s="134"/>
      <c r="BFM25" s="134"/>
      <c r="BFN25" s="134"/>
      <c r="BFO25" s="134"/>
      <c r="BFP25" s="134"/>
      <c r="BFQ25" s="134"/>
      <c r="BFR25" s="134"/>
      <c r="BFS25" s="134"/>
      <c r="BFT25" s="134"/>
      <c r="BFU25" s="134"/>
      <c r="BFV25" s="134"/>
      <c r="BFW25" s="134"/>
      <c r="BFX25" s="134"/>
      <c r="BFY25" s="134"/>
      <c r="BFZ25" s="134"/>
      <c r="BGA25" s="134"/>
      <c r="BGB25" s="134"/>
      <c r="BGC25" s="134"/>
      <c r="BGD25" s="134"/>
      <c r="BGE25" s="134"/>
      <c r="BGF25" s="134"/>
      <c r="BGG25" s="134"/>
      <c r="BGH25" s="134"/>
      <c r="BGI25" s="134"/>
      <c r="BGJ25" s="134"/>
      <c r="BGK25" s="134"/>
      <c r="BGL25" s="134"/>
      <c r="BGM25" s="134"/>
      <c r="BGN25" s="134"/>
      <c r="BGO25" s="134"/>
      <c r="BGP25" s="134"/>
      <c r="BGQ25" s="134"/>
      <c r="BGR25" s="134"/>
      <c r="BGS25" s="134"/>
      <c r="BGT25" s="134"/>
      <c r="BGU25" s="134"/>
      <c r="BGV25" s="134"/>
      <c r="BGW25" s="134"/>
      <c r="BGX25" s="134"/>
      <c r="BGY25" s="134"/>
      <c r="BGZ25" s="134"/>
      <c r="BHA25" s="134"/>
      <c r="BHB25" s="134"/>
      <c r="BHC25" s="134"/>
      <c r="BHD25" s="134"/>
      <c r="BHE25" s="134"/>
      <c r="BHF25" s="134"/>
      <c r="BHG25" s="134"/>
      <c r="BHH25" s="134"/>
      <c r="BHI25" s="134"/>
      <c r="BHJ25" s="134"/>
      <c r="BHK25" s="134"/>
      <c r="BHL25" s="134"/>
      <c r="BHM25" s="134"/>
      <c r="BHN25" s="134"/>
      <c r="BHO25" s="134"/>
      <c r="BHP25" s="134"/>
      <c r="BHQ25" s="134"/>
      <c r="BHR25" s="134"/>
      <c r="BHS25" s="134"/>
      <c r="BHT25" s="134"/>
      <c r="BHU25" s="134"/>
      <c r="BHV25" s="134"/>
      <c r="BHW25" s="134"/>
      <c r="BHX25" s="134"/>
      <c r="BHY25" s="134"/>
      <c r="BHZ25" s="134"/>
      <c r="BIA25" s="134"/>
      <c r="BIB25" s="134"/>
      <c r="BIC25" s="134"/>
      <c r="BID25" s="134"/>
      <c r="BIE25" s="134"/>
      <c r="BIF25" s="134"/>
      <c r="BIG25" s="134"/>
      <c r="BIH25" s="134"/>
      <c r="BII25" s="134"/>
      <c r="BIJ25" s="134"/>
      <c r="BIK25" s="134"/>
      <c r="BIL25" s="134"/>
      <c r="BIM25" s="134"/>
      <c r="BIN25" s="134"/>
      <c r="BIO25" s="134"/>
      <c r="BIP25" s="134"/>
      <c r="BIQ25" s="134"/>
      <c r="BIR25" s="134"/>
      <c r="BIS25" s="134"/>
      <c r="BIT25" s="134"/>
      <c r="BIU25" s="134"/>
      <c r="BIV25" s="134"/>
      <c r="BIW25" s="134"/>
      <c r="BIX25" s="134"/>
      <c r="BIY25" s="134"/>
      <c r="BIZ25" s="134"/>
      <c r="BJA25" s="134"/>
      <c r="BJB25" s="134"/>
      <c r="BJC25" s="134"/>
      <c r="BJD25" s="134"/>
      <c r="BJE25" s="134"/>
      <c r="BJF25" s="134"/>
      <c r="BJG25" s="134"/>
      <c r="BJH25" s="134"/>
      <c r="BJI25" s="134"/>
      <c r="BJJ25" s="134"/>
      <c r="BJK25" s="134"/>
      <c r="BJL25" s="134"/>
      <c r="BJM25" s="134"/>
      <c r="BJN25" s="134"/>
      <c r="BJO25" s="134"/>
      <c r="BJP25" s="134"/>
      <c r="BJQ25" s="134"/>
      <c r="BJR25" s="134"/>
      <c r="BJS25" s="134"/>
      <c r="BJT25" s="134"/>
      <c r="BJU25" s="134"/>
      <c r="BJV25" s="134"/>
      <c r="BJW25" s="134"/>
      <c r="BJX25" s="134"/>
      <c r="BJY25" s="134"/>
      <c r="BJZ25" s="134"/>
      <c r="BKA25" s="134"/>
      <c r="BKB25" s="134"/>
      <c r="BKC25" s="134"/>
      <c r="BKD25" s="134"/>
      <c r="BKE25" s="134"/>
      <c r="BKF25" s="134"/>
      <c r="BKG25" s="134"/>
      <c r="BKH25" s="134"/>
      <c r="BKI25" s="134"/>
      <c r="BKJ25" s="134"/>
      <c r="BKK25" s="134"/>
      <c r="BKL25" s="134"/>
      <c r="BKM25" s="134"/>
      <c r="BKN25" s="134"/>
      <c r="BKO25" s="134"/>
      <c r="BKP25" s="134"/>
      <c r="BKQ25" s="134"/>
      <c r="BKR25" s="134"/>
      <c r="BKS25" s="134"/>
      <c r="BKT25" s="134"/>
      <c r="BKU25" s="134"/>
      <c r="BKV25" s="134"/>
      <c r="BKW25" s="134"/>
      <c r="BKX25" s="134"/>
      <c r="BKY25" s="134"/>
      <c r="BKZ25" s="134"/>
      <c r="BLA25" s="134"/>
      <c r="BLB25" s="134"/>
      <c r="BLC25" s="134"/>
      <c r="BLD25" s="134"/>
      <c r="BLE25" s="134"/>
      <c r="BLF25" s="134"/>
      <c r="BLG25" s="134"/>
      <c r="BLH25" s="134"/>
      <c r="BLI25" s="134"/>
      <c r="BLJ25" s="134"/>
      <c r="BLK25" s="134"/>
      <c r="BLL25" s="134"/>
      <c r="BLM25" s="134"/>
      <c r="BLN25" s="134"/>
      <c r="BLO25" s="134"/>
      <c r="BLP25" s="134"/>
      <c r="BLQ25" s="134"/>
      <c r="BLR25" s="134"/>
      <c r="BLS25" s="134"/>
      <c r="BLT25" s="134"/>
      <c r="BLU25" s="134"/>
      <c r="BLV25" s="134"/>
      <c r="BLW25" s="134"/>
      <c r="BLX25" s="134"/>
      <c r="BLY25" s="134"/>
      <c r="BLZ25" s="134"/>
      <c r="BMA25" s="134"/>
      <c r="BMB25" s="134"/>
      <c r="BMC25" s="134"/>
      <c r="BMD25" s="134"/>
      <c r="BME25" s="134"/>
      <c r="BMF25" s="134"/>
      <c r="BMG25" s="134"/>
      <c r="BMH25" s="134"/>
      <c r="BMI25" s="134"/>
      <c r="BMJ25" s="134"/>
      <c r="BMK25" s="134"/>
      <c r="BML25" s="134"/>
      <c r="BMM25" s="134"/>
      <c r="BMN25" s="134"/>
      <c r="BMO25" s="134"/>
      <c r="BMP25" s="134"/>
      <c r="BMQ25" s="134"/>
      <c r="BMR25" s="134"/>
      <c r="BMS25" s="134"/>
      <c r="BMT25" s="134"/>
      <c r="BMU25" s="134"/>
      <c r="BMV25" s="134"/>
      <c r="BMW25" s="134"/>
      <c r="BMX25" s="134"/>
      <c r="BMY25" s="134"/>
      <c r="BMZ25" s="134"/>
      <c r="BNA25" s="134"/>
      <c r="BNB25" s="134"/>
      <c r="BNC25" s="134"/>
      <c r="BND25" s="134"/>
      <c r="BNE25" s="134"/>
      <c r="BNF25" s="134"/>
      <c r="BNG25" s="134"/>
      <c r="BNH25" s="134"/>
      <c r="BNI25" s="134"/>
      <c r="BNJ25" s="134"/>
      <c r="BNK25" s="134"/>
      <c r="BNL25" s="134"/>
      <c r="BNM25" s="134"/>
      <c r="BNN25" s="134"/>
      <c r="BNO25" s="134"/>
      <c r="BNP25" s="134"/>
      <c r="BNQ25" s="134"/>
      <c r="BNR25" s="134"/>
      <c r="BNS25" s="134"/>
      <c r="BNT25" s="134"/>
      <c r="BNU25" s="134"/>
      <c r="BNV25" s="134"/>
      <c r="BNW25" s="134"/>
      <c r="BNX25" s="134"/>
      <c r="BNY25" s="134"/>
      <c r="BNZ25" s="134"/>
      <c r="BOA25" s="134"/>
      <c r="BOB25" s="134"/>
      <c r="BOC25" s="134"/>
      <c r="BOD25" s="134"/>
      <c r="BOE25" s="134"/>
      <c r="BOF25" s="134"/>
      <c r="BOG25" s="134"/>
      <c r="BOH25" s="134"/>
      <c r="BOI25" s="134"/>
      <c r="BOJ25" s="134"/>
      <c r="BOK25" s="134"/>
      <c r="BOL25" s="134"/>
      <c r="BOM25" s="134"/>
      <c r="BON25" s="134"/>
      <c r="BOO25" s="134"/>
      <c r="BOP25" s="134"/>
      <c r="BOQ25" s="134"/>
      <c r="BOR25" s="134"/>
      <c r="BOS25" s="134"/>
      <c r="BOT25" s="134"/>
      <c r="BOU25" s="134"/>
      <c r="BOV25" s="134"/>
      <c r="BOW25" s="134"/>
      <c r="BOX25" s="134"/>
      <c r="BOY25" s="134"/>
      <c r="BOZ25" s="134"/>
      <c r="BPA25" s="134"/>
      <c r="BPB25" s="134"/>
      <c r="BPC25" s="134"/>
      <c r="BPD25" s="134"/>
      <c r="BPE25" s="134"/>
      <c r="BPF25" s="134"/>
      <c r="BPG25" s="134"/>
      <c r="BPH25" s="134"/>
      <c r="BPI25" s="134"/>
      <c r="BPJ25" s="134"/>
      <c r="BPK25" s="134"/>
      <c r="BPL25" s="134"/>
      <c r="BPM25" s="134"/>
      <c r="BPN25" s="134"/>
      <c r="BPO25" s="134"/>
      <c r="BPP25" s="134"/>
      <c r="BPQ25" s="134"/>
      <c r="BPR25" s="134"/>
      <c r="BPS25" s="134"/>
      <c r="BPT25" s="134"/>
      <c r="BPU25" s="134"/>
      <c r="BPV25" s="134"/>
      <c r="BPW25" s="134"/>
      <c r="BPX25" s="134"/>
      <c r="BPY25" s="134"/>
      <c r="BPZ25" s="134"/>
      <c r="BQA25" s="134"/>
      <c r="BQB25" s="134"/>
      <c r="BQC25" s="134"/>
      <c r="BQD25" s="134"/>
      <c r="BQE25" s="134"/>
      <c r="BQF25" s="134"/>
      <c r="BQG25" s="134"/>
      <c r="BQH25" s="134"/>
      <c r="BQI25" s="134"/>
      <c r="BQJ25" s="134"/>
      <c r="BQK25" s="134"/>
      <c r="BQL25" s="134"/>
      <c r="BQM25" s="134"/>
      <c r="BQN25" s="134"/>
      <c r="BQO25" s="134"/>
      <c r="BQP25" s="134"/>
      <c r="BQQ25" s="134"/>
      <c r="BQR25" s="134"/>
      <c r="BQS25" s="134"/>
      <c r="BQT25" s="134"/>
      <c r="BQU25" s="134"/>
      <c r="BQV25" s="134"/>
      <c r="BQW25" s="134"/>
      <c r="BQX25" s="134"/>
      <c r="BQY25" s="134"/>
      <c r="BQZ25" s="134"/>
      <c r="BRA25" s="134"/>
      <c r="BRB25" s="134"/>
      <c r="BRC25" s="134"/>
      <c r="BRD25" s="134"/>
      <c r="BRE25" s="134"/>
      <c r="BRF25" s="134"/>
      <c r="BRG25" s="134"/>
      <c r="BRH25" s="134"/>
      <c r="BRI25" s="134"/>
      <c r="BRJ25" s="134"/>
      <c r="BRK25" s="134"/>
      <c r="BRL25" s="134"/>
      <c r="BRM25" s="134"/>
      <c r="BRN25" s="134"/>
      <c r="BRO25" s="134"/>
      <c r="BRP25" s="134"/>
      <c r="BRQ25" s="134"/>
      <c r="BRR25" s="134"/>
      <c r="BRS25" s="134"/>
      <c r="BRT25" s="134"/>
      <c r="BRU25" s="134"/>
      <c r="BRV25" s="134"/>
      <c r="BRW25" s="134"/>
      <c r="BRX25" s="134"/>
      <c r="BRY25" s="134"/>
      <c r="BRZ25" s="134"/>
      <c r="BSA25" s="134"/>
      <c r="BSB25" s="134"/>
      <c r="BSC25" s="134"/>
      <c r="BSD25" s="134"/>
      <c r="BSE25" s="134"/>
      <c r="BSF25" s="134"/>
      <c r="BSG25" s="134"/>
      <c r="BSH25" s="134"/>
      <c r="BSI25" s="134"/>
      <c r="BSJ25" s="134"/>
      <c r="BSK25" s="134"/>
      <c r="BSL25" s="134"/>
      <c r="BSM25" s="134"/>
      <c r="BSN25" s="134"/>
      <c r="BSO25" s="134"/>
      <c r="BSP25" s="134"/>
      <c r="BSQ25" s="134"/>
      <c r="BSR25" s="134"/>
      <c r="BSS25" s="134"/>
      <c r="BST25" s="134"/>
      <c r="BSU25" s="134"/>
      <c r="BSV25" s="134"/>
      <c r="BSW25" s="134"/>
      <c r="BSX25" s="134"/>
      <c r="BSY25" s="134"/>
      <c r="BSZ25" s="134"/>
      <c r="BTA25" s="134"/>
      <c r="BTB25" s="134"/>
      <c r="BTC25" s="134"/>
      <c r="BTD25" s="134"/>
      <c r="BTE25" s="134"/>
      <c r="BTF25" s="134"/>
      <c r="BTG25" s="134"/>
      <c r="BTH25" s="134"/>
      <c r="BTI25" s="134"/>
      <c r="BTJ25" s="134"/>
      <c r="BTK25" s="134"/>
      <c r="BTL25" s="134"/>
      <c r="BTM25" s="134"/>
      <c r="BTN25" s="134"/>
      <c r="BTO25" s="134"/>
      <c r="BTP25" s="134"/>
      <c r="BTQ25" s="134"/>
      <c r="BTR25" s="134"/>
      <c r="BTS25" s="134"/>
      <c r="BTT25" s="134"/>
      <c r="BTU25" s="134"/>
      <c r="BTV25" s="134"/>
      <c r="BTW25" s="134"/>
      <c r="BTX25" s="134"/>
      <c r="BTY25" s="134"/>
      <c r="BTZ25" s="134"/>
      <c r="BUA25" s="134"/>
      <c r="BUB25" s="134"/>
      <c r="BUC25" s="134"/>
      <c r="BUD25" s="134"/>
      <c r="BUE25" s="134"/>
      <c r="BUF25" s="134"/>
      <c r="BUG25" s="134"/>
      <c r="BUH25" s="134"/>
      <c r="BUI25" s="134"/>
      <c r="BUJ25" s="134"/>
      <c r="BUK25" s="134"/>
      <c r="BUL25" s="134"/>
      <c r="BUM25" s="134"/>
      <c r="BUN25" s="134"/>
      <c r="BUO25" s="134"/>
      <c r="BUP25" s="134"/>
      <c r="BUQ25" s="134"/>
      <c r="BUR25" s="134"/>
      <c r="BUS25" s="134"/>
      <c r="BUT25" s="134"/>
      <c r="BUU25" s="134"/>
      <c r="BUV25" s="134"/>
      <c r="BUW25" s="134"/>
      <c r="BUX25" s="134"/>
      <c r="BUY25" s="134"/>
      <c r="BUZ25" s="134"/>
      <c r="BVA25" s="134"/>
      <c r="BVB25" s="134"/>
      <c r="BVC25" s="134"/>
      <c r="BVD25" s="134"/>
      <c r="BVE25" s="134"/>
      <c r="BVF25" s="134"/>
      <c r="BVG25" s="134"/>
      <c r="BVH25" s="134"/>
      <c r="BVI25" s="134"/>
      <c r="BVJ25" s="134"/>
      <c r="BVK25" s="134"/>
      <c r="BVL25" s="134"/>
      <c r="BVM25" s="134"/>
      <c r="BVN25" s="134"/>
      <c r="BVO25" s="134"/>
      <c r="BVP25" s="134"/>
      <c r="BVQ25" s="134"/>
      <c r="BVR25" s="134"/>
      <c r="BVS25" s="134"/>
      <c r="BVT25" s="134"/>
      <c r="BVU25" s="134"/>
      <c r="BVV25" s="134"/>
      <c r="BVW25" s="134"/>
      <c r="BVX25" s="134"/>
      <c r="BVY25" s="134"/>
      <c r="BVZ25" s="134"/>
      <c r="BWA25" s="134"/>
      <c r="BWB25" s="134"/>
      <c r="BWC25" s="134"/>
      <c r="BWD25" s="134"/>
      <c r="BWE25" s="134"/>
      <c r="BWF25" s="134"/>
      <c r="BWG25" s="134"/>
      <c r="BWH25" s="134"/>
      <c r="BWI25" s="134"/>
      <c r="BWJ25" s="134"/>
      <c r="BWK25" s="134"/>
      <c r="BWL25" s="134"/>
      <c r="BWM25" s="134"/>
      <c r="BWN25" s="134"/>
      <c r="BWO25" s="134"/>
      <c r="BWP25" s="134"/>
      <c r="BWQ25" s="134"/>
      <c r="BWR25" s="134"/>
      <c r="BWS25" s="134"/>
      <c r="BWT25" s="134"/>
      <c r="BWU25" s="134"/>
    </row>
    <row r="26" spans="1:1971" s="134" customFormat="1" ht="30" customHeight="1">
      <c r="A26" s="348" t="s">
        <v>399</v>
      </c>
      <c r="B26" s="349">
        <v>18.975966929999998</v>
      </c>
      <c r="C26" s="349">
        <v>0</v>
      </c>
      <c r="D26" s="350">
        <v>18.975966929999998</v>
      </c>
      <c r="G26" s="330"/>
      <c r="H26" s="330"/>
      <c r="I26" s="330"/>
    </row>
    <row r="27" spans="1:1971" s="134" customFormat="1" ht="30" customHeight="1" thickBot="1">
      <c r="A27" s="331" t="s">
        <v>400</v>
      </c>
      <c r="B27" s="345">
        <v>0.61820671999999999</v>
      </c>
      <c r="C27" s="345">
        <v>0</v>
      </c>
      <c r="D27" s="346">
        <v>0.61820671999999999</v>
      </c>
      <c r="G27" s="330"/>
      <c r="H27" s="330"/>
      <c r="I27" s="330"/>
    </row>
    <row r="28" spans="1:1971" s="134" customFormat="1" ht="30" customHeight="1" thickTop="1" thickBot="1">
      <c r="A28" s="351" t="s">
        <v>401</v>
      </c>
      <c r="B28" s="352">
        <v>63503.232607429993</v>
      </c>
      <c r="C28" s="352">
        <v>150.54657280000001</v>
      </c>
      <c r="D28" s="353">
        <v>63653.779180229991</v>
      </c>
      <c r="G28" s="330"/>
      <c r="H28" s="330"/>
      <c r="I28" s="330"/>
    </row>
    <row r="29" spans="1:1971" s="134" customFormat="1" ht="30" customHeight="1" thickTop="1" thickBot="1">
      <c r="A29" s="351" t="s">
        <v>402</v>
      </c>
      <c r="B29" s="352">
        <v>63483.638433780005</v>
      </c>
      <c r="C29" s="352">
        <v>150.54657280000001</v>
      </c>
      <c r="D29" s="353">
        <v>63634.185006580003</v>
      </c>
      <c r="G29" s="330"/>
      <c r="H29" s="330"/>
      <c r="I29" s="330"/>
    </row>
    <row r="30" spans="1:1971" s="129" customFormat="1" ht="18" customHeight="1" thickTop="1">
      <c r="A30" s="354" t="s">
        <v>139</v>
      </c>
      <c r="B30" s="355"/>
      <c r="C30" s="356"/>
      <c r="D30" s="355"/>
    </row>
    <row r="31" spans="1:1971" ht="19.5" customHeight="1">
      <c r="A31" s="357" t="s">
        <v>432</v>
      </c>
      <c r="B31" s="358"/>
      <c r="C31" s="359"/>
      <c r="D31" s="360"/>
    </row>
    <row r="32" spans="1:1971" ht="19.5" customHeight="1">
      <c r="A32" s="357" t="s">
        <v>433</v>
      </c>
      <c r="B32" s="358"/>
      <c r="C32" s="358"/>
      <c r="D32" s="358"/>
    </row>
    <row r="33" spans="1:4" ht="19.5" customHeight="1">
      <c r="A33" s="361" t="s">
        <v>434</v>
      </c>
      <c r="B33" s="362"/>
      <c r="C33" s="363"/>
      <c r="D33" s="362"/>
    </row>
    <row r="34" spans="1:4" ht="18.75" customHeight="1">
      <c r="A34" s="364" t="s">
        <v>435</v>
      </c>
      <c r="B34" s="365"/>
      <c r="C34" s="366"/>
      <c r="D34" s="365"/>
    </row>
    <row r="35" spans="1:4" ht="19.5" customHeight="1">
      <c r="A35" s="3081" t="s">
        <v>406</v>
      </c>
      <c r="B35" s="3081"/>
      <c r="C35" s="3081"/>
      <c r="D35" s="3081"/>
    </row>
    <row r="36" spans="1:4" ht="19.5" customHeight="1">
      <c r="A36" s="354" t="s">
        <v>145</v>
      </c>
      <c r="B36" s="362"/>
      <c r="C36" s="363"/>
      <c r="D36" s="362"/>
    </row>
    <row r="37" spans="1:4">
      <c r="A37" s="367"/>
    </row>
    <row r="38" spans="1:4" s="142" customFormat="1">
      <c r="A38" s="368"/>
      <c r="B38" s="368"/>
      <c r="C38" s="369"/>
      <c r="D38" s="368"/>
    </row>
  </sheetData>
  <mergeCells count="2">
    <mergeCell ref="A1:D1"/>
    <mergeCell ref="A35:D35"/>
  </mergeCells>
  <pageMargins left="0.75" right="0.75" top="0.75" bottom="0.75" header="0.3" footer="0"/>
  <pageSetup paperSize="9" scale="63"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WQ36"/>
  <sheetViews>
    <sheetView zoomScale="85" zoomScaleNormal="85" zoomScaleSheetLayoutView="70" workbookViewId="0">
      <pane xSplit="14" ySplit="3" topLeftCell="Z4" activePane="bottomRight" state="frozen"/>
      <selection activeCell="P6" sqref="P6"/>
      <selection pane="topRight" activeCell="P6" sqref="P6"/>
      <selection pane="bottomLeft" activeCell="P6" sqref="P6"/>
      <selection pane="bottomRight" activeCell="P6" sqref="P6"/>
    </sheetView>
  </sheetViews>
  <sheetFormatPr defaultColWidth="74.33203125" defaultRowHeight="20.399999999999999"/>
  <cols>
    <col min="1" max="1" width="91.88671875" style="324" customWidth="1"/>
    <col min="2" max="25" width="15.6640625" style="130" hidden="1" customWidth="1"/>
    <col min="26" max="72" width="15.6640625" style="130" customWidth="1"/>
    <col min="73" max="16384" width="74.33203125" style="130"/>
  </cols>
  <sheetData>
    <row r="1" spans="1:38" ht="19.8">
      <c r="A1" s="288" t="s">
        <v>436</v>
      </c>
    </row>
    <row r="2" spans="1:38" ht="19.8" thickBot="1">
      <c r="A2" s="370"/>
      <c r="B2" s="103"/>
      <c r="C2" s="103"/>
      <c r="D2" s="103"/>
      <c r="E2" s="103"/>
      <c r="F2" s="103"/>
      <c r="G2" s="103"/>
      <c r="H2" s="103"/>
      <c r="I2" s="103"/>
      <c r="J2" s="103"/>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t="s">
        <v>288</v>
      </c>
    </row>
    <row r="3" spans="1:38" s="134" customFormat="1" ht="27" customHeight="1" thickTop="1" thickBot="1">
      <c r="A3" s="303"/>
      <c r="B3" s="371">
        <v>44592</v>
      </c>
      <c r="C3" s="371">
        <v>44620</v>
      </c>
      <c r="D3" s="371">
        <v>44651</v>
      </c>
      <c r="E3" s="371">
        <v>44676</v>
      </c>
      <c r="F3" s="371">
        <v>44701</v>
      </c>
      <c r="G3" s="371">
        <v>44732</v>
      </c>
      <c r="H3" s="371">
        <v>44763</v>
      </c>
      <c r="I3" s="371">
        <v>44794</v>
      </c>
      <c r="J3" s="371">
        <v>44825</v>
      </c>
      <c r="K3" s="371">
        <v>44855</v>
      </c>
      <c r="L3" s="371">
        <v>44886</v>
      </c>
      <c r="M3" s="371">
        <v>44917</v>
      </c>
      <c r="N3" s="371">
        <v>44948</v>
      </c>
      <c r="O3" s="371">
        <v>44979</v>
      </c>
      <c r="P3" s="371">
        <v>45007</v>
      </c>
      <c r="Q3" s="371">
        <v>45038</v>
      </c>
      <c r="R3" s="371">
        <v>45068</v>
      </c>
      <c r="S3" s="371">
        <v>45107</v>
      </c>
      <c r="T3" s="371">
        <v>45138</v>
      </c>
      <c r="U3" s="371">
        <v>45169</v>
      </c>
      <c r="V3" s="371">
        <v>45199</v>
      </c>
      <c r="W3" s="371">
        <v>45230</v>
      </c>
      <c r="X3" s="371">
        <v>45260</v>
      </c>
      <c r="Y3" s="371">
        <v>45291</v>
      </c>
      <c r="Z3" s="371">
        <v>45322</v>
      </c>
      <c r="AA3" s="371">
        <v>45351</v>
      </c>
      <c r="AB3" s="371">
        <v>45382</v>
      </c>
      <c r="AC3" s="371">
        <v>45412</v>
      </c>
      <c r="AD3" s="371">
        <v>45443</v>
      </c>
      <c r="AE3" s="371">
        <v>45473</v>
      </c>
      <c r="AF3" s="371">
        <v>45504</v>
      </c>
      <c r="AG3" s="371">
        <v>45535</v>
      </c>
      <c r="AH3" s="371">
        <v>45565</v>
      </c>
      <c r="AI3" s="371">
        <v>45596</v>
      </c>
      <c r="AJ3" s="371">
        <v>45626</v>
      </c>
      <c r="AK3" s="371">
        <v>45657</v>
      </c>
      <c r="AL3" s="371">
        <v>45688</v>
      </c>
    </row>
    <row r="4" spans="1:38" s="134" customFormat="1" ht="27" customHeight="1" thickTop="1">
      <c r="A4" s="327" t="s">
        <v>292</v>
      </c>
      <c r="B4" s="372">
        <v>4680.0048549599996</v>
      </c>
      <c r="C4" s="372">
        <v>4657.8454251599996</v>
      </c>
      <c r="D4" s="372">
        <v>4603.769144150001</v>
      </c>
      <c r="E4" s="372">
        <v>4609.2590612100012</v>
      </c>
      <c r="F4" s="372">
        <v>4623.8084033699997</v>
      </c>
      <c r="G4" s="372">
        <v>4677.392518059999</v>
      </c>
      <c r="H4" s="372">
        <v>4742.9071783200006</v>
      </c>
      <c r="I4" s="372">
        <v>4751.0296066399997</v>
      </c>
      <c r="J4" s="372">
        <v>4795.6257738400009</v>
      </c>
      <c r="K4" s="372">
        <v>4836.8423120199996</v>
      </c>
      <c r="L4" s="372">
        <v>4878.6916352300013</v>
      </c>
      <c r="M4" s="372">
        <v>4955.3528091300013</v>
      </c>
      <c r="N4" s="372">
        <v>4919.9850906599995</v>
      </c>
      <c r="O4" s="372">
        <v>4967.3890903700003</v>
      </c>
      <c r="P4" s="372">
        <v>5015.4579388900002</v>
      </c>
      <c r="Q4" s="372">
        <v>5116.1891844000002</v>
      </c>
      <c r="R4" s="372">
        <v>5110.1360052800001</v>
      </c>
      <c r="S4" s="372">
        <v>5200.1364394699995</v>
      </c>
      <c r="T4" s="372">
        <v>5176.4872533500002</v>
      </c>
      <c r="U4" s="372">
        <v>5213.6806160100004</v>
      </c>
      <c r="V4" s="372">
        <v>5299.3950357499998</v>
      </c>
      <c r="W4" s="372">
        <v>5518.6111064400011</v>
      </c>
      <c r="X4" s="372">
        <v>5554.7225650899991</v>
      </c>
      <c r="Y4" s="372">
        <v>5674.0572445599992</v>
      </c>
      <c r="Z4" s="372">
        <v>5614.3233047499998</v>
      </c>
      <c r="AA4" s="372">
        <v>5530.4221619300024</v>
      </c>
      <c r="AB4" s="372">
        <v>5492.4331211900007</v>
      </c>
      <c r="AC4" s="372">
        <v>5606.4396564100007</v>
      </c>
      <c r="AD4" s="372">
        <v>5649.1464116699999</v>
      </c>
      <c r="AE4" s="372">
        <v>5850.0488548000003</v>
      </c>
      <c r="AF4" s="372">
        <v>5857.1037120299989</v>
      </c>
      <c r="AG4" s="372">
        <v>5875.1176983800005</v>
      </c>
      <c r="AH4" s="372">
        <v>5948.1102635499992</v>
      </c>
      <c r="AI4" s="372">
        <v>6007.63721429</v>
      </c>
      <c r="AJ4" s="372">
        <v>6129.0167495899987</v>
      </c>
      <c r="AK4" s="372">
        <v>6209.1756071700011</v>
      </c>
      <c r="AL4" s="372">
        <v>6234.347648429999</v>
      </c>
    </row>
    <row r="5" spans="1:38" s="134" customFormat="1" ht="27" customHeight="1">
      <c r="A5" s="331" t="s">
        <v>431</v>
      </c>
      <c r="B5" s="328">
        <v>276.41036751999997</v>
      </c>
      <c r="C5" s="328">
        <v>271.62751910000003</v>
      </c>
      <c r="D5" s="328">
        <v>263.09595705999999</v>
      </c>
      <c r="E5" s="328">
        <v>216.41300228000003</v>
      </c>
      <c r="F5" s="328">
        <v>210.19198481999999</v>
      </c>
      <c r="G5" s="328">
        <v>225.22908180999997</v>
      </c>
      <c r="H5" s="328">
        <v>226.55339130000004</v>
      </c>
      <c r="I5" s="328">
        <v>222.81140329000002</v>
      </c>
      <c r="J5" s="328">
        <v>221.8115775</v>
      </c>
      <c r="K5" s="328">
        <v>234.34295354999995</v>
      </c>
      <c r="L5" s="328">
        <v>226.32186787999999</v>
      </c>
      <c r="M5" s="328">
        <v>228.85980835000004</v>
      </c>
      <c r="N5" s="328">
        <v>225.49598764999999</v>
      </c>
      <c r="O5" s="328">
        <v>222.73133622</v>
      </c>
      <c r="P5" s="328">
        <v>221.04614652999999</v>
      </c>
      <c r="Q5" s="328">
        <v>225.90712705999999</v>
      </c>
      <c r="R5" s="328">
        <v>226.10794428</v>
      </c>
      <c r="S5" s="328">
        <v>226.04710571000001</v>
      </c>
      <c r="T5" s="328">
        <v>225.83168132000003</v>
      </c>
      <c r="U5" s="328">
        <v>233.74563609000003</v>
      </c>
      <c r="V5" s="328">
        <v>232.86557440999999</v>
      </c>
      <c r="W5" s="328">
        <v>235.54658469999998</v>
      </c>
      <c r="X5" s="328">
        <v>242.41289558000003</v>
      </c>
      <c r="Y5" s="328">
        <v>246.52091291000002</v>
      </c>
      <c r="Z5" s="328">
        <v>243.97535602000002</v>
      </c>
      <c r="AA5" s="328">
        <v>225.66806192000001</v>
      </c>
      <c r="AB5" s="328">
        <v>224.34514163999998</v>
      </c>
      <c r="AC5" s="328">
        <v>224.38187508000001</v>
      </c>
      <c r="AD5" s="328">
        <v>225.33629478</v>
      </c>
      <c r="AE5" s="328">
        <v>223.31968135999998</v>
      </c>
      <c r="AF5" s="328">
        <v>221.28996945</v>
      </c>
      <c r="AG5" s="328">
        <v>226.32117408000002</v>
      </c>
      <c r="AH5" s="328">
        <v>227.95501683000001</v>
      </c>
      <c r="AI5" s="328">
        <v>228.76316659999998</v>
      </c>
      <c r="AJ5" s="328">
        <v>225.79278069</v>
      </c>
      <c r="AK5" s="328">
        <v>235.38686161999999</v>
      </c>
      <c r="AL5" s="328">
        <v>229.62135641999998</v>
      </c>
    </row>
    <row r="6" spans="1:38" s="201" customFormat="1" ht="27" customHeight="1">
      <c r="A6" s="331" t="s">
        <v>299</v>
      </c>
      <c r="B6" s="328">
        <v>0</v>
      </c>
      <c r="C6" s="328">
        <v>0</v>
      </c>
      <c r="D6" s="328">
        <v>0</v>
      </c>
      <c r="E6" s="328">
        <v>0</v>
      </c>
      <c r="F6" s="328">
        <v>0</v>
      </c>
      <c r="G6" s="328">
        <v>0</v>
      </c>
      <c r="H6" s="328">
        <v>0</v>
      </c>
      <c r="I6" s="328">
        <v>0</v>
      </c>
      <c r="J6" s="328">
        <v>0</v>
      </c>
      <c r="K6" s="328">
        <v>0</v>
      </c>
      <c r="L6" s="328">
        <v>0</v>
      </c>
      <c r="M6" s="328">
        <v>0</v>
      </c>
      <c r="N6" s="328">
        <v>0</v>
      </c>
      <c r="O6" s="328">
        <v>0</v>
      </c>
      <c r="P6" s="328">
        <v>0</v>
      </c>
      <c r="Q6" s="328">
        <v>0</v>
      </c>
      <c r="R6" s="328">
        <v>0</v>
      </c>
      <c r="S6" s="328">
        <v>0</v>
      </c>
      <c r="T6" s="328">
        <v>0</v>
      </c>
      <c r="U6" s="328">
        <v>0</v>
      </c>
      <c r="V6" s="328">
        <v>0</v>
      </c>
      <c r="W6" s="328">
        <v>0</v>
      </c>
      <c r="X6" s="328">
        <v>0</v>
      </c>
      <c r="Y6" s="328">
        <v>0</v>
      </c>
      <c r="Z6" s="328">
        <v>0</v>
      </c>
      <c r="AA6" s="328">
        <v>0</v>
      </c>
      <c r="AB6" s="328">
        <v>0</v>
      </c>
      <c r="AC6" s="328">
        <v>0</v>
      </c>
      <c r="AD6" s="328">
        <v>0</v>
      </c>
      <c r="AE6" s="328">
        <v>0</v>
      </c>
      <c r="AF6" s="328">
        <v>0</v>
      </c>
      <c r="AG6" s="328">
        <v>0</v>
      </c>
      <c r="AH6" s="328">
        <v>0</v>
      </c>
      <c r="AI6" s="328">
        <v>0</v>
      </c>
      <c r="AJ6" s="328">
        <v>0</v>
      </c>
      <c r="AK6" s="328">
        <v>0</v>
      </c>
      <c r="AL6" s="328">
        <v>0</v>
      </c>
    </row>
    <row r="7" spans="1:38" s="201" customFormat="1" ht="27" customHeight="1">
      <c r="A7" s="331" t="s">
        <v>300</v>
      </c>
      <c r="B7" s="328">
        <v>709.93525239000007</v>
      </c>
      <c r="C7" s="328">
        <v>695.44508646999986</v>
      </c>
      <c r="D7" s="328">
        <v>681.48470735000001</v>
      </c>
      <c r="E7" s="328">
        <v>689.97776736000014</v>
      </c>
      <c r="F7" s="328">
        <v>694.49951062000002</v>
      </c>
      <c r="G7" s="328">
        <v>701.40467910999996</v>
      </c>
      <c r="H7" s="328">
        <v>701.08499053999981</v>
      </c>
      <c r="I7" s="328">
        <v>690.79106187000014</v>
      </c>
      <c r="J7" s="328">
        <v>702.93794957</v>
      </c>
      <c r="K7" s="328">
        <v>688.93171935999987</v>
      </c>
      <c r="L7" s="328">
        <v>674.74975655000003</v>
      </c>
      <c r="M7" s="328">
        <v>719.14369106999993</v>
      </c>
      <c r="N7" s="328">
        <v>714.00150459000008</v>
      </c>
      <c r="O7" s="328">
        <v>706.42872721000015</v>
      </c>
      <c r="P7" s="328">
        <v>725.43076341000005</v>
      </c>
      <c r="Q7" s="328">
        <v>726.43401276000009</v>
      </c>
      <c r="R7" s="328">
        <v>712.67189516000008</v>
      </c>
      <c r="S7" s="328">
        <v>697.75184807999995</v>
      </c>
      <c r="T7" s="328">
        <v>690.63806825999995</v>
      </c>
      <c r="U7" s="328">
        <v>691.56246695999994</v>
      </c>
      <c r="V7" s="328">
        <v>697.50764675000005</v>
      </c>
      <c r="W7" s="328">
        <v>734.51100212999995</v>
      </c>
      <c r="X7" s="328">
        <v>719.25788974999989</v>
      </c>
      <c r="Y7" s="328">
        <v>719.26014524999994</v>
      </c>
      <c r="Z7" s="328">
        <v>713.24703498999997</v>
      </c>
      <c r="AA7" s="328">
        <v>701.98655817000008</v>
      </c>
      <c r="AB7" s="328">
        <v>693.62725695999995</v>
      </c>
      <c r="AC7" s="328">
        <v>679.28552829000012</v>
      </c>
      <c r="AD7" s="328">
        <v>682.37739501999999</v>
      </c>
      <c r="AE7" s="328">
        <v>796.56353809000018</v>
      </c>
      <c r="AF7" s="328">
        <v>802.94575430999998</v>
      </c>
      <c r="AG7" s="328">
        <v>841.49785985999995</v>
      </c>
      <c r="AH7" s="328">
        <v>833.65668397000013</v>
      </c>
      <c r="AI7" s="328">
        <v>848.52778749000015</v>
      </c>
      <c r="AJ7" s="328">
        <v>858.33198634000007</v>
      </c>
      <c r="AK7" s="328">
        <v>852.17635337000013</v>
      </c>
      <c r="AL7" s="328">
        <v>849.80253038000001</v>
      </c>
    </row>
    <row r="8" spans="1:38" s="201" customFormat="1" ht="27" customHeight="1">
      <c r="A8" s="331" t="s">
        <v>323</v>
      </c>
      <c r="B8" s="328">
        <v>12.309113280000002</v>
      </c>
      <c r="C8" s="328">
        <v>12.385892229999998</v>
      </c>
      <c r="D8" s="328">
        <v>11.473789219999999</v>
      </c>
      <c r="E8" s="328">
        <v>11.17825403</v>
      </c>
      <c r="F8" s="328">
        <v>10.25030419</v>
      </c>
      <c r="G8" s="328">
        <v>9.7188870399999985</v>
      </c>
      <c r="H8" s="328">
        <v>9.1445554499999986</v>
      </c>
      <c r="I8" s="328">
        <v>9.0675485499999997</v>
      </c>
      <c r="J8" s="328">
        <v>8.5019731200000006</v>
      </c>
      <c r="K8" s="328">
        <v>8.0747523000000001</v>
      </c>
      <c r="L8" s="328">
        <v>7.8770263299999996</v>
      </c>
      <c r="M8" s="328">
        <v>7.5889314399999996</v>
      </c>
      <c r="N8" s="328">
        <v>9.1644766900000008</v>
      </c>
      <c r="O8" s="328">
        <v>8.8984331599999997</v>
      </c>
      <c r="P8" s="328">
        <v>8.532252269999999</v>
      </c>
      <c r="Q8" s="328">
        <v>8.3821330200000013</v>
      </c>
      <c r="R8" s="328">
        <v>8.2569196799999993</v>
      </c>
      <c r="S8" s="328">
        <v>8.0988453400000004</v>
      </c>
      <c r="T8" s="328">
        <v>7.8718213600000011</v>
      </c>
      <c r="U8" s="328">
        <v>7.7047541099999997</v>
      </c>
      <c r="V8" s="328">
        <v>8.654067610000002</v>
      </c>
      <c r="W8" s="328">
        <v>7.6795461899999991</v>
      </c>
      <c r="X8" s="328">
        <v>11.08645112</v>
      </c>
      <c r="Y8" s="328">
        <v>10.879239759999999</v>
      </c>
      <c r="Z8" s="328">
        <v>12.588129920000002</v>
      </c>
      <c r="AA8" s="328">
        <v>12.161893839999999</v>
      </c>
      <c r="AB8" s="328">
        <v>11.872679620000001</v>
      </c>
      <c r="AC8" s="328">
        <v>12.259601460000001</v>
      </c>
      <c r="AD8" s="328">
        <v>11.906872650000002</v>
      </c>
      <c r="AE8" s="328">
        <v>11.764008449999999</v>
      </c>
      <c r="AF8" s="328">
        <v>11.588437189999999</v>
      </c>
      <c r="AG8" s="328">
        <v>11.395504039999999</v>
      </c>
      <c r="AH8" s="328">
        <v>10.867930210000001</v>
      </c>
      <c r="AI8" s="328">
        <v>10.402313490000001</v>
      </c>
      <c r="AJ8" s="328">
        <v>10.073502530000001</v>
      </c>
      <c r="AK8" s="328">
        <v>9.7467069300000002</v>
      </c>
      <c r="AL8" s="328">
        <v>9.5911404099999995</v>
      </c>
    </row>
    <row r="9" spans="1:38" s="201" customFormat="1" ht="27" customHeight="1">
      <c r="A9" s="331" t="s">
        <v>324</v>
      </c>
      <c r="B9" s="328">
        <v>21.15272989</v>
      </c>
      <c r="C9" s="328">
        <v>21.80820765</v>
      </c>
      <c r="D9" s="328">
        <v>21.930263660000001</v>
      </c>
      <c r="E9" s="328">
        <v>22.37289556</v>
      </c>
      <c r="F9" s="328">
        <v>21.640824289999998</v>
      </c>
      <c r="G9" s="328">
        <v>20.76704823</v>
      </c>
      <c r="H9" s="328">
        <v>20.102654789999999</v>
      </c>
      <c r="I9" s="328">
        <v>19.408480279999999</v>
      </c>
      <c r="J9" s="328">
        <v>18.832298619999996</v>
      </c>
      <c r="K9" s="328">
        <v>18.163480069999999</v>
      </c>
      <c r="L9" s="328">
        <v>18.556275960000001</v>
      </c>
      <c r="M9" s="328">
        <v>17.911931029999998</v>
      </c>
      <c r="N9" s="328">
        <v>17.188822950000002</v>
      </c>
      <c r="O9" s="328">
        <v>16.692056210000001</v>
      </c>
      <c r="P9" s="328">
        <v>19.05323907</v>
      </c>
      <c r="Q9" s="328">
        <v>18.560059210000002</v>
      </c>
      <c r="R9" s="328">
        <v>17.720332320000001</v>
      </c>
      <c r="S9" s="328">
        <v>18.014051369999997</v>
      </c>
      <c r="T9" s="328">
        <v>17.197276809999998</v>
      </c>
      <c r="U9" s="328">
        <v>16.472377209999998</v>
      </c>
      <c r="V9" s="328">
        <v>15.87460959</v>
      </c>
      <c r="W9" s="328">
        <v>15.872927070000001</v>
      </c>
      <c r="X9" s="328">
        <v>15.252060419999998</v>
      </c>
      <c r="Y9" s="328">
        <v>15.531252109999999</v>
      </c>
      <c r="Z9" s="328">
        <v>14.59174073</v>
      </c>
      <c r="AA9" s="328">
        <v>13.933522709999998</v>
      </c>
      <c r="AB9" s="328">
        <v>13.31589709</v>
      </c>
      <c r="AC9" s="328">
        <v>12.802865970000001</v>
      </c>
      <c r="AD9" s="328">
        <v>12.310321009999997</v>
      </c>
      <c r="AE9" s="328">
        <v>11.455559040000001</v>
      </c>
      <c r="AF9" s="328">
        <v>10.662082270000001</v>
      </c>
      <c r="AG9" s="328">
        <v>10.200779560000001</v>
      </c>
      <c r="AH9" s="328">
        <v>9.7673367500000001</v>
      </c>
      <c r="AI9" s="328">
        <v>9.2785111199999992</v>
      </c>
      <c r="AJ9" s="328">
        <v>26.937033810000003</v>
      </c>
      <c r="AK9" s="328">
        <v>26.556440169999998</v>
      </c>
      <c r="AL9" s="328">
        <v>29.351768189999998</v>
      </c>
    </row>
    <row r="10" spans="1:38" s="134" customFormat="1" ht="27" customHeight="1">
      <c r="A10" s="331" t="s">
        <v>325</v>
      </c>
      <c r="B10" s="328">
        <v>523.68663331000005</v>
      </c>
      <c r="C10" s="328">
        <v>517.52512130000002</v>
      </c>
      <c r="D10" s="328">
        <v>507.34831435000001</v>
      </c>
      <c r="E10" s="328">
        <v>511.75945639000003</v>
      </c>
      <c r="F10" s="328">
        <v>509.97048211999999</v>
      </c>
      <c r="G10" s="328">
        <v>523.31784217000006</v>
      </c>
      <c r="H10" s="328">
        <v>534.08158623999998</v>
      </c>
      <c r="I10" s="328">
        <v>529.54892158999996</v>
      </c>
      <c r="J10" s="328">
        <v>535.53613733000009</v>
      </c>
      <c r="K10" s="328">
        <v>542.76709684000002</v>
      </c>
      <c r="L10" s="328">
        <v>554.22748376999994</v>
      </c>
      <c r="M10" s="328">
        <v>540.56691104999993</v>
      </c>
      <c r="N10" s="328">
        <v>542.34970555999996</v>
      </c>
      <c r="O10" s="328">
        <v>547.44616474999998</v>
      </c>
      <c r="P10" s="328">
        <v>537.71036428000002</v>
      </c>
      <c r="Q10" s="328">
        <v>549.95204224999998</v>
      </c>
      <c r="R10" s="328">
        <v>539.39173111000002</v>
      </c>
      <c r="S10" s="328">
        <v>530.24687149999988</v>
      </c>
      <c r="T10" s="328">
        <v>533.28538501000003</v>
      </c>
      <c r="U10" s="328">
        <v>535.51316491</v>
      </c>
      <c r="V10" s="328">
        <v>547.58192475999999</v>
      </c>
      <c r="W10" s="328">
        <v>550.99079922999999</v>
      </c>
      <c r="X10" s="328">
        <v>551.51935650999997</v>
      </c>
      <c r="Y10" s="328">
        <v>557.39153153999996</v>
      </c>
      <c r="Z10" s="328">
        <v>575.08492606000004</v>
      </c>
      <c r="AA10" s="328">
        <v>590.00593661000005</v>
      </c>
      <c r="AB10" s="328">
        <v>582.46476259999997</v>
      </c>
      <c r="AC10" s="328">
        <v>582.15021556000011</v>
      </c>
      <c r="AD10" s="328">
        <v>578.98183440000014</v>
      </c>
      <c r="AE10" s="328">
        <v>592.83795087999999</v>
      </c>
      <c r="AF10" s="328">
        <v>578.09097191000001</v>
      </c>
      <c r="AG10" s="328">
        <v>585.71221478999996</v>
      </c>
      <c r="AH10" s="328">
        <v>589.38882623999996</v>
      </c>
      <c r="AI10" s="328">
        <v>568.09024107000005</v>
      </c>
      <c r="AJ10" s="328">
        <v>579.60971990999997</v>
      </c>
      <c r="AK10" s="328">
        <v>577.87263823000001</v>
      </c>
      <c r="AL10" s="328">
        <v>593.42585269999995</v>
      </c>
    </row>
    <row r="11" spans="1:38" s="134" customFormat="1" ht="27" customHeight="1">
      <c r="A11" s="331" t="s">
        <v>335</v>
      </c>
      <c r="B11" s="328">
        <v>1210.44203212</v>
      </c>
      <c r="C11" s="328">
        <v>1207.9747760299999</v>
      </c>
      <c r="D11" s="328">
        <v>1195.1647782600003</v>
      </c>
      <c r="E11" s="328">
        <v>1200.02792333</v>
      </c>
      <c r="F11" s="328">
        <v>1201.8191274900003</v>
      </c>
      <c r="G11" s="328">
        <v>1198.21593472</v>
      </c>
      <c r="H11" s="328">
        <v>1211.1747121399999</v>
      </c>
      <c r="I11" s="328">
        <v>1207.7147548899998</v>
      </c>
      <c r="J11" s="328">
        <v>1218.8567038300002</v>
      </c>
      <c r="K11" s="328">
        <v>1224.4967180399999</v>
      </c>
      <c r="L11" s="328">
        <v>1222.3315968299999</v>
      </c>
      <c r="M11" s="328">
        <v>1252.30582224</v>
      </c>
      <c r="N11" s="328">
        <v>1247.47945024</v>
      </c>
      <c r="O11" s="328">
        <v>1277.4891607500001</v>
      </c>
      <c r="P11" s="328">
        <v>1281.4883474899998</v>
      </c>
      <c r="Q11" s="328">
        <v>1320.5105132200001</v>
      </c>
      <c r="R11" s="328">
        <v>1302.9812141299999</v>
      </c>
      <c r="S11" s="328">
        <v>1339.4740371899998</v>
      </c>
      <c r="T11" s="328">
        <v>1329.1312250799999</v>
      </c>
      <c r="U11" s="328">
        <v>1324.3804856500001</v>
      </c>
      <c r="V11" s="328">
        <v>1343.0363669099997</v>
      </c>
      <c r="W11" s="328">
        <v>1489.89403148</v>
      </c>
      <c r="X11" s="328">
        <v>1505.5574707599999</v>
      </c>
      <c r="Y11" s="328">
        <v>1542.1397843499999</v>
      </c>
      <c r="Z11" s="328">
        <v>1504.7836354799997</v>
      </c>
      <c r="AA11" s="328">
        <v>1428.9032722700001</v>
      </c>
      <c r="AB11" s="328">
        <v>1413.1987590700003</v>
      </c>
      <c r="AC11" s="328">
        <v>1556.1806284900003</v>
      </c>
      <c r="AD11" s="328">
        <v>1573.09667915</v>
      </c>
      <c r="AE11" s="328">
        <v>1577.9388490599999</v>
      </c>
      <c r="AF11" s="328">
        <v>1592.5889873699998</v>
      </c>
      <c r="AG11" s="328">
        <v>1530.2588757000001</v>
      </c>
      <c r="AH11" s="328">
        <v>1547.13564815</v>
      </c>
      <c r="AI11" s="328">
        <v>1569.6566138200001</v>
      </c>
      <c r="AJ11" s="328">
        <v>1584.2964386699998</v>
      </c>
      <c r="AK11" s="328">
        <v>1606.37875751</v>
      </c>
      <c r="AL11" s="328">
        <v>1627.8896379</v>
      </c>
    </row>
    <row r="12" spans="1:38" s="134" customFormat="1" ht="27" customHeight="1">
      <c r="A12" s="331" t="s">
        <v>339</v>
      </c>
      <c r="B12" s="328">
        <v>574.52673876999995</v>
      </c>
      <c r="C12" s="328">
        <v>578.34584417999997</v>
      </c>
      <c r="D12" s="328">
        <v>578.82739476999996</v>
      </c>
      <c r="E12" s="328">
        <v>599.08368311000004</v>
      </c>
      <c r="F12" s="328">
        <v>616.63926972000002</v>
      </c>
      <c r="G12" s="328">
        <v>619.49732976999996</v>
      </c>
      <c r="H12" s="328">
        <v>641.74045617999991</v>
      </c>
      <c r="I12" s="328">
        <v>656.86103667999998</v>
      </c>
      <c r="J12" s="328">
        <v>683.68562426999995</v>
      </c>
      <c r="K12" s="328">
        <v>681.82523596999999</v>
      </c>
      <c r="L12" s="328">
        <v>707.44284728000002</v>
      </c>
      <c r="M12" s="328">
        <v>703.04470619000006</v>
      </c>
      <c r="N12" s="328">
        <v>692.70107560999998</v>
      </c>
      <c r="O12" s="328">
        <v>687.59883825999998</v>
      </c>
      <c r="P12" s="328">
        <v>673.59521044000007</v>
      </c>
      <c r="Q12" s="328">
        <v>708.70654439999998</v>
      </c>
      <c r="R12" s="328">
        <v>707.08933658000012</v>
      </c>
      <c r="S12" s="328">
        <v>714.69935653999994</v>
      </c>
      <c r="T12" s="328">
        <v>706.5844860200001</v>
      </c>
      <c r="U12" s="328">
        <v>725.40616974</v>
      </c>
      <c r="V12" s="328">
        <v>740.24428210000008</v>
      </c>
      <c r="W12" s="328">
        <v>760.26500639000005</v>
      </c>
      <c r="X12" s="328">
        <v>764.87376475999997</v>
      </c>
      <c r="Y12" s="328">
        <v>827.61475400000018</v>
      </c>
      <c r="Z12" s="328">
        <v>801.13869471999999</v>
      </c>
      <c r="AA12" s="328">
        <v>794.36072176000016</v>
      </c>
      <c r="AB12" s="328">
        <v>784.83337743999994</v>
      </c>
      <c r="AC12" s="328">
        <v>779.72031060000018</v>
      </c>
      <c r="AD12" s="328">
        <v>793.6674778900001</v>
      </c>
      <c r="AE12" s="328">
        <v>810.77207143999999</v>
      </c>
      <c r="AF12" s="328">
        <v>806.96596174000001</v>
      </c>
      <c r="AG12" s="328">
        <v>812.65764453999998</v>
      </c>
      <c r="AH12" s="328">
        <v>871.98704843999997</v>
      </c>
      <c r="AI12" s="328">
        <v>896.60544349999998</v>
      </c>
      <c r="AJ12" s="328">
        <v>881.04588236000006</v>
      </c>
      <c r="AK12" s="328">
        <v>881.90942781000001</v>
      </c>
      <c r="AL12" s="328">
        <v>876.27385661999983</v>
      </c>
    </row>
    <row r="13" spans="1:38" s="134" customFormat="1" ht="27" customHeight="1">
      <c r="A13" s="331" t="s">
        <v>345</v>
      </c>
      <c r="B13" s="328">
        <v>217.78795137999998</v>
      </c>
      <c r="C13" s="328">
        <v>211.76748686000002</v>
      </c>
      <c r="D13" s="328">
        <v>206.42690941999999</v>
      </c>
      <c r="E13" s="328">
        <v>203.67319377000001</v>
      </c>
      <c r="F13" s="328">
        <v>211.951042</v>
      </c>
      <c r="G13" s="328">
        <v>209.45100199999999</v>
      </c>
      <c r="H13" s="328">
        <v>204.70712388999999</v>
      </c>
      <c r="I13" s="328">
        <v>205.87085976000003</v>
      </c>
      <c r="J13" s="328">
        <v>205.47431201999999</v>
      </c>
      <c r="K13" s="328">
        <v>226.88744745</v>
      </c>
      <c r="L13" s="328">
        <v>224.62455697000001</v>
      </c>
      <c r="M13" s="328">
        <v>224.08795958999997</v>
      </c>
      <c r="N13" s="328">
        <v>222.37352307</v>
      </c>
      <c r="O13" s="328">
        <v>220.62292977999996</v>
      </c>
      <c r="P13" s="328">
        <v>219.45873201000003</v>
      </c>
      <c r="Q13" s="328">
        <v>220.77692574</v>
      </c>
      <c r="R13" s="328">
        <v>216.40456370999999</v>
      </c>
      <c r="S13" s="328">
        <v>220.89821736999997</v>
      </c>
      <c r="T13" s="328">
        <v>214.52965326</v>
      </c>
      <c r="U13" s="328">
        <v>209.16915015999996</v>
      </c>
      <c r="V13" s="328">
        <v>214.42180318999999</v>
      </c>
      <c r="W13" s="328">
        <v>208.90054056</v>
      </c>
      <c r="X13" s="328">
        <v>217.16296922999999</v>
      </c>
      <c r="Y13" s="328">
        <v>217.35217656</v>
      </c>
      <c r="Z13" s="328">
        <v>218.57846913</v>
      </c>
      <c r="AA13" s="328">
        <v>226.93248395999998</v>
      </c>
      <c r="AB13" s="328">
        <v>225.12697431999999</v>
      </c>
      <c r="AC13" s="328">
        <v>223.10479131</v>
      </c>
      <c r="AD13" s="328">
        <v>223.06379322999999</v>
      </c>
      <c r="AE13" s="328">
        <v>221.66633181999998</v>
      </c>
      <c r="AF13" s="328">
        <v>226.73925745000003</v>
      </c>
      <c r="AG13" s="328">
        <v>227.57797100000002</v>
      </c>
      <c r="AH13" s="328">
        <v>223.15990158</v>
      </c>
      <c r="AI13" s="328">
        <v>228.814088</v>
      </c>
      <c r="AJ13" s="328">
        <v>227.73590154999999</v>
      </c>
      <c r="AK13" s="328">
        <v>224.45197196999999</v>
      </c>
      <c r="AL13" s="328">
        <v>220.94361021</v>
      </c>
    </row>
    <row r="14" spans="1:38" s="134" customFormat="1" ht="27" customHeight="1">
      <c r="A14" s="331" t="s">
        <v>355</v>
      </c>
      <c r="B14" s="328">
        <v>108.88330784</v>
      </c>
      <c r="C14" s="328">
        <v>107.04283554999999</v>
      </c>
      <c r="D14" s="328">
        <v>105.64491685999998</v>
      </c>
      <c r="E14" s="328">
        <v>113.96176182000001</v>
      </c>
      <c r="F14" s="328">
        <v>116.13966767999999</v>
      </c>
      <c r="G14" s="328">
        <v>113.80658536999999</v>
      </c>
      <c r="H14" s="328">
        <v>113.79362941999999</v>
      </c>
      <c r="I14" s="328">
        <v>114.58978337000002</v>
      </c>
      <c r="J14" s="328">
        <v>110.74567087999999</v>
      </c>
      <c r="K14" s="328">
        <v>109.51238603</v>
      </c>
      <c r="L14" s="328">
        <v>103.01239115</v>
      </c>
      <c r="M14" s="328">
        <v>99.561356729999986</v>
      </c>
      <c r="N14" s="328">
        <v>98.373742650000011</v>
      </c>
      <c r="O14" s="328">
        <v>96.706565139999981</v>
      </c>
      <c r="P14" s="328">
        <v>95.20271717</v>
      </c>
      <c r="Q14" s="328">
        <v>95.975818000000004</v>
      </c>
      <c r="R14" s="328">
        <v>95.950879820000011</v>
      </c>
      <c r="S14" s="328">
        <v>115.95025435999999</v>
      </c>
      <c r="T14" s="328">
        <v>116.01302869999999</v>
      </c>
      <c r="U14" s="328">
        <v>124.90388733999998</v>
      </c>
      <c r="V14" s="328">
        <v>124.32776245999999</v>
      </c>
      <c r="W14" s="328">
        <v>129.77288933</v>
      </c>
      <c r="X14" s="328">
        <v>133.14104012999999</v>
      </c>
      <c r="Y14" s="328">
        <v>132.60210667000001</v>
      </c>
      <c r="Z14" s="328">
        <v>132.99966935999998</v>
      </c>
      <c r="AA14" s="328">
        <v>129.84165546</v>
      </c>
      <c r="AB14" s="328">
        <v>127.38687651999999</v>
      </c>
      <c r="AC14" s="328">
        <v>126.0594725</v>
      </c>
      <c r="AD14" s="328">
        <v>131.82361752</v>
      </c>
      <c r="AE14" s="328">
        <v>140.24966334000001</v>
      </c>
      <c r="AF14" s="328">
        <v>141.15110107000001</v>
      </c>
      <c r="AG14" s="328">
        <v>149.91240318000001</v>
      </c>
      <c r="AH14" s="328">
        <v>146.80226771</v>
      </c>
      <c r="AI14" s="328">
        <v>146.74437645999998</v>
      </c>
      <c r="AJ14" s="328">
        <v>152.12219515999996</v>
      </c>
      <c r="AK14" s="328">
        <v>151.44110444</v>
      </c>
      <c r="AL14" s="328">
        <v>155.78720162000002</v>
      </c>
    </row>
    <row r="15" spans="1:38" s="134" customFormat="1" ht="27" customHeight="1">
      <c r="A15" s="331" t="s">
        <v>362</v>
      </c>
      <c r="B15" s="328">
        <v>69.655221330000003</v>
      </c>
      <c r="C15" s="328">
        <v>67.117057629999991</v>
      </c>
      <c r="D15" s="328">
        <v>65.096824060000003</v>
      </c>
      <c r="E15" s="328">
        <v>64.136630199999999</v>
      </c>
      <c r="F15" s="328">
        <v>62.89306655</v>
      </c>
      <c r="G15" s="328">
        <v>66.532596720000001</v>
      </c>
      <c r="H15" s="328">
        <v>66.984462700000009</v>
      </c>
      <c r="I15" s="328">
        <v>68.708987639999989</v>
      </c>
      <c r="J15" s="328">
        <v>67.809162139999984</v>
      </c>
      <c r="K15" s="328">
        <v>69.496200290000004</v>
      </c>
      <c r="L15" s="328">
        <v>70.227706569999995</v>
      </c>
      <c r="M15" s="328">
        <v>64.057289280000006</v>
      </c>
      <c r="N15" s="328">
        <v>70.894752350000005</v>
      </c>
      <c r="O15" s="328">
        <v>70.690438520000001</v>
      </c>
      <c r="P15" s="328">
        <v>67.303152940000004</v>
      </c>
      <c r="Q15" s="328">
        <v>64.360306269999995</v>
      </c>
      <c r="R15" s="328">
        <v>62.128884110000001</v>
      </c>
      <c r="S15" s="328">
        <v>79.768167869999999</v>
      </c>
      <c r="T15" s="328">
        <v>80.009446980000007</v>
      </c>
      <c r="U15" s="328">
        <v>78.995869380000002</v>
      </c>
      <c r="V15" s="328">
        <v>81.53784589</v>
      </c>
      <c r="W15" s="328">
        <v>78.144384590000001</v>
      </c>
      <c r="X15" s="328">
        <v>77.458748279999995</v>
      </c>
      <c r="Y15" s="328">
        <v>78.416624749999997</v>
      </c>
      <c r="Z15" s="328">
        <v>76.324985479999995</v>
      </c>
      <c r="AA15" s="328">
        <v>78.224339759999992</v>
      </c>
      <c r="AB15" s="328">
        <v>78.388987999999998</v>
      </c>
      <c r="AC15" s="328">
        <v>76.415524059999996</v>
      </c>
      <c r="AD15" s="328">
        <v>79.305425849999992</v>
      </c>
      <c r="AE15" s="328">
        <v>82.979877070000015</v>
      </c>
      <c r="AF15" s="328">
        <v>86.47034257</v>
      </c>
      <c r="AG15" s="328">
        <v>85.176832209999986</v>
      </c>
      <c r="AH15" s="328">
        <v>82.61481925999999</v>
      </c>
      <c r="AI15" s="328">
        <v>82.766427859999993</v>
      </c>
      <c r="AJ15" s="328">
        <v>82.2645737</v>
      </c>
      <c r="AK15" s="328">
        <v>83.313714739999995</v>
      </c>
      <c r="AL15" s="328">
        <v>85.498789279999997</v>
      </c>
    </row>
    <row r="16" spans="1:38" s="134" customFormat="1" ht="27" customHeight="1">
      <c r="A16" s="331" t="s">
        <v>363</v>
      </c>
      <c r="B16" s="328">
        <v>373.31302340000002</v>
      </c>
      <c r="C16" s="328">
        <v>369.02796271999995</v>
      </c>
      <c r="D16" s="328">
        <v>365.18529554999998</v>
      </c>
      <c r="E16" s="328">
        <v>372.69540124000002</v>
      </c>
      <c r="F16" s="328">
        <v>373.10757184999989</v>
      </c>
      <c r="G16" s="328">
        <v>386.68687141999999</v>
      </c>
      <c r="H16" s="328">
        <v>389.12419379999994</v>
      </c>
      <c r="I16" s="328">
        <v>386.17321696999994</v>
      </c>
      <c r="J16" s="328">
        <v>388.48003917</v>
      </c>
      <c r="K16" s="328">
        <v>398.10113028000001</v>
      </c>
      <c r="L16" s="328">
        <v>423.65652941999997</v>
      </c>
      <c r="M16" s="328">
        <v>436.66275128000001</v>
      </c>
      <c r="N16" s="328">
        <v>420.15793307999996</v>
      </c>
      <c r="O16" s="328">
        <v>417.12717339</v>
      </c>
      <c r="P16" s="328">
        <v>441.86148486000002</v>
      </c>
      <c r="Q16" s="328">
        <v>444.55080778999996</v>
      </c>
      <c r="R16" s="328">
        <v>448.12202377</v>
      </c>
      <c r="S16" s="328">
        <v>469.24746426000002</v>
      </c>
      <c r="T16" s="328">
        <v>477.90748614999995</v>
      </c>
      <c r="U16" s="328">
        <v>489.83757388999999</v>
      </c>
      <c r="V16" s="328">
        <v>502.71717504000003</v>
      </c>
      <c r="W16" s="328">
        <v>509.47611146000003</v>
      </c>
      <c r="X16" s="328">
        <v>511.82013447999998</v>
      </c>
      <c r="Y16" s="328">
        <v>521.87291414999993</v>
      </c>
      <c r="Z16" s="328">
        <v>515.9538225</v>
      </c>
      <c r="AA16" s="328">
        <v>509.56382606</v>
      </c>
      <c r="AB16" s="328">
        <v>512.25600298999996</v>
      </c>
      <c r="AC16" s="328">
        <v>515.51599222000004</v>
      </c>
      <c r="AD16" s="328">
        <v>506.91397324000002</v>
      </c>
      <c r="AE16" s="328">
        <v>533.6712309699999</v>
      </c>
      <c r="AF16" s="328">
        <v>512.03758684000002</v>
      </c>
      <c r="AG16" s="328">
        <v>523.16508610000005</v>
      </c>
      <c r="AH16" s="328">
        <v>509.28543282999993</v>
      </c>
      <c r="AI16" s="328">
        <v>508.88540025999998</v>
      </c>
      <c r="AJ16" s="328">
        <v>527.03220939999994</v>
      </c>
      <c r="AK16" s="328">
        <v>551.48896888000002</v>
      </c>
      <c r="AL16" s="328">
        <v>546.24907109000003</v>
      </c>
    </row>
    <row r="17" spans="1:1967" s="134" customFormat="1" ht="27" customHeight="1">
      <c r="A17" s="331" t="s">
        <v>370</v>
      </c>
      <c r="B17" s="328">
        <v>319.27714889999999</v>
      </c>
      <c r="C17" s="328">
        <v>335.87260778000001</v>
      </c>
      <c r="D17" s="328">
        <v>346.22605838999999</v>
      </c>
      <c r="E17" s="328">
        <v>352.39576183000003</v>
      </c>
      <c r="F17" s="328">
        <v>352.38642022999994</v>
      </c>
      <c r="G17" s="328">
        <v>361.97403941999994</v>
      </c>
      <c r="H17" s="328">
        <v>368.57567768000007</v>
      </c>
      <c r="I17" s="328">
        <v>374.42729045999999</v>
      </c>
      <c r="J17" s="328">
        <v>389.10129447000003</v>
      </c>
      <c r="K17" s="328">
        <v>397.32933717000003</v>
      </c>
      <c r="L17" s="328">
        <v>399.97555773999994</v>
      </c>
      <c r="M17" s="328">
        <v>414.63160901999998</v>
      </c>
      <c r="N17" s="328">
        <v>418.18175762999999</v>
      </c>
      <c r="O17" s="328">
        <v>447.63385905000001</v>
      </c>
      <c r="P17" s="328">
        <v>446.61556069999995</v>
      </c>
      <c r="Q17" s="328">
        <v>449.40366584000003</v>
      </c>
      <c r="R17" s="328">
        <v>469.97178587999997</v>
      </c>
      <c r="S17" s="328">
        <v>472.80231978999996</v>
      </c>
      <c r="T17" s="328">
        <v>472.08390729999996</v>
      </c>
      <c r="U17" s="328">
        <v>475.71737707</v>
      </c>
      <c r="V17" s="328">
        <v>484.66064799000009</v>
      </c>
      <c r="W17" s="328">
        <v>515.37519930999997</v>
      </c>
      <c r="X17" s="328">
        <v>522.71726171</v>
      </c>
      <c r="Y17" s="328">
        <v>523.32852495000009</v>
      </c>
      <c r="Z17" s="328">
        <v>530.45845798000005</v>
      </c>
      <c r="AA17" s="328">
        <v>545.22922088999997</v>
      </c>
      <c r="AB17" s="328">
        <v>554.13149247000001</v>
      </c>
      <c r="AC17" s="328">
        <v>548.17016878999993</v>
      </c>
      <c r="AD17" s="328">
        <v>558.93585468000003</v>
      </c>
      <c r="AE17" s="328">
        <v>572.84590834000005</v>
      </c>
      <c r="AF17" s="328">
        <v>581.47335524000016</v>
      </c>
      <c r="AG17" s="328">
        <v>588.75281156000005</v>
      </c>
      <c r="AH17" s="328">
        <v>621.38010678000001</v>
      </c>
      <c r="AI17" s="328">
        <v>634.13037790999999</v>
      </c>
      <c r="AJ17" s="328">
        <v>693.07040640000002</v>
      </c>
      <c r="AK17" s="328">
        <v>728.98125765999987</v>
      </c>
      <c r="AL17" s="328">
        <v>731.80944483999997</v>
      </c>
    </row>
    <row r="18" spans="1:1967" s="134" customFormat="1" ht="27" customHeight="1">
      <c r="A18" s="331" t="s">
        <v>377</v>
      </c>
      <c r="B18" s="328">
        <v>30.509238209999999</v>
      </c>
      <c r="C18" s="328">
        <v>29.619725969999998</v>
      </c>
      <c r="D18" s="328">
        <v>29.26134592</v>
      </c>
      <c r="E18" s="328">
        <v>29.06996006</v>
      </c>
      <c r="F18" s="328">
        <v>27.552777549999998</v>
      </c>
      <c r="G18" s="328">
        <v>27.306624509999999</v>
      </c>
      <c r="H18" s="328">
        <v>26.419725890000002</v>
      </c>
      <c r="I18" s="328">
        <v>25.056361220000003</v>
      </c>
      <c r="J18" s="328">
        <v>24.419198600000001</v>
      </c>
      <c r="K18" s="328">
        <v>23.562261469999999</v>
      </c>
      <c r="L18" s="328">
        <v>30.803358080000002</v>
      </c>
      <c r="M18" s="328">
        <v>29.434947870000002</v>
      </c>
      <c r="N18" s="328">
        <v>28.343022940000001</v>
      </c>
      <c r="O18" s="328">
        <v>27.497613050000002</v>
      </c>
      <c r="P18" s="328">
        <v>29.539459060000002</v>
      </c>
      <c r="Q18" s="328">
        <v>29.69272028</v>
      </c>
      <c r="R18" s="328">
        <v>27.319664150000001</v>
      </c>
      <c r="S18" s="328">
        <v>26.477119330000001</v>
      </c>
      <c r="T18" s="328">
        <v>29.086132160000002</v>
      </c>
      <c r="U18" s="328">
        <v>27.934524900000003</v>
      </c>
      <c r="V18" s="328">
        <v>33.242160169999998</v>
      </c>
      <c r="W18" s="328">
        <v>31.69365195</v>
      </c>
      <c r="X18" s="328">
        <v>30.757605560000002</v>
      </c>
      <c r="Y18" s="328">
        <v>29.23518301</v>
      </c>
      <c r="Z18" s="328">
        <v>29.413149579999999</v>
      </c>
      <c r="AA18" s="328">
        <v>28.818640670000001</v>
      </c>
      <c r="AB18" s="328">
        <v>28.149664100000003</v>
      </c>
      <c r="AC18" s="328">
        <v>27.46437628</v>
      </c>
      <c r="AD18" s="328">
        <v>26.611036149999997</v>
      </c>
      <c r="AE18" s="328">
        <v>33.838416670000001</v>
      </c>
      <c r="AF18" s="328">
        <v>37.163322409999999</v>
      </c>
      <c r="AG18" s="328">
        <v>37.185847410000001</v>
      </c>
      <c r="AH18" s="328">
        <v>39.37755044</v>
      </c>
      <c r="AI18" s="328">
        <v>38.815048189999999</v>
      </c>
      <c r="AJ18" s="328">
        <v>38.268970359999997</v>
      </c>
      <c r="AK18" s="328">
        <v>38.883386350000002</v>
      </c>
      <c r="AL18" s="328">
        <v>38.046412659999994</v>
      </c>
    </row>
    <row r="19" spans="1:1967" s="134" customFormat="1" ht="27" customHeight="1">
      <c r="A19" s="331" t="s">
        <v>383</v>
      </c>
      <c r="B19" s="328">
        <v>76.714015250000003</v>
      </c>
      <c r="C19" s="328">
        <v>78.085995859999997</v>
      </c>
      <c r="D19" s="328">
        <v>75.345493360000006</v>
      </c>
      <c r="E19" s="328">
        <v>74.068866180000001</v>
      </c>
      <c r="F19" s="328">
        <v>73.055654939999997</v>
      </c>
      <c r="G19" s="328">
        <v>75.988961579999994</v>
      </c>
      <c r="H19" s="328">
        <v>74.270425360000004</v>
      </c>
      <c r="I19" s="328">
        <v>86.93772890999999</v>
      </c>
      <c r="J19" s="328">
        <v>85.200432499999991</v>
      </c>
      <c r="K19" s="328">
        <v>83.807712190000004</v>
      </c>
      <c r="L19" s="328">
        <v>83.014390850000012</v>
      </c>
      <c r="M19" s="328">
        <v>84.522679180000011</v>
      </c>
      <c r="N19" s="328">
        <v>81.880481689999996</v>
      </c>
      <c r="O19" s="328">
        <v>83.751503490000005</v>
      </c>
      <c r="P19" s="328">
        <v>79.001366959999999</v>
      </c>
      <c r="Q19" s="328">
        <v>76.966317829999994</v>
      </c>
      <c r="R19" s="328">
        <v>87.824949829999994</v>
      </c>
      <c r="S19" s="328">
        <v>88.524652010000011</v>
      </c>
      <c r="T19" s="328">
        <v>88.692123199999997</v>
      </c>
      <c r="U19" s="328">
        <v>85.628730810000008</v>
      </c>
      <c r="V19" s="328">
        <v>84.344560020000017</v>
      </c>
      <c r="W19" s="328">
        <v>85.85046143000001</v>
      </c>
      <c r="X19" s="328">
        <v>84.266881189999992</v>
      </c>
      <c r="Y19" s="328">
        <v>84.442199560000006</v>
      </c>
      <c r="Z19" s="328">
        <v>79.668064229999985</v>
      </c>
      <c r="AA19" s="328">
        <v>77.580898500000004</v>
      </c>
      <c r="AB19" s="328">
        <v>76.770644419999996</v>
      </c>
      <c r="AC19" s="328">
        <v>77.622479799999994</v>
      </c>
      <c r="AD19" s="328">
        <v>77.003787150000008</v>
      </c>
      <c r="AE19" s="328">
        <v>75.894542150000007</v>
      </c>
      <c r="AF19" s="328">
        <v>75.012607340000002</v>
      </c>
      <c r="AG19" s="328">
        <v>75.302162989999999</v>
      </c>
      <c r="AH19" s="328">
        <v>73.591928150000001</v>
      </c>
      <c r="AI19" s="328">
        <v>74.031311090000003</v>
      </c>
      <c r="AJ19" s="328">
        <v>76.381765510000008</v>
      </c>
      <c r="AK19" s="328">
        <v>75.46308651999999</v>
      </c>
      <c r="AL19" s="328">
        <v>73.827995700000002</v>
      </c>
    </row>
    <row r="20" spans="1:1967" s="134" customFormat="1" ht="27" customHeight="1">
      <c r="A20" s="331" t="s">
        <v>386</v>
      </c>
      <c r="B20" s="328">
        <v>85.809757200000007</v>
      </c>
      <c r="C20" s="328">
        <v>82.577278329999999</v>
      </c>
      <c r="D20" s="328">
        <v>81.351287869999993</v>
      </c>
      <c r="E20" s="328">
        <v>79.567177579999992</v>
      </c>
      <c r="F20" s="328">
        <v>75.248126010000007</v>
      </c>
      <c r="G20" s="328">
        <v>72.062196730000011</v>
      </c>
      <c r="H20" s="328">
        <v>71.381127890000002</v>
      </c>
      <c r="I20" s="328">
        <v>69.808677219999993</v>
      </c>
      <c r="J20" s="328">
        <v>69.763291519999996</v>
      </c>
      <c r="K20" s="328">
        <v>65.671228860000014</v>
      </c>
      <c r="L20" s="328">
        <v>66.916531090000007</v>
      </c>
      <c r="M20" s="328">
        <v>68.009481960000002</v>
      </c>
      <c r="N20" s="328">
        <v>65.658367290000001</v>
      </c>
      <c r="O20" s="328">
        <v>66.040022850000014</v>
      </c>
      <c r="P20" s="328">
        <v>96.316206160000007</v>
      </c>
      <c r="Q20" s="328">
        <v>98.07241698</v>
      </c>
      <c r="R20" s="328">
        <v>99.239938929999994</v>
      </c>
      <c r="S20" s="328">
        <v>99.580632090000009</v>
      </c>
      <c r="T20" s="328">
        <v>96.603017809999983</v>
      </c>
      <c r="U20" s="328">
        <v>94.989371080000012</v>
      </c>
      <c r="V20" s="328">
        <v>95.371933490000004</v>
      </c>
      <c r="W20" s="328">
        <v>96.447620409999985</v>
      </c>
      <c r="X20" s="328">
        <v>98.119055450000019</v>
      </c>
      <c r="Y20" s="328">
        <v>97.721080420000007</v>
      </c>
      <c r="Z20" s="328">
        <v>97.691349749999986</v>
      </c>
      <c r="AA20" s="328">
        <v>100.78763892999999</v>
      </c>
      <c r="AB20" s="328">
        <v>99.716966130000017</v>
      </c>
      <c r="AC20" s="328">
        <v>98.385683439999994</v>
      </c>
      <c r="AD20" s="328">
        <v>95.954629569999994</v>
      </c>
      <c r="AE20" s="328">
        <v>94.224740580000017</v>
      </c>
      <c r="AF20" s="328">
        <v>103.39317769</v>
      </c>
      <c r="AG20" s="328">
        <v>102.34317758</v>
      </c>
      <c r="AH20" s="328">
        <v>94.75206258</v>
      </c>
      <c r="AI20" s="328">
        <v>97.48435963</v>
      </c>
      <c r="AJ20" s="328">
        <v>102.42892116</v>
      </c>
      <c r="AK20" s="328">
        <v>102.39123242999999</v>
      </c>
      <c r="AL20" s="328">
        <v>100.82749377999998</v>
      </c>
    </row>
    <row r="21" spans="1:1967" s="134" customFormat="1" ht="27" customHeight="1" thickBot="1">
      <c r="A21" s="331" t="s">
        <v>391</v>
      </c>
      <c r="B21" s="328">
        <v>69.592324169999998</v>
      </c>
      <c r="C21" s="328">
        <v>71.622027500000002</v>
      </c>
      <c r="D21" s="328">
        <v>69.90580804999999</v>
      </c>
      <c r="E21" s="328">
        <v>68.87732647</v>
      </c>
      <c r="F21" s="328">
        <v>66.462573309999996</v>
      </c>
      <c r="G21" s="328">
        <v>65.432837459999988</v>
      </c>
      <c r="H21" s="328">
        <v>83.768465050000003</v>
      </c>
      <c r="I21" s="328">
        <v>83.253493939999998</v>
      </c>
      <c r="J21" s="328">
        <v>64.470108299999993</v>
      </c>
      <c r="K21" s="328">
        <v>63.872652150000008</v>
      </c>
      <c r="L21" s="328">
        <v>64.953758759999999</v>
      </c>
      <c r="M21" s="328">
        <v>64.962932850000001</v>
      </c>
      <c r="N21" s="328">
        <v>65.740486669999996</v>
      </c>
      <c r="O21" s="328">
        <v>70.034268539999985</v>
      </c>
      <c r="P21" s="328">
        <v>73.302935540000007</v>
      </c>
      <c r="Q21" s="328">
        <v>77.937773750000005</v>
      </c>
      <c r="R21" s="328">
        <v>88.953941819999997</v>
      </c>
      <c r="S21" s="328">
        <v>92.555496660000003</v>
      </c>
      <c r="T21" s="328">
        <v>91.022513929999988</v>
      </c>
      <c r="U21" s="328">
        <v>91.719076709999996</v>
      </c>
      <c r="V21" s="328">
        <v>93.006675370000011</v>
      </c>
      <c r="W21" s="328">
        <v>68.190350210000005</v>
      </c>
      <c r="X21" s="328">
        <v>69.318980159999995</v>
      </c>
      <c r="Y21" s="328">
        <v>69.748814570000008</v>
      </c>
      <c r="Z21" s="328">
        <v>67.825818819999995</v>
      </c>
      <c r="AA21" s="328">
        <v>66.423490420000007</v>
      </c>
      <c r="AB21" s="328">
        <v>66.847637820000003</v>
      </c>
      <c r="AC21" s="328">
        <v>66.920142560000002</v>
      </c>
      <c r="AD21" s="328">
        <v>71.857419379999996</v>
      </c>
      <c r="AE21" s="328">
        <v>70.026485539999996</v>
      </c>
      <c r="AF21" s="328">
        <v>69.530797180000008</v>
      </c>
      <c r="AG21" s="328">
        <v>67.657353780000008</v>
      </c>
      <c r="AH21" s="328">
        <v>66.38770362999999</v>
      </c>
      <c r="AI21" s="328">
        <v>64.64174779999999</v>
      </c>
      <c r="AJ21" s="328">
        <v>63.624462039999997</v>
      </c>
      <c r="AK21" s="328">
        <v>62.733698539999999</v>
      </c>
      <c r="AL21" s="328">
        <v>65.401486630000008</v>
      </c>
    </row>
    <row r="22" spans="1:1967" s="134" customFormat="1" ht="27" customHeight="1">
      <c r="A22" s="336" t="s">
        <v>395</v>
      </c>
      <c r="B22" s="338">
        <v>48613.038781329997</v>
      </c>
      <c r="C22" s="338">
        <v>48697.435358809991</v>
      </c>
      <c r="D22" s="338">
        <v>48792.262586009994</v>
      </c>
      <c r="E22" s="338">
        <v>49094.818436009999</v>
      </c>
      <c r="F22" s="338">
        <v>49334.808113159997</v>
      </c>
      <c r="G22" s="338">
        <v>49569.99699431</v>
      </c>
      <c r="H22" s="338">
        <v>49635.813593519997</v>
      </c>
      <c r="I22" s="338">
        <v>49727.980477050005</v>
      </c>
      <c r="J22" s="338">
        <v>49917.843394380005</v>
      </c>
      <c r="K22" s="338">
        <v>50069.722928379997</v>
      </c>
      <c r="L22" s="338">
        <v>50220.414186380003</v>
      </c>
      <c r="M22" s="338">
        <v>50212.05879974</v>
      </c>
      <c r="N22" s="338">
        <v>50310.142073209994</v>
      </c>
      <c r="O22" s="338">
        <v>50486.496332740004</v>
      </c>
      <c r="P22" s="338">
        <v>50899.596168210002</v>
      </c>
      <c r="Q22" s="338">
        <v>51266.199642680003</v>
      </c>
      <c r="R22" s="338">
        <v>51579.400826469995</v>
      </c>
      <c r="S22" s="338">
        <v>51840.810359369993</v>
      </c>
      <c r="T22" s="338">
        <v>52267.03835907</v>
      </c>
      <c r="U22" s="338">
        <v>52506.21429602</v>
      </c>
      <c r="V22" s="338">
        <v>52781.538386669999</v>
      </c>
      <c r="W22" s="338">
        <v>53073.445827939999</v>
      </c>
      <c r="X22" s="338">
        <v>53232.348654489993</v>
      </c>
      <c r="Y22" s="338">
        <v>53384.502836350002</v>
      </c>
      <c r="Z22" s="338">
        <v>53534.392204029995</v>
      </c>
      <c r="AA22" s="338">
        <v>53930.046134209995</v>
      </c>
      <c r="AB22" s="338">
        <v>54393.335069100009</v>
      </c>
      <c r="AC22" s="338">
        <v>54659.375462149997</v>
      </c>
      <c r="AD22" s="338">
        <v>54970.194856860006</v>
      </c>
      <c r="AE22" s="338">
        <v>55465.356801939997</v>
      </c>
      <c r="AF22" s="338">
        <v>55905.639163239997</v>
      </c>
      <c r="AG22" s="338">
        <v>56234.314330380003</v>
      </c>
      <c r="AH22" s="338">
        <v>56510.552538759992</v>
      </c>
      <c r="AI22" s="338">
        <v>56888.131708549998</v>
      </c>
      <c r="AJ22" s="338">
        <v>57142.322269269993</v>
      </c>
      <c r="AK22" s="338">
        <v>57205.656777600001</v>
      </c>
      <c r="AL22" s="338">
        <v>57355.271952640003</v>
      </c>
    </row>
    <row r="23" spans="1:1967" s="134" customFormat="1" ht="27" customHeight="1">
      <c r="A23" s="339" t="s">
        <v>396</v>
      </c>
      <c r="B23" s="341">
        <v>17022.469056919999</v>
      </c>
      <c r="C23" s="341">
        <v>17028.425737599999</v>
      </c>
      <c r="D23" s="341">
        <v>17091.541796599999</v>
      </c>
      <c r="E23" s="341">
        <v>17182.253607619998</v>
      </c>
      <c r="F23" s="341">
        <v>17283.008884179999</v>
      </c>
      <c r="G23" s="341">
        <v>17390.841717520001</v>
      </c>
      <c r="H23" s="341">
        <v>17429.445955409999</v>
      </c>
      <c r="I23" s="341">
        <v>17456.662455199996</v>
      </c>
      <c r="J23" s="341">
        <v>17550.473177529999</v>
      </c>
      <c r="K23" s="341">
        <v>17565.823791570001</v>
      </c>
      <c r="L23" s="341">
        <v>17622.535505</v>
      </c>
      <c r="M23" s="341">
        <v>17615.331489869997</v>
      </c>
      <c r="N23" s="341">
        <v>17638.957108769999</v>
      </c>
      <c r="O23" s="341">
        <v>17646.26942932</v>
      </c>
      <c r="P23" s="341">
        <v>17640.274794659999</v>
      </c>
      <c r="Q23" s="341">
        <v>17704.261247570001</v>
      </c>
      <c r="R23" s="341">
        <v>17767.744454840002</v>
      </c>
      <c r="S23" s="341">
        <v>17821.087487869998</v>
      </c>
      <c r="T23" s="341">
        <v>17878.400747739997</v>
      </c>
      <c r="U23" s="341">
        <v>17903.271120000001</v>
      </c>
      <c r="V23" s="341">
        <v>17944.225801159999</v>
      </c>
      <c r="W23" s="341">
        <v>18018.495692680001</v>
      </c>
      <c r="X23" s="341">
        <v>18085.593610699998</v>
      </c>
      <c r="Y23" s="341">
        <v>18126.187874679999</v>
      </c>
      <c r="Z23" s="341">
        <v>18186.42308882</v>
      </c>
      <c r="AA23" s="341">
        <v>18315.731920029997</v>
      </c>
      <c r="AB23" s="341">
        <v>18414.921126380003</v>
      </c>
      <c r="AC23" s="341">
        <v>18511.73110941</v>
      </c>
      <c r="AD23" s="341">
        <v>18593.467640810002</v>
      </c>
      <c r="AE23" s="341">
        <v>18734.738061809996</v>
      </c>
      <c r="AF23" s="341">
        <v>18903.811905319999</v>
      </c>
      <c r="AG23" s="341">
        <v>18279.661040790001</v>
      </c>
      <c r="AH23" s="341">
        <v>18403.791949070001</v>
      </c>
      <c r="AI23" s="341">
        <v>18508.286024720001</v>
      </c>
      <c r="AJ23" s="341">
        <v>18609.891527099997</v>
      </c>
      <c r="AK23" s="341">
        <v>18670.35954867</v>
      </c>
      <c r="AL23" s="341">
        <v>18721.73688126</v>
      </c>
    </row>
    <row r="24" spans="1:1967" s="344" customFormat="1" ht="27" customHeight="1">
      <c r="A24" s="327" t="s">
        <v>397</v>
      </c>
      <c r="B24" s="346">
        <v>70.956097019999987</v>
      </c>
      <c r="C24" s="346">
        <v>64.164768820000006</v>
      </c>
      <c r="D24" s="346">
        <v>56.760630009999993</v>
      </c>
      <c r="E24" s="346">
        <v>49.713607179999997</v>
      </c>
      <c r="F24" s="346">
        <v>46.976605939999999</v>
      </c>
      <c r="G24" s="346">
        <v>40.839616149999998</v>
      </c>
      <c r="H24" s="346">
        <v>41.642344610000002</v>
      </c>
      <c r="I24" s="346">
        <v>40.374529260000003</v>
      </c>
      <c r="J24" s="346">
        <v>39.478362860000004</v>
      </c>
      <c r="K24" s="346">
        <v>38.697257920000006</v>
      </c>
      <c r="L24" s="346">
        <v>29.513133209999992</v>
      </c>
      <c r="M24" s="346">
        <v>37.207897709999997</v>
      </c>
      <c r="N24" s="346">
        <v>35.288301329999996</v>
      </c>
      <c r="O24" s="346">
        <v>34.47209849</v>
      </c>
      <c r="P24" s="346">
        <v>34.665900919999991</v>
      </c>
      <c r="Q24" s="346">
        <v>40.356582209999985</v>
      </c>
      <c r="R24" s="346">
        <v>39.018539919999995</v>
      </c>
      <c r="S24" s="346">
        <v>39.513394429999998</v>
      </c>
      <c r="T24" s="346">
        <v>38.261806169999993</v>
      </c>
      <c r="U24" s="346">
        <v>37.314902609999997</v>
      </c>
      <c r="V24" s="346">
        <v>35.284491930000009</v>
      </c>
      <c r="W24" s="346">
        <v>39.436049920000002</v>
      </c>
      <c r="X24" s="346">
        <v>38.509666769999995</v>
      </c>
      <c r="Y24" s="346">
        <v>40.693710279999991</v>
      </c>
      <c r="Z24" s="346">
        <v>39.055593229999992</v>
      </c>
      <c r="AA24" s="346">
        <v>41.541173630000003</v>
      </c>
      <c r="AB24" s="346">
        <v>44.366525070000002</v>
      </c>
      <c r="AC24" s="346">
        <v>40.39920936</v>
      </c>
      <c r="AD24" s="346">
        <v>43.038010170000007</v>
      </c>
      <c r="AE24" s="346">
        <v>42.819965570000001</v>
      </c>
      <c r="AF24" s="346">
        <v>41.846486200000008</v>
      </c>
      <c r="AG24" s="346">
        <v>44.27184926999999</v>
      </c>
      <c r="AH24" s="346">
        <v>47.935943119999983</v>
      </c>
      <c r="AI24" s="346">
        <v>46.525820549999992</v>
      </c>
      <c r="AJ24" s="346">
        <v>45.302280210000006</v>
      </c>
      <c r="AK24" s="346">
        <v>46.219715239999999</v>
      </c>
      <c r="AL24" s="346">
        <v>44.565405509999991</v>
      </c>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134"/>
      <c r="BZ24" s="134"/>
      <c r="CA24" s="134"/>
      <c r="CB24" s="134"/>
      <c r="CC24" s="134"/>
      <c r="CD24" s="134"/>
      <c r="CE24" s="134"/>
      <c r="CF24" s="134"/>
      <c r="CG24" s="134"/>
      <c r="CH24" s="134"/>
      <c r="CI24" s="134"/>
      <c r="CJ24" s="134"/>
      <c r="CK24" s="134"/>
      <c r="CL24" s="134"/>
      <c r="CM24" s="134"/>
      <c r="CN24" s="134"/>
      <c r="CO24" s="134"/>
      <c r="CP24" s="134"/>
      <c r="CQ24" s="134"/>
      <c r="CR24" s="134"/>
      <c r="CS24" s="134"/>
      <c r="CT24" s="134"/>
      <c r="CU24" s="134"/>
      <c r="CV24" s="134"/>
      <c r="CW24" s="134"/>
      <c r="CX24" s="134"/>
      <c r="CY24" s="134"/>
      <c r="CZ24" s="134"/>
      <c r="DA24" s="134"/>
      <c r="DB24" s="134"/>
      <c r="DC24" s="134"/>
      <c r="DD24" s="134"/>
      <c r="DE24" s="134"/>
      <c r="DF24" s="134"/>
      <c r="DG24" s="134"/>
      <c r="DH24" s="134"/>
      <c r="DI24" s="134"/>
      <c r="DJ24" s="134"/>
      <c r="DK24" s="134"/>
      <c r="DL24" s="134"/>
      <c r="DM24" s="134"/>
      <c r="DN24" s="134"/>
      <c r="DO24" s="134"/>
      <c r="DP24" s="134"/>
      <c r="DQ24" s="134"/>
      <c r="DR24" s="134"/>
      <c r="DS24" s="134"/>
      <c r="DT24" s="134"/>
      <c r="DU24" s="134"/>
      <c r="DV24" s="134"/>
      <c r="DW24" s="134"/>
      <c r="DX24" s="134"/>
      <c r="DY24" s="134"/>
      <c r="DZ24" s="134"/>
      <c r="EA24" s="134"/>
      <c r="EB24" s="134"/>
      <c r="EC24" s="134"/>
      <c r="ED24" s="134"/>
      <c r="EE24" s="134"/>
      <c r="EF24" s="134"/>
      <c r="EG24" s="134"/>
      <c r="EH24" s="134"/>
      <c r="EI24" s="134"/>
      <c r="EJ24" s="134"/>
      <c r="EK24" s="134"/>
      <c r="EL24" s="134"/>
      <c r="EM24" s="134"/>
      <c r="EN24" s="134"/>
      <c r="EO24" s="134"/>
      <c r="EP24" s="134"/>
      <c r="EQ24" s="134"/>
      <c r="ER24" s="134"/>
      <c r="ES24" s="134"/>
      <c r="ET24" s="134"/>
      <c r="EU24" s="134"/>
      <c r="EV24" s="134"/>
      <c r="EW24" s="134"/>
      <c r="EX24" s="134"/>
      <c r="EY24" s="134"/>
      <c r="EZ24" s="134"/>
      <c r="FA24" s="134"/>
      <c r="FB24" s="134"/>
      <c r="FC24" s="134"/>
      <c r="FD24" s="134"/>
      <c r="FE24" s="134"/>
      <c r="FF24" s="134"/>
      <c r="FG24" s="134"/>
      <c r="FH24" s="134"/>
      <c r="FI24" s="134"/>
      <c r="FJ24" s="134"/>
      <c r="FK24" s="134"/>
      <c r="FL24" s="134"/>
      <c r="FM24" s="134"/>
      <c r="FN24" s="134"/>
      <c r="FO24" s="134"/>
      <c r="FP24" s="134"/>
      <c r="FQ24" s="134"/>
      <c r="FR24" s="134"/>
      <c r="FS24" s="134"/>
      <c r="FT24" s="134"/>
      <c r="FU24" s="134"/>
      <c r="FV24" s="134"/>
      <c r="FW24" s="134"/>
      <c r="FX24" s="134"/>
      <c r="FY24" s="134"/>
      <c r="FZ24" s="134"/>
      <c r="GA24" s="134"/>
      <c r="GB24" s="134"/>
      <c r="GC24" s="134"/>
      <c r="GD24" s="134"/>
      <c r="GE24" s="134"/>
      <c r="GF24" s="134"/>
      <c r="GG24" s="134"/>
      <c r="GH24" s="134"/>
      <c r="GI24" s="134"/>
      <c r="GJ24" s="134"/>
      <c r="GK24" s="134"/>
      <c r="GL24" s="134"/>
      <c r="GM24" s="134"/>
      <c r="GN24" s="134"/>
      <c r="GO24" s="134"/>
      <c r="GP24" s="134"/>
      <c r="GQ24" s="134"/>
      <c r="GR24" s="134"/>
      <c r="GS24" s="134"/>
      <c r="GT24" s="134"/>
      <c r="GU24" s="134"/>
      <c r="GV24" s="134"/>
      <c r="GW24" s="134"/>
      <c r="GX24" s="134"/>
      <c r="GY24" s="134"/>
      <c r="GZ24" s="134"/>
      <c r="HA24" s="134"/>
      <c r="HB24" s="134"/>
      <c r="HC24" s="134"/>
      <c r="HD24" s="134"/>
      <c r="HE24" s="134"/>
      <c r="HF24" s="134"/>
      <c r="HG24" s="134"/>
      <c r="HH24" s="134"/>
      <c r="HI24" s="134"/>
      <c r="HJ24" s="134"/>
      <c r="HK24" s="134"/>
      <c r="HL24" s="134"/>
      <c r="HM24" s="134"/>
      <c r="HN24" s="134"/>
      <c r="HO24" s="134"/>
      <c r="HP24" s="134"/>
      <c r="HQ24" s="134"/>
      <c r="HR24" s="134"/>
      <c r="HS24" s="134"/>
      <c r="HT24" s="134"/>
      <c r="HU24" s="134"/>
      <c r="HV24" s="134"/>
      <c r="HW24" s="134"/>
      <c r="HX24" s="134"/>
      <c r="HY24" s="134"/>
      <c r="HZ24" s="134"/>
      <c r="IA24" s="134"/>
      <c r="IB24" s="134"/>
      <c r="IC24" s="134"/>
      <c r="ID24" s="134"/>
      <c r="IE24" s="134"/>
      <c r="IF24" s="134"/>
      <c r="IG24" s="134"/>
      <c r="IH24" s="134"/>
      <c r="II24" s="134"/>
      <c r="IJ24" s="134"/>
      <c r="IK24" s="134"/>
      <c r="IL24" s="134"/>
      <c r="IM24" s="134"/>
      <c r="IN24" s="134"/>
      <c r="IO24" s="134"/>
      <c r="IP24" s="134"/>
      <c r="IQ24" s="134"/>
      <c r="IR24" s="134"/>
      <c r="IS24" s="134"/>
      <c r="IT24" s="134"/>
      <c r="IU24" s="134"/>
      <c r="IV24" s="134"/>
      <c r="IW24" s="134"/>
      <c r="IX24" s="134"/>
      <c r="IY24" s="134"/>
      <c r="IZ24" s="134"/>
      <c r="JA24" s="134"/>
      <c r="JB24" s="134"/>
      <c r="JC24" s="134"/>
      <c r="JD24" s="134"/>
      <c r="JE24" s="134"/>
      <c r="JF24" s="134"/>
      <c r="JG24" s="134"/>
      <c r="JH24" s="134"/>
      <c r="JI24" s="134"/>
      <c r="JJ24" s="134"/>
      <c r="JK24" s="134"/>
      <c r="JL24" s="134"/>
      <c r="JM24" s="134"/>
      <c r="JN24" s="134"/>
      <c r="JO24" s="134"/>
      <c r="JP24" s="134"/>
      <c r="JQ24" s="134"/>
      <c r="JR24" s="134"/>
      <c r="JS24" s="134"/>
      <c r="JT24" s="134"/>
      <c r="JU24" s="134"/>
      <c r="JV24" s="134"/>
      <c r="JW24" s="134"/>
      <c r="JX24" s="134"/>
      <c r="JY24" s="134"/>
      <c r="JZ24" s="134"/>
      <c r="KA24" s="134"/>
      <c r="KB24" s="134"/>
      <c r="KC24" s="134"/>
      <c r="KD24" s="134"/>
      <c r="KE24" s="134"/>
      <c r="KF24" s="134"/>
      <c r="KG24" s="134"/>
      <c r="KH24" s="134"/>
      <c r="KI24" s="134"/>
      <c r="KJ24" s="134"/>
      <c r="KK24" s="134"/>
      <c r="KL24" s="134"/>
      <c r="KM24" s="134"/>
      <c r="KN24" s="134"/>
      <c r="KO24" s="134"/>
      <c r="KP24" s="134"/>
      <c r="KQ24" s="134"/>
      <c r="KR24" s="134"/>
      <c r="KS24" s="134"/>
      <c r="KT24" s="134"/>
      <c r="KU24" s="134"/>
      <c r="KV24" s="134"/>
      <c r="KW24" s="134"/>
      <c r="KX24" s="134"/>
      <c r="KY24" s="134"/>
      <c r="KZ24" s="134"/>
      <c r="LA24" s="134"/>
      <c r="LB24" s="134"/>
      <c r="LC24" s="134"/>
      <c r="LD24" s="134"/>
      <c r="LE24" s="134"/>
      <c r="LF24" s="134"/>
      <c r="LG24" s="134"/>
      <c r="LH24" s="134"/>
      <c r="LI24" s="134"/>
      <c r="LJ24" s="134"/>
      <c r="LK24" s="134"/>
      <c r="LL24" s="134"/>
      <c r="LM24" s="134"/>
      <c r="LN24" s="134"/>
      <c r="LO24" s="134"/>
      <c r="LP24" s="134"/>
      <c r="LQ24" s="134"/>
      <c r="LR24" s="134"/>
      <c r="LS24" s="134"/>
      <c r="LT24" s="134"/>
      <c r="LU24" s="134"/>
      <c r="LV24" s="134"/>
      <c r="LW24" s="134"/>
      <c r="LX24" s="134"/>
      <c r="LY24" s="134"/>
      <c r="LZ24" s="134"/>
      <c r="MA24" s="134"/>
      <c r="MB24" s="134"/>
      <c r="MC24" s="134"/>
      <c r="MD24" s="134"/>
      <c r="ME24" s="134"/>
      <c r="MF24" s="134"/>
      <c r="MG24" s="134"/>
      <c r="MH24" s="134"/>
      <c r="MI24" s="134"/>
      <c r="MJ24" s="134"/>
      <c r="MK24" s="134"/>
      <c r="ML24" s="134"/>
      <c r="MM24" s="134"/>
      <c r="MN24" s="134"/>
      <c r="MO24" s="134"/>
      <c r="MP24" s="134"/>
      <c r="MQ24" s="134"/>
      <c r="MR24" s="134"/>
      <c r="MS24" s="134"/>
      <c r="MT24" s="134"/>
      <c r="MU24" s="134"/>
      <c r="MV24" s="134"/>
      <c r="MW24" s="134"/>
      <c r="MX24" s="134"/>
      <c r="MY24" s="134"/>
      <c r="MZ24" s="134"/>
      <c r="NA24" s="134"/>
      <c r="NB24" s="134"/>
      <c r="NC24" s="134"/>
      <c r="ND24" s="134"/>
      <c r="NE24" s="134"/>
      <c r="NF24" s="134"/>
      <c r="NG24" s="134"/>
      <c r="NH24" s="134"/>
      <c r="NI24" s="134"/>
      <c r="NJ24" s="134"/>
      <c r="NK24" s="134"/>
      <c r="NL24" s="134"/>
      <c r="NM24" s="134"/>
      <c r="NN24" s="134"/>
      <c r="NO24" s="134"/>
      <c r="NP24" s="134"/>
      <c r="NQ24" s="134"/>
      <c r="NR24" s="134"/>
      <c r="NS24" s="134"/>
      <c r="NT24" s="134"/>
      <c r="NU24" s="134"/>
      <c r="NV24" s="134"/>
      <c r="NW24" s="134"/>
      <c r="NX24" s="134"/>
      <c r="NY24" s="134"/>
      <c r="NZ24" s="134"/>
      <c r="OA24" s="134"/>
      <c r="OB24" s="134"/>
      <c r="OC24" s="134"/>
      <c r="OD24" s="134"/>
      <c r="OE24" s="134"/>
      <c r="OF24" s="134"/>
      <c r="OG24" s="134"/>
      <c r="OH24" s="134"/>
      <c r="OI24" s="134"/>
      <c r="OJ24" s="134"/>
      <c r="OK24" s="134"/>
      <c r="OL24" s="134"/>
      <c r="OM24" s="134"/>
      <c r="ON24" s="134"/>
      <c r="OO24" s="134"/>
      <c r="OP24" s="134"/>
      <c r="OQ24" s="134"/>
      <c r="OR24" s="134"/>
      <c r="OS24" s="134"/>
      <c r="OT24" s="134"/>
      <c r="OU24" s="134"/>
      <c r="OV24" s="134"/>
      <c r="OW24" s="134"/>
      <c r="OX24" s="134"/>
      <c r="OY24" s="134"/>
      <c r="OZ24" s="134"/>
      <c r="PA24" s="134"/>
      <c r="PB24" s="134"/>
      <c r="PC24" s="134"/>
      <c r="PD24" s="134"/>
      <c r="PE24" s="134"/>
      <c r="PF24" s="134"/>
      <c r="PG24" s="134"/>
      <c r="PH24" s="134"/>
      <c r="PI24" s="134"/>
      <c r="PJ24" s="134"/>
      <c r="PK24" s="134"/>
      <c r="PL24" s="134"/>
      <c r="PM24" s="134"/>
      <c r="PN24" s="134"/>
      <c r="PO24" s="134"/>
      <c r="PP24" s="134"/>
      <c r="PQ24" s="134"/>
      <c r="PR24" s="134"/>
      <c r="PS24" s="134"/>
      <c r="PT24" s="134"/>
      <c r="PU24" s="134"/>
      <c r="PV24" s="134"/>
      <c r="PW24" s="134"/>
      <c r="PX24" s="134"/>
      <c r="PY24" s="134"/>
      <c r="PZ24" s="134"/>
      <c r="QA24" s="134"/>
      <c r="QB24" s="134"/>
      <c r="QC24" s="134"/>
      <c r="QD24" s="134"/>
      <c r="QE24" s="134"/>
      <c r="QF24" s="134"/>
      <c r="QG24" s="134"/>
      <c r="QH24" s="134"/>
      <c r="QI24" s="134"/>
      <c r="QJ24" s="134"/>
      <c r="QK24" s="134"/>
      <c r="QL24" s="134"/>
      <c r="QM24" s="134"/>
      <c r="QN24" s="134"/>
      <c r="QO24" s="134"/>
      <c r="QP24" s="134"/>
      <c r="QQ24" s="134"/>
      <c r="QR24" s="134"/>
      <c r="QS24" s="134"/>
      <c r="QT24" s="134"/>
      <c r="QU24" s="134"/>
      <c r="QV24" s="134"/>
      <c r="QW24" s="134"/>
      <c r="QX24" s="134"/>
      <c r="QY24" s="134"/>
      <c r="QZ24" s="134"/>
      <c r="RA24" s="134"/>
      <c r="RB24" s="134"/>
      <c r="RC24" s="134"/>
      <c r="RD24" s="134"/>
      <c r="RE24" s="134"/>
      <c r="RF24" s="134"/>
      <c r="RG24" s="134"/>
      <c r="RH24" s="134"/>
      <c r="RI24" s="134"/>
      <c r="RJ24" s="134"/>
      <c r="RK24" s="134"/>
      <c r="RL24" s="134"/>
      <c r="RM24" s="134"/>
      <c r="RN24" s="134"/>
      <c r="RO24" s="134"/>
      <c r="RP24" s="134"/>
      <c r="RQ24" s="134"/>
      <c r="RR24" s="134"/>
      <c r="RS24" s="134"/>
      <c r="RT24" s="134"/>
      <c r="RU24" s="134"/>
      <c r="RV24" s="134"/>
      <c r="RW24" s="134"/>
      <c r="RX24" s="134"/>
      <c r="RY24" s="134"/>
      <c r="RZ24" s="134"/>
      <c r="SA24" s="134"/>
      <c r="SB24" s="134"/>
      <c r="SC24" s="134"/>
      <c r="SD24" s="134"/>
      <c r="SE24" s="134"/>
      <c r="SF24" s="134"/>
      <c r="SG24" s="134"/>
      <c r="SH24" s="134"/>
      <c r="SI24" s="134"/>
      <c r="SJ24" s="134"/>
      <c r="SK24" s="134"/>
      <c r="SL24" s="134"/>
      <c r="SM24" s="134"/>
      <c r="SN24" s="134"/>
      <c r="SO24" s="134"/>
      <c r="SP24" s="134"/>
      <c r="SQ24" s="134"/>
      <c r="SR24" s="134"/>
      <c r="SS24" s="134"/>
      <c r="ST24" s="134"/>
      <c r="SU24" s="134"/>
      <c r="SV24" s="134"/>
      <c r="SW24" s="134"/>
      <c r="SX24" s="134"/>
      <c r="SY24" s="134"/>
      <c r="SZ24" s="134"/>
      <c r="TA24" s="134"/>
      <c r="TB24" s="134"/>
      <c r="TC24" s="134"/>
      <c r="TD24" s="134"/>
      <c r="TE24" s="134"/>
      <c r="TF24" s="134"/>
      <c r="TG24" s="134"/>
      <c r="TH24" s="134"/>
      <c r="TI24" s="134"/>
      <c r="TJ24" s="134"/>
      <c r="TK24" s="134"/>
      <c r="TL24" s="134"/>
      <c r="TM24" s="134"/>
      <c r="TN24" s="134"/>
      <c r="TO24" s="134"/>
      <c r="TP24" s="134"/>
      <c r="TQ24" s="134"/>
      <c r="TR24" s="134"/>
      <c r="TS24" s="134"/>
      <c r="TT24" s="134"/>
      <c r="TU24" s="134"/>
      <c r="TV24" s="134"/>
      <c r="TW24" s="134"/>
      <c r="TX24" s="134"/>
      <c r="TY24" s="134"/>
      <c r="TZ24" s="134"/>
      <c r="UA24" s="134"/>
      <c r="UB24" s="134"/>
      <c r="UC24" s="134"/>
      <c r="UD24" s="134"/>
      <c r="UE24" s="134"/>
      <c r="UF24" s="134"/>
      <c r="UG24" s="134"/>
      <c r="UH24" s="134"/>
      <c r="UI24" s="134"/>
      <c r="UJ24" s="134"/>
      <c r="UK24" s="134"/>
      <c r="UL24" s="134"/>
      <c r="UM24" s="134"/>
      <c r="UN24" s="134"/>
      <c r="UO24" s="134"/>
      <c r="UP24" s="134"/>
      <c r="UQ24" s="134"/>
      <c r="UR24" s="134"/>
      <c r="US24" s="134"/>
      <c r="UT24" s="134"/>
      <c r="UU24" s="134"/>
      <c r="UV24" s="134"/>
      <c r="UW24" s="134"/>
      <c r="UX24" s="134"/>
      <c r="UY24" s="134"/>
      <c r="UZ24" s="134"/>
      <c r="VA24" s="134"/>
      <c r="VB24" s="134"/>
      <c r="VC24" s="134"/>
      <c r="VD24" s="134"/>
      <c r="VE24" s="134"/>
      <c r="VF24" s="134"/>
      <c r="VG24" s="134"/>
      <c r="VH24" s="134"/>
      <c r="VI24" s="134"/>
      <c r="VJ24" s="134"/>
      <c r="VK24" s="134"/>
      <c r="VL24" s="134"/>
      <c r="VM24" s="134"/>
      <c r="VN24" s="134"/>
      <c r="VO24" s="134"/>
      <c r="VP24" s="134"/>
      <c r="VQ24" s="134"/>
      <c r="VR24" s="134"/>
      <c r="VS24" s="134"/>
      <c r="VT24" s="134"/>
      <c r="VU24" s="134"/>
      <c r="VV24" s="134"/>
      <c r="VW24" s="134"/>
      <c r="VX24" s="134"/>
      <c r="VY24" s="134"/>
      <c r="VZ24" s="134"/>
      <c r="WA24" s="134"/>
      <c r="WB24" s="134"/>
      <c r="WC24" s="134"/>
      <c r="WD24" s="134"/>
      <c r="WE24" s="134"/>
      <c r="WF24" s="134"/>
      <c r="WG24" s="134"/>
      <c r="WH24" s="134"/>
      <c r="WI24" s="134"/>
      <c r="WJ24" s="134"/>
      <c r="WK24" s="134"/>
      <c r="WL24" s="134"/>
      <c r="WM24" s="134"/>
      <c r="WN24" s="134"/>
      <c r="WO24" s="134"/>
      <c r="WP24" s="134"/>
      <c r="WQ24" s="134"/>
      <c r="WR24" s="134"/>
      <c r="WS24" s="134"/>
      <c r="WT24" s="134"/>
      <c r="WU24" s="134"/>
      <c r="WV24" s="134"/>
      <c r="WW24" s="134"/>
      <c r="WX24" s="134"/>
      <c r="WY24" s="134"/>
      <c r="WZ24" s="134"/>
      <c r="XA24" s="134"/>
      <c r="XB24" s="134"/>
      <c r="XC24" s="134"/>
      <c r="XD24" s="134"/>
      <c r="XE24" s="134"/>
      <c r="XF24" s="134"/>
      <c r="XG24" s="134"/>
      <c r="XH24" s="134"/>
      <c r="XI24" s="134"/>
      <c r="XJ24" s="134"/>
      <c r="XK24" s="134"/>
      <c r="XL24" s="134"/>
      <c r="XM24" s="134"/>
      <c r="XN24" s="134"/>
      <c r="XO24" s="134"/>
      <c r="XP24" s="134"/>
      <c r="XQ24" s="134"/>
      <c r="XR24" s="134"/>
      <c r="XS24" s="134"/>
      <c r="XT24" s="134"/>
      <c r="XU24" s="134"/>
      <c r="XV24" s="134"/>
      <c r="XW24" s="134"/>
      <c r="XX24" s="134"/>
      <c r="XY24" s="134"/>
      <c r="XZ24" s="134"/>
      <c r="YA24" s="134"/>
      <c r="YB24" s="134"/>
      <c r="YC24" s="134"/>
      <c r="YD24" s="134"/>
      <c r="YE24" s="134"/>
      <c r="YF24" s="134"/>
      <c r="YG24" s="134"/>
      <c r="YH24" s="134"/>
      <c r="YI24" s="134"/>
      <c r="YJ24" s="134"/>
      <c r="YK24" s="134"/>
      <c r="YL24" s="134"/>
      <c r="YM24" s="134"/>
      <c r="YN24" s="134"/>
      <c r="YO24" s="134"/>
      <c r="YP24" s="134"/>
      <c r="YQ24" s="134"/>
      <c r="YR24" s="134"/>
      <c r="YS24" s="134"/>
      <c r="YT24" s="134"/>
      <c r="YU24" s="134"/>
      <c r="YV24" s="134"/>
      <c r="YW24" s="134"/>
      <c r="YX24" s="134"/>
      <c r="YY24" s="134"/>
      <c r="YZ24" s="134"/>
      <c r="ZA24" s="134"/>
      <c r="ZB24" s="134"/>
      <c r="ZC24" s="134"/>
      <c r="ZD24" s="134"/>
      <c r="ZE24" s="134"/>
      <c r="ZF24" s="134"/>
      <c r="ZG24" s="134"/>
      <c r="ZH24" s="134"/>
      <c r="ZI24" s="134"/>
      <c r="ZJ24" s="134"/>
      <c r="ZK24" s="134"/>
      <c r="ZL24" s="134"/>
      <c r="ZM24" s="134"/>
      <c r="ZN24" s="134"/>
      <c r="ZO24" s="134"/>
      <c r="ZP24" s="134"/>
      <c r="ZQ24" s="134"/>
      <c r="ZR24" s="134"/>
      <c r="ZS24" s="134"/>
      <c r="ZT24" s="134"/>
      <c r="ZU24" s="134"/>
      <c r="ZV24" s="134"/>
      <c r="ZW24" s="134"/>
      <c r="ZX24" s="134"/>
      <c r="ZY24" s="134"/>
      <c r="ZZ24" s="134"/>
      <c r="AAA24" s="134"/>
      <c r="AAB24" s="134"/>
      <c r="AAC24" s="134"/>
      <c r="AAD24" s="134"/>
      <c r="AAE24" s="134"/>
      <c r="AAF24" s="134"/>
      <c r="AAG24" s="134"/>
      <c r="AAH24" s="134"/>
      <c r="AAI24" s="134"/>
      <c r="AAJ24" s="134"/>
      <c r="AAK24" s="134"/>
      <c r="AAL24" s="134"/>
      <c r="AAM24" s="134"/>
      <c r="AAN24" s="134"/>
      <c r="AAO24" s="134"/>
      <c r="AAP24" s="134"/>
      <c r="AAQ24" s="134"/>
      <c r="AAR24" s="134"/>
      <c r="AAS24" s="134"/>
      <c r="AAT24" s="134"/>
      <c r="AAU24" s="134"/>
      <c r="AAV24" s="134"/>
      <c r="AAW24" s="134"/>
      <c r="AAX24" s="134"/>
      <c r="AAY24" s="134"/>
      <c r="AAZ24" s="134"/>
      <c r="ABA24" s="134"/>
      <c r="ABB24" s="134"/>
      <c r="ABC24" s="134"/>
      <c r="ABD24" s="134"/>
      <c r="ABE24" s="134"/>
      <c r="ABF24" s="134"/>
      <c r="ABG24" s="134"/>
      <c r="ABH24" s="134"/>
      <c r="ABI24" s="134"/>
      <c r="ABJ24" s="134"/>
      <c r="ABK24" s="134"/>
      <c r="ABL24" s="134"/>
      <c r="ABM24" s="134"/>
      <c r="ABN24" s="134"/>
      <c r="ABO24" s="134"/>
      <c r="ABP24" s="134"/>
      <c r="ABQ24" s="134"/>
      <c r="ABR24" s="134"/>
      <c r="ABS24" s="134"/>
      <c r="ABT24" s="134"/>
      <c r="ABU24" s="134"/>
      <c r="ABV24" s="134"/>
      <c r="ABW24" s="134"/>
      <c r="ABX24" s="134"/>
      <c r="ABY24" s="134"/>
      <c r="ABZ24" s="134"/>
      <c r="ACA24" s="134"/>
      <c r="ACB24" s="134"/>
      <c r="ACC24" s="134"/>
      <c r="ACD24" s="134"/>
      <c r="ACE24" s="134"/>
      <c r="ACF24" s="134"/>
      <c r="ACG24" s="134"/>
      <c r="ACH24" s="134"/>
      <c r="ACI24" s="134"/>
      <c r="ACJ24" s="134"/>
      <c r="ACK24" s="134"/>
      <c r="ACL24" s="134"/>
      <c r="ACM24" s="134"/>
      <c r="ACN24" s="134"/>
      <c r="ACO24" s="134"/>
      <c r="ACP24" s="134"/>
      <c r="ACQ24" s="134"/>
      <c r="ACR24" s="134"/>
      <c r="ACS24" s="134"/>
      <c r="ACT24" s="134"/>
      <c r="ACU24" s="134"/>
      <c r="ACV24" s="134"/>
      <c r="ACW24" s="134"/>
      <c r="ACX24" s="134"/>
      <c r="ACY24" s="134"/>
      <c r="ACZ24" s="134"/>
      <c r="ADA24" s="134"/>
      <c r="ADB24" s="134"/>
      <c r="ADC24" s="134"/>
      <c r="ADD24" s="134"/>
      <c r="ADE24" s="134"/>
      <c r="ADF24" s="134"/>
      <c r="ADG24" s="134"/>
      <c r="ADH24" s="134"/>
      <c r="ADI24" s="134"/>
      <c r="ADJ24" s="134"/>
      <c r="ADK24" s="134"/>
      <c r="ADL24" s="134"/>
      <c r="ADM24" s="134"/>
      <c r="ADN24" s="134"/>
      <c r="ADO24" s="134"/>
      <c r="ADP24" s="134"/>
      <c r="ADQ24" s="134"/>
      <c r="ADR24" s="134"/>
      <c r="ADS24" s="134"/>
      <c r="ADT24" s="134"/>
      <c r="ADU24" s="134"/>
      <c r="ADV24" s="134"/>
      <c r="ADW24" s="134"/>
      <c r="ADX24" s="134"/>
      <c r="ADY24" s="134"/>
      <c r="ADZ24" s="134"/>
      <c r="AEA24" s="134"/>
      <c r="AEB24" s="134"/>
      <c r="AEC24" s="134"/>
      <c r="AED24" s="134"/>
      <c r="AEE24" s="134"/>
      <c r="AEF24" s="134"/>
      <c r="AEG24" s="134"/>
      <c r="AEH24" s="134"/>
      <c r="AEI24" s="134"/>
      <c r="AEJ24" s="134"/>
      <c r="AEK24" s="134"/>
      <c r="AEL24" s="134"/>
      <c r="AEM24" s="134"/>
      <c r="AEN24" s="134"/>
      <c r="AEO24" s="134"/>
      <c r="AEP24" s="134"/>
      <c r="AEQ24" s="134"/>
      <c r="AER24" s="134"/>
      <c r="AES24" s="134"/>
      <c r="AET24" s="134"/>
      <c r="AEU24" s="134"/>
      <c r="AEV24" s="134"/>
      <c r="AEW24" s="134"/>
      <c r="AEX24" s="134"/>
      <c r="AEY24" s="134"/>
      <c r="AEZ24" s="134"/>
      <c r="AFA24" s="134"/>
      <c r="AFB24" s="134"/>
      <c r="AFC24" s="134"/>
      <c r="AFD24" s="134"/>
      <c r="AFE24" s="134"/>
      <c r="AFF24" s="134"/>
      <c r="AFG24" s="134"/>
      <c r="AFH24" s="134"/>
      <c r="AFI24" s="134"/>
      <c r="AFJ24" s="134"/>
      <c r="AFK24" s="134"/>
      <c r="AFL24" s="134"/>
      <c r="AFM24" s="134"/>
      <c r="AFN24" s="134"/>
      <c r="AFO24" s="134"/>
      <c r="AFP24" s="134"/>
      <c r="AFQ24" s="134"/>
      <c r="AFR24" s="134"/>
      <c r="AFS24" s="134"/>
      <c r="AFT24" s="134"/>
      <c r="AFU24" s="134"/>
      <c r="AFV24" s="134"/>
      <c r="AFW24" s="134"/>
      <c r="AFX24" s="134"/>
      <c r="AFY24" s="134"/>
      <c r="AFZ24" s="134"/>
      <c r="AGA24" s="134"/>
      <c r="AGB24" s="134"/>
      <c r="AGC24" s="134"/>
      <c r="AGD24" s="134"/>
      <c r="AGE24" s="134"/>
      <c r="AGF24" s="134"/>
      <c r="AGG24" s="134"/>
      <c r="AGH24" s="134"/>
      <c r="AGI24" s="134"/>
      <c r="AGJ24" s="134"/>
      <c r="AGK24" s="134"/>
      <c r="AGL24" s="134"/>
      <c r="AGM24" s="134"/>
      <c r="AGN24" s="134"/>
      <c r="AGO24" s="134"/>
      <c r="AGP24" s="134"/>
      <c r="AGQ24" s="134"/>
      <c r="AGR24" s="134"/>
      <c r="AGS24" s="134"/>
      <c r="AGT24" s="134"/>
      <c r="AGU24" s="134"/>
      <c r="AGV24" s="134"/>
      <c r="AGW24" s="134"/>
      <c r="AGX24" s="134"/>
      <c r="AGY24" s="134"/>
      <c r="AGZ24" s="134"/>
      <c r="AHA24" s="134"/>
      <c r="AHB24" s="134"/>
      <c r="AHC24" s="134"/>
      <c r="AHD24" s="134"/>
      <c r="AHE24" s="134"/>
      <c r="AHF24" s="134"/>
      <c r="AHG24" s="134"/>
      <c r="AHH24" s="134"/>
      <c r="AHI24" s="134"/>
      <c r="AHJ24" s="134"/>
      <c r="AHK24" s="134"/>
      <c r="AHL24" s="134"/>
      <c r="AHM24" s="134"/>
      <c r="AHN24" s="134"/>
      <c r="AHO24" s="134"/>
      <c r="AHP24" s="134"/>
      <c r="AHQ24" s="134"/>
      <c r="AHR24" s="134"/>
      <c r="AHS24" s="134"/>
      <c r="AHT24" s="134"/>
      <c r="AHU24" s="134"/>
      <c r="AHV24" s="134"/>
      <c r="AHW24" s="134"/>
      <c r="AHX24" s="134"/>
      <c r="AHY24" s="134"/>
      <c r="AHZ24" s="134"/>
      <c r="AIA24" s="134"/>
      <c r="AIB24" s="134"/>
      <c r="AIC24" s="134"/>
      <c r="AID24" s="134"/>
      <c r="AIE24" s="134"/>
      <c r="AIF24" s="134"/>
      <c r="AIG24" s="134"/>
      <c r="AIH24" s="134"/>
      <c r="AII24" s="134"/>
      <c r="AIJ24" s="134"/>
      <c r="AIK24" s="134"/>
      <c r="AIL24" s="134"/>
      <c r="AIM24" s="134"/>
      <c r="AIN24" s="134"/>
      <c r="AIO24" s="134"/>
      <c r="AIP24" s="134"/>
      <c r="AIQ24" s="134"/>
      <c r="AIR24" s="134"/>
      <c r="AIS24" s="134"/>
      <c r="AIT24" s="134"/>
      <c r="AIU24" s="134"/>
      <c r="AIV24" s="134"/>
      <c r="AIW24" s="134"/>
      <c r="AIX24" s="134"/>
      <c r="AIY24" s="134"/>
      <c r="AIZ24" s="134"/>
      <c r="AJA24" s="134"/>
      <c r="AJB24" s="134"/>
      <c r="AJC24" s="134"/>
      <c r="AJD24" s="134"/>
      <c r="AJE24" s="134"/>
      <c r="AJF24" s="134"/>
      <c r="AJG24" s="134"/>
      <c r="AJH24" s="134"/>
      <c r="AJI24" s="134"/>
      <c r="AJJ24" s="134"/>
      <c r="AJK24" s="134"/>
      <c r="AJL24" s="134"/>
      <c r="AJM24" s="134"/>
      <c r="AJN24" s="134"/>
      <c r="AJO24" s="134"/>
      <c r="AJP24" s="134"/>
      <c r="AJQ24" s="134"/>
      <c r="AJR24" s="134"/>
      <c r="AJS24" s="134"/>
      <c r="AJT24" s="134"/>
      <c r="AJU24" s="134"/>
      <c r="AJV24" s="134"/>
      <c r="AJW24" s="134"/>
      <c r="AJX24" s="134"/>
      <c r="AJY24" s="134"/>
      <c r="AJZ24" s="134"/>
      <c r="AKA24" s="134"/>
      <c r="AKB24" s="134"/>
      <c r="AKC24" s="134"/>
      <c r="AKD24" s="134"/>
      <c r="AKE24" s="134"/>
      <c r="AKF24" s="134"/>
      <c r="AKG24" s="134"/>
      <c r="AKH24" s="134"/>
      <c r="AKI24" s="134"/>
      <c r="AKJ24" s="134"/>
      <c r="AKK24" s="134"/>
      <c r="AKL24" s="134"/>
      <c r="AKM24" s="134"/>
      <c r="AKN24" s="134"/>
      <c r="AKO24" s="134"/>
      <c r="AKP24" s="134"/>
      <c r="AKQ24" s="134"/>
      <c r="AKR24" s="134"/>
      <c r="AKS24" s="134"/>
      <c r="AKT24" s="134"/>
      <c r="AKU24" s="134"/>
      <c r="AKV24" s="134"/>
      <c r="AKW24" s="134"/>
      <c r="AKX24" s="134"/>
      <c r="AKY24" s="134"/>
      <c r="AKZ24" s="134"/>
      <c r="ALA24" s="134"/>
      <c r="ALB24" s="134"/>
      <c r="ALC24" s="134"/>
      <c r="ALD24" s="134"/>
      <c r="ALE24" s="134"/>
      <c r="ALF24" s="134"/>
      <c r="ALG24" s="134"/>
      <c r="ALH24" s="134"/>
      <c r="ALI24" s="134"/>
      <c r="ALJ24" s="134"/>
      <c r="ALK24" s="134"/>
      <c r="ALL24" s="134"/>
      <c r="ALM24" s="134"/>
      <c r="ALN24" s="134"/>
      <c r="ALO24" s="134"/>
      <c r="ALP24" s="134"/>
      <c r="ALQ24" s="134"/>
      <c r="ALR24" s="134"/>
      <c r="ALS24" s="134"/>
      <c r="ALT24" s="134"/>
      <c r="ALU24" s="134"/>
      <c r="ALV24" s="134"/>
      <c r="ALW24" s="134"/>
      <c r="ALX24" s="134"/>
      <c r="ALY24" s="134"/>
      <c r="ALZ24" s="134"/>
      <c r="AMA24" s="134"/>
      <c r="AMB24" s="134"/>
      <c r="AMC24" s="134"/>
      <c r="AMD24" s="134"/>
      <c r="AME24" s="134"/>
      <c r="AMF24" s="134"/>
      <c r="AMG24" s="134"/>
      <c r="AMH24" s="134"/>
      <c r="AMI24" s="134"/>
      <c r="AMJ24" s="134"/>
      <c r="AMK24" s="134"/>
      <c r="AML24" s="134"/>
      <c r="AMM24" s="134"/>
      <c r="AMN24" s="134"/>
      <c r="AMO24" s="134"/>
      <c r="AMP24" s="134"/>
      <c r="AMQ24" s="134"/>
      <c r="AMR24" s="134"/>
      <c r="AMS24" s="134"/>
      <c r="AMT24" s="134"/>
      <c r="AMU24" s="134"/>
      <c r="AMV24" s="134"/>
      <c r="AMW24" s="134"/>
      <c r="AMX24" s="134"/>
      <c r="AMY24" s="134"/>
      <c r="AMZ24" s="134"/>
      <c r="ANA24" s="134"/>
      <c r="ANB24" s="134"/>
      <c r="ANC24" s="134"/>
      <c r="AND24" s="134"/>
      <c r="ANE24" s="134"/>
      <c r="ANF24" s="134"/>
      <c r="ANG24" s="134"/>
      <c r="ANH24" s="134"/>
      <c r="ANI24" s="134"/>
      <c r="ANJ24" s="134"/>
      <c r="ANK24" s="134"/>
      <c r="ANL24" s="134"/>
      <c r="ANM24" s="134"/>
      <c r="ANN24" s="134"/>
      <c r="ANO24" s="134"/>
      <c r="ANP24" s="134"/>
      <c r="ANQ24" s="134"/>
      <c r="ANR24" s="134"/>
      <c r="ANS24" s="134"/>
      <c r="ANT24" s="134"/>
      <c r="ANU24" s="134"/>
      <c r="ANV24" s="134"/>
      <c r="ANW24" s="134"/>
      <c r="ANX24" s="134"/>
      <c r="ANY24" s="134"/>
      <c r="ANZ24" s="134"/>
      <c r="AOA24" s="134"/>
      <c r="AOB24" s="134"/>
      <c r="AOC24" s="134"/>
      <c r="AOD24" s="134"/>
      <c r="AOE24" s="134"/>
      <c r="AOF24" s="134"/>
      <c r="AOG24" s="134"/>
      <c r="AOH24" s="134"/>
      <c r="AOI24" s="134"/>
      <c r="AOJ24" s="134"/>
      <c r="AOK24" s="134"/>
      <c r="AOL24" s="134"/>
      <c r="AOM24" s="134"/>
      <c r="AON24" s="134"/>
      <c r="AOO24" s="134"/>
      <c r="AOP24" s="134"/>
      <c r="AOQ24" s="134"/>
      <c r="AOR24" s="134"/>
      <c r="AOS24" s="134"/>
      <c r="AOT24" s="134"/>
      <c r="AOU24" s="134"/>
      <c r="AOV24" s="134"/>
      <c r="AOW24" s="134"/>
      <c r="AOX24" s="134"/>
      <c r="AOY24" s="134"/>
      <c r="AOZ24" s="134"/>
      <c r="APA24" s="134"/>
      <c r="APB24" s="134"/>
      <c r="APC24" s="134"/>
      <c r="APD24" s="134"/>
      <c r="APE24" s="134"/>
      <c r="APF24" s="134"/>
      <c r="APG24" s="134"/>
      <c r="APH24" s="134"/>
      <c r="API24" s="134"/>
      <c r="APJ24" s="134"/>
      <c r="APK24" s="134"/>
      <c r="APL24" s="134"/>
      <c r="APM24" s="134"/>
      <c r="APN24" s="134"/>
      <c r="APO24" s="134"/>
      <c r="APP24" s="134"/>
      <c r="APQ24" s="134"/>
      <c r="APR24" s="134"/>
      <c r="APS24" s="134"/>
      <c r="APT24" s="134"/>
      <c r="APU24" s="134"/>
      <c r="APV24" s="134"/>
      <c r="APW24" s="134"/>
      <c r="APX24" s="134"/>
      <c r="APY24" s="134"/>
      <c r="APZ24" s="134"/>
      <c r="AQA24" s="134"/>
      <c r="AQB24" s="134"/>
      <c r="AQC24" s="134"/>
      <c r="AQD24" s="134"/>
      <c r="AQE24" s="134"/>
      <c r="AQF24" s="134"/>
      <c r="AQG24" s="134"/>
      <c r="AQH24" s="134"/>
      <c r="AQI24" s="134"/>
      <c r="AQJ24" s="134"/>
      <c r="AQK24" s="134"/>
      <c r="AQL24" s="134"/>
      <c r="AQM24" s="134"/>
      <c r="AQN24" s="134"/>
      <c r="AQO24" s="134"/>
      <c r="AQP24" s="134"/>
      <c r="AQQ24" s="134"/>
      <c r="AQR24" s="134"/>
      <c r="AQS24" s="134"/>
      <c r="AQT24" s="134"/>
      <c r="AQU24" s="134"/>
      <c r="AQV24" s="134"/>
      <c r="AQW24" s="134"/>
      <c r="AQX24" s="134"/>
      <c r="AQY24" s="134"/>
      <c r="AQZ24" s="134"/>
      <c r="ARA24" s="134"/>
      <c r="ARB24" s="134"/>
      <c r="ARC24" s="134"/>
      <c r="ARD24" s="134"/>
      <c r="ARE24" s="134"/>
      <c r="ARF24" s="134"/>
      <c r="ARG24" s="134"/>
      <c r="ARH24" s="134"/>
      <c r="ARI24" s="134"/>
      <c r="ARJ24" s="134"/>
      <c r="ARK24" s="134"/>
      <c r="ARL24" s="134"/>
      <c r="ARM24" s="134"/>
      <c r="ARN24" s="134"/>
      <c r="ARO24" s="134"/>
      <c r="ARP24" s="134"/>
      <c r="ARQ24" s="134"/>
      <c r="ARR24" s="134"/>
      <c r="ARS24" s="134"/>
      <c r="ART24" s="134"/>
      <c r="ARU24" s="134"/>
      <c r="ARV24" s="134"/>
      <c r="ARW24" s="134"/>
      <c r="ARX24" s="134"/>
      <c r="ARY24" s="134"/>
      <c r="ARZ24" s="134"/>
      <c r="ASA24" s="134"/>
      <c r="ASB24" s="134"/>
      <c r="ASC24" s="134"/>
      <c r="ASD24" s="134"/>
      <c r="ASE24" s="134"/>
      <c r="ASF24" s="134"/>
      <c r="ASG24" s="134"/>
      <c r="ASH24" s="134"/>
      <c r="ASI24" s="134"/>
      <c r="ASJ24" s="134"/>
      <c r="ASK24" s="134"/>
      <c r="ASL24" s="134"/>
      <c r="ASM24" s="134"/>
      <c r="ASN24" s="134"/>
      <c r="ASO24" s="134"/>
      <c r="ASP24" s="134"/>
      <c r="ASQ24" s="134"/>
      <c r="ASR24" s="134"/>
      <c r="ASS24" s="134"/>
      <c r="AST24" s="134"/>
      <c r="ASU24" s="134"/>
      <c r="ASV24" s="134"/>
      <c r="ASW24" s="134"/>
      <c r="ASX24" s="134"/>
      <c r="ASY24" s="134"/>
      <c r="ASZ24" s="134"/>
      <c r="ATA24" s="134"/>
      <c r="ATB24" s="134"/>
      <c r="ATC24" s="134"/>
      <c r="ATD24" s="134"/>
      <c r="ATE24" s="134"/>
      <c r="ATF24" s="134"/>
      <c r="ATG24" s="134"/>
      <c r="ATH24" s="134"/>
      <c r="ATI24" s="134"/>
      <c r="ATJ24" s="134"/>
      <c r="ATK24" s="134"/>
      <c r="ATL24" s="134"/>
      <c r="ATM24" s="134"/>
      <c r="ATN24" s="134"/>
      <c r="ATO24" s="134"/>
      <c r="ATP24" s="134"/>
      <c r="ATQ24" s="134"/>
      <c r="ATR24" s="134"/>
      <c r="ATS24" s="134"/>
      <c r="ATT24" s="134"/>
      <c r="ATU24" s="134"/>
      <c r="ATV24" s="134"/>
      <c r="ATW24" s="134"/>
      <c r="ATX24" s="134"/>
      <c r="ATY24" s="134"/>
      <c r="ATZ24" s="134"/>
      <c r="AUA24" s="134"/>
      <c r="AUB24" s="134"/>
      <c r="AUC24" s="134"/>
      <c r="AUD24" s="134"/>
      <c r="AUE24" s="134"/>
      <c r="AUF24" s="134"/>
      <c r="AUG24" s="134"/>
      <c r="AUH24" s="134"/>
      <c r="AUI24" s="134"/>
      <c r="AUJ24" s="134"/>
      <c r="AUK24" s="134"/>
      <c r="AUL24" s="134"/>
      <c r="AUM24" s="134"/>
      <c r="AUN24" s="134"/>
      <c r="AUO24" s="134"/>
      <c r="AUP24" s="134"/>
      <c r="AUQ24" s="134"/>
      <c r="AUR24" s="134"/>
      <c r="AUS24" s="134"/>
      <c r="AUT24" s="134"/>
      <c r="AUU24" s="134"/>
      <c r="AUV24" s="134"/>
      <c r="AUW24" s="134"/>
      <c r="AUX24" s="134"/>
      <c r="AUY24" s="134"/>
      <c r="AUZ24" s="134"/>
      <c r="AVA24" s="134"/>
      <c r="AVB24" s="134"/>
      <c r="AVC24" s="134"/>
      <c r="AVD24" s="134"/>
      <c r="AVE24" s="134"/>
      <c r="AVF24" s="134"/>
      <c r="AVG24" s="134"/>
      <c r="AVH24" s="134"/>
      <c r="AVI24" s="134"/>
      <c r="AVJ24" s="134"/>
      <c r="AVK24" s="134"/>
      <c r="AVL24" s="134"/>
      <c r="AVM24" s="134"/>
      <c r="AVN24" s="134"/>
      <c r="AVO24" s="134"/>
      <c r="AVP24" s="134"/>
      <c r="AVQ24" s="134"/>
      <c r="AVR24" s="134"/>
      <c r="AVS24" s="134"/>
      <c r="AVT24" s="134"/>
      <c r="AVU24" s="134"/>
      <c r="AVV24" s="134"/>
      <c r="AVW24" s="134"/>
      <c r="AVX24" s="134"/>
      <c r="AVY24" s="134"/>
      <c r="AVZ24" s="134"/>
      <c r="AWA24" s="134"/>
      <c r="AWB24" s="134"/>
      <c r="AWC24" s="134"/>
      <c r="AWD24" s="134"/>
      <c r="AWE24" s="134"/>
      <c r="AWF24" s="134"/>
      <c r="AWG24" s="134"/>
      <c r="AWH24" s="134"/>
      <c r="AWI24" s="134"/>
      <c r="AWJ24" s="134"/>
      <c r="AWK24" s="134"/>
      <c r="AWL24" s="134"/>
      <c r="AWM24" s="134"/>
      <c r="AWN24" s="134"/>
      <c r="AWO24" s="134"/>
      <c r="AWP24" s="134"/>
      <c r="AWQ24" s="134"/>
      <c r="AWR24" s="134"/>
      <c r="AWS24" s="134"/>
      <c r="AWT24" s="134"/>
      <c r="AWU24" s="134"/>
      <c r="AWV24" s="134"/>
      <c r="AWW24" s="134"/>
      <c r="AWX24" s="134"/>
      <c r="AWY24" s="134"/>
      <c r="AWZ24" s="134"/>
      <c r="AXA24" s="134"/>
      <c r="AXB24" s="134"/>
      <c r="AXC24" s="134"/>
      <c r="AXD24" s="134"/>
      <c r="AXE24" s="134"/>
      <c r="AXF24" s="134"/>
      <c r="AXG24" s="134"/>
      <c r="AXH24" s="134"/>
      <c r="AXI24" s="134"/>
      <c r="AXJ24" s="134"/>
      <c r="AXK24" s="134"/>
      <c r="AXL24" s="134"/>
      <c r="AXM24" s="134"/>
      <c r="AXN24" s="134"/>
      <c r="AXO24" s="134"/>
      <c r="AXP24" s="134"/>
      <c r="AXQ24" s="134"/>
      <c r="AXR24" s="134"/>
      <c r="AXS24" s="134"/>
      <c r="AXT24" s="134"/>
      <c r="AXU24" s="134"/>
      <c r="AXV24" s="134"/>
      <c r="AXW24" s="134"/>
      <c r="AXX24" s="134"/>
      <c r="AXY24" s="134"/>
      <c r="AXZ24" s="134"/>
      <c r="AYA24" s="134"/>
      <c r="AYB24" s="134"/>
      <c r="AYC24" s="134"/>
      <c r="AYD24" s="134"/>
      <c r="AYE24" s="134"/>
      <c r="AYF24" s="134"/>
      <c r="AYG24" s="134"/>
      <c r="AYH24" s="134"/>
      <c r="AYI24" s="134"/>
      <c r="AYJ24" s="134"/>
      <c r="AYK24" s="134"/>
      <c r="AYL24" s="134"/>
      <c r="AYM24" s="134"/>
      <c r="AYN24" s="134"/>
      <c r="AYO24" s="134"/>
      <c r="AYP24" s="134"/>
      <c r="AYQ24" s="134"/>
      <c r="AYR24" s="134"/>
      <c r="AYS24" s="134"/>
      <c r="AYT24" s="134"/>
      <c r="AYU24" s="134"/>
      <c r="AYV24" s="134"/>
      <c r="AYW24" s="134"/>
      <c r="AYX24" s="134"/>
      <c r="AYY24" s="134"/>
      <c r="AYZ24" s="134"/>
      <c r="AZA24" s="134"/>
      <c r="AZB24" s="134"/>
      <c r="AZC24" s="134"/>
      <c r="AZD24" s="134"/>
      <c r="AZE24" s="134"/>
      <c r="AZF24" s="134"/>
      <c r="AZG24" s="134"/>
      <c r="AZH24" s="134"/>
      <c r="AZI24" s="134"/>
      <c r="AZJ24" s="134"/>
      <c r="AZK24" s="134"/>
      <c r="AZL24" s="134"/>
      <c r="AZM24" s="134"/>
      <c r="AZN24" s="134"/>
      <c r="AZO24" s="134"/>
      <c r="AZP24" s="134"/>
      <c r="AZQ24" s="134"/>
      <c r="AZR24" s="134"/>
      <c r="AZS24" s="134"/>
      <c r="AZT24" s="134"/>
      <c r="AZU24" s="134"/>
      <c r="AZV24" s="134"/>
      <c r="AZW24" s="134"/>
      <c r="AZX24" s="134"/>
      <c r="AZY24" s="134"/>
      <c r="AZZ24" s="134"/>
      <c r="BAA24" s="134"/>
      <c r="BAB24" s="134"/>
      <c r="BAC24" s="134"/>
      <c r="BAD24" s="134"/>
      <c r="BAE24" s="134"/>
      <c r="BAF24" s="134"/>
      <c r="BAG24" s="134"/>
      <c r="BAH24" s="134"/>
      <c r="BAI24" s="134"/>
      <c r="BAJ24" s="134"/>
      <c r="BAK24" s="134"/>
      <c r="BAL24" s="134"/>
      <c r="BAM24" s="134"/>
      <c r="BAN24" s="134"/>
      <c r="BAO24" s="134"/>
      <c r="BAP24" s="134"/>
      <c r="BAQ24" s="134"/>
      <c r="BAR24" s="134"/>
      <c r="BAS24" s="134"/>
      <c r="BAT24" s="134"/>
      <c r="BAU24" s="134"/>
      <c r="BAV24" s="134"/>
      <c r="BAW24" s="134"/>
      <c r="BAX24" s="134"/>
      <c r="BAY24" s="134"/>
      <c r="BAZ24" s="134"/>
      <c r="BBA24" s="134"/>
      <c r="BBB24" s="134"/>
      <c r="BBC24" s="134"/>
      <c r="BBD24" s="134"/>
      <c r="BBE24" s="134"/>
      <c r="BBF24" s="134"/>
      <c r="BBG24" s="134"/>
      <c r="BBH24" s="134"/>
      <c r="BBI24" s="134"/>
      <c r="BBJ24" s="134"/>
      <c r="BBK24" s="134"/>
      <c r="BBL24" s="134"/>
      <c r="BBM24" s="134"/>
      <c r="BBN24" s="134"/>
      <c r="BBO24" s="134"/>
      <c r="BBP24" s="134"/>
      <c r="BBQ24" s="134"/>
      <c r="BBR24" s="134"/>
      <c r="BBS24" s="134"/>
      <c r="BBT24" s="134"/>
      <c r="BBU24" s="134"/>
      <c r="BBV24" s="134"/>
      <c r="BBW24" s="134"/>
      <c r="BBX24" s="134"/>
      <c r="BBY24" s="134"/>
      <c r="BBZ24" s="134"/>
      <c r="BCA24" s="134"/>
      <c r="BCB24" s="134"/>
      <c r="BCC24" s="134"/>
      <c r="BCD24" s="134"/>
      <c r="BCE24" s="134"/>
      <c r="BCF24" s="134"/>
      <c r="BCG24" s="134"/>
      <c r="BCH24" s="134"/>
      <c r="BCI24" s="134"/>
      <c r="BCJ24" s="134"/>
      <c r="BCK24" s="134"/>
      <c r="BCL24" s="134"/>
      <c r="BCM24" s="134"/>
      <c r="BCN24" s="134"/>
      <c r="BCO24" s="134"/>
      <c r="BCP24" s="134"/>
      <c r="BCQ24" s="134"/>
      <c r="BCR24" s="134"/>
      <c r="BCS24" s="134"/>
      <c r="BCT24" s="134"/>
      <c r="BCU24" s="134"/>
      <c r="BCV24" s="134"/>
      <c r="BCW24" s="134"/>
      <c r="BCX24" s="134"/>
      <c r="BCY24" s="134"/>
      <c r="BCZ24" s="134"/>
      <c r="BDA24" s="134"/>
      <c r="BDB24" s="134"/>
      <c r="BDC24" s="134"/>
      <c r="BDD24" s="134"/>
      <c r="BDE24" s="134"/>
      <c r="BDF24" s="134"/>
      <c r="BDG24" s="134"/>
      <c r="BDH24" s="134"/>
      <c r="BDI24" s="134"/>
      <c r="BDJ24" s="134"/>
      <c r="BDK24" s="134"/>
      <c r="BDL24" s="134"/>
      <c r="BDM24" s="134"/>
      <c r="BDN24" s="134"/>
      <c r="BDO24" s="134"/>
      <c r="BDP24" s="134"/>
      <c r="BDQ24" s="134"/>
      <c r="BDR24" s="134"/>
      <c r="BDS24" s="134"/>
      <c r="BDT24" s="134"/>
      <c r="BDU24" s="134"/>
      <c r="BDV24" s="134"/>
      <c r="BDW24" s="134"/>
      <c r="BDX24" s="134"/>
      <c r="BDY24" s="134"/>
      <c r="BDZ24" s="134"/>
      <c r="BEA24" s="134"/>
      <c r="BEB24" s="134"/>
      <c r="BEC24" s="134"/>
      <c r="BED24" s="134"/>
      <c r="BEE24" s="134"/>
      <c r="BEF24" s="134"/>
      <c r="BEG24" s="134"/>
      <c r="BEH24" s="134"/>
      <c r="BEI24" s="134"/>
      <c r="BEJ24" s="134"/>
      <c r="BEK24" s="134"/>
      <c r="BEL24" s="134"/>
      <c r="BEM24" s="134"/>
      <c r="BEN24" s="134"/>
      <c r="BEO24" s="134"/>
      <c r="BEP24" s="134"/>
      <c r="BEQ24" s="134"/>
      <c r="BER24" s="134"/>
      <c r="BES24" s="134"/>
      <c r="BET24" s="134"/>
      <c r="BEU24" s="134"/>
      <c r="BEV24" s="134"/>
      <c r="BEW24" s="134"/>
      <c r="BEX24" s="134"/>
      <c r="BEY24" s="134"/>
      <c r="BEZ24" s="134"/>
      <c r="BFA24" s="134"/>
      <c r="BFB24" s="134"/>
      <c r="BFC24" s="134"/>
      <c r="BFD24" s="134"/>
      <c r="BFE24" s="134"/>
      <c r="BFF24" s="134"/>
      <c r="BFG24" s="134"/>
      <c r="BFH24" s="134"/>
      <c r="BFI24" s="134"/>
      <c r="BFJ24" s="134"/>
      <c r="BFK24" s="134"/>
      <c r="BFL24" s="134"/>
      <c r="BFM24" s="134"/>
      <c r="BFN24" s="134"/>
      <c r="BFO24" s="134"/>
      <c r="BFP24" s="134"/>
      <c r="BFQ24" s="134"/>
      <c r="BFR24" s="134"/>
      <c r="BFS24" s="134"/>
      <c r="BFT24" s="134"/>
      <c r="BFU24" s="134"/>
      <c r="BFV24" s="134"/>
      <c r="BFW24" s="134"/>
      <c r="BFX24" s="134"/>
      <c r="BFY24" s="134"/>
      <c r="BFZ24" s="134"/>
      <c r="BGA24" s="134"/>
      <c r="BGB24" s="134"/>
      <c r="BGC24" s="134"/>
      <c r="BGD24" s="134"/>
      <c r="BGE24" s="134"/>
      <c r="BGF24" s="134"/>
      <c r="BGG24" s="134"/>
      <c r="BGH24" s="134"/>
      <c r="BGI24" s="134"/>
      <c r="BGJ24" s="134"/>
      <c r="BGK24" s="134"/>
      <c r="BGL24" s="134"/>
      <c r="BGM24" s="134"/>
      <c r="BGN24" s="134"/>
      <c r="BGO24" s="134"/>
      <c r="BGP24" s="134"/>
      <c r="BGQ24" s="134"/>
      <c r="BGR24" s="134"/>
      <c r="BGS24" s="134"/>
      <c r="BGT24" s="134"/>
      <c r="BGU24" s="134"/>
      <c r="BGV24" s="134"/>
      <c r="BGW24" s="134"/>
      <c r="BGX24" s="134"/>
      <c r="BGY24" s="134"/>
      <c r="BGZ24" s="134"/>
      <c r="BHA24" s="134"/>
      <c r="BHB24" s="134"/>
      <c r="BHC24" s="134"/>
      <c r="BHD24" s="134"/>
      <c r="BHE24" s="134"/>
      <c r="BHF24" s="134"/>
      <c r="BHG24" s="134"/>
      <c r="BHH24" s="134"/>
      <c r="BHI24" s="134"/>
      <c r="BHJ24" s="134"/>
      <c r="BHK24" s="134"/>
      <c r="BHL24" s="134"/>
      <c r="BHM24" s="134"/>
      <c r="BHN24" s="134"/>
      <c r="BHO24" s="134"/>
      <c r="BHP24" s="134"/>
      <c r="BHQ24" s="134"/>
      <c r="BHR24" s="134"/>
      <c r="BHS24" s="134"/>
      <c r="BHT24" s="134"/>
      <c r="BHU24" s="134"/>
      <c r="BHV24" s="134"/>
      <c r="BHW24" s="134"/>
      <c r="BHX24" s="134"/>
      <c r="BHY24" s="134"/>
      <c r="BHZ24" s="134"/>
      <c r="BIA24" s="134"/>
      <c r="BIB24" s="134"/>
      <c r="BIC24" s="134"/>
      <c r="BID24" s="134"/>
      <c r="BIE24" s="134"/>
      <c r="BIF24" s="134"/>
      <c r="BIG24" s="134"/>
      <c r="BIH24" s="134"/>
      <c r="BII24" s="134"/>
      <c r="BIJ24" s="134"/>
      <c r="BIK24" s="134"/>
      <c r="BIL24" s="134"/>
      <c r="BIM24" s="134"/>
      <c r="BIN24" s="134"/>
      <c r="BIO24" s="134"/>
      <c r="BIP24" s="134"/>
      <c r="BIQ24" s="134"/>
      <c r="BIR24" s="134"/>
      <c r="BIS24" s="134"/>
      <c r="BIT24" s="134"/>
      <c r="BIU24" s="134"/>
      <c r="BIV24" s="134"/>
      <c r="BIW24" s="134"/>
      <c r="BIX24" s="134"/>
      <c r="BIY24" s="134"/>
      <c r="BIZ24" s="134"/>
      <c r="BJA24" s="134"/>
      <c r="BJB24" s="134"/>
      <c r="BJC24" s="134"/>
      <c r="BJD24" s="134"/>
      <c r="BJE24" s="134"/>
      <c r="BJF24" s="134"/>
      <c r="BJG24" s="134"/>
      <c r="BJH24" s="134"/>
      <c r="BJI24" s="134"/>
      <c r="BJJ24" s="134"/>
      <c r="BJK24" s="134"/>
      <c r="BJL24" s="134"/>
      <c r="BJM24" s="134"/>
      <c r="BJN24" s="134"/>
      <c r="BJO24" s="134"/>
      <c r="BJP24" s="134"/>
      <c r="BJQ24" s="134"/>
      <c r="BJR24" s="134"/>
      <c r="BJS24" s="134"/>
      <c r="BJT24" s="134"/>
      <c r="BJU24" s="134"/>
      <c r="BJV24" s="134"/>
      <c r="BJW24" s="134"/>
      <c r="BJX24" s="134"/>
      <c r="BJY24" s="134"/>
      <c r="BJZ24" s="134"/>
      <c r="BKA24" s="134"/>
      <c r="BKB24" s="134"/>
      <c r="BKC24" s="134"/>
      <c r="BKD24" s="134"/>
      <c r="BKE24" s="134"/>
      <c r="BKF24" s="134"/>
      <c r="BKG24" s="134"/>
      <c r="BKH24" s="134"/>
      <c r="BKI24" s="134"/>
      <c r="BKJ24" s="134"/>
      <c r="BKK24" s="134"/>
      <c r="BKL24" s="134"/>
      <c r="BKM24" s="134"/>
      <c r="BKN24" s="134"/>
      <c r="BKO24" s="134"/>
      <c r="BKP24" s="134"/>
      <c r="BKQ24" s="134"/>
      <c r="BKR24" s="134"/>
      <c r="BKS24" s="134"/>
      <c r="BKT24" s="134"/>
      <c r="BKU24" s="134"/>
      <c r="BKV24" s="134"/>
      <c r="BKW24" s="134"/>
      <c r="BKX24" s="134"/>
      <c r="BKY24" s="134"/>
      <c r="BKZ24" s="134"/>
      <c r="BLA24" s="134"/>
      <c r="BLB24" s="134"/>
      <c r="BLC24" s="134"/>
      <c r="BLD24" s="134"/>
      <c r="BLE24" s="134"/>
      <c r="BLF24" s="134"/>
      <c r="BLG24" s="134"/>
      <c r="BLH24" s="134"/>
      <c r="BLI24" s="134"/>
      <c r="BLJ24" s="134"/>
      <c r="BLK24" s="134"/>
      <c r="BLL24" s="134"/>
      <c r="BLM24" s="134"/>
      <c r="BLN24" s="134"/>
      <c r="BLO24" s="134"/>
      <c r="BLP24" s="134"/>
      <c r="BLQ24" s="134"/>
      <c r="BLR24" s="134"/>
      <c r="BLS24" s="134"/>
      <c r="BLT24" s="134"/>
      <c r="BLU24" s="134"/>
      <c r="BLV24" s="134"/>
      <c r="BLW24" s="134"/>
      <c r="BLX24" s="134"/>
      <c r="BLY24" s="134"/>
      <c r="BLZ24" s="134"/>
      <c r="BMA24" s="134"/>
      <c r="BMB24" s="134"/>
      <c r="BMC24" s="134"/>
      <c r="BMD24" s="134"/>
      <c r="BME24" s="134"/>
      <c r="BMF24" s="134"/>
      <c r="BMG24" s="134"/>
      <c r="BMH24" s="134"/>
      <c r="BMI24" s="134"/>
      <c r="BMJ24" s="134"/>
      <c r="BMK24" s="134"/>
      <c r="BML24" s="134"/>
      <c r="BMM24" s="134"/>
      <c r="BMN24" s="134"/>
      <c r="BMO24" s="134"/>
      <c r="BMP24" s="134"/>
      <c r="BMQ24" s="134"/>
      <c r="BMR24" s="134"/>
      <c r="BMS24" s="134"/>
      <c r="BMT24" s="134"/>
      <c r="BMU24" s="134"/>
      <c r="BMV24" s="134"/>
      <c r="BMW24" s="134"/>
      <c r="BMX24" s="134"/>
      <c r="BMY24" s="134"/>
      <c r="BMZ24" s="134"/>
      <c r="BNA24" s="134"/>
      <c r="BNB24" s="134"/>
      <c r="BNC24" s="134"/>
      <c r="BND24" s="134"/>
      <c r="BNE24" s="134"/>
      <c r="BNF24" s="134"/>
      <c r="BNG24" s="134"/>
      <c r="BNH24" s="134"/>
      <c r="BNI24" s="134"/>
      <c r="BNJ24" s="134"/>
      <c r="BNK24" s="134"/>
      <c r="BNL24" s="134"/>
      <c r="BNM24" s="134"/>
      <c r="BNN24" s="134"/>
      <c r="BNO24" s="134"/>
      <c r="BNP24" s="134"/>
      <c r="BNQ24" s="134"/>
      <c r="BNR24" s="134"/>
      <c r="BNS24" s="134"/>
      <c r="BNT24" s="134"/>
      <c r="BNU24" s="134"/>
      <c r="BNV24" s="134"/>
      <c r="BNW24" s="134"/>
      <c r="BNX24" s="134"/>
      <c r="BNY24" s="134"/>
      <c r="BNZ24" s="134"/>
      <c r="BOA24" s="134"/>
      <c r="BOB24" s="134"/>
      <c r="BOC24" s="134"/>
      <c r="BOD24" s="134"/>
      <c r="BOE24" s="134"/>
      <c r="BOF24" s="134"/>
      <c r="BOG24" s="134"/>
      <c r="BOH24" s="134"/>
      <c r="BOI24" s="134"/>
      <c r="BOJ24" s="134"/>
      <c r="BOK24" s="134"/>
      <c r="BOL24" s="134"/>
      <c r="BOM24" s="134"/>
      <c r="BON24" s="134"/>
      <c r="BOO24" s="134"/>
      <c r="BOP24" s="134"/>
      <c r="BOQ24" s="134"/>
      <c r="BOR24" s="134"/>
      <c r="BOS24" s="134"/>
      <c r="BOT24" s="134"/>
      <c r="BOU24" s="134"/>
      <c r="BOV24" s="134"/>
      <c r="BOW24" s="134"/>
      <c r="BOX24" s="134"/>
      <c r="BOY24" s="134"/>
      <c r="BOZ24" s="134"/>
      <c r="BPA24" s="134"/>
      <c r="BPB24" s="134"/>
      <c r="BPC24" s="134"/>
      <c r="BPD24" s="134"/>
      <c r="BPE24" s="134"/>
      <c r="BPF24" s="134"/>
      <c r="BPG24" s="134"/>
      <c r="BPH24" s="134"/>
      <c r="BPI24" s="134"/>
      <c r="BPJ24" s="134"/>
      <c r="BPK24" s="134"/>
      <c r="BPL24" s="134"/>
      <c r="BPM24" s="134"/>
      <c r="BPN24" s="134"/>
      <c r="BPO24" s="134"/>
      <c r="BPP24" s="134"/>
      <c r="BPQ24" s="134"/>
      <c r="BPR24" s="134"/>
      <c r="BPS24" s="134"/>
      <c r="BPT24" s="134"/>
      <c r="BPU24" s="134"/>
      <c r="BPV24" s="134"/>
      <c r="BPW24" s="134"/>
      <c r="BPX24" s="134"/>
      <c r="BPY24" s="134"/>
      <c r="BPZ24" s="134"/>
      <c r="BQA24" s="134"/>
      <c r="BQB24" s="134"/>
      <c r="BQC24" s="134"/>
      <c r="BQD24" s="134"/>
      <c r="BQE24" s="134"/>
      <c r="BQF24" s="134"/>
      <c r="BQG24" s="134"/>
      <c r="BQH24" s="134"/>
      <c r="BQI24" s="134"/>
      <c r="BQJ24" s="134"/>
      <c r="BQK24" s="134"/>
      <c r="BQL24" s="134"/>
      <c r="BQM24" s="134"/>
      <c r="BQN24" s="134"/>
      <c r="BQO24" s="134"/>
      <c r="BQP24" s="134"/>
      <c r="BQQ24" s="134"/>
      <c r="BQR24" s="134"/>
      <c r="BQS24" s="134"/>
      <c r="BQT24" s="134"/>
      <c r="BQU24" s="134"/>
      <c r="BQV24" s="134"/>
      <c r="BQW24" s="134"/>
      <c r="BQX24" s="134"/>
      <c r="BQY24" s="134"/>
      <c r="BQZ24" s="134"/>
      <c r="BRA24" s="134"/>
      <c r="BRB24" s="134"/>
      <c r="BRC24" s="134"/>
      <c r="BRD24" s="134"/>
      <c r="BRE24" s="134"/>
      <c r="BRF24" s="134"/>
      <c r="BRG24" s="134"/>
      <c r="BRH24" s="134"/>
      <c r="BRI24" s="134"/>
      <c r="BRJ24" s="134"/>
      <c r="BRK24" s="134"/>
      <c r="BRL24" s="134"/>
      <c r="BRM24" s="134"/>
      <c r="BRN24" s="134"/>
      <c r="BRO24" s="134"/>
      <c r="BRP24" s="134"/>
      <c r="BRQ24" s="134"/>
      <c r="BRR24" s="134"/>
      <c r="BRS24" s="134"/>
      <c r="BRT24" s="134"/>
      <c r="BRU24" s="134"/>
      <c r="BRV24" s="134"/>
      <c r="BRW24" s="134"/>
      <c r="BRX24" s="134"/>
      <c r="BRY24" s="134"/>
      <c r="BRZ24" s="134"/>
      <c r="BSA24" s="134"/>
      <c r="BSB24" s="134"/>
      <c r="BSC24" s="134"/>
      <c r="BSD24" s="134"/>
      <c r="BSE24" s="134"/>
      <c r="BSF24" s="134"/>
      <c r="BSG24" s="134"/>
      <c r="BSH24" s="134"/>
      <c r="BSI24" s="134"/>
      <c r="BSJ24" s="134"/>
      <c r="BSK24" s="134"/>
      <c r="BSL24" s="134"/>
      <c r="BSM24" s="134"/>
      <c r="BSN24" s="134"/>
      <c r="BSO24" s="134"/>
      <c r="BSP24" s="134"/>
      <c r="BSQ24" s="134"/>
      <c r="BSR24" s="134"/>
      <c r="BSS24" s="134"/>
      <c r="BST24" s="134"/>
      <c r="BSU24" s="134"/>
      <c r="BSV24" s="134"/>
      <c r="BSW24" s="134"/>
      <c r="BSX24" s="134"/>
      <c r="BSY24" s="134"/>
      <c r="BSZ24" s="134"/>
      <c r="BTA24" s="134"/>
      <c r="BTB24" s="134"/>
      <c r="BTC24" s="134"/>
      <c r="BTD24" s="134"/>
      <c r="BTE24" s="134"/>
      <c r="BTF24" s="134"/>
      <c r="BTG24" s="134"/>
      <c r="BTH24" s="134"/>
      <c r="BTI24" s="134"/>
      <c r="BTJ24" s="134"/>
      <c r="BTK24" s="134"/>
      <c r="BTL24" s="134"/>
      <c r="BTM24" s="134"/>
      <c r="BTN24" s="134"/>
      <c r="BTO24" s="134"/>
      <c r="BTP24" s="134"/>
      <c r="BTQ24" s="134"/>
      <c r="BTR24" s="134"/>
      <c r="BTS24" s="134"/>
      <c r="BTT24" s="134"/>
      <c r="BTU24" s="134"/>
      <c r="BTV24" s="134"/>
      <c r="BTW24" s="134"/>
      <c r="BTX24" s="134"/>
      <c r="BTY24" s="134"/>
      <c r="BTZ24" s="134"/>
      <c r="BUA24" s="134"/>
      <c r="BUB24" s="134"/>
      <c r="BUC24" s="134"/>
      <c r="BUD24" s="134"/>
      <c r="BUE24" s="134"/>
      <c r="BUF24" s="134"/>
      <c r="BUG24" s="134"/>
      <c r="BUH24" s="134"/>
      <c r="BUI24" s="134"/>
      <c r="BUJ24" s="134"/>
      <c r="BUK24" s="134"/>
      <c r="BUL24" s="134"/>
      <c r="BUM24" s="134"/>
      <c r="BUN24" s="134"/>
      <c r="BUO24" s="134"/>
      <c r="BUP24" s="134"/>
      <c r="BUQ24" s="134"/>
      <c r="BUR24" s="134"/>
      <c r="BUS24" s="134"/>
      <c r="BUT24" s="134"/>
      <c r="BUU24" s="134"/>
      <c r="BUV24" s="134"/>
      <c r="BUW24" s="134"/>
      <c r="BUX24" s="134"/>
      <c r="BUY24" s="134"/>
      <c r="BUZ24" s="134"/>
      <c r="BVA24" s="134"/>
      <c r="BVB24" s="134"/>
      <c r="BVC24" s="134"/>
      <c r="BVD24" s="134"/>
      <c r="BVE24" s="134"/>
      <c r="BVF24" s="134"/>
      <c r="BVG24" s="134"/>
      <c r="BVH24" s="134"/>
      <c r="BVI24" s="134"/>
      <c r="BVJ24" s="134"/>
      <c r="BVK24" s="134"/>
      <c r="BVL24" s="134"/>
      <c r="BVM24" s="134"/>
      <c r="BVN24" s="134"/>
      <c r="BVO24" s="134"/>
      <c r="BVP24" s="134"/>
      <c r="BVQ24" s="134"/>
      <c r="BVR24" s="134"/>
      <c r="BVS24" s="134"/>
      <c r="BVT24" s="134"/>
      <c r="BVU24" s="134"/>
      <c r="BVV24" s="134"/>
      <c r="BVW24" s="134"/>
      <c r="BVX24" s="134"/>
      <c r="BVY24" s="134"/>
      <c r="BVZ24" s="134"/>
      <c r="BWA24" s="134"/>
      <c r="BWB24" s="134"/>
      <c r="BWC24" s="134"/>
      <c r="BWD24" s="134"/>
      <c r="BWE24" s="134"/>
      <c r="BWF24" s="134"/>
      <c r="BWG24" s="134"/>
      <c r="BWH24" s="134"/>
      <c r="BWI24" s="134"/>
      <c r="BWJ24" s="134"/>
      <c r="BWK24" s="134"/>
      <c r="BWL24" s="134"/>
      <c r="BWM24" s="134"/>
      <c r="BWN24" s="134"/>
      <c r="BWO24" s="134"/>
      <c r="BWP24" s="134"/>
      <c r="BWQ24" s="134"/>
    </row>
    <row r="25" spans="1:1967" s="347" customFormat="1" ht="27" customHeight="1" thickBot="1">
      <c r="A25" s="327" t="s">
        <v>398</v>
      </c>
      <c r="B25" s="346">
        <v>0</v>
      </c>
      <c r="C25" s="346">
        <v>0</v>
      </c>
      <c r="D25" s="346">
        <v>0</v>
      </c>
      <c r="E25" s="346">
        <v>0</v>
      </c>
      <c r="F25" s="346">
        <v>0</v>
      </c>
      <c r="G25" s="346">
        <v>0</v>
      </c>
      <c r="H25" s="346">
        <v>0</v>
      </c>
      <c r="I25" s="346">
        <v>0</v>
      </c>
      <c r="J25" s="346">
        <v>0</v>
      </c>
      <c r="K25" s="346">
        <v>0</v>
      </c>
      <c r="L25" s="346">
        <v>0</v>
      </c>
      <c r="M25" s="346">
        <v>0</v>
      </c>
      <c r="N25" s="346">
        <v>0</v>
      </c>
      <c r="O25" s="346">
        <v>0</v>
      </c>
      <c r="P25" s="346">
        <v>0</v>
      </c>
      <c r="Q25" s="346">
        <v>0</v>
      </c>
      <c r="R25" s="346">
        <v>0</v>
      </c>
      <c r="S25" s="346">
        <v>0</v>
      </c>
      <c r="T25" s="346">
        <v>0</v>
      </c>
      <c r="U25" s="346">
        <v>0</v>
      </c>
      <c r="V25" s="346">
        <v>0</v>
      </c>
      <c r="W25" s="346">
        <v>0</v>
      </c>
      <c r="X25" s="346">
        <v>0</v>
      </c>
      <c r="Y25" s="346">
        <v>0</v>
      </c>
      <c r="Z25" s="346">
        <v>0</v>
      </c>
      <c r="AA25" s="346">
        <v>0</v>
      </c>
      <c r="AB25" s="346">
        <v>0</v>
      </c>
      <c r="AC25" s="346">
        <v>0</v>
      </c>
      <c r="AD25" s="346">
        <v>0</v>
      </c>
      <c r="AE25" s="346">
        <v>0</v>
      </c>
      <c r="AF25" s="346">
        <v>0</v>
      </c>
      <c r="AG25" s="346">
        <v>0</v>
      </c>
      <c r="AH25" s="346">
        <v>0</v>
      </c>
      <c r="AI25" s="346">
        <v>0</v>
      </c>
      <c r="AJ25" s="346">
        <v>0</v>
      </c>
      <c r="AK25" s="346">
        <v>0</v>
      </c>
      <c r="AL25" s="346">
        <v>0</v>
      </c>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c r="CC25" s="134"/>
      <c r="CD25" s="134"/>
      <c r="CE25" s="134"/>
      <c r="CF25" s="134"/>
      <c r="CG25" s="134"/>
      <c r="CH25" s="134"/>
      <c r="CI25" s="134"/>
      <c r="CJ25" s="134"/>
      <c r="CK25" s="134"/>
      <c r="CL25" s="134"/>
      <c r="CM25" s="134"/>
      <c r="CN25" s="134"/>
      <c r="CO25" s="134"/>
      <c r="CP25" s="134"/>
      <c r="CQ25" s="134"/>
      <c r="CR25" s="134"/>
      <c r="CS25" s="134"/>
      <c r="CT25" s="134"/>
      <c r="CU25" s="134"/>
      <c r="CV25" s="134"/>
      <c r="CW25" s="134"/>
      <c r="CX25" s="134"/>
      <c r="CY25" s="134"/>
      <c r="CZ25" s="134"/>
      <c r="DA25" s="134"/>
      <c r="DB25" s="134"/>
      <c r="DC25" s="134"/>
      <c r="DD25" s="134"/>
      <c r="DE25" s="134"/>
      <c r="DF25" s="134"/>
      <c r="DG25" s="134"/>
      <c r="DH25" s="134"/>
      <c r="DI25" s="134"/>
      <c r="DJ25" s="134"/>
      <c r="DK25" s="134"/>
      <c r="DL25" s="134"/>
      <c r="DM25" s="134"/>
      <c r="DN25" s="134"/>
      <c r="DO25" s="134"/>
      <c r="DP25" s="134"/>
      <c r="DQ25" s="134"/>
      <c r="DR25" s="134"/>
      <c r="DS25" s="134"/>
      <c r="DT25" s="134"/>
      <c r="DU25" s="134"/>
      <c r="DV25" s="134"/>
      <c r="DW25" s="134"/>
      <c r="DX25" s="134"/>
      <c r="DY25" s="134"/>
      <c r="DZ25" s="134"/>
      <c r="EA25" s="134"/>
      <c r="EB25" s="134"/>
      <c r="EC25" s="134"/>
      <c r="ED25" s="134"/>
      <c r="EE25" s="134"/>
      <c r="EF25" s="134"/>
      <c r="EG25" s="134"/>
      <c r="EH25" s="134"/>
      <c r="EI25" s="134"/>
      <c r="EJ25" s="134"/>
      <c r="EK25" s="134"/>
      <c r="EL25" s="134"/>
      <c r="EM25" s="134"/>
      <c r="EN25" s="134"/>
      <c r="EO25" s="134"/>
      <c r="EP25" s="134"/>
      <c r="EQ25" s="134"/>
      <c r="ER25" s="134"/>
      <c r="ES25" s="134"/>
      <c r="ET25" s="134"/>
      <c r="EU25" s="134"/>
      <c r="EV25" s="134"/>
      <c r="EW25" s="134"/>
      <c r="EX25" s="134"/>
      <c r="EY25" s="134"/>
      <c r="EZ25" s="134"/>
      <c r="FA25" s="134"/>
      <c r="FB25" s="134"/>
      <c r="FC25" s="134"/>
      <c r="FD25" s="134"/>
      <c r="FE25" s="134"/>
      <c r="FF25" s="134"/>
      <c r="FG25" s="134"/>
      <c r="FH25" s="134"/>
      <c r="FI25" s="134"/>
      <c r="FJ25" s="134"/>
      <c r="FK25" s="134"/>
      <c r="FL25" s="134"/>
      <c r="FM25" s="134"/>
      <c r="FN25" s="134"/>
      <c r="FO25" s="134"/>
      <c r="FP25" s="134"/>
      <c r="FQ25" s="134"/>
      <c r="FR25" s="134"/>
      <c r="FS25" s="134"/>
      <c r="FT25" s="134"/>
      <c r="FU25" s="134"/>
      <c r="FV25" s="134"/>
      <c r="FW25" s="134"/>
      <c r="FX25" s="134"/>
      <c r="FY25" s="134"/>
      <c r="FZ25" s="134"/>
      <c r="GA25" s="134"/>
      <c r="GB25" s="134"/>
      <c r="GC25" s="134"/>
      <c r="GD25" s="134"/>
      <c r="GE25" s="134"/>
      <c r="GF25" s="134"/>
      <c r="GG25" s="134"/>
      <c r="GH25" s="134"/>
      <c r="GI25" s="134"/>
      <c r="GJ25" s="134"/>
      <c r="GK25" s="134"/>
      <c r="GL25" s="134"/>
      <c r="GM25" s="134"/>
      <c r="GN25" s="134"/>
      <c r="GO25" s="134"/>
      <c r="GP25" s="134"/>
      <c r="GQ25" s="134"/>
      <c r="GR25" s="134"/>
      <c r="GS25" s="134"/>
      <c r="GT25" s="134"/>
      <c r="GU25" s="134"/>
      <c r="GV25" s="134"/>
      <c r="GW25" s="134"/>
      <c r="GX25" s="134"/>
      <c r="GY25" s="134"/>
      <c r="GZ25" s="134"/>
      <c r="HA25" s="134"/>
      <c r="HB25" s="134"/>
      <c r="HC25" s="134"/>
      <c r="HD25" s="134"/>
      <c r="HE25" s="134"/>
      <c r="HF25" s="134"/>
      <c r="HG25" s="134"/>
      <c r="HH25" s="134"/>
      <c r="HI25" s="134"/>
      <c r="HJ25" s="134"/>
      <c r="HK25" s="134"/>
      <c r="HL25" s="134"/>
      <c r="HM25" s="134"/>
      <c r="HN25" s="134"/>
      <c r="HO25" s="134"/>
      <c r="HP25" s="134"/>
      <c r="HQ25" s="134"/>
      <c r="HR25" s="134"/>
      <c r="HS25" s="134"/>
      <c r="HT25" s="134"/>
      <c r="HU25" s="134"/>
      <c r="HV25" s="134"/>
      <c r="HW25" s="134"/>
      <c r="HX25" s="134"/>
      <c r="HY25" s="134"/>
      <c r="HZ25" s="134"/>
      <c r="IA25" s="134"/>
      <c r="IB25" s="134"/>
      <c r="IC25" s="134"/>
      <c r="ID25" s="134"/>
      <c r="IE25" s="134"/>
      <c r="IF25" s="134"/>
      <c r="IG25" s="134"/>
      <c r="IH25" s="134"/>
      <c r="II25" s="134"/>
      <c r="IJ25" s="134"/>
      <c r="IK25" s="134"/>
      <c r="IL25" s="134"/>
      <c r="IM25" s="134"/>
      <c r="IN25" s="134"/>
      <c r="IO25" s="134"/>
      <c r="IP25" s="134"/>
      <c r="IQ25" s="134"/>
      <c r="IR25" s="134"/>
      <c r="IS25" s="134"/>
      <c r="IT25" s="134"/>
      <c r="IU25" s="134"/>
      <c r="IV25" s="134"/>
      <c r="IW25" s="134"/>
      <c r="IX25" s="134"/>
      <c r="IY25" s="134"/>
      <c r="IZ25" s="134"/>
      <c r="JA25" s="134"/>
      <c r="JB25" s="134"/>
      <c r="JC25" s="134"/>
      <c r="JD25" s="134"/>
      <c r="JE25" s="134"/>
      <c r="JF25" s="134"/>
      <c r="JG25" s="134"/>
      <c r="JH25" s="134"/>
      <c r="JI25" s="134"/>
      <c r="JJ25" s="134"/>
      <c r="JK25" s="134"/>
      <c r="JL25" s="134"/>
      <c r="JM25" s="134"/>
      <c r="JN25" s="134"/>
      <c r="JO25" s="134"/>
      <c r="JP25" s="134"/>
      <c r="JQ25" s="134"/>
      <c r="JR25" s="134"/>
      <c r="JS25" s="134"/>
      <c r="JT25" s="134"/>
      <c r="JU25" s="134"/>
      <c r="JV25" s="134"/>
      <c r="JW25" s="134"/>
      <c r="JX25" s="134"/>
      <c r="JY25" s="134"/>
      <c r="JZ25" s="134"/>
      <c r="KA25" s="134"/>
      <c r="KB25" s="134"/>
      <c r="KC25" s="134"/>
      <c r="KD25" s="134"/>
      <c r="KE25" s="134"/>
      <c r="KF25" s="134"/>
      <c r="KG25" s="134"/>
      <c r="KH25" s="134"/>
      <c r="KI25" s="134"/>
      <c r="KJ25" s="134"/>
      <c r="KK25" s="134"/>
      <c r="KL25" s="134"/>
      <c r="KM25" s="134"/>
      <c r="KN25" s="134"/>
      <c r="KO25" s="134"/>
      <c r="KP25" s="134"/>
      <c r="KQ25" s="134"/>
      <c r="KR25" s="134"/>
      <c r="KS25" s="134"/>
      <c r="KT25" s="134"/>
      <c r="KU25" s="134"/>
      <c r="KV25" s="134"/>
      <c r="KW25" s="134"/>
      <c r="KX25" s="134"/>
      <c r="KY25" s="134"/>
      <c r="KZ25" s="134"/>
      <c r="LA25" s="134"/>
      <c r="LB25" s="134"/>
      <c r="LC25" s="134"/>
      <c r="LD25" s="134"/>
      <c r="LE25" s="134"/>
      <c r="LF25" s="134"/>
      <c r="LG25" s="134"/>
      <c r="LH25" s="134"/>
      <c r="LI25" s="134"/>
      <c r="LJ25" s="134"/>
      <c r="LK25" s="134"/>
      <c r="LL25" s="134"/>
      <c r="LM25" s="134"/>
      <c r="LN25" s="134"/>
      <c r="LO25" s="134"/>
      <c r="LP25" s="134"/>
      <c r="LQ25" s="134"/>
      <c r="LR25" s="134"/>
      <c r="LS25" s="134"/>
      <c r="LT25" s="134"/>
      <c r="LU25" s="134"/>
      <c r="LV25" s="134"/>
      <c r="LW25" s="134"/>
      <c r="LX25" s="134"/>
      <c r="LY25" s="134"/>
      <c r="LZ25" s="134"/>
      <c r="MA25" s="134"/>
      <c r="MB25" s="134"/>
      <c r="MC25" s="134"/>
      <c r="MD25" s="134"/>
      <c r="ME25" s="134"/>
      <c r="MF25" s="134"/>
      <c r="MG25" s="134"/>
      <c r="MH25" s="134"/>
      <c r="MI25" s="134"/>
      <c r="MJ25" s="134"/>
      <c r="MK25" s="134"/>
      <c r="ML25" s="134"/>
      <c r="MM25" s="134"/>
      <c r="MN25" s="134"/>
      <c r="MO25" s="134"/>
      <c r="MP25" s="134"/>
      <c r="MQ25" s="134"/>
      <c r="MR25" s="134"/>
      <c r="MS25" s="134"/>
      <c r="MT25" s="134"/>
      <c r="MU25" s="134"/>
      <c r="MV25" s="134"/>
      <c r="MW25" s="134"/>
      <c r="MX25" s="134"/>
      <c r="MY25" s="134"/>
      <c r="MZ25" s="134"/>
      <c r="NA25" s="134"/>
      <c r="NB25" s="134"/>
      <c r="NC25" s="134"/>
      <c r="ND25" s="134"/>
      <c r="NE25" s="134"/>
      <c r="NF25" s="134"/>
      <c r="NG25" s="134"/>
      <c r="NH25" s="134"/>
      <c r="NI25" s="134"/>
      <c r="NJ25" s="134"/>
      <c r="NK25" s="134"/>
      <c r="NL25" s="134"/>
      <c r="NM25" s="134"/>
      <c r="NN25" s="134"/>
      <c r="NO25" s="134"/>
      <c r="NP25" s="134"/>
      <c r="NQ25" s="134"/>
      <c r="NR25" s="134"/>
      <c r="NS25" s="134"/>
      <c r="NT25" s="134"/>
      <c r="NU25" s="134"/>
      <c r="NV25" s="134"/>
      <c r="NW25" s="134"/>
      <c r="NX25" s="134"/>
      <c r="NY25" s="134"/>
      <c r="NZ25" s="134"/>
      <c r="OA25" s="134"/>
      <c r="OB25" s="134"/>
      <c r="OC25" s="134"/>
      <c r="OD25" s="134"/>
      <c r="OE25" s="134"/>
      <c r="OF25" s="134"/>
      <c r="OG25" s="134"/>
      <c r="OH25" s="134"/>
      <c r="OI25" s="134"/>
      <c r="OJ25" s="134"/>
      <c r="OK25" s="134"/>
      <c r="OL25" s="134"/>
      <c r="OM25" s="134"/>
      <c r="ON25" s="134"/>
      <c r="OO25" s="134"/>
      <c r="OP25" s="134"/>
      <c r="OQ25" s="134"/>
      <c r="OR25" s="134"/>
      <c r="OS25" s="134"/>
      <c r="OT25" s="134"/>
      <c r="OU25" s="134"/>
      <c r="OV25" s="134"/>
      <c r="OW25" s="134"/>
      <c r="OX25" s="134"/>
      <c r="OY25" s="134"/>
      <c r="OZ25" s="134"/>
      <c r="PA25" s="134"/>
      <c r="PB25" s="134"/>
      <c r="PC25" s="134"/>
      <c r="PD25" s="134"/>
      <c r="PE25" s="134"/>
      <c r="PF25" s="134"/>
      <c r="PG25" s="134"/>
      <c r="PH25" s="134"/>
      <c r="PI25" s="134"/>
      <c r="PJ25" s="134"/>
      <c r="PK25" s="134"/>
      <c r="PL25" s="134"/>
      <c r="PM25" s="134"/>
      <c r="PN25" s="134"/>
      <c r="PO25" s="134"/>
      <c r="PP25" s="134"/>
      <c r="PQ25" s="134"/>
      <c r="PR25" s="134"/>
      <c r="PS25" s="134"/>
      <c r="PT25" s="134"/>
      <c r="PU25" s="134"/>
      <c r="PV25" s="134"/>
      <c r="PW25" s="134"/>
      <c r="PX25" s="134"/>
      <c r="PY25" s="134"/>
      <c r="PZ25" s="134"/>
      <c r="QA25" s="134"/>
      <c r="QB25" s="134"/>
      <c r="QC25" s="134"/>
      <c r="QD25" s="134"/>
      <c r="QE25" s="134"/>
      <c r="QF25" s="134"/>
      <c r="QG25" s="134"/>
      <c r="QH25" s="134"/>
      <c r="QI25" s="134"/>
      <c r="QJ25" s="134"/>
      <c r="QK25" s="134"/>
      <c r="QL25" s="134"/>
      <c r="QM25" s="134"/>
      <c r="QN25" s="134"/>
      <c r="QO25" s="134"/>
      <c r="QP25" s="134"/>
      <c r="QQ25" s="134"/>
      <c r="QR25" s="134"/>
      <c r="QS25" s="134"/>
      <c r="QT25" s="134"/>
      <c r="QU25" s="134"/>
      <c r="QV25" s="134"/>
      <c r="QW25" s="134"/>
      <c r="QX25" s="134"/>
      <c r="QY25" s="134"/>
      <c r="QZ25" s="134"/>
      <c r="RA25" s="134"/>
      <c r="RB25" s="134"/>
      <c r="RC25" s="134"/>
      <c r="RD25" s="134"/>
      <c r="RE25" s="134"/>
      <c r="RF25" s="134"/>
      <c r="RG25" s="134"/>
      <c r="RH25" s="134"/>
      <c r="RI25" s="134"/>
      <c r="RJ25" s="134"/>
      <c r="RK25" s="134"/>
      <c r="RL25" s="134"/>
      <c r="RM25" s="134"/>
      <c r="RN25" s="134"/>
      <c r="RO25" s="134"/>
      <c r="RP25" s="134"/>
      <c r="RQ25" s="134"/>
      <c r="RR25" s="134"/>
      <c r="RS25" s="134"/>
      <c r="RT25" s="134"/>
      <c r="RU25" s="134"/>
      <c r="RV25" s="134"/>
      <c r="RW25" s="134"/>
      <c r="RX25" s="134"/>
      <c r="RY25" s="134"/>
      <c r="RZ25" s="134"/>
      <c r="SA25" s="134"/>
      <c r="SB25" s="134"/>
      <c r="SC25" s="134"/>
      <c r="SD25" s="134"/>
      <c r="SE25" s="134"/>
      <c r="SF25" s="134"/>
      <c r="SG25" s="134"/>
      <c r="SH25" s="134"/>
      <c r="SI25" s="134"/>
      <c r="SJ25" s="134"/>
      <c r="SK25" s="134"/>
      <c r="SL25" s="134"/>
      <c r="SM25" s="134"/>
      <c r="SN25" s="134"/>
      <c r="SO25" s="134"/>
      <c r="SP25" s="134"/>
      <c r="SQ25" s="134"/>
      <c r="SR25" s="134"/>
      <c r="SS25" s="134"/>
      <c r="ST25" s="134"/>
      <c r="SU25" s="134"/>
      <c r="SV25" s="134"/>
      <c r="SW25" s="134"/>
      <c r="SX25" s="134"/>
      <c r="SY25" s="134"/>
      <c r="SZ25" s="134"/>
      <c r="TA25" s="134"/>
      <c r="TB25" s="134"/>
      <c r="TC25" s="134"/>
      <c r="TD25" s="134"/>
      <c r="TE25" s="134"/>
      <c r="TF25" s="134"/>
      <c r="TG25" s="134"/>
      <c r="TH25" s="134"/>
      <c r="TI25" s="134"/>
      <c r="TJ25" s="134"/>
      <c r="TK25" s="134"/>
      <c r="TL25" s="134"/>
      <c r="TM25" s="134"/>
      <c r="TN25" s="134"/>
      <c r="TO25" s="134"/>
      <c r="TP25" s="134"/>
      <c r="TQ25" s="134"/>
      <c r="TR25" s="134"/>
      <c r="TS25" s="134"/>
      <c r="TT25" s="134"/>
      <c r="TU25" s="134"/>
      <c r="TV25" s="134"/>
      <c r="TW25" s="134"/>
      <c r="TX25" s="134"/>
      <c r="TY25" s="134"/>
      <c r="TZ25" s="134"/>
      <c r="UA25" s="134"/>
      <c r="UB25" s="134"/>
      <c r="UC25" s="134"/>
      <c r="UD25" s="134"/>
      <c r="UE25" s="134"/>
      <c r="UF25" s="134"/>
      <c r="UG25" s="134"/>
      <c r="UH25" s="134"/>
      <c r="UI25" s="134"/>
      <c r="UJ25" s="134"/>
      <c r="UK25" s="134"/>
      <c r="UL25" s="134"/>
      <c r="UM25" s="134"/>
      <c r="UN25" s="134"/>
      <c r="UO25" s="134"/>
      <c r="UP25" s="134"/>
      <c r="UQ25" s="134"/>
      <c r="UR25" s="134"/>
      <c r="US25" s="134"/>
      <c r="UT25" s="134"/>
      <c r="UU25" s="134"/>
      <c r="UV25" s="134"/>
      <c r="UW25" s="134"/>
      <c r="UX25" s="134"/>
      <c r="UY25" s="134"/>
      <c r="UZ25" s="134"/>
      <c r="VA25" s="134"/>
      <c r="VB25" s="134"/>
      <c r="VC25" s="134"/>
      <c r="VD25" s="134"/>
      <c r="VE25" s="134"/>
      <c r="VF25" s="134"/>
      <c r="VG25" s="134"/>
      <c r="VH25" s="134"/>
      <c r="VI25" s="134"/>
      <c r="VJ25" s="134"/>
      <c r="VK25" s="134"/>
      <c r="VL25" s="134"/>
      <c r="VM25" s="134"/>
      <c r="VN25" s="134"/>
      <c r="VO25" s="134"/>
      <c r="VP25" s="134"/>
      <c r="VQ25" s="134"/>
      <c r="VR25" s="134"/>
      <c r="VS25" s="134"/>
      <c r="VT25" s="134"/>
      <c r="VU25" s="134"/>
      <c r="VV25" s="134"/>
      <c r="VW25" s="134"/>
      <c r="VX25" s="134"/>
      <c r="VY25" s="134"/>
      <c r="VZ25" s="134"/>
      <c r="WA25" s="134"/>
      <c r="WB25" s="134"/>
      <c r="WC25" s="134"/>
      <c r="WD25" s="134"/>
      <c r="WE25" s="134"/>
      <c r="WF25" s="134"/>
      <c r="WG25" s="134"/>
      <c r="WH25" s="134"/>
      <c r="WI25" s="134"/>
      <c r="WJ25" s="134"/>
      <c r="WK25" s="134"/>
      <c r="WL25" s="134"/>
      <c r="WM25" s="134"/>
      <c r="WN25" s="134"/>
      <c r="WO25" s="134"/>
      <c r="WP25" s="134"/>
      <c r="WQ25" s="134"/>
      <c r="WR25" s="134"/>
      <c r="WS25" s="134"/>
      <c r="WT25" s="134"/>
      <c r="WU25" s="134"/>
      <c r="WV25" s="134"/>
      <c r="WW25" s="134"/>
      <c r="WX25" s="134"/>
      <c r="WY25" s="134"/>
      <c r="WZ25" s="134"/>
      <c r="XA25" s="134"/>
      <c r="XB25" s="134"/>
      <c r="XC25" s="134"/>
      <c r="XD25" s="134"/>
      <c r="XE25" s="134"/>
      <c r="XF25" s="134"/>
      <c r="XG25" s="134"/>
      <c r="XH25" s="134"/>
      <c r="XI25" s="134"/>
      <c r="XJ25" s="134"/>
      <c r="XK25" s="134"/>
      <c r="XL25" s="134"/>
      <c r="XM25" s="134"/>
      <c r="XN25" s="134"/>
      <c r="XO25" s="134"/>
      <c r="XP25" s="134"/>
      <c r="XQ25" s="134"/>
      <c r="XR25" s="134"/>
      <c r="XS25" s="134"/>
      <c r="XT25" s="134"/>
      <c r="XU25" s="134"/>
      <c r="XV25" s="134"/>
      <c r="XW25" s="134"/>
      <c r="XX25" s="134"/>
      <c r="XY25" s="134"/>
      <c r="XZ25" s="134"/>
      <c r="YA25" s="134"/>
      <c r="YB25" s="134"/>
      <c r="YC25" s="134"/>
      <c r="YD25" s="134"/>
      <c r="YE25" s="134"/>
      <c r="YF25" s="134"/>
      <c r="YG25" s="134"/>
      <c r="YH25" s="134"/>
      <c r="YI25" s="134"/>
      <c r="YJ25" s="134"/>
      <c r="YK25" s="134"/>
      <c r="YL25" s="134"/>
      <c r="YM25" s="134"/>
      <c r="YN25" s="134"/>
      <c r="YO25" s="134"/>
      <c r="YP25" s="134"/>
      <c r="YQ25" s="134"/>
      <c r="YR25" s="134"/>
      <c r="YS25" s="134"/>
      <c r="YT25" s="134"/>
      <c r="YU25" s="134"/>
      <c r="YV25" s="134"/>
      <c r="YW25" s="134"/>
      <c r="YX25" s="134"/>
      <c r="YY25" s="134"/>
      <c r="YZ25" s="134"/>
      <c r="ZA25" s="134"/>
      <c r="ZB25" s="134"/>
      <c r="ZC25" s="134"/>
      <c r="ZD25" s="134"/>
      <c r="ZE25" s="134"/>
      <c r="ZF25" s="134"/>
      <c r="ZG25" s="134"/>
      <c r="ZH25" s="134"/>
      <c r="ZI25" s="134"/>
      <c r="ZJ25" s="134"/>
      <c r="ZK25" s="134"/>
      <c r="ZL25" s="134"/>
      <c r="ZM25" s="134"/>
      <c r="ZN25" s="134"/>
      <c r="ZO25" s="134"/>
      <c r="ZP25" s="134"/>
      <c r="ZQ25" s="134"/>
      <c r="ZR25" s="134"/>
      <c r="ZS25" s="134"/>
      <c r="ZT25" s="134"/>
      <c r="ZU25" s="134"/>
      <c r="ZV25" s="134"/>
      <c r="ZW25" s="134"/>
      <c r="ZX25" s="134"/>
      <c r="ZY25" s="134"/>
      <c r="ZZ25" s="134"/>
      <c r="AAA25" s="134"/>
      <c r="AAB25" s="134"/>
      <c r="AAC25" s="134"/>
      <c r="AAD25" s="134"/>
      <c r="AAE25" s="134"/>
      <c r="AAF25" s="134"/>
      <c r="AAG25" s="134"/>
      <c r="AAH25" s="134"/>
      <c r="AAI25" s="134"/>
      <c r="AAJ25" s="134"/>
      <c r="AAK25" s="134"/>
      <c r="AAL25" s="134"/>
      <c r="AAM25" s="134"/>
      <c r="AAN25" s="134"/>
      <c r="AAO25" s="134"/>
      <c r="AAP25" s="134"/>
      <c r="AAQ25" s="134"/>
      <c r="AAR25" s="134"/>
      <c r="AAS25" s="134"/>
      <c r="AAT25" s="134"/>
      <c r="AAU25" s="134"/>
      <c r="AAV25" s="134"/>
      <c r="AAW25" s="134"/>
      <c r="AAX25" s="134"/>
      <c r="AAY25" s="134"/>
      <c r="AAZ25" s="134"/>
      <c r="ABA25" s="134"/>
      <c r="ABB25" s="134"/>
      <c r="ABC25" s="134"/>
      <c r="ABD25" s="134"/>
      <c r="ABE25" s="134"/>
      <c r="ABF25" s="134"/>
      <c r="ABG25" s="134"/>
      <c r="ABH25" s="134"/>
      <c r="ABI25" s="134"/>
      <c r="ABJ25" s="134"/>
      <c r="ABK25" s="134"/>
      <c r="ABL25" s="134"/>
      <c r="ABM25" s="134"/>
      <c r="ABN25" s="134"/>
      <c r="ABO25" s="134"/>
      <c r="ABP25" s="134"/>
      <c r="ABQ25" s="134"/>
      <c r="ABR25" s="134"/>
      <c r="ABS25" s="134"/>
      <c r="ABT25" s="134"/>
      <c r="ABU25" s="134"/>
      <c r="ABV25" s="134"/>
      <c r="ABW25" s="134"/>
      <c r="ABX25" s="134"/>
      <c r="ABY25" s="134"/>
      <c r="ABZ25" s="134"/>
      <c r="ACA25" s="134"/>
      <c r="ACB25" s="134"/>
      <c r="ACC25" s="134"/>
      <c r="ACD25" s="134"/>
      <c r="ACE25" s="134"/>
      <c r="ACF25" s="134"/>
      <c r="ACG25" s="134"/>
      <c r="ACH25" s="134"/>
      <c r="ACI25" s="134"/>
      <c r="ACJ25" s="134"/>
      <c r="ACK25" s="134"/>
      <c r="ACL25" s="134"/>
      <c r="ACM25" s="134"/>
      <c r="ACN25" s="134"/>
      <c r="ACO25" s="134"/>
      <c r="ACP25" s="134"/>
      <c r="ACQ25" s="134"/>
      <c r="ACR25" s="134"/>
      <c r="ACS25" s="134"/>
      <c r="ACT25" s="134"/>
      <c r="ACU25" s="134"/>
      <c r="ACV25" s="134"/>
      <c r="ACW25" s="134"/>
      <c r="ACX25" s="134"/>
      <c r="ACY25" s="134"/>
      <c r="ACZ25" s="134"/>
      <c r="ADA25" s="134"/>
      <c r="ADB25" s="134"/>
      <c r="ADC25" s="134"/>
      <c r="ADD25" s="134"/>
      <c r="ADE25" s="134"/>
      <c r="ADF25" s="134"/>
      <c r="ADG25" s="134"/>
      <c r="ADH25" s="134"/>
      <c r="ADI25" s="134"/>
      <c r="ADJ25" s="134"/>
      <c r="ADK25" s="134"/>
      <c r="ADL25" s="134"/>
      <c r="ADM25" s="134"/>
      <c r="ADN25" s="134"/>
      <c r="ADO25" s="134"/>
      <c r="ADP25" s="134"/>
      <c r="ADQ25" s="134"/>
      <c r="ADR25" s="134"/>
      <c r="ADS25" s="134"/>
      <c r="ADT25" s="134"/>
      <c r="ADU25" s="134"/>
      <c r="ADV25" s="134"/>
      <c r="ADW25" s="134"/>
      <c r="ADX25" s="134"/>
      <c r="ADY25" s="134"/>
      <c r="ADZ25" s="134"/>
      <c r="AEA25" s="134"/>
      <c r="AEB25" s="134"/>
      <c r="AEC25" s="134"/>
      <c r="AED25" s="134"/>
      <c r="AEE25" s="134"/>
      <c r="AEF25" s="134"/>
      <c r="AEG25" s="134"/>
      <c r="AEH25" s="134"/>
      <c r="AEI25" s="134"/>
      <c r="AEJ25" s="134"/>
      <c r="AEK25" s="134"/>
      <c r="AEL25" s="134"/>
      <c r="AEM25" s="134"/>
      <c r="AEN25" s="134"/>
      <c r="AEO25" s="134"/>
      <c r="AEP25" s="134"/>
      <c r="AEQ25" s="134"/>
      <c r="AER25" s="134"/>
      <c r="AES25" s="134"/>
      <c r="AET25" s="134"/>
      <c r="AEU25" s="134"/>
      <c r="AEV25" s="134"/>
      <c r="AEW25" s="134"/>
      <c r="AEX25" s="134"/>
      <c r="AEY25" s="134"/>
      <c r="AEZ25" s="134"/>
      <c r="AFA25" s="134"/>
      <c r="AFB25" s="134"/>
      <c r="AFC25" s="134"/>
      <c r="AFD25" s="134"/>
      <c r="AFE25" s="134"/>
      <c r="AFF25" s="134"/>
      <c r="AFG25" s="134"/>
      <c r="AFH25" s="134"/>
      <c r="AFI25" s="134"/>
      <c r="AFJ25" s="134"/>
      <c r="AFK25" s="134"/>
      <c r="AFL25" s="134"/>
      <c r="AFM25" s="134"/>
      <c r="AFN25" s="134"/>
      <c r="AFO25" s="134"/>
      <c r="AFP25" s="134"/>
      <c r="AFQ25" s="134"/>
      <c r="AFR25" s="134"/>
      <c r="AFS25" s="134"/>
      <c r="AFT25" s="134"/>
      <c r="AFU25" s="134"/>
      <c r="AFV25" s="134"/>
      <c r="AFW25" s="134"/>
      <c r="AFX25" s="134"/>
      <c r="AFY25" s="134"/>
      <c r="AFZ25" s="134"/>
      <c r="AGA25" s="134"/>
      <c r="AGB25" s="134"/>
      <c r="AGC25" s="134"/>
      <c r="AGD25" s="134"/>
      <c r="AGE25" s="134"/>
      <c r="AGF25" s="134"/>
      <c r="AGG25" s="134"/>
      <c r="AGH25" s="134"/>
      <c r="AGI25" s="134"/>
      <c r="AGJ25" s="134"/>
      <c r="AGK25" s="134"/>
      <c r="AGL25" s="134"/>
      <c r="AGM25" s="134"/>
      <c r="AGN25" s="134"/>
      <c r="AGO25" s="134"/>
      <c r="AGP25" s="134"/>
      <c r="AGQ25" s="134"/>
      <c r="AGR25" s="134"/>
      <c r="AGS25" s="134"/>
      <c r="AGT25" s="134"/>
      <c r="AGU25" s="134"/>
      <c r="AGV25" s="134"/>
      <c r="AGW25" s="134"/>
      <c r="AGX25" s="134"/>
      <c r="AGY25" s="134"/>
      <c r="AGZ25" s="134"/>
      <c r="AHA25" s="134"/>
      <c r="AHB25" s="134"/>
      <c r="AHC25" s="134"/>
      <c r="AHD25" s="134"/>
      <c r="AHE25" s="134"/>
      <c r="AHF25" s="134"/>
      <c r="AHG25" s="134"/>
      <c r="AHH25" s="134"/>
      <c r="AHI25" s="134"/>
      <c r="AHJ25" s="134"/>
      <c r="AHK25" s="134"/>
      <c r="AHL25" s="134"/>
      <c r="AHM25" s="134"/>
      <c r="AHN25" s="134"/>
      <c r="AHO25" s="134"/>
      <c r="AHP25" s="134"/>
      <c r="AHQ25" s="134"/>
      <c r="AHR25" s="134"/>
      <c r="AHS25" s="134"/>
      <c r="AHT25" s="134"/>
      <c r="AHU25" s="134"/>
      <c r="AHV25" s="134"/>
      <c r="AHW25" s="134"/>
      <c r="AHX25" s="134"/>
      <c r="AHY25" s="134"/>
      <c r="AHZ25" s="134"/>
      <c r="AIA25" s="134"/>
      <c r="AIB25" s="134"/>
      <c r="AIC25" s="134"/>
      <c r="AID25" s="134"/>
      <c r="AIE25" s="134"/>
      <c r="AIF25" s="134"/>
      <c r="AIG25" s="134"/>
      <c r="AIH25" s="134"/>
      <c r="AII25" s="134"/>
      <c r="AIJ25" s="134"/>
      <c r="AIK25" s="134"/>
      <c r="AIL25" s="134"/>
      <c r="AIM25" s="134"/>
      <c r="AIN25" s="134"/>
      <c r="AIO25" s="134"/>
      <c r="AIP25" s="134"/>
      <c r="AIQ25" s="134"/>
      <c r="AIR25" s="134"/>
      <c r="AIS25" s="134"/>
      <c r="AIT25" s="134"/>
      <c r="AIU25" s="134"/>
      <c r="AIV25" s="134"/>
      <c r="AIW25" s="134"/>
      <c r="AIX25" s="134"/>
      <c r="AIY25" s="134"/>
      <c r="AIZ25" s="134"/>
      <c r="AJA25" s="134"/>
      <c r="AJB25" s="134"/>
      <c r="AJC25" s="134"/>
      <c r="AJD25" s="134"/>
      <c r="AJE25" s="134"/>
      <c r="AJF25" s="134"/>
      <c r="AJG25" s="134"/>
      <c r="AJH25" s="134"/>
      <c r="AJI25" s="134"/>
      <c r="AJJ25" s="134"/>
      <c r="AJK25" s="134"/>
      <c r="AJL25" s="134"/>
      <c r="AJM25" s="134"/>
      <c r="AJN25" s="134"/>
      <c r="AJO25" s="134"/>
      <c r="AJP25" s="134"/>
      <c r="AJQ25" s="134"/>
      <c r="AJR25" s="134"/>
      <c r="AJS25" s="134"/>
      <c r="AJT25" s="134"/>
      <c r="AJU25" s="134"/>
      <c r="AJV25" s="134"/>
      <c r="AJW25" s="134"/>
      <c r="AJX25" s="134"/>
      <c r="AJY25" s="134"/>
      <c r="AJZ25" s="134"/>
      <c r="AKA25" s="134"/>
      <c r="AKB25" s="134"/>
      <c r="AKC25" s="134"/>
      <c r="AKD25" s="134"/>
      <c r="AKE25" s="134"/>
      <c r="AKF25" s="134"/>
      <c r="AKG25" s="134"/>
      <c r="AKH25" s="134"/>
      <c r="AKI25" s="134"/>
      <c r="AKJ25" s="134"/>
      <c r="AKK25" s="134"/>
      <c r="AKL25" s="134"/>
      <c r="AKM25" s="134"/>
      <c r="AKN25" s="134"/>
      <c r="AKO25" s="134"/>
      <c r="AKP25" s="134"/>
      <c r="AKQ25" s="134"/>
      <c r="AKR25" s="134"/>
      <c r="AKS25" s="134"/>
      <c r="AKT25" s="134"/>
      <c r="AKU25" s="134"/>
      <c r="AKV25" s="134"/>
      <c r="AKW25" s="134"/>
      <c r="AKX25" s="134"/>
      <c r="AKY25" s="134"/>
      <c r="AKZ25" s="134"/>
      <c r="ALA25" s="134"/>
      <c r="ALB25" s="134"/>
      <c r="ALC25" s="134"/>
      <c r="ALD25" s="134"/>
      <c r="ALE25" s="134"/>
      <c r="ALF25" s="134"/>
      <c r="ALG25" s="134"/>
      <c r="ALH25" s="134"/>
      <c r="ALI25" s="134"/>
      <c r="ALJ25" s="134"/>
      <c r="ALK25" s="134"/>
      <c r="ALL25" s="134"/>
      <c r="ALM25" s="134"/>
      <c r="ALN25" s="134"/>
      <c r="ALO25" s="134"/>
      <c r="ALP25" s="134"/>
      <c r="ALQ25" s="134"/>
      <c r="ALR25" s="134"/>
      <c r="ALS25" s="134"/>
      <c r="ALT25" s="134"/>
      <c r="ALU25" s="134"/>
      <c r="ALV25" s="134"/>
      <c r="ALW25" s="134"/>
      <c r="ALX25" s="134"/>
      <c r="ALY25" s="134"/>
      <c r="ALZ25" s="134"/>
      <c r="AMA25" s="134"/>
      <c r="AMB25" s="134"/>
      <c r="AMC25" s="134"/>
      <c r="AMD25" s="134"/>
      <c r="AME25" s="134"/>
      <c r="AMF25" s="134"/>
      <c r="AMG25" s="134"/>
      <c r="AMH25" s="134"/>
      <c r="AMI25" s="134"/>
      <c r="AMJ25" s="134"/>
      <c r="AMK25" s="134"/>
      <c r="AML25" s="134"/>
      <c r="AMM25" s="134"/>
      <c r="AMN25" s="134"/>
      <c r="AMO25" s="134"/>
      <c r="AMP25" s="134"/>
      <c r="AMQ25" s="134"/>
      <c r="AMR25" s="134"/>
      <c r="AMS25" s="134"/>
      <c r="AMT25" s="134"/>
      <c r="AMU25" s="134"/>
      <c r="AMV25" s="134"/>
      <c r="AMW25" s="134"/>
      <c r="AMX25" s="134"/>
      <c r="AMY25" s="134"/>
      <c r="AMZ25" s="134"/>
      <c r="ANA25" s="134"/>
      <c r="ANB25" s="134"/>
      <c r="ANC25" s="134"/>
      <c r="AND25" s="134"/>
      <c r="ANE25" s="134"/>
      <c r="ANF25" s="134"/>
      <c r="ANG25" s="134"/>
      <c r="ANH25" s="134"/>
      <c r="ANI25" s="134"/>
      <c r="ANJ25" s="134"/>
      <c r="ANK25" s="134"/>
      <c r="ANL25" s="134"/>
      <c r="ANM25" s="134"/>
      <c r="ANN25" s="134"/>
      <c r="ANO25" s="134"/>
      <c r="ANP25" s="134"/>
      <c r="ANQ25" s="134"/>
      <c r="ANR25" s="134"/>
      <c r="ANS25" s="134"/>
      <c r="ANT25" s="134"/>
      <c r="ANU25" s="134"/>
      <c r="ANV25" s="134"/>
      <c r="ANW25" s="134"/>
      <c r="ANX25" s="134"/>
      <c r="ANY25" s="134"/>
      <c r="ANZ25" s="134"/>
      <c r="AOA25" s="134"/>
      <c r="AOB25" s="134"/>
      <c r="AOC25" s="134"/>
      <c r="AOD25" s="134"/>
      <c r="AOE25" s="134"/>
      <c r="AOF25" s="134"/>
      <c r="AOG25" s="134"/>
      <c r="AOH25" s="134"/>
      <c r="AOI25" s="134"/>
      <c r="AOJ25" s="134"/>
      <c r="AOK25" s="134"/>
      <c r="AOL25" s="134"/>
      <c r="AOM25" s="134"/>
      <c r="AON25" s="134"/>
      <c r="AOO25" s="134"/>
      <c r="AOP25" s="134"/>
      <c r="AOQ25" s="134"/>
      <c r="AOR25" s="134"/>
      <c r="AOS25" s="134"/>
      <c r="AOT25" s="134"/>
      <c r="AOU25" s="134"/>
      <c r="AOV25" s="134"/>
      <c r="AOW25" s="134"/>
      <c r="AOX25" s="134"/>
      <c r="AOY25" s="134"/>
      <c r="AOZ25" s="134"/>
      <c r="APA25" s="134"/>
      <c r="APB25" s="134"/>
      <c r="APC25" s="134"/>
      <c r="APD25" s="134"/>
      <c r="APE25" s="134"/>
      <c r="APF25" s="134"/>
      <c r="APG25" s="134"/>
      <c r="APH25" s="134"/>
      <c r="API25" s="134"/>
      <c r="APJ25" s="134"/>
      <c r="APK25" s="134"/>
      <c r="APL25" s="134"/>
      <c r="APM25" s="134"/>
      <c r="APN25" s="134"/>
      <c r="APO25" s="134"/>
      <c r="APP25" s="134"/>
      <c r="APQ25" s="134"/>
      <c r="APR25" s="134"/>
      <c r="APS25" s="134"/>
      <c r="APT25" s="134"/>
      <c r="APU25" s="134"/>
      <c r="APV25" s="134"/>
      <c r="APW25" s="134"/>
      <c r="APX25" s="134"/>
      <c r="APY25" s="134"/>
      <c r="APZ25" s="134"/>
      <c r="AQA25" s="134"/>
      <c r="AQB25" s="134"/>
      <c r="AQC25" s="134"/>
      <c r="AQD25" s="134"/>
      <c r="AQE25" s="134"/>
      <c r="AQF25" s="134"/>
      <c r="AQG25" s="134"/>
      <c r="AQH25" s="134"/>
      <c r="AQI25" s="134"/>
      <c r="AQJ25" s="134"/>
      <c r="AQK25" s="134"/>
      <c r="AQL25" s="134"/>
      <c r="AQM25" s="134"/>
      <c r="AQN25" s="134"/>
      <c r="AQO25" s="134"/>
      <c r="AQP25" s="134"/>
      <c r="AQQ25" s="134"/>
      <c r="AQR25" s="134"/>
      <c r="AQS25" s="134"/>
      <c r="AQT25" s="134"/>
      <c r="AQU25" s="134"/>
      <c r="AQV25" s="134"/>
      <c r="AQW25" s="134"/>
      <c r="AQX25" s="134"/>
      <c r="AQY25" s="134"/>
      <c r="AQZ25" s="134"/>
      <c r="ARA25" s="134"/>
      <c r="ARB25" s="134"/>
      <c r="ARC25" s="134"/>
      <c r="ARD25" s="134"/>
      <c r="ARE25" s="134"/>
      <c r="ARF25" s="134"/>
      <c r="ARG25" s="134"/>
      <c r="ARH25" s="134"/>
      <c r="ARI25" s="134"/>
      <c r="ARJ25" s="134"/>
      <c r="ARK25" s="134"/>
      <c r="ARL25" s="134"/>
      <c r="ARM25" s="134"/>
      <c r="ARN25" s="134"/>
      <c r="ARO25" s="134"/>
      <c r="ARP25" s="134"/>
      <c r="ARQ25" s="134"/>
      <c r="ARR25" s="134"/>
      <c r="ARS25" s="134"/>
      <c r="ART25" s="134"/>
      <c r="ARU25" s="134"/>
      <c r="ARV25" s="134"/>
      <c r="ARW25" s="134"/>
      <c r="ARX25" s="134"/>
      <c r="ARY25" s="134"/>
      <c r="ARZ25" s="134"/>
      <c r="ASA25" s="134"/>
      <c r="ASB25" s="134"/>
      <c r="ASC25" s="134"/>
      <c r="ASD25" s="134"/>
      <c r="ASE25" s="134"/>
      <c r="ASF25" s="134"/>
      <c r="ASG25" s="134"/>
      <c r="ASH25" s="134"/>
      <c r="ASI25" s="134"/>
      <c r="ASJ25" s="134"/>
      <c r="ASK25" s="134"/>
      <c r="ASL25" s="134"/>
      <c r="ASM25" s="134"/>
      <c r="ASN25" s="134"/>
      <c r="ASO25" s="134"/>
      <c r="ASP25" s="134"/>
      <c r="ASQ25" s="134"/>
      <c r="ASR25" s="134"/>
      <c r="ASS25" s="134"/>
      <c r="AST25" s="134"/>
      <c r="ASU25" s="134"/>
      <c r="ASV25" s="134"/>
      <c r="ASW25" s="134"/>
      <c r="ASX25" s="134"/>
      <c r="ASY25" s="134"/>
      <c r="ASZ25" s="134"/>
      <c r="ATA25" s="134"/>
      <c r="ATB25" s="134"/>
      <c r="ATC25" s="134"/>
      <c r="ATD25" s="134"/>
      <c r="ATE25" s="134"/>
      <c r="ATF25" s="134"/>
      <c r="ATG25" s="134"/>
      <c r="ATH25" s="134"/>
      <c r="ATI25" s="134"/>
      <c r="ATJ25" s="134"/>
      <c r="ATK25" s="134"/>
      <c r="ATL25" s="134"/>
      <c r="ATM25" s="134"/>
      <c r="ATN25" s="134"/>
      <c r="ATO25" s="134"/>
      <c r="ATP25" s="134"/>
      <c r="ATQ25" s="134"/>
      <c r="ATR25" s="134"/>
      <c r="ATS25" s="134"/>
      <c r="ATT25" s="134"/>
      <c r="ATU25" s="134"/>
      <c r="ATV25" s="134"/>
      <c r="ATW25" s="134"/>
      <c r="ATX25" s="134"/>
      <c r="ATY25" s="134"/>
      <c r="ATZ25" s="134"/>
      <c r="AUA25" s="134"/>
      <c r="AUB25" s="134"/>
      <c r="AUC25" s="134"/>
      <c r="AUD25" s="134"/>
      <c r="AUE25" s="134"/>
      <c r="AUF25" s="134"/>
      <c r="AUG25" s="134"/>
      <c r="AUH25" s="134"/>
      <c r="AUI25" s="134"/>
      <c r="AUJ25" s="134"/>
      <c r="AUK25" s="134"/>
      <c r="AUL25" s="134"/>
      <c r="AUM25" s="134"/>
      <c r="AUN25" s="134"/>
      <c r="AUO25" s="134"/>
      <c r="AUP25" s="134"/>
      <c r="AUQ25" s="134"/>
      <c r="AUR25" s="134"/>
      <c r="AUS25" s="134"/>
      <c r="AUT25" s="134"/>
      <c r="AUU25" s="134"/>
      <c r="AUV25" s="134"/>
      <c r="AUW25" s="134"/>
      <c r="AUX25" s="134"/>
      <c r="AUY25" s="134"/>
      <c r="AUZ25" s="134"/>
      <c r="AVA25" s="134"/>
      <c r="AVB25" s="134"/>
      <c r="AVC25" s="134"/>
      <c r="AVD25" s="134"/>
      <c r="AVE25" s="134"/>
      <c r="AVF25" s="134"/>
      <c r="AVG25" s="134"/>
      <c r="AVH25" s="134"/>
      <c r="AVI25" s="134"/>
      <c r="AVJ25" s="134"/>
      <c r="AVK25" s="134"/>
      <c r="AVL25" s="134"/>
      <c r="AVM25" s="134"/>
      <c r="AVN25" s="134"/>
      <c r="AVO25" s="134"/>
      <c r="AVP25" s="134"/>
      <c r="AVQ25" s="134"/>
      <c r="AVR25" s="134"/>
      <c r="AVS25" s="134"/>
      <c r="AVT25" s="134"/>
      <c r="AVU25" s="134"/>
      <c r="AVV25" s="134"/>
      <c r="AVW25" s="134"/>
      <c r="AVX25" s="134"/>
      <c r="AVY25" s="134"/>
      <c r="AVZ25" s="134"/>
      <c r="AWA25" s="134"/>
      <c r="AWB25" s="134"/>
      <c r="AWC25" s="134"/>
      <c r="AWD25" s="134"/>
      <c r="AWE25" s="134"/>
      <c r="AWF25" s="134"/>
      <c r="AWG25" s="134"/>
      <c r="AWH25" s="134"/>
      <c r="AWI25" s="134"/>
      <c r="AWJ25" s="134"/>
      <c r="AWK25" s="134"/>
      <c r="AWL25" s="134"/>
      <c r="AWM25" s="134"/>
      <c r="AWN25" s="134"/>
      <c r="AWO25" s="134"/>
      <c r="AWP25" s="134"/>
      <c r="AWQ25" s="134"/>
      <c r="AWR25" s="134"/>
      <c r="AWS25" s="134"/>
      <c r="AWT25" s="134"/>
      <c r="AWU25" s="134"/>
      <c r="AWV25" s="134"/>
      <c r="AWW25" s="134"/>
      <c r="AWX25" s="134"/>
      <c r="AWY25" s="134"/>
      <c r="AWZ25" s="134"/>
      <c r="AXA25" s="134"/>
      <c r="AXB25" s="134"/>
      <c r="AXC25" s="134"/>
      <c r="AXD25" s="134"/>
      <c r="AXE25" s="134"/>
      <c r="AXF25" s="134"/>
      <c r="AXG25" s="134"/>
      <c r="AXH25" s="134"/>
      <c r="AXI25" s="134"/>
      <c r="AXJ25" s="134"/>
      <c r="AXK25" s="134"/>
      <c r="AXL25" s="134"/>
      <c r="AXM25" s="134"/>
      <c r="AXN25" s="134"/>
      <c r="AXO25" s="134"/>
      <c r="AXP25" s="134"/>
      <c r="AXQ25" s="134"/>
      <c r="AXR25" s="134"/>
      <c r="AXS25" s="134"/>
      <c r="AXT25" s="134"/>
      <c r="AXU25" s="134"/>
      <c r="AXV25" s="134"/>
      <c r="AXW25" s="134"/>
      <c r="AXX25" s="134"/>
      <c r="AXY25" s="134"/>
      <c r="AXZ25" s="134"/>
      <c r="AYA25" s="134"/>
      <c r="AYB25" s="134"/>
      <c r="AYC25" s="134"/>
      <c r="AYD25" s="134"/>
      <c r="AYE25" s="134"/>
      <c r="AYF25" s="134"/>
      <c r="AYG25" s="134"/>
      <c r="AYH25" s="134"/>
      <c r="AYI25" s="134"/>
      <c r="AYJ25" s="134"/>
      <c r="AYK25" s="134"/>
      <c r="AYL25" s="134"/>
      <c r="AYM25" s="134"/>
      <c r="AYN25" s="134"/>
      <c r="AYO25" s="134"/>
      <c r="AYP25" s="134"/>
      <c r="AYQ25" s="134"/>
      <c r="AYR25" s="134"/>
      <c r="AYS25" s="134"/>
      <c r="AYT25" s="134"/>
      <c r="AYU25" s="134"/>
      <c r="AYV25" s="134"/>
      <c r="AYW25" s="134"/>
      <c r="AYX25" s="134"/>
      <c r="AYY25" s="134"/>
      <c r="AYZ25" s="134"/>
      <c r="AZA25" s="134"/>
      <c r="AZB25" s="134"/>
      <c r="AZC25" s="134"/>
      <c r="AZD25" s="134"/>
      <c r="AZE25" s="134"/>
      <c r="AZF25" s="134"/>
      <c r="AZG25" s="134"/>
      <c r="AZH25" s="134"/>
      <c r="AZI25" s="134"/>
      <c r="AZJ25" s="134"/>
      <c r="AZK25" s="134"/>
      <c r="AZL25" s="134"/>
      <c r="AZM25" s="134"/>
      <c r="AZN25" s="134"/>
      <c r="AZO25" s="134"/>
      <c r="AZP25" s="134"/>
      <c r="AZQ25" s="134"/>
      <c r="AZR25" s="134"/>
      <c r="AZS25" s="134"/>
      <c r="AZT25" s="134"/>
      <c r="AZU25" s="134"/>
      <c r="AZV25" s="134"/>
      <c r="AZW25" s="134"/>
      <c r="AZX25" s="134"/>
      <c r="AZY25" s="134"/>
      <c r="AZZ25" s="134"/>
      <c r="BAA25" s="134"/>
      <c r="BAB25" s="134"/>
      <c r="BAC25" s="134"/>
      <c r="BAD25" s="134"/>
      <c r="BAE25" s="134"/>
      <c r="BAF25" s="134"/>
      <c r="BAG25" s="134"/>
      <c r="BAH25" s="134"/>
      <c r="BAI25" s="134"/>
      <c r="BAJ25" s="134"/>
      <c r="BAK25" s="134"/>
      <c r="BAL25" s="134"/>
      <c r="BAM25" s="134"/>
      <c r="BAN25" s="134"/>
      <c r="BAO25" s="134"/>
      <c r="BAP25" s="134"/>
      <c r="BAQ25" s="134"/>
      <c r="BAR25" s="134"/>
      <c r="BAS25" s="134"/>
      <c r="BAT25" s="134"/>
      <c r="BAU25" s="134"/>
      <c r="BAV25" s="134"/>
      <c r="BAW25" s="134"/>
      <c r="BAX25" s="134"/>
      <c r="BAY25" s="134"/>
      <c r="BAZ25" s="134"/>
      <c r="BBA25" s="134"/>
      <c r="BBB25" s="134"/>
      <c r="BBC25" s="134"/>
      <c r="BBD25" s="134"/>
      <c r="BBE25" s="134"/>
      <c r="BBF25" s="134"/>
      <c r="BBG25" s="134"/>
      <c r="BBH25" s="134"/>
      <c r="BBI25" s="134"/>
      <c r="BBJ25" s="134"/>
      <c r="BBK25" s="134"/>
      <c r="BBL25" s="134"/>
      <c r="BBM25" s="134"/>
      <c r="BBN25" s="134"/>
      <c r="BBO25" s="134"/>
      <c r="BBP25" s="134"/>
      <c r="BBQ25" s="134"/>
      <c r="BBR25" s="134"/>
      <c r="BBS25" s="134"/>
      <c r="BBT25" s="134"/>
      <c r="BBU25" s="134"/>
      <c r="BBV25" s="134"/>
      <c r="BBW25" s="134"/>
      <c r="BBX25" s="134"/>
      <c r="BBY25" s="134"/>
      <c r="BBZ25" s="134"/>
      <c r="BCA25" s="134"/>
      <c r="BCB25" s="134"/>
      <c r="BCC25" s="134"/>
      <c r="BCD25" s="134"/>
      <c r="BCE25" s="134"/>
      <c r="BCF25" s="134"/>
      <c r="BCG25" s="134"/>
      <c r="BCH25" s="134"/>
      <c r="BCI25" s="134"/>
      <c r="BCJ25" s="134"/>
      <c r="BCK25" s="134"/>
      <c r="BCL25" s="134"/>
      <c r="BCM25" s="134"/>
      <c r="BCN25" s="134"/>
      <c r="BCO25" s="134"/>
      <c r="BCP25" s="134"/>
      <c r="BCQ25" s="134"/>
      <c r="BCR25" s="134"/>
      <c r="BCS25" s="134"/>
      <c r="BCT25" s="134"/>
      <c r="BCU25" s="134"/>
      <c r="BCV25" s="134"/>
      <c r="BCW25" s="134"/>
      <c r="BCX25" s="134"/>
      <c r="BCY25" s="134"/>
      <c r="BCZ25" s="134"/>
      <c r="BDA25" s="134"/>
      <c r="BDB25" s="134"/>
      <c r="BDC25" s="134"/>
      <c r="BDD25" s="134"/>
      <c r="BDE25" s="134"/>
      <c r="BDF25" s="134"/>
      <c r="BDG25" s="134"/>
      <c r="BDH25" s="134"/>
      <c r="BDI25" s="134"/>
      <c r="BDJ25" s="134"/>
      <c r="BDK25" s="134"/>
      <c r="BDL25" s="134"/>
      <c r="BDM25" s="134"/>
      <c r="BDN25" s="134"/>
      <c r="BDO25" s="134"/>
      <c r="BDP25" s="134"/>
      <c r="BDQ25" s="134"/>
      <c r="BDR25" s="134"/>
      <c r="BDS25" s="134"/>
      <c r="BDT25" s="134"/>
      <c r="BDU25" s="134"/>
      <c r="BDV25" s="134"/>
      <c r="BDW25" s="134"/>
      <c r="BDX25" s="134"/>
      <c r="BDY25" s="134"/>
      <c r="BDZ25" s="134"/>
      <c r="BEA25" s="134"/>
      <c r="BEB25" s="134"/>
      <c r="BEC25" s="134"/>
      <c r="BED25" s="134"/>
      <c r="BEE25" s="134"/>
      <c r="BEF25" s="134"/>
      <c r="BEG25" s="134"/>
      <c r="BEH25" s="134"/>
      <c r="BEI25" s="134"/>
      <c r="BEJ25" s="134"/>
      <c r="BEK25" s="134"/>
      <c r="BEL25" s="134"/>
      <c r="BEM25" s="134"/>
      <c r="BEN25" s="134"/>
      <c r="BEO25" s="134"/>
      <c r="BEP25" s="134"/>
      <c r="BEQ25" s="134"/>
      <c r="BER25" s="134"/>
      <c r="BES25" s="134"/>
      <c r="BET25" s="134"/>
      <c r="BEU25" s="134"/>
      <c r="BEV25" s="134"/>
      <c r="BEW25" s="134"/>
      <c r="BEX25" s="134"/>
      <c r="BEY25" s="134"/>
      <c r="BEZ25" s="134"/>
      <c r="BFA25" s="134"/>
      <c r="BFB25" s="134"/>
      <c r="BFC25" s="134"/>
      <c r="BFD25" s="134"/>
      <c r="BFE25" s="134"/>
      <c r="BFF25" s="134"/>
      <c r="BFG25" s="134"/>
      <c r="BFH25" s="134"/>
      <c r="BFI25" s="134"/>
      <c r="BFJ25" s="134"/>
      <c r="BFK25" s="134"/>
      <c r="BFL25" s="134"/>
      <c r="BFM25" s="134"/>
      <c r="BFN25" s="134"/>
      <c r="BFO25" s="134"/>
      <c r="BFP25" s="134"/>
      <c r="BFQ25" s="134"/>
      <c r="BFR25" s="134"/>
      <c r="BFS25" s="134"/>
      <c r="BFT25" s="134"/>
      <c r="BFU25" s="134"/>
      <c r="BFV25" s="134"/>
      <c r="BFW25" s="134"/>
      <c r="BFX25" s="134"/>
      <c r="BFY25" s="134"/>
      <c r="BFZ25" s="134"/>
      <c r="BGA25" s="134"/>
      <c r="BGB25" s="134"/>
      <c r="BGC25" s="134"/>
      <c r="BGD25" s="134"/>
      <c r="BGE25" s="134"/>
      <c r="BGF25" s="134"/>
      <c r="BGG25" s="134"/>
      <c r="BGH25" s="134"/>
      <c r="BGI25" s="134"/>
      <c r="BGJ25" s="134"/>
      <c r="BGK25" s="134"/>
      <c r="BGL25" s="134"/>
      <c r="BGM25" s="134"/>
      <c r="BGN25" s="134"/>
      <c r="BGO25" s="134"/>
      <c r="BGP25" s="134"/>
      <c r="BGQ25" s="134"/>
      <c r="BGR25" s="134"/>
      <c r="BGS25" s="134"/>
      <c r="BGT25" s="134"/>
      <c r="BGU25" s="134"/>
      <c r="BGV25" s="134"/>
      <c r="BGW25" s="134"/>
      <c r="BGX25" s="134"/>
      <c r="BGY25" s="134"/>
      <c r="BGZ25" s="134"/>
      <c r="BHA25" s="134"/>
      <c r="BHB25" s="134"/>
      <c r="BHC25" s="134"/>
      <c r="BHD25" s="134"/>
      <c r="BHE25" s="134"/>
      <c r="BHF25" s="134"/>
      <c r="BHG25" s="134"/>
      <c r="BHH25" s="134"/>
      <c r="BHI25" s="134"/>
      <c r="BHJ25" s="134"/>
      <c r="BHK25" s="134"/>
      <c r="BHL25" s="134"/>
      <c r="BHM25" s="134"/>
      <c r="BHN25" s="134"/>
      <c r="BHO25" s="134"/>
      <c r="BHP25" s="134"/>
      <c r="BHQ25" s="134"/>
      <c r="BHR25" s="134"/>
      <c r="BHS25" s="134"/>
      <c r="BHT25" s="134"/>
      <c r="BHU25" s="134"/>
      <c r="BHV25" s="134"/>
      <c r="BHW25" s="134"/>
      <c r="BHX25" s="134"/>
      <c r="BHY25" s="134"/>
      <c r="BHZ25" s="134"/>
      <c r="BIA25" s="134"/>
      <c r="BIB25" s="134"/>
      <c r="BIC25" s="134"/>
      <c r="BID25" s="134"/>
      <c r="BIE25" s="134"/>
      <c r="BIF25" s="134"/>
      <c r="BIG25" s="134"/>
      <c r="BIH25" s="134"/>
      <c r="BII25" s="134"/>
      <c r="BIJ25" s="134"/>
      <c r="BIK25" s="134"/>
      <c r="BIL25" s="134"/>
      <c r="BIM25" s="134"/>
      <c r="BIN25" s="134"/>
      <c r="BIO25" s="134"/>
      <c r="BIP25" s="134"/>
      <c r="BIQ25" s="134"/>
      <c r="BIR25" s="134"/>
      <c r="BIS25" s="134"/>
      <c r="BIT25" s="134"/>
      <c r="BIU25" s="134"/>
      <c r="BIV25" s="134"/>
      <c r="BIW25" s="134"/>
      <c r="BIX25" s="134"/>
      <c r="BIY25" s="134"/>
      <c r="BIZ25" s="134"/>
      <c r="BJA25" s="134"/>
      <c r="BJB25" s="134"/>
      <c r="BJC25" s="134"/>
      <c r="BJD25" s="134"/>
      <c r="BJE25" s="134"/>
      <c r="BJF25" s="134"/>
      <c r="BJG25" s="134"/>
      <c r="BJH25" s="134"/>
      <c r="BJI25" s="134"/>
      <c r="BJJ25" s="134"/>
      <c r="BJK25" s="134"/>
      <c r="BJL25" s="134"/>
      <c r="BJM25" s="134"/>
      <c r="BJN25" s="134"/>
      <c r="BJO25" s="134"/>
      <c r="BJP25" s="134"/>
      <c r="BJQ25" s="134"/>
      <c r="BJR25" s="134"/>
      <c r="BJS25" s="134"/>
      <c r="BJT25" s="134"/>
      <c r="BJU25" s="134"/>
      <c r="BJV25" s="134"/>
      <c r="BJW25" s="134"/>
      <c r="BJX25" s="134"/>
      <c r="BJY25" s="134"/>
      <c r="BJZ25" s="134"/>
      <c r="BKA25" s="134"/>
      <c r="BKB25" s="134"/>
      <c r="BKC25" s="134"/>
      <c r="BKD25" s="134"/>
      <c r="BKE25" s="134"/>
      <c r="BKF25" s="134"/>
      <c r="BKG25" s="134"/>
      <c r="BKH25" s="134"/>
      <c r="BKI25" s="134"/>
      <c r="BKJ25" s="134"/>
      <c r="BKK25" s="134"/>
      <c r="BKL25" s="134"/>
      <c r="BKM25" s="134"/>
      <c r="BKN25" s="134"/>
      <c r="BKO25" s="134"/>
      <c r="BKP25" s="134"/>
      <c r="BKQ25" s="134"/>
      <c r="BKR25" s="134"/>
      <c r="BKS25" s="134"/>
      <c r="BKT25" s="134"/>
      <c r="BKU25" s="134"/>
      <c r="BKV25" s="134"/>
      <c r="BKW25" s="134"/>
      <c r="BKX25" s="134"/>
      <c r="BKY25" s="134"/>
      <c r="BKZ25" s="134"/>
      <c r="BLA25" s="134"/>
      <c r="BLB25" s="134"/>
      <c r="BLC25" s="134"/>
      <c r="BLD25" s="134"/>
      <c r="BLE25" s="134"/>
      <c r="BLF25" s="134"/>
      <c r="BLG25" s="134"/>
      <c r="BLH25" s="134"/>
      <c r="BLI25" s="134"/>
      <c r="BLJ25" s="134"/>
      <c r="BLK25" s="134"/>
      <c r="BLL25" s="134"/>
      <c r="BLM25" s="134"/>
      <c r="BLN25" s="134"/>
      <c r="BLO25" s="134"/>
      <c r="BLP25" s="134"/>
      <c r="BLQ25" s="134"/>
      <c r="BLR25" s="134"/>
      <c r="BLS25" s="134"/>
      <c r="BLT25" s="134"/>
      <c r="BLU25" s="134"/>
      <c r="BLV25" s="134"/>
      <c r="BLW25" s="134"/>
      <c r="BLX25" s="134"/>
      <c r="BLY25" s="134"/>
      <c r="BLZ25" s="134"/>
      <c r="BMA25" s="134"/>
      <c r="BMB25" s="134"/>
      <c r="BMC25" s="134"/>
      <c r="BMD25" s="134"/>
      <c r="BME25" s="134"/>
      <c r="BMF25" s="134"/>
      <c r="BMG25" s="134"/>
      <c r="BMH25" s="134"/>
      <c r="BMI25" s="134"/>
      <c r="BMJ25" s="134"/>
      <c r="BMK25" s="134"/>
      <c r="BML25" s="134"/>
      <c r="BMM25" s="134"/>
      <c r="BMN25" s="134"/>
      <c r="BMO25" s="134"/>
      <c r="BMP25" s="134"/>
      <c r="BMQ25" s="134"/>
      <c r="BMR25" s="134"/>
      <c r="BMS25" s="134"/>
      <c r="BMT25" s="134"/>
      <c r="BMU25" s="134"/>
      <c r="BMV25" s="134"/>
      <c r="BMW25" s="134"/>
      <c r="BMX25" s="134"/>
      <c r="BMY25" s="134"/>
      <c r="BMZ25" s="134"/>
      <c r="BNA25" s="134"/>
      <c r="BNB25" s="134"/>
      <c r="BNC25" s="134"/>
      <c r="BND25" s="134"/>
      <c r="BNE25" s="134"/>
      <c r="BNF25" s="134"/>
      <c r="BNG25" s="134"/>
      <c r="BNH25" s="134"/>
      <c r="BNI25" s="134"/>
      <c r="BNJ25" s="134"/>
      <c r="BNK25" s="134"/>
      <c r="BNL25" s="134"/>
      <c r="BNM25" s="134"/>
      <c r="BNN25" s="134"/>
      <c r="BNO25" s="134"/>
      <c r="BNP25" s="134"/>
      <c r="BNQ25" s="134"/>
      <c r="BNR25" s="134"/>
      <c r="BNS25" s="134"/>
      <c r="BNT25" s="134"/>
      <c r="BNU25" s="134"/>
      <c r="BNV25" s="134"/>
      <c r="BNW25" s="134"/>
      <c r="BNX25" s="134"/>
      <c r="BNY25" s="134"/>
      <c r="BNZ25" s="134"/>
      <c r="BOA25" s="134"/>
      <c r="BOB25" s="134"/>
      <c r="BOC25" s="134"/>
      <c r="BOD25" s="134"/>
      <c r="BOE25" s="134"/>
      <c r="BOF25" s="134"/>
      <c r="BOG25" s="134"/>
      <c r="BOH25" s="134"/>
      <c r="BOI25" s="134"/>
      <c r="BOJ25" s="134"/>
      <c r="BOK25" s="134"/>
      <c r="BOL25" s="134"/>
      <c r="BOM25" s="134"/>
      <c r="BON25" s="134"/>
      <c r="BOO25" s="134"/>
      <c r="BOP25" s="134"/>
      <c r="BOQ25" s="134"/>
      <c r="BOR25" s="134"/>
      <c r="BOS25" s="134"/>
      <c r="BOT25" s="134"/>
      <c r="BOU25" s="134"/>
      <c r="BOV25" s="134"/>
      <c r="BOW25" s="134"/>
      <c r="BOX25" s="134"/>
      <c r="BOY25" s="134"/>
      <c r="BOZ25" s="134"/>
      <c r="BPA25" s="134"/>
      <c r="BPB25" s="134"/>
      <c r="BPC25" s="134"/>
      <c r="BPD25" s="134"/>
      <c r="BPE25" s="134"/>
      <c r="BPF25" s="134"/>
      <c r="BPG25" s="134"/>
      <c r="BPH25" s="134"/>
      <c r="BPI25" s="134"/>
      <c r="BPJ25" s="134"/>
      <c r="BPK25" s="134"/>
      <c r="BPL25" s="134"/>
      <c r="BPM25" s="134"/>
      <c r="BPN25" s="134"/>
      <c r="BPO25" s="134"/>
      <c r="BPP25" s="134"/>
      <c r="BPQ25" s="134"/>
      <c r="BPR25" s="134"/>
      <c r="BPS25" s="134"/>
      <c r="BPT25" s="134"/>
      <c r="BPU25" s="134"/>
      <c r="BPV25" s="134"/>
      <c r="BPW25" s="134"/>
      <c r="BPX25" s="134"/>
      <c r="BPY25" s="134"/>
      <c r="BPZ25" s="134"/>
      <c r="BQA25" s="134"/>
      <c r="BQB25" s="134"/>
      <c r="BQC25" s="134"/>
      <c r="BQD25" s="134"/>
      <c r="BQE25" s="134"/>
      <c r="BQF25" s="134"/>
      <c r="BQG25" s="134"/>
      <c r="BQH25" s="134"/>
      <c r="BQI25" s="134"/>
      <c r="BQJ25" s="134"/>
      <c r="BQK25" s="134"/>
      <c r="BQL25" s="134"/>
      <c r="BQM25" s="134"/>
      <c r="BQN25" s="134"/>
      <c r="BQO25" s="134"/>
      <c r="BQP25" s="134"/>
      <c r="BQQ25" s="134"/>
      <c r="BQR25" s="134"/>
      <c r="BQS25" s="134"/>
      <c r="BQT25" s="134"/>
      <c r="BQU25" s="134"/>
      <c r="BQV25" s="134"/>
      <c r="BQW25" s="134"/>
      <c r="BQX25" s="134"/>
      <c r="BQY25" s="134"/>
      <c r="BQZ25" s="134"/>
      <c r="BRA25" s="134"/>
      <c r="BRB25" s="134"/>
      <c r="BRC25" s="134"/>
      <c r="BRD25" s="134"/>
      <c r="BRE25" s="134"/>
      <c r="BRF25" s="134"/>
      <c r="BRG25" s="134"/>
      <c r="BRH25" s="134"/>
      <c r="BRI25" s="134"/>
      <c r="BRJ25" s="134"/>
      <c r="BRK25" s="134"/>
      <c r="BRL25" s="134"/>
      <c r="BRM25" s="134"/>
      <c r="BRN25" s="134"/>
      <c r="BRO25" s="134"/>
      <c r="BRP25" s="134"/>
      <c r="BRQ25" s="134"/>
      <c r="BRR25" s="134"/>
      <c r="BRS25" s="134"/>
      <c r="BRT25" s="134"/>
      <c r="BRU25" s="134"/>
      <c r="BRV25" s="134"/>
      <c r="BRW25" s="134"/>
      <c r="BRX25" s="134"/>
      <c r="BRY25" s="134"/>
      <c r="BRZ25" s="134"/>
      <c r="BSA25" s="134"/>
      <c r="BSB25" s="134"/>
      <c r="BSC25" s="134"/>
      <c r="BSD25" s="134"/>
      <c r="BSE25" s="134"/>
      <c r="BSF25" s="134"/>
      <c r="BSG25" s="134"/>
      <c r="BSH25" s="134"/>
      <c r="BSI25" s="134"/>
      <c r="BSJ25" s="134"/>
      <c r="BSK25" s="134"/>
      <c r="BSL25" s="134"/>
      <c r="BSM25" s="134"/>
      <c r="BSN25" s="134"/>
      <c r="BSO25" s="134"/>
      <c r="BSP25" s="134"/>
      <c r="BSQ25" s="134"/>
      <c r="BSR25" s="134"/>
      <c r="BSS25" s="134"/>
      <c r="BST25" s="134"/>
      <c r="BSU25" s="134"/>
      <c r="BSV25" s="134"/>
      <c r="BSW25" s="134"/>
      <c r="BSX25" s="134"/>
      <c r="BSY25" s="134"/>
      <c r="BSZ25" s="134"/>
      <c r="BTA25" s="134"/>
      <c r="BTB25" s="134"/>
      <c r="BTC25" s="134"/>
      <c r="BTD25" s="134"/>
      <c r="BTE25" s="134"/>
      <c r="BTF25" s="134"/>
      <c r="BTG25" s="134"/>
      <c r="BTH25" s="134"/>
      <c r="BTI25" s="134"/>
      <c r="BTJ25" s="134"/>
      <c r="BTK25" s="134"/>
      <c r="BTL25" s="134"/>
      <c r="BTM25" s="134"/>
      <c r="BTN25" s="134"/>
      <c r="BTO25" s="134"/>
      <c r="BTP25" s="134"/>
      <c r="BTQ25" s="134"/>
      <c r="BTR25" s="134"/>
      <c r="BTS25" s="134"/>
      <c r="BTT25" s="134"/>
      <c r="BTU25" s="134"/>
      <c r="BTV25" s="134"/>
      <c r="BTW25" s="134"/>
      <c r="BTX25" s="134"/>
      <c r="BTY25" s="134"/>
      <c r="BTZ25" s="134"/>
      <c r="BUA25" s="134"/>
      <c r="BUB25" s="134"/>
      <c r="BUC25" s="134"/>
      <c r="BUD25" s="134"/>
      <c r="BUE25" s="134"/>
      <c r="BUF25" s="134"/>
      <c r="BUG25" s="134"/>
      <c r="BUH25" s="134"/>
      <c r="BUI25" s="134"/>
      <c r="BUJ25" s="134"/>
      <c r="BUK25" s="134"/>
      <c r="BUL25" s="134"/>
      <c r="BUM25" s="134"/>
      <c r="BUN25" s="134"/>
      <c r="BUO25" s="134"/>
      <c r="BUP25" s="134"/>
      <c r="BUQ25" s="134"/>
      <c r="BUR25" s="134"/>
      <c r="BUS25" s="134"/>
      <c r="BUT25" s="134"/>
      <c r="BUU25" s="134"/>
      <c r="BUV25" s="134"/>
      <c r="BUW25" s="134"/>
      <c r="BUX25" s="134"/>
      <c r="BUY25" s="134"/>
      <c r="BUZ25" s="134"/>
      <c r="BVA25" s="134"/>
      <c r="BVB25" s="134"/>
      <c r="BVC25" s="134"/>
      <c r="BVD25" s="134"/>
      <c r="BVE25" s="134"/>
      <c r="BVF25" s="134"/>
      <c r="BVG25" s="134"/>
      <c r="BVH25" s="134"/>
      <c r="BVI25" s="134"/>
      <c r="BVJ25" s="134"/>
      <c r="BVK25" s="134"/>
      <c r="BVL25" s="134"/>
      <c r="BVM25" s="134"/>
      <c r="BVN25" s="134"/>
      <c r="BVO25" s="134"/>
      <c r="BVP25" s="134"/>
      <c r="BVQ25" s="134"/>
      <c r="BVR25" s="134"/>
      <c r="BVS25" s="134"/>
      <c r="BVT25" s="134"/>
      <c r="BVU25" s="134"/>
      <c r="BVV25" s="134"/>
      <c r="BVW25" s="134"/>
      <c r="BVX25" s="134"/>
      <c r="BVY25" s="134"/>
      <c r="BVZ25" s="134"/>
      <c r="BWA25" s="134"/>
      <c r="BWB25" s="134"/>
      <c r="BWC25" s="134"/>
      <c r="BWD25" s="134"/>
      <c r="BWE25" s="134"/>
      <c r="BWF25" s="134"/>
      <c r="BWG25" s="134"/>
      <c r="BWH25" s="134"/>
      <c r="BWI25" s="134"/>
      <c r="BWJ25" s="134"/>
      <c r="BWK25" s="134"/>
      <c r="BWL25" s="134"/>
      <c r="BWM25" s="134"/>
      <c r="BWN25" s="134"/>
      <c r="BWO25" s="134"/>
      <c r="BWP25" s="134"/>
      <c r="BWQ25" s="134"/>
    </row>
    <row r="26" spans="1:1967" s="134" customFormat="1" ht="27" customHeight="1">
      <c r="A26" s="348" t="s">
        <v>399</v>
      </c>
      <c r="B26" s="350">
        <v>27.158277049999995</v>
      </c>
      <c r="C26" s="350">
        <v>24.620878059999999</v>
      </c>
      <c r="D26" s="350">
        <v>23.993976750000002</v>
      </c>
      <c r="E26" s="350">
        <v>23.533653300000001</v>
      </c>
      <c r="F26" s="350">
        <v>22.729876109999999</v>
      </c>
      <c r="G26" s="350">
        <v>12.57345295</v>
      </c>
      <c r="H26" s="350">
        <v>12.134240279999998</v>
      </c>
      <c r="I26" s="350">
        <v>11.65505709</v>
      </c>
      <c r="J26" s="350">
        <v>11.19260813</v>
      </c>
      <c r="K26" s="350">
        <v>10.727977790000001</v>
      </c>
      <c r="L26" s="350">
        <v>10.26115551</v>
      </c>
      <c r="M26" s="350">
        <v>10.69989567</v>
      </c>
      <c r="N26" s="350">
        <v>10.23522621</v>
      </c>
      <c r="O26" s="350">
        <v>9.7493706600000003</v>
      </c>
      <c r="P26" s="350">
        <v>8.3144933200000004</v>
      </c>
      <c r="Q26" s="350">
        <v>9.089572969999999</v>
      </c>
      <c r="R26" s="350">
        <v>10.158816310000001</v>
      </c>
      <c r="S26" s="350">
        <v>12.314042349999999</v>
      </c>
      <c r="T26" s="350">
        <v>12.078636829999999</v>
      </c>
      <c r="U26" s="350">
        <v>17.164168490000002</v>
      </c>
      <c r="V26" s="350">
        <v>16.977116979999998</v>
      </c>
      <c r="W26" s="350">
        <v>15.790463399999998</v>
      </c>
      <c r="X26" s="350">
        <v>19.346371470000001</v>
      </c>
      <c r="Y26" s="350">
        <v>20.101900569999998</v>
      </c>
      <c r="Z26" s="350">
        <v>18.377759909999998</v>
      </c>
      <c r="AA26" s="350">
        <v>18.640605499999999</v>
      </c>
      <c r="AB26" s="350">
        <v>25.217871330000001</v>
      </c>
      <c r="AC26" s="350">
        <v>24.205364920000001</v>
      </c>
      <c r="AD26" s="350">
        <v>27.891590309999998</v>
      </c>
      <c r="AE26" s="350">
        <v>14.438566649999999</v>
      </c>
      <c r="AF26" s="350">
        <v>16.371501370000001</v>
      </c>
      <c r="AG26" s="350">
        <v>15.520438410000001</v>
      </c>
      <c r="AH26" s="350">
        <v>21.244918890000001</v>
      </c>
      <c r="AI26" s="350">
        <v>20.58604309</v>
      </c>
      <c r="AJ26" s="350">
        <v>20.077743080000001</v>
      </c>
      <c r="AK26" s="350">
        <v>19.601883109999999</v>
      </c>
      <c r="AL26" s="350">
        <v>18.975966929999998</v>
      </c>
    </row>
    <row r="27" spans="1:1967" s="134" customFormat="1" ht="27" customHeight="1" thickBot="1">
      <c r="A27" s="331" t="s">
        <v>400</v>
      </c>
      <c r="B27" s="346">
        <v>2.6206927100000001</v>
      </c>
      <c r="C27" s="346">
        <v>2.5381388899999999</v>
      </c>
      <c r="D27" s="346">
        <v>2.4947188100000002</v>
      </c>
      <c r="E27" s="346">
        <v>2.4904309700000002</v>
      </c>
      <c r="F27" s="346">
        <v>2.4071076699999998</v>
      </c>
      <c r="G27" s="346">
        <v>2.3629135699999999</v>
      </c>
      <c r="H27" s="346">
        <v>2.3578471299999997</v>
      </c>
      <c r="I27" s="346">
        <v>2.2737406200000003</v>
      </c>
      <c r="J27" s="346">
        <v>2.2287586899999998</v>
      </c>
      <c r="K27" s="346">
        <v>2.1835110300000005</v>
      </c>
      <c r="L27" s="346">
        <v>2.1568423700000001</v>
      </c>
      <c r="M27" s="346">
        <v>2.11105856</v>
      </c>
      <c r="N27" s="346">
        <v>2.0650042900000001</v>
      </c>
      <c r="O27" s="346">
        <v>2.0186779700000002</v>
      </c>
      <c r="P27" s="346">
        <v>1.9720779799999999</v>
      </c>
      <c r="Q27" s="346">
        <v>1.94574516</v>
      </c>
      <c r="R27" s="346">
        <v>1.8593475900000001</v>
      </c>
      <c r="S27" s="346">
        <v>1.8119183300000001</v>
      </c>
      <c r="T27" s="346">
        <v>1.7978683099999999</v>
      </c>
      <c r="U27" s="346">
        <v>1.7103874700000001</v>
      </c>
      <c r="V27" s="346">
        <v>1.7013969</v>
      </c>
      <c r="W27" s="346">
        <v>1.6531236499999999</v>
      </c>
      <c r="X27" s="346">
        <v>1.5646380600000001</v>
      </c>
      <c r="Y27" s="346">
        <v>1.5735257300000001</v>
      </c>
      <c r="Z27" s="346">
        <v>1.4657233499999998</v>
      </c>
      <c r="AA27" s="346">
        <v>1.4657233499999998</v>
      </c>
      <c r="AB27" s="346">
        <v>1.4051695899999999</v>
      </c>
      <c r="AC27" s="346">
        <v>2.0184664700000003</v>
      </c>
      <c r="AD27" s="346">
        <v>1.9670288200000001</v>
      </c>
      <c r="AE27" s="346">
        <v>1.94607756</v>
      </c>
      <c r="AF27" s="346">
        <v>0.77165346999999995</v>
      </c>
      <c r="AG27" s="346">
        <v>0.74357496000000001</v>
      </c>
      <c r="AH27" s="346">
        <v>0.72473255000000003</v>
      </c>
      <c r="AI27" s="346">
        <v>0.69629241000000008</v>
      </c>
      <c r="AJ27" s="346">
        <v>0.68060852000000005</v>
      </c>
      <c r="AK27" s="346">
        <v>0.65818935000000001</v>
      </c>
      <c r="AL27" s="346">
        <v>0.61820671999999999</v>
      </c>
    </row>
    <row r="28" spans="1:1967" s="134" customFormat="1" ht="27" customHeight="1" thickTop="1" thickBot="1">
      <c r="A28" s="351" t="s">
        <v>401</v>
      </c>
      <c r="B28" s="353">
        <v>53393.778703070006</v>
      </c>
      <c r="C28" s="353">
        <v>53446.604569740004</v>
      </c>
      <c r="D28" s="353">
        <v>53479.281055730004</v>
      </c>
      <c r="E28" s="353">
        <v>53779.81518867</v>
      </c>
      <c r="F28" s="353">
        <v>54030.730106250005</v>
      </c>
      <c r="G28" s="353">
        <v>54303.165495040004</v>
      </c>
      <c r="H28" s="353">
        <v>54434.855203860003</v>
      </c>
      <c r="I28" s="353">
        <v>54533.313410659997</v>
      </c>
      <c r="J28" s="353">
        <v>54766.368897900007</v>
      </c>
      <c r="K28" s="353">
        <v>54958.173987139999</v>
      </c>
      <c r="L28" s="353">
        <v>55141.0369527</v>
      </c>
      <c r="M28" s="353">
        <v>55217.430460810014</v>
      </c>
      <c r="N28" s="353">
        <v>55277.715695700004</v>
      </c>
      <c r="O28" s="353">
        <v>55500.125570230004</v>
      </c>
      <c r="P28" s="353">
        <v>55960.006579320005</v>
      </c>
      <c r="Q28" s="353">
        <v>56433.780727420009</v>
      </c>
      <c r="R28" s="353">
        <v>56740.573535569994</v>
      </c>
      <c r="S28" s="353">
        <v>57094.586153949989</v>
      </c>
      <c r="T28" s="353">
        <v>57495.663923730004</v>
      </c>
      <c r="U28" s="353">
        <v>57776.084370600001</v>
      </c>
      <c r="V28" s="353">
        <v>58134.89642823</v>
      </c>
      <c r="W28" s="353">
        <v>58648.936571350008</v>
      </c>
      <c r="X28" s="353">
        <v>58846.49189587999</v>
      </c>
      <c r="Y28" s="353">
        <v>59120.929217490004</v>
      </c>
      <c r="Z28" s="353">
        <v>59207.614585270007</v>
      </c>
      <c r="AA28" s="353">
        <v>59522.065975810008</v>
      </c>
      <c r="AB28" s="353">
        <v>59956.75775628</v>
      </c>
      <c r="AC28" s="353">
        <v>60332.438159310004</v>
      </c>
      <c r="AD28" s="353">
        <v>60692.237897829997</v>
      </c>
      <c r="AE28" s="353">
        <v>61365.401920520002</v>
      </c>
      <c r="AF28" s="353">
        <v>61821.73251631001</v>
      </c>
      <c r="AG28" s="353">
        <v>62169.967891400003</v>
      </c>
      <c r="AH28" s="353">
        <v>62528.568396869996</v>
      </c>
      <c r="AI28" s="353">
        <v>62963.577078890004</v>
      </c>
      <c r="AJ28" s="353">
        <v>63337.399650670006</v>
      </c>
      <c r="AK28" s="353">
        <v>63481.312172469996</v>
      </c>
      <c r="AL28" s="353">
        <v>63653.779180229991</v>
      </c>
    </row>
    <row r="29" spans="1:1967" s="134" customFormat="1" ht="27" customHeight="1" thickTop="1" thickBot="1">
      <c r="A29" s="351" t="s">
        <v>402</v>
      </c>
      <c r="B29" s="353">
        <v>53363.999733309989</v>
      </c>
      <c r="C29" s="353">
        <v>53419.445552789992</v>
      </c>
      <c r="D29" s="353">
        <v>53452.792360169995</v>
      </c>
      <c r="E29" s="353">
        <v>53753.791104399999</v>
      </c>
      <c r="F29" s="353">
        <v>54005.593122469996</v>
      </c>
      <c r="G29" s="353">
        <v>54288.229128519997</v>
      </c>
      <c r="H29" s="353">
        <v>54420.363116449997</v>
      </c>
      <c r="I29" s="353">
        <v>54519.384612950002</v>
      </c>
      <c r="J29" s="353">
        <v>54752.947531080004</v>
      </c>
      <c r="K29" s="353">
        <v>54945.26249832</v>
      </c>
      <c r="L29" s="353">
        <v>55128.618954820005</v>
      </c>
      <c r="M29" s="353">
        <v>55204.619506580006</v>
      </c>
      <c r="N29" s="353">
        <v>55265.415465199992</v>
      </c>
      <c r="O29" s="353">
        <v>55488.357521600003</v>
      </c>
      <c r="P29" s="353">
        <v>55949.720008020005</v>
      </c>
      <c r="Q29" s="353">
        <v>56422.745409290001</v>
      </c>
      <c r="R29" s="353">
        <v>56728.555371669994</v>
      </c>
      <c r="S29" s="353">
        <v>57080.460193269995</v>
      </c>
      <c r="T29" s="353">
        <v>57481.78741859</v>
      </c>
      <c r="U29" s="353">
        <v>57757.209814640002</v>
      </c>
      <c r="V29" s="353">
        <v>58116.217914349996</v>
      </c>
      <c r="W29" s="353">
        <v>58631.492984299999</v>
      </c>
      <c r="X29" s="353">
        <v>58825.580886349991</v>
      </c>
      <c r="Y29" s="353">
        <v>59099.25379119</v>
      </c>
      <c r="Z29" s="353">
        <v>59187.771102009989</v>
      </c>
      <c r="AA29" s="353">
        <v>59502.009469769997</v>
      </c>
      <c r="AB29" s="353">
        <v>59930.134715360007</v>
      </c>
      <c r="AC29" s="353">
        <v>60306.214327920003</v>
      </c>
      <c r="AD29" s="353">
        <v>60662.379278700006</v>
      </c>
      <c r="AE29" s="353">
        <v>61358.225622309998</v>
      </c>
      <c r="AF29" s="353">
        <v>61804.589361469989</v>
      </c>
      <c r="AG29" s="353">
        <v>62153.703878030006</v>
      </c>
      <c r="AH29" s="353">
        <v>62506.59874542999</v>
      </c>
      <c r="AI29" s="353">
        <v>62942.294743389997</v>
      </c>
      <c r="AJ29" s="353">
        <v>63316.64129906999</v>
      </c>
      <c r="AK29" s="353">
        <v>63461.052100009998</v>
      </c>
      <c r="AL29" s="353">
        <v>63634.185006580003</v>
      </c>
    </row>
    <row r="30" spans="1:1967" s="129" customFormat="1" ht="15.6" thickTop="1">
      <c r="A30" s="139" t="s">
        <v>139</v>
      </c>
      <c r="B30" s="373"/>
      <c r="C30" s="373"/>
      <c r="D30" s="373"/>
      <c r="E30" s="373"/>
      <c r="F30" s="373"/>
      <c r="G30" s="373"/>
      <c r="H30" s="373"/>
      <c r="I30" s="373"/>
      <c r="J30" s="373"/>
      <c r="K30" s="373"/>
      <c r="L30" s="373"/>
      <c r="M30" s="373"/>
      <c r="N30" s="373"/>
      <c r="O30" s="373"/>
      <c r="P30" s="373"/>
      <c r="Q30" s="373"/>
      <c r="R30" s="373"/>
      <c r="S30" s="373"/>
      <c r="T30" s="373"/>
      <c r="U30" s="373"/>
      <c r="V30" s="373"/>
      <c r="W30" s="373"/>
      <c r="X30" s="373"/>
      <c r="Y30" s="373"/>
      <c r="Z30" s="373"/>
      <c r="AA30" s="373"/>
      <c r="AB30" s="373"/>
      <c r="AC30" s="373"/>
      <c r="AD30" s="373"/>
      <c r="AE30" s="373"/>
      <c r="AF30" s="373"/>
      <c r="AG30" s="373"/>
      <c r="AH30" s="373"/>
      <c r="AI30" s="373"/>
      <c r="AJ30" s="373"/>
      <c r="AK30" s="373"/>
      <c r="AL30" s="373"/>
    </row>
    <row r="31" spans="1:1967" ht="15">
      <c r="A31" s="139" t="s">
        <v>432</v>
      </c>
      <c r="B31" s="374"/>
      <c r="C31" s="374"/>
      <c r="D31" s="374"/>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c r="AE31" s="374"/>
      <c r="AF31" s="374"/>
      <c r="AG31" s="374"/>
      <c r="AH31" s="374"/>
      <c r="AI31" s="374"/>
      <c r="AJ31" s="374"/>
      <c r="AK31" s="374"/>
      <c r="AL31" s="374"/>
    </row>
    <row r="32" spans="1:1967" ht="15.6">
      <c r="A32" s="132" t="s">
        <v>437</v>
      </c>
    </row>
    <row r="33" spans="1:38" ht="15">
      <c r="A33" s="357" t="s">
        <v>429</v>
      </c>
      <c r="B33" s="357"/>
      <c r="C33" s="357"/>
      <c r="D33" s="357"/>
      <c r="E33" s="357"/>
      <c r="F33" s="357"/>
      <c r="G33" s="357"/>
      <c r="H33" s="357"/>
      <c r="I33" s="357"/>
      <c r="J33" s="357"/>
    </row>
    <row r="34" spans="1:38" s="134" customFormat="1" ht="15">
      <c r="A34" s="354" t="s">
        <v>145</v>
      </c>
      <c r="AJ34" s="375"/>
      <c r="AK34" s="375"/>
      <c r="AL34" s="375"/>
    </row>
    <row r="36" spans="1:38" ht="19.2">
      <c r="A36" s="296"/>
    </row>
  </sheetData>
  <pageMargins left="0.45" right="0.45" top="0.75" bottom="0.75" header="0.3" footer="0.3"/>
  <pageSetup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W13"/>
  <sheetViews>
    <sheetView showGridLines="0" zoomScaleNormal="100" zoomScaleSheetLayoutView="100" workbookViewId="0">
      <selection activeCell="P6" sqref="P6"/>
    </sheetView>
  </sheetViews>
  <sheetFormatPr defaultRowHeight="15"/>
  <cols>
    <col min="1" max="1" width="46.6640625" style="501" customWidth="1"/>
    <col min="2" max="2" width="13.6640625" style="501" hidden="1" customWidth="1"/>
    <col min="3" max="4" width="13.6640625" style="601" hidden="1" customWidth="1"/>
    <col min="5" max="5" width="12.6640625" style="601" hidden="1" customWidth="1"/>
    <col min="6" max="7" width="13.6640625" style="601" hidden="1" customWidth="1"/>
    <col min="8" max="8" width="12.88671875" style="601" hidden="1" customWidth="1"/>
    <col min="9" max="13" width="13.6640625" style="601" hidden="1" customWidth="1"/>
    <col min="14" max="51" width="12.6640625" style="601" hidden="1" customWidth="1"/>
    <col min="52" max="62" width="11.44140625" style="601" hidden="1" customWidth="1"/>
    <col min="63" max="75" width="11.44140625" style="601" customWidth="1"/>
    <col min="76" max="131" width="8.88671875" style="501"/>
    <col min="132" max="132" width="55.6640625" style="501" customWidth="1"/>
    <col min="133" max="224" width="9.109375" style="501" customWidth="1"/>
    <col min="225" max="226" width="9.33203125" style="501" customWidth="1"/>
    <col min="227" max="237" width="10.33203125" style="501" customWidth="1"/>
    <col min="238" max="387" width="8.88671875" style="501"/>
    <col min="388" max="388" width="55.6640625" style="501" customWidth="1"/>
    <col min="389" max="480" width="9.109375" style="501" customWidth="1"/>
    <col min="481" max="482" width="9.33203125" style="501" customWidth="1"/>
    <col min="483" max="493" width="10.33203125" style="501" customWidth="1"/>
    <col min="494" max="643" width="8.88671875" style="501"/>
    <col min="644" max="644" width="55.6640625" style="501" customWidth="1"/>
    <col min="645" max="736" width="9.109375" style="501" customWidth="1"/>
    <col min="737" max="738" width="9.33203125" style="501" customWidth="1"/>
    <col min="739" max="749" width="10.33203125" style="501" customWidth="1"/>
    <col min="750" max="899" width="8.88671875" style="501"/>
    <col min="900" max="900" width="55.6640625" style="501" customWidth="1"/>
    <col min="901" max="992" width="9.109375" style="501" customWidth="1"/>
    <col min="993" max="994" width="9.33203125" style="501" customWidth="1"/>
    <col min="995" max="1005" width="10.33203125" style="501" customWidth="1"/>
    <col min="1006" max="1155" width="8.88671875" style="501"/>
    <col min="1156" max="1156" width="55.6640625" style="501" customWidth="1"/>
    <col min="1157" max="1248" width="9.109375" style="501" customWidth="1"/>
    <col min="1249" max="1250" width="9.33203125" style="501" customWidth="1"/>
    <col min="1251" max="1261" width="10.33203125" style="501" customWidth="1"/>
    <col min="1262" max="1411" width="8.88671875" style="501"/>
    <col min="1412" max="1412" width="55.6640625" style="501" customWidth="1"/>
    <col min="1413" max="1504" width="9.109375" style="501" customWidth="1"/>
    <col min="1505" max="1506" width="9.33203125" style="501" customWidth="1"/>
    <col min="1507" max="1517" width="10.33203125" style="501" customWidth="1"/>
    <col min="1518" max="1667" width="8.88671875" style="501"/>
    <col min="1668" max="1668" width="55.6640625" style="501" customWidth="1"/>
    <col min="1669" max="1760" width="9.109375" style="501" customWidth="1"/>
    <col min="1761" max="1762" width="9.33203125" style="501" customWidth="1"/>
    <col min="1763" max="1773" width="10.33203125" style="501" customWidth="1"/>
    <col min="1774" max="1923" width="8.88671875" style="501"/>
    <col min="1924" max="1924" width="55.6640625" style="501" customWidth="1"/>
    <col min="1925" max="2016" width="9.109375" style="501" customWidth="1"/>
    <col min="2017" max="2018" width="9.33203125" style="501" customWidth="1"/>
    <col min="2019" max="2029" width="10.33203125" style="501" customWidth="1"/>
    <col min="2030" max="2179" width="8.88671875" style="501"/>
    <col min="2180" max="2180" width="55.6640625" style="501" customWidth="1"/>
    <col min="2181" max="2272" width="9.109375" style="501" customWidth="1"/>
    <col min="2273" max="2274" width="9.33203125" style="501" customWidth="1"/>
    <col min="2275" max="2285" width="10.33203125" style="501" customWidth="1"/>
    <col min="2286" max="2435" width="8.88671875" style="501"/>
    <col min="2436" max="2436" width="55.6640625" style="501" customWidth="1"/>
    <col min="2437" max="2528" width="9.109375" style="501" customWidth="1"/>
    <col min="2529" max="2530" width="9.33203125" style="501" customWidth="1"/>
    <col min="2531" max="2541" width="10.33203125" style="501" customWidth="1"/>
    <col min="2542" max="2691" width="8.88671875" style="501"/>
    <col min="2692" max="2692" width="55.6640625" style="501" customWidth="1"/>
    <col min="2693" max="2784" width="9.109375" style="501" customWidth="1"/>
    <col min="2785" max="2786" width="9.33203125" style="501" customWidth="1"/>
    <col min="2787" max="2797" width="10.33203125" style="501" customWidth="1"/>
    <col min="2798" max="2947" width="8.88671875" style="501"/>
    <col min="2948" max="2948" width="55.6640625" style="501" customWidth="1"/>
    <col min="2949" max="3040" width="9.109375" style="501" customWidth="1"/>
    <col min="3041" max="3042" width="9.33203125" style="501" customWidth="1"/>
    <col min="3043" max="3053" width="10.33203125" style="501" customWidth="1"/>
    <col min="3054" max="3203" width="8.88671875" style="501"/>
    <col min="3204" max="3204" width="55.6640625" style="501" customWidth="1"/>
    <col min="3205" max="3296" width="9.109375" style="501" customWidth="1"/>
    <col min="3297" max="3298" width="9.33203125" style="501" customWidth="1"/>
    <col min="3299" max="3309" width="10.33203125" style="501" customWidth="1"/>
    <col min="3310" max="3459" width="8.88671875" style="501"/>
    <col min="3460" max="3460" width="55.6640625" style="501" customWidth="1"/>
    <col min="3461" max="3552" width="9.109375" style="501" customWidth="1"/>
    <col min="3553" max="3554" width="9.33203125" style="501" customWidth="1"/>
    <col min="3555" max="3565" width="10.33203125" style="501" customWidth="1"/>
    <col min="3566" max="3715" width="8.88671875" style="501"/>
    <col min="3716" max="3716" width="55.6640625" style="501" customWidth="1"/>
    <col min="3717" max="3808" width="9.109375" style="501" customWidth="1"/>
    <col min="3809" max="3810" width="9.33203125" style="501" customWidth="1"/>
    <col min="3811" max="3821" width="10.33203125" style="501" customWidth="1"/>
    <col min="3822" max="3971" width="8.88671875" style="501"/>
    <col min="3972" max="3972" width="55.6640625" style="501" customWidth="1"/>
    <col min="3973" max="4064" width="9.109375" style="501" customWidth="1"/>
    <col min="4065" max="4066" width="9.33203125" style="501" customWidth="1"/>
    <col min="4067" max="4077" width="10.33203125" style="501" customWidth="1"/>
    <col min="4078" max="4227" width="8.88671875" style="501"/>
    <col min="4228" max="4228" width="55.6640625" style="501" customWidth="1"/>
    <col min="4229" max="4320" width="9.109375" style="501" customWidth="1"/>
    <col min="4321" max="4322" width="9.33203125" style="501" customWidth="1"/>
    <col min="4323" max="4333" width="10.33203125" style="501" customWidth="1"/>
    <col min="4334" max="4483" width="8.88671875" style="501"/>
    <col min="4484" max="4484" width="55.6640625" style="501" customWidth="1"/>
    <col min="4485" max="4576" width="9.109375" style="501" customWidth="1"/>
    <col min="4577" max="4578" width="9.33203125" style="501" customWidth="1"/>
    <col min="4579" max="4589" width="10.33203125" style="501" customWidth="1"/>
    <col min="4590" max="4739" width="8.88671875" style="501"/>
    <col min="4740" max="4740" width="55.6640625" style="501" customWidth="1"/>
    <col min="4741" max="4832" width="9.109375" style="501" customWidth="1"/>
    <col min="4833" max="4834" width="9.33203125" style="501" customWidth="1"/>
    <col min="4835" max="4845" width="10.33203125" style="501" customWidth="1"/>
    <col min="4846" max="4995" width="8.88671875" style="501"/>
    <col min="4996" max="4996" width="55.6640625" style="501" customWidth="1"/>
    <col min="4997" max="5088" width="9.109375" style="501" customWidth="1"/>
    <col min="5089" max="5090" width="9.33203125" style="501" customWidth="1"/>
    <col min="5091" max="5101" width="10.33203125" style="501" customWidth="1"/>
    <col min="5102" max="5251" width="8.88671875" style="501"/>
    <col min="5252" max="5252" width="55.6640625" style="501" customWidth="1"/>
    <col min="5253" max="5344" width="9.109375" style="501" customWidth="1"/>
    <col min="5345" max="5346" width="9.33203125" style="501" customWidth="1"/>
    <col min="5347" max="5357" width="10.33203125" style="501" customWidth="1"/>
    <col min="5358" max="5507" width="8.88671875" style="501"/>
    <col min="5508" max="5508" width="55.6640625" style="501" customWidth="1"/>
    <col min="5509" max="5600" width="9.109375" style="501" customWidth="1"/>
    <col min="5601" max="5602" width="9.33203125" style="501" customWidth="1"/>
    <col min="5603" max="5613" width="10.33203125" style="501" customWidth="1"/>
    <col min="5614" max="5763" width="8.88671875" style="501"/>
    <col min="5764" max="5764" width="55.6640625" style="501" customWidth="1"/>
    <col min="5765" max="5856" width="9.109375" style="501" customWidth="1"/>
    <col min="5857" max="5858" width="9.33203125" style="501" customWidth="1"/>
    <col min="5859" max="5869" width="10.33203125" style="501" customWidth="1"/>
    <col min="5870" max="6019" width="8.88671875" style="501"/>
    <col min="6020" max="6020" width="55.6640625" style="501" customWidth="1"/>
    <col min="6021" max="6112" width="9.109375" style="501" customWidth="1"/>
    <col min="6113" max="6114" width="9.33203125" style="501" customWidth="1"/>
    <col min="6115" max="6125" width="10.33203125" style="501" customWidth="1"/>
    <col min="6126" max="6275" width="8.88671875" style="501"/>
    <col min="6276" max="6276" width="55.6640625" style="501" customWidth="1"/>
    <col min="6277" max="6368" width="9.109375" style="501" customWidth="1"/>
    <col min="6369" max="6370" width="9.33203125" style="501" customWidth="1"/>
    <col min="6371" max="6381" width="10.33203125" style="501" customWidth="1"/>
    <col min="6382" max="6531" width="8.88671875" style="501"/>
    <col min="6532" max="6532" width="55.6640625" style="501" customWidth="1"/>
    <col min="6533" max="6624" width="9.109375" style="501" customWidth="1"/>
    <col min="6625" max="6626" width="9.33203125" style="501" customWidth="1"/>
    <col min="6627" max="6637" width="10.33203125" style="501" customWidth="1"/>
    <col min="6638" max="6787" width="8.88671875" style="501"/>
    <col min="6788" max="6788" width="55.6640625" style="501" customWidth="1"/>
    <col min="6789" max="6880" width="9.109375" style="501" customWidth="1"/>
    <col min="6881" max="6882" width="9.33203125" style="501" customWidth="1"/>
    <col min="6883" max="6893" width="10.33203125" style="501" customWidth="1"/>
    <col min="6894" max="7043" width="8.88671875" style="501"/>
    <col min="7044" max="7044" width="55.6640625" style="501" customWidth="1"/>
    <col min="7045" max="7136" width="9.109375" style="501" customWidth="1"/>
    <col min="7137" max="7138" width="9.33203125" style="501" customWidth="1"/>
    <col min="7139" max="7149" width="10.33203125" style="501" customWidth="1"/>
    <col min="7150" max="7299" width="8.88671875" style="501"/>
    <col min="7300" max="7300" width="55.6640625" style="501" customWidth="1"/>
    <col min="7301" max="7392" width="9.109375" style="501" customWidth="1"/>
    <col min="7393" max="7394" width="9.33203125" style="501" customWidth="1"/>
    <col min="7395" max="7405" width="10.33203125" style="501" customWidth="1"/>
    <col min="7406" max="7555" width="8.88671875" style="501"/>
    <col min="7556" max="7556" width="55.6640625" style="501" customWidth="1"/>
    <col min="7557" max="7648" width="9.109375" style="501" customWidth="1"/>
    <col min="7649" max="7650" width="9.33203125" style="501" customWidth="1"/>
    <col min="7651" max="7661" width="10.33203125" style="501" customWidth="1"/>
    <col min="7662" max="7811" width="8.88671875" style="501"/>
    <col min="7812" max="7812" width="55.6640625" style="501" customWidth="1"/>
    <col min="7813" max="7904" width="9.109375" style="501" customWidth="1"/>
    <col min="7905" max="7906" width="9.33203125" style="501" customWidth="1"/>
    <col min="7907" max="7917" width="10.33203125" style="501" customWidth="1"/>
    <col min="7918" max="8067" width="8.88671875" style="501"/>
    <col min="8068" max="8068" width="55.6640625" style="501" customWidth="1"/>
    <col min="8069" max="8160" width="9.109375" style="501" customWidth="1"/>
    <col min="8161" max="8162" width="9.33203125" style="501" customWidth="1"/>
    <col min="8163" max="8173" width="10.33203125" style="501" customWidth="1"/>
    <col min="8174" max="8323" width="8.88671875" style="501"/>
    <col min="8324" max="8324" width="55.6640625" style="501" customWidth="1"/>
    <col min="8325" max="8416" width="9.109375" style="501" customWidth="1"/>
    <col min="8417" max="8418" width="9.33203125" style="501" customWidth="1"/>
    <col min="8419" max="8429" width="10.33203125" style="501" customWidth="1"/>
    <col min="8430" max="8579" width="8.88671875" style="501"/>
    <col min="8580" max="8580" width="55.6640625" style="501" customWidth="1"/>
    <col min="8581" max="8672" width="9.109375" style="501" customWidth="1"/>
    <col min="8673" max="8674" width="9.33203125" style="501" customWidth="1"/>
    <col min="8675" max="8685" width="10.33203125" style="501" customWidth="1"/>
    <col min="8686" max="8835" width="8.88671875" style="501"/>
    <col min="8836" max="8836" width="55.6640625" style="501" customWidth="1"/>
    <col min="8837" max="8928" width="9.109375" style="501" customWidth="1"/>
    <col min="8929" max="8930" width="9.33203125" style="501" customWidth="1"/>
    <col min="8931" max="8941" width="10.33203125" style="501" customWidth="1"/>
    <col min="8942" max="9091" width="8.88671875" style="501"/>
    <col min="9092" max="9092" width="55.6640625" style="501" customWidth="1"/>
    <col min="9093" max="9184" width="9.109375" style="501" customWidth="1"/>
    <col min="9185" max="9186" width="9.33203125" style="501" customWidth="1"/>
    <col min="9187" max="9197" width="10.33203125" style="501" customWidth="1"/>
    <col min="9198" max="9347" width="8.88671875" style="501"/>
    <col min="9348" max="9348" width="55.6640625" style="501" customWidth="1"/>
    <col min="9349" max="9440" width="9.109375" style="501" customWidth="1"/>
    <col min="9441" max="9442" width="9.33203125" style="501" customWidth="1"/>
    <col min="9443" max="9453" width="10.33203125" style="501" customWidth="1"/>
    <col min="9454" max="9603" width="8.88671875" style="501"/>
    <col min="9604" max="9604" width="55.6640625" style="501" customWidth="1"/>
    <col min="9605" max="9696" width="9.109375" style="501" customWidth="1"/>
    <col min="9697" max="9698" width="9.33203125" style="501" customWidth="1"/>
    <col min="9699" max="9709" width="10.33203125" style="501" customWidth="1"/>
    <col min="9710" max="9859" width="8.88671875" style="501"/>
    <col min="9860" max="9860" width="55.6640625" style="501" customWidth="1"/>
    <col min="9861" max="9952" width="9.109375" style="501" customWidth="1"/>
    <col min="9953" max="9954" width="9.33203125" style="501" customWidth="1"/>
    <col min="9955" max="9965" width="10.33203125" style="501" customWidth="1"/>
    <col min="9966" max="10115" width="8.88671875" style="501"/>
    <col min="10116" max="10116" width="55.6640625" style="501" customWidth="1"/>
    <col min="10117" max="10208" width="9.109375" style="501" customWidth="1"/>
    <col min="10209" max="10210" width="9.33203125" style="501" customWidth="1"/>
    <col min="10211" max="10221" width="10.33203125" style="501" customWidth="1"/>
    <col min="10222" max="10371" width="8.88671875" style="501"/>
    <col min="10372" max="10372" width="55.6640625" style="501" customWidth="1"/>
    <col min="10373" max="10464" width="9.109375" style="501" customWidth="1"/>
    <col min="10465" max="10466" width="9.33203125" style="501" customWidth="1"/>
    <col min="10467" max="10477" width="10.33203125" style="501" customWidth="1"/>
    <col min="10478" max="10627" width="8.88671875" style="501"/>
    <col min="10628" max="10628" width="55.6640625" style="501" customWidth="1"/>
    <col min="10629" max="10720" width="9.109375" style="501" customWidth="1"/>
    <col min="10721" max="10722" width="9.33203125" style="501" customWidth="1"/>
    <col min="10723" max="10733" width="10.33203125" style="501" customWidth="1"/>
    <col min="10734" max="10883" width="8.88671875" style="501"/>
    <col min="10884" max="10884" width="55.6640625" style="501" customWidth="1"/>
    <col min="10885" max="10976" width="9.109375" style="501" customWidth="1"/>
    <col min="10977" max="10978" width="9.33203125" style="501" customWidth="1"/>
    <col min="10979" max="10989" width="10.33203125" style="501" customWidth="1"/>
    <col min="10990" max="11139" width="8.88671875" style="501"/>
    <col min="11140" max="11140" width="55.6640625" style="501" customWidth="1"/>
    <col min="11141" max="11232" width="9.109375" style="501" customWidth="1"/>
    <col min="11233" max="11234" width="9.33203125" style="501" customWidth="1"/>
    <col min="11235" max="11245" width="10.33203125" style="501" customWidth="1"/>
    <col min="11246" max="11395" width="8.88671875" style="501"/>
    <col min="11396" max="11396" width="55.6640625" style="501" customWidth="1"/>
    <col min="11397" max="11488" width="9.109375" style="501" customWidth="1"/>
    <col min="11489" max="11490" width="9.33203125" style="501" customWidth="1"/>
    <col min="11491" max="11501" width="10.33203125" style="501" customWidth="1"/>
    <col min="11502" max="11651" width="8.88671875" style="501"/>
    <col min="11652" max="11652" width="55.6640625" style="501" customWidth="1"/>
    <col min="11653" max="11744" width="9.109375" style="501" customWidth="1"/>
    <col min="11745" max="11746" width="9.33203125" style="501" customWidth="1"/>
    <col min="11747" max="11757" width="10.33203125" style="501" customWidth="1"/>
    <col min="11758" max="11907" width="8.88671875" style="501"/>
    <col min="11908" max="11908" width="55.6640625" style="501" customWidth="1"/>
    <col min="11909" max="12000" width="9.109375" style="501" customWidth="1"/>
    <col min="12001" max="12002" width="9.33203125" style="501" customWidth="1"/>
    <col min="12003" max="12013" width="10.33203125" style="501" customWidth="1"/>
    <col min="12014" max="12163" width="8.88671875" style="501"/>
    <col min="12164" max="12164" width="55.6640625" style="501" customWidth="1"/>
    <col min="12165" max="12256" width="9.109375" style="501" customWidth="1"/>
    <col min="12257" max="12258" width="9.33203125" style="501" customWidth="1"/>
    <col min="12259" max="12269" width="10.33203125" style="501" customWidth="1"/>
    <col min="12270" max="12419" width="8.88671875" style="501"/>
    <col min="12420" max="12420" width="55.6640625" style="501" customWidth="1"/>
    <col min="12421" max="12512" width="9.109375" style="501" customWidth="1"/>
    <col min="12513" max="12514" width="9.33203125" style="501" customWidth="1"/>
    <col min="12515" max="12525" width="10.33203125" style="501" customWidth="1"/>
    <col min="12526" max="12675" width="8.88671875" style="501"/>
    <col min="12676" max="12676" width="55.6640625" style="501" customWidth="1"/>
    <col min="12677" max="12768" width="9.109375" style="501" customWidth="1"/>
    <col min="12769" max="12770" width="9.33203125" style="501" customWidth="1"/>
    <col min="12771" max="12781" width="10.33203125" style="501" customWidth="1"/>
    <col min="12782" max="12931" width="8.88671875" style="501"/>
    <col min="12932" max="12932" width="55.6640625" style="501" customWidth="1"/>
    <col min="12933" max="13024" width="9.109375" style="501" customWidth="1"/>
    <col min="13025" max="13026" width="9.33203125" style="501" customWidth="1"/>
    <col min="13027" max="13037" width="10.33203125" style="501" customWidth="1"/>
    <col min="13038" max="13187" width="8.88671875" style="501"/>
    <col min="13188" max="13188" width="55.6640625" style="501" customWidth="1"/>
    <col min="13189" max="13280" width="9.109375" style="501" customWidth="1"/>
    <col min="13281" max="13282" width="9.33203125" style="501" customWidth="1"/>
    <col min="13283" max="13293" width="10.33203125" style="501" customWidth="1"/>
    <col min="13294" max="13443" width="8.88671875" style="501"/>
    <col min="13444" max="13444" width="55.6640625" style="501" customWidth="1"/>
    <col min="13445" max="13536" width="9.109375" style="501" customWidth="1"/>
    <col min="13537" max="13538" width="9.33203125" style="501" customWidth="1"/>
    <col min="13539" max="13549" width="10.33203125" style="501" customWidth="1"/>
    <col min="13550" max="13699" width="8.88671875" style="501"/>
    <col min="13700" max="13700" width="55.6640625" style="501" customWidth="1"/>
    <col min="13701" max="13792" width="9.109375" style="501" customWidth="1"/>
    <col min="13793" max="13794" width="9.33203125" style="501" customWidth="1"/>
    <col min="13795" max="13805" width="10.33203125" style="501" customWidth="1"/>
    <col min="13806" max="13955" width="8.88671875" style="501"/>
    <col min="13956" max="13956" width="55.6640625" style="501" customWidth="1"/>
    <col min="13957" max="14048" width="9.109375" style="501" customWidth="1"/>
    <col min="14049" max="14050" width="9.33203125" style="501" customWidth="1"/>
    <col min="14051" max="14061" width="10.33203125" style="501" customWidth="1"/>
    <col min="14062" max="14211" width="8.88671875" style="501"/>
    <col min="14212" max="14212" width="55.6640625" style="501" customWidth="1"/>
    <col min="14213" max="14304" width="9.109375" style="501" customWidth="1"/>
    <col min="14305" max="14306" width="9.33203125" style="501" customWidth="1"/>
    <col min="14307" max="14317" width="10.33203125" style="501" customWidth="1"/>
    <col min="14318" max="14467" width="8.88671875" style="501"/>
    <col min="14468" max="14468" width="55.6640625" style="501" customWidth="1"/>
    <col min="14469" max="14560" width="9.109375" style="501" customWidth="1"/>
    <col min="14561" max="14562" width="9.33203125" style="501" customWidth="1"/>
    <col min="14563" max="14573" width="10.33203125" style="501" customWidth="1"/>
    <col min="14574" max="14723" width="8.88671875" style="501"/>
    <col min="14724" max="14724" width="55.6640625" style="501" customWidth="1"/>
    <col min="14725" max="14816" width="9.109375" style="501" customWidth="1"/>
    <col min="14817" max="14818" width="9.33203125" style="501" customWidth="1"/>
    <col min="14819" max="14829" width="10.33203125" style="501" customWidth="1"/>
    <col min="14830" max="14979" width="8.88671875" style="501"/>
    <col min="14980" max="14980" width="55.6640625" style="501" customWidth="1"/>
    <col min="14981" max="15072" width="9.109375" style="501" customWidth="1"/>
    <col min="15073" max="15074" width="9.33203125" style="501" customWidth="1"/>
    <col min="15075" max="15085" width="10.33203125" style="501" customWidth="1"/>
    <col min="15086" max="15235" width="8.88671875" style="501"/>
    <col min="15236" max="15236" width="55.6640625" style="501" customWidth="1"/>
    <col min="15237" max="15328" width="9.109375" style="501" customWidth="1"/>
    <col min="15329" max="15330" width="9.33203125" style="501" customWidth="1"/>
    <col min="15331" max="15341" width="10.33203125" style="501" customWidth="1"/>
    <col min="15342" max="15491" width="8.88671875" style="501"/>
    <col min="15492" max="15492" width="55.6640625" style="501" customWidth="1"/>
    <col min="15493" max="15584" width="9.109375" style="501" customWidth="1"/>
    <col min="15585" max="15586" width="9.33203125" style="501" customWidth="1"/>
    <col min="15587" max="15597" width="10.33203125" style="501" customWidth="1"/>
    <col min="15598" max="15747" width="8.88671875" style="501"/>
    <col min="15748" max="15748" width="55.6640625" style="501" customWidth="1"/>
    <col min="15749" max="15840" width="9.109375" style="501" customWidth="1"/>
    <col min="15841" max="15842" width="9.33203125" style="501" customWidth="1"/>
    <col min="15843" max="15853" width="10.33203125" style="501" customWidth="1"/>
    <col min="15854" max="16003" width="8.88671875" style="501"/>
    <col min="16004" max="16004" width="55.6640625" style="501" customWidth="1"/>
    <col min="16005" max="16096" width="9.109375" style="501" customWidth="1"/>
    <col min="16097" max="16098" width="9.33203125" style="501" customWidth="1"/>
    <col min="16099" max="16109" width="10.33203125" style="501" customWidth="1"/>
    <col min="16110" max="16384" width="8.88671875" style="501"/>
  </cols>
  <sheetData>
    <row r="1" spans="1:75" s="493" customFormat="1" ht="19.2">
      <c r="A1" s="492" t="s">
        <v>2352</v>
      </c>
      <c r="B1" s="600"/>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row>
    <row r="2" spans="1:75" s="493" customFormat="1" ht="17.25" customHeight="1" thickBot="1">
      <c r="A2" s="602"/>
      <c r="B2" s="603"/>
      <c r="C2" s="603"/>
      <c r="D2" s="603"/>
      <c r="E2" s="500"/>
      <c r="F2" s="603"/>
      <c r="G2" s="603"/>
      <c r="H2" s="500"/>
      <c r="I2" s="500"/>
      <c r="J2" s="500"/>
      <c r="K2" s="500"/>
      <c r="L2" s="500"/>
      <c r="M2" s="500"/>
      <c r="N2" s="500"/>
      <c r="O2" s="500"/>
      <c r="P2" s="500"/>
      <c r="Q2" s="500"/>
      <c r="R2" s="500"/>
      <c r="S2" s="500"/>
      <c r="T2" s="500"/>
      <c r="U2" s="500"/>
      <c r="V2" s="500"/>
      <c r="W2" s="500"/>
      <c r="X2" s="500"/>
      <c r="Y2" s="500"/>
      <c r="Z2" s="500"/>
      <c r="AA2" s="500"/>
      <c r="AB2" s="500"/>
      <c r="AC2" s="601"/>
      <c r="AD2" s="500"/>
      <c r="AE2" s="500"/>
      <c r="AF2" s="500"/>
      <c r="AG2" s="500"/>
      <c r="AH2" s="500"/>
      <c r="AI2" s="500"/>
      <c r="AJ2" s="500"/>
      <c r="AK2" s="500"/>
      <c r="AL2" s="500"/>
      <c r="AM2" s="500"/>
      <c r="AN2" s="500"/>
      <c r="AO2" s="500"/>
      <c r="AP2" s="500"/>
      <c r="AQ2" s="500"/>
      <c r="AR2" s="500"/>
      <c r="AS2" s="500"/>
      <c r="AT2" s="500"/>
      <c r="AU2" s="500"/>
      <c r="AV2" s="500"/>
      <c r="AW2" s="500"/>
      <c r="AX2" s="500"/>
      <c r="AY2" s="500"/>
      <c r="AZ2" s="500"/>
      <c r="BA2" s="500"/>
      <c r="BB2" s="500"/>
      <c r="BC2" s="500"/>
      <c r="BD2" s="500"/>
      <c r="BE2" s="500"/>
      <c r="BF2" s="500"/>
      <c r="BG2" s="500"/>
      <c r="BH2" s="500"/>
      <c r="BI2" s="500"/>
      <c r="BJ2" s="500"/>
      <c r="BK2" s="500"/>
      <c r="BL2" s="500"/>
      <c r="BM2" s="500"/>
      <c r="BN2" s="500"/>
      <c r="BO2" s="500"/>
      <c r="BP2" s="500"/>
      <c r="BQ2" s="500"/>
      <c r="BR2" s="500"/>
      <c r="BS2" s="500"/>
      <c r="BT2" s="500"/>
      <c r="BU2" s="500"/>
      <c r="BV2" s="500"/>
      <c r="BW2" s="500" t="s">
        <v>517</v>
      </c>
    </row>
    <row r="3" spans="1:75" ht="25.5" customHeight="1" thickTop="1" thickBot="1">
      <c r="A3" s="604"/>
      <c r="B3" s="605">
        <v>43435</v>
      </c>
      <c r="C3" s="605">
        <v>43466</v>
      </c>
      <c r="D3" s="606">
        <v>43497</v>
      </c>
      <c r="E3" s="606">
        <v>43525</v>
      </c>
      <c r="F3" s="606">
        <v>43556</v>
      </c>
      <c r="G3" s="606">
        <v>43586</v>
      </c>
      <c r="H3" s="606">
        <v>43617</v>
      </c>
      <c r="I3" s="606">
        <v>43647</v>
      </c>
      <c r="J3" s="606">
        <v>43678</v>
      </c>
      <c r="K3" s="606">
        <v>43709</v>
      </c>
      <c r="L3" s="606">
        <v>43739</v>
      </c>
      <c r="M3" s="606">
        <v>43770</v>
      </c>
      <c r="N3" s="606">
        <v>43800</v>
      </c>
      <c r="O3" s="606">
        <v>43831</v>
      </c>
      <c r="P3" s="606">
        <v>43862</v>
      </c>
      <c r="Q3" s="606">
        <v>43891</v>
      </c>
      <c r="R3" s="606">
        <v>43922</v>
      </c>
      <c r="S3" s="606">
        <v>43952</v>
      </c>
      <c r="T3" s="606">
        <v>43983</v>
      </c>
      <c r="U3" s="606">
        <v>44013</v>
      </c>
      <c r="V3" s="606">
        <v>44044</v>
      </c>
      <c r="W3" s="606">
        <v>44075</v>
      </c>
      <c r="X3" s="606">
        <v>44105</v>
      </c>
      <c r="Y3" s="606">
        <v>44136</v>
      </c>
      <c r="Z3" s="606">
        <v>44166</v>
      </c>
      <c r="AA3" s="606">
        <v>44197</v>
      </c>
      <c r="AB3" s="371" t="s">
        <v>160</v>
      </c>
      <c r="AC3" s="371" t="s">
        <v>121</v>
      </c>
      <c r="AD3" s="371" t="s">
        <v>122</v>
      </c>
      <c r="AE3" s="371" t="s">
        <v>88</v>
      </c>
      <c r="AF3" s="371" t="s">
        <v>156</v>
      </c>
      <c r="AG3" s="371" t="s">
        <v>2353</v>
      </c>
      <c r="AH3" s="371">
        <v>44439</v>
      </c>
      <c r="AI3" s="371">
        <v>44469</v>
      </c>
      <c r="AJ3" s="371">
        <v>44499</v>
      </c>
      <c r="AK3" s="371">
        <v>44530</v>
      </c>
      <c r="AL3" s="371">
        <v>44560</v>
      </c>
      <c r="AM3" s="371">
        <v>44592</v>
      </c>
      <c r="AN3" s="371">
        <v>44607</v>
      </c>
      <c r="AO3" s="371">
        <v>44635</v>
      </c>
      <c r="AP3" s="371">
        <v>44666</v>
      </c>
      <c r="AQ3" s="371">
        <v>44696</v>
      </c>
      <c r="AR3" s="371">
        <v>44727</v>
      </c>
      <c r="AS3" s="371">
        <v>44757</v>
      </c>
      <c r="AT3" s="371">
        <v>44788</v>
      </c>
      <c r="AU3" s="371">
        <v>44819</v>
      </c>
      <c r="AV3" s="371">
        <v>44849</v>
      </c>
      <c r="AW3" s="371">
        <v>44880</v>
      </c>
      <c r="AX3" s="371">
        <v>44910</v>
      </c>
      <c r="AY3" s="371">
        <v>44941</v>
      </c>
      <c r="AZ3" s="371">
        <v>44972</v>
      </c>
      <c r="BA3" s="371">
        <v>45000</v>
      </c>
      <c r="BB3" s="371">
        <v>45031</v>
      </c>
      <c r="BC3" s="371">
        <v>45061</v>
      </c>
      <c r="BD3" s="371">
        <v>45092</v>
      </c>
      <c r="BE3" s="371">
        <v>45122</v>
      </c>
      <c r="BF3" s="371">
        <v>45153</v>
      </c>
      <c r="BG3" s="371">
        <v>45184</v>
      </c>
      <c r="BH3" s="371">
        <v>45214</v>
      </c>
      <c r="BI3" s="371">
        <v>45245</v>
      </c>
      <c r="BJ3" s="371">
        <v>45275</v>
      </c>
      <c r="BK3" s="371">
        <v>45306</v>
      </c>
      <c r="BL3" s="371">
        <v>45337</v>
      </c>
      <c r="BM3" s="371">
        <v>45366</v>
      </c>
      <c r="BN3" s="371">
        <v>45412</v>
      </c>
      <c r="BO3" s="371">
        <v>45442</v>
      </c>
      <c r="BP3" s="371">
        <v>45473</v>
      </c>
      <c r="BQ3" s="371">
        <v>45503</v>
      </c>
      <c r="BR3" s="371">
        <v>45534</v>
      </c>
      <c r="BS3" s="371">
        <v>45565</v>
      </c>
      <c r="BT3" s="371">
        <v>45566</v>
      </c>
      <c r="BU3" s="371">
        <v>45597</v>
      </c>
      <c r="BV3" s="371">
        <v>45627</v>
      </c>
      <c r="BW3" s="371">
        <v>45658</v>
      </c>
    </row>
    <row r="4" spans="1:75" ht="17.399999999999999" customHeight="1">
      <c r="A4" s="607" t="s">
        <v>2354</v>
      </c>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8"/>
      <c r="AP4" s="608"/>
      <c r="AQ4" s="608"/>
      <c r="AR4" s="608"/>
      <c r="AS4" s="608"/>
      <c r="AT4" s="608"/>
      <c r="AU4" s="608"/>
      <c r="AV4" s="608"/>
      <c r="AW4" s="608"/>
      <c r="AX4" s="608"/>
      <c r="AY4" s="608"/>
      <c r="AZ4" s="608"/>
      <c r="BA4" s="608"/>
      <c r="BB4" s="608"/>
      <c r="BC4" s="608"/>
      <c r="BD4" s="608"/>
      <c r="BE4" s="608"/>
      <c r="BF4" s="608"/>
      <c r="BG4" s="608"/>
      <c r="BH4" s="608"/>
      <c r="BI4" s="608"/>
      <c r="BJ4" s="608"/>
      <c r="BK4" s="608"/>
      <c r="BL4" s="608"/>
      <c r="BM4" s="608"/>
      <c r="BN4" s="608"/>
      <c r="BO4" s="608"/>
      <c r="BP4" s="608"/>
      <c r="BQ4" s="608"/>
      <c r="BR4" s="608"/>
      <c r="BS4" s="608"/>
      <c r="BT4" s="608"/>
      <c r="BU4" s="608"/>
      <c r="BV4" s="608"/>
      <c r="BW4" s="608"/>
    </row>
    <row r="5" spans="1:75" ht="22.5" customHeight="1">
      <c r="A5" s="609" t="s">
        <v>2355</v>
      </c>
      <c r="B5" s="610" t="s">
        <v>2356</v>
      </c>
      <c r="C5" s="610" t="s">
        <v>2357</v>
      </c>
      <c r="D5" s="610" t="s">
        <v>758</v>
      </c>
      <c r="E5" s="610" t="s">
        <v>2358</v>
      </c>
      <c r="F5" s="610" t="s">
        <v>2359</v>
      </c>
      <c r="G5" s="610" t="s">
        <v>2360</v>
      </c>
      <c r="H5" s="610" t="s">
        <v>2361</v>
      </c>
      <c r="I5" s="610" t="s">
        <v>2362</v>
      </c>
      <c r="J5" s="610" t="s">
        <v>2363</v>
      </c>
      <c r="K5" s="610" t="s">
        <v>2364</v>
      </c>
      <c r="L5" s="610" t="s">
        <v>2365</v>
      </c>
      <c r="M5" s="610" t="s">
        <v>2366</v>
      </c>
      <c r="N5" s="610" t="s">
        <v>2367</v>
      </c>
      <c r="O5" s="610" t="s">
        <v>2368</v>
      </c>
      <c r="P5" s="610" t="s">
        <v>2369</v>
      </c>
      <c r="Q5" s="610" t="s">
        <v>2370</v>
      </c>
      <c r="R5" s="610" t="s">
        <v>2371</v>
      </c>
      <c r="S5" s="610" t="s">
        <v>2372</v>
      </c>
      <c r="T5" s="610" t="s">
        <v>2373</v>
      </c>
      <c r="U5" s="610" t="s">
        <v>2374</v>
      </c>
      <c r="V5" s="610" t="s">
        <v>2375</v>
      </c>
      <c r="W5" s="610" t="s">
        <v>2376</v>
      </c>
      <c r="X5" s="610" t="s">
        <v>2377</v>
      </c>
      <c r="Y5" s="610" t="s">
        <v>2378</v>
      </c>
      <c r="Z5" s="610" t="s">
        <v>2379</v>
      </c>
      <c r="AA5" s="610" t="s">
        <v>2380</v>
      </c>
      <c r="AB5" s="610" t="s">
        <v>2381</v>
      </c>
      <c r="AC5" s="610" t="s">
        <v>2382</v>
      </c>
      <c r="AD5" s="610" t="s">
        <v>2379</v>
      </c>
      <c r="AE5" s="610" t="s">
        <v>2383</v>
      </c>
      <c r="AF5" s="610" t="s">
        <v>2377</v>
      </c>
      <c r="AG5" s="610" t="s">
        <v>2375</v>
      </c>
      <c r="AH5" s="610" t="s">
        <v>2384</v>
      </c>
      <c r="AI5" s="610" t="s">
        <v>2375</v>
      </c>
      <c r="AJ5" s="610" t="s">
        <v>2385</v>
      </c>
      <c r="AK5" s="610" t="s">
        <v>2386</v>
      </c>
      <c r="AL5" s="610" t="s">
        <v>680</v>
      </c>
      <c r="AM5" s="610" t="s">
        <v>2387</v>
      </c>
      <c r="AN5" s="610" t="s">
        <v>2388</v>
      </c>
      <c r="AO5" s="610" t="s">
        <v>2389</v>
      </c>
      <c r="AP5" s="610" t="s">
        <v>2390</v>
      </c>
      <c r="AQ5" s="610" t="s">
        <v>2377</v>
      </c>
      <c r="AR5" s="610" t="s">
        <v>2391</v>
      </c>
      <c r="AS5" s="610" t="s">
        <v>2392</v>
      </c>
      <c r="AT5" s="610" t="s">
        <v>2393</v>
      </c>
      <c r="AU5" s="610" t="s">
        <v>2394</v>
      </c>
      <c r="AV5" s="610" t="s">
        <v>2395</v>
      </c>
      <c r="AW5" s="610" t="s">
        <v>2396</v>
      </c>
      <c r="AX5" s="610" t="s">
        <v>2397</v>
      </c>
      <c r="AY5" s="610" t="s">
        <v>2398</v>
      </c>
      <c r="AZ5" s="610" t="s">
        <v>2399</v>
      </c>
      <c r="BA5" s="610" t="s">
        <v>2400</v>
      </c>
      <c r="BB5" s="610" t="s">
        <v>2401</v>
      </c>
      <c r="BC5" s="610" t="s">
        <v>2402</v>
      </c>
      <c r="BD5" s="610" t="s">
        <v>2403</v>
      </c>
      <c r="BE5" s="610" t="s">
        <v>2404</v>
      </c>
      <c r="BF5" s="610" t="s">
        <v>2405</v>
      </c>
      <c r="BG5" s="610" t="s">
        <v>2406</v>
      </c>
      <c r="BH5" s="610" t="s">
        <v>2407</v>
      </c>
      <c r="BI5" s="610" t="s">
        <v>2408</v>
      </c>
      <c r="BJ5" s="610" t="s">
        <v>2404</v>
      </c>
      <c r="BK5" s="610" t="s">
        <v>2409</v>
      </c>
      <c r="BL5" s="610" t="s">
        <v>2408</v>
      </c>
      <c r="BM5" s="610" t="s">
        <v>2408</v>
      </c>
      <c r="BN5" s="610" t="s">
        <v>2410</v>
      </c>
      <c r="BO5" s="610" t="s">
        <v>2411</v>
      </c>
      <c r="BP5" s="610" t="s">
        <v>2411</v>
      </c>
      <c r="BQ5" s="610" t="s">
        <v>2409</v>
      </c>
      <c r="BR5" s="610" t="s">
        <v>2412</v>
      </c>
      <c r="BS5" s="610" t="s">
        <v>2413</v>
      </c>
      <c r="BT5" s="610" t="s">
        <v>2414</v>
      </c>
      <c r="BU5" s="610" t="s">
        <v>2415</v>
      </c>
      <c r="BV5" s="610" t="s">
        <v>2416</v>
      </c>
      <c r="BW5" s="611" t="s">
        <v>2417</v>
      </c>
    </row>
    <row r="6" spans="1:75" ht="22.5" customHeight="1">
      <c r="A6" s="515" t="s">
        <v>546</v>
      </c>
      <c r="B6" s="612" t="s">
        <v>2418</v>
      </c>
      <c r="C6" s="612">
        <v>1.35</v>
      </c>
      <c r="D6" s="612" t="s">
        <v>2419</v>
      </c>
      <c r="E6" s="612" t="s">
        <v>2420</v>
      </c>
      <c r="F6" s="612">
        <v>2.7</v>
      </c>
      <c r="G6" s="612" t="s">
        <v>2421</v>
      </c>
      <c r="H6" s="612">
        <v>3.5</v>
      </c>
      <c r="I6" s="612" t="s">
        <v>1205</v>
      </c>
      <c r="J6" s="612">
        <v>2</v>
      </c>
      <c r="K6" s="612">
        <v>2</v>
      </c>
      <c r="L6" s="612" t="s">
        <v>1205</v>
      </c>
      <c r="M6" s="612" t="s">
        <v>1205</v>
      </c>
      <c r="N6" s="612">
        <v>2</v>
      </c>
      <c r="O6" s="612">
        <v>2.75</v>
      </c>
      <c r="P6" s="612">
        <v>2.75</v>
      </c>
      <c r="Q6" s="612" t="s">
        <v>1205</v>
      </c>
      <c r="R6" s="612">
        <v>1.95</v>
      </c>
      <c r="S6" s="612">
        <v>1</v>
      </c>
      <c r="T6" s="612">
        <v>1</v>
      </c>
      <c r="U6" s="612">
        <v>1</v>
      </c>
      <c r="V6" s="612">
        <v>1</v>
      </c>
      <c r="W6" s="612" t="s">
        <v>2422</v>
      </c>
      <c r="X6" s="612" t="s">
        <v>2423</v>
      </c>
      <c r="Y6" s="612" t="s">
        <v>2423</v>
      </c>
      <c r="Z6" s="612" t="s">
        <v>2423</v>
      </c>
      <c r="AA6" s="612">
        <v>1</v>
      </c>
      <c r="AB6" s="612" t="s">
        <v>2424</v>
      </c>
      <c r="AC6" s="612" t="s">
        <v>2425</v>
      </c>
      <c r="AD6" s="612" t="s">
        <v>2426</v>
      </c>
      <c r="AE6" s="612" t="s">
        <v>2427</v>
      </c>
      <c r="AF6" s="612" t="s">
        <v>2428</v>
      </c>
      <c r="AG6" s="612">
        <v>0.5</v>
      </c>
      <c r="AH6" s="612" t="s">
        <v>2429</v>
      </c>
      <c r="AI6" s="612" t="s">
        <v>2424</v>
      </c>
      <c r="AJ6" s="612" t="s">
        <v>2430</v>
      </c>
      <c r="AK6" s="612">
        <v>0.3</v>
      </c>
      <c r="AL6" s="612" t="s">
        <v>2431</v>
      </c>
      <c r="AM6" s="612" t="s">
        <v>2429</v>
      </c>
      <c r="AN6" s="612" t="s">
        <v>2432</v>
      </c>
      <c r="AO6" s="612" t="s">
        <v>2433</v>
      </c>
      <c r="AP6" s="612" t="s">
        <v>2431</v>
      </c>
      <c r="AQ6" s="612" t="s">
        <v>2434</v>
      </c>
      <c r="AR6" s="612" t="s">
        <v>2433</v>
      </c>
      <c r="AS6" s="612" t="s">
        <v>2429</v>
      </c>
      <c r="AT6" s="612" t="s">
        <v>712</v>
      </c>
      <c r="AU6" s="612" t="s">
        <v>2435</v>
      </c>
      <c r="AV6" s="612" t="s">
        <v>2436</v>
      </c>
      <c r="AW6" s="612" t="s">
        <v>978</v>
      </c>
      <c r="AX6" s="612" t="s">
        <v>2437</v>
      </c>
      <c r="AY6" s="612" t="s">
        <v>2438</v>
      </c>
      <c r="AZ6" s="612" t="s">
        <v>842</v>
      </c>
      <c r="BA6" s="612" t="s">
        <v>2439</v>
      </c>
      <c r="BB6" s="612" t="s">
        <v>2439</v>
      </c>
      <c r="BC6" s="612" t="s">
        <v>2440</v>
      </c>
      <c r="BD6" s="612" t="s">
        <v>2441</v>
      </c>
      <c r="BE6" s="612" t="s">
        <v>2442</v>
      </c>
      <c r="BF6" s="612" t="s">
        <v>2443</v>
      </c>
      <c r="BG6" s="612" t="s">
        <v>2439</v>
      </c>
      <c r="BH6" s="612" t="s">
        <v>2439</v>
      </c>
      <c r="BI6" s="612" t="s">
        <v>886</v>
      </c>
      <c r="BJ6" s="612" t="s">
        <v>2439</v>
      </c>
      <c r="BK6" s="612" t="s">
        <v>2444</v>
      </c>
      <c r="BL6" s="612" t="s">
        <v>2445</v>
      </c>
      <c r="BM6" s="612" t="s">
        <v>2439</v>
      </c>
      <c r="BN6" s="612" t="s">
        <v>1007</v>
      </c>
      <c r="BO6" s="612" t="s">
        <v>2446</v>
      </c>
      <c r="BP6" s="612" t="s">
        <v>2447</v>
      </c>
      <c r="BQ6" s="612" t="s">
        <v>2441</v>
      </c>
      <c r="BR6" s="612" t="s">
        <v>2439</v>
      </c>
      <c r="BS6" s="612" t="s">
        <v>970</v>
      </c>
      <c r="BT6" s="612" t="s">
        <v>2448</v>
      </c>
      <c r="BU6" s="612" t="s">
        <v>809</v>
      </c>
      <c r="BV6" s="612" t="s">
        <v>2449</v>
      </c>
      <c r="BW6" s="613" t="s">
        <v>2450</v>
      </c>
    </row>
    <row r="7" spans="1:75" ht="22.5" customHeight="1">
      <c r="A7" s="515" t="s">
        <v>616</v>
      </c>
      <c r="B7" s="612" t="s">
        <v>709</v>
      </c>
      <c r="C7" s="612" t="s">
        <v>2451</v>
      </c>
      <c r="D7" s="612" t="s">
        <v>2452</v>
      </c>
      <c r="E7" s="612" t="s">
        <v>711</v>
      </c>
      <c r="F7" s="612" t="s">
        <v>2453</v>
      </c>
      <c r="G7" s="612" t="s">
        <v>2454</v>
      </c>
      <c r="H7" s="612" t="s">
        <v>1205</v>
      </c>
      <c r="I7" s="612" t="s">
        <v>2452</v>
      </c>
      <c r="J7" s="612" t="s">
        <v>2455</v>
      </c>
      <c r="K7" s="612" t="s">
        <v>2456</v>
      </c>
      <c r="L7" s="612" t="s">
        <v>2457</v>
      </c>
      <c r="M7" s="612" t="s">
        <v>2458</v>
      </c>
      <c r="N7" s="612" t="s">
        <v>2459</v>
      </c>
      <c r="O7" s="612" t="s">
        <v>2460</v>
      </c>
      <c r="P7" s="612" t="s">
        <v>2456</v>
      </c>
      <c r="Q7" s="612" t="s">
        <v>2461</v>
      </c>
      <c r="R7" s="612" t="s">
        <v>1205</v>
      </c>
      <c r="S7" s="612" t="s">
        <v>2462</v>
      </c>
      <c r="T7" s="612" t="s">
        <v>2463</v>
      </c>
      <c r="U7" s="612" t="s">
        <v>2464</v>
      </c>
      <c r="V7" s="612" t="s">
        <v>815</v>
      </c>
      <c r="W7" s="612" t="s">
        <v>628</v>
      </c>
      <c r="X7" s="612" t="s">
        <v>2465</v>
      </c>
      <c r="Y7" s="612" t="s">
        <v>2466</v>
      </c>
      <c r="Z7" s="612" t="s">
        <v>2467</v>
      </c>
      <c r="AA7" s="612" t="s">
        <v>731</v>
      </c>
      <c r="AB7" s="612" t="s">
        <v>2468</v>
      </c>
      <c r="AC7" s="612" t="s">
        <v>2469</v>
      </c>
      <c r="AD7" s="612" t="s">
        <v>730</v>
      </c>
      <c r="AE7" s="612" t="s">
        <v>2470</v>
      </c>
      <c r="AF7" s="612" t="s">
        <v>2471</v>
      </c>
      <c r="AG7" s="612" t="s">
        <v>2472</v>
      </c>
      <c r="AH7" s="612" t="s">
        <v>2473</v>
      </c>
      <c r="AI7" s="612" t="s">
        <v>2472</v>
      </c>
      <c r="AJ7" s="612" t="s">
        <v>628</v>
      </c>
      <c r="AK7" s="612" t="s">
        <v>2474</v>
      </c>
      <c r="AL7" s="612" t="s">
        <v>698</v>
      </c>
      <c r="AM7" s="612" t="s">
        <v>2474</v>
      </c>
      <c r="AN7" s="612" t="s">
        <v>2475</v>
      </c>
      <c r="AO7" s="612" t="s">
        <v>2476</v>
      </c>
      <c r="AP7" s="612" t="s">
        <v>2477</v>
      </c>
      <c r="AQ7" s="612" t="s">
        <v>2465</v>
      </c>
      <c r="AR7" s="612" t="s">
        <v>2478</v>
      </c>
      <c r="AS7" s="612" t="s">
        <v>2479</v>
      </c>
      <c r="AT7" s="612" t="s">
        <v>2480</v>
      </c>
      <c r="AU7" s="612" t="s">
        <v>2476</v>
      </c>
      <c r="AV7" s="612" t="s">
        <v>2481</v>
      </c>
      <c r="AW7" s="612" t="s">
        <v>2482</v>
      </c>
      <c r="AX7" s="612" t="s">
        <v>886</v>
      </c>
      <c r="AY7" s="612" t="s">
        <v>948</v>
      </c>
      <c r="AZ7" s="612" t="s">
        <v>2483</v>
      </c>
      <c r="BA7" s="612" t="s">
        <v>2484</v>
      </c>
      <c r="BB7" s="612" t="s">
        <v>2485</v>
      </c>
      <c r="BC7" s="612" t="s">
        <v>2486</v>
      </c>
      <c r="BD7" s="612" t="s">
        <v>2485</v>
      </c>
      <c r="BE7" s="612" t="s">
        <v>2487</v>
      </c>
      <c r="BF7" s="612" t="s">
        <v>2488</v>
      </c>
      <c r="BG7" s="612" t="s">
        <v>2487</v>
      </c>
      <c r="BH7" s="612" t="s">
        <v>2446</v>
      </c>
      <c r="BI7" s="612" t="s">
        <v>2362</v>
      </c>
      <c r="BJ7" s="612" t="s">
        <v>2489</v>
      </c>
      <c r="BK7" s="612" t="s">
        <v>2490</v>
      </c>
      <c r="BL7" s="612" t="s">
        <v>2362</v>
      </c>
      <c r="BM7" s="612" t="s">
        <v>2491</v>
      </c>
      <c r="BN7" s="612" t="s">
        <v>2492</v>
      </c>
      <c r="BO7" s="612" t="s">
        <v>2362</v>
      </c>
      <c r="BP7" s="612" t="s">
        <v>2483</v>
      </c>
      <c r="BQ7" s="612" t="s">
        <v>2493</v>
      </c>
      <c r="BR7" s="612" t="s">
        <v>2494</v>
      </c>
      <c r="BS7" s="612" t="s">
        <v>2495</v>
      </c>
      <c r="BT7" s="612" t="s">
        <v>2496</v>
      </c>
      <c r="BU7" s="612" t="s">
        <v>2496</v>
      </c>
      <c r="BV7" s="612" t="s">
        <v>2497</v>
      </c>
      <c r="BW7" s="613" t="s">
        <v>604</v>
      </c>
    </row>
    <row r="8" spans="1:75" ht="22.5" customHeight="1">
      <c r="A8" s="515" t="s">
        <v>691</v>
      </c>
      <c r="B8" s="612" t="s">
        <v>2498</v>
      </c>
      <c r="C8" s="612" t="s">
        <v>2499</v>
      </c>
      <c r="D8" s="612" t="s">
        <v>2500</v>
      </c>
      <c r="E8" s="612" t="s">
        <v>2501</v>
      </c>
      <c r="F8" s="612" t="s">
        <v>2502</v>
      </c>
      <c r="G8" s="612" t="s">
        <v>2500</v>
      </c>
      <c r="H8" s="612" t="s">
        <v>1205</v>
      </c>
      <c r="I8" s="612" t="s">
        <v>2500</v>
      </c>
      <c r="J8" s="612" t="s">
        <v>2503</v>
      </c>
      <c r="K8" s="612" t="s">
        <v>2503</v>
      </c>
      <c r="L8" s="612" t="s">
        <v>2240</v>
      </c>
      <c r="M8" s="612" t="s">
        <v>879</v>
      </c>
      <c r="N8" s="612" t="s">
        <v>2504</v>
      </c>
      <c r="O8" s="612" t="s">
        <v>2505</v>
      </c>
      <c r="P8" s="612" t="s">
        <v>2505</v>
      </c>
      <c r="Q8" s="612" t="s">
        <v>2506</v>
      </c>
      <c r="R8" s="612" t="s">
        <v>2507</v>
      </c>
      <c r="S8" s="612" t="s">
        <v>2508</v>
      </c>
      <c r="T8" s="612" t="s">
        <v>2509</v>
      </c>
      <c r="U8" s="612" t="s">
        <v>2510</v>
      </c>
      <c r="V8" s="612" t="s">
        <v>2511</v>
      </c>
      <c r="W8" s="612" t="s">
        <v>2512</v>
      </c>
      <c r="X8" s="612" t="s">
        <v>2513</v>
      </c>
      <c r="Y8" s="612" t="s">
        <v>2514</v>
      </c>
      <c r="Z8" s="612" t="s">
        <v>2515</v>
      </c>
      <c r="AA8" s="612" t="s">
        <v>2516</v>
      </c>
      <c r="AB8" s="612" t="s">
        <v>2513</v>
      </c>
      <c r="AC8" s="612" t="s">
        <v>2517</v>
      </c>
      <c r="AD8" s="612" t="s">
        <v>2509</v>
      </c>
      <c r="AE8" s="612" t="s">
        <v>703</v>
      </c>
      <c r="AF8" s="612" t="s">
        <v>2518</v>
      </c>
      <c r="AG8" s="612" t="s">
        <v>2519</v>
      </c>
      <c r="AH8" s="612" t="s">
        <v>2520</v>
      </c>
      <c r="AI8" s="612" t="s">
        <v>703</v>
      </c>
      <c r="AJ8" s="612" t="s">
        <v>2521</v>
      </c>
      <c r="AK8" s="612" t="s">
        <v>2522</v>
      </c>
      <c r="AL8" s="612" t="s">
        <v>2523</v>
      </c>
      <c r="AM8" s="612" t="s">
        <v>2524</v>
      </c>
      <c r="AN8" s="612" t="s">
        <v>2525</v>
      </c>
      <c r="AO8" s="612" t="s">
        <v>2512</v>
      </c>
      <c r="AP8" s="612" t="s">
        <v>981</v>
      </c>
      <c r="AQ8" s="612" t="s">
        <v>2526</v>
      </c>
      <c r="AR8" s="612" t="s">
        <v>2527</v>
      </c>
      <c r="AS8" s="612" t="s">
        <v>2528</v>
      </c>
      <c r="AT8" s="612" t="s">
        <v>2529</v>
      </c>
      <c r="AU8" s="612" t="s">
        <v>991</v>
      </c>
      <c r="AV8" s="612" t="s">
        <v>2452</v>
      </c>
      <c r="AW8" s="612" t="s">
        <v>2530</v>
      </c>
      <c r="AX8" s="612" t="s">
        <v>2531</v>
      </c>
      <c r="AY8" s="612" t="s">
        <v>2532</v>
      </c>
      <c r="AZ8" s="612" t="s">
        <v>2533</v>
      </c>
      <c r="BA8" s="612" t="s">
        <v>2530</v>
      </c>
      <c r="BB8" s="612" t="s">
        <v>2488</v>
      </c>
      <c r="BC8" s="612" t="s">
        <v>2534</v>
      </c>
      <c r="BD8" s="612" t="s">
        <v>2535</v>
      </c>
      <c r="BE8" s="612" t="s">
        <v>2536</v>
      </c>
      <c r="BF8" s="612" t="s">
        <v>2537</v>
      </c>
      <c r="BG8" s="612" t="s">
        <v>2538</v>
      </c>
      <c r="BH8" s="612" t="s">
        <v>2539</v>
      </c>
      <c r="BI8" s="612" t="s">
        <v>2540</v>
      </c>
      <c r="BJ8" s="612" t="s">
        <v>2533</v>
      </c>
      <c r="BK8" s="612" t="s">
        <v>2530</v>
      </c>
      <c r="BL8" s="612" t="s">
        <v>2541</v>
      </c>
      <c r="BM8" s="612" t="s">
        <v>2542</v>
      </c>
      <c r="BN8" s="612" t="s">
        <v>2543</v>
      </c>
      <c r="BO8" s="612" t="s">
        <v>2530</v>
      </c>
      <c r="BP8" s="612" t="s">
        <v>2488</v>
      </c>
      <c r="BQ8" s="612" t="s">
        <v>2544</v>
      </c>
      <c r="BR8" s="612" t="s">
        <v>2530</v>
      </c>
      <c r="BS8" s="612" t="s">
        <v>2545</v>
      </c>
      <c r="BT8" s="612" t="s">
        <v>2546</v>
      </c>
      <c r="BU8" s="612" t="s">
        <v>2547</v>
      </c>
      <c r="BV8" s="612" t="s">
        <v>2548</v>
      </c>
      <c r="BW8" s="613" t="s">
        <v>2496</v>
      </c>
    </row>
    <row r="9" spans="1:75" ht="22.5" customHeight="1">
      <c r="A9" s="515" t="s">
        <v>777</v>
      </c>
      <c r="B9" s="612" t="s">
        <v>2549</v>
      </c>
      <c r="C9" s="612" t="s">
        <v>2550</v>
      </c>
      <c r="D9" s="612" t="s">
        <v>2551</v>
      </c>
      <c r="E9" s="612" t="s">
        <v>2552</v>
      </c>
      <c r="F9" s="612" t="s">
        <v>2552</v>
      </c>
      <c r="G9" s="612" t="s">
        <v>2553</v>
      </c>
      <c r="H9" s="612" t="s">
        <v>2554</v>
      </c>
      <c r="I9" s="612" t="s">
        <v>2555</v>
      </c>
      <c r="J9" s="612" t="s">
        <v>2556</v>
      </c>
      <c r="K9" s="612" t="s">
        <v>2557</v>
      </c>
      <c r="L9" s="612" t="s">
        <v>2558</v>
      </c>
      <c r="M9" s="612" t="s">
        <v>2559</v>
      </c>
      <c r="N9" s="612" t="s">
        <v>2560</v>
      </c>
      <c r="O9" s="612" t="s">
        <v>2561</v>
      </c>
      <c r="P9" s="612" t="s">
        <v>2562</v>
      </c>
      <c r="Q9" s="612" t="s">
        <v>773</v>
      </c>
      <c r="R9" s="612" t="s">
        <v>2563</v>
      </c>
      <c r="S9" s="612" t="s">
        <v>2564</v>
      </c>
      <c r="T9" s="612" t="s">
        <v>2565</v>
      </c>
      <c r="U9" s="612" t="s">
        <v>2566</v>
      </c>
      <c r="V9" s="612" t="s">
        <v>996</v>
      </c>
      <c r="W9" s="612" t="s">
        <v>2567</v>
      </c>
      <c r="X9" s="612" t="s">
        <v>2522</v>
      </c>
      <c r="Y9" s="612" t="s">
        <v>2568</v>
      </c>
      <c r="Z9" s="612" t="s">
        <v>2564</v>
      </c>
      <c r="AA9" s="612" t="s">
        <v>2569</v>
      </c>
      <c r="AB9" s="612" t="s">
        <v>2570</v>
      </c>
      <c r="AC9" s="612" t="s">
        <v>2571</v>
      </c>
      <c r="AD9" s="612" t="s">
        <v>2572</v>
      </c>
      <c r="AE9" s="612" t="s">
        <v>2573</v>
      </c>
      <c r="AF9" s="612" t="s">
        <v>785</v>
      </c>
      <c r="AG9" s="612" t="s">
        <v>2574</v>
      </c>
      <c r="AH9" s="612" t="s">
        <v>2575</v>
      </c>
      <c r="AI9" s="612" t="s">
        <v>2576</v>
      </c>
      <c r="AJ9" s="612" t="s">
        <v>2577</v>
      </c>
      <c r="AK9" s="612" t="s">
        <v>784</v>
      </c>
      <c r="AL9" s="612" t="s">
        <v>2578</v>
      </c>
      <c r="AM9" s="612" t="s">
        <v>785</v>
      </c>
      <c r="AN9" s="612" t="s">
        <v>2579</v>
      </c>
      <c r="AO9" s="612" t="s">
        <v>2580</v>
      </c>
      <c r="AP9" s="612" t="s">
        <v>2580</v>
      </c>
      <c r="AQ9" s="612" t="s">
        <v>2581</v>
      </c>
      <c r="AR9" s="612" t="s">
        <v>709</v>
      </c>
      <c r="AS9" s="612" t="s">
        <v>781</v>
      </c>
      <c r="AT9" s="612" t="s">
        <v>2582</v>
      </c>
      <c r="AU9" s="612" t="s">
        <v>2496</v>
      </c>
      <c r="AV9" s="612" t="s">
        <v>2583</v>
      </c>
      <c r="AW9" s="612" t="s">
        <v>2584</v>
      </c>
      <c r="AX9" s="612" t="s">
        <v>2585</v>
      </c>
      <c r="AY9" s="612" t="s">
        <v>2586</v>
      </c>
      <c r="AZ9" s="612" t="s">
        <v>2587</v>
      </c>
      <c r="BA9" s="612" t="s">
        <v>2587</v>
      </c>
      <c r="BB9" s="612" t="s">
        <v>2587</v>
      </c>
      <c r="BC9" s="612" t="s">
        <v>2588</v>
      </c>
      <c r="BD9" s="612" t="s">
        <v>2589</v>
      </c>
      <c r="BE9" s="612" t="s">
        <v>2590</v>
      </c>
      <c r="BF9" s="612" t="s">
        <v>2589</v>
      </c>
      <c r="BG9" s="612" t="s">
        <v>2587</v>
      </c>
      <c r="BH9" s="612" t="s">
        <v>2591</v>
      </c>
      <c r="BI9" s="612" t="s">
        <v>2592</v>
      </c>
      <c r="BJ9" s="612" t="s">
        <v>2593</v>
      </c>
      <c r="BK9" s="612" t="s">
        <v>2589</v>
      </c>
      <c r="BL9" s="612" t="s">
        <v>2594</v>
      </c>
      <c r="BM9" s="612" t="s">
        <v>2595</v>
      </c>
      <c r="BN9" s="612" t="s">
        <v>2596</v>
      </c>
      <c r="BO9" s="612" t="s">
        <v>2597</v>
      </c>
      <c r="BP9" s="612" t="s">
        <v>2598</v>
      </c>
      <c r="BQ9" s="612" t="s">
        <v>2535</v>
      </c>
      <c r="BR9" s="612" t="s">
        <v>2543</v>
      </c>
      <c r="BS9" s="612" t="s">
        <v>2599</v>
      </c>
      <c r="BT9" s="612" t="s">
        <v>2590</v>
      </c>
      <c r="BU9" s="612" t="s">
        <v>2600</v>
      </c>
      <c r="BV9" s="612" t="s">
        <v>2601</v>
      </c>
      <c r="BW9" s="613" t="s">
        <v>758</v>
      </c>
    </row>
    <row r="10" spans="1:75" ht="22.5" customHeight="1">
      <c r="A10" s="515" t="s">
        <v>854</v>
      </c>
      <c r="B10" s="612" t="s">
        <v>2532</v>
      </c>
      <c r="C10" s="612" t="s">
        <v>2602</v>
      </c>
      <c r="D10" s="612" t="s">
        <v>2603</v>
      </c>
      <c r="E10" s="612" t="s">
        <v>2604</v>
      </c>
      <c r="F10" s="612" t="s">
        <v>2605</v>
      </c>
      <c r="G10" s="612" t="s">
        <v>2606</v>
      </c>
      <c r="H10" s="612" t="s">
        <v>843</v>
      </c>
      <c r="I10" s="612" t="s">
        <v>2607</v>
      </c>
      <c r="J10" s="612" t="s">
        <v>2608</v>
      </c>
      <c r="K10" s="612" t="s">
        <v>2609</v>
      </c>
      <c r="L10" s="612" t="s">
        <v>2610</v>
      </c>
      <c r="M10" s="612" t="s">
        <v>2611</v>
      </c>
      <c r="N10" s="612" t="s">
        <v>2554</v>
      </c>
      <c r="O10" s="612" t="s">
        <v>2612</v>
      </c>
      <c r="P10" s="612" t="s">
        <v>2605</v>
      </c>
      <c r="Q10" s="612" t="s">
        <v>2605</v>
      </c>
      <c r="R10" s="612" t="s">
        <v>2613</v>
      </c>
      <c r="S10" s="612" t="s">
        <v>2614</v>
      </c>
      <c r="T10" s="612" t="s">
        <v>2615</v>
      </c>
      <c r="U10" s="612" t="s">
        <v>2616</v>
      </c>
      <c r="V10" s="612" t="s">
        <v>2617</v>
      </c>
      <c r="W10" s="612" t="s">
        <v>2618</v>
      </c>
      <c r="X10" s="612" t="s">
        <v>2619</v>
      </c>
      <c r="Y10" s="612" t="s">
        <v>2620</v>
      </c>
      <c r="Z10" s="612" t="s">
        <v>2621</v>
      </c>
      <c r="AA10" s="612" t="s">
        <v>2622</v>
      </c>
      <c r="AB10" s="612" t="s">
        <v>2621</v>
      </c>
      <c r="AC10" s="612" t="s">
        <v>2623</v>
      </c>
      <c r="AD10" s="612" t="s">
        <v>2624</v>
      </c>
      <c r="AE10" s="612" t="s">
        <v>2625</v>
      </c>
      <c r="AF10" s="612" t="s">
        <v>2626</v>
      </c>
      <c r="AG10" s="612" t="s">
        <v>2627</v>
      </c>
      <c r="AH10" s="612" t="s">
        <v>2628</v>
      </c>
      <c r="AI10" s="612" t="s">
        <v>2629</v>
      </c>
      <c r="AJ10" s="612" t="s">
        <v>2630</v>
      </c>
      <c r="AK10" s="612" t="s">
        <v>2631</v>
      </c>
      <c r="AL10" s="612" t="s">
        <v>2632</v>
      </c>
      <c r="AM10" s="612" t="s">
        <v>2633</v>
      </c>
      <c r="AN10" s="612" t="s">
        <v>2621</v>
      </c>
      <c r="AO10" s="612" t="s">
        <v>2630</v>
      </c>
      <c r="AP10" s="612" t="s">
        <v>2634</v>
      </c>
      <c r="AQ10" s="612" t="s">
        <v>2635</v>
      </c>
      <c r="AR10" s="612" t="s">
        <v>689</v>
      </c>
      <c r="AS10" s="612" t="s">
        <v>544</v>
      </c>
      <c r="AT10" s="612" t="s">
        <v>2636</v>
      </c>
      <c r="AU10" s="612" t="s">
        <v>780</v>
      </c>
      <c r="AV10" s="612" t="s">
        <v>2193</v>
      </c>
      <c r="AW10" s="612" t="s">
        <v>2637</v>
      </c>
      <c r="AX10" s="612" t="s">
        <v>2638</v>
      </c>
      <c r="AY10" s="612" t="s">
        <v>2639</v>
      </c>
      <c r="AZ10" s="612" t="s">
        <v>2640</v>
      </c>
      <c r="BA10" s="612" t="s">
        <v>923</v>
      </c>
      <c r="BB10" s="612" t="s">
        <v>1008</v>
      </c>
      <c r="BC10" s="612" t="s">
        <v>923</v>
      </c>
      <c r="BD10" s="612" t="s">
        <v>2641</v>
      </c>
      <c r="BE10" s="612" t="s">
        <v>2642</v>
      </c>
      <c r="BF10" s="612" t="s">
        <v>2643</v>
      </c>
      <c r="BG10" s="612" t="s">
        <v>2644</v>
      </c>
      <c r="BH10" s="612" t="s">
        <v>2645</v>
      </c>
      <c r="BI10" s="612" t="s">
        <v>2646</v>
      </c>
      <c r="BJ10" s="612" t="s">
        <v>2645</v>
      </c>
      <c r="BK10" s="612" t="s">
        <v>2647</v>
      </c>
      <c r="BL10" s="612" t="s">
        <v>2648</v>
      </c>
      <c r="BM10" s="612" t="s">
        <v>1008</v>
      </c>
      <c r="BN10" s="612" t="s">
        <v>2649</v>
      </c>
      <c r="BO10" s="612" t="s">
        <v>2650</v>
      </c>
      <c r="BP10" s="612" t="s">
        <v>2651</v>
      </c>
      <c r="BQ10" s="612" t="s">
        <v>2652</v>
      </c>
      <c r="BR10" s="612" t="s">
        <v>2653</v>
      </c>
      <c r="BS10" s="612" t="s">
        <v>2654</v>
      </c>
      <c r="BT10" s="612" t="s">
        <v>1019</v>
      </c>
      <c r="BU10" s="612" t="s">
        <v>2655</v>
      </c>
      <c r="BV10" s="612" t="s">
        <v>2656</v>
      </c>
      <c r="BW10" s="613" t="s">
        <v>2657</v>
      </c>
    </row>
    <row r="11" spans="1:75" ht="22.5" customHeight="1" thickBot="1">
      <c r="A11" s="518" t="s">
        <v>944</v>
      </c>
      <c r="B11" s="614" t="s">
        <v>2658</v>
      </c>
      <c r="C11" s="614" t="s">
        <v>1013</v>
      </c>
      <c r="D11" s="614" t="s">
        <v>1013</v>
      </c>
      <c r="E11" s="614" t="s">
        <v>2659</v>
      </c>
      <c r="F11" s="614" t="s">
        <v>2660</v>
      </c>
      <c r="G11" s="614" t="s">
        <v>2660</v>
      </c>
      <c r="H11" s="614" t="s">
        <v>2660</v>
      </c>
      <c r="I11" s="614" t="s">
        <v>1013</v>
      </c>
      <c r="J11" s="614" t="s">
        <v>2661</v>
      </c>
      <c r="K11" s="614" t="s">
        <v>2662</v>
      </c>
      <c r="L11" s="614" t="s">
        <v>2661</v>
      </c>
      <c r="M11" s="614" t="s">
        <v>2663</v>
      </c>
      <c r="N11" s="614" t="s">
        <v>2664</v>
      </c>
      <c r="O11" s="614" t="s">
        <v>2664</v>
      </c>
      <c r="P11" s="614" t="s">
        <v>1013</v>
      </c>
      <c r="Q11" s="614" t="s">
        <v>2661</v>
      </c>
      <c r="R11" s="614" t="s">
        <v>2665</v>
      </c>
      <c r="S11" s="614" t="s">
        <v>2484</v>
      </c>
      <c r="T11" s="614" t="s">
        <v>2666</v>
      </c>
      <c r="U11" s="614" t="s">
        <v>2616</v>
      </c>
      <c r="V11" s="614" t="s">
        <v>2616</v>
      </c>
      <c r="W11" s="614" t="s">
        <v>2667</v>
      </c>
      <c r="X11" s="614" t="s">
        <v>2668</v>
      </c>
      <c r="Y11" s="614" t="s">
        <v>2669</v>
      </c>
      <c r="Z11" s="614" t="s">
        <v>2452</v>
      </c>
      <c r="AA11" s="614" t="s">
        <v>800</v>
      </c>
      <c r="AB11" s="614" t="s">
        <v>2670</v>
      </c>
      <c r="AC11" s="614" t="s">
        <v>2452</v>
      </c>
      <c r="AD11" s="614" t="s">
        <v>2258</v>
      </c>
      <c r="AE11" s="614" t="s">
        <v>2452</v>
      </c>
      <c r="AF11" s="614" t="s">
        <v>2452</v>
      </c>
      <c r="AG11" s="614" t="s">
        <v>2671</v>
      </c>
      <c r="AH11" s="614" t="s">
        <v>2672</v>
      </c>
      <c r="AI11" s="614" t="s">
        <v>2616</v>
      </c>
      <c r="AJ11" s="614" t="s">
        <v>2582</v>
      </c>
      <c r="AK11" s="614" t="s">
        <v>2667</v>
      </c>
      <c r="AL11" s="614" t="s">
        <v>2673</v>
      </c>
      <c r="AM11" s="614" t="s">
        <v>2673</v>
      </c>
      <c r="AN11" s="614" t="s">
        <v>800</v>
      </c>
      <c r="AO11" s="614" t="s">
        <v>2674</v>
      </c>
      <c r="AP11" s="614" t="s">
        <v>2675</v>
      </c>
      <c r="AQ11" s="614" t="s">
        <v>2496</v>
      </c>
      <c r="AR11" s="614" t="s">
        <v>2676</v>
      </c>
      <c r="AS11" s="614" t="s">
        <v>2677</v>
      </c>
      <c r="AT11" s="614" t="s">
        <v>2678</v>
      </c>
      <c r="AU11" s="614" t="s">
        <v>2679</v>
      </c>
      <c r="AV11" s="614" t="s">
        <v>2362</v>
      </c>
      <c r="AW11" s="614" t="s">
        <v>2680</v>
      </c>
      <c r="AX11" s="614" t="s">
        <v>2681</v>
      </c>
      <c r="AY11" s="614" t="s">
        <v>2682</v>
      </c>
      <c r="AZ11" s="614" t="s">
        <v>2683</v>
      </c>
      <c r="BA11" s="614" t="s">
        <v>2684</v>
      </c>
      <c r="BB11" s="614" t="s">
        <v>2685</v>
      </c>
      <c r="BC11" s="614" t="s">
        <v>2685</v>
      </c>
      <c r="BD11" s="614" t="s">
        <v>2686</v>
      </c>
      <c r="BE11" s="614" t="s">
        <v>2687</v>
      </c>
      <c r="BF11" s="614" t="s">
        <v>2688</v>
      </c>
      <c r="BG11" s="614" t="s">
        <v>2689</v>
      </c>
      <c r="BH11" s="614" t="s">
        <v>2690</v>
      </c>
      <c r="BI11" s="614" t="s">
        <v>2687</v>
      </c>
      <c r="BJ11" s="614" t="s">
        <v>2691</v>
      </c>
      <c r="BK11" s="614" t="s">
        <v>2692</v>
      </c>
      <c r="BL11" s="614" t="s">
        <v>2684</v>
      </c>
      <c r="BM11" s="614" t="s">
        <v>2684</v>
      </c>
      <c r="BN11" s="614" t="s">
        <v>2693</v>
      </c>
      <c r="BO11" s="614" t="s">
        <v>2694</v>
      </c>
      <c r="BP11" s="614" t="s">
        <v>2695</v>
      </c>
      <c r="BQ11" s="614" t="s">
        <v>2696</v>
      </c>
      <c r="BR11" s="614" t="s">
        <v>2697</v>
      </c>
      <c r="BS11" s="614" t="s">
        <v>2698</v>
      </c>
      <c r="BT11" s="614" t="s">
        <v>2699</v>
      </c>
      <c r="BU11" s="614" t="s">
        <v>2700</v>
      </c>
      <c r="BV11" s="614" t="s">
        <v>946</v>
      </c>
      <c r="BW11" s="615" t="s">
        <v>2701</v>
      </c>
    </row>
    <row r="12" spans="1:75" s="493" customFormat="1" ht="15" customHeight="1" thickTop="1">
      <c r="A12" s="522" t="s">
        <v>2702</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row>
    <row r="13" spans="1:75" s="616" customFormat="1" ht="20.25" customHeight="1">
      <c r="A13" s="526" t="s">
        <v>145</v>
      </c>
      <c r="C13" s="617"/>
      <c r="D13" s="617"/>
      <c r="E13" s="617"/>
      <c r="F13" s="617"/>
      <c r="G13" s="617"/>
      <c r="H13" s="617"/>
      <c r="I13" s="617"/>
      <c r="J13" s="617"/>
      <c r="K13" s="617"/>
      <c r="L13" s="617"/>
      <c r="M13" s="617"/>
      <c r="N13" s="617"/>
      <c r="O13" s="617"/>
      <c r="P13" s="617"/>
      <c r="Q13" s="617"/>
      <c r="R13" s="617"/>
      <c r="S13" s="617"/>
      <c r="T13" s="617"/>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row>
  </sheetData>
  <pageMargins left="0.75" right="0.75" top="0.75" bottom="0.75" header="0.3" footer="0"/>
  <pageSetup paperSize="9" scale="66"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M32"/>
  <sheetViews>
    <sheetView showGridLines="0" zoomScale="85" zoomScaleNormal="85" zoomScaleSheetLayoutView="85" workbookViewId="0">
      <pane xSplit="3" ySplit="3" topLeftCell="AD22" activePane="bottomRight" state="frozen"/>
      <selection activeCell="P6" sqref="P6"/>
      <selection pane="topRight" activeCell="P6" sqref="P6"/>
      <selection pane="bottomLeft" activeCell="P6" sqref="P6"/>
      <selection pane="bottomRight" activeCell="P6" sqref="P6"/>
    </sheetView>
  </sheetViews>
  <sheetFormatPr defaultColWidth="9.109375" defaultRowHeight="20.399999999999999"/>
  <cols>
    <col min="1" max="1" width="79.33203125" style="1271" customWidth="1"/>
    <col min="2" max="26" width="14.109375" style="535" hidden="1" customWidth="1"/>
    <col min="27" max="39" width="14.109375" style="535" customWidth="1"/>
    <col min="40" max="16384" width="9.109375" style="535"/>
  </cols>
  <sheetData>
    <row r="1" spans="1:39" ht="23.25" customHeight="1">
      <c r="A1" s="288" t="s">
        <v>3099</v>
      </c>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row>
    <row r="2" spans="1:39" s="1253" customFormat="1" ht="23.1" customHeight="1" thickBot="1">
      <c r="A2" s="1251"/>
      <c r="B2" s="1252"/>
      <c r="C2" s="1252"/>
      <c r="D2" s="1252"/>
      <c r="E2" s="1252"/>
      <c r="F2" s="1252"/>
      <c r="G2" s="1252"/>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c r="AF2" s="1252"/>
      <c r="AG2" s="1252"/>
      <c r="AH2" s="1252"/>
      <c r="AI2" s="1252"/>
      <c r="AJ2" s="1252"/>
      <c r="AK2" s="1252"/>
      <c r="AL2" s="1252"/>
      <c r="AM2" s="1252" t="s">
        <v>517</v>
      </c>
    </row>
    <row r="3" spans="1:39" ht="30" customHeight="1" thickTop="1" thickBot="1">
      <c r="A3" s="1254"/>
      <c r="B3" s="534">
        <v>44592</v>
      </c>
      <c r="C3" s="534">
        <v>44607</v>
      </c>
      <c r="D3" s="534">
        <v>44635</v>
      </c>
      <c r="E3" s="534">
        <v>44666</v>
      </c>
      <c r="F3" s="534">
        <v>44696</v>
      </c>
      <c r="G3" s="534">
        <v>44727</v>
      </c>
      <c r="H3" s="534">
        <v>44757</v>
      </c>
      <c r="I3" s="534">
        <v>44788</v>
      </c>
      <c r="J3" s="534">
        <v>44819</v>
      </c>
      <c r="K3" s="534">
        <v>44849</v>
      </c>
      <c r="L3" s="534">
        <v>44880</v>
      </c>
      <c r="M3" s="534">
        <v>44910</v>
      </c>
      <c r="N3" s="534">
        <v>44941</v>
      </c>
      <c r="O3" s="534">
        <v>44972</v>
      </c>
      <c r="P3" s="534">
        <v>2024</v>
      </c>
      <c r="Q3" s="534">
        <v>45000</v>
      </c>
      <c r="R3" s="534">
        <v>45031</v>
      </c>
      <c r="S3" s="534">
        <v>45061</v>
      </c>
      <c r="T3" s="534">
        <v>45092</v>
      </c>
      <c r="U3" s="534">
        <v>45122</v>
      </c>
      <c r="V3" s="534">
        <v>45153</v>
      </c>
      <c r="W3" s="534">
        <v>45199</v>
      </c>
      <c r="X3" s="534">
        <v>45229</v>
      </c>
      <c r="Y3" s="534">
        <v>45260</v>
      </c>
      <c r="Z3" s="534">
        <v>45290</v>
      </c>
      <c r="AA3" s="534">
        <v>45321</v>
      </c>
      <c r="AB3" s="534">
        <v>45350</v>
      </c>
      <c r="AC3" s="534">
        <v>45381</v>
      </c>
      <c r="AD3" s="534">
        <v>45412</v>
      </c>
      <c r="AE3" s="534">
        <v>45442</v>
      </c>
      <c r="AF3" s="534">
        <v>45473</v>
      </c>
      <c r="AG3" s="534">
        <v>45504</v>
      </c>
      <c r="AH3" s="534">
        <v>45534</v>
      </c>
      <c r="AI3" s="534">
        <v>45565</v>
      </c>
      <c r="AJ3" s="534">
        <v>45596</v>
      </c>
      <c r="AK3" s="534">
        <v>45626</v>
      </c>
      <c r="AL3" s="534">
        <v>45657</v>
      </c>
      <c r="AM3" s="534">
        <v>45688</v>
      </c>
    </row>
    <row r="4" spans="1:39" s="563" customFormat="1" ht="27.9" customHeight="1" thickTop="1">
      <c r="A4" s="1255" t="s">
        <v>292</v>
      </c>
      <c r="B4" s="1256" t="s">
        <v>1696</v>
      </c>
      <c r="C4" s="1256" t="s">
        <v>3100</v>
      </c>
      <c r="D4" s="1256" t="s">
        <v>3101</v>
      </c>
      <c r="E4" s="1256" t="s">
        <v>3102</v>
      </c>
      <c r="F4" s="1256" t="s">
        <v>3103</v>
      </c>
      <c r="G4" s="1256" t="s">
        <v>3100</v>
      </c>
      <c r="H4" s="1256" t="s">
        <v>3104</v>
      </c>
      <c r="I4" s="1256" t="s">
        <v>3101</v>
      </c>
      <c r="J4" s="1256" t="s">
        <v>3101</v>
      </c>
      <c r="K4" s="1256" t="s">
        <v>3105</v>
      </c>
      <c r="L4" s="1256" t="s">
        <v>3106</v>
      </c>
      <c r="M4" s="1256" t="s">
        <v>3107</v>
      </c>
      <c r="N4" s="1256" t="s">
        <v>3108</v>
      </c>
      <c r="O4" s="1256" t="s">
        <v>1435</v>
      </c>
      <c r="P4" s="1256"/>
      <c r="Q4" s="1256" t="s">
        <v>3108</v>
      </c>
      <c r="R4" s="1256" t="s">
        <v>1161</v>
      </c>
      <c r="S4" s="1256" t="s">
        <v>3109</v>
      </c>
      <c r="T4" s="1256" t="s">
        <v>3101</v>
      </c>
      <c r="U4" s="1256" t="s">
        <v>3110</v>
      </c>
      <c r="V4" s="1256" t="s">
        <v>1542</v>
      </c>
      <c r="W4" s="1256" t="s">
        <v>1904</v>
      </c>
      <c r="X4" s="1256" t="s">
        <v>3111</v>
      </c>
      <c r="Y4" s="1256" t="s">
        <v>3112</v>
      </c>
      <c r="Z4" s="1256" t="s">
        <v>1786</v>
      </c>
      <c r="AA4" s="1256" t="s">
        <v>3111</v>
      </c>
      <c r="AB4" s="1256" t="s">
        <v>3113</v>
      </c>
      <c r="AC4" s="1256" t="s">
        <v>1904</v>
      </c>
      <c r="AD4" s="1256" t="s">
        <v>1399</v>
      </c>
      <c r="AE4" s="1256" t="s">
        <v>1903</v>
      </c>
      <c r="AF4" s="1256" t="s">
        <v>1399</v>
      </c>
      <c r="AG4" s="1256" t="s">
        <v>1903</v>
      </c>
      <c r="AH4" s="1256" t="s">
        <v>1399</v>
      </c>
      <c r="AI4" s="1256" t="s">
        <v>1904</v>
      </c>
      <c r="AJ4" s="1256" t="s">
        <v>1399</v>
      </c>
      <c r="AK4" s="1256" t="s">
        <v>2000</v>
      </c>
      <c r="AL4" s="1256" t="s">
        <v>2000</v>
      </c>
      <c r="AM4" s="1256" t="s">
        <v>2000</v>
      </c>
    </row>
    <row r="5" spans="1:39" s="1258" customFormat="1" ht="27.9" customHeight="1">
      <c r="A5" s="1257" t="s">
        <v>431</v>
      </c>
      <c r="B5" s="1256" t="s">
        <v>3114</v>
      </c>
      <c r="C5" s="1256" t="s">
        <v>3115</v>
      </c>
      <c r="D5" s="1256" t="s">
        <v>3116</v>
      </c>
      <c r="E5" s="1256" t="s">
        <v>1205</v>
      </c>
      <c r="F5" s="1256" t="s">
        <v>3117</v>
      </c>
      <c r="G5" s="1256" t="s">
        <v>3118</v>
      </c>
      <c r="H5" s="1256" t="s">
        <v>3119</v>
      </c>
      <c r="I5" s="1256" t="s">
        <v>3120</v>
      </c>
      <c r="J5" s="1256" t="s">
        <v>3121</v>
      </c>
      <c r="K5" s="1256" t="s">
        <v>3122</v>
      </c>
      <c r="L5" s="1256" t="s">
        <v>3123</v>
      </c>
      <c r="M5" s="1256" t="s">
        <v>3124</v>
      </c>
      <c r="N5" s="1256" t="s">
        <v>3125</v>
      </c>
      <c r="O5" s="1256" t="s">
        <v>3126</v>
      </c>
      <c r="P5" s="1256"/>
      <c r="Q5" s="1256" t="s">
        <v>3127</v>
      </c>
      <c r="R5" s="1256" t="s">
        <v>1705</v>
      </c>
      <c r="S5" s="1256" t="s">
        <v>3128</v>
      </c>
      <c r="T5" s="1256" t="s">
        <v>3129</v>
      </c>
      <c r="U5" s="1256" t="s">
        <v>3130</v>
      </c>
      <c r="V5" s="1256" t="s">
        <v>2147</v>
      </c>
      <c r="W5" s="1256" t="s">
        <v>3131</v>
      </c>
      <c r="X5" s="1256" t="s">
        <v>3132</v>
      </c>
      <c r="Y5" s="1256" t="s">
        <v>3133</v>
      </c>
      <c r="Z5" s="1256" t="s">
        <v>3134</v>
      </c>
      <c r="AA5" s="1256" t="s">
        <v>3135</v>
      </c>
      <c r="AB5" s="1256" t="s">
        <v>3136</v>
      </c>
      <c r="AC5" s="1256" t="s">
        <v>3137</v>
      </c>
      <c r="AD5" s="1256" t="s">
        <v>3137</v>
      </c>
      <c r="AE5" s="1256" t="s">
        <v>3138</v>
      </c>
      <c r="AF5" s="1256" t="s">
        <v>3139</v>
      </c>
      <c r="AG5" s="1256" t="s">
        <v>1205</v>
      </c>
      <c r="AH5" s="1256" t="s">
        <v>3140</v>
      </c>
      <c r="AI5" s="1256" t="s">
        <v>3141</v>
      </c>
      <c r="AJ5" s="1256" t="s">
        <v>3142</v>
      </c>
      <c r="AK5" s="1256" t="s">
        <v>3143</v>
      </c>
      <c r="AL5" s="1256" t="s">
        <v>3144</v>
      </c>
      <c r="AM5" s="1256" t="s">
        <v>3145</v>
      </c>
    </row>
    <row r="6" spans="1:39" s="1258" customFormat="1" ht="27.9" customHeight="1">
      <c r="A6" s="1257" t="s">
        <v>299</v>
      </c>
      <c r="B6" s="1256" t="s">
        <v>1205</v>
      </c>
      <c r="C6" s="1256" t="s">
        <v>1205</v>
      </c>
      <c r="D6" s="1256" t="s">
        <v>1205</v>
      </c>
      <c r="E6" s="1256" t="s">
        <v>1205</v>
      </c>
      <c r="F6" s="1256" t="s">
        <v>1205</v>
      </c>
      <c r="G6" s="1256" t="s">
        <v>1205</v>
      </c>
      <c r="H6" s="1256" t="s">
        <v>1205</v>
      </c>
      <c r="I6" s="1256" t="s">
        <v>1205</v>
      </c>
      <c r="J6" s="1256" t="s">
        <v>1205</v>
      </c>
      <c r="K6" s="1256" t="s">
        <v>1205</v>
      </c>
      <c r="L6" s="1256" t="s">
        <v>1205</v>
      </c>
      <c r="M6" s="1256" t="s">
        <v>1205</v>
      </c>
      <c r="N6" s="1256" t="s">
        <v>1205</v>
      </c>
      <c r="O6" s="1256" t="s">
        <v>1205</v>
      </c>
      <c r="P6" s="1256"/>
      <c r="Q6" s="1256" t="s">
        <v>1205</v>
      </c>
      <c r="R6" s="1256" t="s">
        <v>1205</v>
      </c>
      <c r="S6" s="1256" t="s">
        <v>1205</v>
      </c>
      <c r="T6" s="1256" t="s">
        <v>1205</v>
      </c>
      <c r="U6" s="1256" t="s">
        <v>1205</v>
      </c>
      <c r="V6" s="1256" t="s">
        <v>1205</v>
      </c>
      <c r="W6" s="1256" t="s">
        <v>1205</v>
      </c>
      <c r="X6" s="1256" t="s">
        <v>1205</v>
      </c>
      <c r="Y6" s="1256" t="s">
        <v>1205</v>
      </c>
      <c r="Z6" s="1256" t="s">
        <v>1205</v>
      </c>
      <c r="AA6" s="1256" t="s">
        <v>1205</v>
      </c>
      <c r="AB6" s="1256" t="s">
        <v>1205</v>
      </c>
      <c r="AC6" s="1256" t="s">
        <v>1205</v>
      </c>
      <c r="AD6" s="1256" t="s">
        <v>1205</v>
      </c>
      <c r="AE6" s="1256" t="s">
        <v>1205</v>
      </c>
      <c r="AF6" s="1256" t="s">
        <v>1205</v>
      </c>
      <c r="AG6" s="1256" t="s">
        <v>1205</v>
      </c>
      <c r="AH6" s="1256" t="s">
        <v>1205</v>
      </c>
      <c r="AI6" s="1256" t="s">
        <v>1205</v>
      </c>
      <c r="AJ6" s="1256" t="s">
        <v>1205</v>
      </c>
      <c r="AK6" s="1256" t="s">
        <v>1205</v>
      </c>
      <c r="AL6" s="1256" t="s">
        <v>1205</v>
      </c>
      <c r="AM6" s="1256" t="s">
        <v>1205</v>
      </c>
    </row>
    <row r="7" spans="1:39" s="1258" customFormat="1" ht="27.9" customHeight="1">
      <c r="A7" s="1257" t="s">
        <v>300</v>
      </c>
      <c r="B7" s="1256" t="s">
        <v>3146</v>
      </c>
      <c r="C7" s="1256" t="s">
        <v>3147</v>
      </c>
      <c r="D7" s="1256" t="s">
        <v>3148</v>
      </c>
      <c r="E7" s="1256" t="s">
        <v>3149</v>
      </c>
      <c r="F7" s="1256" t="s">
        <v>3150</v>
      </c>
      <c r="G7" s="1256" t="s">
        <v>3151</v>
      </c>
      <c r="H7" s="1256" t="s">
        <v>3152</v>
      </c>
      <c r="I7" s="1256" t="s">
        <v>1760</v>
      </c>
      <c r="J7" s="1256" t="s">
        <v>3153</v>
      </c>
      <c r="K7" s="1256" t="s">
        <v>3154</v>
      </c>
      <c r="L7" s="1256" t="s">
        <v>1270</v>
      </c>
      <c r="M7" s="1256" t="s">
        <v>1394</v>
      </c>
      <c r="N7" s="1256" t="s">
        <v>3155</v>
      </c>
      <c r="O7" s="1256" t="s">
        <v>3156</v>
      </c>
      <c r="P7" s="1256"/>
      <c r="Q7" s="1256" t="s">
        <v>1435</v>
      </c>
      <c r="R7" s="1256" t="s">
        <v>1969</v>
      </c>
      <c r="S7" s="1256" t="s">
        <v>1086</v>
      </c>
      <c r="T7" s="1256" t="s">
        <v>3101</v>
      </c>
      <c r="U7" s="1256" t="s">
        <v>1399</v>
      </c>
      <c r="V7" s="1256" t="s">
        <v>1705</v>
      </c>
      <c r="W7" s="1256" t="s">
        <v>3157</v>
      </c>
      <c r="X7" s="1256" t="s">
        <v>1307</v>
      </c>
      <c r="Y7" s="1256" t="s">
        <v>3158</v>
      </c>
      <c r="Z7" s="1256" t="s">
        <v>1705</v>
      </c>
      <c r="AA7" s="1256" t="s">
        <v>1399</v>
      </c>
      <c r="AB7" s="1256" t="s">
        <v>3159</v>
      </c>
      <c r="AC7" s="1256" t="s">
        <v>3155</v>
      </c>
      <c r="AD7" s="1256" t="s">
        <v>3160</v>
      </c>
      <c r="AE7" s="1256" t="s">
        <v>1705</v>
      </c>
      <c r="AF7" s="1256" t="s">
        <v>1950</v>
      </c>
      <c r="AG7" s="1256" t="s">
        <v>1399</v>
      </c>
      <c r="AH7" s="1256" t="s">
        <v>1474</v>
      </c>
      <c r="AI7" s="1256" t="s">
        <v>1086</v>
      </c>
      <c r="AJ7" s="1256" t="s">
        <v>3161</v>
      </c>
      <c r="AK7" s="1256" t="s">
        <v>1307</v>
      </c>
      <c r="AL7" s="1256" t="s">
        <v>1399</v>
      </c>
      <c r="AM7" s="1256" t="s">
        <v>2000</v>
      </c>
    </row>
    <row r="8" spans="1:39" s="1258" customFormat="1" ht="27.9" customHeight="1">
      <c r="A8" s="1257" t="s">
        <v>323</v>
      </c>
      <c r="B8" s="1256" t="s">
        <v>1205</v>
      </c>
      <c r="C8" s="1256" t="s">
        <v>3162</v>
      </c>
      <c r="D8" s="1256" t="s">
        <v>1205</v>
      </c>
      <c r="E8" s="1256" t="s">
        <v>1205</v>
      </c>
      <c r="F8" s="1256" t="s">
        <v>1205</v>
      </c>
      <c r="G8" s="1256" t="s">
        <v>1205</v>
      </c>
      <c r="H8" s="1256" t="s">
        <v>1205</v>
      </c>
      <c r="I8" s="1256" t="s">
        <v>1205</v>
      </c>
      <c r="J8" s="1256" t="s">
        <v>1205</v>
      </c>
      <c r="K8" s="1256" t="s">
        <v>1205</v>
      </c>
      <c r="L8" s="1256" t="s">
        <v>1205</v>
      </c>
      <c r="M8" s="1256" t="s">
        <v>1205</v>
      </c>
      <c r="N8" s="1256" t="s">
        <v>3145</v>
      </c>
      <c r="O8" s="1256" t="s">
        <v>1205</v>
      </c>
      <c r="P8" s="1256"/>
      <c r="Q8" s="1256" t="s">
        <v>1205</v>
      </c>
      <c r="R8" s="1256" t="s">
        <v>1205</v>
      </c>
      <c r="S8" s="1256" t="s">
        <v>1205</v>
      </c>
      <c r="T8" s="1256" t="s">
        <v>3163</v>
      </c>
      <c r="U8" s="1256" t="s">
        <v>1205</v>
      </c>
      <c r="V8" s="1256" t="s">
        <v>1205</v>
      </c>
      <c r="W8" s="1256" t="s">
        <v>1205</v>
      </c>
      <c r="X8" s="1256" t="s">
        <v>1205</v>
      </c>
      <c r="Y8" s="1256" t="s">
        <v>3164</v>
      </c>
      <c r="Z8" s="1256" t="s">
        <v>1205</v>
      </c>
      <c r="AA8" s="1256" t="s">
        <v>3165</v>
      </c>
      <c r="AB8" s="1256" t="s">
        <v>1205</v>
      </c>
      <c r="AC8" s="1256" t="s">
        <v>1205</v>
      </c>
      <c r="AD8" s="1256" t="s">
        <v>3166</v>
      </c>
      <c r="AE8" s="1256" t="s">
        <v>1205</v>
      </c>
      <c r="AF8" s="1256" t="s">
        <v>1205</v>
      </c>
      <c r="AG8" s="1256" t="s">
        <v>1205</v>
      </c>
      <c r="AH8" s="1256" t="s">
        <v>1205</v>
      </c>
      <c r="AI8" s="1256" t="s">
        <v>1205</v>
      </c>
      <c r="AJ8" s="1256" t="s">
        <v>1205</v>
      </c>
      <c r="AK8" s="1256" t="s">
        <v>1205</v>
      </c>
      <c r="AL8" s="1256" t="s">
        <v>1205</v>
      </c>
      <c r="AM8" s="1256" t="s">
        <v>1205</v>
      </c>
    </row>
    <row r="9" spans="1:39" s="1258" customFormat="1" ht="27.9" customHeight="1">
      <c r="A9" s="1257" t="s">
        <v>324</v>
      </c>
      <c r="B9" s="1256" t="s">
        <v>1205</v>
      </c>
      <c r="C9" s="1256" t="s">
        <v>1205</v>
      </c>
      <c r="D9" s="1256" t="s">
        <v>1205</v>
      </c>
      <c r="E9" s="1256" t="s">
        <v>3167</v>
      </c>
      <c r="F9" s="1256" t="s">
        <v>1205</v>
      </c>
      <c r="G9" s="1256" t="s">
        <v>3168</v>
      </c>
      <c r="H9" s="1256" t="s">
        <v>1205</v>
      </c>
      <c r="I9" s="1256" t="s">
        <v>1205</v>
      </c>
      <c r="J9" s="1256" t="s">
        <v>1205</v>
      </c>
      <c r="K9" s="1256" t="s">
        <v>1205</v>
      </c>
      <c r="L9" s="1256" t="s">
        <v>3143</v>
      </c>
      <c r="M9" s="1256" t="s">
        <v>1205</v>
      </c>
      <c r="N9" s="1256" t="s">
        <v>1205</v>
      </c>
      <c r="O9" s="1256" t="s">
        <v>1205</v>
      </c>
      <c r="P9" s="1256"/>
      <c r="Q9" s="1256" t="s">
        <v>3123</v>
      </c>
      <c r="R9" s="1256" t="s">
        <v>1205</v>
      </c>
      <c r="S9" s="1256" t="s">
        <v>1205</v>
      </c>
      <c r="T9" s="1256" t="s">
        <v>3169</v>
      </c>
      <c r="U9" s="1256" t="s">
        <v>1205</v>
      </c>
      <c r="V9" s="1256" t="s">
        <v>1205</v>
      </c>
      <c r="W9" s="1256" t="s">
        <v>1205</v>
      </c>
      <c r="X9" s="1256" t="s">
        <v>3170</v>
      </c>
      <c r="Y9" s="1256" t="s">
        <v>1205</v>
      </c>
      <c r="Z9" s="1256" t="s">
        <v>3145</v>
      </c>
      <c r="AA9" s="1256" t="s">
        <v>1205</v>
      </c>
      <c r="AB9" s="1256" t="s">
        <v>1205</v>
      </c>
      <c r="AC9" s="1256" t="s">
        <v>1205</v>
      </c>
      <c r="AD9" s="1256" t="s">
        <v>1205</v>
      </c>
      <c r="AE9" s="1256" t="s">
        <v>1205</v>
      </c>
      <c r="AF9" s="1256" t="s">
        <v>1205</v>
      </c>
      <c r="AG9" s="1256" t="s">
        <v>1205</v>
      </c>
      <c r="AH9" s="1256" t="s">
        <v>1205</v>
      </c>
      <c r="AI9" s="1256" t="s">
        <v>1205</v>
      </c>
      <c r="AJ9" s="1256" t="s">
        <v>1205</v>
      </c>
      <c r="AK9" s="1256" t="s">
        <v>3144</v>
      </c>
      <c r="AL9" s="1256" t="s">
        <v>1205</v>
      </c>
      <c r="AM9" s="1256" t="s">
        <v>3163</v>
      </c>
    </row>
    <row r="10" spans="1:39" s="1258" customFormat="1" ht="27.9" customHeight="1">
      <c r="A10" s="1257" t="s">
        <v>325</v>
      </c>
      <c r="B10" s="1256" t="s">
        <v>3171</v>
      </c>
      <c r="C10" s="1256" t="s">
        <v>3172</v>
      </c>
      <c r="D10" s="1256" t="s">
        <v>3173</v>
      </c>
      <c r="E10" s="1256" t="s">
        <v>3174</v>
      </c>
      <c r="F10" s="1256" t="s">
        <v>3175</v>
      </c>
      <c r="G10" s="1256" t="s">
        <v>3176</v>
      </c>
      <c r="H10" s="1256" t="s">
        <v>3146</v>
      </c>
      <c r="I10" s="1256" t="s">
        <v>3177</v>
      </c>
      <c r="J10" s="1256" t="s">
        <v>3178</v>
      </c>
      <c r="K10" s="1256" t="s">
        <v>3179</v>
      </c>
      <c r="L10" s="1256" t="s">
        <v>1074</v>
      </c>
      <c r="M10" s="1256" t="s">
        <v>3180</v>
      </c>
      <c r="N10" s="1256" t="s">
        <v>3181</v>
      </c>
      <c r="O10" s="1256" t="s">
        <v>3182</v>
      </c>
      <c r="P10" s="1256"/>
      <c r="Q10" s="1256" t="s">
        <v>1705</v>
      </c>
      <c r="R10" s="1256" t="s">
        <v>1399</v>
      </c>
      <c r="S10" s="1256" t="s">
        <v>3183</v>
      </c>
      <c r="T10" s="1256" t="s">
        <v>1970</v>
      </c>
      <c r="U10" s="1256" t="s">
        <v>1969</v>
      </c>
      <c r="V10" s="1256" t="s">
        <v>1399</v>
      </c>
      <c r="W10" s="1256" t="s">
        <v>3184</v>
      </c>
      <c r="X10" s="1256" t="s">
        <v>2000</v>
      </c>
      <c r="Y10" s="1256" t="s">
        <v>3185</v>
      </c>
      <c r="Z10" s="1256" t="s">
        <v>3135</v>
      </c>
      <c r="AA10" s="1256" t="s">
        <v>2000</v>
      </c>
      <c r="AB10" s="1256" t="s">
        <v>1904</v>
      </c>
      <c r="AC10" s="1256" t="s">
        <v>3186</v>
      </c>
      <c r="AD10" s="1256" t="s">
        <v>1705</v>
      </c>
      <c r="AE10" s="1256" t="s">
        <v>1343</v>
      </c>
      <c r="AF10" s="1256" t="s">
        <v>1399</v>
      </c>
      <c r="AG10" s="1256" t="s">
        <v>1975</v>
      </c>
      <c r="AH10" s="1256" t="s">
        <v>3138</v>
      </c>
      <c r="AI10" s="1256" t="s">
        <v>1399</v>
      </c>
      <c r="AJ10" s="1256" t="s">
        <v>3187</v>
      </c>
      <c r="AK10" s="1256" t="s">
        <v>1399</v>
      </c>
      <c r="AL10" s="1256" t="s">
        <v>1399</v>
      </c>
      <c r="AM10" s="1256" t="s">
        <v>1307</v>
      </c>
    </row>
    <row r="11" spans="1:39" s="1258" customFormat="1" ht="27.9" customHeight="1">
      <c r="A11" s="1257" t="s">
        <v>335</v>
      </c>
      <c r="B11" s="1256" t="s">
        <v>1521</v>
      </c>
      <c r="C11" s="1256" t="s">
        <v>3100</v>
      </c>
      <c r="D11" s="1256" t="s">
        <v>3188</v>
      </c>
      <c r="E11" s="1259" t="s">
        <v>3100</v>
      </c>
      <c r="F11" s="1256" t="s">
        <v>3188</v>
      </c>
      <c r="G11" s="1256" t="s">
        <v>3189</v>
      </c>
      <c r="H11" s="1256" t="s">
        <v>3190</v>
      </c>
      <c r="I11" s="1256" t="s">
        <v>3101</v>
      </c>
      <c r="J11" s="1256" t="s">
        <v>3101</v>
      </c>
      <c r="K11" s="1256" t="s">
        <v>3191</v>
      </c>
      <c r="L11" s="1256" t="s">
        <v>1091</v>
      </c>
      <c r="M11" s="1256" t="s">
        <v>3192</v>
      </c>
      <c r="N11" s="1256" t="s">
        <v>3108</v>
      </c>
      <c r="O11" s="1256" t="s">
        <v>1363</v>
      </c>
      <c r="P11" s="1256"/>
      <c r="Q11" s="1256" t="s">
        <v>1903</v>
      </c>
      <c r="R11" s="1256" t="s">
        <v>1239</v>
      </c>
      <c r="S11" s="1256" t="s">
        <v>3109</v>
      </c>
      <c r="T11" s="1256" t="s">
        <v>3101</v>
      </c>
      <c r="U11" s="1256" t="s">
        <v>1975</v>
      </c>
      <c r="V11" s="1256" t="s">
        <v>1399</v>
      </c>
      <c r="W11" s="1256" t="s">
        <v>1307</v>
      </c>
      <c r="X11" s="1256" t="s">
        <v>3160</v>
      </c>
      <c r="Y11" s="1256" t="s">
        <v>1705</v>
      </c>
      <c r="Z11" s="1256" t="s">
        <v>3193</v>
      </c>
      <c r="AA11" s="1256" t="s">
        <v>3194</v>
      </c>
      <c r="AB11" s="1256" t="s">
        <v>1975</v>
      </c>
      <c r="AC11" s="1256" t="s">
        <v>3195</v>
      </c>
      <c r="AD11" s="1256" t="s">
        <v>1975</v>
      </c>
      <c r="AE11" s="1256" t="s">
        <v>1975</v>
      </c>
      <c r="AF11" s="1256" t="s">
        <v>1975</v>
      </c>
      <c r="AG11" s="1256" t="s">
        <v>1903</v>
      </c>
      <c r="AH11" s="1256" t="s">
        <v>1399</v>
      </c>
      <c r="AI11" s="1256" t="s">
        <v>1399</v>
      </c>
      <c r="AJ11" s="1256" t="s">
        <v>1399</v>
      </c>
      <c r="AK11" s="1256" t="s">
        <v>3196</v>
      </c>
      <c r="AL11" s="1256" t="s">
        <v>2000</v>
      </c>
      <c r="AM11" s="1256" t="s">
        <v>1968</v>
      </c>
    </row>
    <row r="12" spans="1:39" s="1258" customFormat="1" ht="27.9" customHeight="1">
      <c r="A12" s="1257" t="s">
        <v>339</v>
      </c>
      <c r="B12" s="1256" t="s">
        <v>3188</v>
      </c>
      <c r="C12" s="1256" t="s">
        <v>3197</v>
      </c>
      <c r="D12" s="1256" t="s">
        <v>1435</v>
      </c>
      <c r="E12" s="1256" t="s">
        <v>3198</v>
      </c>
      <c r="F12" s="1256" t="s">
        <v>3199</v>
      </c>
      <c r="G12" s="1256" t="s">
        <v>3190</v>
      </c>
      <c r="H12" s="1256" t="s">
        <v>3117</v>
      </c>
      <c r="I12" s="1256" t="s">
        <v>3200</v>
      </c>
      <c r="J12" s="1256" t="s">
        <v>1319</v>
      </c>
      <c r="K12" s="1256" t="s">
        <v>3201</v>
      </c>
      <c r="L12" s="1256" t="s">
        <v>3202</v>
      </c>
      <c r="M12" s="1256" t="s">
        <v>3203</v>
      </c>
      <c r="N12" s="1256" t="s">
        <v>3204</v>
      </c>
      <c r="O12" s="1256" t="s">
        <v>3205</v>
      </c>
      <c r="P12" s="1256"/>
      <c r="Q12" s="1256" t="s">
        <v>1363</v>
      </c>
      <c r="R12" s="1256" t="s">
        <v>3206</v>
      </c>
      <c r="S12" s="1256" t="s">
        <v>3183</v>
      </c>
      <c r="T12" s="1256" t="s">
        <v>3129</v>
      </c>
      <c r="U12" s="1256" t="s">
        <v>3186</v>
      </c>
      <c r="V12" s="1256" t="s">
        <v>1975</v>
      </c>
      <c r="W12" s="1256" t="s">
        <v>3207</v>
      </c>
      <c r="X12" s="1256" t="s">
        <v>3160</v>
      </c>
      <c r="Y12" s="1256" t="s">
        <v>3208</v>
      </c>
      <c r="Z12" s="1256" t="s">
        <v>3160</v>
      </c>
      <c r="AA12" s="1256" t="s">
        <v>3193</v>
      </c>
      <c r="AB12" s="1256" t="s">
        <v>3185</v>
      </c>
      <c r="AC12" s="1256" t="s">
        <v>3195</v>
      </c>
      <c r="AD12" s="1256" t="s">
        <v>3207</v>
      </c>
      <c r="AE12" s="1256" t="s">
        <v>1705</v>
      </c>
      <c r="AF12" s="1256" t="s">
        <v>1705</v>
      </c>
      <c r="AG12" s="1256" t="s">
        <v>1975</v>
      </c>
      <c r="AH12" s="1256" t="s">
        <v>3209</v>
      </c>
      <c r="AI12" s="1256" t="s">
        <v>1399</v>
      </c>
      <c r="AJ12" s="1256" t="s">
        <v>1399</v>
      </c>
      <c r="AK12" s="1256" t="s">
        <v>1307</v>
      </c>
      <c r="AL12" s="1256" t="s">
        <v>1399</v>
      </c>
      <c r="AM12" s="1256" t="s">
        <v>1399</v>
      </c>
    </row>
    <row r="13" spans="1:39" s="1258" customFormat="1" ht="27.9" customHeight="1">
      <c r="A13" s="1257" t="s">
        <v>345</v>
      </c>
      <c r="B13" s="1256" t="s">
        <v>3210</v>
      </c>
      <c r="C13" s="1256" t="s">
        <v>3162</v>
      </c>
      <c r="D13" s="1256" t="s">
        <v>3211</v>
      </c>
      <c r="E13" s="1256" t="s">
        <v>3212</v>
      </c>
      <c r="F13" s="1256" t="s">
        <v>3213</v>
      </c>
      <c r="G13" s="1256" t="s">
        <v>3214</v>
      </c>
      <c r="H13" s="1256" t="s">
        <v>3215</v>
      </c>
      <c r="I13" s="1256" t="s">
        <v>3189</v>
      </c>
      <c r="J13" s="1256" t="s">
        <v>3216</v>
      </c>
      <c r="K13" s="1256" t="s">
        <v>3217</v>
      </c>
      <c r="L13" s="1256" t="s">
        <v>3218</v>
      </c>
      <c r="M13" s="1256" t="s">
        <v>3219</v>
      </c>
      <c r="N13" s="1256" t="s">
        <v>3220</v>
      </c>
      <c r="O13" s="1256" t="s">
        <v>1221</v>
      </c>
      <c r="P13" s="1256"/>
      <c r="Q13" s="1256" t="s">
        <v>3221</v>
      </c>
      <c r="R13" s="1256" t="s">
        <v>1705</v>
      </c>
      <c r="S13" s="1256" t="s">
        <v>3222</v>
      </c>
      <c r="T13" s="1256" t="s">
        <v>1138</v>
      </c>
      <c r="U13" s="1256" t="s">
        <v>3183</v>
      </c>
      <c r="V13" s="1256" t="s">
        <v>3223</v>
      </c>
      <c r="W13" s="1256" t="s">
        <v>1399</v>
      </c>
      <c r="X13" s="1256" t="s">
        <v>1198</v>
      </c>
      <c r="Y13" s="1256" t="s">
        <v>3224</v>
      </c>
      <c r="Z13" s="1256" t="s">
        <v>3225</v>
      </c>
      <c r="AA13" s="1256" t="s">
        <v>3226</v>
      </c>
      <c r="AB13" s="1256" t="s">
        <v>3227</v>
      </c>
      <c r="AC13" s="1256" t="s">
        <v>1399</v>
      </c>
      <c r="AD13" s="1256" t="s">
        <v>3228</v>
      </c>
      <c r="AE13" s="1256" t="s">
        <v>3229</v>
      </c>
      <c r="AF13" s="1256" t="s">
        <v>3230</v>
      </c>
      <c r="AG13" s="1256" t="s">
        <v>1975</v>
      </c>
      <c r="AH13" s="1256" t="s">
        <v>1499</v>
      </c>
      <c r="AI13" s="1256" t="s">
        <v>3231</v>
      </c>
      <c r="AJ13" s="1256" t="s">
        <v>3232</v>
      </c>
      <c r="AK13" s="1256" t="s">
        <v>3233</v>
      </c>
      <c r="AL13" s="1256" t="s">
        <v>3159</v>
      </c>
      <c r="AM13" s="1256" t="s">
        <v>1113</v>
      </c>
    </row>
    <row r="14" spans="1:39" s="1258" customFormat="1" ht="27.9" customHeight="1">
      <c r="A14" s="1257" t="s">
        <v>355</v>
      </c>
      <c r="B14" s="1256" t="s">
        <v>3234</v>
      </c>
      <c r="C14" s="1256" t="s">
        <v>1205</v>
      </c>
      <c r="D14" s="1256" t="s">
        <v>3235</v>
      </c>
      <c r="E14" s="1256" t="s">
        <v>3236</v>
      </c>
      <c r="F14" s="1256" t="s">
        <v>3146</v>
      </c>
      <c r="G14" s="1256" t="s">
        <v>3237</v>
      </c>
      <c r="H14" s="1256" t="s">
        <v>1696</v>
      </c>
      <c r="I14" s="1256" t="s">
        <v>3238</v>
      </c>
      <c r="J14" s="1256" t="s">
        <v>1840</v>
      </c>
      <c r="K14" s="1256" t="s">
        <v>3239</v>
      </c>
      <c r="L14" s="1256" t="s">
        <v>3240</v>
      </c>
      <c r="M14" s="1256" t="s">
        <v>3241</v>
      </c>
      <c r="N14" s="1256" t="s">
        <v>1205</v>
      </c>
      <c r="O14" s="1256" t="s">
        <v>3242</v>
      </c>
      <c r="P14" s="1256"/>
      <c r="Q14" s="1256" t="s">
        <v>3243</v>
      </c>
      <c r="R14" s="1256" t="s">
        <v>3244</v>
      </c>
      <c r="S14" s="1256" t="s">
        <v>3245</v>
      </c>
      <c r="T14" s="1256" t="s">
        <v>3246</v>
      </c>
      <c r="U14" s="1256" t="s">
        <v>3247</v>
      </c>
      <c r="V14" s="1256" t="s">
        <v>3248</v>
      </c>
      <c r="W14" s="1256" t="s">
        <v>3206</v>
      </c>
      <c r="X14" s="1256" t="s">
        <v>3249</v>
      </c>
      <c r="Y14" s="1256" t="s">
        <v>1399</v>
      </c>
      <c r="Z14" s="1256" t="s">
        <v>3250</v>
      </c>
      <c r="AA14" s="1256" t="s">
        <v>3251</v>
      </c>
      <c r="AB14" s="1256" t="s">
        <v>3160</v>
      </c>
      <c r="AC14" s="1256" t="s">
        <v>3234</v>
      </c>
      <c r="AD14" s="1256" t="s">
        <v>3252</v>
      </c>
      <c r="AE14" s="1256" t="s">
        <v>3253</v>
      </c>
      <c r="AF14" s="1256" t="s">
        <v>1975</v>
      </c>
      <c r="AG14" s="1256" t="s">
        <v>3254</v>
      </c>
      <c r="AH14" s="1256" t="s">
        <v>1975</v>
      </c>
      <c r="AI14" s="1256" t="s">
        <v>3255</v>
      </c>
      <c r="AJ14" s="1256" t="s">
        <v>3256</v>
      </c>
      <c r="AK14" s="1256" t="s">
        <v>3257</v>
      </c>
      <c r="AL14" s="1256" t="s">
        <v>1084</v>
      </c>
      <c r="AM14" s="1256" t="s">
        <v>1416</v>
      </c>
    </row>
    <row r="15" spans="1:39" s="1258" customFormat="1" ht="27.9" customHeight="1">
      <c r="A15" s="1257" t="s">
        <v>362</v>
      </c>
      <c r="B15" s="1256" t="s">
        <v>1205</v>
      </c>
      <c r="C15" s="1256" t="s">
        <v>1205</v>
      </c>
      <c r="D15" s="1256" t="s">
        <v>3258</v>
      </c>
      <c r="E15" s="1256" t="s">
        <v>1205</v>
      </c>
      <c r="F15" s="1256" t="s">
        <v>3259</v>
      </c>
      <c r="G15" s="1256" t="s">
        <v>3214</v>
      </c>
      <c r="H15" s="1256" t="s">
        <v>3260</v>
      </c>
      <c r="I15" s="1256" t="s">
        <v>3261</v>
      </c>
      <c r="J15" s="1256" t="s">
        <v>3258</v>
      </c>
      <c r="K15" s="1256" t="s">
        <v>3262</v>
      </c>
      <c r="L15" s="1256" t="s">
        <v>2335</v>
      </c>
      <c r="M15" s="1256" t="s">
        <v>1499</v>
      </c>
      <c r="N15" s="1256" t="s">
        <v>3263</v>
      </c>
      <c r="O15" s="1256" t="s">
        <v>3123</v>
      </c>
      <c r="P15" s="1256"/>
      <c r="Q15" s="1256" t="s">
        <v>1205</v>
      </c>
      <c r="R15" s="1256" t="s">
        <v>1205</v>
      </c>
      <c r="S15" s="1256" t="s">
        <v>1205</v>
      </c>
      <c r="T15" s="1256" t="s">
        <v>3264</v>
      </c>
      <c r="U15" s="1256" t="s">
        <v>3265</v>
      </c>
      <c r="V15" s="1256" t="s">
        <v>3254</v>
      </c>
      <c r="W15" s="1256" t="s">
        <v>3266</v>
      </c>
      <c r="X15" s="1256" t="s">
        <v>3222</v>
      </c>
      <c r="Y15" s="1256" t="s">
        <v>3255</v>
      </c>
      <c r="Z15" s="1256" t="s">
        <v>1205</v>
      </c>
      <c r="AA15" s="1256" t="s">
        <v>3267</v>
      </c>
      <c r="AB15" s="1256" t="s">
        <v>3145</v>
      </c>
      <c r="AC15" s="1256" t="s">
        <v>3162</v>
      </c>
      <c r="AD15" s="1256" t="s">
        <v>3162</v>
      </c>
      <c r="AE15" s="1256" t="s">
        <v>1975</v>
      </c>
      <c r="AF15" s="1256" t="s">
        <v>3145</v>
      </c>
      <c r="AG15" s="1256" t="s">
        <v>3268</v>
      </c>
      <c r="AH15" s="1256" t="s">
        <v>3269</v>
      </c>
      <c r="AI15" s="1256" t="s">
        <v>3234</v>
      </c>
      <c r="AJ15" s="1256" t="s">
        <v>3222</v>
      </c>
      <c r="AK15" s="1256" t="s">
        <v>3145</v>
      </c>
      <c r="AL15" s="1256" t="s">
        <v>3199</v>
      </c>
      <c r="AM15" s="1256" t="s">
        <v>3255</v>
      </c>
    </row>
    <row r="16" spans="1:39" s="1258" customFormat="1" ht="27.9" customHeight="1">
      <c r="A16" s="1257" t="s">
        <v>363</v>
      </c>
      <c r="B16" s="1256" t="s">
        <v>3270</v>
      </c>
      <c r="C16" s="1256" t="s">
        <v>3271</v>
      </c>
      <c r="D16" s="1256" t="s">
        <v>1084</v>
      </c>
      <c r="E16" s="1256" t="s">
        <v>3176</v>
      </c>
      <c r="F16" s="1256" t="s">
        <v>3146</v>
      </c>
      <c r="G16" s="1256" t="s">
        <v>3179</v>
      </c>
      <c r="H16" s="1256" t="s">
        <v>3178</v>
      </c>
      <c r="I16" s="1256" t="s">
        <v>1365</v>
      </c>
      <c r="J16" s="1256" t="s">
        <v>3272</v>
      </c>
      <c r="K16" s="1256" t="s">
        <v>3273</v>
      </c>
      <c r="L16" s="1256" t="s">
        <v>3274</v>
      </c>
      <c r="M16" s="1256" t="s">
        <v>3275</v>
      </c>
      <c r="N16" s="1256" t="s">
        <v>1193</v>
      </c>
      <c r="O16" s="1256" t="s">
        <v>3276</v>
      </c>
      <c r="P16" s="1256"/>
      <c r="Q16" s="1256" t="s">
        <v>3270</v>
      </c>
      <c r="R16" s="1256" t="s">
        <v>1969</v>
      </c>
      <c r="S16" s="1256" t="s">
        <v>1903</v>
      </c>
      <c r="T16" s="1256" t="s">
        <v>1903</v>
      </c>
      <c r="U16" s="1256" t="s">
        <v>3187</v>
      </c>
      <c r="V16" s="1256" t="s">
        <v>1542</v>
      </c>
      <c r="W16" s="1256" t="s">
        <v>1705</v>
      </c>
      <c r="X16" s="1256" t="s">
        <v>1705</v>
      </c>
      <c r="Y16" s="1256" t="s">
        <v>3277</v>
      </c>
      <c r="Z16" s="1256" t="s">
        <v>1786</v>
      </c>
      <c r="AA16" s="1256" t="s">
        <v>1975</v>
      </c>
      <c r="AB16" s="1256" t="s">
        <v>1975</v>
      </c>
      <c r="AC16" s="1256" t="s">
        <v>3278</v>
      </c>
      <c r="AD16" s="1256" t="s">
        <v>1499</v>
      </c>
      <c r="AE16" s="1256" t="s">
        <v>1399</v>
      </c>
      <c r="AF16" s="1256" t="s">
        <v>3279</v>
      </c>
      <c r="AG16" s="1256" t="s">
        <v>3138</v>
      </c>
      <c r="AH16" s="1256" t="s">
        <v>1399</v>
      </c>
      <c r="AI16" s="1256" t="s">
        <v>1904</v>
      </c>
      <c r="AJ16" s="1256" t="s">
        <v>1399</v>
      </c>
      <c r="AK16" s="1256" t="s">
        <v>1307</v>
      </c>
      <c r="AL16" s="1256" t="s">
        <v>1399</v>
      </c>
      <c r="AM16" s="1256" t="s">
        <v>1113</v>
      </c>
    </row>
    <row r="17" spans="1:39" s="1258" customFormat="1" ht="27.9" customHeight="1">
      <c r="A17" s="1257" t="s">
        <v>370</v>
      </c>
      <c r="B17" s="1256" t="s">
        <v>3280</v>
      </c>
      <c r="C17" s="1256" t="s">
        <v>3281</v>
      </c>
      <c r="D17" s="1256" t="s">
        <v>3188</v>
      </c>
      <c r="E17" s="1256" t="s">
        <v>3282</v>
      </c>
      <c r="F17" s="1256" t="s">
        <v>3283</v>
      </c>
      <c r="G17" s="1256" t="s">
        <v>3188</v>
      </c>
      <c r="H17" s="1256" t="s">
        <v>1074</v>
      </c>
      <c r="I17" s="1256" t="s">
        <v>3282</v>
      </c>
      <c r="J17" s="1256" t="s">
        <v>3284</v>
      </c>
      <c r="K17" s="1256" t="s">
        <v>1428</v>
      </c>
      <c r="L17" s="1256" t="s">
        <v>1250</v>
      </c>
      <c r="M17" s="1256" t="s">
        <v>3285</v>
      </c>
      <c r="N17" s="1256" t="s">
        <v>1367</v>
      </c>
      <c r="O17" s="1256" t="s">
        <v>3286</v>
      </c>
      <c r="P17" s="1256"/>
      <c r="Q17" s="1256" t="s">
        <v>3287</v>
      </c>
      <c r="R17" s="1256" t="s">
        <v>3221</v>
      </c>
      <c r="S17" s="1256" t="s">
        <v>1903</v>
      </c>
      <c r="T17" s="1256" t="s">
        <v>3101</v>
      </c>
      <c r="U17" s="1256" t="s">
        <v>1370</v>
      </c>
      <c r="V17" s="1256" t="s">
        <v>3139</v>
      </c>
      <c r="W17" s="1256" t="s">
        <v>3226</v>
      </c>
      <c r="X17" s="1256" t="s">
        <v>1705</v>
      </c>
      <c r="Y17" s="1256" t="s">
        <v>3135</v>
      </c>
      <c r="Z17" s="1256" t="s">
        <v>3288</v>
      </c>
      <c r="AA17" s="1256" t="s">
        <v>3233</v>
      </c>
      <c r="AB17" s="1256" t="s">
        <v>1399</v>
      </c>
      <c r="AC17" s="1256" t="s">
        <v>3160</v>
      </c>
      <c r="AD17" s="1256" t="s">
        <v>3139</v>
      </c>
      <c r="AE17" s="1256" t="s">
        <v>3289</v>
      </c>
      <c r="AF17" s="1256" t="s">
        <v>1975</v>
      </c>
      <c r="AG17" s="1256" t="s">
        <v>3290</v>
      </c>
      <c r="AH17" s="1256" t="s">
        <v>3291</v>
      </c>
      <c r="AI17" s="1256" t="s">
        <v>1399</v>
      </c>
      <c r="AJ17" s="1256" t="s">
        <v>1307</v>
      </c>
      <c r="AK17" s="1256" t="s">
        <v>1399</v>
      </c>
      <c r="AL17" s="1256" t="s">
        <v>2000</v>
      </c>
      <c r="AM17" s="1256" t="s">
        <v>3159</v>
      </c>
    </row>
    <row r="18" spans="1:39" s="1258" customFormat="1" ht="27.9" customHeight="1">
      <c r="A18" s="1257" t="s">
        <v>377</v>
      </c>
      <c r="B18" s="1256" t="s">
        <v>3168</v>
      </c>
      <c r="C18" s="1256" t="s">
        <v>1205</v>
      </c>
      <c r="D18" s="1256" t="s">
        <v>1351</v>
      </c>
      <c r="E18" s="1256" t="s">
        <v>3292</v>
      </c>
      <c r="F18" s="1256" t="s">
        <v>1205</v>
      </c>
      <c r="G18" s="1256" t="s">
        <v>3293</v>
      </c>
      <c r="H18" s="1256" t="s">
        <v>3294</v>
      </c>
      <c r="I18" s="1256" t="s">
        <v>1205</v>
      </c>
      <c r="J18" s="1256" t="s">
        <v>1205</v>
      </c>
      <c r="K18" s="1256" t="s">
        <v>1205</v>
      </c>
      <c r="L18" s="1256" t="s">
        <v>3295</v>
      </c>
      <c r="M18" s="1256" t="s">
        <v>1205</v>
      </c>
      <c r="N18" s="1256" t="s">
        <v>1205</v>
      </c>
      <c r="O18" s="1256" t="s">
        <v>1205</v>
      </c>
      <c r="P18" s="1256"/>
      <c r="Q18" s="1256" t="s">
        <v>3296</v>
      </c>
      <c r="R18" s="1256" t="s">
        <v>3145</v>
      </c>
      <c r="S18" s="1256" t="s">
        <v>1205</v>
      </c>
      <c r="T18" s="1256" t="s">
        <v>1205</v>
      </c>
      <c r="U18" s="1256" t="s">
        <v>3162</v>
      </c>
      <c r="V18" s="1256" t="s">
        <v>1205</v>
      </c>
      <c r="W18" s="1256" t="s">
        <v>3207</v>
      </c>
      <c r="X18" s="1256" t="s">
        <v>3166</v>
      </c>
      <c r="Y18" s="1256" t="s">
        <v>1205</v>
      </c>
      <c r="Z18" s="1256" t="s">
        <v>1205</v>
      </c>
      <c r="AA18" s="1256" t="s">
        <v>3145</v>
      </c>
      <c r="AB18" s="1256" t="s">
        <v>1205</v>
      </c>
      <c r="AC18" s="1256" t="s">
        <v>1205</v>
      </c>
      <c r="AD18" s="1256" t="s">
        <v>1205</v>
      </c>
      <c r="AE18" s="1256" t="s">
        <v>1205</v>
      </c>
      <c r="AF18" s="1256" t="s">
        <v>1194</v>
      </c>
      <c r="AG18" s="1256" t="s">
        <v>1975</v>
      </c>
      <c r="AH18" s="1256" t="s">
        <v>3145</v>
      </c>
      <c r="AI18" s="1256" t="s">
        <v>1367</v>
      </c>
      <c r="AJ18" s="1256" t="s">
        <v>3297</v>
      </c>
      <c r="AK18" s="1256" t="s">
        <v>1205</v>
      </c>
      <c r="AL18" s="1256" t="s">
        <v>1205</v>
      </c>
      <c r="AM18" s="1256" t="s">
        <v>1205</v>
      </c>
    </row>
    <row r="19" spans="1:39" s="1258" customFormat="1" ht="27.9" customHeight="1">
      <c r="A19" s="1257" t="s">
        <v>383</v>
      </c>
      <c r="B19" s="1256" t="s">
        <v>1496</v>
      </c>
      <c r="C19" s="1256" t="s">
        <v>1521</v>
      </c>
      <c r="D19" s="1256" t="s">
        <v>3297</v>
      </c>
      <c r="E19" s="1256" t="s">
        <v>3298</v>
      </c>
      <c r="F19" s="1256" t="s">
        <v>3299</v>
      </c>
      <c r="G19" s="1256" t="s">
        <v>3300</v>
      </c>
      <c r="H19" s="1256" t="s">
        <v>1205</v>
      </c>
      <c r="I19" s="1256" t="s">
        <v>3301</v>
      </c>
      <c r="J19" s="1256" t="s">
        <v>3258</v>
      </c>
      <c r="K19" s="1256" t="s">
        <v>3302</v>
      </c>
      <c r="L19" s="1260" t="s">
        <v>3269</v>
      </c>
      <c r="M19" s="1260" t="s">
        <v>3303</v>
      </c>
      <c r="N19" s="1260" t="s">
        <v>1205</v>
      </c>
      <c r="O19" s="1260" t="s">
        <v>3304</v>
      </c>
      <c r="P19" s="1260"/>
      <c r="Q19" s="1260" t="s">
        <v>1205</v>
      </c>
      <c r="R19" s="1260" t="s">
        <v>1205</v>
      </c>
      <c r="S19" s="1260" t="s">
        <v>1086</v>
      </c>
      <c r="T19" s="1260" t="s">
        <v>1950</v>
      </c>
      <c r="U19" s="1260" t="s">
        <v>3222</v>
      </c>
      <c r="V19" s="1260" t="s">
        <v>3228</v>
      </c>
      <c r="W19" s="1260" t="s">
        <v>1205</v>
      </c>
      <c r="X19" s="1260" t="s">
        <v>1853</v>
      </c>
      <c r="Y19" s="1260" t="s">
        <v>3222</v>
      </c>
      <c r="Z19" s="1260" t="s">
        <v>3222</v>
      </c>
      <c r="AA19" s="1260" t="s">
        <v>3163</v>
      </c>
      <c r="AB19" s="1260" t="s">
        <v>1205</v>
      </c>
      <c r="AC19" s="1260" t="s">
        <v>3255</v>
      </c>
      <c r="AD19" s="1260" t="s">
        <v>3131</v>
      </c>
      <c r="AE19" s="1260" t="s">
        <v>3138</v>
      </c>
      <c r="AF19" s="1260" t="s">
        <v>1205</v>
      </c>
      <c r="AG19" s="1260" t="s">
        <v>3234</v>
      </c>
      <c r="AH19" s="1260" t="s">
        <v>3305</v>
      </c>
      <c r="AI19" s="1260" t="s">
        <v>3255</v>
      </c>
      <c r="AJ19" s="1260" t="s">
        <v>3306</v>
      </c>
      <c r="AK19" s="1260" t="s">
        <v>1205</v>
      </c>
      <c r="AL19" s="1260" t="s">
        <v>1205</v>
      </c>
      <c r="AM19" s="1260" t="s">
        <v>1205</v>
      </c>
    </row>
    <row r="20" spans="1:39" s="1258" customFormat="1" ht="27.9" customHeight="1">
      <c r="A20" s="331" t="s">
        <v>386</v>
      </c>
      <c r="B20" s="1256" t="s">
        <v>3307</v>
      </c>
      <c r="C20" s="1256" t="s">
        <v>3294</v>
      </c>
      <c r="D20" s="1256" t="s">
        <v>3308</v>
      </c>
      <c r="E20" s="1256" t="s">
        <v>3258</v>
      </c>
      <c r="F20" s="1256" t="s">
        <v>1205</v>
      </c>
      <c r="G20" s="1256" t="s">
        <v>1205</v>
      </c>
      <c r="H20" s="1256" t="s">
        <v>1351</v>
      </c>
      <c r="I20" s="1256" t="s">
        <v>3309</v>
      </c>
      <c r="J20" s="1256" t="s">
        <v>1195</v>
      </c>
      <c r="K20" s="1256" t="s">
        <v>3258</v>
      </c>
      <c r="L20" s="1256" t="s">
        <v>3310</v>
      </c>
      <c r="M20" s="1256" t="s">
        <v>1193</v>
      </c>
      <c r="N20" s="1256" t="s">
        <v>1205</v>
      </c>
      <c r="O20" s="1256" t="s">
        <v>3311</v>
      </c>
      <c r="P20" s="1256"/>
      <c r="Q20" s="1256" t="s">
        <v>3312</v>
      </c>
      <c r="R20" s="1256" t="s">
        <v>3313</v>
      </c>
      <c r="S20" s="1256" t="s">
        <v>3314</v>
      </c>
      <c r="T20" s="1256" t="s">
        <v>3315</v>
      </c>
      <c r="U20" s="1256" t="s">
        <v>3257</v>
      </c>
      <c r="V20" s="1256" t="s">
        <v>3316</v>
      </c>
      <c r="W20" s="1256" t="s">
        <v>3166</v>
      </c>
      <c r="X20" s="1256" t="s">
        <v>3225</v>
      </c>
      <c r="Y20" s="1256" t="s">
        <v>3131</v>
      </c>
      <c r="Z20" s="1256" t="s">
        <v>1515</v>
      </c>
      <c r="AA20" s="1256" t="s">
        <v>3265</v>
      </c>
      <c r="AB20" s="1256" t="s">
        <v>3317</v>
      </c>
      <c r="AC20" s="1256" t="s">
        <v>3318</v>
      </c>
      <c r="AD20" s="1256" t="s">
        <v>3145</v>
      </c>
      <c r="AE20" s="1256" t="s">
        <v>1205</v>
      </c>
      <c r="AF20" s="1256" t="s">
        <v>3234</v>
      </c>
      <c r="AG20" s="1256" t="s">
        <v>3315</v>
      </c>
      <c r="AH20" s="1256" t="s">
        <v>3319</v>
      </c>
      <c r="AI20" s="1256" t="s">
        <v>3320</v>
      </c>
      <c r="AJ20" s="1256" t="s">
        <v>1307</v>
      </c>
      <c r="AK20" s="1256" t="s">
        <v>1975</v>
      </c>
      <c r="AL20" s="1256" t="s">
        <v>3321</v>
      </c>
      <c r="AM20" s="1260" t="s">
        <v>1205</v>
      </c>
    </row>
    <row r="21" spans="1:39" s="1258" customFormat="1" ht="27.9" customHeight="1" thickBot="1">
      <c r="A21" s="1257" t="s">
        <v>391</v>
      </c>
      <c r="B21" s="1256" t="s">
        <v>1205</v>
      </c>
      <c r="C21" s="1256" t="s">
        <v>3322</v>
      </c>
      <c r="D21" s="1256" t="s">
        <v>3323</v>
      </c>
      <c r="E21" s="1256" t="s">
        <v>1205</v>
      </c>
      <c r="F21" s="1256" t="s">
        <v>3324</v>
      </c>
      <c r="G21" s="1256" t="s">
        <v>3325</v>
      </c>
      <c r="H21" s="1256" t="s">
        <v>3326</v>
      </c>
      <c r="I21" s="1256" t="s">
        <v>3238</v>
      </c>
      <c r="J21" s="1256" t="s">
        <v>3327</v>
      </c>
      <c r="K21" s="1256" t="s">
        <v>3328</v>
      </c>
      <c r="L21" s="1256" t="s">
        <v>3329</v>
      </c>
      <c r="M21" s="1256" t="s">
        <v>3330</v>
      </c>
      <c r="N21" s="1256" t="s">
        <v>1205</v>
      </c>
      <c r="O21" s="1256" t="s">
        <v>3128</v>
      </c>
      <c r="P21" s="1256"/>
      <c r="Q21" s="1256" t="s">
        <v>3331</v>
      </c>
      <c r="R21" s="1261" t="s">
        <v>1106</v>
      </c>
      <c r="S21" s="1261" t="s">
        <v>3292</v>
      </c>
      <c r="T21" s="1261" t="s">
        <v>1351</v>
      </c>
      <c r="U21" s="1261" t="s">
        <v>3126</v>
      </c>
      <c r="V21" s="1261" t="s">
        <v>3226</v>
      </c>
      <c r="W21" s="1261" t="s">
        <v>3242</v>
      </c>
      <c r="X21" s="1261" t="s">
        <v>3332</v>
      </c>
      <c r="Y21" s="1261" t="s">
        <v>3332</v>
      </c>
      <c r="Z21" s="1261" t="s">
        <v>3225</v>
      </c>
      <c r="AA21" s="1261" t="s">
        <v>1205</v>
      </c>
      <c r="AB21" s="1261" t="s">
        <v>1205</v>
      </c>
      <c r="AC21" s="1261" t="s">
        <v>3163</v>
      </c>
      <c r="AD21" s="1261" t="s">
        <v>3162</v>
      </c>
      <c r="AE21" s="1261" t="s">
        <v>3256</v>
      </c>
      <c r="AF21" s="1261" t="s">
        <v>3333</v>
      </c>
      <c r="AG21" s="1261" t="s">
        <v>3334</v>
      </c>
      <c r="AH21" s="1261" t="s">
        <v>3255</v>
      </c>
      <c r="AI21" s="1261" t="s">
        <v>1387</v>
      </c>
      <c r="AJ21" s="1261" t="s">
        <v>1205</v>
      </c>
      <c r="AK21" s="1261" t="s">
        <v>1205</v>
      </c>
      <c r="AL21" s="1261" t="s">
        <v>1205</v>
      </c>
      <c r="AM21" s="1261" t="s">
        <v>3335</v>
      </c>
    </row>
    <row r="22" spans="1:39" s="563" customFormat="1" ht="27.9" customHeight="1">
      <c r="A22" s="1262" t="s">
        <v>2002</v>
      </c>
      <c r="B22" s="1263" t="s">
        <v>3336</v>
      </c>
      <c r="C22" s="1263" t="s">
        <v>3337</v>
      </c>
      <c r="D22" s="1263" t="s">
        <v>3338</v>
      </c>
      <c r="E22" s="1263" t="s">
        <v>3336</v>
      </c>
      <c r="F22" s="1263" t="s">
        <v>3339</v>
      </c>
      <c r="G22" s="1263" t="s">
        <v>3336</v>
      </c>
      <c r="H22" s="1263" t="s">
        <v>3340</v>
      </c>
      <c r="I22" s="1263" t="s">
        <v>3340</v>
      </c>
      <c r="J22" s="1263" t="s">
        <v>3341</v>
      </c>
      <c r="K22" s="1263" t="s">
        <v>3342</v>
      </c>
      <c r="L22" s="1263" t="s">
        <v>3343</v>
      </c>
      <c r="M22" s="1263" t="s">
        <v>3344</v>
      </c>
      <c r="N22" s="1263" t="s">
        <v>3345</v>
      </c>
      <c r="O22" s="1263" t="s">
        <v>2035</v>
      </c>
      <c r="P22" s="1263"/>
      <c r="Q22" s="1263" t="s">
        <v>3346</v>
      </c>
      <c r="R22" s="1263" t="s">
        <v>3347</v>
      </c>
      <c r="S22" s="1263" t="s">
        <v>3348</v>
      </c>
      <c r="T22" s="1263" t="s">
        <v>2035</v>
      </c>
      <c r="U22" s="1263" t="s">
        <v>2035</v>
      </c>
      <c r="V22" s="1263" t="s">
        <v>2035</v>
      </c>
      <c r="W22" s="1263" t="s">
        <v>2035</v>
      </c>
      <c r="X22" s="1263" t="s">
        <v>3346</v>
      </c>
      <c r="Y22" s="1263" t="s">
        <v>2035</v>
      </c>
      <c r="Z22" s="1263" t="s">
        <v>2035</v>
      </c>
      <c r="AA22" s="1263" t="s">
        <v>1946</v>
      </c>
      <c r="AB22" s="1263" t="s">
        <v>3349</v>
      </c>
      <c r="AC22" s="1263" t="s">
        <v>2035</v>
      </c>
      <c r="AD22" s="1263" t="s">
        <v>3350</v>
      </c>
      <c r="AE22" s="1263" t="s">
        <v>2029</v>
      </c>
      <c r="AF22" s="1263" t="s">
        <v>3349</v>
      </c>
      <c r="AG22" s="1263" t="s">
        <v>2035</v>
      </c>
      <c r="AH22" s="1263" t="s">
        <v>3346</v>
      </c>
      <c r="AI22" s="1263" t="s">
        <v>3346</v>
      </c>
      <c r="AJ22" s="1263" t="s">
        <v>3351</v>
      </c>
      <c r="AK22" s="1263" t="s">
        <v>3346</v>
      </c>
      <c r="AL22" s="1263" t="s">
        <v>3352</v>
      </c>
      <c r="AM22" s="1263" t="s">
        <v>3353</v>
      </c>
    </row>
    <row r="23" spans="1:39" s="563" customFormat="1" ht="27.9" customHeight="1">
      <c r="A23" s="1264" t="s">
        <v>2010</v>
      </c>
      <c r="B23" s="1265" t="s">
        <v>3354</v>
      </c>
      <c r="C23" s="1265" t="s">
        <v>3355</v>
      </c>
      <c r="D23" s="1265" t="s">
        <v>3356</v>
      </c>
      <c r="E23" s="1265" t="s">
        <v>3357</v>
      </c>
      <c r="F23" s="1265" t="s">
        <v>3357</v>
      </c>
      <c r="G23" s="1265" t="s">
        <v>3358</v>
      </c>
      <c r="H23" s="1265" t="s">
        <v>3359</v>
      </c>
      <c r="I23" s="1265" t="s">
        <v>3359</v>
      </c>
      <c r="J23" s="1265" t="s">
        <v>3360</v>
      </c>
      <c r="K23" s="1265" t="s">
        <v>3361</v>
      </c>
      <c r="L23" s="1265" t="s">
        <v>3362</v>
      </c>
      <c r="M23" s="1265" t="s">
        <v>3363</v>
      </c>
      <c r="N23" s="1265" t="s">
        <v>3364</v>
      </c>
      <c r="O23" s="1265" t="s">
        <v>3365</v>
      </c>
      <c r="P23" s="1265"/>
      <c r="Q23" s="1265" t="s">
        <v>3336</v>
      </c>
      <c r="R23" s="1265" t="s">
        <v>3336</v>
      </c>
      <c r="S23" s="1265" t="s">
        <v>3336</v>
      </c>
      <c r="T23" s="1265" t="s">
        <v>3336</v>
      </c>
      <c r="U23" s="1265" t="s">
        <v>3366</v>
      </c>
      <c r="V23" s="1265" t="s">
        <v>3336</v>
      </c>
      <c r="W23" s="1265" t="s">
        <v>3336</v>
      </c>
      <c r="X23" s="1265" t="s">
        <v>3336</v>
      </c>
      <c r="Y23" s="1265" t="s">
        <v>3366</v>
      </c>
      <c r="Z23" s="1265" t="s">
        <v>3357</v>
      </c>
      <c r="AA23" s="1265" t="s">
        <v>3367</v>
      </c>
      <c r="AB23" s="1265" t="s">
        <v>3368</v>
      </c>
      <c r="AC23" s="1265" t="s">
        <v>3336</v>
      </c>
      <c r="AD23" s="1265" t="s">
        <v>3336</v>
      </c>
      <c r="AE23" s="1265" t="s">
        <v>3366</v>
      </c>
      <c r="AF23" s="1265" t="s">
        <v>3362</v>
      </c>
      <c r="AG23" s="1265" t="s">
        <v>3366</v>
      </c>
      <c r="AH23" s="1265" t="s">
        <v>3369</v>
      </c>
      <c r="AI23" s="1265" t="s">
        <v>3354</v>
      </c>
      <c r="AJ23" s="1265" t="s">
        <v>3339</v>
      </c>
      <c r="AK23" s="1265" t="s">
        <v>1257</v>
      </c>
      <c r="AL23" s="1265" t="s">
        <v>3370</v>
      </c>
      <c r="AM23" s="1265" t="s">
        <v>3370</v>
      </c>
    </row>
    <row r="24" spans="1:39" s="563" customFormat="1" ht="27.9" customHeight="1">
      <c r="A24" s="331" t="s">
        <v>447</v>
      </c>
      <c r="B24" s="1266" t="s">
        <v>1205</v>
      </c>
      <c r="C24" s="1266" t="s">
        <v>1205</v>
      </c>
      <c r="D24" s="1266" t="s">
        <v>1205</v>
      </c>
      <c r="E24" s="1266" t="s">
        <v>1205</v>
      </c>
      <c r="F24" s="1266">
        <v>4.95</v>
      </c>
      <c r="G24" s="1266">
        <v>7.5</v>
      </c>
      <c r="H24" s="1266" t="s">
        <v>3371</v>
      </c>
      <c r="I24" s="1266" t="s">
        <v>1205</v>
      </c>
      <c r="J24" s="1266" t="s">
        <v>3137</v>
      </c>
      <c r="K24" s="1266" t="s">
        <v>1205</v>
      </c>
      <c r="L24" s="1266" t="s">
        <v>1205</v>
      </c>
      <c r="M24" s="1266" t="s">
        <v>3372</v>
      </c>
      <c r="N24" s="1266" t="s">
        <v>3372</v>
      </c>
      <c r="O24" s="1266" t="s">
        <v>1205</v>
      </c>
      <c r="P24" s="1266"/>
      <c r="Q24" s="1266" t="s">
        <v>3126</v>
      </c>
      <c r="R24" s="1266" t="s">
        <v>3373</v>
      </c>
      <c r="S24" s="1266" t="s">
        <v>1205</v>
      </c>
      <c r="T24" s="1266" t="s">
        <v>3242</v>
      </c>
      <c r="U24" s="1266" t="s">
        <v>1205</v>
      </c>
      <c r="V24" s="1266" t="s">
        <v>1205</v>
      </c>
      <c r="W24" s="1266" t="s">
        <v>1205</v>
      </c>
      <c r="X24" s="1266" t="s">
        <v>3374</v>
      </c>
      <c r="Y24" s="1266" t="s">
        <v>3375</v>
      </c>
      <c r="Z24" s="1266" t="s">
        <v>2257</v>
      </c>
      <c r="AA24" s="1266" t="s">
        <v>1205</v>
      </c>
      <c r="AB24" s="1266" t="s">
        <v>1499</v>
      </c>
      <c r="AC24" s="1266" t="s">
        <v>3126</v>
      </c>
      <c r="AD24" s="1266" t="s">
        <v>1205</v>
      </c>
      <c r="AE24" s="1266" t="s">
        <v>1499</v>
      </c>
      <c r="AF24" s="1266" t="s">
        <v>3375</v>
      </c>
      <c r="AG24" s="1266" t="s">
        <v>1205</v>
      </c>
      <c r="AH24" s="1266" t="s">
        <v>3255</v>
      </c>
      <c r="AI24" s="1266" t="s">
        <v>3255</v>
      </c>
      <c r="AJ24" s="1266" t="s">
        <v>1205</v>
      </c>
      <c r="AK24" s="1266" t="s">
        <v>1205</v>
      </c>
      <c r="AL24" s="1266" t="s">
        <v>1205</v>
      </c>
      <c r="AM24" s="1266" t="s">
        <v>1205</v>
      </c>
    </row>
    <row r="25" spans="1:39" s="563" customFormat="1" ht="27.9" customHeight="1" thickBot="1">
      <c r="A25" s="1267" t="s">
        <v>3376</v>
      </c>
      <c r="B25" s="1268" t="s">
        <v>1205</v>
      </c>
      <c r="C25" s="1268">
        <v>7</v>
      </c>
      <c r="D25" s="1268" t="s">
        <v>1205</v>
      </c>
      <c r="E25" s="1268" t="s">
        <v>1205</v>
      </c>
      <c r="F25" s="1268" t="s">
        <v>1205</v>
      </c>
      <c r="G25" s="1268">
        <v>5.68</v>
      </c>
      <c r="H25" s="1268" t="s">
        <v>1205</v>
      </c>
      <c r="I25" s="1268" t="s">
        <v>1205</v>
      </c>
      <c r="J25" s="1268" t="s">
        <v>1205</v>
      </c>
      <c r="K25" s="1268" t="s">
        <v>1205</v>
      </c>
      <c r="L25" s="1268" t="s">
        <v>1205</v>
      </c>
      <c r="M25" s="1268" t="s">
        <v>3258</v>
      </c>
      <c r="N25" s="1268" t="s">
        <v>1205</v>
      </c>
      <c r="O25" s="1268" t="s">
        <v>1205</v>
      </c>
      <c r="P25" s="1268"/>
      <c r="Q25" s="1268" t="s">
        <v>1205</v>
      </c>
      <c r="R25" s="1268" t="s">
        <v>3319</v>
      </c>
      <c r="S25" s="1268" t="s">
        <v>3319</v>
      </c>
      <c r="T25" s="1268" t="s">
        <v>3319</v>
      </c>
      <c r="U25" s="1268" t="s">
        <v>1205</v>
      </c>
      <c r="V25" s="1268" t="s">
        <v>3377</v>
      </c>
      <c r="W25" s="1268" t="s">
        <v>1205</v>
      </c>
      <c r="X25" s="1268" t="s">
        <v>1205</v>
      </c>
      <c r="Y25" s="1268" t="s">
        <v>3319</v>
      </c>
      <c r="Z25" s="1268" t="s">
        <v>1205</v>
      </c>
      <c r="AA25" s="1268" t="s">
        <v>1205</v>
      </c>
      <c r="AB25" s="1268" t="s">
        <v>1205</v>
      </c>
      <c r="AC25" s="1268" t="s">
        <v>3234</v>
      </c>
      <c r="AD25" s="1268" t="s">
        <v>1205</v>
      </c>
      <c r="AE25" s="1268" t="s">
        <v>3234</v>
      </c>
      <c r="AF25" s="1268" t="s">
        <v>1205</v>
      </c>
      <c r="AG25" s="1268">
        <v>9.5</v>
      </c>
      <c r="AH25" s="1268" t="s">
        <v>1205</v>
      </c>
      <c r="AI25" s="1268" t="s">
        <v>3255</v>
      </c>
      <c r="AJ25" s="1268" t="s">
        <v>1205</v>
      </c>
      <c r="AK25" s="1268" t="s">
        <v>1205</v>
      </c>
      <c r="AL25" s="1268" t="s">
        <v>1205</v>
      </c>
      <c r="AM25" s="1268" t="s">
        <v>1205</v>
      </c>
    </row>
    <row r="26" spans="1:39" s="563" customFormat="1" ht="27.9" customHeight="1" thickTop="1">
      <c r="A26" s="1257" t="s">
        <v>3378</v>
      </c>
      <c r="B26" s="1256" t="s">
        <v>3163</v>
      </c>
      <c r="C26" s="1256" t="s">
        <v>1205</v>
      </c>
      <c r="D26" s="1256" t="s">
        <v>1205</v>
      </c>
      <c r="E26" s="1256" t="s">
        <v>1205</v>
      </c>
      <c r="F26" s="1256" t="s">
        <v>1205</v>
      </c>
      <c r="G26" s="1256" t="s">
        <v>1205</v>
      </c>
      <c r="H26" s="1256" t="s">
        <v>1205</v>
      </c>
      <c r="I26" s="1256" t="s">
        <v>1205</v>
      </c>
      <c r="J26" s="1256" t="s">
        <v>1205</v>
      </c>
      <c r="K26" s="1256" t="s">
        <v>1205</v>
      </c>
      <c r="L26" s="1256" t="s">
        <v>1205</v>
      </c>
      <c r="M26" s="1256" t="s">
        <v>1205</v>
      </c>
      <c r="N26" s="1256" t="s">
        <v>1205</v>
      </c>
      <c r="O26" s="1256" t="s">
        <v>1205</v>
      </c>
      <c r="P26" s="1256"/>
      <c r="Q26" s="1256" t="s">
        <v>1205</v>
      </c>
      <c r="R26" s="1256" t="s">
        <v>1205</v>
      </c>
      <c r="S26" s="1256" t="s">
        <v>1205</v>
      </c>
      <c r="T26" s="1256" t="s">
        <v>1205</v>
      </c>
      <c r="U26" s="1256" t="s">
        <v>1205</v>
      </c>
      <c r="V26" s="1256" t="s">
        <v>1205</v>
      </c>
      <c r="W26" s="1256" t="s">
        <v>1205</v>
      </c>
      <c r="X26" s="1256" t="s">
        <v>1205</v>
      </c>
      <c r="Y26" s="1256" t="s">
        <v>1205</v>
      </c>
      <c r="Z26" s="1256" t="s">
        <v>1205</v>
      </c>
      <c r="AA26" s="1256" t="s">
        <v>1205</v>
      </c>
      <c r="AB26" s="1256" t="s">
        <v>1205</v>
      </c>
      <c r="AC26" s="1256" t="s">
        <v>1205</v>
      </c>
      <c r="AD26" s="1256" t="s">
        <v>3258</v>
      </c>
      <c r="AE26" s="1256" t="s">
        <v>1205</v>
      </c>
      <c r="AF26" s="1256" t="s">
        <v>1205</v>
      </c>
      <c r="AG26" s="1256" t="s">
        <v>1205</v>
      </c>
      <c r="AH26" s="1256" t="s">
        <v>1205</v>
      </c>
      <c r="AI26" s="1256" t="s">
        <v>1205</v>
      </c>
      <c r="AJ26" s="1256" t="s">
        <v>1205</v>
      </c>
      <c r="AK26" s="1256" t="s">
        <v>1205</v>
      </c>
      <c r="AL26" s="1256" t="s">
        <v>1205</v>
      </c>
      <c r="AM26" s="1256" t="s">
        <v>1205</v>
      </c>
    </row>
    <row r="27" spans="1:39" s="563" customFormat="1" ht="27.9" customHeight="1" thickBot="1">
      <c r="A27" s="1267" t="s">
        <v>3379</v>
      </c>
      <c r="B27" s="1268" t="s">
        <v>1205</v>
      </c>
      <c r="C27" s="1268" t="s">
        <v>1205</v>
      </c>
      <c r="D27" s="1268" t="s">
        <v>1205</v>
      </c>
      <c r="E27" s="1268" t="s">
        <v>1205</v>
      </c>
      <c r="F27" s="1268" t="s">
        <v>1205</v>
      </c>
      <c r="G27" s="1268" t="s">
        <v>1205</v>
      </c>
      <c r="H27" s="1268" t="s">
        <v>1205</v>
      </c>
      <c r="I27" s="1268" t="s">
        <v>1205</v>
      </c>
      <c r="J27" s="1268" t="s">
        <v>1205</v>
      </c>
      <c r="K27" s="1268" t="s">
        <v>1205</v>
      </c>
      <c r="L27" s="1268" t="s">
        <v>1205</v>
      </c>
      <c r="M27" s="1268" t="s">
        <v>1205</v>
      </c>
      <c r="N27" s="1268" t="s">
        <v>1205</v>
      </c>
      <c r="O27" s="1268" t="s">
        <v>1205</v>
      </c>
      <c r="P27" s="1268"/>
      <c r="Q27" s="1268" t="s">
        <v>1205</v>
      </c>
      <c r="R27" s="1268" t="s">
        <v>1205</v>
      </c>
      <c r="S27" s="1268" t="s">
        <v>1205</v>
      </c>
      <c r="T27" s="1268" t="s">
        <v>1205</v>
      </c>
      <c r="U27" s="1268" t="s">
        <v>1205</v>
      </c>
      <c r="V27" s="1268" t="s">
        <v>1205</v>
      </c>
      <c r="W27" s="1268" t="s">
        <v>1205</v>
      </c>
      <c r="X27" s="1268" t="s">
        <v>1205</v>
      </c>
      <c r="Y27" s="1268" t="s">
        <v>1205</v>
      </c>
      <c r="Z27" s="1268" t="s">
        <v>1205</v>
      </c>
      <c r="AA27" s="1268" t="s">
        <v>1205</v>
      </c>
      <c r="AB27" s="1268" t="s">
        <v>1205</v>
      </c>
      <c r="AC27" s="1268" t="s">
        <v>1205</v>
      </c>
      <c r="AD27" s="1268" t="s">
        <v>1205</v>
      </c>
      <c r="AE27" s="1268" t="s">
        <v>1205</v>
      </c>
      <c r="AF27" s="1268" t="s">
        <v>1205</v>
      </c>
      <c r="AG27" s="1268" t="s">
        <v>1205</v>
      </c>
      <c r="AH27" s="1268" t="s">
        <v>1205</v>
      </c>
      <c r="AI27" s="1268" t="s">
        <v>1205</v>
      </c>
      <c r="AJ27" s="1268" t="s">
        <v>1205</v>
      </c>
      <c r="AK27" s="1268" t="s">
        <v>1205</v>
      </c>
      <c r="AL27" s="1268" t="s">
        <v>1205</v>
      </c>
      <c r="AM27" s="1268" t="s">
        <v>1205</v>
      </c>
    </row>
    <row r="28" spans="1:39" ht="15.6" thickTop="1">
      <c r="A28" s="1269" t="s">
        <v>2702</v>
      </c>
      <c r="AM28" s="535" t="s">
        <v>1205</v>
      </c>
    </row>
    <row r="29" spans="1:39" ht="15.6">
      <c r="A29" s="1248" t="s">
        <v>437</v>
      </c>
    </row>
    <row r="30" spans="1:39" ht="15.6">
      <c r="A30" s="1248" t="s">
        <v>3380</v>
      </c>
    </row>
    <row r="31" spans="1:39" s="563" customFormat="1" ht="19.5" customHeight="1">
      <c r="A31" s="354" t="s">
        <v>145</v>
      </c>
    </row>
    <row r="32" spans="1:39" ht="14.25" customHeight="1">
      <c r="A32" s="1270"/>
    </row>
  </sheetData>
  <dataConsolidate function="countNums">
    <dataRefs count="2">
      <dataRef ref="C4:AJ4" sheet="Bulletin - New Loans" r:id="rId1"/>
      <dataRef ref="C4:AL104" sheet="Bulletin - New Loans" r:id="rId2"/>
    </dataRefs>
  </dataConsolidate>
  <pageMargins left="0.7" right="0.7" top="0.75" bottom="0.75" header="0.3" footer="0.3"/>
  <pageSetup paperSize="9" scale="49" fitToHeight="0" orientation="landscape" r:id="rId3"/>
  <headerFooter alignWithMargins="0"/>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XK40"/>
  <sheetViews>
    <sheetView showGridLines="0" zoomScale="85" zoomScaleNormal="85" zoomScaleSheetLayoutView="80" workbookViewId="0">
      <pane xSplit="1" ySplit="3" topLeftCell="B4" activePane="bottomRight" state="frozen"/>
      <selection activeCell="P6" sqref="P6"/>
      <selection pane="topRight" activeCell="P6" sqref="P6"/>
      <selection pane="bottomLeft" activeCell="P6" sqref="P6"/>
      <selection pane="bottomRight" activeCell="P6" sqref="P6"/>
    </sheetView>
  </sheetViews>
  <sheetFormatPr defaultColWidth="74.33203125" defaultRowHeight="15"/>
  <cols>
    <col min="1" max="1" width="86.44140625" style="130" customWidth="1"/>
    <col min="2" max="2" width="14.6640625" style="130" customWidth="1"/>
    <col min="3" max="3" width="15.5546875" style="130" customWidth="1"/>
    <col min="4" max="4" width="16.109375" style="130" customWidth="1"/>
    <col min="5" max="5" width="3" style="130" customWidth="1"/>
    <col min="6" max="6" width="2.6640625" style="130" customWidth="1"/>
    <col min="7" max="7" width="5.5546875" style="130" bestFit="1" customWidth="1"/>
    <col min="8" max="8" width="12.88671875" style="130" bestFit="1" customWidth="1"/>
    <col min="9" max="11" width="25.6640625" style="244" customWidth="1"/>
    <col min="12" max="16384" width="74.33203125" style="130"/>
  </cols>
  <sheetData>
    <row r="1" spans="1:11" ht="19.2" customHeight="1">
      <c r="A1" s="3082" t="s">
        <v>438</v>
      </c>
      <c r="B1" s="3082"/>
      <c r="C1" s="3082"/>
      <c r="D1" s="3082"/>
      <c r="E1" s="3082"/>
      <c r="F1" s="3082"/>
      <c r="G1" s="3082"/>
    </row>
    <row r="2" spans="1:11" ht="20.399999999999999" customHeight="1" thickBot="1">
      <c r="A2" s="324"/>
      <c r="B2" s="376"/>
      <c r="C2" s="376"/>
      <c r="D2" s="377" t="s">
        <v>288</v>
      </c>
    </row>
    <row r="3" spans="1:11" ht="30" customHeight="1" thickTop="1" thickBot="1">
      <c r="A3" s="264"/>
      <c r="B3" s="378" t="s">
        <v>289</v>
      </c>
      <c r="C3" s="378" t="s">
        <v>290</v>
      </c>
      <c r="D3" s="378" t="s">
        <v>291</v>
      </c>
    </row>
    <row r="4" spans="1:11" ht="30" customHeight="1" thickTop="1">
      <c r="A4" s="242" t="s">
        <v>439</v>
      </c>
      <c r="B4" s="379">
        <v>145259.12429044046</v>
      </c>
      <c r="C4" s="379">
        <v>60968.467718727137</v>
      </c>
      <c r="D4" s="379">
        <v>206227.59200916762</v>
      </c>
      <c r="G4" s="380"/>
    </row>
    <row r="5" spans="1:11" ht="30" customHeight="1">
      <c r="A5" s="246" t="s">
        <v>431</v>
      </c>
      <c r="B5" s="381">
        <v>10679.822743534913</v>
      </c>
      <c r="C5" s="381">
        <v>3207.0527897500001</v>
      </c>
      <c r="D5" s="381">
        <v>13886.875533284912</v>
      </c>
      <c r="G5" s="380"/>
    </row>
    <row r="6" spans="1:11" s="252" customFormat="1" ht="30" customHeight="1">
      <c r="A6" s="246" t="s">
        <v>299</v>
      </c>
      <c r="B6" s="381">
        <v>29.7062557</v>
      </c>
      <c r="C6" s="381">
        <v>23.81048054</v>
      </c>
      <c r="D6" s="381">
        <v>53.516736239999993</v>
      </c>
      <c r="G6" s="380"/>
      <c r="I6" s="244"/>
      <c r="J6" s="253"/>
      <c r="K6" s="253"/>
    </row>
    <row r="7" spans="1:11" s="252" customFormat="1" ht="30" customHeight="1">
      <c r="A7" s="246" t="s">
        <v>300</v>
      </c>
      <c r="B7" s="381">
        <v>16637.610928211849</v>
      </c>
      <c r="C7" s="381">
        <v>9364.3756890852419</v>
      </c>
      <c r="D7" s="381">
        <v>26001.986617297087</v>
      </c>
      <c r="G7" s="380"/>
      <c r="I7" s="244"/>
      <c r="J7" s="253"/>
      <c r="K7" s="253"/>
    </row>
    <row r="8" spans="1:11" s="252" customFormat="1" ht="30" customHeight="1">
      <c r="A8" s="246" t="s">
        <v>323</v>
      </c>
      <c r="B8" s="381">
        <v>1842.4269539874761</v>
      </c>
      <c r="C8" s="381">
        <v>2234.4438513800001</v>
      </c>
      <c r="D8" s="381">
        <v>4076.8708053674759</v>
      </c>
      <c r="G8" s="380"/>
      <c r="I8" s="244"/>
      <c r="J8" s="253"/>
      <c r="K8" s="253"/>
    </row>
    <row r="9" spans="1:11" s="252" customFormat="1" ht="30" customHeight="1">
      <c r="A9" s="246" t="s">
        <v>324</v>
      </c>
      <c r="B9" s="381">
        <v>319.95637191000003</v>
      </c>
      <c r="C9" s="381">
        <v>344.31937664999998</v>
      </c>
      <c r="D9" s="381">
        <v>664.2757485599999</v>
      </c>
      <c r="G9" s="380"/>
      <c r="I9" s="244"/>
      <c r="K9" s="253"/>
    </row>
    <row r="10" spans="1:11" ht="30" customHeight="1">
      <c r="A10" s="246" t="s">
        <v>325</v>
      </c>
      <c r="B10" s="381">
        <v>19079.578344694684</v>
      </c>
      <c r="C10" s="381">
        <v>1413.0542568377225</v>
      </c>
      <c r="D10" s="381">
        <v>20492.632601532405</v>
      </c>
      <c r="G10" s="380"/>
      <c r="J10" s="253"/>
    </row>
    <row r="11" spans="1:11" ht="30" customHeight="1">
      <c r="A11" s="246" t="s">
        <v>335</v>
      </c>
      <c r="B11" s="381">
        <v>30222.12960351332</v>
      </c>
      <c r="C11" s="381">
        <v>14276.707305451617</v>
      </c>
      <c r="D11" s="381">
        <v>44498.836908964942</v>
      </c>
      <c r="G11" s="380"/>
    </row>
    <row r="12" spans="1:11" ht="30" customHeight="1">
      <c r="A12" s="246" t="s">
        <v>339</v>
      </c>
      <c r="B12" s="381">
        <v>5075.4257921742574</v>
      </c>
      <c r="C12" s="381">
        <v>512.20873796122635</v>
      </c>
      <c r="D12" s="381">
        <v>5587.6345301354841</v>
      </c>
      <c r="G12" s="380"/>
      <c r="H12" s="254"/>
    </row>
    <row r="13" spans="1:11" ht="30" customHeight="1">
      <c r="A13" s="246" t="s">
        <v>345</v>
      </c>
      <c r="B13" s="381">
        <v>22395.181379715541</v>
      </c>
      <c r="C13" s="381">
        <v>18983.935786238599</v>
      </c>
      <c r="D13" s="381">
        <v>41379.117165954143</v>
      </c>
      <c r="G13" s="380"/>
    </row>
    <row r="14" spans="1:11" ht="30" customHeight="1">
      <c r="A14" s="246" t="s">
        <v>355</v>
      </c>
      <c r="B14" s="381">
        <v>3810.8805804862154</v>
      </c>
      <c r="C14" s="381">
        <v>357.76930922757128</v>
      </c>
      <c r="D14" s="381">
        <v>4168.6498897137872</v>
      </c>
      <c r="G14" s="380"/>
    </row>
    <row r="15" spans="1:11" ht="30" customHeight="1">
      <c r="A15" s="246" t="s">
        <v>362</v>
      </c>
      <c r="B15" s="381">
        <v>17645.158272981716</v>
      </c>
      <c r="C15" s="381">
        <v>7958.7579213965464</v>
      </c>
      <c r="D15" s="381">
        <v>25603.91619437826</v>
      </c>
      <c r="G15" s="380"/>
    </row>
    <row r="16" spans="1:11" ht="30" customHeight="1">
      <c r="A16" s="246" t="s">
        <v>363</v>
      </c>
      <c r="B16" s="381">
        <v>8104.2041996495909</v>
      </c>
      <c r="C16" s="381">
        <v>1210.1605245729475</v>
      </c>
      <c r="D16" s="381">
        <v>9314.3647242225379</v>
      </c>
      <c r="G16" s="380"/>
    </row>
    <row r="17" spans="1:1987" ht="30" customHeight="1">
      <c r="A17" s="246" t="s">
        <v>370</v>
      </c>
      <c r="B17" s="381">
        <v>4300.1028569955688</v>
      </c>
      <c r="C17" s="381">
        <v>961.58617944507648</v>
      </c>
      <c r="D17" s="381">
        <v>5261.6890364406454</v>
      </c>
      <c r="G17" s="380"/>
    </row>
    <row r="18" spans="1:1987" ht="30" customHeight="1">
      <c r="A18" s="246" t="s">
        <v>377</v>
      </c>
      <c r="B18" s="381">
        <v>777.92206019999992</v>
      </c>
      <c r="C18" s="381">
        <v>52.795043249999999</v>
      </c>
      <c r="D18" s="381">
        <v>830.71710344999997</v>
      </c>
      <c r="G18" s="380"/>
    </row>
    <row r="19" spans="1:1987" ht="30" customHeight="1">
      <c r="A19" s="246" t="s">
        <v>383</v>
      </c>
      <c r="B19" s="381">
        <v>2317.5723966971877</v>
      </c>
      <c r="C19" s="381">
        <v>0.810768449999</v>
      </c>
      <c r="D19" s="381">
        <v>2318.3831651471874</v>
      </c>
      <c r="G19" s="380"/>
    </row>
    <row r="20" spans="1:1987" ht="30" customHeight="1">
      <c r="A20" s="246" t="s">
        <v>386</v>
      </c>
      <c r="B20" s="381">
        <v>1507.0953958399998</v>
      </c>
      <c r="C20" s="381">
        <v>60.904471240596131</v>
      </c>
      <c r="D20" s="381">
        <v>1567.9998670805962</v>
      </c>
      <c r="G20" s="380"/>
    </row>
    <row r="21" spans="1:1987" ht="30" customHeight="1" thickBot="1">
      <c r="A21" s="246" t="s">
        <v>391</v>
      </c>
      <c r="B21" s="381">
        <v>514.35015414815541</v>
      </c>
      <c r="C21" s="381">
        <v>5.7752272499970241</v>
      </c>
      <c r="D21" s="381">
        <v>520.1253813981524</v>
      </c>
      <c r="G21" s="380"/>
    </row>
    <row r="22" spans="1:1987" ht="30" customHeight="1">
      <c r="A22" s="267" t="s">
        <v>395</v>
      </c>
      <c r="B22" s="382">
        <v>234705.22641613905</v>
      </c>
      <c r="C22" s="382">
        <v>2406.1905319423354</v>
      </c>
      <c r="D22" s="383">
        <v>237111.41694808129</v>
      </c>
      <c r="F22" s="45"/>
      <c r="G22" s="380"/>
      <c r="H22" s="45"/>
    </row>
    <row r="23" spans="1:1987" ht="30" customHeight="1">
      <c r="A23" s="250" t="s">
        <v>396</v>
      </c>
      <c r="B23" s="384">
        <v>143617.44496572213</v>
      </c>
      <c r="C23" s="384">
        <v>1018.9204592471</v>
      </c>
      <c r="D23" s="385">
        <v>144636.36542496923</v>
      </c>
      <c r="F23" s="45"/>
      <c r="G23" s="380"/>
      <c r="H23" s="45"/>
    </row>
    <row r="24" spans="1:1987" s="388" customFormat="1" ht="30" customHeight="1">
      <c r="A24" s="242" t="s">
        <v>440</v>
      </c>
      <c r="B24" s="386">
        <v>37247.916882130346</v>
      </c>
      <c r="C24" s="386">
        <v>13106.019558950147</v>
      </c>
      <c r="D24" s="387">
        <v>50353.936441080499</v>
      </c>
      <c r="E24" s="130"/>
      <c r="F24" s="45"/>
      <c r="G24" s="380"/>
      <c r="H24" s="45"/>
      <c r="I24" s="244"/>
      <c r="J24" s="244"/>
      <c r="K24" s="244"/>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c r="CY24" s="130"/>
      <c r="CZ24" s="130"/>
      <c r="DA24" s="130"/>
      <c r="DB24" s="130"/>
      <c r="DC24" s="130"/>
      <c r="DD24" s="130"/>
      <c r="DE24" s="130"/>
      <c r="DF24" s="130"/>
      <c r="DG24" s="130"/>
      <c r="DH24" s="130"/>
      <c r="DI24" s="130"/>
      <c r="DJ24" s="130"/>
      <c r="DK24" s="130"/>
      <c r="DL24" s="130"/>
      <c r="DM24" s="130"/>
      <c r="DN24" s="130"/>
      <c r="DO24" s="130"/>
      <c r="DP24" s="130"/>
      <c r="DQ24" s="130"/>
      <c r="DR24" s="130"/>
      <c r="DS24" s="130"/>
      <c r="DT24" s="130"/>
      <c r="DU24" s="130"/>
      <c r="DV24" s="130"/>
      <c r="DW24" s="130"/>
      <c r="DX24" s="130"/>
      <c r="DY24" s="130"/>
      <c r="DZ24" s="130"/>
      <c r="EA24" s="130"/>
      <c r="EB24" s="130"/>
      <c r="EC24" s="130"/>
      <c r="ED24" s="130"/>
      <c r="EE24" s="130"/>
      <c r="EF24" s="130"/>
      <c r="EG24" s="130"/>
      <c r="EH24" s="130"/>
      <c r="EI24" s="130"/>
      <c r="EJ24" s="130"/>
      <c r="EK24" s="130"/>
      <c r="EL24" s="130"/>
      <c r="EM24" s="130"/>
      <c r="EN24" s="130"/>
      <c r="EO24" s="130"/>
      <c r="EP24" s="130"/>
      <c r="EQ24" s="130"/>
      <c r="ER24" s="130"/>
      <c r="ES24" s="130"/>
      <c r="ET24" s="130"/>
      <c r="EU24" s="130"/>
      <c r="EV24" s="130"/>
      <c r="EW24" s="130"/>
      <c r="EX24" s="130"/>
      <c r="EY24" s="130"/>
      <c r="EZ24" s="130"/>
      <c r="FA24" s="130"/>
      <c r="FB24" s="130"/>
      <c r="FC24" s="130"/>
      <c r="FD24" s="130"/>
      <c r="FE24" s="130"/>
      <c r="FF24" s="130"/>
      <c r="FG24" s="130"/>
      <c r="FH24" s="130"/>
      <c r="FI24" s="130"/>
      <c r="FJ24" s="130"/>
      <c r="FK24" s="130"/>
      <c r="FL24" s="130"/>
      <c r="FM24" s="130"/>
      <c r="FN24" s="130"/>
      <c r="FO24" s="130"/>
      <c r="FP24" s="130"/>
      <c r="FQ24" s="130"/>
      <c r="FR24" s="130"/>
      <c r="FS24" s="130"/>
      <c r="FT24" s="130"/>
      <c r="FU24" s="130"/>
      <c r="FV24" s="130"/>
      <c r="FW24" s="130"/>
      <c r="FX24" s="130"/>
      <c r="FY24" s="130"/>
      <c r="FZ24" s="130"/>
      <c r="GA24" s="130"/>
      <c r="GB24" s="130"/>
      <c r="GC24" s="130"/>
      <c r="GD24" s="130"/>
      <c r="GE24" s="130"/>
      <c r="GF24" s="130"/>
      <c r="GG24" s="130"/>
      <c r="GH24" s="130"/>
      <c r="GI24" s="130"/>
      <c r="GJ24" s="130"/>
      <c r="GK24" s="130"/>
      <c r="GL24" s="130"/>
      <c r="GM24" s="130"/>
      <c r="GN24" s="130"/>
      <c r="GO24" s="130"/>
      <c r="GP24" s="130"/>
      <c r="GQ24" s="130"/>
      <c r="GR24" s="130"/>
      <c r="GS24" s="130"/>
      <c r="GT24" s="130"/>
      <c r="GU24" s="130"/>
      <c r="GV24" s="130"/>
      <c r="GW24" s="130"/>
      <c r="GX24" s="130"/>
      <c r="GY24" s="130"/>
      <c r="GZ24" s="130"/>
      <c r="HA24" s="130"/>
      <c r="HB24" s="130"/>
      <c r="HC24" s="130"/>
      <c r="HD24" s="130"/>
      <c r="HE24" s="130"/>
      <c r="HF24" s="130"/>
      <c r="HG24" s="130"/>
      <c r="HH24" s="130"/>
      <c r="HI24" s="130"/>
      <c r="HJ24" s="130"/>
      <c r="HK24" s="130"/>
      <c r="HL24" s="130"/>
      <c r="HM24" s="130"/>
      <c r="HN24" s="130"/>
      <c r="HO24" s="130"/>
      <c r="HP24" s="130"/>
      <c r="HQ24" s="130"/>
      <c r="HR24" s="130"/>
      <c r="HS24" s="130"/>
      <c r="HT24" s="130"/>
      <c r="HU24" s="130"/>
      <c r="HV24" s="130"/>
      <c r="HW24" s="130"/>
      <c r="HX24" s="130"/>
      <c r="HY24" s="130"/>
      <c r="HZ24" s="130"/>
      <c r="IA24" s="130"/>
      <c r="IB24" s="130"/>
      <c r="IC24" s="130"/>
      <c r="ID24" s="130"/>
      <c r="IE24" s="130"/>
      <c r="IF24" s="130"/>
      <c r="IG24" s="130"/>
      <c r="IH24" s="130"/>
      <c r="II24" s="130"/>
      <c r="IJ24" s="130"/>
      <c r="IK24" s="130"/>
      <c r="IL24" s="130"/>
      <c r="IM24" s="130"/>
      <c r="IN24" s="130"/>
      <c r="IO24" s="130"/>
      <c r="IP24" s="130"/>
      <c r="IQ24" s="130"/>
      <c r="IR24" s="130"/>
      <c r="IS24" s="130"/>
      <c r="IT24" s="130"/>
      <c r="IU24" s="130"/>
      <c r="IV24" s="130"/>
      <c r="IW24" s="130"/>
      <c r="IX24" s="130"/>
      <c r="IY24" s="130"/>
      <c r="IZ24" s="130"/>
      <c r="JA24" s="130"/>
      <c r="JB24" s="130"/>
      <c r="JC24" s="130"/>
      <c r="JD24" s="130"/>
      <c r="JE24" s="130"/>
      <c r="JF24" s="130"/>
      <c r="JG24" s="130"/>
      <c r="JH24" s="130"/>
      <c r="JI24" s="130"/>
      <c r="JJ24" s="130"/>
      <c r="JK24" s="130"/>
      <c r="JL24" s="130"/>
      <c r="JM24" s="130"/>
      <c r="JN24" s="130"/>
      <c r="JO24" s="130"/>
      <c r="JP24" s="130"/>
      <c r="JQ24" s="130"/>
      <c r="JR24" s="130"/>
      <c r="JS24" s="130"/>
      <c r="JT24" s="130"/>
      <c r="JU24" s="130"/>
      <c r="JV24" s="130"/>
      <c r="JW24" s="130"/>
      <c r="JX24" s="130"/>
      <c r="JY24" s="130"/>
      <c r="JZ24" s="130"/>
      <c r="KA24" s="130"/>
      <c r="KB24" s="130"/>
      <c r="KC24" s="130"/>
      <c r="KD24" s="130"/>
      <c r="KE24" s="130"/>
      <c r="KF24" s="130"/>
      <c r="KG24" s="130"/>
      <c r="KH24" s="130"/>
      <c r="KI24" s="130"/>
      <c r="KJ24" s="130"/>
      <c r="KK24" s="130"/>
      <c r="KL24" s="130"/>
      <c r="KM24" s="130"/>
      <c r="KN24" s="130"/>
      <c r="KO24" s="130"/>
      <c r="KP24" s="130"/>
      <c r="KQ24" s="130"/>
      <c r="KR24" s="130"/>
      <c r="KS24" s="130"/>
      <c r="KT24" s="130"/>
      <c r="KU24" s="130"/>
      <c r="KV24" s="130"/>
      <c r="KW24" s="130"/>
      <c r="KX24" s="130"/>
      <c r="KY24" s="130"/>
      <c r="KZ24" s="130"/>
      <c r="LA24" s="130"/>
      <c r="LB24" s="130"/>
      <c r="LC24" s="130"/>
      <c r="LD24" s="130"/>
      <c r="LE24" s="130"/>
      <c r="LF24" s="130"/>
      <c r="LG24" s="130"/>
      <c r="LH24" s="130"/>
      <c r="LI24" s="130"/>
      <c r="LJ24" s="130"/>
      <c r="LK24" s="130"/>
      <c r="LL24" s="130"/>
      <c r="LM24" s="130"/>
      <c r="LN24" s="130"/>
      <c r="LO24" s="130"/>
      <c r="LP24" s="130"/>
      <c r="LQ24" s="130"/>
      <c r="LR24" s="130"/>
      <c r="LS24" s="130"/>
      <c r="LT24" s="130"/>
      <c r="LU24" s="130"/>
      <c r="LV24" s="130"/>
      <c r="LW24" s="130"/>
      <c r="LX24" s="130"/>
      <c r="LY24" s="130"/>
      <c r="LZ24" s="130"/>
      <c r="MA24" s="130"/>
      <c r="MB24" s="130"/>
      <c r="MC24" s="130"/>
      <c r="MD24" s="130"/>
      <c r="ME24" s="130"/>
      <c r="MF24" s="130"/>
      <c r="MG24" s="130"/>
      <c r="MH24" s="130"/>
      <c r="MI24" s="130"/>
      <c r="MJ24" s="130"/>
      <c r="MK24" s="130"/>
      <c r="ML24" s="130"/>
      <c r="MM24" s="130"/>
      <c r="MN24" s="130"/>
      <c r="MO24" s="130"/>
      <c r="MP24" s="130"/>
      <c r="MQ24" s="130"/>
      <c r="MR24" s="130"/>
      <c r="MS24" s="130"/>
      <c r="MT24" s="130"/>
      <c r="MU24" s="130"/>
      <c r="MV24" s="130"/>
      <c r="MW24" s="130"/>
      <c r="MX24" s="130"/>
      <c r="MY24" s="130"/>
      <c r="MZ24" s="130"/>
      <c r="NA24" s="130"/>
      <c r="NB24" s="130"/>
      <c r="NC24" s="130"/>
      <c r="ND24" s="130"/>
      <c r="NE24" s="130"/>
      <c r="NF24" s="130"/>
      <c r="NG24" s="130"/>
      <c r="NH24" s="130"/>
      <c r="NI24" s="130"/>
      <c r="NJ24" s="130"/>
      <c r="NK24" s="130"/>
      <c r="NL24" s="130"/>
      <c r="NM24" s="130"/>
      <c r="NN24" s="130"/>
      <c r="NO24" s="130"/>
      <c r="NP24" s="130"/>
      <c r="NQ24" s="130"/>
      <c r="NR24" s="130"/>
      <c r="NS24" s="130"/>
      <c r="NT24" s="130"/>
      <c r="NU24" s="130"/>
      <c r="NV24" s="130"/>
      <c r="NW24" s="130"/>
      <c r="NX24" s="130"/>
      <c r="NY24" s="130"/>
      <c r="NZ24" s="130"/>
      <c r="OA24" s="130"/>
      <c r="OB24" s="130"/>
      <c r="OC24" s="130"/>
      <c r="OD24" s="130"/>
      <c r="OE24" s="130"/>
      <c r="OF24" s="130"/>
      <c r="OG24" s="130"/>
      <c r="OH24" s="130"/>
      <c r="OI24" s="130"/>
      <c r="OJ24" s="130"/>
      <c r="OK24" s="130"/>
      <c r="OL24" s="130"/>
      <c r="OM24" s="130"/>
      <c r="ON24" s="130"/>
      <c r="OO24" s="130"/>
      <c r="OP24" s="130"/>
      <c r="OQ24" s="130"/>
      <c r="OR24" s="130"/>
      <c r="OS24" s="130"/>
      <c r="OT24" s="130"/>
      <c r="OU24" s="130"/>
      <c r="OV24" s="130"/>
      <c r="OW24" s="130"/>
      <c r="OX24" s="130"/>
      <c r="OY24" s="130"/>
      <c r="OZ24" s="130"/>
      <c r="PA24" s="130"/>
      <c r="PB24" s="130"/>
      <c r="PC24" s="130"/>
      <c r="PD24" s="130"/>
      <c r="PE24" s="130"/>
      <c r="PF24" s="130"/>
      <c r="PG24" s="130"/>
      <c r="PH24" s="130"/>
      <c r="PI24" s="130"/>
      <c r="PJ24" s="130"/>
      <c r="PK24" s="130"/>
      <c r="PL24" s="130"/>
      <c r="PM24" s="130"/>
      <c r="PN24" s="130"/>
      <c r="PO24" s="130"/>
      <c r="PP24" s="130"/>
      <c r="PQ24" s="130"/>
      <c r="PR24" s="130"/>
      <c r="PS24" s="130"/>
      <c r="PT24" s="130"/>
      <c r="PU24" s="130"/>
      <c r="PV24" s="130"/>
      <c r="PW24" s="130"/>
      <c r="PX24" s="130"/>
      <c r="PY24" s="130"/>
      <c r="PZ24" s="130"/>
      <c r="QA24" s="130"/>
      <c r="QB24" s="130"/>
      <c r="QC24" s="130"/>
      <c r="QD24" s="130"/>
      <c r="QE24" s="130"/>
      <c r="QF24" s="130"/>
      <c r="QG24" s="130"/>
      <c r="QH24" s="130"/>
      <c r="QI24" s="130"/>
      <c r="QJ24" s="130"/>
      <c r="QK24" s="130"/>
      <c r="QL24" s="130"/>
      <c r="QM24" s="130"/>
      <c r="QN24" s="130"/>
      <c r="QO24" s="130"/>
      <c r="QP24" s="130"/>
      <c r="QQ24" s="130"/>
      <c r="QR24" s="130"/>
      <c r="QS24" s="130"/>
      <c r="QT24" s="130"/>
      <c r="QU24" s="130"/>
      <c r="QV24" s="130"/>
      <c r="QW24" s="130"/>
      <c r="QX24" s="130"/>
      <c r="QY24" s="130"/>
      <c r="QZ24" s="130"/>
      <c r="RA24" s="130"/>
      <c r="RB24" s="130"/>
      <c r="RC24" s="130"/>
      <c r="RD24" s="130"/>
      <c r="RE24" s="130"/>
      <c r="RF24" s="130"/>
      <c r="RG24" s="130"/>
      <c r="RH24" s="130"/>
      <c r="RI24" s="130"/>
      <c r="RJ24" s="130"/>
      <c r="RK24" s="130"/>
      <c r="RL24" s="130"/>
      <c r="RM24" s="130"/>
      <c r="RN24" s="130"/>
      <c r="RO24" s="130"/>
      <c r="RP24" s="130"/>
      <c r="RQ24" s="130"/>
      <c r="RR24" s="130"/>
      <c r="RS24" s="130"/>
      <c r="RT24" s="130"/>
      <c r="RU24" s="130"/>
      <c r="RV24" s="130"/>
      <c r="RW24" s="130"/>
      <c r="RX24" s="130"/>
      <c r="RY24" s="130"/>
      <c r="RZ24" s="130"/>
      <c r="SA24" s="130"/>
      <c r="SB24" s="130"/>
      <c r="SC24" s="130"/>
      <c r="SD24" s="130"/>
      <c r="SE24" s="130"/>
      <c r="SF24" s="130"/>
      <c r="SG24" s="130"/>
      <c r="SH24" s="130"/>
      <c r="SI24" s="130"/>
      <c r="SJ24" s="130"/>
      <c r="SK24" s="130"/>
      <c r="SL24" s="130"/>
      <c r="SM24" s="130"/>
      <c r="SN24" s="130"/>
      <c r="SO24" s="130"/>
      <c r="SP24" s="130"/>
      <c r="SQ24" s="130"/>
      <c r="SR24" s="130"/>
      <c r="SS24" s="130"/>
      <c r="ST24" s="130"/>
      <c r="SU24" s="130"/>
      <c r="SV24" s="130"/>
      <c r="SW24" s="130"/>
      <c r="SX24" s="130"/>
      <c r="SY24" s="130"/>
      <c r="SZ24" s="130"/>
      <c r="TA24" s="130"/>
      <c r="TB24" s="130"/>
      <c r="TC24" s="130"/>
      <c r="TD24" s="130"/>
      <c r="TE24" s="130"/>
      <c r="TF24" s="130"/>
      <c r="TG24" s="130"/>
      <c r="TH24" s="130"/>
      <c r="TI24" s="130"/>
      <c r="TJ24" s="130"/>
      <c r="TK24" s="130"/>
      <c r="TL24" s="130"/>
      <c r="TM24" s="130"/>
      <c r="TN24" s="130"/>
      <c r="TO24" s="130"/>
      <c r="TP24" s="130"/>
      <c r="TQ24" s="130"/>
      <c r="TR24" s="130"/>
      <c r="TS24" s="130"/>
      <c r="TT24" s="130"/>
      <c r="TU24" s="130"/>
      <c r="TV24" s="130"/>
      <c r="TW24" s="130"/>
      <c r="TX24" s="130"/>
      <c r="TY24" s="130"/>
      <c r="TZ24" s="130"/>
      <c r="UA24" s="130"/>
      <c r="UB24" s="130"/>
      <c r="UC24" s="130"/>
      <c r="UD24" s="130"/>
      <c r="UE24" s="130"/>
      <c r="UF24" s="130"/>
      <c r="UG24" s="130"/>
      <c r="UH24" s="130"/>
      <c r="UI24" s="130"/>
      <c r="UJ24" s="130"/>
      <c r="UK24" s="130"/>
      <c r="UL24" s="130"/>
      <c r="UM24" s="130"/>
      <c r="UN24" s="130"/>
      <c r="UO24" s="130"/>
      <c r="UP24" s="130"/>
      <c r="UQ24" s="130"/>
      <c r="UR24" s="130"/>
      <c r="US24" s="130"/>
      <c r="UT24" s="130"/>
      <c r="UU24" s="130"/>
      <c r="UV24" s="130"/>
      <c r="UW24" s="130"/>
      <c r="UX24" s="130"/>
      <c r="UY24" s="130"/>
      <c r="UZ24" s="130"/>
      <c r="VA24" s="130"/>
      <c r="VB24" s="130"/>
      <c r="VC24" s="130"/>
      <c r="VD24" s="130"/>
      <c r="VE24" s="130"/>
      <c r="VF24" s="130"/>
      <c r="VG24" s="130"/>
      <c r="VH24" s="130"/>
      <c r="VI24" s="130"/>
      <c r="VJ24" s="130"/>
      <c r="VK24" s="130"/>
      <c r="VL24" s="130"/>
      <c r="VM24" s="130"/>
      <c r="VN24" s="130"/>
      <c r="VO24" s="130"/>
      <c r="VP24" s="130"/>
      <c r="VQ24" s="130"/>
      <c r="VR24" s="130"/>
      <c r="VS24" s="130"/>
      <c r="VT24" s="130"/>
      <c r="VU24" s="130"/>
      <c r="VV24" s="130"/>
      <c r="VW24" s="130"/>
      <c r="VX24" s="130"/>
      <c r="VY24" s="130"/>
      <c r="VZ24" s="130"/>
      <c r="WA24" s="130"/>
      <c r="WB24" s="130"/>
      <c r="WC24" s="130"/>
      <c r="WD24" s="130"/>
      <c r="WE24" s="130"/>
      <c r="WF24" s="130"/>
      <c r="WG24" s="130"/>
      <c r="WH24" s="130"/>
      <c r="WI24" s="130"/>
      <c r="WJ24" s="130"/>
      <c r="WK24" s="130"/>
      <c r="WL24" s="130"/>
      <c r="WM24" s="130"/>
      <c r="WN24" s="130"/>
      <c r="WO24" s="130"/>
      <c r="WP24" s="130"/>
      <c r="WQ24" s="130"/>
      <c r="WR24" s="130"/>
      <c r="WS24" s="130"/>
      <c r="WT24" s="130"/>
      <c r="WU24" s="130"/>
      <c r="WV24" s="130"/>
      <c r="WW24" s="130"/>
      <c r="WX24" s="130"/>
      <c r="WY24" s="130"/>
      <c r="WZ24" s="130"/>
      <c r="XA24" s="130"/>
      <c r="XB24" s="130"/>
      <c r="XC24" s="130"/>
      <c r="XD24" s="130"/>
      <c r="XE24" s="130"/>
      <c r="XF24" s="130"/>
      <c r="XG24" s="130"/>
      <c r="XH24" s="130"/>
      <c r="XI24" s="130"/>
      <c r="XJ24" s="130"/>
      <c r="XK24" s="130"/>
      <c r="XL24" s="130"/>
      <c r="XM24" s="130"/>
      <c r="XN24" s="130"/>
      <c r="XO24" s="130"/>
      <c r="XP24" s="130"/>
      <c r="XQ24" s="130"/>
      <c r="XR24" s="130"/>
      <c r="XS24" s="130"/>
      <c r="XT24" s="130"/>
      <c r="XU24" s="130"/>
      <c r="XV24" s="130"/>
      <c r="XW24" s="130"/>
      <c r="XX24" s="130"/>
      <c r="XY24" s="130"/>
      <c r="XZ24" s="130"/>
      <c r="YA24" s="130"/>
      <c r="YB24" s="130"/>
      <c r="YC24" s="130"/>
      <c r="YD24" s="130"/>
      <c r="YE24" s="130"/>
      <c r="YF24" s="130"/>
      <c r="YG24" s="130"/>
      <c r="YH24" s="130"/>
      <c r="YI24" s="130"/>
      <c r="YJ24" s="130"/>
      <c r="YK24" s="130"/>
      <c r="YL24" s="130"/>
      <c r="YM24" s="130"/>
      <c r="YN24" s="130"/>
      <c r="YO24" s="130"/>
      <c r="YP24" s="130"/>
      <c r="YQ24" s="130"/>
      <c r="YR24" s="130"/>
      <c r="YS24" s="130"/>
      <c r="YT24" s="130"/>
      <c r="YU24" s="130"/>
      <c r="YV24" s="130"/>
      <c r="YW24" s="130"/>
      <c r="YX24" s="130"/>
      <c r="YY24" s="130"/>
      <c r="YZ24" s="130"/>
      <c r="ZA24" s="130"/>
      <c r="ZB24" s="130"/>
      <c r="ZC24" s="130"/>
      <c r="ZD24" s="130"/>
      <c r="ZE24" s="130"/>
      <c r="ZF24" s="130"/>
      <c r="ZG24" s="130"/>
      <c r="ZH24" s="130"/>
      <c r="ZI24" s="130"/>
      <c r="ZJ24" s="130"/>
      <c r="ZK24" s="130"/>
      <c r="ZL24" s="130"/>
      <c r="ZM24" s="130"/>
      <c r="ZN24" s="130"/>
      <c r="ZO24" s="130"/>
      <c r="ZP24" s="130"/>
      <c r="ZQ24" s="130"/>
      <c r="ZR24" s="130"/>
      <c r="ZS24" s="130"/>
      <c r="ZT24" s="130"/>
      <c r="ZU24" s="130"/>
      <c r="ZV24" s="130"/>
      <c r="ZW24" s="130"/>
      <c r="ZX24" s="130"/>
      <c r="ZY24" s="130"/>
      <c r="ZZ24" s="130"/>
      <c r="AAA24" s="130"/>
      <c r="AAB24" s="130"/>
      <c r="AAC24" s="130"/>
      <c r="AAD24" s="130"/>
      <c r="AAE24" s="130"/>
      <c r="AAF24" s="130"/>
      <c r="AAG24" s="130"/>
      <c r="AAH24" s="130"/>
      <c r="AAI24" s="130"/>
      <c r="AAJ24" s="130"/>
      <c r="AAK24" s="130"/>
      <c r="AAL24" s="130"/>
      <c r="AAM24" s="130"/>
      <c r="AAN24" s="130"/>
      <c r="AAO24" s="130"/>
      <c r="AAP24" s="130"/>
      <c r="AAQ24" s="130"/>
      <c r="AAR24" s="130"/>
      <c r="AAS24" s="130"/>
      <c r="AAT24" s="130"/>
      <c r="AAU24" s="130"/>
      <c r="AAV24" s="130"/>
      <c r="AAW24" s="130"/>
      <c r="AAX24" s="130"/>
      <c r="AAY24" s="130"/>
      <c r="AAZ24" s="130"/>
      <c r="ABA24" s="130"/>
      <c r="ABB24" s="130"/>
      <c r="ABC24" s="130"/>
      <c r="ABD24" s="130"/>
      <c r="ABE24" s="130"/>
      <c r="ABF24" s="130"/>
      <c r="ABG24" s="130"/>
      <c r="ABH24" s="130"/>
      <c r="ABI24" s="130"/>
      <c r="ABJ24" s="130"/>
      <c r="ABK24" s="130"/>
      <c r="ABL24" s="130"/>
      <c r="ABM24" s="130"/>
      <c r="ABN24" s="130"/>
      <c r="ABO24" s="130"/>
      <c r="ABP24" s="130"/>
      <c r="ABQ24" s="130"/>
      <c r="ABR24" s="130"/>
      <c r="ABS24" s="130"/>
      <c r="ABT24" s="130"/>
      <c r="ABU24" s="130"/>
      <c r="ABV24" s="130"/>
      <c r="ABW24" s="130"/>
      <c r="ABX24" s="130"/>
      <c r="ABY24" s="130"/>
      <c r="ABZ24" s="130"/>
      <c r="ACA24" s="130"/>
      <c r="ACB24" s="130"/>
      <c r="ACC24" s="130"/>
      <c r="ACD24" s="130"/>
      <c r="ACE24" s="130"/>
      <c r="ACF24" s="130"/>
      <c r="ACG24" s="130"/>
      <c r="ACH24" s="130"/>
      <c r="ACI24" s="130"/>
      <c r="ACJ24" s="130"/>
      <c r="ACK24" s="130"/>
      <c r="ACL24" s="130"/>
      <c r="ACM24" s="130"/>
      <c r="ACN24" s="130"/>
      <c r="ACO24" s="130"/>
      <c r="ACP24" s="130"/>
      <c r="ACQ24" s="130"/>
      <c r="ACR24" s="130"/>
      <c r="ACS24" s="130"/>
      <c r="ACT24" s="130"/>
      <c r="ACU24" s="130"/>
      <c r="ACV24" s="130"/>
      <c r="ACW24" s="130"/>
      <c r="ACX24" s="130"/>
      <c r="ACY24" s="130"/>
      <c r="ACZ24" s="130"/>
      <c r="ADA24" s="130"/>
      <c r="ADB24" s="130"/>
      <c r="ADC24" s="130"/>
      <c r="ADD24" s="130"/>
      <c r="ADE24" s="130"/>
      <c r="ADF24" s="130"/>
      <c r="ADG24" s="130"/>
      <c r="ADH24" s="130"/>
      <c r="ADI24" s="130"/>
      <c r="ADJ24" s="130"/>
      <c r="ADK24" s="130"/>
      <c r="ADL24" s="130"/>
      <c r="ADM24" s="130"/>
      <c r="ADN24" s="130"/>
      <c r="ADO24" s="130"/>
      <c r="ADP24" s="130"/>
      <c r="ADQ24" s="130"/>
      <c r="ADR24" s="130"/>
      <c r="ADS24" s="130"/>
      <c r="ADT24" s="130"/>
      <c r="ADU24" s="130"/>
      <c r="ADV24" s="130"/>
      <c r="ADW24" s="130"/>
      <c r="ADX24" s="130"/>
      <c r="ADY24" s="130"/>
      <c r="ADZ24" s="130"/>
      <c r="AEA24" s="130"/>
      <c r="AEB24" s="130"/>
      <c r="AEC24" s="130"/>
      <c r="AED24" s="130"/>
      <c r="AEE24" s="130"/>
      <c r="AEF24" s="130"/>
      <c r="AEG24" s="130"/>
      <c r="AEH24" s="130"/>
      <c r="AEI24" s="130"/>
      <c r="AEJ24" s="130"/>
      <c r="AEK24" s="130"/>
      <c r="AEL24" s="130"/>
      <c r="AEM24" s="130"/>
      <c r="AEN24" s="130"/>
      <c r="AEO24" s="130"/>
      <c r="AEP24" s="130"/>
      <c r="AEQ24" s="130"/>
      <c r="AER24" s="130"/>
      <c r="AES24" s="130"/>
      <c r="AET24" s="130"/>
      <c r="AEU24" s="130"/>
      <c r="AEV24" s="130"/>
      <c r="AEW24" s="130"/>
      <c r="AEX24" s="130"/>
      <c r="AEY24" s="130"/>
      <c r="AEZ24" s="130"/>
      <c r="AFA24" s="130"/>
      <c r="AFB24" s="130"/>
      <c r="AFC24" s="130"/>
      <c r="AFD24" s="130"/>
      <c r="AFE24" s="130"/>
      <c r="AFF24" s="130"/>
      <c r="AFG24" s="130"/>
      <c r="AFH24" s="130"/>
      <c r="AFI24" s="130"/>
      <c r="AFJ24" s="130"/>
      <c r="AFK24" s="130"/>
      <c r="AFL24" s="130"/>
      <c r="AFM24" s="130"/>
      <c r="AFN24" s="130"/>
      <c r="AFO24" s="130"/>
      <c r="AFP24" s="130"/>
      <c r="AFQ24" s="130"/>
      <c r="AFR24" s="130"/>
      <c r="AFS24" s="130"/>
      <c r="AFT24" s="130"/>
      <c r="AFU24" s="130"/>
      <c r="AFV24" s="130"/>
      <c r="AFW24" s="130"/>
      <c r="AFX24" s="130"/>
      <c r="AFY24" s="130"/>
      <c r="AFZ24" s="130"/>
      <c r="AGA24" s="130"/>
      <c r="AGB24" s="130"/>
      <c r="AGC24" s="130"/>
      <c r="AGD24" s="130"/>
      <c r="AGE24" s="130"/>
      <c r="AGF24" s="130"/>
      <c r="AGG24" s="130"/>
      <c r="AGH24" s="130"/>
      <c r="AGI24" s="130"/>
      <c r="AGJ24" s="130"/>
      <c r="AGK24" s="130"/>
      <c r="AGL24" s="130"/>
      <c r="AGM24" s="130"/>
      <c r="AGN24" s="130"/>
      <c r="AGO24" s="130"/>
      <c r="AGP24" s="130"/>
      <c r="AGQ24" s="130"/>
      <c r="AGR24" s="130"/>
      <c r="AGS24" s="130"/>
      <c r="AGT24" s="130"/>
      <c r="AGU24" s="130"/>
      <c r="AGV24" s="130"/>
      <c r="AGW24" s="130"/>
      <c r="AGX24" s="130"/>
      <c r="AGY24" s="130"/>
      <c r="AGZ24" s="130"/>
      <c r="AHA24" s="130"/>
      <c r="AHB24" s="130"/>
      <c r="AHC24" s="130"/>
      <c r="AHD24" s="130"/>
      <c r="AHE24" s="130"/>
      <c r="AHF24" s="130"/>
      <c r="AHG24" s="130"/>
      <c r="AHH24" s="130"/>
      <c r="AHI24" s="130"/>
      <c r="AHJ24" s="130"/>
      <c r="AHK24" s="130"/>
      <c r="AHL24" s="130"/>
      <c r="AHM24" s="130"/>
      <c r="AHN24" s="130"/>
      <c r="AHO24" s="130"/>
      <c r="AHP24" s="130"/>
      <c r="AHQ24" s="130"/>
      <c r="AHR24" s="130"/>
      <c r="AHS24" s="130"/>
      <c r="AHT24" s="130"/>
      <c r="AHU24" s="130"/>
      <c r="AHV24" s="130"/>
      <c r="AHW24" s="130"/>
      <c r="AHX24" s="130"/>
      <c r="AHY24" s="130"/>
      <c r="AHZ24" s="130"/>
      <c r="AIA24" s="130"/>
      <c r="AIB24" s="130"/>
      <c r="AIC24" s="130"/>
      <c r="AID24" s="130"/>
      <c r="AIE24" s="130"/>
      <c r="AIF24" s="130"/>
      <c r="AIG24" s="130"/>
      <c r="AIH24" s="130"/>
      <c r="AII24" s="130"/>
      <c r="AIJ24" s="130"/>
      <c r="AIK24" s="130"/>
      <c r="AIL24" s="130"/>
      <c r="AIM24" s="130"/>
      <c r="AIN24" s="130"/>
      <c r="AIO24" s="130"/>
      <c r="AIP24" s="130"/>
      <c r="AIQ24" s="130"/>
      <c r="AIR24" s="130"/>
      <c r="AIS24" s="130"/>
      <c r="AIT24" s="130"/>
      <c r="AIU24" s="130"/>
      <c r="AIV24" s="130"/>
      <c r="AIW24" s="130"/>
      <c r="AIX24" s="130"/>
      <c r="AIY24" s="130"/>
      <c r="AIZ24" s="130"/>
      <c r="AJA24" s="130"/>
      <c r="AJB24" s="130"/>
      <c r="AJC24" s="130"/>
      <c r="AJD24" s="130"/>
      <c r="AJE24" s="130"/>
      <c r="AJF24" s="130"/>
      <c r="AJG24" s="130"/>
      <c r="AJH24" s="130"/>
      <c r="AJI24" s="130"/>
      <c r="AJJ24" s="130"/>
      <c r="AJK24" s="130"/>
      <c r="AJL24" s="130"/>
      <c r="AJM24" s="130"/>
      <c r="AJN24" s="130"/>
      <c r="AJO24" s="130"/>
      <c r="AJP24" s="130"/>
      <c r="AJQ24" s="130"/>
      <c r="AJR24" s="130"/>
      <c r="AJS24" s="130"/>
      <c r="AJT24" s="130"/>
      <c r="AJU24" s="130"/>
      <c r="AJV24" s="130"/>
      <c r="AJW24" s="130"/>
      <c r="AJX24" s="130"/>
      <c r="AJY24" s="130"/>
      <c r="AJZ24" s="130"/>
      <c r="AKA24" s="130"/>
      <c r="AKB24" s="130"/>
      <c r="AKC24" s="130"/>
      <c r="AKD24" s="130"/>
      <c r="AKE24" s="130"/>
      <c r="AKF24" s="130"/>
      <c r="AKG24" s="130"/>
      <c r="AKH24" s="130"/>
      <c r="AKI24" s="130"/>
      <c r="AKJ24" s="130"/>
      <c r="AKK24" s="130"/>
      <c r="AKL24" s="130"/>
      <c r="AKM24" s="130"/>
      <c r="AKN24" s="130"/>
      <c r="AKO24" s="130"/>
      <c r="AKP24" s="130"/>
      <c r="AKQ24" s="130"/>
      <c r="AKR24" s="130"/>
      <c r="AKS24" s="130"/>
      <c r="AKT24" s="130"/>
      <c r="AKU24" s="130"/>
      <c r="AKV24" s="130"/>
      <c r="AKW24" s="130"/>
      <c r="AKX24" s="130"/>
      <c r="AKY24" s="130"/>
      <c r="AKZ24" s="130"/>
      <c r="ALA24" s="130"/>
      <c r="ALB24" s="130"/>
      <c r="ALC24" s="130"/>
      <c r="ALD24" s="130"/>
      <c r="ALE24" s="130"/>
      <c r="ALF24" s="130"/>
      <c r="ALG24" s="130"/>
      <c r="ALH24" s="130"/>
      <c r="ALI24" s="130"/>
      <c r="ALJ24" s="130"/>
      <c r="ALK24" s="130"/>
      <c r="ALL24" s="130"/>
      <c r="ALM24" s="130"/>
      <c r="ALN24" s="130"/>
      <c r="ALO24" s="130"/>
      <c r="ALP24" s="130"/>
      <c r="ALQ24" s="130"/>
      <c r="ALR24" s="130"/>
      <c r="ALS24" s="130"/>
      <c r="ALT24" s="130"/>
      <c r="ALU24" s="130"/>
      <c r="ALV24" s="130"/>
      <c r="ALW24" s="130"/>
      <c r="ALX24" s="130"/>
      <c r="ALY24" s="130"/>
      <c r="ALZ24" s="130"/>
      <c r="AMA24" s="130"/>
      <c r="AMB24" s="130"/>
      <c r="AMC24" s="130"/>
      <c r="AMD24" s="130"/>
      <c r="AME24" s="130"/>
      <c r="AMF24" s="130"/>
      <c r="AMG24" s="130"/>
      <c r="AMH24" s="130"/>
      <c r="AMI24" s="130"/>
      <c r="AMJ24" s="130"/>
      <c r="AMK24" s="130"/>
      <c r="AML24" s="130"/>
      <c r="AMM24" s="130"/>
      <c r="AMN24" s="130"/>
      <c r="AMO24" s="130"/>
      <c r="AMP24" s="130"/>
      <c r="AMQ24" s="130"/>
      <c r="AMR24" s="130"/>
      <c r="AMS24" s="130"/>
      <c r="AMT24" s="130"/>
      <c r="AMU24" s="130"/>
      <c r="AMV24" s="130"/>
      <c r="AMW24" s="130"/>
      <c r="AMX24" s="130"/>
      <c r="AMY24" s="130"/>
      <c r="AMZ24" s="130"/>
      <c r="ANA24" s="130"/>
      <c r="ANB24" s="130"/>
      <c r="ANC24" s="130"/>
      <c r="AND24" s="130"/>
      <c r="ANE24" s="130"/>
      <c r="ANF24" s="130"/>
      <c r="ANG24" s="130"/>
      <c r="ANH24" s="130"/>
      <c r="ANI24" s="130"/>
      <c r="ANJ24" s="130"/>
      <c r="ANK24" s="130"/>
      <c r="ANL24" s="130"/>
      <c r="ANM24" s="130"/>
      <c r="ANN24" s="130"/>
      <c r="ANO24" s="130"/>
      <c r="ANP24" s="130"/>
      <c r="ANQ24" s="130"/>
      <c r="ANR24" s="130"/>
      <c r="ANS24" s="130"/>
      <c r="ANT24" s="130"/>
      <c r="ANU24" s="130"/>
      <c r="ANV24" s="130"/>
      <c r="ANW24" s="130"/>
      <c r="ANX24" s="130"/>
      <c r="ANY24" s="130"/>
      <c r="ANZ24" s="130"/>
      <c r="AOA24" s="130"/>
      <c r="AOB24" s="130"/>
      <c r="AOC24" s="130"/>
      <c r="AOD24" s="130"/>
      <c r="AOE24" s="130"/>
      <c r="AOF24" s="130"/>
      <c r="AOG24" s="130"/>
      <c r="AOH24" s="130"/>
      <c r="AOI24" s="130"/>
      <c r="AOJ24" s="130"/>
      <c r="AOK24" s="130"/>
      <c r="AOL24" s="130"/>
      <c r="AOM24" s="130"/>
      <c r="AON24" s="130"/>
      <c r="AOO24" s="130"/>
      <c r="AOP24" s="130"/>
      <c r="AOQ24" s="130"/>
      <c r="AOR24" s="130"/>
      <c r="AOS24" s="130"/>
      <c r="AOT24" s="130"/>
      <c r="AOU24" s="130"/>
      <c r="AOV24" s="130"/>
      <c r="AOW24" s="130"/>
      <c r="AOX24" s="130"/>
      <c r="AOY24" s="130"/>
      <c r="AOZ24" s="130"/>
      <c r="APA24" s="130"/>
      <c r="APB24" s="130"/>
      <c r="APC24" s="130"/>
      <c r="APD24" s="130"/>
      <c r="APE24" s="130"/>
      <c r="APF24" s="130"/>
      <c r="APG24" s="130"/>
      <c r="APH24" s="130"/>
      <c r="API24" s="130"/>
      <c r="APJ24" s="130"/>
      <c r="APK24" s="130"/>
      <c r="APL24" s="130"/>
      <c r="APM24" s="130"/>
      <c r="APN24" s="130"/>
      <c r="APO24" s="130"/>
      <c r="APP24" s="130"/>
      <c r="APQ24" s="130"/>
      <c r="APR24" s="130"/>
      <c r="APS24" s="130"/>
      <c r="APT24" s="130"/>
      <c r="APU24" s="130"/>
      <c r="APV24" s="130"/>
      <c r="APW24" s="130"/>
      <c r="APX24" s="130"/>
      <c r="APY24" s="130"/>
      <c r="APZ24" s="130"/>
      <c r="AQA24" s="130"/>
      <c r="AQB24" s="130"/>
      <c r="AQC24" s="130"/>
      <c r="AQD24" s="130"/>
      <c r="AQE24" s="130"/>
      <c r="AQF24" s="130"/>
      <c r="AQG24" s="130"/>
      <c r="AQH24" s="130"/>
      <c r="AQI24" s="130"/>
      <c r="AQJ24" s="130"/>
      <c r="AQK24" s="130"/>
      <c r="AQL24" s="130"/>
      <c r="AQM24" s="130"/>
      <c r="AQN24" s="130"/>
      <c r="AQO24" s="130"/>
      <c r="AQP24" s="130"/>
      <c r="AQQ24" s="130"/>
      <c r="AQR24" s="130"/>
      <c r="AQS24" s="130"/>
      <c r="AQT24" s="130"/>
      <c r="AQU24" s="130"/>
      <c r="AQV24" s="130"/>
      <c r="AQW24" s="130"/>
      <c r="AQX24" s="130"/>
      <c r="AQY24" s="130"/>
      <c r="AQZ24" s="130"/>
      <c r="ARA24" s="130"/>
      <c r="ARB24" s="130"/>
      <c r="ARC24" s="130"/>
      <c r="ARD24" s="130"/>
      <c r="ARE24" s="130"/>
      <c r="ARF24" s="130"/>
      <c r="ARG24" s="130"/>
      <c r="ARH24" s="130"/>
      <c r="ARI24" s="130"/>
      <c r="ARJ24" s="130"/>
      <c r="ARK24" s="130"/>
      <c r="ARL24" s="130"/>
      <c r="ARM24" s="130"/>
      <c r="ARN24" s="130"/>
      <c r="ARO24" s="130"/>
      <c r="ARP24" s="130"/>
      <c r="ARQ24" s="130"/>
      <c r="ARR24" s="130"/>
      <c r="ARS24" s="130"/>
      <c r="ART24" s="130"/>
      <c r="ARU24" s="130"/>
      <c r="ARV24" s="130"/>
      <c r="ARW24" s="130"/>
      <c r="ARX24" s="130"/>
      <c r="ARY24" s="130"/>
      <c r="ARZ24" s="130"/>
      <c r="ASA24" s="130"/>
      <c r="ASB24" s="130"/>
      <c r="ASC24" s="130"/>
      <c r="ASD24" s="130"/>
      <c r="ASE24" s="130"/>
      <c r="ASF24" s="130"/>
      <c r="ASG24" s="130"/>
      <c r="ASH24" s="130"/>
      <c r="ASI24" s="130"/>
      <c r="ASJ24" s="130"/>
      <c r="ASK24" s="130"/>
      <c r="ASL24" s="130"/>
      <c r="ASM24" s="130"/>
      <c r="ASN24" s="130"/>
      <c r="ASO24" s="130"/>
      <c r="ASP24" s="130"/>
      <c r="ASQ24" s="130"/>
      <c r="ASR24" s="130"/>
      <c r="ASS24" s="130"/>
      <c r="AST24" s="130"/>
      <c r="ASU24" s="130"/>
      <c r="ASV24" s="130"/>
      <c r="ASW24" s="130"/>
      <c r="ASX24" s="130"/>
      <c r="ASY24" s="130"/>
      <c r="ASZ24" s="130"/>
      <c r="ATA24" s="130"/>
      <c r="ATB24" s="130"/>
      <c r="ATC24" s="130"/>
      <c r="ATD24" s="130"/>
      <c r="ATE24" s="130"/>
      <c r="ATF24" s="130"/>
      <c r="ATG24" s="130"/>
      <c r="ATH24" s="130"/>
      <c r="ATI24" s="130"/>
      <c r="ATJ24" s="130"/>
      <c r="ATK24" s="130"/>
      <c r="ATL24" s="130"/>
      <c r="ATM24" s="130"/>
      <c r="ATN24" s="130"/>
      <c r="ATO24" s="130"/>
      <c r="ATP24" s="130"/>
      <c r="ATQ24" s="130"/>
      <c r="ATR24" s="130"/>
      <c r="ATS24" s="130"/>
      <c r="ATT24" s="130"/>
      <c r="ATU24" s="130"/>
      <c r="ATV24" s="130"/>
      <c r="ATW24" s="130"/>
      <c r="ATX24" s="130"/>
      <c r="ATY24" s="130"/>
      <c r="ATZ24" s="130"/>
      <c r="AUA24" s="130"/>
      <c r="AUB24" s="130"/>
      <c r="AUC24" s="130"/>
      <c r="AUD24" s="130"/>
      <c r="AUE24" s="130"/>
      <c r="AUF24" s="130"/>
      <c r="AUG24" s="130"/>
      <c r="AUH24" s="130"/>
      <c r="AUI24" s="130"/>
      <c r="AUJ24" s="130"/>
      <c r="AUK24" s="130"/>
      <c r="AUL24" s="130"/>
      <c r="AUM24" s="130"/>
      <c r="AUN24" s="130"/>
      <c r="AUO24" s="130"/>
      <c r="AUP24" s="130"/>
      <c r="AUQ24" s="130"/>
      <c r="AUR24" s="130"/>
      <c r="AUS24" s="130"/>
      <c r="AUT24" s="130"/>
      <c r="AUU24" s="130"/>
      <c r="AUV24" s="130"/>
      <c r="AUW24" s="130"/>
      <c r="AUX24" s="130"/>
      <c r="AUY24" s="130"/>
      <c r="AUZ24" s="130"/>
      <c r="AVA24" s="130"/>
      <c r="AVB24" s="130"/>
      <c r="AVC24" s="130"/>
      <c r="AVD24" s="130"/>
      <c r="AVE24" s="130"/>
      <c r="AVF24" s="130"/>
      <c r="AVG24" s="130"/>
      <c r="AVH24" s="130"/>
      <c r="AVI24" s="130"/>
      <c r="AVJ24" s="130"/>
      <c r="AVK24" s="130"/>
      <c r="AVL24" s="130"/>
      <c r="AVM24" s="130"/>
      <c r="AVN24" s="130"/>
      <c r="AVO24" s="130"/>
      <c r="AVP24" s="130"/>
      <c r="AVQ24" s="130"/>
      <c r="AVR24" s="130"/>
      <c r="AVS24" s="130"/>
      <c r="AVT24" s="130"/>
      <c r="AVU24" s="130"/>
      <c r="AVV24" s="130"/>
      <c r="AVW24" s="130"/>
      <c r="AVX24" s="130"/>
      <c r="AVY24" s="130"/>
      <c r="AVZ24" s="130"/>
      <c r="AWA24" s="130"/>
      <c r="AWB24" s="130"/>
      <c r="AWC24" s="130"/>
      <c r="AWD24" s="130"/>
      <c r="AWE24" s="130"/>
      <c r="AWF24" s="130"/>
      <c r="AWG24" s="130"/>
      <c r="AWH24" s="130"/>
      <c r="AWI24" s="130"/>
      <c r="AWJ24" s="130"/>
      <c r="AWK24" s="130"/>
      <c r="AWL24" s="130"/>
      <c r="AWM24" s="130"/>
      <c r="AWN24" s="130"/>
      <c r="AWO24" s="130"/>
      <c r="AWP24" s="130"/>
      <c r="AWQ24" s="130"/>
      <c r="AWR24" s="130"/>
      <c r="AWS24" s="130"/>
      <c r="AWT24" s="130"/>
      <c r="AWU24" s="130"/>
      <c r="AWV24" s="130"/>
      <c r="AWW24" s="130"/>
      <c r="AWX24" s="130"/>
      <c r="AWY24" s="130"/>
      <c r="AWZ24" s="130"/>
      <c r="AXA24" s="130"/>
      <c r="AXB24" s="130"/>
      <c r="AXC24" s="130"/>
      <c r="AXD24" s="130"/>
      <c r="AXE24" s="130"/>
      <c r="AXF24" s="130"/>
      <c r="AXG24" s="130"/>
      <c r="AXH24" s="130"/>
      <c r="AXI24" s="130"/>
      <c r="AXJ24" s="130"/>
      <c r="AXK24" s="130"/>
      <c r="AXL24" s="130"/>
      <c r="AXM24" s="130"/>
      <c r="AXN24" s="130"/>
      <c r="AXO24" s="130"/>
      <c r="AXP24" s="130"/>
      <c r="AXQ24" s="130"/>
      <c r="AXR24" s="130"/>
      <c r="AXS24" s="130"/>
      <c r="AXT24" s="130"/>
      <c r="AXU24" s="130"/>
      <c r="AXV24" s="130"/>
      <c r="AXW24" s="130"/>
      <c r="AXX24" s="130"/>
      <c r="AXY24" s="130"/>
      <c r="AXZ24" s="130"/>
      <c r="AYA24" s="130"/>
      <c r="AYB24" s="130"/>
      <c r="AYC24" s="130"/>
      <c r="AYD24" s="130"/>
      <c r="AYE24" s="130"/>
      <c r="AYF24" s="130"/>
      <c r="AYG24" s="130"/>
      <c r="AYH24" s="130"/>
      <c r="AYI24" s="130"/>
      <c r="AYJ24" s="130"/>
      <c r="AYK24" s="130"/>
      <c r="AYL24" s="130"/>
      <c r="AYM24" s="130"/>
      <c r="AYN24" s="130"/>
      <c r="AYO24" s="130"/>
      <c r="AYP24" s="130"/>
      <c r="AYQ24" s="130"/>
      <c r="AYR24" s="130"/>
      <c r="AYS24" s="130"/>
      <c r="AYT24" s="130"/>
      <c r="AYU24" s="130"/>
      <c r="AYV24" s="130"/>
      <c r="AYW24" s="130"/>
      <c r="AYX24" s="130"/>
      <c r="AYY24" s="130"/>
      <c r="AYZ24" s="130"/>
      <c r="AZA24" s="130"/>
      <c r="AZB24" s="130"/>
      <c r="AZC24" s="130"/>
      <c r="AZD24" s="130"/>
      <c r="AZE24" s="130"/>
      <c r="AZF24" s="130"/>
      <c r="AZG24" s="130"/>
      <c r="AZH24" s="130"/>
      <c r="AZI24" s="130"/>
      <c r="AZJ24" s="130"/>
      <c r="AZK24" s="130"/>
      <c r="AZL24" s="130"/>
      <c r="AZM24" s="130"/>
      <c r="AZN24" s="130"/>
      <c r="AZO24" s="130"/>
      <c r="AZP24" s="130"/>
      <c r="AZQ24" s="130"/>
      <c r="AZR24" s="130"/>
      <c r="AZS24" s="130"/>
      <c r="AZT24" s="130"/>
      <c r="AZU24" s="130"/>
      <c r="AZV24" s="130"/>
      <c r="AZW24" s="130"/>
      <c r="AZX24" s="130"/>
      <c r="AZY24" s="130"/>
      <c r="AZZ24" s="130"/>
      <c r="BAA24" s="130"/>
      <c r="BAB24" s="130"/>
      <c r="BAC24" s="130"/>
      <c r="BAD24" s="130"/>
      <c r="BAE24" s="130"/>
      <c r="BAF24" s="130"/>
      <c r="BAG24" s="130"/>
      <c r="BAH24" s="130"/>
      <c r="BAI24" s="130"/>
      <c r="BAJ24" s="130"/>
      <c r="BAK24" s="130"/>
      <c r="BAL24" s="130"/>
      <c r="BAM24" s="130"/>
      <c r="BAN24" s="130"/>
      <c r="BAO24" s="130"/>
      <c r="BAP24" s="130"/>
      <c r="BAQ24" s="130"/>
      <c r="BAR24" s="130"/>
      <c r="BAS24" s="130"/>
      <c r="BAT24" s="130"/>
      <c r="BAU24" s="130"/>
      <c r="BAV24" s="130"/>
      <c r="BAW24" s="130"/>
      <c r="BAX24" s="130"/>
      <c r="BAY24" s="130"/>
      <c r="BAZ24" s="130"/>
      <c r="BBA24" s="130"/>
      <c r="BBB24" s="130"/>
      <c r="BBC24" s="130"/>
      <c r="BBD24" s="130"/>
      <c r="BBE24" s="130"/>
      <c r="BBF24" s="130"/>
      <c r="BBG24" s="130"/>
      <c r="BBH24" s="130"/>
      <c r="BBI24" s="130"/>
      <c r="BBJ24" s="130"/>
      <c r="BBK24" s="130"/>
      <c r="BBL24" s="130"/>
      <c r="BBM24" s="130"/>
      <c r="BBN24" s="130"/>
      <c r="BBO24" s="130"/>
      <c r="BBP24" s="130"/>
      <c r="BBQ24" s="130"/>
      <c r="BBR24" s="130"/>
      <c r="BBS24" s="130"/>
      <c r="BBT24" s="130"/>
      <c r="BBU24" s="130"/>
      <c r="BBV24" s="130"/>
      <c r="BBW24" s="130"/>
      <c r="BBX24" s="130"/>
      <c r="BBY24" s="130"/>
      <c r="BBZ24" s="130"/>
      <c r="BCA24" s="130"/>
      <c r="BCB24" s="130"/>
      <c r="BCC24" s="130"/>
      <c r="BCD24" s="130"/>
      <c r="BCE24" s="130"/>
      <c r="BCF24" s="130"/>
      <c r="BCG24" s="130"/>
      <c r="BCH24" s="130"/>
      <c r="BCI24" s="130"/>
      <c r="BCJ24" s="130"/>
      <c r="BCK24" s="130"/>
      <c r="BCL24" s="130"/>
      <c r="BCM24" s="130"/>
      <c r="BCN24" s="130"/>
      <c r="BCO24" s="130"/>
      <c r="BCP24" s="130"/>
      <c r="BCQ24" s="130"/>
      <c r="BCR24" s="130"/>
      <c r="BCS24" s="130"/>
      <c r="BCT24" s="130"/>
      <c r="BCU24" s="130"/>
      <c r="BCV24" s="130"/>
      <c r="BCW24" s="130"/>
      <c r="BCX24" s="130"/>
      <c r="BCY24" s="130"/>
      <c r="BCZ24" s="130"/>
      <c r="BDA24" s="130"/>
      <c r="BDB24" s="130"/>
      <c r="BDC24" s="130"/>
      <c r="BDD24" s="130"/>
      <c r="BDE24" s="130"/>
      <c r="BDF24" s="130"/>
      <c r="BDG24" s="130"/>
      <c r="BDH24" s="130"/>
      <c r="BDI24" s="130"/>
      <c r="BDJ24" s="130"/>
      <c r="BDK24" s="130"/>
      <c r="BDL24" s="130"/>
      <c r="BDM24" s="130"/>
      <c r="BDN24" s="130"/>
      <c r="BDO24" s="130"/>
      <c r="BDP24" s="130"/>
      <c r="BDQ24" s="130"/>
      <c r="BDR24" s="130"/>
      <c r="BDS24" s="130"/>
      <c r="BDT24" s="130"/>
      <c r="BDU24" s="130"/>
      <c r="BDV24" s="130"/>
      <c r="BDW24" s="130"/>
      <c r="BDX24" s="130"/>
      <c r="BDY24" s="130"/>
      <c r="BDZ24" s="130"/>
      <c r="BEA24" s="130"/>
      <c r="BEB24" s="130"/>
      <c r="BEC24" s="130"/>
      <c r="BED24" s="130"/>
      <c r="BEE24" s="130"/>
      <c r="BEF24" s="130"/>
      <c r="BEG24" s="130"/>
      <c r="BEH24" s="130"/>
      <c r="BEI24" s="130"/>
      <c r="BEJ24" s="130"/>
      <c r="BEK24" s="130"/>
      <c r="BEL24" s="130"/>
      <c r="BEM24" s="130"/>
      <c r="BEN24" s="130"/>
      <c r="BEO24" s="130"/>
      <c r="BEP24" s="130"/>
      <c r="BEQ24" s="130"/>
      <c r="BER24" s="130"/>
      <c r="BES24" s="130"/>
      <c r="BET24" s="130"/>
      <c r="BEU24" s="130"/>
      <c r="BEV24" s="130"/>
      <c r="BEW24" s="130"/>
      <c r="BEX24" s="130"/>
      <c r="BEY24" s="130"/>
      <c r="BEZ24" s="130"/>
      <c r="BFA24" s="130"/>
      <c r="BFB24" s="130"/>
      <c r="BFC24" s="130"/>
      <c r="BFD24" s="130"/>
      <c r="BFE24" s="130"/>
      <c r="BFF24" s="130"/>
      <c r="BFG24" s="130"/>
      <c r="BFH24" s="130"/>
      <c r="BFI24" s="130"/>
      <c r="BFJ24" s="130"/>
      <c r="BFK24" s="130"/>
      <c r="BFL24" s="130"/>
      <c r="BFM24" s="130"/>
      <c r="BFN24" s="130"/>
      <c r="BFO24" s="130"/>
      <c r="BFP24" s="130"/>
      <c r="BFQ24" s="130"/>
      <c r="BFR24" s="130"/>
      <c r="BFS24" s="130"/>
      <c r="BFT24" s="130"/>
      <c r="BFU24" s="130"/>
      <c r="BFV24" s="130"/>
      <c r="BFW24" s="130"/>
      <c r="BFX24" s="130"/>
      <c r="BFY24" s="130"/>
      <c r="BFZ24" s="130"/>
      <c r="BGA24" s="130"/>
      <c r="BGB24" s="130"/>
      <c r="BGC24" s="130"/>
      <c r="BGD24" s="130"/>
      <c r="BGE24" s="130"/>
      <c r="BGF24" s="130"/>
      <c r="BGG24" s="130"/>
      <c r="BGH24" s="130"/>
      <c r="BGI24" s="130"/>
      <c r="BGJ24" s="130"/>
      <c r="BGK24" s="130"/>
      <c r="BGL24" s="130"/>
      <c r="BGM24" s="130"/>
      <c r="BGN24" s="130"/>
      <c r="BGO24" s="130"/>
      <c r="BGP24" s="130"/>
      <c r="BGQ24" s="130"/>
      <c r="BGR24" s="130"/>
      <c r="BGS24" s="130"/>
      <c r="BGT24" s="130"/>
      <c r="BGU24" s="130"/>
      <c r="BGV24" s="130"/>
      <c r="BGW24" s="130"/>
      <c r="BGX24" s="130"/>
      <c r="BGY24" s="130"/>
      <c r="BGZ24" s="130"/>
      <c r="BHA24" s="130"/>
      <c r="BHB24" s="130"/>
      <c r="BHC24" s="130"/>
      <c r="BHD24" s="130"/>
      <c r="BHE24" s="130"/>
      <c r="BHF24" s="130"/>
      <c r="BHG24" s="130"/>
      <c r="BHH24" s="130"/>
      <c r="BHI24" s="130"/>
      <c r="BHJ24" s="130"/>
      <c r="BHK24" s="130"/>
      <c r="BHL24" s="130"/>
      <c r="BHM24" s="130"/>
      <c r="BHN24" s="130"/>
      <c r="BHO24" s="130"/>
      <c r="BHP24" s="130"/>
      <c r="BHQ24" s="130"/>
      <c r="BHR24" s="130"/>
      <c r="BHS24" s="130"/>
      <c r="BHT24" s="130"/>
      <c r="BHU24" s="130"/>
      <c r="BHV24" s="130"/>
      <c r="BHW24" s="130"/>
      <c r="BHX24" s="130"/>
      <c r="BHY24" s="130"/>
      <c r="BHZ24" s="130"/>
      <c r="BIA24" s="130"/>
      <c r="BIB24" s="130"/>
      <c r="BIC24" s="130"/>
      <c r="BID24" s="130"/>
      <c r="BIE24" s="130"/>
      <c r="BIF24" s="130"/>
      <c r="BIG24" s="130"/>
      <c r="BIH24" s="130"/>
      <c r="BII24" s="130"/>
      <c r="BIJ24" s="130"/>
      <c r="BIK24" s="130"/>
      <c r="BIL24" s="130"/>
      <c r="BIM24" s="130"/>
      <c r="BIN24" s="130"/>
      <c r="BIO24" s="130"/>
      <c r="BIP24" s="130"/>
      <c r="BIQ24" s="130"/>
      <c r="BIR24" s="130"/>
      <c r="BIS24" s="130"/>
      <c r="BIT24" s="130"/>
      <c r="BIU24" s="130"/>
      <c r="BIV24" s="130"/>
      <c r="BIW24" s="130"/>
      <c r="BIX24" s="130"/>
      <c r="BIY24" s="130"/>
      <c r="BIZ24" s="130"/>
      <c r="BJA24" s="130"/>
      <c r="BJB24" s="130"/>
      <c r="BJC24" s="130"/>
      <c r="BJD24" s="130"/>
      <c r="BJE24" s="130"/>
      <c r="BJF24" s="130"/>
      <c r="BJG24" s="130"/>
      <c r="BJH24" s="130"/>
      <c r="BJI24" s="130"/>
      <c r="BJJ24" s="130"/>
      <c r="BJK24" s="130"/>
      <c r="BJL24" s="130"/>
      <c r="BJM24" s="130"/>
      <c r="BJN24" s="130"/>
      <c r="BJO24" s="130"/>
      <c r="BJP24" s="130"/>
      <c r="BJQ24" s="130"/>
      <c r="BJR24" s="130"/>
      <c r="BJS24" s="130"/>
      <c r="BJT24" s="130"/>
      <c r="BJU24" s="130"/>
      <c r="BJV24" s="130"/>
      <c r="BJW24" s="130"/>
      <c r="BJX24" s="130"/>
      <c r="BJY24" s="130"/>
      <c r="BJZ24" s="130"/>
      <c r="BKA24" s="130"/>
      <c r="BKB24" s="130"/>
      <c r="BKC24" s="130"/>
      <c r="BKD24" s="130"/>
      <c r="BKE24" s="130"/>
      <c r="BKF24" s="130"/>
      <c r="BKG24" s="130"/>
      <c r="BKH24" s="130"/>
      <c r="BKI24" s="130"/>
      <c r="BKJ24" s="130"/>
      <c r="BKK24" s="130"/>
      <c r="BKL24" s="130"/>
      <c r="BKM24" s="130"/>
      <c r="BKN24" s="130"/>
      <c r="BKO24" s="130"/>
      <c r="BKP24" s="130"/>
      <c r="BKQ24" s="130"/>
      <c r="BKR24" s="130"/>
      <c r="BKS24" s="130"/>
      <c r="BKT24" s="130"/>
      <c r="BKU24" s="130"/>
      <c r="BKV24" s="130"/>
      <c r="BKW24" s="130"/>
      <c r="BKX24" s="130"/>
      <c r="BKY24" s="130"/>
      <c r="BKZ24" s="130"/>
      <c r="BLA24" s="130"/>
      <c r="BLB24" s="130"/>
      <c r="BLC24" s="130"/>
      <c r="BLD24" s="130"/>
      <c r="BLE24" s="130"/>
      <c r="BLF24" s="130"/>
      <c r="BLG24" s="130"/>
      <c r="BLH24" s="130"/>
      <c r="BLI24" s="130"/>
      <c r="BLJ24" s="130"/>
      <c r="BLK24" s="130"/>
      <c r="BLL24" s="130"/>
      <c r="BLM24" s="130"/>
      <c r="BLN24" s="130"/>
      <c r="BLO24" s="130"/>
      <c r="BLP24" s="130"/>
      <c r="BLQ24" s="130"/>
      <c r="BLR24" s="130"/>
      <c r="BLS24" s="130"/>
      <c r="BLT24" s="130"/>
      <c r="BLU24" s="130"/>
      <c r="BLV24" s="130"/>
      <c r="BLW24" s="130"/>
      <c r="BLX24" s="130"/>
      <c r="BLY24" s="130"/>
      <c r="BLZ24" s="130"/>
      <c r="BMA24" s="130"/>
      <c r="BMB24" s="130"/>
      <c r="BMC24" s="130"/>
      <c r="BMD24" s="130"/>
      <c r="BME24" s="130"/>
      <c r="BMF24" s="130"/>
      <c r="BMG24" s="130"/>
      <c r="BMH24" s="130"/>
      <c r="BMI24" s="130"/>
      <c r="BMJ24" s="130"/>
      <c r="BMK24" s="130"/>
      <c r="BML24" s="130"/>
      <c r="BMM24" s="130"/>
      <c r="BMN24" s="130"/>
      <c r="BMO24" s="130"/>
      <c r="BMP24" s="130"/>
      <c r="BMQ24" s="130"/>
      <c r="BMR24" s="130"/>
      <c r="BMS24" s="130"/>
      <c r="BMT24" s="130"/>
      <c r="BMU24" s="130"/>
      <c r="BMV24" s="130"/>
      <c r="BMW24" s="130"/>
      <c r="BMX24" s="130"/>
      <c r="BMY24" s="130"/>
      <c r="BMZ24" s="130"/>
      <c r="BNA24" s="130"/>
      <c r="BNB24" s="130"/>
      <c r="BNC24" s="130"/>
      <c r="BND24" s="130"/>
      <c r="BNE24" s="130"/>
      <c r="BNF24" s="130"/>
      <c r="BNG24" s="130"/>
      <c r="BNH24" s="130"/>
      <c r="BNI24" s="130"/>
      <c r="BNJ24" s="130"/>
      <c r="BNK24" s="130"/>
      <c r="BNL24" s="130"/>
      <c r="BNM24" s="130"/>
      <c r="BNN24" s="130"/>
      <c r="BNO24" s="130"/>
      <c r="BNP24" s="130"/>
      <c r="BNQ24" s="130"/>
      <c r="BNR24" s="130"/>
      <c r="BNS24" s="130"/>
      <c r="BNT24" s="130"/>
      <c r="BNU24" s="130"/>
      <c r="BNV24" s="130"/>
      <c r="BNW24" s="130"/>
      <c r="BNX24" s="130"/>
      <c r="BNY24" s="130"/>
      <c r="BNZ24" s="130"/>
      <c r="BOA24" s="130"/>
      <c r="BOB24" s="130"/>
      <c r="BOC24" s="130"/>
      <c r="BOD24" s="130"/>
      <c r="BOE24" s="130"/>
      <c r="BOF24" s="130"/>
      <c r="BOG24" s="130"/>
      <c r="BOH24" s="130"/>
      <c r="BOI24" s="130"/>
      <c r="BOJ24" s="130"/>
      <c r="BOK24" s="130"/>
      <c r="BOL24" s="130"/>
      <c r="BOM24" s="130"/>
      <c r="BON24" s="130"/>
      <c r="BOO24" s="130"/>
      <c r="BOP24" s="130"/>
      <c r="BOQ24" s="130"/>
      <c r="BOR24" s="130"/>
      <c r="BOS24" s="130"/>
      <c r="BOT24" s="130"/>
      <c r="BOU24" s="130"/>
      <c r="BOV24" s="130"/>
      <c r="BOW24" s="130"/>
      <c r="BOX24" s="130"/>
      <c r="BOY24" s="130"/>
      <c r="BOZ24" s="130"/>
      <c r="BPA24" s="130"/>
      <c r="BPB24" s="130"/>
      <c r="BPC24" s="130"/>
      <c r="BPD24" s="130"/>
      <c r="BPE24" s="130"/>
      <c r="BPF24" s="130"/>
      <c r="BPG24" s="130"/>
      <c r="BPH24" s="130"/>
      <c r="BPI24" s="130"/>
      <c r="BPJ24" s="130"/>
      <c r="BPK24" s="130"/>
      <c r="BPL24" s="130"/>
      <c r="BPM24" s="130"/>
      <c r="BPN24" s="130"/>
      <c r="BPO24" s="130"/>
      <c r="BPP24" s="130"/>
      <c r="BPQ24" s="130"/>
      <c r="BPR24" s="130"/>
      <c r="BPS24" s="130"/>
      <c r="BPT24" s="130"/>
      <c r="BPU24" s="130"/>
      <c r="BPV24" s="130"/>
      <c r="BPW24" s="130"/>
      <c r="BPX24" s="130"/>
      <c r="BPY24" s="130"/>
      <c r="BPZ24" s="130"/>
      <c r="BQA24" s="130"/>
      <c r="BQB24" s="130"/>
      <c r="BQC24" s="130"/>
      <c r="BQD24" s="130"/>
      <c r="BQE24" s="130"/>
      <c r="BQF24" s="130"/>
      <c r="BQG24" s="130"/>
      <c r="BQH24" s="130"/>
      <c r="BQI24" s="130"/>
      <c r="BQJ24" s="130"/>
      <c r="BQK24" s="130"/>
      <c r="BQL24" s="130"/>
      <c r="BQM24" s="130"/>
      <c r="BQN24" s="130"/>
      <c r="BQO24" s="130"/>
      <c r="BQP24" s="130"/>
      <c r="BQQ24" s="130"/>
      <c r="BQR24" s="130"/>
      <c r="BQS24" s="130"/>
      <c r="BQT24" s="130"/>
      <c r="BQU24" s="130"/>
      <c r="BQV24" s="130"/>
      <c r="BQW24" s="130"/>
      <c r="BQX24" s="130"/>
      <c r="BQY24" s="130"/>
      <c r="BQZ24" s="130"/>
      <c r="BRA24" s="130"/>
      <c r="BRB24" s="130"/>
      <c r="BRC24" s="130"/>
      <c r="BRD24" s="130"/>
      <c r="BRE24" s="130"/>
      <c r="BRF24" s="130"/>
      <c r="BRG24" s="130"/>
      <c r="BRH24" s="130"/>
      <c r="BRI24" s="130"/>
      <c r="BRJ24" s="130"/>
      <c r="BRK24" s="130"/>
      <c r="BRL24" s="130"/>
      <c r="BRM24" s="130"/>
      <c r="BRN24" s="130"/>
      <c r="BRO24" s="130"/>
      <c r="BRP24" s="130"/>
      <c r="BRQ24" s="130"/>
      <c r="BRR24" s="130"/>
      <c r="BRS24" s="130"/>
      <c r="BRT24" s="130"/>
      <c r="BRU24" s="130"/>
      <c r="BRV24" s="130"/>
      <c r="BRW24" s="130"/>
      <c r="BRX24" s="130"/>
      <c r="BRY24" s="130"/>
      <c r="BRZ24" s="130"/>
      <c r="BSA24" s="130"/>
      <c r="BSB24" s="130"/>
      <c r="BSC24" s="130"/>
      <c r="BSD24" s="130"/>
      <c r="BSE24" s="130"/>
      <c r="BSF24" s="130"/>
      <c r="BSG24" s="130"/>
      <c r="BSH24" s="130"/>
      <c r="BSI24" s="130"/>
      <c r="BSJ24" s="130"/>
      <c r="BSK24" s="130"/>
      <c r="BSL24" s="130"/>
      <c r="BSM24" s="130"/>
      <c r="BSN24" s="130"/>
      <c r="BSO24" s="130"/>
      <c r="BSP24" s="130"/>
      <c r="BSQ24" s="130"/>
      <c r="BSR24" s="130"/>
      <c r="BSS24" s="130"/>
      <c r="BST24" s="130"/>
      <c r="BSU24" s="130"/>
      <c r="BSV24" s="130"/>
      <c r="BSW24" s="130"/>
      <c r="BSX24" s="130"/>
      <c r="BSY24" s="130"/>
      <c r="BSZ24" s="130"/>
      <c r="BTA24" s="130"/>
      <c r="BTB24" s="130"/>
      <c r="BTC24" s="130"/>
      <c r="BTD24" s="130"/>
      <c r="BTE24" s="130"/>
      <c r="BTF24" s="130"/>
      <c r="BTG24" s="130"/>
      <c r="BTH24" s="130"/>
      <c r="BTI24" s="130"/>
      <c r="BTJ24" s="130"/>
      <c r="BTK24" s="130"/>
      <c r="BTL24" s="130"/>
      <c r="BTM24" s="130"/>
      <c r="BTN24" s="130"/>
      <c r="BTO24" s="130"/>
      <c r="BTP24" s="130"/>
      <c r="BTQ24" s="130"/>
      <c r="BTR24" s="130"/>
      <c r="BTS24" s="130"/>
      <c r="BTT24" s="130"/>
      <c r="BTU24" s="130"/>
      <c r="BTV24" s="130"/>
      <c r="BTW24" s="130"/>
      <c r="BTX24" s="130"/>
      <c r="BTY24" s="130"/>
      <c r="BTZ24" s="130"/>
      <c r="BUA24" s="130"/>
      <c r="BUB24" s="130"/>
      <c r="BUC24" s="130"/>
      <c r="BUD24" s="130"/>
      <c r="BUE24" s="130"/>
      <c r="BUF24" s="130"/>
      <c r="BUG24" s="130"/>
      <c r="BUH24" s="130"/>
      <c r="BUI24" s="130"/>
      <c r="BUJ24" s="130"/>
      <c r="BUK24" s="130"/>
      <c r="BUL24" s="130"/>
      <c r="BUM24" s="130"/>
      <c r="BUN24" s="130"/>
      <c r="BUO24" s="130"/>
      <c r="BUP24" s="130"/>
      <c r="BUQ24" s="130"/>
      <c r="BUR24" s="130"/>
      <c r="BUS24" s="130"/>
      <c r="BUT24" s="130"/>
      <c r="BUU24" s="130"/>
      <c r="BUV24" s="130"/>
      <c r="BUW24" s="130"/>
      <c r="BUX24" s="130"/>
      <c r="BUY24" s="130"/>
      <c r="BUZ24" s="130"/>
      <c r="BVA24" s="130"/>
      <c r="BVB24" s="130"/>
      <c r="BVC24" s="130"/>
      <c r="BVD24" s="130"/>
      <c r="BVE24" s="130"/>
      <c r="BVF24" s="130"/>
      <c r="BVG24" s="130"/>
      <c r="BVH24" s="130"/>
      <c r="BVI24" s="130"/>
      <c r="BVJ24" s="130"/>
      <c r="BVK24" s="130"/>
      <c r="BVL24" s="130"/>
      <c r="BVM24" s="130"/>
      <c r="BVN24" s="130"/>
      <c r="BVO24" s="130"/>
      <c r="BVP24" s="130"/>
      <c r="BVQ24" s="130"/>
      <c r="BVR24" s="130"/>
      <c r="BVS24" s="130"/>
      <c r="BVT24" s="130"/>
      <c r="BVU24" s="130"/>
      <c r="BVV24" s="130"/>
      <c r="BVW24" s="130"/>
      <c r="BVX24" s="130"/>
      <c r="BVY24" s="130"/>
      <c r="BVZ24" s="130"/>
      <c r="BWA24" s="130"/>
      <c r="BWB24" s="130"/>
      <c r="BWC24" s="130"/>
      <c r="BWD24" s="130"/>
      <c r="BWE24" s="130"/>
      <c r="BWF24" s="130"/>
      <c r="BWG24" s="130"/>
      <c r="BWH24" s="130"/>
      <c r="BWI24" s="130"/>
      <c r="BWJ24" s="130"/>
      <c r="BWK24" s="130"/>
      <c r="BWL24" s="130"/>
      <c r="BWM24" s="130"/>
      <c r="BWN24" s="130"/>
      <c r="BWO24" s="130"/>
      <c r="BWP24" s="130"/>
      <c r="BWQ24" s="130"/>
      <c r="BWR24" s="130"/>
      <c r="BWS24" s="130"/>
      <c r="BWT24" s="130"/>
      <c r="BWU24" s="130"/>
      <c r="BWV24" s="130"/>
      <c r="BWW24" s="130"/>
      <c r="BWX24" s="130"/>
      <c r="BWY24" s="130"/>
      <c r="BWZ24" s="130"/>
      <c r="BXA24" s="130"/>
      <c r="BXB24" s="130"/>
      <c r="BXC24" s="130"/>
      <c r="BXD24" s="130"/>
      <c r="BXE24" s="130"/>
      <c r="BXF24" s="130"/>
      <c r="BXG24" s="130"/>
      <c r="BXH24" s="130"/>
      <c r="BXI24" s="130"/>
      <c r="BXJ24" s="130"/>
      <c r="BXK24" s="130"/>
    </row>
    <row r="25" spans="1:1987" s="389" customFormat="1" ht="30" customHeight="1">
      <c r="A25" s="242" t="s">
        <v>441</v>
      </c>
      <c r="B25" s="386">
        <v>5948.6866045412671</v>
      </c>
      <c r="C25" s="386">
        <v>14451.498900007669</v>
      </c>
      <c r="D25" s="387">
        <v>20400.185504548939</v>
      </c>
      <c r="E25" s="130"/>
      <c r="F25" s="45"/>
      <c r="G25" s="380"/>
      <c r="H25" s="45"/>
      <c r="I25" s="244"/>
      <c r="J25" s="244"/>
      <c r="K25" s="244"/>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c r="CY25" s="130"/>
      <c r="CZ25" s="130"/>
      <c r="DA25" s="130"/>
      <c r="DB25" s="130"/>
      <c r="DC25" s="130"/>
      <c r="DD25" s="130"/>
      <c r="DE25" s="130"/>
      <c r="DF25" s="130"/>
      <c r="DG25" s="130"/>
      <c r="DH25" s="130"/>
      <c r="DI25" s="130"/>
      <c r="DJ25" s="130"/>
      <c r="DK25" s="130"/>
      <c r="DL25" s="130"/>
      <c r="DM25" s="130"/>
      <c r="DN25" s="130"/>
      <c r="DO25" s="130"/>
      <c r="DP25" s="130"/>
      <c r="DQ25" s="130"/>
      <c r="DR25" s="130"/>
      <c r="DS25" s="130"/>
      <c r="DT25" s="130"/>
      <c r="DU25" s="130"/>
      <c r="DV25" s="130"/>
      <c r="DW25" s="130"/>
      <c r="DX25" s="130"/>
      <c r="DY25" s="130"/>
      <c r="DZ25" s="130"/>
      <c r="EA25" s="130"/>
      <c r="EB25" s="130"/>
      <c r="EC25" s="130"/>
      <c r="ED25" s="130"/>
      <c r="EE25" s="130"/>
      <c r="EF25" s="130"/>
      <c r="EG25" s="130"/>
      <c r="EH25" s="130"/>
      <c r="EI25" s="130"/>
      <c r="EJ25" s="130"/>
      <c r="EK25" s="130"/>
      <c r="EL25" s="130"/>
      <c r="EM25" s="130"/>
      <c r="EN25" s="130"/>
      <c r="EO25" s="130"/>
      <c r="EP25" s="130"/>
      <c r="EQ25" s="130"/>
      <c r="ER25" s="130"/>
      <c r="ES25" s="130"/>
      <c r="ET25" s="130"/>
      <c r="EU25" s="130"/>
      <c r="EV25" s="130"/>
      <c r="EW25" s="130"/>
      <c r="EX25" s="130"/>
      <c r="EY25" s="130"/>
      <c r="EZ25" s="130"/>
      <c r="FA25" s="130"/>
      <c r="FB25" s="130"/>
      <c r="FC25" s="130"/>
      <c r="FD25" s="130"/>
      <c r="FE25" s="130"/>
      <c r="FF25" s="130"/>
      <c r="FG25" s="130"/>
      <c r="FH25" s="130"/>
      <c r="FI25" s="130"/>
      <c r="FJ25" s="130"/>
      <c r="FK25" s="130"/>
      <c r="FL25" s="130"/>
      <c r="FM25" s="130"/>
      <c r="FN25" s="130"/>
      <c r="FO25" s="130"/>
      <c r="FP25" s="130"/>
      <c r="FQ25" s="130"/>
      <c r="FR25" s="130"/>
      <c r="FS25" s="130"/>
      <c r="FT25" s="130"/>
      <c r="FU25" s="130"/>
      <c r="FV25" s="130"/>
      <c r="FW25" s="130"/>
      <c r="FX25" s="130"/>
      <c r="FY25" s="130"/>
      <c r="FZ25" s="130"/>
      <c r="GA25" s="130"/>
      <c r="GB25" s="130"/>
      <c r="GC25" s="130"/>
      <c r="GD25" s="130"/>
      <c r="GE25" s="130"/>
      <c r="GF25" s="130"/>
      <c r="GG25" s="130"/>
      <c r="GH25" s="130"/>
      <c r="GI25" s="130"/>
      <c r="GJ25" s="130"/>
      <c r="GK25" s="130"/>
      <c r="GL25" s="130"/>
      <c r="GM25" s="130"/>
      <c r="GN25" s="130"/>
      <c r="GO25" s="130"/>
      <c r="GP25" s="130"/>
      <c r="GQ25" s="130"/>
      <c r="GR25" s="130"/>
      <c r="GS25" s="130"/>
      <c r="GT25" s="130"/>
      <c r="GU25" s="130"/>
      <c r="GV25" s="130"/>
      <c r="GW25" s="130"/>
      <c r="GX25" s="130"/>
      <c r="GY25" s="130"/>
      <c r="GZ25" s="130"/>
      <c r="HA25" s="130"/>
      <c r="HB25" s="130"/>
      <c r="HC25" s="130"/>
      <c r="HD25" s="130"/>
      <c r="HE25" s="130"/>
      <c r="HF25" s="130"/>
      <c r="HG25" s="130"/>
      <c r="HH25" s="130"/>
      <c r="HI25" s="130"/>
      <c r="HJ25" s="130"/>
      <c r="HK25" s="130"/>
      <c r="HL25" s="130"/>
      <c r="HM25" s="130"/>
      <c r="HN25" s="130"/>
      <c r="HO25" s="130"/>
      <c r="HP25" s="130"/>
      <c r="HQ25" s="130"/>
      <c r="HR25" s="130"/>
      <c r="HS25" s="130"/>
      <c r="HT25" s="130"/>
      <c r="HU25" s="130"/>
      <c r="HV25" s="130"/>
      <c r="HW25" s="130"/>
      <c r="HX25" s="130"/>
      <c r="HY25" s="130"/>
      <c r="HZ25" s="130"/>
      <c r="IA25" s="130"/>
      <c r="IB25" s="130"/>
      <c r="IC25" s="130"/>
      <c r="ID25" s="130"/>
      <c r="IE25" s="130"/>
      <c r="IF25" s="130"/>
      <c r="IG25" s="130"/>
      <c r="IH25" s="130"/>
      <c r="II25" s="130"/>
      <c r="IJ25" s="130"/>
      <c r="IK25" s="130"/>
      <c r="IL25" s="130"/>
      <c r="IM25" s="130"/>
      <c r="IN25" s="130"/>
      <c r="IO25" s="130"/>
      <c r="IP25" s="130"/>
      <c r="IQ25" s="130"/>
      <c r="IR25" s="130"/>
      <c r="IS25" s="130"/>
      <c r="IT25" s="130"/>
      <c r="IU25" s="130"/>
      <c r="IV25" s="130"/>
      <c r="IW25" s="130"/>
      <c r="IX25" s="130"/>
      <c r="IY25" s="130"/>
      <c r="IZ25" s="130"/>
      <c r="JA25" s="130"/>
      <c r="JB25" s="130"/>
      <c r="JC25" s="130"/>
      <c r="JD25" s="130"/>
      <c r="JE25" s="130"/>
      <c r="JF25" s="130"/>
      <c r="JG25" s="130"/>
      <c r="JH25" s="130"/>
      <c r="JI25" s="130"/>
      <c r="JJ25" s="130"/>
      <c r="JK25" s="130"/>
      <c r="JL25" s="130"/>
      <c r="JM25" s="130"/>
      <c r="JN25" s="130"/>
      <c r="JO25" s="130"/>
      <c r="JP25" s="130"/>
      <c r="JQ25" s="130"/>
      <c r="JR25" s="130"/>
      <c r="JS25" s="130"/>
      <c r="JT25" s="130"/>
      <c r="JU25" s="130"/>
      <c r="JV25" s="130"/>
      <c r="JW25" s="130"/>
      <c r="JX25" s="130"/>
      <c r="JY25" s="130"/>
      <c r="JZ25" s="130"/>
      <c r="KA25" s="130"/>
      <c r="KB25" s="130"/>
      <c r="KC25" s="130"/>
      <c r="KD25" s="130"/>
      <c r="KE25" s="130"/>
      <c r="KF25" s="130"/>
      <c r="KG25" s="130"/>
      <c r="KH25" s="130"/>
      <c r="KI25" s="130"/>
      <c r="KJ25" s="130"/>
      <c r="KK25" s="130"/>
      <c r="KL25" s="130"/>
      <c r="KM25" s="130"/>
      <c r="KN25" s="130"/>
      <c r="KO25" s="130"/>
      <c r="KP25" s="130"/>
      <c r="KQ25" s="130"/>
      <c r="KR25" s="130"/>
      <c r="KS25" s="130"/>
      <c r="KT25" s="130"/>
      <c r="KU25" s="130"/>
      <c r="KV25" s="130"/>
      <c r="KW25" s="130"/>
      <c r="KX25" s="130"/>
      <c r="KY25" s="130"/>
      <c r="KZ25" s="130"/>
      <c r="LA25" s="130"/>
      <c r="LB25" s="130"/>
      <c r="LC25" s="130"/>
      <c r="LD25" s="130"/>
      <c r="LE25" s="130"/>
      <c r="LF25" s="130"/>
      <c r="LG25" s="130"/>
      <c r="LH25" s="130"/>
      <c r="LI25" s="130"/>
      <c r="LJ25" s="130"/>
      <c r="LK25" s="130"/>
      <c r="LL25" s="130"/>
      <c r="LM25" s="130"/>
      <c r="LN25" s="130"/>
      <c r="LO25" s="130"/>
      <c r="LP25" s="130"/>
      <c r="LQ25" s="130"/>
      <c r="LR25" s="130"/>
      <c r="LS25" s="130"/>
      <c r="LT25" s="130"/>
      <c r="LU25" s="130"/>
      <c r="LV25" s="130"/>
      <c r="LW25" s="130"/>
      <c r="LX25" s="130"/>
      <c r="LY25" s="130"/>
      <c r="LZ25" s="130"/>
      <c r="MA25" s="130"/>
      <c r="MB25" s="130"/>
      <c r="MC25" s="130"/>
      <c r="MD25" s="130"/>
      <c r="ME25" s="130"/>
      <c r="MF25" s="130"/>
      <c r="MG25" s="130"/>
      <c r="MH25" s="130"/>
      <c r="MI25" s="130"/>
      <c r="MJ25" s="130"/>
      <c r="MK25" s="130"/>
      <c r="ML25" s="130"/>
      <c r="MM25" s="130"/>
      <c r="MN25" s="130"/>
      <c r="MO25" s="130"/>
      <c r="MP25" s="130"/>
      <c r="MQ25" s="130"/>
      <c r="MR25" s="130"/>
      <c r="MS25" s="130"/>
      <c r="MT25" s="130"/>
      <c r="MU25" s="130"/>
      <c r="MV25" s="130"/>
      <c r="MW25" s="130"/>
      <c r="MX25" s="130"/>
      <c r="MY25" s="130"/>
      <c r="MZ25" s="130"/>
      <c r="NA25" s="130"/>
      <c r="NB25" s="130"/>
      <c r="NC25" s="130"/>
      <c r="ND25" s="130"/>
      <c r="NE25" s="130"/>
      <c r="NF25" s="130"/>
      <c r="NG25" s="130"/>
      <c r="NH25" s="130"/>
      <c r="NI25" s="130"/>
      <c r="NJ25" s="130"/>
      <c r="NK25" s="130"/>
      <c r="NL25" s="130"/>
      <c r="NM25" s="130"/>
      <c r="NN25" s="130"/>
      <c r="NO25" s="130"/>
      <c r="NP25" s="130"/>
      <c r="NQ25" s="130"/>
      <c r="NR25" s="130"/>
      <c r="NS25" s="130"/>
      <c r="NT25" s="130"/>
      <c r="NU25" s="130"/>
      <c r="NV25" s="130"/>
      <c r="NW25" s="130"/>
      <c r="NX25" s="130"/>
      <c r="NY25" s="130"/>
      <c r="NZ25" s="130"/>
      <c r="OA25" s="130"/>
      <c r="OB25" s="130"/>
      <c r="OC25" s="130"/>
      <c r="OD25" s="130"/>
      <c r="OE25" s="130"/>
      <c r="OF25" s="130"/>
      <c r="OG25" s="130"/>
      <c r="OH25" s="130"/>
      <c r="OI25" s="130"/>
      <c r="OJ25" s="130"/>
      <c r="OK25" s="130"/>
      <c r="OL25" s="130"/>
      <c r="OM25" s="130"/>
      <c r="ON25" s="130"/>
      <c r="OO25" s="130"/>
      <c r="OP25" s="130"/>
      <c r="OQ25" s="130"/>
      <c r="OR25" s="130"/>
      <c r="OS25" s="130"/>
      <c r="OT25" s="130"/>
      <c r="OU25" s="130"/>
      <c r="OV25" s="130"/>
      <c r="OW25" s="130"/>
      <c r="OX25" s="130"/>
      <c r="OY25" s="130"/>
      <c r="OZ25" s="130"/>
      <c r="PA25" s="130"/>
      <c r="PB25" s="130"/>
      <c r="PC25" s="130"/>
      <c r="PD25" s="130"/>
      <c r="PE25" s="130"/>
      <c r="PF25" s="130"/>
      <c r="PG25" s="130"/>
      <c r="PH25" s="130"/>
      <c r="PI25" s="130"/>
      <c r="PJ25" s="130"/>
      <c r="PK25" s="130"/>
      <c r="PL25" s="130"/>
      <c r="PM25" s="130"/>
      <c r="PN25" s="130"/>
      <c r="PO25" s="130"/>
      <c r="PP25" s="130"/>
      <c r="PQ25" s="130"/>
      <c r="PR25" s="130"/>
      <c r="PS25" s="130"/>
      <c r="PT25" s="130"/>
      <c r="PU25" s="130"/>
      <c r="PV25" s="130"/>
      <c r="PW25" s="130"/>
      <c r="PX25" s="130"/>
      <c r="PY25" s="130"/>
      <c r="PZ25" s="130"/>
      <c r="QA25" s="130"/>
      <c r="QB25" s="130"/>
      <c r="QC25" s="130"/>
      <c r="QD25" s="130"/>
      <c r="QE25" s="130"/>
      <c r="QF25" s="130"/>
      <c r="QG25" s="130"/>
      <c r="QH25" s="130"/>
      <c r="QI25" s="130"/>
      <c r="QJ25" s="130"/>
      <c r="QK25" s="130"/>
      <c r="QL25" s="130"/>
      <c r="QM25" s="130"/>
      <c r="QN25" s="130"/>
      <c r="QO25" s="130"/>
      <c r="QP25" s="130"/>
      <c r="QQ25" s="130"/>
      <c r="QR25" s="130"/>
      <c r="QS25" s="130"/>
      <c r="QT25" s="130"/>
      <c r="QU25" s="130"/>
      <c r="QV25" s="130"/>
      <c r="QW25" s="130"/>
      <c r="QX25" s="130"/>
      <c r="QY25" s="130"/>
      <c r="QZ25" s="130"/>
      <c r="RA25" s="130"/>
      <c r="RB25" s="130"/>
      <c r="RC25" s="130"/>
      <c r="RD25" s="130"/>
      <c r="RE25" s="130"/>
      <c r="RF25" s="130"/>
      <c r="RG25" s="130"/>
      <c r="RH25" s="130"/>
      <c r="RI25" s="130"/>
      <c r="RJ25" s="130"/>
      <c r="RK25" s="130"/>
      <c r="RL25" s="130"/>
      <c r="RM25" s="130"/>
      <c r="RN25" s="130"/>
      <c r="RO25" s="130"/>
      <c r="RP25" s="130"/>
      <c r="RQ25" s="130"/>
      <c r="RR25" s="130"/>
      <c r="RS25" s="130"/>
      <c r="RT25" s="130"/>
      <c r="RU25" s="130"/>
      <c r="RV25" s="130"/>
      <c r="RW25" s="130"/>
      <c r="RX25" s="130"/>
      <c r="RY25" s="130"/>
      <c r="RZ25" s="130"/>
      <c r="SA25" s="130"/>
      <c r="SB25" s="130"/>
      <c r="SC25" s="130"/>
      <c r="SD25" s="130"/>
      <c r="SE25" s="130"/>
      <c r="SF25" s="130"/>
      <c r="SG25" s="130"/>
      <c r="SH25" s="130"/>
      <c r="SI25" s="130"/>
      <c r="SJ25" s="130"/>
      <c r="SK25" s="130"/>
      <c r="SL25" s="130"/>
      <c r="SM25" s="130"/>
      <c r="SN25" s="130"/>
      <c r="SO25" s="130"/>
      <c r="SP25" s="130"/>
      <c r="SQ25" s="130"/>
      <c r="SR25" s="130"/>
      <c r="SS25" s="130"/>
      <c r="ST25" s="130"/>
      <c r="SU25" s="130"/>
      <c r="SV25" s="130"/>
      <c r="SW25" s="130"/>
      <c r="SX25" s="130"/>
      <c r="SY25" s="130"/>
      <c r="SZ25" s="130"/>
      <c r="TA25" s="130"/>
      <c r="TB25" s="130"/>
      <c r="TC25" s="130"/>
      <c r="TD25" s="130"/>
      <c r="TE25" s="130"/>
      <c r="TF25" s="130"/>
      <c r="TG25" s="130"/>
      <c r="TH25" s="130"/>
      <c r="TI25" s="130"/>
      <c r="TJ25" s="130"/>
      <c r="TK25" s="130"/>
      <c r="TL25" s="130"/>
      <c r="TM25" s="130"/>
      <c r="TN25" s="130"/>
      <c r="TO25" s="130"/>
      <c r="TP25" s="130"/>
      <c r="TQ25" s="130"/>
      <c r="TR25" s="130"/>
      <c r="TS25" s="130"/>
      <c r="TT25" s="130"/>
      <c r="TU25" s="130"/>
      <c r="TV25" s="130"/>
      <c r="TW25" s="130"/>
      <c r="TX25" s="130"/>
      <c r="TY25" s="130"/>
      <c r="TZ25" s="130"/>
      <c r="UA25" s="130"/>
      <c r="UB25" s="130"/>
      <c r="UC25" s="130"/>
      <c r="UD25" s="130"/>
      <c r="UE25" s="130"/>
      <c r="UF25" s="130"/>
      <c r="UG25" s="130"/>
      <c r="UH25" s="130"/>
      <c r="UI25" s="130"/>
      <c r="UJ25" s="130"/>
      <c r="UK25" s="130"/>
      <c r="UL25" s="130"/>
      <c r="UM25" s="130"/>
      <c r="UN25" s="130"/>
      <c r="UO25" s="130"/>
      <c r="UP25" s="130"/>
      <c r="UQ25" s="130"/>
      <c r="UR25" s="130"/>
      <c r="US25" s="130"/>
      <c r="UT25" s="130"/>
      <c r="UU25" s="130"/>
      <c r="UV25" s="130"/>
      <c r="UW25" s="130"/>
      <c r="UX25" s="130"/>
      <c r="UY25" s="130"/>
      <c r="UZ25" s="130"/>
      <c r="VA25" s="130"/>
      <c r="VB25" s="130"/>
      <c r="VC25" s="130"/>
      <c r="VD25" s="130"/>
      <c r="VE25" s="130"/>
      <c r="VF25" s="130"/>
      <c r="VG25" s="130"/>
      <c r="VH25" s="130"/>
      <c r="VI25" s="130"/>
      <c r="VJ25" s="130"/>
      <c r="VK25" s="130"/>
      <c r="VL25" s="130"/>
      <c r="VM25" s="130"/>
      <c r="VN25" s="130"/>
      <c r="VO25" s="130"/>
      <c r="VP25" s="130"/>
      <c r="VQ25" s="130"/>
      <c r="VR25" s="130"/>
      <c r="VS25" s="130"/>
      <c r="VT25" s="130"/>
      <c r="VU25" s="130"/>
      <c r="VV25" s="130"/>
      <c r="VW25" s="130"/>
      <c r="VX25" s="130"/>
      <c r="VY25" s="130"/>
      <c r="VZ25" s="130"/>
      <c r="WA25" s="130"/>
      <c r="WB25" s="130"/>
      <c r="WC25" s="130"/>
      <c r="WD25" s="130"/>
      <c r="WE25" s="130"/>
      <c r="WF25" s="130"/>
      <c r="WG25" s="130"/>
      <c r="WH25" s="130"/>
      <c r="WI25" s="130"/>
      <c r="WJ25" s="130"/>
      <c r="WK25" s="130"/>
      <c r="WL25" s="130"/>
      <c r="WM25" s="130"/>
      <c r="WN25" s="130"/>
      <c r="WO25" s="130"/>
      <c r="WP25" s="130"/>
      <c r="WQ25" s="130"/>
      <c r="WR25" s="130"/>
      <c r="WS25" s="130"/>
      <c r="WT25" s="130"/>
      <c r="WU25" s="130"/>
      <c r="WV25" s="130"/>
      <c r="WW25" s="130"/>
      <c r="WX25" s="130"/>
      <c r="WY25" s="130"/>
      <c r="WZ25" s="130"/>
      <c r="XA25" s="130"/>
      <c r="XB25" s="130"/>
      <c r="XC25" s="130"/>
      <c r="XD25" s="130"/>
      <c r="XE25" s="130"/>
      <c r="XF25" s="130"/>
      <c r="XG25" s="130"/>
      <c r="XH25" s="130"/>
      <c r="XI25" s="130"/>
      <c r="XJ25" s="130"/>
      <c r="XK25" s="130"/>
      <c r="XL25" s="130"/>
      <c r="XM25" s="130"/>
      <c r="XN25" s="130"/>
      <c r="XO25" s="130"/>
      <c r="XP25" s="130"/>
      <c r="XQ25" s="130"/>
      <c r="XR25" s="130"/>
      <c r="XS25" s="130"/>
      <c r="XT25" s="130"/>
      <c r="XU25" s="130"/>
      <c r="XV25" s="130"/>
      <c r="XW25" s="130"/>
      <c r="XX25" s="130"/>
      <c r="XY25" s="130"/>
      <c r="XZ25" s="130"/>
      <c r="YA25" s="130"/>
      <c r="YB25" s="130"/>
      <c r="YC25" s="130"/>
      <c r="YD25" s="130"/>
      <c r="YE25" s="130"/>
      <c r="YF25" s="130"/>
      <c r="YG25" s="130"/>
      <c r="YH25" s="130"/>
      <c r="YI25" s="130"/>
      <c r="YJ25" s="130"/>
      <c r="YK25" s="130"/>
      <c r="YL25" s="130"/>
      <c r="YM25" s="130"/>
      <c r="YN25" s="130"/>
      <c r="YO25" s="130"/>
      <c r="YP25" s="130"/>
      <c r="YQ25" s="130"/>
      <c r="YR25" s="130"/>
      <c r="YS25" s="130"/>
      <c r="YT25" s="130"/>
      <c r="YU25" s="130"/>
      <c r="YV25" s="130"/>
      <c r="YW25" s="130"/>
      <c r="YX25" s="130"/>
      <c r="YY25" s="130"/>
      <c r="YZ25" s="130"/>
      <c r="ZA25" s="130"/>
      <c r="ZB25" s="130"/>
      <c r="ZC25" s="130"/>
      <c r="ZD25" s="130"/>
      <c r="ZE25" s="130"/>
      <c r="ZF25" s="130"/>
      <c r="ZG25" s="130"/>
      <c r="ZH25" s="130"/>
      <c r="ZI25" s="130"/>
      <c r="ZJ25" s="130"/>
      <c r="ZK25" s="130"/>
      <c r="ZL25" s="130"/>
      <c r="ZM25" s="130"/>
      <c r="ZN25" s="130"/>
      <c r="ZO25" s="130"/>
      <c r="ZP25" s="130"/>
      <c r="ZQ25" s="130"/>
      <c r="ZR25" s="130"/>
      <c r="ZS25" s="130"/>
      <c r="ZT25" s="130"/>
      <c r="ZU25" s="130"/>
      <c r="ZV25" s="130"/>
      <c r="ZW25" s="130"/>
      <c r="ZX25" s="130"/>
      <c r="ZY25" s="130"/>
      <c r="ZZ25" s="130"/>
      <c r="AAA25" s="130"/>
      <c r="AAB25" s="130"/>
      <c r="AAC25" s="130"/>
      <c r="AAD25" s="130"/>
      <c r="AAE25" s="130"/>
      <c r="AAF25" s="130"/>
      <c r="AAG25" s="130"/>
      <c r="AAH25" s="130"/>
      <c r="AAI25" s="130"/>
      <c r="AAJ25" s="130"/>
      <c r="AAK25" s="130"/>
      <c r="AAL25" s="130"/>
      <c r="AAM25" s="130"/>
      <c r="AAN25" s="130"/>
      <c r="AAO25" s="130"/>
      <c r="AAP25" s="130"/>
      <c r="AAQ25" s="130"/>
      <c r="AAR25" s="130"/>
      <c r="AAS25" s="130"/>
      <c r="AAT25" s="130"/>
      <c r="AAU25" s="130"/>
      <c r="AAV25" s="130"/>
      <c r="AAW25" s="130"/>
      <c r="AAX25" s="130"/>
      <c r="AAY25" s="130"/>
      <c r="AAZ25" s="130"/>
      <c r="ABA25" s="130"/>
      <c r="ABB25" s="130"/>
      <c r="ABC25" s="130"/>
      <c r="ABD25" s="130"/>
      <c r="ABE25" s="130"/>
      <c r="ABF25" s="130"/>
      <c r="ABG25" s="130"/>
      <c r="ABH25" s="130"/>
      <c r="ABI25" s="130"/>
      <c r="ABJ25" s="130"/>
      <c r="ABK25" s="130"/>
      <c r="ABL25" s="130"/>
      <c r="ABM25" s="130"/>
      <c r="ABN25" s="130"/>
      <c r="ABO25" s="130"/>
      <c r="ABP25" s="130"/>
      <c r="ABQ25" s="130"/>
      <c r="ABR25" s="130"/>
      <c r="ABS25" s="130"/>
      <c r="ABT25" s="130"/>
      <c r="ABU25" s="130"/>
      <c r="ABV25" s="130"/>
      <c r="ABW25" s="130"/>
      <c r="ABX25" s="130"/>
      <c r="ABY25" s="130"/>
      <c r="ABZ25" s="130"/>
      <c r="ACA25" s="130"/>
      <c r="ACB25" s="130"/>
      <c r="ACC25" s="130"/>
      <c r="ACD25" s="130"/>
      <c r="ACE25" s="130"/>
      <c r="ACF25" s="130"/>
      <c r="ACG25" s="130"/>
      <c r="ACH25" s="130"/>
      <c r="ACI25" s="130"/>
      <c r="ACJ25" s="130"/>
      <c r="ACK25" s="130"/>
      <c r="ACL25" s="130"/>
      <c r="ACM25" s="130"/>
      <c r="ACN25" s="130"/>
      <c r="ACO25" s="130"/>
      <c r="ACP25" s="130"/>
      <c r="ACQ25" s="130"/>
      <c r="ACR25" s="130"/>
      <c r="ACS25" s="130"/>
      <c r="ACT25" s="130"/>
      <c r="ACU25" s="130"/>
      <c r="ACV25" s="130"/>
      <c r="ACW25" s="130"/>
      <c r="ACX25" s="130"/>
      <c r="ACY25" s="130"/>
      <c r="ACZ25" s="130"/>
      <c r="ADA25" s="130"/>
      <c r="ADB25" s="130"/>
      <c r="ADC25" s="130"/>
      <c r="ADD25" s="130"/>
      <c r="ADE25" s="130"/>
      <c r="ADF25" s="130"/>
      <c r="ADG25" s="130"/>
      <c r="ADH25" s="130"/>
      <c r="ADI25" s="130"/>
      <c r="ADJ25" s="130"/>
      <c r="ADK25" s="130"/>
      <c r="ADL25" s="130"/>
      <c r="ADM25" s="130"/>
      <c r="ADN25" s="130"/>
      <c r="ADO25" s="130"/>
      <c r="ADP25" s="130"/>
      <c r="ADQ25" s="130"/>
      <c r="ADR25" s="130"/>
      <c r="ADS25" s="130"/>
      <c r="ADT25" s="130"/>
      <c r="ADU25" s="130"/>
      <c r="ADV25" s="130"/>
      <c r="ADW25" s="130"/>
      <c r="ADX25" s="130"/>
      <c r="ADY25" s="130"/>
      <c r="ADZ25" s="130"/>
      <c r="AEA25" s="130"/>
      <c r="AEB25" s="130"/>
      <c r="AEC25" s="130"/>
      <c r="AED25" s="130"/>
      <c r="AEE25" s="130"/>
      <c r="AEF25" s="130"/>
      <c r="AEG25" s="130"/>
      <c r="AEH25" s="130"/>
      <c r="AEI25" s="130"/>
      <c r="AEJ25" s="130"/>
      <c r="AEK25" s="130"/>
      <c r="AEL25" s="130"/>
      <c r="AEM25" s="130"/>
      <c r="AEN25" s="130"/>
      <c r="AEO25" s="130"/>
      <c r="AEP25" s="130"/>
      <c r="AEQ25" s="130"/>
      <c r="AER25" s="130"/>
      <c r="AES25" s="130"/>
      <c r="AET25" s="130"/>
      <c r="AEU25" s="130"/>
      <c r="AEV25" s="130"/>
      <c r="AEW25" s="130"/>
      <c r="AEX25" s="130"/>
      <c r="AEY25" s="130"/>
      <c r="AEZ25" s="130"/>
      <c r="AFA25" s="130"/>
      <c r="AFB25" s="130"/>
      <c r="AFC25" s="130"/>
      <c r="AFD25" s="130"/>
      <c r="AFE25" s="130"/>
      <c r="AFF25" s="130"/>
      <c r="AFG25" s="130"/>
      <c r="AFH25" s="130"/>
      <c r="AFI25" s="130"/>
      <c r="AFJ25" s="130"/>
      <c r="AFK25" s="130"/>
      <c r="AFL25" s="130"/>
      <c r="AFM25" s="130"/>
      <c r="AFN25" s="130"/>
      <c r="AFO25" s="130"/>
      <c r="AFP25" s="130"/>
      <c r="AFQ25" s="130"/>
      <c r="AFR25" s="130"/>
      <c r="AFS25" s="130"/>
      <c r="AFT25" s="130"/>
      <c r="AFU25" s="130"/>
      <c r="AFV25" s="130"/>
      <c r="AFW25" s="130"/>
      <c r="AFX25" s="130"/>
      <c r="AFY25" s="130"/>
      <c r="AFZ25" s="130"/>
      <c r="AGA25" s="130"/>
      <c r="AGB25" s="130"/>
      <c r="AGC25" s="130"/>
      <c r="AGD25" s="130"/>
      <c r="AGE25" s="130"/>
      <c r="AGF25" s="130"/>
      <c r="AGG25" s="130"/>
      <c r="AGH25" s="130"/>
      <c r="AGI25" s="130"/>
      <c r="AGJ25" s="130"/>
      <c r="AGK25" s="130"/>
      <c r="AGL25" s="130"/>
      <c r="AGM25" s="130"/>
      <c r="AGN25" s="130"/>
      <c r="AGO25" s="130"/>
      <c r="AGP25" s="130"/>
      <c r="AGQ25" s="130"/>
      <c r="AGR25" s="130"/>
      <c r="AGS25" s="130"/>
      <c r="AGT25" s="130"/>
      <c r="AGU25" s="130"/>
      <c r="AGV25" s="130"/>
      <c r="AGW25" s="130"/>
      <c r="AGX25" s="130"/>
      <c r="AGY25" s="130"/>
      <c r="AGZ25" s="130"/>
      <c r="AHA25" s="130"/>
      <c r="AHB25" s="130"/>
      <c r="AHC25" s="130"/>
      <c r="AHD25" s="130"/>
      <c r="AHE25" s="130"/>
      <c r="AHF25" s="130"/>
      <c r="AHG25" s="130"/>
      <c r="AHH25" s="130"/>
      <c r="AHI25" s="130"/>
      <c r="AHJ25" s="130"/>
      <c r="AHK25" s="130"/>
      <c r="AHL25" s="130"/>
      <c r="AHM25" s="130"/>
      <c r="AHN25" s="130"/>
      <c r="AHO25" s="130"/>
      <c r="AHP25" s="130"/>
      <c r="AHQ25" s="130"/>
      <c r="AHR25" s="130"/>
      <c r="AHS25" s="130"/>
      <c r="AHT25" s="130"/>
      <c r="AHU25" s="130"/>
      <c r="AHV25" s="130"/>
      <c r="AHW25" s="130"/>
      <c r="AHX25" s="130"/>
      <c r="AHY25" s="130"/>
      <c r="AHZ25" s="130"/>
      <c r="AIA25" s="130"/>
      <c r="AIB25" s="130"/>
      <c r="AIC25" s="130"/>
      <c r="AID25" s="130"/>
      <c r="AIE25" s="130"/>
      <c r="AIF25" s="130"/>
      <c r="AIG25" s="130"/>
      <c r="AIH25" s="130"/>
      <c r="AII25" s="130"/>
      <c r="AIJ25" s="130"/>
      <c r="AIK25" s="130"/>
      <c r="AIL25" s="130"/>
      <c r="AIM25" s="130"/>
      <c r="AIN25" s="130"/>
      <c r="AIO25" s="130"/>
      <c r="AIP25" s="130"/>
      <c r="AIQ25" s="130"/>
      <c r="AIR25" s="130"/>
      <c r="AIS25" s="130"/>
      <c r="AIT25" s="130"/>
      <c r="AIU25" s="130"/>
      <c r="AIV25" s="130"/>
      <c r="AIW25" s="130"/>
      <c r="AIX25" s="130"/>
      <c r="AIY25" s="130"/>
      <c r="AIZ25" s="130"/>
      <c r="AJA25" s="130"/>
      <c r="AJB25" s="130"/>
      <c r="AJC25" s="130"/>
      <c r="AJD25" s="130"/>
      <c r="AJE25" s="130"/>
      <c r="AJF25" s="130"/>
      <c r="AJG25" s="130"/>
      <c r="AJH25" s="130"/>
      <c r="AJI25" s="130"/>
      <c r="AJJ25" s="130"/>
      <c r="AJK25" s="130"/>
      <c r="AJL25" s="130"/>
      <c r="AJM25" s="130"/>
      <c r="AJN25" s="130"/>
      <c r="AJO25" s="130"/>
      <c r="AJP25" s="130"/>
      <c r="AJQ25" s="130"/>
      <c r="AJR25" s="130"/>
      <c r="AJS25" s="130"/>
      <c r="AJT25" s="130"/>
      <c r="AJU25" s="130"/>
      <c r="AJV25" s="130"/>
      <c r="AJW25" s="130"/>
      <c r="AJX25" s="130"/>
      <c r="AJY25" s="130"/>
      <c r="AJZ25" s="130"/>
      <c r="AKA25" s="130"/>
      <c r="AKB25" s="130"/>
      <c r="AKC25" s="130"/>
      <c r="AKD25" s="130"/>
      <c r="AKE25" s="130"/>
      <c r="AKF25" s="130"/>
      <c r="AKG25" s="130"/>
      <c r="AKH25" s="130"/>
      <c r="AKI25" s="130"/>
      <c r="AKJ25" s="130"/>
      <c r="AKK25" s="130"/>
      <c r="AKL25" s="130"/>
      <c r="AKM25" s="130"/>
      <c r="AKN25" s="130"/>
      <c r="AKO25" s="130"/>
      <c r="AKP25" s="130"/>
      <c r="AKQ25" s="130"/>
      <c r="AKR25" s="130"/>
      <c r="AKS25" s="130"/>
      <c r="AKT25" s="130"/>
      <c r="AKU25" s="130"/>
      <c r="AKV25" s="130"/>
      <c r="AKW25" s="130"/>
      <c r="AKX25" s="130"/>
      <c r="AKY25" s="130"/>
      <c r="AKZ25" s="130"/>
      <c r="ALA25" s="130"/>
      <c r="ALB25" s="130"/>
      <c r="ALC25" s="130"/>
      <c r="ALD25" s="130"/>
      <c r="ALE25" s="130"/>
      <c r="ALF25" s="130"/>
      <c r="ALG25" s="130"/>
      <c r="ALH25" s="130"/>
      <c r="ALI25" s="130"/>
      <c r="ALJ25" s="130"/>
      <c r="ALK25" s="130"/>
      <c r="ALL25" s="130"/>
      <c r="ALM25" s="130"/>
      <c r="ALN25" s="130"/>
      <c r="ALO25" s="130"/>
      <c r="ALP25" s="130"/>
      <c r="ALQ25" s="130"/>
      <c r="ALR25" s="130"/>
      <c r="ALS25" s="130"/>
      <c r="ALT25" s="130"/>
      <c r="ALU25" s="130"/>
      <c r="ALV25" s="130"/>
      <c r="ALW25" s="130"/>
      <c r="ALX25" s="130"/>
      <c r="ALY25" s="130"/>
      <c r="ALZ25" s="130"/>
      <c r="AMA25" s="130"/>
      <c r="AMB25" s="130"/>
      <c r="AMC25" s="130"/>
      <c r="AMD25" s="130"/>
      <c r="AME25" s="130"/>
      <c r="AMF25" s="130"/>
      <c r="AMG25" s="130"/>
      <c r="AMH25" s="130"/>
      <c r="AMI25" s="130"/>
      <c r="AMJ25" s="130"/>
      <c r="AMK25" s="130"/>
      <c r="AML25" s="130"/>
      <c r="AMM25" s="130"/>
      <c r="AMN25" s="130"/>
      <c r="AMO25" s="130"/>
      <c r="AMP25" s="130"/>
      <c r="AMQ25" s="130"/>
      <c r="AMR25" s="130"/>
      <c r="AMS25" s="130"/>
      <c r="AMT25" s="130"/>
      <c r="AMU25" s="130"/>
      <c r="AMV25" s="130"/>
      <c r="AMW25" s="130"/>
      <c r="AMX25" s="130"/>
      <c r="AMY25" s="130"/>
      <c r="AMZ25" s="130"/>
      <c r="ANA25" s="130"/>
      <c r="ANB25" s="130"/>
      <c r="ANC25" s="130"/>
      <c r="AND25" s="130"/>
      <c r="ANE25" s="130"/>
      <c r="ANF25" s="130"/>
      <c r="ANG25" s="130"/>
      <c r="ANH25" s="130"/>
      <c r="ANI25" s="130"/>
      <c r="ANJ25" s="130"/>
      <c r="ANK25" s="130"/>
      <c r="ANL25" s="130"/>
      <c r="ANM25" s="130"/>
      <c r="ANN25" s="130"/>
      <c r="ANO25" s="130"/>
      <c r="ANP25" s="130"/>
      <c r="ANQ25" s="130"/>
      <c r="ANR25" s="130"/>
      <c r="ANS25" s="130"/>
      <c r="ANT25" s="130"/>
      <c r="ANU25" s="130"/>
      <c r="ANV25" s="130"/>
      <c r="ANW25" s="130"/>
      <c r="ANX25" s="130"/>
      <c r="ANY25" s="130"/>
      <c r="ANZ25" s="130"/>
      <c r="AOA25" s="130"/>
      <c r="AOB25" s="130"/>
      <c r="AOC25" s="130"/>
      <c r="AOD25" s="130"/>
      <c r="AOE25" s="130"/>
      <c r="AOF25" s="130"/>
      <c r="AOG25" s="130"/>
      <c r="AOH25" s="130"/>
      <c r="AOI25" s="130"/>
      <c r="AOJ25" s="130"/>
      <c r="AOK25" s="130"/>
      <c r="AOL25" s="130"/>
      <c r="AOM25" s="130"/>
      <c r="AON25" s="130"/>
      <c r="AOO25" s="130"/>
      <c r="AOP25" s="130"/>
      <c r="AOQ25" s="130"/>
      <c r="AOR25" s="130"/>
      <c r="AOS25" s="130"/>
      <c r="AOT25" s="130"/>
      <c r="AOU25" s="130"/>
      <c r="AOV25" s="130"/>
      <c r="AOW25" s="130"/>
      <c r="AOX25" s="130"/>
      <c r="AOY25" s="130"/>
      <c r="AOZ25" s="130"/>
      <c r="APA25" s="130"/>
      <c r="APB25" s="130"/>
      <c r="APC25" s="130"/>
      <c r="APD25" s="130"/>
      <c r="APE25" s="130"/>
      <c r="APF25" s="130"/>
      <c r="APG25" s="130"/>
      <c r="APH25" s="130"/>
      <c r="API25" s="130"/>
      <c r="APJ25" s="130"/>
      <c r="APK25" s="130"/>
      <c r="APL25" s="130"/>
      <c r="APM25" s="130"/>
      <c r="APN25" s="130"/>
      <c r="APO25" s="130"/>
      <c r="APP25" s="130"/>
      <c r="APQ25" s="130"/>
      <c r="APR25" s="130"/>
      <c r="APS25" s="130"/>
      <c r="APT25" s="130"/>
      <c r="APU25" s="130"/>
      <c r="APV25" s="130"/>
      <c r="APW25" s="130"/>
      <c r="APX25" s="130"/>
      <c r="APY25" s="130"/>
      <c r="APZ25" s="130"/>
      <c r="AQA25" s="130"/>
      <c r="AQB25" s="130"/>
      <c r="AQC25" s="130"/>
      <c r="AQD25" s="130"/>
      <c r="AQE25" s="130"/>
      <c r="AQF25" s="130"/>
      <c r="AQG25" s="130"/>
      <c r="AQH25" s="130"/>
      <c r="AQI25" s="130"/>
      <c r="AQJ25" s="130"/>
      <c r="AQK25" s="130"/>
      <c r="AQL25" s="130"/>
      <c r="AQM25" s="130"/>
      <c r="AQN25" s="130"/>
      <c r="AQO25" s="130"/>
      <c r="AQP25" s="130"/>
      <c r="AQQ25" s="130"/>
      <c r="AQR25" s="130"/>
      <c r="AQS25" s="130"/>
      <c r="AQT25" s="130"/>
      <c r="AQU25" s="130"/>
      <c r="AQV25" s="130"/>
      <c r="AQW25" s="130"/>
      <c r="AQX25" s="130"/>
      <c r="AQY25" s="130"/>
      <c r="AQZ25" s="130"/>
      <c r="ARA25" s="130"/>
      <c r="ARB25" s="130"/>
      <c r="ARC25" s="130"/>
      <c r="ARD25" s="130"/>
      <c r="ARE25" s="130"/>
      <c r="ARF25" s="130"/>
      <c r="ARG25" s="130"/>
      <c r="ARH25" s="130"/>
      <c r="ARI25" s="130"/>
      <c r="ARJ25" s="130"/>
      <c r="ARK25" s="130"/>
      <c r="ARL25" s="130"/>
      <c r="ARM25" s="130"/>
      <c r="ARN25" s="130"/>
      <c r="ARO25" s="130"/>
      <c r="ARP25" s="130"/>
      <c r="ARQ25" s="130"/>
      <c r="ARR25" s="130"/>
      <c r="ARS25" s="130"/>
      <c r="ART25" s="130"/>
      <c r="ARU25" s="130"/>
      <c r="ARV25" s="130"/>
      <c r="ARW25" s="130"/>
      <c r="ARX25" s="130"/>
      <c r="ARY25" s="130"/>
      <c r="ARZ25" s="130"/>
      <c r="ASA25" s="130"/>
      <c r="ASB25" s="130"/>
      <c r="ASC25" s="130"/>
      <c r="ASD25" s="130"/>
      <c r="ASE25" s="130"/>
      <c r="ASF25" s="130"/>
      <c r="ASG25" s="130"/>
      <c r="ASH25" s="130"/>
      <c r="ASI25" s="130"/>
      <c r="ASJ25" s="130"/>
      <c r="ASK25" s="130"/>
      <c r="ASL25" s="130"/>
      <c r="ASM25" s="130"/>
      <c r="ASN25" s="130"/>
      <c r="ASO25" s="130"/>
      <c r="ASP25" s="130"/>
      <c r="ASQ25" s="130"/>
      <c r="ASR25" s="130"/>
      <c r="ASS25" s="130"/>
      <c r="AST25" s="130"/>
      <c r="ASU25" s="130"/>
      <c r="ASV25" s="130"/>
      <c r="ASW25" s="130"/>
      <c r="ASX25" s="130"/>
      <c r="ASY25" s="130"/>
      <c r="ASZ25" s="130"/>
      <c r="ATA25" s="130"/>
      <c r="ATB25" s="130"/>
      <c r="ATC25" s="130"/>
      <c r="ATD25" s="130"/>
      <c r="ATE25" s="130"/>
      <c r="ATF25" s="130"/>
      <c r="ATG25" s="130"/>
      <c r="ATH25" s="130"/>
      <c r="ATI25" s="130"/>
      <c r="ATJ25" s="130"/>
      <c r="ATK25" s="130"/>
      <c r="ATL25" s="130"/>
      <c r="ATM25" s="130"/>
      <c r="ATN25" s="130"/>
      <c r="ATO25" s="130"/>
      <c r="ATP25" s="130"/>
      <c r="ATQ25" s="130"/>
      <c r="ATR25" s="130"/>
      <c r="ATS25" s="130"/>
      <c r="ATT25" s="130"/>
      <c r="ATU25" s="130"/>
      <c r="ATV25" s="130"/>
      <c r="ATW25" s="130"/>
      <c r="ATX25" s="130"/>
      <c r="ATY25" s="130"/>
      <c r="ATZ25" s="130"/>
      <c r="AUA25" s="130"/>
      <c r="AUB25" s="130"/>
      <c r="AUC25" s="130"/>
      <c r="AUD25" s="130"/>
      <c r="AUE25" s="130"/>
      <c r="AUF25" s="130"/>
      <c r="AUG25" s="130"/>
      <c r="AUH25" s="130"/>
      <c r="AUI25" s="130"/>
      <c r="AUJ25" s="130"/>
      <c r="AUK25" s="130"/>
      <c r="AUL25" s="130"/>
      <c r="AUM25" s="130"/>
      <c r="AUN25" s="130"/>
      <c r="AUO25" s="130"/>
      <c r="AUP25" s="130"/>
      <c r="AUQ25" s="130"/>
      <c r="AUR25" s="130"/>
      <c r="AUS25" s="130"/>
      <c r="AUT25" s="130"/>
      <c r="AUU25" s="130"/>
      <c r="AUV25" s="130"/>
      <c r="AUW25" s="130"/>
      <c r="AUX25" s="130"/>
      <c r="AUY25" s="130"/>
      <c r="AUZ25" s="130"/>
      <c r="AVA25" s="130"/>
      <c r="AVB25" s="130"/>
      <c r="AVC25" s="130"/>
      <c r="AVD25" s="130"/>
      <c r="AVE25" s="130"/>
      <c r="AVF25" s="130"/>
      <c r="AVG25" s="130"/>
      <c r="AVH25" s="130"/>
      <c r="AVI25" s="130"/>
      <c r="AVJ25" s="130"/>
      <c r="AVK25" s="130"/>
      <c r="AVL25" s="130"/>
      <c r="AVM25" s="130"/>
      <c r="AVN25" s="130"/>
      <c r="AVO25" s="130"/>
      <c r="AVP25" s="130"/>
      <c r="AVQ25" s="130"/>
      <c r="AVR25" s="130"/>
      <c r="AVS25" s="130"/>
      <c r="AVT25" s="130"/>
      <c r="AVU25" s="130"/>
      <c r="AVV25" s="130"/>
      <c r="AVW25" s="130"/>
      <c r="AVX25" s="130"/>
      <c r="AVY25" s="130"/>
      <c r="AVZ25" s="130"/>
      <c r="AWA25" s="130"/>
      <c r="AWB25" s="130"/>
      <c r="AWC25" s="130"/>
      <c r="AWD25" s="130"/>
      <c r="AWE25" s="130"/>
      <c r="AWF25" s="130"/>
      <c r="AWG25" s="130"/>
      <c r="AWH25" s="130"/>
      <c r="AWI25" s="130"/>
      <c r="AWJ25" s="130"/>
      <c r="AWK25" s="130"/>
      <c r="AWL25" s="130"/>
      <c r="AWM25" s="130"/>
      <c r="AWN25" s="130"/>
      <c r="AWO25" s="130"/>
      <c r="AWP25" s="130"/>
      <c r="AWQ25" s="130"/>
      <c r="AWR25" s="130"/>
      <c r="AWS25" s="130"/>
      <c r="AWT25" s="130"/>
      <c r="AWU25" s="130"/>
      <c r="AWV25" s="130"/>
      <c r="AWW25" s="130"/>
      <c r="AWX25" s="130"/>
      <c r="AWY25" s="130"/>
      <c r="AWZ25" s="130"/>
      <c r="AXA25" s="130"/>
      <c r="AXB25" s="130"/>
      <c r="AXC25" s="130"/>
      <c r="AXD25" s="130"/>
      <c r="AXE25" s="130"/>
      <c r="AXF25" s="130"/>
      <c r="AXG25" s="130"/>
      <c r="AXH25" s="130"/>
      <c r="AXI25" s="130"/>
      <c r="AXJ25" s="130"/>
      <c r="AXK25" s="130"/>
      <c r="AXL25" s="130"/>
      <c r="AXM25" s="130"/>
      <c r="AXN25" s="130"/>
      <c r="AXO25" s="130"/>
      <c r="AXP25" s="130"/>
      <c r="AXQ25" s="130"/>
      <c r="AXR25" s="130"/>
      <c r="AXS25" s="130"/>
      <c r="AXT25" s="130"/>
      <c r="AXU25" s="130"/>
      <c r="AXV25" s="130"/>
      <c r="AXW25" s="130"/>
      <c r="AXX25" s="130"/>
      <c r="AXY25" s="130"/>
      <c r="AXZ25" s="130"/>
      <c r="AYA25" s="130"/>
      <c r="AYB25" s="130"/>
      <c r="AYC25" s="130"/>
      <c r="AYD25" s="130"/>
      <c r="AYE25" s="130"/>
      <c r="AYF25" s="130"/>
      <c r="AYG25" s="130"/>
      <c r="AYH25" s="130"/>
      <c r="AYI25" s="130"/>
      <c r="AYJ25" s="130"/>
      <c r="AYK25" s="130"/>
      <c r="AYL25" s="130"/>
      <c r="AYM25" s="130"/>
      <c r="AYN25" s="130"/>
      <c r="AYO25" s="130"/>
      <c r="AYP25" s="130"/>
      <c r="AYQ25" s="130"/>
      <c r="AYR25" s="130"/>
      <c r="AYS25" s="130"/>
      <c r="AYT25" s="130"/>
      <c r="AYU25" s="130"/>
      <c r="AYV25" s="130"/>
      <c r="AYW25" s="130"/>
      <c r="AYX25" s="130"/>
      <c r="AYY25" s="130"/>
      <c r="AYZ25" s="130"/>
      <c r="AZA25" s="130"/>
      <c r="AZB25" s="130"/>
      <c r="AZC25" s="130"/>
      <c r="AZD25" s="130"/>
      <c r="AZE25" s="130"/>
      <c r="AZF25" s="130"/>
      <c r="AZG25" s="130"/>
      <c r="AZH25" s="130"/>
      <c r="AZI25" s="130"/>
      <c r="AZJ25" s="130"/>
      <c r="AZK25" s="130"/>
      <c r="AZL25" s="130"/>
      <c r="AZM25" s="130"/>
      <c r="AZN25" s="130"/>
      <c r="AZO25" s="130"/>
      <c r="AZP25" s="130"/>
      <c r="AZQ25" s="130"/>
      <c r="AZR25" s="130"/>
      <c r="AZS25" s="130"/>
      <c r="AZT25" s="130"/>
      <c r="AZU25" s="130"/>
      <c r="AZV25" s="130"/>
      <c r="AZW25" s="130"/>
      <c r="AZX25" s="130"/>
      <c r="AZY25" s="130"/>
      <c r="AZZ25" s="130"/>
      <c r="BAA25" s="130"/>
      <c r="BAB25" s="130"/>
      <c r="BAC25" s="130"/>
      <c r="BAD25" s="130"/>
      <c r="BAE25" s="130"/>
      <c r="BAF25" s="130"/>
      <c r="BAG25" s="130"/>
      <c r="BAH25" s="130"/>
      <c r="BAI25" s="130"/>
      <c r="BAJ25" s="130"/>
      <c r="BAK25" s="130"/>
      <c r="BAL25" s="130"/>
      <c r="BAM25" s="130"/>
      <c r="BAN25" s="130"/>
      <c r="BAO25" s="130"/>
      <c r="BAP25" s="130"/>
      <c r="BAQ25" s="130"/>
      <c r="BAR25" s="130"/>
      <c r="BAS25" s="130"/>
      <c r="BAT25" s="130"/>
      <c r="BAU25" s="130"/>
      <c r="BAV25" s="130"/>
      <c r="BAW25" s="130"/>
      <c r="BAX25" s="130"/>
      <c r="BAY25" s="130"/>
      <c r="BAZ25" s="130"/>
      <c r="BBA25" s="130"/>
      <c r="BBB25" s="130"/>
      <c r="BBC25" s="130"/>
      <c r="BBD25" s="130"/>
      <c r="BBE25" s="130"/>
      <c r="BBF25" s="130"/>
      <c r="BBG25" s="130"/>
      <c r="BBH25" s="130"/>
      <c r="BBI25" s="130"/>
      <c r="BBJ25" s="130"/>
      <c r="BBK25" s="130"/>
      <c r="BBL25" s="130"/>
      <c r="BBM25" s="130"/>
      <c r="BBN25" s="130"/>
      <c r="BBO25" s="130"/>
      <c r="BBP25" s="130"/>
      <c r="BBQ25" s="130"/>
      <c r="BBR25" s="130"/>
      <c r="BBS25" s="130"/>
      <c r="BBT25" s="130"/>
      <c r="BBU25" s="130"/>
      <c r="BBV25" s="130"/>
      <c r="BBW25" s="130"/>
      <c r="BBX25" s="130"/>
      <c r="BBY25" s="130"/>
      <c r="BBZ25" s="130"/>
      <c r="BCA25" s="130"/>
      <c r="BCB25" s="130"/>
      <c r="BCC25" s="130"/>
      <c r="BCD25" s="130"/>
      <c r="BCE25" s="130"/>
      <c r="BCF25" s="130"/>
      <c r="BCG25" s="130"/>
      <c r="BCH25" s="130"/>
      <c r="BCI25" s="130"/>
      <c r="BCJ25" s="130"/>
      <c r="BCK25" s="130"/>
      <c r="BCL25" s="130"/>
      <c r="BCM25" s="130"/>
      <c r="BCN25" s="130"/>
      <c r="BCO25" s="130"/>
      <c r="BCP25" s="130"/>
      <c r="BCQ25" s="130"/>
      <c r="BCR25" s="130"/>
      <c r="BCS25" s="130"/>
      <c r="BCT25" s="130"/>
      <c r="BCU25" s="130"/>
      <c r="BCV25" s="130"/>
      <c r="BCW25" s="130"/>
      <c r="BCX25" s="130"/>
      <c r="BCY25" s="130"/>
      <c r="BCZ25" s="130"/>
      <c r="BDA25" s="130"/>
      <c r="BDB25" s="130"/>
      <c r="BDC25" s="130"/>
      <c r="BDD25" s="130"/>
      <c r="BDE25" s="130"/>
      <c r="BDF25" s="130"/>
      <c r="BDG25" s="130"/>
      <c r="BDH25" s="130"/>
      <c r="BDI25" s="130"/>
      <c r="BDJ25" s="130"/>
      <c r="BDK25" s="130"/>
      <c r="BDL25" s="130"/>
      <c r="BDM25" s="130"/>
      <c r="BDN25" s="130"/>
      <c r="BDO25" s="130"/>
      <c r="BDP25" s="130"/>
      <c r="BDQ25" s="130"/>
      <c r="BDR25" s="130"/>
      <c r="BDS25" s="130"/>
      <c r="BDT25" s="130"/>
      <c r="BDU25" s="130"/>
      <c r="BDV25" s="130"/>
      <c r="BDW25" s="130"/>
      <c r="BDX25" s="130"/>
      <c r="BDY25" s="130"/>
      <c r="BDZ25" s="130"/>
      <c r="BEA25" s="130"/>
      <c r="BEB25" s="130"/>
      <c r="BEC25" s="130"/>
      <c r="BED25" s="130"/>
      <c r="BEE25" s="130"/>
      <c r="BEF25" s="130"/>
      <c r="BEG25" s="130"/>
      <c r="BEH25" s="130"/>
      <c r="BEI25" s="130"/>
      <c r="BEJ25" s="130"/>
      <c r="BEK25" s="130"/>
      <c r="BEL25" s="130"/>
      <c r="BEM25" s="130"/>
      <c r="BEN25" s="130"/>
      <c r="BEO25" s="130"/>
      <c r="BEP25" s="130"/>
      <c r="BEQ25" s="130"/>
      <c r="BER25" s="130"/>
      <c r="BES25" s="130"/>
      <c r="BET25" s="130"/>
      <c r="BEU25" s="130"/>
      <c r="BEV25" s="130"/>
      <c r="BEW25" s="130"/>
      <c r="BEX25" s="130"/>
      <c r="BEY25" s="130"/>
      <c r="BEZ25" s="130"/>
      <c r="BFA25" s="130"/>
      <c r="BFB25" s="130"/>
      <c r="BFC25" s="130"/>
      <c r="BFD25" s="130"/>
      <c r="BFE25" s="130"/>
      <c r="BFF25" s="130"/>
      <c r="BFG25" s="130"/>
      <c r="BFH25" s="130"/>
      <c r="BFI25" s="130"/>
      <c r="BFJ25" s="130"/>
      <c r="BFK25" s="130"/>
      <c r="BFL25" s="130"/>
      <c r="BFM25" s="130"/>
      <c r="BFN25" s="130"/>
      <c r="BFO25" s="130"/>
      <c r="BFP25" s="130"/>
      <c r="BFQ25" s="130"/>
      <c r="BFR25" s="130"/>
      <c r="BFS25" s="130"/>
      <c r="BFT25" s="130"/>
      <c r="BFU25" s="130"/>
      <c r="BFV25" s="130"/>
      <c r="BFW25" s="130"/>
      <c r="BFX25" s="130"/>
      <c r="BFY25" s="130"/>
      <c r="BFZ25" s="130"/>
      <c r="BGA25" s="130"/>
      <c r="BGB25" s="130"/>
      <c r="BGC25" s="130"/>
      <c r="BGD25" s="130"/>
      <c r="BGE25" s="130"/>
      <c r="BGF25" s="130"/>
      <c r="BGG25" s="130"/>
      <c r="BGH25" s="130"/>
      <c r="BGI25" s="130"/>
      <c r="BGJ25" s="130"/>
      <c r="BGK25" s="130"/>
      <c r="BGL25" s="130"/>
      <c r="BGM25" s="130"/>
      <c r="BGN25" s="130"/>
      <c r="BGO25" s="130"/>
      <c r="BGP25" s="130"/>
      <c r="BGQ25" s="130"/>
      <c r="BGR25" s="130"/>
      <c r="BGS25" s="130"/>
      <c r="BGT25" s="130"/>
      <c r="BGU25" s="130"/>
      <c r="BGV25" s="130"/>
      <c r="BGW25" s="130"/>
      <c r="BGX25" s="130"/>
      <c r="BGY25" s="130"/>
      <c r="BGZ25" s="130"/>
      <c r="BHA25" s="130"/>
      <c r="BHB25" s="130"/>
      <c r="BHC25" s="130"/>
      <c r="BHD25" s="130"/>
      <c r="BHE25" s="130"/>
      <c r="BHF25" s="130"/>
      <c r="BHG25" s="130"/>
      <c r="BHH25" s="130"/>
      <c r="BHI25" s="130"/>
      <c r="BHJ25" s="130"/>
      <c r="BHK25" s="130"/>
      <c r="BHL25" s="130"/>
      <c r="BHM25" s="130"/>
      <c r="BHN25" s="130"/>
      <c r="BHO25" s="130"/>
      <c r="BHP25" s="130"/>
      <c r="BHQ25" s="130"/>
      <c r="BHR25" s="130"/>
      <c r="BHS25" s="130"/>
      <c r="BHT25" s="130"/>
      <c r="BHU25" s="130"/>
      <c r="BHV25" s="130"/>
      <c r="BHW25" s="130"/>
      <c r="BHX25" s="130"/>
      <c r="BHY25" s="130"/>
      <c r="BHZ25" s="130"/>
      <c r="BIA25" s="130"/>
      <c r="BIB25" s="130"/>
      <c r="BIC25" s="130"/>
      <c r="BID25" s="130"/>
      <c r="BIE25" s="130"/>
      <c r="BIF25" s="130"/>
      <c r="BIG25" s="130"/>
      <c r="BIH25" s="130"/>
      <c r="BII25" s="130"/>
      <c r="BIJ25" s="130"/>
      <c r="BIK25" s="130"/>
      <c r="BIL25" s="130"/>
      <c r="BIM25" s="130"/>
      <c r="BIN25" s="130"/>
      <c r="BIO25" s="130"/>
      <c r="BIP25" s="130"/>
      <c r="BIQ25" s="130"/>
      <c r="BIR25" s="130"/>
      <c r="BIS25" s="130"/>
      <c r="BIT25" s="130"/>
      <c r="BIU25" s="130"/>
      <c r="BIV25" s="130"/>
      <c r="BIW25" s="130"/>
      <c r="BIX25" s="130"/>
      <c r="BIY25" s="130"/>
      <c r="BIZ25" s="130"/>
      <c r="BJA25" s="130"/>
      <c r="BJB25" s="130"/>
      <c r="BJC25" s="130"/>
      <c r="BJD25" s="130"/>
      <c r="BJE25" s="130"/>
      <c r="BJF25" s="130"/>
      <c r="BJG25" s="130"/>
      <c r="BJH25" s="130"/>
      <c r="BJI25" s="130"/>
      <c r="BJJ25" s="130"/>
      <c r="BJK25" s="130"/>
      <c r="BJL25" s="130"/>
      <c r="BJM25" s="130"/>
      <c r="BJN25" s="130"/>
      <c r="BJO25" s="130"/>
      <c r="BJP25" s="130"/>
      <c r="BJQ25" s="130"/>
      <c r="BJR25" s="130"/>
      <c r="BJS25" s="130"/>
      <c r="BJT25" s="130"/>
      <c r="BJU25" s="130"/>
      <c r="BJV25" s="130"/>
      <c r="BJW25" s="130"/>
      <c r="BJX25" s="130"/>
      <c r="BJY25" s="130"/>
      <c r="BJZ25" s="130"/>
      <c r="BKA25" s="130"/>
      <c r="BKB25" s="130"/>
      <c r="BKC25" s="130"/>
      <c r="BKD25" s="130"/>
      <c r="BKE25" s="130"/>
      <c r="BKF25" s="130"/>
      <c r="BKG25" s="130"/>
      <c r="BKH25" s="130"/>
      <c r="BKI25" s="130"/>
      <c r="BKJ25" s="130"/>
      <c r="BKK25" s="130"/>
      <c r="BKL25" s="130"/>
      <c r="BKM25" s="130"/>
      <c r="BKN25" s="130"/>
      <c r="BKO25" s="130"/>
      <c r="BKP25" s="130"/>
      <c r="BKQ25" s="130"/>
      <c r="BKR25" s="130"/>
      <c r="BKS25" s="130"/>
      <c r="BKT25" s="130"/>
      <c r="BKU25" s="130"/>
      <c r="BKV25" s="130"/>
      <c r="BKW25" s="130"/>
      <c r="BKX25" s="130"/>
      <c r="BKY25" s="130"/>
      <c r="BKZ25" s="130"/>
      <c r="BLA25" s="130"/>
      <c r="BLB25" s="130"/>
      <c r="BLC25" s="130"/>
      <c r="BLD25" s="130"/>
      <c r="BLE25" s="130"/>
      <c r="BLF25" s="130"/>
      <c r="BLG25" s="130"/>
      <c r="BLH25" s="130"/>
      <c r="BLI25" s="130"/>
      <c r="BLJ25" s="130"/>
      <c r="BLK25" s="130"/>
      <c r="BLL25" s="130"/>
      <c r="BLM25" s="130"/>
      <c r="BLN25" s="130"/>
      <c r="BLO25" s="130"/>
      <c r="BLP25" s="130"/>
      <c r="BLQ25" s="130"/>
      <c r="BLR25" s="130"/>
      <c r="BLS25" s="130"/>
      <c r="BLT25" s="130"/>
      <c r="BLU25" s="130"/>
      <c r="BLV25" s="130"/>
      <c r="BLW25" s="130"/>
      <c r="BLX25" s="130"/>
      <c r="BLY25" s="130"/>
      <c r="BLZ25" s="130"/>
      <c r="BMA25" s="130"/>
      <c r="BMB25" s="130"/>
      <c r="BMC25" s="130"/>
      <c r="BMD25" s="130"/>
      <c r="BME25" s="130"/>
      <c r="BMF25" s="130"/>
      <c r="BMG25" s="130"/>
      <c r="BMH25" s="130"/>
      <c r="BMI25" s="130"/>
      <c r="BMJ25" s="130"/>
      <c r="BMK25" s="130"/>
      <c r="BML25" s="130"/>
      <c r="BMM25" s="130"/>
      <c r="BMN25" s="130"/>
      <c r="BMO25" s="130"/>
      <c r="BMP25" s="130"/>
      <c r="BMQ25" s="130"/>
      <c r="BMR25" s="130"/>
      <c r="BMS25" s="130"/>
      <c r="BMT25" s="130"/>
      <c r="BMU25" s="130"/>
      <c r="BMV25" s="130"/>
      <c r="BMW25" s="130"/>
      <c r="BMX25" s="130"/>
      <c r="BMY25" s="130"/>
      <c r="BMZ25" s="130"/>
      <c r="BNA25" s="130"/>
      <c r="BNB25" s="130"/>
      <c r="BNC25" s="130"/>
      <c r="BND25" s="130"/>
      <c r="BNE25" s="130"/>
      <c r="BNF25" s="130"/>
      <c r="BNG25" s="130"/>
      <c r="BNH25" s="130"/>
      <c r="BNI25" s="130"/>
      <c r="BNJ25" s="130"/>
      <c r="BNK25" s="130"/>
      <c r="BNL25" s="130"/>
      <c r="BNM25" s="130"/>
      <c r="BNN25" s="130"/>
      <c r="BNO25" s="130"/>
      <c r="BNP25" s="130"/>
      <c r="BNQ25" s="130"/>
      <c r="BNR25" s="130"/>
      <c r="BNS25" s="130"/>
      <c r="BNT25" s="130"/>
      <c r="BNU25" s="130"/>
      <c r="BNV25" s="130"/>
      <c r="BNW25" s="130"/>
      <c r="BNX25" s="130"/>
      <c r="BNY25" s="130"/>
      <c r="BNZ25" s="130"/>
      <c r="BOA25" s="130"/>
      <c r="BOB25" s="130"/>
      <c r="BOC25" s="130"/>
      <c r="BOD25" s="130"/>
      <c r="BOE25" s="130"/>
      <c r="BOF25" s="130"/>
      <c r="BOG25" s="130"/>
      <c r="BOH25" s="130"/>
      <c r="BOI25" s="130"/>
      <c r="BOJ25" s="130"/>
      <c r="BOK25" s="130"/>
      <c r="BOL25" s="130"/>
      <c r="BOM25" s="130"/>
      <c r="BON25" s="130"/>
      <c r="BOO25" s="130"/>
      <c r="BOP25" s="130"/>
      <c r="BOQ25" s="130"/>
      <c r="BOR25" s="130"/>
      <c r="BOS25" s="130"/>
      <c r="BOT25" s="130"/>
      <c r="BOU25" s="130"/>
      <c r="BOV25" s="130"/>
      <c r="BOW25" s="130"/>
      <c r="BOX25" s="130"/>
      <c r="BOY25" s="130"/>
      <c r="BOZ25" s="130"/>
      <c r="BPA25" s="130"/>
      <c r="BPB25" s="130"/>
      <c r="BPC25" s="130"/>
      <c r="BPD25" s="130"/>
      <c r="BPE25" s="130"/>
      <c r="BPF25" s="130"/>
      <c r="BPG25" s="130"/>
      <c r="BPH25" s="130"/>
      <c r="BPI25" s="130"/>
      <c r="BPJ25" s="130"/>
      <c r="BPK25" s="130"/>
      <c r="BPL25" s="130"/>
      <c r="BPM25" s="130"/>
      <c r="BPN25" s="130"/>
      <c r="BPO25" s="130"/>
      <c r="BPP25" s="130"/>
      <c r="BPQ25" s="130"/>
      <c r="BPR25" s="130"/>
      <c r="BPS25" s="130"/>
      <c r="BPT25" s="130"/>
      <c r="BPU25" s="130"/>
      <c r="BPV25" s="130"/>
      <c r="BPW25" s="130"/>
      <c r="BPX25" s="130"/>
      <c r="BPY25" s="130"/>
      <c r="BPZ25" s="130"/>
      <c r="BQA25" s="130"/>
      <c r="BQB25" s="130"/>
      <c r="BQC25" s="130"/>
      <c r="BQD25" s="130"/>
      <c r="BQE25" s="130"/>
      <c r="BQF25" s="130"/>
      <c r="BQG25" s="130"/>
      <c r="BQH25" s="130"/>
      <c r="BQI25" s="130"/>
      <c r="BQJ25" s="130"/>
      <c r="BQK25" s="130"/>
      <c r="BQL25" s="130"/>
      <c r="BQM25" s="130"/>
      <c r="BQN25" s="130"/>
      <c r="BQO25" s="130"/>
      <c r="BQP25" s="130"/>
      <c r="BQQ25" s="130"/>
      <c r="BQR25" s="130"/>
      <c r="BQS25" s="130"/>
      <c r="BQT25" s="130"/>
      <c r="BQU25" s="130"/>
      <c r="BQV25" s="130"/>
      <c r="BQW25" s="130"/>
      <c r="BQX25" s="130"/>
      <c r="BQY25" s="130"/>
      <c r="BQZ25" s="130"/>
      <c r="BRA25" s="130"/>
      <c r="BRB25" s="130"/>
      <c r="BRC25" s="130"/>
      <c r="BRD25" s="130"/>
      <c r="BRE25" s="130"/>
      <c r="BRF25" s="130"/>
      <c r="BRG25" s="130"/>
      <c r="BRH25" s="130"/>
      <c r="BRI25" s="130"/>
      <c r="BRJ25" s="130"/>
      <c r="BRK25" s="130"/>
      <c r="BRL25" s="130"/>
      <c r="BRM25" s="130"/>
      <c r="BRN25" s="130"/>
      <c r="BRO25" s="130"/>
      <c r="BRP25" s="130"/>
      <c r="BRQ25" s="130"/>
      <c r="BRR25" s="130"/>
      <c r="BRS25" s="130"/>
      <c r="BRT25" s="130"/>
      <c r="BRU25" s="130"/>
      <c r="BRV25" s="130"/>
      <c r="BRW25" s="130"/>
      <c r="BRX25" s="130"/>
      <c r="BRY25" s="130"/>
      <c r="BRZ25" s="130"/>
      <c r="BSA25" s="130"/>
      <c r="BSB25" s="130"/>
      <c r="BSC25" s="130"/>
      <c r="BSD25" s="130"/>
      <c r="BSE25" s="130"/>
      <c r="BSF25" s="130"/>
      <c r="BSG25" s="130"/>
      <c r="BSH25" s="130"/>
      <c r="BSI25" s="130"/>
      <c r="BSJ25" s="130"/>
      <c r="BSK25" s="130"/>
      <c r="BSL25" s="130"/>
      <c r="BSM25" s="130"/>
      <c r="BSN25" s="130"/>
      <c r="BSO25" s="130"/>
      <c r="BSP25" s="130"/>
      <c r="BSQ25" s="130"/>
      <c r="BSR25" s="130"/>
      <c r="BSS25" s="130"/>
      <c r="BST25" s="130"/>
      <c r="BSU25" s="130"/>
      <c r="BSV25" s="130"/>
      <c r="BSW25" s="130"/>
      <c r="BSX25" s="130"/>
      <c r="BSY25" s="130"/>
      <c r="BSZ25" s="130"/>
      <c r="BTA25" s="130"/>
      <c r="BTB25" s="130"/>
      <c r="BTC25" s="130"/>
      <c r="BTD25" s="130"/>
      <c r="BTE25" s="130"/>
      <c r="BTF25" s="130"/>
      <c r="BTG25" s="130"/>
      <c r="BTH25" s="130"/>
      <c r="BTI25" s="130"/>
      <c r="BTJ25" s="130"/>
      <c r="BTK25" s="130"/>
      <c r="BTL25" s="130"/>
      <c r="BTM25" s="130"/>
      <c r="BTN25" s="130"/>
      <c r="BTO25" s="130"/>
      <c r="BTP25" s="130"/>
      <c r="BTQ25" s="130"/>
      <c r="BTR25" s="130"/>
      <c r="BTS25" s="130"/>
      <c r="BTT25" s="130"/>
      <c r="BTU25" s="130"/>
      <c r="BTV25" s="130"/>
      <c r="BTW25" s="130"/>
      <c r="BTX25" s="130"/>
      <c r="BTY25" s="130"/>
      <c r="BTZ25" s="130"/>
      <c r="BUA25" s="130"/>
      <c r="BUB25" s="130"/>
      <c r="BUC25" s="130"/>
      <c r="BUD25" s="130"/>
      <c r="BUE25" s="130"/>
      <c r="BUF25" s="130"/>
      <c r="BUG25" s="130"/>
      <c r="BUH25" s="130"/>
      <c r="BUI25" s="130"/>
      <c r="BUJ25" s="130"/>
      <c r="BUK25" s="130"/>
      <c r="BUL25" s="130"/>
      <c r="BUM25" s="130"/>
      <c r="BUN25" s="130"/>
      <c r="BUO25" s="130"/>
      <c r="BUP25" s="130"/>
      <c r="BUQ25" s="130"/>
      <c r="BUR25" s="130"/>
      <c r="BUS25" s="130"/>
      <c r="BUT25" s="130"/>
      <c r="BUU25" s="130"/>
      <c r="BUV25" s="130"/>
      <c r="BUW25" s="130"/>
      <c r="BUX25" s="130"/>
      <c r="BUY25" s="130"/>
      <c r="BUZ25" s="130"/>
      <c r="BVA25" s="130"/>
      <c r="BVB25" s="130"/>
      <c r="BVC25" s="130"/>
      <c r="BVD25" s="130"/>
      <c r="BVE25" s="130"/>
      <c r="BVF25" s="130"/>
      <c r="BVG25" s="130"/>
      <c r="BVH25" s="130"/>
      <c r="BVI25" s="130"/>
      <c r="BVJ25" s="130"/>
      <c r="BVK25" s="130"/>
      <c r="BVL25" s="130"/>
      <c r="BVM25" s="130"/>
      <c r="BVN25" s="130"/>
      <c r="BVO25" s="130"/>
      <c r="BVP25" s="130"/>
      <c r="BVQ25" s="130"/>
      <c r="BVR25" s="130"/>
      <c r="BVS25" s="130"/>
      <c r="BVT25" s="130"/>
      <c r="BVU25" s="130"/>
      <c r="BVV25" s="130"/>
      <c r="BVW25" s="130"/>
      <c r="BVX25" s="130"/>
      <c r="BVY25" s="130"/>
      <c r="BVZ25" s="130"/>
      <c r="BWA25" s="130"/>
      <c r="BWB25" s="130"/>
      <c r="BWC25" s="130"/>
      <c r="BWD25" s="130"/>
      <c r="BWE25" s="130"/>
      <c r="BWF25" s="130"/>
      <c r="BWG25" s="130"/>
      <c r="BWH25" s="130"/>
      <c r="BWI25" s="130"/>
      <c r="BWJ25" s="130"/>
      <c r="BWK25" s="130"/>
      <c r="BWL25" s="130"/>
      <c r="BWM25" s="130"/>
      <c r="BWN25" s="130"/>
      <c r="BWO25" s="130"/>
      <c r="BWP25" s="130"/>
      <c r="BWQ25" s="130"/>
      <c r="BWR25" s="130"/>
      <c r="BWS25" s="130"/>
      <c r="BWT25" s="130"/>
      <c r="BWU25" s="130"/>
      <c r="BWV25" s="130"/>
      <c r="BWW25" s="130"/>
      <c r="BWX25" s="130"/>
      <c r="BWY25" s="130"/>
      <c r="BWZ25" s="130"/>
      <c r="BXA25" s="130"/>
      <c r="BXB25" s="130"/>
      <c r="BXC25" s="130"/>
      <c r="BXD25" s="130"/>
      <c r="BXE25" s="130"/>
      <c r="BXF25" s="130"/>
      <c r="BXG25" s="130"/>
      <c r="BXH25" s="130"/>
      <c r="BXI25" s="130"/>
      <c r="BXJ25" s="130"/>
      <c r="BXK25" s="130"/>
    </row>
    <row r="26" spans="1:1987" ht="30" customHeight="1">
      <c r="A26" s="242" t="s">
        <v>442</v>
      </c>
      <c r="B26" s="386">
        <v>876.9277993081663</v>
      </c>
      <c r="C26" s="386">
        <v>87947.252262418857</v>
      </c>
      <c r="D26" s="387">
        <v>88824.18006172702</v>
      </c>
      <c r="E26" s="257"/>
      <c r="F26" s="45"/>
      <c r="G26" s="380"/>
      <c r="H26" s="45"/>
    </row>
    <row r="27" spans="1:1987" ht="30" customHeight="1" thickBot="1">
      <c r="A27" s="278" t="s">
        <v>400</v>
      </c>
      <c r="B27" s="390">
        <v>1.9654950899999999</v>
      </c>
      <c r="C27" s="390">
        <v>2159.4200938071381</v>
      </c>
      <c r="D27" s="391">
        <v>2161.3855888971375</v>
      </c>
      <c r="F27" s="45"/>
      <c r="G27" s="380"/>
      <c r="H27" s="45"/>
    </row>
    <row r="28" spans="1:1987" ht="30" customHeight="1" thickTop="1" thickBot="1">
      <c r="A28" s="281" t="s">
        <v>401</v>
      </c>
      <c r="B28" s="392">
        <v>424039.84748764924</v>
      </c>
      <c r="C28" s="392">
        <v>181038.84906585328</v>
      </c>
      <c r="D28" s="393">
        <v>605078.69655350258</v>
      </c>
      <c r="G28" s="380"/>
    </row>
    <row r="29" spans="1:1987" ht="30" customHeight="1" thickTop="1" thickBot="1">
      <c r="A29" s="281" t="s">
        <v>402</v>
      </c>
      <c r="B29" s="392">
        <v>423160.95419325109</v>
      </c>
      <c r="C29" s="392">
        <v>90932.176709627296</v>
      </c>
      <c r="D29" s="393">
        <v>514093.13090287842</v>
      </c>
      <c r="G29" s="380"/>
    </row>
    <row r="30" spans="1:1987" s="178" customFormat="1" ht="30" customHeight="1" thickTop="1">
      <c r="A30" s="177" t="s">
        <v>139</v>
      </c>
      <c r="B30" s="394"/>
      <c r="C30" s="395"/>
      <c r="D30" s="394"/>
      <c r="F30" s="396"/>
      <c r="G30" s="396"/>
      <c r="H30" s="396"/>
      <c r="I30" s="397"/>
      <c r="J30" s="397"/>
      <c r="K30" s="397"/>
    </row>
    <row r="31" spans="1:1987" s="134" customFormat="1" ht="18" customHeight="1">
      <c r="A31" s="398" t="s">
        <v>443</v>
      </c>
      <c r="B31" s="399"/>
      <c r="C31" s="399"/>
      <c r="D31" s="399"/>
      <c r="F31" s="400"/>
      <c r="G31" s="400"/>
      <c r="H31" s="400"/>
      <c r="I31" s="401"/>
      <c r="J31" s="401"/>
      <c r="K31" s="401"/>
    </row>
    <row r="32" spans="1:1987" s="134" customFormat="1" ht="18" customHeight="1">
      <c r="A32" s="398" t="s">
        <v>444</v>
      </c>
      <c r="B32" s="402"/>
      <c r="C32" s="402"/>
      <c r="D32" s="402"/>
      <c r="F32" s="400"/>
      <c r="G32" s="400"/>
      <c r="H32" s="400"/>
      <c r="I32" s="401"/>
      <c r="J32" s="401"/>
      <c r="K32" s="401"/>
    </row>
    <row r="33" spans="1:11" s="134" customFormat="1" ht="18" customHeight="1">
      <c r="A33" s="403" t="s">
        <v>434</v>
      </c>
      <c r="B33" s="404"/>
      <c r="C33" s="404"/>
      <c r="D33" s="404"/>
      <c r="F33" s="400"/>
      <c r="G33" s="400"/>
      <c r="H33" s="400"/>
      <c r="I33" s="401"/>
      <c r="J33" s="401"/>
      <c r="K33" s="401"/>
    </row>
    <row r="34" spans="1:11" s="134" customFormat="1" ht="18" customHeight="1">
      <c r="A34" s="405" t="s">
        <v>435</v>
      </c>
      <c r="B34" s="404"/>
      <c r="C34" s="404"/>
      <c r="D34" s="404"/>
      <c r="F34" s="400"/>
      <c r="G34" s="400"/>
      <c r="H34" s="400"/>
      <c r="I34" s="401"/>
      <c r="J34" s="401"/>
      <c r="K34" s="401"/>
    </row>
    <row r="35" spans="1:11" s="405" customFormat="1" ht="18" customHeight="1">
      <c r="A35" s="398" t="s">
        <v>445</v>
      </c>
      <c r="B35" s="398"/>
      <c r="C35" s="398"/>
      <c r="D35" s="398"/>
    </row>
    <row r="36" spans="1:11" s="134" customFormat="1" ht="18" customHeight="1">
      <c r="A36" s="354" t="s">
        <v>145</v>
      </c>
      <c r="F36" s="400"/>
      <c r="G36" s="400"/>
      <c r="H36" s="400"/>
      <c r="I36" s="401"/>
      <c r="J36" s="401"/>
      <c r="K36" s="401"/>
    </row>
    <row r="37" spans="1:11">
      <c r="F37" s="406"/>
      <c r="G37" s="406"/>
      <c r="H37" s="406"/>
    </row>
    <row r="38" spans="1:11">
      <c r="F38" s="407"/>
      <c r="G38" s="407"/>
      <c r="H38" s="407"/>
    </row>
    <row r="39" spans="1:11">
      <c r="D39" s="285"/>
      <c r="F39" s="408"/>
      <c r="G39" s="408"/>
      <c r="H39" s="408"/>
    </row>
    <row r="40" spans="1:11">
      <c r="D40" s="285"/>
    </row>
  </sheetData>
  <mergeCells count="1">
    <mergeCell ref="A1:G1"/>
  </mergeCells>
  <printOptions horizontalCentered="1"/>
  <pageMargins left="0.7" right="0.7" top="0.75" bottom="0.75" header="0.3" footer="0.3"/>
  <pageSetup paperSize="9" scale="6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144"/>
  <sheetViews>
    <sheetView showGridLines="0" zoomScaleNormal="100" zoomScaleSheetLayoutView="70" workbookViewId="0">
      <pane xSplit="1" ySplit="4" topLeftCell="E5" activePane="bottomRight" state="frozen"/>
      <selection activeCell="P6" sqref="P6"/>
      <selection pane="topRight" activeCell="P6" sqref="P6"/>
      <selection pane="bottomLeft" activeCell="P6" sqref="P6"/>
      <selection pane="bottomRight" activeCell="P6" sqref="P6"/>
    </sheetView>
  </sheetViews>
  <sheetFormatPr defaultColWidth="17.109375" defaultRowHeight="19.2"/>
  <cols>
    <col min="1" max="1" width="26.109375" style="1240" customWidth="1"/>
    <col min="2" max="7" width="13.5546875" style="1184" customWidth="1"/>
    <col min="8" max="9" width="15.6640625" style="1184" customWidth="1"/>
    <col min="10" max="10" width="2" style="1184" customWidth="1"/>
    <col min="11" max="16384" width="17.109375" style="1184"/>
  </cols>
  <sheetData>
    <row r="1" spans="1:9" ht="21" customHeight="1">
      <c r="A1" s="1182" t="s">
        <v>3050</v>
      </c>
      <c r="B1" s="1183"/>
    </row>
    <row r="2" spans="1:9" ht="19.8" thickBot="1">
      <c r="A2" s="1182"/>
      <c r="B2" s="1183"/>
      <c r="H2" s="1185"/>
      <c r="I2" s="1185"/>
    </row>
    <row r="3" spans="1:9" s="1186" customFormat="1" ht="19.5" customHeight="1" thickTop="1" thickBot="1">
      <c r="A3" s="3051" t="s">
        <v>3051</v>
      </c>
      <c r="B3" s="3053" t="s">
        <v>3052</v>
      </c>
      <c r="C3" s="3053"/>
      <c r="D3" s="3053"/>
      <c r="E3" s="3053"/>
      <c r="F3" s="3053"/>
      <c r="G3" s="3054"/>
      <c r="H3" s="3055" t="s">
        <v>3053</v>
      </c>
      <c r="I3" s="3056"/>
    </row>
    <row r="4" spans="1:9" s="1186" customFormat="1" ht="17.399999999999999" thickBot="1">
      <c r="A4" s="3052"/>
      <c r="B4" s="1187" t="s">
        <v>3054</v>
      </c>
      <c r="C4" s="1188" t="s">
        <v>3055</v>
      </c>
      <c r="D4" s="1188" t="s">
        <v>3056</v>
      </c>
      <c r="E4" s="1188" t="s">
        <v>3057</v>
      </c>
      <c r="F4" s="1188" t="s">
        <v>3058</v>
      </c>
      <c r="G4" s="1187" t="s">
        <v>3059</v>
      </c>
      <c r="H4" s="1189" t="s">
        <v>3060</v>
      </c>
      <c r="I4" s="1190" t="s">
        <v>3061</v>
      </c>
    </row>
    <row r="5" spans="1:9" ht="16.8">
      <c r="A5" s="1191" t="s">
        <v>3062</v>
      </c>
      <c r="B5" s="1192"/>
      <c r="C5" s="1193"/>
      <c r="D5" s="1194"/>
      <c r="E5" s="1194"/>
      <c r="F5" s="1194"/>
      <c r="G5" s="1192"/>
      <c r="H5" s="1195"/>
      <c r="I5" s="1196"/>
    </row>
    <row r="6" spans="1:9" s="1183" customFormat="1" ht="16.5" hidden="1" customHeight="1">
      <c r="A6" s="1197">
        <v>2018</v>
      </c>
      <c r="B6" s="1198">
        <v>95.916687787396441</v>
      </c>
      <c r="C6" s="1199">
        <v>94.893421254239357</v>
      </c>
      <c r="D6" s="1195">
        <v>107.27168753321349</v>
      </c>
      <c r="E6" s="1195">
        <v>100.82233026984352</v>
      </c>
      <c r="F6" s="1195">
        <v>87.761077022643121</v>
      </c>
      <c r="G6" s="1200">
        <v>77.40205315573543</v>
      </c>
      <c r="H6" s="1195">
        <v>71.554090909090903</v>
      </c>
      <c r="I6" s="1196">
        <v>64.782777777777767</v>
      </c>
    </row>
    <row r="7" spans="1:9" s="1183" customFormat="1" ht="16.5" hidden="1" customHeight="1">
      <c r="A7" s="1197">
        <v>2019</v>
      </c>
      <c r="B7" s="1198">
        <v>95.103955588525295</v>
      </c>
      <c r="C7" s="1199">
        <v>99.993573465518054</v>
      </c>
      <c r="D7" s="1195">
        <v>102.81578202753262</v>
      </c>
      <c r="E7" s="1195">
        <v>96.603863712007339</v>
      </c>
      <c r="F7" s="1195">
        <v>83.239276164542943</v>
      </c>
      <c r="G7" s="1200">
        <v>78.615014982944373</v>
      </c>
      <c r="H7" s="1195">
        <v>64.177169733044749</v>
      </c>
      <c r="I7" s="1196">
        <v>57.042468102073364</v>
      </c>
    </row>
    <row r="8" spans="1:9" s="1183" customFormat="1" ht="16.5" hidden="1" customHeight="1">
      <c r="A8" s="1197">
        <v>2020</v>
      </c>
      <c r="B8" s="1198">
        <v>98.129793377180832</v>
      </c>
      <c r="C8" s="1199">
        <v>95.540671065791187</v>
      </c>
      <c r="D8" s="1195">
        <v>101.83218449934861</v>
      </c>
      <c r="E8" s="1195">
        <v>103.1167289201083</v>
      </c>
      <c r="F8" s="1195">
        <v>99.443535679772523</v>
      </c>
      <c r="G8" s="1200">
        <v>79.528717638053081</v>
      </c>
      <c r="H8" s="1195">
        <v>43.241412220026348</v>
      </c>
      <c r="I8" s="1196">
        <v>39.432108699779754</v>
      </c>
    </row>
    <row r="9" spans="1:9" s="1183" customFormat="1" ht="16.8">
      <c r="A9" s="1197">
        <v>2021</v>
      </c>
      <c r="B9" s="1198">
        <v>125.73406972850044</v>
      </c>
      <c r="C9" s="1199">
        <v>107.53442746784815</v>
      </c>
      <c r="D9" s="1195">
        <v>119.59735631930369</v>
      </c>
      <c r="E9" s="1195">
        <v>131.15338474368431</v>
      </c>
      <c r="F9" s="1195">
        <v>164.85113256482796</v>
      </c>
      <c r="G9" s="1200">
        <v>109.33464293018675</v>
      </c>
      <c r="H9" s="1195">
        <v>70.79016385908777</v>
      </c>
      <c r="I9" s="1196">
        <v>67.923033159314627</v>
      </c>
    </row>
    <row r="10" spans="1:9" s="1183" customFormat="1" ht="16.8">
      <c r="A10" s="1197">
        <v>2022</v>
      </c>
      <c r="B10" s="1198">
        <v>144.50986636550888</v>
      </c>
      <c r="C10" s="1199">
        <v>118.33551230992974</v>
      </c>
      <c r="D10" s="1195">
        <v>149.51050848913764</v>
      </c>
      <c r="E10" s="1195">
        <v>154.66510013039058</v>
      </c>
      <c r="F10" s="1195">
        <v>187.77977941529275</v>
      </c>
      <c r="G10" s="1200">
        <v>114.45579634923097</v>
      </c>
      <c r="H10" s="1195">
        <v>98.9</v>
      </c>
      <c r="I10" s="1196">
        <v>94.2</v>
      </c>
    </row>
    <row r="11" spans="1:9" s="1183" customFormat="1" ht="16.8">
      <c r="A11" s="1197">
        <v>2023</v>
      </c>
      <c r="B11" s="1198">
        <v>124.51966645168862</v>
      </c>
      <c r="C11" s="1199">
        <v>114.10852024490974</v>
      </c>
      <c r="D11" s="1195">
        <v>123.72456940111083</v>
      </c>
      <c r="E11" s="1195">
        <v>130.87805882527132</v>
      </c>
      <c r="F11" s="1195">
        <v>126.29144514063518</v>
      </c>
      <c r="G11" s="1200">
        <v>144.98031136526029</v>
      </c>
      <c r="H11" s="1195">
        <v>82.2</v>
      </c>
      <c r="I11" s="1196">
        <v>77.599999999999994</v>
      </c>
    </row>
    <row r="12" spans="1:9" ht="16.5" customHeight="1">
      <c r="A12" s="1201">
        <v>2024</v>
      </c>
      <c r="B12" s="1202">
        <v>121.99786526109938</v>
      </c>
      <c r="C12" s="1203">
        <v>117.25906623977029</v>
      </c>
      <c r="D12" s="1204">
        <v>129.82602385337361</v>
      </c>
      <c r="E12" s="1204">
        <v>113.47684568733492</v>
      </c>
      <c r="F12" s="1204">
        <v>138.06843188494958</v>
      </c>
      <c r="G12" s="1205">
        <v>125.71292330063521</v>
      </c>
      <c r="H12" s="1206">
        <v>79.84306710740951</v>
      </c>
      <c r="I12" s="1207">
        <v>75.725161255411265</v>
      </c>
    </row>
    <row r="13" spans="1:9" ht="16.5" hidden="1" customHeight="1">
      <c r="A13" s="1208" t="s">
        <v>3063</v>
      </c>
      <c r="B13" s="1198">
        <v>100.71195915697933</v>
      </c>
      <c r="C13" s="1199">
        <v>103.80790037373754</v>
      </c>
      <c r="D13" s="1195">
        <v>92.391053123618349</v>
      </c>
      <c r="E13" s="1195">
        <v>105.88965214025703</v>
      </c>
      <c r="F13" s="1195">
        <v>95.00028401525708</v>
      </c>
      <c r="G13" s="1200">
        <v>94.957567846497184</v>
      </c>
      <c r="H13" s="1209">
        <v>49.707142857142856</v>
      </c>
      <c r="I13" s="1196">
        <v>47.245714285714286</v>
      </c>
    </row>
    <row r="14" spans="1:9" ht="16.5" hidden="1" customHeight="1">
      <c r="A14" s="1210" t="s">
        <v>3</v>
      </c>
      <c r="B14" s="1198">
        <v>98.450411487002583</v>
      </c>
      <c r="C14" s="1199">
        <v>100.47244594768249</v>
      </c>
      <c r="D14" s="1195">
        <v>95.170966244909636</v>
      </c>
      <c r="E14" s="1195">
        <v>101.59241702162657</v>
      </c>
      <c r="F14" s="1195">
        <v>95.179690867350203</v>
      </c>
      <c r="G14" s="1200">
        <v>90.314178737709014</v>
      </c>
      <c r="H14" s="1195">
        <v>59.145999999999994</v>
      </c>
      <c r="I14" s="1196">
        <v>50.856999999999992</v>
      </c>
    </row>
    <row r="15" spans="1:9" ht="16.5" hidden="1" customHeight="1">
      <c r="A15" s="1210" t="s">
        <v>3064</v>
      </c>
      <c r="B15" s="1198">
        <v>95.605668219361689</v>
      </c>
      <c r="C15" s="1199">
        <v>96.811188488391991</v>
      </c>
      <c r="D15" s="1195">
        <v>95.138715935865036</v>
      </c>
      <c r="E15" s="1195">
        <v>99.510760543130289</v>
      </c>
      <c r="F15" s="1195">
        <v>92.615218866516273</v>
      </c>
      <c r="G15" s="1200">
        <v>81.961550349257607</v>
      </c>
      <c r="H15" s="1195">
        <v>56.698636363636346</v>
      </c>
      <c r="I15" s="1196">
        <v>47.855454545454556</v>
      </c>
    </row>
    <row r="16" spans="1:9" ht="16.5" hidden="1" customHeight="1">
      <c r="A16" s="1210" t="s">
        <v>5</v>
      </c>
      <c r="B16" s="1198">
        <v>94.696895171532333</v>
      </c>
      <c r="C16" s="1199">
        <v>97.731763784372149</v>
      </c>
      <c r="D16" s="1195">
        <v>90.589311011107895</v>
      </c>
      <c r="E16" s="1195">
        <v>98.200551907040435</v>
      </c>
      <c r="F16" s="1195">
        <v>91.867419404175493</v>
      </c>
      <c r="G16" s="1200">
        <v>80.920100783832538</v>
      </c>
      <c r="H16" s="1195">
        <v>61.416363636363648</v>
      </c>
      <c r="I16" s="1196">
        <v>54.90636363636365</v>
      </c>
    </row>
    <row r="17" spans="1:9" ht="16.5" hidden="1" customHeight="1">
      <c r="A17" s="1210" t="s">
        <v>6</v>
      </c>
      <c r="B17" s="1198">
        <v>95.03048510379233</v>
      </c>
      <c r="C17" s="1199">
        <v>99.528738267089167</v>
      </c>
      <c r="D17" s="1195">
        <v>89.879951094168973</v>
      </c>
      <c r="E17" s="1195">
        <v>95.713456657632364</v>
      </c>
      <c r="F17" s="1195">
        <v>94.489707672285689</v>
      </c>
      <c r="G17" s="1200">
        <v>82.555654006274267</v>
      </c>
      <c r="H17" s="1195">
        <v>65.53857142857143</v>
      </c>
      <c r="I17" s="1196">
        <v>59.473333333333343</v>
      </c>
    </row>
    <row r="18" spans="1:9" ht="16.5" hidden="1" customHeight="1">
      <c r="A18" s="1210" t="s">
        <v>3065</v>
      </c>
      <c r="B18" s="1198">
        <v>94.543206733493776</v>
      </c>
      <c r="C18" s="1199">
        <v>98.598568919135616</v>
      </c>
      <c r="D18" s="1195">
        <v>87.686881582278147</v>
      </c>
      <c r="E18" s="1195">
        <v>96.691486090394235</v>
      </c>
      <c r="F18" s="1195">
        <v>95.890160862452873</v>
      </c>
      <c r="G18" s="1200">
        <v>77.109703816954834</v>
      </c>
      <c r="H18" s="1195">
        <v>63.683181818181815</v>
      </c>
      <c r="I18" s="1196">
        <v>59.713181818181823</v>
      </c>
    </row>
    <row r="19" spans="1:9" ht="16.5" hidden="1" customHeight="1">
      <c r="A19" s="1210" t="s">
        <v>3066</v>
      </c>
      <c r="B19" s="1198">
        <v>93.803221381518327</v>
      </c>
      <c r="C19" s="1199">
        <v>99.068860244383501</v>
      </c>
      <c r="D19" s="1195">
        <v>82.202326248459144</v>
      </c>
      <c r="E19" s="1195">
        <v>98.932390690446567</v>
      </c>
      <c r="F19" s="1195">
        <v>90.428707038694952</v>
      </c>
      <c r="G19" s="1200">
        <v>79.033789524338331</v>
      </c>
      <c r="H19" s="1195">
        <v>56.195652173913047</v>
      </c>
      <c r="I19" s="1196">
        <v>50.699565217391303</v>
      </c>
    </row>
    <row r="20" spans="1:9" ht="16.5" hidden="1" customHeight="1">
      <c r="A20" s="1210" t="s">
        <v>9</v>
      </c>
      <c r="B20" s="1198">
        <v>89.564194169971188</v>
      </c>
      <c r="C20" s="1199">
        <v>99.166067371696641</v>
      </c>
      <c r="D20" s="1195">
        <v>79.949611644035997</v>
      </c>
      <c r="E20" s="1195">
        <v>91.866745177778995</v>
      </c>
      <c r="F20" s="1195">
        <v>82.294502330027612</v>
      </c>
      <c r="G20" s="1200">
        <v>71.153932533072478</v>
      </c>
      <c r="H20" s="1195">
        <v>48.195714285714288</v>
      </c>
      <c r="I20" s="1196">
        <v>42.909047619047634</v>
      </c>
    </row>
    <row r="21" spans="1:9" ht="16.5" hidden="1" customHeight="1">
      <c r="A21" s="1210" t="s">
        <v>10</v>
      </c>
      <c r="B21" s="1198">
        <v>89.019701458323553</v>
      </c>
      <c r="C21" s="1199">
        <v>97.056796593982099</v>
      </c>
      <c r="D21" s="1195">
        <v>83.200134518210021</v>
      </c>
      <c r="E21" s="1195">
        <v>90.472275114142747</v>
      </c>
      <c r="F21" s="1195">
        <v>81.960558407288133</v>
      </c>
      <c r="G21" s="1200">
        <v>73.423078445288908</v>
      </c>
      <c r="H21" s="1195">
        <v>48.454999999999998</v>
      </c>
      <c r="I21" s="1196">
        <v>45.485454545454544</v>
      </c>
    </row>
    <row r="22" spans="1:9" ht="16.5" hidden="1" customHeight="1">
      <c r="A22" s="1210" t="s">
        <v>11</v>
      </c>
      <c r="B22" s="1198">
        <v>90.369508685626712</v>
      </c>
      <c r="C22" s="1199">
        <v>92.422034374886067</v>
      </c>
      <c r="D22" s="1195">
        <v>88.020108299878004</v>
      </c>
      <c r="E22" s="1195">
        <v>91.704511550567929</v>
      </c>
      <c r="F22" s="1195">
        <v>87.75636591562882</v>
      </c>
      <c r="G22" s="1200">
        <v>86.071892506609643</v>
      </c>
      <c r="H22" s="1195">
        <v>49.389090909090903</v>
      </c>
      <c r="I22" s="1196">
        <v>46.387272727272723</v>
      </c>
    </row>
    <row r="23" spans="1:9" ht="16.5" hidden="1" customHeight="1">
      <c r="A23" s="1210" t="s">
        <v>12</v>
      </c>
      <c r="B23" s="1198">
        <v>87.70669525008654</v>
      </c>
      <c r="C23" s="1199">
        <v>89.13583696007737</v>
      </c>
      <c r="D23" s="1195">
        <v>80.522904708255211</v>
      </c>
      <c r="E23" s="1195">
        <v>90.463188375843885</v>
      </c>
      <c r="F23" s="1195">
        <v>85.1293452289583</v>
      </c>
      <c r="G23" s="1200">
        <v>90.043835516588516</v>
      </c>
      <c r="H23" s="1195">
        <v>45.766190476190474</v>
      </c>
      <c r="I23" s="1196">
        <v>42.796190476190475</v>
      </c>
    </row>
    <row r="24" spans="1:9" ht="16.5" hidden="1" customHeight="1">
      <c r="A24" s="1210" t="s">
        <v>13</v>
      </c>
      <c r="B24" s="1198">
        <v>87.061005732853573</v>
      </c>
      <c r="C24" s="1199">
        <v>86.984767030738809</v>
      </c>
      <c r="D24" s="1195">
        <v>80.989821014788873</v>
      </c>
      <c r="E24" s="1195">
        <v>89.443606420414014</v>
      </c>
      <c r="F24" s="1195">
        <v>86.681167644976867</v>
      </c>
      <c r="G24" s="1200">
        <v>90.628937603044349</v>
      </c>
      <c r="H24" s="1195">
        <v>38.620000000000005</v>
      </c>
      <c r="I24" s="1196">
        <v>37.170454545454547</v>
      </c>
    </row>
    <row r="25" spans="1:9" ht="16.5" hidden="1" customHeight="1">
      <c r="A25" s="1208" t="s">
        <v>3067</v>
      </c>
      <c r="B25" s="1198">
        <v>84.861238424402572</v>
      </c>
      <c r="C25" s="1199">
        <v>84.180470472888416</v>
      </c>
      <c r="D25" s="1195">
        <v>79.374974504724236</v>
      </c>
      <c r="E25" s="1195">
        <v>87.552501129264982</v>
      </c>
      <c r="F25" s="1195">
        <v>85.290610110984275</v>
      </c>
      <c r="G25" s="1200">
        <v>86.949545636293365</v>
      </c>
      <c r="H25" s="1195">
        <v>31.925500000000007</v>
      </c>
      <c r="I25" s="1196">
        <v>31.77578947368421</v>
      </c>
    </row>
    <row r="26" spans="1:9" ht="16.5" hidden="1" customHeight="1">
      <c r="A26" s="1210" t="s">
        <v>3</v>
      </c>
      <c r="B26" s="1198">
        <v>86.046383419250574</v>
      </c>
      <c r="C26" s="1199">
        <v>85.909110316022392</v>
      </c>
      <c r="D26" s="1195">
        <v>78.837762986629627</v>
      </c>
      <c r="E26" s="1195">
        <v>87.276150630224436</v>
      </c>
      <c r="F26" s="1195">
        <v>92.150990382891379</v>
      </c>
      <c r="G26" s="1200">
        <v>81.591538422519136</v>
      </c>
      <c r="H26" s="1195">
        <v>33.527142857142856</v>
      </c>
      <c r="I26" s="1196">
        <v>30.616500000000002</v>
      </c>
    </row>
    <row r="27" spans="1:9" ht="16.5" hidden="1" customHeight="1">
      <c r="A27" s="1210" t="s">
        <v>3064</v>
      </c>
      <c r="B27" s="1198">
        <v>87.422204943485895</v>
      </c>
      <c r="C27" s="1199">
        <v>86.103638666594165</v>
      </c>
      <c r="D27" s="1195">
        <v>76.669053290053725</v>
      </c>
      <c r="E27" s="1195">
        <v>86.45483322175123</v>
      </c>
      <c r="F27" s="1195">
        <v>97.342589275432474</v>
      </c>
      <c r="G27" s="1200">
        <v>95.537606549512546</v>
      </c>
      <c r="H27" s="1195">
        <v>39.790000000000006</v>
      </c>
      <c r="I27" s="1196">
        <v>37.960909090909098</v>
      </c>
    </row>
    <row r="28" spans="1:9" ht="16.5" hidden="1" customHeight="1">
      <c r="A28" s="1210" t="s">
        <v>5</v>
      </c>
      <c r="B28" s="1198">
        <v>89.177346068696593</v>
      </c>
      <c r="C28" s="1199">
        <v>87.914618070061479</v>
      </c>
      <c r="D28" s="1195">
        <v>77.144105215297273</v>
      </c>
      <c r="E28" s="1195">
        <v>88.406768900646682</v>
      </c>
      <c r="F28" s="1195">
        <v>101.16915030167128</v>
      </c>
      <c r="G28" s="1200">
        <v>93.886943547915067</v>
      </c>
      <c r="H28" s="1195">
        <v>43.339523809523804</v>
      </c>
      <c r="I28" s="1196">
        <v>41.124761904761897</v>
      </c>
    </row>
    <row r="29" spans="1:9" ht="16.5" hidden="1" customHeight="1">
      <c r="A29" s="1210" t="s">
        <v>6</v>
      </c>
      <c r="B29" s="1198">
        <v>90.583839418895238</v>
      </c>
      <c r="C29" s="1199">
        <v>90.155290564983176</v>
      </c>
      <c r="D29" s="1195">
        <v>72.703205370766142</v>
      </c>
      <c r="E29" s="1195">
        <v>91.094480819428142</v>
      </c>
      <c r="F29" s="1195">
        <v>99.555786617158802</v>
      </c>
      <c r="G29" s="1200">
        <v>104.84431258612649</v>
      </c>
      <c r="H29" s="1195">
        <v>47.646818181818183</v>
      </c>
      <c r="I29" s="1196">
        <v>46.796666666666681</v>
      </c>
    </row>
    <row r="30" spans="1:9" ht="16.5" hidden="1" customHeight="1">
      <c r="A30" s="1210" t="s">
        <v>7</v>
      </c>
      <c r="B30" s="1198">
        <v>93.836059260597139</v>
      </c>
      <c r="C30" s="1199">
        <v>94.280354071548032</v>
      </c>
      <c r="D30" s="1195">
        <v>73.906845589024499</v>
      </c>
      <c r="E30" s="1195">
        <v>94.142947399951424</v>
      </c>
      <c r="F30" s="1195">
        <v>97.926952570184397</v>
      </c>
      <c r="G30" s="1200">
        <v>120.37631531588167</v>
      </c>
      <c r="H30" s="1195">
        <v>49.927272727272722</v>
      </c>
      <c r="I30" s="1196">
        <v>48.853181818181831</v>
      </c>
    </row>
    <row r="31" spans="1:9" ht="16.5" hidden="1" customHeight="1">
      <c r="A31" s="1210" t="s">
        <v>8</v>
      </c>
      <c r="B31" s="1198">
        <v>92.973172589459068</v>
      </c>
      <c r="C31" s="1199">
        <v>95.312510792645057</v>
      </c>
      <c r="D31" s="1195">
        <v>76.015437781568863</v>
      </c>
      <c r="E31" s="1195">
        <v>90.396154527169173</v>
      </c>
      <c r="F31" s="1195">
        <v>94.902510712477877</v>
      </c>
      <c r="G31" s="1200">
        <v>121.56138815445183</v>
      </c>
      <c r="H31" s="1195">
        <v>46.534761904761908</v>
      </c>
      <c r="I31" s="1196">
        <v>44.799500000000009</v>
      </c>
    </row>
    <row r="32" spans="1:9" ht="16.5" hidden="1" customHeight="1">
      <c r="A32" s="1210" t="s">
        <v>9</v>
      </c>
      <c r="B32" s="1198">
        <v>95.294724328825737</v>
      </c>
      <c r="C32" s="1199">
        <v>96.418496858283291</v>
      </c>
      <c r="D32" s="1195">
        <v>81.81047883090352</v>
      </c>
      <c r="E32" s="1195">
        <v>89.285637533968412</v>
      </c>
      <c r="F32" s="1195">
        <v>102.38612076617063</v>
      </c>
      <c r="G32" s="1200">
        <v>124.56803852012494</v>
      </c>
      <c r="H32" s="1195">
        <v>47.159130434782604</v>
      </c>
      <c r="I32" s="1196">
        <v>44.799130434782612</v>
      </c>
    </row>
    <row r="33" spans="1:9" ht="16.5" hidden="1" customHeight="1">
      <c r="A33" s="1210" t="s">
        <v>10</v>
      </c>
      <c r="B33" s="1198">
        <v>96.086100431050951</v>
      </c>
      <c r="C33" s="1199">
        <v>94.859589278644492</v>
      </c>
      <c r="D33" s="1195">
        <v>90.854792625520929</v>
      </c>
      <c r="E33" s="1195">
        <v>86.265227171628979</v>
      </c>
      <c r="F33" s="1195">
        <v>104.31961997069597</v>
      </c>
      <c r="G33" s="1200">
        <v>132.92506727587858</v>
      </c>
      <c r="H33" s="1195">
        <v>47.240454545454547</v>
      </c>
      <c r="I33" s="1196">
        <v>45.225714285714282</v>
      </c>
    </row>
    <row r="34" spans="1:9" ht="16.5" hidden="1" customHeight="1">
      <c r="A34" s="1210" t="s">
        <v>11</v>
      </c>
      <c r="B34" s="1198">
        <v>95.92635654867054</v>
      </c>
      <c r="C34" s="1199">
        <v>93.023995300834756</v>
      </c>
      <c r="D34" s="1195">
        <v>93.758542410317389</v>
      </c>
      <c r="E34" s="1195">
        <v>86.721956222637445</v>
      </c>
      <c r="F34" s="1195">
        <v>101.84684494925058</v>
      </c>
      <c r="G34" s="1200">
        <v>137.51024228031591</v>
      </c>
      <c r="H34" s="1195">
        <v>51.38761904761904</v>
      </c>
      <c r="I34" s="1196">
        <v>49.94</v>
      </c>
    </row>
    <row r="35" spans="1:9" ht="16.5" hidden="1" customHeight="1">
      <c r="A35" s="1210" t="s">
        <v>12</v>
      </c>
      <c r="B35" s="1198">
        <v>95.799278617425657</v>
      </c>
      <c r="C35" s="1199">
        <v>93.444771371056646</v>
      </c>
      <c r="D35" s="1195">
        <v>94.50275198026003</v>
      </c>
      <c r="E35" s="1195">
        <v>85.955750361676053</v>
      </c>
      <c r="F35" s="1195">
        <v>106.16112417903776</v>
      </c>
      <c r="G35" s="1200">
        <v>125.22591145554421</v>
      </c>
      <c r="H35" s="1195">
        <v>47.078636363636363</v>
      </c>
      <c r="I35" s="1196">
        <v>45.764285714285712</v>
      </c>
    </row>
    <row r="36" spans="1:9" ht="16.5" hidden="1" customHeight="1">
      <c r="A36" s="1210" t="s">
        <v>13</v>
      </c>
      <c r="B36" s="1198">
        <v>95.086356945122645</v>
      </c>
      <c r="C36" s="1199">
        <v>90.650989125366564</v>
      </c>
      <c r="D36" s="1195">
        <v>96.201970549218998</v>
      </c>
      <c r="E36" s="1195">
        <v>86.147060754480734</v>
      </c>
      <c r="F36" s="1195">
        <v>110.25943394730359</v>
      </c>
      <c r="G36" s="1200">
        <v>114.50419702032156</v>
      </c>
      <c r="H36" s="1195">
        <v>54.916190476190479</v>
      </c>
      <c r="I36" s="1196">
        <v>52.165714285714287</v>
      </c>
    </row>
    <row r="37" spans="1:9" ht="16.5" hidden="1" customHeight="1">
      <c r="A37" s="1208" t="s">
        <v>3068</v>
      </c>
      <c r="B37" s="1198">
        <v>97.702430562659785</v>
      </c>
      <c r="C37" s="1199">
        <v>91.946003695556314</v>
      </c>
      <c r="D37" s="1195">
        <v>98.550196510138747</v>
      </c>
      <c r="E37" s="1195">
        <v>88.677459448879688</v>
      </c>
      <c r="F37" s="1195">
        <v>112.19223957079653</v>
      </c>
      <c r="G37" s="1200">
        <v>125.82856124651597</v>
      </c>
      <c r="H37" s="1195">
        <v>55.44761904761905</v>
      </c>
      <c r="I37" s="1196">
        <v>52.597142857142856</v>
      </c>
    </row>
    <row r="38" spans="1:9" ht="16.5" hidden="1" customHeight="1">
      <c r="A38" s="1210" t="s">
        <v>3</v>
      </c>
      <c r="B38" s="1198">
        <v>98.119069876432334</v>
      </c>
      <c r="C38" s="1199">
        <v>93.934315063350809</v>
      </c>
      <c r="D38" s="1195">
        <v>99.226374555086807</v>
      </c>
      <c r="E38" s="1195">
        <v>90.00176911365989</v>
      </c>
      <c r="F38" s="1195">
        <v>107.96932456157167</v>
      </c>
      <c r="G38" s="1200">
        <v>125.55390618285554</v>
      </c>
      <c r="H38" s="1195">
        <v>55.996500000000005</v>
      </c>
      <c r="I38" s="1196">
        <v>53.459000000000003</v>
      </c>
    </row>
    <row r="39" spans="1:9" ht="16.5" hidden="1" customHeight="1">
      <c r="A39" s="1210" t="s">
        <v>3064</v>
      </c>
      <c r="B39" s="1198">
        <v>96.240328157749403</v>
      </c>
      <c r="C39" s="1199">
        <v>95.653763532519534</v>
      </c>
      <c r="D39" s="1195">
        <v>100.62623876255081</v>
      </c>
      <c r="E39" s="1195">
        <v>87.865506300732761</v>
      </c>
      <c r="F39" s="1195">
        <v>101.59094864227815</v>
      </c>
      <c r="G39" s="1200">
        <v>111.88414069776731</v>
      </c>
      <c r="H39" s="1195">
        <v>52.538695652173907</v>
      </c>
      <c r="I39" s="1196">
        <v>49.673913043478258</v>
      </c>
    </row>
    <row r="40" spans="1:9" ht="16.5" hidden="1" customHeight="1">
      <c r="A40" s="1210" t="s">
        <v>5</v>
      </c>
      <c r="B40" s="1198">
        <v>95.136271435286886</v>
      </c>
      <c r="C40" s="1199">
        <v>97.585565258764902</v>
      </c>
      <c r="D40" s="1195">
        <v>100.04438119803854</v>
      </c>
      <c r="E40" s="1195">
        <v>86.899854534050533</v>
      </c>
      <c r="F40" s="1195">
        <v>97.577791057315196</v>
      </c>
      <c r="G40" s="1200">
        <v>101.74025126410416</v>
      </c>
      <c r="H40" s="1195">
        <v>53.922499999999999</v>
      </c>
      <c r="I40" s="1196">
        <v>51.242500000000007</v>
      </c>
    </row>
    <row r="41" spans="1:9" ht="16.5" hidden="1" customHeight="1">
      <c r="A41" s="1210" t="s">
        <v>6</v>
      </c>
      <c r="B41" s="1198">
        <v>97.399869830618243</v>
      </c>
      <c r="C41" s="1199">
        <v>99.459106188799808</v>
      </c>
      <c r="D41" s="1195">
        <v>104.83069988541726</v>
      </c>
      <c r="E41" s="1195">
        <v>88.293203624132843</v>
      </c>
      <c r="F41" s="1195">
        <v>101.96249000198183</v>
      </c>
      <c r="G41" s="1200">
        <v>99.394216936680394</v>
      </c>
      <c r="H41" s="1195">
        <v>51.410000000000004</v>
      </c>
      <c r="I41" s="1196">
        <v>48.611739130434778</v>
      </c>
    </row>
    <row r="42" spans="1:9" ht="16.5" hidden="1" customHeight="1">
      <c r="A42" s="1210" t="s">
        <v>7</v>
      </c>
      <c r="B42" s="1198">
        <v>97.966066966256307</v>
      </c>
      <c r="C42" s="1199">
        <v>100.6855710196529</v>
      </c>
      <c r="D42" s="1195">
        <v>109.65622669130484</v>
      </c>
      <c r="E42" s="1195">
        <v>92.359899722035323</v>
      </c>
      <c r="F42" s="1195">
        <v>97.4725676008091</v>
      </c>
      <c r="G42" s="1200">
        <v>86.026884653805354</v>
      </c>
      <c r="H42" s="1195">
        <v>47.592272727272729</v>
      </c>
      <c r="I42" s="1196">
        <v>45.208636363636352</v>
      </c>
    </row>
    <row r="43" spans="1:9" ht="16.5" hidden="1" customHeight="1">
      <c r="A43" s="1210" t="s">
        <v>8</v>
      </c>
      <c r="B43" s="1198">
        <v>100.23240520288037</v>
      </c>
      <c r="C43" s="1199">
        <v>101.19215049416724</v>
      </c>
      <c r="D43" s="1195">
        <v>113.89555698485401</v>
      </c>
      <c r="E43" s="1195">
        <v>96.936320265839328</v>
      </c>
      <c r="F43" s="1195">
        <v>96.659211957044363</v>
      </c>
      <c r="G43" s="1200">
        <v>90.488823870802392</v>
      </c>
      <c r="H43" s="1195">
        <v>49.148571428571437</v>
      </c>
      <c r="I43" s="1196">
        <v>46.69380952380952</v>
      </c>
    </row>
    <row r="44" spans="1:9" ht="16.5" hidden="1" customHeight="1">
      <c r="A44" s="1210" t="s">
        <v>9</v>
      </c>
      <c r="B44" s="1198">
        <v>99.338330224025697</v>
      </c>
      <c r="C44" s="1199">
        <v>100.34731104316261</v>
      </c>
      <c r="D44" s="1195">
        <v>116.89348826725157</v>
      </c>
      <c r="E44" s="1195">
        <v>92.299675862489011</v>
      </c>
      <c r="F44" s="1195">
        <v>99.161455063974728</v>
      </c>
      <c r="G44" s="1200">
        <v>88.92181909912496</v>
      </c>
      <c r="H44" s="1195">
        <v>51.87</v>
      </c>
      <c r="I44" s="1196">
        <v>48.057826086956517</v>
      </c>
    </row>
    <row r="45" spans="1:9" ht="16.5" hidden="1" customHeight="1">
      <c r="A45" s="1210" t="s">
        <v>10</v>
      </c>
      <c r="B45" s="1198">
        <v>99.887133315590205</v>
      </c>
      <c r="C45" s="1199">
        <v>99.154653516088771</v>
      </c>
      <c r="D45" s="1195">
        <v>118.3996848364948</v>
      </c>
      <c r="E45" s="1195">
        <v>92.116886665132711</v>
      </c>
      <c r="F45" s="1195">
        <v>103.8349663885392</v>
      </c>
      <c r="G45" s="1200">
        <v>89.041874983921474</v>
      </c>
      <c r="H45" s="1195">
        <v>55.514761904761912</v>
      </c>
      <c r="I45" s="1196">
        <v>49.754285714285707</v>
      </c>
    </row>
    <row r="46" spans="1:9" ht="16.5" hidden="1" customHeight="1">
      <c r="A46" s="1210" t="s">
        <v>11</v>
      </c>
      <c r="B46" s="1198">
        <v>98.912132230578692</v>
      </c>
      <c r="C46" s="1199">
        <v>98.434613107030998</v>
      </c>
      <c r="D46" s="1195">
        <v>115.36784623317698</v>
      </c>
      <c r="E46" s="1195">
        <v>91.790347403950776</v>
      </c>
      <c r="F46" s="1195">
        <v>102.67675103271957</v>
      </c>
      <c r="G46" s="1200">
        <v>88.730168812863212</v>
      </c>
      <c r="H46" s="1195">
        <v>57.649090909090916</v>
      </c>
      <c r="I46" s="1196">
        <v>51.594545454545461</v>
      </c>
    </row>
    <row r="47" spans="1:9" ht="16.5" hidden="1" customHeight="1">
      <c r="A47" s="1210" t="s">
        <v>12</v>
      </c>
      <c r="B47" s="1198">
        <v>98.934208584369813</v>
      </c>
      <c r="C47" s="1199">
        <v>98.429554097008278</v>
      </c>
      <c r="D47" s="1195">
        <v>111.37473962746373</v>
      </c>
      <c r="E47" s="1195">
        <v>92.149776424047133</v>
      </c>
      <c r="F47" s="1195">
        <v>103.85290409282149</v>
      </c>
      <c r="G47" s="1200">
        <v>92.747119675646346</v>
      </c>
      <c r="H47" s="1195">
        <v>62.865909090909078</v>
      </c>
      <c r="I47" s="1196">
        <v>56.662857142857149</v>
      </c>
    </row>
    <row r="48" spans="1:9" ht="16.5" hidden="1" customHeight="1">
      <c r="A48" s="1210" t="s">
        <v>13</v>
      </c>
      <c r="B48" s="1198">
        <v>96.406066018554256</v>
      </c>
      <c r="C48" s="1199">
        <v>96.08213693247319</v>
      </c>
      <c r="D48" s="1195">
        <v>107.26983272870129</v>
      </c>
      <c r="E48" s="1195">
        <v>92.420460157659861</v>
      </c>
      <c r="F48" s="1195">
        <v>97.963060143387565</v>
      </c>
      <c r="G48" s="1200">
        <v>88.988682667407843</v>
      </c>
      <c r="H48" s="1195">
        <v>64.092000000000013</v>
      </c>
      <c r="I48" s="1196">
        <v>57.947000000000003</v>
      </c>
    </row>
    <row r="49" spans="1:9" ht="16.5" hidden="1" customHeight="1">
      <c r="A49" s="1211" t="s">
        <v>3069</v>
      </c>
      <c r="B49" s="1212">
        <v>96.80294729738273</v>
      </c>
      <c r="C49" s="1213">
        <v>95.633507302811779</v>
      </c>
      <c r="D49" s="1214">
        <v>105.9981439767852</v>
      </c>
      <c r="E49" s="1214">
        <v>95.201985782717088</v>
      </c>
      <c r="F49" s="1214">
        <v>98.251502845189293</v>
      </c>
      <c r="G49" s="1215">
        <v>87.197088826716978</v>
      </c>
      <c r="H49" s="1214">
        <v>69.099999999999994</v>
      </c>
      <c r="I49" s="1216">
        <v>63.7</v>
      </c>
    </row>
    <row r="50" spans="1:9" ht="16.5" hidden="1" customHeight="1">
      <c r="A50" s="1210" t="s">
        <v>3070</v>
      </c>
      <c r="B50" s="1198">
        <v>97.875309196410214</v>
      </c>
      <c r="C50" s="1199">
        <v>96.963194826802052</v>
      </c>
      <c r="D50" s="1195">
        <v>108.75719204638173</v>
      </c>
      <c r="E50" s="1195">
        <v>98.370589198520236</v>
      </c>
      <c r="F50" s="1195">
        <v>95.600570005736486</v>
      </c>
      <c r="G50" s="1200">
        <v>83.92642442324501</v>
      </c>
      <c r="H50" s="1195">
        <v>65.7</v>
      </c>
      <c r="I50" s="1196">
        <v>62.2</v>
      </c>
    </row>
    <row r="51" spans="1:9" ht="16.5" hidden="1" customHeight="1">
      <c r="A51" s="1210" t="s">
        <v>3071</v>
      </c>
      <c r="B51" s="1198">
        <v>99.042066242010407</v>
      </c>
      <c r="C51" s="1199">
        <v>97.189815257828272</v>
      </c>
      <c r="D51" s="1195">
        <v>111.29318739172871</v>
      </c>
      <c r="E51" s="1195">
        <v>101.79591759151948</v>
      </c>
      <c r="F51" s="1195">
        <v>95.355118810778166</v>
      </c>
      <c r="G51" s="1200">
        <v>80.911259955603157</v>
      </c>
      <c r="H51" s="1195">
        <v>66.7</v>
      </c>
      <c r="I51" s="1196">
        <v>62.8</v>
      </c>
    </row>
    <row r="52" spans="1:9" ht="16.5" hidden="1" customHeight="1">
      <c r="A52" s="1210" t="s">
        <v>3072</v>
      </c>
      <c r="B52" s="1198">
        <v>98.557991831499152</v>
      </c>
      <c r="C52" s="1199">
        <v>95.939066644655568</v>
      </c>
      <c r="D52" s="1195">
        <v>109.98831258037268</v>
      </c>
      <c r="E52" s="1195">
        <v>103.96855066010924</v>
      </c>
      <c r="F52" s="1195">
        <v>94.02173460749944</v>
      </c>
      <c r="G52" s="1200">
        <v>76.820903428127266</v>
      </c>
      <c r="H52" s="1195">
        <v>71.8</v>
      </c>
      <c r="I52" s="1196">
        <v>66.3</v>
      </c>
    </row>
    <row r="53" spans="1:9" ht="16.5" hidden="1" customHeight="1">
      <c r="A53" s="1210" t="s">
        <v>3073</v>
      </c>
      <c r="B53" s="1198">
        <v>98.672771594809703</v>
      </c>
      <c r="C53" s="1199">
        <v>95.340978053509915</v>
      </c>
      <c r="D53" s="1195">
        <v>111.41927912242879</v>
      </c>
      <c r="E53" s="1195">
        <v>105.53072660161993</v>
      </c>
      <c r="F53" s="1195">
        <v>92.15273546590474</v>
      </c>
      <c r="G53" s="1200">
        <v>76.445837988091498</v>
      </c>
      <c r="H53" s="1195">
        <v>77</v>
      </c>
      <c r="I53" s="1196">
        <v>70</v>
      </c>
    </row>
    <row r="54" spans="1:9" ht="16.5" hidden="1" customHeight="1">
      <c r="A54" s="1210" t="s">
        <v>3074</v>
      </c>
      <c r="B54" s="1198">
        <v>96.950991723958538</v>
      </c>
      <c r="C54" s="1199">
        <v>95.086631380951744</v>
      </c>
      <c r="D54" s="1195">
        <v>112.28056405223711</v>
      </c>
      <c r="E54" s="1195">
        <v>100.84742403119311</v>
      </c>
      <c r="F54" s="1195">
        <v>89.33342531886494</v>
      </c>
      <c r="G54" s="1200">
        <v>77.366087835607857</v>
      </c>
      <c r="H54" s="1195">
        <v>76</v>
      </c>
      <c r="I54" s="1196">
        <v>67.400000000000006</v>
      </c>
    </row>
    <row r="55" spans="1:9" ht="16.5" hidden="1" customHeight="1">
      <c r="A55" s="1210" t="s">
        <v>3075</v>
      </c>
      <c r="B55" s="1198">
        <v>95.135179101762546</v>
      </c>
      <c r="C55" s="1199">
        <v>94.638475060326158</v>
      </c>
      <c r="D55" s="1195">
        <v>110.12866170010003</v>
      </c>
      <c r="E55" s="1195">
        <v>98.720363012700375</v>
      </c>
      <c r="F55" s="1195">
        <v>86.899507388114245</v>
      </c>
      <c r="G55" s="1200">
        <v>72.504837876915616</v>
      </c>
      <c r="H55" s="1195">
        <v>75</v>
      </c>
      <c r="I55" s="1196">
        <v>70.599999999999994</v>
      </c>
    </row>
    <row r="56" spans="1:9" ht="16.5" hidden="1" customHeight="1">
      <c r="A56" s="1210" t="s">
        <v>3076</v>
      </c>
      <c r="B56" s="1198">
        <v>95.969576183922669</v>
      </c>
      <c r="C56" s="1199">
        <v>95.775839361968323</v>
      </c>
      <c r="D56" s="1195">
        <v>108.45795268764054</v>
      </c>
      <c r="E56" s="1195">
        <v>103.48886174661912</v>
      </c>
      <c r="F56" s="1195">
        <v>84.430173088007948</v>
      </c>
      <c r="G56" s="1200">
        <v>68.604442676421868</v>
      </c>
      <c r="H56" s="1195">
        <v>73.8</v>
      </c>
      <c r="I56" s="1196">
        <v>67.8</v>
      </c>
    </row>
    <row r="57" spans="1:9" ht="16.5" hidden="1" customHeight="1">
      <c r="A57" s="1210" t="s">
        <v>3077</v>
      </c>
      <c r="B57" s="1198">
        <v>94.239430408790298</v>
      </c>
      <c r="C57" s="1199">
        <v>94.053200348994991</v>
      </c>
      <c r="D57" s="1195">
        <v>108.29185856578289</v>
      </c>
      <c r="E57" s="1195">
        <v>100.34309937845282</v>
      </c>
      <c r="F57" s="1195">
        <v>82.334243653211857</v>
      </c>
      <c r="G57" s="1200">
        <v>70.376529037432604</v>
      </c>
      <c r="H57" s="1195">
        <v>79.099999999999994</v>
      </c>
      <c r="I57" s="1196">
        <v>70.099999999999994</v>
      </c>
    </row>
    <row r="58" spans="1:9" ht="16.5" hidden="1" customHeight="1">
      <c r="A58" s="1210" t="s">
        <v>3078</v>
      </c>
      <c r="B58" s="1198">
        <v>93.3088521554686</v>
      </c>
      <c r="C58" s="1199">
        <v>92.317496723969398</v>
      </c>
      <c r="D58" s="1195">
        <v>102.80372644944049</v>
      </c>
      <c r="E58" s="1195">
        <v>100.8706729953394</v>
      </c>
      <c r="F58" s="1195">
        <v>81.327988691397806</v>
      </c>
      <c r="G58" s="1200">
        <v>76.5001287105367</v>
      </c>
      <c r="H58" s="1195">
        <v>80.599999999999994</v>
      </c>
      <c r="I58" s="1196">
        <v>70.8</v>
      </c>
    </row>
    <row r="59" spans="1:9" ht="16.5" hidden="1" customHeight="1">
      <c r="A59" s="1210" t="s">
        <v>3079</v>
      </c>
      <c r="B59" s="1198">
        <v>92.195534253777666</v>
      </c>
      <c r="C59" s="1195">
        <v>92.888979230095927</v>
      </c>
      <c r="D59" s="1195">
        <v>99.993134762227712</v>
      </c>
      <c r="E59" s="1195">
        <v>99.633730807968874</v>
      </c>
      <c r="F59" s="1195">
        <v>76.590597137041485</v>
      </c>
      <c r="G59" s="1200">
        <v>79.860808819617247</v>
      </c>
      <c r="H59" s="1195">
        <v>65.949090909090899</v>
      </c>
      <c r="I59" s="1196">
        <v>56.693333333333328</v>
      </c>
    </row>
    <row r="60" spans="1:9" ht="16.5" hidden="1" customHeight="1">
      <c r="A60" s="1217" t="s">
        <v>3080</v>
      </c>
      <c r="B60" s="1202">
        <v>92.249603458964941</v>
      </c>
      <c r="C60" s="1204">
        <v>92.893870858958195</v>
      </c>
      <c r="D60" s="1204">
        <v>97.848237063436017</v>
      </c>
      <c r="E60" s="1204">
        <v>101.09604143136238</v>
      </c>
      <c r="F60" s="1204">
        <v>76.835327259971109</v>
      </c>
      <c r="G60" s="1205">
        <v>78.310288290509348</v>
      </c>
      <c r="H60" s="1204">
        <v>57.9</v>
      </c>
      <c r="I60" s="1218">
        <v>49</v>
      </c>
    </row>
    <row r="61" spans="1:9" ht="16.5" hidden="1" customHeight="1">
      <c r="A61" s="1219" t="s">
        <v>3081</v>
      </c>
      <c r="B61" s="1220">
        <v>93.315060319903296</v>
      </c>
      <c r="C61" s="1221">
        <v>92.269885642397369</v>
      </c>
      <c r="D61" s="1221">
        <v>100.94697874526999</v>
      </c>
      <c r="E61" s="1221">
        <v>101.769971649526</v>
      </c>
      <c r="F61" s="1221">
        <v>80.257987593884636</v>
      </c>
      <c r="G61" s="1222">
        <v>79.343218512367869</v>
      </c>
      <c r="H61" s="1221">
        <v>60.240909090909106</v>
      </c>
      <c r="I61" s="1223">
        <v>51.6</v>
      </c>
    </row>
    <row r="62" spans="1:9" ht="16.5" hidden="1" customHeight="1">
      <c r="A62" s="1210" t="s">
        <v>3070</v>
      </c>
      <c r="B62" s="1198">
        <v>94.009827246068099</v>
      </c>
      <c r="C62" s="1195">
        <v>93.094618341419732</v>
      </c>
      <c r="D62" s="1195">
        <v>103.76428954168858</v>
      </c>
      <c r="E62" s="1195">
        <v>100.73740852889011</v>
      </c>
      <c r="F62" s="1195">
        <v>81.784163543977044</v>
      </c>
      <c r="G62" s="1200">
        <v>80.309199553179994</v>
      </c>
      <c r="H62" s="1195">
        <v>64.431500000000014</v>
      </c>
      <c r="I62" s="1196">
        <v>54.980526315789483</v>
      </c>
    </row>
    <row r="63" spans="1:9" ht="16.5" hidden="1" customHeight="1">
      <c r="A63" s="1210" t="s">
        <v>3064</v>
      </c>
      <c r="B63" s="1198">
        <v>93.158414966533911</v>
      </c>
      <c r="C63" s="1195">
        <v>94.578073710419162</v>
      </c>
      <c r="D63" s="1195">
        <v>105.64753411964494</v>
      </c>
      <c r="E63" s="1195">
        <v>97.512553197334768</v>
      </c>
      <c r="F63" s="1195">
        <v>78.414045592467389</v>
      </c>
      <c r="G63" s="1200">
        <v>78.662742642588682</v>
      </c>
      <c r="H63" s="1195">
        <v>67</v>
      </c>
      <c r="I63" s="1196">
        <v>58.2</v>
      </c>
    </row>
    <row r="64" spans="1:9" ht="16.5" hidden="1" customHeight="1">
      <c r="A64" s="1210" t="s">
        <v>5</v>
      </c>
      <c r="B64" s="1198">
        <v>93.611370171862163</v>
      </c>
      <c r="C64" s="1195">
        <v>97.755725650011271</v>
      </c>
      <c r="D64" s="1195">
        <v>106.12800621022762</v>
      </c>
      <c r="E64" s="1195">
        <v>94.63380322270018</v>
      </c>
      <c r="F64" s="1195">
        <v>79.112100445346954</v>
      </c>
      <c r="G64" s="1200">
        <v>79.25601579755957</v>
      </c>
      <c r="H64" s="1195">
        <v>71.599999999999994</v>
      </c>
      <c r="I64" s="1196">
        <v>63.9</v>
      </c>
    </row>
    <row r="65" spans="1:9" ht="16.5" hidden="1" customHeight="1">
      <c r="A65" s="1210" t="s">
        <v>6</v>
      </c>
      <c r="B65" s="1198">
        <v>94.267664257664137</v>
      </c>
      <c r="C65" s="1195">
        <v>100.53532046660378</v>
      </c>
      <c r="D65" s="1195">
        <v>106.59284098950985</v>
      </c>
      <c r="E65" s="1195">
        <v>94.443598775325711</v>
      </c>
      <c r="F65" s="1195">
        <v>78.501477585442558</v>
      </c>
      <c r="G65" s="1200">
        <v>76.735576040519135</v>
      </c>
      <c r="H65" s="1195">
        <v>70.3</v>
      </c>
      <c r="I65" s="1196">
        <v>60.9</v>
      </c>
    </row>
    <row r="66" spans="1:9" ht="16.5" hidden="1" customHeight="1">
      <c r="A66" s="1210" t="s">
        <v>7</v>
      </c>
      <c r="B66" s="1198">
        <v>95.404993031098414</v>
      </c>
      <c r="C66" s="1195">
        <v>101.23047904710467</v>
      </c>
      <c r="D66" s="1195">
        <v>102.89108444726023</v>
      </c>
      <c r="E66" s="1195">
        <v>99.190632428753688</v>
      </c>
      <c r="F66" s="1195">
        <v>77.461878594131946</v>
      </c>
      <c r="G66" s="1200">
        <v>79.944073347305149</v>
      </c>
      <c r="H66" s="1195">
        <v>63.038000000000011</v>
      </c>
      <c r="I66" s="1196">
        <v>54.706499999999991</v>
      </c>
    </row>
    <row r="67" spans="1:9" ht="16.5" hidden="1" customHeight="1">
      <c r="A67" s="1210" t="s">
        <v>8</v>
      </c>
      <c r="B67" s="1198">
        <v>95.14701488199006</v>
      </c>
      <c r="C67" s="1195">
        <v>102.44213770947127</v>
      </c>
      <c r="D67" s="1195">
        <v>101.06421117773988</v>
      </c>
      <c r="E67" s="1195">
        <v>97.551396135423261</v>
      </c>
      <c r="F67" s="1195">
        <v>78.090334264361346</v>
      </c>
      <c r="G67" s="1200">
        <v>79.42907588374996</v>
      </c>
      <c r="H67" s="1195">
        <v>64.2</v>
      </c>
      <c r="I67" s="1196">
        <v>57.5</v>
      </c>
    </row>
    <row r="68" spans="1:9" ht="16.5" hidden="1" customHeight="1">
      <c r="A68" s="1210" t="s">
        <v>9</v>
      </c>
      <c r="B68" s="1198">
        <v>94.084177362431817</v>
      </c>
      <c r="C68" s="1195">
        <v>102.27433753574138</v>
      </c>
      <c r="D68" s="1195">
        <v>100.29965212921627</v>
      </c>
      <c r="E68" s="1195">
        <v>92.625670313967277</v>
      </c>
      <c r="F68" s="1195">
        <v>82.589405487895689</v>
      </c>
      <c r="G68" s="1200">
        <v>76.229237696470847</v>
      </c>
      <c r="H68" s="1195">
        <v>59.50181818181818</v>
      </c>
      <c r="I68" s="1196">
        <v>54.844090909090909</v>
      </c>
    </row>
    <row r="69" spans="1:9" ht="16.5" hidden="1" customHeight="1">
      <c r="A69" s="1210" t="s">
        <v>10</v>
      </c>
      <c r="B69" s="1198">
        <v>93.368634768546059</v>
      </c>
      <c r="C69" s="1195">
        <v>101.01671562781864</v>
      </c>
      <c r="D69" s="1195">
        <v>99.63812689323936</v>
      </c>
      <c r="E69" s="1195">
        <v>91.837315639660318</v>
      </c>
      <c r="F69" s="1195">
        <v>83.888305452944195</v>
      </c>
      <c r="G69" s="1200">
        <v>73.511486727583048</v>
      </c>
      <c r="H69" s="1195">
        <v>62.3</v>
      </c>
      <c r="I69" s="1196">
        <v>57</v>
      </c>
    </row>
    <row r="70" spans="1:9" ht="16.5" hidden="1" customHeight="1">
      <c r="A70" s="1210" t="s">
        <v>11</v>
      </c>
      <c r="B70" s="1198">
        <v>95.247349769978584</v>
      </c>
      <c r="C70" s="1195">
        <v>101.55127368509457</v>
      </c>
      <c r="D70" s="1195">
        <v>100.8202231863725</v>
      </c>
      <c r="E70" s="1195">
        <v>95.977848012390751</v>
      </c>
      <c r="F70" s="1195">
        <v>84.109216733905328</v>
      </c>
      <c r="G70" s="1200">
        <v>77.771612782652738</v>
      </c>
      <c r="H70" s="1195">
        <v>59.6</v>
      </c>
      <c r="I70" s="1196">
        <v>54</v>
      </c>
    </row>
    <row r="71" spans="1:9" ht="16.5" hidden="1" customHeight="1">
      <c r="A71" s="1210" t="s">
        <v>12</v>
      </c>
      <c r="B71" s="1198">
        <v>98.626175613962104</v>
      </c>
      <c r="C71" s="1195">
        <v>106.52632019552085</v>
      </c>
      <c r="D71" s="1195">
        <v>102.45348449740578</v>
      </c>
      <c r="E71" s="1195">
        <v>95.56910968357758</v>
      </c>
      <c r="F71" s="1195">
        <v>93.163737189297194</v>
      </c>
      <c r="G71" s="1200">
        <v>79.190245393610397</v>
      </c>
      <c r="H71" s="1195">
        <v>62.713809523809516</v>
      </c>
      <c r="I71" s="1196">
        <v>57.078500000000005</v>
      </c>
    </row>
    <row r="72" spans="1:9" ht="16.5" hidden="1" customHeight="1">
      <c r="A72" s="1210" t="s">
        <v>13</v>
      </c>
      <c r="B72" s="1198">
        <v>101.00678467226496</v>
      </c>
      <c r="C72" s="1195">
        <v>106.64799397461408</v>
      </c>
      <c r="D72" s="1195">
        <v>103.54295239281635</v>
      </c>
      <c r="E72" s="1195">
        <v>97.397056956538506</v>
      </c>
      <c r="F72" s="1195">
        <v>101.49866149086115</v>
      </c>
      <c r="G72" s="1200">
        <v>82.997695417744993</v>
      </c>
      <c r="H72" s="1195">
        <v>65.2</v>
      </c>
      <c r="I72" s="1196">
        <v>59.8</v>
      </c>
    </row>
    <row r="73" spans="1:9" ht="16.5" hidden="1" customHeight="1">
      <c r="A73" s="1219" t="s">
        <v>3082</v>
      </c>
      <c r="B73" s="1220">
        <v>102.5151015442658</v>
      </c>
      <c r="C73" s="1221">
        <v>103.61032570731609</v>
      </c>
      <c r="D73" s="1221">
        <v>103.84479393326944</v>
      </c>
      <c r="E73" s="1221">
        <v>100.68749721584591</v>
      </c>
      <c r="F73" s="1221">
        <v>108.7325264415225</v>
      </c>
      <c r="G73" s="1222">
        <v>87.540273704349701</v>
      </c>
      <c r="H73" s="1221">
        <v>63.672727272727279</v>
      </c>
      <c r="I73" s="1223">
        <v>57.528571428571425</v>
      </c>
    </row>
    <row r="74" spans="1:9" ht="16.5" hidden="1" customHeight="1">
      <c r="A74" s="1210" t="s">
        <v>3083</v>
      </c>
      <c r="B74" s="1198">
        <v>99.418984683378341</v>
      </c>
      <c r="C74" s="1195">
        <v>100.46310728116576</v>
      </c>
      <c r="D74" s="1195">
        <v>102.85156430923657</v>
      </c>
      <c r="E74" s="1195">
        <v>99.576400085160031</v>
      </c>
      <c r="F74" s="1195">
        <v>97.55334488164273</v>
      </c>
      <c r="G74" s="1200">
        <v>91.448643122242501</v>
      </c>
      <c r="H74" s="1195">
        <v>55.477499999999999</v>
      </c>
      <c r="I74" s="1196">
        <v>50.542105263157893</v>
      </c>
    </row>
    <row r="75" spans="1:9" ht="16.5" hidden="1" customHeight="1">
      <c r="A75" s="1210" t="s">
        <v>3084</v>
      </c>
      <c r="B75" s="1198">
        <v>95.177238817172721</v>
      </c>
      <c r="C75" s="1195">
        <v>99.425056572166582</v>
      </c>
      <c r="D75" s="1195">
        <v>101.52456298283946</v>
      </c>
      <c r="E75" s="1195">
        <v>98.023898152673468</v>
      </c>
      <c r="F75" s="1195">
        <v>85.424837034070194</v>
      </c>
      <c r="G75" s="1200">
        <v>73.944245269412903</v>
      </c>
      <c r="H75" s="1195">
        <v>34.252380952380953</v>
      </c>
      <c r="I75" s="1196">
        <v>30.92</v>
      </c>
    </row>
    <row r="76" spans="1:9" ht="16.5" hidden="1" customHeight="1">
      <c r="A76" s="1210" t="s">
        <v>3085</v>
      </c>
      <c r="B76" s="1198">
        <v>92.526875587249066</v>
      </c>
      <c r="C76" s="1195">
        <v>96.90645774765845</v>
      </c>
      <c r="D76" s="1195">
        <v>95.753672393902946</v>
      </c>
      <c r="E76" s="1195">
        <v>99.647310462103192</v>
      </c>
      <c r="F76" s="1195">
        <v>81.177562917041087</v>
      </c>
      <c r="G76" s="1200">
        <v>63.179505470140441</v>
      </c>
      <c r="H76" s="1195">
        <v>26.631428571428565</v>
      </c>
      <c r="I76" s="1196">
        <v>16.699047619047612</v>
      </c>
    </row>
    <row r="77" spans="1:9" ht="16.5" hidden="1" customHeight="1">
      <c r="A77" s="1210" t="s">
        <v>3086</v>
      </c>
      <c r="B77" s="1198">
        <v>91.135360588162669</v>
      </c>
      <c r="C77" s="1195">
        <v>95.415913237790804</v>
      </c>
      <c r="D77" s="1195">
        <v>94.425474409690707</v>
      </c>
      <c r="E77" s="1195">
        <v>98.018996990122133</v>
      </c>
      <c r="F77" s="1195">
        <v>77.768866824686242</v>
      </c>
      <c r="G77" s="1200">
        <v>67.84539991535118</v>
      </c>
      <c r="H77" s="1195">
        <v>32.411904761904758</v>
      </c>
      <c r="I77" s="1196">
        <v>28.527500000000003</v>
      </c>
    </row>
    <row r="78" spans="1:9" ht="16.5" hidden="1" customHeight="1">
      <c r="A78" s="1210" t="s">
        <v>3087</v>
      </c>
      <c r="B78" s="1198">
        <v>93.255843352710514</v>
      </c>
      <c r="C78" s="1195">
        <v>94.816410370590745</v>
      </c>
      <c r="D78" s="1195">
        <v>98.3325915325089</v>
      </c>
      <c r="E78" s="1195">
        <v>97.309622228857322</v>
      </c>
      <c r="F78" s="1195">
        <v>86.613654144216156</v>
      </c>
      <c r="G78" s="1200">
        <v>74.940606610867945</v>
      </c>
      <c r="H78" s="1195">
        <v>40.786363636363632</v>
      </c>
      <c r="I78" s="1196">
        <v>38.322727272727278</v>
      </c>
    </row>
    <row r="79" spans="1:9" ht="16.5" hidden="1" customHeight="1">
      <c r="A79" s="1210" t="s">
        <v>3088</v>
      </c>
      <c r="B79" s="1198">
        <v>94.041451710554767</v>
      </c>
      <c r="C79" s="1195">
        <v>92.227051045731287</v>
      </c>
      <c r="D79" s="1195">
        <v>101.78736378815815</v>
      </c>
      <c r="E79" s="1195">
        <v>97.273593427018767</v>
      </c>
      <c r="F79" s="1195">
        <v>93.200414775414998</v>
      </c>
      <c r="G79" s="1200">
        <v>76.011903581163168</v>
      </c>
      <c r="H79" s="1195">
        <v>43.222173913043477</v>
      </c>
      <c r="I79" s="1196">
        <v>40.765909090909084</v>
      </c>
    </row>
    <row r="80" spans="1:9" ht="16.5" hidden="1" customHeight="1">
      <c r="A80" s="1210" t="s">
        <v>3089</v>
      </c>
      <c r="B80" s="1198">
        <v>95.915944445938479</v>
      </c>
      <c r="C80" s="1195">
        <v>92.203017520089801</v>
      </c>
      <c r="D80" s="1195">
        <v>102.10044538813383</v>
      </c>
      <c r="E80" s="1195">
        <v>99.217675954557421</v>
      </c>
      <c r="F80" s="1195">
        <v>98.7018285675736</v>
      </c>
      <c r="G80" s="1200">
        <v>81.093970405677709</v>
      </c>
      <c r="H80" s="1195">
        <v>45.047142857142859</v>
      </c>
      <c r="I80" s="1196">
        <v>42.40761904761905</v>
      </c>
    </row>
    <row r="81" spans="1:9" ht="16.5" hidden="1" customHeight="1">
      <c r="A81" s="1210" t="s">
        <v>3077</v>
      </c>
      <c r="B81" s="1198">
        <v>98.011497887472643</v>
      </c>
      <c r="C81" s="1195">
        <v>91.474033292295033</v>
      </c>
      <c r="D81" s="1195">
        <v>102.31823969989316</v>
      </c>
      <c r="E81" s="1195">
        <v>104.32734445802772</v>
      </c>
      <c r="F81" s="1195">
        <v>104.59634357298087</v>
      </c>
      <c r="G81" s="1200">
        <v>78.960651763531359</v>
      </c>
      <c r="H81" s="1195">
        <v>41.697142857142865</v>
      </c>
      <c r="I81" s="1196">
        <v>39.457142857142856</v>
      </c>
    </row>
    <row r="82" spans="1:9" ht="16.5" hidden="1" customHeight="1">
      <c r="A82" s="1210" t="s">
        <v>11</v>
      </c>
      <c r="B82" s="1198">
        <v>101.3763809972607</v>
      </c>
      <c r="C82" s="1195">
        <v>91.783443249046144</v>
      </c>
      <c r="D82" s="1195">
        <v>104.47993460818552</v>
      </c>
      <c r="E82" s="1195">
        <v>112.08834404740074</v>
      </c>
      <c r="F82" s="1195">
        <v>106.45024815209034</v>
      </c>
      <c r="G82" s="1200">
        <v>84.710404959279799</v>
      </c>
      <c r="H82" s="1195">
        <v>41.5</v>
      </c>
      <c r="I82" s="1196">
        <v>39.6</v>
      </c>
    </row>
    <row r="83" spans="1:9" ht="9" hidden="1" customHeight="1">
      <c r="A83" s="1210" t="s">
        <v>12</v>
      </c>
      <c r="B83" s="1198">
        <v>105.58600130353233</v>
      </c>
      <c r="C83" s="1195">
        <v>93.31812057540094</v>
      </c>
      <c r="D83" s="1195">
        <v>105.3818860824795</v>
      </c>
      <c r="E83" s="1195">
        <v>114.843513602787</v>
      </c>
      <c r="F83" s="1195">
        <v>121.90345019300375</v>
      </c>
      <c r="G83" s="1200">
        <v>87.528177843908551</v>
      </c>
      <c r="H83" s="1195">
        <v>43.98</v>
      </c>
      <c r="I83" s="1196">
        <v>41.346500000000006</v>
      </c>
    </row>
    <row r="84" spans="1:9" ht="16.5" hidden="1" customHeight="1">
      <c r="A84" s="1210" t="s">
        <v>13</v>
      </c>
      <c r="B84" s="1198">
        <v>108.59683960847201</v>
      </c>
      <c r="C84" s="1195">
        <v>94.845116190242663</v>
      </c>
      <c r="D84" s="1195">
        <v>109.18568486388526</v>
      </c>
      <c r="E84" s="1195">
        <v>116.38655041674583</v>
      </c>
      <c r="F84" s="1195">
        <v>131.19935065302769</v>
      </c>
      <c r="G84" s="1200">
        <v>87.140829010711613</v>
      </c>
      <c r="H84" s="1224">
        <v>50.218181818181826</v>
      </c>
      <c r="I84" s="1225">
        <v>47.06818181818182</v>
      </c>
    </row>
    <row r="85" spans="1:9" ht="16.5" customHeight="1">
      <c r="A85" s="1226" t="s">
        <v>3090</v>
      </c>
      <c r="B85" s="1220"/>
      <c r="C85" s="1221"/>
      <c r="D85" s="1221"/>
      <c r="E85" s="1221"/>
      <c r="F85" s="1221"/>
      <c r="G85" s="1222"/>
      <c r="H85" s="1221"/>
      <c r="I85" s="1223"/>
    </row>
    <row r="86" spans="1:9" ht="16.5" customHeight="1">
      <c r="A86" s="1210" t="s">
        <v>3091</v>
      </c>
      <c r="B86" s="1198">
        <v>113.49364256189074</v>
      </c>
      <c r="C86" s="1195">
        <v>95.92833280943475</v>
      </c>
      <c r="D86" s="1195">
        <v>111.09671888258342</v>
      </c>
      <c r="E86" s="1195">
        <v>125.00940824649972</v>
      </c>
      <c r="F86" s="1195">
        <v>138.87453836454819</v>
      </c>
      <c r="G86" s="1200">
        <v>94.159241057381038</v>
      </c>
      <c r="H86" s="1195">
        <v>55.3215</v>
      </c>
      <c r="I86" s="1196">
        <v>52.102105263157895</v>
      </c>
    </row>
    <row r="87" spans="1:9" ht="16.5" customHeight="1">
      <c r="A87" s="1210" t="s">
        <v>3</v>
      </c>
      <c r="B87" s="1198">
        <v>116.49751919361707</v>
      </c>
      <c r="C87" s="1195">
        <v>97.650717707721142</v>
      </c>
      <c r="D87" s="1195">
        <v>112.83308422748668</v>
      </c>
      <c r="E87" s="1195">
        <v>126.14719060912293</v>
      </c>
      <c r="F87" s="1195">
        <v>147.46248160649731</v>
      </c>
      <c r="G87" s="1200">
        <v>100.17454058467479</v>
      </c>
      <c r="H87" s="1195">
        <v>62.372499999999988</v>
      </c>
      <c r="I87" s="1196">
        <v>59.11473684210528</v>
      </c>
    </row>
    <row r="88" spans="1:9" ht="16.5" customHeight="1">
      <c r="A88" s="1210" t="s">
        <v>3064</v>
      </c>
      <c r="B88" s="1198">
        <v>119.10272734215664</v>
      </c>
      <c r="C88" s="1195">
        <v>100.47579478322837</v>
      </c>
      <c r="D88" s="1195">
        <v>117.23905240121574</v>
      </c>
      <c r="E88" s="1195">
        <v>123.90839540888472</v>
      </c>
      <c r="F88" s="1195">
        <v>159.30201084630667</v>
      </c>
      <c r="G88" s="1200">
        <v>96.197436348097199</v>
      </c>
      <c r="H88" s="1195">
        <v>65.702173913043481</v>
      </c>
      <c r="I88" s="1196">
        <v>62.357391304347829</v>
      </c>
    </row>
    <row r="89" spans="1:9" ht="16.5" customHeight="1">
      <c r="A89" s="1210" t="s">
        <v>5</v>
      </c>
      <c r="B89" s="1198">
        <v>122.06139321899511</v>
      </c>
      <c r="C89" s="1195">
        <v>104.39126884500838</v>
      </c>
      <c r="D89" s="1195">
        <v>118.96119276684928</v>
      </c>
      <c r="E89" s="1195">
        <v>126.20076893525055</v>
      </c>
      <c r="F89" s="1195">
        <v>162.19133083797868</v>
      </c>
      <c r="G89" s="1200">
        <v>99.986820331936883</v>
      </c>
      <c r="H89" s="1195">
        <v>65.328571428571422</v>
      </c>
      <c r="I89" s="1196">
        <v>61.703809523809511</v>
      </c>
    </row>
    <row r="90" spans="1:9" ht="16.5" customHeight="1">
      <c r="A90" s="1210" t="s">
        <v>6</v>
      </c>
      <c r="B90" s="1198">
        <v>128.3515856198228</v>
      </c>
      <c r="C90" s="1195">
        <v>108.05433582933672</v>
      </c>
      <c r="D90" s="1195">
        <v>121.151253596451</v>
      </c>
      <c r="E90" s="1195">
        <v>133.69538705765586</v>
      </c>
      <c r="F90" s="1195">
        <v>174.87592061093773</v>
      </c>
      <c r="G90" s="1200">
        <v>106.79941521838667</v>
      </c>
      <c r="H90" s="1195">
        <v>68.315714285714307</v>
      </c>
      <c r="I90" s="1196">
        <v>65.2</v>
      </c>
    </row>
    <row r="91" spans="1:9" ht="16.5" customHeight="1">
      <c r="A91" s="1210" t="s">
        <v>7</v>
      </c>
      <c r="B91" s="1198">
        <v>125.36148779894319</v>
      </c>
      <c r="C91" s="1195">
        <v>110.87412476027218</v>
      </c>
      <c r="D91" s="1195">
        <v>120.06568649405617</v>
      </c>
      <c r="E91" s="1195">
        <v>130.3146289360493</v>
      </c>
      <c r="F91" s="1195">
        <v>157.68052781228315</v>
      </c>
      <c r="G91" s="1200">
        <v>107.7319216686756</v>
      </c>
      <c r="H91" s="1195">
        <v>73.408181818181816</v>
      </c>
      <c r="I91" s="1196">
        <v>71.352727272727265</v>
      </c>
    </row>
    <row r="92" spans="1:9" ht="16.5" customHeight="1">
      <c r="A92" s="1210" t="s">
        <v>8</v>
      </c>
      <c r="B92" s="1198">
        <v>124.3727886747043</v>
      </c>
      <c r="C92" s="1195">
        <v>113.32159990490379</v>
      </c>
      <c r="D92" s="1195">
        <v>117.24065179267303</v>
      </c>
      <c r="E92" s="1195">
        <v>126.25709990923303</v>
      </c>
      <c r="F92" s="1195">
        <v>155.49552753795894</v>
      </c>
      <c r="G92" s="1200">
        <v>109.55192671644922</v>
      </c>
      <c r="H92" s="1195">
        <v>74.3</v>
      </c>
      <c r="I92" s="1196">
        <v>72.400000000000006</v>
      </c>
    </row>
    <row r="93" spans="1:9" ht="16.5" customHeight="1">
      <c r="A93" s="1210" t="s">
        <v>9</v>
      </c>
      <c r="B93" s="1198">
        <v>127.9860600129327</v>
      </c>
      <c r="C93" s="1195">
        <v>113.093366562463</v>
      </c>
      <c r="D93" s="1195">
        <v>117.16626506363863</v>
      </c>
      <c r="E93" s="1195">
        <v>130.38825849807975</v>
      </c>
      <c r="F93" s="1195">
        <v>165.86229711701404</v>
      </c>
      <c r="G93" s="1200">
        <v>120.54228177309744</v>
      </c>
      <c r="H93" s="1195">
        <v>70.506818181818176</v>
      </c>
      <c r="I93" s="1196">
        <v>67.711818181818188</v>
      </c>
    </row>
    <row r="94" spans="1:9" ht="16.5" customHeight="1">
      <c r="A94" s="1210" t="s">
        <v>10</v>
      </c>
      <c r="B94" s="1198">
        <v>129.14486699463782</v>
      </c>
      <c r="C94" s="1195">
        <v>112.11067486509498</v>
      </c>
      <c r="D94" s="1195">
        <v>119.17135502224029</v>
      </c>
      <c r="E94" s="1195">
        <v>132.83696980281618</v>
      </c>
      <c r="F94" s="1195">
        <v>168.57086393365063</v>
      </c>
      <c r="G94" s="1200">
        <v>121.18926965715919</v>
      </c>
      <c r="H94" s="1195">
        <v>74.877272727272725</v>
      </c>
      <c r="I94" s="1196">
        <v>71.530952380952385</v>
      </c>
    </row>
    <row r="95" spans="1:9" ht="16.5" customHeight="1">
      <c r="A95" s="1210" t="s">
        <v>11</v>
      </c>
      <c r="B95" s="1198">
        <v>133.27435051497795</v>
      </c>
      <c r="C95" s="1195">
        <v>111.62477600517573</v>
      </c>
      <c r="D95" s="1195">
        <v>122.63352627746798</v>
      </c>
      <c r="E95" s="1195">
        <v>137.14277957827665</v>
      </c>
      <c r="F95" s="1195">
        <v>184.83747137824517</v>
      </c>
      <c r="G95" s="1200">
        <v>119.06532765101376</v>
      </c>
      <c r="H95" s="1195">
        <v>83.746190476190463</v>
      </c>
      <c r="I95" s="1196">
        <v>81.222857142857137</v>
      </c>
    </row>
    <row r="96" spans="1:9" ht="16.5" customHeight="1">
      <c r="A96" s="1210" t="s">
        <v>12</v>
      </c>
      <c r="B96" s="1198">
        <v>135.44056329946903</v>
      </c>
      <c r="C96" s="1195">
        <v>112.36660304578801</v>
      </c>
      <c r="D96" s="1195">
        <v>127.22081185616469</v>
      </c>
      <c r="E96" s="1195">
        <v>141.44474926905627</v>
      </c>
      <c r="F96" s="1195">
        <v>184.55517876687819</v>
      </c>
      <c r="G96" s="1200">
        <v>120.18503194146339</v>
      </c>
      <c r="H96" s="1195">
        <v>80.8</v>
      </c>
      <c r="I96" s="1196">
        <v>78.7</v>
      </c>
    </row>
    <row r="97" spans="1:9" ht="16.5" customHeight="1">
      <c r="A97" s="1210" t="s">
        <v>13</v>
      </c>
      <c r="B97" s="1198">
        <v>133.7218515098582</v>
      </c>
      <c r="C97" s="1195">
        <v>110.52153449575076</v>
      </c>
      <c r="D97" s="1195">
        <v>130.38867745081691</v>
      </c>
      <c r="E97" s="1195">
        <v>140.49498067328705</v>
      </c>
      <c r="F97" s="1195">
        <v>178.50544196563672</v>
      </c>
      <c r="G97" s="1200">
        <v>116.43250221390551</v>
      </c>
      <c r="H97" s="1195">
        <v>74.8</v>
      </c>
      <c r="I97" s="1196">
        <v>71.7</v>
      </c>
    </row>
    <row r="98" spans="1:9" ht="16.5" customHeight="1">
      <c r="A98" s="1227" t="s">
        <v>3092</v>
      </c>
      <c r="B98" s="1228">
        <v>135.69780588364443</v>
      </c>
      <c r="C98" s="1221">
        <v>111.74512564175035</v>
      </c>
      <c r="D98" s="1221">
        <v>134.32602512871881</v>
      </c>
      <c r="E98" s="1221">
        <v>140.64762893177229</v>
      </c>
      <c r="F98" s="1221">
        <v>185.93144191456406</v>
      </c>
      <c r="G98" s="1222">
        <v>112.66751495566068</v>
      </c>
      <c r="H98" s="1221">
        <v>85.6</v>
      </c>
      <c r="I98" s="1223">
        <v>83</v>
      </c>
    </row>
    <row r="99" spans="1:9" ht="16.5" customHeight="1">
      <c r="A99" s="1210" t="s">
        <v>3</v>
      </c>
      <c r="B99" s="1198">
        <v>141.66977095291551</v>
      </c>
      <c r="C99" s="1195">
        <v>113.71916152915773</v>
      </c>
      <c r="D99" s="1195">
        <v>144.98269572140879</v>
      </c>
      <c r="E99" s="1195">
        <v>145.27828440142767</v>
      </c>
      <c r="F99" s="1195">
        <v>201.71767545192617</v>
      </c>
      <c r="G99" s="1200">
        <v>110.53112881402261</v>
      </c>
      <c r="H99" s="1195">
        <v>94.2</v>
      </c>
      <c r="I99" s="1196">
        <v>91.7</v>
      </c>
    </row>
    <row r="100" spans="1:9" ht="16.5" customHeight="1">
      <c r="A100" s="1210" t="s">
        <v>3064</v>
      </c>
      <c r="B100" s="1198">
        <v>160.22445466222428</v>
      </c>
      <c r="C100" s="1195">
        <v>119.26873315894657</v>
      </c>
      <c r="D100" s="1195">
        <v>149.60025826519856</v>
      </c>
      <c r="E100" s="1195">
        <v>170.1313122041563</v>
      </c>
      <c r="F100" s="1195">
        <v>251.83127168981505</v>
      </c>
      <c r="G100" s="1200">
        <v>117.91396993406418</v>
      </c>
      <c r="H100" s="1224">
        <v>112.46304347826087</v>
      </c>
      <c r="I100" s="1225">
        <v>108.26217391304348</v>
      </c>
    </row>
    <row r="101" spans="1:9" ht="16.5" customHeight="1">
      <c r="A101" s="1210" t="s">
        <v>5</v>
      </c>
      <c r="B101" s="1198">
        <v>158.79942040312292</v>
      </c>
      <c r="C101" s="1195">
        <v>121.29448327542238</v>
      </c>
      <c r="D101" s="1195">
        <v>150.73039393751904</v>
      </c>
      <c r="E101" s="1195">
        <v>169.67508597724841</v>
      </c>
      <c r="F101" s="1195">
        <v>237.53173615946218</v>
      </c>
      <c r="G101" s="1200">
        <v>121.543706497993</v>
      </c>
      <c r="H101" s="1224">
        <v>106.19333333333333</v>
      </c>
      <c r="I101" s="1225">
        <v>101.71899999999998</v>
      </c>
    </row>
    <row r="102" spans="1:9" ht="16.5" customHeight="1">
      <c r="A102" s="1210" t="s">
        <v>6</v>
      </c>
      <c r="B102" s="1198">
        <v>158.69229501394321</v>
      </c>
      <c r="C102" s="1195">
        <v>122.45142954871994</v>
      </c>
      <c r="D102" s="1195">
        <v>149.73496943121799</v>
      </c>
      <c r="E102" s="1195">
        <v>173.52074886092331</v>
      </c>
      <c r="F102" s="1195">
        <v>229.24090548152569</v>
      </c>
      <c r="G102" s="1200">
        <v>120.38756727908276</v>
      </c>
      <c r="H102" s="1224">
        <v>111.95954545454546</v>
      </c>
      <c r="I102" s="1225">
        <v>109.25952380952383</v>
      </c>
    </row>
    <row r="103" spans="1:9" ht="16.5" customHeight="1">
      <c r="A103" s="1210" t="s">
        <v>7</v>
      </c>
      <c r="B103" s="1198">
        <v>155.66312893928134</v>
      </c>
      <c r="C103" s="1195">
        <v>125.42838695142343</v>
      </c>
      <c r="D103" s="1195">
        <v>158.15861255322739</v>
      </c>
      <c r="E103" s="1195">
        <v>166.33655649308153</v>
      </c>
      <c r="F103" s="1195">
        <v>211.79518246436641</v>
      </c>
      <c r="G103" s="1200">
        <v>117.2848384263868</v>
      </c>
      <c r="H103" s="1224">
        <v>117.50318181818184</v>
      </c>
      <c r="I103" s="1225">
        <v>114.33904761904766</v>
      </c>
    </row>
    <row r="104" spans="1:9" ht="16.5" customHeight="1">
      <c r="A104" s="1210" t="s">
        <v>8</v>
      </c>
      <c r="B104" s="1198">
        <v>141.60507728200506</v>
      </c>
      <c r="C104" s="1195">
        <v>123.31276052572956</v>
      </c>
      <c r="D104" s="1195">
        <v>155.58042726960031</v>
      </c>
      <c r="E104" s="1195">
        <v>147.25665377330955</v>
      </c>
      <c r="F104" s="1195">
        <v>168.82042441226025</v>
      </c>
      <c r="G104" s="1200">
        <v>112.84138457750583</v>
      </c>
      <c r="H104" s="1224">
        <v>105.12380952380954</v>
      </c>
      <c r="I104" s="1225">
        <v>99.384500000000003</v>
      </c>
    </row>
    <row r="105" spans="1:9" ht="16.5" customHeight="1">
      <c r="A105" s="1210" t="s">
        <v>9</v>
      </c>
      <c r="B105" s="1198">
        <v>138.69153831893465</v>
      </c>
      <c r="C105" s="1195">
        <v>120.33498070744744</v>
      </c>
      <c r="D105" s="1195">
        <v>153.07527383021036</v>
      </c>
      <c r="E105" s="1195">
        <v>145.57553656155289</v>
      </c>
      <c r="F105" s="1195">
        <v>163.32354213869706</v>
      </c>
      <c r="G105" s="1200">
        <v>110.47422078709369</v>
      </c>
      <c r="H105" s="1224">
        <v>97.740869565217395</v>
      </c>
      <c r="I105" s="1225">
        <v>91.482608695652189</v>
      </c>
    </row>
    <row r="106" spans="1:9" ht="16.5" customHeight="1">
      <c r="A106" s="1210" t="s">
        <v>10</v>
      </c>
      <c r="B106" s="1198">
        <v>137.33160413680997</v>
      </c>
      <c r="C106" s="1195">
        <v>119.8972929362059</v>
      </c>
      <c r="D106" s="1195">
        <v>152.78129694527524</v>
      </c>
      <c r="E106" s="1195">
        <v>147.91508373264332</v>
      </c>
      <c r="F106" s="1195">
        <v>152.57278473300983</v>
      </c>
      <c r="G106" s="1200">
        <v>109.67569831166102</v>
      </c>
      <c r="H106" s="1224">
        <v>90.570909090909083</v>
      </c>
      <c r="I106" s="1225">
        <v>83.80190476190478</v>
      </c>
    </row>
    <row r="107" spans="1:9" ht="16.5" customHeight="1">
      <c r="A107" s="1210" t="s">
        <v>11</v>
      </c>
      <c r="B107" s="1198">
        <v>136.66577500353668</v>
      </c>
      <c r="C107" s="1195">
        <v>116.49011472011554</v>
      </c>
      <c r="D107" s="1195">
        <v>149.22057248124167</v>
      </c>
      <c r="E107" s="1195">
        <v>152.28168164691721</v>
      </c>
      <c r="F107" s="1195">
        <v>151.28497315818765</v>
      </c>
      <c r="G107" s="1200">
        <v>108.58010537092795</v>
      </c>
      <c r="H107" s="1224">
        <v>93.593809523809497</v>
      </c>
      <c r="I107" s="1225">
        <v>87.030952380952371</v>
      </c>
    </row>
    <row r="108" spans="1:9" ht="16.5" customHeight="1">
      <c r="A108" s="1210" t="s">
        <v>12</v>
      </c>
      <c r="B108" s="1198">
        <v>135.97859321247356</v>
      </c>
      <c r="C108" s="1195">
        <v>114.14929195293242</v>
      </c>
      <c r="D108" s="1195">
        <v>147.3587727196838</v>
      </c>
      <c r="E108" s="1195">
        <v>150.10862275216391</v>
      </c>
      <c r="F108" s="1195">
        <v>154.70711661125137</v>
      </c>
      <c r="G108" s="1200">
        <v>114.39308388371099</v>
      </c>
      <c r="H108" s="1224">
        <v>90.9</v>
      </c>
      <c r="I108" s="1225">
        <v>84.4</v>
      </c>
    </row>
    <row r="109" spans="1:9" ht="16.5" customHeight="1">
      <c r="A109" s="1210" t="s">
        <v>13</v>
      </c>
      <c r="B109" s="1198">
        <v>133.09893257721535</v>
      </c>
      <c r="C109" s="1195">
        <v>111.93438677130548</v>
      </c>
      <c r="D109" s="1195">
        <v>148.57680358634983</v>
      </c>
      <c r="E109" s="1195">
        <v>147.25400622949095</v>
      </c>
      <c r="F109" s="1195">
        <v>144.60029876844681</v>
      </c>
      <c r="G109" s="1200">
        <v>117.17633735266216</v>
      </c>
      <c r="H109" s="1224">
        <v>81.34142857142858</v>
      </c>
      <c r="I109" s="1225">
        <v>76.518095238095228</v>
      </c>
    </row>
    <row r="110" spans="1:9" ht="16.5" customHeight="1">
      <c r="A110" s="1227" t="s">
        <v>3093</v>
      </c>
      <c r="B110" s="1220">
        <v>131.42987652342231</v>
      </c>
      <c r="C110" s="1221">
        <v>110.51292620227657</v>
      </c>
      <c r="D110" s="1221">
        <v>144.74101798934225</v>
      </c>
      <c r="E110" s="1221">
        <v>147.49215298753472</v>
      </c>
      <c r="F110" s="1221">
        <v>140.41189698409724</v>
      </c>
      <c r="G110" s="1222">
        <v>116.78734091056793</v>
      </c>
      <c r="H110" s="1229">
        <v>83.90666666666668</v>
      </c>
      <c r="I110" s="1230">
        <v>78.164000000000016</v>
      </c>
    </row>
    <row r="111" spans="1:9" ht="18.600000000000001" customHeight="1">
      <c r="A111" s="1210" t="s">
        <v>3</v>
      </c>
      <c r="B111" s="1198">
        <v>130.73316319559891</v>
      </c>
      <c r="C111" s="1195">
        <v>112.14827790646636</v>
      </c>
      <c r="D111" s="1195">
        <v>138.66090509328433</v>
      </c>
      <c r="E111" s="1195">
        <v>146.71582798064685</v>
      </c>
      <c r="F111" s="1195">
        <v>135.86914677360059</v>
      </c>
      <c r="G111" s="1200">
        <v>125.1702142376989</v>
      </c>
      <c r="H111" s="1195">
        <v>83.537500000000009</v>
      </c>
      <c r="I111" s="1196">
        <v>76.8605263157895</v>
      </c>
    </row>
    <row r="112" spans="1:9" ht="18.600000000000001" customHeight="1">
      <c r="A112" s="1210" t="s">
        <v>3064</v>
      </c>
      <c r="B112" s="1198">
        <v>127.98604812676369</v>
      </c>
      <c r="C112" s="1195">
        <v>114.05600978768972</v>
      </c>
      <c r="D112" s="1195">
        <v>135.28810446565109</v>
      </c>
      <c r="E112" s="1195">
        <v>138.55434406068113</v>
      </c>
      <c r="F112" s="1195">
        <v>131.7866585516208</v>
      </c>
      <c r="G112" s="1200">
        <v>126.99503806101731</v>
      </c>
      <c r="H112" s="1195">
        <v>79.20695652173913</v>
      </c>
      <c r="I112" s="1196">
        <v>73.372608695652175</v>
      </c>
    </row>
    <row r="113" spans="1:9" ht="18.600000000000001" customHeight="1">
      <c r="A113" s="1210" t="s">
        <v>5</v>
      </c>
      <c r="B113" s="1198">
        <v>128.3884752652535</v>
      </c>
      <c r="C113" s="1195">
        <v>116.01536474308985</v>
      </c>
      <c r="D113" s="1195">
        <v>129.2594521825061</v>
      </c>
      <c r="E113" s="1195">
        <v>136.140683440396</v>
      </c>
      <c r="F113" s="1195">
        <v>130.03002452539272</v>
      </c>
      <c r="G113" s="1200">
        <v>149.39882971513404</v>
      </c>
      <c r="H113" s="1195">
        <v>83.368947368421061</v>
      </c>
      <c r="I113" s="1196">
        <v>79.438421052631568</v>
      </c>
    </row>
    <row r="114" spans="1:9" ht="18.600000000000001" customHeight="1">
      <c r="A114" s="1210" t="s">
        <v>6</v>
      </c>
      <c r="B114" s="1198">
        <v>124.46266276043217</v>
      </c>
      <c r="C114" s="1195">
        <v>117.38608477258801</v>
      </c>
      <c r="D114" s="1195">
        <v>121.71315850114374</v>
      </c>
      <c r="E114" s="1195">
        <v>129.27120755716504</v>
      </c>
      <c r="F114" s="1195">
        <v>118.68241972646851</v>
      </c>
      <c r="G114" s="1200">
        <v>157.21242984539512</v>
      </c>
      <c r="H114" s="1224">
        <v>75.694782608695647</v>
      </c>
      <c r="I114" s="1225">
        <v>71.620909090909095</v>
      </c>
    </row>
    <row r="115" spans="1:9" ht="18.600000000000001" customHeight="1">
      <c r="A115" s="1210" t="s">
        <v>7</v>
      </c>
      <c r="B115" s="1198">
        <v>123.00744235936649</v>
      </c>
      <c r="C115" s="1195">
        <v>118.6262826023717</v>
      </c>
      <c r="D115" s="1195">
        <v>119.87971732741291</v>
      </c>
      <c r="E115" s="1195">
        <v>126.60244652014822</v>
      </c>
      <c r="F115" s="1195">
        <v>115.78969709280045</v>
      </c>
      <c r="G115" s="1200">
        <v>152.15748537731301</v>
      </c>
      <c r="H115" s="1224">
        <v>74.978636363636369</v>
      </c>
      <c r="I115" s="1225">
        <v>70.27428571428571</v>
      </c>
    </row>
    <row r="116" spans="1:9" ht="18.600000000000001" customHeight="1">
      <c r="A116" s="1210" t="s">
        <v>8</v>
      </c>
      <c r="B116" s="1198">
        <v>124.35991296032483</v>
      </c>
      <c r="C116" s="1195">
        <v>117.87831607030833</v>
      </c>
      <c r="D116" s="1195">
        <v>119.11241658595642</v>
      </c>
      <c r="E116" s="1195">
        <v>125.86001580206025</v>
      </c>
      <c r="F116" s="1195">
        <v>129.80602565566767</v>
      </c>
      <c r="G116" s="1200">
        <v>146.3274949677855</v>
      </c>
      <c r="H116" s="1224">
        <v>80.160000000000011</v>
      </c>
      <c r="I116" s="1225">
        <v>76.034499999999994</v>
      </c>
    </row>
    <row r="117" spans="1:9" ht="18.600000000000001" customHeight="1">
      <c r="A117" s="1210" t="s">
        <v>9</v>
      </c>
      <c r="B117" s="1198">
        <v>121.79858561713715</v>
      </c>
      <c r="C117" s="1195">
        <v>114.54622972399062</v>
      </c>
      <c r="D117" s="1195">
        <v>114.34966640560717</v>
      </c>
      <c r="E117" s="1195">
        <v>124.99307173273587</v>
      </c>
      <c r="F117" s="1195">
        <v>125.82185036318569</v>
      </c>
      <c r="G117" s="1200">
        <v>148.19495977131766</v>
      </c>
      <c r="H117" s="1224">
        <v>85.104347826086936</v>
      </c>
      <c r="I117" s="1225">
        <v>81.320869565217393</v>
      </c>
    </row>
    <row r="118" spans="1:9" ht="16.8">
      <c r="A118" s="1210" t="s">
        <v>10</v>
      </c>
      <c r="B118" s="1198">
        <v>121.66964695848252</v>
      </c>
      <c r="C118" s="1195">
        <v>113.43166900912738</v>
      </c>
      <c r="D118" s="1195">
        <v>111.96634864641469</v>
      </c>
      <c r="E118" s="1195">
        <v>126.29259069889878</v>
      </c>
      <c r="F118" s="1195">
        <v>120.86619351626094</v>
      </c>
      <c r="G118" s="1200">
        <v>162.71249661963398</v>
      </c>
      <c r="H118" s="1224">
        <v>92.587000000000003</v>
      </c>
      <c r="I118" s="1225">
        <v>89.43</v>
      </c>
    </row>
    <row r="119" spans="1:9" ht="16.8">
      <c r="A119" s="1210" t="s">
        <v>11</v>
      </c>
      <c r="B119" s="1198">
        <v>120.72453036002507</v>
      </c>
      <c r="C119" s="1195">
        <v>111.99637131372081</v>
      </c>
      <c r="D119" s="1195">
        <v>114.57267286551735</v>
      </c>
      <c r="E119" s="1195">
        <v>124.77051165018291</v>
      </c>
      <c r="F119" s="1195">
        <v>120.00844948843765</v>
      </c>
      <c r="G119" s="1200">
        <v>159.18152340558296</v>
      </c>
      <c r="H119" s="1231">
        <v>88.704090909090937</v>
      </c>
      <c r="I119" s="1225">
        <v>85.466818181818169</v>
      </c>
    </row>
    <row r="120" spans="1:9" ht="16.8">
      <c r="A120" s="1210" t="s">
        <v>12</v>
      </c>
      <c r="B120" s="1198">
        <v>120.60622410101105</v>
      </c>
      <c r="C120" s="1195">
        <v>111.55192873824849</v>
      </c>
      <c r="D120" s="1195">
        <v>116.45648433457833</v>
      </c>
      <c r="E120" s="1195">
        <v>121.04259956488769</v>
      </c>
      <c r="F120" s="1195">
        <v>124.12279167226745</v>
      </c>
      <c r="G120" s="1200">
        <v>161.39253417459381</v>
      </c>
      <c r="H120" s="1231">
        <v>82.03</v>
      </c>
      <c r="I120" s="1225">
        <v>77.376666666666651</v>
      </c>
    </row>
    <row r="121" spans="1:9" ht="16.8">
      <c r="A121" s="1210" t="s">
        <v>13</v>
      </c>
      <c r="B121" s="1198">
        <v>119.06942919244582</v>
      </c>
      <c r="C121" s="1195">
        <v>111.15278206903891</v>
      </c>
      <c r="D121" s="1195">
        <v>118.69488841591547</v>
      </c>
      <c r="E121" s="1195">
        <v>122.80125390791844</v>
      </c>
      <c r="F121" s="1195">
        <v>122.3021873378223</v>
      </c>
      <c r="G121" s="1200">
        <v>134.23338929708336</v>
      </c>
      <c r="H121" s="1231">
        <v>77.324000000000012</v>
      </c>
      <c r="I121" s="1225">
        <v>72.123500000000007</v>
      </c>
    </row>
    <row r="122" spans="1:9" ht="16.8">
      <c r="A122" s="1227" t="s">
        <v>3094</v>
      </c>
      <c r="B122" s="1220">
        <v>117.64823715481582</v>
      </c>
      <c r="C122" s="1221">
        <v>108.86367604404812</v>
      </c>
      <c r="D122" s="1221">
        <v>118.68774601311117</v>
      </c>
      <c r="E122" s="1221">
        <v>119.89747824849087</v>
      </c>
      <c r="F122" s="1221">
        <v>122.47143696337406</v>
      </c>
      <c r="G122" s="1222">
        <v>136.39911091420996</v>
      </c>
      <c r="H122" s="1232">
        <v>79.149545454545446</v>
      </c>
      <c r="I122" s="1230">
        <v>73.860952380952369</v>
      </c>
    </row>
    <row r="123" spans="1:9" ht="16.8">
      <c r="A123" s="1210" t="s">
        <v>3095</v>
      </c>
      <c r="B123" s="1198">
        <v>117.44870961302701</v>
      </c>
      <c r="C123" s="1195">
        <v>112.53887045054051</v>
      </c>
      <c r="D123" s="1195">
        <v>120.69648869787466</v>
      </c>
      <c r="E123" s="1195">
        <v>113.84436127699854</v>
      </c>
      <c r="F123" s="1195">
        <v>120.87166242237595</v>
      </c>
      <c r="G123" s="1200">
        <v>140.76956095422679</v>
      </c>
      <c r="H123" s="1231">
        <v>81.704761904761909</v>
      </c>
      <c r="I123" s="1225">
        <v>76.61</v>
      </c>
    </row>
    <row r="124" spans="1:9" ht="16.8">
      <c r="A124" s="1210" t="s">
        <v>3064</v>
      </c>
      <c r="B124" s="1198">
        <v>118.94674437043133</v>
      </c>
      <c r="C124" s="1195">
        <v>114.91342203776082</v>
      </c>
      <c r="D124" s="1195">
        <v>124.03920597593935</v>
      </c>
      <c r="E124" s="1195">
        <v>110.89314609378091</v>
      </c>
      <c r="F124" s="1195">
        <v>130.55874483183703</v>
      </c>
      <c r="G124" s="1200">
        <v>133.35770526095988</v>
      </c>
      <c r="H124" s="1199">
        <v>84.665499999999994</v>
      </c>
      <c r="I124" s="1196">
        <v>80.405000000000015</v>
      </c>
    </row>
    <row r="125" spans="1:9" ht="16.8">
      <c r="A125" s="1210" t="s">
        <v>5</v>
      </c>
      <c r="B125" s="1198">
        <v>119.24981652077558</v>
      </c>
      <c r="C125" s="1195">
        <v>116.57360888672882</v>
      </c>
      <c r="D125" s="1195">
        <v>123.76597380079383</v>
      </c>
      <c r="E125" s="1195">
        <v>111.61605795454115</v>
      </c>
      <c r="F125" s="1195">
        <v>130.89848929509543</v>
      </c>
      <c r="G125" s="1200">
        <v>126.61552891087678</v>
      </c>
      <c r="H125" s="1199">
        <v>89</v>
      </c>
      <c r="I125" s="1196">
        <v>84.390499999999989</v>
      </c>
    </row>
    <row r="126" spans="1:9" ht="16.8">
      <c r="A126" s="1210" t="s">
        <v>6</v>
      </c>
      <c r="B126" s="1198">
        <v>120.48915811885604</v>
      </c>
      <c r="C126" s="1195">
        <v>116.6745930916185</v>
      </c>
      <c r="D126" s="1195">
        <v>126.27744905082898</v>
      </c>
      <c r="E126" s="1195">
        <v>118.67478079922535</v>
      </c>
      <c r="F126" s="1195">
        <v>127.82154604905487</v>
      </c>
      <c r="G126" s="1200">
        <v>117.10480701516961</v>
      </c>
      <c r="H126" s="1199">
        <v>82.996521739130415</v>
      </c>
      <c r="I126" s="1196">
        <v>78.621363636363625</v>
      </c>
    </row>
    <row r="127" spans="1:9" ht="16.8">
      <c r="A127" s="1210" t="s">
        <v>7</v>
      </c>
      <c r="B127" s="1198">
        <v>120.99067025563961</v>
      </c>
      <c r="C127" s="1195">
        <v>118.0812185633477</v>
      </c>
      <c r="D127" s="1195">
        <v>127.85826021327898</v>
      </c>
      <c r="E127" s="1195">
        <v>115.16507087751788</v>
      </c>
      <c r="F127" s="1195">
        <v>131.81119050217671</v>
      </c>
      <c r="G127" s="1200">
        <v>119.36223213238495</v>
      </c>
      <c r="H127" s="1199">
        <v>83</v>
      </c>
      <c r="I127" s="1196">
        <v>78.7</v>
      </c>
    </row>
    <row r="128" spans="1:9" ht="16.8">
      <c r="A128" s="1210" t="s">
        <v>8</v>
      </c>
      <c r="B128" s="1198">
        <v>120.88184059068954</v>
      </c>
      <c r="C128" s="1195">
        <v>120.00373017702002</v>
      </c>
      <c r="D128" s="1195">
        <v>127.8691476410994</v>
      </c>
      <c r="E128" s="1195">
        <v>110.68277088198548</v>
      </c>
      <c r="F128" s="1195">
        <v>135.00056862524897</v>
      </c>
      <c r="G128" s="1200">
        <v>119.5364541060798</v>
      </c>
      <c r="H128" s="1199">
        <v>83.9</v>
      </c>
      <c r="I128" s="1196">
        <v>80.5</v>
      </c>
    </row>
    <row r="129" spans="1:10" ht="16.8">
      <c r="A129" s="1210" t="s">
        <v>9</v>
      </c>
      <c r="B129" s="1198">
        <v>121.66812742018587</v>
      </c>
      <c r="C129" s="1195">
        <v>122.02185018847584</v>
      </c>
      <c r="D129" s="1195">
        <v>131.29584651955133</v>
      </c>
      <c r="E129" s="1195">
        <v>110.15323408492542</v>
      </c>
      <c r="F129" s="1195">
        <v>136.12427349341891</v>
      </c>
      <c r="G129" s="1200">
        <v>113.86424161326055</v>
      </c>
      <c r="H129" s="1199">
        <v>78.900000000000006</v>
      </c>
      <c r="I129" s="1196">
        <v>75.400000000000006</v>
      </c>
    </row>
    <row r="130" spans="1:10" ht="16.8">
      <c r="A130" s="1210" t="s">
        <v>10</v>
      </c>
      <c r="B130" s="1198">
        <v>124.58967284066782</v>
      </c>
      <c r="C130" s="1195">
        <v>119.88712976235118</v>
      </c>
      <c r="D130" s="1195">
        <v>136.51915087405553</v>
      </c>
      <c r="E130" s="1195">
        <v>113.55441378100556</v>
      </c>
      <c r="F130" s="1195">
        <v>142.36174832020089</v>
      </c>
      <c r="G130" s="1200">
        <v>126.25586794427102</v>
      </c>
      <c r="H130" s="1199">
        <v>72.870952380952374</v>
      </c>
      <c r="I130" s="1196">
        <v>69.372500000000002</v>
      </c>
    </row>
    <row r="131" spans="1:10" ht="16.8">
      <c r="A131" s="1210" t="s">
        <v>11</v>
      </c>
      <c r="B131" s="1198">
        <v>126.93982950702859</v>
      </c>
      <c r="C131" s="1195">
        <v>119.23548848793767</v>
      </c>
      <c r="D131" s="1195">
        <v>139.00518497647687</v>
      </c>
      <c r="E131" s="1195">
        <v>114.44694599170506</v>
      </c>
      <c r="F131" s="1195">
        <v>152.71668778748904</v>
      </c>
      <c r="G131" s="1200">
        <v>129.56464400508847</v>
      </c>
      <c r="H131" s="1199">
        <v>75.400000000000006</v>
      </c>
      <c r="I131" s="1196">
        <v>71.599999999999994</v>
      </c>
    </row>
    <row r="132" spans="1:10" ht="16.8">
      <c r="A132" s="1210" t="s">
        <v>12</v>
      </c>
      <c r="B132" s="1198">
        <v>127.71198830303143</v>
      </c>
      <c r="C132" s="1195">
        <v>118.73588059833766</v>
      </c>
      <c r="D132" s="1195">
        <v>139.98864625120632</v>
      </c>
      <c r="E132" s="1195">
        <v>111.41344374575408</v>
      </c>
      <c r="F132" s="1195">
        <v>164.10377486244832</v>
      </c>
      <c r="G132" s="1200">
        <v>126.4385783943456</v>
      </c>
      <c r="H132" s="1231">
        <v>73.400952380952376</v>
      </c>
      <c r="I132" s="1225">
        <v>69.544000000000011</v>
      </c>
    </row>
    <row r="133" spans="1:10" ht="16.8">
      <c r="A133" s="1210" t="s">
        <v>13</v>
      </c>
      <c r="B133" s="1198">
        <v>127.40958843804368</v>
      </c>
      <c r="C133" s="1195">
        <v>119.57932658907687</v>
      </c>
      <c r="D133" s="1195">
        <v>141.90918622626725</v>
      </c>
      <c r="E133" s="1195">
        <v>111.3804445120885</v>
      </c>
      <c r="F133" s="1195">
        <v>162.08105946667473</v>
      </c>
      <c r="G133" s="1200">
        <v>119.2863483567491</v>
      </c>
      <c r="H133" s="1231">
        <v>73.128571428571433</v>
      </c>
      <c r="I133" s="1225">
        <v>69.697619047619028</v>
      </c>
    </row>
    <row r="134" spans="1:10" ht="16.8">
      <c r="A134" s="1227" t="s">
        <v>3096</v>
      </c>
      <c r="B134" s="1220">
        <v>125.10445819692234</v>
      </c>
      <c r="C134" s="1221">
        <v>118.03813540918976</v>
      </c>
      <c r="D134" s="1221">
        <v>143.0086164101086</v>
      </c>
      <c r="E134" s="1221">
        <v>111.84946068212814</v>
      </c>
      <c r="F134" s="1221">
        <v>153.02802943544935</v>
      </c>
      <c r="G134" s="1222">
        <v>111.20315231620673</v>
      </c>
      <c r="H134" s="1232">
        <v>78.34909090909089</v>
      </c>
      <c r="I134" s="1230">
        <v>75.098095238095198</v>
      </c>
    </row>
    <row r="135" spans="1:10" ht="17.399999999999999" thickBot="1">
      <c r="A135" s="1233" t="s">
        <v>3097</v>
      </c>
      <c r="B135" s="1234">
        <v>127.12057064891061</v>
      </c>
      <c r="C135" s="1235">
        <v>117.96070938954836</v>
      </c>
      <c r="D135" s="1235">
        <v>148.6897819930463</v>
      </c>
      <c r="E135" s="1235">
        <v>112.63443874995124</v>
      </c>
      <c r="F135" s="1235">
        <v>156.01603847207141</v>
      </c>
      <c r="G135" s="1236">
        <v>118.54224531410674</v>
      </c>
      <c r="H135" s="1237">
        <v>74.954499999999996</v>
      </c>
      <c r="I135" s="1238">
        <v>71.20894736842105</v>
      </c>
    </row>
    <row r="136" spans="1:10" ht="17.399999999999999" thickTop="1">
      <c r="A136" s="1239" t="s">
        <v>3098</v>
      </c>
      <c r="H136" s="1195"/>
      <c r="I136" s="1195"/>
    </row>
    <row r="137" spans="1:10">
      <c r="B137" s="1241"/>
      <c r="H137" s="1241"/>
      <c r="I137" s="1241"/>
    </row>
    <row r="138" spans="1:10">
      <c r="B138" s="1241"/>
      <c r="F138" s="1241"/>
      <c r="G138" s="1241"/>
      <c r="J138" s="1242"/>
    </row>
    <row r="139" spans="1:10">
      <c r="F139" s="1241"/>
      <c r="G139" s="1241"/>
      <c r="J139" s="1242"/>
    </row>
    <row r="140" spans="1:10">
      <c r="G140" s="1241"/>
    </row>
    <row r="141" spans="1:10" ht="16.8">
      <c r="A141" s="1184"/>
      <c r="B141" s="1241"/>
      <c r="C141" s="1241"/>
      <c r="D141" s="1241"/>
      <c r="E141" s="1241"/>
      <c r="F141" s="1241"/>
      <c r="G141" s="1241"/>
    </row>
    <row r="142" spans="1:10">
      <c r="B142" s="1243"/>
      <c r="C142" s="1243"/>
      <c r="D142" s="1243"/>
      <c r="E142" s="1243"/>
      <c r="F142" s="1243"/>
      <c r="G142" s="1243"/>
    </row>
    <row r="143" spans="1:10">
      <c r="B143" s="1243"/>
      <c r="C143" s="1243"/>
      <c r="D143" s="1243"/>
      <c r="E143" s="1243"/>
      <c r="F143" s="1243"/>
      <c r="G143" s="1243"/>
    </row>
    <row r="144" spans="1:10">
      <c r="B144" s="1243"/>
      <c r="C144" s="1243"/>
      <c r="D144" s="1243"/>
      <c r="E144" s="1243"/>
      <c r="F144" s="1243"/>
      <c r="G144" s="1243"/>
    </row>
  </sheetData>
  <mergeCells count="3">
    <mergeCell ref="A3:A4"/>
    <mergeCell ref="B3:G3"/>
    <mergeCell ref="H3:I3"/>
  </mergeCells>
  <pageMargins left="0.65" right="0.38" top="0.75" bottom="0.75" header="0.3" footer="0.3"/>
  <pageSetup paperSize="9" scale="6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XU37"/>
  <sheetViews>
    <sheetView showGridLines="0" zoomScaleNormal="100" zoomScaleSheetLayoutView="85" workbookViewId="0">
      <pane xSplit="1" ySplit="3" topLeftCell="AK26" activePane="bottomRight" state="frozen"/>
      <selection activeCell="P6" sqref="P6"/>
      <selection pane="topRight" activeCell="P6" sqref="P6"/>
      <selection pane="bottomLeft" activeCell="P6" sqref="P6"/>
      <selection pane="bottomRight" activeCell="A35" sqref="A35"/>
    </sheetView>
  </sheetViews>
  <sheetFormatPr defaultColWidth="74.33203125" defaultRowHeight="20.399999999999999"/>
  <cols>
    <col min="1" max="1" width="78.6640625" style="324" customWidth="1"/>
    <col min="2" max="33" width="12.44140625" style="324" hidden="1" customWidth="1"/>
    <col min="34" max="35" width="10.5546875" style="130" hidden="1" customWidth="1"/>
    <col min="36" max="38" width="11.88671875" style="130" customWidth="1"/>
    <col min="39" max="39" width="28.109375" style="130" customWidth="1"/>
    <col min="40" max="16384" width="74.33203125" style="130"/>
  </cols>
  <sheetData>
    <row r="1" spans="1:38" ht="19.8">
      <c r="A1" s="409" t="s">
        <v>446</v>
      </c>
      <c r="B1" s="410"/>
      <c r="C1" s="410"/>
      <c r="D1" s="410"/>
      <c r="E1" s="410"/>
      <c r="F1" s="41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row>
    <row r="2" spans="1:38" ht="19.5" customHeight="1" thickBot="1">
      <c r="A2" s="411"/>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H2" s="412"/>
      <c r="AI2" s="412"/>
      <c r="AJ2" s="412"/>
      <c r="AK2" s="412"/>
      <c r="AL2" s="412" t="s">
        <v>288</v>
      </c>
    </row>
    <row r="3" spans="1:38" s="415" customFormat="1" ht="30" customHeight="1" thickTop="1" thickBot="1">
      <c r="A3" s="413"/>
      <c r="B3" s="414">
        <v>44562</v>
      </c>
      <c r="C3" s="414">
        <v>44593</v>
      </c>
      <c r="D3" s="414">
        <v>44621</v>
      </c>
      <c r="E3" s="414">
        <v>44652</v>
      </c>
      <c r="F3" s="414">
        <v>44682</v>
      </c>
      <c r="G3" s="414">
        <v>44713</v>
      </c>
      <c r="H3" s="414">
        <v>44743</v>
      </c>
      <c r="I3" s="414">
        <v>44774</v>
      </c>
      <c r="J3" s="414">
        <v>44805</v>
      </c>
      <c r="K3" s="414">
        <v>44835</v>
      </c>
      <c r="L3" s="414">
        <v>44866</v>
      </c>
      <c r="M3" s="414">
        <v>44896</v>
      </c>
      <c r="N3" s="414">
        <v>44927</v>
      </c>
      <c r="O3" s="414">
        <v>44958</v>
      </c>
      <c r="P3" s="414">
        <v>44986</v>
      </c>
      <c r="Q3" s="414">
        <v>45017</v>
      </c>
      <c r="R3" s="414">
        <v>45047</v>
      </c>
      <c r="S3" s="414">
        <v>45078</v>
      </c>
      <c r="T3" s="414">
        <v>45108</v>
      </c>
      <c r="U3" s="414">
        <v>45139</v>
      </c>
      <c r="V3" s="414">
        <v>45170</v>
      </c>
      <c r="W3" s="414">
        <v>45200</v>
      </c>
      <c r="X3" s="414">
        <v>45231</v>
      </c>
      <c r="Y3" s="414">
        <v>45261</v>
      </c>
      <c r="Z3" s="414">
        <v>45292</v>
      </c>
      <c r="AA3" s="414">
        <v>45323</v>
      </c>
      <c r="AB3" s="414">
        <v>45352</v>
      </c>
      <c r="AC3" s="414">
        <v>45412</v>
      </c>
      <c r="AD3" s="414">
        <v>45443</v>
      </c>
      <c r="AE3" s="414">
        <v>45473</v>
      </c>
      <c r="AF3" s="414">
        <v>45504</v>
      </c>
      <c r="AG3" s="414">
        <v>45535</v>
      </c>
      <c r="AH3" s="414">
        <v>45536</v>
      </c>
      <c r="AI3" s="414">
        <v>45566</v>
      </c>
      <c r="AJ3" s="414">
        <v>45597</v>
      </c>
      <c r="AK3" s="414">
        <v>45627</v>
      </c>
      <c r="AL3" s="414">
        <v>45688</v>
      </c>
    </row>
    <row r="4" spans="1:38" ht="21" customHeight="1" thickTop="1">
      <c r="A4" s="242" t="s">
        <v>292</v>
      </c>
      <c r="B4" s="243">
        <v>172385.18711094302</v>
      </c>
      <c r="C4" s="243">
        <v>173361.29863679523</v>
      </c>
      <c r="D4" s="243">
        <v>171605.4716528749</v>
      </c>
      <c r="E4" s="243">
        <v>170637.8911132646</v>
      </c>
      <c r="F4" s="243">
        <v>172228.73128124452</v>
      </c>
      <c r="G4" s="243">
        <v>174663.39632401901</v>
      </c>
      <c r="H4" s="243">
        <v>171380.32278027834</v>
      </c>
      <c r="I4" s="243">
        <v>173076.84491528064</v>
      </c>
      <c r="J4" s="243">
        <v>173160.29019604428</v>
      </c>
      <c r="K4" s="243">
        <v>173277.53202339084</v>
      </c>
      <c r="L4" s="243">
        <v>177223.94016639341</v>
      </c>
      <c r="M4" s="243">
        <v>179448.72127797056</v>
      </c>
      <c r="N4" s="243">
        <v>182071.79270767493</v>
      </c>
      <c r="O4" s="243">
        <v>179527.12861349771</v>
      </c>
      <c r="P4" s="243">
        <v>177538.82624291946</v>
      </c>
      <c r="Q4" s="243">
        <v>177716.81603467523</v>
      </c>
      <c r="R4" s="243">
        <v>176244.20539386437</v>
      </c>
      <c r="S4" s="243">
        <v>180674.50644060486</v>
      </c>
      <c r="T4" s="243">
        <v>179495.54222491695</v>
      </c>
      <c r="U4" s="243">
        <v>178302.15156186669</v>
      </c>
      <c r="V4" s="243">
        <v>175799.44212063879</v>
      </c>
      <c r="W4" s="243">
        <v>177117.24508209326</v>
      </c>
      <c r="X4" s="243">
        <v>179787.84811002322</v>
      </c>
      <c r="Y4" s="243">
        <v>182172.26192144983</v>
      </c>
      <c r="Z4" s="243">
        <v>181333.74723231653</v>
      </c>
      <c r="AA4" s="243">
        <v>181669.50880549094</v>
      </c>
      <c r="AB4" s="243">
        <v>179527.2461266357</v>
      </c>
      <c r="AC4" s="243">
        <v>179882.18280957709</v>
      </c>
      <c r="AD4" s="243">
        <v>180541.55186788365</v>
      </c>
      <c r="AE4" s="243">
        <v>184918.46727298529</v>
      </c>
      <c r="AF4" s="243">
        <v>193115.05224144028</v>
      </c>
      <c r="AG4" s="243">
        <v>190656.20958491741</v>
      </c>
      <c r="AH4" s="243">
        <v>193814.02363295076</v>
      </c>
      <c r="AI4" s="243">
        <v>193968.01559014537</v>
      </c>
      <c r="AJ4" s="243">
        <v>200358.82663776295</v>
      </c>
      <c r="AK4" s="243">
        <v>205607.90951019226</v>
      </c>
      <c r="AL4" s="243">
        <v>206227.59200916762</v>
      </c>
    </row>
    <row r="5" spans="1:38" ht="21" customHeight="1">
      <c r="A5" s="246" t="s">
        <v>293</v>
      </c>
      <c r="B5" s="247">
        <v>10275.414789878098</v>
      </c>
      <c r="C5" s="247">
        <v>10177.807268864219</v>
      </c>
      <c r="D5" s="247">
        <v>10128.460886346</v>
      </c>
      <c r="E5" s="247">
        <v>11726.684196212536</v>
      </c>
      <c r="F5" s="247">
        <v>11295.502186997412</v>
      </c>
      <c r="G5" s="247">
        <v>11593.206979783461</v>
      </c>
      <c r="H5" s="247">
        <v>11496.28884896071</v>
      </c>
      <c r="I5" s="247">
        <v>14137.16687386151</v>
      </c>
      <c r="J5" s="247">
        <v>12909.662645080409</v>
      </c>
      <c r="K5" s="247">
        <v>12505.598001190727</v>
      </c>
      <c r="L5" s="247">
        <v>12914.942128481624</v>
      </c>
      <c r="M5" s="247">
        <v>13342.609818615909</v>
      </c>
      <c r="N5" s="247">
        <v>13415.640009576617</v>
      </c>
      <c r="O5" s="247">
        <v>12621.281632105956</v>
      </c>
      <c r="P5" s="247">
        <v>12393.229745195553</v>
      </c>
      <c r="Q5" s="247">
        <v>11739.605913195359</v>
      </c>
      <c r="R5" s="247">
        <v>12059.994655202307</v>
      </c>
      <c r="S5" s="247">
        <v>12132.921416121262</v>
      </c>
      <c r="T5" s="247">
        <v>12017.406004908458</v>
      </c>
      <c r="U5" s="247">
        <v>12425.70224816627</v>
      </c>
      <c r="V5" s="247">
        <v>11805.525299515402</v>
      </c>
      <c r="W5" s="247">
        <v>12298.76781187955</v>
      </c>
      <c r="X5" s="247">
        <v>11912.738427544478</v>
      </c>
      <c r="Y5" s="247">
        <v>12597.252307708703</v>
      </c>
      <c r="Z5" s="247">
        <v>11876.894620065068</v>
      </c>
      <c r="AA5" s="247">
        <v>11587.031530283941</v>
      </c>
      <c r="AB5" s="247">
        <v>11093.026623146059</v>
      </c>
      <c r="AC5" s="247">
        <v>10645.163187210728</v>
      </c>
      <c r="AD5" s="247">
        <v>10779.978261047707</v>
      </c>
      <c r="AE5" s="247">
        <v>10355.110265078452</v>
      </c>
      <c r="AF5" s="247">
        <v>11017.712895920098</v>
      </c>
      <c r="AG5" s="247">
        <v>10793.890097354864</v>
      </c>
      <c r="AH5" s="247">
        <v>14351.621699355124</v>
      </c>
      <c r="AI5" s="247">
        <v>12745.009436656705</v>
      </c>
      <c r="AJ5" s="247">
        <v>13338.842546690134</v>
      </c>
      <c r="AK5" s="247">
        <v>14228.738020293924</v>
      </c>
      <c r="AL5" s="247">
        <v>13886.875533284912</v>
      </c>
    </row>
    <row r="6" spans="1:38" s="252" customFormat="1" ht="21" customHeight="1">
      <c r="A6" s="246" t="s">
        <v>299</v>
      </c>
      <c r="B6" s="247">
        <v>2.3084833199999997</v>
      </c>
      <c r="C6" s="247">
        <v>2.34566819</v>
      </c>
      <c r="D6" s="247">
        <v>2.3627327200000003</v>
      </c>
      <c r="E6" s="247">
        <v>2.3795996600000002</v>
      </c>
      <c r="F6" s="247">
        <v>7.9563901799999996</v>
      </c>
      <c r="G6" s="247">
        <v>7.6870969308901005</v>
      </c>
      <c r="H6" s="247">
        <v>7.4530028799999997</v>
      </c>
      <c r="I6" s="247">
        <v>7.3720487199999996</v>
      </c>
      <c r="J6" s="247">
        <v>7.0593956100000002</v>
      </c>
      <c r="K6" s="247">
        <v>7.14041134</v>
      </c>
      <c r="L6" s="247">
        <v>7.6510734099999995</v>
      </c>
      <c r="M6" s="247">
        <v>7.2229859099999993</v>
      </c>
      <c r="N6" s="247">
        <v>7.2980183699999994</v>
      </c>
      <c r="O6" s="247">
        <v>7.6684272699999996</v>
      </c>
      <c r="P6" s="247">
        <v>43.895762481050404</v>
      </c>
      <c r="Q6" s="247">
        <v>43.255880616426403</v>
      </c>
      <c r="R6" s="247">
        <v>176.24862914393205</v>
      </c>
      <c r="S6" s="247">
        <v>83.271524342538299</v>
      </c>
      <c r="T6" s="247">
        <v>75.041084729551585</v>
      </c>
      <c r="U6" s="247">
        <v>118.2362177102281</v>
      </c>
      <c r="V6" s="247">
        <v>71.308938365384577</v>
      </c>
      <c r="W6" s="247">
        <v>185.45229309794763</v>
      </c>
      <c r="X6" s="247">
        <v>380.84517245838322</v>
      </c>
      <c r="Y6" s="247">
        <v>462.81594338107629</v>
      </c>
      <c r="Z6" s="247">
        <v>497.30317061963103</v>
      </c>
      <c r="AA6" s="247">
        <v>441.31903325658419</v>
      </c>
      <c r="AB6" s="247">
        <v>362.26722907250689</v>
      </c>
      <c r="AC6" s="247">
        <v>429.88875924062336</v>
      </c>
      <c r="AD6" s="247">
        <v>627.68893461878883</v>
      </c>
      <c r="AE6" s="247">
        <v>631.18648751628962</v>
      </c>
      <c r="AF6" s="247">
        <v>473.95374321916438</v>
      </c>
      <c r="AG6" s="247">
        <v>434.08366434943866</v>
      </c>
      <c r="AH6" s="247">
        <v>462.38551333879167</v>
      </c>
      <c r="AI6" s="247">
        <v>530.9963130168203</v>
      </c>
      <c r="AJ6" s="247">
        <v>29.375230919999993</v>
      </c>
      <c r="AK6" s="247">
        <v>82.386703089999997</v>
      </c>
      <c r="AL6" s="247">
        <v>53.516736239999993</v>
      </c>
    </row>
    <row r="7" spans="1:38" s="252" customFormat="1" ht="21" customHeight="1">
      <c r="A7" s="246" t="s">
        <v>300</v>
      </c>
      <c r="B7" s="247">
        <v>20387.80818155923</v>
      </c>
      <c r="C7" s="247">
        <v>20111.735320749856</v>
      </c>
      <c r="D7" s="247">
        <v>19432.680985057115</v>
      </c>
      <c r="E7" s="247">
        <v>19590.010584287746</v>
      </c>
      <c r="F7" s="247">
        <v>19317.522742862373</v>
      </c>
      <c r="G7" s="247">
        <v>20901.918702460585</v>
      </c>
      <c r="H7" s="247">
        <v>20052.286112957659</v>
      </c>
      <c r="I7" s="247">
        <v>20296.055950919937</v>
      </c>
      <c r="J7" s="247">
        <v>20266.312877628974</v>
      </c>
      <c r="K7" s="247">
        <v>19827.73694610858</v>
      </c>
      <c r="L7" s="247">
        <v>19993.208970551226</v>
      </c>
      <c r="M7" s="247">
        <v>20777.939866720502</v>
      </c>
      <c r="N7" s="247">
        <v>21223.270198280959</v>
      </c>
      <c r="O7" s="247">
        <v>20600.60075084259</v>
      </c>
      <c r="P7" s="247">
        <v>20081.657185788088</v>
      </c>
      <c r="Q7" s="247">
        <v>20540.732415022794</v>
      </c>
      <c r="R7" s="247">
        <v>19922.20542399387</v>
      </c>
      <c r="S7" s="247">
        <v>20525.626895288358</v>
      </c>
      <c r="T7" s="247">
        <v>20214.778335062503</v>
      </c>
      <c r="U7" s="247">
        <v>19438.052480947212</v>
      </c>
      <c r="V7" s="247">
        <v>19071.172455745622</v>
      </c>
      <c r="W7" s="247">
        <v>19775.616913352715</v>
      </c>
      <c r="X7" s="247">
        <v>19651.055184513309</v>
      </c>
      <c r="Y7" s="247">
        <v>20189.859134325172</v>
      </c>
      <c r="Z7" s="247">
        <v>20282.910688946482</v>
      </c>
      <c r="AA7" s="247">
        <v>19041.296806309645</v>
      </c>
      <c r="AB7" s="247">
        <v>19593.530810785058</v>
      </c>
      <c r="AC7" s="247">
        <v>20098.905860795723</v>
      </c>
      <c r="AD7" s="247">
        <v>20069.657284477114</v>
      </c>
      <c r="AE7" s="247">
        <v>22269.721432238181</v>
      </c>
      <c r="AF7" s="247">
        <v>23579.650046862149</v>
      </c>
      <c r="AG7" s="247">
        <v>24363.284721534645</v>
      </c>
      <c r="AH7" s="247">
        <v>24831.103167440975</v>
      </c>
      <c r="AI7" s="247">
        <v>24466.847491155451</v>
      </c>
      <c r="AJ7" s="247">
        <v>25480.467999097429</v>
      </c>
      <c r="AK7" s="247">
        <v>26537.698067682788</v>
      </c>
      <c r="AL7" s="247">
        <v>26001.986617297087</v>
      </c>
    </row>
    <row r="8" spans="1:38" s="252" customFormat="1" ht="21" customHeight="1">
      <c r="A8" s="246" t="s">
        <v>323</v>
      </c>
      <c r="B8" s="247">
        <v>4203.7297302200004</v>
      </c>
      <c r="C8" s="247">
        <v>4288.5527377799999</v>
      </c>
      <c r="D8" s="247">
        <v>4447.7039076600004</v>
      </c>
      <c r="E8" s="247">
        <v>4418.6273845716023</v>
      </c>
      <c r="F8" s="247">
        <v>4902.4977559159679</v>
      </c>
      <c r="G8" s="247">
        <v>5091.9446156282511</v>
      </c>
      <c r="H8" s="247">
        <v>4988.6415198186633</v>
      </c>
      <c r="I8" s="247">
        <v>4603.7635012649707</v>
      </c>
      <c r="J8" s="247">
        <v>4472.2831812957138</v>
      </c>
      <c r="K8" s="247">
        <v>3982.0227102042704</v>
      </c>
      <c r="L8" s="247">
        <v>4133.20086653</v>
      </c>
      <c r="M8" s="247">
        <v>4235.4345518199998</v>
      </c>
      <c r="N8" s="247">
        <v>4515.0481024399996</v>
      </c>
      <c r="O8" s="247">
        <v>4180.5559683400006</v>
      </c>
      <c r="P8" s="247">
        <v>3914.7998752200001</v>
      </c>
      <c r="Q8" s="247">
        <v>3637.7104070300002</v>
      </c>
      <c r="R8" s="247">
        <v>3902.2137732199999</v>
      </c>
      <c r="S8" s="247">
        <v>3792.8544882900005</v>
      </c>
      <c r="T8" s="247">
        <v>3990.5015201200004</v>
      </c>
      <c r="U8" s="247">
        <v>3511.6374045400003</v>
      </c>
      <c r="V8" s="247">
        <v>3317.6437478799999</v>
      </c>
      <c r="W8" s="247">
        <v>3338.8479412999995</v>
      </c>
      <c r="X8" s="247">
        <v>3554.48093552</v>
      </c>
      <c r="Y8" s="247">
        <v>3584.403468</v>
      </c>
      <c r="Z8" s="247">
        <v>3508.5068679599999</v>
      </c>
      <c r="AA8" s="247">
        <v>3465.7140545399998</v>
      </c>
      <c r="AB8" s="247">
        <v>3460.6682406674317</v>
      </c>
      <c r="AC8" s="247">
        <v>3607.053362354492</v>
      </c>
      <c r="AD8" s="247">
        <v>3750.6674232984501</v>
      </c>
      <c r="AE8" s="247">
        <v>4162.1950652764826</v>
      </c>
      <c r="AF8" s="247">
        <v>3990.0633556641078</v>
      </c>
      <c r="AG8" s="247">
        <v>3828.5963950947903</v>
      </c>
      <c r="AH8" s="247">
        <v>3792.3846144952322</v>
      </c>
      <c r="AI8" s="247">
        <v>3763.7539536748495</v>
      </c>
      <c r="AJ8" s="247">
        <v>3763.4726845968698</v>
      </c>
      <c r="AK8" s="247">
        <v>3828.5327060218779</v>
      </c>
      <c r="AL8" s="247">
        <v>4076.8708053674759</v>
      </c>
    </row>
    <row r="9" spans="1:38" s="252" customFormat="1" ht="21" customHeight="1">
      <c r="A9" s="246" t="s">
        <v>324</v>
      </c>
      <c r="B9" s="247">
        <v>343.41395587</v>
      </c>
      <c r="C9" s="247">
        <v>378.83226998000004</v>
      </c>
      <c r="D9" s="247">
        <v>384.69010764000001</v>
      </c>
      <c r="E9" s="247">
        <v>376.25059677000002</v>
      </c>
      <c r="F9" s="247">
        <v>411.96806351000004</v>
      </c>
      <c r="G9" s="247">
        <v>407.6806843</v>
      </c>
      <c r="H9" s="247">
        <v>406.68744213999992</v>
      </c>
      <c r="I9" s="247">
        <v>419.35398364000002</v>
      </c>
      <c r="J9" s="247">
        <v>415.76811892000001</v>
      </c>
      <c r="K9" s="247">
        <v>440.36295787999995</v>
      </c>
      <c r="L9" s="247">
        <v>454.27459815999998</v>
      </c>
      <c r="M9" s="247">
        <v>475.48054860000002</v>
      </c>
      <c r="N9" s="247">
        <v>496.61037141999998</v>
      </c>
      <c r="O9" s="247">
        <v>493.59919554000004</v>
      </c>
      <c r="P9" s="247">
        <v>519.78202438999995</v>
      </c>
      <c r="Q9" s="247">
        <v>519.03985060999992</v>
      </c>
      <c r="R9" s="247">
        <v>516.64847662</v>
      </c>
      <c r="S9" s="247">
        <v>509.38130511000003</v>
      </c>
      <c r="T9" s="247">
        <v>512.51176994000002</v>
      </c>
      <c r="U9" s="247">
        <v>524.85709861999999</v>
      </c>
      <c r="V9" s="247">
        <v>494.28100587999995</v>
      </c>
      <c r="W9" s="247">
        <v>496.95325908000001</v>
      </c>
      <c r="X9" s="247">
        <v>504.00415124</v>
      </c>
      <c r="Y9" s="247">
        <v>546.86246443999994</v>
      </c>
      <c r="Z9" s="247">
        <v>557.96233532000008</v>
      </c>
      <c r="AA9" s="247">
        <v>558.21310821000009</v>
      </c>
      <c r="AB9" s="247">
        <v>552.24373252999999</v>
      </c>
      <c r="AC9" s="247">
        <v>598.24004615000001</v>
      </c>
      <c r="AD9" s="247">
        <v>639.62136965999991</v>
      </c>
      <c r="AE9" s="247">
        <v>657.10825285999999</v>
      </c>
      <c r="AF9" s="247">
        <v>678.27951851</v>
      </c>
      <c r="AG9" s="247">
        <v>657.19931771999995</v>
      </c>
      <c r="AH9" s="247">
        <v>646.51529446000006</v>
      </c>
      <c r="AI9" s="247">
        <v>651.71662490999995</v>
      </c>
      <c r="AJ9" s="247">
        <v>646.33390314999986</v>
      </c>
      <c r="AK9" s="247">
        <v>660.97057782999991</v>
      </c>
      <c r="AL9" s="247">
        <v>664.2757485599999</v>
      </c>
    </row>
    <row r="10" spans="1:38" ht="21" customHeight="1">
      <c r="A10" s="246" t="s">
        <v>325</v>
      </c>
      <c r="B10" s="247">
        <v>17883.54584408765</v>
      </c>
      <c r="C10" s="247">
        <v>17820.996785939486</v>
      </c>
      <c r="D10" s="247">
        <v>17984.0683957521</v>
      </c>
      <c r="E10" s="247">
        <v>17167.847750581077</v>
      </c>
      <c r="F10" s="247">
        <v>18167.908691361688</v>
      </c>
      <c r="G10" s="247">
        <v>18489.886833226879</v>
      </c>
      <c r="H10" s="247">
        <v>17866.632030484834</v>
      </c>
      <c r="I10" s="247">
        <v>17663.97286598276</v>
      </c>
      <c r="J10" s="247">
        <v>18065.438787055162</v>
      </c>
      <c r="K10" s="247">
        <v>18201.355273262485</v>
      </c>
      <c r="L10" s="247">
        <v>17738.946184179193</v>
      </c>
      <c r="M10" s="247">
        <v>17972.081020860271</v>
      </c>
      <c r="N10" s="247">
        <v>19120.734964739975</v>
      </c>
      <c r="O10" s="247">
        <v>19365.703095443048</v>
      </c>
      <c r="P10" s="247">
        <v>19081.467857203472</v>
      </c>
      <c r="Q10" s="247">
        <v>19426.801373569928</v>
      </c>
      <c r="R10" s="247">
        <v>18975.740903675178</v>
      </c>
      <c r="S10" s="247">
        <v>19008.794120275717</v>
      </c>
      <c r="T10" s="247">
        <v>18127.424114287791</v>
      </c>
      <c r="U10" s="247">
        <v>17810.095530601942</v>
      </c>
      <c r="V10" s="247">
        <v>17787.741915267939</v>
      </c>
      <c r="W10" s="247">
        <v>17814.189327563097</v>
      </c>
      <c r="X10" s="247">
        <v>17406.099140273396</v>
      </c>
      <c r="Y10" s="247">
        <v>17404.871010411302</v>
      </c>
      <c r="Z10" s="247">
        <v>17559.985765684934</v>
      </c>
      <c r="AA10" s="247">
        <v>17873.371199854031</v>
      </c>
      <c r="AB10" s="247">
        <v>16953.46641894467</v>
      </c>
      <c r="AC10" s="247">
        <v>17081.78207185987</v>
      </c>
      <c r="AD10" s="247">
        <v>17166.515202574581</v>
      </c>
      <c r="AE10" s="247">
        <v>17301.938096644819</v>
      </c>
      <c r="AF10" s="247">
        <v>18074.670822338092</v>
      </c>
      <c r="AG10" s="247">
        <v>17854.725831705284</v>
      </c>
      <c r="AH10" s="247">
        <v>17666.390877612641</v>
      </c>
      <c r="AI10" s="247">
        <v>17530.490958096387</v>
      </c>
      <c r="AJ10" s="247">
        <v>18485.63163649747</v>
      </c>
      <c r="AK10" s="247">
        <v>19022.13196018551</v>
      </c>
      <c r="AL10" s="247">
        <v>20492.632601532405</v>
      </c>
    </row>
    <row r="11" spans="1:38" ht="21" customHeight="1">
      <c r="A11" s="246" t="s">
        <v>335</v>
      </c>
      <c r="B11" s="247">
        <v>22552.639285118996</v>
      </c>
      <c r="C11" s="247">
        <v>22881.878925018038</v>
      </c>
      <c r="D11" s="247">
        <v>22318.626566928484</v>
      </c>
      <c r="E11" s="247">
        <v>23322.864780633732</v>
      </c>
      <c r="F11" s="247">
        <v>23789.603868913815</v>
      </c>
      <c r="G11" s="247">
        <v>26483.791791102012</v>
      </c>
      <c r="H11" s="247">
        <v>26132.137284240031</v>
      </c>
      <c r="I11" s="247">
        <v>27496.42830750113</v>
      </c>
      <c r="J11" s="247">
        <v>27725.782282221888</v>
      </c>
      <c r="K11" s="247">
        <v>28405.593004915994</v>
      </c>
      <c r="L11" s="247">
        <v>29322.134998726051</v>
      </c>
      <c r="M11" s="247">
        <v>29213.07896846965</v>
      </c>
      <c r="N11" s="247">
        <v>29100.62910256549</v>
      </c>
      <c r="O11" s="247">
        <v>28851.9790563674</v>
      </c>
      <c r="P11" s="247">
        <v>27782.034542005727</v>
      </c>
      <c r="Q11" s="247">
        <v>28490.875610677878</v>
      </c>
      <c r="R11" s="247">
        <v>28792.363474221613</v>
      </c>
      <c r="S11" s="247">
        <v>30447.99833606201</v>
      </c>
      <c r="T11" s="247">
        <v>29711.042438857265</v>
      </c>
      <c r="U11" s="247">
        <v>29551.059054315854</v>
      </c>
      <c r="V11" s="247">
        <v>29696.724098473082</v>
      </c>
      <c r="W11" s="247">
        <v>31124.799486225009</v>
      </c>
      <c r="X11" s="247">
        <v>32764.946904964429</v>
      </c>
      <c r="Y11" s="247">
        <v>32826.232899526905</v>
      </c>
      <c r="Z11" s="247">
        <v>32717.711789387638</v>
      </c>
      <c r="AA11" s="247">
        <v>33052.52164282235</v>
      </c>
      <c r="AB11" s="247">
        <v>32763.223938919939</v>
      </c>
      <c r="AC11" s="247">
        <v>32562.98680857832</v>
      </c>
      <c r="AD11" s="247">
        <v>32586.636297566638</v>
      </c>
      <c r="AE11" s="247">
        <v>32089.446068479861</v>
      </c>
      <c r="AF11" s="247">
        <v>36663.447087458582</v>
      </c>
      <c r="AG11" s="247">
        <v>36695.19347118921</v>
      </c>
      <c r="AH11" s="247">
        <v>37805.257205030568</v>
      </c>
      <c r="AI11" s="247">
        <v>39238.591821791088</v>
      </c>
      <c r="AJ11" s="247">
        <v>43527.785490952767</v>
      </c>
      <c r="AK11" s="247">
        <v>44687.929014852227</v>
      </c>
      <c r="AL11" s="247">
        <v>44498.836908964942</v>
      </c>
    </row>
    <row r="12" spans="1:38" ht="21" customHeight="1">
      <c r="A12" s="246" t="s">
        <v>339</v>
      </c>
      <c r="B12" s="247">
        <v>5181.4991237471422</v>
      </c>
      <c r="C12" s="247">
        <v>5189.3904112610107</v>
      </c>
      <c r="D12" s="247">
        <v>5164.7138583484057</v>
      </c>
      <c r="E12" s="247">
        <v>5090.4702281175814</v>
      </c>
      <c r="F12" s="247">
        <v>5054.9131840214332</v>
      </c>
      <c r="G12" s="247">
        <v>5068.0656350342651</v>
      </c>
      <c r="H12" s="247">
        <v>5018.511484401417</v>
      </c>
      <c r="I12" s="247">
        <v>4966.8827216913405</v>
      </c>
      <c r="J12" s="247">
        <v>5565.1376908936127</v>
      </c>
      <c r="K12" s="247">
        <v>5580.7065469588679</v>
      </c>
      <c r="L12" s="247">
        <v>5120.7355556363773</v>
      </c>
      <c r="M12" s="247">
        <v>5207.1205102795029</v>
      </c>
      <c r="N12" s="247">
        <v>5067.1079964136316</v>
      </c>
      <c r="O12" s="247">
        <v>5145.8258841533807</v>
      </c>
      <c r="P12" s="247">
        <v>5116.0776725265159</v>
      </c>
      <c r="Q12" s="247">
        <v>5178.466298037888</v>
      </c>
      <c r="R12" s="247">
        <v>5119.4761118739525</v>
      </c>
      <c r="S12" s="247">
        <v>5114.4745619200712</v>
      </c>
      <c r="T12" s="247">
        <v>5211.4412371869239</v>
      </c>
      <c r="U12" s="247">
        <v>5139.171048487291</v>
      </c>
      <c r="V12" s="247">
        <v>5272.1174488951865</v>
      </c>
      <c r="W12" s="247">
        <v>5359.3034339793685</v>
      </c>
      <c r="X12" s="247">
        <v>5511.7705083897881</v>
      </c>
      <c r="Y12" s="247">
        <v>5662.3210262851353</v>
      </c>
      <c r="Z12" s="247">
        <v>5526.8371508164373</v>
      </c>
      <c r="AA12" s="247">
        <v>5499.5634858933226</v>
      </c>
      <c r="AB12" s="247">
        <v>5535.4017989107651</v>
      </c>
      <c r="AC12" s="247">
        <v>5485.1366676117977</v>
      </c>
      <c r="AD12" s="247">
        <v>5416.7601019102085</v>
      </c>
      <c r="AE12" s="247">
        <v>5477.0824634743185</v>
      </c>
      <c r="AF12" s="247">
        <v>5484.9155384011938</v>
      </c>
      <c r="AG12" s="247">
        <v>5527.5871620808539</v>
      </c>
      <c r="AH12" s="247">
        <v>5539.945373822171</v>
      </c>
      <c r="AI12" s="247">
        <v>5488.7296367111803</v>
      </c>
      <c r="AJ12" s="247">
        <v>5485.3424045309475</v>
      </c>
      <c r="AK12" s="247">
        <v>5674.0139148139233</v>
      </c>
      <c r="AL12" s="247">
        <v>5587.6345301354841</v>
      </c>
    </row>
    <row r="13" spans="1:38" ht="21" customHeight="1">
      <c r="A13" s="246" t="s">
        <v>345</v>
      </c>
      <c r="B13" s="247">
        <v>54268.10689009435</v>
      </c>
      <c r="C13" s="247">
        <v>54658.035217946795</v>
      </c>
      <c r="D13" s="247">
        <v>53773.465289975706</v>
      </c>
      <c r="E13" s="247">
        <v>51048.964145897873</v>
      </c>
      <c r="F13" s="247">
        <v>51725.631469814449</v>
      </c>
      <c r="G13" s="247">
        <v>52018.96798228124</v>
      </c>
      <c r="H13" s="247">
        <v>50932.282547085313</v>
      </c>
      <c r="I13" s="247">
        <v>49448.701325664042</v>
      </c>
      <c r="J13" s="247">
        <v>48852.893937405934</v>
      </c>
      <c r="K13" s="247">
        <v>49129.5572660627</v>
      </c>
      <c r="L13" s="247">
        <v>50344.218870355551</v>
      </c>
      <c r="M13" s="247">
        <v>49881.05744102782</v>
      </c>
      <c r="N13" s="247">
        <v>50985.587010542942</v>
      </c>
      <c r="O13" s="247">
        <v>50095.84641118248</v>
      </c>
      <c r="P13" s="247">
        <v>50629.784952864939</v>
      </c>
      <c r="Q13" s="247">
        <v>49962.890497245811</v>
      </c>
      <c r="R13" s="247">
        <v>48751.079137944354</v>
      </c>
      <c r="S13" s="247">
        <v>49055.567854972156</v>
      </c>
      <c r="T13" s="247">
        <v>49764.164042412754</v>
      </c>
      <c r="U13" s="247">
        <v>49282.535758217375</v>
      </c>
      <c r="V13" s="247">
        <v>47497.46045918006</v>
      </c>
      <c r="W13" s="247">
        <v>47904.300311706393</v>
      </c>
      <c r="X13" s="247">
        <v>47632.346280217396</v>
      </c>
      <c r="Y13" s="247">
        <v>47324.855528856395</v>
      </c>
      <c r="Z13" s="247">
        <v>47106.071059020651</v>
      </c>
      <c r="AA13" s="247">
        <v>47589.529952923142</v>
      </c>
      <c r="AB13" s="247">
        <v>46872.723359935277</v>
      </c>
      <c r="AC13" s="247">
        <v>44241.489568036704</v>
      </c>
      <c r="AD13" s="247">
        <v>43843.905852292643</v>
      </c>
      <c r="AE13" s="247">
        <v>43589.989545804536</v>
      </c>
      <c r="AF13" s="247">
        <v>43565.46107803948</v>
      </c>
      <c r="AG13" s="247">
        <v>43370.683184250047</v>
      </c>
      <c r="AH13" s="247">
        <v>41338.708995978319</v>
      </c>
      <c r="AI13" s="247">
        <v>40585.749693343292</v>
      </c>
      <c r="AJ13" s="247">
        <v>41043.439115206369</v>
      </c>
      <c r="AK13" s="247">
        <v>41596.394079730169</v>
      </c>
      <c r="AL13" s="247">
        <v>41379.117165954143</v>
      </c>
    </row>
    <row r="14" spans="1:38" ht="21" customHeight="1">
      <c r="A14" s="246" t="s">
        <v>355</v>
      </c>
      <c r="B14" s="247">
        <v>2426.3753282059474</v>
      </c>
      <c r="C14" s="247">
        <v>2407.7322983608997</v>
      </c>
      <c r="D14" s="247">
        <v>2542.7418862381014</v>
      </c>
      <c r="E14" s="247">
        <v>2613.1551935501698</v>
      </c>
      <c r="F14" s="247">
        <v>2857.46611571722</v>
      </c>
      <c r="G14" s="247">
        <v>2768.6662473293736</v>
      </c>
      <c r="H14" s="247">
        <v>2506.9488916494306</v>
      </c>
      <c r="I14" s="247">
        <v>2443.6664502017525</v>
      </c>
      <c r="J14" s="247">
        <v>2488.6106816288561</v>
      </c>
      <c r="K14" s="247">
        <v>2548.7785293219204</v>
      </c>
      <c r="L14" s="247">
        <v>2810.8260660786718</v>
      </c>
      <c r="M14" s="247">
        <v>2775.4830540679523</v>
      </c>
      <c r="N14" s="247">
        <v>2817.0561539475884</v>
      </c>
      <c r="O14" s="247">
        <v>2807.3115294307713</v>
      </c>
      <c r="P14" s="247">
        <v>2758.4248614383528</v>
      </c>
      <c r="Q14" s="247">
        <v>2818.5407630060881</v>
      </c>
      <c r="R14" s="247">
        <v>2812.7868203646881</v>
      </c>
      <c r="S14" s="247">
        <v>3089.9241828438621</v>
      </c>
      <c r="T14" s="247">
        <v>3314.961275978615</v>
      </c>
      <c r="U14" s="247">
        <v>3631.5069441598444</v>
      </c>
      <c r="V14" s="247">
        <v>3735.6680091461271</v>
      </c>
      <c r="W14" s="247">
        <v>3692.8479830884007</v>
      </c>
      <c r="X14" s="247">
        <v>3237.9130982026873</v>
      </c>
      <c r="Y14" s="247">
        <v>3249.8120467563808</v>
      </c>
      <c r="Z14" s="247">
        <v>3163.5499773164192</v>
      </c>
      <c r="AA14" s="247">
        <v>3245.0674213742182</v>
      </c>
      <c r="AB14" s="247">
        <v>3213.1559916456154</v>
      </c>
      <c r="AC14" s="247">
        <v>3323.0853425469204</v>
      </c>
      <c r="AD14" s="247">
        <v>3422.4317954959956</v>
      </c>
      <c r="AE14" s="247">
        <v>4000.032277247461</v>
      </c>
      <c r="AF14" s="247">
        <v>4320.8752705143033</v>
      </c>
      <c r="AG14" s="247">
        <v>4181.9150346805745</v>
      </c>
      <c r="AH14" s="247">
        <v>4166.7357685497964</v>
      </c>
      <c r="AI14" s="247">
        <v>4158.6686127353041</v>
      </c>
      <c r="AJ14" s="247">
        <v>4232.551461251358</v>
      </c>
      <c r="AK14" s="247">
        <v>4308.3891393653757</v>
      </c>
      <c r="AL14" s="247">
        <v>4168.6498897137872</v>
      </c>
    </row>
    <row r="15" spans="1:38" ht="21" customHeight="1">
      <c r="A15" s="246" t="s">
        <v>362</v>
      </c>
      <c r="B15" s="247">
        <v>23851.168825007018</v>
      </c>
      <c r="C15" s="247">
        <v>24082.449502605326</v>
      </c>
      <c r="D15" s="247">
        <v>24272.944623217267</v>
      </c>
      <c r="E15" s="247">
        <v>24373.155881233961</v>
      </c>
      <c r="F15" s="247">
        <v>23973.419467710981</v>
      </c>
      <c r="G15" s="247">
        <v>20799.296247320435</v>
      </c>
      <c r="H15" s="247">
        <v>20624.44102176858</v>
      </c>
      <c r="I15" s="247">
        <v>20298.397247734596</v>
      </c>
      <c r="J15" s="247">
        <v>20686.340825383413</v>
      </c>
      <c r="K15" s="247">
        <v>20954.244309132107</v>
      </c>
      <c r="L15" s="247">
        <v>22394.892955491985</v>
      </c>
      <c r="M15" s="247">
        <v>23132.804900224113</v>
      </c>
      <c r="N15" s="247">
        <v>22822.285734753157</v>
      </c>
      <c r="O15" s="247">
        <v>22861.683908098614</v>
      </c>
      <c r="P15" s="247">
        <v>22505.724891836951</v>
      </c>
      <c r="Q15" s="247">
        <v>22515.212419806925</v>
      </c>
      <c r="R15" s="247">
        <v>22383.076074203509</v>
      </c>
      <c r="S15" s="247">
        <v>23675.317279807612</v>
      </c>
      <c r="T15" s="247">
        <v>23329.268408142583</v>
      </c>
      <c r="U15" s="247">
        <v>23431.974380829546</v>
      </c>
      <c r="V15" s="247">
        <v>23364.50891191791</v>
      </c>
      <c r="W15" s="247">
        <v>21133.69474852685</v>
      </c>
      <c r="X15" s="247">
        <v>22756.564632465073</v>
      </c>
      <c r="Y15" s="247">
        <v>23200.403399728319</v>
      </c>
      <c r="Z15" s="247">
        <v>23265.639748953781</v>
      </c>
      <c r="AA15" s="247">
        <v>23762.377465200418</v>
      </c>
      <c r="AB15" s="247">
        <v>23902.359078531299</v>
      </c>
      <c r="AC15" s="247">
        <v>26035.603165038203</v>
      </c>
      <c r="AD15" s="247">
        <v>26040.32620689203</v>
      </c>
      <c r="AE15" s="247">
        <v>27750.00178328644</v>
      </c>
      <c r="AF15" s="247">
        <v>27761.950822495863</v>
      </c>
      <c r="AG15" s="247">
        <v>24644.010876321969</v>
      </c>
      <c r="AH15" s="247">
        <v>24414.286777152956</v>
      </c>
      <c r="AI15" s="247">
        <v>25716.36191779466</v>
      </c>
      <c r="AJ15" s="247">
        <v>25073.635278172773</v>
      </c>
      <c r="AK15" s="247">
        <v>25508.850991595486</v>
      </c>
      <c r="AL15" s="247">
        <v>25603.91619437826</v>
      </c>
    </row>
    <row r="16" spans="1:38" ht="21" customHeight="1">
      <c r="A16" s="246" t="s">
        <v>363</v>
      </c>
      <c r="B16" s="247">
        <v>3113.1644973651892</v>
      </c>
      <c r="C16" s="247">
        <v>3165.871793778861</v>
      </c>
      <c r="D16" s="247">
        <v>3489.7507761260476</v>
      </c>
      <c r="E16" s="247">
        <v>3443.8614938835062</v>
      </c>
      <c r="F16" s="247">
        <v>3472.3383813355986</v>
      </c>
      <c r="G16" s="247">
        <v>3615.2826960912153</v>
      </c>
      <c r="H16" s="247">
        <v>3986.8002426656853</v>
      </c>
      <c r="I16" s="247">
        <v>3926.8430704610701</v>
      </c>
      <c r="J16" s="247">
        <v>4242.2671370310545</v>
      </c>
      <c r="K16" s="247">
        <v>4188.4060624478243</v>
      </c>
      <c r="L16" s="247">
        <v>4448.3735230142038</v>
      </c>
      <c r="M16" s="247">
        <v>4702.6557139726292</v>
      </c>
      <c r="N16" s="247">
        <v>4596.7164138782746</v>
      </c>
      <c r="O16" s="247">
        <v>4734.2987972412348</v>
      </c>
      <c r="P16" s="247">
        <v>4723.6954357363302</v>
      </c>
      <c r="Q16" s="247">
        <v>4723.6467678857753</v>
      </c>
      <c r="R16" s="247">
        <v>4710.5937481665806</v>
      </c>
      <c r="S16" s="247">
        <v>5018.1708762979497</v>
      </c>
      <c r="T16" s="247">
        <v>4744.1571618721719</v>
      </c>
      <c r="U16" s="247">
        <v>4882.7275427880249</v>
      </c>
      <c r="V16" s="247">
        <v>4967.6749572601693</v>
      </c>
      <c r="W16" s="247">
        <v>4851.4579643786547</v>
      </c>
      <c r="X16" s="247">
        <v>5173.1830628946445</v>
      </c>
      <c r="Y16" s="247">
        <v>5568.0722019277964</v>
      </c>
      <c r="Z16" s="247">
        <v>5459.7064430069368</v>
      </c>
      <c r="AA16" s="247">
        <v>5836.6351844184128</v>
      </c>
      <c r="AB16" s="247">
        <v>5751.6214842274949</v>
      </c>
      <c r="AC16" s="247">
        <v>6290.1628497627225</v>
      </c>
      <c r="AD16" s="247">
        <v>6741.6929515013226</v>
      </c>
      <c r="AE16" s="247">
        <v>6954.7056104221228</v>
      </c>
      <c r="AF16" s="247">
        <v>7411.0114014011751</v>
      </c>
      <c r="AG16" s="247">
        <v>8077.9524277904065</v>
      </c>
      <c r="AH16" s="247">
        <v>8793.2219203811492</v>
      </c>
      <c r="AI16" s="247">
        <v>9013.2089897340884</v>
      </c>
      <c r="AJ16" s="247">
        <v>9063.2723132937317</v>
      </c>
      <c r="AK16" s="247">
        <v>9049.1970507474471</v>
      </c>
      <c r="AL16" s="247">
        <v>9314.3647242225379</v>
      </c>
    </row>
    <row r="17" spans="1:1997" ht="21" customHeight="1">
      <c r="A17" s="246" t="s">
        <v>370</v>
      </c>
      <c r="B17" s="247">
        <v>2803.3869715768897</v>
      </c>
      <c r="C17" s="247">
        <v>2763.0225957714106</v>
      </c>
      <c r="D17" s="247">
        <v>3132.4018719557166</v>
      </c>
      <c r="E17" s="247">
        <v>2792.5761816193753</v>
      </c>
      <c r="F17" s="247">
        <v>2807.6006497441449</v>
      </c>
      <c r="G17" s="247">
        <v>2828.594800857401</v>
      </c>
      <c r="H17" s="247">
        <v>2831.6707240231644</v>
      </c>
      <c r="I17" s="247">
        <v>2846.4761569120665</v>
      </c>
      <c r="J17" s="247">
        <v>2957.8097011697405</v>
      </c>
      <c r="K17" s="247">
        <v>2976.090228882334</v>
      </c>
      <c r="L17" s="247">
        <v>2882.4244260157102</v>
      </c>
      <c r="M17" s="247">
        <v>2940.8541068514751</v>
      </c>
      <c r="N17" s="247">
        <v>3074.8519721655721</v>
      </c>
      <c r="O17" s="247">
        <v>2948.4359352745619</v>
      </c>
      <c r="P17" s="247">
        <v>3036.2610113051778</v>
      </c>
      <c r="Q17" s="247">
        <v>3158.5260391789643</v>
      </c>
      <c r="R17" s="247">
        <v>3112.1707247243698</v>
      </c>
      <c r="S17" s="247">
        <v>3123.9238670896257</v>
      </c>
      <c r="T17" s="247">
        <v>3392.1364292294174</v>
      </c>
      <c r="U17" s="247">
        <v>3421.5234599450559</v>
      </c>
      <c r="V17" s="247">
        <v>3467.5565442769057</v>
      </c>
      <c r="W17" s="247">
        <v>3884.4025013661762</v>
      </c>
      <c r="X17" s="247">
        <v>3949.8060932005005</v>
      </c>
      <c r="Y17" s="247">
        <v>4124.5376881947977</v>
      </c>
      <c r="Z17" s="247">
        <v>4334.6515571852779</v>
      </c>
      <c r="AA17" s="247">
        <v>4220.6045238929782</v>
      </c>
      <c r="AB17" s="247">
        <v>4329.2312304688039</v>
      </c>
      <c r="AC17" s="247">
        <v>4343.6684174294869</v>
      </c>
      <c r="AD17" s="247">
        <v>4327.9810603006181</v>
      </c>
      <c r="AE17" s="247">
        <v>4458.3676849177191</v>
      </c>
      <c r="AF17" s="247">
        <v>4970.5624822055661</v>
      </c>
      <c r="AG17" s="247">
        <v>4839.7384165254853</v>
      </c>
      <c r="AH17" s="247">
        <v>4843.8546957899052</v>
      </c>
      <c r="AI17" s="247">
        <v>4869.2855678518999</v>
      </c>
      <c r="AJ17" s="247">
        <v>5029.0166968540698</v>
      </c>
      <c r="AK17" s="247">
        <v>5224.9621950627152</v>
      </c>
      <c r="AL17" s="247">
        <v>5261.6890364406454</v>
      </c>
    </row>
    <row r="18" spans="1:1997" ht="21" customHeight="1">
      <c r="A18" s="246" t="s">
        <v>377</v>
      </c>
      <c r="B18" s="247">
        <v>1060.0941993099998</v>
      </c>
      <c r="C18" s="247">
        <v>1051.1535857399999</v>
      </c>
      <c r="D18" s="247">
        <v>1052.11240436</v>
      </c>
      <c r="E18" s="247">
        <v>1033.26421605</v>
      </c>
      <c r="F18" s="247">
        <v>1030.2847029900001</v>
      </c>
      <c r="G18" s="247">
        <v>1039.1003280599998</v>
      </c>
      <c r="H18" s="247">
        <v>978.34298529000012</v>
      </c>
      <c r="I18" s="247">
        <v>960.22408524000002</v>
      </c>
      <c r="J18" s="247">
        <v>976.92744232999996</v>
      </c>
      <c r="K18" s="247">
        <v>962.16155021999998</v>
      </c>
      <c r="L18" s="247">
        <v>965.75971014000015</v>
      </c>
      <c r="M18" s="247">
        <v>980.24430419999987</v>
      </c>
      <c r="N18" s="247">
        <v>949.56444390000001</v>
      </c>
      <c r="O18" s="247">
        <v>940.17357747999995</v>
      </c>
      <c r="P18" s="247">
        <v>926.39331978999974</v>
      </c>
      <c r="Q18" s="247">
        <v>918.43915903999982</v>
      </c>
      <c r="R18" s="247">
        <v>924.64970316999995</v>
      </c>
      <c r="S18" s="247">
        <v>916.67663733000006</v>
      </c>
      <c r="T18" s="247">
        <v>917.05868586000008</v>
      </c>
      <c r="U18" s="247">
        <v>952.0192141900003</v>
      </c>
      <c r="V18" s="247">
        <v>959.02825554000003</v>
      </c>
      <c r="W18" s="247">
        <v>956.97128209999994</v>
      </c>
      <c r="X18" s="247">
        <v>961.17180212999983</v>
      </c>
      <c r="Y18" s="247">
        <v>965.06244773000003</v>
      </c>
      <c r="Z18" s="247">
        <v>929.77753121000001</v>
      </c>
      <c r="AA18" s="247">
        <v>929.70404825000003</v>
      </c>
      <c r="AB18" s="247">
        <v>958.68888422999999</v>
      </c>
      <c r="AC18" s="247">
        <v>965.88140028999987</v>
      </c>
      <c r="AD18" s="247">
        <v>939.48654318999991</v>
      </c>
      <c r="AE18" s="247">
        <v>952.39734739999994</v>
      </c>
      <c r="AF18" s="247">
        <v>941.38771797999993</v>
      </c>
      <c r="AG18" s="247">
        <v>896.30182545999992</v>
      </c>
      <c r="AH18" s="247">
        <v>894.91517358000021</v>
      </c>
      <c r="AI18" s="247">
        <v>885.9088704400001</v>
      </c>
      <c r="AJ18" s="247">
        <v>870.61637374000009</v>
      </c>
      <c r="AK18" s="247">
        <v>873.39303124000003</v>
      </c>
      <c r="AL18" s="247">
        <v>830.71710344999997</v>
      </c>
    </row>
    <row r="19" spans="1:1997" ht="21" customHeight="1">
      <c r="A19" s="246" t="s">
        <v>383</v>
      </c>
      <c r="B19" s="247">
        <v>1755.4475209300001</v>
      </c>
      <c r="C19" s="247">
        <v>1936.3333163099999</v>
      </c>
      <c r="D19" s="247">
        <v>1333.307565509999</v>
      </c>
      <c r="E19" s="247">
        <v>1446.2655559154803</v>
      </c>
      <c r="F19" s="247">
        <v>1436.1096853994231</v>
      </c>
      <c r="G19" s="247">
        <v>1418.6033234172564</v>
      </c>
      <c r="H19" s="247">
        <v>1495.309039142352</v>
      </c>
      <c r="I19" s="247">
        <v>1443.7917580999988</v>
      </c>
      <c r="J19" s="247">
        <v>1461.7060392099988</v>
      </c>
      <c r="K19" s="247">
        <v>1510.3474652599994</v>
      </c>
      <c r="L19" s="247">
        <v>1543.9231823299988</v>
      </c>
      <c r="M19" s="247">
        <v>1529.4683904799992</v>
      </c>
      <c r="N19" s="247">
        <v>1541.5384237999988</v>
      </c>
      <c r="O19" s="247">
        <v>1534.6451865199988</v>
      </c>
      <c r="P19" s="247">
        <v>1567.435297219999</v>
      </c>
      <c r="Q19" s="247">
        <v>1634.005340369999</v>
      </c>
      <c r="R19" s="247">
        <v>1656.2553402899989</v>
      </c>
      <c r="S19" s="247">
        <v>1692.4862944499989</v>
      </c>
      <c r="T19" s="247">
        <v>1737.8479959999991</v>
      </c>
      <c r="U19" s="247">
        <v>1744.2175971699992</v>
      </c>
      <c r="V19" s="247">
        <v>1768.4897574899994</v>
      </c>
      <c r="W19" s="247">
        <v>1778.3500374299992</v>
      </c>
      <c r="X19" s="247">
        <v>1885.2902400703781</v>
      </c>
      <c r="Y19" s="247">
        <v>1955.8700910902337</v>
      </c>
      <c r="Z19" s="247">
        <v>1980.2045332170751</v>
      </c>
      <c r="AA19" s="247">
        <v>2017.5072312620484</v>
      </c>
      <c r="AB19" s="247">
        <v>1794.9303286848021</v>
      </c>
      <c r="AC19" s="247">
        <v>1820.1734229455474</v>
      </c>
      <c r="AD19" s="247">
        <v>1860.7651359941217</v>
      </c>
      <c r="AE19" s="247">
        <v>1956.5072351732049</v>
      </c>
      <c r="AF19" s="247">
        <v>2043.6237214942332</v>
      </c>
      <c r="AG19" s="247">
        <v>2314.8852877109825</v>
      </c>
      <c r="AH19" s="247">
        <v>2100.1904782663701</v>
      </c>
      <c r="AI19" s="247">
        <v>2151.2437170642288</v>
      </c>
      <c r="AJ19" s="247">
        <v>2215.5275963226295</v>
      </c>
      <c r="AK19" s="247">
        <v>2254.2589375278594</v>
      </c>
      <c r="AL19" s="247">
        <v>2318.3831651471874</v>
      </c>
    </row>
    <row r="20" spans="1:1997" ht="21" customHeight="1">
      <c r="A20" s="246" t="s">
        <v>386</v>
      </c>
      <c r="B20" s="247">
        <v>1399.202429849998</v>
      </c>
      <c r="C20" s="247">
        <v>1354.8139119599998</v>
      </c>
      <c r="D20" s="247">
        <v>1292.8132083300002</v>
      </c>
      <c r="E20" s="247">
        <v>1309.36396902</v>
      </c>
      <c r="F20" s="247">
        <v>1337.2607924200001</v>
      </c>
      <c r="G20" s="247">
        <v>1374.73716274</v>
      </c>
      <c r="H20" s="247">
        <v>1391.4651532</v>
      </c>
      <c r="I20" s="247">
        <v>1446.0661094100001</v>
      </c>
      <c r="J20" s="247">
        <v>1426.1572176500001</v>
      </c>
      <c r="K20" s="247">
        <v>1423.97411186</v>
      </c>
      <c r="L20" s="247">
        <v>1514.4311788</v>
      </c>
      <c r="M20" s="247">
        <v>1580.62639661</v>
      </c>
      <c r="N20" s="247">
        <v>1635.8912271899999</v>
      </c>
      <c r="O20" s="247">
        <v>1653.39680645</v>
      </c>
      <c r="P20" s="247">
        <v>1707.4535288300001</v>
      </c>
      <c r="Q20" s="247">
        <v>1780.3538016000005</v>
      </c>
      <c r="R20" s="247">
        <v>1792.9765932199998</v>
      </c>
      <c r="S20" s="247">
        <v>1825.3400804400001</v>
      </c>
      <c r="T20" s="247">
        <v>1805.7374577999999</v>
      </c>
      <c r="U20" s="247">
        <v>1816.7958300799999</v>
      </c>
      <c r="V20" s="247">
        <v>1890.3966273999999</v>
      </c>
      <c r="W20" s="247">
        <v>1908.7046525400001</v>
      </c>
      <c r="X20" s="247">
        <v>1903.74013345</v>
      </c>
      <c r="Y20" s="247">
        <v>1898.2626629200001</v>
      </c>
      <c r="Z20" s="247">
        <v>1966.1717971274295</v>
      </c>
      <c r="AA20" s="247">
        <v>1941.2908496030825</v>
      </c>
      <c r="AB20" s="247">
        <v>1914.5864162648716</v>
      </c>
      <c r="AC20" s="247">
        <v>1886.8761974082347</v>
      </c>
      <c r="AD20" s="247">
        <v>1875.08815622561</v>
      </c>
      <c r="AE20" s="247">
        <v>1848.3663420100193</v>
      </c>
      <c r="AF20" s="247">
        <v>1680.3288605933988</v>
      </c>
      <c r="AG20" s="247">
        <v>1709.8523037602154</v>
      </c>
      <c r="AH20" s="247">
        <v>1709.7182053632375</v>
      </c>
      <c r="AI20" s="247">
        <v>1701.548306204194</v>
      </c>
      <c r="AJ20" s="247">
        <v>1608.4182974526709</v>
      </c>
      <c r="AK20" s="247">
        <v>1588.8723855241683</v>
      </c>
      <c r="AL20" s="247">
        <v>1567.9998670805962</v>
      </c>
    </row>
    <row r="21" spans="1:1997" ht="21" customHeight="1" thickBot="1">
      <c r="A21" s="246" t="s">
        <v>391</v>
      </c>
      <c r="B21" s="247">
        <v>877.88105480257786</v>
      </c>
      <c r="C21" s="247">
        <v>1090.3470265393128</v>
      </c>
      <c r="D21" s="247">
        <v>852.62658671000725</v>
      </c>
      <c r="E21" s="247">
        <v>882.14935525999829</v>
      </c>
      <c r="F21" s="247">
        <v>640.74713234999399</v>
      </c>
      <c r="G21" s="247">
        <v>755.96519745574926</v>
      </c>
      <c r="H21" s="247">
        <v>664.42444957050964</v>
      </c>
      <c r="I21" s="247">
        <v>671.68245797549628</v>
      </c>
      <c r="J21" s="247">
        <v>640.13223552953571</v>
      </c>
      <c r="K21" s="247">
        <v>633.45664834303966</v>
      </c>
      <c r="L21" s="247">
        <v>633.99587849281079</v>
      </c>
      <c r="M21" s="247">
        <v>694.55869926073126</v>
      </c>
      <c r="N21" s="247">
        <v>701.962563690759</v>
      </c>
      <c r="O21" s="247">
        <v>684.12245175770181</v>
      </c>
      <c r="P21" s="247">
        <v>750.70827908727085</v>
      </c>
      <c r="Q21" s="247">
        <v>628.71349778138858</v>
      </c>
      <c r="R21" s="247">
        <v>635.72580383002912</v>
      </c>
      <c r="S21" s="247">
        <v>661.77671996366587</v>
      </c>
      <c r="T21" s="247">
        <v>630.06426252892629</v>
      </c>
      <c r="U21" s="247">
        <v>620.03975109807391</v>
      </c>
      <c r="V21" s="247">
        <v>632.14368840506927</v>
      </c>
      <c r="W21" s="247">
        <v>612.58513447905761</v>
      </c>
      <c r="X21" s="247">
        <v>601.89234248874232</v>
      </c>
      <c r="Y21" s="247">
        <v>610.7676001675519</v>
      </c>
      <c r="Z21" s="247">
        <v>599.86219647875828</v>
      </c>
      <c r="AA21" s="247">
        <v>607.76126739674373</v>
      </c>
      <c r="AB21" s="247">
        <v>476.12055967113474</v>
      </c>
      <c r="AC21" s="247">
        <v>466.08568231771858</v>
      </c>
      <c r="AD21" s="247">
        <v>452.34929083785067</v>
      </c>
      <c r="AE21" s="247">
        <v>464.31131515540051</v>
      </c>
      <c r="AF21" s="247">
        <v>457.15787834279683</v>
      </c>
      <c r="AG21" s="247">
        <v>466.30956738868406</v>
      </c>
      <c r="AH21" s="247">
        <v>456.78787233353842</v>
      </c>
      <c r="AI21" s="247">
        <v>469.90367896517836</v>
      </c>
      <c r="AJ21" s="247">
        <v>465.09760903372569</v>
      </c>
      <c r="AK21" s="247">
        <v>481.19073462873047</v>
      </c>
      <c r="AL21" s="247">
        <v>520.1253813981524</v>
      </c>
    </row>
    <row r="22" spans="1:1997" ht="21" customHeight="1">
      <c r="A22" s="267" t="s">
        <v>395</v>
      </c>
      <c r="B22" s="416">
        <v>176026.07282887364</v>
      </c>
      <c r="C22" s="416">
        <v>177608.44307893363</v>
      </c>
      <c r="D22" s="416">
        <v>178163.58138128329</v>
      </c>
      <c r="E22" s="416">
        <v>180187.24899310409</v>
      </c>
      <c r="F22" s="416">
        <v>182259.18036439744</v>
      </c>
      <c r="G22" s="416">
        <v>184652.11048620619</v>
      </c>
      <c r="H22" s="416">
        <v>187184.75676917654</v>
      </c>
      <c r="I22" s="416">
        <v>188639.23778147023</v>
      </c>
      <c r="J22" s="416">
        <v>190739.07937179873</v>
      </c>
      <c r="K22" s="416">
        <v>192419.67312879273</v>
      </c>
      <c r="L22" s="416">
        <v>194587.36312801304</v>
      </c>
      <c r="M22" s="416">
        <v>195752.24258101225</v>
      </c>
      <c r="N22" s="416">
        <v>196312.49871966604</v>
      </c>
      <c r="O22" s="416">
        <v>197664.32329915315</v>
      </c>
      <c r="P22" s="416">
        <v>199676.35949255279</v>
      </c>
      <c r="Q22" s="416">
        <v>200932.19504925158</v>
      </c>
      <c r="R22" s="416">
        <v>202472.65766296591</v>
      </c>
      <c r="S22" s="416">
        <v>204281.40520370301</v>
      </c>
      <c r="T22" s="416">
        <v>206548.39608763228</v>
      </c>
      <c r="U22" s="416">
        <v>208202.44771269313</v>
      </c>
      <c r="V22" s="416">
        <v>210198.53142342562</v>
      </c>
      <c r="W22" s="416">
        <v>211552.47865981358</v>
      </c>
      <c r="X22" s="416">
        <v>213332.41068702884</v>
      </c>
      <c r="Y22" s="416">
        <v>214952.25988079861</v>
      </c>
      <c r="Z22" s="416">
        <v>214743.0332372319</v>
      </c>
      <c r="AA22" s="416">
        <v>216656.02380452983</v>
      </c>
      <c r="AB22" s="416">
        <v>219302.8960201641</v>
      </c>
      <c r="AC22" s="416">
        <v>220643.18189252375</v>
      </c>
      <c r="AD22" s="416">
        <v>223162.82607565381</v>
      </c>
      <c r="AE22" s="416">
        <v>225682.52770525331</v>
      </c>
      <c r="AF22" s="416">
        <v>227049.96838606874</v>
      </c>
      <c r="AG22" s="416">
        <v>229021.96956077407</v>
      </c>
      <c r="AH22" s="416">
        <v>231439.83504117341</v>
      </c>
      <c r="AI22" s="416">
        <v>233278.51981822142</v>
      </c>
      <c r="AJ22" s="416">
        <v>235586.3157416718</v>
      </c>
      <c r="AK22" s="416">
        <v>235967.96003617445</v>
      </c>
      <c r="AL22" s="416">
        <v>237111.41694808129</v>
      </c>
    </row>
    <row r="23" spans="1:1997" ht="21" customHeight="1">
      <c r="A23" s="250" t="s">
        <v>396</v>
      </c>
      <c r="B23" s="417">
        <v>102751.89456358968</v>
      </c>
      <c r="C23" s="417">
        <v>103176.67858203179</v>
      </c>
      <c r="D23" s="417">
        <v>104296.72887581722</v>
      </c>
      <c r="E23" s="417">
        <v>105193.27151145836</v>
      </c>
      <c r="F23" s="417">
        <v>106690.08435431388</v>
      </c>
      <c r="G23" s="417">
        <v>108003.02115730534</v>
      </c>
      <c r="H23" s="417">
        <v>112721.11176174316</v>
      </c>
      <c r="I23" s="417">
        <v>113907.70356161799</v>
      </c>
      <c r="J23" s="417">
        <v>115501.65769867701</v>
      </c>
      <c r="K23" s="417">
        <v>117212.95760808456</v>
      </c>
      <c r="L23" s="417">
        <v>118778.8009374259</v>
      </c>
      <c r="M23" s="417">
        <v>119799.86417286252</v>
      </c>
      <c r="N23" s="417">
        <v>120589.0386829456</v>
      </c>
      <c r="O23" s="417">
        <v>121363.46057095555</v>
      </c>
      <c r="P23" s="417">
        <v>122236.44705781923</v>
      </c>
      <c r="Q23" s="417">
        <v>123121.88247140711</v>
      </c>
      <c r="R23" s="417">
        <v>123914.36661463566</v>
      </c>
      <c r="S23" s="417">
        <v>125085.54167146595</v>
      </c>
      <c r="T23" s="417">
        <v>126407.61846662981</v>
      </c>
      <c r="U23" s="417">
        <v>127480.3848978626</v>
      </c>
      <c r="V23" s="417">
        <v>128466.98760238875</v>
      </c>
      <c r="W23" s="417">
        <v>129407.8196543238</v>
      </c>
      <c r="X23" s="417">
        <v>130685.53952666803</v>
      </c>
      <c r="Y23" s="417">
        <v>131363.22640430703</v>
      </c>
      <c r="Z23" s="417">
        <v>131677.54836348628</v>
      </c>
      <c r="AA23" s="417">
        <v>132419.29825086982</v>
      </c>
      <c r="AB23" s="417">
        <v>133687.99928971048</v>
      </c>
      <c r="AC23" s="417">
        <v>134732.21090796107</v>
      </c>
      <c r="AD23" s="417">
        <v>136093.22017461923</v>
      </c>
      <c r="AE23" s="417">
        <v>137320.79954197092</v>
      </c>
      <c r="AF23" s="417">
        <v>138907.38832748943</v>
      </c>
      <c r="AG23" s="417">
        <v>139302.94914624395</v>
      </c>
      <c r="AH23" s="417">
        <v>140466.32687924252</v>
      </c>
      <c r="AI23" s="417">
        <v>141842.64687297016</v>
      </c>
      <c r="AJ23" s="417">
        <v>143262.27289345727</v>
      </c>
      <c r="AK23" s="417">
        <v>143808.99811547462</v>
      </c>
      <c r="AL23" s="417">
        <v>144636.36542496923</v>
      </c>
    </row>
    <row r="24" spans="1:1997" s="388" customFormat="1" ht="21" customHeight="1">
      <c r="A24" s="242" t="s">
        <v>447</v>
      </c>
      <c r="B24" s="418">
        <v>36009.738639344439</v>
      </c>
      <c r="C24" s="418">
        <v>37023.886907829205</v>
      </c>
      <c r="D24" s="418">
        <v>36427.823229861257</v>
      </c>
      <c r="E24" s="418">
        <v>36950.530537604609</v>
      </c>
      <c r="F24" s="418">
        <v>36935.254429266031</v>
      </c>
      <c r="G24" s="418">
        <v>36674.376033996901</v>
      </c>
      <c r="H24" s="418">
        <v>37174.151647149316</v>
      </c>
      <c r="I24" s="418">
        <v>40618.120405697526</v>
      </c>
      <c r="J24" s="418">
        <v>42324.479201925249</v>
      </c>
      <c r="K24" s="418">
        <v>43211.823000392062</v>
      </c>
      <c r="L24" s="418">
        <v>44133.963722238273</v>
      </c>
      <c r="M24" s="418">
        <v>47114.067494329604</v>
      </c>
      <c r="N24" s="418">
        <v>49502.900896763815</v>
      </c>
      <c r="O24" s="418">
        <v>49240.22417881478</v>
      </c>
      <c r="P24" s="418">
        <v>46889.593406436856</v>
      </c>
      <c r="Q24" s="418">
        <v>45134.610035772384</v>
      </c>
      <c r="R24" s="418">
        <v>45500.321429967677</v>
      </c>
      <c r="S24" s="418">
        <v>45849.645229812966</v>
      </c>
      <c r="T24" s="418">
        <v>46464.20144676882</v>
      </c>
      <c r="U24" s="418">
        <v>48599.253650148668</v>
      </c>
      <c r="V24" s="418">
        <v>45909.547416153713</v>
      </c>
      <c r="W24" s="418">
        <v>45132.294464573293</v>
      </c>
      <c r="X24" s="418">
        <v>45103.341915264915</v>
      </c>
      <c r="Y24" s="418">
        <v>43606.15367618468</v>
      </c>
      <c r="Z24" s="418">
        <v>44835.576065511406</v>
      </c>
      <c r="AA24" s="418">
        <v>43821.264157985424</v>
      </c>
      <c r="AB24" s="418">
        <v>43959.078022403999</v>
      </c>
      <c r="AC24" s="418">
        <v>43919.740755110564</v>
      </c>
      <c r="AD24" s="418">
        <v>44036.386760155321</v>
      </c>
      <c r="AE24" s="418">
        <v>43542.169060155393</v>
      </c>
      <c r="AF24" s="418">
        <v>42402.090007069783</v>
      </c>
      <c r="AG24" s="418">
        <v>41696.970148846609</v>
      </c>
      <c r="AH24" s="418">
        <v>49023.617895260366</v>
      </c>
      <c r="AI24" s="418">
        <v>46582.366850965998</v>
      </c>
      <c r="AJ24" s="418">
        <v>47148.202260329141</v>
      </c>
      <c r="AK24" s="418">
        <v>49983.879006737254</v>
      </c>
      <c r="AL24" s="418">
        <v>50353.936441080499</v>
      </c>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c r="CY24" s="130"/>
      <c r="CZ24" s="130"/>
      <c r="DA24" s="130"/>
      <c r="DB24" s="130"/>
      <c r="DC24" s="130"/>
      <c r="DD24" s="130"/>
      <c r="DE24" s="130"/>
      <c r="DF24" s="130"/>
      <c r="DG24" s="130"/>
      <c r="DH24" s="130"/>
      <c r="DI24" s="130"/>
      <c r="DJ24" s="130"/>
      <c r="DK24" s="130"/>
      <c r="DL24" s="130"/>
      <c r="DM24" s="130"/>
      <c r="DN24" s="130"/>
      <c r="DO24" s="130"/>
      <c r="DP24" s="130"/>
      <c r="DQ24" s="130"/>
      <c r="DR24" s="130"/>
      <c r="DS24" s="130"/>
      <c r="DT24" s="130"/>
      <c r="DU24" s="130"/>
      <c r="DV24" s="130"/>
      <c r="DW24" s="130"/>
      <c r="DX24" s="130"/>
      <c r="DY24" s="130"/>
      <c r="DZ24" s="130"/>
      <c r="EA24" s="130"/>
      <c r="EB24" s="130"/>
      <c r="EC24" s="130"/>
      <c r="ED24" s="130"/>
      <c r="EE24" s="130"/>
      <c r="EF24" s="130"/>
      <c r="EG24" s="130"/>
      <c r="EH24" s="130"/>
      <c r="EI24" s="130"/>
      <c r="EJ24" s="130"/>
      <c r="EK24" s="130"/>
      <c r="EL24" s="130"/>
      <c r="EM24" s="130"/>
      <c r="EN24" s="130"/>
      <c r="EO24" s="130"/>
      <c r="EP24" s="130"/>
      <c r="EQ24" s="130"/>
      <c r="ER24" s="130"/>
      <c r="ES24" s="130"/>
      <c r="ET24" s="130"/>
      <c r="EU24" s="130"/>
      <c r="EV24" s="130"/>
      <c r="EW24" s="130"/>
      <c r="EX24" s="130"/>
      <c r="EY24" s="130"/>
      <c r="EZ24" s="130"/>
      <c r="FA24" s="130"/>
      <c r="FB24" s="130"/>
      <c r="FC24" s="130"/>
      <c r="FD24" s="130"/>
      <c r="FE24" s="130"/>
      <c r="FF24" s="130"/>
      <c r="FG24" s="130"/>
      <c r="FH24" s="130"/>
      <c r="FI24" s="130"/>
      <c r="FJ24" s="130"/>
      <c r="FK24" s="130"/>
      <c r="FL24" s="130"/>
      <c r="FM24" s="130"/>
      <c r="FN24" s="130"/>
      <c r="FO24" s="130"/>
      <c r="FP24" s="130"/>
      <c r="FQ24" s="130"/>
      <c r="FR24" s="130"/>
      <c r="FS24" s="130"/>
      <c r="FT24" s="130"/>
      <c r="FU24" s="130"/>
      <c r="FV24" s="130"/>
      <c r="FW24" s="130"/>
      <c r="FX24" s="130"/>
      <c r="FY24" s="130"/>
      <c r="FZ24" s="130"/>
      <c r="GA24" s="130"/>
      <c r="GB24" s="130"/>
      <c r="GC24" s="130"/>
      <c r="GD24" s="130"/>
      <c r="GE24" s="130"/>
      <c r="GF24" s="130"/>
      <c r="GG24" s="130"/>
      <c r="GH24" s="130"/>
      <c r="GI24" s="130"/>
      <c r="GJ24" s="130"/>
      <c r="GK24" s="130"/>
      <c r="GL24" s="130"/>
      <c r="GM24" s="130"/>
      <c r="GN24" s="130"/>
      <c r="GO24" s="130"/>
      <c r="GP24" s="130"/>
      <c r="GQ24" s="130"/>
      <c r="GR24" s="130"/>
      <c r="GS24" s="130"/>
      <c r="GT24" s="130"/>
      <c r="GU24" s="130"/>
      <c r="GV24" s="130"/>
      <c r="GW24" s="130"/>
      <c r="GX24" s="130"/>
      <c r="GY24" s="130"/>
      <c r="GZ24" s="130"/>
      <c r="HA24" s="130"/>
      <c r="HB24" s="130"/>
      <c r="HC24" s="130"/>
      <c r="HD24" s="130"/>
      <c r="HE24" s="130"/>
      <c r="HF24" s="130"/>
      <c r="HG24" s="130"/>
      <c r="HH24" s="130"/>
      <c r="HI24" s="130"/>
      <c r="HJ24" s="130"/>
      <c r="HK24" s="130"/>
      <c r="HL24" s="130"/>
      <c r="HM24" s="130"/>
      <c r="HN24" s="130"/>
      <c r="HO24" s="130"/>
      <c r="HP24" s="130"/>
      <c r="HQ24" s="130"/>
      <c r="HR24" s="130"/>
      <c r="HS24" s="130"/>
      <c r="HT24" s="130"/>
      <c r="HU24" s="130"/>
      <c r="HV24" s="130"/>
      <c r="HW24" s="130"/>
      <c r="HX24" s="130"/>
      <c r="HY24" s="130"/>
      <c r="HZ24" s="130"/>
      <c r="IA24" s="130"/>
      <c r="IB24" s="130"/>
      <c r="IC24" s="130"/>
      <c r="ID24" s="130"/>
      <c r="IE24" s="130"/>
      <c r="IF24" s="130"/>
      <c r="IG24" s="130"/>
      <c r="IH24" s="130"/>
      <c r="II24" s="130"/>
      <c r="IJ24" s="130"/>
      <c r="IK24" s="130"/>
      <c r="IL24" s="130"/>
      <c r="IM24" s="130"/>
      <c r="IN24" s="130"/>
      <c r="IO24" s="130"/>
      <c r="IP24" s="130"/>
      <c r="IQ24" s="130"/>
      <c r="IR24" s="130"/>
      <c r="IS24" s="130"/>
      <c r="IT24" s="130"/>
      <c r="IU24" s="130"/>
      <c r="IV24" s="130"/>
      <c r="IW24" s="130"/>
      <c r="IX24" s="130"/>
      <c r="IY24" s="130"/>
      <c r="IZ24" s="130"/>
      <c r="JA24" s="130"/>
      <c r="JB24" s="130"/>
      <c r="JC24" s="130"/>
      <c r="JD24" s="130"/>
      <c r="JE24" s="130"/>
      <c r="JF24" s="130"/>
      <c r="JG24" s="130"/>
      <c r="JH24" s="130"/>
      <c r="JI24" s="130"/>
      <c r="JJ24" s="130"/>
      <c r="JK24" s="130"/>
      <c r="JL24" s="130"/>
      <c r="JM24" s="130"/>
      <c r="JN24" s="130"/>
      <c r="JO24" s="130"/>
      <c r="JP24" s="130"/>
      <c r="JQ24" s="130"/>
      <c r="JR24" s="130"/>
      <c r="JS24" s="130"/>
      <c r="JT24" s="130"/>
      <c r="JU24" s="130"/>
      <c r="JV24" s="130"/>
      <c r="JW24" s="130"/>
      <c r="JX24" s="130"/>
      <c r="JY24" s="130"/>
      <c r="JZ24" s="130"/>
      <c r="KA24" s="130"/>
      <c r="KB24" s="130"/>
      <c r="KC24" s="130"/>
      <c r="KD24" s="130"/>
      <c r="KE24" s="130"/>
      <c r="KF24" s="130"/>
      <c r="KG24" s="130"/>
      <c r="KH24" s="130"/>
      <c r="KI24" s="130"/>
      <c r="KJ24" s="130"/>
      <c r="KK24" s="130"/>
      <c r="KL24" s="130"/>
      <c r="KM24" s="130"/>
      <c r="KN24" s="130"/>
      <c r="KO24" s="130"/>
      <c r="KP24" s="130"/>
      <c r="KQ24" s="130"/>
      <c r="KR24" s="130"/>
      <c r="KS24" s="130"/>
      <c r="KT24" s="130"/>
      <c r="KU24" s="130"/>
      <c r="KV24" s="130"/>
      <c r="KW24" s="130"/>
      <c r="KX24" s="130"/>
      <c r="KY24" s="130"/>
      <c r="KZ24" s="130"/>
      <c r="LA24" s="130"/>
      <c r="LB24" s="130"/>
      <c r="LC24" s="130"/>
      <c r="LD24" s="130"/>
      <c r="LE24" s="130"/>
      <c r="LF24" s="130"/>
      <c r="LG24" s="130"/>
      <c r="LH24" s="130"/>
      <c r="LI24" s="130"/>
      <c r="LJ24" s="130"/>
      <c r="LK24" s="130"/>
      <c r="LL24" s="130"/>
      <c r="LM24" s="130"/>
      <c r="LN24" s="130"/>
      <c r="LO24" s="130"/>
      <c r="LP24" s="130"/>
      <c r="LQ24" s="130"/>
      <c r="LR24" s="130"/>
      <c r="LS24" s="130"/>
      <c r="LT24" s="130"/>
      <c r="LU24" s="130"/>
      <c r="LV24" s="130"/>
      <c r="LW24" s="130"/>
      <c r="LX24" s="130"/>
      <c r="LY24" s="130"/>
      <c r="LZ24" s="130"/>
      <c r="MA24" s="130"/>
      <c r="MB24" s="130"/>
      <c r="MC24" s="130"/>
      <c r="MD24" s="130"/>
      <c r="ME24" s="130"/>
      <c r="MF24" s="130"/>
      <c r="MG24" s="130"/>
      <c r="MH24" s="130"/>
      <c r="MI24" s="130"/>
      <c r="MJ24" s="130"/>
      <c r="MK24" s="130"/>
      <c r="ML24" s="130"/>
      <c r="MM24" s="130"/>
      <c r="MN24" s="130"/>
      <c r="MO24" s="130"/>
      <c r="MP24" s="130"/>
      <c r="MQ24" s="130"/>
      <c r="MR24" s="130"/>
      <c r="MS24" s="130"/>
      <c r="MT24" s="130"/>
      <c r="MU24" s="130"/>
      <c r="MV24" s="130"/>
      <c r="MW24" s="130"/>
      <c r="MX24" s="130"/>
      <c r="MY24" s="130"/>
      <c r="MZ24" s="130"/>
      <c r="NA24" s="130"/>
      <c r="NB24" s="130"/>
      <c r="NC24" s="130"/>
      <c r="ND24" s="130"/>
      <c r="NE24" s="130"/>
      <c r="NF24" s="130"/>
      <c r="NG24" s="130"/>
      <c r="NH24" s="130"/>
      <c r="NI24" s="130"/>
      <c r="NJ24" s="130"/>
      <c r="NK24" s="130"/>
      <c r="NL24" s="130"/>
      <c r="NM24" s="130"/>
      <c r="NN24" s="130"/>
      <c r="NO24" s="130"/>
      <c r="NP24" s="130"/>
      <c r="NQ24" s="130"/>
      <c r="NR24" s="130"/>
      <c r="NS24" s="130"/>
      <c r="NT24" s="130"/>
      <c r="NU24" s="130"/>
      <c r="NV24" s="130"/>
      <c r="NW24" s="130"/>
      <c r="NX24" s="130"/>
      <c r="NY24" s="130"/>
      <c r="NZ24" s="130"/>
      <c r="OA24" s="130"/>
      <c r="OB24" s="130"/>
      <c r="OC24" s="130"/>
      <c r="OD24" s="130"/>
      <c r="OE24" s="130"/>
      <c r="OF24" s="130"/>
      <c r="OG24" s="130"/>
      <c r="OH24" s="130"/>
      <c r="OI24" s="130"/>
      <c r="OJ24" s="130"/>
      <c r="OK24" s="130"/>
      <c r="OL24" s="130"/>
      <c r="OM24" s="130"/>
      <c r="ON24" s="130"/>
      <c r="OO24" s="130"/>
      <c r="OP24" s="130"/>
      <c r="OQ24" s="130"/>
      <c r="OR24" s="130"/>
      <c r="OS24" s="130"/>
      <c r="OT24" s="130"/>
      <c r="OU24" s="130"/>
      <c r="OV24" s="130"/>
      <c r="OW24" s="130"/>
      <c r="OX24" s="130"/>
      <c r="OY24" s="130"/>
      <c r="OZ24" s="130"/>
      <c r="PA24" s="130"/>
      <c r="PB24" s="130"/>
      <c r="PC24" s="130"/>
      <c r="PD24" s="130"/>
      <c r="PE24" s="130"/>
      <c r="PF24" s="130"/>
      <c r="PG24" s="130"/>
      <c r="PH24" s="130"/>
      <c r="PI24" s="130"/>
      <c r="PJ24" s="130"/>
      <c r="PK24" s="130"/>
      <c r="PL24" s="130"/>
      <c r="PM24" s="130"/>
      <c r="PN24" s="130"/>
      <c r="PO24" s="130"/>
      <c r="PP24" s="130"/>
      <c r="PQ24" s="130"/>
      <c r="PR24" s="130"/>
      <c r="PS24" s="130"/>
      <c r="PT24" s="130"/>
      <c r="PU24" s="130"/>
      <c r="PV24" s="130"/>
      <c r="PW24" s="130"/>
      <c r="PX24" s="130"/>
      <c r="PY24" s="130"/>
      <c r="PZ24" s="130"/>
      <c r="QA24" s="130"/>
      <c r="QB24" s="130"/>
      <c r="QC24" s="130"/>
      <c r="QD24" s="130"/>
      <c r="QE24" s="130"/>
      <c r="QF24" s="130"/>
      <c r="QG24" s="130"/>
      <c r="QH24" s="130"/>
      <c r="QI24" s="130"/>
      <c r="QJ24" s="130"/>
      <c r="QK24" s="130"/>
      <c r="QL24" s="130"/>
      <c r="QM24" s="130"/>
      <c r="QN24" s="130"/>
      <c r="QO24" s="130"/>
      <c r="QP24" s="130"/>
      <c r="QQ24" s="130"/>
      <c r="QR24" s="130"/>
      <c r="QS24" s="130"/>
      <c r="QT24" s="130"/>
      <c r="QU24" s="130"/>
      <c r="QV24" s="130"/>
      <c r="QW24" s="130"/>
      <c r="QX24" s="130"/>
      <c r="QY24" s="130"/>
      <c r="QZ24" s="130"/>
      <c r="RA24" s="130"/>
      <c r="RB24" s="130"/>
      <c r="RC24" s="130"/>
      <c r="RD24" s="130"/>
      <c r="RE24" s="130"/>
      <c r="RF24" s="130"/>
      <c r="RG24" s="130"/>
      <c r="RH24" s="130"/>
      <c r="RI24" s="130"/>
      <c r="RJ24" s="130"/>
      <c r="RK24" s="130"/>
      <c r="RL24" s="130"/>
      <c r="RM24" s="130"/>
      <c r="RN24" s="130"/>
      <c r="RO24" s="130"/>
      <c r="RP24" s="130"/>
      <c r="RQ24" s="130"/>
      <c r="RR24" s="130"/>
      <c r="RS24" s="130"/>
      <c r="RT24" s="130"/>
      <c r="RU24" s="130"/>
      <c r="RV24" s="130"/>
      <c r="RW24" s="130"/>
      <c r="RX24" s="130"/>
      <c r="RY24" s="130"/>
      <c r="RZ24" s="130"/>
      <c r="SA24" s="130"/>
      <c r="SB24" s="130"/>
      <c r="SC24" s="130"/>
      <c r="SD24" s="130"/>
      <c r="SE24" s="130"/>
      <c r="SF24" s="130"/>
      <c r="SG24" s="130"/>
      <c r="SH24" s="130"/>
      <c r="SI24" s="130"/>
      <c r="SJ24" s="130"/>
      <c r="SK24" s="130"/>
      <c r="SL24" s="130"/>
      <c r="SM24" s="130"/>
      <c r="SN24" s="130"/>
      <c r="SO24" s="130"/>
      <c r="SP24" s="130"/>
      <c r="SQ24" s="130"/>
      <c r="SR24" s="130"/>
      <c r="SS24" s="130"/>
      <c r="ST24" s="130"/>
      <c r="SU24" s="130"/>
      <c r="SV24" s="130"/>
      <c r="SW24" s="130"/>
      <c r="SX24" s="130"/>
      <c r="SY24" s="130"/>
      <c r="SZ24" s="130"/>
      <c r="TA24" s="130"/>
      <c r="TB24" s="130"/>
      <c r="TC24" s="130"/>
      <c r="TD24" s="130"/>
      <c r="TE24" s="130"/>
      <c r="TF24" s="130"/>
      <c r="TG24" s="130"/>
      <c r="TH24" s="130"/>
      <c r="TI24" s="130"/>
      <c r="TJ24" s="130"/>
      <c r="TK24" s="130"/>
      <c r="TL24" s="130"/>
      <c r="TM24" s="130"/>
      <c r="TN24" s="130"/>
      <c r="TO24" s="130"/>
      <c r="TP24" s="130"/>
      <c r="TQ24" s="130"/>
      <c r="TR24" s="130"/>
      <c r="TS24" s="130"/>
      <c r="TT24" s="130"/>
      <c r="TU24" s="130"/>
      <c r="TV24" s="130"/>
      <c r="TW24" s="130"/>
      <c r="TX24" s="130"/>
      <c r="TY24" s="130"/>
      <c r="TZ24" s="130"/>
      <c r="UA24" s="130"/>
      <c r="UB24" s="130"/>
      <c r="UC24" s="130"/>
      <c r="UD24" s="130"/>
      <c r="UE24" s="130"/>
      <c r="UF24" s="130"/>
      <c r="UG24" s="130"/>
      <c r="UH24" s="130"/>
      <c r="UI24" s="130"/>
      <c r="UJ24" s="130"/>
      <c r="UK24" s="130"/>
      <c r="UL24" s="130"/>
      <c r="UM24" s="130"/>
      <c r="UN24" s="130"/>
      <c r="UO24" s="130"/>
      <c r="UP24" s="130"/>
      <c r="UQ24" s="130"/>
      <c r="UR24" s="130"/>
      <c r="US24" s="130"/>
      <c r="UT24" s="130"/>
      <c r="UU24" s="130"/>
      <c r="UV24" s="130"/>
      <c r="UW24" s="130"/>
      <c r="UX24" s="130"/>
      <c r="UY24" s="130"/>
      <c r="UZ24" s="130"/>
      <c r="VA24" s="130"/>
      <c r="VB24" s="130"/>
      <c r="VC24" s="130"/>
      <c r="VD24" s="130"/>
      <c r="VE24" s="130"/>
      <c r="VF24" s="130"/>
      <c r="VG24" s="130"/>
      <c r="VH24" s="130"/>
      <c r="VI24" s="130"/>
      <c r="VJ24" s="130"/>
      <c r="VK24" s="130"/>
      <c r="VL24" s="130"/>
      <c r="VM24" s="130"/>
      <c r="VN24" s="130"/>
      <c r="VO24" s="130"/>
      <c r="VP24" s="130"/>
      <c r="VQ24" s="130"/>
      <c r="VR24" s="130"/>
      <c r="VS24" s="130"/>
      <c r="VT24" s="130"/>
      <c r="VU24" s="130"/>
      <c r="VV24" s="130"/>
      <c r="VW24" s="130"/>
      <c r="VX24" s="130"/>
      <c r="VY24" s="130"/>
      <c r="VZ24" s="130"/>
      <c r="WA24" s="130"/>
      <c r="WB24" s="130"/>
      <c r="WC24" s="130"/>
      <c r="WD24" s="130"/>
      <c r="WE24" s="130"/>
      <c r="WF24" s="130"/>
      <c r="WG24" s="130"/>
      <c r="WH24" s="130"/>
      <c r="WI24" s="130"/>
      <c r="WJ24" s="130"/>
      <c r="WK24" s="130"/>
      <c r="WL24" s="130"/>
      <c r="WM24" s="130"/>
      <c r="WN24" s="130"/>
      <c r="WO24" s="130"/>
      <c r="WP24" s="130"/>
      <c r="WQ24" s="130"/>
      <c r="WR24" s="130"/>
      <c r="WS24" s="130"/>
      <c r="WT24" s="130"/>
      <c r="WU24" s="130"/>
      <c r="WV24" s="130"/>
      <c r="WW24" s="130"/>
      <c r="WX24" s="130"/>
      <c r="WY24" s="130"/>
      <c r="WZ24" s="130"/>
      <c r="XA24" s="130"/>
      <c r="XB24" s="130"/>
      <c r="XC24" s="130"/>
      <c r="XD24" s="130"/>
      <c r="XE24" s="130"/>
      <c r="XF24" s="130"/>
      <c r="XG24" s="130"/>
      <c r="XH24" s="130"/>
      <c r="XI24" s="130"/>
      <c r="XJ24" s="130"/>
      <c r="XK24" s="130"/>
      <c r="XL24" s="130"/>
      <c r="XM24" s="130"/>
      <c r="XN24" s="130"/>
      <c r="XO24" s="130"/>
      <c r="XP24" s="130"/>
      <c r="XQ24" s="130"/>
      <c r="XR24" s="130"/>
      <c r="XS24" s="130"/>
      <c r="XT24" s="130"/>
      <c r="XU24" s="130"/>
      <c r="XV24" s="130"/>
      <c r="XW24" s="130"/>
      <c r="XX24" s="130"/>
      <c r="XY24" s="130"/>
      <c r="XZ24" s="130"/>
      <c r="YA24" s="130"/>
      <c r="YB24" s="130"/>
      <c r="YC24" s="130"/>
      <c r="YD24" s="130"/>
      <c r="YE24" s="130"/>
      <c r="YF24" s="130"/>
      <c r="YG24" s="130"/>
      <c r="YH24" s="130"/>
      <c r="YI24" s="130"/>
      <c r="YJ24" s="130"/>
      <c r="YK24" s="130"/>
      <c r="YL24" s="130"/>
      <c r="YM24" s="130"/>
      <c r="YN24" s="130"/>
      <c r="YO24" s="130"/>
      <c r="YP24" s="130"/>
      <c r="YQ24" s="130"/>
      <c r="YR24" s="130"/>
      <c r="YS24" s="130"/>
      <c r="YT24" s="130"/>
      <c r="YU24" s="130"/>
      <c r="YV24" s="130"/>
      <c r="YW24" s="130"/>
      <c r="YX24" s="130"/>
      <c r="YY24" s="130"/>
      <c r="YZ24" s="130"/>
      <c r="ZA24" s="130"/>
      <c r="ZB24" s="130"/>
      <c r="ZC24" s="130"/>
      <c r="ZD24" s="130"/>
      <c r="ZE24" s="130"/>
      <c r="ZF24" s="130"/>
      <c r="ZG24" s="130"/>
      <c r="ZH24" s="130"/>
      <c r="ZI24" s="130"/>
      <c r="ZJ24" s="130"/>
      <c r="ZK24" s="130"/>
      <c r="ZL24" s="130"/>
      <c r="ZM24" s="130"/>
      <c r="ZN24" s="130"/>
      <c r="ZO24" s="130"/>
      <c r="ZP24" s="130"/>
      <c r="ZQ24" s="130"/>
      <c r="ZR24" s="130"/>
      <c r="ZS24" s="130"/>
      <c r="ZT24" s="130"/>
      <c r="ZU24" s="130"/>
      <c r="ZV24" s="130"/>
      <c r="ZW24" s="130"/>
      <c r="ZX24" s="130"/>
      <c r="ZY24" s="130"/>
      <c r="ZZ24" s="130"/>
      <c r="AAA24" s="130"/>
      <c r="AAB24" s="130"/>
      <c r="AAC24" s="130"/>
      <c r="AAD24" s="130"/>
      <c r="AAE24" s="130"/>
      <c r="AAF24" s="130"/>
      <c r="AAG24" s="130"/>
      <c r="AAH24" s="130"/>
      <c r="AAI24" s="130"/>
      <c r="AAJ24" s="130"/>
      <c r="AAK24" s="130"/>
      <c r="AAL24" s="130"/>
      <c r="AAM24" s="130"/>
      <c r="AAN24" s="130"/>
      <c r="AAO24" s="130"/>
      <c r="AAP24" s="130"/>
      <c r="AAQ24" s="130"/>
      <c r="AAR24" s="130"/>
      <c r="AAS24" s="130"/>
      <c r="AAT24" s="130"/>
      <c r="AAU24" s="130"/>
      <c r="AAV24" s="130"/>
      <c r="AAW24" s="130"/>
      <c r="AAX24" s="130"/>
      <c r="AAY24" s="130"/>
      <c r="AAZ24" s="130"/>
      <c r="ABA24" s="130"/>
      <c r="ABB24" s="130"/>
      <c r="ABC24" s="130"/>
      <c r="ABD24" s="130"/>
      <c r="ABE24" s="130"/>
      <c r="ABF24" s="130"/>
      <c r="ABG24" s="130"/>
      <c r="ABH24" s="130"/>
      <c r="ABI24" s="130"/>
      <c r="ABJ24" s="130"/>
      <c r="ABK24" s="130"/>
      <c r="ABL24" s="130"/>
      <c r="ABM24" s="130"/>
      <c r="ABN24" s="130"/>
      <c r="ABO24" s="130"/>
      <c r="ABP24" s="130"/>
      <c r="ABQ24" s="130"/>
      <c r="ABR24" s="130"/>
      <c r="ABS24" s="130"/>
      <c r="ABT24" s="130"/>
      <c r="ABU24" s="130"/>
      <c r="ABV24" s="130"/>
      <c r="ABW24" s="130"/>
      <c r="ABX24" s="130"/>
      <c r="ABY24" s="130"/>
      <c r="ABZ24" s="130"/>
      <c r="ACA24" s="130"/>
      <c r="ACB24" s="130"/>
      <c r="ACC24" s="130"/>
      <c r="ACD24" s="130"/>
      <c r="ACE24" s="130"/>
      <c r="ACF24" s="130"/>
      <c r="ACG24" s="130"/>
      <c r="ACH24" s="130"/>
      <c r="ACI24" s="130"/>
      <c r="ACJ24" s="130"/>
      <c r="ACK24" s="130"/>
      <c r="ACL24" s="130"/>
      <c r="ACM24" s="130"/>
      <c r="ACN24" s="130"/>
      <c r="ACO24" s="130"/>
      <c r="ACP24" s="130"/>
      <c r="ACQ24" s="130"/>
      <c r="ACR24" s="130"/>
      <c r="ACS24" s="130"/>
      <c r="ACT24" s="130"/>
      <c r="ACU24" s="130"/>
      <c r="ACV24" s="130"/>
      <c r="ACW24" s="130"/>
      <c r="ACX24" s="130"/>
      <c r="ACY24" s="130"/>
      <c r="ACZ24" s="130"/>
      <c r="ADA24" s="130"/>
      <c r="ADB24" s="130"/>
      <c r="ADC24" s="130"/>
      <c r="ADD24" s="130"/>
      <c r="ADE24" s="130"/>
      <c r="ADF24" s="130"/>
      <c r="ADG24" s="130"/>
      <c r="ADH24" s="130"/>
      <c r="ADI24" s="130"/>
      <c r="ADJ24" s="130"/>
      <c r="ADK24" s="130"/>
      <c r="ADL24" s="130"/>
      <c r="ADM24" s="130"/>
      <c r="ADN24" s="130"/>
      <c r="ADO24" s="130"/>
      <c r="ADP24" s="130"/>
      <c r="ADQ24" s="130"/>
      <c r="ADR24" s="130"/>
      <c r="ADS24" s="130"/>
      <c r="ADT24" s="130"/>
      <c r="ADU24" s="130"/>
      <c r="ADV24" s="130"/>
      <c r="ADW24" s="130"/>
      <c r="ADX24" s="130"/>
      <c r="ADY24" s="130"/>
      <c r="ADZ24" s="130"/>
      <c r="AEA24" s="130"/>
      <c r="AEB24" s="130"/>
      <c r="AEC24" s="130"/>
      <c r="AED24" s="130"/>
      <c r="AEE24" s="130"/>
      <c r="AEF24" s="130"/>
      <c r="AEG24" s="130"/>
      <c r="AEH24" s="130"/>
      <c r="AEI24" s="130"/>
      <c r="AEJ24" s="130"/>
      <c r="AEK24" s="130"/>
      <c r="AEL24" s="130"/>
      <c r="AEM24" s="130"/>
      <c r="AEN24" s="130"/>
      <c r="AEO24" s="130"/>
      <c r="AEP24" s="130"/>
      <c r="AEQ24" s="130"/>
      <c r="AER24" s="130"/>
      <c r="AES24" s="130"/>
      <c r="AET24" s="130"/>
      <c r="AEU24" s="130"/>
      <c r="AEV24" s="130"/>
      <c r="AEW24" s="130"/>
      <c r="AEX24" s="130"/>
      <c r="AEY24" s="130"/>
      <c r="AEZ24" s="130"/>
      <c r="AFA24" s="130"/>
      <c r="AFB24" s="130"/>
      <c r="AFC24" s="130"/>
      <c r="AFD24" s="130"/>
      <c r="AFE24" s="130"/>
      <c r="AFF24" s="130"/>
      <c r="AFG24" s="130"/>
      <c r="AFH24" s="130"/>
      <c r="AFI24" s="130"/>
      <c r="AFJ24" s="130"/>
      <c r="AFK24" s="130"/>
      <c r="AFL24" s="130"/>
      <c r="AFM24" s="130"/>
      <c r="AFN24" s="130"/>
      <c r="AFO24" s="130"/>
      <c r="AFP24" s="130"/>
      <c r="AFQ24" s="130"/>
      <c r="AFR24" s="130"/>
      <c r="AFS24" s="130"/>
      <c r="AFT24" s="130"/>
      <c r="AFU24" s="130"/>
      <c r="AFV24" s="130"/>
      <c r="AFW24" s="130"/>
      <c r="AFX24" s="130"/>
      <c r="AFY24" s="130"/>
      <c r="AFZ24" s="130"/>
      <c r="AGA24" s="130"/>
      <c r="AGB24" s="130"/>
      <c r="AGC24" s="130"/>
      <c r="AGD24" s="130"/>
      <c r="AGE24" s="130"/>
      <c r="AGF24" s="130"/>
      <c r="AGG24" s="130"/>
      <c r="AGH24" s="130"/>
      <c r="AGI24" s="130"/>
      <c r="AGJ24" s="130"/>
      <c r="AGK24" s="130"/>
      <c r="AGL24" s="130"/>
      <c r="AGM24" s="130"/>
      <c r="AGN24" s="130"/>
      <c r="AGO24" s="130"/>
      <c r="AGP24" s="130"/>
      <c r="AGQ24" s="130"/>
      <c r="AGR24" s="130"/>
      <c r="AGS24" s="130"/>
      <c r="AGT24" s="130"/>
      <c r="AGU24" s="130"/>
      <c r="AGV24" s="130"/>
      <c r="AGW24" s="130"/>
      <c r="AGX24" s="130"/>
      <c r="AGY24" s="130"/>
      <c r="AGZ24" s="130"/>
      <c r="AHA24" s="130"/>
      <c r="AHB24" s="130"/>
      <c r="AHC24" s="130"/>
      <c r="AHD24" s="130"/>
      <c r="AHE24" s="130"/>
      <c r="AHF24" s="130"/>
      <c r="AHG24" s="130"/>
      <c r="AHH24" s="130"/>
      <c r="AHI24" s="130"/>
      <c r="AHJ24" s="130"/>
      <c r="AHK24" s="130"/>
      <c r="AHL24" s="130"/>
      <c r="AHM24" s="130"/>
      <c r="AHN24" s="130"/>
      <c r="AHO24" s="130"/>
      <c r="AHP24" s="130"/>
      <c r="AHQ24" s="130"/>
      <c r="AHR24" s="130"/>
      <c r="AHS24" s="130"/>
      <c r="AHT24" s="130"/>
      <c r="AHU24" s="130"/>
      <c r="AHV24" s="130"/>
      <c r="AHW24" s="130"/>
      <c r="AHX24" s="130"/>
      <c r="AHY24" s="130"/>
      <c r="AHZ24" s="130"/>
      <c r="AIA24" s="130"/>
      <c r="AIB24" s="130"/>
      <c r="AIC24" s="130"/>
      <c r="AID24" s="130"/>
      <c r="AIE24" s="130"/>
      <c r="AIF24" s="130"/>
      <c r="AIG24" s="130"/>
      <c r="AIH24" s="130"/>
      <c r="AII24" s="130"/>
      <c r="AIJ24" s="130"/>
      <c r="AIK24" s="130"/>
      <c r="AIL24" s="130"/>
      <c r="AIM24" s="130"/>
      <c r="AIN24" s="130"/>
      <c r="AIO24" s="130"/>
      <c r="AIP24" s="130"/>
      <c r="AIQ24" s="130"/>
      <c r="AIR24" s="130"/>
      <c r="AIS24" s="130"/>
      <c r="AIT24" s="130"/>
      <c r="AIU24" s="130"/>
      <c r="AIV24" s="130"/>
      <c r="AIW24" s="130"/>
      <c r="AIX24" s="130"/>
      <c r="AIY24" s="130"/>
      <c r="AIZ24" s="130"/>
      <c r="AJA24" s="130"/>
      <c r="AJB24" s="130"/>
      <c r="AJC24" s="130"/>
      <c r="AJD24" s="130"/>
      <c r="AJE24" s="130"/>
      <c r="AJF24" s="130"/>
      <c r="AJG24" s="130"/>
      <c r="AJH24" s="130"/>
      <c r="AJI24" s="130"/>
      <c r="AJJ24" s="130"/>
      <c r="AJK24" s="130"/>
      <c r="AJL24" s="130"/>
      <c r="AJM24" s="130"/>
      <c r="AJN24" s="130"/>
      <c r="AJO24" s="130"/>
      <c r="AJP24" s="130"/>
      <c r="AJQ24" s="130"/>
      <c r="AJR24" s="130"/>
      <c r="AJS24" s="130"/>
      <c r="AJT24" s="130"/>
      <c r="AJU24" s="130"/>
      <c r="AJV24" s="130"/>
      <c r="AJW24" s="130"/>
      <c r="AJX24" s="130"/>
      <c r="AJY24" s="130"/>
      <c r="AJZ24" s="130"/>
      <c r="AKA24" s="130"/>
      <c r="AKB24" s="130"/>
      <c r="AKC24" s="130"/>
      <c r="AKD24" s="130"/>
      <c r="AKE24" s="130"/>
      <c r="AKF24" s="130"/>
      <c r="AKG24" s="130"/>
      <c r="AKH24" s="130"/>
      <c r="AKI24" s="130"/>
      <c r="AKJ24" s="130"/>
      <c r="AKK24" s="130"/>
      <c r="AKL24" s="130"/>
      <c r="AKM24" s="130"/>
      <c r="AKN24" s="130"/>
      <c r="AKO24" s="130"/>
      <c r="AKP24" s="130"/>
      <c r="AKQ24" s="130"/>
      <c r="AKR24" s="130"/>
      <c r="AKS24" s="130"/>
      <c r="AKT24" s="130"/>
      <c r="AKU24" s="130"/>
      <c r="AKV24" s="130"/>
      <c r="AKW24" s="130"/>
      <c r="AKX24" s="130"/>
      <c r="AKY24" s="130"/>
      <c r="AKZ24" s="130"/>
      <c r="ALA24" s="130"/>
      <c r="ALB24" s="130"/>
      <c r="ALC24" s="130"/>
      <c r="ALD24" s="130"/>
      <c r="ALE24" s="130"/>
      <c r="ALF24" s="130"/>
      <c r="ALG24" s="130"/>
      <c r="ALH24" s="130"/>
      <c r="ALI24" s="130"/>
      <c r="ALJ24" s="130"/>
      <c r="ALK24" s="130"/>
      <c r="ALL24" s="130"/>
      <c r="ALM24" s="130"/>
      <c r="ALN24" s="130"/>
      <c r="ALO24" s="130"/>
      <c r="ALP24" s="130"/>
      <c r="ALQ24" s="130"/>
      <c r="ALR24" s="130"/>
      <c r="ALS24" s="130"/>
      <c r="ALT24" s="130"/>
      <c r="ALU24" s="130"/>
      <c r="ALV24" s="130"/>
      <c r="ALW24" s="130"/>
      <c r="ALX24" s="130"/>
      <c r="ALY24" s="130"/>
      <c r="ALZ24" s="130"/>
      <c r="AMA24" s="130"/>
      <c r="AMB24" s="130"/>
      <c r="AMC24" s="130"/>
      <c r="AMD24" s="130"/>
      <c r="AME24" s="130"/>
      <c r="AMF24" s="130"/>
      <c r="AMG24" s="130"/>
      <c r="AMH24" s="130"/>
      <c r="AMI24" s="130"/>
      <c r="AMJ24" s="130"/>
      <c r="AMK24" s="130"/>
      <c r="AML24" s="130"/>
      <c r="AMM24" s="130"/>
      <c r="AMN24" s="130"/>
      <c r="AMO24" s="130"/>
      <c r="AMP24" s="130"/>
      <c r="AMQ24" s="130"/>
      <c r="AMR24" s="130"/>
      <c r="AMS24" s="130"/>
      <c r="AMT24" s="130"/>
      <c r="AMU24" s="130"/>
      <c r="AMV24" s="130"/>
      <c r="AMW24" s="130"/>
      <c r="AMX24" s="130"/>
      <c r="AMY24" s="130"/>
      <c r="AMZ24" s="130"/>
      <c r="ANA24" s="130"/>
      <c r="ANB24" s="130"/>
      <c r="ANC24" s="130"/>
      <c r="AND24" s="130"/>
      <c r="ANE24" s="130"/>
      <c r="ANF24" s="130"/>
      <c r="ANG24" s="130"/>
      <c r="ANH24" s="130"/>
      <c r="ANI24" s="130"/>
      <c r="ANJ24" s="130"/>
      <c r="ANK24" s="130"/>
      <c r="ANL24" s="130"/>
      <c r="ANM24" s="130"/>
      <c r="ANN24" s="130"/>
      <c r="ANO24" s="130"/>
      <c r="ANP24" s="130"/>
      <c r="ANQ24" s="130"/>
      <c r="ANR24" s="130"/>
      <c r="ANS24" s="130"/>
      <c r="ANT24" s="130"/>
      <c r="ANU24" s="130"/>
      <c r="ANV24" s="130"/>
      <c r="ANW24" s="130"/>
      <c r="ANX24" s="130"/>
      <c r="ANY24" s="130"/>
      <c r="ANZ24" s="130"/>
      <c r="AOA24" s="130"/>
      <c r="AOB24" s="130"/>
      <c r="AOC24" s="130"/>
      <c r="AOD24" s="130"/>
      <c r="AOE24" s="130"/>
      <c r="AOF24" s="130"/>
      <c r="AOG24" s="130"/>
      <c r="AOH24" s="130"/>
      <c r="AOI24" s="130"/>
      <c r="AOJ24" s="130"/>
      <c r="AOK24" s="130"/>
      <c r="AOL24" s="130"/>
      <c r="AOM24" s="130"/>
      <c r="AON24" s="130"/>
      <c r="AOO24" s="130"/>
      <c r="AOP24" s="130"/>
      <c r="AOQ24" s="130"/>
      <c r="AOR24" s="130"/>
      <c r="AOS24" s="130"/>
      <c r="AOT24" s="130"/>
      <c r="AOU24" s="130"/>
      <c r="AOV24" s="130"/>
      <c r="AOW24" s="130"/>
      <c r="AOX24" s="130"/>
      <c r="AOY24" s="130"/>
      <c r="AOZ24" s="130"/>
      <c r="APA24" s="130"/>
      <c r="APB24" s="130"/>
      <c r="APC24" s="130"/>
      <c r="APD24" s="130"/>
      <c r="APE24" s="130"/>
      <c r="APF24" s="130"/>
      <c r="APG24" s="130"/>
      <c r="APH24" s="130"/>
      <c r="API24" s="130"/>
      <c r="APJ24" s="130"/>
      <c r="APK24" s="130"/>
      <c r="APL24" s="130"/>
      <c r="APM24" s="130"/>
      <c r="APN24" s="130"/>
      <c r="APO24" s="130"/>
      <c r="APP24" s="130"/>
      <c r="APQ24" s="130"/>
      <c r="APR24" s="130"/>
      <c r="APS24" s="130"/>
      <c r="APT24" s="130"/>
      <c r="APU24" s="130"/>
      <c r="APV24" s="130"/>
      <c r="APW24" s="130"/>
      <c r="APX24" s="130"/>
      <c r="APY24" s="130"/>
      <c r="APZ24" s="130"/>
      <c r="AQA24" s="130"/>
      <c r="AQB24" s="130"/>
      <c r="AQC24" s="130"/>
      <c r="AQD24" s="130"/>
      <c r="AQE24" s="130"/>
      <c r="AQF24" s="130"/>
      <c r="AQG24" s="130"/>
      <c r="AQH24" s="130"/>
      <c r="AQI24" s="130"/>
      <c r="AQJ24" s="130"/>
      <c r="AQK24" s="130"/>
      <c r="AQL24" s="130"/>
      <c r="AQM24" s="130"/>
      <c r="AQN24" s="130"/>
      <c r="AQO24" s="130"/>
      <c r="AQP24" s="130"/>
      <c r="AQQ24" s="130"/>
      <c r="AQR24" s="130"/>
      <c r="AQS24" s="130"/>
      <c r="AQT24" s="130"/>
      <c r="AQU24" s="130"/>
      <c r="AQV24" s="130"/>
      <c r="AQW24" s="130"/>
      <c r="AQX24" s="130"/>
      <c r="AQY24" s="130"/>
      <c r="AQZ24" s="130"/>
      <c r="ARA24" s="130"/>
      <c r="ARB24" s="130"/>
      <c r="ARC24" s="130"/>
      <c r="ARD24" s="130"/>
      <c r="ARE24" s="130"/>
      <c r="ARF24" s="130"/>
      <c r="ARG24" s="130"/>
      <c r="ARH24" s="130"/>
      <c r="ARI24" s="130"/>
      <c r="ARJ24" s="130"/>
      <c r="ARK24" s="130"/>
      <c r="ARL24" s="130"/>
      <c r="ARM24" s="130"/>
      <c r="ARN24" s="130"/>
      <c r="ARO24" s="130"/>
      <c r="ARP24" s="130"/>
      <c r="ARQ24" s="130"/>
      <c r="ARR24" s="130"/>
      <c r="ARS24" s="130"/>
      <c r="ART24" s="130"/>
      <c r="ARU24" s="130"/>
      <c r="ARV24" s="130"/>
      <c r="ARW24" s="130"/>
      <c r="ARX24" s="130"/>
      <c r="ARY24" s="130"/>
      <c r="ARZ24" s="130"/>
      <c r="ASA24" s="130"/>
      <c r="ASB24" s="130"/>
      <c r="ASC24" s="130"/>
      <c r="ASD24" s="130"/>
      <c r="ASE24" s="130"/>
      <c r="ASF24" s="130"/>
      <c r="ASG24" s="130"/>
      <c r="ASH24" s="130"/>
      <c r="ASI24" s="130"/>
      <c r="ASJ24" s="130"/>
      <c r="ASK24" s="130"/>
      <c r="ASL24" s="130"/>
      <c r="ASM24" s="130"/>
      <c r="ASN24" s="130"/>
      <c r="ASO24" s="130"/>
      <c r="ASP24" s="130"/>
      <c r="ASQ24" s="130"/>
      <c r="ASR24" s="130"/>
      <c r="ASS24" s="130"/>
      <c r="AST24" s="130"/>
      <c r="ASU24" s="130"/>
      <c r="ASV24" s="130"/>
      <c r="ASW24" s="130"/>
      <c r="ASX24" s="130"/>
      <c r="ASY24" s="130"/>
      <c r="ASZ24" s="130"/>
      <c r="ATA24" s="130"/>
      <c r="ATB24" s="130"/>
      <c r="ATC24" s="130"/>
      <c r="ATD24" s="130"/>
      <c r="ATE24" s="130"/>
      <c r="ATF24" s="130"/>
      <c r="ATG24" s="130"/>
      <c r="ATH24" s="130"/>
      <c r="ATI24" s="130"/>
      <c r="ATJ24" s="130"/>
      <c r="ATK24" s="130"/>
      <c r="ATL24" s="130"/>
      <c r="ATM24" s="130"/>
      <c r="ATN24" s="130"/>
      <c r="ATO24" s="130"/>
      <c r="ATP24" s="130"/>
      <c r="ATQ24" s="130"/>
      <c r="ATR24" s="130"/>
      <c r="ATS24" s="130"/>
      <c r="ATT24" s="130"/>
      <c r="ATU24" s="130"/>
      <c r="ATV24" s="130"/>
      <c r="ATW24" s="130"/>
      <c r="ATX24" s="130"/>
      <c r="ATY24" s="130"/>
      <c r="ATZ24" s="130"/>
      <c r="AUA24" s="130"/>
      <c r="AUB24" s="130"/>
      <c r="AUC24" s="130"/>
      <c r="AUD24" s="130"/>
      <c r="AUE24" s="130"/>
      <c r="AUF24" s="130"/>
      <c r="AUG24" s="130"/>
      <c r="AUH24" s="130"/>
      <c r="AUI24" s="130"/>
      <c r="AUJ24" s="130"/>
      <c r="AUK24" s="130"/>
      <c r="AUL24" s="130"/>
      <c r="AUM24" s="130"/>
      <c r="AUN24" s="130"/>
      <c r="AUO24" s="130"/>
      <c r="AUP24" s="130"/>
      <c r="AUQ24" s="130"/>
      <c r="AUR24" s="130"/>
      <c r="AUS24" s="130"/>
      <c r="AUT24" s="130"/>
      <c r="AUU24" s="130"/>
      <c r="AUV24" s="130"/>
      <c r="AUW24" s="130"/>
      <c r="AUX24" s="130"/>
      <c r="AUY24" s="130"/>
      <c r="AUZ24" s="130"/>
      <c r="AVA24" s="130"/>
      <c r="AVB24" s="130"/>
      <c r="AVC24" s="130"/>
      <c r="AVD24" s="130"/>
      <c r="AVE24" s="130"/>
      <c r="AVF24" s="130"/>
      <c r="AVG24" s="130"/>
      <c r="AVH24" s="130"/>
      <c r="AVI24" s="130"/>
      <c r="AVJ24" s="130"/>
      <c r="AVK24" s="130"/>
      <c r="AVL24" s="130"/>
      <c r="AVM24" s="130"/>
      <c r="AVN24" s="130"/>
      <c r="AVO24" s="130"/>
      <c r="AVP24" s="130"/>
      <c r="AVQ24" s="130"/>
      <c r="AVR24" s="130"/>
      <c r="AVS24" s="130"/>
      <c r="AVT24" s="130"/>
      <c r="AVU24" s="130"/>
      <c r="AVV24" s="130"/>
      <c r="AVW24" s="130"/>
      <c r="AVX24" s="130"/>
      <c r="AVY24" s="130"/>
      <c r="AVZ24" s="130"/>
      <c r="AWA24" s="130"/>
      <c r="AWB24" s="130"/>
      <c r="AWC24" s="130"/>
      <c r="AWD24" s="130"/>
      <c r="AWE24" s="130"/>
      <c r="AWF24" s="130"/>
      <c r="AWG24" s="130"/>
      <c r="AWH24" s="130"/>
      <c r="AWI24" s="130"/>
      <c r="AWJ24" s="130"/>
      <c r="AWK24" s="130"/>
      <c r="AWL24" s="130"/>
      <c r="AWM24" s="130"/>
      <c r="AWN24" s="130"/>
      <c r="AWO24" s="130"/>
      <c r="AWP24" s="130"/>
      <c r="AWQ24" s="130"/>
      <c r="AWR24" s="130"/>
      <c r="AWS24" s="130"/>
      <c r="AWT24" s="130"/>
      <c r="AWU24" s="130"/>
      <c r="AWV24" s="130"/>
      <c r="AWW24" s="130"/>
      <c r="AWX24" s="130"/>
      <c r="AWY24" s="130"/>
      <c r="AWZ24" s="130"/>
      <c r="AXA24" s="130"/>
      <c r="AXB24" s="130"/>
      <c r="AXC24" s="130"/>
      <c r="AXD24" s="130"/>
      <c r="AXE24" s="130"/>
      <c r="AXF24" s="130"/>
      <c r="AXG24" s="130"/>
      <c r="AXH24" s="130"/>
      <c r="AXI24" s="130"/>
      <c r="AXJ24" s="130"/>
      <c r="AXK24" s="130"/>
      <c r="AXL24" s="130"/>
      <c r="AXM24" s="130"/>
      <c r="AXN24" s="130"/>
      <c r="AXO24" s="130"/>
      <c r="AXP24" s="130"/>
      <c r="AXQ24" s="130"/>
      <c r="AXR24" s="130"/>
      <c r="AXS24" s="130"/>
      <c r="AXT24" s="130"/>
      <c r="AXU24" s="130"/>
      <c r="AXV24" s="130"/>
      <c r="AXW24" s="130"/>
      <c r="AXX24" s="130"/>
      <c r="AXY24" s="130"/>
      <c r="AXZ24" s="130"/>
      <c r="AYA24" s="130"/>
      <c r="AYB24" s="130"/>
      <c r="AYC24" s="130"/>
      <c r="AYD24" s="130"/>
      <c r="AYE24" s="130"/>
      <c r="AYF24" s="130"/>
      <c r="AYG24" s="130"/>
      <c r="AYH24" s="130"/>
      <c r="AYI24" s="130"/>
      <c r="AYJ24" s="130"/>
      <c r="AYK24" s="130"/>
      <c r="AYL24" s="130"/>
      <c r="AYM24" s="130"/>
      <c r="AYN24" s="130"/>
      <c r="AYO24" s="130"/>
      <c r="AYP24" s="130"/>
      <c r="AYQ24" s="130"/>
      <c r="AYR24" s="130"/>
      <c r="AYS24" s="130"/>
      <c r="AYT24" s="130"/>
      <c r="AYU24" s="130"/>
      <c r="AYV24" s="130"/>
      <c r="AYW24" s="130"/>
      <c r="AYX24" s="130"/>
      <c r="AYY24" s="130"/>
      <c r="AYZ24" s="130"/>
      <c r="AZA24" s="130"/>
      <c r="AZB24" s="130"/>
      <c r="AZC24" s="130"/>
      <c r="AZD24" s="130"/>
      <c r="AZE24" s="130"/>
      <c r="AZF24" s="130"/>
      <c r="AZG24" s="130"/>
      <c r="AZH24" s="130"/>
      <c r="AZI24" s="130"/>
      <c r="AZJ24" s="130"/>
      <c r="AZK24" s="130"/>
      <c r="AZL24" s="130"/>
      <c r="AZM24" s="130"/>
      <c r="AZN24" s="130"/>
      <c r="AZO24" s="130"/>
      <c r="AZP24" s="130"/>
      <c r="AZQ24" s="130"/>
      <c r="AZR24" s="130"/>
      <c r="AZS24" s="130"/>
      <c r="AZT24" s="130"/>
      <c r="AZU24" s="130"/>
      <c r="AZV24" s="130"/>
      <c r="AZW24" s="130"/>
      <c r="AZX24" s="130"/>
      <c r="AZY24" s="130"/>
      <c r="AZZ24" s="130"/>
      <c r="BAA24" s="130"/>
      <c r="BAB24" s="130"/>
      <c r="BAC24" s="130"/>
      <c r="BAD24" s="130"/>
      <c r="BAE24" s="130"/>
      <c r="BAF24" s="130"/>
      <c r="BAG24" s="130"/>
      <c r="BAH24" s="130"/>
      <c r="BAI24" s="130"/>
      <c r="BAJ24" s="130"/>
      <c r="BAK24" s="130"/>
      <c r="BAL24" s="130"/>
      <c r="BAM24" s="130"/>
      <c r="BAN24" s="130"/>
      <c r="BAO24" s="130"/>
      <c r="BAP24" s="130"/>
      <c r="BAQ24" s="130"/>
      <c r="BAR24" s="130"/>
      <c r="BAS24" s="130"/>
      <c r="BAT24" s="130"/>
      <c r="BAU24" s="130"/>
      <c r="BAV24" s="130"/>
      <c r="BAW24" s="130"/>
      <c r="BAX24" s="130"/>
      <c r="BAY24" s="130"/>
      <c r="BAZ24" s="130"/>
      <c r="BBA24" s="130"/>
      <c r="BBB24" s="130"/>
      <c r="BBC24" s="130"/>
      <c r="BBD24" s="130"/>
      <c r="BBE24" s="130"/>
      <c r="BBF24" s="130"/>
      <c r="BBG24" s="130"/>
      <c r="BBH24" s="130"/>
      <c r="BBI24" s="130"/>
      <c r="BBJ24" s="130"/>
      <c r="BBK24" s="130"/>
      <c r="BBL24" s="130"/>
      <c r="BBM24" s="130"/>
      <c r="BBN24" s="130"/>
      <c r="BBO24" s="130"/>
      <c r="BBP24" s="130"/>
      <c r="BBQ24" s="130"/>
      <c r="BBR24" s="130"/>
      <c r="BBS24" s="130"/>
      <c r="BBT24" s="130"/>
      <c r="BBU24" s="130"/>
      <c r="BBV24" s="130"/>
      <c r="BBW24" s="130"/>
      <c r="BBX24" s="130"/>
      <c r="BBY24" s="130"/>
      <c r="BBZ24" s="130"/>
      <c r="BCA24" s="130"/>
      <c r="BCB24" s="130"/>
      <c r="BCC24" s="130"/>
      <c r="BCD24" s="130"/>
      <c r="BCE24" s="130"/>
      <c r="BCF24" s="130"/>
      <c r="BCG24" s="130"/>
      <c r="BCH24" s="130"/>
      <c r="BCI24" s="130"/>
      <c r="BCJ24" s="130"/>
      <c r="BCK24" s="130"/>
      <c r="BCL24" s="130"/>
      <c r="BCM24" s="130"/>
      <c r="BCN24" s="130"/>
      <c r="BCO24" s="130"/>
      <c r="BCP24" s="130"/>
      <c r="BCQ24" s="130"/>
      <c r="BCR24" s="130"/>
      <c r="BCS24" s="130"/>
      <c r="BCT24" s="130"/>
      <c r="BCU24" s="130"/>
      <c r="BCV24" s="130"/>
      <c r="BCW24" s="130"/>
      <c r="BCX24" s="130"/>
      <c r="BCY24" s="130"/>
      <c r="BCZ24" s="130"/>
      <c r="BDA24" s="130"/>
      <c r="BDB24" s="130"/>
      <c r="BDC24" s="130"/>
      <c r="BDD24" s="130"/>
      <c r="BDE24" s="130"/>
      <c r="BDF24" s="130"/>
      <c r="BDG24" s="130"/>
      <c r="BDH24" s="130"/>
      <c r="BDI24" s="130"/>
      <c r="BDJ24" s="130"/>
      <c r="BDK24" s="130"/>
      <c r="BDL24" s="130"/>
      <c r="BDM24" s="130"/>
      <c r="BDN24" s="130"/>
      <c r="BDO24" s="130"/>
      <c r="BDP24" s="130"/>
      <c r="BDQ24" s="130"/>
      <c r="BDR24" s="130"/>
      <c r="BDS24" s="130"/>
      <c r="BDT24" s="130"/>
      <c r="BDU24" s="130"/>
      <c r="BDV24" s="130"/>
      <c r="BDW24" s="130"/>
      <c r="BDX24" s="130"/>
      <c r="BDY24" s="130"/>
      <c r="BDZ24" s="130"/>
      <c r="BEA24" s="130"/>
      <c r="BEB24" s="130"/>
      <c r="BEC24" s="130"/>
      <c r="BED24" s="130"/>
      <c r="BEE24" s="130"/>
      <c r="BEF24" s="130"/>
      <c r="BEG24" s="130"/>
      <c r="BEH24" s="130"/>
      <c r="BEI24" s="130"/>
      <c r="BEJ24" s="130"/>
      <c r="BEK24" s="130"/>
      <c r="BEL24" s="130"/>
      <c r="BEM24" s="130"/>
      <c r="BEN24" s="130"/>
      <c r="BEO24" s="130"/>
      <c r="BEP24" s="130"/>
      <c r="BEQ24" s="130"/>
      <c r="BER24" s="130"/>
      <c r="BES24" s="130"/>
      <c r="BET24" s="130"/>
      <c r="BEU24" s="130"/>
      <c r="BEV24" s="130"/>
      <c r="BEW24" s="130"/>
      <c r="BEX24" s="130"/>
      <c r="BEY24" s="130"/>
      <c r="BEZ24" s="130"/>
      <c r="BFA24" s="130"/>
      <c r="BFB24" s="130"/>
      <c r="BFC24" s="130"/>
      <c r="BFD24" s="130"/>
      <c r="BFE24" s="130"/>
      <c r="BFF24" s="130"/>
      <c r="BFG24" s="130"/>
      <c r="BFH24" s="130"/>
      <c r="BFI24" s="130"/>
      <c r="BFJ24" s="130"/>
      <c r="BFK24" s="130"/>
      <c r="BFL24" s="130"/>
      <c r="BFM24" s="130"/>
      <c r="BFN24" s="130"/>
      <c r="BFO24" s="130"/>
      <c r="BFP24" s="130"/>
      <c r="BFQ24" s="130"/>
      <c r="BFR24" s="130"/>
      <c r="BFS24" s="130"/>
      <c r="BFT24" s="130"/>
      <c r="BFU24" s="130"/>
      <c r="BFV24" s="130"/>
      <c r="BFW24" s="130"/>
      <c r="BFX24" s="130"/>
      <c r="BFY24" s="130"/>
      <c r="BFZ24" s="130"/>
      <c r="BGA24" s="130"/>
      <c r="BGB24" s="130"/>
      <c r="BGC24" s="130"/>
      <c r="BGD24" s="130"/>
      <c r="BGE24" s="130"/>
      <c r="BGF24" s="130"/>
      <c r="BGG24" s="130"/>
      <c r="BGH24" s="130"/>
      <c r="BGI24" s="130"/>
      <c r="BGJ24" s="130"/>
      <c r="BGK24" s="130"/>
      <c r="BGL24" s="130"/>
      <c r="BGM24" s="130"/>
      <c r="BGN24" s="130"/>
      <c r="BGO24" s="130"/>
      <c r="BGP24" s="130"/>
      <c r="BGQ24" s="130"/>
      <c r="BGR24" s="130"/>
      <c r="BGS24" s="130"/>
      <c r="BGT24" s="130"/>
      <c r="BGU24" s="130"/>
      <c r="BGV24" s="130"/>
      <c r="BGW24" s="130"/>
      <c r="BGX24" s="130"/>
      <c r="BGY24" s="130"/>
      <c r="BGZ24" s="130"/>
      <c r="BHA24" s="130"/>
      <c r="BHB24" s="130"/>
      <c r="BHC24" s="130"/>
      <c r="BHD24" s="130"/>
      <c r="BHE24" s="130"/>
      <c r="BHF24" s="130"/>
      <c r="BHG24" s="130"/>
      <c r="BHH24" s="130"/>
      <c r="BHI24" s="130"/>
      <c r="BHJ24" s="130"/>
      <c r="BHK24" s="130"/>
      <c r="BHL24" s="130"/>
      <c r="BHM24" s="130"/>
      <c r="BHN24" s="130"/>
      <c r="BHO24" s="130"/>
      <c r="BHP24" s="130"/>
      <c r="BHQ24" s="130"/>
      <c r="BHR24" s="130"/>
      <c r="BHS24" s="130"/>
      <c r="BHT24" s="130"/>
      <c r="BHU24" s="130"/>
      <c r="BHV24" s="130"/>
      <c r="BHW24" s="130"/>
      <c r="BHX24" s="130"/>
      <c r="BHY24" s="130"/>
      <c r="BHZ24" s="130"/>
      <c r="BIA24" s="130"/>
      <c r="BIB24" s="130"/>
      <c r="BIC24" s="130"/>
      <c r="BID24" s="130"/>
      <c r="BIE24" s="130"/>
      <c r="BIF24" s="130"/>
      <c r="BIG24" s="130"/>
      <c r="BIH24" s="130"/>
      <c r="BII24" s="130"/>
      <c r="BIJ24" s="130"/>
      <c r="BIK24" s="130"/>
      <c r="BIL24" s="130"/>
      <c r="BIM24" s="130"/>
      <c r="BIN24" s="130"/>
      <c r="BIO24" s="130"/>
      <c r="BIP24" s="130"/>
      <c r="BIQ24" s="130"/>
      <c r="BIR24" s="130"/>
      <c r="BIS24" s="130"/>
      <c r="BIT24" s="130"/>
      <c r="BIU24" s="130"/>
      <c r="BIV24" s="130"/>
      <c r="BIW24" s="130"/>
      <c r="BIX24" s="130"/>
      <c r="BIY24" s="130"/>
      <c r="BIZ24" s="130"/>
      <c r="BJA24" s="130"/>
      <c r="BJB24" s="130"/>
      <c r="BJC24" s="130"/>
      <c r="BJD24" s="130"/>
      <c r="BJE24" s="130"/>
      <c r="BJF24" s="130"/>
      <c r="BJG24" s="130"/>
      <c r="BJH24" s="130"/>
      <c r="BJI24" s="130"/>
      <c r="BJJ24" s="130"/>
      <c r="BJK24" s="130"/>
      <c r="BJL24" s="130"/>
      <c r="BJM24" s="130"/>
      <c r="BJN24" s="130"/>
      <c r="BJO24" s="130"/>
      <c r="BJP24" s="130"/>
      <c r="BJQ24" s="130"/>
      <c r="BJR24" s="130"/>
      <c r="BJS24" s="130"/>
      <c r="BJT24" s="130"/>
      <c r="BJU24" s="130"/>
      <c r="BJV24" s="130"/>
      <c r="BJW24" s="130"/>
      <c r="BJX24" s="130"/>
      <c r="BJY24" s="130"/>
      <c r="BJZ24" s="130"/>
      <c r="BKA24" s="130"/>
      <c r="BKB24" s="130"/>
      <c r="BKC24" s="130"/>
      <c r="BKD24" s="130"/>
      <c r="BKE24" s="130"/>
      <c r="BKF24" s="130"/>
      <c r="BKG24" s="130"/>
      <c r="BKH24" s="130"/>
      <c r="BKI24" s="130"/>
      <c r="BKJ24" s="130"/>
      <c r="BKK24" s="130"/>
      <c r="BKL24" s="130"/>
      <c r="BKM24" s="130"/>
      <c r="BKN24" s="130"/>
      <c r="BKO24" s="130"/>
      <c r="BKP24" s="130"/>
      <c r="BKQ24" s="130"/>
      <c r="BKR24" s="130"/>
      <c r="BKS24" s="130"/>
      <c r="BKT24" s="130"/>
      <c r="BKU24" s="130"/>
      <c r="BKV24" s="130"/>
      <c r="BKW24" s="130"/>
      <c r="BKX24" s="130"/>
      <c r="BKY24" s="130"/>
      <c r="BKZ24" s="130"/>
      <c r="BLA24" s="130"/>
      <c r="BLB24" s="130"/>
      <c r="BLC24" s="130"/>
      <c r="BLD24" s="130"/>
      <c r="BLE24" s="130"/>
      <c r="BLF24" s="130"/>
      <c r="BLG24" s="130"/>
      <c r="BLH24" s="130"/>
      <c r="BLI24" s="130"/>
      <c r="BLJ24" s="130"/>
      <c r="BLK24" s="130"/>
      <c r="BLL24" s="130"/>
      <c r="BLM24" s="130"/>
      <c r="BLN24" s="130"/>
      <c r="BLO24" s="130"/>
      <c r="BLP24" s="130"/>
      <c r="BLQ24" s="130"/>
      <c r="BLR24" s="130"/>
      <c r="BLS24" s="130"/>
      <c r="BLT24" s="130"/>
      <c r="BLU24" s="130"/>
      <c r="BLV24" s="130"/>
      <c r="BLW24" s="130"/>
      <c r="BLX24" s="130"/>
      <c r="BLY24" s="130"/>
      <c r="BLZ24" s="130"/>
      <c r="BMA24" s="130"/>
      <c r="BMB24" s="130"/>
      <c r="BMC24" s="130"/>
      <c r="BMD24" s="130"/>
      <c r="BME24" s="130"/>
      <c r="BMF24" s="130"/>
      <c r="BMG24" s="130"/>
      <c r="BMH24" s="130"/>
      <c r="BMI24" s="130"/>
      <c r="BMJ24" s="130"/>
      <c r="BMK24" s="130"/>
      <c r="BML24" s="130"/>
      <c r="BMM24" s="130"/>
      <c r="BMN24" s="130"/>
      <c r="BMO24" s="130"/>
      <c r="BMP24" s="130"/>
      <c r="BMQ24" s="130"/>
      <c r="BMR24" s="130"/>
      <c r="BMS24" s="130"/>
      <c r="BMT24" s="130"/>
      <c r="BMU24" s="130"/>
      <c r="BMV24" s="130"/>
      <c r="BMW24" s="130"/>
      <c r="BMX24" s="130"/>
      <c r="BMY24" s="130"/>
      <c r="BMZ24" s="130"/>
      <c r="BNA24" s="130"/>
      <c r="BNB24" s="130"/>
      <c r="BNC24" s="130"/>
      <c r="BND24" s="130"/>
      <c r="BNE24" s="130"/>
      <c r="BNF24" s="130"/>
      <c r="BNG24" s="130"/>
      <c r="BNH24" s="130"/>
      <c r="BNI24" s="130"/>
      <c r="BNJ24" s="130"/>
      <c r="BNK24" s="130"/>
      <c r="BNL24" s="130"/>
      <c r="BNM24" s="130"/>
      <c r="BNN24" s="130"/>
      <c r="BNO24" s="130"/>
      <c r="BNP24" s="130"/>
      <c r="BNQ24" s="130"/>
      <c r="BNR24" s="130"/>
      <c r="BNS24" s="130"/>
      <c r="BNT24" s="130"/>
      <c r="BNU24" s="130"/>
      <c r="BNV24" s="130"/>
      <c r="BNW24" s="130"/>
      <c r="BNX24" s="130"/>
      <c r="BNY24" s="130"/>
      <c r="BNZ24" s="130"/>
      <c r="BOA24" s="130"/>
      <c r="BOB24" s="130"/>
      <c r="BOC24" s="130"/>
      <c r="BOD24" s="130"/>
      <c r="BOE24" s="130"/>
      <c r="BOF24" s="130"/>
      <c r="BOG24" s="130"/>
      <c r="BOH24" s="130"/>
      <c r="BOI24" s="130"/>
      <c r="BOJ24" s="130"/>
      <c r="BOK24" s="130"/>
      <c r="BOL24" s="130"/>
      <c r="BOM24" s="130"/>
      <c r="BON24" s="130"/>
      <c r="BOO24" s="130"/>
      <c r="BOP24" s="130"/>
      <c r="BOQ24" s="130"/>
      <c r="BOR24" s="130"/>
      <c r="BOS24" s="130"/>
      <c r="BOT24" s="130"/>
      <c r="BOU24" s="130"/>
      <c r="BOV24" s="130"/>
      <c r="BOW24" s="130"/>
      <c r="BOX24" s="130"/>
      <c r="BOY24" s="130"/>
      <c r="BOZ24" s="130"/>
      <c r="BPA24" s="130"/>
      <c r="BPB24" s="130"/>
      <c r="BPC24" s="130"/>
      <c r="BPD24" s="130"/>
      <c r="BPE24" s="130"/>
      <c r="BPF24" s="130"/>
      <c r="BPG24" s="130"/>
      <c r="BPH24" s="130"/>
      <c r="BPI24" s="130"/>
      <c r="BPJ24" s="130"/>
      <c r="BPK24" s="130"/>
      <c r="BPL24" s="130"/>
      <c r="BPM24" s="130"/>
      <c r="BPN24" s="130"/>
      <c r="BPO24" s="130"/>
      <c r="BPP24" s="130"/>
      <c r="BPQ24" s="130"/>
      <c r="BPR24" s="130"/>
      <c r="BPS24" s="130"/>
      <c r="BPT24" s="130"/>
      <c r="BPU24" s="130"/>
      <c r="BPV24" s="130"/>
      <c r="BPW24" s="130"/>
      <c r="BPX24" s="130"/>
      <c r="BPY24" s="130"/>
      <c r="BPZ24" s="130"/>
      <c r="BQA24" s="130"/>
      <c r="BQB24" s="130"/>
      <c r="BQC24" s="130"/>
      <c r="BQD24" s="130"/>
      <c r="BQE24" s="130"/>
      <c r="BQF24" s="130"/>
      <c r="BQG24" s="130"/>
      <c r="BQH24" s="130"/>
      <c r="BQI24" s="130"/>
      <c r="BQJ24" s="130"/>
      <c r="BQK24" s="130"/>
      <c r="BQL24" s="130"/>
      <c r="BQM24" s="130"/>
      <c r="BQN24" s="130"/>
      <c r="BQO24" s="130"/>
      <c r="BQP24" s="130"/>
      <c r="BQQ24" s="130"/>
      <c r="BQR24" s="130"/>
      <c r="BQS24" s="130"/>
      <c r="BQT24" s="130"/>
      <c r="BQU24" s="130"/>
      <c r="BQV24" s="130"/>
      <c r="BQW24" s="130"/>
      <c r="BQX24" s="130"/>
      <c r="BQY24" s="130"/>
      <c r="BQZ24" s="130"/>
      <c r="BRA24" s="130"/>
      <c r="BRB24" s="130"/>
      <c r="BRC24" s="130"/>
      <c r="BRD24" s="130"/>
      <c r="BRE24" s="130"/>
      <c r="BRF24" s="130"/>
      <c r="BRG24" s="130"/>
      <c r="BRH24" s="130"/>
      <c r="BRI24" s="130"/>
      <c r="BRJ24" s="130"/>
      <c r="BRK24" s="130"/>
      <c r="BRL24" s="130"/>
      <c r="BRM24" s="130"/>
      <c r="BRN24" s="130"/>
      <c r="BRO24" s="130"/>
      <c r="BRP24" s="130"/>
      <c r="BRQ24" s="130"/>
      <c r="BRR24" s="130"/>
      <c r="BRS24" s="130"/>
      <c r="BRT24" s="130"/>
      <c r="BRU24" s="130"/>
      <c r="BRV24" s="130"/>
      <c r="BRW24" s="130"/>
      <c r="BRX24" s="130"/>
      <c r="BRY24" s="130"/>
      <c r="BRZ24" s="130"/>
      <c r="BSA24" s="130"/>
      <c r="BSB24" s="130"/>
      <c r="BSC24" s="130"/>
      <c r="BSD24" s="130"/>
      <c r="BSE24" s="130"/>
      <c r="BSF24" s="130"/>
      <c r="BSG24" s="130"/>
      <c r="BSH24" s="130"/>
      <c r="BSI24" s="130"/>
      <c r="BSJ24" s="130"/>
      <c r="BSK24" s="130"/>
      <c r="BSL24" s="130"/>
      <c r="BSM24" s="130"/>
      <c r="BSN24" s="130"/>
      <c r="BSO24" s="130"/>
      <c r="BSP24" s="130"/>
      <c r="BSQ24" s="130"/>
      <c r="BSR24" s="130"/>
      <c r="BSS24" s="130"/>
      <c r="BST24" s="130"/>
      <c r="BSU24" s="130"/>
      <c r="BSV24" s="130"/>
      <c r="BSW24" s="130"/>
      <c r="BSX24" s="130"/>
      <c r="BSY24" s="130"/>
      <c r="BSZ24" s="130"/>
      <c r="BTA24" s="130"/>
      <c r="BTB24" s="130"/>
      <c r="BTC24" s="130"/>
      <c r="BTD24" s="130"/>
      <c r="BTE24" s="130"/>
      <c r="BTF24" s="130"/>
      <c r="BTG24" s="130"/>
      <c r="BTH24" s="130"/>
      <c r="BTI24" s="130"/>
      <c r="BTJ24" s="130"/>
      <c r="BTK24" s="130"/>
      <c r="BTL24" s="130"/>
      <c r="BTM24" s="130"/>
      <c r="BTN24" s="130"/>
      <c r="BTO24" s="130"/>
      <c r="BTP24" s="130"/>
      <c r="BTQ24" s="130"/>
      <c r="BTR24" s="130"/>
      <c r="BTS24" s="130"/>
      <c r="BTT24" s="130"/>
      <c r="BTU24" s="130"/>
      <c r="BTV24" s="130"/>
      <c r="BTW24" s="130"/>
      <c r="BTX24" s="130"/>
      <c r="BTY24" s="130"/>
      <c r="BTZ24" s="130"/>
      <c r="BUA24" s="130"/>
      <c r="BUB24" s="130"/>
      <c r="BUC24" s="130"/>
      <c r="BUD24" s="130"/>
      <c r="BUE24" s="130"/>
      <c r="BUF24" s="130"/>
      <c r="BUG24" s="130"/>
      <c r="BUH24" s="130"/>
      <c r="BUI24" s="130"/>
      <c r="BUJ24" s="130"/>
      <c r="BUK24" s="130"/>
      <c r="BUL24" s="130"/>
      <c r="BUM24" s="130"/>
      <c r="BUN24" s="130"/>
      <c r="BUO24" s="130"/>
      <c r="BUP24" s="130"/>
      <c r="BUQ24" s="130"/>
      <c r="BUR24" s="130"/>
      <c r="BUS24" s="130"/>
      <c r="BUT24" s="130"/>
      <c r="BUU24" s="130"/>
      <c r="BUV24" s="130"/>
      <c r="BUW24" s="130"/>
      <c r="BUX24" s="130"/>
      <c r="BUY24" s="130"/>
      <c r="BUZ24" s="130"/>
      <c r="BVA24" s="130"/>
      <c r="BVB24" s="130"/>
      <c r="BVC24" s="130"/>
      <c r="BVD24" s="130"/>
      <c r="BVE24" s="130"/>
      <c r="BVF24" s="130"/>
      <c r="BVG24" s="130"/>
      <c r="BVH24" s="130"/>
      <c r="BVI24" s="130"/>
      <c r="BVJ24" s="130"/>
      <c r="BVK24" s="130"/>
      <c r="BVL24" s="130"/>
      <c r="BVM24" s="130"/>
      <c r="BVN24" s="130"/>
      <c r="BVO24" s="130"/>
      <c r="BVP24" s="130"/>
      <c r="BVQ24" s="130"/>
      <c r="BVR24" s="130"/>
      <c r="BVS24" s="130"/>
      <c r="BVT24" s="130"/>
      <c r="BVU24" s="130"/>
      <c r="BVV24" s="130"/>
      <c r="BVW24" s="130"/>
      <c r="BVX24" s="130"/>
      <c r="BVY24" s="130"/>
      <c r="BVZ24" s="130"/>
      <c r="BWA24" s="130"/>
      <c r="BWB24" s="130"/>
      <c r="BWC24" s="130"/>
      <c r="BWD24" s="130"/>
      <c r="BWE24" s="130"/>
      <c r="BWF24" s="130"/>
      <c r="BWG24" s="130"/>
      <c r="BWH24" s="130"/>
      <c r="BWI24" s="130"/>
      <c r="BWJ24" s="130"/>
      <c r="BWK24" s="130"/>
      <c r="BWL24" s="130"/>
      <c r="BWM24" s="130"/>
      <c r="BWN24" s="130"/>
      <c r="BWO24" s="130"/>
      <c r="BWP24" s="130"/>
      <c r="BWQ24" s="130"/>
      <c r="BWR24" s="130"/>
      <c r="BWS24" s="130"/>
      <c r="BWT24" s="130"/>
      <c r="BWU24" s="130"/>
      <c r="BWV24" s="130"/>
      <c r="BWW24" s="130"/>
      <c r="BWX24" s="130"/>
      <c r="BWY24" s="130"/>
      <c r="BWZ24" s="130"/>
      <c r="BXA24" s="130"/>
      <c r="BXB24" s="130"/>
      <c r="BXC24" s="130"/>
      <c r="BXD24" s="130"/>
      <c r="BXE24" s="130"/>
      <c r="BXF24" s="130"/>
      <c r="BXG24" s="130"/>
      <c r="BXH24" s="130"/>
      <c r="BXI24" s="130"/>
      <c r="BXJ24" s="130"/>
      <c r="BXK24" s="130"/>
      <c r="BXL24" s="130"/>
      <c r="BXM24" s="130"/>
      <c r="BXN24" s="130"/>
      <c r="BXO24" s="130"/>
      <c r="BXP24" s="130"/>
      <c r="BXQ24" s="130"/>
      <c r="BXR24" s="130"/>
      <c r="BXS24" s="130"/>
      <c r="BXT24" s="130"/>
      <c r="BXU24" s="130"/>
    </row>
    <row r="25" spans="1:1997" s="389" customFormat="1" ht="21" customHeight="1" thickBot="1">
      <c r="A25" s="242" t="s">
        <v>448</v>
      </c>
      <c r="B25" s="418">
        <v>5681.8225991499994</v>
      </c>
      <c r="C25" s="418">
        <v>4922.9812535399988</v>
      </c>
      <c r="D25" s="418">
        <v>6902.3129092670397</v>
      </c>
      <c r="E25" s="418">
        <v>7792.3800382303325</v>
      </c>
      <c r="F25" s="418">
        <v>10091.131090879226</v>
      </c>
      <c r="G25" s="418">
        <v>11718.668688750769</v>
      </c>
      <c r="H25" s="418">
        <v>12114.068540410874</v>
      </c>
      <c r="I25" s="418">
        <v>12640.246368763939</v>
      </c>
      <c r="J25" s="418">
        <v>15895.765230898771</v>
      </c>
      <c r="K25" s="418">
        <v>17559.013673898582</v>
      </c>
      <c r="L25" s="418">
        <v>17851.617274404562</v>
      </c>
      <c r="M25" s="418">
        <v>17879.804387897188</v>
      </c>
      <c r="N25" s="418">
        <v>17071.525297385113</v>
      </c>
      <c r="O25" s="418">
        <v>17009.088262296293</v>
      </c>
      <c r="P25" s="418">
        <v>16767.69569164209</v>
      </c>
      <c r="Q25" s="418">
        <v>17497.913567099931</v>
      </c>
      <c r="R25" s="418">
        <v>19160.352829791642</v>
      </c>
      <c r="S25" s="418">
        <v>19629.204013814593</v>
      </c>
      <c r="T25" s="418">
        <v>19171.818828711854</v>
      </c>
      <c r="U25" s="418">
        <v>19807.696388012831</v>
      </c>
      <c r="V25" s="418">
        <v>19892.326151845835</v>
      </c>
      <c r="W25" s="418">
        <v>17923.078162109981</v>
      </c>
      <c r="X25" s="418">
        <v>18270.660049677896</v>
      </c>
      <c r="Y25" s="418">
        <v>16669.247286206337</v>
      </c>
      <c r="Z25" s="418">
        <v>15820.014827092575</v>
      </c>
      <c r="AA25" s="418">
        <v>18212.944234849809</v>
      </c>
      <c r="AB25" s="418">
        <v>16500.673000359187</v>
      </c>
      <c r="AC25" s="418">
        <v>16120.913121897085</v>
      </c>
      <c r="AD25" s="418">
        <v>17276.363122776031</v>
      </c>
      <c r="AE25" s="418">
        <v>16881.853901172217</v>
      </c>
      <c r="AF25" s="418">
        <v>15627.092514633758</v>
      </c>
      <c r="AG25" s="418">
        <v>15400.804624564274</v>
      </c>
      <c r="AH25" s="418">
        <v>15612.904158097292</v>
      </c>
      <c r="AI25" s="418">
        <v>16079.18707974342</v>
      </c>
      <c r="AJ25" s="418">
        <v>17220.252240798793</v>
      </c>
      <c r="AK25" s="418">
        <v>19549.743670322205</v>
      </c>
      <c r="AL25" s="418">
        <v>20400.185504548939</v>
      </c>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c r="CY25" s="130"/>
      <c r="CZ25" s="130"/>
      <c r="DA25" s="130"/>
      <c r="DB25" s="130"/>
      <c r="DC25" s="130"/>
      <c r="DD25" s="130"/>
      <c r="DE25" s="130"/>
      <c r="DF25" s="130"/>
      <c r="DG25" s="130"/>
      <c r="DH25" s="130"/>
      <c r="DI25" s="130"/>
      <c r="DJ25" s="130"/>
      <c r="DK25" s="130"/>
      <c r="DL25" s="130"/>
      <c r="DM25" s="130"/>
      <c r="DN25" s="130"/>
      <c r="DO25" s="130"/>
      <c r="DP25" s="130"/>
      <c r="DQ25" s="130"/>
      <c r="DR25" s="130"/>
      <c r="DS25" s="130"/>
      <c r="DT25" s="130"/>
      <c r="DU25" s="130"/>
      <c r="DV25" s="130"/>
      <c r="DW25" s="130"/>
      <c r="DX25" s="130"/>
      <c r="DY25" s="130"/>
      <c r="DZ25" s="130"/>
      <c r="EA25" s="130"/>
      <c r="EB25" s="130"/>
      <c r="EC25" s="130"/>
      <c r="ED25" s="130"/>
      <c r="EE25" s="130"/>
      <c r="EF25" s="130"/>
      <c r="EG25" s="130"/>
      <c r="EH25" s="130"/>
      <c r="EI25" s="130"/>
      <c r="EJ25" s="130"/>
      <c r="EK25" s="130"/>
      <c r="EL25" s="130"/>
      <c r="EM25" s="130"/>
      <c r="EN25" s="130"/>
      <c r="EO25" s="130"/>
      <c r="EP25" s="130"/>
      <c r="EQ25" s="130"/>
      <c r="ER25" s="130"/>
      <c r="ES25" s="130"/>
      <c r="ET25" s="130"/>
      <c r="EU25" s="130"/>
      <c r="EV25" s="130"/>
      <c r="EW25" s="130"/>
      <c r="EX25" s="130"/>
      <c r="EY25" s="130"/>
      <c r="EZ25" s="130"/>
      <c r="FA25" s="130"/>
      <c r="FB25" s="130"/>
      <c r="FC25" s="130"/>
      <c r="FD25" s="130"/>
      <c r="FE25" s="130"/>
      <c r="FF25" s="130"/>
      <c r="FG25" s="130"/>
      <c r="FH25" s="130"/>
      <c r="FI25" s="130"/>
      <c r="FJ25" s="130"/>
      <c r="FK25" s="130"/>
      <c r="FL25" s="130"/>
      <c r="FM25" s="130"/>
      <c r="FN25" s="130"/>
      <c r="FO25" s="130"/>
      <c r="FP25" s="130"/>
      <c r="FQ25" s="130"/>
      <c r="FR25" s="130"/>
      <c r="FS25" s="130"/>
      <c r="FT25" s="130"/>
      <c r="FU25" s="130"/>
      <c r="FV25" s="130"/>
      <c r="FW25" s="130"/>
      <c r="FX25" s="130"/>
      <c r="FY25" s="130"/>
      <c r="FZ25" s="130"/>
      <c r="GA25" s="130"/>
      <c r="GB25" s="130"/>
      <c r="GC25" s="130"/>
      <c r="GD25" s="130"/>
      <c r="GE25" s="130"/>
      <c r="GF25" s="130"/>
      <c r="GG25" s="130"/>
      <c r="GH25" s="130"/>
      <c r="GI25" s="130"/>
      <c r="GJ25" s="130"/>
      <c r="GK25" s="130"/>
      <c r="GL25" s="130"/>
      <c r="GM25" s="130"/>
      <c r="GN25" s="130"/>
      <c r="GO25" s="130"/>
      <c r="GP25" s="130"/>
      <c r="GQ25" s="130"/>
      <c r="GR25" s="130"/>
      <c r="GS25" s="130"/>
      <c r="GT25" s="130"/>
      <c r="GU25" s="130"/>
      <c r="GV25" s="130"/>
      <c r="GW25" s="130"/>
      <c r="GX25" s="130"/>
      <c r="GY25" s="130"/>
      <c r="GZ25" s="130"/>
      <c r="HA25" s="130"/>
      <c r="HB25" s="130"/>
      <c r="HC25" s="130"/>
      <c r="HD25" s="130"/>
      <c r="HE25" s="130"/>
      <c r="HF25" s="130"/>
      <c r="HG25" s="130"/>
      <c r="HH25" s="130"/>
      <c r="HI25" s="130"/>
      <c r="HJ25" s="130"/>
      <c r="HK25" s="130"/>
      <c r="HL25" s="130"/>
      <c r="HM25" s="130"/>
      <c r="HN25" s="130"/>
      <c r="HO25" s="130"/>
      <c r="HP25" s="130"/>
      <c r="HQ25" s="130"/>
      <c r="HR25" s="130"/>
      <c r="HS25" s="130"/>
      <c r="HT25" s="130"/>
      <c r="HU25" s="130"/>
      <c r="HV25" s="130"/>
      <c r="HW25" s="130"/>
      <c r="HX25" s="130"/>
      <c r="HY25" s="130"/>
      <c r="HZ25" s="130"/>
      <c r="IA25" s="130"/>
      <c r="IB25" s="130"/>
      <c r="IC25" s="130"/>
      <c r="ID25" s="130"/>
      <c r="IE25" s="130"/>
      <c r="IF25" s="130"/>
      <c r="IG25" s="130"/>
      <c r="IH25" s="130"/>
      <c r="II25" s="130"/>
      <c r="IJ25" s="130"/>
      <c r="IK25" s="130"/>
      <c r="IL25" s="130"/>
      <c r="IM25" s="130"/>
      <c r="IN25" s="130"/>
      <c r="IO25" s="130"/>
      <c r="IP25" s="130"/>
      <c r="IQ25" s="130"/>
      <c r="IR25" s="130"/>
      <c r="IS25" s="130"/>
      <c r="IT25" s="130"/>
      <c r="IU25" s="130"/>
      <c r="IV25" s="130"/>
      <c r="IW25" s="130"/>
      <c r="IX25" s="130"/>
      <c r="IY25" s="130"/>
      <c r="IZ25" s="130"/>
      <c r="JA25" s="130"/>
      <c r="JB25" s="130"/>
      <c r="JC25" s="130"/>
      <c r="JD25" s="130"/>
      <c r="JE25" s="130"/>
      <c r="JF25" s="130"/>
      <c r="JG25" s="130"/>
      <c r="JH25" s="130"/>
      <c r="JI25" s="130"/>
      <c r="JJ25" s="130"/>
      <c r="JK25" s="130"/>
      <c r="JL25" s="130"/>
      <c r="JM25" s="130"/>
      <c r="JN25" s="130"/>
      <c r="JO25" s="130"/>
      <c r="JP25" s="130"/>
      <c r="JQ25" s="130"/>
      <c r="JR25" s="130"/>
      <c r="JS25" s="130"/>
      <c r="JT25" s="130"/>
      <c r="JU25" s="130"/>
      <c r="JV25" s="130"/>
      <c r="JW25" s="130"/>
      <c r="JX25" s="130"/>
      <c r="JY25" s="130"/>
      <c r="JZ25" s="130"/>
      <c r="KA25" s="130"/>
      <c r="KB25" s="130"/>
      <c r="KC25" s="130"/>
      <c r="KD25" s="130"/>
      <c r="KE25" s="130"/>
      <c r="KF25" s="130"/>
      <c r="KG25" s="130"/>
      <c r="KH25" s="130"/>
      <c r="KI25" s="130"/>
      <c r="KJ25" s="130"/>
      <c r="KK25" s="130"/>
      <c r="KL25" s="130"/>
      <c r="KM25" s="130"/>
      <c r="KN25" s="130"/>
      <c r="KO25" s="130"/>
      <c r="KP25" s="130"/>
      <c r="KQ25" s="130"/>
      <c r="KR25" s="130"/>
      <c r="KS25" s="130"/>
      <c r="KT25" s="130"/>
      <c r="KU25" s="130"/>
      <c r="KV25" s="130"/>
      <c r="KW25" s="130"/>
      <c r="KX25" s="130"/>
      <c r="KY25" s="130"/>
      <c r="KZ25" s="130"/>
      <c r="LA25" s="130"/>
      <c r="LB25" s="130"/>
      <c r="LC25" s="130"/>
      <c r="LD25" s="130"/>
      <c r="LE25" s="130"/>
      <c r="LF25" s="130"/>
      <c r="LG25" s="130"/>
      <c r="LH25" s="130"/>
      <c r="LI25" s="130"/>
      <c r="LJ25" s="130"/>
      <c r="LK25" s="130"/>
      <c r="LL25" s="130"/>
      <c r="LM25" s="130"/>
      <c r="LN25" s="130"/>
      <c r="LO25" s="130"/>
      <c r="LP25" s="130"/>
      <c r="LQ25" s="130"/>
      <c r="LR25" s="130"/>
      <c r="LS25" s="130"/>
      <c r="LT25" s="130"/>
      <c r="LU25" s="130"/>
      <c r="LV25" s="130"/>
      <c r="LW25" s="130"/>
      <c r="LX25" s="130"/>
      <c r="LY25" s="130"/>
      <c r="LZ25" s="130"/>
      <c r="MA25" s="130"/>
      <c r="MB25" s="130"/>
      <c r="MC25" s="130"/>
      <c r="MD25" s="130"/>
      <c r="ME25" s="130"/>
      <c r="MF25" s="130"/>
      <c r="MG25" s="130"/>
      <c r="MH25" s="130"/>
      <c r="MI25" s="130"/>
      <c r="MJ25" s="130"/>
      <c r="MK25" s="130"/>
      <c r="ML25" s="130"/>
      <c r="MM25" s="130"/>
      <c r="MN25" s="130"/>
      <c r="MO25" s="130"/>
      <c r="MP25" s="130"/>
      <c r="MQ25" s="130"/>
      <c r="MR25" s="130"/>
      <c r="MS25" s="130"/>
      <c r="MT25" s="130"/>
      <c r="MU25" s="130"/>
      <c r="MV25" s="130"/>
      <c r="MW25" s="130"/>
      <c r="MX25" s="130"/>
      <c r="MY25" s="130"/>
      <c r="MZ25" s="130"/>
      <c r="NA25" s="130"/>
      <c r="NB25" s="130"/>
      <c r="NC25" s="130"/>
      <c r="ND25" s="130"/>
      <c r="NE25" s="130"/>
      <c r="NF25" s="130"/>
      <c r="NG25" s="130"/>
      <c r="NH25" s="130"/>
      <c r="NI25" s="130"/>
      <c r="NJ25" s="130"/>
      <c r="NK25" s="130"/>
      <c r="NL25" s="130"/>
      <c r="NM25" s="130"/>
      <c r="NN25" s="130"/>
      <c r="NO25" s="130"/>
      <c r="NP25" s="130"/>
      <c r="NQ25" s="130"/>
      <c r="NR25" s="130"/>
      <c r="NS25" s="130"/>
      <c r="NT25" s="130"/>
      <c r="NU25" s="130"/>
      <c r="NV25" s="130"/>
      <c r="NW25" s="130"/>
      <c r="NX25" s="130"/>
      <c r="NY25" s="130"/>
      <c r="NZ25" s="130"/>
      <c r="OA25" s="130"/>
      <c r="OB25" s="130"/>
      <c r="OC25" s="130"/>
      <c r="OD25" s="130"/>
      <c r="OE25" s="130"/>
      <c r="OF25" s="130"/>
      <c r="OG25" s="130"/>
      <c r="OH25" s="130"/>
      <c r="OI25" s="130"/>
      <c r="OJ25" s="130"/>
      <c r="OK25" s="130"/>
      <c r="OL25" s="130"/>
      <c r="OM25" s="130"/>
      <c r="ON25" s="130"/>
      <c r="OO25" s="130"/>
      <c r="OP25" s="130"/>
      <c r="OQ25" s="130"/>
      <c r="OR25" s="130"/>
      <c r="OS25" s="130"/>
      <c r="OT25" s="130"/>
      <c r="OU25" s="130"/>
      <c r="OV25" s="130"/>
      <c r="OW25" s="130"/>
      <c r="OX25" s="130"/>
      <c r="OY25" s="130"/>
      <c r="OZ25" s="130"/>
      <c r="PA25" s="130"/>
      <c r="PB25" s="130"/>
      <c r="PC25" s="130"/>
      <c r="PD25" s="130"/>
      <c r="PE25" s="130"/>
      <c r="PF25" s="130"/>
      <c r="PG25" s="130"/>
      <c r="PH25" s="130"/>
      <c r="PI25" s="130"/>
      <c r="PJ25" s="130"/>
      <c r="PK25" s="130"/>
      <c r="PL25" s="130"/>
      <c r="PM25" s="130"/>
      <c r="PN25" s="130"/>
      <c r="PO25" s="130"/>
      <c r="PP25" s="130"/>
      <c r="PQ25" s="130"/>
      <c r="PR25" s="130"/>
      <c r="PS25" s="130"/>
      <c r="PT25" s="130"/>
      <c r="PU25" s="130"/>
      <c r="PV25" s="130"/>
      <c r="PW25" s="130"/>
      <c r="PX25" s="130"/>
      <c r="PY25" s="130"/>
      <c r="PZ25" s="130"/>
      <c r="QA25" s="130"/>
      <c r="QB25" s="130"/>
      <c r="QC25" s="130"/>
      <c r="QD25" s="130"/>
      <c r="QE25" s="130"/>
      <c r="QF25" s="130"/>
      <c r="QG25" s="130"/>
      <c r="QH25" s="130"/>
      <c r="QI25" s="130"/>
      <c r="QJ25" s="130"/>
      <c r="QK25" s="130"/>
      <c r="QL25" s="130"/>
      <c r="QM25" s="130"/>
      <c r="QN25" s="130"/>
      <c r="QO25" s="130"/>
      <c r="QP25" s="130"/>
      <c r="QQ25" s="130"/>
      <c r="QR25" s="130"/>
      <c r="QS25" s="130"/>
      <c r="QT25" s="130"/>
      <c r="QU25" s="130"/>
      <c r="QV25" s="130"/>
      <c r="QW25" s="130"/>
      <c r="QX25" s="130"/>
      <c r="QY25" s="130"/>
      <c r="QZ25" s="130"/>
      <c r="RA25" s="130"/>
      <c r="RB25" s="130"/>
      <c r="RC25" s="130"/>
      <c r="RD25" s="130"/>
      <c r="RE25" s="130"/>
      <c r="RF25" s="130"/>
      <c r="RG25" s="130"/>
      <c r="RH25" s="130"/>
      <c r="RI25" s="130"/>
      <c r="RJ25" s="130"/>
      <c r="RK25" s="130"/>
      <c r="RL25" s="130"/>
      <c r="RM25" s="130"/>
      <c r="RN25" s="130"/>
      <c r="RO25" s="130"/>
      <c r="RP25" s="130"/>
      <c r="RQ25" s="130"/>
      <c r="RR25" s="130"/>
      <c r="RS25" s="130"/>
      <c r="RT25" s="130"/>
      <c r="RU25" s="130"/>
      <c r="RV25" s="130"/>
      <c r="RW25" s="130"/>
      <c r="RX25" s="130"/>
      <c r="RY25" s="130"/>
      <c r="RZ25" s="130"/>
      <c r="SA25" s="130"/>
      <c r="SB25" s="130"/>
      <c r="SC25" s="130"/>
      <c r="SD25" s="130"/>
      <c r="SE25" s="130"/>
      <c r="SF25" s="130"/>
      <c r="SG25" s="130"/>
      <c r="SH25" s="130"/>
      <c r="SI25" s="130"/>
      <c r="SJ25" s="130"/>
      <c r="SK25" s="130"/>
      <c r="SL25" s="130"/>
      <c r="SM25" s="130"/>
      <c r="SN25" s="130"/>
      <c r="SO25" s="130"/>
      <c r="SP25" s="130"/>
      <c r="SQ25" s="130"/>
      <c r="SR25" s="130"/>
      <c r="SS25" s="130"/>
      <c r="ST25" s="130"/>
      <c r="SU25" s="130"/>
      <c r="SV25" s="130"/>
      <c r="SW25" s="130"/>
      <c r="SX25" s="130"/>
      <c r="SY25" s="130"/>
      <c r="SZ25" s="130"/>
      <c r="TA25" s="130"/>
      <c r="TB25" s="130"/>
      <c r="TC25" s="130"/>
      <c r="TD25" s="130"/>
      <c r="TE25" s="130"/>
      <c r="TF25" s="130"/>
      <c r="TG25" s="130"/>
      <c r="TH25" s="130"/>
      <c r="TI25" s="130"/>
      <c r="TJ25" s="130"/>
      <c r="TK25" s="130"/>
      <c r="TL25" s="130"/>
      <c r="TM25" s="130"/>
      <c r="TN25" s="130"/>
      <c r="TO25" s="130"/>
      <c r="TP25" s="130"/>
      <c r="TQ25" s="130"/>
      <c r="TR25" s="130"/>
      <c r="TS25" s="130"/>
      <c r="TT25" s="130"/>
      <c r="TU25" s="130"/>
      <c r="TV25" s="130"/>
      <c r="TW25" s="130"/>
      <c r="TX25" s="130"/>
      <c r="TY25" s="130"/>
      <c r="TZ25" s="130"/>
      <c r="UA25" s="130"/>
      <c r="UB25" s="130"/>
      <c r="UC25" s="130"/>
      <c r="UD25" s="130"/>
      <c r="UE25" s="130"/>
      <c r="UF25" s="130"/>
      <c r="UG25" s="130"/>
      <c r="UH25" s="130"/>
      <c r="UI25" s="130"/>
      <c r="UJ25" s="130"/>
      <c r="UK25" s="130"/>
      <c r="UL25" s="130"/>
      <c r="UM25" s="130"/>
      <c r="UN25" s="130"/>
      <c r="UO25" s="130"/>
      <c r="UP25" s="130"/>
      <c r="UQ25" s="130"/>
      <c r="UR25" s="130"/>
      <c r="US25" s="130"/>
      <c r="UT25" s="130"/>
      <c r="UU25" s="130"/>
      <c r="UV25" s="130"/>
      <c r="UW25" s="130"/>
      <c r="UX25" s="130"/>
      <c r="UY25" s="130"/>
      <c r="UZ25" s="130"/>
      <c r="VA25" s="130"/>
      <c r="VB25" s="130"/>
      <c r="VC25" s="130"/>
      <c r="VD25" s="130"/>
      <c r="VE25" s="130"/>
      <c r="VF25" s="130"/>
      <c r="VG25" s="130"/>
      <c r="VH25" s="130"/>
      <c r="VI25" s="130"/>
      <c r="VJ25" s="130"/>
      <c r="VK25" s="130"/>
      <c r="VL25" s="130"/>
      <c r="VM25" s="130"/>
      <c r="VN25" s="130"/>
      <c r="VO25" s="130"/>
      <c r="VP25" s="130"/>
      <c r="VQ25" s="130"/>
      <c r="VR25" s="130"/>
      <c r="VS25" s="130"/>
      <c r="VT25" s="130"/>
      <c r="VU25" s="130"/>
      <c r="VV25" s="130"/>
      <c r="VW25" s="130"/>
      <c r="VX25" s="130"/>
      <c r="VY25" s="130"/>
      <c r="VZ25" s="130"/>
      <c r="WA25" s="130"/>
      <c r="WB25" s="130"/>
      <c r="WC25" s="130"/>
      <c r="WD25" s="130"/>
      <c r="WE25" s="130"/>
      <c r="WF25" s="130"/>
      <c r="WG25" s="130"/>
      <c r="WH25" s="130"/>
      <c r="WI25" s="130"/>
      <c r="WJ25" s="130"/>
      <c r="WK25" s="130"/>
      <c r="WL25" s="130"/>
      <c r="WM25" s="130"/>
      <c r="WN25" s="130"/>
      <c r="WO25" s="130"/>
      <c r="WP25" s="130"/>
      <c r="WQ25" s="130"/>
      <c r="WR25" s="130"/>
      <c r="WS25" s="130"/>
      <c r="WT25" s="130"/>
      <c r="WU25" s="130"/>
      <c r="WV25" s="130"/>
      <c r="WW25" s="130"/>
      <c r="WX25" s="130"/>
      <c r="WY25" s="130"/>
      <c r="WZ25" s="130"/>
      <c r="XA25" s="130"/>
      <c r="XB25" s="130"/>
      <c r="XC25" s="130"/>
      <c r="XD25" s="130"/>
      <c r="XE25" s="130"/>
      <c r="XF25" s="130"/>
      <c r="XG25" s="130"/>
      <c r="XH25" s="130"/>
      <c r="XI25" s="130"/>
      <c r="XJ25" s="130"/>
      <c r="XK25" s="130"/>
      <c r="XL25" s="130"/>
      <c r="XM25" s="130"/>
      <c r="XN25" s="130"/>
      <c r="XO25" s="130"/>
      <c r="XP25" s="130"/>
      <c r="XQ25" s="130"/>
      <c r="XR25" s="130"/>
      <c r="XS25" s="130"/>
      <c r="XT25" s="130"/>
      <c r="XU25" s="130"/>
      <c r="XV25" s="130"/>
      <c r="XW25" s="130"/>
      <c r="XX25" s="130"/>
      <c r="XY25" s="130"/>
      <c r="XZ25" s="130"/>
      <c r="YA25" s="130"/>
      <c r="YB25" s="130"/>
      <c r="YC25" s="130"/>
      <c r="YD25" s="130"/>
      <c r="YE25" s="130"/>
      <c r="YF25" s="130"/>
      <c r="YG25" s="130"/>
      <c r="YH25" s="130"/>
      <c r="YI25" s="130"/>
      <c r="YJ25" s="130"/>
      <c r="YK25" s="130"/>
      <c r="YL25" s="130"/>
      <c r="YM25" s="130"/>
      <c r="YN25" s="130"/>
      <c r="YO25" s="130"/>
      <c r="YP25" s="130"/>
      <c r="YQ25" s="130"/>
      <c r="YR25" s="130"/>
      <c r="YS25" s="130"/>
      <c r="YT25" s="130"/>
      <c r="YU25" s="130"/>
      <c r="YV25" s="130"/>
      <c r="YW25" s="130"/>
      <c r="YX25" s="130"/>
      <c r="YY25" s="130"/>
      <c r="YZ25" s="130"/>
      <c r="ZA25" s="130"/>
      <c r="ZB25" s="130"/>
      <c r="ZC25" s="130"/>
      <c r="ZD25" s="130"/>
      <c r="ZE25" s="130"/>
      <c r="ZF25" s="130"/>
      <c r="ZG25" s="130"/>
      <c r="ZH25" s="130"/>
      <c r="ZI25" s="130"/>
      <c r="ZJ25" s="130"/>
      <c r="ZK25" s="130"/>
      <c r="ZL25" s="130"/>
      <c r="ZM25" s="130"/>
      <c r="ZN25" s="130"/>
      <c r="ZO25" s="130"/>
      <c r="ZP25" s="130"/>
      <c r="ZQ25" s="130"/>
      <c r="ZR25" s="130"/>
      <c r="ZS25" s="130"/>
      <c r="ZT25" s="130"/>
      <c r="ZU25" s="130"/>
      <c r="ZV25" s="130"/>
      <c r="ZW25" s="130"/>
      <c r="ZX25" s="130"/>
      <c r="ZY25" s="130"/>
      <c r="ZZ25" s="130"/>
      <c r="AAA25" s="130"/>
      <c r="AAB25" s="130"/>
      <c r="AAC25" s="130"/>
      <c r="AAD25" s="130"/>
      <c r="AAE25" s="130"/>
      <c r="AAF25" s="130"/>
      <c r="AAG25" s="130"/>
      <c r="AAH25" s="130"/>
      <c r="AAI25" s="130"/>
      <c r="AAJ25" s="130"/>
      <c r="AAK25" s="130"/>
      <c r="AAL25" s="130"/>
      <c r="AAM25" s="130"/>
      <c r="AAN25" s="130"/>
      <c r="AAO25" s="130"/>
      <c r="AAP25" s="130"/>
      <c r="AAQ25" s="130"/>
      <c r="AAR25" s="130"/>
      <c r="AAS25" s="130"/>
      <c r="AAT25" s="130"/>
      <c r="AAU25" s="130"/>
      <c r="AAV25" s="130"/>
      <c r="AAW25" s="130"/>
      <c r="AAX25" s="130"/>
      <c r="AAY25" s="130"/>
      <c r="AAZ25" s="130"/>
      <c r="ABA25" s="130"/>
      <c r="ABB25" s="130"/>
      <c r="ABC25" s="130"/>
      <c r="ABD25" s="130"/>
      <c r="ABE25" s="130"/>
      <c r="ABF25" s="130"/>
      <c r="ABG25" s="130"/>
      <c r="ABH25" s="130"/>
      <c r="ABI25" s="130"/>
      <c r="ABJ25" s="130"/>
      <c r="ABK25" s="130"/>
      <c r="ABL25" s="130"/>
      <c r="ABM25" s="130"/>
      <c r="ABN25" s="130"/>
      <c r="ABO25" s="130"/>
      <c r="ABP25" s="130"/>
      <c r="ABQ25" s="130"/>
      <c r="ABR25" s="130"/>
      <c r="ABS25" s="130"/>
      <c r="ABT25" s="130"/>
      <c r="ABU25" s="130"/>
      <c r="ABV25" s="130"/>
      <c r="ABW25" s="130"/>
      <c r="ABX25" s="130"/>
      <c r="ABY25" s="130"/>
      <c r="ABZ25" s="130"/>
      <c r="ACA25" s="130"/>
      <c r="ACB25" s="130"/>
      <c r="ACC25" s="130"/>
      <c r="ACD25" s="130"/>
      <c r="ACE25" s="130"/>
      <c r="ACF25" s="130"/>
      <c r="ACG25" s="130"/>
      <c r="ACH25" s="130"/>
      <c r="ACI25" s="130"/>
      <c r="ACJ25" s="130"/>
      <c r="ACK25" s="130"/>
      <c r="ACL25" s="130"/>
      <c r="ACM25" s="130"/>
      <c r="ACN25" s="130"/>
      <c r="ACO25" s="130"/>
      <c r="ACP25" s="130"/>
      <c r="ACQ25" s="130"/>
      <c r="ACR25" s="130"/>
      <c r="ACS25" s="130"/>
      <c r="ACT25" s="130"/>
      <c r="ACU25" s="130"/>
      <c r="ACV25" s="130"/>
      <c r="ACW25" s="130"/>
      <c r="ACX25" s="130"/>
      <c r="ACY25" s="130"/>
      <c r="ACZ25" s="130"/>
      <c r="ADA25" s="130"/>
      <c r="ADB25" s="130"/>
      <c r="ADC25" s="130"/>
      <c r="ADD25" s="130"/>
      <c r="ADE25" s="130"/>
      <c r="ADF25" s="130"/>
      <c r="ADG25" s="130"/>
      <c r="ADH25" s="130"/>
      <c r="ADI25" s="130"/>
      <c r="ADJ25" s="130"/>
      <c r="ADK25" s="130"/>
      <c r="ADL25" s="130"/>
      <c r="ADM25" s="130"/>
      <c r="ADN25" s="130"/>
      <c r="ADO25" s="130"/>
      <c r="ADP25" s="130"/>
      <c r="ADQ25" s="130"/>
      <c r="ADR25" s="130"/>
      <c r="ADS25" s="130"/>
      <c r="ADT25" s="130"/>
      <c r="ADU25" s="130"/>
      <c r="ADV25" s="130"/>
      <c r="ADW25" s="130"/>
      <c r="ADX25" s="130"/>
      <c r="ADY25" s="130"/>
      <c r="ADZ25" s="130"/>
      <c r="AEA25" s="130"/>
      <c r="AEB25" s="130"/>
      <c r="AEC25" s="130"/>
      <c r="AED25" s="130"/>
      <c r="AEE25" s="130"/>
      <c r="AEF25" s="130"/>
      <c r="AEG25" s="130"/>
      <c r="AEH25" s="130"/>
      <c r="AEI25" s="130"/>
      <c r="AEJ25" s="130"/>
      <c r="AEK25" s="130"/>
      <c r="AEL25" s="130"/>
      <c r="AEM25" s="130"/>
      <c r="AEN25" s="130"/>
      <c r="AEO25" s="130"/>
      <c r="AEP25" s="130"/>
      <c r="AEQ25" s="130"/>
      <c r="AER25" s="130"/>
      <c r="AES25" s="130"/>
      <c r="AET25" s="130"/>
      <c r="AEU25" s="130"/>
      <c r="AEV25" s="130"/>
      <c r="AEW25" s="130"/>
      <c r="AEX25" s="130"/>
      <c r="AEY25" s="130"/>
      <c r="AEZ25" s="130"/>
      <c r="AFA25" s="130"/>
      <c r="AFB25" s="130"/>
      <c r="AFC25" s="130"/>
      <c r="AFD25" s="130"/>
      <c r="AFE25" s="130"/>
      <c r="AFF25" s="130"/>
      <c r="AFG25" s="130"/>
      <c r="AFH25" s="130"/>
      <c r="AFI25" s="130"/>
      <c r="AFJ25" s="130"/>
      <c r="AFK25" s="130"/>
      <c r="AFL25" s="130"/>
      <c r="AFM25" s="130"/>
      <c r="AFN25" s="130"/>
      <c r="AFO25" s="130"/>
      <c r="AFP25" s="130"/>
      <c r="AFQ25" s="130"/>
      <c r="AFR25" s="130"/>
      <c r="AFS25" s="130"/>
      <c r="AFT25" s="130"/>
      <c r="AFU25" s="130"/>
      <c r="AFV25" s="130"/>
      <c r="AFW25" s="130"/>
      <c r="AFX25" s="130"/>
      <c r="AFY25" s="130"/>
      <c r="AFZ25" s="130"/>
      <c r="AGA25" s="130"/>
      <c r="AGB25" s="130"/>
      <c r="AGC25" s="130"/>
      <c r="AGD25" s="130"/>
      <c r="AGE25" s="130"/>
      <c r="AGF25" s="130"/>
      <c r="AGG25" s="130"/>
      <c r="AGH25" s="130"/>
      <c r="AGI25" s="130"/>
      <c r="AGJ25" s="130"/>
      <c r="AGK25" s="130"/>
      <c r="AGL25" s="130"/>
      <c r="AGM25" s="130"/>
      <c r="AGN25" s="130"/>
      <c r="AGO25" s="130"/>
      <c r="AGP25" s="130"/>
      <c r="AGQ25" s="130"/>
      <c r="AGR25" s="130"/>
      <c r="AGS25" s="130"/>
      <c r="AGT25" s="130"/>
      <c r="AGU25" s="130"/>
      <c r="AGV25" s="130"/>
      <c r="AGW25" s="130"/>
      <c r="AGX25" s="130"/>
      <c r="AGY25" s="130"/>
      <c r="AGZ25" s="130"/>
      <c r="AHA25" s="130"/>
      <c r="AHB25" s="130"/>
      <c r="AHC25" s="130"/>
      <c r="AHD25" s="130"/>
      <c r="AHE25" s="130"/>
      <c r="AHF25" s="130"/>
      <c r="AHG25" s="130"/>
      <c r="AHH25" s="130"/>
      <c r="AHI25" s="130"/>
      <c r="AHJ25" s="130"/>
      <c r="AHK25" s="130"/>
      <c r="AHL25" s="130"/>
      <c r="AHM25" s="130"/>
      <c r="AHN25" s="130"/>
      <c r="AHO25" s="130"/>
      <c r="AHP25" s="130"/>
      <c r="AHQ25" s="130"/>
      <c r="AHR25" s="130"/>
      <c r="AHS25" s="130"/>
      <c r="AHT25" s="130"/>
      <c r="AHU25" s="130"/>
      <c r="AHV25" s="130"/>
      <c r="AHW25" s="130"/>
      <c r="AHX25" s="130"/>
      <c r="AHY25" s="130"/>
      <c r="AHZ25" s="130"/>
      <c r="AIA25" s="130"/>
      <c r="AIB25" s="130"/>
      <c r="AIC25" s="130"/>
      <c r="AID25" s="130"/>
      <c r="AIE25" s="130"/>
      <c r="AIF25" s="130"/>
      <c r="AIG25" s="130"/>
      <c r="AIH25" s="130"/>
      <c r="AII25" s="130"/>
      <c r="AIJ25" s="130"/>
      <c r="AIK25" s="130"/>
      <c r="AIL25" s="130"/>
      <c r="AIM25" s="130"/>
      <c r="AIN25" s="130"/>
      <c r="AIO25" s="130"/>
      <c r="AIP25" s="130"/>
      <c r="AIQ25" s="130"/>
      <c r="AIR25" s="130"/>
      <c r="AIS25" s="130"/>
      <c r="AIT25" s="130"/>
      <c r="AIU25" s="130"/>
      <c r="AIV25" s="130"/>
      <c r="AIW25" s="130"/>
      <c r="AIX25" s="130"/>
      <c r="AIY25" s="130"/>
      <c r="AIZ25" s="130"/>
      <c r="AJA25" s="130"/>
      <c r="AJB25" s="130"/>
      <c r="AJC25" s="130"/>
      <c r="AJD25" s="130"/>
      <c r="AJE25" s="130"/>
      <c r="AJF25" s="130"/>
      <c r="AJG25" s="130"/>
      <c r="AJH25" s="130"/>
      <c r="AJI25" s="130"/>
      <c r="AJJ25" s="130"/>
      <c r="AJK25" s="130"/>
      <c r="AJL25" s="130"/>
      <c r="AJM25" s="130"/>
      <c r="AJN25" s="130"/>
      <c r="AJO25" s="130"/>
      <c r="AJP25" s="130"/>
      <c r="AJQ25" s="130"/>
      <c r="AJR25" s="130"/>
      <c r="AJS25" s="130"/>
      <c r="AJT25" s="130"/>
      <c r="AJU25" s="130"/>
      <c r="AJV25" s="130"/>
      <c r="AJW25" s="130"/>
      <c r="AJX25" s="130"/>
      <c r="AJY25" s="130"/>
      <c r="AJZ25" s="130"/>
      <c r="AKA25" s="130"/>
      <c r="AKB25" s="130"/>
      <c r="AKC25" s="130"/>
      <c r="AKD25" s="130"/>
      <c r="AKE25" s="130"/>
      <c r="AKF25" s="130"/>
      <c r="AKG25" s="130"/>
      <c r="AKH25" s="130"/>
      <c r="AKI25" s="130"/>
      <c r="AKJ25" s="130"/>
      <c r="AKK25" s="130"/>
      <c r="AKL25" s="130"/>
      <c r="AKM25" s="130"/>
      <c r="AKN25" s="130"/>
      <c r="AKO25" s="130"/>
      <c r="AKP25" s="130"/>
      <c r="AKQ25" s="130"/>
      <c r="AKR25" s="130"/>
      <c r="AKS25" s="130"/>
      <c r="AKT25" s="130"/>
      <c r="AKU25" s="130"/>
      <c r="AKV25" s="130"/>
      <c r="AKW25" s="130"/>
      <c r="AKX25" s="130"/>
      <c r="AKY25" s="130"/>
      <c r="AKZ25" s="130"/>
      <c r="ALA25" s="130"/>
      <c r="ALB25" s="130"/>
      <c r="ALC25" s="130"/>
      <c r="ALD25" s="130"/>
      <c r="ALE25" s="130"/>
      <c r="ALF25" s="130"/>
      <c r="ALG25" s="130"/>
      <c r="ALH25" s="130"/>
      <c r="ALI25" s="130"/>
      <c r="ALJ25" s="130"/>
      <c r="ALK25" s="130"/>
      <c r="ALL25" s="130"/>
      <c r="ALM25" s="130"/>
      <c r="ALN25" s="130"/>
      <c r="ALO25" s="130"/>
      <c r="ALP25" s="130"/>
      <c r="ALQ25" s="130"/>
      <c r="ALR25" s="130"/>
      <c r="ALS25" s="130"/>
      <c r="ALT25" s="130"/>
      <c r="ALU25" s="130"/>
      <c r="ALV25" s="130"/>
      <c r="ALW25" s="130"/>
      <c r="ALX25" s="130"/>
      <c r="ALY25" s="130"/>
      <c r="ALZ25" s="130"/>
      <c r="AMA25" s="130"/>
      <c r="AMB25" s="130"/>
      <c r="AMC25" s="130"/>
      <c r="AMD25" s="130"/>
      <c r="AME25" s="130"/>
      <c r="AMF25" s="130"/>
      <c r="AMG25" s="130"/>
      <c r="AMH25" s="130"/>
      <c r="AMI25" s="130"/>
      <c r="AMJ25" s="130"/>
      <c r="AMK25" s="130"/>
      <c r="AML25" s="130"/>
      <c r="AMM25" s="130"/>
      <c r="AMN25" s="130"/>
      <c r="AMO25" s="130"/>
      <c r="AMP25" s="130"/>
      <c r="AMQ25" s="130"/>
      <c r="AMR25" s="130"/>
      <c r="AMS25" s="130"/>
      <c r="AMT25" s="130"/>
      <c r="AMU25" s="130"/>
      <c r="AMV25" s="130"/>
      <c r="AMW25" s="130"/>
      <c r="AMX25" s="130"/>
      <c r="AMY25" s="130"/>
      <c r="AMZ25" s="130"/>
      <c r="ANA25" s="130"/>
      <c r="ANB25" s="130"/>
      <c r="ANC25" s="130"/>
      <c r="AND25" s="130"/>
      <c r="ANE25" s="130"/>
      <c r="ANF25" s="130"/>
      <c r="ANG25" s="130"/>
      <c r="ANH25" s="130"/>
      <c r="ANI25" s="130"/>
      <c r="ANJ25" s="130"/>
      <c r="ANK25" s="130"/>
      <c r="ANL25" s="130"/>
      <c r="ANM25" s="130"/>
      <c r="ANN25" s="130"/>
      <c r="ANO25" s="130"/>
      <c r="ANP25" s="130"/>
      <c r="ANQ25" s="130"/>
      <c r="ANR25" s="130"/>
      <c r="ANS25" s="130"/>
      <c r="ANT25" s="130"/>
      <c r="ANU25" s="130"/>
      <c r="ANV25" s="130"/>
      <c r="ANW25" s="130"/>
      <c r="ANX25" s="130"/>
      <c r="ANY25" s="130"/>
      <c r="ANZ25" s="130"/>
      <c r="AOA25" s="130"/>
      <c r="AOB25" s="130"/>
      <c r="AOC25" s="130"/>
      <c r="AOD25" s="130"/>
      <c r="AOE25" s="130"/>
      <c r="AOF25" s="130"/>
      <c r="AOG25" s="130"/>
      <c r="AOH25" s="130"/>
      <c r="AOI25" s="130"/>
      <c r="AOJ25" s="130"/>
      <c r="AOK25" s="130"/>
      <c r="AOL25" s="130"/>
      <c r="AOM25" s="130"/>
      <c r="AON25" s="130"/>
      <c r="AOO25" s="130"/>
      <c r="AOP25" s="130"/>
      <c r="AOQ25" s="130"/>
      <c r="AOR25" s="130"/>
      <c r="AOS25" s="130"/>
      <c r="AOT25" s="130"/>
      <c r="AOU25" s="130"/>
      <c r="AOV25" s="130"/>
      <c r="AOW25" s="130"/>
      <c r="AOX25" s="130"/>
      <c r="AOY25" s="130"/>
      <c r="AOZ25" s="130"/>
      <c r="APA25" s="130"/>
      <c r="APB25" s="130"/>
      <c r="APC25" s="130"/>
      <c r="APD25" s="130"/>
      <c r="APE25" s="130"/>
      <c r="APF25" s="130"/>
      <c r="APG25" s="130"/>
      <c r="APH25" s="130"/>
      <c r="API25" s="130"/>
      <c r="APJ25" s="130"/>
      <c r="APK25" s="130"/>
      <c r="APL25" s="130"/>
      <c r="APM25" s="130"/>
      <c r="APN25" s="130"/>
      <c r="APO25" s="130"/>
      <c r="APP25" s="130"/>
      <c r="APQ25" s="130"/>
      <c r="APR25" s="130"/>
      <c r="APS25" s="130"/>
      <c r="APT25" s="130"/>
      <c r="APU25" s="130"/>
      <c r="APV25" s="130"/>
      <c r="APW25" s="130"/>
      <c r="APX25" s="130"/>
      <c r="APY25" s="130"/>
      <c r="APZ25" s="130"/>
      <c r="AQA25" s="130"/>
      <c r="AQB25" s="130"/>
      <c r="AQC25" s="130"/>
      <c r="AQD25" s="130"/>
      <c r="AQE25" s="130"/>
      <c r="AQF25" s="130"/>
      <c r="AQG25" s="130"/>
      <c r="AQH25" s="130"/>
      <c r="AQI25" s="130"/>
      <c r="AQJ25" s="130"/>
      <c r="AQK25" s="130"/>
      <c r="AQL25" s="130"/>
      <c r="AQM25" s="130"/>
      <c r="AQN25" s="130"/>
      <c r="AQO25" s="130"/>
      <c r="AQP25" s="130"/>
      <c r="AQQ25" s="130"/>
      <c r="AQR25" s="130"/>
      <c r="AQS25" s="130"/>
      <c r="AQT25" s="130"/>
      <c r="AQU25" s="130"/>
      <c r="AQV25" s="130"/>
      <c r="AQW25" s="130"/>
      <c r="AQX25" s="130"/>
      <c r="AQY25" s="130"/>
      <c r="AQZ25" s="130"/>
      <c r="ARA25" s="130"/>
      <c r="ARB25" s="130"/>
      <c r="ARC25" s="130"/>
      <c r="ARD25" s="130"/>
      <c r="ARE25" s="130"/>
      <c r="ARF25" s="130"/>
      <c r="ARG25" s="130"/>
      <c r="ARH25" s="130"/>
      <c r="ARI25" s="130"/>
      <c r="ARJ25" s="130"/>
      <c r="ARK25" s="130"/>
      <c r="ARL25" s="130"/>
      <c r="ARM25" s="130"/>
      <c r="ARN25" s="130"/>
      <c r="ARO25" s="130"/>
      <c r="ARP25" s="130"/>
      <c r="ARQ25" s="130"/>
      <c r="ARR25" s="130"/>
      <c r="ARS25" s="130"/>
      <c r="ART25" s="130"/>
      <c r="ARU25" s="130"/>
      <c r="ARV25" s="130"/>
      <c r="ARW25" s="130"/>
      <c r="ARX25" s="130"/>
      <c r="ARY25" s="130"/>
      <c r="ARZ25" s="130"/>
      <c r="ASA25" s="130"/>
      <c r="ASB25" s="130"/>
      <c r="ASC25" s="130"/>
      <c r="ASD25" s="130"/>
      <c r="ASE25" s="130"/>
      <c r="ASF25" s="130"/>
      <c r="ASG25" s="130"/>
      <c r="ASH25" s="130"/>
      <c r="ASI25" s="130"/>
      <c r="ASJ25" s="130"/>
      <c r="ASK25" s="130"/>
      <c r="ASL25" s="130"/>
      <c r="ASM25" s="130"/>
      <c r="ASN25" s="130"/>
      <c r="ASO25" s="130"/>
      <c r="ASP25" s="130"/>
      <c r="ASQ25" s="130"/>
      <c r="ASR25" s="130"/>
      <c r="ASS25" s="130"/>
      <c r="AST25" s="130"/>
      <c r="ASU25" s="130"/>
      <c r="ASV25" s="130"/>
      <c r="ASW25" s="130"/>
      <c r="ASX25" s="130"/>
      <c r="ASY25" s="130"/>
      <c r="ASZ25" s="130"/>
      <c r="ATA25" s="130"/>
      <c r="ATB25" s="130"/>
      <c r="ATC25" s="130"/>
      <c r="ATD25" s="130"/>
      <c r="ATE25" s="130"/>
      <c r="ATF25" s="130"/>
      <c r="ATG25" s="130"/>
      <c r="ATH25" s="130"/>
      <c r="ATI25" s="130"/>
      <c r="ATJ25" s="130"/>
      <c r="ATK25" s="130"/>
      <c r="ATL25" s="130"/>
      <c r="ATM25" s="130"/>
      <c r="ATN25" s="130"/>
      <c r="ATO25" s="130"/>
      <c r="ATP25" s="130"/>
      <c r="ATQ25" s="130"/>
      <c r="ATR25" s="130"/>
      <c r="ATS25" s="130"/>
      <c r="ATT25" s="130"/>
      <c r="ATU25" s="130"/>
      <c r="ATV25" s="130"/>
      <c r="ATW25" s="130"/>
      <c r="ATX25" s="130"/>
      <c r="ATY25" s="130"/>
      <c r="ATZ25" s="130"/>
      <c r="AUA25" s="130"/>
      <c r="AUB25" s="130"/>
      <c r="AUC25" s="130"/>
      <c r="AUD25" s="130"/>
      <c r="AUE25" s="130"/>
      <c r="AUF25" s="130"/>
      <c r="AUG25" s="130"/>
      <c r="AUH25" s="130"/>
      <c r="AUI25" s="130"/>
      <c r="AUJ25" s="130"/>
      <c r="AUK25" s="130"/>
      <c r="AUL25" s="130"/>
      <c r="AUM25" s="130"/>
      <c r="AUN25" s="130"/>
      <c r="AUO25" s="130"/>
      <c r="AUP25" s="130"/>
      <c r="AUQ25" s="130"/>
      <c r="AUR25" s="130"/>
      <c r="AUS25" s="130"/>
      <c r="AUT25" s="130"/>
      <c r="AUU25" s="130"/>
      <c r="AUV25" s="130"/>
      <c r="AUW25" s="130"/>
      <c r="AUX25" s="130"/>
      <c r="AUY25" s="130"/>
      <c r="AUZ25" s="130"/>
      <c r="AVA25" s="130"/>
      <c r="AVB25" s="130"/>
      <c r="AVC25" s="130"/>
      <c r="AVD25" s="130"/>
      <c r="AVE25" s="130"/>
      <c r="AVF25" s="130"/>
      <c r="AVG25" s="130"/>
      <c r="AVH25" s="130"/>
      <c r="AVI25" s="130"/>
      <c r="AVJ25" s="130"/>
      <c r="AVK25" s="130"/>
      <c r="AVL25" s="130"/>
      <c r="AVM25" s="130"/>
      <c r="AVN25" s="130"/>
      <c r="AVO25" s="130"/>
      <c r="AVP25" s="130"/>
      <c r="AVQ25" s="130"/>
      <c r="AVR25" s="130"/>
      <c r="AVS25" s="130"/>
      <c r="AVT25" s="130"/>
      <c r="AVU25" s="130"/>
      <c r="AVV25" s="130"/>
      <c r="AVW25" s="130"/>
      <c r="AVX25" s="130"/>
      <c r="AVY25" s="130"/>
      <c r="AVZ25" s="130"/>
      <c r="AWA25" s="130"/>
      <c r="AWB25" s="130"/>
      <c r="AWC25" s="130"/>
      <c r="AWD25" s="130"/>
      <c r="AWE25" s="130"/>
      <c r="AWF25" s="130"/>
      <c r="AWG25" s="130"/>
      <c r="AWH25" s="130"/>
      <c r="AWI25" s="130"/>
      <c r="AWJ25" s="130"/>
      <c r="AWK25" s="130"/>
      <c r="AWL25" s="130"/>
      <c r="AWM25" s="130"/>
      <c r="AWN25" s="130"/>
      <c r="AWO25" s="130"/>
      <c r="AWP25" s="130"/>
      <c r="AWQ25" s="130"/>
      <c r="AWR25" s="130"/>
      <c r="AWS25" s="130"/>
      <c r="AWT25" s="130"/>
      <c r="AWU25" s="130"/>
      <c r="AWV25" s="130"/>
      <c r="AWW25" s="130"/>
      <c r="AWX25" s="130"/>
      <c r="AWY25" s="130"/>
      <c r="AWZ25" s="130"/>
      <c r="AXA25" s="130"/>
      <c r="AXB25" s="130"/>
      <c r="AXC25" s="130"/>
      <c r="AXD25" s="130"/>
      <c r="AXE25" s="130"/>
      <c r="AXF25" s="130"/>
      <c r="AXG25" s="130"/>
      <c r="AXH25" s="130"/>
      <c r="AXI25" s="130"/>
      <c r="AXJ25" s="130"/>
      <c r="AXK25" s="130"/>
      <c r="AXL25" s="130"/>
      <c r="AXM25" s="130"/>
      <c r="AXN25" s="130"/>
      <c r="AXO25" s="130"/>
      <c r="AXP25" s="130"/>
      <c r="AXQ25" s="130"/>
      <c r="AXR25" s="130"/>
      <c r="AXS25" s="130"/>
      <c r="AXT25" s="130"/>
      <c r="AXU25" s="130"/>
      <c r="AXV25" s="130"/>
      <c r="AXW25" s="130"/>
      <c r="AXX25" s="130"/>
      <c r="AXY25" s="130"/>
      <c r="AXZ25" s="130"/>
      <c r="AYA25" s="130"/>
      <c r="AYB25" s="130"/>
      <c r="AYC25" s="130"/>
      <c r="AYD25" s="130"/>
      <c r="AYE25" s="130"/>
      <c r="AYF25" s="130"/>
      <c r="AYG25" s="130"/>
      <c r="AYH25" s="130"/>
      <c r="AYI25" s="130"/>
      <c r="AYJ25" s="130"/>
      <c r="AYK25" s="130"/>
      <c r="AYL25" s="130"/>
      <c r="AYM25" s="130"/>
      <c r="AYN25" s="130"/>
      <c r="AYO25" s="130"/>
      <c r="AYP25" s="130"/>
      <c r="AYQ25" s="130"/>
      <c r="AYR25" s="130"/>
      <c r="AYS25" s="130"/>
      <c r="AYT25" s="130"/>
      <c r="AYU25" s="130"/>
      <c r="AYV25" s="130"/>
      <c r="AYW25" s="130"/>
      <c r="AYX25" s="130"/>
      <c r="AYY25" s="130"/>
      <c r="AYZ25" s="130"/>
      <c r="AZA25" s="130"/>
      <c r="AZB25" s="130"/>
      <c r="AZC25" s="130"/>
      <c r="AZD25" s="130"/>
      <c r="AZE25" s="130"/>
      <c r="AZF25" s="130"/>
      <c r="AZG25" s="130"/>
      <c r="AZH25" s="130"/>
      <c r="AZI25" s="130"/>
      <c r="AZJ25" s="130"/>
      <c r="AZK25" s="130"/>
      <c r="AZL25" s="130"/>
      <c r="AZM25" s="130"/>
      <c r="AZN25" s="130"/>
      <c r="AZO25" s="130"/>
      <c r="AZP25" s="130"/>
      <c r="AZQ25" s="130"/>
      <c r="AZR25" s="130"/>
      <c r="AZS25" s="130"/>
      <c r="AZT25" s="130"/>
      <c r="AZU25" s="130"/>
      <c r="AZV25" s="130"/>
      <c r="AZW25" s="130"/>
      <c r="AZX25" s="130"/>
      <c r="AZY25" s="130"/>
      <c r="AZZ25" s="130"/>
      <c r="BAA25" s="130"/>
      <c r="BAB25" s="130"/>
      <c r="BAC25" s="130"/>
      <c r="BAD25" s="130"/>
      <c r="BAE25" s="130"/>
      <c r="BAF25" s="130"/>
      <c r="BAG25" s="130"/>
      <c r="BAH25" s="130"/>
      <c r="BAI25" s="130"/>
      <c r="BAJ25" s="130"/>
      <c r="BAK25" s="130"/>
      <c r="BAL25" s="130"/>
      <c r="BAM25" s="130"/>
      <c r="BAN25" s="130"/>
      <c r="BAO25" s="130"/>
      <c r="BAP25" s="130"/>
      <c r="BAQ25" s="130"/>
      <c r="BAR25" s="130"/>
      <c r="BAS25" s="130"/>
      <c r="BAT25" s="130"/>
      <c r="BAU25" s="130"/>
      <c r="BAV25" s="130"/>
      <c r="BAW25" s="130"/>
      <c r="BAX25" s="130"/>
      <c r="BAY25" s="130"/>
      <c r="BAZ25" s="130"/>
      <c r="BBA25" s="130"/>
      <c r="BBB25" s="130"/>
      <c r="BBC25" s="130"/>
      <c r="BBD25" s="130"/>
      <c r="BBE25" s="130"/>
      <c r="BBF25" s="130"/>
      <c r="BBG25" s="130"/>
      <c r="BBH25" s="130"/>
      <c r="BBI25" s="130"/>
      <c r="BBJ25" s="130"/>
      <c r="BBK25" s="130"/>
      <c r="BBL25" s="130"/>
      <c r="BBM25" s="130"/>
      <c r="BBN25" s="130"/>
      <c r="BBO25" s="130"/>
      <c r="BBP25" s="130"/>
      <c r="BBQ25" s="130"/>
      <c r="BBR25" s="130"/>
      <c r="BBS25" s="130"/>
      <c r="BBT25" s="130"/>
      <c r="BBU25" s="130"/>
      <c r="BBV25" s="130"/>
      <c r="BBW25" s="130"/>
      <c r="BBX25" s="130"/>
      <c r="BBY25" s="130"/>
      <c r="BBZ25" s="130"/>
      <c r="BCA25" s="130"/>
      <c r="BCB25" s="130"/>
      <c r="BCC25" s="130"/>
      <c r="BCD25" s="130"/>
      <c r="BCE25" s="130"/>
      <c r="BCF25" s="130"/>
      <c r="BCG25" s="130"/>
      <c r="BCH25" s="130"/>
      <c r="BCI25" s="130"/>
      <c r="BCJ25" s="130"/>
      <c r="BCK25" s="130"/>
      <c r="BCL25" s="130"/>
      <c r="BCM25" s="130"/>
      <c r="BCN25" s="130"/>
      <c r="BCO25" s="130"/>
      <c r="BCP25" s="130"/>
      <c r="BCQ25" s="130"/>
      <c r="BCR25" s="130"/>
      <c r="BCS25" s="130"/>
      <c r="BCT25" s="130"/>
      <c r="BCU25" s="130"/>
      <c r="BCV25" s="130"/>
      <c r="BCW25" s="130"/>
      <c r="BCX25" s="130"/>
      <c r="BCY25" s="130"/>
      <c r="BCZ25" s="130"/>
      <c r="BDA25" s="130"/>
      <c r="BDB25" s="130"/>
      <c r="BDC25" s="130"/>
      <c r="BDD25" s="130"/>
      <c r="BDE25" s="130"/>
      <c r="BDF25" s="130"/>
      <c r="BDG25" s="130"/>
      <c r="BDH25" s="130"/>
      <c r="BDI25" s="130"/>
      <c r="BDJ25" s="130"/>
      <c r="BDK25" s="130"/>
      <c r="BDL25" s="130"/>
      <c r="BDM25" s="130"/>
      <c r="BDN25" s="130"/>
      <c r="BDO25" s="130"/>
      <c r="BDP25" s="130"/>
      <c r="BDQ25" s="130"/>
      <c r="BDR25" s="130"/>
      <c r="BDS25" s="130"/>
      <c r="BDT25" s="130"/>
      <c r="BDU25" s="130"/>
      <c r="BDV25" s="130"/>
      <c r="BDW25" s="130"/>
      <c r="BDX25" s="130"/>
      <c r="BDY25" s="130"/>
      <c r="BDZ25" s="130"/>
      <c r="BEA25" s="130"/>
      <c r="BEB25" s="130"/>
      <c r="BEC25" s="130"/>
      <c r="BED25" s="130"/>
      <c r="BEE25" s="130"/>
      <c r="BEF25" s="130"/>
      <c r="BEG25" s="130"/>
      <c r="BEH25" s="130"/>
      <c r="BEI25" s="130"/>
      <c r="BEJ25" s="130"/>
      <c r="BEK25" s="130"/>
      <c r="BEL25" s="130"/>
      <c r="BEM25" s="130"/>
      <c r="BEN25" s="130"/>
      <c r="BEO25" s="130"/>
      <c r="BEP25" s="130"/>
      <c r="BEQ25" s="130"/>
      <c r="BER25" s="130"/>
      <c r="BES25" s="130"/>
      <c r="BET25" s="130"/>
      <c r="BEU25" s="130"/>
      <c r="BEV25" s="130"/>
      <c r="BEW25" s="130"/>
      <c r="BEX25" s="130"/>
      <c r="BEY25" s="130"/>
      <c r="BEZ25" s="130"/>
      <c r="BFA25" s="130"/>
      <c r="BFB25" s="130"/>
      <c r="BFC25" s="130"/>
      <c r="BFD25" s="130"/>
      <c r="BFE25" s="130"/>
      <c r="BFF25" s="130"/>
      <c r="BFG25" s="130"/>
      <c r="BFH25" s="130"/>
      <c r="BFI25" s="130"/>
      <c r="BFJ25" s="130"/>
      <c r="BFK25" s="130"/>
      <c r="BFL25" s="130"/>
      <c r="BFM25" s="130"/>
      <c r="BFN25" s="130"/>
      <c r="BFO25" s="130"/>
      <c r="BFP25" s="130"/>
      <c r="BFQ25" s="130"/>
      <c r="BFR25" s="130"/>
      <c r="BFS25" s="130"/>
      <c r="BFT25" s="130"/>
      <c r="BFU25" s="130"/>
      <c r="BFV25" s="130"/>
      <c r="BFW25" s="130"/>
      <c r="BFX25" s="130"/>
      <c r="BFY25" s="130"/>
      <c r="BFZ25" s="130"/>
      <c r="BGA25" s="130"/>
      <c r="BGB25" s="130"/>
      <c r="BGC25" s="130"/>
      <c r="BGD25" s="130"/>
      <c r="BGE25" s="130"/>
      <c r="BGF25" s="130"/>
      <c r="BGG25" s="130"/>
      <c r="BGH25" s="130"/>
      <c r="BGI25" s="130"/>
      <c r="BGJ25" s="130"/>
      <c r="BGK25" s="130"/>
      <c r="BGL25" s="130"/>
      <c r="BGM25" s="130"/>
      <c r="BGN25" s="130"/>
      <c r="BGO25" s="130"/>
      <c r="BGP25" s="130"/>
      <c r="BGQ25" s="130"/>
      <c r="BGR25" s="130"/>
      <c r="BGS25" s="130"/>
      <c r="BGT25" s="130"/>
      <c r="BGU25" s="130"/>
      <c r="BGV25" s="130"/>
      <c r="BGW25" s="130"/>
      <c r="BGX25" s="130"/>
      <c r="BGY25" s="130"/>
      <c r="BGZ25" s="130"/>
      <c r="BHA25" s="130"/>
      <c r="BHB25" s="130"/>
      <c r="BHC25" s="130"/>
      <c r="BHD25" s="130"/>
      <c r="BHE25" s="130"/>
      <c r="BHF25" s="130"/>
      <c r="BHG25" s="130"/>
      <c r="BHH25" s="130"/>
      <c r="BHI25" s="130"/>
      <c r="BHJ25" s="130"/>
      <c r="BHK25" s="130"/>
      <c r="BHL25" s="130"/>
      <c r="BHM25" s="130"/>
      <c r="BHN25" s="130"/>
      <c r="BHO25" s="130"/>
      <c r="BHP25" s="130"/>
      <c r="BHQ25" s="130"/>
      <c r="BHR25" s="130"/>
      <c r="BHS25" s="130"/>
      <c r="BHT25" s="130"/>
      <c r="BHU25" s="130"/>
      <c r="BHV25" s="130"/>
      <c r="BHW25" s="130"/>
      <c r="BHX25" s="130"/>
      <c r="BHY25" s="130"/>
      <c r="BHZ25" s="130"/>
      <c r="BIA25" s="130"/>
      <c r="BIB25" s="130"/>
      <c r="BIC25" s="130"/>
      <c r="BID25" s="130"/>
      <c r="BIE25" s="130"/>
      <c r="BIF25" s="130"/>
      <c r="BIG25" s="130"/>
      <c r="BIH25" s="130"/>
      <c r="BII25" s="130"/>
      <c r="BIJ25" s="130"/>
      <c r="BIK25" s="130"/>
      <c r="BIL25" s="130"/>
      <c r="BIM25" s="130"/>
      <c r="BIN25" s="130"/>
      <c r="BIO25" s="130"/>
      <c r="BIP25" s="130"/>
      <c r="BIQ25" s="130"/>
      <c r="BIR25" s="130"/>
      <c r="BIS25" s="130"/>
      <c r="BIT25" s="130"/>
      <c r="BIU25" s="130"/>
      <c r="BIV25" s="130"/>
      <c r="BIW25" s="130"/>
      <c r="BIX25" s="130"/>
      <c r="BIY25" s="130"/>
      <c r="BIZ25" s="130"/>
      <c r="BJA25" s="130"/>
      <c r="BJB25" s="130"/>
      <c r="BJC25" s="130"/>
      <c r="BJD25" s="130"/>
      <c r="BJE25" s="130"/>
      <c r="BJF25" s="130"/>
      <c r="BJG25" s="130"/>
      <c r="BJH25" s="130"/>
      <c r="BJI25" s="130"/>
      <c r="BJJ25" s="130"/>
      <c r="BJK25" s="130"/>
      <c r="BJL25" s="130"/>
      <c r="BJM25" s="130"/>
      <c r="BJN25" s="130"/>
      <c r="BJO25" s="130"/>
      <c r="BJP25" s="130"/>
      <c r="BJQ25" s="130"/>
      <c r="BJR25" s="130"/>
      <c r="BJS25" s="130"/>
      <c r="BJT25" s="130"/>
      <c r="BJU25" s="130"/>
      <c r="BJV25" s="130"/>
      <c r="BJW25" s="130"/>
      <c r="BJX25" s="130"/>
      <c r="BJY25" s="130"/>
      <c r="BJZ25" s="130"/>
      <c r="BKA25" s="130"/>
      <c r="BKB25" s="130"/>
      <c r="BKC25" s="130"/>
      <c r="BKD25" s="130"/>
      <c r="BKE25" s="130"/>
      <c r="BKF25" s="130"/>
      <c r="BKG25" s="130"/>
      <c r="BKH25" s="130"/>
      <c r="BKI25" s="130"/>
      <c r="BKJ25" s="130"/>
      <c r="BKK25" s="130"/>
      <c r="BKL25" s="130"/>
      <c r="BKM25" s="130"/>
      <c r="BKN25" s="130"/>
      <c r="BKO25" s="130"/>
      <c r="BKP25" s="130"/>
      <c r="BKQ25" s="130"/>
      <c r="BKR25" s="130"/>
      <c r="BKS25" s="130"/>
      <c r="BKT25" s="130"/>
      <c r="BKU25" s="130"/>
      <c r="BKV25" s="130"/>
      <c r="BKW25" s="130"/>
      <c r="BKX25" s="130"/>
      <c r="BKY25" s="130"/>
      <c r="BKZ25" s="130"/>
      <c r="BLA25" s="130"/>
      <c r="BLB25" s="130"/>
      <c r="BLC25" s="130"/>
      <c r="BLD25" s="130"/>
      <c r="BLE25" s="130"/>
      <c r="BLF25" s="130"/>
      <c r="BLG25" s="130"/>
      <c r="BLH25" s="130"/>
      <c r="BLI25" s="130"/>
      <c r="BLJ25" s="130"/>
      <c r="BLK25" s="130"/>
      <c r="BLL25" s="130"/>
      <c r="BLM25" s="130"/>
      <c r="BLN25" s="130"/>
      <c r="BLO25" s="130"/>
      <c r="BLP25" s="130"/>
      <c r="BLQ25" s="130"/>
      <c r="BLR25" s="130"/>
      <c r="BLS25" s="130"/>
      <c r="BLT25" s="130"/>
      <c r="BLU25" s="130"/>
      <c r="BLV25" s="130"/>
      <c r="BLW25" s="130"/>
      <c r="BLX25" s="130"/>
      <c r="BLY25" s="130"/>
      <c r="BLZ25" s="130"/>
      <c r="BMA25" s="130"/>
      <c r="BMB25" s="130"/>
      <c r="BMC25" s="130"/>
      <c r="BMD25" s="130"/>
      <c r="BME25" s="130"/>
      <c r="BMF25" s="130"/>
      <c r="BMG25" s="130"/>
      <c r="BMH25" s="130"/>
      <c r="BMI25" s="130"/>
      <c r="BMJ25" s="130"/>
      <c r="BMK25" s="130"/>
      <c r="BML25" s="130"/>
      <c r="BMM25" s="130"/>
      <c r="BMN25" s="130"/>
      <c r="BMO25" s="130"/>
      <c r="BMP25" s="130"/>
      <c r="BMQ25" s="130"/>
      <c r="BMR25" s="130"/>
      <c r="BMS25" s="130"/>
      <c r="BMT25" s="130"/>
      <c r="BMU25" s="130"/>
      <c r="BMV25" s="130"/>
      <c r="BMW25" s="130"/>
      <c r="BMX25" s="130"/>
      <c r="BMY25" s="130"/>
      <c r="BMZ25" s="130"/>
      <c r="BNA25" s="130"/>
      <c r="BNB25" s="130"/>
      <c r="BNC25" s="130"/>
      <c r="BND25" s="130"/>
      <c r="BNE25" s="130"/>
      <c r="BNF25" s="130"/>
      <c r="BNG25" s="130"/>
      <c r="BNH25" s="130"/>
      <c r="BNI25" s="130"/>
      <c r="BNJ25" s="130"/>
      <c r="BNK25" s="130"/>
      <c r="BNL25" s="130"/>
      <c r="BNM25" s="130"/>
      <c r="BNN25" s="130"/>
      <c r="BNO25" s="130"/>
      <c r="BNP25" s="130"/>
      <c r="BNQ25" s="130"/>
      <c r="BNR25" s="130"/>
      <c r="BNS25" s="130"/>
      <c r="BNT25" s="130"/>
      <c r="BNU25" s="130"/>
      <c r="BNV25" s="130"/>
      <c r="BNW25" s="130"/>
      <c r="BNX25" s="130"/>
      <c r="BNY25" s="130"/>
      <c r="BNZ25" s="130"/>
      <c r="BOA25" s="130"/>
      <c r="BOB25" s="130"/>
      <c r="BOC25" s="130"/>
      <c r="BOD25" s="130"/>
      <c r="BOE25" s="130"/>
      <c r="BOF25" s="130"/>
      <c r="BOG25" s="130"/>
      <c r="BOH25" s="130"/>
      <c r="BOI25" s="130"/>
      <c r="BOJ25" s="130"/>
      <c r="BOK25" s="130"/>
      <c r="BOL25" s="130"/>
      <c r="BOM25" s="130"/>
      <c r="BON25" s="130"/>
      <c r="BOO25" s="130"/>
      <c r="BOP25" s="130"/>
      <c r="BOQ25" s="130"/>
      <c r="BOR25" s="130"/>
      <c r="BOS25" s="130"/>
      <c r="BOT25" s="130"/>
      <c r="BOU25" s="130"/>
      <c r="BOV25" s="130"/>
      <c r="BOW25" s="130"/>
      <c r="BOX25" s="130"/>
      <c r="BOY25" s="130"/>
      <c r="BOZ25" s="130"/>
      <c r="BPA25" s="130"/>
      <c r="BPB25" s="130"/>
      <c r="BPC25" s="130"/>
      <c r="BPD25" s="130"/>
      <c r="BPE25" s="130"/>
      <c r="BPF25" s="130"/>
      <c r="BPG25" s="130"/>
      <c r="BPH25" s="130"/>
      <c r="BPI25" s="130"/>
      <c r="BPJ25" s="130"/>
      <c r="BPK25" s="130"/>
      <c r="BPL25" s="130"/>
      <c r="BPM25" s="130"/>
      <c r="BPN25" s="130"/>
      <c r="BPO25" s="130"/>
      <c r="BPP25" s="130"/>
      <c r="BPQ25" s="130"/>
      <c r="BPR25" s="130"/>
      <c r="BPS25" s="130"/>
      <c r="BPT25" s="130"/>
      <c r="BPU25" s="130"/>
      <c r="BPV25" s="130"/>
      <c r="BPW25" s="130"/>
      <c r="BPX25" s="130"/>
      <c r="BPY25" s="130"/>
      <c r="BPZ25" s="130"/>
      <c r="BQA25" s="130"/>
      <c r="BQB25" s="130"/>
      <c r="BQC25" s="130"/>
      <c r="BQD25" s="130"/>
      <c r="BQE25" s="130"/>
      <c r="BQF25" s="130"/>
      <c r="BQG25" s="130"/>
      <c r="BQH25" s="130"/>
      <c r="BQI25" s="130"/>
      <c r="BQJ25" s="130"/>
      <c r="BQK25" s="130"/>
      <c r="BQL25" s="130"/>
      <c r="BQM25" s="130"/>
      <c r="BQN25" s="130"/>
      <c r="BQO25" s="130"/>
      <c r="BQP25" s="130"/>
      <c r="BQQ25" s="130"/>
      <c r="BQR25" s="130"/>
      <c r="BQS25" s="130"/>
      <c r="BQT25" s="130"/>
      <c r="BQU25" s="130"/>
      <c r="BQV25" s="130"/>
      <c r="BQW25" s="130"/>
      <c r="BQX25" s="130"/>
      <c r="BQY25" s="130"/>
      <c r="BQZ25" s="130"/>
      <c r="BRA25" s="130"/>
      <c r="BRB25" s="130"/>
      <c r="BRC25" s="130"/>
      <c r="BRD25" s="130"/>
      <c r="BRE25" s="130"/>
      <c r="BRF25" s="130"/>
      <c r="BRG25" s="130"/>
      <c r="BRH25" s="130"/>
      <c r="BRI25" s="130"/>
      <c r="BRJ25" s="130"/>
      <c r="BRK25" s="130"/>
      <c r="BRL25" s="130"/>
      <c r="BRM25" s="130"/>
      <c r="BRN25" s="130"/>
      <c r="BRO25" s="130"/>
      <c r="BRP25" s="130"/>
      <c r="BRQ25" s="130"/>
      <c r="BRR25" s="130"/>
      <c r="BRS25" s="130"/>
      <c r="BRT25" s="130"/>
      <c r="BRU25" s="130"/>
      <c r="BRV25" s="130"/>
      <c r="BRW25" s="130"/>
      <c r="BRX25" s="130"/>
      <c r="BRY25" s="130"/>
      <c r="BRZ25" s="130"/>
      <c r="BSA25" s="130"/>
      <c r="BSB25" s="130"/>
      <c r="BSC25" s="130"/>
      <c r="BSD25" s="130"/>
      <c r="BSE25" s="130"/>
      <c r="BSF25" s="130"/>
      <c r="BSG25" s="130"/>
      <c r="BSH25" s="130"/>
      <c r="BSI25" s="130"/>
      <c r="BSJ25" s="130"/>
      <c r="BSK25" s="130"/>
      <c r="BSL25" s="130"/>
      <c r="BSM25" s="130"/>
      <c r="BSN25" s="130"/>
      <c r="BSO25" s="130"/>
      <c r="BSP25" s="130"/>
      <c r="BSQ25" s="130"/>
      <c r="BSR25" s="130"/>
      <c r="BSS25" s="130"/>
      <c r="BST25" s="130"/>
      <c r="BSU25" s="130"/>
      <c r="BSV25" s="130"/>
      <c r="BSW25" s="130"/>
      <c r="BSX25" s="130"/>
      <c r="BSY25" s="130"/>
      <c r="BSZ25" s="130"/>
      <c r="BTA25" s="130"/>
      <c r="BTB25" s="130"/>
      <c r="BTC25" s="130"/>
      <c r="BTD25" s="130"/>
      <c r="BTE25" s="130"/>
      <c r="BTF25" s="130"/>
      <c r="BTG25" s="130"/>
      <c r="BTH25" s="130"/>
      <c r="BTI25" s="130"/>
      <c r="BTJ25" s="130"/>
      <c r="BTK25" s="130"/>
      <c r="BTL25" s="130"/>
      <c r="BTM25" s="130"/>
      <c r="BTN25" s="130"/>
      <c r="BTO25" s="130"/>
      <c r="BTP25" s="130"/>
      <c r="BTQ25" s="130"/>
      <c r="BTR25" s="130"/>
      <c r="BTS25" s="130"/>
      <c r="BTT25" s="130"/>
      <c r="BTU25" s="130"/>
      <c r="BTV25" s="130"/>
      <c r="BTW25" s="130"/>
      <c r="BTX25" s="130"/>
      <c r="BTY25" s="130"/>
      <c r="BTZ25" s="130"/>
      <c r="BUA25" s="130"/>
      <c r="BUB25" s="130"/>
      <c r="BUC25" s="130"/>
      <c r="BUD25" s="130"/>
      <c r="BUE25" s="130"/>
      <c r="BUF25" s="130"/>
      <c r="BUG25" s="130"/>
      <c r="BUH25" s="130"/>
      <c r="BUI25" s="130"/>
      <c r="BUJ25" s="130"/>
      <c r="BUK25" s="130"/>
      <c r="BUL25" s="130"/>
      <c r="BUM25" s="130"/>
      <c r="BUN25" s="130"/>
      <c r="BUO25" s="130"/>
      <c r="BUP25" s="130"/>
      <c r="BUQ25" s="130"/>
      <c r="BUR25" s="130"/>
      <c r="BUS25" s="130"/>
      <c r="BUT25" s="130"/>
      <c r="BUU25" s="130"/>
      <c r="BUV25" s="130"/>
      <c r="BUW25" s="130"/>
      <c r="BUX25" s="130"/>
      <c r="BUY25" s="130"/>
      <c r="BUZ25" s="130"/>
      <c r="BVA25" s="130"/>
      <c r="BVB25" s="130"/>
      <c r="BVC25" s="130"/>
      <c r="BVD25" s="130"/>
      <c r="BVE25" s="130"/>
      <c r="BVF25" s="130"/>
      <c r="BVG25" s="130"/>
      <c r="BVH25" s="130"/>
      <c r="BVI25" s="130"/>
      <c r="BVJ25" s="130"/>
      <c r="BVK25" s="130"/>
      <c r="BVL25" s="130"/>
      <c r="BVM25" s="130"/>
      <c r="BVN25" s="130"/>
      <c r="BVO25" s="130"/>
      <c r="BVP25" s="130"/>
      <c r="BVQ25" s="130"/>
      <c r="BVR25" s="130"/>
      <c r="BVS25" s="130"/>
      <c r="BVT25" s="130"/>
      <c r="BVU25" s="130"/>
      <c r="BVV25" s="130"/>
      <c r="BVW25" s="130"/>
      <c r="BVX25" s="130"/>
      <c r="BVY25" s="130"/>
      <c r="BVZ25" s="130"/>
      <c r="BWA25" s="130"/>
      <c r="BWB25" s="130"/>
      <c r="BWC25" s="130"/>
      <c r="BWD25" s="130"/>
      <c r="BWE25" s="130"/>
      <c r="BWF25" s="130"/>
      <c r="BWG25" s="130"/>
      <c r="BWH25" s="130"/>
      <c r="BWI25" s="130"/>
      <c r="BWJ25" s="130"/>
      <c r="BWK25" s="130"/>
      <c r="BWL25" s="130"/>
      <c r="BWM25" s="130"/>
      <c r="BWN25" s="130"/>
      <c r="BWO25" s="130"/>
      <c r="BWP25" s="130"/>
      <c r="BWQ25" s="130"/>
      <c r="BWR25" s="130"/>
      <c r="BWS25" s="130"/>
      <c r="BWT25" s="130"/>
      <c r="BWU25" s="130"/>
      <c r="BWV25" s="130"/>
      <c r="BWW25" s="130"/>
      <c r="BWX25" s="130"/>
      <c r="BWY25" s="130"/>
      <c r="BWZ25" s="130"/>
      <c r="BXA25" s="130"/>
      <c r="BXB25" s="130"/>
      <c r="BXC25" s="130"/>
      <c r="BXD25" s="130"/>
      <c r="BXE25" s="130"/>
      <c r="BXF25" s="130"/>
      <c r="BXG25" s="130"/>
      <c r="BXH25" s="130"/>
      <c r="BXI25" s="130"/>
      <c r="BXJ25" s="130"/>
      <c r="BXK25" s="130"/>
      <c r="BXL25" s="130"/>
      <c r="BXM25" s="130"/>
      <c r="BXN25" s="130"/>
      <c r="BXO25" s="130"/>
      <c r="BXP25" s="130"/>
      <c r="BXQ25" s="130"/>
      <c r="BXR25" s="130"/>
      <c r="BXS25" s="130"/>
      <c r="BXT25" s="130"/>
      <c r="BXU25" s="130"/>
    </row>
    <row r="26" spans="1:1997" ht="21" customHeight="1">
      <c r="A26" s="275" t="s">
        <v>449</v>
      </c>
      <c r="B26" s="419">
        <v>58716.433195386708</v>
      </c>
      <c r="C26" s="419">
        <v>61189.488242343272</v>
      </c>
      <c r="D26" s="419">
        <v>62332.041563453153</v>
      </c>
      <c r="E26" s="419">
        <v>59958.889957989137</v>
      </c>
      <c r="F26" s="419">
        <v>60648.742575215256</v>
      </c>
      <c r="G26" s="419">
        <v>66215.319208891277</v>
      </c>
      <c r="H26" s="419">
        <v>61243.302154738194</v>
      </c>
      <c r="I26" s="419">
        <v>60848.010907072909</v>
      </c>
      <c r="J26" s="419">
        <v>58434.744046920874</v>
      </c>
      <c r="K26" s="419">
        <v>62810.459575974404</v>
      </c>
      <c r="L26" s="419">
        <v>63607.019248690369</v>
      </c>
      <c r="M26" s="419">
        <v>65386.718452143483</v>
      </c>
      <c r="N26" s="419">
        <v>64374.447102391205</v>
      </c>
      <c r="O26" s="419">
        <v>65750.116466290405</v>
      </c>
      <c r="P26" s="419">
        <v>68030.140456732741</v>
      </c>
      <c r="Q26" s="419">
        <v>65529.279230965418</v>
      </c>
      <c r="R26" s="419">
        <v>63341.761048898225</v>
      </c>
      <c r="S26" s="419">
        <v>67197.218849361088</v>
      </c>
      <c r="T26" s="419">
        <v>67362.049268467119</v>
      </c>
      <c r="U26" s="419">
        <v>67235.310860091777</v>
      </c>
      <c r="V26" s="419">
        <v>68493.721098497044</v>
      </c>
      <c r="W26" s="419">
        <v>71227.933916179114</v>
      </c>
      <c r="X26" s="419">
        <v>76611.295563878331</v>
      </c>
      <c r="Y26" s="419">
        <v>83702.274722310569</v>
      </c>
      <c r="Z26" s="419">
        <v>74938.877926440444</v>
      </c>
      <c r="AA26" s="419">
        <v>80043.191274615005</v>
      </c>
      <c r="AB26" s="419">
        <v>79060.09091780959</v>
      </c>
      <c r="AC26" s="419">
        <v>82948.894094172603</v>
      </c>
      <c r="AD26" s="419">
        <v>83253.2210889938</v>
      </c>
      <c r="AE26" s="419">
        <v>82476.265198059802</v>
      </c>
      <c r="AF26" s="419">
        <v>91724.734693037593</v>
      </c>
      <c r="AG26" s="419">
        <v>85501.970093004013</v>
      </c>
      <c r="AH26" s="419">
        <v>84152.279906407595</v>
      </c>
      <c r="AI26" s="419">
        <v>78453.790639332627</v>
      </c>
      <c r="AJ26" s="419">
        <v>83751.474129928232</v>
      </c>
      <c r="AK26" s="419">
        <v>98141.010646930779</v>
      </c>
      <c r="AL26" s="419">
        <v>88824.18006172702</v>
      </c>
    </row>
    <row r="27" spans="1:1997" ht="21" customHeight="1" thickBot="1">
      <c r="A27" s="278" t="s">
        <v>400</v>
      </c>
      <c r="B27" s="420">
        <v>2551.8544922589276</v>
      </c>
      <c r="C27" s="420">
        <v>2610.7557375398965</v>
      </c>
      <c r="D27" s="420">
        <v>2625.8734156252403</v>
      </c>
      <c r="E27" s="420">
        <v>2247.2363283807804</v>
      </c>
      <c r="F27" s="420">
        <v>2310.264419316125</v>
      </c>
      <c r="G27" s="420">
        <v>2544.9913677626182</v>
      </c>
      <c r="H27" s="420">
        <v>2546.2055206003947</v>
      </c>
      <c r="I27" s="420">
        <v>2453.2742139855573</v>
      </c>
      <c r="J27" s="420">
        <v>1548.2929842133053</v>
      </c>
      <c r="K27" s="420">
        <v>1380.8489594011935</v>
      </c>
      <c r="L27" s="420">
        <v>1266.2438217544134</v>
      </c>
      <c r="M27" s="420">
        <v>1076.8719290190884</v>
      </c>
      <c r="N27" s="420">
        <v>1100.3986978834</v>
      </c>
      <c r="O27" s="420">
        <v>1121.0055628763423</v>
      </c>
      <c r="P27" s="420">
        <v>1110.6239448306087</v>
      </c>
      <c r="Q27" s="420">
        <v>1099.2039940280531</v>
      </c>
      <c r="R27" s="420">
        <v>5003.3499731303709</v>
      </c>
      <c r="S27" s="420">
        <v>6639.7692855991909</v>
      </c>
      <c r="T27" s="420">
        <v>6764.2200790337392</v>
      </c>
      <c r="U27" s="420">
        <v>6681.5047547861504</v>
      </c>
      <c r="V27" s="420">
        <v>2542.1052166276831</v>
      </c>
      <c r="W27" s="420">
        <v>4751.5882405262291</v>
      </c>
      <c r="X27" s="420">
        <v>8488.5685620274453</v>
      </c>
      <c r="Y27" s="420">
        <v>4310.0418186714705</v>
      </c>
      <c r="Z27" s="420">
        <v>4538.8740761471581</v>
      </c>
      <c r="AA27" s="420">
        <v>2556.2928933909225</v>
      </c>
      <c r="AB27" s="420">
        <v>1787.8809327477941</v>
      </c>
      <c r="AC27" s="420">
        <v>1749.8009653418715</v>
      </c>
      <c r="AD27" s="420">
        <v>1561.2045085182122</v>
      </c>
      <c r="AE27" s="420">
        <v>1826.7049012254799</v>
      </c>
      <c r="AF27" s="420">
        <v>1748.6311427691167</v>
      </c>
      <c r="AG27" s="420">
        <v>1910.6742752622765</v>
      </c>
      <c r="AH27" s="420">
        <v>2159.729855933736</v>
      </c>
      <c r="AI27" s="420">
        <v>2249.0152025639018</v>
      </c>
      <c r="AJ27" s="420">
        <v>2212.6415311765882</v>
      </c>
      <c r="AK27" s="420">
        <v>2355.3730718051215</v>
      </c>
      <c r="AL27" s="420">
        <v>2161.3855888971375</v>
      </c>
    </row>
    <row r="28" spans="1:1997" ht="21" customHeight="1" thickTop="1" thickBot="1">
      <c r="A28" s="281" t="s">
        <v>401</v>
      </c>
      <c r="B28" s="421">
        <v>451371.10886595678</v>
      </c>
      <c r="C28" s="421">
        <v>456716.85385698132</v>
      </c>
      <c r="D28" s="421">
        <v>458057.10415236489</v>
      </c>
      <c r="E28" s="421">
        <v>457774.17696857353</v>
      </c>
      <c r="F28" s="421">
        <v>464473.30416031857</v>
      </c>
      <c r="G28" s="421">
        <v>476468.86210962676</v>
      </c>
      <c r="H28" s="421">
        <v>471642.80741235369</v>
      </c>
      <c r="I28" s="421">
        <v>478275.73459227075</v>
      </c>
      <c r="J28" s="421">
        <v>482102.65103180119</v>
      </c>
      <c r="K28" s="421">
        <v>490659.35036184982</v>
      </c>
      <c r="L28" s="421">
        <v>498670.14736149408</v>
      </c>
      <c r="M28" s="421">
        <v>506658.42612237221</v>
      </c>
      <c r="N28" s="421">
        <v>510433.56342176459</v>
      </c>
      <c r="O28" s="421">
        <v>510311.8863829287</v>
      </c>
      <c r="P28" s="421">
        <v>510013.23923511448</v>
      </c>
      <c r="Q28" s="421">
        <v>507910.01791179262</v>
      </c>
      <c r="R28" s="421">
        <v>511722.64833861822</v>
      </c>
      <c r="S28" s="421">
        <v>524271.7490228957</v>
      </c>
      <c r="T28" s="421">
        <v>525806.22793553071</v>
      </c>
      <c r="U28" s="421">
        <v>528828.36492759921</v>
      </c>
      <c r="V28" s="421">
        <v>522835.67342718871</v>
      </c>
      <c r="W28" s="421">
        <v>527704.6185252954</v>
      </c>
      <c r="X28" s="421">
        <v>541594.12488790066</v>
      </c>
      <c r="Y28" s="421">
        <v>545412.23930562148</v>
      </c>
      <c r="Z28" s="421">
        <v>536210.12336474005</v>
      </c>
      <c r="AA28" s="421">
        <v>542959.22517086193</v>
      </c>
      <c r="AB28" s="421">
        <v>540137.86502012028</v>
      </c>
      <c r="AC28" s="421">
        <v>545264.71363862301</v>
      </c>
      <c r="AD28" s="421">
        <v>549831.55342398083</v>
      </c>
      <c r="AE28" s="421">
        <v>555327.98803885141</v>
      </c>
      <c r="AF28" s="421">
        <v>571667.56898501934</v>
      </c>
      <c r="AG28" s="421">
        <v>564188.59828736866</v>
      </c>
      <c r="AH28" s="421">
        <v>576202.39048982318</v>
      </c>
      <c r="AI28" s="421">
        <v>570610.89518097276</v>
      </c>
      <c r="AJ28" s="421">
        <v>586277.71254166763</v>
      </c>
      <c r="AK28" s="421">
        <v>611605.87594216212</v>
      </c>
      <c r="AL28" s="421">
        <v>605078.69655350258</v>
      </c>
    </row>
    <row r="29" spans="1:1997" ht="21" customHeight="1" thickTop="1" thickBot="1">
      <c r="A29" s="281" t="s">
        <v>402</v>
      </c>
      <c r="B29" s="421">
        <v>390102.82117831113</v>
      </c>
      <c r="C29" s="421">
        <v>392916.60987709818</v>
      </c>
      <c r="D29" s="421">
        <v>393099.18917328649</v>
      </c>
      <c r="E29" s="421">
        <v>395568.05068220361</v>
      </c>
      <c r="F29" s="421">
        <v>401514.29716578725</v>
      </c>
      <c r="G29" s="421">
        <v>407708.55153297284</v>
      </c>
      <c r="H29" s="421">
        <v>407853.29973701504</v>
      </c>
      <c r="I29" s="421">
        <v>414974.44947121223</v>
      </c>
      <c r="J29" s="421">
        <v>422119.614000667</v>
      </c>
      <c r="K29" s="421">
        <v>426468.04182647425</v>
      </c>
      <c r="L29" s="421">
        <v>433796.88429104933</v>
      </c>
      <c r="M29" s="421">
        <v>440194.83574120962</v>
      </c>
      <c r="N29" s="421">
        <v>444958.71762148995</v>
      </c>
      <c r="O29" s="421">
        <v>443440.76435376192</v>
      </c>
      <c r="P29" s="421">
        <v>440872.47483355115</v>
      </c>
      <c r="Q29" s="421">
        <v>441281.53468679916</v>
      </c>
      <c r="R29" s="421">
        <v>443377.53731658962</v>
      </c>
      <c r="S29" s="421">
        <v>450434.76088793541</v>
      </c>
      <c r="T29" s="421">
        <v>451679.9585880299</v>
      </c>
      <c r="U29" s="421">
        <v>454911.54931272136</v>
      </c>
      <c r="V29" s="421">
        <v>451799.84711206402</v>
      </c>
      <c r="W29" s="421">
        <v>451725.09636859008</v>
      </c>
      <c r="X29" s="421">
        <v>456494.26076199487</v>
      </c>
      <c r="Y29" s="421">
        <v>457399.92276463949</v>
      </c>
      <c r="Z29" s="421">
        <v>456732.37136215245</v>
      </c>
      <c r="AA29" s="421">
        <v>460359.741002856</v>
      </c>
      <c r="AB29" s="421">
        <v>459289.89316956286</v>
      </c>
      <c r="AC29" s="421">
        <v>460566.01857910847</v>
      </c>
      <c r="AD29" s="421">
        <v>465017.12782646884</v>
      </c>
      <c r="AE29" s="421">
        <v>471025.01793956623</v>
      </c>
      <c r="AF29" s="421">
        <v>478194.20314921258</v>
      </c>
      <c r="AG29" s="421">
        <v>476775.95391910232</v>
      </c>
      <c r="AH29" s="421">
        <v>489890.38072748185</v>
      </c>
      <c r="AI29" s="421">
        <v>489908.08933907625</v>
      </c>
      <c r="AJ29" s="421">
        <v>500313.59688056272</v>
      </c>
      <c r="AK29" s="421">
        <v>511109.49222342618</v>
      </c>
      <c r="AL29" s="421">
        <v>514093.13090287842</v>
      </c>
    </row>
    <row r="30" spans="1:1997" s="178" customFormat="1" ht="18.899999999999999" customHeight="1" thickTop="1">
      <c r="A30" s="177" t="s">
        <v>139</v>
      </c>
      <c r="B30" s="422"/>
      <c r="C30" s="422"/>
      <c r="D30" s="422"/>
      <c r="E30" s="422"/>
      <c r="F30" s="422"/>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422"/>
      <c r="AE30" s="422"/>
      <c r="AF30" s="422"/>
      <c r="AG30" s="422"/>
    </row>
    <row r="31" spans="1:1997" s="134" customFormat="1" ht="18.899999999999999" customHeight="1">
      <c r="A31" s="398" t="s">
        <v>443</v>
      </c>
      <c r="B31" s="423"/>
      <c r="C31" s="423"/>
      <c r="D31" s="423"/>
      <c r="E31" s="423"/>
      <c r="F31" s="423"/>
      <c r="G31" s="423"/>
      <c r="H31" s="423"/>
      <c r="I31" s="423"/>
      <c r="J31" s="423"/>
      <c r="K31" s="423"/>
      <c r="L31" s="423"/>
      <c r="M31" s="423"/>
      <c r="N31" s="423"/>
      <c r="O31" s="423"/>
      <c r="P31" s="423"/>
      <c r="Q31" s="423"/>
      <c r="R31" s="423"/>
      <c r="S31" s="423"/>
      <c r="T31" s="423"/>
      <c r="U31" s="423"/>
      <c r="V31" s="423"/>
      <c r="W31" s="423"/>
      <c r="X31" s="423"/>
      <c r="Y31" s="423"/>
      <c r="Z31" s="423"/>
      <c r="AA31" s="423"/>
      <c r="AB31" s="423"/>
      <c r="AC31" s="423"/>
      <c r="AD31" s="423"/>
      <c r="AE31" s="423"/>
      <c r="AF31" s="423"/>
      <c r="AG31" s="423"/>
    </row>
    <row r="32" spans="1:1997" s="134" customFormat="1" ht="18.899999999999999" customHeight="1">
      <c r="A32" s="133" t="s">
        <v>444</v>
      </c>
      <c r="B32" s="424"/>
      <c r="C32" s="424"/>
      <c r="D32" s="424"/>
      <c r="E32" s="424"/>
      <c r="F32" s="424"/>
      <c r="G32" s="424"/>
      <c r="H32" s="424"/>
      <c r="I32" s="424"/>
      <c r="J32" s="424"/>
      <c r="K32" s="424"/>
      <c r="L32" s="424"/>
      <c r="M32" s="424"/>
      <c r="N32" s="424"/>
      <c r="O32" s="424"/>
      <c r="P32" s="424"/>
      <c r="Q32" s="424"/>
      <c r="R32" s="424"/>
      <c r="S32" s="424"/>
      <c r="T32" s="424"/>
      <c r="U32" s="424"/>
      <c r="V32" s="424"/>
      <c r="W32" s="424"/>
      <c r="X32" s="424"/>
      <c r="Y32" s="424"/>
      <c r="Z32" s="424"/>
      <c r="AA32" s="424"/>
      <c r="AB32" s="424"/>
      <c r="AC32" s="424"/>
      <c r="AD32" s="424"/>
      <c r="AE32" s="424"/>
      <c r="AF32" s="424"/>
      <c r="AG32" s="424"/>
    </row>
    <row r="33" spans="1:33" s="134" customFormat="1" ht="18.899999999999999" customHeight="1">
      <c r="A33" s="133" t="s">
        <v>450</v>
      </c>
      <c r="B33" s="133"/>
      <c r="C33" s="133"/>
      <c r="D33" s="133"/>
      <c r="E33" s="133"/>
      <c r="F33" s="133"/>
      <c r="G33" s="133"/>
      <c r="H33" s="133"/>
      <c r="I33" s="133"/>
      <c r="J33" s="133"/>
      <c r="K33" s="133"/>
      <c r="L33" s="133"/>
      <c r="M33" s="133"/>
      <c r="N33" s="133"/>
      <c r="O33" s="133"/>
      <c r="P33" s="133"/>
      <c r="Q33" s="133"/>
      <c r="R33" s="133"/>
      <c r="S33" s="133"/>
      <c r="T33" s="133"/>
      <c r="U33" s="424"/>
      <c r="V33" s="424"/>
      <c r="W33" s="424"/>
      <c r="X33" s="424"/>
      <c r="Y33" s="424"/>
      <c r="Z33" s="424"/>
      <c r="AA33" s="424"/>
      <c r="AB33" s="424"/>
      <c r="AC33" s="424"/>
      <c r="AD33" s="424"/>
      <c r="AE33" s="424"/>
      <c r="AF33" s="424"/>
      <c r="AG33" s="424"/>
    </row>
    <row r="34" spans="1:33" s="134" customFormat="1" ht="6.75" hidden="1" customHeight="1">
      <c r="A34" s="133"/>
      <c r="B34" s="424"/>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c r="AD34" s="424"/>
      <c r="AE34" s="424"/>
      <c r="AF34" s="424"/>
      <c r="AG34" s="424"/>
    </row>
    <row r="35" spans="1:33" s="134" customFormat="1" ht="18.899999999999999" customHeight="1">
      <c r="A35" s="354" t="s">
        <v>145</v>
      </c>
      <c r="B35" s="423"/>
      <c r="C35" s="423"/>
      <c r="D35" s="423"/>
      <c r="E35" s="423"/>
      <c r="F35" s="423"/>
      <c r="G35" s="423"/>
      <c r="H35" s="423"/>
      <c r="I35" s="423"/>
      <c r="J35" s="423"/>
      <c r="K35" s="423"/>
      <c r="L35" s="423"/>
      <c r="M35" s="423"/>
      <c r="N35" s="423"/>
      <c r="O35" s="423"/>
      <c r="P35" s="423"/>
      <c r="Q35" s="423"/>
      <c r="R35" s="423"/>
      <c r="S35" s="423"/>
      <c r="T35" s="423"/>
      <c r="U35" s="423"/>
      <c r="V35" s="423"/>
      <c r="W35" s="423"/>
      <c r="X35" s="423"/>
      <c r="Y35" s="423"/>
      <c r="Z35" s="423"/>
      <c r="AA35" s="423"/>
      <c r="AB35" s="423"/>
      <c r="AC35" s="423"/>
      <c r="AD35" s="423"/>
      <c r="AE35" s="423"/>
      <c r="AF35" s="423"/>
      <c r="AG35" s="423"/>
    </row>
    <row r="36" spans="1:33" s="134" customFormat="1" ht="18.899999999999999" customHeight="1">
      <c r="A36" s="354"/>
      <c r="B36" s="423"/>
      <c r="C36" s="423"/>
      <c r="D36" s="423"/>
      <c r="E36" s="423"/>
      <c r="F36" s="423"/>
      <c r="G36" s="423"/>
      <c r="H36" s="423"/>
      <c r="I36" s="423"/>
      <c r="J36" s="423"/>
      <c r="K36" s="423"/>
      <c r="L36" s="423"/>
      <c r="M36" s="423"/>
      <c r="N36" s="423"/>
      <c r="O36" s="423"/>
      <c r="P36" s="423"/>
      <c r="Q36" s="423"/>
      <c r="R36" s="423"/>
      <c r="S36" s="423"/>
      <c r="T36" s="423"/>
      <c r="U36" s="423"/>
      <c r="V36" s="423"/>
      <c r="W36" s="423"/>
      <c r="X36" s="423"/>
      <c r="Y36" s="423"/>
      <c r="Z36" s="423"/>
      <c r="AA36" s="423"/>
      <c r="AB36" s="423"/>
      <c r="AC36" s="423"/>
      <c r="AD36" s="423"/>
      <c r="AE36" s="423"/>
      <c r="AF36" s="423"/>
      <c r="AG36" s="423"/>
    </row>
    <row r="37" spans="1:33">
      <c r="B37" s="425"/>
      <c r="C37" s="425"/>
      <c r="D37" s="425"/>
      <c r="E37" s="425"/>
      <c r="F37" s="425"/>
      <c r="G37" s="425"/>
      <c r="H37" s="425"/>
      <c r="I37" s="425"/>
      <c r="J37" s="425"/>
      <c r="K37" s="425"/>
      <c r="L37" s="425"/>
      <c r="M37" s="425"/>
      <c r="N37" s="425"/>
      <c r="O37" s="425"/>
      <c r="P37" s="425"/>
      <c r="Q37" s="425"/>
      <c r="R37" s="425"/>
      <c r="S37" s="425"/>
      <c r="T37" s="425"/>
      <c r="U37" s="425"/>
      <c r="V37" s="425"/>
      <c r="W37" s="425"/>
      <c r="X37" s="425"/>
      <c r="Y37" s="425"/>
      <c r="Z37" s="425"/>
      <c r="AA37" s="425"/>
      <c r="AB37" s="425"/>
      <c r="AC37" s="425"/>
      <c r="AD37" s="425"/>
      <c r="AE37" s="425"/>
      <c r="AF37" s="425"/>
      <c r="AG37" s="425"/>
    </row>
  </sheetData>
  <pageMargins left="0.75" right="0.75" top="0.75" bottom="0.75" header="0.3" footer="0"/>
  <pageSetup paperSize="9" scale="67" fitToWidth="0"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191"/>
  <sheetViews>
    <sheetView showGridLines="0" view="pageBreakPreview" zoomScaleNormal="115" zoomScaleSheetLayoutView="100" workbookViewId="0">
      <pane xSplit="5" ySplit="11" topLeftCell="H12" activePane="bottomRight" state="frozen"/>
      <selection activeCell="P6" sqref="P6"/>
      <selection pane="topRight" activeCell="P6" sqref="P6"/>
      <selection pane="bottomLeft" activeCell="P6" sqref="P6"/>
      <selection pane="bottomRight" activeCell="O176" sqref="O176"/>
    </sheetView>
  </sheetViews>
  <sheetFormatPr defaultColWidth="9.109375" defaultRowHeight="15"/>
  <cols>
    <col min="1" max="1" width="16.88671875" style="440" customWidth="1"/>
    <col min="2" max="2" width="10" style="440" customWidth="1"/>
    <col min="3" max="3" width="9.5546875" style="440" customWidth="1"/>
    <col min="4" max="4" width="13.33203125" style="440" customWidth="1"/>
    <col min="5" max="5" width="12.6640625" style="440" customWidth="1"/>
    <col min="6" max="6" width="13.44140625" style="440" customWidth="1"/>
    <col min="7" max="7" width="12.88671875" style="440" customWidth="1"/>
    <col min="8" max="8" width="13.44140625" style="440" customWidth="1"/>
    <col min="9" max="9" width="9.33203125" style="440" customWidth="1"/>
    <col min="10" max="11" width="10" style="440" customWidth="1"/>
    <col min="12" max="12" width="7.33203125" style="440" customWidth="1"/>
    <col min="13" max="14" width="9.109375" style="440"/>
    <col min="15" max="15" width="9.109375" style="440" customWidth="1"/>
    <col min="16" max="16384" width="9.109375" style="440"/>
  </cols>
  <sheetData>
    <row r="1" spans="1:12" s="428" customFormat="1" ht="22.5" customHeight="1">
      <c r="A1" s="426" t="s">
        <v>451</v>
      </c>
      <c r="B1" s="427"/>
      <c r="C1" s="427"/>
      <c r="D1" s="427"/>
      <c r="E1" s="427"/>
      <c r="F1" s="427"/>
      <c r="G1" s="427"/>
      <c r="H1" s="427"/>
      <c r="I1" s="427"/>
      <c r="J1" s="427"/>
      <c r="K1" s="427"/>
      <c r="L1" s="427"/>
    </row>
    <row r="2" spans="1:12" s="429" customFormat="1" ht="15.6" thickBot="1">
      <c r="B2" s="430"/>
      <c r="C2" s="430"/>
      <c r="D2" s="431"/>
      <c r="E2" s="432"/>
      <c r="F2" s="431"/>
      <c r="G2" s="431"/>
      <c r="H2" s="431"/>
      <c r="I2" s="431"/>
      <c r="J2" s="431"/>
      <c r="K2" s="431"/>
      <c r="L2" s="431"/>
    </row>
    <row r="3" spans="1:12" s="429" customFormat="1" ht="34.5" customHeight="1">
      <c r="A3" s="3094" t="s">
        <v>452</v>
      </c>
      <c r="B3" s="3097" t="s">
        <v>453</v>
      </c>
      <c r="C3" s="3098"/>
      <c r="D3" s="3101" t="s">
        <v>454</v>
      </c>
      <c r="E3" s="3098"/>
      <c r="F3" s="3101" t="s">
        <v>455</v>
      </c>
      <c r="G3" s="3098"/>
      <c r="H3" s="3101" t="s">
        <v>456</v>
      </c>
      <c r="I3" s="3098"/>
      <c r="J3" s="3101" t="s">
        <v>457</v>
      </c>
      <c r="K3" s="3098"/>
    </row>
    <row r="4" spans="1:12" s="429" customFormat="1" ht="17.399999999999999" thickBot="1">
      <c r="A4" s="3095"/>
      <c r="B4" s="3099"/>
      <c r="C4" s="3100"/>
      <c r="D4" s="3102"/>
      <c r="E4" s="3100"/>
      <c r="F4" s="3103" t="s">
        <v>458</v>
      </c>
      <c r="G4" s="3104"/>
      <c r="H4" s="3102"/>
      <c r="I4" s="3100"/>
      <c r="J4" s="3102"/>
      <c r="K4" s="3100"/>
    </row>
    <row r="5" spans="1:12" s="429" customFormat="1" ht="18.75" customHeight="1" thickBot="1">
      <c r="A5" s="3095"/>
      <c r="B5" s="3083" t="s">
        <v>459</v>
      </c>
      <c r="C5" s="3084"/>
      <c r="D5" s="3085" t="s">
        <v>460</v>
      </c>
      <c r="E5" s="3086"/>
      <c r="F5" s="3087" t="s">
        <v>461</v>
      </c>
      <c r="G5" s="3086"/>
      <c r="H5" s="3085" t="s">
        <v>462</v>
      </c>
      <c r="I5" s="3086"/>
      <c r="J5" s="3085"/>
      <c r="K5" s="3086"/>
    </row>
    <row r="6" spans="1:12" s="429" customFormat="1" ht="18.75" customHeight="1" thickBot="1">
      <c r="A6" s="3095"/>
      <c r="B6" s="433" t="s">
        <v>463</v>
      </c>
      <c r="C6" s="434" t="s">
        <v>464</v>
      </c>
      <c r="D6" s="435" t="s">
        <v>463</v>
      </c>
      <c r="E6" s="434" t="s">
        <v>464</v>
      </c>
      <c r="F6" s="435" t="s">
        <v>463</v>
      </c>
      <c r="G6" s="434" t="s">
        <v>464</v>
      </c>
      <c r="H6" s="435" t="s">
        <v>463</v>
      </c>
      <c r="I6" s="434" t="s">
        <v>465</v>
      </c>
      <c r="J6" s="435" t="s">
        <v>463</v>
      </c>
      <c r="K6" s="434" t="s">
        <v>464</v>
      </c>
    </row>
    <row r="7" spans="1:12" s="429" customFormat="1" ht="18.75" customHeight="1" thickBot="1">
      <c r="A7" s="3096"/>
      <c r="B7" s="3089" t="s">
        <v>70</v>
      </c>
      <c r="C7" s="3090"/>
      <c r="D7" s="3090"/>
      <c r="E7" s="3090"/>
      <c r="F7" s="3090"/>
      <c r="G7" s="3090"/>
      <c r="H7" s="3090"/>
      <c r="I7" s="3091"/>
      <c r="J7" s="3092" t="s">
        <v>466</v>
      </c>
      <c r="K7" s="3093"/>
    </row>
    <row r="8" spans="1:12" ht="17.100000000000001" hidden="1" customHeight="1" thickTop="1" thickBot="1">
      <c r="A8" s="436">
        <v>42992</v>
      </c>
      <c r="B8" s="437">
        <v>361175.69677423354</v>
      </c>
      <c r="C8" s="438">
        <v>88286.459009553524</v>
      </c>
      <c r="D8" s="438">
        <v>40838.256150537141</v>
      </c>
      <c r="E8" s="438">
        <v>7974.4071671473275</v>
      </c>
      <c r="F8" s="438">
        <v>32506.689252031556</v>
      </c>
      <c r="G8" s="438">
        <v>5296.603179006177</v>
      </c>
      <c r="H8" s="438">
        <v>8331.5668985055854</v>
      </c>
      <c r="I8" s="438">
        <v>2677.8039881411505</v>
      </c>
      <c r="J8" s="439">
        <v>11.307033257020233</v>
      </c>
      <c r="K8" s="439">
        <v>9.0324238355560418</v>
      </c>
    </row>
    <row r="9" spans="1:12" ht="17.100000000000001" hidden="1" customHeight="1">
      <c r="A9" s="436">
        <v>43006</v>
      </c>
      <c r="B9" s="437">
        <v>366721.28067960928</v>
      </c>
      <c r="C9" s="438">
        <v>87823.449350442621</v>
      </c>
      <c r="D9" s="438">
        <v>42864.53315141143</v>
      </c>
      <c r="E9" s="438">
        <v>8575.0335684122801</v>
      </c>
      <c r="F9" s="438">
        <v>33040.295497566556</v>
      </c>
      <c r="G9" s="438">
        <v>5245.8201367587426</v>
      </c>
      <c r="H9" s="438">
        <v>9824.2376538448734</v>
      </c>
      <c r="I9" s="438">
        <v>3329.2134316535376</v>
      </c>
      <c r="J9" s="439">
        <v>11.6885862396572</v>
      </c>
      <c r="K9" s="439">
        <v>9.7639453151005871</v>
      </c>
    </row>
    <row r="10" spans="1:12" ht="17.100000000000001" hidden="1" customHeight="1">
      <c r="A10" s="436">
        <v>43020</v>
      </c>
      <c r="B10" s="437">
        <v>368153.52089342714</v>
      </c>
      <c r="C10" s="438">
        <v>88430.119801853085</v>
      </c>
      <c r="D10" s="438">
        <v>40573.210905210013</v>
      </c>
      <c r="E10" s="438">
        <v>9065.1625724645492</v>
      </c>
      <c r="F10" s="438">
        <v>33176.874799229125</v>
      </c>
      <c r="G10" s="438">
        <v>5277.1019088973944</v>
      </c>
      <c r="H10" s="438">
        <v>7396.3361059808885</v>
      </c>
      <c r="I10" s="438">
        <v>3788.0606635671547</v>
      </c>
      <c r="J10" s="439">
        <v>11.02073146190421</v>
      </c>
      <c r="K10" s="439">
        <v>10.251215980230512</v>
      </c>
    </row>
    <row r="11" spans="1:12" ht="17.100000000000001" hidden="1" customHeight="1">
      <c r="A11" s="436">
        <v>43034</v>
      </c>
      <c r="B11" s="437">
        <v>366499.60203842353</v>
      </c>
      <c r="C11" s="438">
        <v>88994.852652033514</v>
      </c>
      <c r="D11" s="438">
        <v>39842.170658852134</v>
      </c>
      <c r="E11" s="438">
        <v>8861.1292133211446</v>
      </c>
      <c r="F11" s="438">
        <v>33025.948978694731</v>
      </c>
      <c r="G11" s="438">
        <v>5312.3679622976115</v>
      </c>
      <c r="H11" s="438">
        <v>6816.2216801574032</v>
      </c>
      <c r="I11" s="438">
        <v>3548.7612510235331</v>
      </c>
      <c r="J11" s="439">
        <v>10.87099970566274</v>
      </c>
      <c r="K11" s="439">
        <v>9.9569008198348534</v>
      </c>
    </row>
    <row r="12" spans="1:12" ht="17.100000000000001" hidden="1" customHeight="1">
      <c r="A12" s="436">
        <v>43048</v>
      </c>
      <c r="B12" s="437">
        <v>365392.24261965213</v>
      </c>
      <c r="C12" s="438">
        <v>91823.283922713556</v>
      </c>
      <c r="D12" s="438">
        <v>40123.950403650735</v>
      </c>
      <c r="E12" s="438">
        <v>10729.603939666975</v>
      </c>
      <c r="F12" s="438">
        <v>32926.321972470367</v>
      </c>
      <c r="G12" s="438">
        <v>5482.0502775616969</v>
      </c>
      <c r="H12" s="438">
        <v>7197.6284311803684</v>
      </c>
      <c r="I12" s="438">
        <v>5247.5536621052779</v>
      </c>
      <c r="J12" s="439">
        <v>10.981062464814553</v>
      </c>
      <c r="K12" s="439">
        <v>11.685057951856678</v>
      </c>
    </row>
    <row r="13" spans="1:12" ht="17.100000000000001" hidden="1" customHeight="1">
      <c r="A13" s="436">
        <v>43062</v>
      </c>
      <c r="B13" s="437">
        <v>368515.28300039214</v>
      </c>
      <c r="C13" s="438">
        <v>91311.460366474566</v>
      </c>
      <c r="D13" s="438">
        <v>41715.648082138592</v>
      </c>
      <c r="E13" s="438">
        <v>13184.120952340229</v>
      </c>
      <c r="F13" s="438">
        <v>33208.211432067146</v>
      </c>
      <c r="G13" s="438">
        <v>5450.796980633907</v>
      </c>
      <c r="H13" s="438">
        <v>8507.4366500714459</v>
      </c>
      <c r="I13" s="438">
        <v>7733.3239717063216</v>
      </c>
      <c r="J13" s="439">
        <v>11.319923489331703</v>
      </c>
      <c r="K13" s="439">
        <v>14.438626761007145</v>
      </c>
    </row>
    <row r="14" spans="1:12" ht="17.100000000000001" hidden="1" customHeight="1">
      <c r="A14" s="436">
        <v>43076</v>
      </c>
      <c r="B14" s="437">
        <v>367898.51831961353</v>
      </c>
      <c r="C14" s="438">
        <v>91528.577010380468</v>
      </c>
      <c r="D14" s="438">
        <v>42133.972753866423</v>
      </c>
      <c r="E14" s="438">
        <v>15222.627779706396</v>
      </c>
      <c r="F14" s="438">
        <v>33154.896981184182</v>
      </c>
      <c r="G14" s="438">
        <v>5462.3610656768496</v>
      </c>
      <c r="H14" s="438">
        <v>8979.0757726822412</v>
      </c>
      <c r="I14" s="438">
        <v>9760.2667140295453</v>
      </c>
      <c r="J14" s="439">
        <v>11.452607351156098</v>
      </c>
      <c r="K14" s="439">
        <v>16.631557352825407</v>
      </c>
    </row>
    <row r="15" spans="1:12" ht="17.100000000000001" hidden="1" customHeight="1">
      <c r="A15" s="436">
        <v>43090</v>
      </c>
      <c r="B15" s="437">
        <v>368923.65798190067</v>
      </c>
      <c r="C15" s="438">
        <v>89603.379112250273</v>
      </c>
      <c r="D15" s="438">
        <v>47596.278203546433</v>
      </c>
      <c r="E15" s="438">
        <v>17091.410395667794</v>
      </c>
      <c r="F15" s="438">
        <v>33246.865712184277</v>
      </c>
      <c r="G15" s="438">
        <v>5347.0450841928732</v>
      </c>
      <c r="H15" s="438">
        <v>14349.412491362156</v>
      </c>
      <c r="I15" s="438">
        <v>11744.365311474921</v>
      </c>
      <c r="J15" s="439">
        <v>12.901389535143743</v>
      </c>
      <c r="K15" s="439">
        <v>19.074515453548464</v>
      </c>
    </row>
    <row r="16" spans="1:12" ht="17.100000000000001" hidden="1" customHeight="1">
      <c r="A16" s="436">
        <v>43104</v>
      </c>
      <c r="B16" s="437">
        <v>374750.1169682336</v>
      </c>
      <c r="C16" s="438">
        <v>88667.989477667652</v>
      </c>
      <c r="D16" s="438">
        <v>42368.639704460715</v>
      </c>
      <c r="E16" s="438">
        <v>18894.39994165333</v>
      </c>
      <c r="F16" s="438">
        <v>33765.260986603498</v>
      </c>
      <c r="G16" s="438">
        <v>5294.9123956850735</v>
      </c>
      <c r="H16" s="438">
        <v>8603.3787178572165</v>
      </c>
      <c r="I16" s="438">
        <v>13599.487545968255</v>
      </c>
      <c r="J16" s="439">
        <v>11.305837619805779</v>
      </c>
      <c r="K16" s="439">
        <v>21.309155708794055</v>
      </c>
    </row>
    <row r="17" spans="1:11" ht="17.100000000000001" hidden="1" customHeight="1">
      <c r="A17" s="436">
        <v>43118</v>
      </c>
      <c r="B17" s="437">
        <v>378080.413921008</v>
      </c>
      <c r="C17" s="438">
        <v>88772.861863336817</v>
      </c>
      <c r="D17" s="438">
        <v>42872.336828682855</v>
      </c>
      <c r="E17" s="438">
        <v>17898.0590058249</v>
      </c>
      <c r="F17" s="438">
        <v>34061.797667196857</v>
      </c>
      <c r="G17" s="438">
        <v>5303.3314355961083</v>
      </c>
      <c r="H17" s="438">
        <v>8810.5391614859982</v>
      </c>
      <c r="I17" s="438">
        <v>12594.727570228792</v>
      </c>
      <c r="J17" s="439">
        <v>11.339475743813624</v>
      </c>
      <c r="K17" s="439">
        <v>20.161633443088082</v>
      </c>
    </row>
    <row r="18" spans="1:11" ht="17.100000000000001" hidden="1" customHeight="1">
      <c r="A18" s="436">
        <v>43132</v>
      </c>
      <c r="B18" s="437">
        <v>377868.33374124137</v>
      </c>
      <c r="C18" s="438">
        <v>87165.367335338407</v>
      </c>
      <c r="D18" s="438">
        <v>43811.698241464983</v>
      </c>
      <c r="E18" s="438">
        <v>19077.167230392701</v>
      </c>
      <c r="F18" s="438">
        <v>34040.716998714459</v>
      </c>
      <c r="G18" s="438">
        <v>5208.2107321184812</v>
      </c>
      <c r="H18" s="438">
        <v>9770.981242750524</v>
      </c>
      <c r="I18" s="438">
        <v>13868.956498274219</v>
      </c>
      <c r="J18" s="439">
        <v>11.594434973602889</v>
      </c>
      <c r="K18" s="439">
        <v>21.886177748784032</v>
      </c>
    </row>
    <row r="19" spans="1:11" ht="17.100000000000001" hidden="1" customHeight="1">
      <c r="A19" s="436">
        <v>43146</v>
      </c>
      <c r="B19" s="437">
        <v>377690.09701586573</v>
      </c>
      <c r="C19" s="438">
        <v>86156.903383648823</v>
      </c>
      <c r="D19" s="438">
        <v>42282.992490204284</v>
      </c>
      <c r="E19" s="438">
        <v>18995.701364856057</v>
      </c>
      <c r="F19" s="438">
        <v>34024.067169074777</v>
      </c>
      <c r="G19" s="438">
        <v>5148.1085779210216</v>
      </c>
      <c r="H19" s="438">
        <v>8258.9253211295072</v>
      </c>
      <c r="I19" s="438">
        <v>13847.592786935034</v>
      </c>
      <c r="J19" s="439">
        <v>11.195155187886245</v>
      </c>
      <c r="K19" s="439">
        <v>22.047799559682332</v>
      </c>
    </row>
    <row r="20" spans="1:11" ht="17.100000000000001" hidden="1" customHeight="1">
      <c r="A20" s="436">
        <v>43160</v>
      </c>
      <c r="B20" s="437">
        <v>375677.31823860138</v>
      </c>
      <c r="C20" s="438">
        <v>85049.020841844147</v>
      </c>
      <c r="D20" s="438">
        <v>40600.052544635706</v>
      </c>
      <c r="E20" s="438">
        <v>16973.173954279744</v>
      </c>
      <c r="F20" s="438">
        <v>33842.443557269653</v>
      </c>
      <c r="G20" s="438">
        <v>5081.951306646969</v>
      </c>
      <c r="H20" s="438">
        <v>6757.608987366053</v>
      </c>
      <c r="I20" s="438">
        <v>11891.222647632774</v>
      </c>
      <c r="J20" s="439">
        <v>10.807160979266166</v>
      </c>
      <c r="K20" s="439">
        <v>19.956930469361662</v>
      </c>
    </row>
    <row r="21" spans="1:11" ht="17.100000000000001" hidden="1" customHeight="1">
      <c r="A21" s="436">
        <v>43174</v>
      </c>
      <c r="B21" s="437">
        <v>376573.50971649645</v>
      </c>
      <c r="C21" s="438">
        <v>85181.03374988625</v>
      </c>
      <c r="D21" s="438">
        <v>42823.113843861429</v>
      </c>
      <c r="E21" s="438">
        <v>21168.244242468729</v>
      </c>
      <c r="F21" s="438">
        <v>33922.764503166996</v>
      </c>
      <c r="G21" s="438">
        <v>5090.0962725382888</v>
      </c>
      <c r="H21" s="438">
        <v>8900.3493406944326</v>
      </c>
      <c r="I21" s="438">
        <v>16078.14796993044</v>
      </c>
      <c r="J21" s="439">
        <v>11.371780738401069</v>
      </c>
      <c r="K21" s="439">
        <v>24.850889112973455</v>
      </c>
    </row>
    <row r="22" spans="1:11" ht="17.100000000000001" hidden="1" customHeight="1">
      <c r="A22" s="436">
        <v>43188</v>
      </c>
      <c r="B22" s="437">
        <v>378583.52052852785</v>
      </c>
      <c r="C22" s="438">
        <v>86413.663919740837</v>
      </c>
      <c r="D22" s="438">
        <v>42595.272157928557</v>
      </c>
      <c r="E22" s="438">
        <v>20353.883067532362</v>
      </c>
      <c r="F22" s="438">
        <v>34103.333071793248</v>
      </c>
      <c r="G22" s="438">
        <v>5164.2756857006243</v>
      </c>
      <c r="H22" s="438">
        <v>8491.9390861353095</v>
      </c>
      <c r="I22" s="438">
        <v>15189.607381831738</v>
      </c>
      <c r="J22" s="439">
        <v>11.251221949244574</v>
      </c>
      <c r="K22" s="439">
        <v>23.554010030678267</v>
      </c>
    </row>
    <row r="23" spans="1:11" ht="17.100000000000001" hidden="1" customHeight="1">
      <c r="A23" s="436">
        <v>43202</v>
      </c>
      <c r="B23" s="437">
        <v>377347.04610080703</v>
      </c>
      <c r="C23" s="438">
        <v>90478.734485362249</v>
      </c>
      <c r="D23" s="438">
        <v>39131.149764157853</v>
      </c>
      <c r="E23" s="438">
        <v>19823.104455390032</v>
      </c>
      <c r="F23" s="438">
        <v>33991.895497573802</v>
      </c>
      <c r="G23" s="438">
        <v>5408.2831701209607</v>
      </c>
      <c r="H23" s="438">
        <v>5139.2542665840519</v>
      </c>
      <c r="I23" s="438">
        <v>14414.82128526907</v>
      </c>
      <c r="J23" s="439">
        <v>10.370069189226964</v>
      </c>
      <c r="K23" s="439">
        <v>21.909130988781722</v>
      </c>
    </row>
    <row r="24" spans="1:11" ht="17.100000000000001" hidden="1" customHeight="1">
      <c r="A24" s="436">
        <v>43216</v>
      </c>
      <c r="B24" s="437">
        <v>373453.69189558004</v>
      </c>
      <c r="C24" s="438">
        <v>91891.128292615322</v>
      </c>
      <c r="D24" s="438">
        <v>40583.640503069277</v>
      </c>
      <c r="E24" s="438">
        <v>16361.303275571398</v>
      </c>
      <c r="F24" s="438">
        <v>33641.898612246638</v>
      </c>
      <c r="G24" s="438">
        <v>5492.7568031272995</v>
      </c>
      <c r="H24" s="438">
        <v>6941.7418908226391</v>
      </c>
      <c r="I24" s="438">
        <v>10868.546472444097</v>
      </c>
      <c r="J24" s="439">
        <v>10.867114553634327</v>
      </c>
      <c r="K24" s="439">
        <v>17.80509563825461</v>
      </c>
    </row>
    <row r="25" spans="1:11" ht="17.100000000000001" hidden="1" customHeight="1">
      <c r="A25" s="436">
        <v>43230</v>
      </c>
      <c r="B25" s="437">
        <v>374681.8052887306</v>
      </c>
      <c r="C25" s="438">
        <v>90955.612484943165</v>
      </c>
      <c r="D25" s="438">
        <v>41964.906426510708</v>
      </c>
      <c r="E25" s="438">
        <v>20345.985123619659</v>
      </c>
      <c r="F25" s="438">
        <v>33752.612807144433</v>
      </c>
      <c r="G25" s="438">
        <v>5436.5031949908107</v>
      </c>
      <c r="H25" s="438">
        <v>8212.2936193662754</v>
      </c>
      <c r="I25" s="438">
        <v>14909.481928628848</v>
      </c>
      <c r="J25" s="439">
        <v>11.200145252362192</v>
      </c>
      <c r="K25" s="439">
        <v>22.369136513689845</v>
      </c>
    </row>
    <row r="26" spans="1:11" ht="17.100000000000001" hidden="1" customHeight="1">
      <c r="A26" s="436">
        <v>43244</v>
      </c>
      <c r="B26" s="437">
        <v>375981.99733898998</v>
      </c>
      <c r="C26" s="438">
        <v>90715.630133986691</v>
      </c>
      <c r="D26" s="438">
        <v>43247.274830216433</v>
      </c>
      <c r="E26" s="438">
        <v>23535.855182285803</v>
      </c>
      <c r="F26" s="438">
        <v>33869.468978006553</v>
      </c>
      <c r="G26" s="438">
        <v>5422.2116630409064</v>
      </c>
      <c r="H26" s="438">
        <v>9377.80585220988</v>
      </c>
      <c r="I26" s="438">
        <v>18113.643519244895</v>
      </c>
      <c r="J26" s="439">
        <v>11.502485527578107</v>
      </c>
      <c r="K26" s="439">
        <v>25.944652699345657</v>
      </c>
    </row>
    <row r="27" spans="1:11" ht="17.100000000000001" hidden="1" customHeight="1">
      <c r="A27" s="436">
        <v>43258</v>
      </c>
      <c r="B27" s="437">
        <v>373610.8215225492</v>
      </c>
      <c r="C27" s="438">
        <v>92893.461633318759</v>
      </c>
      <c r="D27" s="438">
        <v>42497.146968708577</v>
      </c>
      <c r="E27" s="438">
        <v>23198.228343044429</v>
      </c>
      <c r="F27" s="438">
        <v>33655.619837011356</v>
      </c>
      <c r="G27" s="438">
        <v>5553.1770980111751</v>
      </c>
      <c r="H27" s="438">
        <v>8841.5271316972212</v>
      </c>
      <c r="I27" s="438">
        <v>17645.051245033254</v>
      </c>
      <c r="J27" s="439">
        <v>11.374709864003142</v>
      </c>
      <c r="K27" s="439">
        <v>24.972939898198128</v>
      </c>
    </row>
    <row r="28" spans="1:11" ht="17.100000000000001" hidden="1" customHeight="1">
      <c r="A28" s="436">
        <v>43272</v>
      </c>
      <c r="B28" s="437">
        <v>374375.3046686608</v>
      </c>
      <c r="C28" s="438">
        <v>91460.587041084378</v>
      </c>
      <c r="D28" s="438">
        <v>40826.88678127429</v>
      </c>
      <c r="E28" s="438">
        <v>24121.148555744552</v>
      </c>
      <c r="F28" s="438">
        <v>33723.97314780335</v>
      </c>
      <c r="G28" s="438">
        <v>5467.5047373824718</v>
      </c>
      <c r="H28" s="438">
        <v>7102.9136334709401</v>
      </c>
      <c r="I28" s="438">
        <v>18653.643818362081</v>
      </c>
      <c r="J28" s="439">
        <v>10.905336509150342</v>
      </c>
      <c r="K28" s="439">
        <v>26.373271084417222</v>
      </c>
    </row>
    <row r="29" spans="1:11" ht="17.100000000000001" hidden="1" customHeight="1">
      <c r="A29" s="436">
        <v>43286</v>
      </c>
      <c r="B29" s="437">
        <v>372436.00736440637</v>
      </c>
      <c r="C29" s="438">
        <v>94293.427019792303</v>
      </c>
      <c r="D29" s="438">
        <v>42801.688434131407</v>
      </c>
      <c r="E29" s="438">
        <v>27165.030012468589</v>
      </c>
      <c r="F29" s="438">
        <v>33549.498169779101</v>
      </c>
      <c r="G29" s="438">
        <v>5637.433949865861</v>
      </c>
      <c r="H29" s="438">
        <v>9252.1902643523063</v>
      </c>
      <c r="I29" s="438">
        <v>21527.59606260273</v>
      </c>
      <c r="J29" s="439">
        <v>11.492360455967544</v>
      </c>
      <c r="K29" s="439">
        <v>28.809038838695106</v>
      </c>
    </row>
    <row r="30" spans="1:11" ht="17.100000000000001" hidden="1" customHeight="1">
      <c r="A30" s="436">
        <v>43300</v>
      </c>
      <c r="B30" s="437">
        <v>374681.93962771294</v>
      </c>
      <c r="C30" s="438">
        <v>96484.084220879566</v>
      </c>
      <c r="D30" s="438">
        <v>44200.180436443567</v>
      </c>
      <c r="E30" s="438">
        <v>25499.283878777904</v>
      </c>
      <c r="F30" s="438">
        <v>33751.756635671649</v>
      </c>
      <c r="G30" s="438">
        <v>5768.7903404677754</v>
      </c>
      <c r="H30" s="438">
        <v>10448.423800771918</v>
      </c>
      <c r="I30" s="438">
        <v>19730.493538310129</v>
      </c>
      <c r="J30" s="439">
        <v>11.796720301053536</v>
      </c>
      <c r="K30" s="439">
        <v>26.428487231534248</v>
      </c>
    </row>
    <row r="31" spans="1:11" ht="17.100000000000001" hidden="1" customHeight="1">
      <c r="A31" s="436">
        <v>43314</v>
      </c>
      <c r="B31" s="437">
        <v>372799.53522131132</v>
      </c>
      <c r="C31" s="438">
        <v>91950.727017632875</v>
      </c>
      <c r="D31" s="438">
        <v>42904.753354117143</v>
      </c>
      <c r="E31" s="438">
        <v>23262.249140762691</v>
      </c>
      <c r="F31" s="438">
        <v>33582.147756872735</v>
      </c>
      <c r="G31" s="438">
        <v>5496.917229754833</v>
      </c>
      <c r="H31" s="438">
        <v>9322.6055972444083</v>
      </c>
      <c r="I31" s="438">
        <v>17765.331911007859</v>
      </c>
      <c r="J31" s="439">
        <v>11.508800119250918</v>
      </c>
      <c r="K31" s="439">
        <v>25.298602735682362</v>
      </c>
    </row>
    <row r="32" spans="1:11" ht="17.100000000000001" hidden="1" customHeight="1">
      <c r="A32" s="436">
        <v>43328</v>
      </c>
      <c r="B32" s="437">
        <v>373684.60342089005</v>
      </c>
      <c r="C32" s="438">
        <v>90491.566608288442</v>
      </c>
      <c r="D32" s="438">
        <v>42565.960142101438</v>
      </c>
      <c r="E32" s="438">
        <v>21526.763043059185</v>
      </c>
      <c r="F32" s="438">
        <v>33661.354001850763</v>
      </c>
      <c r="G32" s="438">
        <v>5409.6675338501927</v>
      </c>
      <c r="H32" s="438">
        <v>8904.6061402506748</v>
      </c>
      <c r="I32" s="438">
        <v>16117.095509208993</v>
      </c>
      <c r="J32" s="439">
        <v>11.390878765791259</v>
      </c>
      <c r="K32" s="439">
        <v>23.788695289409954</v>
      </c>
    </row>
    <row r="33" spans="1:11" ht="17.100000000000001" hidden="1" customHeight="1">
      <c r="A33" s="436">
        <v>43342</v>
      </c>
      <c r="B33" s="437">
        <v>372414.32041296718</v>
      </c>
      <c r="C33" s="438">
        <v>93904.968117871351</v>
      </c>
      <c r="D33" s="438">
        <v>48733.309912880723</v>
      </c>
      <c r="E33" s="438">
        <v>28199.348267118352</v>
      </c>
      <c r="F33" s="438">
        <v>33546.287791954623</v>
      </c>
      <c r="G33" s="438">
        <v>5614.9654505472263</v>
      </c>
      <c r="H33" s="438">
        <v>15187.0221209261</v>
      </c>
      <c r="I33" s="438">
        <v>22584.382816571124</v>
      </c>
      <c r="J33" s="439">
        <v>13.085777651847746</v>
      </c>
      <c r="K33" s="439">
        <v>30.029665982871084</v>
      </c>
    </row>
    <row r="34" spans="1:11" ht="17.100000000000001" hidden="1" customHeight="1">
      <c r="A34" s="436">
        <v>43356</v>
      </c>
      <c r="B34" s="437">
        <v>377162.33432383637</v>
      </c>
      <c r="C34" s="438">
        <v>94001.551164631921</v>
      </c>
      <c r="D34" s="438">
        <v>47713.964896860714</v>
      </c>
      <c r="E34" s="438">
        <v>26427.242194674196</v>
      </c>
      <c r="F34" s="438">
        <v>33973.56866227492</v>
      </c>
      <c r="G34" s="438">
        <v>5620.7873544581616</v>
      </c>
      <c r="H34" s="438">
        <v>13740.396234585794</v>
      </c>
      <c r="I34" s="438">
        <v>20806.454840216036</v>
      </c>
      <c r="J34" s="439">
        <v>12.650776749062356</v>
      </c>
      <c r="K34" s="439">
        <v>28.11362351711643</v>
      </c>
    </row>
    <row r="35" spans="1:11" ht="17.100000000000001" hidden="1" customHeight="1">
      <c r="A35" s="436">
        <v>43370</v>
      </c>
      <c r="B35" s="437">
        <v>376732.22356683575</v>
      </c>
      <c r="C35" s="438">
        <v>95519.932849042525</v>
      </c>
      <c r="D35" s="438">
        <v>44401.362601006425</v>
      </c>
      <c r="E35" s="438">
        <v>23234.14353662527</v>
      </c>
      <c r="F35" s="438">
        <v>33935.026541754414</v>
      </c>
      <c r="G35" s="438">
        <v>5711.7783571164173</v>
      </c>
      <c r="H35" s="438">
        <v>10466.336059252011</v>
      </c>
      <c r="I35" s="438">
        <v>17522.365179508852</v>
      </c>
      <c r="J35" s="439">
        <v>11.785921092871211</v>
      </c>
      <c r="K35" s="439">
        <v>24.323869210988629</v>
      </c>
    </row>
    <row r="36" spans="1:11" ht="17.100000000000001" hidden="1" customHeight="1">
      <c r="A36" s="436">
        <v>43384</v>
      </c>
      <c r="B36" s="437">
        <v>376971.892783007</v>
      </c>
      <c r="C36" s="438">
        <v>95291.10912719203</v>
      </c>
      <c r="D36" s="438">
        <v>42691.444430129297</v>
      </c>
      <c r="E36" s="438">
        <v>21474.19945612572</v>
      </c>
      <c r="F36" s="438">
        <v>33956.715826001426</v>
      </c>
      <c r="G36" s="438">
        <v>5697.9695639443244</v>
      </c>
      <c r="H36" s="438">
        <v>8734.7286041278712</v>
      </c>
      <c r="I36" s="438">
        <v>15776.229892181396</v>
      </c>
      <c r="J36" s="439">
        <v>11.324834887545157</v>
      </c>
      <c r="K36" s="439">
        <v>22.535365211735055</v>
      </c>
    </row>
    <row r="37" spans="1:11" ht="17.100000000000001" hidden="1" customHeight="1">
      <c r="A37" s="436">
        <v>43398</v>
      </c>
      <c r="B37" s="437">
        <v>375928.72619546991</v>
      </c>
      <c r="C37" s="438">
        <v>95185.480781589547</v>
      </c>
      <c r="D37" s="438">
        <v>41502.405969030726</v>
      </c>
      <c r="E37" s="438">
        <v>20106.524373162207</v>
      </c>
      <c r="F37" s="438">
        <v>33862.628623320874</v>
      </c>
      <c r="G37" s="438">
        <v>5691.7666697429886</v>
      </c>
      <c r="H37" s="438">
        <v>7639.7773457098519</v>
      </c>
      <c r="I37" s="438">
        <v>14414.757703419218</v>
      </c>
      <c r="J37" s="439">
        <v>11.039966641828512</v>
      </c>
      <c r="K37" s="439">
        <v>21.123520318501289</v>
      </c>
    </row>
    <row r="38" spans="1:11" ht="17.100000000000001" hidden="1" customHeight="1">
      <c r="A38" s="436">
        <v>43412</v>
      </c>
      <c r="B38" s="437">
        <v>375648.27708208858</v>
      </c>
      <c r="C38" s="438">
        <v>93910.207282063959</v>
      </c>
      <c r="D38" s="438">
        <v>44286.322998514988</v>
      </c>
      <c r="E38" s="438">
        <v>17966.642269772587</v>
      </c>
      <c r="F38" s="438">
        <v>33837.203100456172</v>
      </c>
      <c r="G38" s="438">
        <v>5615.3736615450362</v>
      </c>
      <c r="H38" s="438">
        <v>10449.119898058816</v>
      </c>
      <c r="I38" s="438">
        <v>12351.26860822755</v>
      </c>
      <c r="J38" s="439">
        <v>11.789305502082023</v>
      </c>
      <c r="K38" s="439">
        <v>19.131724643955781</v>
      </c>
    </row>
    <row r="39" spans="1:11" ht="17.100000000000001" hidden="1" customHeight="1">
      <c r="A39" s="436">
        <v>43426</v>
      </c>
      <c r="B39" s="437">
        <v>379438.74104569125</v>
      </c>
      <c r="C39" s="438">
        <v>97591.214112587899</v>
      </c>
      <c r="D39" s="438">
        <v>44460.024306392857</v>
      </c>
      <c r="E39" s="438">
        <v>17951.153189295481</v>
      </c>
      <c r="F39" s="438">
        <v>34178.060750781879</v>
      </c>
      <c r="G39" s="438">
        <v>5836.423475642162</v>
      </c>
      <c r="H39" s="438">
        <v>10281.963555610979</v>
      </c>
      <c r="I39" s="438">
        <v>12114.72971365332</v>
      </c>
      <c r="J39" s="439">
        <v>11.717312835232889</v>
      </c>
      <c r="K39" s="439">
        <v>18.39423082551858</v>
      </c>
    </row>
    <row r="40" spans="1:11" ht="17.100000000000001" hidden="1" customHeight="1">
      <c r="A40" s="436">
        <v>43440</v>
      </c>
      <c r="B40" s="437">
        <v>377944.46953957417</v>
      </c>
      <c r="C40" s="438">
        <v>100465.63639875027</v>
      </c>
      <c r="D40" s="438">
        <v>49803.819442450716</v>
      </c>
      <c r="E40" s="438">
        <v>16546.719052853066</v>
      </c>
      <c r="F40" s="438">
        <v>34043.451275799598</v>
      </c>
      <c r="G40" s="438">
        <v>6008.9721724330757</v>
      </c>
      <c r="H40" s="438">
        <v>15760.368166651118</v>
      </c>
      <c r="I40" s="438">
        <v>10537.746880419991</v>
      </c>
      <c r="J40" s="439">
        <v>13.177549469932332</v>
      </c>
      <c r="K40" s="439">
        <v>16.470028604784606</v>
      </c>
    </row>
    <row r="41" spans="1:11" ht="17.100000000000001" hidden="1" customHeight="1">
      <c r="A41" s="436">
        <v>43454</v>
      </c>
      <c r="B41" s="437">
        <v>383170.3589830593</v>
      </c>
      <c r="C41" s="438">
        <v>96375.801290741103</v>
      </c>
      <c r="D41" s="438">
        <v>48200.370268429993</v>
      </c>
      <c r="E41" s="438">
        <v>15118.545572244589</v>
      </c>
      <c r="F41" s="438">
        <v>34513.699170000596</v>
      </c>
      <c r="G41" s="438">
        <v>5763.6368364276359</v>
      </c>
      <c r="H41" s="438">
        <v>13686.671098429397</v>
      </c>
      <c r="I41" s="438">
        <v>9354.9087358169527</v>
      </c>
      <c r="J41" s="439">
        <v>12.579357755217444</v>
      </c>
      <c r="K41" s="439">
        <v>15.687076392377595</v>
      </c>
    </row>
    <row r="42" spans="1:11" ht="17.100000000000001" hidden="1" customHeight="1">
      <c r="A42" s="436">
        <v>43468</v>
      </c>
      <c r="B42" s="437">
        <v>384381.66696552228</v>
      </c>
      <c r="C42" s="438">
        <v>96186.25507104893</v>
      </c>
      <c r="D42" s="438">
        <v>44975.481479952141</v>
      </c>
      <c r="E42" s="438">
        <v>15744.491729098992</v>
      </c>
      <c r="F42" s="438">
        <v>34622.676903489933</v>
      </c>
      <c r="G42" s="438">
        <v>5752.2907198676348</v>
      </c>
      <c r="H42" s="438">
        <v>10352.804576462207</v>
      </c>
      <c r="I42" s="438">
        <v>9992.2010092313576</v>
      </c>
      <c r="J42" s="439">
        <v>11.700735322526787</v>
      </c>
      <c r="K42" s="439">
        <v>16.368754264805474</v>
      </c>
    </row>
    <row r="43" spans="1:11" ht="17.100000000000001" hidden="1" customHeight="1">
      <c r="A43" s="436">
        <v>43482</v>
      </c>
      <c r="B43" s="437">
        <v>389007.01137208636</v>
      </c>
      <c r="C43" s="438">
        <v>94745.51404809505</v>
      </c>
      <c r="D43" s="438">
        <v>46293.999754888566</v>
      </c>
      <c r="E43" s="438">
        <v>15114.524511186642</v>
      </c>
      <c r="F43" s="438">
        <v>35038.996032232659</v>
      </c>
      <c r="G43" s="438">
        <v>5665.8208370557804</v>
      </c>
      <c r="H43" s="438">
        <v>11255.003722655907</v>
      </c>
      <c r="I43" s="438">
        <v>9448.7036741308621</v>
      </c>
      <c r="J43" s="439">
        <v>11.900556648478558</v>
      </c>
      <c r="K43" s="439">
        <v>15.952760046786125</v>
      </c>
    </row>
    <row r="44" spans="1:11" ht="17.100000000000001" hidden="1" customHeight="1">
      <c r="A44" s="436">
        <v>43496</v>
      </c>
      <c r="B44" s="437">
        <v>387739.96191248135</v>
      </c>
      <c r="C44" s="438">
        <v>98244.056687742952</v>
      </c>
      <c r="D44" s="438">
        <v>47441.156161505707</v>
      </c>
      <c r="E44" s="438">
        <v>16679.897256735469</v>
      </c>
      <c r="F44" s="438">
        <v>34924.551834914055</v>
      </c>
      <c r="G44" s="438">
        <v>5876.006559404088</v>
      </c>
      <c r="H44" s="438">
        <v>12516.604326591652</v>
      </c>
      <c r="I44" s="438">
        <v>10803.890697331381</v>
      </c>
      <c r="J44" s="439">
        <v>12.235302218401177</v>
      </c>
      <c r="K44" s="439">
        <v>16.978021693210955</v>
      </c>
    </row>
    <row r="45" spans="1:11" ht="17.100000000000001" hidden="1" customHeight="1">
      <c r="A45" s="436">
        <v>43510</v>
      </c>
      <c r="B45" s="437">
        <v>388595.74818804284</v>
      </c>
      <c r="C45" s="438">
        <v>97743.351931241705</v>
      </c>
      <c r="D45" s="438">
        <v>44715.379378050013</v>
      </c>
      <c r="E45" s="438">
        <v>19484.807857570777</v>
      </c>
      <c r="F45" s="438">
        <v>34996.396874194725</v>
      </c>
      <c r="G45" s="438">
        <v>5849.4147576939276</v>
      </c>
      <c r="H45" s="438">
        <v>9718.9825038552881</v>
      </c>
      <c r="I45" s="438">
        <v>13635.393099876848</v>
      </c>
      <c r="J45" s="439">
        <v>11.506914212661968</v>
      </c>
      <c r="K45" s="439">
        <v>19.934663046216702</v>
      </c>
    </row>
    <row r="46" spans="1:11" ht="17.100000000000001" hidden="1" customHeight="1">
      <c r="A46" s="436">
        <v>43524</v>
      </c>
      <c r="B46" s="437">
        <v>387275.00925403339</v>
      </c>
      <c r="C46" s="438">
        <v>100813.20657763991</v>
      </c>
      <c r="D46" s="438">
        <v>46729.993317989298</v>
      </c>
      <c r="E46" s="438">
        <v>18267.54236951195</v>
      </c>
      <c r="F46" s="438">
        <v>34877.539985775584</v>
      </c>
      <c r="G46" s="438">
        <v>6033.5996260500197</v>
      </c>
      <c r="H46" s="438">
        <v>11852.453332213714</v>
      </c>
      <c r="I46" s="438">
        <v>12233.94274346193</v>
      </c>
      <c r="J46" s="439">
        <v>12.066359099183886</v>
      </c>
      <c r="K46" s="439">
        <v>18.120187810357418</v>
      </c>
    </row>
    <row r="47" spans="1:11" ht="17.100000000000001" hidden="1" customHeight="1">
      <c r="A47" s="436">
        <v>43538</v>
      </c>
      <c r="B47" s="437">
        <v>386284.50415640144</v>
      </c>
      <c r="C47" s="438">
        <v>100211.01914063616</v>
      </c>
      <c r="D47" s="438">
        <v>47930.10120686642</v>
      </c>
      <c r="E47" s="438">
        <v>18893.887458218065</v>
      </c>
      <c r="F47" s="438">
        <v>34784.862122794453</v>
      </c>
      <c r="G47" s="438">
        <v>5999.8233159592864</v>
      </c>
      <c r="H47" s="438">
        <v>13145.239084071967</v>
      </c>
      <c r="I47" s="438">
        <v>12894.06414225878</v>
      </c>
      <c r="J47" s="439">
        <v>12.407979272049744</v>
      </c>
      <c r="K47" s="439">
        <v>18.854101694846932</v>
      </c>
    </row>
    <row r="48" spans="1:11" ht="17.100000000000001" hidden="1" customHeight="1">
      <c r="A48" s="436">
        <v>43552</v>
      </c>
      <c r="B48" s="437">
        <v>387997.17273510993</v>
      </c>
      <c r="C48" s="438">
        <v>102402.98837716757</v>
      </c>
      <c r="D48" s="438">
        <v>47930.289578314289</v>
      </c>
      <c r="E48" s="438">
        <v>19814.342317332637</v>
      </c>
      <c r="F48" s="438">
        <v>34937.104062503648</v>
      </c>
      <c r="G48" s="438">
        <v>6132.6069584008892</v>
      </c>
      <c r="H48" s="438">
        <v>12993.185515810641</v>
      </c>
      <c r="I48" s="438">
        <v>13681.735358931748</v>
      </c>
      <c r="J48" s="439">
        <v>12.353257432377436</v>
      </c>
      <c r="K48" s="439">
        <v>19.349378989168809</v>
      </c>
    </row>
    <row r="49" spans="1:11" ht="17.100000000000001" hidden="1" customHeight="1">
      <c r="A49" s="436">
        <v>43566</v>
      </c>
      <c r="B49" s="437">
        <v>390349.57052449783</v>
      </c>
      <c r="C49" s="438">
        <v>100858.24847887128</v>
      </c>
      <c r="D49" s="438">
        <v>44598.967381561415</v>
      </c>
      <c r="E49" s="438">
        <v>19999.63114357254</v>
      </c>
      <c r="F49" s="438">
        <v>35148.967909088024</v>
      </c>
      <c r="G49" s="438">
        <v>6039.8238674767972</v>
      </c>
      <c r="H49" s="438">
        <v>9449.9994724733915</v>
      </c>
      <c r="I49" s="438">
        <v>13959.807276095744</v>
      </c>
      <c r="J49" s="439">
        <v>11.425391687157612</v>
      </c>
      <c r="K49" s="439">
        <v>19.82944523150454</v>
      </c>
    </row>
    <row r="50" spans="1:11" ht="17.100000000000001" hidden="1" customHeight="1">
      <c r="A50" s="436">
        <v>43580</v>
      </c>
      <c r="B50" s="437">
        <v>388827.78923031635</v>
      </c>
      <c r="C50" s="438">
        <v>97784.255142351903</v>
      </c>
      <c r="D50" s="438">
        <v>44686.189603757142</v>
      </c>
      <c r="E50" s="438">
        <v>19522.33620810046</v>
      </c>
      <c r="F50" s="438">
        <v>35011.89858251821</v>
      </c>
      <c r="G50" s="438">
        <v>5855.4569406812852</v>
      </c>
      <c r="H50" s="438">
        <v>9674.2910212389324</v>
      </c>
      <c r="I50" s="438">
        <v>13666.879267419175</v>
      </c>
      <c r="J50" s="439">
        <v>11.49254010167672</v>
      </c>
      <c r="K50" s="439">
        <v>19.964703090165514</v>
      </c>
    </row>
    <row r="51" spans="1:11" ht="17.100000000000001" hidden="1" customHeight="1">
      <c r="A51" s="436">
        <v>43594</v>
      </c>
      <c r="B51" s="437">
        <v>390015.89235821058</v>
      </c>
      <c r="C51" s="438">
        <v>99230.258401527099</v>
      </c>
      <c r="D51" s="438">
        <v>46374.351876499291</v>
      </c>
      <c r="E51" s="438">
        <v>19726.096856061249</v>
      </c>
      <c r="F51" s="438">
        <v>35118.79248837271</v>
      </c>
      <c r="G51" s="438">
        <v>5942.2407200024636</v>
      </c>
      <c r="H51" s="438">
        <v>11255.559388126581</v>
      </c>
      <c r="I51" s="438">
        <v>13783.856136058785</v>
      </c>
      <c r="J51" s="439">
        <v>11.890374927057257</v>
      </c>
      <c r="K51" s="439">
        <v>19.879114671092779</v>
      </c>
    </row>
    <row r="52" spans="1:11" ht="17.100000000000001" hidden="1" customHeight="1">
      <c r="A52" s="436">
        <v>43608</v>
      </c>
      <c r="B52" s="437">
        <v>395178.77733674349</v>
      </c>
      <c r="C52" s="438">
        <v>99674.588857506023</v>
      </c>
      <c r="D52" s="438">
        <v>46781.35921928141</v>
      </c>
      <c r="E52" s="438">
        <v>19691.131639216535</v>
      </c>
      <c r="F52" s="438">
        <v>35583.392051342496</v>
      </c>
      <c r="G52" s="438">
        <v>5968.9406040933136</v>
      </c>
      <c r="H52" s="438">
        <v>11197.967167938914</v>
      </c>
      <c r="I52" s="438">
        <v>13722.191035123222</v>
      </c>
      <c r="J52" s="439">
        <v>11.838024180994324</v>
      </c>
      <c r="K52" s="439">
        <v>19.755417970538925</v>
      </c>
    </row>
    <row r="53" spans="1:11" ht="17.100000000000001" hidden="1" customHeight="1">
      <c r="A53" s="436">
        <v>43622</v>
      </c>
      <c r="B53" s="437">
        <v>393234.33321811352</v>
      </c>
      <c r="C53" s="438">
        <v>99207.040452394853</v>
      </c>
      <c r="D53" s="438">
        <v>52311.448588595711</v>
      </c>
      <c r="E53" s="438">
        <v>19817.799357513763</v>
      </c>
      <c r="F53" s="438">
        <v>35408.360907349364</v>
      </c>
      <c r="G53" s="438">
        <v>5940.9084819975942</v>
      </c>
      <c r="H53" s="438">
        <v>16903.087681246347</v>
      </c>
      <c r="I53" s="438">
        <v>13876.890875516168</v>
      </c>
      <c r="J53" s="439">
        <v>13.302869096015671</v>
      </c>
      <c r="K53" s="439">
        <v>19.976202562985904</v>
      </c>
    </row>
    <row r="54" spans="1:11" ht="17.100000000000001" hidden="1" customHeight="1">
      <c r="A54" s="436">
        <v>43636</v>
      </c>
      <c r="B54" s="437">
        <v>396538.74419182417</v>
      </c>
      <c r="C54" s="438">
        <v>102751.7424632349</v>
      </c>
      <c r="D54" s="438">
        <v>44244.403039649289</v>
      </c>
      <c r="E54" s="438">
        <v>19916.171639023163</v>
      </c>
      <c r="F54" s="438">
        <v>35705.447143754303</v>
      </c>
      <c r="G54" s="438">
        <v>6153.7977701340023</v>
      </c>
      <c r="H54" s="438">
        <v>8538.9558958949856</v>
      </c>
      <c r="I54" s="438">
        <v>13762.373868889161</v>
      </c>
      <c r="J54" s="439">
        <v>11.157649457387251</v>
      </c>
      <c r="K54" s="439">
        <v>19.382806716050847</v>
      </c>
    </row>
    <row r="55" spans="1:11" ht="17.100000000000001" hidden="1" customHeight="1">
      <c r="A55" s="436">
        <v>43650</v>
      </c>
      <c r="B55" s="437">
        <v>397095.54591140727</v>
      </c>
      <c r="C55" s="438">
        <v>104782.63394747024</v>
      </c>
      <c r="D55" s="438">
        <v>47177.149322470716</v>
      </c>
      <c r="E55" s="438">
        <v>20473.368077867479</v>
      </c>
      <c r="F55" s="438">
        <v>35755.303929522262</v>
      </c>
      <c r="G55" s="438">
        <v>6275.8215051844763</v>
      </c>
      <c r="H55" s="438">
        <v>11421.845392948453</v>
      </c>
      <c r="I55" s="438">
        <v>14197.546572683003</v>
      </c>
      <c r="J55" s="439">
        <v>11.880553637082604</v>
      </c>
      <c r="K55" s="439">
        <v>19.538894286749091</v>
      </c>
    </row>
    <row r="56" spans="1:11" ht="17.100000000000001" hidden="1" customHeight="1">
      <c r="A56" s="436">
        <v>43664</v>
      </c>
      <c r="B56" s="437">
        <v>401180.26240941073</v>
      </c>
      <c r="C56" s="438">
        <v>106950.5223859104</v>
      </c>
      <c r="D56" s="438">
        <v>48175.050196501441</v>
      </c>
      <c r="E56" s="438">
        <v>20233.116572669958</v>
      </c>
      <c r="F56" s="438">
        <v>36123.193962393605</v>
      </c>
      <c r="G56" s="438">
        <v>6405.7177794568597</v>
      </c>
      <c r="H56" s="438">
        <v>12051.856234107836</v>
      </c>
      <c r="I56" s="438">
        <v>13827.398793213099</v>
      </c>
      <c r="J56" s="439">
        <v>12.008330097590408</v>
      </c>
      <c r="K56" s="439">
        <v>18.918202661659425</v>
      </c>
    </row>
    <row r="57" spans="1:11" ht="17.100000000000001" hidden="1" customHeight="1">
      <c r="A57" s="436">
        <v>43678</v>
      </c>
      <c r="B57" s="437">
        <v>397858.29795419081</v>
      </c>
      <c r="C57" s="438">
        <v>108223.58274427621</v>
      </c>
      <c r="D57" s="438">
        <v>50976.035905411423</v>
      </c>
      <c r="E57" s="438">
        <v>20494.340032618322</v>
      </c>
      <c r="F57" s="438">
        <v>35824.134564789798</v>
      </c>
      <c r="G57" s="438">
        <v>6482.1564653814949</v>
      </c>
      <c r="H57" s="438">
        <v>15151.901340621625</v>
      </c>
      <c r="I57" s="438">
        <v>14012.183567236827</v>
      </c>
      <c r="J57" s="439">
        <v>12.812610964137985</v>
      </c>
      <c r="K57" s="439">
        <v>18.937037116064463</v>
      </c>
    </row>
    <row r="58" spans="1:11" ht="17.100000000000001" hidden="1" customHeight="1">
      <c r="A58" s="436">
        <v>43692</v>
      </c>
      <c r="B58" s="437">
        <v>400564.03373729216</v>
      </c>
      <c r="C58" s="438">
        <v>107017.22328837361</v>
      </c>
      <c r="D58" s="438">
        <v>48870.342296707131</v>
      </c>
      <c r="E58" s="438">
        <v>20341.609465751128</v>
      </c>
      <c r="F58" s="438">
        <v>36067.603703053661</v>
      </c>
      <c r="G58" s="438">
        <v>6409.8062861708313</v>
      </c>
      <c r="H58" s="438">
        <v>12802.73859365347</v>
      </c>
      <c r="I58" s="438">
        <v>13931.803179580296</v>
      </c>
      <c r="J58" s="439">
        <v>12.200382006527947</v>
      </c>
      <c r="K58" s="439">
        <v>19.007790373085719</v>
      </c>
    </row>
    <row r="59" spans="1:11" ht="17.100000000000001" hidden="1" customHeight="1">
      <c r="A59" s="436">
        <v>43706</v>
      </c>
      <c r="B59" s="437">
        <v>400881.20995892538</v>
      </c>
      <c r="C59" s="438">
        <v>105525.52685398559</v>
      </c>
      <c r="D59" s="438">
        <v>48056.885617234999</v>
      </c>
      <c r="E59" s="438">
        <v>20637.930989652839</v>
      </c>
      <c r="F59" s="438">
        <v>36096.00222344022</v>
      </c>
      <c r="G59" s="438">
        <v>6320.4027264811693</v>
      </c>
      <c r="H59" s="438">
        <v>11960.883393794778</v>
      </c>
      <c r="I59" s="438">
        <v>14317.528263171669</v>
      </c>
      <c r="J59" s="439">
        <v>11.987811956105139</v>
      </c>
      <c r="K59" s="439">
        <v>19.557287800334127</v>
      </c>
    </row>
    <row r="60" spans="1:11" ht="17.100000000000001" hidden="1" customHeight="1">
      <c r="A60" s="436">
        <v>43720</v>
      </c>
      <c r="B60" s="437">
        <v>401078.72161256569</v>
      </c>
      <c r="C60" s="438">
        <v>109835.40286059282</v>
      </c>
      <c r="D60" s="438">
        <v>46957.651518063576</v>
      </c>
      <c r="E60" s="438">
        <v>21063.601823466121</v>
      </c>
      <c r="F60" s="438">
        <v>36113.775577910943</v>
      </c>
      <c r="G60" s="438">
        <v>6578.9970831155488</v>
      </c>
      <c r="H60" s="438">
        <v>10843.875940152633</v>
      </c>
      <c r="I60" s="438">
        <v>14484.604740350573</v>
      </c>
      <c r="J60" s="439">
        <v>11.707839131746251</v>
      </c>
      <c r="K60" s="439">
        <v>19.177424832866347</v>
      </c>
    </row>
    <row r="61" spans="1:11" ht="17.100000000000001" hidden="1" customHeight="1">
      <c r="A61" s="436">
        <v>43734</v>
      </c>
      <c r="B61" s="437">
        <v>397450.27503390639</v>
      </c>
      <c r="C61" s="438">
        <v>108824.6141703379</v>
      </c>
      <c r="D61" s="438">
        <v>49786.912189245697</v>
      </c>
      <c r="E61" s="438">
        <v>19902.031115700134</v>
      </c>
      <c r="F61" s="438">
        <v>35787.151187501826</v>
      </c>
      <c r="G61" s="438">
        <v>6518.3925605867689</v>
      </c>
      <c r="H61" s="438">
        <v>13999.761001743871</v>
      </c>
      <c r="I61" s="438">
        <v>13383.638555113364</v>
      </c>
      <c r="J61" s="439">
        <v>12.526576358513877</v>
      </c>
      <c r="K61" s="439">
        <v>18.288170619698636</v>
      </c>
    </row>
    <row r="62" spans="1:11" ht="17.100000000000001" hidden="1" customHeight="1">
      <c r="A62" s="436">
        <v>43748</v>
      </c>
      <c r="B62" s="437">
        <v>399307.4070736164</v>
      </c>
      <c r="C62" s="438">
        <v>117200.11122887878</v>
      </c>
      <c r="D62" s="438">
        <v>47170.271561300004</v>
      </c>
      <c r="E62" s="438">
        <v>19417.692619168916</v>
      </c>
      <c r="F62" s="438">
        <v>35954.271758940791</v>
      </c>
      <c r="G62" s="438">
        <v>7020.9365921891804</v>
      </c>
      <c r="H62" s="438">
        <v>11215.999802359212</v>
      </c>
      <c r="I62" s="438">
        <v>12396.756026979736</v>
      </c>
      <c r="J62" s="439">
        <v>11.813021928892915</v>
      </c>
      <c r="K62" s="439">
        <v>16.567981391458169</v>
      </c>
    </row>
    <row r="63" spans="1:11" ht="17.100000000000001" hidden="1" customHeight="1">
      <c r="A63" s="436">
        <v>43762</v>
      </c>
      <c r="B63" s="437">
        <v>400649.8363802096</v>
      </c>
      <c r="C63" s="438">
        <v>115858.25171883483</v>
      </c>
      <c r="D63" s="438">
        <v>44252.334700571424</v>
      </c>
      <c r="E63" s="438">
        <v>21079.876919848179</v>
      </c>
      <c r="F63" s="438">
        <v>36074.81224958846</v>
      </c>
      <c r="G63" s="438">
        <v>6940.6104528836822</v>
      </c>
      <c r="H63" s="438">
        <v>8177.5224509829641</v>
      </c>
      <c r="I63" s="438">
        <v>14139.266466964496</v>
      </c>
      <c r="J63" s="439">
        <v>11.045139840910043</v>
      </c>
      <c r="K63" s="439">
        <v>18.194540835127473</v>
      </c>
    </row>
    <row r="64" spans="1:11" ht="17.100000000000001" hidden="1" customHeight="1">
      <c r="A64" s="436">
        <v>43776</v>
      </c>
      <c r="B64" s="437">
        <v>400329.66033975634</v>
      </c>
      <c r="C64" s="438">
        <v>113967.49228880426</v>
      </c>
      <c r="D64" s="438">
        <v>45448.266891724285</v>
      </c>
      <c r="E64" s="438">
        <v>21417.499139336116</v>
      </c>
      <c r="F64" s="438">
        <v>36045.914290170578</v>
      </c>
      <c r="G64" s="438">
        <v>6827.2196309332585</v>
      </c>
      <c r="H64" s="438">
        <v>9402.3526015537063</v>
      </c>
      <c r="I64" s="438">
        <v>14590.279508402858</v>
      </c>
      <c r="J64" s="439">
        <v>11.352710377030952</v>
      </c>
      <c r="K64" s="439">
        <v>18.792638768485119</v>
      </c>
    </row>
    <row r="65" spans="1:12" ht="17.100000000000001" hidden="1" customHeight="1">
      <c r="A65" s="436">
        <v>43790</v>
      </c>
      <c r="B65" s="437">
        <v>405135.79123642144</v>
      </c>
      <c r="C65" s="438">
        <v>112840.53048504356</v>
      </c>
      <c r="D65" s="438">
        <v>44862.006161371428</v>
      </c>
      <c r="E65" s="438">
        <v>21002.414131485595</v>
      </c>
      <c r="F65" s="438">
        <v>36463.21303148404</v>
      </c>
      <c r="G65" s="438">
        <v>6769.77061563187</v>
      </c>
      <c r="H65" s="438">
        <v>8398.7931298873882</v>
      </c>
      <c r="I65" s="438">
        <v>14232.643515853724</v>
      </c>
      <c r="J65" s="439">
        <v>11.073325816131538</v>
      </c>
      <c r="K65" s="439">
        <v>18.612473763821377</v>
      </c>
    </row>
    <row r="66" spans="1:12" ht="17.100000000000001" hidden="1" customHeight="1">
      <c r="A66" s="436">
        <v>43804</v>
      </c>
      <c r="B66" s="437">
        <v>406262.55785023421</v>
      </c>
      <c r="C66" s="438">
        <v>115068.29607919187</v>
      </c>
      <c r="D66" s="438">
        <v>46751.711527508574</v>
      </c>
      <c r="E66" s="438">
        <v>23917.806966345383</v>
      </c>
      <c r="F66" s="438">
        <v>36564.621590872041</v>
      </c>
      <c r="G66" s="438">
        <v>6903.4368418508875</v>
      </c>
      <c r="H66" s="438">
        <v>10187.089936636534</v>
      </c>
      <c r="I66" s="438">
        <v>17014.370124494497</v>
      </c>
      <c r="J66" s="439">
        <v>11.507757883202041</v>
      </c>
      <c r="K66" s="439">
        <v>20.785748795554213</v>
      </c>
    </row>
    <row r="67" spans="1:12" ht="17.100000000000001" hidden="1" customHeight="1">
      <c r="A67" s="436">
        <v>43818</v>
      </c>
      <c r="B67" s="437">
        <v>409140.00303550792</v>
      </c>
      <c r="C67" s="438">
        <v>115324.85661245523</v>
      </c>
      <c r="D67" s="438">
        <v>49233.249328197133</v>
      </c>
      <c r="E67" s="438">
        <v>24050.969859993736</v>
      </c>
      <c r="F67" s="438">
        <v>36823.594093180589</v>
      </c>
      <c r="G67" s="438">
        <v>6918.8288500907256</v>
      </c>
      <c r="H67" s="438">
        <v>12409.655235016544</v>
      </c>
      <c r="I67" s="438">
        <v>17132.141009903011</v>
      </c>
      <c r="J67" s="439">
        <v>12.033350188914268</v>
      </c>
      <c r="K67" s="439">
        <v>20.854974865319885</v>
      </c>
    </row>
    <row r="68" spans="1:12" ht="17.100000000000001" hidden="1" customHeight="1">
      <c r="A68" s="436">
        <v>43832</v>
      </c>
      <c r="B68" s="437">
        <v>414244.54177146713</v>
      </c>
      <c r="C68" s="438">
        <v>115459.7230340622</v>
      </c>
      <c r="D68" s="438">
        <v>58820.77716494356</v>
      </c>
      <c r="E68" s="438">
        <v>22619.678858911568</v>
      </c>
      <c r="F68" s="438">
        <v>37283.00548618177</v>
      </c>
      <c r="G68" s="438">
        <v>6926.918897543912</v>
      </c>
      <c r="H68" s="438">
        <v>21537.77167876179</v>
      </c>
      <c r="I68" s="438">
        <v>15692.759961367656</v>
      </c>
      <c r="J68" s="439">
        <v>14.199529802711112</v>
      </c>
      <c r="K68" s="439">
        <v>19.590969270070438</v>
      </c>
    </row>
    <row r="69" spans="1:12" ht="17.100000000000001" hidden="1" customHeight="1">
      <c r="A69" s="436">
        <v>43846</v>
      </c>
      <c r="B69" s="437">
        <v>429288.60444826138</v>
      </c>
      <c r="C69" s="438">
        <v>110831.03053986686</v>
      </c>
      <c r="D69" s="438">
        <v>56380.51258256712</v>
      </c>
      <c r="E69" s="438">
        <v>21234.726662682937</v>
      </c>
      <c r="F69" s="438">
        <v>38636.971889038752</v>
      </c>
      <c r="G69" s="438">
        <v>6649.1968399285233</v>
      </c>
      <c r="H69" s="438">
        <v>17743.540693528368</v>
      </c>
      <c r="I69" s="438">
        <v>14585.529822754414</v>
      </c>
      <c r="J69" s="439">
        <v>13.133475242146151</v>
      </c>
      <c r="K69" s="439">
        <v>19.159549955681975</v>
      </c>
    </row>
    <row r="70" spans="1:12" ht="17.100000000000001" hidden="1" customHeight="1">
      <c r="A70" s="436">
        <v>43860</v>
      </c>
      <c r="B70" s="437">
        <v>426522.02863370709</v>
      </c>
      <c r="C70" s="438">
        <v>111941.55872104883</v>
      </c>
      <c r="D70" s="438">
        <v>58174.850189351426</v>
      </c>
      <c r="E70" s="438">
        <v>21118.336706052833</v>
      </c>
      <c r="F70" s="438">
        <v>38387.979758909831</v>
      </c>
      <c r="G70" s="438">
        <v>6715.8287353454698</v>
      </c>
      <c r="H70" s="438">
        <v>19786.870430441595</v>
      </c>
      <c r="I70" s="438">
        <v>14402.507970707364</v>
      </c>
      <c r="J70" s="439">
        <v>13.639354191319249</v>
      </c>
      <c r="K70" s="439">
        <v>18.865501737990243</v>
      </c>
    </row>
    <row r="71" spans="1:12" ht="17.100000000000001" hidden="1" customHeight="1">
      <c r="A71" s="436">
        <v>43874</v>
      </c>
      <c r="B71" s="437">
        <v>429791.55726958497</v>
      </c>
      <c r="C71" s="438">
        <v>113965.15817015122</v>
      </c>
      <c r="D71" s="438">
        <v>45685.05742508571</v>
      </c>
      <c r="E71" s="438">
        <v>21660.669189635024</v>
      </c>
      <c r="F71" s="438">
        <v>38682.237084828404</v>
      </c>
      <c r="G71" s="438">
        <v>6837.2448698319085</v>
      </c>
      <c r="H71" s="438">
        <v>7002.8203402573054</v>
      </c>
      <c r="I71" s="438">
        <v>14823.424319803114</v>
      </c>
      <c r="J71" s="439">
        <v>10.629584656180192</v>
      </c>
      <c r="K71" s="439">
        <v>19.006395934883372</v>
      </c>
    </row>
    <row r="72" spans="1:12" ht="17.100000000000001" hidden="1" customHeight="1">
      <c r="A72" s="436">
        <v>43888</v>
      </c>
      <c r="B72" s="437">
        <v>425481.70085667213</v>
      </c>
      <c r="C72" s="438">
        <v>114150.9914912494</v>
      </c>
      <c r="D72" s="438">
        <v>52771.250898473561</v>
      </c>
      <c r="E72" s="438">
        <v>22367.402046643772</v>
      </c>
      <c r="F72" s="438">
        <v>38293.650172238464</v>
      </c>
      <c r="G72" s="438">
        <v>6848.8614260496479</v>
      </c>
      <c r="H72" s="438">
        <v>14477.600726235098</v>
      </c>
      <c r="I72" s="438">
        <v>15518.540620594125</v>
      </c>
      <c r="J72" s="439">
        <v>12.402707517673035</v>
      </c>
      <c r="K72" s="439">
        <v>19.594575355360284</v>
      </c>
    </row>
    <row r="73" spans="1:12" ht="17.100000000000001" hidden="1" customHeight="1">
      <c r="A73" s="436">
        <v>43902</v>
      </c>
      <c r="B73" s="437">
        <v>430735.0620059151</v>
      </c>
      <c r="C73" s="438">
        <v>116517.47911195534</v>
      </c>
      <c r="D73" s="438">
        <v>55352.080935636433</v>
      </c>
      <c r="E73" s="438">
        <v>23734.41897577095</v>
      </c>
      <c r="F73" s="438">
        <v>38766.454025485371</v>
      </c>
      <c r="G73" s="438">
        <v>6990.8497834153095</v>
      </c>
      <c r="H73" s="438">
        <v>16585.626910151062</v>
      </c>
      <c r="I73" s="438">
        <v>16743.569192355641</v>
      </c>
      <c r="J73" s="439">
        <v>12.850609531962437</v>
      </c>
      <c r="K73" s="439">
        <v>20.369835630382831</v>
      </c>
    </row>
    <row r="74" spans="1:12" s="441" customFormat="1" ht="17.100000000000001" hidden="1" customHeight="1">
      <c r="A74" s="436" t="s">
        <v>467</v>
      </c>
      <c r="B74" s="437">
        <v>434118.87694211298</v>
      </c>
      <c r="C74" s="438">
        <v>119963.4531807469</v>
      </c>
      <c r="D74" s="438">
        <v>57341.591692895716</v>
      </c>
      <c r="E74" s="438">
        <v>22896.333603557137</v>
      </c>
      <c r="F74" s="438">
        <v>34729.775006733405</v>
      </c>
      <c r="G74" s="438">
        <v>7197.6085523215334</v>
      </c>
      <c r="H74" s="438">
        <v>22611.81668616231</v>
      </c>
      <c r="I74" s="438">
        <v>15698.725051235604</v>
      </c>
      <c r="J74" s="439">
        <v>13.20873031295109</v>
      </c>
      <c r="K74" s="439">
        <v>19.086090802220923</v>
      </c>
      <c r="L74" s="440"/>
    </row>
    <row r="75" spans="1:12" s="441" customFormat="1" ht="17.100000000000001" hidden="1" customHeight="1">
      <c r="A75" s="436" t="s">
        <v>468</v>
      </c>
      <c r="B75" s="437">
        <v>434547.6612497851</v>
      </c>
      <c r="C75" s="438">
        <v>129370.32235956832</v>
      </c>
      <c r="D75" s="438">
        <v>58681.827167577132</v>
      </c>
      <c r="E75" s="438">
        <v>27142.85812084797</v>
      </c>
      <c r="F75" s="438">
        <v>34764.089291075048</v>
      </c>
      <c r="G75" s="438">
        <v>7762.0120482549055</v>
      </c>
      <c r="H75" s="438">
        <v>23917.737876502077</v>
      </c>
      <c r="I75" s="438">
        <v>19380.846072593056</v>
      </c>
      <c r="J75" s="439">
        <v>13.504117591797568</v>
      </c>
      <c r="K75" s="439">
        <v>20.980745526325467</v>
      </c>
      <c r="L75" s="440"/>
    </row>
    <row r="76" spans="1:12" s="441" customFormat="1" ht="17.100000000000001" hidden="1" customHeight="1">
      <c r="A76" s="436">
        <v>43944</v>
      </c>
      <c r="B76" s="437">
        <v>440638</v>
      </c>
      <c r="C76" s="438">
        <v>132053</v>
      </c>
      <c r="D76" s="438">
        <v>59304</v>
      </c>
      <c r="E76" s="438">
        <v>29512</v>
      </c>
      <c r="F76" s="438">
        <v>35251</v>
      </c>
      <c r="G76" s="438">
        <v>7923</v>
      </c>
      <c r="H76" s="438">
        <v>24053</v>
      </c>
      <c r="I76" s="438">
        <v>21589</v>
      </c>
      <c r="J76" s="439">
        <v>13.46</v>
      </c>
      <c r="K76" s="439">
        <v>22.35</v>
      </c>
      <c r="L76" s="440"/>
    </row>
    <row r="77" spans="1:12" s="441" customFormat="1" ht="17.100000000000001" hidden="1" customHeight="1">
      <c r="A77" s="436">
        <v>43958</v>
      </c>
      <c r="B77" s="437">
        <v>442773.04167473654</v>
      </c>
      <c r="C77" s="438">
        <v>133723.89196545194</v>
      </c>
      <c r="D77" s="438">
        <v>64941.483634741424</v>
      </c>
      <c r="E77" s="438">
        <v>26773.457449848429</v>
      </c>
      <c r="F77" s="438">
        <v>35422.124596832764</v>
      </c>
      <c r="G77" s="438">
        <v>8023.2225707867246</v>
      </c>
      <c r="H77" s="438">
        <v>29519.359037908645</v>
      </c>
      <c r="I77" s="438">
        <v>18750.2348790617</v>
      </c>
      <c r="J77" s="439">
        <v>14.666991330164992</v>
      </c>
      <c r="K77" s="439">
        <v>20.021446471783406</v>
      </c>
      <c r="L77" s="440"/>
    </row>
    <row r="78" spans="1:12" s="441" customFormat="1" ht="17.100000000000001" hidden="1" customHeight="1">
      <c r="A78" s="436">
        <v>43972</v>
      </c>
      <c r="B78" s="437">
        <v>448625.182851827</v>
      </c>
      <c r="C78" s="438">
        <v>137023.56465890515</v>
      </c>
      <c r="D78" s="438">
        <v>74986.714448143568</v>
      </c>
      <c r="E78" s="438">
        <v>24798.107613464039</v>
      </c>
      <c r="F78" s="438">
        <v>35890.29854383412</v>
      </c>
      <c r="G78" s="438">
        <v>8221.2009427683442</v>
      </c>
      <c r="H78" s="438">
        <v>39096.415904309477</v>
      </c>
      <c r="I78" s="438">
        <v>16576.906670695691</v>
      </c>
      <c r="J78" s="439">
        <v>16.714780470295256</v>
      </c>
      <c r="K78" s="439">
        <v>18.097695586298855</v>
      </c>
      <c r="L78" s="440"/>
    </row>
    <row r="79" spans="1:12" s="441" customFormat="1" ht="17.100000000000001" hidden="1" customHeight="1">
      <c r="A79" s="436">
        <v>43986</v>
      </c>
      <c r="B79" s="437">
        <v>452007.75125861005</v>
      </c>
      <c r="C79" s="438">
        <v>138220.86483187968</v>
      </c>
      <c r="D79" s="438">
        <v>85411.994129944971</v>
      </c>
      <c r="E79" s="438">
        <v>24693.806443150279</v>
      </c>
      <c r="F79" s="438">
        <v>36160.903881011698</v>
      </c>
      <c r="G79" s="438">
        <v>8293.0390546706112</v>
      </c>
      <c r="H79" s="438">
        <v>49251.090248933295</v>
      </c>
      <c r="I79" s="438">
        <v>16400.767388479671</v>
      </c>
      <c r="J79" s="439">
        <v>18.896134832227172</v>
      </c>
      <c r="K79" s="439">
        <v>17.865469495640738</v>
      </c>
      <c r="L79" s="440"/>
    </row>
    <row r="80" spans="1:12" s="442" customFormat="1" ht="17.100000000000001" hidden="1" customHeight="1">
      <c r="A80" s="436">
        <v>44000</v>
      </c>
      <c r="B80" s="437">
        <v>457492.35724326567</v>
      </c>
      <c r="C80" s="438">
        <v>135358.58551198844</v>
      </c>
      <c r="D80" s="438">
        <v>81888.482788155001</v>
      </c>
      <c r="E80" s="438">
        <v>24694.989226607184</v>
      </c>
      <c r="F80" s="438">
        <v>36599.672101309894</v>
      </c>
      <c r="G80" s="438">
        <v>8121.3024893328302</v>
      </c>
      <c r="H80" s="438">
        <v>45288.8106868451</v>
      </c>
      <c r="I80" s="438">
        <v>16573.686737274362</v>
      </c>
      <c r="J80" s="439">
        <v>17.899420939312403</v>
      </c>
      <c r="K80" s="439">
        <v>18.244124769182076</v>
      </c>
      <c r="L80" s="440"/>
    </row>
    <row r="81" spans="1:12" s="442" customFormat="1" ht="17.100000000000001" hidden="1" customHeight="1">
      <c r="A81" s="436">
        <v>44014</v>
      </c>
      <c r="B81" s="437">
        <v>463194.18166354287</v>
      </c>
      <c r="C81" s="438">
        <v>135492.8845285328</v>
      </c>
      <c r="D81" s="438">
        <v>76546.654821627148</v>
      </c>
      <c r="E81" s="438">
        <v>26548.965386488129</v>
      </c>
      <c r="F81" s="438">
        <v>37055.817292054242</v>
      </c>
      <c r="G81" s="438">
        <v>8129.3610024838545</v>
      </c>
      <c r="H81" s="438">
        <v>39490.837529572898</v>
      </c>
      <c r="I81" s="438">
        <v>18419.604384004269</v>
      </c>
      <c r="J81" s="439">
        <v>16.52582390968578</v>
      </c>
      <c r="K81" s="439">
        <v>19.594361341460193</v>
      </c>
      <c r="L81" s="440"/>
    </row>
    <row r="82" spans="1:12" s="442" customFormat="1" ht="17.100000000000001" hidden="1" customHeight="1">
      <c r="A82" s="436">
        <v>44028</v>
      </c>
      <c r="B82" s="437">
        <v>463213.02200582885</v>
      </c>
      <c r="C82" s="438">
        <v>133201.9528924381</v>
      </c>
      <c r="D82" s="438">
        <v>74752.283116682855</v>
      </c>
      <c r="E82" s="438">
        <v>28202.443901021667</v>
      </c>
      <c r="F82" s="438">
        <v>37057.325741634195</v>
      </c>
      <c r="G82" s="438">
        <v>7991.9041876703586</v>
      </c>
      <c r="H82" s="438">
        <v>37694.957375048652</v>
      </c>
      <c r="I82" s="438">
        <v>20210.539713351307</v>
      </c>
      <c r="J82" s="439">
        <v>16.137776695695358</v>
      </c>
      <c r="K82" s="439">
        <v>21.172695511300365</v>
      </c>
      <c r="L82" s="440"/>
    </row>
    <row r="83" spans="1:12" s="442" customFormat="1" ht="17.100000000000001" hidden="1" customHeight="1">
      <c r="A83" s="436">
        <v>44042</v>
      </c>
      <c r="B83" s="437">
        <v>456906.08644868794</v>
      </c>
      <c r="C83" s="438">
        <v>136292.40019267926</v>
      </c>
      <c r="D83" s="438">
        <v>77442.357277575735</v>
      </c>
      <c r="E83" s="438">
        <v>28461.644294954236</v>
      </c>
      <c r="F83" s="438">
        <v>36552.769368146968</v>
      </c>
      <c r="G83" s="438">
        <v>8177.3321723718027</v>
      </c>
      <c r="H83" s="438">
        <v>40889.587909428752</v>
      </c>
      <c r="I83" s="438">
        <v>20284.312122582432</v>
      </c>
      <c r="J83" s="439">
        <v>16.949294302358293</v>
      </c>
      <c r="K83" s="439">
        <v>20.882781618577006</v>
      </c>
      <c r="L83" s="440"/>
    </row>
    <row r="84" spans="1:12" s="442" customFormat="1" ht="17.100000000000001" hidden="1" customHeight="1">
      <c r="A84" s="436">
        <v>44056</v>
      </c>
      <c r="B84" s="437">
        <v>459100.6758373006</v>
      </c>
      <c r="C84" s="438">
        <v>136012.00585691672</v>
      </c>
      <c r="D84" s="438">
        <v>75345.583890757174</v>
      </c>
      <c r="E84" s="438">
        <v>28414.174386130613</v>
      </c>
      <c r="F84" s="438">
        <v>36728.333073827314</v>
      </c>
      <c r="G84" s="438">
        <v>8160.5110962825574</v>
      </c>
      <c r="H84" s="438">
        <v>38617.250816929838</v>
      </c>
      <c r="I84" s="438">
        <v>20253.663289848038</v>
      </c>
      <c r="J84" s="439">
        <v>16.411560221152598</v>
      </c>
      <c r="K84" s="439">
        <v>20.890931066792767</v>
      </c>
      <c r="L84" s="440"/>
    </row>
    <row r="85" spans="1:12" s="442" customFormat="1" ht="17.100000000000001" hidden="1" customHeight="1">
      <c r="A85" s="436">
        <v>44070</v>
      </c>
      <c r="B85" s="437">
        <v>453759.70683656883</v>
      </c>
      <c r="C85" s="438">
        <v>139915.59122062675</v>
      </c>
      <c r="D85" s="438">
        <v>65278.104126367143</v>
      </c>
      <c r="E85" s="438">
        <v>25955.852403344088</v>
      </c>
      <c r="F85" s="438">
        <v>36300.842063632357</v>
      </c>
      <c r="G85" s="438">
        <v>8394.8863357074715</v>
      </c>
      <c r="H85" s="438">
        <v>28977.26206273479</v>
      </c>
      <c r="I85" s="438">
        <v>17560.966067636615</v>
      </c>
      <c r="J85" s="439">
        <v>14.386051282838658</v>
      </c>
      <c r="K85" s="439">
        <v>18.551079387868537</v>
      </c>
      <c r="L85" s="440"/>
    </row>
    <row r="86" spans="1:12" s="442" customFormat="1" ht="17.100000000000001" hidden="1" customHeight="1">
      <c r="A86" s="436">
        <v>44084</v>
      </c>
      <c r="B86" s="437">
        <v>448962.07461513602</v>
      </c>
      <c r="C86" s="438">
        <v>142757.78877172273</v>
      </c>
      <c r="D86" s="438">
        <v>61131.574679963567</v>
      </c>
      <c r="E86" s="438">
        <v>22556.158653139355</v>
      </c>
      <c r="F86" s="438">
        <v>35917.031354315106</v>
      </c>
      <c r="G86" s="438">
        <v>8565.418287475195</v>
      </c>
      <c r="H86" s="438">
        <v>25214.543325648483</v>
      </c>
      <c r="I86" s="438">
        <v>13990.74036566416</v>
      </c>
      <c r="J86" s="443">
        <v>13.616200150617939</v>
      </c>
      <c r="K86" s="443">
        <v>15.800299827568672</v>
      </c>
      <c r="L86" s="440"/>
    </row>
    <row r="87" spans="1:12" s="442" customFormat="1" ht="17.100000000000001" hidden="1" customHeight="1">
      <c r="A87" s="436">
        <v>44098</v>
      </c>
      <c r="B87" s="437">
        <v>449725.49507104565</v>
      </c>
      <c r="C87" s="438">
        <v>147619.97988150796</v>
      </c>
      <c r="D87" s="438">
        <v>58402.554810847127</v>
      </c>
      <c r="E87" s="438">
        <v>20750.915502770302</v>
      </c>
      <c r="F87" s="438">
        <v>35978.10508565182</v>
      </c>
      <c r="G87" s="438">
        <v>8857.1496829143562</v>
      </c>
      <c r="H87" s="438">
        <v>22424.449725195336</v>
      </c>
      <c r="I87" s="438">
        <v>11893.765819855942</v>
      </c>
      <c r="J87" s="443">
        <v>12.98626727880325</v>
      </c>
      <c r="K87" s="443">
        <v>14.056983017764063</v>
      </c>
      <c r="L87" s="440"/>
    </row>
    <row r="88" spans="1:12" s="442" customFormat="1" ht="17.100000000000001" hidden="1" customHeight="1">
      <c r="A88" s="436">
        <v>44112</v>
      </c>
      <c r="B88" s="437">
        <v>450256.08529647707</v>
      </c>
      <c r="C88" s="438">
        <v>144519.43950848395</v>
      </c>
      <c r="D88" s="438">
        <v>69364.945952854294</v>
      </c>
      <c r="E88" s="438">
        <v>24664.569574595742</v>
      </c>
      <c r="F88" s="438">
        <v>36020.552347157136</v>
      </c>
      <c r="G88" s="438">
        <v>8671.1172279298098</v>
      </c>
      <c r="H88" s="438">
        <v>33344.393605697151</v>
      </c>
      <c r="I88" s="438">
        <v>15993.452346665934</v>
      </c>
      <c r="J88" s="443">
        <v>15.405665401985635</v>
      </c>
      <c r="K88" s="443">
        <v>17.06661031794814</v>
      </c>
      <c r="L88" s="440"/>
    </row>
    <row r="89" spans="1:12" s="442" customFormat="1" ht="17.100000000000001" hidden="1" customHeight="1">
      <c r="A89" s="436">
        <v>44126</v>
      </c>
      <c r="B89" s="437">
        <v>455522.25029191631</v>
      </c>
      <c r="C89" s="438">
        <v>143736.63092413594</v>
      </c>
      <c r="D89" s="438">
        <v>71871.119891732858</v>
      </c>
      <c r="E89" s="438">
        <v>23606.857843985716</v>
      </c>
      <c r="F89" s="438">
        <v>36441.845696743003</v>
      </c>
      <c r="G89" s="438">
        <v>8624.1486004058625</v>
      </c>
      <c r="H89" s="438">
        <v>35429.274194989834</v>
      </c>
      <c r="I89" s="438">
        <v>14982.709243579853</v>
      </c>
      <c r="J89" s="443">
        <v>15.777740789977891</v>
      </c>
      <c r="K89" s="443">
        <v>16.423689418771328</v>
      </c>
      <c r="L89" s="440"/>
    </row>
    <row r="90" spans="1:12" s="442" customFormat="1" ht="17.100000000000001" hidden="1" customHeight="1">
      <c r="A90" s="436">
        <v>44140</v>
      </c>
      <c r="B90" s="437">
        <v>455375.62639938155</v>
      </c>
      <c r="C90" s="438">
        <v>140332.1087129988</v>
      </c>
      <c r="D90" s="438">
        <v>75760.619301484272</v>
      </c>
      <c r="E90" s="438">
        <v>23933.09079887105</v>
      </c>
      <c r="F90" s="438">
        <v>36430.115733197512</v>
      </c>
      <c r="G90" s="438">
        <v>8419.8773068446808</v>
      </c>
      <c r="H90" s="438">
        <v>39330.503568286782</v>
      </c>
      <c r="I90" s="438">
        <v>15513.213492026362</v>
      </c>
      <c r="J90" s="443">
        <v>16.636950883936716</v>
      </c>
      <c r="K90" s="443">
        <v>17.054607828788473</v>
      </c>
      <c r="L90" s="440"/>
    </row>
    <row r="91" spans="1:12" s="442" customFormat="1" ht="17.100000000000001" hidden="1" customHeight="1">
      <c r="A91" s="436">
        <v>44154</v>
      </c>
      <c r="B91" s="437">
        <v>455336.08695708076</v>
      </c>
      <c r="C91" s="438">
        <v>142098.86307587833</v>
      </c>
      <c r="D91" s="438">
        <v>76673.864114207143</v>
      </c>
      <c r="E91" s="438">
        <v>23711.408756019948</v>
      </c>
      <c r="F91" s="438">
        <v>36426.952750729179</v>
      </c>
      <c r="G91" s="438">
        <v>8525.8824389306628</v>
      </c>
      <c r="H91" s="438">
        <v>40246.911363477986</v>
      </c>
      <c r="I91" s="438">
        <v>15185.526317089281</v>
      </c>
      <c r="J91" s="443">
        <v>16.83896056352641</v>
      </c>
      <c r="K91" s="443">
        <v>16.686557684390806</v>
      </c>
      <c r="L91" s="440"/>
    </row>
    <row r="92" spans="1:12" s="442" customFormat="1" ht="17.100000000000001" hidden="1" customHeight="1">
      <c r="A92" s="436">
        <v>44168</v>
      </c>
      <c r="B92" s="437">
        <v>453110.19436861924</v>
      </c>
      <c r="C92" s="438">
        <v>145216.77448584131</v>
      </c>
      <c r="D92" s="438">
        <v>80203.29089773717</v>
      </c>
      <c r="E92" s="438">
        <v>23424.620305077387</v>
      </c>
      <c r="F92" s="438">
        <v>36248.881299707813</v>
      </c>
      <c r="G92" s="438">
        <v>8712.9571564867729</v>
      </c>
      <c r="H92" s="438">
        <v>43954.409598029313</v>
      </c>
      <c r="I92" s="438">
        <v>14711.663148590609</v>
      </c>
      <c r="J92" s="443"/>
      <c r="K92" s="443">
        <v>16.130795073789013</v>
      </c>
      <c r="L92" s="440"/>
    </row>
    <row r="93" spans="1:12" s="442" customFormat="1" ht="17.100000000000001" hidden="1" customHeight="1">
      <c r="A93" s="436">
        <v>44182</v>
      </c>
      <c r="B93" s="437">
        <v>459223.70406609704</v>
      </c>
      <c r="C93" s="438">
        <v>141862.76828453573</v>
      </c>
      <c r="D93" s="438">
        <v>86369.993143274958</v>
      </c>
      <c r="E93" s="438">
        <v>24584.302913260064</v>
      </c>
      <c r="F93" s="438">
        <v>36737.962005869536</v>
      </c>
      <c r="G93" s="438">
        <v>8511.7168366358255</v>
      </c>
      <c r="H93" s="438">
        <v>49632.031137405458</v>
      </c>
      <c r="I93" s="438">
        <v>16072.586076624237</v>
      </c>
      <c r="J93" s="443">
        <v>18.807825549624404</v>
      </c>
      <c r="K93" s="443">
        <v>17.329637092623944</v>
      </c>
      <c r="L93" s="440"/>
    </row>
    <row r="94" spans="1:12" s="442" customFormat="1" ht="17.100000000000001" hidden="1" customHeight="1">
      <c r="A94" s="436">
        <v>44196</v>
      </c>
      <c r="B94" s="437">
        <v>465433.02136863774</v>
      </c>
      <c r="C94" s="438">
        <v>142750.25806398326</v>
      </c>
      <c r="D94" s="438">
        <v>85817.539259184996</v>
      </c>
      <c r="E94" s="438">
        <v>25411.12964533249</v>
      </c>
      <c r="F94" s="438">
        <v>37234.704338798874</v>
      </c>
      <c r="G94" s="438">
        <v>8564.9685118581074</v>
      </c>
      <c r="H94" s="438">
        <v>48582.834920386122</v>
      </c>
      <c r="I94" s="438">
        <v>16846.161133474383</v>
      </c>
      <c r="J94" s="443">
        <v>18.438214591399774</v>
      </c>
      <c r="K94" s="443">
        <v>17.801109427026578</v>
      </c>
      <c r="L94" s="440"/>
    </row>
    <row r="95" spans="1:12" s="442" customFormat="1" ht="17.100000000000001" hidden="1" customHeight="1">
      <c r="A95" s="436">
        <v>44210</v>
      </c>
      <c r="B95" s="437">
        <v>477391.92859725002</v>
      </c>
      <c r="C95" s="438">
        <v>146410.05442792206</v>
      </c>
      <c r="D95" s="438">
        <v>79007.517803357157</v>
      </c>
      <c r="E95" s="438">
        <v>29479.495979262589</v>
      </c>
      <c r="F95" s="438">
        <v>38191.409615599543</v>
      </c>
      <c r="G95" s="438">
        <v>8784.5617698106598</v>
      </c>
      <c r="H95" s="438">
        <v>40816.108187757593</v>
      </c>
      <c r="I95" s="438">
        <v>20694.934209451927</v>
      </c>
      <c r="J95" s="443">
        <v>16.549822707625118</v>
      </c>
      <c r="K95" s="443">
        <v>20.13488492607275</v>
      </c>
      <c r="L95" s="440"/>
    </row>
    <row r="96" spans="1:12" s="442" customFormat="1" ht="17.100000000000001" hidden="1" customHeight="1">
      <c r="A96" s="436">
        <v>44224</v>
      </c>
      <c r="B96" s="437">
        <v>470895.62921301421</v>
      </c>
      <c r="C96" s="438">
        <v>147242.77496795502</v>
      </c>
      <c r="D96" s="438">
        <v>75730.05856911499</v>
      </c>
      <c r="E96" s="438">
        <v>54472.336609172358</v>
      </c>
      <c r="F96" s="438">
        <v>37671.705645969552</v>
      </c>
      <c r="G96" s="438">
        <v>8834.5250163809869</v>
      </c>
      <c r="H96" s="438">
        <v>38058.35292314543</v>
      </c>
      <c r="I96" s="438">
        <v>45637.811592791382</v>
      </c>
      <c r="J96" s="443">
        <v>16.082132402816963</v>
      </c>
      <c r="K96" s="443">
        <v>36.994913075380012</v>
      </c>
      <c r="L96" s="440"/>
    </row>
    <row r="97" spans="1:12" s="442" customFormat="1" ht="17.100000000000001" hidden="1" customHeight="1">
      <c r="A97" s="436">
        <v>44238</v>
      </c>
      <c r="B97" s="437">
        <v>472800.52777481149</v>
      </c>
      <c r="C97" s="438">
        <v>148822.72881842603</v>
      </c>
      <c r="D97" s="438">
        <v>76536.409536986437</v>
      </c>
      <c r="E97" s="438">
        <v>50060.083900303522</v>
      </c>
      <c r="F97" s="438">
        <v>37824.09767784115</v>
      </c>
      <c r="G97" s="438">
        <v>8929.3221372133794</v>
      </c>
      <c r="H97" s="438">
        <v>38712.311859145273</v>
      </c>
      <c r="I97" s="438">
        <v>41130.761763090151</v>
      </c>
      <c r="J97" s="443">
        <v>16.187885808249288</v>
      </c>
      <c r="K97" s="443">
        <v>33.637391477601696</v>
      </c>
      <c r="L97" s="440"/>
    </row>
    <row r="98" spans="1:12" s="442" customFormat="1" ht="17.100000000000001" hidden="1" customHeight="1">
      <c r="A98" s="436">
        <v>44252</v>
      </c>
      <c r="B98" s="437">
        <v>470909.36710750213</v>
      </c>
      <c r="C98" s="438">
        <v>150722.43578835254</v>
      </c>
      <c r="D98" s="438">
        <v>73774.153345464292</v>
      </c>
      <c r="E98" s="438">
        <v>42103.800804853825</v>
      </c>
      <c r="F98" s="438">
        <v>37672.805133181864</v>
      </c>
      <c r="G98" s="438">
        <v>9043.3043238648843</v>
      </c>
      <c r="H98" s="438">
        <v>36101.348212282421</v>
      </c>
      <c r="I98" s="438">
        <v>33060.496480988942</v>
      </c>
      <c r="J98" s="443">
        <v>15.666316811366945</v>
      </c>
      <c r="K98" s="443">
        <v>27.934660546474198</v>
      </c>
      <c r="L98" s="440"/>
    </row>
    <row r="99" spans="1:12" s="442" customFormat="1" ht="17.100000000000001" hidden="1" customHeight="1">
      <c r="A99" s="436" t="s">
        <v>469</v>
      </c>
      <c r="B99" s="437">
        <v>471339.25044922938</v>
      </c>
      <c r="C99" s="438">
        <v>153462.13485504608</v>
      </c>
      <c r="D99" s="438">
        <v>71944.656035065011</v>
      </c>
      <c r="E99" s="438">
        <v>42571.538742179626</v>
      </c>
      <c r="F99" s="438">
        <v>37707.195853906189</v>
      </c>
      <c r="G99" s="438">
        <v>9207.6862278268854</v>
      </c>
      <c r="H99" s="438">
        <v>34237.460181158807</v>
      </c>
      <c r="I99" s="438">
        <v>33363.852514352751</v>
      </c>
      <c r="J99" s="443">
        <v>15.263879671912575</v>
      </c>
      <c r="K99" s="443">
        <v>27.740744505079984</v>
      </c>
      <c r="L99" s="440"/>
    </row>
    <row r="100" spans="1:12" s="442" customFormat="1" ht="17.100000000000001" hidden="1" customHeight="1">
      <c r="A100" s="436" t="s">
        <v>470</v>
      </c>
      <c r="B100" s="437">
        <v>472397.34851422219</v>
      </c>
      <c r="C100" s="438">
        <v>151804.97383321795</v>
      </c>
      <c r="D100" s="438">
        <v>69813.54109377788</v>
      </c>
      <c r="E100" s="438">
        <v>42490.659123691315</v>
      </c>
      <c r="F100" s="438">
        <v>37791.843874334409</v>
      </c>
      <c r="G100" s="438">
        <v>9108.2564350955963</v>
      </c>
      <c r="H100" s="438">
        <v>32021.697219443457</v>
      </c>
      <c r="I100" s="438">
        <v>33382.402688595714</v>
      </c>
      <c r="J100" s="443">
        <v>14.778563282235707</v>
      </c>
      <c r="K100" s="443">
        <v>27.990294422351468</v>
      </c>
      <c r="L100" s="440"/>
    </row>
    <row r="101" spans="1:12" s="442" customFormat="1" ht="17.100000000000001" hidden="1" customHeight="1">
      <c r="A101" s="436" t="s">
        <v>471</v>
      </c>
      <c r="B101" s="437">
        <v>473471.71997981356</v>
      </c>
      <c r="C101" s="438">
        <v>149979.39783585654</v>
      </c>
      <c r="D101" s="438">
        <v>72719.102963212164</v>
      </c>
      <c r="E101" s="438">
        <v>36648.046505275393</v>
      </c>
      <c r="F101" s="438">
        <v>37877.794053523074</v>
      </c>
      <c r="G101" s="438">
        <v>8998.7215287979034</v>
      </c>
      <c r="H101" s="438">
        <v>34841.308909689076</v>
      </c>
      <c r="I101" s="438">
        <v>27649.324976477485</v>
      </c>
      <c r="J101" s="443">
        <v>15.358700402700407</v>
      </c>
      <c r="K101" s="443">
        <v>24.435387149229978</v>
      </c>
      <c r="L101" s="440"/>
    </row>
    <row r="102" spans="1:12" s="442" customFormat="1" ht="17.100000000000001" hidden="1" customHeight="1">
      <c r="A102" s="436" t="s">
        <v>472</v>
      </c>
      <c r="B102" s="437">
        <v>480061.20814166061</v>
      </c>
      <c r="C102" s="438">
        <v>149876.30159740118</v>
      </c>
      <c r="D102" s="438">
        <v>63759.16759120713</v>
      </c>
      <c r="E102" s="438">
        <v>39276.324253339975</v>
      </c>
      <c r="F102" s="438">
        <v>38404.953420725069</v>
      </c>
      <c r="G102" s="438">
        <v>8992.5355187999121</v>
      </c>
      <c r="H102" s="438">
        <v>25354.214170482075</v>
      </c>
      <c r="I102" s="438">
        <v>30283.788734540056</v>
      </c>
      <c r="J102" s="443">
        <v>13.281466302603755</v>
      </c>
      <c r="K102" s="443">
        <v>26.205826961786343</v>
      </c>
      <c r="L102" s="440"/>
    </row>
    <row r="103" spans="1:12" s="442" customFormat="1" ht="17.100000000000001" hidden="1" customHeight="1">
      <c r="A103" s="436" t="s">
        <v>473</v>
      </c>
      <c r="B103" s="437">
        <v>481781.37499180919</v>
      </c>
      <c r="C103" s="438">
        <v>156772.72896667561</v>
      </c>
      <c r="D103" s="438">
        <v>63264.542162366422</v>
      </c>
      <c r="E103" s="438">
        <v>44282.207465811596</v>
      </c>
      <c r="F103" s="438">
        <v>38542.566776260966</v>
      </c>
      <c r="G103" s="438">
        <v>9406.3211553133642</v>
      </c>
      <c r="H103" s="438">
        <v>24721.975386105452</v>
      </c>
      <c r="I103" s="438">
        <v>34875.886310498245</v>
      </c>
      <c r="J103" s="443">
        <v>13.131379801355333</v>
      </c>
      <c r="K103" s="443">
        <v>28.246116373482565</v>
      </c>
      <c r="L103" s="440"/>
    </row>
    <row r="104" spans="1:12" s="442" customFormat="1" ht="17.100000000000001" hidden="1" customHeight="1">
      <c r="A104" s="436" t="s">
        <v>474</v>
      </c>
      <c r="B104" s="437">
        <v>485574.71506499965</v>
      </c>
      <c r="C104" s="438">
        <v>150796.37123321131</v>
      </c>
      <c r="D104" s="438">
        <v>59150.094510864292</v>
      </c>
      <c r="E104" s="438">
        <v>44756.099827593127</v>
      </c>
      <c r="F104" s="438">
        <v>38846.033960803572</v>
      </c>
      <c r="G104" s="438">
        <v>9047.7397072899785</v>
      </c>
      <c r="H104" s="438">
        <v>20304.060550060702</v>
      </c>
      <c r="I104" s="438">
        <v>35708.360120303158</v>
      </c>
      <c r="J104" s="443">
        <v>12.181460993689999</v>
      </c>
      <c r="K104" s="443">
        <v>29.679825490214494</v>
      </c>
      <c r="L104" s="440"/>
    </row>
    <row r="105" spans="1:12" s="442" customFormat="1" ht="17.100000000000001" hidden="1" customHeight="1">
      <c r="A105" s="436" t="s">
        <v>475</v>
      </c>
      <c r="B105" s="437">
        <v>484094.36413183936</v>
      </c>
      <c r="C105" s="438">
        <v>150269.87786368156</v>
      </c>
      <c r="D105" s="438">
        <v>62931.329664193581</v>
      </c>
      <c r="E105" s="438">
        <v>49184.125342699554</v>
      </c>
      <c r="F105" s="438">
        <v>38727.605953578168</v>
      </c>
      <c r="G105" s="438">
        <v>9016.1500545476229</v>
      </c>
      <c r="H105" s="438">
        <v>24203.72371061541</v>
      </c>
      <c r="I105" s="438">
        <v>40167.975288151931</v>
      </c>
      <c r="J105" s="443">
        <v>12.999806303684775</v>
      </c>
      <c r="K105" s="443">
        <v>32.730528594238493</v>
      </c>
      <c r="L105" s="440"/>
    </row>
    <row r="106" spans="1:12" s="442" customFormat="1" ht="17.100000000000001" hidden="1" customHeight="1">
      <c r="A106" s="436" t="s">
        <v>476</v>
      </c>
      <c r="B106" s="437">
        <v>490755.83145439852</v>
      </c>
      <c r="C106" s="438">
        <v>151987.44668250755</v>
      </c>
      <c r="D106" s="438">
        <v>65565.392585915717</v>
      </c>
      <c r="E106" s="438">
        <v>52673.259804868176</v>
      </c>
      <c r="F106" s="438">
        <v>39275.90018443099</v>
      </c>
      <c r="G106" s="438">
        <v>9107.6715498911162</v>
      </c>
      <c r="H106" s="438">
        <v>26289.492401484713</v>
      </c>
      <c r="I106" s="438">
        <v>43565.588254977061</v>
      </c>
      <c r="J106" s="443">
        <v>13.360084258521562</v>
      </c>
      <c r="K106" s="443">
        <v>34.656322580969068</v>
      </c>
      <c r="L106" s="440"/>
    </row>
    <row r="107" spans="1:12" s="442" customFormat="1" ht="17.100000000000001" hidden="1" customHeight="1">
      <c r="A107" s="436">
        <v>44378</v>
      </c>
      <c r="B107" s="437">
        <v>491847.58458091709</v>
      </c>
      <c r="C107" s="438">
        <v>151939.53137012263</v>
      </c>
      <c r="D107" s="438">
        <v>65088.55270101213</v>
      </c>
      <c r="E107" s="438">
        <v>46137.662945877455</v>
      </c>
      <c r="F107" s="438">
        <v>39363.284359994468</v>
      </c>
      <c r="G107" s="438">
        <v>9104.7636870665392</v>
      </c>
      <c r="H107" s="438">
        <v>25725.268341017672</v>
      </c>
      <c r="I107" s="438">
        <v>37032.899258810925</v>
      </c>
      <c r="J107" s="443">
        <v>13.233480196201711</v>
      </c>
      <c r="K107" s="443">
        <v>30.365805745107071</v>
      </c>
      <c r="L107" s="440"/>
    </row>
    <row r="108" spans="1:12" s="442" customFormat="1" ht="17.100000000000001" hidden="1" customHeight="1">
      <c r="A108" s="436">
        <v>44392</v>
      </c>
      <c r="B108" s="437">
        <v>494332.43840061995</v>
      </c>
      <c r="C108" s="438">
        <v>157665.6445190972</v>
      </c>
      <c r="D108" s="438">
        <v>65202.017440840013</v>
      </c>
      <c r="E108" s="438">
        <v>50312.472834534863</v>
      </c>
      <c r="F108" s="438">
        <v>39562.13046284255</v>
      </c>
      <c r="G108" s="438">
        <v>9448.2871280511154</v>
      </c>
      <c r="H108" s="438">
        <v>25639.886977997448</v>
      </c>
      <c r="I108" s="438">
        <v>40864.185706483739</v>
      </c>
      <c r="J108" s="443">
        <v>13.189912774447263</v>
      </c>
      <c r="K108" s="443">
        <v>31.91086618013399</v>
      </c>
      <c r="L108" s="440"/>
    </row>
    <row r="109" spans="1:12" s="442" customFormat="1" ht="17.100000000000001" hidden="1" customHeight="1">
      <c r="A109" s="436">
        <v>44406</v>
      </c>
      <c r="B109" s="437">
        <v>496257.79445336206</v>
      </c>
      <c r="C109" s="438">
        <v>163337.44614575611</v>
      </c>
      <c r="D109" s="438">
        <v>63512.973652910718</v>
      </c>
      <c r="E109" s="438">
        <v>45058.520014218579</v>
      </c>
      <c r="F109" s="438">
        <v>39716.456909833323</v>
      </c>
      <c r="G109" s="438">
        <v>9788.3717535720934</v>
      </c>
      <c r="H109" s="438">
        <v>23796.516743077387</v>
      </c>
      <c r="I109" s="438">
        <v>35270.148260646478</v>
      </c>
      <c r="J109" s="443">
        <v>12.798383090964149</v>
      </c>
      <c r="K109" s="443">
        <v>27.586154355572624</v>
      </c>
      <c r="L109" s="440"/>
    </row>
    <row r="110" spans="1:12" s="442" customFormat="1" ht="17.100000000000001" hidden="1" customHeight="1">
      <c r="A110" s="436">
        <v>44420</v>
      </c>
      <c r="B110" s="437">
        <v>498404.46721439948</v>
      </c>
      <c r="C110" s="438">
        <v>162025.2487401602</v>
      </c>
      <c r="D110" s="438">
        <v>64540.444548418571</v>
      </c>
      <c r="E110" s="438">
        <v>43027.604048455454</v>
      </c>
      <c r="F110" s="438">
        <v>39887.959841720505</v>
      </c>
      <c r="G110" s="438">
        <v>9709.8130759831893</v>
      </c>
      <c r="H110" s="438">
        <v>24652.484706698055</v>
      </c>
      <c r="I110" s="438">
        <v>33317.790972472256</v>
      </c>
      <c r="J110" s="443">
        <v>12.949411330347308</v>
      </c>
      <c r="K110" s="443">
        <v>26.556110472299782</v>
      </c>
      <c r="L110" s="440"/>
    </row>
    <row r="111" spans="1:12" s="442" customFormat="1" ht="17.100000000000001" hidden="1" customHeight="1">
      <c r="A111" s="436">
        <v>44434</v>
      </c>
      <c r="B111" s="437">
        <v>501879.64120578277</v>
      </c>
      <c r="C111" s="438">
        <v>162122.84058369207</v>
      </c>
      <c r="D111" s="438">
        <v>62076.911903413573</v>
      </c>
      <c r="E111" s="438">
        <v>39725.541680599395</v>
      </c>
      <c r="F111" s="438">
        <v>40165.948946698925</v>
      </c>
      <c r="G111" s="438">
        <v>9715.6871973442903</v>
      </c>
      <c r="H111" s="438">
        <v>21910.962956714626</v>
      </c>
      <c r="I111" s="438">
        <v>30009.854483255102</v>
      </c>
      <c r="J111" s="443">
        <v>12.368884251664742</v>
      </c>
      <c r="K111" s="443">
        <v>24.503359019355468</v>
      </c>
      <c r="L111" s="440"/>
    </row>
    <row r="112" spans="1:12" s="442" customFormat="1" ht="17.100000000000001" hidden="1" customHeight="1">
      <c r="A112" s="436">
        <v>44448</v>
      </c>
      <c r="B112" s="437">
        <v>499500.75710360426</v>
      </c>
      <c r="C112" s="438">
        <v>163963.00437805988</v>
      </c>
      <c r="D112" s="438">
        <v>69114.059355831414</v>
      </c>
      <c r="E112" s="438">
        <v>50731.746813945661</v>
      </c>
      <c r="F112" s="438">
        <v>39975.481218032612</v>
      </c>
      <c r="G112" s="438">
        <v>9826.2147753753998</v>
      </c>
      <c r="H112" s="438">
        <v>29138.578137798821</v>
      </c>
      <c r="I112" s="438">
        <v>40905.532038570265</v>
      </c>
      <c r="J112" s="443">
        <v>13.836627547192304</v>
      </c>
      <c r="K112" s="443">
        <v>30.940971718821558</v>
      </c>
      <c r="L112" s="440"/>
    </row>
    <row r="113" spans="1:12" s="442" customFormat="1" ht="17.100000000000001" hidden="1" customHeight="1">
      <c r="A113" s="436">
        <v>44462</v>
      </c>
      <c r="B113" s="437">
        <v>503424.08147374581</v>
      </c>
      <c r="C113" s="438">
        <v>163858.0389110723</v>
      </c>
      <c r="D113" s="438">
        <v>72495.396001954985</v>
      </c>
      <c r="E113" s="438">
        <v>55215.855390498771</v>
      </c>
      <c r="F113" s="438">
        <v>40289.564463120405</v>
      </c>
      <c r="G113" s="438">
        <v>9819.7538757487855</v>
      </c>
      <c r="H113" s="438">
        <v>32205.831538834602</v>
      </c>
      <c r="I113" s="438">
        <v>45396.10151475</v>
      </c>
      <c r="J113" s="443">
        <v>14.400462486762407</v>
      </c>
      <c r="K113" s="443">
        <v>33.697373505406759</v>
      </c>
      <c r="L113" s="440"/>
    </row>
    <row r="114" spans="1:12" s="442" customFormat="1" ht="17.100000000000001" hidden="1" customHeight="1">
      <c r="A114" s="436">
        <v>44476</v>
      </c>
      <c r="B114" s="437">
        <v>503444.0497649663</v>
      </c>
      <c r="C114" s="438">
        <v>164861.09057667502</v>
      </c>
      <c r="D114" s="438">
        <v>78215.105447568567</v>
      </c>
      <c r="E114" s="438">
        <v>55689.917534513734</v>
      </c>
      <c r="F114" s="438">
        <v>40291.103148221715</v>
      </c>
      <c r="G114" s="438">
        <v>9879.9810593321927</v>
      </c>
      <c r="H114" s="438">
        <v>37924.002299346852</v>
      </c>
      <c r="I114" s="438">
        <v>45809.936475181545</v>
      </c>
      <c r="J114" s="443">
        <v>15.53600752339479</v>
      </c>
      <c r="K114" s="443">
        <v>33.779903638701811</v>
      </c>
      <c r="L114" s="440"/>
    </row>
    <row r="115" spans="1:12" s="442" customFormat="1" ht="17.100000000000001" hidden="1" customHeight="1">
      <c r="A115" s="436">
        <v>44490</v>
      </c>
      <c r="B115" s="437">
        <v>507421.10935918993</v>
      </c>
      <c r="C115" s="438">
        <v>166167.40029519438</v>
      </c>
      <c r="D115" s="438">
        <v>70167.532238529311</v>
      </c>
      <c r="E115" s="438">
        <v>64030.36145106257</v>
      </c>
      <c r="F115" s="438">
        <v>40609.148277171058</v>
      </c>
      <c r="G115" s="438">
        <v>9958.4493713847623</v>
      </c>
      <c r="H115" s="438">
        <v>29558.383961358231</v>
      </c>
      <c r="I115" s="438">
        <v>54071.912079677815</v>
      </c>
      <c r="J115" s="443">
        <v>13.828264324111824</v>
      </c>
      <c r="K115" s="443">
        <v>38.533648198932759</v>
      </c>
      <c r="L115" s="440"/>
    </row>
    <row r="116" spans="1:12" s="442" customFormat="1" ht="17.100000000000001" hidden="1" customHeight="1">
      <c r="A116" s="436">
        <v>44504</v>
      </c>
      <c r="B116" s="437">
        <v>513365.18231708428</v>
      </c>
      <c r="C116" s="438">
        <v>168129.59103283327</v>
      </c>
      <c r="D116" s="438">
        <v>70796.202197767154</v>
      </c>
      <c r="E116" s="438">
        <v>60986.948423522001</v>
      </c>
      <c r="F116" s="438">
        <v>41084.643548481872</v>
      </c>
      <c r="G116" s="438">
        <v>10076.203739633653</v>
      </c>
      <c r="H116" s="438">
        <v>29711.558649285278</v>
      </c>
      <c r="I116" s="438">
        <v>50910.744683888348</v>
      </c>
      <c r="J116" s="443">
        <v>13.790612343094061</v>
      </c>
      <c r="K116" s="443">
        <v>36.273774324242616</v>
      </c>
      <c r="L116" s="440"/>
    </row>
    <row r="117" spans="1:12" s="442" customFormat="1" ht="17.100000000000001" hidden="1" customHeight="1">
      <c r="A117" s="436">
        <v>44518</v>
      </c>
      <c r="B117" s="437">
        <v>516892.77577990427</v>
      </c>
      <c r="C117" s="438">
        <v>167763.70773448612</v>
      </c>
      <c r="D117" s="438">
        <v>65321.74467697143</v>
      </c>
      <c r="E117" s="438">
        <v>58236.373267314761</v>
      </c>
      <c r="F117" s="438">
        <v>41366.859712338832</v>
      </c>
      <c r="G117" s="438">
        <v>10054.244226609293</v>
      </c>
      <c r="H117" s="438">
        <v>23954.884964632594</v>
      </c>
      <c r="I117" s="438">
        <v>48182.129040705469</v>
      </c>
      <c r="J117" s="443">
        <v>12.637387817698148</v>
      </c>
      <c r="K117" s="443">
        <v>34.713332253888588</v>
      </c>
      <c r="L117" s="440"/>
    </row>
    <row r="118" spans="1:12" s="442" customFormat="1" ht="17.100000000000001" hidden="1" customHeight="1">
      <c r="A118" s="436">
        <v>44532</v>
      </c>
      <c r="B118" s="437">
        <v>512860.88644957647</v>
      </c>
      <c r="C118" s="438">
        <v>176003.10773474682</v>
      </c>
      <c r="D118" s="438">
        <v>66802.550845412872</v>
      </c>
      <c r="E118" s="438">
        <v>57583.25862504448</v>
      </c>
      <c r="F118" s="438">
        <v>41044.143942415947</v>
      </c>
      <c r="G118" s="438">
        <v>10548.731694247441</v>
      </c>
      <c r="H118" s="438">
        <v>25758.406902996911</v>
      </c>
      <c r="I118" s="438">
        <v>47034.526930797037</v>
      </c>
      <c r="J118" s="443">
        <v>13.025471937989325</v>
      </c>
      <c r="K118" s="443">
        <v>32.717182876013666</v>
      </c>
      <c r="L118" s="440"/>
    </row>
    <row r="119" spans="1:12" s="442" customFormat="1" ht="17.100000000000001" hidden="1" customHeight="1">
      <c r="A119" s="436">
        <v>44546</v>
      </c>
      <c r="B119" s="437">
        <v>515007.31415479071</v>
      </c>
      <c r="C119" s="438">
        <v>173762.77187500332</v>
      </c>
      <c r="D119" s="438">
        <v>69832.383086470712</v>
      </c>
      <c r="E119" s="438">
        <v>59340.980258663323</v>
      </c>
      <c r="F119" s="438">
        <v>41215.706009384368</v>
      </c>
      <c r="G119" s="438">
        <v>10414.425654749375</v>
      </c>
      <c r="H119" s="438">
        <v>28616.67707708634</v>
      </c>
      <c r="I119" s="438">
        <v>48926.554603913944</v>
      </c>
      <c r="J119" s="443">
        <v>13.559493460996144</v>
      </c>
      <c r="K119" s="443">
        <v>34.150571850540231</v>
      </c>
      <c r="L119" s="440"/>
    </row>
    <row r="120" spans="1:12" s="442" customFormat="1" ht="17.100000000000001" hidden="1" customHeight="1">
      <c r="A120" s="436">
        <v>44560</v>
      </c>
      <c r="B120" s="437">
        <v>520230.81333910779</v>
      </c>
      <c r="C120" s="438">
        <v>174305.90994693153</v>
      </c>
      <c r="D120" s="438">
        <v>81792.203707551438</v>
      </c>
      <c r="E120" s="438">
        <v>67850.636788741947</v>
      </c>
      <c r="F120" s="438">
        <v>41633.576884438502</v>
      </c>
      <c r="G120" s="438">
        <v>10447.020733833491</v>
      </c>
      <c r="H120" s="438">
        <v>40158.626823112936</v>
      </c>
      <c r="I120" s="438">
        <v>57403.616054908452</v>
      </c>
      <c r="J120" s="443">
        <v>15.722291261943363</v>
      </c>
      <c r="K120" s="443">
        <v>38.926182600119233</v>
      </c>
      <c r="L120" s="440"/>
    </row>
    <row r="121" spans="1:12" s="442" customFormat="1" ht="17.100000000000001" hidden="1" customHeight="1">
      <c r="A121" s="436">
        <v>44574</v>
      </c>
      <c r="B121" s="437">
        <v>533312.2534811286</v>
      </c>
      <c r="C121" s="438">
        <v>176604.84012025202</v>
      </c>
      <c r="D121" s="438">
        <v>70408.958985894991</v>
      </c>
      <c r="E121" s="438">
        <v>92304.798065322553</v>
      </c>
      <c r="F121" s="438">
        <v>42680.090013429384</v>
      </c>
      <c r="G121" s="438">
        <v>10584.958106010794</v>
      </c>
      <c r="H121" s="438">
        <v>27728.868972465611</v>
      </c>
      <c r="I121" s="438">
        <v>81719.839959311779</v>
      </c>
      <c r="J121" s="443">
        <v>13.202201623215926</v>
      </c>
      <c r="K121" s="443">
        <v>52.266290098545035</v>
      </c>
      <c r="L121" s="440"/>
    </row>
    <row r="122" spans="1:12" s="442" customFormat="1" ht="17.100000000000001" hidden="1" customHeight="1">
      <c r="A122" s="436">
        <v>44588</v>
      </c>
      <c r="B122" s="437">
        <v>523250.77549069782</v>
      </c>
      <c r="C122" s="438">
        <v>168830.46481913418</v>
      </c>
      <c r="D122" s="438">
        <v>69830.683171676443</v>
      </c>
      <c r="E122" s="438">
        <v>78228.069199374309</v>
      </c>
      <c r="F122" s="438">
        <v>41875.204250903174</v>
      </c>
      <c r="G122" s="438">
        <v>10118.47123041255</v>
      </c>
      <c r="H122" s="438">
        <v>27955.478920773268</v>
      </c>
      <c r="I122" s="438">
        <v>68109.597968961738</v>
      </c>
      <c r="J122" s="443">
        <v>13.345547955698702</v>
      </c>
      <c r="K122" s="443">
        <v>46.335280355461315</v>
      </c>
      <c r="L122" s="440"/>
    </row>
    <row r="123" spans="1:12" s="442" customFormat="1" ht="17.100000000000001" hidden="1" customHeight="1">
      <c r="A123" s="436">
        <v>44602</v>
      </c>
      <c r="B123" s="437">
        <v>512778.71406278008</v>
      </c>
      <c r="C123" s="438">
        <v>170982.46058265411</v>
      </c>
      <c r="D123" s="438">
        <v>66991.548334260719</v>
      </c>
      <c r="E123" s="438">
        <v>76670.227302564686</v>
      </c>
      <c r="F123" s="438">
        <v>41037.531442224681</v>
      </c>
      <c r="G123" s="438">
        <v>10247.521897057535</v>
      </c>
      <c r="H123" s="438">
        <v>25954.016892036037</v>
      </c>
      <c r="I123" s="438">
        <v>66422.705405507135</v>
      </c>
      <c r="J123" s="443">
        <v>13.064416774144579</v>
      </c>
      <c r="K123" s="443">
        <v>44.840989561909922</v>
      </c>
      <c r="L123" s="440"/>
    </row>
    <row r="124" spans="1:12" s="442" customFormat="1" ht="17.100000000000001" hidden="1" customHeight="1">
      <c r="A124" s="436">
        <v>44616</v>
      </c>
      <c r="B124" s="437">
        <v>511260.9793975263</v>
      </c>
      <c r="C124" s="438">
        <v>174121.173016224</v>
      </c>
      <c r="D124" s="438">
        <v>71018.004772555723</v>
      </c>
      <c r="E124" s="438">
        <v>68753.496635105854</v>
      </c>
      <c r="F124" s="438">
        <v>40916.039040117459</v>
      </c>
      <c r="G124" s="438">
        <v>10435.899864736926</v>
      </c>
      <c r="H124" s="438">
        <v>30101.96573243825</v>
      </c>
      <c r="I124" s="438">
        <v>58317.596770368931</v>
      </c>
      <c r="J124" s="443">
        <v>13.89075396605543</v>
      </c>
      <c r="K124" s="443">
        <v>39.48600589125347</v>
      </c>
      <c r="L124" s="440"/>
    </row>
    <row r="125" spans="1:12" s="442" customFormat="1" ht="17.100000000000001" hidden="1" customHeight="1">
      <c r="A125" s="436">
        <v>44630</v>
      </c>
      <c r="B125" s="437">
        <v>513799.10660346289</v>
      </c>
      <c r="C125" s="438">
        <v>178784.47227293765</v>
      </c>
      <c r="D125" s="438">
        <v>70185.854585087145</v>
      </c>
      <c r="E125" s="438">
        <v>67921.534158678303</v>
      </c>
      <c r="F125" s="438">
        <v>41119.149950901636</v>
      </c>
      <c r="G125" s="438">
        <v>10715.652269407808</v>
      </c>
      <c r="H125" s="438">
        <v>29066.704634185517</v>
      </c>
      <c r="I125" s="438">
        <v>57205.881889270502</v>
      </c>
      <c r="J125" s="443">
        <v>13.660174508488353</v>
      </c>
      <c r="K125" s="443">
        <v>37.990734483354501</v>
      </c>
      <c r="L125" s="440"/>
    </row>
    <row r="126" spans="1:12" s="442" customFormat="1" ht="17.100000000000001" hidden="1" customHeight="1">
      <c r="A126" s="436">
        <v>44644</v>
      </c>
      <c r="B126" s="437">
        <v>515715.26942203072</v>
      </c>
      <c r="C126" s="438">
        <v>181171.87886993057</v>
      </c>
      <c r="D126" s="438">
        <v>68538.349048113552</v>
      </c>
      <c r="E126" s="438">
        <v>59128.432662899933</v>
      </c>
      <c r="F126" s="438">
        <v>41272.168947694401</v>
      </c>
      <c r="G126" s="438">
        <v>10859.102186746873</v>
      </c>
      <c r="H126" s="438">
        <v>27266.180100419151</v>
      </c>
      <c r="I126" s="438">
        <v>48269.330476153067</v>
      </c>
      <c r="J126" s="443">
        <v>13.28995922981405</v>
      </c>
      <c r="K126" s="443">
        <v>32.636650363023634</v>
      </c>
      <c r="L126" s="440"/>
    </row>
    <row r="127" spans="1:12" s="442" customFormat="1" ht="17.100000000000001" hidden="1" customHeight="1">
      <c r="A127" s="436">
        <v>44658</v>
      </c>
      <c r="B127" s="437">
        <v>514744.16234269924</v>
      </c>
      <c r="C127" s="438">
        <v>172087.57089455516</v>
      </c>
      <c r="D127" s="438">
        <v>67451.549783465714</v>
      </c>
      <c r="E127" s="438">
        <v>75894.902467939959</v>
      </c>
      <c r="F127" s="438">
        <v>41194.119879338556</v>
      </c>
      <c r="G127" s="438">
        <v>10314.314084731346</v>
      </c>
      <c r="H127" s="438">
        <v>26257.429904127162</v>
      </c>
      <c r="I127" s="438">
        <v>65580.58838320864</v>
      </c>
      <c r="J127" s="443">
        <v>13.103897959032851</v>
      </c>
      <c r="K127" s="443">
        <v>44.10248925789287</v>
      </c>
      <c r="L127" s="440"/>
    </row>
    <row r="128" spans="1:12" s="442" customFormat="1" ht="17.100000000000001" hidden="1" customHeight="1">
      <c r="A128" s="436">
        <v>44672</v>
      </c>
      <c r="B128" s="437">
        <v>519200.47863998503</v>
      </c>
      <c r="C128" s="438">
        <v>169982.42966717813</v>
      </c>
      <c r="D128" s="438">
        <v>65164.671513391426</v>
      </c>
      <c r="E128" s="438">
        <v>68044.89230083357</v>
      </c>
      <c r="F128" s="438">
        <v>41550.609085769705</v>
      </c>
      <c r="G128" s="438">
        <v>10188.017684102506</v>
      </c>
      <c r="H128" s="438">
        <v>23614.062427621717</v>
      </c>
      <c r="I128" s="438">
        <v>57856.874616731075</v>
      </c>
      <c r="J128" s="443">
        <v>12.550965223315361</v>
      </c>
      <c r="K128" s="443">
        <v>40.030544588675419</v>
      </c>
      <c r="L128" s="440"/>
    </row>
    <row r="129" spans="1:12" s="442" customFormat="1" ht="17.100000000000001" hidden="1" customHeight="1">
      <c r="A129" s="436">
        <v>44686</v>
      </c>
      <c r="B129" s="437">
        <v>522699.25286759861</v>
      </c>
      <c r="C129" s="438">
        <v>165377.01290077713</v>
      </c>
      <c r="D129" s="438">
        <v>68939.458536197155</v>
      </c>
      <c r="E129" s="438">
        <v>63442.079945744641</v>
      </c>
      <c r="F129" s="438">
        <v>41830.079893006106</v>
      </c>
      <c r="G129" s="438">
        <v>9912.016026347972</v>
      </c>
      <c r="H129" s="438">
        <v>27109.378643191052</v>
      </c>
      <c r="I129" s="438">
        <v>53530.063919396678</v>
      </c>
      <c r="J129" s="443">
        <v>13.189125134192556</v>
      </c>
      <c r="K129" s="443">
        <v>38.36209085709428</v>
      </c>
      <c r="L129" s="440"/>
    </row>
    <row r="130" spans="1:12" s="442" customFormat="1" ht="17.100000000000001" hidden="1" customHeight="1">
      <c r="A130" s="436">
        <v>44700</v>
      </c>
      <c r="B130" s="437">
        <v>515761.89322704065</v>
      </c>
      <c r="C130" s="438">
        <v>168764.75489002917</v>
      </c>
      <c r="D130" s="438">
        <v>67782.709627104283</v>
      </c>
      <c r="E130" s="438">
        <v>60836.37981658167</v>
      </c>
      <c r="F130" s="438">
        <v>41274.707148334688</v>
      </c>
      <c r="G130" s="438">
        <v>10115.568525773177</v>
      </c>
      <c r="H130" s="438">
        <v>26508.002478769591</v>
      </c>
      <c r="I130" s="438">
        <v>50720.811290808495</v>
      </c>
      <c r="J130" s="443">
        <v>13.14224849048048</v>
      </c>
      <c r="K130" s="443">
        <v>36.048036129477389</v>
      </c>
      <c r="L130" s="440"/>
    </row>
    <row r="131" spans="1:12" s="442" customFormat="1" ht="17.100000000000001" hidden="1" customHeight="1">
      <c r="A131" s="436">
        <v>44714</v>
      </c>
      <c r="B131" s="437">
        <v>515341.76148963353</v>
      </c>
      <c r="C131" s="438">
        <v>168569.47616029653</v>
      </c>
      <c r="D131" s="438">
        <v>66858.951812722866</v>
      </c>
      <c r="E131" s="438">
        <v>52318.333986905534</v>
      </c>
      <c r="F131" s="438">
        <v>41240.737466761944</v>
      </c>
      <c r="G131" s="438">
        <v>10104.121158924343</v>
      </c>
      <c r="H131" s="438">
        <v>25618.214345960903</v>
      </c>
      <c r="I131" s="438">
        <v>42214.212827981195</v>
      </c>
      <c r="J131" s="443">
        <v>12.973711196907875</v>
      </c>
      <c r="K131" s="443">
        <v>31.036659292430169</v>
      </c>
      <c r="L131" s="440"/>
    </row>
    <row r="132" spans="1:12" s="442" customFormat="1" ht="17.100000000000001" hidden="1" customHeight="1">
      <c r="A132" s="436">
        <v>44728</v>
      </c>
      <c r="B132" s="437">
        <v>516172.08656772721</v>
      </c>
      <c r="C132" s="438">
        <v>165530.91893940573</v>
      </c>
      <c r="D132" s="438">
        <v>66918.448940992166</v>
      </c>
      <c r="E132" s="438">
        <v>53039.933922923956</v>
      </c>
      <c r="F132" s="438">
        <v>41307.457825261889</v>
      </c>
      <c r="G132" s="438">
        <v>9921.5869614815656</v>
      </c>
      <c r="H132" s="438">
        <v>25610.99111573027</v>
      </c>
      <c r="I132" s="438">
        <v>43118.346961442396</v>
      </c>
      <c r="J132" s="443">
        <v>12.964368024230957</v>
      </c>
      <c r="K132" s="443">
        <v>32.042312253664079</v>
      </c>
      <c r="L132" s="440"/>
    </row>
    <row r="133" spans="1:12" s="442" customFormat="1" ht="17.100000000000001" hidden="1" customHeight="1">
      <c r="A133" s="436">
        <v>44742</v>
      </c>
      <c r="B133" s="437">
        <v>518385.4828469365</v>
      </c>
      <c r="C133" s="438">
        <v>168517.28478244561</v>
      </c>
      <c r="D133" s="438">
        <v>75960.624283966448</v>
      </c>
      <c r="E133" s="438">
        <v>55213.98295652595</v>
      </c>
      <c r="F133" s="438">
        <v>41484.610150398657</v>
      </c>
      <c r="G133" s="438">
        <v>10100.708444963937</v>
      </c>
      <c r="H133" s="438">
        <v>34476.014133567762</v>
      </c>
      <c r="I133" s="438">
        <v>45113.274511561998</v>
      </c>
      <c r="J133" s="443">
        <v>14.653308550771147</v>
      </c>
      <c r="K133" s="443">
        <v>32.764581406475145</v>
      </c>
      <c r="L133" s="440"/>
    </row>
    <row r="134" spans="1:12" s="442" customFormat="1" ht="17.100000000000001" hidden="1" customHeight="1">
      <c r="A134" s="436">
        <v>44756</v>
      </c>
      <c r="B134" s="437">
        <v>528333.13233199588</v>
      </c>
      <c r="C134" s="438">
        <v>171852.59231460787</v>
      </c>
      <c r="D134" s="438">
        <v>77514.943561027147</v>
      </c>
      <c r="E134" s="438">
        <v>48145.538029680349</v>
      </c>
      <c r="F134" s="438">
        <v>47565.612178417294</v>
      </c>
      <c r="G134" s="438">
        <v>10300.735359851345</v>
      </c>
      <c r="H134" s="438">
        <v>29949.331382609831</v>
      </c>
      <c r="I134" s="438">
        <v>37844.80266982902</v>
      </c>
      <c r="J134" s="443">
        <v>14.671603732078273</v>
      </c>
      <c r="K134" s="443">
        <v>28.015601848787398</v>
      </c>
      <c r="L134" s="440"/>
    </row>
    <row r="135" spans="1:12" s="442" customFormat="1" ht="17.100000000000001" hidden="1" customHeight="1">
      <c r="A135" s="436">
        <v>44770</v>
      </c>
      <c r="B135" s="437">
        <v>530849.1314560516</v>
      </c>
      <c r="C135" s="438">
        <v>171733.79922629509</v>
      </c>
      <c r="D135" s="438">
        <v>73843.241361592867</v>
      </c>
      <c r="E135" s="438">
        <v>48773.330842556345</v>
      </c>
      <c r="F135" s="438">
        <v>47791.888560365289</v>
      </c>
      <c r="G135" s="438">
        <v>10293.716800697259</v>
      </c>
      <c r="H135" s="438">
        <v>26051.352801227556</v>
      </c>
      <c r="I135" s="438">
        <v>38479.614041859095</v>
      </c>
      <c r="J135" s="443">
        <v>13.910400711978232</v>
      </c>
      <c r="K135" s="443">
        <v>28.400542620202163</v>
      </c>
      <c r="L135" s="440"/>
    </row>
    <row r="136" spans="1:12" s="442" customFormat="1" ht="17.100000000000001" hidden="1" customHeight="1">
      <c r="A136" s="436">
        <v>44784</v>
      </c>
      <c r="B136" s="437">
        <v>531163.2200998622</v>
      </c>
      <c r="C136" s="438">
        <v>171607.54124415995</v>
      </c>
      <c r="D136" s="438">
        <v>71992.821519797144</v>
      </c>
      <c r="E136" s="438">
        <v>50723.561010388039</v>
      </c>
      <c r="F136" s="438">
        <v>47819.33193960788</v>
      </c>
      <c r="G136" s="438">
        <v>10286.691054236071</v>
      </c>
      <c r="H136" s="438">
        <v>24173.48958018926</v>
      </c>
      <c r="I136" s="438">
        <v>40436.869956151975</v>
      </c>
      <c r="J136" s="443">
        <v>13.553803952438956</v>
      </c>
      <c r="K136" s="443">
        <v>29.557885768096593</v>
      </c>
      <c r="L136" s="440"/>
    </row>
    <row r="137" spans="1:12" s="442" customFormat="1" ht="17.100000000000001" hidden="1" customHeight="1">
      <c r="A137" s="436">
        <v>44798</v>
      </c>
      <c r="B137" s="437">
        <v>531040.62884943059</v>
      </c>
      <c r="C137" s="438">
        <v>173520.20547180116</v>
      </c>
      <c r="D137" s="438">
        <v>69965.790909197865</v>
      </c>
      <c r="E137" s="438">
        <v>52661.856440851334</v>
      </c>
      <c r="F137" s="438">
        <v>47808.303737694892</v>
      </c>
      <c r="G137" s="438">
        <v>10401.447567477324</v>
      </c>
      <c r="H137" s="438">
        <v>22157.487171502984</v>
      </c>
      <c r="I137" s="438">
        <v>42260.408873374006</v>
      </c>
      <c r="J137" s="443">
        <v>13.175223722672207</v>
      </c>
      <c r="K137" s="443">
        <v>30.349120609708724</v>
      </c>
      <c r="L137" s="440"/>
    </row>
    <row r="138" spans="1:12" s="442" customFormat="1" ht="17.100000000000001" hidden="1" customHeight="1">
      <c r="A138" s="436">
        <v>44812</v>
      </c>
      <c r="B138" s="437">
        <v>531952.65432320943</v>
      </c>
      <c r="C138" s="438">
        <v>182106.1821318435</v>
      </c>
      <c r="D138" s="438">
        <v>70677.428399538563</v>
      </c>
      <c r="E138" s="438">
        <v>50496.808885726503</v>
      </c>
      <c r="F138" s="438">
        <v>47890.237152761256</v>
      </c>
      <c r="G138" s="438">
        <v>10916.705418795671</v>
      </c>
      <c r="H138" s="438">
        <v>22787.191246777325</v>
      </c>
      <c r="I138" s="438">
        <v>39580.103466930828</v>
      </c>
      <c r="J138" s="443">
        <v>13.286413334934807</v>
      </c>
      <c r="K138" s="443">
        <v>27.729321593907883</v>
      </c>
      <c r="L138" s="440"/>
    </row>
    <row r="139" spans="1:12" s="442" customFormat="1" ht="17.100000000000001" hidden="1" customHeight="1">
      <c r="A139" s="436">
        <v>44826</v>
      </c>
      <c r="B139" s="437">
        <v>532582.91285456426</v>
      </c>
      <c r="C139" s="438">
        <v>178472.44276132589</v>
      </c>
      <c r="D139" s="438">
        <v>74492.862742489291</v>
      </c>
      <c r="E139" s="438">
        <v>39250.473801415828</v>
      </c>
      <c r="F139" s="438">
        <v>47946.63662985713</v>
      </c>
      <c r="G139" s="438">
        <v>10698.896917048658</v>
      </c>
      <c r="H139" s="438">
        <v>26546.226112632176</v>
      </c>
      <c r="I139" s="438">
        <v>28551.576884367165</v>
      </c>
      <c r="J139" s="443">
        <v>13.987092139929677</v>
      </c>
      <c r="K139" s="443">
        <v>21.992456198913647</v>
      </c>
      <c r="L139" s="440"/>
    </row>
    <row r="140" spans="1:12" s="442" customFormat="1" ht="17.100000000000001" hidden="1" customHeight="1">
      <c r="A140" s="436">
        <v>44840</v>
      </c>
      <c r="B140" s="437">
        <v>536627.80046817509</v>
      </c>
      <c r="C140" s="438">
        <v>180790.36708322863</v>
      </c>
      <c r="D140" s="438">
        <v>71793.439709450729</v>
      </c>
      <c r="E140" s="438">
        <v>46370.685813792006</v>
      </c>
      <c r="F140" s="438">
        <v>48310.69779826219</v>
      </c>
      <c r="G140" s="438">
        <v>10837.95818757609</v>
      </c>
      <c r="H140" s="438">
        <v>23482.741911188525</v>
      </c>
      <c r="I140" s="438">
        <v>35532.727626215936</v>
      </c>
      <c r="J140" s="443">
        <v>13.378628473369314</v>
      </c>
      <c r="K140" s="443">
        <v>25.648869772162584</v>
      </c>
      <c r="L140" s="440"/>
    </row>
    <row r="141" spans="1:12" s="442" customFormat="1" ht="17.100000000000001" hidden="1" customHeight="1">
      <c r="A141" s="436">
        <v>44854</v>
      </c>
      <c r="B141" s="437">
        <v>538443.9242296142</v>
      </c>
      <c r="C141" s="438">
        <v>177648.81571818164</v>
      </c>
      <c r="D141" s="438">
        <v>68844.309021138586</v>
      </c>
      <c r="E141" s="438">
        <v>39151.760560499439</v>
      </c>
      <c r="F141" s="438">
        <v>48473.941601961364</v>
      </c>
      <c r="G141" s="438">
        <v>10649.603328893509</v>
      </c>
      <c r="H141" s="438">
        <v>20370.367419177204</v>
      </c>
      <c r="I141" s="438">
        <v>28502.157231605917</v>
      </c>
      <c r="J141" s="443">
        <v>12.785789925968333</v>
      </c>
      <c r="K141" s="443">
        <v>22.038852554248923</v>
      </c>
      <c r="L141" s="440"/>
    </row>
    <row r="142" spans="1:12" s="442" customFormat="1" ht="17.100000000000001" hidden="1" customHeight="1">
      <c r="A142" s="436">
        <v>44868</v>
      </c>
      <c r="B142" s="437">
        <v>538986.36669359705</v>
      </c>
      <c r="C142" s="438">
        <v>180793.68168076451</v>
      </c>
      <c r="D142" s="438">
        <v>62047.634498269988</v>
      </c>
      <c r="E142" s="438">
        <v>30314.344788220897</v>
      </c>
      <c r="F142" s="438">
        <v>48522.61786071994</v>
      </c>
      <c r="G142" s="438">
        <v>10838.390995315071</v>
      </c>
      <c r="H142" s="438">
        <v>13525.016637550054</v>
      </c>
      <c r="I142" s="438">
        <v>19475.953792905828</v>
      </c>
      <c r="J142" s="443">
        <v>11.511911679492037</v>
      </c>
      <c r="K142" s="443">
        <v>16.767369581946063</v>
      </c>
      <c r="L142" s="440"/>
    </row>
    <row r="143" spans="1:12" s="442" customFormat="1" ht="17.100000000000001" hidden="1" customHeight="1">
      <c r="A143" s="436">
        <v>44882</v>
      </c>
      <c r="B143" s="437">
        <v>532315.38655872643</v>
      </c>
      <c r="C143" s="438">
        <v>186774.24139997154</v>
      </c>
      <c r="D143" s="438">
        <v>60754.90135560216</v>
      </c>
      <c r="E143" s="438">
        <v>34766.840609537569</v>
      </c>
      <c r="F143" s="438">
        <v>47922.193452623236</v>
      </c>
      <c r="G143" s="438">
        <v>11197.248709106387</v>
      </c>
      <c r="H143" s="438">
        <v>12832.707902978911</v>
      </c>
      <c r="I143" s="438">
        <v>23569.591900431173</v>
      </c>
      <c r="J143" s="443">
        <v>11.413328055077649</v>
      </c>
      <c r="K143" s="443">
        <v>18.61436585095554</v>
      </c>
      <c r="L143" s="440"/>
    </row>
    <row r="144" spans="1:12" s="442" customFormat="1" ht="17.100000000000001" hidden="1" customHeight="1">
      <c r="A144" s="436">
        <v>44896</v>
      </c>
      <c r="B144" s="437">
        <v>528462.05937099573</v>
      </c>
      <c r="C144" s="438">
        <v>192929.27282618952</v>
      </c>
      <c r="D144" s="438">
        <v>59555.687866983571</v>
      </c>
      <c r="E144" s="438">
        <v>31585.446449371964</v>
      </c>
      <c r="F144" s="438">
        <v>47575.618784342674</v>
      </c>
      <c r="G144" s="438">
        <v>11566.400742269339</v>
      </c>
      <c r="H144" s="438">
        <v>11980.06908264091</v>
      </c>
      <c r="I144" s="438">
        <v>20019.045707102629</v>
      </c>
      <c r="J144" s="443">
        <v>11.269624150098871</v>
      </c>
      <c r="K144" s="443">
        <v>16.371515834109516</v>
      </c>
      <c r="L144" s="440"/>
    </row>
    <row r="145" spans="1:12" s="442" customFormat="1" ht="17.100000000000001" hidden="1" customHeight="1">
      <c r="A145" s="436">
        <v>44910</v>
      </c>
      <c r="B145" s="437">
        <v>530647.91188740428</v>
      </c>
      <c r="C145" s="438">
        <v>191067.42104089266</v>
      </c>
      <c r="D145" s="438">
        <v>58735.440467534281</v>
      </c>
      <c r="E145" s="438">
        <v>29272.067191324662</v>
      </c>
      <c r="F145" s="438">
        <v>47772.54544636888</v>
      </c>
      <c r="G145" s="438">
        <v>11454.556344785231</v>
      </c>
      <c r="H145" s="438">
        <v>10962.895021165401</v>
      </c>
      <c r="I145" s="438">
        <v>17817.51084653943</v>
      </c>
      <c r="J145" s="443">
        <v>11.068627455561735</v>
      </c>
      <c r="K145" s="443">
        <v>15.320281726658042</v>
      </c>
      <c r="L145" s="440"/>
    </row>
    <row r="146" spans="1:12" s="442" customFormat="1" ht="17.100000000000001" hidden="1" customHeight="1">
      <c r="A146" s="436">
        <v>44924</v>
      </c>
      <c r="B146" s="437">
        <v>535567.30255592929</v>
      </c>
      <c r="C146" s="438">
        <v>183193.08814071136</v>
      </c>
      <c r="D146" s="438">
        <v>67634.871263325011</v>
      </c>
      <c r="E146" s="438">
        <v>38010.873550793716</v>
      </c>
      <c r="F146" s="438">
        <v>48215.580538678769</v>
      </c>
      <c r="G146" s="438">
        <v>10981.903082679255</v>
      </c>
      <c r="H146" s="438">
        <v>19419.29072464622</v>
      </c>
      <c r="I146" s="438">
        <v>27028.970468114465</v>
      </c>
      <c r="J146" s="443">
        <v>12.628640871193195</v>
      </c>
      <c r="K146" s="443">
        <v>20.749076254229312</v>
      </c>
      <c r="L146" s="440"/>
    </row>
    <row r="147" spans="1:12" s="442" customFormat="1" ht="17.100000000000001" hidden="1" customHeight="1" thickBot="1">
      <c r="A147" s="444">
        <v>44938</v>
      </c>
      <c r="B147" s="445">
        <v>548012.97824197134</v>
      </c>
      <c r="C147" s="446">
        <v>186513.85653748346</v>
      </c>
      <c r="D147" s="446">
        <v>79948.573254931413</v>
      </c>
      <c r="E147" s="446">
        <v>67548.746732357511</v>
      </c>
      <c r="F147" s="446">
        <v>49335.830239427305</v>
      </c>
      <c r="G147" s="446">
        <v>11181.056593815747</v>
      </c>
      <c r="H147" s="446">
        <v>30612.743015504115</v>
      </c>
      <c r="I147" s="446">
        <v>56367.690138541759</v>
      </c>
      <c r="J147" s="447">
        <v>14.588810197781607</v>
      </c>
      <c r="K147" s="447">
        <v>36.216476344631438</v>
      </c>
      <c r="L147" s="440"/>
    </row>
    <row r="148" spans="1:12" s="442" customFormat="1" ht="17.100000000000001" hidden="1" customHeight="1" thickTop="1">
      <c r="A148" s="436">
        <v>44980</v>
      </c>
      <c r="B148" s="437">
        <v>545897.58003848302</v>
      </c>
      <c r="C148" s="438">
        <v>188674.41744668884</v>
      </c>
      <c r="D148" s="438">
        <v>51983.228943292495</v>
      </c>
      <c r="E148" s="438">
        <v>40424.095419288198</v>
      </c>
      <c r="F148" s="438">
        <v>49145.708979375777</v>
      </c>
      <c r="G148" s="438">
        <v>16965.770794289703</v>
      </c>
      <c r="H148" s="438">
        <v>2837.5199639167222</v>
      </c>
      <c r="I148" s="438">
        <v>23458.324624998506</v>
      </c>
      <c r="J148" s="443">
        <v>9.5225241591340151</v>
      </c>
      <c r="K148" s="443">
        <v>21.425318793264744</v>
      </c>
      <c r="L148" s="440"/>
    </row>
    <row r="149" spans="1:12" s="442" customFormat="1" ht="17.399999999999999" hidden="1" thickTop="1">
      <c r="A149" s="436">
        <v>45008</v>
      </c>
      <c r="B149" s="437">
        <v>551144.2951110953</v>
      </c>
      <c r="C149" s="438">
        <v>197158.95257811443</v>
      </c>
      <c r="D149" s="438">
        <v>51573.780438694652</v>
      </c>
      <c r="E149" s="438">
        <v>31283.933965047941</v>
      </c>
      <c r="F149" s="438">
        <v>49618.085857721147</v>
      </c>
      <c r="G149" s="438">
        <v>17729.206434307733</v>
      </c>
      <c r="H149" s="438">
        <v>1955.6945809734921</v>
      </c>
      <c r="I149" s="438">
        <v>13554.727530740218</v>
      </c>
      <c r="J149" s="443">
        <v>9.3575821969269981</v>
      </c>
      <c r="K149" s="443">
        <v>15.867366688638315</v>
      </c>
      <c r="L149" s="440"/>
    </row>
    <row r="150" spans="1:12" s="442" customFormat="1" ht="17.399999999999999" hidden="1" thickTop="1">
      <c r="A150" s="436">
        <v>45036</v>
      </c>
      <c r="B150" s="437">
        <v>552795.59541001031</v>
      </c>
      <c r="C150" s="438">
        <v>191686.97808189571</v>
      </c>
      <c r="D150" s="438">
        <v>52258.521537797511</v>
      </c>
      <c r="E150" s="438">
        <v>25175.653271645519</v>
      </c>
      <c r="F150" s="438">
        <v>49766.567873948406</v>
      </c>
      <c r="G150" s="438">
        <v>17236.863740323122</v>
      </c>
      <c r="H150" s="438">
        <v>2491.9536638490972</v>
      </c>
      <c r="I150" s="438">
        <v>7938.7895313223944</v>
      </c>
      <c r="J150" s="443">
        <v>9.4534981775745148</v>
      </c>
      <c r="K150" s="443">
        <v>13.133731630371653</v>
      </c>
      <c r="L150" s="440"/>
    </row>
    <row r="151" spans="1:12" s="442" customFormat="1" ht="17.399999999999999" hidden="1" thickTop="1">
      <c r="A151" s="436">
        <v>45064</v>
      </c>
      <c r="B151" s="437">
        <v>546371.95384269254</v>
      </c>
      <c r="C151" s="438">
        <v>186543.49323158123</v>
      </c>
      <c r="D151" s="438">
        <v>50994.736807371053</v>
      </c>
      <c r="E151" s="438">
        <v>25476.687559714825</v>
      </c>
      <c r="F151" s="438">
        <v>49188.415024085822</v>
      </c>
      <c r="G151" s="438">
        <v>16773.975212598813</v>
      </c>
      <c r="H151" s="438">
        <v>1806.3217832852436</v>
      </c>
      <c r="I151" s="438">
        <v>8702.7123471160103</v>
      </c>
      <c r="J151" s="443">
        <v>9.333337197987488</v>
      </c>
      <c r="K151" s="443">
        <v>13.657237311454882</v>
      </c>
      <c r="L151" s="440"/>
    </row>
    <row r="152" spans="1:12" s="442" customFormat="1" ht="17.399999999999999" hidden="1" thickTop="1">
      <c r="A152" s="436">
        <v>45092</v>
      </c>
      <c r="B152" s="437">
        <v>542073.45565036649</v>
      </c>
      <c r="C152" s="438">
        <v>181168.26430142278</v>
      </c>
      <c r="D152" s="438">
        <v>50604.920165808217</v>
      </c>
      <c r="E152" s="438">
        <v>24230.402819596296</v>
      </c>
      <c r="F152" s="438">
        <v>48801.626822535349</v>
      </c>
      <c r="G152" s="438">
        <v>16290.127973125665</v>
      </c>
      <c r="H152" s="438">
        <v>1803.2933432728596</v>
      </c>
      <c r="I152" s="438">
        <v>7940.2748464706328</v>
      </c>
      <c r="J152" s="443">
        <v>9.3354359336953099</v>
      </c>
      <c r="K152" s="443">
        <v>13.374529426016037</v>
      </c>
      <c r="L152" s="440"/>
    </row>
    <row r="153" spans="1:12" s="442" customFormat="1" ht="17.399999999999999" hidden="1" thickTop="1">
      <c r="A153" s="436">
        <v>45120</v>
      </c>
      <c r="B153" s="437">
        <v>541939.6665184655</v>
      </c>
      <c r="C153" s="438">
        <v>179989.09391230182</v>
      </c>
      <c r="D153" s="438">
        <v>51356.978801532503</v>
      </c>
      <c r="E153" s="438">
        <v>22264.264506965261</v>
      </c>
      <c r="F153" s="438">
        <v>48789.40112709716</v>
      </c>
      <c r="G153" s="438">
        <v>16184.187311671887</v>
      </c>
      <c r="H153" s="438">
        <v>2567.5776744353452</v>
      </c>
      <c r="I153" s="438">
        <v>6080.0771952933756</v>
      </c>
      <c r="J153" s="443">
        <v>9.4765122345556563</v>
      </c>
      <c r="K153" s="443">
        <v>12.369785314777648</v>
      </c>
      <c r="L153" s="440"/>
    </row>
    <row r="154" spans="1:12" s="442" customFormat="1" ht="17.399999999999999" hidden="1" thickTop="1">
      <c r="A154" s="436">
        <v>45148</v>
      </c>
      <c r="B154" s="437">
        <v>555902.92292753432</v>
      </c>
      <c r="C154" s="438">
        <v>184223.13094608858</v>
      </c>
      <c r="D154" s="438">
        <v>52411.575483557142</v>
      </c>
      <c r="E154" s="438">
        <v>21208.965918195463</v>
      </c>
      <c r="F154" s="438">
        <v>50043.847376589649</v>
      </c>
      <c r="G154" s="438">
        <v>16567.497472036419</v>
      </c>
      <c r="H154" s="438">
        <v>2367.7281069675046</v>
      </c>
      <c r="I154" s="438">
        <v>4641.4684461590477</v>
      </c>
      <c r="J154" s="443">
        <v>9.4281885059254034</v>
      </c>
      <c r="K154" s="443">
        <v>11.512650886604513</v>
      </c>
      <c r="L154" s="440"/>
    </row>
    <row r="155" spans="1:12" s="442" customFormat="1" ht="17.399999999999999" hidden="1" thickTop="1">
      <c r="A155" s="436">
        <v>45176</v>
      </c>
      <c r="B155" s="437">
        <v>567149.5560989955</v>
      </c>
      <c r="C155" s="438">
        <v>184732.85518329125</v>
      </c>
      <c r="D155" s="438">
        <v>52954.467162033587</v>
      </c>
      <c r="E155" s="438">
        <v>21280.815706733138</v>
      </c>
      <c r="F155" s="438">
        <v>51053.674489053403</v>
      </c>
      <c r="G155" s="438">
        <v>16615.742526352376</v>
      </c>
      <c r="H155" s="438">
        <v>1900.79267298016</v>
      </c>
      <c r="I155" s="438">
        <v>4665.0731803807621</v>
      </c>
      <c r="J155" s="443">
        <v>9.3369494152950416</v>
      </c>
      <c r="K155" s="443">
        <v>11.519778485325954</v>
      </c>
      <c r="L155" s="440"/>
    </row>
    <row r="156" spans="1:12" s="442" customFormat="1" ht="17.399999999999999" hidden="1" thickTop="1">
      <c r="A156" s="436">
        <v>45204</v>
      </c>
      <c r="B156" s="437">
        <v>598962.9123088799</v>
      </c>
      <c r="C156" s="438">
        <v>186560.13485747215</v>
      </c>
      <c r="D156" s="438">
        <v>56215.669593006438</v>
      </c>
      <c r="E156" s="438">
        <v>21387.954299176468</v>
      </c>
      <c r="F156" s="438">
        <v>53906.915966021537</v>
      </c>
      <c r="G156" s="438">
        <v>16790.158278950155</v>
      </c>
      <c r="H156" s="438">
        <v>2308.753626984897</v>
      </c>
      <c r="I156" s="438">
        <v>4597.7960202263148</v>
      </c>
      <c r="J156" s="443">
        <v>9.3855009112845575</v>
      </c>
      <c r="K156" s="443">
        <v>11.464375449511975</v>
      </c>
      <c r="L156" s="440"/>
    </row>
    <row r="157" spans="1:12" s="442" customFormat="1" ht="17.399999999999999" hidden="1" thickTop="1">
      <c r="A157" s="436">
        <v>45232</v>
      </c>
      <c r="B157" s="437">
        <v>600128.16478483973</v>
      </c>
      <c r="C157" s="438">
        <v>177040.00955282204</v>
      </c>
      <c r="D157" s="438">
        <v>57253.958120054631</v>
      </c>
      <c r="E157" s="438">
        <v>22128.177628364345</v>
      </c>
      <c r="F157" s="438">
        <v>54011.745717944585</v>
      </c>
      <c r="G157" s="438">
        <v>15933.389972444964</v>
      </c>
      <c r="H157" s="438">
        <v>3242.2124021100512</v>
      </c>
      <c r="I157" s="438">
        <v>6194.7876559193819</v>
      </c>
      <c r="J157" s="443">
        <v>9.5402884716436454</v>
      </c>
      <c r="K157" s="443">
        <v>12.498969969701754</v>
      </c>
      <c r="L157" s="440"/>
    </row>
    <row r="158" spans="1:12" s="442" customFormat="1" ht="17.399999999999999" hidden="1" thickTop="1">
      <c r="A158" s="436">
        <v>45260</v>
      </c>
      <c r="B158" s="437">
        <v>599492.43918628118</v>
      </c>
      <c r="C158" s="438">
        <v>176309.65876230993</v>
      </c>
      <c r="D158" s="438">
        <v>58078.795009208217</v>
      </c>
      <c r="E158" s="438">
        <v>22499.827245591994</v>
      </c>
      <c r="F158" s="438">
        <v>53954.549161168674</v>
      </c>
      <c r="G158" s="438">
        <v>15867.639654204508</v>
      </c>
      <c r="H158" s="438">
        <v>4124.2458480395417</v>
      </c>
      <c r="I158" s="438">
        <v>6632.1875913874892</v>
      </c>
      <c r="J158" s="443">
        <v>9.6879945788876434</v>
      </c>
      <c r="K158" s="443">
        <v>12.76153978377606</v>
      </c>
      <c r="L158" s="440"/>
    </row>
    <row r="159" spans="1:12" s="442" customFormat="1" ht="17.399999999999999" hidden="1" thickTop="1">
      <c r="A159" s="436">
        <v>45288</v>
      </c>
      <c r="B159" s="437">
        <v>602294.56437223684</v>
      </c>
      <c r="C159" s="438">
        <v>182420.19962300817</v>
      </c>
      <c r="D159" s="438">
        <v>57407.246190170372</v>
      </c>
      <c r="E159" s="438">
        <v>23134.757775045648</v>
      </c>
      <c r="F159" s="438">
        <v>54206.768939575923</v>
      </c>
      <c r="G159" s="438">
        <v>16417.55981999611</v>
      </c>
      <c r="H159" s="438">
        <v>3200.4772505944379</v>
      </c>
      <c r="I159" s="438">
        <v>6717.1979550495344</v>
      </c>
      <c r="J159" s="443">
        <v>9.5314235900510145</v>
      </c>
      <c r="K159" s="443">
        <v>12.682125018422422</v>
      </c>
      <c r="L159" s="440"/>
    </row>
    <row r="160" spans="1:12" s="442" customFormat="1" ht="17.399999999999999" hidden="1" thickTop="1">
      <c r="A160" s="436">
        <v>45316</v>
      </c>
      <c r="B160" s="437">
        <v>610137.38133311947</v>
      </c>
      <c r="C160" s="438">
        <v>187089.05274550224</v>
      </c>
      <c r="D160" s="438">
        <v>58539.091490186089</v>
      </c>
      <c r="E160" s="438">
        <v>22670.177824693248</v>
      </c>
      <c r="F160" s="438">
        <v>54912.629953496347</v>
      </c>
      <c r="G160" s="438">
        <v>16837.749113579601</v>
      </c>
      <c r="H160" s="438">
        <v>3626.461536689741</v>
      </c>
      <c r="I160" s="438">
        <v>5832.4287111136509</v>
      </c>
      <c r="J160" s="443">
        <v>9.5944115671590424</v>
      </c>
      <c r="K160" s="443">
        <v>12.117319261609365</v>
      </c>
      <c r="L160" s="440"/>
    </row>
    <row r="161" spans="1:16" s="442" customFormat="1" ht="17.399999999999999" thickTop="1">
      <c r="A161" s="436">
        <v>45344</v>
      </c>
      <c r="B161" s="437">
        <v>619081.09993981849</v>
      </c>
      <c r="C161" s="438">
        <v>186448.44629097599</v>
      </c>
      <c r="D161" s="438">
        <v>58639.039553388582</v>
      </c>
      <c r="E161" s="438">
        <v>21457.618629992197</v>
      </c>
      <c r="F161" s="438">
        <v>55717.587830436823</v>
      </c>
      <c r="G161" s="438">
        <v>16780.071330334693</v>
      </c>
      <c r="H161" s="438">
        <v>2921.4517229517642</v>
      </c>
      <c r="I161" s="438">
        <v>4677.547299657509</v>
      </c>
      <c r="J161" s="443">
        <v>9.4719479498064061</v>
      </c>
      <c r="K161" s="443">
        <v>11.508606833067901</v>
      </c>
      <c r="L161" s="440"/>
    </row>
    <row r="162" spans="1:16" s="442" customFormat="1" ht="16.8">
      <c r="A162" s="436">
        <v>45372</v>
      </c>
      <c r="B162" s="437">
        <v>619128.11759004451</v>
      </c>
      <c r="C162" s="438">
        <v>192031.92718691405</v>
      </c>
      <c r="D162" s="438">
        <v>58212.585557624661</v>
      </c>
      <c r="E162" s="438">
        <v>22859.560684559088</v>
      </c>
      <c r="F162" s="438">
        <v>55721.754096805729</v>
      </c>
      <c r="G162" s="438">
        <v>17282.64993312056</v>
      </c>
      <c r="H162" s="438">
        <v>2490.8314608189226</v>
      </c>
      <c r="I162" s="438">
        <v>5576.9107514385332</v>
      </c>
      <c r="J162" s="443">
        <v>9.402348868311309</v>
      </c>
      <c r="K162" s="443">
        <v>11.904041697352108</v>
      </c>
      <c r="L162" s="440"/>
    </row>
    <row r="163" spans="1:16" s="442" customFormat="1" ht="16.8">
      <c r="A163" s="436">
        <v>45400</v>
      </c>
      <c r="B163" s="437">
        <v>625107.26607224345</v>
      </c>
      <c r="C163" s="438">
        <v>192677.41658388442</v>
      </c>
      <c r="D163" s="438">
        <v>58384.380524377855</v>
      </c>
      <c r="E163" s="438">
        <v>22900.04689507564</v>
      </c>
      <c r="F163" s="438">
        <v>56259.923052612226</v>
      </c>
      <c r="G163" s="438">
        <v>17340.698386439293</v>
      </c>
      <c r="H163" s="438">
        <v>2124.4574717656337</v>
      </c>
      <c r="I163" s="438">
        <v>5559.3485086363498</v>
      </c>
      <c r="J163" s="443">
        <v>9.3398979172368772</v>
      </c>
      <c r="K163" s="443">
        <v>11.885174350521682</v>
      </c>
      <c r="L163" s="440"/>
    </row>
    <row r="164" spans="1:16" s="442" customFormat="1" ht="16.8">
      <c r="A164" s="436">
        <v>45428</v>
      </c>
      <c r="B164" s="437">
        <v>630358.42991823924</v>
      </c>
      <c r="C164" s="438">
        <v>192289.80199924397</v>
      </c>
      <c r="D164" s="438">
        <v>58995.256571294667</v>
      </c>
      <c r="E164" s="438">
        <v>22533.463489258334</v>
      </c>
      <c r="F164" s="438">
        <v>56732.556421215166</v>
      </c>
      <c r="G164" s="438">
        <v>17305.784451358311</v>
      </c>
      <c r="H164" s="438">
        <v>2262.7001500794781</v>
      </c>
      <c r="I164" s="438">
        <v>5227.6790379000286</v>
      </c>
      <c r="J164" s="443">
        <v>9.3590017633216487</v>
      </c>
      <c r="K164" s="443">
        <v>11.718491181007577</v>
      </c>
      <c r="L164" s="440"/>
    </row>
    <row r="165" spans="1:16" s="442" customFormat="1" ht="16.8">
      <c r="A165" s="436">
        <v>45456</v>
      </c>
      <c r="B165" s="437">
        <v>635095.02172331745</v>
      </c>
      <c r="C165" s="438">
        <v>195425.2729816355</v>
      </c>
      <c r="D165" s="438">
        <v>59259.905381857512</v>
      </c>
      <c r="E165" s="438">
        <v>21819.076145262952</v>
      </c>
      <c r="F165" s="438">
        <v>57158.707755446216</v>
      </c>
      <c r="G165" s="438">
        <v>17588.118767999542</v>
      </c>
      <c r="H165" s="438">
        <v>2101.1976264112786</v>
      </c>
      <c r="I165" s="438">
        <v>4230.9573772634085</v>
      </c>
      <c r="J165" s="443">
        <v>9.3308722875920136</v>
      </c>
      <c r="K165" s="443">
        <v>11.164920387402162</v>
      </c>
      <c r="L165" s="440"/>
    </row>
    <row r="166" spans="1:16" s="442" customFormat="1" ht="16.8">
      <c r="A166" s="436">
        <v>45484</v>
      </c>
      <c r="B166" s="437">
        <v>642105.97275975405</v>
      </c>
      <c r="C166" s="438">
        <v>198745.56366787275</v>
      </c>
      <c r="D166" s="438">
        <v>61633.366554532477</v>
      </c>
      <c r="E166" s="438">
        <v>22395.393090150275</v>
      </c>
      <c r="F166" s="438">
        <v>57789.679348136589</v>
      </c>
      <c r="G166" s="438">
        <v>17886.958930349821</v>
      </c>
      <c r="H166" s="438">
        <v>3843.6872063959013</v>
      </c>
      <c r="I166" s="438">
        <v>4508.4341598004639</v>
      </c>
      <c r="J166" s="443">
        <v>9.5986284459610225</v>
      </c>
      <c r="K166" s="443">
        <v>11.268373832774259</v>
      </c>
      <c r="L166" s="440"/>
    </row>
    <row r="167" spans="1:16" s="442" customFormat="1" ht="16.8">
      <c r="A167" s="436">
        <v>45512</v>
      </c>
      <c r="B167" s="437">
        <v>648771.21003557462</v>
      </c>
      <c r="C167" s="438">
        <v>202071.95648965368</v>
      </c>
      <c r="D167" s="438">
        <v>60384.096905449995</v>
      </c>
      <c r="E167" s="438">
        <v>22248.845778252427</v>
      </c>
      <c r="F167" s="438">
        <v>58389.622257707095</v>
      </c>
      <c r="G167" s="438">
        <v>18186.262729563459</v>
      </c>
      <c r="H167" s="438">
        <v>1994.4746477429148</v>
      </c>
      <c r="I167" s="438">
        <v>4062.5830486889731</v>
      </c>
      <c r="J167" s="443">
        <v>9.3074563068448892</v>
      </c>
      <c r="K167" s="443">
        <v>11.01035797581917</v>
      </c>
      <c r="L167" s="440"/>
    </row>
    <row r="168" spans="1:16" s="442" customFormat="1" ht="16.8">
      <c r="A168" s="436">
        <v>45540</v>
      </c>
      <c r="B168" s="437">
        <v>645871.08508058137</v>
      </c>
      <c r="C168" s="438">
        <v>209821.68196469315</v>
      </c>
      <c r="D168" s="438">
        <v>60739.455334393933</v>
      </c>
      <c r="E168" s="438">
        <v>22848.538527406727</v>
      </c>
      <c r="F168" s="438">
        <v>58128.556704850635</v>
      </c>
      <c r="G168" s="438">
        <v>18883.792329224103</v>
      </c>
      <c r="H168" s="438">
        <v>2610.8986295433115</v>
      </c>
      <c r="I168" s="438">
        <v>3964.7461981826295</v>
      </c>
      <c r="J168" s="443">
        <v>9.4042691703431558</v>
      </c>
      <c r="K168" s="443">
        <v>10.889503083504721</v>
      </c>
      <c r="L168" s="440"/>
    </row>
    <row r="169" spans="1:16" s="442" customFormat="1" ht="16.8">
      <c r="A169" s="436">
        <v>45568</v>
      </c>
      <c r="B169" s="437">
        <v>651094.32987622428</v>
      </c>
      <c r="C169" s="438">
        <v>211242.52561815968</v>
      </c>
      <c r="D169" s="438">
        <v>61520.391221309284</v>
      </c>
      <c r="E169" s="438">
        <v>22905.37286044436</v>
      </c>
      <c r="F169" s="438">
        <v>58598.489688860172</v>
      </c>
      <c r="G169" s="438">
        <v>19011.827305634361</v>
      </c>
      <c r="H169" s="438">
        <v>2921.9015324491033</v>
      </c>
      <c r="I169" s="438">
        <v>3893.5455548099899</v>
      </c>
      <c r="J169" s="443">
        <v>9.4487677742493279</v>
      </c>
      <c r="K169" s="443">
        <v>10.84316370172923</v>
      </c>
      <c r="L169" s="440"/>
    </row>
    <row r="170" spans="1:16" s="442" customFormat="1" ht="16.8">
      <c r="A170" s="436">
        <v>45596</v>
      </c>
      <c r="B170" s="437">
        <v>655458.01763674524</v>
      </c>
      <c r="C170" s="438">
        <v>207560.09824241683</v>
      </c>
      <c r="D170" s="438">
        <v>61087.999297177848</v>
      </c>
      <c r="E170" s="438">
        <v>23228.251711767291</v>
      </c>
      <c r="F170" s="438">
        <v>58991.221587307082</v>
      </c>
      <c r="G170" s="438">
        <v>18680.408841817512</v>
      </c>
      <c r="H170" s="438">
        <v>2096.7777098707766</v>
      </c>
      <c r="I170" s="438">
        <v>4547.8428699497908</v>
      </c>
      <c r="J170" s="443">
        <v>9.3198950433821395</v>
      </c>
      <c r="K170" s="443">
        <v>11.191096896012349</v>
      </c>
      <c r="L170" s="440"/>
    </row>
    <row r="171" spans="1:16" s="442" customFormat="1" ht="16.8">
      <c r="A171" s="436">
        <v>45624</v>
      </c>
      <c r="B171" s="437">
        <v>661742.8561331461</v>
      </c>
      <c r="C171" s="438">
        <v>208845.0380669164</v>
      </c>
      <c r="D171" s="438">
        <v>61799.908614417865</v>
      </c>
      <c r="E171" s="438">
        <v>23638.93927991407</v>
      </c>
      <c r="F171" s="438">
        <v>59556.857051983148</v>
      </c>
      <c r="G171" s="438">
        <v>18796.053426022474</v>
      </c>
      <c r="H171" s="438">
        <v>2243.0515624347186</v>
      </c>
      <c r="I171" s="438">
        <v>4842.8858538915902</v>
      </c>
      <c r="J171" s="443">
        <v>9.3389612054963234</v>
      </c>
      <c r="K171" s="443">
        <v>11.318889593316493</v>
      </c>
      <c r="L171" s="440"/>
    </row>
    <row r="172" spans="1:16" s="442" customFormat="1" ht="16.8">
      <c r="A172" s="436">
        <v>45652</v>
      </c>
      <c r="B172" s="437">
        <v>671037.79806323338</v>
      </c>
      <c r="C172" s="438">
        <v>213062.36117931301</v>
      </c>
      <c r="D172" s="438">
        <v>63020.21311059429</v>
      </c>
      <c r="E172" s="438">
        <v>23676.769728068019</v>
      </c>
      <c r="F172" s="438">
        <v>60393.401825690984</v>
      </c>
      <c r="G172" s="438">
        <v>19175.612506138175</v>
      </c>
      <c r="H172" s="438">
        <v>2626.8112849032782</v>
      </c>
      <c r="I172" s="438">
        <v>4501.1572219298432</v>
      </c>
      <c r="J172" s="443">
        <v>9.3914550406079744</v>
      </c>
      <c r="K172" s="443">
        <v>11.11260083527455</v>
      </c>
      <c r="L172" s="440"/>
    </row>
    <row r="173" spans="1:16" s="442" customFormat="1" ht="16.8">
      <c r="A173" s="436">
        <v>45680</v>
      </c>
      <c r="B173" s="437">
        <v>687727.33676083642</v>
      </c>
      <c r="C173" s="438">
        <v>213385.6861712914</v>
      </c>
      <c r="D173" s="438">
        <v>64122.112214829642</v>
      </c>
      <c r="E173" s="438">
        <v>23448.627441773697</v>
      </c>
      <c r="F173" s="438">
        <v>61895.460308475282</v>
      </c>
      <c r="G173" s="438">
        <v>19204.711755416225</v>
      </c>
      <c r="H173" s="438">
        <v>2226.6519063543583</v>
      </c>
      <c r="I173" s="438">
        <v>4243.9156863574717</v>
      </c>
      <c r="J173" s="443">
        <v>9.3237695795025104</v>
      </c>
      <c r="K173" s="443">
        <v>10.988847407014333</v>
      </c>
      <c r="L173" s="440"/>
    </row>
    <row r="174" spans="1:16" s="442" customFormat="1" ht="17.399999999999999" thickBot="1">
      <c r="A174" s="448">
        <v>45708</v>
      </c>
      <c r="B174" s="449">
        <v>694403.32399025199</v>
      </c>
      <c r="C174" s="450">
        <v>216440.14739980959</v>
      </c>
      <c r="D174" s="450">
        <v>64854.87010331035</v>
      </c>
      <c r="E174" s="450">
        <v>24020.643564264377</v>
      </c>
      <c r="F174" s="450">
        <v>62496.299159122675</v>
      </c>
      <c r="G174" s="450">
        <v>19479.613265982862</v>
      </c>
      <c r="H174" s="450">
        <v>2358.5709441876802</v>
      </c>
      <c r="I174" s="450">
        <v>4541.0302982815092</v>
      </c>
      <c r="J174" s="451">
        <v>9.339654328068967</v>
      </c>
      <c r="K174" s="451">
        <v>11.098053597188368</v>
      </c>
      <c r="L174" s="440"/>
    </row>
    <row r="175" spans="1:16" s="442" customFormat="1" ht="7.5" customHeight="1">
      <c r="A175" s="3088"/>
      <c r="B175" s="3088"/>
      <c r="C175" s="3088"/>
      <c r="D175" s="3088"/>
      <c r="E175" s="3088"/>
      <c r="F175" s="3088"/>
      <c r="G175" s="3088"/>
      <c r="H175" s="3088"/>
      <c r="I175" s="3088"/>
      <c r="J175" s="3088"/>
      <c r="K175" s="452"/>
      <c r="L175" s="453"/>
    </row>
    <row r="176" spans="1:16" s="442" customFormat="1" ht="16.5" customHeight="1">
      <c r="A176" s="129" t="s">
        <v>477</v>
      </c>
      <c r="B176" s="454"/>
      <c r="C176" s="454"/>
      <c r="D176" s="454"/>
      <c r="E176" s="454"/>
      <c r="F176" s="454"/>
      <c r="G176" s="454"/>
      <c r="H176" s="455"/>
      <c r="I176" s="455"/>
      <c r="J176" s="454"/>
      <c r="M176" s="456"/>
      <c r="N176" s="456"/>
      <c r="O176" s="456"/>
      <c r="P176" s="456"/>
    </row>
    <row r="177" spans="1:16" s="442" customFormat="1" ht="16.5" customHeight="1">
      <c r="A177" s="3088" t="s">
        <v>478</v>
      </c>
      <c r="B177" s="3088"/>
      <c r="C177" s="3088"/>
      <c r="D177" s="3088"/>
      <c r="E177" s="3088"/>
      <c r="F177" s="3088"/>
      <c r="G177" s="3088"/>
      <c r="H177" s="3088"/>
      <c r="I177" s="3088"/>
      <c r="J177" s="3088"/>
      <c r="K177" s="3088"/>
      <c r="M177" s="456"/>
      <c r="N177" s="456"/>
      <c r="O177" s="456"/>
      <c r="P177" s="456"/>
    </row>
    <row r="178" spans="1:16" s="442" customFormat="1" ht="16.5" customHeight="1">
      <c r="A178" s="3088" t="s">
        <v>479</v>
      </c>
      <c r="B178" s="3088"/>
      <c r="C178" s="3088"/>
      <c r="D178" s="3088"/>
      <c r="E178" s="3088"/>
      <c r="F178" s="3088"/>
      <c r="G178" s="3088"/>
      <c r="H178" s="3088"/>
      <c r="I178" s="3088"/>
      <c r="J178" s="3088"/>
      <c r="K178" s="3088"/>
      <c r="M178" s="456"/>
      <c r="N178" s="456"/>
      <c r="O178" s="456"/>
      <c r="P178" s="456"/>
    </row>
    <row r="179" spans="1:16" s="442" customFormat="1" ht="16.5" customHeight="1">
      <c r="A179" s="3088" t="s">
        <v>480</v>
      </c>
      <c r="B179" s="3088"/>
      <c r="C179" s="3088"/>
      <c r="D179" s="3088"/>
      <c r="E179" s="3088"/>
      <c r="F179" s="3088"/>
      <c r="G179" s="3088"/>
      <c r="H179" s="3088"/>
      <c r="I179" s="3088"/>
      <c r="J179" s="3088"/>
      <c r="K179" s="3088"/>
      <c r="M179" s="456"/>
      <c r="N179" s="456"/>
      <c r="O179" s="456"/>
      <c r="P179" s="456"/>
    </row>
    <row r="180" spans="1:16" s="442" customFormat="1" ht="16.5" customHeight="1">
      <c r="A180" s="129" t="s">
        <v>481</v>
      </c>
      <c r="B180" s="454"/>
      <c r="C180" s="454"/>
      <c r="D180" s="454"/>
      <c r="E180" s="454"/>
      <c r="F180" s="454"/>
      <c r="G180" s="454"/>
      <c r="H180" s="454"/>
      <c r="I180" s="454"/>
      <c r="J180" s="454"/>
      <c r="K180" s="454"/>
      <c r="L180" s="457"/>
      <c r="M180" s="456"/>
      <c r="N180" s="456"/>
      <c r="O180" s="456"/>
      <c r="P180" s="456"/>
    </row>
    <row r="181" spans="1:16" s="442" customFormat="1" ht="16.5" customHeight="1">
      <c r="A181" s="129" t="s">
        <v>482</v>
      </c>
      <c r="B181" s="454"/>
      <c r="C181" s="454"/>
      <c r="D181" s="454"/>
      <c r="E181" s="454"/>
      <c r="F181" s="454"/>
      <c r="G181" s="454"/>
      <c r="H181" s="455"/>
      <c r="I181" s="455"/>
      <c r="J181" s="454"/>
      <c r="L181" s="457"/>
      <c r="M181" s="456"/>
      <c r="N181" s="456"/>
      <c r="O181" s="456"/>
      <c r="P181" s="456"/>
    </row>
    <row r="182" spans="1:16" s="442" customFormat="1" ht="16.5" customHeight="1">
      <c r="A182" s="129" t="s">
        <v>483</v>
      </c>
      <c r="B182" s="454"/>
      <c r="C182" s="454"/>
      <c r="D182" s="454"/>
      <c r="E182" s="454"/>
      <c r="F182" s="454"/>
      <c r="G182" s="454"/>
      <c r="H182" s="454"/>
      <c r="I182" s="454"/>
      <c r="J182" s="454"/>
      <c r="K182" s="454"/>
      <c r="M182" s="456"/>
      <c r="N182" s="456"/>
      <c r="O182" s="456"/>
      <c r="P182" s="456"/>
    </row>
    <row r="183" spans="1:16" s="442" customFormat="1" ht="16.5" customHeight="1">
      <c r="A183" s="129" t="s">
        <v>484</v>
      </c>
      <c r="B183" s="454"/>
      <c r="C183" s="454"/>
      <c r="D183" s="454"/>
      <c r="E183" s="454"/>
      <c r="F183" s="454"/>
      <c r="G183" s="454"/>
      <c r="H183" s="455"/>
      <c r="I183" s="455"/>
      <c r="J183" s="455"/>
      <c r="K183" s="454"/>
      <c r="M183" s="456"/>
      <c r="N183" s="456"/>
      <c r="O183" s="456"/>
      <c r="P183" s="456"/>
    </row>
    <row r="184" spans="1:16">
      <c r="A184" s="129" t="s">
        <v>145</v>
      </c>
    </row>
    <row r="185" spans="1:16">
      <c r="A185" s="129"/>
    </row>
    <row r="191" spans="1:16" ht="13.5" customHeight="1"/>
  </sheetData>
  <mergeCells count="18">
    <mergeCell ref="J3:K4"/>
    <mergeCell ref="F4:G4"/>
    <mergeCell ref="B5:C5"/>
    <mergeCell ref="D5:E5"/>
    <mergeCell ref="F5:G5"/>
    <mergeCell ref="A178:K178"/>
    <mergeCell ref="A179:K179"/>
    <mergeCell ref="H5:I5"/>
    <mergeCell ref="J5:K5"/>
    <mergeCell ref="B7:I7"/>
    <mergeCell ref="J7:K7"/>
    <mergeCell ref="A175:J175"/>
    <mergeCell ref="A177:K177"/>
    <mergeCell ref="A3:A7"/>
    <mergeCell ref="B3:C4"/>
    <mergeCell ref="D3:E4"/>
    <mergeCell ref="F3:G3"/>
    <mergeCell ref="H3:I4"/>
  </mergeCells>
  <pageMargins left="0.75" right="0.75" top="0.75" bottom="0.75" header="0.3" footer="0"/>
  <pageSetup paperSize="9" scale="89"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32"/>
  <sheetViews>
    <sheetView zoomScaleNormal="100" zoomScaleSheetLayoutView="100" workbookViewId="0">
      <pane xSplit="1" ySplit="5" topLeftCell="B6" activePane="bottomRight" state="frozen"/>
      <selection activeCell="P6" sqref="P6"/>
      <selection pane="topRight" activeCell="P6" sqref="P6"/>
      <selection pane="bottomLeft" activeCell="P6" sqref="P6"/>
      <selection pane="bottomRight" activeCell="P6" sqref="P6"/>
    </sheetView>
  </sheetViews>
  <sheetFormatPr defaultColWidth="9.109375" defaultRowHeight="15"/>
  <cols>
    <col min="1" max="1" width="45.88671875" style="460" customWidth="1"/>
    <col min="2" max="7" width="19.6640625" style="460" customWidth="1"/>
    <col min="8" max="8" width="15.88671875" style="460" customWidth="1"/>
    <col min="9" max="16384" width="9.109375" style="460"/>
  </cols>
  <sheetData>
    <row r="1" spans="1:8" s="459" customFormat="1" ht="19.8">
      <c r="A1" s="458" t="s">
        <v>3442</v>
      </c>
    </row>
    <row r="2" spans="1:8" ht="15.6" thickBot="1">
      <c r="G2" s="461" t="s">
        <v>485</v>
      </c>
    </row>
    <row r="3" spans="1:8" s="465" customFormat="1" ht="18" thickTop="1" thickBot="1">
      <c r="A3" s="3105" t="s">
        <v>486</v>
      </c>
      <c r="B3" s="462" t="s">
        <v>487</v>
      </c>
      <c r="C3" s="463"/>
      <c r="D3" s="463"/>
      <c r="E3" s="463"/>
      <c r="F3" s="463"/>
      <c r="G3" s="464"/>
    </row>
    <row r="4" spans="1:8" s="465" customFormat="1" ht="16.8">
      <c r="A4" s="3106"/>
      <c r="B4" s="466" t="s">
        <v>488</v>
      </c>
      <c r="C4" s="3108" t="s">
        <v>489</v>
      </c>
      <c r="D4" s="1249" t="s">
        <v>490</v>
      </c>
      <c r="E4" s="1249" t="s">
        <v>491</v>
      </c>
      <c r="F4" s="3108" t="s">
        <v>492</v>
      </c>
      <c r="G4" s="3110" t="s">
        <v>493</v>
      </c>
    </row>
    <row r="5" spans="1:8" s="465" customFormat="1" ht="17.399999999999999" thickBot="1">
      <c r="A5" s="3107"/>
      <c r="B5" s="467" t="s">
        <v>494</v>
      </c>
      <c r="C5" s="3109"/>
      <c r="D5" s="1250" t="s">
        <v>495</v>
      </c>
      <c r="E5" s="1250" t="s">
        <v>496</v>
      </c>
      <c r="F5" s="3109"/>
      <c r="G5" s="3111"/>
    </row>
    <row r="6" spans="1:8" ht="17.399999999999999" thickTop="1">
      <c r="A6" s="468"/>
      <c r="B6" s="469"/>
      <c r="C6" s="470"/>
      <c r="D6" s="470"/>
      <c r="E6" s="470"/>
      <c r="F6" s="470"/>
      <c r="G6" s="471"/>
    </row>
    <row r="7" spans="1:8" ht="15" customHeight="1">
      <c r="A7" s="472" t="s">
        <v>497</v>
      </c>
      <c r="B7" s="473">
        <v>557557887876.87695</v>
      </c>
      <c r="C7" s="474">
        <v>99549081558.5289</v>
      </c>
      <c r="D7" s="474">
        <v>19240429958.776379</v>
      </c>
      <c r="E7" s="474">
        <v>4584843485.2177296</v>
      </c>
      <c r="F7" s="474">
        <v>13973756671.212009</v>
      </c>
      <c r="G7" s="475">
        <v>694905999550.61206</v>
      </c>
      <c r="H7" s="476"/>
    </row>
    <row r="8" spans="1:8" ht="16.8">
      <c r="A8" s="468"/>
      <c r="B8" s="477"/>
      <c r="C8" s="478"/>
      <c r="D8" s="478"/>
      <c r="E8" s="478"/>
      <c r="F8" s="478"/>
      <c r="G8" s="479"/>
      <c r="H8" s="476"/>
    </row>
    <row r="9" spans="1:8" ht="15" customHeight="1">
      <c r="A9" s="472" t="s">
        <v>498</v>
      </c>
      <c r="B9" s="473">
        <v>541463934003.11365</v>
      </c>
      <c r="C9" s="474">
        <v>56777350432.083153</v>
      </c>
      <c r="D9" s="474">
        <v>17878535721.967602</v>
      </c>
      <c r="E9" s="474">
        <v>4905855430.7672787</v>
      </c>
      <c r="F9" s="474">
        <v>8937156358.6648521</v>
      </c>
      <c r="G9" s="475">
        <v>629962831946.59644</v>
      </c>
      <c r="H9" s="476"/>
    </row>
    <row r="10" spans="1:8" ht="16.8">
      <c r="A10" s="472"/>
      <c r="B10" s="480"/>
      <c r="C10" s="481"/>
      <c r="D10" s="481"/>
      <c r="E10" s="481"/>
      <c r="F10" s="481"/>
      <c r="G10" s="475"/>
      <c r="H10" s="476"/>
    </row>
    <row r="11" spans="1:8" ht="16.8">
      <c r="A11" s="472" t="s">
        <v>499</v>
      </c>
      <c r="B11" s="477">
        <v>59498115400.752441</v>
      </c>
      <c r="C11" s="478">
        <v>3947553462.9084001</v>
      </c>
      <c r="D11" s="478">
        <v>1276014765.2850108</v>
      </c>
      <c r="E11" s="478">
        <v>1072743223.040568</v>
      </c>
      <c r="F11" s="478">
        <v>585046887.81445491</v>
      </c>
      <c r="G11" s="475">
        <v>66379473739.800873</v>
      </c>
      <c r="H11" s="476"/>
    </row>
    <row r="12" spans="1:8" ht="15" customHeight="1">
      <c r="A12" s="472" t="s">
        <v>500</v>
      </c>
      <c r="B12" s="477">
        <v>52796751050.974434</v>
      </c>
      <c r="C12" s="478">
        <v>8406153889.1664257</v>
      </c>
      <c r="D12" s="478">
        <v>2916666070.9530296</v>
      </c>
      <c r="E12" s="478">
        <v>1082961852.6307411</v>
      </c>
      <c r="F12" s="478">
        <v>0</v>
      </c>
      <c r="G12" s="475">
        <v>65202532863.724625</v>
      </c>
      <c r="H12" s="482"/>
    </row>
    <row r="13" spans="1:8" ht="15" customHeight="1">
      <c r="A13" s="472" t="s">
        <v>501</v>
      </c>
      <c r="B13" s="477">
        <v>132340728586.25459</v>
      </c>
      <c r="C13" s="478">
        <v>10530184543.482645</v>
      </c>
      <c r="D13" s="478">
        <v>3199444646.1444325</v>
      </c>
      <c r="E13" s="478">
        <v>899056744.70980501</v>
      </c>
      <c r="F13" s="478">
        <v>668660851.43537092</v>
      </c>
      <c r="G13" s="475">
        <v>147638075372.02686</v>
      </c>
      <c r="H13" s="476"/>
    </row>
    <row r="14" spans="1:8" ht="15" customHeight="1">
      <c r="A14" s="472" t="s">
        <v>502</v>
      </c>
      <c r="B14" s="477">
        <v>105940875235.2532</v>
      </c>
      <c r="C14" s="478">
        <v>10371981331.803822</v>
      </c>
      <c r="D14" s="478">
        <v>2158730545.0452242</v>
      </c>
      <c r="E14" s="478">
        <v>633657157.36321497</v>
      </c>
      <c r="F14" s="478">
        <v>5732790005.6513176</v>
      </c>
      <c r="G14" s="475">
        <v>124838034275.11679</v>
      </c>
      <c r="H14" s="476"/>
    </row>
    <row r="15" spans="1:8" ht="15" customHeight="1">
      <c r="A15" s="472" t="s">
        <v>503</v>
      </c>
      <c r="B15" s="477">
        <v>55709664422.293129</v>
      </c>
      <c r="C15" s="478">
        <v>9798535318.6349678</v>
      </c>
      <c r="D15" s="478">
        <v>3826775708.5371928</v>
      </c>
      <c r="E15" s="478">
        <v>396700346.93656492</v>
      </c>
      <c r="F15" s="478">
        <v>363076632.86816698</v>
      </c>
      <c r="G15" s="475">
        <v>70094752429.27002</v>
      </c>
      <c r="H15" s="476"/>
    </row>
    <row r="16" spans="1:8" ht="15" customHeight="1">
      <c r="A16" s="472" t="s">
        <v>504</v>
      </c>
      <c r="B16" s="477">
        <v>99001272962.587372</v>
      </c>
      <c r="C16" s="478">
        <v>10599203811.545307</v>
      </c>
      <c r="D16" s="478">
        <v>3284643629.5199857</v>
      </c>
      <c r="E16" s="478">
        <v>674985639.06503999</v>
      </c>
      <c r="F16" s="478">
        <v>1386176680.0617509</v>
      </c>
      <c r="G16" s="475">
        <v>114946282722.77945</v>
      </c>
      <c r="H16" s="476"/>
    </row>
    <row r="17" spans="1:12" ht="15" customHeight="1">
      <c r="A17" s="472" t="s">
        <v>505</v>
      </c>
      <c r="B17" s="477">
        <v>16318900207.375967</v>
      </c>
      <c r="C17" s="478">
        <v>1191452740.4762342</v>
      </c>
      <c r="D17" s="478">
        <v>721325293.84364808</v>
      </c>
      <c r="E17" s="478">
        <v>143252673.0309</v>
      </c>
      <c r="F17" s="478">
        <v>60357366.18342299</v>
      </c>
      <c r="G17" s="475">
        <v>18435288280.910168</v>
      </c>
      <c r="H17" s="476"/>
    </row>
    <row r="18" spans="1:12" ht="15" customHeight="1">
      <c r="A18" s="472" t="s">
        <v>506</v>
      </c>
      <c r="B18" s="477">
        <v>5715791412.5653286</v>
      </c>
      <c r="C18" s="478">
        <v>1302551626.6907501</v>
      </c>
      <c r="D18" s="478">
        <v>323082207.45102799</v>
      </c>
      <c r="E18" s="478">
        <v>0</v>
      </c>
      <c r="F18" s="478">
        <v>29543246.695872001</v>
      </c>
      <c r="G18" s="475">
        <v>7370968493.4029789</v>
      </c>
      <c r="H18" s="476"/>
    </row>
    <row r="19" spans="1:12" ht="15" customHeight="1">
      <c r="A19" s="472" t="s">
        <v>507</v>
      </c>
      <c r="B19" s="477">
        <v>483434933.14049703</v>
      </c>
      <c r="C19" s="478">
        <v>6486844.6940020006</v>
      </c>
      <c r="D19" s="478">
        <v>1245081.0157079999</v>
      </c>
      <c r="E19" s="478">
        <v>0</v>
      </c>
      <c r="F19" s="478">
        <v>2571277.1138219996</v>
      </c>
      <c r="G19" s="475">
        <v>493738135.96402901</v>
      </c>
      <c r="H19" s="476"/>
    </row>
    <row r="20" spans="1:12" ht="15" customHeight="1">
      <c r="A20" s="472" t="s">
        <v>508</v>
      </c>
      <c r="B20" s="477">
        <v>10796204145.004244</v>
      </c>
      <c r="C20" s="478">
        <v>371855183.18936002</v>
      </c>
      <c r="D20" s="478">
        <v>46852219.985508993</v>
      </c>
      <c r="E20" s="478">
        <v>0</v>
      </c>
      <c r="F20" s="478">
        <v>3925251.1013819994</v>
      </c>
      <c r="G20" s="475">
        <v>11218836799.280495</v>
      </c>
      <c r="H20" s="476"/>
    </row>
    <row r="21" spans="1:12" ht="15" customHeight="1">
      <c r="A21" s="472" t="s">
        <v>509</v>
      </c>
      <c r="B21" s="477">
        <v>1082051989.3379581</v>
      </c>
      <c r="C21" s="478">
        <v>10865126.968561999</v>
      </c>
      <c r="D21" s="478">
        <v>60822918.465719</v>
      </c>
      <c r="E21" s="478">
        <v>2497793.9904450001</v>
      </c>
      <c r="F21" s="478">
        <v>94198351.303605005</v>
      </c>
      <c r="G21" s="475">
        <v>1250436180.0662889</v>
      </c>
      <c r="H21" s="476"/>
    </row>
    <row r="22" spans="1:12" ht="15" customHeight="1">
      <c r="A22" s="472" t="s">
        <v>510</v>
      </c>
      <c r="B22" s="477">
        <v>258336470.16776997</v>
      </c>
      <c r="C22" s="478">
        <v>60896214.008630008</v>
      </c>
      <c r="D22" s="478">
        <v>12365780.661435999</v>
      </c>
      <c r="E22" s="478">
        <v>0</v>
      </c>
      <c r="F22" s="478">
        <v>1175914.1818259999</v>
      </c>
      <c r="G22" s="475">
        <v>332774379.01966196</v>
      </c>
      <c r="H22" s="476"/>
    </row>
    <row r="23" spans="1:12" ht="15" customHeight="1">
      <c r="A23" s="472" t="s">
        <v>511</v>
      </c>
      <c r="B23" s="477">
        <v>68179991.509934992</v>
      </c>
      <c r="C23" s="478">
        <v>553974.69750000001</v>
      </c>
      <c r="D23" s="478">
        <v>0</v>
      </c>
      <c r="E23" s="478">
        <v>0</v>
      </c>
      <c r="F23" s="478">
        <v>0</v>
      </c>
      <c r="G23" s="475">
        <v>68733966.207434997</v>
      </c>
      <c r="H23" s="476"/>
    </row>
    <row r="24" spans="1:12" ht="15" customHeight="1">
      <c r="A24" s="472" t="s">
        <v>512</v>
      </c>
      <c r="B24" s="477">
        <v>940568241.54552591</v>
      </c>
      <c r="C24" s="478">
        <v>128688650.565084</v>
      </c>
      <c r="D24" s="478">
        <v>50047139.528194003</v>
      </c>
      <c r="E24" s="478">
        <v>0</v>
      </c>
      <c r="F24" s="478">
        <v>9633894.2538629994</v>
      </c>
      <c r="G24" s="475">
        <v>1128937925.8926671</v>
      </c>
      <c r="H24" s="476"/>
    </row>
    <row r="25" spans="1:12" ht="15" customHeight="1">
      <c r="A25" s="472" t="s">
        <v>513</v>
      </c>
      <c r="B25" s="477">
        <v>513058954.35124189</v>
      </c>
      <c r="C25" s="478">
        <v>50387713.251466006</v>
      </c>
      <c r="D25" s="478">
        <v>519715.53149100003</v>
      </c>
      <c r="E25" s="478">
        <v>0</v>
      </c>
      <c r="F25" s="478">
        <v>0</v>
      </c>
      <c r="G25" s="475">
        <v>563966383.1341989</v>
      </c>
      <c r="H25" s="476"/>
    </row>
    <row r="26" spans="1:12" ht="16.8">
      <c r="A26" s="472"/>
      <c r="B26" s="477"/>
      <c r="C26" s="478"/>
      <c r="D26" s="478"/>
      <c r="E26" s="478"/>
      <c r="F26" s="478"/>
      <c r="G26" s="479"/>
      <c r="H26" s="476"/>
    </row>
    <row r="27" spans="1:12" ht="15.75" customHeight="1">
      <c r="A27" s="472" t="s">
        <v>291</v>
      </c>
      <c r="B27" s="473">
        <v>1099021821879.9906</v>
      </c>
      <c r="C27" s="474">
        <v>156326431990.61206</v>
      </c>
      <c r="D27" s="474">
        <v>37118965680.74398</v>
      </c>
      <c r="E27" s="474">
        <v>9490698915.9850082</v>
      </c>
      <c r="F27" s="474">
        <v>22910913029.876862</v>
      </c>
      <c r="G27" s="475">
        <v>1324868831497.2085</v>
      </c>
      <c r="H27" s="476"/>
    </row>
    <row r="28" spans="1:12" ht="17.399999999999999" thickBot="1">
      <c r="A28" s="483"/>
      <c r="B28" s="484"/>
      <c r="C28" s="485"/>
      <c r="D28" s="485"/>
      <c r="E28" s="485"/>
      <c r="F28" s="485"/>
      <c r="G28" s="486"/>
      <c r="H28" s="476"/>
    </row>
    <row r="29" spans="1:12" s="487" customFormat="1" ht="18.899999999999999" customHeight="1" thickTop="1">
      <c r="A29" s="487" t="s">
        <v>514</v>
      </c>
      <c r="B29" s="488"/>
      <c r="E29" s="489"/>
      <c r="G29" s="488"/>
      <c r="H29" s="488"/>
    </row>
    <row r="30" spans="1:12" s="487" customFormat="1" ht="18.899999999999999" customHeight="1">
      <c r="A30" s="487" t="s">
        <v>515</v>
      </c>
      <c r="B30" s="488"/>
      <c r="C30" s="488"/>
      <c r="D30" s="488"/>
      <c r="E30" s="488"/>
      <c r="F30" s="488"/>
      <c r="G30" s="488"/>
      <c r="H30" s="488"/>
      <c r="I30" s="488"/>
      <c r="J30" s="488"/>
      <c r="K30" s="488"/>
      <c r="L30" s="488"/>
    </row>
    <row r="31" spans="1:12" s="487" customFormat="1" ht="18.899999999999999" customHeight="1">
      <c r="A31" s="487" t="s">
        <v>139</v>
      </c>
      <c r="B31" s="488"/>
      <c r="C31" s="488"/>
      <c r="D31" s="488"/>
      <c r="E31" s="488"/>
      <c r="F31" s="488"/>
      <c r="G31" s="488"/>
      <c r="H31" s="488"/>
      <c r="I31" s="488"/>
      <c r="J31" s="488"/>
      <c r="K31" s="488"/>
      <c r="L31" s="488"/>
    </row>
    <row r="32" spans="1:12" s="490" customFormat="1" ht="21.75" customHeight="1">
      <c r="A32" s="490" t="s">
        <v>145</v>
      </c>
      <c r="B32" s="491"/>
      <c r="C32" s="491"/>
      <c r="D32" s="491"/>
      <c r="E32" s="491"/>
      <c r="F32" s="491"/>
      <c r="G32" s="491"/>
    </row>
  </sheetData>
  <mergeCells count="4">
    <mergeCell ref="A3:A5"/>
    <mergeCell ref="C4:C5"/>
    <mergeCell ref="F4:F5"/>
    <mergeCell ref="G4:G5"/>
  </mergeCells>
  <printOptions horizontalCentered="1"/>
  <pageMargins left="0.75" right="0.75" top="0.75" bottom="0.75" header="0.3" footer="0"/>
  <pageSetup paperSize="9" scale="79"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XFD109"/>
  <sheetViews>
    <sheetView zoomScale="90" zoomScaleNormal="90" zoomScaleSheetLayoutView="90" workbookViewId="0">
      <pane xSplit="22" ySplit="4" topLeftCell="AM5" activePane="bottomRight" state="frozen"/>
      <selection activeCell="P6" sqref="P6"/>
      <selection pane="topRight" activeCell="P6" sqref="P6"/>
      <selection pane="bottomLeft" activeCell="P6" sqref="P6"/>
      <selection pane="bottomRight" activeCell="P6" sqref="P6"/>
    </sheetView>
  </sheetViews>
  <sheetFormatPr defaultColWidth="9.109375" defaultRowHeight="13.8"/>
  <cols>
    <col min="1" max="1" width="59.109375" style="758" customWidth="1"/>
    <col min="2" max="2" width="8.44140625" style="763" hidden="1" customWidth="1"/>
    <col min="3" max="3" width="10" style="763" hidden="1" customWidth="1"/>
    <col min="4" max="4" width="11" style="763" hidden="1" customWidth="1"/>
    <col min="5" max="5" width="9.5546875" style="763" hidden="1" customWidth="1"/>
    <col min="6" max="6" width="9.44140625" style="763" hidden="1" customWidth="1"/>
    <col min="7" max="7" width="8.5546875" style="763" hidden="1" customWidth="1"/>
    <col min="8" max="8" width="10.88671875" style="763" hidden="1" customWidth="1"/>
    <col min="9" max="10" width="9.5546875" style="763" hidden="1" customWidth="1"/>
    <col min="11" max="11" width="10.33203125" style="711" hidden="1" customWidth="1"/>
    <col min="12" max="17" width="9.33203125" style="711" hidden="1" customWidth="1"/>
    <col min="18" max="18" width="7.5546875" style="711" hidden="1" customWidth="1"/>
    <col min="19" max="19" width="9.33203125" style="711" hidden="1" customWidth="1"/>
    <col min="20" max="20" width="7.5546875" style="711" hidden="1" customWidth="1"/>
    <col min="21" max="21" width="7.5546875" style="760" hidden="1" customWidth="1"/>
    <col min="22" max="22" width="7.88671875" style="760" hidden="1" customWidth="1"/>
    <col min="23" max="23" width="12.6640625" style="761" hidden="1" customWidth="1"/>
    <col min="24" max="26" width="7.5546875" style="762" hidden="1" customWidth="1"/>
    <col min="27" max="27" width="12.6640625" style="762" hidden="1" customWidth="1"/>
    <col min="28" max="28" width="7.5546875" style="762" hidden="1" customWidth="1"/>
    <col min="29" max="29" width="9.33203125" style="762" hidden="1" customWidth="1"/>
    <col min="30" max="30" width="7.5546875" style="762" hidden="1" customWidth="1"/>
    <col min="31" max="38" width="12.6640625" style="762" hidden="1" customWidth="1"/>
    <col min="39" max="39" width="12.6640625" style="762" customWidth="1"/>
    <col min="40" max="42" width="12.6640625" style="762" hidden="1" customWidth="1"/>
    <col min="43" max="43" width="12.6640625" style="762" customWidth="1"/>
    <col min="44" max="46" width="12.6640625" style="762" hidden="1" customWidth="1"/>
    <col min="47" max="47" width="12.6640625" style="762" customWidth="1"/>
    <col min="48" max="49" width="12.5546875" style="711" hidden="1" customWidth="1"/>
    <col min="50" max="50" width="12.33203125" style="711" hidden="1" customWidth="1"/>
    <col min="51" max="51" width="12.33203125" style="711" customWidth="1"/>
    <col min="52" max="52" width="12.33203125" style="711" hidden="1" customWidth="1"/>
    <col min="53" max="54" width="12.88671875" style="711" hidden="1" customWidth="1"/>
    <col min="55" max="62" width="12.88671875" style="711" customWidth="1"/>
    <col min="63" max="16384" width="9.109375" style="711"/>
  </cols>
  <sheetData>
    <row r="1" spans="1:317" s="704" customFormat="1" ht="19.2" customHeight="1">
      <c r="A1" s="3120" t="s">
        <v>2735</v>
      </c>
      <c r="B1" s="3120"/>
      <c r="C1" s="3120"/>
      <c r="D1" s="3120"/>
      <c r="E1" s="3120"/>
      <c r="F1" s="3120"/>
      <c r="G1" s="3120"/>
      <c r="H1" s="3120"/>
      <c r="I1" s="3120"/>
      <c r="J1" s="3120"/>
      <c r="K1" s="3120"/>
      <c r="L1" s="3120"/>
      <c r="M1" s="3120"/>
      <c r="N1" s="3120"/>
      <c r="O1" s="3120"/>
      <c r="P1" s="3120"/>
      <c r="Q1" s="3120"/>
      <c r="R1" s="3120"/>
      <c r="S1" s="3120"/>
      <c r="T1" s="3120"/>
      <c r="U1" s="3120"/>
      <c r="V1" s="3120"/>
      <c r="W1" s="3120"/>
      <c r="X1" s="3120"/>
      <c r="Y1" s="3120"/>
      <c r="Z1" s="3120"/>
      <c r="AA1" s="3120"/>
      <c r="AB1" s="3120"/>
      <c r="AC1" s="3120"/>
      <c r="AD1" s="3120"/>
      <c r="AE1" s="3120"/>
      <c r="AF1" s="3120"/>
      <c r="AG1" s="3120"/>
      <c r="AH1" s="3120"/>
      <c r="AI1" s="3120"/>
      <c r="AJ1" s="3120"/>
      <c r="AK1" s="3120"/>
      <c r="AL1" s="3120"/>
      <c r="AM1" s="3120"/>
      <c r="AN1" s="3120"/>
      <c r="AO1" s="3120"/>
      <c r="AP1" s="3120"/>
      <c r="AQ1" s="3120"/>
      <c r="AR1" s="3120"/>
      <c r="AS1" s="3120"/>
      <c r="AT1" s="3120"/>
      <c r="AU1" s="3120"/>
      <c r="AV1" s="3120"/>
      <c r="AW1" s="3120"/>
      <c r="AX1" s="3120"/>
      <c r="AY1" s="3120"/>
      <c r="AZ1" s="3120"/>
      <c r="BA1" s="3120"/>
      <c r="BB1" s="3120"/>
      <c r="BC1" s="3120"/>
      <c r="BD1" s="3120"/>
      <c r="BE1" s="3120"/>
      <c r="BF1" s="3120"/>
    </row>
    <row r="2" spans="1:317" s="704" customFormat="1" ht="13.5" customHeight="1" thickBot="1">
      <c r="B2" s="705"/>
      <c r="C2" s="705"/>
      <c r="D2" s="705"/>
      <c r="E2" s="705"/>
      <c r="F2" s="705"/>
      <c r="G2" s="705"/>
      <c r="H2" s="705"/>
      <c r="I2" s="705"/>
      <c r="J2" s="705"/>
      <c r="K2" s="705"/>
      <c r="L2" s="705"/>
      <c r="M2" s="705"/>
      <c r="N2" s="705"/>
      <c r="O2" s="705"/>
      <c r="P2" s="705"/>
      <c r="Q2" s="705"/>
      <c r="R2" s="705"/>
      <c r="S2" s="705"/>
      <c r="T2" s="705"/>
      <c r="U2" s="705"/>
      <c r="V2" s="705"/>
      <c r="W2" s="706"/>
      <c r="X2" s="706"/>
      <c r="Y2" s="706"/>
      <c r="Z2" s="706"/>
      <c r="AA2" s="706"/>
      <c r="AB2" s="706"/>
      <c r="AC2" s="706"/>
      <c r="AD2" s="706"/>
      <c r="AE2" s="706"/>
      <c r="AF2" s="706"/>
      <c r="AG2" s="706"/>
      <c r="AH2" s="706"/>
      <c r="AI2" s="706"/>
      <c r="AJ2" s="706"/>
      <c r="AK2" s="707"/>
      <c r="AL2" s="707"/>
      <c r="AM2" s="706"/>
      <c r="AP2" s="707"/>
      <c r="AQ2" s="707"/>
      <c r="AR2" s="707"/>
      <c r="AS2" s="707"/>
      <c r="AT2" s="707"/>
      <c r="AU2" s="707"/>
      <c r="AW2" s="707"/>
      <c r="AY2" s="707"/>
      <c r="BA2" s="707"/>
      <c r="BB2" s="707"/>
      <c r="BD2" s="707"/>
      <c r="BE2" s="707"/>
      <c r="BF2" s="707"/>
      <c r="BG2" s="707"/>
      <c r="BH2" s="707"/>
      <c r="BI2" s="707"/>
      <c r="BJ2" s="707" t="s">
        <v>466</v>
      </c>
    </row>
    <row r="3" spans="1:317" s="709" customFormat="1" ht="16.5" customHeight="1">
      <c r="A3" s="3121" t="s">
        <v>2736</v>
      </c>
      <c r="B3" s="708">
        <v>39873</v>
      </c>
      <c r="C3" s="708">
        <v>39965</v>
      </c>
      <c r="D3" s="708">
        <v>40057</v>
      </c>
      <c r="E3" s="708">
        <v>40148</v>
      </c>
      <c r="F3" s="708">
        <v>40238</v>
      </c>
      <c r="G3" s="708">
        <v>40330</v>
      </c>
      <c r="H3" s="708">
        <v>40422</v>
      </c>
      <c r="I3" s="708">
        <v>40513</v>
      </c>
      <c r="J3" s="708">
        <v>40603</v>
      </c>
      <c r="K3" s="708">
        <v>40695</v>
      </c>
      <c r="L3" s="708">
        <v>40787</v>
      </c>
      <c r="M3" s="708">
        <v>40878</v>
      </c>
      <c r="N3" s="708">
        <v>40969</v>
      </c>
      <c r="O3" s="708">
        <v>41061</v>
      </c>
      <c r="P3" s="708">
        <v>41153</v>
      </c>
      <c r="Q3" s="708">
        <v>41244</v>
      </c>
      <c r="R3" s="708">
        <v>41334</v>
      </c>
      <c r="S3" s="708">
        <v>41426</v>
      </c>
      <c r="T3" s="708">
        <v>41518</v>
      </c>
      <c r="U3" s="708">
        <v>41609</v>
      </c>
      <c r="V3" s="3123">
        <v>41883</v>
      </c>
      <c r="W3" s="3119">
        <v>41974</v>
      </c>
      <c r="X3" s="3119">
        <v>42064</v>
      </c>
      <c r="Y3" s="3119">
        <v>42157</v>
      </c>
      <c r="Z3" s="3119">
        <v>42250</v>
      </c>
      <c r="AA3" s="3119">
        <v>42339</v>
      </c>
      <c r="AB3" s="3119">
        <v>42430</v>
      </c>
      <c r="AC3" s="3119">
        <v>42523</v>
      </c>
      <c r="AD3" s="3119">
        <v>42616</v>
      </c>
      <c r="AE3" s="3119">
        <v>42708</v>
      </c>
      <c r="AF3" s="3119">
        <v>42795</v>
      </c>
      <c r="AG3" s="3119">
        <v>42887</v>
      </c>
      <c r="AH3" s="3119">
        <v>42979</v>
      </c>
      <c r="AI3" s="3119">
        <v>43070</v>
      </c>
      <c r="AJ3" s="3119">
        <v>43160</v>
      </c>
      <c r="AK3" s="3116" t="s">
        <v>2275</v>
      </c>
      <c r="AL3" s="3116" t="s">
        <v>2737</v>
      </c>
      <c r="AM3" s="3116" t="s">
        <v>2738</v>
      </c>
      <c r="AN3" s="3116" t="s">
        <v>2739</v>
      </c>
      <c r="AO3" s="3116" t="s">
        <v>2740</v>
      </c>
      <c r="AP3" s="3116" t="s">
        <v>2741</v>
      </c>
      <c r="AQ3" s="3116" t="s">
        <v>2742</v>
      </c>
      <c r="AR3" s="3116" t="s">
        <v>2743</v>
      </c>
      <c r="AS3" s="3116" t="s">
        <v>77</v>
      </c>
      <c r="AT3" s="3116" t="s">
        <v>80</v>
      </c>
      <c r="AU3" s="3116">
        <v>44166</v>
      </c>
      <c r="AV3" s="3116">
        <v>44256</v>
      </c>
      <c r="AW3" s="3116">
        <v>44349</v>
      </c>
      <c r="AX3" s="3116">
        <v>44441</v>
      </c>
      <c r="AY3" s="3116" t="s">
        <v>2744</v>
      </c>
      <c r="AZ3" s="3116" t="s">
        <v>2745</v>
      </c>
      <c r="BA3" s="3116" t="s">
        <v>2746</v>
      </c>
      <c r="BB3" s="3116" t="s">
        <v>2747</v>
      </c>
      <c r="BC3" s="3116" t="s">
        <v>2748</v>
      </c>
      <c r="BD3" s="3116" t="s">
        <v>2749</v>
      </c>
      <c r="BE3" s="3116" t="s">
        <v>2750</v>
      </c>
      <c r="BF3" s="3116" t="s">
        <v>2751</v>
      </c>
      <c r="BG3" s="3116" t="s">
        <v>2752</v>
      </c>
      <c r="BH3" s="3116" t="s">
        <v>2753</v>
      </c>
      <c r="BI3" s="3116" t="s">
        <v>2754</v>
      </c>
      <c r="BJ3" s="3116" t="s">
        <v>2755</v>
      </c>
    </row>
    <row r="4" spans="1:317" ht="9.75" customHeight="1" thickBot="1">
      <c r="A4" s="3122"/>
      <c r="B4" s="710"/>
      <c r="C4" s="710"/>
      <c r="D4" s="710"/>
      <c r="E4" s="710"/>
      <c r="F4" s="710"/>
      <c r="G4" s="710"/>
      <c r="H4" s="710"/>
      <c r="I4" s="710"/>
      <c r="J4" s="710"/>
      <c r="K4" s="710"/>
      <c r="L4" s="710"/>
      <c r="M4" s="710"/>
      <c r="N4" s="710"/>
      <c r="O4" s="710"/>
      <c r="P4" s="710"/>
      <c r="Q4" s="710"/>
      <c r="R4" s="710"/>
      <c r="S4" s="710"/>
      <c r="T4" s="710"/>
      <c r="U4" s="710"/>
      <c r="V4" s="3124"/>
      <c r="W4" s="3117"/>
      <c r="X4" s="3117"/>
      <c r="Y4" s="3117"/>
      <c r="Z4" s="3117"/>
      <c r="AA4" s="3117"/>
      <c r="AB4" s="3117"/>
      <c r="AC4" s="3117"/>
      <c r="AD4" s="3117"/>
      <c r="AE4" s="3117"/>
      <c r="AF4" s="3117"/>
      <c r="AG4" s="3117"/>
      <c r="AH4" s="3117"/>
      <c r="AI4" s="3117"/>
      <c r="AJ4" s="3117"/>
      <c r="AK4" s="3117"/>
      <c r="AL4" s="3117"/>
      <c r="AM4" s="3117"/>
      <c r="AN4" s="3117"/>
      <c r="AO4" s="3117"/>
      <c r="AP4" s="3117"/>
      <c r="AQ4" s="3117"/>
      <c r="AR4" s="3117"/>
      <c r="AS4" s="3117"/>
      <c r="AT4" s="3117"/>
      <c r="AU4" s="3117"/>
      <c r="AV4" s="3117"/>
      <c r="AW4" s="3117"/>
      <c r="AX4" s="3117"/>
      <c r="AY4" s="3117"/>
      <c r="AZ4" s="3117"/>
      <c r="BA4" s="3117"/>
      <c r="BB4" s="3117"/>
      <c r="BC4" s="3117"/>
      <c r="BD4" s="3117"/>
      <c r="BE4" s="3117"/>
      <c r="BF4" s="3117"/>
      <c r="BG4" s="3117"/>
      <c r="BH4" s="3117"/>
      <c r="BI4" s="3117"/>
      <c r="BJ4" s="3117"/>
    </row>
    <row r="5" spans="1:317" s="717" customFormat="1" ht="19.2">
      <c r="A5" s="712" t="s">
        <v>2756</v>
      </c>
      <c r="B5" s="713"/>
      <c r="C5" s="713"/>
      <c r="D5" s="713"/>
      <c r="E5" s="713"/>
      <c r="F5" s="713"/>
      <c r="G5" s="713"/>
      <c r="H5" s="713"/>
      <c r="I5" s="713"/>
      <c r="J5" s="713"/>
      <c r="K5" s="713"/>
      <c r="L5" s="713"/>
      <c r="M5" s="713"/>
      <c r="N5" s="713"/>
      <c r="O5" s="713"/>
      <c r="P5" s="713"/>
      <c r="Q5" s="713"/>
      <c r="R5" s="713"/>
      <c r="S5" s="713"/>
      <c r="T5" s="713"/>
      <c r="U5" s="713"/>
      <c r="V5" s="714"/>
      <c r="W5" s="715"/>
      <c r="X5" s="715"/>
      <c r="Y5" s="715"/>
      <c r="Z5" s="715"/>
      <c r="AA5" s="716"/>
      <c r="AB5" s="715"/>
      <c r="AC5" s="715"/>
      <c r="AD5" s="715"/>
      <c r="AE5" s="716"/>
      <c r="AF5" s="716"/>
      <c r="AG5" s="716"/>
      <c r="AH5" s="716"/>
      <c r="AI5" s="716"/>
      <c r="AJ5" s="716"/>
      <c r="AK5" s="716"/>
      <c r="AL5" s="716"/>
      <c r="AM5" s="716"/>
      <c r="AN5" s="716"/>
      <c r="AO5" s="716"/>
      <c r="AP5" s="716"/>
      <c r="AQ5" s="716"/>
      <c r="AR5" s="716"/>
      <c r="AS5" s="716"/>
      <c r="AT5" s="716"/>
      <c r="AU5" s="716"/>
      <c r="AV5" s="716"/>
      <c r="AW5" s="716"/>
      <c r="AX5" s="716"/>
      <c r="AY5" s="716"/>
      <c r="AZ5" s="716"/>
      <c r="BA5" s="716"/>
      <c r="BB5" s="716"/>
      <c r="BC5" s="716"/>
      <c r="BD5" s="716"/>
      <c r="BE5" s="716"/>
      <c r="BF5" s="716"/>
      <c r="BG5" s="716"/>
      <c r="BH5" s="716"/>
      <c r="BI5" s="716"/>
      <c r="BJ5" s="716"/>
    </row>
    <row r="6" spans="1:317" ht="19.2">
      <c r="A6" s="718" t="s">
        <v>2757</v>
      </c>
      <c r="B6" s="719">
        <v>0.1718676367942365</v>
      </c>
      <c r="C6" s="719">
        <v>0.15997964794204753</v>
      </c>
      <c r="D6" s="719">
        <v>0.153</v>
      </c>
      <c r="E6" s="719">
        <v>0.154</v>
      </c>
      <c r="F6" s="719">
        <v>0.16700000000000001</v>
      </c>
      <c r="G6" s="719">
        <v>0.16549926722586525</v>
      </c>
      <c r="H6" s="719">
        <v>0.1591182920756036</v>
      </c>
      <c r="I6" s="719">
        <v>0.157946867635543</v>
      </c>
      <c r="J6" s="719">
        <v>0.17243388831771284</v>
      </c>
      <c r="K6" s="719">
        <v>0.16285419143411595</v>
      </c>
      <c r="L6" s="719">
        <v>0.15829854881621278</v>
      </c>
      <c r="M6" s="719">
        <v>0.156</v>
      </c>
      <c r="N6" s="719">
        <v>0.16</v>
      </c>
      <c r="O6" s="719">
        <v>0.16435170105853492</v>
      </c>
      <c r="P6" s="719">
        <v>0.17203186507637383</v>
      </c>
      <c r="Q6" s="719">
        <v>0.17090056720664193</v>
      </c>
      <c r="R6" s="719">
        <v>0.17430335722370124</v>
      </c>
      <c r="S6" s="719">
        <v>0.16400000000000001</v>
      </c>
      <c r="T6" s="719">
        <v>0.16900000000000001</v>
      </c>
      <c r="U6" s="719">
        <v>0.17299999999999999</v>
      </c>
      <c r="V6" s="720">
        <v>0.17508264034499557</v>
      </c>
      <c r="W6" s="721">
        <v>17.079466277427397</v>
      </c>
      <c r="X6" s="721">
        <v>17.740151884661529</v>
      </c>
      <c r="Y6" s="721">
        <v>17.599999999999998</v>
      </c>
      <c r="Z6" s="721">
        <v>18.2</v>
      </c>
      <c r="AA6" s="721">
        <v>18.383057849063054</v>
      </c>
      <c r="AB6" s="721">
        <v>18.675117348055888</v>
      </c>
      <c r="AC6" s="721">
        <v>18.201865156654755</v>
      </c>
      <c r="AD6" s="721">
        <v>18.18107339782329</v>
      </c>
      <c r="AE6" s="721">
        <v>18.234977514011121</v>
      </c>
      <c r="AF6" s="721">
        <v>18.478099253170633</v>
      </c>
      <c r="AG6" s="721">
        <v>18.600000000000001</v>
      </c>
      <c r="AH6" s="721">
        <v>18.2</v>
      </c>
      <c r="AI6" s="721">
        <v>18.600000000000001</v>
      </c>
      <c r="AJ6" s="721">
        <v>18.600000000000001</v>
      </c>
      <c r="AK6" s="721">
        <v>18</v>
      </c>
      <c r="AL6" s="721">
        <v>18.398676813123199</v>
      </c>
      <c r="AM6" s="721">
        <v>19.243484012944851</v>
      </c>
      <c r="AN6" s="721">
        <v>19.546290927550068</v>
      </c>
      <c r="AO6" s="721">
        <v>19.98532855093838</v>
      </c>
      <c r="AP6" s="721">
        <v>19.837974262374257</v>
      </c>
      <c r="AQ6" s="722">
        <v>19.600371347647538</v>
      </c>
      <c r="AR6" s="721">
        <v>19.294394145716151</v>
      </c>
      <c r="AS6" s="721">
        <v>20.360962428295718</v>
      </c>
      <c r="AT6" s="721">
        <v>19.880611409676508</v>
      </c>
      <c r="AU6" s="721">
        <v>19.707844948950726</v>
      </c>
      <c r="AV6" s="721">
        <v>19.752002668590912</v>
      </c>
      <c r="AW6" s="721">
        <v>19.7</v>
      </c>
      <c r="AX6" s="721">
        <v>20.7</v>
      </c>
      <c r="AY6" s="721">
        <v>20.7</v>
      </c>
      <c r="AZ6" s="721">
        <v>21</v>
      </c>
      <c r="BA6" s="721">
        <v>20.3</v>
      </c>
      <c r="BB6" s="721">
        <v>20.2</v>
      </c>
      <c r="BC6" s="721">
        <v>20.6</v>
      </c>
      <c r="BD6" s="721">
        <v>21.4</v>
      </c>
      <c r="BE6" s="721">
        <v>20.896143552949127</v>
      </c>
      <c r="BF6" s="721">
        <v>21.38938900075145</v>
      </c>
      <c r="BG6" s="721">
        <v>22.097399482574389</v>
      </c>
      <c r="BH6" s="721">
        <v>22.25516931197345</v>
      </c>
      <c r="BI6" s="722">
        <v>22.2</v>
      </c>
      <c r="BJ6" s="721">
        <v>22.293601072177697</v>
      </c>
    </row>
    <row r="7" spans="1:317" ht="19.2">
      <c r="A7" s="718" t="s">
        <v>2758</v>
      </c>
      <c r="B7" s="719">
        <v>0.15055686147138789</v>
      </c>
      <c r="C7" s="719">
        <v>0.13834498252886165</v>
      </c>
      <c r="D7" s="719">
        <v>0.13206883192338364</v>
      </c>
      <c r="E7" s="719">
        <v>0.13257567692621144</v>
      </c>
      <c r="F7" s="719">
        <v>0.14600174663236906</v>
      </c>
      <c r="G7" s="719">
        <v>0.1423335452646744</v>
      </c>
      <c r="H7" s="719">
        <v>0.13647953285407111</v>
      </c>
      <c r="I7" s="719">
        <v>0.13638936851998498</v>
      </c>
      <c r="J7" s="719">
        <v>0.15014960288428036</v>
      </c>
      <c r="K7" s="719">
        <v>0.14085991820948748</v>
      </c>
      <c r="L7" s="719">
        <v>0.13806515998901453</v>
      </c>
      <c r="M7" s="719">
        <v>0.13900000000000001</v>
      </c>
      <c r="N7" s="719">
        <v>0.14499999999999999</v>
      </c>
      <c r="O7" s="719">
        <v>0.15037147410328416</v>
      </c>
      <c r="P7" s="719">
        <v>0.15749874257434712</v>
      </c>
      <c r="Q7" s="719">
        <v>0.15521270336226159</v>
      </c>
      <c r="R7" s="719">
        <v>0.15935757455659602</v>
      </c>
      <c r="S7" s="719">
        <v>0.15</v>
      </c>
      <c r="T7" s="719">
        <v>0.14799999999999999</v>
      </c>
      <c r="U7" s="719">
        <v>0.151</v>
      </c>
      <c r="V7" s="720">
        <v>0.15122846815962562</v>
      </c>
      <c r="W7" s="721">
        <v>15.121041423645831</v>
      </c>
      <c r="X7" s="721">
        <v>15.369758545732349</v>
      </c>
      <c r="Y7" s="721">
        <v>15.2</v>
      </c>
      <c r="Z7" s="721">
        <v>16.600000000000001</v>
      </c>
      <c r="AA7" s="721">
        <v>16.977039339356185</v>
      </c>
      <c r="AB7" s="721">
        <v>17.241235556886664</v>
      </c>
      <c r="AC7" s="721">
        <v>16.53574933076268</v>
      </c>
      <c r="AD7" s="721">
        <v>16.562261888658959</v>
      </c>
      <c r="AE7" s="721">
        <v>16.664238987111755</v>
      </c>
      <c r="AF7" s="721">
        <v>16.935946304592171</v>
      </c>
      <c r="AG7" s="721">
        <v>17.2</v>
      </c>
      <c r="AH7" s="721">
        <v>16.8</v>
      </c>
      <c r="AI7" s="721">
        <v>17.299999999999997</v>
      </c>
      <c r="AJ7" s="721">
        <v>17.2</v>
      </c>
      <c r="AK7" s="721">
        <v>16.7</v>
      </c>
      <c r="AL7" s="721">
        <v>17.055065710101662</v>
      </c>
      <c r="AM7" s="721">
        <v>17.867932104146984</v>
      </c>
      <c r="AN7" s="721">
        <v>18.162603154807112</v>
      </c>
      <c r="AO7" s="721">
        <v>18.524051642907786</v>
      </c>
      <c r="AP7" s="721">
        <v>18.444901394979841</v>
      </c>
      <c r="AQ7" s="722">
        <v>18.21484157642093</v>
      </c>
      <c r="AR7" s="721">
        <v>18.021312422135612</v>
      </c>
      <c r="AS7" s="721">
        <v>19.022911522605384</v>
      </c>
      <c r="AT7" s="721">
        <v>18.520278174427229</v>
      </c>
      <c r="AU7" s="721">
        <v>18.337569014559815</v>
      </c>
      <c r="AV7" s="721">
        <v>18.404464005233415</v>
      </c>
      <c r="AW7" s="721">
        <v>18.3</v>
      </c>
      <c r="AX7" s="721">
        <v>19.399999999999999</v>
      </c>
      <c r="AY7" s="721">
        <v>19.399999999999999</v>
      </c>
      <c r="AZ7" s="721">
        <v>19.8</v>
      </c>
      <c r="BA7" s="722">
        <v>19.100000000000001</v>
      </c>
      <c r="BB7" s="721">
        <v>18.899999999999999</v>
      </c>
      <c r="BC7" s="721">
        <v>19.3</v>
      </c>
      <c r="BD7" s="721">
        <v>19.5</v>
      </c>
      <c r="BE7" s="721">
        <v>19.019350950233719</v>
      </c>
      <c r="BF7" s="721">
        <v>19.525943667215898</v>
      </c>
      <c r="BG7" s="721">
        <v>20.27514636131226</v>
      </c>
      <c r="BH7" s="721">
        <v>20.437350769751575</v>
      </c>
      <c r="BI7" s="722">
        <v>20.399999999999999</v>
      </c>
      <c r="BJ7" s="721">
        <v>20.336670378003937</v>
      </c>
    </row>
    <row r="8" spans="1:317" ht="19.2">
      <c r="A8" s="718" t="s">
        <v>2759</v>
      </c>
      <c r="B8" s="719">
        <v>0.10140426111429046</v>
      </c>
      <c r="C8" s="719">
        <v>0.10589471241226837</v>
      </c>
      <c r="D8" s="719">
        <v>0.11068489597478232</v>
      </c>
      <c r="E8" s="719">
        <v>0.13420253822556999</v>
      </c>
      <c r="F8" s="719">
        <v>8.1405968067922219E-2</v>
      </c>
      <c r="G8" s="719">
        <v>7.5999999999999998E-2</v>
      </c>
      <c r="H8" s="719">
        <v>8.617944059955579E-2</v>
      </c>
      <c r="I8" s="719">
        <v>9.1381504838376093E-2</v>
      </c>
      <c r="J8" s="719">
        <v>8.2010890852598411E-2</v>
      </c>
      <c r="K8" s="719">
        <v>9.6056694525205336E-2</v>
      </c>
      <c r="L8" s="719">
        <v>9.6426830122635337E-2</v>
      </c>
      <c r="M8" s="719">
        <v>0.109</v>
      </c>
      <c r="N8" s="719">
        <v>0.107</v>
      </c>
      <c r="O8" s="719">
        <v>0.15815332093148349</v>
      </c>
      <c r="P8" s="719">
        <v>0.14694991323370413</v>
      </c>
      <c r="Q8" s="719">
        <v>0.12407532303703329</v>
      </c>
      <c r="R8" s="719">
        <v>0.11825260073262621</v>
      </c>
      <c r="S8" s="719">
        <v>0.13</v>
      </c>
      <c r="T8" s="719">
        <v>0.129</v>
      </c>
      <c r="U8" s="719">
        <v>0.127</v>
      </c>
      <c r="V8" s="720">
        <v>0.1221773840544107</v>
      </c>
      <c r="W8" s="721">
        <v>16.446667143528636</v>
      </c>
      <c r="X8" s="721">
        <v>16.411092890645577</v>
      </c>
      <c r="Y8" s="721">
        <v>17.8</v>
      </c>
      <c r="Z8" s="721">
        <v>17.899999999999999</v>
      </c>
      <c r="AA8" s="721">
        <v>19.106987017216934</v>
      </c>
      <c r="AB8" s="721">
        <v>18.707460028369997</v>
      </c>
      <c r="AC8" s="721">
        <v>18.505255305394439</v>
      </c>
      <c r="AD8" s="721">
        <v>18.688264715851261</v>
      </c>
      <c r="AE8" s="721">
        <v>18.665572688503023</v>
      </c>
      <c r="AF8" s="721">
        <v>19.275934037268701</v>
      </c>
      <c r="AG8" s="721">
        <v>18</v>
      </c>
      <c r="AH8" s="721">
        <v>18.3</v>
      </c>
      <c r="AI8" s="721">
        <v>16.600000000000001</v>
      </c>
      <c r="AJ8" s="721">
        <v>15.6</v>
      </c>
      <c r="AK8" s="721">
        <v>14.3</v>
      </c>
      <c r="AL8" s="721">
        <v>9.9073415848788198</v>
      </c>
      <c r="AM8" s="721">
        <v>13.894017800239904</v>
      </c>
      <c r="AN8" s="721">
        <v>12.987379307258815</v>
      </c>
      <c r="AO8" s="721">
        <v>12.687120676440983</v>
      </c>
      <c r="AP8" s="721">
        <v>11.541547614822806</v>
      </c>
      <c r="AQ8" s="722">
        <v>10.397266259056606</v>
      </c>
      <c r="AR8" s="721">
        <v>11.482813013192354</v>
      </c>
      <c r="AS8" s="721">
        <v>12.220372398420672</v>
      </c>
      <c r="AT8" s="721">
        <v>11.135984273161625</v>
      </c>
      <c r="AU8" s="721">
        <v>10.213019762269575</v>
      </c>
      <c r="AV8" s="721">
        <v>10.564795482922449</v>
      </c>
      <c r="AW8" s="721">
        <v>8.1999999999999993</v>
      </c>
      <c r="AX8" s="721">
        <v>7.6</v>
      </c>
      <c r="AY8" s="721">
        <v>8.9</v>
      </c>
      <c r="AZ8" s="721">
        <v>9.1999999999999993</v>
      </c>
      <c r="BA8" s="721">
        <v>8.8000000000000007</v>
      </c>
      <c r="BB8" s="721">
        <v>8.4</v>
      </c>
      <c r="BC8" s="721">
        <v>8.3000000000000007</v>
      </c>
      <c r="BD8" s="721">
        <v>8.1</v>
      </c>
      <c r="BE8" s="721">
        <v>10.305245316075283</v>
      </c>
      <c r="BF8" s="721">
        <v>10.114680414262011</v>
      </c>
      <c r="BG8" s="721">
        <v>10.46662091637053</v>
      </c>
      <c r="BH8" s="721">
        <v>8.0303106260329642</v>
      </c>
      <c r="BI8" s="722">
        <v>6.4</v>
      </c>
      <c r="BJ8" s="721">
        <v>5.5511474182957725</v>
      </c>
    </row>
    <row r="9" spans="1:317" ht="19.8">
      <c r="A9" s="718" t="s">
        <v>2760</v>
      </c>
      <c r="B9" s="719">
        <v>0.8239611283071826</v>
      </c>
      <c r="C9" s="719">
        <v>1.4373029210939954</v>
      </c>
      <c r="D9" s="719">
        <v>1.6411025237915049</v>
      </c>
      <c r="E9" s="719">
        <v>2.0360524518371519</v>
      </c>
      <c r="F9" s="719">
        <v>2.5552436349246372</v>
      </c>
      <c r="G9" s="719"/>
      <c r="H9" s="719"/>
      <c r="I9" s="719"/>
      <c r="J9" s="719"/>
      <c r="K9" s="719"/>
      <c r="L9" s="719"/>
      <c r="M9" s="719"/>
      <c r="N9" s="719"/>
      <c r="O9" s="719"/>
      <c r="P9" s="719"/>
      <c r="Q9" s="719"/>
      <c r="R9" s="719"/>
      <c r="S9" s="719"/>
      <c r="T9" s="719"/>
      <c r="U9" s="719"/>
      <c r="V9" s="720"/>
      <c r="W9" s="723"/>
      <c r="X9" s="723"/>
      <c r="Y9" s="723"/>
      <c r="Z9" s="723"/>
      <c r="AA9" s="724"/>
      <c r="AB9" s="723"/>
      <c r="AC9" s="723"/>
      <c r="AD9" s="723"/>
      <c r="AE9" s="724"/>
      <c r="AF9" s="724"/>
      <c r="AG9" s="724"/>
      <c r="AH9" s="724"/>
      <c r="AI9" s="724"/>
      <c r="AJ9" s="724"/>
      <c r="AK9" s="724"/>
      <c r="AL9" s="724"/>
      <c r="AM9" s="725">
        <v>15.419434046967629</v>
      </c>
      <c r="AN9" s="725">
        <v>15.736934923679685</v>
      </c>
      <c r="AO9" s="725">
        <v>16.055525337084532</v>
      </c>
      <c r="AP9" s="725">
        <v>15.957909748217366</v>
      </c>
      <c r="AQ9" s="725">
        <v>15.816846588005468</v>
      </c>
      <c r="AR9" s="725">
        <v>15.909762076959217</v>
      </c>
      <c r="AS9" s="725">
        <v>16.826725965665311</v>
      </c>
      <c r="AT9" s="725">
        <v>16.233547240808992</v>
      </c>
      <c r="AU9" s="725">
        <v>16.171003414943062</v>
      </c>
      <c r="AV9" s="725">
        <v>16.287276540183854</v>
      </c>
      <c r="AW9" s="725">
        <v>16.245787232136632</v>
      </c>
      <c r="AX9" s="725">
        <v>17.192049556701477</v>
      </c>
      <c r="AY9" s="724">
        <v>19</v>
      </c>
      <c r="AZ9" s="724">
        <v>19.399999999999999</v>
      </c>
      <c r="BA9" s="725">
        <v>18.7</v>
      </c>
      <c r="BB9" s="724">
        <v>18.600000000000001</v>
      </c>
      <c r="BC9" s="724">
        <v>19</v>
      </c>
      <c r="BD9" s="724">
        <v>19.2</v>
      </c>
      <c r="BE9" s="724">
        <v>18.685975331183691</v>
      </c>
      <c r="BF9" s="724">
        <v>19.193356583354188</v>
      </c>
      <c r="BG9" s="724">
        <v>19.951738687269877</v>
      </c>
      <c r="BH9" s="724">
        <v>20.114380056619947</v>
      </c>
      <c r="BI9" s="725">
        <v>20.100000000000001</v>
      </c>
      <c r="BJ9" s="724">
        <v>20.035585472776994</v>
      </c>
    </row>
    <row r="10" spans="1:317" ht="19.8">
      <c r="A10" s="718" t="s">
        <v>2761</v>
      </c>
      <c r="B10" s="719">
        <v>0.87272071449793776</v>
      </c>
      <c r="C10" s="719">
        <v>1.4515986239049474</v>
      </c>
      <c r="D10" s="719">
        <v>1.660813683255403</v>
      </c>
      <c r="E10" s="719">
        <v>2.0554942301869499</v>
      </c>
      <c r="F10" s="719">
        <v>2.5590518499363855</v>
      </c>
      <c r="G10" s="719"/>
      <c r="H10" s="719"/>
      <c r="I10" s="719"/>
      <c r="J10" s="719"/>
      <c r="K10" s="719"/>
      <c r="L10" s="719"/>
      <c r="M10" s="719"/>
      <c r="N10" s="719"/>
      <c r="O10" s="719"/>
      <c r="P10" s="719"/>
      <c r="Q10" s="719"/>
      <c r="R10" s="719"/>
      <c r="S10" s="719"/>
      <c r="T10" s="719"/>
      <c r="U10" s="719"/>
      <c r="V10" s="720"/>
      <c r="W10" s="723"/>
      <c r="X10" s="723"/>
      <c r="Y10" s="723"/>
      <c r="Z10" s="723"/>
      <c r="AA10" s="724"/>
      <c r="AB10" s="723"/>
      <c r="AC10" s="723"/>
      <c r="AD10" s="723"/>
      <c r="AE10" s="724"/>
      <c r="AF10" s="724"/>
      <c r="AG10" s="724"/>
      <c r="AH10" s="724"/>
      <c r="AI10" s="724"/>
      <c r="AJ10" s="724"/>
      <c r="AK10" s="724"/>
      <c r="AL10" s="724"/>
      <c r="AM10" s="725">
        <v>10.371869346343265</v>
      </c>
      <c r="AN10" s="725">
        <v>10.398507738431483</v>
      </c>
      <c r="AO10" s="725">
        <v>10.462456288453611</v>
      </c>
      <c r="AP10" s="725">
        <v>10.374658414867778</v>
      </c>
      <c r="AQ10" s="725">
        <v>10.186960017771733</v>
      </c>
      <c r="AR10" s="725">
        <v>9.9814555649852039</v>
      </c>
      <c r="AS10" s="725">
        <v>9.7884393268759524</v>
      </c>
      <c r="AT10" s="725">
        <v>9.4263857434316289</v>
      </c>
      <c r="AU10" s="725">
        <v>9.6128254520664331</v>
      </c>
      <c r="AV10" s="725">
        <v>9.2289374105997002</v>
      </c>
      <c r="AW10" s="725">
        <v>9.0539460448333386</v>
      </c>
      <c r="AX10" s="725">
        <v>9.2007874362734228</v>
      </c>
      <c r="AY10" s="724">
        <v>9.1</v>
      </c>
      <c r="AZ10" s="724">
        <v>9.1999999999999993</v>
      </c>
      <c r="BA10" s="724">
        <v>9.1</v>
      </c>
      <c r="BB10" s="724">
        <v>8.8000000000000007</v>
      </c>
      <c r="BC10" s="724">
        <v>9</v>
      </c>
      <c r="BD10" s="724">
        <v>9.1999999999999993</v>
      </c>
      <c r="BE10" s="724">
        <v>9.2808696681307055</v>
      </c>
      <c r="BF10" s="724">
        <v>9.4031667011790123</v>
      </c>
      <c r="BG10" s="724">
        <v>9.7475116508535304</v>
      </c>
      <c r="BH10" s="724">
        <v>9.6819705561767559</v>
      </c>
      <c r="BI10" s="725">
        <v>9.4</v>
      </c>
      <c r="BJ10" s="724">
        <v>9.9581803404084805</v>
      </c>
    </row>
    <row r="11" spans="1:317" ht="19.2">
      <c r="A11" s="718"/>
      <c r="B11" s="719"/>
      <c r="C11" s="719"/>
      <c r="D11" s="719"/>
      <c r="E11" s="719"/>
      <c r="F11" s="719"/>
      <c r="G11" s="719"/>
      <c r="H11" s="719"/>
      <c r="I11" s="719"/>
      <c r="J11" s="719"/>
      <c r="K11" s="719"/>
      <c r="L11" s="719"/>
      <c r="M11" s="719"/>
      <c r="N11" s="719"/>
      <c r="O11" s="719"/>
      <c r="P11" s="719"/>
      <c r="Q11" s="719"/>
      <c r="R11" s="719"/>
      <c r="S11" s="719"/>
      <c r="T11" s="719"/>
      <c r="U11" s="719"/>
      <c r="V11" s="720"/>
      <c r="W11" s="723"/>
      <c r="X11" s="723"/>
      <c r="Y11" s="723"/>
      <c r="Z11" s="723"/>
      <c r="AA11" s="724"/>
      <c r="AB11" s="723"/>
      <c r="AC11" s="723"/>
      <c r="AD11" s="723"/>
      <c r="AE11" s="724"/>
      <c r="AF11" s="724"/>
      <c r="AG11" s="724"/>
      <c r="AH11" s="724"/>
      <c r="AI11" s="724"/>
      <c r="AJ11" s="724"/>
      <c r="AK11" s="724"/>
      <c r="AL11" s="724"/>
      <c r="AM11" s="724"/>
      <c r="AN11" s="724"/>
      <c r="AO11" s="724"/>
      <c r="AP11" s="724"/>
      <c r="AQ11" s="724"/>
      <c r="AR11" s="724"/>
      <c r="AS11" s="724"/>
      <c r="AT11" s="724"/>
      <c r="AU11" s="724"/>
      <c r="AV11" s="724"/>
      <c r="AW11" s="724"/>
      <c r="AX11" s="724"/>
      <c r="AY11" s="724"/>
      <c r="AZ11" s="724"/>
      <c r="BA11" s="724"/>
      <c r="BB11" s="724"/>
      <c r="BC11" s="724"/>
      <c r="BD11" s="724"/>
      <c r="BE11" s="724"/>
      <c r="BF11" s="724"/>
      <c r="BG11" s="724"/>
      <c r="BH11" s="724"/>
      <c r="BI11" s="724"/>
      <c r="BJ11" s="724"/>
    </row>
    <row r="12" spans="1:317" s="717" customFormat="1" ht="19.2">
      <c r="A12" s="726" t="s">
        <v>2762</v>
      </c>
      <c r="B12" s="719"/>
      <c r="C12" s="719"/>
      <c r="D12" s="719"/>
      <c r="E12" s="719"/>
      <c r="F12" s="719"/>
      <c r="G12" s="719"/>
      <c r="H12" s="719"/>
      <c r="I12" s="719"/>
      <c r="J12" s="719"/>
      <c r="K12" s="719"/>
      <c r="L12" s="719"/>
      <c r="M12" s="719"/>
      <c r="N12" s="719"/>
      <c r="O12" s="719"/>
      <c r="P12" s="719"/>
      <c r="Q12" s="719"/>
      <c r="R12" s="719"/>
      <c r="S12" s="719"/>
      <c r="T12" s="719"/>
      <c r="U12" s="719"/>
      <c r="V12" s="720"/>
      <c r="W12" s="723"/>
      <c r="X12" s="723"/>
      <c r="Y12" s="723"/>
      <c r="Z12" s="723"/>
      <c r="AA12" s="724"/>
      <c r="AB12" s="723"/>
      <c r="AC12" s="723"/>
      <c r="AD12" s="723"/>
      <c r="AE12" s="724"/>
      <c r="AF12" s="724"/>
      <c r="AG12" s="724"/>
      <c r="AH12" s="724"/>
      <c r="AI12" s="724"/>
      <c r="AJ12" s="724"/>
      <c r="AK12" s="724"/>
      <c r="AL12" s="724"/>
      <c r="AM12" s="724"/>
      <c r="AN12" s="724"/>
      <c r="AO12" s="724"/>
      <c r="AP12" s="724"/>
      <c r="AQ12" s="724"/>
      <c r="AR12" s="724"/>
      <c r="AS12" s="724"/>
      <c r="AT12" s="724"/>
      <c r="AU12" s="724"/>
      <c r="AV12" s="724"/>
      <c r="AW12" s="724"/>
      <c r="AX12" s="724"/>
      <c r="AY12" s="724"/>
      <c r="AZ12" s="724"/>
      <c r="BA12" s="724"/>
      <c r="BB12" s="724"/>
      <c r="BC12" s="724"/>
      <c r="BD12" s="724"/>
      <c r="BE12" s="724"/>
      <c r="BF12" s="724"/>
      <c r="BG12" s="724"/>
      <c r="BH12" s="724"/>
      <c r="BI12" s="724"/>
      <c r="BJ12" s="724"/>
    </row>
    <row r="13" spans="1:317" s="728" customFormat="1" ht="19.2">
      <c r="A13" s="727" t="s">
        <v>2763</v>
      </c>
      <c r="B13" s="719">
        <v>2.5197925557508143E-2</v>
      </c>
      <c r="C13" s="719">
        <v>2.6045615462957972E-2</v>
      </c>
      <c r="D13" s="719">
        <v>2.6486309631902225E-2</v>
      </c>
      <c r="E13" s="719">
        <v>3.2924285771855202E-2</v>
      </c>
      <c r="F13" s="719">
        <v>2.7363296386452005E-2</v>
      </c>
      <c r="G13" s="719">
        <v>2.4065356759438657E-2</v>
      </c>
      <c r="H13" s="719">
        <v>2.5049885804074492E-2</v>
      </c>
      <c r="I13" s="719">
        <v>2.7651856071952099E-2</v>
      </c>
      <c r="J13" s="719">
        <v>2.7561775187051701E-2</v>
      </c>
      <c r="K13" s="719">
        <v>2.6164216840683992E-2</v>
      </c>
      <c r="L13" s="719">
        <v>2.6373536194376886E-2</v>
      </c>
      <c r="M13" s="719">
        <v>2.8000000000000001E-2</v>
      </c>
      <c r="N13" s="719">
        <v>0.03</v>
      </c>
      <c r="O13" s="719">
        <v>3.7556230260331717E-2</v>
      </c>
      <c r="P13" s="719">
        <v>3.7761912444048883E-2</v>
      </c>
      <c r="Q13" s="719">
        <v>3.6370789830943655E-2</v>
      </c>
      <c r="R13" s="719">
        <v>3.8731735604897399E-2</v>
      </c>
      <c r="S13" s="719">
        <v>0.04</v>
      </c>
      <c r="T13" s="719">
        <v>4.1000000000000002E-2</v>
      </c>
      <c r="U13" s="719">
        <v>4.2000000000000003E-2</v>
      </c>
      <c r="V13" s="720">
        <v>4.4704044487761899E-2</v>
      </c>
      <c r="W13" s="721">
        <v>4.9197505521158353</v>
      </c>
      <c r="X13" s="721">
        <v>5.0754037081381709</v>
      </c>
      <c r="Y13" s="721">
        <v>5.8000000000000007</v>
      </c>
      <c r="Z13" s="721">
        <v>7.0000000000000009</v>
      </c>
      <c r="AA13" s="721">
        <v>7.1953207801947094</v>
      </c>
      <c r="AB13" s="721">
        <v>7.8326598836997245</v>
      </c>
      <c r="AC13" s="721">
        <v>7.96090474918556</v>
      </c>
      <c r="AD13" s="721">
        <v>7.9661725546600737</v>
      </c>
      <c r="AE13" s="721">
        <v>7.7566016498368402</v>
      </c>
      <c r="AF13" s="721">
        <v>7.8821384670888035</v>
      </c>
      <c r="AG13" s="721">
        <v>7.8</v>
      </c>
      <c r="AH13" s="721">
        <v>7.8</v>
      </c>
      <c r="AI13" s="721">
        <v>7.0000000000000009</v>
      </c>
      <c r="AJ13" s="721">
        <v>7.2</v>
      </c>
      <c r="AK13" s="721">
        <v>6.85</v>
      </c>
      <c r="AL13" s="721">
        <v>5.3421374731891733</v>
      </c>
      <c r="AM13" s="721">
        <v>6.521304404860345</v>
      </c>
      <c r="AN13" s="721">
        <v>6.2709373919024118</v>
      </c>
      <c r="AO13" s="721">
        <v>6.2569253530058333</v>
      </c>
      <c r="AP13" s="721">
        <v>5.8247478940608319</v>
      </c>
      <c r="AQ13" s="721">
        <v>4.9403213350838797</v>
      </c>
      <c r="AR13" s="721">
        <v>5.2919190662090099</v>
      </c>
      <c r="AS13" s="721">
        <v>5.8489702018065381</v>
      </c>
      <c r="AT13" s="721">
        <v>6.1127477251757902</v>
      </c>
      <c r="AU13" s="721">
        <v>6.2057092378954053</v>
      </c>
      <c r="AV13" s="721">
        <v>6.2436020991211656</v>
      </c>
      <c r="AW13" s="721">
        <v>5.6</v>
      </c>
      <c r="AX13" s="721">
        <v>5.3</v>
      </c>
      <c r="AY13" s="721">
        <v>5.8</v>
      </c>
      <c r="AZ13" s="721">
        <v>5.9</v>
      </c>
      <c r="BA13" s="721">
        <v>5.6</v>
      </c>
      <c r="BB13" s="721">
        <v>5.2</v>
      </c>
      <c r="BC13" s="721">
        <v>4.9000000000000004</v>
      </c>
      <c r="BD13" s="721">
        <v>4.7</v>
      </c>
      <c r="BE13" s="721">
        <v>5.6011895569542265</v>
      </c>
      <c r="BF13" s="721">
        <v>5.8338670524560587</v>
      </c>
      <c r="BG13" s="721">
        <v>5.3066157196999928</v>
      </c>
      <c r="BH13" s="721">
        <v>4.6885438904050165</v>
      </c>
      <c r="BI13" s="721">
        <v>4.0321184587879992</v>
      </c>
      <c r="BJ13" s="721">
        <v>3.805263877736035</v>
      </c>
      <c r="BK13" s="711"/>
      <c r="BL13" s="711"/>
      <c r="BM13" s="711"/>
      <c r="BN13" s="711"/>
      <c r="BO13" s="711"/>
      <c r="BP13" s="711"/>
      <c r="BQ13" s="711"/>
      <c r="BR13" s="711"/>
      <c r="BS13" s="711"/>
      <c r="BT13" s="711"/>
      <c r="BU13" s="711"/>
      <c r="BV13" s="711"/>
      <c r="BW13" s="711"/>
      <c r="BX13" s="711"/>
      <c r="BY13" s="711"/>
      <c r="BZ13" s="711"/>
      <c r="CA13" s="711"/>
      <c r="CB13" s="711"/>
      <c r="CC13" s="711"/>
      <c r="CD13" s="711"/>
      <c r="CE13" s="711"/>
      <c r="CF13" s="711"/>
      <c r="CG13" s="711"/>
      <c r="CH13" s="711"/>
      <c r="CI13" s="711"/>
      <c r="CJ13" s="711"/>
      <c r="CK13" s="711"/>
      <c r="CL13" s="711"/>
      <c r="CM13" s="711"/>
      <c r="CN13" s="711"/>
      <c r="CO13" s="711"/>
      <c r="CP13" s="711"/>
      <c r="CQ13" s="711"/>
      <c r="CR13" s="711"/>
      <c r="CS13" s="711"/>
      <c r="CT13" s="711"/>
      <c r="CU13" s="711"/>
      <c r="CV13" s="711"/>
      <c r="CW13" s="711"/>
      <c r="CX13" s="711"/>
      <c r="CY13" s="711"/>
      <c r="CZ13" s="711"/>
      <c r="DA13" s="711"/>
      <c r="DB13" s="711"/>
      <c r="DC13" s="711"/>
      <c r="DD13" s="711"/>
      <c r="DE13" s="711"/>
      <c r="DF13" s="711"/>
      <c r="DG13" s="711"/>
      <c r="DH13" s="711"/>
      <c r="DI13" s="711"/>
      <c r="DJ13" s="711"/>
      <c r="DK13" s="711"/>
      <c r="DL13" s="711"/>
      <c r="DM13" s="711"/>
      <c r="DN13" s="711"/>
      <c r="DO13" s="711"/>
      <c r="DP13" s="711"/>
      <c r="DQ13" s="711"/>
      <c r="DR13" s="711"/>
      <c r="DS13" s="711"/>
      <c r="DT13" s="711"/>
      <c r="DU13" s="711"/>
      <c r="DV13" s="711"/>
      <c r="DW13" s="711"/>
      <c r="DX13" s="711"/>
      <c r="DY13" s="711"/>
      <c r="DZ13" s="711"/>
      <c r="EA13" s="711"/>
      <c r="EB13" s="711"/>
      <c r="EC13" s="711"/>
      <c r="ED13" s="711"/>
      <c r="EE13" s="711"/>
      <c r="EF13" s="711"/>
      <c r="EG13" s="711"/>
      <c r="EH13" s="711"/>
      <c r="EI13" s="711"/>
      <c r="EJ13" s="711"/>
      <c r="EK13" s="711"/>
      <c r="EL13" s="711"/>
      <c r="EM13" s="711"/>
      <c r="EN13" s="711"/>
      <c r="EO13" s="711"/>
      <c r="EP13" s="711"/>
      <c r="EQ13" s="711"/>
      <c r="ER13" s="711"/>
      <c r="ES13" s="711"/>
      <c r="ET13" s="711"/>
      <c r="EU13" s="711"/>
      <c r="EV13" s="711"/>
      <c r="EW13" s="711"/>
      <c r="EX13" s="711"/>
      <c r="EY13" s="711"/>
      <c r="EZ13" s="711"/>
      <c r="FA13" s="711"/>
      <c r="FB13" s="711"/>
      <c r="FC13" s="711"/>
      <c r="FD13" s="711"/>
      <c r="FE13" s="711"/>
      <c r="FF13" s="711"/>
      <c r="FG13" s="711"/>
      <c r="FH13" s="711"/>
      <c r="FI13" s="711"/>
      <c r="FJ13" s="711"/>
      <c r="FK13" s="711"/>
      <c r="FL13" s="711"/>
      <c r="FM13" s="711"/>
      <c r="FN13" s="711"/>
      <c r="FO13" s="711"/>
      <c r="FP13" s="711"/>
      <c r="FQ13" s="711"/>
      <c r="FR13" s="711"/>
      <c r="FS13" s="711"/>
      <c r="FT13" s="711"/>
      <c r="FU13" s="711"/>
      <c r="FV13" s="711"/>
      <c r="FW13" s="711"/>
      <c r="FX13" s="711"/>
      <c r="FY13" s="711"/>
      <c r="FZ13" s="711"/>
      <c r="GA13" s="711"/>
      <c r="GB13" s="711"/>
      <c r="GC13" s="711"/>
      <c r="GD13" s="711"/>
      <c r="GE13" s="711"/>
      <c r="GF13" s="711"/>
      <c r="GG13" s="711"/>
      <c r="GH13" s="711"/>
      <c r="GI13" s="711"/>
      <c r="GJ13" s="711"/>
      <c r="GK13" s="711"/>
      <c r="GL13" s="711"/>
      <c r="GM13" s="711"/>
      <c r="GN13" s="711"/>
      <c r="GO13" s="711"/>
      <c r="GP13" s="711"/>
      <c r="GQ13" s="711"/>
      <c r="GR13" s="711"/>
      <c r="GS13" s="711"/>
      <c r="GT13" s="711"/>
      <c r="GU13" s="711"/>
      <c r="GV13" s="711"/>
      <c r="GW13" s="711"/>
      <c r="GX13" s="711"/>
      <c r="GY13" s="711"/>
      <c r="GZ13" s="711"/>
      <c r="HA13" s="711"/>
      <c r="HB13" s="711"/>
      <c r="HC13" s="711"/>
      <c r="HD13" s="711"/>
      <c r="HE13" s="711"/>
      <c r="HF13" s="711"/>
      <c r="HG13" s="711"/>
      <c r="HH13" s="711"/>
      <c r="HI13" s="711"/>
      <c r="HJ13" s="711"/>
      <c r="HK13" s="711"/>
      <c r="HL13" s="711"/>
      <c r="HM13" s="711"/>
      <c r="HN13" s="711"/>
      <c r="HO13" s="711"/>
      <c r="HP13" s="711"/>
      <c r="HQ13" s="711"/>
      <c r="HR13" s="711"/>
      <c r="HS13" s="711"/>
      <c r="HT13" s="711"/>
      <c r="HU13" s="711"/>
      <c r="HV13" s="711"/>
      <c r="HW13" s="711"/>
      <c r="HX13" s="711"/>
      <c r="HY13" s="711"/>
      <c r="HZ13" s="711"/>
      <c r="IA13" s="711"/>
      <c r="IB13" s="711"/>
      <c r="IC13" s="711"/>
      <c r="ID13" s="711"/>
      <c r="IE13" s="711"/>
      <c r="IF13" s="711"/>
      <c r="IG13" s="711"/>
      <c r="IH13" s="711"/>
      <c r="II13" s="711"/>
      <c r="IJ13" s="711"/>
      <c r="IK13" s="711"/>
      <c r="IL13" s="711"/>
      <c r="IM13" s="711"/>
      <c r="IN13" s="711"/>
      <c r="IO13" s="711"/>
      <c r="IP13" s="711"/>
      <c r="IQ13" s="711"/>
      <c r="IR13" s="711"/>
      <c r="IS13" s="711"/>
      <c r="IT13" s="711"/>
      <c r="IU13" s="711"/>
      <c r="IV13" s="711"/>
      <c r="IW13" s="711"/>
      <c r="IX13" s="711"/>
      <c r="IY13" s="711"/>
      <c r="IZ13" s="711"/>
      <c r="JA13" s="711"/>
      <c r="JB13" s="711"/>
      <c r="JC13" s="711"/>
      <c r="JD13" s="711"/>
      <c r="JE13" s="711"/>
      <c r="JF13" s="711"/>
      <c r="JG13" s="711"/>
      <c r="JH13" s="711"/>
      <c r="JI13" s="711"/>
      <c r="JJ13" s="711"/>
      <c r="JK13" s="711"/>
      <c r="JL13" s="711"/>
      <c r="JM13" s="711"/>
      <c r="JN13" s="711"/>
      <c r="JO13" s="711"/>
      <c r="JP13" s="711"/>
      <c r="JQ13" s="711"/>
      <c r="JR13" s="711"/>
      <c r="JS13" s="711"/>
      <c r="JT13" s="711"/>
      <c r="JU13" s="711"/>
      <c r="JV13" s="711"/>
      <c r="JW13" s="711"/>
      <c r="JX13" s="711"/>
      <c r="JY13" s="711"/>
      <c r="JZ13" s="711"/>
      <c r="KA13" s="711"/>
      <c r="KB13" s="711"/>
      <c r="KC13" s="711"/>
      <c r="KD13" s="711"/>
      <c r="KE13" s="711"/>
      <c r="KF13" s="711"/>
      <c r="KG13" s="711"/>
      <c r="KH13" s="711"/>
      <c r="KI13" s="711"/>
      <c r="KJ13" s="711"/>
      <c r="KK13" s="711"/>
      <c r="KL13" s="711"/>
      <c r="KM13" s="711"/>
      <c r="KN13" s="711"/>
      <c r="KO13" s="711"/>
      <c r="KP13" s="711"/>
      <c r="KQ13" s="711"/>
      <c r="KR13" s="711"/>
      <c r="KS13" s="711"/>
      <c r="KT13" s="711"/>
      <c r="KU13" s="711"/>
      <c r="KV13" s="711"/>
      <c r="KW13" s="711"/>
      <c r="KX13" s="711"/>
      <c r="KY13" s="711"/>
      <c r="KZ13" s="711"/>
      <c r="LA13" s="711"/>
      <c r="LB13" s="711"/>
      <c r="LC13" s="711"/>
      <c r="LD13" s="711"/>
      <c r="LE13" s="711"/>
    </row>
    <row r="14" spans="1:317" s="728" customFormat="1" ht="19.8">
      <c r="A14" s="727" t="s">
        <v>2764</v>
      </c>
      <c r="B14" s="719"/>
      <c r="C14" s="719"/>
      <c r="D14" s="719"/>
      <c r="E14" s="719"/>
      <c r="F14" s="719"/>
      <c r="G14" s="719"/>
      <c r="H14" s="719"/>
      <c r="I14" s="719"/>
      <c r="J14" s="719"/>
      <c r="K14" s="719"/>
      <c r="L14" s="719"/>
      <c r="M14" s="719"/>
      <c r="N14" s="719"/>
      <c r="O14" s="719"/>
      <c r="P14" s="719"/>
      <c r="Q14" s="719"/>
      <c r="R14" s="719"/>
      <c r="S14" s="719"/>
      <c r="T14" s="719"/>
      <c r="U14" s="719"/>
      <c r="V14" s="720"/>
      <c r="W14" s="721"/>
      <c r="X14" s="721"/>
      <c r="Y14" s="721"/>
      <c r="Z14" s="721"/>
      <c r="AA14" s="721"/>
      <c r="AB14" s="721"/>
      <c r="AC14" s="721"/>
      <c r="AD14" s="721"/>
      <c r="AE14" s="721"/>
      <c r="AF14" s="721"/>
      <c r="AG14" s="721"/>
      <c r="AH14" s="721"/>
      <c r="AI14" s="721"/>
      <c r="AJ14" s="721"/>
      <c r="AK14" s="721"/>
      <c r="AL14" s="721"/>
      <c r="AM14" s="725">
        <v>46.187065650417772</v>
      </c>
      <c r="AN14" s="725">
        <v>45.877500806018709</v>
      </c>
      <c r="AO14" s="725">
        <v>45.025103643183542</v>
      </c>
      <c r="AP14" s="725">
        <v>45.5677229224383</v>
      </c>
      <c r="AQ14" s="725">
        <v>44.459203263087865</v>
      </c>
      <c r="AR14" s="725">
        <v>43.475571989134259</v>
      </c>
      <c r="AS14" s="725">
        <v>43.452712223353736</v>
      </c>
      <c r="AT14" s="725">
        <v>44.396371248982341</v>
      </c>
      <c r="AU14" s="725">
        <v>46.740778472959391</v>
      </c>
      <c r="AV14" s="725">
        <v>47.902266081221562</v>
      </c>
      <c r="AW14" s="725">
        <v>50.791095256794691</v>
      </c>
      <c r="AX14" s="725">
        <v>49.438223382330968</v>
      </c>
      <c r="AY14" s="721">
        <v>49.6</v>
      </c>
      <c r="AZ14" s="721">
        <v>48.3</v>
      </c>
      <c r="BA14" s="721">
        <v>44.8</v>
      </c>
      <c r="BB14" s="721">
        <v>44.2</v>
      </c>
      <c r="BC14" s="721">
        <v>43.8</v>
      </c>
      <c r="BD14" s="721">
        <v>44.3</v>
      </c>
      <c r="BE14" s="721">
        <v>43.72099465067749</v>
      </c>
      <c r="BF14" s="721">
        <v>43.670096465378876</v>
      </c>
      <c r="BG14" s="721">
        <v>42.210755823762412</v>
      </c>
      <c r="BH14" s="721">
        <v>42.682453805937108</v>
      </c>
      <c r="BI14" s="721">
        <v>41.236455083779234</v>
      </c>
      <c r="BJ14" s="721">
        <v>39.900727765111526</v>
      </c>
      <c r="BK14" s="711"/>
      <c r="BL14" s="711"/>
      <c r="BM14" s="711"/>
      <c r="BN14" s="711"/>
      <c r="BO14" s="711"/>
      <c r="BP14" s="711"/>
      <c r="BQ14" s="711"/>
      <c r="BR14" s="711"/>
      <c r="BS14" s="711"/>
      <c r="BT14" s="711"/>
      <c r="BU14" s="711"/>
      <c r="BV14" s="711"/>
      <c r="BW14" s="711"/>
      <c r="BX14" s="711"/>
      <c r="BY14" s="711"/>
      <c r="BZ14" s="711"/>
      <c r="CA14" s="711"/>
      <c r="CB14" s="711"/>
      <c r="CC14" s="711"/>
      <c r="CD14" s="711"/>
      <c r="CE14" s="711"/>
      <c r="CF14" s="711"/>
      <c r="CG14" s="711"/>
      <c r="CH14" s="711"/>
      <c r="CI14" s="711"/>
      <c r="CJ14" s="711"/>
      <c r="CK14" s="711"/>
      <c r="CL14" s="711"/>
      <c r="CM14" s="711"/>
      <c r="CN14" s="711"/>
      <c r="CO14" s="711"/>
      <c r="CP14" s="711"/>
      <c r="CQ14" s="711"/>
      <c r="CR14" s="711"/>
      <c r="CS14" s="711"/>
      <c r="CT14" s="711"/>
      <c r="CU14" s="711"/>
      <c r="CV14" s="711"/>
      <c r="CW14" s="711"/>
      <c r="CX14" s="711"/>
      <c r="CY14" s="711"/>
      <c r="CZ14" s="711"/>
      <c r="DA14" s="711"/>
      <c r="DB14" s="711"/>
      <c r="DC14" s="711"/>
      <c r="DD14" s="711"/>
      <c r="DE14" s="711"/>
      <c r="DF14" s="711"/>
      <c r="DG14" s="711"/>
      <c r="DH14" s="711"/>
      <c r="DI14" s="711"/>
      <c r="DJ14" s="711"/>
      <c r="DK14" s="711"/>
      <c r="DL14" s="711"/>
      <c r="DM14" s="711"/>
      <c r="DN14" s="711"/>
      <c r="DO14" s="711"/>
      <c r="DP14" s="711"/>
      <c r="DQ14" s="711"/>
      <c r="DR14" s="711"/>
      <c r="DS14" s="711"/>
      <c r="DT14" s="711"/>
      <c r="DU14" s="711"/>
      <c r="DV14" s="711"/>
      <c r="DW14" s="711"/>
      <c r="DX14" s="711"/>
      <c r="DY14" s="711"/>
      <c r="DZ14" s="711"/>
      <c r="EA14" s="711"/>
      <c r="EB14" s="711"/>
      <c r="EC14" s="711"/>
      <c r="ED14" s="711"/>
      <c r="EE14" s="711"/>
      <c r="EF14" s="711"/>
      <c r="EG14" s="711"/>
      <c r="EH14" s="711"/>
      <c r="EI14" s="711"/>
      <c r="EJ14" s="711"/>
      <c r="EK14" s="711"/>
      <c r="EL14" s="711"/>
      <c r="EM14" s="711"/>
      <c r="EN14" s="711"/>
      <c r="EO14" s="711"/>
      <c r="EP14" s="711"/>
      <c r="EQ14" s="711"/>
      <c r="ER14" s="711"/>
      <c r="ES14" s="711"/>
      <c r="ET14" s="711"/>
      <c r="EU14" s="711"/>
      <c r="EV14" s="711"/>
      <c r="EW14" s="711"/>
      <c r="EX14" s="711"/>
      <c r="EY14" s="711"/>
      <c r="EZ14" s="711"/>
      <c r="FA14" s="711"/>
      <c r="FB14" s="711"/>
      <c r="FC14" s="711"/>
      <c r="FD14" s="711"/>
      <c r="FE14" s="711"/>
      <c r="FF14" s="711"/>
      <c r="FG14" s="711"/>
      <c r="FH14" s="711"/>
      <c r="FI14" s="711"/>
      <c r="FJ14" s="711"/>
      <c r="FK14" s="711"/>
      <c r="FL14" s="711"/>
      <c r="FM14" s="711"/>
      <c r="FN14" s="711"/>
      <c r="FO14" s="711"/>
      <c r="FP14" s="711"/>
      <c r="FQ14" s="711"/>
      <c r="FR14" s="711"/>
      <c r="FS14" s="711"/>
      <c r="FT14" s="711"/>
      <c r="FU14" s="711"/>
      <c r="FV14" s="711"/>
      <c r="FW14" s="711"/>
      <c r="FX14" s="711"/>
      <c r="FY14" s="711"/>
      <c r="FZ14" s="711"/>
      <c r="GA14" s="711"/>
      <c r="GB14" s="711"/>
      <c r="GC14" s="711"/>
      <c r="GD14" s="711"/>
      <c r="GE14" s="711"/>
      <c r="GF14" s="711"/>
      <c r="GG14" s="711"/>
      <c r="GH14" s="711"/>
      <c r="GI14" s="711"/>
      <c r="GJ14" s="711"/>
      <c r="GK14" s="711"/>
      <c r="GL14" s="711"/>
      <c r="GM14" s="711"/>
      <c r="GN14" s="711"/>
      <c r="GO14" s="711"/>
      <c r="GP14" s="711"/>
      <c r="GQ14" s="711"/>
      <c r="GR14" s="711"/>
      <c r="GS14" s="711"/>
      <c r="GT14" s="711"/>
      <c r="GU14" s="711"/>
      <c r="GV14" s="711"/>
      <c r="GW14" s="711"/>
      <c r="GX14" s="711"/>
      <c r="GY14" s="711"/>
      <c r="GZ14" s="711"/>
      <c r="HA14" s="711"/>
      <c r="HB14" s="711"/>
      <c r="HC14" s="711"/>
      <c r="HD14" s="711"/>
      <c r="HE14" s="711"/>
      <c r="HF14" s="711"/>
      <c r="HG14" s="711"/>
      <c r="HH14" s="711"/>
      <c r="HI14" s="711"/>
      <c r="HJ14" s="711"/>
      <c r="HK14" s="711"/>
      <c r="HL14" s="711"/>
      <c r="HM14" s="711"/>
      <c r="HN14" s="711"/>
      <c r="HO14" s="711"/>
      <c r="HP14" s="711"/>
      <c r="HQ14" s="711"/>
      <c r="HR14" s="711"/>
      <c r="HS14" s="711"/>
      <c r="HT14" s="711"/>
      <c r="HU14" s="711"/>
      <c r="HV14" s="711"/>
      <c r="HW14" s="711"/>
      <c r="HX14" s="711"/>
      <c r="HY14" s="711"/>
      <c r="HZ14" s="711"/>
      <c r="IA14" s="711"/>
      <c r="IB14" s="711"/>
      <c r="IC14" s="711"/>
      <c r="ID14" s="711"/>
      <c r="IE14" s="711"/>
      <c r="IF14" s="711"/>
      <c r="IG14" s="711"/>
      <c r="IH14" s="711"/>
      <c r="II14" s="711"/>
      <c r="IJ14" s="711"/>
      <c r="IK14" s="711"/>
      <c r="IL14" s="711"/>
      <c r="IM14" s="711"/>
      <c r="IN14" s="711"/>
      <c r="IO14" s="711"/>
      <c r="IP14" s="711"/>
      <c r="IQ14" s="711"/>
      <c r="IR14" s="711"/>
      <c r="IS14" s="711"/>
      <c r="IT14" s="711"/>
      <c r="IU14" s="711"/>
      <c r="IV14" s="711"/>
      <c r="IW14" s="711"/>
      <c r="IX14" s="711"/>
      <c r="IY14" s="711"/>
      <c r="IZ14" s="711"/>
      <c r="JA14" s="711"/>
      <c r="JB14" s="711"/>
      <c r="JC14" s="711"/>
      <c r="JD14" s="711"/>
      <c r="JE14" s="711"/>
      <c r="JF14" s="711"/>
      <c r="JG14" s="711"/>
      <c r="JH14" s="711"/>
      <c r="JI14" s="711"/>
      <c r="JJ14" s="711"/>
      <c r="JK14" s="711"/>
      <c r="JL14" s="711"/>
      <c r="JM14" s="711"/>
      <c r="JN14" s="711"/>
      <c r="JO14" s="711"/>
      <c r="JP14" s="711"/>
      <c r="JQ14" s="711"/>
      <c r="JR14" s="711"/>
      <c r="JS14" s="711"/>
      <c r="JT14" s="711"/>
      <c r="JU14" s="711"/>
      <c r="JV14" s="711"/>
      <c r="JW14" s="711"/>
      <c r="JX14" s="711"/>
      <c r="JY14" s="711"/>
      <c r="JZ14" s="711"/>
      <c r="KA14" s="711"/>
      <c r="KB14" s="711"/>
      <c r="KC14" s="711"/>
      <c r="KD14" s="711"/>
      <c r="KE14" s="711"/>
      <c r="KF14" s="711"/>
      <c r="KG14" s="711"/>
      <c r="KH14" s="711"/>
      <c r="KI14" s="711"/>
      <c r="KJ14" s="711"/>
      <c r="KK14" s="711"/>
      <c r="KL14" s="711"/>
      <c r="KM14" s="711"/>
      <c r="KN14" s="711"/>
      <c r="KO14" s="711"/>
      <c r="KP14" s="711"/>
      <c r="KQ14" s="711"/>
      <c r="KR14" s="711"/>
      <c r="KS14" s="711"/>
      <c r="KT14" s="711"/>
      <c r="KU14" s="711"/>
      <c r="KV14" s="711"/>
      <c r="KW14" s="711"/>
      <c r="KX14" s="711"/>
      <c r="KY14" s="711"/>
      <c r="KZ14" s="711"/>
      <c r="LA14" s="711"/>
      <c r="LB14" s="711"/>
      <c r="LC14" s="711"/>
      <c r="LD14" s="711"/>
      <c r="LE14" s="711"/>
    </row>
    <row r="15" spans="1:317" s="728" customFormat="1" ht="19.8">
      <c r="A15" s="727" t="s">
        <v>2765</v>
      </c>
      <c r="B15" s="719"/>
      <c r="C15" s="719"/>
      <c r="D15" s="719"/>
      <c r="E15" s="719"/>
      <c r="F15" s="719"/>
      <c r="G15" s="719"/>
      <c r="H15" s="719"/>
      <c r="I15" s="719"/>
      <c r="J15" s="719"/>
      <c r="K15" s="719"/>
      <c r="L15" s="719"/>
      <c r="M15" s="719"/>
      <c r="N15" s="719"/>
      <c r="O15" s="719"/>
      <c r="P15" s="719"/>
      <c r="Q15" s="719"/>
      <c r="R15" s="719"/>
      <c r="S15" s="719"/>
      <c r="T15" s="719"/>
      <c r="U15" s="719"/>
      <c r="V15" s="720"/>
      <c r="W15" s="721"/>
      <c r="X15" s="721"/>
      <c r="Y15" s="721"/>
      <c r="Z15" s="721"/>
      <c r="AA15" s="721"/>
      <c r="AB15" s="721"/>
      <c r="AC15" s="721"/>
      <c r="AD15" s="721"/>
      <c r="AE15" s="721"/>
      <c r="AF15" s="721"/>
      <c r="AG15" s="721"/>
      <c r="AH15" s="721"/>
      <c r="AI15" s="721"/>
      <c r="AJ15" s="721"/>
      <c r="AK15" s="721"/>
      <c r="AL15" s="721"/>
      <c r="AM15" s="725">
        <v>52.924376435290888</v>
      </c>
      <c r="AN15" s="725">
        <v>52.688629505764254</v>
      </c>
      <c r="AO15" s="725">
        <v>53.671010314700418</v>
      </c>
      <c r="AP15" s="725">
        <v>53.923183680921227</v>
      </c>
      <c r="AQ15" s="725">
        <v>49.602103827073279</v>
      </c>
      <c r="AR15" s="725">
        <v>49.486251180165077</v>
      </c>
      <c r="AS15" s="725">
        <v>50.235056789616486</v>
      </c>
      <c r="AT15" s="725">
        <v>55.518181377611441</v>
      </c>
      <c r="AU15" s="725">
        <v>60.048702272183888</v>
      </c>
      <c r="AV15" s="725">
        <v>57.692633123092882</v>
      </c>
      <c r="AW15" s="725">
        <v>63.866751218428696</v>
      </c>
      <c r="AX15" s="725">
        <v>63.868421629653483</v>
      </c>
      <c r="AY15" s="721">
        <v>61.3</v>
      </c>
      <c r="AZ15" s="721">
        <v>58.5</v>
      </c>
      <c r="BA15" s="721">
        <v>60</v>
      </c>
      <c r="BB15" s="721">
        <v>61.4</v>
      </c>
      <c r="BC15" s="721">
        <v>60.2</v>
      </c>
      <c r="BD15" s="721">
        <v>55.9</v>
      </c>
      <c r="BE15" s="721">
        <v>51.266160782306265</v>
      </c>
      <c r="BF15" s="721">
        <v>52.805593155530687</v>
      </c>
      <c r="BG15" s="721">
        <v>46.507980041632564</v>
      </c>
      <c r="BH15" s="721">
        <v>52.49143109494733</v>
      </c>
      <c r="BI15" s="721">
        <v>57.465989529130127</v>
      </c>
      <c r="BJ15" s="721">
        <v>62.063713624762002</v>
      </c>
      <c r="BK15" s="711"/>
      <c r="BL15" s="711"/>
      <c r="BM15" s="711"/>
      <c r="BN15" s="711"/>
      <c r="BO15" s="711"/>
      <c r="BP15" s="711"/>
      <c r="BQ15" s="711"/>
      <c r="BR15" s="711"/>
      <c r="BS15" s="711"/>
      <c r="BT15" s="711"/>
      <c r="BU15" s="711"/>
      <c r="BV15" s="711"/>
      <c r="BW15" s="711"/>
      <c r="BX15" s="711"/>
      <c r="BY15" s="711"/>
      <c r="BZ15" s="711"/>
      <c r="CA15" s="711"/>
      <c r="CB15" s="711"/>
      <c r="CC15" s="711"/>
      <c r="CD15" s="711"/>
      <c r="CE15" s="711"/>
      <c r="CF15" s="711"/>
      <c r="CG15" s="711"/>
      <c r="CH15" s="711"/>
      <c r="CI15" s="711"/>
      <c r="CJ15" s="711"/>
      <c r="CK15" s="711"/>
      <c r="CL15" s="711"/>
      <c r="CM15" s="711"/>
      <c r="CN15" s="711"/>
      <c r="CO15" s="711"/>
      <c r="CP15" s="711"/>
      <c r="CQ15" s="711"/>
      <c r="CR15" s="711"/>
      <c r="CS15" s="711"/>
      <c r="CT15" s="711"/>
      <c r="CU15" s="711"/>
      <c r="CV15" s="711"/>
      <c r="CW15" s="711"/>
      <c r="CX15" s="711"/>
      <c r="CY15" s="711"/>
      <c r="CZ15" s="711"/>
      <c r="DA15" s="711"/>
      <c r="DB15" s="711"/>
      <c r="DC15" s="711"/>
      <c r="DD15" s="711"/>
      <c r="DE15" s="711"/>
      <c r="DF15" s="711"/>
      <c r="DG15" s="711"/>
      <c r="DH15" s="711"/>
      <c r="DI15" s="711"/>
      <c r="DJ15" s="711"/>
      <c r="DK15" s="711"/>
      <c r="DL15" s="711"/>
      <c r="DM15" s="711"/>
      <c r="DN15" s="711"/>
      <c r="DO15" s="711"/>
      <c r="DP15" s="711"/>
      <c r="DQ15" s="711"/>
      <c r="DR15" s="711"/>
      <c r="DS15" s="711"/>
      <c r="DT15" s="711"/>
      <c r="DU15" s="711"/>
      <c r="DV15" s="711"/>
      <c r="DW15" s="711"/>
      <c r="DX15" s="711"/>
      <c r="DY15" s="711"/>
      <c r="DZ15" s="711"/>
      <c r="EA15" s="711"/>
      <c r="EB15" s="711"/>
      <c r="EC15" s="711"/>
      <c r="ED15" s="711"/>
      <c r="EE15" s="711"/>
      <c r="EF15" s="711"/>
      <c r="EG15" s="711"/>
      <c r="EH15" s="711"/>
      <c r="EI15" s="711"/>
      <c r="EJ15" s="711"/>
      <c r="EK15" s="711"/>
      <c r="EL15" s="711"/>
      <c r="EM15" s="711"/>
      <c r="EN15" s="711"/>
      <c r="EO15" s="711"/>
      <c r="EP15" s="711"/>
      <c r="EQ15" s="711"/>
      <c r="ER15" s="711"/>
      <c r="ES15" s="711"/>
      <c r="ET15" s="711"/>
      <c r="EU15" s="711"/>
      <c r="EV15" s="711"/>
      <c r="EW15" s="711"/>
      <c r="EX15" s="711"/>
      <c r="EY15" s="711"/>
      <c r="EZ15" s="711"/>
      <c r="FA15" s="711"/>
      <c r="FB15" s="711"/>
      <c r="FC15" s="711"/>
      <c r="FD15" s="711"/>
      <c r="FE15" s="711"/>
      <c r="FF15" s="711"/>
      <c r="FG15" s="711"/>
      <c r="FH15" s="711"/>
      <c r="FI15" s="711"/>
      <c r="FJ15" s="711"/>
      <c r="FK15" s="711"/>
      <c r="FL15" s="711"/>
      <c r="FM15" s="711"/>
      <c r="FN15" s="711"/>
      <c r="FO15" s="711"/>
      <c r="FP15" s="711"/>
      <c r="FQ15" s="711"/>
      <c r="FR15" s="711"/>
      <c r="FS15" s="711"/>
      <c r="FT15" s="711"/>
      <c r="FU15" s="711"/>
      <c r="FV15" s="711"/>
      <c r="FW15" s="711"/>
      <c r="FX15" s="711"/>
      <c r="FY15" s="711"/>
      <c r="FZ15" s="711"/>
      <c r="GA15" s="711"/>
      <c r="GB15" s="711"/>
      <c r="GC15" s="711"/>
      <c r="GD15" s="711"/>
      <c r="GE15" s="711"/>
      <c r="GF15" s="711"/>
      <c r="GG15" s="711"/>
      <c r="GH15" s="711"/>
      <c r="GI15" s="711"/>
      <c r="GJ15" s="711"/>
      <c r="GK15" s="711"/>
      <c r="GL15" s="711"/>
      <c r="GM15" s="711"/>
      <c r="GN15" s="711"/>
      <c r="GO15" s="711"/>
      <c r="GP15" s="711"/>
      <c r="GQ15" s="711"/>
      <c r="GR15" s="711"/>
      <c r="GS15" s="711"/>
      <c r="GT15" s="711"/>
      <c r="GU15" s="711"/>
      <c r="GV15" s="711"/>
      <c r="GW15" s="711"/>
      <c r="GX15" s="711"/>
      <c r="GY15" s="711"/>
      <c r="GZ15" s="711"/>
      <c r="HA15" s="711"/>
      <c r="HB15" s="711"/>
      <c r="HC15" s="711"/>
      <c r="HD15" s="711"/>
      <c r="HE15" s="711"/>
      <c r="HF15" s="711"/>
      <c r="HG15" s="711"/>
      <c r="HH15" s="711"/>
      <c r="HI15" s="711"/>
      <c r="HJ15" s="711"/>
      <c r="HK15" s="711"/>
      <c r="HL15" s="711"/>
      <c r="HM15" s="711"/>
      <c r="HN15" s="711"/>
      <c r="HO15" s="711"/>
      <c r="HP15" s="711"/>
      <c r="HQ15" s="711"/>
      <c r="HR15" s="711"/>
      <c r="HS15" s="711"/>
      <c r="HT15" s="711"/>
      <c r="HU15" s="711"/>
      <c r="HV15" s="711"/>
      <c r="HW15" s="711"/>
      <c r="HX15" s="711"/>
      <c r="HY15" s="711"/>
      <c r="HZ15" s="711"/>
      <c r="IA15" s="711"/>
      <c r="IB15" s="711"/>
      <c r="IC15" s="711"/>
      <c r="ID15" s="711"/>
      <c r="IE15" s="711"/>
      <c r="IF15" s="711"/>
      <c r="IG15" s="711"/>
      <c r="IH15" s="711"/>
      <c r="II15" s="711"/>
      <c r="IJ15" s="711"/>
      <c r="IK15" s="711"/>
      <c r="IL15" s="711"/>
      <c r="IM15" s="711"/>
      <c r="IN15" s="711"/>
      <c r="IO15" s="711"/>
      <c r="IP15" s="711"/>
      <c r="IQ15" s="711"/>
      <c r="IR15" s="711"/>
      <c r="IS15" s="711"/>
      <c r="IT15" s="711"/>
      <c r="IU15" s="711"/>
      <c r="IV15" s="711"/>
      <c r="IW15" s="711"/>
      <c r="IX15" s="711"/>
      <c r="IY15" s="711"/>
      <c r="IZ15" s="711"/>
      <c r="JA15" s="711"/>
      <c r="JB15" s="711"/>
      <c r="JC15" s="711"/>
      <c r="JD15" s="711"/>
      <c r="JE15" s="711"/>
      <c r="JF15" s="711"/>
      <c r="JG15" s="711"/>
      <c r="JH15" s="711"/>
      <c r="JI15" s="711"/>
      <c r="JJ15" s="711"/>
      <c r="JK15" s="711"/>
      <c r="JL15" s="711"/>
      <c r="JM15" s="711"/>
      <c r="JN15" s="711"/>
      <c r="JO15" s="711"/>
      <c r="JP15" s="711"/>
      <c r="JQ15" s="711"/>
      <c r="JR15" s="711"/>
      <c r="JS15" s="711"/>
      <c r="JT15" s="711"/>
      <c r="JU15" s="711"/>
      <c r="JV15" s="711"/>
      <c r="JW15" s="711"/>
      <c r="JX15" s="711"/>
      <c r="JY15" s="711"/>
      <c r="JZ15" s="711"/>
      <c r="KA15" s="711"/>
      <c r="KB15" s="711"/>
      <c r="KC15" s="711"/>
      <c r="KD15" s="711"/>
      <c r="KE15" s="711"/>
      <c r="KF15" s="711"/>
      <c r="KG15" s="711"/>
      <c r="KH15" s="711"/>
      <c r="KI15" s="711"/>
      <c r="KJ15" s="711"/>
      <c r="KK15" s="711"/>
      <c r="KL15" s="711"/>
      <c r="KM15" s="711"/>
      <c r="KN15" s="711"/>
      <c r="KO15" s="711"/>
      <c r="KP15" s="711"/>
      <c r="KQ15" s="711"/>
      <c r="KR15" s="711"/>
      <c r="KS15" s="711"/>
      <c r="KT15" s="711"/>
      <c r="KU15" s="711"/>
      <c r="KV15" s="711"/>
      <c r="KW15" s="711"/>
      <c r="KX15" s="711"/>
      <c r="KY15" s="711"/>
      <c r="KZ15" s="711"/>
      <c r="LA15" s="711"/>
      <c r="LB15" s="711"/>
      <c r="LC15" s="711"/>
      <c r="LD15" s="711"/>
      <c r="LE15" s="711"/>
    </row>
    <row r="16" spans="1:317" ht="17.25" hidden="1" customHeight="1">
      <c r="A16" s="727" t="s">
        <v>2766</v>
      </c>
      <c r="B16" s="719"/>
      <c r="C16" s="719"/>
      <c r="D16" s="719"/>
      <c r="E16" s="719"/>
      <c r="F16" s="719"/>
      <c r="G16" s="719"/>
      <c r="H16" s="719"/>
      <c r="I16" s="719"/>
      <c r="J16" s="719"/>
      <c r="K16" s="719"/>
      <c r="L16" s="719"/>
      <c r="M16" s="719"/>
      <c r="N16" s="719"/>
      <c r="O16" s="719"/>
      <c r="P16" s="719"/>
      <c r="Q16" s="719"/>
      <c r="R16" s="719"/>
      <c r="S16" s="719"/>
      <c r="T16" s="719"/>
      <c r="U16" s="719"/>
      <c r="V16" s="720"/>
      <c r="W16" s="721"/>
      <c r="X16" s="721"/>
      <c r="Y16" s="721"/>
      <c r="Z16" s="721"/>
      <c r="AA16" s="721"/>
      <c r="AB16" s="721"/>
      <c r="AC16" s="721"/>
      <c r="AD16" s="721"/>
      <c r="AE16" s="721"/>
      <c r="AF16" s="721"/>
      <c r="AG16" s="721"/>
      <c r="AH16" s="721"/>
      <c r="AI16" s="721"/>
      <c r="AJ16" s="721"/>
      <c r="AK16" s="724"/>
      <c r="AL16" s="724"/>
      <c r="AM16" s="724"/>
      <c r="AN16" s="724"/>
      <c r="AO16" s="724"/>
      <c r="AP16" s="724"/>
      <c r="AQ16" s="724"/>
      <c r="AR16" s="724"/>
      <c r="AS16" s="724"/>
      <c r="AT16" s="724"/>
      <c r="AU16" s="724"/>
      <c r="AV16" s="724"/>
      <c r="AW16" s="724"/>
      <c r="AX16" s="724"/>
      <c r="AY16" s="724"/>
      <c r="AZ16" s="724"/>
      <c r="BA16" s="724"/>
      <c r="BB16" s="724"/>
      <c r="BC16" s="724"/>
      <c r="BD16" s="724"/>
      <c r="BE16" s="724"/>
      <c r="BF16" s="724"/>
      <c r="BG16" s="724"/>
      <c r="BH16" s="724"/>
      <c r="BI16" s="724"/>
      <c r="BJ16" s="724"/>
    </row>
    <row r="17" spans="1:317" ht="17.25" hidden="1" customHeight="1">
      <c r="A17" s="729" t="s">
        <v>2767</v>
      </c>
      <c r="B17" s="719">
        <v>3.0155437159844183E-3</v>
      </c>
      <c r="C17" s="719">
        <v>4.3193631377357539E-3</v>
      </c>
      <c r="D17" s="719">
        <v>3.0841900478876497E-3</v>
      </c>
      <c r="E17" s="719">
        <v>3.3434742997696314E-3</v>
      </c>
      <c r="F17" s="719">
        <v>2.2633564100575953E-3</v>
      </c>
      <c r="G17" s="719">
        <v>2.5743099818762759E-3</v>
      </c>
      <c r="H17" s="719">
        <v>2.8677841566075546E-3</v>
      </c>
      <c r="I17" s="719">
        <v>2.7469582431086498E-3</v>
      </c>
      <c r="J17" s="719">
        <v>3.3967870062394778E-3</v>
      </c>
      <c r="K17" s="719">
        <v>3.3791447360746948E-3</v>
      </c>
      <c r="L17" s="719">
        <v>5.5081131733300684E-3</v>
      </c>
      <c r="M17" s="719">
        <v>5.0000000000000001E-3</v>
      </c>
      <c r="N17" s="719">
        <v>3.0000000000000001E-3</v>
      </c>
      <c r="O17" s="719">
        <v>2.1539319168444051E-3</v>
      </c>
      <c r="P17" s="719">
        <v>2.4931277095117804E-3</v>
      </c>
      <c r="Q17" s="719">
        <v>2.3703916738098897E-3</v>
      </c>
      <c r="R17" s="719">
        <v>5.0430731233156029E-3</v>
      </c>
      <c r="S17" s="719">
        <v>1E-3</v>
      </c>
      <c r="T17" s="719">
        <v>1.0999999999999999E-2</v>
      </c>
      <c r="U17" s="719">
        <v>3.0000000000000001E-3</v>
      </c>
      <c r="V17" s="720">
        <v>5.0000000000000001E-3</v>
      </c>
      <c r="W17" s="721">
        <v>0.3</v>
      </c>
      <c r="X17" s="721">
        <v>0.4</v>
      </c>
      <c r="Y17" s="721">
        <v>0.1</v>
      </c>
      <c r="Z17" s="721">
        <v>0</v>
      </c>
      <c r="AA17" s="721">
        <v>0.12920864087190195</v>
      </c>
      <c r="AB17" s="721">
        <v>0.17906161770768128</v>
      </c>
      <c r="AC17" s="721">
        <v>0.16272967686037082</v>
      </c>
      <c r="AD17" s="721">
        <v>0.26760242755425767</v>
      </c>
      <c r="AE17" s="721">
        <v>0.481251878227557</v>
      </c>
      <c r="AF17" s="721">
        <v>0.36791663612250475</v>
      </c>
      <c r="AG17" s="721">
        <v>0.28477117470647767</v>
      </c>
      <c r="AH17" s="721">
        <v>1.3</v>
      </c>
      <c r="AI17" s="721">
        <v>1.6</v>
      </c>
      <c r="AJ17" s="721">
        <v>1.81</v>
      </c>
      <c r="AK17" s="721">
        <v>2.38</v>
      </c>
      <c r="AL17" s="721">
        <v>3.5538292921179888</v>
      </c>
      <c r="AM17" s="721">
        <v>2.1473568829140626</v>
      </c>
      <c r="AN17" s="721">
        <v>3.1274194315739292</v>
      </c>
      <c r="AO17" s="721">
        <v>3.5695375004339382</v>
      </c>
      <c r="AP17" s="721">
        <v>2.3896054320652187</v>
      </c>
      <c r="AQ17" s="721">
        <v>2.4809779610665039</v>
      </c>
      <c r="AR17" s="721">
        <v>4.3927133173786013</v>
      </c>
      <c r="AS17" s="721">
        <v>4.6131039573140011</v>
      </c>
      <c r="AT17" s="721">
        <v>2.7809606158097804</v>
      </c>
      <c r="AU17" s="721">
        <v>4.2619886732251517</v>
      </c>
      <c r="AV17" s="721">
        <v>4.5343999631347538</v>
      </c>
      <c r="AW17" s="721">
        <v>5</v>
      </c>
      <c r="AX17" s="721">
        <v>4.9000000000000004</v>
      </c>
      <c r="AY17" s="722" t="s">
        <v>2768</v>
      </c>
      <c r="AZ17" s="722" t="s">
        <v>2768</v>
      </c>
      <c r="BA17" s="722" t="s">
        <v>2768</v>
      </c>
      <c r="BB17" s="722" t="s">
        <v>2768</v>
      </c>
      <c r="BC17" s="722" t="s">
        <v>2768</v>
      </c>
      <c r="BD17" s="722" t="s">
        <v>2768</v>
      </c>
      <c r="BE17" s="722"/>
      <c r="BF17" s="722"/>
      <c r="BG17" s="722"/>
      <c r="BH17" s="722"/>
      <c r="BI17" s="722"/>
      <c r="BJ17" s="722"/>
    </row>
    <row r="18" spans="1:317" ht="15.75" hidden="1" customHeight="1">
      <c r="A18" s="729" t="s">
        <v>2769</v>
      </c>
      <c r="B18" s="719">
        <v>0</v>
      </c>
      <c r="C18" s="719">
        <v>0</v>
      </c>
      <c r="D18" s="719">
        <v>0</v>
      </c>
      <c r="E18" s="719">
        <v>0</v>
      </c>
      <c r="F18" s="719">
        <v>0</v>
      </c>
      <c r="G18" s="719">
        <v>0</v>
      </c>
      <c r="H18" s="719">
        <v>0</v>
      </c>
      <c r="I18" s="719">
        <v>2.0742703303314701E-5</v>
      </c>
      <c r="J18" s="719">
        <v>0</v>
      </c>
      <c r="K18" s="719">
        <v>0</v>
      </c>
      <c r="L18" s="719">
        <v>0</v>
      </c>
      <c r="M18" s="719">
        <v>0</v>
      </c>
      <c r="N18" s="719">
        <v>0</v>
      </c>
      <c r="O18" s="719">
        <v>0</v>
      </c>
      <c r="P18" s="719">
        <v>0</v>
      </c>
      <c r="Q18" s="719">
        <v>0</v>
      </c>
      <c r="R18" s="719">
        <v>0</v>
      </c>
      <c r="S18" s="719">
        <v>0</v>
      </c>
      <c r="T18" s="719">
        <v>0</v>
      </c>
      <c r="U18" s="719">
        <v>0</v>
      </c>
      <c r="V18" s="720">
        <v>0</v>
      </c>
      <c r="W18" s="721">
        <v>0</v>
      </c>
      <c r="X18" s="721">
        <v>0</v>
      </c>
      <c r="Y18" s="721">
        <v>0</v>
      </c>
      <c r="Z18" s="721">
        <v>0</v>
      </c>
      <c r="AA18" s="721">
        <v>0</v>
      </c>
      <c r="AB18" s="721">
        <v>0</v>
      </c>
      <c r="AC18" s="721">
        <v>0</v>
      </c>
      <c r="AD18" s="721">
        <v>0</v>
      </c>
      <c r="AE18" s="721">
        <v>0</v>
      </c>
      <c r="AF18" s="721">
        <v>0</v>
      </c>
      <c r="AG18" s="721">
        <v>0</v>
      </c>
      <c r="AH18" s="721">
        <v>0</v>
      </c>
      <c r="AI18" s="721">
        <v>0</v>
      </c>
      <c r="AJ18" s="721"/>
      <c r="AK18" s="721"/>
      <c r="AL18" s="721"/>
      <c r="AM18" s="721">
        <v>0</v>
      </c>
      <c r="AN18" s="721">
        <v>6.3695963041807671E-6</v>
      </c>
      <c r="AO18" s="721">
        <v>7.3668169322201249E-3</v>
      </c>
      <c r="AP18" s="721">
        <v>0</v>
      </c>
      <c r="AQ18" s="721">
        <v>0</v>
      </c>
      <c r="AR18" s="721">
        <v>6.75889264937738E-8</v>
      </c>
      <c r="AS18" s="721">
        <v>0</v>
      </c>
      <c r="AT18" s="721">
        <v>1.1029404139373411E-6</v>
      </c>
      <c r="AU18" s="721">
        <v>5.0303897755392231E-7</v>
      </c>
      <c r="AV18" s="721">
        <v>0</v>
      </c>
      <c r="AW18" s="721"/>
      <c r="AX18" s="721"/>
      <c r="AY18" s="721"/>
      <c r="AZ18" s="721"/>
      <c r="BA18" s="721"/>
      <c r="BB18" s="721"/>
      <c r="BC18" s="721"/>
      <c r="BD18" s="721"/>
      <c r="BE18" s="721"/>
      <c r="BF18" s="721"/>
      <c r="BG18" s="721"/>
      <c r="BH18" s="721"/>
      <c r="BI18" s="721"/>
      <c r="BJ18" s="721"/>
    </row>
    <row r="19" spans="1:317" ht="17.25" hidden="1" customHeight="1">
      <c r="A19" s="729" t="s">
        <v>2770</v>
      </c>
      <c r="B19" s="719">
        <v>1.4092549441701673E-2</v>
      </c>
      <c r="C19" s="719">
        <v>1.3649205921122077E-2</v>
      </c>
      <c r="D19" s="719">
        <v>1.270030536008563E-2</v>
      </c>
      <c r="E19" s="719">
        <v>1.2439305482407306E-2</v>
      </c>
      <c r="F19" s="719">
        <v>1.4445408951210477E-2</v>
      </c>
      <c r="G19" s="719">
        <v>1.2780911935204522E-2</v>
      </c>
      <c r="H19" s="719">
        <v>1.1694594426882133E-2</v>
      </c>
      <c r="I19" s="719">
        <v>1.1496703074599499E-2</v>
      </c>
      <c r="J19" s="719">
        <v>1.3575268995024543E-2</v>
      </c>
      <c r="K19" s="719">
        <v>1.3378856281861364E-2</v>
      </c>
      <c r="L19" s="719">
        <v>1.168141210745146E-2</v>
      </c>
      <c r="M19" s="719">
        <v>1.0999999999999999E-2</v>
      </c>
      <c r="N19" s="719">
        <v>1.2999999999999999E-2</v>
      </c>
      <c r="O19" s="719">
        <v>1.263616319426086E-2</v>
      </c>
      <c r="P19" s="719">
        <v>1.2535027180992352E-2</v>
      </c>
      <c r="Q19" s="719">
        <v>1.2154399056778346E-2</v>
      </c>
      <c r="R19" s="719">
        <v>1.2758537196127594E-2</v>
      </c>
      <c r="S19" s="719">
        <v>1.0999999999999999E-2</v>
      </c>
      <c r="T19" s="719">
        <v>1.2E-2</v>
      </c>
      <c r="U19" s="719">
        <v>1.2E-2</v>
      </c>
      <c r="V19" s="720">
        <v>1.6E-2</v>
      </c>
      <c r="W19" s="721">
        <v>1.5</v>
      </c>
      <c r="X19" s="721">
        <v>1.5</v>
      </c>
      <c r="Y19" s="721">
        <v>1.5</v>
      </c>
      <c r="Z19" s="721">
        <v>1.5</v>
      </c>
      <c r="AA19" s="721">
        <v>1.4886987448091058</v>
      </c>
      <c r="AB19" s="721">
        <v>1.5752569404762784</v>
      </c>
      <c r="AC19" s="721">
        <v>1.5881682048256272</v>
      </c>
      <c r="AD19" s="721">
        <v>2.255156749437071</v>
      </c>
      <c r="AE19" s="721">
        <v>2.3249145146920625</v>
      </c>
      <c r="AF19" s="721">
        <v>2.9106927784129084</v>
      </c>
      <c r="AG19" s="721">
        <v>3.1854958654870833</v>
      </c>
      <c r="AH19" s="721">
        <v>3.8</v>
      </c>
      <c r="AI19" s="721">
        <v>3.8</v>
      </c>
      <c r="AJ19" s="721">
        <v>3.95</v>
      </c>
      <c r="AK19" s="721">
        <v>3.95</v>
      </c>
      <c r="AL19" s="721">
        <v>3.9147436854671605</v>
      </c>
      <c r="AM19" s="721">
        <v>11.754983709697516</v>
      </c>
      <c r="AN19" s="721">
        <v>11.480056521486807</v>
      </c>
      <c r="AO19" s="721">
        <v>12.157369478837083</v>
      </c>
      <c r="AP19" s="721">
        <v>13.010093266233715</v>
      </c>
      <c r="AQ19" s="721">
        <v>12.080694668602995</v>
      </c>
      <c r="AR19" s="721">
        <v>11.697649694406847</v>
      </c>
      <c r="AS19" s="721">
        <v>11.397081061464027</v>
      </c>
      <c r="AT19" s="721">
        <v>9.7873211539381284</v>
      </c>
      <c r="AU19" s="721">
        <v>9.610060973660719</v>
      </c>
      <c r="AV19" s="721">
        <v>8.9051769358252493</v>
      </c>
      <c r="AW19" s="721">
        <v>9.8000000000000007</v>
      </c>
      <c r="AX19" s="721">
        <v>9.1</v>
      </c>
      <c r="AY19" s="722" t="s">
        <v>2768</v>
      </c>
      <c r="AZ19" s="722" t="s">
        <v>2768</v>
      </c>
      <c r="BA19" s="722" t="s">
        <v>2768</v>
      </c>
      <c r="BB19" s="722" t="s">
        <v>2768</v>
      </c>
      <c r="BC19" s="722" t="s">
        <v>2768</v>
      </c>
      <c r="BD19" s="722" t="s">
        <v>2768</v>
      </c>
      <c r="BE19" s="722"/>
      <c r="BF19" s="722"/>
      <c r="BG19" s="722"/>
      <c r="BH19" s="722"/>
      <c r="BI19" s="722"/>
      <c r="BJ19" s="722"/>
    </row>
    <row r="20" spans="1:317" ht="15.75" hidden="1" customHeight="1">
      <c r="A20" s="729" t="s">
        <v>2771</v>
      </c>
      <c r="B20" s="719">
        <v>1.2933583145196233E-4</v>
      </c>
      <c r="C20" s="719">
        <v>1.3542259299952717E-4</v>
      </c>
      <c r="D20" s="719">
        <v>2.7090594245465809E-5</v>
      </c>
      <c r="E20" s="719">
        <v>2.6432752449088304E-5</v>
      </c>
      <c r="F20" s="719">
        <v>2.6096989300145516E-5</v>
      </c>
      <c r="G20" s="719">
        <v>2.2143310927905979E-5</v>
      </c>
      <c r="H20" s="719">
        <v>2.0083563141495049E-5</v>
      </c>
      <c r="I20" s="719">
        <v>0</v>
      </c>
      <c r="J20" s="719">
        <v>1.6379894098325613E-5</v>
      </c>
      <c r="K20" s="719">
        <v>1.925115470682851E-5</v>
      </c>
      <c r="L20" s="719">
        <v>1.0049879792999365E-5</v>
      </c>
      <c r="M20" s="719">
        <v>0</v>
      </c>
      <c r="N20" s="719">
        <v>0</v>
      </c>
      <c r="O20" s="719">
        <v>1.6175287811040988E-5</v>
      </c>
      <c r="P20" s="719">
        <v>4.6737659353978758E-6</v>
      </c>
      <c r="Q20" s="719">
        <v>5.9854929905078961E-6</v>
      </c>
      <c r="R20" s="719">
        <v>4.3936030275726805E-6</v>
      </c>
      <c r="S20" s="719">
        <v>0</v>
      </c>
      <c r="T20" s="719">
        <v>0</v>
      </c>
      <c r="U20" s="719">
        <v>0</v>
      </c>
      <c r="V20" s="720">
        <v>0</v>
      </c>
      <c r="W20" s="721">
        <v>0</v>
      </c>
      <c r="X20" s="721">
        <v>0</v>
      </c>
      <c r="Y20" s="721">
        <v>0</v>
      </c>
      <c r="Z20" s="721">
        <v>0</v>
      </c>
      <c r="AA20" s="721">
        <v>0</v>
      </c>
      <c r="AB20" s="721">
        <v>0</v>
      </c>
      <c r="AC20" s="721">
        <v>0</v>
      </c>
      <c r="AD20" s="721">
        <v>0</v>
      </c>
      <c r="AE20" s="721">
        <v>0</v>
      </c>
      <c r="AF20" s="721">
        <v>0</v>
      </c>
      <c r="AG20" s="721">
        <v>0</v>
      </c>
      <c r="AH20" s="721">
        <v>0</v>
      </c>
      <c r="AI20" s="721">
        <v>0</v>
      </c>
      <c r="AJ20" s="721"/>
      <c r="AK20" s="721"/>
      <c r="AL20" s="721"/>
      <c r="AM20" s="721">
        <v>2.632518579061157E-2</v>
      </c>
      <c r="AN20" s="721">
        <v>2.6348162882491394E-2</v>
      </c>
      <c r="AO20" s="721">
        <v>2.5244193405041065E-2</v>
      </c>
      <c r="AP20" s="721">
        <v>2.5039449300756248E-2</v>
      </c>
      <c r="AQ20" s="721">
        <v>2.4571651738506697E-2</v>
      </c>
      <c r="AR20" s="721">
        <v>2.4908087071665322E-2</v>
      </c>
      <c r="AS20" s="721">
        <v>2.3153222522598032E-2</v>
      </c>
      <c r="AT20" s="721">
        <v>1.6947961233458077E-2</v>
      </c>
      <c r="AU20" s="721">
        <v>1.6519102727788046E-2</v>
      </c>
      <c r="AV20" s="721">
        <v>0</v>
      </c>
      <c r="AW20" s="721"/>
      <c r="AX20" s="721"/>
      <c r="AY20" s="721"/>
      <c r="AZ20" s="721"/>
      <c r="BA20" s="721"/>
      <c r="BB20" s="721"/>
      <c r="BC20" s="721"/>
      <c r="BD20" s="721"/>
      <c r="BE20" s="721"/>
      <c r="BF20" s="721"/>
      <c r="BG20" s="721"/>
      <c r="BH20" s="721"/>
      <c r="BI20" s="721"/>
      <c r="BJ20" s="721"/>
    </row>
    <row r="21" spans="1:317" ht="17.25" hidden="1" customHeight="1">
      <c r="A21" s="729" t="s">
        <v>2772</v>
      </c>
      <c r="B21" s="719">
        <v>0.33389757536273279</v>
      </c>
      <c r="C21" s="719">
        <v>0.34679967273354118</v>
      </c>
      <c r="D21" s="719">
        <v>0.32817452300591377</v>
      </c>
      <c r="E21" s="719">
        <v>0.3468926163137464</v>
      </c>
      <c r="F21" s="719">
        <v>0.35191047592250252</v>
      </c>
      <c r="G21" s="719">
        <v>0.33532169521547606</v>
      </c>
      <c r="H21" s="719">
        <v>0.33909472543576735</v>
      </c>
      <c r="I21" s="719">
        <v>0.33693445741015099</v>
      </c>
      <c r="J21" s="719">
        <v>0.34179331204783581</v>
      </c>
      <c r="K21" s="719">
        <v>0.33252461054199867</v>
      </c>
      <c r="L21" s="719">
        <v>0.33022633402271567</v>
      </c>
      <c r="M21" s="719">
        <v>0.32600000000000001</v>
      </c>
      <c r="N21" s="719">
        <v>0.32900000000000001</v>
      </c>
      <c r="O21" s="719">
        <v>0.31925704095719321</v>
      </c>
      <c r="P21" s="719">
        <v>0.32836067996376689</v>
      </c>
      <c r="Q21" s="719">
        <v>0.3293657705711992</v>
      </c>
      <c r="R21" s="719">
        <v>0.33453988273147722</v>
      </c>
      <c r="S21" s="719">
        <v>0.32600000000000001</v>
      </c>
      <c r="T21" s="719">
        <v>0.33500000000000002</v>
      </c>
      <c r="U21" s="719">
        <v>0.34699999999999998</v>
      </c>
      <c r="V21" s="720">
        <v>0.34200000000000003</v>
      </c>
      <c r="W21" s="721">
        <v>33.6</v>
      </c>
      <c r="X21" s="721">
        <v>33.6</v>
      </c>
      <c r="Y21" s="721">
        <v>34.799999999999997</v>
      </c>
      <c r="Z21" s="721">
        <v>35.799999999999997</v>
      </c>
      <c r="AA21" s="721">
        <v>36.783557136672798</v>
      </c>
      <c r="AB21" s="721">
        <v>37.063958282435408</v>
      </c>
      <c r="AC21" s="721">
        <v>36.978404237397925</v>
      </c>
      <c r="AD21" s="721">
        <v>36.397531754839356</v>
      </c>
      <c r="AE21" s="721">
        <v>35.607043996424458</v>
      </c>
      <c r="AF21" s="721">
        <v>35.711979015288627</v>
      </c>
      <c r="AG21" s="721">
        <v>35.565503851747138</v>
      </c>
      <c r="AH21" s="721">
        <v>33.700000000000003</v>
      </c>
      <c r="AI21" s="721">
        <v>33.1</v>
      </c>
      <c r="AJ21" s="721">
        <v>33.01</v>
      </c>
      <c r="AK21" s="721">
        <v>33.28</v>
      </c>
      <c r="AL21" s="721">
        <v>32.854849432543304</v>
      </c>
      <c r="AM21" s="721">
        <v>26.710892816735182</v>
      </c>
      <c r="AN21" s="721">
        <v>26.816587973748717</v>
      </c>
      <c r="AO21" s="721">
        <v>25.685654535962748</v>
      </c>
      <c r="AP21" s="721">
        <v>26.185769845248487</v>
      </c>
      <c r="AQ21" s="721">
        <v>26.444479051635987</v>
      </c>
      <c r="AR21" s="721">
        <v>25.935985804921462</v>
      </c>
      <c r="AS21" s="721">
        <v>27.123042390586889</v>
      </c>
      <c r="AT21" s="721">
        <v>28.280747002995604</v>
      </c>
      <c r="AU21" s="721">
        <v>27.800917616419728</v>
      </c>
      <c r="AV21" s="721">
        <v>27.343493097023369</v>
      </c>
      <c r="AW21" s="721">
        <v>26.4</v>
      </c>
      <c r="AX21" s="721">
        <v>26.6</v>
      </c>
      <c r="AY21" s="722" t="s">
        <v>2768</v>
      </c>
      <c r="AZ21" s="722" t="s">
        <v>2768</v>
      </c>
      <c r="BA21" s="722" t="s">
        <v>2768</v>
      </c>
      <c r="BB21" s="722" t="s">
        <v>2768</v>
      </c>
      <c r="BC21" s="722" t="s">
        <v>2768</v>
      </c>
      <c r="BD21" s="722" t="s">
        <v>2768</v>
      </c>
      <c r="BE21" s="722"/>
      <c r="BF21" s="722"/>
      <c r="BG21" s="722"/>
      <c r="BH21" s="722"/>
      <c r="BI21" s="722"/>
      <c r="BJ21" s="722"/>
    </row>
    <row r="22" spans="1:317" ht="17.25" hidden="1" customHeight="1">
      <c r="A22" s="729" t="s">
        <v>2773</v>
      </c>
      <c r="B22" s="719">
        <v>0.13514181439579356</v>
      </c>
      <c r="C22" s="719">
        <v>0.14405943931739607</v>
      </c>
      <c r="D22" s="719">
        <v>0.14408870881548616</v>
      </c>
      <c r="E22" s="719">
        <v>0.15570525298084484</v>
      </c>
      <c r="F22" s="719">
        <v>0.16138847034649689</v>
      </c>
      <c r="G22" s="719">
        <v>0.15004974623530135</v>
      </c>
      <c r="H22" s="719">
        <v>0.15859095302657109</v>
      </c>
      <c r="I22" s="719">
        <v>0.160909444215905</v>
      </c>
      <c r="J22" s="719">
        <v>0.15256718262794058</v>
      </c>
      <c r="K22" s="719">
        <v>0.15046915253648624</v>
      </c>
      <c r="L22" s="719">
        <v>0.14692682233585846</v>
      </c>
      <c r="M22" s="719">
        <v>0.14299999999999999</v>
      </c>
      <c r="N22" s="719">
        <v>0.15</v>
      </c>
      <c r="O22" s="719">
        <v>0.19112295647056809</v>
      </c>
      <c r="P22" s="719">
        <v>0.20195561867535916</v>
      </c>
      <c r="Q22" s="719">
        <v>0.19653475447206908</v>
      </c>
      <c r="R22" s="719">
        <v>0.20526144136965374</v>
      </c>
      <c r="S22" s="719">
        <v>0.20799999999999999</v>
      </c>
      <c r="T22" s="719">
        <v>0.21</v>
      </c>
      <c r="U22" s="719">
        <v>0.216</v>
      </c>
      <c r="V22" s="720">
        <v>0.19900000000000001</v>
      </c>
      <c r="W22" s="721">
        <v>19.2</v>
      </c>
      <c r="X22" s="721">
        <v>18.600000000000001</v>
      </c>
      <c r="Y22" s="721">
        <v>20.200000000000003</v>
      </c>
      <c r="Z22" s="721">
        <v>20.5</v>
      </c>
      <c r="AA22" s="721">
        <v>20.979802285971722</v>
      </c>
      <c r="AB22" s="721">
        <v>21.640975993972162</v>
      </c>
      <c r="AC22" s="721">
        <v>21.755820762617056</v>
      </c>
      <c r="AD22" s="721">
        <v>21.820244957306862</v>
      </c>
      <c r="AE22" s="721">
        <v>22.008368369989917</v>
      </c>
      <c r="AF22" s="721">
        <v>21.591792416870256</v>
      </c>
      <c r="AG22" s="721">
        <v>22.459342411256831</v>
      </c>
      <c r="AH22" s="721">
        <v>22.1</v>
      </c>
      <c r="AI22" s="721">
        <v>21.8</v>
      </c>
      <c r="AJ22" s="721">
        <v>21.9</v>
      </c>
      <c r="AK22" s="721">
        <v>21.8</v>
      </c>
      <c r="AL22" s="721">
        <v>21.578622226795915</v>
      </c>
      <c r="AM22" s="721">
        <v>22.021047647060975</v>
      </c>
      <c r="AN22" s="721">
        <v>22.693792244418042</v>
      </c>
      <c r="AO22" s="721">
        <v>22.567488143699137</v>
      </c>
      <c r="AP22" s="721">
        <v>23.031073447825836</v>
      </c>
      <c r="AQ22" s="721">
        <v>23.356358643891166</v>
      </c>
      <c r="AR22" s="721">
        <v>21.1460361882855</v>
      </c>
      <c r="AS22" s="721">
        <v>20.932642759312404</v>
      </c>
      <c r="AT22" s="721">
        <v>22.028585038784424</v>
      </c>
      <c r="AU22" s="721">
        <v>22.017463624490006</v>
      </c>
      <c r="AV22" s="721">
        <v>22.260351432331394</v>
      </c>
      <c r="AW22" s="721">
        <v>21.7</v>
      </c>
      <c r="AX22" s="721">
        <v>22.3</v>
      </c>
      <c r="AY22" s="722" t="s">
        <v>2768</v>
      </c>
      <c r="AZ22" s="722" t="s">
        <v>2768</v>
      </c>
      <c r="BA22" s="722" t="s">
        <v>2768</v>
      </c>
      <c r="BB22" s="722" t="s">
        <v>2768</v>
      </c>
      <c r="BC22" s="722" t="s">
        <v>2768</v>
      </c>
      <c r="BD22" s="722" t="s">
        <v>2768</v>
      </c>
      <c r="BE22" s="722"/>
      <c r="BF22" s="722"/>
      <c r="BG22" s="722"/>
      <c r="BH22" s="722"/>
      <c r="BI22" s="722"/>
      <c r="BJ22" s="722"/>
    </row>
    <row r="23" spans="1:317" ht="17.25" hidden="1" customHeight="1">
      <c r="A23" s="729" t="s">
        <v>2774</v>
      </c>
      <c r="B23" s="719">
        <v>0.51372318125233563</v>
      </c>
      <c r="C23" s="719">
        <v>0.49103689629720537</v>
      </c>
      <c r="D23" s="730">
        <v>0.51192518217638128</v>
      </c>
      <c r="E23" s="730">
        <v>0.48159291817078287</v>
      </c>
      <c r="F23" s="730">
        <v>0.46996619138043216</v>
      </c>
      <c r="G23" s="730">
        <v>0.49925119332121393</v>
      </c>
      <c r="H23" s="730">
        <v>0.48773185939103036</v>
      </c>
      <c r="I23" s="719">
        <v>0.487891694352933</v>
      </c>
      <c r="J23" s="719">
        <v>0.48865106942886133</v>
      </c>
      <c r="K23" s="719">
        <v>0.50022898474887223</v>
      </c>
      <c r="L23" s="719">
        <v>0.50564726848085129</v>
      </c>
      <c r="M23" s="719">
        <v>0.51500000000000001</v>
      </c>
      <c r="N23" s="719">
        <v>0.505</v>
      </c>
      <c r="O23" s="719">
        <v>0.47481373217332223</v>
      </c>
      <c r="P23" s="719">
        <v>0.45465087270443438</v>
      </c>
      <c r="Q23" s="719">
        <v>0.45956869873315292</v>
      </c>
      <c r="R23" s="719">
        <v>0.44239267197639837</v>
      </c>
      <c r="S23" s="719">
        <v>0.45500000000000002</v>
      </c>
      <c r="T23" s="719">
        <v>0.432</v>
      </c>
      <c r="U23" s="719">
        <v>0.42199999999999999</v>
      </c>
      <c r="V23" s="720">
        <v>0.437</v>
      </c>
      <c r="W23" s="721">
        <v>45.4</v>
      </c>
      <c r="X23" s="721">
        <v>45.9</v>
      </c>
      <c r="Y23" s="721">
        <v>43.4</v>
      </c>
      <c r="Z23" s="721">
        <v>42.199999999999996</v>
      </c>
      <c r="AA23" s="721">
        <v>40.618729311069785</v>
      </c>
      <c r="AB23" s="721">
        <v>39.540743661972868</v>
      </c>
      <c r="AC23" s="721">
        <v>39.484628995090688</v>
      </c>
      <c r="AD23" s="721">
        <v>39.229828078749811</v>
      </c>
      <c r="AE23" s="721">
        <v>39.549159027412045</v>
      </c>
      <c r="AF23" s="721">
        <v>39.389090638073448</v>
      </c>
      <c r="AG23" s="721">
        <v>38.476093801510665</v>
      </c>
      <c r="AH23" s="721">
        <v>39</v>
      </c>
      <c r="AI23" s="721">
        <v>39.700000000000003</v>
      </c>
      <c r="AJ23" s="721">
        <v>39.28</v>
      </c>
      <c r="AK23" s="721">
        <v>38.6</v>
      </c>
      <c r="AL23" s="721">
        <v>38.072976428498556</v>
      </c>
      <c r="AM23" s="721">
        <v>37.339393757801666</v>
      </c>
      <c r="AN23" s="721">
        <v>35.855789296293707</v>
      </c>
      <c r="AO23" s="721">
        <v>35.987339330729853</v>
      </c>
      <c r="AP23" s="721">
        <v>35.35841855932599</v>
      </c>
      <c r="AQ23" s="721">
        <v>35.612918023064822</v>
      </c>
      <c r="AR23" s="721">
        <v>36.802706840346985</v>
      </c>
      <c r="AS23" s="721">
        <v>35.91097660880007</v>
      </c>
      <c r="AT23" s="721">
        <v>37.105437124298206</v>
      </c>
      <c r="AU23" s="721">
        <v>36.293049506437612</v>
      </c>
      <c r="AV23" s="721">
        <v>36.938851774688082</v>
      </c>
      <c r="AW23" s="721">
        <v>37</v>
      </c>
      <c r="AX23" s="721">
        <v>37</v>
      </c>
      <c r="AY23" s="722" t="s">
        <v>2768</v>
      </c>
      <c r="AZ23" s="722" t="s">
        <v>2768</v>
      </c>
      <c r="BA23" s="722" t="s">
        <v>2768</v>
      </c>
      <c r="BB23" s="722" t="s">
        <v>2768</v>
      </c>
      <c r="BC23" s="722" t="s">
        <v>2768</v>
      </c>
      <c r="BD23" s="722" t="s">
        <v>2768</v>
      </c>
      <c r="BE23" s="722"/>
      <c r="BF23" s="722"/>
      <c r="BG23" s="722"/>
      <c r="BH23" s="722"/>
      <c r="BI23" s="722"/>
      <c r="BJ23" s="722"/>
    </row>
    <row r="24" spans="1:317" ht="9" customHeight="1">
      <c r="A24" s="718"/>
      <c r="B24" s="719"/>
      <c r="C24" s="719"/>
      <c r="D24" s="719"/>
      <c r="E24" s="719"/>
      <c r="F24" s="719"/>
      <c r="G24" s="719"/>
      <c r="H24" s="719"/>
      <c r="I24" s="719"/>
      <c r="J24" s="719"/>
      <c r="K24" s="719"/>
      <c r="L24" s="719"/>
      <c r="M24" s="719"/>
      <c r="N24" s="719"/>
      <c r="O24" s="719"/>
      <c r="P24" s="719"/>
      <c r="Q24" s="719"/>
      <c r="R24" s="719"/>
      <c r="S24" s="719"/>
      <c r="T24" s="719"/>
      <c r="U24" s="719"/>
      <c r="V24" s="720"/>
      <c r="W24" s="721"/>
      <c r="X24" s="721"/>
      <c r="Y24" s="721"/>
      <c r="Z24" s="721"/>
      <c r="AA24" s="721"/>
      <c r="AB24" s="721"/>
      <c r="AC24" s="721"/>
      <c r="AD24" s="721"/>
      <c r="AE24" s="721"/>
      <c r="AF24" s="721"/>
      <c r="AG24" s="721"/>
      <c r="AH24" s="721"/>
      <c r="AI24" s="721"/>
      <c r="AJ24" s="721"/>
      <c r="AK24" s="724"/>
      <c r="AL24" s="724"/>
      <c r="AM24" s="724"/>
      <c r="AN24" s="724"/>
      <c r="AO24" s="724"/>
      <c r="AP24" s="724"/>
      <c r="AQ24" s="724"/>
      <c r="AR24" s="724"/>
      <c r="AS24" s="724"/>
      <c r="AT24" s="724"/>
      <c r="AU24" s="724"/>
      <c r="AV24" s="724"/>
      <c r="AW24" s="724"/>
      <c r="AX24" s="724"/>
      <c r="AY24" s="724"/>
      <c r="AZ24" s="724"/>
      <c r="BA24" s="724"/>
      <c r="BB24" s="724"/>
      <c r="BC24" s="724"/>
      <c r="BD24" s="724"/>
      <c r="BE24" s="724"/>
      <c r="BF24" s="724"/>
      <c r="BG24" s="724"/>
      <c r="BH24" s="724"/>
      <c r="BI24" s="724"/>
      <c r="BJ24" s="724"/>
    </row>
    <row r="25" spans="1:317" s="717" customFormat="1" ht="19.2">
      <c r="A25" s="726" t="s">
        <v>2775</v>
      </c>
      <c r="B25" s="719"/>
      <c r="C25" s="719"/>
      <c r="D25" s="719"/>
      <c r="E25" s="719"/>
      <c r="F25" s="719"/>
      <c r="G25" s="719"/>
      <c r="H25" s="719"/>
      <c r="I25" s="719"/>
      <c r="J25" s="719"/>
      <c r="K25" s="719"/>
      <c r="L25" s="719"/>
      <c r="M25" s="719"/>
      <c r="N25" s="719"/>
      <c r="O25" s="719"/>
      <c r="P25" s="719"/>
      <c r="Q25" s="719"/>
      <c r="R25" s="719"/>
      <c r="S25" s="719"/>
      <c r="T25" s="719"/>
      <c r="U25" s="719"/>
      <c r="V25" s="720"/>
      <c r="W25" s="721"/>
      <c r="X25" s="721"/>
      <c r="Y25" s="721"/>
      <c r="Z25" s="721"/>
      <c r="AA25" s="721"/>
      <c r="AB25" s="721"/>
      <c r="AC25" s="721"/>
      <c r="AD25" s="721"/>
      <c r="AE25" s="721"/>
      <c r="AF25" s="721"/>
      <c r="AG25" s="721"/>
      <c r="AH25" s="721"/>
      <c r="AI25" s="721"/>
      <c r="AJ25" s="721"/>
      <c r="AK25" s="724"/>
      <c r="AL25" s="724"/>
      <c r="AM25" s="724"/>
      <c r="AN25" s="724"/>
      <c r="AO25" s="724"/>
      <c r="AP25" s="724"/>
      <c r="AQ25" s="724"/>
      <c r="AR25" s="724"/>
      <c r="AS25" s="724"/>
      <c r="AT25" s="724"/>
      <c r="AU25" s="724"/>
      <c r="AV25" s="724"/>
      <c r="AW25" s="724"/>
      <c r="AX25" s="724"/>
      <c r="AY25" s="724"/>
      <c r="AZ25" s="724"/>
      <c r="BA25" s="724"/>
      <c r="BB25" s="724"/>
      <c r="BC25" s="724"/>
      <c r="BD25" s="724"/>
      <c r="BE25" s="724"/>
      <c r="BF25" s="724"/>
      <c r="BG25" s="724"/>
      <c r="BH25" s="724"/>
      <c r="BI25" s="724"/>
      <c r="BJ25" s="724"/>
    </row>
    <row r="26" spans="1:317" s="728" customFormat="1" ht="19.2">
      <c r="A26" s="718" t="s">
        <v>2776</v>
      </c>
      <c r="B26" s="719">
        <v>1.6090034105965979E-2</v>
      </c>
      <c r="C26" s="719">
        <v>1.7057976197404033E-2</v>
      </c>
      <c r="D26" s="719">
        <v>1.7000000000000001E-2</v>
      </c>
      <c r="E26" s="719">
        <v>1.6E-2</v>
      </c>
      <c r="F26" s="719">
        <v>1.7000000000000001E-2</v>
      </c>
      <c r="G26" s="719">
        <v>1.4586812296004142E-2</v>
      </c>
      <c r="H26" s="719">
        <v>1.2180404048535584E-2</v>
      </c>
      <c r="I26" s="719">
        <v>1.4450478508197201E-2</v>
      </c>
      <c r="J26" s="719">
        <v>1.3949362314729825E-2</v>
      </c>
      <c r="K26" s="719">
        <v>1.5650576651972538E-2</v>
      </c>
      <c r="L26" s="719">
        <v>1.6224751719306336E-2</v>
      </c>
      <c r="M26" s="719">
        <v>1.2999999999999999E-2</v>
      </c>
      <c r="N26" s="719">
        <v>1.4999999999999999E-2</v>
      </c>
      <c r="O26" s="719">
        <v>1.5034313199307653E-2</v>
      </c>
      <c r="P26" s="719">
        <v>1.523066263055624E-2</v>
      </c>
      <c r="Q26" s="719">
        <v>1.4159637906424468E-2</v>
      </c>
      <c r="R26" s="719">
        <v>1.2346864749583146E-2</v>
      </c>
      <c r="S26" s="719">
        <v>1.2E-2</v>
      </c>
      <c r="T26" s="719">
        <v>1.0999999999999999E-2</v>
      </c>
      <c r="U26" s="719">
        <v>1.2999999999999999E-2</v>
      </c>
      <c r="V26" s="720">
        <v>1.5114834382697631E-2</v>
      </c>
      <c r="W26" s="721">
        <v>1.415480743806983</v>
      </c>
      <c r="X26" s="721">
        <v>1.2682065316592466</v>
      </c>
      <c r="Y26" s="721">
        <v>1.0999999999999999</v>
      </c>
      <c r="Z26" s="721">
        <v>1.0999999999999999</v>
      </c>
      <c r="AA26" s="721">
        <v>1.1973223805114095</v>
      </c>
      <c r="AB26" s="721">
        <v>1.3809003810754978</v>
      </c>
      <c r="AC26" s="721">
        <v>1.4346374829804802</v>
      </c>
      <c r="AD26" s="721">
        <v>1.4746585075531982</v>
      </c>
      <c r="AE26" s="721">
        <v>1.4739863068511501</v>
      </c>
      <c r="AF26" s="721">
        <v>1.4000000000000001</v>
      </c>
      <c r="AG26" s="721">
        <v>1.5</v>
      </c>
      <c r="AH26" s="721">
        <v>1.5</v>
      </c>
      <c r="AI26" s="721">
        <v>1.6</v>
      </c>
      <c r="AJ26" s="721">
        <v>1.49</v>
      </c>
      <c r="AK26" s="721">
        <v>1.54</v>
      </c>
      <c r="AL26" s="721">
        <v>1.6923639622670097</v>
      </c>
      <c r="AM26" s="721">
        <v>1.6468253092772327</v>
      </c>
      <c r="AN26" s="721">
        <v>2.206227257590907</v>
      </c>
      <c r="AO26" s="721">
        <v>2.0381838431232864</v>
      </c>
      <c r="AP26" s="721">
        <v>2.0255635368388529</v>
      </c>
      <c r="AQ26" s="721">
        <v>1.9417430097390922</v>
      </c>
      <c r="AR26" s="721">
        <v>1.2317727901560871</v>
      </c>
      <c r="AS26" s="721">
        <v>1.0554889242306253</v>
      </c>
      <c r="AT26" s="721">
        <v>1.0629833107767395</v>
      </c>
      <c r="AU26" s="721">
        <v>0.97475112532089192</v>
      </c>
      <c r="AV26" s="721">
        <v>1.1971871063803601</v>
      </c>
      <c r="AW26" s="721">
        <v>1.3</v>
      </c>
      <c r="AX26" s="721">
        <v>1.3</v>
      </c>
      <c r="AY26" s="721">
        <v>1.3</v>
      </c>
      <c r="AZ26" s="721">
        <v>1.2</v>
      </c>
      <c r="BA26" s="721">
        <v>1.3</v>
      </c>
      <c r="BB26" s="721">
        <v>1.5</v>
      </c>
      <c r="BC26" s="721">
        <v>1.6</v>
      </c>
      <c r="BD26" s="721">
        <v>2.5</v>
      </c>
      <c r="BE26" s="721">
        <v>2.6291596206761434</v>
      </c>
      <c r="BF26" s="721">
        <v>2.5943200267434632</v>
      </c>
      <c r="BG26" s="721">
        <v>2.5215151740060016</v>
      </c>
      <c r="BH26" s="721">
        <v>2.4521575524751205</v>
      </c>
      <c r="BI26" s="721">
        <v>2.6452131016785203</v>
      </c>
      <c r="BJ26" s="721">
        <v>2.6345346997812786</v>
      </c>
      <c r="BK26" s="711"/>
      <c r="BL26" s="711"/>
      <c r="BM26" s="711"/>
      <c r="BN26" s="711"/>
      <c r="BO26" s="711"/>
      <c r="BP26" s="711"/>
      <c r="BQ26" s="711"/>
      <c r="BR26" s="711"/>
      <c r="BS26" s="711"/>
      <c r="BT26" s="711"/>
      <c r="BU26" s="711"/>
      <c r="BV26" s="711"/>
      <c r="BW26" s="711"/>
      <c r="BX26" s="711"/>
      <c r="BY26" s="711"/>
      <c r="BZ26" s="711"/>
      <c r="CA26" s="711"/>
      <c r="CB26" s="711"/>
      <c r="CC26" s="711"/>
      <c r="CD26" s="711"/>
      <c r="CE26" s="711"/>
      <c r="CF26" s="711"/>
      <c r="CG26" s="711"/>
      <c r="CH26" s="711"/>
      <c r="CI26" s="711"/>
      <c r="CJ26" s="711"/>
      <c r="CK26" s="711"/>
      <c r="CL26" s="711"/>
      <c r="CM26" s="711"/>
      <c r="CN26" s="711"/>
      <c r="CO26" s="711"/>
      <c r="CP26" s="711"/>
      <c r="CQ26" s="711"/>
      <c r="CR26" s="711"/>
      <c r="CS26" s="711"/>
      <c r="CT26" s="711"/>
      <c r="CU26" s="711"/>
      <c r="CV26" s="711"/>
      <c r="CW26" s="711"/>
      <c r="CX26" s="711"/>
      <c r="CY26" s="711"/>
      <c r="CZ26" s="711"/>
      <c r="DA26" s="711"/>
      <c r="DB26" s="711"/>
      <c r="DC26" s="711"/>
      <c r="DD26" s="711"/>
      <c r="DE26" s="711"/>
      <c r="DF26" s="711"/>
      <c r="DG26" s="711"/>
      <c r="DH26" s="711"/>
      <c r="DI26" s="711"/>
      <c r="DJ26" s="711"/>
      <c r="DK26" s="711"/>
      <c r="DL26" s="711"/>
      <c r="DM26" s="711"/>
      <c r="DN26" s="711"/>
      <c r="DO26" s="711"/>
      <c r="DP26" s="711"/>
      <c r="DQ26" s="711"/>
      <c r="DR26" s="711"/>
      <c r="DS26" s="711"/>
      <c r="DT26" s="711"/>
      <c r="DU26" s="711"/>
      <c r="DV26" s="711"/>
      <c r="DW26" s="711"/>
      <c r="DX26" s="711"/>
      <c r="DY26" s="711"/>
      <c r="DZ26" s="711"/>
      <c r="EA26" s="711"/>
      <c r="EB26" s="711"/>
      <c r="EC26" s="711"/>
      <c r="ED26" s="711"/>
      <c r="EE26" s="711"/>
      <c r="EF26" s="711"/>
      <c r="EG26" s="711"/>
      <c r="EH26" s="711"/>
      <c r="EI26" s="711"/>
      <c r="EJ26" s="711"/>
      <c r="EK26" s="711"/>
      <c r="EL26" s="711"/>
      <c r="EM26" s="711"/>
      <c r="EN26" s="711"/>
      <c r="EO26" s="711"/>
      <c r="EP26" s="711"/>
      <c r="EQ26" s="711"/>
      <c r="ER26" s="711"/>
      <c r="ES26" s="711"/>
      <c r="ET26" s="711"/>
      <c r="EU26" s="711"/>
      <c r="EV26" s="711"/>
      <c r="EW26" s="711"/>
      <c r="EX26" s="711"/>
      <c r="EY26" s="711"/>
      <c r="EZ26" s="711"/>
      <c r="FA26" s="711"/>
      <c r="FB26" s="711"/>
      <c r="FC26" s="711"/>
      <c r="FD26" s="711"/>
      <c r="FE26" s="711"/>
      <c r="FF26" s="711"/>
      <c r="FG26" s="711"/>
      <c r="FH26" s="711"/>
      <c r="FI26" s="711"/>
      <c r="FJ26" s="711"/>
      <c r="FK26" s="711"/>
      <c r="FL26" s="711"/>
      <c r="FM26" s="711"/>
      <c r="FN26" s="711"/>
      <c r="FO26" s="711"/>
      <c r="FP26" s="711"/>
      <c r="FQ26" s="711"/>
      <c r="FR26" s="711"/>
      <c r="FS26" s="711"/>
      <c r="FT26" s="711"/>
      <c r="FU26" s="711"/>
      <c r="FV26" s="711"/>
      <c r="FW26" s="711"/>
      <c r="FX26" s="711"/>
      <c r="FY26" s="711"/>
      <c r="FZ26" s="711"/>
      <c r="GA26" s="711"/>
      <c r="GB26" s="711"/>
      <c r="GC26" s="711"/>
      <c r="GD26" s="711"/>
      <c r="GE26" s="711"/>
      <c r="GF26" s="711"/>
      <c r="GG26" s="711"/>
      <c r="GH26" s="711"/>
      <c r="GI26" s="711"/>
      <c r="GJ26" s="711"/>
      <c r="GK26" s="711"/>
      <c r="GL26" s="711"/>
      <c r="GM26" s="711"/>
      <c r="GN26" s="711"/>
      <c r="GO26" s="711"/>
      <c r="GP26" s="711"/>
      <c r="GQ26" s="711"/>
      <c r="GR26" s="711"/>
      <c r="GS26" s="711"/>
      <c r="GT26" s="711"/>
      <c r="GU26" s="711"/>
      <c r="GV26" s="711"/>
      <c r="GW26" s="711"/>
      <c r="GX26" s="711"/>
      <c r="GY26" s="711"/>
      <c r="GZ26" s="711"/>
      <c r="HA26" s="711"/>
      <c r="HB26" s="711"/>
      <c r="HC26" s="711"/>
      <c r="HD26" s="711"/>
      <c r="HE26" s="711"/>
      <c r="HF26" s="711"/>
      <c r="HG26" s="711"/>
      <c r="HH26" s="711"/>
      <c r="HI26" s="711"/>
      <c r="HJ26" s="711"/>
      <c r="HK26" s="711"/>
      <c r="HL26" s="711"/>
      <c r="HM26" s="711"/>
      <c r="HN26" s="711"/>
      <c r="HO26" s="711"/>
      <c r="HP26" s="711"/>
      <c r="HQ26" s="711"/>
      <c r="HR26" s="711"/>
      <c r="HS26" s="711"/>
      <c r="HT26" s="711"/>
      <c r="HU26" s="711"/>
      <c r="HV26" s="711"/>
      <c r="HW26" s="711"/>
      <c r="HX26" s="711"/>
      <c r="HY26" s="711"/>
      <c r="HZ26" s="711"/>
      <c r="IA26" s="711"/>
      <c r="IB26" s="711"/>
      <c r="IC26" s="711"/>
      <c r="ID26" s="711"/>
      <c r="IE26" s="711"/>
      <c r="IF26" s="711"/>
      <c r="IG26" s="711"/>
      <c r="IH26" s="711"/>
      <c r="II26" s="711"/>
      <c r="IJ26" s="711"/>
      <c r="IK26" s="711"/>
      <c r="IL26" s="711"/>
      <c r="IM26" s="711"/>
      <c r="IN26" s="711"/>
      <c r="IO26" s="711"/>
      <c r="IP26" s="711"/>
      <c r="IQ26" s="711"/>
      <c r="IR26" s="711"/>
      <c r="IS26" s="711"/>
      <c r="IT26" s="711"/>
      <c r="IU26" s="711"/>
      <c r="IV26" s="711"/>
      <c r="IW26" s="711"/>
      <c r="IX26" s="711"/>
      <c r="IY26" s="711"/>
      <c r="IZ26" s="711"/>
      <c r="JA26" s="711"/>
      <c r="JB26" s="711"/>
      <c r="JC26" s="711"/>
      <c r="JD26" s="711"/>
      <c r="JE26" s="711"/>
      <c r="JF26" s="711"/>
      <c r="JG26" s="711"/>
      <c r="JH26" s="711"/>
      <c r="JI26" s="711"/>
      <c r="JJ26" s="711"/>
      <c r="JK26" s="711"/>
      <c r="JL26" s="711"/>
      <c r="JM26" s="711"/>
      <c r="JN26" s="711"/>
      <c r="JO26" s="711"/>
      <c r="JP26" s="711"/>
      <c r="JQ26" s="711"/>
      <c r="JR26" s="711"/>
      <c r="JS26" s="711"/>
      <c r="JT26" s="711"/>
      <c r="JU26" s="711"/>
      <c r="JV26" s="711"/>
      <c r="JW26" s="711"/>
      <c r="JX26" s="711"/>
      <c r="JY26" s="711"/>
      <c r="JZ26" s="711"/>
      <c r="KA26" s="711"/>
      <c r="KB26" s="711"/>
      <c r="KC26" s="711"/>
      <c r="KD26" s="711"/>
      <c r="KE26" s="711"/>
      <c r="KF26" s="711"/>
      <c r="KG26" s="711"/>
      <c r="KH26" s="711"/>
      <c r="KI26" s="711"/>
      <c r="KJ26" s="711"/>
      <c r="KK26" s="711"/>
      <c r="KL26" s="711"/>
      <c r="KM26" s="711"/>
      <c r="KN26" s="711"/>
      <c r="KO26" s="711"/>
      <c r="KP26" s="711"/>
      <c r="KQ26" s="711"/>
      <c r="KR26" s="711"/>
      <c r="KS26" s="711"/>
      <c r="KT26" s="711"/>
      <c r="KU26" s="711"/>
      <c r="KV26" s="711"/>
      <c r="KW26" s="711"/>
      <c r="KX26" s="711"/>
      <c r="KY26" s="711"/>
      <c r="KZ26" s="711"/>
      <c r="LA26" s="711"/>
      <c r="LB26" s="711"/>
      <c r="LC26" s="711"/>
      <c r="LD26" s="711"/>
      <c r="LE26" s="711"/>
    </row>
    <row r="27" spans="1:317" s="728" customFormat="1" ht="19.8">
      <c r="A27" s="718" t="s">
        <v>2777</v>
      </c>
      <c r="B27" s="719">
        <v>0.22024247467788996</v>
      </c>
      <c r="C27" s="719">
        <v>0.22715409987767532</v>
      </c>
      <c r="D27" s="719">
        <v>0.22139256495717388</v>
      </c>
      <c r="E27" s="719">
        <v>0.21</v>
      </c>
      <c r="F27" s="719">
        <v>0.214</v>
      </c>
      <c r="G27" s="719">
        <v>0.19518147457291063</v>
      </c>
      <c r="H27" s="719">
        <v>0.16700000000000001</v>
      </c>
      <c r="I27" s="719">
        <v>0.200167681142044</v>
      </c>
      <c r="J27" s="719">
        <v>0.19319702192885313</v>
      </c>
      <c r="K27" s="719">
        <v>0.21475660485138484</v>
      </c>
      <c r="L27" s="719">
        <v>0.22058102549230985</v>
      </c>
      <c r="M27" s="719">
        <v>0.17899999999999999</v>
      </c>
      <c r="N27" s="719">
        <v>0.20300000000000001</v>
      </c>
      <c r="O27" s="719">
        <v>0.19630241418985794</v>
      </c>
      <c r="P27" s="719">
        <v>0.1964053838402276</v>
      </c>
      <c r="Q27" s="719">
        <v>0.17980837751637718</v>
      </c>
      <c r="R27" s="719">
        <v>0.15654636430175237</v>
      </c>
      <c r="S27" s="719">
        <v>0.152</v>
      </c>
      <c r="T27" s="719">
        <v>0.13500000000000001</v>
      </c>
      <c r="U27" s="719">
        <v>0.15</v>
      </c>
      <c r="V27" s="720">
        <v>0.16299382009850857</v>
      </c>
      <c r="W27" s="721">
        <v>15.244662636871393</v>
      </c>
      <c r="X27" s="721">
        <v>13.691764718816323</v>
      </c>
      <c r="Y27" s="721">
        <v>11.4</v>
      </c>
      <c r="Z27" s="721">
        <v>11.1</v>
      </c>
      <c r="AA27" s="721">
        <v>12.08330845681771</v>
      </c>
      <c r="AB27" s="721">
        <v>13.139262747958739</v>
      </c>
      <c r="AC27" s="721">
        <v>13.643696676349403</v>
      </c>
      <c r="AD27" s="721">
        <v>14.011488942661035</v>
      </c>
      <c r="AE27" s="721">
        <v>13.926742731512153</v>
      </c>
      <c r="AF27" s="721">
        <v>13.200000000000001</v>
      </c>
      <c r="AG27" s="721">
        <v>14.899999999999999</v>
      </c>
      <c r="AH27" s="721">
        <v>14.7</v>
      </c>
      <c r="AI27" s="721">
        <v>16</v>
      </c>
      <c r="AJ27" s="721">
        <v>14.91</v>
      </c>
      <c r="AK27" s="721">
        <v>14.64</v>
      </c>
      <c r="AL27" s="721">
        <v>15.663858058796393</v>
      </c>
      <c r="AM27" s="721">
        <v>15.061797945756956</v>
      </c>
      <c r="AN27" s="721">
        <v>18.972522230132622</v>
      </c>
      <c r="AO27" s="721">
        <v>17.41169088987327</v>
      </c>
      <c r="AP27" s="721">
        <v>17.284500294032263</v>
      </c>
      <c r="AQ27" s="721">
        <v>16.706972308375104</v>
      </c>
      <c r="AR27" s="721">
        <v>10.964274071360022</v>
      </c>
      <c r="AS27" s="721">
        <v>9.4505960925776655</v>
      </c>
      <c r="AT27" s="721">
        <v>9.6530941345234851</v>
      </c>
      <c r="AU27" s="721">
        <v>8.8854924637530601</v>
      </c>
      <c r="AV27" s="721">
        <v>11.390579873923947</v>
      </c>
      <c r="AW27" s="721">
        <v>12.7</v>
      </c>
      <c r="AX27" s="721">
        <v>12.4</v>
      </c>
      <c r="AY27" s="721">
        <v>10.532158208821626</v>
      </c>
      <c r="AZ27" s="721">
        <v>10.4</v>
      </c>
      <c r="BA27" s="721">
        <v>11.2</v>
      </c>
      <c r="BB27" s="721">
        <v>12.8</v>
      </c>
      <c r="BC27" s="721">
        <v>14</v>
      </c>
      <c r="BD27" s="721">
        <v>21.4</v>
      </c>
      <c r="BE27" s="721">
        <v>22.054683262229137</v>
      </c>
      <c r="BF27" s="721">
        <v>21.62875485720069</v>
      </c>
      <c r="BG27" s="721">
        <v>20.716524908035314</v>
      </c>
      <c r="BH27" s="721">
        <v>19.454582682669038</v>
      </c>
      <c r="BI27" s="721">
        <v>20.744430930625157</v>
      </c>
      <c r="BJ27" s="721">
        <v>20.38529860771612</v>
      </c>
      <c r="BK27" s="711"/>
      <c r="BL27" s="711"/>
      <c r="BM27" s="711"/>
      <c r="BN27" s="711"/>
      <c r="BO27" s="711"/>
      <c r="BP27" s="711"/>
      <c r="BQ27" s="711"/>
      <c r="BR27" s="711"/>
      <c r="BS27" s="711"/>
      <c r="BT27" s="711"/>
      <c r="BU27" s="711"/>
      <c r="BV27" s="711"/>
      <c r="BW27" s="711"/>
      <c r="BX27" s="711"/>
      <c r="BY27" s="711"/>
      <c r="BZ27" s="711"/>
      <c r="CA27" s="711"/>
      <c r="CB27" s="711"/>
      <c r="CC27" s="711"/>
      <c r="CD27" s="711"/>
      <c r="CE27" s="711"/>
      <c r="CF27" s="711"/>
      <c r="CG27" s="711"/>
      <c r="CH27" s="711"/>
      <c r="CI27" s="711"/>
      <c r="CJ27" s="711"/>
      <c r="CK27" s="711"/>
      <c r="CL27" s="711"/>
      <c r="CM27" s="711"/>
      <c r="CN27" s="711"/>
      <c r="CO27" s="711"/>
      <c r="CP27" s="711"/>
      <c r="CQ27" s="711"/>
      <c r="CR27" s="711"/>
      <c r="CS27" s="711"/>
      <c r="CT27" s="711"/>
      <c r="CU27" s="711"/>
      <c r="CV27" s="711"/>
      <c r="CW27" s="711"/>
      <c r="CX27" s="711"/>
      <c r="CY27" s="711"/>
      <c r="CZ27" s="711"/>
      <c r="DA27" s="711"/>
      <c r="DB27" s="711"/>
      <c r="DC27" s="711"/>
      <c r="DD27" s="711"/>
      <c r="DE27" s="711"/>
      <c r="DF27" s="711"/>
      <c r="DG27" s="711"/>
      <c r="DH27" s="711"/>
      <c r="DI27" s="711"/>
      <c r="DJ27" s="711"/>
      <c r="DK27" s="711"/>
      <c r="DL27" s="711"/>
      <c r="DM27" s="711"/>
      <c r="DN27" s="711"/>
      <c r="DO27" s="711"/>
      <c r="DP27" s="711"/>
      <c r="DQ27" s="711"/>
      <c r="DR27" s="711"/>
      <c r="DS27" s="711"/>
      <c r="DT27" s="711"/>
      <c r="DU27" s="711"/>
      <c r="DV27" s="711"/>
      <c r="DW27" s="711"/>
      <c r="DX27" s="711"/>
      <c r="DY27" s="711"/>
      <c r="DZ27" s="711"/>
      <c r="EA27" s="711"/>
      <c r="EB27" s="711"/>
      <c r="EC27" s="711"/>
      <c r="ED27" s="711"/>
      <c r="EE27" s="711"/>
      <c r="EF27" s="711"/>
      <c r="EG27" s="711"/>
      <c r="EH27" s="711"/>
      <c r="EI27" s="711"/>
      <c r="EJ27" s="711"/>
      <c r="EK27" s="711"/>
      <c r="EL27" s="711"/>
      <c r="EM27" s="711"/>
      <c r="EN27" s="711"/>
      <c r="EO27" s="711"/>
      <c r="EP27" s="711"/>
      <c r="EQ27" s="711"/>
      <c r="ER27" s="711"/>
      <c r="ES27" s="711"/>
      <c r="ET27" s="711"/>
      <c r="EU27" s="711"/>
      <c r="EV27" s="711"/>
      <c r="EW27" s="711"/>
      <c r="EX27" s="711"/>
      <c r="EY27" s="711"/>
      <c r="EZ27" s="711"/>
      <c r="FA27" s="711"/>
      <c r="FB27" s="711"/>
      <c r="FC27" s="711"/>
      <c r="FD27" s="711"/>
      <c r="FE27" s="711"/>
      <c r="FF27" s="711"/>
      <c r="FG27" s="711"/>
      <c r="FH27" s="711"/>
      <c r="FI27" s="711"/>
      <c r="FJ27" s="711"/>
      <c r="FK27" s="711"/>
      <c r="FL27" s="711"/>
      <c r="FM27" s="711"/>
      <c r="FN27" s="711"/>
      <c r="FO27" s="711"/>
      <c r="FP27" s="711"/>
      <c r="FQ27" s="711"/>
      <c r="FR27" s="711"/>
      <c r="FS27" s="711"/>
      <c r="FT27" s="711"/>
      <c r="FU27" s="711"/>
      <c r="FV27" s="711"/>
      <c r="FW27" s="711"/>
      <c r="FX27" s="711"/>
      <c r="FY27" s="711"/>
      <c r="FZ27" s="711"/>
      <c r="GA27" s="711"/>
      <c r="GB27" s="711"/>
      <c r="GC27" s="711"/>
      <c r="GD27" s="711"/>
      <c r="GE27" s="711"/>
      <c r="GF27" s="711"/>
      <c r="GG27" s="711"/>
      <c r="GH27" s="711"/>
      <c r="GI27" s="711"/>
      <c r="GJ27" s="711"/>
      <c r="GK27" s="711"/>
      <c r="GL27" s="711"/>
      <c r="GM27" s="711"/>
      <c r="GN27" s="711"/>
      <c r="GO27" s="711"/>
      <c r="GP27" s="711"/>
      <c r="GQ27" s="711"/>
      <c r="GR27" s="711"/>
      <c r="GS27" s="711"/>
      <c r="GT27" s="711"/>
      <c r="GU27" s="711"/>
      <c r="GV27" s="711"/>
      <c r="GW27" s="711"/>
      <c r="GX27" s="711"/>
      <c r="GY27" s="711"/>
      <c r="GZ27" s="711"/>
      <c r="HA27" s="711"/>
      <c r="HB27" s="711"/>
      <c r="HC27" s="711"/>
      <c r="HD27" s="711"/>
      <c r="HE27" s="711"/>
      <c r="HF27" s="711"/>
      <c r="HG27" s="711"/>
      <c r="HH27" s="711"/>
      <c r="HI27" s="711"/>
      <c r="HJ27" s="711"/>
      <c r="HK27" s="711"/>
      <c r="HL27" s="711"/>
      <c r="HM27" s="711"/>
      <c r="HN27" s="711"/>
      <c r="HO27" s="711"/>
      <c r="HP27" s="711"/>
      <c r="HQ27" s="711"/>
      <c r="HR27" s="711"/>
      <c r="HS27" s="711"/>
      <c r="HT27" s="711"/>
      <c r="HU27" s="711"/>
      <c r="HV27" s="711"/>
      <c r="HW27" s="711"/>
      <c r="HX27" s="711"/>
      <c r="HY27" s="711"/>
      <c r="HZ27" s="711"/>
      <c r="IA27" s="711"/>
      <c r="IB27" s="711"/>
      <c r="IC27" s="711"/>
      <c r="ID27" s="711"/>
      <c r="IE27" s="711"/>
      <c r="IF27" s="711"/>
      <c r="IG27" s="711"/>
      <c r="IH27" s="711"/>
      <c r="II27" s="711"/>
      <c r="IJ27" s="711"/>
      <c r="IK27" s="711"/>
      <c r="IL27" s="711"/>
      <c r="IM27" s="711"/>
      <c r="IN27" s="711"/>
      <c r="IO27" s="711"/>
      <c r="IP27" s="711"/>
      <c r="IQ27" s="711"/>
      <c r="IR27" s="711"/>
      <c r="IS27" s="711"/>
      <c r="IT27" s="711"/>
      <c r="IU27" s="711"/>
      <c r="IV27" s="711"/>
      <c r="IW27" s="711"/>
      <c r="IX27" s="711"/>
      <c r="IY27" s="711"/>
      <c r="IZ27" s="711"/>
      <c r="JA27" s="711"/>
      <c r="JB27" s="711"/>
      <c r="JC27" s="711"/>
      <c r="JD27" s="711"/>
      <c r="JE27" s="711"/>
      <c r="JF27" s="711"/>
      <c r="JG27" s="711"/>
      <c r="JH27" s="711"/>
      <c r="JI27" s="711"/>
      <c r="JJ27" s="711"/>
      <c r="JK27" s="711"/>
      <c r="JL27" s="711"/>
      <c r="JM27" s="711"/>
      <c r="JN27" s="711"/>
      <c r="JO27" s="711"/>
      <c r="JP27" s="711"/>
      <c r="JQ27" s="711"/>
      <c r="JR27" s="711"/>
      <c r="JS27" s="711"/>
      <c r="JT27" s="711"/>
      <c r="JU27" s="711"/>
      <c r="JV27" s="711"/>
      <c r="JW27" s="711"/>
      <c r="JX27" s="711"/>
      <c r="JY27" s="711"/>
      <c r="JZ27" s="711"/>
      <c r="KA27" s="711"/>
      <c r="KB27" s="711"/>
      <c r="KC27" s="711"/>
      <c r="KD27" s="711"/>
      <c r="KE27" s="711"/>
      <c r="KF27" s="711"/>
      <c r="KG27" s="711"/>
      <c r="KH27" s="711"/>
      <c r="KI27" s="711"/>
      <c r="KJ27" s="711"/>
      <c r="KK27" s="711"/>
      <c r="KL27" s="711"/>
      <c r="KM27" s="711"/>
      <c r="KN27" s="711"/>
      <c r="KO27" s="711"/>
      <c r="KP27" s="711"/>
      <c r="KQ27" s="711"/>
      <c r="KR27" s="711"/>
      <c r="KS27" s="711"/>
      <c r="KT27" s="711"/>
      <c r="KU27" s="711"/>
      <c r="KV27" s="711"/>
      <c r="KW27" s="711"/>
      <c r="KX27" s="711"/>
      <c r="KY27" s="711"/>
      <c r="KZ27" s="711"/>
      <c r="LA27" s="711"/>
      <c r="LB27" s="711"/>
      <c r="LC27" s="711"/>
      <c r="LD27" s="711"/>
      <c r="LE27" s="711"/>
    </row>
    <row r="28" spans="1:317" ht="19.8">
      <c r="A28" s="718" t="s">
        <v>2778</v>
      </c>
      <c r="B28" s="719">
        <v>0.68927270547595321</v>
      </c>
      <c r="C28" s="719">
        <v>0.68600000000000005</v>
      </c>
      <c r="D28" s="719">
        <v>0.69</v>
      </c>
      <c r="E28" s="719">
        <v>0.68899999999999995</v>
      </c>
      <c r="F28" s="719">
        <v>0.67600000000000005</v>
      </c>
      <c r="G28" s="719">
        <v>0.69299999999999995</v>
      </c>
      <c r="H28" s="719">
        <v>0.70499999999999996</v>
      </c>
      <c r="I28" s="719">
        <v>0.67052464624553398</v>
      </c>
      <c r="J28" s="719">
        <v>0.69975067350562514</v>
      </c>
      <c r="K28" s="719">
        <v>0.65439552793373612</v>
      </c>
      <c r="L28" s="719">
        <v>0.62417960009325579</v>
      </c>
      <c r="M28" s="719">
        <v>0.65400000000000003</v>
      </c>
      <c r="N28" s="719">
        <v>0.59699999999999998</v>
      </c>
      <c r="O28" s="719">
        <v>0.62977187817500924</v>
      </c>
      <c r="P28" s="719">
        <v>0.65165725198905189</v>
      </c>
      <c r="Q28" s="719">
        <v>0.65688000793393164</v>
      </c>
      <c r="R28" s="719">
        <v>0.69779968032192285</v>
      </c>
      <c r="S28" s="719">
        <v>0.71299999999999997</v>
      </c>
      <c r="T28" s="719">
        <v>0.71299999999999997</v>
      </c>
      <c r="U28" s="719">
        <v>0.66800000000000004</v>
      </c>
      <c r="V28" s="720">
        <v>0.68237790917093921</v>
      </c>
      <c r="W28" s="721">
        <v>48.957804329847562</v>
      </c>
      <c r="X28" s="721">
        <v>64.890780202486482</v>
      </c>
      <c r="Y28" s="721">
        <v>62</v>
      </c>
      <c r="Z28" s="721">
        <v>61.8</v>
      </c>
      <c r="AA28" s="721">
        <v>68.53268891713283</v>
      </c>
      <c r="AB28" s="721">
        <v>62.741210017356288</v>
      </c>
      <c r="AC28" s="721">
        <v>67.223235194532577</v>
      </c>
      <c r="AD28" s="721">
        <v>62.980100903777867</v>
      </c>
      <c r="AE28" s="721">
        <v>71.514311582573526</v>
      </c>
      <c r="AF28" s="721">
        <v>69.20210908500357</v>
      </c>
      <c r="AG28" s="721">
        <v>68.8</v>
      </c>
      <c r="AH28" s="721">
        <v>70.199999999999989</v>
      </c>
      <c r="AI28" s="721">
        <v>69.599999999999994</v>
      </c>
      <c r="AJ28" s="721">
        <v>66.95</v>
      </c>
      <c r="AK28" s="721">
        <v>71.459999999999994</v>
      </c>
      <c r="AL28" s="721">
        <v>71.322508294203303</v>
      </c>
      <c r="AM28" s="721">
        <v>72.923885275720281</v>
      </c>
      <c r="AN28" s="721">
        <v>72.693468284242726</v>
      </c>
      <c r="AO28" s="721">
        <v>73.810115711038463</v>
      </c>
      <c r="AP28" s="721">
        <v>72.802980924650825</v>
      </c>
      <c r="AQ28" s="722">
        <v>69.294822860877105</v>
      </c>
      <c r="AR28" s="721">
        <v>71.737733415435329</v>
      </c>
      <c r="AS28" s="721">
        <v>65.854990318326585</v>
      </c>
      <c r="AT28" s="721">
        <v>68.207367998092536</v>
      </c>
      <c r="AU28" s="721">
        <v>69.007966557859902</v>
      </c>
      <c r="AV28" s="721">
        <v>63.084492648444566</v>
      </c>
      <c r="AW28" s="721">
        <v>69.3</v>
      </c>
      <c r="AX28" s="721">
        <v>66.599999999999994</v>
      </c>
      <c r="AY28" s="721">
        <v>65.923804527823194</v>
      </c>
      <c r="AZ28" s="721">
        <v>66.400000000000006</v>
      </c>
      <c r="BA28" s="721">
        <v>68.599999999999994</v>
      </c>
      <c r="BB28" s="721">
        <v>70</v>
      </c>
      <c r="BC28" s="721">
        <v>70.099999999999994</v>
      </c>
      <c r="BD28" s="721">
        <v>74.400000000000006</v>
      </c>
      <c r="BE28" s="721">
        <v>74.24022209313226</v>
      </c>
      <c r="BF28" s="721">
        <v>74.923525273068506</v>
      </c>
      <c r="BG28" s="721">
        <v>75.322453000301792</v>
      </c>
      <c r="BH28" s="721">
        <v>75.391999100349537</v>
      </c>
      <c r="BI28" s="721">
        <v>76.032601213523535</v>
      </c>
      <c r="BJ28" s="721">
        <v>75.502349544733235</v>
      </c>
    </row>
    <row r="29" spans="1:317" ht="19.8">
      <c r="A29" s="718" t="s">
        <v>2779</v>
      </c>
      <c r="B29" s="719">
        <v>0.38165357658836813</v>
      </c>
      <c r="C29" s="719">
        <v>0.38800000000000001</v>
      </c>
      <c r="D29" s="719">
        <v>0.37591465370404409</v>
      </c>
      <c r="E29" s="719">
        <v>0.39200000000000002</v>
      </c>
      <c r="F29" s="719">
        <v>0.39900000000000002</v>
      </c>
      <c r="G29" s="719">
        <v>0.40894936046831321</v>
      </c>
      <c r="H29" s="719">
        <v>0.43041634891269864</v>
      </c>
      <c r="I29" s="719">
        <v>0.38928613324127903</v>
      </c>
      <c r="J29" s="719">
        <v>0.39348905199766759</v>
      </c>
      <c r="K29" s="719">
        <v>0.3671289285246872</v>
      </c>
      <c r="L29" s="719">
        <v>0.36766692890891983</v>
      </c>
      <c r="M29" s="719">
        <v>0.41199999999999998</v>
      </c>
      <c r="N29" s="719">
        <v>0.33800000000000002</v>
      </c>
      <c r="O29" s="719">
        <v>0.39021901253483943</v>
      </c>
      <c r="P29" s="719">
        <v>0.3860554089170613</v>
      </c>
      <c r="Q29" s="719">
        <v>0.38746267888210367</v>
      </c>
      <c r="R29" s="719">
        <v>0.41456959896407691</v>
      </c>
      <c r="S29" s="719">
        <v>0.43</v>
      </c>
      <c r="T29" s="719">
        <v>0.437</v>
      </c>
      <c r="U29" s="719">
        <v>0.44800000000000001</v>
      </c>
      <c r="V29" s="720">
        <v>0.42688328881786741</v>
      </c>
      <c r="W29" s="721">
        <v>36.878828281237382</v>
      </c>
      <c r="X29" s="721">
        <v>43.598319242041796</v>
      </c>
      <c r="Y29" s="721">
        <v>40.6</v>
      </c>
      <c r="Z29" s="721">
        <v>39.5</v>
      </c>
      <c r="AA29" s="721">
        <v>44.266421935883159</v>
      </c>
      <c r="AB29" s="721">
        <v>36.183633918285516</v>
      </c>
      <c r="AC29" s="721">
        <v>41.777357758885245</v>
      </c>
      <c r="AD29" s="721">
        <v>38.91381225487185</v>
      </c>
      <c r="AE29" s="721">
        <v>45.883118245707983</v>
      </c>
      <c r="AF29" s="721">
        <v>42.256130385845161</v>
      </c>
      <c r="AG29" s="721">
        <v>40.200000000000003</v>
      </c>
      <c r="AH29" s="721">
        <v>44.3</v>
      </c>
      <c r="AI29" s="721">
        <v>42.9</v>
      </c>
      <c r="AJ29" s="721">
        <v>41.13</v>
      </c>
      <c r="AK29" s="721">
        <v>40.51</v>
      </c>
      <c r="AL29" s="721">
        <v>41.5242541537189</v>
      </c>
      <c r="AM29" s="721">
        <v>39.572794892234917</v>
      </c>
      <c r="AN29" s="721">
        <v>38.423939843807844</v>
      </c>
      <c r="AO29" s="721">
        <v>40.384402037778628</v>
      </c>
      <c r="AP29" s="721">
        <v>42.454167747126895</v>
      </c>
      <c r="AQ29" s="722">
        <v>41.056475919522718</v>
      </c>
      <c r="AR29" s="721">
        <v>41.813727199979823</v>
      </c>
      <c r="AS29" s="721">
        <v>40.032403383137968</v>
      </c>
      <c r="AT29" s="721">
        <v>43.322117908762124</v>
      </c>
      <c r="AU29" s="721">
        <v>44.125550257001215</v>
      </c>
      <c r="AV29" s="721">
        <v>44.025934383685687</v>
      </c>
      <c r="AW29" s="721">
        <v>43.2</v>
      </c>
      <c r="AX29" s="721">
        <v>45.9</v>
      </c>
      <c r="AY29" s="721">
        <v>44.601661603675034</v>
      </c>
      <c r="AZ29" s="721">
        <v>45.8</v>
      </c>
      <c r="BA29" s="721">
        <v>45.1</v>
      </c>
      <c r="BB29" s="721">
        <v>42.5</v>
      </c>
      <c r="BC29" s="721">
        <v>40.6</v>
      </c>
      <c r="BD29" s="721">
        <v>35.1</v>
      </c>
      <c r="BE29" s="721">
        <v>32.954265645355392</v>
      </c>
      <c r="BF29" s="721">
        <v>32.927701900745866</v>
      </c>
      <c r="BG29" s="721">
        <v>34.059338979168352</v>
      </c>
      <c r="BH29" s="721">
        <v>31.293963449461572</v>
      </c>
      <c r="BI29" s="721">
        <v>32.302727331159822</v>
      </c>
      <c r="BJ29" s="721">
        <v>32.121372798094491</v>
      </c>
    </row>
    <row r="30" spans="1:317" ht="19.2">
      <c r="A30" s="718"/>
      <c r="B30" s="719"/>
      <c r="C30" s="719"/>
      <c r="D30" s="719"/>
      <c r="E30" s="719"/>
      <c r="F30" s="719"/>
      <c r="G30" s="719"/>
      <c r="H30" s="719"/>
      <c r="I30" s="719"/>
      <c r="J30" s="719"/>
      <c r="K30" s="719"/>
      <c r="L30" s="719"/>
      <c r="M30" s="719"/>
      <c r="N30" s="719"/>
      <c r="O30" s="719"/>
      <c r="P30" s="719"/>
      <c r="Q30" s="719"/>
      <c r="R30" s="719"/>
      <c r="S30" s="719"/>
      <c r="T30" s="719"/>
      <c r="U30" s="719"/>
      <c r="V30" s="720"/>
      <c r="W30" s="721"/>
      <c r="X30" s="721"/>
      <c r="Y30" s="721"/>
      <c r="Z30" s="721"/>
      <c r="AA30" s="721"/>
      <c r="AB30" s="721"/>
      <c r="AC30" s="721"/>
      <c r="AD30" s="721"/>
      <c r="AE30" s="721"/>
      <c r="AF30" s="721"/>
      <c r="AG30" s="721"/>
      <c r="AH30" s="721"/>
      <c r="AI30" s="721"/>
      <c r="AJ30" s="721"/>
      <c r="AK30" s="721"/>
      <c r="AL30" s="721"/>
      <c r="AM30" s="721"/>
      <c r="AN30" s="721"/>
      <c r="AO30" s="721"/>
      <c r="AP30" s="721"/>
      <c r="AQ30" s="721"/>
      <c r="AR30" s="721"/>
      <c r="AS30" s="721"/>
      <c r="AT30" s="721"/>
      <c r="AU30" s="721"/>
      <c r="AV30" s="721"/>
      <c r="AW30" s="721"/>
      <c r="AX30" s="721"/>
      <c r="AY30" s="721"/>
      <c r="AZ30" s="721"/>
      <c r="BA30" s="721"/>
      <c r="BB30" s="721"/>
      <c r="BC30" s="721"/>
      <c r="BD30" s="721"/>
      <c r="BE30" s="721"/>
      <c r="BF30" s="721"/>
      <c r="BG30" s="721"/>
      <c r="BH30" s="721"/>
      <c r="BI30" s="721"/>
      <c r="BJ30" s="721"/>
    </row>
    <row r="31" spans="1:317" s="717" customFormat="1" ht="19.2">
      <c r="A31" s="726" t="s">
        <v>2780</v>
      </c>
      <c r="B31" s="719"/>
      <c r="C31" s="719"/>
      <c r="D31" s="719"/>
      <c r="E31" s="719"/>
      <c r="F31" s="719"/>
      <c r="G31" s="719"/>
      <c r="H31" s="719"/>
      <c r="I31" s="719"/>
      <c r="J31" s="719"/>
      <c r="K31" s="719"/>
      <c r="L31" s="719"/>
      <c r="M31" s="719"/>
      <c r="N31" s="719"/>
      <c r="O31" s="719"/>
      <c r="P31" s="719"/>
      <c r="Q31" s="719"/>
      <c r="R31" s="719"/>
      <c r="S31" s="719"/>
      <c r="T31" s="719"/>
      <c r="U31" s="719"/>
      <c r="V31" s="720"/>
      <c r="W31" s="721"/>
      <c r="X31" s="721"/>
      <c r="Y31" s="721"/>
      <c r="Z31" s="721"/>
      <c r="AA31" s="721"/>
      <c r="AB31" s="721"/>
      <c r="AC31" s="721"/>
      <c r="AD31" s="721"/>
      <c r="AE31" s="721"/>
      <c r="AF31" s="721"/>
      <c r="AG31" s="721"/>
      <c r="AH31" s="721"/>
      <c r="AI31" s="721"/>
      <c r="AJ31" s="721"/>
      <c r="AK31" s="721"/>
      <c r="AL31" s="721"/>
      <c r="AM31" s="721"/>
      <c r="AN31" s="721"/>
      <c r="AO31" s="721"/>
      <c r="AP31" s="721"/>
      <c r="AQ31" s="721"/>
      <c r="AR31" s="721"/>
      <c r="AS31" s="721"/>
      <c r="AT31" s="721"/>
      <c r="AU31" s="721"/>
      <c r="AV31" s="721"/>
      <c r="AW31" s="721"/>
      <c r="AX31" s="721"/>
      <c r="AY31" s="721"/>
      <c r="AZ31" s="721"/>
      <c r="BA31" s="721"/>
      <c r="BB31" s="721"/>
      <c r="BC31" s="721"/>
      <c r="BD31" s="721"/>
      <c r="BE31" s="721"/>
      <c r="BF31" s="721"/>
      <c r="BG31" s="721"/>
      <c r="BH31" s="721"/>
      <c r="BI31" s="721"/>
      <c r="BJ31" s="721"/>
    </row>
    <row r="32" spans="1:317" s="728" customFormat="1" ht="19.8">
      <c r="A32" s="718" t="s">
        <v>2781</v>
      </c>
      <c r="B32" s="719">
        <f>3198.69553483832%/100</f>
        <v>0.319869553483832</v>
      </c>
      <c r="C32" s="719">
        <f>2883.54139724783%/100</f>
        <v>0.28835413972478302</v>
      </c>
      <c r="D32" s="719">
        <f>2647.99753987011%/100</f>
        <v>0.264799753987011</v>
      </c>
      <c r="E32" s="719">
        <f>2793.88812550324%/100</f>
        <v>0.27938881255032405</v>
      </c>
      <c r="F32" s="719">
        <f>2764.2792299214%/100</f>
        <v>0.27642792299214003</v>
      </c>
      <c r="G32" s="719">
        <f>2494.99233140775%/100</f>
        <v>0.24949923314077502</v>
      </c>
      <c r="H32" s="719">
        <f>2359.35420038034%/100</f>
        <v>0.235935420038034</v>
      </c>
      <c r="I32" s="719">
        <v>0.233821796802682</v>
      </c>
      <c r="J32" s="719">
        <v>0.19846258281635012</v>
      </c>
      <c r="K32" s="719">
        <v>0.21183228729625447</v>
      </c>
      <c r="L32" s="719">
        <v>0.1823844581403502</v>
      </c>
      <c r="M32" s="719">
        <v>0.17699999999999999</v>
      </c>
      <c r="N32" s="719">
        <v>0.191</v>
      </c>
      <c r="O32" s="719">
        <v>0.14787624364786564</v>
      </c>
      <c r="P32" s="719">
        <v>0.1635561889119112</v>
      </c>
      <c r="Q32" s="719">
        <v>0.19142503995162541</v>
      </c>
      <c r="R32" s="719">
        <v>0.19068883377495952</v>
      </c>
      <c r="S32" s="719">
        <v>0.19400000000000001</v>
      </c>
      <c r="T32" s="719">
        <v>0.17499999999999999</v>
      </c>
      <c r="U32" s="719">
        <v>0.22500000000000001</v>
      </c>
      <c r="V32" s="720">
        <v>0.22699012975755481</v>
      </c>
      <c r="W32" s="721">
        <v>24.09625881394858</v>
      </c>
      <c r="X32" s="721">
        <v>25.956200484147235</v>
      </c>
      <c r="Y32" s="721">
        <v>25.1</v>
      </c>
      <c r="Z32" s="721">
        <v>24.3</v>
      </c>
      <c r="AA32" s="721">
        <v>27.142915617403883</v>
      </c>
      <c r="AB32" s="721">
        <v>27.434399319476118</v>
      </c>
      <c r="AC32" s="721">
        <v>27.927923997394061</v>
      </c>
      <c r="AD32" s="721">
        <v>28.268794851144087</v>
      </c>
      <c r="AE32" s="721">
        <v>27.859308096266783</v>
      </c>
      <c r="AF32" s="721">
        <v>26.837315676924266</v>
      </c>
      <c r="AG32" s="721">
        <v>28.1</v>
      </c>
      <c r="AH32" s="721">
        <v>25</v>
      </c>
      <c r="AI32" s="721">
        <v>22.1</v>
      </c>
      <c r="AJ32" s="721">
        <v>23.2</v>
      </c>
      <c r="AK32" s="721">
        <v>25.37</v>
      </c>
      <c r="AL32" s="721">
        <v>21.572066904887965</v>
      </c>
      <c r="AM32" s="721">
        <v>22.546695113733346</v>
      </c>
      <c r="AN32" s="721">
        <v>22.557680565156815</v>
      </c>
      <c r="AO32" s="721">
        <v>20.991140022327809</v>
      </c>
      <c r="AP32" s="721">
        <v>21.741972974986023</v>
      </c>
      <c r="AQ32" s="721">
        <v>25.271548428200468</v>
      </c>
      <c r="AR32" s="721">
        <v>24.527136382024747</v>
      </c>
      <c r="AS32" s="721">
        <v>26.38357194716453</v>
      </c>
      <c r="AT32" s="721">
        <v>27.699442655492518</v>
      </c>
      <c r="AU32" s="721">
        <v>26.049504322446694</v>
      </c>
      <c r="AV32" s="721">
        <v>29.386920832383044</v>
      </c>
      <c r="AW32" s="721">
        <v>27.3</v>
      </c>
      <c r="AX32" s="721">
        <v>26.5</v>
      </c>
      <c r="AY32" s="721">
        <v>48.635005576643685</v>
      </c>
      <c r="AZ32" s="721">
        <v>49.8</v>
      </c>
      <c r="BA32" s="721">
        <v>47.8</v>
      </c>
      <c r="BB32" s="721">
        <v>47.9</v>
      </c>
      <c r="BC32" s="721">
        <v>45.5</v>
      </c>
      <c r="BD32" s="721">
        <v>46.9</v>
      </c>
      <c r="BE32" s="721">
        <v>46.994992623016593</v>
      </c>
      <c r="BF32" s="721">
        <v>46.932125551605267</v>
      </c>
      <c r="BG32" s="721">
        <v>45.970844002539373</v>
      </c>
      <c r="BH32" s="721">
        <v>48.894028542405394</v>
      </c>
      <c r="BI32" s="721">
        <v>49.744464451782527</v>
      </c>
      <c r="BJ32" s="721">
        <v>47.311466881154395</v>
      </c>
      <c r="BK32" s="711"/>
      <c r="BL32" s="711"/>
      <c r="BM32" s="711"/>
      <c r="BN32" s="711"/>
      <c r="BO32" s="711"/>
      <c r="BP32" s="711"/>
      <c r="BQ32" s="711"/>
      <c r="BR32" s="711"/>
      <c r="BS32" s="711"/>
      <c r="BT32" s="711"/>
      <c r="BU32" s="711"/>
      <c r="BV32" s="711"/>
      <c r="BW32" s="711"/>
      <c r="BX32" s="711"/>
      <c r="BY32" s="711"/>
      <c r="BZ32" s="711"/>
      <c r="CA32" s="711"/>
      <c r="CB32" s="711"/>
      <c r="CC32" s="711"/>
      <c r="CD32" s="711"/>
      <c r="CE32" s="711"/>
      <c r="CF32" s="711"/>
      <c r="CG32" s="711"/>
      <c r="CH32" s="711"/>
      <c r="CI32" s="711"/>
      <c r="CJ32" s="711"/>
      <c r="CK32" s="711"/>
      <c r="CL32" s="711"/>
      <c r="CM32" s="711"/>
      <c r="CN32" s="711"/>
      <c r="CO32" s="711"/>
      <c r="CP32" s="711"/>
      <c r="CQ32" s="711"/>
      <c r="CR32" s="711"/>
      <c r="CS32" s="711"/>
      <c r="CT32" s="711"/>
      <c r="CU32" s="711"/>
      <c r="CV32" s="711"/>
      <c r="CW32" s="711"/>
      <c r="CX32" s="711"/>
      <c r="CY32" s="711"/>
      <c r="CZ32" s="711"/>
      <c r="DA32" s="711"/>
      <c r="DB32" s="711"/>
      <c r="DC32" s="711"/>
      <c r="DD32" s="711"/>
      <c r="DE32" s="711"/>
      <c r="DF32" s="711"/>
      <c r="DG32" s="711"/>
      <c r="DH32" s="711"/>
      <c r="DI32" s="711"/>
      <c r="DJ32" s="711"/>
      <c r="DK32" s="711"/>
      <c r="DL32" s="711"/>
      <c r="DM32" s="711"/>
      <c r="DN32" s="711"/>
      <c r="DO32" s="711"/>
      <c r="DP32" s="711"/>
      <c r="DQ32" s="711"/>
      <c r="DR32" s="711"/>
      <c r="DS32" s="711"/>
      <c r="DT32" s="711"/>
      <c r="DU32" s="711"/>
      <c r="DV32" s="711"/>
      <c r="DW32" s="711"/>
      <c r="DX32" s="711"/>
      <c r="DY32" s="711"/>
      <c r="DZ32" s="711"/>
      <c r="EA32" s="711"/>
      <c r="EB32" s="711"/>
      <c r="EC32" s="711"/>
      <c r="ED32" s="711"/>
      <c r="EE32" s="711"/>
      <c r="EF32" s="711"/>
      <c r="EG32" s="711"/>
      <c r="EH32" s="711"/>
      <c r="EI32" s="711"/>
      <c r="EJ32" s="711"/>
      <c r="EK32" s="711"/>
      <c r="EL32" s="711"/>
      <c r="EM32" s="711"/>
      <c r="EN32" s="711"/>
      <c r="EO32" s="711"/>
      <c r="EP32" s="711"/>
      <c r="EQ32" s="711"/>
      <c r="ER32" s="711"/>
      <c r="ES32" s="711"/>
      <c r="ET32" s="711"/>
      <c r="EU32" s="711"/>
      <c r="EV32" s="711"/>
      <c r="EW32" s="711"/>
      <c r="EX32" s="711"/>
      <c r="EY32" s="711"/>
      <c r="EZ32" s="711"/>
      <c r="FA32" s="711"/>
      <c r="FB32" s="711"/>
      <c r="FC32" s="711"/>
      <c r="FD32" s="711"/>
      <c r="FE32" s="711"/>
      <c r="FF32" s="711"/>
      <c r="FG32" s="711"/>
      <c r="FH32" s="711"/>
      <c r="FI32" s="711"/>
      <c r="FJ32" s="711"/>
      <c r="FK32" s="711"/>
      <c r="FL32" s="711"/>
      <c r="FM32" s="711"/>
      <c r="FN32" s="711"/>
      <c r="FO32" s="711"/>
      <c r="FP32" s="711"/>
      <c r="FQ32" s="711"/>
      <c r="FR32" s="711"/>
      <c r="FS32" s="711"/>
      <c r="FT32" s="711"/>
      <c r="FU32" s="711"/>
      <c r="FV32" s="711"/>
      <c r="FW32" s="711"/>
      <c r="FX32" s="711"/>
      <c r="FY32" s="711"/>
      <c r="FZ32" s="711"/>
      <c r="GA32" s="711"/>
      <c r="GB32" s="711"/>
      <c r="GC32" s="711"/>
      <c r="GD32" s="711"/>
      <c r="GE32" s="711"/>
      <c r="GF32" s="711"/>
      <c r="GG32" s="711"/>
      <c r="GH32" s="711"/>
      <c r="GI32" s="711"/>
      <c r="GJ32" s="711"/>
      <c r="GK32" s="711"/>
      <c r="GL32" s="711"/>
      <c r="GM32" s="711"/>
      <c r="GN32" s="711"/>
      <c r="GO32" s="711"/>
      <c r="GP32" s="711"/>
      <c r="GQ32" s="711"/>
      <c r="GR32" s="711"/>
      <c r="GS32" s="711"/>
      <c r="GT32" s="711"/>
      <c r="GU32" s="711"/>
      <c r="GV32" s="711"/>
      <c r="GW32" s="711"/>
      <c r="GX32" s="711"/>
      <c r="GY32" s="711"/>
      <c r="GZ32" s="711"/>
      <c r="HA32" s="711"/>
      <c r="HB32" s="711"/>
      <c r="HC32" s="711"/>
      <c r="HD32" s="711"/>
      <c r="HE32" s="711"/>
      <c r="HF32" s="711"/>
      <c r="HG32" s="711"/>
      <c r="HH32" s="711"/>
      <c r="HI32" s="711"/>
      <c r="HJ32" s="711"/>
      <c r="HK32" s="711"/>
      <c r="HL32" s="711"/>
      <c r="HM32" s="711"/>
      <c r="HN32" s="711"/>
      <c r="HO32" s="711"/>
      <c r="HP32" s="711"/>
      <c r="HQ32" s="711"/>
      <c r="HR32" s="711"/>
      <c r="HS32" s="711"/>
      <c r="HT32" s="711"/>
      <c r="HU32" s="711"/>
      <c r="HV32" s="711"/>
      <c r="HW32" s="711"/>
      <c r="HX32" s="711"/>
      <c r="HY32" s="711"/>
      <c r="HZ32" s="711"/>
      <c r="IA32" s="711"/>
      <c r="IB32" s="711"/>
      <c r="IC32" s="711"/>
      <c r="ID32" s="711"/>
      <c r="IE32" s="711"/>
      <c r="IF32" s="711"/>
      <c r="IG32" s="711"/>
      <c r="IH32" s="711"/>
      <c r="II32" s="711"/>
      <c r="IJ32" s="711"/>
      <c r="IK32" s="711"/>
      <c r="IL32" s="711"/>
      <c r="IM32" s="711"/>
      <c r="IN32" s="711"/>
      <c r="IO32" s="711"/>
      <c r="IP32" s="711"/>
      <c r="IQ32" s="711"/>
      <c r="IR32" s="711"/>
      <c r="IS32" s="711"/>
      <c r="IT32" s="711"/>
      <c r="IU32" s="711"/>
      <c r="IV32" s="711"/>
      <c r="IW32" s="711"/>
      <c r="IX32" s="711"/>
      <c r="IY32" s="711"/>
      <c r="IZ32" s="711"/>
      <c r="JA32" s="711"/>
      <c r="JB32" s="711"/>
      <c r="JC32" s="711"/>
      <c r="JD32" s="711"/>
      <c r="JE32" s="711"/>
      <c r="JF32" s="711"/>
      <c r="JG32" s="711"/>
      <c r="JH32" s="711"/>
      <c r="JI32" s="711"/>
      <c r="JJ32" s="711"/>
      <c r="JK32" s="711"/>
      <c r="JL32" s="711"/>
      <c r="JM32" s="711"/>
      <c r="JN32" s="711"/>
      <c r="JO32" s="711"/>
      <c r="JP32" s="711"/>
      <c r="JQ32" s="711"/>
      <c r="JR32" s="711"/>
      <c r="JS32" s="711"/>
      <c r="JT32" s="711"/>
      <c r="JU32" s="711"/>
      <c r="JV32" s="711"/>
      <c r="JW32" s="711"/>
      <c r="JX32" s="711"/>
      <c r="JY32" s="711"/>
      <c r="JZ32" s="711"/>
      <c r="KA32" s="711"/>
      <c r="KB32" s="711"/>
      <c r="KC32" s="711"/>
      <c r="KD32" s="711"/>
      <c r="KE32" s="711"/>
      <c r="KF32" s="711"/>
      <c r="KG32" s="711"/>
      <c r="KH32" s="711"/>
      <c r="KI32" s="711"/>
      <c r="KJ32" s="711"/>
      <c r="KK32" s="711"/>
      <c r="KL32" s="711"/>
      <c r="KM32" s="711"/>
      <c r="KN32" s="711"/>
      <c r="KO32" s="711"/>
      <c r="KP32" s="711"/>
      <c r="KQ32" s="711"/>
      <c r="KR32" s="711"/>
      <c r="KS32" s="711"/>
      <c r="KT32" s="711"/>
      <c r="KU32" s="711"/>
      <c r="KV32" s="711"/>
      <c r="KW32" s="711"/>
      <c r="KX32" s="711"/>
      <c r="KY32" s="711"/>
      <c r="KZ32" s="711"/>
      <c r="LA32" s="711"/>
      <c r="LB32" s="711"/>
      <c r="LC32" s="711"/>
      <c r="LD32" s="711"/>
      <c r="LE32" s="711"/>
    </row>
    <row r="33" spans="1:317" ht="19.8">
      <c r="A33" s="718" t="s">
        <v>2782</v>
      </c>
      <c r="B33" s="719">
        <v>0.36733440968615505</v>
      </c>
      <c r="C33" s="719">
        <v>0.34416969269264264</v>
      </c>
      <c r="D33" s="719">
        <v>0.31765180209417104</v>
      </c>
      <c r="E33" s="719">
        <v>0.34403627001483933</v>
      </c>
      <c r="F33" s="719">
        <v>0.35415334845235552</v>
      </c>
      <c r="G33" s="719">
        <v>0.32384477218823571</v>
      </c>
      <c r="H33" s="719">
        <v>0.3122705232676406</v>
      </c>
      <c r="I33" s="719">
        <v>0.31876904337777801</v>
      </c>
      <c r="J33" s="719">
        <v>0.28078266284313547</v>
      </c>
      <c r="K33" s="719">
        <v>0.29928540102271473</v>
      </c>
      <c r="L33" s="719">
        <v>0.26706251255058722</v>
      </c>
      <c r="M33" s="719">
        <v>0.26</v>
      </c>
      <c r="N33" s="719">
        <v>0.28799999999999998</v>
      </c>
      <c r="O33" s="719">
        <v>0.22604206315803368</v>
      </c>
      <c r="P33" s="719">
        <v>0.25120426135156182</v>
      </c>
      <c r="Q33" s="719">
        <v>0.27451269118104954</v>
      </c>
      <c r="R33" s="719">
        <v>0.27949757265796787</v>
      </c>
      <c r="S33" s="719">
        <v>0.28000000000000003</v>
      </c>
      <c r="T33" s="719">
        <v>0.26500000000000001</v>
      </c>
      <c r="U33" s="719">
        <v>0.31</v>
      </c>
      <c r="V33" s="720">
        <v>0.29133738928079433</v>
      </c>
      <c r="W33" s="721">
        <v>30.194998135417585</v>
      </c>
      <c r="X33" s="721">
        <v>32.996147914315046</v>
      </c>
      <c r="Y33" s="721">
        <v>31.7</v>
      </c>
      <c r="Z33" s="721">
        <v>31.1</v>
      </c>
      <c r="AA33" s="721">
        <v>34.489015586532489</v>
      </c>
      <c r="AB33" s="721">
        <v>34.421831374166722</v>
      </c>
      <c r="AC33" s="721">
        <v>34.132045167644662</v>
      </c>
      <c r="AD33" s="721">
        <v>34.280026697973724</v>
      </c>
      <c r="AE33" s="721">
        <v>33.851704489104179</v>
      </c>
      <c r="AF33" s="721">
        <v>33.307781232977042</v>
      </c>
      <c r="AG33" s="721">
        <v>35.199999999999996</v>
      </c>
      <c r="AH33" s="721">
        <v>32.200000000000003</v>
      </c>
      <c r="AI33" s="721">
        <v>28.9</v>
      </c>
      <c r="AJ33" s="721">
        <v>30.03</v>
      </c>
      <c r="AK33" s="721">
        <v>28.79</v>
      </c>
      <c r="AL33" s="721">
        <v>24.570447913983699</v>
      </c>
      <c r="AM33" s="721">
        <v>25.525085947107247</v>
      </c>
      <c r="AN33" s="721">
        <v>25.636014001331485</v>
      </c>
      <c r="AO33" s="721">
        <v>23.863619699285589</v>
      </c>
      <c r="AP33" s="721">
        <v>24.717089688296614</v>
      </c>
      <c r="AQ33" s="721">
        <v>28.528597138542644</v>
      </c>
      <c r="AR33" s="721">
        <v>27.714199398343819</v>
      </c>
      <c r="AS33" s="721">
        <v>29.723515893727487</v>
      </c>
      <c r="AT33" s="721">
        <v>31.071832868578163</v>
      </c>
      <c r="AU33" s="721">
        <v>29.258097229978631</v>
      </c>
      <c r="AV33" s="721">
        <v>32.814777103977924</v>
      </c>
      <c r="AW33" s="721">
        <v>30.5</v>
      </c>
      <c r="AX33" s="721">
        <v>29.6</v>
      </c>
      <c r="AY33" s="721">
        <v>54.317539519862571</v>
      </c>
      <c r="AZ33" s="721">
        <v>55.8</v>
      </c>
      <c r="BA33" s="721">
        <v>53.6</v>
      </c>
      <c r="BB33" s="721">
        <v>53.3</v>
      </c>
      <c r="BC33" s="721">
        <v>50.8</v>
      </c>
      <c r="BD33" s="721">
        <v>52.6</v>
      </c>
      <c r="BE33" s="721">
        <v>52.787267020266498</v>
      </c>
      <c r="BF33" s="721">
        <v>52.788927435484773</v>
      </c>
      <c r="BG33" s="731">
        <v>66.900000000000006</v>
      </c>
      <c r="BH33" s="731">
        <v>71.453308880050173</v>
      </c>
      <c r="BI33" s="731">
        <v>89.699340405134151</v>
      </c>
      <c r="BJ33" s="731">
        <v>85.004656542810196</v>
      </c>
    </row>
    <row r="34" spans="1:317" ht="19.8">
      <c r="A34" s="718" t="s">
        <v>2783</v>
      </c>
      <c r="B34" s="719"/>
      <c r="C34" s="719"/>
      <c r="D34" s="719"/>
      <c r="E34" s="719"/>
      <c r="F34" s="719"/>
      <c r="G34" s="719"/>
      <c r="H34" s="719"/>
      <c r="I34" s="719"/>
      <c r="J34" s="719"/>
      <c r="K34" s="719"/>
      <c r="L34" s="719"/>
      <c r="M34" s="719"/>
      <c r="N34" s="719"/>
      <c r="O34" s="719"/>
      <c r="P34" s="719"/>
      <c r="Q34" s="719"/>
      <c r="R34" s="719"/>
      <c r="S34" s="719"/>
      <c r="T34" s="719"/>
      <c r="U34" s="719"/>
      <c r="V34" s="720"/>
      <c r="W34" s="721"/>
      <c r="X34" s="721"/>
      <c r="Y34" s="721"/>
      <c r="Z34" s="721"/>
      <c r="AA34" s="721"/>
      <c r="AB34" s="721"/>
      <c r="AC34" s="721"/>
      <c r="AD34" s="721"/>
      <c r="AE34" s="721"/>
      <c r="AF34" s="721"/>
      <c r="AG34" s="721"/>
      <c r="AH34" s="721"/>
      <c r="AI34" s="721"/>
      <c r="AJ34" s="721"/>
      <c r="AK34" s="721"/>
      <c r="AL34" s="721"/>
      <c r="AM34" s="725">
        <v>185.06434251531431</v>
      </c>
      <c r="AN34" s="725">
        <v>205.71825351852965</v>
      </c>
      <c r="AO34" s="725">
        <v>245.96974034985749</v>
      </c>
      <c r="AP34" s="725">
        <v>248.71059771357551</v>
      </c>
      <c r="AQ34" s="725">
        <v>246.18780915866537</v>
      </c>
      <c r="AR34" s="725">
        <v>237.37703593062525</v>
      </c>
      <c r="AS34" s="725">
        <v>235.95887418544783</v>
      </c>
      <c r="AT34" s="725">
        <v>261.3673442564866</v>
      </c>
      <c r="AU34" s="725">
        <v>248.73840518320293</v>
      </c>
      <c r="AV34" s="725">
        <v>250.56119250787992</v>
      </c>
      <c r="AW34" s="725">
        <v>246.14420032671572</v>
      </c>
      <c r="AX34" s="725">
        <v>258.95524375711875</v>
      </c>
      <c r="AY34" s="722">
        <v>237.2</v>
      </c>
      <c r="AZ34" s="721">
        <v>261.5</v>
      </c>
      <c r="BA34" s="721">
        <v>235.8</v>
      </c>
      <c r="BB34" s="721">
        <v>230.8</v>
      </c>
      <c r="BC34" s="721">
        <v>238.3</v>
      </c>
      <c r="BD34" s="721">
        <v>237.5</v>
      </c>
      <c r="BE34" s="721">
        <v>277.4247952610063</v>
      </c>
      <c r="BF34" s="721">
        <v>278.90729261169508</v>
      </c>
      <c r="BG34" s="721">
        <v>298.60668742192394</v>
      </c>
      <c r="BH34" s="721">
        <v>309.43682570388421</v>
      </c>
      <c r="BI34" s="721">
        <v>335.70098419830157</v>
      </c>
      <c r="BJ34" s="721">
        <v>268.19211803058931</v>
      </c>
    </row>
    <row r="35" spans="1:317" ht="19.2">
      <c r="A35" s="718"/>
      <c r="B35" s="719"/>
      <c r="C35" s="719"/>
      <c r="D35" s="719"/>
      <c r="E35" s="719"/>
      <c r="F35" s="719"/>
      <c r="G35" s="719"/>
      <c r="H35" s="719"/>
      <c r="I35" s="719"/>
      <c r="J35" s="719"/>
      <c r="K35" s="719"/>
      <c r="L35" s="719"/>
      <c r="M35" s="719"/>
      <c r="N35" s="719"/>
      <c r="O35" s="719"/>
      <c r="P35" s="719"/>
      <c r="Q35" s="719"/>
      <c r="R35" s="719"/>
      <c r="S35" s="719"/>
      <c r="T35" s="719"/>
      <c r="U35" s="719"/>
      <c r="V35" s="720"/>
      <c r="W35" s="721">
        <v>0</v>
      </c>
      <c r="X35" s="721">
        <v>0</v>
      </c>
      <c r="Y35" s="721">
        <v>0</v>
      </c>
      <c r="Z35" s="721">
        <v>0</v>
      </c>
      <c r="AA35" s="721">
        <v>0</v>
      </c>
      <c r="AB35" s="721">
        <v>0</v>
      </c>
      <c r="AC35" s="721">
        <v>0</v>
      </c>
      <c r="AD35" s="721">
        <v>0</v>
      </c>
      <c r="AE35" s="721">
        <v>0</v>
      </c>
      <c r="AF35" s="721">
        <v>0</v>
      </c>
      <c r="AG35" s="721">
        <v>0</v>
      </c>
      <c r="AH35" s="721">
        <v>0</v>
      </c>
      <c r="AI35" s="721">
        <v>0</v>
      </c>
      <c r="AJ35" s="721"/>
      <c r="AK35" s="721"/>
      <c r="AL35" s="721"/>
      <c r="AM35" s="721"/>
      <c r="AN35" s="721"/>
      <c r="AO35" s="721"/>
      <c r="AP35" s="721"/>
      <c r="AQ35" s="721"/>
      <c r="AR35" s="721"/>
      <c r="AS35" s="721"/>
      <c r="AT35" s="721"/>
      <c r="AU35" s="721"/>
      <c r="AV35" s="721"/>
      <c r="AW35" s="721"/>
      <c r="AX35" s="721"/>
      <c r="AY35" s="721"/>
      <c r="AZ35" s="721"/>
      <c r="BA35" s="721"/>
      <c r="BB35" s="721"/>
      <c r="BC35" s="721"/>
      <c r="BD35" s="721"/>
      <c r="BE35" s="721"/>
      <c r="BF35" s="721"/>
      <c r="BG35" s="721"/>
      <c r="BH35" s="721"/>
      <c r="BI35" s="721"/>
      <c r="BJ35" s="721"/>
    </row>
    <row r="36" spans="1:317" s="717" customFormat="1" ht="19.2">
      <c r="A36" s="726" t="s">
        <v>2784</v>
      </c>
      <c r="B36" s="719"/>
      <c r="C36" s="719"/>
      <c r="D36" s="719"/>
      <c r="E36" s="719"/>
      <c r="F36" s="719"/>
      <c r="G36" s="719"/>
      <c r="H36" s="719"/>
      <c r="I36" s="719"/>
      <c r="J36" s="719"/>
      <c r="K36" s="719"/>
      <c r="L36" s="719"/>
      <c r="M36" s="719"/>
      <c r="N36" s="719"/>
      <c r="O36" s="719"/>
      <c r="P36" s="719"/>
      <c r="Q36" s="719"/>
      <c r="R36" s="719"/>
      <c r="S36" s="719"/>
      <c r="T36" s="719"/>
      <c r="U36" s="719"/>
      <c r="V36" s="720"/>
      <c r="W36" s="721"/>
      <c r="X36" s="721"/>
      <c r="Y36" s="721"/>
      <c r="Z36" s="721"/>
      <c r="AA36" s="721"/>
      <c r="AB36" s="721"/>
      <c r="AC36" s="721"/>
      <c r="AD36" s="721"/>
      <c r="AE36" s="721"/>
      <c r="AF36" s="721"/>
      <c r="AG36" s="721"/>
      <c r="AH36" s="721"/>
      <c r="AI36" s="721"/>
      <c r="AJ36" s="721"/>
      <c r="AK36" s="721"/>
      <c r="AL36" s="721"/>
      <c r="AM36" s="721"/>
      <c r="AN36" s="721"/>
      <c r="AO36" s="721"/>
      <c r="AP36" s="721"/>
      <c r="AQ36" s="721"/>
      <c r="AR36" s="721"/>
      <c r="AS36" s="721"/>
      <c r="AT36" s="721"/>
      <c r="AU36" s="721"/>
      <c r="AV36" s="721"/>
      <c r="AW36" s="721"/>
      <c r="AX36" s="721"/>
      <c r="AY36" s="721"/>
      <c r="AZ36" s="721"/>
      <c r="BA36" s="721"/>
      <c r="BB36" s="721"/>
      <c r="BC36" s="721"/>
      <c r="BD36" s="721"/>
      <c r="BE36" s="721"/>
      <c r="BF36" s="721"/>
      <c r="BG36" s="721"/>
      <c r="BH36" s="721"/>
      <c r="BI36" s="721"/>
      <c r="BJ36" s="721"/>
    </row>
    <row r="37" spans="1:317" ht="19.2">
      <c r="A37" s="718" t="s">
        <v>2785</v>
      </c>
      <c r="B37" s="719">
        <v>6.0104282553467739E-2</v>
      </c>
      <c r="C37" s="719">
        <v>6.4500346785437618E-2</v>
      </c>
      <c r="D37" s="719">
        <v>5.2099011223765992E-2</v>
      </c>
      <c r="E37" s="719">
        <v>5.3012908503079936E-2</v>
      </c>
      <c r="F37" s="719">
        <v>3.7775463806665695E-2</v>
      </c>
      <c r="G37" s="719">
        <v>1.7999999999999999E-2</v>
      </c>
      <c r="H37" s="719">
        <v>4.2999999999999997E-2</v>
      </c>
      <c r="I37" s="719">
        <v>7.0107517851225695E-2</v>
      </c>
      <c r="J37" s="719">
        <v>2.6102399698963264E-2</v>
      </c>
      <c r="K37" s="719">
        <v>1.9882783996460547E-2</v>
      </c>
      <c r="L37" s="719">
        <v>1.6936369755080404E-2</v>
      </c>
      <c r="M37" s="719">
        <v>2.1999999999999999E-2</v>
      </c>
      <c r="N37" s="719">
        <v>0.03</v>
      </c>
      <c r="O37" s="719">
        <v>3.7545194683539999E-2</v>
      </c>
      <c r="P37" s="719">
        <v>2.9523432845026468E-2</v>
      </c>
      <c r="Q37" s="719">
        <v>2.1096732096130714E-2</v>
      </c>
      <c r="R37" s="719">
        <v>2.1691074312518387E-2</v>
      </c>
      <c r="S37" s="719">
        <v>2.3E-2</v>
      </c>
      <c r="T37" s="719">
        <v>2.3E-2</v>
      </c>
      <c r="U37" s="719">
        <v>2.1000000000000001E-2</v>
      </c>
      <c r="V37" s="720">
        <v>2.9767143936428712E-2</v>
      </c>
      <c r="W37" s="721">
        <v>2.3671240711071979</v>
      </c>
      <c r="X37" s="721">
        <v>2.7377210400152552</v>
      </c>
      <c r="Y37" s="721">
        <v>2.8000000000000003</v>
      </c>
      <c r="Z37" s="721">
        <v>2.6</v>
      </c>
      <c r="AA37" s="721">
        <v>3.0399589089660322</v>
      </c>
      <c r="AB37" s="721">
        <v>2.5358553132808566</v>
      </c>
      <c r="AC37" s="721">
        <v>2.8569898184830889</v>
      </c>
      <c r="AD37" s="721">
        <v>3.0105070033503716</v>
      </c>
      <c r="AE37" s="732">
        <v>3.1</v>
      </c>
      <c r="AF37" s="721">
        <v>4.7</v>
      </c>
      <c r="AG37" s="721">
        <v>3.8</v>
      </c>
      <c r="AH37" s="721">
        <v>3.3000000000000003</v>
      </c>
      <c r="AI37" s="721">
        <v>3.3000000000000003</v>
      </c>
      <c r="AJ37" s="721">
        <v>4.8</v>
      </c>
      <c r="AK37" s="721">
        <v>3.05</v>
      </c>
      <c r="AL37" s="721">
        <v>2.5739174229080173</v>
      </c>
      <c r="AM37" s="721">
        <v>2.0982168926491829</v>
      </c>
      <c r="AN37" s="721">
        <v>3.6282338540501438</v>
      </c>
      <c r="AO37" s="721">
        <v>2.7841920746542619</v>
      </c>
      <c r="AP37" s="721">
        <v>1.9356859820226016</v>
      </c>
      <c r="AQ37" s="721">
        <v>2.0930245211400003</v>
      </c>
      <c r="AR37" s="721">
        <v>1.6950509850660926</v>
      </c>
      <c r="AS37" s="721">
        <v>1.7107143034474743</v>
      </c>
      <c r="AT37" s="721">
        <v>1.6117213095953209</v>
      </c>
      <c r="AU37" s="721">
        <v>1.6416036359376718</v>
      </c>
      <c r="AV37" s="721">
        <v>1.8627625081364965</v>
      </c>
      <c r="AW37" s="721">
        <v>2.2000000000000002</v>
      </c>
      <c r="AX37" s="721">
        <v>1.8</v>
      </c>
      <c r="AY37" s="721">
        <v>1.4914357889324932</v>
      </c>
      <c r="AZ37" s="721">
        <v>1.4914357889324932</v>
      </c>
      <c r="BA37" s="722">
        <v>1.8</v>
      </c>
      <c r="BB37" s="721">
        <v>1.9</v>
      </c>
      <c r="BC37" s="721">
        <v>1.5</v>
      </c>
      <c r="BD37" s="721">
        <v>1.5</v>
      </c>
      <c r="BE37" s="721">
        <v>1.0745746632838602</v>
      </c>
      <c r="BF37" s="721">
        <v>1.7168175314254768</v>
      </c>
      <c r="BG37" s="721">
        <v>1.2491492460782976</v>
      </c>
      <c r="BH37" s="721">
        <v>1.9012568182410481</v>
      </c>
      <c r="BI37" s="721">
        <v>1.6148325631117046</v>
      </c>
      <c r="BJ37" s="721">
        <v>2.0545053106304287</v>
      </c>
    </row>
    <row r="38" spans="1:317" ht="19.8" thickBot="1">
      <c r="A38" s="733"/>
      <c r="B38" s="734"/>
      <c r="C38" s="734"/>
      <c r="D38" s="734"/>
      <c r="E38" s="734"/>
      <c r="F38" s="734"/>
      <c r="G38" s="734"/>
      <c r="H38" s="734"/>
      <c r="I38" s="734"/>
      <c r="J38" s="734"/>
      <c r="K38" s="734"/>
      <c r="L38" s="734"/>
      <c r="M38" s="734"/>
      <c r="N38" s="734"/>
      <c r="O38" s="734"/>
      <c r="P38" s="734"/>
      <c r="Q38" s="734"/>
      <c r="R38" s="734"/>
      <c r="S38" s="734"/>
      <c r="T38" s="734"/>
      <c r="U38" s="734"/>
      <c r="V38" s="735"/>
      <c r="W38" s="736"/>
      <c r="X38" s="736"/>
      <c r="Y38" s="736"/>
      <c r="Z38" s="736"/>
      <c r="AA38" s="737"/>
      <c r="AB38" s="736"/>
      <c r="AC38" s="736"/>
      <c r="AD38" s="736"/>
      <c r="AE38" s="737"/>
      <c r="AF38" s="737"/>
      <c r="AG38" s="737"/>
      <c r="AH38" s="737"/>
      <c r="AI38" s="737"/>
      <c r="AJ38" s="737"/>
      <c r="AK38" s="737"/>
      <c r="AL38" s="737"/>
      <c r="AM38" s="737"/>
      <c r="AN38" s="737"/>
      <c r="AO38" s="737"/>
      <c r="AP38" s="737"/>
      <c r="AQ38" s="737"/>
      <c r="AR38" s="737"/>
      <c r="AS38" s="737"/>
      <c r="AT38" s="737"/>
      <c r="AU38" s="737"/>
      <c r="AV38" s="737"/>
      <c r="AW38" s="737"/>
      <c r="AX38" s="737"/>
      <c r="AY38" s="737"/>
      <c r="AZ38" s="737"/>
      <c r="BA38" s="737"/>
      <c r="BB38" s="737"/>
      <c r="BC38" s="737"/>
      <c r="BD38" s="737"/>
      <c r="BE38" s="737"/>
      <c r="BF38" s="737"/>
      <c r="BG38" s="737"/>
      <c r="BH38" s="737"/>
      <c r="BI38" s="737"/>
      <c r="BJ38" s="737"/>
    </row>
    <row r="39" spans="1:317" s="709" customFormat="1" ht="19.8" thickBot="1">
      <c r="A39" s="738" t="s">
        <v>2786</v>
      </c>
      <c r="B39" s="739"/>
      <c r="C39" s="739"/>
      <c r="D39" s="739"/>
      <c r="E39" s="739"/>
      <c r="F39" s="739"/>
      <c r="G39" s="739"/>
      <c r="H39" s="739"/>
      <c r="I39" s="739"/>
      <c r="J39" s="739"/>
      <c r="K39" s="739"/>
      <c r="L39" s="739"/>
      <c r="M39" s="739"/>
      <c r="N39" s="739"/>
      <c r="O39" s="739"/>
      <c r="P39" s="739"/>
      <c r="Q39" s="739"/>
      <c r="R39" s="739"/>
      <c r="S39" s="739"/>
      <c r="T39" s="739"/>
      <c r="U39" s="739"/>
      <c r="V39" s="740">
        <v>41883</v>
      </c>
      <c r="W39" s="741">
        <v>41974</v>
      </c>
      <c r="X39" s="741">
        <v>42064</v>
      </c>
      <c r="Y39" s="741">
        <v>42156</v>
      </c>
      <c r="Z39" s="741">
        <v>42248</v>
      </c>
      <c r="AA39" s="741">
        <v>42339</v>
      </c>
      <c r="AB39" s="741">
        <v>42430</v>
      </c>
      <c r="AC39" s="741">
        <v>42523</v>
      </c>
      <c r="AD39" s="741">
        <v>42616</v>
      </c>
      <c r="AE39" s="741">
        <v>42708</v>
      </c>
      <c r="AF39" s="741">
        <v>42795</v>
      </c>
      <c r="AG39" s="741">
        <v>42887</v>
      </c>
      <c r="AH39" s="741">
        <v>42979</v>
      </c>
      <c r="AI39" s="741">
        <v>43070</v>
      </c>
      <c r="AJ39" s="741">
        <v>43160</v>
      </c>
      <c r="AK39" s="742">
        <v>43252</v>
      </c>
      <c r="AL39" s="743" t="s">
        <v>2737</v>
      </c>
      <c r="AM39" s="743" t="s">
        <v>2738</v>
      </c>
      <c r="AN39" s="742">
        <v>43525</v>
      </c>
      <c r="AO39" s="742">
        <v>43617</v>
      </c>
      <c r="AP39" s="742" t="str">
        <f>AP3</f>
        <v>Sep-19</v>
      </c>
      <c r="AQ39" s="743" t="s">
        <v>2742</v>
      </c>
      <c r="AR39" s="743" t="s">
        <v>2743</v>
      </c>
      <c r="AS39" s="743" t="s">
        <v>77</v>
      </c>
      <c r="AT39" s="743" t="s">
        <v>80</v>
      </c>
      <c r="AU39" s="743">
        <v>44166</v>
      </c>
      <c r="AV39" s="743">
        <v>44256</v>
      </c>
      <c r="AW39" s="743">
        <v>44349</v>
      </c>
      <c r="AX39" s="743">
        <v>44441</v>
      </c>
      <c r="AY39" s="743" t="s">
        <v>2744</v>
      </c>
      <c r="AZ39" s="743" t="s">
        <v>2745</v>
      </c>
      <c r="BA39" s="743" t="s">
        <v>2746</v>
      </c>
      <c r="BB39" s="743" t="s">
        <v>2747</v>
      </c>
      <c r="BC39" s="743" t="s">
        <v>2748</v>
      </c>
      <c r="BD39" s="743" t="s">
        <v>2787</v>
      </c>
      <c r="BE39" s="743" t="s">
        <v>2788</v>
      </c>
      <c r="BF39" s="743" t="s">
        <v>2789</v>
      </c>
      <c r="BG39" s="743" t="s">
        <v>2790</v>
      </c>
      <c r="BH39" s="743" t="s">
        <v>2791</v>
      </c>
      <c r="BI39" s="743" t="s">
        <v>2792</v>
      </c>
      <c r="BJ39" s="743" t="s">
        <v>2793</v>
      </c>
    </row>
    <row r="40" spans="1:317" ht="18.75" hidden="1" customHeight="1">
      <c r="A40" s="744" t="s">
        <v>2794</v>
      </c>
      <c r="B40" s="745">
        <v>7.9906493935895634E-2</v>
      </c>
      <c r="C40" s="745">
        <v>0.08</v>
      </c>
      <c r="D40" s="745">
        <v>7.7560171958379262E-2</v>
      </c>
      <c r="E40" s="745">
        <v>7.6225904274344988E-2</v>
      </c>
      <c r="F40" s="745">
        <v>7.3999999999999996E-2</v>
      </c>
      <c r="G40" s="745">
        <v>7.0965784548610814E-2</v>
      </c>
      <c r="H40" s="745">
        <v>7.0119202036310641E-2</v>
      </c>
      <c r="I40" s="745">
        <v>7.2993052800396696E-2</v>
      </c>
      <c r="J40" s="745">
        <v>7.5409031682435193E-2</v>
      </c>
      <c r="K40" s="745">
        <v>7.2929576692569859E-2</v>
      </c>
      <c r="L40" s="745">
        <v>7.2890223933264706E-2</v>
      </c>
      <c r="M40" s="745">
        <v>7.1999999999999995E-2</v>
      </c>
      <c r="N40" s="745">
        <v>7.0999999999999994E-2</v>
      </c>
      <c r="O40" s="745">
        <v>7.8821490254983792E-2</v>
      </c>
      <c r="P40" s="745">
        <v>7.959578181433738E-2</v>
      </c>
      <c r="Q40" s="745">
        <v>8.4657485930249854E-2</v>
      </c>
      <c r="R40" s="745">
        <v>8.6053026682195985E-2</v>
      </c>
      <c r="S40" s="745">
        <v>8.6999999999999994E-2</v>
      </c>
      <c r="T40" s="745">
        <v>8.1000000000000003E-2</v>
      </c>
      <c r="U40" s="745">
        <v>8.7999999999999995E-2</v>
      </c>
      <c r="V40" s="746">
        <v>9.3177437379245442E-2</v>
      </c>
      <c r="W40" s="747">
        <v>9.3306665730606149</v>
      </c>
      <c r="X40" s="747">
        <v>9.2009086776321336</v>
      </c>
      <c r="Y40" s="747">
        <v>10.299999999999999</v>
      </c>
      <c r="Z40" s="747">
        <v>10.4</v>
      </c>
      <c r="AA40" s="747">
        <v>10.519981499742521</v>
      </c>
      <c r="AB40" s="747">
        <v>10.500357654121462</v>
      </c>
      <c r="AC40" s="747">
        <v>10.525758840695129</v>
      </c>
      <c r="AD40" s="747">
        <v>10.553703201314901</v>
      </c>
      <c r="AE40" s="747">
        <v>10.621188951352165</v>
      </c>
      <c r="AF40" s="747">
        <v>10.201805120964211</v>
      </c>
      <c r="AG40" s="747">
        <v>10.4</v>
      </c>
      <c r="AH40" s="747">
        <v>10</v>
      </c>
      <c r="AI40" s="747">
        <v>10.100000000000001</v>
      </c>
      <c r="AJ40" s="747">
        <v>9.9600000000000009</v>
      </c>
      <c r="AK40" s="747">
        <v>11.58</v>
      </c>
      <c r="AL40" s="747">
        <v>11.786602748732603</v>
      </c>
      <c r="AM40" s="747">
        <v>11.479521667759071</v>
      </c>
      <c r="AN40" s="747">
        <v>11.773806130298089</v>
      </c>
      <c r="AO40" s="747">
        <v>11.855077862194207</v>
      </c>
      <c r="AP40" s="747">
        <v>11.756500727490572</v>
      </c>
      <c r="AQ40" s="747">
        <v>11.26924916887902</v>
      </c>
      <c r="AR40" s="747">
        <v>11.200733143647019</v>
      </c>
      <c r="AS40" s="747">
        <v>10.998509013545373</v>
      </c>
      <c r="AT40" s="747">
        <v>10.616657798512689</v>
      </c>
      <c r="AU40" s="747">
        <v>10.809213053859001</v>
      </c>
      <c r="AV40" s="747">
        <v>10.232099584990143</v>
      </c>
      <c r="AW40" s="747">
        <v>10.3</v>
      </c>
      <c r="AX40" s="747">
        <v>10.3</v>
      </c>
      <c r="AY40" s="722" t="s">
        <v>2768</v>
      </c>
      <c r="AZ40" s="722" t="s">
        <v>2768</v>
      </c>
      <c r="BA40" s="722" t="s">
        <v>2768</v>
      </c>
      <c r="BB40" s="722" t="s">
        <v>2768</v>
      </c>
      <c r="BC40" s="722" t="s">
        <v>2768</v>
      </c>
      <c r="BD40" s="722" t="s">
        <v>2768</v>
      </c>
      <c r="BE40" s="722"/>
      <c r="BF40" s="722"/>
      <c r="BG40" s="722"/>
      <c r="BH40" s="743"/>
      <c r="BI40" s="743"/>
      <c r="BJ40" s="743"/>
    </row>
    <row r="41" spans="1:317" ht="19.8">
      <c r="A41" s="718" t="s">
        <v>2795</v>
      </c>
      <c r="B41" s="719"/>
      <c r="C41" s="719"/>
      <c r="D41" s="719"/>
      <c r="E41" s="719"/>
      <c r="F41" s="719"/>
      <c r="G41" s="719"/>
      <c r="H41" s="719"/>
      <c r="I41" s="719"/>
      <c r="J41" s="719"/>
      <c r="K41" s="719"/>
      <c r="L41" s="719"/>
      <c r="M41" s="719"/>
      <c r="N41" s="719"/>
      <c r="O41" s="719"/>
      <c r="P41" s="719"/>
      <c r="Q41" s="719"/>
      <c r="R41" s="719"/>
      <c r="S41" s="719"/>
      <c r="T41" s="719"/>
      <c r="U41" s="719"/>
      <c r="V41" s="720"/>
      <c r="W41" s="721"/>
      <c r="X41" s="721"/>
      <c r="Y41" s="721"/>
      <c r="Z41" s="721"/>
      <c r="AA41" s="721"/>
      <c r="AB41" s="721"/>
      <c r="AC41" s="721"/>
      <c r="AD41" s="721"/>
      <c r="AE41" s="721"/>
      <c r="AF41" s="721"/>
      <c r="AG41" s="721"/>
      <c r="AH41" s="721"/>
      <c r="AI41" s="721"/>
      <c r="AJ41" s="721"/>
      <c r="AK41" s="721"/>
      <c r="AL41" s="721"/>
      <c r="AM41" s="725" t="s">
        <v>2768</v>
      </c>
      <c r="AN41" s="725" t="s">
        <v>2768</v>
      </c>
      <c r="AO41" s="725" t="s">
        <v>2768</v>
      </c>
      <c r="AP41" s="725" t="s">
        <v>2768</v>
      </c>
      <c r="AQ41" s="725">
        <v>6.3613208321680714</v>
      </c>
      <c r="AR41" s="725">
        <v>1.7537200187645263</v>
      </c>
      <c r="AS41" s="725">
        <v>2.2180992820821643</v>
      </c>
      <c r="AT41" s="725">
        <v>4.4879648137243544</v>
      </c>
      <c r="AU41" s="725">
        <v>3.1797562848263627</v>
      </c>
      <c r="AV41" s="725">
        <v>8.5238541082525607</v>
      </c>
      <c r="AW41" s="725">
        <v>6.9597485050399088</v>
      </c>
      <c r="AX41" s="725">
        <v>4.0866919165852833</v>
      </c>
      <c r="AY41" s="722">
        <v>2.2000000000000002</v>
      </c>
      <c r="AZ41" s="722">
        <v>2.2000000000000002</v>
      </c>
      <c r="BA41" s="722">
        <v>4.4000000000000004</v>
      </c>
      <c r="BB41" s="722">
        <v>5.5</v>
      </c>
      <c r="BC41" s="722">
        <v>8.3000000000000007</v>
      </c>
      <c r="BD41" s="722">
        <v>7.9</v>
      </c>
      <c r="BE41" s="722">
        <v>6.2768101483059668</v>
      </c>
      <c r="BF41" s="722">
        <v>6.4564364135933916</v>
      </c>
      <c r="BG41" s="722">
        <v>6.8352136592431778</v>
      </c>
      <c r="BH41" s="722">
        <v>6.042260772208552</v>
      </c>
      <c r="BI41" s="722">
        <v>7.3853389226633093</v>
      </c>
      <c r="BJ41" s="722">
        <v>8.876814004741739</v>
      </c>
    </row>
    <row r="42" spans="1:317" ht="19.8">
      <c r="A42" s="718" t="s">
        <v>2796</v>
      </c>
      <c r="B42" s="719">
        <v>1.9627250984953022</v>
      </c>
      <c r="C42" s="719">
        <v>2.1319255590887591</v>
      </c>
      <c r="D42" s="719">
        <v>2.1769357461154226</v>
      </c>
      <c r="E42" s="719">
        <v>2.168539174429887</v>
      </c>
      <c r="F42" s="719">
        <v>2.0885666569830477</v>
      </c>
      <c r="G42" s="719">
        <v>1.9385614907555835</v>
      </c>
      <c r="H42" s="719">
        <v>2.1700196622474026</v>
      </c>
      <c r="I42" s="719">
        <v>2.2245426981523302</v>
      </c>
      <c r="J42" s="719">
        <v>1.9744786940643584</v>
      </c>
      <c r="K42" s="719">
        <v>2.2818638509353271</v>
      </c>
      <c r="L42" s="719">
        <v>2.5020124605940488</v>
      </c>
      <c r="M42" s="719">
        <v>2.4700000000000002</v>
      </c>
      <c r="N42" s="719">
        <v>2.327</v>
      </c>
      <c r="O42" s="719">
        <v>2.2005123371488451</v>
      </c>
      <c r="P42" s="719">
        <v>2.1480849342308126</v>
      </c>
      <c r="Q42" s="719">
        <v>1.8722714306439481</v>
      </c>
      <c r="R42" s="719">
        <v>1.7170463816925896</v>
      </c>
      <c r="S42" s="719">
        <v>1.7450000000000001</v>
      </c>
      <c r="T42" s="719">
        <v>1.869</v>
      </c>
      <c r="U42" s="719">
        <v>1.9590000000000001</v>
      </c>
      <c r="V42" s="720">
        <v>1.95502172520468</v>
      </c>
      <c r="W42" s="721">
        <v>201.92649213219048</v>
      </c>
      <c r="X42" s="721">
        <v>190.93545728041644</v>
      </c>
      <c r="Y42" s="721">
        <v>209.60000000000002</v>
      </c>
      <c r="Z42" s="721">
        <v>190.9</v>
      </c>
      <c r="AA42" s="721">
        <v>184.26505542569564</v>
      </c>
      <c r="AB42" s="721">
        <v>190.17114275750822</v>
      </c>
      <c r="AC42" s="721">
        <v>188.42965770810886</v>
      </c>
      <c r="AD42" s="721">
        <v>176.47487871145307</v>
      </c>
      <c r="AE42" s="721">
        <v>159.69999999999999</v>
      </c>
      <c r="AF42" s="721">
        <v>149.96446659510275</v>
      </c>
      <c r="AG42" s="721">
        <v>137.79999999999998</v>
      </c>
      <c r="AH42" s="721">
        <v>157.4</v>
      </c>
      <c r="AI42" s="722" t="s">
        <v>2797</v>
      </c>
      <c r="AJ42" s="722" t="s">
        <v>2798</v>
      </c>
      <c r="AK42" s="722" t="s">
        <v>2799</v>
      </c>
      <c r="AL42" s="722">
        <v>262.18939224700034</v>
      </c>
      <c r="AM42" s="722">
        <v>249.37992166303684</v>
      </c>
      <c r="AN42" s="722">
        <v>232.05528012186375</v>
      </c>
      <c r="AO42" s="722">
        <v>248.4412477187405</v>
      </c>
      <c r="AP42" s="722">
        <v>237.94130223524209</v>
      </c>
      <c r="AQ42" s="722">
        <v>237.30761378430759</v>
      </c>
      <c r="AR42" s="722">
        <v>244.82381044708453</v>
      </c>
      <c r="AS42" s="722">
        <v>258.53227861225508</v>
      </c>
      <c r="AT42" s="722">
        <v>257.68598049025917</v>
      </c>
      <c r="AU42" s="722">
        <v>242.31270014006415</v>
      </c>
      <c r="AV42" s="722">
        <v>237.49864541313087</v>
      </c>
      <c r="AW42" s="722">
        <v>253.1</v>
      </c>
      <c r="AX42" s="722">
        <v>236.5</v>
      </c>
      <c r="AY42" s="722">
        <v>284</v>
      </c>
      <c r="AZ42" s="722">
        <v>270.8</v>
      </c>
      <c r="BA42" s="722">
        <v>308.2</v>
      </c>
      <c r="BB42" s="722">
        <v>322.10000000000002</v>
      </c>
      <c r="BC42" s="722">
        <v>278.5</v>
      </c>
      <c r="BD42" s="722">
        <v>289.8</v>
      </c>
      <c r="BE42" s="722">
        <v>280.17978644975932</v>
      </c>
      <c r="BF42" s="722">
        <v>240.62444121576604</v>
      </c>
      <c r="BG42" s="722">
        <v>285.5069693215745</v>
      </c>
      <c r="BH42" s="722">
        <v>262.73815571279329</v>
      </c>
      <c r="BI42" s="722">
        <v>273.39999999999998</v>
      </c>
      <c r="BJ42" s="722">
        <v>269.54424202411599</v>
      </c>
    </row>
    <row r="43" spans="1:317" ht="19.2">
      <c r="A43" s="718" t="s">
        <v>2800</v>
      </c>
      <c r="B43" s="719">
        <v>1.4290284535231361</v>
      </c>
      <c r="C43" s="719">
        <v>1.4595003462992404</v>
      </c>
      <c r="D43" s="719">
        <v>1.3869498927450459</v>
      </c>
      <c r="E43" s="719">
        <v>1.5309162373238567</v>
      </c>
      <c r="F43" s="719">
        <v>1.6026195548337676</v>
      </c>
      <c r="G43" s="719">
        <v>1.530922336492808</v>
      </c>
      <c r="H43" s="719">
        <v>1.4878856869276673</v>
      </c>
      <c r="I43" s="719">
        <v>1.4958549175584801</v>
      </c>
      <c r="J43" s="719">
        <v>1.4026143194487957</v>
      </c>
      <c r="K43" s="719">
        <v>1.4266298021305628</v>
      </c>
      <c r="L43" s="719">
        <v>1.3137065928627119</v>
      </c>
      <c r="M43" s="719">
        <v>1.2490000000000001</v>
      </c>
      <c r="N43" s="719">
        <v>1.349</v>
      </c>
      <c r="O43" s="719">
        <v>1.2011290761119884</v>
      </c>
      <c r="P43" s="719">
        <v>1.240136467155629</v>
      </c>
      <c r="Q43" s="719">
        <v>1.2865702142777165</v>
      </c>
      <c r="R43" s="719">
        <v>1.3418788746442913</v>
      </c>
      <c r="S43" s="719">
        <v>1.3069999999999999</v>
      </c>
      <c r="T43" s="719">
        <v>1.304</v>
      </c>
      <c r="U43" s="719">
        <v>1.37</v>
      </c>
      <c r="V43" s="720">
        <v>1.3152938304312209</v>
      </c>
      <c r="W43" s="721">
        <v>133.2278965083992</v>
      </c>
      <c r="X43" s="721">
        <v>141.52665313146429</v>
      </c>
      <c r="Y43" s="721">
        <v>142.30000000000001</v>
      </c>
      <c r="Z43" s="721">
        <v>140.30000000000001</v>
      </c>
      <c r="AA43" s="721">
        <v>146.76415963638695</v>
      </c>
      <c r="AB43" s="721">
        <v>144.38932082754798</v>
      </c>
      <c r="AC43" s="721">
        <v>148.18322966266041</v>
      </c>
      <c r="AD43" s="721">
        <v>150.88832178332578</v>
      </c>
      <c r="AE43" s="721">
        <v>149.80133515000017</v>
      </c>
      <c r="AF43" s="721">
        <v>151.50840819950449</v>
      </c>
      <c r="AG43" s="721">
        <v>155.80000000000001</v>
      </c>
      <c r="AH43" s="721">
        <v>157.1</v>
      </c>
      <c r="AI43" s="721">
        <v>153.4</v>
      </c>
      <c r="AJ43" s="721">
        <v>159.30000000000001</v>
      </c>
      <c r="AK43" s="721">
        <v>155.19999999999999</v>
      </c>
      <c r="AL43" s="721">
        <v>148.27899368637875</v>
      </c>
      <c r="AM43" s="721">
        <v>154.55582027513788</v>
      </c>
      <c r="AN43" s="721">
        <v>161.20259835440837</v>
      </c>
      <c r="AO43" s="721">
        <v>159.90049393801627</v>
      </c>
      <c r="AP43" s="721">
        <v>161.54905638747132</v>
      </c>
      <c r="AQ43" s="721">
        <v>174.73707687326063</v>
      </c>
      <c r="AR43" s="721">
        <v>179.3646775726412</v>
      </c>
      <c r="AS43" s="721">
        <v>182.65396249015745</v>
      </c>
      <c r="AT43" s="721">
        <v>194.78373728286968</v>
      </c>
      <c r="AU43" s="721">
        <v>197.42974227474267</v>
      </c>
      <c r="AV43" s="721">
        <v>212.9695669851194</v>
      </c>
      <c r="AW43" s="721">
        <v>219.2</v>
      </c>
      <c r="AX43" s="721">
        <v>230.8</v>
      </c>
      <c r="AY43" s="721">
        <v>234.3</v>
      </c>
      <c r="AZ43" s="721">
        <v>233.7</v>
      </c>
      <c r="BA43" s="721">
        <v>228.1</v>
      </c>
      <c r="BB43" s="721">
        <v>228.8</v>
      </c>
      <c r="BC43" s="721">
        <v>226.3</v>
      </c>
      <c r="BD43" s="721">
        <v>229.1</v>
      </c>
      <c r="BE43" s="721">
        <v>221.96447465430668</v>
      </c>
      <c r="BF43" s="721">
        <v>221.26665058476107</v>
      </c>
      <c r="BG43" s="721">
        <v>220.12509356701833</v>
      </c>
      <c r="BH43" s="721">
        <v>224.67789892951504</v>
      </c>
      <c r="BI43" s="721">
        <v>225.11979166831705</v>
      </c>
      <c r="BJ43" s="721">
        <v>201.83822702842591</v>
      </c>
    </row>
    <row r="44" spans="1:317" ht="19.2">
      <c r="A44" s="718" t="s">
        <v>2801</v>
      </c>
      <c r="B44" s="719">
        <v>5.7194720647856898E-2</v>
      </c>
      <c r="C44" s="719">
        <v>6.0366142880787295E-2</v>
      </c>
      <c r="D44" s="719">
        <v>6.3213859091297758E-2</v>
      </c>
      <c r="E44" s="719">
        <v>6.8320490728315059E-2</v>
      </c>
      <c r="F44" s="719">
        <v>7.1463039342846452E-2</v>
      </c>
      <c r="G44" s="719">
        <v>6.8223465290142282E-2</v>
      </c>
      <c r="H44" s="719">
        <v>6.9256999467085259E-2</v>
      </c>
      <c r="I44" s="719">
        <v>6.8474932408058409E-2</v>
      </c>
      <c r="J44" s="719">
        <v>6.8639495447066337E-2</v>
      </c>
      <c r="K44" s="719">
        <v>5.8999999999999997E-2</v>
      </c>
      <c r="L44" s="719">
        <v>5.7000000000000002E-2</v>
      </c>
      <c r="M44" s="719">
        <v>6.8000000000000005E-2</v>
      </c>
      <c r="N44" s="719">
        <v>7.1999999999999995E-2</v>
      </c>
      <c r="O44" s="719">
        <v>7.4257402484487325E-2</v>
      </c>
      <c r="P44" s="719">
        <v>7.8473382486985904E-2</v>
      </c>
      <c r="Q44" s="719">
        <v>7.8568928847883177E-2</v>
      </c>
      <c r="R44" s="719">
        <v>7.1265329485131687E-2</v>
      </c>
      <c r="S44" s="719">
        <v>7.2999999999999995E-2</v>
      </c>
      <c r="T44" s="719">
        <v>8.5000000000000006E-2</v>
      </c>
      <c r="U44" s="719">
        <v>8.6999999999999994E-2</v>
      </c>
      <c r="V44" s="720">
        <v>6.2E-2</v>
      </c>
      <c r="W44" s="721">
        <v>6.2</v>
      </c>
      <c r="X44" s="721">
        <v>6</v>
      </c>
      <c r="Y44" s="721">
        <v>8.6999999999999993</v>
      </c>
      <c r="Z44" s="721">
        <v>8.9</v>
      </c>
      <c r="AA44" s="721">
        <v>9.093315768425132</v>
      </c>
      <c r="AB44" s="721">
        <v>9.4164576237297162</v>
      </c>
      <c r="AC44" s="721">
        <v>9.4682716417396211</v>
      </c>
      <c r="AD44" s="721">
        <v>9.3019144763507011</v>
      </c>
      <c r="AE44" s="721">
        <v>9.3844928647020556</v>
      </c>
      <c r="AF44" s="721">
        <v>9.1800000000000015</v>
      </c>
      <c r="AG44" s="721">
        <v>9.7100000000000009</v>
      </c>
      <c r="AH44" s="721">
        <v>9.7000000000000011</v>
      </c>
      <c r="AI44" s="721">
        <v>10.199999999999999</v>
      </c>
      <c r="AJ44" s="721">
        <v>10.3</v>
      </c>
      <c r="AK44" s="721">
        <v>10.3</v>
      </c>
      <c r="AL44" s="721">
        <v>10.256165501073442</v>
      </c>
      <c r="AM44" s="721">
        <v>10.481515955254658</v>
      </c>
      <c r="AN44" s="721">
        <v>10.72744175671591</v>
      </c>
      <c r="AO44" s="721">
        <v>10.959357565834154</v>
      </c>
      <c r="AP44" s="721">
        <v>11.062157568951598</v>
      </c>
      <c r="AQ44" s="721">
        <v>10.787403137229123</v>
      </c>
      <c r="AR44" s="721">
        <v>10.611089318588951</v>
      </c>
      <c r="AS44" s="721">
        <v>10.589241986559772</v>
      </c>
      <c r="AT44" s="721">
        <v>11.274688957534654</v>
      </c>
      <c r="AU44" s="721">
        <v>11.47941169215407</v>
      </c>
      <c r="AV44" s="721">
        <v>12.546617345236646</v>
      </c>
      <c r="AW44" s="721">
        <v>11.3</v>
      </c>
      <c r="AX44" s="721">
        <v>11.7</v>
      </c>
      <c r="AY44" s="721">
        <v>11.6</v>
      </c>
      <c r="AZ44" s="721">
        <v>12.3</v>
      </c>
      <c r="BA44" s="721">
        <v>12.5</v>
      </c>
      <c r="BB44" s="721">
        <v>12.2</v>
      </c>
      <c r="BC44" s="721">
        <v>11.9</v>
      </c>
      <c r="BD44" s="721">
        <v>12.2</v>
      </c>
      <c r="BE44" s="721">
        <v>12.838638387973123</v>
      </c>
      <c r="BF44" s="721">
        <v>13.390241655994449</v>
      </c>
      <c r="BG44" s="721">
        <v>12.978670502749159</v>
      </c>
      <c r="BH44" s="721">
        <v>13.299358443543241</v>
      </c>
      <c r="BI44" s="721">
        <v>12.747193322676472</v>
      </c>
      <c r="BJ44" s="721">
        <v>12.472198719072347</v>
      </c>
    </row>
    <row r="45" spans="1:317" s="728" customFormat="1" ht="19.2">
      <c r="A45" s="718" t="s">
        <v>2802</v>
      </c>
      <c r="B45" s="719">
        <v>1.8517519925667948E-2</v>
      </c>
      <c r="C45" s="719">
        <v>2.0662406859914193E-2</v>
      </c>
      <c r="D45" s="719">
        <v>2.0824617653534151E-2</v>
      </c>
      <c r="E45" s="719">
        <v>2.0776781417889457E-2</v>
      </c>
      <c r="F45" s="719">
        <v>2.0704778494959192E-2</v>
      </c>
      <c r="G45" s="719">
        <v>3.2000000000000001E-2</v>
      </c>
      <c r="H45" s="719">
        <v>3.2017096550969314E-2</v>
      </c>
      <c r="I45" s="719">
        <v>5.5875278857700897E-2</v>
      </c>
      <c r="J45" s="719">
        <v>6.1879204771409971E-2</v>
      </c>
      <c r="K45" s="719">
        <v>5.2999999999999999E-2</v>
      </c>
      <c r="L45" s="719">
        <v>5.1999999999999998E-2</v>
      </c>
      <c r="M45" s="719">
        <v>6.6000000000000003E-2</v>
      </c>
      <c r="N45" s="719">
        <v>7.5999999999999998E-2</v>
      </c>
      <c r="O45" s="719">
        <v>7.1945523792900298E-2</v>
      </c>
      <c r="P45" s="719">
        <v>7.5223345885320744E-2</v>
      </c>
      <c r="Q45" s="719">
        <v>7.4421681982130033E-2</v>
      </c>
      <c r="R45" s="719">
        <v>7.4053880022555321E-2</v>
      </c>
      <c r="S45" s="719">
        <v>7.0000000000000007E-2</v>
      </c>
      <c r="T45" s="719">
        <v>6.7000000000000004E-2</v>
      </c>
      <c r="U45" s="719">
        <v>6.9000000000000006E-2</v>
      </c>
      <c r="V45" s="720">
        <v>5.0999999999999997E-2</v>
      </c>
      <c r="W45" s="721">
        <v>5</v>
      </c>
      <c r="X45" s="721">
        <v>4.9000000000000004</v>
      </c>
      <c r="Y45" s="721">
        <v>5.6000000000000005</v>
      </c>
      <c r="Z45" s="721">
        <v>6</v>
      </c>
      <c r="AA45" s="721">
        <v>5.7940872453689947</v>
      </c>
      <c r="AB45" s="721">
        <v>5.7953616100292322</v>
      </c>
      <c r="AC45" s="721">
        <v>5.4992830782663571</v>
      </c>
      <c r="AD45" s="721">
        <v>5.0896689425874868</v>
      </c>
      <c r="AE45" s="721">
        <v>4.5778556151022585</v>
      </c>
      <c r="AF45" s="721">
        <v>4.2799999999999994</v>
      </c>
      <c r="AG45" s="721">
        <v>4.32</v>
      </c>
      <c r="AH45" s="721">
        <v>4.2</v>
      </c>
      <c r="AI45" s="721">
        <v>3.9</v>
      </c>
      <c r="AJ45" s="721">
        <v>4.0999999999999996</v>
      </c>
      <c r="AK45" s="721">
        <v>4.4000000000000004</v>
      </c>
      <c r="AL45" s="721">
        <v>3.9324856897086646</v>
      </c>
      <c r="AM45" s="721">
        <v>4.5782800655325318</v>
      </c>
      <c r="AN45" s="721">
        <v>4.2845886524579342</v>
      </c>
      <c r="AO45" s="721">
        <v>4.1646219112942191</v>
      </c>
      <c r="AP45" s="721">
        <v>4.7292401016471777</v>
      </c>
      <c r="AQ45" s="721">
        <v>4.9775185716538557</v>
      </c>
      <c r="AR45" s="721">
        <v>4.7079171097236365</v>
      </c>
      <c r="AS45" s="721">
        <v>4.9689057687053744</v>
      </c>
      <c r="AT45" s="721">
        <v>5.1128421197643634</v>
      </c>
      <c r="AU45" s="721">
        <v>5.3711581637697705</v>
      </c>
      <c r="AV45" s="721">
        <v>5.4770060555126312</v>
      </c>
      <c r="AW45" s="721">
        <v>5.5</v>
      </c>
      <c r="AX45" s="721">
        <v>5.5</v>
      </c>
      <c r="AY45" s="721">
        <v>5.4</v>
      </c>
      <c r="AZ45" s="721">
        <v>5.9</v>
      </c>
      <c r="BA45" s="721">
        <v>4.9000000000000004</v>
      </c>
      <c r="BB45" s="721">
        <v>4.4000000000000004</v>
      </c>
      <c r="BC45" s="721">
        <v>4.3</v>
      </c>
      <c r="BD45" s="721">
        <v>4.2</v>
      </c>
      <c r="BE45" s="721">
        <v>4.5040351174346043</v>
      </c>
      <c r="BF45" s="721">
        <v>4.5516727729296003</v>
      </c>
      <c r="BG45" s="721">
        <v>4.2993743255240471</v>
      </c>
      <c r="BH45" s="721">
        <v>3.9733143039611347</v>
      </c>
      <c r="BI45" s="721">
        <v>3.8551158049453038</v>
      </c>
      <c r="BJ45" s="721">
        <v>3.407687374733428</v>
      </c>
      <c r="BK45" s="711"/>
      <c r="BL45" s="711"/>
      <c r="BM45" s="711"/>
      <c r="BN45" s="711"/>
      <c r="BO45" s="711"/>
      <c r="BP45" s="711"/>
      <c r="BQ45" s="711"/>
      <c r="BR45" s="711"/>
      <c r="BS45" s="711"/>
      <c r="BT45" s="711"/>
      <c r="BU45" s="711"/>
      <c r="BV45" s="711"/>
      <c r="BW45" s="711"/>
      <c r="BX45" s="711"/>
      <c r="BY45" s="711"/>
      <c r="BZ45" s="711"/>
      <c r="CA45" s="711"/>
      <c r="CB45" s="711"/>
      <c r="CC45" s="711"/>
      <c r="CD45" s="711"/>
      <c r="CE45" s="711"/>
      <c r="CF45" s="711"/>
      <c r="CG45" s="711"/>
      <c r="CH45" s="711"/>
      <c r="CI45" s="711"/>
      <c r="CJ45" s="711"/>
      <c r="CK45" s="711"/>
      <c r="CL45" s="711"/>
      <c r="CM45" s="711"/>
      <c r="CN45" s="711"/>
      <c r="CO45" s="711"/>
      <c r="CP45" s="711"/>
      <c r="CQ45" s="711"/>
      <c r="CR45" s="711"/>
      <c r="CS45" s="711"/>
      <c r="CT45" s="711"/>
      <c r="CU45" s="711"/>
      <c r="CV45" s="711"/>
      <c r="CW45" s="711"/>
      <c r="CX45" s="711"/>
      <c r="CY45" s="711"/>
      <c r="CZ45" s="711"/>
      <c r="DA45" s="711"/>
      <c r="DB45" s="711"/>
      <c r="DC45" s="711"/>
      <c r="DD45" s="711"/>
      <c r="DE45" s="711"/>
      <c r="DF45" s="711"/>
      <c r="DG45" s="711"/>
      <c r="DH45" s="711"/>
      <c r="DI45" s="711"/>
      <c r="DJ45" s="711"/>
      <c r="DK45" s="711"/>
      <c r="DL45" s="711"/>
      <c r="DM45" s="711"/>
      <c r="DN45" s="711"/>
      <c r="DO45" s="711"/>
      <c r="DP45" s="711"/>
      <c r="DQ45" s="711"/>
      <c r="DR45" s="711"/>
      <c r="DS45" s="711"/>
      <c r="DT45" s="711"/>
      <c r="DU45" s="711"/>
      <c r="DV45" s="711"/>
      <c r="DW45" s="711"/>
      <c r="DX45" s="711"/>
      <c r="DY45" s="711"/>
      <c r="DZ45" s="711"/>
      <c r="EA45" s="711"/>
      <c r="EB45" s="711"/>
      <c r="EC45" s="711"/>
      <c r="ED45" s="711"/>
      <c r="EE45" s="711"/>
      <c r="EF45" s="711"/>
      <c r="EG45" s="711"/>
      <c r="EH45" s="711"/>
      <c r="EI45" s="711"/>
      <c r="EJ45" s="711"/>
      <c r="EK45" s="711"/>
      <c r="EL45" s="711"/>
      <c r="EM45" s="711"/>
      <c r="EN45" s="711"/>
      <c r="EO45" s="711"/>
      <c r="EP45" s="711"/>
      <c r="EQ45" s="711"/>
      <c r="ER45" s="711"/>
      <c r="ES45" s="711"/>
      <c r="ET45" s="711"/>
      <c r="EU45" s="711"/>
      <c r="EV45" s="711"/>
      <c r="EW45" s="711"/>
      <c r="EX45" s="711"/>
      <c r="EY45" s="711"/>
      <c r="EZ45" s="711"/>
      <c r="FA45" s="711"/>
      <c r="FB45" s="711"/>
      <c r="FC45" s="711"/>
      <c r="FD45" s="711"/>
      <c r="FE45" s="711"/>
      <c r="FF45" s="711"/>
      <c r="FG45" s="711"/>
      <c r="FH45" s="711"/>
      <c r="FI45" s="711"/>
      <c r="FJ45" s="711"/>
      <c r="FK45" s="711"/>
      <c r="FL45" s="711"/>
      <c r="FM45" s="711"/>
      <c r="FN45" s="711"/>
      <c r="FO45" s="711"/>
      <c r="FP45" s="711"/>
      <c r="FQ45" s="711"/>
      <c r="FR45" s="711"/>
      <c r="FS45" s="711"/>
      <c r="FT45" s="711"/>
      <c r="FU45" s="711"/>
      <c r="FV45" s="711"/>
      <c r="FW45" s="711"/>
      <c r="FX45" s="711"/>
      <c r="FY45" s="711"/>
      <c r="FZ45" s="711"/>
      <c r="GA45" s="711"/>
      <c r="GB45" s="711"/>
      <c r="GC45" s="711"/>
      <c r="GD45" s="711"/>
      <c r="GE45" s="711"/>
      <c r="GF45" s="711"/>
      <c r="GG45" s="711"/>
      <c r="GH45" s="711"/>
      <c r="GI45" s="711"/>
      <c r="GJ45" s="711"/>
      <c r="GK45" s="711"/>
      <c r="GL45" s="711"/>
      <c r="GM45" s="711"/>
      <c r="GN45" s="711"/>
      <c r="GO45" s="711"/>
      <c r="GP45" s="711"/>
      <c r="GQ45" s="711"/>
      <c r="GR45" s="711"/>
      <c r="GS45" s="711"/>
      <c r="GT45" s="711"/>
      <c r="GU45" s="711"/>
      <c r="GV45" s="711"/>
      <c r="GW45" s="711"/>
      <c r="GX45" s="711"/>
      <c r="GY45" s="711"/>
      <c r="GZ45" s="711"/>
      <c r="HA45" s="711"/>
      <c r="HB45" s="711"/>
      <c r="HC45" s="711"/>
      <c r="HD45" s="711"/>
      <c r="HE45" s="711"/>
      <c r="HF45" s="711"/>
      <c r="HG45" s="711"/>
      <c r="HH45" s="711"/>
      <c r="HI45" s="711"/>
      <c r="HJ45" s="711"/>
      <c r="HK45" s="711"/>
      <c r="HL45" s="711"/>
      <c r="HM45" s="711"/>
      <c r="HN45" s="711"/>
      <c r="HO45" s="711"/>
      <c r="HP45" s="711"/>
      <c r="HQ45" s="711"/>
      <c r="HR45" s="711"/>
      <c r="HS45" s="711"/>
      <c r="HT45" s="711"/>
      <c r="HU45" s="711"/>
      <c r="HV45" s="711"/>
      <c r="HW45" s="711"/>
      <c r="HX45" s="711"/>
      <c r="HY45" s="711"/>
      <c r="HZ45" s="711"/>
      <c r="IA45" s="711"/>
      <c r="IB45" s="711"/>
      <c r="IC45" s="711"/>
      <c r="ID45" s="711"/>
      <c r="IE45" s="711"/>
      <c r="IF45" s="711"/>
      <c r="IG45" s="711"/>
      <c r="IH45" s="711"/>
      <c r="II45" s="711"/>
      <c r="IJ45" s="711"/>
      <c r="IK45" s="711"/>
      <c r="IL45" s="711"/>
      <c r="IM45" s="711"/>
      <c r="IN45" s="711"/>
      <c r="IO45" s="711"/>
      <c r="IP45" s="711"/>
      <c r="IQ45" s="711"/>
      <c r="IR45" s="711"/>
      <c r="IS45" s="711"/>
      <c r="IT45" s="711"/>
      <c r="IU45" s="711"/>
      <c r="IV45" s="711"/>
      <c r="IW45" s="711"/>
      <c r="IX45" s="711"/>
      <c r="IY45" s="711"/>
      <c r="IZ45" s="711"/>
      <c r="JA45" s="711"/>
      <c r="JB45" s="711"/>
      <c r="JC45" s="711"/>
      <c r="JD45" s="711"/>
      <c r="JE45" s="711"/>
      <c r="JF45" s="711"/>
      <c r="JG45" s="711"/>
      <c r="JH45" s="711"/>
      <c r="JI45" s="711"/>
      <c r="JJ45" s="711"/>
      <c r="JK45" s="711"/>
      <c r="JL45" s="711"/>
      <c r="JM45" s="711"/>
      <c r="JN45" s="711"/>
      <c r="JO45" s="711"/>
      <c r="JP45" s="711"/>
      <c r="JQ45" s="711"/>
      <c r="JR45" s="711"/>
      <c r="JS45" s="711"/>
      <c r="JT45" s="711"/>
      <c r="JU45" s="711"/>
      <c r="JV45" s="711"/>
      <c r="JW45" s="711"/>
      <c r="JX45" s="711"/>
      <c r="JY45" s="711"/>
      <c r="JZ45" s="711"/>
      <c r="KA45" s="711"/>
      <c r="KB45" s="711"/>
      <c r="KC45" s="711"/>
      <c r="KD45" s="711"/>
      <c r="KE45" s="711"/>
      <c r="KF45" s="711"/>
      <c r="KG45" s="711"/>
      <c r="KH45" s="711"/>
      <c r="KI45" s="711"/>
      <c r="KJ45" s="711"/>
      <c r="KK45" s="711"/>
      <c r="KL45" s="711"/>
      <c r="KM45" s="711"/>
      <c r="KN45" s="711"/>
      <c r="KO45" s="711"/>
      <c r="KP45" s="711"/>
      <c r="KQ45" s="711"/>
      <c r="KR45" s="711"/>
      <c r="KS45" s="711"/>
      <c r="KT45" s="711"/>
      <c r="KU45" s="711"/>
      <c r="KV45" s="711"/>
      <c r="KW45" s="711"/>
      <c r="KX45" s="711"/>
      <c r="KY45" s="711"/>
      <c r="KZ45" s="711"/>
      <c r="LA45" s="711"/>
      <c r="LB45" s="711"/>
      <c r="LC45" s="711"/>
      <c r="LD45" s="711"/>
      <c r="LE45" s="711"/>
    </row>
    <row r="46" spans="1:317" ht="19.8">
      <c r="A46" s="718" t="s">
        <v>2803</v>
      </c>
      <c r="B46" s="719">
        <v>0.12383616636928256</v>
      </c>
      <c r="C46" s="719">
        <v>0.12551167945399952</v>
      </c>
      <c r="D46" s="719">
        <v>0.18511174186781373</v>
      </c>
      <c r="E46" s="719">
        <v>0.111</v>
      </c>
      <c r="F46" s="719">
        <v>0.14399999999999999</v>
      </c>
      <c r="G46" s="719">
        <v>0.10852360032635136</v>
      </c>
      <c r="H46" s="719">
        <v>0.11352801390210875</v>
      </c>
      <c r="I46" s="719">
        <v>7.7623670420225596E-2</v>
      </c>
      <c r="J46" s="719">
        <v>2.0635413736239248E-2</v>
      </c>
      <c r="K46" s="719">
        <v>8.4710226533909874E-2</v>
      </c>
      <c r="L46" s="719">
        <v>0.11290021258379018</v>
      </c>
      <c r="M46" s="719">
        <v>0.112</v>
      </c>
      <c r="N46" s="719">
        <v>0.159</v>
      </c>
      <c r="O46" s="719">
        <v>9.9520293546976446E-2</v>
      </c>
      <c r="P46" s="719">
        <v>9.5565647973099258E-2</v>
      </c>
      <c r="Q46" s="719">
        <v>8.7322655929667883E-2</v>
      </c>
      <c r="R46" s="719">
        <v>3.1091166790915416E-2</v>
      </c>
      <c r="S46" s="719">
        <v>5.2999999999999999E-2</v>
      </c>
      <c r="T46" s="719">
        <v>4.5999999999999999E-2</v>
      </c>
      <c r="U46" s="719">
        <v>0.14099999999999999</v>
      </c>
      <c r="V46" s="720">
        <v>8.8126492609848492E-2</v>
      </c>
      <c r="W46" s="721">
        <v>35.428382092928636</v>
      </c>
      <c r="X46" s="721">
        <v>13.082563421897442</v>
      </c>
      <c r="Y46" s="721">
        <v>15</v>
      </c>
      <c r="Z46" s="721">
        <v>17.7</v>
      </c>
      <c r="AA46" s="721">
        <v>9.9705636281062517</v>
      </c>
      <c r="AB46" s="721">
        <v>16.248607296743852</v>
      </c>
      <c r="AC46" s="721">
        <v>7.8658365326374771</v>
      </c>
      <c r="AD46" s="721">
        <v>17.921172709626422</v>
      </c>
      <c r="AE46" s="721">
        <v>9.5</v>
      </c>
      <c r="AF46" s="721">
        <v>10.335416037667905</v>
      </c>
      <c r="AG46" s="721">
        <v>8.67</v>
      </c>
      <c r="AH46" s="721">
        <v>12.3</v>
      </c>
      <c r="AI46" s="721">
        <v>10.199999999999999</v>
      </c>
      <c r="AJ46" s="721">
        <v>12.5</v>
      </c>
      <c r="AK46" s="721">
        <v>8.1999999999999993</v>
      </c>
      <c r="AL46" s="721">
        <v>11.52956682435153</v>
      </c>
      <c r="AM46" s="721">
        <v>10.153914066524013</v>
      </c>
      <c r="AN46" s="721">
        <v>9.1576863490318896</v>
      </c>
      <c r="AO46" s="721">
        <v>7.7482079379959874</v>
      </c>
      <c r="AP46" s="721">
        <v>10.325812636437661</v>
      </c>
      <c r="AQ46" s="721">
        <v>11.714781411352655</v>
      </c>
      <c r="AR46" s="721">
        <v>13.015051181384976</v>
      </c>
      <c r="AS46" s="721">
        <v>16.384610062134374</v>
      </c>
      <c r="AT46" s="721">
        <v>13.311740922442258</v>
      </c>
      <c r="AU46" s="721">
        <v>10.989464698155068</v>
      </c>
      <c r="AV46" s="721">
        <v>17.853248658938583</v>
      </c>
      <c r="AW46" s="721">
        <v>7.6</v>
      </c>
      <c r="AX46" s="721">
        <v>12.8</v>
      </c>
      <c r="AY46" s="721">
        <v>12.4</v>
      </c>
      <c r="AZ46" s="721">
        <v>11.3</v>
      </c>
      <c r="BA46" s="721">
        <v>10</v>
      </c>
      <c r="BB46" s="721">
        <v>10.6</v>
      </c>
      <c r="BC46" s="721">
        <v>10.7</v>
      </c>
      <c r="BD46" s="721">
        <v>11.2</v>
      </c>
      <c r="BE46" s="721">
        <v>10.13800697870248</v>
      </c>
      <c r="BF46" s="721">
        <v>10.165030251238036</v>
      </c>
      <c r="BG46" s="721">
        <v>9.9282927368609961</v>
      </c>
      <c r="BH46" s="721">
        <v>9.3599208680534591</v>
      </c>
      <c r="BI46" s="721">
        <v>9.8769581830613689</v>
      </c>
      <c r="BJ46" s="721">
        <v>10.728523088754358</v>
      </c>
    </row>
    <row r="47" spans="1:317" ht="19.8">
      <c r="A47" s="718" t="s">
        <v>2804</v>
      </c>
      <c r="B47" s="719">
        <v>0.50952478864520678</v>
      </c>
      <c r="C47" s="719">
        <v>0.51040969410895709</v>
      </c>
      <c r="D47" s="719">
        <v>0.51006029551619902</v>
      </c>
      <c r="E47" s="719">
        <v>0.498</v>
      </c>
      <c r="F47" s="719">
        <v>0.49399999999999999</v>
      </c>
      <c r="G47" s="719">
        <v>0.51184873814634058</v>
      </c>
      <c r="H47" s="719">
        <v>0.50939829811820359</v>
      </c>
      <c r="I47" s="719">
        <v>0.52770905139815094</v>
      </c>
      <c r="J47" s="719">
        <v>0.54460659783228837</v>
      </c>
      <c r="K47" s="719">
        <v>0.54708430130161723</v>
      </c>
      <c r="L47" s="719">
        <v>0.54526814766153842</v>
      </c>
      <c r="M47" s="719">
        <v>0.52500000000000002</v>
      </c>
      <c r="N47" s="719">
        <v>0.53900000000000003</v>
      </c>
      <c r="O47" s="719">
        <v>0.50522145235047444</v>
      </c>
      <c r="P47" s="719">
        <v>0.50218348550998548</v>
      </c>
      <c r="Q47" s="719">
        <v>0.50218322980033603</v>
      </c>
      <c r="R47" s="719">
        <v>0.49331822794070151</v>
      </c>
      <c r="S47" s="719">
        <v>0.50900000000000001</v>
      </c>
      <c r="T47" s="719">
        <v>0.51500000000000001</v>
      </c>
      <c r="U47" s="719">
        <v>0.51500000000000001</v>
      </c>
      <c r="V47" s="720">
        <v>0.48905505739826755</v>
      </c>
      <c r="W47" s="721">
        <v>40.819364129624233</v>
      </c>
      <c r="X47" s="721">
        <v>47.565109823874202</v>
      </c>
      <c r="Y47" s="721">
        <v>48.5</v>
      </c>
      <c r="Z47" s="721">
        <v>48.8</v>
      </c>
      <c r="AA47" s="721">
        <v>50.481026933098015</v>
      </c>
      <c r="AB47" s="721">
        <v>50.593172919148898</v>
      </c>
      <c r="AC47" s="721">
        <v>52.02247117488821</v>
      </c>
      <c r="AD47" s="721">
        <v>47.701977264315488</v>
      </c>
      <c r="AE47" s="721">
        <v>47.259718494279355</v>
      </c>
      <c r="AF47" s="721">
        <v>49.384036965107889</v>
      </c>
      <c r="AG47" s="721">
        <v>49.5</v>
      </c>
      <c r="AH47" s="721">
        <v>49.1</v>
      </c>
      <c r="AI47" s="721">
        <v>49.5</v>
      </c>
      <c r="AJ47" s="721">
        <v>49.3</v>
      </c>
      <c r="AK47" s="721">
        <v>49.4</v>
      </c>
      <c r="AL47" s="721">
        <v>46.183363113622221</v>
      </c>
      <c r="AM47" s="721">
        <v>49.336789243473426</v>
      </c>
      <c r="AN47" s="721">
        <v>48.983199308015877</v>
      </c>
      <c r="AO47" s="721">
        <v>46.836442615690174</v>
      </c>
      <c r="AP47" s="721">
        <v>46.220946188143472</v>
      </c>
      <c r="AQ47" s="721">
        <v>45.389198827768432</v>
      </c>
      <c r="AR47" s="721">
        <v>46.490869922143979</v>
      </c>
      <c r="AS47" s="721">
        <v>47.972792092614789</v>
      </c>
      <c r="AT47" s="721">
        <v>45.596775821482254</v>
      </c>
      <c r="AU47" s="721">
        <v>51.124253049755438</v>
      </c>
      <c r="AV47" s="721">
        <v>48.740871409593609</v>
      </c>
      <c r="AW47" s="721">
        <v>47.6</v>
      </c>
      <c r="AX47" s="721">
        <v>45.3</v>
      </c>
      <c r="AY47" s="721">
        <v>47.6</v>
      </c>
      <c r="AZ47" s="721">
        <v>49.3</v>
      </c>
      <c r="BA47" s="721">
        <v>49.1</v>
      </c>
      <c r="BB47" s="721">
        <v>48.8</v>
      </c>
      <c r="BC47" s="721">
        <v>50</v>
      </c>
      <c r="BD47" s="721">
        <v>49</v>
      </c>
      <c r="BE47" s="721">
        <v>49.856878167441572</v>
      </c>
      <c r="BF47" s="721">
        <v>49.51845034380294</v>
      </c>
      <c r="BG47" s="721">
        <v>49.258492615989539</v>
      </c>
      <c r="BH47" s="721">
        <v>49.472140212694448</v>
      </c>
      <c r="BI47" s="721">
        <v>50.204110794838208</v>
      </c>
      <c r="BJ47" s="721">
        <v>50.034230037198334</v>
      </c>
    </row>
    <row r="48" spans="1:317" ht="19.8" thickBot="1">
      <c r="A48" s="748"/>
      <c r="B48" s="749"/>
      <c r="C48" s="749"/>
      <c r="D48" s="749"/>
      <c r="E48" s="749"/>
      <c r="F48" s="749"/>
      <c r="G48" s="749"/>
      <c r="H48" s="749"/>
      <c r="I48" s="749"/>
      <c r="J48" s="749"/>
      <c r="K48" s="749"/>
      <c r="L48" s="749"/>
      <c r="M48" s="749"/>
      <c r="N48" s="749"/>
      <c r="O48" s="749"/>
      <c r="P48" s="749"/>
      <c r="Q48" s="749"/>
      <c r="R48" s="749"/>
      <c r="S48" s="749"/>
      <c r="T48" s="749"/>
      <c r="U48" s="749"/>
      <c r="V48" s="750"/>
      <c r="W48" s="751"/>
      <c r="X48" s="751"/>
      <c r="Y48" s="751"/>
      <c r="Z48" s="751"/>
      <c r="AA48" s="737"/>
      <c r="AB48" s="751"/>
      <c r="AC48" s="751"/>
      <c r="AD48" s="751"/>
      <c r="AE48" s="737"/>
      <c r="AF48" s="737"/>
      <c r="AG48" s="737"/>
      <c r="AH48" s="737"/>
      <c r="AI48" s="737"/>
      <c r="AJ48" s="737"/>
      <c r="AK48" s="737"/>
      <c r="AL48" s="737"/>
      <c r="AM48" s="737"/>
      <c r="AN48" s="737"/>
      <c r="AO48" s="737"/>
      <c r="AP48" s="737"/>
      <c r="AQ48" s="737"/>
      <c r="AR48" s="737"/>
      <c r="AS48" s="737"/>
      <c r="AT48" s="737"/>
      <c r="AU48" s="737"/>
      <c r="AV48" s="737"/>
      <c r="AW48" s="737"/>
      <c r="AX48" s="737"/>
      <c r="AY48" s="737"/>
      <c r="AZ48" s="737"/>
      <c r="BA48" s="737"/>
      <c r="BB48" s="737"/>
      <c r="BC48" s="737"/>
      <c r="BD48" s="737"/>
      <c r="BE48" s="737"/>
      <c r="BF48" s="737"/>
      <c r="BG48" s="737"/>
      <c r="BH48" s="737"/>
      <c r="BI48" s="737"/>
      <c r="BJ48" s="737"/>
    </row>
    <row r="49" spans="1:16384" ht="15" customHeight="1">
      <c r="A49" s="3118" t="s">
        <v>2805</v>
      </c>
      <c r="B49" s="3118"/>
      <c r="C49" s="3118"/>
      <c r="D49" s="3118"/>
      <c r="E49" s="3118"/>
      <c r="F49" s="3118"/>
      <c r="G49" s="3118"/>
      <c r="H49" s="3118"/>
      <c r="I49" s="3118"/>
      <c r="J49" s="3118"/>
      <c r="K49" s="3118"/>
      <c r="L49" s="3118"/>
      <c r="M49" s="3118"/>
      <c r="N49" s="3118"/>
      <c r="O49" s="3118"/>
      <c r="P49" s="3118"/>
      <c r="Q49" s="3118"/>
      <c r="R49" s="3118"/>
      <c r="S49" s="3118"/>
      <c r="T49" s="3118"/>
      <c r="U49" s="3118"/>
      <c r="V49" s="3118"/>
      <c r="W49" s="3118"/>
      <c r="X49" s="3118"/>
      <c r="Y49" s="3118"/>
      <c r="Z49" s="3118"/>
      <c r="AA49" s="3118"/>
      <c r="AB49" s="3118"/>
      <c r="AC49" s="3118"/>
      <c r="AD49" s="3118"/>
      <c r="AE49" s="3118"/>
      <c r="AF49" s="3118"/>
      <c r="AG49" s="3118"/>
      <c r="AH49" s="3118"/>
      <c r="AI49" s="3118"/>
      <c r="AJ49" s="3118"/>
      <c r="AK49" s="3118"/>
      <c r="AL49" s="3118"/>
      <c r="AM49" s="3118"/>
      <c r="AN49" s="3118"/>
      <c r="AO49" s="3118"/>
      <c r="AP49" s="3118"/>
      <c r="AQ49" s="3118"/>
      <c r="AR49" s="3118"/>
      <c r="AS49" s="3118"/>
      <c r="AT49" s="3118"/>
      <c r="AU49" s="3118"/>
      <c r="AV49" s="3118"/>
      <c r="AW49" s="3118"/>
      <c r="AX49" s="3118"/>
      <c r="AY49" s="3118"/>
      <c r="AZ49" s="3118"/>
      <c r="BA49" s="3118"/>
      <c r="BB49" s="3118"/>
      <c r="BC49" s="3118"/>
      <c r="BD49" s="3118"/>
      <c r="BE49" s="3118"/>
      <c r="BF49" s="3118"/>
      <c r="BG49" s="3118"/>
      <c r="BH49" s="3118"/>
      <c r="BI49" s="3118"/>
      <c r="BJ49" s="3118"/>
    </row>
    <row r="50" spans="1:16384" ht="15" customHeight="1">
      <c r="A50" s="3112" t="s">
        <v>2806</v>
      </c>
      <c r="B50" s="3112"/>
      <c r="C50" s="3112"/>
      <c r="D50" s="3112"/>
      <c r="E50" s="3112"/>
      <c r="F50" s="3112"/>
      <c r="G50" s="3112"/>
      <c r="H50" s="3112"/>
      <c r="I50" s="3112"/>
      <c r="J50" s="3112"/>
      <c r="K50" s="3112"/>
      <c r="L50" s="3112"/>
      <c r="M50" s="3112"/>
      <c r="N50" s="3112"/>
      <c r="O50" s="3112"/>
      <c r="P50" s="3112"/>
      <c r="Q50" s="3112"/>
      <c r="R50" s="3112"/>
      <c r="S50" s="3112"/>
      <c r="T50" s="3112"/>
      <c r="U50" s="3112"/>
      <c r="V50" s="3112"/>
      <c r="W50" s="3112"/>
      <c r="X50" s="3112"/>
      <c r="Y50" s="3112"/>
      <c r="Z50" s="3112"/>
      <c r="AA50" s="3112"/>
      <c r="AB50" s="3112"/>
      <c r="AC50" s="3112"/>
      <c r="AD50" s="3112"/>
      <c r="AE50" s="3112"/>
      <c r="AF50" s="3112"/>
      <c r="AG50" s="3112"/>
      <c r="AH50" s="3112"/>
      <c r="AI50" s="3112"/>
      <c r="AJ50" s="3112"/>
      <c r="AK50" s="3112"/>
      <c r="AL50" s="3112"/>
      <c r="AM50" s="3112"/>
      <c r="AN50" s="3112"/>
      <c r="AO50" s="3112"/>
      <c r="AP50" s="3112"/>
      <c r="AQ50" s="3112"/>
      <c r="AR50" s="3112"/>
      <c r="AS50" s="3112"/>
      <c r="AT50" s="3112"/>
      <c r="AU50" s="3112"/>
      <c r="AV50" s="3112"/>
      <c r="AW50" s="3112"/>
      <c r="AX50" s="3112"/>
      <c r="AY50" s="3112"/>
      <c r="AZ50" s="3112"/>
      <c r="BA50" s="3112"/>
      <c r="BB50" s="3112"/>
      <c r="BC50" s="3112"/>
      <c r="BD50" s="3112"/>
      <c r="BE50" s="3112"/>
      <c r="BF50" s="3112"/>
      <c r="BG50" s="3112"/>
      <c r="BH50" s="3112"/>
      <c r="BI50" s="3112"/>
      <c r="BJ50" s="3112"/>
    </row>
    <row r="51" spans="1:16384" ht="15" customHeight="1">
      <c r="A51" s="3112" t="s">
        <v>2807</v>
      </c>
      <c r="B51" s="3112"/>
      <c r="C51" s="3112"/>
      <c r="D51" s="3112"/>
      <c r="E51" s="3112"/>
      <c r="F51" s="3112"/>
      <c r="G51" s="3112"/>
      <c r="H51" s="3112"/>
      <c r="I51" s="3112"/>
      <c r="J51" s="3112"/>
      <c r="K51" s="3112"/>
      <c r="L51" s="3112"/>
      <c r="M51" s="3112"/>
      <c r="N51" s="3112"/>
      <c r="O51" s="3112"/>
      <c r="P51" s="3112"/>
      <c r="Q51" s="3112"/>
      <c r="R51" s="3112"/>
      <c r="S51" s="3112"/>
      <c r="T51" s="3112"/>
      <c r="U51" s="3112"/>
      <c r="V51" s="3112"/>
      <c r="W51" s="3112"/>
      <c r="X51" s="3112"/>
      <c r="Y51" s="3112"/>
      <c r="Z51" s="3112"/>
      <c r="AA51" s="3112"/>
      <c r="AB51" s="3112"/>
      <c r="AC51" s="3112"/>
      <c r="AD51" s="3112"/>
      <c r="AE51" s="3112"/>
      <c r="AF51" s="3112"/>
      <c r="AG51" s="3112"/>
      <c r="AH51" s="3112"/>
      <c r="AI51" s="3112"/>
      <c r="AJ51" s="3112"/>
      <c r="AK51" s="3112"/>
      <c r="AL51" s="3112"/>
      <c r="AM51" s="3112"/>
      <c r="AN51" s="3112"/>
      <c r="AO51" s="3112"/>
      <c r="AP51" s="3112"/>
      <c r="AQ51" s="3112"/>
      <c r="AR51" s="3112"/>
      <c r="AS51" s="3112"/>
      <c r="AT51" s="3112"/>
      <c r="AU51" s="3112"/>
      <c r="AV51" s="3112"/>
      <c r="AW51" s="3112"/>
      <c r="AX51" s="3112"/>
      <c r="AY51" s="3112"/>
      <c r="AZ51" s="3112"/>
      <c r="BA51" s="3112"/>
      <c r="BB51" s="3112"/>
      <c r="BC51" s="3112"/>
      <c r="BD51" s="3112"/>
      <c r="BE51" s="3112"/>
      <c r="BF51" s="3112"/>
      <c r="BG51" s="3112"/>
      <c r="BH51" s="3112"/>
      <c r="BI51" s="3112"/>
      <c r="BJ51" s="3112"/>
      <c r="BK51" s="3112"/>
      <c r="BL51" s="3112"/>
      <c r="BM51" s="3112"/>
      <c r="BN51" s="3112"/>
      <c r="BO51" s="3112"/>
      <c r="BP51" s="3112"/>
      <c r="BQ51" s="3112"/>
      <c r="BR51" s="3112"/>
      <c r="BS51" s="3112"/>
      <c r="BT51" s="3112"/>
      <c r="BU51" s="3112"/>
      <c r="BV51" s="3112"/>
      <c r="BW51" s="3112"/>
      <c r="BX51" s="3112"/>
      <c r="BY51" s="3112"/>
      <c r="BZ51" s="3112"/>
      <c r="CA51" s="3112"/>
      <c r="CB51" s="3112"/>
      <c r="CC51" s="3112"/>
      <c r="CD51" s="3112"/>
      <c r="CE51" s="3112"/>
      <c r="CF51" s="3112"/>
      <c r="CG51" s="3112"/>
      <c r="CH51" s="3112"/>
      <c r="CI51" s="3112"/>
      <c r="CJ51" s="3112"/>
      <c r="CK51" s="3112"/>
      <c r="CL51" s="3112"/>
      <c r="CM51" s="3112"/>
      <c r="CN51" s="3112"/>
      <c r="CO51" s="3112"/>
      <c r="CP51" s="3112"/>
      <c r="CQ51" s="3112"/>
      <c r="CR51" s="3112"/>
      <c r="CS51" s="3112"/>
      <c r="CT51" s="3112"/>
      <c r="CU51" s="3112"/>
      <c r="CV51" s="3112"/>
      <c r="CW51" s="3112"/>
      <c r="CX51" s="3112"/>
      <c r="CY51" s="3112"/>
      <c r="CZ51" s="3112"/>
      <c r="DA51" s="3112"/>
      <c r="DB51" s="3112"/>
      <c r="DC51" s="3112"/>
      <c r="DD51" s="3112"/>
      <c r="DE51" s="3112"/>
      <c r="DF51" s="3112"/>
      <c r="DG51" s="3112"/>
      <c r="DH51" s="3112"/>
      <c r="DI51" s="3112"/>
      <c r="DJ51" s="3112"/>
      <c r="DK51" s="3112"/>
      <c r="DL51" s="3112"/>
      <c r="DM51" s="3112"/>
      <c r="DN51" s="3112"/>
      <c r="DO51" s="3112"/>
      <c r="DP51" s="3112"/>
      <c r="DQ51" s="3112"/>
      <c r="DR51" s="3112"/>
      <c r="DS51" s="3112"/>
      <c r="DT51" s="3112"/>
      <c r="DU51" s="3112"/>
      <c r="DV51" s="3112"/>
      <c r="DW51" s="3112"/>
      <c r="DX51" s="3112"/>
      <c r="DY51" s="3112"/>
      <c r="DZ51" s="3112"/>
      <c r="EA51" s="3112"/>
      <c r="EB51" s="3112"/>
      <c r="EC51" s="3112"/>
      <c r="ED51" s="3112"/>
      <c r="EE51" s="3112"/>
      <c r="EF51" s="3112"/>
      <c r="EG51" s="3112"/>
      <c r="EH51" s="3112"/>
      <c r="EI51" s="3112"/>
      <c r="EJ51" s="3112"/>
      <c r="EK51" s="3112"/>
      <c r="EL51" s="3112"/>
      <c r="EM51" s="3112"/>
      <c r="EN51" s="3112"/>
      <c r="EO51" s="3112"/>
      <c r="EP51" s="3112"/>
      <c r="EQ51" s="3112"/>
      <c r="ER51" s="3112"/>
      <c r="ES51" s="3112"/>
      <c r="ET51" s="3112"/>
      <c r="EU51" s="3112"/>
      <c r="EV51" s="3112"/>
      <c r="EW51" s="3112"/>
      <c r="EX51" s="3112"/>
      <c r="EY51" s="3112"/>
      <c r="EZ51" s="3112"/>
      <c r="FA51" s="3112"/>
      <c r="FB51" s="3112"/>
      <c r="FC51" s="3112"/>
      <c r="FD51" s="3112"/>
      <c r="FE51" s="3112"/>
      <c r="FF51" s="3112"/>
      <c r="FG51" s="3112"/>
      <c r="FH51" s="3112"/>
      <c r="FI51" s="3112"/>
      <c r="FJ51" s="3112"/>
      <c r="FK51" s="3112"/>
      <c r="FL51" s="3112"/>
      <c r="FM51" s="3112"/>
      <c r="FN51" s="3112"/>
      <c r="FO51" s="3112"/>
      <c r="FP51" s="3112"/>
      <c r="FQ51" s="3112"/>
      <c r="FR51" s="3112"/>
      <c r="FS51" s="3112"/>
      <c r="FT51" s="3112"/>
      <c r="FU51" s="3112"/>
      <c r="FV51" s="3112"/>
      <c r="FW51" s="3112"/>
      <c r="FX51" s="3112"/>
      <c r="FY51" s="3112"/>
      <c r="FZ51" s="3112"/>
      <c r="GA51" s="3112"/>
      <c r="GB51" s="3112"/>
      <c r="GC51" s="3112"/>
      <c r="GD51" s="3112"/>
      <c r="GE51" s="3112"/>
      <c r="GF51" s="3112"/>
      <c r="GG51" s="3112"/>
      <c r="GH51" s="3112"/>
      <c r="GI51" s="3112"/>
      <c r="GJ51" s="3112"/>
      <c r="GK51" s="3112"/>
      <c r="GL51" s="3112"/>
      <c r="GM51" s="3112"/>
      <c r="GN51" s="3112"/>
      <c r="GO51" s="3112"/>
      <c r="GP51" s="3112"/>
      <c r="GQ51" s="3112"/>
      <c r="GR51" s="3112"/>
      <c r="GS51" s="3112"/>
      <c r="GT51" s="3112"/>
      <c r="GU51" s="3112"/>
      <c r="GV51" s="3112"/>
      <c r="GW51" s="3112"/>
      <c r="GX51" s="3112"/>
      <c r="GY51" s="3112"/>
      <c r="GZ51" s="3112"/>
      <c r="HA51" s="3112"/>
      <c r="HB51" s="3112"/>
      <c r="HC51" s="3112"/>
      <c r="HD51" s="3112"/>
      <c r="HE51" s="3112"/>
      <c r="HF51" s="3112"/>
      <c r="HG51" s="3112"/>
      <c r="HH51" s="3112"/>
      <c r="HI51" s="3112"/>
      <c r="HJ51" s="3112"/>
      <c r="HK51" s="3112"/>
      <c r="HL51" s="3112"/>
      <c r="HM51" s="3112"/>
      <c r="HN51" s="3112"/>
      <c r="HO51" s="3112"/>
      <c r="HP51" s="3112"/>
      <c r="HQ51" s="3112"/>
      <c r="HR51" s="3112"/>
      <c r="HS51" s="3112"/>
      <c r="HT51" s="3112"/>
      <c r="HU51" s="3112"/>
      <c r="HV51" s="3112"/>
      <c r="HW51" s="3112"/>
      <c r="HX51" s="3112"/>
      <c r="HY51" s="3112"/>
      <c r="HZ51" s="3112"/>
      <c r="IA51" s="3112"/>
      <c r="IB51" s="3112"/>
      <c r="IC51" s="3112"/>
      <c r="ID51" s="3112"/>
      <c r="IE51" s="3112"/>
      <c r="IF51" s="3112"/>
      <c r="IG51" s="3112"/>
      <c r="IH51" s="3112"/>
      <c r="II51" s="3112"/>
      <c r="IJ51" s="3112"/>
      <c r="IK51" s="3112"/>
      <c r="IL51" s="3112"/>
      <c r="IM51" s="3112"/>
      <c r="IN51" s="3112"/>
      <c r="IO51" s="3112"/>
      <c r="IP51" s="3112"/>
      <c r="IQ51" s="3112"/>
      <c r="IR51" s="3112"/>
      <c r="IS51" s="3112"/>
      <c r="IT51" s="3112"/>
      <c r="IU51" s="3112"/>
      <c r="IV51" s="3112"/>
      <c r="IW51" s="3112"/>
      <c r="IX51" s="3112"/>
      <c r="IY51" s="3112"/>
      <c r="IZ51" s="3112"/>
      <c r="JA51" s="3112"/>
      <c r="JB51" s="3112"/>
      <c r="JC51" s="3112"/>
      <c r="JD51" s="3112"/>
      <c r="JE51" s="3112"/>
      <c r="JF51" s="3112"/>
      <c r="JG51" s="3112"/>
      <c r="JH51" s="3112"/>
      <c r="JI51" s="3112"/>
      <c r="JJ51" s="3112"/>
      <c r="JK51" s="3112"/>
      <c r="JL51" s="3112"/>
      <c r="JM51" s="3112"/>
      <c r="JN51" s="3112"/>
      <c r="JO51" s="3112"/>
      <c r="JP51" s="3112"/>
      <c r="JQ51" s="3112"/>
      <c r="JR51" s="3112"/>
      <c r="JS51" s="3112"/>
      <c r="JT51" s="3112"/>
      <c r="JU51" s="3112"/>
      <c r="JV51" s="3112"/>
      <c r="JW51" s="3112"/>
      <c r="JX51" s="3112"/>
      <c r="JY51" s="3112"/>
      <c r="JZ51" s="3112"/>
      <c r="KA51" s="3112"/>
      <c r="KB51" s="3112"/>
      <c r="KC51" s="3112"/>
      <c r="KD51" s="3112"/>
      <c r="KE51" s="3112"/>
      <c r="KF51" s="3112"/>
      <c r="KG51" s="3112"/>
      <c r="KH51" s="3112"/>
      <c r="KI51" s="3112"/>
      <c r="KJ51" s="3112"/>
      <c r="KK51" s="3112"/>
      <c r="KL51" s="3112"/>
      <c r="KM51" s="3112"/>
      <c r="KN51" s="3112"/>
      <c r="KO51" s="3112"/>
      <c r="KP51" s="3112"/>
      <c r="KQ51" s="3112"/>
      <c r="KR51" s="3112"/>
      <c r="KS51" s="3112"/>
      <c r="KT51" s="3112"/>
      <c r="KU51" s="3112"/>
      <c r="KV51" s="3112"/>
      <c r="KW51" s="3112"/>
      <c r="KX51" s="3112"/>
      <c r="KY51" s="3112"/>
      <c r="KZ51" s="3112"/>
      <c r="LA51" s="3112"/>
      <c r="LB51" s="3112"/>
      <c r="LC51" s="3112"/>
      <c r="LD51" s="3112"/>
      <c r="LE51" s="3112"/>
      <c r="LF51" s="3112"/>
      <c r="LG51" s="3112"/>
      <c r="LH51" s="3112"/>
      <c r="LI51" s="3112"/>
      <c r="LJ51" s="3112"/>
      <c r="LK51" s="3112"/>
      <c r="LL51" s="3112"/>
      <c r="LM51" s="3112"/>
      <c r="LN51" s="3112"/>
      <c r="LO51" s="3112"/>
      <c r="LP51" s="3112"/>
      <c r="LQ51" s="3112"/>
      <c r="LR51" s="3112"/>
      <c r="LS51" s="3112"/>
      <c r="LT51" s="3112"/>
      <c r="LU51" s="3112"/>
      <c r="LV51" s="3112"/>
      <c r="LW51" s="3112"/>
      <c r="LX51" s="3112"/>
      <c r="LY51" s="3112"/>
      <c r="LZ51" s="3112"/>
      <c r="MA51" s="3112"/>
      <c r="MB51" s="3112"/>
      <c r="MC51" s="3112"/>
      <c r="MD51" s="3112"/>
      <c r="ME51" s="3112"/>
      <c r="MF51" s="3112"/>
      <c r="MG51" s="3112"/>
      <c r="MH51" s="3112"/>
      <c r="MI51" s="3112"/>
      <c r="MJ51" s="3112"/>
      <c r="MK51" s="3112"/>
      <c r="ML51" s="3112"/>
      <c r="MM51" s="3112"/>
      <c r="MN51" s="3112"/>
      <c r="MO51" s="3112"/>
      <c r="MP51" s="3112"/>
      <c r="MQ51" s="3112"/>
      <c r="MR51" s="3112"/>
      <c r="MS51" s="3112"/>
      <c r="MT51" s="3112"/>
      <c r="MU51" s="3112"/>
      <c r="MV51" s="3112"/>
      <c r="MW51" s="3112"/>
      <c r="MX51" s="3112"/>
      <c r="MY51" s="3112"/>
      <c r="MZ51" s="3112"/>
      <c r="NA51" s="3112"/>
      <c r="NB51" s="3112"/>
      <c r="NC51" s="3112"/>
      <c r="ND51" s="3112"/>
      <c r="NE51" s="3112"/>
      <c r="NF51" s="3112"/>
      <c r="NG51" s="3112"/>
      <c r="NH51" s="3112"/>
      <c r="NI51" s="3112"/>
      <c r="NJ51" s="3112"/>
      <c r="NK51" s="3112"/>
      <c r="NL51" s="3112"/>
      <c r="NM51" s="3112"/>
      <c r="NN51" s="3112"/>
      <c r="NO51" s="3112"/>
      <c r="NP51" s="3112"/>
      <c r="NQ51" s="3112"/>
      <c r="NR51" s="3112"/>
      <c r="NS51" s="3112"/>
      <c r="NT51" s="3112"/>
      <c r="NU51" s="3112"/>
      <c r="NV51" s="3112"/>
      <c r="NW51" s="3112"/>
      <c r="NX51" s="3112"/>
      <c r="NY51" s="3112"/>
      <c r="NZ51" s="3112"/>
      <c r="OA51" s="3112"/>
      <c r="OB51" s="3112"/>
      <c r="OC51" s="3112"/>
      <c r="OD51" s="3112"/>
      <c r="OE51" s="3112"/>
      <c r="OF51" s="3112"/>
      <c r="OG51" s="3112"/>
      <c r="OH51" s="3112"/>
      <c r="OI51" s="3112"/>
      <c r="OJ51" s="3112"/>
      <c r="OK51" s="3112"/>
      <c r="OL51" s="3112"/>
      <c r="OM51" s="3112"/>
      <c r="ON51" s="3112"/>
      <c r="OO51" s="3112"/>
      <c r="OP51" s="3112"/>
      <c r="OQ51" s="3112"/>
      <c r="OR51" s="3112"/>
      <c r="OS51" s="3112"/>
      <c r="OT51" s="3112"/>
      <c r="OU51" s="3112"/>
      <c r="OV51" s="3112"/>
      <c r="OW51" s="3112"/>
      <c r="OX51" s="3112"/>
      <c r="OY51" s="3112"/>
      <c r="OZ51" s="3112"/>
      <c r="PA51" s="3112"/>
      <c r="PB51" s="3112"/>
      <c r="PC51" s="3112"/>
      <c r="PD51" s="3112"/>
      <c r="PE51" s="3112"/>
      <c r="PF51" s="3112"/>
      <c r="PG51" s="3112"/>
      <c r="PH51" s="3112"/>
      <c r="PI51" s="3112"/>
      <c r="PJ51" s="3112"/>
      <c r="PK51" s="3112"/>
      <c r="PL51" s="3112"/>
      <c r="PM51" s="3112"/>
      <c r="PN51" s="3112"/>
      <c r="PO51" s="3112"/>
      <c r="PP51" s="3112"/>
      <c r="PQ51" s="3112"/>
      <c r="PR51" s="3112"/>
      <c r="PS51" s="3112"/>
      <c r="PT51" s="3112"/>
      <c r="PU51" s="3112"/>
      <c r="PV51" s="3112"/>
      <c r="PW51" s="3112"/>
      <c r="PX51" s="3112"/>
      <c r="PY51" s="3112"/>
      <c r="PZ51" s="3112"/>
      <c r="QA51" s="3112"/>
      <c r="QB51" s="3112"/>
      <c r="QC51" s="3112"/>
      <c r="QD51" s="3112"/>
      <c r="QE51" s="3112"/>
      <c r="QF51" s="3112"/>
      <c r="QG51" s="3112"/>
      <c r="QH51" s="3112"/>
      <c r="QI51" s="3112"/>
      <c r="QJ51" s="3112"/>
      <c r="QK51" s="3112"/>
      <c r="QL51" s="3112"/>
      <c r="QM51" s="3112"/>
      <c r="QN51" s="3112"/>
      <c r="QO51" s="3112"/>
      <c r="QP51" s="3112"/>
      <c r="QQ51" s="3112"/>
      <c r="QR51" s="3112"/>
      <c r="QS51" s="3112"/>
      <c r="QT51" s="3112"/>
      <c r="QU51" s="3112"/>
      <c r="QV51" s="3112"/>
      <c r="QW51" s="3112"/>
      <c r="QX51" s="3112"/>
      <c r="QY51" s="3112"/>
      <c r="QZ51" s="3112"/>
      <c r="RA51" s="3112"/>
      <c r="RB51" s="3112"/>
      <c r="RC51" s="3112"/>
      <c r="RD51" s="3112"/>
      <c r="RE51" s="3112"/>
      <c r="RF51" s="3112"/>
      <c r="RG51" s="3112"/>
      <c r="RH51" s="3112"/>
      <c r="RI51" s="3112"/>
      <c r="RJ51" s="3112"/>
      <c r="RK51" s="3112"/>
      <c r="RL51" s="3112"/>
      <c r="RM51" s="3112"/>
      <c r="RN51" s="3112"/>
      <c r="RO51" s="3112"/>
      <c r="RP51" s="3112"/>
      <c r="RQ51" s="3112"/>
      <c r="RR51" s="3112"/>
      <c r="RS51" s="3112"/>
      <c r="RT51" s="3112"/>
      <c r="RU51" s="3112"/>
      <c r="RV51" s="3112"/>
      <c r="RW51" s="3112"/>
      <c r="RX51" s="3112"/>
      <c r="RY51" s="3112"/>
      <c r="RZ51" s="3112"/>
      <c r="SA51" s="3112"/>
      <c r="SB51" s="3112"/>
      <c r="SC51" s="3112"/>
      <c r="SD51" s="3112"/>
      <c r="SE51" s="3112"/>
      <c r="SF51" s="3112"/>
      <c r="SG51" s="3112"/>
      <c r="SH51" s="3112"/>
      <c r="SI51" s="3112"/>
      <c r="SJ51" s="3112"/>
      <c r="SK51" s="3112"/>
      <c r="SL51" s="3112"/>
      <c r="SM51" s="3112"/>
      <c r="SN51" s="3112"/>
      <c r="SO51" s="3112"/>
      <c r="SP51" s="3112"/>
      <c r="SQ51" s="3112"/>
      <c r="SR51" s="3112"/>
      <c r="SS51" s="3112"/>
      <c r="ST51" s="3112"/>
      <c r="SU51" s="3112"/>
      <c r="SV51" s="3112"/>
      <c r="SW51" s="3112"/>
      <c r="SX51" s="3112"/>
      <c r="SY51" s="3112"/>
      <c r="SZ51" s="3112"/>
      <c r="TA51" s="3112"/>
      <c r="TB51" s="3112"/>
      <c r="TC51" s="3112"/>
      <c r="TD51" s="3112"/>
      <c r="TE51" s="3112"/>
      <c r="TF51" s="3112"/>
      <c r="TG51" s="3112"/>
      <c r="TH51" s="3112"/>
      <c r="TI51" s="3112"/>
      <c r="TJ51" s="3112"/>
      <c r="TK51" s="3112"/>
      <c r="TL51" s="3112"/>
      <c r="TM51" s="3112"/>
      <c r="TN51" s="3112"/>
      <c r="TO51" s="3112"/>
      <c r="TP51" s="3112"/>
      <c r="TQ51" s="3112"/>
      <c r="TR51" s="3112"/>
      <c r="TS51" s="3112"/>
      <c r="TT51" s="3112"/>
      <c r="TU51" s="3112"/>
      <c r="TV51" s="3112"/>
      <c r="TW51" s="3112"/>
      <c r="TX51" s="3112"/>
      <c r="TY51" s="3112"/>
      <c r="TZ51" s="3112"/>
      <c r="UA51" s="3112"/>
      <c r="UB51" s="3112"/>
      <c r="UC51" s="3112"/>
      <c r="UD51" s="3112"/>
      <c r="UE51" s="3112"/>
      <c r="UF51" s="3112"/>
      <c r="UG51" s="3112"/>
      <c r="UH51" s="3112"/>
      <c r="UI51" s="3112"/>
      <c r="UJ51" s="3112"/>
      <c r="UK51" s="3112"/>
      <c r="UL51" s="3112"/>
      <c r="UM51" s="3112"/>
      <c r="UN51" s="3112"/>
      <c r="UO51" s="3112"/>
      <c r="UP51" s="3112"/>
      <c r="UQ51" s="3112"/>
      <c r="UR51" s="3112"/>
      <c r="US51" s="3112"/>
      <c r="UT51" s="3112"/>
      <c r="UU51" s="3112"/>
      <c r="UV51" s="3112"/>
      <c r="UW51" s="3112"/>
      <c r="UX51" s="3112"/>
      <c r="UY51" s="3112"/>
      <c r="UZ51" s="3112"/>
      <c r="VA51" s="3112"/>
      <c r="VB51" s="3112"/>
      <c r="VC51" s="3112"/>
      <c r="VD51" s="3112"/>
      <c r="VE51" s="3112"/>
      <c r="VF51" s="3112"/>
      <c r="VG51" s="3112"/>
      <c r="VH51" s="3112"/>
      <c r="VI51" s="3112"/>
      <c r="VJ51" s="3112"/>
      <c r="VK51" s="3112"/>
      <c r="VL51" s="3112"/>
      <c r="VM51" s="3112"/>
      <c r="VN51" s="3112"/>
      <c r="VO51" s="3112"/>
      <c r="VP51" s="3112"/>
      <c r="VQ51" s="3112"/>
      <c r="VR51" s="3112"/>
      <c r="VS51" s="3112"/>
      <c r="VT51" s="3112"/>
      <c r="VU51" s="3112"/>
      <c r="VV51" s="3112"/>
      <c r="VW51" s="3112"/>
      <c r="VX51" s="3112"/>
      <c r="VY51" s="3112"/>
      <c r="VZ51" s="3112"/>
      <c r="WA51" s="3112"/>
      <c r="WB51" s="3112"/>
      <c r="WC51" s="3112"/>
      <c r="WD51" s="3112"/>
      <c r="WE51" s="3112"/>
      <c r="WF51" s="3112"/>
      <c r="WG51" s="3112"/>
      <c r="WH51" s="3112"/>
      <c r="WI51" s="3112"/>
      <c r="WJ51" s="3112"/>
      <c r="WK51" s="3112"/>
      <c r="WL51" s="3112"/>
      <c r="WM51" s="3112"/>
      <c r="WN51" s="3112"/>
      <c r="WO51" s="3112"/>
      <c r="WP51" s="3112"/>
      <c r="WQ51" s="3112"/>
      <c r="WR51" s="3112"/>
      <c r="WS51" s="3112"/>
      <c r="WT51" s="3112"/>
      <c r="WU51" s="3112"/>
      <c r="WV51" s="3112"/>
      <c r="WW51" s="3112"/>
      <c r="WX51" s="3112"/>
      <c r="WY51" s="3112"/>
      <c r="WZ51" s="3112"/>
      <c r="XA51" s="3112"/>
      <c r="XB51" s="3112"/>
      <c r="XC51" s="3112"/>
      <c r="XD51" s="3112"/>
      <c r="XE51" s="3112"/>
      <c r="XF51" s="3112"/>
      <c r="XG51" s="3112"/>
      <c r="XH51" s="3112"/>
      <c r="XI51" s="3112"/>
      <c r="XJ51" s="3112"/>
      <c r="XK51" s="3112"/>
      <c r="XL51" s="3112"/>
      <c r="XM51" s="3112"/>
      <c r="XN51" s="3112"/>
      <c r="XO51" s="3112"/>
      <c r="XP51" s="3112"/>
      <c r="XQ51" s="3112"/>
      <c r="XR51" s="3112"/>
      <c r="XS51" s="3112"/>
      <c r="XT51" s="3112"/>
      <c r="XU51" s="3112"/>
      <c r="XV51" s="3112"/>
      <c r="XW51" s="3112"/>
      <c r="XX51" s="3112"/>
      <c r="XY51" s="3112"/>
      <c r="XZ51" s="3112"/>
      <c r="YA51" s="3112"/>
      <c r="YB51" s="3112"/>
      <c r="YC51" s="3112"/>
      <c r="YD51" s="3112"/>
      <c r="YE51" s="3112"/>
      <c r="YF51" s="3112"/>
      <c r="YG51" s="3112"/>
      <c r="YH51" s="3112"/>
      <c r="YI51" s="3112"/>
      <c r="YJ51" s="3112"/>
      <c r="YK51" s="3112"/>
      <c r="YL51" s="3112"/>
      <c r="YM51" s="3112"/>
      <c r="YN51" s="3112"/>
      <c r="YO51" s="3112"/>
      <c r="YP51" s="3112"/>
      <c r="YQ51" s="3112"/>
      <c r="YR51" s="3112"/>
      <c r="YS51" s="3112"/>
      <c r="YT51" s="3112"/>
      <c r="YU51" s="3112"/>
      <c r="YV51" s="3112"/>
      <c r="YW51" s="3112"/>
      <c r="YX51" s="3112"/>
      <c r="YY51" s="3112"/>
      <c r="YZ51" s="3112"/>
      <c r="ZA51" s="3112"/>
      <c r="ZB51" s="3112"/>
      <c r="ZC51" s="3112"/>
      <c r="ZD51" s="3112"/>
      <c r="ZE51" s="3112"/>
      <c r="ZF51" s="3112"/>
      <c r="ZG51" s="3112"/>
      <c r="ZH51" s="3112"/>
      <c r="ZI51" s="3112"/>
      <c r="ZJ51" s="3112"/>
      <c r="ZK51" s="3112"/>
      <c r="ZL51" s="3112"/>
      <c r="ZM51" s="3112"/>
      <c r="ZN51" s="3112"/>
      <c r="ZO51" s="3112"/>
      <c r="ZP51" s="3112"/>
      <c r="ZQ51" s="3112"/>
      <c r="ZR51" s="3112"/>
      <c r="ZS51" s="3112"/>
      <c r="ZT51" s="3112"/>
      <c r="ZU51" s="3112"/>
      <c r="ZV51" s="3112"/>
      <c r="ZW51" s="3112"/>
      <c r="ZX51" s="3112"/>
      <c r="ZY51" s="3112"/>
      <c r="ZZ51" s="3112"/>
      <c r="AAA51" s="3112"/>
      <c r="AAB51" s="3112"/>
      <c r="AAC51" s="3112"/>
      <c r="AAD51" s="3112"/>
      <c r="AAE51" s="3112"/>
      <c r="AAF51" s="3112"/>
      <c r="AAG51" s="3112"/>
      <c r="AAH51" s="3112"/>
      <c r="AAI51" s="3112"/>
      <c r="AAJ51" s="3112"/>
      <c r="AAK51" s="3112"/>
      <c r="AAL51" s="3112"/>
      <c r="AAM51" s="3112"/>
      <c r="AAN51" s="3112"/>
      <c r="AAO51" s="3112"/>
      <c r="AAP51" s="3112"/>
      <c r="AAQ51" s="3112"/>
      <c r="AAR51" s="3112"/>
      <c r="AAS51" s="3112"/>
      <c r="AAT51" s="3112"/>
      <c r="AAU51" s="3112"/>
      <c r="AAV51" s="3112"/>
      <c r="AAW51" s="3112"/>
      <c r="AAX51" s="3112"/>
      <c r="AAY51" s="3112"/>
      <c r="AAZ51" s="3112"/>
      <c r="ABA51" s="3112"/>
      <c r="ABB51" s="3112"/>
      <c r="ABC51" s="3112"/>
      <c r="ABD51" s="3112"/>
      <c r="ABE51" s="3112"/>
      <c r="ABF51" s="3112"/>
      <c r="ABG51" s="3112"/>
      <c r="ABH51" s="3112"/>
      <c r="ABI51" s="3112"/>
      <c r="ABJ51" s="3112"/>
      <c r="ABK51" s="3112"/>
      <c r="ABL51" s="3112"/>
      <c r="ABM51" s="3112"/>
      <c r="ABN51" s="3112"/>
      <c r="ABO51" s="3112"/>
      <c r="ABP51" s="3112"/>
      <c r="ABQ51" s="3112"/>
      <c r="ABR51" s="3112"/>
      <c r="ABS51" s="3112"/>
      <c r="ABT51" s="3112"/>
      <c r="ABU51" s="3112"/>
      <c r="ABV51" s="3112"/>
      <c r="ABW51" s="3112"/>
      <c r="ABX51" s="3112"/>
      <c r="ABY51" s="3112"/>
      <c r="ABZ51" s="3112"/>
      <c r="ACA51" s="3112"/>
      <c r="ACB51" s="3112"/>
      <c r="ACC51" s="3112"/>
      <c r="ACD51" s="3112"/>
      <c r="ACE51" s="3112"/>
      <c r="ACF51" s="3112"/>
      <c r="ACG51" s="3112"/>
      <c r="ACH51" s="3112"/>
      <c r="ACI51" s="3112"/>
      <c r="ACJ51" s="3112"/>
      <c r="ACK51" s="3112"/>
      <c r="ACL51" s="3112"/>
      <c r="ACM51" s="3112"/>
      <c r="ACN51" s="3112"/>
      <c r="ACO51" s="3112"/>
      <c r="ACP51" s="3112"/>
      <c r="ACQ51" s="3112"/>
      <c r="ACR51" s="3112"/>
      <c r="ACS51" s="3112"/>
      <c r="ACT51" s="3112"/>
      <c r="ACU51" s="3112"/>
      <c r="ACV51" s="3112"/>
      <c r="ACW51" s="3112"/>
      <c r="ACX51" s="3112"/>
      <c r="ACY51" s="3112"/>
      <c r="ACZ51" s="3112"/>
      <c r="ADA51" s="3112"/>
      <c r="ADB51" s="3112"/>
      <c r="ADC51" s="3112"/>
      <c r="ADD51" s="3112"/>
      <c r="ADE51" s="3112"/>
      <c r="ADF51" s="3112"/>
      <c r="ADG51" s="3112"/>
      <c r="ADH51" s="3112"/>
      <c r="ADI51" s="3112"/>
      <c r="ADJ51" s="3112"/>
      <c r="ADK51" s="3112"/>
      <c r="ADL51" s="3112"/>
      <c r="ADM51" s="3112"/>
      <c r="ADN51" s="3112"/>
      <c r="ADO51" s="3112"/>
      <c r="ADP51" s="3112"/>
      <c r="ADQ51" s="3112"/>
      <c r="ADR51" s="3112"/>
      <c r="ADS51" s="3112"/>
      <c r="ADT51" s="3112"/>
      <c r="ADU51" s="3112"/>
      <c r="ADV51" s="3112"/>
      <c r="ADW51" s="3112"/>
      <c r="ADX51" s="3112"/>
      <c r="ADY51" s="3112"/>
      <c r="ADZ51" s="3112"/>
      <c r="AEA51" s="3112"/>
      <c r="AEB51" s="3112"/>
      <c r="AEC51" s="3112"/>
      <c r="AED51" s="3112"/>
      <c r="AEE51" s="3112"/>
      <c r="AEF51" s="3112"/>
      <c r="AEG51" s="3112"/>
      <c r="AEH51" s="3112"/>
      <c r="AEI51" s="3112"/>
      <c r="AEJ51" s="3112"/>
      <c r="AEK51" s="3112"/>
      <c r="AEL51" s="3112"/>
      <c r="AEM51" s="3112"/>
      <c r="AEN51" s="3112"/>
      <c r="AEO51" s="3112"/>
      <c r="AEP51" s="3112"/>
      <c r="AEQ51" s="3112"/>
      <c r="AER51" s="3112"/>
      <c r="AES51" s="3112"/>
      <c r="AET51" s="3112"/>
      <c r="AEU51" s="3112"/>
      <c r="AEV51" s="3112"/>
      <c r="AEW51" s="3112"/>
      <c r="AEX51" s="3112"/>
      <c r="AEY51" s="3112"/>
      <c r="AEZ51" s="3112"/>
      <c r="AFA51" s="3112"/>
      <c r="AFB51" s="3112"/>
      <c r="AFC51" s="3112"/>
      <c r="AFD51" s="3112"/>
      <c r="AFE51" s="3112"/>
      <c r="AFF51" s="3112"/>
      <c r="AFG51" s="3112"/>
      <c r="AFH51" s="3112"/>
      <c r="AFI51" s="3112"/>
      <c r="AFJ51" s="3112"/>
      <c r="AFK51" s="3112"/>
      <c r="AFL51" s="3112"/>
      <c r="AFM51" s="3112"/>
      <c r="AFN51" s="3112"/>
      <c r="AFO51" s="3112"/>
      <c r="AFP51" s="3112"/>
      <c r="AFQ51" s="3112"/>
      <c r="AFR51" s="3112"/>
      <c r="AFS51" s="3112"/>
      <c r="AFT51" s="3112"/>
      <c r="AFU51" s="3112"/>
      <c r="AFV51" s="3112"/>
      <c r="AFW51" s="3112"/>
      <c r="AFX51" s="3112"/>
      <c r="AFY51" s="3112"/>
      <c r="AFZ51" s="3112"/>
      <c r="AGA51" s="3112"/>
      <c r="AGB51" s="3112"/>
      <c r="AGC51" s="3112"/>
      <c r="AGD51" s="3112"/>
      <c r="AGE51" s="3112"/>
      <c r="AGF51" s="3112"/>
      <c r="AGG51" s="3112"/>
      <c r="AGH51" s="3112"/>
      <c r="AGI51" s="3112"/>
      <c r="AGJ51" s="3112"/>
      <c r="AGK51" s="3112"/>
      <c r="AGL51" s="3112"/>
      <c r="AGM51" s="3112"/>
      <c r="AGN51" s="3112"/>
      <c r="AGO51" s="3112"/>
      <c r="AGP51" s="3112"/>
      <c r="AGQ51" s="3112"/>
      <c r="AGR51" s="3112"/>
      <c r="AGS51" s="3112"/>
      <c r="AGT51" s="3112"/>
      <c r="AGU51" s="3112"/>
      <c r="AGV51" s="3112"/>
      <c r="AGW51" s="3112"/>
      <c r="AGX51" s="3112"/>
      <c r="AGY51" s="3112"/>
      <c r="AGZ51" s="3112"/>
      <c r="AHA51" s="3112"/>
      <c r="AHB51" s="3112"/>
      <c r="AHC51" s="3112"/>
      <c r="AHD51" s="3112"/>
      <c r="AHE51" s="3112"/>
      <c r="AHF51" s="3112"/>
      <c r="AHG51" s="3112"/>
      <c r="AHH51" s="3112"/>
      <c r="AHI51" s="3112"/>
      <c r="AHJ51" s="3112"/>
      <c r="AHK51" s="3112"/>
      <c r="AHL51" s="3112"/>
      <c r="AHM51" s="3112"/>
      <c r="AHN51" s="3112"/>
      <c r="AHO51" s="3112"/>
      <c r="AHP51" s="3112"/>
      <c r="AHQ51" s="3112"/>
      <c r="AHR51" s="3112"/>
      <c r="AHS51" s="3112"/>
      <c r="AHT51" s="3112"/>
      <c r="AHU51" s="3112"/>
      <c r="AHV51" s="3112"/>
      <c r="AHW51" s="3112"/>
      <c r="AHX51" s="3112"/>
      <c r="AHY51" s="3112"/>
      <c r="AHZ51" s="3112"/>
      <c r="AIA51" s="3112"/>
      <c r="AIB51" s="3112"/>
      <c r="AIC51" s="3112"/>
      <c r="AID51" s="3112"/>
      <c r="AIE51" s="3112"/>
      <c r="AIF51" s="3112"/>
      <c r="AIG51" s="3112"/>
      <c r="AIH51" s="3112"/>
      <c r="AII51" s="3112"/>
      <c r="AIJ51" s="3112"/>
      <c r="AIK51" s="3112"/>
      <c r="AIL51" s="3112"/>
      <c r="AIM51" s="3112"/>
      <c r="AIN51" s="3112"/>
      <c r="AIO51" s="3112"/>
      <c r="AIP51" s="3112"/>
      <c r="AIQ51" s="3112"/>
      <c r="AIR51" s="3112"/>
      <c r="AIS51" s="3112"/>
      <c r="AIT51" s="3112"/>
      <c r="AIU51" s="3112"/>
      <c r="AIV51" s="3112"/>
      <c r="AIW51" s="3112"/>
      <c r="AIX51" s="3112"/>
      <c r="AIY51" s="3112"/>
      <c r="AIZ51" s="3112"/>
      <c r="AJA51" s="3112"/>
      <c r="AJB51" s="3112"/>
      <c r="AJC51" s="3112"/>
      <c r="AJD51" s="3112"/>
      <c r="AJE51" s="3112"/>
      <c r="AJF51" s="3112"/>
      <c r="AJG51" s="3112"/>
      <c r="AJH51" s="3112"/>
      <c r="AJI51" s="3112"/>
      <c r="AJJ51" s="3112"/>
      <c r="AJK51" s="3112"/>
      <c r="AJL51" s="3112"/>
      <c r="AJM51" s="3112"/>
      <c r="AJN51" s="3112"/>
      <c r="AJO51" s="3112"/>
      <c r="AJP51" s="3112"/>
      <c r="AJQ51" s="3112"/>
      <c r="AJR51" s="3112"/>
      <c r="AJS51" s="3112"/>
      <c r="AJT51" s="3112"/>
      <c r="AJU51" s="3112"/>
      <c r="AJV51" s="3112"/>
      <c r="AJW51" s="3112"/>
      <c r="AJX51" s="3112"/>
      <c r="AJY51" s="3112"/>
      <c r="AJZ51" s="3112"/>
      <c r="AKA51" s="3112"/>
      <c r="AKB51" s="3112"/>
      <c r="AKC51" s="3112"/>
      <c r="AKD51" s="3112"/>
      <c r="AKE51" s="3112"/>
      <c r="AKF51" s="3112"/>
      <c r="AKG51" s="3112"/>
      <c r="AKH51" s="3112"/>
      <c r="AKI51" s="3112"/>
      <c r="AKJ51" s="3112"/>
      <c r="AKK51" s="3112"/>
      <c r="AKL51" s="3112"/>
      <c r="AKM51" s="3112"/>
      <c r="AKN51" s="3112"/>
      <c r="AKO51" s="3112"/>
      <c r="AKP51" s="3112"/>
      <c r="AKQ51" s="3112"/>
      <c r="AKR51" s="3112"/>
      <c r="AKS51" s="3112"/>
      <c r="AKT51" s="3112"/>
      <c r="AKU51" s="3112"/>
      <c r="AKV51" s="3112"/>
      <c r="AKW51" s="3112"/>
      <c r="AKX51" s="3112"/>
      <c r="AKY51" s="3112"/>
      <c r="AKZ51" s="3112"/>
      <c r="ALA51" s="3112"/>
      <c r="ALB51" s="3112"/>
      <c r="ALC51" s="3112"/>
      <c r="ALD51" s="3112"/>
      <c r="ALE51" s="3112"/>
      <c r="ALF51" s="3112"/>
      <c r="ALG51" s="3112"/>
      <c r="ALH51" s="3112"/>
      <c r="ALI51" s="3112"/>
      <c r="ALJ51" s="3112"/>
      <c r="ALK51" s="3112"/>
      <c r="ALL51" s="3112"/>
      <c r="ALM51" s="3112"/>
      <c r="ALN51" s="3112"/>
      <c r="ALO51" s="3112"/>
      <c r="ALP51" s="3112"/>
      <c r="ALQ51" s="3112"/>
      <c r="ALR51" s="3112"/>
      <c r="ALS51" s="3112"/>
      <c r="ALT51" s="3112"/>
      <c r="ALU51" s="3112"/>
      <c r="ALV51" s="3112"/>
      <c r="ALW51" s="3112"/>
      <c r="ALX51" s="3112"/>
      <c r="ALY51" s="3112"/>
      <c r="ALZ51" s="3112"/>
      <c r="AMA51" s="3112"/>
      <c r="AMB51" s="3112"/>
      <c r="AMC51" s="3112"/>
      <c r="AMD51" s="3112"/>
      <c r="AME51" s="3112"/>
      <c r="AMF51" s="3112"/>
      <c r="AMG51" s="3112"/>
      <c r="AMH51" s="3112"/>
      <c r="AMI51" s="3112"/>
      <c r="AMJ51" s="3112"/>
      <c r="AMK51" s="3112"/>
      <c r="AML51" s="3112"/>
      <c r="AMM51" s="3112"/>
      <c r="AMN51" s="3112"/>
      <c r="AMO51" s="3112"/>
      <c r="AMP51" s="3112"/>
      <c r="AMQ51" s="3112"/>
      <c r="AMR51" s="3112"/>
      <c r="AMS51" s="3112"/>
      <c r="AMT51" s="3112"/>
      <c r="AMU51" s="3112"/>
      <c r="AMV51" s="3112"/>
      <c r="AMW51" s="3112"/>
      <c r="AMX51" s="3112"/>
      <c r="AMY51" s="3112"/>
      <c r="AMZ51" s="3112"/>
      <c r="ANA51" s="3112"/>
      <c r="ANB51" s="3112"/>
      <c r="ANC51" s="3112"/>
      <c r="AND51" s="3112"/>
      <c r="ANE51" s="3112"/>
      <c r="ANF51" s="3112"/>
      <c r="ANG51" s="3112"/>
      <c r="ANH51" s="3112"/>
      <c r="ANI51" s="3112"/>
      <c r="ANJ51" s="3112"/>
      <c r="ANK51" s="3112"/>
      <c r="ANL51" s="3112"/>
      <c r="ANM51" s="3112"/>
      <c r="ANN51" s="3112"/>
      <c r="ANO51" s="3112"/>
      <c r="ANP51" s="3112"/>
      <c r="ANQ51" s="3112"/>
      <c r="ANR51" s="3112"/>
      <c r="ANS51" s="3112"/>
      <c r="ANT51" s="3112"/>
      <c r="ANU51" s="3112"/>
      <c r="ANV51" s="3112"/>
      <c r="ANW51" s="3112"/>
      <c r="ANX51" s="3112"/>
      <c r="ANY51" s="3112"/>
      <c r="ANZ51" s="3112"/>
      <c r="AOA51" s="3112"/>
      <c r="AOB51" s="3112"/>
      <c r="AOC51" s="3112"/>
      <c r="AOD51" s="3112"/>
      <c r="AOE51" s="3112"/>
      <c r="AOF51" s="3112"/>
      <c r="AOG51" s="3112"/>
      <c r="AOH51" s="3112"/>
      <c r="AOI51" s="3112"/>
      <c r="AOJ51" s="3112"/>
      <c r="AOK51" s="3112"/>
      <c r="AOL51" s="3112"/>
      <c r="AOM51" s="3112"/>
      <c r="AON51" s="3112"/>
      <c r="AOO51" s="3112"/>
      <c r="AOP51" s="3112"/>
      <c r="AOQ51" s="3112"/>
      <c r="AOR51" s="3112"/>
      <c r="AOS51" s="3112"/>
      <c r="AOT51" s="3112"/>
      <c r="AOU51" s="3112"/>
      <c r="AOV51" s="3112"/>
      <c r="AOW51" s="3112"/>
      <c r="AOX51" s="3112"/>
      <c r="AOY51" s="3112"/>
      <c r="AOZ51" s="3112"/>
      <c r="APA51" s="3112"/>
      <c r="APB51" s="3112"/>
      <c r="APC51" s="3112"/>
      <c r="APD51" s="3112"/>
      <c r="APE51" s="3112"/>
      <c r="APF51" s="3112"/>
      <c r="APG51" s="3112"/>
      <c r="APH51" s="3112"/>
      <c r="API51" s="3112"/>
      <c r="APJ51" s="3112"/>
      <c r="APK51" s="3112"/>
      <c r="APL51" s="3112"/>
      <c r="APM51" s="3112"/>
      <c r="APN51" s="3112"/>
      <c r="APO51" s="3112"/>
      <c r="APP51" s="3112"/>
      <c r="APQ51" s="3112"/>
      <c r="APR51" s="3112"/>
      <c r="APS51" s="3112"/>
      <c r="APT51" s="3112"/>
      <c r="APU51" s="3112"/>
      <c r="APV51" s="3112"/>
      <c r="APW51" s="3112"/>
      <c r="APX51" s="3112"/>
      <c r="APY51" s="3112"/>
      <c r="APZ51" s="3112"/>
      <c r="AQA51" s="3112"/>
      <c r="AQB51" s="3112"/>
      <c r="AQC51" s="3112"/>
      <c r="AQD51" s="3112"/>
      <c r="AQE51" s="3112"/>
      <c r="AQF51" s="3112"/>
      <c r="AQG51" s="3112"/>
      <c r="AQH51" s="3112"/>
      <c r="AQI51" s="3112"/>
      <c r="AQJ51" s="3112"/>
      <c r="AQK51" s="3112"/>
      <c r="AQL51" s="3112"/>
      <c r="AQM51" s="3112"/>
      <c r="AQN51" s="3112"/>
      <c r="AQO51" s="3112"/>
      <c r="AQP51" s="3112"/>
      <c r="AQQ51" s="3112"/>
      <c r="AQR51" s="3112"/>
      <c r="AQS51" s="3112"/>
      <c r="AQT51" s="3112"/>
      <c r="AQU51" s="3112"/>
      <c r="AQV51" s="3112"/>
      <c r="AQW51" s="3112"/>
      <c r="AQX51" s="3112"/>
      <c r="AQY51" s="3112"/>
      <c r="AQZ51" s="3112"/>
      <c r="ARA51" s="3112"/>
      <c r="ARB51" s="3112"/>
      <c r="ARC51" s="3112"/>
      <c r="ARD51" s="3112"/>
      <c r="ARE51" s="3112"/>
      <c r="ARF51" s="3112"/>
      <c r="ARG51" s="3112"/>
      <c r="ARH51" s="3112"/>
      <c r="ARI51" s="3112"/>
      <c r="ARJ51" s="3112"/>
      <c r="ARK51" s="3112"/>
      <c r="ARL51" s="3112"/>
      <c r="ARM51" s="3112"/>
      <c r="ARN51" s="3112"/>
      <c r="ARO51" s="3112"/>
      <c r="ARP51" s="3112"/>
      <c r="ARQ51" s="3112"/>
      <c r="ARR51" s="3112"/>
      <c r="ARS51" s="3112"/>
      <c r="ART51" s="3112"/>
      <c r="ARU51" s="3112"/>
      <c r="ARV51" s="3112"/>
      <c r="ARW51" s="3112"/>
      <c r="ARX51" s="3112"/>
      <c r="ARY51" s="3112"/>
      <c r="ARZ51" s="3112"/>
      <c r="ASA51" s="3112"/>
      <c r="ASB51" s="3112"/>
      <c r="ASC51" s="3112"/>
      <c r="ASD51" s="3112"/>
      <c r="ASE51" s="3112"/>
      <c r="ASF51" s="3112"/>
      <c r="ASG51" s="3112"/>
      <c r="ASH51" s="3112"/>
      <c r="ASI51" s="3112"/>
      <c r="ASJ51" s="3112"/>
      <c r="ASK51" s="3112"/>
      <c r="ASL51" s="3112"/>
      <c r="ASM51" s="3112"/>
      <c r="ASN51" s="3112"/>
      <c r="ASO51" s="3112"/>
      <c r="ASP51" s="3112"/>
      <c r="ASQ51" s="3112"/>
      <c r="ASR51" s="3112"/>
      <c r="ASS51" s="3112"/>
      <c r="AST51" s="3112"/>
      <c r="ASU51" s="3112"/>
      <c r="ASV51" s="3112"/>
      <c r="ASW51" s="3112"/>
      <c r="ASX51" s="3112"/>
      <c r="ASY51" s="3112"/>
      <c r="ASZ51" s="3112"/>
      <c r="ATA51" s="3112"/>
      <c r="ATB51" s="3112"/>
      <c r="ATC51" s="3112"/>
      <c r="ATD51" s="3112"/>
      <c r="ATE51" s="3112"/>
      <c r="ATF51" s="3112"/>
      <c r="ATG51" s="3112"/>
      <c r="ATH51" s="3112"/>
      <c r="ATI51" s="3112"/>
      <c r="ATJ51" s="3112"/>
      <c r="ATK51" s="3112"/>
      <c r="ATL51" s="3112"/>
      <c r="ATM51" s="3112"/>
      <c r="ATN51" s="3112"/>
      <c r="ATO51" s="3112"/>
      <c r="ATP51" s="3112"/>
      <c r="ATQ51" s="3112"/>
      <c r="ATR51" s="3112"/>
      <c r="ATS51" s="3112"/>
      <c r="ATT51" s="3112"/>
      <c r="ATU51" s="3112"/>
      <c r="ATV51" s="3112"/>
      <c r="ATW51" s="3112"/>
      <c r="ATX51" s="3112"/>
      <c r="ATY51" s="3112"/>
      <c r="ATZ51" s="3112"/>
      <c r="AUA51" s="3112"/>
      <c r="AUB51" s="3112"/>
      <c r="AUC51" s="3112"/>
      <c r="AUD51" s="3112"/>
      <c r="AUE51" s="3112"/>
      <c r="AUF51" s="3112"/>
      <c r="AUG51" s="3112"/>
      <c r="AUH51" s="3112"/>
      <c r="AUI51" s="3112"/>
      <c r="AUJ51" s="3112"/>
      <c r="AUK51" s="3112"/>
      <c r="AUL51" s="3112"/>
      <c r="AUM51" s="3112"/>
      <c r="AUN51" s="3112"/>
      <c r="AUO51" s="3112"/>
      <c r="AUP51" s="3112"/>
      <c r="AUQ51" s="3112"/>
      <c r="AUR51" s="3112"/>
      <c r="AUS51" s="3112"/>
      <c r="AUT51" s="3112"/>
      <c r="AUU51" s="3112"/>
      <c r="AUV51" s="3112"/>
      <c r="AUW51" s="3112"/>
      <c r="AUX51" s="3112"/>
      <c r="AUY51" s="3112"/>
      <c r="AUZ51" s="3112"/>
      <c r="AVA51" s="3112"/>
      <c r="AVB51" s="3112"/>
      <c r="AVC51" s="3112"/>
      <c r="AVD51" s="3112"/>
      <c r="AVE51" s="3112"/>
      <c r="AVF51" s="3112"/>
      <c r="AVG51" s="3112"/>
      <c r="AVH51" s="3112"/>
      <c r="AVI51" s="3112"/>
      <c r="AVJ51" s="3112"/>
      <c r="AVK51" s="3112"/>
      <c r="AVL51" s="3112"/>
      <c r="AVM51" s="3112"/>
      <c r="AVN51" s="3112"/>
      <c r="AVO51" s="3112"/>
      <c r="AVP51" s="3112"/>
      <c r="AVQ51" s="3112"/>
      <c r="AVR51" s="3112"/>
      <c r="AVS51" s="3112"/>
      <c r="AVT51" s="3112"/>
      <c r="AVU51" s="3112"/>
      <c r="AVV51" s="3112"/>
      <c r="AVW51" s="3112"/>
      <c r="AVX51" s="3112"/>
      <c r="AVY51" s="3112"/>
      <c r="AVZ51" s="3112"/>
      <c r="AWA51" s="3112"/>
      <c r="AWB51" s="3112"/>
      <c r="AWC51" s="3112"/>
      <c r="AWD51" s="3112"/>
      <c r="AWE51" s="3112"/>
      <c r="AWF51" s="3112"/>
      <c r="AWG51" s="3112"/>
      <c r="AWH51" s="3112"/>
      <c r="AWI51" s="3112"/>
      <c r="AWJ51" s="3112"/>
      <c r="AWK51" s="3112"/>
      <c r="AWL51" s="3112"/>
      <c r="AWM51" s="3112"/>
      <c r="AWN51" s="3112"/>
      <c r="AWO51" s="3112"/>
      <c r="AWP51" s="3112"/>
      <c r="AWQ51" s="3112"/>
      <c r="AWR51" s="3112"/>
      <c r="AWS51" s="3112"/>
      <c r="AWT51" s="3112"/>
      <c r="AWU51" s="3112"/>
      <c r="AWV51" s="3112"/>
      <c r="AWW51" s="3112"/>
      <c r="AWX51" s="3112"/>
      <c r="AWY51" s="3112"/>
      <c r="AWZ51" s="3112"/>
      <c r="AXA51" s="3112"/>
      <c r="AXB51" s="3112"/>
      <c r="AXC51" s="3112"/>
      <c r="AXD51" s="3112"/>
      <c r="AXE51" s="3112"/>
      <c r="AXF51" s="3112"/>
      <c r="AXG51" s="3112"/>
      <c r="AXH51" s="3112"/>
      <c r="AXI51" s="3112"/>
      <c r="AXJ51" s="3112"/>
      <c r="AXK51" s="3112"/>
      <c r="AXL51" s="3112"/>
      <c r="AXM51" s="3112"/>
      <c r="AXN51" s="3112"/>
      <c r="AXO51" s="3112"/>
      <c r="AXP51" s="3112"/>
      <c r="AXQ51" s="3112"/>
      <c r="AXR51" s="3112"/>
      <c r="AXS51" s="3112"/>
      <c r="AXT51" s="3112"/>
      <c r="AXU51" s="3112"/>
      <c r="AXV51" s="3112"/>
      <c r="AXW51" s="3112"/>
      <c r="AXX51" s="3112"/>
      <c r="AXY51" s="3112"/>
      <c r="AXZ51" s="3112"/>
      <c r="AYA51" s="3112"/>
      <c r="AYB51" s="3112"/>
      <c r="AYC51" s="3112"/>
      <c r="AYD51" s="3112"/>
      <c r="AYE51" s="3112"/>
      <c r="AYF51" s="3112"/>
      <c r="AYG51" s="3112"/>
      <c r="AYH51" s="3112"/>
      <c r="AYI51" s="3112"/>
      <c r="AYJ51" s="3112"/>
      <c r="AYK51" s="3112"/>
      <c r="AYL51" s="3112"/>
      <c r="AYM51" s="3112"/>
      <c r="AYN51" s="3112"/>
      <c r="AYO51" s="3112"/>
      <c r="AYP51" s="3112"/>
      <c r="AYQ51" s="3112"/>
      <c r="AYR51" s="3112"/>
      <c r="AYS51" s="3112"/>
      <c r="AYT51" s="3112"/>
      <c r="AYU51" s="3112"/>
      <c r="AYV51" s="3112"/>
      <c r="AYW51" s="3112"/>
      <c r="AYX51" s="3112"/>
      <c r="AYY51" s="3112"/>
      <c r="AYZ51" s="3112"/>
      <c r="AZA51" s="3112"/>
      <c r="AZB51" s="3112"/>
      <c r="AZC51" s="3112"/>
      <c r="AZD51" s="3112"/>
      <c r="AZE51" s="3112"/>
      <c r="AZF51" s="3112"/>
      <c r="AZG51" s="3112"/>
      <c r="AZH51" s="3112"/>
      <c r="AZI51" s="3112"/>
      <c r="AZJ51" s="3112"/>
      <c r="AZK51" s="3112"/>
      <c r="AZL51" s="3112"/>
      <c r="AZM51" s="3112"/>
      <c r="AZN51" s="3112"/>
      <c r="AZO51" s="3112"/>
      <c r="AZP51" s="3112"/>
      <c r="AZQ51" s="3112"/>
      <c r="AZR51" s="3112"/>
      <c r="AZS51" s="3112"/>
      <c r="AZT51" s="3112"/>
      <c r="AZU51" s="3112"/>
      <c r="AZV51" s="3112"/>
      <c r="AZW51" s="3112"/>
      <c r="AZX51" s="3112"/>
      <c r="AZY51" s="3112"/>
      <c r="AZZ51" s="3112"/>
      <c r="BAA51" s="3112"/>
      <c r="BAB51" s="3112"/>
      <c r="BAC51" s="3112"/>
      <c r="BAD51" s="3112"/>
      <c r="BAE51" s="3112"/>
      <c r="BAF51" s="3112"/>
      <c r="BAG51" s="3112"/>
      <c r="BAH51" s="3112"/>
      <c r="BAI51" s="3112"/>
      <c r="BAJ51" s="3112"/>
      <c r="BAK51" s="3112"/>
      <c r="BAL51" s="3112"/>
      <c r="BAM51" s="3112"/>
      <c r="BAN51" s="3112"/>
      <c r="BAO51" s="3112"/>
      <c r="BAP51" s="3112"/>
      <c r="BAQ51" s="3112"/>
      <c r="BAR51" s="3112"/>
      <c r="BAS51" s="3112"/>
      <c r="BAT51" s="3112"/>
      <c r="BAU51" s="3112"/>
      <c r="BAV51" s="3112"/>
      <c r="BAW51" s="3112"/>
      <c r="BAX51" s="3112"/>
      <c r="BAY51" s="3112"/>
      <c r="BAZ51" s="3112"/>
      <c r="BBA51" s="3112"/>
      <c r="BBB51" s="3112"/>
      <c r="BBC51" s="3112"/>
      <c r="BBD51" s="3112"/>
      <c r="BBE51" s="3112"/>
      <c r="BBF51" s="3112"/>
      <c r="BBG51" s="3112"/>
      <c r="BBH51" s="3112"/>
      <c r="BBI51" s="3112"/>
      <c r="BBJ51" s="3112"/>
      <c r="BBK51" s="3112"/>
      <c r="BBL51" s="3112"/>
      <c r="BBM51" s="3112"/>
      <c r="BBN51" s="3112"/>
      <c r="BBO51" s="3112"/>
      <c r="BBP51" s="3112"/>
      <c r="BBQ51" s="3112"/>
      <c r="BBR51" s="3112"/>
      <c r="BBS51" s="3112"/>
      <c r="BBT51" s="3112"/>
      <c r="BBU51" s="3112"/>
      <c r="BBV51" s="3112"/>
      <c r="BBW51" s="3112"/>
      <c r="BBX51" s="3112"/>
      <c r="BBY51" s="3112"/>
      <c r="BBZ51" s="3112"/>
      <c r="BCA51" s="3112"/>
      <c r="BCB51" s="3112"/>
      <c r="BCC51" s="3112"/>
      <c r="BCD51" s="3112"/>
      <c r="BCE51" s="3112"/>
      <c r="BCF51" s="3112"/>
      <c r="BCG51" s="3112"/>
      <c r="BCH51" s="3112"/>
      <c r="BCI51" s="3112"/>
      <c r="BCJ51" s="3112"/>
      <c r="BCK51" s="3112"/>
      <c r="BCL51" s="3112"/>
      <c r="BCM51" s="3112"/>
      <c r="BCN51" s="3112"/>
      <c r="BCO51" s="3112"/>
      <c r="BCP51" s="3112"/>
      <c r="BCQ51" s="3112"/>
      <c r="BCR51" s="3112"/>
      <c r="BCS51" s="3112"/>
      <c r="BCT51" s="3112"/>
      <c r="BCU51" s="3112"/>
      <c r="BCV51" s="3112"/>
      <c r="BCW51" s="3112"/>
      <c r="BCX51" s="3112"/>
      <c r="BCY51" s="3112"/>
      <c r="BCZ51" s="3112"/>
      <c r="BDA51" s="3112"/>
      <c r="BDB51" s="3112"/>
      <c r="BDC51" s="3112"/>
      <c r="BDD51" s="3112"/>
      <c r="BDE51" s="3112"/>
      <c r="BDF51" s="3112"/>
      <c r="BDG51" s="3112"/>
      <c r="BDH51" s="3112"/>
      <c r="BDI51" s="3112"/>
      <c r="BDJ51" s="3112"/>
      <c r="BDK51" s="3112"/>
      <c r="BDL51" s="3112"/>
      <c r="BDM51" s="3112"/>
      <c r="BDN51" s="3112"/>
      <c r="BDO51" s="3112"/>
      <c r="BDP51" s="3112"/>
      <c r="BDQ51" s="3112"/>
      <c r="BDR51" s="3112"/>
      <c r="BDS51" s="3112"/>
      <c r="BDT51" s="3112"/>
      <c r="BDU51" s="3112"/>
      <c r="BDV51" s="3112"/>
      <c r="BDW51" s="3112"/>
      <c r="BDX51" s="3112"/>
      <c r="BDY51" s="3112"/>
      <c r="BDZ51" s="3112"/>
      <c r="BEA51" s="3112"/>
      <c r="BEB51" s="3112"/>
      <c r="BEC51" s="3112"/>
      <c r="BED51" s="3112"/>
      <c r="BEE51" s="3112"/>
      <c r="BEF51" s="3112"/>
      <c r="BEG51" s="3112"/>
      <c r="BEH51" s="3112"/>
      <c r="BEI51" s="3112"/>
      <c r="BEJ51" s="3112"/>
      <c r="BEK51" s="3112"/>
      <c r="BEL51" s="3112"/>
      <c r="BEM51" s="3112"/>
      <c r="BEN51" s="3112"/>
      <c r="BEO51" s="3112"/>
      <c r="BEP51" s="3112"/>
      <c r="BEQ51" s="3112"/>
      <c r="BER51" s="3112"/>
      <c r="BES51" s="3112"/>
      <c r="BET51" s="3112"/>
      <c r="BEU51" s="3112"/>
      <c r="BEV51" s="3112"/>
      <c r="BEW51" s="3112"/>
      <c r="BEX51" s="3112"/>
      <c r="BEY51" s="3112"/>
      <c r="BEZ51" s="3112"/>
      <c r="BFA51" s="3112"/>
      <c r="BFB51" s="3112"/>
      <c r="BFC51" s="3112"/>
      <c r="BFD51" s="3112"/>
      <c r="BFE51" s="3112"/>
      <c r="BFF51" s="3112"/>
      <c r="BFG51" s="3112"/>
      <c r="BFH51" s="3112"/>
      <c r="BFI51" s="3112"/>
      <c r="BFJ51" s="3112"/>
      <c r="BFK51" s="3112"/>
      <c r="BFL51" s="3112"/>
      <c r="BFM51" s="3112"/>
      <c r="BFN51" s="3112"/>
      <c r="BFO51" s="3112"/>
      <c r="BFP51" s="3112"/>
      <c r="BFQ51" s="3112"/>
      <c r="BFR51" s="3112"/>
      <c r="BFS51" s="3112"/>
      <c r="BFT51" s="3112"/>
      <c r="BFU51" s="3112"/>
      <c r="BFV51" s="3112"/>
      <c r="BFW51" s="3112"/>
      <c r="BFX51" s="3112"/>
      <c r="BFY51" s="3112"/>
      <c r="BFZ51" s="3112"/>
      <c r="BGA51" s="3112"/>
      <c r="BGB51" s="3112"/>
      <c r="BGC51" s="3112"/>
      <c r="BGD51" s="3112"/>
      <c r="BGE51" s="3112"/>
      <c r="BGF51" s="3112"/>
      <c r="BGG51" s="3112"/>
      <c r="BGH51" s="3112"/>
      <c r="BGI51" s="3112"/>
      <c r="BGJ51" s="3112"/>
      <c r="BGK51" s="3112"/>
      <c r="BGL51" s="3112"/>
      <c r="BGM51" s="3112"/>
      <c r="BGN51" s="3112"/>
      <c r="BGO51" s="3112"/>
      <c r="BGP51" s="3112"/>
      <c r="BGQ51" s="3112"/>
      <c r="BGR51" s="3112"/>
      <c r="BGS51" s="3112"/>
      <c r="BGT51" s="3112"/>
      <c r="BGU51" s="3112"/>
      <c r="BGV51" s="3112"/>
      <c r="BGW51" s="3112"/>
      <c r="BGX51" s="3112"/>
      <c r="BGY51" s="3112"/>
      <c r="BGZ51" s="3112"/>
      <c r="BHA51" s="3112"/>
      <c r="BHB51" s="3112"/>
      <c r="BHC51" s="3112"/>
      <c r="BHD51" s="3112"/>
      <c r="BHE51" s="3112"/>
      <c r="BHF51" s="3112"/>
      <c r="BHG51" s="3112"/>
      <c r="BHH51" s="3112"/>
      <c r="BHI51" s="3112"/>
      <c r="BHJ51" s="3112"/>
      <c r="BHK51" s="3112"/>
      <c r="BHL51" s="3112"/>
      <c r="BHM51" s="3112"/>
      <c r="BHN51" s="3112"/>
      <c r="BHO51" s="3112"/>
      <c r="BHP51" s="3112"/>
      <c r="BHQ51" s="3112"/>
      <c r="BHR51" s="3112"/>
      <c r="BHS51" s="3112"/>
      <c r="BHT51" s="3112"/>
      <c r="BHU51" s="3112"/>
      <c r="BHV51" s="3112"/>
      <c r="BHW51" s="3112"/>
      <c r="BHX51" s="3112"/>
      <c r="BHY51" s="3112"/>
      <c r="BHZ51" s="3112"/>
      <c r="BIA51" s="3112"/>
      <c r="BIB51" s="3112"/>
      <c r="BIC51" s="3112"/>
      <c r="BID51" s="3112"/>
      <c r="BIE51" s="3112"/>
      <c r="BIF51" s="3112"/>
      <c r="BIG51" s="3112"/>
      <c r="BIH51" s="3112"/>
      <c r="BII51" s="3112"/>
      <c r="BIJ51" s="3112"/>
      <c r="BIK51" s="3112"/>
      <c r="BIL51" s="3112"/>
      <c r="BIM51" s="3112"/>
      <c r="BIN51" s="3112"/>
      <c r="BIO51" s="3112"/>
      <c r="BIP51" s="3112"/>
      <c r="BIQ51" s="3112"/>
      <c r="BIR51" s="3112"/>
      <c r="BIS51" s="3112"/>
      <c r="BIT51" s="3112"/>
      <c r="BIU51" s="3112"/>
      <c r="BIV51" s="3112"/>
      <c r="BIW51" s="3112"/>
      <c r="BIX51" s="3112"/>
      <c r="BIY51" s="3112"/>
      <c r="BIZ51" s="3112"/>
      <c r="BJA51" s="3112"/>
      <c r="BJB51" s="3112"/>
      <c r="BJC51" s="3112"/>
      <c r="BJD51" s="3112"/>
      <c r="BJE51" s="3112"/>
      <c r="BJF51" s="3112"/>
      <c r="BJG51" s="3112"/>
      <c r="BJH51" s="3112"/>
      <c r="BJI51" s="3112"/>
      <c r="BJJ51" s="3112"/>
      <c r="BJK51" s="3112"/>
      <c r="BJL51" s="3112"/>
      <c r="BJM51" s="3112"/>
      <c r="BJN51" s="3112"/>
      <c r="BJO51" s="3112"/>
      <c r="BJP51" s="3112"/>
      <c r="BJQ51" s="3112"/>
      <c r="BJR51" s="3112"/>
      <c r="BJS51" s="3112"/>
      <c r="BJT51" s="3112"/>
      <c r="BJU51" s="3112"/>
      <c r="BJV51" s="3112"/>
      <c r="BJW51" s="3112"/>
      <c r="BJX51" s="3112"/>
      <c r="BJY51" s="3112"/>
      <c r="BJZ51" s="3112"/>
      <c r="BKA51" s="3112"/>
      <c r="BKB51" s="3112"/>
      <c r="BKC51" s="3112"/>
      <c r="BKD51" s="3112"/>
      <c r="BKE51" s="3112"/>
      <c r="BKF51" s="3112"/>
      <c r="BKG51" s="3112"/>
      <c r="BKH51" s="3112"/>
      <c r="BKI51" s="3112"/>
      <c r="BKJ51" s="3112"/>
      <c r="BKK51" s="3112"/>
      <c r="BKL51" s="3112"/>
      <c r="BKM51" s="3112"/>
      <c r="BKN51" s="3112"/>
      <c r="BKO51" s="3112"/>
      <c r="BKP51" s="3112"/>
      <c r="BKQ51" s="3112"/>
      <c r="BKR51" s="3112"/>
      <c r="BKS51" s="3112"/>
      <c r="BKT51" s="3112"/>
      <c r="BKU51" s="3112"/>
      <c r="BKV51" s="3112"/>
      <c r="BKW51" s="3112"/>
      <c r="BKX51" s="3112"/>
      <c r="BKY51" s="3112"/>
      <c r="BKZ51" s="3112"/>
      <c r="BLA51" s="3112"/>
      <c r="BLB51" s="3112"/>
      <c r="BLC51" s="3112"/>
      <c r="BLD51" s="3112"/>
      <c r="BLE51" s="3112"/>
      <c r="BLF51" s="3112"/>
      <c r="BLG51" s="3112"/>
      <c r="BLH51" s="3112"/>
      <c r="BLI51" s="3112"/>
      <c r="BLJ51" s="3112"/>
      <c r="BLK51" s="3112"/>
      <c r="BLL51" s="3112"/>
      <c r="BLM51" s="3112"/>
      <c r="BLN51" s="3112"/>
      <c r="BLO51" s="3112"/>
      <c r="BLP51" s="3112"/>
      <c r="BLQ51" s="3112"/>
      <c r="BLR51" s="3112"/>
      <c r="BLS51" s="3112"/>
      <c r="BLT51" s="3112"/>
      <c r="BLU51" s="3112"/>
      <c r="BLV51" s="3112"/>
      <c r="BLW51" s="3112"/>
      <c r="BLX51" s="3112"/>
      <c r="BLY51" s="3112"/>
      <c r="BLZ51" s="3112"/>
      <c r="BMA51" s="3112"/>
      <c r="BMB51" s="3112"/>
      <c r="BMC51" s="3112"/>
      <c r="BMD51" s="3112"/>
      <c r="BME51" s="3112"/>
      <c r="BMF51" s="3112"/>
      <c r="BMG51" s="3112"/>
      <c r="BMH51" s="3112"/>
      <c r="BMI51" s="3112"/>
      <c r="BMJ51" s="3112"/>
      <c r="BMK51" s="3112"/>
      <c r="BML51" s="3112"/>
      <c r="BMM51" s="3112"/>
      <c r="BMN51" s="3112"/>
      <c r="BMO51" s="3112"/>
      <c r="BMP51" s="3112"/>
      <c r="BMQ51" s="3112"/>
      <c r="BMR51" s="3112"/>
      <c r="BMS51" s="3112"/>
      <c r="BMT51" s="3112"/>
      <c r="BMU51" s="3112"/>
      <c r="BMV51" s="3112"/>
      <c r="BMW51" s="3112"/>
      <c r="BMX51" s="3112"/>
      <c r="BMY51" s="3112"/>
      <c r="BMZ51" s="3112"/>
      <c r="BNA51" s="3112"/>
      <c r="BNB51" s="3112"/>
      <c r="BNC51" s="3112"/>
      <c r="BND51" s="3112"/>
      <c r="BNE51" s="3112"/>
      <c r="BNF51" s="3112"/>
      <c r="BNG51" s="3112"/>
      <c r="BNH51" s="3112"/>
      <c r="BNI51" s="3112"/>
      <c r="BNJ51" s="3112"/>
      <c r="BNK51" s="3112"/>
      <c r="BNL51" s="3112"/>
      <c r="BNM51" s="3112"/>
      <c r="BNN51" s="3112"/>
      <c r="BNO51" s="3112"/>
      <c r="BNP51" s="3112"/>
      <c r="BNQ51" s="3112"/>
      <c r="BNR51" s="3112"/>
      <c r="BNS51" s="3112"/>
      <c r="BNT51" s="3112"/>
      <c r="BNU51" s="3112"/>
      <c r="BNV51" s="3112"/>
      <c r="BNW51" s="3112"/>
      <c r="BNX51" s="3112"/>
      <c r="BNY51" s="3112"/>
      <c r="BNZ51" s="3112"/>
      <c r="BOA51" s="3112"/>
      <c r="BOB51" s="3112"/>
      <c r="BOC51" s="3112"/>
      <c r="BOD51" s="3112"/>
      <c r="BOE51" s="3112"/>
      <c r="BOF51" s="3112"/>
      <c r="BOG51" s="3112"/>
      <c r="BOH51" s="3112"/>
      <c r="BOI51" s="3112"/>
      <c r="BOJ51" s="3112"/>
      <c r="BOK51" s="3112"/>
      <c r="BOL51" s="3112"/>
      <c r="BOM51" s="3112"/>
      <c r="BON51" s="3112"/>
      <c r="BOO51" s="3112"/>
      <c r="BOP51" s="3112"/>
      <c r="BOQ51" s="3112"/>
      <c r="BOR51" s="3112"/>
      <c r="BOS51" s="3112"/>
      <c r="BOT51" s="3112"/>
      <c r="BOU51" s="3112"/>
      <c r="BOV51" s="3112"/>
      <c r="BOW51" s="3112"/>
      <c r="BOX51" s="3112"/>
      <c r="BOY51" s="3112"/>
      <c r="BOZ51" s="3112"/>
      <c r="BPA51" s="3112"/>
      <c r="BPB51" s="3112"/>
      <c r="BPC51" s="3112"/>
      <c r="BPD51" s="3112"/>
      <c r="BPE51" s="3112"/>
      <c r="BPF51" s="3112"/>
      <c r="BPG51" s="3112"/>
      <c r="BPH51" s="3112"/>
      <c r="BPI51" s="3112"/>
      <c r="BPJ51" s="3112"/>
      <c r="BPK51" s="3112"/>
      <c r="BPL51" s="3112"/>
      <c r="BPM51" s="3112"/>
      <c r="BPN51" s="3112"/>
      <c r="BPO51" s="3112"/>
      <c r="BPP51" s="3112"/>
      <c r="BPQ51" s="3112"/>
      <c r="BPR51" s="3112"/>
      <c r="BPS51" s="3112"/>
      <c r="BPT51" s="3112"/>
      <c r="BPU51" s="3112"/>
      <c r="BPV51" s="3112"/>
      <c r="BPW51" s="3112"/>
      <c r="BPX51" s="3112"/>
      <c r="BPY51" s="3112"/>
      <c r="BPZ51" s="3112"/>
      <c r="BQA51" s="3112"/>
      <c r="BQB51" s="3112"/>
      <c r="BQC51" s="3112"/>
      <c r="BQD51" s="3112"/>
      <c r="BQE51" s="3112"/>
      <c r="BQF51" s="3112"/>
      <c r="BQG51" s="3112"/>
      <c r="BQH51" s="3112"/>
      <c r="BQI51" s="3112"/>
      <c r="BQJ51" s="3112"/>
      <c r="BQK51" s="3112"/>
      <c r="BQL51" s="3112"/>
      <c r="BQM51" s="3112"/>
      <c r="BQN51" s="3112"/>
      <c r="BQO51" s="3112"/>
      <c r="BQP51" s="3112"/>
      <c r="BQQ51" s="3112"/>
      <c r="BQR51" s="3112"/>
      <c r="BQS51" s="3112"/>
      <c r="BQT51" s="3112"/>
      <c r="BQU51" s="3112"/>
      <c r="BQV51" s="3112"/>
      <c r="BQW51" s="3112"/>
      <c r="BQX51" s="3112"/>
      <c r="BQY51" s="3112"/>
      <c r="BQZ51" s="3112"/>
      <c r="BRA51" s="3112"/>
      <c r="BRB51" s="3112"/>
      <c r="BRC51" s="3112"/>
      <c r="BRD51" s="3112"/>
      <c r="BRE51" s="3112"/>
      <c r="BRF51" s="3112"/>
      <c r="BRG51" s="3112"/>
      <c r="BRH51" s="3112"/>
      <c r="BRI51" s="3112"/>
      <c r="BRJ51" s="3112"/>
      <c r="BRK51" s="3112"/>
      <c r="BRL51" s="3112"/>
      <c r="BRM51" s="3112"/>
      <c r="BRN51" s="3112"/>
      <c r="BRO51" s="3112"/>
      <c r="BRP51" s="3112"/>
      <c r="BRQ51" s="3112"/>
      <c r="BRR51" s="3112"/>
      <c r="BRS51" s="3112"/>
      <c r="BRT51" s="3112"/>
      <c r="BRU51" s="3112"/>
      <c r="BRV51" s="3112"/>
      <c r="BRW51" s="3112"/>
      <c r="BRX51" s="3112"/>
      <c r="BRY51" s="3112"/>
      <c r="BRZ51" s="3112"/>
      <c r="BSA51" s="3112"/>
      <c r="BSB51" s="3112"/>
      <c r="BSC51" s="3112"/>
      <c r="BSD51" s="3112"/>
      <c r="BSE51" s="3112"/>
      <c r="BSF51" s="3112"/>
      <c r="BSG51" s="3112"/>
      <c r="BSH51" s="3112"/>
      <c r="BSI51" s="3112"/>
      <c r="BSJ51" s="3112"/>
      <c r="BSK51" s="3112"/>
      <c r="BSL51" s="3112"/>
      <c r="BSM51" s="3112"/>
      <c r="BSN51" s="3112"/>
      <c r="BSO51" s="3112"/>
      <c r="BSP51" s="3112"/>
      <c r="BSQ51" s="3112"/>
      <c r="BSR51" s="3112"/>
      <c r="BSS51" s="3112"/>
      <c r="BST51" s="3112"/>
      <c r="BSU51" s="3112"/>
      <c r="BSV51" s="3112"/>
      <c r="BSW51" s="3112"/>
      <c r="BSX51" s="3112"/>
      <c r="BSY51" s="3112"/>
      <c r="BSZ51" s="3112"/>
      <c r="BTA51" s="3112"/>
      <c r="BTB51" s="3112"/>
      <c r="BTC51" s="3112"/>
      <c r="BTD51" s="3112"/>
      <c r="BTE51" s="3112"/>
      <c r="BTF51" s="3112"/>
      <c r="BTG51" s="3112"/>
      <c r="BTH51" s="3112"/>
      <c r="BTI51" s="3112"/>
      <c r="BTJ51" s="3112"/>
      <c r="BTK51" s="3112"/>
      <c r="BTL51" s="3112"/>
      <c r="BTM51" s="3112"/>
      <c r="BTN51" s="3112"/>
      <c r="BTO51" s="3112"/>
      <c r="BTP51" s="3112"/>
      <c r="BTQ51" s="3112"/>
      <c r="BTR51" s="3112"/>
      <c r="BTS51" s="3112"/>
      <c r="BTT51" s="3112"/>
      <c r="BTU51" s="3112"/>
      <c r="BTV51" s="3112"/>
      <c r="BTW51" s="3112"/>
      <c r="BTX51" s="3112"/>
      <c r="BTY51" s="3112"/>
      <c r="BTZ51" s="3112"/>
      <c r="BUA51" s="3112"/>
      <c r="BUB51" s="3112"/>
      <c r="BUC51" s="3112"/>
      <c r="BUD51" s="3112"/>
      <c r="BUE51" s="3112"/>
      <c r="BUF51" s="3112"/>
      <c r="BUG51" s="3112"/>
      <c r="BUH51" s="3112"/>
      <c r="BUI51" s="3112"/>
      <c r="BUJ51" s="3112"/>
      <c r="BUK51" s="3112"/>
      <c r="BUL51" s="3112"/>
      <c r="BUM51" s="3112"/>
      <c r="BUN51" s="3112"/>
      <c r="BUO51" s="3112"/>
      <c r="BUP51" s="3112"/>
      <c r="BUQ51" s="3112"/>
      <c r="BUR51" s="3112"/>
      <c r="BUS51" s="3112"/>
      <c r="BUT51" s="3112"/>
      <c r="BUU51" s="3112"/>
      <c r="BUV51" s="3112"/>
      <c r="BUW51" s="3112"/>
      <c r="BUX51" s="3112"/>
      <c r="BUY51" s="3112"/>
      <c r="BUZ51" s="3112"/>
      <c r="BVA51" s="3112"/>
      <c r="BVB51" s="3112"/>
      <c r="BVC51" s="3112"/>
      <c r="BVD51" s="3112"/>
      <c r="BVE51" s="3112"/>
      <c r="BVF51" s="3112"/>
      <c r="BVG51" s="3112"/>
      <c r="BVH51" s="3112"/>
      <c r="BVI51" s="3112"/>
      <c r="BVJ51" s="3112"/>
      <c r="BVK51" s="3112"/>
      <c r="BVL51" s="3112"/>
      <c r="BVM51" s="3112"/>
      <c r="BVN51" s="3112"/>
      <c r="BVO51" s="3112"/>
      <c r="BVP51" s="3112"/>
      <c r="BVQ51" s="3112"/>
      <c r="BVR51" s="3112"/>
      <c r="BVS51" s="3112"/>
      <c r="BVT51" s="3112"/>
      <c r="BVU51" s="3112"/>
      <c r="BVV51" s="3112"/>
      <c r="BVW51" s="3112"/>
      <c r="BVX51" s="3112"/>
      <c r="BVY51" s="3112"/>
      <c r="BVZ51" s="3112"/>
      <c r="BWA51" s="3112"/>
      <c r="BWB51" s="3112"/>
      <c r="BWC51" s="3112"/>
      <c r="BWD51" s="3112"/>
      <c r="BWE51" s="3112"/>
      <c r="BWF51" s="3112"/>
      <c r="BWG51" s="3112"/>
      <c r="BWH51" s="3112"/>
      <c r="BWI51" s="3112"/>
      <c r="BWJ51" s="3112"/>
      <c r="BWK51" s="3112"/>
      <c r="BWL51" s="3112"/>
      <c r="BWM51" s="3112"/>
      <c r="BWN51" s="3112"/>
      <c r="BWO51" s="3112"/>
      <c r="BWP51" s="3112"/>
      <c r="BWQ51" s="3112"/>
      <c r="BWR51" s="3112"/>
      <c r="BWS51" s="3112"/>
      <c r="BWT51" s="3112"/>
      <c r="BWU51" s="3112"/>
      <c r="BWV51" s="3112"/>
      <c r="BWW51" s="3112"/>
      <c r="BWX51" s="3112"/>
      <c r="BWY51" s="3112"/>
      <c r="BWZ51" s="3112"/>
      <c r="BXA51" s="3112"/>
      <c r="BXB51" s="3112"/>
      <c r="BXC51" s="3112"/>
      <c r="BXD51" s="3112"/>
      <c r="BXE51" s="3112"/>
      <c r="BXF51" s="3112"/>
      <c r="BXG51" s="3112"/>
      <c r="BXH51" s="3112"/>
      <c r="BXI51" s="3112"/>
      <c r="BXJ51" s="3112"/>
      <c r="BXK51" s="3112"/>
      <c r="BXL51" s="3112"/>
      <c r="BXM51" s="3112"/>
      <c r="BXN51" s="3112"/>
      <c r="BXO51" s="3112"/>
      <c r="BXP51" s="3112"/>
      <c r="BXQ51" s="3112"/>
      <c r="BXR51" s="3112"/>
      <c r="BXS51" s="3112"/>
      <c r="BXT51" s="3112"/>
      <c r="BXU51" s="3112"/>
      <c r="BXV51" s="3112"/>
      <c r="BXW51" s="3112"/>
      <c r="BXX51" s="3112"/>
      <c r="BXY51" s="3112"/>
      <c r="BXZ51" s="3112"/>
      <c r="BYA51" s="3112"/>
      <c r="BYB51" s="3112"/>
      <c r="BYC51" s="3112"/>
      <c r="BYD51" s="3112"/>
      <c r="BYE51" s="3112"/>
      <c r="BYF51" s="3112"/>
      <c r="BYG51" s="3112"/>
      <c r="BYH51" s="3112"/>
      <c r="BYI51" s="3112"/>
      <c r="BYJ51" s="3112"/>
      <c r="BYK51" s="3112"/>
      <c r="BYL51" s="3112"/>
      <c r="BYM51" s="3112"/>
      <c r="BYN51" s="3112"/>
      <c r="BYO51" s="3112"/>
      <c r="BYP51" s="3112"/>
      <c r="BYQ51" s="3112"/>
      <c r="BYR51" s="3112"/>
      <c r="BYS51" s="3112"/>
      <c r="BYT51" s="3112"/>
      <c r="BYU51" s="3112"/>
      <c r="BYV51" s="3112"/>
      <c r="BYW51" s="3112"/>
      <c r="BYX51" s="3112"/>
      <c r="BYY51" s="3112"/>
      <c r="BYZ51" s="3112"/>
      <c r="BZA51" s="3112"/>
      <c r="BZB51" s="3112"/>
      <c r="BZC51" s="3112"/>
      <c r="BZD51" s="3112"/>
      <c r="BZE51" s="3112"/>
      <c r="BZF51" s="3112"/>
      <c r="BZG51" s="3112"/>
      <c r="BZH51" s="3112"/>
      <c r="BZI51" s="3112"/>
      <c r="BZJ51" s="3112"/>
      <c r="BZK51" s="3112"/>
      <c r="BZL51" s="3112"/>
      <c r="BZM51" s="3112"/>
      <c r="BZN51" s="3112"/>
      <c r="BZO51" s="3112"/>
      <c r="BZP51" s="3112"/>
      <c r="BZQ51" s="3112"/>
      <c r="BZR51" s="3112"/>
      <c r="BZS51" s="3112"/>
      <c r="BZT51" s="3112"/>
      <c r="BZU51" s="3112"/>
      <c r="BZV51" s="3112"/>
      <c r="BZW51" s="3112"/>
      <c r="BZX51" s="3112"/>
      <c r="BZY51" s="3112"/>
      <c r="BZZ51" s="3112"/>
      <c r="CAA51" s="3112"/>
      <c r="CAB51" s="3112"/>
      <c r="CAC51" s="3112"/>
      <c r="CAD51" s="3112"/>
      <c r="CAE51" s="3112"/>
      <c r="CAF51" s="3112"/>
      <c r="CAG51" s="3112"/>
      <c r="CAH51" s="3112"/>
      <c r="CAI51" s="3112"/>
      <c r="CAJ51" s="3112"/>
      <c r="CAK51" s="3112"/>
      <c r="CAL51" s="3112"/>
      <c r="CAM51" s="3112"/>
      <c r="CAN51" s="3112"/>
      <c r="CAO51" s="3112"/>
      <c r="CAP51" s="3112"/>
      <c r="CAQ51" s="3112"/>
      <c r="CAR51" s="3112"/>
      <c r="CAS51" s="3112"/>
      <c r="CAT51" s="3112"/>
      <c r="CAU51" s="3112"/>
      <c r="CAV51" s="3112"/>
      <c r="CAW51" s="3112"/>
      <c r="CAX51" s="3112"/>
      <c r="CAY51" s="3112"/>
      <c r="CAZ51" s="3112"/>
      <c r="CBA51" s="3112"/>
      <c r="CBB51" s="3112"/>
      <c r="CBC51" s="3112"/>
      <c r="CBD51" s="3112"/>
      <c r="CBE51" s="3112"/>
      <c r="CBF51" s="3112"/>
      <c r="CBG51" s="3112"/>
      <c r="CBH51" s="3112"/>
      <c r="CBI51" s="3112"/>
      <c r="CBJ51" s="3112"/>
      <c r="CBK51" s="3112"/>
      <c r="CBL51" s="3112"/>
      <c r="CBM51" s="3112"/>
      <c r="CBN51" s="3112"/>
      <c r="CBO51" s="3112"/>
      <c r="CBP51" s="3112"/>
      <c r="CBQ51" s="3112"/>
      <c r="CBR51" s="3112"/>
      <c r="CBS51" s="3112"/>
      <c r="CBT51" s="3112"/>
      <c r="CBU51" s="3112"/>
      <c r="CBV51" s="3112"/>
      <c r="CBW51" s="3112"/>
      <c r="CBX51" s="3112"/>
      <c r="CBY51" s="3112"/>
      <c r="CBZ51" s="3112"/>
      <c r="CCA51" s="3112"/>
      <c r="CCB51" s="3112"/>
      <c r="CCC51" s="3112"/>
      <c r="CCD51" s="3112"/>
      <c r="CCE51" s="3112"/>
      <c r="CCF51" s="3112"/>
      <c r="CCG51" s="3112"/>
      <c r="CCH51" s="3112"/>
      <c r="CCI51" s="3112"/>
      <c r="CCJ51" s="3112"/>
      <c r="CCK51" s="3112"/>
      <c r="CCL51" s="3112"/>
      <c r="CCM51" s="3112"/>
      <c r="CCN51" s="3112"/>
      <c r="CCO51" s="3112"/>
      <c r="CCP51" s="3112"/>
      <c r="CCQ51" s="3112"/>
      <c r="CCR51" s="3112"/>
      <c r="CCS51" s="3112"/>
      <c r="CCT51" s="3112"/>
      <c r="CCU51" s="3112"/>
      <c r="CCV51" s="3112"/>
      <c r="CCW51" s="3112"/>
      <c r="CCX51" s="3112"/>
      <c r="CCY51" s="3112"/>
      <c r="CCZ51" s="3112"/>
      <c r="CDA51" s="3112"/>
      <c r="CDB51" s="3112"/>
      <c r="CDC51" s="3112"/>
      <c r="CDD51" s="3112"/>
      <c r="CDE51" s="3112"/>
      <c r="CDF51" s="3112"/>
      <c r="CDG51" s="3112"/>
      <c r="CDH51" s="3112"/>
      <c r="CDI51" s="3112"/>
      <c r="CDJ51" s="3112"/>
      <c r="CDK51" s="3112"/>
      <c r="CDL51" s="3112"/>
      <c r="CDM51" s="3112"/>
      <c r="CDN51" s="3112"/>
      <c r="CDO51" s="3112"/>
      <c r="CDP51" s="3112"/>
      <c r="CDQ51" s="3112"/>
      <c r="CDR51" s="3112"/>
      <c r="CDS51" s="3112"/>
      <c r="CDT51" s="3112"/>
      <c r="CDU51" s="3112"/>
      <c r="CDV51" s="3112"/>
      <c r="CDW51" s="3112"/>
      <c r="CDX51" s="3112"/>
      <c r="CDY51" s="3112"/>
      <c r="CDZ51" s="3112"/>
      <c r="CEA51" s="3112"/>
      <c r="CEB51" s="3112"/>
      <c r="CEC51" s="3112"/>
      <c r="CED51" s="3112"/>
      <c r="CEE51" s="3112"/>
      <c r="CEF51" s="3112"/>
      <c r="CEG51" s="3112"/>
      <c r="CEH51" s="3112"/>
      <c r="CEI51" s="3112"/>
      <c r="CEJ51" s="3112"/>
      <c r="CEK51" s="3112"/>
      <c r="CEL51" s="3112"/>
      <c r="CEM51" s="3112"/>
      <c r="CEN51" s="3112"/>
      <c r="CEO51" s="3112"/>
      <c r="CEP51" s="3112"/>
      <c r="CEQ51" s="3112"/>
      <c r="CER51" s="3112"/>
      <c r="CES51" s="3112"/>
      <c r="CET51" s="3112"/>
      <c r="CEU51" s="3112"/>
      <c r="CEV51" s="3112"/>
      <c r="CEW51" s="3112"/>
      <c r="CEX51" s="3112"/>
      <c r="CEY51" s="3112"/>
      <c r="CEZ51" s="3112"/>
      <c r="CFA51" s="3112"/>
      <c r="CFB51" s="3112"/>
      <c r="CFC51" s="3112"/>
      <c r="CFD51" s="3112"/>
      <c r="CFE51" s="3112"/>
      <c r="CFF51" s="3112"/>
      <c r="CFG51" s="3112"/>
      <c r="CFH51" s="3112"/>
      <c r="CFI51" s="3112"/>
      <c r="CFJ51" s="3112"/>
      <c r="CFK51" s="3112"/>
      <c r="CFL51" s="3112"/>
      <c r="CFM51" s="3112"/>
      <c r="CFN51" s="3112"/>
      <c r="CFO51" s="3112"/>
      <c r="CFP51" s="3112"/>
      <c r="CFQ51" s="3112"/>
      <c r="CFR51" s="3112"/>
      <c r="CFS51" s="3112"/>
      <c r="CFT51" s="3112"/>
      <c r="CFU51" s="3112"/>
      <c r="CFV51" s="3112"/>
      <c r="CFW51" s="3112"/>
      <c r="CFX51" s="3112"/>
      <c r="CFY51" s="3112"/>
      <c r="CFZ51" s="3112"/>
      <c r="CGA51" s="3112"/>
      <c r="CGB51" s="3112"/>
      <c r="CGC51" s="3112"/>
      <c r="CGD51" s="3112"/>
      <c r="CGE51" s="3112"/>
      <c r="CGF51" s="3112"/>
      <c r="CGG51" s="3112"/>
      <c r="CGH51" s="3112"/>
      <c r="CGI51" s="3112"/>
      <c r="CGJ51" s="3112"/>
      <c r="CGK51" s="3112"/>
      <c r="CGL51" s="3112"/>
      <c r="CGM51" s="3112"/>
      <c r="CGN51" s="3112"/>
      <c r="CGO51" s="3112"/>
      <c r="CGP51" s="3112"/>
      <c r="CGQ51" s="3112"/>
      <c r="CGR51" s="3112"/>
      <c r="CGS51" s="3112"/>
      <c r="CGT51" s="3112"/>
      <c r="CGU51" s="3112"/>
      <c r="CGV51" s="3112"/>
      <c r="CGW51" s="3112"/>
      <c r="CGX51" s="3112"/>
      <c r="CGY51" s="3112"/>
      <c r="CGZ51" s="3112"/>
      <c r="CHA51" s="3112"/>
      <c r="CHB51" s="3112"/>
      <c r="CHC51" s="3112"/>
      <c r="CHD51" s="3112"/>
      <c r="CHE51" s="3112"/>
      <c r="CHF51" s="3112"/>
      <c r="CHG51" s="3112"/>
      <c r="CHH51" s="3112"/>
      <c r="CHI51" s="3112"/>
      <c r="CHJ51" s="3112"/>
      <c r="CHK51" s="3112"/>
      <c r="CHL51" s="3112"/>
      <c r="CHM51" s="3112"/>
      <c r="CHN51" s="3112"/>
      <c r="CHO51" s="3112"/>
      <c r="CHP51" s="3112"/>
      <c r="CHQ51" s="3112"/>
      <c r="CHR51" s="3112"/>
      <c r="CHS51" s="3112"/>
      <c r="CHT51" s="3112"/>
      <c r="CHU51" s="3112"/>
      <c r="CHV51" s="3112"/>
      <c r="CHW51" s="3112"/>
      <c r="CHX51" s="3112"/>
      <c r="CHY51" s="3112"/>
      <c r="CHZ51" s="3112"/>
      <c r="CIA51" s="3112"/>
      <c r="CIB51" s="3112"/>
      <c r="CIC51" s="3112"/>
      <c r="CID51" s="3112"/>
      <c r="CIE51" s="3112"/>
      <c r="CIF51" s="3112"/>
      <c r="CIG51" s="3112"/>
      <c r="CIH51" s="3112"/>
      <c r="CII51" s="3112"/>
      <c r="CIJ51" s="3112"/>
      <c r="CIK51" s="3112"/>
      <c r="CIL51" s="3112"/>
      <c r="CIM51" s="3112"/>
      <c r="CIN51" s="3112"/>
      <c r="CIO51" s="3112"/>
      <c r="CIP51" s="3112"/>
      <c r="CIQ51" s="3112"/>
      <c r="CIR51" s="3112"/>
      <c r="CIS51" s="3112"/>
      <c r="CIT51" s="3112"/>
      <c r="CIU51" s="3112"/>
      <c r="CIV51" s="3112"/>
      <c r="CIW51" s="3112"/>
      <c r="CIX51" s="3112"/>
      <c r="CIY51" s="3112"/>
      <c r="CIZ51" s="3112"/>
      <c r="CJA51" s="3112"/>
      <c r="CJB51" s="3112"/>
      <c r="CJC51" s="3112"/>
      <c r="CJD51" s="3112"/>
      <c r="CJE51" s="3112"/>
      <c r="CJF51" s="3112"/>
      <c r="CJG51" s="3112"/>
      <c r="CJH51" s="3112"/>
      <c r="CJI51" s="3112"/>
      <c r="CJJ51" s="3112"/>
      <c r="CJK51" s="3112"/>
      <c r="CJL51" s="3112"/>
      <c r="CJM51" s="3112"/>
      <c r="CJN51" s="3112"/>
      <c r="CJO51" s="3112"/>
      <c r="CJP51" s="3112"/>
      <c r="CJQ51" s="3112"/>
      <c r="CJR51" s="3112"/>
      <c r="CJS51" s="3112"/>
      <c r="CJT51" s="3112"/>
      <c r="CJU51" s="3112"/>
      <c r="CJV51" s="3112"/>
      <c r="CJW51" s="3112"/>
      <c r="CJX51" s="3112"/>
      <c r="CJY51" s="3112"/>
      <c r="CJZ51" s="3112"/>
      <c r="CKA51" s="3112"/>
      <c r="CKB51" s="3112"/>
      <c r="CKC51" s="3112"/>
      <c r="CKD51" s="3112"/>
      <c r="CKE51" s="3112"/>
      <c r="CKF51" s="3112"/>
      <c r="CKG51" s="3112"/>
      <c r="CKH51" s="3112"/>
      <c r="CKI51" s="3112"/>
      <c r="CKJ51" s="3112"/>
      <c r="CKK51" s="3112"/>
      <c r="CKL51" s="3112"/>
      <c r="CKM51" s="3112"/>
      <c r="CKN51" s="3112"/>
      <c r="CKO51" s="3112"/>
      <c r="CKP51" s="3112"/>
      <c r="CKQ51" s="3112"/>
      <c r="CKR51" s="3112"/>
      <c r="CKS51" s="3112"/>
      <c r="CKT51" s="3112"/>
      <c r="CKU51" s="3112"/>
      <c r="CKV51" s="3112"/>
      <c r="CKW51" s="3112"/>
      <c r="CKX51" s="3112"/>
      <c r="CKY51" s="3112"/>
      <c r="CKZ51" s="3112"/>
      <c r="CLA51" s="3112"/>
      <c r="CLB51" s="3112"/>
      <c r="CLC51" s="3112"/>
      <c r="CLD51" s="3112"/>
      <c r="CLE51" s="3112"/>
      <c r="CLF51" s="3112"/>
      <c r="CLG51" s="3112"/>
      <c r="CLH51" s="3112"/>
      <c r="CLI51" s="3112"/>
      <c r="CLJ51" s="3112"/>
      <c r="CLK51" s="3112"/>
      <c r="CLL51" s="3112"/>
      <c r="CLM51" s="3112"/>
      <c r="CLN51" s="3112"/>
      <c r="CLO51" s="3112"/>
      <c r="CLP51" s="3112"/>
      <c r="CLQ51" s="3112"/>
      <c r="CLR51" s="3112"/>
      <c r="CLS51" s="3112"/>
      <c r="CLT51" s="3112"/>
      <c r="CLU51" s="3112"/>
      <c r="CLV51" s="3112"/>
      <c r="CLW51" s="3112"/>
      <c r="CLX51" s="3112"/>
      <c r="CLY51" s="3112"/>
      <c r="CLZ51" s="3112"/>
      <c r="CMA51" s="3112"/>
      <c r="CMB51" s="3112"/>
      <c r="CMC51" s="3112"/>
      <c r="CMD51" s="3112"/>
      <c r="CME51" s="3112"/>
      <c r="CMF51" s="3112"/>
      <c r="CMG51" s="3112"/>
      <c r="CMH51" s="3112"/>
      <c r="CMI51" s="3112"/>
      <c r="CMJ51" s="3112"/>
      <c r="CMK51" s="3112"/>
      <c r="CML51" s="3112"/>
      <c r="CMM51" s="3112"/>
      <c r="CMN51" s="3112"/>
      <c r="CMO51" s="3112"/>
      <c r="CMP51" s="3112"/>
      <c r="CMQ51" s="3112"/>
      <c r="CMR51" s="3112"/>
      <c r="CMS51" s="3112"/>
      <c r="CMT51" s="3112"/>
      <c r="CMU51" s="3112"/>
      <c r="CMV51" s="3112"/>
      <c r="CMW51" s="3112"/>
      <c r="CMX51" s="3112"/>
      <c r="CMY51" s="3112"/>
      <c r="CMZ51" s="3112"/>
      <c r="CNA51" s="3112"/>
      <c r="CNB51" s="3112"/>
      <c r="CNC51" s="3112"/>
      <c r="CND51" s="3112"/>
      <c r="CNE51" s="3112"/>
      <c r="CNF51" s="3112"/>
      <c r="CNG51" s="3112"/>
      <c r="CNH51" s="3112"/>
      <c r="CNI51" s="3112"/>
      <c r="CNJ51" s="3112"/>
      <c r="CNK51" s="3112"/>
      <c r="CNL51" s="3112"/>
      <c r="CNM51" s="3112"/>
      <c r="CNN51" s="3112"/>
      <c r="CNO51" s="3112"/>
      <c r="CNP51" s="3112"/>
      <c r="CNQ51" s="3112"/>
      <c r="CNR51" s="3112"/>
      <c r="CNS51" s="3112"/>
      <c r="CNT51" s="3112"/>
      <c r="CNU51" s="3112"/>
      <c r="CNV51" s="3112"/>
      <c r="CNW51" s="3112"/>
      <c r="CNX51" s="3112"/>
      <c r="CNY51" s="3112"/>
      <c r="CNZ51" s="3112"/>
      <c r="COA51" s="3112"/>
      <c r="COB51" s="3112"/>
      <c r="COC51" s="3112"/>
      <c r="COD51" s="3112"/>
      <c r="COE51" s="3112"/>
      <c r="COF51" s="3112"/>
      <c r="COG51" s="3112"/>
      <c r="COH51" s="3112"/>
      <c r="COI51" s="3112"/>
      <c r="COJ51" s="3112"/>
      <c r="COK51" s="3112"/>
      <c r="COL51" s="3112"/>
      <c r="COM51" s="3112"/>
      <c r="CON51" s="3112"/>
      <c r="COO51" s="3112"/>
      <c r="COP51" s="3112"/>
      <c r="COQ51" s="3112"/>
      <c r="COR51" s="3112"/>
      <c r="COS51" s="3112"/>
      <c r="COT51" s="3112"/>
      <c r="COU51" s="3112"/>
      <c r="COV51" s="3112"/>
      <c r="COW51" s="3112"/>
      <c r="COX51" s="3112"/>
      <c r="COY51" s="3112"/>
      <c r="COZ51" s="3112"/>
      <c r="CPA51" s="3112"/>
      <c r="CPB51" s="3112"/>
      <c r="CPC51" s="3112"/>
      <c r="CPD51" s="3112"/>
      <c r="CPE51" s="3112"/>
      <c r="CPF51" s="3112"/>
      <c r="CPG51" s="3112"/>
      <c r="CPH51" s="3112"/>
      <c r="CPI51" s="3112"/>
      <c r="CPJ51" s="3112"/>
      <c r="CPK51" s="3112"/>
      <c r="CPL51" s="3112"/>
      <c r="CPM51" s="3112"/>
      <c r="CPN51" s="3112"/>
      <c r="CPO51" s="3112"/>
      <c r="CPP51" s="3112"/>
      <c r="CPQ51" s="3112"/>
      <c r="CPR51" s="3112"/>
      <c r="CPS51" s="3112"/>
      <c r="CPT51" s="3112"/>
      <c r="CPU51" s="3112"/>
      <c r="CPV51" s="3112"/>
      <c r="CPW51" s="3112"/>
      <c r="CPX51" s="3112"/>
      <c r="CPY51" s="3112"/>
      <c r="CPZ51" s="3112"/>
      <c r="CQA51" s="3112"/>
      <c r="CQB51" s="3112"/>
      <c r="CQC51" s="3112"/>
      <c r="CQD51" s="3112"/>
      <c r="CQE51" s="3112"/>
      <c r="CQF51" s="3112"/>
      <c r="CQG51" s="3112"/>
      <c r="CQH51" s="3112"/>
      <c r="CQI51" s="3112"/>
      <c r="CQJ51" s="3112"/>
      <c r="CQK51" s="3112"/>
      <c r="CQL51" s="3112"/>
      <c r="CQM51" s="3112"/>
      <c r="CQN51" s="3112"/>
      <c r="CQO51" s="3112"/>
      <c r="CQP51" s="3112"/>
      <c r="CQQ51" s="3112"/>
      <c r="CQR51" s="3112"/>
      <c r="CQS51" s="3112"/>
      <c r="CQT51" s="3112"/>
      <c r="CQU51" s="3112"/>
      <c r="CQV51" s="3112"/>
      <c r="CQW51" s="3112"/>
      <c r="CQX51" s="3112"/>
      <c r="CQY51" s="3112"/>
      <c r="CQZ51" s="3112"/>
      <c r="CRA51" s="3112"/>
      <c r="CRB51" s="3112"/>
      <c r="CRC51" s="3112"/>
      <c r="CRD51" s="3112"/>
      <c r="CRE51" s="3112"/>
      <c r="CRF51" s="3112"/>
      <c r="CRG51" s="3112"/>
      <c r="CRH51" s="3112"/>
      <c r="CRI51" s="3112"/>
      <c r="CRJ51" s="3112"/>
      <c r="CRK51" s="3112"/>
      <c r="CRL51" s="3112"/>
      <c r="CRM51" s="3112"/>
      <c r="CRN51" s="3112"/>
      <c r="CRO51" s="3112"/>
      <c r="CRP51" s="3112"/>
      <c r="CRQ51" s="3112"/>
      <c r="CRR51" s="3112"/>
      <c r="CRS51" s="3112"/>
      <c r="CRT51" s="3112"/>
      <c r="CRU51" s="3112"/>
      <c r="CRV51" s="3112"/>
      <c r="CRW51" s="3112"/>
      <c r="CRX51" s="3112"/>
      <c r="CRY51" s="3112"/>
      <c r="CRZ51" s="3112"/>
      <c r="CSA51" s="3112"/>
      <c r="CSB51" s="3112"/>
      <c r="CSC51" s="3112"/>
      <c r="CSD51" s="3112"/>
      <c r="CSE51" s="3112"/>
      <c r="CSF51" s="3112"/>
      <c r="CSG51" s="3112"/>
      <c r="CSH51" s="3112"/>
      <c r="CSI51" s="3112"/>
      <c r="CSJ51" s="3112"/>
      <c r="CSK51" s="3112"/>
      <c r="CSL51" s="3112"/>
      <c r="CSM51" s="3112"/>
      <c r="CSN51" s="3112"/>
      <c r="CSO51" s="3112"/>
      <c r="CSP51" s="3112"/>
      <c r="CSQ51" s="3112"/>
      <c r="CSR51" s="3112"/>
      <c r="CSS51" s="3112"/>
      <c r="CST51" s="3112"/>
      <c r="CSU51" s="3112"/>
      <c r="CSV51" s="3112"/>
      <c r="CSW51" s="3112"/>
      <c r="CSX51" s="3112"/>
      <c r="CSY51" s="3112"/>
      <c r="CSZ51" s="3112"/>
      <c r="CTA51" s="3112"/>
      <c r="CTB51" s="3112"/>
      <c r="CTC51" s="3112"/>
      <c r="CTD51" s="3112"/>
      <c r="CTE51" s="3112"/>
      <c r="CTF51" s="3112"/>
      <c r="CTG51" s="3112"/>
      <c r="CTH51" s="3112"/>
      <c r="CTI51" s="3112"/>
      <c r="CTJ51" s="3112"/>
      <c r="CTK51" s="3112"/>
      <c r="CTL51" s="3112"/>
      <c r="CTM51" s="3112"/>
      <c r="CTN51" s="3112"/>
      <c r="CTO51" s="3112"/>
      <c r="CTP51" s="3112"/>
      <c r="CTQ51" s="3112"/>
      <c r="CTR51" s="3112"/>
      <c r="CTS51" s="3112"/>
      <c r="CTT51" s="3112"/>
      <c r="CTU51" s="3112"/>
      <c r="CTV51" s="3112"/>
      <c r="CTW51" s="3112"/>
      <c r="CTX51" s="3112"/>
      <c r="CTY51" s="3112"/>
      <c r="CTZ51" s="3112"/>
      <c r="CUA51" s="3112"/>
      <c r="CUB51" s="3112"/>
      <c r="CUC51" s="3112"/>
      <c r="CUD51" s="3112"/>
      <c r="CUE51" s="3112"/>
      <c r="CUF51" s="3112"/>
      <c r="CUG51" s="3112"/>
      <c r="CUH51" s="3112"/>
      <c r="CUI51" s="3112"/>
      <c r="CUJ51" s="3112"/>
      <c r="CUK51" s="3112"/>
      <c r="CUL51" s="3112"/>
      <c r="CUM51" s="3112"/>
      <c r="CUN51" s="3112"/>
      <c r="CUO51" s="3112"/>
      <c r="CUP51" s="3112"/>
      <c r="CUQ51" s="3112"/>
      <c r="CUR51" s="3112"/>
      <c r="CUS51" s="3112"/>
      <c r="CUT51" s="3112"/>
      <c r="CUU51" s="3112"/>
      <c r="CUV51" s="3112"/>
      <c r="CUW51" s="3112"/>
      <c r="CUX51" s="3112"/>
      <c r="CUY51" s="3112"/>
      <c r="CUZ51" s="3112"/>
      <c r="CVA51" s="3112"/>
      <c r="CVB51" s="3112"/>
      <c r="CVC51" s="3112"/>
      <c r="CVD51" s="3112"/>
      <c r="CVE51" s="3112"/>
      <c r="CVF51" s="3112"/>
      <c r="CVG51" s="3112"/>
      <c r="CVH51" s="3112"/>
      <c r="CVI51" s="3112"/>
      <c r="CVJ51" s="3112"/>
      <c r="CVK51" s="3112"/>
      <c r="CVL51" s="3112"/>
      <c r="CVM51" s="3112"/>
      <c r="CVN51" s="3112"/>
      <c r="CVO51" s="3112"/>
      <c r="CVP51" s="3112"/>
      <c r="CVQ51" s="3112"/>
      <c r="CVR51" s="3112"/>
      <c r="CVS51" s="3112"/>
      <c r="CVT51" s="3112"/>
      <c r="CVU51" s="3112"/>
      <c r="CVV51" s="3112"/>
      <c r="CVW51" s="3112"/>
      <c r="CVX51" s="3112"/>
      <c r="CVY51" s="3112"/>
      <c r="CVZ51" s="3112"/>
      <c r="CWA51" s="3112"/>
      <c r="CWB51" s="3112"/>
      <c r="CWC51" s="3112"/>
      <c r="CWD51" s="3112"/>
      <c r="CWE51" s="3112"/>
      <c r="CWF51" s="3112"/>
      <c r="CWG51" s="3112"/>
      <c r="CWH51" s="3112"/>
      <c r="CWI51" s="3112"/>
      <c r="CWJ51" s="3112"/>
      <c r="CWK51" s="3112"/>
      <c r="CWL51" s="3112"/>
      <c r="CWM51" s="3112"/>
      <c r="CWN51" s="3112"/>
      <c r="CWO51" s="3112"/>
      <c r="CWP51" s="3112"/>
      <c r="CWQ51" s="3112"/>
      <c r="CWR51" s="3112"/>
      <c r="CWS51" s="3112"/>
      <c r="CWT51" s="3112"/>
      <c r="CWU51" s="3112"/>
      <c r="CWV51" s="3112"/>
      <c r="CWW51" s="3112"/>
      <c r="CWX51" s="3112"/>
      <c r="CWY51" s="3112"/>
      <c r="CWZ51" s="3112"/>
      <c r="CXA51" s="3112"/>
      <c r="CXB51" s="3112"/>
      <c r="CXC51" s="3112"/>
      <c r="CXD51" s="3112"/>
      <c r="CXE51" s="3112"/>
      <c r="CXF51" s="3112"/>
      <c r="CXG51" s="3112"/>
      <c r="CXH51" s="3112"/>
      <c r="CXI51" s="3112"/>
      <c r="CXJ51" s="3112"/>
      <c r="CXK51" s="3112"/>
      <c r="CXL51" s="3112"/>
      <c r="CXM51" s="3112"/>
      <c r="CXN51" s="3112"/>
      <c r="CXO51" s="3112"/>
      <c r="CXP51" s="3112"/>
      <c r="CXQ51" s="3112"/>
      <c r="CXR51" s="3112"/>
      <c r="CXS51" s="3112"/>
      <c r="CXT51" s="3112"/>
      <c r="CXU51" s="3112"/>
      <c r="CXV51" s="3112"/>
      <c r="CXW51" s="3112"/>
      <c r="CXX51" s="3112"/>
      <c r="CXY51" s="3112"/>
      <c r="CXZ51" s="3112"/>
      <c r="CYA51" s="3112"/>
      <c r="CYB51" s="3112"/>
      <c r="CYC51" s="3112"/>
      <c r="CYD51" s="3112"/>
      <c r="CYE51" s="3112"/>
      <c r="CYF51" s="3112"/>
      <c r="CYG51" s="3112"/>
      <c r="CYH51" s="3112"/>
      <c r="CYI51" s="3112"/>
      <c r="CYJ51" s="3112"/>
      <c r="CYK51" s="3112"/>
      <c r="CYL51" s="3112"/>
      <c r="CYM51" s="3112"/>
      <c r="CYN51" s="3112"/>
      <c r="CYO51" s="3112"/>
      <c r="CYP51" s="3112"/>
      <c r="CYQ51" s="3112"/>
      <c r="CYR51" s="3112"/>
      <c r="CYS51" s="3112"/>
      <c r="CYT51" s="3112"/>
      <c r="CYU51" s="3112"/>
      <c r="CYV51" s="3112"/>
      <c r="CYW51" s="3112"/>
      <c r="CYX51" s="3112"/>
      <c r="CYY51" s="3112"/>
      <c r="CYZ51" s="3112"/>
      <c r="CZA51" s="3112"/>
      <c r="CZB51" s="3112"/>
      <c r="CZC51" s="3112"/>
      <c r="CZD51" s="3112"/>
      <c r="CZE51" s="3112"/>
      <c r="CZF51" s="3112"/>
      <c r="CZG51" s="3112"/>
      <c r="CZH51" s="3112"/>
      <c r="CZI51" s="3112"/>
      <c r="CZJ51" s="3112"/>
      <c r="CZK51" s="3112"/>
      <c r="CZL51" s="3112"/>
      <c r="CZM51" s="3112"/>
      <c r="CZN51" s="3112"/>
      <c r="CZO51" s="3112"/>
      <c r="CZP51" s="3112"/>
      <c r="CZQ51" s="3112"/>
      <c r="CZR51" s="3112"/>
      <c r="CZS51" s="3112"/>
      <c r="CZT51" s="3112"/>
      <c r="CZU51" s="3112"/>
      <c r="CZV51" s="3112"/>
      <c r="CZW51" s="3112"/>
      <c r="CZX51" s="3112"/>
      <c r="CZY51" s="3112"/>
      <c r="CZZ51" s="3112"/>
      <c r="DAA51" s="3112"/>
      <c r="DAB51" s="3112"/>
      <c r="DAC51" s="3112"/>
      <c r="DAD51" s="3112"/>
      <c r="DAE51" s="3112"/>
      <c r="DAF51" s="3112"/>
      <c r="DAG51" s="3112"/>
      <c r="DAH51" s="3112"/>
      <c r="DAI51" s="3112"/>
      <c r="DAJ51" s="3112"/>
      <c r="DAK51" s="3112"/>
      <c r="DAL51" s="3112"/>
      <c r="DAM51" s="3112"/>
      <c r="DAN51" s="3112"/>
      <c r="DAO51" s="3112"/>
      <c r="DAP51" s="3112"/>
      <c r="DAQ51" s="3112"/>
      <c r="DAR51" s="3112"/>
      <c r="DAS51" s="3112"/>
      <c r="DAT51" s="3112"/>
      <c r="DAU51" s="3112"/>
      <c r="DAV51" s="3112"/>
      <c r="DAW51" s="3112"/>
      <c r="DAX51" s="3112"/>
      <c r="DAY51" s="3112"/>
      <c r="DAZ51" s="3112"/>
      <c r="DBA51" s="3112"/>
      <c r="DBB51" s="3112"/>
      <c r="DBC51" s="3112"/>
      <c r="DBD51" s="3112"/>
      <c r="DBE51" s="3112"/>
      <c r="DBF51" s="3112"/>
      <c r="DBG51" s="3112"/>
      <c r="DBH51" s="3112"/>
      <c r="DBI51" s="3112"/>
      <c r="DBJ51" s="3112"/>
      <c r="DBK51" s="3112"/>
      <c r="DBL51" s="3112"/>
      <c r="DBM51" s="3112"/>
      <c r="DBN51" s="3112"/>
      <c r="DBO51" s="3112"/>
      <c r="DBP51" s="3112"/>
      <c r="DBQ51" s="3112"/>
      <c r="DBR51" s="3112"/>
      <c r="DBS51" s="3112"/>
      <c r="DBT51" s="3112"/>
      <c r="DBU51" s="3112"/>
      <c r="DBV51" s="3112"/>
      <c r="DBW51" s="3112"/>
      <c r="DBX51" s="3112"/>
      <c r="DBY51" s="3112"/>
      <c r="DBZ51" s="3112"/>
      <c r="DCA51" s="3112"/>
      <c r="DCB51" s="3112"/>
      <c r="DCC51" s="3112"/>
      <c r="DCD51" s="3112"/>
      <c r="DCE51" s="3112"/>
      <c r="DCF51" s="3112"/>
      <c r="DCG51" s="3112"/>
      <c r="DCH51" s="3112"/>
      <c r="DCI51" s="3112"/>
      <c r="DCJ51" s="3112"/>
      <c r="DCK51" s="3112"/>
      <c r="DCL51" s="3112"/>
      <c r="DCM51" s="3112"/>
      <c r="DCN51" s="3112"/>
      <c r="DCO51" s="3112"/>
      <c r="DCP51" s="3112"/>
      <c r="DCQ51" s="3112"/>
      <c r="DCR51" s="3112"/>
      <c r="DCS51" s="3112"/>
      <c r="DCT51" s="3112"/>
      <c r="DCU51" s="3112"/>
      <c r="DCV51" s="3112"/>
      <c r="DCW51" s="3112"/>
      <c r="DCX51" s="3112"/>
      <c r="DCY51" s="3112"/>
      <c r="DCZ51" s="3112"/>
      <c r="DDA51" s="3112"/>
      <c r="DDB51" s="3112"/>
      <c r="DDC51" s="3112"/>
      <c r="DDD51" s="3112"/>
      <c r="DDE51" s="3112"/>
      <c r="DDF51" s="3112"/>
      <c r="DDG51" s="3112"/>
      <c r="DDH51" s="3112"/>
      <c r="DDI51" s="3112"/>
      <c r="DDJ51" s="3112"/>
      <c r="DDK51" s="3112"/>
      <c r="DDL51" s="3112"/>
      <c r="DDM51" s="3112"/>
      <c r="DDN51" s="3112"/>
      <c r="DDO51" s="3112"/>
      <c r="DDP51" s="3112"/>
      <c r="DDQ51" s="3112"/>
      <c r="DDR51" s="3112"/>
      <c r="DDS51" s="3112"/>
      <c r="DDT51" s="3112"/>
      <c r="DDU51" s="3112"/>
      <c r="DDV51" s="3112"/>
      <c r="DDW51" s="3112"/>
      <c r="DDX51" s="3112"/>
      <c r="DDY51" s="3112"/>
      <c r="DDZ51" s="3112"/>
      <c r="DEA51" s="3112"/>
      <c r="DEB51" s="3112"/>
      <c r="DEC51" s="3112"/>
      <c r="DED51" s="3112"/>
      <c r="DEE51" s="3112"/>
      <c r="DEF51" s="3112"/>
      <c r="DEG51" s="3112"/>
      <c r="DEH51" s="3112"/>
      <c r="DEI51" s="3112"/>
      <c r="DEJ51" s="3112"/>
      <c r="DEK51" s="3112"/>
      <c r="DEL51" s="3112"/>
      <c r="DEM51" s="3112"/>
      <c r="DEN51" s="3112"/>
      <c r="DEO51" s="3112"/>
      <c r="DEP51" s="3112"/>
      <c r="DEQ51" s="3112"/>
      <c r="DER51" s="3112"/>
      <c r="DES51" s="3112"/>
      <c r="DET51" s="3112"/>
      <c r="DEU51" s="3112"/>
      <c r="DEV51" s="3112"/>
      <c r="DEW51" s="3112"/>
      <c r="DEX51" s="3112"/>
      <c r="DEY51" s="3112"/>
      <c r="DEZ51" s="3112"/>
      <c r="DFA51" s="3112"/>
      <c r="DFB51" s="3112"/>
      <c r="DFC51" s="3112"/>
      <c r="DFD51" s="3112"/>
      <c r="DFE51" s="3112"/>
      <c r="DFF51" s="3112"/>
      <c r="DFG51" s="3112"/>
      <c r="DFH51" s="3112"/>
      <c r="DFI51" s="3112"/>
      <c r="DFJ51" s="3112"/>
      <c r="DFK51" s="3112"/>
      <c r="DFL51" s="3112"/>
      <c r="DFM51" s="3112"/>
      <c r="DFN51" s="3112"/>
      <c r="DFO51" s="3112"/>
      <c r="DFP51" s="3112"/>
      <c r="DFQ51" s="3112"/>
      <c r="DFR51" s="3112"/>
      <c r="DFS51" s="3112"/>
      <c r="DFT51" s="3112"/>
      <c r="DFU51" s="3112"/>
      <c r="DFV51" s="3112"/>
      <c r="DFW51" s="3112"/>
      <c r="DFX51" s="3112"/>
      <c r="DFY51" s="3112"/>
      <c r="DFZ51" s="3112"/>
      <c r="DGA51" s="3112"/>
      <c r="DGB51" s="3112"/>
      <c r="DGC51" s="3112"/>
      <c r="DGD51" s="3112"/>
      <c r="DGE51" s="3112"/>
      <c r="DGF51" s="3112"/>
      <c r="DGG51" s="3112"/>
      <c r="DGH51" s="3112"/>
      <c r="DGI51" s="3112"/>
      <c r="DGJ51" s="3112"/>
      <c r="DGK51" s="3112"/>
      <c r="DGL51" s="3112"/>
      <c r="DGM51" s="3112"/>
      <c r="DGN51" s="3112"/>
      <c r="DGO51" s="3112"/>
      <c r="DGP51" s="3112"/>
      <c r="DGQ51" s="3112"/>
      <c r="DGR51" s="3112"/>
      <c r="DGS51" s="3112"/>
      <c r="DGT51" s="3112"/>
      <c r="DGU51" s="3112"/>
      <c r="DGV51" s="3112"/>
      <c r="DGW51" s="3112"/>
      <c r="DGX51" s="3112"/>
      <c r="DGY51" s="3112"/>
      <c r="DGZ51" s="3112"/>
      <c r="DHA51" s="3112"/>
      <c r="DHB51" s="3112"/>
      <c r="DHC51" s="3112"/>
      <c r="DHD51" s="3112"/>
      <c r="DHE51" s="3112"/>
      <c r="DHF51" s="3112"/>
      <c r="DHG51" s="3112"/>
      <c r="DHH51" s="3112"/>
      <c r="DHI51" s="3112"/>
      <c r="DHJ51" s="3112"/>
      <c r="DHK51" s="3112"/>
      <c r="DHL51" s="3112"/>
      <c r="DHM51" s="3112"/>
      <c r="DHN51" s="3112"/>
      <c r="DHO51" s="3112"/>
      <c r="DHP51" s="3112"/>
      <c r="DHQ51" s="3112"/>
      <c r="DHR51" s="3112"/>
      <c r="DHS51" s="3112"/>
      <c r="DHT51" s="3112"/>
      <c r="DHU51" s="3112"/>
      <c r="DHV51" s="3112"/>
      <c r="DHW51" s="3112"/>
      <c r="DHX51" s="3112"/>
      <c r="DHY51" s="3112"/>
      <c r="DHZ51" s="3112"/>
      <c r="DIA51" s="3112"/>
      <c r="DIB51" s="3112"/>
      <c r="DIC51" s="3112"/>
      <c r="DID51" s="3112"/>
      <c r="DIE51" s="3112"/>
      <c r="DIF51" s="3112"/>
      <c r="DIG51" s="3112"/>
      <c r="DIH51" s="3112"/>
      <c r="DII51" s="3112"/>
      <c r="DIJ51" s="3112"/>
      <c r="DIK51" s="3112"/>
      <c r="DIL51" s="3112"/>
      <c r="DIM51" s="3112"/>
      <c r="DIN51" s="3112"/>
      <c r="DIO51" s="3112"/>
      <c r="DIP51" s="3112"/>
      <c r="DIQ51" s="3112"/>
      <c r="DIR51" s="3112"/>
      <c r="DIS51" s="3112"/>
      <c r="DIT51" s="3112"/>
      <c r="DIU51" s="3112"/>
      <c r="DIV51" s="3112"/>
      <c r="DIW51" s="3112"/>
      <c r="DIX51" s="3112"/>
      <c r="DIY51" s="3112"/>
      <c r="DIZ51" s="3112"/>
      <c r="DJA51" s="3112"/>
      <c r="DJB51" s="3112"/>
      <c r="DJC51" s="3112"/>
      <c r="DJD51" s="3112"/>
      <c r="DJE51" s="3112"/>
      <c r="DJF51" s="3112"/>
      <c r="DJG51" s="3112"/>
      <c r="DJH51" s="3112"/>
      <c r="DJI51" s="3112"/>
      <c r="DJJ51" s="3112"/>
      <c r="DJK51" s="3112"/>
      <c r="DJL51" s="3112"/>
      <c r="DJM51" s="3112"/>
      <c r="DJN51" s="3112"/>
      <c r="DJO51" s="3112"/>
      <c r="DJP51" s="3112"/>
      <c r="DJQ51" s="3112"/>
      <c r="DJR51" s="3112"/>
      <c r="DJS51" s="3112"/>
      <c r="DJT51" s="3112"/>
      <c r="DJU51" s="3112"/>
      <c r="DJV51" s="3112"/>
      <c r="DJW51" s="3112"/>
      <c r="DJX51" s="3112"/>
      <c r="DJY51" s="3112"/>
      <c r="DJZ51" s="3112"/>
      <c r="DKA51" s="3112"/>
      <c r="DKB51" s="3112"/>
      <c r="DKC51" s="3112"/>
      <c r="DKD51" s="3112"/>
      <c r="DKE51" s="3112"/>
      <c r="DKF51" s="3112"/>
      <c r="DKG51" s="3112"/>
      <c r="DKH51" s="3112"/>
      <c r="DKI51" s="3112"/>
      <c r="DKJ51" s="3112"/>
      <c r="DKK51" s="3112"/>
      <c r="DKL51" s="3112"/>
      <c r="DKM51" s="3112"/>
      <c r="DKN51" s="3112"/>
      <c r="DKO51" s="3112"/>
      <c r="DKP51" s="3112"/>
      <c r="DKQ51" s="3112"/>
      <c r="DKR51" s="3112"/>
      <c r="DKS51" s="3112"/>
      <c r="DKT51" s="3112"/>
      <c r="DKU51" s="3112"/>
      <c r="DKV51" s="3112"/>
      <c r="DKW51" s="3112"/>
      <c r="DKX51" s="3112"/>
      <c r="DKY51" s="3112"/>
      <c r="DKZ51" s="3112"/>
      <c r="DLA51" s="3112"/>
      <c r="DLB51" s="3112"/>
      <c r="DLC51" s="3112"/>
      <c r="DLD51" s="3112"/>
      <c r="DLE51" s="3112"/>
      <c r="DLF51" s="3112"/>
      <c r="DLG51" s="3112"/>
      <c r="DLH51" s="3112"/>
      <c r="DLI51" s="3112"/>
      <c r="DLJ51" s="3112"/>
      <c r="DLK51" s="3112"/>
      <c r="DLL51" s="3112"/>
      <c r="DLM51" s="3112"/>
      <c r="DLN51" s="3112"/>
      <c r="DLO51" s="3112"/>
      <c r="DLP51" s="3112"/>
      <c r="DLQ51" s="3112"/>
      <c r="DLR51" s="3112"/>
      <c r="DLS51" s="3112"/>
      <c r="DLT51" s="3112"/>
      <c r="DLU51" s="3112"/>
      <c r="DLV51" s="3112"/>
      <c r="DLW51" s="3112"/>
      <c r="DLX51" s="3112"/>
      <c r="DLY51" s="3112"/>
      <c r="DLZ51" s="3112"/>
      <c r="DMA51" s="3112"/>
      <c r="DMB51" s="3112"/>
      <c r="DMC51" s="3112"/>
      <c r="DMD51" s="3112"/>
      <c r="DME51" s="3112"/>
      <c r="DMF51" s="3112"/>
      <c r="DMG51" s="3112"/>
      <c r="DMH51" s="3112"/>
      <c r="DMI51" s="3112"/>
      <c r="DMJ51" s="3112"/>
      <c r="DMK51" s="3112"/>
      <c r="DML51" s="3112"/>
      <c r="DMM51" s="3112"/>
      <c r="DMN51" s="3112"/>
      <c r="DMO51" s="3112"/>
      <c r="DMP51" s="3112"/>
      <c r="DMQ51" s="3112"/>
      <c r="DMR51" s="3112"/>
      <c r="DMS51" s="3112"/>
      <c r="DMT51" s="3112"/>
      <c r="DMU51" s="3112"/>
      <c r="DMV51" s="3112"/>
      <c r="DMW51" s="3112"/>
      <c r="DMX51" s="3112"/>
      <c r="DMY51" s="3112"/>
      <c r="DMZ51" s="3112"/>
      <c r="DNA51" s="3112"/>
      <c r="DNB51" s="3112"/>
      <c r="DNC51" s="3112"/>
      <c r="DND51" s="3112"/>
      <c r="DNE51" s="3112"/>
      <c r="DNF51" s="3112"/>
      <c r="DNG51" s="3112"/>
      <c r="DNH51" s="3112"/>
      <c r="DNI51" s="3112"/>
      <c r="DNJ51" s="3112"/>
      <c r="DNK51" s="3112"/>
      <c r="DNL51" s="3112"/>
      <c r="DNM51" s="3112"/>
      <c r="DNN51" s="3112"/>
      <c r="DNO51" s="3112"/>
      <c r="DNP51" s="3112"/>
      <c r="DNQ51" s="3112"/>
      <c r="DNR51" s="3112"/>
      <c r="DNS51" s="3112"/>
      <c r="DNT51" s="3112"/>
      <c r="DNU51" s="3112"/>
      <c r="DNV51" s="3112"/>
      <c r="DNW51" s="3112"/>
      <c r="DNX51" s="3112"/>
      <c r="DNY51" s="3112"/>
      <c r="DNZ51" s="3112"/>
      <c r="DOA51" s="3112"/>
      <c r="DOB51" s="3112"/>
      <c r="DOC51" s="3112"/>
      <c r="DOD51" s="3112"/>
      <c r="DOE51" s="3112"/>
      <c r="DOF51" s="3112"/>
      <c r="DOG51" s="3112"/>
      <c r="DOH51" s="3112"/>
      <c r="DOI51" s="3112"/>
      <c r="DOJ51" s="3112"/>
      <c r="DOK51" s="3112"/>
      <c r="DOL51" s="3112"/>
      <c r="DOM51" s="3112"/>
      <c r="DON51" s="3112"/>
      <c r="DOO51" s="3112"/>
      <c r="DOP51" s="3112"/>
      <c r="DOQ51" s="3112"/>
      <c r="DOR51" s="3112"/>
      <c r="DOS51" s="3112"/>
      <c r="DOT51" s="3112"/>
      <c r="DOU51" s="3112"/>
      <c r="DOV51" s="3112"/>
      <c r="DOW51" s="3112"/>
      <c r="DOX51" s="3112"/>
      <c r="DOY51" s="3112"/>
      <c r="DOZ51" s="3112"/>
      <c r="DPA51" s="3112"/>
      <c r="DPB51" s="3112"/>
      <c r="DPC51" s="3112"/>
      <c r="DPD51" s="3112"/>
      <c r="DPE51" s="3112"/>
      <c r="DPF51" s="3112"/>
      <c r="DPG51" s="3112"/>
      <c r="DPH51" s="3112"/>
      <c r="DPI51" s="3112"/>
      <c r="DPJ51" s="3112"/>
      <c r="DPK51" s="3112"/>
      <c r="DPL51" s="3112"/>
      <c r="DPM51" s="3112"/>
      <c r="DPN51" s="3112"/>
      <c r="DPO51" s="3112"/>
      <c r="DPP51" s="3112"/>
      <c r="DPQ51" s="3112"/>
      <c r="DPR51" s="3112"/>
      <c r="DPS51" s="3112"/>
      <c r="DPT51" s="3112"/>
      <c r="DPU51" s="3112"/>
      <c r="DPV51" s="3112"/>
      <c r="DPW51" s="3112"/>
      <c r="DPX51" s="3112"/>
      <c r="DPY51" s="3112"/>
      <c r="DPZ51" s="3112"/>
      <c r="DQA51" s="3112"/>
      <c r="DQB51" s="3112"/>
      <c r="DQC51" s="3112"/>
      <c r="DQD51" s="3112"/>
      <c r="DQE51" s="3112"/>
      <c r="DQF51" s="3112"/>
      <c r="DQG51" s="3112"/>
      <c r="DQH51" s="3112"/>
      <c r="DQI51" s="3112"/>
      <c r="DQJ51" s="3112"/>
      <c r="DQK51" s="3112"/>
      <c r="DQL51" s="3112"/>
      <c r="DQM51" s="3112"/>
      <c r="DQN51" s="3112"/>
      <c r="DQO51" s="3112"/>
      <c r="DQP51" s="3112"/>
      <c r="DQQ51" s="3112"/>
      <c r="DQR51" s="3112"/>
      <c r="DQS51" s="3112"/>
      <c r="DQT51" s="3112"/>
      <c r="DQU51" s="3112"/>
      <c r="DQV51" s="3112"/>
      <c r="DQW51" s="3112"/>
      <c r="DQX51" s="3112"/>
      <c r="DQY51" s="3112"/>
      <c r="DQZ51" s="3112"/>
      <c r="DRA51" s="3112"/>
      <c r="DRB51" s="3112"/>
      <c r="DRC51" s="3112"/>
      <c r="DRD51" s="3112"/>
      <c r="DRE51" s="3112"/>
      <c r="DRF51" s="3112"/>
      <c r="DRG51" s="3112"/>
      <c r="DRH51" s="3112"/>
      <c r="DRI51" s="3112"/>
      <c r="DRJ51" s="3112"/>
      <c r="DRK51" s="3112"/>
      <c r="DRL51" s="3112"/>
      <c r="DRM51" s="3112"/>
      <c r="DRN51" s="3112"/>
      <c r="DRO51" s="3112"/>
      <c r="DRP51" s="3112"/>
      <c r="DRQ51" s="3112"/>
      <c r="DRR51" s="3112"/>
      <c r="DRS51" s="3112"/>
      <c r="DRT51" s="3112"/>
      <c r="DRU51" s="3112"/>
      <c r="DRV51" s="3112"/>
      <c r="DRW51" s="3112"/>
      <c r="DRX51" s="3112"/>
      <c r="DRY51" s="3112"/>
      <c r="DRZ51" s="3112"/>
      <c r="DSA51" s="3112"/>
      <c r="DSB51" s="3112"/>
      <c r="DSC51" s="3112"/>
      <c r="DSD51" s="3112"/>
      <c r="DSE51" s="3112"/>
      <c r="DSF51" s="3112"/>
      <c r="DSG51" s="3112"/>
      <c r="DSH51" s="3112"/>
      <c r="DSI51" s="3112"/>
      <c r="DSJ51" s="3112"/>
      <c r="DSK51" s="3112"/>
      <c r="DSL51" s="3112"/>
      <c r="DSM51" s="3112"/>
      <c r="DSN51" s="3112"/>
      <c r="DSO51" s="3112"/>
      <c r="DSP51" s="3112"/>
      <c r="DSQ51" s="3112"/>
      <c r="DSR51" s="3112"/>
      <c r="DSS51" s="3112"/>
      <c r="DST51" s="3112"/>
      <c r="DSU51" s="3112"/>
      <c r="DSV51" s="3112"/>
      <c r="DSW51" s="3112"/>
      <c r="DSX51" s="3112"/>
      <c r="DSY51" s="3112"/>
      <c r="DSZ51" s="3112"/>
      <c r="DTA51" s="3112"/>
      <c r="DTB51" s="3112"/>
      <c r="DTC51" s="3112"/>
      <c r="DTD51" s="3112"/>
      <c r="DTE51" s="3112"/>
      <c r="DTF51" s="3112"/>
      <c r="DTG51" s="3112"/>
      <c r="DTH51" s="3112"/>
      <c r="DTI51" s="3112"/>
      <c r="DTJ51" s="3112"/>
      <c r="DTK51" s="3112"/>
      <c r="DTL51" s="3112"/>
      <c r="DTM51" s="3112"/>
      <c r="DTN51" s="3112"/>
      <c r="DTO51" s="3112"/>
      <c r="DTP51" s="3112"/>
      <c r="DTQ51" s="3112"/>
      <c r="DTR51" s="3112"/>
      <c r="DTS51" s="3112"/>
      <c r="DTT51" s="3112"/>
      <c r="DTU51" s="3112"/>
      <c r="DTV51" s="3112"/>
      <c r="DTW51" s="3112"/>
      <c r="DTX51" s="3112"/>
      <c r="DTY51" s="3112"/>
      <c r="DTZ51" s="3112"/>
      <c r="DUA51" s="3112"/>
      <c r="DUB51" s="3112"/>
      <c r="DUC51" s="3112"/>
      <c r="DUD51" s="3112"/>
      <c r="DUE51" s="3112"/>
      <c r="DUF51" s="3112"/>
      <c r="DUG51" s="3112"/>
      <c r="DUH51" s="3112"/>
      <c r="DUI51" s="3112"/>
      <c r="DUJ51" s="3112"/>
      <c r="DUK51" s="3112"/>
      <c r="DUL51" s="3112"/>
      <c r="DUM51" s="3112"/>
      <c r="DUN51" s="3112"/>
      <c r="DUO51" s="3112"/>
      <c r="DUP51" s="3112"/>
      <c r="DUQ51" s="3112"/>
      <c r="DUR51" s="3112"/>
      <c r="DUS51" s="3112"/>
      <c r="DUT51" s="3112"/>
      <c r="DUU51" s="3112"/>
      <c r="DUV51" s="3112"/>
      <c r="DUW51" s="3112"/>
      <c r="DUX51" s="3112"/>
      <c r="DUY51" s="3112"/>
      <c r="DUZ51" s="3112"/>
      <c r="DVA51" s="3112"/>
      <c r="DVB51" s="3112"/>
      <c r="DVC51" s="3112"/>
      <c r="DVD51" s="3112"/>
      <c r="DVE51" s="3112"/>
      <c r="DVF51" s="3112"/>
      <c r="DVG51" s="3112"/>
      <c r="DVH51" s="3112"/>
      <c r="DVI51" s="3112"/>
      <c r="DVJ51" s="3112"/>
      <c r="DVK51" s="3112"/>
      <c r="DVL51" s="3112"/>
      <c r="DVM51" s="3112"/>
      <c r="DVN51" s="3112"/>
      <c r="DVO51" s="3112"/>
      <c r="DVP51" s="3112"/>
      <c r="DVQ51" s="3112"/>
      <c r="DVR51" s="3112"/>
      <c r="DVS51" s="3112"/>
      <c r="DVT51" s="3112"/>
      <c r="DVU51" s="3112"/>
      <c r="DVV51" s="3112"/>
      <c r="DVW51" s="3112"/>
      <c r="DVX51" s="3112"/>
      <c r="DVY51" s="3112"/>
      <c r="DVZ51" s="3112"/>
      <c r="DWA51" s="3112"/>
      <c r="DWB51" s="3112"/>
      <c r="DWC51" s="3112"/>
      <c r="DWD51" s="3112"/>
      <c r="DWE51" s="3112"/>
      <c r="DWF51" s="3112"/>
      <c r="DWG51" s="3112"/>
      <c r="DWH51" s="3112"/>
      <c r="DWI51" s="3112"/>
      <c r="DWJ51" s="3112"/>
      <c r="DWK51" s="3112"/>
      <c r="DWL51" s="3112"/>
      <c r="DWM51" s="3112"/>
      <c r="DWN51" s="3112"/>
      <c r="DWO51" s="3112"/>
      <c r="DWP51" s="3112"/>
      <c r="DWQ51" s="3112"/>
      <c r="DWR51" s="3112"/>
      <c r="DWS51" s="3112"/>
      <c r="DWT51" s="3112"/>
      <c r="DWU51" s="3112"/>
      <c r="DWV51" s="3112"/>
      <c r="DWW51" s="3112"/>
      <c r="DWX51" s="3112"/>
      <c r="DWY51" s="3112"/>
      <c r="DWZ51" s="3112"/>
      <c r="DXA51" s="3112"/>
      <c r="DXB51" s="3112"/>
      <c r="DXC51" s="3112"/>
      <c r="DXD51" s="3112"/>
      <c r="DXE51" s="3112"/>
      <c r="DXF51" s="3112"/>
      <c r="DXG51" s="3112"/>
      <c r="DXH51" s="3112"/>
      <c r="DXI51" s="3112"/>
      <c r="DXJ51" s="3112"/>
      <c r="DXK51" s="3112"/>
      <c r="DXL51" s="3112"/>
      <c r="DXM51" s="3112"/>
      <c r="DXN51" s="3112"/>
      <c r="DXO51" s="3112"/>
      <c r="DXP51" s="3112"/>
      <c r="DXQ51" s="3112"/>
      <c r="DXR51" s="3112"/>
      <c r="DXS51" s="3112"/>
      <c r="DXT51" s="3112"/>
      <c r="DXU51" s="3112"/>
      <c r="DXV51" s="3112"/>
      <c r="DXW51" s="3112"/>
      <c r="DXX51" s="3112"/>
      <c r="DXY51" s="3112"/>
      <c r="DXZ51" s="3112"/>
      <c r="DYA51" s="3112"/>
      <c r="DYB51" s="3112"/>
      <c r="DYC51" s="3112"/>
      <c r="DYD51" s="3112"/>
      <c r="DYE51" s="3112"/>
      <c r="DYF51" s="3112"/>
      <c r="DYG51" s="3112"/>
      <c r="DYH51" s="3112"/>
      <c r="DYI51" s="3112"/>
      <c r="DYJ51" s="3112"/>
      <c r="DYK51" s="3112"/>
      <c r="DYL51" s="3112"/>
      <c r="DYM51" s="3112"/>
      <c r="DYN51" s="3112"/>
      <c r="DYO51" s="3112"/>
      <c r="DYP51" s="3112"/>
      <c r="DYQ51" s="3112"/>
      <c r="DYR51" s="3112"/>
      <c r="DYS51" s="3112"/>
      <c r="DYT51" s="3112"/>
      <c r="DYU51" s="3112"/>
      <c r="DYV51" s="3112"/>
      <c r="DYW51" s="3112"/>
      <c r="DYX51" s="3112"/>
      <c r="DYY51" s="3112"/>
      <c r="DYZ51" s="3112"/>
      <c r="DZA51" s="3112"/>
      <c r="DZB51" s="3112"/>
      <c r="DZC51" s="3112"/>
      <c r="DZD51" s="3112"/>
      <c r="DZE51" s="3112"/>
      <c r="DZF51" s="3112"/>
      <c r="DZG51" s="3112"/>
      <c r="DZH51" s="3112"/>
      <c r="DZI51" s="3112"/>
      <c r="DZJ51" s="3112"/>
      <c r="DZK51" s="3112"/>
      <c r="DZL51" s="3112"/>
      <c r="DZM51" s="3112"/>
      <c r="DZN51" s="3112"/>
      <c r="DZO51" s="3112"/>
      <c r="DZP51" s="3112"/>
      <c r="DZQ51" s="3112"/>
      <c r="DZR51" s="3112"/>
      <c r="DZS51" s="3112"/>
      <c r="DZT51" s="3112"/>
      <c r="DZU51" s="3112"/>
      <c r="DZV51" s="3112"/>
      <c r="DZW51" s="3112"/>
      <c r="DZX51" s="3112"/>
      <c r="DZY51" s="3112"/>
      <c r="DZZ51" s="3112"/>
      <c r="EAA51" s="3112"/>
      <c r="EAB51" s="3112"/>
      <c r="EAC51" s="3112"/>
      <c r="EAD51" s="3112"/>
      <c r="EAE51" s="3112"/>
      <c r="EAF51" s="3112"/>
      <c r="EAG51" s="3112"/>
      <c r="EAH51" s="3112"/>
      <c r="EAI51" s="3112"/>
      <c r="EAJ51" s="3112"/>
      <c r="EAK51" s="3112"/>
      <c r="EAL51" s="3112"/>
      <c r="EAM51" s="3112"/>
      <c r="EAN51" s="3112"/>
      <c r="EAO51" s="3112"/>
      <c r="EAP51" s="3112"/>
      <c r="EAQ51" s="3112"/>
      <c r="EAR51" s="3112"/>
      <c r="EAS51" s="3112"/>
      <c r="EAT51" s="3112"/>
      <c r="EAU51" s="3112"/>
      <c r="EAV51" s="3112"/>
      <c r="EAW51" s="3112"/>
      <c r="EAX51" s="3112"/>
      <c r="EAY51" s="3112"/>
      <c r="EAZ51" s="3112"/>
      <c r="EBA51" s="3112"/>
      <c r="EBB51" s="3112"/>
      <c r="EBC51" s="3112"/>
      <c r="EBD51" s="3112"/>
      <c r="EBE51" s="3112"/>
      <c r="EBF51" s="3112"/>
      <c r="EBG51" s="3112"/>
      <c r="EBH51" s="3112"/>
      <c r="EBI51" s="3112"/>
      <c r="EBJ51" s="3112"/>
      <c r="EBK51" s="3112"/>
      <c r="EBL51" s="3112"/>
      <c r="EBM51" s="3112"/>
      <c r="EBN51" s="3112"/>
      <c r="EBO51" s="3112"/>
      <c r="EBP51" s="3112"/>
      <c r="EBQ51" s="3112"/>
      <c r="EBR51" s="3112"/>
      <c r="EBS51" s="3112"/>
      <c r="EBT51" s="3112"/>
      <c r="EBU51" s="3112"/>
      <c r="EBV51" s="3112"/>
      <c r="EBW51" s="3112"/>
      <c r="EBX51" s="3112"/>
      <c r="EBY51" s="3112"/>
      <c r="EBZ51" s="3112"/>
      <c r="ECA51" s="3112"/>
      <c r="ECB51" s="3112"/>
      <c r="ECC51" s="3112"/>
      <c r="ECD51" s="3112"/>
      <c r="ECE51" s="3112"/>
      <c r="ECF51" s="3112"/>
      <c r="ECG51" s="3112"/>
      <c r="ECH51" s="3112"/>
      <c r="ECI51" s="3112"/>
      <c r="ECJ51" s="3112"/>
      <c r="ECK51" s="3112"/>
      <c r="ECL51" s="3112"/>
      <c r="ECM51" s="3112"/>
      <c r="ECN51" s="3112"/>
      <c r="ECO51" s="3112"/>
      <c r="ECP51" s="3112"/>
      <c r="ECQ51" s="3112"/>
      <c r="ECR51" s="3112"/>
      <c r="ECS51" s="3112"/>
      <c r="ECT51" s="3112"/>
      <c r="ECU51" s="3112"/>
      <c r="ECV51" s="3112"/>
      <c r="ECW51" s="3112"/>
      <c r="ECX51" s="3112"/>
      <c r="ECY51" s="3112"/>
      <c r="ECZ51" s="3112"/>
      <c r="EDA51" s="3112"/>
      <c r="EDB51" s="3112"/>
      <c r="EDC51" s="3112"/>
      <c r="EDD51" s="3112"/>
      <c r="EDE51" s="3112"/>
      <c r="EDF51" s="3112"/>
      <c r="EDG51" s="3112"/>
      <c r="EDH51" s="3112"/>
      <c r="EDI51" s="3112"/>
      <c r="EDJ51" s="3112"/>
      <c r="EDK51" s="3112"/>
      <c r="EDL51" s="3112"/>
      <c r="EDM51" s="3112"/>
      <c r="EDN51" s="3112"/>
      <c r="EDO51" s="3112"/>
      <c r="EDP51" s="3112"/>
      <c r="EDQ51" s="3112"/>
      <c r="EDR51" s="3112"/>
      <c r="EDS51" s="3112"/>
      <c r="EDT51" s="3112"/>
      <c r="EDU51" s="3112"/>
      <c r="EDV51" s="3112"/>
      <c r="EDW51" s="3112"/>
      <c r="EDX51" s="3112"/>
      <c r="EDY51" s="3112"/>
      <c r="EDZ51" s="3112"/>
      <c r="EEA51" s="3112"/>
      <c r="EEB51" s="3112"/>
      <c r="EEC51" s="3112"/>
      <c r="EED51" s="3112"/>
      <c r="EEE51" s="3112"/>
      <c r="EEF51" s="3112"/>
      <c r="EEG51" s="3112"/>
      <c r="EEH51" s="3112"/>
      <c r="EEI51" s="3112"/>
      <c r="EEJ51" s="3112"/>
      <c r="EEK51" s="3112"/>
      <c r="EEL51" s="3112"/>
      <c r="EEM51" s="3112"/>
      <c r="EEN51" s="3112"/>
      <c r="EEO51" s="3112"/>
      <c r="EEP51" s="3112"/>
      <c r="EEQ51" s="3112"/>
      <c r="EER51" s="3112"/>
      <c r="EES51" s="3112"/>
      <c r="EET51" s="3112"/>
      <c r="EEU51" s="3112"/>
      <c r="EEV51" s="3112"/>
      <c r="EEW51" s="3112"/>
      <c r="EEX51" s="3112"/>
      <c r="EEY51" s="3112"/>
      <c r="EEZ51" s="3112"/>
      <c r="EFA51" s="3112"/>
      <c r="EFB51" s="3112"/>
      <c r="EFC51" s="3112"/>
      <c r="EFD51" s="3112"/>
      <c r="EFE51" s="3112"/>
      <c r="EFF51" s="3112"/>
      <c r="EFG51" s="3112"/>
      <c r="EFH51" s="3112"/>
      <c r="EFI51" s="3112"/>
      <c r="EFJ51" s="3112"/>
      <c r="EFK51" s="3112"/>
      <c r="EFL51" s="3112"/>
      <c r="EFM51" s="3112"/>
      <c r="EFN51" s="3112"/>
      <c r="EFO51" s="3112"/>
      <c r="EFP51" s="3112"/>
      <c r="EFQ51" s="3112"/>
      <c r="EFR51" s="3112"/>
      <c r="EFS51" s="3112"/>
      <c r="EFT51" s="3112"/>
      <c r="EFU51" s="3112"/>
      <c r="EFV51" s="3112"/>
      <c r="EFW51" s="3112"/>
      <c r="EFX51" s="3112"/>
      <c r="EFY51" s="3112"/>
      <c r="EFZ51" s="3112"/>
      <c r="EGA51" s="3112"/>
      <c r="EGB51" s="3112"/>
      <c r="EGC51" s="3112"/>
      <c r="EGD51" s="3112"/>
      <c r="EGE51" s="3112"/>
      <c r="EGF51" s="3112"/>
      <c r="EGG51" s="3112"/>
      <c r="EGH51" s="3112"/>
      <c r="EGI51" s="3112"/>
      <c r="EGJ51" s="3112"/>
      <c r="EGK51" s="3112"/>
      <c r="EGL51" s="3112"/>
      <c r="EGM51" s="3112"/>
      <c r="EGN51" s="3112"/>
      <c r="EGO51" s="3112"/>
      <c r="EGP51" s="3112"/>
      <c r="EGQ51" s="3112"/>
      <c r="EGR51" s="3112"/>
      <c r="EGS51" s="3112"/>
      <c r="EGT51" s="3112"/>
      <c r="EGU51" s="3112"/>
      <c r="EGV51" s="3112"/>
      <c r="EGW51" s="3112"/>
      <c r="EGX51" s="3112"/>
      <c r="EGY51" s="3112"/>
      <c r="EGZ51" s="3112"/>
      <c r="EHA51" s="3112"/>
      <c r="EHB51" s="3112"/>
      <c r="EHC51" s="3112"/>
      <c r="EHD51" s="3112"/>
      <c r="EHE51" s="3112"/>
      <c r="EHF51" s="3112"/>
      <c r="EHG51" s="3112"/>
      <c r="EHH51" s="3112"/>
      <c r="EHI51" s="3112"/>
      <c r="EHJ51" s="3112"/>
      <c r="EHK51" s="3112"/>
      <c r="EHL51" s="3112"/>
      <c r="EHM51" s="3112"/>
      <c r="EHN51" s="3112"/>
      <c r="EHO51" s="3112"/>
      <c r="EHP51" s="3112"/>
      <c r="EHQ51" s="3112"/>
      <c r="EHR51" s="3112"/>
      <c r="EHS51" s="3112"/>
      <c r="EHT51" s="3112"/>
      <c r="EHU51" s="3112"/>
      <c r="EHV51" s="3112"/>
      <c r="EHW51" s="3112"/>
      <c r="EHX51" s="3112"/>
      <c r="EHY51" s="3112"/>
      <c r="EHZ51" s="3112"/>
      <c r="EIA51" s="3112"/>
      <c r="EIB51" s="3112"/>
      <c r="EIC51" s="3112"/>
      <c r="EID51" s="3112"/>
      <c r="EIE51" s="3112"/>
      <c r="EIF51" s="3112"/>
      <c r="EIG51" s="3112"/>
      <c r="EIH51" s="3112"/>
      <c r="EII51" s="3112"/>
      <c r="EIJ51" s="3112"/>
      <c r="EIK51" s="3112"/>
      <c r="EIL51" s="3112"/>
      <c r="EIM51" s="3112"/>
      <c r="EIN51" s="3112"/>
      <c r="EIO51" s="3112"/>
      <c r="EIP51" s="3112"/>
      <c r="EIQ51" s="3112"/>
      <c r="EIR51" s="3112"/>
      <c r="EIS51" s="3112"/>
      <c r="EIT51" s="3112"/>
      <c r="EIU51" s="3112"/>
      <c r="EIV51" s="3112"/>
      <c r="EIW51" s="3112"/>
      <c r="EIX51" s="3112"/>
      <c r="EIY51" s="3112"/>
      <c r="EIZ51" s="3112"/>
      <c r="EJA51" s="3112"/>
      <c r="EJB51" s="3112"/>
      <c r="EJC51" s="3112"/>
      <c r="EJD51" s="3112"/>
      <c r="EJE51" s="3112"/>
      <c r="EJF51" s="3112"/>
      <c r="EJG51" s="3112"/>
      <c r="EJH51" s="3112"/>
      <c r="EJI51" s="3112"/>
      <c r="EJJ51" s="3112"/>
      <c r="EJK51" s="3112"/>
      <c r="EJL51" s="3112"/>
      <c r="EJM51" s="3112"/>
      <c r="EJN51" s="3112"/>
      <c r="EJO51" s="3112"/>
      <c r="EJP51" s="3112"/>
      <c r="EJQ51" s="3112"/>
      <c r="EJR51" s="3112"/>
      <c r="EJS51" s="3112"/>
      <c r="EJT51" s="3112"/>
      <c r="EJU51" s="3112"/>
      <c r="EJV51" s="3112"/>
      <c r="EJW51" s="3112"/>
      <c r="EJX51" s="3112"/>
      <c r="EJY51" s="3112"/>
      <c r="EJZ51" s="3112"/>
      <c r="EKA51" s="3112"/>
      <c r="EKB51" s="3112"/>
      <c r="EKC51" s="3112"/>
      <c r="EKD51" s="3112"/>
      <c r="EKE51" s="3112"/>
      <c r="EKF51" s="3112"/>
      <c r="EKG51" s="3112"/>
      <c r="EKH51" s="3112"/>
      <c r="EKI51" s="3112"/>
      <c r="EKJ51" s="3112"/>
      <c r="EKK51" s="3112"/>
      <c r="EKL51" s="3112"/>
      <c r="EKM51" s="3112"/>
      <c r="EKN51" s="3112"/>
      <c r="EKO51" s="3112"/>
      <c r="EKP51" s="3112"/>
      <c r="EKQ51" s="3112"/>
      <c r="EKR51" s="3112"/>
      <c r="EKS51" s="3112"/>
      <c r="EKT51" s="3112"/>
      <c r="EKU51" s="3112"/>
      <c r="EKV51" s="3112"/>
      <c r="EKW51" s="3112"/>
      <c r="EKX51" s="3112"/>
      <c r="EKY51" s="3112"/>
      <c r="EKZ51" s="3112"/>
      <c r="ELA51" s="3112"/>
      <c r="ELB51" s="3112"/>
      <c r="ELC51" s="3112"/>
      <c r="ELD51" s="3112"/>
      <c r="ELE51" s="3112"/>
      <c r="ELF51" s="3112"/>
      <c r="ELG51" s="3112"/>
      <c r="ELH51" s="3112"/>
      <c r="ELI51" s="3112"/>
      <c r="ELJ51" s="3112"/>
      <c r="ELK51" s="3112"/>
      <c r="ELL51" s="3112"/>
      <c r="ELM51" s="3112"/>
      <c r="ELN51" s="3112"/>
      <c r="ELO51" s="3112"/>
      <c r="ELP51" s="3112"/>
      <c r="ELQ51" s="3112"/>
      <c r="ELR51" s="3112"/>
      <c r="ELS51" s="3112"/>
      <c r="ELT51" s="3112"/>
      <c r="ELU51" s="3112"/>
      <c r="ELV51" s="3112"/>
      <c r="ELW51" s="3112"/>
      <c r="ELX51" s="3112"/>
      <c r="ELY51" s="3112"/>
      <c r="ELZ51" s="3112"/>
      <c r="EMA51" s="3112"/>
      <c r="EMB51" s="3112"/>
      <c r="EMC51" s="3112"/>
      <c r="EMD51" s="3112"/>
      <c r="EME51" s="3112"/>
      <c r="EMF51" s="3112"/>
      <c r="EMG51" s="3112"/>
      <c r="EMH51" s="3112"/>
      <c r="EMI51" s="3112"/>
      <c r="EMJ51" s="3112"/>
      <c r="EMK51" s="3112"/>
      <c r="EML51" s="3112"/>
      <c r="EMM51" s="3112"/>
      <c r="EMN51" s="3112"/>
      <c r="EMO51" s="3112"/>
      <c r="EMP51" s="3112"/>
      <c r="EMQ51" s="3112"/>
      <c r="EMR51" s="3112"/>
      <c r="EMS51" s="3112"/>
      <c r="EMT51" s="3112"/>
      <c r="EMU51" s="3112"/>
      <c r="EMV51" s="3112"/>
      <c r="EMW51" s="3112"/>
      <c r="EMX51" s="3112"/>
      <c r="EMY51" s="3112"/>
      <c r="EMZ51" s="3112"/>
      <c r="ENA51" s="3112"/>
      <c r="ENB51" s="3112"/>
      <c r="ENC51" s="3112"/>
      <c r="END51" s="3112"/>
      <c r="ENE51" s="3112"/>
      <c r="ENF51" s="3112"/>
      <c r="ENG51" s="3112"/>
      <c r="ENH51" s="3112"/>
      <c r="ENI51" s="3112"/>
      <c r="ENJ51" s="3112"/>
      <c r="ENK51" s="3112"/>
      <c r="ENL51" s="3112"/>
      <c r="ENM51" s="3112"/>
      <c r="ENN51" s="3112"/>
      <c r="ENO51" s="3112"/>
      <c r="ENP51" s="3112"/>
      <c r="ENQ51" s="3112"/>
      <c r="ENR51" s="3112"/>
      <c r="ENS51" s="3112"/>
      <c r="ENT51" s="3112"/>
      <c r="ENU51" s="3112"/>
      <c r="ENV51" s="3112"/>
      <c r="ENW51" s="3112"/>
      <c r="ENX51" s="3112"/>
      <c r="ENY51" s="3112"/>
      <c r="ENZ51" s="3112"/>
      <c r="EOA51" s="3112"/>
      <c r="EOB51" s="3112"/>
      <c r="EOC51" s="3112"/>
      <c r="EOD51" s="3112"/>
      <c r="EOE51" s="3112"/>
      <c r="EOF51" s="3112"/>
      <c r="EOG51" s="3112"/>
      <c r="EOH51" s="3112"/>
      <c r="EOI51" s="3112"/>
      <c r="EOJ51" s="3112"/>
      <c r="EOK51" s="3112"/>
      <c r="EOL51" s="3112"/>
      <c r="EOM51" s="3112"/>
      <c r="EON51" s="3112"/>
      <c r="EOO51" s="3112"/>
      <c r="EOP51" s="3112"/>
      <c r="EOQ51" s="3112"/>
      <c r="EOR51" s="3112"/>
      <c r="EOS51" s="3112"/>
      <c r="EOT51" s="3112"/>
      <c r="EOU51" s="3112"/>
      <c r="EOV51" s="3112"/>
      <c r="EOW51" s="3112"/>
      <c r="EOX51" s="3112"/>
      <c r="EOY51" s="3112"/>
      <c r="EOZ51" s="3112"/>
      <c r="EPA51" s="3112"/>
      <c r="EPB51" s="3112"/>
      <c r="EPC51" s="3112"/>
      <c r="EPD51" s="3112"/>
      <c r="EPE51" s="3112"/>
      <c r="EPF51" s="3112"/>
      <c r="EPG51" s="3112"/>
      <c r="EPH51" s="3112"/>
      <c r="EPI51" s="3112"/>
      <c r="EPJ51" s="3112"/>
      <c r="EPK51" s="3112"/>
      <c r="EPL51" s="3112"/>
      <c r="EPM51" s="3112"/>
      <c r="EPN51" s="3112"/>
      <c r="EPO51" s="3112"/>
      <c r="EPP51" s="3112"/>
      <c r="EPQ51" s="3112"/>
      <c r="EPR51" s="3112"/>
      <c r="EPS51" s="3112"/>
      <c r="EPT51" s="3112"/>
      <c r="EPU51" s="3112"/>
      <c r="EPV51" s="3112"/>
      <c r="EPW51" s="3112"/>
      <c r="EPX51" s="3112"/>
      <c r="EPY51" s="3112"/>
      <c r="EPZ51" s="3112"/>
      <c r="EQA51" s="3112"/>
      <c r="EQB51" s="3112"/>
      <c r="EQC51" s="3112"/>
      <c r="EQD51" s="3112"/>
      <c r="EQE51" s="3112"/>
      <c r="EQF51" s="3112"/>
      <c r="EQG51" s="3112"/>
      <c r="EQH51" s="3112"/>
      <c r="EQI51" s="3112"/>
      <c r="EQJ51" s="3112"/>
      <c r="EQK51" s="3112"/>
      <c r="EQL51" s="3112"/>
      <c r="EQM51" s="3112"/>
      <c r="EQN51" s="3112"/>
      <c r="EQO51" s="3112"/>
      <c r="EQP51" s="3112"/>
      <c r="EQQ51" s="3112"/>
      <c r="EQR51" s="3112"/>
      <c r="EQS51" s="3112"/>
      <c r="EQT51" s="3112"/>
      <c r="EQU51" s="3112"/>
      <c r="EQV51" s="3112"/>
      <c r="EQW51" s="3112"/>
      <c r="EQX51" s="3112"/>
      <c r="EQY51" s="3112"/>
      <c r="EQZ51" s="3112"/>
      <c r="ERA51" s="3112"/>
      <c r="ERB51" s="3112"/>
      <c r="ERC51" s="3112"/>
      <c r="ERD51" s="3112"/>
      <c r="ERE51" s="3112"/>
      <c r="ERF51" s="3112"/>
      <c r="ERG51" s="3112"/>
      <c r="ERH51" s="3112"/>
      <c r="ERI51" s="3112"/>
      <c r="ERJ51" s="3112"/>
      <c r="ERK51" s="3112"/>
      <c r="ERL51" s="3112"/>
      <c r="ERM51" s="3112"/>
      <c r="ERN51" s="3112"/>
      <c r="ERO51" s="3112"/>
      <c r="ERP51" s="3112"/>
      <c r="ERQ51" s="3112"/>
      <c r="ERR51" s="3112"/>
      <c r="ERS51" s="3112"/>
      <c r="ERT51" s="3112"/>
      <c r="ERU51" s="3112"/>
      <c r="ERV51" s="3112"/>
      <c r="ERW51" s="3112"/>
      <c r="ERX51" s="3112"/>
      <c r="ERY51" s="3112"/>
      <c r="ERZ51" s="3112"/>
      <c r="ESA51" s="3112"/>
      <c r="ESB51" s="3112"/>
      <c r="ESC51" s="3112"/>
      <c r="ESD51" s="3112"/>
      <c r="ESE51" s="3112"/>
      <c r="ESF51" s="3112"/>
      <c r="ESG51" s="3112"/>
      <c r="ESH51" s="3112"/>
      <c r="ESI51" s="3112"/>
      <c r="ESJ51" s="3112"/>
      <c r="ESK51" s="3112"/>
      <c r="ESL51" s="3112"/>
      <c r="ESM51" s="3112"/>
      <c r="ESN51" s="3112"/>
      <c r="ESO51" s="3112"/>
      <c r="ESP51" s="3112"/>
      <c r="ESQ51" s="3112"/>
      <c r="ESR51" s="3112"/>
      <c r="ESS51" s="3112"/>
      <c r="EST51" s="3112"/>
      <c r="ESU51" s="3112"/>
      <c r="ESV51" s="3112"/>
      <c r="ESW51" s="3112"/>
      <c r="ESX51" s="3112"/>
      <c r="ESY51" s="3112"/>
      <c r="ESZ51" s="3112"/>
      <c r="ETA51" s="3112"/>
      <c r="ETB51" s="3112"/>
      <c r="ETC51" s="3112"/>
      <c r="ETD51" s="3112"/>
      <c r="ETE51" s="3112"/>
      <c r="ETF51" s="3112"/>
      <c r="ETG51" s="3112"/>
      <c r="ETH51" s="3112"/>
      <c r="ETI51" s="3112"/>
      <c r="ETJ51" s="3112"/>
      <c r="ETK51" s="3112"/>
      <c r="ETL51" s="3112"/>
      <c r="ETM51" s="3112"/>
      <c r="ETN51" s="3112"/>
      <c r="ETO51" s="3112"/>
      <c r="ETP51" s="3112"/>
      <c r="ETQ51" s="3112"/>
      <c r="ETR51" s="3112"/>
      <c r="ETS51" s="3112"/>
      <c r="ETT51" s="3112"/>
      <c r="ETU51" s="3112"/>
      <c r="ETV51" s="3112"/>
      <c r="ETW51" s="3112"/>
      <c r="ETX51" s="3112"/>
      <c r="ETY51" s="3112"/>
      <c r="ETZ51" s="3112"/>
      <c r="EUA51" s="3112"/>
      <c r="EUB51" s="3112"/>
      <c r="EUC51" s="3112"/>
      <c r="EUD51" s="3112"/>
      <c r="EUE51" s="3112"/>
      <c r="EUF51" s="3112"/>
      <c r="EUG51" s="3112"/>
      <c r="EUH51" s="3112"/>
      <c r="EUI51" s="3112"/>
      <c r="EUJ51" s="3112"/>
      <c r="EUK51" s="3112"/>
      <c r="EUL51" s="3112"/>
      <c r="EUM51" s="3112"/>
      <c r="EUN51" s="3112"/>
      <c r="EUO51" s="3112"/>
      <c r="EUP51" s="3112"/>
      <c r="EUQ51" s="3112"/>
      <c r="EUR51" s="3112"/>
      <c r="EUS51" s="3112"/>
      <c r="EUT51" s="3112"/>
      <c r="EUU51" s="3112"/>
      <c r="EUV51" s="3112"/>
      <c r="EUW51" s="3112"/>
      <c r="EUX51" s="3112"/>
      <c r="EUY51" s="3112"/>
      <c r="EUZ51" s="3112"/>
      <c r="EVA51" s="3112"/>
      <c r="EVB51" s="3112"/>
      <c r="EVC51" s="3112"/>
      <c r="EVD51" s="3112"/>
      <c r="EVE51" s="3112"/>
      <c r="EVF51" s="3112"/>
      <c r="EVG51" s="3112"/>
      <c r="EVH51" s="3112"/>
      <c r="EVI51" s="3112"/>
      <c r="EVJ51" s="3112"/>
      <c r="EVK51" s="3112"/>
      <c r="EVL51" s="3112"/>
      <c r="EVM51" s="3112"/>
      <c r="EVN51" s="3112"/>
      <c r="EVO51" s="3112"/>
      <c r="EVP51" s="3112"/>
      <c r="EVQ51" s="3112"/>
      <c r="EVR51" s="3112"/>
      <c r="EVS51" s="3112"/>
      <c r="EVT51" s="3112"/>
      <c r="EVU51" s="3112"/>
      <c r="EVV51" s="3112"/>
      <c r="EVW51" s="3112"/>
      <c r="EVX51" s="3112"/>
      <c r="EVY51" s="3112"/>
      <c r="EVZ51" s="3112"/>
      <c r="EWA51" s="3112"/>
      <c r="EWB51" s="3112"/>
      <c r="EWC51" s="3112"/>
      <c r="EWD51" s="3112"/>
      <c r="EWE51" s="3112"/>
      <c r="EWF51" s="3112"/>
      <c r="EWG51" s="3112"/>
      <c r="EWH51" s="3112"/>
      <c r="EWI51" s="3112"/>
      <c r="EWJ51" s="3112"/>
      <c r="EWK51" s="3112"/>
      <c r="EWL51" s="3112"/>
      <c r="EWM51" s="3112"/>
      <c r="EWN51" s="3112"/>
      <c r="EWO51" s="3112"/>
      <c r="EWP51" s="3112"/>
      <c r="EWQ51" s="3112"/>
      <c r="EWR51" s="3112"/>
      <c r="EWS51" s="3112"/>
      <c r="EWT51" s="3112"/>
      <c r="EWU51" s="3112"/>
      <c r="EWV51" s="3112"/>
      <c r="EWW51" s="3112"/>
      <c r="EWX51" s="3112"/>
      <c r="EWY51" s="3112"/>
      <c r="EWZ51" s="3112"/>
      <c r="EXA51" s="3112"/>
      <c r="EXB51" s="3112"/>
      <c r="EXC51" s="3112"/>
      <c r="EXD51" s="3112"/>
      <c r="EXE51" s="3112"/>
      <c r="EXF51" s="3112"/>
      <c r="EXG51" s="3112"/>
      <c r="EXH51" s="3112"/>
      <c r="EXI51" s="3112"/>
      <c r="EXJ51" s="3112"/>
      <c r="EXK51" s="3112"/>
      <c r="EXL51" s="3112"/>
      <c r="EXM51" s="3112"/>
      <c r="EXN51" s="3112"/>
      <c r="EXO51" s="3112"/>
      <c r="EXP51" s="3112"/>
      <c r="EXQ51" s="3112"/>
      <c r="EXR51" s="3112"/>
      <c r="EXS51" s="3112"/>
      <c r="EXT51" s="3112"/>
      <c r="EXU51" s="3112"/>
      <c r="EXV51" s="3112"/>
      <c r="EXW51" s="3112"/>
      <c r="EXX51" s="3112"/>
      <c r="EXY51" s="3112"/>
      <c r="EXZ51" s="3112"/>
      <c r="EYA51" s="3112"/>
      <c r="EYB51" s="3112"/>
      <c r="EYC51" s="3112"/>
      <c r="EYD51" s="3112"/>
      <c r="EYE51" s="3112"/>
      <c r="EYF51" s="3112"/>
      <c r="EYG51" s="3112"/>
      <c r="EYH51" s="3112"/>
      <c r="EYI51" s="3112"/>
      <c r="EYJ51" s="3112"/>
      <c r="EYK51" s="3112"/>
      <c r="EYL51" s="3112"/>
      <c r="EYM51" s="3112"/>
      <c r="EYN51" s="3112"/>
      <c r="EYO51" s="3112"/>
      <c r="EYP51" s="3112"/>
      <c r="EYQ51" s="3112"/>
      <c r="EYR51" s="3112"/>
      <c r="EYS51" s="3112"/>
      <c r="EYT51" s="3112"/>
      <c r="EYU51" s="3112"/>
      <c r="EYV51" s="3112"/>
      <c r="EYW51" s="3112"/>
      <c r="EYX51" s="3112"/>
      <c r="EYY51" s="3112"/>
      <c r="EYZ51" s="3112"/>
      <c r="EZA51" s="3112"/>
      <c r="EZB51" s="3112"/>
      <c r="EZC51" s="3112"/>
      <c r="EZD51" s="3112"/>
      <c r="EZE51" s="3112"/>
      <c r="EZF51" s="3112"/>
      <c r="EZG51" s="3112"/>
      <c r="EZH51" s="3112"/>
      <c r="EZI51" s="3112"/>
      <c r="EZJ51" s="3112"/>
      <c r="EZK51" s="3112"/>
      <c r="EZL51" s="3112"/>
      <c r="EZM51" s="3112"/>
      <c r="EZN51" s="3112"/>
      <c r="EZO51" s="3112"/>
      <c r="EZP51" s="3112"/>
      <c r="EZQ51" s="3112"/>
      <c r="EZR51" s="3112"/>
      <c r="EZS51" s="3112"/>
      <c r="EZT51" s="3112"/>
      <c r="EZU51" s="3112"/>
      <c r="EZV51" s="3112"/>
      <c r="EZW51" s="3112"/>
      <c r="EZX51" s="3112"/>
      <c r="EZY51" s="3112"/>
      <c r="EZZ51" s="3112"/>
      <c r="FAA51" s="3112"/>
      <c r="FAB51" s="3112"/>
      <c r="FAC51" s="3112"/>
      <c r="FAD51" s="3112"/>
      <c r="FAE51" s="3112"/>
      <c r="FAF51" s="3112"/>
      <c r="FAG51" s="3112"/>
      <c r="FAH51" s="3112"/>
      <c r="FAI51" s="3112"/>
      <c r="FAJ51" s="3112"/>
      <c r="FAK51" s="3112"/>
      <c r="FAL51" s="3112"/>
      <c r="FAM51" s="3112"/>
      <c r="FAN51" s="3112"/>
      <c r="FAO51" s="3112"/>
      <c r="FAP51" s="3112"/>
      <c r="FAQ51" s="3112"/>
      <c r="FAR51" s="3112"/>
      <c r="FAS51" s="3112"/>
      <c r="FAT51" s="3112"/>
      <c r="FAU51" s="3112"/>
      <c r="FAV51" s="3112"/>
      <c r="FAW51" s="3112"/>
      <c r="FAX51" s="3112"/>
      <c r="FAY51" s="3112"/>
      <c r="FAZ51" s="3112"/>
      <c r="FBA51" s="3112"/>
      <c r="FBB51" s="3112"/>
      <c r="FBC51" s="3112"/>
      <c r="FBD51" s="3112"/>
      <c r="FBE51" s="3112"/>
      <c r="FBF51" s="3112"/>
      <c r="FBG51" s="3112"/>
      <c r="FBH51" s="3112"/>
      <c r="FBI51" s="3112"/>
      <c r="FBJ51" s="3112"/>
      <c r="FBK51" s="3112"/>
      <c r="FBL51" s="3112"/>
      <c r="FBM51" s="3112"/>
      <c r="FBN51" s="3112"/>
      <c r="FBO51" s="3112"/>
      <c r="FBP51" s="3112"/>
      <c r="FBQ51" s="3112"/>
      <c r="FBR51" s="3112"/>
      <c r="FBS51" s="3112"/>
      <c r="FBT51" s="3112"/>
      <c r="FBU51" s="3112"/>
      <c r="FBV51" s="3112"/>
      <c r="FBW51" s="3112"/>
      <c r="FBX51" s="3112"/>
      <c r="FBY51" s="3112"/>
      <c r="FBZ51" s="3112"/>
      <c r="FCA51" s="3112"/>
      <c r="FCB51" s="3112"/>
      <c r="FCC51" s="3112"/>
      <c r="FCD51" s="3112"/>
      <c r="FCE51" s="3112"/>
      <c r="FCF51" s="3112"/>
      <c r="FCG51" s="3112"/>
      <c r="FCH51" s="3112"/>
      <c r="FCI51" s="3112"/>
      <c r="FCJ51" s="3112"/>
      <c r="FCK51" s="3112"/>
      <c r="FCL51" s="3112"/>
      <c r="FCM51" s="3112"/>
      <c r="FCN51" s="3112"/>
      <c r="FCO51" s="3112"/>
      <c r="FCP51" s="3112"/>
      <c r="FCQ51" s="3112"/>
      <c r="FCR51" s="3112"/>
      <c r="FCS51" s="3112"/>
      <c r="FCT51" s="3112"/>
      <c r="FCU51" s="3112"/>
      <c r="FCV51" s="3112"/>
      <c r="FCW51" s="3112"/>
      <c r="FCX51" s="3112"/>
      <c r="FCY51" s="3112"/>
      <c r="FCZ51" s="3112"/>
      <c r="FDA51" s="3112"/>
      <c r="FDB51" s="3112"/>
      <c r="FDC51" s="3112"/>
      <c r="FDD51" s="3112"/>
      <c r="FDE51" s="3112"/>
      <c r="FDF51" s="3112"/>
      <c r="FDG51" s="3112"/>
      <c r="FDH51" s="3112"/>
      <c r="FDI51" s="3112"/>
      <c r="FDJ51" s="3112"/>
      <c r="FDK51" s="3112"/>
      <c r="FDL51" s="3112"/>
      <c r="FDM51" s="3112"/>
      <c r="FDN51" s="3112"/>
      <c r="FDO51" s="3112"/>
      <c r="FDP51" s="3112"/>
      <c r="FDQ51" s="3112"/>
      <c r="FDR51" s="3112"/>
      <c r="FDS51" s="3112"/>
      <c r="FDT51" s="3112"/>
      <c r="FDU51" s="3112"/>
      <c r="FDV51" s="3112"/>
      <c r="FDW51" s="3112"/>
      <c r="FDX51" s="3112"/>
      <c r="FDY51" s="3112"/>
      <c r="FDZ51" s="3112"/>
      <c r="FEA51" s="3112"/>
      <c r="FEB51" s="3112"/>
      <c r="FEC51" s="3112"/>
      <c r="FED51" s="3112"/>
      <c r="FEE51" s="3112"/>
      <c r="FEF51" s="3112"/>
      <c r="FEG51" s="3112"/>
      <c r="FEH51" s="3112"/>
      <c r="FEI51" s="3112"/>
      <c r="FEJ51" s="3112"/>
      <c r="FEK51" s="3112"/>
      <c r="FEL51" s="3112"/>
      <c r="FEM51" s="3112"/>
      <c r="FEN51" s="3112"/>
      <c r="FEO51" s="3112"/>
      <c r="FEP51" s="3112"/>
      <c r="FEQ51" s="3112"/>
      <c r="FER51" s="3112"/>
      <c r="FES51" s="3112"/>
      <c r="FET51" s="3112"/>
      <c r="FEU51" s="3112"/>
      <c r="FEV51" s="3112"/>
      <c r="FEW51" s="3112"/>
      <c r="FEX51" s="3112"/>
      <c r="FEY51" s="3112"/>
      <c r="FEZ51" s="3112"/>
      <c r="FFA51" s="3112"/>
      <c r="FFB51" s="3112"/>
      <c r="FFC51" s="3112"/>
      <c r="FFD51" s="3112"/>
      <c r="FFE51" s="3112"/>
      <c r="FFF51" s="3112"/>
      <c r="FFG51" s="3112"/>
      <c r="FFH51" s="3112"/>
      <c r="FFI51" s="3112"/>
      <c r="FFJ51" s="3112"/>
      <c r="FFK51" s="3112"/>
      <c r="FFL51" s="3112"/>
      <c r="FFM51" s="3112"/>
      <c r="FFN51" s="3112"/>
      <c r="FFO51" s="3112"/>
      <c r="FFP51" s="3112"/>
      <c r="FFQ51" s="3112"/>
      <c r="FFR51" s="3112"/>
      <c r="FFS51" s="3112"/>
      <c r="FFT51" s="3112"/>
      <c r="FFU51" s="3112"/>
      <c r="FFV51" s="3112"/>
      <c r="FFW51" s="3112"/>
      <c r="FFX51" s="3112"/>
      <c r="FFY51" s="3112"/>
      <c r="FFZ51" s="3112"/>
      <c r="FGA51" s="3112"/>
      <c r="FGB51" s="3112"/>
      <c r="FGC51" s="3112"/>
      <c r="FGD51" s="3112"/>
      <c r="FGE51" s="3112"/>
      <c r="FGF51" s="3112"/>
      <c r="FGG51" s="3112"/>
      <c r="FGH51" s="3112"/>
      <c r="FGI51" s="3112"/>
      <c r="FGJ51" s="3112"/>
      <c r="FGK51" s="3112"/>
      <c r="FGL51" s="3112"/>
      <c r="FGM51" s="3112"/>
      <c r="FGN51" s="3112"/>
      <c r="FGO51" s="3112"/>
      <c r="FGP51" s="3112"/>
      <c r="FGQ51" s="3112"/>
      <c r="FGR51" s="3112"/>
      <c r="FGS51" s="3112"/>
      <c r="FGT51" s="3112"/>
      <c r="FGU51" s="3112"/>
      <c r="FGV51" s="3112"/>
      <c r="FGW51" s="3112"/>
      <c r="FGX51" s="3112"/>
      <c r="FGY51" s="3112"/>
      <c r="FGZ51" s="3112"/>
      <c r="FHA51" s="3112"/>
      <c r="FHB51" s="3112"/>
      <c r="FHC51" s="3112"/>
      <c r="FHD51" s="3112"/>
      <c r="FHE51" s="3112"/>
      <c r="FHF51" s="3112"/>
      <c r="FHG51" s="3112"/>
      <c r="FHH51" s="3112"/>
      <c r="FHI51" s="3112"/>
      <c r="FHJ51" s="3112"/>
      <c r="FHK51" s="3112"/>
      <c r="FHL51" s="3112"/>
      <c r="FHM51" s="3112"/>
      <c r="FHN51" s="3112"/>
      <c r="FHO51" s="3112"/>
      <c r="FHP51" s="3112"/>
      <c r="FHQ51" s="3112"/>
      <c r="FHR51" s="3112"/>
      <c r="FHS51" s="3112"/>
      <c r="FHT51" s="3112"/>
      <c r="FHU51" s="3112"/>
      <c r="FHV51" s="3112"/>
      <c r="FHW51" s="3112"/>
      <c r="FHX51" s="3112"/>
      <c r="FHY51" s="3112"/>
      <c r="FHZ51" s="3112"/>
      <c r="FIA51" s="3112"/>
      <c r="FIB51" s="3112"/>
      <c r="FIC51" s="3112"/>
      <c r="FID51" s="3112"/>
      <c r="FIE51" s="3112"/>
      <c r="FIF51" s="3112"/>
      <c r="FIG51" s="3112"/>
      <c r="FIH51" s="3112"/>
      <c r="FII51" s="3112"/>
      <c r="FIJ51" s="3112"/>
      <c r="FIK51" s="3112"/>
      <c r="FIL51" s="3112"/>
      <c r="FIM51" s="3112"/>
      <c r="FIN51" s="3112"/>
      <c r="FIO51" s="3112"/>
      <c r="FIP51" s="3112"/>
      <c r="FIQ51" s="3112"/>
      <c r="FIR51" s="3112"/>
      <c r="FIS51" s="3112"/>
      <c r="FIT51" s="3112"/>
      <c r="FIU51" s="3112"/>
      <c r="FIV51" s="3112"/>
      <c r="FIW51" s="3112"/>
      <c r="FIX51" s="3112"/>
      <c r="FIY51" s="3112"/>
      <c r="FIZ51" s="3112"/>
      <c r="FJA51" s="3112"/>
      <c r="FJB51" s="3112"/>
      <c r="FJC51" s="3112"/>
      <c r="FJD51" s="3112"/>
      <c r="FJE51" s="3112"/>
      <c r="FJF51" s="3112"/>
      <c r="FJG51" s="3112"/>
      <c r="FJH51" s="3112"/>
      <c r="FJI51" s="3112"/>
      <c r="FJJ51" s="3112"/>
      <c r="FJK51" s="3112"/>
      <c r="FJL51" s="3112"/>
      <c r="FJM51" s="3112"/>
      <c r="FJN51" s="3112"/>
      <c r="FJO51" s="3112"/>
      <c r="FJP51" s="3112"/>
      <c r="FJQ51" s="3112"/>
      <c r="FJR51" s="3112"/>
      <c r="FJS51" s="3112"/>
      <c r="FJT51" s="3112"/>
      <c r="FJU51" s="3112"/>
      <c r="FJV51" s="3112"/>
      <c r="FJW51" s="3112"/>
      <c r="FJX51" s="3112"/>
      <c r="FJY51" s="3112"/>
      <c r="FJZ51" s="3112"/>
      <c r="FKA51" s="3112"/>
      <c r="FKB51" s="3112"/>
      <c r="FKC51" s="3112"/>
      <c r="FKD51" s="3112"/>
      <c r="FKE51" s="3112"/>
      <c r="FKF51" s="3112"/>
      <c r="FKG51" s="3112"/>
      <c r="FKH51" s="3112"/>
      <c r="FKI51" s="3112"/>
      <c r="FKJ51" s="3112"/>
      <c r="FKK51" s="3112"/>
      <c r="FKL51" s="3112"/>
      <c r="FKM51" s="3112"/>
      <c r="FKN51" s="3112"/>
      <c r="FKO51" s="3112"/>
      <c r="FKP51" s="3112"/>
      <c r="FKQ51" s="3112"/>
      <c r="FKR51" s="3112"/>
      <c r="FKS51" s="3112"/>
      <c r="FKT51" s="3112"/>
      <c r="FKU51" s="3112"/>
      <c r="FKV51" s="3112"/>
      <c r="FKW51" s="3112"/>
      <c r="FKX51" s="3112"/>
      <c r="FKY51" s="3112"/>
      <c r="FKZ51" s="3112"/>
      <c r="FLA51" s="3112"/>
      <c r="FLB51" s="3112"/>
      <c r="FLC51" s="3112"/>
      <c r="FLD51" s="3112"/>
      <c r="FLE51" s="3112"/>
      <c r="FLF51" s="3112"/>
      <c r="FLG51" s="3112"/>
      <c r="FLH51" s="3112"/>
      <c r="FLI51" s="3112"/>
      <c r="FLJ51" s="3112"/>
      <c r="FLK51" s="3112"/>
      <c r="FLL51" s="3112"/>
      <c r="FLM51" s="3112"/>
      <c r="FLN51" s="3112"/>
      <c r="FLO51" s="3112"/>
      <c r="FLP51" s="3112"/>
      <c r="FLQ51" s="3112"/>
      <c r="FLR51" s="3112"/>
      <c r="FLS51" s="3112"/>
      <c r="FLT51" s="3112"/>
      <c r="FLU51" s="3112"/>
      <c r="FLV51" s="3112"/>
      <c r="FLW51" s="3112"/>
      <c r="FLX51" s="3112"/>
      <c r="FLY51" s="3112"/>
      <c r="FLZ51" s="3112"/>
      <c r="FMA51" s="3112"/>
      <c r="FMB51" s="3112"/>
      <c r="FMC51" s="3112"/>
      <c r="FMD51" s="3112"/>
      <c r="FME51" s="3112"/>
      <c r="FMF51" s="3112"/>
      <c r="FMG51" s="3112"/>
      <c r="FMH51" s="3112"/>
      <c r="FMI51" s="3112"/>
      <c r="FMJ51" s="3112"/>
      <c r="FMK51" s="3112"/>
      <c r="FML51" s="3112"/>
      <c r="FMM51" s="3112"/>
      <c r="FMN51" s="3112"/>
      <c r="FMO51" s="3112"/>
      <c r="FMP51" s="3112"/>
      <c r="FMQ51" s="3112"/>
      <c r="FMR51" s="3112"/>
      <c r="FMS51" s="3112"/>
      <c r="FMT51" s="3112"/>
      <c r="FMU51" s="3112"/>
      <c r="FMV51" s="3112"/>
      <c r="FMW51" s="3112"/>
      <c r="FMX51" s="3112"/>
      <c r="FMY51" s="3112"/>
      <c r="FMZ51" s="3112"/>
      <c r="FNA51" s="3112"/>
      <c r="FNB51" s="3112"/>
      <c r="FNC51" s="3112"/>
      <c r="FND51" s="3112"/>
      <c r="FNE51" s="3112"/>
      <c r="FNF51" s="3112"/>
      <c r="FNG51" s="3112"/>
      <c r="FNH51" s="3112"/>
      <c r="FNI51" s="3112"/>
      <c r="FNJ51" s="3112"/>
      <c r="FNK51" s="3112"/>
      <c r="FNL51" s="3112"/>
      <c r="FNM51" s="3112"/>
      <c r="FNN51" s="3112"/>
      <c r="FNO51" s="3112"/>
      <c r="FNP51" s="3112"/>
      <c r="FNQ51" s="3112"/>
      <c r="FNR51" s="3112"/>
      <c r="FNS51" s="3112"/>
      <c r="FNT51" s="3112"/>
      <c r="FNU51" s="3112"/>
      <c r="FNV51" s="3112"/>
      <c r="FNW51" s="3112"/>
      <c r="FNX51" s="3112"/>
      <c r="FNY51" s="3112"/>
      <c r="FNZ51" s="3112"/>
      <c r="FOA51" s="3112"/>
      <c r="FOB51" s="3112"/>
      <c r="FOC51" s="3112"/>
      <c r="FOD51" s="3112"/>
      <c r="FOE51" s="3112"/>
      <c r="FOF51" s="3112"/>
      <c r="FOG51" s="3112"/>
      <c r="FOH51" s="3112"/>
      <c r="FOI51" s="3112"/>
      <c r="FOJ51" s="3112"/>
      <c r="FOK51" s="3112"/>
      <c r="FOL51" s="3112"/>
      <c r="FOM51" s="3112"/>
      <c r="FON51" s="3112"/>
      <c r="FOO51" s="3112"/>
      <c r="FOP51" s="3112"/>
      <c r="FOQ51" s="3112"/>
      <c r="FOR51" s="3112"/>
      <c r="FOS51" s="3112"/>
      <c r="FOT51" s="3112"/>
      <c r="FOU51" s="3112"/>
      <c r="FOV51" s="3112"/>
      <c r="FOW51" s="3112"/>
      <c r="FOX51" s="3112"/>
      <c r="FOY51" s="3112"/>
      <c r="FOZ51" s="3112"/>
      <c r="FPA51" s="3112"/>
      <c r="FPB51" s="3112"/>
      <c r="FPC51" s="3112"/>
      <c r="FPD51" s="3112"/>
      <c r="FPE51" s="3112"/>
      <c r="FPF51" s="3112"/>
      <c r="FPG51" s="3112"/>
      <c r="FPH51" s="3112"/>
      <c r="FPI51" s="3112"/>
      <c r="FPJ51" s="3112"/>
      <c r="FPK51" s="3112"/>
      <c r="FPL51" s="3112"/>
      <c r="FPM51" s="3112"/>
      <c r="FPN51" s="3112"/>
      <c r="FPO51" s="3112"/>
      <c r="FPP51" s="3112"/>
      <c r="FPQ51" s="3112"/>
      <c r="FPR51" s="3112"/>
      <c r="FPS51" s="3112"/>
      <c r="FPT51" s="3112"/>
      <c r="FPU51" s="3112"/>
      <c r="FPV51" s="3112"/>
      <c r="FPW51" s="3112"/>
      <c r="FPX51" s="3112"/>
      <c r="FPY51" s="3112"/>
      <c r="FPZ51" s="3112"/>
      <c r="FQA51" s="3112"/>
      <c r="FQB51" s="3112"/>
      <c r="FQC51" s="3112"/>
      <c r="FQD51" s="3112"/>
      <c r="FQE51" s="3112"/>
      <c r="FQF51" s="3112"/>
      <c r="FQG51" s="3112"/>
      <c r="FQH51" s="3112"/>
      <c r="FQI51" s="3112"/>
      <c r="FQJ51" s="3112"/>
      <c r="FQK51" s="3112"/>
      <c r="FQL51" s="3112"/>
      <c r="FQM51" s="3112"/>
      <c r="FQN51" s="3112"/>
      <c r="FQO51" s="3112"/>
      <c r="FQP51" s="3112"/>
      <c r="FQQ51" s="3112"/>
      <c r="FQR51" s="3112"/>
      <c r="FQS51" s="3112"/>
      <c r="FQT51" s="3112"/>
      <c r="FQU51" s="3112"/>
      <c r="FQV51" s="3112"/>
      <c r="FQW51" s="3112"/>
      <c r="FQX51" s="3112"/>
      <c r="FQY51" s="3112"/>
      <c r="FQZ51" s="3112"/>
      <c r="FRA51" s="3112"/>
      <c r="FRB51" s="3112"/>
      <c r="FRC51" s="3112"/>
      <c r="FRD51" s="3112"/>
      <c r="FRE51" s="3112"/>
      <c r="FRF51" s="3112"/>
      <c r="FRG51" s="3112"/>
      <c r="FRH51" s="3112"/>
      <c r="FRI51" s="3112"/>
      <c r="FRJ51" s="3112"/>
      <c r="FRK51" s="3112"/>
      <c r="FRL51" s="3112"/>
      <c r="FRM51" s="3112"/>
      <c r="FRN51" s="3112"/>
      <c r="FRO51" s="3112"/>
      <c r="FRP51" s="3112"/>
      <c r="FRQ51" s="3112"/>
      <c r="FRR51" s="3112"/>
      <c r="FRS51" s="3112"/>
      <c r="FRT51" s="3112"/>
      <c r="FRU51" s="3112"/>
      <c r="FRV51" s="3112"/>
      <c r="FRW51" s="3112"/>
      <c r="FRX51" s="3112"/>
      <c r="FRY51" s="3112"/>
      <c r="FRZ51" s="3112"/>
      <c r="FSA51" s="3112"/>
      <c r="FSB51" s="3112"/>
      <c r="FSC51" s="3112"/>
      <c r="FSD51" s="3112"/>
      <c r="FSE51" s="3112"/>
      <c r="FSF51" s="3112"/>
      <c r="FSG51" s="3112"/>
      <c r="FSH51" s="3112"/>
      <c r="FSI51" s="3112"/>
      <c r="FSJ51" s="3112"/>
      <c r="FSK51" s="3112"/>
      <c r="FSL51" s="3112"/>
      <c r="FSM51" s="3112"/>
      <c r="FSN51" s="3112"/>
      <c r="FSO51" s="3112"/>
      <c r="FSP51" s="3112"/>
      <c r="FSQ51" s="3112"/>
      <c r="FSR51" s="3112"/>
      <c r="FSS51" s="3112"/>
      <c r="FST51" s="3112"/>
      <c r="FSU51" s="3112"/>
      <c r="FSV51" s="3112"/>
      <c r="FSW51" s="3112"/>
      <c r="FSX51" s="3112"/>
      <c r="FSY51" s="3112"/>
      <c r="FSZ51" s="3112"/>
      <c r="FTA51" s="3112"/>
      <c r="FTB51" s="3112"/>
      <c r="FTC51" s="3112"/>
      <c r="FTD51" s="3112"/>
      <c r="FTE51" s="3112"/>
      <c r="FTF51" s="3112"/>
      <c r="FTG51" s="3112"/>
      <c r="FTH51" s="3112"/>
      <c r="FTI51" s="3112"/>
      <c r="FTJ51" s="3112"/>
      <c r="FTK51" s="3112"/>
      <c r="FTL51" s="3112"/>
      <c r="FTM51" s="3112"/>
      <c r="FTN51" s="3112"/>
      <c r="FTO51" s="3112"/>
      <c r="FTP51" s="3112"/>
      <c r="FTQ51" s="3112"/>
      <c r="FTR51" s="3112"/>
      <c r="FTS51" s="3112"/>
      <c r="FTT51" s="3112"/>
      <c r="FTU51" s="3112"/>
      <c r="FTV51" s="3112"/>
      <c r="FTW51" s="3112"/>
      <c r="FTX51" s="3112"/>
      <c r="FTY51" s="3112"/>
      <c r="FTZ51" s="3112"/>
      <c r="FUA51" s="3112"/>
      <c r="FUB51" s="3112"/>
      <c r="FUC51" s="3112"/>
      <c r="FUD51" s="3112"/>
      <c r="FUE51" s="3112"/>
      <c r="FUF51" s="3112"/>
      <c r="FUG51" s="3112"/>
      <c r="FUH51" s="3112"/>
      <c r="FUI51" s="3112"/>
      <c r="FUJ51" s="3112"/>
      <c r="FUK51" s="3112"/>
      <c r="FUL51" s="3112"/>
      <c r="FUM51" s="3112"/>
      <c r="FUN51" s="3112"/>
      <c r="FUO51" s="3112"/>
      <c r="FUP51" s="3112"/>
      <c r="FUQ51" s="3112"/>
      <c r="FUR51" s="3112"/>
      <c r="FUS51" s="3112"/>
      <c r="FUT51" s="3112"/>
      <c r="FUU51" s="3112"/>
      <c r="FUV51" s="3112"/>
      <c r="FUW51" s="3112"/>
      <c r="FUX51" s="3112"/>
      <c r="FUY51" s="3112"/>
      <c r="FUZ51" s="3112"/>
      <c r="FVA51" s="3112"/>
      <c r="FVB51" s="3112"/>
      <c r="FVC51" s="3112"/>
      <c r="FVD51" s="3112"/>
      <c r="FVE51" s="3112"/>
      <c r="FVF51" s="3112"/>
      <c r="FVG51" s="3112"/>
      <c r="FVH51" s="3112"/>
      <c r="FVI51" s="3112"/>
      <c r="FVJ51" s="3112"/>
      <c r="FVK51" s="3112"/>
      <c r="FVL51" s="3112"/>
      <c r="FVM51" s="3112"/>
      <c r="FVN51" s="3112"/>
      <c r="FVO51" s="3112"/>
      <c r="FVP51" s="3112"/>
      <c r="FVQ51" s="3112"/>
      <c r="FVR51" s="3112"/>
      <c r="FVS51" s="3112"/>
      <c r="FVT51" s="3112"/>
      <c r="FVU51" s="3112"/>
      <c r="FVV51" s="3112"/>
      <c r="FVW51" s="3112"/>
      <c r="FVX51" s="3112"/>
      <c r="FVY51" s="3112"/>
      <c r="FVZ51" s="3112"/>
      <c r="FWA51" s="3112"/>
      <c r="FWB51" s="3112"/>
      <c r="FWC51" s="3112"/>
      <c r="FWD51" s="3112"/>
      <c r="FWE51" s="3112"/>
      <c r="FWF51" s="3112"/>
      <c r="FWG51" s="3112"/>
      <c r="FWH51" s="3112"/>
      <c r="FWI51" s="3112"/>
      <c r="FWJ51" s="3112"/>
      <c r="FWK51" s="3112"/>
      <c r="FWL51" s="3112"/>
      <c r="FWM51" s="3112"/>
      <c r="FWN51" s="3112"/>
      <c r="FWO51" s="3112"/>
      <c r="FWP51" s="3112"/>
      <c r="FWQ51" s="3112"/>
      <c r="FWR51" s="3112"/>
      <c r="FWS51" s="3112"/>
      <c r="FWT51" s="3112"/>
      <c r="FWU51" s="3112"/>
      <c r="FWV51" s="3112"/>
      <c r="FWW51" s="3112"/>
      <c r="FWX51" s="3112"/>
      <c r="FWY51" s="3112"/>
      <c r="FWZ51" s="3112"/>
      <c r="FXA51" s="3112"/>
      <c r="FXB51" s="3112"/>
      <c r="FXC51" s="3112"/>
      <c r="FXD51" s="3112"/>
      <c r="FXE51" s="3112"/>
      <c r="FXF51" s="3112"/>
      <c r="FXG51" s="3112"/>
      <c r="FXH51" s="3112"/>
      <c r="FXI51" s="3112"/>
      <c r="FXJ51" s="3112"/>
      <c r="FXK51" s="3112"/>
      <c r="FXL51" s="3112"/>
      <c r="FXM51" s="3112"/>
      <c r="FXN51" s="3112"/>
      <c r="FXO51" s="3112"/>
      <c r="FXP51" s="3112"/>
      <c r="FXQ51" s="3112"/>
      <c r="FXR51" s="3112"/>
      <c r="FXS51" s="3112"/>
      <c r="FXT51" s="3112"/>
      <c r="FXU51" s="3112"/>
      <c r="FXV51" s="3112"/>
      <c r="FXW51" s="3112"/>
      <c r="FXX51" s="3112"/>
      <c r="FXY51" s="3112"/>
      <c r="FXZ51" s="3112"/>
      <c r="FYA51" s="3112"/>
      <c r="FYB51" s="3112"/>
      <c r="FYC51" s="3112"/>
      <c r="FYD51" s="3112"/>
      <c r="FYE51" s="3112"/>
      <c r="FYF51" s="3112"/>
      <c r="FYG51" s="3112"/>
      <c r="FYH51" s="3112"/>
      <c r="FYI51" s="3112"/>
      <c r="FYJ51" s="3112"/>
      <c r="FYK51" s="3112"/>
      <c r="FYL51" s="3112"/>
      <c r="FYM51" s="3112"/>
      <c r="FYN51" s="3112"/>
      <c r="FYO51" s="3112"/>
      <c r="FYP51" s="3112"/>
      <c r="FYQ51" s="3112"/>
      <c r="FYR51" s="3112"/>
      <c r="FYS51" s="3112"/>
      <c r="FYT51" s="3112"/>
      <c r="FYU51" s="3112"/>
      <c r="FYV51" s="3112"/>
      <c r="FYW51" s="3112"/>
      <c r="FYX51" s="3112"/>
      <c r="FYY51" s="3112"/>
      <c r="FYZ51" s="3112"/>
      <c r="FZA51" s="3112"/>
      <c r="FZB51" s="3112"/>
      <c r="FZC51" s="3112"/>
      <c r="FZD51" s="3112"/>
      <c r="FZE51" s="3112"/>
      <c r="FZF51" s="3112"/>
      <c r="FZG51" s="3112"/>
      <c r="FZH51" s="3112"/>
      <c r="FZI51" s="3112"/>
      <c r="FZJ51" s="3112"/>
      <c r="FZK51" s="3112"/>
      <c r="FZL51" s="3112"/>
      <c r="FZM51" s="3112"/>
      <c r="FZN51" s="3112"/>
      <c r="FZO51" s="3112"/>
      <c r="FZP51" s="3112"/>
      <c r="FZQ51" s="3112"/>
      <c r="FZR51" s="3112"/>
      <c r="FZS51" s="3112"/>
      <c r="FZT51" s="3112"/>
      <c r="FZU51" s="3112"/>
      <c r="FZV51" s="3112"/>
      <c r="FZW51" s="3112"/>
      <c r="FZX51" s="3112"/>
      <c r="FZY51" s="3112"/>
      <c r="FZZ51" s="3112"/>
      <c r="GAA51" s="3112"/>
      <c r="GAB51" s="3112"/>
      <c r="GAC51" s="3112"/>
      <c r="GAD51" s="3112"/>
      <c r="GAE51" s="3112"/>
      <c r="GAF51" s="3112"/>
      <c r="GAG51" s="3112"/>
      <c r="GAH51" s="3112"/>
      <c r="GAI51" s="3112"/>
      <c r="GAJ51" s="3112"/>
      <c r="GAK51" s="3112"/>
      <c r="GAL51" s="3112"/>
      <c r="GAM51" s="3112"/>
      <c r="GAN51" s="3112"/>
      <c r="GAO51" s="3112"/>
      <c r="GAP51" s="3112"/>
      <c r="GAQ51" s="3112"/>
      <c r="GAR51" s="3112"/>
      <c r="GAS51" s="3112"/>
      <c r="GAT51" s="3112"/>
      <c r="GAU51" s="3112"/>
      <c r="GAV51" s="3112"/>
      <c r="GAW51" s="3112"/>
      <c r="GAX51" s="3112"/>
      <c r="GAY51" s="3112"/>
      <c r="GAZ51" s="3112"/>
      <c r="GBA51" s="3112"/>
      <c r="GBB51" s="3112"/>
      <c r="GBC51" s="3112"/>
      <c r="GBD51" s="3112"/>
      <c r="GBE51" s="3112"/>
      <c r="GBF51" s="3112"/>
      <c r="GBG51" s="3112"/>
      <c r="GBH51" s="3112"/>
      <c r="GBI51" s="3112"/>
      <c r="GBJ51" s="3112"/>
      <c r="GBK51" s="3112"/>
      <c r="GBL51" s="3112"/>
      <c r="GBM51" s="3112"/>
      <c r="GBN51" s="3112"/>
      <c r="GBO51" s="3112"/>
      <c r="GBP51" s="3112"/>
      <c r="GBQ51" s="3112"/>
      <c r="GBR51" s="3112"/>
      <c r="GBS51" s="3112"/>
      <c r="GBT51" s="3112"/>
      <c r="GBU51" s="3112"/>
      <c r="GBV51" s="3112"/>
      <c r="GBW51" s="3112"/>
      <c r="GBX51" s="3112"/>
      <c r="GBY51" s="3112"/>
      <c r="GBZ51" s="3112"/>
      <c r="GCA51" s="3112"/>
      <c r="GCB51" s="3112"/>
      <c r="GCC51" s="3112"/>
      <c r="GCD51" s="3112"/>
      <c r="GCE51" s="3112"/>
      <c r="GCF51" s="3112"/>
      <c r="GCG51" s="3112"/>
      <c r="GCH51" s="3112"/>
      <c r="GCI51" s="3112"/>
      <c r="GCJ51" s="3112"/>
      <c r="GCK51" s="3112"/>
      <c r="GCL51" s="3112"/>
      <c r="GCM51" s="3112"/>
      <c r="GCN51" s="3112"/>
      <c r="GCO51" s="3112"/>
      <c r="GCP51" s="3112"/>
      <c r="GCQ51" s="3112"/>
      <c r="GCR51" s="3112"/>
      <c r="GCS51" s="3112"/>
      <c r="GCT51" s="3112"/>
      <c r="GCU51" s="3112"/>
      <c r="GCV51" s="3112"/>
      <c r="GCW51" s="3112"/>
      <c r="GCX51" s="3112"/>
      <c r="GCY51" s="3112"/>
      <c r="GCZ51" s="3112"/>
      <c r="GDA51" s="3112"/>
      <c r="GDB51" s="3112"/>
      <c r="GDC51" s="3112"/>
      <c r="GDD51" s="3112"/>
      <c r="GDE51" s="3112"/>
      <c r="GDF51" s="3112"/>
      <c r="GDG51" s="3112"/>
      <c r="GDH51" s="3112"/>
      <c r="GDI51" s="3112"/>
      <c r="GDJ51" s="3112"/>
      <c r="GDK51" s="3112"/>
      <c r="GDL51" s="3112"/>
      <c r="GDM51" s="3112"/>
      <c r="GDN51" s="3112"/>
      <c r="GDO51" s="3112"/>
      <c r="GDP51" s="3112"/>
      <c r="GDQ51" s="3112"/>
      <c r="GDR51" s="3112"/>
      <c r="GDS51" s="3112"/>
      <c r="GDT51" s="3112"/>
      <c r="GDU51" s="3112"/>
      <c r="GDV51" s="3112"/>
      <c r="GDW51" s="3112"/>
      <c r="GDX51" s="3112"/>
      <c r="GDY51" s="3112"/>
      <c r="GDZ51" s="3112"/>
      <c r="GEA51" s="3112"/>
      <c r="GEB51" s="3112"/>
      <c r="GEC51" s="3112"/>
      <c r="GED51" s="3112"/>
      <c r="GEE51" s="3112"/>
      <c r="GEF51" s="3112"/>
      <c r="GEG51" s="3112"/>
      <c r="GEH51" s="3112"/>
      <c r="GEI51" s="3112"/>
      <c r="GEJ51" s="3112"/>
      <c r="GEK51" s="3112"/>
      <c r="GEL51" s="3112"/>
      <c r="GEM51" s="3112"/>
      <c r="GEN51" s="3112"/>
      <c r="GEO51" s="3112"/>
      <c r="GEP51" s="3112"/>
      <c r="GEQ51" s="3112"/>
      <c r="GER51" s="3112"/>
      <c r="GES51" s="3112"/>
      <c r="GET51" s="3112"/>
      <c r="GEU51" s="3112"/>
      <c r="GEV51" s="3112"/>
      <c r="GEW51" s="3112"/>
      <c r="GEX51" s="3112"/>
      <c r="GEY51" s="3112"/>
      <c r="GEZ51" s="3112"/>
      <c r="GFA51" s="3112"/>
      <c r="GFB51" s="3112"/>
      <c r="GFC51" s="3112"/>
      <c r="GFD51" s="3112"/>
      <c r="GFE51" s="3112"/>
      <c r="GFF51" s="3112"/>
      <c r="GFG51" s="3112"/>
      <c r="GFH51" s="3112"/>
      <c r="GFI51" s="3112"/>
      <c r="GFJ51" s="3112"/>
      <c r="GFK51" s="3112"/>
      <c r="GFL51" s="3112"/>
      <c r="GFM51" s="3112"/>
      <c r="GFN51" s="3112"/>
      <c r="GFO51" s="3112"/>
      <c r="GFP51" s="3112"/>
      <c r="GFQ51" s="3112"/>
      <c r="GFR51" s="3112"/>
      <c r="GFS51" s="3112"/>
      <c r="GFT51" s="3112"/>
      <c r="GFU51" s="3112"/>
      <c r="GFV51" s="3112"/>
      <c r="GFW51" s="3112"/>
      <c r="GFX51" s="3112"/>
      <c r="GFY51" s="3112"/>
      <c r="GFZ51" s="3112"/>
      <c r="GGA51" s="3112"/>
      <c r="GGB51" s="3112"/>
      <c r="GGC51" s="3112"/>
      <c r="GGD51" s="3112"/>
      <c r="GGE51" s="3112"/>
      <c r="GGF51" s="3112"/>
      <c r="GGG51" s="3112"/>
      <c r="GGH51" s="3112"/>
      <c r="GGI51" s="3112"/>
      <c r="GGJ51" s="3112"/>
      <c r="GGK51" s="3112"/>
      <c r="GGL51" s="3112"/>
      <c r="GGM51" s="3112"/>
      <c r="GGN51" s="3112"/>
      <c r="GGO51" s="3112"/>
      <c r="GGP51" s="3112"/>
      <c r="GGQ51" s="3112"/>
      <c r="GGR51" s="3112"/>
      <c r="GGS51" s="3112"/>
      <c r="GGT51" s="3112"/>
      <c r="GGU51" s="3112"/>
      <c r="GGV51" s="3112"/>
      <c r="GGW51" s="3112"/>
      <c r="GGX51" s="3112"/>
      <c r="GGY51" s="3112"/>
      <c r="GGZ51" s="3112"/>
      <c r="GHA51" s="3112"/>
      <c r="GHB51" s="3112"/>
      <c r="GHC51" s="3112"/>
      <c r="GHD51" s="3112"/>
      <c r="GHE51" s="3112"/>
      <c r="GHF51" s="3112"/>
      <c r="GHG51" s="3112"/>
      <c r="GHH51" s="3112"/>
      <c r="GHI51" s="3112"/>
      <c r="GHJ51" s="3112"/>
      <c r="GHK51" s="3112"/>
      <c r="GHL51" s="3112"/>
      <c r="GHM51" s="3112"/>
      <c r="GHN51" s="3112"/>
      <c r="GHO51" s="3112"/>
      <c r="GHP51" s="3112"/>
      <c r="GHQ51" s="3112"/>
      <c r="GHR51" s="3112"/>
      <c r="GHS51" s="3112"/>
      <c r="GHT51" s="3112"/>
      <c r="GHU51" s="3112"/>
      <c r="GHV51" s="3112"/>
      <c r="GHW51" s="3112"/>
      <c r="GHX51" s="3112"/>
      <c r="GHY51" s="3112"/>
      <c r="GHZ51" s="3112"/>
      <c r="GIA51" s="3112"/>
      <c r="GIB51" s="3112"/>
      <c r="GIC51" s="3112"/>
      <c r="GID51" s="3112"/>
      <c r="GIE51" s="3112"/>
      <c r="GIF51" s="3112"/>
      <c r="GIG51" s="3112"/>
      <c r="GIH51" s="3112"/>
      <c r="GII51" s="3112"/>
      <c r="GIJ51" s="3112"/>
      <c r="GIK51" s="3112"/>
      <c r="GIL51" s="3112"/>
      <c r="GIM51" s="3112"/>
      <c r="GIN51" s="3112"/>
      <c r="GIO51" s="3112"/>
      <c r="GIP51" s="3112"/>
      <c r="GIQ51" s="3112"/>
      <c r="GIR51" s="3112"/>
      <c r="GIS51" s="3112"/>
      <c r="GIT51" s="3112"/>
      <c r="GIU51" s="3112"/>
      <c r="GIV51" s="3112"/>
      <c r="GIW51" s="3112"/>
      <c r="GIX51" s="3112"/>
      <c r="GIY51" s="3112"/>
      <c r="GIZ51" s="3112"/>
      <c r="GJA51" s="3112"/>
      <c r="GJB51" s="3112"/>
      <c r="GJC51" s="3112"/>
      <c r="GJD51" s="3112"/>
      <c r="GJE51" s="3112"/>
      <c r="GJF51" s="3112"/>
      <c r="GJG51" s="3112"/>
      <c r="GJH51" s="3112"/>
      <c r="GJI51" s="3112"/>
      <c r="GJJ51" s="3112"/>
      <c r="GJK51" s="3112"/>
      <c r="GJL51" s="3112"/>
      <c r="GJM51" s="3112"/>
      <c r="GJN51" s="3112"/>
      <c r="GJO51" s="3112"/>
      <c r="GJP51" s="3112"/>
      <c r="GJQ51" s="3112"/>
      <c r="GJR51" s="3112"/>
      <c r="GJS51" s="3112"/>
      <c r="GJT51" s="3112"/>
      <c r="GJU51" s="3112"/>
      <c r="GJV51" s="3112"/>
      <c r="GJW51" s="3112"/>
      <c r="GJX51" s="3112"/>
      <c r="GJY51" s="3112"/>
      <c r="GJZ51" s="3112"/>
      <c r="GKA51" s="3112"/>
      <c r="GKB51" s="3112"/>
      <c r="GKC51" s="3112"/>
      <c r="GKD51" s="3112"/>
      <c r="GKE51" s="3112"/>
      <c r="GKF51" s="3112"/>
      <c r="GKG51" s="3112"/>
      <c r="GKH51" s="3112"/>
      <c r="GKI51" s="3112"/>
      <c r="GKJ51" s="3112"/>
      <c r="GKK51" s="3112"/>
      <c r="GKL51" s="3112"/>
      <c r="GKM51" s="3112"/>
      <c r="GKN51" s="3112"/>
      <c r="GKO51" s="3112"/>
      <c r="GKP51" s="3112"/>
      <c r="GKQ51" s="3112"/>
      <c r="GKR51" s="3112"/>
      <c r="GKS51" s="3112"/>
      <c r="GKT51" s="3112"/>
      <c r="GKU51" s="3112"/>
      <c r="GKV51" s="3112"/>
      <c r="GKW51" s="3112"/>
      <c r="GKX51" s="3112"/>
      <c r="GKY51" s="3112"/>
      <c r="GKZ51" s="3112"/>
      <c r="GLA51" s="3112"/>
      <c r="GLB51" s="3112"/>
      <c r="GLC51" s="3112"/>
      <c r="GLD51" s="3112"/>
      <c r="GLE51" s="3112"/>
      <c r="GLF51" s="3112"/>
      <c r="GLG51" s="3112"/>
      <c r="GLH51" s="3112"/>
      <c r="GLI51" s="3112"/>
      <c r="GLJ51" s="3112"/>
      <c r="GLK51" s="3112"/>
      <c r="GLL51" s="3112"/>
      <c r="GLM51" s="3112"/>
      <c r="GLN51" s="3112"/>
      <c r="GLO51" s="3112"/>
      <c r="GLP51" s="3112"/>
      <c r="GLQ51" s="3112"/>
      <c r="GLR51" s="3112"/>
      <c r="GLS51" s="3112"/>
      <c r="GLT51" s="3112"/>
      <c r="GLU51" s="3112"/>
      <c r="GLV51" s="3112"/>
      <c r="GLW51" s="3112"/>
      <c r="GLX51" s="3112"/>
      <c r="GLY51" s="3112"/>
      <c r="GLZ51" s="3112"/>
      <c r="GMA51" s="3112"/>
      <c r="GMB51" s="3112"/>
      <c r="GMC51" s="3112"/>
      <c r="GMD51" s="3112"/>
      <c r="GME51" s="3112"/>
      <c r="GMF51" s="3112"/>
      <c r="GMG51" s="3112"/>
      <c r="GMH51" s="3112"/>
      <c r="GMI51" s="3112"/>
      <c r="GMJ51" s="3112"/>
      <c r="GMK51" s="3112"/>
      <c r="GML51" s="3112"/>
      <c r="GMM51" s="3112"/>
      <c r="GMN51" s="3112"/>
      <c r="GMO51" s="3112"/>
      <c r="GMP51" s="3112"/>
      <c r="GMQ51" s="3112"/>
      <c r="GMR51" s="3112"/>
      <c r="GMS51" s="3112"/>
      <c r="GMT51" s="3112"/>
      <c r="GMU51" s="3112"/>
      <c r="GMV51" s="3112"/>
      <c r="GMW51" s="3112"/>
      <c r="GMX51" s="3112"/>
      <c r="GMY51" s="3112"/>
      <c r="GMZ51" s="3112"/>
      <c r="GNA51" s="3112"/>
      <c r="GNB51" s="3112"/>
      <c r="GNC51" s="3112"/>
      <c r="GND51" s="3112"/>
      <c r="GNE51" s="3112"/>
      <c r="GNF51" s="3112"/>
      <c r="GNG51" s="3112"/>
      <c r="GNH51" s="3112"/>
      <c r="GNI51" s="3112"/>
      <c r="GNJ51" s="3112"/>
      <c r="GNK51" s="3112"/>
      <c r="GNL51" s="3112"/>
      <c r="GNM51" s="3112"/>
      <c r="GNN51" s="3112"/>
      <c r="GNO51" s="3112"/>
      <c r="GNP51" s="3112"/>
      <c r="GNQ51" s="3112"/>
      <c r="GNR51" s="3112"/>
      <c r="GNS51" s="3112"/>
      <c r="GNT51" s="3112"/>
      <c r="GNU51" s="3112"/>
      <c r="GNV51" s="3112"/>
      <c r="GNW51" s="3112"/>
      <c r="GNX51" s="3112"/>
      <c r="GNY51" s="3112"/>
      <c r="GNZ51" s="3112"/>
      <c r="GOA51" s="3112"/>
      <c r="GOB51" s="3112"/>
      <c r="GOC51" s="3112"/>
      <c r="GOD51" s="3112"/>
      <c r="GOE51" s="3112"/>
      <c r="GOF51" s="3112"/>
      <c r="GOG51" s="3112"/>
      <c r="GOH51" s="3112"/>
      <c r="GOI51" s="3112"/>
      <c r="GOJ51" s="3112"/>
      <c r="GOK51" s="3112"/>
      <c r="GOL51" s="3112"/>
      <c r="GOM51" s="3112"/>
      <c r="GON51" s="3112"/>
      <c r="GOO51" s="3112"/>
      <c r="GOP51" s="3112"/>
      <c r="GOQ51" s="3112"/>
      <c r="GOR51" s="3112"/>
      <c r="GOS51" s="3112"/>
      <c r="GOT51" s="3112"/>
      <c r="GOU51" s="3112"/>
      <c r="GOV51" s="3112"/>
      <c r="GOW51" s="3112"/>
      <c r="GOX51" s="3112"/>
      <c r="GOY51" s="3112"/>
      <c r="GOZ51" s="3112"/>
      <c r="GPA51" s="3112"/>
      <c r="GPB51" s="3112"/>
      <c r="GPC51" s="3112"/>
      <c r="GPD51" s="3112"/>
      <c r="GPE51" s="3112"/>
      <c r="GPF51" s="3112"/>
      <c r="GPG51" s="3112"/>
      <c r="GPH51" s="3112"/>
      <c r="GPI51" s="3112"/>
      <c r="GPJ51" s="3112"/>
      <c r="GPK51" s="3112"/>
      <c r="GPL51" s="3112"/>
      <c r="GPM51" s="3112"/>
      <c r="GPN51" s="3112"/>
      <c r="GPO51" s="3112"/>
      <c r="GPP51" s="3112"/>
      <c r="GPQ51" s="3112"/>
      <c r="GPR51" s="3112"/>
      <c r="GPS51" s="3112"/>
      <c r="GPT51" s="3112"/>
      <c r="GPU51" s="3112"/>
      <c r="GPV51" s="3112"/>
      <c r="GPW51" s="3112"/>
      <c r="GPX51" s="3112"/>
      <c r="GPY51" s="3112"/>
      <c r="GPZ51" s="3112"/>
      <c r="GQA51" s="3112"/>
      <c r="GQB51" s="3112"/>
      <c r="GQC51" s="3112"/>
      <c r="GQD51" s="3112"/>
      <c r="GQE51" s="3112"/>
      <c r="GQF51" s="3112"/>
      <c r="GQG51" s="3112"/>
      <c r="GQH51" s="3112"/>
      <c r="GQI51" s="3112"/>
      <c r="GQJ51" s="3112"/>
      <c r="GQK51" s="3112"/>
      <c r="GQL51" s="3112"/>
      <c r="GQM51" s="3112"/>
      <c r="GQN51" s="3112"/>
      <c r="GQO51" s="3112"/>
      <c r="GQP51" s="3112"/>
      <c r="GQQ51" s="3112"/>
      <c r="GQR51" s="3112"/>
      <c r="GQS51" s="3112"/>
      <c r="GQT51" s="3112"/>
      <c r="GQU51" s="3112"/>
      <c r="GQV51" s="3112"/>
      <c r="GQW51" s="3112"/>
      <c r="GQX51" s="3112"/>
      <c r="GQY51" s="3112"/>
      <c r="GQZ51" s="3112"/>
      <c r="GRA51" s="3112"/>
      <c r="GRB51" s="3112"/>
      <c r="GRC51" s="3112"/>
      <c r="GRD51" s="3112"/>
      <c r="GRE51" s="3112"/>
      <c r="GRF51" s="3112"/>
      <c r="GRG51" s="3112"/>
      <c r="GRH51" s="3112"/>
      <c r="GRI51" s="3112"/>
      <c r="GRJ51" s="3112"/>
      <c r="GRK51" s="3112"/>
      <c r="GRL51" s="3112"/>
      <c r="GRM51" s="3112"/>
      <c r="GRN51" s="3112"/>
      <c r="GRO51" s="3112"/>
      <c r="GRP51" s="3112"/>
      <c r="GRQ51" s="3112"/>
      <c r="GRR51" s="3112"/>
      <c r="GRS51" s="3112"/>
      <c r="GRT51" s="3112"/>
      <c r="GRU51" s="3112"/>
      <c r="GRV51" s="3112"/>
      <c r="GRW51" s="3112"/>
      <c r="GRX51" s="3112"/>
      <c r="GRY51" s="3112"/>
      <c r="GRZ51" s="3112"/>
      <c r="GSA51" s="3112"/>
      <c r="GSB51" s="3112"/>
      <c r="GSC51" s="3112"/>
      <c r="GSD51" s="3112"/>
      <c r="GSE51" s="3112"/>
      <c r="GSF51" s="3112"/>
      <c r="GSG51" s="3112"/>
      <c r="GSH51" s="3112"/>
      <c r="GSI51" s="3112"/>
      <c r="GSJ51" s="3112"/>
      <c r="GSK51" s="3112"/>
      <c r="GSL51" s="3112"/>
      <c r="GSM51" s="3112"/>
      <c r="GSN51" s="3112"/>
      <c r="GSO51" s="3112"/>
      <c r="GSP51" s="3112"/>
      <c r="GSQ51" s="3112"/>
      <c r="GSR51" s="3112"/>
      <c r="GSS51" s="3112"/>
      <c r="GST51" s="3112"/>
      <c r="GSU51" s="3112"/>
      <c r="GSV51" s="3112"/>
      <c r="GSW51" s="3112"/>
      <c r="GSX51" s="3112"/>
      <c r="GSY51" s="3112"/>
      <c r="GSZ51" s="3112"/>
      <c r="GTA51" s="3112"/>
      <c r="GTB51" s="3112"/>
      <c r="GTC51" s="3112"/>
      <c r="GTD51" s="3112"/>
      <c r="GTE51" s="3112"/>
      <c r="GTF51" s="3112"/>
      <c r="GTG51" s="3112"/>
      <c r="GTH51" s="3112"/>
      <c r="GTI51" s="3112"/>
      <c r="GTJ51" s="3112"/>
      <c r="GTK51" s="3112"/>
      <c r="GTL51" s="3112"/>
      <c r="GTM51" s="3112"/>
      <c r="GTN51" s="3112"/>
      <c r="GTO51" s="3112"/>
      <c r="GTP51" s="3112"/>
      <c r="GTQ51" s="3112"/>
      <c r="GTR51" s="3112"/>
      <c r="GTS51" s="3112"/>
      <c r="GTT51" s="3112"/>
      <c r="GTU51" s="3112"/>
      <c r="GTV51" s="3112"/>
      <c r="GTW51" s="3112"/>
      <c r="GTX51" s="3112"/>
      <c r="GTY51" s="3112"/>
      <c r="GTZ51" s="3112"/>
      <c r="GUA51" s="3112"/>
      <c r="GUB51" s="3112"/>
      <c r="GUC51" s="3112"/>
      <c r="GUD51" s="3112"/>
      <c r="GUE51" s="3112"/>
      <c r="GUF51" s="3112"/>
      <c r="GUG51" s="3112"/>
      <c r="GUH51" s="3112"/>
      <c r="GUI51" s="3112"/>
      <c r="GUJ51" s="3112"/>
      <c r="GUK51" s="3112"/>
      <c r="GUL51" s="3112"/>
      <c r="GUM51" s="3112"/>
      <c r="GUN51" s="3112"/>
      <c r="GUO51" s="3112"/>
      <c r="GUP51" s="3112"/>
      <c r="GUQ51" s="3112"/>
      <c r="GUR51" s="3112"/>
      <c r="GUS51" s="3112"/>
      <c r="GUT51" s="3112"/>
      <c r="GUU51" s="3112"/>
      <c r="GUV51" s="3112"/>
      <c r="GUW51" s="3112"/>
      <c r="GUX51" s="3112"/>
      <c r="GUY51" s="3112"/>
      <c r="GUZ51" s="3112"/>
      <c r="GVA51" s="3112"/>
      <c r="GVB51" s="3112"/>
      <c r="GVC51" s="3112"/>
      <c r="GVD51" s="3112"/>
      <c r="GVE51" s="3112"/>
      <c r="GVF51" s="3112"/>
      <c r="GVG51" s="3112"/>
      <c r="GVH51" s="3112"/>
      <c r="GVI51" s="3112"/>
      <c r="GVJ51" s="3112"/>
      <c r="GVK51" s="3112"/>
      <c r="GVL51" s="3112"/>
      <c r="GVM51" s="3112"/>
      <c r="GVN51" s="3112"/>
      <c r="GVO51" s="3112"/>
      <c r="GVP51" s="3112"/>
      <c r="GVQ51" s="3112"/>
      <c r="GVR51" s="3112"/>
      <c r="GVS51" s="3112"/>
      <c r="GVT51" s="3112"/>
      <c r="GVU51" s="3112"/>
      <c r="GVV51" s="3112"/>
      <c r="GVW51" s="3112"/>
      <c r="GVX51" s="3112"/>
      <c r="GVY51" s="3112"/>
      <c r="GVZ51" s="3112"/>
      <c r="GWA51" s="3112"/>
      <c r="GWB51" s="3112"/>
      <c r="GWC51" s="3112"/>
      <c r="GWD51" s="3112"/>
      <c r="GWE51" s="3112"/>
      <c r="GWF51" s="3112"/>
      <c r="GWG51" s="3112"/>
      <c r="GWH51" s="3112"/>
      <c r="GWI51" s="3112"/>
      <c r="GWJ51" s="3112"/>
      <c r="GWK51" s="3112"/>
      <c r="GWL51" s="3112"/>
      <c r="GWM51" s="3112"/>
      <c r="GWN51" s="3112"/>
      <c r="GWO51" s="3112"/>
      <c r="GWP51" s="3112"/>
      <c r="GWQ51" s="3112"/>
      <c r="GWR51" s="3112"/>
      <c r="GWS51" s="3112"/>
      <c r="GWT51" s="3112"/>
      <c r="GWU51" s="3112"/>
      <c r="GWV51" s="3112"/>
      <c r="GWW51" s="3112"/>
      <c r="GWX51" s="3112"/>
      <c r="GWY51" s="3112"/>
      <c r="GWZ51" s="3112"/>
      <c r="GXA51" s="3112"/>
      <c r="GXB51" s="3112"/>
      <c r="GXC51" s="3112"/>
      <c r="GXD51" s="3112"/>
      <c r="GXE51" s="3112"/>
      <c r="GXF51" s="3112"/>
      <c r="GXG51" s="3112"/>
      <c r="GXH51" s="3112"/>
      <c r="GXI51" s="3112"/>
      <c r="GXJ51" s="3112"/>
      <c r="GXK51" s="3112"/>
      <c r="GXL51" s="3112"/>
      <c r="GXM51" s="3112"/>
      <c r="GXN51" s="3112"/>
      <c r="GXO51" s="3112"/>
      <c r="GXP51" s="3112"/>
      <c r="GXQ51" s="3112"/>
      <c r="GXR51" s="3112"/>
      <c r="GXS51" s="3112"/>
      <c r="GXT51" s="3112"/>
      <c r="GXU51" s="3112"/>
      <c r="GXV51" s="3112"/>
      <c r="GXW51" s="3112"/>
      <c r="GXX51" s="3112"/>
      <c r="GXY51" s="3112"/>
      <c r="GXZ51" s="3112"/>
      <c r="GYA51" s="3112"/>
      <c r="GYB51" s="3112"/>
      <c r="GYC51" s="3112"/>
      <c r="GYD51" s="3112"/>
      <c r="GYE51" s="3112"/>
      <c r="GYF51" s="3112"/>
      <c r="GYG51" s="3112"/>
      <c r="GYH51" s="3112"/>
      <c r="GYI51" s="3112"/>
      <c r="GYJ51" s="3112"/>
      <c r="GYK51" s="3112"/>
      <c r="GYL51" s="3112"/>
      <c r="GYM51" s="3112"/>
      <c r="GYN51" s="3112"/>
      <c r="GYO51" s="3112"/>
      <c r="GYP51" s="3112"/>
      <c r="GYQ51" s="3112"/>
      <c r="GYR51" s="3112"/>
      <c r="GYS51" s="3112"/>
      <c r="GYT51" s="3112"/>
      <c r="GYU51" s="3112"/>
      <c r="GYV51" s="3112"/>
      <c r="GYW51" s="3112"/>
      <c r="GYX51" s="3112"/>
      <c r="GYY51" s="3112"/>
      <c r="GYZ51" s="3112"/>
      <c r="GZA51" s="3112"/>
      <c r="GZB51" s="3112"/>
      <c r="GZC51" s="3112"/>
      <c r="GZD51" s="3112"/>
      <c r="GZE51" s="3112"/>
      <c r="GZF51" s="3112"/>
      <c r="GZG51" s="3112"/>
      <c r="GZH51" s="3112"/>
      <c r="GZI51" s="3112"/>
      <c r="GZJ51" s="3112"/>
      <c r="GZK51" s="3112"/>
      <c r="GZL51" s="3112"/>
      <c r="GZM51" s="3112"/>
      <c r="GZN51" s="3112"/>
      <c r="GZO51" s="3112"/>
      <c r="GZP51" s="3112"/>
      <c r="GZQ51" s="3112"/>
      <c r="GZR51" s="3112"/>
      <c r="GZS51" s="3112"/>
      <c r="GZT51" s="3112"/>
      <c r="GZU51" s="3112"/>
      <c r="GZV51" s="3112"/>
      <c r="GZW51" s="3112"/>
      <c r="GZX51" s="3112"/>
      <c r="GZY51" s="3112"/>
      <c r="GZZ51" s="3112"/>
      <c r="HAA51" s="3112"/>
      <c r="HAB51" s="3112"/>
      <c r="HAC51" s="3112"/>
      <c r="HAD51" s="3112"/>
      <c r="HAE51" s="3112"/>
      <c r="HAF51" s="3112"/>
      <c r="HAG51" s="3112"/>
      <c r="HAH51" s="3112"/>
      <c r="HAI51" s="3112"/>
      <c r="HAJ51" s="3112"/>
      <c r="HAK51" s="3112"/>
      <c r="HAL51" s="3112"/>
      <c r="HAM51" s="3112"/>
      <c r="HAN51" s="3112"/>
      <c r="HAO51" s="3112"/>
      <c r="HAP51" s="3112"/>
      <c r="HAQ51" s="3112"/>
      <c r="HAR51" s="3112"/>
      <c r="HAS51" s="3112"/>
      <c r="HAT51" s="3112"/>
      <c r="HAU51" s="3112"/>
      <c r="HAV51" s="3112"/>
      <c r="HAW51" s="3112"/>
      <c r="HAX51" s="3112"/>
      <c r="HAY51" s="3112"/>
      <c r="HAZ51" s="3112"/>
      <c r="HBA51" s="3112"/>
      <c r="HBB51" s="3112"/>
      <c r="HBC51" s="3112"/>
      <c r="HBD51" s="3112"/>
      <c r="HBE51" s="3112"/>
      <c r="HBF51" s="3112"/>
      <c r="HBG51" s="3112"/>
      <c r="HBH51" s="3112"/>
      <c r="HBI51" s="3112"/>
      <c r="HBJ51" s="3112"/>
      <c r="HBK51" s="3112"/>
      <c r="HBL51" s="3112"/>
      <c r="HBM51" s="3112"/>
      <c r="HBN51" s="3112"/>
      <c r="HBO51" s="3112"/>
      <c r="HBP51" s="3112"/>
      <c r="HBQ51" s="3112"/>
      <c r="HBR51" s="3112"/>
      <c r="HBS51" s="3112"/>
      <c r="HBT51" s="3112"/>
      <c r="HBU51" s="3112"/>
      <c r="HBV51" s="3112"/>
      <c r="HBW51" s="3112"/>
      <c r="HBX51" s="3112"/>
      <c r="HBY51" s="3112"/>
      <c r="HBZ51" s="3112"/>
      <c r="HCA51" s="3112"/>
      <c r="HCB51" s="3112"/>
      <c r="HCC51" s="3112"/>
      <c r="HCD51" s="3112"/>
      <c r="HCE51" s="3112"/>
      <c r="HCF51" s="3112"/>
      <c r="HCG51" s="3112"/>
      <c r="HCH51" s="3112"/>
      <c r="HCI51" s="3112"/>
      <c r="HCJ51" s="3112"/>
      <c r="HCK51" s="3112"/>
      <c r="HCL51" s="3112"/>
      <c r="HCM51" s="3112"/>
      <c r="HCN51" s="3112"/>
      <c r="HCO51" s="3112"/>
      <c r="HCP51" s="3112"/>
      <c r="HCQ51" s="3112"/>
      <c r="HCR51" s="3112"/>
      <c r="HCS51" s="3112"/>
      <c r="HCT51" s="3112"/>
      <c r="HCU51" s="3112"/>
      <c r="HCV51" s="3112"/>
      <c r="HCW51" s="3112"/>
      <c r="HCX51" s="3112"/>
      <c r="HCY51" s="3112"/>
      <c r="HCZ51" s="3112"/>
      <c r="HDA51" s="3112"/>
      <c r="HDB51" s="3112"/>
      <c r="HDC51" s="3112"/>
      <c r="HDD51" s="3112"/>
      <c r="HDE51" s="3112"/>
      <c r="HDF51" s="3112"/>
      <c r="HDG51" s="3112"/>
      <c r="HDH51" s="3112"/>
      <c r="HDI51" s="3112"/>
      <c r="HDJ51" s="3112"/>
      <c r="HDK51" s="3112"/>
      <c r="HDL51" s="3112"/>
      <c r="HDM51" s="3112"/>
      <c r="HDN51" s="3112"/>
      <c r="HDO51" s="3112"/>
      <c r="HDP51" s="3112"/>
      <c r="HDQ51" s="3112"/>
      <c r="HDR51" s="3112"/>
      <c r="HDS51" s="3112"/>
      <c r="HDT51" s="3112"/>
      <c r="HDU51" s="3112"/>
      <c r="HDV51" s="3112"/>
      <c r="HDW51" s="3112"/>
      <c r="HDX51" s="3112"/>
      <c r="HDY51" s="3112"/>
      <c r="HDZ51" s="3112"/>
      <c r="HEA51" s="3112"/>
      <c r="HEB51" s="3112"/>
      <c r="HEC51" s="3112"/>
      <c r="HED51" s="3112"/>
      <c r="HEE51" s="3112"/>
      <c r="HEF51" s="3112"/>
      <c r="HEG51" s="3112"/>
      <c r="HEH51" s="3112"/>
      <c r="HEI51" s="3112"/>
      <c r="HEJ51" s="3112"/>
      <c r="HEK51" s="3112"/>
      <c r="HEL51" s="3112"/>
      <c r="HEM51" s="3112"/>
      <c r="HEN51" s="3112"/>
      <c r="HEO51" s="3112"/>
      <c r="HEP51" s="3112"/>
      <c r="HEQ51" s="3112"/>
      <c r="HER51" s="3112"/>
      <c r="HES51" s="3112"/>
      <c r="HET51" s="3112"/>
      <c r="HEU51" s="3112"/>
      <c r="HEV51" s="3112"/>
      <c r="HEW51" s="3112"/>
      <c r="HEX51" s="3112"/>
      <c r="HEY51" s="3112"/>
      <c r="HEZ51" s="3112"/>
      <c r="HFA51" s="3112"/>
      <c r="HFB51" s="3112"/>
      <c r="HFC51" s="3112"/>
      <c r="HFD51" s="3112"/>
      <c r="HFE51" s="3112"/>
      <c r="HFF51" s="3112"/>
      <c r="HFG51" s="3112"/>
      <c r="HFH51" s="3112"/>
      <c r="HFI51" s="3112"/>
      <c r="HFJ51" s="3112"/>
      <c r="HFK51" s="3112"/>
      <c r="HFL51" s="3112"/>
      <c r="HFM51" s="3112"/>
      <c r="HFN51" s="3112"/>
      <c r="HFO51" s="3112"/>
      <c r="HFP51" s="3112"/>
      <c r="HFQ51" s="3112"/>
      <c r="HFR51" s="3112"/>
      <c r="HFS51" s="3112"/>
      <c r="HFT51" s="3112"/>
      <c r="HFU51" s="3112"/>
      <c r="HFV51" s="3112"/>
      <c r="HFW51" s="3112"/>
      <c r="HFX51" s="3112"/>
      <c r="HFY51" s="3112"/>
      <c r="HFZ51" s="3112"/>
      <c r="HGA51" s="3112"/>
      <c r="HGB51" s="3112"/>
      <c r="HGC51" s="3112"/>
      <c r="HGD51" s="3112"/>
      <c r="HGE51" s="3112"/>
      <c r="HGF51" s="3112"/>
      <c r="HGG51" s="3112"/>
      <c r="HGH51" s="3112"/>
      <c r="HGI51" s="3112"/>
      <c r="HGJ51" s="3112"/>
      <c r="HGK51" s="3112"/>
      <c r="HGL51" s="3112"/>
      <c r="HGM51" s="3112"/>
      <c r="HGN51" s="3112"/>
      <c r="HGO51" s="3112"/>
      <c r="HGP51" s="3112"/>
      <c r="HGQ51" s="3112"/>
      <c r="HGR51" s="3112"/>
      <c r="HGS51" s="3112"/>
      <c r="HGT51" s="3112"/>
      <c r="HGU51" s="3112"/>
      <c r="HGV51" s="3112"/>
      <c r="HGW51" s="3112"/>
      <c r="HGX51" s="3112"/>
      <c r="HGY51" s="3112"/>
      <c r="HGZ51" s="3112"/>
      <c r="HHA51" s="3112"/>
      <c r="HHB51" s="3112"/>
      <c r="HHC51" s="3112"/>
      <c r="HHD51" s="3112"/>
      <c r="HHE51" s="3112"/>
      <c r="HHF51" s="3112"/>
      <c r="HHG51" s="3112"/>
      <c r="HHH51" s="3112"/>
      <c r="HHI51" s="3112"/>
      <c r="HHJ51" s="3112"/>
      <c r="HHK51" s="3112"/>
      <c r="HHL51" s="3112"/>
      <c r="HHM51" s="3112"/>
      <c r="HHN51" s="3112"/>
      <c r="HHO51" s="3112"/>
      <c r="HHP51" s="3112"/>
      <c r="HHQ51" s="3112"/>
      <c r="HHR51" s="3112"/>
      <c r="HHS51" s="3112"/>
      <c r="HHT51" s="3112"/>
      <c r="HHU51" s="3112"/>
      <c r="HHV51" s="3112"/>
      <c r="HHW51" s="3112"/>
      <c r="HHX51" s="3112"/>
      <c r="HHY51" s="3112"/>
      <c r="HHZ51" s="3112"/>
      <c r="HIA51" s="3112"/>
      <c r="HIB51" s="3112"/>
      <c r="HIC51" s="3112"/>
      <c r="HID51" s="3112"/>
      <c r="HIE51" s="3112"/>
      <c r="HIF51" s="3112"/>
      <c r="HIG51" s="3112"/>
      <c r="HIH51" s="3112"/>
      <c r="HII51" s="3112"/>
      <c r="HIJ51" s="3112"/>
      <c r="HIK51" s="3112"/>
      <c r="HIL51" s="3112"/>
      <c r="HIM51" s="3112"/>
      <c r="HIN51" s="3112"/>
      <c r="HIO51" s="3112"/>
      <c r="HIP51" s="3112"/>
      <c r="HIQ51" s="3112"/>
      <c r="HIR51" s="3112"/>
      <c r="HIS51" s="3112"/>
      <c r="HIT51" s="3112"/>
      <c r="HIU51" s="3112"/>
      <c r="HIV51" s="3112"/>
      <c r="HIW51" s="3112"/>
      <c r="HIX51" s="3112"/>
      <c r="HIY51" s="3112"/>
      <c r="HIZ51" s="3112"/>
      <c r="HJA51" s="3112"/>
      <c r="HJB51" s="3112"/>
      <c r="HJC51" s="3112"/>
      <c r="HJD51" s="3112"/>
      <c r="HJE51" s="3112"/>
      <c r="HJF51" s="3112"/>
      <c r="HJG51" s="3112"/>
      <c r="HJH51" s="3112"/>
      <c r="HJI51" s="3112"/>
      <c r="HJJ51" s="3112"/>
      <c r="HJK51" s="3112"/>
      <c r="HJL51" s="3112"/>
      <c r="HJM51" s="3112"/>
      <c r="HJN51" s="3112"/>
      <c r="HJO51" s="3112"/>
      <c r="HJP51" s="3112"/>
      <c r="HJQ51" s="3112"/>
      <c r="HJR51" s="3112"/>
      <c r="HJS51" s="3112"/>
      <c r="HJT51" s="3112"/>
      <c r="HJU51" s="3112"/>
      <c r="HJV51" s="3112"/>
      <c r="HJW51" s="3112"/>
      <c r="HJX51" s="3112"/>
      <c r="HJY51" s="3112"/>
      <c r="HJZ51" s="3112"/>
      <c r="HKA51" s="3112"/>
      <c r="HKB51" s="3112"/>
      <c r="HKC51" s="3112"/>
      <c r="HKD51" s="3112"/>
      <c r="HKE51" s="3112"/>
      <c r="HKF51" s="3112"/>
      <c r="HKG51" s="3112"/>
      <c r="HKH51" s="3112"/>
      <c r="HKI51" s="3112"/>
      <c r="HKJ51" s="3112"/>
      <c r="HKK51" s="3112"/>
      <c r="HKL51" s="3112"/>
      <c r="HKM51" s="3112"/>
      <c r="HKN51" s="3112"/>
      <c r="HKO51" s="3112"/>
      <c r="HKP51" s="3112"/>
      <c r="HKQ51" s="3112"/>
      <c r="HKR51" s="3112"/>
      <c r="HKS51" s="3112"/>
      <c r="HKT51" s="3112"/>
      <c r="HKU51" s="3112"/>
      <c r="HKV51" s="3112"/>
      <c r="HKW51" s="3112"/>
      <c r="HKX51" s="3112"/>
      <c r="HKY51" s="3112"/>
      <c r="HKZ51" s="3112"/>
      <c r="HLA51" s="3112"/>
      <c r="HLB51" s="3112"/>
      <c r="HLC51" s="3112"/>
      <c r="HLD51" s="3112"/>
      <c r="HLE51" s="3112"/>
      <c r="HLF51" s="3112"/>
      <c r="HLG51" s="3112"/>
      <c r="HLH51" s="3112"/>
      <c r="HLI51" s="3112"/>
      <c r="HLJ51" s="3112"/>
      <c r="HLK51" s="3112"/>
      <c r="HLL51" s="3112"/>
      <c r="HLM51" s="3112"/>
      <c r="HLN51" s="3112"/>
      <c r="HLO51" s="3112"/>
      <c r="HLP51" s="3112"/>
      <c r="HLQ51" s="3112"/>
      <c r="HLR51" s="3112"/>
      <c r="HLS51" s="3112"/>
      <c r="HLT51" s="3112"/>
      <c r="HLU51" s="3112"/>
      <c r="HLV51" s="3112"/>
      <c r="HLW51" s="3112"/>
      <c r="HLX51" s="3112"/>
      <c r="HLY51" s="3112"/>
      <c r="HLZ51" s="3112"/>
      <c r="HMA51" s="3112"/>
      <c r="HMB51" s="3112"/>
      <c r="HMC51" s="3112"/>
      <c r="HMD51" s="3112"/>
      <c r="HME51" s="3112"/>
      <c r="HMF51" s="3112"/>
      <c r="HMG51" s="3112"/>
      <c r="HMH51" s="3112"/>
      <c r="HMI51" s="3112"/>
      <c r="HMJ51" s="3112"/>
      <c r="HMK51" s="3112"/>
      <c r="HML51" s="3112"/>
      <c r="HMM51" s="3112"/>
      <c r="HMN51" s="3112"/>
      <c r="HMO51" s="3112"/>
      <c r="HMP51" s="3112"/>
      <c r="HMQ51" s="3112"/>
      <c r="HMR51" s="3112"/>
      <c r="HMS51" s="3112"/>
      <c r="HMT51" s="3112"/>
      <c r="HMU51" s="3112"/>
      <c r="HMV51" s="3112"/>
      <c r="HMW51" s="3112"/>
      <c r="HMX51" s="3112"/>
      <c r="HMY51" s="3112"/>
      <c r="HMZ51" s="3112"/>
      <c r="HNA51" s="3112"/>
      <c r="HNB51" s="3112"/>
      <c r="HNC51" s="3112"/>
      <c r="HND51" s="3112"/>
      <c r="HNE51" s="3112"/>
      <c r="HNF51" s="3112"/>
      <c r="HNG51" s="3112"/>
      <c r="HNH51" s="3112"/>
      <c r="HNI51" s="3112"/>
      <c r="HNJ51" s="3112"/>
      <c r="HNK51" s="3112"/>
      <c r="HNL51" s="3112"/>
      <c r="HNM51" s="3112"/>
      <c r="HNN51" s="3112"/>
      <c r="HNO51" s="3112"/>
      <c r="HNP51" s="3112"/>
      <c r="HNQ51" s="3112"/>
      <c r="HNR51" s="3112"/>
      <c r="HNS51" s="3112"/>
      <c r="HNT51" s="3112"/>
      <c r="HNU51" s="3112"/>
      <c r="HNV51" s="3112"/>
      <c r="HNW51" s="3112"/>
      <c r="HNX51" s="3112"/>
      <c r="HNY51" s="3112"/>
      <c r="HNZ51" s="3112"/>
      <c r="HOA51" s="3112"/>
      <c r="HOB51" s="3112"/>
      <c r="HOC51" s="3112"/>
      <c r="HOD51" s="3112"/>
      <c r="HOE51" s="3112"/>
      <c r="HOF51" s="3112"/>
      <c r="HOG51" s="3112"/>
      <c r="HOH51" s="3112"/>
      <c r="HOI51" s="3112"/>
      <c r="HOJ51" s="3112"/>
      <c r="HOK51" s="3112"/>
      <c r="HOL51" s="3112"/>
      <c r="HOM51" s="3112"/>
      <c r="HON51" s="3112"/>
      <c r="HOO51" s="3112"/>
      <c r="HOP51" s="3112"/>
      <c r="HOQ51" s="3112"/>
      <c r="HOR51" s="3112"/>
      <c r="HOS51" s="3112"/>
      <c r="HOT51" s="3112"/>
      <c r="HOU51" s="3112"/>
      <c r="HOV51" s="3112"/>
      <c r="HOW51" s="3112"/>
      <c r="HOX51" s="3112"/>
      <c r="HOY51" s="3112"/>
      <c r="HOZ51" s="3112"/>
      <c r="HPA51" s="3112"/>
      <c r="HPB51" s="3112"/>
      <c r="HPC51" s="3112"/>
      <c r="HPD51" s="3112"/>
      <c r="HPE51" s="3112"/>
      <c r="HPF51" s="3112"/>
      <c r="HPG51" s="3112"/>
      <c r="HPH51" s="3112"/>
      <c r="HPI51" s="3112"/>
      <c r="HPJ51" s="3112"/>
      <c r="HPK51" s="3112"/>
      <c r="HPL51" s="3112"/>
      <c r="HPM51" s="3112"/>
      <c r="HPN51" s="3112"/>
      <c r="HPO51" s="3112"/>
      <c r="HPP51" s="3112"/>
      <c r="HPQ51" s="3112"/>
      <c r="HPR51" s="3112"/>
      <c r="HPS51" s="3112"/>
      <c r="HPT51" s="3112"/>
      <c r="HPU51" s="3112"/>
      <c r="HPV51" s="3112"/>
      <c r="HPW51" s="3112"/>
      <c r="HPX51" s="3112"/>
      <c r="HPY51" s="3112"/>
      <c r="HPZ51" s="3112"/>
      <c r="HQA51" s="3112"/>
      <c r="HQB51" s="3112"/>
      <c r="HQC51" s="3112"/>
      <c r="HQD51" s="3112"/>
      <c r="HQE51" s="3112"/>
      <c r="HQF51" s="3112"/>
      <c r="HQG51" s="3112"/>
      <c r="HQH51" s="3112"/>
      <c r="HQI51" s="3112"/>
      <c r="HQJ51" s="3112"/>
      <c r="HQK51" s="3112"/>
      <c r="HQL51" s="3112"/>
      <c r="HQM51" s="3112"/>
      <c r="HQN51" s="3112"/>
      <c r="HQO51" s="3112"/>
      <c r="HQP51" s="3112"/>
      <c r="HQQ51" s="3112"/>
      <c r="HQR51" s="3112"/>
      <c r="HQS51" s="3112"/>
      <c r="HQT51" s="3112"/>
      <c r="HQU51" s="3112"/>
      <c r="HQV51" s="3112"/>
      <c r="HQW51" s="3112"/>
      <c r="HQX51" s="3112"/>
      <c r="HQY51" s="3112"/>
      <c r="HQZ51" s="3112"/>
      <c r="HRA51" s="3112"/>
      <c r="HRB51" s="3112"/>
      <c r="HRC51" s="3112"/>
      <c r="HRD51" s="3112"/>
      <c r="HRE51" s="3112"/>
      <c r="HRF51" s="3112"/>
      <c r="HRG51" s="3112"/>
      <c r="HRH51" s="3112"/>
      <c r="HRI51" s="3112"/>
      <c r="HRJ51" s="3112"/>
      <c r="HRK51" s="3112"/>
      <c r="HRL51" s="3112"/>
      <c r="HRM51" s="3112"/>
      <c r="HRN51" s="3112"/>
      <c r="HRO51" s="3112"/>
      <c r="HRP51" s="3112"/>
      <c r="HRQ51" s="3112"/>
      <c r="HRR51" s="3112"/>
      <c r="HRS51" s="3112"/>
      <c r="HRT51" s="3112"/>
      <c r="HRU51" s="3112"/>
      <c r="HRV51" s="3112"/>
      <c r="HRW51" s="3112"/>
      <c r="HRX51" s="3112"/>
      <c r="HRY51" s="3112"/>
      <c r="HRZ51" s="3112"/>
      <c r="HSA51" s="3112"/>
      <c r="HSB51" s="3112"/>
      <c r="HSC51" s="3112"/>
      <c r="HSD51" s="3112"/>
      <c r="HSE51" s="3112"/>
      <c r="HSF51" s="3112"/>
      <c r="HSG51" s="3112"/>
      <c r="HSH51" s="3112"/>
      <c r="HSI51" s="3112"/>
      <c r="HSJ51" s="3112"/>
      <c r="HSK51" s="3112"/>
      <c r="HSL51" s="3112"/>
      <c r="HSM51" s="3112"/>
      <c r="HSN51" s="3112"/>
      <c r="HSO51" s="3112"/>
      <c r="HSP51" s="3112"/>
      <c r="HSQ51" s="3112"/>
      <c r="HSR51" s="3112"/>
      <c r="HSS51" s="3112"/>
      <c r="HST51" s="3112"/>
      <c r="HSU51" s="3112"/>
      <c r="HSV51" s="3112"/>
      <c r="HSW51" s="3112"/>
      <c r="HSX51" s="3112"/>
      <c r="HSY51" s="3112"/>
      <c r="HSZ51" s="3112"/>
      <c r="HTA51" s="3112"/>
      <c r="HTB51" s="3112"/>
      <c r="HTC51" s="3112"/>
      <c r="HTD51" s="3112"/>
      <c r="HTE51" s="3112"/>
      <c r="HTF51" s="3112"/>
      <c r="HTG51" s="3112"/>
      <c r="HTH51" s="3112"/>
      <c r="HTI51" s="3112"/>
      <c r="HTJ51" s="3112"/>
      <c r="HTK51" s="3112"/>
      <c r="HTL51" s="3112"/>
      <c r="HTM51" s="3112"/>
      <c r="HTN51" s="3112"/>
      <c r="HTO51" s="3112"/>
      <c r="HTP51" s="3112"/>
      <c r="HTQ51" s="3112"/>
      <c r="HTR51" s="3112"/>
      <c r="HTS51" s="3112"/>
      <c r="HTT51" s="3112"/>
      <c r="HTU51" s="3112"/>
      <c r="HTV51" s="3112"/>
      <c r="HTW51" s="3112"/>
      <c r="HTX51" s="3112"/>
      <c r="HTY51" s="3112"/>
      <c r="HTZ51" s="3112"/>
      <c r="HUA51" s="3112"/>
      <c r="HUB51" s="3112"/>
      <c r="HUC51" s="3112"/>
      <c r="HUD51" s="3112"/>
      <c r="HUE51" s="3112"/>
      <c r="HUF51" s="3112"/>
      <c r="HUG51" s="3112"/>
      <c r="HUH51" s="3112"/>
      <c r="HUI51" s="3112"/>
      <c r="HUJ51" s="3112"/>
      <c r="HUK51" s="3112"/>
      <c r="HUL51" s="3112"/>
      <c r="HUM51" s="3112"/>
      <c r="HUN51" s="3112"/>
      <c r="HUO51" s="3112"/>
      <c r="HUP51" s="3112"/>
      <c r="HUQ51" s="3112"/>
      <c r="HUR51" s="3112"/>
      <c r="HUS51" s="3112"/>
      <c r="HUT51" s="3112"/>
      <c r="HUU51" s="3112"/>
      <c r="HUV51" s="3112"/>
      <c r="HUW51" s="3112"/>
      <c r="HUX51" s="3112"/>
      <c r="HUY51" s="3112"/>
      <c r="HUZ51" s="3112"/>
      <c r="HVA51" s="3112"/>
      <c r="HVB51" s="3112"/>
      <c r="HVC51" s="3112"/>
      <c r="HVD51" s="3112"/>
      <c r="HVE51" s="3112"/>
      <c r="HVF51" s="3112"/>
      <c r="HVG51" s="3112"/>
      <c r="HVH51" s="3112"/>
      <c r="HVI51" s="3112"/>
      <c r="HVJ51" s="3112"/>
      <c r="HVK51" s="3112"/>
      <c r="HVL51" s="3112"/>
      <c r="HVM51" s="3112"/>
      <c r="HVN51" s="3112"/>
      <c r="HVO51" s="3112"/>
      <c r="HVP51" s="3112"/>
      <c r="HVQ51" s="3112"/>
      <c r="HVR51" s="3112"/>
      <c r="HVS51" s="3112"/>
      <c r="HVT51" s="3112"/>
      <c r="HVU51" s="3112"/>
      <c r="HVV51" s="3112"/>
      <c r="HVW51" s="3112"/>
      <c r="HVX51" s="3112"/>
      <c r="HVY51" s="3112"/>
      <c r="HVZ51" s="3112"/>
      <c r="HWA51" s="3112"/>
      <c r="HWB51" s="3112"/>
      <c r="HWC51" s="3112"/>
      <c r="HWD51" s="3112"/>
      <c r="HWE51" s="3112"/>
      <c r="HWF51" s="3112"/>
      <c r="HWG51" s="3112"/>
      <c r="HWH51" s="3112"/>
      <c r="HWI51" s="3112"/>
      <c r="HWJ51" s="3112"/>
      <c r="HWK51" s="3112"/>
      <c r="HWL51" s="3112"/>
      <c r="HWM51" s="3112"/>
      <c r="HWN51" s="3112"/>
      <c r="HWO51" s="3112"/>
      <c r="HWP51" s="3112"/>
      <c r="HWQ51" s="3112"/>
      <c r="HWR51" s="3112"/>
      <c r="HWS51" s="3112"/>
      <c r="HWT51" s="3112"/>
      <c r="HWU51" s="3112"/>
      <c r="HWV51" s="3112"/>
      <c r="HWW51" s="3112"/>
      <c r="HWX51" s="3112"/>
      <c r="HWY51" s="3112"/>
      <c r="HWZ51" s="3112"/>
      <c r="HXA51" s="3112"/>
      <c r="HXB51" s="3112"/>
      <c r="HXC51" s="3112"/>
      <c r="HXD51" s="3112"/>
      <c r="HXE51" s="3112"/>
      <c r="HXF51" s="3112"/>
      <c r="HXG51" s="3112"/>
      <c r="HXH51" s="3112"/>
      <c r="HXI51" s="3112"/>
      <c r="HXJ51" s="3112"/>
      <c r="HXK51" s="3112"/>
      <c r="HXL51" s="3112"/>
      <c r="HXM51" s="3112"/>
      <c r="HXN51" s="3112"/>
      <c r="HXO51" s="3112"/>
      <c r="HXP51" s="3112"/>
      <c r="HXQ51" s="3112"/>
      <c r="HXR51" s="3112"/>
      <c r="HXS51" s="3112"/>
      <c r="HXT51" s="3112"/>
      <c r="HXU51" s="3112"/>
      <c r="HXV51" s="3112"/>
      <c r="HXW51" s="3112"/>
      <c r="HXX51" s="3112"/>
      <c r="HXY51" s="3112"/>
      <c r="HXZ51" s="3112"/>
      <c r="HYA51" s="3112"/>
      <c r="HYB51" s="3112"/>
      <c r="HYC51" s="3112"/>
      <c r="HYD51" s="3112"/>
      <c r="HYE51" s="3112"/>
      <c r="HYF51" s="3112"/>
      <c r="HYG51" s="3112"/>
      <c r="HYH51" s="3112"/>
      <c r="HYI51" s="3112"/>
      <c r="HYJ51" s="3112"/>
      <c r="HYK51" s="3112"/>
      <c r="HYL51" s="3112"/>
      <c r="HYM51" s="3112"/>
      <c r="HYN51" s="3112"/>
      <c r="HYO51" s="3112"/>
      <c r="HYP51" s="3112"/>
      <c r="HYQ51" s="3112"/>
      <c r="HYR51" s="3112"/>
      <c r="HYS51" s="3112"/>
      <c r="HYT51" s="3112"/>
      <c r="HYU51" s="3112"/>
      <c r="HYV51" s="3112"/>
      <c r="HYW51" s="3112"/>
      <c r="HYX51" s="3112"/>
      <c r="HYY51" s="3112"/>
      <c r="HYZ51" s="3112"/>
      <c r="HZA51" s="3112"/>
      <c r="HZB51" s="3112"/>
      <c r="HZC51" s="3112"/>
      <c r="HZD51" s="3112"/>
      <c r="HZE51" s="3112"/>
      <c r="HZF51" s="3112"/>
      <c r="HZG51" s="3112"/>
      <c r="HZH51" s="3112"/>
      <c r="HZI51" s="3112"/>
      <c r="HZJ51" s="3112"/>
      <c r="HZK51" s="3112"/>
      <c r="HZL51" s="3112"/>
      <c r="HZM51" s="3112"/>
      <c r="HZN51" s="3112"/>
      <c r="HZO51" s="3112"/>
      <c r="HZP51" s="3112"/>
      <c r="HZQ51" s="3112"/>
      <c r="HZR51" s="3112"/>
      <c r="HZS51" s="3112"/>
      <c r="HZT51" s="3112"/>
      <c r="HZU51" s="3112"/>
      <c r="HZV51" s="3112"/>
      <c r="HZW51" s="3112"/>
      <c r="HZX51" s="3112"/>
      <c r="HZY51" s="3112"/>
      <c r="HZZ51" s="3112"/>
      <c r="IAA51" s="3112"/>
      <c r="IAB51" s="3112"/>
      <c r="IAC51" s="3112"/>
      <c r="IAD51" s="3112"/>
      <c r="IAE51" s="3112"/>
      <c r="IAF51" s="3112"/>
      <c r="IAG51" s="3112"/>
      <c r="IAH51" s="3112"/>
      <c r="IAI51" s="3112"/>
      <c r="IAJ51" s="3112"/>
      <c r="IAK51" s="3112"/>
      <c r="IAL51" s="3112"/>
      <c r="IAM51" s="3112"/>
      <c r="IAN51" s="3112"/>
      <c r="IAO51" s="3112"/>
      <c r="IAP51" s="3112"/>
      <c r="IAQ51" s="3112"/>
      <c r="IAR51" s="3112"/>
      <c r="IAS51" s="3112"/>
      <c r="IAT51" s="3112"/>
      <c r="IAU51" s="3112"/>
      <c r="IAV51" s="3112"/>
      <c r="IAW51" s="3112"/>
      <c r="IAX51" s="3112"/>
      <c r="IAY51" s="3112"/>
      <c r="IAZ51" s="3112"/>
      <c r="IBA51" s="3112"/>
      <c r="IBB51" s="3112"/>
      <c r="IBC51" s="3112"/>
      <c r="IBD51" s="3112"/>
      <c r="IBE51" s="3112"/>
      <c r="IBF51" s="3112"/>
      <c r="IBG51" s="3112"/>
      <c r="IBH51" s="3112"/>
      <c r="IBI51" s="3112"/>
      <c r="IBJ51" s="3112"/>
      <c r="IBK51" s="3112"/>
      <c r="IBL51" s="3112"/>
      <c r="IBM51" s="3112"/>
      <c r="IBN51" s="3112"/>
      <c r="IBO51" s="3112"/>
      <c r="IBP51" s="3112"/>
      <c r="IBQ51" s="3112"/>
      <c r="IBR51" s="3112"/>
      <c r="IBS51" s="3112"/>
      <c r="IBT51" s="3112"/>
      <c r="IBU51" s="3112"/>
      <c r="IBV51" s="3112"/>
      <c r="IBW51" s="3112"/>
      <c r="IBX51" s="3112"/>
      <c r="IBY51" s="3112"/>
      <c r="IBZ51" s="3112"/>
      <c r="ICA51" s="3112"/>
      <c r="ICB51" s="3112"/>
      <c r="ICC51" s="3112"/>
      <c r="ICD51" s="3112"/>
      <c r="ICE51" s="3112"/>
      <c r="ICF51" s="3112"/>
      <c r="ICG51" s="3112"/>
      <c r="ICH51" s="3112"/>
      <c r="ICI51" s="3112"/>
      <c r="ICJ51" s="3112"/>
      <c r="ICK51" s="3112"/>
      <c r="ICL51" s="3112"/>
      <c r="ICM51" s="3112"/>
      <c r="ICN51" s="3112"/>
      <c r="ICO51" s="3112"/>
      <c r="ICP51" s="3112"/>
      <c r="ICQ51" s="3112"/>
      <c r="ICR51" s="3112"/>
      <c r="ICS51" s="3112"/>
      <c r="ICT51" s="3112"/>
      <c r="ICU51" s="3112"/>
      <c r="ICV51" s="3112"/>
      <c r="ICW51" s="3112"/>
      <c r="ICX51" s="3112"/>
      <c r="ICY51" s="3112"/>
      <c r="ICZ51" s="3112"/>
      <c r="IDA51" s="3112"/>
      <c r="IDB51" s="3112"/>
      <c r="IDC51" s="3112"/>
      <c r="IDD51" s="3112"/>
      <c r="IDE51" s="3112"/>
      <c r="IDF51" s="3112"/>
      <c r="IDG51" s="3112"/>
      <c r="IDH51" s="3112"/>
      <c r="IDI51" s="3112"/>
      <c r="IDJ51" s="3112"/>
      <c r="IDK51" s="3112"/>
      <c r="IDL51" s="3112"/>
      <c r="IDM51" s="3112"/>
      <c r="IDN51" s="3112"/>
      <c r="IDO51" s="3112"/>
      <c r="IDP51" s="3112"/>
      <c r="IDQ51" s="3112"/>
      <c r="IDR51" s="3112"/>
      <c r="IDS51" s="3112"/>
      <c r="IDT51" s="3112"/>
      <c r="IDU51" s="3112"/>
      <c r="IDV51" s="3112"/>
      <c r="IDW51" s="3112"/>
      <c r="IDX51" s="3112"/>
      <c r="IDY51" s="3112"/>
      <c r="IDZ51" s="3112"/>
      <c r="IEA51" s="3112"/>
      <c r="IEB51" s="3112"/>
      <c r="IEC51" s="3112"/>
      <c r="IED51" s="3112"/>
      <c r="IEE51" s="3112"/>
      <c r="IEF51" s="3112"/>
      <c r="IEG51" s="3112"/>
      <c r="IEH51" s="3112"/>
      <c r="IEI51" s="3112"/>
      <c r="IEJ51" s="3112"/>
      <c r="IEK51" s="3112"/>
      <c r="IEL51" s="3112"/>
      <c r="IEM51" s="3112"/>
      <c r="IEN51" s="3112"/>
      <c r="IEO51" s="3112"/>
      <c r="IEP51" s="3112"/>
      <c r="IEQ51" s="3112"/>
      <c r="IER51" s="3112"/>
      <c r="IES51" s="3112"/>
      <c r="IET51" s="3112"/>
      <c r="IEU51" s="3112"/>
      <c r="IEV51" s="3112"/>
      <c r="IEW51" s="3112"/>
      <c r="IEX51" s="3112"/>
      <c r="IEY51" s="3112"/>
      <c r="IEZ51" s="3112"/>
      <c r="IFA51" s="3112"/>
      <c r="IFB51" s="3112"/>
      <c r="IFC51" s="3112"/>
      <c r="IFD51" s="3112"/>
      <c r="IFE51" s="3112"/>
      <c r="IFF51" s="3112"/>
      <c r="IFG51" s="3112"/>
      <c r="IFH51" s="3112"/>
      <c r="IFI51" s="3112"/>
      <c r="IFJ51" s="3112"/>
      <c r="IFK51" s="3112"/>
      <c r="IFL51" s="3112"/>
      <c r="IFM51" s="3112"/>
      <c r="IFN51" s="3112"/>
      <c r="IFO51" s="3112"/>
      <c r="IFP51" s="3112"/>
      <c r="IFQ51" s="3112"/>
      <c r="IFR51" s="3112"/>
      <c r="IFS51" s="3112"/>
      <c r="IFT51" s="3112"/>
      <c r="IFU51" s="3112"/>
      <c r="IFV51" s="3112"/>
      <c r="IFW51" s="3112"/>
      <c r="IFX51" s="3112"/>
      <c r="IFY51" s="3112"/>
      <c r="IFZ51" s="3112"/>
      <c r="IGA51" s="3112"/>
      <c r="IGB51" s="3112"/>
      <c r="IGC51" s="3112"/>
      <c r="IGD51" s="3112"/>
      <c r="IGE51" s="3112"/>
      <c r="IGF51" s="3112"/>
      <c r="IGG51" s="3112"/>
      <c r="IGH51" s="3112"/>
      <c r="IGI51" s="3112"/>
      <c r="IGJ51" s="3112"/>
      <c r="IGK51" s="3112"/>
      <c r="IGL51" s="3112"/>
      <c r="IGM51" s="3112"/>
      <c r="IGN51" s="3112"/>
      <c r="IGO51" s="3112"/>
      <c r="IGP51" s="3112"/>
      <c r="IGQ51" s="3112"/>
      <c r="IGR51" s="3112"/>
      <c r="IGS51" s="3112"/>
      <c r="IGT51" s="3112"/>
      <c r="IGU51" s="3112"/>
      <c r="IGV51" s="3112"/>
      <c r="IGW51" s="3112"/>
      <c r="IGX51" s="3112"/>
      <c r="IGY51" s="3112"/>
      <c r="IGZ51" s="3112"/>
      <c r="IHA51" s="3112"/>
      <c r="IHB51" s="3112"/>
      <c r="IHC51" s="3112"/>
      <c r="IHD51" s="3112"/>
      <c r="IHE51" s="3112"/>
      <c r="IHF51" s="3112"/>
      <c r="IHG51" s="3112"/>
      <c r="IHH51" s="3112"/>
      <c r="IHI51" s="3112"/>
      <c r="IHJ51" s="3112"/>
      <c r="IHK51" s="3112"/>
      <c r="IHL51" s="3112"/>
      <c r="IHM51" s="3112"/>
      <c r="IHN51" s="3112"/>
      <c r="IHO51" s="3112"/>
      <c r="IHP51" s="3112"/>
      <c r="IHQ51" s="3112"/>
      <c r="IHR51" s="3112"/>
      <c r="IHS51" s="3112"/>
      <c r="IHT51" s="3112"/>
      <c r="IHU51" s="3112"/>
      <c r="IHV51" s="3112"/>
      <c r="IHW51" s="3112"/>
      <c r="IHX51" s="3112"/>
      <c r="IHY51" s="3112"/>
      <c r="IHZ51" s="3112"/>
      <c r="IIA51" s="3112"/>
      <c r="IIB51" s="3112"/>
      <c r="IIC51" s="3112"/>
      <c r="IID51" s="3112"/>
      <c r="IIE51" s="3112"/>
      <c r="IIF51" s="3112"/>
      <c r="IIG51" s="3112"/>
      <c r="IIH51" s="3112"/>
      <c r="III51" s="3112"/>
      <c r="IIJ51" s="3112"/>
      <c r="IIK51" s="3112"/>
      <c r="IIL51" s="3112"/>
      <c r="IIM51" s="3112"/>
      <c r="IIN51" s="3112"/>
      <c r="IIO51" s="3112"/>
      <c r="IIP51" s="3112"/>
      <c r="IIQ51" s="3112"/>
      <c r="IIR51" s="3112"/>
      <c r="IIS51" s="3112"/>
      <c r="IIT51" s="3112"/>
      <c r="IIU51" s="3112"/>
      <c r="IIV51" s="3112"/>
      <c r="IIW51" s="3112"/>
      <c r="IIX51" s="3112"/>
      <c r="IIY51" s="3112"/>
      <c r="IIZ51" s="3112"/>
      <c r="IJA51" s="3112"/>
      <c r="IJB51" s="3112"/>
      <c r="IJC51" s="3112"/>
      <c r="IJD51" s="3112"/>
      <c r="IJE51" s="3112"/>
      <c r="IJF51" s="3112"/>
      <c r="IJG51" s="3112"/>
      <c r="IJH51" s="3112"/>
      <c r="IJI51" s="3112"/>
      <c r="IJJ51" s="3112"/>
      <c r="IJK51" s="3112"/>
      <c r="IJL51" s="3112"/>
      <c r="IJM51" s="3112"/>
      <c r="IJN51" s="3112"/>
      <c r="IJO51" s="3112"/>
      <c r="IJP51" s="3112"/>
      <c r="IJQ51" s="3112"/>
      <c r="IJR51" s="3112"/>
      <c r="IJS51" s="3112"/>
      <c r="IJT51" s="3112"/>
      <c r="IJU51" s="3112"/>
      <c r="IJV51" s="3112"/>
      <c r="IJW51" s="3112"/>
      <c r="IJX51" s="3112"/>
      <c r="IJY51" s="3112"/>
      <c r="IJZ51" s="3112"/>
      <c r="IKA51" s="3112"/>
      <c r="IKB51" s="3112"/>
      <c r="IKC51" s="3112"/>
      <c r="IKD51" s="3112"/>
      <c r="IKE51" s="3112"/>
      <c r="IKF51" s="3112"/>
      <c r="IKG51" s="3112"/>
      <c r="IKH51" s="3112"/>
      <c r="IKI51" s="3112"/>
      <c r="IKJ51" s="3112"/>
      <c r="IKK51" s="3112"/>
      <c r="IKL51" s="3112"/>
      <c r="IKM51" s="3112"/>
      <c r="IKN51" s="3112"/>
      <c r="IKO51" s="3112"/>
      <c r="IKP51" s="3112"/>
      <c r="IKQ51" s="3112"/>
      <c r="IKR51" s="3112"/>
      <c r="IKS51" s="3112"/>
      <c r="IKT51" s="3112"/>
      <c r="IKU51" s="3112"/>
      <c r="IKV51" s="3112"/>
      <c r="IKW51" s="3112"/>
      <c r="IKX51" s="3112"/>
      <c r="IKY51" s="3112"/>
      <c r="IKZ51" s="3112"/>
      <c r="ILA51" s="3112"/>
      <c r="ILB51" s="3112"/>
      <c r="ILC51" s="3112"/>
      <c r="ILD51" s="3112"/>
      <c r="ILE51" s="3112"/>
      <c r="ILF51" s="3112"/>
      <c r="ILG51" s="3112"/>
      <c r="ILH51" s="3112"/>
      <c r="ILI51" s="3112"/>
      <c r="ILJ51" s="3112"/>
      <c r="ILK51" s="3112"/>
      <c r="ILL51" s="3112"/>
      <c r="ILM51" s="3112"/>
      <c r="ILN51" s="3112"/>
      <c r="ILO51" s="3112"/>
      <c r="ILP51" s="3112"/>
      <c r="ILQ51" s="3112"/>
      <c r="ILR51" s="3112"/>
      <c r="ILS51" s="3112"/>
      <c r="ILT51" s="3112"/>
      <c r="ILU51" s="3112"/>
      <c r="ILV51" s="3112"/>
      <c r="ILW51" s="3112"/>
      <c r="ILX51" s="3112"/>
      <c r="ILY51" s="3112"/>
      <c r="ILZ51" s="3112"/>
      <c r="IMA51" s="3112"/>
      <c r="IMB51" s="3112"/>
      <c r="IMC51" s="3112"/>
      <c r="IMD51" s="3112"/>
      <c r="IME51" s="3112"/>
      <c r="IMF51" s="3112"/>
      <c r="IMG51" s="3112"/>
      <c r="IMH51" s="3112"/>
      <c r="IMI51" s="3112"/>
      <c r="IMJ51" s="3112"/>
      <c r="IMK51" s="3112"/>
      <c r="IML51" s="3112"/>
      <c r="IMM51" s="3112"/>
      <c r="IMN51" s="3112"/>
      <c r="IMO51" s="3112"/>
      <c r="IMP51" s="3112"/>
      <c r="IMQ51" s="3112"/>
      <c r="IMR51" s="3112"/>
      <c r="IMS51" s="3112"/>
      <c r="IMT51" s="3112"/>
      <c r="IMU51" s="3112"/>
      <c r="IMV51" s="3112"/>
      <c r="IMW51" s="3112"/>
      <c r="IMX51" s="3112"/>
      <c r="IMY51" s="3112"/>
      <c r="IMZ51" s="3112"/>
      <c r="INA51" s="3112"/>
      <c r="INB51" s="3112"/>
      <c r="INC51" s="3112"/>
      <c r="IND51" s="3112"/>
      <c r="INE51" s="3112"/>
      <c r="INF51" s="3112"/>
      <c r="ING51" s="3112"/>
      <c r="INH51" s="3112"/>
      <c r="INI51" s="3112"/>
      <c r="INJ51" s="3112"/>
      <c r="INK51" s="3112"/>
      <c r="INL51" s="3112"/>
      <c r="INM51" s="3112"/>
      <c r="INN51" s="3112"/>
      <c r="INO51" s="3112"/>
      <c r="INP51" s="3112"/>
      <c r="INQ51" s="3112"/>
      <c r="INR51" s="3112"/>
      <c r="INS51" s="3112"/>
      <c r="INT51" s="3112"/>
      <c r="INU51" s="3112"/>
      <c r="INV51" s="3112"/>
      <c r="INW51" s="3112"/>
      <c r="INX51" s="3112"/>
      <c r="INY51" s="3112"/>
      <c r="INZ51" s="3112"/>
      <c r="IOA51" s="3112"/>
      <c r="IOB51" s="3112"/>
      <c r="IOC51" s="3112"/>
      <c r="IOD51" s="3112"/>
      <c r="IOE51" s="3112"/>
      <c r="IOF51" s="3112"/>
      <c r="IOG51" s="3112"/>
      <c r="IOH51" s="3112"/>
      <c r="IOI51" s="3112"/>
      <c r="IOJ51" s="3112"/>
      <c r="IOK51" s="3112"/>
      <c r="IOL51" s="3112"/>
      <c r="IOM51" s="3112"/>
      <c r="ION51" s="3112"/>
      <c r="IOO51" s="3112"/>
      <c r="IOP51" s="3112"/>
      <c r="IOQ51" s="3112"/>
      <c r="IOR51" s="3112"/>
      <c r="IOS51" s="3112"/>
      <c r="IOT51" s="3112"/>
      <c r="IOU51" s="3112"/>
      <c r="IOV51" s="3112"/>
      <c r="IOW51" s="3112"/>
      <c r="IOX51" s="3112"/>
      <c r="IOY51" s="3112"/>
      <c r="IOZ51" s="3112"/>
      <c r="IPA51" s="3112"/>
      <c r="IPB51" s="3112"/>
      <c r="IPC51" s="3112"/>
      <c r="IPD51" s="3112"/>
      <c r="IPE51" s="3112"/>
      <c r="IPF51" s="3112"/>
      <c r="IPG51" s="3112"/>
      <c r="IPH51" s="3112"/>
      <c r="IPI51" s="3112"/>
      <c r="IPJ51" s="3112"/>
      <c r="IPK51" s="3112"/>
      <c r="IPL51" s="3112"/>
      <c r="IPM51" s="3112"/>
      <c r="IPN51" s="3112"/>
      <c r="IPO51" s="3112"/>
      <c r="IPP51" s="3112"/>
      <c r="IPQ51" s="3112"/>
      <c r="IPR51" s="3112"/>
      <c r="IPS51" s="3112"/>
      <c r="IPT51" s="3112"/>
      <c r="IPU51" s="3112"/>
      <c r="IPV51" s="3112"/>
      <c r="IPW51" s="3112"/>
      <c r="IPX51" s="3112"/>
      <c r="IPY51" s="3112"/>
      <c r="IPZ51" s="3112"/>
      <c r="IQA51" s="3112"/>
      <c r="IQB51" s="3112"/>
      <c r="IQC51" s="3112"/>
      <c r="IQD51" s="3112"/>
      <c r="IQE51" s="3112"/>
      <c r="IQF51" s="3112"/>
      <c r="IQG51" s="3112"/>
      <c r="IQH51" s="3112"/>
      <c r="IQI51" s="3112"/>
      <c r="IQJ51" s="3112"/>
      <c r="IQK51" s="3112"/>
      <c r="IQL51" s="3112"/>
      <c r="IQM51" s="3112"/>
      <c r="IQN51" s="3112"/>
      <c r="IQO51" s="3112"/>
      <c r="IQP51" s="3112"/>
      <c r="IQQ51" s="3112"/>
      <c r="IQR51" s="3112"/>
      <c r="IQS51" s="3112"/>
      <c r="IQT51" s="3112"/>
      <c r="IQU51" s="3112"/>
      <c r="IQV51" s="3112"/>
      <c r="IQW51" s="3112"/>
      <c r="IQX51" s="3112"/>
      <c r="IQY51" s="3112"/>
      <c r="IQZ51" s="3112"/>
      <c r="IRA51" s="3112"/>
      <c r="IRB51" s="3112"/>
      <c r="IRC51" s="3112"/>
      <c r="IRD51" s="3112"/>
      <c r="IRE51" s="3112"/>
      <c r="IRF51" s="3112"/>
      <c r="IRG51" s="3112"/>
      <c r="IRH51" s="3112"/>
      <c r="IRI51" s="3112"/>
      <c r="IRJ51" s="3112"/>
      <c r="IRK51" s="3112"/>
      <c r="IRL51" s="3112"/>
      <c r="IRM51" s="3112"/>
      <c r="IRN51" s="3112"/>
      <c r="IRO51" s="3112"/>
      <c r="IRP51" s="3112"/>
      <c r="IRQ51" s="3112"/>
      <c r="IRR51" s="3112"/>
      <c r="IRS51" s="3112"/>
      <c r="IRT51" s="3112"/>
      <c r="IRU51" s="3112"/>
      <c r="IRV51" s="3112"/>
      <c r="IRW51" s="3112"/>
      <c r="IRX51" s="3112"/>
      <c r="IRY51" s="3112"/>
      <c r="IRZ51" s="3112"/>
      <c r="ISA51" s="3112"/>
      <c r="ISB51" s="3112"/>
      <c r="ISC51" s="3112"/>
      <c r="ISD51" s="3112"/>
      <c r="ISE51" s="3112"/>
      <c r="ISF51" s="3112"/>
      <c r="ISG51" s="3112"/>
      <c r="ISH51" s="3112"/>
      <c r="ISI51" s="3112"/>
      <c r="ISJ51" s="3112"/>
      <c r="ISK51" s="3112"/>
      <c r="ISL51" s="3112"/>
      <c r="ISM51" s="3112"/>
      <c r="ISN51" s="3112"/>
      <c r="ISO51" s="3112"/>
      <c r="ISP51" s="3112"/>
      <c r="ISQ51" s="3112"/>
      <c r="ISR51" s="3112"/>
      <c r="ISS51" s="3112"/>
      <c r="IST51" s="3112"/>
      <c r="ISU51" s="3112"/>
      <c r="ISV51" s="3112"/>
      <c r="ISW51" s="3112"/>
      <c r="ISX51" s="3112"/>
      <c r="ISY51" s="3112"/>
      <c r="ISZ51" s="3112"/>
      <c r="ITA51" s="3112"/>
      <c r="ITB51" s="3112"/>
      <c r="ITC51" s="3112"/>
      <c r="ITD51" s="3112"/>
      <c r="ITE51" s="3112"/>
      <c r="ITF51" s="3112"/>
      <c r="ITG51" s="3112"/>
      <c r="ITH51" s="3112"/>
      <c r="ITI51" s="3112"/>
      <c r="ITJ51" s="3112"/>
      <c r="ITK51" s="3112"/>
      <c r="ITL51" s="3112"/>
      <c r="ITM51" s="3112"/>
      <c r="ITN51" s="3112"/>
      <c r="ITO51" s="3112"/>
      <c r="ITP51" s="3112"/>
      <c r="ITQ51" s="3112"/>
      <c r="ITR51" s="3112"/>
      <c r="ITS51" s="3112"/>
      <c r="ITT51" s="3112"/>
      <c r="ITU51" s="3112"/>
      <c r="ITV51" s="3112"/>
      <c r="ITW51" s="3112"/>
      <c r="ITX51" s="3112"/>
      <c r="ITY51" s="3112"/>
      <c r="ITZ51" s="3112"/>
      <c r="IUA51" s="3112"/>
      <c r="IUB51" s="3112"/>
      <c r="IUC51" s="3112"/>
      <c r="IUD51" s="3112"/>
      <c r="IUE51" s="3112"/>
      <c r="IUF51" s="3112"/>
      <c r="IUG51" s="3112"/>
      <c r="IUH51" s="3112"/>
      <c r="IUI51" s="3112"/>
      <c r="IUJ51" s="3112"/>
      <c r="IUK51" s="3112"/>
      <c r="IUL51" s="3112"/>
      <c r="IUM51" s="3112"/>
      <c r="IUN51" s="3112"/>
      <c r="IUO51" s="3112"/>
      <c r="IUP51" s="3112"/>
      <c r="IUQ51" s="3112"/>
      <c r="IUR51" s="3112"/>
      <c r="IUS51" s="3112"/>
      <c r="IUT51" s="3112"/>
      <c r="IUU51" s="3112"/>
      <c r="IUV51" s="3112"/>
      <c r="IUW51" s="3112"/>
      <c r="IUX51" s="3112"/>
      <c r="IUY51" s="3112"/>
      <c r="IUZ51" s="3112"/>
      <c r="IVA51" s="3112"/>
      <c r="IVB51" s="3112"/>
      <c r="IVC51" s="3112"/>
      <c r="IVD51" s="3112"/>
      <c r="IVE51" s="3112"/>
      <c r="IVF51" s="3112"/>
      <c r="IVG51" s="3112"/>
      <c r="IVH51" s="3112"/>
      <c r="IVI51" s="3112"/>
      <c r="IVJ51" s="3112"/>
      <c r="IVK51" s="3112"/>
      <c r="IVL51" s="3112"/>
      <c r="IVM51" s="3112"/>
      <c r="IVN51" s="3112"/>
      <c r="IVO51" s="3112"/>
      <c r="IVP51" s="3112"/>
      <c r="IVQ51" s="3112"/>
      <c r="IVR51" s="3112"/>
      <c r="IVS51" s="3112"/>
      <c r="IVT51" s="3112"/>
      <c r="IVU51" s="3112"/>
      <c r="IVV51" s="3112"/>
      <c r="IVW51" s="3112"/>
      <c r="IVX51" s="3112"/>
      <c r="IVY51" s="3112"/>
      <c r="IVZ51" s="3112"/>
      <c r="IWA51" s="3112"/>
      <c r="IWB51" s="3112"/>
      <c r="IWC51" s="3112"/>
      <c r="IWD51" s="3112"/>
      <c r="IWE51" s="3112"/>
      <c r="IWF51" s="3112"/>
      <c r="IWG51" s="3112"/>
      <c r="IWH51" s="3112"/>
      <c r="IWI51" s="3112"/>
      <c r="IWJ51" s="3112"/>
      <c r="IWK51" s="3112"/>
      <c r="IWL51" s="3112"/>
      <c r="IWM51" s="3112"/>
      <c r="IWN51" s="3112"/>
      <c r="IWO51" s="3112"/>
      <c r="IWP51" s="3112"/>
      <c r="IWQ51" s="3112"/>
      <c r="IWR51" s="3112"/>
      <c r="IWS51" s="3112"/>
      <c r="IWT51" s="3112"/>
      <c r="IWU51" s="3112"/>
      <c r="IWV51" s="3112"/>
      <c r="IWW51" s="3112"/>
      <c r="IWX51" s="3112"/>
      <c r="IWY51" s="3112"/>
      <c r="IWZ51" s="3112"/>
      <c r="IXA51" s="3112"/>
      <c r="IXB51" s="3112"/>
      <c r="IXC51" s="3112"/>
      <c r="IXD51" s="3112"/>
      <c r="IXE51" s="3112"/>
      <c r="IXF51" s="3112"/>
      <c r="IXG51" s="3112"/>
      <c r="IXH51" s="3112"/>
      <c r="IXI51" s="3112"/>
      <c r="IXJ51" s="3112"/>
      <c r="IXK51" s="3112"/>
      <c r="IXL51" s="3112"/>
      <c r="IXM51" s="3112"/>
      <c r="IXN51" s="3112"/>
      <c r="IXO51" s="3112"/>
      <c r="IXP51" s="3112"/>
      <c r="IXQ51" s="3112"/>
      <c r="IXR51" s="3112"/>
      <c r="IXS51" s="3112"/>
      <c r="IXT51" s="3112"/>
      <c r="IXU51" s="3112"/>
      <c r="IXV51" s="3112"/>
      <c r="IXW51" s="3112"/>
      <c r="IXX51" s="3112"/>
      <c r="IXY51" s="3112"/>
      <c r="IXZ51" s="3112"/>
      <c r="IYA51" s="3112"/>
      <c r="IYB51" s="3112"/>
      <c r="IYC51" s="3112"/>
      <c r="IYD51" s="3112"/>
      <c r="IYE51" s="3112"/>
      <c r="IYF51" s="3112"/>
      <c r="IYG51" s="3112"/>
      <c r="IYH51" s="3112"/>
      <c r="IYI51" s="3112"/>
      <c r="IYJ51" s="3112"/>
      <c r="IYK51" s="3112"/>
      <c r="IYL51" s="3112"/>
      <c r="IYM51" s="3112"/>
      <c r="IYN51" s="3112"/>
      <c r="IYO51" s="3112"/>
      <c r="IYP51" s="3112"/>
      <c r="IYQ51" s="3112"/>
      <c r="IYR51" s="3112"/>
      <c r="IYS51" s="3112"/>
      <c r="IYT51" s="3112"/>
      <c r="IYU51" s="3112"/>
      <c r="IYV51" s="3112"/>
      <c r="IYW51" s="3112"/>
      <c r="IYX51" s="3112"/>
      <c r="IYY51" s="3112"/>
      <c r="IYZ51" s="3112"/>
      <c r="IZA51" s="3112"/>
      <c r="IZB51" s="3112"/>
      <c r="IZC51" s="3112"/>
      <c r="IZD51" s="3112"/>
      <c r="IZE51" s="3112"/>
      <c r="IZF51" s="3112"/>
      <c r="IZG51" s="3112"/>
      <c r="IZH51" s="3112"/>
      <c r="IZI51" s="3112"/>
      <c r="IZJ51" s="3112"/>
      <c r="IZK51" s="3112"/>
      <c r="IZL51" s="3112"/>
      <c r="IZM51" s="3112"/>
      <c r="IZN51" s="3112"/>
      <c r="IZO51" s="3112"/>
      <c r="IZP51" s="3112"/>
      <c r="IZQ51" s="3112"/>
      <c r="IZR51" s="3112"/>
      <c r="IZS51" s="3112"/>
      <c r="IZT51" s="3112"/>
      <c r="IZU51" s="3112"/>
      <c r="IZV51" s="3112"/>
      <c r="IZW51" s="3112"/>
      <c r="IZX51" s="3112"/>
      <c r="IZY51" s="3112"/>
      <c r="IZZ51" s="3112"/>
      <c r="JAA51" s="3112"/>
      <c r="JAB51" s="3112"/>
      <c r="JAC51" s="3112"/>
      <c r="JAD51" s="3112"/>
      <c r="JAE51" s="3112"/>
      <c r="JAF51" s="3112"/>
      <c r="JAG51" s="3112"/>
      <c r="JAH51" s="3112"/>
      <c r="JAI51" s="3112"/>
      <c r="JAJ51" s="3112"/>
      <c r="JAK51" s="3112"/>
      <c r="JAL51" s="3112"/>
      <c r="JAM51" s="3112"/>
      <c r="JAN51" s="3112"/>
      <c r="JAO51" s="3112"/>
      <c r="JAP51" s="3112"/>
      <c r="JAQ51" s="3112"/>
      <c r="JAR51" s="3112"/>
      <c r="JAS51" s="3112"/>
      <c r="JAT51" s="3112"/>
      <c r="JAU51" s="3112"/>
      <c r="JAV51" s="3112"/>
      <c r="JAW51" s="3112"/>
      <c r="JAX51" s="3112"/>
      <c r="JAY51" s="3112"/>
      <c r="JAZ51" s="3112"/>
      <c r="JBA51" s="3112"/>
      <c r="JBB51" s="3112"/>
      <c r="JBC51" s="3112"/>
      <c r="JBD51" s="3112"/>
      <c r="JBE51" s="3112"/>
      <c r="JBF51" s="3112"/>
      <c r="JBG51" s="3112"/>
      <c r="JBH51" s="3112"/>
      <c r="JBI51" s="3112"/>
      <c r="JBJ51" s="3112"/>
      <c r="JBK51" s="3112"/>
      <c r="JBL51" s="3112"/>
      <c r="JBM51" s="3112"/>
      <c r="JBN51" s="3112"/>
      <c r="JBO51" s="3112"/>
      <c r="JBP51" s="3112"/>
      <c r="JBQ51" s="3112"/>
      <c r="JBR51" s="3112"/>
      <c r="JBS51" s="3112"/>
      <c r="JBT51" s="3112"/>
      <c r="JBU51" s="3112"/>
      <c r="JBV51" s="3112"/>
      <c r="JBW51" s="3112"/>
      <c r="JBX51" s="3112"/>
      <c r="JBY51" s="3112"/>
      <c r="JBZ51" s="3112"/>
      <c r="JCA51" s="3112"/>
      <c r="JCB51" s="3112"/>
      <c r="JCC51" s="3112"/>
      <c r="JCD51" s="3112"/>
      <c r="JCE51" s="3112"/>
      <c r="JCF51" s="3112"/>
      <c r="JCG51" s="3112"/>
      <c r="JCH51" s="3112"/>
      <c r="JCI51" s="3112"/>
      <c r="JCJ51" s="3112"/>
      <c r="JCK51" s="3112"/>
      <c r="JCL51" s="3112"/>
      <c r="JCM51" s="3112"/>
      <c r="JCN51" s="3112"/>
      <c r="JCO51" s="3112"/>
      <c r="JCP51" s="3112"/>
      <c r="JCQ51" s="3112"/>
      <c r="JCR51" s="3112"/>
      <c r="JCS51" s="3112"/>
      <c r="JCT51" s="3112"/>
      <c r="JCU51" s="3112"/>
      <c r="JCV51" s="3112"/>
      <c r="JCW51" s="3112"/>
      <c r="JCX51" s="3112"/>
      <c r="JCY51" s="3112"/>
      <c r="JCZ51" s="3112"/>
      <c r="JDA51" s="3112"/>
      <c r="JDB51" s="3112"/>
      <c r="JDC51" s="3112"/>
      <c r="JDD51" s="3112"/>
      <c r="JDE51" s="3112"/>
      <c r="JDF51" s="3112"/>
      <c r="JDG51" s="3112"/>
      <c r="JDH51" s="3112"/>
      <c r="JDI51" s="3112"/>
      <c r="JDJ51" s="3112"/>
      <c r="JDK51" s="3112"/>
      <c r="JDL51" s="3112"/>
      <c r="JDM51" s="3112"/>
      <c r="JDN51" s="3112"/>
      <c r="JDO51" s="3112"/>
      <c r="JDP51" s="3112"/>
      <c r="JDQ51" s="3112"/>
      <c r="JDR51" s="3112"/>
      <c r="JDS51" s="3112"/>
      <c r="JDT51" s="3112"/>
      <c r="JDU51" s="3112"/>
      <c r="JDV51" s="3112"/>
      <c r="JDW51" s="3112"/>
      <c r="JDX51" s="3112"/>
      <c r="JDY51" s="3112"/>
      <c r="JDZ51" s="3112"/>
      <c r="JEA51" s="3112"/>
      <c r="JEB51" s="3112"/>
      <c r="JEC51" s="3112"/>
      <c r="JED51" s="3112"/>
      <c r="JEE51" s="3112"/>
      <c r="JEF51" s="3112"/>
      <c r="JEG51" s="3112"/>
      <c r="JEH51" s="3112"/>
      <c r="JEI51" s="3112"/>
      <c r="JEJ51" s="3112"/>
      <c r="JEK51" s="3112"/>
      <c r="JEL51" s="3112"/>
      <c r="JEM51" s="3112"/>
      <c r="JEN51" s="3112"/>
      <c r="JEO51" s="3112"/>
      <c r="JEP51" s="3112"/>
      <c r="JEQ51" s="3112"/>
      <c r="JER51" s="3112"/>
      <c r="JES51" s="3112"/>
      <c r="JET51" s="3112"/>
      <c r="JEU51" s="3112"/>
      <c r="JEV51" s="3112"/>
      <c r="JEW51" s="3112"/>
      <c r="JEX51" s="3112"/>
      <c r="JEY51" s="3112"/>
      <c r="JEZ51" s="3112"/>
      <c r="JFA51" s="3112"/>
      <c r="JFB51" s="3112"/>
      <c r="JFC51" s="3112"/>
      <c r="JFD51" s="3112"/>
      <c r="JFE51" s="3112"/>
      <c r="JFF51" s="3112"/>
      <c r="JFG51" s="3112"/>
      <c r="JFH51" s="3112"/>
      <c r="JFI51" s="3112"/>
      <c r="JFJ51" s="3112"/>
      <c r="JFK51" s="3112"/>
      <c r="JFL51" s="3112"/>
      <c r="JFM51" s="3112"/>
      <c r="JFN51" s="3112"/>
      <c r="JFO51" s="3112"/>
      <c r="JFP51" s="3112"/>
      <c r="JFQ51" s="3112"/>
      <c r="JFR51" s="3112"/>
      <c r="JFS51" s="3112"/>
      <c r="JFT51" s="3112"/>
      <c r="JFU51" s="3112"/>
      <c r="JFV51" s="3112"/>
      <c r="JFW51" s="3112"/>
      <c r="JFX51" s="3112"/>
      <c r="JFY51" s="3112"/>
      <c r="JFZ51" s="3112"/>
      <c r="JGA51" s="3112"/>
      <c r="JGB51" s="3112"/>
      <c r="JGC51" s="3112"/>
      <c r="JGD51" s="3112"/>
      <c r="JGE51" s="3112"/>
      <c r="JGF51" s="3112"/>
      <c r="JGG51" s="3112"/>
      <c r="JGH51" s="3112"/>
      <c r="JGI51" s="3112"/>
      <c r="JGJ51" s="3112"/>
      <c r="JGK51" s="3112"/>
      <c r="JGL51" s="3112"/>
      <c r="JGM51" s="3112"/>
      <c r="JGN51" s="3112"/>
      <c r="JGO51" s="3112"/>
      <c r="JGP51" s="3112"/>
      <c r="JGQ51" s="3112"/>
      <c r="JGR51" s="3112"/>
      <c r="JGS51" s="3112"/>
      <c r="JGT51" s="3112"/>
      <c r="JGU51" s="3112"/>
      <c r="JGV51" s="3112"/>
      <c r="JGW51" s="3112"/>
      <c r="JGX51" s="3112"/>
      <c r="JGY51" s="3112"/>
      <c r="JGZ51" s="3112"/>
      <c r="JHA51" s="3112"/>
      <c r="JHB51" s="3112"/>
      <c r="JHC51" s="3112"/>
      <c r="JHD51" s="3112"/>
      <c r="JHE51" s="3112"/>
      <c r="JHF51" s="3112"/>
      <c r="JHG51" s="3112"/>
      <c r="JHH51" s="3112"/>
      <c r="JHI51" s="3112"/>
      <c r="JHJ51" s="3112"/>
      <c r="JHK51" s="3112"/>
      <c r="JHL51" s="3112"/>
      <c r="JHM51" s="3112"/>
      <c r="JHN51" s="3112"/>
      <c r="JHO51" s="3112"/>
      <c r="JHP51" s="3112"/>
      <c r="JHQ51" s="3112"/>
      <c r="JHR51" s="3112"/>
      <c r="JHS51" s="3112"/>
      <c r="JHT51" s="3112"/>
      <c r="JHU51" s="3112"/>
      <c r="JHV51" s="3112"/>
      <c r="JHW51" s="3112"/>
      <c r="JHX51" s="3112"/>
      <c r="JHY51" s="3112"/>
      <c r="JHZ51" s="3112"/>
      <c r="JIA51" s="3112"/>
      <c r="JIB51" s="3112"/>
      <c r="JIC51" s="3112"/>
      <c r="JID51" s="3112"/>
      <c r="JIE51" s="3112"/>
      <c r="JIF51" s="3112"/>
      <c r="JIG51" s="3112"/>
      <c r="JIH51" s="3112"/>
      <c r="JII51" s="3112"/>
      <c r="JIJ51" s="3112"/>
      <c r="JIK51" s="3112"/>
      <c r="JIL51" s="3112"/>
      <c r="JIM51" s="3112"/>
      <c r="JIN51" s="3112"/>
      <c r="JIO51" s="3112"/>
      <c r="JIP51" s="3112"/>
      <c r="JIQ51" s="3112"/>
      <c r="JIR51" s="3112"/>
      <c r="JIS51" s="3112"/>
      <c r="JIT51" s="3112"/>
      <c r="JIU51" s="3112"/>
      <c r="JIV51" s="3112"/>
      <c r="JIW51" s="3112"/>
      <c r="JIX51" s="3112"/>
      <c r="JIY51" s="3112"/>
      <c r="JIZ51" s="3112"/>
      <c r="JJA51" s="3112"/>
      <c r="JJB51" s="3112"/>
      <c r="JJC51" s="3112"/>
      <c r="JJD51" s="3112"/>
      <c r="JJE51" s="3112"/>
      <c r="JJF51" s="3112"/>
      <c r="JJG51" s="3112"/>
      <c r="JJH51" s="3112"/>
      <c r="JJI51" s="3112"/>
      <c r="JJJ51" s="3112"/>
      <c r="JJK51" s="3112"/>
      <c r="JJL51" s="3112"/>
      <c r="JJM51" s="3112"/>
      <c r="JJN51" s="3112"/>
      <c r="JJO51" s="3112"/>
      <c r="JJP51" s="3112"/>
      <c r="JJQ51" s="3112"/>
      <c r="JJR51" s="3112"/>
      <c r="JJS51" s="3112"/>
      <c r="JJT51" s="3112"/>
      <c r="JJU51" s="3112"/>
      <c r="JJV51" s="3112"/>
      <c r="JJW51" s="3112"/>
      <c r="JJX51" s="3112"/>
      <c r="JJY51" s="3112"/>
      <c r="JJZ51" s="3112"/>
      <c r="JKA51" s="3112"/>
      <c r="JKB51" s="3112"/>
      <c r="JKC51" s="3112"/>
      <c r="JKD51" s="3112"/>
      <c r="JKE51" s="3112"/>
      <c r="JKF51" s="3112"/>
      <c r="JKG51" s="3112"/>
      <c r="JKH51" s="3112"/>
      <c r="JKI51" s="3112"/>
      <c r="JKJ51" s="3112"/>
      <c r="JKK51" s="3112"/>
      <c r="JKL51" s="3112"/>
      <c r="JKM51" s="3112"/>
      <c r="JKN51" s="3112"/>
      <c r="JKO51" s="3112"/>
      <c r="JKP51" s="3112"/>
      <c r="JKQ51" s="3112"/>
      <c r="JKR51" s="3112"/>
      <c r="JKS51" s="3112"/>
      <c r="JKT51" s="3112"/>
      <c r="JKU51" s="3112"/>
      <c r="JKV51" s="3112"/>
      <c r="JKW51" s="3112"/>
      <c r="JKX51" s="3112"/>
      <c r="JKY51" s="3112"/>
      <c r="JKZ51" s="3112"/>
      <c r="JLA51" s="3112"/>
      <c r="JLB51" s="3112"/>
      <c r="JLC51" s="3112"/>
      <c r="JLD51" s="3112"/>
      <c r="JLE51" s="3112"/>
      <c r="JLF51" s="3112"/>
      <c r="JLG51" s="3112"/>
      <c r="JLH51" s="3112"/>
      <c r="JLI51" s="3112"/>
      <c r="JLJ51" s="3112"/>
      <c r="JLK51" s="3112"/>
      <c r="JLL51" s="3112"/>
      <c r="JLM51" s="3112"/>
      <c r="JLN51" s="3112"/>
      <c r="JLO51" s="3112"/>
      <c r="JLP51" s="3112"/>
      <c r="JLQ51" s="3112"/>
      <c r="JLR51" s="3112"/>
      <c r="JLS51" s="3112"/>
      <c r="JLT51" s="3112"/>
      <c r="JLU51" s="3112"/>
      <c r="JLV51" s="3112"/>
      <c r="JLW51" s="3112"/>
      <c r="JLX51" s="3112"/>
      <c r="JLY51" s="3112"/>
      <c r="JLZ51" s="3112"/>
      <c r="JMA51" s="3112"/>
      <c r="JMB51" s="3112"/>
      <c r="JMC51" s="3112"/>
      <c r="JMD51" s="3112"/>
      <c r="JME51" s="3112"/>
      <c r="JMF51" s="3112"/>
      <c r="JMG51" s="3112"/>
      <c r="JMH51" s="3112"/>
      <c r="JMI51" s="3112"/>
      <c r="JMJ51" s="3112"/>
      <c r="JMK51" s="3112"/>
      <c r="JML51" s="3112"/>
      <c r="JMM51" s="3112"/>
      <c r="JMN51" s="3112"/>
      <c r="JMO51" s="3112"/>
      <c r="JMP51" s="3112"/>
      <c r="JMQ51" s="3112"/>
      <c r="JMR51" s="3112"/>
      <c r="JMS51" s="3112"/>
      <c r="JMT51" s="3112"/>
      <c r="JMU51" s="3112"/>
      <c r="JMV51" s="3112"/>
      <c r="JMW51" s="3112"/>
      <c r="JMX51" s="3112"/>
      <c r="JMY51" s="3112"/>
      <c r="JMZ51" s="3112"/>
      <c r="JNA51" s="3112"/>
      <c r="JNB51" s="3112"/>
      <c r="JNC51" s="3112"/>
      <c r="JND51" s="3112"/>
      <c r="JNE51" s="3112"/>
      <c r="JNF51" s="3112"/>
      <c r="JNG51" s="3112"/>
      <c r="JNH51" s="3112"/>
      <c r="JNI51" s="3112"/>
      <c r="JNJ51" s="3112"/>
      <c r="JNK51" s="3112"/>
      <c r="JNL51" s="3112"/>
      <c r="JNM51" s="3112"/>
      <c r="JNN51" s="3112"/>
      <c r="JNO51" s="3112"/>
      <c r="JNP51" s="3112"/>
      <c r="JNQ51" s="3112"/>
      <c r="JNR51" s="3112"/>
      <c r="JNS51" s="3112"/>
      <c r="JNT51" s="3112"/>
      <c r="JNU51" s="3112"/>
      <c r="JNV51" s="3112"/>
      <c r="JNW51" s="3112"/>
      <c r="JNX51" s="3112"/>
      <c r="JNY51" s="3112"/>
      <c r="JNZ51" s="3112"/>
      <c r="JOA51" s="3112"/>
      <c r="JOB51" s="3112"/>
      <c r="JOC51" s="3112"/>
      <c r="JOD51" s="3112"/>
      <c r="JOE51" s="3112"/>
      <c r="JOF51" s="3112"/>
      <c r="JOG51" s="3112"/>
      <c r="JOH51" s="3112"/>
      <c r="JOI51" s="3112"/>
      <c r="JOJ51" s="3112"/>
      <c r="JOK51" s="3112"/>
      <c r="JOL51" s="3112"/>
      <c r="JOM51" s="3112"/>
      <c r="JON51" s="3112"/>
      <c r="JOO51" s="3112"/>
      <c r="JOP51" s="3112"/>
      <c r="JOQ51" s="3112"/>
      <c r="JOR51" s="3112"/>
      <c r="JOS51" s="3112"/>
      <c r="JOT51" s="3112"/>
      <c r="JOU51" s="3112"/>
      <c r="JOV51" s="3112"/>
      <c r="JOW51" s="3112"/>
      <c r="JOX51" s="3112"/>
      <c r="JOY51" s="3112"/>
      <c r="JOZ51" s="3112"/>
      <c r="JPA51" s="3112"/>
      <c r="JPB51" s="3112"/>
      <c r="JPC51" s="3112"/>
      <c r="JPD51" s="3112"/>
      <c r="JPE51" s="3112"/>
      <c r="JPF51" s="3112"/>
      <c r="JPG51" s="3112"/>
      <c r="JPH51" s="3112"/>
      <c r="JPI51" s="3112"/>
      <c r="JPJ51" s="3112"/>
      <c r="JPK51" s="3112"/>
      <c r="JPL51" s="3112"/>
      <c r="JPM51" s="3112"/>
      <c r="JPN51" s="3112"/>
      <c r="JPO51" s="3112"/>
      <c r="JPP51" s="3112"/>
      <c r="JPQ51" s="3112"/>
      <c r="JPR51" s="3112"/>
      <c r="JPS51" s="3112"/>
      <c r="JPT51" s="3112"/>
      <c r="JPU51" s="3112"/>
      <c r="JPV51" s="3112"/>
      <c r="JPW51" s="3112"/>
      <c r="JPX51" s="3112"/>
      <c r="JPY51" s="3112"/>
      <c r="JPZ51" s="3112"/>
      <c r="JQA51" s="3112"/>
      <c r="JQB51" s="3112"/>
      <c r="JQC51" s="3112"/>
      <c r="JQD51" s="3112"/>
      <c r="JQE51" s="3112"/>
      <c r="JQF51" s="3112"/>
      <c r="JQG51" s="3112"/>
      <c r="JQH51" s="3112"/>
      <c r="JQI51" s="3112"/>
      <c r="JQJ51" s="3112"/>
      <c r="JQK51" s="3112"/>
      <c r="JQL51" s="3112"/>
      <c r="JQM51" s="3112"/>
      <c r="JQN51" s="3112"/>
      <c r="JQO51" s="3112"/>
      <c r="JQP51" s="3112"/>
      <c r="JQQ51" s="3112"/>
      <c r="JQR51" s="3112"/>
      <c r="JQS51" s="3112"/>
      <c r="JQT51" s="3112"/>
      <c r="JQU51" s="3112"/>
      <c r="JQV51" s="3112"/>
      <c r="JQW51" s="3112"/>
      <c r="JQX51" s="3112"/>
      <c r="JQY51" s="3112"/>
      <c r="JQZ51" s="3112"/>
      <c r="JRA51" s="3112"/>
      <c r="JRB51" s="3112"/>
      <c r="JRC51" s="3112"/>
      <c r="JRD51" s="3112"/>
      <c r="JRE51" s="3112"/>
      <c r="JRF51" s="3112"/>
      <c r="JRG51" s="3112"/>
      <c r="JRH51" s="3112"/>
      <c r="JRI51" s="3112"/>
      <c r="JRJ51" s="3112"/>
      <c r="JRK51" s="3112"/>
      <c r="JRL51" s="3112"/>
      <c r="JRM51" s="3112"/>
      <c r="JRN51" s="3112"/>
      <c r="JRO51" s="3112"/>
      <c r="JRP51" s="3112"/>
      <c r="JRQ51" s="3112"/>
      <c r="JRR51" s="3112"/>
      <c r="JRS51" s="3112"/>
      <c r="JRT51" s="3112"/>
      <c r="JRU51" s="3112"/>
      <c r="JRV51" s="3112"/>
      <c r="JRW51" s="3112"/>
      <c r="JRX51" s="3112"/>
      <c r="JRY51" s="3112"/>
      <c r="JRZ51" s="3112"/>
      <c r="JSA51" s="3112"/>
      <c r="JSB51" s="3112"/>
      <c r="JSC51" s="3112"/>
      <c r="JSD51" s="3112"/>
      <c r="JSE51" s="3112"/>
      <c r="JSF51" s="3112"/>
      <c r="JSG51" s="3112"/>
      <c r="JSH51" s="3112"/>
      <c r="JSI51" s="3112"/>
      <c r="JSJ51" s="3112"/>
      <c r="JSK51" s="3112"/>
      <c r="JSL51" s="3112"/>
      <c r="JSM51" s="3112"/>
      <c r="JSN51" s="3112"/>
      <c r="JSO51" s="3112"/>
      <c r="JSP51" s="3112"/>
      <c r="JSQ51" s="3112"/>
      <c r="JSR51" s="3112"/>
      <c r="JSS51" s="3112"/>
      <c r="JST51" s="3112"/>
      <c r="JSU51" s="3112"/>
      <c r="JSV51" s="3112"/>
      <c r="JSW51" s="3112"/>
      <c r="JSX51" s="3112"/>
      <c r="JSY51" s="3112"/>
      <c r="JSZ51" s="3112"/>
      <c r="JTA51" s="3112"/>
      <c r="JTB51" s="3112"/>
      <c r="JTC51" s="3112"/>
      <c r="JTD51" s="3112"/>
      <c r="JTE51" s="3112"/>
      <c r="JTF51" s="3112"/>
      <c r="JTG51" s="3112"/>
      <c r="JTH51" s="3112"/>
      <c r="JTI51" s="3112"/>
      <c r="JTJ51" s="3112"/>
      <c r="JTK51" s="3112"/>
      <c r="JTL51" s="3112"/>
      <c r="JTM51" s="3112"/>
      <c r="JTN51" s="3112"/>
      <c r="JTO51" s="3112"/>
      <c r="JTP51" s="3112"/>
      <c r="JTQ51" s="3112"/>
      <c r="JTR51" s="3112"/>
      <c r="JTS51" s="3112"/>
      <c r="JTT51" s="3112"/>
      <c r="JTU51" s="3112"/>
      <c r="JTV51" s="3112"/>
      <c r="JTW51" s="3112"/>
      <c r="JTX51" s="3112"/>
      <c r="JTY51" s="3112"/>
      <c r="JTZ51" s="3112"/>
      <c r="JUA51" s="3112"/>
      <c r="JUB51" s="3112"/>
      <c r="JUC51" s="3112"/>
      <c r="JUD51" s="3112"/>
      <c r="JUE51" s="3112"/>
      <c r="JUF51" s="3112"/>
      <c r="JUG51" s="3112"/>
      <c r="JUH51" s="3112"/>
      <c r="JUI51" s="3112"/>
      <c r="JUJ51" s="3112"/>
      <c r="JUK51" s="3112"/>
      <c r="JUL51" s="3112"/>
      <c r="JUM51" s="3112"/>
      <c r="JUN51" s="3112"/>
      <c r="JUO51" s="3112"/>
      <c r="JUP51" s="3112"/>
      <c r="JUQ51" s="3112"/>
      <c r="JUR51" s="3112"/>
      <c r="JUS51" s="3112"/>
      <c r="JUT51" s="3112"/>
      <c r="JUU51" s="3112"/>
      <c r="JUV51" s="3112"/>
      <c r="JUW51" s="3112"/>
      <c r="JUX51" s="3112"/>
      <c r="JUY51" s="3112"/>
      <c r="JUZ51" s="3112"/>
      <c r="JVA51" s="3112"/>
      <c r="JVB51" s="3112"/>
      <c r="JVC51" s="3112"/>
      <c r="JVD51" s="3112"/>
      <c r="JVE51" s="3112"/>
      <c r="JVF51" s="3112"/>
      <c r="JVG51" s="3112"/>
      <c r="JVH51" s="3112"/>
      <c r="JVI51" s="3112"/>
      <c r="JVJ51" s="3112"/>
      <c r="JVK51" s="3112"/>
      <c r="JVL51" s="3112"/>
      <c r="JVM51" s="3112"/>
      <c r="JVN51" s="3112"/>
      <c r="JVO51" s="3112"/>
      <c r="JVP51" s="3112"/>
      <c r="JVQ51" s="3112"/>
      <c r="JVR51" s="3112"/>
      <c r="JVS51" s="3112"/>
      <c r="JVT51" s="3112"/>
      <c r="JVU51" s="3112"/>
      <c r="JVV51" s="3112"/>
      <c r="JVW51" s="3112"/>
      <c r="JVX51" s="3112"/>
      <c r="JVY51" s="3112"/>
      <c r="JVZ51" s="3112"/>
      <c r="JWA51" s="3112"/>
      <c r="JWB51" s="3112"/>
      <c r="JWC51" s="3112"/>
      <c r="JWD51" s="3112"/>
      <c r="JWE51" s="3112"/>
      <c r="JWF51" s="3112"/>
      <c r="JWG51" s="3112"/>
      <c r="JWH51" s="3112"/>
      <c r="JWI51" s="3112"/>
      <c r="JWJ51" s="3112"/>
      <c r="JWK51" s="3112"/>
      <c r="JWL51" s="3112"/>
      <c r="JWM51" s="3112"/>
      <c r="JWN51" s="3112"/>
      <c r="JWO51" s="3112"/>
      <c r="JWP51" s="3112"/>
      <c r="JWQ51" s="3112"/>
      <c r="JWR51" s="3112"/>
      <c r="JWS51" s="3112"/>
      <c r="JWT51" s="3112"/>
      <c r="JWU51" s="3112"/>
      <c r="JWV51" s="3112"/>
      <c r="JWW51" s="3112"/>
      <c r="JWX51" s="3112"/>
      <c r="JWY51" s="3112"/>
      <c r="JWZ51" s="3112"/>
      <c r="JXA51" s="3112"/>
      <c r="JXB51" s="3112"/>
      <c r="JXC51" s="3112"/>
      <c r="JXD51" s="3112"/>
      <c r="JXE51" s="3112"/>
      <c r="JXF51" s="3112"/>
      <c r="JXG51" s="3112"/>
      <c r="JXH51" s="3112"/>
      <c r="JXI51" s="3112"/>
      <c r="JXJ51" s="3112"/>
      <c r="JXK51" s="3112"/>
      <c r="JXL51" s="3112"/>
      <c r="JXM51" s="3112"/>
      <c r="JXN51" s="3112"/>
      <c r="JXO51" s="3112"/>
      <c r="JXP51" s="3112"/>
      <c r="JXQ51" s="3112"/>
      <c r="JXR51" s="3112"/>
      <c r="JXS51" s="3112"/>
      <c r="JXT51" s="3112"/>
      <c r="JXU51" s="3112"/>
      <c r="JXV51" s="3112"/>
      <c r="JXW51" s="3112"/>
      <c r="JXX51" s="3112"/>
      <c r="JXY51" s="3112"/>
      <c r="JXZ51" s="3112"/>
      <c r="JYA51" s="3112"/>
      <c r="JYB51" s="3112"/>
      <c r="JYC51" s="3112"/>
      <c r="JYD51" s="3112"/>
      <c r="JYE51" s="3112"/>
      <c r="JYF51" s="3112"/>
      <c r="JYG51" s="3112"/>
      <c r="JYH51" s="3112"/>
      <c r="JYI51" s="3112"/>
      <c r="JYJ51" s="3112"/>
      <c r="JYK51" s="3112"/>
      <c r="JYL51" s="3112"/>
      <c r="JYM51" s="3112"/>
      <c r="JYN51" s="3112"/>
      <c r="JYO51" s="3112"/>
      <c r="JYP51" s="3112"/>
      <c r="JYQ51" s="3112"/>
      <c r="JYR51" s="3112"/>
      <c r="JYS51" s="3112"/>
      <c r="JYT51" s="3112"/>
      <c r="JYU51" s="3112"/>
      <c r="JYV51" s="3112"/>
      <c r="JYW51" s="3112"/>
      <c r="JYX51" s="3112"/>
      <c r="JYY51" s="3112"/>
      <c r="JYZ51" s="3112"/>
      <c r="JZA51" s="3112"/>
      <c r="JZB51" s="3112"/>
      <c r="JZC51" s="3112"/>
      <c r="JZD51" s="3112"/>
      <c r="JZE51" s="3112"/>
      <c r="JZF51" s="3112"/>
      <c r="JZG51" s="3112"/>
      <c r="JZH51" s="3112"/>
      <c r="JZI51" s="3112"/>
      <c r="JZJ51" s="3112"/>
      <c r="JZK51" s="3112"/>
      <c r="JZL51" s="3112"/>
      <c r="JZM51" s="3112"/>
      <c r="JZN51" s="3112"/>
      <c r="JZO51" s="3112"/>
      <c r="JZP51" s="3112"/>
      <c r="JZQ51" s="3112"/>
      <c r="JZR51" s="3112"/>
      <c r="JZS51" s="3112"/>
      <c r="JZT51" s="3112"/>
      <c r="JZU51" s="3112"/>
      <c r="JZV51" s="3112"/>
      <c r="JZW51" s="3112"/>
      <c r="JZX51" s="3112"/>
      <c r="JZY51" s="3112"/>
      <c r="JZZ51" s="3112"/>
      <c r="KAA51" s="3112"/>
      <c r="KAB51" s="3112"/>
      <c r="KAC51" s="3112"/>
      <c r="KAD51" s="3112"/>
      <c r="KAE51" s="3112"/>
      <c r="KAF51" s="3112"/>
      <c r="KAG51" s="3112"/>
      <c r="KAH51" s="3112"/>
      <c r="KAI51" s="3112"/>
      <c r="KAJ51" s="3112"/>
      <c r="KAK51" s="3112"/>
      <c r="KAL51" s="3112"/>
      <c r="KAM51" s="3112"/>
      <c r="KAN51" s="3112"/>
      <c r="KAO51" s="3112"/>
      <c r="KAP51" s="3112"/>
      <c r="KAQ51" s="3112"/>
      <c r="KAR51" s="3112"/>
      <c r="KAS51" s="3112"/>
      <c r="KAT51" s="3112"/>
      <c r="KAU51" s="3112"/>
      <c r="KAV51" s="3112"/>
      <c r="KAW51" s="3112"/>
      <c r="KAX51" s="3112"/>
      <c r="KAY51" s="3112"/>
      <c r="KAZ51" s="3112"/>
      <c r="KBA51" s="3112"/>
      <c r="KBB51" s="3112"/>
      <c r="KBC51" s="3112"/>
      <c r="KBD51" s="3112"/>
      <c r="KBE51" s="3112"/>
      <c r="KBF51" s="3112"/>
      <c r="KBG51" s="3112"/>
      <c r="KBH51" s="3112"/>
      <c r="KBI51" s="3112"/>
      <c r="KBJ51" s="3112"/>
      <c r="KBK51" s="3112"/>
      <c r="KBL51" s="3112"/>
      <c r="KBM51" s="3112"/>
      <c r="KBN51" s="3112"/>
      <c r="KBO51" s="3112"/>
      <c r="KBP51" s="3112"/>
      <c r="KBQ51" s="3112"/>
      <c r="KBR51" s="3112"/>
      <c r="KBS51" s="3112"/>
      <c r="KBT51" s="3112"/>
      <c r="KBU51" s="3112"/>
      <c r="KBV51" s="3112"/>
      <c r="KBW51" s="3112"/>
      <c r="KBX51" s="3112"/>
      <c r="KBY51" s="3112"/>
      <c r="KBZ51" s="3112"/>
      <c r="KCA51" s="3112"/>
      <c r="KCB51" s="3112"/>
      <c r="KCC51" s="3112"/>
      <c r="KCD51" s="3112"/>
      <c r="KCE51" s="3112"/>
      <c r="KCF51" s="3112"/>
      <c r="KCG51" s="3112"/>
      <c r="KCH51" s="3112"/>
      <c r="KCI51" s="3112"/>
      <c r="KCJ51" s="3112"/>
      <c r="KCK51" s="3112"/>
      <c r="KCL51" s="3112"/>
      <c r="KCM51" s="3112"/>
      <c r="KCN51" s="3112"/>
      <c r="KCO51" s="3112"/>
      <c r="KCP51" s="3112"/>
      <c r="KCQ51" s="3112"/>
      <c r="KCR51" s="3112"/>
      <c r="KCS51" s="3112"/>
      <c r="KCT51" s="3112"/>
      <c r="KCU51" s="3112"/>
      <c r="KCV51" s="3112"/>
      <c r="KCW51" s="3112"/>
      <c r="KCX51" s="3112"/>
      <c r="KCY51" s="3112"/>
      <c r="KCZ51" s="3112"/>
      <c r="KDA51" s="3112"/>
      <c r="KDB51" s="3112"/>
      <c r="KDC51" s="3112"/>
      <c r="KDD51" s="3112"/>
      <c r="KDE51" s="3112"/>
      <c r="KDF51" s="3112"/>
      <c r="KDG51" s="3112"/>
      <c r="KDH51" s="3112"/>
      <c r="KDI51" s="3112"/>
      <c r="KDJ51" s="3112"/>
      <c r="KDK51" s="3112"/>
      <c r="KDL51" s="3112"/>
      <c r="KDM51" s="3112"/>
      <c r="KDN51" s="3112"/>
      <c r="KDO51" s="3112"/>
      <c r="KDP51" s="3112"/>
      <c r="KDQ51" s="3112"/>
      <c r="KDR51" s="3112"/>
      <c r="KDS51" s="3112"/>
      <c r="KDT51" s="3112"/>
      <c r="KDU51" s="3112"/>
      <c r="KDV51" s="3112"/>
      <c r="KDW51" s="3112"/>
      <c r="KDX51" s="3112"/>
      <c r="KDY51" s="3112"/>
      <c r="KDZ51" s="3112"/>
      <c r="KEA51" s="3112"/>
      <c r="KEB51" s="3112"/>
      <c r="KEC51" s="3112"/>
      <c r="KED51" s="3112"/>
      <c r="KEE51" s="3112"/>
      <c r="KEF51" s="3112"/>
      <c r="KEG51" s="3112"/>
      <c r="KEH51" s="3112"/>
      <c r="KEI51" s="3112"/>
      <c r="KEJ51" s="3112"/>
      <c r="KEK51" s="3112"/>
      <c r="KEL51" s="3112"/>
      <c r="KEM51" s="3112"/>
      <c r="KEN51" s="3112"/>
      <c r="KEO51" s="3112"/>
      <c r="KEP51" s="3112"/>
      <c r="KEQ51" s="3112"/>
      <c r="KER51" s="3112"/>
      <c r="KES51" s="3112"/>
      <c r="KET51" s="3112"/>
      <c r="KEU51" s="3112"/>
      <c r="KEV51" s="3112"/>
      <c r="KEW51" s="3112"/>
      <c r="KEX51" s="3112"/>
      <c r="KEY51" s="3112"/>
      <c r="KEZ51" s="3112"/>
      <c r="KFA51" s="3112"/>
      <c r="KFB51" s="3112"/>
      <c r="KFC51" s="3112"/>
      <c r="KFD51" s="3112"/>
      <c r="KFE51" s="3112"/>
      <c r="KFF51" s="3112"/>
      <c r="KFG51" s="3112"/>
      <c r="KFH51" s="3112"/>
      <c r="KFI51" s="3112"/>
      <c r="KFJ51" s="3112"/>
      <c r="KFK51" s="3112"/>
      <c r="KFL51" s="3112"/>
      <c r="KFM51" s="3112"/>
      <c r="KFN51" s="3112"/>
      <c r="KFO51" s="3112"/>
      <c r="KFP51" s="3112"/>
      <c r="KFQ51" s="3112"/>
      <c r="KFR51" s="3112"/>
      <c r="KFS51" s="3112"/>
      <c r="KFT51" s="3112"/>
      <c r="KFU51" s="3112"/>
      <c r="KFV51" s="3112"/>
      <c r="KFW51" s="3112"/>
      <c r="KFX51" s="3112"/>
      <c r="KFY51" s="3112"/>
      <c r="KFZ51" s="3112"/>
      <c r="KGA51" s="3112"/>
      <c r="KGB51" s="3112"/>
      <c r="KGC51" s="3112"/>
      <c r="KGD51" s="3112"/>
      <c r="KGE51" s="3112"/>
      <c r="KGF51" s="3112"/>
      <c r="KGG51" s="3112"/>
      <c r="KGH51" s="3112"/>
      <c r="KGI51" s="3112"/>
      <c r="KGJ51" s="3112"/>
      <c r="KGK51" s="3112"/>
      <c r="KGL51" s="3112"/>
      <c r="KGM51" s="3112"/>
      <c r="KGN51" s="3112"/>
      <c r="KGO51" s="3112"/>
      <c r="KGP51" s="3112"/>
      <c r="KGQ51" s="3112"/>
      <c r="KGR51" s="3112"/>
      <c r="KGS51" s="3112"/>
      <c r="KGT51" s="3112"/>
      <c r="KGU51" s="3112"/>
      <c r="KGV51" s="3112"/>
      <c r="KGW51" s="3112"/>
      <c r="KGX51" s="3112"/>
      <c r="KGY51" s="3112"/>
      <c r="KGZ51" s="3112"/>
      <c r="KHA51" s="3112"/>
      <c r="KHB51" s="3112"/>
      <c r="KHC51" s="3112"/>
      <c r="KHD51" s="3112"/>
      <c r="KHE51" s="3112"/>
      <c r="KHF51" s="3112"/>
      <c r="KHG51" s="3112"/>
      <c r="KHH51" s="3112"/>
      <c r="KHI51" s="3112"/>
      <c r="KHJ51" s="3112"/>
      <c r="KHK51" s="3112"/>
      <c r="KHL51" s="3112"/>
      <c r="KHM51" s="3112"/>
      <c r="KHN51" s="3112"/>
      <c r="KHO51" s="3112"/>
      <c r="KHP51" s="3112"/>
      <c r="KHQ51" s="3112"/>
      <c r="KHR51" s="3112"/>
      <c r="KHS51" s="3112"/>
      <c r="KHT51" s="3112"/>
      <c r="KHU51" s="3112"/>
      <c r="KHV51" s="3112"/>
      <c r="KHW51" s="3112"/>
      <c r="KHX51" s="3112"/>
      <c r="KHY51" s="3112"/>
      <c r="KHZ51" s="3112"/>
      <c r="KIA51" s="3112"/>
      <c r="KIB51" s="3112"/>
      <c r="KIC51" s="3112"/>
      <c r="KID51" s="3112"/>
      <c r="KIE51" s="3112"/>
      <c r="KIF51" s="3112"/>
      <c r="KIG51" s="3112"/>
      <c r="KIH51" s="3112"/>
      <c r="KII51" s="3112"/>
      <c r="KIJ51" s="3112"/>
      <c r="KIK51" s="3112"/>
      <c r="KIL51" s="3112"/>
      <c r="KIM51" s="3112"/>
      <c r="KIN51" s="3112"/>
      <c r="KIO51" s="3112"/>
      <c r="KIP51" s="3112"/>
      <c r="KIQ51" s="3112"/>
      <c r="KIR51" s="3112"/>
      <c r="KIS51" s="3112"/>
      <c r="KIT51" s="3112"/>
      <c r="KIU51" s="3112"/>
      <c r="KIV51" s="3112"/>
      <c r="KIW51" s="3112"/>
      <c r="KIX51" s="3112"/>
      <c r="KIY51" s="3112"/>
      <c r="KIZ51" s="3112"/>
      <c r="KJA51" s="3112"/>
      <c r="KJB51" s="3112"/>
      <c r="KJC51" s="3112"/>
      <c r="KJD51" s="3112"/>
      <c r="KJE51" s="3112"/>
      <c r="KJF51" s="3112"/>
      <c r="KJG51" s="3112"/>
      <c r="KJH51" s="3112"/>
      <c r="KJI51" s="3112"/>
      <c r="KJJ51" s="3112"/>
      <c r="KJK51" s="3112"/>
      <c r="KJL51" s="3112"/>
      <c r="KJM51" s="3112"/>
      <c r="KJN51" s="3112"/>
      <c r="KJO51" s="3112"/>
      <c r="KJP51" s="3112"/>
      <c r="KJQ51" s="3112"/>
      <c r="KJR51" s="3112"/>
      <c r="KJS51" s="3112"/>
      <c r="KJT51" s="3112"/>
      <c r="KJU51" s="3112"/>
      <c r="KJV51" s="3112"/>
      <c r="KJW51" s="3112"/>
      <c r="KJX51" s="3112"/>
      <c r="KJY51" s="3112"/>
      <c r="KJZ51" s="3112"/>
      <c r="KKA51" s="3112"/>
      <c r="KKB51" s="3112"/>
      <c r="KKC51" s="3112"/>
      <c r="KKD51" s="3112"/>
      <c r="KKE51" s="3112"/>
      <c r="KKF51" s="3112"/>
      <c r="KKG51" s="3112"/>
      <c r="KKH51" s="3112"/>
      <c r="KKI51" s="3112"/>
      <c r="KKJ51" s="3112"/>
      <c r="KKK51" s="3112"/>
      <c r="KKL51" s="3112"/>
      <c r="KKM51" s="3112"/>
      <c r="KKN51" s="3112"/>
      <c r="KKO51" s="3112"/>
      <c r="KKP51" s="3112"/>
      <c r="KKQ51" s="3112"/>
      <c r="KKR51" s="3112"/>
      <c r="KKS51" s="3112"/>
      <c r="KKT51" s="3112"/>
      <c r="KKU51" s="3112"/>
      <c r="KKV51" s="3112"/>
      <c r="KKW51" s="3112"/>
      <c r="KKX51" s="3112"/>
      <c r="KKY51" s="3112"/>
      <c r="KKZ51" s="3112"/>
      <c r="KLA51" s="3112"/>
      <c r="KLB51" s="3112"/>
      <c r="KLC51" s="3112"/>
      <c r="KLD51" s="3112"/>
      <c r="KLE51" s="3112"/>
      <c r="KLF51" s="3112"/>
      <c r="KLG51" s="3112"/>
      <c r="KLH51" s="3112"/>
      <c r="KLI51" s="3112"/>
      <c r="KLJ51" s="3112"/>
      <c r="KLK51" s="3112"/>
      <c r="KLL51" s="3112"/>
      <c r="KLM51" s="3112"/>
      <c r="KLN51" s="3112"/>
      <c r="KLO51" s="3112"/>
      <c r="KLP51" s="3112"/>
      <c r="KLQ51" s="3112"/>
      <c r="KLR51" s="3112"/>
      <c r="KLS51" s="3112"/>
      <c r="KLT51" s="3112"/>
      <c r="KLU51" s="3112"/>
      <c r="KLV51" s="3112"/>
      <c r="KLW51" s="3112"/>
      <c r="KLX51" s="3112"/>
      <c r="KLY51" s="3112"/>
      <c r="KLZ51" s="3112"/>
      <c r="KMA51" s="3112"/>
      <c r="KMB51" s="3112"/>
      <c r="KMC51" s="3112"/>
      <c r="KMD51" s="3112"/>
      <c r="KME51" s="3112"/>
      <c r="KMF51" s="3112"/>
      <c r="KMG51" s="3112"/>
      <c r="KMH51" s="3112"/>
      <c r="KMI51" s="3112"/>
      <c r="KMJ51" s="3112"/>
      <c r="KMK51" s="3112"/>
      <c r="KML51" s="3112"/>
      <c r="KMM51" s="3112"/>
      <c r="KMN51" s="3112"/>
      <c r="KMO51" s="3112"/>
      <c r="KMP51" s="3112"/>
      <c r="KMQ51" s="3112"/>
      <c r="KMR51" s="3112"/>
      <c r="KMS51" s="3112"/>
      <c r="KMT51" s="3112"/>
      <c r="KMU51" s="3112"/>
      <c r="KMV51" s="3112"/>
      <c r="KMW51" s="3112"/>
      <c r="KMX51" s="3112"/>
      <c r="KMY51" s="3112"/>
      <c r="KMZ51" s="3112"/>
      <c r="KNA51" s="3112"/>
      <c r="KNB51" s="3112"/>
      <c r="KNC51" s="3112"/>
      <c r="KND51" s="3112"/>
      <c r="KNE51" s="3112"/>
      <c r="KNF51" s="3112"/>
      <c r="KNG51" s="3112"/>
      <c r="KNH51" s="3112"/>
      <c r="KNI51" s="3112"/>
      <c r="KNJ51" s="3112"/>
      <c r="KNK51" s="3112"/>
      <c r="KNL51" s="3112"/>
      <c r="KNM51" s="3112"/>
      <c r="KNN51" s="3112"/>
      <c r="KNO51" s="3112"/>
      <c r="KNP51" s="3112"/>
      <c r="KNQ51" s="3112"/>
      <c r="KNR51" s="3112"/>
      <c r="KNS51" s="3112"/>
      <c r="KNT51" s="3112"/>
      <c r="KNU51" s="3112"/>
      <c r="KNV51" s="3112"/>
      <c r="KNW51" s="3112"/>
      <c r="KNX51" s="3112"/>
      <c r="KNY51" s="3112"/>
      <c r="KNZ51" s="3112"/>
      <c r="KOA51" s="3112"/>
      <c r="KOB51" s="3112"/>
      <c r="KOC51" s="3112"/>
      <c r="KOD51" s="3112"/>
      <c r="KOE51" s="3112"/>
      <c r="KOF51" s="3112"/>
      <c r="KOG51" s="3112"/>
      <c r="KOH51" s="3112"/>
      <c r="KOI51" s="3112"/>
      <c r="KOJ51" s="3112"/>
      <c r="KOK51" s="3112"/>
      <c r="KOL51" s="3112"/>
      <c r="KOM51" s="3112"/>
      <c r="KON51" s="3112"/>
      <c r="KOO51" s="3112"/>
      <c r="KOP51" s="3112"/>
      <c r="KOQ51" s="3112"/>
      <c r="KOR51" s="3112"/>
      <c r="KOS51" s="3112"/>
      <c r="KOT51" s="3112"/>
      <c r="KOU51" s="3112"/>
      <c r="KOV51" s="3112"/>
      <c r="KOW51" s="3112"/>
      <c r="KOX51" s="3112"/>
      <c r="KOY51" s="3112"/>
      <c r="KOZ51" s="3112"/>
      <c r="KPA51" s="3112"/>
      <c r="KPB51" s="3112"/>
      <c r="KPC51" s="3112"/>
      <c r="KPD51" s="3112"/>
      <c r="KPE51" s="3112"/>
      <c r="KPF51" s="3112"/>
      <c r="KPG51" s="3112"/>
      <c r="KPH51" s="3112"/>
      <c r="KPI51" s="3112"/>
      <c r="KPJ51" s="3112"/>
      <c r="KPK51" s="3112"/>
      <c r="KPL51" s="3112"/>
      <c r="KPM51" s="3112"/>
      <c r="KPN51" s="3112"/>
      <c r="KPO51" s="3112"/>
      <c r="KPP51" s="3112"/>
      <c r="KPQ51" s="3112"/>
      <c r="KPR51" s="3112"/>
      <c r="KPS51" s="3112"/>
      <c r="KPT51" s="3112"/>
      <c r="KPU51" s="3112"/>
      <c r="KPV51" s="3112"/>
      <c r="KPW51" s="3112"/>
      <c r="KPX51" s="3112"/>
      <c r="KPY51" s="3112"/>
      <c r="KPZ51" s="3112"/>
      <c r="KQA51" s="3112"/>
      <c r="KQB51" s="3112"/>
      <c r="KQC51" s="3112"/>
      <c r="KQD51" s="3112"/>
      <c r="KQE51" s="3112"/>
      <c r="KQF51" s="3112"/>
      <c r="KQG51" s="3112"/>
      <c r="KQH51" s="3112"/>
      <c r="KQI51" s="3112"/>
      <c r="KQJ51" s="3112"/>
      <c r="KQK51" s="3112"/>
      <c r="KQL51" s="3112"/>
      <c r="KQM51" s="3112"/>
      <c r="KQN51" s="3112"/>
      <c r="KQO51" s="3112"/>
      <c r="KQP51" s="3112"/>
      <c r="KQQ51" s="3112"/>
      <c r="KQR51" s="3112"/>
      <c r="KQS51" s="3112"/>
      <c r="KQT51" s="3112"/>
      <c r="KQU51" s="3112"/>
      <c r="KQV51" s="3112"/>
      <c r="KQW51" s="3112"/>
      <c r="KQX51" s="3112"/>
      <c r="KQY51" s="3112"/>
      <c r="KQZ51" s="3112"/>
      <c r="KRA51" s="3112"/>
      <c r="KRB51" s="3112"/>
      <c r="KRC51" s="3112"/>
      <c r="KRD51" s="3112"/>
      <c r="KRE51" s="3112"/>
      <c r="KRF51" s="3112"/>
      <c r="KRG51" s="3112"/>
      <c r="KRH51" s="3112"/>
      <c r="KRI51" s="3112"/>
      <c r="KRJ51" s="3112"/>
      <c r="KRK51" s="3112"/>
      <c r="KRL51" s="3112"/>
      <c r="KRM51" s="3112"/>
      <c r="KRN51" s="3112"/>
      <c r="KRO51" s="3112"/>
      <c r="KRP51" s="3112"/>
      <c r="KRQ51" s="3112"/>
      <c r="KRR51" s="3112"/>
      <c r="KRS51" s="3112"/>
      <c r="KRT51" s="3112"/>
      <c r="KRU51" s="3112"/>
      <c r="KRV51" s="3112"/>
      <c r="KRW51" s="3112"/>
      <c r="KRX51" s="3112"/>
      <c r="KRY51" s="3112"/>
      <c r="KRZ51" s="3112"/>
      <c r="KSA51" s="3112"/>
      <c r="KSB51" s="3112"/>
      <c r="KSC51" s="3112"/>
      <c r="KSD51" s="3112"/>
      <c r="KSE51" s="3112"/>
      <c r="KSF51" s="3112"/>
      <c r="KSG51" s="3112"/>
      <c r="KSH51" s="3112"/>
      <c r="KSI51" s="3112"/>
      <c r="KSJ51" s="3112"/>
      <c r="KSK51" s="3112"/>
      <c r="KSL51" s="3112"/>
      <c r="KSM51" s="3112"/>
      <c r="KSN51" s="3112"/>
      <c r="KSO51" s="3112"/>
      <c r="KSP51" s="3112"/>
      <c r="KSQ51" s="3112"/>
      <c r="KSR51" s="3112"/>
      <c r="KSS51" s="3112"/>
      <c r="KST51" s="3112"/>
      <c r="KSU51" s="3112"/>
      <c r="KSV51" s="3112"/>
      <c r="KSW51" s="3112"/>
      <c r="KSX51" s="3112"/>
      <c r="KSY51" s="3112"/>
      <c r="KSZ51" s="3112"/>
      <c r="KTA51" s="3112"/>
      <c r="KTB51" s="3112"/>
      <c r="KTC51" s="3112"/>
      <c r="KTD51" s="3112"/>
      <c r="KTE51" s="3112"/>
      <c r="KTF51" s="3112"/>
      <c r="KTG51" s="3112"/>
      <c r="KTH51" s="3112"/>
      <c r="KTI51" s="3112"/>
      <c r="KTJ51" s="3112"/>
      <c r="KTK51" s="3112"/>
      <c r="KTL51" s="3112"/>
      <c r="KTM51" s="3112"/>
      <c r="KTN51" s="3112"/>
      <c r="KTO51" s="3112"/>
      <c r="KTP51" s="3112"/>
      <c r="KTQ51" s="3112"/>
      <c r="KTR51" s="3112"/>
      <c r="KTS51" s="3112"/>
      <c r="KTT51" s="3112"/>
      <c r="KTU51" s="3112"/>
      <c r="KTV51" s="3112"/>
      <c r="KTW51" s="3112"/>
      <c r="KTX51" s="3112"/>
      <c r="KTY51" s="3112"/>
      <c r="KTZ51" s="3112"/>
      <c r="KUA51" s="3112"/>
      <c r="KUB51" s="3112"/>
      <c r="KUC51" s="3112"/>
      <c r="KUD51" s="3112"/>
      <c r="KUE51" s="3112"/>
      <c r="KUF51" s="3112"/>
      <c r="KUG51" s="3112"/>
      <c r="KUH51" s="3112"/>
      <c r="KUI51" s="3112"/>
      <c r="KUJ51" s="3112"/>
      <c r="KUK51" s="3112"/>
      <c r="KUL51" s="3112"/>
      <c r="KUM51" s="3112"/>
      <c r="KUN51" s="3112"/>
      <c r="KUO51" s="3112"/>
      <c r="KUP51" s="3112"/>
      <c r="KUQ51" s="3112"/>
      <c r="KUR51" s="3112"/>
      <c r="KUS51" s="3112"/>
      <c r="KUT51" s="3112"/>
      <c r="KUU51" s="3112"/>
      <c r="KUV51" s="3112"/>
      <c r="KUW51" s="3112"/>
      <c r="KUX51" s="3112"/>
      <c r="KUY51" s="3112"/>
      <c r="KUZ51" s="3112"/>
      <c r="KVA51" s="3112"/>
      <c r="KVB51" s="3112"/>
      <c r="KVC51" s="3112"/>
      <c r="KVD51" s="3112"/>
      <c r="KVE51" s="3112"/>
      <c r="KVF51" s="3112"/>
      <c r="KVG51" s="3112"/>
      <c r="KVH51" s="3112"/>
      <c r="KVI51" s="3112"/>
      <c r="KVJ51" s="3112"/>
      <c r="KVK51" s="3112"/>
      <c r="KVL51" s="3112"/>
      <c r="KVM51" s="3112"/>
      <c r="KVN51" s="3112"/>
      <c r="KVO51" s="3112"/>
      <c r="KVP51" s="3112"/>
      <c r="KVQ51" s="3112"/>
      <c r="KVR51" s="3112"/>
      <c r="KVS51" s="3112"/>
      <c r="KVT51" s="3112"/>
      <c r="KVU51" s="3112"/>
      <c r="KVV51" s="3112"/>
      <c r="KVW51" s="3112"/>
      <c r="KVX51" s="3112"/>
      <c r="KVY51" s="3112"/>
      <c r="KVZ51" s="3112"/>
      <c r="KWA51" s="3112"/>
      <c r="KWB51" s="3112"/>
      <c r="KWC51" s="3112"/>
      <c r="KWD51" s="3112"/>
      <c r="KWE51" s="3112"/>
      <c r="KWF51" s="3112"/>
      <c r="KWG51" s="3112"/>
      <c r="KWH51" s="3112"/>
      <c r="KWI51" s="3112"/>
      <c r="KWJ51" s="3112"/>
      <c r="KWK51" s="3112"/>
      <c r="KWL51" s="3112"/>
      <c r="KWM51" s="3112"/>
      <c r="KWN51" s="3112"/>
      <c r="KWO51" s="3112"/>
      <c r="KWP51" s="3112"/>
      <c r="KWQ51" s="3112"/>
      <c r="KWR51" s="3112"/>
      <c r="KWS51" s="3112"/>
      <c r="KWT51" s="3112"/>
      <c r="KWU51" s="3112"/>
      <c r="KWV51" s="3112"/>
      <c r="KWW51" s="3112"/>
      <c r="KWX51" s="3112"/>
      <c r="KWY51" s="3112"/>
      <c r="KWZ51" s="3112"/>
      <c r="KXA51" s="3112"/>
      <c r="KXB51" s="3112"/>
      <c r="KXC51" s="3112"/>
      <c r="KXD51" s="3112"/>
      <c r="KXE51" s="3112"/>
      <c r="KXF51" s="3112"/>
      <c r="KXG51" s="3112"/>
      <c r="KXH51" s="3112"/>
      <c r="KXI51" s="3112"/>
      <c r="KXJ51" s="3112"/>
      <c r="KXK51" s="3112"/>
      <c r="KXL51" s="3112"/>
      <c r="KXM51" s="3112"/>
      <c r="KXN51" s="3112"/>
      <c r="KXO51" s="3112"/>
      <c r="KXP51" s="3112"/>
      <c r="KXQ51" s="3112"/>
      <c r="KXR51" s="3112"/>
      <c r="KXS51" s="3112"/>
      <c r="KXT51" s="3112"/>
      <c r="KXU51" s="3112"/>
      <c r="KXV51" s="3112"/>
      <c r="KXW51" s="3112"/>
      <c r="KXX51" s="3112"/>
      <c r="KXY51" s="3112"/>
      <c r="KXZ51" s="3112"/>
      <c r="KYA51" s="3112"/>
      <c r="KYB51" s="3112"/>
      <c r="KYC51" s="3112"/>
      <c r="KYD51" s="3112"/>
      <c r="KYE51" s="3112"/>
      <c r="KYF51" s="3112"/>
      <c r="KYG51" s="3112"/>
      <c r="KYH51" s="3112"/>
      <c r="KYI51" s="3112"/>
      <c r="KYJ51" s="3112"/>
      <c r="KYK51" s="3112"/>
      <c r="KYL51" s="3112"/>
      <c r="KYM51" s="3112"/>
      <c r="KYN51" s="3112"/>
      <c r="KYO51" s="3112"/>
      <c r="KYP51" s="3112"/>
      <c r="KYQ51" s="3112"/>
      <c r="KYR51" s="3112"/>
      <c r="KYS51" s="3112"/>
      <c r="KYT51" s="3112"/>
      <c r="KYU51" s="3112"/>
      <c r="KYV51" s="3112"/>
      <c r="KYW51" s="3112"/>
      <c r="KYX51" s="3112"/>
      <c r="KYY51" s="3112"/>
      <c r="KYZ51" s="3112"/>
      <c r="KZA51" s="3112"/>
      <c r="KZB51" s="3112"/>
      <c r="KZC51" s="3112"/>
      <c r="KZD51" s="3112"/>
      <c r="KZE51" s="3112"/>
      <c r="KZF51" s="3112"/>
      <c r="KZG51" s="3112"/>
      <c r="KZH51" s="3112"/>
      <c r="KZI51" s="3112"/>
      <c r="KZJ51" s="3112"/>
      <c r="KZK51" s="3112"/>
      <c r="KZL51" s="3112"/>
      <c r="KZM51" s="3112"/>
      <c r="KZN51" s="3112"/>
      <c r="KZO51" s="3112"/>
      <c r="KZP51" s="3112"/>
      <c r="KZQ51" s="3112"/>
      <c r="KZR51" s="3112"/>
      <c r="KZS51" s="3112"/>
      <c r="KZT51" s="3112"/>
      <c r="KZU51" s="3112"/>
      <c r="KZV51" s="3112"/>
      <c r="KZW51" s="3112"/>
      <c r="KZX51" s="3112"/>
      <c r="KZY51" s="3112"/>
      <c r="KZZ51" s="3112"/>
      <c r="LAA51" s="3112"/>
      <c r="LAB51" s="3112"/>
      <c r="LAC51" s="3112"/>
      <c r="LAD51" s="3112"/>
      <c r="LAE51" s="3112"/>
      <c r="LAF51" s="3112"/>
      <c r="LAG51" s="3112"/>
      <c r="LAH51" s="3112"/>
      <c r="LAI51" s="3112"/>
      <c r="LAJ51" s="3112"/>
      <c r="LAK51" s="3112"/>
      <c r="LAL51" s="3112"/>
      <c r="LAM51" s="3112"/>
      <c r="LAN51" s="3112"/>
      <c r="LAO51" s="3112"/>
      <c r="LAP51" s="3112"/>
      <c r="LAQ51" s="3112"/>
      <c r="LAR51" s="3112"/>
      <c r="LAS51" s="3112"/>
      <c r="LAT51" s="3112"/>
      <c r="LAU51" s="3112"/>
      <c r="LAV51" s="3112"/>
      <c r="LAW51" s="3112"/>
      <c r="LAX51" s="3112"/>
      <c r="LAY51" s="3112"/>
      <c r="LAZ51" s="3112"/>
      <c r="LBA51" s="3112"/>
      <c r="LBB51" s="3112"/>
      <c r="LBC51" s="3112"/>
      <c r="LBD51" s="3112"/>
      <c r="LBE51" s="3112"/>
      <c r="LBF51" s="3112"/>
      <c r="LBG51" s="3112"/>
      <c r="LBH51" s="3112"/>
      <c r="LBI51" s="3112"/>
      <c r="LBJ51" s="3112"/>
      <c r="LBK51" s="3112"/>
      <c r="LBL51" s="3112"/>
      <c r="LBM51" s="3112"/>
      <c r="LBN51" s="3112"/>
      <c r="LBO51" s="3112"/>
      <c r="LBP51" s="3112"/>
      <c r="LBQ51" s="3112"/>
      <c r="LBR51" s="3112"/>
      <c r="LBS51" s="3112"/>
      <c r="LBT51" s="3112"/>
      <c r="LBU51" s="3112"/>
      <c r="LBV51" s="3112"/>
      <c r="LBW51" s="3112"/>
      <c r="LBX51" s="3112"/>
      <c r="LBY51" s="3112"/>
      <c r="LBZ51" s="3112"/>
      <c r="LCA51" s="3112"/>
      <c r="LCB51" s="3112"/>
      <c r="LCC51" s="3112"/>
      <c r="LCD51" s="3112"/>
      <c r="LCE51" s="3112"/>
      <c r="LCF51" s="3112"/>
      <c r="LCG51" s="3112"/>
      <c r="LCH51" s="3112"/>
      <c r="LCI51" s="3112"/>
      <c r="LCJ51" s="3112"/>
      <c r="LCK51" s="3112"/>
      <c r="LCL51" s="3112"/>
      <c r="LCM51" s="3112"/>
      <c r="LCN51" s="3112"/>
      <c r="LCO51" s="3112"/>
      <c r="LCP51" s="3112"/>
      <c r="LCQ51" s="3112"/>
      <c r="LCR51" s="3112"/>
      <c r="LCS51" s="3112"/>
      <c r="LCT51" s="3112"/>
      <c r="LCU51" s="3112"/>
      <c r="LCV51" s="3112"/>
      <c r="LCW51" s="3112"/>
      <c r="LCX51" s="3112"/>
      <c r="LCY51" s="3112"/>
      <c r="LCZ51" s="3112"/>
      <c r="LDA51" s="3112"/>
      <c r="LDB51" s="3112"/>
      <c r="LDC51" s="3112"/>
      <c r="LDD51" s="3112"/>
      <c r="LDE51" s="3112"/>
      <c r="LDF51" s="3112"/>
      <c r="LDG51" s="3112"/>
      <c r="LDH51" s="3112"/>
      <c r="LDI51" s="3112"/>
      <c r="LDJ51" s="3112"/>
      <c r="LDK51" s="3112"/>
      <c r="LDL51" s="3112"/>
      <c r="LDM51" s="3112"/>
      <c r="LDN51" s="3112"/>
      <c r="LDO51" s="3112"/>
      <c r="LDP51" s="3112"/>
      <c r="LDQ51" s="3112"/>
      <c r="LDR51" s="3112"/>
      <c r="LDS51" s="3112"/>
      <c r="LDT51" s="3112"/>
      <c r="LDU51" s="3112"/>
      <c r="LDV51" s="3112"/>
      <c r="LDW51" s="3112"/>
      <c r="LDX51" s="3112"/>
      <c r="LDY51" s="3112"/>
      <c r="LDZ51" s="3112"/>
      <c r="LEA51" s="3112"/>
      <c r="LEB51" s="3112"/>
      <c r="LEC51" s="3112"/>
      <c r="LED51" s="3112"/>
      <c r="LEE51" s="3112"/>
      <c r="LEF51" s="3112"/>
      <c r="LEG51" s="3112"/>
      <c r="LEH51" s="3112"/>
      <c r="LEI51" s="3112"/>
      <c r="LEJ51" s="3112"/>
      <c r="LEK51" s="3112"/>
      <c r="LEL51" s="3112"/>
      <c r="LEM51" s="3112"/>
      <c r="LEN51" s="3112"/>
      <c r="LEO51" s="3112"/>
      <c r="LEP51" s="3112"/>
      <c r="LEQ51" s="3112"/>
      <c r="LER51" s="3112"/>
      <c r="LES51" s="3112"/>
      <c r="LET51" s="3112"/>
      <c r="LEU51" s="3112"/>
      <c r="LEV51" s="3112"/>
      <c r="LEW51" s="3112"/>
      <c r="LEX51" s="3112"/>
      <c r="LEY51" s="3112"/>
      <c r="LEZ51" s="3112"/>
      <c r="LFA51" s="3112"/>
      <c r="LFB51" s="3112"/>
      <c r="LFC51" s="3112"/>
      <c r="LFD51" s="3112"/>
      <c r="LFE51" s="3112"/>
      <c r="LFF51" s="3112"/>
      <c r="LFG51" s="3112"/>
      <c r="LFH51" s="3112"/>
      <c r="LFI51" s="3112"/>
      <c r="LFJ51" s="3112"/>
      <c r="LFK51" s="3112"/>
      <c r="LFL51" s="3112"/>
      <c r="LFM51" s="3112"/>
      <c r="LFN51" s="3112"/>
      <c r="LFO51" s="3112"/>
      <c r="LFP51" s="3112"/>
      <c r="LFQ51" s="3112"/>
      <c r="LFR51" s="3112"/>
      <c r="LFS51" s="3112"/>
      <c r="LFT51" s="3112"/>
      <c r="LFU51" s="3112"/>
      <c r="LFV51" s="3112"/>
      <c r="LFW51" s="3112"/>
      <c r="LFX51" s="3112"/>
      <c r="LFY51" s="3112"/>
      <c r="LFZ51" s="3112"/>
      <c r="LGA51" s="3112"/>
      <c r="LGB51" s="3112"/>
      <c r="LGC51" s="3112"/>
      <c r="LGD51" s="3112"/>
      <c r="LGE51" s="3112"/>
      <c r="LGF51" s="3112"/>
      <c r="LGG51" s="3112"/>
      <c r="LGH51" s="3112"/>
      <c r="LGI51" s="3112"/>
      <c r="LGJ51" s="3112"/>
      <c r="LGK51" s="3112"/>
      <c r="LGL51" s="3112"/>
      <c r="LGM51" s="3112"/>
      <c r="LGN51" s="3112"/>
      <c r="LGO51" s="3112"/>
      <c r="LGP51" s="3112"/>
      <c r="LGQ51" s="3112"/>
      <c r="LGR51" s="3112"/>
      <c r="LGS51" s="3112"/>
      <c r="LGT51" s="3112"/>
      <c r="LGU51" s="3112"/>
      <c r="LGV51" s="3112"/>
      <c r="LGW51" s="3112"/>
      <c r="LGX51" s="3112"/>
      <c r="LGY51" s="3112"/>
      <c r="LGZ51" s="3112"/>
      <c r="LHA51" s="3112"/>
      <c r="LHB51" s="3112"/>
      <c r="LHC51" s="3112"/>
      <c r="LHD51" s="3112"/>
      <c r="LHE51" s="3112"/>
      <c r="LHF51" s="3112"/>
      <c r="LHG51" s="3112"/>
      <c r="LHH51" s="3112"/>
      <c r="LHI51" s="3112"/>
      <c r="LHJ51" s="3112"/>
      <c r="LHK51" s="3112"/>
      <c r="LHL51" s="3112"/>
      <c r="LHM51" s="3112"/>
      <c r="LHN51" s="3112"/>
      <c r="LHO51" s="3112"/>
      <c r="LHP51" s="3112"/>
      <c r="LHQ51" s="3112"/>
      <c r="LHR51" s="3112"/>
      <c r="LHS51" s="3112"/>
      <c r="LHT51" s="3112"/>
      <c r="LHU51" s="3112"/>
      <c r="LHV51" s="3112"/>
      <c r="LHW51" s="3112"/>
      <c r="LHX51" s="3112"/>
      <c r="LHY51" s="3112"/>
      <c r="LHZ51" s="3112"/>
      <c r="LIA51" s="3112"/>
      <c r="LIB51" s="3112"/>
      <c r="LIC51" s="3112"/>
      <c r="LID51" s="3112"/>
      <c r="LIE51" s="3112"/>
      <c r="LIF51" s="3112"/>
      <c r="LIG51" s="3112"/>
      <c r="LIH51" s="3112"/>
      <c r="LII51" s="3112"/>
      <c r="LIJ51" s="3112"/>
      <c r="LIK51" s="3112"/>
      <c r="LIL51" s="3112"/>
      <c r="LIM51" s="3112"/>
      <c r="LIN51" s="3112"/>
      <c r="LIO51" s="3112"/>
      <c r="LIP51" s="3112"/>
      <c r="LIQ51" s="3112"/>
      <c r="LIR51" s="3112"/>
      <c r="LIS51" s="3112"/>
      <c r="LIT51" s="3112"/>
      <c r="LIU51" s="3112"/>
      <c r="LIV51" s="3112"/>
      <c r="LIW51" s="3112"/>
      <c r="LIX51" s="3112"/>
      <c r="LIY51" s="3112"/>
      <c r="LIZ51" s="3112"/>
      <c r="LJA51" s="3112"/>
      <c r="LJB51" s="3112"/>
      <c r="LJC51" s="3112"/>
      <c r="LJD51" s="3112"/>
      <c r="LJE51" s="3112"/>
      <c r="LJF51" s="3112"/>
      <c r="LJG51" s="3112"/>
      <c r="LJH51" s="3112"/>
      <c r="LJI51" s="3112"/>
      <c r="LJJ51" s="3112"/>
      <c r="LJK51" s="3112"/>
      <c r="LJL51" s="3112"/>
      <c r="LJM51" s="3112"/>
      <c r="LJN51" s="3112"/>
      <c r="LJO51" s="3112"/>
      <c r="LJP51" s="3112"/>
      <c r="LJQ51" s="3112"/>
      <c r="LJR51" s="3112"/>
      <c r="LJS51" s="3112"/>
      <c r="LJT51" s="3112"/>
      <c r="LJU51" s="3112"/>
      <c r="LJV51" s="3112"/>
      <c r="LJW51" s="3112"/>
      <c r="LJX51" s="3112"/>
      <c r="LJY51" s="3112"/>
      <c r="LJZ51" s="3112"/>
      <c r="LKA51" s="3112"/>
      <c r="LKB51" s="3112"/>
      <c r="LKC51" s="3112"/>
      <c r="LKD51" s="3112"/>
      <c r="LKE51" s="3112"/>
      <c r="LKF51" s="3112"/>
      <c r="LKG51" s="3112"/>
      <c r="LKH51" s="3112"/>
      <c r="LKI51" s="3112"/>
      <c r="LKJ51" s="3112"/>
      <c r="LKK51" s="3112"/>
      <c r="LKL51" s="3112"/>
      <c r="LKM51" s="3112"/>
      <c r="LKN51" s="3112"/>
      <c r="LKO51" s="3112"/>
      <c r="LKP51" s="3112"/>
      <c r="LKQ51" s="3112"/>
      <c r="LKR51" s="3112"/>
      <c r="LKS51" s="3112"/>
      <c r="LKT51" s="3112"/>
      <c r="LKU51" s="3112"/>
      <c r="LKV51" s="3112"/>
      <c r="LKW51" s="3112"/>
      <c r="LKX51" s="3112"/>
      <c r="LKY51" s="3112"/>
      <c r="LKZ51" s="3112"/>
      <c r="LLA51" s="3112"/>
      <c r="LLB51" s="3112"/>
      <c r="LLC51" s="3112"/>
      <c r="LLD51" s="3112"/>
      <c r="LLE51" s="3112"/>
      <c r="LLF51" s="3112"/>
      <c r="LLG51" s="3112"/>
      <c r="LLH51" s="3112"/>
      <c r="LLI51" s="3112"/>
      <c r="LLJ51" s="3112"/>
      <c r="LLK51" s="3112"/>
      <c r="LLL51" s="3112"/>
      <c r="LLM51" s="3112"/>
      <c r="LLN51" s="3112"/>
      <c r="LLO51" s="3112"/>
      <c r="LLP51" s="3112"/>
      <c r="LLQ51" s="3112"/>
      <c r="LLR51" s="3112"/>
      <c r="LLS51" s="3112"/>
      <c r="LLT51" s="3112"/>
      <c r="LLU51" s="3112"/>
      <c r="LLV51" s="3112"/>
      <c r="LLW51" s="3112"/>
      <c r="LLX51" s="3112"/>
      <c r="LLY51" s="3112"/>
      <c r="LLZ51" s="3112"/>
      <c r="LMA51" s="3112"/>
      <c r="LMB51" s="3112"/>
      <c r="LMC51" s="3112"/>
      <c r="LMD51" s="3112"/>
      <c r="LME51" s="3112"/>
      <c r="LMF51" s="3112"/>
      <c r="LMG51" s="3112"/>
      <c r="LMH51" s="3112"/>
      <c r="LMI51" s="3112"/>
      <c r="LMJ51" s="3112"/>
      <c r="LMK51" s="3112"/>
      <c r="LML51" s="3112"/>
      <c r="LMM51" s="3112"/>
      <c r="LMN51" s="3112"/>
      <c r="LMO51" s="3112"/>
      <c r="LMP51" s="3112"/>
      <c r="LMQ51" s="3112"/>
      <c r="LMR51" s="3112"/>
      <c r="LMS51" s="3112"/>
      <c r="LMT51" s="3112"/>
      <c r="LMU51" s="3112"/>
      <c r="LMV51" s="3112"/>
      <c r="LMW51" s="3112"/>
      <c r="LMX51" s="3112"/>
      <c r="LMY51" s="3112"/>
      <c r="LMZ51" s="3112"/>
      <c r="LNA51" s="3112"/>
      <c r="LNB51" s="3112"/>
      <c r="LNC51" s="3112"/>
      <c r="LND51" s="3112"/>
      <c r="LNE51" s="3112"/>
      <c r="LNF51" s="3112"/>
      <c r="LNG51" s="3112"/>
      <c r="LNH51" s="3112"/>
      <c r="LNI51" s="3112"/>
      <c r="LNJ51" s="3112"/>
      <c r="LNK51" s="3112"/>
      <c r="LNL51" s="3112"/>
      <c r="LNM51" s="3112"/>
      <c r="LNN51" s="3112"/>
      <c r="LNO51" s="3112"/>
      <c r="LNP51" s="3112"/>
      <c r="LNQ51" s="3112"/>
      <c r="LNR51" s="3112"/>
      <c r="LNS51" s="3112"/>
      <c r="LNT51" s="3112"/>
      <c r="LNU51" s="3112"/>
      <c r="LNV51" s="3112"/>
      <c r="LNW51" s="3112"/>
      <c r="LNX51" s="3112"/>
      <c r="LNY51" s="3112"/>
      <c r="LNZ51" s="3112"/>
      <c r="LOA51" s="3112"/>
      <c r="LOB51" s="3112"/>
      <c r="LOC51" s="3112"/>
      <c r="LOD51" s="3112"/>
      <c r="LOE51" s="3112"/>
      <c r="LOF51" s="3112"/>
      <c r="LOG51" s="3112"/>
      <c r="LOH51" s="3112"/>
      <c r="LOI51" s="3112"/>
      <c r="LOJ51" s="3112"/>
      <c r="LOK51" s="3112"/>
      <c r="LOL51" s="3112"/>
      <c r="LOM51" s="3112"/>
      <c r="LON51" s="3112"/>
      <c r="LOO51" s="3112"/>
      <c r="LOP51" s="3112"/>
      <c r="LOQ51" s="3112"/>
      <c r="LOR51" s="3112"/>
      <c r="LOS51" s="3112"/>
      <c r="LOT51" s="3112"/>
      <c r="LOU51" s="3112"/>
      <c r="LOV51" s="3112"/>
      <c r="LOW51" s="3112"/>
      <c r="LOX51" s="3112"/>
      <c r="LOY51" s="3112"/>
      <c r="LOZ51" s="3112"/>
      <c r="LPA51" s="3112"/>
      <c r="LPB51" s="3112"/>
      <c r="LPC51" s="3112"/>
      <c r="LPD51" s="3112"/>
      <c r="LPE51" s="3112"/>
      <c r="LPF51" s="3112"/>
      <c r="LPG51" s="3112"/>
      <c r="LPH51" s="3112"/>
      <c r="LPI51" s="3112"/>
      <c r="LPJ51" s="3112"/>
      <c r="LPK51" s="3112"/>
      <c r="LPL51" s="3112"/>
      <c r="LPM51" s="3112"/>
      <c r="LPN51" s="3112"/>
      <c r="LPO51" s="3112"/>
      <c r="LPP51" s="3112"/>
      <c r="LPQ51" s="3112"/>
      <c r="LPR51" s="3112"/>
      <c r="LPS51" s="3112"/>
      <c r="LPT51" s="3112"/>
      <c r="LPU51" s="3112"/>
      <c r="LPV51" s="3112"/>
      <c r="LPW51" s="3112"/>
      <c r="LPX51" s="3112"/>
      <c r="LPY51" s="3112"/>
      <c r="LPZ51" s="3112"/>
      <c r="LQA51" s="3112"/>
      <c r="LQB51" s="3112"/>
      <c r="LQC51" s="3112"/>
      <c r="LQD51" s="3112"/>
      <c r="LQE51" s="3112"/>
      <c r="LQF51" s="3112"/>
      <c r="LQG51" s="3112"/>
      <c r="LQH51" s="3112"/>
      <c r="LQI51" s="3112"/>
      <c r="LQJ51" s="3112"/>
      <c r="LQK51" s="3112"/>
      <c r="LQL51" s="3112"/>
      <c r="LQM51" s="3112"/>
      <c r="LQN51" s="3112"/>
      <c r="LQO51" s="3112"/>
      <c r="LQP51" s="3112"/>
      <c r="LQQ51" s="3112"/>
      <c r="LQR51" s="3112"/>
      <c r="LQS51" s="3112"/>
      <c r="LQT51" s="3112"/>
      <c r="LQU51" s="3112"/>
      <c r="LQV51" s="3112"/>
      <c r="LQW51" s="3112"/>
      <c r="LQX51" s="3112"/>
      <c r="LQY51" s="3112"/>
      <c r="LQZ51" s="3112"/>
      <c r="LRA51" s="3112"/>
      <c r="LRB51" s="3112"/>
      <c r="LRC51" s="3112"/>
      <c r="LRD51" s="3112"/>
      <c r="LRE51" s="3112"/>
      <c r="LRF51" s="3112"/>
      <c r="LRG51" s="3112"/>
      <c r="LRH51" s="3112"/>
      <c r="LRI51" s="3112"/>
      <c r="LRJ51" s="3112"/>
      <c r="LRK51" s="3112"/>
      <c r="LRL51" s="3112"/>
      <c r="LRM51" s="3112"/>
      <c r="LRN51" s="3112"/>
      <c r="LRO51" s="3112"/>
      <c r="LRP51" s="3112"/>
      <c r="LRQ51" s="3112"/>
      <c r="LRR51" s="3112"/>
      <c r="LRS51" s="3112"/>
      <c r="LRT51" s="3112"/>
      <c r="LRU51" s="3112"/>
      <c r="LRV51" s="3112"/>
      <c r="LRW51" s="3112"/>
      <c r="LRX51" s="3112"/>
      <c r="LRY51" s="3112"/>
      <c r="LRZ51" s="3112"/>
      <c r="LSA51" s="3112"/>
      <c r="LSB51" s="3112"/>
      <c r="LSC51" s="3112"/>
      <c r="LSD51" s="3112"/>
      <c r="LSE51" s="3112"/>
      <c r="LSF51" s="3112"/>
      <c r="LSG51" s="3112"/>
      <c r="LSH51" s="3112"/>
      <c r="LSI51" s="3112"/>
      <c r="LSJ51" s="3112"/>
      <c r="LSK51" s="3112"/>
      <c r="LSL51" s="3112"/>
      <c r="LSM51" s="3112"/>
      <c r="LSN51" s="3112"/>
      <c r="LSO51" s="3112"/>
      <c r="LSP51" s="3112"/>
      <c r="LSQ51" s="3112"/>
      <c r="LSR51" s="3112"/>
      <c r="LSS51" s="3112"/>
      <c r="LST51" s="3112"/>
      <c r="LSU51" s="3112"/>
      <c r="LSV51" s="3112"/>
      <c r="LSW51" s="3112"/>
      <c r="LSX51" s="3112"/>
      <c r="LSY51" s="3112"/>
      <c r="LSZ51" s="3112"/>
      <c r="LTA51" s="3112"/>
      <c r="LTB51" s="3112"/>
      <c r="LTC51" s="3112"/>
      <c r="LTD51" s="3112"/>
      <c r="LTE51" s="3112"/>
      <c r="LTF51" s="3112"/>
      <c r="LTG51" s="3112"/>
      <c r="LTH51" s="3112"/>
      <c r="LTI51" s="3112"/>
      <c r="LTJ51" s="3112"/>
      <c r="LTK51" s="3112"/>
      <c r="LTL51" s="3112"/>
      <c r="LTM51" s="3112"/>
      <c r="LTN51" s="3112"/>
      <c r="LTO51" s="3112"/>
      <c r="LTP51" s="3112"/>
      <c r="LTQ51" s="3112"/>
      <c r="LTR51" s="3112"/>
      <c r="LTS51" s="3112"/>
      <c r="LTT51" s="3112"/>
      <c r="LTU51" s="3112"/>
      <c r="LTV51" s="3112"/>
      <c r="LTW51" s="3112"/>
      <c r="LTX51" s="3112"/>
      <c r="LTY51" s="3112"/>
      <c r="LTZ51" s="3112"/>
      <c r="LUA51" s="3112"/>
      <c r="LUB51" s="3112"/>
      <c r="LUC51" s="3112"/>
      <c r="LUD51" s="3112"/>
      <c r="LUE51" s="3112"/>
      <c r="LUF51" s="3112"/>
      <c r="LUG51" s="3112"/>
      <c r="LUH51" s="3112"/>
      <c r="LUI51" s="3112"/>
      <c r="LUJ51" s="3112"/>
      <c r="LUK51" s="3112"/>
      <c r="LUL51" s="3112"/>
      <c r="LUM51" s="3112"/>
      <c r="LUN51" s="3112"/>
      <c r="LUO51" s="3112"/>
      <c r="LUP51" s="3112"/>
      <c r="LUQ51" s="3112"/>
      <c r="LUR51" s="3112"/>
      <c r="LUS51" s="3112"/>
      <c r="LUT51" s="3112"/>
      <c r="LUU51" s="3112"/>
      <c r="LUV51" s="3112"/>
      <c r="LUW51" s="3112"/>
      <c r="LUX51" s="3112"/>
      <c r="LUY51" s="3112"/>
      <c r="LUZ51" s="3112"/>
      <c r="LVA51" s="3112"/>
      <c r="LVB51" s="3112"/>
      <c r="LVC51" s="3112"/>
      <c r="LVD51" s="3112"/>
      <c r="LVE51" s="3112"/>
      <c r="LVF51" s="3112"/>
      <c r="LVG51" s="3112"/>
      <c r="LVH51" s="3112"/>
      <c r="LVI51" s="3112"/>
      <c r="LVJ51" s="3112"/>
      <c r="LVK51" s="3112"/>
      <c r="LVL51" s="3112"/>
      <c r="LVM51" s="3112"/>
      <c r="LVN51" s="3112"/>
      <c r="LVO51" s="3112"/>
      <c r="LVP51" s="3112"/>
      <c r="LVQ51" s="3112"/>
      <c r="LVR51" s="3112"/>
      <c r="LVS51" s="3112"/>
      <c r="LVT51" s="3112"/>
      <c r="LVU51" s="3112"/>
      <c r="LVV51" s="3112"/>
      <c r="LVW51" s="3112"/>
      <c r="LVX51" s="3112"/>
      <c r="LVY51" s="3112"/>
      <c r="LVZ51" s="3112"/>
      <c r="LWA51" s="3112"/>
      <c r="LWB51" s="3112"/>
      <c r="LWC51" s="3112"/>
      <c r="LWD51" s="3112"/>
      <c r="LWE51" s="3112"/>
      <c r="LWF51" s="3112"/>
      <c r="LWG51" s="3112"/>
      <c r="LWH51" s="3112"/>
      <c r="LWI51" s="3112"/>
      <c r="LWJ51" s="3112"/>
      <c r="LWK51" s="3112"/>
      <c r="LWL51" s="3112"/>
      <c r="LWM51" s="3112"/>
      <c r="LWN51" s="3112"/>
      <c r="LWO51" s="3112"/>
      <c r="LWP51" s="3112"/>
      <c r="LWQ51" s="3112"/>
      <c r="LWR51" s="3112"/>
      <c r="LWS51" s="3112"/>
      <c r="LWT51" s="3112"/>
      <c r="LWU51" s="3112"/>
      <c r="LWV51" s="3112"/>
      <c r="LWW51" s="3112"/>
      <c r="LWX51" s="3112"/>
      <c r="LWY51" s="3112"/>
      <c r="LWZ51" s="3112"/>
      <c r="LXA51" s="3112"/>
      <c r="LXB51" s="3112"/>
      <c r="LXC51" s="3112"/>
      <c r="LXD51" s="3112"/>
      <c r="LXE51" s="3112"/>
      <c r="LXF51" s="3112"/>
      <c r="LXG51" s="3112"/>
      <c r="LXH51" s="3112"/>
      <c r="LXI51" s="3112"/>
      <c r="LXJ51" s="3112"/>
      <c r="LXK51" s="3112"/>
      <c r="LXL51" s="3112"/>
      <c r="LXM51" s="3112"/>
      <c r="LXN51" s="3112"/>
      <c r="LXO51" s="3112"/>
      <c r="LXP51" s="3112"/>
      <c r="LXQ51" s="3112"/>
      <c r="LXR51" s="3112"/>
      <c r="LXS51" s="3112"/>
      <c r="LXT51" s="3112"/>
      <c r="LXU51" s="3112"/>
      <c r="LXV51" s="3112"/>
      <c r="LXW51" s="3112"/>
      <c r="LXX51" s="3112"/>
      <c r="LXY51" s="3112"/>
      <c r="LXZ51" s="3112"/>
      <c r="LYA51" s="3112"/>
      <c r="LYB51" s="3112"/>
      <c r="LYC51" s="3112"/>
      <c r="LYD51" s="3112"/>
      <c r="LYE51" s="3112"/>
      <c r="LYF51" s="3112"/>
      <c r="LYG51" s="3112"/>
      <c r="LYH51" s="3112"/>
      <c r="LYI51" s="3112"/>
      <c r="LYJ51" s="3112"/>
      <c r="LYK51" s="3112"/>
      <c r="LYL51" s="3112"/>
      <c r="LYM51" s="3112"/>
      <c r="LYN51" s="3112"/>
      <c r="LYO51" s="3112"/>
      <c r="LYP51" s="3112"/>
      <c r="LYQ51" s="3112"/>
      <c r="LYR51" s="3112"/>
      <c r="LYS51" s="3112"/>
      <c r="LYT51" s="3112"/>
      <c r="LYU51" s="3112"/>
      <c r="LYV51" s="3112"/>
      <c r="LYW51" s="3112"/>
      <c r="LYX51" s="3112"/>
      <c r="LYY51" s="3112"/>
      <c r="LYZ51" s="3112"/>
      <c r="LZA51" s="3112"/>
      <c r="LZB51" s="3112"/>
      <c r="LZC51" s="3112"/>
      <c r="LZD51" s="3112"/>
      <c r="LZE51" s="3112"/>
      <c r="LZF51" s="3112"/>
      <c r="LZG51" s="3112"/>
      <c r="LZH51" s="3112"/>
      <c r="LZI51" s="3112"/>
      <c r="LZJ51" s="3112"/>
      <c r="LZK51" s="3112"/>
      <c r="LZL51" s="3112"/>
      <c r="LZM51" s="3112"/>
      <c r="LZN51" s="3112"/>
      <c r="LZO51" s="3112"/>
      <c r="LZP51" s="3112"/>
      <c r="LZQ51" s="3112"/>
      <c r="LZR51" s="3112"/>
      <c r="LZS51" s="3112"/>
      <c r="LZT51" s="3112"/>
      <c r="LZU51" s="3112"/>
      <c r="LZV51" s="3112"/>
      <c r="LZW51" s="3112"/>
      <c r="LZX51" s="3112"/>
      <c r="LZY51" s="3112"/>
      <c r="LZZ51" s="3112"/>
      <c r="MAA51" s="3112"/>
      <c r="MAB51" s="3112"/>
      <c r="MAC51" s="3112"/>
      <c r="MAD51" s="3112"/>
      <c r="MAE51" s="3112"/>
      <c r="MAF51" s="3112"/>
      <c r="MAG51" s="3112"/>
      <c r="MAH51" s="3112"/>
      <c r="MAI51" s="3112"/>
      <c r="MAJ51" s="3112"/>
      <c r="MAK51" s="3112"/>
      <c r="MAL51" s="3112"/>
      <c r="MAM51" s="3112"/>
      <c r="MAN51" s="3112"/>
      <c r="MAO51" s="3112"/>
      <c r="MAP51" s="3112"/>
      <c r="MAQ51" s="3112"/>
      <c r="MAR51" s="3112"/>
      <c r="MAS51" s="3112"/>
      <c r="MAT51" s="3112"/>
      <c r="MAU51" s="3112"/>
      <c r="MAV51" s="3112"/>
      <c r="MAW51" s="3112"/>
      <c r="MAX51" s="3112"/>
      <c r="MAY51" s="3112"/>
      <c r="MAZ51" s="3112"/>
      <c r="MBA51" s="3112"/>
      <c r="MBB51" s="3112"/>
      <c r="MBC51" s="3112"/>
      <c r="MBD51" s="3112"/>
      <c r="MBE51" s="3112"/>
      <c r="MBF51" s="3112"/>
      <c r="MBG51" s="3112"/>
      <c r="MBH51" s="3112"/>
      <c r="MBI51" s="3112"/>
      <c r="MBJ51" s="3112"/>
      <c r="MBK51" s="3112"/>
      <c r="MBL51" s="3112"/>
      <c r="MBM51" s="3112"/>
      <c r="MBN51" s="3112"/>
      <c r="MBO51" s="3112"/>
      <c r="MBP51" s="3112"/>
      <c r="MBQ51" s="3112"/>
      <c r="MBR51" s="3112"/>
      <c r="MBS51" s="3112"/>
      <c r="MBT51" s="3112"/>
      <c r="MBU51" s="3112"/>
      <c r="MBV51" s="3112"/>
      <c r="MBW51" s="3112"/>
      <c r="MBX51" s="3112"/>
      <c r="MBY51" s="3112"/>
      <c r="MBZ51" s="3112"/>
      <c r="MCA51" s="3112"/>
      <c r="MCB51" s="3112"/>
      <c r="MCC51" s="3112"/>
      <c r="MCD51" s="3112"/>
      <c r="MCE51" s="3112"/>
      <c r="MCF51" s="3112"/>
      <c r="MCG51" s="3112"/>
      <c r="MCH51" s="3112"/>
      <c r="MCI51" s="3112"/>
      <c r="MCJ51" s="3112"/>
      <c r="MCK51" s="3112"/>
      <c r="MCL51" s="3112"/>
      <c r="MCM51" s="3112"/>
      <c r="MCN51" s="3112"/>
      <c r="MCO51" s="3112"/>
      <c r="MCP51" s="3112"/>
      <c r="MCQ51" s="3112"/>
      <c r="MCR51" s="3112"/>
      <c r="MCS51" s="3112"/>
      <c r="MCT51" s="3112"/>
      <c r="MCU51" s="3112"/>
      <c r="MCV51" s="3112"/>
      <c r="MCW51" s="3112"/>
      <c r="MCX51" s="3112"/>
      <c r="MCY51" s="3112"/>
      <c r="MCZ51" s="3112"/>
      <c r="MDA51" s="3112"/>
      <c r="MDB51" s="3112"/>
      <c r="MDC51" s="3112"/>
      <c r="MDD51" s="3112"/>
      <c r="MDE51" s="3112"/>
      <c r="MDF51" s="3112"/>
      <c r="MDG51" s="3112"/>
      <c r="MDH51" s="3112"/>
      <c r="MDI51" s="3112"/>
      <c r="MDJ51" s="3112"/>
      <c r="MDK51" s="3112"/>
      <c r="MDL51" s="3112"/>
      <c r="MDM51" s="3112"/>
      <c r="MDN51" s="3112"/>
      <c r="MDO51" s="3112"/>
      <c r="MDP51" s="3112"/>
      <c r="MDQ51" s="3112"/>
      <c r="MDR51" s="3112"/>
      <c r="MDS51" s="3112"/>
      <c r="MDT51" s="3112"/>
      <c r="MDU51" s="3112"/>
      <c r="MDV51" s="3112"/>
      <c r="MDW51" s="3112"/>
      <c r="MDX51" s="3112"/>
      <c r="MDY51" s="3112"/>
      <c r="MDZ51" s="3112"/>
      <c r="MEA51" s="3112"/>
      <c r="MEB51" s="3112"/>
      <c r="MEC51" s="3112"/>
      <c r="MED51" s="3112"/>
      <c r="MEE51" s="3112"/>
      <c r="MEF51" s="3112"/>
      <c r="MEG51" s="3112"/>
      <c r="MEH51" s="3112"/>
      <c r="MEI51" s="3112"/>
      <c r="MEJ51" s="3112"/>
      <c r="MEK51" s="3112"/>
      <c r="MEL51" s="3112"/>
      <c r="MEM51" s="3112"/>
      <c r="MEN51" s="3112"/>
      <c r="MEO51" s="3112"/>
      <c r="MEP51" s="3112"/>
      <c r="MEQ51" s="3112"/>
      <c r="MER51" s="3112"/>
      <c r="MES51" s="3112"/>
      <c r="MET51" s="3112"/>
      <c r="MEU51" s="3112"/>
      <c r="MEV51" s="3112"/>
      <c r="MEW51" s="3112"/>
      <c r="MEX51" s="3112"/>
      <c r="MEY51" s="3112"/>
      <c r="MEZ51" s="3112"/>
      <c r="MFA51" s="3112"/>
      <c r="MFB51" s="3112"/>
      <c r="MFC51" s="3112"/>
      <c r="MFD51" s="3112"/>
      <c r="MFE51" s="3112"/>
      <c r="MFF51" s="3112"/>
      <c r="MFG51" s="3112"/>
      <c r="MFH51" s="3112"/>
      <c r="MFI51" s="3112"/>
      <c r="MFJ51" s="3112"/>
      <c r="MFK51" s="3112"/>
      <c r="MFL51" s="3112"/>
      <c r="MFM51" s="3112"/>
      <c r="MFN51" s="3112"/>
      <c r="MFO51" s="3112"/>
      <c r="MFP51" s="3112"/>
      <c r="MFQ51" s="3112"/>
      <c r="MFR51" s="3112"/>
      <c r="MFS51" s="3112"/>
      <c r="MFT51" s="3112"/>
      <c r="MFU51" s="3112"/>
      <c r="MFV51" s="3112"/>
      <c r="MFW51" s="3112"/>
      <c r="MFX51" s="3112"/>
      <c r="MFY51" s="3112"/>
      <c r="MFZ51" s="3112"/>
      <c r="MGA51" s="3112"/>
      <c r="MGB51" s="3112"/>
      <c r="MGC51" s="3112"/>
      <c r="MGD51" s="3112"/>
      <c r="MGE51" s="3112"/>
      <c r="MGF51" s="3112"/>
      <c r="MGG51" s="3112"/>
      <c r="MGH51" s="3112"/>
      <c r="MGI51" s="3112"/>
      <c r="MGJ51" s="3112"/>
      <c r="MGK51" s="3112"/>
      <c r="MGL51" s="3112"/>
      <c r="MGM51" s="3112"/>
      <c r="MGN51" s="3112"/>
      <c r="MGO51" s="3112"/>
      <c r="MGP51" s="3112"/>
      <c r="MGQ51" s="3112"/>
      <c r="MGR51" s="3112"/>
      <c r="MGS51" s="3112"/>
      <c r="MGT51" s="3112"/>
      <c r="MGU51" s="3112"/>
      <c r="MGV51" s="3112"/>
      <c r="MGW51" s="3112"/>
      <c r="MGX51" s="3112"/>
      <c r="MGY51" s="3112"/>
      <c r="MGZ51" s="3112"/>
      <c r="MHA51" s="3112"/>
      <c r="MHB51" s="3112"/>
      <c r="MHC51" s="3112"/>
      <c r="MHD51" s="3112"/>
      <c r="MHE51" s="3112"/>
      <c r="MHF51" s="3112"/>
      <c r="MHG51" s="3112"/>
      <c r="MHH51" s="3112"/>
      <c r="MHI51" s="3112"/>
      <c r="MHJ51" s="3112"/>
      <c r="MHK51" s="3112"/>
      <c r="MHL51" s="3112"/>
      <c r="MHM51" s="3112"/>
      <c r="MHN51" s="3112"/>
      <c r="MHO51" s="3112"/>
      <c r="MHP51" s="3112"/>
      <c r="MHQ51" s="3112"/>
      <c r="MHR51" s="3112"/>
      <c r="MHS51" s="3112"/>
      <c r="MHT51" s="3112"/>
      <c r="MHU51" s="3112"/>
      <c r="MHV51" s="3112"/>
      <c r="MHW51" s="3112"/>
      <c r="MHX51" s="3112"/>
      <c r="MHY51" s="3112"/>
      <c r="MHZ51" s="3112"/>
      <c r="MIA51" s="3112"/>
      <c r="MIB51" s="3112"/>
      <c r="MIC51" s="3112"/>
      <c r="MID51" s="3112"/>
      <c r="MIE51" s="3112"/>
      <c r="MIF51" s="3112"/>
      <c r="MIG51" s="3112"/>
      <c r="MIH51" s="3112"/>
      <c r="MII51" s="3112"/>
      <c r="MIJ51" s="3112"/>
      <c r="MIK51" s="3112"/>
      <c r="MIL51" s="3112"/>
      <c r="MIM51" s="3112"/>
      <c r="MIN51" s="3112"/>
      <c r="MIO51" s="3112"/>
      <c r="MIP51" s="3112"/>
      <c r="MIQ51" s="3112"/>
      <c r="MIR51" s="3112"/>
      <c r="MIS51" s="3112"/>
      <c r="MIT51" s="3112"/>
      <c r="MIU51" s="3112"/>
      <c r="MIV51" s="3112"/>
      <c r="MIW51" s="3112"/>
      <c r="MIX51" s="3112"/>
      <c r="MIY51" s="3112"/>
      <c r="MIZ51" s="3112"/>
      <c r="MJA51" s="3112"/>
      <c r="MJB51" s="3112"/>
      <c r="MJC51" s="3112"/>
      <c r="MJD51" s="3112"/>
      <c r="MJE51" s="3112"/>
      <c r="MJF51" s="3112"/>
      <c r="MJG51" s="3112"/>
      <c r="MJH51" s="3112"/>
      <c r="MJI51" s="3112"/>
      <c r="MJJ51" s="3112"/>
      <c r="MJK51" s="3112"/>
      <c r="MJL51" s="3112"/>
      <c r="MJM51" s="3112"/>
      <c r="MJN51" s="3112"/>
      <c r="MJO51" s="3112"/>
      <c r="MJP51" s="3112"/>
      <c r="MJQ51" s="3112"/>
      <c r="MJR51" s="3112"/>
      <c r="MJS51" s="3112"/>
      <c r="MJT51" s="3112"/>
      <c r="MJU51" s="3112"/>
      <c r="MJV51" s="3112"/>
      <c r="MJW51" s="3112"/>
      <c r="MJX51" s="3112"/>
      <c r="MJY51" s="3112"/>
      <c r="MJZ51" s="3112"/>
      <c r="MKA51" s="3112"/>
      <c r="MKB51" s="3112"/>
      <c r="MKC51" s="3112"/>
      <c r="MKD51" s="3112"/>
      <c r="MKE51" s="3112"/>
      <c r="MKF51" s="3112"/>
      <c r="MKG51" s="3112"/>
      <c r="MKH51" s="3112"/>
      <c r="MKI51" s="3112"/>
      <c r="MKJ51" s="3112"/>
      <c r="MKK51" s="3112"/>
      <c r="MKL51" s="3112"/>
      <c r="MKM51" s="3112"/>
      <c r="MKN51" s="3112"/>
      <c r="MKO51" s="3112"/>
      <c r="MKP51" s="3112"/>
      <c r="MKQ51" s="3112"/>
      <c r="MKR51" s="3112"/>
      <c r="MKS51" s="3112"/>
      <c r="MKT51" s="3112"/>
      <c r="MKU51" s="3112"/>
      <c r="MKV51" s="3112"/>
      <c r="MKW51" s="3112"/>
      <c r="MKX51" s="3112"/>
      <c r="MKY51" s="3112"/>
      <c r="MKZ51" s="3112"/>
      <c r="MLA51" s="3112"/>
      <c r="MLB51" s="3112"/>
      <c r="MLC51" s="3112"/>
      <c r="MLD51" s="3112"/>
      <c r="MLE51" s="3112"/>
      <c r="MLF51" s="3112"/>
      <c r="MLG51" s="3112"/>
      <c r="MLH51" s="3112"/>
      <c r="MLI51" s="3112"/>
      <c r="MLJ51" s="3112"/>
      <c r="MLK51" s="3112"/>
      <c r="MLL51" s="3112"/>
      <c r="MLM51" s="3112"/>
      <c r="MLN51" s="3112"/>
      <c r="MLO51" s="3112"/>
      <c r="MLP51" s="3112"/>
      <c r="MLQ51" s="3112"/>
      <c r="MLR51" s="3112"/>
      <c r="MLS51" s="3112"/>
      <c r="MLT51" s="3112"/>
      <c r="MLU51" s="3112"/>
      <c r="MLV51" s="3112"/>
      <c r="MLW51" s="3112"/>
      <c r="MLX51" s="3112"/>
      <c r="MLY51" s="3112"/>
      <c r="MLZ51" s="3112"/>
      <c r="MMA51" s="3112"/>
      <c r="MMB51" s="3112"/>
      <c r="MMC51" s="3112"/>
      <c r="MMD51" s="3112"/>
      <c r="MME51" s="3112"/>
      <c r="MMF51" s="3112"/>
      <c r="MMG51" s="3112"/>
      <c r="MMH51" s="3112"/>
      <c r="MMI51" s="3112"/>
      <c r="MMJ51" s="3112"/>
      <c r="MMK51" s="3112"/>
      <c r="MML51" s="3112"/>
      <c r="MMM51" s="3112"/>
      <c r="MMN51" s="3112"/>
      <c r="MMO51" s="3112"/>
      <c r="MMP51" s="3112"/>
      <c r="MMQ51" s="3112"/>
      <c r="MMR51" s="3112"/>
      <c r="MMS51" s="3112"/>
      <c r="MMT51" s="3112"/>
      <c r="MMU51" s="3112"/>
      <c r="MMV51" s="3112"/>
      <c r="MMW51" s="3112"/>
      <c r="MMX51" s="3112"/>
      <c r="MMY51" s="3112"/>
      <c r="MMZ51" s="3112"/>
      <c r="MNA51" s="3112"/>
      <c r="MNB51" s="3112"/>
      <c r="MNC51" s="3112"/>
      <c r="MND51" s="3112"/>
      <c r="MNE51" s="3112"/>
      <c r="MNF51" s="3112"/>
      <c r="MNG51" s="3112"/>
      <c r="MNH51" s="3112"/>
      <c r="MNI51" s="3112"/>
      <c r="MNJ51" s="3112"/>
      <c r="MNK51" s="3112"/>
      <c r="MNL51" s="3112"/>
      <c r="MNM51" s="3112"/>
      <c r="MNN51" s="3112"/>
      <c r="MNO51" s="3112"/>
      <c r="MNP51" s="3112"/>
      <c r="MNQ51" s="3112"/>
      <c r="MNR51" s="3112"/>
      <c r="MNS51" s="3112"/>
      <c r="MNT51" s="3112"/>
      <c r="MNU51" s="3112"/>
      <c r="MNV51" s="3112"/>
      <c r="MNW51" s="3112"/>
      <c r="MNX51" s="3112"/>
      <c r="MNY51" s="3112"/>
      <c r="MNZ51" s="3112"/>
      <c r="MOA51" s="3112"/>
      <c r="MOB51" s="3112"/>
      <c r="MOC51" s="3112"/>
      <c r="MOD51" s="3112"/>
      <c r="MOE51" s="3112"/>
      <c r="MOF51" s="3112"/>
      <c r="MOG51" s="3112"/>
      <c r="MOH51" s="3112"/>
      <c r="MOI51" s="3112"/>
      <c r="MOJ51" s="3112"/>
      <c r="MOK51" s="3112"/>
      <c r="MOL51" s="3112"/>
      <c r="MOM51" s="3112"/>
      <c r="MON51" s="3112"/>
      <c r="MOO51" s="3112"/>
      <c r="MOP51" s="3112"/>
      <c r="MOQ51" s="3112"/>
      <c r="MOR51" s="3112"/>
      <c r="MOS51" s="3112"/>
      <c r="MOT51" s="3112"/>
      <c r="MOU51" s="3112"/>
      <c r="MOV51" s="3112"/>
      <c r="MOW51" s="3112"/>
      <c r="MOX51" s="3112"/>
      <c r="MOY51" s="3112"/>
      <c r="MOZ51" s="3112"/>
      <c r="MPA51" s="3112"/>
      <c r="MPB51" s="3112"/>
      <c r="MPC51" s="3112"/>
      <c r="MPD51" s="3112"/>
      <c r="MPE51" s="3112"/>
      <c r="MPF51" s="3112"/>
      <c r="MPG51" s="3112"/>
      <c r="MPH51" s="3112"/>
      <c r="MPI51" s="3112"/>
      <c r="MPJ51" s="3112"/>
      <c r="MPK51" s="3112"/>
      <c r="MPL51" s="3112"/>
      <c r="MPM51" s="3112"/>
      <c r="MPN51" s="3112"/>
      <c r="MPO51" s="3112"/>
      <c r="MPP51" s="3112"/>
      <c r="MPQ51" s="3112"/>
      <c r="MPR51" s="3112"/>
      <c r="MPS51" s="3112"/>
      <c r="MPT51" s="3112"/>
      <c r="MPU51" s="3112"/>
      <c r="MPV51" s="3112"/>
      <c r="MPW51" s="3112"/>
      <c r="MPX51" s="3112"/>
      <c r="MPY51" s="3112"/>
      <c r="MPZ51" s="3112"/>
      <c r="MQA51" s="3112"/>
      <c r="MQB51" s="3112"/>
      <c r="MQC51" s="3112"/>
      <c r="MQD51" s="3112"/>
      <c r="MQE51" s="3112"/>
      <c r="MQF51" s="3112"/>
      <c r="MQG51" s="3112"/>
      <c r="MQH51" s="3112"/>
      <c r="MQI51" s="3112"/>
      <c r="MQJ51" s="3112"/>
      <c r="MQK51" s="3112"/>
      <c r="MQL51" s="3112"/>
      <c r="MQM51" s="3112"/>
      <c r="MQN51" s="3112"/>
      <c r="MQO51" s="3112"/>
      <c r="MQP51" s="3112"/>
      <c r="MQQ51" s="3112"/>
      <c r="MQR51" s="3112"/>
      <c r="MQS51" s="3112"/>
      <c r="MQT51" s="3112"/>
      <c r="MQU51" s="3112"/>
      <c r="MQV51" s="3112"/>
      <c r="MQW51" s="3112"/>
      <c r="MQX51" s="3112"/>
      <c r="MQY51" s="3112"/>
      <c r="MQZ51" s="3112"/>
      <c r="MRA51" s="3112"/>
      <c r="MRB51" s="3112"/>
      <c r="MRC51" s="3112"/>
      <c r="MRD51" s="3112"/>
      <c r="MRE51" s="3112"/>
      <c r="MRF51" s="3112"/>
      <c r="MRG51" s="3112"/>
      <c r="MRH51" s="3112"/>
      <c r="MRI51" s="3112"/>
      <c r="MRJ51" s="3112"/>
      <c r="MRK51" s="3112"/>
      <c r="MRL51" s="3112"/>
      <c r="MRM51" s="3112"/>
      <c r="MRN51" s="3112"/>
      <c r="MRO51" s="3112"/>
      <c r="MRP51" s="3112"/>
      <c r="MRQ51" s="3112"/>
      <c r="MRR51" s="3112"/>
      <c r="MRS51" s="3112"/>
      <c r="MRT51" s="3112"/>
      <c r="MRU51" s="3112"/>
      <c r="MRV51" s="3112"/>
      <c r="MRW51" s="3112"/>
      <c r="MRX51" s="3112"/>
      <c r="MRY51" s="3112"/>
      <c r="MRZ51" s="3112"/>
      <c r="MSA51" s="3112"/>
      <c r="MSB51" s="3112"/>
      <c r="MSC51" s="3112"/>
      <c r="MSD51" s="3112"/>
      <c r="MSE51" s="3112"/>
      <c r="MSF51" s="3112"/>
      <c r="MSG51" s="3112"/>
      <c r="MSH51" s="3112"/>
      <c r="MSI51" s="3112"/>
      <c r="MSJ51" s="3112"/>
      <c r="MSK51" s="3112"/>
      <c r="MSL51" s="3112"/>
      <c r="MSM51" s="3112"/>
      <c r="MSN51" s="3112"/>
      <c r="MSO51" s="3112"/>
      <c r="MSP51" s="3112"/>
      <c r="MSQ51" s="3112"/>
      <c r="MSR51" s="3112"/>
      <c r="MSS51" s="3112"/>
      <c r="MST51" s="3112"/>
      <c r="MSU51" s="3112"/>
      <c r="MSV51" s="3112"/>
      <c r="MSW51" s="3112"/>
      <c r="MSX51" s="3112"/>
      <c r="MSY51" s="3112"/>
      <c r="MSZ51" s="3112"/>
      <c r="MTA51" s="3112"/>
      <c r="MTB51" s="3112"/>
      <c r="MTC51" s="3112"/>
      <c r="MTD51" s="3112"/>
      <c r="MTE51" s="3112"/>
      <c r="MTF51" s="3112"/>
      <c r="MTG51" s="3112"/>
      <c r="MTH51" s="3112"/>
      <c r="MTI51" s="3112"/>
      <c r="MTJ51" s="3112"/>
      <c r="MTK51" s="3112"/>
      <c r="MTL51" s="3112"/>
      <c r="MTM51" s="3112"/>
      <c r="MTN51" s="3112"/>
      <c r="MTO51" s="3112"/>
      <c r="MTP51" s="3112"/>
      <c r="MTQ51" s="3112"/>
      <c r="MTR51" s="3112"/>
      <c r="MTS51" s="3112"/>
      <c r="MTT51" s="3112"/>
      <c r="MTU51" s="3112"/>
      <c r="MTV51" s="3112"/>
      <c r="MTW51" s="3112"/>
      <c r="MTX51" s="3112"/>
      <c r="MTY51" s="3112"/>
      <c r="MTZ51" s="3112"/>
      <c r="MUA51" s="3112"/>
      <c r="MUB51" s="3112"/>
      <c r="MUC51" s="3112"/>
      <c r="MUD51" s="3112"/>
      <c r="MUE51" s="3112"/>
      <c r="MUF51" s="3112"/>
      <c r="MUG51" s="3112"/>
      <c r="MUH51" s="3112"/>
      <c r="MUI51" s="3112"/>
      <c r="MUJ51" s="3112"/>
      <c r="MUK51" s="3112"/>
      <c r="MUL51" s="3112"/>
      <c r="MUM51" s="3112"/>
      <c r="MUN51" s="3112"/>
      <c r="MUO51" s="3112"/>
      <c r="MUP51" s="3112"/>
      <c r="MUQ51" s="3112"/>
      <c r="MUR51" s="3112"/>
      <c r="MUS51" s="3112"/>
      <c r="MUT51" s="3112"/>
      <c r="MUU51" s="3112"/>
      <c r="MUV51" s="3112"/>
      <c r="MUW51" s="3112"/>
      <c r="MUX51" s="3112"/>
      <c r="MUY51" s="3112"/>
      <c r="MUZ51" s="3112"/>
      <c r="MVA51" s="3112"/>
      <c r="MVB51" s="3112"/>
      <c r="MVC51" s="3112"/>
      <c r="MVD51" s="3112"/>
      <c r="MVE51" s="3112"/>
      <c r="MVF51" s="3112"/>
      <c r="MVG51" s="3112"/>
      <c r="MVH51" s="3112"/>
      <c r="MVI51" s="3112"/>
      <c r="MVJ51" s="3112"/>
      <c r="MVK51" s="3112"/>
      <c r="MVL51" s="3112"/>
      <c r="MVM51" s="3112"/>
      <c r="MVN51" s="3112"/>
      <c r="MVO51" s="3112"/>
      <c r="MVP51" s="3112"/>
      <c r="MVQ51" s="3112"/>
      <c r="MVR51" s="3112"/>
      <c r="MVS51" s="3112"/>
      <c r="MVT51" s="3112"/>
      <c r="MVU51" s="3112"/>
      <c r="MVV51" s="3112"/>
      <c r="MVW51" s="3112"/>
      <c r="MVX51" s="3112"/>
      <c r="MVY51" s="3112"/>
      <c r="MVZ51" s="3112"/>
      <c r="MWA51" s="3112"/>
      <c r="MWB51" s="3112"/>
      <c r="MWC51" s="3112"/>
      <c r="MWD51" s="3112"/>
      <c r="MWE51" s="3112"/>
      <c r="MWF51" s="3112"/>
      <c r="MWG51" s="3112"/>
      <c r="MWH51" s="3112"/>
      <c r="MWI51" s="3112"/>
      <c r="MWJ51" s="3112"/>
      <c r="MWK51" s="3112"/>
      <c r="MWL51" s="3112"/>
      <c r="MWM51" s="3112"/>
      <c r="MWN51" s="3112"/>
      <c r="MWO51" s="3112"/>
      <c r="MWP51" s="3112"/>
      <c r="MWQ51" s="3112"/>
      <c r="MWR51" s="3112"/>
      <c r="MWS51" s="3112"/>
      <c r="MWT51" s="3112"/>
      <c r="MWU51" s="3112"/>
      <c r="MWV51" s="3112"/>
      <c r="MWW51" s="3112"/>
      <c r="MWX51" s="3112"/>
      <c r="MWY51" s="3112"/>
      <c r="MWZ51" s="3112"/>
      <c r="MXA51" s="3112"/>
      <c r="MXB51" s="3112"/>
      <c r="MXC51" s="3112"/>
      <c r="MXD51" s="3112"/>
      <c r="MXE51" s="3112"/>
      <c r="MXF51" s="3112"/>
      <c r="MXG51" s="3112"/>
      <c r="MXH51" s="3112"/>
      <c r="MXI51" s="3112"/>
      <c r="MXJ51" s="3112"/>
      <c r="MXK51" s="3112"/>
      <c r="MXL51" s="3112"/>
      <c r="MXM51" s="3112"/>
      <c r="MXN51" s="3112"/>
      <c r="MXO51" s="3112"/>
      <c r="MXP51" s="3112"/>
      <c r="MXQ51" s="3112"/>
      <c r="MXR51" s="3112"/>
      <c r="MXS51" s="3112"/>
      <c r="MXT51" s="3112"/>
      <c r="MXU51" s="3112"/>
      <c r="MXV51" s="3112"/>
      <c r="MXW51" s="3112"/>
      <c r="MXX51" s="3112"/>
      <c r="MXY51" s="3112"/>
      <c r="MXZ51" s="3112"/>
      <c r="MYA51" s="3112"/>
      <c r="MYB51" s="3112"/>
      <c r="MYC51" s="3112"/>
      <c r="MYD51" s="3112"/>
      <c r="MYE51" s="3112"/>
      <c r="MYF51" s="3112"/>
      <c r="MYG51" s="3112"/>
      <c r="MYH51" s="3112"/>
      <c r="MYI51" s="3112"/>
      <c r="MYJ51" s="3112"/>
      <c r="MYK51" s="3112"/>
      <c r="MYL51" s="3112"/>
      <c r="MYM51" s="3112"/>
      <c r="MYN51" s="3112"/>
      <c r="MYO51" s="3112"/>
      <c r="MYP51" s="3112"/>
      <c r="MYQ51" s="3112"/>
      <c r="MYR51" s="3112"/>
      <c r="MYS51" s="3112"/>
      <c r="MYT51" s="3112"/>
      <c r="MYU51" s="3112"/>
      <c r="MYV51" s="3112"/>
      <c r="MYW51" s="3112"/>
      <c r="MYX51" s="3112"/>
      <c r="MYY51" s="3112"/>
      <c r="MYZ51" s="3112"/>
      <c r="MZA51" s="3112"/>
      <c r="MZB51" s="3112"/>
      <c r="MZC51" s="3112"/>
      <c r="MZD51" s="3112"/>
      <c r="MZE51" s="3112"/>
      <c r="MZF51" s="3112"/>
      <c r="MZG51" s="3112"/>
      <c r="MZH51" s="3112"/>
      <c r="MZI51" s="3112"/>
      <c r="MZJ51" s="3112"/>
      <c r="MZK51" s="3112"/>
      <c r="MZL51" s="3112"/>
      <c r="MZM51" s="3112"/>
      <c r="MZN51" s="3112"/>
      <c r="MZO51" s="3112"/>
      <c r="MZP51" s="3112"/>
      <c r="MZQ51" s="3112"/>
      <c r="MZR51" s="3112"/>
      <c r="MZS51" s="3112"/>
      <c r="MZT51" s="3112"/>
      <c r="MZU51" s="3112"/>
      <c r="MZV51" s="3112"/>
      <c r="MZW51" s="3112"/>
      <c r="MZX51" s="3112"/>
      <c r="MZY51" s="3112"/>
      <c r="MZZ51" s="3112"/>
      <c r="NAA51" s="3112"/>
      <c r="NAB51" s="3112"/>
      <c r="NAC51" s="3112"/>
      <c r="NAD51" s="3112"/>
      <c r="NAE51" s="3112"/>
      <c r="NAF51" s="3112"/>
      <c r="NAG51" s="3112"/>
      <c r="NAH51" s="3112"/>
      <c r="NAI51" s="3112"/>
      <c r="NAJ51" s="3112"/>
      <c r="NAK51" s="3112"/>
      <c r="NAL51" s="3112"/>
      <c r="NAM51" s="3112"/>
      <c r="NAN51" s="3112"/>
      <c r="NAO51" s="3112"/>
      <c r="NAP51" s="3112"/>
      <c r="NAQ51" s="3112"/>
      <c r="NAR51" s="3112"/>
      <c r="NAS51" s="3112"/>
      <c r="NAT51" s="3112"/>
      <c r="NAU51" s="3112"/>
      <c r="NAV51" s="3112"/>
      <c r="NAW51" s="3112"/>
      <c r="NAX51" s="3112"/>
      <c r="NAY51" s="3112"/>
      <c r="NAZ51" s="3112"/>
      <c r="NBA51" s="3112"/>
      <c r="NBB51" s="3112"/>
      <c r="NBC51" s="3112"/>
      <c r="NBD51" s="3112"/>
      <c r="NBE51" s="3112"/>
      <c r="NBF51" s="3112"/>
      <c r="NBG51" s="3112"/>
      <c r="NBH51" s="3112"/>
      <c r="NBI51" s="3112"/>
      <c r="NBJ51" s="3112"/>
      <c r="NBK51" s="3112"/>
      <c r="NBL51" s="3112"/>
      <c r="NBM51" s="3112"/>
      <c r="NBN51" s="3112"/>
      <c r="NBO51" s="3112"/>
      <c r="NBP51" s="3112"/>
      <c r="NBQ51" s="3112"/>
      <c r="NBR51" s="3112"/>
      <c r="NBS51" s="3112"/>
      <c r="NBT51" s="3112"/>
      <c r="NBU51" s="3112"/>
      <c r="NBV51" s="3112"/>
      <c r="NBW51" s="3112"/>
      <c r="NBX51" s="3112"/>
      <c r="NBY51" s="3112"/>
      <c r="NBZ51" s="3112"/>
      <c r="NCA51" s="3112"/>
      <c r="NCB51" s="3112"/>
      <c r="NCC51" s="3112"/>
      <c r="NCD51" s="3112"/>
      <c r="NCE51" s="3112"/>
      <c r="NCF51" s="3112"/>
      <c r="NCG51" s="3112"/>
      <c r="NCH51" s="3112"/>
      <c r="NCI51" s="3112"/>
      <c r="NCJ51" s="3112"/>
      <c r="NCK51" s="3112"/>
      <c r="NCL51" s="3112"/>
      <c r="NCM51" s="3112"/>
      <c r="NCN51" s="3112"/>
      <c r="NCO51" s="3112"/>
      <c r="NCP51" s="3112"/>
      <c r="NCQ51" s="3112"/>
      <c r="NCR51" s="3112"/>
      <c r="NCS51" s="3112"/>
      <c r="NCT51" s="3112"/>
      <c r="NCU51" s="3112"/>
      <c r="NCV51" s="3112"/>
      <c r="NCW51" s="3112"/>
      <c r="NCX51" s="3112"/>
      <c r="NCY51" s="3112"/>
      <c r="NCZ51" s="3112"/>
      <c r="NDA51" s="3112"/>
      <c r="NDB51" s="3112"/>
      <c r="NDC51" s="3112"/>
      <c r="NDD51" s="3112"/>
      <c r="NDE51" s="3112"/>
      <c r="NDF51" s="3112"/>
      <c r="NDG51" s="3112"/>
      <c r="NDH51" s="3112"/>
      <c r="NDI51" s="3112"/>
      <c r="NDJ51" s="3112"/>
      <c r="NDK51" s="3112"/>
      <c r="NDL51" s="3112"/>
      <c r="NDM51" s="3112"/>
      <c r="NDN51" s="3112"/>
      <c r="NDO51" s="3112"/>
      <c r="NDP51" s="3112"/>
      <c r="NDQ51" s="3112"/>
      <c r="NDR51" s="3112"/>
      <c r="NDS51" s="3112"/>
      <c r="NDT51" s="3112"/>
      <c r="NDU51" s="3112"/>
      <c r="NDV51" s="3112"/>
      <c r="NDW51" s="3112"/>
      <c r="NDX51" s="3112"/>
      <c r="NDY51" s="3112"/>
      <c r="NDZ51" s="3112"/>
      <c r="NEA51" s="3112"/>
      <c r="NEB51" s="3112"/>
      <c r="NEC51" s="3112"/>
      <c r="NED51" s="3112"/>
      <c r="NEE51" s="3112"/>
      <c r="NEF51" s="3112"/>
      <c r="NEG51" s="3112"/>
      <c r="NEH51" s="3112"/>
      <c r="NEI51" s="3112"/>
      <c r="NEJ51" s="3112"/>
      <c r="NEK51" s="3112"/>
      <c r="NEL51" s="3112"/>
      <c r="NEM51" s="3112"/>
      <c r="NEN51" s="3112"/>
      <c r="NEO51" s="3112"/>
      <c r="NEP51" s="3112"/>
      <c r="NEQ51" s="3112"/>
      <c r="NER51" s="3112"/>
      <c r="NES51" s="3112"/>
      <c r="NET51" s="3112"/>
      <c r="NEU51" s="3112"/>
      <c r="NEV51" s="3112"/>
      <c r="NEW51" s="3112"/>
      <c r="NEX51" s="3112"/>
      <c r="NEY51" s="3112"/>
      <c r="NEZ51" s="3112"/>
      <c r="NFA51" s="3112"/>
      <c r="NFB51" s="3112"/>
      <c r="NFC51" s="3112"/>
      <c r="NFD51" s="3112"/>
      <c r="NFE51" s="3112"/>
      <c r="NFF51" s="3112"/>
      <c r="NFG51" s="3112"/>
      <c r="NFH51" s="3112"/>
      <c r="NFI51" s="3112"/>
      <c r="NFJ51" s="3112"/>
      <c r="NFK51" s="3112"/>
      <c r="NFL51" s="3112"/>
      <c r="NFM51" s="3112"/>
      <c r="NFN51" s="3112"/>
      <c r="NFO51" s="3112"/>
      <c r="NFP51" s="3112"/>
      <c r="NFQ51" s="3112"/>
      <c r="NFR51" s="3112"/>
      <c r="NFS51" s="3112"/>
      <c r="NFT51" s="3112"/>
      <c r="NFU51" s="3112"/>
      <c r="NFV51" s="3112"/>
      <c r="NFW51" s="3112"/>
      <c r="NFX51" s="3112"/>
      <c r="NFY51" s="3112"/>
      <c r="NFZ51" s="3112"/>
      <c r="NGA51" s="3112"/>
      <c r="NGB51" s="3112"/>
      <c r="NGC51" s="3112"/>
      <c r="NGD51" s="3112"/>
      <c r="NGE51" s="3112"/>
      <c r="NGF51" s="3112"/>
      <c r="NGG51" s="3112"/>
      <c r="NGH51" s="3112"/>
      <c r="NGI51" s="3112"/>
      <c r="NGJ51" s="3112"/>
      <c r="NGK51" s="3112"/>
      <c r="NGL51" s="3112"/>
      <c r="NGM51" s="3112"/>
      <c r="NGN51" s="3112"/>
      <c r="NGO51" s="3112"/>
      <c r="NGP51" s="3112"/>
      <c r="NGQ51" s="3112"/>
      <c r="NGR51" s="3112"/>
      <c r="NGS51" s="3112"/>
      <c r="NGT51" s="3112"/>
      <c r="NGU51" s="3112"/>
      <c r="NGV51" s="3112"/>
      <c r="NGW51" s="3112"/>
      <c r="NGX51" s="3112"/>
      <c r="NGY51" s="3112"/>
      <c r="NGZ51" s="3112"/>
      <c r="NHA51" s="3112"/>
      <c r="NHB51" s="3112"/>
      <c r="NHC51" s="3112"/>
      <c r="NHD51" s="3112"/>
      <c r="NHE51" s="3112"/>
      <c r="NHF51" s="3112"/>
      <c r="NHG51" s="3112"/>
      <c r="NHH51" s="3112"/>
      <c r="NHI51" s="3112"/>
      <c r="NHJ51" s="3112"/>
      <c r="NHK51" s="3112"/>
      <c r="NHL51" s="3112"/>
      <c r="NHM51" s="3112"/>
      <c r="NHN51" s="3112"/>
      <c r="NHO51" s="3112"/>
      <c r="NHP51" s="3112"/>
      <c r="NHQ51" s="3112"/>
      <c r="NHR51" s="3112"/>
      <c r="NHS51" s="3112"/>
      <c r="NHT51" s="3112"/>
      <c r="NHU51" s="3112"/>
      <c r="NHV51" s="3112"/>
      <c r="NHW51" s="3112"/>
      <c r="NHX51" s="3112"/>
      <c r="NHY51" s="3112"/>
      <c r="NHZ51" s="3112"/>
      <c r="NIA51" s="3112"/>
      <c r="NIB51" s="3112"/>
      <c r="NIC51" s="3112"/>
      <c r="NID51" s="3112"/>
      <c r="NIE51" s="3112"/>
      <c r="NIF51" s="3112"/>
      <c r="NIG51" s="3112"/>
      <c r="NIH51" s="3112"/>
      <c r="NII51" s="3112"/>
      <c r="NIJ51" s="3112"/>
      <c r="NIK51" s="3112"/>
      <c r="NIL51" s="3112"/>
      <c r="NIM51" s="3112"/>
      <c r="NIN51" s="3112"/>
      <c r="NIO51" s="3112"/>
      <c r="NIP51" s="3112"/>
      <c r="NIQ51" s="3112"/>
      <c r="NIR51" s="3112"/>
      <c r="NIS51" s="3112"/>
      <c r="NIT51" s="3112"/>
      <c r="NIU51" s="3112"/>
      <c r="NIV51" s="3112"/>
      <c r="NIW51" s="3112"/>
      <c r="NIX51" s="3112"/>
      <c r="NIY51" s="3112"/>
      <c r="NIZ51" s="3112"/>
      <c r="NJA51" s="3112"/>
      <c r="NJB51" s="3112"/>
      <c r="NJC51" s="3112"/>
      <c r="NJD51" s="3112"/>
      <c r="NJE51" s="3112"/>
      <c r="NJF51" s="3112"/>
      <c r="NJG51" s="3112"/>
      <c r="NJH51" s="3112"/>
      <c r="NJI51" s="3112"/>
      <c r="NJJ51" s="3112"/>
      <c r="NJK51" s="3112"/>
      <c r="NJL51" s="3112"/>
      <c r="NJM51" s="3112"/>
      <c r="NJN51" s="3112"/>
      <c r="NJO51" s="3112"/>
      <c r="NJP51" s="3112"/>
      <c r="NJQ51" s="3112"/>
      <c r="NJR51" s="3112"/>
      <c r="NJS51" s="3112"/>
      <c r="NJT51" s="3112"/>
      <c r="NJU51" s="3112"/>
      <c r="NJV51" s="3112"/>
      <c r="NJW51" s="3112"/>
      <c r="NJX51" s="3112"/>
      <c r="NJY51" s="3112"/>
      <c r="NJZ51" s="3112"/>
      <c r="NKA51" s="3112"/>
      <c r="NKB51" s="3112"/>
      <c r="NKC51" s="3112"/>
      <c r="NKD51" s="3112"/>
      <c r="NKE51" s="3112"/>
      <c r="NKF51" s="3112"/>
      <c r="NKG51" s="3112"/>
      <c r="NKH51" s="3112"/>
      <c r="NKI51" s="3112"/>
      <c r="NKJ51" s="3112"/>
      <c r="NKK51" s="3112"/>
      <c r="NKL51" s="3112"/>
      <c r="NKM51" s="3112"/>
      <c r="NKN51" s="3112"/>
      <c r="NKO51" s="3112"/>
      <c r="NKP51" s="3112"/>
      <c r="NKQ51" s="3112"/>
      <c r="NKR51" s="3112"/>
      <c r="NKS51" s="3112"/>
      <c r="NKT51" s="3112"/>
      <c r="NKU51" s="3112"/>
      <c r="NKV51" s="3112"/>
      <c r="NKW51" s="3112"/>
      <c r="NKX51" s="3112"/>
      <c r="NKY51" s="3112"/>
      <c r="NKZ51" s="3112"/>
      <c r="NLA51" s="3112"/>
      <c r="NLB51" s="3112"/>
      <c r="NLC51" s="3112"/>
      <c r="NLD51" s="3112"/>
      <c r="NLE51" s="3112"/>
      <c r="NLF51" s="3112"/>
      <c r="NLG51" s="3112"/>
      <c r="NLH51" s="3112"/>
      <c r="NLI51" s="3112"/>
      <c r="NLJ51" s="3112"/>
      <c r="NLK51" s="3112"/>
      <c r="NLL51" s="3112"/>
      <c r="NLM51" s="3112"/>
      <c r="NLN51" s="3112"/>
      <c r="NLO51" s="3112"/>
      <c r="NLP51" s="3112"/>
      <c r="NLQ51" s="3112"/>
      <c r="NLR51" s="3112"/>
      <c r="NLS51" s="3112"/>
      <c r="NLT51" s="3112"/>
      <c r="NLU51" s="3112"/>
      <c r="NLV51" s="3112"/>
      <c r="NLW51" s="3112"/>
      <c r="NLX51" s="3112"/>
      <c r="NLY51" s="3112"/>
      <c r="NLZ51" s="3112"/>
      <c r="NMA51" s="3112"/>
      <c r="NMB51" s="3112"/>
      <c r="NMC51" s="3112"/>
      <c r="NMD51" s="3112"/>
      <c r="NME51" s="3112"/>
      <c r="NMF51" s="3112"/>
      <c r="NMG51" s="3112"/>
      <c r="NMH51" s="3112"/>
      <c r="NMI51" s="3112"/>
      <c r="NMJ51" s="3112"/>
      <c r="NMK51" s="3112"/>
      <c r="NML51" s="3112"/>
      <c r="NMM51" s="3112"/>
      <c r="NMN51" s="3112"/>
      <c r="NMO51" s="3112"/>
      <c r="NMP51" s="3112"/>
      <c r="NMQ51" s="3112"/>
      <c r="NMR51" s="3112"/>
      <c r="NMS51" s="3112"/>
      <c r="NMT51" s="3112"/>
      <c r="NMU51" s="3112"/>
      <c r="NMV51" s="3112"/>
      <c r="NMW51" s="3112"/>
      <c r="NMX51" s="3112"/>
      <c r="NMY51" s="3112"/>
      <c r="NMZ51" s="3112"/>
      <c r="NNA51" s="3112"/>
      <c r="NNB51" s="3112"/>
      <c r="NNC51" s="3112"/>
      <c r="NND51" s="3112"/>
      <c r="NNE51" s="3112"/>
      <c r="NNF51" s="3112"/>
      <c r="NNG51" s="3112"/>
      <c r="NNH51" s="3112"/>
      <c r="NNI51" s="3112"/>
      <c r="NNJ51" s="3112"/>
      <c r="NNK51" s="3112"/>
      <c r="NNL51" s="3112"/>
      <c r="NNM51" s="3112"/>
      <c r="NNN51" s="3112"/>
      <c r="NNO51" s="3112"/>
      <c r="NNP51" s="3112"/>
      <c r="NNQ51" s="3112"/>
      <c r="NNR51" s="3112"/>
      <c r="NNS51" s="3112"/>
      <c r="NNT51" s="3112"/>
      <c r="NNU51" s="3112"/>
      <c r="NNV51" s="3112"/>
      <c r="NNW51" s="3112"/>
      <c r="NNX51" s="3112"/>
      <c r="NNY51" s="3112"/>
      <c r="NNZ51" s="3112"/>
      <c r="NOA51" s="3112"/>
      <c r="NOB51" s="3112"/>
      <c r="NOC51" s="3112"/>
      <c r="NOD51" s="3112"/>
      <c r="NOE51" s="3112"/>
      <c r="NOF51" s="3112"/>
      <c r="NOG51" s="3112"/>
      <c r="NOH51" s="3112"/>
      <c r="NOI51" s="3112"/>
      <c r="NOJ51" s="3112"/>
      <c r="NOK51" s="3112"/>
      <c r="NOL51" s="3112"/>
      <c r="NOM51" s="3112"/>
      <c r="NON51" s="3112"/>
      <c r="NOO51" s="3112"/>
      <c r="NOP51" s="3112"/>
      <c r="NOQ51" s="3112"/>
      <c r="NOR51" s="3112"/>
      <c r="NOS51" s="3112"/>
      <c r="NOT51" s="3112"/>
      <c r="NOU51" s="3112"/>
      <c r="NOV51" s="3112"/>
      <c r="NOW51" s="3112"/>
      <c r="NOX51" s="3112"/>
      <c r="NOY51" s="3112"/>
      <c r="NOZ51" s="3112"/>
      <c r="NPA51" s="3112"/>
      <c r="NPB51" s="3112"/>
      <c r="NPC51" s="3112"/>
      <c r="NPD51" s="3112"/>
      <c r="NPE51" s="3112"/>
      <c r="NPF51" s="3112"/>
      <c r="NPG51" s="3112"/>
      <c r="NPH51" s="3112"/>
      <c r="NPI51" s="3112"/>
      <c r="NPJ51" s="3112"/>
      <c r="NPK51" s="3112"/>
      <c r="NPL51" s="3112"/>
      <c r="NPM51" s="3112"/>
      <c r="NPN51" s="3112"/>
      <c r="NPO51" s="3112"/>
      <c r="NPP51" s="3112"/>
      <c r="NPQ51" s="3112"/>
      <c r="NPR51" s="3112"/>
      <c r="NPS51" s="3112"/>
      <c r="NPT51" s="3112"/>
      <c r="NPU51" s="3112"/>
      <c r="NPV51" s="3112"/>
      <c r="NPW51" s="3112"/>
      <c r="NPX51" s="3112"/>
      <c r="NPY51" s="3112"/>
      <c r="NPZ51" s="3112"/>
      <c r="NQA51" s="3112"/>
      <c r="NQB51" s="3112"/>
      <c r="NQC51" s="3112"/>
      <c r="NQD51" s="3112"/>
      <c r="NQE51" s="3112"/>
      <c r="NQF51" s="3112"/>
      <c r="NQG51" s="3112"/>
      <c r="NQH51" s="3112"/>
      <c r="NQI51" s="3112"/>
      <c r="NQJ51" s="3112"/>
      <c r="NQK51" s="3112"/>
      <c r="NQL51" s="3112"/>
      <c r="NQM51" s="3112"/>
      <c r="NQN51" s="3112"/>
      <c r="NQO51" s="3112"/>
      <c r="NQP51" s="3112"/>
      <c r="NQQ51" s="3112"/>
      <c r="NQR51" s="3112"/>
      <c r="NQS51" s="3112"/>
      <c r="NQT51" s="3112"/>
      <c r="NQU51" s="3112"/>
      <c r="NQV51" s="3112"/>
      <c r="NQW51" s="3112"/>
      <c r="NQX51" s="3112"/>
      <c r="NQY51" s="3112"/>
      <c r="NQZ51" s="3112"/>
      <c r="NRA51" s="3112"/>
      <c r="NRB51" s="3112"/>
      <c r="NRC51" s="3112"/>
      <c r="NRD51" s="3112"/>
      <c r="NRE51" s="3112"/>
      <c r="NRF51" s="3112"/>
      <c r="NRG51" s="3112"/>
      <c r="NRH51" s="3112"/>
      <c r="NRI51" s="3112"/>
      <c r="NRJ51" s="3112"/>
      <c r="NRK51" s="3112"/>
      <c r="NRL51" s="3112"/>
      <c r="NRM51" s="3112"/>
      <c r="NRN51" s="3112"/>
      <c r="NRO51" s="3112"/>
      <c r="NRP51" s="3112"/>
      <c r="NRQ51" s="3112"/>
      <c r="NRR51" s="3112"/>
      <c r="NRS51" s="3112"/>
      <c r="NRT51" s="3112"/>
      <c r="NRU51" s="3112"/>
      <c r="NRV51" s="3112"/>
      <c r="NRW51" s="3112"/>
      <c r="NRX51" s="3112"/>
      <c r="NRY51" s="3112"/>
      <c r="NRZ51" s="3112"/>
      <c r="NSA51" s="3112"/>
      <c r="NSB51" s="3112"/>
      <c r="NSC51" s="3112"/>
      <c r="NSD51" s="3112"/>
      <c r="NSE51" s="3112"/>
      <c r="NSF51" s="3112"/>
      <c r="NSG51" s="3112"/>
      <c r="NSH51" s="3112"/>
      <c r="NSI51" s="3112"/>
      <c r="NSJ51" s="3112"/>
      <c r="NSK51" s="3112"/>
      <c r="NSL51" s="3112"/>
      <c r="NSM51" s="3112"/>
      <c r="NSN51" s="3112"/>
      <c r="NSO51" s="3112"/>
      <c r="NSP51" s="3112"/>
      <c r="NSQ51" s="3112"/>
      <c r="NSR51" s="3112"/>
      <c r="NSS51" s="3112"/>
      <c r="NST51" s="3112"/>
      <c r="NSU51" s="3112"/>
      <c r="NSV51" s="3112"/>
      <c r="NSW51" s="3112"/>
      <c r="NSX51" s="3112"/>
      <c r="NSY51" s="3112"/>
      <c r="NSZ51" s="3112"/>
      <c r="NTA51" s="3112"/>
      <c r="NTB51" s="3112"/>
      <c r="NTC51" s="3112"/>
      <c r="NTD51" s="3112"/>
      <c r="NTE51" s="3112"/>
      <c r="NTF51" s="3112"/>
      <c r="NTG51" s="3112"/>
      <c r="NTH51" s="3112"/>
      <c r="NTI51" s="3112"/>
      <c r="NTJ51" s="3112"/>
      <c r="NTK51" s="3112"/>
      <c r="NTL51" s="3112"/>
      <c r="NTM51" s="3112"/>
      <c r="NTN51" s="3112"/>
      <c r="NTO51" s="3112"/>
      <c r="NTP51" s="3112"/>
      <c r="NTQ51" s="3112"/>
      <c r="NTR51" s="3112"/>
      <c r="NTS51" s="3112"/>
      <c r="NTT51" s="3112"/>
      <c r="NTU51" s="3112"/>
      <c r="NTV51" s="3112"/>
      <c r="NTW51" s="3112"/>
      <c r="NTX51" s="3112"/>
      <c r="NTY51" s="3112"/>
      <c r="NTZ51" s="3112"/>
      <c r="NUA51" s="3112"/>
      <c r="NUB51" s="3112"/>
      <c r="NUC51" s="3112"/>
      <c r="NUD51" s="3112"/>
      <c r="NUE51" s="3112"/>
      <c r="NUF51" s="3112"/>
      <c r="NUG51" s="3112"/>
      <c r="NUH51" s="3112"/>
      <c r="NUI51" s="3112"/>
      <c r="NUJ51" s="3112"/>
      <c r="NUK51" s="3112"/>
      <c r="NUL51" s="3112"/>
      <c r="NUM51" s="3112"/>
      <c r="NUN51" s="3112"/>
      <c r="NUO51" s="3112"/>
      <c r="NUP51" s="3112"/>
      <c r="NUQ51" s="3112"/>
      <c r="NUR51" s="3112"/>
      <c r="NUS51" s="3112"/>
      <c r="NUT51" s="3112"/>
      <c r="NUU51" s="3112"/>
      <c r="NUV51" s="3112"/>
      <c r="NUW51" s="3112"/>
      <c r="NUX51" s="3112"/>
      <c r="NUY51" s="3112"/>
      <c r="NUZ51" s="3112"/>
      <c r="NVA51" s="3112"/>
      <c r="NVB51" s="3112"/>
      <c r="NVC51" s="3112"/>
      <c r="NVD51" s="3112"/>
      <c r="NVE51" s="3112"/>
      <c r="NVF51" s="3112"/>
      <c r="NVG51" s="3112"/>
      <c r="NVH51" s="3112"/>
      <c r="NVI51" s="3112"/>
      <c r="NVJ51" s="3112"/>
      <c r="NVK51" s="3112"/>
      <c r="NVL51" s="3112"/>
      <c r="NVM51" s="3112"/>
      <c r="NVN51" s="3112"/>
      <c r="NVO51" s="3112"/>
      <c r="NVP51" s="3112"/>
      <c r="NVQ51" s="3112"/>
      <c r="NVR51" s="3112"/>
      <c r="NVS51" s="3112"/>
      <c r="NVT51" s="3112"/>
      <c r="NVU51" s="3112"/>
      <c r="NVV51" s="3112"/>
      <c r="NVW51" s="3112"/>
      <c r="NVX51" s="3112"/>
      <c r="NVY51" s="3112"/>
      <c r="NVZ51" s="3112"/>
      <c r="NWA51" s="3112"/>
      <c r="NWB51" s="3112"/>
      <c r="NWC51" s="3112"/>
      <c r="NWD51" s="3112"/>
      <c r="NWE51" s="3112"/>
      <c r="NWF51" s="3112"/>
      <c r="NWG51" s="3112"/>
      <c r="NWH51" s="3112"/>
      <c r="NWI51" s="3112"/>
      <c r="NWJ51" s="3112"/>
      <c r="NWK51" s="3112"/>
      <c r="NWL51" s="3112"/>
      <c r="NWM51" s="3112"/>
      <c r="NWN51" s="3112"/>
      <c r="NWO51" s="3112"/>
      <c r="NWP51" s="3112"/>
      <c r="NWQ51" s="3112"/>
      <c r="NWR51" s="3112"/>
      <c r="NWS51" s="3112"/>
      <c r="NWT51" s="3112"/>
      <c r="NWU51" s="3112"/>
      <c r="NWV51" s="3112"/>
      <c r="NWW51" s="3112"/>
      <c r="NWX51" s="3112"/>
      <c r="NWY51" s="3112"/>
      <c r="NWZ51" s="3112"/>
      <c r="NXA51" s="3112"/>
      <c r="NXB51" s="3112"/>
      <c r="NXC51" s="3112"/>
      <c r="NXD51" s="3112"/>
      <c r="NXE51" s="3112"/>
      <c r="NXF51" s="3112"/>
      <c r="NXG51" s="3112"/>
      <c r="NXH51" s="3112"/>
      <c r="NXI51" s="3112"/>
      <c r="NXJ51" s="3112"/>
      <c r="NXK51" s="3112"/>
      <c r="NXL51" s="3112"/>
      <c r="NXM51" s="3112"/>
      <c r="NXN51" s="3112"/>
      <c r="NXO51" s="3112"/>
      <c r="NXP51" s="3112"/>
      <c r="NXQ51" s="3112"/>
      <c r="NXR51" s="3112"/>
      <c r="NXS51" s="3112"/>
      <c r="NXT51" s="3112"/>
      <c r="NXU51" s="3112"/>
      <c r="NXV51" s="3112"/>
      <c r="NXW51" s="3112"/>
      <c r="NXX51" s="3112"/>
      <c r="NXY51" s="3112"/>
      <c r="NXZ51" s="3112"/>
      <c r="NYA51" s="3112"/>
      <c r="NYB51" s="3112"/>
      <c r="NYC51" s="3112"/>
      <c r="NYD51" s="3112"/>
      <c r="NYE51" s="3112"/>
      <c r="NYF51" s="3112"/>
      <c r="NYG51" s="3112"/>
      <c r="NYH51" s="3112"/>
      <c r="NYI51" s="3112"/>
      <c r="NYJ51" s="3112"/>
      <c r="NYK51" s="3112"/>
      <c r="NYL51" s="3112"/>
      <c r="NYM51" s="3112"/>
      <c r="NYN51" s="3112"/>
      <c r="NYO51" s="3112"/>
      <c r="NYP51" s="3112"/>
      <c r="NYQ51" s="3112"/>
      <c r="NYR51" s="3112"/>
      <c r="NYS51" s="3112"/>
      <c r="NYT51" s="3112"/>
      <c r="NYU51" s="3112"/>
      <c r="NYV51" s="3112"/>
      <c r="NYW51" s="3112"/>
      <c r="NYX51" s="3112"/>
      <c r="NYY51" s="3112"/>
      <c r="NYZ51" s="3112"/>
      <c r="NZA51" s="3112"/>
      <c r="NZB51" s="3112"/>
      <c r="NZC51" s="3112"/>
      <c r="NZD51" s="3112"/>
      <c r="NZE51" s="3112"/>
      <c r="NZF51" s="3112"/>
      <c r="NZG51" s="3112"/>
      <c r="NZH51" s="3112"/>
      <c r="NZI51" s="3112"/>
      <c r="NZJ51" s="3112"/>
      <c r="NZK51" s="3112"/>
      <c r="NZL51" s="3112"/>
      <c r="NZM51" s="3112"/>
      <c r="NZN51" s="3112"/>
      <c r="NZO51" s="3112"/>
      <c r="NZP51" s="3112"/>
      <c r="NZQ51" s="3112"/>
      <c r="NZR51" s="3112"/>
      <c r="NZS51" s="3112"/>
      <c r="NZT51" s="3112"/>
      <c r="NZU51" s="3112"/>
      <c r="NZV51" s="3112"/>
      <c r="NZW51" s="3112"/>
      <c r="NZX51" s="3112"/>
      <c r="NZY51" s="3112"/>
      <c r="NZZ51" s="3112"/>
      <c r="OAA51" s="3112"/>
      <c r="OAB51" s="3112"/>
      <c r="OAC51" s="3112"/>
      <c r="OAD51" s="3112"/>
      <c r="OAE51" s="3112"/>
      <c r="OAF51" s="3112"/>
      <c r="OAG51" s="3112"/>
      <c r="OAH51" s="3112"/>
      <c r="OAI51" s="3112"/>
      <c r="OAJ51" s="3112"/>
      <c r="OAK51" s="3112"/>
      <c r="OAL51" s="3112"/>
      <c r="OAM51" s="3112"/>
      <c r="OAN51" s="3112"/>
      <c r="OAO51" s="3112"/>
      <c r="OAP51" s="3112"/>
      <c r="OAQ51" s="3112"/>
      <c r="OAR51" s="3112"/>
      <c r="OAS51" s="3112"/>
      <c r="OAT51" s="3112"/>
      <c r="OAU51" s="3112"/>
      <c r="OAV51" s="3112"/>
      <c r="OAW51" s="3112"/>
      <c r="OAX51" s="3112"/>
      <c r="OAY51" s="3112"/>
      <c r="OAZ51" s="3112"/>
      <c r="OBA51" s="3112"/>
      <c r="OBB51" s="3112"/>
      <c r="OBC51" s="3112"/>
      <c r="OBD51" s="3112"/>
      <c r="OBE51" s="3112"/>
      <c r="OBF51" s="3112"/>
      <c r="OBG51" s="3112"/>
      <c r="OBH51" s="3112"/>
      <c r="OBI51" s="3112"/>
      <c r="OBJ51" s="3112"/>
      <c r="OBK51" s="3112"/>
      <c r="OBL51" s="3112"/>
      <c r="OBM51" s="3112"/>
      <c r="OBN51" s="3112"/>
      <c r="OBO51" s="3112"/>
      <c r="OBP51" s="3112"/>
      <c r="OBQ51" s="3112"/>
      <c r="OBR51" s="3112"/>
      <c r="OBS51" s="3112"/>
      <c r="OBT51" s="3112"/>
      <c r="OBU51" s="3112"/>
      <c r="OBV51" s="3112"/>
      <c r="OBW51" s="3112"/>
      <c r="OBX51" s="3112"/>
      <c r="OBY51" s="3112"/>
      <c r="OBZ51" s="3112"/>
      <c r="OCA51" s="3112"/>
      <c r="OCB51" s="3112"/>
      <c r="OCC51" s="3112"/>
      <c r="OCD51" s="3112"/>
      <c r="OCE51" s="3112"/>
      <c r="OCF51" s="3112"/>
      <c r="OCG51" s="3112"/>
      <c r="OCH51" s="3112"/>
      <c r="OCI51" s="3112"/>
      <c r="OCJ51" s="3112"/>
      <c r="OCK51" s="3112"/>
      <c r="OCL51" s="3112"/>
      <c r="OCM51" s="3112"/>
      <c r="OCN51" s="3112"/>
      <c r="OCO51" s="3112"/>
      <c r="OCP51" s="3112"/>
      <c r="OCQ51" s="3112"/>
      <c r="OCR51" s="3112"/>
      <c r="OCS51" s="3112"/>
      <c r="OCT51" s="3112"/>
      <c r="OCU51" s="3112"/>
      <c r="OCV51" s="3112"/>
      <c r="OCW51" s="3112"/>
      <c r="OCX51" s="3112"/>
      <c r="OCY51" s="3112"/>
      <c r="OCZ51" s="3112"/>
      <c r="ODA51" s="3112"/>
      <c r="ODB51" s="3112"/>
      <c r="ODC51" s="3112"/>
      <c r="ODD51" s="3112"/>
      <c r="ODE51" s="3112"/>
      <c r="ODF51" s="3112"/>
      <c r="ODG51" s="3112"/>
      <c r="ODH51" s="3112"/>
      <c r="ODI51" s="3112"/>
      <c r="ODJ51" s="3112"/>
      <c r="ODK51" s="3112"/>
      <c r="ODL51" s="3112"/>
      <c r="ODM51" s="3112"/>
      <c r="ODN51" s="3112"/>
      <c r="ODO51" s="3112"/>
      <c r="ODP51" s="3112"/>
      <c r="ODQ51" s="3112"/>
      <c r="ODR51" s="3112"/>
      <c r="ODS51" s="3112"/>
      <c r="ODT51" s="3112"/>
      <c r="ODU51" s="3112"/>
      <c r="ODV51" s="3112"/>
      <c r="ODW51" s="3112"/>
      <c r="ODX51" s="3112"/>
      <c r="ODY51" s="3112"/>
      <c r="ODZ51" s="3112"/>
      <c r="OEA51" s="3112"/>
      <c r="OEB51" s="3112"/>
      <c r="OEC51" s="3112"/>
      <c r="OED51" s="3112"/>
      <c r="OEE51" s="3112"/>
      <c r="OEF51" s="3112"/>
      <c r="OEG51" s="3112"/>
      <c r="OEH51" s="3112"/>
      <c r="OEI51" s="3112"/>
      <c r="OEJ51" s="3112"/>
      <c r="OEK51" s="3112"/>
      <c r="OEL51" s="3112"/>
      <c r="OEM51" s="3112"/>
      <c r="OEN51" s="3112"/>
      <c r="OEO51" s="3112"/>
      <c r="OEP51" s="3112"/>
      <c r="OEQ51" s="3112"/>
      <c r="OER51" s="3112"/>
      <c r="OES51" s="3112"/>
      <c r="OET51" s="3112"/>
      <c r="OEU51" s="3112"/>
      <c r="OEV51" s="3112"/>
      <c r="OEW51" s="3112"/>
      <c r="OEX51" s="3112"/>
      <c r="OEY51" s="3112"/>
      <c r="OEZ51" s="3112"/>
      <c r="OFA51" s="3112"/>
      <c r="OFB51" s="3112"/>
      <c r="OFC51" s="3112"/>
      <c r="OFD51" s="3112"/>
      <c r="OFE51" s="3112"/>
      <c r="OFF51" s="3112"/>
      <c r="OFG51" s="3112"/>
      <c r="OFH51" s="3112"/>
      <c r="OFI51" s="3112"/>
      <c r="OFJ51" s="3112"/>
      <c r="OFK51" s="3112"/>
      <c r="OFL51" s="3112"/>
      <c r="OFM51" s="3112"/>
      <c r="OFN51" s="3112"/>
      <c r="OFO51" s="3112"/>
      <c r="OFP51" s="3112"/>
      <c r="OFQ51" s="3112"/>
      <c r="OFR51" s="3112"/>
      <c r="OFS51" s="3112"/>
      <c r="OFT51" s="3112"/>
      <c r="OFU51" s="3112"/>
      <c r="OFV51" s="3112"/>
      <c r="OFW51" s="3112"/>
      <c r="OFX51" s="3112"/>
      <c r="OFY51" s="3112"/>
      <c r="OFZ51" s="3112"/>
      <c r="OGA51" s="3112"/>
      <c r="OGB51" s="3112"/>
      <c r="OGC51" s="3112"/>
      <c r="OGD51" s="3112"/>
      <c r="OGE51" s="3112"/>
      <c r="OGF51" s="3112"/>
      <c r="OGG51" s="3112"/>
      <c r="OGH51" s="3112"/>
      <c r="OGI51" s="3112"/>
      <c r="OGJ51" s="3112"/>
      <c r="OGK51" s="3112"/>
      <c r="OGL51" s="3112"/>
      <c r="OGM51" s="3112"/>
      <c r="OGN51" s="3112"/>
      <c r="OGO51" s="3112"/>
      <c r="OGP51" s="3112"/>
      <c r="OGQ51" s="3112"/>
      <c r="OGR51" s="3112"/>
      <c r="OGS51" s="3112"/>
      <c r="OGT51" s="3112"/>
      <c r="OGU51" s="3112"/>
      <c r="OGV51" s="3112"/>
      <c r="OGW51" s="3112"/>
      <c r="OGX51" s="3112"/>
      <c r="OGY51" s="3112"/>
      <c r="OGZ51" s="3112"/>
      <c r="OHA51" s="3112"/>
      <c r="OHB51" s="3112"/>
      <c r="OHC51" s="3112"/>
      <c r="OHD51" s="3112"/>
      <c r="OHE51" s="3112"/>
      <c r="OHF51" s="3112"/>
      <c r="OHG51" s="3112"/>
      <c r="OHH51" s="3112"/>
      <c r="OHI51" s="3112"/>
      <c r="OHJ51" s="3112"/>
      <c r="OHK51" s="3112"/>
      <c r="OHL51" s="3112"/>
      <c r="OHM51" s="3112"/>
      <c r="OHN51" s="3112"/>
      <c r="OHO51" s="3112"/>
      <c r="OHP51" s="3112"/>
      <c r="OHQ51" s="3112"/>
      <c r="OHR51" s="3112"/>
      <c r="OHS51" s="3112"/>
      <c r="OHT51" s="3112"/>
      <c r="OHU51" s="3112"/>
      <c r="OHV51" s="3112"/>
      <c r="OHW51" s="3112"/>
      <c r="OHX51" s="3112"/>
      <c r="OHY51" s="3112"/>
      <c r="OHZ51" s="3112"/>
      <c r="OIA51" s="3112"/>
      <c r="OIB51" s="3112"/>
      <c r="OIC51" s="3112"/>
      <c r="OID51" s="3112"/>
      <c r="OIE51" s="3112"/>
      <c r="OIF51" s="3112"/>
      <c r="OIG51" s="3112"/>
      <c r="OIH51" s="3112"/>
      <c r="OII51" s="3112"/>
      <c r="OIJ51" s="3112"/>
      <c r="OIK51" s="3112"/>
      <c r="OIL51" s="3112"/>
      <c r="OIM51" s="3112"/>
      <c r="OIN51" s="3112"/>
      <c r="OIO51" s="3112"/>
      <c r="OIP51" s="3112"/>
      <c r="OIQ51" s="3112"/>
      <c r="OIR51" s="3112"/>
      <c r="OIS51" s="3112"/>
      <c r="OIT51" s="3112"/>
      <c r="OIU51" s="3112"/>
      <c r="OIV51" s="3112"/>
      <c r="OIW51" s="3112"/>
      <c r="OIX51" s="3112"/>
      <c r="OIY51" s="3112"/>
      <c r="OIZ51" s="3112"/>
      <c r="OJA51" s="3112"/>
      <c r="OJB51" s="3112"/>
      <c r="OJC51" s="3112"/>
      <c r="OJD51" s="3112"/>
      <c r="OJE51" s="3112"/>
      <c r="OJF51" s="3112"/>
      <c r="OJG51" s="3112"/>
      <c r="OJH51" s="3112"/>
      <c r="OJI51" s="3112"/>
      <c r="OJJ51" s="3112"/>
      <c r="OJK51" s="3112"/>
      <c r="OJL51" s="3112"/>
      <c r="OJM51" s="3112"/>
      <c r="OJN51" s="3112"/>
      <c r="OJO51" s="3112"/>
      <c r="OJP51" s="3112"/>
      <c r="OJQ51" s="3112"/>
      <c r="OJR51" s="3112"/>
      <c r="OJS51" s="3112"/>
      <c r="OJT51" s="3112"/>
      <c r="OJU51" s="3112"/>
      <c r="OJV51" s="3112"/>
      <c r="OJW51" s="3112"/>
      <c r="OJX51" s="3112"/>
      <c r="OJY51" s="3112"/>
      <c r="OJZ51" s="3112"/>
      <c r="OKA51" s="3112"/>
      <c r="OKB51" s="3112"/>
      <c r="OKC51" s="3112"/>
      <c r="OKD51" s="3112"/>
      <c r="OKE51" s="3112"/>
      <c r="OKF51" s="3112"/>
      <c r="OKG51" s="3112"/>
      <c r="OKH51" s="3112"/>
      <c r="OKI51" s="3112"/>
      <c r="OKJ51" s="3112"/>
      <c r="OKK51" s="3112"/>
      <c r="OKL51" s="3112"/>
      <c r="OKM51" s="3112"/>
      <c r="OKN51" s="3112"/>
      <c r="OKO51" s="3112"/>
      <c r="OKP51" s="3112"/>
      <c r="OKQ51" s="3112"/>
      <c r="OKR51" s="3112"/>
      <c r="OKS51" s="3112"/>
      <c r="OKT51" s="3112"/>
      <c r="OKU51" s="3112"/>
      <c r="OKV51" s="3112"/>
      <c r="OKW51" s="3112"/>
      <c r="OKX51" s="3112"/>
      <c r="OKY51" s="3112"/>
      <c r="OKZ51" s="3112"/>
      <c r="OLA51" s="3112"/>
      <c r="OLB51" s="3112"/>
      <c r="OLC51" s="3112"/>
      <c r="OLD51" s="3112"/>
      <c r="OLE51" s="3112"/>
      <c r="OLF51" s="3112"/>
      <c r="OLG51" s="3112"/>
      <c r="OLH51" s="3112"/>
      <c r="OLI51" s="3112"/>
      <c r="OLJ51" s="3112"/>
      <c r="OLK51" s="3112"/>
      <c r="OLL51" s="3112"/>
      <c r="OLM51" s="3112"/>
      <c r="OLN51" s="3112"/>
      <c r="OLO51" s="3112"/>
      <c r="OLP51" s="3112"/>
      <c r="OLQ51" s="3112"/>
      <c r="OLR51" s="3112"/>
      <c r="OLS51" s="3112"/>
      <c r="OLT51" s="3112"/>
      <c r="OLU51" s="3112"/>
      <c r="OLV51" s="3112"/>
      <c r="OLW51" s="3112"/>
      <c r="OLX51" s="3112"/>
      <c r="OLY51" s="3112"/>
      <c r="OLZ51" s="3112"/>
      <c r="OMA51" s="3112"/>
      <c r="OMB51" s="3112"/>
      <c r="OMC51" s="3112"/>
      <c r="OMD51" s="3112"/>
      <c r="OME51" s="3112"/>
      <c r="OMF51" s="3112"/>
      <c r="OMG51" s="3112"/>
      <c r="OMH51" s="3112"/>
      <c r="OMI51" s="3112"/>
      <c r="OMJ51" s="3112"/>
      <c r="OMK51" s="3112"/>
      <c r="OML51" s="3112"/>
      <c r="OMM51" s="3112"/>
      <c r="OMN51" s="3112"/>
      <c r="OMO51" s="3112"/>
      <c r="OMP51" s="3112"/>
      <c r="OMQ51" s="3112"/>
      <c r="OMR51" s="3112"/>
      <c r="OMS51" s="3112"/>
      <c r="OMT51" s="3112"/>
      <c r="OMU51" s="3112"/>
      <c r="OMV51" s="3112"/>
      <c r="OMW51" s="3112"/>
      <c r="OMX51" s="3112"/>
      <c r="OMY51" s="3112"/>
      <c r="OMZ51" s="3112"/>
      <c r="ONA51" s="3112"/>
      <c r="ONB51" s="3112"/>
      <c r="ONC51" s="3112"/>
      <c r="OND51" s="3112"/>
      <c r="ONE51" s="3112"/>
      <c r="ONF51" s="3112"/>
      <c r="ONG51" s="3112"/>
      <c r="ONH51" s="3112"/>
      <c r="ONI51" s="3112"/>
      <c r="ONJ51" s="3112"/>
      <c r="ONK51" s="3112"/>
      <c r="ONL51" s="3112"/>
      <c r="ONM51" s="3112"/>
      <c r="ONN51" s="3112"/>
      <c r="ONO51" s="3112"/>
      <c r="ONP51" s="3112"/>
      <c r="ONQ51" s="3112"/>
      <c r="ONR51" s="3112"/>
      <c r="ONS51" s="3112"/>
      <c r="ONT51" s="3112"/>
      <c r="ONU51" s="3112"/>
      <c r="ONV51" s="3112"/>
      <c r="ONW51" s="3112"/>
      <c r="ONX51" s="3112"/>
      <c r="ONY51" s="3112"/>
      <c r="ONZ51" s="3112"/>
      <c r="OOA51" s="3112"/>
      <c r="OOB51" s="3112"/>
      <c r="OOC51" s="3112"/>
      <c r="OOD51" s="3112"/>
      <c r="OOE51" s="3112"/>
      <c r="OOF51" s="3112"/>
      <c r="OOG51" s="3112"/>
      <c r="OOH51" s="3112"/>
      <c r="OOI51" s="3112"/>
      <c r="OOJ51" s="3112"/>
      <c r="OOK51" s="3112"/>
      <c r="OOL51" s="3112"/>
      <c r="OOM51" s="3112"/>
      <c r="OON51" s="3112"/>
      <c r="OOO51" s="3112"/>
      <c r="OOP51" s="3112"/>
      <c r="OOQ51" s="3112"/>
      <c r="OOR51" s="3112"/>
      <c r="OOS51" s="3112"/>
      <c r="OOT51" s="3112"/>
      <c r="OOU51" s="3112"/>
      <c r="OOV51" s="3112"/>
      <c r="OOW51" s="3112"/>
      <c r="OOX51" s="3112"/>
      <c r="OOY51" s="3112"/>
      <c r="OOZ51" s="3112"/>
      <c r="OPA51" s="3112"/>
      <c r="OPB51" s="3112"/>
      <c r="OPC51" s="3112"/>
      <c r="OPD51" s="3112"/>
      <c r="OPE51" s="3112"/>
      <c r="OPF51" s="3112"/>
      <c r="OPG51" s="3112"/>
      <c r="OPH51" s="3112"/>
      <c r="OPI51" s="3112"/>
      <c r="OPJ51" s="3112"/>
      <c r="OPK51" s="3112"/>
      <c r="OPL51" s="3112"/>
      <c r="OPM51" s="3112"/>
      <c r="OPN51" s="3112"/>
      <c r="OPO51" s="3112"/>
      <c r="OPP51" s="3112"/>
      <c r="OPQ51" s="3112"/>
      <c r="OPR51" s="3112"/>
      <c r="OPS51" s="3112"/>
      <c r="OPT51" s="3112"/>
      <c r="OPU51" s="3112"/>
      <c r="OPV51" s="3112"/>
      <c r="OPW51" s="3112"/>
      <c r="OPX51" s="3112"/>
      <c r="OPY51" s="3112"/>
      <c r="OPZ51" s="3112"/>
      <c r="OQA51" s="3112"/>
      <c r="OQB51" s="3112"/>
      <c r="OQC51" s="3112"/>
      <c r="OQD51" s="3112"/>
      <c r="OQE51" s="3112"/>
      <c r="OQF51" s="3112"/>
      <c r="OQG51" s="3112"/>
      <c r="OQH51" s="3112"/>
      <c r="OQI51" s="3112"/>
      <c r="OQJ51" s="3112"/>
      <c r="OQK51" s="3112"/>
      <c r="OQL51" s="3112"/>
      <c r="OQM51" s="3112"/>
      <c r="OQN51" s="3112"/>
      <c r="OQO51" s="3112"/>
      <c r="OQP51" s="3112"/>
      <c r="OQQ51" s="3112"/>
      <c r="OQR51" s="3112"/>
      <c r="OQS51" s="3112"/>
      <c r="OQT51" s="3112"/>
      <c r="OQU51" s="3112"/>
      <c r="OQV51" s="3112"/>
      <c r="OQW51" s="3112"/>
      <c r="OQX51" s="3112"/>
      <c r="OQY51" s="3112"/>
      <c r="OQZ51" s="3112"/>
      <c r="ORA51" s="3112"/>
      <c r="ORB51" s="3112"/>
      <c r="ORC51" s="3112"/>
      <c r="ORD51" s="3112"/>
      <c r="ORE51" s="3112"/>
      <c r="ORF51" s="3112"/>
      <c r="ORG51" s="3112"/>
      <c r="ORH51" s="3112"/>
      <c r="ORI51" s="3112"/>
      <c r="ORJ51" s="3112"/>
      <c r="ORK51" s="3112"/>
      <c r="ORL51" s="3112"/>
      <c r="ORM51" s="3112"/>
      <c r="ORN51" s="3112"/>
      <c r="ORO51" s="3112"/>
      <c r="ORP51" s="3112"/>
      <c r="ORQ51" s="3112"/>
      <c r="ORR51" s="3112"/>
      <c r="ORS51" s="3112"/>
      <c r="ORT51" s="3112"/>
      <c r="ORU51" s="3112"/>
      <c r="ORV51" s="3112"/>
      <c r="ORW51" s="3112"/>
      <c r="ORX51" s="3112"/>
      <c r="ORY51" s="3112"/>
      <c r="ORZ51" s="3112"/>
      <c r="OSA51" s="3112"/>
      <c r="OSB51" s="3112"/>
      <c r="OSC51" s="3112"/>
      <c r="OSD51" s="3112"/>
      <c r="OSE51" s="3112"/>
      <c r="OSF51" s="3112"/>
      <c r="OSG51" s="3112"/>
      <c r="OSH51" s="3112"/>
      <c r="OSI51" s="3112"/>
      <c r="OSJ51" s="3112"/>
      <c r="OSK51" s="3112"/>
      <c r="OSL51" s="3112"/>
      <c r="OSM51" s="3112"/>
      <c r="OSN51" s="3112"/>
      <c r="OSO51" s="3112"/>
      <c r="OSP51" s="3112"/>
      <c r="OSQ51" s="3112"/>
      <c r="OSR51" s="3112"/>
      <c r="OSS51" s="3112"/>
      <c r="OST51" s="3112"/>
      <c r="OSU51" s="3112"/>
      <c r="OSV51" s="3112"/>
      <c r="OSW51" s="3112"/>
      <c r="OSX51" s="3112"/>
      <c r="OSY51" s="3112"/>
      <c r="OSZ51" s="3112"/>
      <c r="OTA51" s="3112"/>
      <c r="OTB51" s="3112"/>
      <c r="OTC51" s="3112"/>
      <c r="OTD51" s="3112"/>
      <c r="OTE51" s="3112"/>
      <c r="OTF51" s="3112"/>
      <c r="OTG51" s="3112"/>
      <c r="OTH51" s="3112"/>
      <c r="OTI51" s="3112"/>
      <c r="OTJ51" s="3112"/>
      <c r="OTK51" s="3112"/>
      <c r="OTL51" s="3112"/>
      <c r="OTM51" s="3112"/>
      <c r="OTN51" s="3112"/>
      <c r="OTO51" s="3112"/>
      <c r="OTP51" s="3112"/>
      <c r="OTQ51" s="3112"/>
      <c r="OTR51" s="3112"/>
      <c r="OTS51" s="3112"/>
      <c r="OTT51" s="3112"/>
      <c r="OTU51" s="3112"/>
      <c r="OTV51" s="3112"/>
      <c r="OTW51" s="3112"/>
      <c r="OTX51" s="3112"/>
      <c r="OTY51" s="3112"/>
      <c r="OTZ51" s="3112"/>
      <c r="OUA51" s="3112"/>
      <c r="OUB51" s="3112"/>
      <c r="OUC51" s="3112"/>
      <c r="OUD51" s="3112"/>
      <c r="OUE51" s="3112"/>
      <c r="OUF51" s="3112"/>
      <c r="OUG51" s="3112"/>
      <c r="OUH51" s="3112"/>
      <c r="OUI51" s="3112"/>
      <c r="OUJ51" s="3112"/>
      <c r="OUK51" s="3112"/>
      <c r="OUL51" s="3112"/>
      <c r="OUM51" s="3112"/>
      <c r="OUN51" s="3112"/>
      <c r="OUO51" s="3112"/>
      <c r="OUP51" s="3112"/>
      <c r="OUQ51" s="3112"/>
      <c r="OUR51" s="3112"/>
      <c r="OUS51" s="3112"/>
      <c r="OUT51" s="3112"/>
      <c r="OUU51" s="3112"/>
      <c r="OUV51" s="3112"/>
      <c r="OUW51" s="3112"/>
      <c r="OUX51" s="3112"/>
      <c r="OUY51" s="3112"/>
      <c r="OUZ51" s="3112"/>
      <c r="OVA51" s="3112"/>
      <c r="OVB51" s="3112"/>
      <c r="OVC51" s="3112"/>
      <c r="OVD51" s="3112"/>
      <c r="OVE51" s="3112"/>
      <c r="OVF51" s="3112"/>
      <c r="OVG51" s="3112"/>
      <c r="OVH51" s="3112"/>
      <c r="OVI51" s="3112"/>
      <c r="OVJ51" s="3112"/>
      <c r="OVK51" s="3112"/>
      <c r="OVL51" s="3112"/>
      <c r="OVM51" s="3112"/>
      <c r="OVN51" s="3112"/>
      <c r="OVO51" s="3112"/>
      <c r="OVP51" s="3112"/>
      <c r="OVQ51" s="3112"/>
      <c r="OVR51" s="3112"/>
      <c r="OVS51" s="3112"/>
      <c r="OVT51" s="3112"/>
      <c r="OVU51" s="3112"/>
      <c r="OVV51" s="3112"/>
      <c r="OVW51" s="3112"/>
      <c r="OVX51" s="3112"/>
      <c r="OVY51" s="3112"/>
      <c r="OVZ51" s="3112"/>
      <c r="OWA51" s="3112"/>
      <c r="OWB51" s="3112"/>
      <c r="OWC51" s="3112"/>
      <c r="OWD51" s="3112"/>
      <c r="OWE51" s="3112"/>
      <c r="OWF51" s="3112"/>
      <c r="OWG51" s="3112"/>
      <c r="OWH51" s="3112"/>
      <c r="OWI51" s="3112"/>
      <c r="OWJ51" s="3112"/>
      <c r="OWK51" s="3112"/>
      <c r="OWL51" s="3112"/>
      <c r="OWM51" s="3112"/>
      <c r="OWN51" s="3112"/>
      <c r="OWO51" s="3112"/>
      <c r="OWP51" s="3112"/>
      <c r="OWQ51" s="3112"/>
      <c r="OWR51" s="3112"/>
      <c r="OWS51" s="3112"/>
      <c r="OWT51" s="3112"/>
      <c r="OWU51" s="3112"/>
      <c r="OWV51" s="3112"/>
      <c r="OWW51" s="3112"/>
      <c r="OWX51" s="3112"/>
      <c r="OWY51" s="3112"/>
      <c r="OWZ51" s="3112"/>
      <c r="OXA51" s="3112"/>
      <c r="OXB51" s="3112"/>
      <c r="OXC51" s="3112"/>
      <c r="OXD51" s="3112"/>
      <c r="OXE51" s="3112"/>
      <c r="OXF51" s="3112"/>
      <c r="OXG51" s="3112"/>
      <c r="OXH51" s="3112"/>
      <c r="OXI51" s="3112"/>
      <c r="OXJ51" s="3112"/>
      <c r="OXK51" s="3112"/>
      <c r="OXL51" s="3112"/>
      <c r="OXM51" s="3112"/>
      <c r="OXN51" s="3112"/>
      <c r="OXO51" s="3112"/>
      <c r="OXP51" s="3112"/>
      <c r="OXQ51" s="3112"/>
      <c r="OXR51" s="3112"/>
      <c r="OXS51" s="3112"/>
      <c r="OXT51" s="3112"/>
      <c r="OXU51" s="3112"/>
      <c r="OXV51" s="3112"/>
      <c r="OXW51" s="3112"/>
      <c r="OXX51" s="3112"/>
      <c r="OXY51" s="3112"/>
      <c r="OXZ51" s="3112"/>
      <c r="OYA51" s="3112"/>
      <c r="OYB51" s="3112"/>
      <c r="OYC51" s="3112"/>
      <c r="OYD51" s="3112"/>
      <c r="OYE51" s="3112"/>
      <c r="OYF51" s="3112"/>
      <c r="OYG51" s="3112"/>
      <c r="OYH51" s="3112"/>
      <c r="OYI51" s="3112"/>
      <c r="OYJ51" s="3112"/>
      <c r="OYK51" s="3112"/>
      <c r="OYL51" s="3112"/>
      <c r="OYM51" s="3112"/>
      <c r="OYN51" s="3112"/>
      <c r="OYO51" s="3112"/>
      <c r="OYP51" s="3112"/>
      <c r="OYQ51" s="3112"/>
      <c r="OYR51" s="3112"/>
      <c r="OYS51" s="3112"/>
      <c r="OYT51" s="3112"/>
      <c r="OYU51" s="3112"/>
      <c r="OYV51" s="3112"/>
      <c r="OYW51" s="3112"/>
      <c r="OYX51" s="3112"/>
      <c r="OYY51" s="3112"/>
      <c r="OYZ51" s="3112"/>
      <c r="OZA51" s="3112"/>
      <c r="OZB51" s="3112"/>
      <c r="OZC51" s="3112"/>
      <c r="OZD51" s="3112"/>
      <c r="OZE51" s="3112"/>
      <c r="OZF51" s="3112"/>
      <c r="OZG51" s="3112"/>
      <c r="OZH51" s="3112"/>
      <c r="OZI51" s="3112"/>
      <c r="OZJ51" s="3112"/>
      <c r="OZK51" s="3112"/>
      <c r="OZL51" s="3112"/>
      <c r="OZM51" s="3112"/>
      <c r="OZN51" s="3112"/>
      <c r="OZO51" s="3112"/>
      <c r="OZP51" s="3112"/>
      <c r="OZQ51" s="3112"/>
      <c r="OZR51" s="3112"/>
      <c r="OZS51" s="3112"/>
      <c r="OZT51" s="3112"/>
      <c r="OZU51" s="3112"/>
      <c r="OZV51" s="3112"/>
      <c r="OZW51" s="3112"/>
      <c r="OZX51" s="3112"/>
      <c r="OZY51" s="3112"/>
      <c r="OZZ51" s="3112"/>
      <c r="PAA51" s="3112"/>
      <c r="PAB51" s="3112"/>
      <c r="PAC51" s="3112"/>
      <c r="PAD51" s="3112"/>
      <c r="PAE51" s="3112"/>
      <c r="PAF51" s="3112"/>
      <c r="PAG51" s="3112"/>
      <c r="PAH51" s="3112"/>
      <c r="PAI51" s="3112"/>
      <c r="PAJ51" s="3112"/>
      <c r="PAK51" s="3112"/>
      <c r="PAL51" s="3112"/>
      <c r="PAM51" s="3112"/>
      <c r="PAN51" s="3112"/>
      <c r="PAO51" s="3112"/>
      <c r="PAP51" s="3112"/>
      <c r="PAQ51" s="3112"/>
      <c r="PAR51" s="3112"/>
      <c r="PAS51" s="3112"/>
      <c r="PAT51" s="3112"/>
      <c r="PAU51" s="3112"/>
      <c r="PAV51" s="3112"/>
      <c r="PAW51" s="3112"/>
      <c r="PAX51" s="3112"/>
      <c r="PAY51" s="3112"/>
      <c r="PAZ51" s="3112"/>
      <c r="PBA51" s="3112"/>
      <c r="PBB51" s="3112"/>
      <c r="PBC51" s="3112"/>
      <c r="PBD51" s="3112"/>
      <c r="PBE51" s="3112"/>
      <c r="PBF51" s="3112"/>
      <c r="PBG51" s="3112"/>
      <c r="PBH51" s="3112"/>
      <c r="PBI51" s="3112"/>
      <c r="PBJ51" s="3112"/>
      <c r="PBK51" s="3112"/>
      <c r="PBL51" s="3112"/>
      <c r="PBM51" s="3112"/>
      <c r="PBN51" s="3112"/>
      <c r="PBO51" s="3112"/>
      <c r="PBP51" s="3112"/>
      <c r="PBQ51" s="3112"/>
      <c r="PBR51" s="3112"/>
      <c r="PBS51" s="3112"/>
      <c r="PBT51" s="3112"/>
      <c r="PBU51" s="3112"/>
      <c r="PBV51" s="3112"/>
      <c r="PBW51" s="3112"/>
      <c r="PBX51" s="3112"/>
      <c r="PBY51" s="3112"/>
      <c r="PBZ51" s="3112"/>
      <c r="PCA51" s="3112"/>
      <c r="PCB51" s="3112"/>
      <c r="PCC51" s="3112"/>
      <c r="PCD51" s="3112"/>
      <c r="PCE51" s="3112"/>
      <c r="PCF51" s="3112"/>
      <c r="PCG51" s="3112"/>
      <c r="PCH51" s="3112"/>
      <c r="PCI51" s="3112"/>
      <c r="PCJ51" s="3112"/>
      <c r="PCK51" s="3112"/>
      <c r="PCL51" s="3112"/>
      <c r="PCM51" s="3112"/>
      <c r="PCN51" s="3112"/>
      <c r="PCO51" s="3112"/>
      <c r="PCP51" s="3112"/>
      <c r="PCQ51" s="3112"/>
      <c r="PCR51" s="3112"/>
      <c r="PCS51" s="3112"/>
      <c r="PCT51" s="3112"/>
      <c r="PCU51" s="3112"/>
      <c r="PCV51" s="3112"/>
      <c r="PCW51" s="3112"/>
      <c r="PCX51" s="3112"/>
      <c r="PCY51" s="3112"/>
      <c r="PCZ51" s="3112"/>
      <c r="PDA51" s="3112"/>
      <c r="PDB51" s="3112"/>
      <c r="PDC51" s="3112"/>
      <c r="PDD51" s="3112"/>
      <c r="PDE51" s="3112"/>
      <c r="PDF51" s="3112"/>
      <c r="PDG51" s="3112"/>
      <c r="PDH51" s="3112"/>
      <c r="PDI51" s="3112"/>
      <c r="PDJ51" s="3112"/>
      <c r="PDK51" s="3112"/>
      <c r="PDL51" s="3112"/>
      <c r="PDM51" s="3112"/>
      <c r="PDN51" s="3112"/>
      <c r="PDO51" s="3112"/>
      <c r="PDP51" s="3112"/>
      <c r="PDQ51" s="3112"/>
      <c r="PDR51" s="3112"/>
      <c r="PDS51" s="3112"/>
      <c r="PDT51" s="3112"/>
      <c r="PDU51" s="3112"/>
      <c r="PDV51" s="3112"/>
      <c r="PDW51" s="3112"/>
      <c r="PDX51" s="3112"/>
      <c r="PDY51" s="3112"/>
      <c r="PDZ51" s="3112"/>
      <c r="PEA51" s="3112"/>
      <c r="PEB51" s="3112"/>
      <c r="PEC51" s="3112"/>
      <c r="PED51" s="3112"/>
      <c r="PEE51" s="3112"/>
      <c r="PEF51" s="3112"/>
      <c r="PEG51" s="3112"/>
      <c r="PEH51" s="3112"/>
      <c r="PEI51" s="3112"/>
      <c r="PEJ51" s="3112"/>
      <c r="PEK51" s="3112"/>
      <c r="PEL51" s="3112"/>
      <c r="PEM51" s="3112"/>
      <c r="PEN51" s="3112"/>
      <c r="PEO51" s="3112"/>
      <c r="PEP51" s="3112"/>
      <c r="PEQ51" s="3112"/>
      <c r="PER51" s="3112"/>
      <c r="PES51" s="3112"/>
      <c r="PET51" s="3112"/>
      <c r="PEU51" s="3112"/>
      <c r="PEV51" s="3112"/>
      <c r="PEW51" s="3112"/>
      <c r="PEX51" s="3112"/>
      <c r="PEY51" s="3112"/>
      <c r="PEZ51" s="3112"/>
      <c r="PFA51" s="3112"/>
      <c r="PFB51" s="3112"/>
      <c r="PFC51" s="3112"/>
      <c r="PFD51" s="3112"/>
      <c r="PFE51" s="3112"/>
      <c r="PFF51" s="3112"/>
      <c r="PFG51" s="3112"/>
      <c r="PFH51" s="3112"/>
      <c r="PFI51" s="3112"/>
      <c r="PFJ51" s="3112"/>
      <c r="PFK51" s="3112"/>
      <c r="PFL51" s="3112"/>
      <c r="PFM51" s="3112"/>
      <c r="PFN51" s="3112"/>
      <c r="PFO51" s="3112"/>
      <c r="PFP51" s="3112"/>
      <c r="PFQ51" s="3112"/>
      <c r="PFR51" s="3112"/>
      <c r="PFS51" s="3112"/>
      <c r="PFT51" s="3112"/>
      <c r="PFU51" s="3112"/>
      <c r="PFV51" s="3112"/>
      <c r="PFW51" s="3112"/>
      <c r="PFX51" s="3112"/>
      <c r="PFY51" s="3112"/>
      <c r="PFZ51" s="3112"/>
      <c r="PGA51" s="3112"/>
      <c r="PGB51" s="3112"/>
      <c r="PGC51" s="3112"/>
      <c r="PGD51" s="3112"/>
      <c r="PGE51" s="3112"/>
      <c r="PGF51" s="3112"/>
      <c r="PGG51" s="3112"/>
      <c r="PGH51" s="3112"/>
      <c r="PGI51" s="3112"/>
      <c r="PGJ51" s="3112"/>
      <c r="PGK51" s="3112"/>
      <c r="PGL51" s="3112"/>
      <c r="PGM51" s="3112"/>
      <c r="PGN51" s="3112"/>
      <c r="PGO51" s="3112"/>
      <c r="PGP51" s="3112"/>
      <c r="PGQ51" s="3112"/>
      <c r="PGR51" s="3112"/>
      <c r="PGS51" s="3112"/>
      <c r="PGT51" s="3112"/>
      <c r="PGU51" s="3112"/>
      <c r="PGV51" s="3112"/>
      <c r="PGW51" s="3112"/>
      <c r="PGX51" s="3112"/>
      <c r="PGY51" s="3112"/>
      <c r="PGZ51" s="3112"/>
      <c r="PHA51" s="3112"/>
      <c r="PHB51" s="3112"/>
      <c r="PHC51" s="3112"/>
      <c r="PHD51" s="3112"/>
      <c r="PHE51" s="3112"/>
      <c r="PHF51" s="3112"/>
      <c r="PHG51" s="3112"/>
      <c r="PHH51" s="3112"/>
      <c r="PHI51" s="3112"/>
      <c r="PHJ51" s="3112"/>
      <c r="PHK51" s="3112"/>
      <c r="PHL51" s="3112"/>
      <c r="PHM51" s="3112"/>
      <c r="PHN51" s="3112"/>
      <c r="PHO51" s="3112"/>
      <c r="PHP51" s="3112"/>
      <c r="PHQ51" s="3112"/>
      <c r="PHR51" s="3112"/>
      <c r="PHS51" s="3112"/>
      <c r="PHT51" s="3112"/>
      <c r="PHU51" s="3112"/>
      <c r="PHV51" s="3112"/>
      <c r="PHW51" s="3112"/>
      <c r="PHX51" s="3112"/>
      <c r="PHY51" s="3112"/>
      <c r="PHZ51" s="3112"/>
      <c r="PIA51" s="3112"/>
      <c r="PIB51" s="3112"/>
      <c r="PIC51" s="3112"/>
      <c r="PID51" s="3112"/>
      <c r="PIE51" s="3112"/>
      <c r="PIF51" s="3112"/>
      <c r="PIG51" s="3112"/>
      <c r="PIH51" s="3112"/>
      <c r="PII51" s="3112"/>
      <c r="PIJ51" s="3112"/>
      <c r="PIK51" s="3112"/>
      <c r="PIL51" s="3112"/>
      <c r="PIM51" s="3112"/>
      <c r="PIN51" s="3112"/>
      <c r="PIO51" s="3112"/>
      <c r="PIP51" s="3112"/>
      <c r="PIQ51" s="3112"/>
      <c r="PIR51" s="3112"/>
      <c r="PIS51" s="3112"/>
      <c r="PIT51" s="3112"/>
      <c r="PIU51" s="3112"/>
      <c r="PIV51" s="3112"/>
      <c r="PIW51" s="3112"/>
      <c r="PIX51" s="3112"/>
      <c r="PIY51" s="3112"/>
      <c r="PIZ51" s="3112"/>
      <c r="PJA51" s="3112"/>
      <c r="PJB51" s="3112"/>
      <c r="PJC51" s="3112"/>
      <c r="PJD51" s="3112"/>
      <c r="PJE51" s="3112"/>
      <c r="PJF51" s="3112"/>
      <c r="PJG51" s="3112"/>
      <c r="PJH51" s="3112"/>
      <c r="PJI51" s="3112"/>
      <c r="PJJ51" s="3112"/>
      <c r="PJK51" s="3112"/>
      <c r="PJL51" s="3112"/>
      <c r="PJM51" s="3112"/>
      <c r="PJN51" s="3112"/>
      <c r="PJO51" s="3112"/>
      <c r="PJP51" s="3112"/>
      <c r="PJQ51" s="3112"/>
      <c r="PJR51" s="3112"/>
      <c r="PJS51" s="3112"/>
      <c r="PJT51" s="3112"/>
      <c r="PJU51" s="3112"/>
      <c r="PJV51" s="3112"/>
      <c r="PJW51" s="3112"/>
      <c r="PJX51" s="3112"/>
      <c r="PJY51" s="3112"/>
      <c r="PJZ51" s="3112"/>
      <c r="PKA51" s="3112"/>
      <c r="PKB51" s="3112"/>
      <c r="PKC51" s="3112"/>
      <c r="PKD51" s="3112"/>
      <c r="PKE51" s="3112"/>
      <c r="PKF51" s="3112"/>
      <c r="PKG51" s="3112"/>
      <c r="PKH51" s="3112"/>
      <c r="PKI51" s="3112"/>
      <c r="PKJ51" s="3112"/>
      <c r="PKK51" s="3112"/>
      <c r="PKL51" s="3112"/>
      <c r="PKM51" s="3112"/>
      <c r="PKN51" s="3112"/>
      <c r="PKO51" s="3112"/>
      <c r="PKP51" s="3112"/>
      <c r="PKQ51" s="3112"/>
      <c r="PKR51" s="3112"/>
      <c r="PKS51" s="3112"/>
      <c r="PKT51" s="3112"/>
      <c r="PKU51" s="3112"/>
      <c r="PKV51" s="3112"/>
      <c r="PKW51" s="3112"/>
      <c r="PKX51" s="3112"/>
      <c r="PKY51" s="3112"/>
      <c r="PKZ51" s="3112"/>
      <c r="PLA51" s="3112"/>
      <c r="PLB51" s="3112"/>
      <c r="PLC51" s="3112"/>
      <c r="PLD51" s="3112"/>
      <c r="PLE51" s="3112"/>
      <c r="PLF51" s="3112"/>
      <c r="PLG51" s="3112"/>
      <c r="PLH51" s="3112"/>
      <c r="PLI51" s="3112"/>
      <c r="PLJ51" s="3112"/>
      <c r="PLK51" s="3112"/>
      <c r="PLL51" s="3112"/>
      <c r="PLM51" s="3112"/>
      <c r="PLN51" s="3112"/>
      <c r="PLO51" s="3112"/>
      <c r="PLP51" s="3112"/>
      <c r="PLQ51" s="3112"/>
      <c r="PLR51" s="3112"/>
      <c r="PLS51" s="3112"/>
      <c r="PLT51" s="3112"/>
      <c r="PLU51" s="3112"/>
      <c r="PLV51" s="3112"/>
      <c r="PLW51" s="3112"/>
      <c r="PLX51" s="3112"/>
      <c r="PLY51" s="3112"/>
      <c r="PLZ51" s="3112"/>
      <c r="PMA51" s="3112"/>
      <c r="PMB51" s="3112"/>
      <c r="PMC51" s="3112"/>
      <c r="PMD51" s="3112"/>
      <c r="PME51" s="3112"/>
      <c r="PMF51" s="3112"/>
      <c r="PMG51" s="3112"/>
      <c r="PMH51" s="3112"/>
      <c r="PMI51" s="3112"/>
      <c r="PMJ51" s="3112"/>
      <c r="PMK51" s="3112"/>
      <c r="PML51" s="3112"/>
      <c r="PMM51" s="3112"/>
      <c r="PMN51" s="3112"/>
      <c r="PMO51" s="3112"/>
      <c r="PMP51" s="3112"/>
      <c r="PMQ51" s="3112"/>
      <c r="PMR51" s="3112"/>
      <c r="PMS51" s="3112"/>
      <c r="PMT51" s="3112"/>
      <c r="PMU51" s="3112"/>
      <c r="PMV51" s="3112"/>
      <c r="PMW51" s="3112"/>
      <c r="PMX51" s="3112"/>
      <c r="PMY51" s="3112"/>
      <c r="PMZ51" s="3112"/>
      <c r="PNA51" s="3112"/>
      <c r="PNB51" s="3112"/>
      <c r="PNC51" s="3112"/>
      <c r="PND51" s="3112"/>
      <c r="PNE51" s="3112"/>
      <c r="PNF51" s="3112"/>
      <c r="PNG51" s="3112"/>
      <c r="PNH51" s="3112"/>
      <c r="PNI51" s="3112"/>
      <c r="PNJ51" s="3112"/>
      <c r="PNK51" s="3112"/>
      <c r="PNL51" s="3112"/>
      <c r="PNM51" s="3112"/>
      <c r="PNN51" s="3112"/>
      <c r="PNO51" s="3112"/>
      <c r="PNP51" s="3112"/>
      <c r="PNQ51" s="3112"/>
      <c r="PNR51" s="3112"/>
      <c r="PNS51" s="3112"/>
      <c r="PNT51" s="3112"/>
      <c r="PNU51" s="3112"/>
      <c r="PNV51" s="3112"/>
      <c r="PNW51" s="3112"/>
      <c r="PNX51" s="3112"/>
      <c r="PNY51" s="3112"/>
      <c r="PNZ51" s="3112"/>
      <c r="POA51" s="3112"/>
      <c r="POB51" s="3112"/>
      <c r="POC51" s="3112"/>
      <c r="POD51" s="3112"/>
      <c r="POE51" s="3112"/>
      <c r="POF51" s="3112"/>
      <c r="POG51" s="3112"/>
      <c r="POH51" s="3112"/>
      <c r="POI51" s="3112"/>
      <c r="POJ51" s="3112"/>
      <c r="POK51" s="3112"/>
      <c r="POL51" s="3112"/>
      <c r="POM51" s="3112"/>
      <c r="PON51" s="3112"/>
      <c r="POO51" s="3112"/>
      <c r="POP51" s="3112"/>
      <c r="POQ51" s="3112"/>
      <c r="POR51" s="3112"/>
      <c r="POS51" s="3112"/>
      <c r="POT51" s="3112"/>
      <c r="POU51" s="3112"/>
      <c r="POV51" s="3112"/>
      <c r="POW51" s="3112"/>
      <c r="POX51" s="3112"/>
      <c r="POY51" s="3112"/>
      <c r="POZ51" s="3112"/>
      <c r="PPA51" s="3112"/>
      <c r="PPB51" s="3112"/>
      <c r="PPC51" s="3112"/>
      <c r="PPD51" s="3112"/>
      <c r="PPE51" s="3112"/>
      <c r="PPF51" s="3112"/>
      <c r="PPG51" s="3112"/>
      <c r="PPH51" s="3112"/>
      <c r="PPI51" s="3112"/>
      <c r="PPJ51" s="3112"/>
      <c r="PPK51" s="3112"/>
      <c r="PPL51" s="3112"/>
      <c r="PPM51" s="3112"/>
      <c r="PPN51" s="3112"/>
      <c r="PPO51" s="3112"/>
      <c r="PPP51" s="3112"/>
      <c r="PPQ51" s="3112"/>
      <c r="PPR51" s="3112"/>
      <c r="PPS51" s="3112"/>
      <c r="PPT51" s="3112"/>
      <c r="PPU51" s="3112"/>
      <c r="PPV51" s="3112"/>
      <c r="PPW51" s="3112"/>
      <c r="PPX51" s="3112"/>
      <c r="PPY51" s="3112"/>
      <c r="PPZ51" s="3112"/>
      <c r="PQA51" s="3112"/>
      <c r="PQB51" s="3112"/>
      <c r="PQC51" s="3112"/>
      <c r="PQD51" s="3112"/>
      <c r="PQE51" s="3112"/>
      <c r="PQF51" s="3112"/>
      <c r="PQG51" s="3112"/>
      <c r="PQH51" s="3112"/>
      <c r="PQI51" s="3112"/>
      <c r="PQJ51" s="3112"/>
      <c r="PQK51" s="3112"/>
      <c r="PQL51" s="3112"/>
      <c r="PQM51" s="3112"/>
      <c r="PQN51" s="3112"/>
      <c r="PQO51" s="3112"/>
      <c r="PQP51" s="3112"/>
      <c r="PQQ51" s="3112"/>
      <c r="PQR51" s="3112"/>
      <c r="PQS51" s="3112"/>
      <c r="PQT51" s="3112"/>
      <c r="PQU51" s="3112"/>
      <c r="PQV51" s="3112"/>
      <c r="PQW51" s="3112"/>
      <c r="PQX51" s="3112"/>
      <c r="PQY51" s="3112"/>
      <c r="PQZ51" s="3112"/>
      <c r="PRA51" s="3112"/>
      <c r="PRB51" s="3112"/>
      <c r="PRC51" s="3112"/>
      <c r="PRD51" s="3112"/>
      <c r="PRE51" s="3112"/>
      <c r="PRF51" s="3112"/>
      <c r="PRG51" s="3112"/>
      <c r="PRH51" s="3112"/>
      <c r="PRI51" s="3112"/>
      <c r="PRJ51" s="3112"/>
      <c r="PRK51" s="3112"/>
      <c r="PRL51" s="3112"/>
      <c r="PRM51" s="3112"/>
      <c r="PRN51" s="3112"/>
      <c r="PRO51" s="3112"/>
      <c r="PRP51" s="3112"/>
      <c r="PRQ51" s="3112"/>
      <c r="PRR51" s="3112"/>
      <c r="PRS51" s="3112"/>
      <c r="PRT51" s="3112"/>
      <c r="PRU51" s="3112"/>
      <c r="PRV51" s="3112"/>
      <c r="PRW51" s="3112"/>
      <c r="PRX51" s="3112"/>
      <c r="PRY51" s="3112"/>
      <c r="PRZ51" s="3112"/>
      <c r="PSA51" s="3112"/>
      <c r="PSB51" s="3112"/>
      <c r="PSC51" s="3112"/>
      <c r="PSD51" s="3112"/>
      <c r="PSE51" s="3112"/>
      <c r="PSF51" s="3112"/>
      <c r="PSG51" s="3112"/>
      <c r="PSH51" s="3112"/>
      <c r="PSI51" s="3112"/>
      <c r="PSJ51" s="3112"/>
      <c r="PSK51" s="3112"/>
      <c r="PSL51" s="3112"/>
      <c r="PSM51" s="3112"/>
      <c r="PSN51" s="3112"/>
      <c r="PSO51" s="3112"/>
      <c r="PSP51" s="3112"/>
      <c r="PSQ51" s="3112"/>
      <c r="PSR51" s="3112"/>
      <c r="PSS51" s="3112"/>
      <c r="PST51" s="3112"/>
      <c r="PSU51" s="3112"/>
      <c r="PSV51" s="3112"/>
      <c r="PSW51" s="3112"/>
      <c r="PSX51" s="3112"/>
      <c r="PSY51" s="3112"/>
      <c r="PSZ51" s="3112"/>
      <c r="PTA51" s="3112"/>
      <c r="PTB51" s="3112"/>
      <c r="PTC51" s="3112"/>
      <c r="PTD51" s="3112"/>
      <c r="PTE51" s="3112"/>
      <c r="PTF51" s="3112"/>
      <c r="PTG51" s="3112"/>
      <c r="PTH51" s="3112"/>
      <c r="PTI51" s="3112"/>
      <c r="PTJ51" s="3112"/>
      <c r="PTK51" s="3112"/>
      <c r="PTL51" s="3112"/>
      <c r="PTM51" s="3112"/>
      <c r="PTN51" s="3112"/>
      <c r="PTO51" s="3112"/>
      <c r="PTP51" s="3112"/>
      <c r="PTQ51" s="3112"/>
      <c r="PTR51" s="3112"/>
      <c r="PTS51" s="3112"/>
      <c r="PTT51" s="3112"/>
      <c r="PTU51" s="3112"/>
      <c r="PTV51" s="3112"/>
      <c r="PTW51" s="3112"/>
      <c r="PTX51" s="3112"/>
      <c r="PTY51" s="3112"/>
      <c r="PTZ51" s="3112"/>
      <c r="PUA51" s="3112"/>
      <c r="PUB51" s="3112"/>
      <c r="PUC51" s="3112"/>
      <c r="PUD51" s="3112"/>
      <c r="PUE51" s="3112"/>
      <c r="PUF51" s="3112"/>
      <c r="PUG51" s="3112"/>
      <c r="PUH51" s="3112"/>
      <c r="PUI51" s="3112"/>
      <c r="PUJ51" s="3112"/>
      <c r="PUK51" s="3112"/>
      <c r="PUL51" s="3112"/>
      <c r="PUM51" s="3112"/>
      <c r="PUN51" s="3112"/>
      <c r="PUO51" s="3112"/>
      <c r="PUP51" s="3112"/>
      <c r="PUQ51" s="3112"/>
      <c r="PUR51" s="3112"/>
      <c r="PUS51" s="3112"/>
      <c r="PUT51" s="3112"/>
      <c r="PUU51" s="3112"/>
      <c r="PUV51" s="3112"/>
      <c r="PUW51" s="3112"/>
      <c r="PUX51" s="3112"/>
      <c r="PUY51" s="3112"/>
      <c r="PUZ51" s="3112"/>
      <c r="PVA51" s="3112"/>
      <c r="PVB51" s="3112"/>
      <c r="PVC51" s="3112"/>
      <c r="PVD51" s="3112"/>
      <c r="PVE51" s="3112"/>
      <c r="PVF51" s="3112"/>
      <c r="PVG51" s="3112"/>
      <c r="PVH51" s="3112"/>
      <c r="PVI51" s="3112"/>
      <c r="PVJ51" s="3112"/>
      <c r="PVK51" s="3112"/>
      <c r="PVL51" s="3112"/>
      <c r="PVM51" s="3112"/>
      <c r="PVN51" s="3112"/>
      <c r="PVO51" s="3112"/>
      <c r="PVP51" s="3112"/>
      <c r="PVQ51" s="3112"/>
      <c r="PVR51" s="3112"/>
      <c r="PVS51" s="3112"/>
      <c r="PVT51" s="3112"/>
      <c r="PVU51" s="3112"/>
      <c r="PVV51" s="3112"/>
      <c r="PVW51" s="3112"/>
      <c r="PVX51" s="3112"/>
      <c r="PVY51" s="3112"/>
      <c r="PVZ51" s="3112"/>
      <c r="PWA51" s="3112"/>
      <c r="PWB51" s="3112"/>
      <c r="PWC51" s="3112"/>
      <c r="PWD51" s="3112"/>
      <c r="PWE51" s="3112"/>
      <c r="PWF51" s="3112"/>
      <c r="PWG51" s="3112"/>
      <c r="PWH51" s="3112"/>
      <c r="PWI51" s="3112"/>
      <c r="PWJ51" s="3112"/>
      <c r="PWK51" s="3112"/>
      <c r="PWL51" s="3112"/>
      <c r="PWM51" s="3112"/>
      <c r="PWN51" s="3112"/>
      <c r="PWO51" s="3112"/>
      <c r="PWP51" s="3112"/>
      <c r="PWQ51" s="3112"/>
      <c r="PWR51" s="3112"/>
      <c r="PWS51" s="3112"/>
      <c r="PWT51" s="3112"/>
      <c r="PWU51" s="3112"/>
      <c r="PWV51" s="3112"/>
      <c r="PWW51" s="3112"/>
      <c r="PWX51" s="3112"/>
      <c r="PWY51" s="3112"/>
      <c r="PWZ51" s="3112"/>
      <c r="PXA51" s="3112"/>
      <c r="PXB51" s="3112"/>
      <c r="PXC51" s="3112"/>
      <c r="PXD51" s="3112"/>
      <c r="PXE51" s="3112"/>
      <c r="PXF51" s="3112"/>
      <c r="PXG51" s="3112"/>
      <c r="PXH51" s="3112"/>
      <c r="PXI51" s="3112"/>
      <c r="PXJ51" s="3112"/>
      <c r="PXK51" s="3112"/>
      <c r="PXL51" s="3112"/>
      <c r="PXM51" s="3112"/>
      <c r="PXN51" s="3112"/>
      <c r="PXO51" s="3112"/>
      <c r="PXP51" s="3112"/>
      <c r="PXQ51" s="3112"/>
      <c r="PXR51" s="3112"/>
      <c r="PXS51" s="3112"/>
      <c r="PXT51" s="3112"/>
      <c r="PXU51" s="3112"/>
      <c r="PXV51" s="3112"/>
      <c r="PXW51" s="3112"/>
      <c r="PXX51" s="3112"/>
      <c r="PXY51" s="3112"/>
      <c r="PXZ51" s="3112"/>
      <c r="PYA51" s="3112"/>
      <c r="PYB51" s="3112"/>
      <c r="PYC51" s="3112"/>
      <c r="PYD51" s="3112"/>
      <c r="PYE51" s="3112"/>
      <c r="PYF51" s="3112"/>
      <c r="PYG51" s="3112"/>
      <c r="PYH51" s="3112"/>
      <c r="PYI51" s="3112"/>
      <c r="PYJ51" s="3112"/>
      <c r="PYK51" s="3112"/>
      <c r="PYL51" s="3112"/>
      <c r="PYM51" s="3112"/>
      <c r="PYN51" s="3112"/>
      <c r="PYO51" s="3112"/>
      <c r="PYP51" s="3112"/>
      <c r="PYQ51" s="3112"/>
      <c r="PYR51" s="3112"/>
      <c r="PYS51" s="3112"/>
      <c r="PYT51" s="3112"/>
      <c r="PYU51" s="3112"/>
      <c r="PYV51" s="3112"/>
      <c r="PYW51" s="3112"/>
      <c r="PYX51" s="3112"/>
      <c r="PYY51" s="3112"/>
      <c r="PYZ51" s="3112"/>
      <c r="PZA51" s="3112"/>
      <c r="PZB51" s="3112"/>
      <c r="PZC51" s="3112"/>
      <c r="PZD51" s="3112"/>
      <c r="PZE51" s="3112"/>
      <c r="PZF51" s="3112"/>
      <c r="PZG51" s="3112"/>
      <c r="PZH51" s="3112"/>
      <c r="PZI51" s="3112"/>
      <c r="PZJ51" s="3112"/>
      <c r="PZK51" s="3112"/>
      <c r="PZL51" s="3112"/>
      <c r="PZM51" s="3112"/>
      <c r="PZN51" s="3112"/>
      <c r="PZO51" s="3112"/>
      <c r="PZP51" s="3112"/>
      <c r="PZQ51" s="3112"/>
      <c r="PZR51" s="3112"/>
      <c r="PZS51" s="3112"/>
      <c r="PZT51" s="3112"/>
      <c r="PZU51" s="3112"/>
      <c r="PZV51" s="3112"/>
      <c r="PZW51" s="3112"/>
      <c r="PZX51" s="3112"/>
      <c r="PZY51" s="3112"/>
      <c r="PZZ51" s="3112"/>
      <c r="QAA51" s="3112"/>
      <c r="QAB51" s="3112"/>
      <c r="QAC51" s="3112"/>
      <c r="QAD51" s="3112"/>
      <c r="QAE51" s="3112"/>
      <c r="QAF51" s="3112"/>
      <c r="QAG51" s="3112"/>
      <c r="QAH51" s="3112"/>
      <c r="QAI51" s="3112"/>
      <c r="QAJ51" s="3112"/>
      <c r="QAK51" s="3112"/>
      <c r="QAL51" s="3112"/>
      <c r="QAM51" s="3112"/>
      <c r="QAN51" s="3112"/>
      <c r="QAO51" s="3112"/>
      <c r="QAP51" s="3112"/>
      <c r="QAQ51" s="3112"/>
      <c r="QAR51" s="3112"/>
      <c r="QAS51" s="3112"/>
      <c r="QAT51" s="3112"/>
      <c r="QAU51" s="3112"/>
      <c r="QAV51" s="3112"/>
      <c r="QAW51" s="3112"/>
      <c r="QAX51" s="3112"/>
      <c r="QAY51" s="3112"/>
      <c r="QAZ51" s="3112"/>
      <c r="QBA51" s="3112"/>
      <c r="QBB51" s="3112"/>
      <c r="QBC51" s="3112"/>
      <c r="QBD51" s="3112"/>
      <c r="QBE51" s="3112"/>
      <c r="QBF51" s="3112"/>
      <c r="QBG51" s="3112"/>
      <c r="QBH51" s="3112"/>
      <c r="QBI51" s="3112"/>
      <c r="QBJ51" s="3112"/>
      <c r="QBK51" s="3112"/>
      <c r="QBL51" s="3112"/>
      <c r="QBM51" s="3112"/>
      <c r="QBN51" s="3112"/>
      <c r="QBO51" s="3112"/>
      <c r="QBP51" s="3112"/>
      <c r="QBQ51" s="3112"/>
      <c r="QBR51" s="3112"/>
      <c r="QBS51" s="3112"/>
      <c r="QBT51" s="3112"/>
      <c r="QBU51" s="3112"/>
      <c r="QBV51" s="3112"/>
      <c r="QBW51" s="3112"/>
      <c r="QBX51" s="3112"/>
      <c r="QBY51" s="3112"/>
      <c r="QBZ51" s="3112"/>
      <c r="QCA51" s="3112"/>
      <c r="QCB51" s="3112"/>
      <c r="QCC51" s="3112"/>
      <c r="QCD51" s="3112"/>
      <c r="QCE51" s="3112"/>
      <c r="QCF51" s="3112"/>
      <c r="QCG51" s="3112"/>
      <c r="QCH51" s="3112"/>
      <c r="QCI51" s="3112"/>
      <c r="QCJ51" s="3112"/>
      <c r="QCK51" s="3112"/>
      <c r="QCL51" s="3112"/>
      <c r="QCM51" s="3112"/>
      <c r="QCN51" s="3112"/>
      <c r="QCO51" s="3112"/>
      <c r="QCP51" s="3112"/>
      <c r="QCQ51" s="3112"/>
      <c r="QCR51" s="3112"/>
      <c r="QCS51" s="3112"/>
      <c r="QCT51" s="3112"/>
      <c r="QCU51" s="3112"/>
      <c r="QCV51" s="3112"/>
      <c r="QCW51" s="3112"/>
      <c r="QCX51" s="3112"/>
      <c r="QCY51" s="3112"/>
      <c r="QCZ51" s="3112"/>
      <c r="QDA51" s="3112"/>
      <c r="QDB51" s="3112"/>
      <c r="QDC51" s="3112"/>
      <c r="QDD51" s="3112"/>
      <c r="QDE51" s="3112"/>
      <c r="QDF51" s="3112"/>
      <c r="QDG51" s="3112"/>
      <c r="QDH51" s="3112"/>
      <c r="QDI51" s="3112"/>
      <c r="QDJ51" s="3112"/>
      <c r="QDK51" s="3112"/>
      <c r="QDL51" s="3112"/>
      <c r="QDM51" s="3112"/>
      <c r="QDN51" s="3112"/>
      <c r="QDO51" s="3112"/>
      <c r="QDP51" s="3112"/>
      <c r="QDQ51" s="3112"/>
      <c r="QDR51" s="3112"/>
      <c r="QDS51" s="3112"/>
      <c r="QDT51" s="3112"/>
      <c r="QDU51" s="3112"/>
      <c r="QDV51" s="3112"/>
      <c r="QDW51" s="3112"/>
      <c r="QDX51" s="3112"/>
      <c r="QDY51" s="3112"/>
      <c r="QDZ51" s="3112"/>
      <c r="QEA51" s="3112"/>
      <c r="QEB51" s="3112"/>
      <c r="QEC51" s="3112"/>
      <c r="QED51" s="3112"/>
      <c r="QEE51" s="3112"/>
      <c r="QEF51" s="3112"/>
      <c r="QEG51" s="3112"/>
      <c r="QEH51" s="3112"/>
      <c r="QEI51" s="3112"/>
      <c r="QEJ51" s="3112"/>
      <c r="QEK51" s="3112"/>
      <c r="QEL51" s="3112"/>
      <c r="QEM51" s="3112"/>
      <c r="QEN51" s="3112"/>
      <c r="QEO51" s="3112"/>
      <c r="QEP51" s="3112"/>
      <c r="QEQ51" s="3112"/>
      <c r="QER51" s="3112"/>
      <c r="QES51" s="3112"/>
      <c r="QET51" s="3112"/>
      <c r="QEU51" s="3112"/>
      <c r="QEV51" s="3112"/>
      <c r="QEW51" s="3112"/>
      <c r="QEX51" s="3112"/>
      <c r="QEY51" s="3112"/>
      <c r="QEZ51" s="3112"/>
      <c r="QFA51" s="3112"/>
      <c r="QFB51" s="3112"/>
      <c r="QFC51" s="3112"/>
      <c r="QFD51" s="3112"/>
      <c r="QFE51" s="3112"/>
      <c r="QFF51" s="3112"/>
      <c r="QFG51" s="3112"/>
      <c r="QFH51" s="3112"/>
      <c r="QFI51" s="3112"/>
      <c r="QFJ51" s="3112"/>
      <c r="QFK51" s="3112"/>
      <c r="QFL51" s="3112"/>
      <c r="QFM51" s="3112"/>
      <c r="QFN51" s="3112"/>
      <c r="QFO51" s="3112"/>
      <c r="QFP51" s="3112"/>
      <c r="QFQ51" s="3112"/>
      <c r="QFR51" s="3112"/>
      <c r="QFS51" s="3112"/>
      <c r="QFT51" s="3112"/>
      <c r="QFU51" s="3112"/>
      <c r="QFV51" s="3112"/>
      <c r="QFW51" s="3112"/>
      <c r="QFX51" s="3112"/>
      <c r="QFY51" s="3112"/>
      <c r="QFZ51" s="3112"/>
      <c r="QGA51" s="3112"/>
      <c r="QGB51" s="3112"/>
      <c r="QGC51" s="3112"/>
      <c r="QGD51" s="3112"/>
      <c r="QGE51" s="3112"/>
      <c r="QGF51" s="3112"/>
      <c r="QGG51" s="3112"/>
      <c r="QGH51" s="3112"/>
      <c r="QGI51" s="3112"/>
      <c r="QGJ51" s="3112"/>
      <c r="QGK51" s="3112"/>
      <c r="QGL51" s="3112"/>
      <c r="QGM51" s="3112"/>
      <c r="QGN51" s="3112"/>
      <c r="QGO51" s="3112"/>
      <c r="QGP51" s="3112"/>
      <c r="QGQ51" s="3112"/>
      <c r="QGR51" s="3112"/>
      <c r="QGS51" s="3112"/>
      <c r="QGT51" s="3112"/>
      <c r="QGU51" s="3112"/>
      <c r="QGV51" s="3112"/>
      <c r="QGW51" s="3112"/>
      <c r="QGX51" s="3112"/>
      <c r="QGY51" s="3112"/>
      <c r="QGZ51" s="3112"/>
      <c r="QHA51" s="3112"/>
      <c r="QHB51" s="3112"/>
      <c r="QHC51" s="3112"/>
      <c r="QHD51" s="3112"/>
      <c r="QHE51" s="3112"/>
      <c r="QHF51" s="3112"/>
      <c r="QHG51" s="3112"/>
      <c r="QHH51" s="3112"/>
      <c r="QHI51" s="3112"/>
      <c r="QHJ51" s="3112"/>
      <c r="QHK51" s="3112"/>
      <c r="QHL51" s="3112"/>
      <c r="QHM51" s="3112"/>
      <c r="QHN51" s="3112"/>
      <c r="QHO51" s="3112"/>
      <c r="QHP51" s="3112"/>
      <c r="QHQ51" s="3112"/>
      <c r="QHR51" s="3112"/>
      <c r="QHS51" s="3112"/>
      <c r="QHT51" s="3112"/>
      <c r="QHU51" s="3112"/>
      <c r="QHV51" s="3112"/>
      <c r="QHW51" s="3112"/>
      <c r="QHX51" s="3112"/>
      <c r="QHY51" s="3112"/>
      <c r="QHZ51" s="3112"/>
      <c r="QIA51" s="3112"/>
      <c r="QIB51" s="3112"/>
      <c r="QIC51" s="3112"/>
      <c r="QID51" s="3112"/>
      <c r="QIE51" s="3112"/>
      <c r="QIF51" s="3112"/>
      <c r="QIG51" s="3112"/>
      <c r="QIH51" s="3112"/>
      <c r="QII51" s="3112"/>
      <c r="QIJ51" s="3112"/>
      <c r="QIK51" s="3112"/>
      <c r="QIL51" s="3112"/>
      <c r="QIM51" s="3112"/>
      <c r="QIN51" s="3112"/>
      <c r="QIO51" s="3112"/>
      <c r="QIP51" s="3112"/>
      <c r="QIQ51" s="3112"/>
      <c r="QIR51" s="3112"/>
      <c r="QIS51" s="3112"/>
      <c r="QIT51" s="3112"/>
      <c r="QIU51" s="3112"/>
      <c r="QIV51" s="3112"/>
      <c r="QIW51" s="3112"/>
      <c r="QIX51" s="3112"/>
      <c r="QIY51" s="3112"/>
      <c r="QIZ51" s="3112"/>
      <c r="QJA51" s="3112"/>
      <c r="QJB51" s="3112"/>
      <c r="QJC51" s="3112"/>
      <c r="QJD51" s="3112"/>
      <c r="QJE51" s="3112"/>
      <c r="QJF51" s="3112"/>
      <c r="QJG51" s="3112"/>
      <c r="QJH51" s="3112"/>
      <c r="QJI51" s="3112"/>
      <c r="QJJ51" s="3112"/>
      <c r="QJK51" s="3112"/>
      <c r="QJL51" s="3112"/>
      <c r="QJM51" s="3112"/>
      <c r="QJN51" s="3112"/>
      <c r="QJO51" s="3112"/>
      <c r="QJP51" s="3112"/>
      <c r="QJQ51" s="3112"/>
      <c r="QJR51" s="3112"/>
      <c r="QJS51" s="3112"/>
      <c r="QJT51" s="3112"/>
      <c r="QJU51" s="3112"/>
      <c r="QJV51" s="3112"/>
      <c r="QJW51" s="3112"/>
      <c r="QJX51" s="3112"/>
      <c r="QJY51" s="3112"/>
      <c r="QJZ51" s="3112"/>
      <c r="QKA51" s="3112"/>
      <c r="QKB51" s="3112"/>
      <c r="QKC51" s="3112"/>
      <c r="QKD51" s="3112"/>
      <c r="QKE51" s="3112"/>
      <c r="QKF51" s="3112"/>
      <c r="QKG51" s="3112"/>
      <c r="QKH51" s="3112"/>
      <c r="QKI51" s="3112"/>
      <c r="QKJ51" s="3112"/>
      <c r="QKK51" s="3112"/>
      <c r="QKL51" s="3112"/>
      <c r="QKM51" s="3112"/>
      <c r="QKN51" s="3112"/>
      <c r="QKO51" s="3112"/>
      <c r="QKP51" s="3112"/>
      <c r="QKQ51" s="3112"/>
      <c r="QKR51" s="3112"/>
      <c r="QKS51" s="3112"/>
      <c r="QKT51" s="3112"/>
      <c r="QKU51" s="3112"/>
      <c r="QKV51" s="3112"/>
      <c r="QKW51" s="3112"/>
      <c r="QKX51" s="3112"/>
      <c r="QKY51" s="3112"/>
      <c r="QKZ51" s="3112"/>
      <c r="QLA51" s="3112"/>
      <c r="QLB51" s="3112"/>
      <c r="QLC51" s="3112"/>
      <c r="QLD51" s="3112"/>
      <c r="QLE51" s="3112"/>
      <c r="QLF51" s="3112"/>
      <c r="QLG51" s="3112"/>
      <c r="QLH51" s="3112"/>
      <c r="QLI51" s="3112"/>
      <c r="QLJ51" s="3112"/>
      <c r="QLK51" s="3112"/>
      <c r="QLL51" s="3112"/>
      <c r="QLM51" s="3112"/>
      <c r="QLN51" s="3112"/>
      <c r="QLO51" s="3112"/>
      <c r="QLP51" s="3112"/>
      <c r="QLQ51" s="3112"/>
      <c r="QLR51" s="3112"/>
      <c r="QLS51" s="3112"/>
      <c r="QLT51" s="3112"/>
      <c r="QLU51" s="3112"/>
      <c r="QLV51" s="3112"/>
      <c r="QLW51" s="3112"/>
      <c r="QLX51" s="3112"/>
      <c r="QLY51" s="3112"/>
      <c r="QLZ51" s="3112"/>
      <c r="QMA51" s="3112"/>
      <c r="QMB51" s="3112"/>
      <c r="QMC51" s="3112"/>
      <c r="QMD51" s="3112"/>
      <c r="QME51" s="3112"/>
      <c r="QMF51" s="3112"/>
      <c r="QMG51" s="3112"/>
      <c r="QMH51" s="3112"/>
      <c r="QMI51" s="3112"/>
      <c r="QMJ51" s="3112"/>
      <c r="QMK51" s="3112"/>
      <c r="QML51" s="3112"/>
      <c r="QMM51" s="3112"/>
      <c r="QMN51" s="3112"/>
      <c r="QMO51" s="3112"/>
      <c r="QMP51" s="3112"/>
      <c r="QMQ51" s="3112"/>
      <c r="QMR51" s="3112"/>
      <c r="QMS51" s="3112"/>
      <c r="QMT51" s="3112"/>
      <c r="QMU51" s="3112"/>
      <c r="QMV51" s="3112"/>
      <c r="QMW51" s="3112"/>
      <c r="QMX51" s="3112"/>
      <c r="QMY51" s="3112"/>
      <c r="QMZ51" s="3112"/>
      <c r="QNA51" s="3112"/>
      <c r="QNB51" s="3112"/>
      <c r="QNC51" s="3112"/>
      <c r="QND51" s="3112"/>
      <c r="QNE51" s="3112"/>
      <c r="QNF51" s="3112"/>
      <c r="QNG51" s="3112"/>
      <c r="QNH51" s="3112"/>
      <c r="QNI51" s="3112"/>
      <c r="QNJ51" s="3112"/>
      <c r="QNK51" s="3112"/>
      <c r="QNL51" s="3112"/>
      <c r="QNM51" s="3112"/>
      <c r="QNN51" s="3112"/>
      <c r="QNO51" s="3112"/>
      <c r="QNP51" s="3112"/>
      <c r="QNQ51" s="3112"/>
      <c r="QNR51" s="3112"/>
      <c r="QNS51" s="3112"/>
      <c r="QNT51" s="3112"/>
      <c r="QNU51" s="3112"/>
      <c r="QNV51" s="3112"/>
      <c r="QNW51" s="3112"/>
      <c r="QNX51" s="3112"/>
      <c r="QNY51" s="3112"/>
      <c r="QNZ51" s="3112"/>
      <c r="QOA51" s="3112"/>
      <c r="QOB51" s="3112"/>
      <c r="QOC51" s="3112"/>
      <c r="QOD51" s="3112"/>
      <c r="QOE51" s="3112"/>
      <c r="QOF51" s="3112"/>
      <c r="QOG51" s="3112"/>
      <c r="QOH51" s="3112"/>
      <c r="QOI51" s="3112"/>
      <c r="QOJ51" s="3112"/>
      <c r="QOK51" s="3112"/>
      <c r="QOL51" s="3112"/>
      <c r="QOM51" s="3112"/>
      <c r="QON51" s="3112"/>
      <c r="QOO51" s="3112"/>
      <c r="QOP51" s="3112"/>
      <c r="QOQ51" s="3112"/>
      <c r="QOR51" s="3112"/>
      <c r="QOS51" s="3112"/>
      <c r="QOT51" s="3112"/>
      <c r="QOU51" s="3112"/>
      <c r="QOV51" s="3112"/>
      <c r="QOW51" s="3112"/>
      <c r="QOX51" s="3112"/>
      <c r="QOY51" s="3112"/>
      <c r="QOZ51" s="3112"/>
      <c r="QPA51" s="3112"/>
      <c r="QPB51" s="3112"/>
      <c r="QPC51" s="3112"/>
      <c r="QPD51" s="3112"/>
      <c r="QPE51" s="3112"/>
      <c r="QPF51" s="3112"/>
      <c r="QPG51" s="3112"/>
      <c r="QPH51" s="3112"/>
      <c r="QPI51" s="3112"/>
      <c r="QPJ51" s="3112"/>
      <c r="QPK51" s="3112"/>
      <c r="QPL51" s="3112"/>
      <c r="QPM51" s="3112"/>
      <c r="QPN51" s="3112"/>
      <c r="QPO51" s="3112"/>
      <c r="QPP51" s="3112"/>
      <c r="QPQ51" s="3112"/>
      <c r="QPR51" s="3112"/>
      <c r="QPS51" s="3112"/>
      <c r="QPT51" s="3112"/>
      <c r="QPU51" s="3112"/>
      <c r="QPV51" s="3112"/>
      <c r="QPW51" s="3112"/>
      <c r="QPX51" s="3112"/>
      <c r="QPY51" s="3112"/>
      <c r="QPZ51" s="3112"/>
      <c r="QQA51" s="3112"/>
      <c r="QQB51" s="3112"/>
      <c r="QQC51" s="3112"/>
      <c r="QQD51" s="3112"/>
      <c r="QQE51" s="3112"/>
      <c r="QQF51" s="3112"/>
      <c r="QQG51" s="3112"/>
      <c r="QQH51" s="3112"/>
      <c r="QQI51" s="3112"/>
      <c r="QQJ51" s="3112"/>
      <c r="QQK51" s="3112"/>
      <c r="QQL51" s="3112"/>
      <c r="QQM51" s="3112"/>
      <c r="QQN51" s="3112"/>
      <c r="QQO51" s="3112"/>
      <c r="QQP51" s="3112"/>
      <c r="QQQ51" s="3112"/>
      <c r="QQR51" s="3112"/>
      <c r="QQS51" s="3112"/>
      <c r="QQT51" s="3112"/>
      <c r="QQU51" s="3112"/>
      <c r="QQV51" s="3112"/>
      <c r="QQW51" s="3112"/>
      <c r="QQX51" s="3112"/>
      <c r="QQY51" s="3112"/>
      <c r="QQZ51" s="3112"/>
      <c r="QRA51" s="3112"/>
      <c r="QRB51" s="3112"/>
      <c r="QRC51" s="3112"/>
      <c r="QRD51" s="3112"/>
      <c r="QRE51" s="3112"/>
      <c r="QRF51" s="3112"/>
      <c r="QRG51" s="3112"/>
      <c r="QRH51" s="3112"/>
      <c r="QRI51" s="3112"/>
      <c r="QRJ51" s="3112"/>
      <c r="QRK51" s="3112"/>
      <c r="QRL51" s="3112"/>
      <c r="QRM51" s="3112"/>
      <c r="QRN51" s="3112"/>
      <c r="QRO51" s="3112"/>
      <c r="QRP51" s="3112"/>
      <c r="QRQ51" s="3112"/>
      <c r="QRR51" s="3112"/>
      <c r="QRS51" s="3112"/>
      <c r="QRT51" s="3112"/>
      <c r="QRU51" s="3112"/>
      <c r="QRV51" s="3112"/>
      <c r="QRW51" s="3112"/>
      <c r="QRX51" s="3112"/>
      <c r="QRY51" s="3112"/>
      <c r="QRZ51" s="3112"/>
      <c r="QSA51" s="3112"/>
      <c r="QSB51" s="3112"/>
      <c r="QSC51" s="3112"/>
      <c r="QSD51" s="3112"/>
      <c r="QSE51" s="3112"/>
      <c r="QSF51" s="3112"/>
      <c r="QSG51" s="3112"/>
      <c r="QSH51" s="3112"/>
      <c r="QSI51" s="3112"/>
      <c r="QSJ51" s="3112"/>
      <c r="QSK51" s="3112"/>
      <c r="QSL51" s="3112"/>
      <c r="QSM51" s="3112"/>
      <c r="QSN51" s="3112"/>
      <c r="QSO51" s="3112"/>
      <c r="QSP51" s="3112"/>
      <c r="QSQ51" s="3112"/>
      <c r="QSR51" s="3112"/>
      <c r="QSS51" s="3112"/>
      <c r="QST51" s="3112"/>
      <c r="QSU51" s="3112"/>
      <c r="QSV51" s="3112"/>
      <c r="QSW51" s="3112"/>
      <c r="QSX51" s="3112"/>
      <c r="QSY51" s="3112"/>
      <c r="QSZ51" s="3112"/>
      <c r="QTA51" s="3112"/>
      <c r="QTB51" s="3112"/>
      <c r="QTC51" s="3112"/>
      <c r="QTD51" s="3112"/>
      <c r="QTE51" s="3112"/>
      <c r="QTF51" s="3112"/>
      <c r="QTG51" s="3112"/>
      <c r="QTH51" s="3112"/>
      <c r="QTI51" s="3112"/>
      <c r="QTJ51" s="3112"/>
      <c r="QTK51" s="3112"/>
      <c r="QTL51" s="3112"/>
      <c r="QTM51" s="3112"/>
      <c r="QTN51" s="3112"/>
      <c r="QTO51" s="3112"/>
      <c r="QTP51" s="3112"/>
      <c r="QTQ51" s="3112"/>
      <c r="QTR51" s="3112"/>
      <c r="QTS51" s="3112"/>
      <c r="QTT51" s="3112"/>
      <c r="QTU51" s="3112"/>
      <c r="QTV51" s="3112"/>
      <c r="QTW51" s="3112"/>
      <c r="QTX51" s="3112"/>
      <c r="QTY51" s="3112"/>
      <c r="QTZ51" s="3112"/>
      <c r="QUA51" s="3112"/>
      <c r="QUB51" s="3112"/>
      <c r="QUC51" s="3112"/>
      <c r="QUD51" s="3112"/>
      <c r="QUE51" s="3112"/>
      <c r="QUF51" s="3112"/>
      <c r="QUG51" s="3112"/>
      <c r="QUH51" s="3112"/>
      <c r="QUI51" s="3112"/>
      <c r="QUJ51" s="3112"/>
      <c r="QUK51" s="3112"/>
      <c r="QUL51" s="3112"/>
      <c r="QUM51" s="3112"/>
      <c r="QUN51" s="3112"/>
      <c r="QUO51" s="3112"/>
      <c r="QUP51" s="3112"/>
      <c r="QUQ51" s="3112"/>
      <c r="QUR51" s="3112"/>
      <c r="QUS51" s="3112"/>
      <c r="QUT51" s="3112"/>
      <c r="QUU51" s="3112"/>
      <c r="QUV51" s="3112"/>
      <c r="QUW51" s="3112"/>
      <c r="QUX51" s="3112"/>
      <c r="QUY51" s="3112"/>
      <c r="QUZ51" s="3112"/>
      <c r="QVA51" s="3112"/>
      <c r="QVB51" s="3112"/>
      <c r="QVC51" s="3112"/>
      <c r="QVD51" s="3112"/>
      <c r="QVE51" s="3112"/>
      <c r="QVF51" s="3112"/>
      <c r="QVG51" s="3112"/>
      <c r="QVH51" s="3112"/>
      <c r="QVI51" s="3112"/>
      <c r="QVJ51" s="3112"/>
      <c r="QVK51" s="3112"/>
      <c r="QVL51" s="3112"/>
      <c r="QVM51" s="3112"/>
      <c r="QVN51" s="3112"/>
      <c r="QVO51" s="3112"/>
      <c r="QVP51" s="3112"/>
      <c r="QVQ51" s="3112"/>
      <c r="QVR51" s="3112"/>
      <c r="QVS51" s="3112"/>
      <c r="QVT51" s="3112"/>
      <c r="QVU51" s="3112"/>
      <c r="QVV51" s="3112"/>
      <c r="QVW51" s="3112"/>
      <c r="QVX51" s="3112"/>
      <c r="QVY51" s="3112"/>
      <c r="QVZ51" s="3112"/>
      <c r="QWA51" s="3112"/>
      <c r="QWB51" s="3112"/>
      <c r="QWC51" s="3112"/>
      <c r="QWD51" s="3112"/>
      <c r="QWE51" s="3112"/>
      <c r="QWF51" s="3112"/>
      <c r="QWG51" s="3112"/>
      <c r="QWH51" s="3112"/>
      <c r="QWI51" s="3112"/>
      <c r="QWJ51" s="3112"/>
      <c r="QWK51" s="3112"/>
      <c r="QWL51" s="3112"/>
      <c r="QWM51" s="3112"/>
      <c r="QWN51" s="3112"/>
      <c r="QWO51" s="3112"/>
      <c r="QWP51" s="3112"/>
      <c r="QWQ51" s="3112"/>
      <c r="QWR51" s="3112"/>
      <c r="QWS51" s="3112"/>
      <c r="QWT51" s="3112"/>
      <c r="QWU51" s="3112"/>
      <c r="QWV51" s="3112"/>
      <c r="QWW51" s="3112"/>
      <c r="QWX51" s="3112"/>
      <c r="QWY51" s="3112"/>
      <c r="QWZ51" s="3112"/>
      <c r="QXA51" s="3112"/>
      <c r="QXB51" s="3112"/>
      <c r="QXC51" s="3112"/>
      <c r="QXD51" s="3112"/>
      <c r="QXE51" s="3112"/>
      <c r="QXF51" s="3112"/>
      <c r="QXG51" s="3112"/>
      <c r="QXH51" s="3112"/>
      <c r="QXI51" s="3112"/>
      <c r="QXJ51" s="3112"/>
      <c r="QXK51" s="3112"/>
      <c r="QXL51" s="3112"/>
      <c r="QXM51" s="3112"/>
      <c r="QXN51" s="3112"/>
      <c r="QXO51" s="3112"/>
      <c r="QXP51" s="3112"/>
      <c r="QXQ51" s="3112"/>
      <c r="QXR51" s="3112"/>
      <c r="QXS51" s="3112"/>
      <c r="QXT51" s="3112"/>
      <c r="QXU51" s="3112"/>
      <c r="QXV51" s="3112"/>
      <c r="QXW51" s="3112"/>
      <c r="QXX51" s="3112"/>
      <c r="QXY51" s="3112"/>
      <c r="QXZ51" s="3112"/>
      <c r="QYA51" s="3112"/>
      <c r="QYB51" s="3112"/>
      <c r="QYC51" s="3112"/>
      <c r="QYD51" s="3112"/>
      <c r="QYE51" s="3112"/>
      <c r="QYF51" s="3112"/>
      <c r="QYG51" s="3112"/>
      <c r="QYH51" s="3112"/>
      <c r="QYI51" s="3112"/>
      <c r="QYJ51" s="3112"/>
      <c r="QYK51" s="3112"/>
      <c r="QYL51" s="3112"/>
      <c r="QYM51" s="3112"/>
      <c r="QYN51" s="3112"/>
      <c r="QYO51" s="3112"/>
      <c r="QYP51" s="3112"/>
      <c r="QYQ51" s="3112"/>
      <c r="QYR51" s="3112"/>
      <c r="QYS51" s="3112"/>
      <c r="QYT51" s="3112"/>
      <c r="QYU51" s="3112"/>
      <c r="QYV51" s="3112"/>
      <c r="QYW51" s="3112"/>
      <c r="QYX51" s="3112"/>
      <c r="QYY51" s="3112"/>
      <c r="QYZ51" s="3112"/>
      <c r="QZA51" s="3112"/>
      <c r="QZB51" s="3112"/>
      <c r="QZC51" s="3112"/>
      <c r="QZD51" s="3112"/>
      <c r="QZE51" s="3112"/>
      <c r="QZF51" s="3112"/>
      <c r="QZG51" s="3112"/>
      <c r="QZH51" s="3112"/>
      <c r="QZI51" s="3112"/>
      <c r="QZJ51" s="3112"/>
      <c r="QZK51" s="3112"/>
      <c r="QZL51" s="3112"/>
      <c r="QZM51" s="3112"/>
      <c r="QZN51" s="3112"/>
      <c r="QZO51" s="3112"/>
      <c r="QZP51" s="3112"/>
      <c r="QZQ51" s="3112"/>
      <c r="QZR51" s="3112"/>
      <c r="QZS51" s="3112"/>
      <c r="QZT51" s="3112"/>
      <c r="QZU51" s="3112"/>
      <c r="QZV51" s="3112"/>
      <c r="QZW51" s="3112"/>
      <c r="QZX51" s="3112"/>
      <c r="QZY51" s="3112"/>
      <c r="QZZ51" s="3112"/>
      <c r="RAA51" s="3112"/>
      <c r="RAB51" s="3112"/>
      <c r="RAC51" s="3112"/>
      <c r="RAD51" s="3112"/>
      <c r="RAE51" s="3112"/>
      <c r="RAF51" s="3112"/>
      <c r="RAG51" s="3112"/>
      <c r="RAH51" s="3112"/>
      <c r="RAI51" s="3112"/>
      <c r="RAJ51" s="3112"/>
      <c r="RAK51" s="3112"/>
      <c r="RAL51" s="3112"/>
      <c r="RAM51" s="3112"/>
      <c r="RAN51" s="3112"/>
      <c r="RAO51" s="3112"/>
      <c r="RAP51" s="3112"/>
      <c r="RAQ51" s="3112"/>
      <c r="RAR51" s="3112"/>
      <c r="RAS51" s="3112"/>
      <c r="RAT51" s="3112"/>
      <c r="RAU51" s="3112"/>
      <c r="RAV51" s="3112"/>
      <c r="RAW51" s="3112"/>
      <c r="RAX51" s="3112"/>
      <c r="RAY51" s="3112"/>
      <c r="RAZ51" s="3112"/>
      <c r="RBA51" s="3112"/>
      <c r="RBB51" s="3112"/>
      <c r="RBC51" s="3112"/>
      <c r="RBD51" s="3112"/>
      <c r="RBE51" s="3112"/>
      <c r="RBF51" s="3112"/>
      <c r="RBG51" s="3112"/>
      <c r="RBH51" s="3112"/>
      <c r="RBI51" s="3112"/>
      <c r="RBJ51" s="3112"/>
      <c r="RBK51" s="3112"/>
      <c r="RBL51" s="3112"/>
      <c r="RBM51" s="3112"/>
      <c r="RBN51" s="3112"/>
      <c r="RBO51" s="3112"/>
      <c r="RBP51" s="3112"/>
      <c r="RBQ51" s="3112"/>
      <c r="RBR51" s="3112"/>
      <c r="RBS51" s="3112"/>
      <c r="RBT51" s="3112"/>
      <c r="RBU51" s="3112"/>
      <c r="RBV51" s="3112"/>
      <c r="RBW51" s="3112"/>
      <c r="RBX51" s="3112"/>
      <c r="RBY51" s="3112"/>
      <c r="RBZ51" s="3112"/>
      <c r="RCA51" s="3112"/>
      <c r="RCB51" s="3112"/>
      <c r="RCC51" s="3112"/>
      <c r="RCD51" s="3112"/>
      <c r="RCE51" s="3112"/>
      <c r="RCF51" s="3112"/>
      <c r="RCG51" s="3112"/>
      <c r="RCH51" s="3112"/>
      <c r="RCI51" s="3112"/>
      <c r="RCJ51" s="3112"/>
      <c r="RCK51" s="3112"/>
      <c r="RCL51" s="3112"/>
      <c r="RCM51" s="3112"/>
      <c r="RCN51" s="3112"/>
      <c r="RCO51" s="3112"/>
      <c r="RCP51" s="3112"/>
      <c r="RCQ51" s="3112"/>
      <c r="RCR51" s="3112"/>
      <c r="RCS51" s="3112"/>
      <c r="RCT51" s="3112"/>
      <c r="RCU51" s="3112"/>
      <c r="RCV51" s="3112"/>
      <c r="RCW51" s="3112"/>
      <c r="RCX51" s="3112"/>
      <c r="RCY51" s="3112"/>
      <c r="RCZ51" s="3112"/>
      <c r="RDA51" s="3112"/>
      <c r="RDB51" s="3112"/>
      <c r="RDC51" s="3112"/>
      <c r="RDD51" s="3112"/>
      <c r="RDE51" s="3112"/>
      <c r="RDF51" s="3112"/>
      <c r="RDG51" s="3112"/>
      <c r="RDH51" s="3112"/>
      <c r="RDI51" s="3112"/>
      <c r="RDJ51" s="3112"/>
      <c r="RDK51" s="3112"/>
      <c r="RDL51" s="3112"/>
      <c r="RDM51" s="3112"/>
      <c r="RDN51" s="3112"/>
      <c r="RDO51" s="3112"/>
      <c r="RDP51" s="3112"/>
      <c r="RDQ51" s="3112"/>
      <c r="RDR51" s="3112"/>
      <c r="RDS51" s="3112"/>
      <c r="RDT51" s="3112"/>
      <c r="RDU51" s="3112"/>
      <c r="RDV51" s="3112"/>
      <c r="RDW51" s="3112"/>
      <c r="RDX51" s="3112"/>
      <c r="RDY51" s="3112"/>
      <c r="RDZ51" s="3112"/>
      <c r="REA51" s="3112"/>
      <c r="REB51" s="3112"/>
      <c r="REC51" s="3112"/>
      <c r="RED51" s="3112"/>
      <c r="REE51" s="3112"/>
      <c r="REF51" s="3112"/>
      <c r="REG51" s="3112"/>
      <c r="REH51" s="3112"/>
      <c r="REI51" s="3112"/>
      <c r="REJ51" s="3112"/>
      <c r="REK51" s="3112"/>
      <c r="REL51" s="3112"/>
      <c r="REM51" s="3112"/>
      <c r="REN51" s="3112"/>
      <c r="REO51" s="3112"/>
      <c r="REP51" s="3112"/>
      <c r="REQ51" s="3112"/>
      <c r="RER51" s="3112"/>
      <c r="RES51" s="3112"/>
      <c r="RET51" s="3112"/>
      <c r="REU51" s="3112"/>
      <c r="REV51" s="3112"/>
      <c r="REW51" s="3112"/>
      <c r="REX51" s="3112"/>
      <c r="REY51" s="3112"/>
      <c r="REZ51" s="3112"/>
      <c r="RFA51" s="3112"/>
      <c r="RFB51" s="3112"/>
      <c r="RFC51" s="3112"/>
      <c r="RFD51" s="3112"/>
      <c r="RFE51" s="3112"/>
      <c r="RFF51" s="3112"/>
      <c r="RFG51" s="3112"/>
      <c r="RFH51" s="3112"/>
      <c r="RFI51" s="3112"/>
      <c r="RFJ51" s="3112"/>
      <c r="RFK51" s="3112"/>
      <c r="RFL51" s="3112"/>
      <c r="RFM51" s="3112"/>
      <c r="RFN51" s="3112"/>
      <c r="RFO51" s="3112"/>
      <c r="RFP51" s="3112"/>
      <c r="RFQ51" s="3112"/>
      <c r="RFR51" s="3112"/>
      <c r="RFS51" s="3112"/>
      <c r="RFT51" s="3112"/>
      <c r="RFU51" s="3112"/>
      <c r="RFV51" s="3112"/>
      <c r="RFW51" s="3112"/>
      <c r="RFX51" s="3112"/>
      <c r="RFY51" s="3112"/>
      <c r="RFZ51" s="3112"/>
      <c r="RGA51" s="3112"/>
      <c r="RGB51" s="3112"/>
      <c r="RGC51" s="3112"/>
      <c r="RGD51" s="3112"/>
      <c r="RGE51" s="3112"/>
      <c r="RGF51" s="3112"/>
      <c r="RGG51" s="3112"/>
      <c r="RGH51" s="3112"/>
      <c r="RGI51" s="3112"/>
      <c r="RGJ51" s="3112"/>
      <c r="RGK51" s="3112"/>
      <c r="RGL51" s="3112"/>
      <c r="RGM51" s="3112"/>
      <c r="RGN51" s="3112"/>
      <c r="RGO51" s="3112"/>
      <c r="RGP51" s="3112"/>
      <c r="RGQ51" s="3112"/>
      <c r="RGR51" s="3112"/>
      <c r="RGS51" s="3112"/>
      <c r="RGT51" s="3112"/>
      <c r="RGU51" s="3112"/>
      <c r="RGV51" s="3112"/>
      <c r="RGW51" s="3112"/>
      <c r="RGX51" s="3112"/>
      <c r="RGY51" s="3112"/>
      <c r="RGZ51" s="3112"/>
      <c r="RHA51" s="3112"/>
      <c r="RHB51" s="3112"/>
      <c r="RHC51" s="3112"/>
      <c r="RHD51" s="3112"/>
      <c r="RHE51" s="3112"/>
      <c r="RHF51" s="3112"/>
      <c r="RHG51" s="3112"/>
      <c r="RHH51" s="3112"/>
      <c r="RHI51" s="3112"/>
      <c r="RHJ51" s="3112"/>
      <c r="RHK51" s="3112"/>
      <c r="RHL51" s="3112"/>
      <c r="RHM51" s="3112"/>
      <c r="RHN51" s="3112"/>
      <c r="RHO51" s="3112"/>
      <c r="RHP51" s="3112"/>
      <c r="RHQ51" s="3112"/>
      <c r="RHR51" s="3112"/>
      <c r="RHS51" s="3112"/>
      <c r="RHT51" s="3112"/>
      <c r="RHU51" s="3112"/>
      <c r="RHV51" s="3112"/>
      <c r="RHW51" s="3112"/>
      <c r="RHX51" s="3112"/>
      <c r="RHY51" s="3112"/>
      <c r="RHZ51" s="3112"/>
      <c r="RIA51" s="3112"/>
      <c r="RIB51" s="3112"/>
      <c r="RIC51" s="3112"/>
      <c r="RID51" s="3112"/>
      <c r="RIE51" s="3112"/>
      <c r="RIF51" s="3112"/>
      <c r="RIG51" s="3112"/>
      <c r="RIH51" s="3112"/>
      <c r="RII51" s="3112"/>
      <c r="RIJ51" s="3112"/>
      <c r="RIK51" s="3112"/>
      <c r="RIL51" s="3112"/>
      <c r="RIM51" s="3112"/>
      <c r="RIN51" s="3112"/>
      <c r="RIO51" s="3112"/>
      <c r="RIP51" s="3112"/>
      <c r="RIQ51" s="3112"/>
      <c r="RIR51" s="3112"/>
      <c r="RIS51" s="3112"/>
      <c r="RIT51" s="3112"/>
      <c r="RIU51" s="3112"/>
      <c r="RIV51" s="3112"/>
      <c r="RIW51" s="3112"/>
      <c r="RIX51" s="3112"/>
      <c r="RIY51" s="3112"/>
      <c r="RIZ51" s="3112"/>
      <c r="RJA51" s="3112"/>
      <c r="RJB51" s="3112"/>
      <c r="RJC51" s="3112"/>
      <c r="RJD51" s="3112"/>
      <c r="RJE51" s="3112"/>
      <c r="RJF51" s="3112"/>
      <c r="RJG51" s="3112"/>
      <c r="RJH51" s="3112"/>
      <c r="RJI51" s="3112"/>
      <c r="RJJ51" s="3112"/>
      <c r="RJK51" s="3112"/>
      <c r="RJL51" s="3112"/>
      <c r="RJM51" s="3112"/>
      <c r="RJN51" s="3112"/>
      <c r="RJO51" s="3112"/>
      <c r="RJP51" s="3112"/>
      <c r="RJQ51" s="3112"/>
      <c r="RJR51" s="3112"/>
      <c r="RJS51" s="3112"/>
      <c r="RJT51" s="3112"/>
      <c r="RJU51" s="3112"/>
      <c r="RJV51" s="3112"/>
      <c r="RJW51" s="3112"/>
      <c r="RJX51" s="3112"/>
      <c r="RJY51" s="3112"/>
      <c r="RJZ51" s="3112"/>
      <c r="RKA51" s="3112"/>
      <c r="RKB51" s="3112"/>
      <c r="RKC51" s="3112"/>
      <c r="RKD51" s="3112"/>
      <c r="RKE51" s="3112"/>
      <c r="RKF51" s="3112"/>
      <c r="RKG51" s="3112"/>
      <c r="RKH51" s="3112"/>
      <c r="RKI51" s="3112"/>
      <c r="RKJ51" s="3112"/>
      <c r="RKK51" s="3112"/>
      <c r="RKL51" s="3112"/>
      <c r="RKM51" s="3112"/>
      <c r="RKN51" s="3112"/>
      <c r="RKO51" s="3112"/>
      <c r="RKP51" s="3112"/>
      <c r="RKQ51" s="3112"/>
      <c r="RKR51" s="3112"/>
      <c r="RKS51" s="3112"/>
      <c r="RKT51" s="3112"/>
      <c r="RKU51" s="3112"/>
      <c r="RKV51" s="3112"/>
      <c r="RKW51" s="3112"/>
      <c r="RKX51" s="3112"/>
      <c r="RKY51" s="3112"/>
      <c r="RKZ51" s="3112"/>
      <c r="RLA51" s="3112"/>
      <c r="RLB51" s="3112"/>
      <c r="RLC51" s="3112"/>
      <c r="RLD51" s="3112"/>
      <c r="RLE51" s="3112"/>
      <c r="RLF51" s="3112"/>
      <c r="RLG51" s="3112"/>
      <c r="RLH51" s="3112"/>
      <c r="RLI51" s="3112"/>
      <c r="RLJ51" s="3112"/>
      <c r="RLK51" s="3112"/>
      <c r="RLL51" s="3112"/>
      <c r="RLM51" s="3112"/>
      <c r="RLN51" s="3112"/>
      <c r="RLO51" s="3112"/>
      <c r="RLP51" s="3112"/>
      <c r="RLQ51" s="3112"/>
      <c r="RLR51" s="3112"/>
      <c r="RLS51" s="3112"/>
      <c r="RLT51" s="3112"/>
      <c r="RLU51" s="3112"/>
      <c r="RLV51" s="3112"/>
      <c r="RLW51" s="3112"/>
      <c r="RLX51" s="3112"/>
      <c r="RLY51" s="3112"/>
      <c r="RLZ51" s="3112"/>
      <c r="RMA51" s="3112"/>
      <c r="RMB51" s="3112"/>
      <c r="RMC51" s="3112"/>
      <c r="RMD51" s="3112"/>
      <c r="RME51" s="3112"/>
      <c r="RMF51" s="3112"/>
      <c r="RMG51" s="3112"/>
      <c r="RMH51" s="3112"/>
      <c r="RMI51" s="3112"/>
      <c r="RMJ51" s="3112"/>
      <c r="RMK51" s="3112"/>
      <c r="RML51" s="3112"/>
      <c r="RMM51" s="3112"/>
      <c r="RMN51" s="3112"/>
      <c r="RMO51" s="3112"/>
      <c r="RMP51" s="3112"/>
      <c r="RMQ51" s="3112"/>
      <c r="RMR51" s="3112"/>
      <c r="RMS51" s="3112"/>
      <c r="RMT51" s="3112"/>
      <c r="RMU51" s="3112"/>
      <c r="RMV51" s="3112"/>
      <c r="RMW51" s="3112"/>
      <c r="RMX51" s="3112"/>
      <c r="RMY51" s="3112"/>
      <c r="RMZ51" s="3112"/>
      <c r="RNA51" s="3112"/>
      <c r="RNB51" s="3112"/>
      <c r="RNC51" s="3112"/>
      <c r="RND51" s="3112"/>
      <c r="RNE51" s="3112"/>
      <c r="RNF51" s="3112"/>
      <c r="RNG51" s="3112"/>
      <c r="RNH51" s="3112"/>
      <c r="RNI51" s="3112"/>
      <c r="RNJ51" s="3112"/>
      <c r="RNK51" s="3112"/>
      <c r="RNL51" s="3112"/>
      <c r="RNM51" s="3112"/>
      <c r="RNN51" s="3112"/>
      <c r="RNO51" s="3112"/>
      <c r="RNP51" s="3112"/>
      <c r="RNQ51" s="3112"/>
      <c r="RNR51" s="3112"/>
      <c r="RNS51" s="3112"/>
      <c r="RNT51" s="3112"/>
      <c r="RNU51" s="3112"/>
      <c r="RNV51" s="3112"/>
      <c r="RNW51" s="3112"/>
      <c r="RNX51" s="3112"/>
      <c r="RNY51" s="3112"/>
      <c r="RNZ51" s="3112"/>
      <c r="ROA51" s="3112"/>
      <c r="ROB51" s="3112"/>
      <c r="ROC51" s="3112"/>
      <c r="ROD51" s="3112"/>
      <c r="ROE51" s="3112"/>
      <c r="ROF51" s="3112"/>
      <c r="ROG51" s="3112"/>
      <c r="ROH51" s="3112"/>
      <c r="ROI51" s="3112"/>
      <c r="ROJ51" s="3112"/>
      <c r="ROK51" s="3112"/>
      <c r="ROL51" s="3112"/>
      <c r="ROM51" s="3112"/>
      <c r="RON51" s="3112"/>
      <c r="ROO51" s="3112"/>
      <c r="ROP51" s="3112"/>
      <c r="ROQ51" s="3112"/>
      <c r="ROR51" s="3112"/>
      <c r="ROS51" s="3112"/>
      <c r="ROT51" s="3112"/>
      <c r="ROU51" s="3112"/>
      <c r="ROV51" s="3112"/>
      <c r="ROW51" s="3112"/>
      <c r="ROX51" s="3112"/>
      <c r="ROY51" s="3112"/>
      <c r="ROZ51" s="3112"/>
      <c r="RPA51" s="3112"/>
      <c r="RPB51" s="3112"/>
      <c r="RPC51" s="3112"/>
      <c r="RPD51" s="3112"/>
      <c r="RPE51" s="3112"/>
      <c r="RPF51" s="3112"/>
      <c r="RPG51" s="3112"/>
      <c r="RPH51" s="3112"/>
      <c r="RPI51" s="3112"/>
      <c r="RPJ51" s="3112"/>
      <c r="RPK51" s="3112"/>
      <c r="RPL51" s="3112"/>
      <c r="RPM51" s="3112"/>
      <c r="RPN51" s="3112"/>
      <c r="RPO51" s="3112"/>
      <c r="RPP51" s="3112"/>
      <c r="RPQ51" s="3112"/>
      <c r="RPR51" s="3112"/>
      <c r="RPS51" s="3112"/>
      <c r="RPT51" s="3112"/>
      <c r="RPU51" s="3112"/>
      <c r="RPV51" s="3112"/>
      <c r="RPW51" s="3112"/>
      <c r="RPX51" s="3112"/>
      <c r="RPY51" s="3112"/>
      <c r="RPZ51" s="3112"/>
      <c r="RQA51" s="3112"/>
      <c r="RQB51" s="3112"/>
      <c r="RQC51" s="3112"/>
      <c r="RQD51" s="3112"/>
      <c r="RQE51" s="3112"/>
      <c r="RQF51" s="3112"/>
      <c r="RQG51" s="3112"/>
      <c r="RQH51" s="3112"/>
      <c r="RQI51" s="3112"/>
      <c r="RQJ51" s="3112"/>
      <c r="RQK51" s="3112"/>
      <c r="RQL51" s="3112"/>
      <c r="RQM51" s="3112"/>
      <c r="RQN51" s="3112"/>
      <c r="RQO51" s="3112"/>
      <c r="RQP51" s="3112"/>
      <c r="RQQ51" s="3112"/>
      <c r="RQR51" s="3112"/>
      <c r="RQS51" s="3112"/>
      <c r="RQT51" s="3112"/>
      <c r="RQU51" s="3112"/>
      <c r="RQV51" s="3112"/>
      <c r="RQW51" s="3112"/>
      <c r="RQX51" s="3112"/>
      <c r="RQY51" s="3112"/>
      <c r="RQZ51" s="3112"/>
      <c r="RRA51" s="3112"/>
      <c r="RRB51" s="3112"/>
      <c r="RRC51" s="3112"/>
      <c r="RRD51" s="3112"/>
      <c r="RRE51" s="3112"/>
      <c r="RRF51" s="3112"/>
      <c r="RRG51" s="3112"/>
      <c r="RRH51" s="3112"/>
      <c r="RRI51" s="3112"/>
      <c r="RRJ51" s="3112"/>
      <c r="RRK51" s="3112"/>
      <c r="RRL51" s="3112"/>
      <c r="RRM51" s="3112"/>
      <c r="RRN51" s="3112"/>
      <c r="RRO51" s="3112"/>
      <c r="RRP51" s="3112"/>
      <c r="RRQ51" s="3112"/>
      <c r="RRR51" s="3112"/>
      <c r="RRS51" s="3112"/>
      <c r="RRT51" s="3112"/>
      <c r="RRU51" s="3112"/>
      <c r="RRV51" s="3112"/>
      <c r="RRW51" s="3112"/>
      <c r="RRX51" s="3112"/>
      <c r="RRY51" s="3112"/>
      <c r="RRZ51" s="3112"/>
      <c r="RSA51" s="3112"/>
      <c r="RSB51" s="3112"/>
      <c r="RSC51" s="3112"/>
      <c r="RSD51" s="3112"/>
      <c r="RSE51" s="3112"/>
      <c r="RSF51" s="3112"/>
      <c r="RSG51" s="3112"/>
      <c r="RSH51" s="3112"/>
      <c r="RSI51" s="3112"/>
      <c r="RSJ51" s="3112"/>
      <c r="RSK51" s="3112"/>
      <c r="RSL51" s="3112"/>
      <c r="RSM51" s="3112"/>
      <c r="RSN51" s="3112"/>
      <c r="RSO51" s="3112"/>
      <c r="RSP51" s="3112"/>
      <c r="RSQ51" s="3112"/>
      <c r="RSR51" s="3112"/>
      <c r="RSS51" s="3112"/>
      <c r="RST51" s="3112"/>
      <c r="RSU51" s="3112"/>
      <c r="RSV51" s="3112"/>
      <c r="RSW51" s="3112"/>
      <c r="RSX51" s="3112"/>
      <c r="RSY51" s="3112"/>
      <c r="RSZ51" s="3112"/>
      <c r="RTA51" s="3112"/>
      <c r="RTB51" s="3112"/>
      <c r="RTC51" s="3112"/>
      <c r="RTD51" s="3112"/>
      <c r="RTE51" s="3112"/>
      <c r="RTF51" s="3112"/>
      <c r="RTG51" s="3112"/>
      <c r="RTH51" s="3112"/>
      <c r="RTI51" s="3112"/>
      <c r="RTJ51" s="3112"/>
      <c r="RTK51" s="3112"/>
      <c r="RTL51" s="3112"/>
      <c r="RTM51" s="3112"/>
      <c r="RTN51" s="3112"/>
      <c r="RTO51" s="3112"/>
      <c r="RTP51" s="3112"/>
      <c r="RTQ51" s="3112"/>
      <c r="RTR51" s="3112"/>
      <c r="RTS51" s="3112"/>
      <c r="RTT51" s="3112"/>
      <c r="RTU51" s="3112"/>
      <c r="RTV51" s="3112"/>
      <c r="RTW51" s="3112"/>
      <c r="RTX51" s="3112"/>
      <c r="RTY51" s="3112"/>
      <c r="RTZ51" s="3112"/>
      <c r="RUA51" s="3112"/>
      <c r="RUB51" s="3112"/>
      <c r="RUC51" s="3112"/>
      <c r="RUD51" s="3112"/>
      <c r="RUE51" s="3112"/>
      <c r="RUF51" s="3112"/>
      <c r="RUG51" s="3112"/>
      <c r="RUH51" s="3112"/>
      <c r="RUI51" s="3112"/>
      <c r="RUJ51" s="3112"/>
      <c r="RUK51" s="3112"/>
      <c r="RUL51" s="3112"/>
      <c r="RUM51" s="3112"/>
      <c r="RUN51" s="3112"/>
      <c r="RUO51" s="3112"/>
      <c r="RUP51" s="3112"/>
      <c r="RUQ51" s="3112"/>
      <c r="RUR51" s="3112"/>
      <c r="RUS51" s="3112"/>
      <c r="RUT51" s="3112"/>
      <c r="RUU51" s="3112"/>
      <c r="RUV51" s="3112"/>
      <c r="RUW51" s="3112"/>
      <c r="RUX51" s="3112"/>
      <c r="RUY51" s="3112"/>
      <c r="RUZ51" s="3112"/>
      <c r="RVA51" s="3112"/>
      <c r="RVB51" s="3112"/>
      <c r="RVC51" s="3112"/>
      <c r="RVD51" s="3112"/>
      <c r="RVE51" s="3112"/>
      <c r="RVF51" s="3112"/>
      <c r="RVG51" s="3112"/>
      <c r="RVH51" s="3112"/>
      <c r="RVI51" s="3112"/>
      <c r="RVJ51" s="3112"/>
      <c r="RVK51" s="3112"/>
      <c r="RVL51" s="3112"/>
      <c r="RVM51" s="3112"/>
      <c r="RVN51" s="3112"/>
      <c r="RVO51" s="3112"/>
      <c r="RVP51" s="3112"/>
      <c r="RVQ51" s="3112"/>
      <c r="RVR51" s="3112"/>
      <c r="RVS51" s="3112"/>
      <c r="RVT51" s="3112"/>
      <c r="RVU51" s="3112"/>
      <c r="RVV51" s="3112"/>
      <c r="RVW51" s="3112"/>
      <c r="RVX51" s="3112"/>
      <c r="RVY51" s="3112"/>
      <c r="RVZ51" s="3112"/>
      <c r="RWA51" s="3112"/>
      <c r="RWB51" s="3112"/>
      <c r="RWC51" s="3112"/>
      <c r="RWD51" s="3112"/>
      <c r="RWE51" s="3112"/>
      <c r="RWF51" s="3112"/>
      <c r="RWG51" s="3112"/>
      <c r="RWH51" s="3112"/>
      <c r="RWI51" s="3112"/>
      <c r="RWJ51" s="3112"/>
      <c r="RWK51" s="3112"/>
      <c r="RWL51" s="3112"/>
      <c r="RWM51" s="3112"/>
      <c r="RWN51" s="3112"/>
      <c r="RWO51" s="3112"/>
      <c r="RWP51" s="3112"/>
      <c r="RWQ51" s="3112"/>
      <c r="RWR51" s="3112"/>
      <c r="RWS51" s="3112"/>
      <c r="RWT51" s="3112"/>
      <c r="RWU51" s="3112"/>
      <c r="RWV51" s="3112"/>
      <c r="RWW51" s="3112"/>
      <c r="RWX51" s="3112"/>
      <c r="RWY51" s="3112"/>
      <c r="RWZ51" s="3112"/>
      <c r="RXA51" s="3112"/>
      <c r="RXB51" s="3112"/>
      <c r="RXC51" s="3112"/>
      <c r="RXD51" s="3112"/>
      <c r="RXE51" s="3112"/>
      <c r="RXF51" s="3112"/>
      <c r="RXG51" s="3112"/>
      <c r="RXH51" s="3112"/>
      <c r="RXI51" s="3112"/>
      <c r="RXJ51" s="3112"/>
      <c r="RXK51" s="3112"/>
      <c r="RXL51" s="3112"/>
      <c r="RXM51" s="3112"/>
      <c r="RXN51" s="3112"/>
      <c r="RXO51" s="3112"/>
      <c r="RXP51" s="3112"/>
      <c r="RXQ51" s="3112"/>
      <c r="RXR51" s="3112"/>
      <c r="RXS51" s="3112"/>
      <c r="RXT51" s="3112"/>
      <c r="RXU51" s="3112"/>
      <c r="RXV51" s="3112"/>
      <c r="RXW51" s="3112"/>
      <c r="RXX51" s="3112"/>
      <c r="RXY51" s="3112"/>
      <c r="RXZ51" s="3112"/>
      <c r="RYA51" s="3112"/>
      <c r="RYB51" s="3112"/>
      <c r="RYC51" s="3112"/>
      <c r="RYD51" s="3112"/>
      <c r="RYE51" s="3112"/>
      <c r="RYF51" s="3112"/>
      <c r="RYG51" s="3112"/>
      <c r="RYH51" s="3112"/>
      <c r="RYI51" s="3112"/>
      <c r="RYJ51" s="3112"/>
      <c r="RYK51" s="3112"/>
      <c r="RYL51" s="3112"/>
      <c r="RYM51" s="3112"/>
      <c r="RYN51" s="3112"/>
      <c r="RYO51" s="3112"/>
      <c r="RYP51" s="3112"/>
      <c r="RYQ51" s="3112"/>
      <c r="RYR51" s="3112"/>
      <c r="RYS51" s="3112"/>
      <c r="RYT51" s="3112"/>
      <c r="RYU51" s="3112"/>
      <c r="RYV51" s="3112"/>
      <c r="RYW51" s="3112"/>
      <c r="RYX51" s="3112"/>
      <c r="RYY51" s="3112"/>
      <c r="RYZ51" s="3112"/>
      <c r="RZA51" s="3112"/>
      <c r="RZB51" s="3112"/>
      <c r="RZC51" s="3112"/>
      <c r="RZD51" s="3112"/>
      <c r="RZE51" s="3112"/>
      <c r="RZF51" s="3112"/>
      <c r="RZG51" s="3112"/>
      <c r="RZH51" s="3112"/>
      <c r="RZI51" s="3112"/>
      <c r="RZJ51" s="3112"/>
      <c r="RZK51" s="3112"/>
      <c r="RZL51" s="3112"/>
      <c r="RZM51" s="3112"/>
      <c r="RZN51" s="3112"/>
      <c r="RZO51" s="3112"/>
      <c r="RZP51" s="3112"/>
      <c r="RZQ51" s="3112"/>
      <c r="RZR51" s="3112"/>
      <c r="RZS51" s="3112"/>
      <c r="RZT51" s="3112"/>
      <c r="RZU51" s="3112"/>
      <c r="RZV51" s="3112"/>
      <c r="RZW51" s="3112"/>
      <c r="RZX51" s="3112"/>
      <c r="RZY51" s="3112"/>
      <c r="RZZ51" s="3112"/>
      <c r="SAA51" s="3112"/>
      <c r="SAB51" s="3112"/>
      <c r="SAC51" s="3112"/>
      <c r="SAD51" s="3112"/>
      <c r="SAE51" s="3112"/>
      <c r="SAF51" s="3112"/>
      <c r="SAG51" s="3112"/>
      <c r="SAH51" s="3112"/>
      <c r="SAI51" s="3112"/>
      <c r="SAJ51" s="3112"/>
      <c r="SAK51" s="3112"/>
      <c r="SAL51" s="3112"/>
      <c r="SAM51" s="3112"/>
      <c r="SAN51" s="3112"/>
      <c r="SAO51" s="3112"/>
      <c r="SAP51" s="3112"/>
      <c r="SAQ51" s="3112"/>
      <c r="SAR51" s="3112"/>
      <c r="SAS51" s="3112"/>
      <c r="SAT51" s="3112"/>
      <c r="SAU51" s="3112"/>
      <c r="SAV51" s="3112"/>
      <c r="SAW51" s="3112"/>
      <c r="SAX51" s="3112"/>
      <c r="SAY51" s="3112"/>
      <c r="SAZ51" s="3112"/>
      <c r="SBA51" s="3112"/>
      <c r="SBB51" s="3112"/>
      <c r="SBC51" s="3112"/>
      <c r="SBD51" s="3112"/>
      <c r="SBE51" s="3112"/>
      <c r="SBF51" s="3112"/>
      <c r="SBG51" s="3112"/>
      <c r="SBH51" s="3112"/>
      <c r="SBI51" s="3112"/>
      <c r="SBJ51" s="3112"/>
      <c r="SBK51" s="3112"/>
      <c r="SBL51" s="3112"/>
      <c r="SBM51" s="3112"/>
      <c r="SBN51" s="3112"/>
      <c r="SBO51" s="3112"/>
      <c r="SBP51" s="3112"/>
      <c r="SBQ51" s="3112"/>
      <c r="SBR51" s="3112"/>
      <c r="SBS51" s="3112"/>
      <c r="SBT51" s="3112"/>
      <c r="SBU51" s="3112"/>
      <c r="SBV51" s="3112"/>
      <c r="SBW51" s="3112"/>
      <c r="SBX51" s="3112"/>
      <c r="SBY51" s="3112"/>
      <c r="SBZ51" s="3112"/>
      <c r="SCA51" s="3112"/>
      <c r="SCB51" s="3112"/>
      <c r="SCC51" s="3112"/>
      <c r="SCD51" s="3112"/>
      <c r="SCE51" s="3112"/>
      <c r="SCF51" s="3112"/>
      <c r="SCG51" s="3112"/>
      <c r="SCH51" s="3112"/>
      <c r="SCI51" s="3112"/>
      <c r="SCJ51" s="3112"/>
      <c r="SCK51" s="3112"/>
      <c r="SCL51" s="3112"/>
      <c r="SCM51" s="3112"/>
      <c r="SCN51" s="3112"/>
      <c r="SCO51" s="3112"/>
      <c r="SCP51" s="3112"/>
      <c r="SCQ51" s="3112"/>
      <c r="SCR51" s="3112"/>
      <c r="SCS51" s="3112"/>
      <c r="SCT51" s="3112"/>
      <c r="SCU51" s="3112"/>
      <c r="SCV51" s="3112"/>
      <c r="SCW51" s="3112"/>
      <c r="SCX51" s="3112"/>
      <c r="SCY51" s="3112"/>
      <c r="SCZ51" s="3112"/>
      <c r="SDA51" s="3112"/>
      <c r="SDB51" s="3112"/>
      <c r="SDC51" s="3112"/>
      <c r="SDD51" s="3112"/>
      <c r="SDE51" s="3112"/>
      <c r="SDF51" s="3112"/>
      <c r="SDG51" s="3112"/>
      <c r="SDH51" s="3112"/>
      <c r="SDI51" s="3112"/>
      <c r="SDJ51" s="3112"/>
      <c r="SDK51" s="3112"/>
      <c r="SDL51" s="3112"/>
      <c r="SDM51" s="3112"/>
      <c r="SDN51" s="3112"/>
      <c r="SDO51" s="3112"/>
      <c r="SDP51" s="3112"/>
      <c r="SDQ51" s="3112"/>
      <c r="SDR51" s="3112"/>
      <c r="SDS51" s="3112"/>
      <c r="SDT51" s="3112"/>
      <c r="SDU51" s="3112"/>
      <c r="SDV51" s="3112"/>
      <c r="SDW51" s="3112"/>
      <c r="SDX51" s="3112"/>
      <c r="SDY51" s="3112"/>
      <c r="SDZ51" s="3112"/>
      <c r="SEA51" s="3112"/>
      <c r="SEB51" s="3112"/>
      <c r="SEC51" s="3112"/>
      <c r="SED51" s="3112"/>
      <c r="SEE51" s="3112"/>
      <c r="SEF51" s="3112"/>
      <c r="SEG51" s="3112"/>
      <c r="SEH51" s="3112"/>
      <c r="SEI51" s="3112"/>
      <c r="SEJ51" s="3112"/>
      <c r="SEK51" s="3112"/>
      <c r="SEL51" s="3112"/>
      <c r="SEM51" s="3112"/>
      <c r="SEN51" s="3112"/>
      <c r="SEO51" s="3112"/>
      <c r="SEP51" s="3112"/>
      <c r="SEQ51" s="3112"/>
      <c r="SER51" s="3112"/>
      <c r="SES51" s="3112"/>
      <c r="SET51" s="3112"/>
      <c r="SEU51" s="3112"/>
      <c r="SEV51" s="3112"/>
      <c r="SEW51" s="3112"/>
      <c r="SEX51" s="3112"/>
      <c r="SEY51" s="3112"/>
      <c r="SEZ51" s="3112"/>
      <c r="SFA51" s="3112"/>
      <c r="SFB51" s="3112"/>
      <c r="SFC51" s="3112"/>
      <c r="SFD51" s="3112"/>
      <c r="SFE51" s="3112"/>
      <c r="SFF51" s="3112"/>
      <c r="SFG51" s="3112"/>
      <c r="SFH51" s="3112"/>
      <c r="SFI51" s="3112"/>
      <c r="SFJ51" s="3112"/>
      <c r="SFK51" s="3112"/>
      <c r="SFL51" s="3112"/>
      <c r="SFM51" s="3112"/>
      <c r="SFN51" s="3112"/>
      <c r="SFO51" s="3112"/>
      <c r="SFP51" s="3112"/>
      <c r="SFQ51" s="3112"/>
      <c r="SFR51" s="3112"/>
      <c r="SFS51" s="3112"/>
      <c r="SFT51" s="3112"/>
      <c r="SFU51" s="3112"/>
      <c r="SFV51" s="3112"/>
      <c r="SFW51" s="3112"/>
      <c r="SFX51" s="3112"/>
      <c r="SFY51" s="3112"/>
      <c r="SFZ51" s="3112"/>
      <c r="SGA51" s="3112"/>
      <c r="SGB51" s="3112"/>
      <c r="SGC51" s="3112"/>
      <c r="SGD51" s="3112"/>
      <c r="SGE51" s="3112"/>
      <c r="SGF51" s="3112"/>
      <c r="SGG51" s="3112"/>
      <c r="SGH51" s="3112"/>
      <c r="SGI51" s="3112"/>
      <c r="SGJ51" s="3112"/>
      <c r="SGK51" s="3112"/>
      <c r="SGL51" s="3112"/>
      <c r="SGM51" s="3112"/>
      <c r="SGN51" s="3112"/>
      <c r="SGO51" s="3112"/>
      <c r="SGP51" s="3112"/>
      <c r="SGQ51" s="3112"/>
      <c r="SGR51" s="3112"/>
      <c r="SGS51" s="3112"/>
      <c r="SGT51" s="3112"/>
      <c r="SGU51" s="3112"/>
      <c r="SGV51" s="3112"/>
      <c r="SGW51" s="3112"/>
      <c r="SGX51" s="3112"/>
      <c r="SGY51" s="3112"/>
      <c r="SGZ51" s="3112"/>
      <c r="SHA51" s="3112"/>
      <c r="SHB51" s="3112"/>
      <c r="SHC51" s="3112"/>
      <c r="SHD51" s="3112"/>
      <c r="SHE51" s="3112"/>
      <c r="SHF51" s="3112"/>
      <c r="SHG51" s="3112"/>
      <c r="SHH51" s="3112"/>
      <c r="SHI51" s="3112"/>
      <c r="SHJ51" s="3112"/>
      <c r="SHK51" s="3112"/>
      <c r="SHL51" s="3112"/>
      <c r="SHM51" s="3112"/>
      <c r="SHN51" s="3112"/>
      <c r="SHO51" s="3112"/>
      <c r="SHP51" s="3112"/>
      <c r="SHQ51" s="3112"/>
      <c r="SHR51" s="3112"/>
      <c r="SHS51" s="3112"/>
      <c r="SHT51" s="3112"/>
      <c r="SHU51" s="3112"/>
      <c r="SHV51" s="3112"/>
      <c r="SHW51" s="3112"/>
      <c r="SHX51" s="3112"/>
      <c r="SHY51" s="3112"/>
      <c r="SHZ51" s="3112"/>
      <c r="SIA51" s="3112"/>
      <c r="SIB51" s="3112"/>
      <c r="SIC51" s="3112"/>
      <c r="SID51" s="3112"/>
      <c r="SIE51" s="3112"/>
      <c r="SIF51" s="3112"/>
      <c r="SIG51" s="3112"/>
      <c r="SIH51" s="3112"/>
      <c r="SII51" s="3112"/>
      <c r="SIJ51" s="3112"/>
      <c r="SIK51" s="3112"/>
      <c r="SIL51" s="3112"/>
      <c r="SIM51" s="3112"/>
      <c r="SIN51" s="3112"/>
      <c r="SIO51" s="3112"/>
      <c r="SIP51" s="3112"/>
      <c r="SIQ51" s="3112"/>
      <c r="SIR51" s="3112"/>
      <c r="SIS51" s="3112"/>
      <c r="SIT51" s="3112"/>
      <c r="SIU51" s="3112"/>
      <c r="SIV51" s="3112"/>
      <c r="SIW51" s="3112"/>
      <c r="SIX51" s="3112"/>
      <c r="SIY51" s="3112"/>
      <c r="SIZ51" s="3112"/>
      <c r="SJA51" s="3112"/>
      <c r="SJB51" s="3112"/>
      <c r="SJC51" s="3112"/>
      <c r="SJD51" s="3112"/>
      <c r="SJE51" s="3112"/>
      <c r="SJF51" s="3112"/>
      <c r="SJG51" s="3112"/>
      <c r="SJH51" s="3112"/>
      <c r="SJI51" s="3112"/>
      <c r="SJJ51" s="3112"/>
      <c r="SJK51" s="3112"/>
      <c r="SJL51" s="3112"/>
      <c r="SJM51" s="3112"/>
      <c r="SJN51" s="3112"/>
      <c r="SJO51" s="3112"/>
      <c r="SJP51" s="3112"/>
      <c r="SJQ51" s="3112"/>
      <c r="SJR51" s="3112"/>
      <c r="SJS51" s="3112"/>
      <c r="SJT51" s="3112"/>
      <c r="SJU51" s="3112"/>
      <c r="SJV51" s="3112"/>
      <c r="SJW51" s="3112"/>
      <c r="SJX51" s="3112"/>
      <c r="SJY51" s="3112"/>
      <c r="SJZ51" s="3112"/>
      <c r="SKA51" s="3112"/>
      <c r="SKB51" s="3112"/>
      <c r="SKC51" s="3112"/>
      <c r="SKD51" s="3112"/>
      <c r="SKE51" s="3112"/>
      <c r="SKF51" s="3112"/>
      <c r="SKG51" s="3112"/>
      <c r="SKH51" s="3112"/>
      <c r="SKI51" s="3112"/>
      <c r="SKJ51" s="3112"/>
      <c r="SKK51" s="3112"/>
      <c r="SKL51" s="3112"/>
      <c r="SKM51" s="3112"/>
      <c r="SKN51" s="3112"/>
      <c r="SKO51" s="3112"/>
      <c r="SKP51" s="3112"/>
      <c r="SKQ51" s="3112"/>
      <c r="SKR51" s="3112"/>
      <c r="SKS51" s="3112"/>
      <c r="SKT51" s="3112"/>
      <c r="SKU51" s="3112"/>
      <c r="SKV51" s="3112"/>
      <c r="SKW51" s="3112"/>
      <c r="SKX51" s="3112"/>
      <c r="SKY51" s="3112"/>
      <c r="SKZ51" s="3112"/>
      <c r="SLA51" s="3112"/>
      <c r="SLB51" s="3112"/>
      <c r="SLC51" s="3112"/>
      <c r="SLD51" s="3112"/>
      <c r="SLE51" s="3112"/>
      <c r="SLF51" s="3112"/>
      <c r="SLG51" s="3112"/>
      <c r="SLH51" s="3112"/>
      <c r="SLI51" s="3112"/>
      <c r="SLJ51" s="3112"/>
      <c r="SLK51" s="3112"/>
      <c r="SLL51" s="3112"/>
      <c r="SLM51" s="3112"/>
      <c r="SLN51" s="3112"/>
      <c r="SLO51" s="3112"/>
      <c r="SLP51" s="3112"/>
      <c r="SLQ51" s="3112"/>
      <c r="SLR51" s="3112"/>
      <c r="SLS51" s="3112"/>
      <c r="SLT51" s="3112"/>
      <c r="SLU51" s="3112"/>
      <c r="SLV51" s="3112"/>
      <c r="SLW51" s="3112"/>
      <c r="SLX51" s="3112"/>
      <c r="SLY51" s="3112"/>
      <c r="SLZ51" s="3112"/>
      <c r="SMA51" s="3112"/>
      <c r="SMB51" s="3112"/>
      <c r="SMC51" s="3112"/>
      <c r="SMD51" s="3112"/>
      <c r="SME51" s="3112"/>
      <c r="SMF51" s="3112"/>
      <c r="SMG51" s="3112"/>
      <c r="SMH51" s="3112"/>
      <c r="SMI51" s="3112"/>
      <c r="SMJ51" s="3112"/>
      <c r="SMK51" s="3112"/>
      <c r="SML51" s="3112"/>
      <c r="SMM51" s="3112"/>
      <c r="SMN51" s="3112"/>
      <c r="SMO51" s="3112"/>
      <c r="SMP51" s="3112"/>
      <c r="SMQ51" s="3112"/>
      <c r="SMR51" s="3112"/>
      <c r="SMS51" s="3112"/>
      <c r="SMT51" s="3112"/>
      <c r="SMU51" s="3112"/>
      <c r="SMV51" s="3112"/>
      <c r="SMW51" s="3112"/>
      <c r="SMX51" s="3112"/>
      <c r="SMY51" s="3112"/>
      <c r="SMZ51" s="3112"/>
      <c r="SNA51" s="3112"/>
      <c r="SNB51" s="3112"/>
      <c r="SNC51" s="3112"/>
      <c r="SND51" s="3112"/>
      <c r="SNE51" s="3112"/>
      <c r="SNF51" s="3112"/>
      <c r="SNG51" s="3112"/>
      <c r="SNH51" s="3112"/>
      <c r="SNI51" s="3112"/>
      <c r="SNJ51" s="3112"/>
      <c r="SNK51" s="3112"/>
      <c r="SNL51" s="3112"/>
      <c r="SNM51" s="3112"/>
      <c r="SNN51" s="3112"/>
      <c r="SNO51" s="3112"/>
      <c r="SNP51" s="3112"/>
      <c r="SNQ51" s="3112"/>
      <c r="SNR51" s="3112"/>
      <c r="SNS51" s="3112"/>
      <c r="SNT51" s="3112"/>
      <c r="SNU51" s="3112"/>
      <c r="SNV51" s="3112"/>
      <c r="SNW51" s="3112"/>
      <c r="SNX51" s="3112"/>
      <c r="SNY51" s="3112"/>
      <c r="SNZ51" s="3112"/>
      <c r="SOA51" s="3112"/>
      <c r="SOB51" s="3112"/>
      <c r="SOC51" s="3112"/>
      <c r="SOD51" s="3112"/>
      <c r="SOE51" s="3112"/>
      <c r="SOF51" s="3112"/>
      <c r="SOG51" s="3112"/>
      <c r="SOH51" s="3112"/>
      <c r="SOI51" s="3112"/>
      <c r="SOJ51" s="3112"/>
      <c r="SOK51" s="3112"/>
      <c r="SOL51" s="3112"/>
      <c r="SOM51" s="3112"/>
      <c r="SON51" s="3112"/>
      <c r="SOO51" s="3112"/>
      <c r="SOP51" s="3112"/>
      <c r="SOQ51" s="3112"/>
      <c r="SOR51" s="3112"/>
      <c r="SOS51" s="3112"/>
      <c r="SOT51" s="3112"/>
      <c r="SOU51" s="3112"/>
      <c r="SOV51" s="3112"/>
      <c r="SOW51" s="3112"/>
      <c r="SOX51" s="3112"/>
      <c r="SOY51" s="3112"/>
      <c r="SOZ51" s="3112"/>
      <c r="SPA51" s="3112"/>
      <c r="SPB51" s="3112"/>
      <c r="SPC51" s="3112"/>
      <c r="SPD51" s="3112"/>
      <c r="SPE51" s="3112"/>
      <c r="SPF51" s="3112"/>
      <c r="SPG51" s="3112"/>
      <c r="SPH51" s="3112"/>
      <c r="SPI51" s="3112"/>
      <c r="SPJ51" s="3112"/>
      <c r="SPK51" s="3112"/>
      <c r="SPL51" s="3112"/>
      <c r="SPM51" s="3112"/>
      <c r="SPN51" s="3112"/>
      <c r="SPO51" s="3112"/>
      <c r="SPP51" s="3112"/>
      <c r="SPQ51" s="3112"/>
      <c r="SPR51" s="3112"/>
      <c r="SPS51" s="3112"/>
      <c r="SPT51" s="3112"/>
      <c r="SPU51" s="3112"/>
      <c r="SPV51" s="3112"/>
      <c r="SPW51" s="3112"/>
      <c r="SPX51" s="3112"/>
      <c r="SPY51" s="3112"/>
      <c r="SPZ51" s="3112"/>
      <c r="SQA51" s="3112"/>
      <c r="SQB51" s="3112"/>
      <c r="SQC51" s="3112"/>
      <c r="SQD51" s="3112"/>
      <c r="SQE51" s="3112"/>
      <c r="SQF51" s="3112"/>
      <c r="SQG51" s="3112"/>
      <c r="SQH51" s="3112"/>
      <c r="SQI51" s="3112"/>
      <c r="SQJ51" s="3112"/>
      <c r="SQK51" s="3112"/>
      <c r="SQL51" s="3112"/>
      <c r="SQM51" s="3112"/>
      <c r="SQN51" s="3112"/>
      <c r="SQO51" s="3112"/>
      <c r="SQP51" s="3112"/>
      <c r="SQQ51" s="3112"/>
      <c r="SQR51" s="3112"/>
      <c r="SQS51" s="3112"/>
      <c r="SQT51" s="3112"/>
      <c r="SQU51" s="3112"/>
      <c r="SQV51" s="3112"/>
      <c r="SQW51" s="3112"/>
      <c r="SQX51" s="3112"/>
      <c r="SQY51" s="3112"/>
      <c r="SQZ51" s="3112"/>
      <c r="SRA51" s="3112"/>
      <c r="SRB51" s="3112"/>
      <c r="SRC51" s="3112"/>
      <c r="SRD51" s="3112"/>
      <c r="SRE51" s="3112"/>
      <c r="SRF51" s="3112"/>
      <c r="SRG51" s="3112"/>
      <c r="SRH51" s="3112"/>
      <c r="SRI51" s="3112"/>
      <c r="SRJ51" s="3112"/>
      <c r="SRK51" s="3112"/>
      <c r="SRL51" s="3112"/>
      <c r="SRM51" s="3112"/>
      <c r="SRN51" s="3112"/>
      <c r="SRO51" s="3112"/>
      <c r="SRP51" s="3112"/>
      <c r="SRQ51" s="3112"/>
      <c r="SRR51" s="3112"/>
      <c r="SRS51" s="3112"/>
      <c r="SRT51" s="3112"/>
      <c r="SRU51" s="3112"/>
      <c r="SRV51" s="3112"/>
      <c r="SRW51" s="3112"/>
      <c r="SRX51" s="3112"/>
      <c r="SRY51" s="3112"/>
      <c r="SRZ51" s="3112"/>
      <c r="SSA51" s="3112"/>
      <c r="SSB51" s="3112"/>
      <c r="SSC51" s="3112"/>
      <c r="SSD51" s="3112"/>
      <c r="SSE51" s="3112"/>
      <c r="SSF51" s="3112"/>
      <c r="SSG51" s="3112"/>
      <c r="SSH51" s="3112"/>
      <c r="SSI51" s="3112"/>
      <c r="SSJ51" s="3112"/>
      <c r="SSK51" s="3112"/>
      <c r="SSL51" s="3112"/>
      <c r="SSM51" s="3112"/>
      <c r="SSN51" s="3112"/>
      <c r="SSO51" s="3112"/>
      <c r="SSP51" s="3112"/>
      <c r="SSQ51" s="3112"/>
      <c r="SSR51" s="3112"/>
      <c r="SSS51" s="3112"/>
      <c r="SST51" s="3112"/>
      <c r="SSU51" s="3112"/>
      <c r="SSV51" s="3112"/>
      <c r="SSW51" s="3112"/>
      <c r="SSX51" s="3112"/>
      <c r="SSY51" s="3112"/>
      <c r="SSZ51" s="3112"/>
      <c r="STA51" s="3112"/>
      <c r="STB51" s="3112"/>
      <c r="STC51" s="3112"/>
      <c r="STD51" s="3112"/>
      <c r="STE51" s="3112"/>
      <c r="STF51" s="3112"/>
      <c r="STG51" s="3112"/>
      <c r="STH51" s="3112"/>
      <c r="STI51" s="3112"/>
      <c r="STJ51" s="3112"/>
      <c r="STK51" s="3112"/>
      <c r="STL51" s="3112"/>
      <c r="STM51" s="3112"/>
      <c r="STN51" s="3112"/>
      <c r="STO51" s="3112"/>
      <c r="STP51" s="3112"/>
      <c r="STQ51" s="3112"/>
      <c r="STR51" s="3112"/>
      <c r="STS51" s="3112"/>
      <c r="STT51" s="3112"/>
      <c r="STU51" s="3112"/>
      <c r="STV51" s="3112"/>
      <c r="STW51" s="3112"/>
      <c r="STX51" s="3112"/>
      <c r="STY51" s="3112"/>
      <c r="STZ51" s="3112"/>
      <c r="SUA51" s="3112"/>
      <c r="SUB51" s="3112"/>
      <c r="SUC51" s="3112"/>
      <c r="SUD51" s="3112"/>
      <c r="SUE51" s="3112"/>
      <c r="SUF51" s="3112"/>
      <c r="SUG51" s="3112"/>
      <c r="SUH51" s="3112"/>
      <c r="SUI51" s="3112"/>
      <c r="SUJ51" s="3112"/>
      <c r="SUK51" s="3112"/>
      <c r="SUL51" s="3112"/>
      <c r="SUM51" s="3112"/>
      <c r="SUN51" s="3112"/>
      <c r="SUO51" s="3112"/>
      <c r="SUP51" s="3112"/>
      <c r="SUQ51" s="3112"/>
      <c r="SUR51" s="3112"/>
      <c r="SUS51" s="3112"/>
      <c r="SUT51" s="3112"/>
      <c r="SUU51" s="3112"/>
      <c r="SUV51" s="3112"/>
      <c r="SUW51" s="3112"/>
      <c r="SUX51" s="3112"/>
      <c r="SUY51" s="3112"/>
      <c r="SUZ51" s="3112"/>
      <c r="SVA51" s="3112"/>
      <c r="SVB51" s="3112"/>
      <c r="SVC51" s="3112"/>
      <c r="SVD51" s="3112"/>
      <c r="SVE51" s="3112"/>
      <c r="SVF51" s="3112"/>
      <c r="SVG51" s="3112"/>
      <c r="SVH51" s="3112"/>
      <c r="SVI51" s="3112"/>
      <c r="SVJ51" s="3112"/>
      <c r="SVK51" s="3112"/>
      <c r="SVL51" s="3112"/>
      <c r="SVM51" s="3112"/>
      <c r="SVN51" s="3112"/>
      <c r="SVO51" s="3112"/>
      <c r="SVP51" s="3112"/>
      <c r="SVQ51" s="3112"/>
      <c r="SVR51" s="3112"/>
      <c r="SVS51" s="3112"/>
      <c r="SVT51" s="3112"/>
      <c r="SVU51" s="3112"/>
      <c r="SVV51" s="3112"/>
      <c r="SVW51" s="3112"/>
      <c r="SVX51" s="3112"/>
      <c r="SVY51" s="3112"/>
      <c r="SVZ51" s="3112"/>
      <c r="SWA51" s="3112"/>
      <c r="SWB51" s="3112"/>
      <c r="SWC51" s="3112"/>
      <c r="SWD51" s="3112"/>
      <c r="SWE51" s="3112"/>
      <c r="SWF51" s="3112"/>
      <c r="SWG51" s="3112"/>
      <c r="SWH51" s="3112"/>
      <c r="SWI51" s="3112"/>
      <c r="SWJ51" s="3112"/>
      <c r="SWK51" s="3112"/>
      <c r="SWL51" s="3112"/>
      <c r="SWM51" s="3112"/>
      <c r="SWN51" s="3112"/>
      <c r="SWO51" s="3112"/>
      <c r="SWP51" s="3112"/>
      <c r="SWQ51" s="3112"/>
      <c r="SWR51" s="3112"/>
      <c r="SWS51" s="3112"/>
      <c r="SWT51" s="3112"/>
      <c r="SWU51" s="3112"/>
      <c r="SWV51" s="3112"/>
      <c r="SWW51" s="3112"/>
      <c r="SWX51" s="3112"/>
      <c r="SWY51" s="3112"/>
      <c r="SWZ51" s="3112"/>
      <c r="SXA51" s="3112"/>
      <c r="SXB51" s="3112"/>
      <c r="SXC51" s="3112"/>
      <c r="SXD51" s="3112"/>
      <c r="SXE51" s="3112"/>
      <c r="SXF51" s="3112"/>
      <c r="SXG51" s="3112"/>
      <c r="SXH51" s="3112"/>
      <c r="SXI51" s="3112"/>
      <c r="SXJ51" s="3112"/>
      <c r="SXK51" s="3112"/>
      <c r="SXL51" s="3112"/>
      <c r="SXM51" s="3112"/>
      <c r="SXN51" s="3112"/>
      <c r="SXO51" s="3112"/>
      <c r="SXP51" s="3112"/>
      <c r="SXQ51" s="3112"/>
      <c r="SXR51" s="3112"/>
      <c r="SXS51" s="3112"/>
      <c r="SXT51" s="3112"/>
      <c r="SXU51" s="3112"/>
      <c r="SXV51" s="3112"/>
      <c r="SXW51" s="3112"/>
      <c r="SXX51" s="3112"/>
      <c r="SXY51" s="3112"/>
      <c r="SXZ51" s="3112"/>
      <c r="SYA51" s="3112"/>
      <c r="SYB51" s="3112"/>
      <c r="SYC51" s="3112"/>
      <c r="SYD51" s="3112"/>
      <c r="SYE51" s="3112"/>
      <c r="SYF51" s="3112"/>
      <c r="SYG51" s="3112"/>
      <c r="SYH51" s="3112"/>
      <c r="SYI51" s="3112"/>
      <c r="SYJ51" s="3112"/>
      <c r="SYK51" s="3112"/>
      <c r="SYL51" s="3112"/>
      <c r="SYM51" s="3112"/>
      <c r="SYN51" s="3112"/>
      <c r="SYO51" s="3112"/>
      <c r="SYP51" s="3112"/>
      <c r="SYQ51" s="3112"/>
      <c r="SYR51" s="3112"/>
      <c r="SYS51" s="3112"/>
      <c r="SYT51" s="3112"/>
      <c r="SYU51" s="3112"/>
      <c r="SYV51" s="3112"/>
      <c r="SYW51" s="3112"/>
      <c r="SYX51" s="3112"/>
      <c r="SYY51" s="3112"/>
      <c r="SYZ51" s="3112"/>
      <c r="SZA51" s="3112"/>
      <c r="SZB51" s="3112"/>
      <c r="SZC51" s="3112"/>
      <c r="SZD51" s="3112"/>
      <c r="SZE51" s="3112"/>
      <c r="SZF51" s="3112"/>
      <c r="SZG51" s="3112"/>
      <c r="SZH51" s="3112"/>
      <c r="SZI51" s="3112"/>
      <c r="SZJ51" s="3112"/>
      <c r="SZK51" s="3112"/>
      <c r="SZL51" s="3112"/>
      <c r="SZM51" s="3112"/>
      <c r="SZN51" s="3112"/>
      <c r="SZO51" s="3112"/>
      <c r="SZP51" s="3112"/>
      <c r="SZQ51" s="3112"/>
      <c r="SZR51" s="3112"/>
      <c r="SZS51" s="3112"/>
      <c r="SZT51" s="3112"/>
      <c r="SZU51" s="3112"/>
      <c r="SZV51" s="3112"/>
      <c r="SZW51" s="3112"/>
      <c r="SZX51" s="3112"/>
      <c r="SZY51" s="3112"/>
      <c r="SZZ51" s="3112"/>
      <c r="TAA51" s="3112"/>
      <c r="TAB51" s="3112"/>
      <c r="TAC51" s="3112"/>
      <c r="TAD51" s="3112"/>
      <c r="TAE51" s="3112"/>
      <c r="TAF51" s="3112"/>
      <c r="TAG51" s="3112"/>
      <c r="TAH51" s="3112"/>
      <c r="TAI51" s="3112"/>
      <c r="TAJ51" s="3112"/>
      <c r="TAK51" s="3112"/>
      <c r="TAL51" s="3112"/>
      <c r="TAM51" s="3112"/>
      <c r="TAN51" s="3112"/>
      <c r="TAO51" s="3112"/>
      <c r="TAP51" s="3112"/>
      <c r="TAQ51" s="3112"/>
      <c r="TAR51" s="3112"/>
      <c r="TAS51" s="3112"/>
      <c r="TAT51" s="3112"/>
      <c r="TAU51" s="3112"/>
      <c r="TAV51" s="3112"/>
      <c r="TAW51" s="3112"/>
      <c r="TAX51" s="3112"/>
      <c r="TAY51" s="3112"/>
      <c r="TAZ51" s="3112"/>
      <c r="TBA51" s="3112"/>
      <c r="TBB51" s="3112"/>
      <c r="TBC51" s="3112"/>
      <c r="TBD51" s="3112"/>
      <c r="TBE51" s="3112"/>
      <c r="TBF51" s="3112"/>
      <c r="TBG51" s="3112"/>
      <c r="TBH51" s="3112"/>
      <c r="TBI51" s="3112"/>
      <c r="TBJ51" s="3112"/>
      <c r="TBK51" s="3112"/>
      <c r="TBL51" s="3112"/>
      <c r="TBM51" s="3112"/>
      <c r="TBN51" s="3112"/>
      <c r="TBO51" s="3112"/>
      <c r="TBP51" s="3112"/>
      <c r="TBQ51" s="3112"/>
      <c r="TBR51" s="3112"/>
      <c r="TBS51" s="3112"/>
      <c r="TBT51" s="3112"/>
      <c r="TBU51" s="3112"/>
      <c r="TBV51" s="3112"/>
      <c r="TBW51" s="3112"/>
      <c r="TBX51" s="3112"/>
      <c r="TBY51" s="3112"/>
      <c r="TBZ51" s="3112"/>
      <c r="TCA51" s="3112"/>
      <c r="TCB51" s="3112"/>
      <c r="TCC51" s="3112"/>
      <c r="TCD51" s="3112"/>
      <c r="TCE51" s="3112"/>
      <c r="TCF51" s="3112"/>
      <c r="TCG51" s="3112"/>
      <c r="TCH51" s="3112"/>
      <c r="TCI51" s="3112"/>
      <c r="TCJ51" s="3112"/>
      <c r="TCK51" s="3112"/>
      <c r="TCL51" s="3112"/>
      <c r="TCM51" s="3112"/>
      <c r="TCN51" s="3112"/>
      <c r="TCO51" s="3112"/>
      <c r="TCP51" s="3112"/>
      <c r="TCQ51" s="3112"/>
      <c r="TCR51" s="3112"/>
      <c r="TCS51" s="3112"/>
      <c r="TCT51" s="3112"/>
      <c r="TCU51" s="3112"/>
      <c r="TCV51" s="3112"/>
      <c r="TCW51" s="3112"/>
      <c r="TCX51" s="3112"/>
      <c r="TCY51" s="3112"/>
      <c r="TCZ51" s="3112"/>
      <c r="TDA51" s="3112"/>
      <c r="TDB51" s="3112"/>
      <c r="TDC51" s="3112"/>
      <c r="TDD51" s="3112"/>
      <c r="TDE51" s="3112"/>
      <c r="TDF51" s="3112"/>
      <c r="TDG51" s="3112"/>
      <c r="TDH51" s="3112"/>
      <c r="TDI51" s="3112"/>
      <c r="TDJ51" s="3112"/>
      <c r="TDK51" s="3112"/>
      <c r="TDL51" s="3112"/>
      <c r="TDM51" s="3112"/>
      <c r="TDN51" s="3112"/>
      <c r="TDO51" s="3112"/>
      <c r="TDP51" s="3112"/>
      <c r="TDQ51" s="3112"/>
      <c r="TDR51" s="3112"/>
      <c r="TDS51" s="3112"/>
      <c r="TDT51" s="3112"/>
      <c r="TDU51" s="3112"/>
      <c r="TDV51" s="3112"/>
      <c r="TDW51" s="3112"/>
      <c r="TDX51" s="3112"/>
      <c r="TDY51" s="3112"/>
      <c r="TDZ51" s="3112"/>
      <c r="TEA51" s="3112"/>
      <c r="TEB51" s="3112"/>
      <c r="TEC51" s="3112"/>
      <c r="TED51" s="3112"/>
      <c r="TEE51" s="3112"/>
      <c r="TEF51" s="3112"/>
      <c r="TEG51" s="3112"/>
      <c r="TEH51" s="3112"/>
      <c r="TEI51" s="3112"/>
      <c r="TEJ51" s="3112"/>
      <c r="TEK51" s="3112"/>
      <c r="TEL51" s="3112"/>
      <c r="TEM51" s="3112"/>
      <c r="TEN51" s="3112"/>
      <c r="TEO51" s="3112"/>
      <c r="TEP51" s="3112"/>
      <c r="TEQ51" s="3112"/>
      <c r="TER51" s="3112"/>
      <c r="TES51" s="3112"/>
      <c r="TET51" s="3112"/>
      <c r="TEU51" s="3112"/>
      <c r="TEV51" s="3112"/>
      <c r="TEW51" s="3112"/>
      <c r="TEX51" s="3112"/>
      <c r="TEY51" s="3112"/>
      <c r="TEZ51" s="3112"/>
      <c r="TFA51" s="3112"/>
      <c r="TFB51" s="3112"/>
      <c r="TFC51" s="3112"/>
      <c r="TFD51" s="3112"/>
      <c r="TFE51" s="3112"/>
      <c r="TFF51" s="3112"/>
      <c r="TFG51" s="3112"/>
      <c r="TFH51" s="3112"/>
      <c r="TFI51" s="3112"/>
      <c r="TFJ51" s="3112"/>
      <c r="TFK51" s="3112"/>
      <c r="TFL51" s="3112"/>
      <c r="TFM51" s="3112"/>
      <c r="TFN51" s="3112"/>
      <c r="TFO51" s="3112"/>
      <c r="TFP51" s="3112"/>
      <c r="TFQ51" s="3112"/>
      <c r="TFR51" s="3112"/>
      <c r="TFS51" s="3112"/>
      <c r="TFT51" s="3112"/>
      <c r="TFU51" s="3112"/>
      <c r="TFV51" s="3112"/>
      <c r="TFW51" s="3112"/>
      <c r="TFX51" s="3112"/>
      <c r="TFY51" s="3112"/>
      <c r="TFZ51" s="3112"/>
      <c r="TGA51" s="3112"/>
      <c r="TGB51" s="3112"/>
      <c r="TGC51" s="3112"/>
      <c r="TGD51" s="3112"/>
      <c r="TGE51" s="3112"/>
      <c r="TGF51" s="3112"/>
      <c r="TGG51" s="3112"/>
      <c r="TGH51" s="3112"/>
      <c r="TGI51" s="3112"/>
      <c r="TGJ51" s="3112"/>
      <c r="TGK51" s="3112"/>
      <c r="TGL51" s="3112"/>
      <c r="TGM51" s="3112"/>
      <c r="TGN51" s="3112"/>
      <c r="TGO51" s="3112"/>
      <c r="TGP51" s="3112"/>
      <c r="TGQ51" s="3112"/>
      <c r="TGR51" s="3112"/>
      <c r="TGS51" s="3112"/>
      <c r="TGT51" s="3112"/>
      <c r="TGU51" s="3112"/>
      <c r="TGV51" s="3112"/>
      <c r="TGW51" s="3112"/>
      <c r="TGX51" s="3112"/>
      <c r="TGY51" s="3112"/>
      <c r="TGZ51" s="3112"/>
      <c r="THA51" s="3112"/>
      <c r="THB51" s="3112"/>
      <c r="THC51" s="3112"/>
      <c r="THD51" s="3112"/>
      <c r="THE51" s="3112"/>
      <c r="THF51" s="3112"/>
      <c r="THG51" s="3112"/>
      <c r="THH51" s="3112"/>
      <c r="THI51" s="3112"/>
      <c r="THJ51" s="3112"/>
      <c r="THK51" s="3112"/>
      <c r="THL51" s="3112"/>
      <c r="THM51" s="3112"/>
      <c r="THN51" s="3112"/>
      <c r="THO51" s="3112"/>
      <c r="THP51" s="3112"/>
      <c r="THQ51" s="3112"/>
      <c r="THR51" s="3112"/>
      <c r="THS51" s="3112"/>
      <c r="THT51" s="3112"/>
      <c r="THU51" s="3112"/>
      <c r="THV51" s="3112"/>
      <c r="THW51" s="3112"/>
      <c r="THX51" s="3112"/>
      <c r="THY51" s="3112"/>
      <c r="THZ51" s="3112"/>
      <c r="TIA51" s="3112"/>
      <c r="TIB51" s="3112"/>
      <c r="TIC51" s="3112"/>
      <c r="TID51" s="3112"/>
      <c r="TIE51" s="3112"/>
      <c r="TIF51" s="3112"/>
      <c r="TIG51" s="3112"/>
      <c r="TIH51" s="3112"/>
      <c r="TII51" s="3112"/>
      <c r="TIJ51" s="3112"/>
      <c r="TIK51" s="3112"/>
      <c r="TIL51" s="3112"/>
      <c r="TIM51" s="3112"/>
      <c r="TIN51" s="3112"/>
      <c r="TIO51" s="3112"/>
      <c r="TIP51" s="3112"/>
      <c r="TIQ51" s="3112"/>
      <c r="TIR51" s="3112"/>
      <c r="TIS51" s="3112"/>
      <c r="TIT51" s="3112"/>
      <c r="TIU51" s="3112"/>
      <c r="TIV51" s="3112"/>
      <c r="TIW51" s="3112"/>
      <c r="TIX51" s="3112"/>
      <c r="TIY51" s="3112"/>
      <c r="TIZ51" s="3112"/>
      <c r="TJA51" s="3112"/>
      <c r="TJB51" s="3112"/>
      <c r="TJC51" s="3112"/>
      <c r="TJD51" s="3112"/>
      <c r="TJE51" s="3112"/>
      <c r="TJF51" s="3112"/>
      <c r="TJG51" s="3112"/>
      <c r="TJH51" s="3112"/>
      <c r="TJI51" s="3112"/>
      <c r="TJJ51" s="3112"/>
      <c r="TJK51" s="3112"/>
      <c r="TJL51" s="3112"/>
      <c r="TJM51" s="3112"/>
      <c r="TJN51" s="3112"/>
      <c r="TJO51" s="3112"/>
      <c r="TJP51" s="3112"/>
      <c r="TJQ51" s="3112"/>
      <c r="TJR51" s="3112"/>
      <c r="TJS51" s="3112"/>
      <c r="TJT51" s="3112"/>
      <c r="TJU51" s="3112"/>
      <c r="TJV51" s="3112"/>
      <c r="TJW51" s="3112"/>
      <c r="TJX51" s="3112"/>
      <c r="TJY51" s="3112"/>
      <c r="TJZ51" s="3112"/>
      <c r="TKA51" s="3112"/>
      <c r="TKB51" s="3112"/>
      <c r="TKC51" s="3112"/>
      <c r="TKD51" s="3112"/>
      <c r="TKE51" s="3112"/>
      <c r="TKF51" s="3112"/>
      <c r="TKG51" s="3112"/>
      <c r="TKH51" s="3112"/>
      <c r="TKI51" s="3112"/>
      <c r="TKJ51" s="3112"/>
      <c r="TKK51" s="3112"/>
      <c r="TKL51" s="3112"/>
      <c r="TKM51" s="3112"/>
      <c r="TKN51" s="3112"/>
      <c r="TKO51" s="3112"/>
      <c r="TKP51" s="3112"/>
      <c r="TKQ51" s="3112"/>
      <c r="TKR51" s="3112"/>
      <c r="TKS51" s="3112"/>
      <c r="TKT51" s="3112"/>
      <c r="TKU51" s="3112"/>
      <c r="TKV51" s="3112"/>
      <c r="TKW51" s="3112"/>
      <c r="TKX51" s="3112"/>
      <c r="TKY51" s="3112"/>
      <c r="TKZ51" s="3112"/>
      <c r="TLA51" s="3112"/>
      <c r="TLB51" s="3112"/>
      <c r="TLC51" s="3112"/>
      <c r="TLD51" s="3112"/>
      <c r="TLE51" s="3112"/>
      <c r="TLF51" s="3112"/>
      <c r="TLG51" s="3112"/>
      <c r="TLH51" s="3112"/>
      <c r="TLI51" s="3112"/>
      <c r="TLJ51" s="3112"/>
      <c r="TLK51" s="3112"/>
      <c r="TLL51" s="3112"/>
      <c r="TLM51" s="3112"/>
      <c r="TLN51" s="3112"/>
      <c r="TLO51" s="3112"/>
      <c r="TLP51" s="3112"/>
      <c r="TLQ51" s="3112"/>
      <c r="TLR51" s="3112"/>
      <c r="TLS51" s="3112"/>
      <c r="TLT51" s="3112"/>
      <c r="TLU51" s="3112"/>
      <c r="TLV51" s="3112"/>
      <c r="TLW51" s="3112"/>
      <c r="TLX51" s="3112"/>
      <c r="TLY51" s="3112"/>
      <c r="TLZ51" s="3112"/>
      <c r="TMA51" s="3112"/>
      <c r="TMB51" s="3112"/>
      <c r="TMC51" s="3112"/>
      <c r="TMD51" s="3112"/>
      <c r="TME51" s="3112"/>
      <c r="TMF51" s="3112"/>
      <c r="TMG51" s="3112"/>
      <c r="TMH51" s="3112"/>
      <c r="TMI51" s="3112"/>
      <c r="TMJ51" s="3112"/>
      <c r="TMK51" s="3112"/>
      <c r="TML51" s="3112"/>
      <c r="TMM51" s="3112"/>
      <c r="TMN51" s="3112"/>
      <c r="TMO51" s="3112"/>
      <c r="TMP51" s="3112"/>
      <c r="TMQ51" s="3112"/>
      <c r="TMR51" s="3112"/>
      <c r="TMS51" s="3112"/>
      <c r="TMT51" s="3112"/>
      <c r="TMU51" s="3112"/>
      <c r="TMV51" s="3112"/>
      <c r="TMW51" s="3112"/>
      <c r="TMX51" s="3112"/>
      <c r="TMY51" s="3112"/>
      <c r="TMZ51" s="3112"/>
      <c r="TNA51" s="3112"/>
      <c r="TNB51" s="3112"/>
      <c r="TNC51" s="3112"/>
      <c r="TND51" s="3112"/>
      <c r="TNE51" s="3112"/>
      <c r="TNF51" s="3112"/>
      <c r="TNG51" s="3112"/>
      <c r="TNH51" s="3112"/>
      <c r="TNI51" s="3112"/>
      <c r="TNJ51" s="3112"/>
      <c r="TNK51" s="3112"/>
      <c r="TNL51" s="3112"/>
      <c r="TNM51" s="3112"/>
      <c r="TNN51" s="3112"/>
      <c r="TNO51" s="3112"/>
      <c r="TNP51" s="3112"/>
      <c r="TNQ51" s="3112"/>
      <c r="TNR51" s="3112"/>
      <c r="TNS51" s="3112"/>
      <c r="TNT51" s="3112"/>
      <c r="TNU51" s="3112"/>
      <c r="TNV51" s="3112"/>
      <c r="TNW51" s="3112"/>
      <c r="TNX51" s="3112"/>
      <c r="TNY51" s="3112"/>
      <c r="TNZ51" s="3112"/>
      <c r="TOA51" s="3112"/>
      <c r="TOB51" s="3112"/>
      <c r="TOC51" s="3112"/>
      <c r="TOD51" s="3112"/>
      <c r="TOE51" s="3112"/>
      <c r="TOF51" s="3112"/>
      <c r="TOG51" s="3112"/>
      <c r="TOH51" s="3112"/>
      <c r="TOI51" s="3112"/>
      <c r="TOJ51" s="3112"/>
      <c r="TOK51" s="3112"/>
      <c r="TOL51" s="3112"/>
      <c r="TOM51" s="3112"/>
      <c r="TON51" s="3112"/>
      <c r="TOO51" s="3112"/>
      <c r="TOP51" s="3112"/>
      <c r="TOQ51" s="3112"/>
      <c r="TOR51" s="3112"/>
      <c r="TOS51" s="3112"/>
      <c r="TOT51" s="3112"/>
      <c r="TOU51" s="3112"/>
      <c r="TOV51" s="3112"/>
      <c r="TOW51" s="3112"/>
      <c r="TOX51" s="3112"/>
      <c r="TOY51" s="3112"/>
      <c r="TOZ51" s="3112"/>
      <c r="TPA51" s="3112"/>
      <c r="TPB51" s="3112"/>
      <c r="TPC51" s="3112"/>
      <c r="TPD51" s="3112"/>
      <c r="TPE51" s="3112"/>
      <c r="TPF51" s="3112"/>
      <c r="TPG51" s="3112"/>
      <c r="TPH51" s="3112"/>
      <c r="TPI51" s="3112"/>
      <c r="TPJ51" s="3112"/>
      <c r="TPK51" s="3112"/>
      <c r="TPL51" s="3112"/>
      <c r="TPM51" s="3112"/>
      <c r="TPN51" s="3112"/>
      <c r="TPO51" s="3112"/>
      <c r="TPP51" s="3112"/>
      <c r="TPQ51" s="3112"/>
      <c r="TPR51" s="3112"/>
      <c r="TPS51" s="3112"/>
      <c r="TPT51" s="3112"/>
      <c r="TPU51" s="3112"/>
      <c r="TPV51" s="3112"/>
      <c r="TPW51" s="3112"/>
      <c r="TPX51" s="3112"/>
      <c r="TPY51" s="3112"/>
      <c r="TPZ51" s="3112"/>
      <c r="TQA51" s="3112"/>
      <c r="TQB51" s="3112"/>
      <c r="TQC51" s="3112"/>
      <c r="TQD51" s="3112"/>
      <c r="TQE51" s="3112"/>
      <c r="TQF51" s="3112"/>
      <c r="TQG51" s="3112"/>
      <c r="TQH51" s="3112"/>
      <c r="TQI51" s="3112"/>
      <c r="TQJ51" s="3112"/>
      <c r="TQK51" s="3112"/>
      <c r="TQL51" s="3112"/>
      <c r="TQM51" s="3112"/>
      <c r="TQN51" s="3112"/>
      <c r="TQO51" s="3112"/>
      <c r="TQP51" s="3112"/>
      <c r="TQQ51" s="3112"/>
      <c r="TQR51" s="3112"/>
      <c r="TQS51" s="3112"/>
      <c r="TQT51" s="3112"/>
      <c r="TQU51" s="3112"/>
      <c r="TQV51" s="3112"/>
      <c r="TQW51" s="3112"/>
      <c r="TQX51" s="3112"/>
      <c r="TQY51" s="3112"/>
      <c r="TQZ51" s="3112"/>
      <c r="TRA51" s="3112"/>
      <c r="TRB51" s="3112"/>
      <c r="TRC51" s="3112"/>
      <c r="TRD51" s="3112"/>
      <c r="TRE51" s="3112"/>
      <c r="TRF51" s="3112"/>
      <c r="TRG51" s="3112"/>
      <c r="TRH51" s="3112"/>
      <c r="TRI51" s="3112"/>
      <c r="TRJ51" s="3112"/>
      <c r="TRK51" s="3112"/>
      <c r="TRL51" s="3112"/>
      <c r="TRM51" s="3112"/>
      <c r="TRN51" s="3112"/>
      <c r="TRO51" s="3112"/>
      <c r="TRP51" s="3112"/>
      <c r="TRQ51" s="3112"/>
      <c r="TRR51" s="3112"/>
      <c r="TRS51" s="3112"/>
      <c r="TRT51" s="3112"/>
      <c r="TRU51" s="3112"/>
      <c r="TRV51" s="3112"/>
      <c r="TRW51" s="3112"/>
      <c r="TRX51" s="3112"/>
      <c r="TRY51" s="3112"/>
      <c r="TRZ51" s="3112"/>
      <c r="TSA51" s="3112"/>
      <c r="TSB51" s="3112"/>
      <c r="TSC51" s="3112"/>
      <c r="TSD51" s="3112"/>
      <c r="TSE51" s="3112"/>
      <c r="TSF51" s="3112"/>
      <c r="TSG51" s="3112"/>
      <c r="TSH51" s="3112"/>
      <c r="TSI51" s="3112"/>
      <c r="TSJ51" s="3112"/>
      <c r="TSK51" s="3112"/>
      <c r="TSL51" s="3112"/>
      <c r="TSM51" s="3112"/>
      <c r="TSN51" s="3112"/>
      <c r="TSO51" s="3112"/>
      <c r="TSP51" s="3112"/>
      <c r="TSQ51" s="3112"/>
      <c r="TSR51" s="3112"/>
      <c r="TSS51" s="3112"/>
      <c r="TST51" s="3112"/>
      <c r="TSU51" s="3112"/>
      <c r="TSV51" s="3112"/>
      <c r="TSW51" s="3112"/>
      <c r="TSX51" s="3112"/>
      <c r="TSY51" s="3112"/>
      <c r="TSZ51" s="3112"/>
      <c r="TTA51" s="3112"/>
      <c r="TTB51" s="3112"/>
      <c r="TTC51" s="3112"/>
      <c r="TTD51" s="3112"/>
      <c r="TTE51" s="3112"/>
      <c r="TTF51" s="3112"/>
      <c r="TTG51" s="3112"/>
      <c r="TTH51" s="3112"/>
      <c r="TTI51" s="3112"/>
      <c r="TTJ51" s="3112"/>
      <c r="TTK51" s="3112"/>
      <c r="TTL51" s="3112"/>
      <c r="TTM51" s="3112"/>
      <c r="TTN51" s="3112"/>
      <c r="TTO51" s="3112"/>
      <c r="TTP51" s="3112"/>
      <c r="TTQ51" s="3112"/>
      <c r="TTR51" s="3112"/>
      <c r="TTS51" s="3112"/>
      <c r="TTT51" s="3112"/>
      <c r="TTU51" s="3112"/>
      <c r="TTV51" s="3112"/>
      <c r="TTW51" s="3112"/>
      <c r="TTX51" s="3112"/>
      <c r="TTY51" s="3112"/>
      <c r="TTZ51" s="3112"/>
      <c r="TUA51" s="3112"/>
      <c r="TUB51" s="3112"/>
      <c r="TUC51" s="3112"/>
      <c r="TUD51" s="3112"/>
      <c r="TUE51" s="3112"/>
      <c r="TUF51" s="3112"/>
      <c r="TUG51" s="3112"/>
      <c r="TUH51" s="3112"/>
      <c r="TUI51" s="3112"/>
      <c r="TUJ51" s="3112"/>
      <c r="TUK51" s="3112"/>
      <c r="TUL51" s="3112"/>
      <c r="TUM51" s="3112"/>
      <c r="TUN51" s="3112"/>
      <c r="TUO51" s="3112"/>
      <c r="TUP51" s="3112"/>
      <c r="TUQ51" s="3112"/>
      <c r="TUR51" s="3112"/>
      <c r="TUS51" s="3112"/>
      <c r="TUT51" s="3112"/>
      <c r="TUU51" s="3112"/>
      <c r="TUV51" s="3112"/>
      <c r="TUW51" s="3112"/>
      <c r="TUX51" s="3112"/>
      <c r="TUY51" s="3112"/>
      <c r="TUZ51" s="3112"/>
      <c r="TVA51" s="3112"/>
      <c r="TVB51" s="3112"/>
      <c r="TVC51" s="3112"/>
      <c r="TVD51" s="3112"/>
      <c r="TVE51" s="3112"/>
      <c r="TVF51" s="3112"/>
      <c r="TVG51" s="3112"/>
      <c r="TVH51" s="3112"/>
      <c r="TVI51" s="3112"/>
      <c r="TVJ51" s="3112"/>
      <c r="TVK51" s="3112"/>
      <c r="TVL51" s="3112"/>
      <c r="TVM51" s="3112"/>
      <c r="TVN51" s="3112"/>
      <c r="TVO51" s="3112"/>
      <c r="TVP51" s="3112"/>
      <c r="TVQ51" s="3112"/>
      <c r="TVR51" s="3112"/>
      <c r="TVS51" s="3112"/>
      <c r="TVT51" s="3112"/>
      <c r="TVU51" s="3112"/>
      <c r="TVV51" s="3112"/>
      <c r="TVW51" s="3112"/>
      <c r="TVX51" s="3112"/>
      <c r="TVY51" s="3112"/>
      <c r="TVZ51" s="3112"/>
      <c r="TWA51" s="3112"/>
      <c r="TWB51" s="3112"/>
      <c r="TWC51" s="3112"/>
      <c r="TWD51" s="3112"/>
      <c r="TWE51" s="3112"/>
      <c r="TWF51" s="3112"/>
      <c r="TWG51" s="3112"/>
      <c r="TWH51" s="3112"/>
      <c r="TWI51" s="3112"/>
      <c r="TWJ51" s="3112"/>
      <c r="TWK51" s="3112"/>
      <c r="TWL51" s="3112"/>
      <c r="TWM51" s="3112"/>
      <c r="TWN51" s="3112"/>
      <c r="TWO51" s="3112"/>
      <c r="TWP51" s="3112"/>
      <c r="TWQ51" s="3112"/>
      <c r="TWR51" s="3112"/>
      <c r="TWS51" s="3112"/>
      <c r="TWT51" s="3112"/>
      <c r="TWU51" s="3112"/>
      <c r="TWV51" s="3112"/>
      <c r="TWW51" s="3112"/>
      <c r="TWX51" s="3112"/>
      <c r="TWY51" s="3112"/>
      <c r="TWZ51" s="3112"/>
      <c r="TXA51" s="3112"/>
      <c r="TXB51" s="3112"/>
      <c r="TXC51" s="3112"/>
      <c r="TXD51" s="3112"/>
      <c r="TXE51" s="3112"/>
      <c r="TXF51" s="3112"/>
      <c r="TXG51" s="3112"/>
      <c r="TXH51" s="3112"/>
      <c r="TXI51" s="3112"/>
      <c r="TXJ51" s="3112"/>
      <c r="TXK51" s="3112"/>
      <c r="TXL51" s="3112"/>
      <c r="TXM51" s="3112"/>
      <c r="TXN51" s="3112"/>
      <c r="TXO51" s="3112"/>
      <c r="TXP51" s="3112"/>
      <c r="TXQ51" s="3112"/>
      <c r="TXR51" s="3112"/>
      <c r="TXS51" s="3112"/>
      <c r="TXT51" s="3112"/>
      <c r="TXU51" s="3112"/>
      <c r="TXV51" s="3112"/>
      <c r="TXW51" s="3112"/>
      <c r="TXX51" s="3112"/>
      <c r="TXY51" s="3112"/>
      <c r="TXZ51" s="3112"/>
      <c r="TYA51" s="3112"/>
      <c r="TYB51" s="3112"/>
      <c r="TYC51" s="3112"/>
      <c r="TYD51" s="3112"/>
      <c r="TYE51" s="3112"/>
      <c r="TYF51" s="3112"/>
      <c r="TYG51" s="3112"/>
      <c r="TYH51" s="3112"/>
      <c r="TYI51" s="3112"/>
      <c r="TYJ51" s="3112"/>
      <c r="TYK51" s="3112"/>
      <c r="TYL51" s="3112"/>
      <c r="TYM51" s="3112"/>
      <c r="TYN51" s="3112"/>
      <c r="TYO51" s="3112"/>
      <c r="TYP51" s="3112"/>
      <c r="TYQ51" s="3112"/>
      <c r="TYR51" s="3112"/>
      <c r="TYS51" s="3112"/>
      <c r="TYT51" s="3112"/>
      <c r="TYU51" s="3112"/>
      <c r="TYV51" s="3112"/>
      <c r="TYW51" s="3112"/>
      <c r="TYX51" s="3112"/>
      <c r="TYY51" s="3112"/>
      <c r="TYZ51" s="3112"/>
      <c r="TZA51" s="3112"/>
      <c r="TZB51" s="3112"/>
      <c r="TZC51" s="3112"/>
      <c r="TZD51" s="3112"/>
      <c r="TZE51" s="3112"/>
      <c r="TZF51" s="3112"/>
      <c r="TZG51" s="3112"/>
      <c r="TZH51" s="3112"/>
      <c r="TZI51" s="3112"/>
      <c r="TZJ51" s="3112"/>
      <c r="TZK51" s="3112"/>
      <c r="TZL51" s="3112"/>
      <c r="TZM51" s="3112"/>
      <c r="TZN51" s="3112"/>
      <c r="TZO51" s="3112"/>
      <c r="TZP51" s="3112"/>
      <c r="TZQ51" s="3112"/>
      <c r="TZR51" s="3112"/>
      <c r="TZS51" s="3112"/>
      <c r="TZT51" s="3112"/>
      <c r="TZU51" s="3112"/>
      <c r="TZV51" s="3112"/>
      <c r="TZW51" s="3112"/>
      <c r="TZX51" s="3112"/>
      <c r="TZY51" s="3112"/>
      <c r="TZZ51" s="3112"/>
      <c r="UAA51" s="3112"/>
      <c r="UAB51" s="3112"/>
      <c r="UAC51" s="3112"/>
      <c r="UAD51" s="3112"/>
      <c r="UAE51" s="3112"/>
      <c r="UAF51" s="3112"/>
      <c r="UAG51" s="3112"/>
      <c r="UAH51" s="3112"/>
      <c r="UAI51" s="3112"/>
      <c r="UAJ51" s="3112"/>
      <c r="UAK51" s="3112"/>
      <c r="UAL51" s="3112"/>
      <c r="UAM51" s="3112"/>
      <c r="UAN51" s="3112"/>
      <c r="UAO51" s="3112"/>
      <c r="UAP51" s="3112"/>
      <c r="UAQ51" s="3112"/>
      <c r="UAR51" s="3112"/>
      <c r="UAS51" s="3112"/>
      <c r="UAT51" s="3112"/>
      <c r="UAU51" s="3112"/>
      <c r="UAV51" s="3112"/>
      <c r="UAW51" s="3112"/>
      <c r="UAX51" s="3112"/>
      <c r="UAY51" s="3112"/>
      <c r="UAZ51" s="3112"/>
      <c r="UBA51" s="3112"/>
      <c r="UBB51" s="3112"/>
      <c r="UBC51" s="3112"/>
      <c r="UBD51" s="3112"/>
      <c r="UBE51" s="3112"/>
      <c r="UBF51" s="3112"/>
      <c r="UBG51" s="3112"/>
      <c r="UBH51" s="3112"/>
      <c r="UBI51" s="3112"/>
      <c r="UBJ51" s="3112"/>
      <c r="UBK51" s="3112"/>
      <c r="UBL51" s="3112"/>
      <c r="UBM51" s="3112"/>
      <c r="UBN51" s="3112"/>
      <c r="UBO51" s="3112"/>
      <c r="UBP51" s="3112"/>
      <c r="UBQ51" s="3112"/>
      <c r="UBR51" s="3112"/>
      <c r="UBS51" s="3112"/>
      <c r="UBT51" s="3112"/>
      <c r="UBU51" s="3112"/>
      <c r="UBV51" s="3112"/>
      <c r="UBW51" s="3112"/>
      <c r="UBX51" s="3112"/>
      <c r="UBY51" s="3112"/>
      <c r="UBZ51" s="3112"/>
      <c r="UCA51" s="3112"/>
      <c r="UCB51" s="3112"/>
      <c r="UCC51" s="3112"/>
      <c r="UCD51" s="3112"/>
      <c r="UCE51" s="3112"/>
      <c r="UCF51" s="3112"/>
      <c r="UCG51" s="3112"/>
      <c r="UCH51" s="3112"/>
      <c r="UCI51" s="3112"/>
      <c r="UCJ51" s="3112"/>
      <c r="UCK51" s="3112"/>
      <c r="UCL51" s="3112"/>
      <c r="UCM51" s="3112"/>
      <c r="UCN51" s="3112"/>
      <c r="UCO51" s="3112"/>
      <c r="UCP51" s="3112"/>
      <c r="UCQ51" s="3112"/>
      <c r="UCR51" s="3112"/>
      <c r="UCS51" s="3112"/>
      <c r="UCT51" s="3112"/>
      <c r="UCU51" s="3112"/>
      <c r="UCV51" s="3112"/>
      <c r="UCW51" s="3112"/>
      <c r="UCX51" s="3112"/>
      <c r="UCY51" s="3112"/>
      <c r="UCZ51" s="3112"/>
      <c r="UDA51" s="3112"/>
      <c r="UDB51" s="3112"/>
      <c r="UDC51" s="3112"/>
      <c r="UDD51" s="3112"/>
      <c r="UDE51" s="3112"/>
      <c r="UDF51" s="3112"/>
      <c r="UDG51" s="3112"/>
      <c r="UDH51" s="3112"/>
      <c r="UDI51" s="3112"/>
      <c r="UDJ51" s="3112"/>
      <c r="UDK51" s="3112"/>
      <c r="UDL51" s="3112"/>
      <c r="UDM51" s="3112"/>
      <c r="UDN51" s="3112"/>
      <c r="UDO51" s="3112"/>
      <c r="UDP51" s="3112"/>
      <c r="UDQ51" s="3112"/>
      <c r="UDR51" s="3112"/>
      <c r="UDS51" s="3112"/>
      <c r="UDT51" s="3112"/>
      <c r="UDU51" s="3112"/>
      <c r="UDV51" s="3112"/>
      <c r="UDW51" s="3112"/>
      <c r="UDX51" s="3112"/>
      <c r="UDY51" s="3112"/>
      <c r="UDZ51" s="3112"/>
      <c r="UEA51" s="3112"/>
      <c r="UEB51" s="3112"/>
      <c r="UEC51" s="3112"/>
      <c r="UED51" s="3112"/>
      <c r="UEE51" s="3112"/>
      <c r="UEF51" s="3112"/>
      <c r="UEG51" s="3112"/>
      <c r="UEH51" s="3112"/>
      <c r="UEI51" s="3112"/>
      <c r="UEJ51" s="3112"/>
      <c r="UEK51" s="3112"/>
      <c r="UEL51" s="3112"/>
      <c r="UEM51" s="3112"/>
      <c r="UEN51" s="3112"/>
      <c r="UEO51" s="3112"/>
      <c r="UEP51" s="3112"/>
      <c r="UEQ51" s="3112"/>
      <c r="UER51" s="3112"/>
      <c r="UES51" s="3112"/>
      <c r="UET51" s="3112"/>
      <c r="UEU51" s="3112"/>
      <c r="UEV51" s="3112"/>
      <c r="UEW51" s="3112"/>
      <c r="UEX51" s="3112"/>
      <c r="UEY51" s="3112"/>
      <c r="UEZ51" s="3112"/>
      <c r="UFA51" s="3112"/>
      <c r="UFB51" s="3112"/>
      <c r="UFC51" s="3112"/>
      <c r="UFD51" s="3112"/>
      <c r="UFE51" s="3112"/>
      <c r="UFF51" s="3112"/>
      <c r="UFG51" s="3112"/>
      <c r="UFH51" s="3112"/>
      <c r="UFI51" s="3112"/>
      <c r="UFJ51" s="3112"/>
      <c r="UFK51" s="3112"/>
      <c r="UFL51" s="3112"/>
      <c r="UFM51" s="3112"/>
      <c r="UFN51" s="3112"/>
      <c r="UFO51" s="3112"/>
      <c r="UFP51" s="3112"/>
      <c r="UFQ51" s="3112"/>
      <c r="UFR51" s="3112"/>
      <c r="UFS51" s="3112"/>
      <c r="UFT51" s="3112"/>
      <c r="UFU51" s="3112"/>
      <c r="UFV51" s="3112"/>
      <c r="UFW51" s="3112"/>
      <c r="UFX51" s="3112"/>
      <c r="UFY51" s="3112"/>
      <c r="UFZ51" s="3112"/>
      <c r="UGA51" s="3112"/>
      <c r="UGB51" s="3112"/>
      <c r="UGC51" s="3112"/>
      <c r="UGD51" s="3112"/>
      <c r="UGE51" s="3112"/>
      <c r="UGF51" s="3112"/>
      <c r="UGG51" s="3112"/>
      <c r="UGH51" s="3112"/>
      <c r="UGI51" s="3112"/>
      <c r="UGJ51" s="3112"/>
      <c r="UGK51" s="3112"/>
      <c r="UGL51" s="3112"/>
      <c r="UGM51" s="3112"/>
      <c r="UGN51" s="3112"/>
      <c r="UGO51" s="3112"/>
      <c r="UGP51" s="3112"/>
      <c r="UGQ51" s="3112"/>
      <c r="UGR51" s="3112"/>
      <c r="UGS51" s="3112"/>
      <c r="UGT51" s="3112"/>
      <c r="UGU51" s="3112"/>
      <c r="UGV51" s="3112"/>
      <c r="UGW51" s="3112"/>
      <c r="UGX51" s="3112"/>
      <c r="UGY51" s="3112"/>
      <c r="UGZ51" s="3112"/>
      <c r="UHA51" s="3112"/>
      <c r="UHB51" s="3112"/>
      <c r="UHC51" s="3112"/>
      <c r="UHD51" s="3112"/>
      <c r="UHE51" s="3112"/>
      <c r="UHF51" s="3112"/>
      <c r="UHG51" s="3112"/>
      <c r="UHH51" s="3112"/>
      <c r="UHI51" s="3112"/>
      <c r="UHJ51" s="3112"/>
      <c r="UHK51" s="3112"/>
      <c r="UHL51" s="3112"/>
      <c r="UHM51" s="3112"/>
      <c r="UHN51" s="3112"/>
      <c r="UHO51" s="3112"/>
      <c r="UHP51" s="3112"/>
      <c r="UHQ51" s="3112"/>
      <c r="UHR51" s="3112"/>
      <c r="UHS51" s="3112"/>
      <c r="UHT51" s="3112"/>
      <c r="UHU51" s="3112"/>
      <c r="UHV51" s="3112"/>
      <c r="UHW51" s="3112"/>
      <c r="UHX51" s="3112"/>
      <c r="UHY51" s="3112"/>
      <c r="UHZ51" s="3112"/>
      <c r="UIA51" s="3112"/>
      <c r="UIB51" s="3112"/>
      <c r="UIC51" s="3112"/>
      <c r="UID51" s="3112"/>
      <c r="UIE51" s="3112"/>
      <c r="UIF51" s="3112"/>
      <c r="UIG51" s="3112"/>
      <c r="UIH51" s="3112"/>
      <c r="UII51" s="3112"/>
      <c r="UIJ51" s="3112"/>
      <c r="UIK51" s="3112"/>
      <c r="UIL51" s="3112"/>
      <c r="UIM51" s="3112"/>
      <c r="UIN51" s="3112"/>
      <c r="UIO51" s="3112"/>
      <c r="UIP51" s="3112"/>
      <c r="UIQ51" s="3112"/>
      <c r="UIR51" s="3112"/>
      <c r="UIS51" s="3112"/>
      <c r="UIT51" s="3112"/>
      <c r="UIU51" s="3112"/>
      <c r="UIV51" s="3112"/>
      <c r="UIW51" s="3112"/>
      <c r="UIX51" s="3112"/>
      <c r="UIY51" s="3112"/>
      <c r="UIZ51" s="3112"/>
      <c r="UJA51" s="3112"/>
      <c r="UJB51" s="3112"/>
      <c r="UJC51" s="3112"/>
      <c r="UJD51" s="3112"/>
      <c r="UJE51" s="3112"/>
      <c r="UJF51" s="3112"/>
      <c r="UJG51" s="3112"/>
      <c r="UJH51" s="3112"/>
      <c r="UJI51" s="3112"/>
      <c r="UJJ51" s="3112"/>
      <c r="UJK51" s="3112"/>
      <c r="UJL51" s="3112"/>
      <c r="UJM51" s="3112"/>
      <c r="UJN51" s="3112"/>
      <c r="UJO51" s="3112"/>
      <c r="UJP51" s="3112"/>
      <c r="UJQ51" s="3112"/>
      <c r="UJR51" s="3112"/>
      <c r="UJS51" s="3112"/>
      <c r="UJT51" s="3112"/>
      <c r="UJU51" s="3112"/>
      <c r="UJV51" s="3112"/>
      <c r="UJW51" s="3112"/>
      <c r="UJX51" s="3112"/>
      <c r="UJY51" s="3112"/>
      <c r="UJZ51" s="3112"/>
      <c r="UKA51" s="3112"/>
      <c r="UKB51" s="3112"/>
      <c r="UKC51" s="3112"/>
      <c r="UKD51" s="3112"/>
      <c r="UKE51" s="3112"/>
      <c r="UKF51" s="3112"/>
      <c r="UKG51" s="3112"/>
      <c r="UKH51" s="3112"/>
      <c r="UKI51" s="3112"/>
      <c r="UKJ51" s="3112"/>
      <c r="UKK51" s="3112"/>
      <c r="UKL51" s="3112"/>
      <c r="UKM51" s="3112"/>
      <c r="UKN51" s="3112"/>
      <c r="UKO51" s="3112"/>
      <c r="UKP51" s="3112"/>
      <c r="UKQ51" s="3112"/>
      <c r="UKR51" s="3112"/>
      <c r="UKS51" s="3112"/>
      <c r="UKT51" s="3112"/>
      <c r="UKU51" s="3112"/>
      <c r="UKV51" s="3112"/>
      <c r="UKW51" s="3112"/>
      <c r="UKX51" s="3112"/>
      <c r="UKY51" s="3112"/>
      <c r="UKZ51" s="3112"/>
      <c r="ULA51" s="3112"/>
      <c r="ULB51" s="3112"/>
      <c r="ULC51" s="3112"/>
      <c r="ULD51" s="3112"/>
      <c r="ULE51" s="3112"/>
      <c r="ULF51" s="3112"/>
      <c r="ULG51" s="3112"/>
      <c r="ULH51" s="3112"/>
      <c r="ULI51" s="3112"/>
      <c r="ULJ51" s="3112"/>
      <c r="ULK51" s="3112"/>
      <c r="ULL51" s="3112"/>
      <c r="ULM51" s="3112"/>
      <c r="ULN51" s="3112"/>
      <c r="ULO51" s="3112"/>
      <c r="ULP51" s="3112"/>
      <c r="ULQ51" s="3112"/>
      <c r="ULR51" s="3112"/>
      <c r="ULS51" s="3112"/>
      <c r="ULT51" s="3112"/>
      <c r="ULU51" s="3112"/>
      <c r="ULV51" s="3112"/>
      <c r="ULW51" s="3112"/>
      <c r="ULX51" s="3112"/>
      <c r="ULY51" s="3112"/>
      <c r="ULZ51" s="3112"/>
      <c r="UMA51" s="3112"/>
      <c r="UMB51" s="3112"/>
      <c r="UMC51" s="3112"/>
      <c r="UMD51" s="3112"/>
      <c r="UME51" s="3112"/>
      <c r="UMF51" s="3112"/>
      <c r="UMG51" s="3112"/>
      <c r="UMH51" s="3112"/>
      <c r="UMI51" s="3112"/>
      <c r="UMJ51" s="3112"/>
      <c r="UMK51" s="3112"/>
      <c r="UML51" s="3112"/>
      <c r="UMM51" s="3112"/>
      <c r="UMN51" s="3112"/>
      <c r="UMO51" s="3112"/>
      <c r="UMP51" s="3112"/>
      <c r="UMQ51" s="3112"/>
      <c r="UMR51" s="3112"/>
      <c r="UMS51" s="3112"/>
      <c r="UMT51" s="3112"/>
      <c r="UMU51" s="3112"/>
      <c r="UMV51" s="3112"/>
      <c r="UMW51" s="3112"/>
      <c r="UMX51" s="3112"/>
      <c r="UMY51" s="3112"/>
      <c r="UMZ51" s="3112"/>
      <c r="UNA51" s="3112"/>
      <c r="UNB51" s="3112"/>
      <c r="UNC51" s="3112"/>
      <c r="UND51" s="3112"/>
      <c r="UNE51" s="3112"/>
      <c r="UNF51" s="3112"/>
      <c r="UNG51" s="3112"/>
      <c r="UNH51" s="3112"/>
      <c r="UNI51" s="3112"/>
      <c r="UNJ51" s="3112"/>
      <c r="UNK51" s="3112"/>
      <c r="UNL51" s="3112"/>
      <c r="UNM51" s="3112"/>
      <c r="UNN51" s="3112"/>
      <c r="UNO51" s="3112"/>
      <c r="UNP51" s="3112"/>
      <c r="UNQ51" s="3112"/>
      <c r="UNR51" s="3112"/>
      <c r="UNS51" s="3112"/>
      <c r="UNT51" s="3112"/>
      <c r="UNU51" s="3112"/>
      <c r="UNV51" s="3112"/>
      <c r="UNW51" s="3112"/>
      <c r="UNX51" s="3112"/>
      <c r="UNY51" s="3112"/>
      <c r="UNZ51" s="3112"/>
      <c r="UOA51" s="3112"/>
      <c r="UOB51" s="3112"/>
      <c r="UOC51" s="3112"/>
      <c r="UOD51" s="3112"/>
      <c r="UOE51" s="3112"/>
      <c r="UOF51" s="3112"/>
      <c r="UOG51" s="3112"/>
      <c r="UOH51" s="3112"/>
      <c r="UOI51" s="3112"/>
      <c r="UOJ51" s="3112"/>
      <c r="UOK51" s="3112"/>
      <c r="UOL51" s="3112"/>
      <c r="UOM51" s="3112"/>
      <c r="UON51" s="3112"/>
      <c r="UOO51" s="3112"/>
      <c r="UOP51" s="3112"/>
      <c r="UOQ51" s="3112"/>
      <c r="UOR51" s="3112"/>
      <c r="UOS51" s="3112"/>
      <c r="UOT51" s="3112"/>
      <c r="UOU51" s="3112"/>
      <c r="UOV51" s="3112"/>
      <c r="UOW51" s="3112"/>
      <c r="UOX51" s="3112"/>
      <c r="UOY51" s="3112"/>
      <c r="UOZ51" s="3112"/>
      <c r="UPA51" s="3112"/>
      <c r="UPB51" s="3112"/>
      <c r="UPC51" s="3112"/>
      <c r="UPD51" s="3112"/>
      <c r="UPE51" s="3112"/>
      <c r="UPF51" s="3112"/>
      <c r="UPG51" s="3112"/>
      <c r="UPH51" s="3112"/>
      <c r="UPI51" s="3112"/>
      <c r="UPJ51" s="3112"/>
      <c r="UPK51" s="3112"/>
      <c r="UPL51" s="3112"/>
      <c r="UPM51" s="3112"/>
      <c r="UPN51" s="3112"/>
      <c r="UPO51" s="3112"/>
      <c r="UPP51" s="3112"/>
      <c r="UPQ51" s="3112"/>
      <c r="UPR51" s="3112"/>
      <c r="UPS51" s="3112"/>
      <c r="UPT51" s="3112"/>
      <c r="UPU51" s="3112"/>
      <c r="UPV51" s="3112"/>
      <c r="UPW51" s="3112"/>
      <c r="UPX51" s="3112"/>
      <c r="UPY51" s="3112"/>
      <c r="UPZ51" s="3112"/>
      <c r="UQA51" s="3112"/>
      <c r="UQB51" s="3112"/>
      <c r="UQC51" s="3112"/>
      <c r="UQD51" s="3112"/>
      <c r="UQE51" s="3112"/>
      <c r="UQF51" s="3112"/>
      <c r="UQG51" s="3112"/>
      <c r="UQH51" s="3112"/>
      <c r="UQI51" s="3112"/>
      <c r="UQJ51" s="3112"/>
      <c r="UQK51" s="3112"/>
      <c r="UQL51" s="3112"/>
      <c r="UQM51" s="3112"/>
      <c r="UQN51" s="3112"/>
      <c r="UQO51" s="3112"/>
      <c r="UQP51" s="3112"/>
      <c r="UQQ51" s="3112"/>
      <c r="UQR51" s="3112"/>
      <c r="UQS51" s="3112"/>
      <c r="UQT51" s="3112"/>
      <c r="UQU51" s="3112"/>
      <c r="UQV51" s="3112"/>
      <c r="UQW51" s="3112"/>
      <c r="UQX51" s="3112"/>
      <c r="UQY51" s="3112"/>
      <c r="UQZ51" s="3112"/>
      <c r="URA51" s="3112"/>
      <c r="URB51" s="3112"/>
      <c r="URC51" s="3112"/>
      <c r="URD51" s="3112"/>
      <c r="URE51" s="3112"/>
      <c r="URF51" s="3112"/>
      <c r="URG51" s="3112"/>
      <c r="URH51" s="3112"/>
      <c r="URI51" s="3112"/>
      <c r="URJ51" s="3112"/>
      <c r="URK51" s="3112"/>
      <c r="URL51" s="3112"/>
      <c r="URM51" s="3112"/>
      <c r="URN51" s="3112"/>
      <c r="URO51" s="3112"/>
      <c r="URP51" s="3112"/>
      <c r="URQ51" s="3112"/>
      <c r="URR51" s="3112"/>
      <c r="URS51" s="3112"/>
      <c r="URT51" s="3112"/>
      <c r="URU51" s="3112"/>
      <c r="URV51" s="3112"/>
      <c r="URW51" s="3112"/>
      <c r="URX51" s="3112"/>
      <c r="URY51" s="3112"/>
      <c r="URZ51" s="3112"/>
      <c r="USA51" s="3112"/>
      <c r="USB51" s="3112"/>
      <c r="USC51" s="3112"/>
      <c r="USD51" s="3112"/>
      <c r="USE51" s="3112"/>
      <c r="USF51" s="3112"/>
      <c r="USG51" s="3112"/>
      <c r="USH51" s="3112"/>
      <c r="USI51" s="3112"/>
      <c r="USJ51" s="3112"/>
      <c r="USK51" s="3112"/>
      <c r="USL51" s="3112"/>
      <c r="USM51" s="3112"/>
      <c r="USN51" s="3112"/>
      <c r="USO51" s="3112"/>
      <c r="USP51" s="3112"/>
      <c r="USQ51" s="3112"/>
      <c r="USR51" s="3112"/>
      <c r="USS51" s="3112"/>
      <c r="UST51" s="3112"/>
      <c r="USU51" s="3112"/>
      <c r="USV51" s="3112"/>
      <c r="USW51" s="3112"/>
      <c r="USX51" s="3112"/>
      <c r="USY51" s="3112"/>
      <c r="USZ51" s="3112"/>
      <c r="UTA51" s="3112"/>
      <c r="UTB51" s="3112"/>
      <c r="UTC51" s="3112"/>
      <c r="UTD51" s="3112"/>
      <c r="UTE51" s="3112"/>
      <c r="UTF51" s="3112"/>
      <c r="UTG51" s="3112"/>
      <c r="UTH51" s="3112"/>
      <c r="UTI51" s="3112"/>
      <c r="UTJ51" s="3112"/>
      <c r="UTK51" s="3112"/>
      <c r="UTL51" s="3112"/>
      <c r="UTM51" s="3112"/>
      <c r="UTN51" s="3112"/>
      <c r="UTO51" s="3112"/>
      <c r="UTP51" s="3112"/>
      <c r="UTQ51" s="3112"/>
      <c r="UTR51" s="3112"/>
      <c r="UTS51" s="3112"/>
      <c r="UTT51" s="3112"/>
      <c r="UTU51" s="3112"/>
      <c r="UTV51" s="3112"/>
      <c r="UTW51" s="3112"/>
      <c r="UTX51" s="3112"/>
      <c r="UTY51" s="3112"/>
      <c r="UTZ51" s="3112"/>
      <c r="UUA51" s="3112"/>
      <c r="UUB51" s="3112"/>
      <c r="UUC51" s="3112"/>
      <c r="UUD51" s="3112"/>
      <c r="UUE51" s="3112"/>
      <c r="UUF51" s="3112"/>
      <c r="UUG51" s="3112"/>
      <c r="UUH51" s="3112"/>
      <c r="UUI51" s="3112"/>
      <c r="UUJ51" s="3112"/>
      <c r="UUK51" s="3112"/>
      <c r="UUL51" s="3112"/>
      <c r="UUM51" s="3112"/>
      <c r="UUN51" s="3112"/>
      <c r="UUO51" s="3112"/>
      <c r="UUP51" s="3112"/>
      <c r="UUQ51" s="3112"/>
      <c r="UUR51" s="3112"/>
      <c r="UUS51" s="3112"/>
      <c r="UUT51" s="3112"/>
      <c r="UUU51" s="3112"/>
      <c r="UUV51" s="3112"/>
      <c r="UUW51" s="3112"/>
      <c r="UUX51" s="3112"/>
      <c r="UUY51" s="3112"/>
      <c r="UUZ51" s="3112"/>
      <c r="UVA51" s="3112"/>
      <c r="UVB51" s="3112"/>
      <c r="UVC51" s="3112"/>
      <c r="UVD51" s="3112"/>
      <c r="UVE51" s="3112"/>
      <c r="UVF51" s="3112"/>
      <c r="UVG51" s="3112"/>
      <c r="UVH51" s="3112"/>
      <c r="UVI51" s="3112"/>
      <c r="UVJ51" s="3112"/>
      <c r="UVK51" s="3112"/>
      <c r="UVL51" s="3112"/>
      <c r="UVM51" s="3112"/>
      <c r="UVN51" s="3112"/>
      <c r="UVO51" s="3112"/>
      <c r="UVP51" s="3112"/>
      <c r="UVQ51" s="3112"/>
      <c r="UVR51" s="3112"/>
      <c r="UVS51" s="3112"/>
      <c r="UVT51" s="3112"/>
      <c r="UVU51" s="3112"/>
      <c r="UVV51" s="3112"/>
      <c r="UVW51" s="3112"/>
      <c r="UVX51" s="3112"/>
      <c r="UVY51" s="3112"/>
      <c r="UVZ51" s="3112"/>
      <c r="UWA51" s="3112"/>
      <c r="UWB51" s="3112"/>
      <c r="UWC51" s="3112"/>
      <c r="UWD51" s="3112"/>
      <c r="UWE51" s="3112"/>
      <c r="UWF51" s="3112"/>
      <c r="UWG51" s="3112"/>
      <c r="UWH51" s="3112"/>
      <c r="UWI51" s="3112"/>
      <c r="UWJ51" s="3112"/>
      <c r="UWK51" s="3112"/>
      <c r="UWL51" s="3112"/>
      <c r="UWM51" s="3112"/>
      <c r="UWN51" s="3112"/>
      <c r="UWO51" s="3112"/>
      <c r="UWP51" s="3112"/>
      <c r="UWQ51" s="3112"/>
      <c r="UWR51" s="3112"/>
      <c r="UWS51" s="3112"/>
      <c r="UWT51" s="3112"/>
      <c r="UWU51" s="3112"/>
      <c r="UWV51" s="3112"/>
      <c r="UWW51" s="3112"/>
      <c r="UWX51" s="3112"/>
      <c r="UWY51" s="3112"/>
      <c r="UWZ51" s="3112"/>
      <c r="UXA51" s="3112"/>
      <c r="UXB51" s="3112"/>
      <c r="UXC51" s="3112"/>
      <c r="UXD51" s="3112"/>
      <c r="UXE51" s="3112"/>
      <c r="UXF51" s="3112"/>
      <c r="UXG51" s="3112"/>
      <c r="UXH51" s="3112"/>
      <c r="UXI51" s="3112"/>
      <c r="UXJ51" s="3112"/>
      <c r="UXK51" s="3112"/>
      <c r="UXL51" s="3112"/>
      <c r="UXM51" s="3112"/>
      <c r="UXN51" s="3112"/>
      <c r="UXO51" s="3112"/>
      <c r="UXP51" s="3112"/>
      <c r="UXQ51" s="3112"/>
      <c r="UXR51" s="3112"/>
      <c r="UXS51" s="3112"/>
      <c r="UXT51" s="3112"/>
      <c r="UXU51" s="3112"/>
      <c r="UXV51" s="3112"/>
      <c r="UXW51" s="3112"/>
      <c r="UXX51" s="3112"/>
      <c r="UXY51" s="3112"/>
      <c r="UXZ51" s="3112"/>
      <c r="UYA51" s="3112"/>
      <c r="UYB51" s="3112"/>
      <c r="UYC51" s="3112"/>
      <c r="UYD51" s="3112"/>
      <c r="UYE51" s="3112"/>
      <c r="UYF51" s="3112"/>
      <c r="UYG51" s="3112"/>
      <c r="UYH51" s="3112"/>
      <c r="UYI51" s="3112"/>
      <c r="UYJ51" s="3112"/>
      <c r="UYK51" s="3112"/>
      <c r="UYL51" s="3112"/>
      <c r="UYM51" s="3112"/>
      <c r="UYN51" s="3112"/>
      <c r="UYO51" s="3112"/>
      <c r="UYP51" s="3112"/>
      <c r="UYQ51" s="3112"/>
      <c r="UYR51" s="3112"/>
      <c r="UYS51" s="3112"/>
      <c r="UYT51" s="3112"/>
      <c r="UYU51" s="3112"/>
      <c r="UYV51" s="3112"/>
      <c r="UYW51" s="3112"/>
      <c r="UYX51" s="3112"/>
      <c r="UYY51" s="3112"/>
      <c r="UYZ51" s="3112"/>
      <c r="UZA51" s="3112"/>
      <c r="UZB51" s="3112"/>
      <c r="UZC51" s="3112"/>
      <c r="UZD51" s="3112"/>
      <c r="UZE51" s="3112"/>
      <c r="UZF51" s="3112"/>
      <c r="UZG51" s="3112"/>
      <c r="UZH51" s="3112"/>
      <c r="UZI51" s="3112"/>
      <c r="UZJ51" s="3112"/>
      <c r="UZK51" s="3112"/>
      <c r="UZL51" s="3112"/>
      <c r="UZM51" s="3112"/>
      <c r="UZN51" s="3112"/>
      <c r="UZO51" s="3112"/>
      <c r="UZP51" s="3112"/>
      <c r="UZQ51" s="3112"/>
      <c r="UZR51" s="3112"/>
      <c r="UZS51" s="3112"/>
      <c r="UZT51" s="3112"/>
      <c r="UZU51" s="3112"/>
      <c r="UZV51" s="3112"/>
      <c r="UZW51" s="3112"/>
      <c r="UZX51" s="3112"/>
      <c r="UZY51" s="3112"/>
      <c r="UZZ51" s="3112"/>
      <c r="VAA51" s="3112"/>
      <c r="VAB51" s="3112"/>
      <c r="VAC51" s="3112"/>
      <c r="VAD51" s="3112"/>
      <c r="VAE51" s="3112"/>
      <c r="VAF51" s="3112"/>
      <c r="VAG51" s="3112"/>
      <c r="VAH51" s="3112"/>
      <c r="VAI51" s="3112"/>
      <c r="VAJ51" s="3112"/>
      <c r="VAK51" s="3112"/>
      <c r="VAL51" s="3112"/>
      <c r="VAM51" s="3112"/>
      <c r="VAN51" s="3112"/>
      <c r="VAO51" s="3112"/>
      <c r="VAP51" s="3112"/>
      <c r="VAQ51" s="3112"/>
      <c r="VAR51" s="3112"/>
      <c r="VAS51" s="3112"/>
      <c r="VAT51" s="3112"/>
      <c r="VAU51" s="3112"/>
      <c r="VAV51" s="3112"/>
      <c r="VAW51" s="3112"/>
      <c r="VAX51" s="3112"/>
      <c r="VAY51" s="3112"/>
      <c r="VAZ51" s="3112"/>
      <c r="VBA51" s="3112"/>
      <c r="VBB51" s="3112"/>
      <c r="VBC51" s="3112"/>
      <c r="VBD51" s="3112"/>
      <c r="VBE51" s="3112"/>
      <c r="VBF51" s="3112"/>
      <c r="VBG51" s="3112"/>
      <c r="VBH51" s="3112"/>
      <c r="VBI51" s="3112"/>
      <c r="VBJ51" s="3112"/>
      <c r="VBK51" s="3112"/>
      <c r="VBL51" s="3112"/>
      <c r="VBM51" s="3112"/>
      <c r="VBN51" s="3112"/>
      <c r="VBO51" s="3112"/>
      <c r="VBP51" s="3112"/>
      <c r="VBQ51" s="3112"/>
      <c r="VBR51" s="3112"/>
      <c r="VBS51" s="3112"/>
      <c r="VBT51" s="3112"/>
      <c r="VBU51" s="3112"/>
      <c r="VBV51" s="3112"/>
      <c r="VBW51" s="3112"/>
      <c r="VBX51" s="3112"/>
      <c r="VBY51" s="3112"/>
      <c r="VBZ51" s="3112"/>
      <c r="VCA51" s="3112"/>
      <c r="VCB51" s="3112"/>
      <c r="VCC51" s="3112"/>
      <c r="VCD51" s="3112"/>
      <c r="VCE51" s="3112"/>
      <c r="VCF51" s="3112"/>
      <c r="VCG51" s="3112"/>
      <c r="VCH51" s="3112"/>
      <c r="VCI51" s="3112"/>
      <c r="VCJ51" s="3112"/>
      <c r="VCK51" s="3112"/>
      <c r="VCL51" s="3112"/>
      <c r="VCM51" s="3112"/>
      <c r="VCN51" s="3112"/>
      <c r="VCO51" s="3112"/>
      <c r="VCP51" s="3112"/>
      <c r="VCQ51" s="3112"/>
      <c r="VCR51" s="3112"/>
      <c r="VCS51" s="3112"/>
      <c r="VCT51" s="3112"/>
      <c r="VCU51" s="3112"/>
      <c r="VCV51" s="3112"/>
      <c r="VCW51" s="3112"/>
      <c r="VCX51" s="3112"/>
      <c r="VCY51" s="3112"/>
      <c r="VCZ51" s="3112"/>
      <c r="VDA51" s="3112"/>
      <c r="VDB51" s="3112"/>
      <c r="VDC51" s="3112"/>
      <c r="VDD51" s="3112"/>
      <c r="VDE51" s="3112"/>
      <c r="VDF51" s="3112"/>
      <c r="VDG51" s="3112"/>
      <c r="VDH51" s="3112"/>
      <c r="VDI51" s="3112"/>
      <c r="VDJ51" s="3112"/>
      <c r="VDK51" s="3112"/>
      <c r="VDL51" s="3112"/>
      <c r="VDM51" s="3112"/>
      <c r="VDN51" s="3112"/>
      <c r="VDO51" s="3112"/>
      <c r="VDP51" s="3112"/>
      <c r="VDQ51" s="3112"/>
      <c r="VDR51" s="3112"/>
      <c r="VDS51" s="3112"/>
      <c r="VDT51" s="3112"/>
      <c r="VDU51" s="3112"/>
      <c r="VDV51" s="3112"/>
      <c r="VDW51" s="3112"/>
      <c r="VDX51" s="3112"/>
      <c r="VDY51" s="3112"/>
      <c r="VDZ51" s="3112"/>
      <c r="VEA51" s="3112"/>
      <c r="VEB51" s="3112"/>
      <c r="VEC51" s="3112"/>
      <c r="VED51" s="3112"/>
      <c r="VEE51" s="3112"/>
      <c r="VEF51" s="3112"/>
      <c r="VEG51" s="3112"/>
      <c r="VEH51" s="3112"/>
      <c r="VEI51" s="3112"/>
      <c r="VEJ51" s="3112"/>
      <c r="VEK51" s="3112"/>
      <c r="VEL51" s="3112"/>
      <c r="VEM51" s="3112"/>
      <c r="VEN51" s="3112"/>
      <c r="VEO51" s="3112"/>
      <c r="VEP51" s="3112"/>
      <c r="VEQ51" s="3112"/>
      <c r="VER51" s="3112"/>
      <c r="VES51" s="3112"/>
      <c r="VET51" s="3112"/>
      <c r="VEU51" s="3112"/>
      <c r="VEV51" s="3112"/>
      <c r="VEW51" s="3112"/>
      <c r="VEX51" s="3112"/>
      <c r="VEY51" s="3112"/>
      <c r="VEZ51" s="3112"/>
      <c r="VFA51" s="3112"/>
      <c r="VFB51" s="3112"/>
      <c r="VFC51" s="3112"/>
      <c r="VFD51" s="3112"/>
      <c r="VFE51" s="3112"/>
      <c r="VFF51" s="3112"/>
      <c r="VFG51" s="3112"/>
      <c r="VFH51" s="3112"/>
      <c r="VFI51" s="3112"/>
      <c r="VFJ51" s="3112"/>
      <c r="VFK51" s="3112"/>
      <c r="VFL51" s="3112"/>
      <c r="VFM51" s="3112"/>
      <c r="VFN51" s="3112"/>
      <c r="VFO51" s="3112"/>
      <c r="VFP51" s="3112"/>
      <c r="VFQ51" s="3112"/>
      <c r="VFR51" s="3112"/>
      <c r="VFS51" s="3112"/>
      <c r="VFT51" s="3112"/>
      <c r="VFU51" s="3112"/>
      <c r="VFV51" s="3112"/>
      <c r="VFW51" s="3112"/>
      <c r="VFX51" s="3112"/>
      <c r="VFY51" s="3112"/>
      <c r="VFZ51" s="3112"/>
      <c r="VGA51" s="3112"/>
      <c r="VGB51" s="3112"/>
      <c r="VGC51" s="3112"/>
      <c r="VGD51" s="3112"/>
      <c r="VGE51" s="3112"/>
      <c r="VGF51" s="3112"/>
      <c r="VGG51" s="3112"/>
      <c r="VGH51" s="3112"/>
      <c r="VGI51" s="3112"/>
      <c r="VGJ51" s="3112"/>
      <c r="VGK51" s="3112"/>
      <c r="VGL51" s="3112"/>
      <c r="VGM51" s="3112"/>
      <c r="VGN51" s="3112"/>
      <c r="VGO51" s="3112"/>
      <c r="VGP51" s="3112"/>
      <c r="VGQ51" s="3112"/>
      <c r="VGR51" s="3112"/>
      <c r="VGS51" s="3112"/>
      <c r="VGT51" s="3112"/>
      <c r="VGU51" s="3112"/>
      <c r="VGV51" s="3112"/>
      <c r="VGW51" s="3112"/>
      <c r="VGX51" s="3112"/>
      <c r="VGY51" s="3112"/>
      <c r="VGZ51" s="3112"/>
      <c r="VHA51" s="3112"/>
      <c r="VHB51" s="3112"/>
      <c r="VHC51" s="3112"/>
      <c r="VHD51" s="3112"/>
      <c r="VHE51" s="3112"/>
      <c r="VHF51" s="3112"/>
      <c r="VHG51" s="3112"/>
      <c r="VHH51" s="3112"/>
      <c r="VHI51" s="3112"/>
      <c r="VHJ51" s="3112"/>
      <c r="VHK51" s="3112"/>
      <c r="VHL51" s="3112"/>
      <c r="VHM51" s="3112"/>
      <c r="VHN51" s="3112"/>
      <c r="VHO51" s="3112"/>
      <c r="VHP51" s="3112"/>
      <c r="VHQ51" s="3112"/>
      <c r="VHR51" s="3112"/>
      <c r="VHS51" s="3112"/>
      <c r="VHT51" s="3112"/>
      <c r="VHU51" s="3112"/>
      <c r="VHV51" s="3112"/>
      <c r="VHW51" s="3112"/>
      <c r="VHX51" s="3112"/>
      <c r="VHY51" s="3112"/>
      <c r="VHZ51" s="3112"/>
      <c r="VIA51" s="3112"/>
      <c r="VIB51" s="3112"/>
      <c r="VIC51" s="3112"/>
      <c r="VID51" s="3112"/>
      <c r="VIE51" s="3112"/>
      <c r="VIF51" s="3112"/>
      <c r="VIG51" s="3112"/>
      <c r="VIH51" s="3112"/>
      <c r="VII51" s="3112"/>
      <c r="VIJ51" s="3112"/>
      <c r="VIK51" s="3112"/>
      <c r="VIL51" s="3112"/>
      <c r="VIM51" s="3112"/>
      <c r="VIN51" s="3112"/>
      <c r="VIO51" s="3112"/>
      <c r="VIP51" s="3112"/>
      <c r="VIQ51" s="3112"/>
      <c r="VIR51" s="3112"/>
      <c r="VIS51" s="3112"/>
      <c r="VIT51" s="3112"/>
      <c r="VIU51" s="3112"/>
      <c r="VIV51" s="3112"/>
      <c r="VIW51" s="3112"/>
      <c r="VIX51" s="3112"/>
      <c r="VIY51" s="3112"/>
      <c r="VIZ51" s="3112"/>
      <c r="VJA51" s="3112"/>
      <c r="VJB51" s="3112"/>
      <c r="VJC51" s="3112"/>
      <c r="VJD51" s="3112"/>
      <c r="VJE51" s="3112"/>
      <c r="VJF51" s="3112"/>
      <c r="VJG51" s="3112"/>
      <c r="VJH51" s="3112"/>
      <c r="VJI51" s="3112"/>
      <c r="VJJ51" s="3112"/>
      <c r="VJK51" s="3112"/>
      <c r="VJL51" s="3112"/>
      <c r="VJM51" s="3112"/>
      <c r="VJN51" s="3112"/>
      <c r="VJO51" s="3112"/>
      <c r="VJP51" s="3112"/>
      <c r="VJQ51" s="3112"/>
      <c r="VJR51" s="3112"/>
      <c r="VJS51" s="3112"/>
      <c r="VJT51" s="3112"/>
      <c r="VJU51" s="3112"/>
      <c r="VJV51" s="3112"/>
      <c r="VJW51" s="3112"/>
      <c r="VJX51" s="3112"/>
      <c r="VJY51" s="3112"/>
      <c r="VJZ51" s="3112"/>
      <c r="VKA51" s="3112"/>
      <c r="VKB51" s="3112"/>
      <c r="VKC51" s="3112"/>
      <c r="VKD51" s="3112"/>
      <c r="VKE51" s="3112"/>
      <c r="VKF51" s="3112"/>
      <c r="VKG51" s="3112"/>
      <c r="VKH51" s="3112"/>
      <c r="VKI51" s="3112"/>
      <c r="VKJ51" s="3112"/>
      <c r="VKK51" s="3112"/>
      <c r="VKL51" s="3112"/>
      <c r="VKM51" s="3112"/>
      <c r="VKN51" s="3112"/>
      <c r="VKO51" s="3112"/>
      <c r="VKP51" s="3112"/>
      <c r="VKQ51" s="3112"/>
      <c r="VKR51" s="3112"/>
      <c r="VKS51" s="3112"/>
      <c r="VKT51" s="3112"/>
      <c r="VKU51" s="3112"/>
      <c r="VKV51" s="3112"/>
      <c r="VKW51" s="3112"/>
      <c r="VKX51" s="3112"/>
      <c r="VKY51" s="3112"/>
      <c r="VKZ51" s="3112"/>
      <c r="VLA51" s="3112"/>
      <c r="VLB51" s="3112"/>
      <c r="VLC51" s="3112"/>
      <c r="VLD51" s="3112"/>
      <c r="VLE51" s="3112"/>
      <c r="VLF51" s="3112"/>
      <c r="VLG51" s="3112"/>
      <c r="VLH51" s="3112"/>
      <c r="VLI51" s="3112"/>
      <c r="VLJ51" s="3112"/>
      <c r="VLK51" s="3112"/>
      <c r="VLL51" s="3112"/>
      <c r="VLM51" s="3112"/>
      <c r="VLN51" s="3112"/>
      <c r="VLO51" s="3112"/>
      <c r="VLP51" s="3112"/>
      <c r="VLQ51" s="3112"/>
      <c r="VLR51" s="3112"/>
      <c r="VLS51" s="3112"/>
      <c r="VLT51" s="3112"/>
      <c r="VLU51" s="3112"/>
      <c r="VLV51" s="3112"/>
      <c r="VLW51" s="3112"/>
      <c r="VLX51" s="3112"/>
      <c r="VLY51" s="3112"/>
      <c r="VLZ51" s="3112"/>
      <c r="VMA51" s="3112"/>
      <c r="VMB51" s="3112"/>
      <c r="VMC51" s="3112"/>
      <c r="VMD51" s="3112"/>
      <c r="VME51" s="3112"/>
      <c r="VMF51" s="3112"/>
      <c r="VMG51" s="3112"/>
      <c r="VMH51" s="3112"/>
      <c r="VMI51" s="3112"/>
      <c r="VMJ51" s="3112"/>
      <c r="VMK51" s="3112"/>
      <c r="VML51" s="3112"/>
      <c r="VMM51" s="3112"/>
      <c r="VMN51" s="3112"/>
      <c r="VMO51" s="3112"/>
      <c r="VMP51" s="3112"/>
      <c r="VMQ51" s="3112"/>
      <c r="VMR51" s="3112"/>
      <c r="VMS51" s="3112"/>
      <c r="VMT51" s="3112"/>
      <c r="VMU51" s="3112"/>
      <c r="VMV51" s="3112"/>
      <c r="VMW51" s="3112"/>
      <c r="VMX51" s="3112"/>
      <c r="VMY51" s="3112"/>
      <c r="VMZ51" s="3112"/>
      <c r="VNA51" s="3112"/>
      <c r="VNB51" s="3112"/>
      <c r="VNC51" s="3112"/>
      <c r="VND51" s="3112"/>
      <c r="VNE51" s="3112"/>
      <c r="VNF51" s="3112"/>
      <c r="VNG51" s="3112"/>
      <c r="VNH51" s="3112"/>
      <c r="VNI51" s="3112"/>
      <c r="VNJ51" s="3112"/>
      <c r="VNK51" s="3112"/>
      <c r="VNL51" s="3112"/>
      <c r="VNM51" s="3112"/>
      <c r="VNN51" s="3112"/>
      <c r="VNO51" s="3112"/>
      <c r="VNP51" s="3112"/>
      <c r="VNQ51" s="3112"/>
      <c r="VNR51" s="3112"/>
      <c r="VNS51" s="3112"/>
      <c r="VNT51" s="3112"/>
      <c r="VNU51" s="3112"/>
      <c r="VNV51" s="3112"/>
      <c r="VNW51" s="3112"/>
      <c r="VNX51" s="3112"/>
      <c r="VNY51" s="3112"/>
      <c r="VNZ51" s="3112"/>
      <c r="VOA51" s="3112"/>
      <c r="VOB51" s="3112"/>
      <c r="VOC51" s="3112"/>
      <c r="VOD51" s="3112"/>
      <c r="VOE51" s="3112"/>
      <c r="VOF51" s="3112"/>
      <c r="VOG51" s="3112"/>
      <c r="VOH51" s="3112"/>
      <c r="VOI51" s="3112"/>
      <c r="VOJ51" s="3112"/>
      <c r="VOK51" s="3112"/>
      <c r="VOL51" s="3112"/>
      <c r="VOM51" s="3112"/>
      <c r="VON51" s="3112"/>
      <c r="VOO51" s="3112"/>
      <c r="VOP51" s="3112"/>
      <c r="VOQ51" s="3112"/>
      <c r="VOR51" s="3112"/>
      <c r="VOS51" s="3112"/>
      <c r="VOT51" s="3112"/>
      <c r="VOU51" s="3112"/>
      <c r="VOV51" s="3112"/>
      <c r="VOW51" s="3112"/>
      <c r="VOX51" s="3112"/>
      <c r="VOY51" s="3112"/>
      <c r="VOZ51" s="3112"/>
      <c r="VPA51" s="3112"/>
      <c r="VPB51" s="3112"/>
      <c r="VPC51" s="3112"/>
      <c r="VPD51" s="3112"/>
      <c r="VPE51" s="3112"/>
      <c r="VPF51" s="3112"/>
      <c r="VPG51" s="3112"/>
      <c r="VPH51" s="3112"/>
      <c r="VPI51" s="3112"/>
      <c r="VPJ51" s="3112"/>
      <c r="VPK51" s="3112"/>
      <c r="VPL51" s="3112"/>
      <c r="VPM51" s="3112"/>
      <c r="VPN51" s="3112"/>
      <c r="VPO51" s="3112"/>
      <c r="VPP51" s="3112"/>
      <c r="VPQ51" s="3112"/>
      <c r="VPR51" s="3112"/>
      <c r="VPS51" s="3112"/>
      <c r="VPT51" s="3112"/>
      <c r="VPU51" s="3112"/>
      <c r="VPV51" s="3112"/>
      <c r="VPW51" s="3112"/>
      <c r="VPX51" s="3112"/>
      <c r="VPY51" s="3112"/>
      <c r="VPZ51" s="3112"/>
      <c r="VQA51" s="3112"/>
      <c r="VQB51" s="3112"/>
      <c r="VQC51" s="3112"/>
      <c r="VQD51" s="3112"/>
      <c r="VQE51" s="3112"/>
      <c r="VQF51" s="3112"/>
      <c r="VQG51" s="3112"/>
      <c r="VQH51" s="3112"/>
      <c r="VQI51" s="3112"/>
      <c r="VQJ51" s="3112"/>
      <c r="VQK51" s="3112"/>
      <c r="VQL51" s="3112"/>
      <c r="VQM51" s="3112"/>
      <c r="VQN51" s="3112"/>
      <c r="VQO51" s="3112"/>
      <c r="VQP51" s="3112"/>
      <c r="VQQ51" s="3112"/>
      <c r="VQR51" s="3112"/>
      <c r="VQS51" s="3112"/>
      <c r="VQT51" s="3112"/>
      <c r="VQU51" s="3112"/>
      <c r="VQV51" s="3112"/>
      <c r="VQW51" s="3112"/>
      <c r="VQX51" s="3112"/>
      <c r="VQY51" s="3112"/>
      <c r="VQZ51" s="3112"/>
      <c r="VRA51" s="3112"/>
      <c r="VRB51" s="3112"/>
      <c r="VRC51" s="3112"/>
      <c r="VRD51" s="3112"/>
      <c r="VRE51" s="3112"/>
      <c r="VRF51" s="3112"/>
      <c r="VRG51" s="3112"/>
      <c r="VRH51" s="3112"/>
      <c r="VRI51" s="3112"/>
      <c r="VRJ51" s="3112"/>
      <c r="VRK51" s="3112"/>
      <c r="VRL51" s="3112"/>
      <c r="VRM51" s="3112"/>
      <c r="VRN51" s="3112"/>
      <c r="VRO51" s="3112"/>
      <c r="VRP51" s="3112"/>
      <c r="VRQ51" s="3112"/>
      <c r="VRR51" s="3112"/>
      <c r="VRS51" s="3112"/>
      <c r="VRT51" s="3112"/>
      <c r="VRU51" s="3112"/>
      <c r="VRV51" s="3112"/>
      <c r="VRW51" s="3112"/>
      <c r="VRX51" s="3112"/>
      <c r="VRY51" s="3112"/>
      <c r="VRZ51" s="3112"/>
      <c r="VSA51" s="3112"/>
      <c r="VSB51" s="3112"/>
      <c r="VSC51" s="3112"/>
      <c r="VSD51" s="3112"/>
      <c r="VSE51" s="3112"/>
      <c r="VSF51" s="3112"/>
      <c r="VSG51" s="3112"/>
      <c r="VSH51" s="3112"/>
      <c r="VSI51" s="3112"/>
      <c r="VSJ51" s="3112"/>
      <c r="VSK51" s="3112"/>
      <c r="VSL51" s="3112"/>
      <c r="VSM51" s="3112"/>
      <c r="VSN51" s="3112"/>
      <c r="VSO51" s="3112"/>
      <c r="VSP51" s="3112"/>
      <c r="VSQ51" s="3112"/>
      <c r="VSR51" s="3112"/>
      <c r="VSS51" s="3112"/>
      <c r="VST51" s="3112"/>
      <c r="VSU51" s="3112"/>
      <c r="VSV51" s="3112"/>
      <c r="VSW51" s="3112"/>
      <c r="VSX51" s="3112"/>
      <c r="VSY51" s="3112"/>
      <c r="VSZ51" s="3112"/>
      <c r="VTA51" s="3112"/>
      <c r="VTB51" s="3112"/>
      <c r="VTC51" s="3112"/>
      <c r="VTD51" s="3112"/>
      <c r="VTE51" s="3112"/>
      <c r="VTF51" s="3112"/>
      <c r="VTG51" s="3112"/>
      <c r="VTH51" s="3112"/>
      <c r="VTI51" s="3112"/>
      <c r="VTJ51" s="3112"/>
      <c r="VTK51" s="3112"/>
      <c r="VTL51" s="3112"/>
      <c r="VTM51" s="3112"/>
      <c r="VTN51" s="3112"/>
      <c r="VTO51" s="3112"/>
      <c r="VTP51" s="3112"/>
      <c r="VTQ51" s="3112"/>
      <c r="VTR51" s="3112"/>
      <c r="VTS51" s="3112"/>
      <c r="VTT51" s="3112"/>
      <c r="VTU51" s="3112"/>
      <c r="VTV51" s="3112"/>
      <c r="VTW51" s="3112"/>
      <c r="VTX51" s="3112"/>
      <c r="VTY51" s="3112"/>
      <c r="VTZ51" s="3112"/>
      <c r="VUA51" s="3112"/>
      <c r="VUB51" s="3112"/>
      <c r="VUC51" s="3112"/>
      <c r="VUD51" s="3112"/>
      <c r="VUE51" s="3112"/>
      <c r="VUF51" s="3112"/>
      <c r="VUG51" s="3112"/>
      <c r="VUH51" s="3112"/>
      <c r="VUI51" s="3112"/>
      <c r="VUJ51" s="3112"/>
      <c r="VUK51" s="3112"/>
      <c r="VUL51" s="3112"/>
      <c r="VUM51" s="3112"/>
      <c r="VUN51" s="3112"/>
      <c r="VUO51" s="3112"/>
      <c r="VUP51" s="3112"/>
      <c r="VUQ51" s="3112"/>
      <c r="VUR51" s="3112"/>
      <c r="VUS51" s="3112"/>
      <c r="VUT51" s="3112"/>
      <c r="VUU51" s="3112"/>
      <c r="VUV51" s="3112"/>
      <c r="VUW51" s="3112"/>
      <c r="VUX51" s="3112"/>
      <c r="VUY51" s="3112"/>
      <c r="VUZ51" s="3112"/>
      <c r="VVA51" s="3112"/>
      <c r="VVB51" s="3112"/>
      <c r="VVC51" s="3112"/>
      <c r="VVD51" s="3112"/>
      <c r="VVE51" s="3112"/>
      <c r="VVF51" s="3112"/>
      <c r="VVG51" s="3112"/>
      <c r="VVH51" s="3112"/>
      <c r="VVI51" s="3112"/>
      <c r="VVJ51" s="3112"/>
      <c r="VVK51" s="3112"/>
      <c r="VVL51" s="3112"/>
      <c r="VVM51" s="3112"/>
      <c r="VVN51" s="3112"/>
      <c r="VVO51" s="3112"/>
      <c r="VVP51" s="3112"/>
      <c r="VVQ51" s="3112"/>
      <c r="VVR51" s="3112"/>
      <c r="VVS51" s="3112"/>
      <c r="VVT51" s="3112"/>
      <c r="VVU51" s="3112"/>
      <c r="VVV51" s="3112"/>
      <c r="VVW51" s="3112"/>
      <c r="VVX51" s="3112"/>
      <c r="VVY51" s="3112"/>
      <c r="VVZ51" s="3112"/>
      <c r="VWA51" s="3112"/>
      <c r="VWB51" s="3112"/>
      <c r="VWC51" s="3112"/>
      <c r="VWD51" s="3112"/>
      <c r="VWE51" s="3112"/>
      <c r="VWF51" s="3112"/>
      <c r="VWG51" s="3112"/>
      <c r="VWH51" s="3112"/>
      <c r="VWI51" s="3112"/>
      <c r="VWJ51" s="3112"/>
      <c r="VWK51" s="3112"/>
      <c r="VWL51" s="3112"/>
      <c r="VWM51" s="3112"/>
      <c r="VWN51" s="3112"/>
      <c r="VWO51" s="3112"/>
      <c r="VWP51" s="3112"/>
      <c r="VWQ51" s="3112"/>
      <c r="VWR51" s="3112"/>
      <c r="VWS51" s="3112"/>
      <c r="VWT51" s="3112"/>
      <c r="VWU51" s="3112"/>
      <c r="VWV51" s="3112"/>
      <c r="VWW51" s="3112"/>
      <c r="VWX51" s="3112"/>
      <c r="VWY51" s="3112"/>
      <c r="VWZ51" s="3112"/>
      <c r="VXA51" s="3112"/>
      <c r="VXB51" s="3112"/>
      <c r="VXC51" s="3112"/>
      <c r="VXD51" s="3112"/>
      <c r="VXE51" s="3112"/>
      <c r="VXF51" s="3112"/>
      <c r="VXG51" s="3112"/>
      <c r="VXH51" s="3112"/>
      <c r="VXI51" s="3112"/>
      <c r="VXJ51" s="3112"/>
      <c r="VXK51" s="3112"/>
      <c r="VXL51" s="3112"/>
      <c r="VXM51" s="3112"/>
      <c r="VXN51" s="3112"/>
      <c r="VXO51" s="3112"/>
      <c r="VXP51" s="3112"/>
      <c r="VXQ51" s="3112"/>
      <c r="VXR51" s="3112"/>
      <c r="VXS51" s="3112"/>
      <c r="VXT51" s="3112"/>
      <c r="VXU51" s="3112"/>
      <c r="VXV51" s="3112"/>
      <c r="VXW51" s="3112"/>
      <c r="VXX51" s="3112"/>
      <c r="VXY51" s="3112"/>
      <c r="VXZ51" s="3112"/>
      <c r="VYA51" s="3112"/>
      <c r="VYB51" s="3112"/>
      <c r="VYC51" s="3112"/>
      <c r="VYD51" s="3112"/>
      <c r="VYE51" s="3112"/>
      <c r="VYF51" s="3112"/>
      <c r="VYG51" s="3112"/>
      <c r="VYH51" s="3112"/>
      <c r="VYI51" s="3112"/>
      <c r="VYJ51" s="3112"/>
      <c r="VYK51" s="3112"/>
      <c r="VYL51" s="3112"/>
      <c r="VYM51" s="3112"/>
      <c r="VYN51" s="3112"/>
      <c r="VYO51" s="3112"/>
      <c r="VYP51" s="3112"/>
      <c r="VYQ51" s="3112"/>
      <c r="VYR51" s="3112"/>
      <c r="VYS51" s="3112"/>
      <c r="VYT51" s="3112"/>
      <c r="VYU51" s="3112"/>
      <c r="VYV51" s="3112"/>
      <c r="VYW51" s="3112"/>
      <c r="VYX51" s="3112"/>
      <c r="VYY51" s="3112"/>
      <c r="VYZ51" s="3112"/>
      <c r="VZA51" s="3112"/>
      <c r="VZB51" s="3112"/>
      <c r="VZC51" s="3112"/>
      <c r="VZD51" s="3112"/>
      <c r="VZE51" s="3112"/>
      <c r="VZF51" s="3112"/>
      <c r="VZG51" s="3112"/>
      <c r="VZH51" s="3112"/>
      <c r="VZI51" s="3112"/>
      <c r="VZJ51" s="3112"/>
      <c r="VZK51" s="3112"/>
      <c r="VZL51" s="3112"/>
      <c r="VZM51" s="3112"/>
      <c r="VZN51" s="3112"/>
      <c r="VZO51" s="3112"/>
      <c r="VZP51" s="3112"/>
      <c r="VZQ51" s="3112"/>
      <c r="VZR51" s="3112"/>
      <c r="VZS51" s="3112"/>
      <c r="VZT51" s="3112"/>
      <c r="VZU51" s="3112"/>
      <c r="VZV51" s="3112"/>
      <c r="VZW51" s="3112"/>
      <c r="VZX51" s="3112"/>
      <c r="VZY51" s="3112"/>
      <c r="VZZ51" s="3112"/>
      <c r="WAA51" s="3112"/>
      <c r="WAB51" s="3112"/>
      <c r="WAC51" s="3112"/>
      <c r="WAD51" s="3112"/>
      <c r="WAE51" s="3112"/>
      <c r="WAF51" s="3112"/>
      <c r="WAG51" s="3112"/>
      <c r="WAH51" s="3112"/>
      <c r="WAI51" s="3112"/>
      <c r="WAJ51" s="3112"/>
      <c r="WAK51" s="3112"/>
      <c r="WAL51" s="3112"/>
      <c r="WAM51" s="3112"/>
      <c r="WAN51" s="3112"/>
      <c r="WAO51" s="3112"/>
      <c r="WAP51" s="3112"/>
      <c r="WAQ51" s="3112"/>
      <c r="WAR51" s="3112"/>
      <c r="WAS51" s="3112"/>
      <c r="WAT51" s="3112"/>
      <c r="WAU51" s="3112"/>
      <c r="WAV51" s="3112"/>
      <c r="WAW51" s="3112"/>
      <c r="WAX51" s="3112"/>
      <c r="WAY51" s="3112"/>
      <c r="WAZ51" s="3112"/>
      <c r="WBA51" s="3112"/>
      <c r="WBB51" s="3112"/>
      <c r="WBC51" s="3112"/>
      <c r="WBD51" s="3112"/>
      <c r="WBE51" s="3112"/>
      <c r="WBF51" s="3112"/>
      <c r="WBG51" s="3112"/>
      <c r="WBH51" s="3112"/>
      <c r="WBI51" s="3112"/>
      <c r="WBJ51" s="3112"/>
      <c r="WBK51" s="3112"/>
      <c r="WBL51" s="3112"/>
      <c r="WBM51" s="3112"/>
      <c r="WBN51" s="3112"/>
      <c r="WBO51" s="3112"/>
      <c r="WBP51" s="3112"/>
      <c r="WBQ51" s="3112"/>
      <c r="WBR51" s="3112"/>
      <c r="WBS51" s="3112"/>
      <c r="WBT51" s="3112"/>
      <c r="WBU51" s="3112"/>
      <c r="WBV51" s="3112"/>
      <c r="WBW51" s="3112"/>
      <c r="WBX51" s="3112"/>
      <c r="WBY51" s="3112"/>
      <c r="WBZ51" s="3112"/>
      <c r="WCA51" s="3112"/>
      <c r="WCB51" s="3112"/>
      <c r="WCC51" s="3112"/>
      <c r="WCD51" s="3112"/>
      <c r="WCE51" s="3112"/>
      <c r="WCF51" s="3112"/>
      <c r="WCG51" s="3112"/>
      <c r="WCH51" s="3112"/>
      <c r="WCI51" s="3112"/>
      <c r="WCJ51" s="3112"/>
      <c r="WCK51" s="3112"/>
      <c r="WCL51" s="3112"/>
      <c r="WCM51" s="3112"/>
      <c r="WCN51" s="3112"/>
      <c r="WCO51" s="3112"/>
      <c r="WCP51" s="3112"/>
      <c r="WCQ51" s="3112"/>
      <c r="WCR51" s="3112"/>
      <c r="WCS51" s="3112"/>
      <c r="WCT51" s="3112"/>
      <c r="WCU51" s="3112"/>
      <c r="WCV51" s="3112"/>
      <c r="WCW51" s="3112"/>
      <c r="WCX51" s="3112"/>
      <c r="WCY51" s="3112"/>
      <c r="WCZ51" s="3112"/>
      <c r="WDA51" s="3112"/>
      <c r="WDB51" s="3112"/>
      <c r="WDC51" s="3112"/>
      <c r="WDD51" s="3112"/>
      <c r="WDE51" s="3112"/>
      <c r="WDF51" s="3112"/>
      <c r="WDG51" s="3112"/>
      <c r="WDH51" s="3112"/>
      <c r="WDI51" s="3112"/>
      <c r="WDJ51" s="3112"/>
      <c r="WDK51" s="3112"/>
      <c r="WDL51" s="3112"/>
      <c r="WDM51" s="3112"/>
      <c r="WDN51" s="3112"/>
      <c r="WDO51" s="3112"/>
      <c r="WDP51" s="3112"/>
      <c r="WDQ51" s="3112"/>
      <c r="WDR51" s="3112"/>
      <c r="WDS51" s="3112"/>
      <c r="WDT51" s="3112"/>
      <c r="WDU51" s="3112"/>
      <c r="WDV51" s="3112"/>
      <c r="WDW51" s="3112"/>
      <c r="WDX51" s="3112"/>
      <c r="WDY51" s="3112"/>
      <c r="WDZ51" s="3112"/>
      <c r="WEA51" s="3112"/>
      <c r="WEB51" s="3112"/>
      <c r="WEC51" s="3112"/>
      <c r="WED51" s="3112"/>
      <c r="WEE51" s="3112"/>
      <c r="WEF51" s="3112"/>
      <c r="WEG51" s="3112"/>
      <c r="WEH51" s="3112"/>
      <c r="WEI51" s="3112"/>
      <c r="WEJ51" s="3112"/>
      <c r="WEK51" s="3112"/>
      <c r="WEL51" s="3112"/>
      <c r="WEM51" s="3112"/>
      <c r="WEN51" s="3112"/>
      <c r="WEO51" s="3112"/>
      <c r="WEP51" s="3112"/>
      <c r="WEQ51" s="3112"/>
      <c r="WER51" s="3112"/>
      <c r="WES51" s="3112"/>
      <c r="WET51" s="3112"/>
      <c r="WEU51" s="3112"/>
      <c r="WEV51" s="3112"/>
      <c r="WEW51" s="3112"/>
      <c r="WEX51" s="3112"/>
      <c r="WEY51" s="3112"/>
      <c r="WEZ51" s="3112"/>
      <c r="WFA51" s="3112"/>
      <c r="WFB51" s="3112"/>
      <c r="WFC51" s="3112"/>
      <c r="WFD51" s="3112"/>
      <c r="WFE51" s="3112"/>
      <c r="WFF51" s="3112"/>
      <c r="WFG51" s="3112"/>
      <c r="WFH51" s="3112"/>
      <c r="WFI51" s="3112"/>
      <c r="WFJ51" s="3112"/>
      <c r="WFK51" s="3112"/>
      <c r="WFL51" s="3112"/>
      <c r="WFM51" s="3112"/>
      <c r="WFN51" s="3112"/>
      <c r="WFO51" s="3112"/>
      <c r="WFP51" s="3112"/>
      <c r="WFQ51" s="3112"/>
      <c r="WFR51" s="3112"/>
      <c r="WFS51" s="3112"/>
      <c r="WFT51" s="3112"/>
      <c r="WFU51" s="3112"/>
      <c r="WFV51" s="3112"/>
      <c r="WFW51" s="3112"/>
      <c r="WFX51" s="3112"/>
      <c r="WFY51" s="3112"/>
      <c r="WFZ51" s="3112"/>
      <c r="WGA51" s="3112"/>
      <c r="WGB51" s="3112"/>
      <c r="WGC51" s="3112"/>
      <c r="WGD51" s="3112"/>
      <c r="WGE51" s="3112"/>
      <c r="WGF51" s="3112"/>
      <c r="WGG51" s="3112"/>
      <c r="WGH51" s="3112"/>
      <c r="WGI51" s="3112"/>
      <c r="WGJ51" s="3112"/>
      <c r="WGK51" s="3112"/>
      <c r="WGL51" s="3112"/>
      <c r="WGM51" s="3112"/>
      <c r="WGN51" s="3112"/>
      <c r="WGO51" s="3112"/>
      <c r="WGP51" s="3112"/>
      <c r="WGQ51" s="3112"/>
      <c r="WGR51" s="3112"/>
      <c r="WGS51" s="3112"/>
      <c r="WGT51" s="3112"/>
      <c r="WGU51" s="3112"/>
      <c r="WGV51" s="3112"/>
      <c r="WGW51" s="3112"/>
      <c r="WGX51" s="3112"/>
      <c r="WGY51" s="3112"/>
      <c r="WGZ51" s="3112"/>
      <c r="WHA51" s="3112"/>
      <c r="WHB51" s="3112"/>
      <c r="WHC51" s="3112"/>
      <c r="WHD51" s="3112"/>
      <c r="WHE51" s="3112"/>
      <c r="WHF51" s="3112"/>
      <c r="WHG51" s="3112"/>
      <c r="WHH51" s="3112"/>
      <c r="WHI51" s="3112"/>
      <c r="WHJ51" s="3112"/>
      <c r="WHK51" s="3112"/>
      <c r="WHL51" s="3112"/>
      <c r="WHM51" s="3112"/>
      <c r="WHN51" s="3112"/>
      <c r="WHO51" s="3112"/>
      <c r="WHP51" s="3112"/>
      <c r="WHQ51" s="3112"/>
      <c r="WHR51" s="3112"/>
      <c r="WHS51" s="3112"/>
      <c r="WHT51" s="3112"/>
      <c r="WHU51" s="3112"/>
      <c r="WHV51" s="3112"/>
      <c r="WHW51" s="3112"/>
      <c r="WHX51" s="3112"/>
      <c r="WHY51" s="3112"/>
      <c r="WHZ51" s="3112"/>
      <c r="WIA51" s="3112"/>
      <c r="WIB51" s="3112"/>
      <c r="WIC51" s="3112"/>
      <c r="WID51" s="3112"/>
      <c r="WIE51" s="3112"/>
      <c r="WIF51" s="3112"/>
      <c r="WIG51" s="3112"/>
      <c r="WIH51" s="3112"/>
      <c r="WII51" s="3112"/>
      <c r="WIJ51" s="3112"/>
      <c r="WIK51" s="3112"/>
      <c r="WIL51" s="3112"/>
      <c r="WIM51" s="3112"/>
      <c r="WIN51" s="3112"/>
      <c r="WIO51" s="3112"/>
      <c r="WIP51" s="3112"/>
      <c r="WIQ51" s="3112"/>
      <c r="WIR51" s="3112"/>
      <c r="WIS51" s="3112"/>
      <c r="WIT51" s="3112"/>
      <c r="WIU51" s="3112"/>
      <c r="WIV51" s="3112"/>
      <c r="WIW51" s="3112"/>
      <c r="WIX51" s="3112"/>
      <c r="WIY51" s="3112"/>
      <c r="WIZ51" s="3112"/>
      <c r="WJA51" s="3112"/>
      <c r="WJB51" s="3112"/>
      <c r="WJC51" s="3112"/>
      <c r="WJD51" s="3112"/>
      <c r="WJE51" s="3112"/>
      <c r="WJF51" s="3112"/>
      <c r="WJG51" s="3112"/>
      <c r="WJH51" s="3112"/>
      <c r="WJI51" s="3112"/>
      <c r="WJJ51" s="3112"/>
      <c r="WJK51" s="3112"/>
      <c r="WJL51" s="3112"/>
      <c r="WJM51" s="3112"/>
      <c r="WJN51" s="3112"/>
      <c r="WJO51" s="3112"/>
      <c r="WJP51" s="3112"/>
      <c r="WJQ51" s="3112"/>
      <c r="WJR51" s="3112"/>
      <c r="WJS51" s="3112"/>
      <c r="WJT51" s="3112"/>
      <c r="WJU51" s="3112"/>
      <c r="WJV51" s="3112"/>
      <c r="WJW51" s="3112"/>
      <c r="WJX51" s="3112"/>
      <c r="WJY51" s="3112"/>
      <c r="WJZ51" s="3112"/>
      <c r="WKA51" s="3112"/>
      <c r="WKB51" s="3112"/>
      <c r="WKC51" s="3112"/>
      <c r="WKD51" s="3112"/>
      <c r="WKE51" s="3112"/>
      <c r="WKF51" s="3112"/>
      <c r="WKG51" s="3112"/>
      <c r="WKH51" s="3112"/>
      <c r="WKI51" s="3112"/>
      <c r="WKJ51" s="3112"/>
      <c r="WKK51" s="3112"/>
      <c r="WKL51" s="3112"/>
      <c r="WKM51" s="3112"/>
      <c r="WKN51" s="3112"/>
      <c r="WKO51" s="3112"/>
      <c r="WKP51" s="3112"/>
      <c r="WKQ51" s="3112"/>
      <c r="WKR51" s="3112"/>
      <c r="WKS51" s="3112"/>
      <c r="WKT51" s="3112"/>
      <c r="WKU51" s="3112"/>
      <c r="WKV51" s="3112"/>
      <c r="WKW51" s="3112"/>
      <c r="WKX51" s="3112"/>
      <c r="WKY51" s="3112"/>
      <c r="WKZ51" s="3112"/>
      <c r="WLA51" s="3112"/>
      <c r="WLB51" s="3112"/>
      <c r="WLC51" s="3112"/>
      <c r="WLD51" s="3112"/>
      <c r="WLE51" s="3112"/>
      <c r="WLF51" s="3112"/>
      <c r="WLG51" s="3112"/>
      <c r="WLH51" s="3112"/>
      <c r="WLI51" s="3112"/>
      <c r="WLJ51" s="3112"/>
      <c r="WLK51" s="3112"/>
      <c r="WLL51" s="3112"/>
      <c r="WLM51" s="3112"/>
      <c r="WLN51" s="3112"/>
      <c r="WLO51" s="3112"/>
      <c r="WLP51" s="3112"/>
      <c r="WLQ51" s="3112"/>
      <c r="WLR51" s="3112"/>
      <c r="WLS51" s="3112"/>
      <c r="WLT51" s="3112"/>
      <c r="WLU51" s="3112"/>
      <c r="WLV51" s="3112"/>
      <c r="WLW51" s="3112"/>
      <c r="WLX51" s="3112"/>
      <c r="WLY51" s="3112"/>
      <c r="WLZ51" s="3112"/>
      <c r="WMA51" s="3112"/>
      <c r="WMB51" s="3112"/>
      <c r="WMC51" s="3112"/>
      <c r="WMD51" s="3112"/>
      <c r="WME51" s="3112"/>
      <c r="WMF51" s="3112"/>
      <c r="WMG51" s="3112"/>
      <c r="WMH51" s="3112"/>
      <c r="WMI51" s="3112"/>
      <c r="WMJ51" s="3112"/>
      <c r="WMK51" s="3112"/>
      <c r="WML51" s="3112"/>
      <c r="WMM51" s="3112"/>
      <c r="WMN51" s="3112"/>
      <c r="WMO51" s="3112"/>
      <c r="WMP51" s="3112"/>
      <c r="WMQ51" s="3112"/>
      <c r="WMR51" s="3112"/>
      <c r="WMS51" s="3112"/>
      <c r="WMT51" s="3112"/>
      <c r="WMU51" s="3112"/>
      <c r="WMV51" s="3112"/>
      <c r="WMW51" s="3112"/>
      <c r="WMX51" s="3112"/>
      <c r="WMY51" s="3112"/>
      <c r="WMZ51" s="3112"/>
      <c r="WNA51" s="3112"/>
      <c r="WNB51" s="3112"/>
      <c r="WNC51" s="3112"/>
      <c r="WND51" s="3112"/>
      <c r="WNE51" s="3112"/>
      <c r="WNF51" s="3112"/>
      <c r="WNG51" s="3112"/>
      <c r="WNH51" s="3112"/>
      <c r="WNI51" s="3112"/>
      <c r="WNJ51" s="3112"/>
      <c r="WNK51" s="3112"/>
      <c r="WNL51" s="3112"/>
      <c r="WNM51" s="3112"/>
      <c r="WNN51" s="3112"/>
      <c r="WNO51" s="3112"/>
      <c r="WNP51" s="3112"/>
      <c r="WNQ51" s="3112"/>
      <c r="WNR51" s="3112"/>
      <c r="WNS51" s="3112"/>
      <c r="WNT51" s="3112"/>
      <c r="WNU51" s="3112"/>
      <c r="WNV51" s="3112"/>
      <c r="WNW51" s="3112"/>
      <c r="WNX51" s="3112"/>
      <c r="WNY51" s="3112"/>
      <c r="WNZ51" s="3112"/>
      <c r="WOA51" s="3112"/>
      <c r="WOB51" s="3112"/>
      <c r="WOC51" s="3112"/>
      <c r="WOD51" s="3112"/>
      <c r="WOE51" s="3112"/>
      <c r="WOF51" s="3112"/>
      <c r="WOG51" s="3112"/>
      <c r="WOH51" s="3112"/>
      <c r="WOI51" s="3112"/>
      <c r="WOJ51" s="3112"/>
      <c r="WOK51" s="3112"/>
      <c r="WOL51" s="3112"/>
      <c r="WOM51" s="3112"/>
      <c r="WON51" s="3112"/>
      <c r="WOO51" s="3112"/>
      <c r="WOP51" s="3112"/>
      <c r="WOQ51" s="3112"/>
      <c r="WOR51" s="3112"/>
      <c r="WOS51" s="3112"/>
      <c r="WOT51" s="3112"/>
      <c r="WOU51" s="3112"/>
      <c r="WOV51" s="3112"/>
      <c r="WOW51" s="3112"/>
      <c r="WOX51" s="3112"/>
      <c r="WOY51" s="3112"/>
      <c r="WOZ51" s="3112"/>
      <c r="WPA51" s="3112"/>
      <c r="WPB51" s="3112"/>
      <c r="WPC51" s="3112"/>
      <c r="WPD51" s="3112"/>
      <c r="WPE51" s="3112"/>
      <c r="WPF51" s="3112"/>
      <c r="WPG51" s="3112"/>
      <c r="WPH51" s="3112"/>
      <c r="WPI51" s="3112"/>
      <c r="WPJ51" s="3112"/>
      <c r="WPK51" s="3112"/>
      <c r="WPL51" s="3112"/>
      <c r="WPM51" s="3112"/>
      <c r="WPN51" s="3112"/>
      <c r="WPO51" s="3112"/>
      <c r="WPP51" s="3112"/>
      <c r="WPQ51" s="3112"/>
      <c r="WPR51" s="3112"/>
      <c r="WPS51" s="3112"/>
      <c r="WPT51" s="3112"/>
      <c r="WPU51" s="3112"/>
      <c r="WPV51" s="3112"/>
      <c r="WPW51" s="3112"/>
      <c r="WPX51" s="3112"/>
      <c r="WPY51" s="3112"/>
      <c r="WPZ51" s="3112"/>
      <c r="WQA51" s="3112"/>
      <c r="WQB51" s="3112"/>
      <c r="WQC51" s="3112"/>
      <c r="WQD51" s="3112"/>
      <c r="WQE51" s="3112"/>
      <c r="WQF51" s="3112"/>
      <c r="WQG51" s="3112"/>
      <c r="WQH51" s="3112"/>
      <c r="WQI51" s="3112"/>
      <c r="WQJ51" s="3112"/>
      <c r="WQK51" s="3112"/>
      <c r="WQL51" s="3112"/>
      <c r="WQM51" s="3112"/>
      <c r="WQN51" s="3112"/>
      <c r="WQO51" s="3112"/>
      <c r="WQP51" s="3112"/>
      <c r="WQQ51" s="3112"/>
      <c r="WQR51" s="3112"/>
      <c r="WQS51" s="3112"/>
      <c r="WQT51" s="3112"/>
      <c r="WQU51" s="3112"/>
      <c r="WQV51" s="3112"/>
      <c r="WQW51" s="3112"/>
      <c r="WQX51" s="3112"/>
      <c r="WQY51" s="3112"/>
      <c r="WQZ51" s="3112"/>
      <c r="WRA51" s="3112"/>
      <c r="WRB51" s="3112"/>
      <c r="WRC51" s="3112"/>
      <c r="WRD51" s="3112"/>
      <c r="WRE51" s="3112"/>
      <c r="WRF51" s="3112"/>
      <c r="WRG51" s="3112"/>
      <c r="WRH51" s="3112"/>
      <c r="WRI51" s="3112"/>
      <c r="WRJ51" s="3112"/>
      <c r="WRK51" s="3112"/>
      <c r="WRL51" s="3112"/>
      <c r="WRM51" s="3112"/>
      <c r="WRN51" s="3112"/>
      <c r="WRO51" s="3112"/>
      <c r="WRP51" s="3112"/>
      <c r="WRQ51" s="3112"/>
      <c r="WRR51" s="3112"/>
      <c r="WRS51" s="3112"/>
      <c r="WRT51" s="3112"/>
      <c r="WRU51" s="3112"/>
      <c r="WRV51" s="3112"/>
      <c r="WRW51" s="3112"/>
      <c r="WRX51" s="3112"/>
      <c r="WRY51" s="3112"/>
      <c r="WRZ51" s="3112"/>
      <c r="WSA51" s="3112"/>
      <c r="WSB51" s="3112"/>
      <c r="WSC51" s="3112"/>
      <c r="WSD51" s="3112"/>
      <c r="WSE51" s="3112"/>
      <c r="WSF51" s="3112"/>
      <c r="WSG51" s="3112"/>
      <c r="WSH51" s="3112"/>
      <c r="WSI51" s="3112"/>
      <c r="WSJ51" s="3112"/>
      <c r="WSK51" s="3112"/>
      <c r="WSL51" s="3112"/>
      <c r="WSM51" s="3112"/>
      <c r="WSN51" s="3112"/>
      <c r="WSO51" s="3112"/>
      <c r="WSP51" s="3112"/>
      <c r="WSQ51" s="3112"/>
      <c r="WSR51" s="3112"/>
      <c r="WSS51" s="3112"/>
      <c r="WST51" s="3112"/>
      <c r="WSU51" s="3112"/>
      <c r="WSV51" s="3112"/>
      <c r="WSW51" s="3112"/>
      <c r="WSX51" s="3112"/>
      <c r="WSY51" s="3112"/>
      <c r="WSZ51" s="3112"/>
      <c r="WTA51" s="3112"/>
      <c r="WTB51" s="3112"/>
      <c r="WTC51" s="3112"/>
      <c r="WTD51" s="3112"/>
      <c r="WTE51" s="3112"/>
      <c r="WTF51" s="3112"/>
      <c r="WTG51" s="3112"/>
      <c r="WTH51" s="3112"/>
      <c r="WTI51" s="3112"/>
      <c r="WTJ51" s="3112"/>
      <c r="WTK51" s="3112"/>
      <c r="WTL51" s="3112"/>
      <c r="WTM51" s="3112"/>
      <c r="WTN51" s="3112"/>
      <c r="WTO51" s="3112"/>
      <c r="WTP51" s="3112"/>
      <c r="WTQ51" s="3112"/>
      <c r="WTR51" s="3112"/>
      <c r="WTS51" s="3112"/>
      <c r="WTT51" s="3112"/>
      <c r="WTU51" s="3112"/>
      <c r="WTV51" s="3112"/>
      <c r="WTW51" s="3112"/>
      <c r="WTX51" s="3112"/>
      <c r="WTY51" s="3112"/>
      <c r="WTZ51" s="3112"/>
      <c r="WUA51" s="3112"/>
      <c r="WUB51" s="3112"/>
      <c r="WUC51" s="3112"/>
      <c r="WUD51" s="3112"/>
      <c r="WUE51" s="3112"/>
      <c r="WUF51" s="3112"/>
      <c r="WUG51" s="3112"/>
      <c r="WUH51" s="3112"/>
      <c r="WUI51" s="3112"/>
      <c r="WUJ51" s="3112"/>
      <c r="WUK51" s="3112"/>
      <c r="WUL51" s="3112"/>
      <c r="WUM51" s="3112"/>
      <c r="WUN51" s="3112"/>
      <c r="WUO51" s="3112"/>
      <c r="WUP51" s="3112"/>
      <c r="WUQ51" s="3112"/>
      <c r="WUR51" s="3112"/>
      <c r="WUS51" s="3112"/>
      <c r="WUT51" s="3112"/>
      <c r="WUU51" s="3112"/>
      <c r="WUV51" s="3112"/>
      <c r="WUW51" s="3112"/>
      <c r="WUX51" s="3112"/>
      <c r="WUY51" s="3112"/>
      <c r="WUZ51" s="3112"/>
      <c r="WVA51" s="3112"/>
      <c r="WVB51" s="3112"/>
      <c r="WVC51" s="3112"/>
      <c r="WVD51" s="3112"/>
      <c r="WVE51" s="3112"/>
      <c r="WVF51" s="3112"/>
      <c r="WVG51" s="3112"/>
      <c r="WVH51" s="3112"/>
      <c r="WVI51" s="3112"/>
      <c r="WVJ51" s="3112"/>
      <c r="WVK51" s="3112"/>
      <c r="WVL51" s="3112"/>
      <c r="WVM51" s="3112"/>
      <c r="WVN51" s="3112"/>
      <c r="WVO51" s="3112"/>
      <c r="WVP51" s="3112"/>
      <c r="WVQ51" s="3112"/>
      <c r="WVR51" s="3112"/>
      <c r="WVS51" s="3112"/>
      <c r="WVT51" s="3112"/>
      <c r="WVU51" s="3112"/>
      <c r="WVV51" s="3112"/>
      <c r="WVW51" s="3112"/>
      <c r="WVX51" s="3112"/>
      <c r="WVY51" s="3112"/>
      <c r="WVZ51" s="3112"/>
      <c r="WWA51" s="3112"/>
      <c r="WWB51" s="3112"/>
      <c r="WWC51" s="3112"/>
      <c r="WWD51" s="3112"/>
      <c r="WWE51" s="3112"/>
      <c r="WWF51" s="3112"/>
      <c r="WWG51" s="3112"/>
      <c r="WWH51" s="3112"/>
      <c r="WWI51" s="3112"/>
      <c r="WWJ51" s="3112"/>
      <c r="WWK51" s="3112"/>
      <c r="WWL51" s="3112"/>
      <c r="WWM51" s="3112"/>
      <c r="WWN51" s="3112"/>
      <c r="WWO51" s="3112"/>
      <c r="WWP51" s="3112"/>
      <c r="WWQ51" s="3112"/>
      <c r="WWR51" s="3112"/>
      <c r="WWS51" s="3112"/>
      <c r="WWT51" s="3112"/>
      <c r="WWU51" s="3112"/>
      <c r="WWV51" s="3112"/>
      <c r="WWW51" s="3112"/>
      <c r="WWX51" s="3112"/>
      <c r="WWY51" s="3112"/>
      <c r="WWZ51" s="3112"/>
      <c r="WXA51" s="3112"/>
      <c r="WXB51" s="3112"/>
      <c r="WXC51" s="3112"/>
      <c r="WXD51" s="3112"/>
      <c r="WXE51" s="3112"/>
      <c r="WXF51" s="3112"/>
      <c r="WXG51" s="3112"/>
      <c r="WXH51" s="3112"/>
      <c r="WXI51" s="3112"/>
      <c r="WXJ51" s="3112"/>
      <c r="WXK51" s="3112"/>
      <c r="WXL51" s="3112"/>
      <c r="WXM51" s="3112"/>
      <c r="WXN51" s="3112"/>
      <c r="WXO51" s="3112"/>
      <c r="WXP51" s="3112"/>
      <c r="WXQ51" s="3112"/>
      <c r="WXR51" s="3112"/>
      <c r="WXS51" s="3112"/>
      <c r="WXT51" s="3112"/>
      <c r="WXU51" s="3112"/>
      <c r="WXV51" s="3112"/>
      <c r="WXW51" s="3112"/>
      <c r="WXX51" s="3112"/>
      <c r="WXY51" s="3112"/>
      <c r="WXZ51" s="3112"/>
      <c r="WYA51" s="3112"/>
      <c r="WYB51" s="3112"/>
      <c r="WYC51" s="3112"/>
      <c r="WYD51" s="3112"/>
      <c r="WYE51" s="3112"/>
      <c r="WYF51" s="3112"/>
      <c r="WYG51" s="3112"/>
      <c r="WYH51" s="3112"/>
      <c r="WYI51" s="3112"/>
      <c r="WYJ51" s="3112"/>
      <c r="WYK51" s="3112"/>
      <c r="WYL51" s="3112"/>
      <c r="WYM51" s="3112"/>
      <c r="WYN51" s="3112"/>
      <c r="WYO51" s="3112"/>
      <c r="WYP51" s="3112"/>
      <c r="WYQ51" s="3112"/>
      <c r="WYR51" s="3112"/>
      <c r="WYS51" s="3112"/>
      <c r="WYT51" s="3112"/>
      <c r="WYU51" s="3112"/>
      <c r="WYV51" s="3112"/>
      <c r="WYW51" s="3112"/>
      <c r="WYX51" s="3112"/>
      <c r="WYY51" s="3112"/>
      <c r="WYZ51" s="3112"/>
      <c r="WZA51" s="3112"/>
      <c r="WZB51" s="3112"/>
      <c r="WZC51" s="3112"/>
      <c r="WZD51" s="3112"/>
      <c r="WZE51" s="3112"/>
      <c r="WZF51" s="3112"/>
      <c r="WZG51" s="3112"/>
      <c r="WZH51" s="3112"/>
      <c r="WZI51" s="3112"/>
      <c r="WZJ51" s="3112"/>
      <c r="WZK51" s="3112"/>
      <c r="WZL51" s="3112"/>
      <c r="WZM51" s="3112"/>
      <c r="WZN51" s="3112"/>
      <c r="WZO51" s="3112"/>
      <c r="WZP51" s="3112"/>
      <c r="WZQ51" s="3112"/>
      <c r="WZR51" s="3112"/>
      <c r="WZS51" s="3112"/>
      <c r="WZT51" s="3112"/>
      <c r="WZU51" s="3112"/>
      <c r="WZV51" s="3112"/>
      <c r="WZW51" s="3112"/>
      <c r="WZX51" s="3112"/>
      <c r="WZY51" s="3112"/>
      <c r="WZZ51" s="3112"/>
      <c r="XAA51" s="3112"/>
      <c r="XAB51" s="3112"/>
      <c r="XAC51" s="3112"/>
      <c r="XAD51" s="3112"/>
      <c r="XAE51" s="3112"/>
      <c r="XAF51" s="3112"/>
      <c r="XAG51" s="3112"/>
      <c r="XAH51" s="3112"/>
      <c r="XAI51" s="3112"/>
      <c r="XAJ51" s="3112"/>
      <c r="XAK51" s="3112"/>
      <c r="XAL51" s="3112"/>
      <c r="XAM51" s="3112"/>
      <c r="XAN51" s="3112"/>
      <c r="XAO51" s="3112"/>
      <c r="XAP51" s="3112"/>
      <c r="XAQ51" s="3112"/>
      <c r="XAR51" s="3112"/>
      <c r="XAS51" s="3112"/>
      <c r="XAT51" s="3112"/>
      <c r="XAU51" s="3112"/>
      <c r="XAV51" s="3112"/>
      <c r="XAW51" s="3112"/>
      <c r="XAX51" s="3112"/>
      <c r="XAY51" s="3112"/>
      <c r="XAZ51" s="3112"/>
      <c r="XBA51" s="3112"/>
      <c r="XBB51" s="3112"/>
      <c r="XBC51" s="3112"/>
      <c r="XBD51" s="3112"/>
      <c r="XBE51" s="3112"/>
      <c r="XBF51" s="3112"/>
      <c r="XBG51" s="3112"/>
      <c r="XBH51" s="3112"/>
      <c r="XBI51" s="3112"/>
      <c r="XBJ51" s="3112"/>
      <c r="XBK51" s="3112"/>
      <c r="XBL51" s="3112"/>
      <c r="XBM51" s="3112"/>
      <c r="XBN51" s="3112"/>
      <c r="XBO51" s="3112"/>
      <c r="XBP51" s="3112"/>
      <c r="XBQ51" s="3112"/>
      <c r="XBR51" s="3112"/>
      <c r="XBS51" s="3112"/>
      <c r="XBT51" s="3112"/>
      <c r="XBU51" s="3112"/>
      <c r="XBV51" s="3112"/>
      <c r="XBW51" s="3112"/>
      <c r="XBX51" s="3112"/>
      <c r="XBY51" s="3112"/>
      <c r="XBZ51" s="3112"/>
      <c r="XCA51" s="3112"/>
      <c r="XCB51" s="3112"/>
      <c r="XCC51" s="3112"/>
      <c r="XCD51" s="3112"/>
      <c r="XCE51" s="3112"/>
      <c r="XCF51" s="3112"/>
      <c r="XCG51" s="3112"/>
      <c r="XCH51" s="3112"/>
      <c r="XCI51" s="3112"/>
      <c r="XCJ51" s="3112"/>
      <c r="XCK51" s="3112"/>
      <c r="XCL51" s="3112"/>
      <c r="XCM51" s="3112"/>
      <c r="XCN51" s="3112"/>
      <c r="XCO51" s="3112"/>
      <c r="XCP51" s="3112"/>
      <c r="XCQ51" s="3112"/>
      <c r="XCR51" s="3112"/>
      <c r="XCS51" s="3112"/>
      <c r="XCT51" s="3112"/>
      <c r="XCU51" s="3112"/>
      <c r="XCV51" s="3112"/>
      <c r="XCW51" s="3112"/>
      <c r="XCX51" s="3112"/>
      <c r="XCY51" s="3112"/>
      <c r="XCZ51" s="3112"/>
      <c r="XDA51" s="3112"/>
      <c r="XDB51" s="3112"/>
      <c r="XDC51" s="3112"/>
      <c r="XDD51" s="3112"/>
      <c r="XDE51" s="3112"/>
      <c r="XDF51" s="3112"/>
      <c r="XDG51" s="3112"/>
      <c r="XDH51" s="3112"/>
      <c r="XDI51" s="3112"/>
      <c r="XDJ51" s="3112"/>
      <c r="XDK51" s="3112"/>
      <c r="XDL51" s="3112"/>
      <c r="XDM51" s="3112"/>
      <c r="XDN51" s="3112"/>
      <c r="XDO51" s="3112"/>
      <c r="XDP51" s="3112"/>
      <c r="XDQ51" s="3112"/>
      <c r="XDR51" s="3112"/>
      <c r="XDS51" s="3112"/>
      <c r="XDT51" s="3112"/>
      <c r="XDU51" s="3112"/>
      <c r="XDV51" s="3112"/>
      <c r="XDW51" s="3112"/>
      <c r="XDX51" s="3112"/>
      <c r="XDY51" s="3112"/>
      <c r="XDZ51" s="3112"/>
      <c r="XEA51" s="3112"/>
      <c r="XEB51" s="3112"/>
      <c r="XEC51" s="3112"/>
      <c r="XED51" s="3112"/>
      <c r="XEE51" s="3112"/>
      <c r="XEF51" s="3112"/>
      <c r="XEG51" s="3112"/>
      <c r="XEH51" s="3112"/>
      <c r="XEI51" s="3112"/>
      <c r="XEJ51" s="3112"/>
      <c r="XEK51" s="3112"/>
      <c r="XEL51" s="3112"/>
      <c r="XEM51" s="3112"/>
      <c r="XEN51" s="3112"/>
      <c r="XEO51" s="3112"/>
      <c r="XEP51" s="3112"/>
      <c r="XEQ51" s="3112"/>
      <c r="XER51" s="3112"/>
      <c r="XES51" s="3112"/>
      <c r="XET51" s="3112"/>
      <c r="XEU51" s="3112"/>
      <c r="XEV51" s="3112"/>
      <c r="XEW51" s="3112"/>
      <c r="XEX51" s="3112"/>
      <c r="XEY51" s="3112"/>
      <c r="XEZ51" s="3112"/>
      <c r="XFA51" s="3112"/>
      <c r="XFB51" s="3112"/>
      <c r="XFC51" s="3112"/>
      <c r="XFD51" s="3112"/>
    </row>
    <row r="52" spans="1:16384" ht="15" customHeight="1">
      <c r="A52" s="3112" t="s">
        <v>2808</v>
      </c>
      <c r="B52" s="3112"/>
      <c r="C52" s="3112"/>
      <c r="D52" s="3112"/>
      <c r="E52" s="3112"/>
      <c r="F52" s="3112"/>
      <c r="G52" s="3112"/>
      <c r="H52" s="3112"/>
      <c r="I52" s="3112"/>
      <c r="J52" s="3112"/>
      <c r="K52" s="3112"/>
      <c r="L52" s="3112"/>
      <c r="M52" s="3112"/>
      <c r="N52" s="3112"/>
      <c r="O52" s="3112"/>
      <c r="P52" s="3112"/>
      <c r="Q52" s="3112"/>
      <c r="R52" s="3112"/>
      <c r="S52" s="3112"/>
      <c r="T52" s="3112"/>
      <c r="U52" s="3112"/>
      <c r="V52" s="3112"/>
      <c r="W52" s="3112"/>
      <c r="X52" s="3112"/>
      <c r="Y52" s="3112"/>
      <c r="Z52" s="3112"/>
      <c r="AA52" s="3112"/>
      <c r="AB52" s="3112"/>
      <c r="AC52" s="3112"/>
      <c r="AD52" s="3112"/>
      <c r="AE52" s="3112"/>
      <c r="AF52" s="3112"/>
      <c r="AG52" s="3112"/>
      <c r="AH52" s="3112"/>
      <c r="AI52" s="3112"/>
      <c r="AJ52" s="3112"/>
      <c r="AK52" s="3112"/>
      <c r="AL52" s="3112"/>
      <c r="AM52" s="3112"/>
      <c r="AN52" s="3112"/>
      <c r="AO52" s="3112"/>
      <c r="AP52" s="3112"/>
      <c r="AQ52" s="3112"/>
      <c r="AR52" s="3112"/>
      <c r="AS52" s="3112"/>
      <c r="AT52" s="3112"/>
      <c r="AU52" s="3112"/>
      <c r="AV52" s="3112"/>
      <c r="AW52" s="3112"/>
      <c r="AX52" s="3112"/>
      <c r="AY52" s="3112"/>
      <c r="AZ52" s="3112"/>
      <c r="BA52" s="3112"/>
      <c r="BB52" s="3112"/>
      <c r="BC52" s="3112"/>
      <c r="BD52" s="3112"/>
      <c r="BE52" s="3112"/>
      <c r="BF52" s="3112"/>
      <c r="BG52" s="3112"/>
      <c r="BH52" s="3112"/>
      <c r="BI52" s="3112"/>
      <c r="BJ52" s="3112"/>
      <c r="BK52" s="3112"/>
      <c r="BL52" s="3112"/>
      <c r="BM52" s="3112"/>
      <c r="BN52" s="3112"/>
      <c r="BO52" s="3112"/>
      <c r="BP52" s="3112"/>
      <c r="BQ52" s="3112"/>
      <c r="BR52" s="3112"/>
      <c r="BS52" s="3112"/>
      <c r="BT52" s="3112"/>
      <c r="BU52" s="3112"/>
      <c r="BV52" s="3112"/>
      <c r="BW52" s="3112"/>
      <c r="BX52" s="3112"/>
      <c r="BY52" s="3112"/>
      <c r="BZ52" s="3112"/>
      <c r="CA52" s="3112"/>
      <c r="CB52" s="3112"/>
      <c r="CC52" s="3112"/>
      <c r="CD52" s="3112"/>
      <c r="CE52" s="3112"/>
      <c r="CF52" s="3112"/>
      <c r="CG52" s="3112"/>
      <c r="CH52" s="3112"/>
      <c r="CI52" s="3112"/>
      <c r="CJ52" s="3112"/>
      <c r="CK52" s="3112"/>
      <c r="CL52" s="3112"/>
      <c r="CM52" s="3112"/>
      <c r="CN52" s="3112"/>
      <c r="CO52" s="3112"/>
      <c r="CP52" s="3112"/>
      <c r="CQ52" s="3112"/>
      <c r="CR52" s="3112"/>
      <c r="CS52" s="3112"/>
      <c r="CT52" s="3112"/>
      <c r="CU52" s="3112"/>
      <c r="CV52" s="3112"/>
      <c r="CW52" s="3112"/>
      <c r="CX52" s="3112"/>
      <c r="CY52" s="3112"/>
      <c r="CZ52" s="3112"/>
      <c r="DA52" s="3112"/>
      <c r="DB52" s="3112"/>
      <c r="DC52" s="3112"/>
      <c r="DD52" s="3112"/>
      <c r="DE52" s="3112"/>
      <c r="DF52" s="3112"/>
      <c r="DG52" s="3112"/>
      <c r="DH52" s="3112"/>
      <c r="DI52" s="3112"/>
      <c r="DJ52" s="3112"/>
      <c r="DK52" s="3112"/>
      <c r="DL52" s="3112"/>
      <c r="DM52" s="3112"/>
      <c r="DN52" s="3112"/>
      <c r="DO52" s="3112"/>
      <c r="DP52" s="3112"/>
      <c r="DQ52" s="3112"/>
      <c r="DR52" s="3112"/>
      <c r="DS52" s="3112"/>
      <c r="DT52" s="3112"/>
      <c r="DU52" s="3112"/>
      <c r="DV52" s="3112"/>
      <c r="DW52" s="3112"/>
      <c r="DX52" s="3112"/>
      <c r="DY52" s="3112"/>
      <c r="DZ52" s="3112"/>
      <c r="EA52" s="3112"/>
      <c r="EB52" s="3112"/>
      <c r="EC52" s="3112"/>
      <c r="ED52" s="3112"/>
      <c r="EE52" s="3112"/>
      <c r="EF52" s="3112"/>
      <c r="EG52" s="3112"/>
      <c r="EH52" s="3112"/>
      <c r="EI52" s="3112"/>
      <c r="EJ52" s="3112"/>
      <c r="EK52" s="3112"/>
      <c r="EL52" s="3112"/>
      <c r="EM52" s="3112"/>
      <c r="EN52" s="3112"/>
      <c r="EO52" s="3112"/>
      <c r="EP52" s="3112"/>
      <c r="EQ52" s="3112"/>
      <c r="ER52" s="3112"/>
      <c r="ES52" s="3112"/>
      <c r="ET52" s="3112"/>
      <c r="EU52" s="3112"/>
      <c r="EV52" s="3112"/>
      <c r="EW52" s="3112"/>
      <c r="EX52" s="3112"/>
      <c r="EY52" s="3112"/>
      <c r="EZ52" s="3112"/>
      <c r="FA52" s="3112"/>
      <c r="FB52" s="3112"/>
      <c r="FC52" s="3112"/>
      <c r="FD52" s="3112"/>
      <c r="FE52" s="3112"/>
      <c r="FF52" s="3112"/>
      <c r="FG52" s="3112"/>
      <c r="FH52" s="3112"/>
      <c r="FI52" s="3112"/>
      <c r="FJ52" s="3112"/>
      <c r="FK52" s="3112"/>
      <c r="FL52" s="3112"/>
      <c r="FM52" s="3112"/>
      <c r="FN52" s="3112"/>
      <c r="FO52" s="3112"/>
      <c r="FP52" s="3112"/>
      <c r="FQ52" s="3112"/>
      <c r="FR52" s="3112"/>
      <c r="FS52" s="3112"/>
      <c r="FT52" s="3112"/>
      <c r="FU52" s="3112"/>
      <c r="FV52" s="3112"/>
      <c r="FW52" s="3112"/>
      <c r="FX52" s="3112"/>
      <c r="FY52" s="3112"/>
      <c r="FZ52" s="3112"/>
      <c r="GA52" s="3112"/>
      <c r="GB52" s="3112"/>
      <c r="GC52" s="3112"/>
      <c r="GD52" s="3112"/>
      <c r="GE52" s="3112"/>
      <c r="GF52" s="3112"/>
      <c r="GG52" s="3112"/>
      <c r="GH52" s="3112"/>
      <c r="GI52" s="3112"/>
      <c r="GJ52" s="3112"/>
      <c r="GK52" s="3112"/>
      <c r="GL52" s="3112"/>
      <c r="GM52" s="3112"/>
      <c r="GN52" s="3112"/>
      <c r="GO52" s="3112"/>
      <c r="GP52" s="3112"/>
      <c r="GQ52" s="3112"/>
      <c r="GR52" s="3112"/>
      <c r="GS52" s="3112"/>
      <c r="GT52" s="3112"/>
      <c r="GU52" s="3112"/>
      <c r="GV52" s="3112"/>
      <c r="GW52" s="3112"/>
      <c r="GX52" s="3112"/>
      <c r="GY52" s="3112"/>
      <c r="GZ52" s="3112"/>
      <c r="HA52" s="3112"/>
      <c r="HB52" s="3112"/>
      <c r="HC52" s="3112"/>
      <c r="HD52" s="3112"/>
      <c r="HE52" s="3112"/>
      <c r="HF52" s="3112"/>
      <c r="HG52" s="3112"/>
      <c r="HH52" s="3112"/>
      <c r="HI52" s="3112"/>
      <c r="HJ52" s="3112"/>
      <c r="HK52" s="3112"/>
      <c r="HL52" s="3112"/>
      <c r="HM52" s="3112"/>
      <c r="HN52" s="3112"/>
      <c r="HO52" s="3112"/>
      <c r="HP52" s="3112"/>
      <c r="HQ52" s="3112"/>
      <c r="HR52" s="3112"/>
      <c r="HS52" s="3112"/>
      <c r="HT52" s="3112"/>
      <c r="HU52" s="3112"/>
      <c r="HV52" s="3112"/>
      <c r="HW52" s="3112"/>
      <c r="HX52" s="3112"/>
      <c r="HY52" s="3112"/>
      <c r="HZ52" s="3112"/>
      <c r="IA52" s="3112"/>
      <c r="IB52" s="3112"/>
      <c r="IC52" s="3112"/>
      <c r="ID52" s="3112"/>
      <c r="IE52" s="3112"/>
      <c r="IF52" s="3112"/>
      <c r="IG52" s="3112"/>
      <c r="IH52" s="3112"/>
      <c r="II52" s="3112"/>
      <c r="IJ52" s="3112"/>
      <c r="IK52" s="3112"/>
      <c r="IL52" s="3112"/>
      <c r="IM52" s="3112"/>
      <c r="IN52" s="3112"/>
      <c r="IO52" s="3112"/>
      <c r="IP52" s="3112"/>
      <c r="IQ52" s="3112"/>
      <c r="IR52" s="3112"/>
      <c r="IS52" s="3112"/>
      <c r="IT52" s="3112"/>
      <c r="IU52" s="3112"/>
      <c r="IV52" s="3112"/>
      <c r="IW52" s="3112"/>
      <c r="IX52" s="3112"/>
      <c r="IY52" s="3112"/>
      <c r="IZ52" s="3112"/>
      <c r="JA52" s="3112"/>
      <c r="JB52" s="3112"/>
      <c r="JC52" s="3112"/>
      <c r="JD52" s="3112"/>
      <c r="JE52" s="3112"/>
      <c r="JF52" s="3112"/>
      <c r="JG52" s="3112"/>
      <c r="JH52" s="3112"/>
      <c r="JI52" s="3112"/>
      <c r="JJ52" s="3112"/>
      <c r="JK52" s="3112"/>
      <c r="JL52" s="3112"/>
      <c r="JM52" s="3112"/>
      <c r="JN52" s="3112"/>
      <c r="JO52" s="3112"/>
      <c r="JP52" s="3112"/>
      <c r="JQ52" s="3112"/>
      <c r="JR52" s="3112"/>
      <c r="JS52" s="3112"/>
      <c r="JT52" s="3112"/>
      <c r="JU52" s="3112"/>
      <c r="JV52" s="3112"/>
      <c r="JW52" s="3112"/>
      <c r="JX52" s="3112"/>
      <c r="JY52" s="3112"/>
      <c r="JZ52" s="3112"/>
      <c r="KA52" s="3112"/>
      <c r="KB52" s="3112"/>
      <c r="KC52" s="3112"/>
      <c r="KD52" s="3112"/>
      <c r="KE52" s="3112"/>
      <c r="KF52" s="3112"/>
      <c r="KG52" s="3112"/>
      <c r="KH52" s="3112"/>
      <c r="KI52" s="3112"/>
      <c r="KJ52" s="3112"/>
      <c r="KK52" s="3112"/>
      <c r="KL52" s="3112"/>
      <c r="KM52" s="3112"/>
      <c r="KN52" s="3112"/>
      <c r="KO52" s="3112"/>
      <c r="KP52" s="3112"/>
      <c r="KQ52" s="3112"/>
      <c r="KR52" s="3112"/>
      <c r="KS52" s="3112"/>
      <c r="KT52" s="3112"/>
      <c r="KU52" s="3112"/>
      <c r="KV52" s="3112"/>
      <c r="KW52" s="3112"/>
      <c r="KX52" s="3112"/>
      <c r="KY52" s="3112"/>
      <c r="KZ52" s="3112"/>
      <c r="LA52" s="3112"/>
      <c r="LB52" s="3112"/>
      <c r="LC52" s="3112"/>
      <c r="LD52" s="3112"/>
      <c r="LE52" s="3112"/>
      <c r="LF52" s="3112"/>
      <c r="LG52" s="3112"/>
      <c r="LH52" s="3112"/>
      <c r="LI52" s="3112"/>
      <c r="LJ52" s="3112"/>
      <c r="LK52" s="3112"/>
      <c r="LL52" s="3112"/>
      <c r="LM52" s="3112"/>
      <c r="LN52" s="3112"/>
      <c r="LO52" s="3112"/>
      <c r="LP52" s="3112"/>
      <c r="LQ52" s="3112"/>
      <c r="LR52" s="3112"/>
      <c r="LS52" s="3112"/>
      <c r="LT52" s="3112"/>
      <c r="LU52" s="3112"/>
      <c r="LV52" s="3112"/>
      <c r="LW52" s="3112"/>
      <c r="LX52" s="3112"/>
      <c r="LY52" s="3112"/>
      <c r="LZ52" s="3112"/>
      <c r="MA52" s="3112"/>
      <c r="MB52" s="3112"/>
      <c r="MC52" s="3112"/>
      <c r="MD52" s="3112"/>
      <c r="ME52" s="3112"/>
      <c r="MF52" s="3112"/>
      <c r="MG52" s="3112"/>
      <c r="MH52" s="3112"/>
      <c r="MI52" s="3112"/>
      <c r="MJ52" s="3112"/>
      <c r="MK52" s="3112"/>
      <c r="ML52" s="3112"/>
      <c r="MM52" s="3112"/>
      <c r="MN52" s="3112"/>
      <c r="MO52" s="3112"/>
      <c r="MP52" s="3112"/>
      <c r="MQ52" s="3112"/>
      <c r="MR52" s="3112"/>
      <c r="MS52" s="3112"/>
      <c r="MT52" s="3112"/>
      <c r="MU52" s="3112"/>
      <c r="MV52" s="3112"/>
      <c r="MW52" s="3112"/>
      <c r="MX52" s="3112"/>
      <c r="MY52" s="3112"/>
      <c r="MZ52" s="3112"/>
      <c r="NA52" s="3112"/>
      <c r="NB52" s="3112"/>
      <c r="NC52" s="3112"/>
      <c r="ND52" s="3112"/>
      <c r="NE52" s="3112"/>
      <c r="NF52" s="3112"/>
      <c r="NG52" s="3112"/>
      <c r="NH52" s="3112"/>
      <c r="NI52" s="3112"/>
      <c r="NJ52" s="3112"/>
      <c r="NK52" s="3112"/>
      <c r="NL52" s="3112"/>
      <c r="NM52" s="3112"/>
      <c r="NN52" s="3112"/>
      <c r="NO52" s="3112"/>
      <c r="NP52" s="3112"/>
      <c r="NQ52" s="3112"/>
      <c r="NR52" s="3112"/>
      <c r="NS52" s="3112"/>
      <c r="NT52" s="3112"/>
      <c r="NU52" s="3112"/>
      <c r="NV52" s="3112"/>
      <c r="NW52" s="3112"/>
      <c r="NX52" s="3112"/>
      <c r="NY52" s="3112"/>
      <c r="NZ52" s="3112"/>
      <c r="OA52" s="3112"/>
      <c r="OB52" s="3112"/>
      <c r="OC52" s="3112"/>
      <c r="OD52" s="3112"/>
      <c r="OE52" s="3112"/>
      <c r="OF52" s="3112"/>
      <c r="OG52" s="3112"/>
      <c r="OH52" s="3112"/>
      <c r="OI52" s="3112"/>
      <c r="OJ52" s="3112"/>
      <c r="OK52" s="3112"/>
      <c r="OL52" s="3112"/>
      <c r="OM52" s="3112"/>
      <c r="ON52" s="3112"/>
      <c r="OO52" s="3112"/>
      <c r="OP52" s="3112"/>
      <c r="OQ52" s="3112"/>
      <c r="OR52" s="3112"/>
      <c r="OS52" s="3112"/>
      <c r="OT52" s="3112"/>
      <c r="OU52" s="3112"/>
      <c r="OV52" s="3112"/>
      <c r="OW52" s="3112"/>
      <c r="OX52" s="3112"/>
      <c r="OY52" s="3112"/>
      <c r="OZ52" s="3112"/>
      <c r="PA52" s="3112"/>
      <c r="PB52" s="3112"/>
      <c r="PC52" s="3112"/>
      <c r="PD52" s="3112"/>
      <c r="PE52" s="3112"/>
      <c r="PF52" s="3112"/>
      <c r="PG52" s="3112"/>
      <c r="PH52" s="3112"/>
      <c r="PI52" s="3112"/>
      <c r="PJ52" s="3112"/>
      <c r="PK52" s="3112"/>
      <c r="PL52" s="3112"/>
      <c r="PM52" s="3112"/>
      <c r="PN52" s="3112"/>
      <c r="PO52" s="3112"/>
      <c r="PP52" s="3112"/>
      <c r="PQ52" s="3112"/>
      <c r="PR52" s="3112"/>
      <c r="PS52" s="3112"/>
      <c r="PT52" s="3112"/>
      <c r="PU52" s="3112"/>
      <c r="PV52" s="3112"/>
      <c r="PW52" s="3112"/>
      <c r="PX52" s="3112"/>
      <c r="PY52" s="3112"/>
      <c r="PZ52" s="3112"/>
      <c r="QA52" s="3112"/>
      <c r="QB52" s="3112"/>
      <c r="QC52" s="3112"/>
      <c r="QD52" s="3112"/>
      <c r="QE52" s="3112"/>
      <c r="QF52" s="3112"/>
      <c r="QG52" s="3112"/>
      <c r="QH52" s="3112"/>
      <c r="QI52" s="3112"/>
      <c r="QJ52" s="3112"/>
      <c r="QK52" s="3112"/>
      <c r="QL52" s="3112"/>
      <c r="QM52" s="3112"/>
      <c r="QN52" s="3112"/>
      <c r="QO52" s="3112"/>
      <c r="QP52" s="3112"/>
      <c r="QQ52" s="3112"/>
      <c r="QR52" s="3112"/>
      <c r="QS52" s="3112"/>
      <c r="QT52" s="3112"/>
      <c r="QU52" s="3112"/>
      <c r="QV52" s="3112"/>
      <c r="QW52" s="3112"/>
      <c r="QX52" s="3112"/>
      <c r="QY52" s="3112"/>
      <c r="QZ52" s="3112"/>
      <c r="RA52" s="3112"/>
      <c r="RB52" s="3112"/>
      <c r="RC52" s="3112"/>
      <c r="RD52" s="3112"/>
      <c r="RE52" s="3112"/>
      <c r="RF52" s="3112"/>
      <c r="RG52" s="3112"/>
      <c r="RH52" s="3112"/>
      <c r="RI52" s="3112"/>
      <c r="RJ52" s="3112"/>
      <c r="RK52" s="3112"/>
      <c r="RL52" s="3112"/>
      <c r="RM52" s="3112"/>
      <c r="RN52" s="3112"/>
      <c r="RO52" s="3112"/>
      <c r="RP52" s="3112"/>
      <c r="RQ52" s="3112"/>
      <c r="RR52" s="3112"/>
      <c r="RS52" s="3112"/>
      <c r="RT52" s="3112"/>
      <c r="RU52" s="3112"/>
      <c r="RV52" s="3112"/>
      <c r="RW52" s="3112"/>
      <c r="RX52" s="3112"/>
      <c r="RY52" s="3112"/>
      <c r="RZ52" s="3112"/>
      <c r="SA52" s="3112"/>
      <c r="SB52" s="3112"/>
      <c r="SC52" s="3112"/>
      <c r="SD52" s="3112"/>
      <c r="SE52" s="3112"/>
      <c r="SF52" s="3112"/>
      <c r="SG52" s="3112"/>
      <c r="SH52" s="3112"/>
      <c r="SI52" s="3112"/>
      <c r="SJ52" s="3112"/>
      <c r="SK52" s="3112"/>
      <c r="SL52" s="3112"/>
      <c r="SM52" s="3112"/>
      <c r="SN52" s="3112"/>
      <c r="SO52" s="3112"/>
      <c r="SP52" s="3112"/>
      <c r="SQ52" s="3112"/>
      <c r="SR52" s="3112"/>
      <c r="SS52" s="3112"/>
      <c r="ST52" s="3112"/>
      <c r="SU52" s="3112"/>
      <c r="SV52" s="3112"/>
      <c r="SW52" s="3112"/>
      <c r="SX52" s="3112"/>
      <c r="SY52" s="3112"/>
      <c r="SZ52" s="3112"/>
      <c r="TA52" s="3112"/>
      <c r="TB52" s="3112"/>
      <c r="TC52" s="3112"/>
      <c r="TD52" s="3112"/>
      <c r="TE52" s="3112"/>
      <c r="TF52" s="3112"/>
      <c r="TG52" s="3112"/>
      <c r="TH52" s="3112"/>
      <c r="TI52" s="3112"/>
      <c r="TJ52" s="3112"/>
      <c r="TK52" s="3112"/>
      <c r="TL52" s="3112"/>
      <c r="TM52" s="3112"/>
      <c r="TN52" s="3112"/>
      <c r="TO52" s="3112"/>
      <c r="TP52" s="3112"/>
      <c r="TQ52" s="3112"/>
      <c r="TR52" s="3112"/>
      <c r="TS52" s="3112"/>
      <c r="TT52" s="3112"/>
      <c r="TU52" s="3112"/>
      <c r="TV52" s="3112"/>
      <c r="TW52" s="3112"/>
      <c r="TX52" s="3112"/>
      <c r="TY52" s="3112"/>
      <c r="TZ52" s="3112"/>
      <c r="UA52" s="3112"/>
      <c r="UB52" s="3112"/>
      <c r="UC52" s="3112"/>
      <c r="UD52" s="3112"/>
      <c r="UE52" s="3112"/>
      <c r="UF52" s="3112"/>
      <c r="UG52" s="3112"/>
      <c r="UH52" s="3112"/>
      <c r="UI52" s="3112"/>
      <c r="UJ52" s="3112"/>
      <c r="UK52" s="3112"/>
      <c r="UL52" s="3112"/>
      <c r="UM52" s="3112"/>
      <c r="UN52" s="3112"/>
      <c r="UO52" s="3112"/>
      <c r="UP52" s="3112"/>
      <c r="UQ52" s="3112"/>
      <c r="UR52" s="3112"/>
      <c r="US52" s="3112"/>
      <c r="UT52" s="3112"/>
      <c r="UU52" s="3112"/>
      <c r="UV52" s="3112"/>
      <c r="UW52" s="3112"/>
      <c r="UX52" s="3112"/>
      <c r="UY52" s="3112"/>
      <c r="UZ52" s="3112"/>
      <c r="VA52" s="3112"/>
      <c r="VB52" s="3112"/>
      <c r="VC52" s="3112"/>
      <c r="VD52" s="3112"/>
      <c r="VE52" s="3112"/>
      <c r="VF52" s="3112"/>
      <c r="VG52" s="3112"/>
      <c r="VH52" s="3112"/>
      <c r="VI52" s="3112"/>
      <c r="VJ52" s="3112"/>
      <c r="VK52" s="3112"/>
      <c r="VL52" s="3112"/>
      <c r="VM52" s="3112"/>
      <c r="VN52" s="3112"/>
      <c r="VO52" s="3112"/>
      <c r="VP52" s="3112"/>
      <c r="VQ52" s="3112"/>
      <c r="VR52" s="3112"/>
      <c r="VS52" s="3112"/>
      <c r="VT52" s="3112"/>
      <c r="VU52" s="3112"/>
      <c r="VV52" s="3112"/>
      <c r="VW52" s="3112"/>
      <c r="VX52" s="3112"/>
      <c r="VY52" s="3112"/>
      <c r="VZ52" s="3112"/>
      <c r="WA52" s="3112"/>
      <c r="WB52" s="3112"/>
      <c r="WC52" s="3112"/>
      <c r="WD52" s="3112"/>
      <c r="WE52" s="3112"/>
      <c r="WF52" s="3112"/>
      <c r="WG52" s="3112"/>
      <c r="WH52" s="3112"/>
      <c r="WI52" s="3112"/>
      <c r="WJ52" s="3112"/>
      <c r="WK52" s="3112"/>
      <c r="WL52" s="3112"/>
      <c r="WM52" s="3112"/>
      <c r="WN52" s="3112"/>
      <c r="WO52" s="3112"/>
      <c r="WP52" s="3112"/>
      <c r="WQ52" s="3112"/>
      <c r="WR52" s="3112"/>
      <c r="WS52" s="3112"/>
      <c r="WT52" s="3112"/>
      <c r="WU52" s="3112"/>
      <c r="WV52" s="3112"/>
      <c r="WW52" s="3112"/>
      <c r="WX52" s="3112"/>
      <c r="WY52" s="3112"/>
      <c r="WZ52" s="3112"/>
      <c r="XA52" s="3112"/>
      <c r="XB52" s="3112"/>
      <c r="XC52" s="3112"/>
      <c r="XD52" s="3112"/>
      <c r="XE52" s="3112"/>
      <c r="XF52" s="3112"/>
      <c r="XG52" s="3112"/>
      <c r="XH52" s="3112"/>
      <c r="XI52" s="3112"/>
      <c r="XJ52" s="3112"/>
      <c r="XK52" s="3112"/>
      <c r="XL52" s="3112"/>
      <c r="XM52" s="3112"/>
      <c r="XN52" s="3112"/>
      <c r="XO52" s="3112"/>
      <c r="XP52" s="3112"/>
      <c r="XQ52" s="3112"/>
      <c r="XR52" s="3112"/>
      <c r="XS52" s="3112"/>
      <c r="XT52" s="3112"/>
      <c r="XU52" s="3112"/>
      <c r="XV52" s="3112"/>
      <c r="XW52" s="3112"/>
      <c r="XX52" s="3112"/>
      <c r="XY52" s="3112"/>
      <c r="XZ52" s="3112"/>
      <c r="YA52" s="3112"/>
      <c r="YB52" s="3112"/>
      <c r="YC52" s="3112"/>
      <c r="YD52" s="3112"/>
      <c r="YE52" s="3112"/>
      <c r="YF52" s="3112"/>
      <c r="YG52" s="3112"/>
      <c r="YH52" s="3112"/>
      <c r="YI52" s="3112"/>
      <c r="YJ52" s="3112"/>
      <c r="YK52" s="3112"/>
      <c r="YL52" s="3112"/>
      <c r="YM52" s="3112"/>
      <c r="YN52" s="3112"/>
      <c r="YO52" s="3112"/>
      <c r="YP52" s="3112"/>
      <c r="YQ52" s="3112"/>
      <c r="YR52" s="3112"/>
      <c r="YS52" s="3112"/>
      <c r="YT52" s="3112"/>
      <c r="YU52" s="3112"/>
      <c r="YV52" s="3112"/>
      <c r="YW52" s="3112"/>
      <c r="YX52" s="3112"/>
      <c r="YY52" s="3112"/>
      <c r="YZ52" s="3112"/>
      <c r="ZA52" s="3112"/>
      <c r="ZB52" s="3112"/>
      <c r="ZC52" s="3112"/>
      <c r="ZD52" s="3112"/>
      <c r="ZE52" s="3112"/>
      <c r="ZF52" s="3112"/>
      <c r="ZG52" s="3112"/>
      <c r="ZH52" s="3112"/>
      <c r="ZI52" s="3112"/>
      <c r="ZJ52" s="3112"/>
      <c r="ZK52" s="3112"/>
      <c r="ZL52" s="3112"/>
      <c r="ZM52" s="3112"/>
      <c r="ZN52" s="3112"/>
      <c r="ZO52" s="3112"/>
      <c r="ZP52" s="3112"/>
      <c r="ZQ52" s="3112"/>
      <c r="ZR52" s="3112"/>
      <c r="ZS52" s="3112"/>
      <c r="ZT52" s="3112"/>
      <c r="ZU52" s="3112"/>
      <c r="ZV52" s="3112"/>
      <c r="ZW52" s="3112"/>
      <c r="ZX52" s="3112"/>
      <c r="ZY52" s="3112"/>
      <c r="ZZ52" s="3112"/>
      <c r="AAA52" s="3112"/>
      <c r="AAB52" s="3112"/>
      <c r="AAC52" s="3112"/>
      <c r="AAD52" s="3112"/>
      <c r="AAE52" s="3112"/>
      <c r="AAF52" s="3112"/>
      <c r="AAG52" s="3112"/>
      <c r="AAH52" s="3112"/>
      <c r="AAI52" s="3112"/>
      <c r="AAJ52" s="3112"/>
      <c r="AAK52" s="3112"/>
      <c r="AAL52" s="3112"/>
      <c r="AAM52" s="3112"/>
      <c r="AAN52" s="3112"/>
      <c r="AAO52" s="3112"/>
      <c r="AAP52" s="3112"/>
      <c r="AAQ52" s="3112"/>
      <c r="AAR52" s="3112"/>
      <c r="AAS52" s="3112"/>
      <c r="AAT52" s="3112"/>
      <c r="AAU52" s="3112"/>
      <c r="AAV52" s="3112"/>
      <c r="AAW52" s="3112"/>
      <c r="AAX52" s="3112"/>
      <c r="AAY52" s="3112"/>
      <c r="AAZ52" s="3112"/>
      <c r="ABA52" s="3112"/>
      <c r="ABB52" s="3112"/>
      <c r="ABC52" s="3112"/>
      <c r="ABD52" s="3112"/>
      <c r="ABE52" s="3112"/>
      <c r="ABF52" s="3112"/>
      <c r="ABG52" s="3112"/>
      <c r="ABH52" s="3112"/>
      <c r="ABI52" s="3112"/>
      <c r="ABJ52" s="3112"/>
      <c r="ABK52" s="3112"/>
      <c r="ABL52" s="3112"/>
      <c r="ABM52" s="3112"/>
      <c r="ABN52" s="3112"/>
      <c r="ABO52" s="3112"/>
      <c r="ABP52" s="3112"/>
      <c r="ABQ52" s="3112"/>
      <c r="ABR52" s="3112"/>
      <c r="ABS52" s="3112"/>
      <c r="ABT52" s="3112"/>
      <c r="ABU52" s="3112"/>
      <c r="ABV52" s="3112"/>
      <c r="ABW52" s="3112"/>
      <c r="ABX52" s="3112"/>
      <c r="ABY52" s="3112"/>
      <c r="ABZ52" s="3112"/>
      <c r="ACA52" s="3112"/>
      <c r="ACB52" s="3112"/>
      <c r="ACC52" s="3112"/>
      <c r="ACD52" s="3112"/>
      <c r="ACE52" s="3112"/>
      <c r="ACF52" s="3112"/>
      <c r="ACG52" s="3112"/>
      <c r="ACH52" s="3112"/>
      <c r="ACI52" s="3112"/>
      <c r="ACJ52" s="3112"/>
      <c r="ACK52" s="3112"/>
      <c r="ACL52" s="3112"/>
      <c r="ACM52" s="3112"/>
      <c r="ACN52" s="3112"/>
      <c r="ACO52" s="3112"/>
      <c r="ACP52" s="3112"/>
      <c r="ACQ52" s="3112"/>
      <c r="ACR52" s="3112"/>
      <c r="ACS52" s="3112"/>
      <c r="ACT52" s="3112"/>
      <c r="ACU52" s="3112"/>
      <c r="ACV52" s="3112"/>
      <c r="ACW52" s="3112"/>
      <c r="ACX52" s="3112"/>
      <c r="ACY52" s="3112"/>
      <c r="ACZ52" s="3112"/>
      <c r="ADA52" s="3112"/>
      <c r="ADB52" s="3112"/>
      <c r="ADC52" s="3112"/>
      <c r="ADD52" s="3112"/>
      <c r="ADE52" s="3112"/>
      <c r="ADF52" s="3112"/>
      <c r="ADG52" s="3112"/>
      <c r="ADH52" s="3112"/>
      <c r="ADI52" s="3112"/>
      <c r="ADJ52" s="3112"/>
      <c r="ADK52" s="3112"/>
      <c r="ADL52" s="3112"/>
      <c r="ADM52" s="3112"/>
      <c r="ADN52" s="3112"/>
      <c r="ADO52" s="3112"/>
      <c r="ADP52" s="3112"/>
      <c r="ADQ52" s="3112"/>
      <c r="ADR52" s="3112"/>
      <c r="ADS52" s="3112"/>
      <c r="ADT52" s="3112"/>
      <c r="ADU52" s="3112"/>
      <c r="ADV52" s="3112"/>
      <c r="ADW52" s="3112"/>
      <c r="ADX52" s="3112"/>
      <c r="ADY52" s="3112"/>
      <c r="ADZ52" s="3112"/>
      <c r="AEA52" s="3112"/>
      <c r="AEB52" s="3112"/>
      <c r="AEC52" s="3112"/>
      <c r="AED52" s="3112"/>
      <c r="AEE52" s="3112"/>
      <c r="AEF52" s="3112"/>
      <c r="AEG52" s="3112"/>
      <c r="AEH52" s="3112"/>
      <c r="AEI52" s="3112"/>
      <c r="AEJ52" s="3112"/>
      <c r="AEK52" s="3112"/>
      <c r="AEL52" s="3112"/>
      <c r="AEM52" s="3112"/>
      <c r="AEN52" s="3112"/>
      <c r="AEO52" s="3112"/>
      <c r="AEP52" s="3112"/>
      <c r="AEQ52" s="3112"/>
      <c r="AER52" s="3112"/>
      <c r="AES52" s="3112"/>
      <c r="AET52" s="3112"/>
      <c r="AEU52" s="3112"/>
      <c r="AEV52" s="3112"/>
      <c r="AEW52" s="3112"/>
      <c r="AEX52" s="3112"/>
      <c r="AEY52" s="3112"/>
      <c r="AEZ52" s="3112"/>
      <c r="AFA52" s="3112"/>
      <c r="AFB52" s="3112"/>
      <c r="AFC52" s="3112"/>
      <c r="AFD52" s="3112"/>
      <c r="AFE52" s="3112"/>
      <c r="AFF52" s="3112"/>
      <c r="AFG52" s="3112"/>
      <c r="AFH52" s="3112"/>
      <c r="AFI52" s="3112"/>
      <c r="AFJ52" s="3112"/>
      <c r="AFK52" s="3112"/>
      <c r="AFL52" s="3112"/>
      <c r="AFM52" s="3112"/>
      <c r="AFN52" s="3112"/>
      <c r="AFO52" s="3112"/>
      <c r="AFP52" s="3112"/>
      <c r="AFQ52" s="3112"/>
      <c r="AFR52" s="3112"/>
      <c r="AFS52" s="3112"/>
      <c r="AFT52" s="3112"/>
      <c r="AFU52" s="3112"/>
      <c r="AFV52" s="3112"/>
      <c r="AFW52" s="3112"/>
      <c r="AFX52" s="3112"/>
      <c r="AFY52" s="3112"/>
      <c r="AFZ52" s="3112"/>
      <c r="AGA52" s="3112"/>
      <c r="AGB52" s="3112"/>
      <c r="AGC52" s="3112"/>
      <c r="AGD52" s="3112"/>
      <c r="AGE52" s="3112"/>
      <c r="AGF52" s="3112"/>
      <c r="AGG52" s="3112"/>
      <c r="AGH52" s="3112"/>
      <c r="AGI52" s="3112"/>
      <c r="AGJ52" s="3112"/>
      <c r="AGK52" s="3112"/>
      <c r="AGL52" s="3112"/>
      <c r="AGM52" s="3112"/>
      <c r="AGN52" s="3112"/>
      <c r="AGO52" s="3112"/>
      <c r="AGP52" s="3112"/>
      <c r="AGQ52" s="3112"/>
      <c r="AGR52" s="3112"/>
      <c r="AGS52" s="3112"/>
      <c r="AGT52" s="3112"/>
      <c r="AGU52" s="3112"/>
      <c r="AGV52" s="3112"/>
      <c r="AGW52" s="3112"/>
      <c r="AGX52" s="3112"/>
      <c r="AGY52" s="3112"/>
      <c r="AGZ52" s="3112"/>
      <c r="AHA52" s="3112"/>
      <c r="AHB52" s="3112"/>
      <c r="AHC52" s="3112"/>
      <c r="AHD52" s="3112"/>
      <c r="AHE52" s="3112"/>
      <c r="AHF52" s="3112"/>
      <c r="AHG52" s="3112"/>
      <c r="AHH52" s="3112"/>
      <c r="AHI52" s="3112"/>
      <c r="AHJ52" s="3112"/>
      <c r="AHK52" s="3112"/>
      <c r="AHL52" s="3112"/>
      <c r="AHM52" s="3112"/>
      <c r="AHN52" s="3112"/>
      <c r="AHO52" s="3112"/>
      <c r="AHP52" s="3112"/>
      <c r="AHQ52" s="3112"/>
      <c r="AHR52" s="3112"/>
      <c r="AHS52" s="3112"/>
      <c r="AHT52" s="3112"/>
      <c r="AHU52" s="3112"/>
      <c r="AHV52" s="3112"/>
      <c r="AHW52" s="3112"/>
      <c r="AHX52" s="3112"/>
      <c r="AHY52" s="3112"/>
      <c r="AHZ52" s="3112"/>
      <c r="AIA52" s="3112"/>
      <c r="AIB52" s="3112"/>
      <c r="AIC52" s="3112"/>
      <c r="AID52" s="3112"/>
      <c r="AIE52" s="3112"/>
      <c r="AIF52" s="3112"/>
      <c r="AIG52" s="3112"/>
      <c r="AIH52" s="3112"/>
      <c r="AII52" s="3112"/>
      <c r="AIJ52" s="3112"/>
      <c r="AIK52" s="3112"/>
      <c r="AIL52" s="3112"/>
      <c r="AIM52" s="3112"/>
      <c r="AIN52" s="3112"/>
      <c r="AIO52" s="3112"/>
      <c r="AIP52" s="3112"/>
      <c r="AIQ52" s="3112"/>
      <c r="AIR52" s="3112"/>
      <c r="AIS52" s="3112"/>
      <c r="AIT52" s="3112"/>
      <c r="AIU52" s="3112"/>
      <c r="AIV52" s="3112"/>
      <c r="AIW52" s="3112"/>
      <c r="AIX52" s="3112"/>
      <c r="AIY52" s="3112"/>
      <c r="AIZ52" s="3112"/>
      <c r="AJA52" s="3112"/>
      <c r="AJB52" s="3112"/>
      <c r="AJC52" s="3112"/>
      <c r="AJD52" s="3112"/>
      <c r="AJE52" s="3112"/>
      <c r="AJF52" s="3112"/>
      <c r="AJG52" s="3112"/>
      <c r="AJH52" s="3112"/>
      <c r="AJI52" s="3112"/>
      <c r="AJJ52" s="3112"/>
      <c r="AJK52" s="3112"/>
      <c r="AJL52" s="3112"/>
      <c r="AJM52" s="3112"/>
      <c r="AJN52" s="3112"/>
      <c r="AJO52" s="3112"/>
      <c r="AJP52" s="3112"/>
      <c r="AJQ52" s="3112"/>
      <c r="AJR52" s="3112"/>
      <c r="AJS52" s="3112"/>
      <c r="AJT52" s="3112"/>
      <c r="AJU52" s="3112"/>
      <c r="AJV52" s="3112"/>
      <c r="AJW52" s="3112"/>
      <c r="AJX52" s="3112"/>
      <c r="AJY52" s="3112"/>
      <c r="AJZ52" s="3112"/>
      <c r="AKA52" s="3112"/>
      <c r="AKB52" s="3112"/>
      <c r="AKC52" s="3112"/>
      <c r="AKD52" s="3112"/>
      <c r="AKE52" s="3112"/>
      <c r="AKF52" s="3112"/>
      <c r="AKG52" s="3112"/>
      <c r="AKH52" s="3112"/>
      <c r="AKI52" s="3112"/>
      <c r="AKJ52" s="3112"/>
      <c r="AKK52" s="3112"/>
      <c r="AKL52" s="3112"/>
      <c r="AKM52" s="3112"/>
      <c r="AKN52" s="3112"/>
      <c r="AKO52" s="3112"/>
      <c r="AKP52" s="3112"/>
      <c r="AKQ52" s="3112"/>
      <c r="AKR52" s="3112"/>
      <c r="AKS52" s="3112"/>
      <c r="AKT52" s="3112"/>
      <c r="AKU52" s="3112"/>
      <c r="AKV52" s="3112"/>
      <c r="AKW52" s="3112"/>
      <c r="AKX52" s="3112"/>
      <c r="AKY52" s="3112"/>
      <c r="AKZ52" s="3112"/>
      <c r="ALA52" s="3112"/>
      <c r="ALB52" s="3112"/>
      <c r="ALC52" s="3112"/>
      <c r="ALD52" s="3112"/>
      <c r="ALE52" s="3112"/>
      <c r="ALF52" s="3112"/>
      <c r="ALG52" s="3112"/>
      <c r="ALH52" s="3112"/>
      <c r="ALI52" s="3112"/>
      <c r="ALJ52" s="3112"/>
      <c r="ALK52" s="3112"/>
      <c r="ALL52" s="3112"/>
      <c r="ALM52" s="3112"/>
      <c r="ALN52" s="3112"/>
      <c r="ALO52" s="3112"/>
      <c r="ALP52" s="3112"/>
      <c r="ALQ52" s="3112"/>
      <c r="ALR52" s="3112"/>
      <c r="ALS52" s="3112"/>
      <c r="ALT52" s="3112"/>
      <c r="ALU52" s="3112"/>
      <c r="ALV52" s="3112"/>
      <c r="ALW52" s="3112"/>
      <c r="ALX52" s="3112"/>
      <c r="ALY52" s="3112"/>
      <c r="ALZ52" s="3112"/>
      <c r="AMA52" s="3112"/>
      <c r="AMB52" s="3112"/>
      <c r="AMC52" s="3112"/>
      <c r="AMD52" s="3112"/>
      <c r="AME52" s="3112"/>
      <c r="AMF52" s="3112"/>
      <c r="AMG52" s="3112"/>
      <c r="AMH52" s="3112"/>
      <c r="AMI52" s="3112"/>
      <c r="AMJ52" s="3112"/>
      <c r="AMK52" s="3112"/>
      <c r="AML52" s="3112"/>
      <c r="AMM52" s="3112"/>
      <c r="AMN52" s="3112"/>
      <c r="AMO52" s="3112"/>
      <c r="AMP52" s="3112"/>
      <c r="AMQ52" s="3112"/>
      <c r="AMR52" s="3112"/>
      <c r="AMS52" s="3112"/>
      <c r="AMT52" s="3112"/>
      <c r="AMU52" s="3112"/>
      <c r="AMV52" s="3112"/>
      <c r="AMW52" s="3112"/>
      <c r="AMX52" s="3112"/>
      <c r="AMY52" s="3112"/>
      <c r="AMZ52" s="3112"/>
      <c r="ANA52" s="3112"/>
      <c r="ANB52" s="3112"/>
      <c r="ANC52" s="3112"/>
      <c r="AND52" s="3112"/>
      <c r="ANE52" s="3112"/>
      <c r="ANF52" s="3112"/>
      <c r="ANG52" s="3112"/>
      <c r="ANH52" s="3112"/>
      <c r="ANI52" s="3112"/>
      <c r="ANJ52" s="3112"/>
      <c r="ANK52" s="3112"/>
      <c r="ANL52" s="3112"/>
      <c r="ANM52" s="3112"/>
      <c r="ANN52" s="3112"/>
      <c r="ANO52" s="3112"/>
      <c r="ANP52" s="3112"/>
      <c r="ANQ52" s="3112"/>
      <c r="ANR52" s="3112"/>
      <c r="ANS52" s="3112"/>
      <c r="ANT52" s="3112"/>
      <c r="ANU52" s="3112"/>
      <c r="ANV52" s="3112"/>
      <c r="ANW52" s="3112"/>
      <c r="ANX52" s="3112"/>
      <c r="ANY52" s="3112"/>
      <c r="ANZ52" s="3112"/>
      <c r="AOA52" s="3112"/>
      <c r="AOB52" s="3112"/>
      <c r="AOC52" s="3112"/>
      <c r="AOD52" s="3112"/>
      <c r="AOE52" s="3112"/>
      <c r="AOF52" s="3112"/>
      <c r="AOG52" s="3112"/>
      <c r="AOH52" s="3112"/>
      <c r="AOI52" s="3112"/>
      <c r="AOJ52" s="3112"/>
      <c r="AOK52" s="3112"/>
      <c r="AOL52" s="3112"/>
      <c r="AOM52" s="3112"/>
      <c r="AON52" s="3112"/>
      <c r="AOO52" s="3112"/>
      <c r="AOP52" s="3112"/>
      <c r="AOQ52" s="3112"/>
      <c r="AOR52" s="3112"/>
      <c r="AOS52" s="3112"/>
      <c r="AOT52" s="3112"/>
      <c r="AOU52" s="3112"/>
      <c r="AOV52" s="3112"/>
      <c r="AOW52" s="3112"/>
      <c r="AOX52" s="3112"/>
      <c r="AOY52" s="3112"/>
      <c r="AOZ52" s="3112"/>
      <c r="APA52" s="3112"/>
      <c r="APB52" s="3112"/>
      <c r="APC52" s="3112"/>
      <c r="APD52" s="3112"/>
      <c r="APE52" s="3112"/>
      <c r="APF52" s="3112"/>
      <c r="APG52" s="3112"/>
      <c r="APH52" s="3112"/>
      <c r="API52" s="3112"/>
      <c r="APJ52" s="3112"/>
      <c r="APK52" s="3112"/>
      <c r="APL52" s="3112"/>
      <c r="APM52" s="3112"/>
      <c r="APN52" s="3112"/>
      <c r="APO52" s="3112"/>
      <c r="APP52" s="3112"/>
      <c r="APQ52" s="3112"/>
      <c r="APR52" s="3112"/>
      <c r="APS52" s="3112"/>
      <c r="APT52" s="3112"/>
      <c r="APU52" s="3112"/>
      <c r="APV52" s="3112"/>
      <c r="APW52" s="3112"/>
      <c r="APX52" s="3112"/>
      <c r="APY52" s="3112"/>
      <c r="APZ52" s="3112"/>
      <c r="AQA52" s="3112"/>
      <c r="AQB52" s="3112"/>
      <c r="AQC52" s="3112"/>
      <c r="AQD52" s="3112"/>
      <c r="AQE52" s="3112"/>
      <c r="AQF52" s="3112"/>
      <c r="AQG52" s="3112"/>
      <c r="AQH52" s="3112"/>
      <c r="AQI52" s="3112"/>
      <c r="AQJ52" s="3112"/>
      <c r="AQK52" s="3112"/>
      <c r="AQL52" s="3112"/>
      <c r="AQM52" s="3112"/>
      <c r="AQN52" s="3112"/>
      <c r="AQO52" s="3112"/>
      <c r="AQP52" s="3112"/>
      <c r="AQQ52" s="3112"/>
      <c r="AQR52" s="3112"/>
      <c r="AQS52" s="3112"/>
      <c r="AQT52" s="3112"/>
      <c r="AQU52" s="3112"/>
      <c r="AQV52" s="3112"/>
      <c r="AQW52" s="3112"/>
      <c r="AQX52" s="3112"/>
      <c r="AQY52" s="3112"/>
      <c r="AQZ52" s="3112"/>
      <c r="ARA52" s="3112"/>
      <c r="ARB52" s="3112"/>
      <c r="ARC52" s="3112"/>
      <c r="ARD52" s="3112"/>
      <c r="ARE52" s="3112"/>
      <c r="ARF52" s="3112"/>
      <c r="ARG52" s="3112"/>
      <c r="ARH52" s="3112"/>
      <c r="ARI52" s="3112"/>
      <c r="ARJ52" s="3112"/>
      <c r="ARK52" s="3112"/>
      <c r="ARL52" s="3112"/>
      <c r="ARM52" s="3112"/>
      <c r="ARN52" s="3112"/>
      <c r="ARO52" s="3112"/>
      <c r="ARP52" s="3112"/>
      <c r="ARQ52" s="3112"/>
      <c r="ARR52" s="3112"/>
      <c r="ARS52" s="3112"/>
      <c r="ART52" s="3112"/>
      <c r="ARU52" s="3112"/>
      <c r="ARV52" s="3112"/>
      <c r="ARW52" s="3112"/>
      <c r="ARX52" s="3112"/>
      <c r="ARY52" s="3112"/>
      <c r="ARZ52" s="3112"/>
      <c r="ASA52" s="3112"/>
      <c r="ASB52" s="3112"/>
      <c r="ASC52" s="3112"/>
      <c r="ASD52" s="3112"/>
      <c r="ASE52" s="3112"/>
      <c r="ASF52" s="3112"/>
      <c r="ASG52" s="3112"/>
      <c r="ASH52" s="3112"/>
      <c r="ASI52" s="3112"/>
      <c r="ASJ52" s="3112"/>
      <c r="ASK52" s="3112"/>
      <c r="ASL52" s="3112"/>
      <c r="ASM52" s="3112"/>
      <c r="ASN52" s="3112"/>
      <c r="ASO52" s="3112"/>
      <c r="ASP52" s="3112"/>
      <c r="ASQ52" s="3112"/>
      <c r="ASR52" s="3112"/>
      <c r="ASS52" s="3112"/>
      <c r="AST52" s="3112"/>
      <c r="ASU52" s="3112"/>
      <c r="ASV52" s="3112"/>
      <c r="ASW52" s="3112"/>
      <c r="ASX52" s="3112"/>
      <c r="ASY52" s="3112"/>
      <c r="ASZ52" s="3112"/>
      <c r="ATA52" s="3112"/>
      <c r="ATB52" s="3112"/>
      <c r="ATC52" s="3112"/>
      <c r="ATD52" s="3112"/>
      <c r="ATE52" s="3112"/>
      <c r="ATF52" s="3112"/>
      <c r="ATG52" s="3112"/>
      <c r="ATH52" s="3112"/>
      <c r="ATI52" s="3112"/>
      <c r="ATJ52" s="3112"/>
      <c r="ATK52" s="3112"/>
      <c r="ATL52" s="3112"/>
      <c r="ATM52" s="3112"/>
      <c r="ATN52" s="3112"/>
      <c r="ATO52" s="3112"/>
      <c r="ATP52" s="3112"/>
      <c r="ATQ52" s="3112"/>
      <c r="ATR52" s="3112"/>
      <c r="ATS52" s="3112"/>
      <c r="ATT52" s="3112"/>
      <c r="ATU52" s="3112"/>
      <c r="ATV52" s="3112"/>
      <c r="ATW52" s="3112"/>
      <c r="ATX52" s="3112"/>
      <c r="ATY52" s="3112"/>
      <c r="ATZ52" s="3112"/>
      <c r="AUA52" s="3112"/>
      <c r="AUB52" s="3112"/>
      <c r="AUC52" s="3112"/>
      <c r="AUD52" s="3112"/>
      <c r="AUE52" s="3112"/>
      <c r="AUF52" s="3112"/>
      <c r="AUG52" s="3112"/>
      <c r="AUH52" s="3112"/>
      <c r="AUI52" s="3112"/>
      <c r="AUJ52" s="3112"/>
      <c r="AUK52" s="3112"/>
      <c r="AUL52" s="3112"/>
      <c r="AUM52" s="3112"/>
      <c r="AUN52" s="3112"/>
      <c r="AUO52" s="3112"/>
      <c r="AUP52" s="3112"/>
      <c r="AUQ52" s="3112"/>
      <c r="AUR52" s="3112"/>
      <c r="AUS52" s="3112"/>
      <c r="AUT52" s="3112"/>
      <c r="AUU52" s="3112"/>
      <c r="AUV52" s="3112"/>
      <c r="AUW52" s="3112"/>
      <c r="AUX52" s="3112"/>
      <c r="AUY52" s="3112"/>
      <c r="AUZ52" s="3112"/>
      <c r="AVA52" s="3112"/>
      <c r="AVB52" s="3112"/>
      <c r="AVC52" s="3112"/>
      <c r="AVD52" s="3112"/>
      <c r="AVE52" s="3112"/>
      <c r="AVF52" s="3112"/>
      <c r="AVG52" s="3112"/>
      <c r="AVH52" s="3112"/>
      <c r="AVI52" s="3112"/>
      <c r="AVJ52" s="3112"/>
      <c r="AVK52" s="3112"/>
      <c r="AVL52" s="3112"/>
      <c r="AVM52" s="3112"/>
      <c r="AVN52" s="3112"/>
      <c r="AVO52" s="3112"/>
      <c r="AVP52" s="3112"/>
      <c r="AVQ52" s="3112"/>
      <c r="AVR52" s="3112"/>
      <c r="AVS52" s="3112"/>
      <c r="AVT52" s="3112"/>
      <c r="AVU52" s="3112"/>
      <c r="AVV52" s="3112"/>
      <c r="AVW52" s="3112"/>
      <c r="AVX52" s="3112"/>
      <c r="AVY52" s="3112"/>
      <c r="AVZ52" s="3112"/>
      <c r="AWA52" s="3112"/>
      <c r="AWB52" s="3112"/>
      <c r="AWC52" s="3112"/>
      <c r="AWD52" s="3112"/>
      <c r="AWE52" s="3112"/>
      <c r="AWF52" s="3112"/>
      <c r="AWG52" s="3112"/>
      <c r="AWH52" s="3112"/>
      <c r="AWI52" s="3112"/>
      <c r="AWJ52" s="3112"/>
      <c r="AWK52" s="3112"/>
      <c r="AWL52" s="3112"/>
      <c r="AWM52" s="3112"/>
      <c r="AWN52" s="3112"/>
      <c r="AWO52" s="3112"/>
      <c r="AWP52" s="3112"/>
      <c r="AWQ52" s="3112"/>
      <c r="AWR52" s="3112"/>
      <c r="AWS52" s="3112"/>
      <c r="AWT52" s="3112"/>
      <c r="AWU52" s="3112"/>
      <c r="AWV52" s="3112"/>
      <c r="AWW52" s="3112"/>
      <c r="AWX52" s="3112"/>
      <c r="AWY52" s="3112"/>
      <c r="AWZ52" s="3112"/>
      <c r="AXA52" s="3112"/>
      <c r="AXB52" s="3112"/>
      <c r="AXC52" s="3112"/>
      <c r="AXD52" s="3112"/>
      <c r="AXE52" s="3112"/>
      <c r="AXF52" s="3112"/>
      <c r="AXG52" s="3112"/>
      <c r="AXH52" s="3112"/>
      <c r="AXI52" s="3112"/>
      <c r="AXJ52" s="3112"/>
      <c r="AXK52" s="3112"/>
      <c r="AXL52" s="3112"/>
      <c r="AXM52" s="3112"/>
      <c r="AXN52" s="3112"/>
      <c r="AXO52" s="3112"/>
      <c r="AXP52" s="3112"/>
      <c r="AXQ52" s="3112"/>
      <c r="AXR52" s="3112"/>
      <c r="AXS52" s="3112"/>
      <c r="AXT52" s="3112"/>
      <c r="AXU52" s="3112"/>
      <c r="AXV52" s="3112"/>
      <c r="AXW52" s="3112"/>
      <c r="AXX52" s="3112"/>
      <c r="AXY52" s="3112"/>
      <c r="AXZ52" s="3112"/>
      <c r="AYA52" s="3112"/>
      <c r="AYB52" s="3112"/>
      <c r="AYC52" s="3112"/>
      <c r="AYD52" s="3112"/>
      <c r="AYE52" s="3112"/>
      <c r="AYF52" s="3112"/>
      <c r="AYG52" s="3112"/>
      <c r="AYH52" s="3112"/>
      <c r="AYI52" s="3112"/>
      <c r="AYJ52" s="3112"/>
      <c r="AYK52" s="3112"/>
      <c r="AYL52" s="3112"/>
      <c r="AYM52" s="3112"/>
      <c r="AYN52" s="3112"/>
      <c r="AYO52" s="3112"/>
      <c r="AYP52" s="3112"/>
      <c r="AYQ52" s="3112"/>
      <c r="AYR52" s="3112"/>
      <c r="AYS52" s="3112"/>
      <c r="AYT52" s="3112"/>
      <c r="AYU52" s="3112"/>
      <c r="AYV52" s="3112"/>
      <c r="AYW52" s="3112"/>
      <c r="AYX52" s="3112"/>
      <c r="AYY52" s="3112"/>
      <c r="AYZ52" s="3112"/>
      <c r="AZA52" s="3112"/>
      <c r="AZB52" s="3112"/>
      <c r="AZC52" s="3112"/>
      <c r="AZD52" s="3112"/>
      <c r="AZE52" s="3112"/>
      <c r="AZF52" s="3112"/>
      <c r="AZG52" s="3112"/>
      <c r="AZH52" s="3112"/>
      <c r="AZI52" s="3112"/>
      <c r="AZJ52" s="3112"/>
      <c r="AZK52" s="3112"/>
      <c r="AZL52" s="3112"/>
      <c r="AZM52" s="3112"/>
      <c r="AZN52" s="3112"/>
      <c r="AZO52" s="3112"/>
      <c r="AZP52" s="3112"/>
      <c r="AZQ52" s="3112"/>
      <c r="AZR52" s="3112"/>
      <c r="AZS52" s="3112"/>
      <c r="AZT52" s="3112"/>
      <c r="AZU52" s="3112"/>
      <c r="AZV52" s="3112"/>
      <c r="AZW52" s="3112"/>
      <c r="AZX52" s="3112"/>
      <c r="AZY52" s="3112"/>
      <c r="AZZ52" s="3112"/>
      <c r="BAA52" s="3112"/>
      <c r="BAB52" s="3112"/>
      <c r="BAC52" s="3112"/>
      <c r="BAD52" s="3112"/>
      <c r="BAE52" s="3112"/>
      <c r="BAF52" s="3112"/>
      <c r="BAG52" s="3112"/>
      <c r="BAH52" s="3112"/>
      <c r="BAI52" s="3112"/>
      <c r="BAJ52" s="3112"/>
      <c r="BAK52" s="3112"/>
      <c r="BAL52" s="3112"/>
      <c r="BAM52" s="3112"/>
      <c r="BAN52" s="3112"/>
      <c r="BAO52" s="3112"/>
      <c r="BAP52" s="3112"/>
      <c r="BAQ52" s="3112"/>
      <c r="BAR52" s="3112"/>
      <c r="BAS52" s="3112"/>
      <c r="BAT52" s="3112"/>
      <c r="BAU52" s="3112"/>
      <c r="BAV52" s="3112"/>
      <c r="BAW52" s="3112"/>
      <c r="BAX52" s="3112"/>
      <c r="BAY52" s="3112"/>
      <c r="BAZ52" s="3112"/>
      <c r="BBA52" s="3112"/>
      <c r="BBB52" s="3112"/>
      <c r="BBC52" s="3112"/>
      <c r="BBD52" s="3112"/>
      <c r="BBE52" s="3112"/>
      <c r="BBF52" s="3112"/>
      <c r="BBG52" s="3112"/>
      <c r="BBH52" s="3112"/>
      <c r="BBI52" s="3112"/>
      <c r="BBJ52" s="3112"/>
      <c r="BBK52" s="3112"/>
      <c r="BBL52" s="3112"/>
      <c r="BBM52" s="3112"/>
      <c r="BBN52" s="3112"/>
      <c r="BBO52" s="3112"/>
      <c r="BBP52" s="3112"/>
      <c r="BBQ52" s="3112"/>
      <c r="BBR52" s="3112"/>
      <c r="BBS52" s="3112"/>
      <c r="BBT52" s="3112"/>
      <c r="BBU52" s="3112"/>
      <c r="BBV52" s="3112"/>
      <c r="BBW52" s="3112"/>
      <c r="BBX52" s="3112"/>
      <c r="BBY52" s="3112"/>
      <c r="BBZ52" s="3112"/>
      <c r="BCA52" s="3112"/>
      <c r="BCB52" s="3112"/>
      <c r="BCC52" s="3112"/>
      <c r="BCD52" s="3112"/>
      <c r="BCE52" s="3112"/>
      <c r="BCF52" s="3112"/>
      <c r="BCG52" s="3112"/>
      <c r="BCH52" s="3112"/>
      <c r="BCI52" s="3112"/>
      <c r="BCJ52" s="3112"/>
      <c r="BCK52" s="3112"/>
      <c r="BCL52" s="3112"/>
      <c r="BCM52" s="3112"/>
      <c r="BCN52" s="3112"/>
      <c r="BCO52" s="3112"/>
      <c r="BCP52" s="3112"/>
      <c r="BCQ52" s="3112"/>
      <c r="BCR52" s="3112"/>
      <c r="BCS52" s="3112"/>
      <c r="BCT52" s="3112"/>
      <c r="BCU52" s="3112"/>
      <c r="BCV52" s="3112"/>
      <c r="BCW52" s="3112"/>
      <c r="BCX52" s="3112"/>
      <c r="BCY52" s="3112"/>
      <c r="BCZ52" s="3112"/>
      <c r="BDA52" s="3112"/>
      <c r="BDB52" s="3112"/>
      <c r="BDC52" s="3112"/>
      <c r="BDD52" s="3112"/>
      <c r="BDE52" s="3112"/>
      <c r="BDF52" s="3112"/>
      <c r="BDG52" s="3112"/>
      <c r="BDH52" s="3112"/>
      <c r="BDI52" s="3112"/>
      <c r="BDJ52" s="3112"/>
      <c r="BDK52" s="3112"/>
      <c r="BDL52" s="3112"/>
      <c r="BDM52" s="3112"/>
      <c r="BDN52" s="3112"/>
      <c r="BDO52" s="3112"/>
      <c r="BDP52" s="3112"/>
      <c r="BDQ52" s="3112"/>
      <c r="BDR52" s="3112"/>
      <c r="BDS52" s="3112"/>
      <c r="BDT52" s="3112"/>
      <c r="BDU52" s="3112"/>
      <c r="BDV52" s="3112"/>
      <c r="BDW52" s="3112"/>
      <c r="BDX52" s="3112"/>
      <c r="BDY52" s="3112"/>
      <c r="BDZ52" s="3112"/>
      <c r="BEA52" s="3112"/>
      <c r="BEB52" s="3112"/>
      <c r="BEC52" s="3112"/>
      <c r="BED52" s="3112"/>
      <c r="BEE52" s="3112"/>
      <c r="BEF52" s="3112"/>
      <c r="BEG52" s="3112"/>
      <c r="BEH52" s="3112"/>
      <c r="BEI52" s="3112"/>
      <c r="BEJ52" s="3112"/>
      <c r="BEK52" s="3112"/>
      <c r="BEL52" s="3112"/>
      <c r="BEM52" s="3112"/>
      <c r="BEN52" s="3112"/>
      <c r="BEO52" s="3112"/>
      <c r="BEP52" s="3112"/>
      <c r="BEQ52" s="3112"/>
      <c r="BER52" s="3112"/>
      <c r="BES52" s="3112"/>
      <c r="BET52" s="3112"/>
      <c r="BEU52" s="3112"/>
      <c r="BEV52" s="3112"/>
      <c r="BEW52" s="3112"/>
      <c r="BEX52" s="3112"/>
      <c r="BEY52" s="3112"/>
      <c r="BEZ52" s="3112"/>
      <c r="BFA52" s="3112"/>
      <c r="BFB52" s="3112"/>
      <c r="BFC52" s="3112"/>
      <c r="BFD52" s="3112"/>
      <c r="BFE52" s="3112"/>
      <c r="BFF52" s="3112"/>
      <c r="BFG52" s="3112"/>
      <c r="BFH52" s="3112"/>
      <c r="BFI52" s="3112"/>
      <c r="BFJ52" s="3112"/>
      <c r="BFK52" s="3112"/>
      <c r="BFL52" s="3112"/>
      <c r="BFM52" s="3112"/>
      <c r="BFN52" s="3112"/>
      <c r="BFO52" s="3112"/>
      <c r="BFP52" s="3112"/>
      <c r="BFQ52" s="3112"/>
      <c r="BFR52" s="3112"/>
      <c r="BFS52" s="3112"/>
      <c r="BFT52" s="3112"/>
      <c r="BFU52" s="3112"/>
      <c r="BFV52" s="3112"/>
      <c r="BFW52" s="3112"/>
      <c r="BFX52" s="3112"/>
      <c r="BFY52" s="3112"/>
      <c r="BFZ52" s="3112"/>
      <c r="BGA52" s="3112"/>
      <c r="BGB52" s="3112"/>
      <c r="BGC52" s="3112"/>
      <c r="BGD52" s="3112"/>
      <c r="BGE52" s="3112"/>
      <c r="BGF52" s="3112"/>
      <c r="BGG52" s="3112"/>
      <c r="BGH52" s="3112"/>
      <c r="BGI52" s="3112"/>
      <c r="BGJ52" s="3112"/>
      <c r="BGK52" s="3112"/>
      <c r="BGL52" s="3112"/>
      <c r="BGM52" s="3112"/>
      <c r="BGN52" s="3112"/>
      <c r="BGO52" s="3112"/>
      <c r="BGP52" s="3112"/>
      <c r="BGQ52" s="3112"/>
      <c r="BGR52" s="3112"/>
      <c r="BGS52" s="3112"/>
      <c r="BGT52" s="3112"/>
      <c r="BGU52" s="3112"/>
      <c r="BGV52" s="3112"/>
      <c r="BGW52" s="3112"/>
      <c r="BGX52" s="3112"/>
      <c r="BGY52" s="3112"/>
      <c r="BGZ52" s="3112"/>
      <c r="BHA52" s="3112"/>
      <c r="BHB52" s="3112"/>
      <c r="BHC52" s="3112"/>
      <c r="BHD52" s="3112"/>
      <c r="BHE52" s="3112"/>
      <c r="BHF52" s="3112"/>
      <c r="BHG52" s="3112"/>
      <c r="BHH52" s="3112"/>
      <c r="BHI52" s="3112"/>
      <c r="BHJ52" s="3112"/>
      <c r="BHK52" s="3112"/>
      <c r="BHL52" s="3112"/>
      <c r="BHM52" s="3112"/>
      <c r="BHN52" s="3112"/>
      <c r="BHO52" s="3112"/>
      <c r="BHP52" s="3112"/>
      <c r="BHQ52" s="3112"/>
      <c r="BHR52" s="3112"/>
      <c r="BHS52" s="3112"/>
      <c r="BHT52" s="3112"/>
      <c r="BHU52" s="3112"/>
      <c r="BHV52" s="3112"/>
      <c r="BHW52" s="3112"/>
      <c r="BHX52" s="3112"/>
      <c r="BHY52" s="3112"/>
      <c r="BHZ52" s="3112"/>
      <c r="BIA52" s="3112"/>
      <c r="BIB52" s="3112"/>
      <c r="BIC52" s="3112"/>
      <c r="BID52" s="3112"/>
      <c r="BIE52" s="3112"/>
      <c r="BIF52" s="3112"/>
      <c r="BIG52" s="3112"/>
      <c r="BIH52" s="3112"/>
      <c r="BII52" s="3112"/>
      <c r="BIJ52" s="3112"/>
      <c r="BIK52" s="3112"/>
      <c r="BIL52" s="3112"/>
      <c r="BIM52" s="3112"/>
      <c r="BIN52" s="3112"/>
      <c r="BIO52" s="3112"/>
      <c r="BIP52" s="3112"/>
      <c r="BIQ52" s="3112"/>
      <c r="BIR52" s="3112"/>
      <c r="BIS52" s="3112"/>
      <c r="BIT52" s="3112"/>
      <c r="BIU52" s="3112"/>
      <c r="BIV52" s="3112"/>
      <c r="BIW52" s="3112"/>
      <c r="BIX52" s="3112"/>
      <c r="BIY52" s="3112"/>
      <c r="BIZ52" s="3112"/>
      <c r="BJA52" s="3112"/>
      <c r="BJB52" s="3112"/>
      <c r="BJC52" s="3112"/>
      <c r="BJD52" s="3112"/>
      <c r="BJE52" s="3112"/>
      <c r="BJF52" s="3112"/>
      <c r="BJG52" s="3112"/>
      <c r="BJH52" s="3112"/>
      <c r="BJI52" s="3112"/>
      <c r="BJJ52" s="3112"/>
      <c r="BJK52" s="3112"/>
      <c r="BJL52" s="3112"/>
      <c r="BJM52" s="3112"/>
      <c r="BJN52" s="3112"/>
      <c r="BJO52" s="3112"/>
      <c r="BJP52" s="3112"/>
      <c r="BJQ52" s="3112"/>
      <c r="BJR52" s="3112"/>
      <c r="BJS52" s="3112"/>
      <c r="BJT52" s="3112"/>
      <c r="BJU52" s="3112"/>
      <c r="BJV52" s="3112"/>
      <c r="BJW52" s="3112"/>
      <c r="BJX52" s="3112"/>
      <c r="BJY52" s="3112"/>
      <c r="BJZ52" s="3112"/>
      <c r="BKA52" s="3112"/>
      <c r="BKB52" s="3112"/>
      <c r="BKC52" s="3112"/>
      <c r="BKD52" s="3112"/>
      <c r="BKE52" s="3112"/>
      <c r="BKF52" s="3112"/>
      <c r="BKG52" s="3112"/>
      <c r="BKH52" s="3112"/>
      <c r="BKI52" s="3112"/>
      <c r="BKJ52" s="3112"/>
      <c r="BKK52" s="3112"/>
      <c r="BKL52" s="3112"/>
      <c r="BKM52" s="3112"/>
      <c r="BKN52" s="3112"/>
      <c r="BKO52" s="3112"/>
      <c r="BKP52" s="3112"/>
      <c r="BKQ52" s="3112"/>
      <c r="BKR52" s="3112"/>
      <c r="BKS52" s="3112"/>
      <c r="BKT52" s="3112"/>
      <c r="BKU52" s="3112"/>
      <c r="BKV52" s="3112"/>
      <c r="BKW52" s="3112"/>
      <c r="BKX52" s="3112"/>
      <c r="BKY52" s="3112"/>
      <c r="BKZ52" s="3112"/>
      <c r="BLA52" s="3112"/>
      <c r="BLB52" s="3112"/>
      <c r="BLC52" s="3112"/>
      <c r="BLD52" s="3112"/>
      <c r="BLE52" s="3112"/>
      <c r="BLF52" s="3112"/>
      <c r="BLG52" s="3112"/>
      <c r="BLH52" s="3112"/>
      <c r="BLI52" s="3112"/>
      <c r="BLJ52" s="3112"/>
      <c r="BLK52" s="3112"/>
      <c r="BLL52" s="3112"/>
      <c r="BLM52" s="3112"/>
      <c r="BLN52" s="3112"/>
      <c r="BLO52" s="3112"/>
      <c r="BLP52" s="3112"/>
      <c r="BLQ52" s="3112"/>
      <c r="BLR52" s="3112"/>
      <c r="BLS52" s="3112"/>
      <c r="BLT52" s="3112"/>
      <c r="BLU52" s="3112"/>
      <c r="BLV52" s="3112"/>
      <c r="BLW52" s="3112"/>
      <c r="BLX52" s="3112"/>
      <c r="BLY52" s="3112"/>
      <c r="BLZ52" s="3112"/>
      <c r="BMA52" s="3112"/>
      <c r="BMB52" s="3112"/>
      <c r="BMC52" s="3112"/>
      <c r="BMD52" s="3112"/>
      <c r="BME52" s="3112"/>
      <c r="BMF52" s="3112"/>
      <c r="BMG52" s="3112"/>
      <c r="BMH52" s="3112"/>
      <c r="BMI52" s="3112"/>
      <c r="BMJ52" s="3112"/>
      <c r="BMK52" s="3112"/>
      <c r="BML52" s="3112"/>
      <c r="BMM52" s="3112"/>
      <c r="BMN52" s="3112"/>
      <c r="BMO52" s="3112"/>
      <c r="BMP52" s="3112"/>
      <c r="BMQ52" s="3112"/>
      <c r="BMR52" s="3112"/>
      <c r="BMS52" s="3112"/>
      <c r="BMT52" s="3112"/>
      <c r="BMU52" s="3112"/>
      <c r="BMV52" s="3112"/>
      <c r="BMW52" s="3112"/>
      <c r="BMX52" s="3112"/>
      <c r="BMY52" s="3112"/>
      <c r="BMZ52" s="3112"/>
      <c r="BNA52" s="3112"/>
      <c r="BNB52" s="3112"/>
      <c r="BNC52" s="3112"/>
      <c r="BND52" s="3112"/>
      <c r="BNE52" s="3112"/>
      <c r="BNF52" s="3112"/>
      <c r="BNG52" s="3112"/>
      <c r="BNH52" s="3112"/>
      <c r="BNI52" s="3112"/>
      <c r="BNJ52" s="3112"/>
      <c r="BNK52" s="3112"/>
      <c r="BNL52" s="3112"/>
      <c r="BNM52" s="3112"/>
      <c r="BNN52" s="3112"/>
      <c r="BNO52" s="3112"/>
      <c r="BNP52" s="3112"/>
      <c r="BNQ52" s="3112"/>
      <c r="BNR52" s="3112"/>
      <c r="BNS52" s="3112"/>
      <c r="BNT52" s="3112"/>
      <c r="BNU52" s="3112"/>
      <c r="BNV52" s="3112"/>
      <c r="BNW52" s="3112"/>
      <c r="BNX52" s="3112"/>
      <c r="BNY52" s="3112"/>
      <c r="BNZ52" s="3112"/>
      <c r="BOA52" s="3112"/>
      <c r="BOB52" s="3112"/>
      <c r="BOC52" s="3112"/>
      <c r="BOD52" s="3112"/>
      <c r="BOE52" s="3112"/>
      <c r="BOF52" s="3112"/>
      <c r="BOG52" s="3112"/>
      <c r="BOH52" s="3112"/>
      <c r="BOI52" s="3112"/>
      <c r="BOJ52" s="3112"/>
      <c r="BOK52" s="3112"/>
      <c r="BOL52" s="3112"/>
      <c r="BOM52" s="3112"/>
      <c r="BON52" s="3112"/>
      <c r="BOO52" s="3112"/>
      <c r="BOP52" s="3112"/>
      <c r="BOQ52" s="3112"/>
      <c r="BOR52" s="3112"/>
      <c r="BOS52" s="3112"/>
      <c r="BOT52" s="3112"/>
      <c r="BOU52" s="3112"/>
      <c r="BOV52" s="3112"/>
      <c r="BOW52" s="3112"/>
      <c r="BOX52" s="3112"/>
      <c r="BOY52" s="3112"/>
      <c r="BOZ52" s="3112"/>
      <c r="BPA52" s="3112"/>
      <c r="BPB52" s="3112"/>
      <c r="BPC52" s="3112"/>
      <c r="BPD52" s="3112"/>
      <c r="BPE52" s="3112"/>
      <c r="BPF52" s="3112"/>
      <c r="BPG52" s="3112"/>
      <c r="BPH52" s="3112"/>
      <c r="BPI52" s="3112"/>
      <c r="BPJ52" s="3112"/>
      <c r="BPK52" s="3112"/>
      <c r="BPL52" s="3112"/>
      <c r="BPM52" s="3112"/>
      <c r="BPN52" s="3112"/>
      <c r="BPO52" s="3112"/>
      <c r="BPP52" s="3112"/>
      <c r="BPQ52" s="3112"/>
      <c r="BPR52" s="3112"/>
      <c r="BPS52" s="3112"/>
      <c r="BPT52" s="3112"/>
      <c r="BPU52" s="3112"/>
      <c r="BPV52" s="3112"/>
      <c r="BPW52" s="3112"/>
      <c r="BPX52" s="3112"/>
      <c r="BPY52" s="3112"/>
      <c r="BPZ52" s="3112"/>
      <c r="BQA52" s="3112"/>
      <c r="BQB52" s="3112"/>
      <c r="BQC52" s="3112"/>
      <c r="BQD52" s="3112"/>
      <c r="BQE52" s="3112"/>
      <c r="BQF52" s="3112"/>
      <c r="BQG52" s="3112"/>
      <c r="BQH52" s="3112"/>
      <c r="BQI52" s="3112"/>
      <c r="BQJ52" s="3112"/>
      <c r="BQK52" s="3112"/>
      <c r="BQL52" s="3112"/>
      <c r="BQM52" s="3112"/>
      <c r="BQN52" s="3112"/>
      <c r="BQO52" s="3112"/>
      <c r="BQP52" s="3112"/>
      <c r="BQQ52" s="3112"/>
      <c r="BQR52" s="3112"/>
      <c r="BQS52" s="3112"/>
      <c r="BQT52" s="3112"/>
      <c r="BQU52" s="3112"/>
      <c r="BQV52" s="3112"/>
      <c r="BQW52" s="3112"/>
      <c r="BQX52" s="3112"/>
      <c r="BQY52" s="3112"/>
      <c r="BQZ52" s="3112"/>
      <c r="BRA52" s="3112"/>
      <c r="BRB52" s="3112"/>
      <c r="BRC52" s="3112"/>
      <c r="BRD52" s="3112"/>
      <c r="BRE52" s="3112"/>
      <c r="BRF52" s="3112"/>
      <c r="BRG52" s="3112"/>
      <c r="BRH52" s="3112"/>
      <c r="BRI52" s="3112"/>
      <c r="BRJ52" s="3112"/>
      <c r="BRK52" s="3112"/>
      <c r="BRL52" s="3112"/>
      <c r="BRM52" s="3112"/>
      <c r="BRN52" s="3112"/>
      <c r="BRO52" s="3112"/>
      <c r="BRP52" s="3112"/>
      <c r="BRQ52" s="3112"/>
      <c r="BRR52" s="3112"/>
      <c r="BRS52" s="3112"/>
      <c r="BRT52" s="3112"/>
      <c r="BRU52" s="3112"/>
      <c r="BRV52" s="3112"/>
      <c r="BRW52" s="3112"/>
      <c r="BRX52" s="3112"/>
      <c r="BRY52" s="3112"/>
      <c r="BRZ52" s="3112"/>
      <c r="BSA52" s="3112"/>
      <c r="BSB52" s="3112"/>
      <c r="BSC52" s="3112"/>
      <c r="BSD52" s="3112"/>
      <c r="BSE52" s="3112"/>
      <c r="BSF52" s="3112"/>
      <c r="BSG52" s="3112"/>
      <c r="BSH52" s="3112"/>
      <c r="BSI52" s="3112"/>
      <c r="BSJ52" s="3112"/>
      <c r="BSK52" s="3112"/>
      <c r="BSL52" s="3112"/>
      <c r="BSM52" s="3112"/>
      <c r="BSN52" s="3112"/>
      <c r="BSO52" s="3112"/>
      <c r="BSP52" s="3112"/>
      <c r="BSQ52" s="3112"/>
      <c r="BSR52" s="3112"/>
      <c r="BSS52" s="3112"/>
      <c r="BST52" s="3112"/>
      <c r="BSU52" s="3112"/>
      <c r="BSV52" s="3112"/>
      <c r="BSW52" s="3112"/>
      <c r="BSX52" s="3112"/>
      <c r="BSY52" s="3112"/>
      <c r="BSZ52" s="3112"/>
      <c r="BTA52" s="3112"/>
      <c r="BTB52" s="3112"/>
      <c r="BTC52" s="3112"/>
      <c r="BTD52" s="3112"/>
      <c r="BTE52" s="3112"/>
      <c r="BTF52" s="3112"/>
      <c r="BTG52" s="3112"/>
      <c r="BTH52" s="3112"/>
      <c r="BTI52" s="3112"/>
      <c r="BTJ52" s="3112"/>
      <c r="BTK52" s="3112"/>
      <c r="BTL52" s="3112"/>
      <c r="BTM52" s="3112"/>
      <c r="BTN52" s="3112"/>
      <c r="BTO52" s="3112"/>
      <c r="BTP52" s="3112"/>
      <c r="BTQ52" s="3112"/>
      <c r="BTR52" s="3112"/>
      <c r="BTS52" s="3112"/>
      <c r="BTT52" s="3112"/>
      <c r="BTU52" s="3112"/>
      <c r="BTV52" s="3112"/>
      <c r="BTW52" s="3112"/>
      <c r="BTX52" s="3112"/>
      <c r="BTY52" s="3112"/>
      <c r="BTZ52" s="3112"/>
      <c r="BUA52" s="3112"/>
      <c r="BUB52" s="3112"/>
      <c r="BUC52" s="3112"/>
      <c r="BUD52" s="3112"/>
      <c r="BUE52" s="3112"/>
      <c r="BUF52" s="3112"/>
      <c r="BUG52" s="3112"/>
      <c r="BUH52" s="3112"/>
      <c r="BUI52" s="3112"/>
      <c r="BUJ52" s="3112"/>
      <c r="BUK52" s="3112"/>
      <c r="BUL52" s="3112"/>
      <c r="BUM52" s="3112"/>
      <c r="BUN52" s="3112"/>
      <c r="BUO52" s="3112"/>
      <c r="BUP52" s="3112"/>
      <c r="BUQ52" s="3112"/>
      <c r="BUR52" s="3112"/>
      <c r="BUS52" s="3112"/>
      <c r="BUT52" s="3112"/>
      <c r="BUU52" s="3112"/>
      <c r="BUV52" s="3112"/>
      <c r="BUW52" s="3112"/>
      <c r="BUX52" s="3112"/>
      <c r="BUY52" s="3112"/>
      <c r="BUZ52" s="3112"/>
      <c r="BVA52" s="3112"/>
      <c r="BVB52" s="3112"/>
      <c r="BVC52" s="3112"/>
      <c r="BVD52" s="3112"/>
      <c r="BVE52" s="3112"/>
      <c r="BVF52" s="3112"/>
      <c r="BVG52" s="3112"/>
      <c r="BVH52" s="3112"/>
      <c r="BVI52" s="3112"/>
      <c r="BVJ52" s="3112"/>
      <c r="BVK52" s="3112"/>
      <c r="BVL52" s="3112"/>
      <c r="BVM52" s="3112"/>
      <c r="BVN52" s="3112"/>
      <c r="BVO52" s="3112"/>
      <c r="BVP52" s="3112"/>
      <c r="BVQ52" s="3112"/>
      <c r="BVR52" s="3112"/>
      <c r="BVS52" s="3112"/>
      <c r="BVT52" s="3112"/>
      <c r="BVU52" s="3112"/>
      <c r="BVV52" s="3112"/>
      <c r="BVW52" s="3112"/>
      <c r="BVX52" s="3112"/>
      <c r="BVY52" s="3112"/>
      <c r="BVZ52" s="3112"/>
      <c r="BWA52" s="3112"/>
      <c r="BWB52" s="3112"/>
      <c r="BWC52" s="3112"/>
      <c r="BWD52" s="3112"/>
      <c r="BWE52" s="3112"/>
      <c r="BWF52" s="3112"/>
      <c r="BWG52" s="3112"/>
      <c r="BWH52" s="3112"/>
      <c r="BWI52" s="3112"/>
      <c r="BWJ52" s="3112"/>
      <c r="BWK52" s="3112"/>
      <c r="BWL52" s="3112"/>
      <c r="BWM52" s="3112"/>
      <c r="BWN52" s="3112"/>
      <c r="BWO52" s="3112"/>
      <c r="BWP52" s="3112"/>
      <c r="BWQ52" s="3112"/>
      <c r="BWR52" s="3112"/>
      <c r="BWS52" s="3112"/>
      <c r="BWT52" s="3112"/>
      <c r="BWU52" s="3112"/>
      <c r="BWV52" s="3112"/>
      <c r="BWW52" s="3112"/>
      <c r="BWX52" s="3112"/>
      <c r="BWY52" s="3112"/>
      <c r="BWZ52" s="3112"/>
      <c r="BXA52" s="3112"/>
      <c r="BXB52" s="3112"/>
      <c r="BXC52" s="3112"/>
      <c r="BXD52" s="3112"/>
      <c r="BXE52" s="3112"/>
      <c r="BXF52" s="3112"/>
      <c r="BXG52" s="3112"/>
      <c r="BXH52" s="3112"/>
      <c r="BXI52" s="3112"/>
      <c r="BXJ52" s="3112"/>
      <c r="BXK52" s="3112"/>
      <c r="BXL52" s="3112"/>
      <c r="BXM52" s="3112"/>
      <c r="BXN52" s="3112"/>
      <c r="BXO52" s="3112"/>
      <c r="BXP52" s="3112"/>
      <c r="BXQ52" s="3112"/>
      <c r="BXR52" s="3112"/>
      <c r="BXS52" s="3112"/>
      <c r="BXT52" s="3112"/>
      <c r="BXU52" s="3112"/>
      <c r="BXV52" s="3112"/>
      <c r="BXW52" s="3112"/>
      <c r="BXX52" s="3112"/>
      <c r="BXY52" s="3112"/>
      <c r="BXZ52" s="3112"/>
      <c r="BYA52" s="3112"/>
      <c r="BYB52" s="3112"/>
      <c r="BYC52" s="3112"/>
      <c r="BYD52" s="3112"/>
      <c r="BYE52" s="3112"/>
      <c r="BYF52" s="3112"/>
      <c r="BYG52" s="3112"/>
      <c r="BYH52" s="3112"/>
      <c r="BYI52" s="3112"/>
      <c r="BYJ52" s="3112"/>
      <c r="BYK52" s="3112"/>
      <c r="BYL52" s="3112"/>
      <c r="BYM52" s="3112"/>
      <c r="BYN52" s="3112"/>
      <c r="BYO52" s="3112"/>
      <c r="BYP52" s="3112"/>
      <c r="BYQ52" s="3112"/>
      <c r="BYR52" s="3112"/>
      <c r="BYS52" s="3112"/>
      <c r="BYT52" s="3112"/>
      <c r="BYU52" s="3112"/>
      <c r="BYV52" s="3112"/>
      <c r="BYW52" s="3112"/>
      <c r="BYX52" s="3112"/>
      <c r="BYY52" s="3112"/>
      <c r="BYZ52" s="3112"/>
      <c r="BZA52" s="3112"/>
      <c r="BZB52" s="3112"/>
      <c r="BZC52" s="3112"/>
      <c r="BZD52" s="3112"/>
      <c r="BZE52" s="3112"/>
      <c r="BZF52" s="3112"/>
      <c r="BZG52" s="3112"/>
      <c r="BZH52" s="3112"/>
      <c r="BZI52" s="3112"/>
      <c r="BZJ52" s="3112"/>
      <c r="BZK52" s="3112"/>
      <c r="BZL52" s="3112"/>
      <c r="BZM52" s="3112"/>
      <c r="BZN52" s="3112"/>
      <c r="BZO52" s="3112"/>
      <c r="BZP52" s="3112"/>
      <c r="BZQ52" s="3112"/>
      <c r="BZR52" s="3112"/>
      <c r="BZS52" s="3112"/>
      <c r="BZT52" s="3112"/>
      <c r="BZU52" s="3112"/>
      <c r="BZV52" s="3112"/>
      <c r="BZW52" s="3112"/>
      <c r="BZX52" s="3112"/>
      <c r="BZY52" s="3112"/>
      <c r="BZZ52" s="3112"/>
      <c r="CAA52" s="3112"/>
      <c r="CAB52" s="3112"/>
      <c r="CAC52" s="3112"/>
      <c r="CAD52" s="3112"/>
      <c r="CAE52" s="3112"/>
      <c r="CAF52" s="3112"/>
      <c r="CAG52" s="3112"/>
      <c r="CAH52" s="3112"/>
      <c r="CAI52" s="3112"/>
      <c r="CAJ52" s="3112"/>
      <c r="CAK52" s="3112"/>
      <c r="CAL52" s="3112"/>
      <c r="CAM52" s="3112"/>
      <c r="CAN52" s="3112"/>
      <c r="CAO52" s="3112"/>
      <c r="CAP52" s="3112"/>
      <c r="CAQ52" s="3112"/>
      <c r="CAR52" s="3112"/>
      <c r="CAS52" s="3112"/>
      <c r="CAT52" s="3112"/>
      <c r="CAU52" s="3112"/>
      <c r="CAV52" s="3112"/>
      <c r="CAW52" s="3112"/>
      <c r="CAX52" s="3112"/>
      <c r="CAY52" s="3112"/>
      <c r="CAZ52" s="3112"/>
      <c r="CBA52" s="3112"/>
      <c r="CBB52" s="3112"/>
      <c r="CBC52" s="3112"/>
      <c r="CBD52" s="3112"/>
      <c r="CBE52" s="3112"/>
      <c r="CBF52" s="3112"/>
      <c r="CBG52" s="3112"/>
      <c r="CBH52" s="3112"/>
      <c r="CBI52" s="3112"/>
      <c r="CBJ52" s="3112"/>
      <c r="CBK52" s="3112"/>
      <c r="CBL52" s="3112"/>
      <c r="CBM52" s="3112"/>
      <c r="CBN52" s="3112"/>
      <c r="CBO52" s="3112"/>
      <c r="CBP52" s="3112"/>
      <c r="CBQ52" s="3112"/>
      <c r="CBR52" s="3112"/>
      <c r="CBS52" s="3112"/>
      <c r="CBT52" s="3112"/>
      <c r="CBU52" s="3112"/>
      <c r="CBV52" s="3112"/>
      <c r="CBW52" s="3112"/>
      <c r="CBX52" s="3112"/>
      <c r="CBY52" s="3112"/>
      <c r="CBZ52" s="3112"/>
      <c r="CCA52" s="3112"/>
      <c r="CCB52" s="3112"/>
      <c r="CCC52" s="3112"/>
      <c r="CCD52" s="3112"/>
      <c r="CCE52" s="3112"/>
      <c r="CCF52" s="3112"/>
      <c r="CCG52" s="3112"/>
      <c r="CCH52" s="3112"/>
      <c r="CCI52" s="3112"/>
      <c r="CCJ52" s="3112"/>
      <c r="CCK52" s="3112"/>
      <c r="CCL52" s="3112"/>
      <c r="CCM52" s="3112"/>
      <c r="CCN52" s="3112"/>
      <c r="CCO52" s="3112"/>
      <c r="CCP52" s="3112"/>
      <c r="CCQ52" s="3112"/>
      <c r="CCR52" s="3112"/>
      <c r="CCS52" s="3112"/>
      <c r="CCT52" s="3112"/>
      <c r="CCU52" s="3112"/>
      <c r="CCV52" s="3112"/>
      <c r="CCW52" s="3112"/>
      <c r="CCX52" s="3112"/>
      <c r="CCY52" s="3112"/>
      <c r="CCZ52" s="3112"/>
      <c r="CDA52" s="3112"/>
      <c r="CDB52" s="3112"/>
      <c r="CDC52" s="3112"/>
      <c r="CDD52" s="3112"/>
      <c r="CDE52" s="3112"/>
      <c r="CDF52" s="3112"/>
      <c r="CDG52" s="3112"/>
      <c r="CDH52" s="3112"/>
      <c r="CDI52" s="3112"/>
      <c r="CDJ52" s="3112"/>
      <c r="CDK52" s="3112"/>
      <c r="CDL52" s="3112"/>
      <c r="CDM52" s="3112"/>
      <c r="CDN52" s="3112"/>
      <c r="CDO52" s="3112"/>
      <c r="CDP52" s="3112"/>
      <c r="CDQ52" s="3112"/>
      <c r="CDR52" s="3112"/>
      <c r="CDS52" s="3112"/>
      <c r="CDT52" s="3112"/>
      <c r="CDU52" s="3112"/>
      <c r="CDV52" s="3112"/>
      <c r="CDW52" s="3112"/>
      <c r="CDX52" s="3112"/>
      <c r="CDY52" s="3112"/>
      <c r="CDZ52" s="3112"/>
      <c r="CEA52" s="3112"/>
      <c r="CEB52" s="3112"/>
      <c r="CEC52" s="3112"/>
      <c r="CED52" s="3112"/>
      <c r="CEE52" s="3112"/>
      <c r="CEF52" s="3112"/>
      <c r="CEG52" s="3112"/>
      <c r="CEH52" s="3112"/>
      <c r="CEI52" s="3112"/>
      <c r="CEJ52" s="3112"/>
      <c r="CEK52" s="3112"/>
      <c r="CEL52" s="3112"/>
      <c r="CEM52" s="3112"/>
      <c r="CEN52" s="3112"/>
      <c r="CEO52" s="3112"/>
      <c r="CEP52" s="3112"/>
      <c r="CEQ52" s="3112"/>
      <c r="CER52" s="3112"/>
      <c r="CES52" s="3112"/>
      <c r="CET52" s="3112"/>
      <c r="CEU52" s="3112"/>
      <c r="CEV52" s="3112"/>
      <c r="CEW52" s="3112"/>
      <c r="CEX52" s="3112"/>
      <c r="CEY52" s="3112"/>
      <c r="CEZ52" s="3112"/>
      <c r="CFA52" s="3112"/>
      <c r="CFB52" s="3112"/>
      <c r="CFC52" s="3112"/>
      <c r="CFD52" s="3112"/>
      <c r="CFE52" s="3112"/>
      <c r="CFF52" s="3112"/>
      <c r="CFG52" s="3112"/>
      <c r="CFH52" s="3112"/>
      <c r="CFI52" s="3112"/>
      <c r="CFJ52" s="3112"/>
      <c r="CFK52" s="3112"/>
      <c r="CFL52" s="3112"/>
      <c r="CFM52" s="3112"/>
      <c r="CFN52" s="3112"/>
      <c r="CFO52" s="3112"/>
      <c r="CFP52" s="3112"/>
      <c r="CFQ52" s="3112"/>
      <c r="CFR52" s="3112"/>
      <c r="CFS52" s="3112"/>
      <c r="CFT52" s="3112"/>
      <c r="CFU52" s="3112"/>
      <c r="CFV52" s="3112"/>
      <c r="CFW52" s="3112"/>
      <c r="CFX52" s="3112"/>
      <c r="CFY52" s="3112"/>
      <c r="CFZ52" s="3112"/>
      <c r="CGA52" s="3112"/>
      <c r="CGB52" s="3112"/>
      <c r="CGC52" s="3112"/>
      <c r="CGD52" s="3112"/>
      <c r="CGE52" s="3112"/>
      <c r="CGF52" s="3112"/>
      <c r="CGG52" s="3112"/>
      <c r="CGH52" s="3112"/>
      <c r="CGI52" s="3112"/>
      <c r="CGJ52" s="3112"/>
      <c r="CGK52" s="3112"/>
      <c r="CGL52" s="3112"/>
      <c r="CGM52" s="3112"/>
      <c r="CGN52" s="3112"/>
      <c r="CGO52" s="3112"/>
      <c r="CGP52" s="3112"/>
      <c r="CGQ52" s="3112"/>
      <c r="CGR52" s="3112"/>
      <c r="CGS52" s="3112"/>
      <c r="CGT52" s="3112"/>
      <c r="CGU52" s="3112"/>
      <c r="CGV52" s="3112"/>
      <c r="CGW52" s="3112"/>
      <c r="CGX52" s="3112"/>
      <c r="CGY52" s="3112"/>
      <c r="CGZ52" s="3112"/>
      <c r="CHA52" s="3112"/>
      <c r="CHB52" s="3112"/>
      <c r="CHC52" s="3112"/>
      <c r="CHD52" s="3112"/>
      <c r="CHE52" s="3112"/>
      <c r="CHF52" s="3112"/>
      <c r="CHG52" s="3112"/>
      <c r="CHH52" s="3112"/>
      <c r="CHI52" s="3112"/>
      <c r="CHJ52" s="3112"/>
      <c r="CHK52" s="3112"/>
      <c r="CHL52" s="3112"/>
      <c r="CHM52" s="3112"/>
      <c r="CHN52" s="3112"/>
      <c r="CHO52" s="3112"/>
      <c r="CHP52" s="3112"/>
      <c r="CHQ52" s="3112"/>
      <c r="CHR52" s="3112"/>
      <c r="CHS52" s="3112"/>
      <c r="CHT52" s="3112"/>
      <c r="CHU52" s="3112"/>
      <c r="CHV52" s="3112"/>
      <c r="CHW52" s="3112"/>
      <c r="CHX52" s="3112"/>
      <c r="CHY52" s="3112"/>
      <c r="CHZ52" s="3112"/>
      <c r="CIA52" s="3112"/>
      <c r="CIB52" s="3112"/>
      <c r="CIC52" s="3112"/>
      <c r="CID52" s="3112"/>
      <c r="CIE52" s="3112"/>
      <c r="CIF52" s="3112"/>
      <c r="CIG52" s="3112"/>
      <c r="CIH52" s="3112"/>
      <c r="CII52" s="3112"/>
      <c r="CIJ52" s="3112"/>
      <c r="CIK52" s="3112"/>
      <c r="CIL52" s="3112"/>
      <c r="CIM52" s="3112"/>
      <c r="CIN52" s="3112"/>
      <c r="CIO52" s="3112"/>
      <c r="CIP52" s="3112"/>
      <c r="CIQ52" s="3112"/>
      <c r="CIR52" s="3112"/>
      <c r="CIS52" s="3112"/>
      <c r="CIT52" s="3112"/>
      <c r="CIU52" s="3112"/>
      <c r="CIV52" s="3112"/>
      <c r="CIW52" s="3112"/>
      <c r="CIX52" s="3112"/>
      <c r="CIY52" s="3112"/>
      <c r="CIZ52" s="3112"/>
      <c r="CJA52" s="3112"/>
      <c r="CJB52" s="3112"/>
      <c r="CJC52" s="3112"/>
      <c r="CJD52" s="3112"/>
      <c r="CJE52" s="3112"/>
      <c r="CJF52" s="3112"/>
      <c r="CJG52" s="3112"/>
      <c r="CJH52" s="3112"/>
      <c r="CJI52" s="3112"/>
      <c r="CJJ52" s="3112"/>
      <c r="CJK52" s="3112"/>
      <c r="CJL52" s="3112"/>
      <c r="CJM52" s="3112"/>
      <c r="CJN52" s="3112"/>
      <c r="CJO52" s="3112"/>
      <c r="CJP52" s="3112"/>
      <c r="CJQ52" s="3112"/>
      <c r="CJR52" s="3112"/>
      <c r="CJS52" s="3112"/>
      <c r="CJT52" s="3112"/>
      <c r="CJU52" s="3112"/>
      <c r="CJV52" s="3112"/>
      <c r="CJW52" s="3112"/>
      <c r="CJX52" s="3112"/>
      <c r="CJY52" s="3112"/>
      <c r="CJZ52" s="3112"/>
      <c r="CKA52" s="3112"/>
      <c r="CKB52" s="3112"/>
      <c r="CKC52" s="3112"/>
      <c r="CKD52" s="3112"/>
      <c r="CKE52" s="3112"/>
      <c r="CKF52" s="3112"/>
      <c r="CKG52" s="3112"/>
      <c r="CKH52" s="3112"/>
      <c r="CKI52" s="3112"/>
      <c r="CKJ52" s="3112"/>
      <c r="CKK52" s="3112"/>
      <c r="CKL52" s="3112"/>
      <c r="CKM52" s="3112"/>
      <c r="CKN52" s="3112"/>
      <c r="CKO52" s="3112"/>
      <c r="CKP52" s="3112"/>
      <c r="CKQ52" s="3112"/>
      <c r="CKR52" s="3112"/>
      <c r="CKS52" s="3112"/>
      <c r="CKT52" s="3112"/>
      <c r="CKU52" s="3112"/>
      <c r="CKV52" s="3112"/>
      <c r="CKW52" s="3112"/>
      <c r="CKX52" s="3112"/>
      <c r="CKY52" s="3112"/>
      <c r="CKZ52" s="3112"/>
      <c r="CLA52" s="3112"/>
      <c r="CLB52" s="3112"/>
      <c r="CLC52" s="3112"/>
      <c r="CLD52" s="3112"/>
      <c r="CLE52" s="3112"/>
      <c r="CLF52" s="3112"/>
      <c r="CLG52" s="3112"/>
      <c r="CLH52" s="3112"/>
      <c r="CLI52" s="3112"/>
      <c r="CLJ52" s="3112"/>
      <c r="CLK52" s="3112"/>
      <c r="CLL52" s="3112"/>
      <c r="CLM52" s="3112"/>
      <c r="CLN52" s="3112"/>
      <c r="CLO52" s="3112"/>
      <c r="CLP52" s="3112"/>
      <c r="CLQ52" s="3112"/>
      <c r="CLR52" s="3112"/>
      <c r="CLS52" s="3112"/>
      <c r="CLT52" s="3112"/>
      <c r="CLU52" s="3112"/>
      <c r="CLV52" s="3112"/>
      <c r="CLW52" s="3112"/>
      <c r="CLX52" s="3112"/>
      <c r="CLY52" s="3112"/>
      <c r="CLZ52" s="3112"/>
      <c r="CMA52" s="3112"/>
      <c r="CMB52" s="3112"/>
      <c r="CMC52" s="3112"/>
      <c r="CMD52" s="3112"/>
      <c r="CME52" s="3112"/>
      <c r="CMF52" s="3112"/>
      <c r="CMG52" s="3112"/>
      <c r="CMH52" s="3112"/>
      <c r="CMI52" s="3112"/>
      <c r="CMJ52" s="3112"/>
      <c r="CMK52" s="3112"/>
      <c r="CML52" s="3112"/>
      <c r="CMM52" s="3112"/>
      <c r="CMN52" s="3112"/>
      <c r="CMO52" s="3112"/>
      <c r="CMP52" s="3112"/>
      <c r="CMQ52" s="3112"/>
      <c r="CMR52" s="3112"/>
      <c r="CMS52" s="3112"/>
      <c r="CMT52" s="3112"/>
      <c r="CMU52" s="3112"/>
      <c r="CMV52" s="3112"/>
      <c r="CMW52" s="3112"/>
      <c r="CMX52" s="3112"/>
      <c r="CMY52" s="3112"/>
      <c r="CMZ52" s="3112"/>
      <c r="CNA52" s="3112"/>
      <c r="CNB52" s="3112"/>
      <c r="CNC52" s="3112"/>
      <c r="CND52" s="3112"/>
      <c r="CNE52" s="3112"/>
      <c r="CNF52" s="3112"/>
      <c r="CNG52" s="3112"/>
      <c r="CNH52" s="3112"/>
      <c r="CNI52" s="3112"/>
      <c r="CNJ52" s="3112"/>
      <c r="CNK52" s="3112"/>
      <c r="CNL52" s="3112"/>
      <c r="CNM52" s="3112"/>
      <c r="CNN52" s="3112"/>
      <c r="CNO52" s="3112"/>
      <c r="CNP52" s="3112"/>
      <c r="CNQ52" s="3112"/>
      <c r="CNR52" s="3112"/>
      <c r="CNS52" s="3112"/>
      <c r="CNT52" s="3112"/>
      <c r="CNU52" s="3112"/>
      <c r="CNV52" s="3112"/>
      <c r="CNW52" s="3112"/>
      <c r="CNX52" s="3112"/>
      <c r="CNY52" s="3112"/>
      <c r="CNZ52" s="3112"/>
      <c r="COA52" s="3112"/>
      <c r="COB52" s="3112"/>
      <c r="COC52" s="3112"/>
      <c r="COD52" s="3112"/>
      <c r="COE52" s="3112"/>
      <c r="COF52" s="3112"/>
      <c r="COG52" s="3112"/>
      <c r="COH52" s="3112"/>
      <c r="COI52" s="3112"/>
      <c r="COJ52" s="3112"/>
      <c r="COK52" s="3112"/>
      <c r="COL52" s="3112"/>
      <c r="COM52" s="3112"/>
      <c r="CON52" s="3112"/>
      <c r="COO52" s="3112"/>
      <c r="COP52" s="3112"/>
      <c r="COQ52" s="3112"/>
      <c r="COR52" s="3112"/>
      <c r="COS52" s="3112"/>
      <c r="COT52" s="3112"/>
      <c r="COU52" s="3112"/>
      <c r="COV52" s="3112"/>
      <c r="COW52" s="3112"/>
      <c r="COX52" s="3112"/>
      <c r="COY52" s="3112"/>
      <c r="COZ52" s="3112"/>
      <c r="CPA52" s="3112"/>
      <c r="CPB52" s="3112"/>
      <c r="CPC52" s="3112"/>
      <c r="CPD52" s="3112"/>
      <c r="CPE52" s="3112"/>
      <c r="CPF52" s="3112"/>
      <c r="CPG52" s="3112"/>
      <c r="CPH52" s="3112"/>
      <c r="CPI52" s="3112"/>
      <c r="CPJ52" s="3112"/>
      <c r="CPK52" s="3112"/>
      <c r="CPL52" s="3112"/>
      <c r="CPM52" s="3112"/>
      <c r="CPN52" s="3112"/>
      <c r="CPO52" s="3112"/>
      <c r="CPP52" s="3112"/>
      <c r="CPQ52" s="3112"/>
      <c r="CPR52" s="3112"/>
      <c r="CPS52" s="3112"/>
      <c r="CPT52" s="3112"/>
      <c r="CPU52" s="3112"/>
      <c r="CPV52" s="3112"/>
      <c r="CPW52" s="3112"/>
      <c r="CPX52" s="3112"/>
      <c r="CPY52" s="3112"/>
      <c r="CPZ52" s="3112"/>
      <c r="CQA52" s="3112"/>
      <c r="CQB52" s="3112"/>
      <c r="CQC52" s="3112"/>
      <c r="CQD52" s="3112"/>
      <c r="CQE52" s="3112"/>
      <c r="CQF52" s="3112"/>
      <c r="CQG52" s="3112"/>
      <c r="CQH52" s="3112"/>
      <c r="CQI52" s="3112"/>
      <c r="CQJ52" s="3112"/>
      <c r="CQK52" s="3112"/>
      <c r="CQL52" s="3112"/>
      <c r="CQM52" s="3112"/>
      <c r="CQN52" s="3112"/>
      <c r="CQO52" s="3112"/>
      <c r="CQP52" s="3112"/>
      <c r="CQQ52" s="3112"/>
      <c r="CQR52" s="3112"/>
      <c r="CQS52" s="3112"/>
      <c r="CQT52" s="3112"/>
      <c r="CQU52" s="3112"/>
      <c r="CQV52" s="3112"/>
      <c r="CQW52" s="3112"/>
      <c r="CQX52" s="3112"/>
      <c r="CQY52" s="3112"/>
      <c r="CQZ52" s="3112"/>
      <c r="CRA52" s="3112"/>
      <c r="CRB52" s="3112"/>
      <c r="CRC52" s="3112"/>
      <c r="CRD52" s="3112"/>
      <c r="CRE52" s="3112"/>
      <c r="CRF52" s="3112"/>
      <c r="CRG52" s="3112"/>
      <c r="CRH52" s="3112"/>
      <c r="CRI52" s="3112"/>
      <c r="CRJ52" s="3112"/>
      <c r="CRK52" s="3112"/>
      <c r="CRL52" s="3112"/>
      <c r="CRM52" s="3112"/>
      <c r="CRN52" s="3112"/>
      <c r="CRO52" s="3112"/>
      <c r="CRP52" s="3112"/>
      <c r="CRQ52" s="3112"/>
      <c r="CRR52" s="3112"/>
      <c r="CRS52" s="3112"/>
      <c r="CRT52" s="3112"/>
      <c r="CRU52" s="3112"/>
      <c r="CRV52" s="3112"/>
      <c r="CRW52" s="3112"/>
      <c r="CRX52" s="3112"/>
      <c r="CRY52" s="3112"/>
      <c r="CRZ52" s="3112"/>
      <c r="CSA52" s="3112"/>
      <c r="CSB52" s="3112"/>
      <c r="CSC52" s="3112"/>
      <c r="CSD52" s="3112"/>
      <c r="CSE52" s="3112"/>
      <c r="CSF52" s="3112"/>
      <c r="CSG52" s="3112"/>
      <c r="CSH52" s="3112"/>
      <c r="CSI52" s="3112"/>
      <c r="CSJ52" s="3112"/>
      <c r="CSK52" s="3112"/>
      <c r="CSL52" s="3112"/>
      <c r="CSM52" s="3112"/>
      <c r="CSN52" s="3112"/>
      <c r="CSO52" s="3112"/>
      <c r="CSP52" s="3112"/>
      <c r="CSQ52" s="3112"/>
      <c r="CSR52" s="3112"/>
      <c r="CSS52" s="3112"/>
      <c r="CST52" s="3112"/>
      <c r="CSU52" s="3112"/>
      <c r="CSV52" s="3112"/>
      <c r="CSW52" s="3112"/>
      <c r="CSX52" s="3112"/>
      <c r="CSY52" s="3112"/>
      <c r="CSZ52" s="3112"/>
      <c r="CTA52" s="3112"/>
      <c r="CTB52" s="3112"/>
      <c r="CTC52" s="3112"/>
      <c r="CTD52" s="3112"/>
      <c r="CTE52" s="3112"/>
      <c r="CTF52" s="3112"/>
      <c r="CTG52" s="3112"/>
      <c r="CTH52" s="3112"/>
      <c r="CTI52" s="3112"/>
      <c r="CTJ52" s="3112"/>
      <c r="CTK52" s="3112"/>
      <c r="CTL52" s="3112"/>
      <c r="CTM52" s="3112"/>
      <c r="CTN52" s="3112"/>
      <c r="CTO52" s="3112"/>
      <c r="CTP52" s="3112"/>
      <c r="CTQ52" s="3112"/>
      <c r="CTR52" s="3112"/>
      <c r="CTS52" s="3112"/>
      <c r="CTT52" s="3112"/>
      <c r="CTU52" s="3112"/>
      <c r="CTV52" s="3112"/>
      <c r="CTW52" s="3112"/>
      <c r="CTX52" s="3112"/>
      <c r="CTY52" s="3112"/>
      <c r="CTZ52" s="3112"/>
      <c r="CUA52" s="3112"/>
      <c r="CUB52" s="3112"/>
      <c r="CUC52" s="3112"/>
      <c r="CUD52" s="3112"/>
      <c r="CUE52" s="3112"/>
      <c r="CUF52" s="3112"/>
      <c r="CUG52" s="3112"/>
      <c r="CUH52" s="3112"/>
      <c r="CUI52" s="3112"/>
      <c r="CUJ52" s="3112"/>
      <c r="CUK52" s="3112"/>
      <c r="CUL52" s="3112"/>
      <c r="CUM52" s="3112"/>
      <c r="CUN52" s="3112"/>
      <c r="CUO52" s="3112"/>
      <c r="CUP52" s="3112"/>
      <c r="CUQ52" s="3112"/>
      <c r="CUR52" s="3112"/>
      <c r="CUS52" s="3112"/>
      <c r="CUT52" s="3112"/>
      <c r="CUU52" s="3112"/>
      <c r="CUV52" s="3112"/>
      <c r="CUW52" s="3112"/>
      <c r="CUX52" s="3112"/>
      <c r="CUY52" s="3112"/>
      <c r="CUZ52" s="3112"/>
      <c r="CVA52" s="3112"/>
      <c r="CVB52" s="3112"/>
      <c r="CVC52" s="3112"/>
      <c r="CVD52" s="3112"/>
      <c r="CVE52" s="3112"/>
      <c r="CVF52" s="3112"/>
      <c r="CVG52" s="3112"/>
      <c r="CVH52" s="3112"/>
      <c r="CVI52" s="3112"/>
      <c r="CVJ52" s="3112"/>
      <c r="CVK52" s="3112"/>
      <c r="CVL52" s="3112"/>
      <c r="CVM52" s="3112"/>
      <c r="CVN52" s="3112"/>
      <c r="CVO52" s="3112"/>
      <c r="CVP52" s="3112"/>
      <c r="CVQ52" s="3112"/>
      <c r="CVR52" s="3112"/>
      <c r="CVS52" s="3112"/>
      <c r="CVT52" s="3112"/>
      <c r="CVU52" s="3112"/>
      <c r="CVV52" s="3112"/>
      <c r="CVW52" s="3112"/>
      <c r="CVX52" s="3112"/>
      <c r="CVY52" s="3112"/>
      <c r="CVZ52" s="3112"/>
      <c r="CWA52" s="3112"/>
      <c r="CWB52" s="3112"/>
      <c r="CWC52" s="3112"/>
      <c r="CWD52" s="3112"/>
      <c r="CWE52" s="3112"/>
      <c r="CWF52" s="3112"/>
      <c r="CWG52" s="3112"/>
      <c r="CWH52" s="3112"/>
      <c r="CWI52" s="3112"/>
      <c r="CWJ52" s="3112"/>
      <c r="CWK52" s="3112"/>
      <c r="CWL52" s="3112"/>
      <c r="CWM52" s="3112"/>
      <c r="CWN52" s="3112"/>
      <c r="CWO52" s="3112"/>
      <c r="CWP52" s="3112"/>
      <c r="CWQ52" s="3112"/>
      <c r="CWR52" s="3112"/>
      <c r="CWS52" s="3112"/>
      <c r="CWT52" s="3112"/>
      <c r="CWU52" s="3112"/>
      <c r="CWV52" s="3112"/>
      <c r="CWW52" s="3112"/>
      <c r="CWX52" s="3112"/>
      <c r="CWY52" s="3112"/>
      <c r="CWZ52" s="3112"/>
      <c r="CXA52" s="3112"/>
      <c r="CXB52" s="3112"/>
      <c r="CXC52" s="3112"/>
      <c r="CXD52" s="3112"/>
      <c r="CXE52" s="3112"/>
      <c r="CXF52" s="3112"/>
      <c r="CXG52" s="3112"/>
      <c r="CXH52" s="3112"/>
      <c r="CXI52" s="3112"/>
      <c r="CXJ52" s="3112"/>
      <c r="CXK52" s="3112"/>
      <c r="CXL52" s="3112"/>
      <c r="CXM52" s="3112"/>
      <c r="CXN52" s="3112"/>
      <c r="CXO52" s="3112"/>
      <c r="CXP52" s="3112"/>
      <c r="CXQ52" s="3112"/>
      <c r="CXR52" s="3112"/>
      <c r="CXS52" s="3112"/>
      <c r="CXT52" s="3112"/>
      <c r="CXU52" s="3112"/>
      <c r="CXV52" s="3112"/>
      <c r="CXW52" s="3112"/>
      <c r="CXX52" s="3112"/>
      <c r="CXY52" s="3112"/>
      <c r="CXZ52" s="3112"/>
      <c r="CYA52" s="3112"/>
      <c r="CYB52" s="3112"/>
      <c r="CYC52" s="3112"/>
      <c r="CYD52" s="3112"/>
      <c r="CYE52" s="3112"/>
      <c r="CYF52" s="3112"/>
      <c r="CYG52" s="3112"/>
      <c r="CYH52" s="3112"/>
      <c r="CYI52" s="3112"/>
      <c r="CYJ52" s="3112"/>
      <c r="CYK52" s="3112"/>
      <c r="CYL52" s="3112"/>
      <c r="CYM52" s="3112"/>
      <c r="CYN52" s="3112"/>
      <c r="CYO52" s="3112"/>
      <c r="CYP52" s="3112"/>
      <c r="CYQ52" s="3112"/>
      <c r="CYR52" s="3112"/>
      <c r="CYS52" s="3112"/>
      <c r="CYT52" s="3112"/>
      <c r="CYU52" s="3112"/>
      <c r="CYV52" s="3112"/>
      <c r="CYW52" s="3112"/>
      <c r="CYX52" s="3112"/>
      <c r="CYY52" s="3112"/>
      <c r="CYZ52" s="3112"/>
      <c r="CZA52" s="3112"/>
      <c r="CZB52" s="3112"/>
      <c r="CZC52" s="3112"/>
      <c r="CZD52" s="3112"/>
      <c r="CZE52" s="3112"/>
      <c r="CZF52" s="3112"/>
      <c r="CZG52" s="3112"/>
      <c r="CZH52" s="3112"/>
      <c r="CZI52" s="3112"/>
      <c r="CZJ52" s="3112"/>
      <c r="CZK52" s="3112"/>
      <c r="CZL52" s="3112"/>
      <c r="CZM52" s="3112"/>
      <c r="CZN52" s="3112"/>
      <c r="CZO52" s="3112"/>
      <c r="CZP52" s="3112"/>
      <c r="CZQ52" s="3112"/>
      <c r="CZR52" s="3112"/>
      <c r="CZS52" s="3112"/>
      <c r="CZT52" s="3112"/>
      <c r="CZU52" s="3112"/>
      <c r="CZV52" s="3112"/>
      <c r="CZW52" s="3112"/>
      <c r="CZX52" s="3112"/>
      <c r="CZY52" s="3112"/>
      <c r="CZZ52" s="3112"/>
      <c r="DAA52" s="3112"/>
      <c r="DAB52" s="3112"/>
      <c r="DAC52" s="3112"/>
      <c r="DAD52" s="3112"/>
      <c r="DAE52" s="3112"/>
      <c r="DAF52" s="3112"/>
      <c r="DAG52" s="3112"/>
      <c r="DAH52" s="3112"/>
      <c r="DAI52" s="3112"/>
      <c r="DAJ52" s="3112"/>
      <c r="DAK52" s="3112"/>
      <c r="DAL52" s="3112"/>
      <c r="DAM52" s="3112"/>
      <c r="DAN52" s="3112"/>
      <c r="DAO52" s="3112"/>
      <c r="DAP52" s="3112"/>
      <c r="DAQ52" s="3112"/>
      <c r="DAR52" s="3112"/>
      <c r="DAS52" s="3112"/>
      <c r="DAT52" s="3112"/>
      <c r="DAU52" s="3112"/>
      <c r="DAV52" s="3112"/>
      <c r="DAW52" s="3112"/>
      <c r="DAX52" s="3112"/>
      <c r="DAY52" s="3112"/>
      <c r="DAZ52" s="3112"/>
      <c r="DBA52" s="3112"/>
      <c r="DBB52" s="3112"/>
      <c r="DBC52" s="3112"/>
      <c r="DBD52" s="3112"/>
      <c r="DBE52" s="3112"/>
      <c r="DBF52" s="3112"/>
      <c r="DBG52" s="3112"/>
      <c r="DBH52" s="3112"/>
      <c r="DBI52" s="3112"/>
      <c r="DBJ52" s="3112"/>
      <c r="DBK52" s="3112"/>
      <c r="DBL52" s="3112"/>
      <c r="DBM52" s="3112"/>
      <c r="DBN52" s="3112"/>
      <c r="DBO52" s="3112"/>
      <c r="DBP52" s="3112"/>
      <c r="DBQ52" s="3112"/>
      <c r="DBR52" s="3112"/>
      <c r="DBS52" s="3112"/>
      <c r="DBT52" s="3112"/>
      <c r="DBU52" s="3112"/>
      <c r="DBV52" s="3112"/>
      <c r="DBW52" s="3112"/>
      <c r="DBX52" s="3112"/>
      <c r="DBY52" s="3112"/>
      <c r="DBZ52" s="3112"/>
      <c r="DCA52" s="3112"/>
      <c r="DCB52" s="3112"/>
      <c r="DCC52" s="3112"/>
      <c r="DCD52" s="3112"/>
      <c r="DCE52" s="3112"/>
      <c r="DCF52" s="3112"/>
      <c r="DCG52" s="3112"/>
      <c r="DCH52" s="3112"/>
      <c r="DCI52" s="3112"/>
      <c r="DCJ52" s="3112"/>
      <c r="DCK52" s="3112"/>
      <c r="DCL52" s="3112"/>
      <c r="DCM52" s="3112"/>
      <c r="DCN52" s="3112"/>
      <c r="DCO52" s="3112"/>
      <c r="DCP52" s="3112"/>
      <c r="DCQ52" s="3112"/>
      <c r="DCR52" s="3112"/>
      <c r="DCS52" s="3112"/>
      <c r="DCT52" s="3112"/>
      <c r="DCU52" s="3112"/>
      <c r="DCV52" s="3112"/>
      <c r="DCW52" s="3112"/>
      <c r="DCX52" s="3112"/>
      <c r="DCY52" s="3112"/>
      <c r="DCZ52" s="3112"/>
      <c r="DDA52" s="3112"/>
      <c r="DDB52" s="3112"/>
      <c r="DDC52" s="3112"/>
      <c r="DDD52" s="3112"/>
      <c r="DDE52" s="3112"/>
      <c r="DDF52" s="3112"/>
      <c r="DDG52" s="3112"/>
      <c r="DDH52" s="3112"/>
      <c r="DDI52" s="3112"/>
      <c r="DDJ52" s="3112"/>
      <c r="DDK52" s="3112"/>
      <c r="DDL52" s="3112"/>
      <c r="DDM52" s="3112"/>
      <c r="DDN52" s="3112"/>
      <c r="DDO52" s="3112"/>
      <c r="DDP52" s="3112"/>
      <c r="DDQ52" s="3112"/>
      <c r="DDR52" s="3112"/>
      <c r="DDS52" s="3112"/>
      <c r="DDT52" s="3112"/>
      <c r="DDU52" s="3112"/>
      <c r="DDV52" s="3112"/>
      <c r="DDW52" s="3112"/>
      <c r="DDX52" s="3112"/>
      <c r="DDY52" s="3112"/>
      <c r="DDZ52" s="3112"/>
      <c r="DEA52" s="3112"/>
      <c r="DEB52" s="3112"/>
      <c r="DEC52" s="3112"/>
      <c r="DED52" s="3112"/>
      <c r="DEE52" s="3112"/>
      <c r="DEF52" s="3112"/>
      <c r="DEG52" s="3112"/>
      <c r="DEH52" s="3112"/>
      <c r="DEI52" s="3112"/>
      <c r="DEJ52" s="3112"/>
      <c r="DEK52" s="3112"/>
      <c r="DEL52" s="3112"/>
      <c r="DEM52" s="3112"/>
      <c r="DEN52" s="3112"/>
      <c r="DEO52" s="3112"/>
      <c r="DEP52" s="3112"/>
      <c r="DEQ52" s="3112"/>
      <c r="DER52" s="3112"/>
      <c r="DES52" s="3112"/>
      <c r="DET52" s="3112"/>
      <c r="DEU52" s="3112"/>
      <c r="DEV52" s="3112"/>
      <c r="DEW52" s="3112"/>
      <c r="DEX52" s="3112"/>
      <c r="DEY52" s="3112"/>
      <c r="DEZ52" s="3112"/>
      <c r="DFA52" s="3112"/>
      <c r="DFB52" s="3112"/>
      <c r="DFC52" s="3112"/>
      <c r="DFD52" s="3112"/>
      <c r="DFE52" s="3112"/>
      <c r="DFF52" s="3112"/>
      <c r="DFG52" s="3112"/>
      <c r="DFH52" s="3112"/>
      <c r="DFI52" s="3112"/>
      <c r="DFJ52" s="3112"/>
      <c r="DFK52" s="3112"/>
      <c r="DFL52" s="3112"/>
      <c r="DFM52" s="3112"/>
      <c r="DFN52" s="3112"/>
      <c r="DFO52" s="3112"/>
      <c r="DFP52" s="3112"/>
      <c r="DFQ52" s="3112"/>
      <c r="DFR52" s="3112"/>
      <c r="DFS52" s="3112"/>
      <c r="DFT52" s="3112"/>
      <c r="DFU52" s="3112"/>
      <c r="DFV52" s="3112"/>
      <c r="DFW52" s="3112"/>
      <c r="DFX52" s="3112"/>
      <c r="DFY52" s="3112"/>
      <c r="DFZ52" s="3112"/>
      <c r="DGA52" s="3112"/>
      <c r="DGB52" s="3112"/>
      <c r="DGC52" s="3112"/>
      <c r="DGD52" s="3112"/>
      <c r="DGE52" s="3112"/>
      <c r="DGF52" s="3112"/>
      <c r="DGG52" s="3112"/>
      <c r="DGH52" s="3112"/>
      <c r="DGI52" s="3112"/>
      <c r="DGJ52" s="3112"/>
      <c r="DGK52" s="3112"/>
      <c r="DGL52" s="3112"/>
      <c r="DGM52" s="3112"/>
      <c r="DGN52" s="3112"/>
      <c r="DGO52" s="3112"/>
      <c r="DGP52" s="3112"/>
      <c r="DGQ52" s="3112"/>
      <c r="DGR52" s="3112"/>
      <c r="DGS52" s="3112"/>
      <c r="DGT52" s="3112"/>
      <c r="DGU52" s="3112"/>
      <c r="DGV52" s="3112"/>
      <c r="DGW52" s="3112"/>
      <c r="DGX52" s="3112"/>
      <c r="DGY52" s="3112"/>
      <c r="DGZ52" s="3112"/>
      <c r="DHA52" s="3112"/>
      <c r="DHB52" s="3112"/>
      <c r="DHC52" s="3112"/>
      <c r="DHD52" s="3112"/>
      <c r="DHE52" s="3112"/>
      <c r="DHF52" s="3112"/>
      <c r="DHG52" s="3112"/>
      <c r="DHH52" s="3112"/>
      <c r="DHI52" s="3112"/>
      <c r="DHJ52" s="3112"/>
      <c r="DHK52" s="3112"/>
      <c r="DHL52" s="3112"/>
      <c r="DHM52" s="3112"/>
      <c r="DHN52" s="3112"/>
      <c r="DHO52" s="3112"/>
      <c r="DHP52" s="3112"/>
      <c r="DHQ52" s="3112"/>
      <c r="DHR52" s="3112"/>
      <c r="DHS52" s="3112"/>
      <c r="DHT52" s="3112"/>
      <c r="DHU52" s="3112"/>
      <c r="DHV52" s="3112"/>
      <c r="DHW52" s="3112"/>
      <c r="DHX52" s="3112"/>
      <c r="DHY52" s="3112"/>
      <c r="DHZ52" s="3112"/>
      <c r="DIA52" s="3112"/>
      <c r="DIB52" s="3112"/>
      <c r="DIC52" s="3112"/>
      <c r="DID52" s="3112"/>
      <c r="DIE52" s="3112"/>
      <c r="DIF52" s="3112"/>
      <c r="DIG52" s="3112"/>
      <c r="DIH52" s="3112"/>
      <c r="DII52" s="3112"/>
      <c r="DIJ52" s="3112"/>
      <c r="DIK52" s="3112"/>
      <c r="DIL52" s="3112"/>
      <c r="DIM52" s="3112"/>
      <c r="DIN52" s="3112"/>
      <c r="DIO52" s="3112"/>
      <c r="DIP52" s="3112"/>
      <c r="DIQ52" s="3112"/>
      <c r="DIR52" s="3112"/>
      <c r="DIS52" s="3112"/>
      <c r="DIT52" s="3112"/>
      <c r="DIU52" s="3112"/>
      <c r="DIV52" s="3112"/>
      <c r="DIW52" s="3112"/>
      <c r="DIX52" s="3112"/>
      <c r="DIY52" s="3112"/>
      <c r="DIZ52" s="3112"/>
      <c r="DJA52" s="3112"/>
      <c r="DJB52" s="3112"/>
      <c r="DJC52" s="3112"/>
      <c r="DJD52" s="3112"/>
      <c r="DJE52" s="3112"/>
      <c r="DJF52" s="3112"/>
      <c r="DJG52" s="3112"/>
      <c r="DJH52" s="3112"/>
      <c r="DJI52" s="3112"/>
      <c r="DJJ52" s="3112"/>
      <c r="DJK52" s="3112"/>
      <c r="DJL52" s="3112"/>
      <c r="DJM52" s="3112"/>
      <c r="DJN52" s="3112"/>
      <c r="DJO52" s="3112"/>
      <c r="DJP52" s="3112"/>
      <c r="DJQ52" s="3112"/>
      <c r="DJR52" s="3112"/>
      <c r="DJS52" s="3112"/>
      <c r="DJT52" s="3112"/>
      <c r="DJU52" s="3112"/>
      <c r="DJV52" s="3112"/>
      <c r="DJW52" s="3112"/>
      <c r="DJX52" s="3112"/>
      <c r="DJY52" s="3112"/>
      <c r="DJZ52" s="3112"/>
      <c r="DKA52" s="3112"/>
      <c r="DKB52" s="3112"/>
      <c r="DKC52" s="3112"/>
      <c r="DKD52" s="3112"/>
      <c r="DKE52" s="3112"/>
      <c r="DKF52" s="3112"/>
      <c r="DKG52" s="3112"/>
      <c r="DKH52" s="3112"/>
      <c r="DKI52" s="3112"/>
      <c r="DKJ52" s="3112"/>
      <c r="DKK52" s="3112"/>
      <c r="DKL52" s="3112"/>
      <c r="DKM52" s="3112"/>
      <c r="DKN52" s="3112"/>
      <c r="DKO52" s="3112"/>
      <c r="DKP52" s="3112"/>
      <c r="DKQ52" s="3112"/>
      <c r="DKR52" s="3112"/>
      <c r="DKS52" s="3112"/>
      <c r="DKT52" s="3112"/>
      <c r="DKU52" s="3112"/>
      <c r="DKV52" s="3112"/>
      <c r="DKW52" s="3112"/>
      <c r="DKX52" s="3112"/>
      <c r="DKY52" s="3112"/>
      <c r="DKZ52" s="3112"/>
      <c r="DLA52" s="3112"/>
      <c r="DLB52" s="3112"/>
      <c r="DLC52" s="3112"/>
      <c r="DLD52" s="3112"/>
      <c r="DLE52" s="3112"/>
      <c r="DLF52" s="3112"/>
      <c r="DLG52" s="3112"/>
      <c r="DLH52" s="3112"/>
      <c r="DLI52" s="3112"/>
      <c r="DLJ52" s="3112"/>
      <c r="DLK52" s="3112"/>
      <c r="DLL52" s="3112"/>
      <c r="DLM52" s="3112"/>
      <c r="DLN52" s="3112"/>
      <c r="DLO52" s="3112"/>
      <c r="DLP52" s="3112"/>
      <c r="DLQ52" s="3112"/>
      <c r="DLR52" s="3112"/>
      <c r="DLS52" s="3112"/>
      <c r="DLT52" s="3112"/>
      <c r="DLU52" s="3112"/>
      <c r="DLV52" s="3112"/>
      <c r="DLW52" s="3112"/>
      <c r="DLX52" s="3112"/>
      <c r="DLY52" s="3112"/>
      <c r="DLZ52" s="3112"/>
      <c r="DMA52" s="3112"/>
      <c r="DMB52" s="3112"/>
      <c r="DMC52" s="3112"/>
      <c r="DMD52" s="3112"/>
      <c r="DME52" s="3112"/>
      <c r="DMF52" s="3112"/>
      <c r="DMG52" s="3112"/>
      <c r="DMH52" s="3112"/>
      <c r="DMI52" s="3112"/>
      <c r="DMJ52" s="3112"/>
      <c r="DMK52" s="3112"/>
      <c r="DML52" s="3112"/>
      <c r="DMM52" s="3112"/>
      <c r="DMN52" s="3112"/>
      <c r="DMO52" s="3112"/>
      <c r="DMP52" s="3112"/>
      <c r="DMQ52" s="3112"/>
      <c r="DMR52" s="3112"/>
      <c r="DMS52" s="3112"/>
      <c r="DMT52" s="3112"/>
      <c r="DMU52" s="3112"/>
      <c r="DMV52" s="3112"/>
      <c r="DMW52" s="3112"/>
      <c r="DMX52" s="3112"/>
      <c r="DMY52" s="3112"/>
      <c r="DMZ52" s="3112"/>
      <c r="DNA52" s="3112"/>
      <c r="DNB52" s="3112"/>
      <c r="DNC52" s="3112"/>
      <c r="DND52" s="3112"/>
      <c r="DNE52" s="3112"/>
      <c r="DNF52" s="3112"/>
      <c r="DNG52" s="3112"/>
      <c r="DNH52" s="3112"/>
      <c r="DNI52" s="3112"/>
      <c r="DNJ52" s="3112"/>
      <c r="DNK52" s="3112"/>
      <c r="DNL52" s="3112"/>
      <c r="DNM52" s="3112"/>
      <c r="DNN52" s="3112"/>
      <c r="DNO52" s="3112"/>
      <c r="DNP52" s="3112"/>
      <c r="DNQ52" s="3112"/>
      <c r="DNR52" s="3112"/>
      <c r="DNS52" s="3112"/>
      <c r="DNT52" s="3112"/>
      <c r="DNU52" s="3112"/>
      <c r="DNV52" s="3112"/>
      <c r="DNW52" s="3112"/>
      <c r="DNX52" s="3112"/>
      <c r="DNY52" s="3112"/>
      <c r="DNZ52" s="3112"/>
      <c r="DOA52" s="3112"/>
      <c r="DOB52" s="3112"/>
      <c r="DOC52" s="3112"/>
      <c r="DOD52" s="3112"/>
      <c r="DOE52" s="3112"/>
      <c r="DOF52" s="3112"/>
      <c r="DOG52" s="3112"/>
      <c r="DOH52" s="3112"/>
      <c r="DOI52" s="3112"/>
      <c r="DOJ52" s="3112"/>
      <c r="DOK52" s="3112"/>
      <c r="DOL52" s="3112"/>
      <c r="DOM52" s="3112"/>
      <c r="DON52" s="3112"/>
      <c r="DOO52" s="3112"/>
      <c r="DOP52" s="3112"/>
      <c r="DOQ52" s="3112"/>
      <c r="DOR52" s="3112"/>
      <c r="DOS52" s="3112"/>
      <c r="DOT52" s="3112"/>
      <c r="DOU52" s="3112"/>
      <c r="DOV52" s="3112"/>
      <c r="DOW52" s="3112"/>
      <c r="DOX52" s="3112"/>
      <c r="DOY52" s="3112"/>
      <c r="DOZ52" s="3112"/>
      <c r="DPA52" s="3112"/>
      <c r="DPB52" s="3112"/>
      <c r="DPC52" s="3112"/>
      <c r="DPD52" s="3112"/>
      <c r="DPE52" s="3112"/>
      <c r="DPF52" s="3112"/>
      <c r="DPG52" s="3112"/>
      <c r="DPH52" s="3112"/>
      <c r="DPI52" s="3112"/>
      <c r="DPJ52" s="3112"/>
      <c r="DPK52" s="3112"/>
      <c r="DPL52" s="3112"/>
      <c r="DPM52" s="3112"/>
      <c r="DPN52" s="3112"/>
      <c r="DPO52" s="3112"/>
      <c r="DPP52" s="3112"/>
      <c r="DPQ52" s="3112"/>
      <c r="DPR52" s="3112"/>
      <c r="DPS52" s="3112"/>
      <c r="DPT52" s="3112"/>
      <c r="DPU52" s="3112"/>
      <c r="DPV52" s="3112"/>
      <c r="DPW52" s="3112"/>
      <c r="DPX52" s="3112"/>
      <c r="DPY52" s="3112"/>
      <c r="DPZ52" s="3112"/>
      <c r="DQA52" s="3112"/>
      <c r="DQB52" s="3112"/>
      <c r="DQC52" s="3112"/>
      <c r="DQD52" s="3112"/>
      <c r="DQE52" s="3112"/>
      <c r="DQF52" s="3112"/>
      <c r="DQG52" s="3112"/>
      <c r="DQH52" s="3112"/>
      <c r="DQI52" s="3112"/>
      <c r="DQJ52" s="3112"/>
      <c r="DQK52" s="3112"/>
      <c r="DQL52" s="3112"/>
      <c r="DQM52" s="3112"/>
      <c r="DQN52" s="3112"/>
      <c r="DQO52" s="3112"/>
      <c r="DQP52" s="3112"/>
      <c r="DQQ52" s="3112"/>
      <c r="DQR52" s="3112"/>
      <c r="DQS52" s="3112"/>
      <c r="DQT52" s="3112"/>
      <c r="DQU52" s="3112"/>
      <c r="DQV52" s="3112"/>
      <c r="DQW52" s="3112"/>
      <c r="DQX52" s="3112"/>
      <c r="DQY52" s="3112"/>
      <c r="DQZ52" s="3112"/>
      <c r="DRA52" s="3112"/>
      <c r="DRB52" s="3112"/>
      <c r="DRC52" s="3112"/>
      <c r="DRD52" s="3112"/>
      <c r="DRE52" s="3112"/>
      <c r="DRF52" s="3112"/>
      <c r="DRG52" s="3112"/>
      <c r="DRH52" s="3112"/>
      <c r="DRI52" s="3112"/>
      <c r="DRJ52" s="3112"/>
      <c r="DRK52" s="3112"/>
      <c r="DRL52" s="3112"/>
      <c r="DRM52" s="3112"/>
      <c r="DRN52" s="3112"/>
      <c r="DRO52" s="3112"/>
      <c r="DRP52" s="3112"/>
      <c r="DRQ52" s="3112"/>
      <c r="DRR52" s="3112"/>
      <c r="DRS52" s="3112"/>
      <c r="DRT52" s="3112"/>
      <c r="DRU52" s="3112"/>
      <c r="DRV52" s="3112"/>
      <c r="DRW52" s="3112"/>
      <c r="DRX52" s="3112"/>
      <c r="DRY52" s="3112"/>
      <c r="DRZ52" s="3112"/>
      <c r="DSA52" s="3112"/>
      <c r="DSB52" s="3112"/>
      <c r="DSC52" s="3112"/>
      <c r="DSD52" s="3112"/>
      <c r="DSE52" s="3112"/>
      <c r="DSF52" s="3112"/>
      <c r="DSG52" s="3112"/>
      <c r="DSH52" s="3112"/>
      <c r="DSI52" s="3112"/>
      <c r="DSJ52" s="3112"/>
      <c r="DSK52" s="3112"/>
      <c r="DSL52" s="3112"/>
      <c r="DSM52" s="3112"/>
      <c r="DSN52" s="3112"/>
      <c r="DSO52" s="3112"/>
      <c r="DSP52" s="3112"/>
      <c r="DSQ52" s="3112"/>
      <c r="DSR52" s="3112"/>
      <c r="DSS52" s="3112"/>
      <c r="DST52" s="3112"/>
      <c r="DSU52" s="3112"/>
      <c r="DSV52" s="3112"/>
      <c r="DSW52" s="3112"/>
      <c r="DSX52" s="3112"/>
      <c r="DSY52" s="3112"/>
      <c r="DSZ52" s="3112"/>
      <c r="DTA52" s="3112"/>
      <c r="DTB52" s="3112"/>
      <c r="DTC52" s="3112"/>
      <c r="DTD52" s="3112"/>
      <c r="DTE52" s="3112"/>
      <c r="DTF52" s="3112"/>
      <c r="DTG52" s="3112"/>
      <c r="DTH52" s="3112"/>
      <c r="DTI52" s="3112"/>
      <c r="DTJ52" s="3112"/>
      <c r="DTK52" s="3112"/>
      <c r="DTL52" s="3112"/>
      <c r="DTM52" s="3112"/>
      <c r="DTN52" s="3112"/>
      <c r="DTO52" s="3112"/>
      <c r="DTP52" s="3112"/>
      <c r="DTQ52" s="3112"/>
      <c r="DTR52" s="3112"/>
      <c r="DTS52" s="3112"/>
      <c r="DTT52" s="3112"/>
      <c r="DTU52" s="3112"/>
      <c r="DTV52" s="3112"/>
      <c r="DTW52" s="3112"/>
      <c r="DTX52" s="3112"/>
      <c r="DTY52" s="3112"/>
      <c r="DTZ52" s="3112"/>
      <c r="DUA52" s="3112"/>
      <c r="DUB52" s="3112"/>
      <c r="DUC52" s="3112"/>
      <c r="DUD52" s="3112"/>
      <c r="DUE52" s="3112"/>
      <c r="DUF52" s="3112"/>
      <c r="DUG52" s="3112"/>
      <c r="DUH52" s="3112"/>
      <c r="DUI52" s="3112"/>
      <c r="DUJ52" s="3112"/>
      <c r="DUK52" s="3112"/>
      <c r="DUL52" s="3112"/>
      <c r="DUM52" s="3112"/>
      <c r="DUN52" s="3112"/>
      <c r="DUO52" s="3112"/>
      <c r="DUP52" s="3112"/>
      <c r="DUQ52" s="3112"/>
      <c r="DUR52" s="3112"/>
      <c r="DUS52" s="3112"/>
      <c r="DUT52" s="3112"/>
      <c r="DUU52" s="3112"/>
      <c r="DUV52" s="3112"/>
      <c r="DUW52" s="3112"/>
      <c r="DUX52" s="3112"/>
      <c r="DUY52" s="3112"/>
      <c r="DUZ52" s="3112"/>
      <c r="DVA52" s="3112"/>
      <c r="DVB52" s="3112"/>
      <c r="DVC52" s="3112"/>
      <c r="DVD52" s="3112"/>
      <c r="DVE52" s="3112"/>
      <c r="DVF52" s="3112"/>
      <c r="DVG52" s="3112"/>
      <c r="DVH52" s="3112"/>
      <c r="DVI52" s="3112"/>
      <c r="DVJ52" s="3112"/>
      <c r="DVK52" s="3112"/>
      <c r="DVL52" s="3112"/>
      <c r="DVM52" s="3112"/>
      <c r="DVN52" s="3112"/>
      <c r="DVO52" s="3112"/>
      <c r="DVP52" s="3112"/>
      <c r="DVQ52" s="3112"/>
      <c r="DVR52" s="3112"/>
      <c r="DVS52" s="3112"/>
      <c r="DVT52" s="3112"/>
      <c r="DVU52" s="3112"/>
      <c r="DVV52" s="3112"/>
      <c r="DVW52" s="3112"/>
      <c r="DVX52" s="3112"/>
      <c r="DVY52" s="3112"/>
      <c r="DVZ52" s="3112"/>
      <c r="DWA52" s="3112"/>
      <c r="DWB52" s="3112"/>
      <c r="DWC52" s="3112"/>
      <c r="DWD52" s="3112"/>
      <c r="DWE52" s="3112"/>
      <c r="DWF52" s="3112"/>
      <c r="DWG52" s="3112"/>
      <c r="DWH52" s="3112"/>
      <c r="DWI52" s="3112"/>
      <c r="DWJ52" s="3112"/>
      <c r="DWK52" s="3112"/>
      <c r="DWL52" s="3112"/>
      <c r="DWM52" s="3112"/>
      <c r="DWN52" s="3112"/>
      <c r="DWO52" s="3112"/>
      <c r="DWP52" s="3112"/>
      <c r="DWQ52" s="3112"/>
      <c r="DWR52" s="3112"/>
      <c r="DWS52" s="3112"/>
      <c r="DWT52" s="3112"/>
      <c r="DWU52" s="3112"/>
      <c r="DWV52" s="3112"/>
      <c r="DWW52" s="3112"/>
      <c r="DWX52" s="3112"/>
      <c r="DWY52" s="3112"/>
      <c r="DWZ52" s="3112"/>
      <c r="DXA52" s="3112"/>
      <c r="DXB52" s="3112"/>
      <c r="DXC52" s="3112"/>
      <c r="DXD52" s="3112"/>
      <c r="DXE52" s="3112"/>
      <c r="DXF52" s="3112"/>
      <c r="DXG52" s="3112"/>
      <c r="DXH52" s="3112"/>
      <c r="DXI52" s="3112"/>
      <c r="DXJ52" s="3112"/>
      <c r="DXK52" s="3112"/>
      <c r="DXL52" s="3112"/>
      <c r="DXM52" s="3112"/>
      <c r="DXN52" s="3112"/>
      <c r="DXO52" s="3112"/>
      <c r="DXP52" s="3112"/>
      <c r="DXQ52" s="3112"/>
      <c r="DXR52" s="3112"/>
      <c r="DXS52" s="3112"/>
      <c r="DXT52" s="3112"/>
      <c r="DXU52" s="3112"/>
      <c r="DXV52" s="3112"/>
      <c r="DXW52" s="3112"/>
      <c r="DXX52" s="3112"/>
      <c r="DXY52" s="3112"/>
      <c r="DXZ52" s="3112"/>
      <c r="DYA52" s="3112"/>
      <c r="DYB52" s="3112"/>
      <c r="DYC52" s="3112"/>
      <c r="DYD52" s="3112"/>
      <c r="DYE52" s="3112"/>
      <c r="DYF52" s="3112"/>
      <c r="DYG52" s="3112"/>
      <c r="DYH52" s="3112"/>
      <c r="DYI52" s="3112"/>
      <c r="DYJ52" s="3112"/>
      <c r="DYK52" s="3112"/>
      <c r="DYL52" s="3112"/>
      <c r="DYM52" s="3112"/>
      <c r="DYN52" s="3112"/>
      <c r="DYO52" s="3112"/>
      <c r="DYP52" s="3112"/>
      <c r="DYQ52" s="3112"/>
      <c r="DYR52" s="3112"/>
      <c r="DYS52" s="3112"/>
      <c r="DYT52" s="3112"/>
      <c r="DYU52" s="3112"/>
      <c r="DYV52" s="3112"/>
      <c r="DYW52" s="3112"/>
      <c r="DYX52" s="3112"/>
      <c r="DYY52" s="3112"/>
      <c r="DYZ52" s="3112"/>
      <c r="DZA52" s="3112"/>
      <c r="DZB52" s="3112"/>
      <c r="DZC52" s="3112"/>
      <c r="DZD52" s="3112"/>
      <c r="DZE52" s="3112"/>
      <c r="DZF52" s="3112"/>
      <c r="DZG52" s="3112"/>
      <c r="DZH52" s="3112"/>
      <c r="DZI52" s="3112"/>
      <c r="DZJ52" s="3112"/>
      <c r="DZK52" s="3112"/>
      <c r="DZL52" s="3112"/>
      <c r="DZM52" s="3112"/>
      <c r="DZN52" s="3112"/>
      <c r="DZO52" s="3112"/>
      <c r="DZP52" s="3112"/>
      <c r="DZQ52" s="3112"/>
      <c r="DZR52" s="3112"/>
      <c r="DZS52" s="3112"/>
      <c r="DZT52" s="3112"/>
      <c r="DZU52" s="3112"/>
      <c r="DZV52" s="3112"/>
      <c r="DZW52" s="3112"/>
      <c r="DZX52" s="3112"/>
      <c r="DZY52" s="3112"/>
      <c r="DZZ52" s="3112"/>
      <c r="EAA52" s="3112"/>
      <c r="EAB52" s="3112"/>
      <c r="EAC52" s="3112"/>
      <c r="EAD52" s="3112"/>
      <c r="EAE52" s="3112"/>
      <c r="EAF52" s="3112"/>
      <c r="EAG52" s="3112"/>
      <c r="EAH52" s="3112"/>
      <c r="EAI52" s="3112"/>
      <c r="EAJ52" s="3112"/>
      <c r="EAK52" s="3112"/>
      <c r="EAL52" s="3112"/>
      <c r="EAM52" s="3112"/>
      <c r="EAN52" s="3112"/>
      <c r="EAO52" s="3112"/>
      <c r="EAP52" s="3112"/>
      <c r="EAQ52" s="3112"/>
      <c r="EAR52" s="3112"/>
      <c r="EAS52" s="3112"/>
      <c r="EAT52" s="3112"/>
      <c r="EAU52" s="3112"/>
      <c r="EAV52" s="3112"/>
      <c r="EAW52" s="3112"/>
      <c r="EAX52" s="3112"/>
      <c r="EAY52" s="3112"/>
      <c r="EAZ52" s="3112"/>
      <c r="EBA52" s="3112"/>
      <c r="EBB52" s="3112"/>
      <c r="EBC52" s="3112"/>
      <c r="EBD52" s="3112"/>
      <c r="EBE52" s="3112"/>
      <c r="EBF52" s="3112"/>
      <c r="EBG52" s="3112"/>
      <c r="EBH52" s="3112"/>
      <c r="EBI52" s="3112"/>
      <c r="EBJ52" s="3112"/>
      <c r="EBK52" s="3112"/>
      <c r="EBL52" s="3112"/>
      <c r="EBM52" s="3112"/>
      <c r="EBN52" s="3112"/>
      <c r="EBO52" s="3112"/>
      <c r="EBP52" s="3112"/>
      <c r="EBQ52" s="3112"/>
      <c r="EBR52" s="3112"/>
      <c r="EBS52" s="3112"/>
      <c r="EBT52" s="3112"/>
      <c r="EBU52" s="3112"/>
      <c r="EBV52" s="3112"/>
      <c r="EBW52" s="3112"/>
      <c r="EBX52" s="3112"/>
      <c r="EBY52" s="3112"/>
      <c r="EBZ52" s="3112"/>
      <c r="ECA52" s="3112"/>
      <c r="ECB52" s="3112"/>
      <c r="ECC52" s="3112"/>
      <c r="ECD52" s="3112"/>
      <c r="ECE52" s="3112"/>
      <c r="ECF52" s="3112"/>
      <c r="ECG52" s="3112"/>
      <c r="ECH52" s="3112"/>
      <c r="ECI52" s="3112"/>
      <c r="ECJ52" s="3112"/>
      <c r="ECK52" s="3112"/>
      <c r="ECL52" s="3112"/>
      <c r="ECM52" s="3112"/>
      <c r="ECN52" s="3112"/>
      <c r="ECO52" s="3112"/>
      <c r="ECP52" s="3112"/>
      <c r="ECQ52" s="3112"/>
      <c r="ECR52" s="3112"/>
      <c r="ECS52" s="3112"/>
      <c r="ECT52" s="3112"/>
      <c r="ECU52" s="3112"/>
      <c r="ECV52" s="3112"/>
      <c r="ECW52" s="3112"/>
      <c r="ECX52" s="3112"/>
      <c r="ECY52" s="3112"/>
      <c r="ECZ52" s="3112"/>
      <c r="EDA52" s="3112"/>
      <c r="EDB52" s="3112"/>
      <c r="EDC52" s="3112"/>
      <c r="EDD52" s="3112"/>
      <c r="EDE52" s="3112"/>
      <c r="EDF52" s="3112"/>
      <c r="EDG52" s="3112"/>
      <c r="EDH52" s="3112"/>
      <c r="EDI52" s="3112"/>
      <c r="EDJ52" s="3112"/>
      <c r="EDK52" s="3112"/>
      <c r="EDL52" s="3112"/>
      <c r="EDM52" s="3112"/>
      <c r="EDN52" s="3112"/>
      <c r="EDO52" s="3112"/>
      <c r="EDP52" s="3112"/>
      <c r="EDQ52" s="3112"/>
      <c r="EDR52" s="3112"/>
      <c r="EDS52" s="3112"/>
      <c r="EDT52" s="3112"/>
      <c r="EDU52" s="3112"/>
      <c r="EDV52" s="3112"/>
      <c r="EDW52" s="3112"/>
      <c r="EDX52" s="3112"/>
      <c r="EDY52" s="3112"/>
      <c r="EDZ52" s="3112"/>
      <c r="EEA52" s="3112"/>
      <c r="EEB52" s="3112"/>
      <c r="EEC52" s="3112"/>
      <c r="EED52" s="3112"/>
      <c r="EEE52" s="3112"/>
      <c r="EEF52" s="3112"/>
      <c r="EEG52" s="3112"/>
      <c r="EEH52" s="3112"/>
      <c r="EEI52" s="3112"/>
      <c r="EEJ52" s="3112"/>
      <c r="EEK52" s="3112"/>
      <c r="EEL52" s="3112"/>
      <c r="EEM52" s="3112"/>
      <c r="EEN52" s="3112"/>
      <c r="EEO52" s="3112"/>
      <c r="EEP52" s="3112"/>
      <c r="EEQ52" s="3112"/>
      <c r="EER52" s="3112"/>
      <c r="EES52" s="3112"/>
      <c r="EET52" s="3112"/>
      <c r="EEU52" s="3112"/>
      <c r="EEV52" s="3112"/>
      <c r="EEW52" s="3112"/>
      <c r="EEX52" s="3112"/>
      <c r="EEY52" s="3112"/>
      <c r="EEZ52" s="3112"/>
      <c r="EFA52" s="3112"/>
      <c r="EFB52" s="3112"/>
      <c r="EFC52" s="3112"/>
      <c r="EFD52" s="3112"/>
      <c r="EFE52" s="3112"/>
      <c r="EFF52" s="3112"/>
      <c r="EFG52" s="3112"/>
      <c r="EFH52" s="3112"/>
      <c r="EFI52" s="3112"/>
      <c r="EFJ52" s="3112"/>
      <c r="EFK52" s="3112"/>
      <c r="EFL52" s="3112"/>
      <c r="EFM52" s="3112"/>
      <c r="EFN52" s="3112"/>
      <c r="EFO52" s="3112"/>
      <c r="EFP52" s="3112"/>
      <c r="EFQ52" s="3112"/>
      <c r="EFR52" s="3112"/>
      <c r="EFS52" s="3112"/>
      <c r="EFT52" s="3112"/>
      <c r="EFU52" s="3112"/>
      <c r="EFV52" s="3112"/>
      <c r="EFW52" s="3112"/>
      <c r="EFX52" s="3112"/>
      <c r="EFY52" s="3112"/>
      <c r="EFZ52" s="3112"/>
      <c r="EGA52" s="3112"/>
      <c r="EGB52" s="3112"/>
      <c r="EGC52" s="3112"/>
      <c r="EGD52" s="3112"/>
      <c r="EGE52" s="3112"/>
      <c r="EGF52" s="3112"/>
      <c r="EGG52" s="3112"/>
      <c r="EGH52" s="3112"/>
      <c r="EGI52" s="3112"/>
      <c r="EGJ52" s="3112"/>
      <c r="EGK52" s="3112"/>
      <c r="EGL52" s="3112"/>
      <c r="EGM52" s="3112"/>
      <c r="EGN52" s="3112"/>
      <c r="EGO52" s="3112"/>
      <c r="EGP52" s="3112"/>
      <c r="EGQ52" s="3112"/>
      <c r="EGR52" s="3112"/>
      <c r="EGS52" s="3112"/>
      <c r="EGT52" s="3112"/>
      <c r="EGU52" s="3112"/>
      <c r="EGV52" s="3112"/>
      <c r="EGW52" s="3112"/>
      <c r="EGX52" s="3112"/>
      <c r="EGY52" s="3112"/>
      <c r="EGZ52" s="3112"/>
      <c r="EHA52" s="3112"/>
      <c r="EHB52" s="3112"/>
      <c r="EHC52" s="3112"/>
      <c r="EHD52" s="3112"/>
      <c r="EHE52" s="3112"/>
      <c r="EHF52" s="3112"/>
      <c r="EHG52" s="3112"/>
      <c r="EHH52" s="3112"/>
      <c r="EHI52" s="3112"/>
      <c r="EHJ52" s="3112"/>
      <c r="EHK52" s="3112"/>
      <c r="EHL52" s="3112"/>
      <c r="EHM52" s="3112"/>
      <c r="EHN52" s="3112"/>
      <c r="EHO52" s="3112"/>
      <c r="EHP52" s="3112"/>
      <c r="EHQ52" s="3112"/>
      <c r="EHR52" s="3112"/>
      <c r="EHS52" s="3112"/>
      <c r="EHT52" s="3112"/>
      <c r="EHU52" s="3112"/>
      <c r="EHV52" s="3112"/>
      <c r="EHW52" s="3112"/>
      <c r="EHX52" s="3112"/>
      <c r="EHY52" s="3112"/>
      <c r="EHZ52" s="3112"/>
      <c r="EIA52" s="3112"/>
      <c r="EIB52" s="3112"/>
      <c r="EIC52" s="3112"/>
      <c r="EID52" s="3112"/>
      <c r="EIE52" s="3112"/>
      <c r="EIF52" s="3112"/>
      <c r="EIG52" s="3112"/>
      <c r="EIH52" s="3112"/>
      <c r="EII52" s="3112"/>
      <c r="EIJ52" s="3112"/>
      <c r="EIK52" s="3112"/>
      <c r="EIL52" s="3112"/>
      <c r="EIM52" s="3112"/>
      <c r="EIN52" s="3112"/>
      <c r="EIO52" s="3112"/>
      <c r="EIP52" s="3112"/>
      <c r="EIQ52" s="3112"/>
      <c r="EIR52" s="3112"/>
      <c r="EIS52" s="3112"/>
      <c r="EIT52" s="3112"/>
      <c r="EIU52" s="3112"/>
      <c r="EIV52" s="3112"/>
      <c r="EIW52" s="3112"/>
      <c r="EIX52" s="3112"/>
      <c r="EIY52" s="3112"/>
      <c r="EIZ52" s="3112"/>
      <c r="EJA52" s="3112"/>
      <c r="EJB52" s="3112"/>
      <c r="EJC52" s="3112"/>
      <c r="EJD52" s="3112"/>
      <c r="EJE52" s="3112"/>
      <c r="EJF52" s="3112"/>
      <c r="EJG52" s="3112"/>
      <c r="EJH52" s="3112"/>
      <c r="EJI52" s="3112"/>
      <c r="EJJ52" s="3112"/>
      <c r="EJK52" s="3112"/>
      <c r="EJL52" s="3112"/>
      <c r="EJM52" s="3112"/>
      <c r="EJN52" s="3112"/>
      <c r="EJO52" s="3112"/>
      <c r="EJP52" s="3112"/>
      <c r="EJQ52" s="3112"/>
      <c r="EJR52" s="3112"/>
      <c r="EJS52" s="3112"/>
      <c r="EJT52" s="3112"/>
      <c r="EJU52" s="3112"/>
      <c r="EJV52" s="3112"/>
      <c r="EJW52" s="3112"/>
      <c r="EJX52" s="3112"/>
      <c r="EJY52" s="3112"/>
      <c r="EJZ52" s="3112"/>
      <c r="EKA52" s="3112"/>
      <c r="EKB52" s="3112"/>
      <c r="EKC52" s="3112"/>
      <c r="EKD52" s="3112"/>
      <c r="EKE52" s="3112"/>
      <c r="EKF52" s="3112"/>
      <c r="EKG52" s="3112"/>
      <c r="EKH52" s="3112"/>
      <c r="EKI52" s="3112"/>
      <c r="EKJ52" s="3112"/>
      <c r="EKK52" s="3112"/>
      <c r="EKL52" s="3112"/>
      <c r="EKM52" s="3112"/>
      <c r="EKN52" s="3112"/>
      <c r="EKO52" s="3112"/>
      <c r="EKP52" s="3112"/>
      <c r="EKQ52" s="3112"/>
      <c r="EKR52" s="3112"/>
      <c r="EKS52" s="3112"/>
      <c r="EKT52" s="3112"/>
      <c r="EKU52" s="3112"/>
      <c r="EKV52" s="3112"/>
      <c r="EKW52" s="3112"/>
      <c r="EKX52" s="3112"/>
      <c r="EKY52" s="3112"/>
      <c r="EKZ52" s="3112"/>
      <c r="ELA52" s="3112"/>
      <c r="ELB52" s="3112"/>
      <c r="ELC52" s="3112"/>
      <c r="ELD52" s="3112"/>
      <c r="ELE52" s="3112"/>
      <c r="ELF52" s="3112"/>
      <c r="ELG52" s="3112"/>
      <c r="ELH52" s="3112"/>
      <c r="ELI52" s="3112"/>
      <c r="ELJ52" s="3112"/>
      <c r="ELK52" s="3112"/>
      <c r="ELL52" s="3112"/>
      <c r="ELM52" s="3112"/>
      <c r="ELN52" s="3112"/>
      <c r="ELO52" s="3112"/>
      <c r="ELP52" s="3112"/>
      <c r="ELQ52" s="3112"/>
      <c r="ELR52" s="3112"/>
      <c r="ELS52" s="3112"/>
      <c r="ELT52" s="3112"/>
      <c r="ELU52" s="3112"/>
      <c r="ELV52" s="3112"/>
      <c r="ELW52" s="3112"/>
      <c r="ELX52" s="3112"/>
      <c r="ELY52" s="3112"/>
      <c r="ELZ52" s="3112"/>
      <c r="EMA52" s="3112"/>
      <c r="EMB52" s="3112"/>
      <c r="EMC52" s="3112"/>
      <c r="EMD52" s="3112"/>
      <c r="EME52" s="3112"/>
      <c r="EMF52" s="3112"/>
      <c r="EMG52" s="3112"/>
      <c r="EMH52" s="3112"/>
      <c r="EMI52" s="3112"/>
      <c r="EMJ52" s="3112"/>
      <c r="EMK52" s="3112"/>
      <c r="EML52" s="3112"/>
      <c r="EMM52" s="3112"/>
      <c r="EMN52" s="3112"/>
      <c r="EMO52" s="3112"/>
      <c r="EMP52" s="3112"/>
      <c r="EMQ52" s="3112"/>
      <c r="EMR52" s="3112"/>
      <c r="EMS52" s="3112"/>
      <c r="EMT52" s="3112"/>
      <c r="EMU52" s="3112"/>
      <c r="EMV52" s="3112"/>
      <c r="EMW52" s="3112"/>
      <c r="EMX52" s="3112"/>
      <c r="EMY52" s="3112"/>
      <c r="EMZ52" s="3112"/>
      <c r="ENA52" s="3112"/>
      <c r="ENB52" s="3112"/>
      <c r="ENC52" s="3112"/>
      <c r="END52" s="3112"/>
      <c r="ENE52" s="3112"/>
      <c r="ENF52" s="3112"/>
      <c r="ENG52" s="3112"/>
      <c r="ENH52" s="3112"/>
      <c r="ENI52" s="3112"/>
      <c r="ENJ52" s="3112"/>
      <c r="ENK52" s="3112"/>
      <c r="ENL52" s="3112"/>
      <c r="ENM52" s="3112"/>
      <c r="ENN52" s="3112"/>
      <c r="ENO52" s="3112"/>
      <c r="ENP52" s="3112"/>
      <c r="ENQ52" s="3112"/>
      <c r="ENR52" s="3112"/>
      <c r="ENS52" s="3112"/>
      <c r="ENT52" s="3112"/>
      <c r="ENU52" s="3112"/>
      <c r="ENV52" s="3112"/>
      <c r="ENW52" s="3112"/>
      <c r="ENX52" s="3112"/>
      <c r="ENY52" s="3112"/>
      <c r="ENZ52" s="3112"/>
      <c r="EOA52" s="3112"/>
      <c r="EOB52" s="3112"/>
      <c r="EOC52" s="3112"/>
      <c r="EOD52" s="3112"/>
      <c r="EOE52" s="3112"/>
      <c r="EOF52" s="3112"/>
      <c r="EOG52" s="3112"/>
      <c r="EOH52" s="3112"/>
      <c r="EOI52" s="3112"/>
      <c r="EOJ52" s="3112"/>
      <c r="EOK52" s="3112"/>
      <c r="EOL52" s="3112"/>
      <c r="EOM52" s="3112"/>
      <c r="EON52" s="3112"/>
      <c r="EOO52" s="3112"/>
      <c r="EOP52" s="3112"/>
      <c r="EOQ52" s="3112"/>
      <c r="EOR52" s="3112"/>
      <c r="EOS52" s="3112"/>
      <c r="EOT52" s="3112"/>
      <c r="EOU52" s="3112"/>
      <c r="EOV52" s="3112"/>
      <c r="EOW52" s="3112"/>
      <c r="EOX52" s="3112"/>
      <c r="EOY52" s="3112"/>
      <c r="EOZ52" s="3112"/>
      <c r="EPA52" s="3112"/>
      <c r="EPB52" s="3112"/>
      <c r="EPC52" s="3112"/>
      <c r="EPD52" s="3112"/>
      <c r="EPE52" s="3112"/>
      <c r="EPF52" s="3112"/>
      <c r="EPG52" s="3112"/>
      <c r="EPH52" s="3112"/>
      <c r="EPI52" s="3112"/>
      <c r="EPJ52" s="3112"/>
      <c r="EPK52" s="3112"/>
      <c r="EPL52" s="3112"/>
      <c r="EPM52" s="3112"/>
      <c r="EPN52" s="3112"/>
      <c r="EPO52" s="3112"/>
      <c r="EPP52" s="3112"/>
      <c r="EPQ52" s="3112"/>
      <c r="EPR52" s="3112"/>
      <c r="EPS52" s="3112"/>
      <c r="EPT52" s="3112"/>
      <c r="EPU52" s="3112"/>
      <c r="EPV52" s="3112"/>
      <c r="EPW52" s="3112"/>
      <c r="EPX52" s="3112"/>
      <c r="EPY52" s="3112"/>
      <c r="EPZ52" s="3112"/>
      <c r="EQA52" s="3112"/>
      <c r="EQB52" s="3112"/>
      <c r="EQC52" s="3112"/>
      <c r="EQD52" s="3112"/>
      <c r="EQE52" s="3112"/>
      <c r="EQF52" s="3112"/>
      <c r="EQG52" s="3112"/>
      <c r="EQH52" s="3112"/>
      <c r="EQI52" s="3112"/>
      <c r="EQJ52" s="3112"/>
      <c r="EQK52" s="3112"/>
      <c r="EQL52" s="3112"/>
      <c r="EQM52" s="3112"/>
      <c r="EQN52" s="3112"/>
      <c r="EQO52" s="3112"/>
      <c r="EQP52" s="3112"/>
      <c r="EQQ52" s="3112"/>
      <c r="EQR52" s="3112"/>
      <c r="EQS52" s="3112"/>
      <c r="EQT52" s="3112"/>
      <c r="EQU52" s="3112"/>
      <c r="EQV52" s="3112"/>
      <c r="EQW52" s="3112"/>
      <c r="EQX52" s="3112"/>
      <c r="EQY52" s="3112"/>
      <c r="EQZ52" s="3112"/>
      <c r="ERA52" s="3112"/>
      <c r="ERB52" s="3112"/>
      <c r="ERC52" s="3112"/>
      <c r="ERD52" s="3112"/>
      <c r="ERE52" s="3112"/>
      <c r="ERF52" s="3112"/>
      <c r="ERG52" s="3112"/>
      <c r="ERH52" s="3112"/>
      <c r="ERI52" s="3112"/>
      <c r="ERJ52" s="3112"/>
      <c r="ERK52" s="3112"/>
      <c r="ERL52" s="3112"/>
      <c r="ERM52" s="3112"/>
      <c r="ERN52" s="3112"/>
      <c r="ERO52" s="3112"/>
      <c r="ERP52" s="3112"/>
      <c r="ERQ52" s="3112"/>
      <c r="ERR52" s="3112"/>
      <c r="ERS52" s="3112"/>
      <c r="ERT52" s="3112"/>
      <c r="ERU52" s="3112"/>
      <c r="ERV52" s="3112"/>
      <c r="ERW52" s="3112"/>
      <c r="ERX52" s="3112"/>
      <c r="ERY52" s="3112"/>
      <c r="ERZ52" s="3112"/>
      <c r="ESA52" s="3112"/>
      <c r="ESB52" s="3112"/>
      <c r="ESC52" s="3112"/>
      <c r="ESD52" s="3112"/>
      <c r="ESE52" s="3112"/>
      <c r="ESF52" s="3112"/>
      <c r="ESG52" s="3112"/>
      <c r="ESH52" s="3112"/>
      <c r="ESI52" s="3112"/>
      <c r="ESJ52" s="3112"/>
      <c r="ESK52" s="3112"/>
      <c r="ESL52" s="3112"/>
      <c r="ESM52" s="3112"/>
      <c r="ESN52" s="3112"/>
      <c r="ESO52" s="3112"/>
      <c r="ESP52" s="3112"/>
      <c r="ESQ52" s="3112"/>
      <c r="ESR52" s="3112"/>
      <c r="ESS52" s="3112"/>
      <c r="EST52" s="3112"/>
      <c r="ESU52" s="3112"/>
      <c r="ESV52" s="3112"/>
      <c r="ESW52" s="3112"/>
      <c r="ESX52" s="3112"/>
      <c r="ESY52" s="3112"/>
      <c r="ESZ52" s="3112"/>
      <c r="ETA52" s="3112"/>
      <c r="ETB52" s="3112"/>
      <c r="ETC52" s="3112"/>
      <c r="ETD52" s="3112"/>
      <c r="ETE52" s="3112"/>
      <c r="ETF52" s="3112"/>
      <c r="ETG52" s="3112"/>
      <c r="ETH52" s="3112"/>
      <c r="ETI52" s="3112"/>
      <c r="ETJ52" s="3112"/>
      <c r="ETK52" s="3112"/>
      <c r="ETL52" s="3112"/>
      <c r="ETM52" s="3112"/>
      <c r="ETN52" s="3112"/>
      <c r="ETO52" s="3112"/>
      <c r="ETP52" s="3112"/>
      <c r="ETQ52" s="3112"/>
      <c r="ETR52" s="3112"/>
      <c r="ETS52" s="3112"/>
      <c r="ETT52" s="3112"/>
      <c r="ETU52" s="3112"/>
      <c r="ETV52" s="3112"/>
      <c r="ETW52" s="3112"/>
      <c r="ETX52" s="3112"/>
      <c r="ETY52" s="3112"/>
      <c r="ETZ52" s="3112"/>
      <c r="EUA52" s="3112"/>
      <c r="EUB52" s="3112"/>
      <c r="EUC52" s="3112"/>
      <c r="EUD52" s="3112"/>
      <c r="EUE52" s="3112"/>
      <c r="EUF52" s="3112"/>
      <c r="EUG52" s="3112"/>
      <c r="EUH52" s="3112"/>
      <c r="EUI52" s="3112"/>
      <c r="EUJ52" s="3112"/>
      <c r="EUK52" s="3112"/>
      <c r="EUL52" s="3112"/>
      <c r="EUM52" s="3112"/>
      <c r="EUN52" s="3112"/>
      <c r="EUO52" s="3112"/>
      <c r="EUP52" s="3112"/>
      <c r="EUQ52" s="3112"/>
      <c r="EUR52" s="3112"/>
      <c r="EUS52" s="3112"/>
      <c r="EUT52" s="3112"/>
      <c r="EUU52" s="3112"/>
      <c r="EUV52" s="3112"/>
      <c r="EUW52" s="3112"/>
      <c r="EUX52" s="3112"/>
      <c r="EUY52" s="3112"/>
      <c r="EUZ52" s="3112"/>
      <c r="EVA52" s="3112"/>
      <c r="EVB52" s="3112"/>
      <c r="EVC52" s="3112"/>
      <c r="EVD52" s="3112"/>
      <c r="EVE52" s="3112"/>
      <c r="EVF52" s="3112"/>
      <c r="EVG52" s="3112"/>
      <c r="EVH52" s="3112"/>
      <c r="EVI52" s="3112"/>
      <c r="EVJ52" s="3112"/>
      <c r="EVK52" s="3112"/>
      <c r="EVL52" s="3112"/>
      <c r="EVM52" s="3112"/>
      <c r="EVN52" s="3112"/>
      <c r="EVO52" s="3112"/>
      <c r="EVP52" s="3112"/>
      <c r="EVQ52" s="3112"/>
      <c r="EVR52" s="3112"/>
      <c r="EVS52" s="3112"/>
      <c r="EVT52" s="3112"/>
      <c r="EVU52" s="3112"/>
      <c r="EVV52" s="3112"/>
      <c r="EVW52" s="3112"/>
      <c r="EVX52" s="3112"/>
      <c r="EVY52" s="3112"/>
      <c r="EVZ52" s="3112"/>
      <c r="EWA52" s="3112"/>
      <c r="EWB52" s="3112"/>
      <c r="EWC52" s="3112"/>
      <c r="EWD52" s="3112"/>
      <c r="EWE52" s="3112"/>
      <c r="EWF52" s="3112"/>
      <c r="EWG52" s="3112"/>
      <c r="EWH52" s="3112"/>
      <c r="EWI52" s="3112"/>
      <c r="EWJ52" s="3112"/>
      <c r="EWK52" s="3112"/>
      <c r="EWL52" s="3112"/>
      <c r="EWM52" s="3112"/>
      <c r="EWN52" s="3112"/>
      <c r="EWO52" s="3112"/>
      <c r="EWP52" s="3112"/>
      <c r="EWQ52" s="3112"/>
      <c r="EWR52" s="3112"/>
      <c r="EWS52" s="3112"/>
      <c r="EWT52" s="3112"/>
      <c r="EWU52" s="3112"/>
      <c r="EWV52" s="3112"/>
      <c r="EWW52" s="3112"/>
      <c r="EWX52" s="3112"/>
      <c r="EWY52" s="3112"/>
      <c r="EWZ52" s="3112"/>
      <c r="EXA52" s="3112"/>
      <c r="EXB52" s="3112"/>
      <c r="EXC52" s="3112"/>
      <c r="EXD52" s="3112"/>
      <c r="EXE52" s="3112"/>
      <c r="EXF52" s="3112"/>
      <c r="EXG52" s="3112"/>
      <c r="EXH52" s="3112"/>
      <c r="EXI52" s="3112"/>
      <c r="EXJ52" s="3112"/>
      <c r="EXK52" s="3112"/>
      <c r="EXL52" s="3112"/>
      <c r="EXM52" s="3112"/>
      <c r="EXN52" s="3112"/>
      <c r="EXO52" s="3112"/>
      <c r="EXP52" s="3112"/>
      <c r="EXQ52" s="3112"/>
      <c r="EXR52" s="3112"/>
      <c r="EXS52" s="3112"/>
      <c r="EXT52" s="3112"/>
      <c r="EXU52" s="3112"/>
      <c r="EXV52" s="3112"/>
      <c r="EXW52" s="3112"/>
      <c r="EXX52" s="3112"/>
      <c r="EXY52" s="3112"/>
      <c r="EXZ52" s="3112"/>
      <c r="EYA52" s="3112"/>
      <c r="EYB52" s="3112"/>
      <c r="EYC52" s="3112"/>
      <c r="EYD52" s="3112"/>
      <c r="EYE52" s="3112"/>
      <c r="EYF52" s="3112"/>
      <c r="EYG52" s="3112"/>
      <c r="EYH52" s="3112"/>
      <c r="EYI52" s="3112"/>
      <c r="EYJ52" s="3112"/>
      <c r="EYK52" s="3112"/>
      <c r="EYL52" s="3112"/>
      <c r="EYM52" s="3112"/>
      <c r="EYN52" s="3112"/>
      <c r="EYO52" s="3112"/>
      <c r="EYP52" s="3112"/>
      <c r="EYQ52" s="3112"/>
      <c r="EYR52" s="3112"/>
      <c r="EYS52" s="3112"/>
      <c r="EYT52" s="3112"/>
      <c r="EYU52" s="3112"/>
      <c r="EYV52" s="3112"/>
      <c r="EYW52" s="3112"/>
      <c r="EYX52" s="3112"/>
      <c r="EYY52" s="3112"/>
      <c r="EYZ52" s="3112"/>
      <c r="EZA52" s="3112"/>
      <c r="EZB52" s="3112"/>
      <c r="EZC52" s="3112"/>
      <c r="EZD52" s="3112"/>
      <c r="EZE52" s="3112"/>
      <c r="EZF52" s="3112"/>
      <c r="EZG52" s="3112"/>
      <c r="EZH52" s="3112"/>
      <c r="EZI52" s="3112"/>
      <c r="EZJ52" s="3112"/>
      <c r="EZK52" s="3112"/>
      <c r="EZL52" s="3112"/>
      <c r="EZM52" s="3112"/>
      <c r="EZN52" s="3112"/>
      <c r="EZO52" s="3112"/>
      <c r="EZP52" s="3112"/>
      <c r="EZQ52" s="3112"/>
      <c r="EZR52" s="3112"/>
      <c r="EZS52" s="3112"/>
      <c r="EZT52" s="3112"/>
      <c r="EZU52" s="3112"/>
      <c r="EZV52" s="3112"/>
      <c r="EZW52" s="3112"/>
      <c r="EZX52" s="3112"/>
      <c r="EZY52" s="3112"/>
      <c r="EZZ52" s="3112"/>
      <c r="FAA52" s="3112"/>
      <c r="FAB52" s="3112"/>
      <c r="FAC52" s="3112"/>
      <c r="FAD52" s="3112"/>
      <c r="FAE52" s="3112"/>
      <c r="FAF52" s="3112"/>
      <c r="FAG52" s="3112"/>
      <c r="FAH52" s="3112"/>
      <c r="FAI52" s="3112"/>
      <c r="FAJ52" s="3112"/>
      <c r="FAK52" s="3112"/>
      <c r="FAL52" s="3112"/>
      <c r="FAM52" s="3112"/>
      <c r="FAN52" s="3112"/>
      <c r="FAO52" s="3112"/>
      <c r="FAP52" s="3112"/>
      <c r="FAQ52" s="3112"/>
      <c r="FAR52" s="3112"/>
      <c r="FAS52" s="3112"/>
      <c r="FAT52" s="3112"/>
      <c r="FAU52" s="3112"/>
      <c r="FAV52" s="3112"/>
      <c r="FAW52" s="3112"/>
      <c r="FAX52" s="3112"/>
      <c r="FAY52" s="3112"/>
      <c r="FAZ52" s="3112"/>
      <c r="FBA52" s="3112"/>
      <c r="FBB52" s="3112"/>
      <c r="FBC52" s="3112"/>
      <c r="FBD52" s="3112"/>
      <c r="FBE52" s="3112"/>
      <c r="FBF52" s="3112"/>
      <c r="FBG52" s="3112"/>
      <c r="FBH52" s="3112"/>
      <c r="FBI52" s="3112"/>
      <c r="FBJ52" s="3112"/>
      <c r="FBK52" s="3112"/>
      <c r="FBL52" s="3112"/>
      <c r="FBM52" s="3112"/>
      <c r="FBN52" s="3112"/>
      <c r="FBO52" s="3112"/>
      <c r="FBP52" s="3112"/>
      <c r="FBQ52" s="3112"/>
      <c r="FBR52" s="3112"/>
      <c r="FBS52" s="3112"/>
      <c r="FBT52" s="3112"/>
      <c r="FBU52" s="3112"/>
      <c r="FBV52" s="3112"/>
      <c r="FBW52" s="3112"/>
      <c r="FBX52" s="3112"/>
      <c r="FBY52" s="3112"/>
      <c r="FBZ52" s="3112"/>
      <c r="FCA52" s="3112"/>
      <c r="FCB52" s="3112"/>
      <c r="FCC52" s="3112"/>
      <c r="FCD52" s="3112"/>
      <c r="FCE52" s="3112"/>
      <c r="FCF52" s="3112"/>
      <c r="FCG52" s="3112"/>
      <c r="FCH52" s="3112"/>
      <c r="FCI52" s="3112"/>
      <c r="FCJ52" s="3112"/>
      <c r="FCK52" s="3112"/>
      <c r="FCL52" s="3112"/>
      <c r="FCM52" s="3112"/>
      <c r="FCN52" s="3112"/>
      <c r="FCO52" s="3112"/>
      <c r="FCP52" s="3112"/>
      <c r="FCQ52" s="3112"/>
      <c r="FCR52" s="3112"/>
      <c r="FCS52" s="3112"/>
      <c r="FCT52" s="3112"/>
      <c r="FCU52" s="3112"/>
      <c r="FCV52" s="3112"/>
      <c r="FCW52" s="3112"/>
      <c r="FCX52" s="3112"/>
      <c r="FCY52" s="3112"/>
      <c r="FCZ52" s="3112"/>
      <c r="FDA52" s="3112"/>
      <c r="FDB52" s="3112"/>
      <c r="FDC52" s="3112"/>
      <c r="FDD52" s="3112"/>
      <c r="FDE52" s="3112"/>
      <c r="FDF52" s="3112"/>
      <c r="FDG52" s="3112"/>
      <c r="FDH52" s="3112"/>
      <c r="FDI52" s="3112"/>
      <c r="FDJ52" s="3112"/>
      <c r="FDK52" s="3112"/>
      <c r="FDL52" s="3112"/>
      <c r="FDM52" s="3112"/>
      <c r="FDN52" s="3112"/>
      <c r="FDO52" s="3112"/>
      <c r="FDP52" s="3112"/>
      <c r="FDQ52" s="3112"/>
      <c r="FDR52" s="3112"/>
      <c r="FDS52" s="3112"/>
      <c r="FDT52" s="3112"/>
      <c r="FDU52" s="3112"/>
      <c r="FDV52" s="3112"/>
      <c r="FDW52" s="3112"/>
      <c r="FDX52" s="3112"/>
      <c r="FDY52" s="3112"/>
      <c r="FDZ52" s="3112"/>
      <c r="FEA52" s="3112"/>
      <c r="FEB52" s="3112"/>
      <c r="FEC52" s="3112"/>
      <c r="FED52" s="3112"/>
      <c r="FEE52" s="3112"/>
      <c r="FEF52" s="3112"/>
      <c r="FEG52" s="3112"/>
      <c r="FEH52" s="3112"/>
      <c r="FEI52" s="3112"/>
      <c r="FEJ52" s="3112"/>
      <c r="FEK52" s="3112"/>
      <c r="FEL52" s="3112"/>
      <c r="FEM52" s="3112"/>
      <c r="FEN52" s="3112"/>
      <c r="FEO52" s="3112"/>
      <c r="FEP52" s="3112"/>
      <c r="FEQ52" s="3112"/>
      <c r="FER52" s="3112"/>
      <c r="FES52" s="3112"/>
      <c r="FET52" s="3112"/>
      <c r="FEU52" s="3112"/>
      <c r="FEV52" s="3112"/>
      <c r="FEW52" s="3112"/>
      <c r="FEX52" s="3112"/>
      <c r="FEY52" s="3112"/>
      <c r="FEZ52" s="3112"/>
      <c r="FFA52" s="3112"/>
      <c r="FFB52" s="3112"/>
      <c r="FFC52" s="3112"/>
      <c r="FFD52" s="3112"/>
      <c r="FFE52" s="3112"/>
      <c r="FFF52" s="3112"/>
      <c r="FFG52" s="3112"/>
      <c r="FFH52" s="3112"/>
      <c r="FFI52" s="3112"/>
      <c r="FFJ52" s="3112"/>
      <c r="FFK52" s="3112"/>
      <c r="FFL52" s="3112"/>
      <c r="FFM52" s="3112"/>
      <c r="FFN52" s="3112"/>
      <c r="FFO52" s="3112"/>
      <c r="FFP52" s="3112"/>
      <c r="FFQ52" s="3112"/>
      <c r="FFR52" s="3112"/>
      <c r="FFS52" s="3112"/>
      <c r="FFT52" s="3112"/>
      <c r="FFU52" s="3112"/>
      <c r="FFV52" s="3112"/>
      <c r="FFW52" s="3112"/>
      <c r="FFX52" s="3112"/>
      <c r="FFY52" s="3112"/>
      <c r="FFZ52" s="3112"/>
      <c r="FGA52" s="3112"/>
      <c r="FGB52" s="3112"/>
      <c r="FGC52" s="3112"/>
      <c r="FGD52" s="3112"/>
      <c r="FGE52" s="3112"/>
      <c r="FGF52" s="3112"/>
      <c r="FGG52" s="3112"/>
      <c r="FGH52" s="3112"/>
      <c r="FGI52" s="3112"/>
      <c r="FGJ52" s="3112"/>
      <c r="FGK52" s="3112"/>
      <c r="FGL52" s="3112"/>
      <c r="FGM52" s="3112"/>
      <c r="FGN52" s="3112"/>
      <c r="FGO52" s="3112"/>
      <c r="FGP52" s="3112"/>
      <c r="FGQ52" s="3112"/>
      <c r="FGR52" s="3112"/>
      <c r="FGS52" s="3112"/>
      <c r="FGT52" s="3112"/>
      <c r="FGU52" s="3112"/>
      <c r="FGV52" s="3112"/>
      <c r="FGW52" s="3112"/>
      <c r="FGX52" s="3112"/>
      <c r="FGY52" s="3112"/>
      <c r="FGZ52" s="3112"/>
      <c r="FHA52" s="3112"/>
      <c r="FHB52" s="3112"/>
      <c r="FHC52" s="3112"/>
      <c r="FHD52" s="3112"/>
      <c r="FHE52" s="3112"/>
      <c r="FHF52" s="3112"/>
      <c r="FHG52" s="3112"/>
      <c r="FHH52" s="3112"/>
      <c r="FHI52" s="3112"/>
      <c r="FHJ52" s="3112"/>
      <c r="FHK52" s="3112"/>
      <c r="FHL52" s="3112"/>
      <c r="FHM52" s="3112"/>
      <c r="FHN52" s="3112"/>
      <c r="FHO52" s="3112"/>
      <c r="FHP52" s="3112"/>
      <c r="FHQ52" s="3112"/>
      <c r="FHR52" s="3112"/>
      <c r="FHS52" s="3112"/>
      <c r="FHT52" s="3112"/>
      <c r="FHU52" s="3112"/>
      <c r="FHV52" s="3112"/>
      <c r="FHW52" s="3112"/>
      <c r="FHX52" s="3112"/>
      <c r="FHY52" s="3112"/>
      <c r="FHZ52" s="3112"/>
      <c r="FIA52" s="3112"/>
      <c r="FIB52" s="3112"/>
      <c r="FIC52" s="3112"/>
      <c r="FID52" s="3112"/>
      <c r="FIE52" s="3112"/>
      <c r="FIF52" s="3112"/>
      <c r="FIG52" s="3112"/>
      <c r="FIH52" s="3112"/>
      <c r="FII52" s="3112"/>
      <c r="FIJ52" s="3112"/>
      <c r="FIK52" s="3112"/>
      <c r="FIL52" s="3112"/>
      <c r="FIM52" s="3112"/>
      <c r="FIN52" s="3112"/>
      <c r="FIO52" s="3112"/>
      <c r="FIP52" s="3112"/>
      <c r="FIQ52" s="3112"/>
      <c r="FIR52" s="3112"/>
      <c r="FIS52" s="3112"/>
      <c r="FIT52" s="3112"/>
      <c r="FIU52" s="3112"/>
      <c r="FIV52" s="3112"/>
      <c r="FIW52" s="3112"/>
      <c r="FIX52" s="3112"/>
      <c r="FIY52" s="3112"/>
      <c r="FIZ52" s="3112"/>
      <c r="FJA52" s="3112"/>
      <c r="FJB52" s="3112"/>
      <c r="FJC52" s="3112"/>
      <c r="FJD52" s="3112"/>
      <c r="FJE52" s="3112"/>
      <c r="FJF52" s="3112"/>
      <c r="FJG52" s="3112"/>
      <c r="FJH52" s="3112"/>
      <c r="FJI52" s="3112"/>
      <c r="FJJ52" s="3112"/>
      <c r="FJK52" s="3112"/>
      <c r="FJL52" s="3112"/>
      <c r="FJM52" s="3112"/>
      <c r="FJN52" s="3112"/>
      <c r="FJO52" s="3112"/>
      <c r="FJP52" s="3112"/>
      <c r="FJQ52" s="3112"/>
      <c r="FJR52" s="3112"/>
      <c r="FJS52" s="3112"/>
      <c r="FJT52" s="3112"/>
      <c r="FJU52" s="3112"/>
      <c r="FJV52" s="3112"/>
      <c r="FJW52" s="3112"/>
      <c r="FJX52" s="3112"/>
      <c r="FJY52" s="3112"/>
      <c r="FJZ52" s="3112"/>
      <c r="FKA52" s="3112"/>
      <c r="FKB52" s="3112"/>
      <c r="FKC52" s="3112"/>
      <c r="FKD52" s="3112"/>
      <c r="FKE52" s="3112"/>
      <c r="FKF52" s="3112"/>
      <c r="FKG52" s="3112"/>
      <c r="FKH52" s="3112"/>
      <c r="FKI52" s="3112"/>
      <c r="FKJ52" s="3112"/>
      <c r="FKK52" s="3112"/>
      <c r="FKL52" s="3112"/>
      <c r="FKM52" s="3112"/>
      <c r="FKN52" s="3112"/>
      <c r="FKO52" s="3112"/>
      <c r="FKP52" s="3112"/>
      <c r="FKQ52" s="3112"/>
      <c r="FKR52" s="3112"/>
      <c r="FKS52" s="3112"/>
      <c r="FKT52" s="3112"/>
      <c r="FKU52" s="3112"/>
      <c r="FKV52" s="3112"/>
      <c r="FKW52" s="3112"/>
      <c r="FKX52" s="3112"/>
      <c r="FKY52" s="3112"/>
      <c r="FKZ52" s="3112"/>
      <c r="FLA52" s="3112"/>
      <c r="FLB52" s="3112"/>
      <c r="FLC52" s="3112"/>
      <c r="FLD52" s="3112"/>
      <c r="FLE52" s="3112"/>
      <c r="FLF52" s="3112"/>
      <c r="FLG52" s="3112"/>
      <c r="FLH52" s="3112"/>
      <c r="FLI52" s="3112"/>
      <c r="FLJ52" s="3112"/>
      <c r="FLK52" s="3112"/>
      <c r="FLL52" s="3112"/>
      <c r="FLM52" s="3112"/>
      <c r="FLN52" s="3112"/>
      <c r="FLO52" s="3112"/>
      <c r="FLP52" s="3112"/>
      <c r="FLQ52" s="3112"/>
      <c r="FLR52" s="3112"/>
      <c r="FLS52" s="3112"/>
      <c r="FLT52" s="3112"/>
      <c r="FLU52" s="3112"/>
      <c r="FLV52" s="3112"/>
      <c r="FLW52" s="3112"/>
      <c r="FLX52" s="3112"/>
      <c r="FLY52" s="3112"/>
      <c r="FLZ52" s="3112"/>
      <c r="FMA52" s="3112"/>
      <c r="FMB52" s="3112"/>
      <c r="FMC52" s="3112"/>
      <c r="FMD52" s="3112"/>
      <c r="FME52" s="3112"/>
      <c r="FMF52" s="3112"/>
      <c r="FMG52" s="3112"/>
      <c r="FMH52" s="3112"/>
      <c r="FMI52" s="3112"/>
      <c r="FMJ52" s="3112"/>
      <c r="FMK52" s="3112"/>
      <c r="FML52" s="3112"/>
      <c r="FMM52" s="3112"/>
      <c r="FMN52" s="3112"/>
      <c r="FMO52" s="3112"/>
      <c r="FMP52" s="3112"/>
      <c r="FMQ52" s="3112"/>
      <c r="FMR52" s="3112"/>
      <c r="FMS52" s="3112"/>
      <c r="FMT52" s="3112"/>
      <c r="FMU52" s="3112"/>
      <c r="FMV52" s="3112"/>
      <c r="FMW52" s="3112"/>
      <c r="FMX52" s="3112"/>
      <c r="FMY52" s="3112"/>
      <c r="FMZ52" s="3112"/>
      <c r="FNA52" s="3112"/>
      <c r="FNB52" s="3112"/>
      <c r="FNC52" s="3112"/>
      <c r="FND52" s="3112"/>
      <c r="FNE52" s="3112"/>
      <c r="FNF52" s="3112"/>
      <c r="FNG52" s="3112"/>
      <c r="FNH52" s="3112"/>
      <c r="FNI52" s="3112"/>
      <c r="FNJ52" s="3112"/>
      <c r="FNK52" s="3112"/>
      <c r="FNL52" s="3112"/>
      <c r="FNM52" s="3112"/>
      <c r="FNN52" s="3112"/>
      <c r="FNO52" s="3112"/>
      <c r="FNP52" s="3112"/>
      <c r="FNQ52" s="3112"/>
      <c r="FNR52" s="3112"/>
      <c r="FNS52" s="3112"/>
      <c r="FNT52" s="3112"/>
      <c r="FNU52" s="3112"/>
      <c r="FNV52" s="3112"/>
      <c r="FNW52" s="3112"/>
      <c r="FNX52" s="3112"/>
      <c r="FNY52" s="3112"/>
      <c r="FNZ52" s="3112"/>
      <c r="FOA52" s="3112"/>
      <c r="FOB52" s="3112"/>
      <c r="FOC52" s="3112"/>
      <c r="FOD52" s="3112"/>
      <c r="FOE52" s="3112"/>
      <c r="FOF52" s="3112"/>
      <c r="FOG52" s="3112"/>
      <c r="FOH52" s="3112"/>
      <c r="FOI52" s="3112"/>
      <c r="FOJ52" s="3112"/>
      <c r="FOK52" s="3112"/>
      <c r="FOL52" s="3112"/>
      <c r="FOM52" s="3112"/>
      <c r="FON52" s="3112"/>
      <c r="FOO52" s="3112"/>
      <c r="FOP52" s="3112"/>
      <c r="FOQ52" s="3112"/>
      <c r="FOR52" s="3112"/>
      <c r="FOS52" s="3112"/>
      <c r="FOT52" s="3112"/>
      <c r="FOU52" s="3112"/>
      <c r="FOV52" s="3112"/>
      <c r="FOW52" s="3112"/>
      <c r="FOX52" s="3112"/>
      <c r="FOY52" s="3112"/>
      <c r="FOZ52" s="3112"/>
      <c r="FPA52" s="3112"/>
      <c r="FPB52" s="3112"/>
      <c r="FPC52" s="3112"/>
      <c r="FPD52" s="3112"/>
      <c r="FPE52" s="3112"/>
      <c r="FPF52" s="3112"/>
      <c r="FPG52" s="3112"/>
      <c r="FPH52" s="3112"/>
      <c r="FPI52" s="3112"/>
      <c r="FPJ52" s="3112"/>
      <c r="FPK52" s="3112"/>
      <c r="FPL52" s="3112"/>
      <c r="FPM52" s="3112"/>
      <c r="FPN52" s="3112"/>
      <c r="FPO52" s="3112"/>
      <c r="FPP52" s="3112"/>
      <c r="FPQ52" s="3112"/>
      <c r="FPR52" s="3112"/>
      <c r="FPS52" s="3112"/>
      <c r="FPT52" s="3112"/>
      <c r="FPU52" s="3112"/>
      <c r="FPV52" s="3112"/>
      <c r="FPW52" s="3112"/>
      <c r="FPX52" s="3112"/>
      <c r="FPY52" s="3112"/>
      <c r="FPZ52" s="3112"/>
      <c r="FQA52" s="3112"/>
      <c r="FQB52" s="3112"/>
      <c r="FQC52" s="3112"/>
      <c r="FQD52" s="3112"/>
      <c r="FQE52" s="3112"/>
      <c r="FQF52" s="3112"/>
      <c r="FQG52" s="3112"/>
      <c r="FQH52" s="3112"/>
      <c r="FQI52" s="3112"/>
      <c r="FQJ52" s="3112"/>
      <c r="FQK52" s="3112"/>
      <c r="FQL52" s="3112"/>
      <c r="FQM52" s="3112"/>
      <c r="FQN52" s="3112"/>
      <c r="FQO52" s="3112"/>
      <c r="FQP52" s="3112"/>
      <c r="FQQ52" s="3112"/>
      <c r="FQR52" s="3112"/>
      <c r="FQS52" s="3112"/>
      <c r="FQT52" s="3112"/>
      <c r="FQU52" s="3112"/>
      <c r="FQV52" s="3112"/>
      <c r="FQW52" s="3112"/>
      <c r="FQX52" s="3112"/>
      <c r="FQY52" s="3112"/>
      <c r="FQZ52" s="3112"/>
      <c r="FRA52" s="3112"/>
      <c r="FRB52" s="3112"/>
      <c r="FRC52" s="3112"/>
      <c r="FRD52" s="3112"/>
      <c r="FRE52" s="3112"/>
      <c r="FRF52" s="3112"/>
      <c r="FRG52" s="3112"/>
      <c r="FRH52" s="3112"/>
      <c r="FRI52" s="3112"/>
      <c r="FRJ52" s="3112"/>
      <c r="FRK52" s="3112"/>
      <c r="FRL52" s="3112"/>
      <c r="FRM52" s="3112"/>
      <c r="FRN52" s="3112"/>
      <c r="FRO52" s="3112"/>
      <c r="FRP52" s="3112"/>
      <c r="FRQ52" s="3112"/>
      <c r="FRR52" s="3112"/>
      <c r="FRS52" s="3112"/>
      <c r="FRT52" s="3112"/>
      <c r="FRU52" s="3112"/>
      <c r="FRV52" s="3112"/>
      <c r="FRW52" s="3112"/>
      <c r="FRX52" s="3112"/>
      <c r="FRY52" s="3112"/>
      <c r="FRZ52" s="3112"/>
      <c r="FSA52" s="3112"/>
      <c r="FSB52" s="3112"/>
      <c r="FSC52" s="3112"/>
      <c r="FSD52" s="3112"/>
      <c r="FSE52" s="3112"/>
      <c r="FSF52" s="3112"/>
      <c r="FSG52" s="3112"/>
      <c r="FSH52" s="3112"/>
      <c r="FSI52" s="3112"/>
      <c r="FSJ52" s="3112"/>
      <c r="FSK52" s="3112"/>
      <c r="FSL52" s="3112"/>
      <c r="FSM52" s="3112"/>
      <c r="FSN52" s="3112"/>
      <c r="FSO52" s="3112"/>
      <c r="FSP52" s="3112"/>
      <c r="FSQ52" s="3112"/>
      <c r="FSR52" s="3112"/>
      <c r="FSS52" s="3112"/>
      <c r="FST52" s="3112"/>
      <c r="FSU52" s="3112"/>
      <c r="FSV52" s="3112"/>
      <c r="FSW52" s="3112"/>
      <c r="FSX52" s="3112"/>
      <c r="FSY52" s="3112"/>
      <c r="FSZ52" s="3112"/>
      <c r="FTA52" s="3112"/>
      <c r="FTB52" s="3112"/>
      <c r="FTC52" s="3112"/>
      <c r="FTD52" s="3112"/>
      <c r="FTE52" s="3112"/>
      <c r="FTF52" s="3112"/>
      <c r="FTG52" s="3112"/>
      <c r="FTH52" s="3112"/>
      <c r="FTI52" s="3112"/>
      <c r="FTJ52" s="3112"/>
      <c r="FTK52" s="3112"/>
      <c r="FTL52" s="3112"/>
      <c r="FTM52" s="3112"/>
      <c r="FTN52" s="3112"/>
      <c r="FTO52" s="3112"/>
      <c r="FTP52" s="3112"/>
      <c r="FTQ52" s="3112"/>
      <c r="FTR52" s="3112"/>
      <c r="FTS52" s="3112"/>
      <c r="FTT52" s="3112"/>
      <c r="FTU52" s="3112"/>
      <c r="FTV52" s="3112"/>
      <c r="FTW52" s="3112"/>
      <c r="FTX52" s="3112"/>
      <c r="FTY52" s="3112"/>
      <c r="FTZ52" s="3112"/>
      <c r="FUA52" s="3112"/>
      <c r="FUB52" s="3112"/>
      <c r="FUC52" s="3112"/>
      <c r="FUD52" s="3112"/>
      <c r="FUE52" s="3112"/>
      <c r="FUF52" s="3112"/>
      <c r="FUG52" s="3112"/>
      <c r="FUH52" s="3112"/>
      <c r="FUI52" s="3112"/>
      <c r="FUJ52" s="3112"/>
      <c r="FUK52" s="3112"/>
      <c r="FUL52" s="3112"/>
      <c r="FUM52" s="3112"/>
      <c r="FUN52" s="3112"/>
      <c r="FUO52" s="3112"/>
      <c r="FUP52" s="3112"/>
      <c r="FUQ52" s="3112"/>
      <c r="FUR52" s="3112"/>
      <c r="FUS52" s="3112"/>
      <c r="FUT52" s="3112"/>
      <c r="FUU52" s="3112"/>
      <c r="FUV52" s="3112"/>
      <c r="FUW52" s="3112"/>
      <c r="FUX52" s="3112"/>
      <c r="FUY52" s="3112"/>
      <c r="FUZ52" s="3112"/>
      <c r="FVA52" s="3112"/>
      <c r="FVB52" s="3112"/>
      <c r="FVC52" s="3112"/>
      <c r="FVD52" s="3112"/>
      <c r="FVE52" s="3112"/>
      <c r="FVF52" s="3112"/>
      <c r="FVG52" s="3112"/>
      <c r="FVH52" s="3112"/>
      <c r="FVI52" s="3112"/>
      <c r="FVJ52" s="3112"/>
      <c r="FVK52" s="3112"/>
      <c r="FVL52" s="3112"/>
      <c r="FVM52" s="3112"/>
      <c r="FVN52" s="3112"/>
      <c r="FVO52" s="3112"/>
      <c r="FVP52" s="3112"/>
      <c r="FVQ52" s="3112"/>
      <c r="FVR52" s="3112"/>
      <c r="FVS52" s="3112"/>
      <c r="FVT52" s="3112"/>
      <c r="FVU52" s="3112"/>
      <c r="FVV52" s="3112"/>
      <c r="FVW52" s="3112"/>
      <c r="FVX52" s="3112"/>
      <c r="FVY52" s="3112"/>
      <c r="FVZ52" s="3112"/>
      <c r="FWA52" s="3112"/>
      <c r="FWB52" s="3112"/>
      <c r="FWC52" s="3112"/>
      <c r="FWD52" s="3112"/>
      <c r="FWE52" s="3112"/>
      <c r="FWF52" s="3112"/>
      <c r="FWG52" s="3112"/>
      <c r="FWH52" s="3112"/>
      <c r="FWI52" s="3112"/>
      <c r="FWJ52" s="3112"/>
      <c r="FWK52" s="3112"/>
      <c r="FWL52" s="3112"/>
      <c r="FWM52" s="3112"/>
      <c r="FWN52" s="3112"/>
      <c r="FWO52" s="3112"/>
      <c r="FWP52" s="3112"/>
      <c r="FWQ52" s="3112"/>
      <c r="FWR52" s="3112"/>
      <c r="FWS52" s="3112"/>
      <c r="FWT52" s="3112"/>
      <c r="FWU52" s="3112"/>
      <c r="FWV52" s="3112"/>
      <c r="FWW52" s="3112"/>
      <c r="FWX52" s="3112"/>
      <c r="FWY52" s="3112"/>
      <c r="FWZ52" s="3112"/>
      <c r="FXA52" s="3112"/>
      <c r="FXB52" s="3112"/>
      <c r="FXC52" s="3112"/>
      <c r="FXD52" s="3112"/>
      <c r="FXE52" s="3112"/>
      <c r="FXF52" s="3112"/>
      <c r="FXG52" s="3112"/>
      <c r="FXH52" s="3112"/>
      <c r="FXI52" s="3112"/>
      <c r="FXJ52" s="3112"/>
      <c r="FXK52" s="3112"/>
      <c r="FXL52" s="3112"/>
      <c r="FXM52" s="3112"/>
      <c r="FXN52" s="3112"/>
      <c r="FXO52" s="3112"/>
      <c r="FXP52" s="3112"/>
      <c r="FXQ52" s="3112"/>
      <c r="FXR52" s="3112"/>
      <c r="FXS52" s="3112"/>
      <c r="FXT52" s="3112"/>
      <c r="FXU52" s="3112"/>
      <c r="FXV52" s="3112"/>
      <c r="FXW52" s="3112"/>
      <c r="FXX52" s="3112"/>
      <c r="FXY52" s="3112"/>
      <c r="FXZ52" s="3112"/>
      <c r="FYA52" s="3112"/>
      <c r="FYB52" s="3112"/>
      <c r="FYC52" s="3112"/>
      <c r="FYD52" s="3112"/>
      <c r="FYE52" s="3112"/>
      <c r="FYF52" s="3112"/>
      <c r="FYG52" s="3112"/>
      <c r="FYH52" s="3112"/>
      <c r="FYI52" s="3112"/>
      <c r="FYJ52" s="3112"/>
      <c r="FYK52" s="3112"/>
      <c r="FYL52" s="3112"/>
      <c r="FYM52" s="3112"/>
      <c r="FYN52" s="3112"/>
      <c r="FYO52" s="3112"/>
      <c r="FYP52" s="3112"/>
      <c r="FYQ52" s="3112"/>
      <c r="FYR52" s="3112"/>
      <c r="FYS52" s="3112"/>
      <c r="FYT52" s="3112"/>
      <c r="FYU52" s="3112"/>
      <c r="FYV52" s="3112"/>
      <c r="FYW52" s="3112"/>
      <c r="FYX52" s="3112"/>
      <c r="FYY52" s="3112"/>
      <c r="FYZ52" s="3112"/>
      <c r="FZA52" s="3112"/>
      <c r="FZB52" s="3112"/>
      <c r="FZC52" s="3112"/>
      <c r="FZD52" s="3112"/>
      <c r="FZE52" s="3112"/>
      <c r="FZF52" s="3112"/>
      <c r="FZG52" s="3112"/>
      <c r="FZH52" s="3112"/>
      <c r="FZI52" s="3112"/>
      <c r="FZJ52" s="3112"/>
      <c r="FZK52" s="3112"/>
      <c r="FZL52" s="3112"/>
      <c r="FZM52" s="3112"/>
      <c r="FZN52" s="3112"/>
      <c r="FZO52" s="3112"/>
      <c r="FZP52" s="3112"/>
      <c r="FZQ52" s="3112"/>
      <c r="FZR52" s="3112"/>
      <c r="FZS52" s="3112"/>
      <c r="FZT52" s="3112"/>
      <c r="FZU52" s="3112"/>
      <c r="FZV52" s="3112"/>
      <c r="FZW52" s="3112"/>
      <c r="FZX52" s="3112"/>
      <c r="FZY52" s="3112"/>
      <c r="FZZ52" s="3112"/>
      <c r="GAA52" s="3112"/>
      <c r="GAB52" s="3112"/>
      <c r="GAC52" s="3112"/>
      <c r="GAD52" s="3112"/>
      <c r="GAE52" s="3112"/>
      <c r="GAF52" s="3112"/>
      <c r="GAG52" s="3112"/>
      <c r="GAH52" s="3112"/>
      <c r="GAI52" s="3112"/>
      <c r="GAJ52" s="3112"/>
      <c r="GAK52" s="3112"/>
      <c r="GAL52" s="3112"/>
      <c r="GAM52" s="3112"/>
      <c r="GAN52" s="3112"/>
      <c r="GAO52" s="3112"/>
      <c r="GAP52" s="3112"/>
      <c r="GAQ52" s="3112"/>
      <c r="GAR52" s="3112"/>
      <c r="GAS52" s="3112"/>
      <c r="GAT52" s="3112"/>
      <c r="GAU52" s="3112"/>
      <c r="GAV52" s="3112"/>
      <c r="GAW52" s="3112"/>
      <c r="GAX52" s="3112"/>
      <c r="GAY52" s="3112"/>
      <c r="GAZ52" s="3112"/>
      <c r="GBA52" s="3112"/>
      <c r="GBB52" s="3112"/>
      <c r="GBC52" s="3112"/>
      <c r="GBD52" s="3112"/>
      <c r="GBE52" s="3112"/>
      <c r="GBF52" s="3112"/>
      <c r="GBG52" s="3112"/>
      <c r="GBH52" s="3112"/>
      <c r="GBI52" s="3112"/>
      <c r="GBJ52" s="3112"/>
      <c r="GBK52" s="3112"/>
      <c r="GBL52" s="3112"/>
      <c r="GBM52" s="3112"/>
      <c r="GBN52" s="3112"/>
      <c r="GBO52" s="3112"/>
      <c r="GBP52" s="3112"/>
      <c r="GBQ52" s="3112"/>
      <c r="GBR52" s="3112"/>
      <c r="GBS52" s="3112"/>
      <c r="GBT52" s="3112"/>
      <c r="GBU52" s="3112"/>
      <c r="GBV52" s="3112"/>
      <c r="GBW52" s="3112"/>
      <c r="GBX52" s="3112"/>
      <c r="GBY52" s="3112"/>
      <c r="GBZ52" s="3112"/>
      <c r="GCA52" s="3112"/>
      <c r="GCB52" s="3112"/>
      <c r="GCC52" s="3112"/>
      <c r="GCD52" s="3112"/>
      <c r="GCE52" s="3112"/>
      <c r="GCF52" s="3112"/>
      <c r="GCG52" s="3112"/>
      <c r="GCH52" s="3112"/>
      <c r="GCI52" s="3112"/>
      <c r="GCJ52" s="3112"/>
      <c r="GCK52" s="3112"/>
      <c r="GCL52" s="3112"/>
      <c r="GCM52" s="3112"/>
      <c r="GCN52" s="3112"/>
      <c r="GCO52" s="3112"/>
      <c r="GCP52" s="3112"/>
      <c r="GCQ52" s="3112"/>
      <c r="GCR52" s="3112"/>
      <c r="GCS52" s="3112"/>
      <c r="GCT52" s="3112"/>
      <c r="GCU52" s="3112"/>
      <c r="GCV52" s="3112"/>
      <c r="GCW52" s="3112"/>
      <c r="GCX52" s="3112"/>
      <c r="GCY52" s="3112"/>
      <c r="GCZ52" s="3112"/>
      <c r="GDA52" s="3112"/>
      <c r="GDB52" s="3112"/>
      <c r="GDC52" s="3112"/>
      <c r="GDD52" s="3112"/>
      <c r="GDE52" s="3112"/>
      <c r="GDF52" s="3112"/>
      <c r="GDG52" s="3112"/>
      <c r="GDH52" s="3112"/>
      <c r="GDI52" s="3112"/>
      <c r="GDJ52" s="3112"/>
      <c r="GDK52" s="3112"/>
      <c r="GDL52" s="3112"/>
      <c r="GDM52" s="3112"/>
      <c r="GDN52" s="3112"/>
      <c r="GDO52" s="3112"/>
      <c r="GDP52" s="3112"/>
      <c r="GDQ52" s="3112"/>
      <c r="GDR52" s="3112"/>
      <c r="GDS52" s="3112"/>
      <c r="GDT52" s="3112"/>
      <c r="GDU52" s="3112"/>
      <c r="GDV52" s="3112"/>
      <c r="GDW52" s="3112"/>
      <c r="GDX52" s="3112"/>
      <c r="GDY52" s="3112"/>
      <c r="GDZ52" s="3112"/>
      <c r="GEA52" s="3112"/>
      <c r="GEB52" s="3112"/>
      <c r="GEC52" s="3112"/>
      <c r="GED52" s="3112"/>
      <c r="GEE52" s="3112"/>
      <c r="GEF52" s="3112"/>
      <c r="GEG52" s="3112"/>
      <c r="GEH52" s="3112"/>
      <c r="GEI52" s="3112"/>
      <c r="GEJ52" s="3112"/>
      <c r="GEK52" s="3112"/>
      <c r="GEL52" s="3112"/>
      <c r="GEM52" s="3112"/>
      <c r="GEN52" s="3112"/>
      <c r="GEO52" s="3112"/>
      <c r="GEP52" s="3112"/>
      <c r="GEQ52" s="3112"/>
      <c r="GER52" s="3112"/>
      <c r="GES52" s="3112"/>
      <c r="GET52" s="3112"/>
      <c r="GEU52" s="3112"/>
      <c r="GEV52" s="3112"/>
      <c r="GEW52" s="3112"/>
      <c r="GEX52" s="3112"/>
      <c r="GEY52" s="3112"/>
      <c r="GEZ52" s="3112"/>
      <c r="GFA52" s="3112"/>
      <c r="GFB52" s="3112"/>
      <c r="GFC52" s="3112"/>
      <c r="GFD52" s="3112"/>
      <c r="GFE52" s="3112"/>
      <c r="GFF52" s="3112"/>
      <c r="GFG52" s="3112"/>
      <c r="GFH52" s="3112"/>
      <c r="GFI52" s="3112"/>
      <c r="GFJ52" s="3112"/>
      <c r="GFK52" s="3112"/>
      <c r="GFL52" s="3112"/>
      <c r="GFM52" s="3112"/>
      <c r="GFN52" s="3112"/>
      <c r="GFO52" s="3112"/>
      <c r="GFP52" s="3112"/>
      <c r="GFQ52" s="3112"/>
      <c r="GFR52" s="3112"/>
      <c r="GFS52" s="3112"/>
      <c r="GFT52" s="3112"/>
      <c r="GFU52" s="3112"/>
      <c r="GFV52" s="3112"/>
      <c r="GFW52" s="3112"/>
      <c r="GFX52" s="3112"/>
      <c r="GFY52" s="3112"/>
      <c r="GFZ52" s="3112"/>
      <c r="GGA52" s="3112"/>
      <c r="GGB52" s="3112"/>
      <c r="GGC52" s="3112"/>
      <c r="GGD52" s="3112"/>
      <c r="GGE52" s="3112"/>
      <c r="GGF52" s="3112"/>
      <c r="GGG52" s="3112"/>
      <c r="GGH52" s="3112"/>
      <c r="GGI52" s="3112"/>
      <c r="GGJ52" s="3112"/>
      <c r="GGK52" s="3112"/>
      <c r="GGL52" s="3112"/>
      <c r="GGM52" s="3112"/>
      <c r="GGN52" s="3112"/>
      <c r="GGO52" s="3112"/>
      <c r="GGP52" s="3112"/>
      <c r="GGQ52" s="3112"/>
      <c r="GGR52" s="3112"/>
      <c r="GGS52" s="3112"/>
      <c r="GGT52" s="3112"/>
      <c r="GGU52" s="3112"/>
      <c r="GGV52" s="3112"/>
      <c r="GGW52" s="3112"/>
      <c r="GGX52" s="3112"/>
      <c r="GGY52" s="3112"/>
      <c r="GGZ52" s="3112"/>
      <c r="GHA52" s="3112"/>
      <c r="GHB52" s="3112"/>
      <c r="GHC52" s="3112"/>
      <c r="GHD52" s="3112"/>
      <c r="GHE52" s="3112"/>
      <c r="GHF52" s="3112"/>
      <c r="GHG52" s="3112"/>
      <c r="GHH52" s="3112"/>
      <c r="GHI52" s="3112"/>
      <c r="GHJ52" s="3112"/>
      <c r="GHK52" s="3112"/>
      <c r="GHL52" s="3112"/>
      <c r="GHM52" s="3112"/>
      <c r="GHN52" s="3112"/>
      <c r="GHO52" s="3112"/>
      <c r="GHP52" s="3112"/>
      <c r="GHQ52" s="3112"/>
      <c r="GHR52" s="3112"/>
      <c r="GHS52" s="3112"/>
      <c r="GHT52" s="3112"/>
      <c r="GHU52" s="3112"/>
      <c r="GHV52" s="3112"/>
      <c r="GHW52" s="3112"/>
      <c r="GHX52" s="3112"/>
      <c r="GHY52" s="3112"/>
      <c r="GHZ52" s="3112"/>
      <c r="GIA52" s="3112"/>
      <c r="GIB52" s="3112"/>
      <c r="GIC52" s="3112"/>
      <c r="GID52" s="3112"/>
      <c r="GIE52" s="3112"/>
      <c r="GIF52" s="3112"/>
      <c r="GIG52" s="3112"/>
      <c r="GIH52" s="3112"/>
      <c r="GII52" s="3112"/>
      <c r="GIJ52" s="3112"/>
      <c r="GIK52" s="3112"/>
      <c r="GIL52" s="3112"/>
      <c r="GIM52" s="3112"/>
      <c r="GIN52" s="3112"/>
      <c r="GIO52" s="3112"/>
      <c r="GIP52" s="3112"/>
      <c r="GIQ52" s="3112"/>
      <c r="GIR52" s="3112"/>
      <c r="GIS52" s="3112"/>
      <c r="GIT52" s="3112"/>
      <c r="GIU52" s="3112"/>
      <c r="GIV52" s="3112"/>
      <c r="GIW52" s="3112"/>
      <c r="GIX52" s="3112"/>
      <c r="GIY52" s="3112"/>
      <c r="GIZ52" s="3112"/>
      <c r="GJA52" s="3112"/>
      <c r="GJB52" s="3112"/>
      <c r="GJC52" s="3112"/>
      <c r="GJD52" s="3112"/>
      <c r="GJE52" s="3112"/>
      <c r="GJF52" s="3112"/>
      <c r="GJG52" s="3112"/>
      <c r="GJH52" s="3112"/>
      <c r="GJI52" s="3112"/>
      <c r="GJJ52" s="3112"/>
      <c r="GJK52" s="3112"/>
      <c r="GJL52" s="3112"/>
      <c r="GJM52" s="3112"/>
      <c r="GJN52" s="3112"/>
      <c r="GJO52" s="3112"/>
      <c r="GJP52" s="3112"/>
      <c r="GJQ52" s="3112"/>
      <c r="GJR52" s="3112"/>
      <c r="GJS52" s="3112"/>
      <c r="GJT52" s="3112"/>
      <c r="GJU52" s="3112"/>
      <c r="GJV52" s="3112"/>
      <c r="GJW52" s="3112"/>
      <c r="GJX52" s="3112"/>
      <c r="GJY52" s="3112"/>
      <c r="GJZ52" s="3112"/>
      <c r="GKA52" s="3112"/>
      <c r="GKB52" s="3112"/>
      <c r="GKC52" s="3112"/>
      <c r="GKD52" s="3112"/>
      <c r="GKE52" s="3112"/>
      <c r="GKF52" s="3112"/>
      <c r="GKG52" s="3112"/>
      <c r="GKH52" s="3112"/>
      <c r="GKI52" s="3112"/>
      <c r="GKJ52" s="3112"/>
      <c r="GKK52" s="3112"/>
      <c r="GKL52" s="3112"/>
      <c r="GKM52" s="3112"/>
      <c r="GKN52" s="3112"/>
      <c r="GKO52" s="3112"/>
      <c r="GKP52" s="3112"/>
      <c r="GKQ52" s="3112"/>
      <c r="GKR52" s="3112"/>
      <c r="GKS52" s="3112"/>
      <c r="GKT52" s="3112"/>
      <c r="GKU52" s="3112"/>
      <c r="GKV52" s="3112"/>
      <c r="GKW52" s="3112"/>
      <c r="GKX52" s="3112"/>
      <c r="GKY52" s="3112"/>
      <c r="GKZ52" s="3112"/>
      <c r="GLA52" s="3112"/>
      <c r="GLB52" s="3112"/>
      <c r="GLC52" s="3112"/>
      <c r="GLD52" s="3112"/>
      <c r="GLE52" s="3112"/>
      <c r="GLF52" s="3112"/>
      <c r="GLG52" s="3112"/>
      <c r="GLH52" s="3112"/>
      <c r="GLI52" s="3112"/>
      <c r="GLJ52" s="3112"/>
      <c r="GLK52" s="3112"/>
      <c r="GLL52" s="3112"/>
      <c r="GLM52" s="3112"/>
      <c r="GLN52" s="3112"/>
      <c r="GLO52" s="3112"/>
      <c r="GLP52" s="3112"/>
      <c r="GLQ52" s="3112"/>
      <c r="GLR52" s="3112"/>
      <c r="GLS52" s="3112"/>
      <c r="GLT52" s="3112"/>
      <c r="GLU52" s="3112"/>
      <c r="GLV52" s="3112"/>
      <c r="GLW52" s="3112"/>
      <c r="GLX52" s="3112"/>
      <c r="GLY52" s="3112"/>
      <c r="GLZ52" s="3112"/>
      <c r="GMA52" s="3112"/>
      <c r="GMB52" s="3112"/>
      <c r="GMC52" s="3112"/>
      <c r="GMD52" s="3112"/>
      <c r="GME52" s="3112"/>
      <c r="GMF52" s="3112"/>
      <c r="GMG52" s="3112"/>
      <c r="GMH52" s="3112"/>
      <c r="GMI52" s="3112"/>
      <c r="GMJ52" s="3112"/>
      <c r="GMK52" s="3112"/>
      <c r="GML52" s="3112"/>
      <c r="GMM52" s="3112"/>
      <c r="GMN52" s="3112"/>
      <c r="GMO52" s="3112"/>
      <c r="GMP52" s="3112"/>
      <c r="GMQ52" s="3112"/>
      <c r="GMR52" s="3112"/>
      <c r="GMS52" s="3112"/>
      <c r="GMT52" s="3112"/>
      <c r="GMU52" s="3112"/>
      <c r="GMV52" s="3112"/>
      <c r="GMW52" s="3112"/>
      <c r="GMX52" s="3112"/>
      <c r="GMY52" s="3112"/>
      <c r="GMZ52" s="3112"/>
      <c r="GNA52" s="3112"/>
      <c r="GNB52" s="3112"/>
      <c r="GNC52" s="3112"/>
      <c r="GND52" s="3112"/>
      <c r="GNE52" s="3112"/>
      <c r="GNF52" s="3112"/>
      <c r="GNG52" s="3112"/>
      <c r="GNH52" s="3112"/>
      <c r="GNI52" s="3112"/>
      <c r="GNJ52" s="3112"/>
      <c r="GNK52" s="3112"/>
      <c r="GNL52" s="3112"/>
      <c r="GNM52" s="3112"/>
      <c r="GNN52" s="3112"/>
      <c r="GNO52" s="3112"/>
      <c r="GNP52" s="3112"/>
      <c r="GNQ52" s="3112"/>
      <c r="GNR52" s="3112"/>
      <c r="GNS52" s="3112"/>
      <c r="GNT52" s="3112"/>
      <c r="GNU52" s="3112"/>
      <c r="GNV52" s="3112"/>
      <c r="GNW52" s="3112"/>
      <c r="GNX52" s="3112"/>
      <c r="GNY52" s="3112"/>
      <c r="GNZ52" s="3112"/>
      <c r="GOA52" s="3112"/>
      <c r="GOB52" s="3112"/>
      <c r="GOC52" s="3112"/>
      <c r="GOD52" s="3112"/>
      <c r="GOE52" s="3112"/>
      <c r="GOF52" s="3112"/>
      <c r="GOG52" s="3112"/>
      <c r="GOH52" s="3112"/>
      <c r="GOI52" s="3112"/>
      <c r="GOJ52" s="3112"/>
      <c r="GOK52" s="3112"/>
      <c r="GOL52" s="3112"/>
      <c r="GOM52" s="3112"/>
      <c r="GON52" s="3112"/>
      <c r="GOO52" s="3112"/>
      <c r="GOP52" s="3112"/>
      <c r="GOQ52" s="3112"/>
      <c r="GOR52" s="3112"/>
      <c r="GOS52" s="3112"/>
      <c r="GOT52" s="3112"/>
      <c r="GOU52" s="3112"/>
      <c r="GOV52" s="3112"/>
      <c r="GOW52" s="3112"/>
      <c r="GOX52" s="3112"/>
      <c r="GOY52" s="3112"/>
      <c r="GOZ52" s="3112"/>
      <c r="GPA52" s="3112"/>
      <c r="GPB52" s="3112"/>
      <c r="GPC52" s="3112"/>
      <c r="GPD52" s="3112"/>
      <c r="GPE52" s="3112"/>
      <c r="GPF52" s="3112"/>
      <c r="GPG52" s="3112"/>
      <c r="GPH52" s="3112"/>
      <c r="GPI52" s="3112"/>
      <c r="GPJ52" s="3112"/>
      <c r="GPK52" s="3112"/>
      <c r="GPL52" s="3112"/>
      <c r="GPM52" s="3112"/>
      <c r="GPN52" s="3112"/>
      <c r="GPO52" s="3112"/>
      <c r="GPP52" s="3112"/>
      <c r="GPQ52" s="3112"/>
      <c r="GPR52" s="3112"/>
      <c r="GPS52" s="3112"/>
      <c r="GPT52" s="3112"/>
      <c r="GPU52" s="3112"/>
      <c r="GPV52" s="3112"/>
      <c r="GPW52" s="3112"/>
      <c r="GPX52" s="3112"/>
      <c r="GPY52" s="3112"/>
      <c r="GPZ52" s="3112"/>
      <c r="GQA52" s="3112"/>
      <c r="GQB52" s="3112"/>
      <c r="GQC52" s="3112"/>
      <c r="GQD52" s="3112"/>
      <c r="GQE52" s="3112"/>
      <c r="GQF52" s="3112"/>
      <c r="GQG52" s="3112"/>
      <c r="GQH52" s="3112"/>
      <c r="GQI52" s="3112"/>
      <c r="GQJ52" s="3112"/>
      <c r="GQK52" s="3112"/>
      <c r="GQL52" s="3112"/>
      <c r="GQM52" s="3112"/>
      <c r="GQN52" s="3112"/>
      <c r="GQO52" s="3112"/>
      <c r="GQP52" s="3112"/>
      <c r="GQQ52" s="3112"/>
      <c r="GQR52" s="3112"/>
      <c r="GQS52" s="3112"/>
      <c r="GQT52" s="3112"/>
      <c r="GQU52" s="3112"/>
      <c r="GQV52" s="3112"/>
      <c r="GQW52" s="3112"/>
      <c r="GQX52" s="3112"/>
      <c r="GQY52" s="3112"/>
      <c r="GQZ52" s="3112"/>
      <c r="GRA52" s="3112"/>
      <c r="GRB52" s="3112"/>
      <c r="GRC52" s="3112"/>
      <c r="GRD52" s="3112"/>
      <c r="GRE52" s="3112"/>
      <c r="GRF52" s="3112"/>
      <c r="GRG52" s="3112"/>
      <c r="GRH52" s="3112"/>
      <c r="GRI52" s="3112"/>
      <c r="GRJ52" s="3112"/>
      <c r="GRK52" s="3112"/>
      <c r="GRL52" s="3112"/>
      <c r="GRM52" s="3112"/>
      <c r="GRN52" s="3112"/>
      <c r="GRO52" s="3112"/>
      <c r="GRP52" s="3112"/>
      <c r="GRQ52" s="3112"/>
      <c r="GRR52" s="3112"/>
      <c r="GRS52" s="3112"/>
      <c r="GRT52" s="3112"/>
      <c r="GRU52" s="3112"/>
      <c r="GRV52" s="3112"/>
      <c r="GRW52" s="3112"/>
      <c r="GRX52" s="3112"/>
      <c r="GRY52" s="3112"/>
      <c r="GRZ52" s="3112"/>
      <c r="GSA52" s="3112"/>
      <c r="GSB52" s="3112"/>
      <c r="GSC52" s="3112"/>
      <c r="GSD52" s="3112"/>
      <c r="GSE52" s="3112"/>
      <c r="GSF52" s="3112"/>
      <c r="GSG52" s="3112"/>
      <c r="GSH52" s="3112"/>
      <c r="GSI52" s="3112"/>
      <c r="GSJ52" s="3112"/>
      <c r="GSK52" s="3112"/>
      <c r="GSL52" s="3112"/>
      <c r="GSM52" s="3112"/>
      <c r="GSN52" s="3112"/>
      <c r="GSO52" s="3112"/>
      <c r="GSP52" s="3112"/>
      <c r="GSQ52" s="3112"/>
      <c r="GSR52" s="3112"/>
      <c r="GSS52" s="3112"/>
      <c r="GST52" s="3112"/>
      <c r="GSU52" s="3112"/>
      <c r="GSV52" s="3112"/>
      <c r="GSW52" s="3112"/>
      <c r="GSX52" s="3112"/>
      <c r="GSY52" s="3112"/>
      <c r="GSZ52" s="3112"/>
      <c r="GTA52" s="3112"/>
      <c r="GTB52" s="3112"/>
      <c r="GTC52" s="3112"/>
      <c r="GTD52" s="3112"/>
      <c r="GTE52" s="3112"/>
      <c r="GTF52" s="3112"/>
      <c r="GTG52" s="3112"/>
      <c r="GTH52" s="3112"/>
      <c r="GTI52" s="3112"/>
      <c r="GTJ52" s="3112"/>
      <c r="GTK52" s="3112"/>
      <c r="GTL52" s="3112"/>
      <c r="GTM52" s="3112"/>
      <c r="GTN52" s="3112"/>
      <c r="GTO52" s="3112"/>
      <c r="GTP52" s="3112"/>
      <c r="GTQ52" s="3112"/>
      <c r="GTR52" s="3112"/>
      <c r="GTS52" s="3112"/>
      <c r="GTT52" s="3112"/>
      <c r="GTU52" s="3112"/>
      <c r="GTV52" s="3112"/>
      <c r="GTW52" s="3112"/>
      <c r="GTX52" s="3112"/>
      <c r="GTY52" s="3112"/>
      <c r="GTZ52" s="3112"/>
      <c r="GUA52" s="3112"/>
      <c r="GUB52" s="3112"/>
      <c r="GUC52" s="3112"/>
      <c r="GUD52" s="3112"/>
      <c r="GUE52" s="3112"/>
      <c r="GUF52" s="3112"/>
      <c r="GUG52" s="3112"/>
      <c r="GUH52" s="3112"/>
      <c r="GUI52" s="3112"/>
      <c r="GUJ52" s="3112"/>
      <c r="GUK52" s="3112"/>
      <c r="GUL52" s="3112"/>
      <c r="GUM52" s="3112"/>
      <c r="GUN52" s="3112"/>
      <c r="GUO52" s="3112"/>
      <c r="GUP52" s="3112"/>
      <c r="GUQ52" s="3112"/>
      <c r="GUR52" s="3112"/>
      <c r="GUS52" s="3112"/>
      <c r="GUT52" s="3112"/>
      <c r="GUU52" s="3112"/>
      <c r="GUV52" s="3112"/>
      <c r="GUW52" s="3112"/>
      <c r="GUX52" s="3112"/>
      <c r="GUY52" s="3112"/>
      <c r="GUZ52" s="3112"/>
      <c r="GVA52" s="3112"/>
      <c r="GVB52" s="3112"/>
      <c r="GVC52" s="3112"/>
      <c r="GVD52" s="3112"/>
      <c r="GVE52" s="3112"/>
      <c r="GVF52" s="3112"/>
      <c r="GVG52" s="3112"/>
      <c r="GVH52" s="3112"/>
      <c r="GVI52" s="3112"/>
      <c r="GVJ52" s="3112"/>
      <c r="GVK52" s="3112"/>
      <c r="GVL52" s="3112"/>
      <c r="GVM52" s="3112"/>
      <c r="GVN52" s="3112"/>
      <c r="GVO52" s="3112"/>
      <c r="GVP52" s="3112"/>
      <c r="GVQ52" s="3112"/>
      <c r="GVR52" s="3112"/>
      <c r="GVS52" s="3112"/>
      <c r="GVT52" s="3112"/>
      <c r="GVU52" s="3112"/>
      <c r="GVV52" s="3112"/>
      <c r="GVW52" s="3112"/>
      <c r="GVX52" s="3112"/>
      <c r="GVY52" s="3112"/>
      <c r="GVZ52" s="3112"/>
      <c r="GWA52" s="3112"/>
      <c r="GWB52" s="3112"/>
      <c r="GWC52" s="3112"/>
      <c r="GWD52" s="3112"/>
      <c r="GWE52" s="3112"/>
      <c r="GWF52" s="3112"/>
      <c r="GWG52" s="3112"/>
      <c r="GWH52" s="3112"/>
      <c r="GWI52" s="3112"/>
      <c r="GWJ52" s="3112"/>
      <c r="GWK52" s="3112"/>
      <c r="GWL52" s="3112"/>
      <c r="GWM52" s="3112"/>
      <c r="GWN52" s="3112"/>
      <c r="GWO52" s="3112"/>
      <c r="GWP52" s="3112"/>
      <c r="GWQ52" s="3112"/>
      <c r="GWR52" s="3112"/>
      <c r="GWS52" s="3112"/>
      <c r="GWT52" s="3112"/>
      <c r="GWU52" s="3112"/>
      <c r="GWV52" s="3112"/>
      <c r="GWW52" s="3112"/>
      <c r="GWX52" s="3112"/>
      <c r="GWY52" s="3112"/>
      <c r="GWZ52" s="3112"/>
      <c r="GXA52" s="3112"/>
      <c r="GXB52" s="3112"/>
      <c r="GXC52" s="3112"/>
      <c r="GXD52" s="3112"/>
      <c r="GXE52" s="3112"/>
      <c r="GXF52" s="3112"/>
      <c r="GXG52" s="3112"/>
      <c r="GXH52" s="3112"/>
      <c r="GXI52" s="3112"/>
      <c r="GXJ52" s="3112"/>
      <c r="GXK52" s="3112"/>
      <c r="GXL52" s="3112"/>
      <c r="GXM52" s="3112"/>
      <c r="GXN52" s="3112"/>
      <c r="GXO52" s="3112"/>
      <c r="GXP52" s="3112"/>
      <c r="GXQ52" s="3112"/>
      <c r="GXR52" s="3112"/>
      <c r="GXS52" s="3112"/>
      <c r="GXT52" s="3112"/>
      <c r="GXU52" s="3112"/>
      <c r="GXV52" s="3112"/>
      <c r="GXW52" s="3112"/>
      <c r="GXX52" s="3112"/>
      <c r="GXY52" s="3112"/>
      <c r="GXZ52" s="3112"/>
      <c r="GYA52" s="3112"/>
      <c r="GYB52" s="3112"/>
      <c r="GYC52" s="3112"/>
      <c r="GYD52" s="3112"/>
      <c r="GYE52" s="3112"/>
      <c r="GYF52" s="3112"/>
      <c r="GYG52" s="3112"/>
      <c r="GYH52" s="3112"/>
      <c r="GYI52" s="3112"/>
      <c r="GYJ52" s="3112"/>
      <c r="GYK52" s="3112"/>
      <c r="GYL52" s="3112"/>
      <c r="GYM52" s="3112"/>
      <c r="GYN52" s="3112"/>
      <c r="GYO52" s="3112"/>
      <c r="GYP52" s="3112"/>
      <c r="GYQ52" s="3112"/>
      <c r="GYR52" s="3112"/>
      <c r="GYS52" s="3112"/>
      <c r="GYT52" s="3112"/>
      <c r="GYU52" s="3112"/>
      <c r="GYV52" s="3112"/>
      <c r="GYW52" s="3112"/>
      <c r="GYX52" s="3112"/>
      <c r="GYY52" s="3112"/>
      <c r="GYZ52" s="3112"/>
      <c r="GZA52" s="3112"/>
      <c r="GZB52" s="3112"/>
      <c r="GZC52" s="3112"/>
      <c r="GZD52" s="3112"/>
      <c r="GZE52" s="3112"/>
      <c r="GZF52" s="3112"/>
      <c r="GZG52" s="3112"/>
      <c r="GZH52" s="3112"/>
      <c r="GZI52" s="3112"/>
      <c r="GZJ52" s="3112"/>
      <c r="GZK52" s="3112"/>
      <c r="GZL52" s="3112"/>
      <c r="GZM52" s="3112"/>
      <c r="GZN52" s="3112"/>
      <c r="GZO52" s="3112"/>
      <c r="GZP52" s="3112"/>
      <c r="GZQ52" s="3112"/>
      <c r="GZR52" s="3112"/>
      <c r="GZS52" s="3112"/>
      <c r="GZT52" s="3112"/>
      <c r="GZU52" s="3112"/>
      <c r="GZV52" s="3112"/>
      <c r="GZW52" s="3112"/>
      <c r="GZX52" s="3112"/>
      <c r="GZY52" s="3112"/>
      <c r="GZZ52" s="3112"/>
      <c r="HAA52" s="3112"/>
      <c r="HAB52" s="3112"/>
      <c r="HAC52" s="3112"/>
      <c r="HAD52" s="3112"/>
      <c r="HAE52" s="3112"/>
      <c r="HAF52" s="3112"/>
      <c r="HAG52" s="3112"/>
      <c r="HAH52" s="3112"/>
      <c r="HAI52" s="3112"/>
      <c r="HAJ52" s="3112"/>
      <c r="HAK52" s="3112"/>
      <c r="HAL52" s="3112"/>
      <c r="HAM52" s="3112"/>
      <c r="HAN52" s="3112"/>
      <c r="HAO52" s="3112"/>
      <c r="HAP52" s="3112"/>
      <c r="HAQ52" s="3112"/>
      <c r="HAR52" s="3112"/>
      <c r="HAS52" s="3112"/>
      <c r="HAT52" s="3112"/>
      <c r="HAU52" s="3112"/>
      <c r="HAV52" s="3112"/>
      <c r="HAW52" s="3112"/>
      <c r="HAX52" s="3112"/>
      <c r="HAY52" s="3112"/>
      <c r="HAZ52" s="3112"/>
      <c r="HBA52" s="3112"/>
      <c r="HBB52" s="3112"/>
      <c r="HBC52" s="3112"/>
      <c r="HBD52" s="3112"/>
      <c r="HBE52" s="3112"/>
      <c r="HBF52" s="3112"/>
      <c r="HBG52" s="3112"/>
      <c r="HBH52" s="3112"/>
      <c r="HBI52" s="3112"/>
      <c r="HBJ52" s="3112"/>
      <c r="HBK52" s="3112"/>
      <c r="HBL52" s="3112"/>
      <c r="HBM52" s="3112"/>
      <c r="HBN52" s="3112"/>
      <c r="HBO52" s="3112"/>
      <c r="HBP52" s="3112"/>
      <c r="HBQ52" s="3112"/>
      <c r="HBR52" s="3112"/>
      <c r="HBS52" s="3112"/>
      <c r="HBT52" s="3112"/>
      <c r="HBU52" s="3112"/>
      <c r="HBV52" s="3112"/>
      <c r="HBW52" s="3112"/>
      <c r="HBX52" s="3112"/>
      <c r="HBY52" s="3112"/>
      <c r="HBZ52" s="3112"/>
      <c r="HCA52" s="3112"/>
      <c r="HCB52" s="3112"/>
      <c r="HCC52" s="3112"/>
      <c r="HCD52" s="3112"/>
      <c r="HCE52" s="3112"/>
      <c r="HCF52" s="3112"/>
      <c r="HCG52" s="3112"/>
      <c r="HCH52" s="3112"/>
      <c r="HCI52" s="3112"/>
      <c r="HCJ52" s="3112"/>
      <c r="HCK52" s="3112"/>
      <c r="HCL52" s="3112"/>
      <c r="HCM52" s="3112"/>
      <c r="HCN52" s="3112"/>
      <c r="HCO52" s="3112"/>
      <c r="HCP52" s="3112"/>
      <c r="HCQ52" s="3112"/>
      <c r="HCR52" s="3112"/>
      <c r="HCS52" s="3112"/>
      <c r="HCT52" s="3112"/>
      <c r="HCU52" s="3112"/>
      <c r="HCV52" s="3112"/>
      <c r="HCW52" s="3112"/>
      <c r="HCX52" s="3112"/>
      <c r="HCY52" s="3112"/>
      <c r="HCZ52" s="3112"/>
      <c r="HDA52" s="3112"/>
      <c r="HDB52" s="3112"/>
      <c r="HDC52" s="3112"/>
      <c r="HDD52" s="3112"/>
      <c r="HDE52" s="3112"/>
      <c r="HDF52" s="3112"/>
      <c r="HDG52" s="3112"/>
      <c r="HDH52" s="3112"/>
      <c r="HDI52" s="3112"/>
      <c r="HDJ52" s="3112"/>
      <c r="HDK52" s="3112"/>
      <c r="HDL52" s="3112"/>
      <c r="HDM52" s="3112"/>
      <c r="HDN52" s="3112"/>
      <c r="HDO52" s="3112"/>
      <c r="HDP52" s="3112"/>
      <c r="HDQ52" s="3112"/>
      <c r="HDR52" s="3112"/>
      <c r="HDS52" s="3112"/>
      <c r="HDT52" s="3112"/>
      <c r="HDU52" s="3112"/>
      <c r="HDV52" s="3112"/>
      <c r="HDW52" s="3112"/>
      <c r="HDX52" s="3112"/>
      <c r="HDY52" s="3112"/>
      <c r="HDZ52" s="3112"/>
      <c r="HEA52" s="3112"/>
      <c r="HEB52" s="3112"/>
      <c r="HEC52" s="3112"/>
      <c r="HED52" s="3112"/>
      <c r="HEE52" s="3112"/>
      <c r="HEF52" s="3112"/>
      <c r="HEG52" s="3112"/>
      <c r="HEH52" s="3112"/>
      <c r="HEI52" s="3112"/>
      <c r="HEJ52" s="3112"/>
      <c r="HEK52" s="3112"/>
      <c r="HEL52" s="3112"/>
      <c r="HEM52" s="3112"/>
      <c r="HEN52" s="3112"/>
      <c r="HEO52" s="3112"/>
      <c r="HEP52" s="3112"/>
      <c r="HEQ52" s="3112"/>
      <c r="HER52" s="3112"/>
      <c r="HES52" s="3112"/>
      <c r="HET52" s="3112"/>
      <c r="HEU52" s="3112"/>
      <c r="HEV52" s="3112"/>
      <c r="HEW52" s="3112"/>
      <c r="HEX52" s="3112"/>
      <c r="HEY52" s="3112"/>
      <c r="HEZ52" s="3112"/>
      <c r="HFA52" s="3112"/>
      <c r="HFB52" s="3112"/>
      <c r="HFC52" s="3112"/>
      <c r="HFD52" s="3112"/>
      <c r="HFE52" s="3112"/>
      <c r="HFF52" s="3112"/>
      <c r="HFG52" s="3112"/>
      <c r="HFH52" s="3112"/>
      <c r="HFI52" s="3112"/>
      <c r="HFJ52" s="3112"/>
      <c r="HFK52" s="3112"/>
      <c r="HFL52" s="3112"/>
      <c r="HFM52" s="3112"/>
      <c r="HFN52" s="3112"/>
      <c r="HFO52" s="3112"/>
      <c r="HFP52" s="3112"/>
      <c r="HFQ52" s="3112"/>
      <c r="HFR52" s="3112"/>
      <c r="HFS52" s="3112"/>
      <c r="HFT52" s="3112"/>
      <c r="HFU52" s="3112"/>
      <c r="HFV52" s="3112"/>
      <c r="HFW52" s="3112"/>
      <c r="HFX52" s="3112"/>
      <c r="HFY52" s="3112"/>
      <c r="HFZ52" s="3112"/>
      <c r="HGA52" s="3112"/>
      <c r="HGB52" s="3112"/>
      <c r="HGC52" s="3112"/>
      <c r="HGD52" s="3112"/>
      <c r="HGE52" s="3112"/>
      <c r="HGF52" s="3112"/>
      <c r="HGG52" s="3112"/>
      <c r="HGH52" s="3112"/>
      <c r="HGI52" s="3112"/>
      <c r="HGJ52" s="3112"/>
      <c r="HGK52" s="3112"/>
      <c r="HGL52" s="3112"/>
      <c r="HGM52" s="3112"/>
      <c r="HGN52" s="3112"/>
      <c r="HGO52" s="3112"/>
      <c r="HGP52" s="3112"/>
      <c r="HGQ52" s="3112"/>
      <c r="HGR52" s="3112"/>
      <c r="HGS52" s="3112"/>
      <c r="HGT52" s="3112"/>
      <c r="HGU52" s="3112"/>
      <c r="HGV52" s="3112"/>
      <c r="HGW52" s="3112"/>
      <c r="HGX52" s="3112"/>
      <c r="HGY52" s="3112"/>
      <c r="HGZ52" s="3112"/>
      <c r="HHA52" s="3112"/>
      <c r="HHB52" s="3112"/>
      <c r="HHC52" s="3112"/>
      <c r="HHD52" s="3112"/>
      <c r="HHE52" s="3112"/>
      <c r="HHF52" s="3112"/>
      <c r="HHG52" s="3112"/>
      <c r="HHH52" s="3112"/>
      <c r="HHI52" s="3112"/>
      <c r="HHJ52" s="3112"/>
      <c r="HHK52" s="3112"/>
      <c r="HHL52" s="3112"/>
      <c r="HHM52" s="3112"/>
      <c r="HHN52" s="3112"/>
      <c r="HHO52" s="3112"/>
      <c r="HHP52" s="3112"/>
      <c r="HHQ52" s="3112"/>
      <c r="HHR52" s="3112"/>
      <c r="HHS52" s="3112"/>
      <c r="HHT52" s="3112"/>
      <c r="HHU52" s="3112"/>
      <c r="HHV52" s="3112"/>
      <c r="HHW52" s="3112"/>
      <c r="HHX52" s="3112"/>
      <c r="HHY52" s="3112"/>
      <c r="HHZ52" s="3112"/>
      <c r="HIA52" s="3112"/>
      <c r="HIB52" s="3112"/>
      <c r="HIC52" s="3112"/>
      <c r="HID52" s="3112"/>
      <c r="HIE52" s="3112"/>
      <c r="HIF52" s="3112"/>
      <c r="HIG52" s="3112"/>
      <c r="HIH52" s="3112"/>
      <c r="HII52" s="3112"/>
      <c r="HIJ52" s="3112"/>
      <c r="HIK52" s="3112"/>
      <c r="HIL52" s="3112"/>
      <c r="HIM52" s="3112"/>
      <c r="HIN52" s="3112"/>
      <c r="HIO52" s="3112"/>
      <c r="HIP52" s="3112"/>
      <c r="HIQ52" s="3112"/>
      <c r="HIR52" s="3112"/>
      <c r="HIS52" s="3112"/>
      <c r="HIT52" s="3112"/>
      <c r="HIU52" s="3112"/>
      <c r="HIV52" s="3112"/>
      <c r="HIW52" s="3112"/>
      <c r="HIX52" s="3112"/>
      <c r="HIY52" s="3112"/>
      <c r="HIZ52" s="3112"/>
      <c r="HJA52" s="3112"/>
      <c r="HJB52" s="3112"/>
      <c r="HJC52" s="3112"/>
      <c r="HJD52" s="3112"/>
      <c r="HJE52" s="3112"/>
      <c r="HJF52" s="3112"/>
      <c r="HJG52" s="3112"/>
      <c r="HJH52" s="3112"/>
      <c r="HJI52" s="3112"/>
      <c r="HJJ52" s="3112"/>
      <c r="HJK52" s="3112"/>
      <c r="HJL52" s="3112"/>
      <c r="HJM52" s="3112"/>
      <c r="HJN52" s="3112"/>
      <c r="HJO52" s="3112"/>
      <c r="HJP52" s="3112"/>
      <c r="HJQ52" s="3112"/>
      <c r="HJR52" s="3112"/>
      <c r="HJS52" s="3112"/>
      <c r="HJT52" s="3112"/>
      <c r="HJU52" s="3112"/>
      <c r="HJV52" s="3112"/>
      <c r="HJW52" s="3112"/>
      <c r="HJX52" s="3112"/>
      <c r="HJY52" s="3112"/>
      <c r="HJZ52" s="3112"/>
      <c r="HKA52" s="3112"/>
      <c r="HKB52" s="3112"/>
      <c r="HKC52" s="3112"/>
      <c r="HKD52" s="3112"/>
      <c r="HKE52" s="3112"/>
      <c r="HKF52" s="3112"/>
      <c r="HKG52" s="3112"/>
      <c r="HKH52" s="3112"/>
      <c r="HKI52" s="3112"/>
      <c r="HKJ52" s="3112"/>
      <c r="HKK52" s="3112"/>
      <c r="HKL52" s="3112"/>
      <c r="HKM52" s="3112"/>
      <c r="HKN52" s="3112"/>
      <c r="HKO52" s="3112"/>
      <c r="HKP52" s="3112"/>
      <c r="HKQ52" s="3112"/>
      <c r="HKR52" s="3112"/>
      <c r="HKS52" s="3112"/>
      <c r="HKT52" s="3112"/>
      <c r="HKU52" s="3112"/>
      <c r="HKV52" s="3112"/>
      <c r="HKW52" s="3112"/>
      <c r="HKX52" s="3112"/>
      <c r="HKY52" s="3112"/>
      <c r="HKZ52" s="3112"/>
      <c r="HLA52" s="3112"/>
      <c r="HLB52" s="3112"/>
      <c r="HLC52" s="3112"/>
      <c r="HLD52" s="3112"/>
      <c r="HLE52" s="3112"/>
      <c r="HLF52" s="3112"/>
      <c r="HLG52" s="3112"/>
      <c r="HLH52" s="3112"/>
      <c r="HLI52" s="3112"/>
      <c r="HLJ52" s="3112"/>
      <c r="HLK52" s="3112"/>
      <c r="HLL52" s="3112"/>
      <c r="HLM52" s="3112"/>
      <c r="HLN52" s="3112"/>
      <c r="HLO52" s="3112"/>
      <c r="HLP52" s="3112"/>
      <c r="HLQ52" s="3112"/>
      <c r="HLR52" s="3112"/>
      <c r="HLS52" s="3112"/>
      <c r="HLT52" s="3112"/>
      <c r="HLU52" s="3112"/>
      <c r="HLV52" s="3112"/>
      <c r="HLW52" s="3112"/>
      <c r="HLX52" s="3112"/>
      <c r="HLY52" s="3112"/>
      <c r="HLZ52" s="3112"/>
      <c r="HMA52" s="3112"/>
      <c r="HMB52" s="3112"/>
      <c r="HMC52" s="3112"/>
      <c r="HMD52" s="3112"/>
      <c r="HME52" s="3112"/>
      <c r="HMF52" s="3112"/>
      <c r="HMG52" s="3112"/>
      <c r="HMH52" s="3112"/>
      <c r="HMI52" s="3112"/>
      <c r="HMJ52" s="3112"/>
      <c r="HMK52" s="3112"/>
      <c r="HML52" s="3112"/>
      <c r="HMM52" s="3112"/>
      <c r="HMN52" s="3112"/>
      <c r="HMO52" s="3112"/>
      <c r="HMP52" s="3112"/>
      <c r="HMQ52" s="3112"/>
      <c r="HMR52" s="3112"/>
      <c r="HMS52" s="3112"/>
      <c r="HMT52" s="3112"/>
      <c r="HMU52" s="3112"/>
      <c r="HMV52" s="3112"/>
      <c r="HMW52" s="3112"/>
      <c r="HMX52" s="3112"/>
      <c r="HMY52" s="3112"/>
      <c r="HMZ52" s="3112"/>
      <c r="HNA52" s="3112"/>
      <c r="HNB52" s="3112"/>
      <c r="HNC52" s="3112"/>
      <c r="HND52" s="3112"/>
      <c r="HNE52" s="3112"/>
      <c r="HNF52" s="3112"/>
      <c r="HNG52" s="3112"/>
      <c r="HNH52" s="3112"/>
      <c r="HNI52" s="3112"/>
      <c r="HNJ52" s="3112"/>
      <c r="HNK52" s="3112"/>
      <c r="HNL52" s="3112"/>
      <c r="HNM52" s="3112"/>
      <c r="HNN52" s="3112"/>
      <c r="HNO52" s="3112"/>
      <c r="HNP52" s="3112"/>
      <c r="HNQ52" s="3112"/>
      <c r="HNR52" s="3112"/>
      <c r="HNS52" s="3112"/>
      <c r="HNT52" s="3112"/>
      <c r="HNU52" s="3112"/>
      <c r="HNV52" s="3112"/>
      <c r="HNW52" s="3112"/>
      <c r="HNX52" s="3112"/>
      <c r="HNY52" s="3112"/>
      <c r="HNZ52" s="3112"/>
      <c r="HOA52" s="3112"/>
      <c r="HOB52" s="3112"/>
      <c r="HOC52" s="3112"/>
      <c r="HOD52" s="3112"/>
      <c r="HOE52" s="3112"/>
      <c r="HOF52" s="3112"/>
      <c r="HOG52" s="3112"/>
      <c r="HOH52" s="3112"/>
      <c r="HOI52" s="3112"/>
      <c r="HOJ52" s="3112"/>
      <c r="HOK52" s="3112"/>
      <c r="HOL52" s="3112"/>
      <c r="HOM52" s="3112"/>
      <c r="HON52" s="3112"/>
      <c r="HOO52" s="3112"/>
      <c r="HOP52" s="3112"/>
      <c r="HOQ52" s="3112"/>
      <c r="HOR52" s="3112"/>
      <c r="HOS52" s="3112"/>
      <c r="HOT52" s="3112"/>
      <c r="HOU52" s="3112"/>
      <c r="HOV52" s="3112"/>
      <c r="HOW52" s="3112"/>
      <c r="HOX52" s="3112"/>
      <c r="HOY52" s="3112"/>
      <c r="HOZ52" s="3112"/>
      <c r="HPA52" s="3112"/>
      <c r="HPB52" s="3112"/>
      <c r="HPC52" s="3112"/>
      <c r="HPD52" s="3112"/>
      <c r="HPE52" s="3112"/>
      <c r="HPF52" s="3112"/>
      <c r="HPG52" s="3112"/>
      <c r="HPH52" s="3112"/>
      <c r="HPI52" s="3112"/>
      <c r="HPJ52" s="3112"/>
      <c r="HPK52" s="3112"/>
      <c r="HPL52" s="3112"/>
      <c r="HPM52" s="3112"/>
      <c r="HPN52" s="3112"/>
      <c r="HPO52" s="3112"/>
      <c r="HPP52" s="3112"/>
      <c r="HPQ52" s="3112"/>
      <c r="HPR52" s="3112"/>
      <c r="HPS52" s="3112"/>
      <c r="HPT52" s="3112"/>
      <c r="HPU52" s="3112"/>
      <c r="HPV52" s="3112"/>
      <c r="HPW52" s="3112"/>
      <c r="HPX52" s="3112"/>
      <c r="HPY52" s="3112"/>
      <c r="HPZ52" s="3112"/>
      <c r="HQA52" s="3112"/>
      <c r="HQB52" s="3112"/>
      <c r="HQC52" s="3112"/>
      <c r="HQD52" s="3112"/>
      <c r="HQE52" s="3112"/>
      <c r="HQF52" s="3112"/>
      <c r="HQG52" s="3112"/>
      <c r="HQH52" s="3112"/>
      <c r="HQI52" s="3112"/>
      <c r="HQJ52" s="3112"/>
      <c r="HQK52" s="3112"/>
      <c r="HQL52" s="3112"/>
      <c r="HQM52" s="3112"/>
      <c r="HQN52" s="3112"/>
      <c r="HQO52" s="3112"/>
      <c r="HQP52" s="3112"/>
      <c r="HQQ52" s="3112"/>
      <c r="HQR52" s="3112"/>
      <c r="HQS52" s="3112"/>
      <c r="HQT52" s="3112"/>
      <c r="HQU52" s="3112"/>
      <c r="HQV52" s="3112"/>
      <c r="HQW52" s="3112"/>
      <c r="HQX52" s="3112"/>
      <c r="HQY52" s="3112"/>
      <c r="HQZ52" s="3112"/>
      <c r="HRA52" s="3112"/>
      <c r="HRB52" s="3112"/>
      <c r="HRC52" s="3112"/>
      <c r="HRD52" s="3112"/>
      <c r="HRE52" s="3112"/>
      <c r="HRF52" s="3112"/>
      <c r="HRG52" s="3112"/>
      <c r="HRH52" s="3112"/>
      <c r="HRI52" s="3112"/>
      <c r="HRJ52" s="3112"/>
      <c r="HRK52" s="3112"/>
      <c r="HRL52" s="3112"/>
      <c r="HRM52" s="3112"/>
      <c r="HRN52" s="3112"/>
      <c r="HRO52" s="3112"/>
      <c r="HRP52" s="3112"/>
      <c r="HRQ52" s="3112"/>
      <c r="HRR52" s="3112"/>
      <c r="HRS52" s="3112"/>
      <c r="HRT52" s="3112"/>
      <c r="HRU52" s="3112"/>
      <c r="HRV52" s="3112"/>
      <c r="HRW52" s="3112"/>
      <c r="HRX52" s="3112"/>
      <c r="HRY52" s="3112"/>
      <c r="HRZ52" s="3112"/>
      <c r="HSA52" s="3112"/>
      <c r="HSB52" s="3112"/>
      <c r="HSC52" s="3112"/>
      <c r="HSD52" s="3112"/>
      <c r="HSE52" s="3112"/>
      <c r="HSF52" s="3112"/>
      <c r="HSG52" s="3112"/>
      <c r="HSH52" s="3112"/>
      <c r="HSI52" s="3112"/>
      <c r="HSJ52" s="3112"/>
      <c r="HSK52" s="3112"/>
      <c r="HSL52" s="3112"/>
      <c r="HSM52" s="3112"/>
      <c r="HSN52" s="3112"/>
      <c r="HSO52" s="3112"/>
      <c r="HSP52" s="3112"/>
      <c r="HSQ52" s="3112"/>
      <c r="HSR52" s="3112"/>
      <c r="HSS52" s="3112"/>
      <c r="HST52" s="3112"/>
      <c r="HSU52" s="3112"/>
      <c r="HSV52" s="3112"/>
      <c r="HSW52" s="3112"/>
      <c r="HSX52" s="3112"/>
      <c r="HSY52" s="3112"/>
      <c r="HSZ52" s="3112"/>
      <c r="HTA52" s="3112"/>
      <c r="HTB52" s="3112"/>
      <c r="HTC52" s="3112"/>
      <c r="HTD52" s="3112"/>
      <c r="HTE52" s="3112"/>
      <c r="HTF52" s="3112"/>
      <c r="HTG52" s="3112"/>
      <c r="HTH52" s="3112"/>
      <c r="HTI52" s="3112"/>
      <c r="HTJ52" s="3112"/>
      <c r="HTK52" s="3112"/>
      <c r="HTL52" s="3112"/>
      <c r="HTM52" s="3112"/>
      <c r="HTN52" s="3112"/>
      <c r="HTO52" s="3112"/>
      <c r="HTP52" s="3112"/>
      <c r="HTQ52" s="3112"/>
      <c r="HTR52" s="3112"/>
      <c r="HTS52" s="3112"/>
      <c r="HTT52" s="3112"/>
      <c r="HTU52" s="3112"/>
      <c r="HTV52" s="3112"/>
      <c r="HTW52" s="3112"/>
      <c r="HTX52" s="3112"/>
      <c r="HTY52" s="3112"/>
      <c r="HTZ52" s="3112"/>
      <c r="HUA52" s="3112"/>
      <c r="HUB52" s="3112"/>
      <c r="HUC52" s="3112"/>
      <c r="HUD52" s="3112"/>
      <c r="HUE52" s="3112"/>
      <c r="HUF52" s="3112"/>
      <c r="HUG52" s="3112"/>
      <c r="HUH52" s="3112"/>
      <c r="HUI52" s="3112"/>
      <c r="HUJ52" s="3112"/>
      <c r="HUK52" s="3112"/>
      <c r="HUL52" s="3112"/>
      <c r="HUM52" s="3112"/>
      <c r="HUN52" s="3112"/>
      <c r="HUO52" s="3112"/>
      <c r="HUP52" s="3112"/>
      <c r="HUQ52" s="3112"/>
      <c r="HUR52" s="3112"/>
      <c r="HUS52" s="3112"/>
      <c r="HUT52" s="3112"/>
      <c r="HUU52" s="3112"/>
      <c r="HUV52" s="3112"/>
      <c r="HUW52" s="3112"/>
      <c r="HUX52" s="3112"/>
      <c r="HUY52" s="3112"/>
      <c r="HUZ52" s="3112"/>
      <c r="HVA52" s="3112"/>
      <c r="HVB52" s="3112"/>
      <c r="HVC52" s="3112"/>
      <c r="HVD52" s="3112"/>
      <c r="HVE52" s="3112"/>
      <c r="HVF52" s="3112"/>
      <c r="HVG52" s="3112"/>
      <c r="HVH52" s="3112"/>
      <c r="HVI52" s="3112"/>
      <c r="HVJ52" s="3112"/>
      <c r="HVK52" s="3112"/>
      <c r="HVL52" s="3112"/>
      <c r="HVM52" s="3112"/>
      <c r="HVN52" s="3112"/>
      <c r="HVO52" s="3112"/>
      <c r="HVP52" s="3112"/>
      <c r="HVQ52" s="3112"/>
      <c r="HVR52" s="3112"/>
      <c r="HVS52" s="3112"/>
      <c r="HVT52" s="3112"/>
      <c r="HVU52" s="3112"/>
      <c r="HVV52" s="3112"/>
      <c r="HVW52" s="3112"/>
      <c r="HVX52" s="3112"/>
      <c r="HVY52" s="3112"/>
      <c r="HVZ52" s="3112"/>
      <c r="HWA52" s="3112"/>
      <c r="HWB52" s="3112"/>
      <c r="HWC52" s="3112"/>
      <c r="HWD52" s="3112"/>
      <c r="HWE52" s="3112"/>
      <c r="HWF52" s="3112"/>
      <c r="HWG52" s="3112"/>
      <c r="HWH52" s="3112"/>
      <c r="HWI52" s="3112"/>
      <c r="HWJ52" s="3112"/>
      <c r="HWK52" s="3112"/>
      <c r="HWL52" s="3112"/>
      <c r="HWM52" s="3112"/>
      <c r="HWN52" s="3112"/>
      <c r="HWO52" s="3112"/>
      <c r="HWP52" s="3112"/>
      <c r="HWQ52" s="3112"/>
      <c r="HWR52" s="3112"/>
      <c r="HWS52" s="3112"/>
      <c r="HWT52" s="3112"/>
      <c r="HWU52" s="3112"/>
      <c r="HWV52" s="3112"/>
      <c r="HWW52" s="3112"/>
      <c r="HWX52" s="3112"/>
      <c r="HWY52" s="3112"/>
      <c r="HWZ52" s="3112"/>
      <c r="HXA52" s="3112"/>
      <c r="HXB52" s="3112"/>
      <c r="HXC52" s="3112"/>
      <c r="HXD52" s="3112"/>
      <c r="HXE52" s="3112"/>
      <c r="HXF52" s="3112"/>
      <c r="HXG52" s="3112"/>
      <c r="HXH52" s="3112"/>
      <c r="HXI52" s="3112"/>
      <c r="HXJ52" s="3112"/>
      <c r="HXK52" s="3112"/>
      <c r="HXL52" s="3112"/>
      <c r="HXM52" s="3112"/>
      <c r="HXN52" s="3112"/>
      <c r="HXO52" s="3112"/>
      <c r="HXP52" s="3112"/>
      <c r="HXQ52" s="3112"/>
      <c r="HXR52" s="3112"/>
      <c r="HXS52" s="3112"/>
      <c r="HXT52" s="3112"/>
      <c r="HXU52" s="3112"/>
      <c r="HXV52" s="3112"/>
      <c r="HXW52" s="3112"/>
      <c r="HXX52" s="3112"/>
      <c r="HXY52" s="3112"/>
      <c r="HXZ52" s="3112"/>
      <c r="HYA52" s="3112"/>
      <c r="HYB52" s="3112"/>
      <c r="HYC52" s="3112"/>
      <c r="HYD52" s="3112"/>
      <c r="HYE52" s="3112"/>
      <c r="HYF52" s="3112"/>
      <c r="HYG52" s="3112"/>
      <c r="HYH52" s="3112"/>
      <c r="HYI52" s="3112"/>
      <c r="HYJ52" s="3112"/>
      <c r="HYK52" s="3112"/>
      <c r="HYL52" s="3112"/>
      <c r="HYM52" s="3112"/>
      <c r="HYN52" s="3112"/>
      <c r="HYO52" s="3112"/>
      <c r="HYP52" s="3112"/>
      <c r="HYQ52" s="3112"/>
      <c r="HYR52" s="3112"/>
      <c r="HYS52" s="3112"/>
      <c r="HYT52" s="3112"/>
      <c r="HYU52" s="3112"/>
      <c r="HYV52" s="3112"/>
      <c r="HYW52" s="3112"/>
      <c r="HYX52" s="3112"/>
      <c r="HYY52" s="3112"/>
      <c r="HYZ52" s="3112"/>
      <c r="HZA52" s="3112"/>
      <c r="HZB52" s="3112"/>
      <c r="HZC52" s="3112"/>
      <c r="HZD52" s="3112"/>
      <c r="HZE52" s="3112"/>
      <c r="HZF52" s="3112"/>
      <c r="HZG52" s="3112"/>
      <c r="HZH52" s="3112"/>
      <c r="HZI52" s="3112"/>
      <c r="HZJ52" s="3112"/>
      <c r="HZK52" s="3112"/>
      <c r="HZL52" s="3112"/>
      <c r="HZM52" s="3112"/>
      <c r="HZN52" s="3112"/>
      <c r="HZO52" s="3112"/>
      <c r="HZP52" s="3112"/>
      <c r="HZQ52" s="3112"/>
      <c r="HZR52" s="3112"/>
      <c r="HZS52" s="3112"/>
      <c r="HZT52" s="3112"/>
      <c r="HZU52" s="3112"/>
      <c r="HZV52" s="3112"/>
      <c r="HZW52" s="3112"/>
      <c r="HZX52" s="3112"/>
      <c r="HZY52" s="3112"/>
      <c r="HZZ52" s="3112"/>
      <c r="IAA52" s="3112"/>
      <c r="IAB52" s="3112"/>
      <c r="IAC52" s="3112"/>
      <c r="IAD52" s="3112"/>
      <c r="IAE52" s="3112"/>
      <c r="IAF52" s="3112"/>
      <c r="IAG52" s="3112"/>
      <c r="IAH52" s="3112"/>
      <c r="IAI52" s="3112"/>
      <c r="IAJ52" s="3112"/>
      <c r="IAK52" s="3112"/>
      <c r="IAL52" s="3112"/>
      <c r="IAM52" s="3112"/>
      <c r="IAN52" s="3112"/>
      <c r="IAO52" s="3112"/>
      <c r="IAP52" s="3112"/>
      <c r="IAQ52" s="3112"/>
      <c r="IAR52" s="3112"/>
      <c r="IAS52" s="3112"/>
      <c r="IAT52" s="3112"/>
      <c r="IAU52" s="3112"/>
      <c r="IAV52" s="3112"/>
      <c r="IAW52" s="3112"/>
      <c r="IAX52" s="3112"/>
      <c r="IAY52" s="3112"/>
      <c r="IAZ52" s="3112"/>
      <c r="IBA52" s="3112"/>
      <c r="IBB52" s="3112"/>
      <c r="IBC52" s="3112"/>
      <c r="IBD52" s="3112"/>
      <c r="IBE52" s="3112"/>
      <c r="IBF52" s="3112"/>
      <c r="IBG52" s="3112"/>
      <c r="IBH52" s="3112"/>
      <c r="IBI52" s="3112"/>
      <c r="IBJ52" s="3112"/>
      <c r="IBK52" s="3112"/>
      <c r="IBL52" s="3112"/>
      <c r="IBM52" s="3112"/>
      <c r="IBN52" s="3112"/>
      <c r="IBO52" s="3112"/>
      <c r="IBP52" s="3112"/>
      <c r="IBQ52" s="3112"/>
      <c r="IBR52" s="3112"/>
      <c r="IBS52" s="3112"/>
      <c r="IBT52" s="3112"/>
      <c r="IBU52" s="3112"/>
      <c r="IBV52" s="3112"/>
      <c r="IBW52" s="3112"/>
      <c r="IBX52" s="3112"/>
      <c r="IBY52" s="3112"/>
      <c r="IBZ52" s="3112"/>
      <c r="ICA52" s="3112"/>
      <c r="ICB52" s="3112"/>
      <c r="ICC52" s="3112"/>
      <c r="ICD52" s="3112"/>
      <c r="ICE52" s="3112"/>
      <c r="ICF52" s="3112"/>
      <c r="ICG52" s="3112"/>
      <c r="ICH52" s="3112"/>
      <c r="ICI52" s="3112"/>
      <c r="ICJ52" s="3112"/>
      <c r="ICK52" s="3112"/>
      <c r="ICL52" s="3112"/>
      <c r="ICM52" s="3112"/>
      <c r="ICN52" s="3112"/>
      <c r="ICO52" s="3112"/>
      <c r="ICP52" s="3112"/>
      <c r="ICQ52" s="3112"/>
      <c r="ICR52" s="3112"/>
      <c r="ICS52" s="3112"/>
      <c r="ICT52" s="3112"/>
      <c r="ICU52" s="3112"/>
      <c r="ICV52" s="3112"/>
      <c r="ICW52" s="3112"/>
      <c r="ICX52" s="3112"/>
      <c r="ICY52" s="3112"/>
      <c r="ICZ52" s="3112"/>
      <c r="IDA52" s="3112"/>
      <c r="IDB52" s="3112"/>
      <c r="IDC52" s="3112"/>
      <c r="IDD52" s="3112"/>
      <c r="IDE52" s="3112"/>
      <c r="IDF52" s="3112"/>
      <c r="IDG52" s="3112"/>
      <c r="IDH52" s="3112"/>
      <c r="IDI52" s="3112"/>
      <c r="IDJ52" s="3112"/>
      <c r="IDK52" s="3112"/>
      <c r="IDL52" s="3112"/>
      <c r="IDM52" s="3112"/>
      <c r="IDN52" s="3112"/>
      <c r="IDO52" s="3112"/>
      <c r="IDP52" s="3112"/>
      <c r="IDQ52" s="3112"/>
      <c r="IDR52" s="3112"/>
      <c r="IDS52" s="3112"/>
      <c r="IDT52" s="3112"/>
      <c r="IDU52" s="3112"/>
      <c r="IDV52" s="3112"/>
      <c r="IDW52" s="3112"/>
      <c r="IDX52" s="3112"/>
      <c r="IDY52" s="3112"/>
      <c r="IDZ52" s="3112"/>
      <c r="IEA52" s="3112"/>
      <c r="IEB52" s="3112"/>
      <c r="IEC52" s="3112"/>
      <c r="IED52" s="3112"/>
      <c r="IEE52" s="3112"/>
      <c r="IEF52" s="3112"/>
      <c r="IEG52" s="3112"/>
      <c r="IEH52" s="3112"/>
      <c r="IEI52" s="3112"/>
      <c r="IEJ52" s="3112"/>
      <c r="IEK52" s="3112"/>
      <c r="IEL52" s="3112"/>
      <c r="IEM52" s="3112"/>
      <c r="IEN52" s="3112"/>
      <c r="IEO52" s="3112"/>
      <c r="IEP52" s="3112"/>
      <c r="IEQ52" s="3112"/>
      <c r="IER52" s="3112"/>
      <c r="IES52" s="3112"/>
      <c r="IET52" s="3112"/>
      <c r="IEU52" s="3112"/>
      <c r="IEV52" s="3112"/>
      <c r="IEW52" s="3112"/>
      <c r="IEX52" s="3112"/>
      <c r="IEY52" s="3112"/>
      <c r="IEZ52" s="3112"/>
      <c r="IFA52" s="3112"/>
      <c r="IFB52" s="3112"/>
      <c r="IFC52" s="3112"/>
      <c r="IFD52" s="3112"/>
      <c r="IFE52" s="3112"/>
      <c r="IFF52" s="3112"/>
      <c r="IFG52" s="3112"/>
      <c r="IFH52" s="3112"/>
      <c r="IFI52" s="3112"/>
      <c r="IFJ52" s="3112"/>
      <c r="IFK52" s="3112"/>
      <c r="IFL52" s="3112"/>
      <c r="IFM52" s="3112"/>
      <c r="IFN52" s="3112"/>
      <c r="IFO52" s="3112"/>
      <c r="IFP52" s="3112"/>
      <c r="IFQ52" s="3112"/>
      <c r="IFR52" s="3112"/>
      <c r="IFS52" s="3112"/>
      <c r="IFT52" s="3112"/>
      <c r="IFU52" s="3112"/>
      <c r="IFV52" s="3112"/>
      <c r="IFW52" s="3112"/>
      <c r="IFX52" s="3112"/>
      <c r="IFY52" s="3112"/>
      <c r="IFZ52" s="3112"/>
      <c r="IGA52" s="3112"/>
      <c r="IGB52" s="3112"/>
      <c r="IGC52" s="3112"/>
      <c r="IGD52" s="3112"/>
      <c r="IGE52" s="3112"/>
      <c r="IGF52" s="3112"/>
      <c r="IGG52" s="3112"/>
      <c r="IGH52" s="3112"/>
      <c r="IGI52" s="3112"/>
      <c r="IGJ52" s="3112"/>
      <c r="IGK52" s="3112"/>
      <c r="IGL52" s="3112"/>
      <c r="IGM52" s="3112"/>
      <c r="IGN52" s="3112"/>
      <c r="IGO52" s="3112"/>
      <c r="IGP52" s="3112"/>
      <c r="IGQ52" s="3112"/>
      <c r="IGR52" s="3112"/>
      <c r="IGS52" s="3112"/>
      <c r="IGT52" s="3112"/>
      <c r="IGU52" s="3112"/>
      <c r="IGV52" s="3112"/>
      <c r="IGW52" s="3112"/>
      <c r="IGX52" s="3112"/>
      <c r="IGY52" s="3112"/>
      <c r="IGZ52" s="3112"/>
      <c r="IHA52" s="3112"/>
      <c r="IHB52" s="3112"/>
      <c r="IHC52" s="3112"/>
      <c r="IHD52" s="3112"/>
      <c r="IHE52" s="3112"/>
      <c r="IHF52" s="3112"/>
      <c r="IHG52" s="3112"/>
      <c r="IHH52" s="3112"/>
      <c r="IHI52" s="3112"/>
      <c r="IHJ52" s="3112"/>
      <c r="IHK52" s="3112"/>
      <c r="IHL52" s="3112"/>
      <c r="IHM52" s="3112"/>
      <c r="IHN52" s="3112"/>
      <c r="IHO52" s="3112"/>
      <c r="IHP52" s="3112"/>
      <c r="IHQ52" s="3112"/>
      <c r="IHR52" s="3112"/>
      <c r="IHS52" s="3112"/>
      <c r="IHT52" s="3112"/>
      <c r="IHU52" s="3112"/>
      <c r="IHV52" s="3112"/>
      <c r="IHW52" s="3112"/>
      <c r="IHX52" s="3112"/>
      <c r="IHY52" s="3112"/>
      <c r="IHZ52" s="3112"/>
      <c r="IIA52" s="3112"/>
      <c r="IIB52" s="3112"/>
      <c r="IIC52" s="3112"/>
      <c r="IID52" s="3112"/>
      <c r="IIE52" s="3112"/>
      <c r="IIF52" s="3112"/>
      <c r="IIG52" s="3112"/>
      <c r="IIH52" s="3112"/>
      <c r="III52" s="3112"/>
      <c r="IIJ52" s="3112"/>
      <c r="IIK52" s="3112"/>
      <c r="IIL52" s="3112"/>
      <c r="IIM52" s="3112"/>
      <c r="IIN52" s="3112"/>
      <c r="IIO52" s="3112"/>
      <c r="IIP52" s="3112"/>
      <c r="IIQ52" s="3112"/>
      <c r="IIR52" s="3112"/>
      <c r="IIS52" s="3112"/>
      <c r="IIT52" s="3112"/>
      <c r="IIU52" s="3112"/>
      <c r="IIV52" s="3112"/>
      <c r="IIW52" s="3112"/>
      <c r="IIX52" s="3112"/>
      <c r="IIY52" s="3112"/>
      <c r="IIZ52" s="3112"/>
      <c r="IJA52" s="3112"/>
      <c r="IJB52" s="3112"/>
      <c r="IJC52" s="3112"/>
      <c r="IJD52" s="3112"/>
      <c r="IJE52" s="3112"/>
      <c r="IJF52" s="3112"/>
      <c r="IJG52" s="3112"/>
      <c r="IJH52" s="3112"/>
      <c r="IJI52" s="3112"/>
      <c r="IJJ52" s="3112"/>
      <c r="IJK52" s="3112"/>
      <c r="IJL52" s="3112"/>
      <c r="IJM52" s="3112"/>
      <c r="IJN52" s="3112"/>
      <c r="IJO52" s="3112"/>
      <c r="IJP52" s="3112"/>
      <c r="IJQ52" s="3112"/>
      <c r="IJR52" s="3112"/>
      <c r="IJS52" s="3112"/>
      <c r="IJT52" s="3112"/>
      <c r="IJU52" s="3112"/>
      <c r="IJV52" s="3112"/>
      <c r="IJW52" s="3112"/>
      <c r="IJX52" s="3112"/>
      <c r="IJY52" s="3112"/>
      <c r="IJZ52" s="3112"/>
      <c r="IKA52" s="3112"/>
      <c r="IKB52" s="3112"/>
      <c r="IKC52" s="3112"/>
      <c r="IKD52" s="3112"/>
      <c r="IKE52" s="3112"/>
      <c r="IKF52" s="3112"/>
      <c r="IKG52" s="3112"/>
      <c r="IKH52" s="3112"/>
      <c r="IKI52" s="3112"/>
      <c r="IKJ52" s="3112"/>
      <c r="IKK52" s="3112"/>
      <c r="IKL52" s="3112"/>
      <c r="IKM52" s="3112"/>
      <c r="IKN52" s="3112"/>
      <c r="IKO52" s="3112"/>
      <c r="IKP52" s="3112"/>
      <c r="IKQ52" s="3112"/>
      <c r="IKR52" s="3112"/>
      <c r="IKS52" s="3112"/>
      <c r="IKT52" s="3112"/>
      <c r="IKU52" s="3112"/>
      <c r="IKV52" s="3112"/>
      <c r="IKW52" s="3112"/>
      <c r="IKX52" s="3112"/>
      <c r="IKY52" s="3112"/>
      <c r="IKZ52" s="3112"/>
      <c r="ILA52" s="3112"/>
      <c r="ILB52" s="3112"/>
      <c r="ILC52" s="3112"/>
      <c r="ILD52" s="3112"/>
      <c r="ILE52" s="3112"/>
      <c r="ILF52" s="3112"/>
      <c r="ILG52" s="3112"/>
      <c r="ILH52" s="3112"/>
      <c r="ILI52" s="3112"/>
      <c r="ILJ52" s="3112"/>
      <c r="ILK52" s="3112"/>
      <c r="ILL52" s="3112"/>
      <c r="ILM52" s="3112"/>
      <c r="ILN52" s="3112"/>
      <c r="ILO52" s="3112"/>
      <c r="ILP52" s="3112"/>
      <c r="ILQ52" s="3112"/>
      <c r="ILR52" s="3112"/>
      <c r="ILS52" s="3112"/>
      <c r="ILT52" s="3112"/>
      <c r="ILU52" s="3112"/>
      <c r="ILV52" s="3112"/>
      <c r="ILW52" s="3112"/>
      <c r="ILX52" s="3112"/>
      <c r="ILY52" s="3112"/>
      <c r="ILZ52" s="3112"/>
      <c r="IMA52" s="3112"/>
      <c r="IMB52" s="3112"/>
      <c r="IMC52" s="3112"/>
      <c r="IMD52" s="3112"/>
      <c r="IME52" s="3112"/>
      <c r="IMF52" s="3112"/>
      <c r="IMG52" s="3112"/>
      <c r="IMH52" s="3112"/>
      <c r="IMI52" s="3112"/>
      <c r="IMJ52" s="3112"/>
      <c r="IMK52" s="3112"/>
      <c r="IML52" s="3112"/>
      <c r="IMM52" s="3112"/>
      <c r="IMN52" s="3112"/>
      <c r="IMO52" s="3112"/>
      <c r="IMP52" s="3112"/>
      <c r="IMQ52" s="3112"/>
      <c r="IMR52" s="3112"/>
      <c r="IMS52" s="3112"/>
      <c r="IMT52" s="3112"/>
      <c r="IMU52" s="3112"/>
      <c r="IMV52" s="3112"/>
      <c r="IMW52" s="3112"/>
      <c r="IMX52" s="3112"/>
      <c r="IMY52" s="3112"/>
      <c r="IMZ52" s="3112"/>
      <c r="INA52" s="3112"/>
      <c r="INB52" s="3112"/>
      <c r="INC52" s="3112"/>
      <c r="IND52" s="3112"/>
      <c r="INE52" s="3112"/>
      <c r="INF52" s="3112"/>
      <c r="ING52" s="3112"/>
      <c r="INH52" s="3112"/>
      <c r="INI52" s="3112"/>
      <c r="INJ52" s="3112"/>
      <c r="INK52" s="3112"/>
      <c r="INL52" s="3112"/>
      <c r="INM52" s="3112"/>
      <c r="INN52" s="3112"/>
      <c r="INO52" s="3112"/>
      <c r="INP52" s="3112"/>
      <c r="INQ52" s="3112"/>
      <c r="INR52" s="3112"/>
      <c r="INS52" s="3112"/>
      <c r="INT52" s="3112"/>
      <c r="INU52" s="3112"/>
      <c r="INV52" s="3112"/>
      <c r="INW52" s="3112"/>
      <c r="INX52" s="3112"/>
      <c r="INY52" s="3112"/>
      <c r="INZ52" s="3112"/>
      <c r="IOA52" s="3112"/>
      <c r="IOB52" s="3112"/>
      <c r="IOC52" s="3112"/>
      <c r="IOD52" s="3112"/>
      <c r="IOE52" s="3112"/>
      <c r="IOF52" s="3112"/>
      <c r="IOG52" s="3112"/>
      <c r="IOH52" s="3112"/>
      <c r="IOI52" s="3112"/>
      <c r="IOJ52" s="3112"/>
      <c r="IOK52" s="3112"/>
      <c r="IOL52" s="3112"/>
      <c r="IOM52" s="3112"/>
      <c r="ION52" s="3112"/>
      <c r="IOO52" s="3112"/>
      <c r="IOP52" s="3112"/>
      <c r="IOQ52" s="3112"/>
      <c r="IOR52" s="3112"/>
      <c r="IOS52" s="3112"/>
      <c r="IOT52" s="3112"/>
      <c r="IOU52" s="3112"/>
      <c r="IOV52" s="3112"/>
      <c r="IOW52" s="3112"/>
      <c r="IOX52" s="3112"/>
      <c r="IOY52" s="3112"/>
      <c r="IOZ52" s="3112"/>
      <c r="IPA52" s="3112"/>
      <c r="IPB52" s="3112"/>
      <c r="IPC52" s="3112"/>
      <c r="IPD52" s="3112"/>
      <c r="IPE52" s="3112"/>
      <c r="IPF52" s="3112"/>
      <c r="IPG52" s="3112"/>
      <c r="IPH52" s="3112"/>
      <c r="IPI52" s="3112"/>
      <c r="IPJ52" s="3112"/>
      <c r="IPK52" s="3112"/>
      <c r="IPL52" s="3112"/>
      <c r="IPM52" s="3112"/>
      <c r="IPN52" s="3112"/>
      <c r="IPO52" s="3112"/>
      <c r="IPP52" s="3112"/>
      <c r="IPQ52" s="3112"/>
      <c r="IPR52" s="3112"/>
      <c r="IPS52" s="3112"/>
      <c r="IPT52" s="3112"/>
      <c r="IPU52" s="3112"/>
      <c r="IPV52" s="3112"/>
      <c r="IPW52" s="3112"/>
      <c r="IPX52" s="3112"/>
      <c r="IPY52" s="3112"/>
      <c r="IPZ52" s="3112"/>
      <c r="IQA52" s="3112"/>
      <c r="IQB52" s="3112"/>
      <c r="IQC52" s="3112"/>
      <c r="IQD52" s="3112"/>
      <c r="IQE52" s="3112"/>
      <c r="IQF52" s="3112"/>
      <c r="IQG52" s="3112"/>
      <c r="IQH52" s="3112"/>
      <c r="IQI52" s="3112"/>
      <c r="IQJ52" s="3112"/>
      <c r="IQK52" s="3112"/>
      <c r="IQL52" s="3112"/>
      <c r="IQM52" s="3112"/>
      <c r="IQN52" s="3112"/>
      <c r="IQO52" s="3112"/>
      <c r="IQP52" s="3112"/>
      <c r="IQQ52" s="3112"/>
      <c r="IQR52" s="3112"/>
      <c r="IQS52" s="3112"/>
      <c r="IQT52" s="3112"/>
      <c r="IQU52" s="3112"/>
      <c r="IQV52" s="3112"/>
      <c r="IQW52" s="3112"/>
      <c r="IQX52" s="3112"/>
      <c r="IQY52" s="3112"/>
      <c r="IQZ52" s="3112"/>
      <c r="IRA52" s="3112"/>
      <c r="IRB52" s="3112"/>
      <c r="IRC52" s="3112"/>
      <c r="IRD52" s="3112"/>
      <c r="IRE52" s="3112"/>
      <c r="IRF52" s="3112"/>
      <c r="IRG52" s="3112"/>
      <c r="IRH52" s="3112"/>
      <c r="IRI52" s="3112"/>
      <c r="IRJ52" s="3112"/>
      <c r="IRK52" s="3112"/>
      <c r="IRL52" s="3112"/>
      <c r="IRM52" s="3112"/>
      <c r="IRN52" s="3112"/>
      <c r="IRO52" s="3112"/>
      <c r="IRP52" s="3112"/>
      <c r="IRQ52" s="3112"/>
      <c r="IRR52" s="3112"/>
      <c r="IRS52" s="3112"/>
      <c r="IRT52" s="3112"/>
      <c r="IRU52" s="3112"/>
      <c r="IRV52" s="3112"/>
      <c r="IRW52" s="3112"/>
      <c r="IRX52" s="3112"/>
      <c r="IRY52" s="3112"/>
      <c r="IRZ52" s="3112"/>
      <c r="ISA52" s="3112"/>
      <c r="ISB52" s="3112"/>
      <c r="ISC52" s="3112"/>
      <c r="ISD52" s="3112"/>
      <c r="ISE52" s="3112"/>
      <c r="ISF52" s="3112"/>
      <c r="ISG52" s="3112"/>
      <c r="ISH52" s="3112"/>
      <c r="ISI52" s="3112"/>
      <c r="ISJ52" s="3112"/>
      <c r="ISK52" s="3112"/>
      <c r="ISL52" s="3112"/>
      <c r="ISM52" s="3112"/>
      <c r="ISN52" s="3112"/>
      <c r="ISO52" s="3112"/>
      <c r="ISP52" s="3112"/>
      <c r="ISQ52" s="3112"/>
      <c r="ISR52" s="3112"/>
      <c r="ISS52" s="3112"/>
      <c r="IST52" s="3112"/>
      <c r="ISU52" s="3112"/>
      <c r="ISV52" s="3112"/>
      <c r="ISW52" s="3112"/>
      <c r="ISX52" s="3112"/>
      <c r="ISY52" s="3112"/>
      <c r="ISZ52" s="3112"/>
      <c r="ITA52" s="3112"/>
      <c r="ITB52" s="3112"/>
      <c r="ITC52" s="3112"/>
      <c r="ITD52" s="3112"/>
      <c r="ITE52" s="3112"/>
      <c r="ITF52" s="3112"/>
      <c r="ITG52" s="3112"/>
      <c r="ITH52" s="3112"/>
      <c r="ITI52" s="3112"/>
      <c r="ITJ52" s="3112"/>
      <c r="ITK52" s="3112"/>
      <c r="ITL52" s="3112"/>
      <c r="ITM52" s="3112"/>
      <c r="ITN52" s="3112"/>
      <c r="ITO52" s="3112"/>
      <c r="ITP52" s="3112"/>
      <c r="ITQ52" s="3112"/>
      <c r="ITR52" s="3112"/>
      <c r="ITS52" s="3112"/>
      <c r="ITT52" s="3112"/>
      <c r="ITU52" s="3112"/>
      <c r="ITV52" s="3112"/>
      <c r="ITW52" s="3112"/>
      <c r="ITX52" s="3112"/>
      <c r="ITY52" s="3112"/>
      <c r="ITZ52" s="3112"/>
      <c r="IUA52" s="3112"/>
      <c r="IUB52" s="3112"/>
      <c r="IUC52" s="3112"/>
      <c r="IUD52" s="3112"/>
      <c r="IUE52" s="3112"/>
      <c r="IUF52" s="3112"/>
      <c r="IUG52" s="3112"/>
      <c r="IUH52" s="3112"/>
      <c r="IUI52" s="3112"/>
      <c r="IUJ52" s="3112"/>
      <c r="IUK52" s="3112"/>
      <c r="IUL52" s="3112"/>
      <c r="IUM52" s="3112"/>
      <c r="IUN52" s="3112"/>
      <c r="IUO52" s="3112"/>
      <c r="IUP52" s="3112"/>
      <c r="IUQ52" s="3112"/>
      <c r="IUR52" s="3112"/>
      <c r="IUS52" s="3112"/>
      <c r="IUT52" s="3112"/>
      <c r="IUU52" s="3112"/>
      <c r="IUV52" s="3112"/>
      <c r="IUW52" s="3112"/>
      <c r="IUX52" s="3112"/>
      <c r="IUY52" s="3112"/>
      <c r="IUZ52" s="3112"/>
      <c r="IVA52" s="3112"/>
      <c r="IVB52" s="3112"/>
      <c r="IVC52" s="3112"/>
      <c r="IVD52" s="3112"/>
      <c r="IVE52" s="3112"/>
      <c r="IVF52" s="3112"/>
      <c r="IVG52" s="3112"/>
      <c r="IVH52" s="3112"/>
      <c r="IVI52" s="3112"/>
      <c r="IVJ52" s="3112"/>
      <c r="IVK52" s="3112"/>
      <c r="IVL52" s="3112"/>
      <c r="IVM52" s="3112"/>
      <c r="IVN52" s="3112"/>
      <c r="IVO52" s="3112"/>
      <c r="IVP52" s="3112"/>
      <c r="IVQ52" s="3112"/>
      <c r="IVR52" s="3112"/>
      <c r="IVS52" s="3112"/>
      <c r="IVT52" s="3112"/>
      <c r="IVU52" s="3112"/>
      <c r="IVV52" s="3112"/>
      <c r="IVW52" s="3112"/>
      <c r="IVX52" s="3112"/>
      <c r="IVY52" s="3112"/>
      <c r="IVZ52" s="3112"/>
      <c r="IWA52" s="3112"/>
      <c r="IWB52" s="3112"/>
      <c r="IWC52" s="3112"/>
      <c r="IWD52" s="3112"/>
      <c r="IWE52" s="3112"/>
      <c r="IWF52" s="3112"/>
      <c r="IWG52" s="3112"/>
      <c r="IWH52" s="3112"/>
      <c r="IWI52" s="3112"/>
      <c r="IWJ52" s="3112"/>
      <c r="IWK52" s="3112"/>
      <c r="IWL52" s="3112"/>
      <c r="IWM52" s="3112"/>
      <c r="IWN52" s="3112"/>
      <c r="IWO52" s="3112"/>
      <c r="IWP52" s="3112"/>
      <c r="IWQ52" s="3112"/>
      <c r="IWR52" s="3112"/>
      <c r="IWS52" s="3112"/>
      <c r="IWT52" s="3112"/>
      <c r="IWU52" s="3112"/>
      <c r="IWV52" s="3112"/>
      <c r="IWW52" s="3112"/>
      <c r="IWX52" s="3112"/>
      <c r="IWY52" s="3112"/>
      <c r="IWZ52" s="3112"/>
      <c r="IXA52" s="3112"/>
      <c r="IXB52" s="3112"/>
      <c r="IXC52" s="3112"/>
      <c r="IXD52" s="3112"/>
      <c r="IXE52" s="3112"/>
      <c r="IXF52" s="3112"/>
      <c r="IXG52" s="3112"/>
      <c r="IXH52" s="3112"/>
      <c r="IXI52" s="3112"/>
      <c r="IXJ52" s="3112"/>
      <c r="IXK52" s="3112"/>
      <c r="IXL52" s="3112"/>
      <c r="IXM52" s="3112"/>
      <c r="IXN52" s="3112"/>
      <c r="IXO52" s="3112"/>
      <c r="IXP52" s="3112"/>
      <c r="IXQ52" s="3112"/>
      <c r="IXR52" s="3112"/>
      <c r="IXS52" s="3112"/>
      <c r="IXT52" s="3112"/>
      <c r="IXU52" s="3112"/>
      <c r="IXV52" s="3112"/>
      <c r="IXW52" s="3112"/>
      <c r="IXX52" s="3112"/>
      <c r="IXY52" s="3112"/>
      <c r="IXZ52" s="3112"/>
      <c r="IYA52" s="3112"/>
      <c r="IYB52" s="3112"/>
      <c r="IYC52" s="3112"/>
      <c r="IYD52" s="3112"/>
      <c r="IYE52" s="3112"/>
      <c r="IYF52" s="3112"/>
      <c r="IYG52" s="3112"/>
      <c r="IYH52" s="3112"/>
      <c r="IYI52" s="3112"/>
      <c r="IYJ52" s="3112"/>
      <c r="IYK52" s="3112"/>
      <c r="IYL52" s="3112"/>
      <c r="IYM52" s="3112"/>
      <c r="IYN52" s="3112"/>
      <c r="IYO52" s="3112"/>
      <c r="IYP52" s="3112"/>
      <c r="IYQ52" s="3112"/>
      <c r="IYR52" s="3112"/>
      <c r="IYS52" s="3112"/>
      <c r="IYT52" s="3112"/>
      <c r="IYU52" s="3112"/>
      <c r="IYV52" s="3112"/>
      <c r="IYW52" s="3112"/>
      <c r="IYX52" s="3112"/>
      <c r="IYY52" s="3112"/>
      <c r="IYZ52" s="3112"/>
      <c r="IZA52" s="3112"/>
      <c r="IZB52" s="3112"/>
      <c r="IZC52" s="3112"/>
      <c r="IZD52" s="3112"/>
      <c r="IZE52" s="3112"/>
      <c r="IZF52" s="3112"/>
      <c r="IZG52" s="3112"/>
      <c r="IZH52" s="3112"/>
      <c r="IZI52" s="3112"/>
      <c r="IZJ52" s="3112"/>
      <c r="IZK52" s="3112"/>
      <c r="IZL52" s="3112"/>
      <c r="IZM52" s="3112"/>
      <c r="IZN52" s="3112"/>
      <c r="IZO52" s="3112"/>
      <c r="IZP52" s="3112"/>
      <c r="IZQ52" s="3112"/>
      <c r="IZR52" s="3112"/>
      <c r="IZS52" s="3112"/>
      <c r="IZT52" s="3112"/>
      <c r="IZU52" s="3112"/>
      <c r="IZV52" s="3112"/>
      <c r="IZW52" s="3112"/>
      <c r="IZX52" s="3112"/>
      <c r="IZY52" s="3112"/>
      <c r="IZZ52" s="3112"/>
      <c r="JAA52" s="3112"/>
      <c r="JAB52" s="3112"/>
      <c r="JAC52" s="3112"/>
      <c r="JAD52" s="3112"/>
      <c r="JAE52" s="3112"/>
      <c r="JAF52" s="3112"/>
      <c r="JAG52" s="3112"/>
      <c r="JAH52" s="3112"/>
      <c r="JAI52" s="3112"/>
      <c r="JAJ52" s="3112"/>
      <c r="JAK52" s="3112"/>
      <c r="JAL52" s="3112"/>
      <c r="JAM52" s="3112"/>
      <c r="JAN52" s="3112"/>
      <c r="JAO52" s="3112"/>
      <c r="JAP52" s="3112"/>
      <c r="JAQ52" s="3112"/>
      <c r="JAR52" s="3112"/>
      <c r="JAS52" s="3112"/>
      <c r="JAT52" s="3112"/>
      <c r="JAU52" s="3112"/>
      <c r="JAV52" s="3112"/>
      <c r="JAW52" s="3112"/>
      <c r="JAX52" s="3112"/>
      <c r="JAY52" s="3112"/>
      <c r="JAZ52" s="3112"/>
      <c r="JBA52" s="3112"/>
      <c r="JBB52" s="3112"/>
      <c r="JBC52" s="3112"/>
      <c r="JBD52" s="3112"/>
      <c r="JBE52" s="3112"/>
      <c r="JBF52" s="3112"/>
      <c r="JBG52" s="3112"/>
      <c r="JBH52" s="3112"/>
      <c r="JBI52" s="3112"/>
      <c r="JBJ52" s="3112"/>
      <c r="JBK52" s="3112"/>
      <c r="JBL52" s="3112"/>
      <c r="JBM52" s="3112"/>
      <c r="JBN52" s="3112"/>
      <c r="JBO52" s="3112"/>
      <c r="JBP52" s="3112"/>
      <c r="JBQ52" s="3112"/>
      <c r="JBR52" s="3112"/>
      <c r="JBS52" s="3112"/>
      <c r="JBT52" s="3112"/>
      <c r="JBU52" s="3112"/>
      <c r="JBV52" s="3112"/>
      <c r="JBW52" s="3112"/>
      <c r="JBX52" s="3112"/>
      <c r="JBY52" s="3112"/>
      <c r="JBZ52" s="3112"/>
      <c r="JCA52" s="3112"/>
      <c r="JCB52" s="3112"/>
      <c r="JCC52" s="3112"/>
      <c r="JCD52" s="3112"/>
      <c r="JCE52" s="3112"/>
      <c r="JCF52" s="3112"/>
      <c r="JCG52" s="3112"/>
      <c r="JCH52" s="3112"/>
      <c r="JCI52" s="3112"/>
      <c r="JCJ52" s="3112"/>
      <c r="JCK52" s="3112"/>
      <c r="JCL52" s="3112"/>
      <c r="JCM52" s="3112"/>
      <c r="JCN52" s="3112"/>
      <c r="JCO52" s="3112"/>
      <c r="JCP52" s="3112"/>
      <c r="JCQ52" s="3112"/>
      <c r="JCR52" s="3112"/>
      <c r="JCS52" s="3112"/>
      <c r="JCT52" s="3112"/>
      <c r="JCU52" s="3112"/>
      <c r="JCV52" s="3112"/>
      <c r="JCW52" s="3112"/>
      <c r="JCX52" s="3112"/>
      <c r="JCY52" s="3112"/>
      <c r="JCZ52" s="3112"/>
      <c r="JDA52" s="3112"/>
      <c r="JDB52" s="3112"/>
      <c r="JDC52" s="3112"/>
      <c r="JDD52" s="3112"/>
      <c r="JDE52" s="3112"/>
      <c r="JDF52" s="3112"/>
      <c r="JDG52" s="3112"/>
      <c r="JDH52" s="3112"/>
      <c r="JDI52" s="3112"/>
      <c r="JDJ52" s="3112"/>
      <c r="JDK52" s="3112"/>
      <c r="JDL52" s="3112"/>
      <c r="JDM52" s="3112"/>
      <c r="JDN52" s="3112"/>
      <c r="JDO52" s="3112"/>
      <c r="JDP52" s="3112"/>
      <c r="JDQ52" s="3112"/>
      <c r="JDR52" s="3112"/>
      <c r="JDS52" s="3112"/>
      <c r="JDT52" s="3112"/>
      <c r="JDU52" s="3112"/>
      <c r="JDV52" s="3112"/>
      <c r="JDW52" s="3112"/>
      <c r="JDX52" s="3112"/>
      <c r="JDY52" s="3112"/>
      <c r="JDZ52" s="3112"/>
      <c r="JEA52" s="3112"/>
      <c r="JEB52" s="3112"/>
      <c r="JEC52" s="3112"/>
      <c r="JED52" s="3112"/>
      <c r="JEE52" s="3112"/>
      <c r="JEF52" s="3112"/>
      <c r="JEG52" s="3112"/>
      <c r="JEH52" s="3112"/>
      <c r="JEI52" s="3112"/>
      <c r="JEJ52" s="3112"/>
      <c r="JEK52" s="3112"/>
      <c r="JEL52" s="3112"/>
      <c r="JEM52" s="3112"/>
      <c r="JEN52" s="3112"/>
      <c r="JEO52" s="3112"/>
      <c r="JEP52" s="3112"/>
      <c r="JEQ52" s="3112"/>
      <c r="JER52" s="3112"/>
      <c r="JES52" s="3112"/>
      <c r="JET52" s="3112"/>
      <c r="JEU52" s="3112"/>
      <c r="JEV52" s="3112"/>
      <c r="JEW52" s="3112"/>
      <c r="JEX52" s="3112"/>
      <c r="JEY52" s="3112"/>
      <c r="JEZ52" s="3112"/>
      <c r="JFA52" s="3112"/>
      <c r="JFB52" s="3112"/>
      <c r="JFC52" s="3112"/>
      <c r="JFD52" s="3112"/>
      <c r="JFE52" s="3112"/>
      <c r="JFF52" s="3112"/>
      <c r="JFG52" s="3112"/>
      <c r="JFH52" s="3112"/>
      <c r="JFI52" s="3112"/>
      <c r="JFJ52" s="3112"/>
      <c r="JFK52" s="3112"/>
      <c r="JFL52" s="3112"/>
      <c r="JFM52" s="3112"/>
      <c r="JFN52" s="3112"/>
      <c r="JFO52" s="3112"/>
      <c r="JFP52" s="3112"/>
      <c r="JFQ52" s="3112"/>
      <c r="JFR52" s="3112"/>
      <c r="JFS52" s="3112"/>
      <c r="JFT52" s="3112"/>
      <c r="JFU52" s="3112"/>
      <c r="JFV52" s="3112"/>
      <c r="JFW52" s="3112"/>
      <c r="JFX52" s="3112"/>
      <c r="JFY52" s="3112"/>
      <c r="JFZ52" s="3112"/>
      <c r="JGA52" s="3112"/>
      <c r="JGB52" s="3112"/>
      <c r="JGC52" s="3112"/>
      <c r="JGD52" s="3112"/>
      <c r="JGE52" s="3112"/>
      <c r="JGF52" s="3112"/>
      <c r="JGG52" s="3112"/>
      <c r="JGH52" s="3112"/>
      <c r="JGI52" s="3112"/>
      <c r="JGJ52" s="3112"/>
      <c r="JGK52" s="3112"/>
      <c r="JGL52" s="3112"/>
      <c r="JGM52" s="3112"/>
      <c r="JGN52" s="3112"/>
      <c r="JGO52" s="3112"/>
      <c r="JGP52" s="3112"/>
      <c r="JGQ52" s="3112"/>
      <c r="JGR52" s="3112"/>
      <c r="JGS52" s="3112"/>
      <c r="JGT52" s="3112"/>
      <c r="JGU52" s="3112"/>
      <c r="JGV52" s="3112"/>
      <c r="JGW52" s="3112"/>
      <c r="JGX52" s="3112"/>
      <c r="JGY52" s="3112"/>
      <c r="JGZ52" s="3112"/>
      <c r="JHA52" s="3112"/>
      <c r="JHB52" s="3112"/>
      <c r="JHC52" s="3112"/>
      <c r="JHD52" s="3112"/>
      <c r="JHE52" s="3112"/>
      <c r="JHF52" s="3112"/>
      <c r="JHG52" s="3112"/>
      <c r="JHH52" s="3112"/>
      <c r="JHI52" s="3112"/>
      <c r="JHJ52" s="3112"/>
      <c r="JHK52" s="3112"/>
      <c r="JHL52" s="3112"/>
      <c r="JHM52" s="3112"/>
      <c r="JHN52" s="3112"/>
      <c r="JHO52" s="3112"/>
      <c r="JHP52" s="3112"/>
      <c r="JHQ52" s="3112"/>
      <c r="JHR52" s="3112"/>
      <c r="JHS52" s="3112"/>
      <c r="JHT52" s="3112"/>
      <c r="JHU52" s="3112"/>
      <c r="JHV52" s="3112"/>
      <c r="JHW52" s="3112"/>
      <c r="JHX52" s="3112"/>
      <c r="JHY52" s="3112"/>
      <c r="JHZ52" s="3112"/>
      <c r="JIA52" s="3112"/>
      <c r="JIB52" s="3112"/>
      <c r="JIC52" s="3112"/>
      <c r="JID52" s="3112"/>
      <c r="JIE52" s="3112"/>
      <c r="JIF52" s="3112"/>
      <c r="JIG52" s="3112"/>
      <c r="JIH52" s="3112"/>
      <c r="JII52" s="3112"/>
      <c r="JIJ52" s="3112"/>
      <c r="JIK52" s="3112"/>
      <c r="JIL52" s="3112"/>
      <c r="JIM52" s="3112"/>
      <c r="JIN52" s="3112"/>
      <c r="JIO52" s="3112"/>
      <c r="JIP52" s="3112"/>
      <c r="JIQ52" s="3112"/>
      <c r="JIR52" s="3112"/>
      <c r="JIS52" s="3112"/>
      <c r="JIT52" s="3112"/>
      <c r="JIU52" s="3112"/>
      <c r="JIV52" s="3112"/>
      <c r="JIW52" s="3112"/>
      <c r="JIX52" s="3112"/>
      <c r="JIY52" s="3112"/>
      <c r="JIZ52" s="3112"/>
      <c r="JJA52" s="3112"/>
      <c r="JJB52" s="3112"/>
      <c r="JJC52" s="3112"/>
      <c r="JJD52" s="3112"/>
      <c r="JJE52" s="3112"/>
      <c r="JJF52" s="3112"/>
      <c r="JJG52" s="3112"/>
      <c r="JJH52" s="3112"/>
      <c r="JJI52" s="3112"/>
      <c r="JJJ52" s="3112"/>
      <c r="JJK52" s="3112"/>
      <c r="JJL52" s="3112"/>
      <c r="JJM52" s="3112"/>
      <c r="JJN52" s="3112"/>
      <c r="JJO52" s="3112"/>
      <c r="JJP52" s="3112"/>
      <c r="JJQ52" s="3112"/>
      <c r="JJR52" s="3112"/>
      <c r="JJS52" s="3112"/>
      <c r="JJT52" s="3112"/>
      <c r="JJU52" s="3112"/>
      <c r="JJV52" s="3112"/>
      <c r="JJW52" s="3112"/>
      <c r="JJX52" s="3112"/>
      <c r="JJY52" s="3112"/>
      <c r="JJZ52" s="3112"/>
      <c r="JKA52" s="3112"/>
      <c r="JKB52" s="3112"/>
      <c r="JKC52" s="3112"/>
      <c r="JKD52" s="3112"/>
      <c r="JKE52" s="3112"/>
      <c r="JKF52" s="3112"/>
      <c r="JKG52" s="3112"/>
      <c r="JKH52" s="3112"/>
      <c r="JKI52" s="3112"/>
      <c r="JKJ52" s="3112"/>
      <c r="JKK52" s="3112"/>
      <c r="JKL52" s="3112"/>
      <c r="JKM52" s="3112"/>
      <c r="JKN52" s="3112"/>
      <c r="JKO52" s="3112"/>
      <c r="JKP52" s="3112"/>
      <c r="JKQ52" s="3112"/>
      <c r="JKR52" s="3112"/>
      <c r="JKS52" s="3112"/>
      <c r="JKT52" s="3112"/>
      <c r="JKU52" s="3112"/>
      <c r="JKV52" s="3112"/>
      <c r="JKW52" s="3112"/>
      <c r="JKX52" s="3112"/>
      <c r="JKY52" s="3112"/>
      <c r="JKZ52" s="3112"/>
      <c r="JLA52" s="3112"/>
      <c r="JLB52" s="3112"/>
      <c r="JLC52" s="3112"/>
      <c r="JLD52" s="3112"/>
      <c r="JLE52" s="3112"/>
      <c r="JLF52" s="3112"/>
      <c r="JLG52" s="3112"/>
      <c r="JLH52" s="3112"/>
      <c r="JLI52" s="3112"/>
      <c r="JLJ52" s="3112"/>
      <c r="JLK52" s="3112"/>
      <c r="JLL52" s="3112"/>
      <c r="JLM52" s="3112"/>
      <c r="JLN52" s="3112"/>
      <c r="JLO52" s="3112"/>
      <c r="JLP52" s="3112"/>
      <c r="JLQ52" s="3112"/>
      <c r="JLR52" s="3112"/>
      <c r="JLS52" s="3112"/>
      <c r="JLT52" s="3112"/>
      <c r="JLU52" s="3112"/>
      <c r="JLV52" s="3112"/>
      <c r="JLW52" s="3112"/>
      <c r="JLX52" s="3112"/>
      <c r="JLY52" s="3112"/>
      <c r="JLZ52" s="3112"/>
      <c r="JMA52" s="3112"/>
      <c r="JMB52" s="3112"/>
      <c r="JMC52" s="3112"/>
      <c r="JMD52" s="3112"/>
      <c r="JME52" s="3112"/>
      <c r="JMF52" s="3112"/>
      <c r="JMG52" s="3112"/>
      <c r="JMH52" s="3112"/>
      <c r="JMI52" s="3112"/>
      <c r="JMJ52" s="3112"/>
      <c r="JMK52" s="3112"/>
      <c r="JML52" s="3112"/>
      <c r="JMM52" s="3112"/>
      <c r="JMN52" s="3112"/>
      <c r="JMO52" s="3112"/>
      <c r="JMP52" s="3112"/>
      <c r="JMQ52" s="3112"/>
      <c r="JMR52" s="3112"/>
      <c r="JMS52" s="3112"/>
      <c r="JMT52" s="3112"/>
      <c r="JMU52" s="3112"/>
      <c r="JMV52" s="3112"/>
      <c r="JMW52" s="3112"/>
      <c r="JMX52" s="3112"/>
      <c r="JMY52" s="3112"/>
      <c r="JMZ52" s="3112"/>
      <c r="JNA52" s="3112"/>
      <c r="JNB52" s="3112"/>
      <c r="JNC52" s="3112"/>
      <c r="JND52" s="3112"/>
      <c r="JNE52" s="3112"/>
      <c r="JNF52" s="3112"/>
      <c r="JNG52" s="3112"/>
      <c r="JNH52" s="3112"/>
      <c r="JNI52" s="3112"/>
      <c r="JNJ52" s="3112"/>
      <c r="JNK52" s="3112"/>
      <c r="JNL52" s="3112"/>
      <c r="JNM52" s="3112"/>
      <c r="JNN52" s="3112"/>
      <c r="JNO52" s="3112"/>
      <c r="JNP52" s="3112"/>
      <c r="JNQ52" s="3112"/>
      <c r="JNR52" s="3112"/>
      <c r="JNS52" s="3112"/>
      <c r="JNT52" s="3112"/>
      <c r="JNU52" s="3112"/>
      <c r="JNV52" s="3112"/>
      <c r="JNW52" s="3112"/>
      <c r="JNX52" s="3112"/>
      <c r="JNY52" s="3112"/>
      <c r="JNZ52" s="3112"/>
      <c r="JOA52" s="3112"/>
      <c r="JOB52" s="3112"/>
      <c r="JOC52" s="3112"/>
      <c r="JOD52" s="3112"/>
      <c r="JOE52" s="3112"/>
      <c r="JOF52" s="3112"/>
      <c r="JOG52" s="3112"/>
      <c r="JOH52" s="3112"/>
      <c r="JOI52" s="3112"/>
      <c r="JOJ52" s="3112"/>
      <c r="JOK52" s="3112"/>
      <c r="JOL52" s="3112"/>
      <c r="JOM52" s="3112"/>
      <c r="JON52" s="3112"/>
      <c r="JOO52" s="3112"/>
      <c r="JOP52" s="3112"/>
      <c r="JOQ52" s="3112"/>
      <c r="JOR52" s="3112"/>
      <c r="JOS52" s="3112"/>
      <c r="JOT52" s="3112"/>
      <c r="JOU52" s="3112"/>
      <c r="JOV52" s="3112"/>
      <c r="JOW52" s="3112"/>
      <c r="JOX52" s="3112"/>
      <c r="JOY52" s="3112"/>
      <c r="JOZ52" s="3112"/>
      <c r="JPA52" s="3112"/>
      <c r="JPB52" s="3112"/>
      <c r="JPC52" s="3112"/>
      <c r="JPD52" s="3112"/>
      <c r="JPE52" s="3112"/>
      <c r="JPF52" s="3112"/>
      <c r="JPG52" s="3112"/>
      <c r="JPH52" s="3112"/>
      <c r="JPI52" s="3112"/>
      <c r="JPJ52" s="3112"/>
      <c r="JPK52" s="3112"/>
      <c r="JPL52" s="3112"/>
      <c r="JPM52" s="3112"/>
      <c r="JPN52" s="3112"/>
      <c r="JPO52" s="3112"/>
      <c r="JPP52" s="3112"/>
      <c r="JPQ52" s="3112"/>
      <c r="JPR52" s="3112"/>
      <c r="JPS52" s="3112"/>
      <c r="JPT52" s="3112"/>
      <c r="JPU52" s="3112"/>
      <c r="JPV52" s="3112"/>
      <c r="JPW52" s="3112"/>
      <c r="JPX52" s="3112"/>
      <c r="JPY52" s="3112"/>
      <c r="JPZ52" s="3112"/>
      <c r="JQA52" s="3112"/>
      <c r="JQB52" s="3112"/>
      <c r="JQC52" s="3112"/>
      <c r="JQD52" s="3112"/>
      <c r="JQE52" s="3112"/>
      <c r="JQF52" s="3112"/>
      <c r="JQG52" s="3112"/>
      <c r="JQH52" s="3112"/>
      <c r="JQI52" s="3112"/>
      <c r="JQJ52" s="3112"/>
      <c r="JQK52" s="3112"/>
      <c r="JQL52" s="3112"/>
      <c r="JQM52" s="3112"/>
      <c r="JQN52" s="3112"/>
      <c r="JQO52" s="3112"/>
      <c r="JQP52" s="3112"/>
      <c r="JQQ52" s="3112"/>
      <c r="JQR52" s="3112"/>
      <c r="JQS52" s="3112"/>
      <c r="JQT52" s="3112"/>
      <c r="JQU52" s="3112"/>
      <c r="JQV52" s="3112"/>
      <c r="JQW52" s="3112"/>
      <c r="JQX52" s="3112"/>
      <c r="JQY52" s="3112"/>
      <c r="JQZ52" s="3112"/>
      <c r="JRA52" s="3112"/>
      <c r="JRB52" s="3112"/>
      <c r="JRC52" s="3112"/>
      <c r="JRD52" s="3112"/>
      <c r="JRE52" s="3112"/>
      <c r="JRF52" s="3112"/>
      <c r="JRG52" s="3112"/>
      <c r="JRH52" s="3112"/>
      <c r="JRI52" s="3112"/>
      <c r="JRJ52" s="3112"/>
      <c r="JRK52" s="3112"/>
      <c r="JRL52" s="3112"/>
      <c r="JRM52" s="3112"/>
      <c r="JRN52" s="3112"/>
      <c r="JRO52" s="3112"/>
      <c r="JRP52" s="3112"/>
      <c r="JRQ52" s="3112"/>
      <c r="JRR52" s="3112"/>
      <c r="JRS52" s="3112"/>
      <c r="JRT52" s="3112"/>
      <c r="JRU52" s="3112"/>
      <c r="JRV52" s="3112"/>
      <c r="JRW52" s="3112"/>
      <c r="JRX52" s="3112"/>
      <c r="JRY52" s="3112"/>
      <c r="JRZ52" s="3112"/>
      <c r="JSA52" s="3112"/>
      <c r="JSB52" s="3112"/>
      <c r="JSC52" s="3112"/>
      <c r="JSD52" s="3112"/>
      <c r="JSE52" s="3112"/>
      <c r="JSF52" s="3112"/>
      <c r="JSG52" s="3112"/>
      <c r="JSH52" s="3112"/>
      <c r="JSI52" s="3112"/>
      <c r="JSJ52" s="3112"/>
      <c r="JSK52" s="3112"/>
      <c r="JSL52" s="3112"/>
      <c r="JSM52" s="3112"/>
      <c r="JSN52" s="3112"/>
      <c r="JSO52" s="3112"/>
      <c r="JSP52" s="3112"/>
      <c r="JSQ52" s="3112"/>
      <c r="JSR52" s="3112"/>
      <c r="JSS52" s="3112"/>
      <c r="JST52" s="3112"/>
      <c r="JSU52" s="3112"/>
      <c r="JSV52" s="3112"/>
      <c r="JSW52" s="3112"/>
      <c r="JSX52" s="3112"/>
      <c r="JSY52" s="3112"/>
      <c r="JSZ52" s="3112"/>
      <c r="JTA52" s="3112"/>
      <c r="JTB52" s="3112"/>
      <c r="JTC52" s="3112"/>
      <c r="JTD52" s="3112"/>
      <c r="JTE52" s="3112"/>
      <c r="JTF52" s="3112"/>
      <c r="JTG52" s="3112"/>
      <c r="JTH52" s="3112"/>
      <c r="JTI52" s="3112"/>
      <c r="JTJ52" s="3112"/>
      <c r="JTK52" s="3112"/>
      <c r="JTL52" s="3112"/>
      <c r="JTM52" s="3112"/>
      <c r="JTN52" s="3112"/>
      <c r="JTO52" s="3112"/>
      <c r="JTP52" s="3112"/>
      <c r="JTQ52" s="3112"/>
      <c r="JTR52" s="3112"/>
      <c r="JTS52" s="3112"/>
      <c r="JTT52" s="3112"/>
      <c r="JTU52" s="3112"/>
      <c r="JTV52" s="3112"/>
      <c r="JTW52" s="3112"/>
      <c r="JTX52" s="3112"/>
      <c r="JTY52" s="3112"/>
      <c r="JTZ52" s="3112"/>
      <c r="JUA52" s="3112"/>
      <c r="JUB52" s="3112"/>
      <c r="JUC52" s="3112"/>
      <c r="JUD52" s="3112"/>
      <c r="JUE52" s="3112"/>
      <c r="JUF52" s="3112"/>
      <c r="JUG52" s="3112"/>
      <c r="JUH52" s="3112"/>
      <c r="JUI52" s="3112"/>
      <c r="JUJ52" s="3112"/>
      <c r="JUK52" s="3112"/>
      <c r="JUL52" s="3112"/>
      <c r="JUM52" s="3112"/>
      <c r="JUN52" s="3112"/>
      <c r="JUO52" s="3112"/>
      <c r="JUP52" s="3112"/>
      <c r="JUQ52" s="3112"/>
      <c r="JUR52" s="3112"/>
      <c r="JUS52" s="3112"/>
      <c r="JUT52" s="3112"/>
      <c r="JUU52" s="3112"/>
      <c r="JUV52" s="3112"/>
      <c r="JUW52" s="3112"/>
      <c r="JUX52" s="3112"/>
      <c r="JUY52" s="3112"/>
      <c r="JUZ52" s="3112"/>
      <c r="JVA52" s="3112"/>
      <c r="JVB52" s="3112"/>
      <c r="JVC52" s="3112"/>
      <c r="JVD52" s="3112"/>
      <c r="JVE52" s="3112"/>
      <c r="JVF52" s="3112"/>
      <c r="JVG52" s="3112"/>
      <c r="JVH52" s="3112"/>
      <c r="JVI52" s="3112"/>
      <c r="JVJ52" s="3112"/>
      <c r="JVK52" s="3112"/>
      <c r="JVL52" s="3112"/>
      <c r="JVM52" s="3112"/>
      <c r="JVN52" s="3112"/>
      <c r="JVO52" s="3112"/>
      <c r="JVP52" s="3112"/>
      <c r="JVQ52" s="3112"/>
      <c r="JVR52" s="3112"/>
      <c r="JVS52" s="3112"/>
      <c r="JVT52" s="3112"/>
      <c r="JVU52" s="3112"/>
      <c r="JVV52" s="3112"/>
      <c r="JVW52" s="3112"/>
      <c r="JVX52" s="3112"/>
      <c r="JVY52" s="3112"/>
      <c r="JVZ52" s="3112"/>
      <c r="JWA52" s="3112"/>
      <c r="JWB52" s="3112"/>
      <c r="JWC52" s="3112"/>
      <c r="JWD52" s="3112"/>
      <c r="JWE52" s="3112"/>
      <c r="JWF52" s="3112"/>
      <c r="JWG52" s="3112"/>
      <c r="JWH52" s="3112"/>
      <c r="JWI52" s="3112"/>
      <c r="JWJ52" s="3112"/>
      <c r="JWK52" s="3112"/>
      <c r="JWL52" s="3112"/>
      <c r="JWM52" s="3112"/>
      <c r="JWN52" s="3112"/>
      <c r="JWO52" s="3112"/>
      <c r="JWP52" s="3112"/>
      <c r="JWQ52" s="3112"/>
      <c r="JWR52" s="3112"/>
      <c r="JWS52" s="3112"/>
      <c r="JWT52" s="3112"/>
      <c r="JWU52" s="3112"/>
      <c r="JWV52" s="3112"/>
      <c r="JWW52" s="3112"/>
      <c r="JWX52" s="3112"/>
      <c r="JWY52" s="3112"/>
      <c r="JWZ52" s="3112"/>
      <c r="JXA52" s="3112"/>
      <c r="JXB52" s="3112"/>
      <c r="JXC52" s="3112"/>
      <c r="JXD52" s="3112"/>
      <c r="JXE52" s="3112"/>
      <c r="JXF52" s="3112"/>
      <c r="JXG52" s="3112"/>
      <c r="JXH52" s="3112"/>
      <c r="JXI52" s="3112"/>
      <c r="JXJ52" s="3112"/>
      <c r="JXK52" s="3112"/>
      <c r="JXL52" s="3112"/>
      <c r="JXM52" s="3112"/>
      <c r="JXN52" s="3112"/>
      <c r="JXO52" s="3112"/>
      <c r="JXP52" s="3112"/>
      <c r="JXQ52" s="3112"/>
      <c r="JXR52" s="3112"/>
      <c r="JXS52" s="3112"/>
      <c r="JXT52" s="3112"/>
      <c r="JXU52" s="3112"/>
      <c r="JXV52" s="3112"/>
      <c r="JXW52" s="3112"/>
      <c r="JXX52" s="3112"/>
      <c r="JXY52" s="3112"/>
      <c r="JXZ52" s="3112"/>
      <c r="JYA52" s="3112"/>
      <c r="JYB52" s="3112"/>
      <c r="JYC52" s="3112"/>
      <c r="JYD52" s="3112"/>
      <c r="JYE52" s="3112"/>
      <c r="JYF52" s="3112"/>
      <c r="JYG52" s="3112"/>
      <c r="JYH52" s="3112"/>
      <c r="JYI52" s="3112"/>
      <c r="JYJ52" s="3112"/>
      <c r="JYK52" s="3112"/>
      <c r="JYL52" s="3112"/>
      <c r="JYM52" s="3112"/>
      <c r="JYN52" s="3112"/>
      <c r="JYO52" s="3112"/>
      <c r="JYP52" s="3112"/>
      <c r="JYQ52" s="3112"/>
      <c r="JYR52" s="3112"/>
      <c r="JYS52" s="3112"/>
      <c r="JYT52" s="3112"/>
      <c r="JYU52" s="3112"/>
      <c r="JYV52" s="3112"/>
      <c r="JYW52" s="3112"/>
      <c r="JYX52" s="3112"/>
      <c r="JYY52" s="3112"/>
      <c r="JYZ52" s="3112"/>
      <c r="JZA52" s="3112"/>
      <c r="JZB52" s="3112"/>
      <c r="JZC52" s="3112"/>
      <c r="JZD52" s="3112"/>
      <c r="JZE52" s="3112"/>
      <c r="JZF52" s="3112"/>
      <c r="JZG52" s="3112"/>
      <c r="JZH52" s="3112"/>
      <c r="JZI52" s="3112"/>
      <c r="JZJ52" s="3112"/>
      <c r="JZK52" s="3112"/>
      <c r="JZL52" s="3112"/>
      <c r="JZM52" s="3112"/>
      <c r="JZN52" s="3112"/>
      <c r="JZO52" s="3112"/>
      <c r="JZP52" s="3112"/>
      <c r="JZQ52" s="3112"/>
      <c r="JZR52" s="3112"/>
      <c r="JZS52" s="3112"/>
      <c r="JZT52" s="3112"/>
      <c r="JZU52" s="3112"/>
      <c r="JZV52" s="3112"/>
      <c r="JZW52" s="3112"/>
      <c r="JZX52" s="3112"/>
      <c r="JZY52" s="3112"/>
      <c r="JZZ52" s="3112"/>
      <c r="KAA52" s="3112"/>
      <c r="KAB52" s="3112"/>
      <c r="KAC52" s="3112"/>
      <c r="KAD52" s="3112"/>
      <c r="KAE52" s="3112"/>
      <c r="KAF52" s="3112"/>
      <c r="KAG52" s="3112"/>
      <c r="KAH52" s="3112"/>
      <c r="KAI52" s="3112"/>
      <c r="KAJ52" s="3112"/>
      <c r="KAK52" s="3112"/>
      <c r="KAL52" s="3112"/>
      <c r="KAM52" s="3112"/>
      <c r="KAN52" s="3112"/>
      <c r="KAO52" s="3112"/>
      <c r="KAP52" s="3112"/>
      <c r="KAQ52" s="3112"/>
      <c r="KAR52" s="3112"/>
      <c r="KAS52" s="3112"/>
      <c r="KAT52" s="3112"/>
      <c r="KAU52" s="3112"/>
      <c r="KAV52" s="3112"/>
      <c r="KAW52" s="3112"/>
      <c r="KAX52" s="3112"/>
      <c r="KAY52" s="3112"/>
      <c r="KAZ52" s="3112"/>
      <c r="KBA52" s="3112"/>
      <c r="KBB52" s="3112"/>
      <c r="KBC52" s="3112"/>
      <c r="KBD52" s="3112"/>
      <c r="KBE52" s="3112"/>
      <c r="KBF52" s="3112"/>
      <c r="KBG52" s="3112"/>
      <c r="KBH52" s="3112"/>
      <c r="KBI52" s="3112"/>
      <c r="KBJ52" s="3112"/>
      <c r="KBK52" s="3112"/>
      <c r="KBL52" s="3112"/>
      <c r="KBM52" s="3112"/>
      <c r="KBN52" s="3112"/>
      <c r="KBO52" s="3112"/>
      <c r="KBP52" s="3112"/>
      <c r="KBQ52" s="3112"/>
      <c r="KBR52" s="3112"/>
      <c r="KBS52" s="3112"/>
      <c r="KBT52" s="3112"/>
      <c r="KBU52" s="3112"/>
      <c r="KBV52" s="3112"/>
      <c r="KBW52" s="3112"/>
      <c r="KBX52" s="3112"/>
      <c r="KBY52" s="3112"/>
      <c r="KBZ52" s="3112"/>
      <c r="KCA52" s="3112"/>
      <c r="KCB52" s="3112"/>
      <c r="KCC52" s="3112"/>
      <c r="KCD52" s="3112"/>
      <c r="KCE52" s="3112"/>
      <c r="KCF52" s="3112"/>
      <c r="KCG52" s="3112"/>
      <c r="KCH52" s="3112"/>
      <c r="KCI52" s="3112"/>
      <c r="KCJ52" s="3112"/>
      <c r="KCK52" s="3112"/>
      <c r="KCL52" s="3112"/>
      <c r="KCM52" s="3112"/>
      <c r="KCN52" s="3112"/>
      <c r="KCO52" s="3112"/>
      <c r="KCP52" s="3112"/>
      <c r="KCQ52" s="3112"/>
      <c r="KCR52" s="3112"/>
      <c r="KCS52" s="3112"/>
      <c r="KCT52" s="3112"/>
      <c r="KCU52" s="3112"/>
      <c r="KCV52" s="3112"/>
      <c r="KCW52" s="3112"/>
      <c r="KCX52" s="3112"/>
      <c r="KCY52" s="3112"/>
      <c r="KCZ52" s="3112"/>
      <c r="KDA52" s="3112"/>
      <c r="KDB52" s="3112"/>
      <c r="KDC52" s="3112"/>
      <c r="KDD52" s="3112"/>
      <c r="KDE52" s="3112"/>
      <c r="KDF52" s="3112"/>
      <c r="KDG52" s="3112"/>
      <c r="KDH52" s="3112"/>
      <c r="KDI52" s="3112"/>
      <c r="KDJ52" s="3112"/>
      <c r="KDK52" s="3112"/>
      <c r="KDL52" s="3112"/>
      <c r="KDM52" s="3112"/>
      <c r="KDN52" s="3112"/>
      <c r="KDO52" s="3112"/>
      <c r="KDP52" s="3112"/>
      <c r="KDQ52" s="3112"/>
      <c r="KDR52" s="3112"/>
      <c r="KDS52" s="3112"/>
      <c r="KDT52" s="3112"/>
      <c r="KDU52" s="3112"/>
      <c r="KDV52" s="3112"/>
      <c r="KDW52" s="3112"/>
      <c r="KDX52" s="3112"/>
      <c r="KDY52" s="3112"/>
      <c r="KDZ52" s="3112"/>
      <c r="KEA52" s="3112"/>
      <c r="KEB52" s="3112"/>
      <c r="KEC52" s="3112"/>
      <c r="KED52" s="3112"/>
      <c r="KEE52" s="3112"/>
      <c r="KEF52" s="3112"/>
      <c r="KEG52" s="3112"/>
      <c r="KEH52" s="3112"/>
      <c r="KEI52" s="3112"/>
      <c r="KEJ52" s="3112"/>
      <c r="KEK52" s="3112"/>
      <c r="KEL52" s="3112"/>
      <c r="KEM52" s="3112"/>
      <c r="KEN52" s="3112"/>
      <c r="KEO52" s="3112"/>
      <c r="KEP52" s="3112"/>
      <c r="KEQ52" s="3112"/>
      <c r="KER52" s="3112"/>
      <c r="KES52" s="3112"/>
      <c r="KET52" s="3112"/>
      <c r="KEU52" s="3112"/>
      <c r="KEV52" s="3112"/>
      <c r="KEW52" s="3112"/>
      <c r="KEX52" s="3112"/>
      <c r="KEY52" s="3112"/>
      <c r="KEZ52" s="3112"/>
      <c r="KFA52" s="3112"/>
      <c r="KFB52" s="3112"/>
      <c r="KFC52" s="3112"/>
      <c r="KFD52" s="3112"/>
      <c r="KFE52" s="3112"/>
      <c r="KFF52" s="3112"/>
      <c r="KFG52" s="3112"/>
      <c r="KFH52" s="3112"/>
      <c r="KFI52" s="3112"/>
      <c r="KFJ52" s="3112"/>
      <c r="KFK52" s="3112"/>
      <c r="KFL52" s="3112"/>
      <c r="KFM52" s="3112"/>
      <c r="KFN52" s="3112"/>
      <c r="KFO52" s="3112"/>
      <c r="KFP52" s="3112"/>
      <c r="KFQ52" s="3112"/>
      <c r="KFR52" s="3112"/>
      <c r="KFS52" s="3112"/>
      <c r="KFT52" s="3112"/>
      <c r="KFU52" s="3112"/>
      <c r="KFV52" s="3112"/>
      <c r="KFW52" s="3112"/>
      <c r="KFX52" s="3112"/>
      <c r="KFY52" s="3112"/>
      <c r="KFZ52" s="3112"/>
      <c r="KGA52" s="3112"/>
      <c r="KGB52" s="3112"/>
      <c r="KGC52" s="3112"/>
      <c r="KGD52" s="3112"/>
      <c r="KGE52" s="3112"/>
      <c r="KGF52" s="3112"/>
      <c r="KGG52" s="3112"/>
      <c r="KGH52" s="3112"/>
      <c r="KGI52" s="3112"/>
      <c r="KGJ52" s="3112"/>
      <c r="KGK52" s="3112"/>
      <c r="KGL52" s="3112"/>
      <c r="KGM52" s="3112"/>
      <c r="KGN52" s="3112"/>
      <c r="KGO52" s="3112"/>
      <c r="KGP52" s="3112"/>
      <c r="KGQ52" s="3112"/>
      <c r="KGR52" s="3112"/>
      <c r="KGS52" s="3112"/>
      <c r="KGT52" s="3112"/>
      <c r="KGU52" s="3112"/>
      <c r="KGV52" s="3112"/>
      <c r="KGW52" s="3112"/>
      <c r="KGX52" s="3112"/>
      <c r="KGY52" s="3112"/>
      <c r="KGZ52" s="3112"/>
      <c r="KHA52" s="3112"/>
      <c r="KHB52" s="3112"/>
      <c r="KHC52" s="3112"/>
      <c r="KHD52" s="3112"/>
      <c r="KHE52" s="3112"/>
      <c r="KHF52" s="3112"/>
      <c r="KHG52" s="3112"/>
      <c r="KHH52" s="3112"/>
      <c r="KHI52" s="3112"/>
      <c r="KHJ52" s="3112"/>
      <c r="KHK52" s="3112"/>
      <c r="KHL52" s="3112"/>
      <c r="KHM52" s="3112"/>
      <c r="KHN52" s="3112"/>
      <c r="KHO52" s="3112"/>
      <c r="KHP52" s="3112"/>
      <c r="KHQ52" s="3112"/>
      <c r="KHR52" s="3112"/>
      <c r="KHS52" s="3112"/>
      <c r="KHT52" s="3112"/>
      <c r="KHU52" s="3112"/>
      <c r="KHV52" s="3112"/>
      <c r="KHW52" s="3112"/>
      <c r="KHX52" s="3112"/>
      <c r="KHY52" s="3112"/>
      <c r="KHZ52" s="3112"/>
      <c r="KIA52" s="3112"/>
      <c r="KIB52" s="3112"/>
      <c r="KIC52" s="3112"/>
      <c r="KID52" s="3112"/>
      <c r="KIE52" s="3112"/>
      <c r="KIF52" s="3112"/>
      <c r="KIG52" s="3112"/>
      <c r="KIH52" s="3112"/>
      <c r="KII52" s="3112"/>
      <c r="KIJ52" s="3112"/>
      <c r="KIK52" s="3112"/>
      <c r="KIL52" s="3112"/>
      <c r="KIM52" s="3112"/>
      <c r="KIN52" s="3112"/>
      <c r="KIO52" s="3112"/>
      <c r="KIP52" s="3112"/>
      <c r="KIQ52" s="3112"/>
      <c r="KIR52" s="3112"/>
      <c r="KIS52" s="3112"/>
      <c r="KIT52" s="3112"/>
      <c r="KIU52" s="3112"/>
      <c r="KIV52" s="3112"/>
      <c r="KIW52" s="3112"/>
      <c r="KIX52" s="3112"/>
      <c r="KIY52" s="3112"/>
      <c r="KIZ52" s="3112"/>
      <c r="KJA52" s="3112"/>
      <c r="KJB52" s="3112"/>
      <c r="KJC52" s="3112"/>
      <c r="KJD52" s="3112"/>
      <c r="KJE52" s="3112"/>
      <c r="KJF52" s="3112"/>
      <c r="KJG52" s="3112"/>
      <c r="KJH52" s="3112"/>
      <c r="KJI52" s="3112"/>
      <c r="KJJ52" s="3112"/>
      <c r="KJK52" s="3112"/>
      <c r="KJL52" s="3112"/>
      <c r="KJM52" s="3112"/>
      <c r="KJN52" s="3112"/>
      <c r="KJO52" s="3112"/>
      <c r="KJP52" s="3112"/>
      <c r="KJQ52" s="3112"/>
      <c r="KJR52" s="3112"/>
      <c r="KJS52" s="3112"/>
      <c r="KJT52" s="3112"/>
      <c r="KJU52" s="3112"/>
      <c r="KJV52" s="3112"/>
      <c r="KJW52" s="3112"/>
      <c r="KJX52" s="3112"/>
      <c r="KJY52" s="3112"/>
      <c r="KJZ52" s="3112"/>
      <c r="KKA52" s="3112"/>
      <c r="KKB52" s="3112"/>
      <c r="KKC52" s="3112"/>
      <c r="KKD52" s="3112"/>
      <c r="KKE52" s="3112"/>
      <c r="KKF52" s="3112"/>
      <c r="KKG52" s="3112"/>
      <c r="KKH52" s="3112"/>
      <c r="KKI52" s="3112"/>
      <c r="KKJ52" s="3112"/>
      <c r="KKK52" s="3112"/>
      <c r="KKL52" s="3112"/>
      <c r="KKM52" s="3112"/>
      <c r="KKN52" s="3112"/>
      <c r="KKO52" s="3112"/>
      <c r="KKP52" s="3112"/>
      <c r="KKQ52" s="3112"/>
      <c r="KKR52" s="3112"/>
      <c r="KKS52" s="3112"/>
      <c r="KKT52" s="3112"/>
      <c r="KKU52" s="3112"/>
      <c r="KKV52" s="3112"/>
      <c r="KKW52" s="3112"/>
      <c r="KKX52" s="3112"/>
      <c r="KKY52" s="3112"/>
      <c r="KKZ52" s="3112"/>
      <c r="KLA52" s="3112"/>
      <c r="KLB52" s="3112"/>
      <c r="KLC52" s="3112"/>
      <c r="KLD52" s="3112"/>
      <c r="KLE52" s="3112"/>
      <c r="KLF52" s="3112"/>
      <c r="KLG52" s="3112"/>
      <c r="KLH52" s="3112"/>
      <c r="KLI52" s="3112"/>
      <c r="KLJ52" s="3112"/>
      <c r="KLK52" s="3112"/>
      <c r="KLL52" s="3112"/>
      <c r="KLM52" s="3112"/>
      <c r="KLN52" s="3112"/>
      <c r="KLO52" s="3112"/>
      <c r="KLP52" s="3112"/>
      <c r="KLQ52" s="3112"/>
      <c r="KLR52" s="3112"/>
      <c r="KLS52" s="3112"/>
      <c r="KLT52" s="3112"/>
      <c r="KLU52" s="3112"/>
      <c r="KLV52" s="3112"/>
      <c r="KLW52" s="3112"/>
      <c r="KLX52" s="3112"/>
      <c r="KLY52" s="3112"/>
      <c r="KLZ52" s="3112"/>
      <c r="KMA52" s="3112"/>
      <c r="KMB52" s="3112"/>
      <c r="KMC52" s="3112"/>
      <c r="KMD52" s="3112"/>
      <c r="KME52" s="3112"/>
      <c r="KMF52" s="3112"/>
      <c r="KMG52" s="3112"/>
      <c r="KMH52" s="3112"/>
      <c r="KMI52" s="3112"/>
      <c r="KMJ52" s="3112"/>
      <c r="KMK52" s="3112"/>
      <c r="KML52" s="3112"/>
      <c r="KMM52" s="3112"/>
      <c r="KMN52" s="3112"/>
      <c r="KMO52" s="3112"/>
      <c r="KMP52" s="3112"/>
      <c r="KMQ52" s="3112"/>
      <c r="KMR52" s="3112"/>
      <c r="KMS52" s="3112"/>
      <c r="KMT52" s="3112"/>
      <c r="KMU52" s="3112"/>
      <c r="KMV52" s="3112"/>
      <c r="KMW52" s="3112"/>
      <c r="KMX52" s="3112"/>
      <c r="KMY52" s="3112"/>
      <c r="KMZ52" s="3112"/>
      <c r="KNA52" s="3112"/>
      <c r="KNB52" s="3112"/>
      <c r="KNC52" s="3112"/>
      <c r="KND52" s="3112"/>
      <c r="KNE52" s="3112"/>
      <c r="KNF52" s="3112"/>
      <c r="KNG52" s="3112"/>
      <c r="KNH52" s="3112"/>
      <c r="KNI52" s="3112"/>
      <c r="KNJ52" s="3112"/>
      <c r="KNK52" s="3112"/>
      <c r="KNL52" s="3112"/>
      <c r="KNM52" s="3112"/>
      <c r="KNN52" s="3112"/>
      <c r="KNO52" s="3112"/>
      <c r="KNP52" s="3112"/>
      <c r="KNQ52" s="3112"/>
      <c r="KNR52" s="3112"/>
      <c r="KNS52" s="3112"/>
      <c r="KNT52" s="3112"/>
      <c r="KNU52" s="3112"/>
      <c r="KNV52" s="3112"/>
      <c r="KNW52" s="3112"/>
      <c r="KNX52" s="3112"/>
      <c r="KNY52" s="3112"/>
      <c r="KNZ52" s="3112"/>
      <c r="KOA52" s="3112"/>
      <c r="KOB52" s="3112"/>
      <c r="KOC52" s="3112"/>
      <c r="KOD52" s="3112"/>
      <c r="KOE52" s="3112"/>
      <c r="KOF52" s="3112"/>
      <c r="KOG52" s="3112"/>
      <c r="KOH52" s="3112"/>
      <c r="KOI52" s="3112"/>
      <c r="KOJ52" s="3112"/>
      <c r="KOK52" s="3112"/>
      <c r="KOL52" s="3112"/>
      <c r="KOM52" s="3112"/>
      <c r="KON52" s="3112"/>
      <c r="KOO52" s="3112"/>
      <c r="KOP52" s="3112"/>
      <c r="KOQ52" s="3112"/>
      <c r="KOR52" s="3112"/>
      <c r="KOS52" s="3112"/>
      <c r="KOT52" s="3112"/>
      <c r="KOU52" s="3112"/>
      <c r="KOV52" s="3112"/>
      <c r="KOW52" s="3112"/>
      <c r="KOX52" s="3112"/>
      <c r="KOY52" s="3112"/>
      <c r="KOZ52" s="3112"/>
      <c r="KPA52" s="3112"/>
      <c r="KPB52" s="3112"/>
      <c r="KPC52" s="3112"/>
      <c r="KPD52" s="3112"/>
      <c r="KPE52" s="3112"/>
      <c r="KPF52" s="3112"/>
      <c r="KPG52" s="3112"/>
      <c r="KPH52" s="3112"/>
      <c r="KPI52" s="3112"/>
      <c r="KPJ52" s="3112"/>
      <c r="KPK52" s="3112"/>
      <c r="KPL52" s="3112"/>
      <c r="KPM52" s="3112"/>
      <c r="KPN52" s="3112"/>
      <c r="KPO52" s="3112"/>
      <c r="KPP52" s="3112"/>
      <c r="KPQ52" s="3112"/>
      <c r="KPR52" s="3112"/>
      <c r="KPS52" s="3112"/>
      <c r="KPT52" s="3112"/>
      <c r="KPU52" s="3112"/>
      <c r="KPV52" s="3112"/>
      <c r="KPW52" s="3112"/>
      <c r="KPX52" s="3112"/>
      <c r="KPY52" s="3112"/>
      <c r="KPZ52" s="3112"/>
      <c r="KQA52" s="3112"/>
      <c r="KQB52" s="3112"/>
      <c r="KQC52" s="3112"/>
      <c r="KQD52" s="3112"/>
      <c r="KQE52" s="3112"/>
      <c r="KQF52" s="3112"/>
      <c r="KQG52" s="3112"/>
      <c r="KQH52" s="3112"/>
      <c r="KQI52" s="3112"/>
      <c r="KQJ52" s="3112"/>
      <c r="KQK52" s="3112"/>
      <c r="KQL52" s="3112"/>
      <c r="KQM52" s="3112"/>
      <c r="KQN52" s="3112"/>
      <c r="KQO52" s="3112"/>
      <c r="KQP52" s="3112"/>
      <c r="KQQ52" s="3112"/>
      <c r="KQR52" s="3112"/>
      <c r="KQS52" s="3112"/>
      <c r="KQT52" s="3112"/>
      <c r="KQU52" s="3112"/>
      <c r="KQV52" s="3112"/>
      <c r="KQW52" s="3112"/>
      <c r="KQX52" s="3112"/>
      <c r="KQY52" s="3112"/>
      <c r="KQZ52" s="3112"/>
      <c r="KRA52" s="3112"/>
      <c r="KRB52" s="3112"/>
      <c r="KRC52" s="3112"/>
      <c r="KRD52" s="3112"/>
      <c r="KRE52" s="3112"/>
      <c r="KRF52" s="3112"/>
      <c r="KRG52" s="3112"/>
      <c r="KRH52" s="3112"/>
      <c r="KRI52" s="3112"/>
      <c r="KRJ52" s="3112"/>
      <c r="KRK52" s="3112"/>
      <c r="KRL52" s="3112"/>
      <c r="KRM52" s="3112"/>
      <c r="KRN52" s="3112"/>
      <c r="KRO52" s="3112"/>
      <c r="KRP52" s="3112"/>
      <c r="KRQ52" s="3112"/>
      <c r="KRR52" s="3112"/>
      <c r="KRS52" s="3112"/>
      <c r="KRT52" s="3112"/>
      <c r="KRU52" s="3112"/>
      <c r="KRV52" s="3112"/>
      <c r="KRW52" s="3112"/>
      <c r="KRX52" s="3112"/>
      <c r="KRY52" s="3112"/>
      <c r="KRZ52" s="3112"/>
      <c r="KSA52" s="3112"/>
      <c r="KSB52" s="3112"/>
      <c r="KSC52" s="3112"/>
      <c r="KSD52" s="3112"/>
      <c r="KSE52" s="3112"/>
      <c r="KSF52" s="3112"/>
      <c r="KSG52" s="3112"/>
      <c r="KSH52" s="3112"/>
      <c r="KSI52" s="3112"/>
      <c r="KSJ52" s="3112"/>
      <c r="KSK52" s="3112"/>
      <c r="KSL52" s="3112"/>
      <c r="KSM52" s="3112"/>
      <c r="KSN52" s="3112"/>
      <c r="KSO52" s="3112"/>
      <c r="KSP52" s="3112"/>
      <c r="KSQ52" s="3112"/>
      <c r="KSR52" s="3112"/>
      <c r="KSS52" s="3112"/>
      <c r="KST52" s="3112"/>
      <c r="KSU52" s="3112"/>
      <c r="KSV52" s="3112"/>
      <c r="KSW52" s="3112"/>
      <c r="KSX52" s="3112"/>
      <c r="KSY52" s="3112"/>
      <c r="KSZ52" s="3112"/>
      <c r="KTA52" s="3112"/>
      <c r="KTB52" s="3112"/>
      <c r="KTC52" s="3112"/>
      <c r="KTD52" s="3112"/>
      <c r="KTE52" s="3112"/>
      <c r="KTF52" s="3112"/>
      <c r="KTG52" s="3112"/>
      <c r="KTH52" s="3112"/>
      <c r="KTI52" s="3112"/>
      <c r="KTJ52" s="3112"/>
      <c r="KTK52" s="3112"/>
      <c r="KTL52" s="3112"/>
      <c r="KTM52" s="3112"/>
      <c r="KTN52" s="3112"/>
      <c r="KTO52" s="3112"/>
      <c r="KTP52" s="3112"/>
      <c r="KTQ52" s="3112"/>
      <c r="KTR52" s="3112"/>
      <c r="KTS52" s="3112"/>
      <c r="KTT52" s="3112"/>
      <c r="KTU52" s="3112"/>
      <c r="KTV52" s="3112"/>
      <c r="KTW52" s="3112"/>
      <c r="KTX52" s="3112"/>
      <c r="KTY52" s="3112"/>
      <c r="KTZ52" s="3112"/>
      <c r="KUA52" s="3112"/>
      <c r="KUB52" s="3112"/>
      <c r="KUC52" s="3112"/>
      <c r="KUD52" s="3112"/>
      <c r="KUE52" s="3112"/>
      <c r="KUF52" s="3112"/>
      <c r="KUG52" s="3112"/>
      <c r="KUH52" s="3112"/>
      <c r="KUI52" s="3112"/>
      <c r="KUJ52" s="3112"/>
      <c r="KUK52" s="3112"/>
      <c r="KUL52" s="3112"/>
      <c r="KUM52" s="3112"/>
      <c r="KUN52" s="3112"/>
      <c r="KUO52" s="3112"/>
      <c r="KUP52" s="3112"/>
      <c r="KUQ52" s="3112"/>
      <c r="KUR52" s="3112"/>
      <c r="KUS52" s="3112"/>
      <c r="KUT52" s="3112"/>
      <c r="KUU52" s="3112"/>
      <c r="KUV52" s="3112"/>
      <c r="KUW52" s="3112"/>
      <c r="KUX52" s="3112"/>
      <c r="KUY52" s="3112"/>
      <c r="KUZ52" s="3112"/>
      <c r="KVA52" s="3112"/>
      <c r="KVB52" s="3112"/>
      <c r="KVC52" s="3112"/>
      <c r="KVD52" s="3112"/>
      <c r="KVE52" s="3112"/>
      <c r="KVF52" s="3112"/>
      <c r="KVG52" s="3112"/>
      <c r="KVH52" s="3112"/>
      <c r="KVI52" s="3112"/>
      <c r="KVJ52" s="3112"/>
      <c r="KVK52" s="3112"/>
      <c r="KVL52" s="3112"/>
      <c r="KVM52" s="3112"/>
      <c r="KVN52" s="3112"/>
      <c r="KVO52" s="3112"/>
      <c r="KVP52" s="3112"/>
      <c r="KVQ52" s="3112"/>
      <c r="KVR52" s="3112"/>
      <c r="KVS52" s="3112"/>
      <c r="KVT52" s="3112"/>
      <c r="KVU52" s="3112"/>
      <c r="KVV52" s="3112"/>
      <c r="KVW52" s="3112"/>
      <c r="KVX52" s="3112"/>
      <c r="KVY52" s="3112"/>
      <c r="KVZ52" s="3112"/>
      <c r="KWA52" s="3112"/>
      <c r="KWB52" s="3112"/>
      <c r="KWC52" s="3112"/>
      <c r="KWD52" s="3112"/>
      <c r="KWE52" s="3112"/>
      <c r="KWF52" s="3112"/>
      <c r="KWG52" s="3112"/>
      <c r="KWH52" s="3112"/>
      <c r="KWI52" s="3112"/>
      <c r="KWJ52" s="3112"/>
      <c r="KWK52" s="3112"/>
      <c r="KWL52" s="3112"/>
      <c r="KWM52" s="3112"/>
      <c r="KWN52" s="3112"/>
      <c r="KWO52" s="3112"/>
      <c r="KWP52" s="3112"/>
      <c r="KWQ52" s="3112"/>
      <c r="KWR52" s="3112"/>
      <c r="KWS52" s="3112"/>
      <c r="KWT52" s="3112"/>
      <c r="KWU52" s="3112"/>
      <c r="KWV52" s="3112"/>
      <c r="KWW52" s="3112"/>
      <c r="KWX52" s="3112"/>
      <c r="KWY52" s="3112"/>
      <c r="KWZ52" s="3112"/>
      <c r="KXA52" s="3112"/>
      <c r="KXB52" s="3112"/>
      <c r="KXC52" s="3112"/>
      <c r="KXD52" s="3112"/>
      <c r="KXE52" s="3112"/>
      <c r="KXF52" s="3112"/>
      <c r="KXG52" s="3112"/>
      <c r="KXH52" s="3112"/>
      <c r="KXI52" s="3112"/>
      <c r="KXJ52" s="3112"/>
      <c r="KXK52" s="3112"/>
      <c r="KXL52" s="3112"/>
      <c r="KXM52" s="3112"/>
      <c r="KXN52" s="3112"/>
      <c r="KXO52" s="3112"/>
      <c r="KXP52" s="3112"/>
      <c r="KXQ52" s="3112"/>
      <c r="KXR52" s="3112"/>
      <c r="KXS52" s="3112"/>
      <c r="KXT52" s="3112"/>
      <c r="KXU52" s="3112"/>
      <c r="KXV52" s="3112"/>
      <c r="KXW52" s="3112"/>
      <c r="KXX52" s="3112"/>
      <c r="KXY52" s="3112"/>
      <c r="KXZ52" s="3112"/>
      <c r="KYA52" s="3112"/>
      <c r="KYB52" s="3112"/>
      <c r="KYC52" s="3112"/>
      <c r="KYD52" s="3112"/>
      <c r="KYE52" s="3112"/>
      <c r="KYF52" s="3112"/>
      <c r="KYG52" s="3112"/>
      <c r="KYH52" s="3112"/>
      <c r="KYI52" s="3112"/>
      <c r="KYJ52" s="3112"/>
      <c r="KYK52" s="3112"/>
      <c r="KYL52" s="3112"/>
      <c r="KYM52" s="3112"/>
      <c r="KYN52" s="3112"/>
      <c r="KYO52" s="3112"/>
      <c r="KYP52" s="3112"/>
      <c r="KYQ52" s="3112"/>
      <c r="KYR52" s="3112"/>
      <c r="KYS52" s="3112"/>
      <c r="KYT52" s="3112"/>
      <c r="KYU52" s="3112"/>
      <c r="KYV52" s="3112"/>
      <c r="KYW52" s="3112"/>
      <c r="KYX52" s="3112"/>
      <c r="KYY52" s="3112"/>
      <c r="KYZ52" s="3112"/>
      <c r="KZA52" s="3112"/>
      <c r="KZB52" s="3112"/>
      <c r="KZC52" s="3112"/>
      <c r="KZD52" s="3112"/>
      <c r="KZE52" s="3112"/>
      <c r="KZF52" s="3112"/>
      <c r="KZG52" s="3112"/>
      <c r="KZH52" s="3112"/>
      <c r="KZI52" s="3112"/>
      <c r="KZJ52" s="3112"/>
      <c r="KZK52" s="3112"/>
      <c r="KZL52" s="3112"/>
      <c r="KZM52" s="3112"/>
      <c r="KZN52" s="3112"/>
      <c r="KZO52" s="3112"/>
      <c r="KZP52" s="3112"/>
      <c r="KZQ52" s="3112"/>
      <c r="KZR52" s="3112"/>
      <c r="KZS52" s="3112"/>
      <c r="KZT52" s="3112"/>
      <c r="KZU52" s="3112"/>
      <c r="KZV52" s="3112"/>
      <c r="KZW52" s="3112"/>
      <c r="KZX52" s="3112"/>
      <c r="KZY52" s="3112"/>
      <c r="KZZ52" s="3112"/>
      <c r="LAA52" s="3112"/>
      <c r="LAB52" s="3112"/>
      <c r="LAC52" s="3112"/>
      <c r="LAD52" s="3112"/>
      <c r="LAE52" s="3112"/>
      <c r="LAF52" s="3112"/>
      <c r="LAG52" s="3112"/>
      <c r="LAH52" s="3112"/>
      <c r="LAI52" s="3112"/>
      <c r="LAJ52" s="3112"/>
      <c r="LAK52" s="3112"/>
      <c r="LAL52" s="3112"/>
      <c r="LAM52" s="3112"/>
      <c r="LAN52" s="3112"/>
      <c r="LAO52" s="3112"/>
      <c r="LAP52" s="3112"/>
      <c r="LAQ52" s="3112"/>
      <c r="LAR52" s="3112"/>
      <c r="LAS52" s="3112"/>
      <c r="LAT52" s="3112"/>
      <c r="LAU52" s="3112"/>
      <c r="LAV52" s="3112"/>
      <c r="LAW52" s="3112"/>
      <c r="LAX52" s="3112"/>
      <c r="LAY52" s="3112"/>
      <c r="LAZ52" s="3112"/>
      <c r="LBA52" s="3112"/>
      <c r="LBB52" s="3112"/>
      <c r="LBC52" s="3112"/>
      <c r="LBD52" s="3112"/>
      <c r="LBE52" s="3112"/>
      <c r="LBF52" s="3112"/>
      <c r="LBG52" s="3112"/>
      <c r="LBH52" s="3112"/>
      <c r="LBI52" s="3112"/>
      <c r="LBJ52" s="3112"/>
      <c r="LBK52" s="3112"/>
      <c r="LBL52" s="3112"/>
      <c r="LBM52" s="3112"/>
      <c r="LBN52" s="3112"/>
      <c r="LBO52" s="3112"/>
      <c r="LBP52" s="3112"/>
      <c r="LBQ52" s="3112"/>
      <c r="LBR52" s="3112"/>
      <c r="LBS52" s="3112"/>
      <c r="LBT52" s="3112"/>
      <c r="LBU52" s="3112"/>
      <c r="LBV52" s="3112"/>
      <c r="LBW52" s="3112"/>
      <c r="LBX52" s="3112"/>
      <c r="LBY52" s="3112"/>
      <c r="LBZ52" s="3112"/>
      <c r="LCA52" s="3112"/>
      <c r="LCB52" s="3112"/>
      <c r="LCC52" s="3112"/>
      <c r="LCD52" s="3112"/>
      <c r="LCE52" s="3112"/>
      <c r="LCF52" s="3112"/>
      <c r="LCG52" s="3112"/>
      <c r="LCH52" s="3112"/>
      <c r="LCI52" s="3112"/>
      <c r="LCJ52" s="3112"/>
      <c r="LCK52" s="3112"/>
      <c r="LCL52" s="3112"/>
      <c r="LCM52" s="3112"/>
      <c r="LCN52" s="3112"/>
      <c r="LCO52" s="3112"/>
      <c r="LCP52" s="3112"/>
      <c r="LCQ52" s="3112"/>
      <c r="LCR52" s="3112"/>
      <c r="LCS52" s="3112"/>
      <c r="LCT52" s="3112"/>
      <c r="LCU52" s="3112"/>
      <c r="LCV52" s="3112"/>
      <c r="LCW52" s="3112"/>
      <c r="LCX52" s="3112"/>
      <c r="LCY52" s="3112"/>
      <c r="LCZ52" s="3112"/>
      <c r="LDA52" s="3112"/>
      <c r="LDB52" s="3112"/>
      <c r="LDC52" s="3112"/>
      <c r="LDD52" s="3112"/>
      <c r="LDE52" s="3112"/>
      <c r="LDF52" s="3112"/>
      <c r="LDG52" s="3112"/>
      <c r="LDH52" s="3112"/>
      <c r="LDI52" s="3112"/>
      <c r="LDJ52" s="3112"/>
      <c r="LDK52" s="3112"/>
      <c r="LDL52" s="3112"/>
      <c r="LDM52" s="3112"/>
      <c r="LDN52" s="3112"/>
      <c r="LDO52" s="3112"/>
      <c r="LDP52" s="3112"/>
      <c r="LDQ52" s="3112"/>
      <c r="LDR52" s="3112"/>
      <c r="LDS52" s="3112"/>
      <c r="LDT52" s="3112"/>
      <c r="LDU52" s="3112"/>
      <c r="LDV52" s="3112"/>
      <c r="LDW52" s="3112"/>
      <c r="LDX52" s="3112"/>
      <c r="LDY52" s="3112"/>
      <c r="LDZ52" s="3112"/>
      <c r="LEA52" s="3112"/>
      <c r="LEB52" s="3112"/>
      <c r="LEC52" s="3112"/>
      <c r="LED52" s="3112"/>
      <c r="LEE52" s="3112"/>
      <c r="LEF52" s="3112"/>
      <c r="LEG52" s="3112"/>
      <c r="LEH52" s="3112"/>
      <c r="LEI52" s="3112"/>
      <c r="LEJ52" s="3112"/>
      <c r="LEK52" s="3112"/>
      <c r="LEL52" s="3112"/>
      <c r="LEM52" s="3112"/>
      <c r="LEN52" s="3112"/>
      <c r="LEO52" s="3112"/>
      <c r="LEP52" s="3112"/>
      <c r="LEQ52" s="3112"/>
      <c r="LER52" s="3112"/>
      <c r="LES52" s="3112"/>
      <c r="LET52" s="3112"/>
      <c r="LEU52" s="3112"/>
      <c r="LEV52" s="3112"/>
      <c r="LEW52" s="3112"/>
      <c r="LEX52" s="3112"/>
      <c r="LEY52" s="3112"/>
      <c r="LEZ52" s="3112"/>
      <c r="LFA52" s="3112"/>
      <c r="LFB52" s="3112"/>
      <c r="LFC52" s="3112"/>
      <c r="LFD52" s="3112"/>
      <c r="LFE52" s="3112"/>
      <c r="LFF52" s="3112"/>
      <c r="LFG52" s="3112"/>
      <c r="LFH52" s="3112"/>
      <c r="LFI52" s="3112"/>
      <c r="LFJ52" s="3112"/>
      <c r="LFK52" s="3112"/>
      <c r="LFL52" s="3112"/>
      <c r="LFM52" s="3112"/>
      <c r="LFN52" s="3112"/>
      <c r="LFO52" s="3112"/>
      <c r="LFP52" s="3112"/>
      <c r="LFQ52" s="3112"/>
      <c r="LFR52" s="3112"/>
      <c r="LFS52" s="3112"/>
      <c r="LFT52" s="3112"/>
      <c r="LFU52" s="3112"/>
      <c r="LFV52" s="3112"/>
      <c r="LFW52" s="3112"/>
      <c r="LFX52" s="3112"/>
      <c r="LFY52" s="3112"/>
      <c r="LFZ52" s="3112"/>
      <c r="LGA52" s="3112"/>
      <c r="LGB52" s="3112"/>
      <c r="LGC52" s="3112"/>
      <c r="LGD52" s="3112"/>
      <c r="LGE52" s="3112"/>
      <c r="LGF52" s="3112"/>
      <c r="LGG52" s="3112"/>
      <c r="LGH52" s="3112"/>
      <c r="LGI52" s="3112"/>
      <c r="LGJ52" s="3112"/>
      <c r="LGK52" s="3112"/>
      <c r="LGL52" s="3112"/>
      <c r="LGM52" s="3112"/>
      <c r="LGN52" s="3112"/>
      <c r="LGO52" s="3112"/>
      <c r="LGP52" s="3112"/>
      <c r="LGQ52" s="3112"/>
      <c r="LGR52" s="3112"/>
      <c r="LGS52" s="3112"/>
      <c r="LGT52" s="3112"/>
      <c r="LGU52" s="3112"/>
      <c r="LGV52" s="3112"/>
      <c r="LGW52" s="3112"/>
      <c r="LGX52" s="3112"/>
      <c r="LGY52" s="3112"/>
      <c r="LGZ52" s="3112"/>
      <c r="LHA52" s="3112"/>
      <c r="LHB52" s="3112"/>
      <c r="LHC52" s="3112"/>
      <c r="LHD52" s="3112"/>
      <c r="LHE52" s="3112"/>
      <c r="LHF52" s="3112"/>
      <c r="LHG52" s="3112"/>
      <c r="LHH52" s="3112"/>
      <c r="LHI52" s="3112"/>
      <c r="LHJ52" s="3112"/>
      <c r="LHK52" s="3112"/>
      <c r="LHL52" s="3112"/>
      <c r="LHM52" s="3112"/>
      <c r="LHN52" s="3112"/>
      <c r="LHO52" s="3112"/>
      <c r="LHP52" s="3112"/>
      <c r="LHQ52" s="3112"/>
      <c r="LHR52" s="3112"/>
      <c r="LHS52" s="3112"/>
      <c r="LHT52" s="3112"/>
      <c r="LHU52" s="3112"/>
      <c r="LHV52" s="3112"/>
      <c r="LHW52" s="3112"/>
      <c r="LHX52" s="3112"/>
      <c r="LHY52" s="3112"/>
      <c r="LHZ52" s="3112"/>
      <c r="LIA52" s="3112"/>
      <c r="LIB52" s="3112"/>
      <c r="LIC52" s="3112"/>
      <c r="LID52" s="3112"/>
      <c r="LIE52" s="3112"/>
      <c r="LIF52" s="3112"/>
      <c r="LIG52" s="3112"/>
      <c r="LIH52" s="3112"/>
      <c r="LII52" s="3112"/>
      <c r="LIJ52" s="3112"/>
      <c r="LIK52" s="3112"/>
      <c r="LIL52" s="3112"/>
      <c r="LIM52" s="3112"/>
      <c r="LIN52" s="3112"/>
      <c r="LIO52" s="3112"/>
      <c r="LIP52" s="3112"/>
      <c r="LIQ52" s="3112"/>
      <c r="LIR52" s="3112"/>
      <c r="LIS52" s="3112"/>
      <c r="LIT52" s="3112"/>
      <c r="LIU52" s="3112"/>
      <c r="LIV52" s="3112"/>
      <c r="LIW52" s="3112"/>
      <c r="LIX52" s="3112"/>
      <c r="LIY52" s="3112"/>
      <c r="LIZ52" s="3112"/>
      <c r="LJA52" s="3112"/>
      <c r="LJB52" s="3112"/>
      <c r="LJC52" s="3112"/>
      <c r="LJD52" s="3112"/>
      <c r="LJE52" s="3112"/>
      <c r="LJF52" s="3112"/>
      <c r="LJG52" s="3112"/>
      <c r="LJH52" s="3112"/>
      <c r="LJI52" s="3112"/>
      <c r="LJJ52" s="3112"/>
      <c r="LJK52" s="3112"/>
      <c r="LJL52" s="3112"/>
      <c r="LJM52" s="3112"/>
      <c r="LJN52" s="3112"/>
      <c r="LJO52" s="3112"/>
      <c r="LJP52" s="3112"/>
      <c r="LJQ52" s="3112"/>
      <c r="LJR52" s="3112"/>
      <c r="LJS52" s="3112"/>
      <c r="LJT52" s="3112"/>
      <c r="LJU52" s="3112"/>
      <c r="LJV52" s="3112"/>
      <c r="LJW52" s="3112"/>
      <c r="LJX52" s="3112"/>
      <c r="LJY52" s="3112"/>
      <c r="LJZ52" s="3112"/>
      <c r="LKA52" s="3112"/>
      <c r="LKB52" s="3112"/>
      <c r="LKC52" s="3112"/>
      <c r="LKD52" s="3112"/>
      <c r="LKE52" s="3112"/>
      <c r="LKF52" s="3112"/>
      <c r="LKG52" s="3112"/>
      <c r="LKH52" s="3112"/>
      <c r="LKI52" s="3112"/>
      <c r="LKJ52" s="3112"/>
      <c r="LKK52" s="3112"/>
      <c r="LKL52" s="3112"/>
      <c r="LKM52" s="3112"/>
      <c r="LKN52" s="3112"/>
      <c r="LKO52" s="3112"/>
      <c r="LKP52" s="3112"/>
      <c r="LKQ52" s="3112"/>
      <c r="LKR52" s="3112"/>
      <c r="LKS52" s="3112"/>
      <c r="LKT52" s="3112"/>
      <c r="LKU52" s="3112"/>
      <c r="LKV52" s="3112"/>
      <c r="LKW52" s="3112"/>
      <c r="LKX52" s="3112"/>
      <c r="LKY52" s="3112"/>
      <c r="LKZ52" s="3112"/>
      <c r="LLA52" s="3112"/>
      <c r="LLB52" s="3112"/>
      <c r="LLC52" s="3112"/>
      <c r="LLD52" s="3112"/>
      <c r="LLE52" s="3112"/>
      <c r="LLF52" s="3112"/>
      <c r="LLG52" s="3112"/>
      <c r="LLH52" s="3112"/>
      <c r="LLI52" s="3112"/>
      <c r="LLJ52" s="3112"/>
      <c r="LLK52" s="3112"/>
      <c r="LLL52" s="3112"/>
      <c r="LLM52" s="3112"/>
      <c r="LLN52" s="3112"/>
      <c r="LLO52" s="3112"/>
      <c r="LLP52" s="3112"/>
      <c r="LLQ52" s="3112"/>
      <c r="LLR52" s="3112"/>
      <c r="LLS52" s="3112"/>
      <c r="LLT52" s="3112"/>
      <c r="LLU52" s="3112"/>
      <c r="LLV52" s="3112"/>
      <c r="LLW52" s="3112"/>
      <c r="LLX52" s="3112"/>
      <c r="LLY52" s="3112"/>
      <c r="LLZ52" s="3112"/>
      <c r="LMA52" s="3112"/>
      <c r="LMB52" s="3112"/>
      <c r="LMC52" s="3112"/>
      <c r="LMD52" s="3112"/>
      <c r="LME52" s="3112"/>
      <c r="LMF52" s="3112"/>
      <c r="LMG52" s="3112"/>
      <c r="LMH52" s="3112"/>
      <c r="LMI52" s="3112"/>
      <c r="LMJ52" s="3112"/>
      <c r="LMK52" s="3112"/>
      <c r="LML52" s="3112"/>
      <c r="LMM52" s="3112"/>
      <c r="LMN52" s="3112"/>
      <c r="LMO52" s="3112"/>
      <c r="LMP52" s="3112"/>
      <c r="LMQ52" s="3112"/>
      <c r="LMR52" s="3112"/>
      <c r="LMS52" s="3112"/>
      <c r="LMT52" s="3112"/>
      <c r="LMU52" s="3112"/>
      <c r="LMV52" s="3112"/>
      <c r="LMW52" s="3112"/>
      <c r="LMX52" s="3112"/>
      <c r="LMY52" s="3112"/>
      <c r="LMZ52" s="3112"/>
      <c r="LNA52" s="3112"/>
      <c r="LNB52" s="3112"/>
      <c r="LNC52" s="3112"/>
      <c r="LND52" s="3112"/>
      <c r="LNE52" s="3112"/>
      <c r="LNF52" s="3112"/>
      <c r="LNG52" s="3112"/>
      <c r="LNH52" s="3112"/>
      <c r="LNI52" s="3112"/>
      <c r="LNJ52" s="3112"/>
      <c r="LNK52" s="3112"/>
      <c r="LNL52" s="3112"/>
      <c r="LNM52" s="3112"/>
      <c r="LNN52" s="3112"/>
      <c r="LNO52" s="3112"/>
      <c r="LNP52" s="3112"/>
      <c r="LNQ52" s="3112"/>
      <c r="LNR52" s="3112"/>
      <c r="LNS52" s="3112"/>
      <c r="LNT52" s="3112"/>
      <c r="LNU52" s="3112"/>
      <c r="LNV52" s="3112"/>
      <c r="LNW52" s="3112"/>
      <c r="LNX52" s="3112"/>
      <c r="LNY52" s="3112"/>
      <c r="LNZ52" s="3112"/>
      <c r="LOA52" s="3112"/>
      <c r="LOB52" s="3112"/>
      <c r="LOC52" s="3112"/>
      <c r="LOD52" s="3112"/>
      <c r="LOE52" s="3112"/>
      <c r="LOF52" s="3112"/>
      <c r="LOG52" s="3112"/>
      <c r="LOH52" s="3112"/>
      <c r="LOI52" s="3112"/>
      <c r="LOJ52" s="3112"/>
      <c r="LOK52" s="3112"/>
      <c r="LOL52" s="3112"/>
      <c r="LOM52" s="3112"/>
      <c r="LON52" s="3112"/>
      <c r="LOO52" s="3112"/>
      <c r="LOP52" s="3112"/>
      <c r="LOQ52" s="3112"/>
      <c r="LOR52" s="3112"/>
      <c r="LOS52" s="3112"/>
      <c r="LOT52" s="3112"/>
      <c r="LOU52" s="3112"/>
      <c r="LOV52" s="3112"/>
      <c r="LOW52" s="3112"/>
      <c r="LOX52" s="3112"/>
      <c r="LOY52" s="3112"/>
      <c r="LOZ52" s="3112"/>
      <c r="LPA52" s="3112"/>
      <c r="LPB52" s="3112"/>
      <c r="LPC52" s="3112"/>
      <c r="LPD52" s="3112"/>
      <c r="LPE52" s="3112"/>
      <c r="LPF52" s="3112"/>
      <c r="LPG52" s="3112"/>
      <c r="LPH52" s="3112"/>
      <c r="LPI52" s="3112"/>
      <c r="LPJ52" s="3112"/>
      <c r="LPK52" s="3112"/>
      <c r="LPL52" s="3112"/>
      <c r="LPM52" s="3112"/>
      <c r="LPN52" s="3112"/>
      <c r="LPO52" s="3112"/>
      <c r="LPP52" s="3112"/>
      <c r="LPQ52" s="3112"/>
      <c r="LPR52" s="3112"/>
      <c r="LPS52" s="3112"/>
      <c r="LPT52" s="3112"/>
      <c r="LPU52" s="3112"/>
      <c r="LPV52" s="3112"/>
      <c r="LPW52" s="3112"/>
      <c r="LPX52" s="3112"/>
      <c r="LPY52" s="3112"/>
      <c r="LPZ52" s="3112"/>
      <c r="LQA52" s="3112"/>
      <c r="LQB52" s="3112"/>
      <c r="LQC52" s="3112"/>
      <c r="LQD52" s="3112"/>
      <c r="LQE52" s="3112"/>
      <c r="LQF52" s="3112"/>
      <c r="LQG52" s="3112"/>
      <c r="LQH52" s="3112"/>
      <c r="LQI52" s="3112"/>
      <c r="LQJ52" s="3112"/>
      <c r="LQK52" s="3112"/>
      <c r="LQL52" s="3112"/>
      <c r="LQM52" s="3112"/>
      <c r="LQN52" s="3112"/>
      <c r="LQO52" s="3112"/>
      <c r="LQP52" s="3112"/>
      <c r="LQQ52" s="3112"/>
      <c r="LQR52" s="3112"/>
      <c r="LQS52" s="3112"/>
      <c r="LQT52" s="3112"/>
      <c r="LQU52" s="3112"/>
      <c r="LQV52" s="3112"/>
      <c r="LQW52" s="3112"/>
      <c r="LQX52" s="3112"/>
      <c r="LQY52" s="3112"/>
      <c r="LQZ52" s="3112"/>
      <c r="LRA52" s="3112"/>
      <c r="LRB52" s="3112"/>
      <c r="LRC52" s="3112"/>
      <c r="LRD52" s="3112"/>
      <c r="LRE52" s="3112"/>
      <c r="LRF52" s="3112"/>
      <c r="LRG52" s="3112"/>
      <c r="LRH52" s="3112"/>
      <c r="LRI52" s="3112"/>
      <c r="LRJ52" s="3112"/>
      <c r="LRK52" s="3112"/>
      <c r="LRL52" s="3112"/>
      <c r="LRM52" s="3112"/>
      <c r="LRN52" s="3112"/>
      <c r="LRO52" s="3112"/>
      <c r="LRP52" s="3112"/>
      <c r="LRQ52" s="3112"/>
      <c r="LRR52" s="3112"/>
      <c r="LRS52" s="3112"/>
      <c r="LRT52" s="3112"/>
      <c r="LRU52" s="3112"/>
      <c r="LRV52" s="3112"/>
      <c r="LRW52" s="3112"/>
      <c r="LRX52" s="3112"/>
      <c r="LRY52" s="3112"/>
      <c r="LRZ52" s="3112"/>
      <c r="LSA52" s="3112"/>
      <c r="LSB52" s="3112"/>
      <c r="LSC52" s="3112"/>
      <c r="LSD52" s="3112"/>
      <c r="LSE52" s="3112"/>
      <c r="LSF52" s="3112"/>
      <c r="LSG52" s="3112"/>
      <c r="LSH52" s="3112"/>
      <c r="LSI52" s="3112"/>
      <c r="LSJ52" s="3112"/>
      <c r="LSK52" s="3112"/>
      <c r="LSL52" s="3112"/>
      <c r="LSM52" s="3112"/>
      <c r="LSN52" s="3112"/>
      <c r="LSO52" s="3112"/>
      <c r="LSP52" s="3112"/>
      <c r="LSQ52" s="3112"/>
      <c r="LSR52" s="3112"/>
      <c r="LSS52" s="3112"/>
      <c r="LST52" s="3112"/>
      <c r="LSU52" s="3112"/>
      <c r="LSV52" s="3112"/>
      <c r="LSW52" s="3112"/>
      <c r="LSX52" s="3112"/>
      <c r="LSY52" s="3112"/>
      <c r="LSZ52" s="3112"/>
      <c r="LTA52" s="3112"/>
      <c r="LTB52" s="3112"/>
      <c r="LTC52" s="3112"/>
      <c r="LTD52" s="3112"/>
      <c r="LTE52" s="3112"/>
      <c r="LTF52" s="3112"/>
      <c r="LTG52" s="3112"/>
      <c r="LTH52" s="3112"/>
      <c r="LTI52" s="3112"/>
      <c r="LTJ52" s="3112"/>
      <c r="LTK52" s="3112"/>
      <c r="LTL52" s="3112"/>
      <c r="LTM52" s="3112"/>
      <c r="LTN52" s="3112"/>
      <c r="LTO52" s="3112"/>
      <c r="LTP52" s="3112"/>
      <c r="LTQ52" s="3112"/>
      <c r="LTR52" s="3112"/>
      <c r="LTS52" s="3112"/>
      <c r="LTT52" s="3112"/>
      <c r="LTU52" s="3112"/>
      <c r="LTV52" s="3112"/>
      <c r="LTW52" s="3112"/>
      <c r="LTX52" s="3112"/>
      <c r="LTY52" s="3112"/>
      <c r="LTZ52" s="3112"/>
      <c r="LUA52" s="3112"/>
      <c r="LUB52" s="3112"/>
      <c r="LUC52" s="3112"/>
      <c r="LUD52" s="3112"/>
      <c r="LUE52" s="3112"/>
      <c r="LUF52" s="3112"/>
      <c r="LUG52" s="3112"/>
      <c r="LUH52" s="3112"/>
      <c r="LUI52" s="3112"/>
      <c r="LUJ52" s="3112"/>
      <c r="LUK52" s="3112"/>
      <c r="LUL52" s="3112"/>
      <c r="LUM52" s="3112"/>
      <c r="LUN52" s="3112"/>
      <c r="LUO52" s="3112"/>
      <c r="LUP52" s="3112"/>
      <c r="LUQ52" s="3112"/>
      <c r="LUR52" s="3112"/>
      <c r="LUS52" s="3112"/>
      <c r="LUT52" s="3112"/>
      <c r="LUU52" s="3112"/>
      <c r="LUV52" s="3112"/>
      <c r="LUW52" s="3112"/>
      <c r="LUX52" s="3112"/>
      <c r="LUY52" s="3112"/>
      <c r="LUZ52" s="3112"/>
      <c r="LVA52" s="3112"/>
      <c r="LVB52" s="3112"/>
      <c r="LVC52" s="3112"/>
      <c r="LVD52" s="3112"/>
      <c r="LVE52" s="3112"/>
      <c r="LVF52" s="3112"/>
      <c r="LVG52" s="3112"/>
      <c r="LVH52" s="3112"/>
      <c r="LVI52" s="3112"/>
      <c r="LVJ52" s="3112"/>
      <c r="LVK52" s="3112"/>
      <c r="LVL52" s="3112"/>
      <c r="LVM52" s="3112"/>
      <c r="LVN52" s="3112"/>
      <c r="LVO52" s="3112"/>
      <c r="LVP52" s="3112"/>
      <c r="LVQ52" s="3112"/>
      <c r="LVR52" s="3112"/>
      <c r="LVS52" s="3112"/>
      <c r="LVT52" s="3112"/>
      <c r="LVU52" s="3112"/>
      <c r="LVV52" s="3112"/>
      <c r="LVW52" s="3112"/>
      <c r="LVX52" s="3112"/>
      <c r="LVY52" s="3112"/>
      <c r="LVZ52" s="3112"/>
      <c r="LWA52" s="3112"/>
      <c r="LWB52" s="3112"/>
      <c r="LWC52" s="3112"/>
      <c r="LWD52" s="3112"/>
      <c r="LWE52" s="3112"/>
      <c r="LWF52" s="3112"/>
      <c r="LWG52" s="3112"/>
      <c r="LWH52" s="3112"/>
      <c r="LWI52" s="3112"/>
      <c r="LWJ52" s="3112"/>
      <c r="LWK52" s="3112"/>
      <c r="LWL52" s="3112"/>
      <c r="LWM52" s="3112"/>
      <c r="LWN52" s="3112"/>
      <c r="LWO52" s="3112"/>
      <c r="LWP52" s="3112"/>
      <c r="LWQ52" s="3112"/>
      <c r="LWR52" s="3112"/>
      <c r="LWS52" s="3112"/>
      <c r="LWT52" s="3112"/>
      <c r="LWU52" s="3112"/>
      <c r="LWV52" s="3112"/>
      <c r="LWW52" s="3112"/>
      <c r="LWX52" s="3112"/>
      <c r="LWY52" s="3112"/>
      <c r="LWZ52" s="3112"/>
      <c r="LXA52" s="3112"/>
      <c r="LXB52" s="3112"/>
      <c r="LXC52" s="3112"/>
      <c r="LXD52" s="3112"/>
      <c r="LXE52" s="3112"/>
      <c r="LXF52" s="3112"/>
      <c r="LXG52" s="3112"/>
      <c r="LXH52" s="3112"/>
      <c r="LXI52" s="3112"/>
      <c r="LXJ52" s="3112"/>
      <c r="LXK52" s="3112"/>
      <c r="LXL52" s="3112"/>
      <c r="LXM52" s="3112"/>
      <c r="LXN52" s="3112"/>
      <c r="LXO52" s="3112"/>
      <c r="LXP52" s="3112"/>
      <c r="LXQ52" s="3112"/>
      <c r="LXR52" s="3112"/>
      <c r="LXS52" s="3112"/>
      <c r="LXT52" s="3112"/>
      <c r="LXU52" s="3112"/>
      <c r="LXV52" s="3112"/>
      <c r="LXW52" s="3112"/>
      <c r="LXX52" s="3112"/>
      <c r="LXY52" s="3112"/>
      <c r="LXZ52" s="3112"/>
      <c r="LYA52" s="3112"/>
      <c r="LYB52" s="3112"/>
      <c r="LYC52" s="3112"/>
      <c r="LYD52" s="3112"/>
      <c r="LYE52" s="3112"/>
      <c r="LYF52" s="3112"/>
      <c r="LYG52" s="3112"/>
      <c r="LYH52" s="3112"/>
      <c r="LYI52" s="3112"/>
      <c r="LYJ52" s="3112"/>
      <c r="LYK52" s="3112"/>
      <c r="LYL52" s="3112"/>
      <c r="LYM52" s="3112"/>
      <c r="LYN52" s="3112"/>
      <c r="LYO52" s="3112"/>
      <c r="LYP52" s="3112"/>
      <c r="LYQ52" s="3112"/>
      <c r="LYR52" s="3112"/>
      <c r="LYS52" s="3112"/>
      <c r="LYT52" s="3112"/>
      <c r="LYU52" s="3112"/>
      <c r="LYV52" s="3112"/>
      <c r="LYW52" s="3112"/>
      <c r="LYX52" s="3112"/>
      <c r="LYY52" s="3112"/>
      <c r="LYZ52" s="3112"/>
      <c r="LZA52" s="3112"/>
      <c r="LZB52" s="3112"/>
      <c r="LZC52" s="3112"/>
      <c r="LZD52" s="3112"/>
      <c r="LZE52" s="3112"/>
      <c r="LZF52" s="3112"/>
      <c r="LZG52" s="3112"/>
      <c r="LZH52" s="3112"/>
      <c r="LZI52" s="3112"/>
      <c r="LZJ52" s="3112"/>
      <c r="LZK52" s="3112"/>
      <c r="LZL52" s="3112"/>
      <c r="LZM52" s="3112"/>
      <c r="LZN52" s="3112"/>
      <c r="LZO52" s="3112"/>
      <c r="LZP52" s="3112"/>
      <c r="LZQ52" s="3112"/>
      <c r="LZR52" s="3112"/>
      <c r="LZS52" s="3112"/>
      <c r="LZT52" s="3112"/>
      <c r="LZU52" s="3112"/>
      <c r="LZV52" s="3112"/>
      <c r="LZW52" s="3112"/>
      <c r="LZX52" s="3112"/>
      <c r="LZY52" s="3112"/>
      <c r="LZZ52" s="3112"/>
      <c r="MAA52" s="3112"/>
      <c r="MAB52" s="3112"/>
      <c r="MAC52" s="3112"/>
      <c r="MAD52" s="3112"/>
      <c r="MAE52" s="3112"/>
      <c r="MAF52" s="3112"/>
      <c r="MAG52" s="3112"/>
      <c r="MAH52" s="3112"/>
      <c r="MAI52" s="3112"/>
      <c r="MAJ52" s="3112"/>
      <c r="MAK52" s="3112"/>
      <c r="MAL52" s="3112"/>
      <c r="MAM52" s="3112"/>
      <c r="MAN52" s="3112"/>
      <c r="MAO52" s="3112"/>
      <c r="MAP52" s="3112"/>
      <c r="MAQ52" s="3112"/>
      <c r="MAR52" s="3112"/>
      <c r="MAS52" s="3112"/>
      <c r="MAT52" s="3112"/>
      <c r="MAU52" s="3112"/>
      <c r="MAV52" s="3112"/>
      <c r="MAW52" s="3112"/>
      <c r="MAX52" s="3112"/>
      <c r="MAY52" s="3112"/>
      <c r="MAZ52" s="3112"/>
      <c r="MBA52" s="3112"/>
      <c r="MBB52" s="3112"/>
      <c r="MBC52" s="3112"/>
      <c r="MBD52" s="3112"/>
      <c r="MBE52" s="3112"/>
      <c r="MBF52" s="3112"/>
      <c r="MBG52" s="3112"/>
      <c r="MBH52" s="3112"/>
      <c r="MBI52" s="3112"/>
      <c r="MBJ52" s="3112"/>
      <c r="MBK52" s="3112"/>
      <c r="MBL52" s="3112"/>
      <c r="MBM52" s="3112"/>
      <c r="MBN52" s="3112"/>
      <c r="MBO52" s="3112"/>
      <c r="MBP52" s="3112"/>
      <c r="MBQ52" s="3112"/>
      <c r="MBR52" s="3112"/>
      <c r="MBS52" s="3112"/>
      <c r="MBT52" s="3112"/>
      <c r="MBU52" s="3112"/>
      <c r="MBV52" s="3112"/>
      <c r="MBW52" s="3112"/>
      <c r="MBX52" s="3112"/>
      <c r="MBY52" s="3112"/>
      <c r="MBZ52" s="3112"/>
      <c r="MCA52" s="3112"/>
      <c r="MCB52" s="3112"/>
      <c r="MCC52" s="3112"/>
      <c r="MCD52" s="3112"/>
      <c r="MCE52" s="3112"/>
      <c r="MCF52" s="3112"/>
      <c r="MCG52" s="3112"/>
      <c r="MCH52" s="3112"/>
      <c r="MCI52" s="3112"/>
      <c r="MCJ52" s="3112"/>
      <c r="MCK52" s="3112"/>
      <c r="MCL52" s="3112"/>
      <c r="MCM52" s="3112"/>
      <c r="MCN52" s="3112"/>
      <c r="MCO52" s="3112"/>
      <c r="MCP52" s="3112"/>
      <c r="MCQ52" s="3112"/>
      <c r="MCR52" s="3112"/>
      <c r="MCS52" s="3112"/>
      <c r="MCT52" s="3112"/>
      <c r="MCU52" s="3112"/>
      <c r="MCV52" s="3112"/>
      <c r="MCW52" s="3112"/>
      <c r="MCX52" s="3112"/>
      <c r="MCY52" s="3112"/>
      <c r="MCZ52" s="3112"/>
      <c r="MDA52" s="3112"/>
      <c r="MDB52" s="3112"/>
      <c r="MDC52" s="3112"/>
      <c r="MDD52" s="3112"/>
      <c r="MDE52" s="3112"/>
      <c r="MDF52" s="3112"/>
      <c r="MDG52" s="3112"/>
      <c r="MDH52" s="3112"/>
      <c r="MDI52" s="3112"/>
      <c r="MDJ52" s="3112"/>
      <c r="MDK52" s="3112"/>
      <c r="MDL52" s="3112"/>
      <c r="MDM52" s="3112"/>
      <c r="MDN52" s="3112"/>
      <c r="MDO52" s="3112"/>
      <c r="MDP52" s="3112"/>
      <c r="MDQ52" s="3112"/>
      <c r="MDR52" s="3112"/>
      <c r="MDS52" s="3112"/>
      <c r="MDT52" s="3112"/>
      <c r="MDU52" s="3112"/>
      <c r="MDV52" s="3112"/>
      <c r="MDW52" s="3112"/>
      <c r="MDX52" s="3112"/>
      <c r="MDY52" s="3112"/>
      <c r="MDZ52" s="3112"/>
      <c r="MEA52" s="3112"/>
      <c r="MEB52" s="3112"/>
      <c r="MEC52" s="3112"/>
      <c r="MED52" s="3112"/>
      <c r="MEE52" s="3112"/>
      <c r="MEF52" s="3112"/>
      <c r="MEG52" s="3112"/>
      <c r="MEH52" s="3112"/>
      <c r="MEI52" s="3112"/>
      <c r="MEJ52" s="3112"/>
      <c r="MEK52" s="3112"/>
      <c r="MEL52" s="3112"/>
      <c r="MEM52" s="3112"/>
      <c r="MEN52" s="3112"/>
      <c r="MEO52" s="3112"/>
      <c r="MEP52" s="3112"/>
      <c r="MEQ52" s="3112"/>
      <c r="MER52" s="3112"/>
      <c r="MES52" s="3112"/>
      <c r="MET52" s="3112"/>
      <c r="MEU52" s="3112"/>
      <c r="MEV52" s="3112"/>
      <c r="MEW52" s="3112"/>
      <c r="MEX52" s="3112"/>
      <c r="MEY52" s="3112"/>
      <c r="MEZ52" s="3112"/>
      <c r="MFA52" s="3112"/>
      <c r="MFB52" s="3112"/>
      <c r="MFC52" s="3112"/>
      <c r="MFD52" s="3112"/>
      <c r="MFE52" s="3112"/>
      <c r="MFF52" s="3112"/>
      <c r="MFG52" s="3112"/>
      <c r="MFH52" s="3112"/>
      <c r="MFI52" s="3112"/>
      <c r="MFJ52" s="3112"/>
      <c r="MFK52" s="3112"/>
      <c r="MFL52" s="3112"/>
      <c r="MFM52" s="3112"/>
      <c r="MFN52" s="3112"/>
      <c r="MFO52" s="3112"/>
      <c r="MFP52" s="3112"/>
      <c r="MFQ52" s="3112"/>
      <c r="MFR52" s="3112"/>
      <c r="MFS52" s="3112"/>
      <c r="MFT52" s="3112"/>
      <c r="MFU52" s="3112"/>
      <c r="MFV52" s="3112"/>
      <c r="MFW52" s="3112"/>
      <c r="MFX52" s="3112"/>
      <c r="MFY52" s="3112"/>
      <c r="MFZ52" s="3112"/>
      <c r="MGA52" s="3112"/>
      <c r="MGB52" s="3112"/>
      <c r="MGC52" s="3112"/>
      <c r="MGD52" s="3112"/>
      <c r="MGE52" s="3112"/>
      <c r="MGF52" s="3112"/>
      <c r="MGG52" s="3112"/>
      <c r="MGH52" s="3112"/>
      <c r="MGI52" s="3112"/>
      <c r="MGJ52" s="3112"/>
      <c r="MGK52" s="3112"/>
      <c r="MGL52" s="3112"/>
      <c r="MGM52" s="3112"/>
      <c r="MGN52" s="3112"/>
      <c r="MGO52" s="3112"/>
      <c r="MGP52" s="3112"/>
      <c r="MGQ52" s="3112"/>
      <c r="MGR52" s="3112"/>
      <c r="MGS52" s="3112"/>
      <c r="MGT52" s="3112"/>
      <c r="MGU52" s="3112"/>
      <c r="MGV52" s="3112"/>
      <c r="MGW52" s="3112"/>
      <c r="MGX52" s="3112"/>
      <c r="MGY52" s="3112"/>
      <c r="MGZ52" s="3112"/>
      <c r="MHA52" s="3112"/>
      <c r="MHB52" s="3112"/>
      <c r="MHC52" s="3112"/>
      <c r="MHD52" s="3112"/>
      <c r="MHE52" s="3112"/>
      <c r="MHF52" s="3112"/>
      <c r="MHG52" s="3112"/>
      <c r="MHH52" s="3112"/>
      <c r="MHI52" s="3112"/>
      <c r="MHJ52" s="3112"/>
      <c r="MHK52" s="3112"/>
      <c r="MHL52" s="3112"/>
      <c r="MHM52" s="3112"/>
      <c r="MHN52" s="3112"/>
      <c r="MHO52" s="3112"/>
      <c r="MHP52" s="3112"/>
      <c r="MHQ52" s="3112"/>
      <c r="MHR52" s="3112"/>
      <c r="MHS52" s="3112"/>
      <c r="MHT52" s="3112"/>
      <c r="MHU52" s="3112"/>
      <c r="MHV52" s="3112"/>
      <c r="MHW52" s="3112"/>
      <c r="MHX52" s="3112"/>
      <c r="MHY52" s="3112"/>
      <c r="MHZ52" s="3112"/>
      <c r="MIA52" s="3112"/>
      <c r="MIB52" s="3112"/>
      <c r="MIC52" s="3112"/>
      <c r="MID52" s="3112"/>
      <c r="MIE52" s="3112"/>
      <c r="MIF52" s="3112"/>
      <c r="MIG52" s="3112"/>
      <c r="MIH52" s="3112"/>
      <c r="MII52" s="3112"/>
      <c r="MIJ52" s="3112"/>
      <c r="MIK52" s="3112"/>
      <c r="MIL52" s="3112"/>
      <c r="MIM52" s="3112"/>
      <c r="MIN52" s="3112"/>
      <c r="MIO52" s="3112"/>
      <c r="MIP52" s="3112"/>
      <c r="MIQ52" s="3112"/>
      <c r="MIR52" s="3112"/>
      <c r="MIS52" s="3112"/>
      <c r="MIT52" s="3112"/>
      <c r="MIU52" s="3112"/>
      <c r="MIV52" s="3112"/>
      <c r="MIW52" s="3112"/>
      <c r="MIX52" s="3112"/>
      <c r="MIY52" s="3112"/>
      <c r="MIZ52" s="3112"/>
      <c r="MJA52" s="3112"/>
      <c r="MJB52" s="3112"/>
      <c r="MJC52" s="3112"/>
      <c r="MJD52" s="3112"/>
      <c r="MJE52" s="3112"/>
      <c r="MJF52" s="3112"/>
      <c r="MJG52" s="3112"/>
      <c r="MJH52" s="3112"/>
      <c r="MJI52" s="3112"/>
      <c r="MJJ52" s="3112"/>
      <c r="MJK52" s="3112"/>
      <c r="MJL52" s="3112"/>
      <c r="MJM52" s="3112"/>
      <c r="MJN52" s="3112"/>
      <c r="MJO52" s="3112"/>
      <c r="MJP52" s="3112"/>
      <c r="MJQ52" s="3112"/>
      <c r="MJR52" s="3112"/>
      <c r="MJS52" s="3112"/>
      <c r="MJT52" s="3112"/>
      <c r="MJU52" s="3112"/>
      <c r="MJV52" s="3112"/>
      <c r="MJW52" s="3112"/>
      <c r="MJX52" s="3112"/>
      <c r="MJY52" s="3112"/>
      <c r="MJZ52" s="3112"/>
      <c r="MKA52" s="3112"/>
      <c r="MKB52" s="3112"/>
      <c r="MKC52" s="3112"/>
      <c r="MKD52" s="3112"/>
      <c r="MKE52" s="3112"/>
      <c r="MKF52" s="3112"/>
      <c r="MKG52" s="3112"/>
      <c r="MKH52" s="3112"/>
      <c r="MKI52" s="3112"/>
      <c r="MKJ52" s="3112"/>
      <c r="MKK52" s="3112"/>
      <c r="MKL52" s="3112"/>
      <c r="MKM52" s="3112"/>
      <c r="MKN52" s="3112"/>
      <c r="MKO52" s="3112"/>
      <c r="MKP52" s="3112"/>
      <c r="MKQ52" s="3112"/>
      <c r="MKR52" s="3112"/>
      <c r="MKS52" s="3112"/>
      <c r="MKT52" s="3112"/>
      <c r="MKU52" s="3112"/>
      <c r="MKV52" s="3112"/>
      <c r="MKW52" s="3112"/>
      <c r="MKX52" s="3112"/>
      <c r="MKY52" s="3112"/>
      <c r="MKZ52" s="3112"/>
      <c r="MLA52" s="3112"/>
      <c r="MLB52" s="3112"/>
      <c r="MLC52" s="3112"/>
      <c r="MLD52" s="3112"/>
      <c r="MLE52" s="3112"/>
      <c r="MLF52" s="3112"/>
      <c r="MLG52" s="3112"/>
      <c r="MLH52" s="3112"/>
      <c r="MLI52" s="3112"/>
      <c r="MLJ52" s="3112"/>
      <c r="MLK52" s="3112"/>
      <c r="MLL52" s="3112"/>
      <c r="MLM52" s="3112"/>
      <c r="MLN52" s="3112"/>
      <c r="MLO52" s="3112"/>
      <c r="MLP52" s="3112"/>
      <c r="MLQ52" s="3112"/>
      <c r="MLR52" s="3112"/>
      <c r="MLS52" s="3112"/>
      <c r="MLT52" s="3112"/>
      <c r="MLU52" s="3112"/>
      <c r="MLV52" s="3112"/>
      <c r="MLW52" s="3112"/>
      <c r="MLX52" s="3112"/>
      <c r="MLY52" s="3112"/>
      <c r="MLZ52" s="3112"/>
      <c r="MMA52" s="3112"/>
      <c r="MMB52" s="3112"/>
      <c r="MMC52" s="3112"/>
      <c r="MMD52" s="3112"/>
      <c r="MME52" s="3112"/>
      <c r="MMF52" s="3112"/>
      <c r="MMG52" s="3112"/>
      <c r="MMH52" s="3112"/>
      <c r="MMI52" s="3112"/>
      <c r="MMJ52" s="3112"/>
      <c r="MMK52" s="3112"/>
      <c r="MML52" s="3112"/>
      <c r="MMM52" s="3112"/>
      <c r="MMN52" s="3112"/>
      <c r="MMO52" s="3112"/>
      <c r="MMP52" s="3112"/>
      <c r="MMQ52" s="3112"/>
      <c r="MMR52" s="3112"/>
      <c r="MMS52" s="3112"/>
      <c r="MMT52" s="3112"/>
      <c r="MMU52" s="3112"/>
      <c r="MMV52" s="3112"/>
      <c r="MMW52" s="3112"/>
      <c r="MMX52" s="3112"/>
      <c r="MMY52" s="3112"/>
      <c r="MMZ52" s="3112"/>
      <c r="MNA52" s="3112"/>
      <c r="MNB52" s="3112"/>
      <c r="MNC52" s="3112"/>
      <c r="MND52" s="3112"/>
      <c r="MNE52" s="3112"/>
      <c r="MNF52" s="3112"/>
      <c r="MNG52" s="3112"/>
      <c r="MNH52" s="3112"/>
      <c r="MNI52" s="3112"/>
      <c r="MNJ52" s="3112"/>
      <c r="MNK52" s="3112"/>
      <c r="MNL52" s="3112"/>
      <c r="MNM52" s="3112"/>
      <c r="MNN52" s="3112"/>
      <c r="MNO52" s="3112"/>
      <c r="MNP52" s="3112"/>
      <c r="MNQ52" s="3112"/>
      <c r="MNR52" s="3112"/>
      <c r="MNS52" s="3112"/>
      <c r="MNT52" s="3112"/>
      <c r="MNU52" s="3112"/>
      <c r="MNV52" s="3112"/>
      <c r="MNW52" s="3112"/>
      <c r="MNX52" s="3112"/>
      <c r="MNY52" s="3112"/>
      <c r="MNZ52" s="3112"/>
      <c r="MOA52" s="3112"/>
      <c r="MOB52" s="3112"/>
      <c r="MOC52" s="3112"/>
      <c r="MOD52" s="3112"/>
      <c r="MOE52" s="3112"/>
      <c r="MOF52" s="3112"/>
      <c r="MOG52" s="3112"/>
      <c r="MOH52" s="3112"/>
      <c r="MOI52" s="3112"/>
      <c r="MOJ52" s="3112"/>
      <c r="MOK52" s="3112"/>
      <c r="MOL52" s="3112"/>
      <c r="MOM52" s="3112"/>
      <c r="MON52" s="3112"/>
      <c r="MOO52" s="3112"/>
      <c r="MOP52" s="3112"/>
      <c r="MOQ52" s="3112"/>
      <c r="MOR52" s="3112"/>
      <c r="MOS52" s="3112"/>
      <c r="MOT52" s="3112"/>
      <c r="MOU52" s="3112"/>
      <c r="MOV52" s="3112"/>
      <c r="MOW52" s="3112"/>
      <c r="MOX52" s="3112"/>
      <c r="MOY52" s="3112"/>
      <c r="MOZ52" s="3112"/>
      <c r="MPA52" s="3112"/>
      <c r="MPB52" s="3112"/>
      <c r="MPC52" s="3112"/>
      <c r="MPD52" s="3112"/>
      <c r="MPE52" s="3112"/>
      <c r="MPF52" s="3112"/>
      <c r="MPG52" s="3112"/>
      <c r="MPH52" s="3112"/>
      <c r="MPI52" s="3112"/>
      <c r="MPJ52" s="3112"/>
      <c r="MPK52" s="3112"/>
      <c r="MPL52" s="3112"/>
      <c r="MPM52" s="3112"/>
      <c r="MPN52" s="3112"/>
      <c r="MPO52" s="3112"/>
      <c r="MPP52" s="3112"/>
      <c r="MPQ52" s="3112"/>
      <c r="MPR52" s="3112"/>
      <c r="MPS52" s="3112"/>
      <c r="MPT52" s="3112"/>
      <c r="MPU52" s="3112"/>
      <c r="MPV52" s="3112"/>
      <c r="MPW52" s="3112"/>
      <c r="MPX52" s="3112"/>
      <c r="MPY52" s="3112"/>
      <c r="MPZ52" s="3112"/>
      <c r="MQA52" s="3112"/>
      <c r="MQB52" s="3112"/>
      <c r="MQC52" s="3112"/>
      <c r="MQD52" s="3112"/>
      <c r="MQE52" s="3112"/>
      <c r="MQF52" s="3112"/>
      <c r="MQG52" s="3112"/>
      <c r="MQH52" s="3112"/>
      <c r="MQI52" s="3112"/>
      <c r="MQJ52" s="3112"/>
      <c r="MQK52" s="3112"/>
      <c r="MQL52" s="3112"/>
      <c r="MQM52" s="3112"/>
      <c r="MQN52" s="3112"/>
      <c r="MQO52" s="3112"/>
      <c r="MQP52" s="3112"/>
      <c r="MQQ52" s="3112"/>
      <c r="MQR52" s="3112"/>
      <c r="MQS52" s="3112"/>
      <c r="MQT52" s="3112"/>
      <c r="MQU52" s="3112"/>
      <c r="MQV52" s="3112"/>
      <c r="MQW52" s="3112"/>
      <c r="MQX52" s="3112"/>
      <c r="MQY52" s="3112"/>
      <c r="MQZ52" s="3112"/>
      <c r="MRA52" s="3112"/>
      <c r="MRB52" s="3112"/>
      <c r="MRC52" s="3112"/>
      <c r="MRD52" s="3112"/>
      <c r="MRE52" s="3112"/>
      <c r="MRF52" s="3112"/>
      <c r="MRG52" s="3112"/>
      <c r="MRH52" s="3112"/>
      <c r="MRI52" s="3112"/>
      <c r="MRJ52" s="3112"/>
      <c r="MRK52" s="3112"/>
      <c r="MRL52" s="3112"/>
      <c r="MRM52" s="3112"/>
      <c r="MRN52" s="3112"/>
      <c r="MRO52" s="3112"/>
      <c r="MRP52" s="3112"/>
      <c r="MRQ52" s="3112"/>
      <c r="MRR52" s="3112"/>
      <c r="MRS52" s="3112"/>
      <c r="MRT52" s="3112"/>
      <c r="MRU52" s="3112"/>
      <c r="MRV52" s="3112"/>
      <c r="MRW52" s="3112"/>
      <c r="MRX52" s="3112"/>
      <c r="MRY52" s="3112"/>
      <c r="MRZ52" s="3112"/>
      <c r="MSA52" s="3112"/>
      <c r="MSB52" s="3112"/>
      <c r="MSC52" s="3112"/>
      <c r="MSD52" s="3112"/>
      <c r="MSE52" s="3112"/>
      <c r="MSF52" s="3112"/>
      <c r="MSG52" s="3112"/>
      <c r="MSH52" s="3112"/>
      <c r="MSI52" s="3112"/>
      <c r="MSJ52" s="3112"/>
      <c r="MSK52" s="3112"/>
      <c r="MSL52" s="3112"/>
      <c r="MSM52" s="3112"/>
      <c r="MSN52" s="3112"/>
      <c r="MSO52" s="3112"/>
      <c r="MSP52" s="3112"/>
      <c r="MSQ52" s="3112"/>
      <c r="MSR52" s="3112"/>
      <c r="MSS52" s="3112"/>
      <c r="MST52" s="3112"/>
      <c r="MSU52" s="3112"/>
      <c r="MSV52" s="3112"/>
      <c r="MSW52" s="3112"/>
      <c r="MSX52" s="3112"/>
      <c r="MSY52" s="3112"/>
      <c r="MSZ52" s="3112"/>
      <c r="MTA52" s="3112"/>
      <c r="MTB52" s="3112"/>
      <c r="MTC52" s="3112"/>
      <c r="MTD52" s="3112"/>
      <c r="MTE52" s="3112"/>
      <c r="MTF52" s="3112"/>
      <c r="MTG52" s="3112"/>
      <c r="MTH52" s="3112"/>
      <c r="MTI52" s="3112"/>
      <c r="MTJ52" s="3112"/>
      <c r="MTK52" s="3112"/>
      <c r="MTL52" s="3112"/>
      <c r="MTM52" s="3112"/>
      <c r="MTN52" s="3112"/>
      <c r="MTO52" s="3112"/>
      <c r="MTP52" s="3112"/>
      <c r="MTQ52" s="3112"/>
      <c r="MTR52" s="3112"/>
      <c r="MTS52" s="3112"/>
      <c r="MTT52" s="3112"/>
      <c r="MTU52" s="3112"/>
      <c r="MTV52" s="3112"/>
      <c r="MTW52" s="3112"/>
      <c r="MTX52" s="3112"/>
      <c r="MTY52" s="3112"/>
      <c r="MTZ52" s="3112"/>
      <c r="MUA52" s="3112"/>
      <c r="MUB52" s="3112"/>
      <c r="MUC52" s="3112"/>
      <c r="MUD52" s="3112"/>
      <c r="MUE52" s="3112"/>
      <c r="MUF52" s="3112"/>
      <c r="MUG52" s="3112"/>
      <c r="MUH52" s="3112"/>
      <c r="MUI52" s="3112"/>
      <c r="MUJ52" s="3112"/>
      <c r="MUK52" s="3112"/>
      <c r="MUL52" s="3112"/>
      <c r="MUM52" s="3112"/>
      <c r="MUN52" s="3112"/>
      <c r="MUO52" s="3112"/>
      <c r="MUP52" s="3112"/>
      <c r="MUQ52" s="3112"/>
      <c r="MUR52" s="3112"/>
      <c r="MUS52" s="3112"/>
      <c r="MUT52" s="3112"/>
      <c r="MUU52" s="3112"/>
      <c r="MUV52" s="3112"/>
      <c r="MUW52" s="3112"/>
      <c r="MUX52" s="3112"/>
      <c r="MUY52" s="3112"/>
      <c r="MUZ52" s="3112"/>
      <c r="MVA52" s="3112"/>
      <c r="MVB52" s="3112"/>
      <c r="MVC52" s="3112"/>
      <c r="MVD52" s="3112"/>
      <c r="MVE52" s="3112"/>
      <c r="MVF52" s="3112"/>
      <c r="MVG52" s="3112"/>
      <c r="MVH52" s="3112"/>
      <c r="MVI52" s="3112"/>
      <c r="MVJ52" s="3112"/>
      <c r="MVK52" s="3112"/>
      <c r="MVL52" s="3112"/>
      <c r="MVM52" s="3112"/>
      <c r="MVN52" s="3112"/>
      <c r="MVO52" s="3112"/>
      <c r="MVP52" s="3112"/>
      <c r="MVQ52" s="3112"/>
      <c r="MVR52" s="3112"/>
      <c r="MVS52" s="3112"/>
      <c r="MVT52" s="3112"/>
      <c r="MVU52" s="3112"/>
      <c r="MVV52" s="3112"/>
      <c r="MVW52" s="3112"/>
      <c r="MVX52" s="3112"/>
      <c r="MVY52" s="3112"/>
      <c r="MVZ52" s="3112"/>
      <c r="MWA52" s="3112"/>
      <c r="MWB52" s="3112"/>
      <c r="MWC52" s="3112"/>
      <c r="MWD52" s="3112"/>
      <c r="MWE52" s="3112"/>
      <c r="MWF52" s="3112"/>
      <c r="MWG52" s="3112"/>
      <c r="MWH52" s="3112"/>
      <c r="MWI52" s="3112"/>
      <c r="MWJ52" s="3112"/>
      <c r="MWK52" s="3112"/>
      <c r="MWL52" s="3112"/>
      <c r="MWM52" s="3112"/>
      <c r="MWN52" s="3112"/>
      <c r="MWO52" s="3112"/>
      <c r="MWP52" s="3112"/>
      <c r="MWQ52" s="3112"/>
      <c r="MWR52" s="3112"/>
      <c r="MWS52" s="3112"/>
      <c r="MWT52" s="3112"/>
      <c r="MWU52" s="3112"/>
      <c r="MWV52" s="3112"/>
      <c r="MWW52" s="3112"/>
      <c r="MWX52" s="3112"/>
      <c r="MWY52" s="3112"/>
      <c r="MWZ52" s="3112"/>
      <c r="MXA52" s="3112"/>
      <c r="MXB52" s="3112"/>
      <c r="MXC52" s="3112"/>
      <c r="MXD52" s="3112"/>
      <c r="MXE52" s="3112"/>
      <c r="MXF52" s="3112"/>
      <c r="MXG52" s="3112"/>
      <c r="MXH52" s="3112"/>
      <c r="MXI52" s="3112"/>
      <c r="MXJ52" s="3112"/>
      <c r="MXK52" s="3112"/>
      <c r="MXL52" s="3112"/>
      <c r="MXM52" s="3112"/>
      <c r="MXN52" s="3112"/>
      <c r="MXO52" s="3112"/>
      <c r="MXP52" s="3112"/>
      <c r="MXQ52" s="3112"/>
      <c r="MXR52" s="3112"/>
      <c r="MXS52" s="3112"/>
      <c r="MXT52" s="3112"/>
      <c r="MXU52" s="3112"/>
      <c r="MXV52" s="3112"/>
      <c r="MXW52" s="3112"/>
      <c r="MXX52" s="3112"/>
      <c r="MXY52" s="3112"/>
      <c r="MXZ52" s="3112"/>
      <c r="MYA52" s="3112"/>
      <c r="MYB52" s="3112"/>
      <c r="MYC52" s="3112"/>
      <c r="MYD52" s="3112"/>
      <c r="MYE52" s="3112"/>
      <c r="MYF52" s="3112"/>
      <c r="MYG52" s="3112"/>
      <c r="MYH52" s="3112"/>
      <c r="MYI52" s="3112"/>
      <c r="MYJ52" s="3112"/>
      <c r="MYK52" s="3112"/>
      <c r="MYL52" s="3112"/>
      <c r="MYM52" s="3112"/>
      <c r="MYN52" s="3112"/>
      <c r="MYO52" s="3112"/>
      <c r="MYP52" s="3112"/>
      <c r="MYQ52" s="3112"/>
      <c r="MYR52" s="3112"/>
      <c r="MYS52" s="3112"/>
      <c r="MYT52" s="3112"/>
      <c r="MYU52" s="3112"/>
      <c r="MYV52" s="3112"/>
      <c r="MYW52" s="3112"/>
      <c r="MYX52" s="3112"/>
      <c r="MYY52" s="3112"/>
      <c r="MYZ52" s="3112"/>
      <c r="MZA52" s="3112"/>
      <c r="MZB52" s="3112"/>
      <c r="MZC52" s="3112"/>
      <c r="MZD52" s="3112"/>
      <c r="MZE52" s="3112"/>
      <c r="MZF52" s="3112"/>
      <c r="MZG52" s="3112"/>
      <c r="MZH52" s="3112"/>
      <c r="MZI52" s="3112"/>
      <c r="MZJ52" s="3112"/>
      <c r="MZK52" s="3112"/>
      <c r="MZL52" s="3112"/>
      <c r="MZM52" s="3112"/>
      <c r="MZN52" s="3112"/>
      <c r="MZO52" s="3112"/>
      <c r="MZP52" s="3112"/>
      <c r="MZQ52" s="3112"/>
      <c r="MZR52" s="3112"/>
      <c r="MZS52" s="3112"/>
      <c r="MZT52" s="3112"/>
      <c r="MZU52" s="3112"/>
      <c r="MZV52" s="3112"/>
      <c r="MZW52" s="3112"/>
      <c r="MZX52" s="3112"/>
      <c r="MZY52" s="3112"/>
      <c r="MZZ52" s="3112"/>
      <c r="NAA52" s="3112"/>
      <c r="NAB52" s="3112"/>
      <c r="NAC52" s="3112"/>
      <c r="NAD52" s="3112"/>
      <c r="NAE52" s="3112"/>
      <c r="NAF52" s="3112"/>
      <c r="NAG52" s="3112"/>
      <c r="NAH52" s="3112"/>
      <c r="NAI52" s="3112"/>
      <c r="NAJ52" s="3112"/>
      <c r="NAK52" s="3112"/>
      <c r="NAL52" s="3112"/>
      <c r="NAM52" s="3112"/>
      <c r="NAN52" s="3112"/>
      <c r="NAO52" s="3112"/>
      <c r="NAP52" s="3112"/>
      <c r="NAQ52" s="3112"/>
      <c r="NAR52" s="3112"/>
      <c r="NAS52" s="3112"/>
      <c r="NAT52" s="3112"/>
      <c r="NAU52" s="3112"/>
      <c r="NAV52" s="3112"/>
      <c r="NAW52" s="3112"/>
      <c r="NAX52" s="3112"/>
      <c r="NAY52" s="3112"/>
      <c r="NAZ52" s="3112"/>
      <c r="NBA52" s="3112"/>
      <c r="NBB52" s="3112"/>
      <c r="NBC52" s="3112"/>
      <c r="NBD52" s="3112"/>
      <c r="NBE52" s="3112"/>
      <c r="NBF52" s="3112"/>
      <c r="NBG52" s="3112"/>
      <c r="NBH52" s="3112"/>
      <c r="NBI52" s="3112"/>
      <c r="NBJ52" s="3112"/>
      <c r="NBK52" s="3112"/>
      <c r="NBL52" s="3112"/>
      <c r="NBM52" s="3112"/>
      <c r="NBN52" s="3112"/>
      <c r="NBO52" s="3112"/>
      <c r="NBP52" s="3112"/>
      <c r="NBQ52" s="3112"/>
      <c r="NBR52" s="3112"/>
      <c r="NBS52" s="3112"/>
      <c r="NBT52" s="3112"/>
      <c r="NBU52" s="3112"/>
      <c r="NBV52" s="3112"/>
      <c r="NBW52" s="3112"/>
      <c r="NBX52" s="3112"/>
      <c r="NBY52" s="3112"/>
      <c r="NBZ52" s="3112"/>
      <c r="NCA52" s="3112"/>
      <c r="NCB52" s="3112"/>
      <c r="NCC52" s="3112"/>
      <c r="NCD52" s="3112"/>
      <c r="NCE52" s="3112"/>
      <c r="NCF52" s="3112"/>
      <c r="NCG52" s="3112"/>
      <c r="NCH52" s="3112"/>
      <c r="NCI52" s="3112"/>
      <c r="NCJ52" s="3112"/>
      <c r="NCK52" s="3112"/>
      <c r="NCL52" s="3112"/>
      <c r="NCM52" s="3112"/>
      <c r="NCN52" s="3112"/>
      <c r="NCO52" s="3112"/>
      <c r="NCP52" s="3112"/>
      <c r="NCQ52" s="3112"/>
      <c r="NCR52" s="3112"/>
      <c r="NCS52" s="3112"/>
      <c r="NCT52" s="3112"/>
      <c r="NCU52" s="3112"/>
      <c r="NCV52" s="3112"/>
      <c r="NCW52" s="3112"/>
      <c r="NCX52" s="3112"/>
      <c r="NCY52" s="3112"/>
      <c r="NCZ52" s="3112"/>
      <c r="NDA52" s="3112"/>
      <c r="NDB52" s="3112"/>
      <c r="NDC52" s="3112"/>
      <c r="NDD52" s="3112"/>
      <c r="NDE52" s="3112"/>
      <c r="NDF52" s="3112"/>
      <c r="NDG52" s="3112"/>
      <c r="NDH52" s="3112"/>
      <c r="NDI52" s="3112"/>
      <c r="NDJ52" s="3112"/>
      <c r="NDK52" s="3112"/>
      <c r="NDL52" s="3112"/>
      <c r="NDM52" s="3112"/>
      <c r="NDN52" s="3112"/>
      <c r="NDO52" s="3112"/>
      <c r="NDP52" s="3112"/>
      <c r="NDQ52" s="3112"/>
      <c r="NDR52" s="3112"/>
      <c r="NDS52" s="3112"/>
      <c r="NDT52" s="3112"/>
      <c r="NDU52" s="3112"/>
      <c r="NDV52" s="3112"/>
      <c r="NDW52" s="3112"/>
      <c r="NDX52" s="3112"/>
      <c r="NDY52" s="3112"/>
      <c r="NDZ52" s="3112"/>
      <c r="NEA52" s="3112"/>
      <c r="NEB52" s="3112"/>
      <c r="NEC52" s="3112"/>
      <c r="NED52" s="3112"/>
      <c r="NEE52" s="3112"/>
      <c r="NEF52" s="3112"/>
      <c r="NEG52" s="3112"/>
      <c r="NEH52" s="3112"/>
      <c r="NEI52" s="3112"/>
      <c r="NEJ52" s="3112"/>
      <c r="NEK52" s="3112"/>
      <c r="NEL52" s="3112"/>
      <c r="NEM52" s="3112"/>
      <c r="NEN52" s="3112"/>
      <c r="NEO52" s="3112"/>
      <c r="NEP52" s="3112"/>
      <c r="NEQ52" s="3112"/>
      <c r="NER52" s="3112"/>
      <c r="NES52" s="3112"/>
      <c r="NET52" s="3112"/>
      <c r="NEU52" s="3112"/>
      <c r="NEV52" s="3112"/>
      <c r="NEW52" s="3112"/>
      <c r="NEX52" s="3112"/>
      <c r="NEY52" s="3112"/>
      <c r="NEZ52" s="3112"/>
      <c r="NFA52" s="3112"/>
      <c r="NFB52" s="3112"/>
      <c r="NFC52" s="3112"/>
      <c r="NFD52" s="3112"/>
      <c r="NFE52" s="3112"/>
      <c r="NFF52" s="3112"/>
      <c r="NFG52" s="3112"/>
      <c r="NFH52" s="3112"/>
      <c r="NFI52" s="3112"/>
      <c r="NFJ52" s="3112"/>
      <c r="NFK52" s="3112"/>
      <c r="NFL52" s="3112"/>
      <c r="NFM52" s="3112"/>
      <c r="NFN52" s="3112"/>
      <c r="NFO52" s="3112"/>
      <c r="NFP52" s="3112"/>
      <c r="NFQ52" s="3112"/>
      <c r="NFR52" s="3112"/>
      <c r="NFS52" s="3112"/>
      <c r="NFT52" s="3112"/>
      <c r="NFU52" s="3112"/>
      <c r="NFV52" s="3112"/>
      <c r="NFW52" s="3112"/>
      <c r="NFX52" s="3112"/>
      <c r="NFY52" s="3112"/>
      <c r="NFZ52" s="3112"/>
      <c r="NGA52" s="3112"/>
      <c r="NGB52" s="3112"/>
      <c r="NGC52" s="3112"/>
      <c r="NGD52" s="3112"/>
      <c r="NGE52" s="3112"/>
      <c r="NGF52" s="3112"/>
      <c r="NGG52" s="3112"/>
      <c r="NGH52" s="3112"/>
      <c r="NGI52" s="3112"/>
      <c r="NGJ52" s="3112"/>
      <c r="NGK52" s="3112"/>
      <c r="NGL52" s="3112"/>
      <c r="NGM52" s="3112"/>
      <c r="NGN52" s="3112"/>
      <c r="NGO52" s="3112"/>
      <c r="NGP52" s="3112"/>
      <c r="NGQ52" s="3112"/>
      <c r="NGR52" s="3112"/>
      <c r="NGS52" s="3112"/>
      <c r="NGT52" s="3112"/>
      <c r="NGU52" s="3112"/>
      <c r="NGV52" s="3112"/>
      <c r="NGW52" s="3112"/>
      <c r="NGX52" s="3112"/>
      <c r="NGY52" s="3112"/>
      <c r="NGZ52" s="3112"/>
      <c r="NHA52" s="3112"/>
      <c r="NHB52" s="3112"/>
      <c r="NHC52" s="3112"/>
      <c r="NHD52" s="3112"/>
      <c r="NHE52" s="3112"/>
      <c r="NHF52" s="3112"/>
      <c r="NHG52" s="3112"/>
      <c r="NHH52" s="3112"/>
      <c r="NHI52" s="3112"/>
      <c r="NHJ52" s="3112"/>
      <c r="NHK52" s="3112"/>
      <c r="NHL52" s="3112"/>
      <c r="NHM52" s="3112"/>
      <c r="NHN52" s="3112"/>
      <c r="NHO52" s="3112"/>
      <c r="NHP52" s="3112"/>
      <c r="NHQ52" s="3112"/>
      <c r="NHR52" s="3112"/>
      <c r="NHS52" s="3112"/>
      <c r="NHT52" s="3112"/>
      <c r="NHU52" s="3112"/>
      <c r="NHV52" s="3112"/>
      <c r="NHW52" s="3112"/>
      <c r="NHX52" s="3112"/>
      <c r="NHY52" s="3112"/>
      <c r="NHZ52" s="3112"/>
      <c r="NIA52" s="3112"/>
      <c r="NIB52" s="3112"/>
      <c r="NIC52" s="3112"/>
      <c r="NID52" s="3112"/>
      <c r="NIE52" s="3112"/>
      <c r="NIF52" s="3112"/>
      <c r="NIG52" s="3112"/>
      <c r="NIH52" s="3112"/>
      <c r="NII52" s="3112"/>
      <c r="NIJ52" s="3112"/>
      <c r="NIK52" s="3112"/>
      <c r="NIL52" s="3112"/>
      <c r="NIM52" s="3112"/>
      <c r="NIN52" s="3112"/>
      <c r="NIO52" s="3112"/>
      <c r="NIP52" s="3112"/>
      <c r="NIQ52" s="3112"/>
      <c r="NIR52" s="3112"/>
      <c r="NIS52" s="3112"/>
      <c r="NIT52" s="3112"/>
      <c r="NIU52" s="3112"/>
      <c r="NIV52" s="3112"/>
      <c r="NIW52" s="3112"/>
      <c r="NIX52" s="3112"/>
      <c r="NIY52" s="3112"/>
      <c r="NIZ52" s="3112"/>
      <c r="NJA52" s="3112"/>
      <c r="NJB52" s="3112"/>
      <c r="NJC52" s="3112"/>
      <c r="NJD52" s="3112"/>
      <c r="NJE52" s="3112"/>
      <c r="NJF52" s="3112"/>
      <c r="NJG52" s="3112"/>
      <c r="NJH52" s="3112"/>
      <c r="NJI52" s="3112"/>
      <c r="NJJ52" s="3112"/>
      <c r="NJK52" s="3112"/>
      <c r="NJL52" s="3112"/>
      <c r="NJM52" s="3112"/>
      <c r="NJN52" s="3112"/>
      <c r="NJO52" s="3112"/>
      <c r="NJP52" s="3112"/>
      <c r="NJQ52" s="3112"/>
      <c r="NJR52" s="3112"/>
      <c r="NJS52" s="3112"/>
      <c r="NJT52" s="3112"/>
      <c r="NJU52" s="3112"/>
      <c r="NJV52" s="3112"/>
      <c r="NJW52" s="3112"/>
      <c r="NJX52" s="3112"/>
      <c r="NJY52" s="3112"/>
      <c r="NJZ52" s="3112"/>
      <c r="NKA52" s="3112"/>
      <c r="NKB52" s="3112"/>
      <c r="NKC52" s="3112"/>
      <c r="NKD52" s="3112"/>
      <c r="NKE52" s="3112"/>
      <c r="NKF52" s="3112"/>
      <c r="NKG52" s="3112"/>
      <c r="NKH52" s="3112"/>
      <c r="NKI52" s="3112"/>
      <c r="NKJ52" s="3112"/>
      <c r="NKK52" s="3112"/>
      <c r="NKL52" s="3112"/>
      <c r="NKM52" s="3112"/>
      <c r="NKN52" s="3112"/>
      <c r="NKO52" s="3112"/>
      <c r="NKP52" s="3112"/>
      <c r="NKQ52" s="3112"/>
      <c r="NKR52" s="3112"/>
      <c r="NKS52" s="3112"/>
      <c r="NKT52" s="3112"/>
      <c r="NKU52" s="3112"/>
      <c r="NKV52" s="3112"/>
      <c r="NKW52" s="3112"/>
      <c r="NKX52" s="3112"/>
      <c r="NKY52" s="3112"/>
      <c r="NKZ52" s="3112"/>
      <c r="NLA52" s="3112"/>
      <c r="NLB52" s="3112"/>
      <c r="NLC52" s="3112"/>
      <c r="NLD52" s="3112"/>
      <c r="NLE52" s="3112"/>
      <c r="NLF52" s="3112"/>
      <c r="NLG52" s="3112"/>
      <c r="NLH52" s="3112"/>
      <c r="NLI52" s="3112"/>
      <c r="NLJ52" s="3112"/>
      <c r="NLK52" s="3112"/>
      <c r="NLL52" s="3112"/>
      <c r="NLM52" s="3112"/>
      <c r="NLN52" s="3112"/>
      <c r="NLO52" s="3112"/>
      <c r="NLP52" s="3112"/>
      <c r="NLQ52" s="3112"/>
      <c r="NLR52" s="3112"/>
      <c r="NLS52" s="3112"/>
      <c r="NLT52" s="3112"/>
      <c r="NLU52" s="3112"/>
      <c r="NLV52" s="3112"/>
      <c r="NLW52" s="3112"/>
      <c r="NLX52" s="3112"/>
      <c r="NLY52" s="3112"/>
      <c r="NLZ52" s="3112"/>
      <c r="NMA52" s="3112"/>
      <c r="NMB52" s="3112"/>
      <c r="NMC52" s="3112"/>
      <c r="NMD52" s="3112"/>
      <c r="NME52" s="3112"/>
      <c r="NMF52" s="3112"/>
      <c r="NMG52" s="3112"/>
      <c r="NMH52" s="3112"/>
      <c r="NMI52" s="3112"/>
      <c r="NMJ52" s="3112"/>
      <c r="NMK52" s="3112"/>
      <c r="NML52" s="3112"/>
      <c r="NMM52" s="3112"/>
      <c r="NMN52" s="3112"/>
      <c r="NMO52" s="3112"/>
      <c r="NMP52" s="3112"/>
      <c r="NMQ52" s="3112"/>
      <c r="NMR52" s="3112"/>
      <c r="NMS52" s="3112"/>
      <c r="NMT52" s="3112"/>
      <c r="NMU52" s="3112"/>
      <c r="NMV52" s="3112"/>
      <c r="NMW52" s="3112"/>
      <c r="NMX52" s="3112"/>
      <c r="NMY52" s="3112"/>
      <c r="NMZ52" s="3112"/>
      <c r="NNA52" s="3112"/>
      <c r="NNB52" s="3112"/>
      <c r="NNC52" s="3112"/>
      <c r="NND52" s="3112"/>
      <c r="NNE52" s="3112"/>
      <c r="NNF52" s="3112"/>
      <c r="NNG52" s="3112"/>
      <c r="NNH52" s="3112"/>
      <c r="NNI52" s="3112"/>
      <c r="NNJ52" s="3112"/>
      <c r="NNK52" s="3112"/>
      <c r="NNL52" s="3112"/>
      <c r="NNM52" s="3112"/>
      <c r="NNN52" s="3112"/>
      <c r="NNO52" s="3112"/>
      <c r="NNP52" s="3112"/>
      <c r="NNQ52" s="3112"/>
      <c r="NNR52" s="3112"/>
      <c r="NNS52" s="3112"/>
      <c r="NNT52" s="3112"/>
      <c r="NNU52" s="3112"/>
      <c r="NNV52" s="3112"/>
      <c r="NNW52" s="3112"/>
      <c r="NNX52" s="3112"/>
      <c r="NNY52" s="3112"/>
      <c r="NNZ52" s="3112"/>
      <c r="NOA52" s="3112"/>
      <c r="NOB52" s="3112"/>
      <c r="NOC52" s="3112"/>
      <c r="NOD52" s="3112"/>
      <c r="NOE52" s="3112"/>
      <c r="NOF52" s="3112"/>
      <c r="NOG52" s="3112"/>
      <c r="NOH52" s="3112"/>
      <c r="NOI52" s="3112"/>
      <c r="NOJ52" s="3112"/>
      <c r="NOK52" s="3112"/>
      <c r="NOL52" s="3112"/>
      <c r="NOM52" s="3112"/>
      <c r="NON52" s="3112"/>
      <c r="NOO52" s="3112"/>
      <c r="NOP52" s="3112"/>
      <c r="NOQ52" s="3112"/>
      <c r="NOR52" s="3112"/>
      <c r="NOS52" s="3112"/>
      <c r="NOT52" s="3112"/>
      <c r="NOU52" s="3112"/>
      <c r="NOV52" s="3112"/>
      <c r="NOW52" s="3112"/>
      <c r="NOX52" s="3112"/>
      <c r="NOY52" s="3112"/>
      <c r="NOZ52" s="3112"/>
      <c r="NPA52" s="3112"/>
      <c r="NPB52" s="3112"/>
      <c r="NPC52" s="3112"/>
      <c r="NPD52" s="3112"/>
      <c r="NPE52" s="3112"/>
      <c r="NPF52" s="3112"/>
      <c r="NPG52" s="3112"/>
      <c r="NPH52" s="3112"/>
      <c r="NPI52" s="3112"/>
      <c r="NPJ52" s="3112"/>
      <c r="NPK52" s="3112"/>
      <c r="NPL52" s="3112"/>
      <c r="NPM52" s="3112"/>
      <c r="NPN52" s="3112"/>
      <c r="NPO52" s="3112"/>
      <c r="NPP52" s="3112"/>
      <c r="NPQ52" s="3112"/>
      <c r="NPR52" s="3112"/>
      <c r="NPS52" s="3112"/>
      <c r="NPT52" s="3112"/>
      <c r="NPU52" s="3112"/>
      <c r="NPV52" s="3112"/>
      <c r="NPW52" s="3112"/>
      <c r="NPX52" s="3112"/>
      <c r="NPY52" s="3112"/>
      <c r="NPZ52" s="3112"/>
      <c r="NQA52" s="3112"/>
      <c r="NQB52" s="3112"/>
      <c r="NQC52" s="3112"/>
      <c r="NQD52" s="3112"/>
      <c r="NQE52" s="3112"/>
      <c r="NQF52" s="3112"/>
      <c r="NQG52" s="3112"/>
      <c r="NQH52" s="3112"/>
      <c r="NQI52" s="3112"/>
      <c r="NQJ52" s="3112"/>
      <c r="NQK52" s="3112"/>
      <c r="NQL52" s="3112"/>
      <c r="NQM52" s="3112"/>
      <c r="NQN52" s="3112"/>
      <c r="NQO52" s="3112"/>
      <c r="NQP52" s="3112"/>
      <c r="NQQ52" s="3112"/>
      <c r="NQR52" s="3112"/>
      <c r="NQS52" s="3112"/>
      <c r="NQT52" s="3112"/>
      <c r="NQU52" s="3112"/>
      <c r="NQV52" s="3112"/>
      <c r="NQW52" s="3112"/>
      <c r="NQX52" s="3112"/>
      <c r="NQY52" s="3112"/>
      <c r="NQZ52" s="3112"/>
      <c r="NRA52" s="3112"/>
      <c r="NRB52" s="3112"/>
      <c r="NRC52" s="3112"/>
      <c r="NRD52" s="3112"/>
      <c r="NRE52" s="3112"/>
      <c r="NRF52" s="3112"/>
      <c r="NRG52" s="3112"/>
      <c r="NRH52" s="3112"/>
      <c r="NRI52" s="3112"/>
      <c r="NRJ52" s="3112"/>
      <c r="NRK52" s="3112"/>
      <c r="NRL52" s="3112"/>
      <c r="NRM52" s="3112"/>
      <c r="NRN52" s="3112"/>
      <c r="NRO52" s="3112"/>
      <c r="NRP52" s="3112"/>
      <c r="NRQ52" s="3112"/>
      <c r="NRR52" s="3112"/>
      <c r="NRS52" s="3112"/>
      <c r="NRT52" s="3112"/>
      <c r="NRU52" s="3112"/>
      <c r="NRV52" s="3112"/>
      <c r="NRW52" s="3112"/>
      <c r="NRX52" s="3112"/>
      <c r="NRY52" s="3112"/>
      <c r="NRZ52" s="3112"/>
      <c r="NSA52" s="3112"/>
      <c r="NSB52" s="3112"/>
      <c r="NSC52" s="3112"/>
      <c r="NSD52" s="3112"/>
      <c r="NSE52" s="3112"/>
      <c r="NSF52" s="3112"/>
      <c r="NSG52" s="3112"/>
      <c r="NSH52" s="3112"/>
      <c r="NSI52" s="3112"/>
      <c r="NSJ52" s="3112"/>
      <c r="NSK52" s="3112"/>
      <c r="NSL52" s="3112"/>
      <c r="NSM52" s="3112"/>
      <c r="NSN52" s="3112"/>
      <c r="NSO52" s="3112"/>
      <c r="NSP52" s="3112"/>
      <c r="NSQ52" s="3112"/>
      <c r="NSR52" s="3112"/>
      <c r="NSS52" s="3112"/>
      <c r="NST52" s="3112"/>
      <c r="NSU52" s="3112"/>
      <c r="NSV52" s="3112"/>
      <c r="NSW52" s="3112"/>
      <c r="NSX52" s="3112"/>
      <c r="NSY52" s="3112"/>
      <c r="NSZ52" s="3112"/>
      <c r="NTA52" s="3112"/>
      <c r="NTB52" s="3112"/>
      <c r="NTC52" s="3112"/>
      <c r="NTD52" s="3112"/>
      <c r="NTE52" s="3112"/>
      <c r="NTF52" s="3112"/>
      <c r="NTG52" s="3112"/>
      <c r="NTH52" s="3112"/>
      <c r="NTI52" s="3112"/>
      <c r="NTJ52" s="3112"/>
      <c r="NTK52" s="3112"/>
      <c r="NTL52" s="3112"/>
      <c r="NTM52" s="3112"/>
      <c r="NTN52" s="3112"/>
      <c r="NTO52" s="3112"/>
      <c r="NTP52" s="3112"/>
      <c r="NTQ52" s="3112"/>
      <c r="NTR52" s="3112"/>
      <c r="NTS52" s="3112"/>
      <c r="NTT52" s="3112"/>
      <c r="NTU52" s="3112"/>
      <c r="NTV52" s="3112"/>
      <c r="NTW52" s="3112"/>
      <c r="NTX52" s="3112"/>
      <c r="NTY52" s="3112"/>
      <c r="NTZ52" s="3112"/>
      <c r="NUA52" s="3112"/>
      <c r="NUB52" s="3112"/>
      <c r="NUC52" s="3112"/>
      <c r="NUD52" s="3112"/>
      <c r="NUE52" s="3112"/>
      <c r="NUF52" s="3112"/>
      <c r="NUG52" s="3112"/>
      <c r="NUH52" s="3112"/>
      <c r="NUI52" s="3112"/>
      <c r="NUJ52" s="3112"/>
      <c r="NUK52" s="3112"/>
      <c r="NUL52" s="3112"/>
      <c r="NUM52" s="3112"/>
      <c r="NUN52" s="3112"/>
      <c r="NUO52" s="3112"/>
      <c r="NUP52" s="3112"/>
      <c r="NUQ52" s="3112"/>
      <c r="NUR52" s="3112"/>
      <c r="NUS52" s="3112"/>
      <c r="NUT52" s="3112"/>
      <c r="NUU52" s="3112"/>
      <c r="NUV52" s="3112"/>
      <c r="NUW52" s="3112"/>
      <c r="NUX52" s="3112"/>
      <c r="NUY52" s="3112"/>
      <c r="NUZ52" s="3112"/>
      <c r="NVA52" s="3112"/>
      <c r="NVB52" s="3112"/>
      <c r="NVC52" s="3112"/>
      <c r="NVD52" s="3112"/>
      <c r="NVE52" s="3112"/>
      <c r="NVF52" s="3112"/>
      <c r="NVG52" s="3112"/>
      <c r="NVH52" s="3112"/>
      <c r="NVI52" s="3112"/>
      <c r="NVJ52" s="3112"/>
      <c r="NVK52" s="3112"/>
      <c r="NVL52" s="3112"/>
      <c r="NVM52" s="3112"/>
      <c r="NVN52" s="3112"/>
      <c r="NVO52" s="3112"/>
      <c r="NVP52" s="3112"/>
      <c r="NVQ52" s="3112"/>
      <c r="NVR52" s="3112"/>
      <c r="NVS52" s="3112"/>
      <c r="NVT52" s="3112"/>
      <c r="NVU52" s="3112"/>
      <c r="NVV52" s="3112"/>
      <c r="NVW52" s="3112"/>
      <c r="NVX52" s="3112"/>
      <c r="NVY52" s="3112"/>
      <c r="NVZ52" s="3112"/>
      <c r="NWA52" s="3112"/>
      <c r="NWB52" s="3112"/>
      <c r="NWC52" s="3112"/>
      <c r="NWD52" s="3112"/>
      <c r="NWE52" s="3112"/>
      <c r="NWF52" s="3112"/>
      <c r="NWG52" s="3112"/>
      <c r="NWH52" s="3112"/>
      <c r="NWI52" s="3112"/>
      <c r="NWJ52" s="3112"/>
      <c r="NWK52" s="3112"/>
      <c r="NWL52" s="3112"/>
      <c r="NWM52" s="3112"/>
      <c r="NWN52" s="3112"/>
      <c r="NWO52" s="3112"/>
      <c r="NWP52" s="3112"/>
      <c r="NWQ52" s="3112"/>
      <c r="NWR52" s="3112"/>
      <c r="NWS52" s="3112"/>
      <c r="NWT52" s="3112"/>
      <c r="NWU52" s="3112"/>
      <c r="NWV52" s="3112"/>
      <c r="NWW52" s="3112"/>
      <c r="NWX52" s="3112"/>
      <c r="NWY52" s="3112"/>
      <c r="NWZ52" s="3112"/>
      <c r="NXA52" s="3112"/>
      <c r="NXB52" s="3112"/>
      <c r="NXC52" s="3112"/>
      <c r="NXD52" s="3112"/>
      <c r="NXE52" s="3112"/>
      <c r="NXF52" s="3112"/>
      <c r="NXG52" s="3112"/>
      <c r="NXH52" s="3112"/>
      <c r="NXI52" s="3112"/>
      <c r="NXJ52" s="3112"/>
      <c r="NXK52" s="3112"/>
      <c r="NXL52" s="3112"/>
      <c r="NXM52" s="3112"/>
      <c r="NXN52" s="3112"/>
      <c r="NXO52" s="3112"/>
      <c r="NXP52" s="3112"/>
      <c r="NXQ52" s="3112"/>
      <c r="NXR52" s="3112"/>
      <c r="NXS52" s="3112"/>
      <c r="NXT52" s="3112"/>
      <c r="NXU52" s="3112"/>
      <c r="NXV52" s="3112"/>
      <c r="NXW52" s="3112"/>
      <c r="NXX52" s="3112"/>
      <c r="NXY52" s="3112"/>
      <c r="NXZ52" s="3112"/>
      <c r="NYA52" s="3112"/>
      <c r="NYB52" s="3112"/>
      <c r="NYC52" s="3112"/>
      <c r="NYD52" s="3112"/>
      <c r="NYE52" s="3112"/>
      <c r="NYF52" s="3112"/>
      <c r="NYG52" s="3112"/>
      <c r="NYH52" s="3112"/>
      <c r="NYI52" s="3112"/>
      <c r="NYJ52" s="3112"/>
      <c r="NYK52" s="3112"/>
      <c r="NYL52" s="3112"/>
      <c r="NYM52" s="3112"/>
      <c r="NYN52" s="3112"/>
      <c r="NYO52" s="3112"/>
      <c r="NYP52" s="3112"/>
      <c r="NYQ52" s="3112"/>
      <c r="NYR52" s="3112"/>
      <c r="NYS52" s="3112"/>
      <c r="NYT52" s="3112"/>
      <c r="NYU52" s="3112"/>
      <c r="NYV52" s="3112"/>
      <c r="NYW52" s="3112"/>
      <c r="NYX52" s="3112"/>
      <c r="NYY52" s="3112"/>
      <c r="NYZ52" s="3112"/>
      <c r="NZA52" s="3112"/>
      <c r="NZB52" s="3112"/>
      <c r="NZC52" s="3112"/>
      <c r="NZD52" s="3112"/>
      <c r="NZE52" s="3112"/>
      <c r="NZF52" s="3112"/>
      <c r="NZG52" s="3112"/>
      <c r="NZH52" s="3112"/>
      <c r="NZI52" s="3112"/>
      <c r="NZJ52" s="3112"/>
      <c r="NZK52" s="3112"/>
      <c r="NZL52" s="3112"/>
      <c r="NZM52" s="3112"/>
      <c r="NZN52" s="3112"/>
      <c r="NZO52" s="3112"/>
      <c r="NZP52" s="3112"/>
      <c r="NZQ52" s="3112"/>
      <c r="NZR52" s="3112"/>
      <c r="NZS52" s="3112"/>
      <c r="NZT52" s="3112"/>
      <c r="NZU52" s="3112"/>
      <c r="NZV52" s="3112"/>
      <c r="NZW52" s="3112"/>
      <c r="NZX52" s="3112"/>
      <c r="NZY52" s="3112"/>
      <c r="NZZ52" s="3112"/>
      <c r="OAA52" s="3112"/>
      <c r="OAB52" s="3112"/>
      <c r="OAC52" s="3112"/>
      <c r="OAD52" s="3112"/>
      <c r="OAE52" s="3112"/>
      <c r="OAF52" s="3112"/>
      <c r="OAG52" s="3112"/>
      <c r="OAH52" s="3112"/>
      <c r="OAI52" s="3112"/>
      <c r="OAJ52" s="3112"/>
      <c r="OAK52" s="3112"/>
      <c r="OAL52" s="3112"/>
      <c r="OAM52" s="3112"/>
      <c r="OAN52" s="3112"/>
      <c r="OAO52" s="3112"/>
      <c r="OAP52" s="3112"/>
      <c r="OAQ52" s="3112"/>
      <c r="OAR52" s="3112"/>
      <c r="OAS52" s="3112"/>
      <c r="OAT52" s="3112"/>
      <c r="OAU52" s="3112"/>
      <c r="OAV52" s="3112"/>
      <c r="OAW52" s="3112"/>
      <c r="OAX52" s="3112"/>
      <c r="OAY52" s="3112"/>
      <c r="OAZ52" s="3112"/>
      <c r="OBA52" s="3112"/>
      <c r="OBB52" s="3112"/>
      <c r="OBC52" s="3112"/>
      <c r="OBD52" s="3112"/>
      <c r="OBE52" s="3112"/>
      <c r="OBF52" s="3112"/>
      <c r="OBG52" s="3112"/>
      <c r="OBH52" s="3112"/>
      <c r="OBI52" s="3112"/>
      <c r="OBJ52" s="3112"/>
      <c r="OBK52" s="3112"/>
      <c r="OBL52" s="3112"/>
      <c r="OBM52" s="3112"/>
      <c r="OBN52" s="3112"/>
      <c r="OBO52" s="3112"/>
      <c r="OBP52" s="3112"/>
      <c r="OBQ52" s="3112"/>
      <c r="OBR52" s="3112"/>
      <c r="OBS52" s="3112"/>
      <c r="OBT52" s="3112"/>
      <c r="OBU52" s="3112"/>
      <c r="OBV52" s="3112"/>
      <c r="OBW52" s="3112"/>
      <c r="OBX52" s="3112"/>
      <c r="OBY52" s="3112"/>
      <c r="OBZ52" s="3112"/>
      <c r="OCA52" s="3112"/>
      <c r="OCB52" s="3112"/>
      <c r="OCC52" s="3112"/>
      <c r="OCD52" s="3112"/>
      <c r="OCE52" s="3112"/>
      <c r="OCF52" s="3112"/>
      <c r="OCG52" s="3112"/>
      <c r="OCH52" s="3112"/>
      <c r="OCI52" s="3112"/>
      <c r="OCJ52" s="3112"/>
      <c r="OCK52" s="3112"/>
      <c r="OCL52" s="3112"/>
      <c r="OCM52" s="3112"/>
      <c r="OCN52" s="3112"/>
      <c r="OCO52" s="3112"/>
      <c r="OCP52" s="3112"/>
      <c r="OCQ52" s="3112"/>
      <c r="OCR52" s="3112"/>
      <c r="OCS52" s="3112"/>
      <c r="OCT52" s="3112"/>
      <c r="OCU52" s="3112"/>
      <c r="OCV52" s="3112"/>
      <c r="OCW52" s="3112"/>
      <c r="OCX52" s="3112"/>
      <c r="OCY52" s="3112"/>
      <c r="OCZ52" s="3112"/>
      <c r="ODA52" s="3112"/>
      <c r="ODB52" s="3112"/>
      <c r="ODC52" s="3112"/>
      <c r="ODD52" s="3112"/>
      <c r="ODE52" s="3112"/>
      <c r="ODF52" s="3112"/>
      <c r="ODG52" s="3112"/>
      <c r="ODH52" s="3112"/>
      <c r="ODI52" s="3112"/>
      <c r="ODJ52" s="3112"/>
      <c r="ODK52" s="3112"/>
      <c r="ODL52" s="3112"/>
      <c r="ODM52" s="3112"/>
      <c r="ODN52" s="3112"/>
      <c r="ODO52" s="3112"/>
      <c r="ODP52" s="3112"/>
      <c r="ODQ52" s="3112"/>
      <c r="ODR52" s="3112"/>
      <c r="ODS52" s="3112"/>
      <c r="ODT52" s="3112"/>
      <c r="ODU52" s="3112"/>
      <c r="ODV52" s="3112"/>
      <c r="ODW52" s="3112"/>
      <c r="ODX52" s="3112"/>
      <c r="ODY52" s="3112"/>
      <c r="ODZ52" s="3112"/>
      <c r="OEA52" s="3112"/>
      <c r="OEB52" s="3112"/>
      <c r="OEC52" s="3112"/>
      <c r="OED52" s="3112"/>
      <c r="OEE52" s="3112"/>
      <c r="OEF52" s="3112"/>
      <c r="OEG52" s="3112"/>
      <c r="OEH52" s="3112"/>
      <c r="OEI52" s="3112"/>
      <c r="OEJ52" s="3112"/>
      <c r="OEK52" s="3112"/>
      <c r="OEL52" s="3112"/>
      <c r="OEM52" s="3112"/>
      <c r="OEN52" s="3112"/>
      <c r="OEO52" s="3112"/>
      <c r="OEP52" s="3112"/>
      <c r="OEQ52" s="3112"/>
      <c r="OER52" s="3112"/>
      <c r="OES52" s="3112"/>
      <c r="OET52" s="3112"/>
      <c r="OEU52" s="3112"/>
      <c r="OEV52" s="3112"/>
      <c r="OEW52" s="3112"/>
      <c r="OEX52" s="3112"/>
      <c r="OEY52" s="3112"/>
      <c r="OEZ52" s="3112"/>
      <c r="OFA52" s="3112"/>
      <c r="OFB52" s="3112"/>
      <c r="OFC52" s="3112"/>
      <c r="OFD52" s="3112"/>
      <c r="OFE52" s="3112"/>
      <c r="OFF52" s="3112"/>
      <c r="OFG52" s="3112"/>
      <c r="OFH52" s="3112"/>
      <c r="OFI52" s="3112"/>
      <c r="OFJ52" s="3112"/>
      <c r="OFK52" s="3112"/>
      <c r="OFL52" s="3112"/>
      <c r="OFM52" s="3112"/>
      <c r="OFN52" s="3112"/>
      <c r="OFO52" s="3112"/>
      <c r="OFP52" s="3112"/>
      <c r="OFQ52" s="3112"/>
      <c r="OFR52" s="3112"/>
      <c r="OFS52" s="3112"/>
      <c r="OFT52" s="3112"/>
      <c r="OFU52" s="3112"/>
      <c r="OFV52" s="3112"/>
      <c r="OFW52" s="3112"/>
      <c r="OFX52" s="3112"/>
      <c r="OFY52" s="3112"/>
      <c r="OFZ52" s="3112"/>
      <c r="OGA52" s="3112"/>
      <c r="OGB52" s="3112"/>
      <c r="OGC52" s="3112"/>
      <c r="OGD52" s="3112"/>
      <c r="OGE52" s="3112"/>
      <c r="OGF52" s="3112"/>
      <c r="OGG52" s="3112"/>
      <c r="OGH52" s="3112"/>
      <c r="OGI52" s="3112"/>
      <c r="OGJ52" s="3112"/>
      <c r="OGK52" s="3112"/>
      <c r="OGL52" s="3112"/>
      <c r="OGM52" s="3112"/>
      <c r="OGN52" s="3112"/>
      <c r="OGO52" s="3112"/>
      <c r="OGP52" s="3112"/>
      <c r="OGQ52" s="3112"/>
      <c r="OGR52" s="3112"/>
      <c r="OGS52" s="3112"/>
      <c r="OGT52" s="3112"/>
      <c r="OGU52" s="3112"/>
      <c r="OGV52" s="3112"/>
      <c r="OGW52" s="3112"/>
      <c r="OGX52" s="3112"/>
      <c r="OGY52" s="3112"/>
      <c r="OGZ52" s="3112"/>
      <c r="OHA52" s="3112"/>
      <c r="OHB52" s="3112"/>
      <c r="OHC52" s="3112"/>
      <c r="OHD52" s="3112"/>
      <c r="OHE52" s="3112"/>
      <c r="OHF52" s="3112"/>
      <c r="OHG52" s="3112"/>
      <c r="OHH52" s="3112"/>
      <c r="OHI52" s="3112"/>
      <c r="OHJ52" s="3112"/>
      <c r="OHK52" s="3112"/>
      <c r="OHL52" s="3112"/>
      <c r="OHM52" s="3112"/>
      <c r="OHN52" s="3112"/>
      <c r="OHO52" s="3112"/>
      <c r="OHP52" s="3112"/>
      <c r="OHQ52" s="3112"/>
      <c r="OHR52" s="3112"/>
      <c r="OHS52" s="3112"/>
      <c r="OHT52" s="3112"/>
      <c r="OHU52" s="3112"/>
      <c r="OHV52" s="3112"/>
      <c r="OHW52" s="3112"/>
      <c r="OHX52" s="3112"/>
      <c r="OHY52" s="3112"/>
      <c r="OHZ52" s="3112"/>
      <c r="OIA52" s="3112"/>
      <c r="OIB52" s="3112"/>
      <c r="OIC52" s="3112"/>
      <c r="OID52" s="3112"/>
      <c r="OIE52" s="3112"/>
      <c r="OIF52" s="3112"/>
      <c r="OIG52" s="3112"/>
      <c r="OIH52" s="3112"/>
      <c r="OII52" s="3112"/>
      <c r="OIJ52" s="3112"/>
      <c r="OIK52" s="3112"/>
      <c r="OIL52" s="3112"/>
      <c r="OIM52" s="3112"/>
      <c r="OIN52" s="3112"/>
      <c r="OIO52" s="3112"/>
      <c r="OIP52" s="3112"/>
      <c r="OIQ52" s="3112"/>
      <c r="OIR52" s="3112"/>
      <c r="OIS52" s="3112"/>
      <c r="OIT52" s="3112"/>
      <c r="OIU52" s="3112"/>
      <c r="OIV52" s="3112"/>
      <c r="OIW52" s="3112"/>
      <c r="OIX52" s="3112"/>
      <c r="OIY52" s="3112"/>
      <c r="OIZ52" s="3112"/>
      <c r="OJA52" s="3112"/>
      <c r="OJB52" s="3112"/>
      <c r="OJC52" s="3112"/>
      <c r="OJD52" s="3112"/>
      <c r="OJE52" s="3112"/>
      <c r="OJF52" s="3112"/>
      <c r="OJG52" s="3112"/>
      <c r="OJH52" s="3112"/>
      <c r="OJI52" s="3112"/>
      <c r="OJJ52" s="3112"/>
      <c r="OJK52" s="3112"/>
      <c r="OJL52" s="3112"/>
      <c r="OJM52" s="3112"/>
      <c r="OJN52" s="3112"/>
      <c r="OJO52" s="3112"/>
      <c r="OJP52" s="3112"/>
      <c r="OJQ52" s="3112"/>
      <c r="OJR52" s="3112"/>
      <c r="OJS52" s="3112"/>
      <c r="OJT52" s="3112"/>
      <c r="OJU52" s="3112"/>
      <c r="OJV52" s="3112"/>
      <c r="OJW52" s="3112"/>
      <c r="OJX52" s="3112"/>
      <c r="OJY52" s="3112"/>
      <c r="OJZ52" s="3112"/>
      <c r="OKA52" s="3112"/>
      <c r="OKB52" s="3112"/>
      <c r="OKC52" s="3112"/>
      <c r="OKD52" s="3112"/>
      <c r="OKE52" s="3112"/>
      <c r="OKF52" s="3112"/>
      <c r="OKG52" s="3112"/>
      <c r="OKH52" s="3112"/>
      <c r="OKI52" s="3112"/>
      <c r="OKJ52" s="3112"/>
      <c r="OKK52" s="3112"/>
      <c r="OKL52" s="3112"/>
      <c r="OKM52" s="3112"/>
      <c r="OKN52" s="3112"/>
      <c r="OKO52" s="3112"/>
      <c r="OKP52" s="3112"/>
      <c r="OKQ52" s="3112"/>
      <c r="OKR52" s="3112"/>
      <c r="OKS52" s="3112"/>
      <c r="OKT52" s="3112"/>
      <c r="OKU52" s="3112"/>
      <c r="OKV52" s="3112"/>
      <c r="OKW52" s="3112"/>
      <c r="OKX52" s="3112"/>
      <c r="OKY52" s="3112"/>
      <c r="OKZ52" s="3112"/>
      <c r="OLA52" s="3112"/>
      <c r="OLB52" s="3112"/>
      <c r="OLC52" s="3112"/>
      <c r="OLD52" s="3112"/>
      <c r="OLE52" s="3112"/>
      <c r="OLF52" s="3112"/>
      <c r="OLG52" s="3112"/>
      <c r="OLH52" s="3112"/>
      <c r="OLI52" s="3112"/>
      <c r="OLJ52" s="3112"/>
      <c r="OLK52" s="3112"/>
      <c r="OLL52" s="3112"/>
      <c r="OLM52" s="3112"/>
      <c r="OLN52" s="3112"/>
      <c r="OLO52" s="3112"/>
      <c r="OLP52" s="3112"/>
      <c r="OLQ52" s="3112"/>
      <c r="OLR52" s="3112"/>
      <c r="OLS52" s="3112"/>
      <c r="OLT52" s="3112"/>
      <c r="OLU52" s="3112"/>
      <c r="OLV52" s="3112"/>
      <c r="OLW52" s="3112"/>
      <c r="OLX52" s="3112"/>
      <c r="OLY52" s="3112"/>
      <c r="OLZ52" s="3112"/>
      <c r="OMA52" s="3112"/>
      <c r="OMB52" s="3112"/>
      <c r="OMC52" s="3112"/>
      <c r="OMD52" s="3112"/>
      <c r="OME52" s="3112"/>
      <c r="OMF52" s="3112"/>
      <c r="OMG52" s="3112"/>
      <c r="OMH52" s="3112"/>
      <c r="OMI52" s="3112"/>
      <c r="OMJ52" s="3112"/>
      <c r="OMK52" s="3112"/>
      <c r="OML52" s="3112"/>
      <c r="OMM52" s="3112"/>
      <c r="OMN52" s="3112"/>
      <c r="OMO52" s="3112"/>
      <c r="OMP52" s="3112"/>
      <c r="OMQ52" s="3112"/>
      <c r="OMR52" s="3112"/>
      <c r="OMS52" s="3112"/>
      <c r="OMT52" s="3112"/>
      <c r="OMU52" s="3112"/>
      <c r="OMV52" s="3112"/>
      <c r="OMW52" s="3112"/>
      <c r="OMX52" s="3112"/>
      <c r="OMY52" s="3112"/>
      <c r="OMZ52" s="3112"/>
      <c r="ONA52" s="3112"/>
      <c r="ONB52" s="3112"/>
      <c r="ONC52" s="3112"/>
      <c r="OND52" s="3112"/>
      <c r="ONE52" s="3112"/>
      <c r="ONF52" s="3112"/>
      <c r="ONG52" s="3112"/>
      <c r="ONH52" s="3112"/>
      <c r="ONI52" s="3112"/>
      <c r="ONJ52" s="3112"/>
      <c r="ONK52" s="3112"/>
      <c r="ONL52" s="3112"/>
      <c r="ONM52" s="3112"/>
      <c r="ONN52" s="3112"/>
      <c r="ONO52" s="3112"/>
      <c r="ONP52" s="3112"/>
      <c r="ONQ52" s="3112"/>
      <c r="ONR52" s="3112"/>
      <c r="ONS52" s="3112"/>
      <c r="ONT52" s="3112"/>
      <c r="ONU52" s="3112"/>
      <c r="ONV52" s="3112"/>
      <c r="ONW52" s="3112"/>
      <c r="ONX52" s="3112"/>
      <c r="ONY52" s="3112"/>
      <c r="ONZ52" s="3112"/>
      <c r="OOA52" s="3112"/>
      <c r="OOB52" s="3112"/>
      <c r="OOC52" s="3112"/>
      <c r="OOD52" s="3112"/>
      <c r="OOE52" s="3112"/>
      <c r="OOF52" s="3112"/>
      <c r="OOG52" s="3112"/>
      <c r="OOH52" s="3112"/>
      <c r="OOI52" s="3112"/>
      <c r="OOJ52" s="3112"/>
      <c r="OOK52" s="3112"/>
      <c r="OOL52" s="3112"/>
      <c r="OOM52" s="3112"/>
      <c r="OON52" s="3112"/>
      <c r="OOO52" s="3112"/>
      <c r="OOP52" s="3112"/>
      <c r="OOQ52" s="3112"/>
      <c r="OOR52" s="3112"/>
      <c r="OOS52" s="3112"/>
      <c r="OOT52" s="3112"/>
      <c r="OOU52" s="3112"/>
      <c r="OOV52" s="3112"/>
      <c r="OOW52" s="3112"/>
      <c r="OOX52" s="3112"/>
      <c r="OOY52" s="3112"/>
      <c r="OOZ52" s="3112"/>
      <c r="OPA52" s="3112"/>
      <c r="OPB52" s="3112"/>
      <c r="OPC52" s="3112"/>
      <c r="OPD52" s="3112"/>
      <c r="OPE52" s="3112"/>
      <c r="OPF52" s="3112"/>
      <c r="OPG52" s="3112"/>
      <c r="OPH52" s="3112"/>
      <c r="OPI52" s="3112"/>
      <c r="OPJ52" s="3112"/>
      <c r="OPK52" s="3112"/>
      <c r="OPL52" s="3112"/>
      <c r="OPM52" s="3112"/>
      <c r="OPN52" s="3112"/>
      <c r="OPO52" s="3112"/>
      <c r="OPP52" s="3112"/>
      <c r="OPQ52" s="3112"/>
      <c r="OPR52" s="3112"/>
      <c r="OPS52" s="3112"/>
      <c r="OPT52" s="3112"/>
      <c r="OPU52" s="3112"/>
      <c r="OPV52" s="3112"/>
      <c r="OPW52" s="3112"/>
      <c r="OPX52" s="3112"/>
      <c r="OPY52" s="3112"/>
      <c r="OPZ52" s="3112"/>
      <c r="OQA52" s="3112"/>
      <c r="OQB52" s="3112"/>
      <c r="OQC52" s="3112"/>
      <c r="OQD52" s="3112"/>
      <c r="OQE52" s="3112"/>
      <c r="OQF52" s="3112"/>
      <c r="OQG52" s="3112"/>
      <c r="OQH52" s="3112"/>
      <c r="OQI52" s="3112"/>
      <c r="OQJ52" s="3112"/>
      <c r="OQK52" s="3112"/>
      <c r="OQL52" s="3112"/>
      <c r="OQM52" s="3112"/>
      <c r="OQN52" s="3112"/>
      <c r="OQO52" s="3112"/>
      <c r="OQP52" s="3112"/>
      <c r="OQQ52" s="3112"/>
      <c r="OQR52" s="3112"/>
      <c r="OQS52" s="3112"/>
      <c r="OQT52" s="3112"/>
      <c r="OQU52" s="3112"/>
      <c r="OQV52" s="3112"/>
      <c r="OQW52" s="3112"/>
      <c r="OQX52" s="3112"/>
      <c r="OQY52" s="3112"/>
      <c r="OQZ52" s="3112"/>
      <c r="ORA52" s="3112"/>
      <c r="ORB52" s="3112"/>
      <c r="ORC52" s="3112"/>
      <c r="ORD52" s="3112"/>
      <c r="ORE52" s="3112"/>
      <c r="ORF52" s="3112"/>
      <c r="ORG52" s="3112"/>
      <c r="ORH52" s="3112"/>
      <c r="ORI52" s="3112"/>
      <c r="ORJ52" s="3112"/>
      <c r="ORK52" s="3112"/>
      <c r="ORL52" s="3112"/>
      <c r="ORM52" s="3112"/>
      <c r="ORN52" s="3112"/>
      <c r="ORO52" s="3112"/>
      <c r="ORP52" s="3112"/>
      <c r="ORQ52" s="3112"/>
      <c r="ORR52" s="3112"/>
      <c r="ORS52" s="3112"/>
      <c r="ORT52" s="3112"/>
      <c r="ORU52" s="3112"/>
      <c r="ORV52" s="3112"/>
      <c r="ORW52" s="3112"/>
      <c r="ORX52" s="3112"/>
      <c r="ORY52" s="3112"/>
      <c r="ORZ52" s="3112"/>
      <c r="OSA52" s="3112"/>
      <c r="OSB52" s="3112"/>
      <c r="OSC52" s="3112"/>
      <c r="OSD52" s="3112"/>
      <c r="OSE52" s="3112"/>
      <c r="OSF52" s="3112"/>
      <c r="OSG52" s="3112"/>
      <c r="OSH52" s="3112"/>
      <c r="OSI52" s="3112"/>
      <c r="OSJ52" s="3112"/>
      <c r="OSK52" s="3112"/>
      <c r="OSL52" s="3112"/>
      <c r="OSM52" s="3112"/>
      <c r="OSN52" s="3112"/>
      <c r="OSO52" s="3112"/>
      <c r="OSP52" s="3112"/>
      <c r="OSQ52" s="3112"/>
      <c r="OSR52" s="3112"/>
      <c r="OSS52" s="3112"/>
      <c r="OST52" s="3112"/>
      <c r="OSU52" s="3112"/>
      <c r="OSV52" s="3112"/>
      <c r="OSW52" s="3112"/>
      <c r="OSX52" s="3112"/>
      <c r="OSY52" s="3112"/>
      <c r="OSZ52" s="3112"/>
      <c r="OTA52" s="3112"/>
      <c r="OTB52" s="3112"/>
      <c r="OTC52" s="3112"/>
      <c r="OTD52" s="3112"/>
      <c r="OTE52" s="3112"/>
      <c r="OTF52" s="3112"/>
      <c r="OTG52" s="3112"/>
      <c r="OTH52" s="3112"/>
      <c r="OTI52" s="3112"/>
      <c r="OTJ52" s="3112"/>
      <c r="OTK52" s="3112"/>
      <c r="OTL52" s="3112"/>
      <c r="OTM52" s="3112"/>
      <c r="OTN52" s="3112"/>
      <c r="OTO52" s="3112"/>
      <c r="OTP52" s="3112"/>
      <c r="OTQ52" s="3112"/>
      <c r="OTR52" s="3112"/>
      <c r="OTS52" s="3112"/>
      <c r="OTT52" s="3112"/>
      <c r="OTU52" s="3112"/>
      <c r="OTV52" s="3112"/>
      <c r="OTW52" s="3112"/>
      <c r="OTX52" s="3112"/>
      <c r="OTY52" s="3112"/>
      <c r="OTZ52" s="3112"/>
      <c r="OUA52" s="3112"/>
      <c r="OUB52" s="3112"/>
      <c r="OUC52" s="3112"/>
      <c r="OUD52" s="3112"/>
      <c r="OUE52" s="3112"/>
      <c r="OUF52" s="3112"/>
      <c r="OUG52" s="3112"/>
      <c r="OUH52" s="3112"/>
      <c r="OUI52" s="3112"/>
      <c r="OUJ52" s="3112"/>
      <c r="OUK52" s="3112"/>
      <c r="OUL52" s="3112"/>
      <c r="OUM52" s="3112"/>
      <c r="OUN52" s="3112"/>
      <c r="OUO52" s="3112"/>
      <c r="OUP52" s="3112"/>
      <c r="OUQ52" s="3112"/>
      <c r="OUR52" s="3112"/>
      <c r="OUS52" s="3112"/>
      <c r="OUT52" s="3112"/>
      <c r="OUU52" s="3112"/>
      <c r="OUV52" s="3112"/>
      <c r="OUW52" s="3112"/>
      <c r="OUX52" s="3112"/>
      <c r="OUY52" s="3112"/>
      <c r="OUZ52" s="3112"/>
      <c r="OVA52" s="3112"/>
      <c r="OVB52" s="3112"/>
      <c r="OVC52" s="3112"/>
      <c r="OVD52" s="3112"/>
      <c r="OVE52" s="3112"/>
      <c r="OVF52" s="3112"/>
      <c r="OVG52" s="3112"/>
      <c r="OVH52" s="3112"/>
      <c r="OVI52" s="3112"/>
      <c r="OVJ52" s="3112"/>
      <c r="OVK52" s="3112"/>
      <c r="OVL52" s="3112"/>
      <c r="OVM52" s="3112"/>
      <c r="OVN52" s="3112"/>
      <c r="OVO52" s="3112"/>
      <c r="OVP52" s="3112"/>
      <c r="OVQ52" s="3112"/>
      <c r="OVR52" s="3112"/>
      <c r="OVS52" s="3112"/>
      <c r="OVT52" s="3112"/>
      <c r="OVU52" s="3112"/>
      <c r="OVV52" s="3112"/>
      <c r="OVW52" s="3112"/>
      <c r="OVX52" s="3112"/>
      <c r="OVY52" s="3112"/>
      <c r="OVZ52" s="3112"/>
      <c r="OWA52" s="3112"/>
      <c r="OWB52" s="3112"/>
      <c r="OWC52" s="3112"/>
      <c r="OWD52" s="3112"/>
      <c r="OWE52" s="3112"/>
      <c r="OWF52" s="3112"/>
      <c r="OWG52" s="3112"/>
      <c r="OWH52" s="3112"/>
      <c r="OWI52" s="3112"/>
      <c r="OWJ52" s="3112"/>
      <c r="OWK52" s="3112"/>
      <c r="OWL52" s="3112"/>
      <c r="OWM52" s="3112"/>
      <c r="OWN52" s="3112"/>
      <c r="OWO52" s="3112"/>
      <c r="OWP52" s="3112"/>
      <c r="OWQ52" s="3112"/>
      <c r="OWR52" s="3112"/>
      <c r="OWS52" s="3112"/>
      <c r="OWT52" s="3112"/>
      <c r="OWU52" s="3112"/>
      <c r="OWV52" s="3112"/>
      <c r="OWW52" s="3112"/>
      <c r="OWX52" s="3112"/>
      <c r="OWY52" s="3112"/>
      <c r="OWZ52" s="3112"/>
      <c r="OXA52" s="3112"/>
      <c r="OXB52" s="3112"/>
      <c r="OXC52" s="3112"/>
      <c r="OXD52" s="3112"/>
      <c r="OXE52" s="3112"/>
      <c r="OXF52" s="3112"/>
      <c r="OXG52" s="3112"/>
      <c r="OXH52" s="3112"/>
      <c r="OXI52" s="3112"/>
      <c r="OXJ52" s="3112"/>
      <c r="OXK52" s="3112"/>
      <c r="OXL52" s="3112"/>
      <c r="OXM52" s="3112"/>
      <c r="OXN52" s="3112"/>
      <c r="OXO52" s="3112"/>
      <c r="OXP52" s="3112"/>
      <c r="OXQ52" s="3112"/>
      <c r="OXR52" s="3112"/>
      <c r="OXS52" s="3112"/>
      <c r="OXT52" s="3112"/>
      <c r="OXU52" s="3112"/>
      <c r="OXV52" s="3112"/>
      <c r="OXW52" s="3112"/>
      <c r="OXX52" s="3112"/>
      <c r="OXY52" s="3112"/>
      <c r="OXZ52" s="3112"/>
      <c r="OYA52" s="3112"/>
      <c r="OYB52" s="3112"/>
      <c r="OYC52" s="3112"/>
      <c r="OYD52" s="3112"/>
      <c r="OYE52" s="3112"/>
      <c r="OYF52" s="3112"/>
      <c r="OYG52" s="3112"/>
      <c r="OYH52" s="3112"/>
      <c r="OYI52" s="3112"/>
      <c r="OYJ52" s="3112"/>
      <c r="OYK52" s="3112"/>
      <c r="OYL52" s="3112"/>
      <c r="OYM52" s="3112"/>
      <c r="OYN52" s="3112"/>
      <c r="OYO52" s="3112"/>
      <c r="OYP52" s="3112"/>
      <c r="OYQ52" s="3112"/>
      <c r="OYR52" s="3112"/>
      <c r="OYS52" s="3112"/>
      <c r="OYT52" s="3112"/>
      <c r="OYU52" s="3112"/>
      <c r="OYV52" s="3112"/>
      <c r="OYW52" s="3112"/>
      <c r="OYX52" s="3112"/>
      <c r="OYY52" s="3112"/>
      <c r="OYZ52" s="3112"/>
      <c r="OZA52" s="3112"/>
      <c r="OZB52" s="3112"/>
      <c r="OZC52" s="3112"/>
      <c r="OZD52" s="3112"/>
      <c r="OZE52" s="3112"/>
      <c r="OZF52" s="3112"/>
      <c r="OZG52" s="3112"/>
      <c r="OZH52" s="3112"/>
      <c r="OZI52" s="3112"/>
      <c r="OZJ52" s="3112"/>
      <c r="OZK52" s="3112"/>
      <c r="OZL52" s="3112"/>
      <c r="OZM52" s="3112"/>
      <c r="OZN52" s="3112"/>
      <c r="OZO52" s="3112"/>
      <c r="OZP52" s="3112"/>
      <c r="OZQ52" s="3112"/>
      <c r="OZR52" s="3112"/>
      <c r="OZS52" s="3112"/>
      <c r="OZT52" s="3112"/>
      <c r="OZU52" s="3112"/>
      <c r="OZV52" s="3112"/>
      <c r="OZW52" s="3112"/>
      <c r="OZX52" s="3112"/>
      <c r="OZY52" s="3112"/>
      <c r="OZZ52" s="3112"/>
      <c r="PAA52" s="3112"/>
      <c r="PAB52" s="3112"/>
      <c r="PAC52" s="3112"/>
      <c r="PAD52" s="3112"/>
      <c r="PAE52" s="3112"/>
      <c r="PAF52" s="3112"/>
      <c r="PAG52" s="3112"/>
      <c r="PAH52" s="3112"/>
      <c r="PAI52" s="3112"/>
      <c r="PAJ52" s="3112"/>
      <c r="PAK52" s="3112"/>
      <c r="PAL52" s="3112"/>
      <c r="PAM52" s="3112"/>
      <c r="PAN52" s="3112"/>
      <c r="PAO52" s="3112"/>
      <c r="PAP52" s="3112"/>
      <c r="PAQ52" s="3112"/>
      <c r="PAR52" s="3112"/>
      <c r="PAS52" s="3112"/>
      <c r="PAT52" s="3112"/>
      <c r="PAU52" s="3112"/>
      <c r="PAV52" s="3112"/>
      <c r="PAW52" s="3112"/>
      <c r="PAX52" s="3112"/>
      <c r="PAY52" s="3112"/>
      <c r="PAZ52" s="3112"/>
      <c r="PBA52" s="3112"/>
      <c r="PBB52" s="3112"/>
      <c r="PBC52" s="3112"/>
      <c r="PBD52" s="3112"/>
      <c r="PBE52" s="3112"/>
      <c r="PBF52" s="3112"/>
      <c r="PBG52" s="3112"/>
      <c r="PBH52" s="3112"/>
      <c r="PBI52" s="3112"/>
      <c r="PBJ52" s="3112"/>
      <c r="PBK52" s="3112"/>
      <c r="PBL52" s="3112"/>
      <c r="PBM52" s="3112"/>
      <c r="PBN52" s="3112"/>
      <c r="PBO52" s="3112"/>
      <c r="PBP52" s="3112"/>
      <c r="PBQ52" s="3112"/>
      <c r="PBR52" s="3112"/>
      <c r="PBS52" s="3112"/>
      <c r="PBT52" s="3112"/>
      <c r="PBU52" s="3112"/>
      <c r="PBV52" s="3112"/>
      <c r="PBW52" s="3112"/>
      <c r="PBX52" s="3112"/>
      <c r="PBY52" s="3112"/>
      <c r="PBZ52" s="3112"/>
      <c r="PCA52" s="3112"/>
      <c r="PCB52" s="3112"/>
      <c r="PCC52" s="3112"/>
      <c r="PCD52" s="3112"/>
      <c r="PCE52" s="3112"/>
      <c r="PCF52" s="3112"/>
      <c r="PCG52" s="3112"/>
      <c r="PCH52" s="3112"/>
      <c r="PCI52" s="3112"/>
      <c r="PCJ52" s="3112"/>
      <c r="PCK52" s="3112"/>
      <c r="PCL52" s="3112"/>
      <c r="PCM52" s="3112"/>
      <c r="PCN52" s="3112"/>
      <c r="PCO52" s="3112"/>
      <c r="PCP52" s="3112"/>
      <c r="PCQ52" s="3112"/>
      <c r="PCR52" s="3112"/>
      <c r="PCS52" s="3112"/>
      <c r="PCT52" s="3112"/>
      <c r="PCU52" s="3112"/>
      <c r="PCV52" s="3112"/>
      <c r="PCW52" s="3112"/>
      <c r="PCX52" s="3112"/>
      <c r="PCY52" s="3112"/>
      <c r="PCZ52" s="3112"/>
      <c r="PDA52" s="3112"/>
      <c r="PDB52" s="3112"/>
      <c r="PDC52" s="3112"/>
      <c r="PDD52" s="3112"/>
      <c r="PDE52" s="3112"/>
      <c r="PDF52" s="3112"/>
      <c r="PDG52" s="3112"/>
      <c r="PDH52" s="3112"/>
      <c r="PDI52" s="3112"/>
      <c r="PDJ52" s="3112"/>
      <c r="PDK52" s="3112"/>
      <c r="PDL52" s="3112"/>
      <c r="PDM52" s="3112"/>
      <c r="PDN52" s="3112"/>
      <c r="PDO52" s="3112"/>
      <c r="PDP52" s="3112"/>
      <c r="PDQ52" s="3112"/>
      <c r="PDR52" s="3112"/>
      <c r="PDS52" s="3112"/>
      <c r="PDT52" s="3112"/>
      <c r="PDU52" s="3112"/>
      <c r="PDV52" s="3112"/>
      <c r="PDW52" s="3112"/>
      <c r="PDX52" s="3112"/>
      <c r="PDY52" s="3112"/>
      <c r="PDZ52" s="3112"/>
      <c r="PEA52" s="3112"/>
      <c r="PEB52" s="3112"/>
      <c r="PEC52" s="3112"/>
      <c r="PED52" s="3112"/>
      <c r="PEE52" s="3112"/>
      <c r="PEF52" s="3112"/>
      <c r="PEG52" s="3112"/>
      <c r="PEH52" s="3112"/>
      <c r="PEI52" s="3112"/>
      <c r="PEJ52" s="3112"/>
      <c r="PEK52" s="3112"/>
      <c r="PEL52" s="3112"/>
      <c r="PEM52" s="3112"/>
      <c r="PEN52" s="3112"/>
      <c r="PEO52" s="3112"/>
      <c r="PEP52" s="3112"/>
      <c r="PEQ52" s="3112"/>
      <c r="PER52" s="3112"/>
      <c r="PES52" s="3112"/>
      <c r="PET52" s="3112"/>
      <c r="PEU52" s="3112"/>
      <c r="PEV52" s="3112"/>
      <c r="PEW52" s="3112"/>
      <c r="PEX52" s="3112"/>
      <c r="PEY52" s="3112"/>
      <c r="PEZ52" s="3112"/>
      <c r="PFA52" s="3112"/>
      <c r="PFB52" s="3112"/>
      <c r="PFC52" s="3112"/>
      <c r="PFD52" s="3112"/>
      <c r="PFE52" s="3112"/>
      <c r="PFF52" s="3112"/>
      <c r="PFG52" s="3112"/>
      <c r="PFH52" s="3112"/>
      <c r="PFI52" s="3112"/>
      <c r="PFJ52" s="3112"/>
      <c r="PFK52" s="3112"/>
      <c r="PFL52" s="3112"/>
      <c r="PFM52" s="3112"/>
      <c r="PFN52" s="3112"/>
      <c r="PFO52" s="3112"/>
      <c r="PFP52" s="3112"/>
      <c r="PFQ52" s="3112"/>
      <c r="PFR52" s="3112"/>
      <c r="PFS52" s="3112"/>
      <c r="PFT52" s="3112"/>
      <c r="PFU52" s="3112"/>
      <c r="PFV52" s="3112"/>
      <c r="PFW52" s="3112"/>
      <c r="PFX52" s="3112"/>
      <c r="PFY52" s="3112"/>
      <c r="PFZ52" s="3112"/>
      <c r="PGA52" s="3112"/>
      <c r="PGB52" s="3112"/>
      <c r="PGC52" s="3112"/>
      <c r="PGD52" s="3112"/>
      <c r="PGE52" s="3112"/>
      <c r="PGF52" s="3112"/>
      <c r="PGG52" s="3112"/>
      <c r="PGH52" s="3112"/>
      <c r="PGI52" s="3112"/>
      <c r="PGJ52" s="3112"/>
      <c r="PGK52" s="3112"/>
      <c r="PGL52" s="3112"/>
      <c r="PGM52" s="3112"/>
      <c r="PGN52" s="3112"/>
      <c r="PGO52" s="3112"/>
      <c r="PGP52" s="3112"/>
      <c r="PGQ52" s="3112"/>
      <c r="PGR52" s="3112"/>
      <c r="PGS52" s="3112"/>
      <c r="PGT52" s="3112"/>
      <c r="PGU52" s="3112"/>
      <c r="PGV52" s="3112"/>
      <c r="PGW52" s="3112"/>
      <c r="PGX52" s="3112"/>
      <c r="PGY52" s="3112"/>
      <c r="PGZ52" s="3112"/>
      <c r="PHA52" s="3112"/>
      <c r="PHB52" s="3112"/>
      <c r="PHC52" s="3112"/>
      <c r="PHD52" s="3112"/>
      <c r="PHE52" s="3112"/>
      <c r="PHF52" s="3112"/>
      <c r="PHG52" s="3112"/>
      <c r="PHH52" s="3112"/>
      <c r="PHI52" s="3112"/>
      <c r="PHJ52" s="3112"/>
      <c r="PHK52" s="3112"/>
      <c r="PHL52" s="3112"/>
      <c r="PHM52" s="3112"/>
      <c r="PHN52" s="3112"/>
      <c r="PHO52" s="3112"/>
      <c r="PHP52" s="3112"/>
      <c r="PHQ52" s="3112"/>
      <c r="PHR52" s="3112"/>
      <c r="PHS52" s="3112"/>
      <c r="PHT52" s="3112"/>
      <c r="PHU52" s="3112"/>
      <c r="PHV52" s="3112"/>
      <c r="PHW52" s="3112"/>
      <c r="PHX52" s="3112"/>
      <c r="PHY52" s="3112"/>
      <c r="PHZ52" s="3112"/>
      <c r="PIA52" s="3112"/>
      <c r="PIB52" s="3112"/>
      <c r="PIC52" s="3112"/>
      <c r="PID52" s="3112"/>
      <c r="PIE52" s="3112"/>
      <c r="PIF52" s="3112"/>
      <c r="PIG52" s="3112"/>
      <c r="PIH52" s="3112"/>
      <c r="PII52" s="3112"/>
      <c r="PIJ52" s="3112"/>
      <c r="PIK52" s="3112"/>
      <c r="PIL52" s="3112"/>
      <c r="PIM52" s="3112"/>
      <c r="PIN52" s="3112"/>
      <c r="PIO52" s="3112"/>
      <c r="PIP52" s="3112"/>
      <c r="PIQ52" s="3112"/>
      <c r="PIR52" s="3112"/>
      <c r="PIS52" s="3112"/>
      <c r="PIT52" s="3112"/>
      <c r="PIU52" s="3112"/>
      <c r="PIV52" s="3112"/>
      <c r="PIW52" s="3112"/>
      <c r="PIX52" s="3112"/>
      <c r="PIY52" s="3112"/>
      <c r="PIZ52" s="3112"/>
      <c r="PJA52" s="3112"/>
      <c r="PJB52" s="3112"/>
      <c r="PJC52" s="3112"/>
      <c r="PJD52" s="3112"/>
      <c r="PJE52" s="3112"/>
      <c r="PJF52" s="3112"/>
      <c r="PJG52" s="3112"/>
      <c r="PJH52" s="3112"/>
      <c r="PJI52" s="3112"/>
      <c r="PJJ52" s="3112"/>
      <c r="PJK52" s="3112"/>
      <c r="PJL52" s="3112"/>
      <c r="PJM52" s="3112"/>
      <c r="PJN52" s="3112"/>
      <c r="PJO52" s="3112"/>
      <c r="PJP52" s="3112"/>
      <c r="PJQ52" s="3112"/>
      <c r="PJR52" s="3112"/>
      <c r="PJS52" s="3112"/>
      <c r="PJT52" s="3112"/>
      <c r="PJU52" s="3112"/>
      <c r="PJV52" s="3112"/>
      <c r="PJW52" s="3112"/>
      <c r="PJX52" s="3112"/>
      <c r="PJY52" s="3112"/>
      <c r="PJZ52" s="3112"/>
      <c r="PKA52" s="3112"/>
      <c r="PKB52" s="3112"/>
      <c r="PKC52" s="3112"/>
      <c r="PKD52" s="3112"/>
      <c r="PKE52" s="3112"/>
      <c r="PKF52" s="3112"/>
      <c r="PKG52" s="3112"/>
      <c r="PKH52" s="3112"/>
      <c r="PKI52" s="3112"/>
      <c r="PKJ52" s="3112"/>
      <c r="PKK52" s="3112"/>
      <c r="PKL52" s="3112"/>
      <c r="PKM52" s="3112"/>
      <c r="PKN52" s="3112"/>
      <c r="PKO52" s="3112"/>
      <c r="PKP52" s="3112"/>
      <c r="PKQ52" s="3112"/>
      <c r="PKR52" s="3112"/>
      <c r="PKS52" s="3112"/>
      <c r="PKT52" s="3112"/>
      <c r="PKU52" s="3112"/>
      <c r="PKV52" s="3112"/>
      <c r="PKW52" s="3112"/>
      <c r="PKX52" s="3112"/>
      <c r="PKY52" s="3112"/>
      <c r="PKZ52" s="3112"/>
      <c r="PLA52" s="3112"/>
      <c r="PLB52" s="3112"/>
      <c r="PLC52" s="3112"/>
      <c r="PLD52" s="3112"/>
      <c r="PLE52" s="3112"/>
      <c r="PLF52" s="3112"/>
      <c r="PLG52" s="3112"/>
      <c r="PLH52" s="3112"/>
      <c r="PLI52" s="3112"/>
      <c r="PLJ52" s="3112"/>
      <c r="PLK52" s="3112"/>
      <c r="PLL52" s="3112"/>
      <c r="PLM52" s="3112"/>
      <c r="PLN52" s="3112"/>
      <c r="PLO52" s="3112"/>
      <c r="PLP52" s="3112"/>
      <c r="PLQ52" s="3112"/>
      <c r="PLR52" s="3112"/>
      <c r="PLS52" s="3112"/>
      <c r="PLT52" s="3112"/>
      <c r="PLU52" s="3112"/>
      <c r="PLV52" s="3112"/>
      <c r="PLW52" s="3112"/>
      <c r="PLX52" s="3112"/>
      <c r="PLY52" s="3112"/>
      <c r="PLZ52" s="3112"/>
      <c r="PMA52" s="3112"/>
      <c r="PMB52" s="3112"/>
      <c r="PMC52" s="3112"/>
      <c r="PMD52" s="3112"/>
      <c r="PME52" s="3112"/>
      <c r="PMF52" s="3112"/>
      <c r="PMG52" s="3112"/>
      <c r="PMH52" s="3112"/>
      <c r="PMI52" s="3112"/>
      <c r="PMJ52" s="3112"/>
      <c r="PMK52" s="3112"/>
      <c r="PML52" s="3112"/>
      <c r="PMM52" s="3112"/>
      <c r="PMN52" s="3112"/>
      <c r="PMO52" s="3112"/>
      <c r="PMP52" s="3112"/>
      <c r="PMQ52" s="3112"/>
      <c r="PMR52" s="3112"/>
      <c r="PMS52" s="3112"/>
      <c r="PMT52" s="3112"/>
      <c r="PMU52" s="3112"/>
      <c r="PMV52" s="3112"/>
      <c r="PMW52" s="3112"/>
      <c r="PMX52" s="3112"/>
      <c r="PMY52" s="3112"/>
      <c r="PMZ52" s="3112"/>
      <c r="PNA52" s="3112"/>
      <c r="PNB52" s="3112"/>
      <c r="PNC52" s="3112"/>
      <c r="PND52" s="3112"/>
      <c r="PNE52" s="3112"/>
      <c r="PNF52" s="3112"/>
      <c r="PNG52" s="3112"/>
      <c r="PNH52" s="3112"/>
      <c r="PNI52" s="3112"/>
      <c r="PNJ52" s="3112"/>
      <c r="PNK52" s="3112"/>
      <c r="PNL52" s="3112"/>
      <c r="PNM52" s="3112"/>
      <c r="PNN52" s="3112"/>
      <c r="PNO52" s="3112"/>
      <c r="PNP52" s="3112"/>
      <c r="PNQ52" s="3112"/>
      <c r="PNR52" s="3112"/>
      <c r="PNS52" s="3112"/>
      <c r="PNT52" s="3112"/>
      <c r="PNU52" s="3112"/>
      <c r="PNV52" s="3112"/>
      <c r="PNW52" s="3112"/>
      <c r="PNX52" s="3112"/>
      <c r="PNY52" s="3112"/>
      <c r="PNZ52" s="3112"/>
      <c r="POA52" s="3112"/>
      <c r="POB52" s="3112"/>
      <c r="POC52" s="3112"/>
      <c r="POD52" s="3112"/>
      <c r="POE52" s="3112"/>
      <c r="POF52" s="3112"/>
      <c r="POG52" s="3112"/>
      <c r="POH52" s="3112"/>
      <c r="POI52" s="3112"/>
      <c r="POJ52" s="3112"/>
      <c r="POK52" s="3112"/>
      <c r="POL52" s="3112"/>
      <c r="POM52" s="3112"/>
      <c r="PON52" s="3112"/>
      <c r="POO52" s="3112"/>
      <c r="POP52" s="3112"/>
      <c r="POQ52" s="3112"/>
      <c r="POR52" s="3112"/>
      <c r="POS52" s="3112"/>
      <c r="POT52" s="3112"/>
      <c r="POU52" s="3112"/>
      <c r="POV52" s="3112"/>
      <c r="POW52" s="3112"/>
      <c r="POX52" s="3112"/>
      <c r="POY52" s="3112"/>
      <c r="POZ52" s="3112"/>
      <c r="PPA52" s="3112"/>
      <c r="PPB52" s="3112"/>
      <c r="PPC52" s="3112"/>
      <c r="PPD52" s="3112"/>
      <c r="PPE52" s="3112"/>
      <c r="PPF52" s="3112"/>
      <c r="PPG52" s="3112"/>
      <c r="PPH52" s="3112"/>
      <c r="PPI52" s="3112"/>
      <c r="PPJ52" s="3112"/>
      <c r="PPK52" s="3112"/>
      <c r="PPL52" s="3112"/>
      <c r="PPM52" s="3112"/>
      <c r="PPN52" s="3112"/>
      <c r="PPO52" s="3112"/>
      <c r="PPP52" s="3112"/>
      <c r="PPQ52" s="3112"/>
      <c r="PPR52" s="3112"/>
      <c r="PPS52" s="3112"/>
      <c r="PPT52" s="3112"/>
      <c r="PPU52" s="3112"/>
      <c r="PPV52" s="3112"/>
      <c r="PPW52" s="3112"/>
      <c r="PPX52" s="3112"/>
      <c r="PPY52" s="3112"/>
      <c r="PPZ52" s="3112"/>
      <c r="PQA52" s="3112"/>
      <c r="PQB52" s="3112"/>
      <c r="PQC52" s="3112"/>
      <c r="PQD52" s="3112"/>
      <c r="PQE52" s="3112"/>
      <c r="PQF52" s="3112"/>
      <c r="PQG52" s="3112"/>
      <c r="PQH52" s="3112"/>
      <c r="PQI52" s="3112"/>
      <c r="PQJ52" s="3112"/>
      <c r="PQK52" s="3112"/>
      <c r="PQL52" s="3112"/>
      <c r="PQM52" s="3112"/>
      <c r="PQN52" s="3112"/>
      <c r="PQO52" s="3112"/>
      <c r="PQP52" s="3112"/>
      <c r="PQQ52" s="3112"/>
      <c r="PQR52" s="3112"/>
      <c r="PQS52" s="3112"/>
      <c r="PQT52" s="3112"/>
      <c r="PQU52" s="3112"/>
      <c r="PQV52" s="3112"/>
      <c r="PQW52" s="3112"/>
      <c r="PQX52" s="3112"/>
      <c r="PQY52" s="3112"/>
      <c r="PQZ52" s="3112"/>
      <c r="PRA52" s="3112"/>
      <c r="PRB52" s="3112"/>
      <c r="PRC52" s="3112"/>
      <c r="PRD52" s="3112"/>
      <c r="PRE52" s="3112"/>
      <c r="PRF52" s="3112"/>
      <c r="PRG52" s="3112"/>
      <c r="PRH52" s="3112"/>
      <c r="PRI52" s="3112"/>
      <c r="PRJ52" s="3112"/>
      <c r="PRK52" s="3112"/>
      <c r="PRL52" s="3112"/>
      <c r="PRM52" s="3112"/>
      <c r="PRN52" s="3112"/>
      <c r="PRO52" s="3112"/>
      <c r="PRP52" s="3112"/>
      <c r="PRQ52" s="3112"/>
      <c r="PRR52" s="3112"/>
      <c r="PRS52" s="3112"/>
      <c r="PRT52" s="3112"/>
      <c r="PRU52" s="3112"/>
      <c r="PRV52" s="3112"/>
      <c r="PRW52" s="3112"/>
      <c r="PRX52" s="3112"/>
      <c r="PRY52" s="3112"/>
      <c r="PRZ52" s="3112"/>
      <c r="PSA52" s="3112"/>
      <c r="PSB52" s="3112"/>
      <c r="PSC52" s="3112"/>
      <c r="PSD52" s="3112"/>
      <c r="PSE52" s="3112"/>
      <c r="PSF52" s="3112"/>
      <c r="PSG52" s="3112"/>
      <c r="PSH52" s="3112"/>
      <c r="PSI52" s="3112"/>
      <c r="PSJ52" s="3112"/>
      <c r="PSK52" s="3112"/>
      <c r="PSL52" s="3112"/>
      <c r="PSM52" s="3112"/>
      <c r="PSN52" s="3112"/>
      <c r="PSO52" s="3112"/>
      <c r="PSP52" s="3112"/>
      <c r="PSQ52" s="3112"/>
      <c r="PSR52" s="3112"/>
      <c r="PSS52" s="3112"/>
      <c r="PST52" s="3112"/>
      <c r="PSU52" s="3112"/>
      <c r="PSV52" s="3112"/>
      <c r="PSW52" s="3112"/>
      <c r="PSX52" s="3112"/>
      <c r="PSY52" s="3112"/>
      <c r="PSZ52" s="3112"/>
      <c r="PTA52" s="3112"/>
      <c r="PTB52" s="3112"/>
      <c r="PTC52" s="3112"/>
      <c r="PTD52" s="3112"/>
      <c r="PTE52" s="3112"/>
      <c r="PTF52" s="3112"/>
      <c r="PTG52" s="3112"/>
      <c r="PTH52" s="3112"/>
      <c r="PTI52" s="3112"/>
      <c r="PTJ52" s="3112"/>
      <c r="PTK52" s="3112"/>
      <c r="PTL52" s="3112"/>
      <c r="PTM52" s="3112"/>
      <c r="PTN52" s="3112"/>
      <c r="PTO52" s="3112"/>
      <c r="PTP52" s="3112"/>
      <c r="PTQ52" s="3112"/>
      <c r="PTR52" s="3112"/>
      <c r="PTS52" s="3112"/>
      <c r="PTT52" s="3112"/>
      <c r="PTU52" s="3112"/>
      <c r="PTV52" s="3112"/>
      <c r="PTW52" s="3112"/>
      <c r="PTX52" s="3112"/>
      <c r="PTY52" s="3112"/>
      <c r="PTZ52" s="3112"/>
      <c r="PUA52" s="3112"/>
      <c r="PUB52" s="3112"/>
      <c r="PUC52" s="3112"/>
      <c r="PUD52" s="3112"/>
      <c r="PUE52" s="3112"/>
      <c r="PUF52" s="3112"/>
      <c r="PUG52" s="3112"/>
      <c r="PUH52" s="3112"/>
      <c r="PUI52" s="3112"/>
      <c r="PUJ52" s="3112"/>
      <c r="PUK52" s="3112"/>
      <c r="PUL52" s="3112"/>
      <c r="PUM52" s="3112"/>
      <c r="PUN52" s="3112"/>
      <c r="PUO52" s="3112"/>
      <c r="PUP52" s="3112"/>
      <c r="PUQ52" s="3112"/>
      <c r="PUR52" s="3112"/>
      <c r="PUS52" s="3112"/>
      <c r="PUT52" s="3112"/>
      <c r="PUU52" s="3112"/>
      <c r="PUV52" s="3112"/>
      <c r="PUW52" s="3112"/>
      <c r="PUX52" s="3112"/>
      <c r="PUY52" s="3112"/>
      <c r="PUZ52" s="3112"/>
      <c r="PVA52" s="3112"/>
      <c r="PVB52" s="3112"/>
      <c r="PVC52" s="3112"/>
      <c r="PVD52" s="3112"/>
      <c r="PVE52" s="3112"/>
      <c r="PVF52" s="3112"/>
      <c r="PVG52" s="3112"/>
      <c r="PVH52" s="3112"/>
      <c r="PVI52" s="3112"/>
      <c r="PVJ52" s="3112"/>
      <c r="PVK52" s="3112"/>
      <c r="PVL52" s="3112"/>
      <c r="PVM52" s="3112"/>
      <c r="PVN52" s="3112"/>
      <c r="PVO52" s="3112"/>
      <c r="PVP52" s="3112"/>
      <c r="PVQ52" s="3112"/>
      <c r="PVR52" s="3112"/>
      <c r="PVS52" s="3112"/>
      <c r="PVT52" s="3112"/>
      <c r="PVU52" s="3112"/>
      <c r="PVV52" s="3112"/>
      <c r="PVW52" s="3112"/>
      <c r="PVX52" s="3112"/>
      <c r="PVY52" s="3112"/>
      <c r="PVZ52" s="3112"/>
      <c r="PWA52" s="3112"/>
      <c r="PWB52" s="3112"/>
      <c r="PWC52" s="3112"/>
      <c r="PWD52" s="3112"/>
      <c r="PWE52" s="3112"/>
      <c r="PWF52" s="3112"/>
      <c r="PWG52" s="3112"/>
      <c r="PWH52" s="3112"/>
      <c r="PWI52" s="3112"/>
      <c r="PWJ52" s="3112"/>
      <c r="PWK52" s="3112"/>
      <c r="PWL52" s="3112"/>
      <c r="PWM52" s="3112"/>
      <c r="PWN52" s="3112"/>
      <c r="PWO52" s="3112"/>
      <c r="PWP52" s="3112"/>
      <c r="PWQ52" s="3112"/>
      <c r="PWR52" s="3112"/>
      <c r="PWS52" s="3112"/>
      <c r="PWT52" s="3112"/>
      <c r="PWU52" s="3112"/>
      <c r="PWV52" s="3112"/>
      <c r="PWW52" s="3112"/>
      <c r="PWX52" s="3112"/>
      <c r="PWY52" s="3112"/>
      <c r="PWZ52" s="3112"/>
      <c r="PXA52" s="3112"/>
      <c r="PXB52" s="3112"/>
      <c r="PXC52" s="3112"/>
      <c r="PXD52" s="3112"/>
      <c r="PXE52" s="3112"/>
      <c r="PXF52" s="3112"/>
      <c r="PXG52" s="3112"/>
      <c r="PXH52" s="3112"/>
      <c r="PXI52" s="3112"/>
      <c r="PXJ52" s="3112"/>
      <c r="PXK52" s="3112"/>
      <c r="PXL52" s="3112"/>
      <c r="PXM52" s="3112"/>
      <c r="PXN52" s="3112"/>
      <c r="PXO52" s="3112"/>
      <c r="PXP52" s="3112"/>
      <c r="PXQ52" s="3112"/>
      <c r="PXR52" s="3112"/>
      <c r="PXS52" s="3112"/>
      <c r="PXT52" s="3112"/>
      <c r="PXU52" s="3112"/>
      <c r="PXV52" s="3112"/>
      <c r="PXW52" s="3112"/>
      <c r="PXX52" s="3112"/>
      <c r="PXY52" s="3112"/>
      <c r="PXZ52" s="3112"/>
      <c r="PYA52" s="3112"/>
      <c r="PYB52" s="3112"/>
      <c r="PYC52" s="3112"/>
      <c r="PYD52" s="3112"/>
      <c r="PYE52" s="3112"/>
      <c r="PYF52" s="3112"/>
      <c r="PYG52" s="3112"/>
      <c r="PYH52" s="3112"/>
      <c r="PYI52" s="3112"/>
      <c r="PYJ52" s="3112"/>
      <c r="PYK52" s="3112"/>
      <c r="PYL52" s="3112"/>
      <c r="PYM52" s="3112"/>
      <c r="PYN52" s="3112"/>
      <c r="PYO52" s="3112"/>
      <c r="PYP52" s="3112"/>
      <c r="PYQ52" s="3112"/>
      <c r="PYR52" s="3112"/>
      <c r="PYS52" s="3112"/>
      <c r="PYT52" s="3112"/>
      <c r="PYU52" s="3112"/>
      <c r="PYV52" s="3112"/>
      <c r="PYW52" s="3112"/>
      <c r="PYX52" s="3112"/>
      <c r="PYY52" s="3112"/>
      <c r="PYZ52" s="3112"/>
      <c r="PZA52" s="3112"/>
      <c r="PZB52" s="3112"/>
      <c r="PZC52" s="3112"/>
      <c r="PZD52" s="3112"/>
      <c r="PZE52" s="3112"/>
      <c r="PZF52" s="3112"/>
      <c r="PZG52" s="3112"/>
      <c r="PZH52" s="3112"/>
      <c r="PZI52" s="3112"/>
      <c r="PZJ52" s="3112"/>
      <c r="PZK52" s="3112"/>
      <c r="PZL52" s="3112"/>
      <c r="PZM52" s="3112"/>
      <c r="PZN52" s="3112"/>
      <c r="PZO52" s="3112"/>
      <c r="PZP52" s="3112"/>
      <c r="PZQ52" s="3112"/>
      <c r="PZR52" s="3112"/>
      <c r="PZS52" s="3112"/>
      <c r="PZT52" s="3112"/>
      <c r="PZU52" s="3112"/>
      <c r="PZV52" s="3112"/>
      <c r="PZW52" s="3112"/>
      <c r="PZX52" s="3112"/>
      <c r="PZY52" s="3112"/>
      <c r="PZZ52" s="3112"/>
      <c r="QAA52" s="3112"/>
      <c r="QAB52" s="3112"/>
      <c r="QAC52" s="3112"/>
      <c r="QAD52" s="3112"/>
      <c r="QAE52" s="3112"/>
      <c r="QAF52" s="3112"/>
      <c r="QAG52" s="3112"/>
      <c r="QAH52" s="3112"/>
      <c r="QAI52" s="3112"/>
      <c r="QAJ52" s="3112"/>
      <c r="QAK52" s="3112"/>
      <c r="QAL52" s="3112"/>
      <c r="QAM52" s="3112"/>
      <c r="QAN52" s="3112"/>
      <c r="QAO52" s="3112"/>
      <c r="QAP52" s="3112"/>
      <c r="QAQ52" s="3112"/>
      <c r="QAR52" s="3112"/>
      <c r="QAS52" s="3112"/>
      <c r="QAT52" s="3112"/>
      <c r="QAU52" s="3112"/>
      <c r="QAV52" s="3112"/>
      <c r="QAW52" s="3112"/>
      <c r="QAX52" s="3112"/>
      <c r="QAY52" s="3112"/>
      <c r="QAZ52" s="3112"/>
      <c r="QBA52" s="3112"/>
      <c r="QBB52" s="3112"/>
      <c r="QBC52" s="3112"/>
      <c r="QBD52" s="3112"/>
      <c r="QBE52" s="3112"/>
      <c r="QBF52" s="3112"/>
      <c r="QBG52" s="3112"/>
      <c r="QBH52" s="3112"/>
      <c r="QBI52" s="3112"/>
      <c r="QBJ52" s="3112"/>
      <c r="QBK52" s="3112"/>
      <c r="QBL52" s="3112"/>
      <c r="QBM52" s="3112"/>
      <c r="QBN52" s="3112"/>
      <c r="QBO52" s="3112"/>
      <c r="QBP52" s="3112"/>
      <c r="QBQ52" s="3112"/>
      <c r="QBR52" s="3112"/>
      <c r="QBS52" s="3112"/>
      <c r="QBT52" s="3112"/>
      <c r="QBU52" s="3112"/>
      <c r="QBV52" s="3112"/>
      <c r="QBW52" s="3112"/>
      <c r="QBX52" s="3112"/>
      <c r="QBY52" s="3112"/>
      <c r="QBZ52" s="3112"/>
      <c r="QCA52" s="3112"/>
      <c r="QCB52" s="3112"/>
      <c r="QCC52" s="3112"/>
      <c r="QCD52" s="3112"/>
      <c r="QCE52" s="3112"/>
      <c r="QCF52" s="3112"/>
      <c r="QCG52" s="3112"/>
      <c r="QCH52" s="3112"/>
      <c r="QCI52" s="3112"/>
      <c r="QCJ52" s="3112"/>
      <c r="QCK52" s="3112"/>
      <c r="QCL52" s="3112"/>
      <c r="QCM52" s="3112"/>
      <c r="QCN52" s="3112"/>
      <c r="QCO52" s="3112"/>
      <c r="QCP52" s="3112"/>
      <c r="QCQ52" s="3112"/>
      <c r="QCR52" s="3112"/>
      <c r="QCS52" s="3112"/>
      <c r="QCT52" s="3112"/>
      <c r="QCU52" s="3112"/>
      <c r="QCV52" s="3112"/>
      <c r="QCW52" s="3112"/>
      <c r="QCX52" s="3112"/>
      <c r="QCY52" s="3112"/>
      <c r="QCZ52" s="3112"/>
      <c r="QDA52" s="3112"/>
      <c r="QDB52" s="3112"/>
      <c r="QDC52" s="3112"/>
      <c r="QDD52" s="3112"/>
      <c r="QDE52" s="3112"/>
      <c r="QDF52" s="3112"/>
      <c r="QDG52" s="3112"/>
      <c r="QDH52" s="3112"/>
      <c r="QDI52" s="3112"/>
      <c r="QDJ52" s="3112"/>
      <c r="QDK52" s="3112"/>
      <c r="QDL52" s="3112"/>
      <c r="QDM52" s="3112"/>
      <c r="QDN52" s="3112"/>
      <c r="QDO52" s="3112"/>
      <c r="QDP52" s="3112"/>
      <c r="QDQ52" s="3112"/>
      <c r="QDR52" s="3112"/>
      <c r="QDS52" s="3112"/>
      <c r="QDT52" s="3112"/>
      <c r="QDU52" s="3112"/>
      <c r="QDV52" s="3112"/>
      <c r="QDW52" s="3112"/>
      <c r="QDX52" s="3112"/>
      <c r="QDY52" s="3112"/>
      <c r="QDZ52" s="3112"/>
      <c r="QEA52" s="3112"/>
      <c r="QEB52" s="3112"/>
      <c r="QEC52" s="3112"/>
      <c r="QED52" s="3112"/>
      <c r="QEE52" s="3112"/>
      <c r="QEF52" s="3112"/>
      <c r="QEG52" s="3112"/>
      <c r="QEH52" s="3112"/>
      <c r="QEI52" s="3112"/>
      <c r="QEJ52" s="3112"/>
      <c r="QEK52" s="3112"/>
      <c r="QEL52" s="3112"/>
      <c r="QEM52" s="3112"/>
      <c r="QEN52" s="3112"/>
      <c r="QEO52" s="3112"/>
      <c r="QEP52" s="3112"/>
      <c r="QEQ52" s="3112"/>
      <c r="QER52" s="3112"/>
      <c r="QES52" s="3112"/>
      <c r="QET52" s="3112"/>
      <c r="QEU52" s="3112"/>
      <c r="QEV52" s="3112"/>
      <c r="QEW52" s="3112"/>
      <c r="QEX52" s="3112"/>
      <c r="QEY52" s="3112"/>
      <c r="QEZ52" s="3112"/>
      <c r="QFA52" s="3112"/>
      <c r="QFB52" s="3112"/>
      <c r="QFC52" s="3112"/>
      <c r="QFD52" s="3112"/>
      <c r="QFE52" s="3112"/>
      <c r="QFF52" s="3112"/>
      <c r="QFG52" s="3112"/>
      <c r="QFH52" s="3112"/>
      <c r="QFI52" s="3112"/>
      <c r="QFJ52" s="3112"/>
      <c r="QFK52" s="3112"/>
      <c r="QFL52" s="3112"/>
      <c r="QFM52" s="3112"/>
      <c r="QFN52" s="3112"/>
      <c r="QFO52" s="3112"/>
      <c r="QFP52" s="3112"/>
      <c r="QFQ52" s="3112"/>
      <c r="QFR52" s="3112"/>
      <c r="QFS52" s="3112"/>
      <c r="QFT52" s="3112"/>
      <c r="QFU52" s="3112"/>
      <c r="QFV52" s="3112"/>
      <c r="QFW52" s="3112"/>
      <c r="QFX52" s="3112"/>
      <c r="QFY52" s="3112"/>
      <c r="QFZ52" s="3112"/>
      <c r="QGA52" s="3112"/>
      <c r="QGB52" s="3112"/>
      <c r="QGC52" s="3112"/>
      <c r="QGD52" s="3112"/>
      <c r="QGE52" s="3112"/>
      <c r="QGF52" s="3112"/>
      <c r="QGG52" s="3112"/>
      <c r="QGH52" s="3112"/>
      <c r="QGI52" s="3112"/>
      <c r="QGJ52" s="3112"/>
      <c r="QGK52" s="3112"/>
      <c r="QGL52" s="3112"/>
      <c r="QGM52" s="3112"/>
      <c r="QGN52" s="3112"/>
      <c r="QGO52" s="3112"/>
      <c r="QGP52" s="3112"/>
      <c r="QGQ52" s="3112"/>
      <c r="QGR52" s="3112"/>
      <c r="QGS52" s="3112"/>
      <c r="QGT52" s="3112"/>
      <c r="QGU52" s="3112"/>
      <c r="QGV52" s="3112"/>
      <c r="QGW52" s="3112"/>
      <c r="QGX52" s="3112"/>
      <c r="QGY52" s="3112"/>
      <c r="QGZ52" s="3112"/>
      <c r="QHA52" s="3112"/>
      <c r="QHB52" s="3112"/>
      <c r="QHC52" s="3112"/>
      <c r="QHD52" s="3112"/>
      <c r="QHE52" s="3112"/>
      <c r="QHF52" s="3112"/>
      <c r="QHG52" s="3112"/>
      <c r="QHH52" s="3112"/>
      <c r="QHI52" s="3112"/>
      <c r="QHJ52" s="3112"/>
      <c r="QHK52" s="3112"/>
      <c r="QHL52" s="3112"/>
      <c r="QHM52" s="3112"/>
      <c r="QHN52" s="3112"/>
      <c r="QHO52" s="3112"/>
      <c r="QHP52" s="3112"/>
      <c r="QHQ52" s="3112"/>
      <c r="QHR52" s="3112"/>
      <c r="QHS52" s="3112"/>
      <c r="QHT52" s="3112"/>
      <c r="QHU52" s="3112"/>
      <c r="QHV52" s="3112"/>
      <c r="QHW52" s="3112"/>
      <c r="QHX52" s="3112"/>
      <c r="QHY52" s="3112"/>
      <c r="QHZ52" s="3112"/>
      <c r="QIA52" s="3112"/>
      <c r="QIB52" s="3112"/>
      <c r="QIC52" s="3112"/>
      <c r="QID52" s="3112"/>
      <c r="QIE52" s="3112"/>
      <c r="QIF52" s="3112"/>
      <c r="QIG52" s="3112"/>
      <c r="QIH52" s="3112"/>
      <c r="QII52" s="3112"/>
      <c r="QIJ52" s="3112"/>
      <c r="QIK52" s="3112"/>
      <c r="QIL52" s="3112"/>
      <c r="QIM52" s="3112"/>
      <c r="QIN52" s="3112"/>
      <c r="QIO52" s="3112"/>
      <c r="QIP52" s="3112"/>
      <c r="QIQ52" s="3112"/>
      <c r="QIR52" s="3112"/>
      <c r="QIS52" s="3112"/>
      <c r="QIT52" s="3112"/>
      <c r="QIU52" s="3112"/>
      <c r="QIV52" s="3112"/>
      <c r="QIW52" s="3112"/>
      <c r="QIX52" s="3112"/>
      <c r="QIY52" s="3112"/>
      <c r="QIZ52" s="3112"/>
      <c r="QJA52" s="3112"/>
      <c r="QJB52" s="3112"/>
      <c r="QJC52" s="3112"/>
      <c r="QJD52" s="3112"/>
      <c r="QJE52" s="3112"/>
      <c r="QJF52" s="3112"/>
      <c r="QJG52" s="3112"/>
      <c r="QJH52" s="3112"/>
      <c r="QJI52" s="3112"/>
      <c r="QJJ52" s="3112"/>
      <c r="QJK52" s="3112"/>
      <c r="QJL52" s="3112"/>
      <c r="QJM52" s="3112"/>
      <c r="QJN52" s="3112"/>
      <c r="QJO52" s="3112"/>
      <c r="QJP52" s="3112"/>
      <c r="QJQ52" s="3112"/>
      <c r="QJR52" s="3112"/>
      <c r="QJS52" s="3112"/>
      <c r="QJT52" s="3112"/>
      <c r="QJU52" s="3112"/>
      <c r="QJV52" s="3112"/>
      <c r="QJW52" s="3112"/>
      <c r="QJX52" s="3112"/>
      <c r="QJY52" s="3112"/>
      <c r="QJZ52" s="3112"/>
      <c r="QKA52" s="3112"/>
      <c r="QKB52" s="3112"/>
      <c r="QKC52" s="3112"/>
      <c r="QKD52" s="3112"/>
      <c r="QKE52" s="3112"/>
      <c r="QKF52" s="3112"/>
      <c r="QKG52" s="3112"/>
      <c r="QKH52" s="3112"/>
      <c r="QKI52" s="3112"/>
      <c r="QKJ52" s="3112"/>
      <c r="QKK52" s="3112"/>
      <c r="QKL52" s="3112"/>
      <c r="QKM52" s="3112"/>
      <c r="QKN52" s="3112"/>
      <c r="QKO52" s="3112"/>
      <c r="QKP52" s="3112"/>
      <c r="QKQ52" s="3112"/>
      <c r="QKR52" s="3112"/>
      <c r="QKS52" s="3112"/>
      <c r="QKT52" s="3112"/>
      <c r="QKU52" s="3112"/>
      <c r="QKV52" s="3112"/>
      <c r="QKW52" s="3112"/>
      <c r="QKX52" s="3112"/>
      <c r="QKY52" s="3112"/>
      <c r="QKZ52" s="3112"/>
      <c r="QLA52" s="3112"/>
      <c r="QLB52" s="3112"/>
      <c r="QLC52" s="3112"/>
      <c r="QLD52" s="3112"/>
      <c r="QLE52" s="3112"/>
      <c r="QLF52" s="3112"/>
      <c r="QLG52" s="3112"/>
      <c r="QLH52" s="3112"/>
      <c r="QLI52" s="3112"/>
      <c r="QLJ52" s="3112"/>
      <c r="QLK52" s="3112"/>
      <c r="QLL52" s="3112"/>
      <c r="QLM52" s="3112"/>
      <c r="QLN52" s="3112"/>
      <c r="QLO52" s="3112"/>
      <c r="QLP52" s="3112"/>
      <c r="QLQ52" s="3112"/>
      <c r="QLR52" s="3112"/>
      <c r="QLS52" s="3112"/>
      <c r="QLT52" s="3112"/>
      <c r="QLU52" s="3112"/>
      <c r="QLV52" s="3112"/>
      <c r="QLW52" s="3112"/>
      <c r="QLX52" s="3112"/>
      <c r="QLY52" s="3112"/>
      <c r="QLZ52" s="3112"/>
      <c r="QMA52" s="3112"/>
      <c r="QMB52" s="3112"/>
      <c r="QMC52" s="3112"/>
      <c r="QMD52" s="3112"/>
      <c r="QME52" s="3112"/>
      <c r="QMF52" s="3112"/>
      <c r="QMG52" s="3112"/>
      <c r="QMH52" s="3112"/>
      <c r="QMI52" s="3112"/>
      <c r="QMJ52" s="3112"/>
      <c r="QMK52" s="3112"/>
      <c r="QML52" s="3112"/>
      <c r="QMM52" s="3112"/>
      <c r="QMN52" s="3112"/>
      <c r="QMO52" s="3112"/>
      <c r="QMP52" s="3112"/>
      <c r="QMQ52" s="3112"/>
      <c r="QMR52" s="3112"/>
      <c r="QMS52" s="3112"/>
      <c r="QMT52" s="3112"/>
      <c r="QMU52" s="3112"/>
      <c r="QMV52" s="3112"/>
      <c r="QMW52" s="3112"/>
      <c r="QMX52" s="3112"/>
      <c r="QMY52" s="3112"/>
      <c r="QMZ52" s="3112"/>
      <c r="QNA52" s="3112"/>
      <c r="QNB52" s="3112"/>
      <c r="QNC52" s="3112"/>
      <c r="QND52" s="3112"/>
      <c r="QNE52" s="3112"/>
      <c r="QNF52" s="3112"/>
      <c r="QNG52" s="3112"/>
      <c r="QNH52" s="3112"/>
      <c r="QNI52" s="3112"/>
      <c r="QNJ52" s="3112"/>
      <c r="QNK52" s="3112"/>
      <c r="QNL52" s="3112"/>
      <c r="QNM52" s="3112"/>
      <c r="QNN52" s="3112"/>
      <c r="QNO52" s="3112"/>
      <c r="QNP52" s="3112"/>
      <c r="QNQ52" s="3112"/>
      <c r="QNR52" s="3112"/>
      <c r="QNS52" s="3112"/>
      <c r="QNT52" s="3112"/>
      <c r="QNU52" s="3112"/>
      <c r="QNV52" s="3112"/>
      <c r="QNW52" s="3112"/>
      <c r="QNX52" s="3112"/>
      <c r="QNY52" s="3112"/>
      <c r="QNZ52" s="3112"/>
      <c r="QOA52" s="3112"/>
      <c r="QOB52" s="3112"/>
      <c r="QOC52" s="3112"/>
      <c r="QOD52" s="3112"/>
      <c r="QOE52" s="3112"/>
      <c r="QOF52" s="3112"/>
      <c r="QOG52" s="3112"/>
      <c r="QOH52" s="3112"/>
      <c r="QOI52" s="3112"/>
      <c r="QOJ52" s="3112"/>
      <c r="QOK52" s="3112"/>
      <c r="QOL52" s="3112"/>
      <c r="QOM52" s="3112"/>
      <c r="QON52" s="3112"/>
      <c r="QOO52" s="3112"/>
      <c r="QOP52" s="3112"/>
      <c r="QOQ52" s="3112"/>
      <c r="QOR52" s="3112"/>
      <c r="QOS52" s="3112"/>
      <c r="QOT52" s="3112"/>
      <c r="QOU52" s="3112"/>
      <c r="QOV52" s="3112"/>
      <c r="QOW52" s="3112"/>
      <c r="QOX52" s="3112"/>
      <c r="QOY52" s="3112"/>
      <c r="QOZ52" s="3112"/>
      <c r="QPA52" s="3112"/>
      <c r="QPB52" s="3112"/>
      <c r="QPC52" s="3112"/>
      <c r="QPD52" s="3112"/>
      <c r="QPE52" s="3112"/>
      <c r="QPF52" s="3112"/>
      <c r="QPG52" s="3112"/>
      <c r="QPH52" s="3112"/>
      <c r="QPI52" s="3112"/>
      <c r="QPJ52" s="3112"/>
      <c r="QPK52" s="3112"/>
      <c r="QPL52" s="3112"/>
      <c r="QPM52" s="3112"/>
      <c r="QPN52" s="3112"/>
      <c r="QPO52" s="3112"/>
      <c r="QPP52" s="3112"/>
      <c r="QPQ52" s="3112"/>
      <c r="QPR52" s="3112"/>
      <c r="QPS52" s="3112"/>
      <c r="QPT52" s="3112"/>
      <c r="QPU52" s="3112"/>
      <c r="QPV52" s="3112"/>
      <c r="QPW52" s="3112"/>
      <c r="QPX52" s="3112"/>
      <c r="QPY52" s="3112"/>
      <c r="QPZ52" s="3112"/>
      <c r="QQA52" s="3112"/>
      <c r="QQB52" s="3112"/>
      <c r="QQC52" s="3112"/>
      <c r="QQD52" s="3112"/>
      <c r="QQE52" s="3112"/>
      <c r="QQF52" s="3112"/>
      <c r="QQG52" s="3112"/>
      <c r="QQH52" s="3112"/>
      <c r="QQI52" s="3112"/>
      <c r="QQJ52" s="3112"/>
      <c r="QQK52" s="3112"/>
      <c r="QQL52" s="3112"/>
      <c r="QQM52" s="3112"/>
      <c r="QQN52" s="3112"/>
      <c r="QQO52" s="3112"/>
      <c r="QQP52" s="3112"/>
      <c r="QQQ52" s="3112"/>
      <c r="QQR52" s="3112"/>
      <c r="QQS52" s="3112"/>
      <c r="QQT52" s="3112"/>
      <c r="QQU52" s="3112"/>
      <c r="QQV52" s="3112"/>
      <c r="QQW52" s="3112"/>
      <c r="QQX52" s="3112"/>
      <c r="QQY52" s="3112"/>
      <c r="QQZ52" s="3112"/>
      <c r="QRA52" s="3112"/>
      <c r="QRB52" s="3112"/>
      <c r="QRC52" s="3112"/>
      <c r="QRD52" s="3112"/>
      <c r="QRE52" s="3112"/>
      <c r="QRF52" s="3112"/>
      <c r="QRG52" s="3112"/>
      <c r="QRH52" s="3112"/>
      <c r="QRI52" s="3112"/>
      <c r="QRJ52" s="3112"/>
      <c r="QRK52" s="3112"/>
      <c r="QRL52" s="3112"/>
      <c r="QRM52" s="3112"/>
      <c r="QRN52" s="3112"/>
      <c r="QRO52" s="3112"/>
      <c r="QRP52" s="3112"/>
      <c r="QRQ52" s="3112"/>
      <c r="QRR52" s="3112"/>
      <c r="QRS52" s="3112"/>
      <c r="QRT52" s="3112"/>
      <c r="QRU52" s="3112"/>
      <c r="QRV52" s="3112"/>
      <c r="QRW52" s="3112"/>
      <c r="QRX52" s="3112"/>
      <c r="QRY52" s="3112"/>
      <c r="QRZ52" s="3112"/>
      <c r="QSA52" s="3112"/>
      <c r="QSB52" s="3112"/>
      <c r="QSC52" s="3112"/>
      <c r="QSD52" s="3112"/>
      <c r="QSE52" s="3112"/>
      <c r="QSF52" s="3112"/>
      <c r="QSG52" s="3112"/>
      <c r="QSH52" s="3112"/>
      <c r="QSI52" s="3112"/>
      <c r="QSJ52" s="3112"/>
      <c r="QSK52" s="3112"/>
      <c r="QSL52" s="3112"/>
      <c r="QSM52" s="3112"/>
      <c r="QSN52" s="3112"/>
      <c r="QSO52" s="3112"/>
      <c r="QSP52" s="3112"/>
      <c r="QSQ52" s="3112"/>
      <c r="QSR52" s="3112"/>
      <c r="QSS52" s="3112"/>
      <c r="QST52" s="3112"/>
      <c r="QSU52" s="3112"/>
      <c r="QSV52" s="3112"/>
      <c r="QSW52" s="3112"/>
      <c r="QSX52" s="3112"/>
      <c r="QSY52" s="3112"/>
      <c r="QSZ52" s="3112"/>
      <c r="QTA52" s="3112"/>
      <c r="QTB52" s="3112"/>
      <c r="QTC52" s="3112"/>
      <c r="QTD52" s="3112"/>
      <c r="QTE52" s="3112"/>
      <c r="QTF52" s="3112"/>
      <c r="QTG52" s="3112"/>
      <c r="QTH52" s="3112"/>
      <c r="QTI52" s="3112"/>
      <c r="QTJ52" s="3112"/>
      <c r="QTK52" s="3112"/>
      <c r="QTL52" s="3112"/>
      <c r="QTM52" s="3112"/>
      <c r="QTN52" s="3112"/>
      <c r="QTO52" s="3112"/>
      <c r="QTP52" s="3112"/>
      <c r="QTQ52" s="3112"/>
      <c r="QTR52" s="3112"/>
      <c r="QTS52" s="3112"/>
      <c r="QTT52" s="3112"/>
      <c r="QTU52" s="3112"/>
      <c r="QTV52" s="3112"/>
      <c r="QTW52" s="3112"/>
      <c r="QTX52" s="3112"/>
      <c r="QTY52" s="3112"/>
      <c r="QTZ52" s="3112"/>
      <c r="QUA52" s="3112"/>
      <c r="QUB52" s="3112"/>
      <c r="QUC52" s="3112"/>
      <c r="QUD52" s="3112"/>
      <c r="QUE52" s="3112"/>
      <c r="QUF52" s="3112"/>
      <c r="QUG52" s="3112"/>
      <c r="QUH52" s="3112"/>
      <c r="QUI52" s="3112"/>
      <c r="QUJ52" s="3112"/>
      <c r="QUK52" s="3112"/>
      <c r="QUL52" s="3112"/>
      <c r="QUM52" s="3112"/>
      <c r="QUN52" s="3112"/>
      <c r="QUO52" s="3112"/>
      <c r="QUP52" s="3112"/>
      <c r="QUQ52" s="3112"/>
      <c r="QUR52" s="3112"/>
      <c r="QUS52" s="3112"/>
      <c r="QUT52" s="3112"/>
      <c r="QUU52" s="3112"/>
      <c r="QUV52" s="3112"/>
      <c r="QUW52" s="3112"/>
      <c r="QUX52" s="3112"/>
      <c r="QUY52" s="3112"/>
      <c r="QUZ52" s="3112"/>
      <c r="QVA52" s="3112"/>
      <c r="QVB52" s="3112"/>
      <c r="QVC52" s="3112"/>
      <c r="QVD52" s="3112"/>
      <c r="QVE52" s="3112"/>
      <c r="QVF52" s="3112"/>
      <c r="QVG52" s="3112"/>
      <c r="QVH52" s="3112"/>
      <c r="QVI52" s="3112"/>
      <c r="QVJ52" s="3112"/>
      <c r="QVK52" s="3112"/>
      <c r="QVL52" s="3112"/>
      <c r="QVM52" s="3112"/>
      <c r="QVN52" s="3112"/>
      <c r="QVO52" s="3112"/>
      <c r="QVP52" s="3112"/>
      <c r="QVQ52" s="3112"/>
      <c r="QVR52" s="3112"/>
      <c r="QVS52" s="3112"/>
      <c r="QVT52" s="3112"/>
      <c r="QVU52" s="3112"/>
      <c r="QVV52" s="3112"/>
      <c r="QVW52" s="3112"/>
      <c r="QVX52" s="3112"/>
      <c r="QVY52" s="3112"/>
      <c r="QVZ52" s="3112"/>
      <c r="QWA52" s="3112"/>
      <c r="QWB52" s="3112"/>
      <c r="QWC52" s="3112"/>
      <c r="QWD52" s="3112"/>
      <c r="QWE52" s="3112"/>
      <c r="QWF52" s="3112"/>
      <c r="QWG52" s="3112"/>
      <c r="QWH52" s="3112"/>
      <c r="QWI52" s="3112"/>
      <c r="QWJ52" s="3112"/>
      <c r="QWK52" s="3112"/>
      <c r="QWL52" s="3112"/>
      <c r="QWM52" s="3112"/>
      <c r="QWN52" s="3112"/>
      <c r="QWO52" s="3112"/>
      <c r="QWP52" s="3112"/>
      <c r="QWQ52" s="3112"/>
      <c r="QWR52" s="3112"/>
      <c r="QWS52" s="3112"/>
      <c r="QWT52" s="3112"/>
      <c r="QWU52" s="3112"/>
      <c r="QWV52" s="3112"/>
      <c r="QWW52" s="3112"/>
      <c r="QWX52" s="3112"/>
      <c r="QWY52" s="3112"/>
      <c r="QWZ52" s="3112"/>
      <c r="QXA52" s="3112"/>
      <c r="QXB52" s="3112"/>
      <c r="QXC52" s="3112"/>
      <c r="QXD52" s="3112"/>
      <c r="QXE52" s="3112"/>
      <c r="QXF52" s="3112"/>
      <c r="QXG52" s="3112"/>
      <c r="QXH52" s="3112"/>
      <c r="QXI52" s="3112"/>
      <c r="QXJ52" s="3112"/>
      <c r="QXK52" s="3112"/>
      <c r="QXL52" s="3112"/>
      <c r="QXM52" s="3112"/>
      <c r="QXN52" s="3112"/>
      <c r="QXO52" s="3112"/>
      <c r="QXP52" s="3112"/>
      <c r="QXQ52" s="3112"/>
      <c r="QXR52" s="3112"/>
      <c r="QXS52" s="3112"/>
      <c r="QXT52" s="3112"/>
      <c r="QXU52" s="3112"/>
      <c r="QXV52" s="3112"/>
      <c r="QXW52" s="3112"/>
      <c r="QXX52" s="3112"/>
      <c r="QXY52" s="3112"/>
      <c r="QXZ52" s="3112"/>
      <c r="QYA52" s="3112"/>
      <c r="QYB52" s="3112"/>
      <c r="QYC52" s="3112"/>
      <c r="QYD52" s="3112"/>
      <c r="QYE52" s="3112"/>
      <c r="QYF52" s="3112"/>
      <c r="QYG52" s="3112"/>
      <c r="QYH52" s="3112"/>
      <c r="QYI52" s="3112"/>
      <c r="QYJ52" s="3112"/>
      <c r="QYK52" s="3112"/>
      <c r="QYL52" s="3112"/>
      <c r="QYM52" s="3112"/>
      <c r="QYN52" s="3112"/>
      <c r="QYO52" s="3112"/>
      <c r="QYP52" s="3112"/>
      <c r="QYQ52" s="3112"/>
      <c r="QYR52" s="3112"/>
      <c r="QYS52" s="3112"/>
      <c r="QYT52" s="3112"/>
      <c r="QYU52" s="3112"/>
      <c r="QYV52" s="3112"/>
      <c r="QYW52" s="3112"/>
      <c r="QYX52" s="3112"/>
      <c r="QYY52" s="3112"/>
      <c r="QYZ52" s="3112"/>
      <c r="QZA52" s="3112"/>
      <c r="QZB52" s="3112"/>
      <c r="QZC52" s="3112"/>
      <c r="QZD52" s="3112"/>
      <c r="QZE52" s="3112"/>
      <c r="QZF52" s="3112"/>
      <c r="QZG52" s="3112"/>
      <c r="QZH52" s="3112"/>
      <c r="QZI52" s="3112"/>
      <c r="QZJ52" s="3112"/>
      <c r="QZK52" s="3112"/>
      <c r="QZL52" s="3112"/>
      <c r="QZM52" s="3112"/>
      <c r="QZN52" s="3112"/>
      <c r="QZO52" s="3112"/>
      <c r="QZP52" s="3112"/>
      <c r="QZQ52" s="3112"/>
      <c r="QZR52" s="3112"/>
      <c r="QZS52" s="3112"/>
      <c r="QZT52" s="3112"/>
      <c r="QZU52" s="3112"/>
      <c r="QZV52" s="3112"/>
      <c r="QZW52" s="3112"/>
      <c r="QZX52" s="3112"/>
      <c r="QZY52" s="3112"/>
      <c r="QZZ52" s="3112"/>
      <c r="RAA52" s="3112"/>
      <c r="RAB52" s="3112"/>
      <c r="RAC52" s="3112"/>
      <c r="RAD52" s="3112"/>
      <c r="RAE52" s="3112"/>
      <c r="RAF52" s="3112"/>
      <c r="RAG52" s="3112"/>
      <c r="RAH52" s="3112"/>
      <c r="RAI52" s="3112"/>
      <c r="RAJ52" s="3112"/>
      <c r="RAK52" s="3112"/>
      <c r="RAL52" s="3112"/>
      <c r="RAM52" s="3112"/>
      <c r="RAN52" s="3112"/>
      <c r="RAO52" s="3112"/>
      <c r="RAP52" s="3112"/>
      <c r="RAQ52" s="3112"/>
      <c r="RAR52" s="3112"/>
      <c r="RAS52" s="3112"/>
      <c r="RAT52" s="3112"/>
      <c r="RAU52" s="3112"/>
      <c r="RAV52" s="3112"/>
      <c r="RAW52" s="3112"/>
      <c r="RAX52" s="3112"/>
      <c r="RAY52" s="3112"/>
      <c r="RAZ52" s="3112"/>
      <c r="RBA52" s="3112"/>
      <c r="RBB52" s="3112"/>
      <c r="RBC52" s="3112"/>
      <c r="RBD52" s="3112"/>
      <c r="RBE52" s="3112"/>
      <c r="RBF52" s="3112"/>
      <c r="RBG52" s="3112"/>
      <c r="RBH52" s="3112"/>
      <c r="RBI52" s="3112"/>
      <c r="RBJ52" s="3112"/>
      <c r="RBK52" s="3112"/>
      <c r="RBL52" s="3112"/>
      <c r="RBM52" s="3112"/>
      <c r="RBN52" s="3112"/>
      <c r="RBO52" s="3112"/>
      <c r="RBP52" s="3112"/>
      <c r="RBQ52" s="3112"/>
      <c r="RBR52" s="3112"/>
      <c r="RBS52" s="3112"/>
      <c r="RBT52" s="3112"/>
      <c r="RBU52" s="3112"/>
      <c r="RBV52" s="3112"/>
      <c r="RBW52" s="3112"/>
      <c r="RBX52" s="3112"/>
      <c r="RBY52" s="3112"/>
      <c r="RBZ52" s="3112"/>
      <c r="RCA52" s="3112"/>
      <c r="RCB52" s="3112"/>
      <c r="RCC52" s="3112"/>
      <c r="RCD52" s="3112"/>
      <c r="RCE52" s="3112"/>
      <c r="RCF52" s="3112"/>
      <c r="RCG52" s="3112"/>
      <c r="RCH52" s="3112"/>
      <c r="RCI52" s="3112"/>
      <c r="RCJ52" s="3112"/>
      <c r="RCK52" s="3112"/>
      <c r="RCL52" s="3112"/>
      <c r="RCM52" s="3112"/>
      <c r="RCN52" s="3112"/>
      <c r="RCO52" s="3112"/>
      <c r="RCP52" s="3112"/>
      <c r="RCQ52" s="3112"/>
      <c r="RCR52" s="3112"/>
      <c r="RCS52" s="3112"/>
      <c r="RCT52" s="3112"/>
      <c r="RCU52" s="3112"/>
      <c r="RCV52" s="3112"/>
      <c r="RCW52" s="3112"/>
      <c r="RCX52" s="3112"/>
      <c r="RCY52" s="3112"/>
      <c r="RCZ52" s="3112"/>
      <c r="RDA52" s="3112"/>
      <c r="RDB52" s="3112"/>
      <c r="RDC52" s="3112"/>
      <c r="RDD52" s="3112"/>
      <c r="RDE52" s="3112"/>
      <c r="RDF52" s="3112"/>
      <c r="RDG52" s="3112"/>
      <c r="RDH52" s="3112"/>
      <c r="RDI52" s="3112"/>
      <c r="RDJ52" s="3112"/>
      <c r="RDK52" s="3112"/>
      <c r="RDL52" s="3112"/>
      <c r="RDM52" s="3112"/>
      <c r="RDN52" s="3112"/>
      <c r="RDO52" s="3112"/>
      <c r="RDP52" s="3112"/>
      <c r="RDQ52" s="3112"/>
      <c r="RDR52" s="3112"/>
      <c r="RDS52" s="3112"/>
      <c r="RDT52" s="3112"/>
      <c r="RDU52" s="3112"/>
      <c r="RDV52" s="3112"/>
      <c r="RDW52" s="3112"/>
      <c r="RDX52" s="3112"/>
      <c r="RDY52" s="3112"/>
      <c r="RDZ52" s="3112"/>
      <c r="REA52" s="3112"/>
      <c r="REB52" s="3112"/>
      <c r="REC52" s="3112"/>
      <c r="RED52" s="3112"/>
      <c r="REE52" s="3112"/>
      <c r="REF52" s="3112"/>
      <c r="REG52" s="3112"/>
      <c r="REH52" s="3112"/>
      <c r="REI52" s="3112"/>
      <c r="REJ52" s="3112"/>
      <c r="REK52" s="3112"/>
      <c r="REL52" s="3112"/>
      <c r="REM52" s="3112"/>
      <c r="REN52" s="3112"/>
      <c r="REO52" s="3112"/>
      <c r="REP52" s="3112"/>
      <c r="REQ52" s="3112"/>
      <c r="RER52" s="3112"/>
      <c r="RES52" s="3112"/>
      <c r="RET52" s="3112"/>
      <c r="REU52" s="3112"/>
      <c r="REV52" s="3112"/>
      <c r="REW52" s="3112"/>
      <c r="REX52" s="3112"/>
      <c r="REY52" s="3112"/>
      <c r="REZ52" s="3112"/>
      <c r="RFA52" s="3112"/>
      <c r="RFB52" s="3112"/>
      <c r="RFC52" s="3112"/>
      <c r="RFD52" s="3112"/>
      <c r="RFE52" s="3112"/>
      <c r="RFF52" s="3112"/>
      <c r="RFG52" s="3112"/>
      <c r="RFH52" s="3112"/>
      <c r="RFI52" s="3112"/>
      <c r="RFJ52" s="3112"/>
      <c r="RFK52" s="3112"/>
      <c r="RFL52" s="3112"/>
      <c r="RFM52" s="3112"/>
      <c r="RFN52" s="3112"/>
      <c r="RFO52" s="3112"/>
      <c r="RFP52" s="3112"/>
      <c r="RFQ52" s="3112"/>
      <c r="RFR52" s="3112"/>
      <c r="RFS52" s="3112"/>
      <c r="RFT52" s="3112"/>
      <c r="RFU52" s="3112"/>
      <c r="RFV52" s="3112"/>
      <c r="RFW52" s="3112"/>
      <c r="RFX52" s="3112"/>
      <c r="RFY52" s="3112"/>
      <c r="RFZ52" s="3112"/>
      <c r="RGA52" s="3112"/>
      <c r="RGB52" s="3112"/>
      <c r="RGC52" s="3112"/>
      <c r="RGD52" s="3112"/>
      <c r="RGE52" s="3112"/>
      <c r="RGF52" s="3112"/>
      <c r="RGG52" s="3112"/>
      <c r="RGH52" s="3112"/>
      <c r="RGI52" s="3112"/>
      <c r="RGJ52" s="3112"/>
      <c r="RGK52" s="3112"/>
      <c r="RGL52" s="3112"/>
      <c r="RGM52" s="3112"/>
      <c r="RGN52" s="3112"/>
      <c r="RGO52" s="3112"/>
      <c r="RGP52" s="3112"/>
      <c r="RGQ52" s="3112"/>
      <c r="RGR52" s="3112"/>
      <c r="RGS52" s="3112"/>
      <c r="RGT52" s="3112"/>
      <c r="RGU52" s="3112"/>
      <c r="RGV52" s="3112"/>
      <c r="RGW52" s="3112"/>
      <c r="RGX52" s="3112"/>
      <c r="RGY52" s="3112"/>
      <c r="RGZ52" s="3112"/>
      <c r="RHA52" s="3112"/>
      <c r="RHB52" s="3112"/>
      <c r="RHC52" s="3112"/>
      <c r="RHD52" s="3112"/>
      <c r="RHE52" s="3112"/>
      <c r="RHF52" s="3112"/>
      <c r="RHG52" s="3112"/>
      <c r="RHH52" s="3112"/>
      <c r="RHI52" s="3112"/>
      <c r="RHJ52" s="3112"/>
      <c r="RHK52" s="3112"/>
      <c r="RHL52" s="3112"/>
      <c r="RHM52" s="3112"/>
      <c r="RHN52" s="3112"/>
      <c r="RHO52" s="3112"/>
      <c r="RHP52" s="3112"/>
      <c r="RHQ52" s="3112"/>
      <c r="RHR52" s="3112"/>
      <c r="RHS52" s="3112"/>
      <c r="RHT52" s="3112"/>
      <c r="RHU52" s="3112"/>
      <c r="RHV52" s="3112"/>
      <c r="RHW52" s="3112"/>
      <c r="RHX52" s="3112"/>
      <c r="RHY52" s="3112"/>
      <c r="RHZ52" s="3112"/>
      <c r="RIA52" s="3112"/>
      <c r="RIB52" s="3112"/>
      <c r="RIC52" s="3112"/>
      <c r="RID52" s="3112"/>
      <c r="RIE52" s="3112"/>
      <c r="RIF52" s="3112"/>
      <c r="RIG52" s="3112"/>
      <c r="RIH52" s="3112"/>
      <c r="RII52" s="3112"/>
      <c r="RIJ52" s="3112"/>
      <c r="RIK52" s="3112"/>
      <c r="RIL52" s="3112"/>
      <c r="RIM52" s="3112"/>
      <c r="RIN52" s="3112"/>
      <c r="RIO52" s="3112"/>
      <c r="RIP52" s="3112"/>
      <c r="RIQ52" s="3112"/>
      <c r="RIR52" s="3112"/>
      <c r="RIS52" s="3112"/>
      <c r="RIT52" s="3112"/>
      <c r="RIU52" s="3112"/>
      <c r="RIV52" s="3112"/>
      <c r="RIW52" s="3112"/>
      <c r="RIX52" s="3112"/>
      <c r="RIY52" s="3112"/>
      <c r="RIZ52" s="3112"/>
      <c r="RJA52" s="3112"/>
      <c r="RJB52" s="3112"/>
      <c r="RJC52" s="3112"/>
      <c r="RJD52" s="3112"/>
      <c r="RJE52" s="3112"/>
      <c r="RJF52" s="3112"/>
      <c r="RJG52" s="3112"/>
      <c r="RJH52" s="3112"/>
      <c r="RJI52" s="3112"/>
      <c r="RJJ52" s="3112"/>
      <c r="RJK52" s="3112"/>
      <c r="RJL52" s="3112"/>
      <c r="RJM52" s="3112"/>
      <c r="RJN52" s="3112"/>
      <c r="RJO52" s="3112"/>
      <c r="RJP52" s="3112"/>
      <c r="RJQ52" s="3112"/>
      <c r="RJR52" s="3112"/>
      <c r="RJS52" s="3112"/>
      <c r="RJT52" s="3112"/>
      <c r="RJU52" s="3112"/>
      <c r="RJV52" s="3112"/>
      <c r="RJW52" s="3112"/>
      <c r="RJX52" s="3112"/>
      <c r="RJY52" s="3112"/>
      <c r="RJZ52" s="3112"/>
      <c r="RKA52" s="3112"/>
      <c r="RKB52" s="3112"/>
      <c r="RKC52" s="3112"/>
      <c r="RKD52" s="3112"/>
      <c r="RKE52" s="3112"/>
      <c r="RKF52" s="3112"/>
      <c r="RKG52" s="3112"/>
      <c r="RKH52" s="3112"/>
      <c r="RKI52" s="3112"/>
      <c r="RKJ52" s="3112"/>
      <c r="RKK52" s="3112"/>
      <c r="RKL52" s="3112"/>
      <c r="RKM52" s="3112"/>
      <c r="RKN52" s="3112"/>
      <c r="RKO52" s="3112"/>
      <c r="RKP52" s="3112"/>
      <c r="RKQ52" s="3112"/>
      <c r="RKR52" s="3112"/>
      <c r="RKS52" s="3112"/>
      <c r="RKT52" s="3112"/>
      <c r="RKU52" s="3112"/>
      <c r="RKV52" s="3112"/>
      <c r="RKW52" s="3112"/>
      <c r="RKX52" s="3112"/>
      <c r="RKY52" s="3112"/>
      <c r="RKZ52" s="3112"/>
      <c r="RLA52" s="3112"/>
      <c r="RLB52" s="3112"/>
      <c r="RLC52" s="3112"/>
      <c r="RLD52" s="3112"/>
      <c r="RLE52" s="3112"/>
      <c r="RLF52" s="3112"/>
      <c r="RLG52" s="3112"/>
      <c r="RLH52" s="3112"/>
      <c r="RLI52" s="3112"/>
      <c r="RLJ52" s="3112"/>
      <c r="RLK52" s="3112"/>
      <c r="RLL52" s="3112"/>
      <c r="RLM52" s="3112"/>
      <c r="RLN52" s="3112"/>
      <c r="RLO52" s="3112"/>
      <c r="RLP52" s="3112"/>
      <c r="RLQ52" s="3112"/>
      <c r="RLR52" s="3112"/>
      <c r="RLS52" s="3112"/>
      <c r="RLT52" s="3112"/>
      <c r="RLU52" s="3112"/>
      <c r="RLV52" s="3112"/>
      <c r="RLW52" s="3112"/>
      <c r="RLX52" s="3112"/>
      <c r="RLY52" s="3112"/>
      <c r="RLZ52" s="3112"/>
      <c r="RMA52" s="3112"/>
      <c r="RMB52" s="3112"/>
      <c r="RMC52" s="3112"/>
      <c r="RMD52" s="3112"/>
      <c r="RME52" s="3112"/>
      <c r="RMF52" s="3112"/>
      <c r="RMG52" s="3112"/>
      <c r="RMH52" s="3112"/>
      <c r="RMI52" s="3112"/>
      <c r="RMJ52" s="3112"/>
      <c r="RMK52" s="3112"/>
      <c r="RML52" s="3112"/>
      <c r="RMM52" s="3112"/>
      <c r="RMN52" s="3112"/>
      <c r="RMO52" s="3112"/>
      <c r="RMP52" s="3112"/>
      <c r="RMQ52" s="3112"/>
      <c r="RMR52" s="3112"/>
      <c r="RMS52" s="3112"/>
      <c r="RMT52" s="3112"/>
      <c r="RMU52" s="3112"/>
      <c r="RMV52" s="3112"/>
      <c r="RMW52" s="3112"/>
      <c r="RMX52" s="3112"/>
      <c r="RMY52" s="3112"/>
      <c r="RMZ52" s="3112"/>
      <c r="RNA52" s="3112"/>
      <c r="RNB52" s="3112"/>
      <c r="RNC52" s="3112"/>
      <c r="RND52" s="3112"/>
      <c r="RNE52" s="3112"/>
      <c r="RNF52" s="3112"/>
      <c r="RNG52" s="3112"/>
      <c r="RNH52" s="3112"/>
      <c r="RNI52" s="3112"/>
      <c r="RNJ52" s="3112"/>
      <c r="RNK52" s="3112"/>
      <c r="RNL52" s="3112"/>
      <c r="RNM52" s="3112"/>
      <c r="RNN52" s="3112"/>
      <c r="RNO52" s="3112"/>
      <c r="RNP52" s="3112"/>
      <c r="RNQ52" s="3112"/>
      <c r="RNR52" s="3112"/>
      <c r="RNS52" s="3112"/>
      <c r="RNT52" s="3112"/>
      <c r="RNU52" s="3112"/>
      <c r="RNV52" s="3112"/>
      <c r="RNW52" s="3112"/>
      <c r="RNX52" s="3112"/>
      <c r="RNY52" s="3112"/>
      <c r="RNZ52" s="3112"/>
      <c r="ROA52" s="3112"/>
      <c r="ROB52" s="3112"/>
      <c r="ROC52" s="3112"/>
      <c r="ROD52" s="3112"/>
      <c r="ROE52" s="3112"/>
      <c r="ROF52" s="3112"/>
      <c r="ROG52" s="3112"/>
      <c r="ROH52" s="3112"/>
      <c r="ROI52" s="3112"/>
      <c r="ROJ52" s="3112"/>
      <c r="ROK52" s="3112"/>
      <c r="ROL52" s="3112"/>
      <c r="ROM52" s="3112"/>
      <c r="RON52" s="3112"/>
      <c r="ROO52" s="3112"/>
      <c r="ROP52" s="3112"/>
      <c r="ROQ52" s="3112"/>
      <c r="ROR52" s="3112"/>
      <c r="ROS52" s="3112"/>
      <c r="ROT52" s="3112"/>
      <c r="ROU52" s="3112"/>
      <c r="ROV52" s="3112"/>
      <c r="ROW52" s="3112"/>
      <c r="ROX52" s="3112"/>
      <c r="ROY52" s="3112"/>
      <c r="ROZ52" s="3112"/>
      <c r="RPA52" s="3112"/>
      <c r="RPB52" s="3112"/>
      <c r="RPC52" s="3112"/>
      <c r="RPD52" s="3112"/>
      <c r="RPE52" s="3112"/>
      <c r="RPF52" s="3112"/>
      <c r="RPG52" s="3112"/>
      <c r="RPH52" s="3112"/>
      <c r="RPI52" s="3112"/>
      <c r="RPJ52" s="3112"/>
      <c r="RPK52" s="3112"/>
      <c r="RPL52" s="3112"/>
      <c r="RPM52" s="3112"/>
      <c r="RPN52" s="3112"/>
      <c r="RPO52" s="3112"/>
      <c r="RPP52" s="3112"/>
      <c r="RPQ52" s="3112"/>
      <c r="RPR52" s="3112"/>
      <c r="RPS52" s="3112"/>
      <c r="RPT52" s="3112"/>
      <c r="RPU52" s="3112"/>
      <c r="RPV52" s="3112"/>
      <c r="RPW52" s="3112"/>
      <c r="RPX52" s="3112"/>
      <c r="RPY52" s="3112"/>
      <c r="RPZ52" s="3112"/>
      <c r="RQA52" s="3112"/>
      <c r="RQB52" s="3112"/>
      <c r="RQC52" s="3112"/>
      <c r="RQD52" s="3112"/>
      <c r="RQE52" s="3112"/>
      <c r="RQF52" s="3112"/>
      <c r="RQG52" s="3112"/>
      <c r="RQH52" s="3112"/>
      <c r="RQI52" s="3112"/>
      <c r="RQJ52" s="3112"/>
      <c r="RQK52" s="3112"/>
      <c r="RQL52" s="3112"/>
      <c r="RQM52" s="3112"/>
      <c r="RQN52" s="3112"/>
      <c r="RQO52" s="3112"/>
      <c r="RQP52" s="3112"/>
      <c r="RQQ52" s="3112"/>
      <c r="RQR52" s="3112"/>
      <c r="RQS52" s="3112"/>
      <c r="RQT52" s="3112"/>
      <c r="RQU52" s="3112"/>
      <c r="RQV52" s="3112"/>
      <c r="RQW52" s="3112"/>
      <c r="RQX52" s="3112"/>
      <c r="RQY52" s="3112"/>
      <c r="RQZ52" s="3112"/>
      <c r="RRA52" s="3112"/>
      <c r="RRB52" s="3112"/>
      <c r="RRC52" s="3112"/>
      <c r="RRD52" s="3112"/>
      <c r="RRE52" s="3112"/>
      <c r="RRF52" s="3112"/>
      <c r="RRG52" s="3112"/>
      <c r="RRH52" s="3112"/>
      <c r="RRI52" s="3112"/>
      <c r="RRJ52" s="3112"/>
      <c r="RRK52" s="3112"/>
      <c r="RRL52" s="3112"/>
      <c r="RRM52" s="3112"/>
      <c r="RRN52" s="3112"/>
      <c r="RRO52" s="3112"/>
      <c r="RRP52" s="3112"/>
      <c r="RRQ52" s="3112"/>
      <c r="RRR52" s="3112"/>
      <c r="RRS52" s="3112"/>
      <c r="RRT52" s="3112"/>
      <c r="RRU52" s="3112"/>
      <c r="RRV52" s="3112"/>
      <c r="RRW52" s="3112"/>
      <c r="RRX52" s="3112"/>
      <c r="RRY52" s="3112"/>
      <c r="RRZ52" s="3112"/>
      <c r="RSA52" s="3112"/>
      <c r="RSB52" s="3112"/>
      <c r="RSC52" s="3112"/>
      <c r="RSD52" s="3112"/>
      <c r="RSE52" s="3112"/>
      <c r="RSF52" s="3112"/>
      <c r="RSG52" s="3112"/>
      <c r="RSH52" s="3112"/>
      <c r="RSI52" s="3112"/>
      <c r="RSJ52" s="3112"/>
      <c r="RSK52" s="3112"/>
      <c r="RSL52" s="3112"/>
      <c r="RSM52" s="3112"/>
      <c r="RSN52" s="3112"/>
      <c r="RSO52" s="3112"/>
      <c r="RSP52" s="3112"/>
      <c r="RSQ52" s="3112"/>
      <c r="RSR52" s="3112"/>
      <c r="RSS52" s="3112"/>
      <c r="RST52" s="3112"/>
      <c r="RSU52" s="3112"/>
      <c r="RSV52" s="3112"/>
      <c r="RSW52" s="3112"/>
      <c r="RSX52" s="3112"/>
      <c r="RSY52" s="3112"/>
      <c r="RSZ52" s="3112"/>
      <c r="RTA52" s="3112"/>
      <c r="RTB52" s="3112"/>
      <c r="RTC52" s="3112"/>
      <c r="RTD52" s="3112"/>
      <c r="RTE52" s="3112"/>
      <c r="RTF52" s="3112"/>
      <c r="RTG52" s="3112"/>
      <c r="RTH52" s="3112"/>
      <c r="RTI52" s="3112"/>
      <c r="RTJ52" s="3112"/>
      <c r="RTK52" s="3112"/>
      <c r="RTL52" s="3112"/>
      <c r="RTM52" s="3112"/>
      <c r="RTN52" s="3112"/>
      <c r="RTO52" s="3112"/>
      <c r="RTP52" s="3112"/>
      <c r="RTQ52" s="3112"/>
      <c r="RTR52" s="3112"/>
      <c r="RTS52" s="3112"/>
      <c r="RTT52" s="3112"/>
      <c r="RTU52" s="3112"/>
      <c r="RTV52" s="3112"/>
      <c r="RTW52" s="3112"/>
      <c r="RTX52" s="3112"/>
      <c r="RTY52" s="3112"/>
      <c r="RTZ52" s="3112"/>
      <c r="RUA52" s="3112"/>
      <c r="RUB52" s="3112"/>
      <c r="RUC52" s="3112"/>
      <c r="RUD52" s="3112"/>
      <c r="RUE52" s="3112"/>
      <c r="RUF52" s="3112"/>
      <c r="RUG52" s="3112"/>
      <c r="RUH52" s="3112"/>
      <c r="RUI52" s="3112"/>
      <c r="RUJ52" s="3112"/>
      <c r="RUK52" s="3112"/>
      <c r="RUL52" s="3112"/>
      <c r="RUM52" s="3112"/>
      <c r="RUN52" s="3112"/>
      <c r="RUO52" s="3112"/>
      <c r="RUP52" s="3112"/>
      <c r="RUQ52" s="3112"/>
      <c r="RUR52" s="3112"/>
      <c r="RUS52" s="3112"/>
      <c r="RUT52" s="3112"/>
      <c r="RUU52" s="3112"/>
      <c r="RUV52" s="3112"/>
      <c r="RUW52" s="3112"/>
      <c r="RUX52" s="3112"/>
      <c r="RUY52" s="3112"/>
      <c r="RUZ52" s="3112"/>
      <c r="RVA52" s="3112"/>
      <c r="RVB52" s="3112"/>
      <c r="RVC52" s="3112"/>
      <c r="RVD52" s="3112"/>
      <c r="RVE52" s="3112"/>
      <c r="RVF52" s="3112"/>
      <c r="RVG52" s="3112"/>
      <c r="RVH52" s="3112"/>
      <c r="RVI52" s="3112"/>
      <c r="RVJ52" s="3112"/>
      <c r="RVK52" s="3112"/>
      <c r="RVL52" s="3112"/>
      <c r="RVM52" s="3112"/>
      <c r="RVN52" s="3112"/>
      <c r="RVO52" s="3112"/>
      <c r="RVP52" s="3112"/>
      <c r="RVQ52" s="3112"/>
      <c r="RVR52" s="3112"/>
      <c r="RVS52" s="3112"/>
      <c r="RVT52" s="3112"/>
      <c r="RVU52" s="3112"/>
      <c r="RVV52" s="3112"/>
      <c r="RVW52" s="3112"/>
      <c r="RVX52" s="3112"/>
      <c r="RVY52" s="3112"/>
      <c r="RVZ52" s="3112"/>
      <c r="RWA52" s="3112"/>
      <c r="RWB52" s="3112"/>
      <c r="RWC52" s="3112"/>
      <c r="RWD52" s="3112"/>
      <c r="RWE52" s="3112"/>
      <c r="RWF52" s="3112"/>
      <c r="RWG52" s="3112"/>
      <c r="RWH52" s="3112"/>
      <c r="RWI52" s="3112"/>
      <c r="RWJ52" s="3112"/>
      <c r="RWK52" s="3112"/>
      <c r="RWL52" s="3112"/>
      <c r="RWM52" s="3112"/>
      <c r="RWN52" s="3112"/>
      <c r="RWO52" s="3112"/>
      <c r="RWP52" s="3112"/>
      <c r="RWQ52" s="3112"/>
      <c r="RWR52" s="3112"/>
      <c r="RWS52" s="3112"/>
      <c r="RWT52" s="3112"/>
      <c r="RWU52" s="3112"/>
      <c r="RWV52" s="3112"/>
      <c r="RWW52" s="3112"/>
      <c r="RWX52" s="3112"/>
      <c r="RWY52" s="3112"/>
      <c r="RWZ52" s="3112"/>
      <c r="RXA52" s="3112"/>
      <c r="RXB52" s="3112"/>
      <c r="RXC52" s="3112"/>
      <c r="RXD52" s="3112"/>
      <c r="RXE52" s="3112"/>
      <c r="RXF52" s="3112"/>
      <c r="RXG52" s="3112"/>
      <c r="RXH52" s="3112"/>
      <c r="RXI52" s="3112"/>
      <c r="RXJ52" s="3112"/>
      <c r="RXK52" s="3112"/>
      <c r="RXL52" s="3112"/>
      <c r="RXM52" s="3112"/>
      <c r="RXN52" s="3112"/>
      <c r="RXO52" s="3112"/>
      <c r="RXP52" s="3112"/>
      <c r="RXQ52" s="3112"/>
      <c r="RXR52" s="3112"/>
      <c r="RXS52" s="3112"/>
      <c r="RXT52" s="3112"/>
      <c r="RXU52" s="3112"/>
      <c r="RXV52" s="3112"/>
      <c r="RXW52" s="3112"/>
      <c r="RXX52" s="3112"/>
      <c r="RXY52" s="3112"/>
      <c r="RXZ52" s="3112"/>
      <c r="RYA52" s="3112"/>
      <c r="RYB52" s="3112"/>
      <c r="RYC52" s="3112"/>
      <c r="RYD52" s="3112"/>
      <c r="RYE52" s="3112"/>
      <c r="RYF52" s="3112"/>
      <c r="RYG52" s="3112"/>
      <c r="RYH52" s="3112"/>
      <c r="RYI52" s="3112"/>
      <c r="RYJ52" s="3112"/>
      <c r="RYK52" s="3112"/>
      <c r="RYL52" s="3112"/>
      <c r="RYM52" s="3112"/>
      <c r="RYN52" s="3112"/>
      <c r="RYO52" s="3112"/>
      <c r="RYP52" s="3112"/>
      <c r="RYQ52" s="3112"/>
      <c r="RYR52" s="3112"/>
      <c r="RYS52" s="3112"/>
      <c r="RYT52" s="3112"/>
      <c r="RYU52" s="3112"/>
      <c r="RYV52" s="3112"/>
      <c r="RYW52" s="3112"/>
      <c r="RYX52" s="3112"/>
      <c r="RYY52" s="3112"/>
      <c r="RYZ52" s="3112"/>
      <c r="RZA52" s="3112"/>
      <c r="RZB52" s="3112"/>
      <c r="RZC52" s="3112"/>
      <c r="RZD52" s="3112"/>
      <c r="RZE52" s="3112"/>
      <c r="RZF52" s="3112"/>
      <c r="RZG52" s="3112"/>
      <c r="RZH52" s="3112"/>
      <c r="RZI52" s="3112"/>
      <c r="RZJ52" s="3112"/>
      <c r="RZK52" s="3112"/>
      <c r="RZL52" s="3112"/>
      <c r="RZM52" s="3112"/>
      <c r="RZN52" s="3112"/>
      <c r="RZO52" s="3112"/>
      <c r="RZP52" s="3112"/>
      <c r="RZQ52" s="3112"/>
      <c r="RZR52" s="3112"/>
      <c r="RZS52" s="3112"/>
      <c r="RZT52" s="3112"/>
      <c r="RZU52" s="3112"/>
      <c r="RZV52" s="3112"/>
      <c r="RZW52" s="3112"/>
      <c r="RZX52" s="3112"/>
      <c r="RZY52" s="3112"/>
      <c r="RZZ52" s="3112"/>
      <c r="SAA52" s="3112"/>
      <c r="SAB52" s="3112"/>
      <c r="SAC52" s="3112"/>
      <c r="SAD52" s="3112"/>
      <c r="SAE52" s="3112"/>
      <c r="SAF52" s="3112"/>
      <c r="SAG52" s="3112"/>
      <c r="SAH52" s="3112"/>
      <c r="SAI52" s="3112"/>
      <c r="SAJ52" s="3112"/>
      <c r="SAK52" s="3112"/>
      <c r="SAL52" s="3112"/>
      <c r="SAM52" s="3112"/>
      <c r="SAN52" s="3112"/>
      <c r="SAO52" s="3112"/>
      <c r="SAP52" s="3112"/>
      <c r="SAQ52" s="3112"/>
      <c r="SAR52" s="3112"/>
      <c r="SAS52" s="3112"/>
      <c r="SAT52" s="3112"/>
      <c r="SAU52" s="3112"/>
      <c r="SAV52" s="3112"/>
      <c r="SAW52" s="3112"/>
      <c r="SAX52" s="3112"/>
      <c r="SAY52" s="3112"/>
      <c r="SAZ52" s="3112"/>
      <c r="SBA52" s="3112"/>
      <c r="SBB52" s="3112"/>
      <c r="SBC52" s="3112"/>
      <c r="SBD52" s="3112"/>
      <c r="SBE52" s="3112"/>
      <c r="SBF52" s="3112"/>
      <c r="SBG52" s="3112"/>
      <c r="SBH52" s="3112"/>
      <c r="SBI52" s="3112"/>
      <c r="SBJ52" s="3112"/>
      <c r="SBK52" s="3112"/>
      <c r="SBL52" s="3112"/>
      <c r="SBM52" s="3112"/>
      <c r="SBN52" s="3112"/>
      <c r="SBO52" s="3112"/>
      <c r="SBP52" s="3112"/>
      <c r="SBQ52" s="3112"/>
      <c r="SBR52" s="3112"/>
      <c r="SBS52" s="3112"/>
      <c r="SBT52" s="3112"/>
      <c r="SBU52" s="3112"/>
      <c r="SBV52" s="3112"/>
      <c r="SBW52" s="3112"/>
      <c r="SBX52" s="3112"/>
      <c r="SBY52" s="3112"/>
      <c r="SBZ52" s="3112"/>
      <c r="SCA52" s="3112"/>
      <c r="SCB52" s="3112"/>
      <c r="SCC52" s="3112"/>
      <c r="SCD52" s="3112"/>
      <c r="SCE52" s="3112"/>
      <c r="SCF52" s="3112"/>
      <c r="SCG52" s="3112"/>
      <c r="SCH52" s="3112"/>
      <c r="SCI52" s="3112"/>
      <c r="SCJ52" s="3112"/>
      <c r="SCK52" s="3112"/>
      <c r="SCL52" s="3112"/>
      <c r="SCM52" s="3112"/>
      <c r="SCN52" s="3112"/>
      <c r="SCO52" s="3112"/>
      <c r="SCP52" s="3112"/>
      <c r="SCQ52" s="3112"/>
      <c r="SCR52" s="3112"/>
      <c r="SCS52" s="3112"/>
      <c r="SCT52" s="3112"/>
      <c r="SCU52" s="3112"/>
      <c r="SCV52" s="3112"/>
      <c r="SCW52" s="3112"/>
      <c r="SCX52" s="3112"/>
      <c r="SCY52" s="3112"/>
      <c r="SCZ52" s="3112"/>
      <c r="SDA52" s="3112"/>
      <c r="SDB52" s="3112"/>
      <c r="SDC52" s="3112"/>
      <c r="SDD52" s="3112"/>
      <c r="SDE52" s="3112"/>
      <c r="SDF52" s="3112"/>
      <c r="SDG52" s="3112"/>
      <c r="SDH52" s="3112"/>
      <c r="SDI52" s="3112"/>
      <c r="SDJ52" s="3112"/>
      <c r="SDK52" s="3112"/>
      <c r="SDL52" s="3112"/>
      <c r="SDM52" s="3112"/>
      <c r="SDN52" s="3112"/>
      <c r="SDO52" s="3112"/>
      <c r="SDP52" s="3112"/>
      <c r="SDQ52" s="3112"/>
      <c r="SDR52" s="3112"/>
      <c r="SDS52" s="3112"/>
      <c r="SDT52" s="3112"/>
      <c r="SDU52" s="3112"/>
      <c r="SDV52" s="3112"/>
      <c r="SDW52" s="3112"/>
      <c r="SDX52" s="3112"/>
      <c r="SDY52" s="3112"/>
      <c r="SDZ52" s="3112"/>
      <c r="SEA52" s="3112"/>
      <c r="SEB52" s="3112"/>
      <c r="SEC52" s="3112"/>
      <c r="SED52" s="3112"/>
      <c r="SEE52" s="3112"/>
      <c r="SEF52" s="3112"/>
      <c r="SEG52" s="3112"/>
      <c r="SEH52" s="3112"/>
      <c r="SEI52" s="3112"/>
      <c r="SEJ52" s="3112"/>
      <c r="SEK52" s="3112"/>
      <c r="SEL52" s="3112"/>
      <c r="SEM52" s="3112"/>
      <c r="SEN52" s="3112"/>
      <c r="SEO52" s="3112"/>
      <c r="SEP52" s="3112"/>
      <c r="SEQ52" s="3112"/>
      <c r="SER52" s="3112"/>
      <c r="SES52" s="3112"/>
      <c r="SET52" s="3112"/>
      <c r="SEU52" s="3112"/>
      <c r="SEV52" s="3112"/>
      <c r="SEW52" s="3112"/>
      <c r="SEX52" s="3112"/>
      <c r="SEY52" s="3112"/>
      <c r="SEZ52" s="3112"/>
      <c r="SFA52" s="3112"/>
      <c r="SFB52" s="3112"/>
      <c r="SFC52" s="3112"/>
      <c r="SFD52" s="3112"/>
      <c r="SFE52" s="3112"/>
      <c r="SFF52" s="3112"/>
      <c r="SFG52" s="3112"/>
      <c r="SFH52" s="3112"/>
      <c r="SFI52" s="3112"/>
      <c r="SFJ52" s="3112"/>
      <c r="SFK52" s="3112"/>
      <c r="SFL52" s="3112"/>
      <c r="SFM52" s="3112"/>
      <c r="SFN52" s="3112"/>
      <c r="SFO52" s="3112"/>
      <c r="SFP52" s="3112"/>
      <c r="SFQ52" s="3112"/>
      <c r="SFR52" s="3112"/>
      <c r="SFS52" s="3112"/>
      <c r="SFT52" s="3112"/>
      <c r="SFU52" s="3112"/>
      <c r="SFV52" s="3112"/>
      <c r="SFW52" s="3112"/>
      <c r="SFX52" s="3112"/>
      <c r="SFY52" s="3112"/>
      <c r="SFZ52" s="3112"/>
      <c r="SGA52" s="3112"/>
      <c r="SGB52" s="3112"/>
      <c r="SGC52" s="3112"/>
      <c r="SGD52" s="3112"/>
      <c r="SGE52" s="3112"/>
      <c r="SGF52" s="3112"/>
      <c r="SGG52" s="3112"/>
      <c r="SGH52" s="3112"/>
      <c r="SGI52" s="3112"/>
      <c r="SGJ52" s="3112"/>
      <c r="SGK52" s="3112"/>
      <c r="SGL52" s="3112"/>
      <c r="SGM52" s="3112"/>
      <c r="SGN52" s="3112"/>
      <c r="SGO52" s="3112"/>
      <c r="SGP52" s="3112"/>
      <c r="SGQ52" s="3112"/>
      <c r="SGR52" s="3112"/>
      <c r="SGS52" s="3112"/>
      <c r="SGT52" s="3112"/>
      <c r="SGU52" s="3112"/>
      <c r="SGV52" s="3112"/>
      <c r="SGW52" s="3112"/>
      <c r="SGX52" s="3112"/>
      <c r="SGY52" s="3112"/>
      <c r="SGZ52" s="3112"/>
      <c r="SHA52" s="3112"/>
      <c r="SHB52" s="3112"/>
      <c r="SHC52" s="3112"/>
      <c r="SHD52" s="3112"/>
      <c r="SHE52" s="3112"/>
      <c r="SHF52" s="3112"/>
      <c r="SHG52" s="3112"/>
      <c r="SHH52" s="3112"/>
      <c r="SHI52" s="3112"/>
      <c r="SHJ52" s="3112"/>
      <c r="SHK52" s="3112"/>
      <c r="SHL52" s="3112"/>
      <c r="SHM52" s="3112"/>
      <c r="SHN52" s="3112"/>
      <c r="SHO52" s="3112"/>
      <c r="SHP52" s="3112"/>
      <c r="SHQ52" s="3112"/>
      <c r="SHR52" s="3112"/>
      <c r="SHS52" s="3112"/>
      <c r="SHT52" s="3112"/>
      <c r="SHU52" s="3112"/>
      <c r="SHV52" s="3112"/>
      <c r="SHW52" s="3112"/>
      <c r="SHX52" s="3112"/>
      <c r="SHY52" s="3112"/>
      <c r="SHZ52" s="3112"/>
      <c r="SIA52" s="3112"/>
      <c r="SIB52" s="3112"/>
      <c r="SIC52" s="3112"/>
      <c r="SID52" s="3112"/>
      <c r="SIE52" s="3112"/>
      <c r="SIF52" s="3112"/>
      <c r="SIG52" s="3112"/>
      <c r="SIH52" s="3112"/>
      <c r="SII52" s="3112"/>
      <c r="SIJ52" s="3112"/>
      <c r="SIK52" s="3112"/>
      <c r="SIL52" s="3112"/>
      <c r="SIM52" s="3112"/>
      <c r="SIN52" s="3112"/>
      <c r="SIO52" s="3112"/>
      <c r="SIP52" s="3112"/>
      <c r="SIQ52" s="3112"/>
      <c r="SIR52" s="3112"/>
      <c r="SIS52" s="3112"/>
      <c r="SIT52" s="3112"/>
      <c r="SIU52" s="3112"/>
      <c r="SIV52" s="3112"/>
      <c r="SIW52" s="3112"/>
      <c r="SIX52" s="3112"/>
      <c r="SIY52" s="3112"/>
      <c r="SIZ52" s="3112"/>
      <c r="SJA52" s="3112"/>
      <c r="SJB52" s="3112"/>
      <c r="SJC52" s="3112"/>
      <c r="SJD52" s="3112"/>
      <c r="SJE52" s="3112"/>
      <c r="SJF52" s="3112"/>
      <c r="SJG52" s="3112"/>
      <c r="SJH52" s="3112"/>
      <c r="SJI52" s="3112"/>
      <c r="SJJ52" s="3112"/>
      <c r="SJK52" s="3112"/>
      <c r="SJL52" s="3112"/>
      <c r="SJM52" s="3112"/>
      <c r="SJN52" s="3112"/>
      <c r="SJO52" s="3112"/>
      <c r="SJP52" s="3112"/>
      <c r="SJQ52" s="3112"/>
      <c r="SJR52" s="3112"/>
      <c r="SJS52" s="3112"/>
      <c r="SJT52" s="3112"/>
      <c r="SJU52" s="3112"/>
      <c r="SJV52" s="3112"/>
      <c r="SJW52" s="3112"/>
      <c r="SJX52" s="3112"/>
      <c r="SJY52" s="3112"/>
      <c r="SJZ52" s="3112"/>
      <c r="SKA52" s="3112"/>
      <c r="SKB52" s="3112"/>
      <c r="SKC52" s="3112"/>
      <c r="SKD52" s="3112"/>
      <c r="SKE52" s="3112"/>
      <c r="SKF52" s="3112"/>
      <c r="SKG52" s="3112"/>
      <c r="SKH52" s="3112"/>
      <c r="SKI52" s="3112"/>
      <c r="SKJ52" s="3112"/>
      <c r="SKK52" s="3112"/>
      <c r="SKL52" s="3112"/>
      <c r="SKM52" s="3112"/>
      <c r="SKN52" s="3112"/>
      <c r="SKO52" s="3112"/>
      <c r="SKP52" s="3112"/>
      <c r="SKQ52" s="3112"/>
      <c r="SKR52" s="3112"/>
      <c r="SKS52" s="3112"/>
      <c r="SKT52" s="3112"/>
      <c r="SKU52" s="3112"/>
      <c r="SKV52" s="3112"/>
      <c r="SKW52" s="3112"/>
      <c r="SKX52" s="3112"/>
      <c r="SKY52" s="3112"/>
      <c r="SKZ52" s="3112"/>
      <c r="SLA52" s="3112"/>
      <c r="SLB52" s="3112"/>
      <c r="SLC52" s="3112"/>
      <c r="SLD52" s="3112"/>
      <c r="SLE52" s="3112"/>
      <c r="SLF52" s="3112"/>
      <c r="SLG52" s="3112"/>
      <c r="SLH52" s="3112"/>
      <c r="SLI52" s="3112"/>
      <c r="SLJ52" s="3112"/>
      <c r="SLK52" s="3112"/>
      <c r="SLL52" s="3112"/>
      <c r="SLM52" s="3112"/>
      <c r="SLN52" s="3112"/>
      <c r="SLO52" s="3112"/>
      <c r="SLP52" s="3112"/>
      <c r="SLQ52" s="3112"/>
      <c r="SLR52" s="3112"/>
      <c r="SLS52" s="3112"/>
      <c r="SLT52" s="3112"/>
      <c r="SLU52" s="3112"/>
      <c r="SLV52" s="3112"/>
      <c r="SLW52" s="3112"/>
      <c r="SLX52" s="3112"/>
      <c r="SLY52" s="3112"/>
      <c r="SLZ52" s="3112"/>
      <c r="SMA52" s="3112"/>
      <c r="SMB52" s="3112"/>
      <c r="SMC52" s="3112"/>
      <c r="SMD52" s="3112"/>
      <c r="SME52" s="3112"/>
      <c r="SMF52" s="3112"/>
      <c r="SMG52" s="3112"/>
      <c r="SMH52" s="3112"/>
      <c r="SMI52" s="3112"/>
      <c r="SMJ52" s="3112"/>
      <c r="SMK52" s="3112"/>
      <c r="SML52" s="3112"/>
      <c r="SMM52" s="3112"/>
      <c r="SMN52" s="3112"/>
      <c r="SMO52" s="3112"/>
      <c r="SMP52" s="3112"/>
      <c r="SMQ52" s="3112"/>
      <c r="SMR52" s="3112"/>
      <c r="SMS52" s="3112"/>
      <c r="SMT52" s="3112"/>
      <c r="SMU52" s="3112"/>
      <c r="SMV52" s="3112"/>
      <c r="SMW52" s="3112"/>
      <c r="SMX52" s="3112"/>
      <c r="SMY52" s="3112"/>
      <c r="SMZ52" s="3112"/>
      <c r="SNA52" s="3112"/>
      <c r="SNB52" s="3112"/>
      <c r="SNC52" s="3112"/>
      <c r="SND52" s="3112"/>
      <c r="SNE52" s="3112"/>
      <c r="SNF52" s="3112"/>
      <c r="SNG52" s="3112"/>
      <c r="SNH52" s="3112"/>
      <c r="SNI52" s="3112"/>
      <c r="SNJ52" s="3112"/>
      <c r="SNK52" s="3112"/>
      <c r="SNL52" s="3112"/>
      <c r="SNM52" s="3112"/>
      <c r="SNN52" s="3112"/>
      <c r="SNO52" s="3112"/>
      <c r="SNP52" s="3112"/>
      <c r="SNQ52" s="3112"/>
      <c r="SNR52" s="3112"/>
      <c r="SNS52" s="3112"/>
      <c r="SNT52" s="3112"/>
      <c r="SNU52" s="3112"/>
      <c r="SNV52" s="3112"/>
      <c r="SNW52" s="3112"/>
      <c r="SNX52" s="3112"/>
      <c r="SNY52" s="3112"/>
      <c r="SNZ52" s="3112"/>
      <c r="SOA52" s="3112"/>
      <c r="SOB52" s="3112"/>
      <c r="SOC52" s="3112"/>
      <c r="SOD52" s="3112"/>
      <c r="SOE52" s="3112"/>
      <c r="SOF52" s="3112"/>
      <c r="SOG52" s="3112"/>
      <c r="SOH52" s="3112"/>
      <c r="SOI52" s="3112"/>
      <c r="SOJ52" s="3112"/>
      <c r="SOK52" s="3112"/>
      <c r="SOL52" s="3112"/>
      <c r="SOM52" s="3112"/>
      <c r="SON52" s="3112"/>
      <c r="SOO52" s="3112"/>
      <c r="SOP52" s="3112"/>
      <c r="SOQ52" s="3112"/>
      <c r="SOR52" s="3112"/>
      <c r="SOS52" s="3112"/>
      <c r="SOT52" s="3112"/>
      <c r="SOU52" s="3112"/>
      <c r="SOV52" s="3112"/>
      <c r="SOW52" s="3112"/>
      <c r="SOX52" s="3112"/>
      <c r="SOY52" s="3112"/>
      <c r="SOZ52" s="3112"/>
      <c r="SPA52" s="3112"/>
      <c r="SPB52" s="3112"/>
      <c r="SPC52" s="3112"/>
      <c r="SPD52" s="3112"/>
      <c r="SPE52" s="3112"/>
      <c r="SPF52" s="3112"/>
      <c r="SPG52" s="3112"/>
      <c r="SPH52" s="3112"/>
      <c r="SPI52" s="3112"/>
      <c r="SPJ52" s="3112"/>
      <c r="SPK52" s="3112"/>
      <c r="SPL52" s="3112"/>
      <c r="SPM52" s="3112"/>
      <c r="SPN52" s="3112"/>
      <c r="SPO52" s="3112"/>
      <c r="SPP52" s="3112"/>
      <c r="SPQ52" s="3112"/>
      <c r="SPR52" s="3112"/>
      <c r="SPS52" s="3112"/>
      <c r="SPT52" s="3112"/>
      <c r="SPU52" s="3112"/>
      <c r="SPV52" s="3112"/>
      <c r="SPW52" s="3112"/>
      <c r="SPX52" s="3112"/>
      <c r="SPY52" s="3112"/>
      <c r="SPZ52" s="3112"/>
      <c r="SQA52" s="3112"/>
      <c r="SQB52" s="3112"/>
      <c r="SQC52" s="3112"/>
      <c r="SQD52" s="3112"/>
      <c r="SQE52" s="3112"/>
      <c r="SQF52" s="3112"/>
      <c r="SQG52" s="3112"/>
      <c r="SQH52" s="3112"/>
      <c r="SQI52" s="3112"/>
      <c r="SQJ52" s="3112"/>
      <c r="SQK52" s="3112"/>
      <c r="SQL52" s="3112"/>
      <c r="SQM52" s="3112"/>
      <c r="SQN52" s="3112"/>
      <c r="SQO52" s="3112"/>
      <c r="SQP52" s="3112"/>
      <c r="SQQ52" s="3112"/>
      <c r="SQR52" s="3112"/>
      <c r="SQS52" s="3112"/>
      <c r="SQT52" s="3112"/>
      <c r="SQU52" s="3112"/>
      <c r="SQV52" s="3112"/>
      <c r="SQW52" s="3112"/>
      <c r="SQX52" s="3112"/>
      <c r="SQY52" s="3112"/>
      <c r="SQZ52" s="3112"/>
      <c r="SRA52" s="3112"/>
      <c r="SRB52" s="3112"/>
      <c r="SRC52" s="3112"/>
      <c r="SRD52" s="3112"/>
      <c r="SRE52" s="3112"/>
      <c r="SRF52" s="3112"/>
      <c r="SRG52" s="3112"/>
      <c r="SRH52" s="3112"/>
      <c r="SRI52" s="3112"/>
      <c r="SRJ52" s="3112"/>
      <c r="SRK52" s="3112"/>
      <c r="SRL52" s="3112"/>
      <c r="SRM52" s="3112"/>
      <c r="SRN52" s="3112"/>
      <c r="SRO52" s="3112"/>
      <c r="SRP52" s="3112"/>
      <c r="SRQ52" s="3112"/>
      <c r="SRR52" s="3112"/>
      <c r="SRS52" s="3112"/>
      <c r="SRT52" s="3112"/>
      <c r="SRU52" s="3112"/>
      <c r="SRV52" s="3112"/>
      <c r="SRW52" s="3112"/>
      <c r="SRX52" s="3112"/>
      <c r="SRY52" s="3112"/>
      <c r="SRZ52" s="3112"/>
      <c r="SSA52" s="3112"/>
      <c r="SSB52" s="3112"/>
      <c r="SSC52" s="3112"/>
      <c r="SSD52" s="3112"/>
      <c r="SSE52" s="3112"/>
      <c r="SSF52" s="3112"/>
      <c r="SSG52" s="3112"/>
      <c r="SSH52" s="3112"/>
      <c r="SSI52" s="3112"/>
      <c r="SSJ52" s="3112"/>
      <c r="SSK52" s="3112"/>
      <c r="SSL52" s="3112"/>
      <c r="SSM52" s="3112"/>
      <c r="SSN52" s="3112"/>
      <c r="SSO52" s="3112"/>
      <c r="SSP52" s="3112"/>
      <c r="SSQ52" s="3112"/>
      <c r="SSR52" s="3112"/>
      <c r="SSS52" s="3112"/>
      <c r="SST52" s="3112"/>
      <c r="SSU52" s="3112"/>
      <c r="SSV52" s="3112"/>
      <c r="SSW52" s="3112"/>
      <c r="SSX52" s="3112"/>
      <c r="SSY52" s="3112"/>
      <c r="SSZ52" s="3112"/>
      <c r="STA52" s="3112"/>
      <c r="STB52" s="3112"/>
      <c r="STC52" s="3112"/>
      <c r="STD52" s="3112"/>
      <c r="STE52" s="3112"/>
      <c r="STF52" s="3112"/>
      <c r="STG52" s="3112"/>
      <c r="STH52" s="3112"/>
      <c r="STI52" s="3112"/>
      <c r="STJ52" s="3112"/>
      <c r="STK52" s="3112"/>
      <c r="STL52" s="3112"/>
      <c r="STM52" s="3112"/>
      <c r="STN52" s="3112"/>
      <c r="STO52" s="3112"/>
      <c r="STP52" s="3112"/>
      <c r="STQ52" s="3112"/>
      <c r="STR52" s="3112"/>
      <c r="STS52" s="3112"/>
      <c r="STT52" s="3112"/>
      <c r="STU52" s="3112"/>
      <c r="STV52" s="3112"/>
      <c r="STW52" s="3112"/>
      <c r="STX52" s="3112"/>
      <c r="STY52" s="3112"/>
      <c r="STZ52" s="3112"/>
      <c r="SUA52" s="3112"/>
      <c r="SUB52" s="3112"/>
      <c r="SUC52" s="3112"/>
      <c r="SUD52" s="3112"/>
      <c r="SUE52" s="3112"/>
      <c r="SUF52" s="3112"/>
      <c r="SUG52" s="3112"/>
      <c r="SUH52" s="3112"/>
      <c r="SUI52" s="3112"/>
      <c r="SUJ52" s="3112"/>
      <c r="SUK52" s="3112"/>
      <c r="SUL52" s="3112"/>
      <c r="SUM52" s="3112"/>
      <c r="SUN52" s="3112"/>
      <c r="SUO52" s="3112"/>
      <c r="SUP52" s="3112"/>
      <c r="SUQ52" s="3112"/>
      <c r="SUR52" s="3112"/>
      <c r="SUS52" s="3112"/>
      <c r="SUT52" s="3112"/>
      <c r="SUU52" s="3112"/>
      <c r="SUV52" s="3112"/>
      <c r="SUW52" s="3112"/>
      <c r="SUX52" s="3112"/>
      <c r="SUY52" s="3112"/>
      <c r="SUZ52" s="3112"/>
      <c r="SVA52" s="3112"/>
      <c r="SVB52" s="3112"/>
      <c r="SVC52" s="3112"/>
      <c r="SVD52" s="3112"/>
      <c r="SVE52" s="3112"/>
      <c r="SVF52" s="3112"/>
      <c r="SVG52" s="3112"/>
      <c r="SVH52" s="3112"/>
      <c r="SVI52" s="3112"/>
      <c r="SVJ52" s="3112"/>
      <c r="SVK52" s="3112"/>
      <c r="SVL52" s="3112"/>
      <c r="SVM52" s="3112"/>
      <c r="SVN52" s="3112"/>
      <c r="SVO52" s="3112"/>
      <c r="SVP52" s="3112"/>
      <c r="SVQ52" s="3112"/>
      <c r="SVR52" s="3112"/>
      <c r="SVS52" s="3112"/>
      <c r="SVT52" s="3112"/>
      <c r="SVU52" s="3112"/>
      <c r="SVV52" s="3112"/>
      <c r="SVW52" s="3112"/>
      <c r="SVX52" s="3112"/>
      <c r="SVY52" s="3112"/>
      <c r="SVZ52" s="3112"/>
      <c r="SWA52" s="3112"/>
      <c r="SWB52" s="3112"/>
      <c r="SWC52" s="3112"/>
      <c r="SWD52" s="3112"/>
      <c r="SWE52" s="3112"/>
      <c r="SWF52" s="3112"/>
      <c r="SWG52" s="3112"/>
      <c r="SWH52" s="3112"/>
      <c r="SWI52" s="3112"/>
      <c r="SWJ52" s="3112"/>
      <c r="SWK52" s="3112"/>
      <c r="SWL52" s="3112"/>
      <c r="SWM52" s="3112"/>
      <c r="SWN52" s="3112"/>
      <c r="SWO52" s="3112"/>
      <c r="SWP52" s="3112"/>
      <c r="SWQ52" s="3112"/>
      <c r="SWR52" s="3112"/>
      <c r="SWS52" s="3112"/>
      <c r="SWT52" s="3112"/>
      <c r="SWU52" s="3112"/>
      <c r="SWV52" s="3112"/>
      <c r="SWW52" s="3112"/>
      <c r="SWX52" s="3112"/>
      <c r="SWY52" s="3112"/>
      <c r="SWZ52" s="3112"/>
      <c r="SXA52" s="3112"/>
      <c r="SXB52" s="3112"/>
      <c r="SXC52" s="3112"/>
      <c r="SXD52" s="3112"/>
      <c r="SXE52" s="3112"/>
      <c r="SXF52" s="3112"/>
      <c r="SXG52" s="3112"/>
      <c r="SXH52" s="3112"/>
      <c r="SXI52" s="3112"/>
      <c r="SXJ52" s="3112"/>
      <c r="SXK52" s="3112"/>
      <c r="SXL52" s="3112"/>
      <c r="SXM52" s="3112"/>
      <c r="SXN52" s="3112"/>
      <c r="SXO52" s="3112"/>
      <c r="SXP52" s="3112"/>
      <c r="SXQ52" s="3112"/>
      <c r="SXR52" s="3112"/>
      <c r="SXS52" s="3112"/>
      <c r="SXT52" s="3112"/>
      <c r="SXU52" s="3112"/>
      <c r="SXV52" s="3112"/>
      <c r="SXW52" s="3112"/>
      <c r="SXX52" s="3112"/>
      <c r="SXY52" s="3112"/>
      <c r="SXZ52" s="3112"/>
      <c r="SYA52" s="3112"/>
      <c r="SYB52" s="3112"/>
      <c r="SYC52" s="3112"/>
      <c r="SYD52" s="3112"/>
      <c r="SYE52" s="3112"/>
      <c r="SYF52" s="3112"/>
      <c r="SYG52" s="3112"/>
      <c r="SYH52" s="3112"/>
      <c r="SYI52" s="3112"/>
      <c r="SYJ52" s="3112"/>
      <c r="SYK52" s="3112"/>
      <c r="SYL52" s="3112"/>
      <c r="SYM52" s="3112"/>
      <c r="SYN52" s="3112"/>
      <c r="SYO52" s="3112"/>
      <c r="SYP52" s="3112"/>
      <c r="SYQ52" s="3112"/>
      <c r="SYR52" s="3112"/>
      <c r="SYS52" s="3112"/>
      <c r="SYT52" s="3112"/>
      <c r="SYU52" s="3112"/>
      <c r="SYV52" s="3112"/>
      <c r="SYW52" s="3112"/>
      <c r="SYX52" s="3112"/>
      <c r="SYY52" s="3112"/>
      <c r="SYZ52" s="3112"/>
      <c r="SZA52" s="3112"/>
      <c r="SZB52" s="3112"/>
      <c r="SZC52" s="3112"/>
      <c r="SZD52" s="3112"/>
      <c r="SZE52" s="3112"/>
      <c r="SZF52" s="3112"/>
      <c r="SZG52" s="3112"/>
      <c r="SZH52" s="3112"/>
      <c r="SZI52" s="3112"/>
      <c r="SZJ52" s="3112"/>
      <c r="SZK52" s="3112"/>
      <c r="SZL52" s="3112"/>
      <c r="SZM52" s="3112"/>
      <c r="SZN52" s="3112"/>
      <c r="SZO52" s="3112"/>
      <c r="SZP52" s="3112"/>
      <c r="SZQ52" s="3112"/>
      <c r="SZR52" s="3112"/>
      <c r="SZS52" s="3112"/>
      <c r="SZT52" s="3112"/>
      <c r="SZU52" s="3112"/>
      <c r="SZV52" s="3112"/>
      <c r="SZW52" s="3112"/>
      <c r="SZX52" s="3112"/>
      <c r="SZY52" s="3112"/>
      <c r="SZZ52" s="3112"/>
      <c r="TAA52" s="3112"/>
      <c r="TAB52" s="3112"/>
      <c r="TAC52" s="3112"/>
      <c r="TAD52" s="3112"/>
      <c r="TAE52" s="3112"/>
      <c r="TAF52" s="3112"/>
      <c r="TAG52" s="3112"/>
      <c r="TAH52" s="3112"/>
      <c r="TAI52" s="3112"/>
      <c r="TAJ52" s="3112"/>
      <c r="TAK52" s="3112"/>
      <c r="TAL52" s="3112"/>
      <c r="TAM52" s="3112"/>
      <c r="TAN52" s="3112"/>
      <c r="TAO52" s="3112"/>
      <c r="TAP52" s="3112"/>
      <c r="TAQ52" s="3112"/>
      <c r="TAR52" s="3112"/>
      <c r="TAS52" s="3112"/>
      <c r="TAT52" s="3112"/>
      <c r="TAU52" s="3112"/>
      <c r="TAV52" s="3112"/>
      <c r="TAW52" s="3112"/>
      <c r="TAX52" s="3112"/>
      <c r="TAY52" s="3112"/>
      <c r="TAZ52" s="3112"/>
      <c r="TBA52" s="3112"/>
      <c r="TBB52" s="3112"/>
      <c r="TBC52" s="3112"/>
      <c r="TBD52" s="3112"/>
      <c r="TBE52" s="3112"/>
      <c r="TBF52" s="3112"/>
      <c r="TBG52" s="3112"/>
      <c r="TBH52" s="3112"/>
      <c r="TBI52" s="3112"/>
      <c r="TBJ52" s="3112"/>
      <c r="TBK52" s="3112"/>
      <c r="TBL52" s="3112"/>
      <c r="TBM52" s="3112"/>
      <c r="TBN52" s="3112"/>
      <c r="TBO52" s="3112"/>
      <c r="TBP52" s="3112"/>
      <c r="TBQ52" s="3112"/>
      <c r="TBR52" s="3112"/>
      <c r="TBS52" s="3112"/>
      <c r="TBT52" s="3112"/>
      <c r="TBU52" s="3112"/>
      <c r="TBV52" s="3112"/>
      <c r="TBW52" s="3112"/>
      <c r="TBX52" s="3112"/>
      <c r="TBY52" s="3112"/>
      <c r="TBZ52" s="3112"/>
      <c r="TCA52" s="3112"/>
      <c r="TCB52" s="3112"/>
      <c r="TCC52" s="3112"/>
      <c r="TCD52" s="3112"/>
      <c r="TCE52" s="3112"/>
      <c r="TCF52" s="3112"/>
      <c r="TCG52" s="3112"/>
      <c r="TCH52" s="3112"/>
      <c r="TCI52" s="3112"/>
      <c r="TCJ52" s="3112"/>
      <c r="TCK52" s="3112"/>
      <c r="TCL52" s="3112"/>
      <c r="TCM52" s="3112"/>
      <c r="TCN52" s="3112"/>
      <c r="TCO52" s="3112"/>
      <c r="TCP52" s="3112"/>
      <c r="TCQ52" s="3112"/>
      <c r="TCR52" s="3112"/>
      <c r="TCS52" s="3112"/>
      <c r="TCT52" s="3112"/>
      <c r="TCU52" s="3112"/>
      <c r="TCV52" s="3112"/>
      <c r="TCW52" s="3112"/>
      <c r="TCX52" s="3112"/>
      <c r="TCY52" s="3112"/>
      <c r="TCZ52" s="3112"/>
      <c r="TDA52" s="3112"/>
      <c r="TDB52" s="3112"/>
      <c r="TDC52" s="3112"/>
      <c r="TDD52" s="3112"/>
      <c r="TDE52" s="3112"/>
      <c r="TDF52" s="3112"/>
      <c r="TDG52" s="3112"/>
      <c r="TDH52" s="3112"/>
      <c r="TDI52" s="3112"/>
      <c r="TDJ52" s="3112"/>
      <c r="TDK52" s="3112"/>
      <c r="TDL52" s="3112"/>
      <c r="TDM52" s="3112"/>
      <c r="TDN52" s="3112"/>
      <c r="TDO52" s="3112"/>
      <c r="TDP52" s="3112"/>
      <c r="TDQ52" s="3112"/>
      <c r="TDR52" s="3112"/>
      <c r="TDS52" s="3112"/>
      <c r="TDT52" s="3112"/>
      <c r="TDU52" s="3112"/>
      <c r="TDV52" s="3112"/>
      <c r="TDW52" s="3112"/>
      <c r="TDX52" s="3112"/>
      <c r="TDY52" s="3112"/>
      <c r="TDZ52" s="3112"/>
      <c r="TEA52" s="3112"/>
      <c r="TEB52" s="3112"/>
      <c r="TEC52" s="3112"/>
      <c r="TED52" s="3112"/>
      <c r="TEE52" s="3112"/>
      <c r="TEF52" s="3112"/>
      <c r="TEG52" s="3112"/>
      <c r="TEH52" s="3112"/>
      <c r="TEI52" s="3112"/>
      <c r="TEJ52" s="3112"/>
      <c r="TEK52" s="3112"/>
      <c r="TEL52" s="3112"/>
      <c r="TEM52" s="3112"/>
      <c r="TEN52" s="3112"/>
      <c r="TEO52" s="3112"/>
      <c r="TEP52" s="3112"/>
      <c r="TEQ52" s="3112"/>
      <c r="TER52" s="3112"/>
      <c r="TES52" s="3112"/>
      <c r="TET52" s="3112"/>
      <c r="TEU52" s="3112"/>
      <c r="TEV52" s="3112"/>
      <c r="TEW52" s="3112"/>
      <c r="TEX52" s="3112"/>
      <c r="TEY52" s="3112"/>
      <c r="TEZ52" s="3112"/>
      <c r="TFA52" s="3112"/>
      <c r="TFB52" s="3112"/>
      <c r="TFC52" s="3112"/>
      <c r="TFD52" s="3112"/>
      <c r="TFE52" s="3112"/>
      <c r="TFF52" s="3112"/>
      <c r="TFG52" s="3112"/>
      <c r="TFH52" s="3112"/>
      <c r="TFI52" s="3112"/>
      <c r="TFJ52" s="3112"/>
      <c r="TFK52" s="3112"/>
      <c r="TFL52" s="3112"/>
      <c r="TFM52" s="3112"/>
      <c r="TFN52" s="3112"/>
      <c r="TFO52" s="3112"/>
      <c r="TFP52" s="3112"/>
      <c r="TFQ52" s="3112"/>
      <c r="TFR52" s="3112"/>
      <c r="TFS52" s="3112"/>
      <c r="TFT52" s="3112"/>
      <c r="TFU52" s="3112"/>
      <c r="TFV52" s="3112"/>
      <c r="TFW52" s="3112"/>
      <c r="TFX52" s="3112"/>
      <c r="TFY52" s="3112"/>
      <c r="TFZ52" s="3112"/>
      <c r="TGA52" s="3112"/>
      <c r="TGB52" s="3112"/>
      <c r="TGC52" s="3112"/>
      <c r="TGD52" s="3112"/>
      <c r="TGE52" s="3112"/>
      <c r="TGF52" s="3112"/>
      <c r="TGG52" s="3112"/>
      <c r="TGH52" s="3112"/>
      <c r="TGI52" s="3112"/>
      <c r="TGJ52" s="3112"/>
      <c r="TGK52" s="3112"/>
      <c r="TGL52" s="3112"/>
      <c r="TGM52" s="3112"/>
      <c r="TGN52" s="3112"/>
      <c r="TGO52" s="3112"/>
      <c r="TGP52" s="3112"/>
      <c r="TGQ52" s="3112"/>
      <c r="TGR52" s="3112"/>
      <c r="TGS52" s="3112"/>
      <c r="TGT52" s="3112"/>
      <c r="TGU52" s="3112"/>
      <c r="TGV52" s="3112"/>
      <c r="TGW52" s="3112"/>
      <c r="TGX52" s="3112"/>
      <c r="TGY52" s="3112"/>
      <c r="TGZ52" s="3112"/>
      <c r="THA52" s="3112"/>
      <c r="THB52" s="3112"/>
      <c r="THC52" s="3112"/>
      <c r="THD52" s="3112"/>
      <c r="THE52" s="3112"/>
      <c r="THF52" s="3112"/>
      <c r="THG52" s="3112"/>
      <c r="THH52" s="3112"/>
      <c r="THI52" s="3112"/>
      <c r="THJ52" s="3112"/>
      <c r="THK52" s="3112"/>
      <c r="THL52" s="3112"/>
      <c r="THM52" s="3112"/>
      <c r="THN52" s="3112"/>
      <c r="THO52" s="3112"/>
      <c r="THP52" s="3112"/>
      <c r="THQ52" s="3112"/>
      <c r="THR52" s="3112"/>
      <c r="THS52" s="3112"/>
      <c r="THT52" s="3112"/>
      <c r="THU52" s="3112"/>
      <c r="THV52" s="3112"/>
      <c r="THW52" s="3112"/>
      <c r="THX52" s="3112"/>
      <c r="THY52" s="3112"/>
      <c r="THZ52" s="3112"/>
      <c r="TIA52" s="3112"/>
      <c r="TIB52" s="3112"/>
      <c r="TIC52" s="3112"/>
      <c r="TID52" s="3112"/>
      <c r="TIE52" s="3112"/>
      <c r="TIF52" s="3112"/>
      <c r="TIG52" s="3112"/>
      <c r="TIH52" s="3112"/>
      <c r="TII52" s="3112"/>
      <c r="TIJ52" s="3112"/>
      <c r="TIK52" s="3112"/>
      <c r="TIL52" s="3112"/>
      <c r="TIM52" s="3112"/>
      <c r="TIN52" s="3112"/>
      <c r="TIO52" s="3112"/>
      <c r="TIP52" s="3112"/>
      <c r="TIQ52" s="3112"/>
      <c r="TIR52" s="3112"/>
      <c r="TIS52" s="3112"/>
      <c r="TIT52" s="3112"/>
      <c r="TIU52" s="3112"/>
      <c r="TIV52" s="3112"/>
      <c r="TIW52" s="3112"/>
      <c r="TIX52" s="3112"/>
      <c r="TIY52" s="3112"/>
      <c r="TIZ52" s="3112"/>
      <c r="TJA52" s="3112"/>
      <c r="TJB52" s="3112"/>
      <c r="TJC52" s="3112"/>
      <c r="TJD52" s="3112"/>
      <c r="TJE52" s="3112"/>
      <c r="TJF52" s="3112"/>
      <c r="TJG52" s="3112"/>
      <c r="TJH52" s="3112"/>
      <c r="TJI52" s="3112"/>
      <c r="TJJ52" s="3112"/>
      <c r="TJK52" s="3112"/>
      <c r="TJL52" s="3112"/>
      <c r="TJM52" s="3112"/>
      <c r="TJN52" s="3112"/>
      <c r="TJO52" s="3112"/>
      <c r="TJP52" s="3112"/>
      <c r="TJQ52" s="3112"/>
      <c r="TJR52" s="3112"/>
      <c r="TJS52" s="3112"/>
      <c r="TJT52" s="3112"/>
      <c r="TJU52" s="3112"/>
      <c r="TJV52" s="3112"/>
      <c r="TJW52" s="3112"/>
      <c r="TJX52" s="3112"/>
      <c r="TJY52" s="3112"/>
      <c r="TJZ52" s="3112"/>
      <c r="TKA52" s="3112"/>
      <c r="TKB52" s="3112"/>
      <c r="TKC52" s="3112"/>
      <c r="TKD52" s="3112"/>
      <c r="TKE52" s="3112"/>
      <c r="TKF52" s="3112"/>
      <c r="TKG52" s="3112"/>
      <c r="TKH52" s="3112"/>
      <c r="TKI52" s="3112"/>
      <c r="TKJ52" s="3112"/>
      <c r="TKK52" s="3112"/>
      <c r="TKL52" s="3112"/>
      <c r="TKM52" s="3112"/>
      <c r="TKN52" s="3112"/>
      <c r="TKO52" s="3112"/>
      <c r="TKP52" s="3112"/>
      <c r="TKQ52" s="3112"/>
      <c r="TKR52" s="3112"/>
      <c r="TKS52" s="3112"/>
      <c r="TKT52" s="3112"/>
      <c r="TKU52" s="3112"/>
      <c r="TKV52" s="3112"/>
      <c r="TKW52" s="3112"/>
      <c r="TKX52" s="3112"/>
      <c r="TKY52" s="3112"/>
      <c r="TKZ52" s="3112"/>
      <c r="TLA52" s="3112"/>
      <c r="TLB52" s="3112"/>
      <c r="TLC52" s="3112"/>
      <c r="TLD52" s="3112"/>
      <c r="TLE52" s="3112"/>
      <c r="TLF52" s="3112"/>
      <c r="TLG52" s="3112"/>
      <c r="TLH52" s="3112"/>
      <c r="TLI52" s="3112"/>
      <c r="TLJ52" s="3112"/>
      <c r="TLK52" s="3112"/>
      <c r="TLL52" s="3112"/>
      <c r="TLM52" s="3112"/>
      <c r="TLN52" s="3112"/>
      <c r="TLO52" s="3112"/>
      <c r="TLP52" s="3112"/>
      <c r="TLQ52" s="3112"/>
      <c r="TLR52" s="3112"/>
      <c r="TLS52" s="3112"/>
      <c r="TLT52" s="3112"/>
      <c r="TLU52" s="3112"/>
      <c r="TLV52" s="3112"/>
      <c r="TLW52" s="3112"/>
      <c r="TLX52" s="3112"/>
      <c r="TLY52" s="3112"/>
      <c r="TLZ52" s="3112"/>
      <c r="TMA52" s="3112"/>
      <c r="TMB52" s="3112"/>
      <c r="TMC52" s="3112"/>
      <c r="TMD52" s="3112"/>
      <c r="TME52" s="3112"/>
      <c r="TMF52" s="3112"/>
      <c r="TMG52" s="3112"/>
      <c r="TMH52" s="3112"/>
      <c r="TMI52" s="3112"/>
      <c r="TMJ52" s="3112"/>
      <c r="TMK52" s="3112"/>
      <c r="TML52" s="3112"/>
      <c r="TMM52" s="3112"/>
      <c r="TMN52" s="3112"/>
      <c r="TMO52" s="3112"/>
      <c r="TMP52" s="3112"/>
      <c r="TMQ52" s="3112"/>
      <c r="TMR52" s="3112"/>
      <c r="TMS52" s="3112"/>
      <c r="TMT52" s="3112"/>
      <c r="TMU52" s="3112"/>
      <c r="TMV52" s="3112"/>
      <c r="TMW52" s="3112"/>
      <c r="TMX52" s="3112"/>
      <c r="TMY52" s="3112"/>
      <c r="TMZ52" s="3112"/>
      <c r="TNA52" s="3112"/>
      <c r="TNB52" s="3112"/>
      <c r="TNC52" s="3112"/>
      <c r="TND52" s="3112"/>
      <c r="TNE52" s="3112"/>
      <c r="TNF52" s="3112"/>
      <c r="TNG52" s="3112"/>
      <c r="TNH52" s="3112"/>
      <c r="TNI52" s="3112"/>
      <c r="TNJ52" s="3112"/>
      <c r="TNK52" s="3112"/>
      <c r="TNL52" s="3112"/>
      <c r="TNM52" s="3112"/>
      <c r="TNN52" s="3112"/>
      <c r="TNO52" s="3112"/>
      <c r="TNP52" s="3112"/>
      <c r="TNQ52" s="3112"/>
      <c r="TNR52" s="3112"/>
      <c r="TNS52" s="3112"/>
      <c r="TNT52" s="3112"/>
      <c r="TNU52" s="3112"/>
      <c r="TNV52" s="3112"/>
      <c r="TNW52" s="3112"/>
      <c r="TNX52" s="3112"/>
      <c r="TNY52" s="3112"/>
      <c r="TNZ52" s="3112"/>
      <c r="TOA52" s="3112"/>
      <c r="TOB52" s="3112"/>
      <c r="TOC52" s="3112"/>
      <c r="TOD52" s="3112"/>
      <c r="TOE52" s="3112"/>
      <c r="TOF52" s="3112"/>
      <c r="TOG52" s="3112"/>
      <c r="TOH52" s="3112"/>
      <c r="TOI52" s="3112"/>
      <c r="TOJ52" s="3112"/>
      <c r="TOK52" s="3112"/>
      <c r="TOL52" s="3112"/>
      <c r="TOM52" s="3112"/>
      <c r="TON52" s="3112"/>
      <c r="TOO52" s="3112"/>
      <c r="TOP52" s="3112"/>
      <c r="TOQ52" s="3112"/>
      <c r="TOR52" s="3112"/>
      <c r="TOS52" s="3112"/>
      <c r="TOT52" s="3112"/>
      <c r="TOU52" s="3112"/>
      <c r="TOV52" s="3112"/>
      <c r="TOW52" s="3112"/>
      <c r="TOX52" s="3112"/>
      <c r="TOY52" s="3112"/>
      <c r="TOZ52" s="3112"/>
      <c r="TPA52" s="3112"/>
      <c r="TPB52" s="3112"/>
      <c r="TPC52" s="3112"/>
      <c r="TPD52" s="3112"/>
      <c r="TPE52" s="3112"/>
      <c r="TPF52" s="3112"/>
      <c r="TPG52" s="3112"/>
      <c r="TPH52" s="3112"/>
      <c r="TPI52" s="3112"/>
      <c r="TPJ52" s="3112"/>
      <c r="TPK52" s="3112"/>
      <c r="TPL52" s="3112"/>
      <c r="TPM52" s="3112"/>
      <c r="TPN52" s="3112"/>
      <c r="TPO52" s="3112"/>
      <c r="TPP52" s="3112"/>
      <c r="TPQ52" s="3112"/>
      <c r="TPR52" s="3112"/>
      <c r="TPS52" s="3112"/>
      <c r="TPT52" s="3112"/>
      <c r="TPU52" s="3112"/>
      <c r="TPV52" s="3112"/>
      <c r="TPW52" s="3112"/>
      <c r="TPX52" s="3112"/>
      <c r="TPY52" s="3112"/>
      <c r="TPZ52" s="3112"/>
      <c r="TQA52" s="3112"/>
      <c r="TQB52" s="3112"/>
      <c r="TQC52" s="3112"/>
      <c r="TQD52" s="3112"/>
      <c r="TQE52" s="3112"/>
      <c r="TQF52" s="3112"/>
      <c r="TQG52" s="3112"/>
      <c r="TQH52" s="3112"/>
      <c r="TQI52" s="3112"/>
      <c r="TQJ52" s="3112"/>
      <c r="TQK52" s="3112"/>
      <c r="TQL52" s="3112"/>
      <c r="TQM52" s="3112"/>
      <c r="TQN52" s="3112"/>
      <c r="TQO52" s="3112"/>
      <c r="TQP52" s="3112"/>
      <c r="TQQ52" s="3112"/>
      <c r="TQR52" s="3112"/>
      <c r="TQS52" s="3112"/>
      <c r="TQT52" s="3112"/>
      <c r="TQU52" s="3112"/>
      <c r="TQV52" s="3112"/>
      <c r="TQW52" s="3112"/>
      <c r="TQX52" s="3112"/>
      <c r="TQY52" s="3112"/>
      <c r="TQZ52" s="3112"/>
      <c r="TRA52" s="3112"/>
      <c r="TRB52" s="3112"/>
      <c r="TRC52" s="3112"/>
      <c r="TRD52" s="3112"/>
      <c r="TRE52" s="3112"/>
      <c r="TRF52" s="3112"/>
      <c r="TRG52" s="3112"/>
      <c r="TRH52" s="3112"/>
      <c r="TRI52" s="3112"/>
      <c r="TRJ52" s="3112"/>
      <c r="TRK52" s="3112"/>
      <c r="TRL52" s="3112"/>
      <c r="TRM52" s="3112"/>
      <c r="TRN52" s="3112"/>
      <c r="TRO52" s="3112"/>
      <c r="TRP52" s="3112"/>
      <c r="TRQ52" s="3112"/>
      <c r="TRR52" s="3112"/>
      <c r="TRS52" s="3112"/>
      <c r="TRT52" s="3112"/>
      <c r="TRU52" s="3112"/>
      <c r="TRV52" s="3112"/>
      <c r="TRW52" s="3112"/>
      <c r="TRX52" s="3112"/>
      <c r="TRY52" s="3112"/>
      <c r="TRZ52" s="3112"/>
      <c r="TSA52" s="3112"/>
      <c r="TSB52" s="3112"/>
      <c r="TSC52" s="3112"/>
      <c r="TSD52" s="3112"/>
      <c r="TSE52" s="3112"/>
      <c r="TSF52" s="3112"/>
      <c r="TSG52" s="3112"/>
      <c r="TSH52" s="3112"/>
      <c r="TSI52" s="3112"/>
      <c r="TSJ52" s="3112"/>
      <c r="TSK52" s="3112"/>
      <c r="TSL52" s="3112"/>
      <c r="TSM52" s="3112"/>
      <c r="TSN52" s="3112"/>
      <c r="TSO52" s="3112"/>
      <c r="TSP52" s="3112"/>
      <c r="TSQ52" s="3112"/>
      <c r="TSR52" s="3112"/>
      <c r="TSS52" s="3112"/>
      <c r="TST52" s="3112"/>
      <c r="TSU52" s="3112"/>
      <c r="TSV52" s="3112"/>
      <c r="TSW52" s="3112"/>
      <c r="TSX52" s="3112"/>
      <c r="TSY52" s="3112"/>
      <c r="TSZ52" s="3112"/>
      <c r="TTA52" s="3112"/>
      <c r="TTB52" s="3112"/>
      <c r="TTC52" s="3112"/>
      <c r="TTD52" s="3112"/>
      <c r="TTE52" s="3112"/>
      <c r="TTF52" s="3112"/>
      <c r="TTG52" s="3112"/>
      <c r="TTH52" s="3112"/>
      <c r="TTI52" s="3112"/>
      <c r="TTJ52" s="3112"/>
      <c r="TTK52" s="3112"/>
      <c r="TTL52" s="3112"/>
      <c r="TTM52" s="3112"/>
      <c r="TTN52" s="3112"/>
      <c r="TTO52" s="3112"/>
      <c r="TTP52" s="3112"/>
      <c r="TTQ52" s="3112"/>
      <c r="TTR52" s="3112"/>
      <c r="TTS52" s="3112"/>
      <c r="TTT52" s="3112"/>
      <c r="TTU52" s="3112"/>
      <c r="TTV52" s="3112"/>
      <c r="TTW52" s="3112"/>
      <c r="TTX52" s="3112"/>
      <c r="TTY52" s="3112"/>
      <c r="TTZ52" s="3112"/>
      <c r="TUA52" s="3112"/>
      <c r="TUB52" s="3112"/>
      <c r="TUC52" s="3112"/>
      <c r="TUD52" s="3112"/>
      <c r="TUE52" s="3112"/>
      <c r="TUF52" s="3112"/>
      <c r="TUG52" s="3112"/>
      <c r="TUH52" s="3112"/>
      <c r="TUI52" s="3112"/>
      <c r="TUJ52" s="3112"/>
      <c r="TUK52" s="3112"/>
      <c r="TUL52" s="3112"/>
      <c r="TUM52" s="3112"/>
      <c r="TUN52" s="3112"/>
      <c r="TUO52" s="3112"/>
      <c r="TUP52" s="3112"/>
      <c r="TUQ52" s="3112"/>
      <c r="TUR52" s="3112"/>
      <c r="TUS52" s="3112"/>
      <c r="TUT52" s="3112"/>
      <c r="TUU52" s="3112"/>
      <c r="TUV52" s="3112"/>
      <c r="TUW52" s="3112"/>
      <c r="TUX52" s="3112"/>
      <c r="TUY52" s="3112"/>
      <c r="TUZ52" s="3112"/>
      <c r="TVA52" s="3112"/>
      <c r="TVB52" s="3112"/>
      <c r="TVC52" s="3112"/>
      <c r="TVD52" s="3112"/>
      <c r="TVE52" s="3112"/>
      <c r="TVF52" s="3112"/>
      <c r="TVG52" s="3112"/>
      <c r="TVH52" s="3112"/>
      <c r="TVI52" s="3112"/>
      <c r="TVJ52" s="3112"/>
      <c r="TVK52" s="3112"/>
      <c r="TVL52" s="3112"/>
      <c r="TVM52" s="3112"/>
      <c r="TVN52" s="3112"/>
      <c r="TVO52" s="3112"/>
      <c r="TVP52" s="3112"/>
      <c r="TVQ52" s="3112"/>
      <c r="TVR52" s="3112"/>
      <c r="TVS52" s="3112"/>
      <c r="TVT52" s="3112"/>
      <c r="TVU52" s="3112"/>
      <c r="TVV52" s="3112"/>
      <c r="TVW52" s="3112"/>
      <c r="TVX52" s="3112"/>
      <c r="TVY52" s="3112"/>
      <c r="TVZ52" s="3112"/>
      <c r="TWA52" s="3112"/>
      <c r="TWB52" s="3112"/>
      <c r="TWC52" s="3112"/>
      <c r="TWD52" s="3112"/>
      <c r="TWE52" s="3112"/>
      <c r="TWF52" s="3112"/>
      <c r="TWG52" s="3112"/>
      <c r="TWH52" s="3112"/>
      <c r="TWI52" s="3112"/>
      <c r="TWJ52" s="3112"/>
      <c r="TWK52" s="3112"/>
      <c r="TWL52" s="3112"/>
      <c r="TWM52" s="3112"/>
      <c r="TWN52" s="3112"/>
      <c r="TWO52" s="3112"/>
      <c r="TWP52" s="3112"/>
      <c r="TWQ52" s="3112"/>
      <c r="TWR52" s="3112"/>
      <c r="TWS52" s="3112"/>
      <c r="TWT52" s="3112"/>
      <c r="TWU52" s="3112"/>
      <c r="TWV52" s="3112"/>
      <c r="TWW52" s="3112"/>
      <c r="TWX52" s="3112"/>
      <c r="TWY52" s="3112"/>
      <c r="TWZ52" s="3112"/>
      <c r="TXA52" s="3112"/>
      <c r="TXB52" s="3112"/>
      <c r="TXC52" s="3112"/>
      <c r="TXD52" s="3112"/>
      <c r="TXE52" s="3112"/>
      <c r="TXF52" s="3112"/>
      <c r="TXG52" s="3112"/>
      <c r="TXH52" s="3112"/>
      <c r="TXI52" s="3112"/>
      <c r="TXJ52" s="3112"/>
      <c r="TXK52" s="3112"/>
      <c r="TXL52" s="3112"/>
      <c r="TXM52" s="3112"/>
      <c r="TXN52" s="3112"/>
      <c r="TXO52" s="3112"/>
      <c r="TXP52" s="3112"/>
      <c r="TXQ52" s="3112"/>
      <c r="TXR52" s="3112"/>
      <c r="TXS52" s="3112"/>
      <c r="TXT52" s="3112"/>
      <c r="TXU52" s="3112"/>
      <c r="TXV52" s="3112"/>
      <c r="TXW52" s="3112"/>
      <c r="TXX52" s="3112"/>
      <c r="TXY52" s="3112"/>
      <c r="TXZ52" s="3112"/>
      <c r="TYA52" s="3112"/>
      <c r="TYB52" s="3112"/>
      <c r="TYC52" s="3112"/>
      <c r="TYD52" s="3112"/>
      <c r="TYE52" s="3112"/>
      <c r="TYF52" s="3112"/>
      <c r="TYG52" s="3112"/>
      <c r="TYH52" s="3112"/>
      <c r="TYI52" s="3112"/>
      <c r="TYJ52" s="3112"/>
      <c r="TYK52" s="3112"/>
      <c r="TYL52" s="3112"/>
      <c r="TYM52" s="3112"/>
      <c r="TYN52" s="3112"/>
      <c r="TYO52" s="3112"/>
      <c r="TYP52" s="3112"/>
      <c r="TYQ52" s="3112"/>
      <c r="TYR52" s="3112"/>
      <c r="TYS52" s="3112"/>
      <c r="TYT52" s="3112"/>
      <c r="TYU52" s="3112"/>
      <c r="TYV52" s="3112"/>
      <c r="TYW52" s="3112"/>
      <c r="TYX52" s="3112"/>
      <c r="TYY52" s="3112"/>
      <c r="TYZ52" s="3112"/>
      <c r="TZA52" s="3112"/>
      <c r="TZB52" s="3112"/>
      <c r="TZC52" s="3112"/>
      <c r="TZD52" s="3112"/>
      <c r="TZE52" s="3112"/>
      <c r="TZF52" s="3112"/>
      <c r="TZG52" s="3112"/>
      <c r="TZH52" s="3112"/>
      <c r="TZI52" s="3112"/>
      <c r="TZJ52" s="3112"/>
      <c r="TZK52" s="3112"/>
      <c r="TZL52" s="3112"/>
      <c r="TZM52" s="3112"/>
      <c r="TZN52" s="3112"/>
      <c r="TZO52" s="3112"/>
      <c r="TZP52" s="3112"/>
      <c r="TZQ52" s="3112"/>
      <c r="TZR52" s="3112"/>
      <c r="TZS52" s="3112"/>
      <c r="TZT52" s="3112"/>
      <c r="TZU52" s="3112"/>
      <c r="TZV52" s="3112"/>
      <c r="TZW52" s="3112"/>
      <c r="TZX52" s="3112"/>
      <c r="TZY52" s="3112"/>
      <c r="TZZ52" s="3112"/>
      <c r="UAA52" s="3112"/>
      <c r="UAB52" s="3112"/>
      <c r="UAC52" s="3112"/>
      <c r="UAD52" s="3112"/>
      <c r="UAE52" s="3112"/>
      <c r="UAF52" s="3112"/>
      <c r="UAG52" s="3112"/>
      <c r="UAH52" s="3112"/>
      <c r="UAI52" s="3112"/>
      <c r="UAJ52" s="3112"/>
      <c r="UAK52" s="3112"/>
      <c r="UAL52" s="3112"/>
      <c r="UAM52" s="3112"/>
      <c r="UAN52" s="3112"/>
      <c r="UAO52" s="3112"/>
      <c r="UAP52" s="3112"/>
      <c r="UAQ52" s="3112"/>
      <c r="UAR52" s="3112"/>
      <c r="UAS52" s="3112"/>
      <c r="UAT52" s="3112"/>
      <c r="UAU52" s="3112"/>
      <c r="UAV52" s="3112"/>
      <c r="UAW52" s="3112"/>
      <c r="UAX52" s="3112"/>
      <c r="UAY52" s="3112"/>
      <c r="UAZ52" s="3112"/>
      <c r="UBA52" s="3112"/>
      <c r="UBB52" s="3112"/>
      <c r="UBC52" s="3112"/>
      <c r="UBD52" s="3112"/>
      <c r="UBE52" s="3112"/>
      <c r="UBF52" s="3112"/>
      <c r="UBG52" s="3112"/>
      <c r="UBH52" s="3112"/>
      <c r="UBI52" s="3112"/>
      <c r="UBJ52" s="3112"/>
      <c r="UBK52" s="3112"/>
      <c r="UBL52" s="3112"/>
      <c r="UBM52" s="3112"/>
      <c r="UBN52" s="3112"/>
      <c r="UBO52" s="3112"/>
      <c r="UBP52" s="3112"/>
      <c r="UBQ52" s="3112"/>
      <c r="UBR52" s="3112"/>
      <c r="UBS52" s="3112"/>
      <c r="UBT52" s="3112"/>
      <c r="UBU52" s="3112"/>
      <c r="UBV52" s="3112"/>
      <c r="UBW52" s="3112"/>
      <c r="UBX52" s="3112"/>
      <c r="UBY52" s="3112"/>
      <c r="UBZ52" s="3112"/>
      <c r="UCA52" s="3112"/>
      <c r="UCB52" s="3112"/>
      <c r="UCC52" s="3112"/>
      <c r="UCD52" s="3112"/>
      <c r="UCE52" s="3112"/>
      <c r="UCF52" s="3112"/>
      <c r="UCG52" s="3112"/>
      <c r="UCH52" s="3112"/>
      <c r="UCI52" s="3112"/>
      <c r="UCJ52" s="3112"/>
      <c r="UCK52" s="3112"/>
      <c r="UCL52" s="3112"/>
      <c r="UCM52" s="3112"/>
      <c r="UCN52" s="3112"/>
      <c r="UCO52" s="3112"/>
      <c r="UCP52" s="3112"/>
      <c r="UCQ52" s="3112"/>
      <c r="UCR52" s="3112"/>
      <c r="UCS52" s="3112"/>
      <c r="UCT52" s="3112"/>
      <c r="UCU52" s="3112"/>
      <c r="UCV52" s="3112"/>
      <c r="UCW52" s="3112"/>
      <c r="UCX52" s="3112"/>
      <c r="UCY52" s="3112"/>
      <c r="UCZ52" s="3112"/>
      <c r="UDA52" s="3112"/>
      <c r="UDB52" s="3112"/>
      <c r="UDC52" s="3112"/>
      <c r="UDD52" s="3112"/>
      <c r="UDE52" s="3112"/>
      <c r="UDF52" s="3112"/>
      <c r="UDG52" s="3112"/>
      <c r="UDH52" s="3112"/>
      <c r="UDI52" s="3112"/>
      <c r="UDJ52" s="3112"/>
      <c r="UDK52" s="3112"/>
      <c r="UDL52" s="3112"/>
      <c r="UDM52" s="3112"/>
      <c r="UDN52" s="3112"/>
      <c r="UDO52" s="3112"/>
      <c r="UDP52" s="3112"/>
      <c r="UDQ52" s="3112"/>
      <c r="UDR52" s="3112"/>
      <c r="UDS52" s="3112"/>
      <c r="UDT52" s="3112"/>
      <c r="UDU52" s="3112"/>
      <c r="UDV52" s="3112"/>
      <c r="UDW52" s="3112"/>
      <c r="UDX52" s="3112"/>
      <c r="UDY52" s="3112"/>
      <c r="UDZ52" s="3112"/>
      <c r="UEA52" s="3112"/>
      <c r="UEB52" s="3112"/>
      <c r="UEC52" s="3112"/>
      <c r="UED52" s="3112"/>
      <c r="UEE52" s="3112"/>
      <c r="UEF52" s="3112"/>
      <c r="UEG52" s="3112"/>
      <c r="UEH52" s="3112"/>
      <c r="UEI52" s="3112"/>
      <c r="UEJ52" s="3112"/>
      <c r="UEK52" s="3112"/>
      <c r="UEL52" s="3112"/>
      <c r="UEM52" s="3112"/>
      <c r="UEN52" s="3112"/>
      <c r="UEO52" s="3112"/>
      <c r="UEP52" s="3112"/>
      <c r="UEQ52" s="3112"/>
      <c r="UER52" s="3112"/>
      <c r="UES52" s="3112"/>
      <c r="UET52" s="3112"/>
      <c r="UEU52" s="3112"/>
      <c r="UEV52" s="3112"/>
      <c r="UEW52" s="3112"/>
      <c r="UEX52" s="3112"/>
      <c r="UEY52" s="3112"/>
      <c r="UEZ52" s="3112"/>
      <c r="UFA52" s="3112"/>
      <c r="UFB52" s="3112"/>
      <c r="UFC52" s="3112"/>
      <c r="UFD52" s="3112"/>
      <c r="UFE52" s="3112"/>
      <c r="UFF52" s="3112"/>
      <c r="UFG52" s="3112"/>
      <c r="UFH52" s="3112"/>
      <c r="UFI52" s="3112"/>
      <c r="UFJ52" s="3112"/>
      <c r="UFK52" s="3112"/>
      <c r="UFL52" s="3112"/>
      <c r="UFM52" s="3112"/>
      <c r="UFN52" s="3112"/>
      <c r="UFO52" s="3112"/>
      <c r="UFP52" s="3112"/>
      <c r="UFQ52" s="3112"/>
      <c r="UFR52" s="3112"/>
      <c r="UFS52" s="3112"/>
      <c r="UFT52" s="3112"/>
      <c r="UFU52" s="3112"/>
      <c r="UFV52" s="3112"/>
      <c r="UFW52" s="3112"/>
      <c r="UFX52" s="3112"/>
      <c r="UFY52" s="3112"/>
      <c r="UFZ52" s="3112"/>
      <c r="UGA52" s="3112"/>
      <c r="UGB52" s="3112"/>
      <c r="UGC52" s="3112"/>
      <c r="UGD52" s="3112"/>
      <c r="UGE52" s="3112"/>
      <c r="UGF52" s="3112"/>
      <c r="UGG52" s="3112"/>
      <c r="UGH52" s="3112"/>
      <c r="UGI52" s="3112"/>
      <c r="UGJ52" s="3112"/>
      <c r="UGK52" s="3112"/>
      <c r="UGL52" s="3112"/>
      <c r="UGM52" s="3112"/>
      <c r="UGN52" s="3112"/>
      <c r="UGO52" s="3112"/>
      <c r="UGP52" s="3112"/>
      <c r="UGQ52" s="3112"/>
      <c r="UGR52" s="3112"/>
      <c r="UGS52" s="3112"/>
      <c r="UGT52" s="3112"/>
      <c r="UGU52" s="3112"/>
      <c r="UGV52" s="3112"/>
      <c r="UGW52" s="3112"/>
      <c r="UGX52" s="3112"/>
      <c r="UGY52" s="3112"/>
      <c r="UGZ52" s="3112"/>
      <c r="UHA52" s="3112"/>
      <c r="UHB52" s="3112"/>
      <c r="UHC52" s="3112"/>
      <c r="UHD52" s="3112"/>
      <c r="UHE52" s="3112"/>
      <c r="UHF52" s="3112"/>
      <c r="UHG52" s="3112"/>
      <c r="UHH52" s="3112"/>
      <c r="UHI52" s="3112"/>
      <c r="UHJ52" s="3112"/>
      <c r="UHK52" s="3112"/>
      <c r="UHL52" s="3112"/>
      <c r="UHM52" s="3112"/>
      <c r="UHN52" s="3112"/>
      <c r="UHO52" s="3112"/>
      <c r="UHP52" s="3112"/>
      <c r="UHQ52" s="3112"/>
      <c r="UHR52" s="3112"/>
      <c r="UHS52" s="3112"/>
      <c r="UHT52" s="3112"/>
      <c r="UHU52" s="3112"/>
      <c r="UHV52" s="3112"/>
      <c r="UHW52" s="3112"/>
      <c r="UHX52" s="3112"/>
      <c r="UHY52" s="3112"/>
      <c r="UHZ52" s="3112"/>
      <c r="UIA52" s="3112"/>
      <c r="UIB52" s="3112"/>
      <c r="UIC52" s="3112"/>
      <c r="UID52" s="3112"/>
      <c r="UIE52" s="3112"/>
      <c r="UIF52" s="3112"/>
      <c r="UIG52" s="3112"/>
      <c r="UIH52" s="3112"/>
      <c r="UII52" s="3112"/>
      <c r="UIJ52" s="3112"/>
      <c r="UIK52" s="3112"/>
      <c r="UIL52" s="3112"/>
      <c r="UIM52" s="3112"/>
      <c r="UIN52" s="3112"/>
      <c r="UIO52" s="3112"/>
      <c r="UIP52" s="3112"/>
      <c r="UIQ52" s="3112"/>
      <c r="UIR52" s="3112"/>
      <c r="UIS52" s="3112"/>
      <c r="UIT52" s="3112"/>
      <c r="UIU52" s="3112"/>
      <c r="UIV52" s="3112"/>
      <c r="UIW52" s="3112"/>
      <c r="UIX52" s="3112"/>
      <c r="UIY52" s="3112"/>
      <c r="UIZ52" s="3112"/>
      <c r="UJA52" s="3112"/>
      <c r="UJB52" s="3112"/>
      <c r="UJC52" s="3112"/>
      <c r="UJD52" s="3112"/>
      <c r="UJE52" s="3112"/>
      <c r="UJF52" s="3112"/>
      <c r="UJG52" s="3112"/>
      <c r="UJH52" s="3112"/>
      <c r="UJI52" s="3112"/>
      <c r="UJJ52" s="3112"/>
      <c r="UJK52" s="3112"/>
      <c r="UJL52" s="3112"/>
      <c r="UJM52" s="3112"/>
      <c r="UJN52" s="3112"/>
      <c r="UJO52" s="3112"/>
      <c r="UJP52" s="3112"/>
      <c r="UJQ52" s="3112"/>
      <c r="UJR52" s="3112"/>
      <c r="UJS52" s="3112"/>
      <c r="UJT52" s="3112"/>
      <c r="UJU52" s="3112"/>
      <c r="UJV52" s="3112"/>
      <c r="UJW52" s="3112"/>
      <c r="UJX52" s="3112"/>
      <c r="UJY52" s="3112"/>
      <c r="UJZ52" s="3112"/>
      <c r="UKA52" s="3112"/>
      <c r="UKB52" s="3112"/>
      <c r="UKC52" s="3112"/>
      <c r="UKD52" s="3112"/>
      <c r="UKE52" s="3112"/>
      <c r="UKF52" s="3112"/>
      <c r="UKG52" s="3112"/>
      <c r="UKH52" s="3112"/>
      <c r="UKI52" s="3112"/>
      <c r="UKJ52" s="3112"/>
      <c r="UKK52" s="3112"/>
      <c r="UKL52" s="3112"/>
      <c r="UKM52" s="3112"/>
      <c r="UKN52" s="3112"/>
      <c r="UKO52" s="3112"/>
      <c r="UKP52" s="3112"/>
      <c r="UKQ52" s="3112"/>
      <c r="UKR52" s="3112"/>
      <c r="UKS52" s="3112"/>
      <c r="UKT52" s="3112"/>
      <c r="UKU52" s="3112"/>
      <c r="UKV52" s="3112"/>
      <c r="UKW52" s="3112"/>
      <c r="UKX52" s="3112"/>
      <c r="UKY52" s="3112"/>
      <c r="UKZ52" s="3112"/>
      <c r="ULA52" s="3112"/>
      <c r="ULB52" s="3112"/>
      <c r="ULC52" s="3112"/>
      <c r="ULD52" s="3112"/>
      <c r="ULE52" s="3112"/>
      <c r="ULF52" s="3112"/>
      <c r="ULG52" s="3112"/>
      <c r="ULH52" s="3112"/>
      <c r="ULI52" s="3112"/>
      <c r="ULJ52" s="3112"/>
      <c r="ULK52" s="3112"/>
      <c r="ULL52" s="3112"/>
      <c r="ULM52" s="3112"/>
      <c r="ULN52" s="3112"/>
      <c r="ULO52" s="3112"/>
      <c r="ULP52" s="3112"/>
      <c r="ULQ52" s="3112"/>
      <c r="ULR52" s="3112"/>
      <c r="ULS52" s="3112"/>
      <c r="ULT52" s="3112"/>
      <c r="ULU52" s="3112"/>
      <c r="ULV52" s="3112"/>
      <c r="ULW52" s="3112"/>
      <c r="ULX52" s="3112"/>
      <c r="ULY52" s="3112"/>
      <c r="ULZ52" s="3112"/>
      <c r="UMA52" s="3112"/>
      <c r="UMB52" s="3112"/>
      <c r="UMC52" s="3112"/>
      <c r="UMD52" s="3112"/>
      <c r="UME52" s="3112"/>
      <c r="UMF52" s="3112"/>
      <c r="UMG52" s="3112"/>
      <c r="UMH52" s="3112"/>
      <c r="UMI52" s="3112"/>
      <c r="UMJ52" s="3112"/>
      <c r="UMK52" s="3112"/>
      <c r="UML52" s="3112"/>
      <c r="UMM52" s="3112"/>
      <c r="UMN52" s="3112"/>
      <c r="UMO52" s="3112"/>
      <c r="UMP52" s="3112"/>
      <c r="UMQ52" s="3112"/>
      <c r="UMR52" s="3112"/>
      <c r="UMS52" s="3112"/>
      <c r="UMT52" s="3112"/>
      <c r="UMU52" s="3112"/>
      <c r="UMV52" s="3112"/>
      <c r="UMW52" s="3112"/>
      <c r="UMX52" s="3112"/>
      <c r="UMY52" s="3112"/>
      <c r="UMZ52" s="3112"/>
      <c r="UNA52" s="3112"/>
      <c r="UNB52" s="3112"/>
      <c r="UNC52" s="3112"/>
      <c r="UND52" s="3112"/>
      <c r="UNE52" s="3112"/>
      <c r="UNF52" s="3112"/>
      <c r="UNG52" s="3112"/>
      <c r="UNH52" s="3112"/>
      <c r="UNI52" s="3112"/>
      <c r="UNJ52" s="3112"/>
      <c r="UNK52" s="3112"/>
      <c r="UNL52" s="3112"/>
      <c r="UNM52" s="3112"/>
      <c r="UNN52" s="3112"/>
      <c r="UNO52" s="3112"/>
      <c r="UNP52" s="3112"/>
      <c r="UNQ52" s="3112"/>
      <c r="UNR52" s="3112"/>
      <c r="UNS52" s="3112"/>
      <c r="UNT52" s="3112"/>
      <c r="UNU52" s="3112"/>
      <c r="UNV52" s="3112"/>
      <c r="UNW52" s="3112"/>
      <c r="UNX52" s="3112"/>
      <c r="UNY52" s="3112"/>
      <c r="UNZ52" s="3112"/>
      <c r="UOA52" s="3112"/>
      <c r="UOB52" s="3112"/>
      <c r="UOC52" s="3112"/>
      <c r="UOD52" s="3112"/>
      <c r="UOE52" s="3112"/>
      <c r="UOF52" s="3112"/>
      <c r="UOG52" s="3112"/>
      <c r="UOH52" s="3112"/>
      <c r="UOI52" s="3112"/>
      <c r="UOJ52" s="3112"/>
      <c r="UOK52" s="3112"/>
      <c r="UOL52" s="3112"/>
      <c r="UOM52" s="3112"/>
      <c r="UON52" s="3112"/>
      <c r="UOO52" s="3112"/>
      <c r="UOP52" s="3112"/>
      <c r="UOQ52" s="3112"/>
      <c r="UOR52" s="3112"/>
      <c r="UOS52" s="3112"/>
      <c r="UOT52" s="3112"/>
      <c r="UOU52" s="3112"/>
      <c r="UOV52" s="3112"/>
      <c r="UOW52" s="3112"/>
      <c r="UOX52" s="3112"/>
      <c r="UOY52" s="3112"/>
      <c r="UOZ52" s="3112"/>
      <c r="UPA52" s="3112"/>
      <c r="UPB52" s="3112"/>
      <c r="UPC52" s="3112"/>
      <c r="UPD52" s="3112"/>
      <c r="UPE52" s="3112"/>
      <c r="UPF52" s="3112"/>
      <c r="UPG52" s="3112"/>
      <c r="UPH52" s="3112"/>
      <c r="UPI52" s="3112"/>
      <c r="UPJ52" s="3112"/>
      <c r="UPK52" s="3112"/>
      <c r="UPL52" s="3112"/>
      <c r="UPM52" s="3112"/>
      <c r="UPN52" s="3112"/>
      <c r="UPO52" s="3112"/>
      <c r="UPP52" s="3112"/>
      <c r="UPQ52" s="3112"/>
      <c r="UPR52" s="3112"/>
      <c r="UPS52" s="3112"/>
      <c r="UPT52" s="3112"/>
      <c r="UPU52" s="3112"/>
      <c r="UPV52" s="3112"/>
      <c r="UPW52" s="3112"/>
      <c r="UPX52" s="3112"/>
      <c r="UPY52" s="3112"/>
      <c r="UPZ52" s="3112"/>
      <c r="UQA52" s="3112"/>
      <c r="UQB52" s="3112"/>
      <c r="UQC52" s="3112"/>
      <c r="UQD52" s="3112"/>
      <c r="UQE52" s="3112"/>
      <c r="UQF52" s="3112"/>
      <c r="UQG52" s="3112"/>
      <c r="UQH52" s="3112"/>
      <c r="UQI52" s="3112"/>
      <c r="UQJ52" s="3112"/>
      <c r="UQK52" s="3112"/>
      <c r="UQL52" s="3112"/>
      <c r="UQM52" s="3112"/>
      <c r="UQN52" s="3112"/>
      <c r="UQO52" s="3112"/>
      <c r="UQP52" s="3112"/>
      <c r="UQQ52" s="3112"/>
      <c r="UQR52" s="3112"/>
      <c r="UQS52" s="3112"/>
      <c r="UQT52" s="3112"/>
      <c r="UQU52" s="3112"/>
      <c r="UQV52" s="3112"/>
      <c r="UQW52" s="3112"/>
      <c r="UQX52" s="3112"/>
      <c r="UQY52" s="3112"/>
      <c r="UQZ52" s="3112"/>
      <c r="URA52" s="3112"/>
      <c r="URB52" s="3112"/>
      <c r="URC52" s="3112"/>
      <c r="URD52" s="3112"/>
      <c r="URE52" s="3112"/>
      <c r="URF52" s="3112"/>
      <c r="URG52" s="3112"/>
      <c r="URH52" s="3112"/>
      <c r="URI52" s="3112"/>
      <c r="URJ52" s="3112"/>
      <c r="URK52" s="3112"/>
      <c r="URL52" s="3112"/>
      <c r="URM52" s="3112"/>
      <c r="URN52" s="3112"/>
      <c r="URO52" s="3112"/>
      <c r="URP52" s="3112"/>
      <c r="URQ52" s="3112"/>
      <c r="URR52" s="3112"/>
      <c r="URS52" s="3112"/>
      <c r="URT52" s="3112"/>
      <c r="URU52" s="3112"/>
      <c r="URV52" s="3112"/>
      <c r="URW52" s="3112"/>
      <c r="URX52" s="3112"/>
      <c r="URY52" s="3112"/>
      <c r="URZ52" s="3112"/>
      <c r="USA52" s="3112"/>
      <c r="USB52" s="3112"/>
      <c r="USC52" s="3112"/>
      <c r="USD52" s="3112"/>
      <c r="USE52" s="3112"/>
      <c r="USF52" s="3112"/>
      <c r="USG52" s="3112"/>
      <c r="USH52" s="3112"/>
      <c r="USI52" s="3112"/>
      <c r="USJ52" s="3112"/>
      <c r="USK52" s="3112"/>
      <c r="USL52" s="3112"/>
      <c r="USM52" s="3112"/>
      <c r="USN52" s="3112"/>
      <c r="USO52" s="3112"/>
      <c r="USP52" s="3112"/>
      <c r="USQ52" s="3112"/>
      <c r="USR52" s="3112"/>
      <c r="USS52" s="3112"/>
      <c r="UST52" s="3112"/>
      <c r="USU52" s="3112"/>
      <c r="USV52" s="3112"/>
      <c r="USW52" s="3112"/>
      <c r="USX52" s="3112"/>
      <c r="USY52" s="3112"/>
      <c r="USZ52" s="3112"/>
      <c r="UTA52" s="3112"/>
      <c r="UTB52" s="3112"/>
      <c r="UTC52" s="3112"/>
      <c r="UTD52" s="3112"/>
      <c r="UTE52" s="3112"/>
      <c r="UTF52" s="3112"/>
      <c r="UTG52" s="3112"/>
      <c r="UTH52" s="3112"/>
      <c r="UTI52" s="3112"/>
      <c r="UTJ52" s="3112"/>
      <c r="UTK52" s="3112"/>
      <c r="UTL52" s="3112"/>
      <c r="UTM52" s="3112"/>
      <c r="UTN52" s="3112"/>
      <c r="UTO52" s="3112"/>
      <c r="UTP52" s="3112"/>
      <c r="UTQ52" s="3112"/>
      <c r="UTR52" s="3112"/>
      <c r="UTS52" s="3112"/>
      <c r="UTT52" s="3112"/>
      <c r="UTU52" s="3112"/>
      <c r="UTV52" s="3112"/>
      <c r="UTW52" s="3112"/>
      <c r="UTX52" s="3112"/>
      <c r="UTY52" s="3112"/>
      <c r="UTZ52" s="3112"/>
      <c r="UUA52" s="3112"/>
      <c r="UUB52" s="3112"/>
      <c r="UUC52" s="3112"/>
      <c r="UUD52" s="3112"/>
      <c r="UUE52" s="3112"/>
      <c r="UUF52" s="3112"/>
      <c r="UUG52" s="3112"/>
      <c r="UUH52" s="3112"/>
      <c r="UUI52" s="3112"/>
      <c r="UUJ52" s="3112"/>
      <c r="UUK52" s="3112"/>
      <c r="UUL52" s="3112"/>
      <c r="UUM52" s="3112"/>
      <c r="UUN52" s="3112"/>
      <c r="UUO52" s="3112"/>
      <c r="UUP52" s="3112"/>
      <c r="UUQ52" s="3112"/>
      <c r="UUR52" s="3112"/>
      <c r="UUS52" s="3112"/>
      <c r="UUT52" s="3112"/>
      <c r="UUU52" s="3112"/>
      <c r="UUV52" s="3112"/>
      <c r="UUW52" s="3112"/>
      <c r="UUX52" s="3112"/>
      <c r="UUY52" s="3112"/>
      <c r="UUZ52" s="3112"/>
      <c r="UVA52" s="3112"/>
      <c r="UVB52" s="3112"/>
      <c r="UVC52" s="3112"/>
      <c r="UVD52" s="3112"/>
      <c r="UVE52" s="3112"/>
      <c r="UVF52" s="3112"/>
      <c r="UVG52" s="3112"/>
      <c r="UVH52" s="3112"/>
      <c r="UVI52" s="3112"/>
      <c r="UVJ52" s="3112"/>
      <c r="UVK52" s="3112"/>
      <c r="UVL52" s="3112"/>
      <c r="UVM52" s="3112"/>
      <c r="UVN52" s="3112"/>
      <c r="UVO52" s="3112"/>
      <c r="UVP52" s="3112"/>
      <c r="UVQ52" s="3112"/>
      <c r="UVR52" s="3112"/>
      <c r="UVS52" s="3112"/>
      <c r="UVT52" s="3112"/>
      <c r="UVU52" s="3112"/>
      <c r="UVV52" s="3112"/>
      <c r="UVW52" s="3112"/>
      <c r="UVX52" s="3112"/>
      <c r="UVY52" s="3112"/>
      <c r="UVZ52" s="3112"/>
      <c r="UWA52" s="3112"/>
      <c r="UWB52" s="3112"/>
      <c r="UWC52" s="3112"/>
      <c r="UWD52" s="3112"/>
      <c r="UWE52" s="3112"/>
      <c r="UWF52" s="3112"/>
      <c r="UWG52" s="3112"/>
      <c r="UWH52" s="3112"/>
      <c r="UWI52" s="3112"/>
      <c r="UWJ52" s="3112"/>
      <c r="UWK52" s="3112"/>
      <c r="UWL52" s="3112"/>
      <c r="UWM52" s="3112"/>
      <c r="UWN52" s="3112"/>
      <c r="UWO52" s="3112"/>
      <c r="UWP52" s="3112"/>
      <c r="UWQ52" s="3112"/>
      <c r="UWR52" s="3112"/>
      <c r="UWS52" s="3112"/>
      <c r="UWT52" s="3112"/>
      <c r="UWU52" s="3112"/>
      <c r="UWV52" s="3112"/>
      <c r="UWW52" s="3112"/>
      <c r="UWX52" s="3112"/>
      <c r="UWY52" s="3112"/>
      <c r="UWZ52" s="3112"/>
      <c r="UXA52" s="3112"/>
      <c r="UXB52" s="3112"/>
      <c r="UXC52" s="3112"/>
      <c r="UXD52" s="3112"/>
      <c r="UXE52" s="3112"/>
      <c r="UXF52" s="3112"/>
      <c r="UXG52" s="3112"/>
      <c r="UXH52" s="3112"/>
      <c r="UXI52" s="3112"/>
      <c r="UXJ52" s="3112"/>
      <c r="UXK52" s="3112"/>
      <c r="UXL52" s="3112"/>
      <c r="UXM52" s="3112"/>
      <c r="UXN52" s="3112"/>
      <c r="UXO52" s="3112"/>
      <c r="UXP52" s="3112"/>
      <c r="UXQ52" s="3112"/>
      <c r="UXR52" s="3112"/>
      <c r="UXS52" s="3112"/>
      <c r="UXT52" s="3112"/>
      <c r="UXU52" s="3112"/>
      <c r="UXV52" s="3112"/>
      <c r="UXW52" s="3112"/>
      <c r="UXX52" s="3112"/>
      <c r="UXY52" s="3112"/>
      <c r="UXZ52" s="3112"/>
      <c r="UYA52" s="3112"/>
      <c r="UYB52" s="3112"/>
      <c r="UYC52" s="3112"/>
      <c r="UYD52" s="3112"/>
      <c r="UYE52" s="3112"/>
      <c r="UYF52" s="3112"/>
      <c r="UYG52" s="3112"/>
      <c r="UYH52" s="3112"/>
      <c r="UYI52" s="3112"/>
      <c r="UYJ52" s="3112"/>
      <c r="UYK52" s="3112"/>
      <c r="UYL52" s="3112"/>
      <c r="UYM52" s="3112"/>
      <c r="UYN52" s="3112"/>
      <c r="UYO52" s="3112"/>
      <c r="UYP52" s="3112"/>
      <c r="UYQ52" s="3112"/>
      <c r="UYR52" s="3112"/>
      <c r="UYS52" s="3112"/>
      <c r="UYT52" s="3112"/>
      <c r="UYU52" s="3112"/>
      <c r="UYV52" s="3112"/>
      <c r="UYW52" s="3112"/>
      <c r="UYX52" s="3112"/>
      <c r="UYY52" s="3112"/>
      <c r="UYZ52" s="3112"/>
      <c r="UZA52" s="3112"/>
      <c r="UZB52" s="3112"/>
      <c r="UZC52" s="3112"/>
      <c r="UZD52" s="3112"/>
      <c r="UZE52" s="3112"/>
      <c r="UZF52" s="3112"/>
      <c r="UZG52" s="3112"/>
      <c r="UZH52" s="3112"/>
      <c r="UZI52" s="3112"/>
      <c r="UZJ52" s="3112"/>
      <c r="UZK52" s="3112"/>
      <c r="UZL52" s="3112"/>
      <c r="UZM52" s="3112"/>
      <c r="UZN52" s="3112"/>
      <c r="UZO52" s="3112"/>
      <c r="UZP52" s="3112"/>
      <c r="UZQ52" s="3112"/>
      <c r="UZR52" s="3112"/>
      <c r="UZS52" s="3112"/>
      <c r="UZT52" s="3112"/>
      <c r="UZU52" s="3112"/>
      <c r="UZV52" s="3112"/>
      <c r="UZW52" s="3112"/>
      <c r="UZX52" s="3112"/>
      <c r="UZY52" s="3112"/>
      <c r="UZZ52" s="3112"/>
      <c r="VAA52" s="3112"/>
      <c r="VAB52" s="3112"/>
      <c r="VAC52" s="3112"/>
      <c r="VAD52" s="3112"/>
      <c r="VAE52" s="3112"/>
      <c r="VAF52" s="3112"/>
      <c r="VAG52" s="3112"/>
      <c r="VAH52" s="3112"/>
      <c r="VAI52" s="3112"/>
      <c r="VAJ52" s="3112"/>
      <c r="VAK52" s="3112"/>
      <c r="VAL52" s="3112"/>
      <c r="VAM52" s="3112"/>
      <c r="VAN52" s="3112"/>
      <c r="VAO52" s="3112"/>
      <c r="VAP52" s="3112"/>
      <c r="VAQ52" s="3112"/>
      <c r="VAR52" s="3112"/>
      <c r="VAS52" s="3112"/>
      <c r="VAT52" s="3112"/>
      <c r="VAU52" s="3112"/>
      <c r="VAV52" s="3112"/>
      <c r="VAW52" s="3112"/>
      <c r="VAX52" s="3112"/>
      <c r="VAY52" s="3112"/>
      <c r="VAZ52" s="3112"/>
      <c r="VBA52" s="3112"/>
      <c r="VBB52" s="3112"/>
      <c r="VBC52" s="3112"/>
      <c r="VBD52" s="3112"/>
      <c r="VBE52" s="3112"/>
      <c r="VBF52" s="3112"/>
      <c r="VBG52" s="3112"/>
      <c r="VBH52" s="3112"/>
      <c r="VBI52" s="3112"/>
      <c r="VBJ52" s="3112"/>
      <c r="VBK52" s="3112"/>
      <c r="VBL52" s="3112"/>
      <c r="VBM52" s="3112"/>
      <c r="VBN52" s="3112"/>
      <c r="VBO52" s="3112"/>
      <c r="VBP52" s="3112"/>
      <c r="VBQ52" s="3112"/>
      <c r="VBR52" s="3112"/>
      <c r="VBS52" s="3112"/>
      <c r="VBT52" s="3112"/>
      <c r="VBU52" s="3112"/>
      <c r="VBV52" s="3112"/>
      <c r="VBW52" s="3112"/>
      <c r="VBX52" s="3112"/>
      <c r="VBY52" s="3112"/>
      <c r="VBZ52" s="3112"/>
      <c r="VCA52" s="3112"/>
      <c r="VCB52" s="3112"/>
      <c r="VCC52" s="3112"/>
      <c r="VCD52" s="3112"/>
      <c r="VCE52" s="3112"/>
      <c r="VCF52" s="3112"/>
      <c r="VCG52" s="3112"/>
      <c r="VCH52" s="3112"/>
      <c r="VCI52" s="3112"/>
      <c r="VCJ52" s="3112"/>
      <c r="VCK52" s="3112"/>
      <c r="VCL52" s="3112"/>
      <c r="VCM52" s="3112"/>
      <c r="VCN52" s="3112"/>
      <c r="VCO52" s="3112"/>
      <c r="VCP52" s="3112"/>
      <c r="VCQ52" s="3112"/>
      <c r="VCR52" s="3112"/>
      <c r="VCS52" s="3112"/>
      <c r="VCT52" s="3112"/>
      <c r="VCU52" s="3112"/>
      <c r="VCV52" s="3112"/>
      <c r="VCW52" s="3112"/>
      <c r="VCX52" s="3112"/>
      <c r="VCY52" s="3112"/>
      <c r="VCZ52" s="3112"/>
      <c r="VDA52" s="3112"/>
      <c r="VDB52" s="3112"/>
      <c r="VDC52" s="3112"/>
      <c r="VDD52" s="3112"/>
      <c r="VDE52" s="3112"/>
      <c r="VDF52" s="3112"/>
      <c r="VDG52" s="3112"/>
      <c r="VDH52" s="3112"/>
      <c r="VDI52" s="3112"/>
      <c r="VDJ52" s="3112"/>
      <c r="VDK52" s="3112"/>
      <c r="VDL52" s="3112"/>
      <c r="VDM52" s="3112"/>
      <c r="VDN52" s="3112"/>
      <c r="VDO52" s="3112"/>
      <c r="VDP52" s="3112"/>
      <c r="VDQ52" s="3112"/>
      <c r="VDR52" s="3112"/>
      <c r="VDS52" s="3112"/>
      <c r="VDT52" s="3112"/>
      <c r="VDU52" s="3112"/>
      <c r="VDV52" s="3112"/>
      <c r="VDW52" s="3112"/>
      <c r="VDX52" s="3112"/>
      <c r="VDY52" s="3112"/>
      <c r="VDZ52" s="3112"/>
      <c r="VEA52" s="3112"/>
      <c r="VEB52" s="3112"/>
      <c r="VEC52" s="3112"/>
      <c r="VED52" s="3112"/>
      <c r="VEE52" s="3112"/>
      <c r="VEF52" s="3112"/>
      <c r="VEG52" s="3112"/>
      <c r="VEH52" s="3112"/>
      <c r="VEI52" s="3112"/>
      <c r="VEJ52" s="3112"/>
      <c r="VEK52" s="3112"/>
      <c r="VEL52" s="3112"/>
      <c r="VEM52" s="3112"/>
      <c r="VEN52" s="3112"/>
      <c r="VEO52" s="3112"/>
      <c r="VEP52" s="3112"/>
      <c r="VEQ52" s="3112"/>
      <c r="VER52" s="3112"/>
      <c r="VES52" s="3112"/>
      <c r="VET52" s="3112"/>
      <c r="VEU52" s="3112"/>
      <c r="VEV52" s="3112"/>
      <c r="VEW52" s="3112"/>
      <c r="VEX52" s="3112"/>
      <c r="VEY52" s="3112"/>
      <c r="VEZ52" s="3112"/>
      <c r="VFA52" s="3112"/>
      <c r="VFB52" s="3112"/>
      <c r="VFC52" s="3112"/>
      <c r="VFD52" s="3112"/>
      <c r="VFE52" s="3112"/>
      <c r="VFF52" s="3112"/>
      <c r="VFG52" s="3112"/>
      <c r="VFH52" s="3112"/>
      <c r="VFI52" s="3112"/>
      <c r="VFJ52" s="3112"/>
      <c r="VFK52" s="3112"/>
      <c r="VFL52" s="3112"/>
      <c r="VFM52" s="3112"/>
      <c r="VFN52" s="3112"/>
      <c r="VFO52" s="3112"/>
      <c r="VFP52" s="3112"/>
      <c r="VFQ52" s="3112"/>
      <c r="VFR52" s="3112"/>
      <c r="VFS52" s="3112"/>
      <c r="VFT52" s="3112"/>
      <c r="VFU52" s="3112"/>
      <c r="VFV52" s="3112"/>
      <c r="VFW52" s="3112"/>
      <c r="VFX52" s="3112"/>
      <c r="VFY52" s="3112"/>
      <c r="VFZ52" s="3112"/>
      <c r="VGA52" s="3112"/>
      <c r="VGB52" s="3112"/>
      <c r="VGC52" s="3112"/>
      <c r="VGD52" s="3112"/>
      <c r="VGE52" s="3112"/>
      <c r="VGF52" s="3112"/>
      <c r="VGG52" s="3112"/>
      <c r="VGH52" s="3112"/>
      <c r="VGI52" s="3112"/>
      <c r="VGJ52" s="3112"/>
      <c r="VGK52" s="3112"/>
      <c r="VGL52" s="3112"/>
      <c r="VGM52" s="3112"/>
      <c r="VGN52" s="3112"/>
      <c r="VGO52" s="3112"/>
      <c r="VGP52" s="3112"/>
      <c r="VGQ52" s="3112"/>
      <c r="VGR52" s="3112"/>
      <c r="VGS52" s="3112"/>
      <c r="VGT52" s="3112"/>
      <c r="VGU52" s="3112"/>
      <c r="VGV52" s="3112"/>
      <c r="VGW52" s="3112"/>
      <c r="VGX52" s="3112"/>
      <c r="VGY52" s="3112"/>
      <c r="VGZ52" s="3112"/>
      <c r="VHA52" s="3112"/>
      <c r="VHB52" s="3112"/>
      <c r="VHC52" s="3112"/>
      <c r="VHD52" s="3112"/>
      <c r="VHE52" s="3112"/>
      <c r="VHF52" s="3112"/>
      <c r="VHG52" s="3112"/>
      <c r="VHH52" s="3112"/>
      <c r="VHI52" s="3112"/>
      <c r="VHJ52" s="3112"/>
      <c r="VHK52" s="3112"/>
      <c r="VHL52" s="3112"/>
      <c r="VHM52" s="3112"/>
      <c r="VHN52" s="3112"/>
      <c r="VHO52" s="3112"/>
      <c r="VHP52" s="3112"/>
      <c r="VHQ52" s="3112"/>
      <c r="VHR52" s="3112"/>
      <c r="VHS52" s="3112"/>
      <c r="VHT52" s="3112"/>
      <c r="VHU52" s="3112"/>
      <c r="VHV52" s="3112"/>
      <c r="VHW52" s="3112"/>
      <c r="VHX52" s="3112"/>
      <c r="VHY52" s="3112"/>
      <c r="VHZ52" s="3112"/>
      <c r="VIA52" s="3112"/>
      <c r="VIB52" s="3112"/>
      <c r="VIC52" s="3112"/>
      <c r="VID52" s="3112"/>
      <c r="VIE52" s="3112"/>
      <c r="VIF52" s="3112"/>
      <c r="VIG52" s="3112"/>
      <c r="VIH52" s="3112"/>
      <c r="VII52" s="3112"/>
      <c r="VIJ52" s="3112"/>
      <c r="VIK52" s="3112"/>
      <c r="VIL52" s="3112"/>
      <c r="VIM52" s="3112"/>
      <c r="VIN52" s="3112"/>
      <c r="VIO52" s="3112"/>
      <c r="VIP52" s="3112"/>
      <c r="VIQ52" s="3112"/>
      <c r="VIR52" s="3112"/>
      <c r="VIS52" s="3112"/>
      <c r="VIT52" s="3112"/>
      <c r="VIU52" s="3112"/>
      <c r="VIV52" s="3112"/>
      <c r="VIW52" s="3112"/>
      <c r="VIX52" s="3112"/>
      <c r="VIY52" s="3112"/>
      <c r="VIZ52" s="3112"/>
      <c r="VJA52" s="3112"/>
      <c r="VJB52" s="3112"/>
      <c r="VJC52" s="3112"/>
      <c r="VJD52" s="3112"/>
      <c r="VJE52" s="3112"/>
      <c r="VJF52" s="3112"/>
      <c r="VJG52" s="3112"/>
      <c r="VJH52" s="3112"/>
      <c r="VJI52" s="3112"/>
      <c r="VJJ52" s="3112"/>
      <c r="VJK52" s="3112"/>
      <c r="VJL52" s="3112"/>
      <c r="VJM52" s="3112"/>
      <c r="VJN52" s="3112"/>
      <c r="VJO52" s="3112"/>
      <c r="VJP52" s="3112"/>
      <c r="VJQ52" s="3112"/>
      <c r="VJR52" s="3112"/>
      <c r="VJS52" s="3112"/>
      <c r="VJT52" s="3112"/>
      <c r="VJU52" s="3112"/>
      <c r="VJV52" s="3112"/>
      <c r="VJW52" s="3112"/>
      <c r="VJX52" s="3112"/>
      <c r="VJY52" s="3112"/>
      <c r="VJZ52" s="3112"/>
      <c r="VKA52" s="3112"/>
      <c r="VKB52" s="3112"/>
      <c r="VKC52" s="3112"/>
      <c r="VKD52" s="3112"/>
      <c r="VKE52" s="3112"/>
      <c r="VKF52" s="3112"/>
      <c r="VKG52" s="3112"/>
      <c r="VKH52" s="3112"/>
      <c r="VKI52" s="3112"/>
      <c r="VKJ52" s="3112"/>
      <c r="VKK52" s="3112"/>
      <c r="VKL52" s="3112"/>
      <c r="VKM52" s="3112"/>
      <c r="VKN52" s="3112"/>
      <c r="VKO52" s="3112"/>
      <c r="VKP52" s="3112"/>
      <c r="VKQ52" s="3112"/>
      <c r="VKR52" s="3112"/>
      <c r="VKS52" s="3112"/>
      <c r="VKT52" s="3112"/>
      <c r="VKU52" s="3112"/>
      <c r="VKV52" s="3112"/>
      <c r="VKW52" s="3112"/>
      <c r="VKX52" s="3112"/>
      <c r="VKY52" s="3112"/>
      <c r="VKZ52" s="3112"/>
      <c r="VLA52" s="3112"/>
      <c r="VLB52" s="3112"/>
      <c r="VLC52" s="3112"/>
      <c r="VLD52" s="3112"/>
      <c r="VLE52" s="3112"/>
      <c r="VLF52" s="3112"/>
      <c r="VLG52" s="3112"/>
      <c r="VLH52" s="3112"/>
      <c r="VLI52" s="3112"/>
      <c r="VLJ52" s="3112"/>
      <c r="VLK52" s="3112"/>
      <c r="VLL52" s="3112"/>
      <c r="VLM52" s="3112"/>
      <c r="VLN52" s="3112"/>
      <c r="VLO52" s="3112"/>
      <c r="VLP52" s="3112"/>
      <c r="VLQ52" s="3112"/>
      <c r="VLR52" s="3112"/>
      <c r="VLS52" s="3112"/>
      <c r="VLT52" s="3112"/>
      <c r="VLU52" s="3112"/>
      <c r="VLV52" s="3112"/>
      <c r="VLW52" s="3112"/>
      <c r="VLX52" s="3112"/>
      <c r="VLY52" s="3112"/>
      <c r="VLZ52" s="3112"/>
      <c r="VMA52" s="3112"/>
      <c r="VMB52" s="3112"/>
      <c r="VMC52" s="3112"/>
      <c r="VMD52" s="3112"/>
      <c r="VME52" s="3112"/>
      <c r="VMF52" s="3112"/>
      <c r="VMG52" s="3112"/>
      <c r="VMH52" s="3112"/>
      <c r="VMI52" s="3112"/>
      <c r="VMJ52" s="3112"/>
      <c r="VMK52" s="3112"/>
      <c r="VML52" s="3112"/>
      <c r="VMM52" s="3112"/>
      <c r="VMN52" s="3112"/>
      <c r="VMO52" s="3112"/>
      <c r="VMP52" s="3112"/>
      <c r="VMQ52" s="3112"/>
      <c r="VMR52" s="3112"/>
      <c r="VMS52" s="3112"/>
      <c r="VMT52" s="3112"/>
      <c r="VMU52" s="3112"/>
      <c r="VMV52" s="3112"/>
      <c r="VMW52" s="3112"/>
      <c r="VMX52" s="3112"/>
      <c r="VMY52" s="3112"/>
      <c r="VMZ52" s="3112"/>
      <c r="VNA52" s="3112"/>
      <c r="VNB52" s="3112"/>
      <c r="VNC52" s="3112"/>
      <c r="VND52" s="3112"/>
      <c r="VNE52" s="3112"/>
      <c r="VNF52" s="3112"/>
      <c r="VNG52" s="3112"/>
      <c r="VNH52" s="3112"/>
      <c r="VNI52" s="3112"/>
      <c r="VNJ52" s="3112"/>
      <c r="VNK52" s="3112"/>
      <c r="VNL52" s="3112"/>
      <c r="VNM52" s="3112"/>
      <c r="VNN52" s="3112"/>
      <c r="VNO52" s="3112"/>
      <c r="VNP52" s="3112"/>
      <c r="VNQ52" s="3112"/>
      <c r="VNR52" s="3112"/>
      <c r="VNS52" s="3112"/>
      <c r="VNT52" s="3112"/>
      <c r="VNU52" s="3112"/>
      <c r="VNV52" s="3112"/>
      <c r="VNW52" s="3112"/>
      <c r="VNX52" s="3112"/>
      <c r="VNY52" s="3112"/>
      <c r="VNZ52" s="3112"/>
      <c r="VOA52" s="3112"/>
      <c r="VOB52" s="3112"/>
      <c r="VOC52" s="3112"/>
      <c r="VOD52" s="3112"/>
      <c r="VOE52" s="3112"/>
      <c r="VOF52" s="3112"/>
      <c r="VOG52" s="3112"/>
      <c r="VOH52" s="3112"/>
      <c r="VOI52" s="3112"/>
      <c r="VOJ52" s="3112"/>
      <c r="VOK52" s="3112"/>
      <c r="VOL52" s="3112"/>
      <c r="VOM52" s="3112"/>
      <c r="VON52" s="3112"/>
      <c r="VOO52" s="3112"/>
      <c r="VOP52" s="3112"/>
      <c r="VOQ52" s="3112"/>
      <c r="VOR52" s="3112"/>
      <c r="VOS52" s="3112"/>
      <c r="VOT52" s="3112"/>
      <c r="VOU52" s="3112"/>
      <c r="VOV52" s="3112"/>
      <c r="VOW52" s="3112"/>
      <c r="VOX52" s="3112"/>
      <c r="VOY52" s="3112"/>
      <c r="VOZ52" s="3112"/>
      <c r="VPA52" s="3112"/>
      <c r="VPB52" s="3112"/>
      <c r="VPC52" s="3112"/>
      <c r="VPD52" s="3112"/>
      <c r="VPE52" s="3112"/>
      <c r="VPF52" s="3112"/>
      <c r="VPG52" s="3112"/>
      <c r="VPH52" s="3112"/>
      <c r="VPI52" s="3112"/>
      <c r="VPJ52" s="3112"/>
      <c r="VPK52" s="3112"/>
      <c r="VPL52" s="3112"/>
      <c r="VPM52" s="3112"/>
      <c r="VPN52" s="3112"/>
      <c r="VPO52" s="3112"/>
      <c r="VPP52" s="3112"/>
      <c r="VPQ52" s="3112"/>
      <c r="VPR52" s="3112"/>
      <c r="VPS52" s="3112"/>
      <c r="VPT52" s="3112"/>
      <c r="VPU52" s="3112"/>
      <c r="VPV52" s="3112"/>
      <c r="VPW52" s="3112"/>
      <c r="VPX52" s="3112"/>
      <c r="VPY52" s="3112"/>
      <c r="VPZ52" s="3112"/>
      <c r="VQA52" s="3112"/>
      <c r="VQB52" s="3112"/>
      <c r="VQC52" s="3112"/>
      <c r="VQD52" s="3112"/>
      <c r="VQE52" s="3112"/>
      <c r="VQF52" s="3112"/>
      <c r="VQG52" s="3112"/>
      <c r="VQH52" s="3112"/>
      <c r="VQI52" s="3112"/>
      <c r="VQJ52" s="3112"/>
      <c r="VQK52" s="3112"/>
      <c r="VQL52" s="3112"/>
      <c r="VQM52" s="3112"/>
      <c r="VQN52" s="3112"/>
      <c r="VQO52" s="3112"/>
      <c r="VQP52" s="3112"/>
      <c r="VQQ52" s="3112"/>
      <c r="VQR52" s="3112"/>
      <c r="VQS52" s="3112"/>
      <c r="VQT52" s="3112"/>
      <c r="VQU52" s="3112"/>
      <c r="VQV52" s="3112"/>
      <c r="VQW52" s="3112"/>
      <c r="VQX52" s="3112"/>
      <c r="VQY52" s="3112"/>
      <c r="VQZ52" s="3112"/>
      <c r="VRA52" s="3112"/>
      <c r="VRB52" s="3112"/>
      <c r="VRC52" s="3112"/>
      <c r="VRD52" s="3112"/>
      <c r="VRE52" s="3112"/>
      <c r="VRF52" s="3112"/>
      <c r="VRG52" s="3112"/>
      <c r="VRH52" s="3112"/>
      <c r="VRI52" s="3112"/>
      <c r="VRJ52" s="3112"/>
      <c r="VRK52" s="3112"/>
      <c r="VRL52" s="3112"/>
      <c r="VRM52" s="3112"/>
      <c r="VRN52" s="3112"/>
      <c r="VRO52" s="3112"/>
      <c r="VRP52" s="3112"/>
      <c r="VRQ52" s="3112"/>
      <c r="VRR52" s="3112"/>
      <c r="VRS52" s="3112"/>
      <c r="VRT52" s="3112"/>
      <c r="VRU52" s="3112"/>
      <c r="VRV52" s="3112"/>
      <c r="VRW52" s="3112"/>
      <c r="VRX52" s="3112"/>
      <c r="VRY52" s="3112"/>
      <c r="VRZ52" s="3112"/>
      <c r="VSA52" s="3112"/>
      <c r="VSB52" s="3112"/>
      <c r="VSC52" s="3112"/>
      <c r="VSD52" s="3112"/>
      <c r="VSE52" s="3112"/>
      <c r="VSF52" s="3112"/>
      <c r="VSG52" s="3112"/>
      <c r="VSH52" s="3112"/>
      <c r="VSI52" s="3112"/>
      <c r="VSJ52" s="3112"/>
      <c r="VSK52" s="3112"/>
      <c r="VSL52" s="3112"/>
      <c r="VSM52" s="3112"/>
      <c r="VSN52" s="3112"/>
      <c r="VSO52" s="3112"/>
      <c r="VSP52" s="3112"/>
      <c r="VSQ52" s="3112"/>
      <c r="VSR52" s="3112"/>
      <c r="VSS52" s="3112"/>
      <c r="VST52" s="3112"/>
      <c r="VSU52" s="3112"/>
      <c r="VSV52" s="3112"/>
      <c r="VSW52" s="3112"/>
      <c r="VSX52" s="3112"/>
      <c r="VSY52" s="3112"/>
      <c r="VSZ52" s="3112"/>
      <c r="VTA52" s="3112"/>
      <c r="VTB52" s="3112"/>
      <c r="VTC52" s="3112"/>
      <c r="VTD52" s="3112"/>
      <c r="VTE52" s="3112"/>
      <c r="VTF52" s="3112"/>
      <c r="VTG52" s="3112"/>
      <c r="VTH52" s="3112"/>
      <c r="VTI52" s="3112"/>
      <c r="VTJ52" s="3112"/>
      <c r="VTK52" s="3112"/>
      <c r="VTL52" s="3112"/>
      <c r="VTM52" s="3112"/>
      <c r="VTN52" s="3112"/>
      <c r="VTO52" s="3112"/>
      <c r="VTP52" s="3112"/>
      <c r="VTQ52" s="3112"/>
      <c r="VTR52" s="3112"/>
      <c r="VTS52" s="3112"/>
      <c r="VTT52" s="3112"/>
      <c r="VTU52" s="3112"/>
      <c r="VTV52" s="3112"/>
      <c r="VTW52" s="3112"/>
      <c r="VTX52" s="3112"/>
      <c r="VTY52" s="3112"/>
      <c r="VTZ52" s="3112"/>
      <c r="VUA52" s="3112"/>
      <c r="VUB52" s="3112"/>
      <c r="VUC52" s="3112"/>
      <c r="VUD52" s="3112"/>
      <c r="VUE52" s="3112"/>
      <c r="VUF52" s="3112"/>
      <c r="VUG52" s="3112"/>
      <c r="VUH52" s="3112"/>
      <c r="VUI52" s="3112"/>
      <c r="VUJ52" s="3112"/>
      <c r="VUK52" s="3112"/>
      <c r="VUL52" s="3112"/>
      <c r="VUM52" s="3112"/>
      <c r="VUN52" s="3112"/>
      <c r="VUO52" s="3112"/>
      <c r="VUP52" s="3112"/>
      <c r="VUQ52" s="3112"/>
      <c r="VUR52" s="3112"/>
      <c r="VUS52" s="3112"/>
      <c r="VUT52" s="3112"/>
      <c r="VUU52" s="3112"/>
      <c r="VUV52" s="3112"/>
      <c r="VUW52" s="3112"/>
      <c r="VUX52" s="3112"/>
      <c r="VUY52" s="3112"/>
      <c r="VUZ52" s="3112"/>
      <c r="VVA52" s="3112"/>
      <c r="VVB52" s="3112"/>
      <c r="VVC52" s="3112"/>
      <c r="VVD52" s="3112"/>
      <c r="VVE52" s="3112"/>
      <c r="VVF52" s="3112"/>
      <c r="VVG52" s="3112"/>
      <c r="VVH52" s="3112"/>
      <c r="VVI52" s="3112"/>
      <c r="VVJ52" s="3112"/>
      <c r="VVK52" s="3112"/>
      <c r="VVL52" s="3112"/>
      <c r="VVM52" s="3112"/>
      <c r="VVN52" s="3112"/>
      <c r="VVO52" s="3112"/>
      <c r="VVP52" s="3112"/>
      <c r="VVQ52" s="3112"/>
      <c r="VVR52" s="3112"/>
      <c r="VVS52" s="3112"/>
      <c r="VVT52" s="3112"/>
      <c r="VVU52" s="3112"/>
      <c r="VVV52" s="3112"/>
      <c r="VVW52" s="3112"/>
      <c r="VVX52" s="3112"/>
      <c r="VVY52" s="3112"/>
      <c r="VVZ52" s="3112"/>
      <c r="VWA52" s="3112"/>
      <c r="VWB52" s="3112"/>
      <c r="VWC52" s="3112"/>
      <c r="VWD52" s="3112"/>
      <c r="VWE52" s="3112"/>
      <c r="VWF52" s="3112"/>
      <c r="VWG52" s="3112"/>
      <c r="VWH52" s="3112"/>
      <c r="VWI52" s="3112"/>
      <c r="VWJ52" s="3112"/>
      <c r="VWK52" s="3112"/>
      <c r="VWL52" s="3112"/>
      <c r="VWM52" s="3112"/>
      <c r="VWN52" s="3112"/>
      <c r="VWO52" s="3112"/>
      <c r="VWP52" s="3112"/>
      <c r="VWQ52" s="3112"/>
      <c r="VWR52" s="3112"/>
      <c r="VWS52" s="3112"/>
      <c r="VWT52" s="3112"/>
      <c r="VWU52" s="3112"/>
      <c r="VWV52" s="3112"/>
      <c r="VWW52" s="3112"/>
      <c r="VWX52" s="3112"/>
      <c r="VWY52" s="3112"/>
      <c r="VWZ52" s="3112"/>
      <c r="VXA52" s="3112"/>
      <c r="VXB52" s="3112"/>
      <c r="VXC52" s="3112"/>
      <c r="VXD52" s="3112"/>
      <c r="VXE52" s="3112"/>
      <c r="VXF52" s="3112"/>
      <c r="VXG52" s="3112"/>
      <c r="VXH52" s="3112"/>
      <c r="VXI52" s="3112"/>
      <c r="VXJ52" s="3112"/>
      <c r="VXK52" s="3112"/>
      <c r="VXL52" s="3112"/>
      <c r="VXM52" s="3112"/>
      <c r="VXN52" s="3112"/>
      <c r="VXO52" s="3112"/>
      <c r="VXP52" s="3112"/>
      <c r="VXQ52" s="3112"/>
      <c r="VXR52" s="3112"/>
      <c r="VXS52" s="3112"/>
      <c r="VXT52" s="3112"/>
      <c r="VXU52" s="3112"/>
      <c r="VXV52" s="3112"/>
      <c r="VXW52" s="3112"/>
      <c r="VXX52" s="3112"/>
      <c r="VXY52" s="3112"/>
      <c r="VXZ52" s="3112"/>
      <c r="VYA52" s="3112"/>
      <c r="VYB52" s="3112"/>
      <c r="VYC52" s="3112"/>
      <c r="VYD52" s="3112"/>
      <c r="VYE52" s="3112"/>
      <c r="VYF52" s="3112"/>
      <c r="VYG52" s="3112"/>
      <c r="VYH52" s="3112"/>
      <c r="VYI52" s="3112"/>
      <c r="VYJ52" s="3112"/>
      <c r="VYK52" s="3112"/>
      <c r="VYL52" s="3112"/>
      <c r="VYM52" s="3112"/>
      <c r="VYN52" s="3112"/>
      <c r="VYO52" s="3112"/>
      <c r="VYP52" s="3112"/>
      <c r="VYQ52" s="3112"/>
      <c r="VYR52" s="3112"/>
      <c r="VYS52" s="3112"/>
      <c r="VYT52" s="3112"/>
      <c r="VYU52" s="3112"/>
      <c r="VYV52" s="3112"/>
      <c r="VYW52" s="3112"/>
      <c r="VYX52" s="3112"/>
      <c r="VYY52" s="3112"/>
      <c r="VYZ52" s="3112"/>
      <c r="VZA52" s="3112"/>
      <c r="VZB52" s="3112"/>
      <c r="VZC52" s="3112"/>
      <c r="VZD52" s="3112"/>
      <c r="VZE52" s="3112"/>
      <c r="VZF52" s="3112"/>
      <c r="VZG52" s="3112"/>
      <c r="VZH52" s="3112"/>
      <c r="VZI52" s="3112"/>
      <c r="VZJ52" s="3112"/>
      <c r="VZK52" s="3112"/>
      <c r="VZL52" s="3112"/>
      <c r="VZM52" s="3112"/>
      <c r="VZN52" s="3112"/>
      <c r="VZO52" s="3112"/>
      <c r="VZP52" s="3112"/>
      <c r="VZQ52" s="3112"/>
      <c r="VZR52" s="3112"/>
      <c r="VZS52" s="3112"/>
      <c r="VZT52" s="3112"/>
      <c r="VZU52" s="3112"/>
      <c r="VZV52" s="3112"/>
      <c r="VZW52" s="3112"/>
      <c r="VZX52" s="3112"/>
      <c r="VZY52" s="3112"/>
      <c r="VZZ52" s="3112"/>
      <c r="WAA52" s="3112"/>
      <c r="WAB52" s="3112"/>
      <c r="WAC52" s="3112"/>
      <c r="WAD52" s="3112"/>
      <c r="WAE52" s="3112"/>
      <c r="WAF52" s="3112"/>
      <c r="WAG52" s="3112"/>
      <c r="WAH52" s="3112"/>
      <c r="WAI52" s="3112"/>
      <c r="WAJ52" s="3112"/>
      <c r="WAK52" s="3112"/>
      <c r="WAL52" s="3112"/>
      <c r="WAM52" s="3112"/>
      <c r="WAN52" s="3112"/>
      <c r="WAO52" s="3112"/>
      <c r="WAP52" s="3112"/>
      <c r="WAQ52" s="3112"/>
      <c r="WAR52" s="3112"/>
      <c r="WAS52" s="3112"/>
      <c r="WAT52" s="3112"/>
      <c r="WAU52" s="3112"/>
      <c r="WAV52" s="3112"/>
      <c r="WAW52" s="3112"/>
      <c r="WAX52" s="3112"/>
      <c r="WAY52" s="3112"/>
      <c r="WAZ52" s="3112"/>
      <c r="WBA52" s="3112"/>
      <c r="WBB52" s="3112"/>
      <c r="WBC52" s="3112"/>
      <c r="WBD52" s="3112"/>
      <c r="WBE52" s="3112"/>
      <c r="WBF52" s="3112"/>
      <c r="WBG52" s="3112"/>
      <c r="WBH52" s="3112"/>
      <c r="WBI52" s="3112"/>
      <c r="WBJ52" s="3112"/>
      <c r="WBK52" s="3112"/>
      <c r="WBL52" s="3112"/>
      <c r="WBM52" s="3112"/>
      <c r="WBN52" s="3112"/>
      <c r="WBO52" s="3112"/>
      <c r="WBP52" s="3112"/>
      <c r="WBQ52" s="3112"/>
      <c r="WBR52" s="3112"/>
      <c r="WBS52" s="3112"/>
      <c r="WBT52" s="3112"/>
      <c r="WBU52" s="3112"/>
      <c r="WBV52" s="3112"/>
      <c r="WBW52" s="3112"/>
      <c r="WBX52" s="3112"/>
      <c r="WBY52" s="3112"/>
      <c r="WBZ52" s="3112"/>
      <c r="WCA52" s="3112"/>
      <c r="WCB52" s="3112"/>
      <c r="WCC52" s="3112"/>
      <c r="WCD52" s="3112"/>
      <c r="WCE52" s="3112"/>
      <c r="WCF52" s="3112"/>
      <c r="WCG52" s="3112"/>
      <c r="WCH52" s="3112"/>
      <c r="WCI52" s="3112"/>
      <c r="WCJ52" s="3112"/>
      <c r="WCK52" s="3112"/>
      <c r="WCL52" s="3112"/>
      <c r="WCM52" s="3112"/>
      <c r="WCN52" s="3112"/>
      <c r="WCO52" s="3112"/>
      <c r="WCP52" s="3112"/>
      <c r="WCQ52" s="3112"/>
      <c r="WCR52" s="3112"/>
      <c r="WCS52" s="3112"/>
      <c r="WCT52" s="3112"/>
      <c r="WCU52" s="3112"/>
      <c r="WCV52" s="3112"/>
      <c r="WCW52" s="3112"/>
      <c r="WCX52" s="3112"/>
      <c r="WCY52" s="3112"/>
      <c r="WCZ52" s="3112"/>
      <c r="WDA52" s="3112"/>
      <c r="WDB52" s="3112"/>
      <c r="WDC52" s="3112"/>
      <c r="WDD52" s="3112"/>
      <c r="WDE52" s="3112"/>
      <c r="WDF52" s="3112"/>
      <c r="WDG52" s="3112"/>
      <c r="WDH52" s="3112"/>
      <c r="WDI52" s="3112"/>
      <c r="WDJ52" s="3112"/>
      <c r="WDK52" s="3112"/>
      <c r="WDL52" s="3112"/>
      <c r="WDM52" s="3112"/>
      <c r="WDN52" s="3112"/>
      <c r="WDO52" s="3112"/>
      <c r="WDP52" s="3112"/>
      <c r="WDQ52" s="3112"/>
      <c r="WDR52" s="3112"/>
      <c r="WDS52" s="3112"/>
      <c r="WDT52" s="3112"/>
      <c r="WDU52" s="3112"/>
      <c r="WDV52" s="3112"/>
      <c r="WDW52" s="3112"/>
      <c r="WDX52" s="3112"/>
      <c r="WDY52" s="3112"/>
      <c r="WDZ52" s="3112"/>
      <c r="WEA52" s="3112"/>
      <c r="WEB52" s="3112"/>
      <c r="WEC52" s="3112"/>
      <c r="WED52" s="3112"/>
      <c r="WEE52" s="3112"/>
      <c r="WEF52" s="3112"/>
      <c r="WEG52" s="3112"/>
      <c r="WEH52" s="3112"/>
      <c r="WEI52" s="3112"/>
      <c r="WEJ52" s="3112"/>
      <c r="WEK52" s="3112"/>
      <c r="WEL52" s="3112"/>
      <c r="WEM52" s="3112"/>
      <c r="WEN52" s="3112"/>
      <c r="WEO52" s="3112"/>
      <c r="WEP52" s="3112"/>
      <c r="WEQ52" s="3112"/>
      <c r="WER52" s="3112"/>
      <c r="WES52" s="3112"/>
      <c r="WET52" s="3112"/>
      <c r="WEU52" s="3112"/>
      <c r="WEV52" s="3112"/>
      <c r="WEW52" s="3112"/>
      <c r="WEX52" s="3112"/>
      <c r="WEY52" s="3112"/>
      <c r="WEZ52" s="3112"/>
      <c r="WFA52" s="3112"/>
      <c r="WFB52" s="3112"/>
      <c r="WFC52" s="3112"/>
      <c r="WFD52" s="3112"/>
      <c r="WFE52" s="3112"/>
      <c r="WFF52" s="3112"/>
      <c r="WFG52" s="3112"/>
      <c r="WFH52" s="3112"/>
      <c r="WFI52" s="3112"/>
      <c r="WFJ52" s="3112"/>
      <c r="WFK52" s="3112"/>
      <c r="WFL52" s="3112"/>
      <c r="WFM52" s="3112"/>
      <c r="WFN52" s="3112"/>
      <c r="WFO52" s="3112"/>
      <c r="WFP52" s="3112"/>
      <c r="WFQ52" s="3112"/>
      <c r="WFR52" s="3112"/>
      <c r="WFS52" s="3112"/>
      <c r="WFT52" s="3112"/>
      <c r="WFU52" s="3112"/>
      <c r="WFV52" s="3112"/>
      <c r="WFW52" s="3112"/>
      <c r="WFX52" s="3112"/>
      <c r="WFY52" s="3112"/>
      <c r="WFZ52" s="3112"/>
      <c r="WGA52" s="3112"/>
      <c r="WGB52" s="3112"/>
      <c r="WGC52" s="3112"/>
      <c r="WGD52" s="3112"/>
      <c r="WGE52" s="3112"/>
      <c r="WGF52" s="3112"/>
      <c r="WGG52" s="3112"/>
      <c r="WGH52" s="3112"/>
      <c r="WGI52" s="3112"/>
      <c r="WGJ52" s="3112"/>
      <c r="WGK52" s="3112"/>
      <c r="WGL52" s="3112"/>
      <c r="WGM52" s="3112"/>
      <c r="WGN52" s="3112"/>
      <c r="WGO52" s="3112"/>
      <c r="WGP52" s="3112"/>
      <c r="WGQ52" s="3112"/>
      <c r="WGR52" s="3112"/>
      <c r="WGS52" s="3112"/>
      <c r="WGT52" s="3112"/>
      <c r="WGU52" s="3112"/>
      <c r="WGV52" s="3112"/>
      <c r="WGW52" s="3112"/>
      <c r="WGX52" s="3112"/>
      <c r="WGY52" s="3112"/>
      <c r="WGZ52" s="3112"/>
      <c r="WHA52" s="3112"/>
      <c r="WHB52" s="3112"/>
      <c r="WHC52" s="3112"/>
      <c r="WHD52" s="3112"/>
      <c r="WHE52" s="3112"/>
      <c r="WHF52" s="3112"/>
      <c r="WHG52" s="3112"/>
      <c r="WHH52" s="3112"/>
      <c r="WHI52" s="3112"/>
      <c r="WHJ52" s="3112"/>
      <c r="WHK52" s="3112"/>
      <c r="WHL52" s="3112"/>
      <c r="WHM52" s="3112"/>
      <c r="WHN52" s="3112"/>
      <c r="WHO52" s="3112"/>
      <c r="WHP52" s="3112"/>
      <c r="WHQ52" s="3112"/>
      <c r="WHR52" s="3112"/>
      <c r="WHS52" s="3112"/>
      <c r="WHT52" s="3112"/>
      <c r="WHU52" s="3112"/>
      <c r="WHV52" s="3112"/>
      <c r="WHW52" s="3112"/>
      <c r="WHX52" s="3112"/>
      <c r="WHY52" s="3112"/>
      <c r="WHZ52" s="3112"/>
      <c r="WIA52" s="3112"/>
      <c r="WIB52" s="3112"/>
      <c r="WIC52" s="3112"/>
      <c r="WID52" s="3112"/>
      <c r="WIE52" s="3112"/>
      <c r="WIF52" s="3112"/>
      <c r="WIG52" s="3112"/>
      <c r="WIH52" s="3112"/>
      <c r="WII52" s="3112"/>
      <c r="WIJ52" s="3112"/>
      <c r="WIK52" s="3112"/>
      <c r="WIL52" s="3112"/>
      <c r="WIM52" s="3112"/>
      <c r="WIN52" s="3112"/>
      <c r="WIO52" s="3112"/>
      <c r="WIP52" s="3112"/>
      <c r="WIQ52" s="3112"/>
      <c r="WIR52" s="3112"/>
      <c r="WIS52" s="3112"/>
      <c r="WIT52" s="3112"/>
      <c r="WIU52" s="3112"/>
      <c r="WIV52" s="3112"/>
      <c r="WIW52" s="3112"/>
      <c r="WIX52" s="3112"/>
      <c r="WIY52" s="3112"/>
      <c r="WIZ52" s="3112"/>
      <c r="WJA52" s="3112"/>
      <c r="WJB52" s="3112"/>
      <c r="WJC52" s="3112"/>
      <c r="WJD52" s="3112"/>
      <c r="WJE52" s="3112"/>
      <c r="WJF52" s="3112"/>
      <c r="WJG52" s="3112"/>
      <c r="WJH52" s="3112"/>
      <c r="WJI52" s="3112"/>
      <c r="WJJ52" s="3112"/>
      <c r="WJK52" s="3112"/>
      <c r="WJL52" s="3112"/>
      <c r="WJM52" s="3112"/>
      <c r="WJN52" s="3112"/>
      <c r="WJO52" s="3112"/>
      <c r="WJP52" s="3112"/>
      <c r="WJQ52" s="3112"/>
      <c r="WJR52" s="3112"/>
      <c r="WJS52" s="3112"/>
      <c r="WJT52" s="3112"/>
      <c r="WJU52" s="3112"/>
      <c r="WJV52" s="3112"/>
      <c r="WJW52" s="3112"/>
      <c r="WJX52" s="3112"/>
      <c r="WJY52" s="3112"/>
      <c r="WJZ52" s="3112"/>
      <c r="WKA52" s="3112"/>
      <c r="WKB52" s="3112"/>
      <c r="WKC52" s="3112"/>
      <c r="WKD52" s="3112"/>
      <c r="WKE52" s="3112"/>
      <c r="WKF52" s="3112"/>
      <c r="WKG52" s="3112"/>
      <c r="WKH52" s="3112"/>
      <c r="WKI52" s="3112"/>
      <c r="WKJ52" s="3112"/>
      <c r="WKK52" s="3112"/>
      <c r="WKL52" s="3112"/>
      <c r="WKM52" s="3112"/>
      <c r="WKN52" s="3112"/>
      <c r="WKO52" s="3112"/>
      <c r="WKP52" s="3112"/>
      <c r="WKQ52" s="3112"/>
      <c r="WKR52" s="3112"/>
      <c r="WKS52" s="3112"/>
      <c r="WKT52" s="3112"/>
      <c r="WKU52" s="3112"/>
      <c r="WKV52" s="3112"/>
      <c r="WKW52" s="3112"/>
      <c r="WKX52" s="3112"/>
      <c r="WKY52" s="3112"/>
      <c r="WKZ52" s="3112"/>
      <c r="WLA52" s="3112"/>
      <c r="WLB52" s="3112"/>
      <c r="WLC52" s="3112"/>
      <c r="WLD52" s="3112"/>
      <c r="WLE52" s="3112"/>
      <c r="WLF52" s="3112"/>
      <c r="WLG52" s="3112"/>
      <c r="WLH52" s="3112"/>
      <c r="WLI52" s="3112"/>
      <c r="WLJ52" s="3112"/>
      <c r="WLK52" s="3112"/>
      <c r="WLL52" s="3112"/>
      <c r="WLM52" s="3112"/>
      <c r="WLN52" s="3112"/>
      <c r="WLO52" s="3112"/>
      <c r="WLP52" s="3112"/>
      <c r="WLQ52" s="3112"/>
      <c r="WLR52" s="3112"/>
      <c r="WLS52" s="3112"/>
      <c r="WLT52" s="3112"/>
      <c r="WLU52" s="3112"/>
      <c r="WLV52" s="3112"/>
      <c r="WLW52" s="3112"/>
      <c r="WLX52" s="3112"/>
      <c r="WLY52" s="3112"/>
      <c r="WLZ52" s="3112"/>
      <c r="WMA52" s="3112"/>
      <c r="WMB52" s="3112"/>
      <c r="WMC52" s="3112"/>
      <c r="WMD52" s="3112"/>
      <c r="WME52" s="3112"/>
      <c r="WMF52" s="3112"/>
      <c r="WMG52" s="3112"/>
      <c r="WMH52" s="3112"/>
      <c r="WMI52" s="3112"/>
      <c r="WMJ52" s="3112"/>
      <c r="WMK52" s="3112"/>
      <c r="WML52" s="3112"/>
      <c r="WMM52" s="3112"/>
      <c r="WMN52" s="3112"/>
      <c r="WMO52" s="3112"/>
      <c r="WMP52" s="3112"/>
      <c r="WMQ52" s="3112"/>
      <c r="WMR52" s="3112"/>
      <c r="WMS52" s="3112"/>
      <c r="WMT52" s="3112"/>
      <c r="WMU52" s="3112"/>
      <c r="WMV52" s="3112"/>
      <c r="WMW52" s="3112"/>
      <c r="WMX52" s="3112"/>
      <c r="WMY52" s="3112"/>
      <c r="WMZ52" s="3112"/>
      <c r="WNA52" s="3112"/>
      <c r="WNB52" s="3112"/>
      <c r="WNC52" s="3112"/>
      <c r="WND52" s="3112"/>
      <c r="WNE52" s="3112"/>
      <c r="WNF52" s="3112"/>
      <c r="WNG52" s="3112"/>
      <c r="WNH52" s="3112"/>
      <c r="WNI52" s="3112"/>
      <c r="WNJ52" s="3112"/>
      <c r="WNK52" s="3112"/>
      <c r="WNL52" s="3112"/>
      <c r="WNM52" s="3112"/>
      <c r="WNN52" s="3112"/>
      <c r="WNO52" s="3112"/>
      <c r="WNP52" s="3112"/>
      <c r="WNQ52" s="3112"/>
      <c r="WNR52" s="3112"/>
      <c r="WNS52" s="3112"/>
      <c r="WNT52" s="3112"/>
      <c r="WNU52" s="3112"/>
      <c r="WNV52" s="3112"/>
      <c r="WNW52" s="3112"/>
      <c r="WNX52" s="3112"/>
      <c r="WNY52" s="3112"/>
      <c r="WNZ52" s="3112"/>
      <c r="WOA52" s="3112"/>
      <c r="WOB52" s="3112"/>
      <c r="WOC52" s="3112"/>
      <c r="WOD52" s="3112"/>
      <c r="WOE52" s="3112"/>
      <c r="WOF52" s="3112"/>
      <c r="WOG52" s="3112"/>
      <c r="WOH52" s="3112"/>
      <c r="WOI52" s="3112"/>
      <c r="WOJ52" s="3112"/>
      <c r="WOK52" s="3112"/>
      <c r="WOL52" s="3112"/>
      <c r="WOM52" s="3112"/>
      <c r="WON52" s="3112"/>
      <c r="WOO52" s="3112"/>
      <c r="WOP52" s="3112"/>
      <c r="WOQ52" s="3112"/>
      <c r="WOR52" s="3112"/>
      <c r="WOS52" s="3112"/>
      <c r="WOT52" s="3112"/>
      <c r="WOU52" s="3112"/>
      <c r="WOV52" s="3112"/>
      <c r="WOW52" s="3112"/>
      <c r="WOX52" s="3112"/>
      <c r="WOY52" s="3112"/>
      <c r="WOZ52" s="3112"/>
      <c r="WPA52" s="3112"/>
      <c r="WPB52" s="3112"/>
      <c r="WPC52" s="3112"/>
      <c r="WPD52" s="3112"/>
      <c r="WPE52" s="3112"/>
      <c r="WPF52" s="3112"/>
      <c r="WPG52" s="3112"/>
      <c r="WPH52" s="3112"/>
      <c r="WPI52" s="3112"/>
      <c r="WPJ52" s="3112"/>
      <c r="WPK52" s="3112"/>
      <c r="WPL52" s="3112"/>
      <c r="WPM52" s="3112"/>
      <c r="WPN52" s="3112"/>
      <c r="WPO52" s="3112"/>
      <c r="WPP52" s="3112"/>
      <c r="WPQ52" s="3112"/>
      <c r="WPR52" s="3112"/>
      <c r="WPS52" s="3112"/>
      <c r="WPT52" s="3112"/>
      <c r="WPU52" s="3112"/>
      <c r="WPV52" s="3112"/>
      <c r="WPW52" s="3112"/>
      <c r="WPX52" s="3112"/>
      <c r="WPY52" s="3112"/>
      <c r="WPZ52" s="3112"/>
      <c r="WQA52" s="3112"/>
      <c r="WQB52" s="3112"/>
      <c r="WQC52" s="3112"/>
      <c r="WQD52" s="3112"/>
      <c r="WQE52" s="3112"/>
      <c r="WQF52" s="3112"/>
      <c r="WQG52" s="3112"/>
      <c r="WQH52" s="3112"/>
      <c r="WQI52" s="3112"/>
      <c r="WQJ52" s="3112"/>
      <c r="WQK52" s="3112"/>
      <c r="WQL52" s="3112"/>
      <c r="WQM52" s="3112"/>
      <c r="WQN52" s="3112"/>
      <c r="WQO52" s="3112"/>
      <c r="WQP52" s="3112"/>
      <c r="WQQ52" s="3112"/>
      <c r="WQR52" s="3112"/>
      <c r="WQS52" s="3112"/>
      <c r="WQT52" s="3112"/>
      <c r="WQU52" s="3112"/>
      <c r="WQV52" s="3112"/>
      <c r="WQW52" s="3112"/>
      <c r="WQX52" s="3112"/>
      <c r="WQY52" s="3112"/>
      <c r="WQZ52" s="3112"/>
      <c r="WRA52" s="3112"/>
      <c r="WRB52" s="3112"/>
      <c r="WRC52" s="3112"/>
      <c r="WRD52" s="3112"/>
      <c r="WRE52" s="3112"/>
      <c r="WRF52" s="3112"/>
      <c r="WRG52" s="3112"/>
      <c r="WRH52" s="3112"/>
      <c r="WRI52" s="3112"/>
      <c r="WRJ52" s="3112"/>
      <c r="WRK52" s="3112"/>
      <c r="WRL52" s="3112"/>
      <c r="WRM52" s="3112"/>
      <c r="WRN52" s="3112"/>
      <c r="WRO52" s="3112"/>
      <c r="WRP52" s="3112"/>
      <c r="WRQ52" s="3112"/>
      <c r="WRR52" s="3112"/>
      <c r="WRS52" s="3112"/>
      <c r="WRT52" s="3112"/>
      <c r="WRU52" s="3112"/>
      <c r="WRV52" s="3112"/>
      <c r="WRW52" s="3112"/>
      <c r="WRX52" s="3112"/>
      <c r="WRY52" s="3112"/>
      <c r="WRZ52" s="3112"/>
      <c r="WSA52" s="3112"/>
      <c r="WSB52" s="3112"/>
      <c r="WSC52" s="3112"/>
      <c r="WSD52" s="3112"/>
      <c r="WSE52" s="3112"/>
      <c r="WSF52" s="3112"/>
      <c r="WSG52" s="3112"/>
      <c r="WSH52" s="3112"/>
      <c r="WSI52" s="3112"/>
      <c r="WSJ52" s="3112"/>
      <c r="WSK52" s="3112"/>
      <c r="WSL52" s="3112"/>
      <c r="WSM52" s="3112"/>
      <c r="WSN52" s="3112"/>
      <c r="WSO52" s="3112"/>
      <c r="WSP52" s="3112"/>
      <c r="WSQ52" s="3112"/>
      <c r="WSR52" s="3112"/>
      <c r="WSS52" s="3112"/>
      <c r="WST52" s="3112"/>
      <c r="WSU52" s="3112"/>
      <c r="WSV52" s="3112"/>
      <c r="WSW52" s="3112"/>
      <c r="WSX52" s="3112"/>
      <c r="WSY52" s="3112"/>
      <c r="WSZ52" s="3112"/>
      <c r="WTA52" s="3112"/>
      <c r="WTB52" s="3112"/>
      <c r="WTC52" s="3112"/>
      <c r="WTD52" s="3112"/>
      <c r="WTE52" s="3112"/>
      <c r="WTF52" s="3112"/>
      <c r="WTG52" s="3112"/>
      <c r="WTH52" s="3112"/>
      <c r="WTI52" s="3112"/>
      <c r="WTJ52" s="3112"/>
      <c r="WTK52" s="3112"/>
      <c r="WTL52" s="3112"/>
      <c r="WTM52" s="3112"/>
      <c r="WTN52" s="3112"/>
      <c r="WTO52" s="3112"/>
      <c r="WTP52" s="3112"/>
      <c r="WTQ52" s="3112"/>
      <c r="WTR52" s="3112"/>
      <c r="WTS52" s="3112"/>
      <c r="WTT52" s="3112"/>
      <c r="WTU52" s="3112"/>
      <c r="WTV52" s="3112"/>
      <c r="WTW52" s="3112"/>
      <c r="WTX52" s="3112"/>
      <c r="WTY52" s="3112"/>
      <c r="WTZ52" s="3112"/>
      <c r="WUA52" s="3112"/>
      <c r="WUB52" s="3112"/>
      <c r="WUC52" s="3112"/>
      <c r="WUD52" s="3112"/>
      <c r="WUE52" s="3112"/>
      <c r="WUF52" s="3112"/>
      <c r="WUG52" s="3112"/>
      <c r="WUH52" s="3112"/>
      <c r="WUI52" s="3112"/>
      <c r="WUJ52" s="3112"/>
      <c r="WUK52" s="3112"/>
      <c r="WUL52" s="3112"/>
      <c r="WUM52" s="3112"/>
      <c r="WUN52" s="3112"/>
      <c r="WUO52" s="3112"/>
      <c r="WUP52" s="3112"/>
      <c r="WUQ52" s="3112"/>
      <c r="WUR52" s="3112"/>
      <c r="WUS52" s="3112"/>
      <c r="WUT52" s="3112"/>
      <c r="WUU52" s="3112"/>
      <c r="WUV52" s="3112"/>
      <c r="WUW52" s="3112"/>
      <c r="WUX52" s="3112"/>
      <c r="WUY52" s="3112"/>
      <c r="WUZ52" s="3112"/>
      <c r="WVA52" s="3112"/>
      <c r="WVB52" s="3112"/>
      <c r="WVC52" s="3112"/>
      <c r="WVD52" s="3112"/>
      <c r="WVE52" s="3112"/>
      <c r="WVF52" s="3112"/>
      <c r="WVG52" s="3112"/>
      <c r="WVH52" s="3112"/>
      <c r="WVI52" s="3112"/>
      <c r="WVJ52" s="3112"/>
      <c r="WVK52" s="3112"/>
      <c r="WVL52" s="3112"/>
      <c r="WVM52" s="3112"/>
      <c r="WVN52" s="3112"/>
      <c r="WVO52" s="3112"/>
      <c r="WVP52" s="3112"/>
      <c r="WVQ52" s="3112"/>
      <c r="WVR52" s="3112"/>
      <c r="WVS52" s="3112"/>
      <c r="WVT52" s="3112"/>
      <c r="WVU52" s="3112"/>
      <c r="WVV52" s="3112"/>
      <c r="WVW52" s="3112"/>
      <c r="WVX52" s="3112"/>
      <c r="WVY52" s="3112"/>
      <c r="WVZ52" s="3112"/>
      <c r="WWA52" s="3112"/>
      <c r="WWB52" s="3112"/>
      <c r="WWC52" s="3112"/>
      <c r="WWD52" s="3112"/>
      <c r="WWE52" s="3112"/>
      <c r="WWF52" s="3112"/>
      <c r="WWG52" s="3112"/>
      <c r="WWH52" s="3112"/>
      <c r="WWI52" s="3112"/>
      <c r="WWJ52" s="3112"/>
      <c r="WWK52" s="3112"/>
      <c r="WWL52" s="3112"/>
      <c r="WWM52" s="3112"/>
      <c r="WWN52" s="3112"/>
      <c r="WWO52" s="3112"/>
      <c r="WWP52" s="3112"/>
      <c r="WWQ52" s="3112"/>
      <c r="WWR52" s="3112"/>
      <c r="WWS52" s="3112"/>
      <c r="WWT52" s="3112"/>
      <c r="WWU52" s="3112"/>
      <c r="WWV52" s="3112"/>
      <c r="WWW52" s="3112"/>
      <c r="WWX52" s="3112"/>
      <c r="WWY52" s="3112"/>
      <c r="WWZ52" s="3112"/>
      <c r="WXA52" s="3112"/>
      <c r="WXB52" s="3112"/>
      <c r="WXC52" s="3112"/>
      <c r="WXD52" s="3112"/>
      <c r="WXE52" s="3112"/>
      <c r="WXF52" s="3112"/>
      <c r="WXG52" s="3112"/>
      <c r="WXH52" s="3112"/>
      <c r="WXI52" s="3112"/>
      <c r="WXJ52" s="3112"/>
      <c r="WXK52" s="3112"/>
      <c r="WXL52" s="3112"/>
      <c r="WXM52" s="3112"/>
      <c r="WXN52" s="3112"/>
      <c r="WXO52" s="3112"/>
      <c r="WXP52" s="3112"/>
      <c r="WXQ52" s="3112"/>
      <c r="WXR52" s="3112"/>
      <c r="WXS52" s="3112"/>
      <c r="WXT52" s="3112"/>
      <c r="WXU52" s="3112"/>
      <c r="WXV52" s="3112"/>
      <c r="WXW52" s="3112"/>
      <c r="WXX52" s="3112"/>
      <c r="WXY52" s="3112"/>
      <c r="WXZ52" s="3112"/>
      <c r="WYA52" s="3112"/>
      <c r="WYB52" s="3112"/>
      <c r="WYC52" s="3112"/>
      <c r="WYD52" s="3112"/>
      <c r="WYE52" s="3112"/>
      <c r="WYF52" s="3112"/>
      <c r="WYG52" s="3112"/>
      <c r="WYH52" s="3112"/>
      <c r="WYI52" s="3112"/>
      <c r="WYJ52" s="3112"/>
      <c r="WYK52" s="3112"/>
      <c r="WYL52" s="3112"/>
      <c r="WYM52" s="3112"/>
      <c r="WYN52" s="3112"/>
      <c r="WYO52" s="3112"/>
      <c r="WYP52" s="3112"/>
      <c r="WYQ52" s="3112"/>
      <c r="WYR52" s="3112"/>
      <c r="WYS52" s="3112"/>
      <c r="WYT52" s="3112"/>
      <c r="WYU52" s="3112"/>
      <c r="WYV52" s="3112"/>
      <c r="WYW52" s="3112"/>
      <c r="WYX52" s="3112"/>
      <c r="WYY52" s="3112"/>
      <c r="WYZ52" s="3112"/>
      <c r="WZA52" s="3112"/>
      <c r="WZB52" s="3112"/>
      <c r="WZC52" s="3112"/>
      <c r="WZD52" s="3112"/>
      <c r="WZE52" s="3112"/>
      <c r="WZF52" s="3112"/>
      <c r="WZG52" s="3112"/>
      <c r="WZH52" s="3112"/>
      <c r="WZI52" s="3112"/>
      <c r="WZJ52" s="3112"/>
      <c r="WZK52" s="3112"/>
      <c r="WZL52" s="3112"/>
      <c r="WZM52" s="3112"/>
      <c r="WZN52" s="3112"/>
      <c r="WZO52" s="3112"/>
      <c r="WZP52" s="3112"/>
      <c r="WZQ52" s="3112"/>
      <c r="WZR52" s="3112"/>
      <c r="WZS52" s="3112"/>
      <c r="WZT52" s="3112"/>
      <c r="WZU52" s="3112"/>
      <c r="WZV52" s="3112"/>
      <c r="WZW52" s="3112"/>
      <c r="WZX52" s="3112"/>
      <c r="WZY52" s="3112"/>
      <c r="WZZ52" s="3112"/>
      <c r="XAA52" s="3112"/>
      <c r="XAB52" s="3112"/>
      <c r="XAC52" s="3112"/>
      <c r="XAD52" s="3112"/>
      <c r="XAE52" s="3112"/>
      <c r="XAF52" s="3112"/>
      <c r="XAG52" s="3112"/>
      <c r="XAH52" s="3112"/>
      <c r="XAI52" s="3112"/>
      <c r="XAJ52" s="3112"/>
      <c r="XAK52" s="3112"/>
      <c r="XAL52" s="3112"/>
      <c r="XAM52" s="3112"/>
      <c r="XAN52" s="3112"/>
      <c r="XAO52" s="3112"/>
      <c r="XAP52" s="3112"/>
      <c r="XAQ52" s="3112"/>
      <c r="XAR52" s="3112"/>
      <c r="XAS52" s="3112"/>
      <c r="XAT52" s="3112"/>
      <c r="XAU52" s="3112"/>
      <c r="XAV52" s="3112"/>
      <c r="XAW52" s="3112"/>
      <c r="XAX52" s="3112"/>
      <c r="XAY52" s="3112"/>
      <c r="XAZ52" s="3112"/>
      <c r="XBA52" s="3112"/>
      <c r="XBB52" s="3112"/>
      <c r="XBC52" s="3112"/>
      <c r="XBD52" s="3112"/>
      <c r="XBE52" s="3112"/>
      <c r="XBF52" s="3112"/>
      <c r="XBG52" s="3112"/>
      <c r="XBH52" s="3112"/>
      <c r="XBI52" s="3112"/>
      <c r="XBJ52" s="3112"/>
      <c r="XBK52" s="3112"/>
      <c r="XBL52" s="3112"/>
      <c r="XBM52" s="3112"/>
      <c r="XBN52" s="3112"/>
      <c r="XBO52" s="3112"/>
      <c r="XBP52" s="3112"/>
      <c r="XBQ52" s="3112"/>
      <c r="XBR52" s="3112"/>
      <c r="XBS52" s="3112"/>
      <c r="XBT52" s="3112"/>
      <c r="XBU52" s="3112"/>
      <c r="XBV52" s="3112"/>
      <c r="XBW52" s="3112"/>
      <c r="XBX52" s="3112"/>
      <c r="XBY52" s="3112"/>
      <c r="XBZ52" s="3112"/>
      <c r="XCA52" s="3112"/>
      <c r="XCB52" s="3112"/>
      <c r="XCC52" s="3112"/>
      <c r="XCD52" s="3112"/>
      <c r="XCE52" s="3112"/>
      <c r="XCF52" s="3112"/>
      <c r="XCG52" s="3112"/>
      <c r="XCH52" s="3112"/>
      <c r="XCI52" s="3112"/>
      <c r="XCJ52" s="3112"/>
      <c r="XCK52" s="3112"/>
      <c r="XCL52" s="3112"/>
      <c r="XCM52" s="3112"/>
      <c r="XCN52" s="3112"/>
      <c r="XCO52" s="3112"/>
      <c r="XCP52" s="3112"/>
      <c r="XCQ52" s="3112"/>
      <c r="XCR52" s="3112"/>
      <c r="XCS52" s="3112"/>
      <c r="XCT52" s="3112"/>
      <c r="XCU52" s="3112"/>
      <c r="XCV52" s="3112"/>
      <c r="XCW52" s="3112"/>
      <c r="XCX52" s="3112"/>
      <c r="XCY52" s="3112"/>
      <c r="XCZ52" s="3112"/>
      <c r="XDA52" s="3112"/>
      <c r="XDB52" s="3112"/>
      <c r="XDC52" s="3112"/>
      <c r="XDD52" s="3112"/>
      <c r="XDE52" s="3112"/>
      <c r="XDF52" s="3112"/>
      <c r="XDG52" s="3112"/>
      <c r="XDH52" s="3112"/>
      <c r="XDI52" s="3112"/>
      <c r="XDJ52" s="3112"/>
      <c r="XDK52" s="3112"/>
      <c r="XDL52" s="3112"/>
      <c r="XDM52" s="3112"/>
      <c r="XDN52" s="3112"/>
      <c r="XDO52" s="3112"/>
      <c r="XDP52" s="3112"/>
      <c r="XDQ52" s="3112"/>
      <c r="XDR52" s="3112"/>
      <c r="XDS52" s="3112"/>
      <c r="XDT52" s="3112"/>
      <c r="XDU52" s="3112"/>
      <c r="XDV52" s="3112"/>
      <c r="XDW52" s="3112"/>
      <c r="XDX52" s="3112"/>
      <c r="XDY52" s="3112"/>
      <c r="XDZ52" s="3112"/>
      <c r="XEA52" s="3112"/>
      <c r="XEB52" s="3112"/>
      <c r="XEC52" s="3112"/>
      <c r="XED52" s="3112"/>
      <c r="XEE52" s="3112"/>
      <c r="XEF52" s="3112"/>
      <c r="XEG52" s="3112"/>
      <c r="XEH52" s="3112"/>
      <c r="XEI52" s="3112"/>
      <c r="XEJ52" s="3112"/>
      <c r="XEK52" s="3112"/>
      <c r="XEL52" s="3112"/>
      <c r="XEM52" s="3112"/>
      <c r="XEN52" s="3112"/>
      <c r="XEO52" s="3112"/>
      <c r="XEP52" s="3112"/>
      <c r="XEQ52" s="3112"/>
      <c r="XER52" s="3112"/>
      <c r="XES52" s="3112"/>
      <c r="XET52" s="3112"/>
      <c r="XEU52" s="3112"/>
      <c r="XEV52" s="3112"/>
      <c r="XEW52" s="3112"/>
      <c r="XEX52" s="3112"/>
      <c r="XEY52" s="3112"/>
      <c r="XEZ52" s="3112"/>
      <c r="XFA52" s="3112"/>
      <c r="XFB52" s="3112"/>
      <c r="XFC52" s="3112"/>
      <c r="XFD52" s="3112"/>
    </row>
    <row r="53" spans="1:16384" ht="15" customHeight="1">
      <c r="A53" s="3112" t="s">
        <v>2809</v>
      </c>
      <c r="B53" s="3112"/>
      <c r="C53" s="3112"/>
      <c r="D53" s="3112"/>
      <c r="E53" s="3112"/>
      <c r="F53" s="3112"/>
      <c r="G53" s="3112"/>
      <c r="H53" s="3112"/>
      <c r="I53" s="3112"/>
      <c r="J53" s="3112"/>
      <c r="K53" s="3112"/>
      <c r="L53" s="3112"/>
      <c r="M53" s="3112"/>
      <c r="N53" s="3112"/>
      <c r="O53" s="3112"/>
      <c r="P53" s="3112"/>
      <c r="Q53" s="3112"/>
      <c r="R53" s="3112"/>
      <c r="S53" s="3112"/>
      <c r="T53" s="3112"/>
      <c r="U53" s="3112"/>
      <c r="V53" s="3112"/>
      <c r="W53" s="3112"/>
      <c r="X53" s="3112"/>
      <c r="Y53" s="3112"/>
      <c r="Z53" s="3112"/>
      <c r="AA53" s="3112"/>
      <c r="AB53" s="3112"/>
      <c r="AC53" s="3112"/>
      <c r="AD53" s="3112"/>
      <c r="AE53" s="3112"/>
      <c r="AF53" s="3112"/>
      <c r="AG53" s="3112"/>
      <c r="AH53" s="3112"/>
      <c r="AI53" s="3112"/>
      <c r="AJ53" s="3112"/>
      <c r="AK53" s="3112"/>
      <c r="AL53" s="3112"/>
      <c r="AM53" s="3112"/>
      <c r="AN53" s="3112"/>
      <c r="AO53" s="3112"/>
      <c r="AP53" s="3112"/>
      <c r="AQ53" s="3112"/>
      <c r="AR53" s="3112"/>
      <c r="AS53" s="3112"/>
      <c r="AT53" s="3112"/>
      <c r="AU53" s="3112"/>
      <c r="AV53" s="3112"/>
      <c r="AW53" s="3112"/>
      <c r="AX53" s="3112"/>
      <c r="AY53" s="3112"/>
      <c r="AZ53" s="3112"/>
      <c r="BA53" s="3112"/>
      <c r="BB53" s="3112"/>
      <c r="BC53" s="3112"/>
      <c r="BD53" s="3112"/>
      <c r="BE53" s="3112"/>
      <c r="BF53" s="3112"/>
      <c r="BG53" s="3112"/>
      <c r="BH53" s="3112"/>
      <c r="BI53" s="3112"/>
      <c r="BJ53" s="3112"/>
      <c r="BK53" s="3112"/>
      <c r="BL53" s="3112"/>
      <c r="BM53" s="3112"/>
      <c r="BN53" s="3112"/>
      <c r="BO53" s="3112"/>
      <c r="BP53" s="3112"/>
      <c r="BQ53" s="3112"/>
      <c r="BR53" s="3112"/>
      <c r="BS53" s="3112"/>
      <c r="BT53" s="3112"/>
      <c r="BU53" s="3112"/>
      <c r="BV53" s="3112"/>
      <c r="BW53" s="3112"/>
      <c r="BX53" s="3112"/>
      <c r="BY53" s="3112"/>
      <c r="BZ53" s="3112"/>
      <c r="CA53" s="3112"/>
      <c r="CB53" s="3112"/>
      <c r="CC53" s="3112"/>
      <c r="CD53" s="3112"/>
      <c r="CE53" s="3112"/>
      <c r="CF53" s="3112"/>
      <c r="CG53" s="3112"/>
      <c r="CH53" s="3112"/>
      <c r="CI53" s="3112"/>
      <c r="CJ53" s="3112"/>
      <c r="CK53" s="3112"/>
      <c r="CL53" s="3112"/>
      <c r="CM53" s="3112"/>
      <c r="CN53" s="3112"/>
      <c r="CO53" s="3112"/>
      <c r="CP53" s="3112"/>
      <c r="CQ53" s="3112"/>
      <c r="CR53" s="3112"/>
      <c r="CS53" s="3112"/>
      <c r="CT53" s="3112"/>
      <c r="CU53" s="3112"/>
      <c r="CV53" s="3112"/>
      <c r="CW53" s="3112"/>
      <c r="CX53" s="3112"/>
      <c r="CY53" s="3112"/>
      <c r="CZ53" s="3112"/>
      <c r="DA53" s="3112"/>
      <c r="DB53" s="3112"/>
      <c r="DC53" s="3112"/>
      <c r="DD53" s="3112"/>
      <c r="DE53" s="3112"/>
      <c r="DF53" s="3112"/>
      <c r="DG53" s="3112"/>
      <c r="DH53" s="3112"/>
      <c r="DI53" s="3112"/>
      <c r="DJ53" s="3112"/>
      <c r="DK53" s="3112"/>
      <c r="DL53" s="3112"/>
      <c r="DM53" s="3112"/>
      <c r="DN53" s="3112"/>
      <c r="DO53" s="3112"/>
      <c r="DP53" s="3112"/>
      <c r="DQ53" s="3112"/>
      <c r="DR53" s="3112"/>
      <c r="DS53" s="3112"/>
      <c r="DT53" s="3112"/>
      <c r="DU53" s="3112"/>
      <c r="DV53" s="3112"/>
      <c r="DW53" s="3112"/>
      <c r="DX53" s="3112"/>
      <c r="DY53" s="3112"/>
      <c r="DZ53" s="3112"/>
      <c r="EA53" s="3112"/>
      <c r="EB53" s="3112"/>
      <c r="EC53" s="3112"/>
      <c r="ED53" s="3112"/>
      <c r="EE53" s="3112"/>
      <c r="EF53" s="3112"/>
      <c r="EG53" s="3112"/>
      <c r="EH53" s="3112"/>
      <c r="EI53" s="3112"/>
      <c r="EJ53" s="3112"/>
      <c r="EK53" s="3112"/>
      <c r="EL53" s="3112"/>
      <c r="EM53" s="3112"/>
      <c r="EN53" s="3112"/>
      <c r="EO53" s="3112"/>
      <c r="EP53" s="3112"/>
      <c r="EQ53" s="3112"/>
      <c r="ER53" s="3112"/>
      <c r="ES53" s="3112"/>
      <c r="ET53" s="3112"/>
      <c r="EU53" s="3112"/>
      <c r="EV53" s="3112"/>
      <c r="EW53" s="3112"/>
      <c r="EX53" s="3112"/>
      <c r="EY53" s="3112"/>
      <c r="EZ53" s="3112"/>
      <c r="FA53" s="3112"/>
      <c r="FB53" s="3112"/>
      <c r="FC53" s="3112"/>
      <c r="FD53" s="3112"/>
      <c r="FE53" s="3112"/>
      <c r="FF53" s="3112"/>
      <c r="FG53" s="3112"/>
      <c r="FH53" s="3112"/>
      <c r="FI53" s="3112"/>
      <c r="FJ53" s="3112"/>
      <c r="FK53" s="3112"/>
      <c r="FL53" s="3112"/>
      <c r="FM53" s="3112"/>
      <c r="FN53" s="3112"/>
      <c r="FO53" s="3112"/>
      <c r="FP53" s="3112"/>
      <c r="FQ53" s="3112"/>
      <c r="FR53" s="3112"/>
      <c r="FS53" s="3112"/>
      <c r="FT53" s="3112"/>
      <c r="FU53" s="3112"/>
      <c r="FV53" s="3112"/>
      <c r="FW53" s="3112"/>
      <c r="FX53" s="3112"/>
      <c r="FY53" s="3112"/>
      <c r="FZ53" s="3112"/>
      <c r="GA53" s="3112"/>
      <c r="GB53" s="3112"/>
      <c r="GC53" s="3112"/>
      <c r="GD53" s="3112"/>
      <c r="GE53" s="3112"/>
      <c r="GF53" s="3112"/>
      <c r="GG53" s="3112"/>
      <c r="GH53" s="3112"/>
      <c r="GI53" s="3112"/>
      <c r="GJ53" s="3112"/>
      <c r="GK53" s="3112"/>
      <c r="GL53" s="3112"/>
      <c r="GM53" s="3112"/>
      <c r="GN53" s="3112"/>
      <c r="GO53" s="3112"/>
      <c r="GP53" s="3112"/>
      <c r="GQ53" s="3112"/>
      <c r="GR53" s="3112"/>
      <c r="GS53" s="3112"/>
      <c r="GT53" s="3112"/>
      <c r="GU53" s="3112"/>
      <c r="GV53" s="3112"/>
      <c r="GW53" s="3112"/>
      <c r="GX53" s="3112"/>
      <c r="GY53" s="3112"/>
      <c r="GZ53" s="3112"/>
      <c r="HA53" s="3112"/>
      <c r="HB53" s="3112"/>
      <c r="HC53" s="3112"/>
      <c r="HD53" s="3112"/>
      <c r="HE53" s="3112"/>
      <c r="HF53" s="3112"/>
      <c r="HG53" s="3112"/>
      <c r="HH53" s="3112"/>
      <c r="HI53" s="3112"/>
      <c r="HJ53" s="3112"/>
      <c r="HK53" s="3112"/>
      <c r="HL53" s="3112"/>
      <c r="HM53" s="3112"/>
      <c r="HN53" s="3112"/>
      <c r="HO53" s="3112"/>
      <c r="HP53" s="3112"/>
      <c r="HQ53" s="3112"/>
      <c r="HR53" s="3112"/>
      <c r="HS53" s="3112"/>
      <c r="HT53" s="3112"/>
      <c r="HU53" s="3112"/>
      <c r="HV53" s="3112"/>
      <c r="HW53" s="3112"/>
      <c r="HX53" s="3112"/>
      <c r="HY53" s="3112"/>
      <c r="HZ53" s="3112"/>
      <c r="IA53" s="3112"/>
      <c r="IB53" s="3112"/>
      <c r="IC53" s="3112"/>
      <c r="ID53" s="3112"/>
      <c r="IE53" s="3112"/>
      <c r="IF53" s="3112"/>
      <c r="IG53" s="3112"/>
      <c r="IH53" s="3112"/>
      <c r="II53" s="3112"/>
      <c r="IJ53" s="3112"/>
      <c r="IK53" s="3112"/>
      <c r="IL53" s="3112"/>
      <c r="IM53" s="3112"/>
      <c r="IN53" s="3112"/>
      <c r="IO53" s="3112"/>
      <c r="IP53" s="3112"/>
      <c r="IQ53" s="3112"/>
      <c r="IR53" s="3112"/>
      <c r="IS53" s="3112"/>
      <c r="IT53" s="3112"/>
      <c r="IU53" s="3112"/>
      <c r="IV53" s="3112"/>
      <c r="IW53" s="3112"/>
      <c r="IX53" s="3112"/>
      <c r="IY53" s="3112"/>
      <c r="IZ53" s="3112"/>
      <c r="JA53" s="3112"/>
      <c r="JB53" s="3112"/>
      <c r="JC53" s="3112"/>
      <c r="JD53" s="3112"/>
      <c r="JE53" s="3112"/>
      <c r="JF53" s="3112"/>
      <c r="JG53" s="3112"/>
      <c r="JH53" s="3112"/>
      <c r="JI53" s="3112"/>
      <c r="JJ53" s="3112"/>
      <c r="JK53" s="3112"/>
      <c r="JL53" s="3112"/>
      <c r="JM53" s="3112"/>
      <c r="JN53" s="3112"/>
      <c r="JO53" s="3112"/>
      <c r="JP53" s="3112"/>
      <c r="JQ53" s="3112"/>
      <c r="JR53" s="3112"/>
      <c r="JS53" s="3112"/>
      <c r="JT53" s="3112"/>
      <c r="JU53" s="3112"/>
      <c r="JV53" s="3112"/>
      <c r="JW53" s="3112"/>
      <c r="JX53" s="3112"/>
      <c r="JY53" s="3112"/>
      <c r="JZ53" s="3112"/>
      <c r="KA53" s="3112"/>
      <c r="KB53" s="3112"/>
      <c r="KC53" s="3112"/>
      <c r="KD53" s="3112"/>
      <c r="KE53" s="3112"/>
      <c r="KF53" s="3112"/>
      <c r="KG53" s="3112"/>
      <c r="KH53" s="3112"/>
      <c r="KI53" s="3112"/>
      <c r="KJ53" s="3112"/>
      <c r="KK53" s="3112"/>
      <c r="KL53" s="3112"/>
      <c r="KM53" s="3112"/>
      <c r="KN53" s="3112"/>
      <c r="KO53" s="3112"/>
      <c r="KP53" s="3112"/>
      <c r="KQ53" s="3112"/>
      <c r="KR53" s="3112"/>
      <c r="KS53" s="3112"/>
      <c r="KT53" s="3112"/>
      <c r="KU53" s="3112"/>
      <c r="KV53" s="3112"/>
      <c r="KW53" s="3112"/>
      <c r="KX53" s="3112"/>
      <c r="KY53" s="3112"/>
      <c r="KZ53" s="3112"/>
      <c r="LA53" s="3112"/>
      <c r="LB53" s="3112"/>
      <c r="LC53" s="3112"/>
      <c r="LD53" s="3112"/>
      <c r="LE53" s="3112"/>
      <c r="LF53" s="3112"/>
      <c r="LG53" s="3112"/>
      <c r="LH53" s="3112"/>
      <c r="LI53" s="3112"/>
      <c r="LJ53" s="3112"/>
      <c r="LK53" s="3112"/>
      <c r="LL53" s="3112"/>
      <c r="LM53" s="3112"/>
      <c r="LN53" s="3112"/>
      <c r="LO53" s="3112"/>
      <c r="LP53" s="3112"/>
      <c r="LQ53" s="3112"/>
      <c r="LR53" s="3112"/>
      <c r="LS53" s="3112"/>
      <c r="LT53" s="3112"/>
      <c r="LU53" s="3112"/>
      <c r="LV53" s="3112"/>
      <c r="LW53" s="3112"/>
      <c r="LX53" s="3112"/>
      <c r="LY53" s="3112"/>
      <c r="LZ53" s="3112"/>
      <c r="MA53" s="3112"/>
      <c r="MB53" s="3112"/>
      <c r="MC53" s="3112"/>
      <c r="MD53" s="3112"/>
      <c r="ME53" s="3112"/>
      <c r="MF53" s="3112"/>
      <c r="MG53" s="3112"/>
      <c r="MH53" s="3112"/>
      <c r="MI53" s="3112"/>
      <c r="MJ53" s="3112"/>
      <c r="MK53" s="3112"/>
      <c r="ML53" s="3112"/>
      <c r="MM53" s="3112"/>
      <c r="MN53" s="3112"/>
      <c r="MO53" s="3112"/>
      <c r="MP53" s="3112"/>
      <c r="MQ53" s="3112"/>
      <c r="MR53" s="3112"/>
      <c r="MS53" s="3112"/>
      <c r="MT53" s="3112"/>
      <c r="MU53" s="3112"/>
      <c r="MV53" s="3112"/>
      <c r="MW53" s="3112"/>
      <c r="MX53" s="3112"/>
      <c r="MY53" s="3112"/>
      <c r="MZ53" s="3112"/>
      <c r="NA53" s="3112"/>
      <c r="NB53" s="3112"/>
      <c r="NC53" s="3112"/>
      <c r="ND53" s="3112"/>
      <c r="NE53" s="3112"/>
      <c r="NF53" s="3112"/>
      <c r="NG53" s="3112"/>
      <c r="NH53" s="3112"/>
      <c r="NI53" s="3112"/>
      <c r="NJ53" s="3112"/>
      <c r="NK53" s="3112"/>
      <c r="NL53" s="3112"/>
      <c r="NM53" s="3112"/>
      <c r="NN53" s="3112"/>
      <c r="NO53" s="3112"/>
      <c r="NP53" s="3112"/>
      <c r="NQ53" s="3112"/>
      <c r="NR53" s="3112"/>
      <c r="NS53" s="3112"/>
      <c r="NT53" s="3112"/>
      <c r="NU53" s="3112"/>
      <c r="NV53" s="3112"/>
      <c r="NW53" s="3112"/>
      <c r="NX53" s="3112"/>
      <c r="NY53" s="3112"/>
      <c r="NZ53" s="3112"/>
      <c r="OA53" s="3112"/>
      <c r="OB53" s="3112"/>
      <c r="OC53" s="3112"/>
      <c r="OD53" s="3112"/>
      <c r="OE53" s="3112"/>
      <c r="OF53" s="3112"/>
      <c r="OG53" s="3112"/>
      <c r="OH53" s="3112"/>
      <c r="OI53" s="3112"/>
      <c r="OJ53" s="3112"/>
      <c r="OK53" s="3112"/>
      <c r="OL53" s="3112"/>
      <c r="OM53" s="3112"/>
      <c r="ON53" s="3112"/>
      <c r="OO53" s="3112"/>
      <c r="OP53" s="3112"/>
      <c r="OQ53" s="3112"/>
      <c r="OR53" s="3112"/>
      <c r="OS53" s="3112"/>
      <c r="OT53" s="3112"/>
      <c r="OU53" s="3112"/>
      <c r="OV53" s="3112"/>
      <c r="OW53" s="3112"/>
      <c r="OX53" s="3112"/>
      <c r="OY53" s="3112"/>
      <c r="OZ53" s="3112"/>
      <c r="PA53" s="3112"/>
      <c r="PB53" s="3112"/>
      <c r="PC53" s="3112"/>
      <c r="PD53" s="3112"/>
      <c r="PE53" s="3112"/>
      <c r="PF53" s="3112"/>
      <c r="PG53" s="3112"/>
      <c r="PH53" s="3112"/>
      <c r="PI53" s="3112"/>
      <c r="PJ53" s="3112"/>
      <c r="PK53" s="3112"/>
      <c r="PL53" s="3112"/>
      <c r="PM53" s="3112"/>
      <c r="PN53" s="3112"/>
      <c r="PO53" s="3112"/>
      <c r="PP53" s="3112"/>
      <c r="PQ53" s="3112"/>
      <c r="PR53" s="3112"/>
      <c r="PS53" s="3112"/>
      <c r="PT53" s="3112"/>
      <c r="PU53" s="3112"/>
      <c r="PV53" s="3112"/>
      <c r="PW53" s="3112"/>
      <c r="PX53" s="3112"/>
      <c r="PY53" s="3112"/>
      <c r="PZ53" s="3112"/>
      <c r="QA53" s="3112"/>
      <c r="QB53" s="3112"/>
      <c r="QC53" s="3112"/>
      <c r="QD53" s="3112"/>
      <c r="QE53" s="3112"/>
      <c r="QF53" s="3112"/>
      <c r="QG53" s="3112"/>
      <c r="QH53" s="3112"/>
      <c r="QI53" s="3112"/>
      <c r="QJ53" s="3112"/>
      <c r="QK53" s="3112"/>
      <c r="QL53" s="3112"/>
      <c r="QM53" s="3112"/>
      <c r="QN53" s="3112"/>
      <c r="QO53" s="3112"/>
      <c r="QP53" s="3112"/>
      <c r="QQ53" s="3112"/>
      <c r="QR53" s="3112"/>
      <c r="QS53" s="3112"/>
      <c r="QT53" s="3112"/>
      <c r="QU53" s="3112"/>
      <c r="QV53" s="3112"/>
      <c r="QW53" s="3112"/>
      <c r="QX53" s="3112"/>
      <c r="QY53" s="3112"/>
      <c r="QZ53" s="3112"/>
      <c r="RA53" s="3112"/>
      <c r="RB53" s="3112"/>
      <c r="RC53" s="3112"/>
      <c r="RD53" s="3112"/>
      <c r="RE53" s="3112"/>
      <c r="RF53" s="3112"/>
      <c r="RG53" s="3112"/>
      <c r="RH53" s="3112"/>
      <c r="RI53" s="3112"/>
      <c r="RJ53" s="3112"/>
      <c r="RK53" s="3112"/>
      <c r="RL53" s="3112"/>
      <c r="RM53" s="3112"/>
      <c r="RN53" s="3112"/>
      <c r="RO53" s="3112"/>
      <c r="RP53" s="3112"/>
      <c r="RQ53" s="3112"/>
      <c r="RR53" s="3112"/>
      <c r="RS53" s="3112"/>
      <c r="RT53" s="3112"/>
      <c r="RU53" s="3112"/>
      <c r="RV53" s="3112"/>
      <c r="RW53" s="3112"/>
      <c r="RX53" s="3112"/>
      <c r="RY53" s="3112"/>
      <c r="RZ53" s="3112"/>
      <c r="SA53" s="3112"/>
      <c r="SB53" s="3112"/>
      <c r="SC53" s="3112"/>
      <c r="SD53" s="3112"/>
      <c r="SE53" s="3112"/>
      <c r="SF53" s="3112"/>
      <c r="SG53" s="3112"/>
      <c r="SH53" s="3112"/>
      <c r="SI53" s="3112"/>
      <c r="SJ53" s="3112"/>
      <c r="SK53" s="3112"/>
      <c r="SL53" s="3112"/>
      <c r="SM53" s="3112"/>
      <c r="SN53" s="3112"/>
      <c r="SO53" s="3112"/>
      <c r="SP53" s="3112"/>
      <c r="SQ53" s="3112"/>
      <c r="SR53" s="3112"/>
      <c r="SS53" s="3112"/>
      <c r="ST53" s="3112"/>
      <c r="SU53" s="3112"/>
      <c r="SV53" s="3112"/>
      <c r="SW53" s="3112"/>
      <c r="SX53" s="3112"/>
      <c r="SY53" s="3112"/>
      <c r="SZ53" s="3112"/>
      <c r="TA53" s="3112"/>
      <c r="TB53" s="3112"/>
      <c r="TC53" s="3112"/>
      <c r="TD53" s="3112"/>
      <c r="TE53" s="3112"/>
      <c r="TF53" s="3112"/>
      <c r="TG53" s="3112"/>
      <c r="TH53" s="3112"/>
      <c r="TI53" s="3112"/>
      <c r="TJ53" s="3112"/>
      <c r="TK53" s="3112"/>
      <c r="TL53" s="3112"/>
      <c r="TM53" s="3112"/>
      <c r="TN53" s="3112"/>
      <c r="TO53" s="3112"/>
      <c r="TP53" s="3112"/>
      <c r="TQ53" s="3112"/>
      <c r="TR53" s="3112"/>
      <c r="TS53" s="3112"/>
      <c r="TT53" s="3112"/>
      <c r="TU53" s="3112"/>
      <c r="TV53" s="3112"/>
      <c r="TW53" s="3112"/>
      <c r="TX53" s="3112"/>
      <c r="TY53" s="3112"/>
      <c r="TZ53" s="3112"/>
      <c r="UA53" s="3112"/>
      <c r="UB53" s="3112"/>
      <c r="UC53" s="3112"/>
      <c r="UD53" s="3112"/>
      <c r="UE53" s="3112"/>
      <c r="UF53" s="3112"/>
      <c r="UG53" s="3112"/>
      <c r="UH53" s="3112"/>
      <c r="UI53" s="3112"/>
      <c r="UJ53" s="3112"/>
      <c r="UK53" s="3112"/>
      <c r="UL53" s="3112"/>
      <c r="UM53" s="3112"/>
      <c r="UN53" s="3112"/>
      <c r="UO53" s="3112"/>
      <c r="UP53" s="3112"/>
      <c r="UQ53" s="3112"/>
      <c r="UR53" s="3112"/>
      <c r="US53" s="3112"/>
      <c r="UT53" s="3112"/>
      <c r="UU53" s="3112"/>
      <c r="UV53" s="3112"/>
      <c r="UW53" s="3112"/>
      <c r="UX53" s="3112"/>
      <c r="UY53" s="3112"/>
      <c r="UZ53" s="3112"/>
      <c r="VA53" s="3112"/>
      <c r="VB53" s="3112"/>
      <c r="VC53" s="3112"/>
      <c r="VD53" s="3112"/>
      <c r="VE53" s="3112"/>
      <c r="VF53" s="3112"/>
      <c r="VG53" s="3112"/>
      <c r="VH53" s="3112"/>
      <c r="VI53" s="3112"/>
      <c r="VJ53" s="3112"/>
      <c r="VK53" s="3112"/>
      <c r="VL53" s="3112"/>
      <c r="VM53" s="3112"/>
      <c r="VN53" s="3112"/>
      <c r="VO53" s="3112"/>
      <c r="VP53" s="3112"/>
      <c r="VQ53" s="3112"/>
      <c r="VR53" s="3112"/>
      <c r="VS53" s="3112"/>
      <c r="VT53" s="3112"/>
      <c r="VU53" s="3112"/>
      <c r="VV53" s="3112"/>
      <c r="VW53" s="3112"/>
      <c r="VX53" s="3112"/>
      <c r="VY53" s="3112"/>
      <c r="VZ53" s="3112"/>
      <c r="WA53" s="3112"/>
      <c r="WB53" s="3112"/>
      <c r="WC53" s="3112"/>
      <c r="WD53" s="3112"/>
      <c r="WE53" s="3112"/>
      <c r="WF53" s="3112"/>
      <c r="WG53" s="3112"/>
      <c r="WH53" s="3112"/>
      <c r="WI53" s="3112"/>
      <c r="WJ53" s="3112"/>
      <c r="WK53" s="3112"/>
      <c r="WL53" s="3112"/>
      <c r="WM53" s="3112"/>
      <c r="WN53" s="3112"/>
      <c r="WO53" s="3112"/>
      <c r="WP53" s="3112"/>
      <c r="WQ53" s="3112"/>
      <c r="WR53" s="3112"/>
      <c r="WS53" s="3112"/>
      <c r="WT53" s="3112"/>
      <c r="WU53" s="3112"/>
      <c r="WV53" s="3112"/>
      <c r="WW53" s="3112"/>
      <c r="WX53" s="3112"/>
      <c r="WY53" s="3112"/>
      <c r="WZ53" s="3112"/>
      <c r="XA53" s="3112"/>
      <c r="XB53" s="3112"/>
      <c r="XC53" s="3112"/>
      <c r="XD53" s="3112"/>
      <c r="XE53" s="3112"/>
      <c r="XF53" s="3112"/>
      <c r="XG53" s="3112"/>
      <c r="XH53" s="3112"/>
      <c r="XI53" s="3112"/>
      <c r="XJ53" s="3112"/>
      <c r="XK53" s="3112"/>
      <c r="XL53" s="3112"/>
      <c r="XM53" s="3112"/>
      <c r="XN53" s="3112"/>
      <c r="XO53" s="3112"/>
      <c r="XP53" s="3112"/>
      <c r="XQ53" s="3112"/>
      <c r="XR53" s="3112"/>
      <c r="XS53" s="3112"/>
      <c r="XT53" s="3112"/>
      <c r="XU53" s="3112"/>
      <c r="XV53" s="3112"/>
      <c r="XW53" s="3112"/>
      <c r="XX53" s="3112"/>
      <c r="XY53" s="3112"/>
      <c r="XZ53" s="3112"/>
      <c r="YA53" s="3112"/>
      <c r="YB53" s="3112"/>
      <c r="YC53" s="3112"/>
      <c r="YD53" s="3112"/>
      <c r="YE53" s="3112"/>
      <c r="YF53" s="3112"/>
      <c r="YG53" s="3112"/>
      <c r="YH53" s="3112"/>
      <c r="YI53" s="3112"/>
      <c r="YJ53" s="3112"/>
      <c r="YK53" s="3112"/>
      <c r="YL53" s="3112"/>
      <c r="YM53" s="3112"/>
      <c r="YN53" s="3112"/>
      <c r="YO53" s="3112"/>
      <c r="YP53" s="3112"/>
      <c r="YQ53" s="3112"/>
      <c r="YR53" s="3112"/>
      <c r="YS53" s="3112"/>
      <c r="YT53" s="3112"/>
      <c r="YU53" s="3112"/>
      <c r="YV53" s="3112"/>
      <c r="YW53" s="3112"/>
      <c r="YX53" s="3112"/>
      <c r="YY53" s="3112"/>
      <c r="YZ53" s="3112"/>
      <c r="ZA53" s="3112"/>
      <c r="ZB53" s="3112"/>
      <c r="ZC53" s="3112"/>
      <c r="ZD53" s="3112"/>
      <c r="ZE53" s="3112"/>
      <c r="ZF53" s="3112"/>
      <c r="ZG53" s="3112"/>
      <c r="ZH53" s="3112"/>
      <c r="ZI53" s="3112"/>
      <c r="ZJ53" s="3112"/>
      <c r="ZK53" s="3112"/>
      <c r="ZL53" s="3112"/>
      <c r="ZM53" s="3112"/>
      <c r="ZN53" s="3112"/>
      <c r="ZO53" s="3112"/>
      <c r="ZP53" s="3112"/>
      <c r="ZQ53" s="3112"/>
      <c r="ZR53" s="3112"/>
      <c r="ZS53" s="3112"/>
      <c r="ZT53" s="3112"/>
      <c r="ZU53" s="3112"/>
      <c r="ZV53" s="3112"/>
      <c r="ZW53" s="3112"/>
      <c r="ZX53" s="3112"/>
      <c r="ZY53" s="3112"/>
      <c r="ZZ53" s="3112"/>
      <c r="AAA53" s="3112"/>
      <c r="AAB53" s="3112"/>
      <c r="AAC53" s="3112"/>
      <c r="AAD53" s="3112"/>
      <c r="AAE53" s="3112"/>
      <c r="AAF53" s="3112"/>
      <c r="AAG53" s="3112"/>
      <c r="AAH53" s="3112"/>
      <c r="AAI53" s="3112"/>
      <c r="AAJ53" s="3112"/>
      <c r="AAK53" s="3112"/>
      <c r="AAL53" s="3112"/>
      <c r="AAM53" s="3112"/>
      <c r="AAN53" s="3112"/>
      <c r="AAO53" s="3112"/>
      <c r="AAP53" s="3112"/>
      <c r="AAQ53" s="3112"/>
      <c r="AAR53" s="3112"/>
      <c r="AAS53" s="3112"/>
      <c r="AAT53" s="3112"/>
      <c r="AAU53" s="3112"/>
      <c r="AAV53" s="3112"/>
      <c r="AAW53" s="3112"/>
      <c r="AAX53" s="3112"/>
      <c r="AAY53" s="3112"/>
      <c r="AAZ53" s="3112"/>
      <c r="ABA53" s="3112"/>
      <c r="ABB53" s="3112"/>
      <c r="ABC53" s="3112"/>
      <c r="ABD53" s="3112"/>
      <c r="ABE53" s="3112"/>
      <c r="ABF53" s="3112"/>
      <c r="ABG53" s="3112"/>
      <c r="ABH53" s="3112"/>
      <c r="ABI53" s="3112"/>
      <c r="ABJ53" s="3112"/>
      <c r="ABK53" s="3112"/>
      <c r="ABL53" s="3112"/>
      <c r="ABM53" s="3112"/>
      <c r="ABN53" s="3112"/>
      <c r="ABO53" s="3112"/>
      <c r="ABP53" s="3112"/>
      <c r="ABQ53" s="3112"/>
      <c r="ABR53" s="3112"/>
      <c r="ABS53" s="3112"/>
      <c r="ABT53" s="3112"/>
      <c r="ABU53" s="3112"/>
      <c r="ABV53" s="3112"/>
      <c r="ABW53" s="3112"/>
      <c r="ABX53" s="3112"/>
      <c r="ABY53" s="3112"/>
      <c r="ABZ53" s="3112"/>
      <c r="ACA53" s="3112"/>
      <c r="ACB53" s="3112"/>
      <c r="ACC53" s="3112"/>
      <c r="ACD53" s="3112"/>
      <c r="ACE53" s="3112"/>
      <c r="ACF53" s="3112"/>
      <c r="ACG53" s="3112"/>
      <c r="ACH53" s="3112"/>
      <c r="ACI53" s="3112"/>
      <c r="ACJ53" s="3112"/>
      <c r="ACK53" s="3112"/>
      <c r="ACL53" s="3112"/>
      <c r="ACM53" s="3112"/>
      <c r="ACN53" s="3112"/>
      <c r="ACO53" s="3112"/>
      <c r="ACP53" s="3112"/>
      <c r="ACQ53" s="3112"/>
      <c r="ACR53" s="3112"/>
      <c r="ACS53" s="3112"/>
      <c r="ACT53" s="3112"/>
      <c r="ACU53" s="3112"/>
      <c r="ACV53" s="3112"/>
      <c r="ACW53" s="3112"/>
      <c r="ACX53" s="3112"/>
      <c r="ACY53" s="3112"/>
      <c r="ACZ53" s="3112"/>
      <c r="ADA53" s="3112"/>
      <c r="ADB53" s="3112"/>
      <c r="ADC53" s="3112"/>
      <c r="ADD53" s="3112"/>
      <c r="ADE53" s="3112"/>
      <c r="ADF53" s="3112"/>
      <c r="ADG53" s="3112"/>
      <c r="ADH53" s="3112"/>
      <c r="ADI53" s="3112"/>
      <c r="ADJ53" s="3112"/>
      <c r="ADK53" s="3112"/>
      <c r="ADL53" s="3112"/>
      <c r="ADM53" s="3112"/>
      <c r="ADN53" s="3112"/>
      <c r="ADO53" s="3112"/>
      <c r="ADP53" s="3112"/>
      <c r="ADQ53" s="3112"/>
      <c r="ADR53" s="3112"/>
      <c r="ADS53" s="3112"/>
      <c r="ADT53" s="3112"/>
      <c r="ADU53" s="3112"/>
      <c r="ADV53" s="3112"/>
      <c r="ADW53" s="3112"/>
      <c r="ADX53" s="3112"/>
      <c r="ADY53" s="3112"/>
      <c r="ADZ53" s="3112"/>
      <c r="AEA53" s="3112"/>
      <c r="AEB53" s="3112"/>
      <c r="AEC53" s="3112"/>
      <c r="AED53" s="3112"/>
      <c r="AEE53" s="3112"/>
      <c r="AEF53" s="3112"/>
      <c r="AEG53" s="3112"/>
      <c r="AEH53" s="3112"/>
      <c r="AEI53" s="3112"/>
      <c r="AEJ53" s="3112"/>
      <c r="AEK53" s="3112"/>
      <c r="AEL53" s="3112"/>
      <c r="AEM53" s="3112"/>
      <c r="AEN53" s="3112"/>
      <c r="AEO53" s="3112"/>
      <c r="AEP53" s="3112"/>
      <c r="AEQ53" s="3112"/>
      <c r="AER53" s="3112"/>
      <c r="AES53" s="3112"/>
      <c r="AET53" s="3112"/>
      <c r="AEU53" s="3112"/>
      <c r="AEV53" s="3112"/>
      <c r="AEW53" s="3112"/>
      <c r="AEX53" s="3112"/>
      <c r="AEY53" s="3112"/>
      <c r="AEZ53" s="3112"/>
      <c r="AFA53" s="3112"/>
      <c r="AFB53" s="3112"/>
      <c r="AFC53" s="3112"/>
      <c r="AFD53" s="3112"/>
      <c r="AFE53" s="3112"/>
      <c r="AFF53" s="3112"/>
      <c r="AFG53" s="3112"/>
      <c r="AFH53" s="3112"/>
      <c r="AFI53" s="3112"/>
      <c r="AFJ53" s="3112"/>
      <c r="AFK53" s="3112"/>
      <c r="AFL53" s="3112"/>
      <c r="AFM53" s="3112"/>
      <c r="AFN53" s="3112"/>
      <c r="AFO53" s="3112"/>
      <c r="AFP53" s="3112"/>
      <c r="AFQ53" s="3112"/>
      <c r="AFR53" s="3112"/>
      <c r="AFS53" s="3112"/>
      <c r="AFT53" s="3112"/>
      <c r="AFU53" s="3112"/>
      <c r="AFV53" s="3112"/>
      <c r="AFW53" s="3112"/>
      <c r="AFX53" s="3112"/>
      <c r="AFY53" s="3112"/>
      <c r="AFZ53" s="3112"/>
      <c r="AGA53" s="3112"/>
      <c r="AGB53" s="3112"/>
      <c r="AGC53" s="3112"/>
      <c r="AGD53" s="3112"/>
      <c r="AGE53" s="3112"/>
      <c r="AGF53" s="3112"/>
      <c r="AGG53" s="3112"/>
      <c r="AGH53" s="3112"/>
      <c r="AGI53" s="3112"/>
      <c r="AGJ53" s="3112"/>
      <c r="AGK53" s="3112"/>
      <c r="AGL53" s="3112"/>
      <c r="AGM53" s="3112"/>
      <c r="AGN53" s="3112"/>
      <c r="AGO53" s="3112"/>
      <c r="AGP53" s="3112"/>
      <c r="AGQ53" s="3112"/>
      <c r="AGR53" s="3112"/>
      <c r="AGS53" s="3112"/>
      <c r="AGT53" s="3112"/>
      <c r="AGU53" s="3112"/>
      <c r="AGV53" s="3112"/>
      <c r="AGW53" s="3112"/>
      <c r="AGX53" s="3112"/>
      <c r="AGY53" s="3112"/>
      <c r="AGZ53" s="3112"/>
      <c r="AHA53" s="3112"/>
      <c r="AHB53" s="3112"/>
      <c r="AHC53" s="3112"/>
      <c r="AHD53" s="3112"/>
      <c r="AHE53" s="3112"/>
      <c r="AHF53" s="3112"/>
      <c r="AHG53" s="3112"/>
      <c r="AHH53" s="3112"/>
      <c r="AHI53" s="3112"/>
      <c r="AHJ53" s="3112"/>
      <c r="AHK53" s="3112"/>
      <c r="AHL53" s="3112"/>
      <c r="AHM53" s="3112"/>
      <c r="AHN53" s="3112"/>
      <c r="AHO53" s="3112"/>
      <c r="AHP53" s="3112"/>
      <c r="AHQ53" s="3112"/>
      <c r="AHR53" s="3112"/>
      <c r="AHS53" s="3112"/>
      <c r="AHT53" s="3112"/>
      <c r="AHU53" s="3112"/>
      <c r="AHV53" s="3112"/>
      <c r="AHW53" s="3112"/>
      <c r="AHX53" s="3112"/>
      <c r="AHY53" s="3112"/>
      <c r="AHZ53" s="3112"/>
      <c r="AIA53" s="3112"/>
      <c r="AIB53" s="3112"/>
      <c r="AIC53" s="3112"/>
      <c r="AID53" s="3112"/>
      <c r="AIE53" s="3112"/>
      <c r="AIF53" s="3112"/>
      <c r="AIG53" s="3112"/>
      <c r="AIH53" s="3112"/>
      <c r="AII53" s="3112"/>
      <c r="AIJ53" s="3112"/>
      <c r="AIK53" s="3112"/>
      <c r="AIL53" s="3112"/>
      <c r="AIM53" s="3112"/>
      <c r="AIN53" s="3112"/>
      <c r="AIO53" s="3112"/>
      <c r="AIP53" s="3112"/>
      <c r="AIQ53" s="3112"/>
      <c r="AIR53" s="3112"/>
      <c r="AIS53" s="3112"/>
      <c r="AIT53" s="3112"/>
      <c r="AIU53" s="3112"/>
      <c r="AIV53" s="3112"/>
      <c r="AIW53" s="3112"/>
      <c r="AIX53" s="3112"/>
      <c r="AIY53" s="3112"/>
      <c r="AIZ53" s="3112"/>
      <c r="AJA53" s="3112"/>
      <c r="AJB53" s="3112"/>
      <c r="AJC53" s="3112"/>
      <c r="AJD53" s="3112"/>
      <c r="AJE53" s="3112"/>
      <c r="AJF53" s="3112"/>
      <c r="AJG53" s="3112"/>
      <c r="AJH53" s="3112"/>
      <c r="AJI53" s="3112"/>
      <c r="AJJ53" s="3112"/>
      <c r="AJK53" s="3112"/>
      <c r="AJL53" s="3112"/>
      <c r="AJM53" s="3112"/>
      <c r="AJN53" s="3112"/>
      <c r="AJO53" s="3112"/>
      <c r="AJP53" s="3112"/>
      <c r="AJQ53" s="3112"/>
      <c r="AJR53" s="3112"/>
      <c r="AJS53" s="3112"/>
      <c r="AJT53" s="3112"/>
      <c r="AJU53" s="3112"/>
      <c r="AJV53" s="3112"/>
      <c r="AJW53" s="3112"/>
      <c r="AJX53" s="3112"/>
      <c r="AJY53" s="3112"/>
      <c r="AJZ53" s="3112"/>
      <c r="AKA53" s="3112"/>
      <c r="AKB53" s="3112"/>
      <c r="AKC53" s="3112"/>
      <c r="AKD53" s="3112"/>
      <c r="AKE53" s="3112"/>
      <c r="AKF53" s="3112"/>
      <c r="AKG53" s="3112"/>
      <c r="AKH53" s="3112"/>
      <c r="AKI53" s="3112"/>
      <c r="AKJ53" s="3112"/>
      <c r="AKK53" s="3112"/>
      <c r="AKL53" s="3112"/>
      <c r="AKM53" s="3112"/>
      <c r="AKN53" s="3112"/>
      <c r="AKO53" s="3112"/>
      <c r="AKP53" s="3112"/>
      <c r="AKQ53" s="3112"/>
      <c r="AKR53" s="3112"/>
      <c r="AKS53" s="3112"/>
      <c r="AKT53" s="3112"/>
      <c r="AKU53" s="3112"/>
      <c r="AKV53" s="3112"/>
      <c r="AKW53" s="3112"/>
      <c r="AKX53" s="3112"/>
      <c r="AKY53" s="3112"/>
      <c r="AKZ53" s="3112"/>
      <c r="ALA53" s="3112"/>
      <c r="ALB53" s="3112"/>
      <c r="ALC53" s="3112"/>
      <c r="ALD53" s="3112"/>
      <c r="ALE53" s="3112"/>
      <c r="ALF53" s="3112"/>
      <c r="ALG53" s="3112"/>
      <c r="ALH53" s="3112"/>
      <c r="ALI53" s="3112"/>
      <c r="ALJ53" s="3112"/>
      <c r="ALK53" s="3112"/>
      <c r="ALL53" s="3112"/>
      <c r="ALM53" s="3112"/>
      <c r="ALN53" s="3112"/>
      <c r="ALO53" s="3112"/>
      <c r="ALP53" s="3112"/>
      <c r="ALQ53" s="3112"/>
      <c r="ALR53" s="3112"/>
      <c r="ALS53" s="3112"/>
      <c r="ALT53" s="3112"/>
      <c r="ALU53" s="3112"/>
      <c r="ALV53" s="3112"/>
      <c r="ALW53" s="3112"/>
      <c r="ALX53" s="3112"/>
      <c r="ALY53" s="3112"/>
      <c r="ALZ53" s="3112"/>
      <c r="AMA53" s="3112"/>
      <c r="AMB53" s="3112"/>
      <c r="AMC53" s="3112"/>
      <c r="AMD53" s="3112"/>
      <c r="AME53" s="3112"/>
      <c r="AMF53" s="3112"/>
      <c r="AMG53" s="3112"/>
      <c r="AMH53" s="3112"/>
      <c r="AMI53" s="3112"/>
      <c r="AMJ53" s="3112"/>
      <c r="AMK53" s="3112"/>
      <c r="AML53" s="3112"/>
      <c r="AMM53" s="3112"/>
      <c r="AMN53" s="3112"/>
      <c r="AMO53" s="3112"/>
      <c r="AMP53" s="3112"/>
      <c r="AMQ53" s="3112"/>
      <c r="AMR53" s="3112"/>
      <c r="AMS53" s="3112"/>
      <c r="AMT53" s="3112"/>
      <c r="AMU53" s="3112"/>
      <c r="AMV53" s="3112"/>
      <c r="AMW53" s="3112"/>
      <c r="AMX53" s="3112"/>
      <c r="AMY53" s="3112"/>
      <c r="AMZ53" s="3112"/>
      <c r="ANA53" s="3112"/>
      <c r="ANB53" s="3112"/>
      <c r="ANC53" s="3112"/>
      <c r="AND53" s="3112"/>
      <c r="ANE53" s="3112"/>
      <c r="ANF53" s="3112"/>
      <c r="ANG53" s="3112"/>
      <c r="ANH53" s="3112"/>
      <c r="ANI53" s="3112"/>
      <c r="ANJ53" s="3112"/>
      <c r="ANK53" s="3112"/>
      <c r="ANL53" s="3112"/>
      <c r="ANM53" s="3112"/>
      <c r="ANN53" s="3112"/>
      <c r="ANO53" s="3112"/>
      <c r="ANP53" s="3112"/>
      <c r="ANQ53" s="3112"/>
      <c r="ANR53" s="3112"/>
      <c r="ANS53" s="3112"/>
      <c r="ANT53" s="3112"/>
      <c r="ANU53" s="3112"/>
      <c r="ANV53" s="3112"/>
      <c r="ANW53" s="3112"/>
      <c r="ANX53" s="3112"/>
      <c r="ANY53" s="3112"/>
      <c r="ANZ53" s="3112"/>
      <c r="AOA53" s="3112"/>
      <c r="AOB53" s="3112"/>
      <c r="AOC53" s="3112"/>
      <c r="AOD53" s="3112"/>
      <c r="AOE53" s="3112"/>
      <c r="AOF53" s="3112"/>
      <c r="AOG53" s="3112"/>
      <c r="AOH53" s="3112"/>
      <c r="AOI53" s="3112"/>
      <c r="AOJ53" s="3112"/>
      <c r="AOK53" s="3112"/>
      <c r="AOL53" s="3112"/>
      <c r="AOM53" s="3112"/>
      <c r="AON53" s="3112"/>
      <c r="AOO53" s="3112"/>
      <c r="AOP53" s="3112"/>
      <c r="AOQ53" s="3112"/>
      <c r="AOR53" s="3112"/>
      <c r="AOS53" s="3112"/>
      <c r="AOT53" s="3112"/>
      <c r="AOU53" s="3112"/>
      <c r="AOV53" s="3112"/>
      <c r="AOW53" s="3112"/>
      <c r="AOX53" s="3112"/>
      <c r="AOY53" s="3112"/>
      <c r="AOZ53" s="3112"/>
      <c r="APA53" s="3112"/>
      <c r="APB53" s="3112"/>
      <c r="APC53" s="3112"/>
      <c r="APD53" s="3112"/>
      <c r="APE53" s="3112"/>
      <c r="APF53" s="3112"/>
      <c r="APG53" s="3112"/>
      <c r="APH53" s="3112"/>
      <c r="API53" s="3112"/>
      <c r="APJ53" s="3112"/>
      <c r="APK53" s="3112"/>
      <c r="APL53" s="3112"/>
      <c r="APM53" s="3112"/>
      <c r="APN53" s="3112"/>
      <c r="APO53" s="3112"/>
      <c r="APP53" s="3112"/>
      <c r="APQ53" s="3112"/>
      <c r="APR53" s="3112"/>
      <c r="APS53" s="3112"/>
      <c r="APT53" s="3112"/>
      <c r="APU53" s="3112"/>
      <c r="APV53" s="3112"/>
      <c r="APW53" s="3112"/>
      <c r="APX53" s="3112"/>
      <c r="APY53" s="3112"/>
      <c r="APZ53" s="3112"/>
      <c r="AQA53" s="3112"/>
      <c r="AQB53" s="3112"/>
      <c r="AQC53" s="3112"/>
      <c r="AQD53" s="3112"/>
      <c r="AQE53" s="3112"/>
      <c r="AQF53" s="3112"/>
      <c r="AQG53" s="3112"/>
      <c r="AQH53" s="3112"/>
      <c r="AQI53" s="3112"/>
      <c r="AQJ53" s="3112"/>
      <c r="AQK53" s="3112"/>
      <c r="AQL53" s="3112"/>
      <c r="AQM53" s="3112"/>
      <c r="AQN53" s="3112"/>
      <c r="AQO53" s="3112"/>
      <c r="AQP53" s="3112"/>
      <c r="AQQ53" s="3112"/>
      <c r="AQR53" s="3112"/>
      <c r="AQS53" s="3112"/>
      <c r="AQT53" s="3112"/>
      <c r="AQU53" s="3112"/>
      <c r="AQV53" s="3112"/>
      <c r="AQW53" s="3112"/>
      <c r="AQX53" s="3112"/>
      <c r="AQY53" s="3112"/>
      <c r="AQZ53" s="3112"/>
      <c r="ARA53" s="3112"/>
      <c r="ARB53" s="3112"/>
      <c r="ARC53" s="3112"/>
      <c r="ARD53" s="3112"/>
      <c r="ARE53" s="3112"/>
      <c r="ARF53" s="3112"/>
      <c r="ARG53" s="3112"/>
      <c r="ARH53" s="3112"/>
      <c r="ARI53" s="3112"/>
      <c r="ARJ53" s="3112"/>
      <c r="ARK53" s="3112"/>
      <c r="ARL53" s="3112"/>
      <c r="ARM53" s="3112"/>
      <c r="ARN53" s="3112"/>
      <c r="ARO53" s="3112"/>
      <c r="ARP53" s="3112"/>
      <c r="ARQ53" s="3112"/>
      <c r="ARR53" s="3112"/>
      <c r="ARS53" s="3112"/>
      <c r="ART53" s="3112"/>
      <c r="ARU53" s="3112"/>
      <c r="ARV53" s="3112"/>
      <c r="ARW53" s="3112"/>
      <c r="ARX53" s="3112"/>
      <c r="ARY53" s="3112"/>
      <c r="ARZ53" s="3112"/>
      <c r="ASA53" s="3112"/>
      <c r="ASB53" s="3112"/>
      <c r="ASC53" s="3112"/>
      <c r="ASD53" s="3112"/>
      <c r="ASE53" s="3112"/>
      <c r="ASF53" s="3112"/>
      <c r="ASG53" s="3112"/>
      <c r="ASH53" s="3112"/>
      <c r="ASI53" s="3112"/>
      <c r="ASJ53" s="3112"/>
      <c r="ASK53" s="3112"/>
      <c r="ASL53" s="3112"/>
      <c r="ASM53" s="3112"/>
      <c r="ASN53" s="3112"/>
      <c r="ASO53" s="3112"/>
      <c r="ASP53" s="3112"/>
      <c r="ASQ53" s="3112"/>
      <c r="ASR53" s="3112"/>
      <c r="ASS53" s="3112"/>
      <c r="AST53" s="3112"/>
      <c r="ASU53" s="3112"/>
      <c r="ASV53" s="3112"/>
      <c r="ASW53" s="3112"/>
      <c r="ASX53" s="3112"/>
      <c r="ASY53" s="3112"/>
      <c r="ASZ53" s="3112"/>
      <c r="ATA53" s="3112"/>
      <c r="ATB53" s="3112"/>
      <c r="ATC53" s="3112"/>
      <c r="ATD53" s="3112"/>
      <c r="ATE53" s="3112"/>
      <c r="ATF53" s="3112"/>
      <c r="ATG53" s="3112"/>
      <c r="ATH53" s="3112"/>
      <c r="ATI53" s="3112"/>
      <c r="ATJ53" s="3112"/>
      <c r="ATK53" s="3112"/>
      <c r="ATL53" s="3112"/>
      <c r="ATM53" s="3112"/>
      <c r="ATN53" s="3112"/>
      <c r="ATO53" s="3112"/>
      <c r="ATP53" s="3112"/>
      <c r="ATQ53" s="3112"/>
      <c r="ATR53" s="3112"/>
      <c r="ATS53" s="3112"/>
      <c r="ATT53" s="3112"/>
      <c r="ATU53" s="3112"/>
      <c r="ATV53" s="3112"/>
      <c r="ATW53" s="3112"/>
      <c r="ATX53" s="3112"/>
      <c r="ATY53" s="3112"/>
      <c r="ATZ53" s="3112"/>
      <c r="AUA53" s="3112"/>
      <c r="AUB53" s="3112"/>
      <c r="AUC53" s="3112"/>
      <c r="AUD53" s="3112"/>
      <c r="AUE53" s="3112"/>
      <c r="AUF53" s="3112"/>
      <c r="AUG53" s="3112"/>
      <c r="AUH53" s="3112"/>
      <c r="AUI53" s="3112"/>
      <c r="AUJ53" s="3112"/>
      <c r="AUK53" s="3112"/>
      <c r="AUL53" s="3112"/>
      <c r="AUM53" s="3112"/>
      <c r="AUN53" s="3112"/>
      <c r="AUO53" s="3112"/>
      <c r="AUP53" s="3112"/>
      <c r="AUQ53" s="3112"/>
      <c r="AUR53" s="3112"/>
      <c r="AUS53" s="3112"/>
      <c r="AUT53" s="3112"/>
      <c r="AUU53" s="3112"/>
      <c r="AUV53" s="3112"/>
      <c r="AUW53" s="3112"/>
      <c r="AUX53" s="3112"/>
      <c r="AUY53" s="3112"/>
      <c r="AUZ53" s="3112"/>
      <c r="AVA53" s="3112"/>
      <c r="AVB53" s="3112"/>
      <c r="AVC53" s="3112"/>
      <c r="AVD53" s="3112"/>
      <c r="AVE53" s="3112"/>
      <c r="AVF53" s="3112"/>
      <c r="AVG53" s="3112"/>
      <c r="AVH53" s="3112"/>
      <c r="AVI53" s="3112"/>
      <c r="AVJ53" s="3112"/>
      <c r="AVK53" s="3112"/>
      <c r="AVL53" s="3112"/>
      <c r="AVM53" s="3112"/>
      <c r="AVN53" s="3112"/>
      <c r="AVO53" s="3112"/>
      <c r="AVP53" s="3112"/>
      <c r="AVQ53" s="3112"/>
      <c r="AVR53" s="3112"/>
      <c r="AVS53" s="3112"/>
      <c r="AVT53" s="3112"/>
      <c r="AVU53" s="3112"/>
      <c r="AVV53" s="3112"/>
      <c r="AVW53" s="3112"/>
      <c r="AVX53" s="3112"/>
      <c r="AVY53" s="3112"/>
      <c r="AVZ53" s="3112"/>
      <c r="AWA53" s="3112"/>
      <c r="AWB53" s="3112"/>
      <c r="AWC53" s="3112"/>
      <c r="AWD53" s="3112"/>
      <c r="AWE53" s="3112"/>
      <c r="AWF53" s="3112"/>
      <c r="AWG53" s="3112"/>
      <c r="AWH53" s="3112"/>
      <c r="AWI53" s="3112"/>
      <c r="AWJ53" s="3112"/>
      <c r="AWK53" s="3112"/>
      <c r="AWL53" s="3112"/>
      <c r="AWM53" s="3112"/>
      <c r="AWN53" s="3112"/>
      <c r="AWO53" s="3112"/>
      <c r="AWP53" s="3112"/>
      <c r="AWQ53" s="3112"/>
      <c r="AWR53" s="3112"/>
      <c r="AWS53" s="3112"/>
      <c r="AWT53" s="3112"/>
      <c r="AWU53" s="3112"/>
      <c r="AWV53" s="3112"/>
      <c r="AWW53" s="3112"/>
      <c r="AWX53" s="3112"/>
      <c r="AWY53" s="3112"/>
      <c r="AWZ53" s="3112"/>
      <c r="AXA53" s="3112"/>
      <c r="AXB53" s="3112"/>
      <c r="AXC53" s="3112"/>
      <c r="AXD53" s="3112"/>
      <c r="AXE53" s="3112"/>
      <c r="AXF53" s="3112"/>
      <c r="AXG53" s="3112"/>
      <c r="AXH53" s="3112"/>
      <c r="AXI53" s="3112"/>
      <c r="AXJ53" s="3112"/>
      <c r="AXK53" s="3112"/>
      <c r="AXL53" s="3112"/>
      <c r="AXM53" s="3112"/>
      <c r="AXN53" s="3112"/>
      <c r="AXO53" s="3112"/>
      <c r="AXP53" s="3112"/>
      <c r="AXQ53" s="3112"/>
      <c r="AXR53" s="3112"/>
      <c r="AXS53" s="3112"/>
      <c r="AXT53" s="3112"/>
      <c r="AXU53" s="3112"/>
      <c r="AXV53" s="3112"/>
      <c r="AXW53" s="3112"/>
      <c r="AXX53" s="3112"/>
      <c r="AXY53" s="3112"/>
      <c r="AXZ53" s="3112"/>
      <c r="AYA53" s="3112"/>
      <c r="AYB53" s="3112"/>
      <c r="AYC53" s="3112"/>
      <c r="AYD53" s="3112"/>
      <c r="AYE53" s="3112"/>
      <c r="AYF53" s="3112"/>
      <c r="AYG53" s="3112"/>
      <c r="AYH53" s="3112"/>
      <c r="AYI53" s="3112"/>
      <c r="AYJ53" s="3112"/>
      <c r="AYK53" s="3112"/>
      <c r="AYL53" s="3112"/>
      <c r="AYM53" s="3112"/>
      <c r="AYN53" s="3112"/>
      <c r="AYO53" s="3112"/>
      <c r="AYP53" s="3112"/>
      <c r="AYQ53" s="3112"/>
      <c r="AYR53" s="3112"/>
      <c r="AYS53" s="3112"/>
      <c r="AYT53" s="3112"/>
      <c r="AYU53" s="3112"/>
      <c r="AYV53" s="3112"/>
      <c r="AYW53" s="3112"/>
      <c r="AYX53" s="3112"/>
      <c r="AYY53" s="3112"/>
      <c r="AYZ53" s="3112"/>
      <c r="AZA53" s="3112"/>
      <c r="AZB53" s="3112"/>
      <c r="AZC53" s="3112"/>
      <c r="AZD53" s="3112"/>
      <c r="AZE53" s="3112"/>
      <c r="AZF53" s="3112"/>
      <c r="AZG53" s="3112"/>
      <c r="AZH53" s="3112"/>
      <c r="AZI53" s="3112"/>
      <c r="AZJ53" s="3112"/>
      <c r="AZK53" s="3112"/>
      <c r="AZL53" s="3112"/>
      <c r="AZM53" s="3112"/>
      <c r="AZN53" s="3112"/>
      <c r="AZO53" s="3112"/>
      <c r="AZP53" s="3112"/>
      <c r="AZQ53" s="3112"/>
      <c r="AZR53" s="3112"/>
      <c r="AZS53" s="3112"/>
      <c r="AZT53" s="3112"/>
      <c r="AZU53" s="3112"/>
      <c r="AZV53" s="3112"/>
      <c r="AZW53" s="3112"/>
      <c r="AZX53" s="3112"/>
      <c r="AZY53" s="3112"/>
      <c r="AZZ53" s="3112"/>
      <c r="BAA53" s="3112"/>
      <c r="BAB53" s="3112"/>
      <c r="BAC53" s="3112"/>
      <c r="BAD53" s="3112"/>
      <c r="BAE53" s="3112"/>
      <c r="BAF53" s="3112"/>
      <c r="BAG53" s="3112"/>
      <c r="BAH53" s="3112"/>
      <c r="BAI53" s="3112"/>
      <c r="BAJ53" s="3112"/>
      <c r="BAK53" s="3112"/>
      <c r="BAL53" s="3112"/>
      <c r="BAM53" s="3112"/>
      <c r="BAN53" s="3112"/>
      <c r="BAO53" s="3112"/>
      <c r="BAP53" s="3112"/>
      <c r="BAQ53" s="3112"/>
      <c r="BAR53" s="3112"/>
      <c r="BAS53" s="3112"/>
      <c r="BAT53" s="3112"/>
      <c r="BAU53" s="3112"/>
      <c r="BAV53" s="3112"/>
      <c r="BAW53" s="3112"/>
      <c r="BAX53" s="3112"/>
      <c r="BAY53" s="3112"/>
      <c r="BAZ53" s="3112"/>
      <c r="BBA53" s="3112"/>
      <c r="BBB53" s="3112"/>
      <c r="BBC53" s="3112"/>
      <c r="BBD53" s="3112"/>
      <c r="BBE53" s="3112"/>
      <c r="BBF53" s="3112"/>
      <c r="BBG53" s="3112"/>
      <c r="BBH53" s="3112"/>
      <c r="BBI53" s="3112"/>
      <c r="BBJ53" s="3112"/>
      <c r="BBK53" s="3112"/>
      <c r="BBL53" s="3112"/>
      <c r="BBM53" s="3112"/>
      <c r="BBN53" s="3112"/>
      <c r="BBO53" s="3112"/>
      <c r="BBP53" s="3112"/>
      <c r="BBQ53" s="3112"/>
      <c r="BBR53" s="3112"/>
      <c r="BBS53" s="3112"/>
      <c r="BBT53" s="3112"/>
      <c r="BBU53" s="3112"/>
      <c r="BBV53" s="3112"/>
      <c r="BBW53" s="3112"/>
      <c r="BBX53" s="3112"/>
      <c r="BBY53" s="3112"/>
      <c r="BBZ53" s="3112"/>
      <c r="BCA53" s="3112"/>
      <c r="BCB53" s="3112"/>
      <c r="BCC53" s="3112"/>
      <c r="BCD53" s="3112"/>
      <c r="BCE53" s="3112"/>
      <c r="BCF53" s="3112"/>
      <c r="BCG53" s="3112"/>
      <c r="BCH53" s="3112"/>
      <c r="BCI53" s="3112"/>
      <c r="BCJ53" s="3112"/>
      <c r="BCK53" s="3112"/>
      <c r="BCL53" s="3112"/>
      <c r="BCM53" s="3112"/>
      <c r="BCN53" s="3112"/>
      <c r="BCO53" s="3112"/>
      <c r="BCP53" s="3112"/>
      <c r="BCQ53" s="3112"/>
      <c r="BCR53" s="3112"/>
      <c r="BCS53" s="3112"/>
      <c r="BCT53" s="3112"/>
      <c r="BCU53" s="3112"/>
      <c r="BCV53" s="3112"/>
      <c r="BCW53" s="3112"/>
      <c r="BCX53" s="3112"/>
      <c r="BCY53" s="3112"/>
      <c r="BCZ53" s="3112"/>
      <c r="BDA53" s="3112"/>
      <c r="BDB53" s="3112"/>
      <c r="BDC53" s="3112"/>
      <c r="BDD53" s="3112"/>
      <c r="BDE53" s="3112"/>
      <c r="BDF53" s="3112"/>
      <c r="BDG53" s="3112"/>
      <c r="BDH53" s="3112"/>
      <c r="BDI53" s="3112"/>
      <c r="BDJ53" s="3112"/>
      <c r="BDK53" s="3112"/>
      <c r="BDL53" s="3112"/>
      <c r="BDM53" s="3112"/>
      <c r="BDN53" s="3112"/>
      <c r="BDO53" s="3112"/>
      <c r="BDP53" s="3112"/>
      <c r="BDQ53" s="3112"/>
      <c r="BDR53" s="3112"/>
      <c r="BDS53" s="3112"/>
      <c r="BDT53" s="3112"/>
      <c r="BDU53" s="3112"/>
      <c r="BDV53" s="3112"/>
      <c r="BDW53" s="3112"/>
      <c r="BDX53" s="3112"/>
      <c r="BDY53" s="3112"/>
      <c r="BDZ53" s="3112"/>
      <c r="BEA53" s="3112"/>
      <c r="BEB53" s="3112"/>
      <c r="BEC53" s="3112"/>
      <c r="BED53" s="3112"/>
      <c r="BEE53" s="3112"/>
      <c r="BEF53" s="3112"/>
      <c r="BEG53" s="3112"/>
      <c r="BEH53" s="3112"/>
      <c r="BEI53" s="3112"/>
      <c r="BEJ53" s="3112"/>
      <c r="BEK53" s="3112"/>
      <c r="BEL53" s="3112"/>
      <c r="BEM53" s="3112"/>
      <c r="BEN53" s="3112"/>
      <c r="BEO53" s="3112"/>
      <c r="BEP53" s="3112"/>
      <c r="BEQ53" s="3112"/>
      <c r="BER53" s="3112"/>
      <c r="BES53" s="3112"/>
      <c r="BET53" s="3112"/>
      <c r="BEU53" s="3112"/>
      <c r="BEV53" s="3112"/>
      <c r="BEW53" s="3112"/>
      <c r="BEX53" s="3112"/>
      <c r="BEY53" s="3112"/>
      <c r="BEZ53" s="3112"/>
      <c r="BFA53" s="3112"/>
      <c r="BFB53" s="3112"/>
      <c r="BFC53" s="3112"/>
      <c r="BFD53" s="3112"/>
      <c r="BFE53" s="3112"/>
      <c r="BFF53" s="3112"/>
      <c r="BFG53" s="3112"/>
      <c r="BFH53" s="3112"/>
      <c r="BFI53" s="3112"/>
      <c r="BFJ53" s="3112"/>
      <c r="BFK53" s="3112"/>
      <c r="BFL53" s="3112"/>
      <c r="BFM53" s="3112"/>
      <c r="BFN53" s="3112"/>
      <c r="BFO53" s="3112"/>
      <c r="BFP53" s="3112"/>
      <c r="BFQ53" s="3112"/>
      <c r="BFR53" s="3112"/>
      <c r="BFS53" s="3112"/>
      <c r="BFT53" s="3112"/>
      <c r="BFU53" s="3112"/>
      <c r="BFV53" s="3112"/>
      <c r="BFW53" s="3112"/>
      <c r="BFX53" s="3112"/>
      <c r="BFY53" s="3112"/>
      <c r="BFZ53" s="3112"/>
      <c r="BGA53" s="3112"/>
      <c r="BGB53" s="3112"/>
      <c r="BGC53" s="3112"/>
      <c r="BGD53" s="3112"/>
      <c r="BGE53" s="3112"/>
      <c r="BGF53" s="3112"/>
      <c r="BGG53" s="3112"/>
      <c r="BGH53" s="3112"/>
      <c r="BGI53" s="3112"/>
      <c r="BGJ53" s="3112"/>
      <c r="BGK53" s="3112"/>
      <c r="BGL53" s="3112"/>
      <c r="BGM53" s="3112"/>
      <c r="BGN53" s="3112"/>
      <c r="BGO53" s="3112"/>
      <c r="BGP53" s="3112"/>
      <c r="BGQ53" s="3112"/>
      <c r="BGR53" s="3112"/>
      <c r="BGS53" s="3112"/>
      <c r="BGT53" s="3112"/>
      <c r="BGU53" s="3112"/>
      <c r="BGV53" s="3112"/>
      <c r="BGW53" s="3112"/>
      <c r="BGX53" s="3112"/>
      <c r="BGY53" s="3112"/>
      <c r="BGZ53" s="3112"/>
      <c r="BHA53" s="3112"/>
      <c r="BHB53" s="3112"/>
      <c r="BHC53" s="3112"/>
      <c r="BHD53" s="3112"/>
      <c r="BHE53" s="3112"/>
      <c r="BHF53" s="3112"/>
      <c r="BHG53" s="3112"/>
      <c r="BHH53" s="3112"/>
      <c r="BHI53" s="3112"/>
      <c r="BHJ53" s="3112"/>
      <c r="BHK53" s="3112"/>
      <c r="BHL53" s="3112"/>
      <c r="BHM53" s="3112"/>
      <c r="BHN53" s="3112"/>
      <c r="BHO53" s="3112"/>
      <c r="BHP53" s="3112"/>
      <c r="BHQ53" s="3112"/>
      <c r="BHR53" s="3112"/>
      <c r="BHS53" s="3112"/>
      <c r="BHT53" s="3112"/>
      <c r="BHU53" s="3112"/>
      <c r="BHV53" s="3112"/>
      <c r="BHW53" s="3112"/>
      <c r="BHX53" s="3112"/>
      <c r="BHY53" s="3112"/>
      <c r="BHZ53" s="3112"/>
      <c r="BIA53" s="3112"/>
      <c r="BIB53" s="3112"/>
      <c r="BIC53" s="3112"/>
      <c r="BID53" s="3112"/>
      <c r="BIE53" s="3112"/>
      <c r="BIF53" s="3112"/>
      <c r="BIG53" s="3112"/>
      <c r="BIH53" s="3112"/>
      <c r="BII53" s="3112"/>
      <c r="BIJ53" s="3112"/>
      <c r="BIK53" s="3112"/>
      <c r="BIL53" s="3112"/>
      <c r="BIM53" s="3112"/>
      <c r="BIN53" s="3112"/>
      <c r="BIO53" s="3112"/>
      <c r="BIP53" s="3112"/>
      <c r="BIQ53" s="3112"/>
      <c r="BIR53" s="3112"/>
      <c r="BIS53" s="3112"/>
      <c r="BIT53" s="3112"/>
      <c r="BIU53" s="3112"/>
      <c r="BIV53" s="3112"/>
      <c r="BIW53" s="3112"/>
      <c r="BIX53" s="3112"/>
      <c r="BIY53" s="3112"/>
      <c r="BIZ53" s="3112"/>
      <c r="BJA53" s="3112"/>
      <c r="BJB53" s="3112"/>
      <c r="BJC53" s="3112"/>
      <c r="BJD53" s="3112"/>
      <c r="BJE53" s="3112"/>
      <c r="BJF53" s="3112"/>
      <c r="BJG53" s="3112"/>
      <c r="BJH53" s="3112"/>
      <c r="BJI53" s="3112"/>
      <c r="BJJ53" s="3112"/>
      <c r="BJK53" s="3112"/>
      <c r="BJL53" s="3112"/>
      <c r="BJM53" s="3112"/>
      <c r="BJN53" s="3112"/>
      <c r="BJO53" s="3112"/>
      <c r="BJP53" s="3112"/>
      <c r="BJQ53" s="3112"/>
      <c r="BJR53" s="3112"/>
      <c r="BJS53" s="3112"/>
      <c r="BJT53" s="3112"/>
      <c r="BJU53" s="3112"/>
      <c r="BJV53" s="3112"/>
      <c r="BJW53" s="3112"/>
      <c r="BJX53" s="3112"/>
      <c r="BJY53" s="3112"/>
      <c r="BJZ53" s="3112"/>
      <c r="BKA53" s="3112"/>
      <c r="BKB53" s="3112"/>
      <c r="BKC53" s="3112"/>
      <c r="BKD53" s="3112"/>
      <c r="BKE53" s="3112"/>
      <c r="BKF53" s="3112"/>
      <c r="BKG53" s="3112"/>
      <c r="BKH53" s="3112"/>
      <c r="BKI53" s="3112"/>
      <c r="BKJ53" s="3112"/>
      <c r="BKK53" s="3112"/>
      <c r="BKL53" s="3112"/>
      <c r="BKM53" s="3112"/>
      <c r="BKN53" s="3112"/>
      <c r="BKO53" s="3112"/>
      <c r="BKP53" s="3112"/>
      <c r="BKQ53" s="3112"/>
      <c r="BKR53" s="3112"/>
      <c r="BKS53" s="3112"/>
      <c r="BKT53" s="3112"/>
      <c r="BKU53" s="3112"/>
      <c r="BKV53" s="3112"/>
      <c r="BKW53" s="3112"/>
      <c r="BKX53" s="3112"/>
      <c r="BKY53" s="3112"/>
      <c r="BKZ53" s="3112"/>
      <c r="BLA53" s="3112"/>
      <c r="BLB53" s="3112"/>
      <c r="BLC53" s="3112"/>
      <c r="BLD53" s="3112"/>
      <c r="BLE53" s="3112"/>
      <c r="BLF53" s="3112"/>
      <c r="BLG53" s="3112"/>
      <c r="BLH53" s="3112"/>
      <c r="BLI53" s="3112"/>
      <c r="BLJ53" s="3112"/>
      <c r="BLK53" s="3112"/>
      <c r="BLL53" s="3112"/>
      <c r="BLM53" s="3112"/>
      <c r="BLN53" s="3112"/>
      <c r="BLO53" s="3112"/>
      <c r="BLP53" s="3112"/>
      <c r="BLQ53" s="3112"/>
      <c r="BLR53" s="3112"/>
      <c r="BLS53" s="3112"/>
      <c r="BLT53" s="3112"/>
      <c r="BLU53" s="3112"/>
      <c r="BLV53" s="3112"/>
      <c r="BLW53" s="3112"/>
      <c r="BLX53" s="3112"/>
      <c r="BLY53" s="3112"/>
      <c r="BLZ53" s="3112"/>
      <c r="BMA53" s="3112"/>
      <c r="BMB53" s="3112"/>
      <c r="BMC53" s="3112"/>
      <c r="BMD53" s="3112"/>
      <c r="BME53" s="3112"/>
      <c r="BMF53" s="3112"/>
      <c r="BMG53" s="3112"/>
      <c r="BMH53" s="3112"/>
      <c r="BMI53" s="3112"/>
      <c r="BMJ53" s="3112"/>
      <c r="BMK53" s="3112"/>
      <c r="BML53" s="3112"/>
      <c r="BMM53" s="3112"/>
      <c r="BMN53" s="3112"/>
      <c r="BMO53" s="3112"/>
      <c r="BMP53" s="3112"/>
      <c r="BMQ53" s="3112"/>
      <c r="BMR53" s="3112"/>
      <c r="BMS53" s="3112"/>
      <c r="BMT53" s="3112"/>
      <c r="BMU53" s="3112"/>
      <c r="BMV53" s="3112"/>
      <c r="BMW53" s="3112"/>
      <c r="BMX53" s="3112"/>
      <c r="BMY53" s="3112"/>
      <c r="BMZ53" s="3112"/>
      <c r="BNA53" s="3112"/>
      <c r="BNB53" s="3112"/>
      <c r="BNC53" s="3112"/>
      <c r="BND53" s="3112"/>
      <c r="BNE53" s="3112"/>
      <c r="BNF53" s="3112"/>
      <c r="BNG53" s="3112"/>
      <c r="BNH53" s="3112"/>
      <c r="BNI53" s="3112"/>
      <c r="BNJ53" s="3112"/>
      <c r="BNK53" s="3112"/>
      <c r="BNL53" s="3112"/>
      <c r="BNM53" s="3112"/>
      <c r="BNN53" s="3112"/>
      <c r="BNO53" s="3112"/>
      <c r="BNP53" s="3112"/>
      <c r="BNQ53" s="3112"/>
      <c r="BNR53" s="3112"/>
      <c r="BNS53" s="3112"/>
      <c r="BNT53" s="3112"/>
      <c r="BNU53" s="3112"/>
      <c r="BNV53" s="3112"/>
      <c r="BNW53" s="3112"/>
      <c r="BNX53" s="3112"/>
      <c r="BNY53" s="3112"/>
      <c r="BNZ53" s="3112"/>
      <c r="BOA53" s="3112"/>
      <c r="BOB53" s="3112"/>
      <c r="BOC53" s="3112"/>
      <c r="BOD53" s="3112"/>
      <c r="BOE53" s="3112"/>
      <c r="BOF53" s="3112"/>
      <c r="BOG53" s="3112"/>
      <c r="BOH53" s="3112"/>
      <c r="BOI53" s="3112"/>
      <c r="BOJ53" s="3112"/>
      <c r="BOK53" s="3112"/>
      <c r="BOL53" s="3112"/>
      <c r="BOM53" s="3112"/>
      <c r="BON53" s="3112"/>
      <c r="BOO53" s="3112"/>
      <c r="BOP53" s="3112"/>
      <c r="BOQ53" s="3112"/>
      <c r="BOR53" s="3112"/>
      <c r="BOS53" s="3112"/>
      <c r="BOT53" s="3112"/>
      <c r="BOU53" s="3112"/>
      <c r="BOV53" s="3112"/>
      <c r="BOW53" s="3112"/>
      <c r="BOX53" s="3112"/>
      <c r="BOY53" s="3112"/>
      <c r="BOZ53" s="3112"/>
      <c r="BPA53" s="3112"/>
      <c r="BPB53" s="3112"/>
      <c r="BPC53" s="3112"/>
      <c r="BPD53" s="3112"/>
      <c r="BPE53" s="3112"/>
      <c r="BPF53" s="3112"/>
      <c r="BPG53" s="3112"/>
      <c r="BPH53" s="3112"/>
      <c r="BPI53" s="3112"/>
      <c r="BPJ53" s="3112"/>
      <c r="BPK53" s="3112"/>
      <c r="BPL53" s="3112"/>
      <c r="BPM53" s="3112"/>
      <c r="BPN53" s="3112"/>
      <c r="BPO53" s="3112"/>
      <c r="BPP53" s="3112"/>
      <c r="BPQ53" s="3112"/>
      <c r="BPR53" s="3112"/>
      <c r="BPS53" s="3112"/>
      <c r="BPT53" s="3112"/>
      <c r="BPU53" s="3112"/>
      <c r="BPV53" s="3112"/>
      <c r="BPW53" s="3112"/>
      <c r="BPX53" s="3112"/>
      <c r="BPY53" s="3112"/>
      <c r="BPZ53" s="3112"/>
      <c r="BQA53" s="3112"/>
      <c r="BQB53" s="3112"/>
      <c r="BQC53" s="3112"/>
      <c r="BQD53" s="3112"/>
      <c r="BQE53" s="3112"/>
      <c r="BQF53" s="3112"/>
      <c r="BQG53" s="3112"/>
      <c r="BQH53" s="3112"/>
      <c r="BQI53" s="3112"/>
      <c r="BQJ53" s="3112"/>
      <c r="BQK53" s="3112"/>
      <c r="BQL53" s="3112"/>
      <c r="BQM53" s="3112"/>
      <c r="BQN53" s="3112"/>
      <c r="BQO53" s="3112"/>
      <c r="BQP53" s="3112"/>
      <c r="BQQ53" s="3112"/>
      <c r="BQR53" s="3112"/>
      <c r="BQS53" s="3112"/>
      <c r="BQT53" s="3112"/>
      <c r="BQU53" s="3112"/>
      <c r="BQV53" s="3112"/>
      <c r="BQW53" s="3112"/>
      <c r="BQX53" s="3112"/>
      <c r="BQY53" s="3112"/>
      <c r="BQZ53" s="3112"/>
      <c r="BRA53" s="3112"/>
      <c r="BRB53" s="3112"/>
      <c r="BRC53" s="3112"/>
      <c r="BRD53" s="3112"/>
      <c r="BRE53" s="3112"/>
      <c r="BRF53" s="3112"/>
      <c r="BRG53" s="3112"/>
      <c r="BRH53" s="3112"/>
      <c r="BRI53" s="3112"/>
      <c r="BRJ53" s="3112"/>
      <c r="BRK53" s="3112"/>
      <c r="BRL53" s="3112"/>
      <c r="BRM53" s="3112"/>
      <c r="BRN53" s="3112"/>
      <c r="BRO53" s="3112"/>
      <c r="BRP53" s="3112"/>
      <c r="BRQ53" s="3112"/>
      <c r="BRR53" s="3112"/>
      <c r="BRS53" s="3112"/>
      <c r="BRT53" s="3112"/>
      <c r="BRU53" s="3112"/>
      <c r="BRV53" s="3112"/>
      <c r="BRW53" s="3112"/>
      <c r="BRX53" s="3112"/>
      <c r="BRY53" s="3112"/>
      <c r="BRZ53" s="3112"/>
      <c r="BSA53" s="3112"/>
      <c r="BSB53" s="3112"/>
      <c r="BSC53" s="3112"/>
      <c r="BSD53" s="3112"/>
      <c r="BSE53" s="3112"/>
      <c r="BSF53" s="3112"/>
      <c r="BSG53" s="3112"/>
      <c r="BSH53" s="3112"/>
      <c r="BSI53" s="3112"/>
      <c r="BSJ53" s="3112"/>
      <c r="BSK53" s="3112"/>
      <c r="BSL53" s="3112"/>
      <c r="BSM53" s="3112"/>
      <c r="BSN53" s="3112"/>
      <c r="BSO53" s="3112"/>
      <c r="BSP53" s="3112"/>
      <c r="BSQ53" s="3112"/>
      <c r="BSR53" s="3112"/>
      <c r="BSS53" s="3112"/>
      <c r="BST53" s="3112"/>
      <c r="BSU53" s="3112"/>
      <c r="BSV53" s="3112"/>
      <c r="BSW53" s="3112"/>
      <c r="BSX53" s="3112"/>
      <c r="BSY53" s="3112"/>
      <c r="BSZ53" s="3112"/>
      <c r="BTA53" s="3112"/>
      <c r="BTB53" s="3112"/>
      <c r="BTC53" s="3112"/>
      <c r="BTD53" s="3112"/>
      <c r="BTE53" s="3112"/>
      <c r="BTF53" s="3112"/>
      <c r="BTG53" s="3112"/>
      <c r="BTH53" s="3112"/>
      <c r="BTI53" s="3112"/>
      <c r="BTJ53" s="3112"/>
      <c r="BTK53" s="3112"/>
      <c r="BTL53" s="3112"/>
      <c r="BTM53" s="3112"/>
      <c r="BTN53" s="3112"/>
      <c r="BTO53" s="3112"/>
      <c r="BTP53" s="3112"/>
      <c r="BTQ53" s="3112"/>
      <c r="BTR53" s="3112"/>
      <c r="BTS53" s="3112"/>
      <c r="BTT53" s="3112"/>
      <c r="BTU53" s="3112"/>
      <c r="BTV53" s="3112"/>
      <c r="BTW53" s="3112"/>
      <c r="BTX53" s="3112"/>
      <c r="BTY53" s="3112"/>
      <c r="BTZ53" s="3112"/>
      <c r="BUA53" s="3112"/>
      <c r="BUB53" s="3112"/>
      <c r="BUC53" s="3112"/>
      <c r="BUD53" s="3112"/>
      <c r="BUE53" s="3112"/>
      <c r="BUF53" s="3112"/>
      <c r="BUG53" s="3112"/>
      <c r="BUH53" s="3112"/>
      <c r="BUI53" s="3112"/>
      <c r="BUJ53" s="3112"/>
      <c r="BUK53" s="3112"/>
      <c r="BUL53" s="3112"/>
      <c r="BUM53" s="3112"/>
      <c r="BUN53" s="3112"/>
      <c r="BUO53" s="3112"/>
      <c r="BUP53" s="3112"/>
      <c r="BUQ53" s="3112"/>
      <c r="BUR53" s="3112"/>
      <c r="BUS53" s="3112"/>
      <c r="BUT53" s="3112"/>
      <c r="BUU53" s="3112"/>
      <c r="BUV53" s="3112"/>
      <c r="BUW53" s="3112"/>
      <c r="BUX53" s="3112"/>
      <c r="BUY53" s="3112"/>
      <c r="BUZ53" s="3112"/>
      <c r="BVA53" s="3112"/>
      <c r="BVB53" s="3112"/>
      <c r="BVC53" s="3112"/>
      <c r="BVD53" s="3112"/>
      <c r="BVE53" s="3112"/>
      <c r="BVF53" s="3112"/>
      <c r="BVG53" s="3112"/>
      <c r="BVH53" s="3112"/>
      <c r="BVI53" s="3112"/>
      <c r="BVJ53" s="3112"/>
      <c r="BVK53" s="3112"/>
      <c r="BVL53" s="3112"/>
      <c r="BVM53" s="3112"/>
      <c r="BVN53" s="3112"/>
      <c r="BVO53" s="3112"/>
      <c r="BVP53" s="3112"/>
      <c r="BVQ53" s="3112"/>
      <c r="BVR53" s="3112"/>
      <c r="BVS53" s="3112"/>
      <c r="BVT53" s="3112"/>
      <c r="BVU53" s="3112"/>
      <c r="BVV53" s="3112"/>
      <c r="BVW53" s="3112"/>
      <c r="BVX53" s="3112"/>
      <c r="BVY53" s="3112"/>
      <c r="BVZ53" s="3112"/>
      <c r="BWA53" s="3112"/>
      <c r="BWB53" s="3112"/>
      <c r="BWC53" s="3112"/>
      <c r="BWD53" s="3112"/>
      <c r="BWE53" s="3112"/>
      <c r="BWF53" s="3112"/>
      <c r="BWG53" s="3112"/>
      <c r="BWH53" s="3112"/>
      <c r="BWI53" s="3112"/>
      <c r="BWJ53" s="3112"/>
      <c r="BWK53" s="3112"/>
      <c r="BWL53" s="3112"/>
      <c r="BWM53" s="3112"/>
      <c r="BWN53" s="3112"/>
      <c r="BWO53" s="3112"/>
      <c r="BWP53" s="3112"/>
      <c r="BWQ53" s="3112"/>
      <c r="BWR53" s="3112"/>
      <c r="BWS53" s="3112"/>
      <c r="BWT53" s="3112"/>
      <c r="BWU53" s="3112"/>
      <c r="BWV53" s="3112"/>
      <c r="BWW53" s="3112"/>
      <c r="BWX53" s="3112"/>
      <c r="BWY53" s="3112"/>
      <c r="BWZ53" s="3112"/>
      <c r="BXA53" s="3112"/>
      <c r="BXB53" s="3112"/>
      <c r="BXC53" s="3112"/>
      <c r="BXD53" s="3112"/>
      <c r="BXE53" s="3112"/>
      <c r="BXF53" s="3112"/>
      <c r="BXG53" s="3112"/>
      <c r="BXH53" s="3112"/>
      <c r="BXI53" s="3112"/>
      <c r="BXJ53" s="3112"/>
      <c r="BXK53" s="3112"/>
      <c r="BXL53" s="3112"/>
      <c r="BXM53" s="3112"/>
      <c r="BXN53" s="3112"/>
      <c r="BXO53" s="3112"/>
      <c r="BXP53" s="3112"/>
      <c r="BXQ53" s="3112"/>
      <c r="BXR53" s="3112"/>
      <c r="BXS53" s="3112"/>
      <c r="BXT53" s="3112"/>
      <c r="BXU53" s="3112"/>
      <c r="BXV53" s="3112"/>
      <c r="BXW53" s="3112"/>
      <c r="BXX53" s="3112"/>
      <c r="BXY53" s="3112"/>
      <c r="BXZ53" s="3112"/>
      <c r="BYA53" s="3112"/>
      <c r="BYB53" s="3112"/>
      <c r="BYC53" s="3112"/>
      <c r="BYD53" s="3112"/>
      <c r="BYE53" s="3112"/>
      <c r="BYF53" s="3112"/>
      <c r="BYG53" s="3112"/>
      <c r="BYH53" s="3112"/>
      <c r="BYI53" s="3112"/>
      <c r="BYJ53" s="3112"/>
      <c r="BYK53" s="3112"/>
      <c r="BYL53" s="3112"/>
      <c r="BYM53" s="3112"/>
      <c r="BYN53" s="3112"/>
      <c r="BYO53" s="3112"/>
      <c r="BYP53" s="3112"/>
      <c r="BYQ53" s="3112"/>
      <c r="BYR53" s="3112"/>
      <c r="BYS53" s="3112"/>
      <c r="BYT53" s="3112"/>
      <c r="BYU53" s="3112"/>
      <c r="BYV53" s="3112"/>
      <c r="BYW53" s="3112"/>
      <c r="BYX53" s="3112"/>
      <c r="BYY53" s="3112"/>
      <c r="BYZ53" s="3112"/>
      <c r="BZA53" s="3112"/>
      <c r="BZB53" s="3112"/>
      <c r="BZC53" s="3112"/>
      <c r="BZD53" s="3112"/>
      <c r="BZE53" s="3112"/>
      <c r="BZF53" s="3112"/>
      <c r="BZG53" s="3112"/>
      <c r="BZH53" s="3112"/>
      <c r="BZI53" s="3112"/>
      <c r="BZJ53" s="3112"/>
      <c r="BZK53" s="3112"/>
      <c r="BZL53" s="3112"/>
      <c r="BZM53" s="3112"/>
      <c r="BZN53" s="3112"/>
      <c r="BZO53" s="3112"/>
      <c r="BZP53" s="3112"/>
      <c r="BZQ53" s="3112"/>
      <c r="BZR53" s="3112"/>
      <c r="BZS53" s="3112"/>
      <c r="BZT53" s="3112"/>
      <c r="BZU53" s="3112"/>
      <c r="BZV53" s="3112"/>
      <c r="BZW53" s="3112"/>
      <c r="BZX53" s="3112"/>
      <c r="BZY53" s="3112"/>
      <c r="BZZ53" s="3112"/>
      <c r="CAA53" s="3112"/>
      <c r="CAB53" s="3112"/>
      <c r="CAC53" s="3112"/>
      <c r="CAD53" s="3112"/>
      <c r="CAE53" s="3112"/>
      <c r="CAF53" s="3112"/>
      <c r="CAG53" s="3112"/>
      <c r="CAH53" s="3112"/>
      <c r="CAI53" s="3112"/>
      <c r="CAJ53" s="3112"/>
      <c r="CAK53" s="3112"/>
      <c r="CAL53" s="3112"/>
      <c r="CAM53" s="3112"/>
      <c r="CAN53" s="3112"/>
      <c r="CAO53" s="3112"/>
      <c r="CAP53" s="3112"/>
      <c r="CAQ53" s="3112"/>
      <c r="CAR53" s="3112"/>
      <c r="CAS53" s="3112"/>
      <c r="CAT53" s="3112"/>
      <c r="CAU53" s="3112"/>
      <c r="CAV53" s="3112"/>
      <c r="CAW53" s="3112"/>
      <c r="CAX53" s="3112"/>
      <c r="CAY53" s="3112"/>
      <c r="CAZ53" s="3112"/>
      <c r="CBA53" s="3112"/>
      <c r="CBB53" s="3112"/>
      <c r="CBC53" s="3112"/>
      <c r="CBD53" s="3112"/>
      <c r="CBE53" s="3112"/>
      <c r="CBF53" s="3112"/>
      <c r="CBG53" s="3112"/>
      <c r="CBH53" s="3112"/>
      <c r="CBI53" s="3112"/>
      <c r="CBJ53" s="3112"/>
      <c r="CBK53" s="3112"/>
      <c r="CBL53" s="3112"/>
      <c r="CBM53" s="3112"/>
      <c r="CBN53" s="3112"/>
      <c r="CBO53" s="3112"/>
      <c r="CBP53" s="3112"/>
      <c r="CBQ53" s="3112"/>
      <c r="CBR53" s="3112"/>
      <c r="CBS53" s="3112"/>
      <c r="CBT53" s="3112"/>
      <c r="CBU53" s="3112"/>
      <c r="CBV53" s="3112"/>
      <c r="CBW53" s="3112"/>
      <c r="CBX53" s="3112"/>
      <c r="CBY53" s="3112"/>
      <c r="CBZ53" s="3112"/>
      <c r="CCA53" s="3112"/>
      <c r="CCB53" s="3112"/>
      <c r="CCC53" s="3112"/>
      <c r="CCD53" s="3112"/>
      <c r="CCE53" s="3112"/>
      <c r="CCF53" s="3112"/>
      <c r="CCG53" s="3112"/>
      <c r="CCH53" s="3112"/>
      <c r="CCI53" s="3112"/>
      <c r="CCJ53" s="3112"/>
      <c r="CCK53" s="3112"/>
      <c r="CCL53" s="3112"/>
      <c r="CCM53" s="3112"/>
      <c r="CCN53" s="3112"/>
      <c r="CCO53" s="3112"/>
      <c r="CCP53" s="3112"/>
      <c r="CCQ53" s="3112"/>
      <c r="CCR53" s="3112"/>
      <c r="CCS53" s="3112"/>
      <c r="CCT53" s="3112"/>
      <c r="CCU53" s="3112"/>
      <c r="CCV53" s="3112"/>
      <c r="CCW53" s="3112"/>
      <c r="CCX53" s="3112"/>
      <c r="CCY53" s="3112"/>
      <c r="CCZ53" s="3112"/>
      <c r="CDA53" s="3112"/>
      <c r="CDB53" s="3112"/>
      <c r="CDC53" s="3112"/>
      <c r="CDD53" s="3112"/>
      <c r="CDE53" s="3112"/>
      <c r="CDF53" s="3112"/>
      <c r="CDG53" s="3112"/>
      <c r="CDH53" s="3112"/>
      <c r="CDI53" s="3112"/>
      <c r="CDJ53" s="3112"/>
      <c r="CDK53" s="3112"/>
      <c r="CDL53" s="3112"/>
      <c r="CDM53" s="3112"/>
      <c r="CDN53" s="3112"/>
      <c r="CDO53" s="3112"/>
      <c r="CDP53" s="3112"/>
      <c r="CDQ53" s="3112"/>
      <c r="CDR53" s="3112"/>
      <c r="CDS53" s="3112"/>
      <c r="CDT53" s="3112"/>
      <c r="CDU53" s="3112"/>
      <c r="CDV53" s="3112"/>
      <c r="CDW53" s="3112"/>
      <c r="CDX53" s="3112"/>
      <c r="CDY53" s="3112"/>
      <c r="CDZ53" s="3112"/>
      <c r="CEA53" s="3112"/>
      <c r="CEB53" s="3112"/>
      <c r="CEC53" s="3112"/>
      <c r="CED53" s="3112"/>
      <c r="CEE53" s="3112"/>
      <c r="CEF53" s="3112"/>
      <c r="CEG53" s="3112"/>
      <c r="CEH53" s="3112"/>
      <c r="CEI53" s="3112"/>
      <c r="CEJ53" s="3112"/>
      <c r="CEK53" s="3112"/>
      <c r="CEL53" s="3112"/>
      <c r="CEM53" s="3112"/>
      <c r="CEN53" s="3112"/>
      <c r="CEO53" s="3112"/>
      <c r="CEP53" s="3112"/>
      <c r="CEQ53" s="3112"/>
      <c r="CER53" s="3112"/>
      <c r="CES53" s="3112"/>
      <c r="CET53" s="3112"/>
      <c r="CEU53" s="3112"/>
      <c r="CEV53" s="3112"/>
      <c r="CEW53" s="3112"/>
      <c r="CEX53" s="3112"/>
      <c r="CEY53" s="3112"/>
      <c r="CEZ53" s="3112"/>
      <c r="CFA53" s="3112"/>
      <c r="CFB53" s="3112"/>
      <c r="CFC53" s="3112"/>
      <c r="CFD53" s="3112"/>
      <c r="CFE53" s="3112"/>
      <c r="CFF53" s="3112"/>
      <c r="CFG53" s="3112"/>
      <c r="CFH53" s="3112"/>
      <c r="CFI53" s="3112"/>
      <c r="CFJ53" s="3112"/>
      <c r="CFK53" s="3112"/>
      <c r="CFL53" s="3112"/>
      <c r="CFM53" s="3112"/>
      <c r="CFN53" s="3112"/>
      <c r="CFO53" s="3112"/>
      <c r="CFP53" s="3112"/>
      <c r="CFQ53" s="3112"/>
      <c r="CFR53" s="3112"/>
      <c r="CFS53" s="3112"/>
      <c r="CFT53" s="3112"/>
      <c r="CFU53" s="3112"/>
      <c r="CFV53" s="3112"/>
      <c r="CFW53" s="3112"/>
      <c r="CFX53" s="3112"/>
      <c r="CFY53" s="3112"/>
      <c r="CFZ53" s="3112"/>
      <c r="CGA53" s="3112"/>
      <c r="CGB53" s="3112"/>
      <c r="CGC53" s="3112"/>
      <c r="CGD53" s="3112"/>
      <c r="CGE53" s="3112"/>
      <c r="CGF53" s="3112"/>
      <c r="CGG53" s="3112"/>
      <c r="CGH53" s="3112"/>
      <c r="CGI53" s="3112"/>
      <c r="CGJ53" s="3112"/>
      <c r="CGK53" s="3112"/>
      <c r="CGL53" s="3112"/>
      <c r="CGM53" s="3112"/>
      <c r="CGN53" s="3112"/>
      <c r="CGO53" s="3112"/>
      <c r="CGP53" s="3112"/>
      <c r="CGQ53" s="3112"/>
      <c r="CGR53" s="3112"/>
      <c r="CGS53" s="3112"/>
      <c r="CGT53" s="3112"/>
      <c r="CGU53" s="3112"/>
      <c r="CGV53" s="3112"/>
      <c r="CGW53" s="3112"/>
      <c r="CGX53" s="3112"/>
      <c r="CGY53" s="3112"/>
      <c r="CGZ53" s="3112"/>
      <c r="CHA53" s="3112"/>
      <c r="CHB53" s="3112"/>
      <c r="CHC53" s="3112"/>
      <c r="CHD53" s="3112"/>
      <c r="CHE53" s="3112"/>
      <c r="CHF53" s="3112"/>
      <c r="CHG53" s="3112"/>
      <c r="CHH53" s="3112"/>
      <c r="CHI53" s="3112"/>
      <c r="CHJ53" s="3112"/>
      <c r="CHK53" s="3112"/>
      <c r="CHL53" s="3112"/>
      <c r="CHM53" s="3112"/>
      <c r="CHN53" s="3112"/>
      <c r="CHO53" s="3112"/>
      <c r="CHP53" s="3112"/>
      <c r="CHQ53" s="3112"/>
      <c r="CHR53" s="3112"/>
      <c r="CHS53" s="3112"/>
      <c r="CHT53" s="3112"/>
      <c r="CHU53" s="3112"/>
      <c r="CHV53" s="3112"/>
      <c r="CHW53" s="3112"/>
      <c r="CHX53" s="3112"/>
      <c r="CHY53" s="3112"/>
      <c r="CHZ53" s="3112"/>
      <c r="CIA53" s="3112"/>
      <c r="CIB53" s="3112"/>
      <c r="CIC53" s="3112"/>
      <c r="CID53" s="3112"/>
      <c r="CIE53" s="3112"/>
      <c r="CIF53" s="3112"/>
      <c r="CIG53" s="3112"/>
      <c r="CIH53" s="3112"/>
      <c r="CII53" s="3112"/>
      <c r="CIJ53" s="3112"/>
      <c r="CIK53" s="3112"/>
      <c r="CIL53" s="3112"/>
      <c r="CIM53" s="3112"/>
      <c r="CIN53" s="3112"/>
      <c r="CIO53" s="3112"/>
      <c r="CIP53" s="3112"/>
      <c r="CIQ53" s="3112"/>
      <c r="CIR53" s="3112"/>
      <c r="CIS53" s="3112"/>
      <c r="CIT53" s="3112"/>
      <c r="CIU53" s="3112"/>
      <c r="CIV53" s="3112"/>
      <c r="CIW53" s="3112"/>
      <c r="CIX53" s="3112"/>
      <c r="CIY53" s="3112"/>
      <c r="CIZ53" s="3112"/>
      <c r="CJA53" s="3112"/>
      <c r="CJB53" s="3112"/>
      <c r="CJC53" s="3112"/>
      <c r="CJD53" s="3112"/>
      <c r="CJE53" s="3112"/>
      <c r="CJF53" s="3112"/>
      <c r="CJG53" s="3112"/>
      <c r="CJH53" s="3112"/>
      <c r="CJI53" s="3112"/>
      <c r="CJJ53" s="3112"/>
      <c r="CJK53" s="3112"/>
      <c r="CJL53" s="3112"/>
      <c r="CJM53" s="3112"/>
      <c r="CJN53" s="3112"/>
      <c r="CJO53" s="3112"/>
      <c r="CJP53" s="3112"/>
      <c r="CJQ53" s="3112"/>
      <c r="CJR53" s="3112"/>
      <c r="CJS53" s="3112"/>
      <c r="CJT53" s="3112"/>
      <c r="CJU53" s="3112"/>
      <c r="CJV53" s="3112"/>
      <c r="CJW53" s="3112"/>
      <c r="CJX53" s="3112"/>
      <c r="CJY53" s="3112"/>
      <c r="CJZ53" s="3112"/>
      <c r="CKA53" s="3112"/>
      <c r="CKB53" s="3112"/>
      <c r="CKC53" s="3112"/>
      <c r="CKD53" s="3112"/>
      <c r="CKE53" s="3112"/>
      <c r="CKF53" s="3112"/>
      <c r="CKG53" s="3112"/>
      <c r="CKH53" s="3112"/>
      <c r="CKI53" s="3112"/>
      <c r="CKJ53" s="3112"/>
      <c r="CKK53" s="3112"/>
      <c r="CKL53" s="3112"/>
      <c r="CKM53" s="3112"/>
      <c r="CKN53" s="3112"/>
      <c r="CKO53" s="3112"/>
      <c r="CKP53" s="3112"/>
      <c r="CKQ53" s="3112"/>
      <c r="CKR53" s="3112"/>
      <c r="CKS53" s="3112"/>
      <c r="CKT53" s="3112"/>
      <c r="CKU53" s="3112"/>
      <c r="CKV53" s="3112"/>
      <c r="CKW53" s="3112"/>
      <c r="CKX53" s="3112"/>
      <c r="CKY53" s="3112"/>
      <c r="CKZ53" s="3112"/>
      <c r="CLA53" s="3112"/>
      <c r="CLB53" s="3112"/>
      <c r="CLC53" s="3112"/>
      <c r="CLD53" s="3112"/>
      <c r="CLE53" s="3112"/>
      <c r="CLF53" s="3112"/>
      <c r="CLG53" s="3112"/>
      <c r="CLH53" s="3112"/>
      <c r="CLI53" s="3112"/>
      <c r="CLJ53" s="3112"/>
      <c r="CLK53" s="3112"/>
      <c r="CLL53" s="3112"/>
      <c r="CLM53" s="3112"/>
      <c r="CLN53" s="3112"/>
      <c r="CLO53" s="3112"/>
      <c r="CLP53" s="3112"/>
      <c r="CLQ53" s="3112"/>
      <c r="CLR53" s="3112"/>
      <c r="CLS53" s="3112"/>
      <c r="CLT53" s="3112"/>
      <c r="CLU53" s="3112"/>
      <c r="CLV53" s="3112"/>
      <c r="CLW53" s="3112"/>
      <c r="CLX53" s="3112"/>
      <c r="CLY53" s="3112"/>
      <c r="CLZ53" s="3112"/>
      <c r="CMA53" s="3112"/>
      <c r="CMB53" s="3112"/>
      <c r="CMC53" s="3112"/>
      <c r="CMD53" s="3112"/>
      <c r="CME53" s="3112"/>
      <c r="CMF53" s="3112"/>
      <c r="CMG53" s="3112"/>
      <c r="CMH53" s="3112"/>
      <c r="CMI53" s="3112"/>
      <c r="CMJ53" s="3112"/>
      <c r="CMK53" s="3112"/>
      <c r="CML53" s="3112"/>
      <c r="CMM53" s="3112"/>
      <c r="CMN53" s="3112"/>
      <c r="CMO53" s="3112"/>
      <c r="CMP53" s="3112"/>
      <c r="CMQ53" s="3112"/>
      <c r="CMR53" s="3112"/>
      <c r="CMS53" s="3112"/>
      <c r="CMT53" s="3112"/>
      <c r="CMU53" s="3112"/>
      <c r="CMV53" s="3112"/>
      <c r="CMW53" s="3112"/>
      <c r="CMX53" s="3112"/>
      <c r="CMY53" s="3112"/>
      <c r="CMZ53" s="3112"/>
      <c r="CNA53" s="3112"/>
      <c r="CNB53" s="3112"/>
      <c r="CNC53" s="3112"/>
      <c r="CND53" s="3112"/>
      <c r="CNE53" s="3112"/>
      <c r="CNF53" s="3112"/>
      <c r="CNG53" s="3112"/>
      <c r="CNH53" s="3112"/>
      <c r="CNI53" s="3112"/>
      <c r="CNJ53" s="3112"/>
      <c r="CNK53" s="3112"/>
      <c r="CNL53" s="3112"/>
      <c r="CNM53" s="3112"/>
      <c r="CNN53" s="3112"/>
      <c r="CNO53" s="3112"/>
      <c r="CNP53" s="3112"/>
      <c r="CNQ53" s="3112"/>
      <c r="CNR53" s="3112"/>
      <c r="CNS53" s="3112"/>
      <c r="CNT53" s="3112"/>
      <c r="CNU53" s="3112"/>
      <c r="CNV53" s="3112"/>
      <c r="CNW53" s="3112"/>
      <c r="CNX53" s="3112"/>
      <c r="CNY53" s="3112"/>
      <c r="CNZ53" s="3112"/>
      <c r="COA53" s="3112"/>
      <c r="COB53" s="3112"/>
      <c r="COC53" s="3112"/>
      <c r="COD53" s="3112"/>
      <c r="COE53" s="3112"/>
      <c r="COF53" s="3112"/>
      <c r="COG53" s="3112"/>
      <c r="COH53" s="3112"/>
      <c r="COI53" s="3112"/>
      <c r="COJ53" s="3112"/>
      <c r="COK53" s="3112"/>
      <c r="COL53" s="3112"/>
      <c r="COM53" s="3112"/>
      <c r="CON53" s="3112"/>
      <c r="COO53" s="3112"/>
      <c r="COP53" s="3112"/>
      <c r="COQ53" s="3112"/>
      <c r="COR53" s="3112"/>
      <c r="COS53" s="3112"/>
      <c r="COT53" s="3112"/>
      <c r="COU53" s="3112"/>
      <c r="COV53" s="3112"/>
      <c r="COW53" s="3112"/>
      <c r="COX53" s="3112"/>
      <c r="COY53" s="3112"/>
      <c r="COZ53" s="3112"/>
      <c r="CPA53" s="3112"/>
      <c r="CPB53" s="3112"/>
      <c r="CPC53" s="3112"/>
      <c r="CPD53" s="3112"/>
      <c r="CPE53" s="3112"/>
      <c r="CPF53" s="3112"/>
      <c r="CPG53" s="3112"/>
      <c r="CPH53" s="3112"/>
      <c r="CPI53" s="3112"/>
      <c r="CPJ53" s="3112"/>
      <c r="CPK53" s="3112"/>
      <c r="CPL53" s="3112"/>
      <c r="CPM53" s="3112"/>
      <c r="CPN53" s="3112"/>
      <c r="CPO53" s="3112"/>
      <c r="CPP53" s="3112"/>
      <c r="CPQ53" s="3112"/>
      <c r="CPR53" s="3112"/>
      <c r="CPS53" s="3112"/>
      <c r="CPT53" s="3112"/>
      <c r="CPU53" s="3112"/>
      <c r="CPV53" s="3112"/>
      <c r="CPW53" s="3112"/>
      <c r="CPX53" s="3112"/>
      <c r="CPY53" s="3112"/>
      <c r="CPZ53" s="3112"/>
      <c r="CQA53" s="3112"/>
      <c r="CQB53" s="3112"/>
      <c r="CQC53" s="3112"/>
      <c r="CQD53" s="3112"/>
      <c r="CQE53" s="3112"/>
      <c r="CQF53" s="3112"/>
      <c r="CQG53" s="3112"/>
      <c r="CQH53" s="3112"/>
      <c r="CQI53" s="3112"/>
      <c r="CQJ53" s="3112"/>
      <c r="CQK53" s="3112"/>
      <c r="CQL53" s="3112"/>
      <c r="CQM53" s="3112"/>
      <c r="CQN53" s="3112"/>
      <c r="CQO53" s="3112"/>
      <c r="CQP53" s="3112"/>
      <c r="CQQ53" s="3112"/>
      <c r="CQR53" s="3112"/>
      <c r="CQS53" s="3112"/>
      <c r="CQT53" s="3112"/>
      <c r="CQU53" s="3112"/>
      <c r="CQV53" s="3112"/>
      <c r="CQW53" s="3112"/>
      <c r="CQX53" s="3112"/>
      <c r="CQY53" s="3112"/>
      <c r="CQZ53" s="3112"/>
      <c r="CRA53" s="3112"/>
      <c r="CRB53" s="3112"/>
      <c r="CRC53" s="3112"/>
      <c r="CRD53" s="3112"/>
      <c r="CRE53" s="3112"/>
      <c r="CRF53" s="3112"/>
      <c r="CRG53" s="3112"/>
      <c r="CRH53" s="3112"/>
      <c r="CRI53" s="3112"/>
      <c r="CRJ53" s="3112"/>
      <c r="CRK53" s="3112"/>
      <c r="CRL53" s="3112"/>
      <c r="CRM53" s="3112"/>
      <c r="CRN53" s="3112"/>
      <c r="CRO53" s="3112"/>
      <c r="CRP53" s="3112"/>
      <c r="CRQ53" s="3112"/>
      <c r="CRR53" s="3112"/>
      <c r="CRS53" s="3112"/>
      <c r="CRT53" s="3112"/>
      <c r="CRU53" s="3112"/>
      <c r="CRV53" s="3112"/>
      <c r="CRW53" s="3112"/>
      <c r="CRX53" s="3112"/>
      <c r="CRY53" s="3112"/>
      <c r="CRZ53" s="3112"/>
      <c r="CSA53" s="3112"/>
      <c r="CSB53" s="3112"/>
      <c r="CSC53" s="3112"/>
      <c r="CSD53" s="3112"/>
      <c r="CSE53" s="3112"/>
      <c r="CSF53" s="3112"/>
      <c r="CSG53" s="3112"/>
      <c r="CSH53" s="3112"/>
      <c r="CSI53" s="3112"/>
      <c r="CSJ53" s="3112"/>
      <c r="CSK53" s="3112"/>
      <c r="CSL53" s="3112"/>
      <c r="CSM53" s="3112"/>
      <c r="CSN53" s="3112"/>
      <c r="CSO53" s="3112"/>
      <c r="CSP53" s="3112"/>
      <c r="CSQ53" s="3112"/>
      <c r="CSR53" s="3112"/>
      <c r="CSS53" s="3112"/>
      <c r="CST53" s="3112"/>
      <c r="CSU53" s="3112"/>
      <c r="CSV53" s="3112"/>
      <c r="CSW53" s="3112"/>
      <c r="CSX53" s="3112"/>
      <c r="CSY53" s="3112"/>
      <c r="CSZ53" s="3112"/>
      <c r="CTA53" s="3112"/>
      <c r="CTB53" s="3112"/>
      <c r="CTC53" s="3112"/>
      <c r="CTD53" s="3112"/>
      <c r="CTE53" s="3112"/>
      <c r="CTF53" s="3112"/>
      <c r="CTG53" s="3112"/>
      <c r="CTH53" s="3112"/>
      <c r="CTI53" s="3112"/>
      <c r="CTJ53" s="3112"/>
      <c r="CTK53" s="3112"/>
      <c r="CTL53" s="3112"/>
      <c r="CTM53" s="3112"/>
      <c r="CTN53" s="3112"/>
      <c r="CTO53" s="3112"/>
      <c r="CTP53" s="3112"/>
      <c r="CTQ53" s="3112"/>
      <c r="CTR53" s="3112"/>
      <c r="CTS53" s="3112"/>
      <c r="CTT53" s="3112"/>
      <c r="CTU53" s="3112"/>
      <c r="CTV53" s="3112"/>
      <c r="CTW53" s="3112"/>
      <c r="CTX53" s="3112"/>
      <c r="CTY53" s="3112"/>
      <c r="CTZ53" s="3112"/>
      <c r="CUA53" s="3112"/>
      <c r="CUB53" s="3112"/>
      <c r="CUC53" s="3112"/>
      <c r="CUD53" s="3112"/>
      <c r="CUE53" s="3112"/>
      <c r="CUF53" s="3112"/>
      <c r="CUG53" s="3112"/>
      <c r="CUH53" s="3112"/>
      <c r="CUI53" s="3112"/>
      <c r="CUJ53" s="3112"/>
      <c r="CUK53" s="3112"/>
      <c r="CUL53" s="3112"/>
      <c r="CUM53" s="3112"/>
      <c r="CUN53" s="3112"/>
      <c r="CUO53" s="3112"/>
      <c r="CUP53" s="3112"/>
      <c r="CUQ53" s="3112"/>
      <c r="CUR53" s="3112"/>
      <c r="CUS53" s="3112"/>
      <c r="CUT53" s="3112"/>
      <c r="CUU53" s="3112"/>
      <c r="CUV53" s="3112"/>
      <c r="CUW53" s="3112"/>
      <c r="CUX53" s="3112"/>
      <c r="CUY53" s="3112"/>
      <c r="CUZ53" s="3112"/>
      <c r="CVA53" s="3112"/>
      <c r="CVB53" s="3112"/>
      <c r="CVC53" s="3112"/>
      <c r="CVD53" s="3112"/>
      <c r="CVE53" s="3112"/>
      <c r="CVF53" s="3112"/>
      <c r="CVG53" s="3112"/>
      <c r="CVH53" s="3112"/>
      <c r="CVI53" s="3112"/>
      <c r="CVJ53" s="3112"/>
      <c r="CVK53" s="3112"/>
      <c r="CVL53" s="3112"/>
      <c r="CVM53" s="3112"/>
      <c r="CVN53" s="3112"/>
      <c r="CVO53" s="3112"/>
      <c r="CVP53" s="3112"/>
      <c r="CVQ53" s="3112"/>
      <c r="CVR53" s="3112"/>
      <c r="CVS53" s="3112"/>
      <c r="CVT53" s="3112"/>
      <c r="CVU53" s="3112"/>
      <c r="CVV53" s="3112"/>
      <c r="CVW53" s="3112"/>
      <c r="CVX53" s="3112"/>
      <c r="CVY53" s="3112"/>
      <c r="CVZ53" s="3112"/>
      <c r="CWA53" s="3112"/>
      <c r="CWB53" s="3112"/>
      <c r="CWC53" s="3112"/>
      <c r="CWD53" s="3112"/>
      <c r="CWE53" s="3112"/>
      <c r="CWF53" s="3112"/>
      <c r="CWG53" s="3112"/>
      <c r="CWH53" s="3112"/>
      <c r="CWI53" s="3112"/>
      <c r="CWJ53" s="3112"/>
      <c r="CWK53" s="3112"/>
      <c r="CWL53" s="3112"/>
      <c r="CWM53" s="3112"/>
      <c r="CWN53" s="3112"/>
      <c r="CWO53" s="3112"/>
      <c r="CWP53" s="3112"/>
      <c r="CWQ53" s="3112"/>
      <c r="CWR53" s="3112"/>
      <c r="CWS53" s="3112"/>
      <c r="CWT53" s="3112"/>
      <c r="CWU53" s="3112"/>
      <c r="CWV53" s="3112"/>
      <c r="CWW53" s="3112"/>
      <c r="CWX53" s="3112"/>
      <c r="CWY53" s="3112"/>
      <c r="CWZ53" s="3112"/>
      <c r="CXA53" s="3112"/>
      <c r="CXB53" s="3112"/>
      <c r="CXC53" s="3112"/>
      <c r="CXD53" s="3112"/>
      <c r="CXE53" s="3112"/>
      <c r="CXF53" s="3112"/>
      <c r="CXG53" s="3112"/>
      <c r="CXH53" s="3112"/>
      <c r="CXI53" s="3112"/>
      <c r="CXJ53" s="3112"/>
      <c r="CXK53" s="3112"/>
      <c r="CXL53" s="3112"/>
      <c r="CXM53" s="3112"/>
      <c r="CXN53" s="3112"/>
      <c r="CXO53" s="3112"/>
      <c r="CXP53" s="3112"/>
      <c r="CXQ53" s="3112"/>
      <c r="CXR53" s="3112"/>
      <c r="CXS53" s="3112"/>
      <c r="CXT53" s="3112"/>
      <c r="CXU53" s="3112"/>
      <c r="CXV53" s="3112"/>
      <c r="CXW53" s="3112"/>
      <c r="CXX53" s="3112"/>
      <c r="CXY53" s="3112"/>
      <c r="CXZ53" s="3112"/>
      <c r="CYA53" s="3112"/>
      <c r="CYB53" s="3112"/>
      <c r="CYC53" s="3112"/>
      <c r="CYD53" s="3112"/>
      <c r="CYE53" s="3112"/>
      <c r="CYF53" s="3112"/>
      <c r="CYG53" s="3112"/>
      <c r="CYH53" s="3112"/>
      <c r="CYI53" s="3112"/>
      <c r="CYJ53" s="3112"/>
      <c r="CYK53" s="3112"/>
      <c r="CYL53" s="3112"/>
      <c r="CYM53" s="3112"/>
      <c r="CYN53" s="3112"/>
      <c r="CYO53" s="3112"/>
      <c r="CYP53" s="3112"/>
      <c r="CYQ53" s="3112"/>
      <c r="CYR53" s="3112"/>
      <c r="CYS53" s="3112"/>
      <c r="CYT53" s="3112"/>
      <c r="CYU53" s="3112"/>
      <c r="CYV53" s="3112"/>
      <c r="CYW53" s="3112"/>
      <c r="CYX53" s="3112"/>
      <c r="CYY53" s="3112"/>
      <c r="CYZ53" s="3112"/>
      <c r="CZA53" s="3112"/>
      <c r="CZB53" s="3112"/>
      <c r="CZC53" s="3112"/>
      <c r="CZD53" s="3112"/>
      <c r="CZE53" s="3112"/>
      <c r="CZF53" s="3112"/>
      <c r="CZG53" s="3112"/>
      <c r="CZH53" s="3112"/>
      <c r="CZI53" s="3112"/>
      <c r="CZJ53" s="3112"/>
      <c r="CZK53" s="3112"/>
      <c r="CZL53" s="3112"/>
      <c r="CZM53" s="3112"/>
      <c r="CZN53" s="3112"/>
      <c r="CZO53" s="3112"/>
      <c r="CZP53" s="3112"/>
      <c r="CZQ53" s="3112"/>
      <c r="CZR53" s="3112"/>
      <c r="CZS53" s="3112"/>
      <c r="CZT53" s="3112"/>
      <c r="CZU53" s="3112"/>
      <c r="CZV53" s="3112"/>
      <c r="CZW53" s="3112"/>
      <c r="CZX53" s="3112"/>
      <c r="CZY53" s="3112"/>
      <c r="CZZ53" s="3112"/>
      <c r="DAA53" s="3112"/>
      <c r="DAB53" s="3112"/>
      <c r="DAC53" s="3112"/>
      <c r="DAD53" s="3112"/>
      <c r="DAE53" s="3112"/>
      <c r="DAF53" s="3112"/>
      <c r="DAG53" s="3112"/>
      <c r="DAH53" s="3112"/>
      <c r="DAI53" s="3112"/>
      <c r="DAJ53" s="3112"/>
      <c r="DAK53" s="3112"/>
      <c r="DAL53" s="3112"/>
      <c r="DAM53" s="3112"/>
      <c r="DAN53" s="3112"/>
      <c r="DAO53" s="3112"/>
      <c r="DAP53" s="3112"/>
      <c r="DAQ53" s="3112"/>
      <c r="DAR53" s="3112"/>
      <c r="DAS53" s="3112"/>
      <c r="DAT53" s="3112"/>
      <c r="DAU53" s="3112"/>
      <c r="DAV53" s="3112"/>
      <c r="DAW53" s="3112"/>
      <c r="DAX53" s="3112"/>
      <c r="DAY53" s="3112"/>
      <c r="DAZ53" s="3112"/>
      <c r="DBA53" s="3112"/>
      <c r="DBB53" s="3112"/>
      <c r="DBC53" s="3112"/>
      <c r="DBD53" s="3112"/>
      <c r="DBE53" s="3112"/>
      <c r="DBF53" s="3112"/>
      <c r="DBG53" s="3112"/>
      <c r="DBH53" s="3112"/>
      <c r="DBI53" s="3112"/>
      <c r="DBJ53" s="3112"/>
      <c r="DBK53" s="3112"/>
      <c r="DBL53" s="3112"/>
      <c r="DBM53" s="3112"/>
      <c r="DBN53" s="3112"/>
      <c r="DBO53" s="3112"/>
      <c r="DBP53" s="3112"/>
      <c r="DBQ53" s="3112"/>
      <c r="DBR53" s="3112"/>
      <c r="DBS53" s="3112"/>
      <c r="DBT53" s="3112"/>
      <c r="DBU53" s="3112"/>
      <c r="DBV53" s="3112"/>
      <c r="DBW53" s="3112"/>
      <c r="DBX53" s="3112"/>
      <c r="DBY53" s="3112"/>
      <c r="DBZ53" s="3112"/>
      <c r="DCA53" s="3112"/>
      <c r="DCB53" s="3112"/>
      <c r="DCC53" s="3112"/>
      <c r="DCD53" s="3112"/>
      <c r="DCE53" s="3112"/>
      <c r="DCF53" s="3112"/>
      <c r="DCG53" s="3112"/>
      <c r="DCH53" s="3112"/>
      <c r="DCI53" s="3112"/>
      <c r="DCJ53" s="3112"/>
      <c r="DCK53" s="3112"/>
      <c r="DCL53" s="3112"/>
      <c r="DCM53" s="3112"/>
      <c r="DCN53" s="3112"/>
      <c r="DCO53" s="3112"/>
      <c r="DCP53" s="3112"/>
      <c r="DCQ53" s="3112"/>
      <c r="DCR53" s="3112"/>
      <c r="DCS53" s="3112"/>
      <c r="DCT53" s="3112"/>
      <c r="DCU53" s="3112"/>
      <c r="DCV53" s="3112"/>
      <c r="DCW53" s="3112"/>
      <c r="DCX53" s="3112"/>
      <c r="DCY53" s="3112"/>
      <c r="DCZ53" s="3112"/>
      <c r="DDA53" s="3112"/>
      <c r="DDB53" s="3112"/>
      <c r="DDC53" s="3112"/>
      <c r="DDD53" s="3112"/>
      <c r="DDE53" s="3112"/>
      <c r="DDF53" s="3112"/>
      <c r="DDG53" s="3112"/>
      <c r="DDH53" s="3112"/>
      <c r="DDI53" s="3112"/>
      <c r="DDJ53" s="3112"/>
      <c r="DDK53" s="3112"/>
      <c r="DDL53" s="3112"/>
      <c r="DDM53" s="3112"/>
      <c r="DDN53" s="3112"/>
      <c r="DDO53" s="3112"/>
      <c r="DDP53" s="3112"/>
      <c r="DDQ53" s="3112"/>
      <c r="DDR53" s="3112"/>
      <c r="DDS53" s="3112"/>
      <c r="DDT53" s="3112"/>
      <c r="DDU53" s="3112"/>
      <c r="DDV53" s="3112"/>
      <c r="DDW53" s="3112"/>
      <c r="DDX53" s="3112"/>
      <c r="DDY53" s="3112"/>
      <c r="DDZ53" s="3112"/>
      <c r="DEA53" s="3112"/>
      <c r="DEB53" s="3112"/>
      <c r="DEC53" s="3112"/>
      <c r="DED53" s="3112"/>
      <c r="DEE53" s="3112"/>
      <c r="DEF53" s="3112"/>
      <c r="DEG53" s="3112"/>
      <c r="DEH53" s="3112"/>
      <c r="DEI53" s="3112"/>
      <c r="DEJ53" s="3112"/>
      <c r="DEK53" s="3112"/>
      <c r="DEL53" s="3112"/>
      <c r="DEM53" s="3112"/>
      <c r="DEN53" s="3112"/>
      <c r="DEO53" s="3112"/>
      <c r="DEP53" s="3112"/>
      <c r="DEQ53" s="3112"/>
      <c r="DER53" s="3112"/>
      <c r="DES53" s="3112"/>
      <c r="DET53" s="3112"/>
      <c r="DEU53" s="3112"/>
      <c r="DEV53" s="3112"/>
      <c r="DEW53" s="3112"/>
      <c r="DEX53" s="3112"/>
      <c r="DEY53" s="3112"/>
      <c r="DEZ53" s="3112"/>
      <c r="DFA53" s="3112"/>
      <c r="DFB53" s="3112"/>
      <c r="DFC53" s="3112"/>
      <c r="DFD53" s="3112"/>
      <c r="DFE53" s="3112"/>
      <c r="DFF53" s="3112"/>
      <c r="DFG53" s="3112"/>
      <c r="DFH53" s="3112"/>
      <c r="DFI53" s="3112"/>
      <c r="DFJ53" s="3112"/>
      <c r="DFK53" s="3112"/>
      <c r="DFL53" s="3112"/>
      <c r="DFM53" s="3112"/>
      <c r="DFN53" s="3112"/>
      <c r="DFO53" s="3112"/>
      <c r="DFP53" s="3112"/>
      <c r="DFQ53" s="3112"/>
      <c r="DFR53" s="3112"/>
      <c r="DFS53" s="3112"/>
      <c r="DFT53" s="3112"/>
      <c r="DFU53" s="3112"/>
      <c r="DFV53" s="3112"/>
      <c r="DFW53" s="3112"/>
      <c r="DFX53" s="3112"/>
      <c r="DFY53" s="3112"/>
      <c r="DFZ53" s="3112"/>
      <c r="DGA53" s="3112"/>
      <c r="DGB53" s="3112"/>
      <c r="DGC53" s="3112"/>
      <c r="DGD53" s="3112"/>
      <c r="DGE53" s="3112"/>
      <c r="DGF53" s="3112"/>
      <c r="DGG53" s="3112"/>
      <c r="DGH53" s="3112"/>
      <c r="DGI53" s="3112"/>
      <c r="DGJ53" s="3112"/>
      <c r="DGK53" s="3112"/>
      <c r="DGL53" s="3112"/>
      <c r="DGM53" s="3112"/>
      <c r="DGN53" s="3112"/>
      <c r="DGO53" s="3112"/>
      <c r="DGP53" s="3112"/>
      <c r="DGQ53" s="3112"/>
      <c r="DGR53" s="3112"/>
      <c r="DGS53" s="3112"/>
      <c r="DGT53" s="3112"/>
      <c r="DGU53" s="3112"/>
      <c r="DGV53" s="3112"/>
      <c r="DGW53" s="3112"/>
      <c r="DGX53" s="3112"/>
      <c r="DGY53" s="3112"/>
      <c r="DGZ53" s="3112"/>
      <c r="DHA53" s="3112"/>
      <c r="DHB53" s="3112"/>
      <c r="DHC53" s="3112"/>
      <c r="DHD53" s="3112"/>
      <c r="DHE53" s="3112"/>
      <c r="DHF53" s="3112"/>
      <c r="DHG53" s="3112"/>
      <c r="DHH53" s="3112"/>
      <c r="DHI53" s="3112"/>
      <c r="DHJ53" s="3112"/>
      <c r="DHK53" s="3112"/>
      <c r="DHL53" s="3112"/>
      <c r="DHM53" s="3112"/>
      <c r="DHN53" s="3112"/>
      <c r="DHO53" s="3112"/>
      <c r="DHP53" s="3112"/>
      <c r="DHQ53" s="3112"/>
      <c r="DHR53" s="3112"/>
      <c r="DHS53" s="3112"/>
      <c r="DHT53" s="3112"/>
      <c r="DHU53" s="3112"/>
      <c r="DHV53" s="3112"/>
      <c r="DHW53" s="3112"/>
      <c r="DHX53" s="3112"/>
      <c r="DHY53" s="3112"/>
      <c r="DHZ53" s="3112"/>
      <c r="DIA53" s="3112"/>
      <c r="DIB53" s="3112"/>
      <c r="DIC53" s="3112"/>
      <c r="DID53" s="3112"/>
      <c r="DIE53" s="3112"/>
      <c r="DIF53" s="3112"/>
      <c r="DIG53" s="3112"/>
      <c r="DIH53" s="3112"/>
      <c r="DII53" s="3112"/>
      <c r="DIJ53" s="3112"/>
      <c r="DIK53" s="3112"/>
      <c r="DIL53" s="3112"/>
      <c r="DIM53" s="3112"/>
      <c r="DIN53" s="3112"/>
      <c r="DIO53" s="3112"/>
      <c r="DIP53" s="3112"/>
      <c r="DIQ53" s="3112"/>
      <c r="DIR53" s="3112"/>
      <c r="DIS53" s="3112"/>
      <c r="DIT53" s="3112"/>
      <c r="DIU53" s="3112"/>
      <c r="DIV53" s="3112"/>
      <c r="DIW53" s="3112"/>
      <c r="DIX53" s="3112"/>
      <c r="DIY53" s="3112"/>
      <c r="DIZ53" s="3112"/>
      <c r="DJA53" s="3112"/>
      <c r="DJB53" s="3112"/>
      <c r="DJC53" s="3112"/>
      <c r="DJD53" s="3112"/>
      <c r="DJE53" s="3112"/>
      <c r="DJF53" s="3112"/>
      <c r="DJG53" s="3112"/>
      <c r="DJH53" s="3112"/>
      <c r="DJI53" s="3112"/>
      <c r="DJJ53" s="3112"/>
      <c r="DJK53" s="3112"/>
      <c r="DJL53" s="3112"/>
      <c r="DJM53" s="3112"/>
      <c r="DJN53" s="3112"/>
      <c r="DJO53" s="3112"/>
      <c r="DJP53" s="3112"/>
      <c r="DJQ53" s="3112"/>
      <c r="DJR53" s="3112"/>
      <c r="DJS53" s="3112"/>
      <c r="DJT53" s="3112"/>
      <c r="DJU53" s="3112"/>
      <c r="DJV53" s="3112"/>
      <c r="DJW53" s="3112"/>
      <c r="DJX53" s="3112"/>
      <c r="DJY53" s="3112"/>
      <c r="DJZ53" s="3112"/>
      <c r="DKA53" s="3112"/>
      <c r="DKB53" s="3112"/>
      <c r="DKC53" s="3112"/>
      <c r="DKD53" s="3112"/>
      <c r="DKE53" s="3112"/>
      <c r="DKF53" s="3112"/>
      <c r="DKG53" s="3112"/>
      <c r="DKH53" s="3112"/>
      <c r="DKI53" s="3112"/>
      <c r="DKJ53" s="3112"/>
      <c r="DKK53" s="3112"/>
      <c r="DKL53" s="3112"/>
      <c r="DKM53" s="3112"/>
      <c r="DKN53" s="3112"/>
      <c r="DKO53" s="3112"/>
      <c r="DKP53" s="3112"/>
      <c r="DKQ53" s="3112"/>
      <c r="DKR53" s="3112"/>
      <c r="DKS53" s="3112"/>
      <c r="DKT53" s="3112"/>
      <c r="DKU53" s="3112"/>
      <c r="DKV53" s="3112"/>
      <c r="DKW53" s="3112"/>
      <c r="DKX53" s="3112"/>
      <c r="DKY53" s="3112"/>
      <c r="DKZ53" s="3112"/>
      <c r="DLA53" s="3112"/>
      <c r="DLB53" s="3112"/>
      <c r="DLC53" s="3112"/>
      <c r="DLD53" s="3112"/>
      <c r="DLE53" s="3112"/>
      <c r="DLF53" s="3112"/>
      <c r="DLG53" s="3112"/>
      <c r="DLH53" s="3112"/>
      <c r="DLI53" s="3112"/>
      <c r="DLJ53" s="3112"/>
      <c r="DLK53" s="3112"/>
      <c r="DLL53" s="3112"/>
      <c r="DLM53" s="3112"/>
      <c r="DLN53" s="3112"/>
      <c r="DLO53" s="3112"/>
      <c r="DLP53" s="3112"/>
      <c r="DLQ53" s="3112"/>
      <c r="DLR53" s="3112"/>
      <c r="DLS53" s="3112"/>
      <c r="DLT53" s="3112"/>
      <c r="DLU53" s="3112"/>
      <c r="DLV53" s="3112"/>
      <c r="DLW53" s="3112"/>
      <c r="DLX53" s="3112"/>
      <c r="DLY53" s="3112"/>
      <c r="DLZ53" s="3112"/>
      <c r="DMA53" s="3112"/>
      <c r="DMB53" s="3112"/>
      <c r="DMC53" s="3112"/>
      <c r="DMD53" s="3112"/>
      <c r="DME53" s="3112"/>
      <c r="DMF53" s="3112"/>
      <c r="DMG53" s="3112"/>
      <c r="DMH53" s="3112"/>
      <c r="DMI53" s="3112"/>
      <c r="DMJ53" s="3112"/>
      <c r="DMK53" s="3112"/>
      <c r="DML53" s="3112"/>
      <c r="DMM53" s="3112"/>
      <c r="DMN53" s="3112"/>
      <c r="DMO53" s="3112"/>
      <c r="DMP53" s="3112"/>
      <c r="DMQ53" s="3112"/>
      <c r="DMR53" s="3112"/>
      <c r="DMS53" s="3112"/>
      <c r="DMT53" s="3112"/>
      <c r="DMU53" s="3112"/>
      <c r="DMV53" s="3112"/>
      <c r="DMW53" s="3112"/>
      <c r="DMX53" s="3112"/>
      <c r="DMY53" s="3112"/>
      <c r="DMZ53" s="3112"/>
      <c r="DNA53" s="3112"/>
      <c r="DNB53" s="3112"/>
      <c r="DNC53" s="3112"/>
      <c r="DND53" s="3112"/>
      <c r="DNE53" s="3112"/>
      <c r="DNF53" s="3112"/>
      <c r="DNG53" s="3112"/>
      <c r="DNH53" s="3112"/>
      <c r="DNI53" s="3112"/>
      <c r="DNJ53" s="3112"/>
      <c r="DNK53" s="3112"/>
      <c r="DNL53" s="3112"/>
      <c r="DNM53" s="3112"/>
      <c r="DNN53" s="3112"/>
      <c r="DNO53" s="3112"/>
      <c r="DNP53" s="3112"/>
      <c r="DNQ53" s="3112"/>
      <c r="DNR53" s="3112"/>
      <c r="DNS53" s="3112"/>
      <c r="DNT53" s="3112"/>
      <c r="DNU53" s="3112"/>
      <c r="DNV53" s="3112"/>
      <c r="DNW53" s="3112"/>
      <c r="DNX53" s="3112"/>
      <c r="DNY53" s="3112"/>
      <c r="DNZ53" s="3112"/>
      <c r="DOA53" s="3112"/>
      <c r="DOB53" s="3112"/>
      <c r="DOC53" s="3112"/>
      <c r="DOD53" s="3112"/>
      <c r="DOE53" s="3112"/>
      <c r="DOF53" s="3112"/>
      <c r="DOG53" s="3112"/>
      <c r="DOH53" s="3112"/>
      <c r="DOI53" s="3112"/>
      <c r="DOJ53" s="3112"/>
      <c r="DOK53" s="3112"/>
      <c r="DOL53" s="3112"/>
      <c r="DOM53" s="3112"/>
      <c r="DON53" s="3112"/>
      <c r="DOO53" s="3112"/>
      <c r="DOP53" s="3112"/>
      <c r="DOQ53" s="3112"/>
      <c r="DOR53" s="3112"/>
      <c r="DOS53" s="3112"/>
      <c r="DOT53" s="3112"/>
      <c r="DOU53" s="3112"/>
      <c r="DOV53" s="3112"/>
      <c r="DOW53" s="3112"/>
      <c r="DOX53" s="3112"/>
      <c r="DOY53" s="3112"/>
      <c r="DOZ53" s="3112"/>
      <c r="DPA53" s="3112"/>
      <c r="DPB53" s="3112"/>
      <c r="DPC53" s="3112"/>
      <c r="DPD53" s="3112"/>
      <c r="DPE53" s="3112"/>
      <c r="DPF53" s="3112"/>
      <c r="DPG53" s="3112"/>
      <c r="DPH53" s="3112"/>
      <c r="DPI53" s="3112"/>
      <c r="DPJ53" s="3112"/>
      <c r="DPK53" s="3112"/>
      <c r="DPL53" s="3112"/>
      <c r="DPM53" s="3112"/>
      <c r="DPN53" s="3112"/>
      <c r="DPO53" s="3112"/>
      <c r="DPP53" s="3112"/>
      <c r="DPQ53" s="3112"/>
      <c r="DPR53" s="3112"/>
      <c r="DPS53" s="3112"/>
      <c r="DPT53" s="3112"/>
      <c r="DPU53" s="3112"/>
      <c r="DPV53" s="3112"/>
      <c r="DPW53" s="3112"/>
      <c r="DPX53" s="3112"/>
      <c r="DPY53" s="3112"/>
      <c r="DPZ53" s="3112"/>
      <c r="DQA53" s="3112"/>
      <c r="DQB53" s="3112"/>
      <c r="DQC53" s="3112"/>
      <c r="DQD53" s="3112"/>
      <c r="DQE53" s="3112"/>
      <c r="DQF53" s="3112"/>
      <c r="DQG53" s="3112"/>
      <c r="DQH53" s="3112"/>
      <c r="DQI53" s="3112"/>
      <c r="DQJ53" s="3112"/>
      <c r="DQK53" s="3112"/>
      <c r="DQL53" s="3112"/>
      <c r="DQM53" s="3112"/>
      <c r="DQN53" s="3112"/>
      <c r="DQO53" s="3112"/>
      <c r="DQP53" s="3112"/>
      <c r="DQQ53" s="3112"/>
      <c r="DQR53" s="3112"/>
      <c r="DQS53" s="3112"/>
      <c r="DQT53" s="3112"/>
      <c r="DQU53" s="3112"/>
      <c r="DQV53" s="3112"/>
      <c r="DQW53" s="3112"/>
      <c r="DQX53" s="3112"/>
      <c r="DQY53" s="3112"/>
      <c r="DQZ53" s="3112"/>
      <c r="DRA53" s="3112"/>
      <c r="DRB53" s="3112"/>
      <c r="DRC53" s="3112"/>
      <c r="DRD53" s="3112"/>
      <c r="DRE53" s="3112"/>
      <c r="DRF53" s="3112"/>
      <c r="DRG53" s="3112"/>
      <c r="DRH53" s="3112"/>
      <c r="DRI53" s="3112"/>
      <c r="DRJ53" s="3112"/>
      <c r="DRK53" s="3112"/>
      <c r="DRL53" s="3112"/>
      <c r="DRM53" s="3112"/>
      <c r="DRN53" s="3112"/>
      <c r="DRO53" s="3112"/>
      <c r="DRP53" s="3112"/>
      <c r="DRQ53" s="3112"/>
      <c r="DRR53" s="3112"/>
      <c r="DRS53" s="3112"/>
      <c r="DRT53" s="3112"/>
      <c r="DRU53" s="3112"/>
      <c r="DRV53" s="3112"/>
      <c r="DRW53" s="3112"/>
      <c r="DRX53" s="3112"/>
      <c r="DRY53" s="3112"/>
      <c r="DRZ53" s="3112"/>
      <c r="DSA53" s="3112"/>
      <c r="DSB53" s="3112"/>
      <c r="DSC53" s="3112"/>
      <c r="DSD53" s="3112"/>
      <c r="DSE53" s="3112"/>
      <c r="DSF53" s="3112"/>
      <c r="DSG53" s="3112"/>
      <c r="DSH53" s="3112"/>
      <c r="DSI53" s="3112"/>
      <c r="DSJ53" s="3112"/>
      <c r="DSK53" s="3112"/>
      <c r="DSL53" s="3112"/>
      <c r="DSM53" s="3112"/>
      <c r="DSN53" s="3112"/>
      <c r="DSO53" s="3112"/>
      <c r="DSP53" s="3112"/>
      <c r="DSQ53" s="3112"/>
      <c r="DSR53" s="3112"/>
      <c r="DSS53" s="3112"/>
      <c r="DST53" s="3112"/>
      <c r="DSU53" s="3112"/>
      <c r="DSV53" s="3112"/>
      <c r="DSW53" s="3112"/>
      <c r="DSX53" s="3112"/>
      <c r="DSY53" s="3112"/>
      <c r="DSZ53" s="3112"/>
      <c r="DTA53" s="3112"/>
      <c r="DTB53" s="3112"/>
      <c r="DTC53" s="3112"/>
      <c r="DTD53" s="3112"/>
      <c r="DTE53" s="3112"/>
      <c r="DTF53" s="3112"/>
      <c r="DTG53" s="3112"/>
      <c r="DTH53" s="3112"/>
      <c r="DTI53" s="3112"/>
      <c r="DTJ53" s="3112"/>
      <c r="DTK53" s="3112"/>
      <c r="DTL53" s="3112"/>
      <c r="DTM53" s="3112"/>
      <c r="DTN53" s="3112"/>
      <c r="DTO53" s="3112"/>
      <c r="DTP53" s="3112"/>
      <c r="DTQ53" s="3112"/>
      <c r="DTR53" s="3112"/>
      <c r="DTS53" s="3112"/>
      <c r="DTT53" s="3112"/>
      <c r="DTU53" s="3112"/>
      <c r="DTV53" s="3112"/>
      <c r="DTW53" s="3112"/>
      <c r="DTX53" s="3112"/>
      <c r="DTY53" s="3112"/>
      <c r="DTZ53" s="3112"/>
      <c r="DUA53" s="3112"/>
      <c r="DUB53" s="3112"/>
      <c r="DUC53" s="3112"/>
      <c r="DUD53" s="3112"/>
      <c r="DUE53" s="3112"/>
      <c r="DUF53" s="3112"/>
      <c r="DUG53" s="3112"/>
      <c r="DUH53" s="3112"/>
      <c r="DUI53" s="3112"/>
      <c r="DUJ53" s="3112"/>
      <c r="DUK53" s="3112"/>
      <c r="DUL53" s="3112"/>
      <c r="DUM53" s="3112"/>
      <c r="DUN53" s="3112"/>
      <c r="DUO53" s="3112"/>
      <c r="DUP53" s="3112"/>
      <c r="DUQ53" s="3112"/>
      <c r="DUR53" s="3112"/>
      <c r="DUS53" s="3112"/>
      <c r="DUT53" s="3112"/>
      <c r="DUU53" s="3112"/>
      <c r="DUV53" s="3112"/>
      <c r="DUW53" s="3112"/>
      <c r="DUX53" s="3112"/>
      <c r="DUY53" s="3112"/>
      <c r="DUZ53" s="3112"/>
      <c r="DVA53" s="3112"/>
      <c r="DVB53" s="3112"/>
      <c r="DVC53" s="3112"/>
      <c r="DVD53" s="3112"/>
      <c r="DVE53" s="3112"/>
      <c r="DVF53" s="3112"/>
      <c r="DVG53" s="3112"/>
      <c r="DVH53" s="3112"/>
      <c r="DVI53" s="3112"/>
      <c r="DVJ53" s="3112"/>
      <c r="DVK53" s="3112"/>
      <c r="DVL53" s="3112"/>
      <c r="DVM53" s="3112"/>
      <c r="DVN53" s="3112"/>
      <c r="DVO53" s="3112"/>
      <c r="DVP53" s="3112"/>
      <c r="DVQ53" s="3112"/>
      <c r="DVR53" s="3112"/>
      <c r="DVS53" s="3112"/>
      <c r="DVT53" s="3112"/>
      <c r="DVU53" s="3112"/>
      <c r="DVV53" s="3112"/>
      <c r="DVW53" s="3112"/>
      <c r="DVX53" s="3112"/>
      <c r="DVY53" s="3112"/>
      <c r="DVZ53" s="3112"/>
      <c r="DWA53" s="3112"/>
      <c r="DWB53" s="3112"/>
      <c r="DWC53" s="3112"/>
      <c r="DWD53" s="3112"/>
      <c r="DWE53" s="3112"/>
      <c r="DWF53" s="3112"/>
      <c r="DWG53" s="3112"/>
      <c r="DWH53" s="3112"/>
      <c r="DWI53" s="3112"/>
      <c r="DWJ53" s="3112"/>
      <c r="DWK53" s="3112"/>
      <c r="DWL53" s="3112"/>
      <c r="DWM53" s="3112"/>
      <c r="DWN53" s="3112"/>
      <c r="DWO53" s="3112"/>
      <c r="DWP53" s="3112"/>
      <c r="DWQ53" s="3112"/>
      <c r="DWR53" s="3112"/>
      <c r="DWS53" s="3112"/>
      <c r="DWT53" s="3112"/>
      <c r="DWU53" s="3112"/>
      <c r="DWV53" s="3112"/>
      <c r="DWW53" s="3112"/>
      <c r="DWX53" s="3112"/>
      <c r="DWY53" s="3112"/>
      <c r="DWZ53" s="3112"/>
      <c r="DXA53" s="3112"/>
      <c r="DXB53" s="3112"/>
      <c r="DXC53" s="3112"/>
      <c r="DXD53" s="3112"/>
      <c r="DXE53" s="3112"/>
      <c r="DXF53" s="3112"/>
      <c r="DXG53" s="3112"/>
      <c r="DXH53" s="3112"/>
      <c r="DXI53" s="3112"/>
      <c r="DXJ53" s="3112"/>
      <c r="DXK53" s="3112"/>
      <c r="DXL53" s="3112"/>
      <c r="DXM53" s="3112"/>
      <c r="DXN53" s="3112"/>
      <c r="DXO53" s="3112"/>
      <c r="DXP53" s="3112"/>
      <c r="DXQ53" s="3112"/>
      <c r="DXR53" s="3112"/>
      <c r="DXS53" s="3112"/>
      <c r="DXT53" s="3112"/>
      <c r="DXU53" s="3112"/>
      <c r="DXV53" s="3112"/>
      <c r="DXW53" s="3112"/>
      <c r="DXX53" s="3112"/>
      <c r="DXY53" s="3112"/>
      <c r="DXZ53" s="3112"/>
      <c r="DYA53" s="3112"/>
      <c r="DYB53" s="3112"/>
      <c r="DYC53" s="3112"/>
      <c r="DYD53" s="3112"/>
      <c r="DYE53" s="3112"/>
      <c r="DYF53" s="3112"/>
      <c r="DYG53" s="3112"/>
      <c r="DYH53" s="3112"/>
      <c r="DYI53" s="3112"/>
      <c r="DYJ53" s="3112"/>
      <c r="DYK53" s="3112"/>
      <c r="DYL53" s="3112"/>
      <c r="DYM53" s="3112"/>
      <c r="DYN53" s="3112"/>
      <c r="DYO53" s="3112"/>
      <c r="DYP53" s="3112"/>
      <c r="DYQ53" s="3112"/>
      <c r="DYR53" s="3112"/>
      <c r="DYS53" s="3112"/>
      <c r="DYT53" s="3112"/>
      <c r="DYU53" s="3112"/>
      <c r="DYV53" s="3112"/>
      <c r="DYW53" s="3112"/>
      <c r="DYX53" s="3112"/>
      <c r="DYY53" s="3112"/>
      <c r="DYZ53" s="3112"/>
      <c r="DZA53" s="3112"/>
      <c r="DZB53" s="3112"/>
      <c r="DZC53" s="3112"/>
      <c r="DZD53" s="3112"/>
      <c r="DZE53" s="3112"/>
      <c r="DZF53" s="3112"/>
      <c r="DZG53" s="3112"/>
      <c r="DZH53" s="3112"/>
      <c r="DZI53" s="3112"/>
      <c r="DZJ53" s="3112"/>
      <c r="DZK53" s="3112"/>
      <c r="DZL53" s="3112"/>
      <c r="DZM53" s="3112"/>
      <c r="DZN53" s="3112"/>
      <c r="DZO53" s="3112"/>
      <c r="DZP53" s="3112"/>
      <c r="DZQ53" s="3112"/>
      <c r="DZR53" s="3112"/>
      <c r="DZS53" s="3112"/>
      <c r="DZT53" s="3112"/>
      <c r="DZU53" s="3112"/>
      <c r="DZV53" s="3112"/>
      <c r="DZW53" s="3112"/>
      <c r="DZX53" s="3112"/>
      <c r="DZY53" s="3112"/>
      <c r="DZZ53" s="3112"/>
      <c r="EAA53" s="3112"/>
      <c r="EAB53" s="3112"/>
      <c r="EAC53" s="3112"/>
      <c r="EAD53" s="3112"/>
      <c r="EAE53" s="3112"/>
      <c r="EAF53" s="3112"/>
      <c r="EAG53" s="3112"/>
      <c r="EAH53" s="3112"/>
      <c r="EAI53" s="3112"/>
      <c r="EAJ53" s="3112"/>
      <c r="EAK53" s="3112"/>
      <c r="EAL53" s="3112"/>
      <c r="EAM53" s="3112"/>
      <c r="EAN53" s="3112"/>
      <c r="EAO53" s="3112"/>
      <c r="EAP53" s="3112"/>
      <c r="EAQ53" s="3112"/>
      <c r="EAR53" s="3112"/>
      <c r="EAS53" s="3112"/>
      <c r="EAT53" s="3112"/>
      <c r="EAU53" s="3112"/>
      <c r="EAV53" s="3112"/>
      <c r="EAW53" s="3112"/>
      <c r="EAX53" s="3112"/>
      <c r="EAY53" s="3112"/>
      <c r="EAZ53" s="3112"/>
      <c r="EBA53" s="3112"/>
      <c r="EBB53" s="3112"/>
      <c r="EBC53" s="3112"/>
      <c r="EBD53" s="3112"/>
      <c r="EBE53" s="3112"/>
      <c r="EBF53" s="3112"/>
      <c r="EBG53" s="3112"/>
      <c r="EBH53" s="3112"/>
      <c r="EBI53" s="3112"/>
      <c r="EBJ53" s="3112"/>
      <c r="EBK53" s="3112"/>
      <c r="EBL53" s="3112"/>
      <c r="EBM53" s="3112"/>
      <c r="EBN53" s="3112"/>
      <c r="EBO53" s="3112"/>
      <c r="EBP53" s="3112"/>
      <c r="EBQ53" s="3112"/>
      <c r="EBR53" s="3112"/>
      <c r="EBS53" s="3112"/>
      <c r="EBT53" s="3112"/>
      <c r="EBU53" s="3112"/>
      <c r="EBV53" s="3112"/>
      <c r="EBW53" s="3112"/>
      <c r="EBX53" s="3112"/>
      <c r="EBY53" s="3112"/>
      <c r="EBZ53" s="3112"/>
      <c r="ECA53" s="3112"/>
      <c r="ECB53" s="3112"/>
      <c r="ECC53" s="3112"/>
      <c r="ECD53" s="3112"/>
      <c r="ECE53" s="3112"/>
      <c r="ECF53" s="3112"/>
      <c r="ECG53" s="3112"/>
      <c r="ECH53" s="3112"/>
      <c r="ECI53" s="3112"/>
      <c r="ECJ53" s="3112"/>
      <c r="ECK53" s="3112"/>
      <c r="ECL53" s="3112"/>
      <c r="ECM53" s="3112"/>
      <c r="ECN53" s="3112"/>
      <c r="ECO53" s="3112"/>
      <c r="ECP53" s="3112"/>
      <c r="ECQ53" s="3112"/>
      <c r="ECR53" s="3112"/>
      <c r="ECS53" s="3112"/>
      <c r="ECT53" s="3112"/>
      <c r="ECU53" s="3112"/>
      <c r="ECV53" s="3112"/>
      <c r="ECW53" s="3112"/>
      <c r="ECX53" s="3112"/>
      <c r="ECY53" s="3112"/>
      <c r="ECZ53" s="3112"/>
      <c r="EDA53" s="3112"/>
      <c r="EDB53" s="3112"/>
      <c r="EDC53" s="3112"/>
      <c r="EDD53" s="3112"/>
      <c r="EDE53" s="3112"/>
      <c r="EDF53" s="3112"/>
      <c r="EDG53" s="3112"/>
      <c r="EDH53" s="3112"/>
      <c r="EDI53" s="3112"/>
      <c r="EDJ53" s="3112"/>
      <c r="EDK53" s="3112"/>
      <c r="EDL53" s="3112"/>
      <c r="EDM53" s="3112"/>
      <c r="EDN53" s="3112"/>
      <c r="EDO53" s="3112"/>
      <c r="EDP53" s="3112"/>
      <c r="EDQ53" s="3112"/>
      <c r="EDR53" s="3112"/>
      <c r="EDS53" s="3112"/>
      <c r="EDT53" s="3112"/>
      <c r="EDU53" s="3112"/>
      <c r="EDV53" s="3112"/>
      <c r="EDW53" s="3112"/>
      <c r="EDX53" s="3112"/>
      <c r="EDY53" s="3112"/>
      <c r="EDZ53" s="3112"/>
      <c r="EEA53" s="3112"/>
      <c r="EEB53" s="3112"/>
      <c r="EEC53" s="3112"/>
      <c r="EED53" s="3112"/>
      <c r="EEE53" s="3112"/>
      <c r="EEF53" s="3112"/>
      <c r="EEG53" s="3112"/>
      <c r="EEH53" s="3112"/>
      <c r="EEI53" s="3112"/>
      <c r="EEJ53" s="3112"/>
      <c r="EEK53" s="3112"/>
      <c r="EEL53" s="3112"/>
      <c r="EEM53" s="3112"/>
      <c r="EEN53" s="3112"/>
      <c r="EEO53" s="3112"/>
      <c r="EEP53" s="3112"/>
      <c r="EEQ53" s="3112"/>
      <c r="EER53" s="3112"/>
      <c r="EES53" s="3112"/>
      <c r="EET53" s="3112"/>
      <c r="EEU53" s="3112"/>
      <c r="EEV53" s="3112"/>
      <c r="EEW53" s="3112"/>
      <c r="EEX53" s="3112"/>
      <c r="EEY53" s="3112"/>
      <c r="EEZ53" s="3112"/>
      <c r="EFA53" s="3112"/>
      <c r="EFB53" s="3112"/>
      <c r="EFC53" s="3112"/>
      <c r="EFD53" s="3112"/>
      <c r="EFE53" s="3112"/>
      <c r="EFF53" s="3112"/>
      <c r="EFG53" s="3112"/>
      <c r="EFH53" s="3112"/>
      <c r="EFI53" s="3112"/>
      <c r="EFJ53" s="3112"/>
      <c r="EFK53" s="3112"/>
      <c r="EFL53" s="3112"/>
      <c r="EFM53" s="3112"/>
      <c r="EFN53" s="3112"/>
      <c r="EFO53" s="3112"/>
      <c r="EFP53" s="3112"/>
      <c r="EFQ53" s="3112"/>
      <c r="EFR53" s="3112"/>
      <c r="EFS53" s="3112"/>
      <c r="EFT53" s="3112"/>
      <c r="EFU53" s="3112"/>
      <c r="EFV53" s="3112"/>
      <c r="EFW53" s="3112"/>
      <c r="EFX53" s="3112"/>
      <c r="EFY53" s="3112"/>
      <c r="EFZ53" s="3112"/>
      <c r="EGA53" s="3112"/>
      <c r="EGB53" s="3112"/>
      <c r="EGC53" s="3112"/>
      <c r="EGD53" s="3112"/>
      <c r="EGE53" s="3112"/>
      <c r="EGF53" s="3112"/>
      <c r="EGG53" s="3112"/>
      <c r="EGH53" s="3112"/>
      <c r="EGI53" s="3112"/>
      <c r="EGJ53" s="3112"/>
      <c r="EGK53" s="3112"/>
      <c r="EGL53" s="3112"/>
      <c r="EGM53" s="3112"/>
      <c r="EGN53" s="3112"/>
      <c r="EGO53" s="3112"/>
      <c r="EGP53" s="3112"/>
      <c r="EGQ53" s="3112"/>
      <c r="EGR53" s="3112"/>
      <c r="EGS53" s="3112"/>
      <c r="EGT53" s="3112"/>
      <c r="EGU53" s="3112"/>
      <c r="EGV53" s="3112"/>
      <c r="EGW53" s="3112"/>
      <c r="EGX53" s="3112"/>
      <c r="EGY53" s="3112"/>
      <c r="EGZ53" s="3112"/>
      <c r="EHA53" s="3112"/>
      <c r="EHB53" s="3112"/>
      <c r="EHC53" s="3112"/>
      <c r="EHD53" s="3112"/>
      <c r="EHE53" s="3112"/>
      <c r="EHF53" s="3112"/>
      <c r="EHG53" s="3112"/>
      <c r="EHH53" s="3112"/>
      <c r="EHI53" s="3112"/>
      <c r="EHJ53" s="3112"/>
      <c r="EHK53" s="3112"/>
      <c r="EHL53" s="3112"/>
      <c r="EHM53" s="3112"/>
      <c r="EHN53" s="3112"/>
      <c r="EHO53" s="3112"/>
      <c r="EHP53" s="3112"/>
      <c r="EHQ53" s="3112"/>
      <c r="EHR53" s="3112"/>
      <c r="EHS53" s="3112"/>
      <c r="EHT53" s="3112"/>
      <c r="EHU53" s="3112"/>
      <c r="EHV53" s="3112"/>
      <c r="EHW53" s="3112"/>
      <c r="EHX53" s="3112"/>
      <c r="EHY53" s="3112"/>
      <c r="EHZ53" s="3112"/>
      <c r="EIA53" s="3112"/>
      <c r="EIB53" s="3112"/>
      <c r="EIC53" s="3112"/>
      <c r="EID53" s="3112"/>
      <c r="EIE53" s="3112"/>
      <c r="EIF53" s="3112"/>
      <c r="EIG53" s="3112"/>
      <c r="EIH53" s="3112"/>
      <c r="EII53" s="3112"/>
      <c r="EIJ53" s="3112"/>
      <c r="EIK53" s="3112"/>
      <c r="EIL53" s="3112"/>
      <c r="EIM53" s="3112"/>
      <c r="EIN53" s="3112"/>
      <c r="EIO53" s="3112"/>
      <c r="EIP53" s="3112"/>
      <c r="EIQ53" s="3112"/>
      <c r="EIR53" s="3112"/>
      <c r="EIS53" s="3112"/>
      <c r="EIT53" s="3112"/>
      <c r="EIU53" s="3112"/>
      <c r="EIV53" s="3112"/>
      <c r="EIW53" s="3112"/>
      <c r="EIX53" s="3112"/>
      <c r="EIY53" s="3112"/>
      <c r="EIZ53" s="3112"/>
      <c r="EJA53" s="3112"/>
      <c r="EJB53" s="3112"/>
      <c r="EJC53" s="3112"/>
      <c r="EJD53" s="3112"/>
      <c r="EJE53" s="3112"/>
      <c r="EJF53" s="3112"/>
      <c r="EJG53" s="3112"/>
      <c r="EJH53" s="3112"/>
      <c r="EJI53" s="3112"/>
      <c r="EJJ53" s="3112"/>
      <c r="EJK53" s="3112"/>
      <c r="EJL53" s="3112"/>
      <c r="EJM53" s="3112"/>
      <c r="EJN53" s="3112"/>
      <c r="EJO53" s="3112"/>
      <c r="EJP53" s="3112"/>
      <c r="EJQ53" s="3112"/>
      <c r="EJR53" s="3112"/>
      <c r="EJS53" s="3112"/>
      <c r="EJT53" s="3112"/>
      <c r="EJU53" s="3112"/>
      <c r="EJV53" s="3112"/>
      <c r="EJW53" s="3112"/>
      <c r="EJX53" s="3112"/>
      <c r="EJY53" s="3112"/>
      <c r="EJZ53" s="3112"/>
      <c r="EKA53" s="3112"/>
      <c r="EKB53" s="3112"/>
      <c r="EKC53" s="3112"/>
      <c r="EKD53" s="3112"/>
      <c r="EKE53" s="3112"/>
      <c r="EKF53" s="3112"/>
      <c r="EKG53" s="3112"/>
      <c r="EKH53" s="3112"/>
      <c r="EKI53" s="3112"/>
      <c r="EKJ53" s="3112"/>
      <c r="EKK53" s="3112"/>
      <c r="EKL53" s="3112"/>
      <c r="EKM53" s="3112"/>
      <c r="EKN53" s="3112"/>
      <c r="EKO53" s="3112"/>
      <c r="EKP53" s="3112"/>
      <c r="EKQ53" s="3112"/>
      <c r="EKR53" s="3112"/>
      <c r="EKS53" s="3112"/>
      <c r="EKT53" s="3112"/>
      <c r="EKU53" s="3112"/>
      <c r="EKV53" s="3112"/>
      <c r="EKW53" s="3112"/>
      <c r="EKX53" s="3112"/>
      <c r="EKY53" s="3112"/>
      <c r="EKZ53" s="3112"/>
      <c r="ELA53" s="3112"/>
      <c r="ELB53" s="3112"/>
      <c r="ELC53" s="3112"/>
      <c r="ELD53" s="3112"/>
      <c r="ELE53" s="3112"/>
      <c r="ELF53" s="3112"/>
      <c r="ELG53" s="3112"/>
      <c r="ELH53" s="3112"/>
      <c r="ELI53" s="3112"/>
      <c r="ELJ53" s="3112"/>
      <c r="ELK53" s="3112"/>
      <c r="ELL53" s="3112"/>
      <c r="ELM53" s="3112"/>
      <c r="ELN53" s="3112"/>
      <c r="ELO53" s="3112"/>
      <c r="ELP53" s="3112"/>
      <c r="ELQ53" s="3112"/>
      <c r="ELR53" s="3112"/>
      <c r="ELS53" s="3112"/>
      <c r="ELT53" s="3112"/>
      <c r="ELU53" s="3112"/>
      <c r="ELV53" s="3112"/>
      <c r="ELW53" s="3112"/>
      <c r="ELX53" s="3112"/>
      <c r="ELY53" s="3112"/>
      <c r="ELZ53" s="3112"/>
      <c r="EMA53" s="3112"/>
      <c r="EMB53" s="3112"/>
      <c r="EMC53" s="3112"/>
      <c r="EMD53" s="3112"/>
      <c r="EME53" s="3112"/>
      <c r="EMF53" s="3112"/>
      <c r="EMG53" s="3112"/>
      <c r="EMH53" s="3112"/>
      <c r="EMI53" s="3112"/>
      <c r="EMJ53" s="3112"/>
      <c r="EMK53" s="3112"/>
      <c r="EML53" s="3112"/>
      <c r="EMM53" s="3112"/>
      <c r="EMN53" s="3112"/>
      <c r="EMO53" s="3112"/>
      <c r="EMP53" s="3112"/>
      <c r="EMQ53" s="3112"/>
      <c r="EMR53" s="3112"/>
      <c r="EMS53" s="3112"/>
      <c r="EMT53" s="3112"/>
      <c r="EMU53" s="3112"/>
      <c r="EMV53" s="3112"/>
      <c r="EMW53" s="3112"/>
      <c r="EMX53" s="3112"/>
      <c r="EMY53" s="3112"/>
      <c r="EMZ53" s="3112"/>
      <c r="ENA53" s="3112"/>
      <c r="ENB53" s="3112"/>
      <c r="ENC53" s="3112"/>
      <c r="END53" s="3112"/>
      <c r="ENE53" s="3112"/>
      <c r="ENF53" s="3112"/>
      <c r="ENG53" s="3112"/>
      <c r="ENH53" s="3112"/>
      <c r="ENI53" s="3112"/>
      <c r="ENJ53" s="3112"/>
      <c r="ENK53" s="3112"/>
      <c r="ENL53" s="3112"/>
      <c r="ENM53" s="3112"/>
      <c r="ENN53" s="3112"/>
      <c r="ENO53" s="3112"/>
      <c r="ENP53" s="3112"/>
      <c r="ENQ53" s="3112"/>
      <c r="ENR53" s="3112"/>
      <c r="ENS53" s="3112"/>
      <c r="ENT53" s="3112"/>
      <c r="ENU53" s="3112"/>
      <c r="ENV53" s="3112"/>
      <c r="ENW53" s="3112"/>
      <c r="ENX53" s="3112"/>
      <c r="ENY53" s="3112"/>
      <c r="ENZ53" s="3112"/>
      <c r="EOA53" s="3112"/>
      <c r="EOB53" s="3112"/>
      <c r="EOC53" s="3112"/>
      <c r="EOD53" s="3112"/>
      <c r="EOE53" s="3112"/>
      <c r="EOF53" s="3112"/>
      <c r="EOG53" s="3112"/>
      <c r="EOH53" s="3112"/>
      <c r="EOI53" s="3112"/>
      <c r="EOJ53" s="3112"/>
      <c r="EOK53" s="3112"/>
      <c r="EOL53" s="3112"/>
      <c r="EOM53" s="3112"/>
      <c r="EON53" s="3112"/>
      <c r="EOO53" s="3112"/>
      <c r="EOP53" s="3112"/>
      <c r="EOQ53" s="3112"/>
      <c r="EOR53" s="3112"/>
      <c r="EOS53" s="3112"/>
      <c r="EOT53" s="3112"/>
      <c r="EOU53" s="3112"/>
      <c r="EOV53" s="3112"/>
      <c r="EOW53" s="3112"/>
      <c r="EOX53" s="3112"/>
      <c r="EOY53" s="3112"/>
      <c r="EOZ53" s="3112"/>
      <c r="EPA53" s="3112"/>
      <c r="EPB53" s="3112"/>
      <c r="EPC53" s="3112"/>
      <c r="EPD53" s="3112"/>
      <c r="EPE53" s="3112"/>
      <c r="EPF53" s="3112"/>
      <c r="EPG53" s="3112"/>
      <c r="EPH53" s="3112"/>
      <c r="EPI53" s="3112"/>
      <c r="EPJ53" s="3112"/>
      <c r="EPK53" s="3112"/>
      <c r="EPL53" s="3112"/>
      <c r="EPM53" s="3112"/>
      <c r="EPN53" s="3112"/>
      <c r="EPO53" s="3112"/>
      <c r="EPP53" s="3112"/>
      <c r="EPQ53" s="3112"/>
      <c r="EPR53" s="3112"/>
      <c r="EPS53" s="3112"/>
      <c r="EPT53" s="3112"/>
      <c r="EPU53" s="3112"/>
      <c r="EPV53" s="3112"/>
      <c r="EPW53" s="3112"/>
      <c r="EPX53" s="3112"/>
      <c r="EPY53" s="3112"/>
      <c r="EPZ53" s="3112"/>
      <c r="EQA53" s="3112"/>
      <c r="EQB53" s="3112"/>
      <c r="EQC53" s="3112"/>
      <c r="EQD53" s="3112"/>
      <c r="EQE53" s="3112"/>
      <c r="EQF53" s="3112"/>
      <c r="EQG53" s="3112"/>
      <c r="EQH53" s="3112"/>
      <c r="EQI53" s="3112"/>
      <c r="EQJ53" s="3112"/>
      <c r="EQK53" s="3112"/>
      <c r="EQL53" s="3112"/>
      <c r="EQM53" s="3112"/>
      <c r="EQN53" s="3112"/>
      <c r="EQO53" s="3112"/>
      <c r="EQP53" s="3112"/>
      <c r="EQQ53" s="3112"/>
      <c r="EQR53" s="3112"/>
      <c r="EQS53" s="3112"/>
      <c r="EQT53" s="3112"/>
      <c r="EQU53" s="3112"/>
      <c r="EQV53" s="3112"/>
      <c r="EQW53" s="3112"/>
      <c r="EQX53" s="3112"/>
      <c r="EQY53" s="3112"/>
      <c r="EQZ53" s="3112"/>
      <c r="ERA53" s="3112"/>
      <c r="ERB53" s="3112"/>
      <c r="ERC53" s="3112"/>
      <c r="ERD53" s="3112"/>
      <c r="ERE53" s="3112"/>
      <c r="ERF53" s="3112"/>
      <c r="ERG53" s="3112"/>
      <c r="ERH53" s="3112"/>
      <c r="ERI53" s="3112"/>
      <c r="ERJ53" s="3112"/>
      <c r="ERK53" s="3112"/>
      <c r="ERL53" s="3112"/>
      <c r="ERM53" s="3112"/>
      <c r="ERN53" s="3112"/>
      <c r="ERO53" s="3112"/>
      <c r="ERP53" s="3112"/>
      <c r="ERQ53" s="3112"/>
      <c r="ERR53" s="3112"/>
      <c r="ERS53" s="3112"/>
      <c r="ERT53" s="3112"/>
      <c r="ERU53" s="3112"/>
      <c r="ERV53" s="3112"/>
      <c r="ERW53" s="3112"/>
      <c r="ERX53" s="3112"/>
      <c r="ERY53" s="3112"/>
      <c r="ERZ53" s="3112"/>
      <c r="ESA53" s="3112"/>
      <c r="ESB53" s="3112"/>
      <c r="ESC53" s="3112"/>
      <c r="ESD53" s="3112"/>
      <c r="ESE53" s="3112"/>
      <c r="ESF53" s="3112"/>
      <c r="ESG53" s="3112"/>
      <c r="ESH53" s="3112"/>
      <c r="ESI53" s="3112"/>
      <c r="ESJ53" s="3112"/>
      <c r="ESK53" s="3112"/>
      <c r="ESL53" s="3112"/>
      <c r="ESM53" s="3112"/>
      <c r="ESN53" s="3112"/>
      <c r="ESO53" s="3112"/>
      <c r="ESP53" s="3112"/>
      <c r="ESQ53" s="3112"/>
      <c r="ESR53" s="3112"/>
      <c r="ESS53" s="3112"/>
      <c r="EST53" s="3112"/>
      <c r="ESU53" s="3112"/>
      <c r="ESV53" s="3112"/>
      <c r="ESW53" s="3112"/>
      <c r="ESX53" s="3112"/>
      <c r="ESY53" s="3112"/>
      <c r="ESZ53" s="3112"/>
      <c r="ETA53" s="3112"/>
      <c r="ETB53" s="3112"/>
      <c r="ETC53" s="3112"/>
      <c r="ETD53" s="3112"/>
      <c r="ETE53" s="3112"/>
      <c r="ETF53" s="3112"/>
      <c r="ETG53" s="3112"/>
      <c r="ETH53" s="3112"/>
      <c r="ETI53" s="3112"/>
      <c r="ETJ53" s="3112"/>
      <c r="ETK53" s="3112"/>
      <c r="ETL53" s="3112"/>
      <c r="ETM53" s="3112"/>
      <c r="ETN53" s="3112"/>
      <c r="ETO53" s="3112"/>
      <c r="ETP53" s="3112"/>
      <c r="ETQ53" s="3112"/>
      <c r="ETR53" s="3112"/>
      <c r="ETS53" s="3112"/>
      <c r="ETT53" s="3112"/>
      <c r="ETU53" s="3112"/>
      <c r="ETV53" s="3112"/>
      <c r="ETW53" s="3112"/>
      <c r="ETX53" s="3112"/>
      <c r="ETY53" s="3112"/>
      <c r="ETZ53" s="3112"/>
      <c r="EUA53" s="3112"/>
      <c r="EUB53" s="3112"/>
      <c r="EUC53" s="3112"/>
      <c r="EUD53" s="3112"/>
      <c r="EUE53" s="3112"/>
      <c r="EUF53" s="3112"/>
      <c r="EUG53" s="3112"/>
      <c r="EUH53" s="3112"/>
      <c r="EUI53" s="3112"/>
      <c r="EUJ53" s="3112"/>
      <c r="EUK53" s="3112"/>
      <c r="EUL53" s="3112"/>
      <c r="EUM53" s="3112"/>
      <c r="EUN53" s="3112"/>
      <c r="EUO53" s="3112"/>
      <c r="EUP53" s="3112"/>
      <c r="EUQ53" s="3112"/>
      <c r="EUR53" s="3112"/>
      <c r="EUS53" s="3112"/>
      <c r="EUT53" s="3112"/>
      <c r="EUU53" s="3112"/>
      <c r="EUV53" s="3112"/>
      <c r="EUW53" s="3112"/>
      <c r="EUX53" s="3112"/>
      <c r="EUY53" s="3112"/>
      <c r="EUZ53" s="3112"/>
      <c r="EVA53" s="3112"/>
      <c r="EVB53" s="3112"/>
      <c r="EVC53" s="3112"/>
      <c r="EVD53" s="3112"/>
      <c r="EVE53" s="3112"/>
      <c r="EVF53" s="3112"/>
      <c r="EVG53" s="3112"/>
      <c r="EVH53" s="3112"/>
      <c r="EVI53" s="3112"/>
      <c r="EVJ53" s="3112"/>
      <c r="EVK53" s="3112"/>
      <c r="EVL53" s="3112"/>
      <c r="EVM53" s="3112"/>
      <c r="EVN53" s="3112"/>
      <c r="EVO53" s="3112"/>
      <c r="EVP53" s="3112"/>
      <c r="EVQ53" s="3112"/>
      <c r="EVR53" s="3112"/>
      <c r="EVS53" s="3112"/>
      <c r="EVT53" s="3112"/>
      <c r="EVU53" s="3112"/>
      <c r="EVV53" s="3112"/>
      <c r="EVW53" s="3112"/>
      <c r="EVX53" s="3112"/>
      <c r="EVY53" s="3112"/>
      <c r="EVZ53" s="3112"/>
      <c r="EWA53" s="3112"/>
      <c r="EWB53" s="3112"/>
      <c r="EWC53" s="3112"/>
      <c r="EWD53" s="3112"/>
      <c r="EWE53" s="3112"/>
      <c r="EWF53" s="3112"/>
      <c r="EWG53" s="3112"/>
      <c r="EWH53" s="3112"/>
      <c r="EWI53" s="3112"/>
      <c r="EWJ53" s="3112"/>
      <c r="EWK53" s="3112"/>
      <c r="EWL53" s="3112"/>
      <c r="EWM53" s="3112"/>
      <c r="EWN53" s="3112"/>
      <c r="EWO53" s="3112"/>
      <c r="EWP53" s="3112"/>
      <c r="EWQ53" s="3112"/>
      <c r="EWR53" s="3112"/>
      <c r="EWS53" s="3112"/>
      <c r="EWT53" s="3112"/>
      <c r="EWU53" s="3112"/>
      <c r="EWV53" s="3112"/>
      <c r="EWW53" s="3112"/>
      <c r="EWX53" s="3112"/>
      <c r="EWY53" s="3112"/>
      <c r="EWZ53" s="3112"/>
      <c r="EXA53" s="3112"/>
      <c r="EXB53" s="3112"/>
      <c r="EXC53" s="3112"/>
      <c r="EXD53" s="3112"/>
      <c r="EXE53" s="3112"/>
      <c r="EXF53" s="3112"/>
      <c r="EXG53" s="3112"/>
      <c r="EXH53" s="3112"/>
      <c r="EXI53" s="3112"/>
      <c r="EXJ53" s="3112"/>
      <c r="EXK53" s="3112"/>
      <c r="EXL53" s="3112"/>
      <c r="EXM53" s="3112"/>
      <c r="EXN53" s="3112"/>
      <c r="EXO53" s="3112"/>
      <c r="EXP53" s="3112"/>
      <c r="EXQ53" s="3112"/>
      <c r="EXR53" s="3112"/>
      <c r="EXS53" s="3112"/>
      <c r="EXT53" s="3112"/>
      <c r="EXU53" s="3112"/>
      <c r="EXV53" s="3112"/>
      <c r="EXW53" s="3112"/>
      <c r="EXX53" s="3112"/>
      <c r="EXY53" s="3112"/>
      <c r="EXZ53" s="3112"/>
      <c r="EYA53" s="3112"/>
      <c r="EYB53" s="3112"/>
      <c r="EYC53" s="3112"/>
      <c r="EYD53" s="3112"/>
      <c r="EYE53" s="3112"/>
      <c r="EYF53" s="3112"/>
      <c r="EYG53" s="3112"/>
      <c r="EYH53" s="3112"/>
      <c r="EYI53" s="3112"/>
      <c r="EYJ53" s="3112"/>
      <c r="EYK53" s="3112"/>
      <c r="EYL53" s="3112"/>
      <c r="EYM53" s="3112"/>
      <c r="EYN53" s="3112"/>
      <c r="EYO53" s="3112"/>
      <c r="EYP53" s="3112"/>
      <c r="EYQ53" s="3112"/>
      <c r="EYR53" s="3112"/>
      <c r="EYS53" s="3112"/>
      <c r="EYT53" s="3112"/>
      <c r="EYU53" s="3112"/>
      <c r="EYV53" s="3112"/>
      <c r="EYW53" s="3112"/>
      <c r="EYX53" s="3112"/>
      <c r="EYY53" s="3112"/>
      <c r="EYZ53" s="3112"/>
      <c r="EZA53" s="3112"/>
      <c r="EZB53" s="3112"/>
      <c r="EZC53" s="3112"/>
      <c r="EZD53" s="3112"/>
      <c r="EZE53" s="3112"/>
      <c r="EZF53" s="3112"/>
      <c r="EZG53" s="3112"/>
      <c r="EZH53" s="3112"/>
      <c r="EZI53" s="3112"/>
      <c r="EZJ53" s="3112"/>
      <c r="EZK53" s="3112"/>
      <c r="EZL53" s="3112"/>
      <c r="EZM53" s="3112"/>
      <c r="EZN53" s="3112"/>
      <c r="EZO53" s="3112"/>
      <c r="EZP53" s="3112"/>
      <c r="EZQ53" s="3112"/>
      <c r="EZR53" s="3112"/>
      <c r="EZS53" s="3112"/>
      <c r="EZT53" s="3112"/>
      <c r="EZU53" s="3112"/>
      <c r="EZV53" s="3112"/>
      <c r="EZW53" s="3112"/>
      <c r="EZX53" s="3112"/>
      <c r="EZY53" s="3112"/>
      <c r="EZZ53" s="3112"/>
      <c r="FAA53" s="3112"/>
      <c r="FAB53" s="3112"/>
      <c r="FAC53" s="3112"/>
      <c r="FAD53" s="3112"/>
      <c r="FAE53" s="3112"/>
      <c r="FAF53" s="3112"/>
      <c r="FAG53" s="3112"/>
      <c r="FAH53" s="3112"/>
      <c r="FAI53" s="3112"/>
      <c r="FAJ53" s="3112"/>
      <c r="FAK53" s="3112"/>
      <c r="FAL53" s="3112"/>
      <c r="FAM53" s="3112"/>
      <c r="FAN53" s="3112"/>
      <c r="FAO53" s="3112"/>
      <c r="FAP53" s="3112"/>
      <c r="FAQ53" s="3112"/>
      <c r="FAR53" s="3112"/>
      <c r="FAS53" s="3112"/>
      <c r="FAT53" s="3112"/>
      <c r="FAU53" s="3112"/>
      <c r="FAV53" s="3112"/>
      <c r="FAW53" s="3112"/>
      <c r="FAX53" s="3112"/>
      <c r="FAY53" s="3112"/>
      <c r="FAZ53" s="3112"/>
      <c r="FBA53" s="3112"/>
      <c r="FBB53" s="3112"/>
      <c r="FBC53" s="3112"/>
      <c r="FBD53" s="3112"/>
      <c r="FBE53" s="3112"/>
      <c r="FBF53" s="3112"/>
      <c r="FBG53" s="3112"/>
      <c r="FBH53" s="3112"/>
      <c r="FBI53" s="3112"/>
      <c r="FBJ53" s="3112"/>
      <c r="FBK53" s="3112"/>
      <c r="FBL53" s="3112"/>
      <c r="FBM53" s="3112"/>
      <c r="FBN53" s="3112"/>
      <c r="FBO53" s="3112"/>
      <c r="FBP53" s="3112"/>
      <c r="FBQ53" s="3112"/>
      <c r="FBR53" s="3112"/>
      <c r="FBS53" s="3112"/>
      <c r="FBT53" s="3112"/>
      <c r="FBU53" s="3112"/>
      <c r="FBV53" s="3112"/>
      <c r="FBW53" s="3112"/>
      <c r="FBX53" s="3112"/>
      <c r="FBY53" s="3112"/>
      <c r="FBZ53" s="3112"/>
      <c r="FCA53" s="3112"/>
      <c r="FCB53" s="3112"/>
      <c r="FCC53" s="3112"/>
      <c r="FCD53" s="3112"/>
      <c r="FCE53" s="3112"/>
      <c r="FCF53" s="3112"/>
      <c r="FCG53" s="3112"/>
      <c r="FCH53" s="3112"/>
      <c r="FCI53" s="3112"/>
      <c r="FCJ53" s="3112"/>
      <c r="FCK53" s="3112"/>
      <c r="FCL53" s="3112"/>
      <c r="FCM53" s="3112"/>
      <c r="FCN53" s="3112"/>
      <c r="FCO53" s="3112"/>
      <c r="FCP53" s="3112"/>
      <c r="FCQ53" s="3112"/>
      <c r="FCR53" s="3112"/>
      <c r="FCS53" s="3112"/>
      <c r="FCT53" s="3112"/>
      <c r="FCU53" s="3112"/>
      <c r="FCV53" s="3112"/>
      <c r="FCW53" s="3112"/>
      <c r="FCX53" s="3112"/>
      <c r="FCY53" s="3112"/>
      <c r="FCZ53" s="3112"/>
      <c r="FDA53" s="3112"/>
      <c r="FDB53" s="3112"/>
      <c r="FDC53" s="3112"/>
      <c r="FDD53" s="3112"/>
      <c r="FDE53" s="3112"/>
      <c r="FDF53" s="3112"/>
      <c r="FDG53" s="3112"/>
      <c r="FDH53" s="3112"/>
      <c r="FDI53" s="3112"/>
      <c r="FDJ53" s="3112"/>
      <c r="FDK53" s="3112"/>
      <c r="FDL53" s="3112"/>
      <c r="FDM53" s="3112"/>
      <c r="FDN53" s="3112"/>
      <c r="FDO53" s="3112"/>
      <c r="FDP53" s="3112"/>
      <c r="FDQ53" s="3112"/>
      <c r="FDR53" s="3112"/>
      <c r="FDS53" s="3112"/>
      <c r="FDT53" s="3112"/>
      <c r="FDU53" s="3112"/>
      <c r="FDV53" s="3112"/>
      <c r="FDW53" s="3112"/>
      <c r="FDX53" s="3112"/>
      <c r="FDY53" s="3112"/>
      <c r="FDZ53" s="3112"/>
      <c r="FEA53" s="3112"/>
      <c r="FEB53" s="3112"/>
      <c r="FEC53" s="3112"/>
      <c r="FED53" s="3112"/>
      <c r="FEE53" s="3112"/>
      <c r="FEF53" s="3112"/>
      <c r="FEG53" s="3112"/>
      <c r="FEH53" s="3112"/>
      <c r="FEI53" s="3112"/>
      <c r="FEJ53" s="3112"/>
      <c r="FEK53" s="3112"/>
      <c r="FEL53" s="3112"/>
      <c r="FEM53" s="3112"/>
      <c r="FEN53" s="3112"/>
      <c r="FEO53" s="3112"/>
      <c r="FEP53" s="3112"/>
      <c r="FEQ53" s="3112"/>
      <c r="FER53" s="3112"/>
      <c r="FES53" s="3112"/>
      <c r="FET53" s="3112"/>
      <c r="FEU53" s="3112"/>
      <c r="FEV53" s="3112"/>
      <c r="FEW53" s="3112"/>
      <c r="FEX53" s="3112"/>
      <c r="FEY53" s="3112"/>
      <c r="FEZ53" s="3112"/>
      <c r="FFA53" s="3112"/>
      <c r="FFB53" s="3112"/>
      <c r="FFC53" s="3112"/>
      <c r="FFD53" s="3112"/>
      <c r="FFE53" s="3112"/>
      <c r="FFF53" s="3112"/>
      <c r="FFG53" s="3112"/>
      <c r="FFH53" s="3112"/>
      <c r="FFI53" s="3112"/>
      <c r="FFJ53" s="3112"/>
      <c r="FFK53" s="3112"/>
      <c r="FFL53" s="3112"/>
      <c r="FFM53" s="3112"/>
      <c r="FFN53" s="3112"/>
      <c r="FFO53" s="3112"/>
      <c r="FFP53" s="3112"/>
      <c r="FFQ53" s="3112"/>
      <c r="FFR53" s="3112"/>
      <c r="FFS53" s="3112"/>
      <c r="FFT53" s="3112"/>
      <c r="FFU53" s="3112"/>
      <c r="FFV53" s="3112"/>
      <c r="FFW53" s="3112"/>
      <c r="FFX53" s="3112"/>
      <c r="FFY53" s="3112"/>
      <c r="FFZ53" s="3112"/>
      <c r="FGA53" s="3112"/>
      <c r="FGB53" s="3112"/>
      <c r="FGC53" s="3112"/>
      <c r="FGD53" s="3112"/>
      <c r="FGE53" s="3112"/>
      <c r="FGF53" s="3112"/>
      <c r="FGG53" s="3112"/>
      <c r="FGH53" s="3112"/>
      <c r="FGI53" s="3112"/>
      <c r="FGJ53" s="3112"/>
      <c r="FGK53" s="3112"/>
      <c r="FGL53" s="3112"/>
      <c r="FGM53" s="3112"/>
      <c r="FGN53" s="3112"/>
      <c r="FGO53" s="3112"/>
      <c r="FGP53" s="3112"/>
      <c r="FGQ53" s="3112"/>
      <c r="FGR53" s="3112"/>
      <c r="FGS53" s="3112"/>
      <c r="FGT53" s="3112"/>
      <c r="FGU53" s="3112"/>
      <c r="FGV53" s="3112"/>
      <c r="FGW53" s="3112"/>
      <c r="FGX53" s="3112"/>
      <c r="FGY53" s="3112"/>
      <c r="FGZ53" s="3112"/>
      <c r="FHA53" s="3112"/>
      <c r="FHB53" s="3112"/>
      <c r="FHC53" s="3112"/>
      <c r="FHD53" s="3112"/>
      <c r="FHE53" s="3112"/>
      <c r="FHF53" s="3112"/>
      <c r="FHG53" s="3112"/>
      <c r="FHH53" s="3112"/>
      <c r="FHI53" s="3112"/>
      <c r="FHJ53" s="3112"/>
      <c r="FHK53" s="3112"/>
      <c r="FHL53" s="3112"/>
      <c r="FHM53" s="3112"/>
      <c r="FHN53" s="3112"/>
      <c r="FHO53" s="3112"/>
      <c r="FHP53" s="3112"/>
      <c r="FHQ53" s="3112"/>
      <c r="FHR53" s="3112"/>
      <c r="FHS53" s="3112"/>
      <c r="FHT53" s="3112"/>
      <c r="FHU53" s="3112"/>
      <c r="FHV53" s="3112"/>
      <c r="FHW53" s="3112"/>
      <c r="FHX53" s="3112"/>
      <c r="FHY53" s="3112"/>
      <c r="FHZ53" s="3112"/>
      <c r="FIA53" s="3112"/>
      <c r="FIB53" s="3112"/>
      <c r="FIC53" s="3112"/>
      <c r="FID53" s="3112"/>
      <c r="FIE53" s="3112"/>
      <c r="FIF53" s="3112"/>
      <c r="FIG53" s="3112"/>
      <c r="FIH53" s="3112"/>
      <c r="FII53" s="3112"/>
      <c r="FIJ53" s="3112"/>
      <c r="FIK53" s="3112"/>
      <c r="FIL53" s="3112"/>
      <c r="FIM53" s="3112"/>
      <c r="FIN53" s="3112"/>
      <c r="FIO53" s="3112"/>
      <c r="FIP53" s="3112"/>
      <c r="FIQ53" s="3112"/>
      <c r="FIR53" s="3112"/>
      <c r="FIS53" s="3112"/>
      <c r="FIT53" s="3112"/>
      <c r="FIU53" s="3112"/>
      <c r="FIV53" s="3112"/>
      <c r="FIW53" s="3112"/>
      <c r="FIX53" s="3112"/>
      <c r="FIY53" s="3112"/>
      <c r="FIZ53" s="3112"/>
      <c r="FJA53" s="3112"/>
      <c r="FJB53" s="3112"/>
      <c r="FJC53" s="3112"/>
      <c r="FJD53" s="3112"/>
      <c r="FJE53" s="3112"/>
      <c r="FJF53" s="3112"/>
      <c r="FJG53" s="3112"/>
      <c r="FJH53" s="3112"/>
      <c r="FJI53" s="3112"/>
      <c r="FJJ53" s="3112"/>
      <c r="FJK53" s="3112"/>
      <c r="FJL53" s="3112"/>
      <c r="FJM53" s="3112"/>
      <c r="FJN53" s="3112"/>
      <c r="FJO53" s="3112"/>
      <c r="FJP53" s="3112"/>
      <c r="FJQ53" s="3112"/>
      <c r="FJR53" s="3112"/>
      <c r="FJS53" s="3112"/>
      <c r="FJT53" s="3112"/>
      <c r="FJU53" s="3112"/>
      <c r="FJV53" s="3112"/>
      <c r="FJW53" s="3112"/>
      <c r="FJX53" s="3112"/>
      <c r="FJY53" s="3112"/>
      <c r="FJZ53" s="3112"/>
      <c r="FKA53" s="3112"/>
      <c r="FKB53" s="3112"/>
      <c r="FKC53" s="3112"/>
      <c r="FKD53" s="3112"/>
      <c r="FKE53" s="3112"/>
      <c r="FKF53" s="3112"/>
      <c r="FKG53" s="3112"/>
      <c r="FKH53" s="3112"/>
      <c r="FKI53" s="3112"/>
      <c r="FKJ53" s="3112"/>
      <c r="FKK53" s="3112"/>
      <c r="FKL53" s="3112"/>
      <c r="FKM53" s="3112"/>
      <c r="FKN53" s="3112"/>
      <c r="FKO53" s="3112"/>
      <c r="FKP53" s="3112"/>
      <c r="FKQ53" s="3112"/>
      <c r="FKR53" s="3112"/>
      <c r="FKS53" s="3112"/>
      <c r="FKT53" s="3112"/>
      <c r="FKU53" s="3112"/>
      <c r="FKV53" s="3112"/>
      <c r="FKW53" s="3112"/>
      <c r="FKX53" s="3112"/>
      <c r="FKY53" s="3112"/>
      <c r="FKZ53" s="3112"/>
      <c r="FLA53" s="3112"/>
      <c r="FLB53" s="3112"/>
      <c r="FLC53" s="3112"/>
      <c r="FLD53" s="3112"/>
      <c r="FLE53" s="3112"/>
      <c r="FLF53" s="3112"/>
      <c r="FLG53" s="3112"/>
      <c r="FLH53" s="3112"/>
      <c r="FLI53" s="3112"/>
      <c r="FLJ53" s="3112"/>
      <c r="FLK53" s="3112"/>
      <c r="FLL53" s="3112"/>
      <c r="FLM53" s="3112"/>
      <c r="FLN53" s="3112"/>
      <c r="FLO53" s="3112"/>
      <c r="FLP53" s="3112"/>
      <c r="FLQ53" s="3112"/>
      <c r="FLR53" s="3112"/>
      <c r="FLS53" s="3112"/>
      <c r="FLT53" s="3112"/>
      <c r="FLU53" s="3112"/>
      <c r="FLV53" s="3112"/>
      <c r="FLW53" s="3112"/>
      <c r="FLX53" s="3112"/>
      <c r="FLY53" s="3112"/>
      <c r="FLZ53" s="3112"/>
      <c r="FMA53" s="3112"/>
      <c r="FMB53" s="3112"/>
      <c r="FMC53" s="3112"/>
      <c r="FMD53" s="3112"/>
      <c r="FME53" s="3112"/>
      <c r="FMF53" s="3112"/>
      <c r="FMG53" s="3112"/>
      <c r="FMH53" s="3112"/>
      <c r="FMI53" s="3112"/>
      <c r="FMJ53" s="3112"/>
      <c r="FMK53" s="3112"/>
      <c r="FML53" s="3112"/>
      <c r="FMM53" s="3112"/>
      <c r="FMN53" s="3112"/>
      <c r="FMO53" s="3112"/>
      <c r="FMP53" s="3112"/>
      <c r="FMQ53" s="3112"/>
      <c r="FMR53" s="3112"/>
      <c r="FMS53" s="3112"/>
      <c r="FMT53" s="3112"/>
      <c r="FMU53" s="3112"/>
      <c r="FMV53" s="3112"/>
      <c r="FMW53" s="3112"/>
      <c r="FMX53" s="3112"/>
      <c r="FMY53" s="3112"/>
      <c r="FMZ53" s="3112"/>
      <c r="FNA53" s="3112"/>
      <c r="FNB53" s="3112"/>
      <c r="FNC53" s="3112"/>
      <c r="FND53" s="3112"/>
      <c r="FNE53" s="3112"/>
      <c r="FNF53" s="3112"/>
      <c r="FNG53" s="3112"/>
      <c r="FNH53" s="3112"/>
      <c r="FNI53" s="3112"/>
      <c r="FNJ53" s="3112"/>
      <c r="FNK53" s="3112"/>
      <c r="FNL53" s="3112"/>
      <c r="FNM53" s="3112"/>
      <c r="FNN53" s="3112"/>
      <c r="FNO53" s="3112"/>
      <c r="FNP53" s="3112"/>
      <c r="FNQ53" s="3112"/>
      <c r="FNR53" s="3112"/>
      <c r="FNS53" s="3112"/>
      <c r="FNT53" s="3112"/>
      <c r="FNU53" s="3112"/>
      <c r="FNV53" s="3112"/>
      <c r="FNW53" s="3112"/>
      <c r="FNX53" s="3112"/>
      <c r="FNY53" s="3112"/>
      <c r="FNZ53" s="3112"/>
      <c r="FOA53" s="3112"/>
      <c r="FOB53" s="3112"/>
      <c r="FOC53" s="3112"/>
      <c r="FOD53" s="3112"/>
      <c r="FOE53" s="3112"/>
      <c r="FOF53" s="3112"/>
      <c r="FOG53" s="3112"/>
      <c r="FOH53" s="3112"/>
      <c r="FOI53" s="3112"/>
      <c r="FOJ53" s="3112"/>
      <c r="FOK53" s="3112"/>
      <c r="FOL53" s="3112"/>
      <c r="FOM53" s="3112"/>
      <c r="FON53" s="3112"/>
      <c r="FOO53" s="3112"/>
      <c r="FOP53" s="3112"/>
      <c r="FOQ53" s="3112"/>
      <c r="FOR53" s="3112"/>
      <c r="FOS53" s="3112"/>
      <c r="FOT53" s="3112"/>
      <c r="FOU53" s="3112"/>
      <c r="FOV53" s="3112"/>
      <c r="FOW53" s="3112"/>
      <c r="FOX53" s="3112"/>
      <c r="FOY53" s="3112"/>
      <c r="FOZ53" s="3112"/>
      <c r="FPA53" s="3112"/>
      <c r="FPB53" s="3112"/>
      <c r="FPC53" s="3112"/>
      <c r="FPD53" s="3112"/>
      <c r="FPE53" s="3112"/>
      <c r="FPF53" s="3112"/>
      <c r="FPG53" s="3112"/>
      <c r="FPH53" s="3112"/>
      <c r="FPI53" s="3112"/>
      <c r="FPJ53" s="3112"/>
      <c r="FPK53" s="3112"/>
      <c r="FPL53" s="3112"/>
      <c r="FPM53" s="3112"/>
      <c r="FPN53" s="3112"/>
      <c r="FPO53" s="3112"/>
      <c r="FPP53" s="3112"/>
      <c r="FPQ53" s="3112"/>
      <c r="FPR53" s="3112"/>
      <c r="FPS53" s="3112"/>
      <c r="FPT53" s="3112"/>
      <c r="FPU53" s="3112"/>
      <c r="FPV53" s="3112"/>
      <c r="FPW53" s="3112"/>
      <c r="FPX53" s="3112"/>
      <c r="FPY53" s="3112"/>
      <c r="FPZ53" s="3112"/>
      <c r="FQA53" s="3112"/>
      <c r="FQB53" s="3112"/>
      <c r="FQC53" s="3112"/>
      <c r="FQD53" s="3112"/>
      <c r="FQE53" s="3112"/>
      <c r="FQF53" s="3112"/>
      <c r="FQG53" s="3112"/>
      <c r="FQH53" s="3112"/>
      <c r="FQI53" s="3112"/>
      <c r="FQJ53" s="3112"/>
      <c r="FQK53" s="3112"/>
      <c r="FQL53" s="3112"/>
      <c r="FQM53" s="3112"/>
      <c r="FQN53" s="3112"/>
      <c r="FQO53" s="3112"/>
      <c r="FQP53" s="3112"/>
      <c r="FQQ53" s="3112"/>
      <c r="FQR53" s="3112"/>
      <c r="FQS53" s="3112"/>
      <c r="FQT53" s="3112"/>
      <c r="FQU53" s="3112"/>
      <c r="FQV53" s="3112"/>
      <c r="FQW53" s="3112"/>
      <c r="FQX53" s="3112"/>
      <c r="FQY53" s="3112"/>
      <c r="FQZ53" s="3112"/>
      <c r="FRA53" s="3112"/>
      <c r="FRB53" s="3112"/>
      <c r="FRC53" s="3112"/>
      <c r="FRD53" s="3112"/>
      <c r="FRE53" s="3112"/>
      <c r="FRF53" s="3112"/>
      <c r="FRG53" s="3112"/>
      <c r="FRH53" s="3112"/>
      <c r="FRI53" s="3112"/>
      <c r="FRJ53" s="3112"/>
      <c r="FRK53" s="3112"/>
      <c r="FRL53" s="3112"/>
      <c r="FRM53" s="3112"/>
      <c r="FRN53" s="3112"/>
      <c r="FRO53" s="3112"/>
      <c r="FRP53" s="3112"/>
      <c r="FRQ53" s="3112"/>
      <c r="FRR53" s="3112"/>
      <c r="FRS53" s="3112"/>
      <c r="FRT53" s="3112"/>
      <c r="FRU53" s="3112"/>
      <c r="FRV53" s="3112"/>
      <c r="FRW53" s="3112"/>
      <c r="FRX53" s="3112"/>
      <c r="FRY53" s="3112"/>
      <c r="FRZ53" s="3112"/>
      <c r="FSA53" s="3112"/>
      <c r="FSB53" s="3112"/>
      <c r="FSC53" s="3112"/>
      <c r="FSD53" s="3112"/>
      <c r="FSE53" s="3112"/>
      <c r="FSF53" s="3112"/>
      <c r="FSG53" s="3112"/>
      <c r="FSH53" s="3112"/>
      <c r="FSI53" s="3112"/>
      <c r="FSJ53" s="3112"/>
      <c r="FSK53" s="3112"/>
      <c r="FSL53" s="3112"/>
      <c r="FSM53" s="3112"/>
      <c r="FSN53" s="3112"/>
      <c r="FSO53" s="3112"/>
      <c r="FSP53" s="3112"/>
      <c r="FSQ53" s="3112"/>
      <c r="FSR53" s="3112"/>
      <c r="FSS53" s="3112"/>
      <c r="FST53" s="3112"/>
      <c r="FSU53" s="3112"/>
      <c r="FSV53" s="3112"/>
      <c r="FSW53" s="3112"/>
      <c r="FSX53" s="3112"/>
      <c r="FSY53" s="3112"/>
      <c r="FSZ53" s="3112"/>
      <c r="FTA53" s="3112"/>
      <c r="FTB53" s="3112"/>
      <c r="FTC53" s="3112"/>
      <c r="FTD53" s="3112"/>
      <c r="FTE53" s="3112"/>
      <c r="FTF53" s="3112"/>
      <c r="FTG53" s="3112"/>
      <c r="FTH53" s="3112"/>
      <c r="FTI53" s="3112"/>
      <c r="FTJ53" s="3112"/>
      <c r="FTK53" s="3112"/>
      <c r="FTL53" s="3112"/>
      <c r="FTM53" s="3112"/>
      <c r="FTN53" s="3112"/>
      <c r="FTO53" s="3112"/>
      <c r="FTP53" s="3112"/>
      <c r="FTQ53" s="3112"/>
      <c r="FTR53" s="3112"/>
      <c r="FTS53" s="3112"/>
      <c r="FTT53" s="3112"/>
      <c r="FTU53" s="3112"/>
      <c r="FTV53" s="3112"/>
      <c r="FTW53" s="3112"/>
      <c r="FTX53" s="3112"/>
      <c r="FTY53" s="3112"/>
      <c r="FTZ53" s="3112"/>
      <c r="FUA53" s="3112"/>
      <c r="FUB53" s="3112"/>
      <c r="FUC53" s="3112"/>
      <c r="FUD53" s="3112"/>
      <c r="FUE53" s="3112"/>
      <c r="FUF53" s="3112"/>
      <c r="FUG53" s="3112"/>
      <c r="FUH53" s="3112"/>
      <c r="FUI53" s="3112"/>
      <c r="FUJ53" s="3112"/>
      <c r="FUK53" s="3112"/>
      <c r="FUL53" s="3112"/>
      <c r="FUM53" s="3112"/>
      <c r="FUN53" s="3112"/>
      <c r="FUO53" s="3112"/>
      <c r="FUP53" s="3112"/>
      <c r="FUQ53" s="3112"/>
      <c r="FUR53" s="3112"/>
      <c r="FUS53" s="3112"/>
      <c r="FUT53" s="3112"/>
      <c r="FUU53" s="3112"/>
      <c r="FUV53" s="3112"/>
      <c r="FUW53" s="3112"/>
      <c r="FUX53" s="3112"/>
      <c r="FUY53" s="3112"/>
      <c r="FUZ53" s="3112"/>
      <c r="FVA53" s="3112"/>
      <c r="FVB53" s="3112"/>
      <c r="FVC53" s="3112"/>
      <c r="FVD53" s="3112"/>
      <c r="FVE53" s="3112"/>
      <c r="FVF53" s="3112"/>
      <c r="FVG53" s="3112"/>
      <c r="FVH53" s="3112"/>
      <c r="FVI53" s="3112"/>
      <c r="FVJ53" s="3112"/>
      <c r="FVK53" s="3112"/>
      <c r="FVL53" s="3112"/>
      <c r="FVM53" s="3112"/>
      <c r="FVN53" s="3112"/>
      <c r="FVO53" s="3112"/>
      <c r="FVP53" s="3112"/>
      <c r="FVQ53" s="3112"/>
      <c r="FVR53" s="3112"/>
      <c r="FVS53" s="3112"/>
      <c r="FVT53" s="3112"/>
      <c r="FVU53" s="3112"/>
      <c r="FVV53" s="3112"/>
      <c r="FVW53" s="3112"/>
      <c r="FVX53" s="3112"/>
      <c r="FVY53" s="3112"/>
      <c r="FVZ53" s="3112"/>
      <c r="FWA53" s="3112"/>
      <c r="FWB53" s="3112"/>
      <c r="FWC53" s="3112"/>
      <c r="FWD53" s="3112"/>
      <c r="FWE53" s="3112"/>
      <c r="FWF53" s="3112"/>
      <c r="FWG53" s="3112"/>
      <c r="FWH53" s="3112"/>
      <c r="FWI53" s="3112"/>
      <c r="FWJ53" s="3112"/>
      <c r="FWK53" s="3112"/>
      <c r="FWL53" s="3112"/>
      <c r="FWM53" s="3112"/>
      <c r="FWN53" s="3112"/>
      <c r="FWO53" s="3112"/>
      <c r="FWP53" s="3112"/>
      <c r="FWQ53" s="3112"/>
      <c r="FWR53" s="3112"/>
      <c r="FWS53" s="3112"/>
      <c r="FWT53" s="3112"/>
      <c r="FWU53" s="3112"/>
      <c r="FWV53" s="3112"/>
      <c r="FWW53" s="3112"/>
      <c r="FWX53" s="3112"/>
      <c r="FWY53" s="3112"/>
      <c r="FWZ53" s="3112"/>
      <c r="FXA53" s="3112"/>
      <c r="FXB53" s="3112"/>
      <c r="FXC53" s="3112"/>
      <c r="FXD53" s="3112"/>
      <c r="FXE53" s="3112"/>
      <c r="FXF53" s="3112"/>
      <c r="FXG53" s="3112"/>
      <c r="FXH53" s="3112"/>
      <c r="FXI53" s="3112"/>
      <c r="FXJ53" s="3112"/>
      <c r="FXK53" s="3112"/>
      <c r="FXL53" s="3112"/>
      <c r="FXM53" s="3112"/>
      <c r="FXN53" s="3112"/>
      <c r="FXO53" s="3112"/>
      <c r="FXP53" s="3112"/>
      <c r="FXQ53" s="3112"/>
      <c r="FXR53" s="3112"/>
      <c r="FXS53" s="3112"/>
      <c r="FXT53" s="3112"/>
      <c r="FXU53" s="3112"/>
      <c r="FXV53" s="3112"/>
      <c r="FXW53" s="3112"/>
      <c r="FXX53" s="3112"/>
      <c r="FXY53" s="3112"/>
      <c r="FXZ53" s="3112"/>
      <c r="FYA53" s="3112"/>
      <c r="FYB53" s="3112"/>
      <c r="FYC53" s="3112"/>
      <c r="FYD53" s="3112"/>
      <c r="FYE53" s="3112"/>
      <c r="FYF53" s="3112"/>
      <c r="FYG53" s="3112"/>
      <c r="FYH53" s="3112"/>
      <c r="FYI53" s="3112"/>
      <c r="FYJ53" s="3112"/>
      <c r="FYK53" s="3112"/>
      <c r="FYL53" s="3112"/>
      <c r="FYM53" s="3112"/>
      <c r="FYN53" s="3112"/>
      <c r="FYO53" s="3112"/>
      <c r="FYP53" s="3112"/>
      <c r="FYQ53" s="3112"/>
      <c r="FYR53" s="3112"/>
      <c r="FYS53" s="3112"/>
      <c r="FYT53" s="3112"/>
      <c r="FYU53" s="3112"/>
      <c r="FYV53" s="3112"/>
      <c r="FYW53" s="3112"/>
      <c r="FYX53" s="3112"/>
      <c r="FYY53" s="3112"/>
      <c r="FYZ53" s="3112"/>
      <c r="FZA53" s="3112"/>
      <c r="FZB53" s="3112"/>
      <c r="FZC53" s="3112"/>
      <c r="FZD53" s="3112"/>
      <c r="FZE53" s="3112"/>
      <c r="FZF53" s="3112"/>
      <c r="FZG53" s="3112"/>
      <c r="FZH53" s="3112"/>
      <c r="FZI53" s="3112"/>
      <c r="FZJ53" s="3112"/>
      <c r="FZK53" s="3112"/>
      <c r="FZL53" s="3112"/>
      <c r="FZM53" s="3112"/>
      <c r="FZN53" s="3112"/>
      <c r="FZO53" s="3112"/>
      <c r="FZP53" s="3112"/>
      <c r="FZQ53" s="3112"/>
      <c r="FZR53" s="3112"/>
      <c r="FZS53" s="3112"/>
      <c r="FZT53" s="3112"/>
      <c r="FZU53" s="3112"/>
      <c r="FZV53" s="3112"/>
      <c r="FZW53" s="3112"/>
      <c r="FZX53" s="3112"/>
      <c r="FZY53" s="3112"/>
      <c r="FZZ53" s="3112"/>
      <c r="GAA53" s="3112"/>
      <c r="GAB53" s="3112"/>
      <c r="GAC53" s="3112"/>
      <c r="GAD53" s="3112"/>
      <c r="GAE53" s="3112"/>
      <c r="GAF53" s="3112"/>
      <c r="GAG53" s="3112"/>
      <c r="GAH53" s="3112"/>
      <c r="GAI53" s="3112"/>
      <c r="GAJ53" s="3112"/>
      <c r="GAK53" s="3112"/>
      <c r="GAL53" s="3112"/>
      <c r="GAM53" s="3112"/>
      <c r="GAN53" s="3112"/>
      <c r="GAO53" s="3112"/>
      <c r="GAP53" s="3112"/>
      <c r="GAQ53" s="3112"/>
      <c r="GAR53" s="3112"/>
      <c r="GAS53" s="3112"/>
      <c r="GAT53" s="3112"/>
      <c r="GAU53" s="3112"/>
      <c r="GAV53" s="3112"/>
      <c r="GAW53" s="3112"/>
      <c r="GAX53" s="3112"/>
      <c r="GAY53" s="3112"/>
      <c r="GAZ53" s="3112"/>
      <c r="GBA53" s="3112"/>
      <c r="GBB53" s="3112"/>
      <c r="GBC53" s="3112"/>
      <c r="GBD53" s="3112"/>
      <c r="GBE53" s="3112"/>
      <c r="GBF53" s="3112"/>
      <c r="GBG53" s="3112"/>
      <c r="GBH53" s="3112"/>
      <c r="GBI53" s="3112"/>
      <c r="GBJ53" s="3112"/>
      <c r="GBK53" s="3112"/>
      <c r="GBL53" s="3112"/>
      <c r="GBM53" s="3112"/>
      <c r="GBN53" s="3112"/>
      <c r="GBO53" s="3112"/>
      <c r="GBP53" s="3112"/>
      <c r="GBQ53" s="3112"/>
      <c r="GBR53" s="3112"/>
      <c r="GBS53" s="3112"/>
      <c r="GBT53" s="3112"/>
      <c r="GBU53" s="3112"/>
      <c r="GBV53" s="3112"/>
      <c r="GBW53" s="3112"/>
      <c r="GBX53" s="3112"/>
      <c r="GBY53" s="3112"/>
      <c r="GBZ53" s="3112"/>
      <c r="GCA53" s="3112"/>
      <c r="GCB53" s="3112"/>
      <c r="GCC53" s="3112"/>
      <c r="GCD53" s="3112"/>
      <c r="GCE53" s="3112"/>
      <c r="GCF53" s="3112"/>
      <c r="GCG53" s="3112"/>
      <c r="GCH53" s="3112"/>
      <c r="GCI53" s="3112"/>
      <c r="GCJ53" s="3112"/>
      <c r="GCK53" s="3112"/>
      <c r="GCL53" s="3112"/>
      <c r="GCM53" s="3112"/>
      <c r="GCN53" s="3112"/>
      <c r="GCO53" s="3112"/>
      <c r="GCP53" s="3112"/>
      <c r="GCQ53" s="3112"/>
      <c r="GCR53" s="3112"/>
      <c r="GCS53" s="3112"/>
      <c r="GCT53" s="3112"/>
      <c r="GCU53" s="3112"/>
      <c r="GCV53" s="3112"/>
      <c r="GCW53" s="3112"/>
      <c r="GCX53" s="3112"/>
      <c r="GCY53" s="3112"/>
      <c r="GCZ53" s="3112"/>
      <c r="GDA53" s="3112"/>
      <c r="GDB53" s="3112"/>
      <c r="GDC53" s="3112"/>
      <c r="GDD53" s="3112"/>
      <c r="GDE53" s="3112"/>
      <c r="GDF53" s="3112"/>
      <c r="GDG53" s="3112"/>
      <c r="GDH53" s="3112"/>
      <c r="GDI53" s="3112"/>
      <c r="GDJ53" s="3112"/>
      <c r="GDK53" s="3112"/>
      <c r="GDL53" s="3112"/>
      <c r="GDM53" s="3112"/>
      <c r="GDN53" s="3112"/>
      <c r="GDO53" s="3112"/>
      <c r="GDP53" s="3112"/>
      <c r="GDQ53" s="3112"/>
      <c r="GDR53" s="3112"/>
      <c r="GDS53" s="3112"/>
      <c r="GDT53" s="3112"/>
      <c r="GDU53" s="3112"/>
      <c r="GDV53" s="3112"/>
      <c r="GDW53" s="3112"/>
      <c r="GDX53" s="3112"/>
      <c r="GDY53" s="3112"/>
      <c r="GDZ53" s="3112"/>
      <c r="GEA53" s="3112"/>
      <c r="GEB53" s="3112"/>
      <c r="GEC53" s="3112"/>
      <c r="GED53" s="3112"/>
      <c r="GEE53" s="3112"/>
      <c r="GEF53" s="3112"/>
      <c r="GEG53" s="3112"/>
      <c r="GEH53" s="3112"/>
      <c r="GEI53" s="3112"/>
      <c r="GEJ53" s="3112"/>
      <c r="GEK53" s="3112"/>
      <c r="GEL53" s="3112"/>
      <c r="GEM53" s="3112"/>
      <c r="GEN53" s="3112"/>
      <c r="GEO53" s="3112"/>
      <c r="GEP53" s="3112"/>
      <c r="GEQ53" s="3112"/>
      <c r="GER53" s="3112"/>
      <c r="GES53" s="3112"/>
      <c r="GET53" s="3112"/>
      <c r="GEU53" s="3112"/>
      <c r="GEV53" s="3112"/>
      <c r="GEW53" s="3112"/>
      <c r="GEX53" s="3112"/>
      <c r="GEY53" s="3112"/>
      <c r="GEZ53" s="3112"/>
      <c r="GFA53" s="3112"/>
      <c r="GFB53" s="3112"/>
      <c r="GFC53" s="3112"/>
      <c r="GFD53" s="3112"/>
      <c r="GFE53" s="3112"/>
      <c r="GFF53" s="3112"/>
      <c r="GFG53" s="3112"/>
      <c r="GFH53" s="3112"/>
      <c r="GFI53" s="3112"/>
      <c r="GFJ53" s="3112"/>
      <c r="GFK53" s="3112"/>
      <c r="GFL53" s="3112"/>
      <c r="GFM53" s="3112"/>
      <c r="GFN53" s="3112"/>
      <c r="GFO53" s="3112"/>
      <c r="GFP53" s="3112"/>
      <c r="GFQ53" s="3112"/>
      <c r="GFR53" s="3112"/>
      <c r="GFS53" s="3112"/>
      <c r="GFT53" s="3112"/>
      <c r="GFU53" s="3112"/>
      <c r="GFV53" s="3112"/>
      <c r="GFW53" s="3112"/>
      <c r="GFX53" s="3112"/>
      <c r="GFY53" s="3112"/>
      <c r="GFZ53" s="3112"/>
      <c r="GGA53" s="3112"/>
      <c r="GGB53" s="3112"/>
      <c r="GGC53" s="3112"/>
      <c r="GGD53" s="3112"/>
      <c r="GGE53" s="3112"/>
      <c r="GGF53" s="3112"/>
      <c r="GGG53" s="3112"/>
      <c r="GGH53" s="3112"/>
      <c r="GGI53" s="3112"/>
      <c r="GGJ53" s="3112"/>
      <c r="GGK53" s="3112"/>
      <c r="GGL53" s="3112"/>
      <c r="GGM53" s="3112"/>
      <c r="GGN53" s="3112"/>
      <c r="GGO53" s="3112"/>
      <c r="GGP53" s="3112"/>
      <c r="GGQ53" s="3112"/>
      <c r="GGR53" s="3112"/>
      <c r="GGS53" s="3112"/>
      <c r="GGT53" s="3112"/>
      <c r="GGU53" s="3112"/>
      <c r="GGV53" s="3112"/>
      <c r="GGW53" s="3112"/>
      <c r="GGX53" s="3112"/>
      <c r="GGY53" s="3112"/>
      <c r="GGZ53" s="3112"/>
      <c r="GHA53" s="3112"/>
      <c r="GHB53" s="3112"/>
      <c r="GHC53" s="3112"/>
      <c r="GHD53" s="3112"/>
      <c r="GHE53" s="3112"/>
      <c r="GHF53" s="3112"/>
      <c r="GHG53" s="3112"/>
      <c r="GHH53" s="3112"/>
      <c r="GHI53" s="3112"/>
      <c r="GHJ53" s="3112"/>
      <c r="GHK53" s="3112"/>
      <c r="GHL53" s="3112"/>
      <c r="GHM53" s="3112"/>
      <c r="GHN53" s="3112"/>
      <c r="GHO53" s="3112"/>
      <c r="GHP53" s="3112"/>
      <c r="GHQ53" s="3112"/>
      <c r="GHR53" s="3112"/>
      <c r="GHS53" s="3112"/>
      <c r="GHT53" s="3112"/>
      <c r="GHU53" s="3112"/>
      <c r="GHV53" s="3112"/>
      <c r="GHW53" s="3112"/>
      <c r="GHX53" s="3112"/>
      <c r="GHY53" s="3112"/>
      <c r="GHZ53" s="3112"/>
      <c r="GIA53" s="3112"/>
      <c r="GIB53" s="3112"/>
      <c r="GIC53" s="3112"/>
      <c r="GID53" s="3112"/>
      <c r="GIE53" s="3112"/>
      <c r="GIF53" s="3112"/>
      <c r="GIG53" s="3112"/>
      <c r="GIH53" s="3112"/>
      <c r="GII53" s="3112"/>
      <c r="GIJ53" s="3112"/>
      <c r="GIK53" s="3112"/>
      <c r="GIL53" s="3112"/>
      <c r="GIM53" s="3112"/>
      <c r="GIN53" s="3112"/>
      <c r="GIO53" s="3112"/>
      <c r="GIP53" s="3112"/>
      <c r="GIQ53" s="3112"/>
      <c r="GIR53" s="3112"/>
      <c r="GIS53" s="3112"/>
      <c r="GIT53" s="3112"/>
      <c r="GIU53" s="3112"/>
      <c r="GIV53" s="3112"/>
      <c r="GIW53" s="3112"/>
      <c r="GIX53" s="3112"/>
      <c r="GIY53" s="3112"/>
      <c r="GIZ53" s="3112"/>
      <c r="GJA53" s="3112"/>
      <c r="GJB53" s="3112"/>
      <c r="GJC53" s="3112"/>
      <c r="GJD53" s="3112"/>
      <c r="GJE53" s="3112"/>
      <c r="GJF53" s="3112"/>
      <c r="GJG53" s="3112"/>
      <c r="GJH53" s="3112"/>
      <c r="GJI53" s="3112"/>
      <c r="GJJ53" s="3112"/>
      <c r="GJK53" s="3112"/>
      <c r="GJL53" s="3112"/>
      <c r="GJM53" s="3112"/>
      <c r="GJN53" s="3112"/>
      <c r="GJO53" s="3112"/>
      <c r="GJP53" s="3112"/>
      <c r="GJQ53" s="3112"/>
      <c r="GJR53" s="3112"/>
      <c r="GJS53" s="3112"/>
      <c r="GJT53" s="3112"/>
      <c r="GJU53" s="3112"/>
      <c r="GJV53" s="3112"/>
      <c r="GJW53" s="3112"/>
      <c r="GJX53" s="3112"/>
      <c r="GJY53" s="3112"/>
      <c r="GJZ53" s="3112"/>
      <c r="GKA53" s="3112"/>
      <c r="GKB53" s="3112"/>
      <c r="GKC53" s="3112"/>
      <c r="GKD53" s="3112"/>
      <c r="GKE53" s="3112"/>
      <c r="GKF53" s="3112"/>
      <c r="GKG53" s="3112"/>
      <c r="GKH53" s="3112"/>
      <c r="GKI53" s="3112"/>
      <c r="GKJ53" s="3112"/>
      <c r="GKK53" s="3112"/>
      <c r="GKL53" s="3112"/>
      <c r="GKM53" s="3112"/>
      <c r="GKN53" s="3112"/>
      <c r="GKO53" s="3112"/>
      <c r="GKP53" s="3112"/>
      <c r="GKQ53" s="3112"/>
      <c r="GKR53" s="3112"/>
      <c r="GKS53" s="3112"/>
      <c r="GKT53" s="3112"/>
      <c r="GKU53" s="3112"/>
      <c r="GKV53" s="3112"/>
      <c r="GKW53" s="3112"/>
      <c r="GKX53" s="3112"/>
      <c r="GKY53" s="3112"/>
      <c r="GKZ53" s="3112"/>
      <c r="GLA53" s="3112"/>
      <c r="GLB53" s="3112"/>
      <c r="GLC53" s="3112"/>
      <c r="GLD53" s="3112"/>
      <c r="GLE53" s="3112"/>
      <c r="GLF53" s="3112"/>
      <c r="GLG53" s="3112"/>
      <c r="GLH53" s="3112"/>
      <c r="GLI53" s="3112"/>
      <c r="GLJ53" s="3112"/>
      <c r="GLK53" s="3112"/>
      <c r="GLL53" s="3112"/>
      <c r="GLM53" s="3112"/>
      <c r="GLN53" s="3112"/>
      <c r="GLO53" s="3112"/>
      <c r="GLP53" s="3112"/>
      <c r="GLQ53" s="3112"/>
      <c r="GLR53" s="3112"/>
      <c r="GLS53" s="3112"/>
      <c r="GLT53" s="3112"/>
      <c r="GLU53" s="3112"/>
      <c r="GLV53" s="3112"/>
      <c r="GLW53" s="3112"/>
      <c r="GLX53" s="3112"/>
      <c r="GLY53" s="3112"/>
      <c r="GLZ53" s="3112"/>
      <c r="GMA53" s="3112"/>
      <c r="GMB53" s="3112"/>
      <c r="GMC53" s="3112"/>
      <c r="GMD53" s="3112"/>
      <c r="GME53" s="3112"/>
      <c r="GMF53" s="3112"/>
      <c r="GMG53" s="3112"/>
      <c r="GMH53" s="3112"/>
      <c r="GMI53" s="3112"/>
      <c r="GMJ53" s="3112"/>
      <c r="GMK53" s="3112"/>
      <c r="GML53" s="3112"/>
      <c r="GMM53" s="3112"/>
      <c r="GMN53" s="3112"/>
      <c r="GMO53" s="3112"/>
      <c r="GMP53" s="3112"/>
      <c r="GMQ53" s="3112"/>
      <c r="GMR53" s="3112"/>
      <c r="GMS53" s="3112"/>
      <c r="GMT53" s="3112"/>
      <c r="GMU53" s="3112"/>
      <c r="GMV53" s="3112"/>
      <c r="GMW53" s="3112"/>
      <c r="GMX53" s="3112"/>
      <c r="GMY53" s="3112"/>
      <c r="GMZ53" s="3112"/>
      <c r="GNA53" s="3112"/>
      <c r="GNB53" s="3112"/>
      <c r="GNC53" s="3112"/>
      <c r="GND53" s="3112"/>
      <c r="GNE53" s="3112"/>
      <c r="GNF53" s="3112"/>
      <c r="GNG53" s="3112"/>
      <c r="GNH53" s="3112"/>
      <c r="GNI53" s="3112"/>
      <c r="GNJ53" s="3112"/>
      <c r="GNK53" s="3112"/>
      <c r="GNL53" s="3112"/>
      <c r="GNM53" s="3112"/>
      <c r="GNN53" s="3112"/>
      <c r="GNO53" s="3112"/>
      <c r="GNP53" s="3112"/>
      <c r="GNQ53" s="3112"/>
      <c r="GNR53" s="3112"/>
      <c r="GNS53" s="3112"/>
      <c r="GNT53" s="3112"/>
      <c r="GNU53" s="3112"/>
      <c r="GNV53" s="3112"/>
      <c r="GNW53" s="3112"/>
      <c r="GNX53" s="3112"/>
      <c r="GNY53" s="3112"/>
      <c r="GNZ53" s="3112"/>
      <c r="GOA53" s="3112"/>
      <c r="GOB53" s="3112"/>
      <c r="GOC53" s="3112"/>
      <c r="GOD53" s="3112"/>
      <c r="GOE53" s="3112"/>
      <c r="GOF53" s="3112"/>
      <c r="GOG53" s="3112"/>
      <c r="GOH53" s="3112"/>
      <c r="GOI53" s="3112"/>
      <c r="GOJ53" s="3112"/>
      <c r="GOK53" s="3112"/>
      <c r="GOL53" s="3112"/>
      <c r="GOM53" s="3112"/>
      <c r="GON53" s="3112"/>
      <c r="GOO53" s="3112"/>
      <c r="GOP53" s="3112"/>
      <c r="GOQ53" s="3112"/>
      <c r="GOR53" s="3112"/>
      <c r="GOS53" s="3112"/>
      <c r="GOT53" s="3112"/>
      <c r="GOU53" s="3112"/>
      <c r="GOV53" s="3112"/>
      <c r="GOW53" s="3112"/>
      <c r="GOX53" s="3112"/>
      <c r="GOY53" s="3112"/>
      <c r="GOZ53" s="3112"/>
      <c r="GPA53" s="3112"/>
      <c r="GPB53" s="3112"/>
      <c r="GPC53" s="3112"/>
      <c r="GPD53" s="3112"/>
      <c r="GPE53" s="3112"/>
      <c r="GPF53" s="3112"/>
      <c r="GPG53" s="3112"/>
      <c r="GPH53" s="3112"/>
      <c r="GPI53" s="3112"/>
      <c r="GPJ53" s="3112"/>
      <c r="GPK53" s="3112"/>
      <c r="GPL53" s="3112"/>
      <c r="GPM53" s="3112"/>
      <c r="GPN53" s="3112"/>
      <c r="GPO53" s="3112"/>
      <c r="GPP53" s="3112"/>
      <c r="GPQ53" s="3112"/>
      <c r="GPR53" s="3112"/>
      <c r="GPS53" s="3112"/>
      <c r="GPT53" s="3112"/>
      <c r="GPU53" s="3112"/>
      <c r="GPV53" s="3112"/>
      <c r="GPW53" s="3112"/>
      <c r="GPX53" s="3112"/>
      <c r="GPY53" s="3112"/>
      <c r="GPZ53" s="3112"/>
      <c r="GQA53" s="3112"/>
      <c r="GQB53" s="3112"/>
      <c r="GQC53" s="3112"/>
      <c r="GQD53" s="3112"/>
      <c r="GQE53" s="3112"/>
      <c r="GQF53" s="3112"/>
      <c r="GQG53" s="3112"/>
      <c r="GQH53" s="3112"/>
      <c r="GQI53" s="3112"/>
      <c r="GQJ53" s="3112"/>
      <c r="GQK53" s="3112"/>
      <c r="GQL53" s="3112"/>
      <c r="GQM53" s="3112"/>
      <c r="GQN53" s="3112"/>
      <c r="GQO53" s="3112"/>
      <c r="GQP53" s="3112"/>
      <c r="GQQ53" s="3112"/>
      <c r="GQR53" s="3112"/>
      <c r="GQS53" s="3112"/>
      <c r="GQT53" s="3112"/>
      <c r="GQU53" s="3112"/>
      <c r="GQV53" s="3112"/>
      <c r="GQW53" s="3112"/>
      <c r="GQX53" s="3112"/>
      <c r="GQY53" s="3112"/>
      <c r="GQZ53" s="3112"/>
      <c r="GRA53" s="3112"/>
      <c r="GRB53" s="3112"/>
      <c r="GRC53" s="3112"/>
      <c r="GRD53" s="3112"/>
      <c r="GRE53" s="3112"/>
      <c r="GRF53" s="3112"/>
      <c r="GRG53" s="3112"/>
      <c r="GRH53" s="3112"/>
      <c r="GRI53" s="3112"/>
      <c r="GRJ53" s="3112"/>
      <c r="GRK53" s="3112"/>
      <c r="GRL53" s="3112"/>
      <c r="GRM53" s="3112"/>
      <c r="GRN53" s="3112"/>
      <c r="GRO53" s="3112"/>
      <c r="GRP53" s="3112"/>
      <c r="GRQ53" s="3112"/>
      <c r="GRR53" s="3112"/>
      <c r="GRS53" s="3112"/>
      <c r="GRT53" s="3112"/>
      <c r="GRU53" s="3112"/>
      <c r="GRV53" s="3112"/>
      <c r="GRW53" s="3112"/>
      <c r="GRX53" s="3112"/>
      <c r="GRY53" s="3112"/>
      <c r="GRZ53" s="3112"/>
      <c r="GSA53" s="3112"/>
      <c r="GSB53" s="3112"/>
      <c r="GSC53" s="3112"/>
      <c r="GSD53" s="3112"/>
      <c r="GSE53" s="3112"/>
      <c r="GSF53" s="3112"/>
      <c r="GSG53" s="3112"/>
      <c r="GSH53" s="3112"/>
      <c r="GSI53" s="3112"/>
      <c r="GSJ53" s="3112"/>
      <c r="GSK53" s="3112"/>
      <c r="GSL53" s="3112"/>
      <c r="GSM53" s="3112"/>
      <c r="GSN53" s="3112"/>
      <c r="GSO53" s="3112"/>
      <c r="GSP53" s="3112"/>
      <c r="GSQ53" s="3112"/>
      <c r="GSR53" s="3112"/>
      <c r="GSS53" s="3112"/>
      <c r="GST53" s="3112"/>
      <c r="GSU53" s="3112"/>
      <c r="GSV53" s="3112"/>
      <c r="GSW53" s="3112"/>
      <c r="GSX53" s="3112"/>
      <c r="GSY53" s="3112"/>
      <c r="GSZ53" s="3112"/>
      <c r="GTA53" s="3112"/>
      <c r="GTB53" s="3112"/>
      <c r="GTC53" s="3112"/>
      <c r="GTD53" s="3112"/>
      <c r="GTE53" s="3112"/>
      <c r="GTF53" s="3112"/>
      <c r="GTG53" s="3112"/>
      <c r="GTH53" s="3112"/>
      <c r="GTI53" s="3112"/>
      <c r="GTJ53" s="3112"/>
      <c r="GTK53" s="3112"/>
      <c r="GTL53" s="3112"/>
      <c r="GTM53" s="3112"/>
      <c r="GTN53" s="3112"/>
      <c r="GTO53" s="3112"/>
      <c r="GTP53" s="3112"/>
      <c r="GTQ53" s="3112"/>
      <c r="GTR53" s="3112"/>
      <c r="GTS53" s="3112"/>
      <c r="GTT53" s="3112"/>
      <c r="GTU53" s="3112"/>
      <c r="GTV53" s="3112"/>
      <c r="GTW53" s="3112"/>
      <c r="GTX53" s="3112"/>
      <c r="GTY53" s="3112"/>
      <c r="GTZ53" s="3112"/>
      <c r="GUA53" s="3112"/>
      <c r="GUB53" s="3112"/>
      <c r="GUC53" s="3112"/>
      <c r="GUD53" s="3112"/>
      <c r="GUE53" s="3112"/>
      <c r="GUF53" s="3112"/>
      <c r="GUG53" s="3112"/>
      <c r="GUH53" s="3112"/>
      <c r="GUI53" s="3112"/>
      <c r="GUJ53" s="3112"/>
      <c r="GUK53" s="3112"/>
      <c r="GUL53" s="3112"/>
      <c r="GUM53" s="3112"/>
      <c r="GUN53" s="3112"/>
      <c r="GUO53" s="3112"/>
      <c r="GUP53" s="3112"/>
      <c r="GUQ53" s="3112"/>
      <c r="GUR53" s="3112"/>
      <c r="GUS53" s="3112"/>
      <c r="GUT53" s="3112"/>
      <c r="GUU53" s="3112"/>
      <c r="GUV53" s="3112"/>
      <c r="GUW53" s="3112"/>
      <c r="GUX53" s="3112"/>
      <c r="GUY53" s="3112"/>
      <c r="GUZ53" s="3112"/>
      <c r="GVA53" s="3112"/>
      <c r="GVB53" s="3112"/>
      <c r="GVC53" s="3112"/>
      <c r="GVD53" s="3112"/>
      <c r="GVE53" s="3112"/>
      <c r="GVF53" s="3112"/>
      <c r="GVG53" s="3112"/>
      <c r="GVH53" s="3112"/>
      <c r="GVI53" s="3112"/>
      <c r="GVJ53" s="3112"/>
      <c r="GVK53" s="3112"/>
      <c r="GVL53" s="3112"/>
      <c r="GVM53" s="3112"/>
      <c r="GVN53" s="3112"/>
      <c r="GVO53" s="3112"/>
      <c r="GVP53" s="3112"/>
      <c r="GVQ53" s="3112"/>
      <c r="GVR53" s="3112"/>
      <c r="GVS53" s="3112"/>
      <c r="GVT53" s="3112"/>
      <c r="GVU53" s="3112"/>
      <c r="GVV53" s="3112"/>
      <c r="GVW53" s="3112"/>
      <c r="GVX53" s="3112"/>
      <c r="GVY53" s="3112"/>
      <c r="GVZ53" s="3112"/>
      <c r="GWA53" s="3112"/>
      <c r="GWB53" s="3112"/>
      <c r="GWC53" s="3112"/>
      <c r="GWD53" s="3112"/>
      <c r="GWE53" s="3112"/>
      <c r="GWF53" s="3112"/>
      <c r="GWG53" s="3112"/>
      <c r="GWH53" s="3112"/>
      <c r="GWI53" s="3112"/>
      <c r="GWJ53" s="3112"/>
      <c r="GWK53" s="3112"/>
      <c r="GWL53" s="3112"/>
      <c r="GWM53" s="3112"/>
      <c r="GWN53" s="3112"/>
      <c r="GWO53" s="3112"/>
      <c r="GWP53" s="3112"/>
      <c r="GWQ53" s="3112"/>
      <c r="GWR53" s="3112"/>
      <c r="GWS53" s="3112"/>
      <c r="GWT53" s="3112"/>
      <c r="GWU53" s="3112"/>
      <c r="GWV53" s="3112"/>
      <c r="GWW53" s="3112"/>
      <c r="GWX53" s="3112"/>
      <c r="GWY53" s="3112"/>
      <c r="GWZ53" s="3112"/>
      <c r="GXA53" s="3112"/>
      <c r="GXB53" s="3112"/>
      <c r="GXC53" s="3112"/>
      <c r="GXD53" s="3112"/>
      <c r="GXE53" s="3112"/>
      <c r="GXF53" s="3112"/>
      <c r="GXG53" s="3112"/>
      <c r="GXH53" s="3112"/>
      <c r="GXI53" s="3112"/>
      <c r="GXJ53" s="3112"/>
      <c r="GXK53" s="3112"/>
      <c r="GXL53" s="3112"/>
      <c r="GXM53" s="3112"/>
      <c r="GXN53" s="3112"/>
      <c r="GXO53" s="3112"/>
      <c r="GXP53" s="3112"/>
      <c r="GXQ53" s="3112"/>
      <c r="GXR53" s="3112"/>
      <c r="GXS53" s="3112"/>
      <c r="GXT53" s="3112"/>
      <c r="GXU53" s="3112"/>
      <c r="GXV53" s="3112"/>
      <c r="GXW53" s="3112"/>
      <c r="GXX53" s="3112"/>
      <c r="GXY53" s="3112"/>
      <c r="GXZ53" s="3112"/>
      <c r="GYA53" s="3112"/>
      <c r="GYB53" s="3112"/>
      <c r="GYC53" s="3112"/>
      <c r="GYD53" s="3112"/>
      <c r="GYE53" s="3112"/>
      <c r="GYF53" s="3112"/>
      <c r="GYG53" s="3112"/>
      <c r="GYH53" s="3112"/>
      <c r="GYI53" s="3112"/>
      <c r="GYJ53" s="3112"/>
      <c r="GYK53" s="3112"/>
      <c r="GYL53" s="3112"/>
      <c r="GYM53" s="3112"/>
      <c r="GYN53" s="3112"/>
      <c r="GYO53" s="3112"/>
      <c r="GYP53" s="3112"/>
      <c r="GYQ53" s="3112"/>
      <c r="GYR53" s="3112"/>
      <c r="GYS53" s="3112"/>
      <c r="GYT53" s="3112"/>
      <c r="GYU53" s="3112"/>
      <c r="GYV53" s="3112"/>
      <c r="GYW53" s="3112"/>
      <c r="GYX53" s="3112"/>
      <c r="GYY53" s="3112"/>
      <c r="GYZ53" s="3112"/>
      <c r="GZA53" s="3112"/>
      <c r="GZB53" s="3112"/>
      <c r="GZC53" s="3112"/>
      <c r="GZD53" s="3112"/>
      <c r="GZE53" s="3112"/>
      <c r="GZF53" s="3112"/>
      <c r="GZG53" s="3112"/>
      <c r="GZH53" s="3112"/>
      <c r="GZI53" s="3112"/>
      <c r="GZJ53" s="3112"/>
      <c r="GZK53" s="3112"/>
      <c r="GZL53" s="3112"/>
      <c r="GZM53" s="3112"/>
      <c r="GZN53" s="3112"/>
      <c r="GZO53" s="3112"/>
      <c r="GZP53" s="3112"/>
      <c r="GZQ53" s="3112"/>
      <c r="GZR53" s="3112"/>
      <c r="GZS53" s="3112"/>
      <c r="GZT53" s="3112"/>
      <c r="GZU53" s="3112"/>
      <c r="GZV53" s="3112"/>
      <c r="GZW53" s="3112"/>
      <c r="GZX53" s="3112"/>
      <c r="GZY53" s="3112"/>
      <c r="GZZ53" s="3112"/>
      <c r="HAA53" s="3112"/>
      <c r="HAB53" s="3112"/>
      <c r="HAC53" s="3112"/>
      <c r="HAD53" s="3112"/>
      <c r="HAE53" s="3112"/>
      <c r="HAF53" s="3112"/>
      <c r="HAG53" s="3112"/>
      <c r="HAH53" s="3112"/>
      <c r="HAI53" s="3112"/>
      <c r="HAJ53" s="3112"/>
      <c r="HAK53" s="3112"/>
      <c r="HAL53" s="3112"/>
      <c r="HAM53" s="3112"/>
      <c r="HAN53" s="3112"/>
      <c r="HAO53" s="3112"/>
      <c r="HAP53" s="3112"/>
      <c r="HAQ53" s="3112"/>
      <c r="HAR53" s="3112"/>
      <c r="HAS53" s="3112"/>
      <c r="HAT53" s="3112"/>
      <c r="HAU53" s="3112"/>
      <c r="HAV53" s="3112"/>
      <c r="HAW53" s="3112"/>
      <c r="HAX53" s="3112"/>
      <c r="HAY53" s="3112"/>
      <c r="HAZ53" s="3112"/>
      <c r="HBA53" s="3112"/>
      <c r="HBB53" s="3112"/>
      <c r="HBC53" s="3112"/>
      <c r="HBD53" s="3112"/>
      <c r="HBE53" s="3112"/>
      <c r="HBF53" s="3112"/>
      <c r="HBG53" s="3112"/>
      <c r="HBH53" s="3112"/>
      <c r="HBI53" s="3112"/>
      <c r="HBJ53" s="3112"/>
      <c r="HBK53" s="3112"/>
      <c r="HBL53" s="3112"/>
      <c r="HBM53" s="3112"/>
      <c r="HBN53" s="3112"/>
      <c r="HBO53" s="3112"/>
      <c r="HBP53" s="3112"/>
      <c r="HBQ53" s="3112"/>
      <c r="HBR53" s="3112"/>
      <c r="HBS53" s="3112"/>
      <c r="HBT53" s="3112"/>
      <c r="HBU53" s="3112"/>
      <c r="HBV53" s="3112"/>
      <c r="HBW53" s="3112"/>
      <c r="HBX53" s="3112"/>
      <c r="HBY53" s="3112"/>
      <c r="HBZ53" s="3112"/>
      <c r="HCA53" s="3112"/>
      <c r="HCB53" s="3112"/>
      <c r="HCC53" s="3112"/>
      <c r="HCD53" s="3112"/>
      <c r="HCE53" s="3112"/>
      <c r="HCF53" s="3112"/>
      <c r="HCG53" s="3112"/>
      <c r="HCH53" s="3112"/>
      <c r="HCI53" s="3112"/>
      <c r="HCJ53" s="3112"/>
      <c r="HCK53" s="3112"/>
      <c r="HCL53" s="3112"/>
      <c r="HCM53" s="3112"/>
      <c r="HCN53" s="3112"/>
      <c r="HCO53" s="3112"/>
      <c r="HCP53" s="3112"/>
      <c r="HCQ53" s="3112"/>
      <c r="HCR53" s="3112"/>
      <c r="HCS53" s="3112"/>
      <c r="HCT53" s="3112"/>
      <c r="HCU53" s="3112"/>
      <c r="HCV53" s="3112"/>
      <c r="HCW53" s="3112"/>
      <c r="HCX53" s="3112"/>
      <c r="HCY53" s="3112"/>
      <c r="HCZ53" s="3112"/>
      <c r="HDA53" s="3112"/>
      <c r="HDB53" s="3112"/>
      <c r="HDC53" s="3112"/>
      <c r="HDD53" s="3112"/>
      <c r="HDE53" s="3112"/>
      <c r="HDF53" s="3112"/>
      <c r="HDG53" s="3112"/>
      <c r="HDH53" s="3112"/>
      <c r="HDI53" s="3112"/>
      <c r="HDJ53" s="3112"/>
      <c r="HDK53" s="3112"/>
      <c r="HDL53" s="3112"/>
      <c r="HDM53" s="3112"/>
      <c r="HDN53" s="3112"/>
      <c r="HDO53" s="3112"/>
      <c r="HDP53" s="3112"/>
      <c r="HDQ53" s="3112"/>
      <c r="HDR53" s="3112"/>
      <c r="HDS53" s="3112"/>
      <c r="HDT53" s="3112"/>
      <c r="HDU53" s="3112"/>
      <c r="HDV53" s="3112"/>
      <c r="HDW53" s="3112"/>
      <c r="HDX53" s="3112"/>
      <c r="HDY53" s="3112"/>
      <c r="HDZ53" s="3112"/>
      <c r="HEA53" s="3112"/>
      <c r="HEB53" s="3112"/>
      <c r="HEC53" s="3112"/>
      <c r="HED53" s="3112"/>
      <c r="HEE53" s="3112"/>
      <c r="HEF53" s="3112"/>
      <c r="HEG53" s="3112"/>
      <c r="HEH53" s="3112"/>
      <c r="HEI53" s="3112"/>
      <c r="HEJ53" s="3112"/>
      <c r="HEK53" s="3112"/>
      <c r="HEL53" s="3112"/>
      <c r="HEM53" s="3112"/>
      <c r="HEN53" s="3112"/>
      <c r="HEO53" s="3112"/>
      <c r="HEP53" s="3112"/>
      <c r="HEQ53" s="3112"/>
      <c r="HER53" s="3112"/>
      <c r="HES53" s="3112"/>
      <c r="HET53" s="3112"/>
      <c r="HEU53" s="3112"/>
      <c r="HEV53" s="3112"/>
      <c r="HEW53" s="3112"/>
      <c r="HEX53" s="3112"/>
      <c r="HEY53" s="3112"/>
      <c r="HEZ53" s="3112"/>
      <c r="HFA53" s="3112"/>
      <c r="HFB53" s="3112"/>
      <c r="HFC53" s="3112"/>
      <c r="HFD53" s="3112"/>
      <c r="HFE53" s="3112"/>
      <c r="HFF53" s="3112"/>
      <c r="HFG53" s="3112"/>
      <c r="HFH53" s="3112"/>
      <c r="HFI53" s="3112"/>
      <c r="HFJ53" s="3112"/>
      <c r="HFK53" s="3112"/>
      <c r="HFL53" s="3112"/>
      <c r="HFM53" s="3112"/>
      <c r="HFN53" s="3112"/>
      <c r="HFO53" s="3112"/>
      <c r="HFP53" s="3112"/>
      <c r="HFQ53" s="3112"/>
      <c r="HFR53" s="3112"/>
      <c r="HFS53" s="3112"/>
      <c r="HFT53" s="3112"/>
      <c r="HFU53" s="3112"/>
      <c r="HFV53" s="3112"/>
      <c r="HFW53" s="3112"/>
      <c r="HFX53" s="3112"/>
      <c r="HFY53" s="3112"/>
      <c r="HFZ53" s="3112"/>
      <c r="HGA53" s="3112"/>
      <c r="HGB53" s="3112"/>
      <c r="HGC53" s="3112"/>
      <c r="HGD53" s="3112"/>
      <c r="HGE53" s="3112"/>
      <c r="HGF53" s="3112"/>
      <c r="HGG53" s="3112"/>
      <c r="HGH53" s="3112"/>
      <c r="HGI53" s="3112"/>
      <c r="HGJ53" s="3112"/>
      <c r="HGK53" s="3112"/>
      <c r="HGL53" s="3112"/>
      <c r="HGM53" s="3112"/>
      <c r="HGN53" s="3112"/>
      <c r="HGO53" s="3112"/>
      <c r="HGP53" s="3112"/>
      <c r="HGQ53" s="3112"/>
      <c r="HGR53" s="3112"/>
      <c r="HGS53" s="3112"/>
      <c r="HGT53" s="3112"/>
      <c r="HGU53" s="3112"/>
      <c r="HGV53" s="3112"/>
      <c r="HGW53" s="3112"/>
      <c r="HGX53" s="3112"/>
      <c r="HGY53" s="3112"/>
      <c r="HGZ53" s="3112"/>
      <c r="HHA53" s="3112"/>
      <c r="HHB53" s="3112"/>
      <c r="HHC53" s="3112"/>
      <c r="HHD53" s="3112"/>
      <c r="HHE53" s="3112"/>
      <c r="HHF53" s="3112"/>
      <c r="HHG53" s="3112"/>
      <c r="HHH53" s="3112"/>
      <c r="HHI53" s="3112"/>
      <c r="HHJ53" s="3112"/>
      <c r="HHK53" s="3112"/>
      <c r="HHL53" s="3112"/>
      <c r="HHM53" s="3112"/>
      <c r="HHN53" s="3112"/>
      <c r="HHO53" s="3112"/>
      <c r="HHP53" s="3112"/>
      <c r="HHQ53" s="3112"/>
      <c r="HHR53" s="3112"/>
      <c r="HHS53" s="3112"/>
      <c r="HHT53" s="3112"/>
      <c r="HHU53" s="3112"/>
      <c r="HHV53" s="3112"/>
      <c r="HHW53" s="3112"/>
      <c r="HHX53" s="3112"/>
      <c r="HHY53" s="3112"/>
      <c r="HHZ53" s="3112"/>
      <c r="HIA53" s="3112"/>
      <c r="HIB53" s="3112"/>
      <c r="HIC53" s="3112"/>
      <c r="HID53" s="3112"/>
      <c r="HIE53" s="3112"/>
      <c r="HIF53" s="3112"/>
      <c r="HIG53" s="3112"/>
      <c r="HIH53" s="3112"/>
      <c r="HII53" s="3112"/>
      <c r="HIJ53" s="3112"/>
      <c r="HIK53" s="3112"/>
      <c r="HIL53" s="3112"/>
      <c r="HIM53" s="3112"/>
      <c r="HIN53" s="3112"/>
      <c r="HIO53" s="3112"/>
      <c r="HIP53" s="3112"/>
      <c r="HIQ53" s="3112"/>
      <c r="HIR53" s="3112"/>
      <c r="HIS53" s="3112"/>
      <c r="HIT53" s="3112"/>
      <c r="HIU53" s="3112"/>
      <c r="HIV53" s="3112"/>
      <c r="HIW53" s="3112"/>
      <c r="HIX53" s="3112"/>
      <c r="HIY53" s="3112"/>
      <c r="HIZ53" s="3112"/>
      <c r="HJA53" s="3112"/>
      <c r="HJB53" s="3112"/>
      <c r="HJC53" s="3112"/>
      <c r="HJD53" s="3112"/>
      <c r="HJE53" s="3112"/>
      <c r="HJF53" s="3112"/>
      <c r="HJG53" s="3112"/>
      <c r="HJH53" s="3112"/>
      <c r="HJI53" s="3112"/>
      <c r="HJJ53" s="3112"/>
      <c r="HJK53" s="3112"/>
      <c r="HJL53" s="3112"/>
      <c r="HJM53" s="3112"/>
      <c r="HJN53" s="3112"/>
      <c r="HJO53" s="3112"/>
      <c r="HJP53" s="3112"/>
      <c r="HJQ53" s="3112"/>
      <c r="HJR53" s="3112"/>
      <c r="HJS53" s="3112"/>
      <c r="HJT53" s="3112"/>
      <c r="HJU53" s="3112"/>
      <c r="HJV53" s="3112"/>
      <c r="HJW53" s="3112"/>
      <c r="HJX53" s="3112"/>
      <c r="HJY53" s="3112"/>
      <c r="HJZ53" s="3112"/>
      <c r="HKA53" s="3112"/>
      <c r="HKB53" s="3112"/>
      <c r="HKC53" s="3112"/>
      <c r="HKD53" s="3112"/>
      <c r="HKE53" s="3112"/>
      <c r="HKF53" s="3112"/>
      <c r="HKG53" s="3112"/>
      <c r="HKH53" s="3112"/>
      <c r="HKI53" s="3112"/>
      <c r="HKJ53" s="3112"/>
      <c r="HKK53" s="3112"/>
      <c r="HKL53" s="3112"/>
      <c r="HKM53" s="3112"/>
      <c r="HKN53" s="3112"/>
      <c r="HKO53" s="3112"/>
      <c r="HKP53" s="3112"/>
      <c r="HKQ53" s="3112"/>
      <c r="HKR53" s="3112"/>
      <c r="HKS53" s="3112"/>
      <c r="HKT53" s="3112"/>
      <c r="HKU53" s="3112"/>
      <c r="HKV53" s="3112"/>
      <c r="HKW53" s="3112"/>
      <c r="HKX53" s="3112"/>
      <c r="HKY53" s="3112"/>
      <c r="HKZ53" s="3112"/>
      <c r="HLA53" s="3112"/>
      <c r="HLB53" s="3112"/>
      <c r="HLC53" s="3112"/>
      <c r="HLD53" s="3112"/>
      <c r="HLE53" s="3112"/>
      <c r="HLF53" s="3112"/>
      <c r="HLG53" s="3112"/>
      <c r="HLH53" s="3112"/>
      <c r="HLI53" s="3112"/>
      <c r="HLJ53" s="3112"/>
      <c r="HLK53" s="3112"/>
      <c r="HLL53" s="3112"/>
      <c r="HLM53" s="3112"/>
      <c r="HLN53" s="3112"/>
      <c r="HLO53" s="3112"/>
      <c r="HLP53" s="3112"/>
      <c r="HLQ53" s="3112"/>
      <c r="HLR53" s="3112"/>
      <c r="HLS53" s="3112"/>
      <c r="HLT53" s="3112"/>
      <c r="HLU53" s="3112"/>
      <c r="HLV53" s="3112"/>
      <c r="HLW53" s="3112"/>
      <c r="HLX53" s="3112"/>
      <c r="HLY53" s="3112"/>
      <c r="HLZ53" s="3112"/>
      <c r="HMA53" s="3112"/>
      <c r="HMB53" s="3112"/>
      <c r="HMC53" s="3112"/>
      <c r="HMD53" s="3112"/>
      <c r="HME53" s="3112"/>
      <c r="HMF53" s="3112"/>
      <c r="HMG53" s="3112"/>
      <c r="HMH53" s="3112"/>
      <c r="HMI53" s="3112"/>
      <c r="HMJ53" s="3112"/>
      <c r="HMK53" s="3112"/>
      <c r="HML53" s="3112"/>
      <c r="HMM53" s="3112"/>
      <c r="HMN53" s="3112"/>
      <c r="HMO53" s="3112"/>
      <c r="HMP53" s="3112"/>
      <c r="HMQ53" s="3112"/>
      <c r="HMR53" s="3112"/>
      <c r="HMS53" s="3112"/>
      <c r="HMT53" s="3112"/>
      <c r="HMU53" s="3112"/>
      <c r="HMV53" s="3112"/>
      <c r="HMW53" s="3112"/>
      <c r="HMX53" s="3112"/>
      <c r="HMY53" s="3112"/>
      <c r="HMZ53" s="3112"/>
      <c r="HNA53" s="3112"/>
      <c r="HNB53" s="3112"/>
      <c r="HNC53" s="3112"/>
      <c r="HND53" s="3112"/>
      <c r="HNE53" s="3112"/>
      <c r="HNF53" s="3112"/>
      <c r="HNG53" s="3112"/>
      <c r="HNH53" s="3112"/>
      <c r="HNI53" s="3112"/>
      <c r="HNJ53" s="3112"/>
      <c r="HNK53" s="3112"/>
      <c r="HNL53" s="3112"/>
      <c r="HNM53" s="3112"/>
      <c r="HNN53" s="3112"/>
      <c r="HNO53" s="3112"/>
      <c r="HNP53" s="3112"/>
      <c r="HNQ53" s="3112"/>
      <c r="HNR53" s="3112"/>
      <c r="HNS53" s="3112"/>
      <c r="HNT53" s="3112"/>
      <c r="HNU53" s="3112"/>
      <c r="HNV53" s="3112"/>
      <c r="HNW53" s="3112"/>
      <c r="HNX53" s="3112"/>
      <c r="HNY53" s="3112"/>
      <c r="HNZ53" s="3112"/>
      <c r="HOA53" s="3112"/>
      <c r="HOB53" s="3112"/>
      <c r="HOC53" s="3112"/>
      <c r="HOD53" s="3112"/>
      <c r="HOE53" s="3112"/>
      <c r="HOF53" s="3112"/>
      <c r="HOG53" s="3112"/>
      <c r="HOH53" s="3112"/>
      <c r="HOI53" s="3112"/>
      <c r="HOJ53" s="3112"/>
      <c r="HOK53" s="3112"/>
      <c r="HOL53" s="3112"/>
      <c r="HOM53" s="3112"/>
      <c r="HON53" s="3112"/>
      <c r="HOO53" s="3112"/>
      <c r="HOP53" s="3112"/>
      <c r="HOQ53" s="3112"/>
      <c r="HOR53" s="3112"/>
      <c r="HOS53" s="3112"/>
      <c r="HOT53" s="3112"/>
      <c r="HOU53" s="3112"/>
      <c r="HOV53" s="3112"/>
      <c r="HOW53" s="3112"/>
      <c r="HOX53" s="3112"/>
      <c r="HOY53" s="3112"/>
      <c r="HOZ53" s="3112"/>
      <c r="HPA53" s="3112"/>
      <c r="HPB53" s="3112"/>
      <c r="HPC53" s="3112"/>
      <c r="HPD53" s="3112"/>
      <c r="HPE53" s="3112"/>
      <c r="HPF53" s="3112"/>
      <c r="HPG53" s="3112"/>
      <c r="HPH53" s="3112"/>
      <c r="HPI53" s="3112"/>
      <c r="HPJ53" s="3112"/>
      <c r="HPK53" s="3112"/>
      <c r="HPL53" s="3112"/>
      <c r="HPM53" s="3112"/>
      <c r="HPN53" s="3112"/>
      <c r="HPO53" s="3112"/>
      <c r="HPP53" s="3112"/>
      <c r="HPQ53" s="3112"/>
      <c r="HPR53" s="3112"/>
      <c r="HPS53" s="3112"/>
      <c r="HPT53" s="3112"/>
      <c r="HPU53" s="3112"/>
      <c r="HPV53" s="3112"/>
      <c r="HPW53" s="3112"/>
      <c r="HPX53" s="3112"/>
      <c r="HPY53" s="3112"/>
      <c r="HPZ53" s="3112"/>
      <c r="HQA53" s="3112"/>
      <c r="HQB53" s="3112"/>
      <c r="HQC53" s="3112"/>
      <c r="HQD53" s="3112"/>
      <c r="HQE53" s="3112"/>
      <c r="HQF53" s="3112"/>
      <c r="HQG53" s="3112"/>
      <c r="HQH53" s="3112"/>
      <c r="HQI53" s="3112"/>
      <c r="HQJ53" s="3112"/>
      <c r="HQK53" s="3112"/>
      <c r="HQL53" s="3112"/>
      <c r="HQM53" s="3112"/>
      <c r="HQN53" s="3112"/>
      <c r="HQO53" s="3112"/>
      <c r="HQP53" s="3112"/>
      <c r="HQQ53" s="3112"/>
      <c r="HQR53" s="3112"/>
      <c r="HQS53" s="3112"/>
      <c r="HQT53" s="3112"/>
      <c r="HQU53" s="3112"/>
      <c r="HQV53" s="3112"/>
      <c r="HQW53" s="3112"/>
      <c r="HQX53" s="3112"/>
      <c r="HQY53" s="3112"/>
      <c r="HQZ53" s="3112"/>
      <c r="HRA53" s="3112"/>
      <c r="HRB53" s="3112"/>
      <c r="HRC53" s="3112"/>
      <c r="HRD53" s="3112"/>
      <c r="HRE53" s="3112"/>
      <c r="HRF53" s="3112"/>
      <c r="HRG53" s="3112"/>
      <c r="HRH53" s="3112"/>
      <c r="HRI53" s="3112"/>
      <c r="HRJ53" s="3112"/>
      <c r="HRK53" s="3112"/>
      <c r="HRL53" s="3112"/>
      <c r="HRM53" s="3112"/>
      <c r="HRN53" s="3112"/>
      <c r="HRO53" s="3112"/>
      <c r="HRP53" s="3112"/>
      <c r="HRQ53" s="3112"/>
      <c r="HRR53" s="3112"/>
      <c r="HRS53" s="3112"/>
      <c r="HRT53" s="3112"/>
      <c r="HRU53" s="3112"/>
      <c r="HRV53" s="3112"/>
      <c r="HRW53" s="3112"/>
      <c r="HRX53" s="3112"/>
      <c r="HRY53" s="3112"/>
      <c r="HRZ53" s="3112"/>
      <c r="HSA53" s="3112"/>
      <c r="HSB53" s="3112"/>
      <c r="HSC53" s="3112"/>
      <c r="HSD53" s="3112"/>
      <c r="HSE53" s="3112"/>
      <c r="HSF53" s="3112"/>
      <c r="HSG53" s="3112"/>
      <c r="HSH53" s="3112"/>
      <c r="HSI53" s="3112"/>
      <c r="HSJ53" s="3112"/>
      <c r="HSK53" s="3112"/>
      <c r="HSL53" s="3112"/>
      <c r="HSM53" s="3112"/>
      <c r="HSN53" s="3112"/>
      <c r="HSO53" s="3112"/>
      <c r="HSP53" s="3112"/>
      <c r="HSQ53" s="3112"/>
      <c r="HSR53" s="3112"/>
      <c r="HSS53" s="3112"/>
      <c r="HST53" s="3112"/>
      <c r="HSU53" s="3112"/>
      <c r="HSV53" s="3112"/>
      <c r="HSW53" s="3112"/>
      <c r="HSX53" s="3112"/>
      <c r="HSY53" s="3112"/>
      <c r="HSZ53" s="3112"/>
      <c r="HTA53" s="3112"/>
      <c r="HTB53" s="3112"/>
      <c r="HTC53" s="3112"/>
      <c r="HTD53" s="3112"/>
      <c r="HTE53" s="3112"/>
      <c r="HTF53" s="3112"/>
      <c r="HTG53" s="3112"/>
      <c r="HTH53" s="3112"/>
      <c r="HTI53" s="3112"/>
      <c r="HTJ53" s="3112"/>
      <c r="HTK53" s="3112"/>
      <c r="HTL53" s="3112"/>
      <c r="HTM53" s="3112"/>
      <c r="HTN53" s="3112"/>
      <c r="HTO53" s="3112"/>
      <c r="HTP53" s="3112"/>
      <c r="HTQ53" s="3112"/>
      <c r="HTR53" s="3112"/>
      <c r="HTS53" s="3112"/>
      <c r="HTT53" s="3112"/>
      <c r="HTU53" s="3112"/>
      <c r="HTV53" s="3112"/>
      <c r="HTW53" s="3112"/>
      <c r="HTX53" s="3112"/>
      <c r="HTY53" s="3112"/>
      <c r="HTZ53" s="3112"/>
      <c r="HUA53" s="3112"/>
      <c r="HUB53" s="3112"/>
      <c r="HUC53" s="3112"/>
      <c r="HUD53" s="3112"/>
      <c r="HUE53" s="3112"/>
      <c r="HUF53" s="3112"/>
      <c r="HUG53" s="3112"/>
      <c r="HUH53" s="3112"/>
      <c r="HUI53" s="3112"/>
      <c r="HUJ53" s="3112"/>
      <c r="HUK53" s="3112"/>
      <c r="HUL53" s="3112"/>
      <c r="HUM53" s="3112"/>
      <c r="HUN53" s="3112"/>
      <c r="HUO53" s="3112"/>
      <c r="HUP53" s="3112"/>
      <c r="HUQ53" s="3112"/>
      <c r="HUR53" s="3112"/>
      <c r="HUS53" s="3112"/>
      <c r="HUT53" s="3112"/>
      <c r="HUU53" s="3112"/>
      <c r="HUV53" s="3112"/>
      <c r="HUW53" s="3112"/>
      <c r="HUX53" s="3112"/>
      <c r="HUY53" s="3112"/>
      <c r="HUZ53" s="3112"/>
      <c r="HVA53" s="3112"/>
      <c r="HVB53" s="3112"/>
      <c r="HVC53" s="3112"/>
      <c r="HVD53" s="3112"/>
      <c r="HVE53" s="3112"/>
      <c r="HVF53" s="3112"/>
      <c r="HVG53" s="3112"/>
      <c r="HVH53" s="3112"/>
      <c r="HVI53" s="3112"/>
      <c r="HVJ53" s="3112"/>
      <c r="HVK53" s="3112"/>
      <c r="HVL53" s="3112"/>
      <c r="HVM53" s="3112"/>
      <c r="HVN53" s="3112"/>
      <c r="HVO53" s="3112"/>
      <c r="HVP53" s="3112"/>
      <c r="HVQ53" s="3112"/>
      <c r="HVR53" s="3112"/>
      <c r="HVS53" s="3112"/>
      <c r="HVT53" s="3112"/>
      <c r="HVU53" s="3112"/>
      <c r="HVV53" s="3112"/>
      <c r="HVW53" s="3112"/>
      <c r="HVX53" s="3112"/>
      <c r="HVY53" s="3112"/>
      <c r="HVZ53" s="3112"/>
      <c r="HWA53" s="3112"/>
      <c r="HWB53" s="3112"/>
      <c r="HWC53" s="3112"/>
      <c r="HWD53" s="3112"/>
      <c r="HWE53" s="3112"/>
      <c r="HWF53" s="3112"/>
      <c r="HWG53" s="3112"/>
      <c r="HWH53" s="3112"/>
      <c r="HWI53" s="3112"/>
      <c r="HWJ53" s="3112"/>
      <c r="HWK53" s="3112"/>
      <c r="HWL53" s="3112"/>
      <c r="HWM53" s="3112"/>
      <c r="HWN53" s="3112"/>
      <c r="HWO53" s="3112"/>
      <c r="HWP53" s="3112"/>
      <c r="HWQ53" s="3112"/>
      <c r="HWR53" s="3112"/>
      <c r="HWS53" s="3112"/>
      <c r="HWT53" s="3112"/>
      <c r="HWU53" s="3112"/>
      <c r="HWV53" s="3112"/>
      <c r="HWW53" s="3112"/>
      <c r="HWX53" s="3112"/>
      <c r="HWY53" s="3112"/>
      <c r="HWZ53" s="3112"/>
      <c r="HXA53" s="3112"/>
      <c r="HXB53" s="3112"/>
      <c r="HXC53" s="3112"/>
      <c r="HXD53" s="3112"/>
      <c r="HXE53" s="3112"/>
      <c r="HXF53" s="3112"/>
      <c r="HXG53" s="3112"/>
      <c r="HXH53" s="3112"/>
      <c r="HXI53" s="3112"/>
      <c r="HXJ53" s="3112"/>
      <c r="HXK53" s="3112"/>
      <c r="HXL53" s="3112"/>
      <c r="HXM53" s="3112"/>
      <c r="HXN53" s="3112"/>
      <c r="HXO53" s="3112"/>
      <c r="HXP53" s="3112"/>
      <c r="HXQ53" s="3112"/>
      <c r="HXR53" s="3112"/>
      <c r="HXS53" s="3112"/>
      <c r="HXT53" s="3112"/>
      <c r="HXU53" s="3112"/>
      <c r="HXV53" s="3112"/>
      <c r="HXW53" s="3112"/>
      <c r="HXX53" s="3112"/>
      <c r="HXY53" s="3112"/>
      <c r="HXZ53" s="3112"/>
      <c r="HYA53" s="3112"/>
      <c r="HYB53" s="3112"/>
      <c r="HYC53" s="3112"/>
      <c r="HYD53" s="3112"/>
      <c r="HYE53" s="3112"/>
      <c r="HYF53" s="3112"/>
      <c r="HYG53" s="3112"/>
      <c r="HYH53" s="3112"/>
      <c r="HYI53" s="3112"/>
      <c r="HYJ53" s="3112"/>
      <c r="HYK53" s="3112"/>
      <c r="HYL53" s="3112"/>
      <c r="HYM53" s="3112"/>
      <c r="HYN53" s="3112"/>
      <c r="HYO53" s="3112"/>
      <c r="HYP53" s="3112"/>
      <c r="HYQ53" s="3112"/>
      <c r="HYR53" s="3112"/>
      <c r="HYS53" s="3112"/>
      <c r="HYT53" s="3112"/>
      <c r="HYU53" s="3112"/>
      <c r="HYV53" s="3112"/>
      <c r="HYW53" s="3112"/>
      <c r="HYX53" s="3112"/>
      <c r="HYY53" s="3112"/>
      <c r="HYZ53" s="3112"/>
      <c r="HZA53" s="3112"/>
      <c r="HZB53" s="3112"/>
      <c r="HZC53" s="3112"/>
      <c r="HZD53" s="3112"/>
      <c r="HZE53" s="3112"/>
      <c r="HZF53" s="3112"/>
      <c r="HZG53" s="3112"/>
      <c r="HZH53" s="3112"/>
      <c r="HZI53" s="3112"/>
      <c r="HZJ53" s="3112"/>
      <c r="HZK53" s="3112"/>
      <c r="HZL53" s="3112"/>
      <c r="HZM53" s="3112"/>
      <c r="HZN53" s="3112"/>
      <c r="HZO53" s="3112"/>
      <c r="HZP53" s="3112"/>
      <c r="HZQ53" s="3112"/>
      <c r="HZR53" s="3112"/>
      <c r="HZS53" s="3112"/>
      <c r="HZT53" s="3112"/>
      <c r="HZU53" s="3112"/>
      <c r="HZV53" s="3112"/>
      <c r="HZW53" s="3112"/>
      <c r="HZX53" s="3112"/>
      <c r="HZY53" s="3112"/>
      <c r="HZZ53" s="3112"/>
      <c r="IAA53" s="3112"/>
      <c r="IAB53" s="3112"/>
      <c r="IAC53" s="3112"/>
      <c r="IAD53" s="3112"/>
      <c r="IAE53" s="3112"/>
      <c r="IAF53" s="3112"/>
      <c r="IAG53" s="3112"/>
      <c r="IAH53" s="3112"/>
      <c r="IAI53" s="3112"/>
      <c r="IAJ53" s="3112"/>
      <c r="IAK53" s="3112"/>
      <c r="IAL53" s="3112"/>
      <c r="IAM53" s="3112"/>
      <c r="IAN53" s="3112"/>
      <c r="IAO53" s="3112"/>
      <c r="IAP53" s="3112"/>
      <c r="IAQ53" s="3112"/>
      <c r="IAR53" s="3112"/>
      <c r="IAS53" s="3112"/>
      <c r="IAT53" s="3112"/>
      <c r="IAU53" s="3112"/>
      <c r="IAV53" s="3112"/>
      <c r="IAW53" s="3112"/>
      <c r="IAX53" s="3112"/>
      <c r="IAY53" s="3112"/>
      <c r="IAZ53" s="3112"/>
      <c r="IBA53" s="3112"/>
      <c r="IBB53" s="3112"/>
      <c r="IBC53" s="3112"/>
      <c r="IBD53" s="3112"/>
      <c r="IBE53" s="3112"/>
      <c r="IBF53" s="3112"/>
      <c r="IBG53" s="3112"/>
      <c r="IBH53" s="3112"/>
      <c r="IBI53" s="3112"/>
      <c r="IBJ53" s="3112"/>
      <c r="IBK53" s="3112"/>
      <c r="IBL53" s="3112"/>
      <c r="IBM53" s="3112"/>
      <c r="IBN53" s="3112"/>
      <c r="IBO53" s="3112"/>
      <c r="IBP53" s="3112"/>
      <c r="IBQ53" s="3112"/>
      <c r="IBR53" s="3112"/>
      <c r="IBS53" s="3112"/>
      <c r="IBT53" s="3112"/>
      <c r="IBU53" s="3112"/>
      <c r="IBV53" s="3112"/>
      <c r="IBW53" s="3112"/>
      <c r="IBX53" s="3112"/>
      <c r="IBY53" s="3112"/>
      <c r="IBZ53" s="3112"/>
      <c r="ICA53" s="3112"/>
      <c r="ICB53" s="3112"/>
      <c r="ICC53" s="3112"/>
      <c r="ICD53" s="3112"/>
      <c r="ICE53" s="3112"/>
      <c r="ICF53" s="3112"/>
      <c r="ICG53" s="3112"/>
      <c r="ICH53" s="3112"/>
      <c r="ICI53" s="3112"/>
      <c r="ICJ53" s="3112"/>
      <c r="ICK53" s="3112"/>
      <c r="ICL53" s="3112"/>
      <c r="ICM53" s="3112"/>
      <c r="ICN53" s="3112"/>
      <c r="ICO53" s="3112"/>
      <c r="ICP53" s="3112"/>
      <c r="ICQ53" s="3112"/>
      <c r="ICR53" s="3112"/>
      <c r="ICS53" s="3112"/>
      <c r="ICT53" s="3112"/>
      <c r="ICU53" s="3112"/>
      <c r="ICV53" s="3112"/>
      <c r="ICW53" s="3112"/>
      <c r="ICX53" s="3112"/>
      <c r="ICY53" s="3112"/>
      <c r="ICZ53" s="3112"/>
      <c r="IDA53" s="3112"/>
      <c r="IDB53" s="3112"/>
      <c r="IDC53" s="3112"/>
      <c r="IDD53" s="3112"/>
      <c r="IDE53" s="3112"/>
      <c r="IDF53" s="3112"/>
      <c r="IDG53" s="3112"/>
      <c r="IDH53" s="3112"/>
      <c r="IDI53" s="3112"/>
      <c r="IDJ53" s="3112"/>
      <c r="IDK53" s="3112"/>
      <c r="IDL53" s="3112"/>
      <c r="IDM53" s="3112"/>
      <c r="IDN53" s="3112"/>
      <c r="IDO53" s="3112"/>
      <c r="IDP53" s="3112"/>
      <c r="IDQ53" s="3112"/>
      <c r="IDR53" s="3112"/>
      <c r="IDS53" s="3112"/>
      <c r="IDT53" s="3112"/>
      <c r="IDU53" s="3112"/>
      <c r="IDV53" s="3112"/>
      <c r="IDW53" s="3112"/>
      <c r="IDX53" s="3112"/>
      <c r="IDY53" s="3112"/>
      <c r="IDZ53" s="3112"/>
      <c r="IEA53" s="3112"/>
      <c r="IEB53" s="3112"/>
      <c r="IEC53" s="3112"/>
      <c r="IED53" s="3112"/>
      <c r="IEE53" s="3112"/>
      <c r="IEF53" s="3112"/>
      <c r="IEG53" s="3112"/>
      <c r="IEH53" s="3112"/>
      <c r="IEI53" s="3112"/>
      <c r="IEJ53" s="3112"/>
      <c r="IEK53" s="3112"/>
      <c r="IEL53" s="3112"/>
      <c r="IEM53" s="3112"/>
      <c r="IEN53" s="3112"/>
      <c r="IEO53" s="3112"/>
      <c r="IEP53" s="3112"/>
      <c r="IEQ53" s="3112"/>
      <c r="IER53" s="3112"/>
      <c r="IES53" s="3112"/>
      <c r="IET53" s="3112"/>
      <c r="IEU53" s="3112"/>
      <c r="IEV53" s="3112"/>
      <c r="IEW53" s="3112"/>
      <c r="IEX53" s="3112"/>
      <c r="IEY53" s="3112"/>
      <c r="IEZ53" s="3112"/>
      <c r="IFA53" s="3112"/>
      <c r="IFB53" s="3112"/>
      <c r="IFC53" s="3112"/>
      <c r="IFD53" s="3112"/>
      <c r="IFE53" s="3112"/>
      <c r="IFF53" s="3112"/>
      <c r="IFG53" s="3112"/>
      <c r="IFH53" s="3112"/>
      <c r="IFI53" s="3112"/>
      <c r="IFJ53" s="3112"/>
      <c r="IFK53" s="3112"/>
      <c r="IFL53" s="3112"/>
      <c r="IFM53" s="3112"/>
      <c r="IFN53" s="3112"/>
      <c r="IFO53" s="3112"/>
      <c r="IFP53" s="3112"/>
      <c r="IFQ53" s="3112"/>
      <c r="IFR53" s="3112"/>
      <c r="IFS53" s="3112"/>
      <c r="IFT53" s="3112"/>
      <c r="IFU53" s="3112"/>
      <c r="IFV53" s="3112"/>
      <c r="IFW53" s="3112"/>
      <c r="IFX53" s="3112"/>
      <c r="IFY53" s="3112"/>
      <c r="IFZ53" s="3112"/>
      <c r="IGA53" s="3112"/>
      <c r="IGB53" s="3112"/>
      <c r="IGC53" s="3112"/>
      <c r="IGD53" s="3112"/>
      <c r="IGE53" s="3112"/>
      <c r="IGF53" s="3112"/>
      <c r="IGG53" s="3112"/>
      <c r="IGH53" s="3112"/>
      <c r="IGI53" s="3112"/>
      <c r="IGJ53" s="3112"/>
      <c r="IGK53" s="3112"/>
      <c r="IGL53" s="3112"/>
      <c r="IGM53" s="3112"/>
      <c r="IGN53" s="3112"/>
      <c r="IGO53" s="3112"/>
      <c r="IGP53" s="3112"/>
      <c r="IGQ53" s="3112"/>
      <c r="IGR53" s="3112"/>
      <c r="IGS53" s="3112"/>
      <c r="IGT53" s="3112"/>
      <c r="IGU53" s="3112"/>
      <c r="IGV53" s="3112"/>
      <c r="IGW53" s="3112"/>
      <c r="IGX53" s="3112"/>
      <c r="IGY53" s="3112"/>
      <c r="IGZ53" s="3112"/>
      <c r="IHA53" s="3112"/>
      <c r="IHB53" s="3112"/>
      <c r="IHC53" s="3112"/>
      <c r="IHD53" s="3112"/>
      <c r="IHE53" s="3112"/>
      <c r="IHF53" s="3112"/>
      <c r="IHG53" s="3112"/>
      <c r="IHH53" s="3112"/>
      <c r="IHI53" s="3112"/>
      <c r="IHJ53" s="3112"/>
      <c r="IHK53" s="3112"/>
      <c r="IHL53" s="3112"/>
      <c r="IHM53" s="3112"/>
      <c r="IHN53" s="3112"/>
      <c r="IHO53" s="3112"/>
      <c r="IHP53" s="3112"/>
      <c r="IHQ53" s="3112"/>
      <c r="IHR53" s="3112"/>
      <c r="IHS53" s="3112"/>
      <c r="IHT53" s="3112"/>
      <c r="IHU53" s="3112"/>
      <c r="IHV53" s="3112"/>
      <c r="IHW53" s="3112"/>
      <c r="IHX53" s="3112"/>
      <c r="IHY53" s="3112"/>
      <c r="IHZ53" s="3112"/>
      <c r="IIA53" s="3112"/>
      <c r="IIB53" s="3112"/>
      <c r="IIC53" s="3112"/>
      <c r="IID53" s="3112"/>
      <c r="IIE53" s="3112"/>
      <c r="IIF53" s="3112"/>
      <c r="IIG53" s="3112"/>
      <c r="IIH53" s="3112"/>
      <c r="III53" s="3112"/>
      <c r="IIJ53" s="3112"/>
      <c r="IIK53" s="3112"/>
      <c r="IIL53" s="3112"/>
      <c r="IIM53" s="3112"/>
      <c r="IIN53" s="3112"/>
      <c r="IIO53" s="3112"/>
      <c r="IIP53" s="3112"/>
      <c r="IIQ53" s="3112"/>
      <c r="IIR53" s="3112"/>
      <c r="IIS53" s="3112"/>
      <c r="IIT53" s="3112"/>
      <c r="IIU53" s="3112"/>
      <c r="IIV53" s="3112"/>
      <c r="IIW53" s="3112"/>
      <c r="IIX53" s="3112"/>
      <c r="IIY53" s="3112"/>
      <c r="IIZ53" s="3112"/>
      <c r="IJA53" s="3112"/>
      <c r="IJB53" s="3112"/>
      <c r="IJC53" s="3112"/>
      <c r="IJD53" s="3112"/>
      <c r="IJE53" s="3112"/>
      <c r="IJF53" s="3112"/>
      <c r="IJG53" s="3112"/>
      <c r="IJH53" s="3112"/>
      <c r="IJI53" s="3112"/>
      <c r="IJJ53" s="3112"/>
      <c r="IJK53" s="3112"/>
      <c r="IJL53" s="3112"/>
      <c r="IJM53" s="3112"/>
      <c r="IJN53" s="3112"/>
      <c r="IJO53" s="3112"/>
      <c r="IJP53" s="3112"/>
      <c r="IJQ53" s="3112"/>
      <c r="IJR53" s="3112"/>
      <c r="IJS53" s="3112"/>
      <c r="IJT53" s="3112"/>
      <c r="IJU53" s="3112"/>
      <c r="IJV53" s="3112"/>
      <c r="IJW53" s="3112"/>
      <c r="IJX53" s="3112"/>
      <c r="IJY53" s="3112"/>
      <c r="IJZ53" s="3112"/>
      <c r="IKA53" s="3112"/>
      <c r="IKB53" s="3112"/>
      <c r="IKC53" s="3112"/>
      <c r="IKD53" s="3112"/>
      <c r="IKE53" s="3112"/>
      <c r="IKF53" s="3112"/>
      <c r="IKG53" s="3112"/>
      <c r="IKH53" s="3112"/>
      <c r="IKI53" s="3112"/>
      <c r="IKJ53" s="3112"/>
      <c r="IKK53" s="3112"/>
      <c r="IKL53" s="3112"/>
      <c r="IKM53" s="3112"/>
      <c r="IKN53" s="3112"/>
      <c r="IKO53" s="3112"/>
      <c r="IKP53" s="3112"/>
      <c r="IKQ53" s="3112"/>
      <c r="IKR53" s="3112"/>
      <c r="IKS53" s="3112"/>
      <c r="IKT53" s="3112"/>
      <c r="IKU53" s="3112"/>
      <c r="IKV53" s="3112"/>
      <c r="IKW53" s="3112"/>
      <c r="IKX53" s="3112"/>
      <c r="IKY53" s="3112"/>
      <c r="IKZ53" s="3112"/>
      <c r="ILA53" s="3112"/>
      <c r="ILB53" s="3112"/>
      <c r="ILC53" s="3112"/>
      <c r="ILD53" s="3112"/>
      <c r="ILE53" s="3112"/>
      <c r="ILF53" s="3112"/>
      <c r="ILG53" s="3112"/>
      <c r="ILH53" s="3112"/>
      <c r="ILI53" s="3112"/>
      <c r="ILJ53" s="3112"/>
      <c r="ILK53" s="3112"/>
      <c r="ILL53" s="3112"/>
      <c r="ILM53" s="3112"/>
      <c r="ILN53" s="3112"/>
      <c r="ILO53" s="3112"/>
      <c r="ILP53" s="3112"/>
      <c r="ILQ53" s="3112"/>
      <c r="ILR53" s="3112"/>
      <c r="ILS53" s="3112"/>
      <c r="ILT53" s="3112"/>
      <c r="ILU53" s="3112"/>
      <c r="ILV53" s="3112"/>
      <c r="ILW53" s="3112"/>
      <c r="ILX53" s="3112"/>
      <c r="ILY53" s="3112"/>
      <c r="ILZ53" s="3112"/>
      <c r="IMA53" s="3112"/>
      <c r="IMB53" s="3112"/>
      <c r="IMC53" s="3112"/>
      <c r="IMD53" s="3112"/>
      <c r="IME53" s="3112"/>
      <c r="IMF53" s="3112"/>
      <c r="IMG53" s="3112"/>
      <c r="IMH53" s="3112"/>
      <c r="IMI53" s="3112"/>
      <c r="IMJ53" s="3112"/>
      <c r="IMK53" s="3112"/>
      <c r="IML53" s="3112"/>
      <c r="IMM53" s="3112"/>
      <c r="IMN53" s="3112"/>
      <c r="IMO53" s="3112"/>
      <c r="IMP53" s="3112"/>
      <c r="IMQ53" s="3112"/>
      <c r="IMR53" s="3112"/>
      <c r="IMS53" s="3112"/>
      <c r="IMT53" s="3112"/>
      <c r="IMU53" s="3112"/>
      <c r="IMV53" s="3112"/>
      <c r="IMW53" s="3112"/>
      <c r="IMX53" s="3112"/>
      <c r="IMY53" s="3112"/>
      <c r="IMZ53" s="3112"/>
      <c r="INA53" s="3112"/>
      <c r="INB53" s="3112"/>
      <c r="INC53" s="3112"/>
      <c r="IND53" s="3112"/>
      <c r="INE53" s="3112"/>
      <c r="INF53" s="3112"/>
      <c r="ING53" s="3112"/>
      <c r="INH53" s="3112"/>
      <c r="INI53" s="3112"/>
      <c r="INJ53" s="3112"/>
      <c r="INK53" s="3112"/>
      <c r="INL53" s="3112"/>
      <c r="INM53" s="3112"/>
      <c r="INN53" s="3112"/>
      <c r="INO53" s="3112"/>
      <c r="INP53" s="3112"/>
      <c r="INQ53" s="3112"/>
      <c r="INR53" s="3112"/>
      <c r="INS53" s="3112"/>
      <c r="INT53" s="3112"/>
      <c r="INU53" s="3112"/>
      <c r="INV53" s="3112"/>
      <c r="INW53" s="3112"/>
      <c r="INX53" s="3112"/>
      <c r="INY53" s="3112"/>
      <c r="INZ53" s="3112"/>
      <c r="IOA53" s="3112"/>
      <c r="IOB53" s="3112"/>
      <c r="IOC53" s="3112"/>
      <c r="IOD53" s="3112"/>
      <c r="IOE53" s="3112"/>
      <c r="IOF53" s="3112"/>
      <c r="IOG53" s="3112"/>
      <c r="IOH53" s="3112"/>
      <c r="IOI53" s="3112"/>
      <c r="IOJ53" s="3112"/>
      <c r="IOK53" s="3112"/>
      <c r="IOL53" s="3112"/>
      <c r="IOM53" s="3112"/>
      <c r="ION53" s="3112"/>
      <c r="IOO53" s="3112"/>
      <c r="IOP53" s="3112"/>
      <c r="IOQ53" s="3112"/>
      <c r="IOR53" s="3112"/>
      <c r="IOS53" s="3112"/>
      <c r="IOT53" s="3112"/>
      <c r="IOU53" s="3112"/>
      <c r="IOV53" s="3112"/>
      <c r="IOW53" s="3112"/>
      <c r="IOX53" s="3112"/>
      <c r="IOY53" s="3112"/>
      <c r="IOZ53" s="3112"/>
      <c r="IPA53" s="3112"/>
      <c r="IPB53" s="3112"/>
      <c r="IPC53" s="3112"/>
      <c r="IPD53" s="3112"/>
      <c r="IPE53" s="3112"/>
      <c r="IPF53" s="3112"/>
      <c r="IPG53" s="3112"/>
      <c r="IPH53" s="3112"/>
      <c r="IPI53" s="3112"/>
      <c r="IPJ53" s="3112"/>
      <c r="IPK53" s="3112"/>
      <c r="IPL53" s="3112"/>
      <c r="IPM53" s="3112"/>
      <c r="IPN53" s="3112"/>
      <c r="IPO53" s="3112"/>
      <c r="IPP53" s="3112"/>
      <c r="IPQ53" s="3112"/>
      <c r="IPR53" s="3112"/>
      <c r="IPS53" s="3112"/>
      <c r="IPT53" s="3112"/>
      <c r="IPU53" s="3112"/>
      <c r="IPV53" s="3112"/>
      <c r="IPW53" s="3112"/>
      <c r="IPX53" s="3112"/>
      <c r="IPY53" s="3112"/>
      <c r="IPZ53" s="3112"/>
      <c r="IQA53" s="3112"/>
      <c r="IQB53" s="3112"/>
      <c r="IQC53" s="3112"/>
      <c r="IQD53" s="3112"/>
      <c r="IQE53" s="3112"/>
      <c r="IQF53" s="3112"/>
      <c r="IQG53" s="3112"/>
      <c r="IQH53" s="3112"/>
      <c r="IQI53" s="3112"/>
      <c r="IQJ53" s="3112"/>
      <c r="IQK53" s="3112"/>
      <c r="IQL53" s="3112"/>
      <c r="IQM53" s="3112"/>
      <c r="IQN53" s="3112"/>
      <c r="IQO53" s="3112"/>
      <c r="IQP53" s="3112"/>
      <c r="IQQ53" s="3112"/>
      <c r="IQR53" s="3112"/>
      <c r="IQS53" s="3112"/>
      <c r="IQT53" s="3112"/>
      <c r="IQU53" s="3112"/>
      <c r="IQV53" s="3112"/>
      <c r="IQW53" s="3112"/>
      <c r="IQX53" s="3112"/>
      <c r="IQY53" s="3112"/>
      <c r="IQZ53" s="3112"/>
      <c r="IRA53" s="3112"/>
      <c r="IRB53" s="3112"/>
      <c r="IRC53" s="3112"/>
      <c r="IRD53" s="3112"/>
      <c r="IRE53" s="3112"/>
      <c r="IRF53" s="3112"/>
      <c r="IRG53" s="3112"/>
      <c r="IRH53" s="3112"/>
      <c r="IRI53" s="3112"/>
      <c r="IRJ53" s="3112"/>
      <c r="IRK53" s="3112"/>
      <c r="IRL53" s="3112"/>
      <c r="IRM53" s="3112"/>
      <c r="IRN53" s="3112"/>
      <c r="IRO53" s="3112"/>
      <c r="IRP53" s="3112"/>
      <c r="IRQ53" s="3112"/>
      <c r="IRR53" s="3112"/>
      <c r="IRS53" s="3112"/>
      <c r="IRT53" s="3112"/>
      <c r="IRU53" s="3112"/>
      <c r="IRV53" s="3112"/>
      <c r="IRW53" s="3112"/>
      <c r="IRX53" s="3112"/>
      <c r="IRY53" s="3112"/>
      <c r="IRZ53" s="3112"/>
      <c r="ISA53" s="3112"/>
      <c r="ISB53" s="3112"/>
      <c r="ISC53" s="3112"/>
      <c r="ISD53" s="3112"/>
      <c r="ISE53" s="3112"/>
      <c r="ISF53" s="3112"/>
      <c r="ISG53" s="3112"/>
      <c r="ISH53" s="3112"/>
      <c r="ISI53" s="3112"/>
      <c r="ISJ53" s="3112"/>
      <c r="ISK53" s="3112"/>
      <c r="ISL53" s="3112"/>
      <c r="ISM53" s="3112"/>
      <c r="ISN53" s="3112"/>
      <c r="ISO53" s="3112"/>
      <c r="ISP53" s="3112"/>
      <c r="ISQ53" s="3112"/>
      <c r="ISR53" s="3112"/>
      <c r="ISS53" s="3112"/>
      <c r="IST53" s="3112"/>
      <c r="ISU53" s="3112"/>
      <c r="ISV53" s="3112"/>
      <c r="ISW53" s="3112"/>
      <c r="ISX53" s="3112"/>
      <c r="ISY53" s="3112"/>
      <c r="ISZ53" s="3112"/>
      <c r="ITA53" s="3112"/>
      <c r="ITB53" s="3112"/>
      <c r="ITC53" s="3112"/>
      <c r="ITD53" s="3112"/>
      <c r="ITE53" s="3112"/>
      <c r="ITF53" s="3112"/>
      <c r="ITG53" s="3112"/>
      <c r="ITH53" s="3112"/>
      <c r="ITI53" s="3112"/>
      <c r="ITJ53" s="3112"/>
      <c r="ITK53" s="3112"/>
      <c r="ITL53" s="3112"/>
      <c r="ITM53" s="3112"/>
      <c r="ITN53" s="3112"/>
      <c r="ITO53" s="3112"/>
      <c r="ITP53" s="3112"/>
      <c r="ITQ53" s="3112"/>
      <c r="ITR53" s="3112"/>
      <c r="ITS53" s="3112"/>
      <c r="ITT53" s="3112"/>
      <c r="ITU53" s="3112"/>
      <c r="ITV53" s="3112"/>
      <c r="ITW53" s="3112"/>
      <c r="ITX53" s="3112"/>
      <c r="ITY53" s="3112"/>
      <c r="ITZ53" s="3112"/>
      <c r="IUA53" s="3112"/>
      <c r="IUB53" s="3112"/>
      <c r="IUC53" s="3112"/>
      <c r="IUD53" s="3112"/>
      <c r="IUE53" s="3112"/>
      <c r="IUF53" s="3112"/>
      <c r="IUG53" s="3112"/>
      <c r="IUH53" s="3112"/>
      <c r="IUI53" s="3112"/>
      <c r="IUJ53" s="3112"/>
      <c r="IUK53" s="3112"/>
      <c r="IUL53" s="3112"/>
      <c r="IUM53" s="3112"/>
      <c r="IUN53" s="3112"/>
      <c r="IUO53" s="3112"/>
      <c r="IUP53" s="3112"/>
      <c r="IUQ53" s="3112"/>
      <c r="IUR53" s="3112"/>
      <c r="IUS53" s="3112"/>
      <c r="IUT53" s="3112"/>
      <c r="IUU53" s="3112"/>
      <c r="IUV53" s="3112"/>
      <c r="IUW53" s="3112"/>
      <c r="IUX53" s="3112"/>
      <c r="IUY53" s="3112"/>
      <c r="IUZ53" s="3112"/>
      <c r="IVA53" s="3112"/>
      <c r="IVB53" s="3112"/>
      <c r="IVC53" s="3112"/>
      <c r="IVD53" s="3112"/>
      <c r="IVE53" s="3112"/>
      <c r="IVF53" s="3112"/>
      <c r="IVG53" s="3112"/>
      <c r="IVH53" s="3112"/>
      <c r="IVI53" s="3112"/>
      <c r="IVJ53" s="3112"/>
      <c r="IVK53" s="3112"/>
      <c r="IVL53" s="3112"/>
      <c r="IVM53" s="3112"/>
      <c r="IVN53" s="3112"/>
      <c r="IVO53" s="3112"/>
      <c r="IVP53" s="3112"/>
      <c r="IVQ53" s="3112"/>
      <c r="IVR53" s="3112"/>
      <c r="IVS53" s="3112"/>
      <c r="IVT53" s="3112"/>
      <c r="IVU53" s="3112"/>
      <c r="IVV53" s="3112"/>
      <c r="IVW53" s="3112"/>
      <c r="IVX53" s="3112"/>
      <c r="IVY53" s="3112"/>
      <c r="IVZ53" s="3112"/>
      <c r="IWA53" s="3112"/>
      <c r="IWB53" s="3112"/>
      <c r="IWC53" s="3112"/>
      <c r="IWD53" s="3112"/>
      <c r="IWE53" s="3112"/>
      <c r="IWF53" s="3112"/>
      <c r="IWG53" s="3112"/>
      <c r="IWH53" s="3112"/>
      <c r="IWI53" s="3112"/>
      <c r="IWJ53" s="3112"/>
      <c r="IWK53" s="3112"/>
      <c r="IWL53" s="3112"/>
      <c r="IWM53" s="3112"/>
      <c r="IWN53" s="3112"/>
      <c r="IWO53" s="3112"/>
      <c r="IWP53" s="3112"/>
      <c r="IWQ53" s="3112"/>
      <c r="IWR53" s="3112"/>
      <c r="IWS53" s="3112"/>
      <c r="IWT53" s="3112"/>
      <c r="IWU53" s="3112"/>
      <c r="IWV53" s="3112"/>
      <c r="IWW53" s="3112"/>
      <c r="IWX53" s="3112"/>
      <c r="IWY53" s="3112"/>
      <c r="IWZ53" s="3112"/>
      <c r="IXA53" s="3112"/>
      <c r="IXB53" s="3112"/>
      <c r="IXC53" s="3112"/>
      <c r="IXD53" s="3112"/>
      <c r="IXE53" s="3112"/>
      <c r="IXF53" s="3112"/>
      <c r="IXG53" s="3112"/>
      <c r="IXH53" s="3112"/>
      <c r="IXI53" s="3112"/>
      <c r="IXJ53" s="3112"/>
      <c r="IXK53" s="3112"/>
      <c r="IXL53" s="3112"/>
      <c r="IXM53" s="3112"/>
      <c r="IXN53" s="3112"/>
      <c r="IXO53" s="3112"/>
      <c r="IXP53" s="3112"/>
      <c r="IXQ53" s="3112"/>
      <c r="IXR53" s="3112"/>
      <c r="IXS53" s="3112"/>
      <c r="IXT53" s="3112"/>
      <c r="IXU53" s="3112"/>
      <c r="IXV53" s="3112"/>
      <c r="IXW53" s="3112"/>
      <c r="IXX53" s="3112"/>
      <c r="IXY53" s="3112"/>
      <c r="IXZ53" s="3112"/>
      <c r="IYA53" s="3112"/>
      <c r="IYB53" s="3112"/>
      <c r="IYC53" s="3112"/>
      <c r="IYD53" s="3112"/>
      <c r="IYE53" s="3112"/>
      <c r="IYF53" s="3112"/>
      <c r="IYG53" s="3112"/>
      <c r="IYH53" s="3112"/>
      <c r="IYI53" s="3112"/>
      <c r="IYJ53" s="3112"/>
      <c r="IYK53" s="3112"/>
      <c r="IYL53" s="3112"/>
      <c r="IYM53" s="3112"/>
      <c r="IYN53" s="3112"/>
      <c r="IYO53" s="3112"/>
      <c r="IYP53" s="3112"/>
      <c r="IYQ53" s="3112"/>
      <c r="IYR53" s="3112"/>
      <c r="IYS53" s="3112"/>
      <c r="IYT53" s="3112"/>
      <c r="IYU53" s="3112"/>
      <c r="IYV53" s="3112"/>
      <c r="IYW53" s="3112"/>
      <c r="IYX53" s="3112"/>
      <c r="IYY53" s="3112"/>
      <c r="IYZ53" s="3112"/>
      <c r="IZA53" s="3112"/>
      <c r="IZB53" s="3112"/>
      <c r="IZC53" s="3112"/>
      <c r="IZD53" s="3112"/>
      <c r="IZE53" s="3112"/>
      <c r="IZF53" s="3112"/>
      <c r="IZG53" s="3112"/>
      <c r="IZH53" s="3112"/>
      <c r="IZI53" s="3112"/>
      <c r="IZJ53" s="3112"/>
      <c r="IZK53" s="3112"/>
      <c r="IZL53" s="3112"/>
      <c r="IZM53" s="3112"/>
      <c r="IZN53" s="3112"/>
      <c r="IZO53" s="3112"/>
      <c r="IZP53" s="3112"/>
      <c r="IZQ53" s="3112"/>
      <c r="IZR53" s="3112"/>
      <c r="IZS53" s="3112"/>
      <c r="IZT53" s="3112"/>
      <c r="IZU53" s="3112"/>
      <c r="IZV53" s="3112"/>
      <c r="IZW53" s="3112"/>
      <c r="IZX53" s="3112"/>
      <c r="IZY53" s="3112"/>
      <c r="IZZ53" s="3112"/>
      <c r="JAA53" s="3112"/>
      <c r="JAB53" s="3112"/>
      <c r="JAC53" s="3112"/>
      <c r="JAD53" s="3112"/>
      <c r="JAE53" s="3112"/>
      <c r="JAF53" s="3112"/>
      <c r="JAG53" s="3112"/>
      <c r="JAH53" s="3112"/>
      <c r="JAI53" s="3112"/>
      <c r="JAJ53" s="3112"/>
      <c r="JAK53" s="3112"/>
      <c r="JAL53" s="3112"/>
      <c r="JAM53" s="3112"/>
      <c r="JAN53" s="3112"/>
      <c r="JAO53" s="3112"/>
      <c r="JAP53" s="3112"/>
      <c r="JAQ53" s="3112"/>
      <c r="JAR53" s="3112"/>
      <c r="JAS53" s="3112"/>
      <c r="JAT53" s="3112"/>
      <c r="JAU53" s="3112"/>
      <c r="JAV53" s="3112"/>
      <c r="JAW53" s="3112"/>
      <c r="JAX53" s="3112"/>
      <c r="JAY53" s="3112"/>
      <c r="JAZ53" s="3112"/>
      <c r="JBA53" s="3112"/>
      <c r="JBB53" s="3112"/>
      <c r="JBC53" s="3112"/>
      <c r="JBD53" s="3112"/>
      <c r="JBE53" s="3112"/>
      <c r="JBF53" s="3112"/>
      <c r="JBG53" s="3112"/>
      <c r="JBH53" s="3112"/>
      <c r="JBI53" s="3112"/>
      <c r="JBJ53" s="3112"/>
      <c r="JBK53" s="3112"/>
      <c r="JBL53" s="3112"/>
      <c r="JBM53" s="3112"/>
      <c r="JBN53" s="3112"/>
      <c r="JBO53" s="3112"/>
      <c r="JBP53" s="3112"/>
      <c r="JBQ53" s="3112"/>
      <c r="JBR53" s="3112"/>
      <c r="JBS53" s="3112"/>
      <c r="JBT53" s="3112"/>
      <c r="JBU53" s="3112"/>
      <c r="JBV53" s="3112"/>
      <c r="JBW53" s="3112"/>
      <c r="JBX53" s="3112"/>
      <c r="JBY53" s="3112"/>
      <c r="JBZ53" s="3112"/>
      <c r="JCA53" s="3112"/>
      <c r="JCB53" s="3112"/>
      <c r="JCC53" s="3112"/>
      <c r="JCD53" s="3112"/>
      <c r="JCE53" s="3112"/>
      <c r="JCF53" s="3112"/>
      <c r="JCG53" s="3112"/>
      <c r="JCH53" s="3112"/>
      <c r="JCI53" s="3112"/>
      <c r="JCJ53" s="3112"/>
      <c r="JCK53" s="3112"/>
      <c r="JCL53" s="3112"/>
      <c r="JCM53" s="3112"/>
      <c r="JCN53" s="3112"/>
      <c r="JCO53" s="3112"/>
      <c r="JCP53" s="3112"/>
      <c r="JCQ53" s="3112"/>
      <c r="JCR53" s="3112"/>
      <c r="JCS53" s="3112"/>
      <c r="JCT53" s="3112"/>
      <c r="JCU53" s="3112"/>
      <c r="JCV53" s="3112"/>
      <c r="JCW53" s="3112"/>
      <c r="JCX53" s="3112"/>
      <c r="JCY53" s="3112"/>
      <c r="JCZ53" s="3112"/>
      <c r="JDA53" s="3112"/>
      <c r="JDB53" s="3112"/>
      <c r="JDC53" s="3112"/>
      <c r="JDD53" s="3112"/>
      <c r="JDE53" s="3112"/>
      <c r="JDF53" s="3112"/>
      <c r="JDG53" s="3112"/>
      <c r="JDH53" s="3112"/>
      <c r="JDI53" s="3112"/>
      <c r="JDJ53" s="3112"/>
      <c r="JDK53" s="3112"/>
      <c r="JDL53" s="3112"/>
      <c r="JDM53" s="3112"/>
      <c r="JDN53" s="3112"/>
      <c r="JDO53" s="3112"/>
      <c r="JDP53" s="3112"/>
      <c r="JDQ53" s="3112"/>
      <c r="JDR53" s="3112"/>
      <c r="JDS53" s="3112"/>
      <c r="JDT53" s="3112"/>
      <c r="JDU53" s="3112"/>
      <c r="JDV53" s="3112"/>
      <c r="JDW53" s="3112"/>
      <c r="JDX53" s="3112"/>
      <c r="JDY53" s="3112"/>
      <c r="JDZ53" s="3112"/>
      <c r="JEA53" s="3112"/>
      <c r="JEB53" s="3112"/>
      <c r="JEC53" s="3112"/>
      <c r="JED53" s="3112"/>
      <c r="JEE53" s="3112"/>
      <c r="JEF53" s="3112"/>
      <c r="JEG53" s="3112"/>
      <c r="JEH53" s="3112"/>
      <c r="JEI53" s="3112"/>
      <c r="JEJ53" s="3112"/>
      <c r="JEK53" s="3112"/>
      <c r="JEL53" s="3112"/>
      <c r="JEM53" s="3112"/>
      <c r="JEN53" s="3112"/>
      <c r="JEO53" s="3112"/>
      <c r="JEP53" s="3112"/>
      <c r="JEQ53" s="3112"/>
      <c r="JER53" s="3112"/>
      <c r="JES53" s="3112"/>
      <c r="JET53" s="3112"/>
      <c r="JEU53" s="3112"/>
      <c r="JEV53" s="3112"/>
      <c r="JEW53" s="3112"/>
      <c r="JEX53" s="3112"/>
      <c r="JEY53" s="3112"/>
      <c r="JEZ53" s="3112"/>
      <c r="JFA53" s="3112"/>
      <c r="JFB53" s="3112"/>
      <c r="JFC53" s="3112"/>
      <c r="JFD53" s="3112"/>
      <c r="JFE53" s="3112"/>
      <c r="JFF53" s="3112"/>
      <c r="JFG53" s="3112"/>
      <c r="JFH53" s="3112"/>
      <c r="JFI53" s="3112"/>
      <c r="JFJ53" s="3112"/>
      <c r="JFK53" s="3112"/>
      <c r="JFL53" s="3112"/>
      <c r="JFM53" s="3112"/>
      <c r="JFN53" s="3112"/>
      <c r="JFO53" s="3112"/>
      <c r="JFP53" s="3112"/>
      <c r="JFQ53" s="3112"/>
      <c r="JFR53" s="3112"/>
      <c r="JFS53" s="3112"/>
      <c r="JFT53" s="3112"/>
      <c r="JFU53" s="3112"/>
      <c r="JFV53" s="3112"/>
      <c r="JFW53" s="3112"/>
      <c r="JFX53" s="3112"/>
      <c r="JFY53" s="3112"/>
      <c r="JFZ53" s="3112"/>
      <c r="JGA53" s="3112"/>
      <c r="JGB53" s="3112"/>
      <c r="JGC53" s="3112"/>
      <c r="JGD53" s="3112"/>
      <c r="JGE53" s="3112"/>
      <c r="JGF53" s="3112"/>
      <c r="JGG53" s="3112"/>
      <c r="JGH53" s="3112"/>
      <c r="JGI53" s="3112"/>
      <c r="JGJ53" s="3112"/>
      <c r="JGK53" s="3112"/>
      <c r="JGL53" s="3112"/>
      <c r="JGM53" s="3112"/>
      <c r="JGN53" s="3112"/>
      <c r="JGO53" s="3112"/>
      <c r="JGP53" s="3112"/>
      <c r="JGQ53" s="3112"/>
      <c r="JGR53" s="3112"/>
      <c r="JGS53" s="3112"/>
      <c r="JGT53" s="3112"/>
      <c r="JGU53" s="3112"/>
      <c r="JGV53" s="3112"/>
      <c r="JGW53" s="3112"/>
      <c r="JGX53" s="3112"/>
      <c r="JGY53" s="3112"/>
      <c r="JGZ53" s="3112"/>
      <c r="JHA53" s="3112"/>
      <c r="JHB53" s="3112"/>
      <c r="JHC53" s="3112"/>
      <c r="JHD53" s="3112"/>
      <c r="JHE53" s="3112"/>
      <c r="JHF53" s="3112"/>
      <c r="JHG53" s="3112"/>
      <c r="JHH53" s="3112"/>
      <c r="JHI53" s="3112"/>
      <c r="JHJ53" s="3112"/>
      <c r="JHK53" s="3112"/>
      <c r="JHL53" s="3112"/>
      <c r="JHM53" s="3112"/>
      <c r="JHN53" s="3112"/>
      <c r="JHO53" s="3112"/>
      <c r="JHP53" s="3112"/>
      <c r="JHQ53" s="3112"/>
      <c r="JHR53" s="3112"/>
      <c r="JHS53" s="3112"/>
      <c r="JHT53" s="3112"/>
      <c r="JHU53" s="3112"/>
      <c r="JHV53" s="3112"/>
      <c r="JHW53" s="3112"/>
      <c r="JHX53" s="3112"/>
      <c r="JHY53" s="3112"/>
      <c r="JHZ53" s="3112"/>
      <c r="JIA53" s="3112"/>
      <c r="JIB53" s="3112"/>
      <c r="JIC53" s="3112"/>
      <c r="JID53" s="3112"/>
      <c r="JIE53" s="3112"/>
      <c r="JIF53" s="3112"/>
      <c r="JIG53" s="3112"/>
      <c r="JIH53" s="3112"/>
      <c r="JII53" s="3112"/>
      <c r="JIJ53" s="3112"/>
      <c r="JIK53" s="3112"/>
      <c r="JIL53" s="3112"/>
      <c r="JIM53" s="3112"/>
      <c r="JIN53" s="3112"/>
      <c r="JIO53" s="3112"/>
      <c r="JIP53" s="3112"/>
      <c r="JIQ53" s="3112"/>
      <c r="JIR53" s="3112"/>
      <c r="JIS53" s="3112"/>
      <c r="JIT53" s="3112"/>
      <c r="JIU53" s="3112"/>
      <c r="JIV53" s="3112"/>
      <c r="JIW53" s="3112"/>
      <c r="JIX53" s="3112"/>
      <c r="JIY53" s="3112"/>
      <c r="JIZ53" s="3112"/>
      <c r="JJA53" s="3112"/>
      <c r="JJB53" s="3112"/>
      <c r="JJC53" s="3112"/>
      <c r="JJD53" s="3112"/>
      <c r="JJE53" s="3112"/>
      <c r="JJF53" s="3112"/>
      <c r="JJG53" s="3112"/>
      <c r="JJH53" s="3112"/>
      <c r="JJI53" s="3112"/>
      <c r="JJJ53" s="3112"/>
      <c r="JJK53" s="3112"/>
      <c r="JJL53" s="3112"/>
      <c r="JJM53" s="3112"/>
      <c r="JJN53" s="3112"/>
      <c r="JJO53" s="3112"/>
      <c r="JJP53" s="3112"/>
      <c r="JJQ53" s="3112"/>
      <c r="JJR53" s="3112"/>
      <c r="JJS53" s="3112"/>
      <c r="JJT53" s="3112"/>
      <c r="JJU53" s="3112"/>
      <c r="JJV53" s="3112"/>
      <c r="JJW53" s="3112"/>
      <c r="JJX53" s="3112"/>
      <c r="JJY53" s="3112"/>
      <c r="JJZ53" s="3112"/>
      <c r="JKA53" s="3112"/>
      <c r="JKB53" s="3112"/>
      <c r="JKC53" s="3112"/>
      <c r="JKD53" s="3112"/>
      <c r="JKE53" s="3112"/>
      <c r="JKF53" s="3112"/>
      <c r="JKG53" s="3112"/>
      <c r="JKH53" s="3112"/>
      <c r="JKI53" s="3112"/>
      <c r="JKJ53" s="3112"/>
      <c r="JKK53" s="3112"/>
      <c r="JKL53" s="3112"/>
      <c r="JKM53" s="3112"/>
      <c r="JKN53" s="3112"/>
      <c r="JKO53" s="3112"/>
      <c r="JKP53" s="3112"/>
      <c r="JKQ53" s="3112"/>
      <c r="JKR53" s="3112"/>
      <c r="JKS53" s="3112"/>
      <c r="JKT53" s="3112"/>
      <c r="JKU53" s="3112"/>
      <c r="JKV53" s="3112"/>
      <c r="JKW53" s="3112"/>
      <c r="JKX53" s="3112"/>
      <c r="JKY53" s="3112"/>
      <c r="JKZ53" s="3112"/>
      <c r="JLA53" s="3112"/>
      <c r="JLB53" s="3112"/>
      <c r="JLC53" s="3112"/>
      <c r="JLD53" s="3112"/>
      <c r="JLE53" s="3112"/>
      <c r="JLF53" s="3112"/>
      <c r="JLG53" s="3112"/>
      <c r="JLH53" s="3112"/>
      <c r="JLI53" s="3112"/>
      <c r="JLJ53" s="3112"/>
      <c r="JLK53" s="3112"/>
      <c r="JLL53" s="3112"/>
      <c r="JLM53" s="3112"/>
      <c r="JLN53" s="3112"/>
      <c r="JLO53" s="3112"/>
      <c r="JLP53" s="3112"/>
      <c r="JLQ53" s="3112"/>
      <c r="JLR53" s="3112"/>
      <c r="JLS53" s="3112"/>
      <c r="JLT53" s="3112"/>
      <c r="JLU53" s="3112"/>
      <c r="JLV53" s="3112"/>
      <c r="JLW53" s="3112"/>
      <c r="JLX53" s="3112"/>
      <c r="JLY53" s="3112"/>
      <c r="JLZ53" s="3112"/>
      <c r="JMA53" s="3112"/>
      <c r="JMB53" s="3112"/>
      <c r="JMC53" s="3112"/>
      <c r="JMD53" s="3112"/>
      <c r="JME53" s="3112"/>
      <c r="JMF53" s="3112"/>
      <c r="JMG53" s="3112"/>
      <c r="JMH53" s="3112"/>
      <c r="JMI53" s="3112"/>
      <c r="JMJ53" s="3112"/>
      <c r="JMK53" s="3112"/>
      <c r="JML53" s="3112"/>
      <c r="JMM53" s="3112"/>
      <c r="JMN53" s="3112"/>
      <c r="JMO53" s="3112"/>
      <c r="JMP53" s="3112"/>
      <c r="JMQ53" s="3112"/>
      <c r="JMR53" s="3112"/>
      <c r="JMS53" s="3112"/>
      <c r="JMT53" s="3112"/>
      <c r="JMU53" s="3112"/>
      <c r="JMV53" s="3112"/>
      <c r="JMW53" s="3112"/>
      <c r="JMX53" s="3112"/>
      <c r="JMY53" s="3112"/>
      <c r="JMZ53" s="3112"/>
      <c r="JNA53" s="3112"/>
      <c r="JNB53" s="3112"/>
      <c r="JNC53" s="3112"/>
      <c r="JND53" s="3112"/>
      <c r="JNE53" s="3112"/>
      <c r="JNF53" s="3112"/>
      <c r="JNG53" s="3112"/>
      <c r="JNH53" s="3112"/>
      <c r="JNI53" s="3112"/>
      <c r="JNJ53" s="3112"/>
      <c r="JNK53" s="3112"/>
      <c r="JNL53" s="3112"/>
      <c r="JNM53" s="3112"/>
      <c r="JNN53" s="3112"/>
      <c r="JNO53" s="3112"/>
      <c r="JNP53" s="3112"/>
      <c r="JNQ53" s="3112"/>
      <c r="JNR53" s="3112"/>
      <c r="JNS53" s="3112"/>
      <c r="JNT53" s="3112"/>
      <c r="JNU53" s="3112"/>
      <c r="JNV53" s="3112"/>
      <c r="JNW53" s="3112"/>
      <c r="JNX53" s="3112"/>
      <c r="JNY53" s="3112"/>
      <c r="JNZ53" s="3112"/>
      <c r="JOA53" s="3112"/>
      <c r="JOB53" s="3112"/>
      <c r="JOC53" s="3112"/>
      <c r="JOD53" s="3112"/>
      <c r="JOE53" s="3112"/>
      <c r="JOF53" s="3112"/>
      <c r="JOG53" s="3112"/>
      <c r="JOH53" s="3112"/>
      <c r="JOI53" s="3112"/>
      <c r="JOJ53" s="3112"/>
      <c r="JOK53" s="3112"/>
      <c r="JOL53" s="3112"/>
      <c r="JOM53" s="3112"/>
      <c r="JON53" s="3112"/>
      <c r="JOO53" s="3112"/>
      <c r="JOP53" s="3112"/>
      <c r="JOQ53" s="3112"/>
      <c r="JOR53" s="3112"/>
      <c r="JOS53" s="3112"/>
      <c r="JOT53" s="3112"/>
      <c r="JOU53" s="3112"/>
      <c r="JOV53" s="3112"/>
      <c r="JOW53" s="3112"/>
      <c r="JOX53" s="3112"/>
      <c r="JOY53" s="3112"/>
      <c r="JOZ53" s="3112"/>
      <c r="JPA53" s="3112"/>
      <c r="JPB53" s="3112"/>
      <c r="JPC53" s="3112"/>
      <c r="JPD53" s="3112"/>
      <c r="JPE53" s="3112"/>
      <c r="JPF53" s="3112"/>
      <c r="JPG53" s="3112"/>
      <c r="JPH53" s="3112"/>
      <c r="JPI53" s="3112"/>
      <c r="JPJ53" s="3112"/>
      <c r="JPK53" s="3112"/>
      <c r="JPL53" s="3112"/>
      <c r="JPM53" s="3112"/>
      <c r="JPN53" s="3112"/>
      <c r="JPO53" s="3112"/>
      <c r="JPP53" s="3112"/>
      <c r="JPQ53" s="3112"/>
      <c r="JPR53" s="3112"/>
      <c r="JPS53" s="3112"/>
      <c r="JPT53" s="3112"/>
      <c r="JPU53" s="3112"/>
      <c r="JPV53" s="3112"/>
      <c r="JPW53" s="3112"/>
      <c r="JPX53" s="3112"/>
      <c r="JPY53" s="3112"/>
      <c r="JPZ53" s="3112"/>
      <c r="JQA53" s="3112"/>
      <c r="JQB53" s="3112"/>
      <c r="JQC53" s="3112"/>
      <c r="JQD53" s="3112"/>
      <c r="JQE53" s="3112"/>
      <c r="JQF53" s="3112"/>
      <c r="JQG53" s="3112"/>
      <c r="JQH53" s="3112"/>
      <c r="JQI53" s="3112"/>
      <c r="JQJ53" s="3112"/>
      <c r="JQK53" s="3112"/>
      <c r="JQL53" s="3112"/>
      <c r="JQM53" s="3112"/>
      <c r="JQN53" s="3112"/>
      <c r="JQO53" s="3112"/>
      <c r="JQP53" s="3112"/>
      <c r="JQQ53" s="3112"/>
      <c r="JQR53" s="3112"/>
      <c r="JQS53" s="3112"/>
      <c r="JQT53" s="3112"/>
      <c r="JQU53" s="3112"/>
      <c r="JQV53" s="3112"/>
      <c r="JQW53" s="3112"/>
      <c r="JQX53" s="3112"/>
      <c r="JQY53" s="3112"/>
      <c r="JQZ53" s="3112"/>
      <c r="JRA53" s="3112"/>
      <c r="JRB53" s="3112"/>
      <c r="JRC53" s="3112"/>
      <c r="JRD53" s="3112"/>
      <c r="JRE53" s="3112"/>
      <c r="JRF53" s="3112"/>
      <c r="JRG53" s="3112"/>
      <c r="JRH53" s="3112"/>
      <c r="JRI53" s="3112"/>
      <c r="JRJ53" s="3112"/>
      <c r="JRK53" s="3112"/>
      <c r="JRL53" s="3112"/>
      <c r="JRM53" s="3112"/>
      <c r="JRN53" s="3112"/>
      <c r="JRO53" s="3112"/>
      <c r="JRP53" s="3112"/>
      <c r="JRQ53" s="3112"/>
      <c r="JRR53" s="3112"/>
      <c r="JRS53" s="3112"/>
      <c r="JRT53" s="3112"/>
      <c r="JRU53" s="3112"/>
      <c r="JRV53" s="3112"/>
      <c r="JRW53" s="3112"/>
      <c r="JRX53" s="3112"/>
      <c r="JRY53" s="3112"/>
      <c r="JRZ53" s="3112"/>
      <c r="JSA53" s="3112"/>
      <c r="JSB53" s="3112"/>
      <c r="JSC53" s="3112"/>
      <c r="JSD53" s="3112"/>
      <c r="JSE53" s="3112"/>
      <c r="JSF53" s="3112"/>
      <c r="JSG53" s="3112"/>
      <c r="JSH53" s="3112"/>
      <c r="JSI53" s="3112"/>
      <c r="JSJ53" s="3112"/>
      <c r="JSK53" s="3112"/>
      <c r="JSL53" s="3112"/>
      <c r="JSM53" s="3112"/>
      <c r="JSN53" s="3112"/>
      <c r="JSO53" s="3112"/>
      <c r="JSP53" s="3112"/>
      <c r="JSQ53" s="3112"/>
      <c r="JSR53" s="3112"/>
      <c r="JSS53" s="3112"/>
      <c r="JST53" s="3112"/>
      <c r="JSU53" s="3112"/>
      <c r="JSV53" s="3112"/>
      <c r="JSW53" s="3112"/>
      <c r="JSX53" s="3112"/>
      <c r="JSY53" s="3112"/>
      <c r="JSZ53" s="3112"/>
      <c r="JTA53" s="3112"/>
      <c r="JTB53" s="3112"/>
      <c r="JTC53" s="3112"/>
      <c r="JTD53" s="3112"/>
      <c r="JTE53" s="3112"/>
      <c r="JTF53" s="3112"/>
      <c r="JTG53" s="3112"/>
      <c r="JTH53" s="3112"/>
      <c r="JTI53" s="3112"/>
      <c r="JTJ53" s="3112"/>
      <c r="JTK53" s="3112"/>
      <c r="JTL53" s="3112"/>
      <c r="JTM53" s="3112"/>
      <c r="JTN53" s="3112"/>
      <c r="JTO53" s="3112"/>
      <c r="JTP53" s="3112"/>
      <c r="JTQ53" s="3112"/>
      <c r="JTR53" s="3112"/>
      <c r="JTS53" s="3112"/>
      <c r="JTT53" s="3112"/>
      <c r="JTU53" s="3112"/>
      <c r="JTV53" s="3112"/>
      <c r="JTW53" s="3112"/>
      <c r="JTX53" s="3112"/>
      <c r="JTY53" s="3112"/>
      <c r="JTZ53" s="3112"/>
      <c r="JUA53" s="3112"/>
      <c r="JUB53" s="3112"/>
      <c r="JUC53" s="3112"/>
      <c r="JUD53" s="3112"/>
      <c r="JUE53" s="3112"/>
      <c r="JUF53" s="3112"/>
      <c r="JUG53" s="3112"/>
      <c r="JUH53" s="3112"/>
      <c r="JUI53" s="3112"/>
      <c r="JUJ53" s="3112"/>
      <c r="JUK53" s="3112"/>
      <c r="JUL53" s="3112"/>
      <c r="JUM53" s="3112"/>
      <c r="JUN53" s="3112"/>
      <c r="JUO53" s="3112"/>
      <c r="JUP53" s="3112"/>
      <c r="JUQ53" s="3112"/>
      <c r="JUR53" s="3112"/>
      <c r="JUS53" s="3112"/>
      <c r="JUT53" s="3112"/>
      <c r="JUU53" s="3112"/>
      <c r="JUV53" s="3112"/>
      <c r="JUW53" s="3112"/>
      <c r="JUX53" s="3112"/>
      <c r="JUY53" s="3112"/>
      <c r="JUZ53" s="3112"/>
      <c r="JVA53" s="3112"/>
      <c r="JVB53" s="3112"/>
      <c r="JVC53" s="3112"/>
      <c r="JVD53" s="3112"/>
      <c r="JVE53" s="3112"/>
      <c r="JVF53" s="3112"/>
      <c r="JVG53" s="3112"/>
      <c r="JVH53" s="3112"/>
      <c r="JVI53" s="3112"/>
      <c r="JVJ53" s="3112"/>
      <c r="JVK53" s="3112"/>
      <c r="JVL53" s="3112"/>
      <c r="JVM53" s="3112"/>
      <c r="JVN53" s="3112"/>
      <c r="JVO53" s="3112"/>
      <c r="JVP53" s="3112"/>
      <c r="JVQ53" s="3112"/>
      <c r="JVR53" s="3112"/>
      <c r="JVS53" s="3112"/>
      <c r="JVT53" s="3112"/>
      <c r="JVU53" s="3112"/>
      <c r="JVV53" s="3112"/>
      <c r="JVW53" s="3112"/>
      <c r="JVX53" s="3112"/>
      <c r="JVY53" s="3112"/>
      <c r="JVZ53" s="3112"/>
      <c r="JWA53" s="3112"/>
      <c r="JWB53" s="3112"/>
      <c r="JWC53" s="3112"/>
      <c r="JWD53" s="3112"/>
      <c r="JWE53" s="3112"/>
      <c r="JWF53" s="3112"/>
      <c r="JWG53" s="3112"/>
      <c r="JWH53" s="3112"/>
      <c r="JWI53" s="3112"/>
      <c r="JWJ53" s="3112"/>
      <c r="JWK53" s="3112"/>
      <c r="JWL53" s="3112"/>
      <c r="JWM53" s="3112"/>
      <c r="JWN53" s="3112"/>
      <c r="JWO53" s="3112"/>
      <c r="JWP53" s="3112"/>
      <c r="JWQ53" s="3112"/>
      <c r="JWR53" s="3112"/>
      <c r="JWS53" s="3112"/>
      <c r="JWT53" s="3112"/>
      <c r="JWU53" s="3112"/>
      <c r="JWV53" s="3112"/>
      <c r="JWW53" s="3112"/>
      <c r="JWX53" s="3112"/>
      <c r="JWY53" s="3112"/>
      <c r="JWZ53" s="3112"/>
      <c r="JXA53" s="3112"/>
      <c r="JXB53" s="3112"/>
      <c r="JXC53" s="3112"/>
      <c r="JXD53" s="3112"/>
      <c r="JXE53" s="3112"/>
      <c r="JXF53" s="3112"/>
      <c r="JXG53" s="3112"/>
      <c r="JXH53" s="3112"/>
      <c r="JXI53" s="3112"/>
      <c r="JXJ53" s="3112"/>
      <c r="JXK53" s="3112"/>
      <c r="JXL53" s="3112"/>
      <c r="JXM53" s="3112"/>
      <c r="JXN53" s="3112"/>
      <c r="JXO53" s="3112"/>
      <c r="JXP53" s="3112"/>
      <c r="JXQ53" s="3112"/>
      <c r="JXR53" s="3112"/>
      <c r="JXS53" s="3112"/>
      <c r="JXT53" s="3112"/>
      <c r="JXU53" s="3112"/>
      <c r="JXV53" s="3112"/>
      <c r="JXW53" s="3112"/>
      <c r="JXX53" s="3112"/>
      <c r="JXY53" s="3112"/>
      <c r="JXZ53" s="3112"/>
      <c r="JYA53" s="3112"/>
      <c r="JYB53" s="3112"/>
      <c r="JYC53" s="3112"/>
      <c r="JYD53" s="3112"/>
      <c r="JYE53" s="3112"/>
      <c r="JYF53" s="3112"/>
      <c r="JYG53" s="3112"/>
      <c r="JYH53" s="3112"/>
      <c r="JYI53" s="3112"/>
      <c r="JYJ53" s="3112"/>
      <c r="JYK53" s="3112"/>
      <c r="JYL53" s="3112"/>
      <c r="JYM53" s="3112"/>
      <c r="JYN53" s="3112"/>
      <c r="JYO53" s="3112"/>
      <c r="JYP53" s="3112"/>
      <c r="JYQ53" s="3112"/>
      <c r="JYR53" s="3112"/>
      <c r="JYS53" s="3112"/>
      <c r="JYT53" s="3112"/>
      <c r="JYU53" s="3112"/>
      <c r="JYV53" s="3112"/>
      <c r="JYW53" s="3112"/>
      <c r="JYX53" s="3112"/>
      <c r="JYY53" s="3112"/>
      <c r="JYZ53" s="3112"/>
      <c r="JZA53" s="3112"/>
      <c r="JZB53" s="3112"/>
      <c r="JZC53" s="3112"/>
      <c r="JZD53" s="3112"/>
      <c r="JZE53" s="3112"/>
      <c r="JZF53" s="3112"/>
      <c r="JZG53" s="3112"/>
      <c r="JZH53" s="3112"/>
      <c r="JZI53" s="3112"/>
      <c r="JZJ53" s="3112"/>
      <c r="JZK53" s="3112"/>
      <c r="JZL53" s="3112"/>
      <c r="JZM53" s="3112"/>
      <c r="JZN53" s="3112"/>
      <c r="JZO53" s="3112"/>
      <c r="JZP53" s="3112"/>
      <c r="JZQ53" s="3112"/>
      <c r="JZR53" s="3112"/>
      <c r="JZS53" s="3112"/>
      <c r="JZT53" s="3112"/>
      <c r="JZU53" s="3112"/>
      <c r="JZV53" s="3112"/>
      <c r="JZW53" s="3112"/>
      <c r="JZX53" s="3112"/>
      <c r="JZY53" s="3112"/>
      <c r="JZZ53" s="3112"/>
      <c r="KAA53" s="3112"/>
      <c r="KAB53" s="3112"/>
      <c r="KAC53" s="3112"/>
      <c r="KAD53" s="3112"/>
      <c r="KAE53" s="3112"/>
      <c r="KAF53" s="3112"/>
      <c r="KAG53" s="3112"/>
      <c r="KAH53" s="3112"/>
      <c r="KAI53" s="3112"/>
      <c r="KAJ53" s="3112"/>
      <c r="KAK53" s="3112"/>
      <c r="KAL53" s="3112"/>
      <c r="KAM53" s="3112"/>
      <c r="KAN53" s="3112"/>
      <c r="KAO53" s="3112"/>
      <c r="KAP53" s="3112"/>
      <c r="KAQ53" s="3112"/>
      <c r="KAR53" s="3112"/>
      <c r="KAS53" s="3112"/>
      <c r="KAT53" s="3112"/>
      <c r="KAU53" s="3112"/>
      <c r="KAV53" s="3112"/>
      <c r="KAW53" s="3112"/>
      <c r="KAX53" s="3112"/>
      <c r="KAY53" s="3112"/>
      <c r="KAZ53" s="3112"/>
      <c r="KBA53" s="3112"/>
      <c r="KBB53" s="3112"/>
      <c r="KBC53" s="3112"/>
      <c r="KBD53" s="3112"/>
      <c r="KBE53" s="3112"/>
      <c r="KBF53" s="3112"/>
      <c r="KBG53" s="3112"/>
      <c r="KBH53" s="3112"/>
      <c r="KBI53" s="3112"/>
      <c r="KBJ53" s="3112"/>
      <c r="KBK53" s="3112"/>
      <c r="KBL53" s="3112"/>
      <c r="KBM53" s="3112"/>
      <c r="KBN53" s="3112"/>
      <c r="KBO53" s="3112"/>
      <c r="KBP53" s="3112"/>
      <c r="KBQ53" s="3112"/>
      <c r="KBR53" s="3112"/>
      <c r="KBS53" s="3112"/>
      <c r="KBT53" s="3112"/>
      <c r="KBU53" s="3112"/>
      <c r="KBV53" s="3112"/>
      <c r="KBW53" s="3112"/>
      <c r="KBX53" s="3112"/>
      <c r="KBY53" s="3112"/>
      <c r="KBZ53" s="3112"/>
      <c r="KCA53" s="3112"/>
      <c r="KCB53" s="3112"/>
      <c r="KCC53" s="3112"/>
      <c r="KCD53" s="3112"/>
      <c r="KCE53" s="3112"/>
      <c r="KCF53" s="3112"/>
      <c r="KCG53" s="3112"/>
      <c r="KCH53" s="3112"/>
      <c r="KCI53" s="3112"/>
      <c r="KCJ53" s="3112"/>
      <c r="KCK53" s="3112"/>
      <c r="KCL53" s="3112"/>
      <c r="KCM53" s="3112"/>
      <c r="KCN53" s="3112"/>
      <c r="KCO53" s="3112"/>
      <c r="KCP53" s="3112"/>
      <c r="KCQ53" s="3112"/>
      <c r="KCR53" s="3112"/>
      <c r="KCS53" s="3112"/>
      <c r="KCT53" s="3112"/>
      <c r="KCU53" s="3112"/>
      <c r="KCV53" s="3112"/>
      <c r="KCW53" s="3112"/>
      <c r="KCX53" s="3112"/>
      <c r="KCY53" s="3112"/>
      <c r="KCZ53" s="3112"/>
      <c r="KDA53" s="3112"/>
      <c r="KDB53" s="3112"/>
      <c r="KDC53" s="3112"/>
      <c r="KDD53" s="3112"/>
      <c r="KDE53" s="3112"/>
      <c r="KDF53" s="3112"/>
      <c r="KDG53" s="3112"/>
      <c r="KDH53" s="3112"/>
      <c r="KDI53" s="3112"/>
      <c r="KDJ53" s="3112"/>
      <c r="KDK53" s="3112"/>
      <c r="KDL53" s="3112"/>
      <c r="KDM53" s="3112"/>
      <c r="KDN53" s="3112"/>
      <c r="KDO53" s="3112"/>
      <c r="KDP53" s="3112"/>
      <c r="KDQ53" s="3112"/>
      <c r="KDR53" s="3112"/>
      <c r="KDS53" s="3112"/>
      <c r="KDT53" s="3112"/>
      <c r="KDU53" s="3112"/>
      <c r="KDV53" s="3112"/>
      <c r="KDW53" s="3112"/>
      <c r="KDX53" s="3112"/>
      <c r="KDY53" s="3112"/>
      <c r="KDZ53" s="3112"/>
      <c r="KEA53" s="3112"/>
      <c r="KEB53" s="3112"/>
      <c r="KEC53" s="3112"/>
      <c r="KED53" s="3112"/>
      <c r="KEE53" s="3112"/>
      <c r="KEF53" s="3112"/>
      <c r="KEG53" s="3112"/>
      <c r="KEH53" s="3112"/>
      <c r="KEI53" s="3112"/>
      <c r="KEJ53" s="3112"/>
      <c r="KEK53" s="3112"/>
      <c r="KEL53" s="3112"/>
      <c r="KEM53" s="3112"/>
      <c r="KEN53" s="3112"/>
      <c r="KEO53" s="3112"/>
      <c r="KEP53" s="3112"/>
      <c r="KEQ53" s="3112"/>
      <c r="KER53" s="3112"/>
      <c r="KES53" s="3112"/>
      <c r="KET53" s="3112"/>
      <c r="KEU53" s="3112"/>
      <c r="KEV53" s="3112"/>
      <c r="KEW53" s="3112"/>
      <c r="KEX53" s="3112"/>
      <c r="KEY53" s="3112"/>
      <c r="KEZ53" s="3112"/>
      <c r="KFA53" s="3112"/>
      <c r="KFB53" s="3112"/>
      <c r="KFC53" s="3112"/>
      <c r="KFD53" s="3112"/>
      <c r="KFE53" s="3112"/>
      <c r="KFF53" s="3112"/>
      <c r="KFG53" s="3112"/>
      <c r="KFH53" s="3112"/>
      <c r="KFI53" s="3112"/>
      <c r="KFJ53" s="3112"/>
      <c r="KFK53" s="3112"/>
      <c r="KFL53" s="3112"/>
      <c r="KFM53" s="3112"/>
      <c r="KFN53" s="3112"/>
      <c r="KFO53" s="3112"/>
      <c r="KFP53" s="3112"/>
      <c r="KFQ53" s="3112"/>
      <c r="KFR53" s="3112"/>
      <c r="KFS53" s="3112"/>
      <c r="KFT53" s="3112"/>
      <c r="KFU53" s="3112"/>
      <c r="KFV53" s="3112"/>
      <c r="KFW53" s="3112"/>
      <c r="KFX53" s="3112"/>
      <c r="KFY53" s="3112"/>
      <c r="KFZ53" s="3112"/>
      <c r="KGA53" s="3112"/>
      <c r="KGB53" s="3112"/>
      <c r="KGC53" s="3112"/>
      <c r="KGD53" s="3112"/>
      <c r="KGE53" s="3112"/>
      <c r="KGF53" s="3112"/>
      <c r="KGG53" s="3112"/>
      <c r="KGH53" s="3112"/>
      <c r="KGI53" s="3112"/>
      <c r="KGJ53" s="3112"/>
      <c r="KGK53" s="3112"/>
      <c r="KGL53" s="3112"/>
      <c r="KGM53" s="3112"/>
      <c r="KGN53" s="3112"/>
      <c r="KGO53" s="3112"/>
      <c r="KGP53" s="3112"/>
      <c r="KGQ53" s="3112"/>
      <c r="KGR53" s="3112"/>
      <c r="KGS53" s="3112"/>
      <c r="KGT53" s="3112"/>
      <c r="KGU53" s="3112"/>
      <c r="KGV53" s="3112"/>
      <c r="KGW53" s="3112"/>
      <c r="KGX53" s="3112"/>
      <c r="KGY53" s="3112"/>
      <c r="KGZ53" s="3112"/>
      <c r="KHA53" s="3112"/>
      <c r="KHB53" s="3112"/>
      <c r="KHC53" s="3112"/>
      <c r="KHD53" s="3112"/>
      <c r="KHE53" s="3112"/>
      <c r="KHF53" s="3112"/>
      <c r="KHG53" s="3112"/>
      <c r="KHH53" s="3112"/>
      <c r="KHI53" s="3112"/>
      <c r="KHJ53" s="3112"/>
      <c r="KHK53" s="3112"/>
      <c r="KHL53" s="3112"/>
      <c r="KHM53" s="3112"/>
      <c r="KHN53" s="3112"/>
      <c r="KHO53" s="3112"/>
      <c r="KHP53" s="3112"/>
      <c r="KHQ53" s="3112"/>
      <c r="KHR53" s="3112"/>
      <c r="KHS53" s="3112"/>
      <c r="KHT53" s="3112"/>
      <c r="KHU53" s="3112"/>
      <c r="KHV53" s="3112"/>
      <c r="KHW53" s="3112"/>
      <c r="KHX53" s="3112"/>
      <c r="KHY53" s="3112"/>
      <c r="KHZ53" s="3112"/>
      <c r="KIA53" s="3112"/>
      <c r="KIB53" s="3112"/>
      <c r="KIC53" s="3112"/>
      <c r="KID53" s="3112"/>
      <c r="KIE53" s="3112"/>
      <c r="KIF53" s="3112"/>
      <c r="KIG53" s="3112"/>
      <c r="KIH53" s="3112"/>
      <c r="KII53" s="3112"/>
      <c r="KIJ53" s="3112"/>
      <c r="KIK53" s="3112"/>
      <c r="KIL53" s="3112"/>
      <c r="KIM53" s="3112"/>
      <c r="KIN53" s="3112"/>
      <c r="KIO53" s="3112"/>
      <c r="KIP53" s="3112"/>
      <c r="KIQ53" s="3112"/>
      <c r="KIR53" s="3112"/>
      <c r="KIS53" s="3112"/>
      <c r="KIT53" s="3112"/>
      <c r="KIU53" s="3112"/>
      <c r="KIV53" s="3112"/>
      <c r="KIW53" s="3112"/>
      <c r="KIX53" s="3112"/>
      <c r="KIY53" s="3112"/>
      <c r="KIZ53" s="3112"/>
      <c r="KJA53" s="3112"/>
      <c r="KJB53" s="3112"/>
      <c r="KJC53" s="3112"/>
      <c r="KJD53" s="3112"/>
      <c r="KJE53" s="3112"/>
      <c r="KJF53" s="3112"/>
      <c r="KJG53" s="3112"/>
      <c r="KJH53" s="3112"/>
      <c r="KJI53" s="3112"/>
      <c r="KJJ53" s="3112"/>
      <c r="KJK53" s="3112"/>
      <c r="KJL53" s="3112"/>
      <c r="KJM53" s="3112"/>
      <c r="KJN53" s="3112"/>
      <c r="KJO53" s="3112"/>
      <c r="KJP53" s="3112"/>
      <c r="KJQ53" s="3112"/>
      <c r="KJR53" s="3112"/>
      <c r="KJS53" s="3112"/>
      <c r="KJT53" s="3112"/>
      <c r="KJU53" s="3112"/>
      <c r="KJV53" s="3112"/>
      <c r="KJW53" s="3112"/>
      <c r="KJX53" s="3112"/>
      <c r="KJY53" s="3112"/>
      <c r="KJZ53" s="3112"/>
      <c r="KKA53" s="3112"/>
      <c r="KKB53" s="3112"/>
      <c r="KKC53" s="3112"/>
      <c r="KKD53" s="3112"/>
      <c r="KKE53" s="3112"/>
      <c r="KKF53" s="3112"/>
      <c r="KKG53" s="3112"/>
      <c r="KKH53" s="3112"/>
      <c r="KKI53" s="3112"/>
      <c r="KKJ53" s="3112"/>
      <c r="KKK53" s="3112"/>
      <c r="KKL53" s="3112"/>
      <c r="KKM53" s="3112"/>
      <c r="KKN53" s="3112"/>
      <c r="KKO53" s="3112"/>
      <c r="KKP53" s="3112"/>
      <c r="KKQ53" s="3112"/>
      <c r="KKR53" s="3112"/>
      <c r="KKS53" s="3112"/>
      <c r="KKT53" s="3112"/>
      <c r="KKU53" s="3112"/>
      <c r="KKV53" s="3112"/>
      <c r="KKW53" s="3112"/>
      <c r="KKX53" s="3112"/>
      <c r="KKY53" s="3112"/>
      <c r="KKZ53" s="3112"/>
      <c r="KLA53" s="3112"/>
      <c r="KLB53" s="3112"/>
      <c r="KLC53" s="3112"/>
      <c r="KLD53" s="3112"/>
      <c r="KLE53" s="3112"/>
      <c r="KLF53" s="3112"/>
      <c r="KLG53" s="3112"/>
      <c r="KLH53" s="3112"/>
      <c r="KLI53" s="3112"/>
      <c r="KLJ53" s="3112"/>
      <c r="KLK53" s="3112"/>
      <c r="KLL53" s="3112"/>
      <c r="KLM53" s="3112"/>
      <c r="KLN53" s="3112"/>
      <c r="KLO53" s="3112"/>
      <c r="KLP53" s="3112"/>
      <c r="KLQ53" s="3112"/>
      <c r="KLR53" s="3112"/>
      <c r="KLS53" s="3112"/>
      <c r="KLT53" s="3112"/>
      <c r="KLU53" s="3112"/>
      <c r="KLV53" s="3112"/>
      <c r="KLW53" s="3112"/>
      <c r="KLX53" s="3112"/>
      <c r="KLY53" s="3112"/>
      <c r="KLZ53" s="3112"/>
      <c r="KMA53" s="3112"/>
      <c r="KMB53" s="3112"/>
      <c r="KMC53" s="3112"/>
      <c r="KMD53" s="3112"/>
      <c r="KME53" s="3112"/>
      <c r="KMF53" s="3112"/>
      <c r="KMG53" s="3112"/>
      <c r="KMH53" s="3112"/>
      <c r="KMI53" s="3112"/>
      <c r="KMJ53" s="3112"/>
      <c r="KMK53" s="3112"/>
      <c r="KML53" s="3112"/>
      <c r="KMM53" s="3112"/>
      <c r="KMN53" s="3112"/>
      <c r="KMO53" s="3112"/>
      <c r="KMP53" s="3112"/>
      <c r="KMQ53" s="3112"/>
      <c r="KMR53" s="3112"/>
      <c r="KMS53" s="3112"/>
      <c r="KMT53" s="3112"/>
      <c r="KMU53" s="3112"/>
      <c r="KMV53" s="3112"/>
      <c r="KMW53" s="3112"/>
      <c r="KMX53" s="3112"/>
      <c r="KMY53" s="3112"/>
      <c r="KMZ53" s="3112"/>
      <c r="KNA53" s="3112"/>
      <c r="KNB53" s="3112"/>
      <c r="KNC53" s="3112"/>
      <c r="KND53" s="3112"/>
      <c r="KNE53" s="3112"/>
      <c r="KNF53" s="3112"/>
      <c r="KNG53" s="3112"/>
      <c r="KNH53" s="3112"/>
      <c r="KNI53" s="3112"/>
      <c r="KNJ53" s="3112"/>
      <c r="KNK53" s="3112"/>
      <c r="KNL53" s="3112"/>
      <c r="KNM53" s="3112"/>
      <c r="KNN53" s="3112"/>
      <c r="KNO53" s="3112"/>
      <c r="KNP53" s="3112"/>
      <c r="KNQ53" s="3112"/>
      <c r="KNR53" s="3112"/>
      <c r="KNS53" s="3112"/>
      <c r="KNT53" s="3112"/>
      <c r="KNU53" s="3112"/>
      <c r="KNV53" s="3112"/>
      <c r="KNW53" s="3112"/>
      <c r="KNX53" s="3112"/>
      <c r="KNY53" s="3112"/>
      <c r="KNZ53" s="3112"/>
      <c r="KOA53" s="3112"/>
      <c r="KOB53" s="3112"/>
      <c r="KOC53" s="3112"/>
      <c r="KOD53" s="3112"/>
      <c r="KOE53" s="3112"/>
      <c r="KOF53" s="3112"/>
      <c r="KOG53" s="3112"/>
      <c r="KOH53" s="3112"/>
      <c r="KOI53" s="3112"/>
      <c r="KOJ53" s="3112"/>
      <c r="KOK53" s="3112"/>
      <c r="KOL53" s="3112"/>
      <c r="KOM53" s="3112"/>
      <c r="KON53" s="3112"/>
      <c r="KOO53" s="3112"/>
      <c r="KOP53" s="3112"/>
      <c r="KOQ53" s="3112"/>
      <c r="KOR53" s="3112"/>
      <c r="KOS53" s="3112"/>
      <c r="KOT53" s="3112"/>
      <c r="KOU53" s="3112"/>
      <c r="KOV53" s="3112"/>
      <c r="KOW53" s="3112"/>
      <c r="KOX53" s="3112"/>
      <c r="KOY53" s="3112"/>
      <c r="KOZ53" s="3112"/>
      <c r="KPA53" s="3112"/>
      <c r="KPB53" s="3112"/>
      <c r="KPC53" s="3112"/>
      <c r="KPD53" s="3112"/>
      <c r="KPE53" s="3112"/>
      <c r="KPF53" s="3112"/>
      <c r="KPG53" s="3112"/>
      <c r="KPH53" s="3112"/>
      <c r="KPI53" s="3112"/>
      <c r="KPJ53" s="3112"/>
      <c r="KPK53" s="3112"/>
      <c r="KPL53" s="3112"/>
      <c r="KPM53" s="3112"/>
      <c r="KPN53" s="3112"/>
      <c r="KPO53" s="3112"/>
      <c r="KPP53" s="3112"/>
      <c r="KPQ53" s="3112"/>
      <c r="KPR53" s="3112"/>
      <c r="KPS53" s="3112"/>
      <c r="KPT53" s="3112"/>
      <c r="KPU53" s="3112"/>
      <c r="KPV53" s="3112"/>
      <c r="KPW53" s="3112"/>
      <c r="KPX53" s="3112"/>
      <c r="KPY53" s="3112"/>
      <c r="KPZ53" s="3112"/>
      <c r="KQA53" s="3112"/>
      <c r="KQB53" s="3112"/>
      <c r="KQC53" s="3112"/>
      <c r="KQD53" s="3112"/>
      <c r="KQE53" s="3112"/>
      <c r="KQF53" s="3112"/>
      <c r="KQG53" s="3112"/>
      <c r="KQH53" s="3112"/>
      <c r="KQI53" s="3112"/>
      <c r="KQJ53" s="3112"/>
      <c r="KQK53" s="3112"/>
      <c r="KQL53" s="3112"/>
      <c r="KQM53" s="3112"/>
      <c r="KQN53" s="3112"/>
      <c r="KQO53" s="3112"/>
      <c r="KQP53" s="3112"/>
      <c r="KQQ53" s="3112"/>
      <c r="KQR53" s="3112"/>
      <c r="KQS53" s="3112"/>
      <c r="KQT53" s="3112"/>
      <c r="KQU53" s="3112"/>
      <c r="KQV53" s="3112"/>
      <c r="KQW53" s="3112"/>
      <c r="KQX53" s="3112"/>
      <c r="KQY53" s="3112"/>
      <c r="KQZ53" s="3112"/>
      <c r="KRA53" s="3112"/>
      <c r="KRB53" s="3112"/>
      <c r="KRC53" s="3112"/>
      <c r="KRD53" s="3112"/>
      <c r="KRE53" s="3112"/>
      <c r="KRF53" s="3112"/>
      <c r="KRG53" s="3112"/>
      <c r="KRH53" s="3112"/>
      <c r="KRI53" s="3112"/>
      <c r="KRJ53" s="3112"/>
      <c r="KRK53" s="3112"/>
      <c r="KRL53" s="3112"/>
      <c r="KRM53" s="3112"/>
      <c r="KRN53" s="3112"/>
      <c r="KRO53" s="3112"/>
      <c r="KRP53" s="3112"/>
      <c r="KRQ53" s="3112"/>
      <c r="KRR53" s="3112"/>
      <c r="KRS53" s="3112"/>
      <c r="KRT53" s="3112"/>
      <c r="KRU53" s="3112"/>
      <c r="KRV53" s="3112"/>
      <c r="KRW53" s="3112"/>
      <c r="KRX53" s="3112"/>
      <c r="KRY53" s="3112"/>
      <c r="KRZ53" s="3112"/>
      <c r="KSA53" s="3112"/>
      <c r="KSB53" s="3112"/>
      <c r="KSC53" s="3112"/>
      <c r="KSD53" s="3112"/>
      <c r="KSE53" s="3112"/>
      <c r="KSF53" s="3112"/>
      <c r="KSG53" s="3112"/>
      <c r="KSH53" s="3112"/>
      <c r="KSI53" s="3112"/>
      <c r="KSJ53" s="3112"/>
      <c r="KSK53" s="3112"/>
      <c r="KSL53" s="3112"/>
      <c r="KSM53" s="3112"/>
      <c r="KSN53" s="3112"/>
      <c r="KSO53" s="3112"/>
      <c r="KSP53" s="3112"/>
      <c r="KSQ53" s="3112"/>
      <c r="KSR53" s="3112"/>
      <c r="KSS53" s="3112"/>
      <c r="KST53" s="3112"/>
      <c r="KSU53" s="3112"/>
      <c r="KSV53" s="3112"/>
      <c r="KSW53" s="3112"/>
      <c r="KSX53" s="3112"/>
      <c r="KSY53" s="3112"/>
      <c r="KSZ53" s="3112"/>
      <c r="KTA53" s="3112"/>
      <c r="KTB53" s="3112"/>
      <c r="KTC53" s="3112"/>
      <c r="KTD53" s="3112"/>
      <c r="KTE53" s="3112"/>
      <c r="KTF53" s="3112"/>
      <c r="KTG53" s="3112"/>
      <c r="KTH53" s="3112"/>
      <c r="KTI53" s="3112"/>
      <c r="KTJ53" s="3112"/>
      <c r="KTK53" s="3112"/>
      <c r="KTL53" s="3112"/>
      <c r="KTM53" s="3112"/>
      <c r="KTN53" s="3112"/>
      <c r="KTO53" s="3112"/>
      <c r="KTP53" s="3112"/>
      <c r="KTQ53" s="3112"/>
      <c r="KTR53" s="3112"/>
      <c r="KTS53" s="3112"/>
      <c r="KTT53" s="3112"/>
      <c r="KTU53" s="3112"/>
      <c r="KTV53" s="3112"/>
      <c r="KTW53" s="3112"/>
      <c r="KTX53" s="3112"/>
      <c r="KTY53" s="3112"/>
      <c r="KTZ53" s="3112"/>
      <c r="KUA53" s="3112"/>
      <c r="KUB53" s="3112"/>
      <c r="KUC53" s="3112"/>
      <c r="KUD53" s="3112"/>
      <c r="KUE53" s="3112"/>
      <c r="KUF53" s="3112"/>
      <c r="KUG53" s="3112"/>
      <c r="KUH53" s="3112"/>
      <c r="KUI53" s="3112"/>
      <c r="KUJ53" s="3112"/>
      <c r="KUK53" s="3112"/>
      <c r="KUL53" s="3112"/>
      <c r="KUM53" s="3112"/>
      <c r="KUN53" s="3112"/>
      <c r="KUO53" s="3112"/>
      <c r="KUP53" s="3112"/>
      <c r="KUQ53" s="3112"/>
      <c r="KUR53" s="3112"/>
      <c r="KUS53" s="3112"/>
      <c r="KUT53" s="3112"/>
      <c r="KUU53" s="3112"/>
      <c r="KUV53" s="3112"/>
      <c r="KUW53" s="3112"/>
      <c r="KUX53" s="3112"/>
      <c r="KUY53" s="3112"/>
      <c r="KUZ53" s="3112"/>
      <c r="KVA53" s="3112"/>
      <c r="KVB53" s="3112"/>
      <c r="KVC53" s="3112"/>
      <c r="KVD53" s="3112"/>
      <c r="KVE53" s="3112"/>
      <c r="KVF53" s="3112"/>
      <c r="KVG53" s="3112"/>
      <c r="KVH53" s="3112"/>
      <c r="KVI53" s="3112"/>
      <c r="KVJ53" s="3112"/>
      <c r="KVK53" s="3112"/>
      <c r="KVL53" s="3112"/>
      <c r="KVM53" s="3112"/>
      <c r="KVN53" s="3112"/>
      <c r="KVO53" s="3112"/>
      <c r="KVP53" s="3112"/>
      <c r="KVQ53" s="3112"/>
      <c r="KVR53" s="3112"/>
      <c r="KVS53" s="3112"/>
      <c r="KVT53" s="3112"/>
      <c r="KVU53" s="3112"/>
      <c r="KVV53" s="3112"/>
      <c r="KVW53" s="3112"/>
      <c r="KVX53" s="3112"/>
      <c r="KVY53" s="3112"/>
      <c r="KVZ53" s="3112"/>
      <c r="KWA53" s="3112"/>
      <c r="KWB53" s="3112"/>
      <c r="KWC53" s="3112"/>
      <c r="KWD53" s="3112"/>
      <c r="KWE53" s="3112"/>
      <c r="KWF53" s="3112"/>
      <c r="KWG53" s="3112"/>
      <c r="KWH53" s="3112"/>
      <c r="KWI53" s="3112"/>
      <c r="KWJ53" s="3112"/>
      <c r="KWK53" s="3112"/>
      <c r="KWL53" s="3112"/>
      <c r="KWM53" s="3112"/>
      <c r="KWN53" s="3112"/>
      <c r="KWO53" s="3112"/>
      <c r="KWP53" s="3112"/>
      <c r="KWQ53" s="3112"/>
      <c r="KWR53" s="3112"/>
      <c r="KWS53" s="3112"/>
      <c r="KWT53" s="3112"/>
      <c r="KWU53" s="3112"/>
      <c r="KWV53" s="3112"/>
      <c r="KWW53" s="3112"/>
      <c r="KWX53" s="3112"/>
      <c r="KWY53" s="3112"/>
      <c r="KWZ53" s="3112"/>
      <c r="KXA53" s="3112"/>
      <c r="KXB53" s="3112"/>
      <c r="KXC53" s="3112"/>
      <c r="KXD53" s="3112"/>
      <c r="KXE53" s="3112"/>
      <c r="KXF53" s="3112"/>
      <c r="KXG53" s="3112"/>
      <c r="KXH53" s="3112"/>
      <c r="KXI53" s="3112"/>
      <c r="KXJ53" s="3112"/>
      <c r="KXK53" s="3112"/>
      <c r="KXL53" s="3112"/>
      <c r="KXM53" s="3112"/>
      <c r="KXN53" s="3112"/>
      <c r="KXO53" s="3112"/>
      <c r="KXP53" s="3112"/>
      <c r="KXQ53" s="3112"/>
      <c r="KXR53" s="3112"/>
      <c r="KXS53" s="3112"/>
      <c r="KXT53" s="3112"/>
      <c r="KXU53" s="3112"/>
      <c r="KXV53" s="3112"/>
      <c r="KXW53" s="3112"/>
      <c r="KXX53" s="3112"/>
      <c r="KXY53" s="3112"/>
      <c r="KXZ53" s="3112"/>
      <c r="KYA53" s="3112"/>
      <c r="KYB53" s="3112"/>
      <c r="KYC53" s="3112"/>
      <c r="KYD53" s="3112"/>
      <c r="KYE53" s="3112"/>
      <c r="KYF53" s="3112"/>
      <c r="KYG53" s="3112"/>
      <c r="KYH53" s="3112"/>
      <c r="KYI53" s="3112"/>
      <c r="KYJ53" s="3112"/>
      <c r="KYK53" s="3112"/>
      <c r="KYL53" s="3112"/>
      <c r="KYM53" s="3112"/>
      <c r="KYN53" s="3112"/>
      <c r="KYO53" s="3112"/>
      <c r="KYP53" s="3112"/>
      <c r="KYQ53" s="3112"/>
      <c r="KYR53" s="3112"/>
      <c r="KYS53" s="3112"/>
      <c r="KYT53" s="3112"/>
      <c r="KYU53" s="3112"/>
      <c r="KYV53" s="3112"/>
      <c r="KYW53" s="3112"/>
      <c r="KYX53" s="3112"/>
      <c r="KYY53" s="3112"/>
      <c r="KYZ53" s="3112"/>
      <c r="KZA53" s="3112"/>
      <c r="KZB53" s="3112"/>
      <c r="KZC53" s="3112"/>
      <c r="KZD53" s="3112"/>
      <c r="KZE53" s="3112"/>
      <c r="KZF53" s="3112"/>
      <c r="KZG53" s="3112"/>
      <c r="KZH53" s="3112"/>
      <c r="KZI53" s="3112"/>
      <c r="KZJ53" s="3112"/>
      <c r="KZK53" s="3112"/>
      <c r="KZL53" s="3112"/>
      <c r="KZM53" s="3112"/>
      <c r="KZN53" s="3112"/>
      <c r="KZO53" s="3112"/>
      <c r="KZP53" s="3112"/>
      <c r="KZQ53" s="3112"/>
      <c r="KZR53" s="3112"/>
      <c r="KZS53" s="3112"/>
      <c r="KZT53" s="3112"/>
      <c r="KZU53" s="3112"/>
      <c r="KZV53" s="3112"/>
      <c r="KZW53" s="3112"/>
      <c r="KZX53" s="3112"/>
      <c r="KZY53" s="3112"/>
      <c r="KZZ53" s="3112"/>
      <c r="LAA53" s="3112"/>
      <c r="LAB53" s="3112"/>
      <c r="LAC53" s="3112"/>
      <c r="LAD53" s="3112"/>
      <c r="LAE53" s="3112"/>
      <c r="LAF53" s="3112"/>
      <c r="LAG53" s="3112"/>
      <c r="LAH53" s="3112"/>
      <c r="LAI53" s="3112"/>
      <c r="LAJ53" s="3112"/>
      <c r="LAK53" s="3112"/>
      <c r="LAL53" s="3112"/>
      <c r="LAM53" s="3112"/>
      <c r="LAN53" s="3112"/>
      <c r="LAO53" s="3112"/>
      <c r="LAP53" s="3112"/>
      <c r="LAQ53" s="3112"/>
      <c r="LAR53" s="3112"/>
      <c r="LAS53" s="3112"/>
      <c r="LAT53" s="3112"/>
      <c r="LAU53" s="3112"/>
      <c r="LAV53" s="3112"/>
      <c r="LAW53" s="3112"/>
      <c r="LAX53" s="3112"/>
      <c r="LAY53" s="3112"/>
      <c r="LAZ53" s="3112"/>
      <c r="LBA53" s="3112"/>
      <c r="LBB53" s="3112"/>
      <c r="LBC53" s="3112"/>
      <c r="LBD53" s="3112"/>
      <c r="LBE53" s="3112"/>
      <c r="LBF53" s="3112"/>
      <c r="LBG53" s="3112"/>
      <c r="LBH53" s="3112"/>
      <c r="LBI53" s="3112"/>
      <c r="LBJ53" s="3112"/>
      <c r="LBK53" s="3112"/>
      <c r="LBL53" s="3112"/>
      <c r="LBM53" s="3112"/>
      <c r="LBN53" s="3112"/>
      <c r="LBO53" s="3112"/>
      <c r="LBP53" s="3112"/>
      <c r="LBQ53" s="3112"/>
      <c r="LBR53" s="3112"/>
      <c r="LBS53" s="3112"/>
      <c r="LBT53" s="3112"/>
      <c r="LBU53" s="3112"/>
      <c r="LBV53" s="3112"/>
      <c r="LBW53" s="3112"/>
      <c r="LBX53" s="3112"/>
      <c r="LBY53" s="3112"/>
      <c r="LBZ53" s="3112"/>
      <c r="LCA53" s="3112"/>
      <c r="LCB53" s="3112"/>
      <c r="LCC53" s="3112"/>
      <c r="LCD53" s="3112"/>
      <c r="LCE53" s="3112"/>
      <c r="LCF53" s="3112"/>
      <c r="LCG53" s="3112"/>
      <c r="LCH53" s="3112"/>
      <c r="LCI53" s="3112"/>
      <c r="LCJ53" s="3112"/>
      <c r="LCK53" s="3112"/>
      <c r="LCL53" s="3112"/>
      <c r="LCM53" s="3112"/>
      <c r="LCN53" s="3112"/>
      <c r="LCO53" s="3112"/>
      <c r="LCP53" s="3112"/>
      <c r="LCQ53" s="3112"/>
      <c r="LCR53" s="3112"/>
      <c r="LCS53" s="3112"/>
      <c r="LCT53" s="3112"/>
      <c r="LCU53" s="3112"/>
      <c r="LCV53" s="3112"/>
      <c r="LCW53" s="3112"/>
      <c r="LCX53" s="3112"/>
      <c r="LCY53" s="3112"/>
      <c r="LCZ53" s="3112"/>
      <c r="LDA53" s="3112"/>
      <c r="LDB53" s="3112"/>
      <c r="LDC53" s="3112"/>
      <c r="LDD53" s="3112"/>
      <c r="LDE53" s="3112"/>
      <c r="LDF53" s="3112"/>
      <c r="LDG53" s="3112"/>
      <c r="LDH53" s="3112"/>
      <c r="LDI53" s="3112"/>
      <c r="LDJ53" s="3112"/>
      <c r="LDK53" s="3112"/>
      <c r="LDL53" s="3112"/>
      <c r="LDM53" s="3112"/>
      <c r="LDN53" s="3112"/>
      <c r="LDO53" s="3112"/>
      <c r="LDP53" s="3112"/>
      <c r="LDQ53" s="3112"/>
      <c r="LDR53" s="3112"/>
      <c r="LDS53" s="3112"/>
      <c r="LDT53" s="3112"/>
      <c r="LDU53" s="3112"/>
      <c r="LDV53" s="3112"/>
      <c r="LDW53" s="3112"/>
      <c r="LDX53" s="3112"/>
      <c r="LDY53" s="3112"/>
      <c r="LDZ53" s="3112"/>
      <c r="LEA53" s="3112"/>
      <c r="LEB53" s="3112"/>
      <c r="LEC53" s="3112"/>
      <c r="LED53" s="3112"/>
      <c r="LEE53" s="3112"/>
      <c r="LEF53" s="3112"/>
      <c r="LEG53" s="3112"/>
      <c r="LEH53" s="3112"/>
      <c r="LEI53" s="3112"/>
      <c r="LEJ53" s="3112"/>
      <c r="LEK53" s="3112"/>
      <c r="LEL53" s="3112"/>
      <c r="LEM53" s="3112"/>
      <c r="LEN53" s="3112"/>
      <c r="LEO53" s="3112"/>
      <c r="LEP53" s="3112"/>
      <c r="LEQ53" s="3112"/>
      <c r="LER53" s="3112"/>
      <c r="LES53" s="3112"/>
      <c r="LET53" s="3112"/>
      <c r="LEU53" s="3112"/>
      <c r="LEV53" s="3112"/>
      <c r="LEW53" s="3112"/>
      <c r="LEX53" s="3112"/>
      <c r="LEY53" s="3112"/>
      <c r="LEZ53" s="3112"/>
      <c r="LFA53" s="3112"/>
      <c r="LFB53" s="3112"/>
      <c r="LFC53" s="3112"/>
      <c r="LFD53" s="3112"/>
      <c r="LFE53" s="3112"/>
      <c r="LFF53" s="3112"/>
      <c r="LFG53" s="3112"/>
      <c r="LFH53" s="3112"/>
      <c r="LFI53" s="3112"/>
      <c r="LFJ53" s="3112"/>
      <c r="LFK53" s="3112"/>
      <c r="LFL53" s="3112"/>
      <c r="LFM53" s="3112"/>
      <c r="LFN53" s="3112"/>
      <c r="LFO53" s="3112"/>
      <c r="LFP53" s="3112"/>
      <c r="LFQ53" s="3112"/>
      <c r="LFR53" s="3112"/>
      <c r="LFS53" s="3112"/>
      <c r="LFT53" s="3112"/>
      <c r="LFU53" s="3112"/>
      <c r="LFV53" s="3112"/>
      <c r="LFW53" s="3112"/>
      <c r="LFX53" s="3112"/>
      <c r="LFY53" s="3112"/>
      <c r="LFZ53" s="3112"/>
      <c r="LGA53" s="3112"/>
      <c r="LGB53" s="3112"/>
      <c r="LGC53" s="3112"/>
      <c r="LGD53" s="3112"/>
      <c r="LGE53" s="3112"/>
      <c r="LGF53" s="3112"/>
      <c r="LGG53" s="3112"/>
      <c r="LGH53" s="3112"/>
      <c r="LGI53" s="3112"/>
      <c r="LGJ53" s="3112"/>
      <c r="LGK53" s="3112"/>
      <c r="LGL53" s="3112"/>
      <c r="LGM53" s="3112"/>
      <c r="LGN53" s="3112"/>
      <c r="LGO53" s="3112"/>
      <c r="LGP53" s="3112"/>
      <c r="LGQ53" s="3112"/>
      <c r="LGR53" s="3112"/>
      <c r="LGS53" s="3112"/>
      <c r="LGT53" s="3112"/>
      <c r="LGU53" s="3112"/>
      <c r="LGV53" s="3112"/>
      <c r="LGW53" s="3112"/>
      <c r="LGX53" s="3112"/>
      <c r="LGY53" s="3112"/>
      <c r="LGZ53" s="3112"/>
      <c r="LHA53" s="3112"/>
      <c r="LHB53" s="3112"/>
      <c r="LHC53" s="3112"/>
      <c r="LHD53" s="3112"/>
      <c r="LHE53" s="3112"/>
      <c r="LHF53" s="3112"/>
      <c r="LHG53" s="3112"/>
      <c r="LHH53" s="3112"/>
      <c r="LHI53" s="3112"/>
      <c r="LHJ53" s="3112"/>
      <c r="LHK53" s="3112"/>
      <c r="LHL53" s="3112"/>
      <c r="LHM53" s="3112"/>
      <c r="LHN53" s="3112"/>
      <c r="LHO53" s="3112"/>
      <c r="LHP53" s="3112"/>
      <c r="LHQ53" s="3112"/>
      <c r="LHR53" s="3112"/>
      <c r="LHS53" s="3112"/>
      <c r="LHT53" s="3112"/>
      <c r="LHU53" s="3112"/>
      <c r="LHV53" s="3112"/>
      <c r="LHW53" s="3112"/>
      <c r="LHX53" s="3112"/>
      <c r="LHY53" s="3112"/>
      <c r="LHZ53" s="3112"/>
      <c r="LIA53" s="3112"/>
      <c r="LIB53" s="3112"/>
      <c r="LIC53" s="3112"/>
      <c r="LID53" s="3112"/>
      <c r="LIE53" s="3112"/>
      <c r="LIF53" s="3112"/>
      <c r="LIG53" s="3112"/>
      <c r="LIH53" s="3112"/>
      <c r="LII53" s="3112"/>
      <c r="LIJ53" s="3112"/>
      <c r="LIK53" s="3112"/>
      <c r="LIL53" s="3112"/>
      <c r="LIM53" s="3112"/>
      <c r="LIN53" s="3112"/>
      <c r="LIO53" s="3112"/>
      <c r="LIP53" s="3112"/>
      <c r="LIQ53" s="3112"/>
      <c r="LIR53" s="3112"/>
      <c r="LIS53" s="3112"/>
      <c r="LIT53" s="3112"/>
      <c r="LIU53" s="3112"/>
      <c r="LIV53" s="3112"/>
      <c r="LIW53" s="3112"/>
      <c r="LIX53" s="3112"/>
      <c r="LIY53" s="3112"/>
      <c r="LIZ53" s="3112"/>
      <c r="LJA53" s="3112"/>
      <c r="LJB53" s="3112"/>
      <c r="LJC53" s="3112"/>
      <c r="LJD53" s="3112"/>
      <c r="LJE53" s="3112"/>
      <c r="LJF53" s="3112"/>
      <c r="LJG53" s="3112"/>
      <c r="LJH53" s="3112"/>
      <c r="LJI53" s="3112"/>
      <c r="LJJ53" s="3112"/>
      <c r="LJK53" s="3112"/>
      <c r="LJL53" s="3112"/>
      <c r="LJM53" s="3112"/>
      <c r="LJN53" s="3112"/>
      <c r="LJO53" s="3112"/>
      <c r="LJP53" s="3112"/>
      <c r="LJQ53" s="3112"/>
      <c r="LJR53" s="3112"/>
      <c r="LJS53" s="3112"/>
      <c r="LJT53" s="3112"/>
      <c r="LJU53" s="3112"/>
      <c r="LJV53" s="3112"/>
      <c r="LJW53" s="3112"/>
      <c r="LJX53" s="3112"/>
      <c r="LJY53" s="3112"/>
      <c r="LJZ53" s="3112"/>
      <c r="LKA53" s="3112"/>
      <c r="LKB53" s="3112"/>
      <c r="LKC53" s="3112"/>
      <c r="LKD53" s="3112"/>
      <c r="LKE53" s="3112"/>
      <c r="LKF53" s="3112"/>
      <c r="LKG53" s="3112"/>
      <c r="LKH53" s="3112"/>
      <c r="LKI53" s="3112"/>
      <c r="LKJ53" s="3112"/>
      <c r="LKK53" s="3112"/>
      <c r="LKL53" s="3112"/>
      <c r="LKM53" s="3112"/>
      <c r="LKN53" s="3112"/>
      <c r="LKO53" s="3112"/>
      <c r="LKP53" s="3112"/>
      <c r="LKQ53" s="3112"/>
      <c r="LKR53" s="3112"/>
      <c r="LKS53" s="3112"/>
      <c r="LKT53" s="3112"/>
      <c r="LKU53" s="3112"/>
      <c r="LKV53" s="3112"/>
      <c r="LKW53" s="3112"/>
      <c r="LKX53" s="3112"/>
      <c r="LKY53" s="3112"/>
      <c r="LKZ53" s="3112"/>
      <c r="LLA53" s="3112"/>
      <c r="LLB53" s="3112"/>
      <c r="LLC53" s="3112"/>
      <c r="LLD53" s="3112"/>
      <c r="LLE53" s="3112"/>
      <c r="LLF53" s="3112"/>
      <c r="LLG53" s="3112"/>
      <c r="LLH53" s="3112"/>
      <c r="LLI53" s="3112"/>
      <c r="LLJ53" s="3112"/>
      <c r="LLK53" s="3112"/>
      <c r="LLL53" s="3112"/>
      <c r="LLM53" s="3112"/>
      <c r="LLN53" s="3112"/>
      <c r="LLO53" s="3112"/>
      <c r="LLP53" s="3112"/>
      <c r="LLQ53" s="3112"/>
      <c r="LLR53" s="3112"/>
      <c r="LLS53" s="3112"/>
      <c r="LLT53" s="3112"/>
      <c r="LLU53" s="3112"/>
      <c r="LLV53" s="3112"/>
      <c r="LLW53" s="3112"/>
      <c r="LLX53" s="3112"/>
      <c r="LLY53" s="3112"/>
      <c r="LLZ53" s="3112"/>
      <c r="LMA53" s="3112"/>
      <c r="LMB53" s="3112"/>
      <c r="LMC53" s="3112"/>
      <c r="LMD53" s="3112"/>
      <c r="LME53" s="3112"/>
      <c r="LMF53" s="3112"/>
      <c r="LMG53" s="3112"/>
      <c r="LMH53" s="3112"/>
      <c r="LMI53" s="3112"/>
      <c r="LMJ53" s="3112"/>
      <c r="LMK53" s="3112"/>
      <c r="LML53" s="3112"/>
      <c r="LMM53" s="3112"/>
      <c r="LMN53" s="3112"/>
      <c r="LMO53" s="3112"/>
      <c r="LMP53" s="3112"/>
      <c r="LMQ53" s="3112"/>
      <c r="LMR53" s="3112"/>
      <c r="LMS53" s="3112"/>
      <c r="LMT53" s="3112"/>
      <c r="LMU53" s="3112"/>
      <c r="LMV53" s="3112"/>
      <c r="LMW53" s="3112"/>
      <c r="LMX53" s="3112"/>
      <c r="LMY53" s="3112"/>
      <c r="LMZ53" s="3112"/>
      <c r="LNA53" s="3112"/>
      <c r="LNB53" s="3112"/>
      <c r="LNC53" s="3112"/>
      <c r="LND53" s="3112"/>
      <c r="LNE53" s="3112"/>
      <c r="LNF53" s="3112"/>
      <c r="LNG53" s="3112"/>
      <c r="LNH53" s="3112"/>
      <c r="LNI53" s="3112"/>
      <c r="LNJ53" s="3112"/>
      <c r="LNK53" s="3112"/>
      <c r="LNL53" s="3112"/>
      <c r="LNM53" s="3112"/>
      <c r="LNN53" s="3112"/>
      <c r="LNO53" s="3112"/>
      <c r="LNP53" s="3112"/>
      <c r="LNQ53" s="3112"/>
      <c r="LNR53" s="3112"/>
      <c r="LNS53" s="3112"/>
      <c r="LNT53" s="3112"/>
      <c r="LNU53" s="3112"/>
      <c r="LNV53" s="3112"/>
      <c r="LNW53" s="3112"/>
      <c r="LNX53" s="3112"/>
      <c r="LNY53" s="3112"/>
      <c r="LNZ53" s="3112"/>
      <c r="LOA53" s="3112"/>
      <c r="LOB53" s="3112"/>
      <c r="LOC53" s="3112"/>
      <c r="LOD53" s="3112"/>
      <c r="LOE53" s="3112"/>
      <c r="LOF53" s="3112"/>
      <c r="LOG53" s="3112"/>
      <c r="LOH53" s="3112"/>
      <c r="LOI53" s="3112"/>
      <c r="LOJ53" s="3112"/>
      <c r="LOK53" s="3112"/>
      <c r="LOL53" s="3112"/>
      <c r="LOM53" s="3112"/>
      <c r="LON53" s="3112"/>
      <c r="LOO53" s="3112"/>
      <c r="LOP53" s="3112"/>
      <c r="LOQ53" s="3112"/>
      <c r="LOR53" s="3112"/>
      <c r="LOS53" s="3112"/>
      <c r="LOT53" s="3112"/>
      <c r="LOU53" s="3112"/>
      <c r="LOV53" s="3112"/>
      <c r="LOW53" s="3112"/>
      <c r="LOX53" s="3112"/>
      <c r="LOY53" s="3112"/>
      <c r="LOZ53" s="3112"/>
      <c r="LPA53" s="3112"/>
      <c r="LPB53" s="3112"/>
      <c r="LPC53" s="3112"/>
      <c r="LPD53" s="3112"/>
      <c r="LPE53" s="3112"/>
      <c r="LPF53" s="3112"/>
      <c r="LPG53" s="3112"/>
      <c r="LPH53" s="3112"/>
      <c r="LPI53" s="3112"/>
      <c r="LPJ53" s="3112"/>
      <c r="LPK53" s="3112"/>
      <c r="LPL53" s="3112"/>
      <c r="LPM53" s="3112"/>
      <c r="LPN53" s="3112"/>
      <c r="LPO53" s="3112"/>
      <c r="LPP53" s="3112"/>
      <c r="LPQ53" s="3112"/>
      <c r="LPR53" s="3112"/>
      <c r="LPS53" s="3112"/>
      <c r="LPT53" s="3112"/>
      <c r="LPU53" s="3112"/>
      <c r="LPV53" s="3112"/>
      <c r="LPW53" s="3112"/>
      <c r="LPX53" s="3112"/>
      <c r="LPY53" s="3112"/>
      <c r="LPZ53" s="3112"/>
      <c r="LQA53" s="3112"/>
      <c r="LQB53" s="3112"/>
      <c r="LQC53" s="3112"/>
      <c r="LQD53" s="3112"/>
      <c r="LQE53" s="3112"/>
      <c r="LQF53" s="3112"/>
      <c r="LQG53" s="3112"/>
      <c r="LQH53" s="3112"/>
      <c r="LQI53" s="3112"/>
      <c r="LQJ53" s="3112"/>
      <c r="LQK53" s="3112"/>
      <c r="LQL53" s="3112"/>
      <c r="LQM53" s="3112"/>
      <c r="LQN53" s="3112"/>
      <c r="LQO53" s="3112"/>
      <c r="LQP53" s="3112"/>
      <c r="LQQ53" s="3112"/>
      <c r="LQR53" s="3112"/>
      <c r="LQS53" s="3112"/>
      <c r="LQT53" s="3112"/>
      <c r="LQU53" s="3112"/>
      <c r="LQV53" s="3112"/>
      <c r="LQW53" s="3112"/>
      <c r="LQX53" s="3112"/>
      <c r="LQY53" s="3112"/>
      <c r="LQZ53" s="3112"/>
      <c r="LRA53" s="3112"/>
      <c r="LRB53" s="3112"/>
      <c r="LRC53" s="3112"/>
      <c r="LRD53" s="3112"/>
      <c r="LRE53" s="3112"/>
      <c r="LRF53" s="3112"/>
      <c r="LRG53" s="3112"/>
      <c r="LRH53" s="3112"/>
      <c r="LRI53" s="3112"/>
      <c r="LRJ53" s="3112"/>
      <c r="LRK53" s="3112"/>
      <c r="LRL53" s="3112"/>
      <c r="LRM53" s="3112"/>
      <c r="LRN53" s="3112"/>
      <c r="LRO53" s="3112"/>
      <c r="LRP53" s="3112"/>
      <c r="LRQ53" s="3112"/>
      <c r="LRR53" s="3112"/>
      <c r="LRS53" s="3112"/>
      <c r="LRT53" s="3112"/>
      <c r="LRU53" s="3112"/>
      <c r="LRV53" s="3112"/>
      <c r="LRW53" s="3112"/>
      <c r="LRX53" s="3112"/>
      <c r="LRY53" s="3112"/>
      <c r="LRZ53" s="3112"/>
      <c r="LSA53" s="3112"/>
      <c r="LSB53" s="3112"/>
      <c r="LSC53" s="3112"/>
      <c r="LSD53" s="3112"/>
      <c r="LSE53" s="3112"/>
      <c r="LSF53" s="3112"/>
      <c r="LSG53" s="3112"/>
      <c r="LSH53" s="3112"/>
      <c r="LSI53" s="3112"/>
      <c r="LSJ53" s="3112"/>
      <c r="LSK53" s="3112"/>
      <c r="LSL53" s="3112"/>
      <c r="LSM53" s="3112"/>
      <c r="LSN53" s="3112"/>
      <c r="LSO53" s="3112"/>
      <c r="LSP53" s="3112"/>
      <c r="LSQ53" s="3112"/>
      <c r="LSR53" s="3112"/>
      <c r="LSS53" s="3112"/>
      <c r="LST53" s="3112"/>
      <c r="LSU53" s="3112"/>
      <c r="LSV53" s="3112"/>
      <c r="LSW53" s="3112"/>
      <c r="LSX53" s="3112"/>
      <c r="LSY53" s="3112"/>
      <c r="LSZ53" s="3112"/>
      <c r="LTA53" s="3112"/>
      <c r="LTB53" s="3112"/>
      <c r="LTC53" s="3112"/>
      <c r="LTD53" s="3112"/>
      <c r="LTE53" s="3112"/>
      <c r="LTF53" s="3112"/>
      <c r="LTG53" s="3112"/>
      <c r="LTH53" s="3112"/>
      <c r="LTI53" s="3112"/>
      <c r="LTJ53" s="3112"/>
      <c r="LTK53" s="3112"/>
      <c r="LTL53" s="3112"/>
      <c r="LTM53" s="3112"/>
      <c r="LTN53" s="3112"/>
      <c r="LTO53" s="3112"/>
      <c r="LTP53" s="3112"/>
      <c r="LTQ53" s="3112"/>
      <c r="LTR53" s="3112"/>
      <c r="LTS53" s="3112"/>
      <c r="LTT53" s="3112"/>
      <c r="LTU53" s="3112"/>
      <c r="LTV53" s="3112"/>
      <c r="LTW53" s="3112"/>
      <c r="LTX53" s="3112"/>
      <c r="LTY53" s="3112"/>
      <c r="LTZ53" s="3112"/>
      <c r="LUA53" s="3112"/>
      <c r="LUB53" s="3112"/>
      <c r="LUC53" s="3112"/>
      <c r="LUD53" s="3112"/>
      <c r="LUE53" s="3112"/>
      <c r="LUF53" s="3112"/>
      <c r="LUG53" s="3112"/>
      <c r="LUH53" s="3112"/>
      <c r="LUI53" s="3112"/>
      <c r="LUJ53" s="3112"/>
      <c r="LUK53" s="3112"/>
      <c r="LUL53" s="3112"/>
      <c r="LUM53" s="3112"/>
      <c r="LUN53" s="3112"/>
      <c r="LUO53" s="3112"/>
      <c r="LUP53" s="3112"/>
      <c r="LUQ53" s="3112"/>
      <c r="LUR53" s="3112"/>
      <c r="LUS53" s="3112"/>
      <c r="LUT53" s="3112"/>
      <c r="LUU53" s="3112"/>
      <c r="LUV53" s="3112"/>
      <c r="LUW53" s="3112"/>
      <c r="LUX53" s="3112"/>
      <c r="LUY53" s="3112"/>
      <c r="LUZ53" s="3112"/>
      <c r="LVA53" s="3112"/>
      <c r="LVB53" s="3112"/>
      <c r="LVC53" s="3112"/>
      <c r="LVD53" s="3112"/>
      <c r="LVE53" s="3112"/>
      <c r="LVF53" s="3112"/>
      <c r="LVG53" s="3112"/>
      <c r="LVH53" s="3112"/>
      <c r="LVI53" s="3112"/>
      <c r="LVJ53" s="3112"/>
      <c r="LVK53" s="3112"/>
      <c r="LVL53" s="3112"/>
      <c r="LVM53" s="3112"/>
      <c r="LVN53" s="3112"/>
      <c r="LVO53" s="3112"/>
      <c r="LVP53" s="3112"/>
      <c r="LVQ53" s="3112"/>
      <c r="LVR53" s="3112"/>
      <c r="LVS53" s="3112"/>
      <c r="LVT53" s="3112"/>
      <c r="LVU53" s="3112"/>
      <c r="LVV53" s="3112"/>
      <c r="LVW53" s="3112"/>
      <c r="LVX53" s="3112"/>
      <c r="LVY53" s="3112"/>
      <c r="LVZ53" s="3112"/>
      <c r="LWA53" s="3112"/>
      <c r="LWB53" s="3112"/>
      <c r="LWC53" s="3112"/>
      <c r="LWD53" s="3112"/>
      <c r="LWE53" s="3112"/>
      <c r="LWF53" s="3112"/>
      <c r="LWG53" s="3112"/>
      <c r="LWH53" s="3112"/>
      <c r="LWI53" s="3112"/>
      <c r="LWJ53" s="3112"/>
      <c r="LWK53" s="3112"/>
      <c r="LWL53" s="3112"/>
      <c r="LWM53" s="3112"/>
      <c r="LWN53" s="3112"/>
      <c r="LWO53" s="3112"/>
      <c r="LWP53" s="3112"/>
      <c r="LWQ53" s="3112"/>
      <c r="LWR53" s="3112"/>
      <c r="LWS53" s="3112"/>
      <c r="LWT53" s="3112"/>
      <c r="LWU53" s="3112"/>
      <c r="LWV53" s="3112"/>
      <c r="LWW53" s="3112"/>
      <c r="LWX53" s="3112"/>
      <c r="LWY53" s="3112"/>
      <c r="LWZ53" s="3112"/>
      <c r="LXA53" s="3112"/>
      <c r="LXB53" s="3112"/>
      <c r="LXC53" s="3112"/>
      <c r="LXD53" s="3112"/>
      <c r="LXE53" s="3112"/>
      <c r="LXF53" s="3112"/>
      <c r="LXG53" s="3112"/>
      <c r="LXH53" s="3112"/>
      <c r="LXI53" s="3112"/>
      <c r="LXJ53" s="3112"/>
      <c r="LXK53" s="3112"/>
      <c r="LXL53" s="3112"/>
      <c r="LXM53" s="3112"/>
      <c r="LXN53" s="3112"/>
      <c r="LXO53" s="3112"/>
      <c r="LXP53" s="3112"/>
      <c r="LXQ53" s="3112"/>
      <c r="LXR53" s="3112"/>
      <c r="LXS53" s="3112"/>
      <c r="LXT53" s="3112"/>
      <c r="LXU53" s="3112"/>
      <c r="LXV53" s="3112"/>
      <c r="LXW53" s="3112"/>
      <c r="LXX53" s="3112"/>
      <c r="LXY53" s="3112"/>
      <c r="LXZ53" s="3112"/>
      <c r="LYA53" s="3112"/>
      <c r="LYB53" s="3112"/>
      <c r="LYC53" s="3112"/>
      <c r="LYD53" s="3112"/>
      <c r="LYE53" s="3112"/>
      <c r="LYF53" s="3112"/>
      <c r="LYG53" s="3112"/>
      <c r="LYH53" s="3112"/>
      <c r="LYI53" s="3112"/>
      <c r="LYJ53" s="3112"/>
      <c r="LYK53" s="3112"/>
      <c r="LYL53" s="3112"/>
      <c r="LYM53" s="3112"/>
      <c r="LYN53" s="3112"/>
      <c r="LYO53" s="3112"/>
      <c r="LYP53" s="3112"/>
      <c r="LYQ53" s="3112"/>
      <c r="LYR53" s="3112"/>
      <c r="LYS53" s="3112"/>
      <c r="LYT53" s="3112"/>
      <c r="LYU53" s="3112"/>
      <c r="LYV53" s="3112"/>
      <c r="LYW53" s="3112"/>
      <c r="LYX53" s="3112"/>
      <c r="LYY53" s="3112"/>
      <c r="LYZ53" s="3112"/>
      <c r="LZA53" s="3112"/>
      <c r="LZB53" s="3112"/>
      <c r="LZC53" s="3112"/>
      <c r="LZD53" s="3112"/>
      <c r="LZE53" s="3112"/>
      <c r="LZF53" s="3112"/>
      <c r="LZG53" s="3112"/>
      <c r="LZH53" s="3112"/>
      <c r="LZI53" s="3112"/>
      <c r="LZJ53" s="3112"/>
      <c r="LZK53" s="3112"/>
      <c r="LZL53" s="3112"/>
      <c r="LZM53" s="3112"/>
      <c r="LZN53" s="3112"/>
      <c r="LZO53" s="3112"/>
      <c r="LZP53" s="3112"/>
      <c r="LZQ53" s="3112"/>
      <c r="LZR53" s="3112"/>
      <c r="LZS53" s="3112"/>
      <c r="LZT53" s="3112"/>
      <c r="LZU53" s="3112"/>
      <c r="LZV53" s="3112"/>
      <c r="LZW53" s="3112"/>
      <c r="LZX53" s="3112"/>
      <c r="LZY53" s="3112"/>
      <c r="LZZ53" s="3112"/>
      <c r="MAA53" s="3112"/>
      <c r="MAB53" s="3112"/>
      <c r="MAC53" s="3112"/>
      <c r="MAD53" s="3112"/>
      <c r="MAE53" s="3112"/>
      <c r="MAF53" s="3112"/>
      <c r="MAG53" s="3112"/>
      <c r="MAH53" s="3112"/>
      <c r="MAI53" s="3112"/>
      <c r="MAJ53" s="3112"/>
      <c r="MAK53" s="3112"/>
      <c r="MAL53" s="3112"/>
      <c r="MAM53" s="3112"/>
      <c r="MAN53" s="3112"/>
      <c r="MAO53" s="3112"/>
      <c r="MAP53" s="3112"/>
      <c r="MAQ53" s="3112"/>
      <c r="MAR53" s="3112"/>
      <c r="MAS53" s="3112"/>
      <c r="MAT53" s="3112"/>
      <c r="MAU53" s="3112"/>
      <c r="MAV53" s="3112"/>
      <c r="MAW53" s="3112"/>
      <c r="MAX53" s="3112"/>
      <c r="MAY53" s="3112"/>
      <c r="MAZ53" s="3112"/>
      <c r="MBA53" s="3112"/>
      <c r="MBB53" s="3112"/>
      <c r="MBC53" s="3112"/>
      <c r="MBD53" s="3112"/>
      <c r="MBE53" s="3112"/>
      <c r="MBF53" s="3112"/>
      <c r="MBG53" s="3112"/>
      <c r="MBH53" s="3112"/>
      <c r="MBI53" s="3112"/>
      <c r="MBJ53" s="3112"/>
      <c r="MBK53" s="3112"/>
      <c r="MBL53" s="3112"/>
      <c r="MBM53" s="3112"/>
      <c r="MBN53" s="3112"/>
      <c r="MBO53" s="3112"/>
      <c r="MBP53" s="3112"/>
      <c r="MBQ53" s="3112"/>
      <c r="MBR53" s="3112"/>
      <c r="MBS53" s="3112"/>
      <c r="MBT53" s="3112"/>
      <c r="MBU53" s="3112"/>
      <c r="MBV53" s="3112"/>
      <c r="MBW53" s="3112"/>
      <c r="MBX53" s="3112"/>
      <c r="MBY53" s="3112"/>
      <c r="MBZ53" s="3112"/>
      <c r="MCA53" s="3112"/>
      <c r="MCB53" s="3112"/>
      <c r="MCC53" s="3112"/>
      <c r="MCD53" s="3112"/>
      <c r="MCE53" s="3112"/>
      <c r="MCF53" s="3112"/>
      <c r="MCG53" s="3112"/>
      <c r="MCH53" s="3112"/>
      <c r="MCI53" s="3112"/>
      <c r="MCJ53" s="3112"/>
      <c r="MCK53" s="3112"/>
      <c r="MCL53" s="3112"/>
      <c r="MCM53" s="3112"/>
      <c r="MCN53" s="3112"/>
      <c r="MCO53" s="3112"/>
      <c r="MCP53" s="3112"/>
      <c r="MCQ53" s="3112"/>
      <c r="MCR53" s="3112"/>
      <c r="MCS53" s="3112"/>
      <c r="MCT53" s="3112"/>
      <c r="MCU53" s="3112"/>
      <c r="MCV53" s="3112"/>
      <c r="MCW53" s="3112"/>
      <c r="MCX53" s="3112"/>
      <c r="MCY53" s="3112"/>
      <c r="MCZ53" s="3112"/>
      <c r="MDA53" s="3112"/>
      <c r="MDB53" s="3112"/>
      <c r="MDC53" s="3112"/>
      <c r="MDD53" s="3112"/>
      <c r="MDE53" s="3112"/>
      <c r="MDF53" s="3112"/>
      <c r="MDG53" s="3112"/>
      <c r="MDH53" s="3112"/>
      <c r="MDI53" s="3112"/>
      <c r="MDJ53" s="3112"/>
      <c r="MDK53" s="3112"/>
      <c r="MDL53" s="3112"/>
      <c r="MDM53" s="3112"/>
      <c r="MDN53" s="3112"/>
      <c r="MDO53" s="3112"/>
      <c r="MDP53" s="3112"/>
      <c r="MDQ53" s="3112"/>
      <c r="MDR53" s="3112"/>
      <c r="MDS53" s="3112"/>
      <c r="MDT53" s="3112"/>
      <c r="MDU53" s="3112"/>
      <c r="MDV53" s="3112"/>
      <c r="MDW53" s="3112"/>
      <c r="MDX53" s="3112"/>
      <c r="MDY53" s="3112"/>
      <c r="MDZ53" s="3112"/>
      <c r="MEA53" s="3112"/>
      <c r="MEB53" s="3112"/>
      <c r="MEC53" s="3112"/>
      <c r="MED53" s="3112"/>
      <c r="MEE53" s="3112"/>
      <c r="MEF53" s="3112"/>
      <c r="MEG53" s="3112"/>
      <c r="MEH53" s="3112"/>
      <c r="MEI53" s="3112"/>
      <c r="MEJ53" s="3112"/>
      <c r="MEK53" s="3112"/>
      <c r="MEL53" s="3112"/>
      <c r="MEM53" s="3112"/>
      <c r="MEN53" s="3112"/>
      <c r="MEO53" s="3112"/>
      <c r="MEP53" s="3112"/>
      <c r="MEQ53" s="3112"/>
      <c r="MER53" s="3112"/>
      <c r="MES53" s="3112"/>
      <c r="MET53" s="3112"/>
      <c r="MEU53" s="3112"/>
      <c r="MEV53" s="3112"/>
      <c r="MEW53" s="3112"/>
      <c r="MEX53" s="3112"/>
      <c r="MEY53" s="3112"/>
      <c r="MEZ53" s="3112"/>
      <c r="MFA53" s="3112"/>
      <c r="MFB53" s="3112"/>
      <c r="MFC53" s="3112"/>
      <c r="MFD53" s="3112"/>
      <c r="MFE53" s="3112"/>
      <c r="MFF53" s="3112"/>
      <c r="MFG53" s="3112"/>
      <c r="MFH53" s="3112"/>
      <c r="MFI53" s="3112"/>
      <c r="MFJ53" s="3112"/>
      <c r="MFK53" s="3112"/>
      <c r="MFL53" s="3112"/>
      <c r="MFM53" s="3112"/>
      <c r="MFN53" s="3112"/>
      <c r="MFO53" s="3112"/>
      <c r="MFP53" s="3112"/>
      <c r="MFQ53" s="3112"/>
      <c r="MFR53" s="3112"/>
      <c r="MFS53" s="3112"/>
      <c r="MFT53" s="3112"/>
      <c r="MFU53" s="3112"/>
      <c r="MFV53" s="3112"/>
      <c r="MFW53" s="3112"/>
      <c r="MFX53" s="3112"/>
      <c r="MFY53" s="3112"/>
      <c r="MFZ53" s="3112"/>
      <c r="MGA53" s="3112"/>
      <c r="MGB53" s="3112"/>
      <c r="MGC53" s="3112"/>
      <c r="MGD53" s="3112"/>
      <c r="MGE53" s="3112"/>
      <c r="MGF53" s="3112"/>
      <c r="MGG53" s="3112"/>
      <c r="MGH53" s="3112"/>
      <c r="MGI53" s="3112"/>
      <c r="MGJ53" s="3112"/>
      <c r="MGK53" s="3112"/>
      <c r="MGL53" s="3112"/>
      <c r="MGM53" s="3112"/>
      <c r="MGN53" s="3112"/>
      <c r="MGO53" s="3112"/>
      <c r="MGP53" s="3112"/>
      <c r="MGQ53" s="3112"/>
      <c r="MGR53" s="3112"/>
      <c r="MGS53" s="3112"/>
      <c r="MGT53" s="3112"/>
      <c r="MGU53" s="3112"/>
      <c r="MGV53" s="3112"/>
      <c r="MGW53" s="3112"/>
      <c r="MGX53" s="3112"/>
      <c r="MGY53" s="3112"/>
      <c r="MGZ53" s="3112"/>
      <c r="MHA53" s="3112"/>
      <c r="MHB53" s="3112"/>
      <c r="MHC53" s="3112"/>
      <c r="MHD53" s="3112"/>
      <c r="MHE53" s="3112"/>
      <c r="MHF53" s="3112"/>
      <c r="MHG53" s="3112"/>
      <c r="MHH53" s="3112"/>
      <c r="MHI53" s="3112"/>
      <c r="MHJ53" s="3112"/>
      <c r="MHK53" s="3112"/>
      <c r="MHL53" s="3112"/>
      <c r="MHM53" s="3112"/>
      <c r="MHN53" s="3112"/>
      <c r="MHO53" s="3112"/>
      <c r="MHP53" s="3112"/>
      <c r="MHQ53" s="3112"/>
      <c r="MHR53" s="3112"/>
      <c r="MHS53" s="3112"/>
      <c r="MHT53" s="3112"/>
      <c r="MHU53" s="3112"/>
      <c r="MHV53" s="3112"/>
      <c r="MHW53" s="3112"/>
      <c r="MHX53" s="3112"/>
      <c r="MHY53" s="3112"/>
      <c r="MHZ53" s="3112"/>
      <c r="MIA53" s="3112"/>
      <c r="MIB53" s="3112"/>
      <c r="MIC53" s="3112"/>
      <c r="MID53" s="3112"/>
      <c r="MIE53" s="3112"/>
      <c r="MIF53" s="3112"/>
      <c r="MIG53" s="3112"/>
      <c r="MIH53" s="3112"/>
      <c r="MII53" s="3112"/>
      <c r="MIJ53" s="3112"/>
      <c r="MIK53" s="3112"/>
      <c r="MIL53" s="3112"/>
      <c r="MIM53" s="3112"/>
      <c r="MIN53" s="3112"/>
      <c r="MIO53" s="3112"/>
      <c r="MIP53" s="3112"/>
      <c r="MIQ53" s="3112"/>
      <c r="MIR53" s="3112"/>
      <c r="MIS53" s="3112"/>
      <c r="MIT53" s="3112"/>
      <c r="MIU53" s="3112"/>
      <c r="MIV53" s="3112"/>
      <c r="MIW53" s="3112"/>
      <c r="MIX53" s="3112"/>
      <c r="MIY53" s="3112"/>
      <c r="MIZ53" s="3112"/>
      <c r="MJA53" s="3112"/>
      <c r="MJB53" s="3112"/>
      <c r="MJC53" s="3112"/>
      <c r="MJD53" s="3112"/>
      <c r="MJE53" s="3112"/>
      <c r="MJF53" s="3112"/>
      <c r="MJG53" s="3112"/>
      <c r="MJH53" s="3112"/>
      <c r="MJI53" s="3112"/>
      <c r="MJJ53" s="3112"/>
      <c r="MJK53" s="3112"/>
      <c r="MJL53" s="3112"/>
      <c r="MJM53" s="3112"/>
      <c r="MJN53" s="3112"/>
      <c r="MJO53" s="3112"/>
      <c r="MJP53" s="3112"/>
      <c r="MJQ53" s="3112"/>
      <c r="MJR53" s="3112"/>
      <c r="MJS53" s="3112"/>
      <c r="MJT53" s="3112"/>
      <c r="MJU53" s="3112"/>
      <c r="MJV53" s="3112"/>
      <c r="MJW53" s="3112"/>
      <c r="MJX53" s="3112"/>
      <c r="MJY53" s="3112"/>
      <c r="MJZ53" s="3112"/>
      <c r="MKA53" s="3112"/>
      <c r="MKB53" s="3112"/>
      <c r="MKC53" s="3112"/>
      <c r="MKD53" s="3112"/>
      <c r="MKE53" s="3112"/>
      <c r="MKF53" s="3112"/>
      <c r="MKG53" s="3112"/>
      <c r="MKH53" s="3112"/>
      <c r="MKI53" s="3112"/>
      <c r="MKJ53" s="3112"/>
      <c r="MKK53" s="3112"/>
      <c r="MKL53" s="3112"/>
      <c r="MKM53" s="3112"/>
      <c r="MKN53" s="3112"/>
      <c r="MKO53" s="3112"/>
      <c r="MKP53" s="3112"/>
      <c r="MKQ53" s="3112"/>
      <c r="MKR53" s="3112"/>
      <c r="MKS53" s="3112"/>
      <c r="MKT53" s="3112"/>
      <c r="MKU53" s="3112"/>
      <c r="MKV53" s="3112"/>
      <c r="MKW53" s="3112"/>
      <c r="MKX53" s="3112"/>
      <c r="MKY53" s="3112"/>
      <c r="MKZ53" s="3112"/>
      <c r="MLA53" s="3112"/>
      <c r="MLB53" s="3112"/>
      <c r="MLC53" s="3112"/>
      <c r="MLD53" s="3112"/>
      <c r="MLE53" s="3112"/>
      <c r="MLF53" s="3112"/>
      <c r="MLG53" s="3112"/>
      <c r="MLH53" s="3112"/>
      <c r="MLI53" s="3112"/>
      <c r="MLJ53" s="3112"/>
      <c r="MLK53" s="3112"/>
      <c r="MLL53" s="3112"/>
      <c r="MLM53" s="3112"/>
      <c r="MLN53" s="3112"/>
      <c r="MLO53" s="3112"/>
      <c r="MLP53" s="3112"/>
      <c r="MLQ53" s="3112"/>
      <c r="MLR53" s="3112"/>
      <c r="MLS53" s="3112"/>
      <c r="MLT53" s="3112"/>
      <c r="MLU53" s="3112"/>
      <c r="MLV53" s="3112"/>
      <c r="MLW53" s="3112"/>
      <c r="MLX53" s="3112"/>
      <c r="MLY53" s="3112"/>
      <c r="MLZ53" s="3112"/>
      <c r="MMA53" s="3112"/>
      <c r="MMB53" s="3112"/>
      <c r="MMC53" s="3112"/>
      <c r="MMD53" s="3112"/>
      <c r="MME53" s="3112"/>
      <c r="MMF53" s="3112"/>
      <c r="MMG53" s="3112"/>
      <c r="MMH53" s="3112"/>
      <c r="MMI53" s="3112"/>
      <c r="MMJ53" s="3112"/>
      <c r="MMK53" s="3112"/>
      <c r="MML53" s="3112"/>
      <c r="MMM53" s="3112"/>
      <c r="MMN53" s="3112"/>
      <c r="MMO53" s="3112"/>
      <c r="MMP53" s="3112"/>
      <c r="MMQ53" s="3112"/>
      <c r="MMR53" s="3112"/>
      <c r="MMS53" s="3112"/>
      <c r="MMT53" s="3112"/>
      <c r="MMU53" s="3112"/>
      <c r="MMV53" s="3112"/>
      <c r="MMW53" s="3112"/>
      <c r="MMX53" s="3112"/>
      <c r="MMY53" s="3112"/>
      <c r="MMZ53" s="3112"/>
      <c r="MNA53" s="3112"/>
      <c r="MNB53" s="3112"/>
      <c r="MNC53" s="3112"/>
      <c r="MND53" s="3112"/>
      <c r="MNE53" s="3112"/>
      <c r="MNF53" s="3112"/>
      <c r="MNG53" s="3112"/>
      <c r="MNH53" s="3112"/>
      <c r="MNI53" s="3112"/>
      <c r="MNJ53" s="3112"/>
      <c r="MNK53" s="3112"/>
      <c r="MNL53" s="3112"/>
      <c r="MNM53" s="3112"/>
      <c r="MNN53" s="3112"/>
      <c r="MNO53" s="3112"/>
      <c r="MNP53" s="3112"/>
      <c r="MNQ53" s="3112"/>
      <c r="MNR53" s="3112"/>
      <c r="MNS53" s="3112"/>
      <c r="MNT53" s="3112"/>
      <c r="MNU53" s="3112"/>
      <c r="MNV53" s="3112"/>
      <c r="MNW53" s="3112"/>
      <c r="MNX53" s="3112"/>
      <c r="MNY53" s="3112"/>
      <c r="MNZ53" s="3112"/>
      <c r="MOA53" s="3112"/>
      <c r="MOB53" s="3112"/>
      <c r="MOC53" s="3112"/>
      <c r="MOD53" s="3112"/>
      <c r="MOE53" s="3112"/>
      <c r="MOF53" s="3112"/>
      <c r="MOG53" s="3112"/>
      <c r="MOH53" s="3112"/>
      <c r="MOI53" s="3112"/>
      <c r="MOJ53" s="3112"/>
      <c r="MOK53" s="3112"/>
      <c r="MOL53" s="3112"/>
      <c r="MOM53" s="3112"/>
      <c r="MON53" s="3112"/>
      <c r="MOO53" s="3112"/>
      <c r="MOP53" s="3112"/>
      <c r="MOQ53" s="3112"/>
      <c r="MOR53" s="3112"/>
      <c r="MOS53" s="3112"/>
      <c r="MOT53" s="3112"/>
      <c r="MOU53" s="3112"/>
      <c r="MOV53" s="3112"/>
      <c r="MOW53" s="3112"/>
      <c r="MOX53" s="3112"/>
      <c r="MOY53" s="3112"/>
      <c r="MOZ53" s="3112"/>
      <c r="MPA53" s="3112"/>
      <c r="MPB53" s="3112"/>
      <c r="MPC53" s="3112"/>
      <c r="MPD53" s="3112"/>
      <c r="MPE53" s="3112"/>
      <c r="MPF53" s="3112"/>
      <c r="MPG53" s="3112"/>
      <c r="MPH53" s="3112"/>
      <c r="MPI53" s="3112"/>
      <c r="MPJ53" s="3112"/>
      <c r="MPK53" s="3112"/>
      <c r="MPL53" s="3112"/>
      <c r="MPM53" s="3112"/>
      <c r="MPN53" s="3112"/>
      <c r="MPO53" s="3112"/>
      <c r="MPP53" s="3112"/>
      <c r="MPQ53" s="3112"/>
      <c r="MPR53" s="3112"/>
      <c r="MPS53" s="3112"/>
      <c r="MPT53" s="3112"/>
      <c r="MPU53" s="3112"/>
      <c r="MPV53" s="3112"/>
      <c r="MPW53" s="3112"/>
      <c r="MPX53" s="3112"/>
      <c r="MPY53" s="3112"/>
      <c r="MPZ53" s="3112"/>
      <c r="MQA53" s="3112"/>
      <c r="MQB53" s="3112"/>
      <c r="MQC53" s="3112"/>
      <c r="MQD53" s="3112"/>
      <c r="MQE53" s="3112"/>
      <c r="MQF53" s="3112"/>
      <c r="MQG53" s="3112"/>
      <c r="MQH53" s="3112"/>
      <c r="MQI53" s="3112"/>
      <c r="MQJ53" s="3112"/>
      <c r="MQK53" s="3112"/>
      <c r="MQL53" s="3112"/>
      <c r="MQM53" s="3112"/>
      <c r="MQN53" s="3112"/>
      <c r="MQO53" s="3112"/>
      <c r="MQP53" s="3112"/>
      <c r="MQQ53" s="3112"/>
      <c r="MQR53" s="3112"/>
      <c r="MQS53" s="3112"/>
      <c r="MQT53" s="3112"/>
      <c r="MQU53" s="3112"/>
      <c r="MQV53" s="3112"/>
      <c r="MQW53" s="3112"/>
      <c r="MQX53" s="3112"/>
      <c r="MQY53" s="3112"/>
      <c r="MQZ53" s="3112"/>
      <c r="MRA53" s="3112"/>
      <c r="MRB53" s="3112"/>
      <c r="MRC53" s="3112"/>
      <c r="MRD53" s="3112"/>
      <c r="MRE53" s="3112"/>
      <c r="MRF53" s="3112"/>
      <c r="MRG53" s="3112"/>
      <c r="MRH53" s="3112"/>
      <c r="MRI53" s="3112"/>
      <c r="MRJ53" s="3112"/>
      <c r="MRK53" s="3112"/>
      <c r="MRL53" s="3112"/>
      <c r="MRM53" s="3112"/>
      <c r="MRN53" s="3112"/>
      <c r="MRO53" s="3112"/>
      <c r="MRP53" s="3112"/>
      <c r="MRQ53" s="3112"/>
      <c r="MRR53" s="3112"/>
      <c r="MRS53" s="3112"/>
      <c r="MRT53" s="3112"/>
      <c r="MRU53" s="3112"/>
      <c r="MRV53" s="3112"/>
      <c r="MRW53" s="3112"/>
      <c r="MRX53" s="3112"/>
      <c r="MRY53" s="3112"/>
      <c r="MRZ53" s="3112"/>
      <c r="MSA53" s="3112"/>
      <c r="MSB53" s="3112"/>
      <c r="MSC53" s="3112"/>
      <c r="MSD53" s="3112"/>
      <c r="MSE53" s="3112"/>
      <c r="MSF53" s="3112"/>
      <c r="MSG53" s="3112"/>
      <c r="MSH53" s="3112"/>
      <c r="MSI53" s="3112"/>
      <c r="MSJ53" s="3112"/>
      <c r="MSK53" s="3112"/>
      <c r="MSL53" s="3112"/>
      <c r="MSM53" s="3112"/>
      <c r="MSN53" s="3112"/>
      <c r="MSO53" s="3112"/>
      <c r="MSP53" s="3112"/>
      <c r="MSQ53" s="3112"/>
      <c r="MSR53" s="3112"/>
      <c r="MSS53" s="3112"/>
      <c r="MST53" s="3112"/>
      <c r="MSU53" s="3112"/>
      <c r="MSV53" s="3112"/>
      <c r="MSW53" s="3112"/>
      <c r="MSX53" s="3112"/>
      <c r="MSY53" s="3112"/>
      <c r="MSZ53" s="3112"/>
      <c r="MTA53" s="3112"/>
      <c r="MTB53" s="3112"/>
      <c r="MTC53" s="3112"/>
      <c r="MTD53" s="3112"/>
      <c r="MTE53" s="3112"/>
      <c r="MTF53" s="3112"/>
      <c r="MTG53" s="3112"/>
      <c r="MTH53" s="3112"/>
      <c r="MTI53" s="3112"/>
      <c r="MTJ53" s="3112"/>
      <c r="MTK53" s="3112"/>
      <c r="MTL53" s="3112"/>
      <c r="MTM53" s="3112"/>
      <c r="MTN53" s="3112"/>
      <c r="MTO53" s="3112"/>
      <c r="MTP53" s="3112"/>
      <c r="MTQ53" s="3112"/>
      <c r="MTR53" s="3112"/>
      <c r="MTS53" s="3112"/>
      <c r="MTT53" s="3112"/>
      <c r="MTU53" s="3112"/>
      <c r="MTV53" s="3112"/>
      <c r="MTW53" s="3112"/>
      <c r="MTX53" s="3112"/>
      <c r="MTY53" s="3112"/>
      <c r="MTZ53" s="3112"/>
      <c r="MUA53" s="3112"/>
      <c r="MUB53" s="3112"/>
      <c r="MUC53" s="3112"/>
      <c r="MUD53" s="3112"/>
      <c r="MUE53" s="3112"/>
      <c r="MUF53" s="3112"/>
      <c r="MUG53" s="3112"/>
      <c r="MUH53" s="3112"/>
      <c r="MUI53" s="3112"/>
      <c r="MUJ53" s="3112"/>
      <c r="MUK53" s="3112"/>
      <c r="MUL53" s="3112"/>
      <c r="MUM53" s="3112"/>
      <c r="MUN53" s="3112"/>
      <c r="MUO53" s="3112"/>
      <c r="MUP53" s="3112"/>
      <c r="MUQ53" s="3112"/>
      <c r="MUR53" s="3112"/>
      <c r="MUS53" s="3112"/>
      <c r="MUT53" s="3112"/>
      <c r="MUU53" s="3112"/>
      <c r="MUV53" s="3112"/>
      <c r="MUW53" s="3112"/>
      <c r="MUX53" s="3112"/>
      <c r="MUY53" s="3112"/>
      <c r="MUZ53" s="3112"/>
      <c r="MVA53" s="3112"/>
      <c r="MVB53" s="3112"/>
      <c r="MVC53" s="3112"/>
      <c r="MVD53" s="3112"/>
      <c r="MVE53" s="3112"/>
      <c r="MVF53" s="3112"/>
      <c r="MVG53" s="3112"/>
      <c r="MVH53" s="3112"/>
      <c r="MVI53" s="3112"/>
      <c r="MVJ53" s="3112"/>
      <c r="MVK53" s="3112"/>
      <c r="MVL53" s="3112"/>
      <c r="MVM53" s="3112"/>
      <c r="MVN53" s="3112"/>
      <c r="MVO53" s="3112"/>
      <c r="MVP53" s="3112"/>
      <c r="MVQ53" s="3112"/>
      <c r="MVR53" s="3112"/>
      <c r="MVS53" s="3112"/>
      <c r="MVT53" s="3112"/>
      <c r="MVU53" s="3112"/>
      <c r="MVV53" s="3112"/>
      <c r="MVW53" s="3112"/>
      <c r="MVX53" s="3112"/>
      <c r="MVY53" s="3112"/>
      <c r="MVZ53" s="3112"/>
      <c r="MWA53" s="3112"/>
      <c r="MWB53" s="3112"/>
      <c r="MWC53" s="3112"/>
      <c r="MWD53" s="3112"/>
      <c r="MWE53" s="3112"/>
      <c r="MWF53" s="3112"/>
      <c r="MWG53" s="3112"/>
      <c r="MWH53" s="3112"/>
      <c r="MWI53" s="3112"/>
      <c r="MWJ53" s="3112"/>
      <c r="MWK53" s="3112"/>
      <c r="MWL53" s="3112"/>
      <c r="MWM53" s="3112"/>
      <c r="MWN53" s="3112"/>
      <c r="MWO53" s="3112"/>
      <c r="MWP53" s="3112"/>
      <c r="MWQ53" s="3112"/>
      <c r="MWR53" s="3112"/>
      <c r="MWS53" s="3112"/>
      <c r="MWT53" s="3112"/>
      <c r="MWU53" s="3112"/>
      <c r="MWV53" s="3112"/>
      <c r="MWW53" s="3112"/>
      <c r="MWX53" s="3112"/>
      <c r="MWY53" s="3112"/>
      <c r="MWZ53" s="3112"/>
      <c r="MXA53" s="3112"/>
      <c r="MXB53" s="3112"/>
      <c r="MXC53" s="3112"/>
      <c r="MXD53" s="3112"/>
      <c r="MXE53" s="3112"/>
      <c r="MXF53" s="3112"/>
      <c r="MXG53" s="3112"/>
      <c r="MXH53" s="3112"/>
      <c r="MXI53" s="3112"/>
      <c r="MXJ53" s="3112"/>
      <c r="MXK53" s="3112"/>
      <c r="MXL53" s="3112"/>
      <c r="MXM53" s="3112"/>
      <c r="MXN53" s="3112"/>
      <c r="MXO53" s="3112"/>
      <c r="MXP53" s="3112"/>
      <c r="MXQ53" s="3112"/>
      <c r="MXR53" s="3112"/>
      <c r="MXS53" s="3112"/>
      <c r="MXT53" s="3112"/>
      <c r="MXU53" s="3112"/>
      <c r="MXV53" s="3112"/>
      <c r="MXW53" s="3112"/>
      <c r="MXX53" s="3112"/>
      <c r="MXY53" s="3112"/>
      <c r="MXZ53" s="3112"/>
      <c r="MYA53" s="3112"/>
      <c r="MYB53" s="3112"/>
      <c r="MYC53" s="3112"/>
      <c r="MYD53" s="3112"/>
      <c r="MYE53" s="3112"/>
      <c r="MYF53" s="3112"/>
      <c r="MYG53" s="3112"/>
      <c r="MYH53" s="3112"/>
      <c r="MYI53" s="3112"/>
      <c r="MYJ53" s="3112"/>
      <c r="MYK53" s="3112"/>
      <c r="MYL53" s="3112"/>
      <c r="MYM53" s="3112"/>
      <c r="MYN53" s="3112"/>
      <c r="MYO53" s="3112"/>
      <c r="MYP53" s="3112"/>
      <c r="MYQ53" s="3112"/>
      <c r="MYR53" s="3112"/>
      <c r="MYS53" s="3112"/>
      <c r="MYT53" s="3112"/>
      <c r="MYU53" s="3112"/>
      <c r="MYV53" s="3112"/>
      <c r="MYW53" s="3112"/>
      <c r="MYX53" s="3112"/>
      <c r="MYY53" s="3112"/>
      <c r="MYZ53" s="3112"/>
      <c r="MZA53" s="3112"/>
      <c r="MZB53" s="3112"/>
      <c r="MZC53" s="3112"/>
      <c r="MZD53" s="3112"/>
      <c r="MZE53" s="3112"/>
      <c r="MZF53" s="3112"/>
      <c r="MZG53" s="3112"/>
      <c r="MZH53" s="3112"/>
      <c r="MZI53" s="3112"/>
      <c r="MZJ53" s="3112"/>
      <c r="MZK53" s="3112"/>
      <c r="MZL53" s="3112"/>
      <c r="MZM53" s="3112"/>
      <c r="MZN53" s="3112"/>
      <c r="MZO53" s="3112"/>
      <c r="MZP53" s="3112"/>
      <c r="MZQ53" s="3112"/>
      <c r="MZR53" s="3112"/>
      <c r="MZS53" s="3112"/>
      <c r="MZT53" s="3112"/>
      <c r="MZU53" s="3112"/>
      <c r="MZV53" s="3112"/>
      <c r="MZW53" s="3112"/>
      <c r="MZX53" s="3112"/>
      <c r="MZY53" s="3112"/>
      <c r="MZZ53" s="3112"/>
      <c r="NAA53" s="3112"/>
      <c r="NAB53" s="3112"/>
      <c r="NAC53" s="3112"/>
      <c r="NAD53" s="3112"/>
      <c r="NAE53" s="3112"/>
      <c r="NAF53" s="3112"/>
      <c r="NAG53" s="3112"/>
      <c r="NAH53" s="3112"/>
      <c r="NAI53" s="3112"/>
      <c r="NAJ53" s="3112"/>
      <c r="NAK53" s="3112"/>
      <c r="NAL53" s="3112"/>
      <c r="NAM53" s="3112"/>
      <c r="NAN53" s="3112"/>
      <c r="NAO53" s="3112"/>
      <c r="NAP53" s="3112"/>
      <c r="NAQ53" s="3112"/>
      <c r="NAR53" s="3112"/>
      <c r="NAS53" s="3112"/>
      <c r="NAT53" s="3112"/>
      <c r="NAU53" s="3112"/>
      <c r="NAV53" s="3112"/>
      <c r="NAW53" s="3112"/>
      <c r="NAX53" s="3112"/>
      <c r="NAY53" s="3112"/>
      <c r="NAZ53" s="3112"/>
      <c r="NBA53" s="3112"/>
      <c r="NBB53" s="3112"/>
      <c r="NBC53" s="3112"/>
      <c r="NBD53" s="3112"/>
      <c r="NBE53" s="3112"/>
      <c r="NBF53" s="3112"/>
      <c r="NBG53" s="3112"/>
      <c r="NBH53" s="3112"/>
      <c r="NBI53" s="3112"/>
      <c r="NBJ53" s="3112"/>
      <c r="NBK53" s="3112"/>
      <c r="NBL53" s="3112"/>
      <c r="NBM53" s="3112"/>
      <c r="NBN53" s="3112"/>
      <c r="NBO53" s="3112"/>
      <c r="NBP53" s="3112"/>
      <c r="NBQ53" s="3112"/>
      <c r="NBR53" s="3112"/>
      <c r="NBS53" s="3112"/>
      <c r="NBT53" s="3112"/>
      <c r="NBU53" s="3112"/>
      <c r="NBV53" s="3112"/>
      <c r="NBW53" s="3112"/>
      <c r="NBX53" s="3112"/>
      <c r="NBY53" s="3112"/>
      <c r="NBZ53" s="3112"/>
      <c r="NCA53" s="3112"/>
      <c r="NCB53" s="3112"/>
      <c r="NCC53" s="3112"/>
      <c r="NCD53" s="3112"/>
      <c r="NCE53" s="3112"/>
      <c r="NCF53" s="3112"/>
      <c r="NCG53" s="3112"/>
      <c r="NCH53" s="3112"/>
      <c r="NCI53" s="3112"/>
      <c r="NCJ53" s="3112"/>
      <c r="NCK53" s="3112"/>
      <c r="NCL53" s="3112"/>
      <c r="NCM53" s="3112"/>
      <c r="NCN53" s="3112"/>
      <c r="NCO53" s="3112"/>
      <c r="NCP53" s="3112"/>
      <c r="NCQ53" s="3112"/>
      <c r="NCR53" s="3112"/>
      <c r="NCS53" s="3112"/>
      <c r="NCT53" s="3112"/>
      <c r="NCU53" s="3112"/>
      <c r="NCV53" s="3112"/>
      <c r="NCW53" s="3112"/>
      <c r="NCX53" s="3112"/>
      <c r="NCY53" s="3112"/>
      <c r="NCZ53" s="3112"/>
      <c r="NDA53" s="3112"/>
      <c r="NDB53" s="3112"/>
      <c r="NDC53" s="3112"/>
      <c r="NDD53" s="3112"/>
      <c r="NDE53" s="3112"/>
      <c r="NDF53" s="3112"/>
      <c r="NDG53" s="3112"/>
      <c r="NDH53" s="3112"/>
      <c r="NDI53" s="3112"/>
      <c r="NDJ53" s="3112"/>
      <c r="NDK53" s="3112"/>
      <c r="NDL53" s="3112"/>
      <c r="NDM53" s="3112"/>
      <c r="NDN53" s="3112"/>
      <c r="NDO53" s="3112"/>
      <c r="NDP53" s="3112"/>
      <c r="NDQ53" s="3112"/>
      <c r="NDR53" s="3112"/>
      <c r="NDS53" s="3112"/>
      <c r="NDT53" s="3112"/>
      <c r="NDU53" s="3112"/>
      <c r="NDV53" s="3112"/>
      <c r="NDW53" s="3112"/>
      <c r="NDX53" s="3112"/>
      <c r="NDY53" s="3112"/>
      <c r="NDZ53" s="3112"/>
      <c r="NEA53" s="3112"/>
      <c r="NEB53" s="3112"/>
      <c r="NEC53" s="3112"/>
      <c r="NED53" s="3112"/>
      <c r="NEE53" s="3112"/>
      <c r="NEF53" s="3112"/>
      <c r="NEG53" s="3112"/>
      <c r="NEH53" s="3112"/>
      <c r="NEI53" s="3112"/>
      <c r="NEJ53" s="3112"/>
      <c r="NEK53" s="3112"/>
      <c r="NEL53" s="3112"/>
      <c r="NEM53" s="3112"/>
      <c r="NEN53" s="3112"/>
      <c r="NEO53" s="3112"/>
      <c r="NEP53" s="3112"/>
      <c r="NEQ53" s="3112"/>
      <c r="NER53" s="3112"/>
      <c r="NES53" s="3112"/>
      <c r="NET53" s="3112"/>
      <c r="NEU53" s="3112"/>
      <c r="NEV53" s="3112"/>
      <c r="NEW53" s="3112"/>
      <c r="NEX53" s="3112"/>
      <c r="NEY53" s="3112"/>
      <c r="NEZ53" s="3112"/>
      <c r="NFA53" s="3112"/>
      <c r="NFB53" s="3112"/>
      <c r="NFC53" s="3112"/>
      <c r="NFD53" s="3112"/>
      <c r="NFE53" s="3112"/>
      <c r="NFF53" s="3112"/>
      <c r="NFG53" s="3112"/>
      <c r="NFH53" s="3112"/>
      <c r="NFI53" s="3112"/>
      <c r="NFJ53" s="3112"/>
      <c r="NFK53" s="3112"/>
      <c r="NFL53" s="3112"/>
      <c r="NFM53" s="3112"/>
      <c r="NFN53" s="3112"/>
      <c r="NFO53" s="3112"/>
      <c r="NFP53" s="3112"/>
      <c r="NFQ53" s="3112"/>
      <c r="NFR53" s="3112"/>
      <c r="NFS53" s="3112"/>
      <c r="NFT53" s="3112"/>
      <c r="NFU53" s="3112"/>
      <c r="NFV53" s="3112"/>
      <c r="NFW53" s="3112"/>
      <c r="NFX53" s="3112"/>
      <c r="NFY53" s="3112"/>
      <c r="NFZ53" s="3112"/>
      <c r="NGA53" s="3112"/>
      <c r="NGB53" s="3112"/>
      <c r="NGC53" s="3112"/>
      <c r="NGD53" s="3112"/>
      <c r="NGE53" s="3112"/>
      <c r="NGF53" s="3112"/>
      <c r="NGG53" s="3112"/>
      <c r="NGH53" s="3112"/>
      <c r="NGI53" s="3112"/>
      <c r="NGJ53" s="3112"/>
      <c r="NGK53" s="3112"/>
      <c r="NGL53" s="3112"/>
      <c r="NGM53" s="3112"/>
      <c r="NGN53" s="3112"/>
      <c r="NGO53" s="3112"/>
      <c r="NGP53" s="3112"/>
      <c r="NGQ53" s="3112"/>
      <c r="NGR53" s="3112"/>
      <c r="NGS53" s="3112"/>
      <c r="NGT53" s="3112"/>
      <c r="NGU53" s="3112"/>
      <c r="NGV53" s="3112"/>
      <c r="NGW53" s="3112"/>
      <c r="NGX53" s="3112"/>
      <c r="NGY53" s="3112"/>
      <c r="NGZ53" s="3112"/>
      <c r="NHA53" s="3112"/>
      <c r="NHB53" s="3112"/>
      <c r="NHC53" s="3112"/>
      <c r="NHD53" s="3112"/>
      <c r="NHE53" s="3112"/>
      <c r="NHF53" s="3112"/>
      <c r="NHG53" s="3112"/>
      <c r="NHH53" s="3112"/>
      <c r="NHI53" s="3112"/>
      <c r="NHJ53" s="3112"/>
      <c r="NHK53" s="3112"/>
      <c r="NHL53" s="3112"/>
      <c r="NHM53" s="3112"/>
      <c r="NHN53" s="3112"/>
      <c r="NHO53" s="3112"/>
      <c r="NHP53" s="3112"/>
      <c r="NHQ53" s="3112"/>
      <c r="NHR53" s="3112"/>
      <c r="NHS53" s="3112"/>
      <c r="NHT53" s="3112"/>
      <c r="NHU53" s="3112"/>
      <c r="NHV53" s="3112"/>
      <c r="NHW53" s="3112"/>
      <c r="NHX53" s="3112"/>
      <c r="NHY53" s="3112"/>
      <c r="NHZ53" s="3112"/>
      <c r="NIA53" s="3112"/>
      <c r="NIB53" s="3112"/>
      <c r="NIC53" s="3112"/>
      <c r="NID53" s="3112"/>
      <c r="NIE53" s="3112"/>
      <c r="NIF53" s="3112"/>
      <c r="NIG53" s="3112"/>
      <c r="NIH53" s="3112"/>
      <c r="NII53" s="3112"/>
      <c r="NIJ53" s="3112"/>
      <c r="NIK53" s="3112"/>
      <c r="NIL53" s="3112"/>
      <c r="NIM53" s="3112"/>
      <c r="NIN53" s="3112"/>
      <c r="NIO53" s="3112"/>
      <c r="NIP53" s="3112"/>
      <c r="NIQ53" s="3112"/>
      <c r="NIR53" s="3112"/>
      <c r="NIS53" s="3112"/>
      <c r="NIT53" s="3112"/>
      <c r="NIU53" s="3112"/>
      <c r="NIV53" s="3112"/>
      <c r="NIW53" s="3112"/>
      <c r="NIX53" s="3112"/>
      <c r="NIY53" s="3112"/>
      <c r="NIZ53" s="3112"/>
      <c r="NJA53" s="3112"/>
      <c r="NJB53" s="3112"/>
      <c r="NJC53" s="3112"/>
      <c r="NJD53" s="3112"/>
      <c r="NJE53" s="3112"/>
      <c r="NJF53" s="3112"/>
      <c r="NJG53" s="3112"/>
      <c r="NJH53" s="3112"/>
      <c r="NJI53" s="3112"/>
      <c r="NJJ53" s="3112"/>
      <c r="NJK53" s="3112"/>
      <c r="NJL53" s="3112"/>
      <c r="NJM53" s="3112"/>
      <c r="NJN53" s="3112"/>
      <c r="NJO53" s="3112"/>
      <c r="NJP53" s="3112"/>
      <c r="NJQ53" s="3112"/>
      <c r="NJR53" s="3112"/>
      <c r="NJS53" s="3112"/>
      <c r="NJT53" s="3112"/>
      <c r="NJU53" s="3112"/>
      <c r="NJV53" s="3112"/>
      <c r="NJW53" s="3112"/>
      <c r="NJX53" s="3112"/>
      <c r="NJY53" s="3112"/>
      <c r="NJZ53" s="3112"/>
      <c r="NKA53" s="3112"/>
      <c r="NKB53" s="3112"/>
      <c r="NKC53" s="3112"/>
      <c r="NKD53" s="3112"/>
      <c r="NKE53" s="3112"/>
      <c r="NKF53" s="3112"/>
      <c r="NKG53" s="3112"/>
      <c r="NKH53" s="3112"/>
      <c r="NKI53" s="3112"/>
      <c r="NKJ53" s="3112"/>
      <c r="NKK53" s="3112"/>
      <c r="NKL53" s="3112"/>
      <c r="NKM53" s="3112"/>
      <c r="NKN53" s="3112"/>
      <c r="NKO53" s="3112"/>
      <c r="NKP53" s="3112"/>
      <c r="NKQ53" s="3112"/>
      <c r="NKR53" s="3112"/>
      <c r="NKS53" s="3112"/>
      <c r="NKT53" s="3112"/>
      <c r="NKU53" s="3112"/>
      <c r="NKV53" s="3112"/>
      <c r="NKW53" s="3112"/>
      <c r="NKX53" s="3112"/>
      <c r="NKY53" s="3112"/>
      <c r="NKZ53" s="3112"/>
      <c r="NLA53" s="3112"/>
      <c r="NLB53" s="3112"/>
      <c r="NLC53" s="3112"/>
      <c r="NLD53" s="3112"/>
      <c r="NLE53" s="3112"/>
      <c r="NLF53" s="3112"/>
      <c r="NLG53" s="3112"/>
      <c r="NLH53" s="3112"/>
      <c r="NLI53" s="3112"/>
      <c r="NLJ53" s="3112"/>
      <c r="NLK53" s="3112"/>
      <c r="NLL53" s="3112"/>
      <c r="NLM53" s="3112"/>
      <c r="NLN53" s="3112"/>
      <c r="NLO53" s="3112"/>
      <c r="NLP53" s="3112"/>
      <c r="NLQ53" s="3112"/>
      <c r="NLR53" s="3112"/>
      <c r="NLS53" s="3112"/>
      <c r="NLT53" s="3112"/>
      <c r="NLU53" s="3112"/>
      <c r="NLV53" s="3112"/>
      <c r="NLW53" s="3112"/>
      <c r="NLX53" s="3112"/>
      <c r="NLY53" s="3112"/>
      <c r="NLZ53" s="3112"/>
      <c r="NMA53" s="3112"/>
      <c r="NMB53" s="3112"/>
      <c r="NMC53" s="3112"/>
      <c r="NMD53" s="3112"/>
      <c r="NME53" s="3112"/>
      <c r="NMF53" s="3112"/>
      <c r="NMG53" s="3112"/>
      <c r="NMH53" s="3112"/>
      <c r="NMI53" s="3112"/>
      <c r="NMJ53" s="3112"/>
      <c r="NMK53" s="3112"/>
      <c r="NML53" s="3112"/>
      <c r="NMM53" s="3112"/>
      <c r="NMN53" s="3112"/>
      <c r="NMO53" s="3112"/>
      <c r="NMP53" s="3112"/>
      <c r="NMQ53" s="3112"/>
      <c r="NMR53" s="3112"/>
      <c r="NMS53" s="3112"/>
      <c r="NMT53" s="3112"/>
      <c r="NMU53" s="3112"/>
      <c r="NMV53" s="3112"/>
      <c r="NMW53" s="3112"/>
      <c r="NMX53" s="3112"/>
      <c r="NMY53" s="3112"/>
      <c r="NMZ53" s="3112"/>
      <c r="NNA53" s="3112"/>
      <c r="NNB53" s="3112"/>
      <c r="NNC53" s="3112"/>
      <c r="NND53" s="3112"/>
      <c r="NNE53" s="3112"/>
      <c r="NNF53" s="3112"/>
      <c r="NNG53" s="3112"/>
      <c r="NNH53" s="3112"/>
      <c r="NNI53" s="3112"/>
      <c r="NNJ53" s="3112"/>
      <c r="NNK53" s="3112"/>
      <c r="NNL53" s="3112"/>
      <c r="NNM53" s="3112"/>
      <c r="NNN53" s="3112"/>
      <c r="NNO53" s="3112"/>
      <c r="NNP53" s="3112"/>
      <c r="NNQ53" s="3112"/>
      <c r="NNR53" s="3112"/>
      <c r="NNS53" s="3112"/>
      <c r="NNT53" s="3112"/>
      <c r="NNU53" s="3112"/>
      <c r="NNV53" s="3112"/>
      <c r="NNW53" s="3112"/>
      <c r="NNX53" s="3112"/>
      <c r="NNY53" s="3112"/>
      <c r="NNZ53" s="3112"/>
      <c r="NOA53" s="3112"/>
      <c r="NOB53" s="3112"/>
      <c r="NOC53" s="3112"/>
      <c r="NOD53" s="3112"/>
      <c r="NOE53" s="3112"/>
      <c r="NOF53" s="3112"/>
      <c r="NOG53" s="3112"/>
      <c r="NOH53" s="3112"/>
      <c r="NOI53" s="3112"/>
      <c r="NOJ53" s="3112"/>
      <c r="NOK53" s="3112"/>
      <c r="NOL53" s="3112"/>
      <c r="NOM53" s="3112"/>
      <c r="NON53" s="3112"/>
      <c r="NOO53" s="3112"/>
      <c r="NOP53" s="3112"/>
      <c r="NOQ53" s="3112"/>
      <c r="NOR53" s="3112"/>
      <c r="NOS53" s="3112"/>
      <c r="NOT53" s="3112"/>
      <c r="NOU53" s="3112"/>
      <c r="NOV53" s="3112"/>
      <c r="NOW53" s="3112"/>
      <c r="NOX53" s="3112"/>
      <c r="NOY53" s="3112"/>
      <c r="NOZ53" s="3112"/>
      <c r="NPA53" s="3112"/>
      <c r="NPB53" s="3112"/>
      <c r="NPC53" s="3112"/>
      <c r="NPD53" s="3112"/>
      <c r="NPE53" s="3112"/>
      <c r="NPF53" s="3112"/>
      <c r="NPG53" s="3112"/>
      <c r="NPH53" s="3112"/>
      <c r="NPI53" s="3112"/>
      <c r="NPJ53" s="3112"/>
      <c r="NPK53" s="3112"/>
      <c r="NPL53" s="3112"/>
      <c r="NPM53" s="3112"/>
      <c r="NPN53" s="3112"/>
      <c r="NPO53" s="3112"/>
      <c r="NPP53" s="3112"/>
      <c r="NPQ53" s="3112"/>
      <c r="NPR53" s="3112"/>
      <c r="NPS53" s="3112"/>
      <c r="NPT53" s="3112"/>
      <c r="NPU53" s="3112"/>
      <c r="NPV53" s="3112"/>
      <c r="NPW53" s="3112"/>
      <c r="NPX53" s="3112"/>
      <c r="NPY53" s="3112"/>
      <c r="NPZ53" s="3112"/>
      <c r="NQA53" s="3112"/>
      <c r="NQB53" s="3112"/>
      <c r="NQC53" s="3112"/>
      <c r="NQD53" s="3112"/>
      <c r="NQE53" s="3112"/>
      <c r="NQF53" s="3112"/>
      <c r="NQG53" s="3112"/>
      <c r="NQH53" s="3112"/>
      <c r="NQI53" s="3112"/>
      <c r="NQJ53" s="3112"/>
      <c r="NQK53" s="3112"/>
      <c r="NQL53" s="3112"/>
      <c r="NQM53" s="3112"/>
      <c r="NQN53" s="3112"/>
      <c r="NQO53" s="3112"/>
      <c r="NQP53" s="3112"/>
      <c r="NQQ53" s="3112"/>
      <c r="NQR53" s="3112"/>
      <c r="NQS53" s="3112"/>
      <c r="NQT53" s="3112"/>
      <c r="NQU53" s="3112"/>
      <c r="NQV53" s="3112"/>
      <c r="NQW53" s="3112"/>
      <c r="NQX53" s="3112"/>
      <c r="NQY53" s="3112"/>
      <c r="NQZ53" s="3112"/>
      <c r="NRA53" s="3112"/>
      <c r="NRB53" s="3112"/>
      <c r="NRC53" s="3112"/>
      <c r="NRD53" s="3112"/>
      <c r="NRE53" s="3112"/>
      <c r="NRF53" s="3112"/>
      <c r="NRG53" s="3112"/>
      <c r="NRH53" s="3112"/>
      <c r="NRI53" s="3112"/>
      <c r="NRJ53" s="3112"/>
      <c r="NRK53" s="3112"/>
      <c r="NRL53" s="3112"/>
      <c r="NRM53" s="3112"/>
      <c r="NRN53" s="3112"/>
      <c r="NRO53" s="3112"/>
      <c r="NRP53" s="3112"/>
      <c r="NRQ53" s="3112"/>
      <c r="NRR53" s="3112"/>
      <c r="NRS53" s="3112"/>
      <c r="NRT53" s="3112"/>
      <c r="NRU53" s="3112"/>
      <c r="NRV53" s="3112"/>
      <c r="NRW53" s="3112"/>
      <c r="NRX53" s="3112"/>
      <c r="NRY53" s="3112"/>
      <c r="NRZ53" s="3112"/>
      <c r="NSA53" s="3112"/>
      <c r="NSB53" s="3112"/>
      <c r="NSC53" s="3112"/>
      <c r="NSD53" s="3112"/>
      <c r="NSE53" s="3112"/>
      <c r="NSF53" s="3112"/>
      <c r="NSG53" s="3112"/>
      <c r="NSH53" s="3112"/>
      <c r="NSI53" s="3112"/>
      <c r="NSJ53" s="3112"/>
      <c r="NSK53" s="3112"/>
      <c r="NSL53" s="3112"/>
      <c r="NSM53" s="3112"/>
      <c r="NSN53" s="3112"/>
      <c r="NSO53" s="3112"/>
      <c r="NSP53" s="3112"/>
      <c r="NSQ53" s="3112"/>
      <c r="NSR53" s="3112"/>
      <c r="NSS53" s="3112"/>
      <c r="NST53" s="3112"/>
      <c r="NSU53" s="3112"/>
      <c r="NSV53" s="3112"/>
      <c r="NSW53" s="3112"/>
      <c r="NSX53" s="3112"/>
      <c r="NSY53" s="3112"/>
      <c r="NSZ53" s="3112"/>
      <c r="NTA53" s="3112"/>
      <c r="NTB53" s="3112"/>
      <c r="NTC53" s="3112"/>
      <c r="NTD53" s="3112"/>
      <c r="NTE53" s="3112"/>
      <c r="NTF53" s="3112"/>
      <c r="NTG53" s="3112"/>
      <c r="NTH53" s="3112"/>
      <c r="NTI53" s="3112"/>
      <c r="NTJ53" s="3112"/>
      <c r="NTK53" s="3112"/>
      <c r="NTL53" s="3112"/>
      <c r="NTM53" s="3112"/>
      <c r="NTN53" s="3112"/>
      <c r="NTO53" s="3112"/>
      <c r="NTP53" s="3112"/>
      <c r="NTQ53" s="3112"/>
      <c r="NTR53" s="3112"/>
      <c r="NTS53" s="3112"/>
      <c r="NTT53" s="3112"/>
      <c r="NTU53" s="3112"/>
      <c r="NTV53" s="3112"/>
      <c r="NTW53" s="3112"/>
      <c r="NTX53" s="3112"/>
      <c r="NTY53" s="3112"/>
      <c r="NTZ53" s="3112"/>
      <c r="NUA53" s="3112"/>
      <c r="NUB53" s="3112"/>
      <c r="NUC53" s="3112"/>
      <c r="NUD53" s="3112"/>
      <c r="NUE53" s="3112"/>
      <c r="NUF53" s="3112"/>
      <c r="NUG53" s="3112"/>
      <c r="NUH53" s="3112"/>
      <c r="NUI53" s="3112"/>
      <c r="NUJ53" s="3112"/>
      <c r="NUK53" s="3112"/>
      <c r="NUL53" s="3112"/>
      <c r="NUM53" s="3112"/>
      <c r="NUN53" s="3112"/>
      <c r="NUO53" s="3112"/>
      <c r="NUP53" s="3112"/>
      <c r="NUQ53" s="3112"/>
      <c r="NUR53" s="3112"/>
      <c r="NUS53" s="3112"/>
      <c r="NUT53" s="3112"/>
      <c r="NUU53" s="3112"/>
      <c r="NUV53" s="3112"/>
      <c r="NUW53" s="3112"/>
      <c r="NUX53" s="3112"/>
      <c r="NUY53" s="3112"/>
      <c r="NUZ53" s="3112"/>
      <c r="NVA53" s="3112"/>
      <c r="NVB53" s="3112"/>
      <c r="NVC53" s="3112"/>
      <c r="NVD53" s="3112"/>
      <c r="NVE53" s="3112"/>
      <c r="NVF53" s="3112"/>
      <c r="NVG53" s="3112"/>
      <c r="NVH53" s="3112"/>
      <c r="NVI53" s="3112"/>
      <c r="NVJ53" s="3112"/>
      <c r="NVK53" s="3112"/>
      <c r="NVL53" s="3112"/>
      <c r="NVM53" s="3112"/>
      <c r="NVN53" s="3112"/>
      <c r="NVO53" s="3112"/>
      <c r="NVP53" s="3112"/>
      <c r="NVQ53" s="3112"/>
      <c r="NVR53" s="3112"/>
      <c r="NVS53" s="3112"/>
      <c r="NVT53" s="3112"/>
      <c r="NVU53" s="3112"/>
      <c r="NVV53" s="3112"/>
      <c r="NVW53" s="3112"/>
      <c r="NVX53" s="3112"/>
      <c r="NVY53" s="3112"/>
      <c r="NVZ53" s="3112"/>
      <c r="NWA53" s="3112"/>
      <c r="NWB53" s="3112"/>
      <c r="NWC53" s="3112"/>
      <c r="NWD53" s="3112"/>
      <c r="NWE53" s="3112"/>
      <c r="NWF53" s="3112"/>
      <c r="NWG53" s="3112"/>
      <c r="NWH53" s="3112"/>
      <c r="NWI53" s="3112"/>
      <c r="NWJ53" s="3112"/>
      <c r="NWK53" s="3112"/>
      <c r="NWL53" s="3112"/>
      <c r="NWM53" s="3112"/>
      <c r="NWN53" s="3112"/>
      <c r="NWO53" s="3112"/>
      <c r="NWP53" s="3112"/>
      <c r="NWQ53" s="3112"/>
      <c r="NWR53" s="3112"/>
      <c r="NWS53" s="3112"/>
      <c r="NWT53" s="3112"/>
      <c r="NWU53" s="3112"/>
      <c r="NWV53" s="3112"/>
      <c r="NWW53" s="3112"/>
      <c r="NWX53" s="3112"/>
      <c r="NWY53" s="3112"/>
      <c r="NWZ53" s="3112"/>
      <c r="NXA53" s="3112"/>
      <c r="NXB53" s="3112"/>
      <c r="NXC53" s="3112"/>
      <c r="NXD53" s="3112"/>
      <c r="NXE53" s="3112"/>
      <c r="NXF53" s="3112"/>
      <c r="NXG53" s="3112"/>
      <c r="NXH53" s="3112"/>
      <c r="NXI53" s="3112"/>
      <c r="NXJ53" s="3112"/>
      <c r="NXK53" s="3112"/>
      <c r="NXL53" s="3112"/>
      <c r="NXM53" s="3112"/>
      <c r="NXN53" s="3112"/>
      <c r="NXO53" s="3112"/>
      <c r="NXP53" s="3112"/>
      <c r="NXQ53" s="3112"/>
      <c r="NXR53" s="3112"/>
      <c r="NXS53" s="3112"/>
      <c r="NXT53" s="3112"/>
      <c r="NXU53" s="3112"/>
      <c r="NXV53" s="3112"/>
      <c r="NXW53" s="3112"/>
      <c r="NXX53" s="3112"/>
      <c r="NXY53" s="3112"/>
      <c r="NXZ53" s="3112"/>
      <c r="NYA53" s="3112"/>
      <c r="NYB53" s="3112"/>
      <c r="NYC53" s="3112"/>
      <c r="NYD53" s="3112"/>
      <c r="NYE53" s="3112"/>
      <c r="NYF53" s="3112"/>
      <c r="NYG53" s="3112"/>
      <c r="NYH53" s="3112"/>
      <c r="NYI53" s="3112"/>
      <c r="NYJ53" s="3112"/>
      <c r="NYK53" s="3112"/>
      <c r="NYL53" s="3112"/>
      <c r="NYM53" s="3112"/>
      <c r="NYN53" s="3112"/>
      <c r="NYO53" s="3112"/>
      <c r="NYP53" s="3112"/>
      <c r="NYQ53" s="3112"/>
      <c r="NYR53" s="3112"/>
      <c r="NYS53" s="3112"/>
      <c r="NYT53" s="3112"/>
      <c r="NYU53" s="3112"/>
      <c r="NYV53" s="3112"/>
      <c r="NYW53" s="3112"/>
      <c r="NYX53" s="3112"/>
      <c r="NYY53" s="3112"/>
      <c r="NYZ53" s="3112"/>
      <c r="NZA53" s="3112"/>
      <c r="NZB53" s="3112"/>
      <c r="NZC53" s="3112"/>
      <c r="NZD53" s="3112"/>
      <c r="NZE53" s="3112"/>
      <c r="NZF53" s="3112"/>
      <c r="NZG53" s="3112"/>
      <c r="NZH53" s="3112"/>
      <c r="NZI53" s="3112"/>
      <c r="NZJ53" s="3112"/>
      <c r="NZK53" s="3112"/>
      <c r="NZL53" s="3112"/>
      <c r="NZM53" s="3112"/>
      <c r="NZN53" s="3112"/>
      <c r="NZO53" s="3112"/>
      <c r="NZP53" s="3112"/>
      <c r="NZQ53" s="3112"/>
      <c r="NZR53" s="3112"/>
      <c r="NZS53" s="3112"/>
      <c r="NZT53" s="3112"/>
      <c r="NZU53" s="3112"/>
      <c r="NZV53" s="3112"/>
      <c r="NZW53" s="3112"/>
      <c r="NZX53" s="3112"/>
      <c r="NZY53" s="3112"/>
      <c r="NZZ53" s="3112"/>
      <c r="OAA53" s="3112"/>
      <c r="OAB53" s="3112"/>
      <c r="OAC53" s="3112"/>
      <c r="OAD53" s="3112"/>
      <c r="OAE53" s="3112"/>
      <c r="OAF53" s="3112"/>
      <c r="OAG53" s="3112"/>
      <c r="OAH53" s="3112"/>
      <c r="OAI53" s="3112"/>
      <c r="OAJ53" s="3112"/>
      <c r="OAK53" s="3112"/>
      <c r="OAL53" s="3112"/>
      <c r="OAM53" s="3112"/>
      <c r="OAN53" s="3112"/>
      <c r="OAO53" s="3112"/>
      <c r="OAP53" s="3112"/>
      <c r="OAQ53" s="3112"/>
      <c r="OAR53" s="3112"/>
      <c r="OAS53" s="3112"/>
      <c r="OAT53" s="3112"/>
      <c r="OAU53" s="3112"/>
      <c r="OAV53" s="3112"/>
      <c r="OAW53" s="3112"/>
      <c r="OAX53" s="3112"/>
      <c r="OAY53" s="3112"/>
      <c r="OAZ53" s="3112"/>
      <c r="OBA53" s="3112"/>
      <c r="OBB53" s="3112"/>
      <c r="OBC53" s="3112"/>
      <c r="OBD53" s="3112"/>
      <c r="OBE53" s="3112"/>
      <c r="OBF53" s="3112"/>
      <c r="OBG53" s="3112"/>
      <c r="OBH53" s="3112"/>
      <c r="OBI53" s="3112"/>
      <c r="OBJ53" s="3112"/>
      <c r="OBK53" s="3112"/>
      <c r="OBL53" s="3112"/>
      <c r="OBM53" s="3112"/>
      <c r="OBN53" s="3112"/>
      <c r="OBO53" s="3112"/>
      <c r="OBP53" s="3112"/>
      <c r="OBQ53" s="3112"/>
      <c r="OBR53" s="3112"/>
      <c r="OBS53" s="3112"/>
      <c r="OBT53" s="3112"/>
      <c r="OBU53" s="3112"/>
      <c r="OBV53" s="3112"/>
      <c r="OBW53" s="3112"/>
      <c r="OBX53" s="3112"/>
      <c r="OBY53" s="3112"/>
      <c r="OBZ53" s="3112"/>
      <c r="OCA53" s="3112"/>
      <c r="OCB53" s="3112"/>
      <c r="OCC53" s="3112"/>
      <c r="OCD53" s="3112"/>
      <c r="OCE53" s="3112"/>
      <c r="OCF53" s="3112"/>
      <c r="OCG53" s="3112"/>
      <c r="OCH53" s="3112"/>
      <c r="OCI53" s="3112"/>
      <c r="OCJ53" s="3112"/>
      <c r="OCK53" s="3112"/>
      <c r="OCL53" s="3112"/>
      <c r="OCM53" s="3112"/>
      <c r="OCN53" s="3112"/>
      <c r="OCO53" s="3112"/>
      <c r="OCP53" s="3112"/>
      <c r="OCQ53" s="3112"/>
      <c r="OCR53" s="3112"/>
      <c r="OCS53" s="3112"/>
      <c r="OCT53" s="3112"/>
      <c r="OCU53" s="3112"/>
      <c r="OCV53" s="3112"/>
      <c r="OCW53" s="3112"/>
      <c r="OCX53" s="3112"/>
      <c r="OCY53" s="3112"/>
      <c r="OCZ53" s="3112"/>
      <c r="ODA53" s="3112"/>
      <c r="ODB53" s="3112"/>
      <c r="ODC53" s="3112"/>
      <c r="ODD53" s="3112"/>
      <c r="ODE53" s="3112"/>
      <c r="ODF53" s="3112"/>
      <c r="ODG53" s="3112"/>
      <c r="ODH53" s="3112"/>
      <c r="ODI53" s="3112"/>
      <c r="ODJ53" s="3112"/>
      <c r="ODK53" s="3112"/>
      <c r="ODL53" s="3112"/>
      <c r="ODM53" s="3112"/>
      <c r="ODN53" s="3112"/>
      <c r="ODO53" s="3112"/>
      <c r="ODP53" s="3112"/>
      <c r="ODQ53" s="3112"/>
      <c r="ODR53" s="3112"/>
      <c r="ODS53" s="3112"/>
      <c r="ODT53" s="3112"/>
      <c r="ODU53" s="3112"/>
      <c r="ODV53" s="3112"/>
      <c r="ODW53" s="3112"/>
      <c r="ODX53" s="3112"/>
      <c r="ODY53" s="3112"/>
      <c r="ODZ53" s="3112"/>
      <c r="OEA53" s="3112"/>
      <c r="OEB53" s="3112"/>
      <c r="OEC53" s="3112"/>
      <c r="OED53" s="3112"/>
      <c r="OEE53" s="3112"/>
      <c r="OEF53" s="3112"/>
      <c r="OEG53" s="3112"/>
      <c r="OEH53" s="3112"/>
      <c r="OEI53" s="3112"/>
      <c r="OEJ53" s="3112"/>
      <c r="OEK53" s="3112"/>
      <c r="OEL53" s="3112"/>
      <c r="OEM53" s="3112"/>
      <c r="OEN53" s="3112"/>
      <c r="OEO53" s="3112"/>
      <c r="OEP53" s="3112"/>
      <c r="OEQ53" s="3112"/>
      <c r="OER53" s="3112"/>
      <c r="OES53" s="3112"/>
      <c r="OET53" s="3112"/>
      <c r="OEU53" s="3112"/>
      <c r="OEV53" s="3112"/>
      <c r="OEW53" s="3112"/>
      <c r="OEX53" s="3112"/>
      <c r="OEY53" s="3112"/>
      <c r="OEZ53" s="3112"/>
      <c r="OFA53" s="3112"/>
      <c r="OFB53" s="3112"/>
      <c r="OFC53" s="3112"/>
      <c r="OFD53" s="3112"/>
      <c r="OFE53" s="3112"/>
      <c r="OFF53" s="3112"/>
      <c r="OFG53" s="3112"/>
      <c r="OFH53" s="3112"/>
      <c r="OFI53" s="3112"/>
      <c r="OFJ53" s="3112"/>
      <c r="OFK53" s="3112"/>
      <c r="OFL53" s="3112"/>
      <c r="OFM53" s="3112"/>
      <c r="OFN53" s="3112"/>
      <c r="OFO53" s="3112"/>
      <c r="OFP53" s="3112"/>
      <c r="OFQ53" s="3112"/>
      <c r="OFR53" s="3112"/>
      <c r="OFS53" s="3112"/>
      <c r="OFT53" s="3112"/>
      <c r="OFU53" s="3112"/>
      <c r="OFV53" s="3112"/>
      <c r="OFW53" s="3112"/>
      <c r="OFX53" s="3112"/>
      <c r="OFY53" s="3112"/>
      <c r="OFZ53" s="3112"/>
      <c r="OGA53" s="3112"/>
      <c r="OGB53" s="3112"/>
      <c r="OGC53" s="3112"/>
      <c r="OGD53" s="3112"/>
      <c r="OGE53" s="3112"/>
      <c r="OGF53" s="3112"/>
      <c r="OGG53" s="3112"/>
      <c r="OGH53" s="3112"/>
      <c r="OGI53" s="3112"/>
      <c r="OGJ53" s="3112"/>
      <c r="OGK53" s="3112"/>
      <c r="OGL53" s="3112"/>
      <c r="OGM53" s="3112"/>
      <c r="OGN53" s="3112"/>
      <c r="OGO53" s="3112"/>
      <c r="OGP53" s="3112"/>
      <c r="OGQ53" s="3112"/>
      <c r="OGR53" s="3112"/>
      <c r="OGS53" s="3112"/>
      <c r="OGT53" s="3112"/>
      <c r="OGU53" s="3112"/>
      <c r="OGV53" s="3112"/>
      <c r="OGW53" s="3112"/>
      <c r="OGX53" s="3112"/>
      <c r="OGY53" s="3112"/>
      <c r="OGZ53" s="3112"/>
      <c r="OHA53" s="3112"/>
      <c r="OHB53" s="3112"/>
      <c r="OHC53" s="3112"/>
      <c r="OHD53" s="3112"/>
      <c r="OHE53" s="3112"/>
      <c r="OHF53" s="3112"/>
      <c r="OHG53" s="3112"/>
      <c r="OHH53" s="3112"/>
      <c r="OHI53" s="3112"/>
      <c r="OHJ53" s="3112"/>
      <c r="OHK53" s="3112"/>
      <c r="OHL53" s="3112"/>
      <c r="OHM53" s="3112"/>
      <c r="OHN53" s="3112"/>
      <c r="OHO53" s="3112"/>
      <c r="OHP53" s="3112"/>
      <c r="OHQ53" s="3112"/>
      <c r="OHR53" s="3112"/>
      <c r="OHS53" s="3112"/>
      <c r="OHT53" s="3112"/>
      <c r="OHU53" s="3112"/>
      <c r="OHV53" s="3112"/>
      <c r="OHW53" s="3112"/>
      <c r="OHX53" s="3112"/>
      <c r="OHY53" s="3112"/>
      <c r="OHZ53" s="3112"/>
      <c r="OIA53" s="3112"/>
      <c r="OIB53" s="3112"/>
      <c r="OIC53" s="3112"/>
      <c r="OID53" s="3112"/>
      <c r="OIE53" s="3112"/>
      <c r="OIF53" s="3112"/>
      <c r="OIG53" s="3112"/>
      <c r="OIH53" s="3112"/>
      <c r="OII53" s="3112"/>
      <c r="OIJ53" s="3112"/>
      <c r="OIK53" s="3112"/>
      <c r="OIL53" s="3112"/>
      <c r="OIM53" s="3112"/>
      <c r="OIN53" s="3112"/>
      <c r="OIO53" s="3112"/>
      <c r="OIP53" s="3112"/>
      <c r="OIQ53" s="3112"/>
      <c r="OIR53" s="3112"/>
      <c r="OIS53" s="3112"/>
      <c r="OIT53" s="3112"/>
      <c r="OIU53" s="3112"/>
      <c r="OIV53" s="3112"/>
      <c r="OIW53" s="3112"/>
      <c r="OIX53" s="3112"/>
      <c r="OIY53" s="3112"/>
      <c r="OIZ53" s="3112"/>
      <c r="OJA53" s="3112"/>
      <c r="OJB53" s="3112"/>
      <c r="OJC53" s="3112"/>
      <c r="OJD53" s="3112"/>
      <c r="OJE53" s="3112"/>
      <c r="OJF53" s="3112"/>
      <c r="OJG53" s="3112"/>
      <c r="OJH53" s="3112"/>
      <c r="OJI53" s="3112"/>
      <c r="OJJ53" s="3112"/>
      <c r="OJK53" s="3112"/>
      <c r="OJL53" s="3112"/>
      <c r="OJM53" s="3112"/>
      <c r="OJN53" s="3112"/>
      <c r="OJO53" s="3112"/>
      <c r="OJP53" s="3112"/>
      <c r="OJQ53" s="3112"/>
      <c r="OJR53" s="3112"/>
      <c r="OJS53" s="3112"/>
      <c r="OJT53" s="3112"/>
      <c r="OJU53" s="3112"/>
      <c r="OJV53" s="3112"/>
      <c r="OJW53" s="3112"/>
      <c r="OJX53" s="3112"/>
      <c r="OJY53" s="3112"/>
      <c r="OJZ53" s="3112"/>
      <c r="OKA53" s="3112"/>
      <c r="OKB53" s="3112"/>
      <c r="OKC53" s="3112"/>
      <c r="OKD53" s="3112"/>
      <c r="OKE53" s="3112"/>
      <c r="OKF53" s="3112"/>
      <c r="OKG53" s="3112"/>
      <c r="OKH53" s="3112"/>
      <c r="OKI53" s="3112"/>
      <c r="OKJ53" s="3112"/>
      <c r="OKK53" s="3112"/>
      <c r="OKL53" s="3112"/>
      <c r="OKM53" s="3112"/>
      <c r="OKN53" s="3112"/>
      <c r="OKO53" s="3112"/>
      <c r="OKP53" s="3112"/>
      <c r="OKQ53" s="3112"/>
      <c r="OKR53" s="3112"/>
      <c r="OKS53" s="3112"/>
      <c r="OKT53" s="3112"/>
      <c r="OKU53" s="3112"/>
      <c r="OKV53" s="3112"/>
      <c r="OKW53" s="3112"/>
      <c r="OKX53" s="3112"/>
      <c r="OKY53" s="3112"/>
      <c r="OKZ53" s="3112"/>
      <c r="OLA53" s="3112"/>
      <c r="OLB53" s="3112"/>
      <c r="OLC53" s="3112"/>
      <c r="OLD53" s="3112"/>
      <c r="OLE53" s="3112"/>
      <c r="OLF53" s="3112"/>
      <c r="OLG53" s="3112"/>
      <c r="OLH53" s="3112"/>
      <c r="OLI53" s="3112"/>
      <c r="OLJ53" s="3112"/>
      <c r="OLK53" s="3112"/>
      <c r="OLL53" s="3112"/>
      <c r="OLM53" s="3112"/>
      <c r="OLN53" s="3112"/>
      <c r="OLO53" s="3112"/>
      <c r="OLP53" s="3112"/>
      <c r="OLQ53" s="3112"/>
      <c r="OLR53" s="3112"/>
      <c r="OLS53" s="3112"/>
      <c r="OLT53" s="3112"/>
      <c r="OLU53" s="3112"/>
      <c r="OLV53" s="3112"/>
      <c r="OLW53" s="3112"/>
      <c r="OLX53" s="3112"/>
      <c r="OLY53" s="3112"/>
      <c r="OLZ53" s="3112"/>
      <c r="OMA53" s="3112"/>
      <c r="OMB53" s="3112"/>
      <c r="OMC53" s="3112"/>
      <c r="OMD53" s="3112"/>
      <c r="OME53" s="3112"/>
      <c r="OMF53" s="3112"/>
      <c r="OMG53" s="3112"/>
      <c r="OMH53" s="3112"/>
      <c r="OMI53" s="3112"/>
      <c r="OMJ53" s="3112"/>
      <c r="OMK53" s="3112"/>
      <c r="OML53" s="3112"/>
      <c r="OMM53" s="3112"/>
      <c r="OMN53" s="3112"/>
      <c r="OMO53" s="3112"/>
      <c r="OMP53" s="3112"/>
      <c r="OMQ53" s="3112"/>
      <c r="OMR53" s="3112"/>
      <c r="OMS53" s="3112"/>
      <c r="OMT53" s="3112"/>
      <c r="OMU53" s="3112"/>
      <c r="OMV53" s="3112"/>
      <c r="OMW53" s="3112"/>
      <c r="OMX53" s="3112"/>
      <c r="OMY53" s="3112"/>
      <c r="OMZ53" s="3112"/>
      <c r="ONA53" s="3112"/>
      <c r="ONB53" s="3112"/>
      <c r="ONC53" s="3112"/>
      <c r="OND53" s="3112"/>
      <c r="ONE53" s="3112"/>
      <c r="ONF53" s="3112"/>
      <c r="ONG53" s="3112"/>
      <c r="ONH53" s="3112"/>
      <c r="ONI53" s="3112"/>
      <c r="ONJ53" s="3112"/>
      <c r="ONK53" s="3112"/>
      <c r="ONL53" s="3112"/>
      <c r="ONM53" s="3112"/>
      <c r="ONN53" s="3112"/>
      <c r="ONO53" s="3112"/>
      <c r="ONP53" s="3112"/>
      <c r="ONQ53" s="3112"/>
      <c r="ONR53" s="3112"/>
      <c r="ONS53" s="3112"/>
      <c r="ONT53" s="3112"/>
      <c r="ONU53" s="3112"/>
      <c r="ONV53" s="3112"/>
      <c r="ONW53" s="3112"/>
      <c r="ONX53" s="3112"/>
      <c r="ONY53" s="3112"/>
      <c r="ONZ53" s="3112"/>
      <c r="OOA53" s="3112"/>
      <c r="OOB53" s="3112"/>
      <c r="OOC53" s="3112"/>
      <c r="OOD53" s="3112"/>
      <c r="OOE53" s="3112"/>
      <c r="OOF53" s="3112"/>
      <c r="OOG53" s="3112"/>
      <c r="OOH53" s="3112"/>
      <c r="OOI53" s="3112"/>
      <c r="OOJ53" s="3112"/>
      <c r="OOK53" s="3112"/>
      <c r="OOL53" s="3112"/>
      <c r="OOM53" s="3112"/>
      <c r="OON53" s="3112"/>
      <c r="OOO53" s="3112"/>
      <c r="OOP53" s="3112"/>
      <c r="OOQ53" s="3112"/>
      <c r="OOR53" s="3112"/>
      <c r="OOS53" s="3112"/>
      <c r="OOT53" s="3112"/>
      <c r="OOU53" s="3112"/>
      <c r="OOV53" s="3112"/>
      <c r="OOW53" s="3112"/>
      <c r="OOX53" s="3112"/>
      <c r="OOY53" s="3112"/>
      <c r="OOZ53" s="3112"/>
      <c r="OPA53" s="3112"/>
      <c r="OPB53" s="3112"/>
      <c r="OPC53" s="3112"/>
      <c r="OPD53" s="3112"/>
      <c r="OPE53" s="3112"/>
      <c r="OPF53" s="3112"/>
      <c r="OPG53" s="3112"/>
      <c r="OPH53" s="3112"/>
      <c r="OPI53" s="3112"/>
      <c r="OPJ53" s="3112"/>
      <c r="OPK53" s="3112"/>
      <c r="OPL53" s="3112"/>
      <c r="OPM53" s="3112"/>
      <c r="OPN53" s="3112"/>
      <c r="OPO53" s="3112"/>
      <c r="OPP53" s="3112"/>
      <c r="OPQ53" s="3112"/>
      <c r="OPR53" s="3112"/>
      <c r="OPS53" s="3112"/>
      <c r="OPT53" s="3112"/>
      <c r="OPU53" s="3112"/>
      <c r="OPV53" s="3112"/>
      <c r="OPW53" s="3112"/>
      <c r="OPX53" s="3112"/>
      <c r="OPY53" s="3112"/>
      <c r="OPZ53" s="3112"/>
      <c r="OQA53" s="3112"/>
      <c r="OQB53" s="3112"/>
      <c r="OQC53" s="3112"/>
      <c r="OQD53" s="3112"/>
      <c r="OQE53" s="3112"/>
      <c r="OQF53" s="3112"/>
      <c r="OQG53" s="3112"/>
      <c r="OQH53" s="3112"/>
      <c r="OQI53" s="3112"/>
      <c r="OQJ53" s="3112"/>
      <c r="OQK53" s="3112"/>
      <c r="OQL53" s="3112"/>
      <c r="OQM53" s="3112"/>
      <c r="OQN53" s="3112"/>
      <c r="OQO53" s="3112"/>
      <c r="OQP53" s="3112"/>
      <c r="OQQ53" s="3112"/>
      <c r="OQR53" s="3112"/>
      <c r="OQS53" s="3112"/>
      <c r="OQT53" s="3112"/>
      <c r="OQU53" s="3112"/>
      <c r="OQV53" s="3112"/>
      <c r="OQW53" s="3112"/>
      <c r="OQX53" s="3112"/>
      <c r="OQY53" s="3112"/>
      <c r="OQZ53" s="3112"/>
      <c r="ORA53" s="3112"/>
      <c r="ORB53" s="3112"/>
      <c r="ORC53" s="3112"/>
      <c r="ORD53" s="3112"/>
      <c r="ORE53" s="3112"/>
      <c r="ORF53" s="3112"/>
      <c r="ORG53" s="3112"/>
      <c r="ORH53" s="3112"/>
      <c r="ORI53" s="3112"/>
      <c r="ORJ53" s="3112"/>
      <c r="ORK53" s="3112"/>
      <c r="ORL53" s="3112"/>
      <c r="ORM53" s="3112"/>
      <c r="ORN53" s="3112"/>
      <c r="ORO53" s="3112"/>
      <c r="ORP53" s="3112"/>
      <c r="ORQ53" s="3112"/>
      <c r="ORR53" s="3112"/>
      <c r="ORS53" s="3112"/>
      <c r="ORT53" s="3112"/>
      <c r="ORU53" s="3112"/>
      <c r="ORV53" s="3112"/>
      <c r="ORW53" s="3112"/>
      <c r="ORX53" s="3112"/>
      <c r="ORY53" s="3112"/>
      <c r="ORZ53" s="3112"/>
      <c r="OSA53" s="3112"/>
      <c r="OSB53" s="3112"/>
      <c r="OSC53" s="3112"/>
      <c r="OSD53" s="3112"/>
      <c r="OSE53" s="3112"/>
      <c r="OSF53" s="3112"/>
      <c r="OSG53" s="3112"/>
      <c r="OSH53" s="3112"/>
      <c r="OSI53" s="3112"/>
      <c r="OSJ53" s="3112"/>
      <c r="OSK53" s="3112"/>
      <c r="OSL53" s="3112"/>
      <c r="OSM53" s="3112"/>
      <c r="OSN53" s="3112"/>
      <c r="OSO53" s="3112"/>
      <c r="OSP53" s="3112"/>
      <c r="OSQ53" s="3112"/>
      <c r="OSR53" s="3112"/>
      <c r="OSS53" s="3112"/>
      <c r="OST53" s="3112"/>
      <c r="OSU53" s="3112"/>
      <c r="OSV53" s="3112"/>
      <c r="OSW53" s="3112"/>
      <c r="OSX53" s="3112"/>
      <c r="OSY53" s="3112"/>
      <c r="OSZ53" s="3112"/>
      <c r="OTA53" s="3112"/>
      <c r="OTB53" s="3112"/>
      <c r="OTC53" s="3112"/>
      <c r="OTD53" s="3112"/>
      <c r="OTE53" s="3112"/>
      <c r="OTF53" s="3112"/>
      <c r="OTG53" s="3112"/>
      <c r="OTH53" s="3112"/>
      <c r="OTI53" s="3112"/>
      <c r="OTJ53" s="3112"/>
      <c r="OTK53" s="3112"/>
      <c r="OTL53" s="3112"/>
      <c r="OTM53" s="3112"/>
      <c r="OTN53" s="3112"/>
      <c r="OTO53" s="3112"/>
      <c r="OTP53" s="3112"/>
      <c r="OTQ53" s="3112"/>
      <c r="OTR53" s="3112"/>
      <c r="OTS53" s="3112"/>
      <c r="OTT53" s="3112"/>
      <c r="OTU53" s="3112"/>
      <c r="OTV53" s="3112"/>
      <c r="OTW53" s="3112"/>
      <c r="OTX53" s="3112"/>
      <c r="OTY53" s="3112"/>
      <c r="OTZ53" s="3112"/>
      <c r="OUA53" s="3112"/>
      <c r="OUB53" s="3112"/>
      <c r="OUC53" s="3112"/>
      <c r="OUD53" s="3112"/>
      <c r="OUE53" s="3112"/>
      <c r="OUF53" s="3112"/>
      <c r="OUG53" s="3112"/>
      <c r="OUH53" s="3112"/>
      <c r="OUI53" s="3112"/>
      <c r="OUJ53" s="3112"/>
      <c r="OUK53" s="3112"/>
      <c r="OUL53" s="3112"/>
      <c r="OUM53" s="3112"/>
      <c r="OUN53" s="3112"/>
      <c r="OUO53" s="3112"/>
      <c r="OUP53" s="3112"/>
      <c r="OUQ53" s="3112"/>
      <c r="OUR53" s="3112"/>
      <c r="OUS53" s="3112"/>
      <c r="OUT53" s="3112"/>
      <c r="OUU53" s="3112"/>
      <c r="OUV53" s="3112"/>
      <c r="OUW53" s="3112"/>
      <c r="OUX53" s="3112"/>
      <c r="OUY53" s="3112"/>
      <c r="OUZ53" s="3112"/>
      <c r="OVA53" s="3112"/>
      <c r="OVB53" s="3112"/>
      <c r="OVC53" s="3112"/>
      <c r="OVD53" s="3112"/>
      <c r="OVE53" s="3112"/>
      <c r="OVF53" s="3112"/>
      <c r="OVG53" s="3112"/>
      <c r="OVH53" s="3112"/>
      <c r="OVI53" s="3112"/>
      <c r="OVJ53" s="3112"/>
      <c r="OVK53" s="3112"/>
      <c r="OVL53" s="3112"/>
      <c r="OVM53" s="3112"/>
      <c r="OVN53" s="3112"/>
      <c r="OVO53" s="3112"/>
      <c r="OVP53" s="3112"/>
      <c r="OVQ53" s="3112"/>
      <c r="OVR53" s="3112"/>
      <c r="OVS53" s="3112"/>
      <c r="OVT53" s="3112"/>
      <c r="OVU53" s="3112"/>
      <c r="OVV53" s="3112"/>
      <c r="OVW53" s="3112"/>
      <c r="OVX53" s="3112"/>
      <c r="OVY53" s="3112"/>
      <c r="OVZ53" s="3112"/>
      <c r="OWA53" s="3112"/>
      <c r="OWB53" s="3112"/>
      <c r="OWC53" s="3112"/>
      <c r="OWD53" s="3112"/>
      <c r="OWE53" s="3112"/>
      <c r="OWF53" s="3112"/>
      <c r="OWG53" s="3112"/>
      <c r="OWH53" s="3112"/>
      <c r="OWI53" s="3112"/>
      <c r="OWJ53" s="3112"/>
      <c r="OWK53" s="3112"/>
      <c r="OWL53" s="3112"/>
      <c r="OWM53" s="3112"/>
      <c r="OWN53" s="3112"/>
      <c r="OWO53" s="3112"/>
      <c r="OWP53" s="3112"/>
      <c r="OWQ53" s="3112"/>
      <c r="OWR53" s="3112"/>
      <c r="OWS53" s="3112"/>
      <c r="OWT53" s="3112"/>
      <c r="OWU53" s="3112"/>
      <c r="OWV53" s="3112"/>
      <c r="OWW53" s="3112"/>
      <c r="OWX53" s="3112"/>
      <c r="OWY53" s="3112"/>
      <c r="OWZ53" s="3112"/>
      <c r="OXA53" s="3112"/>
      <c r="OXB53" s="3112"/>
      <c r="OXC53" s="3112"/>
      <c r="OXD53" s="3112"/>
      <c r="OXE53" s="3112"/>
      <c r="OXF53" s="3112"/>
      <c r="OXG53" s="3112"/>
      <c r="OXH53" s="3112"/>
      <c r="OXI53" s="3112"/>
      <c r="OXJ53" s="3112"/>
      <c r="OXK53" s="3112"/>
      <c r="OXL53" s="3112"/>
      <c r="OXM53" s="3112"/>
      <c r="OXN53" s="3112"/>
      <c r="OXO53" s="3112"/>
      <c r="OXP53" s="3112"/>
      <c r="OXQ53" s="3112"/>
      <c r="OXR53" s="3112"/>
      <c r="OXS53" s="3112"/>
      <c r="OXT53" s="3112"/>
      <c r="OXU53" s="3112"/>
      <c r="OXV53" s="3112"/>
      <c r="OXW53" s="3112"/>
      <c r="OXX53" s="3112"/>
      <c r="OXY53" s="3112"/>
      <c r="OXZ53" s="3112"/>
      <c r="OYA53" s="3112"/>
      <c r="OYB53" s="3112"/>
      <c r="OYC53" s="3112"/>
      <c r="OYD53" s="3112"/>
      <c r="OYE53" s="3112"/>
      <c r="OYF53" s="3112"/>
      <c r="OYG53" s="3112"/>
      <c r="OYH53" s="3112"/>
      <c r="OYI53" s="3112"/>
      <c r="OYJ53" s="3112"/>
      <c r="OYK53" s="3112"/>
      <c r="OYL53" s="3112"/>
      <c r="OYM53" s="3112"/>
      <c r="OYN53" s="3112"/>
      <c r="OYO53" s="3112"/>
      <c r="OYP53" s="3112"/>
      <c r="OYQ53" s="3112"/>
      <c r="OYR53" s="3112"/>
      <c r="OYS53" s="3112"/>
      <c r="OYT53" s="3112"/>
      <c r="OYU53" s="3112"/>
      <c r="OYV53" s="3112"/>
      <c r="OYW53" s="3112"/>
      <c r="OYX53" s="3112"/>
      <c r="OYY53" s="3112"/>
      <c r="OYZ53" s="3112"/>
      <c r="OZA53" s="3112"/>
      <c r="OZB53" s="3112"/>
      <c r="OZC53" s="3112"/>
      <c r="OZD53" s="3112"/>
      <c r="OZE53" s="3112"/>
      <c r="OZF53" s="3112"/>
      <c r="OZG53" s="3112"/>
      <c r="OZH53" s="3112"/>
      <c r="OZI53" s="3112"/>
      <c r="OZJ53" s="3112"/>
      <c r="OZK53" s="3112"/>
      <c r="OZL53" s="3112"/>
      <c r="OZM53" s="3112"/>
      <c r="OZN53" s="3112"/>
      <c r="OZO53" s="3112"/>
      <c r="OZP53" s="3112"/>
      <c r="OZQ53" s="3112"/>
      <c r="OZR53" s="3112"/>
      <c r="OZS53" s="3112"/>
      <c r="OZT53" s="3112"/>
      <c r="OZU53" s="3112"/>
      <c r="OZV53" s="3112"/>
      <c r="OZW53" s="3112"/>
      <c r="OZX53" s="3112"/>
      <c r="OZY53" s="3112"/>
      <c r="OZZ53" s="3112"/>
      <c r="PAA53" s="3112"/>
      <c r="PAB53" s="3112"/>
      <c r="PAC53" s="3112"/>
      <c r="PAD53" s="3112"/>
      <c r="PAE53" s="3112"/>
      <c r="PAF53" s="3112"/>
      <c r="PAG53" s="3112"/>
      <c r="PAH53" s="3112"/>
      <c r="PAI53" s="3112"/>
      <c r="PAJ53" s="3112"/>
      <c r="PAK53" s="3112"/>
      <c r="PAL53" s="3112"/>
      <c r="PAM53" s="3112"/>
      <c r="PAN53" s="3112"/>
      <c r="PAO53" s="3112"/>
      <c r="PAP53" s="3112"/>
      <c r="PAQ53" s="3112"/>
      <c r="PAR53" s="3112"/>
      <c r="PAS53" s="3112"/>
      <c r="PAT53" s="3112"/>
      <c r="PAU53" s="3112"/>
      <c r="PAV53" s="3112"/>
      <c r="PAW53" s="3112"/>
      <c r="PAX53" s="3112"/>
      <c r="PAY53" s="3112"/>
      <c r="PAZ53" s="3112"/>
      <c r="PBA53" s="3112"/>
      <c r="PBB53" s="3112"/>
      <c r="PBC53" s="3112"/>
      <c r="PBD53" s="3112"/>
      <c r="PBE53" s="3112"/>
      <c r="PBF53" s="3112"/>
      <c r="PBG53" s="3112"/>
      <c r="PBH53" s="3112"/>
      <c r="PBI53" s="3112"/>
      <c r="PBJ53" s="3112"/>
      <c r="PBK53" s="3112"/>
      <c r="PBL53" s="3112"/>
      <c r="PBM53" s="3112"/>
      <c r="PBN53" s="3112"/>
      <c r="PBO53" s="3112"/>
      <c r="PBP53" s="3112"/>
      <c r="PBQ53" s="3112"/>
      <c r="PBR53" s="3112"/>
      <c r="PBS53" s="3112"/>
      <c r="PBT53" s="3112"/>
      <c r="PBU53" s="3112"/>
      <c r="PBV53" s="3112"/>
      <c r="PBW53" s="3112"/>
      <c r="PBX53" s="3112"/>
      <c r="PBY53" s="3112"/>
      <c r="PBZ53" s="3112"/>
      <c r="PCA53" s="3112"/>
      <c r="PCB53" s="3112"/>
      <c r="PCC53" s="3112"/>
      <c r="PCD53" s="3112"/>
      <c r="PCE53" s="3112"/>
      <c r="PCF53" s="3112"/>
      <c r="PCG53" s="3112"/>
      <c r="PCH53" s="3112"/>
      <c r="PCI53" s="3112"/>
      <c r="PCJ53" s="3112"/>
      <c r="PCK53" s="3112"/>
      <c r="PCL53" s="3112"/>
      <c r="PCM53" s="3112"/>
      <c r="PCN53" s="3112"/>
      <c r="PCO53" s="3112"/>
      <c r="PCP53" s="3112"/>
      <c r="PCQ53" s="3112"/>
      <c r="PCR53" s="3112"/>
      <c r="PCS53" s="3112"/>
      <c r="PCT53" s="3112"/>
      <c r="PCU53" s="3112"/>
      <c r="PCV53" s="3112"/>
      <c r="PCW53" s="3112"/>
      <c r="PCX53" s="3112"/>
      <c r="PCY53" s="3112"/>
      <c r="PCZ53" s="3112"/>
      <c r="PDA53" s="3112"/>
      <c r="PDB53" s="3112"/>
      <c r="PDC53" s="3112"/>
      <c r="PDD53" s="3112"/>
      <c r="PDE53" s="3112"/>
      <c r="PDF53" s="3112"/>
      <c r="PDG53" s="3112"/>
      <c r="PDH53" s="3112"/>
      <c r="PDI53" s="3112"/>
      <c r="PDJ53" s="3112"/>
      <c r="PDK53" s="3112"/>
      <c r="PDL53" s="3112"/>
      <c r="PDM53" s="3112"/>
      <c r="PDN53" s="3112"/>
      <c r="PDO53" s="3112"/>
      <c r="PDP53" s="3112"/>
      <c r="PDQ53" s="3112"/>
      <c r="PDR53" s="3112"/>
      <c r="PDS53" s="3112"/>
      <c r="PDT53" s="3112"/>
      <c r="PDU53" s="3112"/>
      <c r="PDV53" s="3112"/>
      <c r="PDW53" s="3112"/>
      <c r="PDX53" s="3112"/>
      <c r="PDY53" s="3112"/>
      <c r="PDZ53" s="3112"/>
      <c r="PEA53" s="3112"/>
      <c r="PEB53" s="3112"/>
      <c r="PEC53" s="3112"/>
      <c r="PED53" s="3112"/>
      <c r="PEE53" s="3112"/>
      <c r="PEF53" s="3112"/>
      <c r="PEG53" s="3112"/>
      <c r="PEH53" s="3112"/>
      <c r="PEI53" s="3112"/>
      <c r="PEJ53" s="3112"/>
      <c r="PEK53" s="3112"/>
      <c r="PEL53" s="3112"/>
      <c r="PEM53" s="3112"/>
      <c r="PEN53" s="3112"/>
      <c r="PEO53" s="3112"/>
      <c r="PEP53" s="3112"/>
      <c r="PEQ53" s="3112"/>
      <c r="PER53" s="3112"/>
      <c r="PES53" s="3112"/>
      <c r="PET53" s="3112"/>
      <c r="PEU53" s="3112"/>
      <c r="PEV53" s="3112"/>
      <c r="PEW53" s="3112"/>
      <c r="PEX53" s="3112"/>
      <c r="PEY53" s="3112"/>
      <c r="PEZ53" s="3112"/>
      <c r="PFA53" s="3112"/>
      <c r="PFB53" s="3112"/>
      <c r="PFC53" s="3112"/>
      <c r="PFD53" s="3112"/>
      <c r="PFE53" s="3112"/>
      <c r="PFF53" s="3112"/>
      <c r="PFG53" s="3112"/>
      <c r="PFH53" s="3112"/>
      <c r="PFI53" s="3112"/>
      <c r="PFJ53" s="3112"/>
      <c r="PFK53" s="3112"/>
      <c r="PFL53" s="3112"/>
      <c r="PFM53" s="3112"/>
      <c r="PFN53" s="3112"/>
      <c r="PFO53" s="3112"/>
      <c r="PFP53" s="3112"/>
      <c r="PFQ53" s="3112"/>
      <c r="PFR53" s="3112"/>
      <c r="PFS53" s="3112"/>
      <c r="PFT53" s="3112"/>
      <c r="PFU53" s="3112"/>
      <c r="PFV53" s="3112"/>
      <c r="PFW53" s="3112"/>
      <c r="PFX53" s="3112"/>
      <c r="PFY53" s="3112"/>
      <c r="PFZ53" s="3112"/>
      <c r="PGA53" s="3112"/>
      <c r="PGB53" s="3112"/>
      <c r="PGC53" s="3112"/>
      <c r="PGD53" s="3112"/>
      <c r="PGE53" s="3112"/>
      <c r="PGF53" s="3112"/>
      <c r="PGG53" s="3112"/>
      <c r="PGH53" s="3112"/>
      <c r="PGI53" s="3112"/>
      <c r="PGJ53" s="3112"/>
      <c r="PGK53" s="3112"/>
      <c r="PGL53" s="3112"/>
      <c r="PGM53" s="3112"/>
      <c r="PGN53" s="3112"/>
      <c r="PGO53" s="3112"/>
      <c r="PGP53" s="3112"/>
      <c r="PGQ53" s="3112"/>
      <c r="PGR53" s="3112"/>
      <c r="PGS53" s="3112"/>
      <c r="PGT53" s="3112"/>
      <c r="PGU53" s="3112"/>
      <c r="PGV53" s="3112"/>
      <c r="PGW53" s="3112"/>
      <c r="PGX53" s="3112"/>
      <c r="PGY53" s="3112"/>
      <c r="PGZ53" s="3112"/>
      <c r="PHA53" s="3112"/>
      <c r="PHB53" s="3112"/>
      <c r="PHC53" s="3112"/>
      <c r="PHD53" s="3112"/>
      <c r="PHE53" s="3112"/>
      <c r="PHF53" s="3112"/>
      <c r="PHG53" s="3112"/>
      <c r="PHH53" s="3112"/>
      <c r="PHI53" s="3112"/>
      <c r="PHJ53" s="3112"/>
      <c r="PHK53" s="3112"/>
      <c r="PHL53" s="3112"/>
      <c r="PHM53" s="3112"/>
      <c r="PHN53" s="3112"/>
      <c r="PHO53" s="3112"/>
      <c r="PHP53" s="3112"/>
      <c r="PHQ53" s="3112"/>
      <c r="PHR53" s="3112"/>
      <c r="PHS53" s="3112"/>
      <c r="PHT53" s="3112"/>
      <c r="PHU53" s="3112"/>
      <c r="PHV53" s="3112"/>
      <c r="PHW53" s="3112"/>
      <c r="PHX53" s="3112"/>
      <c r="PHY53" s="3112"/>
      <c r="PHZ53" s="3112"/>
      <c r="PIA53" s="3112"/>
      <c r="PIB53" s="3112"/>
      <c r="PIC53" s="3112"/>
      <c r="PID53" s="3112"/>
      <c r="PIE53" s="3112"/>
      <c r="PIF53" s="3112"/>
      <c r="PIG53" s="3112"/>
      <c r="PIH53" s="3112"/>
      <c r="PII53" s="3112"/>
      <c r="PIJ53" s="3112"/>
      <c r="PIK53" s="3112"/>
      <c r="PIL53" s="3112"/>
      <c r="PIM53" s="3112"/>
      <c r="PIN53" s="3112"/>
      <c r="PIO53" s="3112"/>
      <c r="PIP53" s="3112"/>
      <c r="PIQ53" s="3112"/>
      <c r="PIR53" s="3112"/>
      <c r="PIS53" s="3112"/>
      <c r="PIT53" s="3112"/>
      <c r="PIU53" s="3112"/>
      <c r="PIV53" s="3112"/>
      <c r="PIW53" s="3112"/>
      <c r="PIX53" s="3112"/>
      <c r="PIY53" s="3112"/>
      <c r="PIZ53" s="3112"/>
      <c r="PJA53" s="3112"/>
      <c r="PJB53" s="3112"/>
      <c r="PJC53" s="3112"/>
      <c r="PJD53" s="3112"/>
      <c r="PJE53" s="3112"/>
      <c r="PJF53" s="3112"/>
      <c r="PJG53" s="3112"/>
      <c r="PJH53" s="3112"/>
      <c r="PJI53" s="3112"/>
      <c r="PJJ53" s="3112"/>
      <c r="PJK53" s="3112"/>
      <c r="PJL53" s="3112"/>
      <c r="PJM53" s="3112"/>
      <c r="PJN53" s="3112"/>
      <c r="PJO53" s="3112"/>
      <c r="PJP53" s="3112"/>
      <c r="PJQ53" s="3112"/>
      <c r="PJR53" s="3112"/>
      <c r="PJS53" s="3112"/>
      <c r="PJT53" s="3112"/>
      <c r="PJU53" s="3112"/>
      <c r="PJV53" s="3112"/>
      <c r="PJW53" s="3112"/>
      <c r="PJX53" s="3112"/>
      <c r="PJY53" s="3112"/>
      <c r="PJZ53" s="3112"/>
      <c r="PKA53" s="3112"/>
      <c r="PKB53" s="3112"/>
      <c r="PKC53" s="3112"/>
      <c r="PKD53" s="3112"/>
      <c r="PKE53" s="3112"/>
      <c r="PKF53" s="3112"/>
      <c r="PKG53" s="3112"/>
      <c r="PKH53" s="3112"/>
      <c r="PKI53" s="3112"/>
      <c r="PKJ53" s="3112"/>
      <c r="PKK53" s="3112"/>
      <c r="PKL53" s="3112"/>
      <c r="PKM53" s="3112"/>
      <c r="PKN53" s="3112"/>
      <c r="PKO53" s="3112"/>
      <c r="PKP53" s="3112"/>
      <c r="PKQ53" s="3112"/>
      <c r="PKR53" s="3112"/>
      <c r="PKS53" s="3112"/>
      <c r="PKT53" s="3112"/>
      <c r="PKU53" s="3112"/>
      <c r="PKV53" s="3112"/>
      <c r="PKW53" s="3112"/>
      <c r="PKX53" s="3112"/>
      <c r="PKY53" s="3112"/>
      <c r="PKZ53" s="3112"/>
      <c r="PLA53" s="3112"/>
      <c r="PLB53" s="3112"/>
      <c r="PLC53" s="3112"/>
      <c r="PLD53" s="3112"/>
      <c r="PLE53" s="3112"/>
      <c r="PLF53" s="3112"/>
      <c r="PLG53" s="3112"/>
      <c r="PLH53" s="3112"/>
      <c r="PLI53" s="3112"/>
      <c r="PLJ53" s="3112"/>
      <c r="PLK53" s="3112"/>
      <c r="PLL53" s="3112"/>
      <c r="PLM53" s="3112"/>
      <c r="PLN53" s="3112"/>
      <c r="PLO53" s="3112"/>
      <c r="PLP53" s="3112"/>
      <c r="PLQ53" s="3112"/>
      <c r="PLR53" s="3112"/>
      <c r="PLS53" s="3112"/>
      <c r="PLT53" s="3112"/>
      <c r="PLU53" s="3112"/>
      <c r="PLV53" s="3112"/>
      <c r="PLW53" s="3112"/>
      <c r="PLX53" s="3112"/>
      <c r="PLY53" s="3112"/>
      <c r="PLZ53" s="3112"/>
      <c r="PMA53" s="3112"/>
      <c r="PMB53" s="3112"/>
      <c r="PMC53" s="3112"/>
      <c r="PMD53" s="3112"/>
      <c r="PME53" s="3112"/>
      <c r="PMF53" s="3112"/>
      <c r="PMG53" s="3112"/>
      <c r="PMH53" s="3112"/>
      <c r="PMI53" s="3112"/>
      <c r="PMJ53" s="3112"/>
      <c r="PMK53" s="3112"/>
      <c r="PML53" s="3112"/>
      <c r="PMM53" s="3112"/>
      <c r="PMN53" s="3112"/>
      <c r="PMO53" s="3112"/>
      <c r="PMP53" s="3112"/>
      <c r="PMQ53" s="3112"/>
      <c r="PMR53" s="3112"/>
      <c r="PMS53" s="3112"/>
      <c r="PMT53" s="3112"/>
      <c r="PMU53" s="3112"/>
      <c r="PMV53" s="3112"/>
      <c r="PMW53" s="3112"/>
      <c r="PMX53" s="3112"/>
      <c r="PMY53" s="3112"/>
      <c r="PMZ53" s="3112"/>
      <c r="PNA53" s="3112"/>
      <c r="PNB53" s="3112"/>
      <c r="PNC53" s="3112"/>
      <c r="PND53" s="3112"/>
      <c r="PNE53" s="3112"/>
      <c r="PNF53" s="3112"/>
      <c r="PNG53" s="3112"/>
      <c r="PNH53" s="3112"/>
      <c r="PNI53" s="3112"/>
      <c r="PNJ53" s="3112"/>
      <c r="PNK53" s="3112"/>
      <c r="PNL53" s="3112"/>
      <c r="PNM53" s="3112"/>
      <c r="PNN53" s="3112"/>
      <c r="PNO53" s="3112"/>
      <c r="PNP53" s="3112"/>
      <c r="PNQ53" s="3112"/>
      <c r="PNR53" s="3112"/>
      <c r="PNS53" s="3112"/>
      <c r="PNT53" s="3112"/>
      <c r="PNU53" s="3112"/>
      <c r="PNV53" s="3112"/>
      <c r="PNW53" s="3112"/>
      <c r="PNX53" s="3112"/>
      <c r="PNY53" s="3112"/>
      <c r="PNZ53" s="3112"/>
      <c r="POA53" s="3112"/>
      <c r="POB53" s="3112"/>
      <c r="POC53" s="3112"/>
      <c r="POD53" s="3112"/>
      <c r="POE53" s="3112"/>
      <c r="POF53" s="3112"/>
      <c r="POG53" s="3112"/>
      <c r="POH53" s="3112"/>
      <c r="POI53" s="3112"/>
      <c r="POJ53" s="3112"/>
      <c r="POK53" s="3112"/>
      <c r="POL53" s="3112"/>
      <c r="POM53" s="3112"/>
      <c r="PON53" s="3112"/>
      <c r="POO53" s="3112"/>
      <c r="POP53" s="3112"/>
      <c r="POQ53" s="3112"/>
      <c r="POR53" s="3112"/>
      <c r="POS53" s="3112"/>
      <c r="POT53" s="3112"/>
      <c r="POU53" s="3112"/>
      <c r="POV53" s="3112"/>
      <c r="POW53" s="3112"/>
      <c r="POX53" s="3112"/>
      <c r="POY53" s="3112"/>
      <c r="POZ53" s="3112"/>
      <c r="PPA53" s="3112"/>
      <c r="PPB53" s="3112"/>
      <c r="PPC53" s="3112"/>
      <c r="PPD53" s="3112"/>
      <c r="PPE53" s="3112"/>
      <c r="PPF53" s="3112"/>
      <c r="PPG53" s="3112"/>
      <c r="PPH53" s="3112"/>
      <c r="PPI53" s="3112"/>
      <c r="PPJ53" s="3112"/>
      <c r="PPK53" s="3112"/>
      <c r="PPL53" s="3112"/>
      <c r="PPM53" s="3112"/>
      <c r="PPN53" s="3112"/>
      <c r="PPO53" s="3112"/>
      <c r="PPP53" s="3112"/>
      <c r="PPQ53" s="3112"/>
      <c r="PPR53" s="3112"/>
      <c r="PPS53" s="3112"/>
      <c r="PPT53" s="3112"/>
      <c r="PPU53" s="3112"/>
      <c r="PPV53" s="3112"/>
      <c r="PPW53" s="3112"/>
      <c r="PPX53" s="3112"/>
      <c r="PPY53" s="3112"/>
      <c r="PPZ53" s="3112"/>
      <c r="PQA53" s="3112"/>
      <c r="PQB53" s="3112"/>
      <c r="PQC53" s="3112"/>
      <c r="PQD53" s="3112"/>
      <c r="PQE53" s="3112"/>
      <c r="PQF53" s="3112"/>
      <c r="PQG53" s="3112"/>
      <c r="PQH53" s="3112"/>
      <c r="PQI53" s="3112"/>
      <c r="PQJ53" s="3112"/>
      <c r="PQK53" s="3112"/>
      <c r="PQL53" s="3112"/>
      <c r="PQM53" s="3112"/>
      <c r="PQN53" s="3112"/>
      <c r="PQO53" s="3112"/>
      <c r="PQP53" s="3112"/>
      <c r="PQQ53" s="3112"/>
      <c r="PQR53" s="3112"/>
      <c r="PQS53" s="3112"/>
      <c r="PQT53" s="3112"/>
      <c r="PQU53" s="3112"/>
      <c r="PQV53" s="3112"/>
      <c r="PQW53" s="3112"/>
      <c r="PQX53" s="3112"/>
      <c r="PQY53" s="3112"/>
      <c r="PQZ53" s="3112"/>
      <c r="PRA53" s="3112"/>
      <c r="PRB53" s="3112"/>
      <c r="PRC53" s="3112"/>
      <c r="PRD53" s="3112"/>
      <c r="PRE53" s="3112"/>
      <c r="PRF53" s="3112"/>
      <c r="PRG53" s="3112"/>
      <c r="PRH53" s="3112"/>
      <c r="PRI53" s="3112"/>
      <c r="PRJ53" s="3112"/>
      <c r="PRK53" s="3112"/>
      <c r="PRL53" s="3112"/>
      <c r="PRM53" s="3112"/>
      <c r="PRN53" s="3112"/>
      <c r="PRO53" s="3112"/>
      <c r="PRP53" s="3112"/>
      <c r="PRQ53" s="3112"/>
      <c r="PRR53" s="3112"/>
      <c r="PRS53" s="3112"/>
      <c r="PRT53" s="3112"/>
      <c r="PRU53" s="3112"/>
      <c r="PRV53" s="3112"/>
      <c r="PRW53" s="3112"/>
      <c r="PRX53" s="3112"/>
      <c r="PRY53" s="3112"/>
      <c r="PRZ53" s="3112"/>
      <c r="PSA53" s="3112"/>
      <c r="PSB53" s="3112"/>
      <c r="PSC53" s="3112"/>
      <c r="PSD53" s="3112"/>
      <c r="PSE53" s="3112"/>
      <c r="PSF53" s="3112"/>
      <c r="PSG53" s="3112"/>
      <c r="PSH53" s="3112"/>
      <c r="PSI53" s="3112"/>
      <c r="PSJ53" s="3112"/>
      <c r="PSK53" s="3112"/>
      <c r="PSL53" s="3112"/>
      <c r="PSM53" s="3112"/>
      <c r="PSN53" s="3112"/>
      <c r="PSO53" s="3112"/>
      <c r="PSP53" s="3112"/>
      <c r="PSQ53" s="3112"/>
      <c r="PSR53" s="3112"/>
      <c r="PSS53" s="3112"/>
      <c r="PST53" s="3112"/>
      <c r="PSU53" s="3112"/>
      <c r="PSV53" s="3112"/>
      <c r="PSW53" s="3112"/>
      <c r="PSX53" s="3112"/>
      <c r="PSY53" s="3112"/>
      <c r="PSZ53" s="3112"/>
      <c r="PTA53" s="3112"/>
      <c r="PTB53" s="3112"/>
      <c r="PTC53" s="3112"/>
      <c r="PTD53" s="3112"/>
      <c r="PTE53" s="3112"/>
      <c r="PTF53" s="3112"/>
      <c r="PTG53" s="3112"/>
      <c r="PTH53" s="3112"/>
      <c r="PTI53" s="3112"/>
      <c r="PTJ53" s="3112"/>
      <c r="PTK53" s="3112"/>
      <c r="PTL53" s="3112"/>
      <c r="PTM53" s="3112"/>
      <c r="PTN53" s="3112"/>
      <c r="PTO53" s="3112"/>
      <c r="PTP53" s="3112"/>
      <c r="PTQ53" s="3112"/>
      <c r="PTR53" s="3112"/>
      <c r="PTS53" s="3112"/>
      <c r="PTT53" s="3112"/>
      <c r="PTU53" s="3112"/>
      <c r="PTV53" s="3112"/>
      <c r="PTW53" s="3112"/>
      <c r="PTX53" s="3112"/>
      <c r="PTY53" s="3112"/>
      <c r="PTZ53" s="3112"/>
      <c r="PUA53" s="3112"/>
      <c r="PUB53" s="3112"/>
      <c r="PUC53" s="3112"/>
      <c r="PUD53" s="3112"/>
      <c r="PUE53" s="3112"/>
      <c r="PUF53" s="3112"/>
      <c r="PUG53" s="3112"/>
      <c r="PUH53" s="3112"/>
      <c r="PUI53" s="3112"/>
      <c r="PUJ53" s="3112"/>
      <c r="PUK53" s="3112"/>
      <c r="PUL53" s="3112"/>
      <c r="PUM53" s="3112"/>
      <c r="PUN53" s="3112"/>
      <c r="PUO53" s="3112"/>
      <c r="PUP53" s="3112"/>
      <c r="PUQ53" s="3112"/>
      <c r="PUR53" s="3112"/>
      <c r="PUS53" s="3112"/>
      <c r="PUT53" s="3112"/>
      <c r="PUU53" s="3112"/>
      <c r="PUV53" s="3112"/>
      <c r="PUW53" s="3112"/>
      <c r="PUX53" s="3112"/>
      <c r="PUY53" s="3112"/>
      <c r="PUZ53" s="3112"/>
      <c r="PVA53" s="3112"/>
      <c r="PVB53" s="3112"/>
      <c r="PVC53" s="3112"/>
      <c r="PVD53" s="3112"/>
      <c r="PVE53" s="3112"/>
      <c r="PVF53" s="3112"/>
      <c r="PVG53" s="3112"/>
      <c r="PVH53" s="3112"/>
      <c r="PVI53" s="3112"/>
      <c r="PVJ53" s="3112"/>
      <c r="PVK53" s="3112"/>
      <c r="PVL53" s="3112"/>
      <c r="PVM53" s="3112"/>
      <c r="PVN53" s="3112"/>
      <c r="PVO53" s="3112"/>
      <c r="PVP53" s="3112"/>
      <c r="PVQ53" s="3112"/>
      <c r="PVR53" s="3112"/>
      <c r="PVS53" s="3112"/>
      <c r="PVT53" s="3112"/>
      <c r="PVU53" s="3112"/>
      <c r="PVV53" s="3112"/>
      <c r="PVW53" s="3112"/>
      <c r="PVX53" s="3112"/>
      <c r="PVY53" s="3112"/>
      <c r="PVZ53" s="3112"/>
      <c r="PWA53" s="3112"/>
      <c r="PWB53" s="3112"/>
      <c r="PWC53" s="3112"/>
      <c r="PWD53" s="3112"/>
      <c r="PWE53" s="3112"/>
      <c r="PWF53" s="3112"/>
      <c r="PWG53" s="3112"/>
      <c r="PWH53" s="3112"/>
      <c r="PWI53" s="3112"/>
      <c r="PWJ53" s="3112"/>
      <c r="PWK53" s="3112"/>
      <c r="PWL53" s="3112"/>
      <c r="PWM53" s="3112"/>
      <c r="PWN53" s="3112"/>
      <c r="PWO53" s="3112"/>
      <c r="PWP53" s="3112"/>
      <c r="PWQ53" s="3112"/>
      <c r="PWR53" s="3112"/>
      <c r="PWS53" s="3112"/>
      <c r="PWT53" s="3112"/>
      <c r="PWU53" s="3112"/>
      <c r="PWV53" s="3112"/>
      <c r="PWW53" s="3112"/>
      <c r="PWX53" s="3112"/>
      <c r="PWY53" s="3112"/>
      <c r="PWZ53" s="3112"/>
      <c r="PXA53" s="3112"/>
      <c r="PXB53" s="3112"/>
      <c r="PXC53" s="3112"/>
      <c r="PXD53" s="3112"/>
      <c r="PXE53" s="3112"/>
      <c r="PXF53" s="3112"/>
      <c r="PXG53" s="3112"/>
      <c r="PXH53" s="3112"/>
      <c r="PXI53" s="3112"/>
      <c r="PXJ53" s="3112"/>
      <c r="PXK53" s="3112"/>
      <c r="PXL53" s="3112"/>
      <c r="PXM53" s="3112"/>
      <c r="PXN53" s="3112"/>
      <c r="PXO53" s="3112"/>
      <c r="PXP53" s="3112"/>
      <c r="PXQ53" s="3112"/>
      <c r="PXR53" s="3112"/>
      <c r="PXS53" s="3112"/>
      <c r="PXT53" s="3112"/>
      <c r="PXU53" s="3112"/>
      <c r="PXV53" s="3112"/>
      <c r="PXW53" s="3112"/>
      <c r="PXX53" s="3112"/>
      <c r="PXY53" s="3112"/>
      <c r="PXZ53" s="3112"/>
      <c r="PYA53" s="3112"/>
      <c r="PYB53" s="3112"/>
      <c r="PYC53" s="3112"/>
      <c r="PYD53" s="3112"/>
      <c r="PYE53" s="3112"/>
      <c r="PYF53" s="3112"/>
      <c r="PYG53" s="3112"/>
      <c r="PYH53" s="3112"/>
      <c r="PYI53" s="3112"/>
      <c r="PYJ53" s="3112"/>
      <c r="PYK53" s="3112"/>
      <c r="PYL53" s="3112"/>
      <c r="PYM53" s="3112"/>
      <c r="PYN53" s="3112"/>
      <c r="PYO53" s="3112"/>
      <c r="PYP53" s="3112"/>
      <c r="PYQ53" s="3112"/>
      <c r="PYR53" s="3112"/>
      <c r="PYS53" s="3112"/>
      <c r="PYT53" s="3112"/>
      <c r="PYU53" s="3112"/>
      <c r="PYV53" s="3112"/>
      <c r="PYW53" s="3112"/>
      <c r="PYX53" s="3112"/>
      <c r="PYY53" s="3112"/>
      <c r="PYZ53" s="3112"/>
      <c r="PZA53" s="3112"/>
      <c r="PZB53" s="3112"/>
      <c r="PZC53" s="3112"/>
      <c r="PZD53" s="3112"/>
      <c r="PZE53" s="3112"/>
      <c r="PZF53" s="3112"/>
      <c r="PZG53" s="3112"/>
      <c r="PZH53" s="3112"/>
      <c r="PZI53" s="3112"/>
      <c r="PZJ53" s="3112"/>
      <c r="PZK53" s="3112"/>
      <c r="PZL53" s="3112"/>
      <c r="PZM53" s="3112"/>
      <c r="PZN53" s="3112"/>
      <c r="PZO53" s="3112"/>
      <c r="PZP53" s="3112"/>
      <c r="PZQ53" s="3112"/>
      <c r="PZR53" s="3112"/>
      <c r="PZS53" s="3112"/>
      <c r="PZT53" s="3112"/>
      <c r="PZU53" s="3112"/>
      <c r="PZV53" s="3112"/>
      <c r="PZW53" s="3112"/>
      <c r="PZX53" s="3112"/>
      <c r="PZY53" s="3112"/>
      <c r="PZZ53" s="3112"/>
      <c r="QAA53" s="3112"/>
      <c r="QAB53" s="3112"/>
      <c r="QAC53" s="3112"/>
      <c r="QAD53" s="3112"/>
      <c r="QAE53" s="3112"/>
      <c r="QAF53" s="3112"/>
      <c r="QAG53" s="3112"/>
      <c r="QAH53" s="3112"/>
      <c r="QAI53" s="3112"/>
      <c r="QAJ53" s="3112"/>
      <c r="QAK53" s="3112"/>
      <c r="QAL53" s="3112"/>
      <c r="QAM53" s="3112"/>
      <c r="QAN53" s="3112"/>
      <c r="QAO53" s="3112"/>
      <c r="QAP53" s="3112"/>
      <c r="QAQ53" s="3112"/>
      <c r="QAR53" s="3112"/>
      <c r="QAS53" s="3112"/>
      <c r="QAT53" s="3112"/>
      <c r="QAU53" s="3112"/>
      <c r="QAV53" s="3112"/>
      <c r="QAW53" s="3112"/>
      <c r="QAX53" s="3112"/>
      <c r="QAY53" s="3112"/>
      <c r="QAZ53" s="3112"/>
      <c r="QBA53" s="3112"/>
      <c r="QBB53" s="3112"/>
      <c r="QBC53" s="3112"/>
      <c r="QBD53" s="3112"/>
      <c r="QBE53" s="3112"/>
      <c r="QBF53" s="3112"/>
      <c r="QBG53" s="3112"/>
      <c r="QBH53" s="3112"/>
      <c r="QBI53" s="3112"/>
      <c r="QBJ53" s="3112"/>
      <c r="QBK53" s="3112"/>
      <c r="QBL53" s="3112"/>
      <c r="QBM53" s="3112"/>
      <c r="QBN53" s="3112"/>
      <c r="QBO53" s="3112"/>
      <c r="QBP53" s="3112"/>
      <c r="QBQ53" s="3112"/>
      <c r="QBR53" s="3112"/>
      <c r="QBS53" s="3112"/>
      <c r="QBT53" s="3112"/>
      <c r="QBU53" s="3112"/>
      <c r="QBV53" s="3112"/>
      <c r="QBW53" s="3112"/>
      <c r="QBX53" s="3112"/>
      <c r="QBY53" s="3112"/>
      <c r="QBZ53" s="3112"/>
      <c r="QCA53" s="3112"/>
      <c r="QCB53" s="3112"/>
      <c r="QCC53" s="3112"/>
      <c r="QCD53" s="3112"/>
      <c r="QCE53" s="3112"/>
      <c r="QCF53" s="3112"/>
      <c r="QCG53" s="3112"/>
      <c r="QCH53" s="3112"/>
      <c r="QCI53" s="3112"/>
      <c r="QCJ53" s="3112"/>
      <c r="QCK53" s="3112"/>
      <c r="QCL53" s="3112"/>
      <c r="QCM53" s="3112"/>
      <c r="QCN53" s="3112"/>
      <c r="QCO53" s="3112"/>
      <c r="QCP53" s="3112"/>
      <c r="QCQ53" s="3112"/>
      <c r="QCR53" s="3112"/>
      <c r="QCS53" s="3112"/>
      <c r="QCT53" s="3112"/>
      <c r="QCU53" s="3112"/>
      <c r="QCV53" s="3112"/>
      <c r="QCW53" s="3112"/>
      <c r="QCX53" s="3112"/>
      <c r="QCY53" s="3112"/>
      <c r="QCZ53" s="3112"/>
      <c r="QDA53" s="3112"/>
      <c r="QDB53" s="3112"/>
      <c r="QDC53" s="3112"/>
      <c r="QDD53" s="3112"/>
      <c r="QDE53" s="3112"/>
      <c r="QDF53" s="3112"/>
      <c r="QDG53" s="3112"/>
      <c r="QDH53" s="3112"/>
      <c r="QDI53" s="3112"/>
      <c r="QDJ53" s="3112"/>
      <c r="QDK53" s="3112"/>
      <c r="QDL53" s="3112"/>
      <c r="QDM53" s="3112"/>
      <c r="QDN53" s="3112"/>
      <c r="QDO53" s="3112"/>
      <c r="QDP53" s="3112"/>
      <c r="QDQ53" s="3112"/>
      <c r="QDR53" s="3112"/>
      <c r="QDS53" s="3112"/>
      <c r="QDT53" s="3112"/>
      <c r="QDU53" s="3112"/>
      <c r="QDV53" s="3112"/>
      <c r="QDW53" s="3112"/>
      <c r="QDX53" s="3112"/>
      <c r="QDY53" s="3112"/>
      <c r="QDZ53" s="3112"/>
      <c r="QEA53" s="3112"/>
      <c r="QEB53" s="3112"/>
      <c r="QEC53" s="3112"/>
      <c r="QED53" s="3112"/>
      <c r="QEE53" s="3112"/>
      <c r="QEF53" s="3112"/>
      <c r="QEG53" s="3112"/>
      <c r="QEH53" s="3112"/>
      <c r="QEI53" s="3112"/>
      <c r="QEJ53" s="3112"/>
      <c r="QEK53" s="3112"/>
      <c r="QEL53" s="3112"/>
      <c r="QEM53" s="3112"/>
      <c r="QEN53" s="3112"/>
      <c r="QEO53" s="3112"/>
      <c r="QEP53" s="3112"/>
      <c r="QEQ53" s="3112"/>
      <c r="QER53" s="3112"/>
      <c r="QES53" s="3112"/>
      <c r="QET53" s="3112"/>
      <c r="QEU53" s="3112"/>
      <c r="QEV53" s="3112"/>
      <c r="QEW53" s="3112"/>
      <c r="QEX53" s="3112"/>
      <c r="QEY53" s="3112"/>
      <c r="QEZ53" s="3112"/>
      <c r="QFA53" s="3112"/>
      <c r="QFB53" s="3112"/>
      <c r="QFC53" s="3112"/>
      <c r="QFD53" s="3112"/>
      <c r="QFE53" s="3112"/>
      <c r="QFF53" s="3112"/>
      <c r="QFG53" s="3112"/>
      <c r="QFH53" s="3112"/>
      <c r="QFI53" s="3112"/>
      <c r="QFJ53" s="3112"/>
      <c r="QFK53" s="3112"/>
      <c r="QFL53" s="3112"/>
      <c r="QFM53" s="3112"/>
      <c r="QFN53" s="3112"/>
      <c r="QFO53" s="3112"/>
      <c r="QFP53" s="3112"/>
      <c r="QFQ53" s="3112"/>
      <c r="QFR53" s="3112"/>
      <c r="QFS53" s="3112"/>
      <c r="QFT53" s="3112"/>
      <c r="QFU53" s="3112"/>
      <c r="QFV53" s="3112"/>
      <c r="QFW53" s="3112"/>
      <c r="QFX53" s="3112"/>
      <c r="QFY53" s="3112"/>
      <c r="QFZ53" s="3112"/>
      <c r="QGA53" s="3112"/>
      <c r="QGB53" s="3112"/>
      <c r="QGC53" s="3112"/>
      <c r="QGD53" s="3112"/>
      <c r="QGE53" s="3112"/>
      <c r="QGF53" s="3112"/>
      <c r="QGG53" s="3112"/>
      <c r="QGH53" s="3112"/>
      <c r="QGI53" s="3112"/>
      <c r="QGJ53" s="3112"/>
      <c r="QGK53" s="3112"/>
      <c r="QGL53" s="3112"/>
      <c r="QGM53" s="3112"/>
      <c r="QGN53" s="3112"/>
      <c r="QGO53" s="3112"/>
      <c r="QGP53" s="3112"/>
      <c r="QGQ53" s="3112"/>
      <c r="QGR53" s="3112"/>
      <c r="QGS53" s="3112"/>
      <c r="QGT53" s="3112"/>
      <c r="QGU53" s="3112"/>
      <c r="QGV53" s="3112"/>
      <c r="QGW53" s="3112"/>
      <c r="QGX53" s="3112"/>
      <c r="QGY53" s="3112"/>
      <c r="QGZ53" s="3112"/>
      <c r="QHA53" s="3112"/>
      <c r="QHB53" s="3112"/>
      <c r="QHC53" s="3112"/>
      <c r="QHD53" s="3112"/>
      <c r="QHE53" s="3112"/>
      <c r="QHF53" s="3112"/>
      <c r="QHG53" s="3112"/>
      <c r="QHH53" s="3112"/>
      <c r="QHI53" s="3112"/>
      <c r="QHJ53" s="3112"/>
      <c r="QHK53" s="3112"/>
      <c r="QHL53" s="3112"/>
      <c r="QHM53" s="3112"/>
      <c r="QHN53" s="3112"/>
      <c r="QHO53" s="3112"/>
      <c r="QHP53" s="3112"/>
      <c r="QHQ53" s="3112"/>
      <c r="QHR53" s="3112"/>
      <c r="QHS53" s="3112"/>
      <c r="QHT53" s="3112"/>
      <c r="QHU53" s="3112"/>
      <c r="QHV53" s="3112"/>
      <c r="QHW53" s="3112"/>
      <c r="QHX53" s="3112"/>
      <c r="QHY53" s="3112"/>
      <c r="QHZ53" s="3112"/>
      <c r="QIA53" s="3112"/>
      <c r="QIB53" s="3112"/>
      <c r="QIC53" s="3112"/>
      <c r="QID53" s="3112"/>
      <c r="QIE53" s="3112"/>
      <c r="QIF53" s="3112"/>
      <c r="QIG53" s="3112"/>
      <c r="QIH53" s="3112"/>
      <c r="QII53" s="3112"/>
      <c r="QIJ53" s="3112"/>
      <c r="QIK53" s="3112"/>
      <c r="QIL53" s="3112"/>
      <c r="QIM53" s="3112"/>
      <c r="QIN53" s="3112"/>
      <c r="QIO53" s="3112"/>
      <c r="QIP53" s="3112"/>
      <c r="QIQ53" s="3112"/>
      <c r="QIR53" s="3112"/>
      <c r="QIS53" s="3112"/>
      <c r="QIT53" s="3112"/>
      <c r="QIU53" s="3112"/>
      <c r="QIV53" s="3112"/>
      <c r="QIW53" s="3112"/>
      <c r="QIX53" s="3112"/>
      <c r="QIY53" s="3112"/>
      <c r="QIZ53" s="3112"/>
      <c r="QJA53" s="3112"/>
      <c r="QJB53" s="3112"/>
      <c r="QJC53" s="3112"/>
      <c r="QJD53" s="3112"/>
      <c r="QJE53" s="3112"/>
      <c r="QJF53" s="3112"/>
      <c r="QJG53" s="3112"/>
      <c r="QJH53" s="3112"/>
      <c r="QJI53" s="3112"/>
      <c r="QJJ53" s="3112"/>
      <c r="QJK53" s="3112"/>
      <c r="QJL53" s="3112"/>
      <c r="QJM53" s="3112"/>
      <c r="QJN53" s="3112"/>
      <c r="QJO53" s="3112"/>
      <c r="QJP53" s="3112"/>
      <c r="QJQ53" s="3112"/>
      <c r="QJR53" s="3112"/>
      <c r="QJS53" s="3112"/>
      <c r="QJT53" s="3112"/>
      <c r="QJU53" s="3112"/>
      <c r="QJV53" s="3112"/>
      <c r="QJW53" s="3112"/>
      <c r="QJX53" s="3112"/>
      <c r="QJY53" s="3112"/>
      <c r="QJZ53" s="3112"/>
      <c r="QKA53" s="3112"/>
      <c r="QKB53" s="3112"/>
      <c r="QKC53" s="3112"/>
      <c r="QKD53" s="3112"/>
      <c r="QKE53" s="3112"/>
      <c r="QKF53" s="3112"/>
      <c r="QKG53" s="3112"/>
      <c r="QKH53" s="3112"/>
      <c r="QKI53" s="3112"/>
      <c r="QKJ53" s="3112"/>
      <c r="QKK53" s="3112"/>
      <c r="QKL53" s="3112"/>
      <c r="QKM53" s="3112"/>
      <c r="QKN53" s="3112"/>
      <c r="QKO53" s="3112"/>
      <c r="QKP53" s="3112"/>
      <c r="QKQ53" s="3112"/>
      <c r="QKR53" s="3112"/>
      <c r="QKS53" s="3112"/>
      <c r="QKT53" s="3112"/>
      <c r="QKU53" s="3112"/>
      <c r="QKV53" s="3112"/>
      <c r="QKW53" s="3112"/>
      <c r="QKX53" s="3112"/>
      <c r="QKY53" s="3112"/>
      <c r="QKZ53" s="3112"/>
      <c r="QLA53" s="3112"/>
      <c r="QLB53" s="3112"/>
      <c r="QLC53" s="3112"/>
      <c r="QLD53" s="3112"/>
      <c r="QLE53" s="3112"/>
      <c r="QLF53" s="3112"/>
      <c r="QLG53" s="3112"/>
      <c r="QLH53" s="3112"/>
      <c r="QLI53" s="3112"/>
      <c r="QLJ53" s="3112"/>
      <c r="QLK53" s="3112"/>
      <c r="QLL53" s="3112"/>
      <c r="QLM53" s="3112"/>
      <c r="QLN53" s="3112"/>
      <c r="QLO53" s="3112"/>
      <c r="QLP53" s="3112"/>
      <c r="QLQ53" s="3112"/>
      <c r="QLR53" s="3112"/>
      <c r="QLS53" s="3112"/>
      <c r="QLT53" s="3112"/>
      <c r="QLU53" s="3112"/>
      <c r="QLV53" s="3112"/>
      <c r="QLW53" s="3112"/>
      <c r="QLX53" s="3112"/>
      <c r="QLY53" s="3112"/>
      <c r="QLZ53" s="3112"/>
      <c r="QMA53" s="3112"/>
      <c r="QMB53" s="3112"/>
      <c r="QMC53" s="3112"/>
      <c r="QMD53" s="3112"/>
      <c r="QME53" s="3112"/>
      <c r="QMF53" s="3112"/>
      <c r="QMG53" s="3112"/>
      <c r="QMH53" s="3112"/>
      <c r="QMI53" s="3112"/>
      <c r="QMJ53" s="3112"/>
      <c r="QMK53" s="3112"/>
      <c r="QML53" s="3112"/>
      <c r="QMM53" s="3112"/>
      <c r="QMN53" s="3112"/>
      <c r="QMO53" s="3112"/>
      <c r="QMP53" s="3112"/>
      <c r="QMQ53" s="3112"/>
      <c r="QMR53" s="3112"/>
      <c r="QMS53" s="3112"/>
      <c r="QMT53" s="3112"/>
      <c r="QMU53" s="3112"/>
      <c r="QMV53" s="3112"/>
      <c r="QMW53" s="3112"/>
      <c r="QMX53" s="3112"/>
      <c r="QMY53" s="3112"/>
      <c r="QMZ53" s="3112"/>
      <c r="QNA53" s="3112"/>
      <c r="QNB53" s="3112"/>
      <c r="QNC53" s="3112"/>
      <c r="QND53" s="3112"/>
      <c r="QNE53" s="3112"/>
      <c r="QNF53" s="3112"/>
      <c r="QNG53" s="3112"/>
      <c r="QNH53" s="3112"/>
      <c r="QNI53" s="3112"/>
      <c r="QNJ53" s="3112"/>
      <c r="QNK53" s="3112"/>
      <c r="QNL53" s="3112"/>
      <c r="QNM53" s="3112"/>
      <c r="QNN53" s="3112"/>
      <c r="QNO53" s="3112"/>
      <c r="QNP53" s="3112"/>
      <c r="QNQ53" s="3112"/>
      <c r="QNR53" s="3112"/>
      <c r="QNS53" s="3112"/>
      <c r="QNT53" s="3112"/>
      <c r="QNU53" s="3112"/>
      <c r="QNV53" s="3112"/>
      <c r="QNW53" s="3112"/>
      <c r="QNX53" s="3112"/>
      <c r="QNY53" s="3112"/>
      <c r="QNZ53" s="3112"/>
      <c r="QOA53" s="3112"/>
      <c r="QOB53" s="3112"/>
      <c r="QOC53" s="3112"/>
      <c r="QOD53" s="3112"/>
      <c r="QOE53" s="3112"/>
      <c r="QOF53" s="3112"/>
      <c r="QOG53" s="3112"/>
      <c r="QOH53" s="3112"/>
      <c r="QOI53" s="3112"/>
      <c r="QOJ53" s="3112"/>
      <c r="QOK53" s="3112"/>
      <c r="QOL53" s="3112"/>
      <c r="QOM53" s="3112"/>
      <c r="QON53" s="3112"/>
      <c r="QOO53" s="3112"/>
      <c r="QOP53" s="3112"/>
      <c r="QOQ53" s="3112"/>
      <c r="QOR53" s="3112"/>
      <c r="QOS53" s="3112"/>
      <c r="QOT53" s="3112"/>
      <c r="QOU53" s="3112"/>
      <c r="QOV53" s="3112"/>
      <c r="QOW53" s="3112"/>
      <c r="QOX53" s="3112"/>
      <c r="QOY53" s="3112"/>
      <c r="QOZ53" s="3112"/>
      <c r="QPA53" s="3112"/>
      <c r="QPB53" s="3112"/>
      <c r="QPC53" s="3112"/>
      <c r="QPD53" s="3112"/>
      <c r="QPE53" s="3112"/>
      <c r="QPF53" s="3112"/>
      <c r="QPG53" s="3112"/>
      <c r="QPH53" s="3112"/>
      <c r="QPI53" s="3112"/>
      <c r="QPJ53" s="3112"/>
      <c r="QPK53" s="3112"/>
      <c r="QPL53" s="3112"/>
      <c r="QPM53" s="3112"/>
      <c r="QPN53" s="3112"/>
      <c r="QPO53" s="3112"/>
      <c r="QPP53" s="3112"/>
      <c r="QPQ53" s="3112"/>
      <c r="QPR53" s="3112"/>
      <c r="QPS53" s="3112"/>
      <c r="QPT53" s="3112"/>
      <c r="QPU53" s="3112"/>
      <c r="QPV53" s="3112"/>
      <c r="QPW53" s="3112"/>
      <c r="QPX53" s="3112"/>
      <c r="QPY53" s="3112"/>
      <c r="QPZ53" s="3112"/>
      <c r="QQA53" s="3112"/>
      <c r="QQB53" s="3112"/>
      <c r="QQC53" s="3112"/>
      <c r="QQD53" s="3112"/>
      <c r="QQE53" s="3112"/>
      <c r="QQF53" s="3112"/>
      <c r="QQG53" s="3112"/>
      <c r="QQH53" s="3112"/>
      <c r="QQI53" s="3112"/>
      <c r="QQJ53" s="3112"/>
      <c r="QQK53" s="3112"/>
      <c r="QQL53" s="3112"/>
      <c r="QQM53" s="3112"/>
      <c r="QQN53" s="3112"/>
      <c r="QQO53" s="3112"/>
      <c r="QQP53" s="3112"/>
      <c r="QQQ53" s="3112"/>
      <c r="QQR53" s="3112"/>
      <c r="QQS53" s="3112"/>
      <c r="QQT53" s="3112"/>
      <c r="QQU53" s="3112"/>
      <c r="QQV53" s="3112"/>
      <c r="QQW53" s="3112"/>
      <c r="QQX53" s="3112"/>
      <c r="QQY53" s="3112"/>
      <c r="QQZ53" s="3112"/>
      <c r="QRA53" s="3112"/>
      <c r="QRB53" s="3112"/>
      <c r="QRC53" s="3112"/>
      <c r="QRD53" s="3112"/>
      <c r="QRE53" s="3112"/>
      <c r="QRF53" s="3112"/>
      <c r="QRG53" s="3112"/>
      <c r="QRH53" s="3112"/>
      <c r="QRI53" s="3112"/>
      <c r="QRJ53" s="3112"/>
      <c r="QRK53" s="3112"/>
      <c r="QRL53" s="3112"/>
      <c r="QRM53" s="3112"/>
      <c r="QRN53" s="3112"/>
      <c r="QRO53" s="3112"/>
      <c r="QRP53" s="3112"/>
      <c r="QRQ53" s="3112"/>
      <c r="QRR53" s="3112"/>
      <c r="QRS53" s="3112"/>
      <c r="QRT53" s="3112"/>
      <c r="QRU53" s="3112"/>
      <c r="QRV53" s="3112"/>
      <c r="QRW53" s="3112"/>
      <c r="QRX53" s="3112"/>
      <c r="QRY53" s="3112"/>
      <c r="QRZ53" s="3112"/>
      <c r="QSA53" s="3112"/>
      <c r="QSB53" s="3112"/>
      <c r="QSC53" s="3112"/>
      <c r="QSD53" s="3112"/>
      <c r="QSE53" s="3112"/>
      <c r="QSF53" s="3112"/>
      <c r="QSG53" s="3112"/>
      <c r="QSH53" s="3112"/>
      <c r="QSI53" s="3112"/>
      <c r="QSJ53" s="3112"/>
      <c r="QSK53" s="3112"/>
      <c r="QSL53" s="3112"/>
      <c r="QSM53" s="3112"/>
      <c r="QSN53" s="3112"/>
      <c r="QSO53" s="3112"/>
      <c r="QSP53" s="3112"/>
      <c r="QSQ53" s="3112"/>
      <c r="QSR53" s="3112"/>
      <c r="QSS53" s="3112"/>
      <c r="QST53" s="3112"/>
      <c r="QSU53" s="3112"/>
      <c r="QSV53" s="3112"/>
      <c r="QSW53" s="3112"/>
      <c r="QSX53" s="3112"/>
      <c r="QSY53" s="3112"/>
      <c r="QSZ53" s="3112"/>
      <c r="QTA53" s="3112"/>
      <c r="QTB53" s="3112"/>
      <c r="QTC53" s="3112"/>
      <c r="QTD53" s="3112"/>
      <c r="QTE53" s="3112"/>
      <c r="QTF53" s="3112"/>
      <c r="QTG53" s="3112"/>
      <c r="QTH53" s="3112"/>
      <c r="QTI53" s="3112"/>
      <c r="QTJ53" s="3112"/>
      <c r="QTK53" s="3112"/>
      <c r="QTL53" s="3112"/>
      <c r="QTM53" s="3112"/>
      <c r="QTN53" s="3112"/>
      <c r="QTO53" s="3112"/>
      <c r="QTP53" s="3112"/>
      <c r="QTQ53" s="3112"/>
      <c r="QTR53" s="3112"/>
      <c r="QTS53" s="3112"/>
      <c r="QTT53" s="3112"/>
      <c r="QTU53" s="3112"/>
      <c r="QTV53" s="3112"/>
      <c r="QTW53" s="3112"/>
      <c r="QTX53" s="3112"/>
      <c r="QTY53" s="3112"/>
      <c r="QTZ53" s="3112"/>
      <c r="QUA53" s="3112"/>
      <c r="QUB53" s="3112"/>
      <c r="QUC53" s="3112"/>
      <c r="QUD53" s="3112"/>
      <c r="QUE53" s="3112"/>
      <c r="QUF53" s="3112"/>
      <c r="QUG53" s="3112"/>
      <c r="QUH53" s="3112"/>
      <c r="QUI53" s="3112"/>
      <c r="QUJ53" s="3112"/>
      <c r="QUK53" s="3112"/>
      <c r="QUL53" s="3112"/>
      <c r="QUM53" s="3112"/>
      <c r="QUN53" s="3112"/>
      <c r="QUO53" s="3112"/>
      <c r="QUP53" s="3112"/>
      <c r="QUQ53" s="3112"/>
      <c r="QUR53" s="3112"/>
      <c r="QUS53" s="3112"/>
      <c r="QUT53" s="3112"/>
      <c r="QUU53" s="3112"/>
      <c r="QUV53" s="3112"/>
      <c r="QUW53" s="3112"/>
      <c r="QUX53" s="3112"/>
      <c r="QUY53" s="3112"/>
      <c r="QUZ53" s="3112"/>
      <c r="QVA53" s="3112"/>
      <c r="QVB53" s="3112"/>
      <c r="QVC53" s="3112"/>
      <c r="QVD53" s="3112"/>
      <c r="QVE53" s="3112"/>
      <c r="QVF53" s="3112"/>
      <c r="QVG53" s="3112"/>
      <c r="QVH53" s="3112"/>
      <c r="QVI53" s="3112"/>
      <c r="QVJ53" s="3112"/>
      <c r="QVK53" s="3112"/>
      <c r="QVL53" s="3112"/>
      <c r="QVM53" s="3112"/>
      <c r="QVN53" s="3112"/>
      <c r="QVO53" s="3112"/>
      <c r="QVP53" s="3112"/>
      <c r="QVQ53" s="3112"/>
      <c r="QVR53" s="3112"/>
      <c r="QVS53" s="3112"/>
      <c r="QVT53" s="3112"/>
      <c r="QVU53" s="3112"/>
      <c r="QVV53" s="3112"/>
      <c r="QVW53" s="3112"/>
      <c r="QVX53" s="3112"/>
      <c r="QVY53" s="3112"/>
      <c r="QVZ53" s="3112"/>
      <c r="QWA53" s="3112"/>
      <c r="QWB53" s="3112"/>
      <c r="QWC53" s="3112"/>
      <c r="QWD53" s="3112"/>
      <c r="QWE53" s="3112"/>
      <c r="QWF53" s="3112"/>
      <c r="QWG53" s="3112"/>
      <c r="QWH53" s="3112"/>
      <c r="QWI53" s="3112"/>
      <c r="QWJ53" s="3112"/>
      <c r="QWK53" s="3112"/>
      <c r="QWL53" s="3112"/>
      <c r="QWM53" s="3112"/>
      <c r="QWN53" s="3112"/>
      <c r="QWO53" s="3112"/>
      <c r="QWP53" s="3112"/>
      <c r="QWQ53" s="3112"/>
      <c r="QWR53" s="3112"/>
      <c r="QWS53" s="3112"/>
      <c r="QWT53" s="3112"/>
      <c r="QWU53" s="3112"/>
      <c r="QWV53" s="3112"/>
      <c r="QWW53" s="3112"/>
      <c r="QWX53" s="3112"/>
      <c r="QWY53" s="3112"/>
      <c r="QWZ53" s="3112"/>
      <c r="QXA53" s="3112"/>
      <c r="QXB53" s="3112"/>
      <c r="QXC53" s="3112"/>
      <c r="QXD53" s="3112"/>
      <c r="QXE53" s="3112"/>
      <c r="QXF53" s="3112"/>
      <c r="QXG53" s="3112"/>
      <c r="QXH53" s="3112"/>
      <c r="QXI53" s="3112"/>
      <c r="QXJ53" s="3112"/>
      <c r="QXK53" s="3112"/>
      <c r="QXL53" s="3112"/>
      <c r="QXM53" s="3112"/>
      <c r="QXN53" s="3112"/>
      <c r="QXO53" s="3112"/>
      <c r="QXP53" s="3112"/>
      <c r="QXQ53" s="3112"/>
      <c r="QXR53" s="3112"/>
      <c r="QXS53" s="3112"/>
      <c r="QXT53" s="3112"/>
      <c r="QXU53" s="3112"/>
      <c r="QXV53" s="3112"/>
      <c r="QXW53" s="3112"/>
      <c r="QXX53" s="3112"/>
      <c r="QXY53" s="3112"/>
      <c r="QXZ53" s="3112"/>
      <c r="QYA53" s="3112"/>
      <c r="QYB53" s="3112"/>
      <c r="QYC53" s="3112"/>
      <c r="QYD53" s="3112"/>
      <c r="QYE53" s="3112"/>
      <c r="QYF53" s="3112"/>
      <c r="QYG53" s="3112"/>
      <c r="QYH53" s="3112"/>
      <c r="QYI53" s="3112"/>
      <c r="QYJ53" s="3112"/>
      <c r="QYK53" s="3112"/>
      <c r="QYL53" s="3112"/>
      <c r="QYM53" s="3112"/>
      <c r="QYN53" s="3112"/>
      <c r="QYO53" s="3112"/>
      <c r="QYP53" s="3112"/>
      <c r="QYQ53" s="3112"/>
      <c r="QYR53" s="3112"/>
      <c r="QYS53" s="3112"/>
      <c r="QYT53" s="3112"/>
      <c r="QYU53" s="3112"/>
      <c r="QYV53" s="3112"/>
      <c r="QYW53" s="3112"/>
      <c r="QYX53" s="3112"/>
      <c r="QYY53" s="3112"/>
      <c r="QYZ53" s="3112"/>
      <c r="QZA53" s="3112"/>
      <c r="QZB53" s="3112"/>
      <c r="QZC53" s="3112"/>
      <c r="QZD53" s="3112"/>
      <c r="QZE53" s="3112"/>
      <c r="QZF53" s="3112"/>
      <c r="QZG53" s="3112"/>
      <c r="QZH53" s="3112"/>
      <c r="QZI53" s="3112"/>
      <c r="QZJ53" s="3112"/>
      <c r="QZK53" s="3112"/>
      <c r="QZL53" s="3112"/>
      <c r="QZM53" s="3112"/>
      <c r="QZN53" s="3112"/>
      <c r="QZO53" s="3112"/>
      <c r="QZP53" s="3112"/>
      <c r="QZQ53" s="3112"/>
      <c r="QZR53" s="3112"/>
      <c r="QZS53" s="3112"/>
      <c r="QZT53" s="3112"/>
      <c r="QZU53" s="3112"/>
      <c r="QZV53" s="3112"/>
      <c r="QZW53" s="3112"/>
      <c r="QZX53" s="3112"/>
      <c r="QZY53" s="3112"/>
      <c r="QZZ53" s="3112"/>
      <c r="RAA53" s="3112"/>
      <c r="RAB53" s="3112"/>
      <c r="RAC53" s="3112"/>
      <c r="RAD53" s="3112"/>
      <c r="RAE53" s="3112"/>
      <c r="RAF53" s="3112"/>
      <c r="RAG53" s="3112"/>
      <c r="RAH53" s="3112"/>
      <c r="RAI53" s="3112"/>
      <c r="RAJ53" s="3112"/>
      <c r="RAK53" s="3112"/>
      <c r="RAL53" s="3112"/>
      <c r="RAM53" s="3112"/>
      <c r="RAN53" s="3112"/>
      <c r="RAO53" s="3112"/>
      <c r="RAP53" s="3112"/>
      <c r="RAQ53" s="3112"/>
      <c r="RAR53" s="3112"/>
      <c r="RAS53" s="3112"/>
      <c r="RAT53" s="3112"/>
      <c r="RAU53" s="3112"/>
      <c r="RAV53" s="3112"/>
      <c r="RAW53" s="3112"/>
      <c r="RAX53" s="3112"/>
      <c r="RAY53" s="3112"/>
      <c r="RAZ53" s="3112"/>
      <c r="RBA53" s="3112"/>
      <c r="RBB53" s="3112"/>
      <c r="RBC53" s="3112"/>
      <c r="RBD53" s="3112"/>
      <c r="RBE53" s="3112"/>
      <c r="RBF53" s="3112"/>
      <c r="RBG53" s="3112"/>
      <c r="RBH53" s="3112"/>
      <c r="RBI53" s="3112"/>
      <c r="RBJ53" s="3112"/>
      <c r="RBK53" s="3112"/>
      <c r="RBL53" s="3112"/>
      <c r="RBM53" s="3112"/>
      <c r="RBN53" s="3112"/>
      <c r="RBO53" s="3112"/>
      <c r="RBP53" s="3112"/>
      <c r="RBQ53" s="3112"/>
      <c r="RBR53" s="3112"/>
      <c r="RBS53" s="3112"/>
      <c r="RBT53" s="3112"/>
      <c r="RBU53" s="3112"/>
      <c r="RBV53" s="3112"/>
      <c r="RBW53" s="3112"/>
      <c r="RBX53" s="3112"/>
      <c r="RBY53" s="3112"/>
      <c r="RBZ53" s="3112"/>
      <c r="RCA53" s="3112"/>
      <c r="RCB53" s="3112"/>
      <c r="RCC53" s="3112"/>
      <c r="RCD53" s="3112"/>
      <c r="RCE53" s="3112"/>
      <c r="RCF53" s="3112"/>
      <c r="RCG53" s="3112"/>
      <c r="RCH53" s="3112"/>
      <c r="RCI53" s="3112"/>
      <c r="RCJ53" s="3112"/>
      <c r="RCK53" s="3112"/>
      <c r="RCL53" s="3112"/>
      <c r="RCM53" s="3112"/>
      <c r="RCN53" s="3112"/>
      <c r="RCO53" s="3112"/>
      <c r="RCP53" s="3112"/>
      <c r="RCQ53" s="3112"/>
      <c r="RCR53" s="3112"/>
      <c r="RCS53" s="3112"/>
      <c r="RCT53" s="3112"/>
      <c r="RCU53" s="3112"/>
      <c r="RCV53" s="3112"/>
      <c r="RCW53" s="3112"/>
      <c r="RCX53" s="3112"/>
      <c r="RCY53" s="3112"/>
      <c r="RCZ53" s="3112"/>
      <c r="RDA53" s="3112"/>
      <c r="RDB53" s="3112"/>
      <c r="RDC53" s="3112"/>
      <c r="RDD53" s="3112"/>
      <c r="RDE53" s="3112"/>
      <c r="RDF53" s="3112"/>
      <c r="RDG53" s="3112"/>
      <c r="RDH53" s="3112"/>
      <c r="RDI53" s="3112"/>
      <c r="RDJ53" s="3112"/>
      <c r="RDK53" s="3112"/>
      <c r="RDL53" s="3112"/>
      <c r="RDM53" s="3112"/>
      <c r="RDN53" s="3112"/>
      <c r="RDO53" s="3112"/>
      <c r="RDP53" s="3112"/>
      <c r="RDQ53" s="3112"/>
      <c r="RDR53" s="3112"/>
      <c r="RDS53" s="3112"/>
      <c r="RDT53" s="3112"/>
      <c r="RDU53" s="3112"/>
      <c r="RDV53" s="3112"/>
      <c r="RDW53" s="3112"/>
      <c r="RDX53" s="3112"/>
      <c r="RDY53" s="3112"/>
      <c r="RDZ53" s="3112"/>
      <c r="REA53" s="3112"/>
      <c r="REB53" s="3112"/>
      <c r="REC53" s="3112"/>
      <c r="RED53" s="3112"/>
      <c r="REE53" s="3112"/>
      <c r="REF53" s="3112"/>
      <c r="REG53" s="3112"/>
      <c r="REH53" s="3112"/>
      <c r="REI53" s="3112"/>
      <c r="REJ53" s="3112"/>
      <c r="REK53" s="3112"/>
      <c r="REL53" s="3112"/>
      <c r="REM53" s="3112"/>
      <c r="REN53" s="3112"/>
      <c r="REO53" s="3112"/>
      <c r="REP53" s="3112"/>
      <c r="REQ53" s="3112"/>
      <c r="RER53" s="3112"/>
      <c r="RES53" s="3112"/>
      <c r="RET53" s="3112"/>
      <c r="REU53" s="3112"/>
      <c r="REV53" s="3112"/>
      <c r="REW53" s="3112"/>
      <c r="REX53" s="3112"/>
      <c r="REY53" s="3112"/>
      <c r="REZ53" s="3112"/>
      <c r="RFA53" s="3112"/>
      <c r="RFB53" s="3112"/>
      <c r="RFC53" s="3112"/>
      <c r="RFD53" s="3112"/>
      <c r="RFE53" s="3112"/>
      <c r="RFF53" s="3112"/>
      <c r="RFG53" s="3112"/>
      <c r="RFH53" s="3112"/>
      <c r="RFI53" s="3112"/>
      <c r="RFJ53" s="3112"/>
      <c r="RFK53" s="3112"/>
      <c r="RFL53" s="3112"/>
      <c r="RFM53" s="3112"/>
      <c r="RFN53" s="3112"/>
      <c r="RFO53" s="3112"/>
      <c r="RFP53" s="3112"/>
      <c r="RFQ53" s="3112"/>
      <c r="RFR53" s="3112"/>
      <c r="RFS53" s="3112"/>
      <c r="RFT53" s="3112"/>
      <c r="RFU53" s="3112"/>
      <c r="RFV53" s="3112"/>
      <c r="RFW53" s="3112"/>
      <c r="RFX53" s="3112"/>
      <c r="RFY53" s="3112"/>
      <c r="RFZ53" s="3112"/>
      <c r="RGA53" s="3112"/>
      <c r="RGB53" s="3112"/>
      <c r="RGC53" s="3112"/>
      <c r="RGD53" s="3112"/>
      <c r="RGE53" s="3112"/>
      <c r="RGF53" s="3112"/>
      <c r="RGG53" s="3112"/>
      <c r="RGH53" s="3112"/>
      <c r="RGI53" s="3112"/>
      <c r="RGJ53" s="3112"/>
      <c r="RGK53" s="3112"/>
      <c r="RGL53" s="3112"/>
      <c r="RGM53" s="3112"/>
      <c r="RGN53" s="3112"/>
      <c r="RGO53" s="3112"/>
      <c r="RGP53" s="3112"/>
      <c r="RGQ53" s="3112"/>
      <c r="RGR53" s="3112"/>
      <c r="RGS53" s="3112"/>
      <c r="RGT53" s="3112"/>
      <c r="RGU53" s="3112"/>
      <c r="RGV53" s="3112"/>
      <c r="RGW53" s="3112"/>
      <c r="RGX53" s="3112"/>
      <c r="RGY53" s="3112"/>
      <c r="RGZ53" s="3112"/>
      <c r="RHA53" s="3112"/>
      <c r="RHB53" s="3112"/>
      <c r="RHC53" s="3112"/>
      <c r="RHD53" s="3112"/>
      <c r="RHE53" s="3112"/>
      <c r="RHF53" s="3112"/>
      <c r="RHG53" s="3112"/>
      <c r="RHH53" s="3112"/>
      <c r="RHI53" s="3112"/>
      <c r="RHJ53" s="3112"/>
      <c r="RHK53" s="3112"/>
      <c r="RHL53" s="3112"/>
      <c r="RHM53" s="3112"/>
      <c r="RHN53" s="3112"/>
      <c r="RHO53" s="3112"/>
      <c r="RHP53" s="3112"/>
      <c r="RHQ53" s="3112"/>
      <c r="RHR53" s="3112"/>
      <c r="RHS53" s="3112"/>
      <c r="RHT53" s="3112"/>
      <c r="RHU53" s="3112"/>
      <c r="RHV53" s="3112"/>
      <c r="RHW53" s="3112"/>
      <c r="RHX53" s="3112"/>
      <c r="RHY53" s="3112"/>
      <c r="RHZ53" s="3112"/>
      <c r="RIA53" s="3112"/>
      <c r="RIB53" s="3112"/>
      <c r="RIC53" s="3112"/>
      <c r="RID53" s="3112"/>
      <c r="RIE53" s="3112"/>
      <c r="RIF53" s="3112"/>
      <c r="RIG53" s="3112"/>
      <c r="RIH53" s="3112"/>
      <c r="RII53" s="3112"/>
      <c r="RIJ53" s="3112"/>
      <c r="RIK53" s="3112"/>
      <c r="RIL53" s="3112"/>
      <c r="RIM53" s="3112"/>
      <c r="RIN53" s="3112"/>
      <c r="RIO53" s="3112"/>
      <c r="RIP53" s="3112"/>
      <c r="RIQ53" s="3112"/>
      <c r="RIR53" s="3112"/>
      <c r="RIS53" s="3112"/>
      <c r="RIT53" s="3112"/>
      <c r="RIU53" s="3112"/>
      <c r="RIV53" s="3112"/>
      <c r="RIW53" s="3112"/>
      <c r="RIX53" s="3112"/>
      <c r="RIY53" s="3112"/>
      <c r="RIZ53" s="3112"/>
      <c r="RJA53" s="3112"/>
      <c r="RJB53" s="3112"/>
      <c r="RJC53" s="3112"/>
      <c r="RJD53" s="3112"/>
      <c r="RJE53" s="3112"/>
      <c r="RJF53" s="3112"/>
      <c r="RJG53" s="3112"/>
      <c r="RJH53" s="3112"/>
      <c r="RJI53" s="3112"/>
      <c r="RJJ53" s="3112"/>
      <c r="RJK53" s="3112"/>
      <c r="RJL53" s="3112"/>
      <c r="RJM53" s="3112"/>
      <c r="RJN53" s="3112"/>
      <c r="RJO53" s="3112"/>
      <c r="RJP53" s="3112"/>
      <c r="RJQ53" s="3112"/>
      <c r="RJR53" s="3112"/>
      <c r="RJS53" s="3112"/>
      <c r="RJT53" s="3112"/>
      <c r="RJU53" s="3112"/>
      <c r="RJV53" s="3112"/>
      <c r="RJW53" s="3112"/>
      <c r="RJX53" s="3112"/>
      <c r="RJY53" s="3112"/>
      <c r="RJZ53" s="3112"/>
      <c r="RKA53" s="3112"/>
      <c r="RKB53" s="3112"/>
      <c r="RKC53" s="3112"/>
      <c r="RKD53" s="3112"/>
      <c r="RKE53" s="3112"/>
      <c r="RKF53" s="3112"/>
      <c r="RKG53" s="3112"/>
      <c r="RKH53" s="3112"/>
      <c r="RKI53" s="3112"/>
      <c r="RKJ53" s="3112"/>
      <c r="RKK53" s="3112"/>
      <c r="RKL53" s="3112"/>
      <c r="RKM53" s="3112"/>
      <c r="RKN53" s="3112"/>
      <c r="RKO53" s="3112"/>
      <c r="RKP53" s="3112"/>
      <c r="RKQ53" s="3112"/>
      <c r="RKR53" s="3112"/>
      <c r="RKS53" s="3112"/>
      <c r="RKT53" s="3112"/>
      <c r="RKU53" s="3112"/>
      <c r="RKV53" s="3112"/>
      <c r="RKW53" s="3112"/>
      <c r="RKX53" s="3112"/>
      <c r="RKY53" s="3112"/>
      <c r="RKZ53" s="3112"/>
      <c r="RLA53" s="3112"/>
      <c r="RLB53" s="3112"/>
      <c r="RLC53" s="3112"/>
      <c r="RLD53" s="3112"/>
      <c r="RLE53" s="3112"/>
      <c r="RLF53" s="3112"/>
      <c r="RLG53" s="3112"/>
      <c r="RLH53" s="3112"/>
      <c r="RLI53" s="3112"/>
      <c r="RLJ53" s="3112"/>
      <c r="RLK53" s="3112"/>
      <c r="RLL53" s="3112"/>
      <c r="RLM53" s="3112"/>
      <c r="RLN53" s="3112"/>
      <c r="RLO53" s="3112"/>
      <c r="RLP53" s="3112"/>
      <c r="RLQ53" s="3112"/>
      <c r="RLR53" s="3112"/>
      <c r="RLS53" s="3112"/>
      <c r="RLT53" s="3112"/>
      <c r="RLU53" s="3112"/>
      <c r="RLV53" s="3112"/>
      <c r="RLW53" s="3112"/>
      <c r="RLX53" s="3112"/>
      <c r="RLY53" s="3112"/>
      <c r="RLZ53" s="3112"/>
      <c r="RMA53" s="3112"/>
      <c r="RMB53" s="3112"/>
      <c r="RMC53" s="3112"/>
      <c r="RMD53" s="3112"/>
      <c r="RME53" s="3112"/>
      <c r="RMF53" s="3112"/>
      <c r="RMG53" s="3112"/>
      <c r="RMH53" s="3112"/>
      <c r="RMI53" s="3112"/>
      <c r="RMJ53" s="3112"/>
      <c r="RMK53" s="3112"/>
      <c r="RML53" s="3112"/>
      <c r="RMM53" s="3112"/>
      <c r="RMN53" s="3112"/>
      <c r="RMO53" s="3112"/>
      <c r="RMP53" s="3112"/>
      <c r="RMQ53" s="3112"/>
      <c r="RMR53" s="3112"/>
      <c r="RMS53" s="3112"/>
      <c r="RMT53" s="3112"/>
      <c r="RMU53" s="3112"/>
      <c r="RMV53" s="3112"/>
      <c r="RMW53" s="3112"/>
      <c r="RMX53" s="3112"/>
      <c r="RMY53" s="3112"/>
      <c r="RMZ53" s="3112"/>
      <c r="RNA53" s="3112"/>
      <c r="RNB53" s="3112"/>
      <c r="RNC53" s="3112"/>
      <c r="RND53" s="3112"/>
      <c r="RNE53" s="3112"/>
      <c r="RNF53" s="3112"/>
      <c r="RNG53" s="3112"/>
      <c r="RNH53" s="3112"/>
      <c r="RNI53" s="3112"/>
      <c r="RNJ53" s="3112"/>
      <c r="RNK53" s="3112"/>
      <c r="RNL53" s="3112"/>
      <c r="RNM53" s="3112"/>
      <c r="RNN53" s="3112"/>
      <c r="RNO53" s="3112"/>
      <c r="RNP53" s="3112"/>
      <c r="RNQ53" s="3112"/>
      <c r="RNR53" s="3112"/>
      <c r="RNS53" s="3112"/>
      <c r="RNT53" s="3112"/>
      <c r="RNU53" s="3112"/>
      <c r="RNV53" s="3112"/>
      <c r="RNW53" s="3112"/>
      <c r="RNX53" s="3112"/>
      <c r="RNY53" s="3112"/>
      <c r="RNZ53" s="3112"/>
      <c r="ROA53" s="3112"/>
      <c r="ROB53" s="3112"/>
      <c r="ROC53" s="3112"/>
      <c r="ROD53" s="3112"/>
      <c r="ROE53" s="3112"/>
      <c r="ROF53" s="3112"/>
      <c r="ROG53" s="3112"/>
      <c r="ROH53" s="3112"/>
      <c r="ROI53" s="3112"/>
      <c r="ROJ53" s="3112"/>
      <c r="ROK53" s="3112"/>
      <c r="ROL53" s="3112"/>
      <c r="ROM53" s="3112"/>
      <c r="RON53" s="3112"/>
      <c r="ROO53" s="3112"/>
      <c r="ROP53" s="3112"/>
      <c r="ROQ53" s="3112"/>
      <c r="ROR53" s="3112"/>
      <c r="ROS53" s="3112"/>
      <c r="ROT53" s="3112"/>
      <c r="ROU53" s="3112"/>
      <c r="ROV53" s="3112"/>
      <c r="ROW53" s="3112"/>
      <c r="ROX53" s="3112"/>
      <c r="ROY53" s="3112"/>
      <c r="ROZ53" s="3112"/>
      <c r="RPA53" s="3112"/>
      <c r="RPB53" s="3112"/>
      <c r="RPC53" s="3112"/>
      <c r="RPD53" s="3112"/>
      <c r="RPE53" s="3112"/>
      <c r="RPF53" s="3112"/>
      <c r="RPG53" s="3112"/>
      <c r="RPH53" s="3112"/>
      <c r="RPI53" s="3112"/>
      <c r="RPJ53" s="3112"/>
      <c r="RPK53" s="3112"/>
      <c r="RPL53" s="3112"/>
      <c r="RPM53" s="3112"/>
      <c r="RPN53" s="3112"/>
      <c r="RPO53" s="3112"/>
      <c r="RPP53" s="3112"/>
      <c r="RPQ53" s="3112"/>
      <c r="RPR53" s="3112"/>
      <c r="RPS53" s="3112"/>
      <c r="RPT53" s="3112"/>
      <c r="RPU53" s="3112"/>
      <c r="RPV53" s="3112"/>
      <c r="RPW53" s="3112"/>
      <c r="RPX53" s="3112"/>
      <c r="RPY53" s="3112"/>
      <c r="RPZ53" s="3112"/>
      <c r="RQA53" s="3112"/>
      <c r="RQB53" s="3112"/>
      <c r="RQC53" s="3112"/>
      <c r="RQD53" s="3112"/>
      <c r="RQE53" s="3112"/>
      <c r="RQF53" s="3112"/>
      <c r="RQG53" s="3112"/>
      <c r="RQH53" s="3112"/>
      <c r="RQI53" s="3112"/>
      <c r="RQJ53" s="3112"/>
      <c r="RQK53" s="3112"/>
      <c r="RQL53" s="3112"/>
      <c r="RQM53" s="3112"/>
      <c r="RQN53" s="3112"/>
      <c r="RQO53" s="3112"/>
      <c r="RQP53" s="3112"/>
      <c r="RQQ53" s="3112"/>
      <c r="RQR53" s="3112"/>
      <c r="RQS53" s="3112"/>
      <c r="RQT53" s="3112"/>
      <c r="RQU53" s="3112"/>
      <c r="RQV53" s="3112"/>
      <c r="RQW53" s="3112"/>
      <c r="RQX53" s="3112"/>
      <c r="RQY53" s="3112"/>
      <c r="RQZ53" s="3112"/>
      <c r="RRA53" s="3112"/>
      <c r="RRB53" s="3112"/>
      <c r="RRC53" s="3112"/>
      <c r="RRD53" s="3112"/>
      <c r="RRE53" s="3112"/>
      <c r="RRF53" s="3112"/>
      <c r="RRG53" s="3112"/>
      <c r="RRH53" s="3112"/>
      <c r="RRI53" s="3112"/>
      <c r="RRJ53" s="3112"/>
      <c r="RRK53" s="3112"/>
      <c r="RRL53" s="3112"/>
      <c r="RRM53" s="3112"/>
      <c r="RRN53" s="3112"/>
      <c r="RRO53" s="3112"/>
      <c r="RRP53" s="3112"/>
      <c r="RRQ53" s="3112"/>
      <c r="RRR53" s="3112"/>
      <c r="RRS53" s="3112"/>
      <c r="RRT53" s="3112"/>
      <c r="RRU53" s="3112"/>
      <c r="RRV53" s="3112"/>
      <c r="RRW53" s="3112"/>
      <c r="RRX53" s="3112"/>
      <c r="RRY53" s="3112"/>
      <c r="RRZ53" s="3112"/>
      <c r="RSA53" s="3112"/>
      <c r="RSB53" s="3112"/>
      <c r="RSC53" s="3112"/>
      <c r="RSD53" s="3112"/>
      <c r="RSE53" s="3112"/>
      <c r="RSF53" s="3112"/>
      <c r="RSG53" s="3112"/>
      <c r="RSH53" s="3112"/>
      <c r="RSI53" s="3112"/>
      <c r="RSJ53" s="3112"/>
      <c r="RSK53" s="3112"/>
      <c r="RSL53" s="3112"/>
      <c r="RSM53" s="3112"/>
      <c r="RSN53" s="3112"/>
      <c r="RSO53" s="3112"/>
      <c r="RSP53" s="3112"/>
      <c r="RSQ53" s="3112"/>
      <c r="RSR53" s="3112"/>
      <c r="RSS53" s="3112"/>
      <c r="RST53" s="3112"/>
      <c r="RSU53" s="3112"/>
      <c r="RSV53" s="3112"/>
      <c r="RSW53" s="3112"/>
      <c r="RSX53" s="3112"/>
      <c r="RSY53" s="3112"/>
      <c r="RSZ53" s="3112"/>
      <c r="RTA53" s="3112"/>
      <c r="RTB53" s="3112"/>
      <c r="RTC53" s="3112"/>
      <c r="RTD53" s="3112"/>
      <c r="RTE53" s="3112"/>
      <c r="RTF53" s="3112"/>
      <c r="RTG53" s="3112"/>
      <c r="RTH53" s="3112"/>
      <c r="RTI53" s="3112"/>
      <c r="RTJ53" s="3112"/>
      <c r="RTK53" s="3112"/>
      <c r="RTL53" s="3112"/>
      <c r="RTM53" s="3112"/>
      <c r="RTN53" s="3112"/>
      <c r="RTO53" s="3112"/>
      <c r="RTP53" s="3112"/>
      <c r="RTQ53" s="3112"/>
      <c r="RTR53" s="3112"/>
      <c r="RTS53" s="3112"/>
      <c r="RTT53" s="3112"/>
      <c r="RTU53" s="3112"/>
      <c r="RTV53" s="3112"/>
      <c r="RTW53" s="3112"/>
      <c r="RTX53" s="3112"/>
      <c r="RTY53" s="3112"/>
      <c r="RTZ53" s="3112"/>
      <c r="RUA53" s="3112"/>
      <c r="RUB53" s="3112"/>
      <c r="RUC53" s="3112"/>
      <c r="RUD53" s="3112"/>
      <c r="RUE53" s="3112"/>
      <c r="RUF53" s="3112"/>
      <c r="RUG53" s="3112"/>
      <c r="RUH53" s="3112"/>
      <c r="RUI53" s="3112"/>
      <c r="RUJ53" s="3112"/>
      <c r="RUK53" s="3112"/>
      <c r="RUL53" s="3112"/>
      <c r="RUM53" s="3112"/>
      <c r="RUN53" s="3112"/>
      <c r="RUO53" s="3112"/>
      <c r="RUP53" s="3112"/>
      <c r="RUQ53" s="3112"/>
      <c r="RUR53" s="3112"/>
      <c r="RUS53" s="3112"/>
      <c r="RUT53" s="3112"/>
      <c r="RUU53" s="3112"/>
      <c r="RUV53" s="3112"/>
      <c r="RUW53" s="3112"/>
      <c r="RUX53" s="3112"/>
      <c r="RUY53" s="3112"/>
      <c r="RUZ53" s="3112"/>
      <c r="RVA53" s="3112"/>
      <c r="RVB53" s="3112"/>
      <c r="RVC53" s="3112"/>
      <c r="RVD53" s="3112"/>
      <c r="RVE53" s="3112"/>
      <c r="RVF53" s="3112"/>
      <c r="RVG53" s="3112"/>
      <c r="RVH53" s="3112"/>
      <c r="RVI53" s="3112"/>
      <c r="RVJ53" s="3112"/>
      <c r="RVK53" s="3112"/>
      <c r="RVL53" s="3112"/>
      <c r="RVM53" s="3112"/>
      <c r="RVN53" s="3112"/>
      <c r="RVO53" s="3112"/>
      <c r="RVP53" s="3112"/>
      <c r="RVQ53" s="3112"/>
      <c r="RVR53" s="3112"/>
      <c r="RVS53" s="3112"/>
      <c r="RVT53" s="3112"/>
      <c r="RVU53" s="3112"/>
      <c r="RVV53" s="3112"/>
      <c r="RVW53" s="3112"/>
      <c r="RVX53" s="3112"/>
      <c r="RVY53" s="3112"/>
      <c r="RVZ53" s="3112"/>
      <c r="RWA53" s="3112"/>
      <c r="RWB53" s="3112"/>
      <c r="RWC53" s="3112"/>
      <c r="RWD53" s="3112"/>
      <c r="RWE53" s="3112"/>
      <c r="RWF53" s="3112"/>
      <c r="RWG53" s="3112"/>
      <c r="RWH53" s="3112"/>
      <c r="RWI53" s="3112"/>
      <c r="RWJ53" s="3112"/>
      <c r="RWK53" s="3112"/>
      <c r="RWL53" s="3112"/>
      <c r="RWM53" s="3112"/>
      <c r="RWN53" s="3112"/>
      <c r="RWO53" s="3112"/>
      <c r="RWP53" s="3112"/>
      <c r="RWQ53" s="3112"/>
      <c r="RWR53" s="3112"/>
      <c r="RWS53" s="3112"/>
      <c r="RWT53" s="3112"/>
      <c r="RWU53" s="3112"/>
      <c r="RWV53" s="3112"/>
      <c r="RWW53" s="3112"/>
      <c r="RWX53" s="3112"/>
      <c r="RWY53" s="3112"/>
      <c r="RWZ53" s="3112"/>
      <c r="RXA53" s="3112"/>
      <c r="RXB53" s="3112"/>
      <c r="RXC53" s="3112"/>
      <c r="RXD53" s="3112"/>
      <c r="RXE53" s="3112"/>
      <c r="RXF53" s="3112"/>
      <c r="RXG53" s="3112"/>
      <c r="RXH53" s="3112"/>
      <c r="RXI53" s="3112"/>
      <c r="RXJ53" s="3112"/>
      <c r="RXK53" s="3112"/>
      <c r="RXL53" s="3112"/>
      <c r="RXM53" s="3112"/>
      <c r="RXN53" s="3112"/>
      <c r="RXO53" s="3112"/>
      <c r="RXP53" s="3112"/>
      <c r="RXQ53" s="3112"/>
      <c r="RXR53" s="3112"/>
      <c r="RXS53" s="3112"/>
      <c r="RXT53" s="3112"/>
      <c r="RXU53" s="3112"/>
      <c r="RXV53" s="3112"/>
      <c r="RXW53" s="3112"/>
      <c r="RXX53" s="3112"/>
      <c r="RXY53" s="3112"/>
      <c r="RXZ53" s="3112"/>
      <c r="RYA53" s="3112"/>
      <c r="RYB53" s="3112"/>
      <c r="RYC53" s="3112"/>
      <c r="RYD53" s="3112"/>
      <c r="RYE53" s="3112"/>
      <c r="RYF53" s="3112"/>
      <c r="RYG53" s="3112"/>
      <c r="RYH53" s="3112"/>
      <c r="RYI53" s="3112"/>
      <c r="RYJ53" s="3112"/>
      <c r="RYK53" s="3112"/>
      <c r="RYL53" s="3112"/>
      <c r="RYM53" s="3112"/>
      <c r="RYN53" s="3112"/>
      <c r="RYO53" s="3112"/>
      <c r="RYP53" s="3112"/>
      <c r="RYQ53" s="3112"/>
      <c r="RYR53" s="3112"/>
      <c r="RYS53" s="3112"/>
      <c r="RYT53" s="3112"/>
      <c r="RYU53" s="3112"/>
      <c r="RYV53" s="3112"/>
      <c r="RYW53" s="3112"/>
      <c r="RYX53" s="3112"/>
      <c r="RYY53" s="3112"/>
      <c r="RYZ53" s="3112"/>
      <c r="RZA53" s="3112"/>
      <c r="RZB53" s="3112"/>
      <c r="RZC53" s="3112"/>
      <c r="RZD53" s="3112"/>
      <c r="RZE53" s="3112"/>
      <c r="RZF53" s="3112"/>
      <c r="RZG53" s="3112"/>
      <c r="RZH53" s="3112"/>
      <c r="RZI53" s="3112"/>
      <c r="RZJ53" s="3112"/>
      <c r="RZK53" s="3112"/>
      <c r="RZL53" s="3112"/>
      <c r="RZM53" s="3112"/>
      <c r="RZN53" s="3112"/>
      <c r="RZO53" s="3112"/>
      <c r="RZP53" s="3112"/>
      <c r="RZQ53" s="3112"/>
      <c r="RZR53" s="3112"/>
      <c r="RZS53" s="3112"/>
      <c r="RZT53" s="3112"/>
      <c r="RZU53" s="3112"/>
      <c r="RZV53" s="3112"/>
      <c r="RZW53" s="3112"/>
      <c r="RZX53" s="3112"/>
      <c r="RZY53" s="3112"/>
      <c r="RZZ53" s="3112"/>
      <c r="SAA53" s="3112"/>
      <c r="SAB53" s="3112"/>
      <c r="SAC53" s="3112"/>
      <c r="SAD53" s="3112"/>
      <c r="SAE53" s="3112"/>
      <c r="SAF53" s="3112"/>
      <c r="SAG53" s="3112"/>
      <c r="SAH53" s="3112"/>
      <c r="SAI53" s="3112"/>
      <c r="SAJ53" s="3112"/>
      <c r="SAK53" s="3112"/>
      <c r="SAL53" s="3112"/>
      <c r="SAM53" s="3112"/>
      <c r="SAN53" s="3112"/>
      <c r="SAO53" s="3112"/>
      <c r="SAP53" s="3112"/>
      <c r="SAQ53" s="3112"/>
      <c r="SAR53" s="3112"/>
      <c r="SAS53" s="3112"/>
      <c r="SAT53" s="3112"/>
      <c r="SAU53" s="3112"/>
      <c r="SAV53" s="3112"/>
      <c r="SAW53" s="3112"/>
      <c r="SAX53" s="3112"/>
      <c r="SAY53" s="3112"/>
      <c r="SAZ53" s="3112"/>
      <c r="SBA53" s="3112"/>
      <c r="SBB53" s="3112"/>
      <c r="SBC53" s="3112"/>
      <c r="SBD53" s="3112"/>
      <c r="SBE53" s="3112"/>
      <c r="SBF53" s="3112"/>
      <c r="SBG53" s="3112"/>
      <c r="SBH53" s="3112"/>
      <c r="SBI53" s="3112"/>
      <c r="SBJ53" s="3112"/>
      <c r="SBK53" s="3112"/>
      <c r="SBL53" s="3112"/>
      <c r="SBM53" s="3112"/>
      <c r="SBN53" s="3112"/>
      <c r="SBO53" s="3112"/>
      <c r="SBP53" s="3112"/>
      <c r="SBQ53" s="3112"/>
      <c r="SBR53" s="3112"/>
      <c r="SBS53" s="3112"/>
      <c r="SBT53" s="3112"/>
      <c r="SBU53" s="3112"/>
      <c r="SBV53" s="3112"/>
      <c r="SBW53" s="3112"/>
      <c r="SBX53" s="3112"/>
      <c r="SBY53" s="3112"/>
      <c r="SBZ53" s="3112"/>
      <c r="SCA53" s="3112"/>
      <c r="SCB53" s="3112"/>
      <c r="SCC53" s="3112"/>
      <c r="SCD53" s="3112"/>
      <c r="SCE53" s="3112"/>
      <c r="SCF53" s="3112"/>
      <c r="SCG53" s="3112"/>
      <c r="SCH53" s="3112"/>
      <c r="SCI53" s="3112"/>
      <c r="SCJ53" s="3112"/>
      <c r="SCK53" s="3112"/>
      <c r="SCL53" s="3112"/>
      <c r="SCM53" s="3112"/>
      <c r="SCN53" s="3112"/>
      <c r="SCO53" s="3112"/>
      <c r="SCP53" s="3112"/>
      <c r="SCQ53" s="3112"/>
      <c r="SCR53" s="3112"/>
      <c r="SCS53" s="3112"/>
      <c r="SCT53" s="3112"/>
      <c r="SCU53" s="3112"/>
      <c r="SCV53" s="3112"/>
      <c r="SCW53" s="3112"/>
      <c r="SCX53" s="3112"/>
      <c r="SCY53" s="3112"/>
      <c r="SCZ53" s="3112"/>
      <c r="SDA53" s="3112"/>
      <c r="SDB53" s="3112"/>
      <c r="SDC53" s="3112"/>
      <c r="SDD53" s="3112"/>
      <c r="SDE53" s="3112"/>
      <c r="SDF53" s="3112"/>
      <c r="SDG53" s="3112"/>
      <c r="SDH53" s="3112"/>
      <c r="SDI53" s="3112"/>
      <c r="SDJ53" s="3112"/>
      <c r="SDK53" s="3112"/>
      <c r="SDL53" s="3112"/>
      <c r="SDM53" s="3112"/>
      <c r="SDN53" s="3112"/>
      <c r="SDO53" s="3112"/>
      <c r="SDP53" s="3112"/>
      <c r="SDQ53" s="3112"/>
      <c r="SDR53" s="3112"/>
      <c r="SDS53" s="3112"/>
      <c r="SDT53" s="3112"/>
      <c r="SDU53" s="3112"/>
      <c r="SDV53" s="3112"/>
      <c r="SDW53" s="3112"/>
      <c r="SDX53" s="3112"/>
      <c r="SDY53" s="3112"/>
      <c r="SDZ53" s="3112"/>
      <c r="SEA53" s="3112"/>
      <c r="SEB53" s="3112"/>
      <c r="SEC53" s="3112"/>
      <c r="SED53" s="3112"/>
      <c r="SEE53" s="3112"/>
      <c r="SEF53" s="3112"/>
      <c r="SEG53" s="3112"/>
      <c r="SEH53" s="3112"/>
      <c r="SEI53" s="3112"/>
      <c r="SEJ53" s="3112"/>
      <c r="SEK53" s="3112"/>
      <c r="SEL53" s="3112"/>
      <c r="SEM53" s="3112"/>
      <c r="SEN53" s="3112"/>
      <c r="SEO53" s="3112"/>
      <c r="SEP53" s="3112"/>
      <c r="SEQ53" s="3112"/>
      <c r="SER53" s="3112"/>
      <c r="SES53" s="3112"/>
      <c r="SET53" s="3112"/>
      <c r="SEU53" s="3112"/>
      <c r="SEV53" s="3112"/>
      <c r="SEW53" s="3112"/>
      <c r="SEX53" s="3112"/>
      <c r="SEY53" s="3112"/>
      <c r="SEZ53" s="3112"/>
      <c r="SFA53" s="3112"/>
      <c r="SFB53" s="3112"/>
      <c r="SFC53" s="3112"/>
      <c r="SFD53" s="3112"/>
      <c r="SFE53" s="3112"/>
      <c r="SFF53" s="3112"/>
      <c r="SFG53" s="3112"/>
      <c r="SFH53" s="3112"/>
      <c r="SFI53" s="3112"/>
      <c r="SFJ53" s="3112"/>
      <c r="SFK53" s="3112"/>
      <c r="SFL53" s="3112"/>
      <c r="SFM53" s="3112"/>
      <c r="SFN53" s="3112"/>
      <c r="SFO53" s="3112"/>
      <c r="SFP53" s="3112"/>
      <c r="SFQ53" s="3112"/>
      <c r="SFR53" s="3112"/>
      <c r="SFS53" s="3112"/>
      <c r="SFT53" s="3112"/>
      <c r="SFU53" s="3112"/>
      <c r="SFV53" s="3112"/>
      <c r="SFW53" s="3112"/>
      <c r="SFX53" s="3112"/>
      <c r="SFY53" s="3112"/>
      <c r="SFZ53" s="3112"/>
      <c r="SGA53" s="3112"/>
      <c r="SGB53" s="3112"/>
      <c r="SGC53" s="3112"/>
      <c r="SGD53" s="3112"/>
      <c r="SGE53" s="3112"/>
      <c r="SGF53" s="3112"/>
      <c r="SGG53" s="3112"/>
      <c r="SGH53" s="3112"/>
      <c r="SGI53" s="3112"/>
      <c r="SGJ53" s="3112"/>
      <c r="SGK53" s="3112"/>
      <c r="SGL53" s="3112"/>
      <c r="SGM53" s="3112"/>
      <c r="SGN53" s="3112"/>
      <c r="SGO53" s="3112"/>
      <c r="SGP53" s="3112"/>
      <c r="SGQ53" s="3112"/>
      <c r="SGR53" s="3112"/>
      <c r="SGS53" s="3112"/>
      <c r="SGT53" s="3112"/>
      <c r="SGU53" s="3112"/>
      <c r="SGV53" s="3112"/>
      <c r="SGW53" s="3112"/>
      <c r="SGX53" s="3112"/>
      <c r="SGY53" s="3112"/>
      <c r="SGZ53" s="3112"/>
      <c r="SHA53" s="3112"/>
      <c r="SHB53" s="3112"/>
      <c r="SHC53" s="3112"/>
      <c r="SHD53" s="3112"/>
      <c r="SHE53" s="3112"/>
      <c r="SHF53" s="3112"/>
      <c r="SHG53" s="3112"/>
      <c r="SHH53" s="3112"/>
      <c r="SHI53" s="3112"/>
      <c r="SHJ53" s="3112"/>
      <c r="SHK53" s="3112"/>
      <c r="SHL53" s="3112"/>
      <c r="SHM53" s="3112"/>
      <c r="SHN53" s="3112"/>
      <c r="SHO53" s="3112"/>
      <c r="SHP53" s="3112"/>
      <c r="SHQ53" s="3112"/>
      <c r="SHR53" s="3112"/>
      <c r="SHS53" s="3112"/>
      <c r="SHT53" s="3112"/>
      <c r="SHU53" s="3112"/>
      <c r="SHV53" s="3112"/>
      <c r="SHW53" s="3112"/>
      <c r="SHX53" s="3112"/>
      <c r="SHY53" s="3112"/>
      <c r="SHZ53" s="3112"/>
      <c r="SIA53" s="3112"/>
      <c r="SIB53" s="3112"/>
      <c r="SIC53" s="3112"/>
      <c r="SID53" s="3112"/>
      <c r="SIE53" s="3112"/>
      <c r="SIF53" s="3112"/>
      <c r="SIG53" s="3112"/>
      <c r="SIH53" s="3112"/>
      <c r="SII53" s="3112"/>
      <c r="SIJ53" s="3112"/>
      <c r="SIK53" s="3112"/>
      <c r="SIL53" s="3112"/>
      <c r="SIM53" s="3112"/>
      <c r="SIN53" s="3112"/>
      <c r="SIO53" s="3112"/>
      <c r="SIP53" s="3112"/>
      <c r="SIQ53" s="3112"/>
      <c r="SIR53" s="3112"/>
      <c r="SIS53" s="3112"/>
      <c r="SIT53" s="3112"/>
      <c r="SIU53" s="3112"/>
      <c r="SIV53" s="3112"/>
      <c r="SIW53" s="3112"/>
      <c r="SIX53" s="3112"/>
      <c r="SIY53" s="3112"/>
      <c r="SIZ53" s="3112"/>
      <c r="SJA53" s="3112"/>
      <c r="SJB53" s="3112"/>
      <c r="SJC53" s="3112"/>
      <c r="SJD53" s="3112"/>
      <c r="SJE53" s="3112"/>
      <c r="SJF53" s="3112"/>
      <c r="SJG53" s="3112"/>
      <c r="SJH53" s="3112"/>
      <c r="SJI53" s="3112"/>
      <c r="SJJ53" s="3112"/>
      <c r="SJK53" s="3112"/>
      <c r="SJL53" s="3112"/>
      <c r="SJM53" s="3112"/>
      <c r="SJN53" s="3112"/>
      <c r="SJO53" s="3112"/>
      <c r="SJP53" s="3112"/>
      <c r="SJQ53" s="3112"/>
      <c r="SJR53" s="3112"/>
      <c r="SJS53" s="3112"/>
      <c r="SJT53" s="3112"/>
      <c r="SJU53" s="3112"/>
      <c r="SJV53" s="3112"/>
      <c r="SJW53" s="3112"/>
      <c r="SJX53" s="3112"/>
      <c r="SJY53" s="3112"/>
      <c r="SJZ53" s="3112"/>
      <c r="SKA53" s="3112"/>
      <c r="SKB53" s="3112"/>
      <c r="SKC53" s="3112"/>
      <c r="SKD53" s="3112"/>
      <c r="SKE53" s="3112"/>
      <c r="SKF53" s="3112"/>
      <c r="SKG53" s="3112"/>
      <c r="SKH53" s="3112"/>
      <c r="SKI53" s="3112"/>
      <c r="SKJ53" s="3112"/>
      <c r="SKK53" s="3112"/>
      <c r="SKL53" s="3112"/>
      <c r="SKM53" s="3112"/>
      <c r="SKN53" s="3112"/>
      <c r="SKO53" s="3112"/>
      <c r="SKP53" s="3112"/>
      <c r="SKQ53" s="3112"/>
      <c r="SKR53" s="3112"/>
      <c r="SKS53" s="3112"/>
      <c r="SKT53" s="3112"/>
      <c r="SKU53" s="3112"/>
      <c r="SKV53" s="3112"/>
      <c r="SKW53" s="3112"/>
      <c r="SKX53" s="3112"/>
      <c r="SKY53" s="3112"/>
      <c r="SKZ53" s="3112"/>
      <c r="SLA53" s="3112"/>
      <c r="SLB53" s="3112"/>
      <c r="SLC53" s="3112"/>
      <c r="SLD53" s="3112"/>
      <c r="SLE53" s="3112"/>
      <c r="SLF53" s="3112"/>
      <c r="SLG53" s="3112"/>
      <c r="SLH53" s="3112"/>
      <c r="SLI53" s="3112"/>
      <c r="SLJ53" s="3112"/>
      <c r="SLK53" s="3112"/>
      <c r="SLL53" s="3112"/>
      <c r="SLM53" s="3112"/>
      <c r="SLN53" s="3112"/>
      <c r="SLO53" s="3112"/>
      <c r="SLP53" s="3112"/>
      <c r="SLQ53" s="3112"/>
      <c r="SLR53" s="3112"/>
      <c r="SLS53" s="3112"/>
      <c r="SLT53" s="3112"/>
      <c r="SLU53" s="3112"/>
      <c r="SLV53" s="3112"/>
      <c r="SLW53" s="3112"/>
      <c r="SLX53" s="3112"/>
      <c r="SLY53" s="3112"/>
      <c r="SLZ53" s="3112"/>
      <c r="SMA53" s="3112"/>
      <c r="SMB53" s="3112"/>
      <c r="SMC53" s="3112"/>
      <c r="SMD53" s="3112"/>
      <c r="SME53" s="3112"/>
      <c r="SMF53" s="3112"/>
      <c r="SMG53" s="3112"/>
      <c r="SMH53" s="3112"/>
      <c r="SMI53" s="3112"/>
      <c r="SMJ53" s="3112"/>
      <c r="SMK53" s="3112"/>
      <c r="SML53" s="3112"/>
      <c r="SMM53" s="3112"/>
      <c r="SMN53" s="3112"/>
      <c r="SMO53" s="3112"/>
      <c r="SMP53" s="3112"/>
      <c r="SMQ53" s="3112"/>
      <c r="SMR53" s="3112"/>
      <c r="SMS53" s="3112"/>
      <c r="SMT53" s="3112"/>
      <c r="SMU53" s="3112"/>
      <c r="SMV53" s="3112"/>
      <c r="SMW53" s="3112"/>
      <c r="SMX53" s="3112"/>
      <c r="SMY53" s="3112"/>
      <c r="SMZ53" s="3112"/>
      <c r="SNA53" s="3112"/>
      <c r="SNB53" s="3112"/>
      <c r="SNC53" s="3112"/>
      <c r="SND53" s="3112"/>
      <c r="SNE53" s="3112"/>
      <c r="SNF53" s="3112"/>
      <c r="SNG53" s="3112"/>
      <c r="SNH53" s="3112"/>
      <c r="SNI53" s="3112"/>
      <c r="SNJ53" s="3112"/>
      <c r="SNK53" s="3112"/>
      <c r="SNL53" s="3112"/>
      <c r="SNM53" s="3112"/>
      <c r="SNN53" s="3112"/>
      <c r="SNO53" s="3112"/>
      <c r="SNP53" s="3112"/>
      <c r="SNQ53" s="3112"/>
      <c r="SNR53" s="3112"/>
      <c r="SNS53" s="3112"/>
      <c r="SNT53" s="3112"/>
      <c r="SNU53" s="3112"/>
      <c r="SNV53" s="3112"/>
      <c r="SNW53" s="3112"/>
      <c r="SNX53" s="3112"/>
      <c r="SNY53" s="3112"/>
      <c r="SNZ53" s="3112"/>
      <c r="SOA53" s="3112"/>
      <c r="SOB53" s="3112"/>
      <c r="SOC53" s="3112"/>
      <c r="SOD53" s="3112"/>
      <c r="SOE53" s="3112"/>
      <c r="SOF53" s="3112"/>
      <c r="SOG53" s="3112"/>
      <c r="SOH53" s="3112"/>
      <c r="SOI53" s="3112"/>
      <c r="SOJ53" s="3112"/>
      <c r="SOK53" s="3112"/>
      <c r="SOL53" s="3112"/>
      <c r="SOM53" s="3112"/>
      <c r="SON53" s="3112"/>
      <c r="SOO53" s="3112"/>
      <c r="SOP53" s="3112"/>
      <c r="SOQ53" s="3112"/>
      <c r="SOR53" s="3112"/>
      <c r="SOS53" s="3112"/>
      <c r="SOT53" s="3112"/>
      <c r="SOU53" s="3112"/>
      <c r="SOV53" s="3112"/>
      <c r="SOW53" s="3112"/>
      <c r="SOX53" s="3112"/>
      <c r="SOY53" s="3112"/>
      <c r="SOZ53" s="3112"/>
      <c r="SPA53" s="3112"/>
      <c r="SPB53" s="3112"/>
      <c r="SPC53" s="3112"/>
      <c r="SPD53" s="3112"/>
      <c r="SPE53" s="3112"/>
      <c r="SPF53" s="3112"/>
      <c r="SPG53" s="3112"/>
      <c r="SPH53" s="3112"/>
      <c r="SPI53" s="3112"/>
      <c r="SPJ53" s="3112"/>
      <c r="SPK53" s="3112"/>
      <c r="SPL53" s="3112"/>
      <c r="SPM53" s="3112"/>
      <c r="SPN53" s="3112"/>
      <c r="SPO53" s="3112"/>
      <c r="SPP53" s="3112"/>
      <c r="SPQ53" s="3112"/>
      <c r="SPR53" s="3112"/>
      <c r="SPS53" s="3112"/>
      <c r="SPT53" s="3112"/>
      <c r="SPU53" s="3112"/>
      <c r="SPV53" s="3112"/>
      <c r="SPW53" s="3112"/>
      <c r="SPX53" s="3112"/>
      <c r="SPY53" s="3112"/>
      <c r="SPZ53" s="3112"/>
      <c r="SQA53" s="3112"/>
      <c r="SQB53" s="3112"/>
      <c r="SQC53" s="3112"/>
      <c r="SQD53" s="3112"/>
      <c r="SQE53" s="3112"/>
      <c r="SQF53" s="3112"/>
      <c r="SQG53" s="3112"/>
      <c r="SQH53" s="3112"/>
      <c r="SQI53" s="3112"/>
      <c r="SQJ53" s="3112"/>
      <c r="SQK53" s="3112"/>
      <c r="SQL53" s="3112"/>
      <c r="SQM53" s="3112"/>
      <c r="SQN53" s="3112"/>
      <c r="SQO53" s="3112"/>
      <c r="SQP53" s="3112"/>
      <c r="SQQ53" s="3112"/>
      <c r="SQR53" s="3112"/>
      <c r="SQS53" s="3112"/>
      <c r="SQT53" s="3112"/>
      <c r="SQU53" s="3112"/>
      <c r="SQV53" s="3112"/>
      <c r="SQW53" s="3112"/>
      <c r="SQX53" s="3112"/>
      <c r="SQY53" s="3112"/>
      <c r="SQZ53" s="3112"/>
      <c r="SRA53" s="3112"/>
      <c r="SRB53" s="3112"/>
      <c r="SRC53" s="3112"/>
      <c r="SRD53" s="3112"/>
      <c r="SRE53" s="3112"/>
      <c r="SRF53" s="3112"/>
      <c r="SRG53" s="3112"/>
      <c r="SRH53" s="3112"/>
      <c r="SRI53" s="3112"/>
      <c r="SRJ53" s="3112"/>
      <c r="SRK53" s="3112"/>
      <c r="SRL53" s="3112"/>
      <c r="SRM53" s="3112"/>
      <c r="SRN53" s="3112"/>
      <c r="SRO53" s="3112"/>
      <c r="SRP53" s="3112"/>
      <c r="SRQ53" s="3112"/>
      <c r="SRR53" s="3112"/>
      <c r="SRS53" s="3112"/>
      <c r="SRT53" s="3112"/>
      <c r="SRU53" s="3112"/>
      <c r="SRV53" s="3112"/>
      <c r="SRW53" s="3112"/>
      <c r="SRX53" s="3112"/>
      <c r="SRY53" s="3112"/>
      <c r="SRZ53" s="3112"/>
      <c r="SSA53" s="3112"/>
      <c r="SSB53" s="3112"/>
      <c r="SSC53" s="3112"/>
      <c r="SSD53" s="3112"/>
      <c r="SSE53" s="3112"/>
      <c r="SSF53" s="3112"/>
      <c r="SSG53" s="3112"/>
      <c r="SSH53" s="3112"/>
      <c r="SSI53" s="3112"/>
      <c r="SSJ53" s="3112"/>
      <c r="SSK53" s="3112"/>
      <c r="SSL53" s="3112"/>
      <c r="SSM53" s="3112"/>
      <c r="SSN53" s="3112"/>
      <c r="SSO53" s="3112"/>
      <c r="SSP53" s="3112"/>
      <c r="SSQ53" s="3112"/>
      <c r="SSR53" s="3112"/>
      <c r="SSS53" s="3112"/>
      <c r="SST53" s="3112"/>
      <c r="SSU53" s="3112"/>
      <c r="SSV53" s="3112"/>
      <c r="SSW53" s="3112"/>
      <c r="SSX53" s="3112"/>
      <c r="SSY53" s="3112"/>
      <c r="SSZ53" s="3112"/>
      <c r="STA53" s="3112"/>
      <c r="STB53" s="3112"/>
      <c r="STC53" s="3112"/>
      <c r="STD53" s="3112"/>
      <c r="STE53" s="3112"/>
      <c r="STF53" s="3112"/>
      <c r="STG53" s="3112"/>
      <c r="STH53" s="3112"/>
      <c r="STI53" s="3112"/>
      <c r="STJ53" s="3112"/>
      <c r="STK53" s="3112"/>
      <c r="STL53" s="3112"/>
      <c r="STM53" s="3112"/>
      <c r="STN53" s="3112"/>
      <c r="STO53" s="3112"/>
      <c r="STP53" s="3112"/>
      <c r="STQ53" s="3112"/>
      <c r="STR53" s="3112"/>
      <c r="STS53" s="3112"/>
      <c r="STT53" s="3112"/>
      <c r="STU53" s="3112"/>
      <c r="STV53" s="3112"/>
      <c r="STW53" s="3112"/>
      <c r="STX53" s="3112"/>
      <c r="STY53" s="3112"/>
      <c r="STZ53" s="3112"/>
      <c r="SUA53" s="3112"/>
      <c r="SUB53" s="3112"/>
      <c r="SUC53" s="3112"/>
      <c r="SUD53" s="3112"/>
      <c r="SUE53" s="3112"/>
      <c r="SUF53" s="3112"/>
      <c r="SUG53" s="3112"/>
      <c r="SUH53" s="3112"/>
      <c r="SUI53" s="3112"/>
      <c r="SUJ53" s="3112"/>
      <c r="SUK53" s="3112"/>
      <c r="SUL53" s="3112"/>
      <c r="SUM53" s="3112"/>
      <c r="SUN53" s="3112"/>
      <c r="SUO53" s="3112"/>
      <c r="SUP53" s="3112"/>
      <c r="SUQ53" s="3112"/>
      <c r="SUR53" s="3112"/>
      <c r="SUS53" s="3112"/>
      <c r="SUT53" s="3112"/>
      <c r="SUU53" s="3112"/>
      <c r="SUV53" s="3112"/>
      <c r="SUW53" s="3112"/>
      <c r="SUX53" s="3112"/>
      <c r="SUY53" s="3112"/>
      <c r="SUZ53" s="3112"/>
      <c r="SVA53" s="3112"/>
      <c r="SVB53" s="3112"/>
      <c r="SVC53" s="3112"/>
      <c r="SVD53" s="3112"/>
      <c r="SVE53" s="3112"/>
      <c r="SVF53" s="3112"/>
      <c r="SVG53" s="3112"/>
      <c r="SVH53" s="3112"/>
      <c r="SVI53" s="3112"/>
      <c r="SVJ53" s="3112"/>
      <c r="SVK53" s="3112"/>
      <c r="SVL53" s="3112"/>
      <c r="SVM53" s="3112"/>
      <c r="SVN53" s="3112"/>
      <c r="SVO53" s="3112"/>
      <c r="SVP53" s="3112"/>
      <c r="SVQ53" s="3112"/>
      <c r="SVR53" s="3112"/>
      <c r="SVS53" s="3112"/>
      <c r="SVT53" s="3112"/>
      <c r="SVU53" s="3112"/>
      <c r="SVV53" s="3112"/>
      <c r="SVW53" s="3112"/>
      <c r="SVX53" s="3112"/>
      <c r="SVY53" s="3112"/>
      <c r="SVZ53" s="3112"/>
      <c r="SWA53" s="3112"/>
      <c r="SWB53" s="3112"/>
      <c r="SWC53" s="3112"/>
      <c r="SWD53" s="3112"/>
      <c r="SWE53" s="3112"/>
      <c r="SWF53" s="3112"/>
      <c r="SWG53" s="3112"/>
      <c r="SWH53" s="3112"/>
      <c r="SWI53" s="3112"/>
      <c r="SWJ53" s="3112"/>
      <c r="SWK53" s="3112"/>
      <c r="SWL53" s="3112"/>
      <c r="SWM53" s="3112"/>
      <c r="SWN53" s="3112"/>
      <c r="SWO53" s="3112"/>
      <c r="SWP53" s="3112"/>
      <c r="SWQ53" s="3112"/>
      <c r="SWR53" s="3112"/>
      <c r="SWS53" s="3112"/>
      <c r="SWT53" s="3112"/>
      <c r="SWU53" s="3112"/>
      <c r="SWV53" s="3112"/>
      <c r="SWW53" s="3112"/>
      <c r="SWX53" s="3112"/>
      <c r="SWY53" s="3112"/>
      <c r="SWZ53" s="3112"/>
      <c r="SXA53" s="3112"/>
      <c r="SXB53" s="3112"/>
      <c r="SXC53" s="3112"/>
      <c r="SXD53" s="3112"/>
      <c r="SXE53" s="3112"/>
      <c r="SXF53" s="3112"/>
      <c r="SXG53" s="3112"/>
      <c r="SXH53" s="3112"/>
      <c r="SXI53" s="3112"/>
      <c r="SXJ53" s="3112"/>
      <c r="SXK53" s="3112"/>
      <c r="SXL53" s="3112"/>
      <c r="SXM53" s="3112"/>
      <c r="SXN53" s="3112"/>
      <c r="SXO53" s="3112"/>
      <c r="SXP53" s="3112"/>
      <c r="SXQ53" s="3112"/>
      <c r="SXR53" s="3112"/>
      <c r="SXS53" s="3112"/>
      <c r="SXT53" s="3112"/>
      <c r="SXU53" s="3112"/>
      <c r="SXV53" s="3112"/>
      <c r="SXW53" s="3112"/>
      <c r="SXX53" s="3112"/>
      <c r="SXY53" s="3112"/>
      <c r="SXZ53" s="3112"/>
      <c r="SYA53" s="3112"/>
      <c r="SYB53" s="3112"/>
      <c r="SYC53" s="3112"/>
      <c r="SYD53" s="3112"/>
      <c r="SYE53" s="3112"/>
      <c r="SYF53" s="3112"/>
      <c r="SYG53" s="3112"/>
      <c r="SYH53" s="3112"/>
      <c r="SYI53" s="3112"/>
      <c r="SYJ53" s="3112"/>
      <c r="SYK53" s="3112"/>
      <c r="SYL53" s="3112"/>
      <c r="SYM53" s="3112"/>
      <c r="SYN53" s="3112"/>
      <c r="SYO53" s="3112"/>
      <c r="SYP53" s="3112"/>
      <c r="SYQ53" s="3112"/>
      <c r="SYR53" s="3112"/>
      <c r="SYS53" s="3112"/>
      <c r="SYT53" s="3112"/>
      <c r="SYU53" s="3112"/>
      <c r="SYV53" s="3112"/>
      <c r="SYW53" s="3112"/>
      <c r="SYX53" s="3112"/>
      <c r="SYY53" s="3112"/>
      <c r="SYZ53" s="3112"/>
      <c r="SZA53" s="3112"/>
      <c r="SZB53" s="3112"/>
      <c r="SZC53" s="3112"/>
      <c r="SZD53" s="3112"/>
      <c r="SZE53" s="3112"/>
      <c r="SZF53" s="3112"/>
      <c r="SZG53" s="3112"/>
      <c r="SZH53" s="3112"/>
      <c r="SZI53" s="3112"/>
      <c r="SZJ53" s="3112"/>
      <c r="SZK53" s="3112"/>
      <c r="SZL53" s="3112"/>
      <c r="SZM53" s="3112"/>
      <c r="SZN53" s="3112"/>
      <c r="SZO53" s="3112"/>
      <c r="SZP53" s="3112"/>
      <c r="SZQ53" s="3112"/>
      <c r="SZR53" s="3112"/>
      <c r="SZS53" s="3112"/>
      <c r="SZT53" s="3112"/>
      <c r="SZU53" s="3112"/>
      <c r="SZV53" s="3112"/>
      <c r="SZW53" s="3112"/>
      <c r="SZX53" s="3112"/>
      <c r="SZY53" s="3112"/>
      <c r="SZZ53" s="3112"/>
      <c r="TAA53" s="3112"/>
      <c r="TAB53" s="3112"/>
      <c r="TAC53" s="3112"/>
      <c r="TAD53" s="3112"/>
      <c r="TAE53" s="3112"/>
      <c r="TAF53" s="3112"/>
      <c r="TAG53" s="3112"/>
      <c r="TAH53" s="3112"/>
      <c r="TAI53" s="3112"/>
      <c r="TAJ53" s="3112"/>
      <c r="TAK53" s="3112"/>
      <c r="TAL53" s="3112"/>
      <c r="TAM53" s="3112"/>
      <c r="TAN53" s="3112"/>
      <c r="TAO53" s="3112"/>
      <c r="TAP53" s="3112"/>
      <c r="TAQ53" s="3112"/>
      <c r="TAR53" s="3112"/>
      <c r="TAS53" s="3112"/>
      <c r="TAT53" s="3112"/>
      <c r="TAU53" s="3112"/>
      <c r="TAV53" s="3112"/>
      <c r="TAW53" s="3112"/>
      <c r="TAX53" s="3112"/>
      <c r="TAY53" s="3112"/>
      <c r="TAZ53" s="3112"/>
      <c r="TBA53" s="3112"/>
      <c r="TBB53" s="3112"/>
      <c r="TBC53" s="3112"/>
      <c r="TBD53" s="3112"/>
      <c r="TBE53" s="3112"/>
      <c r="TBF53" s="3112"/>
      <c r="TBG53" s="3112"/>
      <c r="TBH53" s="3112"/>
      <c r="TBI53" s="3112"/>
      <c r="TBJ53" s="3112"/>
      <c r="TBK53" s="3112"/>
      <c r="TBL53" s="3112"/>
      <c r="TBM53" s="3112"/>
      <c r="TBN53" s="3112"/>
      <c r="TBO53" s="3112"/>
      <c r="TBP53" s="3112"/>
      <c r="TBQ53" s="3112"/>
      <c r="TBR53" s="3112"/>
      <c r="TBS53" s="3112"/>
      <c r="TBT53" s="3112"/>
      <c r="TBU53" s="3112"/>
      <c r="TBV53" s="3112"/>
      <c r="TBW53" s="3112"/>
      <c r="TBX53" s="3112"/>
      <c r="TBY53" s="3112"/>
      <c r="TBZ53" s="3112"/>
      <c r="TCA53" s="3112"/>
      <c r="TCB53" s="3112"/>
      <c r="TCC53" s="3112"/>
      <c r="TCD53" s="3112"/>
      <c r="TCE53" s="3112"/>
      <c r="TCF53" s="3112"/>
      <c r="TCG53" s="3112"/>
      <c r="TCH53" s="3112"/>
      <c r="TCI53" s="3112"/>
      <c r="TCJ53" s="3112"/>
      <c r="TCK53" s="3112"/>
      <c r="TCL53" s="3112"/>
      <c r="TCM53" s="3112"/>
      <c r="TCN53" s="3112"/>
      <c r="TCO53" s="3112"/>
      <c r="TCP53" s="3112"/>
      <c r="TCQ53" s="3112"/>
      <c r="TCR53" s="3112"/>
      <c r="TCS53" s="3112"/>
      <c r="TCT53" s="3112"/>
      <c r="TCU53" s="3112"/>
      <c r="TCV53" s="3112"/>
      <c r="TCW53" s="3112"/>
      <c r="TCX53" s="3112"/>
      <c r="TCY53" s="3112"/>
      <c r="TCZ53" s="3112"/>
      <c r="TDA53" s="3112"/>
      <c r="TDB53" s="3112"/>
      <c r="TDC53" s="3112"/>
      <c r="TDD53" s="3112"/>
      <c r="TDE53" s="3112"/>
      <c r="TDF53" s="3112"/>
      <c r="TDG53" s="3112"/>
      <c r="TDH53" s="3112"/>
      <c r="TDI53" s="3112"/>
      <c r="TDJ53" s="3112"/>
      <c r="TDK53" s="3112"/>
      <c r="TDL53" s="3112"/>
      <c r="TDM53" s="3112"/>
      <c r="TDN53" s="3112"/>
      <c r="TDO53" s="3112"/>
      <c r="TDP53" s="3112"/>
      <c r="TDQ53" s="3112"/>
      <c r="TDR53" s="3112"/>
      <c r="TDS53" s="3112"/>
      <c r="TDT53" s="3112"/>
      <c r="TDU53" s="3112"/>
      <c r="TDV53" s="3112"/>
      <c r="TDW53" s="3112"/>
      <c r="TDX53" s="3112"/>
      <c r="TDY53" s="3112"/>
      <c r="TDZ53" s="3112"/>
      <c r="TEA53" s="3112"/>
      <c r="TEB53" s="3112"/>
      <c r="TEC53" s="3112"/>
      <c r="TED53" s="3112"/>
      <c r="TEE53" s="3112"/>
      <c r="TEF53" s="3112"/>
      <c r="TEG53" s="3112"/>
      <c r="TEH53" s="3112"/>
      <c r="TEI53" s="3112"/>
      <c r="TEJ53" s="3112"/>
      <c r="TEK53" s="3112"/>
      <c r="TEL53" s="3112"/>
      <c r="TEM53" s="3112"/>
      <c r="TEN53" s="3112"/>
      <c r="TEO53" s="3112"/>
      <c r="TEP53" s="3112"/>
      <c r="TEQ53" s="3112"/>
      <c r="TER53" s="3112"/>
      <c r="TES53" s="3112"/>
      <c r="TET53" s="3112"/>
      <c r="TEU53" s="3112"/>
      <c r="TEV53" s="3112"/>
      <c r="TEW53" s="3112"/>
      <c r="TEX53" s="3112"/>
      <c r="TEY53" s="3112"/>
      <c r="TEZ53" s="3112"/>
      <c r="TFA53" s="3112"/>
      <c r="TFB53" s="3112"/>
      <c r="TFC53" s="3112"/>
      <c r="TFD53" s="3112"/>
      <c r="TFE53" s="3112"/>
      <c r="TFF53" s="3112"/>
      <c r="TFG53" s="3112"/>
      <c r="TFH53" s="3112"/>
      <c r="TFI53" s="3112"/>
      <c r="TFJ53" s="3112"/>
      <c r="TFK53" s="3112"/>
      <c r="TFL53" s="3112"/>
      <c r="TFM53" s="3112"/>
      <c r="TFN53" s="3112"/>
      <c r="TFO53" s="3112"/>
      <c r="TFP53" s="3112"/>
      <c r="TFQ53" s="3112"/>
      <c r="TFR53" s="3112"/>
      <c r="TFS53" s="3112"/>
      <c r="TFT53" s="3112"/>
      <c r="TFU53" s="3112"/>
      <c r="TFV53" s="3112"/>
      <c r="TFW53" s="3112"/>
      <c r="TFX53" s="3112"/>
      <c r="TFY53" s="3112"/>
      <c r="TFZ53" s="3112"/>
      <c r="TGA53" s="3112"/>
      <c r="TGB53" s="3112"/>
      <c r="TGC53" s="3112"/>
      <c r="TGD53" s="3112"/>
      <c r="TGE53" s="3112"/>
      <c r="TGF53" s="3112"/>
      <c r="TGG53" s="3112"/>
      <c r="TGH53" s="3112"/>
      <c r="TGI53" s="3112"/>
      <c r="TGJ53" s="3112"/>
      <c r="TGK53" s="3112"/>
      <c r="TGL53" s="3112"/>
      <c r="TGM53" s="3112"/>
      <c r="TGN53" s="3112"/>
      <c r="TGO53" s="3112"/>
      <c r="TGP53" s="3112"/>
      <c r="TGQ53" s="3112"/>
      <c r="TGR53" s="3112"/>
      <c r="TGS53" s="3112"/>
      <c r="TGT53" s="3112"/>
      <c r="TGU53" s="3112"/>
      <c r="TGV53" s="3112"/>
      <c r="TGW53" s="3112"/>
      <c r="TGX53" s="3112"/>
      <c r="TGY53" s="3112"/>
      <c r="TGZ53" s="3112"/>
      <c r="THA53" s="3112"/>
      <c r="THB53" s="3112"/>
      <c r="THC53" s="3112"/>
      <c r="THD53" s="3112"/>
      <c r="THE53" s="3112"/>
      <c r="THF53" s="3112"/>
      <c r="THG53" s="3112"/>
      <c r="THH53" s="3112"/>
      <c r="THI53" s="3112"/>
      <c r="THJ53" s="3112"/>
      <c r="THK53" s="3112"/>
      <c r="THL53" s="3112"/>
      <c r="THM53" s="3112"/>
      <c r="THN53" s="3112"/>
      <c r="THO53" s="3112"/>
      <c r="THP53" s="3112"/>
      <c r="THQ53" s="3112"/>
      <c r="THR53" s="3112"/>
      <c r="THS53" s="3112"/>
      <c r="THT53" s="3112"/>
      <c r="THU53" s="3112"/>
      <c r="THV53" s="3112"/>
      <c r="THW53" s="3112"/>
      <c r="THX53" s="3112"/>
      <c r="THY53" s="3112"/>
      <c r="THZ53" s="3112"/>
      <c r="TIA53" s="3112"/>
      <c r="TIB53" s="3112"/>
      <c r="TIC53" s="3112"/>
      <c r="TID53" s="3112"/>
      <c r="TIE53" s="3112"/>
      <c r="TIF53" s="3112"/>
      <c r="TIG53" s="3112"/>
      <c r="TIH53" s="3112"/>
      <c r="TII53" s="3112"/>
      <c r="TIJ53" s="3112"/>
      <c r="TIK53" s="3112"/>
      <c r="TIL53" s="3112"/>
      <c r="TIM53" s="3112"/>
      <c r="TIN53" s="3112"/>
      <c r="TIO53" s="3112"/>
      <c r="TIP53" s="3112"/>
      <c r="TIQ53" s="3112"/>
      <c r="TIR53" s="3112"/>
      <c r="TIS53" s="3112"/>
      <c r="TIT53" s="3112"/>
      <c r="TIU53" s="3112"/>
      <c r="TIV53" s="3112"/>
      <c r="TIW53" s="3112"/>
      <c r="TIX53" s="3112"/>
      <c r="TIY53" s="3112"/>
      <c r="TIZ53" s="3112"/>
      <c r="TJA53" s="3112"/>
      <c r="TJB53" s="3112"/>
      <c r="TJC53" s="3112"/>
      <c r="TJD53" s="3112"/>
      <c r="TJE53" s="3112"/>
      <c r="TJF53" s="3112"/>
      <c r="TJG53" s="3112"/>
      <c r="TJH53" s="3112"/>
      <c r="TJI53" s="3112"/>
      <c r="TJJ53" s="3112"/>
      <c r="TJK53" s="3112"/>
      <c r="TJL53" s="3112"/>
      <c r="TJM53" s="3112"/>
      <c r="TJN53" s="3112"/>
      <c r="TJO53" s="3112"/>
      <c r="TJP53" s="3112"/>
      <c r="TJQ53" s="3112"/>
      <c r="TJR53" s="3112"/>
      <c r="TJS53" s="3112"/>
      <c r="TJT53" s="3112"/>
      <c r="TJU53" s="3112"/>
      <c r="TJV53" s="3112"/>
      <c r="TJW53" s="3112"/>
      <c r="TJX53" s="3112"/>
      <c r="TJY53" s="3112"/>
      <c r="TJZ53" s="3112"/>
      <c r="TKA53" s="3112"/>
      <c r="TKB53" s="3112"/>
      <c r="TKC53" s="3112"/>
      <c r="TKD53" s="3112"/>
      <c r="TKE53" s="3112"/>
      <c r="TKF53" s="3112"/>
      <c r="TKG53" s="3112"/>
      <c r="TKH53" s="3112"/>
      <c r="TKI53" s="3112"/>
      <c r="TKJ53" s="3112"/>
      <c r="TKK53" s="3112"/>
      <c r="TKL53" s="3112"/>
      <c r="TKM53" s="3112"/>
      <c r="TKN53" s="3112"/>
      <c r="TKO53" s="3112"/>
      <c r="TKP53" s="3112"/>
      <c r="TKQ53" s="3112"/>
      <c r="TKR53" s="3112"/>
      <c r="TKS53" s="3112"/>
      <c r="TKT53" s="3112"/>
      <c r="TKU53" s="3112"/>
      <c r="TKV53" s="3112"/>
      <c r="TKW53" s="3112"/>
      <c r="TKX53" s="3112"/>
      <c r="TKY53" s="3112"/>
      <c r="TKZ53" s="3112"/>
      <c r="TLA53" s="3112"/>
      <c r="TLB53" s="3112"/>
      <c r="TLC53" s="3112"/>
      <c r="TLD53" s="3112"/>
      <c r="TLE53" s="3112"/>
      <c r="TLF53" s="3112"/>
      <c r="TLG53" s="3112"/>
      <c r="TLH53" s="3112"/>
      <c r="TLI53" s="3112"/>
      <c r="TLJ53" s="3112"/>
      <c r="TLK53" s="3112"/>
      <c r="TLL53" s="3112"/>
      <c r="TLM53" s="3112"/>
      <c r="TLN53" s="3112"/>
      <c r="TLO53" s="3112"/>
      <c r="TLP53" s="3112"/>
      <c r="TLQ53" s="3112"/>
      <c r="TLR53" s="3112"/>
      <c r="TLS53" s="3112"/>
      <c r="TLT53" s="3112"/>
      <c r="TLU53" s="3112"/>
      <c r="TLV53" s="3112"/>
      <c r="TLW53" s="3112"/>
      <c r="TLX53" s="3112"/>
      <c r="TLY53" s="3112"/>
      <c r="TLZ53" s="3112"/>
      <c r="TMA53" s="3112"/>
      <c r="TMB53" s="3112"/>
      <c r="TMC53" s="3112"/>
      <c r="TMD53" s="3112"/>
      <c r="TME53" s="3112"/>
      <c r="TMF53" s="3112"/>
      <c r="TMG53" s="3112"/>
      <c r="TMH53" s="3112"/>
      <c r="TMI53" s="3112"/>
      <c r="TMJ53" s="3112"/>
      <c r="TMK53" s="3112"/>
      <c r="TML53" s="3112"/>
      <c r="TMM53" s="3112"/>
      <c r="TMN53" s="3112"/>
      <c r="TMO53" s="3112"/>
      <c r="TMP53" s="3112"/>
      <c r="TMQ53" s="3112"/>
      <c r="TMR53" s="3112"/>
      <c r="TMS53" s="3112"/>
      <c r="TMT53" s="3112"/>
      <c r="TMU53" s="3112"/>
      <c r="TMV53" s="3112"/>
      <c r="TMW53" s="3112"/>
      <c r="TMX53" s="3112"/>
      <c r="TMY53" s="3112"/>
      <c r="TMZ53" s="3112"/>
      <c r="TNA53" s="3112"/>
      <c r="TNB53" s="3112"/>
      <c r="TNC53" s="3112"/>
      <c r="TND53" s="3112"/>
      <c r="TNE53" s="3112"/>
      <c r="TNF53" s="3112"/>
      <c r="TNG53" s="3112"/>
      <c r="TNH53" s="3112"/>
      <c r="TNI53" s="3112"/>
      <c r="TNJ53" s="3112"/>
      <c r="TNK53" s="3112"/>
      <c r="TNL53" s="3112"/>
      <c r="TNM53" s="3112"/>
      <c r="TNN53" s="3112"/>
      <c r="TNO53" s="3112"/>
      <c r="TNP53" s="3112"/>
      <c r="TNQ53" s="3112"/>
      <c r="TNR53" s="3112"/>
      <c r="TNS53" s="3112"/>
      <c r="TNT53" s="3112"/>
      <c r="TNU53" s="3112"/>
      <c r="TNV53" s="3112"/>
      <c r="TNW53" s="3112"/>
      <c r="TNX53" s="3112"/>
      <c r="TNY53" s="3112"/>
      <c r="TNZ53" s="3112"/>
      <c r="TOA53" s="3112"/>
      <c r="TOB53" s="3112"/>
      <c r="TOC53" s="3112"/>
      <c r="TOD53" s="3112"/>
      <c r="TOE53" s="3112"/>
      <c r="TOF53" s="3112"/>
      <c r="TOG53" s="3112"/>
      <c r="TOH53" s="3112"/>
      <c r="TOI53" s="3112"/>
      <c r="TOJ53" s="3112"/>
      <c r="TOK53" s="3112"/>
      <c r="TOL53" s="3112"/>
      <c r="TOM53" s="3112"/>
      <c r="TON53" s="3112"/>
      <c r="TOO53" s="3112"/>
      <c r="TOP53" s="3112"/>
      <c r="TOQ53" s="3112"/>
      <c r="TOR53" s="3112"/>
      <c r="TOS53" s="3112"/>
      <c r="TOT53" s="3112"/>
      <c r="TOU53" s="3112"/>
      <c r="TOV53" s="3112"/>
      <c r="TOW53" s="3112"/>
      <c r="TOX53" s="3112"/>
      <c r="TOY53" s="3112"/>
      <c r="TOZ53" s="3112"/>
      <c r="TPA53" s="3112"/>
      <c r="TPB53" s="3112"/>
      <c r="TPC53" s="3112"/>
      <c r="TPD53" s="3112"/>
      <c r="TPE53" s="3112"/>
      <c r="TPF53" s="3112"/>
      <c r="TPG53" s="3112"/>
      <c r="TPH53" s="3112"/>
      <c r="TPI53" s="3112"/>
      <c r="TPJ53" s="3112"/>
      <c r="TPK53" s="3112"/>
      <c r="TPL53" s="3112"/>
      <c r="TPM53" s="3112"/>
      <c r="TPN53" s="3112"/>
      <c r="TPO53" s="3112"/>
      <c r="TPP53" s="3112"/>
      <c r="TPQ53" s="3112"/>
      <c r="TPR53" s="3112"/>
      <c r="TPS53" s="3112"/>
      <c r="TPT53" s="3112"/>
      <c r="TPU53" s="3112"/>
      <c r="TPV53" s="3112"/>
      <c r="TPW53" s="3112"/>
      <c r="TPX53" s="3112"/>
      <c r="TPY53" s="3112"/>
      <c r="TPZ53" s="3112"/>
      <c r="TQA53" s="3112"/>
      <c r="TQB53" s="3112"/>
      <c r="TQC53" s="3112"/>
      <c r="TQD53" s="3112"/>
      <c r="TQE53" s="3112"/>
      <c r="TQF53" s="3112"/>
      <c r="TQG53" s="3112"/>
      <c r="TQH53" s="3112"/>
      <c r="TQI53" s="3112"/>
      <c r="TQJ53" s="3112"/>
      <c r="TQK53" s="3112"/>
      <c r="TQL53" s="3112"/>
      <c r="TQM53" s="3112"/>
      <c r="TQN53" s="3112"/>
      <c r="TQO53" s="3112"/>
      <c r="TQP53" s="3112"/>
      <c r="TQQ53" s="3112"/>
      <c r="TQR53" s="3112"/>
      <c r="TQS53" s="3112"/>
      <c r="TQT53" s="3112"/>
      <c r="TQU53" s="3112"/>
      <c r="TQV53" s="3112"/>
      <c r="TQW53" s="3112"/>
      <c r="TQX53" s="3112"/>
      <c r="TQY53" s="3112"/>
      <c r="TQZ53" s="3112"/>
      <c r="TRA53" s="3112"/>
      <c r="TRB53" s="3112"/>
      <c r="TRC53" s="3112"/>
      <c r="TRD53" s="3112"/>
      <c r="TRE53" s="3112"/>
      <c r="TRF53" s="3112"/>
      <c r="TRG53" s="3112"/>
      <c r="TRH53" s="3112"/>
      <c r="TRI53" s="3112"/>
      <c r="TRJ53" s="3112"/>
      <c r="TRK53" s="3112"/>
      <c r="TRL53" s="3112"/>
      <c r="TRM53" s="3112"/>
      <c r="TRN53" s="3112"/>
      <c r="TRO53" s="3112"/>
      <c r="TRP53" s="3112"/>
      <c r="TRQ53" s="3112"/>
      <c r="TRR53" s="3112"/>
      <c r="TRS53" s="3112"/>
      <c r="TRT53" s="3112"/>
      <c r="TRU53" s="3112"/>
      <c r="TRV53" s="3112"/>
      <c r="TRW53" s="3112"/>
      <c r="TRX53" s="3112"/>
      <c r="TRY53" s="3112"/>
      <c r="TRZ53" s="3112"/>
      <c r="TSA53" s="3112"/>
      <c r="TSB53" s="3112"/>
      <c r="TSC53" s="3112"/>
      <c r="TSD53" s="3112"/>
      <c r="TSE53" s="3112"/>
      <c r="TSF53" s="3112"/>
      <c r="TSG53" s="3112"/>
      <c r="TSH53" s="3112"/>
      <c r="TSI53" s="3112"/>
      <c r="TSJ53" s="3112"/>
      <c r="TSK53" s="3112"/>
      <c r="TSL53" s="3112"/>
      <c r="TSM53" s="3112"/>
      <c r="TSN53" s="3112"/>
      <c r="TSO53" s="3112"/>
      <c r="TSP53" s="3112"/>
      <c r="TSQ53" s="3112"/>
      <c r="TSR53" s="3112"/>
      <c r="TSS53" s="3112"/>
      <c r="TST53" s="3112"/>
      <c r="TSU53" s="3112"/>
      <c r="TSV53" s="3112"/>
      <c r="TSW53" s="3112"/>
      <c r="TSX53" s="3112"/>
      <c r="TSY53" s="3112"/>
      <c r="TSZ53" s="3112"/>
      <c r="TTA53" s="3112"/>
      <c r="TTB53" s="3112"/>
      <c r="TTC53" s="3112"/>
      <c r="TTD53" s="3112"/>
      <c r="TTE53" s="3112"/>
      <c r="TTF53" s="3112"/>
      <c r="TTG53" s="3112"/>
      <c r="TTH53" s="3112"/>
      <c r="TTI53" s="3112"/>
      <c r="TTJ53" s="3112"/>
      <c r="TTK53" s="3112"/>
      <c r="TTL53" s="3112"/>
      <c r="TTM53" s="3112"/>
      <c r="TTN53" s="3112"/>
      <c r="TTO53" s="3112"/>
      <c r="TTP53" s="3112"/>
      <c r="TTQ53" s="3112"/>
      <c r="TTR53" s="3112"/>
      <c r="TTS53" s="3112"/>
      <c r="TTT53" s="3112"/>
      <c r="TTU53" s="3112"/>
      <c r="TTV53" s="3112"/>
      <c r="TTW53" s="3112"/>
      <c r="TTX53" s="3112"/>
      <c r="TTY53" s="3112"/>
      <c r="TTZ53" s="3112"/>
      <c r="TUA53" s="3112"/>
      <c r="TUB53" s="3112"/>
      <c r="TUC53" s="3112"/>
      <c r="TUD53" s="3112"/>
      <c r="TUE53" s="3112"/>
      <c r="TUF53" s="3112"/>
      <c r="TUG53" s="3112"/>
      <c r="TUH53" s="3112"/>
      <c r="TUI53" s="3112"/>
      <c r="TUJ53" s="3112"/>
      <c r="TUK53" s="3112"/>
      <c r="TUL53" s="3112"/>
      <c r="TUM53" s="3112"/>
      <c r="TUN53" s="3112"/>
      <c r="TUO53" s="3112"/>
      <c r="TUP53" s="3112"/>
      <c r="TUQ53" s="3112"/>
      <c r="TUR53" s="3112"/>
      <c r="TUS53" s="3112"/>
      <c r="TUT53" s="3112"/>
      <c r="TUU53" s="3112"/>
      <c r="TUV53" s="3112"/>
      <c r="TUW53" s="3112"/>
      <c r="TUX53" s="3112"/>
      <c r="TUY53" s="3112"/>
      <c r="TUZ53" s="3112"/>
      <c r="TVA53" s="3112"/>
      <c r="TVB53" s="3112"/>
      <c r="TVC53" s="3112"/>
      <c r="TVD53" s="3112"/>
      <c r="TVE53" s="3112"/>
      <c r="TVF53" s="3112"/>
      <c r="TVG53" s="3112"/>
      <c r="TVH53" s="3112"/>
      <c r="TVI53" s="3112"/>
      <c r="TVJ53" s="3112"/>
      <c r="TVK53" s="3112"/>
      <c r="TVL53" s="3112"/>
      <c r="TVM53" s="3112"/>
      <c r="TVN53" s="3112"/>
      <c r="TVO53" s="3112"/>
      <c r="TVP53" s="3112"/>
      <c r="TVQ53" s="3112"/>
      <c r="TVR53" s="3112"/>
      <c r="TVS53" s="3112"/>
      <c r="TVT53" s="3112"/>
      <c r="TVU53" s="3112"/>
      <c r="TVV53" s="3112"/>
      <c r="TVW53" s="3112"/>
      <c r="TVX53" s="3112"/>
      <c r="TVY53" s="3112"/>
      <c r="TVZ53" s="3112"/>
      <c r="TWA53" s="3112"/>
      <c r="TWB53" s="3112"/>
      <c r="TWC53" s="3112"/>
      <c r="TWD53" s="3112"/>
      <c r="TWE53" s="3112"/>
      <c r="TWF53" s="3112"/>
      <c r="TWG53" s="3112"/>
      <c r="TWH53" s="3112"/>
      <c r="TWI53" s="3112"/>
      <c r="TWJ53" s="3112"/>
      <c r="TWK53" s="3112"/>
      <c r="TWL53" s="3112"/>
      <c r="TWM53" s="3112"/>
      <c r="TWN53" s="3112"/>
      <c r="TWO53" s="3112"/>
      <c r="TWP53" s="3112"/>
      <c r="TWQ53" s="3112"/>
      <c r="TWR53" s="3112"/>
      <c r="TWS53" s="3112"/>
      <c r="TWT53" s="3112"/>
      <c r="TWU53" s="3112"/>
      <c r="TWV53" s="3112"/>
      <c r="TWW53" s="3112"/>
      <c r="TWX53" s="3112"/>
      <c r="TWY53" s="3112"/>
      <c r="TWZ53" s="3112"/>
      <c r="TXA53" s="3112"/>
      <c r="TXB53" s="3112"/>
      <c r="TXC53" s="3112"/>
      <c r="TXD53" s="3112"/>
      <c r="TXE53" s="3112"/>
      <c r="TXF53" s="3112"/>
      <c r="TXG53" s="3112"/>
      <c r="TXH53" s="3112"/>
      <c r="TXI53" s="3112"/>
      <c r="TXJ53" s="3112"/>
      <c r="TXK53" s="3112"/>
      <c r="TXL53" s="3112"/>
      <c r="TXM53" s="3112"/>
      <c r="TXN53" s="3112"/>
      <c r="TXO53" s="3112"/>
      <c r="TXP53" s="3112"/>
      <c r="TXQ53" s="3112"/>
      <c r="TXR53" s="3112"/>
      <c r="TXS53" s="3112"/>
      <c r="TXT53" s="3112"/>
      <c r="TXU53" s="3112"/>
      <c r="TXV53" s="3112"/>
      <c r="TXW53" s="3112"/>
      <c r="TXX53" s="3112"/>
      <c r="TXY53" s="3112"/>
      <c r="TXZ53" s="3112"/>
      <c r="TYA53" s="3112"/>
      <c r="TYB53" s="3112"/>
      <c r="TYC53" s="3112"/>
      <c r="TYD53" s="3112"/>
      <c r="TYE53" s="3112"/>
      <c r="TYF53" s="3112"/>
      <c r="TYG53" s="3112"/>
      <c r="TYH53" s="3112"/>
      <c r="TYI53" s="3112"/>
      <c r="TYJ53" s="3112"/>
      <c r="TYK53" s="3112"/>
      <c r="TYL53" s="3112"/>
      <c r="TYM53" s="3112"/>
      <c r="TYN53" s="3112"/>
      <c r="TYO53" s="3112"/>
      <c r="TYP53" s="3112"/>
      <c r="TYQ53" s="3112"/>
      <c r="TYR53" s="3112"/>
      <c r="TYS53" s="3112"/>
      <c r="TYT53" s="3112"/>
      <c r="TYU53" s="3112"/>
      <c r="TYV53" s="3112"/>
      <c r="TYW53" s="3112"/>
      <c r="TYX53" s="3112"/>
      <c r="TYY53" s="3112"/>
      <c r="TYZ53" s="3112"/>
      <c r="TZA53" s="3112"/>
      <c r="TZB53" s="3112"/>
      <c r="TZC53" s="3112"/>
      <c r="TZD53" s="3112"/>
      <c r="TZE53" s="3112"/>
      <c r="TZF53" s="3112"/>
      <c r="TZG53" s="3112"/>
      <c r="TZH53" s="3112"/>
      <c r="TZI53" s="3112"/>
      <c r="TZJ53" s="3112"/>
      <c r="TZK53" s="3112"/>
      <c r="TZL53" s="3112"/>
      <c r="TZM53" s="3112"/>
      <c r="TZN53" s="3112"/>
      <c r="TZO53" s="3112"/>
      <c r="TZP53" s="3112"/>
      <c r="TZQ53" s="3112"/>
      <c r="TZR53" s="3112"/>
      <c r="TZS53" s="3112"/>
      <c r="TZT53" s="3112"/>
      <c r="TZU53" s="3112"/>
      <c r="TZV53" s="3112"/>
      <c r="TZW53" s="3112"/>
      <c r="TZX53" s="3112"/>
      <c r="TZY53" s="3112"/>
      <c r="TZZ53" s="3112"/>
      <c r="UAA53" s="3112"/>
      <c r="UAB53" s="3112"/>
      <c r="UAC53" s="3112"/>
      <c r="UAD53" s="3112"/>
      <c r="UAE53" s="3112"/>
      <c r="UAF53" s="3112"/>
      <c r="UAG53" s="3112"/>
      <c r="UAH53" s="3112"/>
      <c r="UAI53" s="3112"/>
      <c r="UAJ53" s="3112"/>
      <c r="UAK53" s="3112"/>
      <c r="UAL53" s="3112"/>
      <c r="UAM53" s="3112"/>
      <c r="UAN53" s="3112"/>
      <c r="UAO53" s="3112"/>
      <c r="UAP53" s="3112"/>
      <c r="UAQ53" s="3112"/>
      <c r="UAR53" s="3112"/>
      <c r="UAS53" s="3112"/>
      <c r="UAT53" s="3112"/>
      <c r="UAU53" s="3112"/>
      <c r="UAV53" s="3112"/>
      <c r="UAW53" s="3112"/>
      <c r="UAX53" s="3112"/>
      <c r="UAY53" s="3112"/>
      <c r="UAZ53" s="3112"/>
      <c r="UBA53" s="3112"/>
      <c r="UBB53" s="3112"/>
      <c r="UBC53" s="3112"/>
      <c r="UBD53" s="3112"/>
      <c r="UBE53" s="3112"/>
      <c r="UBF53" s="3112"/>
      <c r="UBG53" s="3112"/>
      <c r="UBH53" s="3112"/>
      <c r="UBI53" s="3112"/>
      <c r="UBJ53" s="3112"/>
      <c r="UBK53" s="3112"/>
      <c r="UBL53" s="3112"/>
      <c r="UBM53" s="3112"/>
      <c r="UBN53" s="3112"/>
      <c r="UBO53" s="3112"/>
      <c r="UBP53" s="3112"/>
      <c r="UBQ53" s="3112"/>
      <c r="UBR53" s="3112"/>
      <c r="UBS53" s="3112"/>
      <c r="UBT53" s="3112"/>
      <c r="UBU53" s="3112"/>
      <c r="UBV53" s="3112"/>
      <c r="UBW53" s="3112"/>
      <c r="UBX53" s="3112"/>
      <c r="UBY53" s="3112"/>
      <c r="UBZ53" s="3112"/>
      <c r="UCA53" s="3112"/>
      <c r="UCB53" s="3112"/>
      <c r="UCC53" s="3112"/>
      <c r="UCD53" s="3112"/>
      <c r="UCE53" s="3112"/>
      <c r="UCF53" s="3112"/>
      <c r="UCG53" s="3112"/>
      <c r="UCH53" s="3112"/>
      <c r="UCI53" s="3112"/>
      <c r="UCJ53" s="3112"/>
      <c r="UCK53" s="3112"/>
      <c r="UCL53" s="3112"/>
      <c r="UCM53" s="3112"/>
      <c r="UCN53" s="3112"/>
      <c r="UCO53" s="3112"/>
      <c r="UCP53" s="3112"/>
      <c r="UCQ53" s="3112"/>
      <c r="UCR53" s="3112"/>
      <c r="UCS53" s="3112"/>
      <c r="UCT53" s="3112"/>
      <c r="UCU53" s="3112"/>
      <c r="UCV53" s="3112"/>
      <c r="UCW53" s="3112"/>
      <c r="UCX53" s="3112"/>
      <c r="UCY53" s="3112"/>
      <c r="UCZ53" s="3112"/>
      <c r="UDA53" s="3112"/>
      <c r="UDB53" s="3112"/>
      <c r="UDC53" s="3112"/>
      <c r="UDD53" s="3112"/>
      <c r="UDE53" s="3112"/>
      <c r="UDF53" s="3112"/>
      <c r="UDG53" s="3112"/>
      <c r="UDH53" s="3112"/>
      <c r="UDI53" s="3112"/>
      <c r="UDJ53" s="3112"/>
      <c r="UDK53" s="3112"/>
      <c r="UDL53" s="3112"/>
      <c r="UDM53" s="3112"/>
      <c r="UDN53" s="3112"/>
      <c r="UDO53" s="3112"/>
      <c r="UDP53" s="3112"/>
      <c r="UDQ53" s="3112"/>
      <c r="UDR53" s="3112"/>
      <c r="UDS53" s="3112"/>
      <c r="UDT53" s="3112"/>
      <c r="UDU53" s="3112"/>
      <c r="UDV53" s="3112"/>
      <c r="UDW53" s="3112"/>
      <c r="UDX53" s="3112"/>
      <c r="UDY53" s="3112"/>
      <c r="UDZ53" s="3112"/>
      <c r="UEA53" s="3112"/>
      <c r="UEB53" s="3112"/>
      <c r="UEC53" s="3112"/>
      <c r="UED53" s="3112"/>
      <c r="UEE53" s="3112"/>
      <c r="UEF53" s="3112"/>
      <c r="UEG53" s="3112"/>
      <c r="UEH53" s="3112"/>
      <c r="UEI53" s="3112"/>
      <c r="UEJ53" s="3112"/>
      <c r="UEK53" s="3112"/>
      <c r="UEL53" s="3112"/>
      <c r="UEM53" s="3112"/>
      <c r="UEN53" s="3112"/>
      <c r="UEO53" s="3112"/>
      <c r="UEP53" s="3112"/>
      <c r="UEQ53" s="3112"/>
      <c r="UER53" s="3112"/>
      <c r="UES53" s="3112"/>
      <c r="UET53" s="3112"/>
      <c r="UEU53" s="3112"/>
      <c r="UEV53" s="3112"/>
      <c r="UEW53" s="3112"/>
      <c r="UEX53" s="3112"/>
      <c r="UEY53" s="3112"/>
      <c r="UEZ53" s="3112"/>
      <c r="UFA53" s="3112"/>
      <c r="UFB53" s="3112"/>
      <c r="UFC53" s="3112"/>
      <c r="UFD53" s="3112"/>
      <c r="UFE53" s="3112"/>
      <c r="UFF53" s="3112"/>
      <c r="UFG53" s="3112"/>
      <c r="UFH53" s="3112"/>
      <c r="UFI53" s="3112"/>
      <c r="UFJ53" s="3112"/>
      <c r="UFK53" s="3112"/>
      <c r="UFL53" s="3112"/>
      <c r="UFM53" s="3112"/>
      <c r="UFN53" s="3112"/>
      <c r="UFO53" s="3112"/>
      <c r="UFP53" s="3112"/>
      <c r="UFQ53" s="3112"/>
      <c r="UFR53" s="3112"/>
      <c r="UFS53" s="3112"/>
      <c r="UFT53" s="3112"/>
      <c r="UFU53" s="3112"/>
      <c r="UFV53" s="3112"/>
      <c r="UFW53" s="3112"/>
      <c r="UFX53" s="3112"/>
      <c r="UFY53" s="3112"/>
      <c r="UFZ53" s="3112"/>
      <c r="UGA53" s="3112"/>
      <c r="UGB53" s="3112"/>
      <c r="UGC53" s="3112"/>
      <c r="UGD53" s="3112"/>
      <c r="UGE53" s="3112"/>
      <c r="UGF53" s="3112"/>
      <c r="UGG53" s="3112"/>
      <c r="UGH53" s="3112"/>
      <c r="UGI53" s="3112"/>
      <c r="UGJ53" s="3112"/>
      <c r="UGK53" s="3112"/>
      <c r="UGL53" s="3112"/>
      <c r="UGM53" s="3112"/>
      <c r="UGN53" s="3112"/>
      <c r="UGO53" s="3112"/>
      <c r="UGP53" s="3112"/>
      <c r="UGQ53" s="3112"/>
      <c r="UGR53" s="3112"/>
      <c r="UGS53" s="3112"/>
      <c r="UGT53" s="3112"/>
      <c r="UGU53" s="3112"/>
      <c r="UGV53" s="3112"/>
      <c r="UGW53" s="3112"/>
      <c r="UGX53" s="3112"/>
      <c r="UGY53" s="3112"/>
      <c r="UGZ53" s="3112"/>
      <c r="UHA53" s="3112"/>
      <c r="UHB53" s="3112"/>
      <c r="UHC53" s="3112"/>
      <c r="UHD53" s="3112"/>
      <c r="UHE53" s="3112"/>
      <c r="UHF53" s="3112"/>
      <c r="UHG53" s="3112"/>
      <c r="UHH53" s="3112"/>
      <c r="UHI53" s="3112"/>
      <c r="UHJ53" s="3112"/>
      <c r="UHK53" s="3112"/>
      <c r="UHL53" s="3112"/>
      <c r="UHM53" s="3112"/>
      <c r="UHN53" s="3112"/>
      <c r="UHO53" s="3112"/>
      <c r="UHP53" s="3112"/>
      <c r="UHQ53" s="3112"/>
      <c r="UHR53" s="3112"/>
      <c r="UHS53" s="3112"/>
      <c r="UHT53" s="3112"/>
      <c r="UHU53" s="3112"/>
      <c r="UHV53" s="3112"/>
      <c r="UHW53" s="3112"/>
      <c r="UHX53" s="3112"/>
      <c r="UHY53" s="3112"/>
      <c r="UHZ53" s="3112"/>
      <c r="UIA53" s="3112"/>
      <c r="UIB53" s="3112"/>
      <c r="UIC53" s="3112"/>
      <c r="UID53" s="3112"/>
      <c r="UIE53" s="3112"/>
      <c r="UIF53" s="3112"/>
      <c r="UIG53" s="3112"/>
      <c r="UIH53" s="3112"/>
      <c r="UII53" s="3112"/>
      <c r="UIJ53" s="3112"/>
      <c r="UIK53" s="3112"/>
      <c r="UIL53" s="3112"/>
      <c r="UIM53" s="3112"/>
      <c r="UIN53" s="3112"/>
      <c r="UIO53" s="3112"/>
      <c r="UIP53" s="3112"/>
      <c r="UIQ53" s="3112"/>
      <c r="UIR53" s="3112"/>
      <c r="UIS53" s="3112"/>
      <c r="UIT53" s="3112"/>
      <c r="UIU53" s="3112"/>
      <c r="UIV53" s="3112"/>
      <c r="UIW53" s="3112"/>
      <c r="UIX53" s="3112"/>
      <c r="UIY53" s="3112"/>
      <c r="UIZ53" s="3112"/>
      <c r="UJA53" s="3112"/>
      <c r="UJB53" s="3112"/>
      <c r="UJC53" s="3112"/>
      <c r="UJD53" s="3112"/>
      <c r="UJE53" s="3112"/>
      <c r="UJF53" s="3112"/>
      <c r="UJG53" s="3112"/>
      <c r="UJH53" s="3112"/>
      <c r="UJI53" s="3112"/>
      <c r="UJJ53" s="3112"/>
      <c r="UJK53" s="3112"/>
      <c r="UJL53" s="3112"/>
      <c r="UJM53" s="3112"/>
      <c r="UJN53" s="3112"/>
      <c r="UJO53" s="3112"/>
      <c r="UJP53" s="3112"/>
      <c r="UJQ53" s="3112"/>
      <c r="UJR53" s="3112"/>
      <c r="UJS53" s="3112"/>
      <c r="UJT53" s="3112"/>
      <c r="UJU53" s="3112"/>
      <c r="UJV53" s="3112"/>
      <c r="UJW53" s="3112"/>
      <c r="UJX53" s="3112"/>
      <c r="UJY53" s="3112"/>
      <c r="UJZ53" s="3112"/>
      <c r="UKA53" s="3112"/>
      <c r="UKB53" s="3112"/>
      <c r="UKC53" s="3112"/>
      <c r="UKD53" s="3112"/>
      <c r="UKE53" s="3112"/>
      <c r="UKF53" s="3112"/>
      <c r="UKG53" s="3112"/>
      <c r="UKH53" s="3112"/>
      <c r="UKI53" s="3112"/>
      <c r="UKJ53" s="3112"/>
      <c r="UKK53" s="3112"/>
      <c r="UKL53" s="3112"/>
      <c r="UKM53" s="3112"/>
      <c r="UKN53" s="3112"/>
      <c r="UKO53" s="3112"/>
      <c r="UKP53" s="3112"/>
      <c r="UKQ53" s="3112"/>
      <c r="UKR53" s="3112"/>
      <c r="UKS53" s="3112"/>
      <c r="UKT53" s="3112"/>
      <c r="UKU53" s="3112"/>
      <c r="UKV53" s="3112"/>
      <c r="UKW53" s="3112"/>
      <c r="UKX53" s="3112"/>
      <c r="UKY53" s="3112"/>
      <c r="UKZ53" s="3112"/>
      <c r="ULA53" s="3112"/>
      <c r="ULB53" s="3112"/>
      <c r="ULC53" s="3112"/>
      <c r="ULD53" s="3112"/>
      <c r="ULE53" s="3112"/>
      <c r="ULF53" s="3112"/>
      <c r="ULG53" s="3112"/>
      <c r="ULH53" s="3112"/>
      <c r="ULI53" s="3112"/>
      <c r="ULJ53" s="3112"/>
      <c r="ULK53" s="3112"/>
      <c r="ULL53" s="3112"/>
      <c r="ULM53" s="3112"/>
      <c r="ULN53" s="3112"/>
      <c r="ULO53" s="3112"/>
      <c r="ULP53" s="3112"/>
      <c r="ULQ53" s="3112"/>
      <c r="ULR53" s="3112"/>
      <c r="ULS53" s="3112"/>
      <c r="ULT53" s="3112"/>
      <c r="ULU53" s="3112"/>
      <c r="ULV53" s="3112"/>
      <c r="ULW53" s="3112"/>
      <c r="ULX53" s="3112"/>
      <c r="ULY53" s="3112"/>
      <c r="ULZ53" s="3112"/>
      <c r="UMA53" s="3112"/>
      <c r="UMB53" s="3112"/>
      <c r="UMC53" s="3112"/>
      <c r="UMD53" s="3112"/>
      <c r="UME53" s="3112"/>
      <c r="UMF53" s="3112"/>
      <c r="UMG53" s="3112"/>
      <c r="UMH53" s="3112"/>
      <c r="UMI53" s="3112"/>
      <c r="UMJ53" s="3112"/>
      <c r="UMK53" s="3112"/>
      <c r="UML53" s="3112"/>
      <c r="UMM53" s="3112"/>
      <c r="UMN53" s="3112"/>
      <c r="UMO53" s="3112"/>
      <c r="UMP53" s="3112"/>
      <c r="UMQ53" s="3112"/>
      <c r="UMR53" s="3112"/>
      <c r="UMS53" s="3112"/>
      <c r="UMT53" s="3112"/>
      <c r="UMU53" s="3112"/>
      <c r="UMV53" s="3112"/>
      <c r="UMW53" s="3112"/>
      <c r="UMX53" s="3112"/>
      <c r="UMY53" s="3112"/>
      <c r="UMZ53" s="3112"/>
      <c r="UNA53" s="3112"/>
      <c r="UNB53" s="3112"/>
      <c r="UNC53" s="3112"/>
      <c r="UND53" s="3112"/>
      <c r="UNE53" s="3112"/>
      <c r="UNF53" s="3112"/>
      <c r="UNG53" s="3112"/>
      <c r="UNH53" s="3112"/>
      <c r="UNI53" s="3112"/>
      <c r="UNJ53" s="3112"/>
      <c r="UNK53" s="3112"/>
      <c r="UNL53" s="3112"/>
      <c r="UNM53" s="3112"/>
      <c r="UNN53" s="3112"/>
      <c r="UNO53" s="3112"/>
      <c r="UNP53" s="3112"/>
      <c r="UNQ53" s="3112"/>
      <c r="UNR53" s="3112"/>
      <c r="UNS53" s="3112"/>
      <c r="UNT53" s="3112"/>
      <c r="UNU53" s="3112"/>
      <c r="UNV53" s="3112"/>
      <c r="UNW53" s="3112"/>
      <c r="UNX53" s="3112"/>
      <c r="UNY53" s="3112"/>
      <c r="UNZ53" s="3112"/>
      <c r="UOA53" s="3112"/>
      <c r="UOB53" s="3112"/>
      <c r="UOC53" s="3112"/>
      <c r="UOD53" s="3112"/>
      <c r="UOE53" s="3112"/>
      <c r="UOF53" s="3112"/>
      <c r="UOG53" s="3112"/>
      <c r="UOH53" s="3112"/>
      <c r="UOI53" s="3112"/>
      <c r="UOJ53" s="3112"/>
      <c r="UOK53" s="3112"/>
      <c r="UOL53" s="3112"/>
      <c r="UOM53" s="3112"/>
      <c r="UON53" s="3112"/>
      <c r="UOO53" s="3112"/>
      <c r="UOP53" s="3112"/>
      <c r="UOQ53" s="3112"/>
      <c r="UOR53" s="3112"/>
      <c r="UOS53" s="3112"/>
      <c r="UOT53" s="3112"/>
      <c r="UOU53" s="3112"/>
      <c r="UOV53" s="3112"/>
      <c r="UOW53" s="3112"/>
      <c r="UOX53" s="3112"/>
      <c r="UOY53" s="3112"/>
      <c r="UOZ53" s="3112"/>
      <c r="UPA53" s="3112"/>
      <c r="UPB53" s="3112"/>
      <c r="UPC53" s="3112"/>
      <c r="UPD53" s="3112"/>
      <c r="UPE53" s="3112"/>
      <c r="UPF53" s="3112"/>
      <c r="UPG53" s="3112"/>
      <c r="UPH53" s="3112"/>
      <c r="UPI53" s="3112"/>
      <c r="UPJ53" s="3112"/>
      <c r="UPK53" s="3112"/>
      <c r="UPL53" s="3112"/>
      <c r="UPM53" s="3112"/>
      <c r="UPN53" s="3112"/>
      <c r="UPO53" s="3112"/>
      <c r="UPP53" s="3112"/>
      <c r="UPQ53" s="3112"/>
      <c r="UPR53" s="3112"/>
      <c r="UPS53" s="3112"/>
      <c r="UPT53" s="3112"/>
      <c r="UPU53" s="3112"/>
      <c r="UPV53" s="3112"/>
      <c r="UPW53" s="3112"/>
      <c r="UPX53" s="3112"/>
      <c r="UPY53" s="3112"/>
      <c r="UPZ53" s="3112"/>
      <c r="UQA53" s="3112"/>
      <c r="UQB53" s="3112"/>
      <c r="UQC53" s="3112"/>
      <c r="UQD53" s="3112"/>
      <c r="UQE53" s="3112"/>
      <c r="UQF53" s="3112"/>
      <c r="UQG53" s="3112"/>
      <c r="UQH53" s="3112"/>
      <c r="UQI53" s="3112"/>
      <c r="UQJ53" s="3112"/>
      <c r="UQK53" s="3112"/>
      <c r="UQL53" s="3112"/>
      <c r="UQM53" s="3112"/>
      <c r="UQN53" s="3112"/>
      <c r="UQO53" s="3112"/>
      <c r="UQP53" s="3112"/>
      <c r="UQQ53" s="3112"/>
      <c r="UQR53" s="3112"/>
      <c r="UQS53" s="3112"/>
      <c r="UQT53" s="3112"/>
      <c r="UQU53" s="3112"/>
      <c r="UQV53" s="3112"/>
      <c r="UQW53" s="3112"/>
      <c r="UQX53" s="3112"/>
      <c r="UQY53" s="3112"/>
      <c r="UQZ53" s="3112"/>
      <c r="URA53" s="3112"/>
      <c r="URB53" s="3112"/>
      <c r="URC53" s="3112"/>
      <c r="URD53" s="3112"/>
      <c r="URE53" s="3112"/>
      <c r="URF53" s="3112"/>
      <c r="URG53" s="3112"/>
      <c r="URH53" s="3112"/>
      <c r="URI53" s="3112"/>
      <c r="URJ53" s="3112"/>
      <c r="URK53" s="3112"/>
      <c r="URL53" s="3112"/>
      <c r="URM53" s="3112"/>
      <c r="URN53" s="3112"/>
      <c r="URO53" s="3112"/>
      <c r="URP53" s="3112"/>
      <c r="URQ53" s="3112"/>
      <c r="URR53" s="3112"/>
      <c r="URS53" s="3112"/>
      <c r="URT53" s="3112"/>
      <c r="URU53" s="3112"/>
      <c r="URV53" s="3112"/>
      <c r="URW53" s="3112"/>
      <c r="URX53" s="3112"/>
      <c r="URY53" s="3112"/>
      <c r="URZ53" s="3112"/>
      <c r="USA53" s="3112"/>
      <c r="USB53" s="3112"/>
      <c r="USC53" s="3112"/>
      <c r="USD53" s="3112"/>
      <c r="USE53" s="3112"/>
      <c r="USF53" s="3112"/>
      <c r="USG53" s="3112"/>
      <c r="USH53" s="3112"/>
      <c r="USI53" s="3112"/>
      <c r="USJ53" s="3112"/>
      <c r="USK53" s="3112"/>
      <c r="USL53" s="3112"/>
      <c r="USM53" s="3112"/>
      <c r="USN53" s="3112"/>
      <c r="USO53" s="3112"/>
      <c r="USP53" s="3112"/>
      <c r="USQ53" s="3112"/>
      <c r="USR53" s="3112"/>
      <c r="USS53" s="3112"/>
      <c r="UST53" s="3112"/>
      <c r="USU53" s="3112"/>
      <c r="USV53" s="3112"/>
      <c r="USW53" s="3112"/>
      <c r="USX53" s="3112"/>
      <c r="USY53" s="3112"/>
      <c r="USZ53" s="3112"/>
      <c r="UTA53" s="3112"/>
      <c r="UTB53" s="3112"/>
      <c r="UTC53" s="3112"/>
      <c r="UTD53" s="3112"/>
      <c r="UTE53" s="3112"/>
      <c r="UTF53" s="3112"/>
      <c r="UTG53" s="3112"/>
      <c r="UTH53" s="3112"/>
      <c r="UTI53" s="3112"/>
      <c r="UTJ53" s="3112"/>
      <c r="UTK53" s="3112"/>
      <c r="UTL53" s="3112"/>
      <c r="UTM53" s="3112"/>
      <c r="UTN53" s="3112"/>
      <c r="UTO53" s="3112"/>
      <c r="UTP53" s="3112"/>
      <c r="UTQ53" s="3112"/>
      <c r="UTR53" s="3112"/>
      <c r="UTS53" s="3112"/>
      <c r="UTT53" s="3112"/>
      <c r="UTU53" s="3112"/>
      <c r="UTV53" s="3112"/>
      <c r="UTW53" s="3112"/>
      <c r="UTX53" s="3112"/>
      <c r="UTY53" s="3112"/>
      <c r="UTZ53" s="3112"/>
      <c r="UUA53" s="3112"/>
      <c r="UUB53" s="3112"/>
      <c r="UUC53" s="3112"/>
      <c r="UUD53" s="3112"/>
      <c r="UUE53" s="3112"/>
      <c r="UUF53" s="3112"/>
      <c r="UUG53" s="3112"/>
      <c r="UUH53" s="3112"/>
      <c r="UUI53" s="3112"/>
      <c r="UUJ53" s="3112"/>
      <c r="UUK53" s="3112"/>
      <c r="UUL53" s="3112"/>
      <c r="UUM53" s="3112"/>
      <c r="UUN53" s="3112"/>
      <c r="UUO53" s="3112"/>
      <c r="UUP53" s="3112"/>
      <c r="UUQ53" s="3112"/>
      <c r="UUR53" s="3112"/>
      <c r="UUS53" s="3112"/>
      <c r="UUT53" s="3112"/>
      <c r="UUU53" s="3112"/>
      <c r="UUV53" s="3112"/>
      <c r="UUW53" s="3112"/>
      <c r="UUX53" s="3112"/>
      <c r="UUY53" s="3112"/>
      <c r="UUZ53" s="3112"/>
      <c r="UVA53" s="3112"/>
      <c r="UVB53" s="3112"/>
      <c r="UVC53" s="3112"/>
      <c r="UVD53" s="3112"/>
      <c r="UVE53" s="3112"/>
      <c r="UVF53" s="3112"/>
      <c r="UVG53" s="3112"/>
      <c r="UVH53" s="3112"/>
      <c r="UVI53" s="3112"/>
      <c r="UVJ53" s="3112"/>
      <c r="UVK53" s="3112"/>
      <c r="UVL53" s="3112"/>
      <c r="UVM53" s="3112"/>
      <c r="UVN53" s="3112"/>
      <c r="UVO53" s="3112"/>
      <c r="UVP53" s="3112"/>
      <c r="UVQ53" s="3112"/>
      <c r="UVR53" s="3112"/>
      <c r="UVS53" s="3112"/>
      <c r="UVT53" s="3112"/>
      <c r="UVU53" s="3112"/>
      <c r="UVV53" s="3112"/>
      <c r="UVW53" s="3112"/>
      <c r="UVX53" s="3112"/>
      <c r="UVY53" s="3112"/>
      <c r="UVZ53" s="3112"/>
      <c r="UWA53" s="3112"/>
      <c r="UWB53" s="3112"/>
      <c r="UWC53" s="3112"/>
      <c r="UWD53" s="3112"/>
      <c r="UWE53" s="3112"/>
      <c r="UWF53" s="3112"/>
      <c r="UWG53" s="3112"/>
      <c r="UWH53" s="3112"/>
      <c r="UWI53" s="3112"/>
      <c r="UWJ53" s="3112"/>
      <c r="UWK53" s="3112"/>
      <c r="UWL53" s="3112"/>
      <c r="UWM53" s="3112"/>
      <c r="UWN53" s="3112"/>
      <c r="UWO53" s="3112"/>
      <c r="UWP53" s="3112"/>
      <c r="UWQ53" s="3112"/>
      <c r="UWR53" s="3112"/>
      <c r="UWS53" s="3112"/>
      <c r="UWT53" s="3112"/>
      <c r="UWU53" s="3112"/>
      <c r="UWV53" s="3112"/>
      <c r="UWW53" s="3112"/>
      <c r="UWX53" s="3112"/>
      <c r="UWY53" s="3112"/>
      <c r="UWZ53" s="3112"/>
      <c r="UXA53" s="3112"/>
      <c r="UXB53" s="3112"/>
      <c r="UXC53" s="3112"/>
      <c r="UXD53" s="3112"/>
      <c r="UXE53" s="3112"/>
      <c r="UXF53" s="3112"/>
      <c r="UXG53" s="3112"/>
      <c r="UXH53" s="3112"/>
      <c r="UXI53" s="3112"/>
      <c r="UXJ53" s="3112"/>
      <c r="UXK53" s="3112"/>
      <c r="UXL53" s="3112"/>
      <c r="UXM53" s="3112"/>
      <c r="UXN53" s="3112"/>
      <c r="UXO53" s="3112"/>
      <c r="UXP53" s="3112"/>
      <c r="UXQ53" s="3112"/>
      <c r="UXR53" s="3112"/>
      <c r="UXS53" s="3112"/>
      <c r="UXT53" s="3112"/>
      <c r="UXU53" s="3112"/>
      <c r="UXV53" s="3112"/>
      <c r="UXW53" s="3112"/>
      <c r="UXX53" s="3112"/>
      <c r="UXY53" s="3112"/>
      <c r="UXZ53" s="3112"/>
      <c r="UYA53" s="3112"/>
      <c r="UYB53" s="3112"/>
      <c r="UYC53" s="3112"/>
      <c r="UYD53" s="3112"/>
      <c r="UYE53" s="3112"/>
      <c r="UYF53" s="3112"/>
      <c r="UYG53" s="3112"/>
      <c r="UYH53" s="3112"/>
      <c r="UYI53" s="3112"/>
      <c r="UYJ53" s="3112"/>
      <c r="UYK53" s="3112"/>
      <c r="UYL53" s="3112"/>
      <c r="UYM53" s="3112"/>
      <c r="UYN53" s="3112"/>
      <c r="UYO53" s="3112"/>
      <c r="UYP53" s="3112"/>
      <c r="UYQ53" s="3112"/>
      <c r="UYR53" s="3112"/>
      <c r="UYS53" s="3112"/>
      <c r="UYT53" s="3112"/>
      <c r="UYU53" s="3112"/>
      <c r="UYV53" s="3112"/>
      <c r="UYW53" s="3112"/>
      <c r="UYX53" s="3112"/>
      <c r="UYY53" s="3112"/>
      <c r="UYZ53" s="3112"/>
      <c r="UZA53" s="3112"/>
      <c r="UZB53" s="3112"/>
      <c r="UZC53" s="3112"/>
      <c r="UZD53" s="3112"/>
      <c r="UZE53" s="3112"/>
      <c r="UZF53" s="3112"/>
      <c r="UZG53" s="3112"/>
      <c r="UZH53" s="3112"/>
      <c r="UZI53" s="3112"/>
      <c r="UZJ53" s="3112"/>
      <c r="UZK53" s="3112"/>
      <c r="UZL53" s="3112"/>
      <c r="UZM53" s="3112"/>
      <c r="UZN53" s="3112"/>
      <c r="UZO53" s="3112"/>
      <c r="UZP53" s="3112"/>
      <c r="UZQ53" s="3112"/>
      <c r="UZR53" s="3112"/>
      <c r="UZS53" s="3112"/>
      <c r="UZT53" s="3112"/>
      <c r="UZU53" s="3112"/>
      <c r="UZV53" s="3112"/>
      <c r="UZW53" s="3112"/>
      <c r="UZX53" s="3112"/>
      <c r="UZY53" s="3112"/>
      <c r="UZZ53" s="3112"/>
      <c r="VAA53" s="3112"/>
      <c r="VAB53" s="3112"/>
      <c r="VAC53" s="3112"/>
      <c r="VAD53" s="3112"/>
      <c r="VAE53" s="3112"/>
      <c r="VAF53" s="3112"/>
      <c r="VAG53" s="3112"/>
      <c r="VAH53" s="3112"/>
      <c r="VAI53" s="3112"/>
      <c r="VAJ53" s="3112"/>
      <c r="VAK53" s="3112"/>
      <c r="VAL53" s="3112"/>
      <c r="VAM53" s="3112"/>
      <c r="VAN53" s="3112"/>
      <c r="VAO53" s="3112"/>
      <c r="VAP53" s="3112"/>
      <c r="VAQ53" s="3112"/>
      <c r="VAR53" s="3112"/>
      <c r="VAS53" s="3112"/>
      <c r="VAT53" s="3112"/>
      <c r="VAU53" s="3112"/>
      <c r="VAV53" s="3112"/>
      <c r="VAW53" s="3112"/>
      <c r="VAX53" s="3112"/>
      <c r="VAY53" s="3112"/>
      <c r="VAZ53" s="3112"/>
      <c r="VBA53" s="3112"/>
      <c r="VBB53" s="3112"/>
      <c r="VBC53" s="3112"/>
      <c r="VBD53" s="3112"/>
      <c r="VBE53" s="3112"/>
      <c r="VBF53" s="3112"/>
      <c r="VBG53" s="3112"/>
      <c r="VBH53" s="3112"/>
      <c r="VBI53" s="3112"/>
      <c r="VBJ53" s="3112"/>
      <c r="VBK53" s="3112"/>
      <c r="VBL53" s="3112"/>
      <c r="VBM53" s="3112"/>
      <c r="VBN53" s="3112"/>
      <c r="VBO53" s="3112"/>
      <c r="VBP53" s="3112"/>
      <c r="VBQ53" s="3112"/>
      <c r="VBR53" s="3112"/>
      <c r="VBS53" s="3112"/>
      <c r="VBT53" s="3112"/>
      <c r="VBU53" s="3112"/>
      <c r="VBV53" s="3112"/>
      <c r="VBW53" s="3112"/>
      <c r="VBX53" s="3112"/>
      <c r="VBY53" s="3112"/>
      <c r="VBZ53" s="3112"/>
      <c r="VCA53" s="3112"/>
      <c r="VCB53" s="3112"/>
      <c r="VCC53" s="3112"/>
      <c r="VCD53" s="3112"/>
      <c r="VCE53" s="3112"/>
      <c r="VCF53" s="3112"/>
      <c r="VCG53" s="3112"/>
      <c r="VCH53" s="3112"/>
      <c r="VCI53" s="3112"/>
      <c r="VCJ53" s="3112"/>
      <c r="VCK53" s="3112"/>
      <c r="VCL53" s="3112"/>
      <c r="VCM53" s="3112"/>
      <c r="VCN53" s="3112"/>
      <c r="VCO53" s="3112"/>
      <c r="VCP53" s="3112"/>
      <c r="VCQ53" s="3112"/>
      <c r="VCR53" s="3112"/>
      <c r="VCS53" s="3112"/>
      <c r="VCT53" s="3112"/>
      <c r="VCU53" s="3112"/>
      <c r="VCV53" s="3112"/>
      <c r="VCW53" s="3112"/>
      <c r="VCX53" s="3112"/>
      <c r="VCY53" s="3112"/>
      <c r="VCZ53" s="3112"/>
      <c r="VDA53" s="3112"/>
      <c r="VDB53" s="3112"/>
      <c r="VDC53" s="3112"/>
      <c r="VDD53" s="3112"/>
      <c r="VDE53" s="3112"/>
      <c r="VDF53" s="3112"/>
      <c r="VDG53" s="3112"/>
      <c r="VDH53" s="3112"/>
      <c r="VDI53" s="3112"/>
      <c r="VDJ53" s="3112"/>
      <c r="VDK53" s="3112"/>
      <c r="VDL53" s="3112"/>
      <c r="VDM53" s="3112"/>
      <c r="VDN53" s="3112"/>
      <c r="VDO53" s="3112"/>
      <c r="VDP53" s="3112"/>
      <c r="VDQ53" s="3112"/>
      <c r="VDR53" s="3112"/>
      <c r="VDS53" s="3112"/>
      <c r="VDT53" s="3112"/>
      <c r="VDU53" s="3112"/>
      <c r="VDV53" s="3112"/>
      <c r="VDW53" s="3112"/>
      <c r="VDX53" s="3112"/>
      <c r="VDY53" s="3112"/>
      <c r="VDZ53" s="3112"/>
      <c r="VEA53" s="3112"/>
      <c r="VEB53" s="3112"/>
      <c r="VEC53" s="3112"/>
      <c r="VED53" s="3112"/>
      <c r="VEE53" s="3112"/>
      <c r="VEF53" s="3112"/>
      <c r="VEG53" s="3112"/>
      <c r="VEH53" s="3112"/>
      <c r="VEI53" s="3112"/>
      <c r="VEJ53" s="3112"/>
      <c r="VEK53" s="3112"/>
      <c r="VEL53" s="3112"/>
      <c r="VEM53" s="3112"/>
      <c r="VEN53" s="3112"/>
      <c r="VEO53" s="3112"/>
      <c r="VEP53" s="3112"/>
      <c r="VEQ53" s="3112"/>
      <c r="VER53" s="3112"/>
      <c r="VES53" s="3112"/>
      <c r="VET53" s="3112"/>
      <c r="VEU53" s="3112"/>
      <c r="VEV53" s="3112"/>
      <c r="VEW53" s="3112"/>
      <c r="VEX53" s="3112"/>
      <c r="VEY53" s="3112"/>
      <c r="VEZ53" s="3112"/>
      <c r="VFA53" s="3112"/>
      <c r="VFB53" s="3112"/>
      <c r="VFC53" s="3112"/>
      <c r="VFD53" s="3112"/>
      <c r="VFE53" s="3112"/>
      <c r="VFF53" s="3112"/>
      <c r="VFG53" s="3112"/>
      <c r="VFH53" s="3112"/>
      <c r="VFI53" s="3112"/>
      <c r="VFJ53" s="3112"/>
      <c r="VFK53" s="3112"/>
      <c r="VFL53" s="3112"/>
      <c r="VFM53" s="3112"/>
      <c r="VFN53" s="3112"/>
      <c r="VFO53" s="3112"/>
      <c r="VFP53" s="3112"/>
      <c r="VFQ53" s="3112"/>
      <c r="VFR53" s="3112"/>
      <c r="VFS53" s="3112"/>
      <c r="VFT53" s="3112"/>
      <c r="VFU53" s="3112"/>
      <c r="VFV53" s="3112"/>
      <c r="VFW53" s="3112"/>
      <c r="VFX53" s="3112"/>
      <c r="VFY53" s="3112"/>
      <c r="VFZ53" s="3112"/>
      <c r="VGA53" s="3112"/>
      <c r="VGB53" s="3112"/>
      <c r="VGC53" s="3112"/>
      <c r="VGD53" s="3112"/>
      <c r="VGE53" s="3112"/>
      <c r="VGF53" s="3112"/>
      <c r="VGG53" s="3112"/>
      <c r="VGH53" s="3112"/>
      <c r="VGI53" s="3112"/>
      <c r="VGJ53" s="3112"/>
      <c r="VGK53" s="3112"/>
      <c r="VGL53" s="3112"/>
      <c r="VGM53" s="3112"/>
      <c r="VGN53" s="3112"/>
      <c r="VGO53" s="3112"/>
      <c r="VGP53" s="3112"/>
      <c r="VGQ53" s="3112"/>
      <c r="VGR53" s="3112"/>
      <c r="VGS53" s="3112"/>
      <c r="VGT53" s="3112"/>
      <c r="VGU53" s="3112"/>
      <c r="VGV53" s="3112"/>
      <c r="VGW53" s="3112"/>
      <c r="VGX53" s="3112"/>
      <c r="VGY53" s="3112"/>
      <c r="VGZ53" s="3112"/>
      <c r="VHA53" s="3112"/>
      <c r="VHB53" s="3112"/>
      <c r="VHC53" s="3112"/>
      <c r="VHD53" s="3112"/>
      <c r="VHE53" s="3112"/>
      <c r="VHF53" s="3112"/>
      <c r="VHG53" s="3112"/>
      <c r="VHH53" s="3112"/>
      <c r="VHI53" s="3112"/>
      <c r="VHJ53" s="3112"/>
      <c r="VHK53" s="3112"/>
      <c r="VHL53" s="3112"/>
      <c r="VHM53" s="3112"/>
      <c r="VHN53" s="3112"/>
      <c r="VHO53" s="3112"/>
      <c r="VHP53" s="3112"/>
      <c r="VHQ53" s="3112"/>
      <c r="VHR53" s="3112"/>
      <c r="VHS53" s="3112"/>
      <c r="VHT53" s="3112"/>
      <c r="VHU53" s="3112"/>
      <c r="VHV53" s="3112"/>
      <c r="VHW53" s="3112"/>
      <c r="VHX53" s="3112"/>
      <c r="VHY53" s="3112"/>
      <c r="VHZ53" s="3112"/>
      <c r="VIA53" s="3112"/>
      <c r="VIB53" s="3112"/>
      <c r="VIC53" s="3112"/>
      <c r="VID53" s="3112"/>
      <c r="VIE53" s="3112"/>
      <c r="VIF53" s="3112"/>
      <c r="VIG53" s="3112"/>
      <c r="VIH53" s="3112"/>
      <c r="VII53" s="3112"/>
      <c r="VIJ53" s="3112"/>
      <c r="VIK53" s="3112"/>
      <c r="VIL53" s="3112"/>
      <c r="VIM53" s="3112"/>
      <c r="VIN53" s="3112"/>
      <c r="VIO53" s="3112"/>
      <c r="VIP53" s="3112"/>
      <c r="VIQ53" s="3112"/>
      <c r="VIR53" s="3112"/>
      <c r="VIS53" s="3112"/>
      <c r="VIT53" s="3112"/>
      <c r="VIU53" s="3112"/>
      <c r="VIV53" s="3112"/>
      <c r="VIW53" s="3112"/>
      <c r="VIX53" s="3112"/>
      <c r="VIY53" s="3112"/>
      <c r="VIZ53" s="3112"/>
      <c r="VJA53" s="3112"/>
      <c r="VJB53" s="3112"/>
      <c r="VJC53" s="3112"/>
      <c r="VJD53" s="3112"/>
      <c r="VJE53" s="3112"/>
      <c r="VJF53" s="3112"/>
      <c r="VJG53" s="3112"/>
      <c r="VJH53" s="3112"/>
      <c r="VJI53" s="3112"/>
      <c r="VJJ53" s="3112"/>
      <c r="VJK53" s="3112"/>
      <c r="VJL53" s="3112"/>
      <c r="VJM53" s="3112"/>
      <c r="VJN53" s="3112"/>
      <c r="VJO53" s="3112"/>
      <c r="VJP53" s="3112"/>
      <c r="VJQ53" s="3112"/>
      <c r="VJR53" s="3112"/>
      <c r="VJS53" s="3112"/>
      <c r="VJT53" s="3112"/>
      <c r="VJU53" s="3112"/>
      <c r="VJV53" s="3112"/>
      <c r="VJW53" s="3112"/>
      <c r="VJX53" s="3112"/>
      <c r="VJY53" s="3112"/>
      <c r="VJZ53" s="3112"/>
      <c r="VKA53" s="3112"/>
      <c r="VKB53" s="3112"/>
      <c r="VKC53" s="3112"/>
      <c r="VKD53" s="3112"/>
      <c r="VKE53" s="3112"/>
      <c r="VKF53" s="3112"/>
      <c r="VKG53" s="3112"/>
      <c r="VKH53" s="3112"/>
      <c r="VKI53" s="3112"/>
      <c r="VKJ53" s="3112"/>
      <c r="VKK53" s="3112"/>
      <c r="VKL53" s="3112"/>
      <c r="VKM53" s="3112"/>
      <c r="VKN53" s="3112"/>
      <c r="VKO53" s="3112"/>
      <c r="VKP53" s="3112"/>
      <c r="VKQ53" s="3112"/>
      <c r="VKR53" s="3112"/>
      <c r="VKS53" s="3112"/>
      <c r="VKT53" s="3112"/>
      <c r="VKU53" s="3112"/>
      <c r="VKV53" s="3112"/>
      <c r="VKW53" s="3112"/>
      <c r="VKX53" s="3112"/>
      <c r="VKY53" s="3112"/>
      <c r="VKZ53" s="3112"/>
      <c r="VLA53" s="3112"/>
      <c r="VLB53" s="3112"/>
      <c r="VLC53" s="3112"/>
      <c r="VLD53" s="3112"/>
      <c r="VLE53" s="3112"/>
      <c r="VLF53" s="3112"/>
      <c r="VLG53" s="3112"/>
      <c r="VLH53" s="3112"/>
      <c r="VLI53" s="3112"/>
      <c r="VLJ53" s="3112"/>
      <c r="VLK53" s="3112"/>
      <c r="VLL53" s="3112"/>
      <c r="VLM53" s="3112"/>
      <c r="VLN53" s="3112"/>
      <c r="VLO53" s="3112"/>
      <c r="VLP53" s="3112"/>
      <c r="VLQ53" s="3112"/>
      <c r="VLR53" s="3112"/>
      <c r="VLS53" s="3112"/>
      <c r="VLT53" s="3112"/>
      <c r="VLU53" s="3112"/>
      <c r="VLV53" s="3112"/>
      <c r="VLW53" s="3112"/>
      <c r="VLX53" s="3112"/>
      <c r="VLY53" s="3112"/>
      <c r="VLZ53" s="3112"/>
      <c r="VMA53" s="3112"/>
      <c r="VMB53" s="3112"/>
      <c r="VMC53" s="3112"/>
      <c r="VMD53" s="3112"/>
      <c r="VME53" s="3112"/>
      <c r="VMF53" s="3112"/>
      <c r="VMG53" s="3112"/>
      <c r="VMH53" s="3112"/>
      <c r="VMI53" s="3112"/>
      <c r="VMJ53" s="3112"/>
      <c r="VMK53" s="3112"/>
      <c r="VML53" s="3112"/>
      <c r="VMM53" s="3112"/>
      <c r="VMN53" s="3112"/>
      <c r="VMO53" s="3112"/>
      <c r="VMP53" s="3112"/>
      <c r="VMQ53" s="3112"/>
      <c r="VMR53" s="3112"/>
      <c r="VMS53" s="3112"/>
      <c r="VMT53" s="3112"/>
      <c r="VMU53" s="3112"/>
      <c r="VMV53" s="3112"/>
      <c r="VMW53" s="3112"/>
      <c r="VMX53" s="3112"/>
      <c r="VMY53" s="3112"/>
      <c r="VMZ53" s="3112"/>
      <c r="VNA53" s="3112"/>
      <c r="VNB53" s="3112"/>
      <c r="VNC53" s="3112"/>
      <c r="VND53" s="3112"/>
      <c r="VNE53" s="3112"/>
      <c r="VNF53" s="3112"/>
      <c r="VNG53" s="3112"/>
      <c r="VNH53" s="3112"/>
      <c r="VNI53" s="3112"/>
      <c r="VNJ53" s="3112"/>
      <c r="VNK53" s="3112"/>
      <c r="VNL53" s="3112"/>
      <c r="VNM53" s="3112"/>
      <c r="VNN53" s="3112"/>
      <c r="VNO53" s="3112"/>
      <c r="VNP53" s="3112"/>
      <c r="VNQ53" s="3112"/>
      <c r="VNR53" s="3112"/>
      <c r="VNS53" s="3112"/>
      <c r="VNT53" s="3112"/>
      <c r="VNU53" s="3112"/>
      <c r="VNV53" s="3112"/>
      <c r="VNW53" s="3112"/>
      <c r="VNX53" s="3112"/>
      <c r="VNY53" s="3112"/>
      <c r="VNZ53" s="3112"/>
      <c r="VOA53" s="3112"/>
      <c r="VOB53" s="3112"/>
      <c r="VOC53" s="3112"/>
      <c r="VOD53" s="3112"/>
      <c r="VOE53" s="3112"/>
      <c r="VOF53" s="3112"/>
      <c r="VOG53" s="3112"/>
      <c r="VOH53" s="3112"/>
      <c r="VOI53" s="3112"/>
      <c r="VOJ53" s="3112"/>
      <c r="VOK53" s="3112"/>
      <c r="VOL53" s="3112"/>
      <c r="VOM53" s="3112"/>
      <c r="VON53" s="3112"/>
      <c r="VOO53" s="3112"/>
      <c r="VOP53" s="3112"/>
      <c r="VOQ53" s="3112"/>
      <c r="VOR53" s="3112"/>
      <c r="VOS53" s="3112"/>
      <c r="VOT53" s="3112"/>
      <c r="VOU53" s="3112"/>
      <c r="VOV53" s="3112"/>
      <c r="VOW53" s="3112"/>
      <c r="VOX53" s="3112"/>
      <c r="VOY53" s="3112"/>
      <c r="VOZ53" s="3112"/>
      <c r="VPA53" s="3112"/>
      <c r="VPB53" s="3112"/>
      <c r="VPC53" s="3112"/>
      <c r="VPD53" s="3112"/>
      <c r="VPE53" s="3112"/>
      <c r="VPF53" s="3112"/>
      <c r="VPG53" s="3112"/>
      <c r="VPH53" s="3112"/>
      <c r="VPI53" s="3112"/>
      <c r="VPJ53" s="3112"/>
      <c r="VPK53" s="3112"/>
      <c r="VPL53" s="3112"/>
      <c r="VPM53" s="3112"/>
      <c r="VPN53" s="3112"/>
      <c r="VPO53" s="3112"/>
      <c r="VPP53" s="3112"/>
      <c r="VPQ53" s="3112"/>
      <c r="VPR53" s="3112"/>
      <c r="VPS53" s="3112"/>
      <c r="VPT53" s="3112"/>
      <c r="VPU53" s="3112"/>
      <c r="VPV53" s="3112"/>
      <c r="VPW53" s="3112"/>
      <c r="VPX53" s="3112"/>
      <c r="VPY53" s="3112"/>
      <c r="VPZ53" s="3112"/>
      <c r="VQA53" s="3112"/>
      <c r="VQB53" s="3112"/>
      <c r="VQC53" s="3112"/>
      <c r="VQD53" s="3112"/>
      <c r="VQE53" s="3112"/>
      <c r="VQF53" s="3112"/>
      <c r="VQG53" s="3112"/>
      <c r="VQH53" s="3112"/>
      <c r="VQI53" s="3112"/>
      <c r="VQJ53" s="3112"/>
      <c r="VQK53" s="3112"/>
      <c r="VQL53" s="3112"/>
      <c r="VQM53" s="3112"/>
      <c r="VQN53" s="3112"/>
      <c r="VQO53" s="3112"/>
      <c r="VQP53" s="3112"/>
      <c r="VQQ53" s="3112"/>
      <c r="VQR53" s="3112"/>
      <c r="VQS53" s="3112"/>
      <c r="VQT53" s="3112"/>
      <c r="VQU53" s="3112"/>
      <c r="VQV53" s="3112"/>
      <c r="VQW53" s="3112"/>
      <c r="VQX53" s="3112"/>
      <c r="VQY53" s="3112"/>
      <c r="VQZ53" s="3112"/>
      <c r="VRA53" s="3112"/>
      <c r="VRB53" s="3112"/>
      <c r="VRC53" s="3112"/>
      <c r="VRD53" s="3112"/>
      <c r="VRE53" s="3112"/>
      <c r="VRF53" s="3112"/>
      <c r="VRG53" s="3112"/>
      <c r="VRH53" s="3112"/>
      <c r="VRI53" s="3112"/>
      <c r="VRJ53" s="3112"/>
      <c r="VRK53" s="3112"/>
      <c r="VRL53" s="3112"/>
      <c r="VRM53" s="3112"/>
      <c r="VRN53" s="3112"/>
      <c r="VRO53" s="3112"/>
      <c r="VRP53" s="3112"/>
      <c r="VRQ53" s="3112"/>
      <c r="VRR53" s="3112"/>
      <c r="VRS53" s="3112"/>
      <c r="VRT53" s="3112"/>
      <c r="VRU53" s="3112"/>
      <c r="VRV53" s="3112"/>
      <c r="VRW53" s="3112"/>
      <c r="VRX53" s="3112"/>
      <c r="VRY53" s="3112"/>
      <c r="VRZ53" s="3112"/>
      <c r="VSA53" s="3112"/>
      <c r="VSB53" s="3112"/>
      <c r="VSC53" s="3112"/>
      <c r="VSD53" s="3112"/>
      <c r="VSE53" s="3112"/>
      <c r="VSF53" s="3112"/>
      <c r="VSG53" s="3112"/>
      <c r="VSH53" s="3112"/>
      <c r="VSI53" s="3112"/>
      <c r="VSJ53" s="3112"/>
      <c r="VSK53" s="3112"/>
      <c r="VSL53" s="3112"/>
      <c r="VSM53" s="3112"/>
      <c r="VSN53" s="3112"/>
      <c r="VSO53" s="3112"/>
      <c r="VSP53" s="3112"/>
      <c r="VSQ53" s="3112"/>
      <c r="VSR53" s="3112"/>
      <c r="VSS53" s="3112"/>
      <c r="VST53" s="3112"/>
      <c r="VSU53" s="3112"/>
      <c r="VSV53" s="3112"/>
      <c r="VSW53" s="3112"/>
      <c r="VSX53" s="3112"/>
      <c r="VSY53" s="3112"/>
      <c r="VSZ53" s="3112"/>
      <c r="VTA53" s="3112"/>
      <c r="VTB53" s="3112"/>
      <c r="VTC53" s="3112"/>
      <c r="VTD53" s="3112"/>
      <c r="VTE53" s="3112"/>
      <c r="VTF53" s="3112"/>
      <c r="VTG53" s="3112"/>
      <c r="VTH53" s="3112"/>
      <c r="VTI53" s="3112"/>
      <c r="VTJ53" s="3112"/>
      <c r="VTK53" s="3112"/>
      <c r="VTL53" s="3112"/>
      <c r="VTM53" s="3112"/>
      <c r="VTN53" s="3112"/>
      <c r="VTO53" s="3112"/>
      <c r="VTP53" s="3112"/>
      <c r="VTQ53" s="3112"/>
      <c r="VTR53" s="3112"/>
      <c r="VTS53" s="3112"/>
      <c r="VTT53" s="3112"/>
      <c r="VTU53" s="3112"/>
      <c r="VTV53" s="3112"/>
      <c r="VTW53" s="3112"/>
      <c r="VTX53" s="3112"/>
      <c r="VTY53" s="3112"/>
      <c r="VTZ53" s="3112"/>
      <c r="VUA53" s="3112"/>
      <c r="VUB53" s="3112"/>
      <c r="VUC53" s="3112"/>
      <c r="VUD53" s="3112"/>
      <c r="VUE53" s="3112"/>
      <c r="VUF53" s="3112"/>
      <c r="VUG53" s="3112"/>
      <c r="VUH53" s="3112"/>
      <c r="VUI53" s="3112"/>
      <c r="VUJ53" s="3112"/>
      <c r="VUK53" s="3112"/>
      <c r="VUL53" s="3112"/>
      <c r="VUM53" s="3112"/>
      <c r="VUN53" s="3112"/>
      <c r="VUO53" s="3112"/>
      <c r="VUP53" s="3112"/>
      <c r="VUQ53" s="3112"/>
      <c r="VUR53" s="3112"/>
      <c r="VUS53" s="3112"/>
      <c r="VUT53" s="3112"/>
      <c r="VUU53" s="3112"/>
      <c r="VUV53" s="3112"/>
      <c r="VUW53" s="3112"/>
      <c r="VUX53" s="3112"/>
      <c r="VUY53" s="3112"/>
      <c r="VUZ53" s="3112"/>
      <c r="VVA53" s="3112"/>
      <c r="VVB53" s="3112"/>
      <c r="VVC53" s="3112"/>
      <c r="VVD53" s="3112"/>
      <c r="VVE53" s="3112"/>
      <c r="VVF53" s="3112"/>
      <c r="VVG53" s="3112"/>
      <c r="VVH53" s="3112"/>
      <c r="VVI53" s="3112"/>
      <c r="VVJ53" s="3112"/>
      <c r="VVK53" s="3112"/>
      <c r="VVL53" s="3112"/>
      <c r="VVM53" s="3112"/>
      <c r="VVN53" s="3112"/>
      <c r="VVO53" s="3112"/>
      <c r="VVP53" s="3112"/>
      <c r="VVQ53" s="3112"/>
      <c r="VVR53" s="3112"/>
      <c r="VVS53" s="3112"/>
      <c r="VVT53" s="3112"/>
      <c r="VVU53" s="3112"/>
      <c r="VVV53" s="3112"/>
      <c r="VVW53" s="3112"/>
      <c r="VVX53" s="3112"/>
      <c r="VVY53" s="3112"/>
      <c r="VVZ53" s="3112"/>
      <c r="VWA53" s="3112"/>
      <c r="VWB53" s="3112"/>
      <c r="VWC53" s="3112"/>
      <c r="VWD53" s="3112"/>
      <c r="VWE53" s="3112"/>
      <c r="VWF53" s="3112"/>
      <c r="VWG53" s="3112"/>
      <c r="VWH53" s="3112"/>
      <c r="VWI53" s="3112"/>
      <c r="VWJ53" s="3112"/>
      <c r="VWK53" s="3112"/>
      <c r="VWL53" s="3112"/>
      <c r="VWM53" s="3112"/>
      <c r="VWN53" s="3112"/>
      <c r="VWO53" s="3112"/>
      <c r="VWP53" s="3112"/>
      <c r="VWQ53" s="3112"/>
      <c r="VWR53" s="3112"/>
      <c r="VWS53" s="3112"/>
      <c r="VWT53" s="3112"/>
      <c r="VWU53" s="3112"/>
      <c r="VWV53" s="3112"/>
      <c r="VWW53" s="3112"/>
      <c r="VWX53" s="3112"/>
      <c r="VWY53" s="3112"/>
      <c r="VWZ53" s="3112"/>
      <c r="VXA53" s="3112"/>
      <c r="VXB53" s="3112"/>
      <c r="VXC53" s="3112"/>
      <c r="VXD53" s="3112"/>
      <c r="VXE53" s="3112"/>
      <c r="VXF53" s="3112"/>
      <c r="VXG53" s="3112"/>
      <c r="VXH53" s="3112"/>
      <c r="VXI53" s="3112"/>
      <c r="VXJ53" s="3112"/>
      <c r="VXK53" s="3112"/>
      <c r="VXL53" s="3112"/>
      <c r="VXM53" s="3112"/>
      <c r="VXN53" s="3112"/>
      <c r="VXO53" s="3112"/>
      <c r="VXP53" s="3112"/>
      <c r="VXQ53" s="3112"/>
      <c r="VXR53" s="3112"/>
      <c r="VXS53" s="3112"/>
      <c r="VXT53" s="3112"/>
      <c r="VXU53" s="3112"/>
      <c r="VXV53" s="3112"/>
      <c r="VXW53" s="3112"/>
      <c r="VXX53" s="3112"/>
      <c r="VXY53" s="3112"/>
      <c r="VXZ53" s="3112"/>
      <c r="VYA53" s="3112"/>
      <c r="VYB53" s="3112"/>
      <c r="VYC53" s="3112"/>
      <c r="VYD53" s="3112"/>
      <c r="VYE53" s="3112"/>
      <c r="VYF53" s="3112"/>
      <c r="VYG53" s="3112"/>
      <c r="VYH53" s="3112"/>
      <c r="VYI53" s="3112"/>
      <c r="VYJ53" s="3112"/>
      <c r="VYK53" s="3112"/>
      <c r="VYL53" s="3112"/>
      <c r="VYM53" s="3112"/>
      <c r="VYN53" s="3112"/>
      <c r="VYO53" s="3112"/>
      <c r="VYP53" s="3112"/>
      <c r="VYQ53" s="3112"/>
      <c r="VYR53" s="3112"/>
      <c r="VYS53" s="3112"/>
      <c r="VYT53" s="3112"/>
      <c r="VYU53" s="3112"/>
      <c r="VYV53" s="3112"/>
      <c r="VYW53" s="3112"/>
      <c r="VYX53" s="3112"/>
      <c r="VYY53" s="3112"/>
      <c r="VYZ53" s="3112"/>
      <c r="VZA53" s="3112"/>
      <c r="VZB53" s="3112"/>
      <c r="VZC53" s="3112"/>
      <c r="VZD53" s="3112"/>
      <c r="VZE53" s="3112"/>
      <c r="VZF53" s="3112"/>
      <c r="VZG53" s="3112"/>
      <c r="VZH53" s="3112"/>
      <c r="VZI53" s="3112"/>
      <c r="VZJ53" s="3112"/>
      <c r="VZK53" s="3112"/>
      <c r="VZL53" s="3112"/>
      <c r="VZM53" s="3112"/>
      <c r="VZN53" s="3112"/>
      <c r="VZO53" s="3112"/>
      <c r="VZP53" s="3112"/>
      <c r="VZQ53" s="3112"/>
      <c r="VZR53" s="3112"/>
      <c r="VZS53" s="3112"/>
      <c r="VZT53" s="3112"/>
      <c r="VZU53" s="3112"/>
      <c r="VZV53" s="3112"/>
      <c r="VZW53" s="3112"/>
      <c r="VZX53" s="3112"/>
      <c r="VZY53" s="3112"/>
      <c r="VZZ53" s="3112"/>
      <c r="WAA53" s="3112"/>
      <c r="WAB53" s="3112"/>
      <c r="WAC53" s="3112"/>
      <c r="WAD53" s="3112"/>
      <c r="WAE53" s="3112"/>
      <c r="WAF53" s="3112"/>
      <c r="WAG53" s="3112"/>
      <c r="WAH53" s="3112"/>
      <c r="WAI53" s="3112"/>
      <c r="WAJ53" s="3112"/>
      <c r="WAK53" s="3112"/>
      <c r="WAL53" s="3112"/>
      <c r="WAM53" s="3112"/>
      <c r="WAN53" s="3112"/>
      <c r="WAO53" s="3112"/>
      <c r="WAP53" s="3112"/>
      <c r="WAQ53" s="3112"/>
      <c r="WAR53" s="3112"/>
      <c r="WAS53" s="3112"/>
      <c r="WAT53" s="3112"/>
      <c r="WAU53" s="3112"/>
      <c r="WAV53" s="3112"/>
      <c r="WAW53" s="3112"/>
      <c r="WAX53" s="3112"/>
      <c r="WAY53" s="3112"/>
      <c r="WAZ53" s="3112"/>
      <c r="WBA53" s="3112"/>
      <c r="WBB53" s="3112"/>
      <c r="WBC53" s="3112"/>
      <c r="WBD53" s="3112"/>
      <c r="WBE53" s="3112"/>
      <c r="WBF53" s="3112"/>
      <c r="WBG53" s="3112"/>
      <c r="WBH53" s="3112"/>
      <c r="WBI53" s="3112"/>
      <c r="WBJ53" s="3112"/>
      <c r="WBK53" s="3112"/>
      <c r="WBL53" s="3112"/>
      <c r="WBM53" s="3112"/>
      <c r="WBN53" s="3112"/>
      <c r="WBO53" s="3112"/>
      <c r="WBP53" s="3112"/>
      <c r="WBQ53" s="3112"/>
      <c r="WBR53" s="3112"/>
      <c r="WBS53" s="3112"/>
      <c r="WBT53" s="3112"/>
      <c r="WBU53" s="3112"/>
      <c r="WBV53" s="3112"/>
      <c r="WBW53" s="3112"/>
      <c r="WBX53" s="3112"/>
      <c r="WBY53" s="3112"/>
      <c r="WBZ53" s="3112"/>
      <c r="WCA53" s="3112"/>
      <c r="WCB53" s="3112"/>
      <c r="WCC53" s="3112"/>
      <c r="WCD53" s="3112"/>
      <c r="WCE53" s="3112"/>
      <c r="WCF53" s="3112"/>
      <c r="WCG53" s="3112"/>
      <c r="WCH53" s="3112"/>
      <c r="WCI53" s="3112"/>
      <c r="WCJ53" s="3112"/>
      <c r="WCK53" s="3112"/>
      <c r="WCL53" s="3112"/>
      <c r="WCM53" s="3112"/>
      <c r="WCN53" s="3112"/>
      <c r="WCO53" s="3112"/>
      <c r="WCP53" s="3112"/>
      <c r="WCQ53" s="3112"/>
      <c r="WCR53" s="3112"/>
      <c r="WCS53" s="3112"/>
      <c r="WCT53" s="3112"/>
      <c r="WCU53" s="3112"/>
      <c r="WCV53" s="3112"/>
      <c r="WCW53" s="3112"/>
      <c r="WCX53" s="3112"/>
      <c r="WCY53" s="3112"/>
      <c r="WCZ53" s="3112"/>
      <c r="WDA53" s="3112"/>
      <c r="WDB53" s="3112"/>
      <c r="WDC53" s="3112"/>
      <c r="WDD53" s="3112"/>
      <c r="WDE53" s="3112"/>
      <c r="WDF53" s="3112"/>
      <c r="WDG53" s="3112"/>
      <c r="WDH53" s="3112"/>
      <c r="WDI53" s="3112"/>
      <c r="WDJ53" s="3112"/>
      <c r="WDK53" s="3112"/>
      <c r="WDL53" s="3112"/>
      <c r="WDM53" s="3112"/>
      <c r="WDN53" s="3112"/>
      <c r="WDO53" s="3112"/>
      <c r="WDP53" s="3112"/>
      <c r="WDQ53" s="3112"/>
      <c r="WDR53" s="3112"/>
      <c r="WDS53" s="3112"/>
      <c r="WDT53" s="3112"/>
      <c r="WDU53" s="3112"/>
      <c r="WDV53" s="3112"/>
      <c r="WDW53" s="3112"/>
      <c r="WDX53" s="3112"/>
      <c r="WDY53" s="3112"/>
      <c r="WDZ53" s="3112"/>
      <c r="WEA53" s="3112"/>
      <c r="WEB53" s="3112"/>
      <c r="WEC53" s="3112"/>
      <c r="WED53" s="3112"/>
      <c r="WEE53" s="3112"/>
      <c r="WEF53" s="3112"/>
      <c r="WEG53" s="3112"/>
      <c r="WEH53" s="3112"/>
      <c r="WEI53" s="3112"/>
      <c r="WEJ53" s="3112"/>
      <c r="WEK53" s="3112"/>
      <c r="WEL53" s="3112"/>
      <c r="WEM53" s="3112"/>
      <c r="WEN53" s="3112"/>
      <c r="WEO53" s="3112"/>
      <c r="WEP53" s="3112"/>
      <c r="WEQ53" s="3112"/>
      <c r="WER53" s="3112"/>
      <c r="WES53" s="3112"/>
      <c r="WET53" s="3112"/>
      <c r="WEU53" s="3112"/>
      <c r="WEV53" s="3112"/>
      <c r="WEW53" s="3112"/>
      <c r="WEX53" s="3112"/>
      <c r="WEY53" s="3112"/>
      <c r="WEZ53" s="3112"/>
      <c r="WFA53" s="3112"/>
      <c r="WFB53" s="3112"/>
      <c r="WFC53" s="3112"/>
      <c r="WFD53" s="3112"/>
      <c r="WFE53" s="3112"/>
      <c r="WFF53" s="3112"/>
      <c r="WFG53" s="3112"/>
      <c r="WFH53" s="3112"/>
      <c r="WFI53" s="3112"/>
      <c r="WFJ53" s="3112"/>
      <c r="WFK53" s="3112"/>
      <c r="WFL53" s="3112"/>
      <c r="WFM53" s="3112"/>
      <c r="WFN53" s="3112"/>
      <c r="WFO53" s="3112"/>
      <c r="WFP53" s="3112"/>
      <c r="WFQ53" s="3112"/>
      <c r="WFR53" s="3112"/>
      <c r="WFS53" s="3112"/>
      <c r="WFT53" s="3112"/>
      <c r="WFU53" s="3112"/>
      <c r="WFV53" s="3112"/>
      <c r="WFW53" s="3112"/>
      <c r="WFX53" s="3112"/>
      <c r="WFY53" s="3112"/>
      <c r="WFZ53" s="3112"/>
      <c r="WGA53" s="3112"/>
      <c r="WGB53" s="3112"/>
      <c r="WGC53" s="3112"/>
      <c r="WGD53" s="3112"/>
      <c r="WGE53" s="3112"/>
      <c r="WGF53" s="3112"/>
      <c r="WGG53" s="3112"/>
      <c r="WGH53" s="3112"/>
      <c r="WGI53" s="3112"/>
      <c r="WGJ53" s="3112"/>
      <c r="WGK53" s="3112"/>
      <c r="WGL53" s="3112"/>
      <c r="WGM53" s="3112"/>
      <c r="WGN53" s="3112"/>
      <c r="WGO53" s="3112"/>
      <c r="WGP53" s="3112"/>
      <c r="WGQ53" s="3112"/>
      <c r="WGR53" s="3112"/>
      <c r="WGS53" s="3112"/>
      <c r="WGT53" s="3112"/>
      <c r="WGU53" s="3112"/>
      <c r="WGV53" s="3112"/>
      <c r="WGW53" s="3112"/>
      <c r="WGX53" s="3112"/>
      <c r="WGY53" s="3112"/>
      <c r="WGZ53" s="3112"/>
      <c r="WHA53" s="3112"/>
      <c r="WHB53" s="3112"/>
      <c r="WHC53" s="3112"/>
      <c r="WHD53" s="3112"/>
      <c r="WHE53" s="3112"/>
      <c r="WHF53" s="3112"/>
      <c r="WHG53" s="3112"/>
      <c r="WHH53" s="3112"/>
      <c r="WHI53" s="3112"/>
      <c r="WHJ53" s="3112"/>
      <c r="WHK53" s="3112"/>
      <c r="WHL53" s="3112"/>
      <c r="WHM53" s="3112"/>
      <c r="WHN53" s="3112"/>
      <c r="WHO53" s="3112"/>
      <c r="WHP53" s="3112"/>
      <c r="WHQ53" s="3112"/>
      <c r="WHR53" s="3112"/>
      <c r="WHS53" s="3112"/>
      <c r="WHT53" s="3112"/>
      <c r="WHU53" s="3112"/>
      <c r="WHV53" s="3112"/>
      <c r="WHW53" s="3112"/>
      <c r="WHX53" s="3112"/>
      <c r="WHY53" s="3112"/>
      <c r="WHZ53" s="3112"/>
      <c r="WIA53" s="3112"/>
      <c r="WIB53" s="3112"/>
      <c r="WIC53" s="3112"/>
      <c r="WID53" s="3112"/>
      <c r="WIE53" s="3112"/>
      <c r="WIF53" s="3112"/>
      <c r="WIG53" s="3112"/>
      <c r="WIH53" s="3112"/>
      <c r="WII53" s="3112"/>
      <c r="WIJ53" s="3112"/>
      <c r="WIK53" s="3112"/>
      <c r="WIL53" s="3112"/>
      <c r="WIM53" s="3112"/>
      <c r="WIN53" s="3112"/>
      <c r="WIO53" s="3112"/>
      <c r="WIP53" s="3112"/>
      <c r="WIQ53" s="3112"/>
      <c r="WIR53" s="3112"/>
      <c r="WIS53" s="3112"/>
      <c r="WIT53" s="3112"/>
      <c r="WIU53" s="3112"/>
      <c r="WIV53" s="3112"/>
      <c r="WIW53" s="3112"/>
      <c r="WIX53" s="3112"/>
      <c r="WIY53" s="3112"/>
      <c r="WIZ53" s="3112"/>
      <c r="WJA53" s="3112"/>
      <c r="WJB53" s="3112"/>
      <c r="WJC53" s="3112"/>
      <c r="WJD53" s="3112"/>
      <c r="WJE53" s="3112"/>
      <c r="WJF53" s="3112"/>
      <c r="WJG53" s="3112"/>
      <c r="WJH53" s="3112"/>
      <c r="WJI53" s="3112"/>
      <c r="WJJ53" s="3112"/>
      <c r="WJK53" s="3112"/>
      <c r="WJL53" s="3112"/>
      <c r="WJM53" s="3112"/>
      <c r="WJN53" s="3112"/>
      <c r="WJO53" s="3112"/>
      <c r="WJP53" s="3112"/>
      <c r="WJQ53" s="3112"/>
      <c r="WJR53" s="3112"/>
      <c r="WJS53" s="3112"/>
      <c r="WJT53" s="3112"/>
      <c r="WJU53" s="3112"/>
      <c r="WJV53" s="3112"/>
      <c r="WJW53" s="3112"/>
      <c r="WJX53" s="3112"/>
      <c r="WJY53" s="3112"/>
      <c r="WJZ53" s="3112"/>
      <c r="WKA53" s="3112"/>
      <c r="WKB53" s="3112"/>
      <c r="WKC53" s="3112"/>
      <c r="WKD53" s="3112"/>
      <c r="WKE53" s="3112"/>
      <c r="WKF53" s="3112"/>
      <c r="WKG53" s="3112"/>
      <c r="WKH53" s="3112"/>
      <c r="WKI53" s="3112"/>
      <c r="WKJ53" s="3112"/>
      <c r="WKK53" s="3112"/>
      <c r="WKL53" s="3112"/>
      <c r="WKM53" s="3112"/>
      <c r="WKN53" s="3112"/>
      <c r="WKO53" s="3112"/>
      <c r="WKP53" s="3112"/>
      <c r="WKQ53" s="3112"/>
      <c r="WKR53" s="3112"/>
      <c r="WKS53" s="3112"/>
      <c r="WKT53" s="3112"/>
      <c r="WKU53" s="3112"/>
      <c r="WKV53" s="3112"/>
      <c r="WKW53" s="3112"/>
      <c r="WKX53" s="3112"/>
      <c r="WKY53" s="3112"/>
      <c r="WKZ53" s="3112"/>
      <c r="WLA53" s="3112"/>
      <c r="WLB53" s="3112"/>
      <c r="WLC53" s="3112"/>
      <c r="WLD53" s="3112"/>
      <c r="WLE53" s="3112"/>
      <c r="WLF53" s="3112"/>
      <c r="WLG53" s="3112"/>
      <c r="WLH53" s="3112"/>
      <c r="WLI53" s="3112"/>
      <c r="WLJ53" s="3112"/>
      <c r="WLK53" s="3112"/>
      <c r="WLL53" s="3112"/>
      <c r="WLM53" s="3112"/>
      <c r="WLN53" s="3112"/>
      <c r="WLO53" s="3112"/>
      <c r="WLP53" s="3112"/>
      <c r="WLQ53" s="3112"/>
      <c r="WLR53" s="3112"/>
      <c r="WLS53" s="3112"/>
      <c r="WLT53" s="3112"/>
      <c r="WLU53" s="3112"/>
      <c r="WLV53" s="3112"/>
      <c r="WLW53" s="3112"/>
      <c r="WLX53" s="3112"/>
      <c r="WLY53" s="3112"/>
      <c r="WLZ53" s="3112"/>
      <c r="WMA53" s="3112"/>
      <c r="WMB53" s="3112"/>
      <c r="WMC53" s="3112"/>
      <c r="WMD53" s="3112"/>
      <c r="WME53" s="3112"/>
      <c r="WMF53" s="3112"/>
      <c r="WMG53" s="3112"/>
      <c r="WMH53" s="3112"/>
      <c r="WMI53" s="3112"/>
      <c r="WMJ53" s="3112"/>
      <c r="WMK53" s="3112"/>
      <c r="WML53" s="3112"/>
      <c r="WMM53" s="3112"/>
      <c r="WMN53" s="3112"/>
      <c r="WMO53" s="3112"/>
      <c r="WMP53" s="3112"/>
      <c r="WMQ53" s="3112"/>
      <c r="WMR53" s="3112"/>
      <c r="WMS53" s="3112"/>
      <c r="WMT53" s="3112"/>
      <c r="WMU53" s="3112"/>
      <c r="WMV53" s="3112"/>
      <c r="WMW53" s="3112"/>
      <c r="WMX53" s="3112"/>
      <c r="WMY53" s="3112"/>
      <c r="WMZ53" s="3112"/>
      <c r="WNA53" s="3112"/>
      <c r="WNB53" s="3112"/>
      <c r="WNC53" s="3112"/>
      <c r="WND53" s="3112"/>
      <c r="WNE53" s="3112"/>
      <c r="WNF53" s="3112"/>
      <c r="WNG53" s="3112"/>
      <c r="WNH53" s="3112"/>
      <c r="WNI53" s="3112"/>
      <c r="WNJ53" s="3112"/>
      <c r="WNK53" s="3112"/>
      <c r="WNL53" s="3112"/>
      <c r="WNM53" s="3112"/>
      <c r="WNN53" s="3112"/>
      <c r="WNO53" s="3112"/>
      <c r="WNP53" s="3112"/>
      <c r="WNQ53" s="3112"/>
      <c r="WNR53" s="3112"/>
      <c r="WNS53" s="3112"/>
      <c r="WNT53" s="3112"/>
      <c r="WNU53" s="3112"/>
      <c r="WNV53" s="3112"/>
      <c r="WNW53" s="3112"/>
      <c r="WNX53" s="3112"/>
      <c r="WNY53" s="3112"/>
      <c r="WNZ53" s="3112"/>
      <c r="WOA53" s="3112"/>
      <c r="WOB53" s="3112"/>
      <c r="WOC53" s="3112"/>
      <c r="WOD53" s="3112"/>
      <c r="WOE53" s="3112"/>
      <c r="WOF53" s="3112"/>
      <c r="WOG53" s="3112"/>
      <c r="WOH53" s="3112"/>
      <c r="WOI53" s="3112"/>
      <c r="WOJ53" s="3112"/>
      <c r="WOK53" s="3112"/>
      <c r="WOL53" s="3112"/>
      <c r="WOM53" s="3112"/>
      <c r="WON53" s="3112"/>
      <c r="WOO53" s="3112"/>
      <c r="WOP53" s="3112"/>
      <c r="WOQ53" s="3112"/>
      <c r="WOR53" s="3112"/>
      <c r="WOS53" s="3112"/>
      <c r="WOT53" s="3112"/>
      <c r="WOU53" s="3112"/>
      <c r="WOV53" s="3112"/>
      <c r="WOW53" s="3112"/>
      <c r="WOX53" s="3112"/>
      <c r="WOY53" s="3112"/>
      <c r="WOZ53" s="3112"/>
      <c r="WPA53" s="3112"/>
      <c r="WPB53" s="3112"/>
      <c r="WPC53" s="3112"/>
      <c r="WPD53" s="3112"/>
      <c r="WPE53" s="3112"/>
      <c r="WPF53" s="3112"/>
      <c r="WPG53" s="3112"/>
      <c r="WPH53" s="3112"/>
      <c r="WPI53" s="3112"/>
      <c r="WPJ53" s="3112"/>
      <c r="WPK53" s="3112"/>
      <c r="WPL53" s="3112"/>
      <c r="WPM53" s="3112"/>
      <c r="WPN53" s="3112"/>
      <c r="WPO53" s="3112"/>
      <c r="WPP53" s="3112"/>
      <c r="WPQ53" s="3112"/>
      <c r="WPR53" s="3112"/>
      <c r="WPS53" s="3112"/>
      <c r="WPT53" s="3112"/>
      <c r="WPU53" s="3112"/>
      <c r="WPV53" s="3112"/>
      <c r="WPW53" s="3112"/>
      <c r="WPX53" s="3112"/>
      <c r="WPY53" s="3112"/>
      <c r="WPZ53" s="3112"/>
      <c r="WQA53" s="3112"/>
      <c r="WQB53" s="3112"/>
      <c r="WQC53" s="3112"/>
      <c r="WQD53" s="3112"/>
      <c r="WQE53" s="3112"/>
      <c r="WQF53" s="3112"/>
      <c r="WQG53" s="3112"/>
      <c r="WQH53" s="3112"/>
      <c r="WQI53" s="3112"/>
      <c r="WQJ53" s="3112"/>
      <c r="WQK53" s="3112"/>
      <c r="WQL53" s="3112"/>
      <c r="WQM53" s="3112"/>
      <c r="WQN53" s="3112"/>
      <c r="WQO53" s="3112"/>
      <c r="WQP53" s="3112"/>
      <c r="WQQ53" s="3112"/>
      <c r="WQR53" s="3112"/>
      <c r="WQS53" s="3112"/>
      <c r="WQT53" s="3112"/>
      <c r="WQU53" s="3112"/>
      <c r="WQV53" s="3112"/>
      <c r="WQW53" s="3112"/>
      <c r="WQX53" s="3112"/>
      <c r="WQY53" s="3112"/>
      <c r="WQZ53" s="3112"/>
      <c r="WRA53" s="3112"/>
      <c r="WRB53" s="3112"/>
      <c r="WRC53" s="3112"/>
      <c r="WRD53" s="3112"/>
      <c r="WRE53" s="3112"/>
      <c r="WRF53" s="3112"/>
      <c r="WRG53" s="3112"/>
      <c r="WRH53" s="3112"/>
      <c r="WRI53" s="3112"/>
      <c r="WRJ53" s="3112"/>
      <c r="WRK53" s="3112"/>
      <c r="WRL53" s="3112"/>
      <c r="WRM53" s="3112"/>
      <c r="WRN53" s="3112"/>
      <c r="WRO53" s="3112"/>
      <c r="WRP53" s="3112"/>
      <c r="WRQ53" s="3112"/>
      <c r="WRR53" s="3112"/>
      <c r="WRS53" s="3112"/>
      <c r="WRT53" s="3112"/>
      <c r="WRU53" s="3112"/>
      <c r="WRV53" s="3112"/>
      <c r="WRW53" s="3112"/>
      <c r="WRX53" s="3112"/>
      <c r="WRY53" s="3112"/>
      <c r="WRZ53" s="3112"/>
      <c r="WSA53" s="3112"/>
      <c r="WSB53" s="3112"/>
      <c r="WSC53" s="3112"/>
      <c r="WSD53" s="3112"/>
      <c r="WSE53" s="3112"/>
      <c r="WSF53" s="3112"/>
      <c r="WSG53" s="3112"/>
      <c r="WSH53" s="3112"/>
      <c r="WSI53" s="3112"/>
      <c r="WSJ53" s="3112"/>
      <c r="WSK53" s="3112"/>
      <c r="WSL53" s="3112"/>
      <c r="WSM53" s="3112"/>
      <c r="WSN53" s="3112"/>
      <c r="WSO53" s="3112"/>
      <c r="WSP53" s="3112"/>
      <c r="WSQ53" s="3112"/>
      <c r="WSR53" s="3112"/>
      <c r="WSS53" s="3112"/>
      <c r="WST53" s="3112"/>
      <c r="WSU53" s="3112"/>
      <c r="WSV53" s="3112"/>
      <c r="WSW53" s="3112"/>
      <c r="WSX53" s="3112"/>
      <c r="WSY53" s="3112"/>
      <c r="WSZ53" s="3112"/>
      <c r="WTA53" s="3112"/>
      <c r="WTB53" s="3112"/>
      <c r="WTC53" s="3112"/>
      <c r="WTD53" s="3112"/>
      <c r="WTE53" s="3112"/>
      <c r="WTF53" s="3112"/>
      <c r="WTG53" s="3112"/>
      <c r="WTH53" s="3112"/>
      <c r="WTI53" s="3112"/>
      <c r="WTJ53" s="3112"/>
      <c r="WTK53" s="3112"/>
      <c r="WTL53" s="3112"/>
      <c r="WTM53" s="3112"/>
      <c r="WTN53" s="3112"/>
      <c r="WTO53" s="3112"/>
      <c r="WTP53" s="3112"/>
      <c r="WTQ53" s="3112"/>
      <c r="WTR53" s="3112"/>
      <c r="WTS53" s="3112"/>
      <c r="WTT53" s="3112"/>
      <c r="WTU53" s="3112"/>
      <c r="WTV53" s="3112"/>
      <c r="WTW53" s="3112"/>
      <c r="WTX53" s="3112"/>
      <c r="WTY53" s="3112"/>
      <c r="WTZ53" s="3112"/>
      <c r="WUA53" s="3112"/>
      <c r="WUB53" s="3112"/>
      <c r="WUC53" s="3112"/>
      <c r="WUD53" s="3112"/>
      <c r="WUE53" s="3112"/>
      <c r="WUF53" s="3112"/>
      <c r="WUG53" s="3112"/>
      <c r="WUH53" s="3112"/>
      <c r="WUI53" s="3112"/>
      <c r="WUJ53" s="3112"/>
      <c r="WUK53" s="3112"/>
      <c r="WUL53" s="3112"/>
      <c r="WUM53" s="3112"/>
      <c r="WUN53" s="3112"/>
      <c r="WUO53" s="3112"/>
      <c r="WUP53" s="3112"/>
      <c r="WUQ53" s="3112"/>
      <c r="WUR53" s="3112"/>
      <c r="WUS53" s="3112"/>
      <c r="WUT53" s="3112"/>
      <c r="WUU53" s="3112"/>
      <c r="WUV53" s="3112"/>
      <c r="WUW53" s="3112"/>
      <c r="WUX53" s="3112"/>
      <c r="WUY53" s="3112"/>
      <c r="WUZ53" s="3112"/>
      <c r="WVA53" s="3112"/>
      <c r="WVB53" s="3112"/>
      <c r="WVC53" s="3112"/>
      <c r="WVD53" s="3112"/>
      <c r="WVE53" s="3112"/>
      <c r="WVF53" s="3112"/>
      <c r="WVG53" s="3112"/>
      <c r="WVH53" s="3112"/>
      <c r="WVI53" s="3112"/>
      <c r="WVJ53" s="3112"/>
      <c r="WVK53" s="3112"/>
      <c r="WVL53" s="3112"/>
      <c r="WVM53" s="3112"/>
      <c r="WVN53" s="3112"/>
      <c r="WVO53" s="3112"/>
      <c r="WVP53" s="3112"/>
      <c r="WVQ53" s="3112"/>
      <c r="WVR53" s="3112"/>
      <c r="WVS53" s="3112"/>
      <c r="WVT53" s="3112"/>
      <c r="WVU53" s="3112"/>
      <c r="WVV53" s="3112"/>
      <c r="WVW53" s="3112"/>
      <c r="WVX53" s="3112"/>
      <c r="WVY53" s="3112"/>
      <c r="WVZ53" s="3112"/>
      <c r="WWA53" s="3112"/>
      <c r="WWB53" s="3112"/>
      <c r="WWC53" s="3112"/>
      <c r="WWD53" s="3112"/>
      <c r="WWE53" s="3112"/>
      <c r="WWF53" s="3112"/>
      <c r="WWG53" s="3112"/>
      <c r="WWH53" s="3112"/>
      <c r="WWI53" s="3112"/>
      <c r="WWJ53" s="3112"/>
      <c r="WWK53" s="3112"/>
      <c r="WWL53" s="3112"/>
      <c r="WWM53" s="3112"/>
      <c r="WWN53" s="3112"/>
      <c r="WWO53" s="3112"/>
      <c r="WWP53" s="3112"/>
      <c r="WWQ53" s="3112"/>
      <c r="WWR53" s="3112"/>
      <c r="WWS53" s="3112"/>
      <c r="WWT53" s="3112"/>
      <c r="WWU53" s="3112"/>
      <c r="WWV53" s="3112"/>
      <c r="WWW53" s="3112"/>
      <c r="WWX53" s="3112"/>
      <c r="WWY53" s="3112"/>
      <c r="WWZ53" s="3112"/>
      <c r="WXA53" s="3112"/>
      <c r="WXB53" s="3112"/>
      <c r="WXC53" s="3112"/>
      <c r="WXD53" s="3112"/>
      <c r="WXE53" s="3112"/>
      <c r="WXF53" s="3112"/>
      <c r="WXG53" s="3112"/>
      <c r="WXH53" s="3112"/>
      <c r="WXI53" s="3112"/>
      <c r="WXJ53" s="3112"/>
      <c r="WXK53" s="3112"/>
      <c r="WXL53" s="3112"/>
      <c r="WXM53" s="3112"/>
      <c r="WXN53" s="3112"/>
      <c r="WXO53" s="3112"/>
      <c r="WXP53" s="3112"/>
      <c r="WXQ53" s="3112"/>
      <c r="WXR53" s="3112"/>
      <c r="WXS53" s="3112"/>
      <c r="WXT53" s="3112"/>
      <c r="WXU53" s="3112"/>
      <c r="WXV53" s="3112"/>
      <c r="WXW53" s="3112"/>
      <c r="WXX53" s="3112"/>
      <c r="WXY53" s="3112"/>
      <c r="WXZ53" s="3112"/>
      <c r="WYA53" s="3112"/>
      <c r="WYB53" s="3112"/>
      <c r="WYC53" s="3112"/>
      <c r="WYD53" s="3112"/>
      <c r="WYE53" s="3112"/>
      <c r="WYF53" s="3112"/>
      <c r="WYG53" s="3112"/>
      <c r="WYH53" s="3112"/>
      <c r="WYI53" s="3112"/>
      <c r="WYJ53" s="3112"/>
      <c r="WYK53" s="3112"/>
      <c r="WYL53" s="3112"/>
      <c r="WYM53" s="3112"/>
      <c r="WYN53" s="3112"/>
      <c r="WYO53" s="3112"/>
      <c r="WYP53" s="3112"/>
      <c r="WYQ53" s="3112"/>
      <c r="WYR53" s="3112"/>
      <c r="WYS53" s="3112"/>
      <c r="WYT53" s="3112"/>
      <c r="WYU53" s="3112"/>
      <c r="WYV53" s="3112"/>
      <c r="WYW53" s="3112"/>
      <c r="WYX53" s="3112"/>
      <c r="WYY53" s="3112"/>
      <c r="WYZ53" s="3112"/>
      <c r="WZA53" s="3112"/>
      <c r="WZB53" s="3112"/>
      <c r="WZC53" s="3112"/>
      <c r="WZD53" s="3112"/>
      <c r="WZE53" s="3112"/>
      <c r="WZF53" s="3112"/>
      <c r="WZG53" s="3112"/>
      <c r="WZH53" s="3112"/>
      <c r="WZI53" s="3112"/>
      <c r="WZJ53" s="3112"/>
      <c r="WZK53" s="3112"/>
      <c r="WZL53" s="3112"/>
      <c r="WZM53" s="3112"/>
      <c r="WZN53" s="3112"/>
      <c r="WZO53" s="3112"/>
      <c r="WZP53" s="3112"/>
      <c r="WZQ53" s="3112"/>
      <c r="WZR53" s="3112"/>
      <c r="WZS53" s="3112"/>
      <c r="WZT53" s="3112"/>
      <c r="WZU53" s="3112"/>
      <c r="WZV53" s="3112"/>
      <c r="WZW53" s="3112"/>
      <c r="WZX53" s="3112"/>
      <c r="WZY53" s="3112"/>
      <c r="WZZ53" s="3112"/>
      <c r="XAA53" s="3112"/>
      <c r="XAB53" s="3112"/>
      <c r="XAC53" s="3112"/>
      <c r="XAD53" s="3112"/>
      <c r="XAE53" s="3112"/>
      <c r="XAF53" s="3112"/>
      <c r="XAG53" s="3112"/>
      <c r="XAH53" s="3112"/>
      <c r="XAI53" s="3112"/>
      <c r="XAJ53" s="3112"/>
      <c r="XAK53" s="3112"/>
      <c r="XAL53" s="3112"/>
      <c r="XAM53" s="3112"/>
      <c r="XAN53" s="3112"/>
      <c r="XAO53" s="3112"/>
      <c r="XAP53" s="3112"/>
      <c r="XAQ53" s="3112"/>
      <c r="XAR53" s="3112"/>
      <c r="XAS53" s="3112"/>
      <c r="XAT53" s="3112"/>
      <c r="XAU53" s="3112"/>
      <c r="XAV53" s="3112"/>
      <c r="XAW53" s="3112"/>
      <c r="XAX53" s="3112"/>
      <c r="XAY53" s="3112"/>
      <c r="XAZ53" s="3112"/>
      <c r="XBA53" s="3112"/>
      <c r="XBB53" s="3112"/>
      <c r="XBC53" s="3112"/>
      <c r="XBD53" s="3112"/>
      <c r="XBE53" s="3112"/>
      <c r="XBF53" s="3112"/>
      <c r="XBG53" s="3112"/>
      <c r="XBH53" s="3112"/>
      <c r="XBI53" s="3112"/>
      <c r="XBJ53" s="3112"/>
      <c r="XBK53" s="3112"/>
      <c r="XBL53" s="3112"/>
      <c r="XBM53" s="3112"/>
      <c r="XBN53" s="3112"/>
      <c r="XBO53" s="3112"/>
      <c r="XBP53" s="3112"/>
      <c r="XBQ53" s="3112"/>
      <c r="XBR53" s="3112"/>
      <c r="XBS53" s="3112"/>
      <c r="XBT53" s="3112"/>
      <c r="XBU53" s="3112"/>
      <c r="XBV53" s="3112"/>
      <c r="XBW53" s="3112"/>
      <c r="XBX53" s="3112"/>
      <c r="XBY53" s="3112"/>
      <c r="XBZ53" s="3112"/>
      <c r="XCA53" s="3112"/>
      <c r="XCB53" s="3112"/>
      <c r="XCC53" s="3112"/>
      <c r="XCD53" s="3112"/>
      <c r="XCE53" s="3112"/>
      <c r="XCF53" s="3112"/>
      <c r="XCG53" s="3112"/>
      <c r="XCH53" s="3112"/>
      <c r="XCI53" s="3112"/>
      <c r="XCJ53" s="3112"/>
      <c r="XCK53" s="3112"/>
      <c r="XCL53" s="3112"/>
      <c r="XCM53" s="3112"/>
      <c r="XCN53" s="3112"/>
      <c r="XCO53" s="3112"/>
      <c r="XCP53" s="3112"/>
      <c r="XCQ53" s="3112"/>
      <c r="XCR53" s="3112"/>
      <c r="XCS53" s="3112"/>
      <c r="XCT53" s="3112"/>
      <c r="XCU53" s="3112"/>
      <c r="XCV53" s="3112"/>
      <c r="XCW53" s="3112"/>
      <c r="XCX53" s="3112"/>
      <c r="XCY53" s="3112"/>
      <c r="XCZ53" s="3112"/>
      <c r="XDA53" s="3112"/>
      <c r="XDB53" s="3112"/>
      <c r="XDC53" s="3112"/>
      <c r="XDD53" s="3112"/>
      <c r="XDE53" s="3112"/>
      <c r="XDF53" s="3112"/>
      <c r="XDG53" s="3112"/>
      <c r="XDH53" s="3112"/>
      <c r="XDI53" s="3112"/>
      <c r="XDJ53" s="3112"/>
      <c r="XDK53" s="3112"/>
      <c r="XDL53" s="3112"/>
      <c r="XDM53" s="3112"/>
      <c r="XDN53" s="3112"/>
      <c r="XDO53" s="3112"/>
      <c r="XDP53" s="3112"/>
      <c r="XDQ53" s="3112"/>
      <c r="XDR53" s="3112"/>
      <c r="XDS53" s="3112"/>
      <c r="XDT53" s="3112"/>
      <c r="XDU53" s="3112"/>
      <c r="XDV53" s="3112"/>
      <c r="XDW53" s="3112"/>
      <c r="XDX53" s="3112"/>
      <c r="XDY53" s="3112"/>
      <c r="XDZ53" s="3112"/>
      <c r="XEA53" s="3112"/>
      <c r="XEB53" s="3112"/>
      <c r="XEC53" s="3112"/>
      <c r="XED53" s="3112"/>
      <c r="XEE53" s="3112"/>
      <c r="XEF53" s="3112"/>
      <c r="XEG53" s="3112"/>
      <c r="XEH53" s="3112"/>
      <c r="XEI53" s="3112"/>
      <c r="XEJ53" s="3112"/>
      <c r="XEK53" s="3112"/>
      <c r="XEL53" s="3112"/>
      <c r="XEM53" s="3112"/>
      <c r="XEN53" s="3112"/>
      <c r="XEO53" s="3112"/>
      <c r="XEP53" s="3112"/>
      <c r="XEQ53" s="3112"/>
      <c r="XER53" s="3112"/>
      <c r="XES53" s="3112"/>
      <c r="XET53" s="3112"/>
      <c r="XEU53" s="3112"/>
      <c r="XEV53" s="3112"/>
      <c r="XEW53" s="3112"/>
      <c r="XEX53" s="3112"/>
      <c r="XEY53" s="3112"/>
      <c r="XEZ53" s="3112"/>
      <c r="XFA53" s="3112"/>
      <c r="XFB53" s="3112"/>
      <c r="XFC53" s="3112"/>
      <c r="XFD53" s="3112"/>
    </row>
    <row r="54" spans="1:16384" ht="15" customHeight="1">
      <c r="A54" s="3112" t="s">
        <v>2810</v>
      </c>
      <c r="B54" s="3112"/>
      <c r="C54" s="3112"/>
      <c r="D54" s="3112"/>
      <c r="E54" s="3112"/>
      <c r="F54" s="3112"/>
      <c r="G54" s="3112"/>
      <c r="H54" s="3112"/>
      <c r="I54" s="3112"/>
      <c r="J54" s="3112"/>
      <c r="K54" s="3112"/>
      <c r="L54" s="3112"/>
      <c r="M54" s="3112"/>
      <c r="N54" s="3112"/>
      <c r="O54" s="3112"/>
      <c r="P54" s="3112"/>
      <c r="Q54" s="3112"/>
      <c r="R54" s="3112"/>
      <c r="S54" s="3112"/>
      <c r="T54" s="3112"/>
      <c r="U54" s="3112"/>
      <c r="V54" s="3112"/>
      <c r="W54" s="3112"/>
      <c r="X54" s="3112"/>
      <c r="Y54" s="3112"/>
      <c r="Z54" s="3112"/>
      <c r="AA54" s="3112"/>
      <c r="AB54" s="3112"/>
      <c r="AC54" s="3112"/>
      <c r="AD54" s="3112"/>
      <c r="AE54" s="3112"/>
      <c r="AF54" s="3112"/>
      <c r="AG54" s="3112"/>
      <c r="AH54" s="3112"/>
      <c r="AI54" s="3112"/>
      <c r="AJ54" s="3112"/>
      <c r="AK54" s="3112"/>
      <c r="AL54" s="3112"/>
      <c r="AM54" s="3112"/>
      <c r="AN54" s="3112"/>
      <c r="AO54" s="3112"/>
      <c r="AP54" s="3112"/>
      <c r="AQ54" s="3112"/>
      <c r="AR54" s="3112"/>
      <c r="AS54" s="3112"/>
      <c r="AT54" s="3112"/>
      <c r="AU54" s="3112"/>
      <c r="AV54" s="3112"/>
      <c r="AW54" s="3112"/>
      <c r="AX54" s="3112"/>
      <c r="AY54" s="3112"/>
      <c r="AZ54" s="3112"/>
      <c r="BA54" s="3112"/>
      <c r="BB54" s="3112"/>
      <c r="BC54" s="3112"/>
      <c r="BD54" s="3112"/>
      <c r="BE54" s="3112"/>
      <c r="BF54" s="3112"/>
      <c r="BG54" s="3112"/>
      <c r="BH54" s="3112"/>
      <c r="BI54" s="3112"/>
      <c r="BJ54" s="3112"/>
      <c r="BK54" s="3112"/>
      <c r="BL54" s="3112"/>
      <c r="BM54" s="3112"/>
      <c r="BN54" s="3112"/>
      <c r="BO54" s="3112"/>
      <c r="BP54" s="3112"/>
      <c r="BQ54" s="3112"/>
      <c r="BR54" s="3112"/>
      <c r="BS54" s="3112"/>
      <c r="BT54" s="3112"/>
      <c r="BU54" s="3112"/>
      <c r="BV54" s="3112"/>
      <c r="BW54" s="3112"/>
      <c r="BX54" s="3112"/>
      <c r="BY54" s="3112"/>
      <c r="BZ54" s="3112"/>
      <c r="CA54" s="3112"/>
      <c r="CB54" s="3112"/>
      <c r="CC54" s="3112"/>
      <c r="CD54" s="3112"/>
      <c r="CE54" s="3112"/>
      <c r="CF54" s="3112"/>
      <c r="CG54" s="3112"/>
      <c r="CH54" s="3112"/>
      <c r="CI54" s="3112"/>
      <c r="CJ54" s="3112"/>
      <c r="CK54" s="3112"/>
      <c r="CL54" s="3112"/>
      <c r="CM54" s="3112"/>
      <c r="CN54" s="3112"/>
      <c r="CO54" s="3112"/>
      <c r="CP54" s="3112"/>
      <c r="CQ54" s="3112"/>
      <c r="CR54" s="3112"/>
      <c r="CS54" s="3112"/>
      <c r="CT54" s="3112"/>
      <c r="CU54" s="3112"/>
      <c r="CV54" s="3112"/>
      <c r="CW54" s="3112"/>
      <c r="CX54" s="3112"/>
      <c r="CY54" s="3112"/>
      <c r="CZ54" s="3112"/>
      <c r="DA54" s="3112"/>
      <c r="DB54" s="3112"/>
      <c r="DC54" s="3112"/>
      <c r="DD54" s="3112"/>
      <c r="DE54" s="3112"/>
      <c r="DF54" s="3112"/>
      <c r="DG54" s="3112"/>
      <c r="DH54" s="3112"/>
      <c r="DI54" s="3112"/>
      <c r="DJ54" s="3112"/>
      <c r="DK54" s="3112"/>
      <c r="DL54" s="3112"/>
      <c r="DM54" s="3112"/>
      <c r="DN54" s="3112"/>
      <c r="DO54" s="3112"/>
      <c r="DP54" s="3112"/>
      <c r="DQ54" s="3112"/>
      <c r="DR54" s="3112"/>
      <c r="DS54" s="3112"/>
      <c r="DT54" s="3112"/>
      <c r="DU54" s="3112"/>
      <c r="DV54" s="3112"/>
      <c r="DW54" s="3112"/>
      <c r="DX54" s="3112"/>
      <c r="DY54" s="3112"/>
      <c r="DZ54" s="3112"/>
      <c r="EA54" s="3112"/>
      <c r="EB54" s="3112"/>
      <c r="EC54" s="3112"/>
      <c r="ED54" s="3112"/>
      <c r="EE54" s="3112"/>
      <c r="EF54" s="3112"/>
      <c r="EG54" s="3112"/>
      <c r="EH54" s="3112"/>
      <c r="EI54" s="3112"/>
      <c r="EJ54" s="3112"/>
      <c r="EK54" s="3112"/>
      <c r="EL54" s="3112"/>
      <c r="EM54" s="3112"/>
      <c r="EN54" s="3112"/>
      <c r="EO54" s="3112"/>
      <c r="EP54" s="3112"/>
      <c r="EQ54" s="3112"/>
      <c r="ER54" s="3112"/>
      <c r="ES54" s="3112"/>
      <c r="ET54" s="3112"/>
      <c r="EU54" s="3112"/>
      <c r="EV54" s="3112"/>
      <c r="EW54" s="3112"/>
      <c r="EX54" s="3112"/>
      <c r="EY54" s="3112"/>
      <c r="EZ54" s="3112"/>
      <c r="FA54" s="3112"/>
      <c r="FB54" s="3112"/>
      <c r="FC54" s="3112"/>
      <c r="FD54" s="3112"/>
      <c r="FE54" s="3112"/>
      <c r="FF54" s="3112"/>
      <c r="FG54" s="3112"/>
      <c r="FH54" s="3112"/>
      <c r="FI54" s="3112"/>
      <c r="FJ54" s="3112"/>
      <c r="FK54" s="3112"/>
      <c r="FL54" s="3112"/>
      <c r="FM54" s="3112"/>
      <c r="FN54" s="3112"/>
      <c r="FO54" s="3112"/>
      <c r="FP54" s="3112"/>
      <c r="FQ54" s="3112"/>
      <c r="FR54" s="3112"/>
      <c r="FS54" s="3112"/>
      <c r="FT54" s="3112"/>
      <c r="FU54" s="3112"/>
      <c r="FV54" s="3112"/>
      <c r="FW54" s="3112"/>
      <c r="FX54" s="3112"/>
      <c r="FY54" s="3112"/>
      <c r="FZ54" s="3112"/>
      <c r="GA54" s="3112"/>
      <c r="GB54" s="3112"/>
      <c r="GC54" s="3112"/>
      <c r="GD54" s="3112"/>
      <c r="GE54" s="3112"/>
      <c r="GF54" s="3112"/>
      <c r="GG54" s="3112"/>
      <c r="GH54" s="3112"/>
      <c r="GI54" s="3112"/>
      <c r="GJ54" s="3112"/>
      <c r="GK54" s="3112"/>
      <c r="GL54" s="3112"/>
      <c r="GM54" s="3112"/>
      <c r="GN54" s="3112"/>
      <c r="GO54" s="3112"/>
      <c r="GP54" s="3112"/>
      <c r="GQ54" s="3112"/>
      <c r="GR54" s="3112"/>
      <c r="GS54" s="3112"/>
      <c r="GT54" s="3112"/>
      <c r="GU54" s="3112"/>
      <c r="GV54" s="3112"/>
      <c r="GW54" s="3112"/>
      <c r="GX54" s="3112"/>
      <c r="GY54" s="3112"/>
      <c r="GZ54" s="3112"/>
      <c r="HA54" s="3112"/>
      <c r="HB54" s="3112"/>
      <c r="HC54" s="3112"/>
      <c r="HD54" s="3112"/>
      <c r="HE54" s="3112"/>
      <c r="HF54" s="3112"/>
      <c r="HG54" s="3112"/>
      <c r="HH54" s="3112"/>
      <c r="HI54" s="3112"/>
      <c r="HJ54" s="3112"/>
      <c r="HK54" s="3112"/>
      <c r="HL54" s="3112"/>
      <c r="HM54" s="3112"/>
      <c r="HN54" s="3112"/>
      <c r="HO54" s="3112"/>
      <c r="HP54" s="3112"/>
      <c r="HQ54" s="3112"/>
      <c r="HR54" s="3112"/>
      <c r="HS54" s="3112"/>
      <c r="HT54" s="3112"/>
      <c r="HU54" s="3112"/>
      <c r="HV54" s="3112"/>
      <c r="HW54" s="3112"/>
      <c r="HX54" s="3112"/>
      <c r="HY54" s="3112"/>
      <c r="HZ54" s="3112"/>
      <c r="IA54" s="3112"/>
      <c r="IB54" s="3112"/>
      <c r="IC54" s="3112"/>
      <c r="ID54" s="3112"/>
      <c r="IE54" s="3112"/>
      <c r="IF54" s="3112"/>
      <c r="IG54" s="3112"/>
      <c r="IH54" s="3112"/>
      <c r="II54" s="3112"/>
      <c r="IJ54" s="3112"/>
      <c r="IK54" s="3112"/>
      <c r="IL54" s="3112"/>
      <c r="IM54" s="3112"/>
      <c r="IN54" s="3112"/>
      <c r="IO54" s="3112"/>
      <c r="IP54" s="3112"/>
      <c r="IQ54" s="3112"/>
      <c r="IR54" s="3112"/>
      <c r="IS54" s="3112"/>
      <c r="IT54" s="3112"/>
      <c r="IU54" s="3112"/>
      <c r="IV54" s="3112"/>
      <c r="IW54" s="3112"/>
      <c r="IX54" s="3112"/>
      <c r="IY54" s="3112"/>
      <c r="IZ54" s="3112"/>
      <c r="JA54" s="3112"/>
      <c r="JB54" s="3112"/>
      <c r="JC54" s="3112"/>
      <c r="JD54" s="3112"/>
      <c r="JE54" s="3112"/>
      <c r="JF54" s="3112"/>
      <c r="JG54" s="3112"/>
      <c r="JH54" s="3112"/>
      <c r="JI54" s="3112"/>
      <c r="JJ54" s="3112"/>
      <c r="JK54" s="3112"/>
      <c r="JL54" s="3112"/>
      <c r="JM54" s="3112"/>
      <c r="JN54" s="3112"/>
      <c r="JO54" s="3112"/>
      <c r="JP54" s="3112"/>
      <c r="JQ54" s="3112"/>
      <c r="JR54" s="3112"/>
      <c r="JS54" s="3112"/>
      <c r="JT54" s="3112"/>
      <c r="JU54" s="3112"/>
      <c r="JV54" s="3112"/>
      <c r="JW54" s="3112"/>
      <c r="JX54" s="3112"/>
      <c r="JY54" s="3112"/>
      <c r="JZ54" s="3112"/>
      <c r="KA54" s="3112"/>
      <c r="KB54" s="3112"/>
      <c r="KC54" s="3112"/>
      <c r="KD54" s="3112"/>
      <c r="KE54" s="3112"/>
      <c r="KF54" s="3112"/>
      <c r="KG54" s="3112"/>
      <c r="KH54" s="3112"/>
      <c r="KI54" s="3112"/>
      <c r="KJ54" s="3112"/>
      <c r="KK54" s="3112"/>
      <c r="KL54" s="3112"/>
      <c r="KM54" s="3112"/>
      <c r="KN54" s="3112"/>
      <c r="KO54" s="3112"/>
      <c r="KP54" s="3112"/>
      <c r="KQ54" s="3112"/>
      <c r="KR54" s="3112"/>
      <c r="KS54" s="3112"/>
      <c r="KT54" s="3112"/>
      <c r="KU54" s="3112"/>
      <c r="KV54" s="3112"/>
      <c r="KW54" s="3112"/>
      <c r="KX54" s="3112"/>
      <c r="KY54" s="3112"/>
      <c r="KZ54" s="3112"/>
      <c r="LA54" s="3112"/>
      <c r="LB54" s="3112"/>
      <c r="LC54" s="3112"/>
      <c r="LD54" s="3112"/>
      <c r="LE54" s="3112"/>
      <c r="LF54" s="3112"/>
      <c r="LG54" s="3112"/>
      <c r="LH54" s="3112"/>
      <c r="LI54" s="3112"/>
      <c r="LJ54" s="3112"/>
      <c r="LK54" s="3112"/>
      <c r="LL54" s="3112"/>
      <c r="LM54" s="3112"/>
      <c r="LN54" s="3112"/>
      <c r="LO54" s="3112"/>
      <c r="LP54" s="3112"/>
      <c r="LQ54" s="3112"/>
      <c r="LR54" s="3112"/>
      <c r="LS54" s="3112"/>
      <c r="LT54" s="3112"/>
      <c r="LU54" s="3112"/>
      <c r="LV54" s="3112"/>
      <c r="LW54" s="3112"/>
      <c r="LX54" s="3112"/>
      <c r="LY54" s="3112"/>
      <c r="LZ54" s="3112"/>
      <c r="MA54" s="3112"/>
      <c r="MB54" s="3112"/>
      <c r="MC54" s="3112"/>
      <c r="MD54" s="3112"/>
      <c r="ME54" s="3112"/>
      <c r="MF54" s="3112"/>
      <c r="MG54" s="3112"/>
      <c r="MH54" s="3112"/>
      <c r="MI54" s="3112"/>
      <c r="MJ54" s="3112"/>
      <c r="MK54" s="3112"/>
      <c r="ML54" s="3112"/>
      <c r="MM54" s="3112"/>
      <c r="MN54" s="3112"/>
      <c r="MO54" s="3112"/>
      <c r="MP54" s="3112"/>
      <c r="MQ54" s="3112"/>
      <c r="MR54" s="3112"/>
      <c r="MS54" s="3112"/>
      <c r="MT54" s="3112"/>
      <c r="MU54" s="3112"/>
      <c r="MV54" s="3112"/>
      <c r="MW54" s="3112"/>
      <c r="MX54" s="3112"/>
      <c r="MY54" s="3112"/>
      <c r="MZ54" s="3112"/>
      <c r="NA54" s="3112"/>
      <c r="NB54" s="3112"/>
      <c r="NC54" s="3112"/>
      <c r="ND54" s="3112"/>
      <c r="NE54" s="3112"/>
      <c r="NF54" s="3112"/>
      <c r="NG54" s="3112"/>
      <c r="NH54" s="3112"/>
      <c r="NI54" s="3112"/>
      <c r="NJ54" s="3112"/>
      <c r="NK54" s="3112"/>
      <c r="NL54" s="3112"/>
      <c r="NM54" s="3112"/>
      <c r="NN54" s="3112"/>
      <c r="NO54" s="3112"/>
      <c r="NP54" s="3112"/>
      <c r="NQ54" s="3112"/>
      <c r="NR54" s="3112"/>
      <c r="NS54" s="3112"/>
      <c r="NT54" s="3112"/>
      <c r="NU54" s="3112"/>
      <c r="NV54" s="3112"/>
      <c r="NW54" s="3112"/>
      <c r="NX54" s="3112"/>
      <c r="NY54" s="3112"/>
      <c r="NZ54" s="3112"/>
      <c r="OA54" s="3112"/>
      <c r="OB54" s="3112"/>
      <c r="OC54" s="3112"/>
      <c r="OD54" s="3112"/>
      <c r="OE54" s="3112"/>
      <c r="OF54" s="3112"/>
      <c r="OG54" s="3112"/>
      <c r="OH54" s="3112"/>
      <c r="OI54" s="3112"/>
      <c r="OJ54" s="3112"/>
      <c r="OK54" s="3112"/>
      <c r="OL54" s="3112"/>
      <c r="OM54" s="3112"/>
      <c r="ON54" s="3112"/>
      <c r="OO54" s="3112"/>
      <c r="OP54" s="3112"/>
      <c r="OQ54" s="3112"/>
      <c r="OR54" s="3112"/>
      <c r="OS54" s="3112"/>
      <c r="OT54" s="3112"/>
      <c r="OU54" s="3112"/>
      <c r="OV54" s="3112"/>
      <c r="OW54" s="3112"/>
      <c r="OX54" s="3112"/>
      <c r="OY54" s="3112"/>
      <c r="OZ54" s="3112"/>
      <c r="PA54" s="3112"/>
      <c r="PB54" s="3112"/>
      <c r="PC54" s="3112"/>
      <c r="PD54" s="3112"/>
      <c r="PE54" s="3112"/>
      <c r="PF54" s="3112"/>
      <c r="PG54" s="3112"/>
      <c r="PH54" s="3112"/>
      <c r="PI54" s="3112"/>
      <c r="PJ54" s="3112"/>
      <c r="PK54" s="3112"/>
      <c r="PL54" s="3112"/>
      <c r="PM54" s="3112"/>
      <c r="PN54" s="3112"/>
      <c r="PO54" s="3112"/>
      <c r="PP54" s="3112"/>
      <c r="PQ54" s="3112"/>
      <c r="PR54" s="3112"/>
      <c r="PS54" s="3112"/>
      <c r="PT54" s="3112"/>
      <c r="PU54" s="3112"/>
      <c r="PV54" s="3112"/>
      <c r="PW54" s="3112"/>
      <c r="PX54" s="3112"/>
      <c r="PY54" s="3112"/>
      <c r="PZ54" s="3112"/>
      <c r="QA54" s="3112"/>
      <c r="QB54" s="3112"/>
      <c r="QC54" s="3112"/>
      <c r="QD54" s="3112"/>
      <c r="QE54" s="3112"/>
      <c r="QF54" s="3112"/>
      <c r="QG54" s="3112"/>
      <c r="QH54" s="3112"/>
      <c r="QI54" s="3112"/>
      <c r="QJ54" s="3112"/>
      <c r="QK54" s="3112"/>
      <c r="QL54" s="3112"/>
      <c r="QM54" s="3112"/>
      <c r="QN54" s="3112"/>
      <c r="QO54" s="3112"/>
      <c r="QP54" s="3112"/>
      <c r="QQ54" s="3112"/>
      <c r="QR54" s="3112"/>
      <c r="QS54" s="3112"/>
      <c r="QT54" s="3112"/>
      <c r="QU54" s="3112"/>
      <c r="QV54" s="3112"/>
      <c r="QW54" s="3112"/>
      <c r="QX54" s="3112"/>
      <c r="QY54" s="3112"/>
      <c r="QZ54" s="3112"/>
      <c r="RA54" s="3112"/>
      <c r="RB54" s="3112"/>
      <c r="RC54" s="3112"/>
      <c r="RD54" s="3112"/>
      <c r="RE54" s="3112"/>
      <c r="RF54" s="3112"/>
      <c r="RG54" s="3112"/>
      <c r="RH54" s="3112"/>
      <c r="RI54" s="3112"/>
      <c r="RJ54" s="3112"/>
      <c r="RK54" s="3112"/>
      <c r="RL54" s="3112"/>
      <c r="RM54" s="3112"/>
      <c r="RN54" s="3112"/>
      <c r="RO54" s="3112"/>
      <c r="RP54" s="3112"/>
      <c r="RQ54" s="3112"/>
      <c r="RR54" s="3112"/>
      <c r="RS54" s="3112"/>
      <c r="RT54" s="3112"/>
      <c r="RU54" s="3112"/>
      <c r="RV54" s="3112"/>
      <c r="RW54" s="3112"/>
      <c r="RX54" s="3112"/>
      <c r="RY54" s="3112"/>
      <c r="RZ54" s="3112"/>
      <c r="SA54" s="3112"/>
      <c r="SB54" s="3112"/>
      <c r="SC54" s="3112"/>
      <c r="SD54" s="3112"/>
      <c r="SE54" s="3112"/>
      <c r="SF54" s="3112"/>
      <c r="SG54" s="3112"/>
      <c r="SH54" s="3112"/>
      <c r="SI54" s="3112"/>
      <c r="SJ54" s="3112"/>
      <c r="SK54" s="3112"/>
      <c r="SL54" s="3112"/>
      <c r="SM54" s="3112"/>
      <c r="SN54" s="3112"/>
      <c r="SO54" s="3112"/>
      <c r="SP54" s="3112"/>
      <c r="SQ54" s="3112"/>
      <c r="SR54" s="3112"/>
      <c r="SS54" s="3112"/>
      <c r="ST54" s="3112"/>
      <c r="SU54" s="3112"/>
      <c r="SV54" s="3112"/>
      <c r="SW54" s="3112"/>
      <c r="SX54" s="3112"/>
      <c r="SY54" s="3112"/>
      <c r="SZ54" s="3112"/>
      <c r="TA54" s="3112"/>
      <c r="TB54" s="3112"/>
      <c r="TC54" s="3112"/>
      <c r="TD54" s="3112"/>
      <c r="TE54" s="3112"/>
      <c r="TF54" s="3112"/>
      <c r="TG54" s="3112"/>
      <c r="TH54" s="3112"/>
      <c r="TI54" s="3112"/>
      <c r="TJ54" s="3112"/>
      <c r="TK54" s="3112"/>
      <c r="TL54" s="3112"/>
      <c r="TM54" s="3112"/>
      <c r="TN54" s="3112"/>
      <c r="TO54" s="3112"/>
      <c r="TP54" s="3112"/>
      <c r="TQ54" s="3112"/>
      <c r="TR54" s="3112"/>
      <c r="TS54" s="3112"/>
      <c r="TT54" s="3112"/>
      <c r="TU54" s="3112"/>
      <c r="TV54" s="3112"/>
      <c r="TW54" s="3112"/>
      <c r="TX54" s="3112"/>
      <c r="TY54" s="3112"/>
      <c r="TZ54" s="3112"/>
      <c r="UA54" s="3112"/>
      <c r="UB54" s="3112"/>
      <c r="UC54" s="3112"/>
      <c r="UD54" s="3112"/>
      <c r="UE54" s="3112"/>
      <c r="UF54" s="3112"/>
      <c r="UG54" s="3112"/>
      <c r="UH54" s="3112"/>
      <c r="UI54" s="3112"/>
      <c r="UJ54" s="3112"/>
      <c r="UK54" s="3112"/>
      <c r="UL54" s="3112"/>
      <c r="UM54" s="3112"/>
      <c r="UN54" s="3112"/>
      <c r="UO54" s="3112"/>
      <c r="UP54" s="3112"/>
      <c r="UQ54" s="3112"/>
      <c r="UR54" s="3112"/>
      <c r="US54" s="3112"/>
      <c r="UT54" s="3112"/>
      <c r="UU54" s="3112"/>
      <c r="UV54" s="3112"/>
      <c r="UW54" s="3112"/>
      <c r="UX54" s="3112"/>
      <c r="UY54" s="3112"/>
      <c r="UZ54" s="3112"/>
      <c r="VA54" s="3112"/>
      <c r="VB54" s="3112"/>
      <c r="VC54" s="3112"/>
      <c r="VD54" s="3112"/>
      <c r="VE54" s="3112"/>
      <c r="VF54" s="3112"/>
      <c r="VG54" s="3112"/>
      <c r="VH54" s="3112"/>
      <c r="VI54" s="3112"/>
      <c r="VJ54" s="3112"/>
      <c r="VK54" s="3112"/>
      <c r="VL54" s="3112"/>
      <c r="VM54" s="3112"/>
      <c r="VN54" s="3112"/>
      <c r="VO54" s="3112"/>
      <c r="VP54" s="3112"/>
      <c r="VQ54" s="3112"/>
      <c r="VR54" s="3112"/>
      <c r="VS54" s="3112"/>
      <c r="VT54" s="3112"/>
      <c r="VU54" s="3112"/>
      <c r="VV54" s="3112"/>
      <c r="VW54" s="3112"/>
      <c r="VX54" s="3112"/>
      <c r="VY54" s="3112"/>
      <c r="VZ54" s="3112"/>
      <c r="WA54" s="3112"/>
      <c r="WB54" s="3112"/>
      <c r="WC54" s="3112"/>
      <c r="WD54" s="3112"/>
      <c r="WE54" s="3112"/>
      <c r="WF54" s="3112"/>
      <c r="WG54" s="3112"/>
      <c r="WH54" s="3112"/>
      <c r="WI54" s="3112"/>
      <c r="WJ54" s="3112"/>
      <c r="WK54" s="3112"/>
      <c r="WL54" s="3112"/>
      <c r="WM54" s="3112"/>
      <c r="WN54" s="3112"/>
      <c r="WO54" s="3112"/>
      <c r="WP54" s="3112"/>
      <c r="WQ54" s="3112"/>
      <c r="WR54" s="3112"/>
      <c r="WS54" s="3112"/>
      <c r="WT54" s="3112"/>
      <c r="WU54" s="3112"/>
      <c r="WV54" s="3112"/>
      <c r="WW54" s="3112"/>
      <c r="WX54" s="3112"/>
      <c r="WY54" s="3112"/>
      <c r="WZ54" s="3112"/>
      <c r="XA54" s="3112"/>
      <c r="XB54" s="3112"/>
      <c r="XC54" s="3112"/>
      <c r="XD54" s="3112"/>
      <c r="XE54" s="3112"/>
      <c r="XF54" s="3112"/>
      <c r="XG54" s="3112"/>
      <c r="XH54" s="3112"/>
      <c r="XI54" s="3112"/>
      <c r="XJ54" s="3112"/>
      <c r="XK54" s="3112"/>
      <c r="XL54" s="3112"/>
      <c r="XM54" s="3112"/>
      <c r="XN54" s="3112"/>
      <c r="XO54" s="3112"/>
      <c r="XP54" s="3112"/>
      <c r="XQ54" s="3112"/>
      <c r="XR54" s="3112"/>
      <c r="XS54" s="3112"/>
      <c r="XT54" s="3112"/>
      <c r="XU54" s="3112"/>
      <c r="XV54" s="3112"/>
      <c r="XW54" s="3112"/>
      <c r="XX54" s="3112"/>
      <c r="XY54" s="3112"/>
      <c r="XZ54" s="3112"/>
      <c r="YA54" s="3112"/>
      <c r="YB54" s="3112"/>
      <c r="YC54" s="3112"/>
      <c r="YD54" s="3112"/>
      <c r="YE54" s="3112"/>
      <c r="YF54" s="3112"/>
      <c r="YG54" s="3112"/>
      <c r="YH54" s="3112"/>
      <c r="YI54" s="3112"/>
      <c r="YJ54" s="3112"/>
      <c r="YK54" s="3112"/>
      <c r="YL54" s="3112"/>
      <c r="YM54" s="3112"/>
      <c r="YN54" s="3112"/>
      <c r="YO54" s="3112"/>
      <c r="YP54" s="3112"/>
      <c r="YQ54" s="3112"/>
      <c r="YR54" s="3112"/>
      <c r="YS54" s="3112"/>
      <c r="YT54" s="3112"/>
      <c r="YU54" s="3112"/>
      <c r="YV54" s="3112"/>
      <c r="YW54" s="3112"/>
      <c r="YX54" s="3112"/>
      <c r="YY54" s="3112"/>
      <c r="YZ54" s="3112"/>
      <c r="ZA54" s="3112"/>
      <c r="ZB54" s="3112"/>
      <c r="ZC54" s="3112"/>
      <c r="ZD54" s="3112"/>
      <c r="ZE54" s="3112"/>
      <c r="ZF54" s="3112"/>
      <c r="ZG54" s="3112"/>
      <c r="ZH54" s="3112"/>
      <c r="ZI54" s="3112"/>
      <c r="ZJ54" s="3112"/>
      <c r="ZK54" s="3112"/>
      <c r="ZL54" s="3112"/>
      <c r="ZM54" s="3112"/>
      <c r="ZN54" s="3112"/>
      <c r="ZO54" s="3112"/>
      <c r="ZP54" s="3112"/>
      <c r="ZQ54" s="3112"/>
      <c r="ZR54" s="3112"/>
      <c r="ZS54" s="3112"/>
      <c r="ZT54" s="3112"/>
      <c r="ZU54" s="3112"/>
      <c r="ZV54" s="3112"/>
      <c r="ZW54" s="3112"/>
      <c r="ZX54" s="3112"/>
      <c r="ZY54" s="3112"/>
      <c r="ZZ54" s="3112"/>
      <c r="AAA54" s="3112"/>
      <c r="AAB54" s="3112"/>
      <c r="AAC54" s="3112"/>
      <c r="AAD54" s="3112"/>
      <c r="AAE54" s="3112"/>
      <c r="AAF54" s="3112"/>
      <c r="AAG54" s="3112"/>
      <c r="AAH54" s="3112"/>
      <c r="AAI54" s="3112"/>
      <c r="AAJ54" s="3112"/>
      <c r="AAK54" s="3112"/>
      <c r="AAL54" s="3112"/>
      <c r="AAM54" s="3112"/>
      <c r="AAN54" s="3112"/>
      <c r="AAO54" s="3112"/>
      <c r="AAP54" s="3112"/>
      <c r="AAQ54" s="3112"/>
      <c r="AAR54" s="3112"/>
      <c r="AAS54" s="3112"/>
      <c r="AAT54" s="3112"/>
      <c r="AAU54" s="3112"/>
      <c r="AAV54" s="3112"/>
      <c r="AAW54" s="3112"/>
      <c r="AAX54" s="3112"/>
      <c r="AAY54" s="3112"/>
      <c r="AAZ54" s="3112"/>
      <c r="ABA54" s="3112"/>
      <c r="ABB54" s="3112"/>
      <c r="ABC54" s="3112"/>
      <c r="ABD54" s="3112"/>
      <c r="ABE54" s="3112"/>
      <c r="ABF54" s="3112"/>
      <c r="ABG54" s="3112"/>
      <c r="ABH54" s="3112"/>
      <c r="ABI54" s="3112"/>
      <c r="ABJ54" s="3112"/>
      <c r="ABK54" s="3112"/>
      <c r="ABL54" s="3112"/>
      <c r="ABM54" s="3112"/>
      <c r="ABN54" s="3112"/>
      <c r="ABO54" s="3112"/>
      <c r="ABP54" s="3112"/>
      <c r="ABQ54" s="3112"/>
      <c r="ABR54" s="3112"/>
      <c r="ABS54" s="3112"/>
      <c r="ABT54" s="3112"/>
      <c r="ABU54" s="3112"/>
      <c r="ABV54" s="3112"/>
      <c r="ABW54" s="3112"/>
      <c r="ABX54" s="3112"/>
      <c r="ABY54" s="3112"/>
      <c r="ABZ54" s="3112"/>
      <c r="ACA54" s="3112"/>
      <c r="ACB54" s="3112"/>
      <c r="ACC54" s="3112"/>
      <c r="ACD54" s="3112"/>
      <c r="ACE54" s="3112"/>
      <c r="ACF54" s="3112"/>
      <c r="ACG54" s="3112"/>
      <c r="ACH54" s="3112"/>
      <c r="ACI54" s="3112"/>
      <c r="ACJ54" s="3112"/>
      <c r="ACK54" s="3112"/>
      <c r="ACL54" s="3112"/>
      <c r="ACM54" s="3112"/>
      <c r="ACN54" s="3112"/>
      <c r="ACO54" s="3112"/>
      <c r="ACP54" s="3112"/>
      <c r="ACQ54" s="3112"/>
      <c r="ACR54" s="3112"/>
      <c r="ACS54" s="3112"/>
      <c r="ACT54" s="3112"/>
      <c r="ACU54" s="3112"/>
      <c r="ACV54" s="3112"/>
      <c r="ACW54" s="3112"/>
      <c r="ACX54" s="3112"/>
      <c r="ACY54" s="3112"/>
      <c r="ACZ54" s="3112"/>
      <c r="ADA54" s="3112"/>
      <c r="ADB54" s="3112"/>
      <c r="ADC54" s="3112"/>
      <c r="ADD54" s="3112"/>
      <c r="ADE54" s="3112"/>
      <c r="ADF54" s="3112"/>
      <c r="ADG54" s="3112"/>
      <c r="ADH54" s="3112"/>
      <c r="ADI54" s="3112"/>
      <c r="ADJ54" s="3112"/>
      <c r="ADK54" s="3112"/>
      <c r="ADL54" s="3112"/>
      <c r="ADM54" s="3112"/>
      <c r="ADN54" s="3112"/>
      <c r="ADO54" s="3112"/>
      <c r="ADP54" s="3112"/>
      <c r="ADQ54" s="3112"/>
      <c r="ADR54" s="3112"/>
      <c r="ADS54" s="3112"/>
      <c r="ADT54" s="3112"/>
      <c r="ADU54" s="3112"/>
      <c r="ADV54" s="3112"/>
      <c r="ADW54" s="3112"/>
      <c r="ADX54" s="3112"/>
      <c r="ADY54" s="3112"/>
      <c r="ADZ54" s="3112"/>
      <c r="AEA54" s="3112"/>
      <c r="AEB54" s="3112"/>
      <c r="AEC54" s="3112"/>
      <c r="AED54" s="3112"/>
      <c r="AEE54" s="3112"/>
      <c r="AEF54" s="3112"/>
      <c r="AEG54" s="3112"/>
      <c r="AEH54" s="3112"/>
      <c r="AEI54" s="3112"/>
      <c r="AEJ54" s="3112"/>
      <c r="AEK54" s="3112"/>
      <c r="AEL54" s="3112"/>
      <c r="AEM54" s="3112"/>
      <c r="AEN54" s="3112"/>
      <c r="AEO54" s="3112"/>
      <c r="AEP54" s="3112"/>
      <c r="AEQ54" s="3112"/>
      <c r="AER54" s="3112"/>
      <c r="AES54" s="3112"/>
      <c r="AET54" s="3112"/>
      <c r="AEU54" s="3112"/>
      <c r="AEV54" s="3112"/>
      <c r="AEW54" s="3112"/>
      <c r="AEX54" s="3112"/>
      <c r="AEY54" s="3112"/>
      <c r="AEZ54" s="3112"/>
      <c r="AFA54" s="3112"/>
      <c r="AFB54" s="3112"/>
      <c r="AFC54" s="3112"/>
      <c r="AFD54" s="3112"/>
      <c r="AFE54" s="3112"/>
      <c r="AFF54" s="3112"/>
      <c r="AFG54" s="3112"/>
      <c r="AFH54" s="3112"/>
      <c r="AFI54" s="3112"/>
      <c r="AFJ54" s="3112"/>
      <c r="AFK54" s="3112"/>
      <c r="AFL54" s="3112"/>
      <c r="AFM54" s="3112"/>
      <c r="AFN54" s="3112"/>
      <c r="AFO54" s="3112"/>
      <c r="AFP54" s="3112"/>
      <c r="AFQ54" s="3112"/>
      <c r="AFR54" s="3112"/>
      <c r="AFS54" s="3112"/>
      <c r="AFT54" s="3112"/>
      <c r="AFU54" s="3112"/>
      <c r="AFV54" s="3112"/>
      <c r="AFW54" s="3112"/>
      <c r="AFX54" s="3112"/>
      <c r="AFY54" s="3112"/>
      <c r="AFZ54" s="3112"/>
      <c r="AGA54" s="3112"/>
      <c r="AGB54" s="3112"/>
      <c r="AGC54" s="3112"/>
      <c r="AGD54" s="3112"/>
      <c r="AGE54" s="3112"/>
      <c r="AGF54" s="3112"/>
      <c r="AGG54" s="3112"/>
      <c r="AGH54" s="3112"/>
      <c r="AGI54" s="3112"/>
      <c r="AGJ54" s="3112"/>
      <c r="AGK54" s="3112"/>
      <c r="AGL54" s="3112"/>
      <c r="AGM54" s="3112"/>
      <c r="AGN54" s="3112"/>
      <c r="AGO54" s="3112"/>
      <c r="AGP54" s="3112"/>
      <c r="AGQ54" s="3112"/>
      <c r="AGR54" s="3112"/>
      <c r="AGS54" s="3112"/>
      <c r="AGT54" s="3112"/>
      <c r="AGU54" s="3112"/>
      <c r="AGV54" s="3112"/>
      <c r="AGW54" s="3112"/>
      <c r="AGX54" s="3112"/>
      <c r="AGY54" s="3112"/>
      <c r="AGZ54" s="3112"/>
      <c r="AHA54" s="3112"/>
      <c r="AHB54" s="3112"/>
      <c r="AHC54" s="3112"/>
      <c r="AHD54" s="3112"/>
      <c r="AHE54" s="3112"/>
      <c r="AHF54" s="3112"/>
      <c r="AHG54" s="3112"/>
      <c r="AHH54" s="3112"/>
      <c r="AHI54" s="3112"/>
      <c r="AHJ54" s="3112"/>
      <c r="AHK54" s="3112"/>
      <c r="AHL54" s="3112"/>
      <c r="AHM54" s="3112"/>
      <c r="AHN54" s="3112"/>
      <c r="AHO54" s="3112"/>
      <c r="AHP54" s="3112"/>
      <c r="AHQ54" s="3112"/>
      <c r="AHR54" s="3112"/>
      <c r="AHS54" s="3112"/>
      <c r="AHT54" s="3112"/>
      <c r="AHU54" s="3112"/>
      <c r="AHV54" s="3112"/>
      <c r="AHW54" s="3112"/>
      <c r="AHX54" s="3112"/>
      <c r="AHY54" s="3112"/>
      <c r="AHZ54" s="3112"/>
      <c r="AIA54" s="3112"/>
      <c r="AIB54" s="3112"/>
      <c r="AIC54" s="3112"/>
      <c r="AID54" s="3112"/>
      <c r="AIE54" s="3112"/>
      <c r="AIF54" s="3112"/>
      <c r="AIG54" s="3112"/>
      <c r="AIH54" s="3112"/>
      <c r="AII54" s="3112"/>
      <c r="AIJ54" s="3112"/>
      <c r="AIK54" s="3112"/>
      <c r="AIL54" s="3112"/>
      <c r="AIM54" s="3112"/>
      <c r="AIN54" s="3112"/>
      <c r="AIO54" s="3112"/>
      <c r="AIP54" s="3112"/>
      <c r="AIQ54" s="3112"/>
      <c r="AIR54" s="3112"/>
      <c r="AIS54" s="3112"/>
      <c r="AIT54" s="3112"/>
      <c r="AIU54" s="3112"/>
      <c r="AIV54" s="3112"/>
      <c r="AIW54" s="3112"/>
      <c r="AIX54" s="3112"/>
      <c r="AIY54" s="3112"/>
      <c r="AIZ54" s="3112"/>
      <c r="AJA54" s="3112"/>
      <c r="AJB54" s="3112"/>
      <c r="AJC54" s="3112"/>
      <c r="AJD54" s="3112"/>
      <c r="AJE54" s="3112"/>
      <c r="AJF54" s="3112"/>
      <c r="AJG54" s="3112"/>
      <c r="AJH54" s="3112"/>
      <c r="AJI54" s="3112"/>
      <c r="AJJ54" s="3112"/>
      <c r="AJK54" s="3112"/>
      <c r="AJL54" s="3112"/>
      <c r="AJM54" s="3112"/>
      <c r="AJN54" s="3112"/>
      <c r="AJO54" s="3112"/>
      <c r="AJP54" s="3112"/>
      <c r="AJQ54" s="3112"/>
      <c r="AJR54" s="3112"/>
      <c r="AJS54" s="3112"/>
      <c r="AJT54" s="3112"/>
      <c r="AJU54" s="3112"/>
      <c r="AJV54" s="3112"/>
      <c r="AJW54" s="3112"/>
      <c r="AJX54" s="3112"/>
      <c r="AJY54" s="3112"/>
      <c r="AJZ54" s="3112"/>
      <c r="AKA54" s="3112"/>
      <c r="AKB54" s="3112"/>
      <c r="AKC54" s="3112"/>
      <c r="AKD54" s="3112"/>
      <c r="AKE54" s="3112"/>
      <c r="AKF54" s="3112"/>
      <c r="AKG54" s="3112"/>
      <c r="AKH54" s="3112"/>
      <c r="AKI54" s="3112"/>
      <c r="AKJ54" s="3112"/>
      <c r="AKK54" s="3112"/>
      <c r="AKL54" s="3112"/>
      <c r="AKM54" s="3112"/>
      <c r="AKN54" s="3112"/>
      <c r="AKO54" s="3112"/>
      <c r="AKP54" s="3112"/>
      <c r="AKQ54" s="3112"/>
      <c r="AKR54" s="3112"/>
      <c r="AKS54" s="3112"/>
      <c r="AKT54" s="3112"/>
      <c r="AKU54" s="3112"/>
      <c r="AKV54" s="3112"/>
      <c r="AKW54" s="3112"/>
      <c r="AKX54" s="3112"/>
      <c r="AKY54" s="3112"/>
      <c r="AKZ54" s="3112"/>
      <c r="ALA54" s="3112"/>
      <c r="ALB54" s="3112"/>
      <c r="ALC54" s="3112"/>
      <c r="ALD54" s="3112"/>
      <c r="ALE54" s="3112"/>
      <c r="ALF54" s="3112"/>
      <c r="ALG54" s="3112"/>
      <c r="ALH54" s="3112"/>
      <c r="ALI54" s="3112"/>
      <c r="ALJ54" s="3112"/>
      <c r="ALK54" s="3112"/>
      <c r="ALL54" s="3112"/>
      <c r="ALM54" s="3112"/>
      <c r="ALN54" s="3112"/>
      <c r="ALO54" s="3112"/>
      <c r="ALP54" s="3112"/>
      <c r="ALQ54" s="3112"/>
      <c r="ALR54" s="3112"/>
      <c r="ALS54" s="3112"/>
      <c r="ALT54" s="3112"/>
      <c r="ALU54" s="3112"/>
      <c r="ALV54" s="3112"/>
      <c r="ALW54" s="3112"/>
      <c r="ALX54" s="3112"/>
      <c r="ALY54" s="3112"/>
      <c r="ALZ54" s="3112"/>
      <c r="AMA54" s="3112"/>
      <c r="AMB54" s="3112"/>
      <c r="AMC54" s="3112"/>
      <c r="AMD54" s="3112"/>
      <c r="AME54" s="3112"/>
      <c r="AMF54" s="3112"/>
      <c r="AMG54" s="3112"/>
      <c r="AMH54" s="3112"/>
      <c r="AMI54" s="3112"/>
      <c r="AMJ54" s="3112"/>
      <c r="AMK54" s="3112"/>
      <c r="AML54" s="3112"/>
      <c r="AMM54" s="3112"/>
      <c r="AMN54" s="3112"/>
      <c r="AMO54" s="3112"/>
      <c r="AMP54" s="3112"/>
      <c r="AMQ54" s="3112"/>
      <c r="AMR54" s="3112"/>
      <c r="AMS54" s="3112"/>
      <c r="AMT54" s="3112"/>
      <c r="AMU54" s="3112"/>
      <c r="AMV54" s="3112"/>
      <c r="AMW54" s="3112"/>
      <c r="AMX54" s="3112"/>
      <c r="AMY54" s="3112"/>
      <c r="AMZ54" s="3112"/>
      <c r="ANA54" s="3112"/>
      <c r="ANB54" s="3112"/>
      <c r="ANC54" s="3112"/>
      <c r="AND54" s="3112"/>
      <c r="ANE54" s="3112"/>
      <c r="ANF54" s="3112"/>
      <c r="ANG54" s="3112"/>
      <c r="ANH54" s="3112"/>
      <c r="ANI54" s="3112"/>
      <c r="ANJ54" s="3112"/>
      <c r="ANK54" s="3112"/>
      <c r="ANL54" s="3112"/>
      <c r="ANM54" s="3112"/>
      <c r="ANN54" s="3112"/>
      <c r="ANO54" s="3112"/>
      <c r="ANP54" s="3112"/>
      <c r="ANQ54" s="3112"/>
      <c r="ANR54" s="3112"/>
      <c r="ANS54" s="3112"/>
      <c r="ANT54" s="3112"/>
      <c r="ANU54" s="3112"/>
      <c r="ANV54" s="3112"/>
      <c r="ANW54" s="3112"/>
      <c r="ANX54" s="3112"/>
      <c r="ANY54" s="3112"/>
      <c r="ANZ54" s="3112"/>
      <c r="AOA54" s="3112"/>
      <c r="AOB54" s="3112"/>
      <c r="AOC54" s="3112"/>
      <c r="AOD54" s="3112"/>
      <c r="AOE54" s="3112"/>
      <c r="AOF54" s="3112"/>
      <c r="AOG54" s="3112"/>
      <c r="AOH54" s="3112"/>
      <c r="AOI54" s="3112"/>
      <c r="AOJ54" s="3112"/>
      <c r="AOK54" s="3112"/>
      <c r="AOL54" s="3112"/>
      <c r="AOM54" s="3112"/>
      <c r="AON54" s="3112"/>
      <c r="AOO54" s="3112"/>
      <c r="AOP54" s="3112"/>
      <c r="AOQ54" s="3112"/>
      <c r="AOR54" s="3112"/>
      <c r="AOS54" s="3112"/>
      <c r="AOT54" s="3112"/>
      <c r="AOU54" s="3112"/>
      <c r="AOV54" s="3112"/>
      <c r="AOW54" s="3112"/>
      <c r="AOX54" s="3112"/>
      <c r="AOY54" s="3112"/>
      <c r="AOZ54" s="3112"/>
      <c r="APA54" s="3112"/>
      <c r="APB54" s="3112"/>
      <c r="APC54" s="3112"/>
      <c r="APD54" s="3112"/>
      <c r="APE54" s="3112"/>
      <c r="APF54" s="3112"/>
      <c r="APG54" s="3112"/>
      <c r="APH54" s="3112"/>
      <c r="API54" s="3112"/>
      <c r="APJ54" s="3112"/>
      <c r="APK54" s="3112"/>
      <c r="APL54" s="3112"/>
      <c r="APM54" s="3112"/>
      <c r="APN54" s="3112"/>
      <c r="APO54" s="3112"/>
      <c r="APP54" s="3112"/>
      <c r="APQ54" s="3112"/>
      <c r="APR54" s="3112"/>
      <c r="APS54" s="3112"/>
      <c r="APT54" s="3112"/>
      <c r="APU54" s="3112"/>
      <c r="APV54" s="3112"/>
      <c r="APW54" s="3112"/>
      <c r="APX54" s="3112"/>
      <c r="APY54" s="3112"/>
      <c r="APZ54" s="3112"/>
      <c r="AQA54" s="3112"/>
      <c r="AQB54" s="3112"/>
      <c r="AQC54" s="3112"/>
      <c r="AQD54" s="3112"/>
      <c r="AQE54" s="3112"/>
      <c r="AQF54" s="3112"/>
      <c r="AQG54" s="3112"/>
      <c r="AQH54" s="3112"/>
      <c r="AQI54" s="3112"/>
      <c r="AQJ54" s="3112"/>
      <c r="AQK54" s="3112"/>
      <c r="AQL54" s="3112"/>
      <c r="AQM54" s="3112"/>
      <c r="AQN54" s="3112"/>
      <c r="AQO54" s="3112"/>
      <c r="AQP54" s="3112"/>
      <c r="AQQ54" s="3112"/>
      <c r="AQR54" s="3112"/>
      <c r="AQS54" s="3112"/>
      <c r="AQT54" s="3112"/>
      <c r="AQU54" s="3112"/>
      <c r="AQV54" s="3112"/>
      <c r="AQW54" s="3112"/>
      <c r="AQX54" s="3112"/>
      <c r="AQY54" s="3112"/>
      <c r="AQZ54" s="3112"/>
      <c r="ARA54" s="3112"/>
      <c r="ARB54" s="3112"/>
      <c r="ARC54" s="3112"/>
      <c r="ARD54" s="3112"/>
      <c r="ARE54" s="3112"/>
      <c r="ARF54" s="3112"/>
      <c r="ARG54" s="3112"/>
      <c r="ARH54" s="3112"/>
      <c r="ARI54" s="3112"/>
      <c r="ARJ54" s="3112"/>
      <c r="ARK54" s="3112"/>
      <c r="ARL54" s="3112"/>
      <c r="ARM54" s="3112"/>
      <c r="ARN54" s="3112"/>
      <c r="ARO54" s="3112"/>
      <c r="ARP54" s="3112"/>
      <c r="ARQ54" s="3112"/>
      <c r="ARR54" s="3112"/>
      <c r="ARS54" s="3112"/>
      <c r="ART54" s="3112"/>
      <c r="ARU54" s="3112"/>
      <c r="ARV54" s="3112"/>
      <c r="ARW54" s="3112"/>
      <c r="ARX54" s="3112"/>
      <c r="ARY54" s="3112"/>
      <c r="ARZ54" s="3112"/>
      <c r="ASA54" s="3112"/>
      <c r="ASB54" s="3112"/>
      <c r="ASC54" s="3112"/>
      <c r="ASD54" s="3112"/>
      <c r="ASE54" s="3112"/>
      <c r="ASF54" s="3112"/>
      <c r="ASG54" s="3112"/>
      <c r="ASH54" s="3112"/>
      <c r="ASI54" s="3112"/>
      <c r="ASJ54" s="3112"/>
      <c r="ASK54" s="3112"/>
      <c r="ASL54" s="3112"/>
      <c r="ASM54" s="3112"/>
      <c r="ASN54" s="3112"/>
      <c r="ASO54" s="3112"/>
      <c r="ASP54" s="3112"/>
      <c r="ASQ54" s="3112"/>
      <c r="ASR54" s="3112"/>
      <c r="ASS54" s="3112"/>
      <c r="AST54" s="3112"/>
      <c r="ASU54" s="3112"/>
      <c r="ASV54" s="3112"/>
      <c r="ASW54" s="3112"/>
      <c r="ASX54" s="3112"/>
      <c r="ASY54" s="3112"/>
      <c r="ASZ54" s="3112"/>
      <c r="ATA54" s="3112"/>
      <c r="ATB54" s="3112"/>
      <c r="ATC54" s="3112"/>
      <c r="ATD54" s="3112"/>
      <c r="ATE54" s="3112"/>
      <c r="ATF54" s="3112"/>
      <c r="ATG54" s="3112"/>
      <c r="ATH54" s="3112"/>
      <c r="ATI54" s="3112"/>
      <c r="ATJ54" s="3112"/>
      <c r="ATK54" s="3112"/>
      <c r="ATL54" s="3112"/>
      <c r="ATM54" s="3112"/>
      <c r="ATN54" s="3112"/>
      <c r="ATO54" s="3112"/>
      <c r="ATP54" s="3112"/>
      <c r="ATQ54" s="3112"/>
      <c r="ATR54" s="3112"/>
      <c r="ATS54" s="3112"/>
      <c r="ATT54" s="3112"/>
      <c r="ATU54" s="3112"/>
      <c r="ATV54" s="3112"/>
      <c r="ATW54" s="3112"/>
      <c r="ATX54" s="3112"/>
      <c r="ATY54" s="3112"/>
      <c r="ATZ54" s="3112"/>
      <c r="AUA54" s="3112"/>
      <c r="AUB54" s="3112"/>
      <c r="AUC54" s="3112"/>
      <c r="AUD54" s="3112"/>
      <c r="AUE54" s="3112"/>
      <c r="AUF54" s="3112"/>
      <c r="AUG54" s="3112"/>
      <c r="AUH54" s="3112"/>
      <c r="AUI54" s="3112"/>
      <c r="AUJ54" s="3112"/>
      <c r="AUK54" s="3112"/>
      <c r="AUL54" s="3112"/>
      <c r="AUM54" s="3112"/>
      <c r="AUN54" s="3112"/>
      <c r="AUO54" s="3112"/>
      <c r="AUP54" s="3112"/>
      <c r="AUQ54" s="3112"/>
      <c r="AUR54" s="3112"/>
      <c r="AUS54" s="3112"/>
      <c r="AUT54" s="3112"/>
      <c r="AUU54" s="3112"/>
      <c r="AUV54" s="3112"/>
      <c r="AUW54" s="3112"/>
      <c r="AUX54" s="3112"/>
      <c r="AUY54" s="3112"/>
      <c r="AUZ54" s="3112"/>
      <c r="AVA54" s="3112"/>
      <c r="AVB54" s="3112"/>
      <c r="AVC54" s="3112"/>
      <c r="AVD54" s="3112"/>
      <c r="AVE54" s="3112"/>
      <c r="AVF54" s="3112"/>
      <c r="AVG54" s="3112"/>
      <c r="AVH54" s="3112"/>
      <c r="AVI54" s="3112"/>
      <c r="AVJ54" s="3112"/>
      <c r="AVK54" s="3112"/>
      <c r="AVL54" s="3112"/>
      <c r="AVM54" s="3112"/>
      <c r="AVN54" s="3112"/>
      <c r="AVO54" s="3112"/>
      <c r="AVP54" s="3112"/>
      <c r="AVQ54" s="3112"/>
      <c r="AVR54" s="3112"/>
      <c r="AVS54" s="3112"/>
      <c r="AVT54" s="3112"/>
      <c r="AVU54" s="3112"/>
      <c r="AVV54" s="3112"/>
      <c r="AVW54" s="3112"/>
      <c r="AVX54" s="3112"/>
      <c r="AVY54" s="3112"/>
      <c r="AVZ54" s="3112"/>
      <c r="AWA54" s="3112"/>
      <c r="AWB54" s="3112"/>
      <c r="AWC54" s="3112"/>
      <c r="AWD54" s="3112"/>
      <c r="AWE54" s="3112"/>
      <c r="AWF54" s="3112"/>
      <c r="AWG54" s="3112"/>
      <c r="AWH54" s="3112"/>
      <c r="AWI54" s="3112"/>
      <c r="AWJ54" s="3112"/>
      <c r="AWK54" s="3112"/>
      <c r="AWL54" s="3112"/>
      <c r="AWM54" s="3112"/>
      <c r="AWN54" s="3112"/>
      <c r="AWO54" s="3112"/>
      <c r="AWP54" s="3112"/>
      <c r="AWQ54" s="3112"/>
      <c r="AWR54" s="3112"/>
      <c r="AWS54" s="3112"/>
      <c r="AWT54" s="3112"/>
      <c r="AWU54" s="3112"/>
      <c r="AWV54" s="3112"/>
      <c r="AWW54" s="3112"/>
      <c r="AWX54" s="3112"/>
      <c r="AWY54" s="3112"/>
      <c r="AWZ54" s="3112"/>
      <c r="AXA54" s="3112"/>
      <c r="AXB54" s="3112"/>
      <c r="AXC54" s="3112"/>
      <c r="AXD54" s="3112"/>
      <c r="AXE54" s="3112"/>
      <c r="AXF54" s="3112"/>
      <c r="AXG54" s="3112"/>
      <c r="AXH54" s="3112"/>
      <c r="AXI54" s="3112"/>
      <c r="AXJ54" s="3112"/>
      <c r="AXK54" s="3112"/>
      <c r="AXL54" s="3112"/>
      <c r="AXM54" s="3112"/>
      <c r="AXN54" s="3112"/>
      <c r="AXO54" s="3112"/>
      <c r="AXP54" s="3112"/>
      <c r="AXQ54" s="3112"/>
      <c r="AXR54" s="3112"/>
      <c r="AXS54" s="3112"/>
      <c r="AXT54" s="3112"/>
      <c r="AXU54" s="3112"/>
      <c r="AXV54" s="3112"/>
      <c r="AXW54" s="3112"/>
      <c r="AXX54" s="3112"/>
      <c r="AXY54" s="3112"/>
      <c r="AXZ54" s="3112"/>
      <c r="AYA54" s="3112"/>
      <c r="AYB54" s="3112"/>
      <c r="AYC54" s="3112"/>
      <c r="AYD54" s="3112"/>
      <c r="AYE54" s="3112"/>
      <c r="AYF54" s="3112"/>
      <c r="AYG54" s="3112"/>
      <c r="AYH54" s="3112"/>
      <c r="AYI54" s="3112"/>
      <c r="AYJ54" s="3112"/>
      <c r="AYK54" s="3112"/>
      <c r="AYL54" s="3112"/>
      <c r="AYM54" s="3112"/>
      <c r="AYN54" s="3112"/>
      <c r="AYO54" s="3112"/>
      <c r="AYP54" s="3112"/>
      <c r="AYQ54" s="3112"/>
      <c r="AYR54" s="3112"/>
      <c r="AYS54" s="3112"/>
      <c r="AYT54" s="3112"/>
      <c r="AYU54" s="3112"/>
      <c r="AYV54" s="3112"/>
      <c r="AYW54" s="3112"/>
      <c r="AYX54" s="3112"/>
      <c r="AYY54" s="3112"/>
      <c r="AYZ54" s="3112"/>
      <c r="AZA54" s="3112"/>
      <c r="AZB54" s="3112"/>
      <c r="AZC54" s="3112"/>
      <c r="AZD54" s="3112"/>
      <c r="AZE54" s="3112"/>
      <c r="AZF54" s="3112"/>
      <c r="AZG54" s="3112"/>
      <c r="AZH54" s="3112"/>
      <c r="AZI54" s="3112"/>
      <c r="AZJ54" s="3112"/>
      <c r="AZK54" s="3112"/>
      <c r="AZL54" s="3112"/>
      <c r="AZM54" s="3112"/>
      <c r="AZN54" s="3112"/>
      <c r="AZO54" s="3112"/>
      <c r="AZP54" s="3112"/>
      <c r="AZQ54" s="3112"/>
      <c r="AZR54" s="3112"/>
      <c r="AZS54" s="3112"/>
      <c r="AZT54" s="3112"/>
      <c r="AZU54" s="3112"/>
      <c r="AZV54" s="3112"/>
      <c r="AZW54" s="3112"/>
      <c r="AZX54" s="3112"/>
      <c r="AZY54" s="3112"/>
      <c r="AZZ54" s="3112"/>
      <c r="BAA54" s="3112"/>
      <c r="BAB54" s="3112"/>
      <c r="BAC54" s="3112"/>
      <c r="BAD54" s="3112"/>
      <c r="BAE54" s="3112"/>
      <c r="BAF54" s="3112"/>
      <c r="BAG54" s="3112"/>
      <c r="BAH54" s="3112"/>
      <c r="BAI54" s="3112"/>
      <c r="BAJ54" s="3112"/>
      <c r="BAK54" s="3112"/>
      <c r="BAL54" s="3112"/>
      <c r="BAM54" s="3112"/>
      <c r="BAN54" s="3112"/>
      <c r="BAO54" s="3112"/>
      <c r="BAP54" s="3112"/>
      <c r="BAQ54" s="3112"/>
      <c r="BAR54" s="3112"/>
      <c r="BAS54" s="3112"/>
      <c r="BAT54" s="3112"/>
      <c r="BAU54" s="3112"/>
      <c r="BAV54" s="3112"/>
      <c r="BAW54" s="3112"/>
      <c r="BAX54" s="3112"/>
      <c r="BAY54" s="3112"/>
      <c r="BAZ54" s="3112"/>
      <c r="BBA54" s="3112"/>
      <c r="BBB54" s="3112"/>
      <c r="BBC54" s="3112"/>
      <c r="BBD54" s="3112"/>
      <c r="BBE54" s="3112"/>
      <c r="BBF54" s="3112"/>
      <c r="BBG54" s="3112"/>
      <c r="BBH54" s="3112"/>
      <c r="BBI54" s="3112"/>
      <c r="BBJ54" s="3112"/>
      <c r="BBK54" s="3112"/>
      <c r="BBL54" s="3112"/>
      <c r="BBM54" s="3112"/>
      <c r="BBN54" s="3112"/>
      <c r="BBO54" s="3112"/>
      <c r="BBP54" s="3112"/>
      <c r="BBQ54" s="3112"/>
      <c r="BBR54" s="3112"/>
      <c r="BBS54" s="3112"/>
      <c r="BBT54" s="3112"/>
      <c r="BBU54" s="3112"/>
      <c r="BBV54" s="3112"/>
      <c r="BBW54" s="3112"/>
      <c r="BBX54" s="3112"/>
      <c r="BBY54" s="3112"/>
      <c r="BBZ54" s="3112"/>
      <c r="BCA54" s="3112"/>
      <c r="BCB54" s="3112"/>
      <c r="BCC54" s="3112"/>
      <c r="BCD54" s="3112"/>
      <c r="BCE54" s="3112"/>
      <c r="BCF54" s="3112"/>
      <c r="BCG54" s="3112"/>
      <c r="BCH54" s="3112"/>
      <c r="BCI54" s="3112"/>
      <c r="BCJ54" s="3112"/>
      <c r="BCK54" s="3112"/>
      <c r="BCL54" s="3112"/>
      <c r="BCM54" s="3112"/>
      <c r="BCN54" s="3112"/>
      <c r="BCO54" s="3112"/>
      <c r="BCP54" s="3112"/>
      <c r="BCQ54" s="3112"/>
      <c r="BCR54" s="3112"/>
      <c r="BCS54" s="3112"/>
      <c r="BCT54" s="3112"/>
      <c r="BCU54" s="3112"/>
      <c r="BCV54" s="3112"/>
      <c r="BCW54" s="3112"/>
      <c r="BCX54" s="3112"/>
      <c r="BCY54" s="3112"/>
      <c r="BCZ54" s="3112"/>
      <c r="BDA54" s="3112"/>
      <c r="BDB54" s="3112"/>
      <c r="BDC54" s="3112"/>
      <c r="BDD54" s="3112"/>
      <c r="BDE54" s="3112"/>
      <c r="BDF54" s="3112"/>
      <c r="BDG54" s="3112"/>
      <c r="BDH54" s="3112"/>
      <c r="BDI54" s="3112"/>
      <c r="BDJ54" s="3112"/>
      <c r="BDK54" s="3112"/>
      <c r="BDL54" s="3112"/>
      <c r="BDM54" s="3112"/>
      <c r="BDN54" s="3112"/>
      <c r="BDO54" s="3112"/>
      <c r="BDP54" s="3112"/>
      <c r="BDQ54" s="3112"/>
      <c r="BDR54" s="3112"/>
      <c r="BDS54" s="3112"/>
      <c r="BDT54" s="3112"/>
      <c r="BDU54" s="3112"/>
      <c r="BDV54" s="3112"/>
      <c r="BDW54" s="3112"/>
      <c r="BDX54" s="3112"/>
      <c r="BDY54" s="3112"/>
      <c r="BDZ54" s="3112"/>
      <c r="BEA54" s="3112"/>
      <c r="BEB54" s="3112"/>
      <c r="BEC54" s="3112"/>
      <c r="BED54" s="3112"/>
      <c r="BEE54" s="3112"/>
      <c r="BEF54" s="3112"/>
      <c r="BEG54" s="3112"/>
      <c r="BEH54" s="3112"/>
      <c r="BEI54" s="3112"/>
      <c r="BEJ54" s="3112"/>
      <c r="BEK54" s="3112"/>
      <c r="BEL54" s="3112"/>
      <c r="BEM54" s="3112"/>
      <c r="BEN54" s="3112"/>
      <c r="BEO54" s="3112"/>
      <c r="BEP54" s="3112"/>
      <c r="BEQ54" s="3112"/>
      <c r="BER54" s="3112"/>
      <c r="BES54" s="3112"/>
      <c r="BET54" s="3112"/>
      <c r="BEU54" s="3112"/>
      <c r="BEV54" s="3112"/>
      <c r="BEW54" s="3112"/>
      <c r="BEX54" s="3112"/>
      <c r="BEY54" s="3112"/>
      <c r="BEZ54" s="3112"/>
      <c r="BFA54" s="3112"/>
      <c r="BFB54" s="3112"/>
      <c r="BFC54" s="3112"/>
      <c r="BFD54" s="3112"/>
      <c r="BFE54" s="3112"/>
      <c r="BFF54" s="3112"/>
      <c r="BFG54" s="3112"/>
      <c r="BFH54" s="3112"/>
      <c r="BFI54" s="3112"/>
      <c r="BFJ54" s="3112"/>
      <c r="BFK54" s="3112"/>
      <c r="BFL54" s="3112"/>
      <c r="BFM54" s="3112"/>
      <c r="BFN54" s="3112"/>
      <c r="BFO54" s="3112"/>
      <c r="BFP54" s="3112"/>
      <c r="BFQ54" s="3112"/>
      <c r="BFR54" s="3112"/>
      <c r="BFS54" s="3112"/>
      <c r="BFT54" s="3112"/>
      <c r="BFU54" s="3112"/>
      <c r="BFV54" s="3112"/>
      <c r="BFW54" s="3112"/>
      <c r="BFX54" s="3112"/>
      <c r="BFY54" s="3112"/>
      <c r="BFZ54" s="3112"/>
      <c r="BGA54" s="3112"/>
      <c r="BGB54" s="3112"/>
      <c r="BGC54" s="3112"/>
      <c r="BGD54" s="3112"/>
      <c r="BGE54" s="3112"/>
      <c r="BGF54" s="3112"/>
      <c r="BGG54" s="3112"/>
      <c r="BGH54" s="3112"/>
      <c r="BGI54" s="3112"/>
      <c r="BGJ54" s="3112"/>
      <c r="BGK54" s="3112"/>
      <c r="BGL54" s="3112"/>
      <c r="BGM54" s="3112"/>
      <c r="BGN54" s="3112"/>
      <c r="BGO54" s="3112"/>
      <c r="BGP54" s="3112"/>
      <c r="BGQ54" s="3112"/>
      <c r="BGR54" s="3112"/>
      <c r="BGS54" s="3112"/>
      <c r="BGT54" s="3112"/>
      <c r="BGU54" s="3112"/>
      <c r="BGV54" s="3112"/>
      <c r="BGW54" s="3112"/>
      <c r="BGX54" s="3112"/>
      <c r="BGY54" s="3112"/>
      <c r="BGZ54" s="3112"/>
      <c r="BHA54" s="3112"/>
      <c r="BHB54" s="3112"/>
      <c r="BHC54" s="3112"/>
      <c r="BHD54" s="3112"/>
      <c r="BHE54" s="3112"/>
      <c r="BHF54" s="3112"/>
      <c r="BHG54" s="3112"/>
      <c r="BHH54" s="3112"/>
      <c r="BHI54" s="3112"/>
      <c r="BHJ54" s="3112"/>
      <c r="BHK54" s="3112"/>
      <c r="BHL54" s="3112"/>
      <c r="BHM54" s="3112"/>
      <c r="BHN54" s="3112"/>
      <c r="BHO54" s="3112"/>
      <c r="BHP54" s="3112"/>
      <c r="BHQ54" s="3112"/>
      <c r="BHR54" s="3112"/>
      <c r="BHS54" s="3112"/>
      <c r="BHT54" s="3112"/>
      <c r="BHU54" s="3112"/>
      <c r="BHV54" s="3112"/>
      <c r="BHW54" s="3112"/>
      <c r="BHX54" s="3112"/>
      <c r="BHY54" s="3112"/>
      <c r="BHZ54" s="3112"/>
      <c r="BIA54" s="3112"/>
      <c r="BIB54" s="3112"/>
      <c r="BIC54" s="3112"/>
      <c r="BID54" s="3112"/>
      <c r="BIE54" s="3112"/>
      <c r="BIF54" s="3112"/>
      <c r="BIG54" s="3112"/>
      <c r="BIH54" s="3112"/>
      <c r="BII54" s="3112"/>
      <c r="BIJ54" s="3112"/>
      <c r="BIK54" s="3112"/>
      <c r="BIL54" s="3112"/>
      <c r="BIM54" s="3112"/>
      <c r="BIN54" s="3112"/>
      <c r="BIO54" s="3112"/>
      <c r="BIP54" s="3112"/>
      <c r="BIQ54" s="3112"/>
      <c r="BIR54" s="3112"/>
      <c r="BIS54" s="3112"/>
      <c r="BIT54" s="3112"/>
      <c r="BIU54" s="3112"/>
      <c r="BIV54" s="3112"/>
      <c r="BIW54" s="3112"/>
      <c r="BIX54" s="3112"/>
      <c r="BIY54" s="3112"/>
      <c r="BIZ54" s="3112"/>
      <c r="BJA54" s="3112"/>
      <c r="BJB54" s="3112"/>
      <c r="BJC54" s="3112"/>
      <c r="BJD54" s="3112"/>
      <c r="BJE54" s="3112"/>
      <c r="BJF54" s="3112"/>
      <c r="BJG54" s="3112"/>
      <c r="BJH54" s="3112"/>
      <c r="BJI54" s="3112"/>
      <c r="BJJ54" s="3112"/>
      <c r="BJK54" s="3112"/>
      <c r="BJL54" s="3112"/>
      <c r="BJM54" s="3112"/>
      <c r="BJN54" s="3112"/>
      <c r="BJO54" s="3112"/>
      <c r="BJP54" s="3112"/>
      <c r="BJQ54" s="3112"/>
      <c r="BJR54" s="3112"/>
      <c r="BJS54" s="3112"/>
      <c r="BJT54" s="3112"/>
      <c r="BJU54" s="3112"/>
      <c r="BJV54" s="3112"/>
      <c r="BJW54" s="3112"/>
      <c r="BJX54" s="3112"/>
      <c r="BJY54" s="3112"/>
      <c r="BJZ54" s="3112"/>
      <c r="BKA54" s="3112"/>
      <c r="BKB54" s="3112"/>
      <c r="BKC54" s="3112"/>
      <c r="BKD54" s="3112"/>
      <c r="BKE54" s="3112"/>
      <c r="BKF54" s="3112"/>
      <c r="BKG54" s="3112"/>
      <c r="BKH54" s="3112"/>
      <c r="BKI54" s="3112"/>
      <c r="BKJ54" s="3112"/>
      <c r="BKK54" s="3112"/>
      <c r="BKL54" s="3112"/>
      <c r="BKM54" s="3112"/>
      <c r="BKN54" s="3112"/>
      <c r="BKO54" s="3112"/>
      <c r="BKP54" s="3112"/>
      <c r="BKQ54" s="3112"/>
      <c r="BKR54" s="3112"/>
      <c r="BKS54" s="3112"/>
      <c r="BKT54" s="3112"/>
      <c r="BKU54" s="3112"/>
      <c r="BKV54" s="3112"/>
      <c r="BKW54" s="3112"/>
      <c r="BKX54" s="3112"/>
      <c r="BKY54" s="3112"/>
      <c r="BKZ54" s="3112"/>
      <c r="BLA54" s="3112"/>
      <c r="BLB54" s="3112"/>
      <c r="BLC54" s="3112"/>
      <c r="BLD54" s="3112"/>
      <c r="BLE54" s="3112"/>
      <c r="BLF54" s="3112"/>
      <c r="BLG54" s="3112"/>
      <c r="BLH54" s="3112"/>
      <c r="BLI54" s="3112"/>
      <c r="BLJ54" s="3112"/>
      <c r="BLK54" s="3112"/>
      <c r="BLL54" s="3112"/>
      <c r="BLM54" s="3112"/>
      <c r="BLN54" s="3112"/>
      <c r="BLO54" s="3112"/>
      <c r="BLP54" s="3112"/>
      <c r="BLQ54" s="3112"/>
      <c r="BLR54" s="3112"/>
      <c r="BLS54" s="3112"/>
      <c r="BLT54" s="3112"/>
      <c r="BLU54" s="3112"/>
      <c r="BLV54" s="3112"/>
      <c r="BLW54" s="3112"/>
      <c r="BLX54" s="3112"/>
      <c r="BLY54" s="3112"/>
      <c r="BLZ54" s="3112"/>
      <c r="BMA54" s="3112"/>
      <c r="BMB54" s="3112"/>
      <c r="BMC54" s="3112"/>
      <c r="BMD54" s="3112"/>
      <c r="BME54" s="3112"/>
      <c r="BMF54" s="3112"/>
      <c r="BMG54" s="3112"/>
      <c r="BMH54" s="3112"/>
      <c r="BMI54" s="3112"/>
      <c r="BMJ54" s="3112"/>
      <c r="BMK54" s="3112"/>
      <c r="BML54" s="3112"/>
      <c r="BMM54" s="3112"/>
      <c r="BMN54" s="3112"/>
      <c r="BMO54" s="3112"/>
      <c r="BMP54" s="3112"/>
      <c r="BMQ54" s="3112"/>
      <c r="BMR54" s="3112"/>
      <c r="BMS54" s="3112"/>
      <c r="BMT54" s="3112"/>
      <c r="BMU54" s="3112"/>
      <c r="BMV54" s="3112"/>
      <c r="BMW54" s="3112"/>
      <c r="BMX54" s="3112"/>
      <c r="BMY54" s="3112"/>
      <c r="BMZ54" s="3112"/>
      <c r="BNA54" s="3112"/>
      <c r="BNB54" s="3112"/>
      <c r="BNC54" s="3112"/>
      <c r="BND54" s="3112"/>
      <c r="BNE54" s="3112"/>
      <c r="BNF54" s="3112"/>
      <c r="BNG54" s="3112"/>
      <c r="BNH54" s="3112"/>
      <c r="BNI54" s="3112"/>
      <c r="BNJ54" s="3112"/>
      <c r="BNK54" s="3112"/>
      <c r="BNL54" s="3112"/>
      <c r="BNM54" s="3112"/>
      <c r="BNN54" s="3112"/>
      <c r="BNO54" s="3112"/>
      <c r="BNP54" s="3112"/>
      <c r="BNQ54" s="3112"/>
      <c r="BNR54" s="3112"/>
      <c r="BNS54" s="3112"/>
      <c r="BNT54" s="3112"/>
      <c r="BNU54" s="3112"/>
      <c r="BNV54" s="3112"/>
      <c r="BNW54" s="3112"/>
      <c r="BNX54" s="3112"/>
      <c r="BNY54" s="3112"/>
      <c r="BNZ54" s="3112"/>
      <c r="BOA54" s="3112"/>
      <c r="BOB54" s="3112"/>
      <c r="BOC54" s="3112"/>
      <c r="BOD54" s="3112"/>
      <c r="BOE54" s="3112"/>
      <c r="BOF54" s="3112"/>
      <c r="BOG54" s="3112"/>
      <c r="BOH54" s="3112"/>
      <c r="BOI54" s="3112"/>
      <c r="BOJ54" s="3112"/>
      <c r="BOK54" s="3112"/>
      <c r="BOL54" s="3112"/>
      <c r="BOM54" s="3112"/>
      <c r="BON54" s="3112"/>
      <c r="BOO54" s="3112"/>
      <c r="BOP54" s="3112"/>
      <c r="BOQ54" s="3112"/>
      <c r="BOR54" s="3112"/>
      <c r="BOS54" s="3112"/>
      <c r="BOT54" s="3112"/>
      <c r="BOU54" s="3112"/>
      <c r="BOV54" s="3112"/>
      <c r="BOW54" s="3112"/>
      <c r="BOX54" s="3112"/>
      <c r="BOY54" s="3112"/>
      <c r="BOZ54" s="3112"/>
      <c r="BPA54" s="3112"/>
      <c r="BPB54" s="3112"/>
      <c r="BPC54" s="3112"/>
      <c r="BPD54" s="3112"/>
      <c r="BPE54" s="3112"/>
      <c r="BPF54" s="3112"/>
      <c r="BPG54" s="3112"/>
      <c r="BPH54" s="3112"/>
      <c r="BPI54" s="3112"/>
      <c r="BPJ54" s="3112"/>
      <c r="BPK54" s="3112"/>
      <c r="BPL54" s="3112"/>
      <c r="BPM54" s="3112"/>
      <c r="BPN54" s="3112"/>
      <c r="BPO54" s="3112"/>
      <c r="BPP54" s="3112"/>
      <c r="BPQ54" s="3112"/>
      <c r="BPR54" s="3112"/>
      <c r="BPS54" s="3112"/>
      <c r="BPT54" s="3112"/>
      <c r="BPU54" s="3112"/>
      <c r="BPV54" s="3112"/>
      <c r="BPW54" s="3112"/>
      <c r="BPX54" s="3112"/>
      <c r="BPY54" s="3112"/>
      <c r="BPZ54" s="3112"/>
      <c r="BQA54" s="3112"/>
      <c r="BQB54" s="3112"/>
      <c r="BQC54" s="3112"/>
      <c r="BQD54" s="3112"/>
      <c r="BQE54" s="3112"/>
      <c r="BQF54" s="3112"/>
      <c r="BQG54" s="3112"/>
      <c r="BQH54" s="3112"/>
      <c r="BQI54" s="3112"/>
      <c r="BQJ54" s="3112"/>
      <c r="BQK54" s="3112"/>
      <c r="BQL54" s="3112"/>
      <c r="BQM54" s="3112"/>
      <c r="BQN54" s="3112"/>
      <c r="BQO54" s="3112"/>
      <c r="BQP54" s="3112"/>
      <c r="BQQ54" s="3112"/>
      <c r="BQR54" s="3112"/>
      <c r="BQS54" s="3112"/>
      <c r="BQT54" s="3112"/>
      <c r="BQU54" s="3112"/>
      <c r="BQV54" s="3112"/>
      <c r="BQW54" s="3112"/>
      <c r="BQX54" s="3112"/>
      <c r="BQY54" s="3112"/>
      <c r="BQZ54" s="3112"/>
      <c r="BRA54" s="3112"/>
      <c r="BRB54" s="3112"/>
      <c r="BRC54" s="3112"/>
      <c r="BRD54" s="3112"/>
      <c r="BRE54" s="3112"/>
      <c r="BRF54" s="3112"/>
      <c r="BRG54" s="3112"/>
      <c r="BRH54" s="3112"/>
      <c r="BRI54" s="3112"/>
      <c r="BRJ54" s="3112"/>
      <c r="BRK54" s="3112"/>
      <c r="BRL54" s="3112"/>
      <c r="BRM54" s="3112"/>
      <c r="BRN54" s="3112"/>
      <c r="BRO54" s="3112"/>
      <c r="BRP54" s="3112"/>
      <c r="BRQ54" s="3112"/>
      <c r="BRR54" s="3112"/>
      <c r="BRS54" s="3112"/>
      <c r="BRT54" s="3112"/>
      <c r="BRU54" s="3112"/>
      <c r="BRV54" s="3112"/>
      <c r="BRW54" s="3112"/>
      <c r="BRX54" s="3112"/>
      <c r="BRY54" s="3112"/>
      <c r="BRZ54" s="3112"/>
      <c r="BSA54" s="3112"/>
      <c r="BSB54" s="3112"/>
      <c r="BSC54" s="3112"/>
      <c r="BSD54" s="3112"/>
      <c r="BSE54" s="3112"/>
      <c r="BSF54" s="3112"/>
      <c r="BSG54" s="3112"/>
      <c r="BSH54" s="3112"/>
      <c r="BSI54" s="3112"/>
      <c r="BSJ54" s="3112"/>
      <c r="BSK54" s="3112"/>
      <c r="BSL54" s="3112"/>
      <c r="BSM54" s="3112"/>
      <c r="BSN54" s="3112"/>
      <c r="BSO54" s="3112"/>
      <c r="BSP54" s="3112"/>
      <c r="BSQ54" s="3112"/>
      <c r="BSR54" s="3112"/>
      <c r="BSS54" s="3112"/>
      <c r="BST54" s="3112"/>
      <c r="BSU54" s="3112"/>
      <c r="BSV54" s="3112"/>
      <c r="BSW54" s="3112"/>
      <c r="BSX54" s="3112"/>
      <c r="BSY54" s="3112"/>
      <c r="BSZ54" s="3112"/>
      <c r="BTA54" s="3112"/>
      <c r="BTB54" s="3112"/>
      <c r="BTC54" s="3112"/>
      <c r="BTD54" s="3112"/>
      <c r="BTE54" s="3112"/>
      <c r="BTF54" s="3112"/>
      <c r="BTG54" s="3112"/>
      <c r="BTH54" s="3112"/>
      <c r="BTI54" s="3112"/>
      <c r="BTJ54" s="3112"/>
      <c r="BTK54" s="3112"/>
      <c r="BTL54" s="3112"/>
      <c r="BTM54" s="3112"/>
      <c r="BTN54" s="3112"/>
      <c r="BTO54" s="3112"/>
      <c r="BTP54" s="3112"/>
      <c r="BTQ54" s="3112"/>
      <c r="BTR54" s="3112"/>
      <c r="BTS54" s="3112"/>
      <c r="BTT54" s="3112"/>
      <c r="BTU54" s="3112"/>
      <c r="BTV54" s="3112"/>
      <c r="BTW54" s="3112"/>
      <c r="BTX54" s="3112"/>
      <c r="BTY54" s="3112"/>
      <c r="BTZ54" s="3112"/>
      <c r="BUA54" s="3112"/>
      <c r="BUB54" s="3112"/>
      <c r="BUC54" s="3112"/>
      <c r="BUD54" s="3112"/>
      <c r="BUE54" s="3112"/>
      <c r="BUF54" s="3112"/>
      <c r="BUG54" s="3112"/>
      <c r="BUH54" s="3112"/>
      <c r="BUI54" s="3112"/>
      <c r="BUJ54" s="3112"/>
      <c r="BUK54" s="3112"/>
      <c r="BUL54" s="3112"/>
      <c r="BUM54" s="3112"/>
      <c r="BUN54" s="3112"/>
      <c r="BUO54" s="3112"/>
      <c r="BUP54" s="3112"/>
      <c r="BUQ54" s="3112"/>
      <c r="BUR54" s="3112"/>
      <c r="BUS54" s="3112"/>
      <c r="BUT54" s="3112"/>
      <c r="BUU54" s="3112"/>
      <c r="BUV54" s="3112"/>
      <c r="BUW54" s="3112"/>
      <c r="BUX54" s="3112"/>
      <c r="BUY54" s="3112"/>
      <c r="BUZ54" s="3112"/>
      <c r="BVA54" s="3112"/>
      <c r="BVB54" s="3112"/>
      <c r="BVC54" s="3112"/>
      <c r="BVD54" s="3112"/>
      <c r="BVE54" s="3112"/>
      <c r="BVF54" s="3112"/>
      <c r="BVG54" s="3112"/>
      <c r="BVH54" s="3112"/>
      <c r="BVI54" s="3112"/>
      <c r="BVJ54" s="3112"/>
      <c r="BVK54" s="3112"/>
      <c r="BVL54" s="3112"/>
      <c r="BVM54" s="3112"/>
      <c r="BVN54" s="3112"/>
      <c r="BVO54" s="3112"/>
      <c r="BVP54" s="3112"/>
      <c r="BVQ54" s="3112"/>
      <c r="BVR54" s="3112"/>
      <c r="BVS54" s="3112"/>
      <c r="BVT54" s="3112"/>
      <c r="BVU54" s="3112"/>
      <c r="BVV54" s="3112"/>
      <c r="BVW54" s="3112"/>
      <c r="BVX54" s="3112"/>
      <c r="BVY54" s="3112"/>
      <c r="BVZ54" s="3112"/>
      <c r="BWA54" s="3112"/>
      <c r="BWB54" s="3112"/>
      <c r="BWC54" s="3112"/>
      <c r="BWD54" s="3112"/>
      <c r="BWE54" s="3112"/>
      <c r="BWF54" s="3112"/>
      <c r="BWG54" s="3112"/>
      <c r="BWH54" s="3112"/>
      <c r="BWI54" s="3112"/>
      <c r="BWJ54" s="3112"/>
      <c r="BWK54" s="3112"/>
      <c r="BWL54" s="3112"/>
      <c r="BWM54" s="3112"/>
      <c r="BWN54" s="3112"/>
      <c r="BWO54" s="3112"/>
      <c r="BWP54" s="3112"/>
      <c r="BWQ54" s="3112"/>
      <c r="BWR54" s="3112"/>
      <c r="BWS54" s="3112"/>
      <c r="BWT54" s="3112"/>
      <c r="BWU54" s="3112"/>
      <c r="BWV54" s="3112"/>
      <c r="BWW54" s="3112"/>
      <c r="BWX54" s="3112"/>
      <c r="BWY54" s="3112"/>
      <c r="BWZ54" s="3112"/>
      <c r="BXA54" s="3112"/>
      <c r="BXB54" s="3112"/>
      <c r="BXC54" s="3112"/>
      <c r="BXD54" s="3112"/>
      <c r="BXE54" s="3112"/>
      <c r="BXF54" s="3112"/>
      <c r="BXG54" s="3112"/>
      <c r="BXH54" s="3112"/>
      <c r="BXI54" s="3112"/>
      <c r="BXJ54" s="3112"/>
      <c r="BXK54" s="3112"/>
      <c r="BXL54" s="3112"/>
      <c r="BXM54" s="3112"/>
      <c r="BXN54" s="3112"/>
      <c r="BXO54" s="3112"/>
      <c r="BXP54" s="3112"/>
      <c r="BXQ54" s="3112"/>
      <c r="BXR54" s="3112"/>
      <c r="BXS54" s="3112"/>
      <c r="BXT54" s="3112"/>
      <c r="BXU54" s="3112"/>
      <c r="BXV54" s="3112"/>
      <c r="BXW54" s="3112"/>
      <c r="BXX54" s="3112"/>
      <c r="BXY54" s="3112"/>
      <c r="BXZ54" s="3112"/>
      <c r="BYA54" s="3112"/>
      <c r="BYB54" s="3112"/>
      <c r="BYC54" s="3112"/>
      <c r="BYD54" s="3112"/>
      <c r="BYE54" s="3112"/>
      <c r="BYF54" s="3112"/>
      <c r="BYG54" s="3112"/>
      <c r="BYH54" s="3112"/>
      <c r="BYI54" s="3112"/>
      <c r="BYJ54" s="3112"/>
      <c r="BYK54" s="3112"/>
      <c r="BYL54" s="3112"/>
      <c r="BYM54" s="3112"/>
      <c r="BYN54" s="3112"/>
      <c r="BYO54" s="3112"/>
      <c r="BYP54" s="3112"/>
      <c r="BYQ54" s="3112"/>
      <c r="BYR54" s="3112"/>
      <c r="BYS54" s="3112"/>
      <c r="BYT54" s="3112"/>
      <c r="BYU54" s="3112"/>
      <c r="BYV54" s="3112"/>
      <c r="BYW54" s="3112"/>
      <c r="BYX54" s="3112"/>
      <c r="BYY54" s="3112"/>
      <c r="BYZ54" s="3112"/>
      <c r="BZA54" s="3112"/>
      <c r="BZB54" s="3112"/>
      <c r="BZC54" s="3112"/>
      <c r="BZD54" s="3112"/>
      <c r="BZE54" s="3112"/>
      <c r="BZF54" s="3112"/>
      <c r="BZG54" s="3112"/>
      <c r="BZH54" s="3112"/>
      <c r="BZI54" s="3112"/>
      <c r="BZJ54" s="3112"/>
      <c r="BZK54" s="3112"/>
      <c r="BZL54" s="3112"/>
      <c r="BZM54" s="3112"/>
      <c r="BZN54" s="3112"/>
      <c r="BZO54" s="3112"/>
      <c r="BZP54" s="3112"/>
      <c r="BZQ54" s="3112"/>
      <c r="BZR54" s="3112"/>
      <c r="BZS54" s="3112"/>
      <c r="BZT54" s="3112"/>
      <c r="BZU54" s="3112"/>
      <c r="BZV54" s="3112"/>
      <c r="BZW54" s="3112"/>
      <c r="BZX54" s="3112"/>
      <c r="BZY54" s="3112"/>
      <c r="BZZ54" s="3112"/>
      <c r="CAA54" s="3112"/>
      <c r="CAB54" s="3112"/>
      <c r="CAC54" s="3112"/>
      <c r="CAD54" s="3112"/>
      <c r="CAE54" s="3112"/>
      <c r="CAF54" s="3112"/>
      <c r="CAG54" s="3112"/>
      <c r="CAH54" s="3112"/>
      <c r="CAI54" s="3112"/>
      <c r="CAJ54" s="3112"/>
      <c r="CAK54" s="3112"/>
      <c r="CAL54" s="3112"/>
      <c r="CAM54" s="3112"/>
      <c r="CAN54" s="3112"/>
      <c r="CAO54" s="3112"/>
      <c r="CAP54" s="3112"/>
      <c r="CAQ54" s="3112"/>
      <c r="CAR54" s="3112"/>
      <c r="CAS54" s="3112"/>
      <c r="CAT54" s="3112"/>
      <c r="CAU54" s="3112"/>
      <c r="CAV54" s="3112"/>
      <c r="CAW54" s="3112"/>
      <c r="CAX54" s="3112"/>
      <c r="CAY54" s="3112"/>
      <c r="CAZ54" s="3112"/>
      <c r="CBA54" s="3112"/>
      <c r="CBB54" s="3112"/>
      <c r="CBC54" s="3112"/>
      <c r="CBD54" s="3112"/>
      <c r="CBE54" s="3112"/>
      <c r="CBF54" s="3112"/>
      <c r="CBG54" s="3112"/>
      <c r="CBH54" s="3112"/>
      <c r="CBI54" s="3112"/>
      <c r="CBJ54" s="3112"/>
      <c r="CBK54" s="3112"/>
      <c r="CBL54" s="3112"/>
      <c r="CBM54" s="3112"/>
      <c r="CBN54" s="3112"/>
      <c r="CBO54" s="3112"/>
      <c r="CBP54" s="3112"/>
      <c r="CBQ54" s="3112"/>
      <c r="CBR54" s="3112"/>
      <c r="CBS54" s="3112"/>
      <c r="CBT54" s="3112"/>
      <c r="CBU54" s="3112"/>
      <c r="CBV54" s="3112"/>
      <c r="CBW54" s="3112"/>
      <c r="CBX54" s="3112"/>
      <c r="CBY54" s="3112"/>
      <c r="CBZ54" s="3112"/>
      <c r="CCA54" s="3112"/>
      <c r="CCB54" s="3112"/>
      <c r="CCC54" s="3112"/>
      <c r="CCD54" s="3112"/>
      <c r="CCE54" s="3112"/>
      <c r="CCF54" s="3112"/>
      <c r="CCG54" s="3112"/>
      <c r="CCH54" s="3112"/>
      <c r="CCI54" s="3112"/>
      <c r="CCJ54" s="3112"/>
      <c r="CCK54" s="3112"/>
      <c r="CCL54" s="3112"/>
      <c r="CCM54" s="3112"/>
      <c r="CCN54" s="3112"/>
      <c r="CCO54" s="3112"/>
      <c r="CCP54" s="3112"/>
      <c r="CCQ54" s="3112"/>
      <c r="CCR54" s="3112"/>
      <c r="CCS54" s="3112"/>
      <c r="CCT54" s="3112"/>
      <c r="CCU54" s="3112"/>
      <c r="CCV54" s="3112"/>
      <c r="CCW54" s="3112"/>
      <c r="CCX54" s="3112"/>
      <c r="CCY54" s="3112"/>
      <c r="CCZ54" s="3112"/>
      <c r="CDA54" s="3112"/>
      <c r="CDB54" s="3112"/>
      <c r="CDC54" s="3112"/>
      <c r="CDD54" s="3112"/>
      <c r="CDE54" s="3112"/>
      <c r="CDF54" s="3112"/>
      <c r="CDG54" s="3112"/>
      <c r="CDH54" s="3112"/>
      <c r="CDI54" s="3112"/>
      <c r="CDJ54" s="3112"/>
      <c r="CDK54" s="3112"/>
      <c r="CDL54" s="3112"/>
      <c r="CDM54" s="3112"/>
      <c r="CDN54" s="3112"/>
      <c r="CDO54" s="3112"/>
      <c r="CDP54" s="3112"/>
      <c r="CDQ54" s="3112"/>
      <c r="CDR54" s="3112"/>
      <c r="CDS54" s="3112"/>
      <c r="CDT54" s="3112"/>
      <c r="CDU54" s="3112"/>
      <c r="CDV54" s="3112"/>
      <c r="CDW54" s="3112"/>
      <c r="CDX54" s="3112"/>
      <c r="CDY54" s="3112"/>
      <c r="CDZ54" s="3112"/>
      <c r="CEA54" s="3112"/>
      <c r="CEB54" s="3112"/>
      <c r="CEC54" s="3112"/>
      <c r="CED54" s="3112"/>
      <c r="CEE54" s="3112"/>
      <c r="CEF54" s="3112"/>
      <c r="CEG54" s="3112"/>
      <c r="CEH54" s="3112"/>
      <c r="CEI54" s="3112"/>
      <c r="CEJ54" s="3112"/>
      <c r="CEK54" s="3112"/>
      <c r="CEL54" s="3112"/>
      <c r="CEM54" s="3112"/>
      <c r="CEN54" s="3112"/>
      <c r="CEO54" s="3112"/>
      <c r="CEP54" s="3112"/>
      <c r="CEQ54" s="3112"/>
      <c r="CER54" s="3112"/>
      <c r="CES54" s="3112"/>
      <c r="CET54" s="3112"/>
      <c r="CEU54" s="3112"/>
      <c r="CEV54" s="3112"/>
      <c r="CEW54" s="3112"/>
      <c r="CEX54" s="3112"/>
      <c r="CEY54" s="3112"/>
      <c r="CEZ54" s="3112"/>
      <c r="CFA54" s="3112"/>
      <c r="CFB54" s="3112"/>
      <c r="CFC54" s="3112"/>
      <c r="CFD54" s="3112"/>
      <c r="CFE54" s="3112"/>
      <c r="CFF54" s="3112"/>
      <c r="CFG54" s="3112"/>
      <c r="CFH54" s="3112"/>
      <c r="CFI54" s="3112"/>
      <c r="CFJ54" s="3112"/>
      <c r="CFK54" s="3112"/>
      <c r="CFL54" s="3112"/>
      <c r="CFM54" s="3112"/>
      <c r="CFN54" s="3112"/>
      <c r="CFO54" s="3112"/>
      <c r="CFP54" s="3112"/>
      <c r="CFQ54" s="3112"/>
      <c r="CFR54" s="3112"/>
      <c r="CFS54" s="3112"/>
      <c r="CFT54" s="3112"/>
      <c r="CFU54" s="3112"/>
      <c r="CFV54" s="3112"/>
      <c r="CFW54" s="3112"/>
      <c r="CFX54" s="3112"/>
      <c r="CFY54" s="3112"/>
      <c r="CFZ54" s="3112"/>
      <c r="CGA54" s="3112"/>
      <c r="CGB54" s="3112"/>
      <c r="CGC54" s="3112"/>
      <c r="CGD54" s="3112"/>
      <c r="CGE54" s="3112"/>
      <c r="CGF54" s="3112"/>
      <c r="CGG54" s="3112"/>
      <c r="CGH54" s="3112"/>
      <c r="CGI54" s="3112"/>
      <c r="CGJ54" s="3112"/>
      <c r="CGK54" s="3112"/>
      <c r="CGL54" s="3112"/>
      <c r="CGM54" s="3112"/>
      <c r="CGN54" s="3112"/>
      <c r="CGO54" s="3112"/>
      <c r="CGP54" s="3112"/>
      <c r="CGQ54" s="3112"/>
      <c r="CGR54" s="3112"/>
      <c r="CGS54" s="3112"/>
      <c r="CGT54" s="3112"/>
      <c r="CGU54" s="3112"/>
      <c r="CGV54" s="3112"/>
      <c r="CGW54" s="3112"/>
      <c r="CGX54" s="3112"/>
      <c r="CGY54" s="3112"/>
      <c r="CGZ54" s="3112"/>
      <c r="CHA54" s="3112"/>
      <c r="CHB54" s="3112"/>
      <c r="CHC54" s="3112"/>
      <c r="CHD54" s="3112"/>
      <c r="CHE54" s="3112"/>
      <c r="CHF54" s="3112"/>
      <c r="CHG54" s="3112"/>
      <c r="CHH54" s="3112"/>
      <c r="CHI54" s="3112"/>
      <c r="CHJ54" s="3112"/>
      <c r="CHK54" s="3112"/>
      <c r="CHL54" s="3112"/>
      <c r="CHM54" s="3112"/>
      <c r="CHN54" s="3112"/>
      <c r="CHO54" s="3112"/>
      <c r="CHP54" s="3112"/>
      <c r="CHQ54" s="3112"/>
      <c r="CHR54" s="3112"/>
      <c r="CHS54" s="3112"/>
      <c r="CHT54" s="3112"/>
      <c r="CHU54" s="3112"/>
      <c r="CHV54" s="3112"/>
      <c r="CHW54" s="3112"/>
      <c r="CHX54" s="3112"/>
      <c r="CHY54" s="3112"/>
      <c r="CHZ54" s="3112"/>
      <c r="CIA54" s="3112"/>
      <c r="CIB54" s="3112"/>
      <c r="CIC54" s="3112"/>
      <c r="CID54" s="3112"/>
      <c r="CIE54" s="3112"/>
      <c r="CIF54" s="3112"/>
      <c r="CIG54" s="3112"/>
      <c r="CIH54" s="3112"/>
      <c r="CII54" s="3112"/>
      <c r="CIJ54" s="3112"/>
      <c r="CIK54" s="3112"/>
      <c r="CIL54" s="3112"/>
      <c r="CIM54" s="3112"/>
      <c r="CIN54" s="3112"/>
      <c r="CIO54" s="3112"/>
      <c r="CIP54" s="3112"/>
      <c r="CIQ54" s="3112"/>
      <c r="CIR54" s="3112"/>
      <c r="CIS54" s="3112"/>
      <c r="CIT54" s="3112"/>
      <c r="CIU54" s="3112"/>
      <c r="CIV54" s="3112"/>
      <c r="CIW54" s="3112"/>
      <c r="CIX54" s="3112"/>
      <c r="CIY54" s="3112"/>
      <c r="CIZ54" s="3112"/>
      <c r="CJA54" s="3112"/>
      <c r="CJB54" s="3112"/>
      <c r="CJC54" s="3112"/>
      <c r="CJD54" s="3112"/>
      <c r="CJE54" s="3112"/>
      <c r="CJF54" s="3112"/>
      <c r="CJG54" s="3112"/>
      <c r="CJH54" s="3112"/>
      <c r="CJI54" s="3112"/>
      <c r="CJJ54" s="3112"/>
      <c r="CJK54" s="3112"/>
      <c r="CJL54" s="3112"/>
      <c r="CJM54" s="3112"/>
      <c r="CJN54" s="3112"/>
      <c r="CJO54" s="3112"/>
      <c r="CJP54" s="3112"/>
      <c r="CJQ54" s="3112"/>
      <c r="CJR54" s="3112"/>
      <c r="CJS54" s="3112"/>
      <c r="CJT54" s="3112"/>
      <c r="CJU54" s="3112"/>
      <c r="CJV54" s="3112"/>
      <c r="CJW54" s="3112"/>
      <c r="CJX54" s="3112"/>
      <c r="CJY54" s="3112"/>
      <c r="CJZ54" s="3112"/>
      <c r="CKA54" s="3112"/>
      <c r="CKB54" s="3112"/>
      <c r="CKC54" s="3112"/>
      <c r="CKD54" s="3112"/>
      <c r="CKE54" s="3112"/>
      <c r="CKF54" s="3112"/>
      <c r="CKG54" s="3112"/>
      <c r="CKH54" s="3112"/>
      <c r="CKI54" s="3112"/>
      <c r="CKJ54" s="3112"/>
      <c r="CKK54" s="3112"/>
      <c r="CKL54" s="3112"/>
      <c r="CKM54" s="3112"/>
      <c r="CKN54" s="3112"/>
      <c r="CKO54" s="3112"/>
      <c r="CKP54" s="3112"/>
      <c r="CKQ54" s="3112"/>
      <c r="CKR54" s="3112"/>
      <c r="CKS54" s="3112"/>
      <c r="CKT54" s="3112"/>
      <c r="CKU54" s="3112"/>
      <c r="CKV54" s="3112"/>
      <c r="CKW54" s="3112"/>
      <c r="CKX54" s="3112"/>
      <c r="CKY54" s="3112"/>
      <c r="CKZ54" s="3112"/>
      <c r="CLA54" s="3112"/>
      <c r="CLB54" s="3112"/>
      <c r="CLC54" s="3112"/>
      <c r="CLD54" s="3112"/>
      <c r="CLE54" s="3112"/>
      <c r="CLF54" s="3112"/>
      <c r="CLG54" s="3112"/>
      <c r="CLH54" s="3112"/>
      <c r="CLI54" s="3112"/>
      <c r="CLJ54" s="3112"/>
      <c r="CLK54" s="3112"/>
      <c r="CLL54" s="3112"/>
      <c r="CLM54" s="3112"/>
      <c r="CLN54" s="3112"/>
      <c r="CLO54" s="3112"/>
      <c r="CLP54" s="3112"/>
      <c r="CLQ54" s="3112"/>
      <c r="CLR54" s="3112"/>
      <c r="CLS54" s="3112"/>
      <c r="CLT54" s="3112"/>
      <c r="CLU54" s="3112"/>
      <c r="CLV54" s="3112"/>
      <c r="CLW54" s="3112"/>
      <c r="CLX54" s="3112"/>
      <c r="CLY54" s="3112"/>
      <c r="CLZ54" s="3112"/>
      <c r="CMA54" s="3112"/>
      <c r="CMB54" s="3112"/>
      <c r="CMC54" s="3112"/>
      <c r="CMD54" s="3112"/>
      <c r="CME54" s="3112"/>
      <c r="CMF54" s="3112"/>
      <c r="CMG54" s="3112"/>
      <c r="CMH54" s="3112"/>
      <c r="CMI54" s="3112"/>
      <c r="CMJ54" s="3112"/>
      <c r="CMK54" s="3112"/>
      <c r="CML54" s="3112"/>
      <c r="CMM54" s="3112"/>
      <c r="CMN54" s="3112"/>
      <c r="CMO54" s="3112"/>
      <c r="CMP54" s="3112"/>
      <c r="CMQ54" s="3112"/>
      <c r="CMR54" s="3112"/>
      <c r="CMS54" s="3112"/>
      <c r="CMT54" s="3112"/>
      <c r="CMU54" s="3112"/>
      <c r="CMV54" s="3112"/>
      <c r="CMW54" s="3112"/>
      <c r="CMX54" s="3112"/>
      <c r="CMY54" s="3112"/>
      <c r="CMZ54" s="3112"/>
      <c r="CNA54" s="3112"/>
      <c r="CNB54" s="3112"/>
      <c r="CNC54" s="3112"/>
      <c r="CND54" s="3112"/>
      <c r="CNE54" s="3112"/>
      <c r="CNF54" s="3112"/>
      <c r="CNG54" s="3112"/>
      <c r="CNH54" s="3112"/>
      <c r="CNI54" s="3112"/>
      <c r="CNJ54" s="3112"/>
      <c r="CNK54" s="3112"/>
      <c r="CNL54" s="3112"/>
      <c r="CNM54" s="3112"/>
      <c r="CNN54" s="3112"/>
      <c r="CNO54" s="3112"/>
      <c r="CNP54" s="3112"/>
      <c r="CNQ54" s="3112"/>
      <c r="CNR54" s="3112"/>
      <c r="CNS54" s="3112"/>
      <c r="CNT54" s="3112"/>
      <c r="CNU54" s="3112"/>
      <c r="CNV54" s="3112"/>
      <c r="CNW54" s="3112"/>
      <c r="CNX54" s="3112"/>
      <c r="CNY54" s="3112"/>
      <c r="CNZ54" s="3112"/>
      <c r="COA54" s="3112"/>
      <c r="COB54" s="3112"/>
      <c r="COC54" s="3112"/>
      <c r="COD54" s="3112"/>
      <c r="COE54" s="3112"/>
      <c r="COF54" s="3112"/>
      <c r="COG54" s="3112"/>
      <c r="COH54" s="3112"/>
      <c r="COI54" s="3112"/>
      <c r="COJ54" s="3112"/>
      <c r="COK54" s="3112"/>
      <c r="COL54" s="3112"/>
      <c r="COM54" s="3112"/>
      <c r="CON54" s="3112"/>
      <c r="COO54" s="3112"/>
      <c r="COP54" s="3112"/>
      <c r="COQ54" s="3112"/>
      <c r="COR54" s="3112"/>
      <c r="COS54" s="3112"/>
      <c r="COT54" s="3112"/>
      <c r="COU54" s="3112"/>
      <c r="COV54" s="3112"/>
      <c r="COW54" s="3112"/>
      <c r="COX54" s="3112"/>
      <c r="COY54" s="3112"/>
      <c r="COZ54" s="3112"/>
      <c r="CPA54" s="3112"/>
      <c r="CPB54" s="3112"/>
      <c r="CPC54" s="3112"/>
      <c r="CPD54" s="3112"/>
      <c r="CPE54" s="3112"/>
      <c r="CPF54" s="3112"/>
      <c r="CPG54" s="3112"/>
      <c r="CPH54" s="3112"/>
      <c r="CPI54" s="3112"/>
      <c r="CPJ54" s="3112"/>
      <c r="CPK54" s="3112"/>
      <c r="CPL54" s="3112"/>
      <c r="CPM54" s="3112"/>
      <c r="CPN54" s="3112"/>
      <c r="CPO54" s="3112"/>
      <c r="CPP54" s="3112"/>
      <c r="CPQ54" s="3112"/>
      <c r="CPR54" s="3112"/>
      <c r="CPS54" s="3112"/>
      <c r="CPT54" s="3112"/>
      <c r="CPU54" s="3112"/>
      <c r="CPV54" s="3112"/>
      <c r="CPW54" s="3112"/>
      <c r="CPX54" s="3112"/>
      <c r="CPY54" s="3112"/>
      <c r="CPZ54" s="3112"/>
      <c r="CQA54" s="3112"/>
      <c r="CQB54" s="3112"/>
      <c r="CQC54" s="3112"/>
      <c r="CQD54" s="3112"/>
      <c r="CQE54" s="3112"/>
      <c r="CQF54" s="3112"/>
      <c r="CQG54" s="3112"/>
      <c r="CQH54" s="3112"/>
      <c r="CQI54" s="3112"/>
      <c r="CQJ54" s="3112"/>
      <c r="CQK54" s="3112"/>
      <c r="CQL54" s="3112"/>
      <c r="CQM54" s="3112"/>
      <c r="CQN54" s="3112"/>
      <c r="CQO54" s="3112"/>
      <c r="CQP54" s="3112"/>
      <c r="CQQ54" s="3112"/>
      <c r="CQR54" s="3112"/>
      <c r="CQS54" s="3112"/>
      <c r="CQT54" s="3112"/>
      <c r="CQU54" s="3112"/>
      <c r="CQV54" s="3112"/>
      <c r="CQW54" s="3112"/>
      <c r="CQX54" s="3112"/>
      <c r="CQY54" s="3112"/>
      <c r="CQZ54" s="3112"/>
      <c r="CRA54" s="3112"/>
      <c r="CRB54" s="3112"/>
      <c r="CRC54" s="3112"/>
      <c r="CRD54" s="3112"/>
      <c r="CRE54" s="3112"/>
      <c r="CRF54" s="3112"/>
      <c r="CRG54" s="3112"/>
      <c r="CRH54" s="3112"/>
      <c r="CRI54" s="3112"/>
      <c r="CRJ54" s="3112"/>
      <c r="CRK54" s="3112"/>
      <c r="CRL54" s="3112"/>
      <c r="CRM54" s="3112"/>
      <c r="CRN54" s="3112"/>
      <c r="CRO54" s="3112"/>
      <c r="CRP54" s="3112"/>
      <c r="CRQ54" s="3112"/>
      <c r="CRR54" s="3112"/>
      <c r="CRS54" s="3112"/>
      <c r="CRT54" s="3112"/>
      <c r="CRU54" s="3112"/>
      <c r="CRV54" s="3112"/>
      <c r="CRW54" s="3112"/>
      <c r="CRX54" s="3112"/>
      <c r="CRY54" s="3112"/>
      <c r="CRZ54" s="3112"/>
      <c r="CSA54" s="3112"/>
      <c r="CSB54" s="3112"/>
      <c r="CSC54" s="3112"/>
      <c r="CSD54" s="3112"/>
      <c r="CSE54" s="3112"/>
      <c r="CSF54" s="3112"/>
      <c r="CSG54" s="3112"/>
      <c r="CSH54" s="3112"/>
      <c r="CSI54" s="3112"/>
      <c r="CSJ54" s="3112"/>
      <c r="CSK54" s="3112"/>
      <c r="CSL54" s="3112"/>
      <c r="CSM54" s="3112"/>
      <c r="CSN54" s="3112"/>
      <c r="CSO54" s="3112"/>
      <c r="CSP54" s="3112"/>
      <c r="CSQ54" s="3112"/>
      <c r="CSR54" s="3112"/>
      <c r="CSS54" s="3112"/>
      <c r="CST54" s="3112"/>
      <c r="CSU54" s="3112"/>
      <c r="CSV54" s="3112"/>
      <c r="CSW54" s="3112"/>
      <c r="CSX54" s="3112"/>
      <c r="CSY54" s="3112"/>
      <c r="CSZ54" s="3112"/>
      <c r="CTA54" s="3112"/>
      <c r="CTB54" s="3112"/>
      <c r="CTC54" s="3112"/>
      <c r="CTD54" s="3112"/>
      <c r="CTE54" s="3112"/>
      <c r="CTF54" s="3112"/>
      <c r="CTG54" s="3112"/>
      <c r="CTH54" s="3112"/>
      <c r="CTI54" s="3112"/>
      <c r="CTJ54" s="3112"/>
      <c r="CTK54" s="3112"/>
      <c r="CTL54" s="3112"/>
      <c r="CTM54" s="3112"/>
      <c r="CTN54" s="3112"/>
      <c r="CTO54" s="3112"/>
      <c r="CTP54" s="3112"/>
      <c r="CTQ54" s="3112"/>
      <c r="CTR54" s="3112"/>
      <c r="CTS54" s="3112"/>
      <c r="CTT54" s="3112"/>
      <c r="CTU54" s="3112"/>
      <c r="CTV54" s="3112"/>
      <c r="CTW54" s="3112"/>
      <c r="CTX54" s="3112"/>
      <c r="CTY54" s="3112"/>
      <c r="CTZ54" s="3112"/>
      <c r="CUA54" s="3112"/>
      <c r="CUB54" s="3112"/>
      <c r="CUC54" s="3112"/>
      <c r="CUD54" s="3112"/>
      <c r="CUE54" s="3112"/>
      <c r="CUF54" s="3112"/>
      <c r="CUG54" s="3112"/>
      <c r="CUH54" s="3112"/>
      <c r="CUI54" s="3112"/>
      <c r="CUJ54" s="3112"/>
      <c r="CUK54" s="3112"/>
      <c r="CUL54" s="3112"/>
      <c r="CUM54" s="3112"/>
      <c r="CUN54" s="3112"/>
      <c r="CUO54" s="3112"/>
      <c r="CUP54" s="3112"/>
      <c r="CUQ54" s="3112"/>
      <c r="CUR54" s="3112"/>
      <c r="CUS54" s="3112"/>
      <c r="CUT54" s="3112"/>
      <c r="CUU54" s="3112"/>
      <c r="CUV54" s="3112"/>
      <c r="CUW54" s="3112"/>
      <c r="CUX54" s="3112"/>
      <c r="CUY54" s="3112"/>
      <c r="CUZ54" s="3112"/>
      <c r="CVA54" s="3112"/>
      <c r="CVB54" s="3112"/>
      <c r="CVC54" s="3112"/>
      <c r="CVD54" s="3112"/>
      <c r="CVE54" s="3112"/>
      <c r="CVF54" s="3112"/>
      <c r="CVG54" s="3112"/>
      <c r="CVH54" s="3112"/>
      <c r="CVI54" s="3112"/>
      <c r="CVJ54" s="3112"/>
      <c r="CVK54" s="3112"/>
      <c r="CVL54" s="3112"/>
      <c r="CVM54" s="3112"/>
      <c r="CVN54" s="3112"/>
      <c r="CVO54" s="3112"/>
      <c r="CVP54" s="3112"/>
      <c r="CVQ54" s="3112"/>
      <c r="CVR54" s="3112"/>
      <c r="CVS54" s="3112"/>
      <c r="CVT54" s="3112"/>
      <c r="CVU54" s="3112"/>
      <c r="CVV54" s="3112"/>
      <c r="CVW54" s="3112"/>
      <c r="CVX54" s="3112"/>
      <c r="CVY54" s="3112"/>
      <c r="CVZ54" s="3112"/>
      <c r="CWA54" s="3112"/>
      <c r="CWB54" s="3112"/>
      <c r="CWC54" s="3112"/>
      <c r="CWD54" s="3112"/>
      <c r="CWE54" s="3112"/>
      <c r="CWF54" s="3112"/>
      <c r="CWG54" s="3112"/>
      <c r="CWH54" s="3112"/>
      <c r="CWI54" s="3112"/>
      <c r="CWJ54" s="3112"/>
      <c r="CWK54" s="3112"/>
      <c r="CWL54" s="3112"/>
      <c r="CWM54" s="3112"/>
      <c r="CWN54" s="3112"/>
      <c r="CWO54" s="3112"/>
      <c r="CWP54" s="3112"/>
      <c r="CWQ54" s="3112"/>
      <c r="CWR54" s="3112"/>
      <c r="CWS54" s="3112"/>
      <c r="CWT54" s="3112"/>
      <c r="CWU54" s="3112"/>
      <c r="CWV54" s="3112"/>
      <c r="CWW54" s="3112"/>
      <c r="CWX54" s="3112"/>
      <c r="CWY54" s="3112"/>
      <c r="CWZ54" s="3112"/>
      <c r="CXA54" s="3112"/>
      <c r="CXB54" s="3112"/>
      <c r="CXC54" s="3112"/>
      <c r="CXD54" s="3112"/>
      <c r="CXE54" s="3112"/>
      <c r="CXF54" s="3112"/>
      <c r="CXG54" s="3112"/>
      <c r="CXH54" s="3112"/>
      <c r="CXI54" s="3112"/>
      <c r="CXJ54" s="3112"/>
      <c r="CXK54" s="3112"/>
      <c r="CXL54" s="3112"/>
      <c r="CXM54" s="3112"/>
      <c r="CXN54" s="3112"/>
      <c r="CXO54" s="3112"/>
      <c r="CXP54" s="3112"/>
      <c r="CXQ54" s="3112"/>
      <c r="CXR54" s="3112"/>
      <c r="CXS54" s="3112"/>
      <c r="CXT54" s="3112"/>
      <c r="CXU54" s="3112"/>
      <c r="CXV54" s="3112"/>
      <c r="CXW54" s="3112"/>
      <c r="CXX54" s="3112"/>
      <c r="CXY54" s="3112"/>
      <c r="CXZ54" s="3112"/>
      <c r="CYA54" s="3112"/>
      <c r="CYB54" s="3112"/>
      <c r="CYC54" s="3112"/>
      <c r="CYD54" s="3112"/>
      <c r="CYE54" s="3112"/>
      <c r="CYF54" s="3112"/>
      <c r="CYG54" s="3112"/>
      <c r="CYH54" s="3112"/>
      <c r="CYI54" s="3112"/>
      <c r="CYJ54" s="3112"/>
      <c r="CYK54" s="3112"/>
      <c r="CYL54" s="3112"/>
      <c r="CYM54" s="3112"/>
      <c r="CYN54" s="3112"/>
      <c r="CYO54" s="3112"/>
      <c r="CYP54" s="3112"/>
      <c r="CYQ54" s="3112"/>
      <c r="CYR54" s="3112"/>
      <c r="CYS54" s="3112"/>
      <c r="CYT54" s="3112"/>
      <c r="CYU54" s="3112"/>
      <c r="CYV54" s="3112"/>
      <c r="CYW54" s="3112"/>
      <c r="CYX54" s="3112"/>
      <c r="CYY54" s="3112"/>
      <c r="CYZ54" s="3112"/>
      <c r="CZA54" s="3112"/>
      <c r="CZB54" s="3112"/>
      <c r="CZC54" s="3112"/>
      <c r="CZD54" s="3112"/>
      <c r="CZE54" s="3112"/>
      <c r="CZF54" s="3112"/>
      <c r="CZG54" s="3112"/>
      <c r="CZH54" s="3112"/>
      <c r="CZI54" s="3112"/>
      <c r="CZJ54" s="3112"/>
      <c r="CZK54" s="3112"/>
      <c r="CZL54" s="3112"/>
      <c r="CZM54" s="3112"/>
      <c r="CZN54" s="3112"/>
      <c r="CZO54" s="3112"/>
      <c r="CZP54" s="3112"/>
      <c r="CZQ54" s="3112"/>
      <c r="CZR54" s="3112"/>
      <c r="CZS54" s="3112"/>
      <c r="CZT54" s="3112"/>
      <c r="CZU54" s="3112"/>
      <c r="CZV54" s="3112"/>
      <c r="CZW54" s="3112"/>
      <c r="CZX54" s="3112"/>
      <c r="CZY54" s="3112"/>
      <c r="CZZ54" s="3112"/>
      <c r="DAA54" s="3112"/>
      <c r="DAB54" s="3112"/>
      <c r="DAC54" s="3112"/>
      <c r="DAD54" s="3112"/>
      <c r="DAE54" s="3112"/>
      <c r="DAF54" s="3112"/>
      <c r="DAG54" s="3112"/>
      <c r="DAH54" s="3112"/>
      <c r="DAI54" s="3112"/>
      <c r="DAJ54" s="3112"/>
      <c r="DAK54" s="3112"/>
      <c r="DAL54" s="3112"/>
      <c r="DAM54" s="3112"/>
      <c r="DAN54" s="3112"/>
      <c r="DAO54" s="3112"/>
      <c r="DAP54" s="3112"/>
      <c r="DAQ54" s="3112"/>
      <c r="DAR54" s="3112"/>
      <c r="DAS54" s="3112"/>
      <c r="DAT54" s="3112"/>
      <c r="DAU54" s="3112"/>
      <c r="DAV54" s="3112"/>
      <c r="DAW54" s="3112"/>
      <c r="DAX54" s="3112"/>
      <c r="DAY54" s="3112"/>
      <c r="DAZ54" s="3112"/>
      <c r="DBA54" s="3112"/>
      <c r="DBB54" s="3112"/>
      <c r="DBC54" s="3112"/>
      <c r="DBD54" s="3112"/>
      <c r="DBE54" s="3112"/>
      <c r="DBF54" s="3112"/>
      <c r="DBG54" s="3112"/>
      <c r="DBH54" s="3112"/>
      <c r="DBI54" s="3112"/>
      <c r="DBJ54" s="3112"/>
      <c r="DBK54" s="3112"/>
      <c r="DBL54" s="3112"/>
      <c r="DBM54" s="3112"/>
      <c r="DBN54" s="3112"/>
      <c r="DBO54" s="3112"/>
      <c r="DBP54" s="3112"/>
      <c r="DBQ54" s="3112"/>
      <c r="DBR54" s="3112"/>
      <c r="DBS54" s="3112"/>
      <c r="DBT54" s="3112"/>
      <c r="DBU54" s="3112"/>
      <c r="DBV54" s="3112"/>
      <c r="DBW54" s="3112"/>
      <c r="DBX54" s="3112"/>
      <c r="DBY54" s="3112"/>
      <c r="DBZ54" s="3112"/>
      <c r="DCA54" s="3112"/>
      <c r="DCB54" s="3112"/>
      <c r="DCC54" s="3112"/>
      <c r="DCD54" s="3112"/>
      <c r="DCE54" s="3112"/>
      <c r="DCF54" s="3112"/>
      <c r="DCG54" s="3112"/>
      <c r="DCH54" s="3112"/>
      <c r="DCI54" s="3112"/>
      <c r="DCJ54" s="3112"/>
      <c r="DCK54" s="3112"/>
      <c r="DCL54" s="3112"/>
      <c r="DCM54" s="3112"/>
      <c r="DCN54" s="3112"/>
      <c r="DCO54" s="3112"/>
      <c r="DCP54" s="3112"/>
      <c r="DCQ54" s="3112"/>
      <c r="DCR54" s="3112"/>
      <c r="DCS54" s="3112"/>
      <c r="DCT54" s="3112"/>
      <c r="DCU54" s="3112"/>
      <c r="DCV54" s="3112"/>
      <c r="DCW54" s="3112"/>
      <c r="DCX54" s="3112"/>
      <c r="DCY54" s="3112"/>
      <c r="DCZ54" s="3112"/>
      <c r="DDA54" s="3112"/>
      <c r="DDB54" s="3112"/>
      <c r="DDC54" s="3112"/>
      <c r="DDD54" s="3112"/>
      <c r="DDE54" s="3112"/>
      <c r="DDF54" s="3112"/>
      <c r="DDG54" s="3112"/>
      <c r="DDH54" s="3112"/>
      <c r="DDI54" s="3112"/>
      <c r="DDJ54" s="3112"/>
      <c r="DDK54" s="3112"/>
      <c r="DDL54" s="3112"/>
      <c r="DDM54" s="3112"/>
      <c r="DDN54" s="3112"/>
      <c r="DDO54" s="3112"/>
      <c r="DDP54" s="3112"/>
      <c r="DDQ54" s="3112"/>
      <c r="DDR54" s="3112"/>
      <c r="DDS54" s="3112"/>
      <c r="DDT54" s="3112"/>
      <c r="DDU54" s="3112"/>
      <c r="DDV54" s="3112"/>
      <c r="DDW54" s="3112"/>
      <c r="DDX54" s="3112"/>
      <c r="DDY54" s="3112"/>
      <c r="DDZ54" s="3112"/>
      <c r="DEA54" s="3112"/>
      <c r="DEB54" s="3112"/>
      <c r="DEC54" s="3112"/>
      <c r="DED54" s="3112"/>
      <c r="DEE54" s="3112"/>
      <c r="DEF54" s="3112"/>
      <c r="DEG54" s="3112"/>
      <c r="DEH54" s="3112"/>
      <c r="DEI54" s="3112"/>
      <c r="DEJ54" s="3112"/>
      <c r="DEK54" s="3112"/>
      <c r="DEL54" s="3112"/>
      <c r="DEM54" s="3112"/>
      <c r="DEN54" s="3112"/>
      <c r="DEO54" s="3112"/>
      <c r="DEP54" s="3112"/>
      <c r="DEQ54" s="3112"/>
      <c r="DER54" s="3112"/>
      <c r="DES54" s="3112"/>
      <c r="DET54" s="3112"/>
      <c r="DEU54" s="3112"/>
      <c r="DEV54" s="3112"/>
      <c r="DEW54" s="3112"/>
      <c r="DEX54" s="3112"/>
      <c r="DEY54" s="3112"/>
      <c r="DEZ54" s="3112"/>
      <c r="DFA54" s="3112"/>
      <c r="DFB54" s="3112"/>
      <c r="DFC54" s="3112"/>
      <c r="DFD54" s="3112"/>
      <c r="DFE54" s="3112"/>
      <c r="DFF54" s="3112"/>
      <c r="DFG54" s="3112"/>
      <c r="DFH54" s="3112"/>
      <c r="DFI54" s="3112"/>
      <c r="DFJ54" s="3112"/>
      <c r="DFK54" s="3112"/>
      <c r="DFL54" s="3112"/>
      <c r="DFM54" s="3112"/>
      <c r="DFN54" s="3112"/>
      <c r="DFO54" s="3112"/>
      <c r="DFP54" s="3112"/>
      <c r="DFQ54" s="3112"/>
      <c r="DFR54" s="3112"/>
      <c r="DFS54" s="3112"/>
      <c r="DFT54" s="3112"/>
      <c r="DFU54" s="3112"/>
      <c r="DFV54" s="3112"/>
      <c r="DFW54" s="3112"/>
      <c r="DFX54" s="3112"/>
      <c r="DFY54" s="3112"/>
      <c r="DFZ54" s="3112"/>
      <c r="DGA54" s="3112"/>
      <c r="DGB54" s="3112"/>
      <c r="DGC54" s="3112"/>
      <c r="DGD54" s="3112"/>
      <c r="DGE54" s="3112"/>
      <c r="DGF54" s="3112"/>
      <c r="DGG54" s="3112"/>
      <c r="DGH54" s="3112"/>
      <c r="DGI54" s="3112"/>
      <c r="DGJ54" s="3112"/>
      <c r="DGK54" s="3112"/>
      <c r="DGL54" s="3112"/>
      <c r="DGM54" s="3112"/>
      <c r="DGN54" s="3112"/>
      <c r="DGO54" s="3112"/>
      <c r="DGP54" s="3112"/>
      <c r="DGQ54" s="3112"/>
      <c r="DGR54" s="3112"/>
      <c r="DGS54" s="3112"/>
      <c r="DGT54" s="3112"/>
      <c r="DGU54" s="3112"/>
      <c r="DGV54" s="3112"/>
      <c r="DGW54" s="3112"/>
      <c r="DGX54" s="3112"/>
      <c r="DGY54" s="3112"/>
      <c r="DGZ54" s="3112"/>
      <c r="DHA54" s="3112"/>
      <c r="DHB54" s="3112"/>
      <c r="DHC54" s="3112"/>
      <c r="DHD54" s="3112"/>
      <c r="DHE54" s="3112"/>
      <c r="DHF54" s="3112"/>
      <c r="DHG54" s="3112"/>
      <c r="DHH54" s="3112"/>
      <c r="DHI54" s="3112"/>
      <c r="DHJ54" s="3112"/>
      <c r="DHK54" s="3112"/>
      <c r="DHL54" s="3112"/>
      <c r="DHM54" s="3112"/>
      <c r="DHN54" s="3112"/>
      <c r="DHO54" s="3112"/>
      <c r="DHP54" s="3112"/>
      <c r="DHQ54" s="3112"/>
      <c r="DHR54" s="3112"/>
      <c r="DHS54" s="3112"/>
      <c r="DHT54" s="3112"/>
      <c r="DHU54" s="3112"/>
      <c r="DHV54" s="3112"/>
      <c r="DHW54" s="3112"/>
      <c r="DHX54" s="3112"/>
      <c r="DHY54" s="3112"/>
      <c r="DHZ54" s="3112"/>
      <c r="DIA54" s="3112"/>
      <c r="DIB54" s="3112"/>
      <c r="DIC54" s="3112"/>
      <c r="DID54" s="3112"/>
      <c r="DIE54" s="3112"/>
      <c r="DIF54" s="3112"/>
      <c r="DIG54" s="3112"/>
      <c r="DIH54" s="3112"/>
      <c r="DII54" s="3112"/>
      <c r="DIJ54" s="3112"/>
      <c r="DIK54" s="3112"/>
      <c r="DIL54" s="3112"/>
      <c r="DIM54" s="3112"/>
      <c r="DIN54" s="3112"/>
      <c r="DIO54" s="3112"/>
      <c r="DIP54" s="3112"/>
      <c r="DIQ54" s="3112"/>
      <c r="DIR54" s="3112"/>
      <c r="DIS54" s="3112"/>
      <c r="DIT54" s="3112"/>
      <c r="DIU54" s="3112"/>
      <c r="DIV54" s="3112"/>
      <c r="DIW54" s="3112"/>
      <c r="DIX54" s="3112"/>
      <c r="DIY54" s="3112"/>
      <c r="DIZ54" s="3112"/>
      <c r="DJA54" s="3112"/>
      <c r="DJB54" s="3112"/>
      <c r="DJC54" s="3112"/>
      <c r="DJD54" s="3112"/>
      <c r="DJE54" s="3112"/>
      <c r="DJF54" s="3112"/>
      <c r="DJG54" s="3112"/>
      <c r="DJH54" s="3112"/>
      <c r="DJI54" s="3112"/>
      <c r="DJJ54" s="3112"/>
      <c r="DJK54" s="3112"/>
      <c r="DJL54" s="3112"/>
      <c r="DJM54" s="3112"/>
      <c r="DJN54" s="3112"/>
      <c r="DJO54" s="3112"/>
      <c r="DJP54" s="3112"/>
      <c r="DJQ54" s="3112"/>
      <c r="DJR54" s="3112"/>
      <c r="DJS54" s="3112"/>
      <c r="DJT54" s="3112"/>
      <c r="DJU54" s="3112"/>
      <c r="DJV54" s="3112"/>
      <c r="DJW54" s="3112"/>
      <c r="DJX54" s="3112"/>
      <c r="DJY54" s="3112"/>
      <c r="DJZ54" s="3112"/>
      <c r="DKA54" s="3112"/>
      <c r="DKB54" s="3112"/>
      <c r="DKC54" s="3112"/>
      <c r="DKD54" s="3112"/>
      <c r="DKE54" s="3112"/>
      <c r="DKF54" s="3112"/>
      <c r="DKG54" s="3112"/>
      <c r="DKH54" s="3112"/>
      <c r="DKI54" s="3112"/>
      <c r="DKJ54" s="3112"/>
      <c r="DKK54" s="3112"/>
      <c r="DKL54" s="3112"/>
      <c r="DKM54" s="3112"/>
      <c r="DKN54" s="3112"/>
      <c r="DKO54" s="3112"/>
      <c r="DKP54" s="3112"/>
      <c r="DKQ54" s="3112"/>
      <c r="DKR54" s="3112"/>
      <c r="DKS54" s="3112"/>
      <c r="DKT54" s="3112"/>
      <c r="DKU54" s="3112"/>
      <c r="DKV54" s="3112"/>
      <c r="DKW54" s="3112"/>
      <c r="DKX54" s="3112"/>
      <c r="DKY54" s="3112"/>
      <c r="DKZ54" s="3112"/>
      <c r="DLA54" s="3112"/>
      <c r="DLB54" s="3112"/>
      <c r="DLC54" s="3112"/>
      <c r="DLD54" s="3112"/>
      <c r="DLE54" s="3112"/>
      <c r="DLF54" s="3112"/>
      <c r="DLG54" s="3112"/>
      <c r="DLH54" s="3112"/>
      <c r="DLI54" s="3112"/>
      <c r="DLJ54" s="3112"/>
      <c r="DLK54" s="3112"/>
      <c r="DLL54" s="3112"/>
      <c r="DLM54" s="3112"/>
      <c r="DLN54" s="3112"/>
      <c r="DLO54" s="3112"/>
      <c r="DLP54" s="3112"/>
      <c r="DLQ54" s="3112"/>
      <c r="DLR54" s="3112"/>
      <c r="DLS54" s="3112"/>
      <c r="DLT54" s="3112"/>
      <c r="DLU54" s="3112"/>
      <c r="DLV54" s="3112"/>
      <c r="DLW54" s="3112"/>
      <c r="DLX54" s="3112"/>
      <c r="DLY54" s="3112"/>
      <c r="DLZ54" s="3112"/>
      <c r="DMA54" s="3112"/>
      <c r="DMB54" s="3112"/>
      <c r="DMC54" s="3112"/>
      <c r="DMD54" s="3112"/>
      <c r="DME54" s="3112"/>
      <c r="DMF54" s="3112"/>
      <c r="DMG54" s="3112"/>
      <c r="DMH54" s="3112"/>
      <c r="DMI54" s="3112"/>
      <c r="DMJ54" s="3112"/>
      <c r="DMK54" s="3112"/>
      <c r="DML54" s="3112"/>
      <c r="DMM54" s="3112"/>
      <c r="DMN54" s="3112"/>
      <c r="DMO54" s="3112"/>
      <c r="DMP54" s="3112"/>
      <c r="DMQ54" s="3112"/>
      <c r="DMR54" s="3112"/>
      <c r="DMS54" s="3112"/>
      <c r="DMT54" s="3112"/>
      <c r="DMU54" s="3112"/>
      <c r="DMV54" s="3112"/>
      <c r="DMW54" s="3112"/>
      <c r="DMX54" s="3112"/>
      <c r="DMY54" s="3112"/>
      <c r="DMZ54" s="3112"/>
      <c r="DNA54" s="3112"/>
      <c r="DNB54" s="3112"/>
      <c r="DNC54" s="3112"/>
      <c r="DND54" s="3112"/>
      <c r="DNE54" s="3112"/>
      <c r="DNF54" s="3112"/>
      <c r="DNG54" s="3112"/>
      <c r="DNH54" s="3112"/>
      <c r="DNI54" s="3112"/>
      <c r="DNJ54" s="3112"/>
      <c r="DNK54" s="3112"/>
      <c r="DNL54" s="3112"/>
      <c r="DNM54" s="3112"/>
      <c r="DNN54" s="3112"/>
      <c r="DNO54" s="3112"/>
      <c r="DNP54" s="3112"/>
      <c r="DNQ54" s="3112"/>
      <c r="DNR54" s="3112"/>
      <c r="DNS54" s="3112"/>
      <c r="DNT54" s="3112"/>
      <c r="DNU54" s="3112"/>
      <c r="DNV54" s="3112"/>
      <c r="DNW54" s="3112"/>
      <c r="DNX54" s="3112"/>
      <c r="DNY54" s="3112"/>
      <c r="DNZ54" s="3112"/>
      <c r="DOA54" s="3112"/>
      <c r="DOB54" s="3112"/>
      <c r="DOC54" s="3112"/>
      <c r="DOD54" s="3112"/>
      <c r="DOE54" s="3112"/>
      <c r="DOF54" s="3112"/>
      <c r="DOG54" s="3112"/>
      <c r="DOH54" s="3112"/>
      <c r="DOI54" s="3112"/>
      <c r="DOJ54" s="3112"/>
      <c r="DOK54" s="3112"/>
      <c r="DOL54" s="3112"/>
      <c r="DOM54" s="3112"/>
      <c r="DON54" s="3112"/>
      <c r="DOO54" s="3112"/>
      <c r="DOP54" s="3112"/>
      <c r="DOQ54" s="3112"/>
      <c r="DOR54" s="3112"/>
      <c r="DOS54" s="3112"/>
      <c r="DOT54" s="3112"/>
      <c r="DOU54" s="3112"/>
      <c r="DOV54" s="3112"/>
      <c r="DOW54" s="3112"/>
      <c r="DOX54" s="3112"/>
      <c r="DOY54" s="3112"/>
      <c r="DOZ54" s="3112"/>
      <c r="DPA54" s="3112"/>
      <c r="DPB54" s="3112"/>
      <c r="DPC54" s="3112"/>
      <c r="DPD54" s="3112"/>
      <c r="DPE54" s="3112"/>
      <c r="DPF54" s="3112"/>
      <c r="DPG54" s="3112"/>
      <c r="DPH54" s="3112"/>
      <c r="DPI54" s="3112"/>
      <c r="DPJ54" s="3112"/>
      <c r="DPK54" s="3112"/>
      <c r="DPL54" s="3112"/>
      <c r="DPM54" s="3112"/>
      <c r="DPN54" s="3112"/>
      <c r="DPO54" s="3112"/>
      <c r="DPP54" s="3112"/>
      <c r="DPQ54" s="3112"/>
      <c r="DPR54" s="3112"/>
      <c r="DPS54" s="3112"/>
      <c r="DPT54" s="3112"/>
      <c r="DPU54" s="3112"/>
      <c r="DPV54" s="3112"/>
      <c r="DPW54" s="3112"/>
      <c r="DPX54" s="3112"/>
      <c r="DPY54" s="3112"/>
      <c r="DPZ54" s="3112"/>
      <c r="DQA54" s="3112"/>
      <c r="DQB54" s="3112"/>
      <c r="DQC54" s="3112"/>
      <c r="DQD54" s="3112"/>
      <c r="DQE54" s="3112"/>
      <c r="DQF54" s="3112"/>
      <c r="DQG54" s="3112"/>
      <c r="DQH54" s="3112"/>
      <c r="DQI54" s="3112"/>
      <c r="DQJ54" s="3112"/>
      <c r="DQK54" s="3112"/>
      <c r="DQL54" s="3112"/>
      <c r="DQM54" s="3112"/>
      <c r="DQN54" s="3112"/>
      <c r="DQO54" s="3112"/>
      <c r="DQP54" s="3112"/>
      <c r="DQQ54" s="3112"/>
      <c r="DQR54" s="3112"/>
      <c r="DQS54" s="3112"/>
      <c r="DQT54" s="3112"/>
      <c r="DQU54" s="3112"/>
      <c r="DQV54" s="3112"/>
      <c r="DQW54" s="3112"/>
      <c r="DQX54" s="3112"/>
      <c r="DQY54" s="3112"/>
      <c r="DQZ54" s="3112"/>
      <c r="DRA54" s="3112"/>
      <c r="DRB54" s="3112"/>
      <c r="DRC54" s="3112"/>
      <c r="DRD54" s="3112"/>
      <c r="DRE54" s="3112"/>
      <c r="DRF54" s="3112"/>
      <c r="DRG54" s="3112"/>
      <c r="DRH54" s="3112"/>
      <c r="DRI54" s="3112"/>
      <c r="DRJ54" s="3112"/>
      <c r="DRK54" s="3112"/>
      <c r="DRL54" s="3112"/>
      <c r="DRM54" s="3112"/>
      <c r="DRN54" s="3112"/>
      <c r="DRO54" s="3112"/>
      <c r="DRP54" s="3112"/>
      <c r="DRQ54" s="3112"/>
      <c r="DRR54" s="3112"/>
      <c r="DRS54" s="3112"/>
      <c r="DRT54" s="3112"/>
      <c r="DRU54" s="3112"/>
      <c r="DRV54" s="3112"/>
      <c r="DRW54" s="3112"/>
      <c r="DRX54" s="3112"/>
      <c r="DRY54" s="3112"/>
      <c r="DRZ54" s="3112"/>
      <c r="DSA54" s="3112"/>
      <c r="DSB54" s="3112"/>
      <c r="DSC54" s="3112"/>
      <c r="DSD54" s="3112"/>
      <c r="DSE54" s="3112"/>
      <c r="DSF54" s="3112"/>
      <c r="DSG54" s="3112"/>
      <c r="DSH54" s="3112"/>
      <c r="DSI54" s="3112"/>
      <c r="DSJ54" s="3112"/>
      <c r="DSK54" s="3112"/>
      <c r="DSL54" s="3112"/>
      <c r="DSM54" s="3112"/>
      <c r="DSN54" s="3112"/>
      <c r="DSO54" s="3112"/>
      <c r="DSP54" s="3112"/>
      <c r="DSQ54" s="3112"/>
      <c r="DSR54" s="3112"/>
      <c r="DSS54" s="3112"/>
      <c r="DST54" s="3112"/>
      <c r="DSU54" s="3112"/>
      <c r="DSV54" s="3112"/>
      <c r="DSW54" s="3112"/>
      <c r="DSX54" s="3112"/>
      <c r="DSY54" s="3112"/>
      <c r="DSZ54" s="3112"/>
      <c r="DTA54" s="3112"/>
      <c r="DTB54" s="3112"/>
      <c r="DTC54" s="3112"/>
      <c r="DTD54" s="3112"/>
      <c r="DTE54" s="3112"/>
      <c r="DTF54" s="3112"/>
      <c r="DTG54" s="3112"/>
      <c r="DTH54" s="3112"/>
      <c r="DTI54" s="3112"/>
      <c r="DTJ54" s="3112"/>
      <c r="DTK54" s="3112"/>
      <c r="DTL54" s="3112"/>
      <c r="DTM54" s="3112"/>
      <c r="DTN54" s="3112"/>
      <c r="DTO54" s="3112"/>
      <c r="DTP54" s="3112"/>
      <c r="DTQ54" s="3112"/>
      <c r="DTR54" s="3112"/>
      <c r="DTS54" s="3112"/>
      <c r="DTT54" s="3112"/>
      <c r="DTU54" s="3112"/>
      <c r="DTV54" s="3112"/>
      <c r="DTW54" s="3112"/>
      <c r="DTX54" s="3112"/>
      <c r="DTY54" s="3112"/>
      <c r="DTZ54" s="3112"/>
      <c r="DUA54" s="3112"/>
      <c r="DUB54" s="3112"/>
      <c r="DUC54" s="3112"/>
      <c r="DUD54" s="3112"/>
      <c r="DUE54" s="3112"/>
      <c r="DUF54" s="3112"/>
      <c r="DUG54" s="3112"/>
      <c r="DUH54" s="3112"/>
      <c r="DUI54" s="3112"/>
      <c r="DUJ54" s="3112"/>
      <c r="DUK54" s="3112"/>
      <c r="DUL54" s="3112"/>
      <c r="DUM54" s="3112"/>
      <c r="DUN54" s="3112"/>
      <c r="DUO54" s="3112"/>
      <c r="DUP54" s="3112"/>
      <c r="DUQ54" s="3112"/>
      <c r="DUR54" s="3112"/>
      <c r="DUS54" s="3112"/>
      <c r="DUT54" s="3112"/>
      <c r="DUU54" s="3112"/>
      <c r="DUV54" s="3112"/>
      <c r="DUW54" s="3112"/>
      <c r="DUX54" s="3112"/>
      <c r="DUY54" s="3112"/>
      <c r="DUZ54" s="3112"/>
      <c r="DVA54" s="3112"/>
      <c r="DVB54" s="3112"/>
      <c r="DVC54" s="3112"/>
      <c r="DVD54" s="3112"/>
      <c r="DVE54" s="3112"/>
      <c r="DVF54" s="3112"/>
      <c r="DVG54" s="3112"/>
      <c r="DVH54" s="3112"/>
      <c r="DVI54" s="3112"/>
      <c r="DVJ54" s="3112"/>
      <c r="DVK54" s="3112"/>
      <c r="DVL54" s="3112"/>
      <c r="DVM54" s="3112"/>
      <c r="DVN54" s="3112"/>
      <c r="DVO54" s="3112"/>
      <c r="DVP54" s="3112"/>
      <c r="DVQ54" s="3112"/>
      <c r="DVR54" s="3112"/>
      <c r="DVS54" s="3112"/>
      <c r="DVT54" s="3112"/>
      <c r="DVU54" s="3112"/>
      <c r="DVV54" s="3112"/>
      <c r="DVW54" s="3112"/>
      <c r="DVX54" s="3112"/>
      <c r="DVY54" s="3112"/>
      <c r="DVZ54" s="3112"/>
      <c r="DWA54" s="3112"/>
      <c r="DWB54" s="3112"/>
      <c r="DWC54" s="3112"/>
      <c r="DWD54" s="3112"/>
      <c r="DWE54" s="3112"/>
      <c r="DWF54" s="3112"/>
      <c r="DWG54" s="3112"/>
      <c r="DWH54" s="3112"/>
      <c r="DWI54" s="3112"/>
      <c r="DWJ54" s="3112"/>
      <c r="DWK54" s="3112"/>
      <c r="DWL54" s="3112"/>
      <c r="DWM54" s="3112"/>
      <c r="DWN54" s="3112"/>
      <c r="DWO54" s="3112"/>
      <c r="DWP54" s="3112"/>
      <c r="DWQ54" s="3112"/>
      <c r="DWR54" s="3112"/>
      <c r="DWS54" s="3112"/>
      <c r="DWT54" s="3112"/>
      <c r="DWU54" s="3112"/>
      <c r="DWV54" s="3112"/>
      <c r="DWW54" s="3112"/>
      <c r="DWX54" s="3112"/>
      <c r="DWY54" s="3112"/>
      <c r="DWZ54" s="3112"/>
      <c r="DXA54" s="3112"/>
      <c r="DXB54" s="3112"/>
      <c r="DXC54" s="3112"/>
      <c r="DXD54" s="3112"/>
      <c r="DXE54" s="3112"/>
      <c r="DXF54" s="3112"/>
      <c r="DXG54" s="3112"/>
      <c r="DXH54" s="3112"/>
      <c r="DXI54" s="3112"/>
      <c r="DXJ54" s="3112"/>
      <c r="DXK54" s="3112"/>
      <c r="DXL54" s="3112"/>
      <c r="DXM54" s="3112"/>
      <c r="DXN54" s="3112"/>
      <c r="DXO54" s="3112"/>
      <c r="DXP54" s="3112"/>
      <c r="DXQ54" s="3112"/>
      <c r="DXR54" s="3112"/>
      <c r="DXS54" s="3112"/>
      <c r="DXT54" s="3112"/>
      <c r="DXU54" s="3112"/>
      <c r="DXV54" s="3112"/>
      <c r="DXW54" s="3112"/>
      <c r="DXX54" s="3112"/>
      <c r="DXY54" s="3112"/>
      <c r="DXZ54" s="3112"/>
      <c r="DYA54" s="3112"/>
      <c r="DYB54" s="3112"/>
      <c r="DYC54" s="3112"/>
      <c r="DYD54" s="3112"/>
      <c r="DYE54" s="3112"/>
      <c r="DYF54" s="3112"/>
      <c r="DYG54" s="3112"/>
      <c r="DYH54" s="3112"/>
      <c r="DYI54" s="3112"/>
      <c r="DYJ54" s="3112"/>
      <c r="DYK54" s="3112"/>
      <c r="DYL54" s="3112"/>
      <c r="DYM54" s="3112"/>
      <c r="DYN54" s="3112"/>
      <c r="DYO54" s="3112"/>
      <c r="DYP54" s="3112"/>
      <c r="DYQ54" s="3112"/>
      <c r="DYR54" s="3112"/>
      <c r="DYS54" s="3112"/>
      <c r="DYT54" s="3112"/>
      <c r="DYU54" s="3112"/>
      <c r="DYV54" s="3112"/>
      <c r="DYW54" s="3112"/>
      <c r="DYX54" s="3112"/>
      <c r="DYY54" s="3112"/>
      <c r="DYZ54" s="3112"/>
      <c r="DZA54" s="3112"/>
      <c r="DZB54" s="3112"/>
      <c r="DZC54" s="3112"/>
      <c r="DZD54" s="3112"/>
      <c r="DZE54" s="3112"/>
      <c r="DZF54" s="3112"/>
      <c r="DZG54" s="3112"/>
      <c r="DZH54" s="3112"/>
      <c r="DZI54" s="3112"/>
      <c r="DZJ54" s="3112"/>
      <c r="DZK54" s="3112"/>
      <c r="DZL54" s="3112"/>
      <c r="DZM54" s="3112"/>
      <c r="DZN54" s="3112"/>
      <c r="DZO54" s="3112"/>
      <c r="DZP54" s="3112"/>
      <c r="DZQ54" s="3112"/>
      <c r="DZR54" s="3112"/>
      <c r="DZS54" s="3112"/>
      <c r="DZT54" s="3112"/>
      <c r="DZU54" s="3112"/>
      <c r="DZV54" s="3112"/>
      <c r="DZW54" s="3112"/>
      <c r="DZX54" s="3112"/>
      <c r="DZY54" s="3112"/>
      <c r="DZZ54" s="3112"/>
      <c r="EAA54" s="3112"/>
      <c r="EAB54" s="3112"/>
      <c r="EAC54" s="3112"/>
      <c r="EAD54" s="3112"/>
      <c r="EAE54" s="3112"/>
      <c r="EAF54" s="3112"/>
      <c r="EAG54" s="3112"/>
      <c r="EAH54" s="3112"/>
      <c r="EAI54" s="3112"/>
      <c r="EAJ54" s="3112"/>
      <c r="EAK54" s="3112"/>
      <c r="EAL54" s="3112"/>
      <c r="EAM54" s="3112"/>
      <c r="EAN54" s="3112"/>
      <c r="EAO54" s="3112"/>
      <c r="EAP54" s="3112"/>
      <c r="EAQ54" s="3112"/>
      <c r="EAR54" s="3112"/>
      <c r="EAS54" s="3112"/>
      <c r="EAT54" s="3112"/>
      <c r="EAU54" s="3112"/>
      <c r="EAV54" s="3112"/>
      <c r="EAW54" s="3112"/>
      <c r="EAX54" s="3112"/>
      <c r="EAY54" s="3112"/>
      <c r="EAZ54" s="3112"/>
      <c r="EBA54" s="3112"/>
      <c r="EBB54" s="3112"/>
      <c r="EBC54" s="3112"/>
      <c r="EBD54" s="3112"/>
      <c r="EBE54" s="3112"/>
      <c r="EBF54" s="3112"/>
      <c r="EBG54" s="3112"/>
      <c r="EBH54" s="3112"/>
      <c r="EBI54" s="3112"/>
      <c r="EBJ54" s="3112"/>
      <c r="EBK54" s="3112"/>
      <c r="EBL54" s="3112"/>
      <c r="EBM54" s="3112"/>
      <c r="EBN54" s="3112"/>
      <c r="EBO54" s="3112"/>
      <c r="EBP54" s="3112"/>
      <c r="EBQ54" s="3112"/>
      <c r="EBR54" s="3112"/>
      <c r="EBS54" s="3112"/>
      <c r="EBT54" s="3112"/>
      <c r="EBU54" s="3112"/>
      <c r="EBV54" s="3112"/>
      <c r="EBW54" s="3112"/>
      <c r="EBX54" s="3112"/>
      <c r="EBY54" s="3112"/>
      <c r="EBZ54" s="3112"/>
      <c r="ECA54" s="3112"/>
      <c r="ECB54" s="3112"/>
      <c r="ECC54" s="3112"/>
      <c r="ECD54" s="3112"/>
      <c r="ECE54" s="3112"/>
      <c r="ECF54" s="3112"/>
      <c r="ECG54" s="3112"/>
      <c r="ECH54" s="3112"/>
      <c r="ECI54" s="3112"/>
      <c r="ECJ54" s="3112"/>
      <c r="ECK54" s="3112"/>
      <c r="ECL54" s="3112"/>
      <c r="ECM54" s="3112"/>
      <c r="ECN54" s="3112"/>
      <c r="ECO54" s="3112"/>
      <c r="ECP54" s="3112"/>
      <c r="ECQ54" s="3112"/>
      <c r="ECR54" s="3112"/>
      <c r="ECS54" s="3112"/>
      <c r="ECT54" s="3112"/>
      <c r="ECU54" s="3112"/>
      <c r="ECV54" s="3112"/>
      <c r="ECW54" s="3112"/>
      <c r="ECX54" s="3112"/>
      <c r="ECY54" s="3112"/>
      <c r="ECZ54" s="3112"/>
      <c r="EDA54" s="3112"/>
      <c r="EDB54" s="3112"/>
      <c r="EDC54" s="3112"/>
      <c r="EDD54" s="3112"/>
      <c r="EDE54" s="3112"/>
      <c r="EDF54" s="3112"/>
      <c r="EDG54" s="3112"/>
      <c r="EDH54" s="3112"/>
      <c r="EDI54" s="3112"/>
      <c r="EDJ54" s="3112"/>
      <c r="EDK54" s="3112"/>
      <c r="EDL54" s="3112"/>
      <c r="EDM54" s="3112"/>
      <c r="EDN54" s="3112"/>
      <c r="EDO54" s="3112"/>
      <c r="EDP54" s="3112"/>
      <c r="EDQ54" s="3112"/>
      <c r="EDR54" s="3112"/>
      <c r="EDS54" s="3112"/>
      <c r="EDT54" s="3112"/>
      <c r="EDU54" s="3112"/>
      <c r="EDV54" s="3112"/>
      <c r="EDW54" s="3112"/>
      <c r="EDX54" s="3112"/>
      <c r="EDY54" s="3112"/>
      <c r="EDZ54" s="3112"/>
      <c r="EEA54" s="3112"/>
      <c r="EEB54" s="3112"/>
      <c r="EEC54" s="3112"/>
      <c r="EED54" s="3112"/>
      <c r="EEE54" s="3112"/>
      <c r="EEF54" s="3112"/>
      <c r="EEG54" s="3112"/>
      <c r="EEH54" s="3112"/>
      <c r="EEI54" s="3112"/>
      <c r="EEJ54" s="3112"/>
      <c r="EEK54" s="3112"/>
      <c r="EEL54" s="3112"/>
      <c r="EEM54" s="3112"/>
      <c r="EEN54" s="3112"/>
      <c r="EEO54" s="3112"/>
      <c r="EEP54" s="3112"/>
      <c r="EEQ54" s="3112"/>
      <c r="EER54" s="3112"/>
      <c r="EES54" s="3112"/>
      <c r="EET54" s="3112"/>
      <c r="EEU54" s="3112"/>
      <c r="EEV54" s="3112"/>
      <c r="EEW54" s="3112"/>
      <c r="EEX54" s="3112"/>
      <c r="EEY54" s="3112"/>
      <c r="EEZ54" s="3112"/>
      <c r="EFA54" s="3112"/>
      <c r="EFB54" s="3112"/>
      <c r="EFC54" s="3112"/>
      <c r="EFD54" s="3112"/>
      <c r="EFE54" s="3112"/>
      <c r="EFF54" s="3112"/>
      <c r="EFG54" s="3112"/>
      <c r="EFH54" s="3112"/>
      <c r="EFI54" s="3112"/>
      <c r="EFJ54" s="3112"/>
      <c r="EFK54" s="3112"/>
      <c r="EFL54" s="3112"/>
      <c r="EFM54" s="3112"/>
      <c r="EFN54" s="3112"/>
      <c r="EFO54" s="3112"/>
      <c r="EFP54" s="3112"/>
      <c r="EFQ54" s="3112"/>
      <c r="EFR54" s="3112"/>
      <c r="EFS54" s="3112"/>
      <c r="EFT54" s="3112"/>
      <c r="EFU54" s="3112"/>
      <c r="EFV54" s="3112"/>
      <c r="EFW54" s="3112"/>
      <c r="EFX54" s="3112"/>
      <c r="EFY54" s="3112"/>
      <c r="EFZ54" s="3112"/>
      <c r="EGA54" s="3112"/>
      <c r="EGB54" s="3112"/>
      <c r="EGC54" s="3112"/>
      <c r="EGD54" s="3112"/>
      <c r="EGE54" s="3112"/>
      <c r="EGF54" s="3112"/>
      <c r="EGG54" s="3112"/>
      <c r="EGH54" s="3112"/>
      <c r="EGI54" s="3112"/>
      <c r="EGJ54" s="3112"/>
      <c r="EGK54" s="3112"/>
      <c r="EGL54" s="3112"/>
      <c r="EGM54" s="3112"/>
      <c r="EGN54" s="3112"/>
      <c r="EGO54" s="3112"/>
      <c r="EGP54" s="3112"/>
      <c r="EGQ54" s="3112"/>
      <c r="EGR54" s="3112"/>
      <c r="EGS54" s="3112"/>
      <c r="EGT54" s="3112"/>
      <c r="EGU54" s="3112"/>
      <c r="EGV54" s="3112"/>
      <c r="EGW54" s="3112"/>
      <c r="EGX54" s="3112"/>
      <c r="EGY54" s="3112"/>
      <c r="EGZ54" s="3112"/>
      <c r="EHA54" s="3112"/>
      <c r="EHB54" s="3112"/>
      <c r="EHC54" s="3112"/>
      <c r="EHD54" s="3112"/>
      <c r="EHE54" s="3112"/>
      <c r="EHF54" s="3112"/>
      <c r="EHG54" s="3112"/>
      <c r="EHH54" s="3112"/>
      <c r="EHI54" s="3112"/>
      <c r="EHJ54" s="3112"/>
      <c r="EHK54" s="3112"/>
      <c r="EHL54" s="3112"/>
      <c r="EHM54" s="3112"/>
      <c r="EHN54" s="3112"/>
      <c r="EHO54" s="3112"/>
      <c r="EHP54" s="3112"/>
      <c r="EHQ54" s="3112"/>
      <c r="EHR54" s="3112"/>
      <c r="EHS54" s="3112"/>
      <c r="EHT54" s="3112"/>
      <c r="EHU54" s="3112"/>
      <c r="EHV54" s="3112"/>
      <c r="EHW54" s="3112"/>
      <c r="EHX54" s="3112"/>
      <c r="EHY54" s="3112"/>
      <c r="EHZ54" s="3112"/>
      <c r="EIA54" s="3112"/>
      <c r="EIB54" s="3112"/>
      <c r="EIC54" s="3112"/>
      <c r="EID54" s="3112"/>
      <c r="EIE54" s="3112"/>
      <c r="EIF54" s="3112"/>
      <c r="EIG54" s="3112"/>
      <c r="EIH54" s="3112"/>
      <c r="EII54" s="3112"/>
      <c r="EIJ54" s="3112"/>
      <c r="EIK54" s="3112"/>
      <c r="EIL54" s="3112"/>
      <c r="EIM54" s="3112"/>
      <c r="EIN54" s="3112"/>
      <c r="EIO54" s="3112"/>
      <c r="EIP54" s="3112"/>
      <c r="EIQ54" s="3112"/>
      <c r="EIR54" s="3112"/>
      <c r="EIS54" s="3112"/>
      <c r="EIT54" s="3112"/>
      <c r="EIU54" s="3112"/>
      <c r="EIV54" s="3112"/>
      <c r="EIW54" s="3112"/>
      <c r="EIX54" s="3112"/>
      <c r="EIY54" s="3112"/>
      <c r="EIZ54" s="3112"/>
      <c r="EJA54" s="3112"/>
      <c r="EJB54" s="3112"/>
      <c r="EJC54" s="3112"/>
      <c r="EJD54" s="3112"/>
      <c r="EJE54" s="3112"/>
      <c r="EJF54" s="3112"/>
      <c r="EJG54" s="3112"/>
      <c r="EJH54" s="3112"/>
      <c r="EJI54" s="3112"/>
      <c r="EJJ54" s="3112"/>
      <c r="EJK54" s="3112"/>
      <c r="EJL54" s="3112"/>
      <c r="EJM54" s="3112"/>
      <c r="EJN54" s="3112"/>
      <c r="EJO54" s="3112"/>
      <c r="EJP54" s="3112"/>
      <c r="EJQ54" s="3112"/>
      <c r="EJR54" s="3112"/>
      <c r="EJS54" s="3112"/>
      <c r="EJT54" s="3112"/>
      <c r="EJU54" s="3112"/>
      <c r="EJV54" s="3112"/>
      <c r="EJW54" s="3112"/>
      <c r="EJX54" s="3112"/>
      <c r="EJY54" s="3112"/>
      <c r="EJZ54" s="3112"/>
      <c r="EKA54" s="3112"/>
      <c r="EKB54" s="3112"/>
      <c r="EKC54" s="3112"/>
      <c r="EKD54" s="3112"/>
      <c r="EKE54" s="3112"/>
      <c r="EKF54" s="3112"/>
      <c r="EKG54" s="3112"/>
      <c r="EKH54" s="3112"/>
      <c r="EKI54" s="3112"/>
      <c r="EKJ54" s="3112"/>
      <c r="EKK54" s="3112"/>
      <c r="EKL54" s="3112"/>
      <c r="EKM54" s="3112"/>
      <c r="EKN54" s="3112"/>
      <c r="EKO54" s="3112"/>
      <c r="EKP54" s="3112"/>
      <c r="EKQ54" s="3112"/>
      <c r="EKR54" s="3112"/>
      <c r="EKS54" s="3112"/>
      <c r="EKT54" s="3112"/>
      <c r="EKU54" s="3112"/>
      <c r="EKV54" s="3112"/>
      <c r="EKW54" s="3112"/>
      <c r="EKX54" s="3112"/>
      <c r="EKY54" s="3112"/>
      <c r="EKZ54" s="3112"/>
      <c r="ELA54" s="3112"/>
      <c r="ELB54" s="3112"/>
      <c r="ELC54" s="3112"/>
      <c r="ELD54" s="3112"/>
      <c r="ELE54" s="3112"/>
      <c r="ELF54" s="3112"/>
      <c r="ELG54" s="3112"/>
      <c r="ELH54" s="3112"/>
      <c r="ELI54" s="3112"/>
      <c r="ELJ54" s="3112"/>
      <c r="ELK54" s="3112"/>
      <c r="ELL54" s="3112"/>
      <c r="ELM54" s="3112"/>
      <c r="ELN54" s="3112"/>
      <c r="ELO54" s="3112"/>
      <c r="ELP54" s="3112"/>
      <c r="ELQ54" s="3112"/>
      <c r="ELR54" s="3112"/>
      <c r="ELS54" s="3112"/>
      <c r="ELT54" s="3112"/>
      <c r="ELU54" s="3112"/>
      <c r="ELV54" s="3112"/>
      <c r="ELW54" s="3112"/>
      <c r="ELX54" s="3112"/>
      <c r="ELY54" s="3112"/>
      <c r="ELZ54" s="3112"/>
      <c r="EMA54" s="3112"/>
      <c r="EMB54" s="3112"/>
      <c r="EMC54" s="3112"/>
      <c r="EMD54" s="3112"/>
      <c r="EME54" s="3112"/>
      <c r="EMF54" s="3112"/>
      <c r="EMG54" s="3112"/>
      <c r="EMH54" s="3112"/>
      <c r="EMI54" s="3112"/>
      <c r="EMJ54" s="3112"/>
      <c r="EMK54" s="3112"/>
      <c r="EML54" s="3112"/>
      <c r="EMM54" s="3112"/>
      <c r="EMN54" s="3112"/>
      <c r="EMO54" s="3112"/>
      <c r="EMP54" s="3112"/>
      <c r="EMQ54" s="3112"/>
      <c r="EMR54" s="3112"/>
      <c r="EMS54" s="3112"/>
      <c r="EMT54" s="3112"/>
      <c r="EMU54" s="3112"/>
      <c r="EMV54" s="3112"/>
      <c r="EMW54" s="3112"/>
      <c r="EMX54" s="3112"/>
      <c r="EMY54" s="3112"/>
      <c r="EMZ54" s="3112"/>
      <c r="ENA54" s="3112"/>
      <c r="ENB54" s="3112"/>
      <c r="ENC54" s="3112"/>
      <c r="END54" s="3112"/>
      <c r="ENE54" s="3112"/>
      <c r="ENF54" s="3112"/>
      <c r="ENG54" s="3112"/>
      <c r="ENH54" s="3112"/>
      <c r="ENI54" s="3112"/>
      <c r="ENJ54" s="3112"/>
      <c r="ENK54" s="3112"/>
      <c r="ENL54" s="3112"/>
      <c r="ENM54" s="3112"/>
      <c r="ENN54" s="3112"/>
      <c r="ENO54" s="3112"/>
      <c r="ENP54" s="3112"/>
      <c r="ENQ54" s="3112"/>
      <c r="ENR54" s="3112"/>
      <c r="ENS54" s="3112"/>
      <c r="ENT54" s="3112"/>
      <c r="ENU54" s="3112"/>
      <c r="ENV54" s="3112"/>
      <c r="ENW54" s="3112"/>
      <c r="ENX54" s="3112"/>
      <c r="ENY54" s="3112"/>
      <c r="ENZ54" s="3112"/>
      <c r="EOA54" s="3112"/>
      <c r="EOB54" s="3112"/>
      <c r="EOC54" s="3112"/>
      <c r="EOD54" s="3112"/>
      <c r="EOE54" s="3112"/>
      <c r="EOF54" s="3112"/>
      <c r="EOG54" s="3112"/>
      <c r="EOH54" s="3112"/>
      <c r="EOI54" s="3112"/>
      <c r="EOJ54" s="3112"/>
      <c r="EOK54" s="3112"/>
      <c r="EOL54" s="3112"/>
      <c r="EOM54" s="3112"/>
      <c r="EON54" s="3112"/>
      <c r="EOO54" s="3112"/>
      <c r="EOP54" s="3112"/>
      <c r="EOQ54" s="3112"/>
      <c r="EOR54" s="3112"/>
      <c r="EOS54" s="3112"/>
      <c r="EOT54" s="3112"/>
      <c r="EOU54" s="3112"/>
      <c r="EOV54" s="3112"/>
      <c r="EOW54" s="3112"/>
      <c r="EOX54" s="3112"/>
      <c r="EOY54" s="3112"/>
      <c r="EOZ54" s="3112"/>
      <c r="EPA54" s="3112"/>
      <c r="EPB54" s="3112"/>
      <c r="EPC54" s="3112"/>
      <c r="EPD54" s="3112"/>
      <c r="EPE54" s="3112"/>
      <c r="EPF54" s="3112"/>
      <c r="EPG54" s="3112"/>
      <c r="EPH54" s="3112"/>
      <c r="EPI54" s="3112"/>
      <c r="EPJ54" s="3112"/>
      <c r="EPK54" s="3112"/>
      <c r="EPL54" s="3112"/>
      <c r="EPM54" s="3112"/>
      <c r="EPN54" s="3112"/>
      <c r="EPO54" s="3112"/>
      <c r="EPP54" s="3112"/>
      <c r="EPQ54" s="3112"/>
      <c r="EPR54" s="3112"/>
      <c r="EPS54" s="3112"/>
      <c r="EPT54" s="3112"/>
      <c r="EPU54" s="3112"/>
      <c r="EPV54" s="3112"/>
      <c r="EPW54" s="3112"/>
      <c r="EPX54" s="3112"/>
      <c r="EPY54" s="3112"/>
      <c r="EPZ54" s="3112"/>
      <c r="EQA54" s="3112"/>
      <c r="EQB54" s="3112"/>
      <c r="EQC54" s="3112"/>
      <c r="EQD54" s="3112"/>
      <c r="EQE54" s="3112"/>
      <c r="EQF54" s="3112"/>
      <c r="EQG54" s="3112"/>
      <c r="EQH54" s="3112"/>
      <c r="EQI54" s="3112"/>
      <c r="EQJ54" s="3112"/>
      <c r="EQK54" s="3112"/>
      <c r="EQL54" s="3112"/>
      <c r="EQM54" s="3112"/>
      <c r="EQN54" s="3112"/>
      <c r="EQO54" s="3112"/>
      <c r="EQP54" s="3112"/>
      <c r="EQQ54" s="3112"/>
      <c r="EQR54" s="3112"/>
      <c r="EQS54" s="3112"/>
      <c r="EQT54" s="3112"/>
      <c r="EQU54" s="3112"/>
      <c r="EQV54" s="3112"/>
      <c r="EQW54" s="3112"/>
      <c r="EQX54" s="3112"/>
      <c r="EQY54" s="3112"/>
      <c r="EQZ54" s="3112"/>
      <c r="ERA54" s="3112"/>
      <c r="ERB54" s="3112"/>
      <c r="ERC54" s="3112"/>
      <c r="ERD54" s="3112"/>
      <c r="ERE54" s="3112"/>
      <c r="ERF54" s="3112"/>
      <c r="ERG54" s="3112"/>
      <c r="ERH54" s="3112"/>
      <c r="ERI54" s="3112"/>
      <c r="ERJ54" s="3112"/>
      <c r="ERK54" s="3112"/>
      <c r="ERL54" s="3112"/>
      <c r="ERM54" s="3112"/>
      <c r="ERN54" s="3112"/>
      <c r="ERO54" s="3112"/>
      <c r="ERP54" s="3112"/>
      <c r="ERQ54" s="3112"/>
      <c r="ERR54" s="3112"/>
      <c r="ERS54" s="3112"/>
      <c r="ERT54" s="3112"/>
      <c r="ERU54" s="3112"/>
      <c r="ERV54" s="3112"/>
      <c r="ERW54" s="3112"/>
      <c r="ERX54" s="3112"/>
      <c r="ERY54" s="3112"/>
      <c r="ERZ54" s="3112"/>
      <c r="ESA54" s="3112"/>
      <c r="ESB54" s="3112"/>
      <c r="ESC54" s="3112"/>
      <c r="ESD54" s="3112"/>
      <c r="ESE54" s="3112"/>
      <c r="ESF54" s="3112"/>
      <c r="ESG54" s="3112"/>
      <c r="ESH54" s="3112"/>
      <c r="ESI54" s="3112"/>
      <c r="ESJ54" s="3112"/>
      <c r="ESK54" s="3112"/>
      <c r="ESL54" s="3112"/>
      <c r="ESM54" s="3112"/>
      <c r="ESN54" s="3112"/>
      <c r="ESO54" s="3112"/>
      <c r="ESP54" s="3112"/>
      <c r="ESQ54" s="3112"/>
      <c r="ESR54" s="3112"/>
      <c r="ESS54" s="3112"/>
      <c r="EST54" s="3112"/>
      <c r="ESU54" s="3112"/>
      <c r="ESV54" s="3112"/>
      <c r="ESW54" s="3112"/>
      <c r="ESX54" s="3112"/>
      <c r="ESY54" s="3112"/>
      <c r="ESZ54" s="3112"/>
      <c r="ETA54" s="3112"/>
      <c r="ETB54" s="3112"/>
      <c r="ETC54" s="3112"/>
      <c r="ETD54" s="3112"/>
      <c r="ETE54" s="3112"/>
      <c r="ETF54" s="3112"/>
      <c r="ETG54" s="3112"/>
      <c r="ETH54" s="3112"/>
      <c r="ETI54" s="3112"/>
      <c r="ETJ54" s="3112"/>
      <c r="ETK54" s="3112"/>
      <c r="ETL54" s="3112"/>
      <c r="ETM54" s="3112"/>
      <c r="ETN54" s="3112"/>
      <c r="ETO54" s="3112"/>
      <c r="ETP54" s="3112"/>
      <c r="ETQ54" s="3112"/>
      <c r="ETR54" s="3112"/>
      <c r="ETS54" s="3112"/>
      <c r="ETT54" s="3112"/>
      <c r="ETU54" s="3112"/>
      <c r="ETV54" s="3112"/>
      <c r="ETW54" s="3112"/>
      <c r="ETX54" s="3112"/>
      <c r="ETY54" s="3112"/>
      <c r="ETZ54" s="3112"/>
      <c r="EUA54" s="3112"/>
      <c r="EUB54" s="3112"/>
      <c r="EUC54" s="3112"/>
      <c r="EUD54" s="3112"/>
      <c r="EUE54" s="3112"/>
      <c r="EUF54" s="3112"/>
      <c r="EUG54" s="3112"/>
      <c r="EUH54" s="3112"/>
      <c r="EUI54" s="3112"/>
      <c r="EUJ54" s="3112"/>
      <c r="EUK54" s="3112"/>
      <c r="EUL54" s="3112"/>
      <c r="EUM54" s="3112"/>
      <c r="EUN54" s="3112"/>
      <c r="EUO54" s="3112"/>
      <c r="EUP54" s="3112"/>
      <c r="EUQ54" s="3112"/>
      <c r="EUR54" s="3112"/>
      <c r="EUS54" s="3112"/>
      <c r="EUT54" s="3112"/>
      <c r="EUU54" s="3112"/>
      <c r="EUV54" s="3112"/>
      <c r="EUW54" s="3112"/>
      <c r="EUX54" s="3112"/>
      <c r="EUY54" s="3112"/>
      <c r="EUZ54" s="3112"/>
      <c r="EVA54" s="3112"/>
      <c r="EVB54" s="3112"/>
      <c r="EVC54" s="3112"/>
      <c r="EVD54" s="3112"/>
      <c r="EVE54" s="3112"/>
      <c r="EVF54" s="3112"/>
      <c r="EVG54" s="3112"/>
      <c r="EVH54" s="3112"/>
      <c r="EVI54" s="3112"/>
      <c r="EVJ54" s="3112"/>
      <c r="EVK54" s="3112"/>
      <c r="EVL54" s="3112"/>
      <c r="EVM54" s="3112"/>
      <c r="EVN54" s="3112"/>
      <c r="EVO54" s="3112"/>
      <c r="EVP54" s="3112"/>
      <c r="EVQ54" s="3112"/>
      <c r="EVR54" s="3112"/>
      <c r="EVS54" s="3112"/>
      <c r="EVT54" s="3112"/>
      <c r="EVU54" s="3112"/>
      <c r="EVV54" s="3112"/>
      <c r="EVW54" s="3112"/>
      <c r="EVX54" s="3112"/>
      <c r="EVY54" s="3112"/>
      <c r="EVZ54" s="3112"/>
      <c r="EWA54" s="3112"/>
      <c r="EWB54" s="3112"/>
      <c r="EWC54" s="3112"/>
      <c r="EWD54" s="3112"/>
      <c r="EWE54" s="3112"/>
      <c r="EWF54" s="3112"/>
      <c r="EWG54" s="3112"/>
      <c r="EWH54" s="3112"/>
      <c r="EWI54" s="3112"/>
      <c r="EWJ54" s="3112"/>
      <c r="EWK54" s="3112"/>
      <c r="EWL54" s="3112"/>
      <c r="EWM54" s="3112"/>
      <c r="EWN54" s="3112"/>
      <c r="EWO54" s="3112"/>
      <c r="EWP54" s="3112"/>
      <c r="EWQ54" s="3112"/>
      <c r="EWR54" s="3112"/>
      <c r="EWS54" s="3112"/>
      <c r="EWT54" s="3112"/>
      <c r="EWU54" s="3112"/>
      <c r="EWV54" s="3112"/>
      <c r="EWW54" s="3112"/>
      <c r="EWX54" s="3112"/>
      <c r="EWY54" s="3112"/>
      <c r="EWZ54" s="3112"/>
      <c r="EXA54" s="3112"/>
      <c r="EXB54" s="3112"/>
      <c r="EXC54" s="3112"/>
      <c r="EXD54" s="3112"/>
      <c r="EXE54" s="3112"/>
      <c r="EXF54" s="3112"/>
      <c r="EXG54" s="3112"/>
      <c r="EXH54" s="3112"/>
      <c r="EXI54" s="3112"/>
      <c r="EXJ54" s="3112"/>
      <c r="EXK54" s="3112"/>
      <c r="EXL54" s="3112"/>
      <c r="EXM54" s="3112"/>
      <c r="EXN54" s="3112"/>
      <c r="EXO54" s="3112"/>
      <c r="EXP54" s="3112"/>
      <c r="EXQ54" s="3112"/>
      <c r="EXR54" s="3112"/>
      <c r="EXS54" s="3112"/>
      <c r="EXT54" s="3112"/>
      <c r="EXU54" s="3112"/>
      <c r="EXV54" s="3112"/>
      <c r="EXW54" s="3112"/>
      <c r="EXX54" s="3112"/>
      <c r="EXY54" s="3112"/>
      <c r="EXZ54" s="3112"/>
      <c r="EYA54" s="3112"/>
      <c r="EYB54" s="3112"/>
      <c r="EYC54" s="3112"/>
      <c r="EYD54" s="3112"/>
      <c r="EYE54" s="3112"/>
      <c r="EYF54" s="3112"/>
      <c r="EYG54" s="3112"/>
      <c r="EYH54" s="3112"/>
      <c r="EYI54" s="3112"/>
      <c r="EYJ54" s="3112"/>
      <c r="EYK54" s="3112"/>
      <c r="EYL54" s="3112"/>
      <c r="EYM54" s="3112"/>
      <c r="EYN54" s="3112"/>
      <c r="EYO54" s="3112"/>
      <c r="EYP54" s="3112"/>
      <c r="EYQ54" s="3112"/>
      <c r="EYR54" s="3112"/>
      <c r="EYS54" s="3112"/>
      <c r="EYT54" s="3112"/>
      <c r="EYU54" s="3112"/>
      <c r="EYV54" s="3112"/>
      <c r="EYW54" s="3112"/>
      <c r="EYX54" s="3112"/>
      <c r="EYY54" s="3112"/>
      <c r="EYZ54" s="3112"/>
      <c r="EZA54" s="3112"/>
      <c r="EZB54" s="3112"/>
      <c r="EZC54" s="3112"/>
      <c r="EZD54" s="3112"/>
      <c r="EZE54" s="3112"/>
      <c r="EZF54" s="3112"/>
      <c r="EZG54" s="3112"/>
      <c r="EZH54" s="3112"/>
      <c r="EZI54" s="3112"/>
      <c r="EZJ54" s="3112"/>
      <c r="EZK54" s="3112"/>
      <c r="EZL54" s="3112"/>
      <c r="EZM54" s="3112"/>
      <c r="EZN54" s="3112"/>
      <c r="EZO54" s="3112"/>
      <c r="EZP54" s="3112"/>
      <c r="EZQ54" s="3112"/>
      <c r="EZR54" s="3112"/>
      <c r="EZS54" s="3112"/>
      <c r="EZT54" s="3112"/>
      <c r="EZU54" s="3112"/>
      <c r="EZV54" s="3112"/>
      <c r="EZW54" s="3112"/>
      <c r="EZX54" s="3112"/>
      <c r="EZY54" s="3112"/>
      <c r="EZZ54" s="3112"/>
      <c r="FAA54" s="3112"/>
      <c r="FAB54" s="3112"/>
      <c r="FAC54" s="3112"/>
      <c r="FAD54" s="3112"/>
      <c r="FAE54" s="3112"/>
      <c r="FAF54" s="3112"/>
      <c r="FAG54" s="3112"/>
      <c r="FAH54" s="3112"/>
      <c r="FAI54" s="3112"/>
      <c r="FAJ54" s="3112"/>
      <c r="FAK54" s="3112"/>
      <c r="FAL54" s="3112"/>
      <c r="FAM54" s="3112"/>
      <c r="FAN54" s="3112"/>
      <c r="FAO54" s="3112"/>
      <c r="FAP54" s="3112"/>
      <c r="FAQ54" s="3112"/>
      <c r="FAR54" s="3112"/>
      <c r="FAS54" s="3112"/>
      <c r="FAT54" s="3112"/>
      <c r="FAU54" s="3112"/>
      <c r="FAV54" s="3112"/>
      <c r="FAW54" s="3112"/>
      <c r="FAX54" s="3112"/>
      <c r="FAY54" s="3112"/>
      <c r="FAZ54" s="3112"/>
      <c r="FBA54" s="3112"/>
      <c r="FBB54" s="3112"/>
      <c r="FBC54" s="3112"/>
      <c r="FBD54" s="3112"/>
      <c r="FBE54" s="3112"/>
      <c r="FBF54" s="3112"/>
      <c r="FBG54" s="3112"/>
      <c r="FBH54" s="3112"/>
      <c r="FBI54" s="3112"/>
      <c r="FBJ54" s="3112"/>
      <c r="FBK54" s="3112"/>
      <c r="FBL54" s="3112"/>
      <c r="FBM54" s="3112"/>
      <c r="FBN54" s="3112"/>
      <c r="FBO54" s="3112"/>
      <c r="FBP54" s="3112"/>
      <c r="FBQ54" s="3112"/>
      <c r="FBR54" s="3112"/>
      <c r="FBS54" s="3112"/>
      <c r="FBT54" s="3112"/>
      <c r="FBU54" s="3112"/>
      <c r="FBV54" s="3112"/>
      <c r="FBW54" s="3112"/>
      <c r="FBX54" s="3112"/>
      <c r="FBY54" s="3112"/>
      <c r="FBZ54" s="3112"/>
      <c r="FCA54" s="3112"/>
      <c r="FCB54" s="3112"/>
      <c r="FCC54" s="3112"/>
      <c r="FCD54" s="3112"/>
      <c r="FCE54" s="3112"/>
      <c r="FCF54" s="3112"/>
      <c r="FCG54" s="3112"/>
      <c r="FCH54" s="3112"/>
      <c r="FCI54" s="3112"/>
      <c r="FCJ54" s="3112"/>
      <c r="FCK54" s="3112"/>
      <c r="FCL54" s="3112"/>
      <c r="FCM54" s="3112"/>
      <c r="FCN54" s="3112"/>
      <c r="FCO54" s="3112"/>
      <c r="FCP54" s="3112"/>
      <c r="FCQ54" s="3112"/>
      <c r="FCR54" s="3112"/>
      <c r="FCS54" s="3112"/>
      <c r="FCT54" s="3112"/>
      <c r="FCU54" s="3112"/>
      <c r="FCV54" s="3112"/>
      <c r="FCW54" s="3112"/>
      <c r="FCX54" s="3112"/>
      <c r="FCY54" s="3112"/>
      <c r="FCZ54" s="3112"/>
      <c r="FDA54" s="3112"/>
      <c r="FDB54" s="3112"/>
      <c r="FDC54" s="3112"/>
      <c r="FDD54" s="3112"/>
      <c r="FDE54" s="3112"/>
      <c r="FDF54" s="3112"/>
      <c r="FDG54" s="3112"/>
      <c r="FDH54" s="3112"/>
      <c r="FDI54" s="3112"/>
      <c r="FDJ54" s="3112"/>
      <c r="FDK54" s="3112"/>
      <c r="FDL54" s="3112"/>
      <c r="FDM54" s="3112"/>
      <c r="FDN54" s="3112"/>
      <c r="FDO54" s="3112"/>
      <c r="FDP54" s="3112"/>
      <c r="FDQ54" s="3112"/>
      <c r="FDR54" s="3112"/>
      <c r="FDS54" s="3112"/>
      <c r="FDT54" s="3112"/>
      <c r="FDU54" s="3112"/>
      <c r="FDV54" s="3112"/>
      <c r="FDW54" s="3112"/>
      <c r="FDX54" s="3112"/>
      <c r="FDY54" s="3112"/>
      <c r="FDZ54" s="3112"/>
      <c r="FEA54" s="3112"/>
      <c r="FEB54" s="3112"/>
      <c r="FEC54" s="3112"/>
      <c r="FED54" s="3112"/>
      <c r="FEE54" s="3112"/>
      <c r="FEF54" s="3112"/>
      <c r="FEG54" s="3112"/>
      <c r="FEH54" s="3112"/>
      <c r="FEI54" s="3112"/>
      <c r="FEJ54" s="3112"/>
      <c r="FEK54" s="3112"/>
      <c r="FEL54" s="3112"/>
      <c r="FEM54" s="3112"/>
      <c r="FEN54" s="3112"/>
      <c r="FEO54" s="3112"/>
      <c r="FEP54" s="3112"/>
      <c r="FEQ54" s="3112"/>
      <c r="FER54" s="3112"/>
      <c r="FES54" s="3112"/>
      <c r="FET54" s="3112"/>
      <c r="FEU54" s="3112"/>
      <c r="FEV54" s="3112"/>
      <c r="FEW54" s="3112"/>
      <c r="FEX54" s="3112"/>
      <c r="FEY54" s="3112"/>
      <c r="FEZ54" s="3112"/>
      <c r="FFA54" s="3112"/>
      <c r="FFB54" s="3112"/>
      <c r="FFC54" s="3112"/>
      <c r="FFD54" s="3112"/>
      <c r="FFE54" s="3112"/>
      <c r="FFF54" s="3112"/>
      <c r="FFG54" s="3112"/>
      <c r="FFH54" s="3112"/>
      <c r="FFI54" s="3112"/>
      <c r="FFJ54" s="3112"/>
      <c r="FFK54" s="3112"/>
      <c r="FFL54" s="3112"/>
      <c r="FFM54" s="3112"/>
      <c r="FFN54" s="3112"/>
      <c r="FFO54" s="3112"/>
      <c r="FFP54" s="3112"/>
      <c r="FFQ54" s="3112"/>
      <c r="FFR54" s="3112"/>
      <c r="FFS54" s="3112"/>
      <c r="FFT54" s="3112"/>
      <c r="FFU54" s="3112"/>
      <c r="FFV54" s="3112"/>
      <c r="FFW54" s="3112"/>
      <c r="FFX54" s="3112"/>
      <c r="FFY54" s="3112"/>
      <c r="FFZ54" s="3112"/>
      <c r="FGA54" s="3112"/>
      <c r="FGB54" s="3112"/>
      <c r="FGC54" s="3112"/>
      <c r="FGD54" s="3112"/>
      <c r="FGE54" s="3112"/>
      <c r="FGF54" s="3112"/>
      <c r="FGG54" s="3112"/>
      <c r="FGH54" s="3112"/>
      <c r="FGI54" s="3112"/>
      <c r="FGJ54" s="3112"/>
      <c r="FGK54" s="3112"/>
      <c r="FGL54" s="3112"/>
      <c r="FGM54" s="3112"/>
      <c r="FGN54" s="3112"/>
      <c r="FGO54" s="3112"/>
      <c r="FGP54" s="3112"/>
      <c r="FGQ54" s="3112"/>
      <c r="FGR54" s="3112"/>
      <c r="FGS54" s="3112"/>
      <c r="FGT54" s="3112"/>
      <c r="FGU54" s="3112"/>
      <c r="FGV54" s="3112"/>
      <c r="FGW54" s="3112"/>
      <c r="FGX54" s="3112"/>
      <c r="FGY54" s="3112"/>
      <c r="FGZ54" s="3112"/>
      <c r="FHA54" s="3112"/>
      <c r="FHB54" s="3112"/>
      <c r="FHC54" s="3112"/>
      <c r="FHD54" s="3112"/>
      <c r="FHE54" s="3112"/>
      <c r="FHF54" s="3112"/>
      <c r="FHG54" s="3112"/>
      <c r="FHH54" s="3112"/>
      <c r="FHI54" s="3112"/>
      <c r="FHJ54" s="3112"/>
      <c r="FHK54" s="3112"/>
      <c r="FHL54" s="3112"/>
      <c r="FHM54" s="3112"/>
      <c r="FHN54" s="3112"/>
      <c r="FHO54" s="3112"/>
      <c r="FHP54" s="3112"/>
      <c r="FHQ54" s="3112"/>
      <c r="FHR54" s="3112"/>
      <c r="FHS54" s="3112"/>
      <c r="FHT54" s="3112"/>
      <c r="FHU54" s="3112"/>
      <c r="FHV54" s="3112"/>
      <c r="FHW54" s="3112"/>
      <c r="FHX54" s="3112"/>
      <c r="FHY54" s="3112"/>
      <c r="FHZ54" s="3112"/>
      <c r="FIA54" s="3112"/>
      <c r="FIB54" s="3112"/>
      <c r="FIC54" s="3112"/>
      <c r="FID54" s="3112"/>
      <c r="FIE54" s="3112"/>
      <c r="FIF54" s="3112"/>
      <c r="FIG54" s="3112"/>
      <c r="FIH54" s="3112"/>
      <c r="FII54" s="3112"/>
      <c r="FIJ54" s="3112"/>
      <c r="FIK54" s="3112"/>
      <c r="FIL54" s="3112"/>
      <c r="FIM54" s="3112"/>
      <c r="FIN54" s="3112"/>
      <c r="FIO54" s="3112"/>
      <c r="FIP54" s="3112"/>
      <c r="FIQ54" s="3112"/>
      <c r="FIR54" s="3112"/>
      <c r="FIS54" s="3112"/>
      <c r="FIT54" s="3112"/>
      <c r="FIU54" s="3112"/>
      <c r="FIV54" s="3112"/>
      <c r="FIW54" s="3112"/>
      <c r="FIX54" s="3112"/>
      <c r="FIY54" s="3112"/>
      <c r="FIZ54" s="3112"/>
      <c r="FJA54" s="3112"/>
      <c r="FJB54" s="3112"/>
      <c r="FJC54" s="3112"/>
      <c r="FJD54" s="3112"/>
      <c r="FJE54" s="3112"/>
      <c r="FJF54" s="3112"/>
      <c r="FJG54" s="3112"/>
      <c r="FJH54" s="3112"/>
      <c r="FJI54" s="3112"/>
      <c r="FJJ54" s="3112"/>
      <c r="FJK54" s="3112"/>
      <c r="FJL54" s="3112"/>
      <c r="FJM54" s="3112"/>
      <c r="FJN54" s="3112"/>
      <c r="FJO54" s="3112"/>
      <c r="FJP54" s="3112"/>
      <c r="FJQ54" s="3112"/>
      <c r="FJR54" s="3112"/>
      <c r="FJS54" s="3112"/>
      <c r="FJT54" s="3112"/>
      <c r="FJU54" s="3112"/>
      <c r="FJV54" s="3112"/>
      <c r="FJW54" s="3112"/>
      <c r="FJX54" s="3112"/>
      <c r="FJY54" s="3112"/>
      <c r="FJZ54" s="3112"/>
      <c r="FKA54" s="3112"/>
      <c r="FKB54" s="3112"/>
      <c r="FKC54" s="3112"/>
      <c r="FKD54" s="3112"/>
      <c r="FKE54" s="3112"/>
      <c r="FKF54" s="3112"/>
      <c r="FKG54" s="3112"/>
      <c r="FKH54" s="3112"/>
      <c r="FKI54" s="3112"/>
      <c r="FKJ54" s="3112"/>
      <c r="FKK54" s="3112"/>
      <c r="FKL54" s="3112"/>
      <c r="FKM54" s="3112"/>
      <c r="FKN54" s="3112"/>
      <c r="FKO54" s="3112"/>
      <c r="FKP54" s="3112"/>
      <c r="FKQ54" s="3112"/>
      <c r="FKR54" s="3112"/>
      <c r="FKS54" s="3112"/>
      <c r="FKT54" s="3112"/>
      <c r="FKU54" s="3112"/>
      <c r="FKV54" s="3112"/>
      <c r="FKW54" s="3112"/>
      <c r="FKX54" s="3112"/>
      <c r="FKY54" s="3112"/>
      <c r="FKZ54" s="3112"/>
      <c r="FLA54" s="3112"/>
      <c r="FLB54" s="3112"/>
      <c r="FLC54" s="3112"/>
      <c r="FLD54" s="3112"/>
      <c r="FLE54" s="3112"/>
      <c r="FLF54" s="3112"/>
      <c r="FLG54" s="3112"/>
      <c r="FLH54" s="3112"/>
      <c r="FLI54" s="3112"/>
      <c r="FLJ54" s="3112"/>
      <c r="FLK54" s="3112"/>
      <c r="FLL54" s="3112"/>
      <c r="FLM54" s="3112"/>
      <c r="FLN54" s="3112"/>
      <c r="FLO54" s="3112"/>
      <c r="FLP54" s="3112"/>
      <c r="FLQ54" s="3112"/>
      <c r="FLR54" s="3112"/>
      <c r="FLS54" s="3112"/>
      <c r="FLT54" s="3112"/>
      <c r="FLU54" s="3112"/>
      <c r="FLV54" s="3112"/>
      <c r="FLW54" s="3112"/>
      <c r="FLX54" s="3112"/>
      <c r="FLY54" s="3112"/>
      <c r="FLZ54" s="3112"/>
      <c r="FMA54" s="3112"/>
      <c r="FMB54" s="3112"/>
      <c r="FMC54" s="3112"/>
      <c r="FMD54" s="3112"/>
      <c r="FME54" s="3112"/>
      <c r="FMF54" s="3112"/>
      <c r="FMG54" s="3112"/>
      <c r="FMH54" s="3112"/>
      <c r="FMI54" s="3112"/>
      <c r="FMJ54" s="3112"/>
      <c r="FMK54" s="3112"/>
      <c r="FML54" s="3112"/>
      <c r="FMM54" s="3112"/>
      <c r="FMN54" s="3112"/>
      <c r="FMO54" s="3112"/>
      <c r="FMP54" s="3112"/>
      <c r="FMQ54" s="3112"/>
      <c r="FMR54" s="3112"/>
      <c r="FMS54" s="3112"/>
      <c r="FMT54" s="3112"/>
      <c r="FMU54" s="3112"/>
      <c r="FMV54" s="3112"/>
      <c r="FMW54" s="3112"/>
      <c r="FMX54" s="3112"/>
      <c r="FMY54" s="3112"/>
      <c r="FMZ54" s="3112"/>
      <c r="FNA54" s="3112"/>
      <c r="FNB54" s="3112"/>
      <c r="FNC54" s="3112"/>
      <c r="FND54" s="3112"/>
      <c r="FNE54" s="3112"/>
      <c r="FNF54" s="3112"/>
      <c r="FNG54" s="3112"/>
      <c r="FNH54" s="3112"/>
      <c r="FNI54" s="3112"/>
      <c r="FNJ54" s="3112"/>
      <c r="FNK54" s="3112"/>
      <c r="FNL54" s="3112"/>
      <c r="FNM54" s="3112"/>
      <c r="FNN54" s="3112"/>
      <c r="FNO54" s="3112"/>
      <c r="FNP54" s="3112"/>
      <c r="FNQ54" s="3112"/>
      <c r="FNR54" s="3112"/>
      <c r="FNS54" s="3112"/>
      <c r="FNT54" s="3112"/>
      <c r="FNU54" s="3112"/>
      <c r="FNV54" s="3112"/>
      <c r="FNW54" s="3112"/>
      <c r="FNX54" s="3112"/>
      <c r="FNY54" s="3112"/>
      <c r="FNZ54" s="3112"/>
      <c r="FOA54" s="3112"/>
      <c r="FOB54" s="3112"/>
      <c r="FOC54" s="3112"/>
      <c r="FOD54" s="3112"/>
      <c r="FOE54" s="3112"/>
      <c r="FOF54" s="3112"/>
      <c r="FOG54" s="3112"/>
      <c r="FOH54" s="3112"/>
      <c r="FOI54" s="3112"/>
      <c r="FOJ54" s="3112"/>
      <c r="FOK54" s="3112"/>
      <c r="FOL54" s="3112"/>
      <c r="FOM54" s="3112"/>
      <c r="FON54" s="3112"/>
      <c r="FOO54" s="3112"/>
      <c r="FOP54" s="3112"/>
      <c r="FOQ54" s="3112"/>
      <c r="FOR54" s="3112"/>
      <c r="FOS54" s="3112"/>
      <c r="FOT54" s="3112"/>
      <c r="FOU54" s="3112"/>
      <c r="FOV54" s="3112"/>
      <c r="FOW54" s="3112"/>
      <c r="FOX54" s="3112"/>
      <c r="FOY54" s="3112"/>
      <c r="FOZ54" s="3112"/>
      <c r="FPA54" s="3112"/>
      <c r="FPB54" s="3112"/>
      <c r="FPC54" s="3112"/>
      <c r="FPD54" s="3112"/>
      <c r="FPE54" s="3112"/>
      <c r="FPF54" s="3112"/>
      <c r="FPG54" s="3112"/>
      <c r="FPH54" s="3112"/>
      <c r="FPI54" s="3112"/>
      <c r="FPJ54" s="3112"/>
      <c r="FPK54" s="3112"/>
      <c r="FPL54" s="3112"/>
      <c r="FPM54" s="3112"/>
      <c r="FPN54" s="3112"/>
      <c r="FPO54" s="3112"/>
      <c r="FPP54" s="3112"/>
      <c r="FPQ54" s="3112"/>
      <c r="FPR54" s="3112"/>
      <c r="FPS54" s="3112"/>
      <c r="FPT54" s="3112"/>
      <c r="FPU54" s="3112"/>
      <c r="FPV54" s="3112"/>
      <c r="FPW54" s="3112"/>
      <c r="FPX54" s="3112"/>
      <c r="FPY54" s="3112"/>
      <c r="FPZ54" s="3112"/>
      <c r="FQA54" s="3112"/>
      <c r="FQB54" s="3112"/>
      <c r="FQC54" s="3112"/>
      <c r="FQD54" s="3112"/>
      <c r="FQE54" s="3112"/>
      <c r="FQF54" s="3112"/>
      <c r="FQG54" s="3112"/>
      <c r="FQH54" s="3112"/>
      <c r="FQI54" s="3112"/>
      <c r="FQJ54" s="3112"/>
      <c r="FQK54" s="3112"/>
      <c r="FQL54" s="3112"/>
      <c r="FQM54" s="3112"/>
      <c r="FQN54" s="3112"/>
      <c r="FQO54" s="3112"/>
      <c r="FQP54" s="3112"/>
      <c r="FQQ54" s="3112"/>
      <c r="FQR54" s="3112"/>
      <c r="FQS54" s="3112"/>
      <c r="FQT54" s="3112"/>
      <c r="FQU54" s="3112"/>
      <c r="FQV54" s="3112"/>
      <c r="FQW54" s="3112"/>
      <c r="FQX54" s="3112"/>
      <c r="FQY54" s="3112"/>
      <c r="FQZ54" s="3112"/>
      <c r="FRA54" s="3112"/>
      <c r="FRB54" s="3112"/>
      <c r="FRC54" s="3112"/>
      <c r="FRD54" s="3112"/>
      <c r="FRE54" s="3112"/>
      <c r="FRF54" s="3112"/>
      <c r="FRG54" s="3112"/>
      <c r="FRH54" s="3112"/>
      <c r="FRI54" s="3112"/>
      <c r="FRJ54" s="3112"/>
      <c r="FRK54" s="3112"/>
      <c r="FRL54" s="3112"/>
      <c r="FRM54" s="3112"/>
      <c r="FRN54" s="3112"/>
      <c r="FRO54" s="3112"/>
      <c r="FRP54" s="3112"/>
      <c r="FRQ54" s="3112"/>
      <c r="FRR54" s="3112"/>
      <c r="FRS54" s="3112"/>
      <c r="FRT54" s="3112"/>
      <c r="FRU54" s="3112"/>
      <c r="FRV54" s="3112"/>
      <c r="FRW54" s="3112"/>
      <c r="FRX54" s="3112"/>
      <c r="FRY54" s="3112"/>
      <c r="FRZ54" s="3112"/>
      <c r="FSA54" s="3112"/>
      <c r="FSB54" s="3112"/>
      <c r="FSC54" s="3112"/>
      <c r="FSD54" s="3112"/>
      <c r="FSE54" s="3112"/>
      <c r="FSF54" s="3112"/>
      <c r="FSG54" s="3112"/>
      <c r="FSH54" s="3112"/>
      <c r="FSI54" s="3112"/>
      <c r="FSJ54" s="3112"/>
      <c r="FSK54" s="3112"/>
      <c r="FSL54" s="3112"/>
      <c r="FSM54" s="3112"/>
      <c r="FSN54" s="3112"/>
      <c r="FSO54" s="3112"/>
      <c r="FSP54" s="3112"/>
      <c r="FSQ54" s="3112"/>
      <c r="FSR54" s="3112"/>
      <c r="FSS54" s="3112"/>
      <c r="FST54" s="3112"/>
      <c r="FSU54" s="3112"/>
      <c r="FSV54" s="3112"/>
      <c r="FSW54" s="3112"/>
      <c r="FSX54" s="3112"/>
      <c r="FSY54" s="3112"/>
      <c r="FSZ54" s="3112"/>
      <c r="FTA54" s="3112"/>
      <c r="FTB54" s="3112"/>
      <c r="FTC54" s="3112"/>
      <c r="FTD54" s="3112"/>
      <c r="FTE54" s="3112"/>
      <c r="FTF54" s="3112"/>
      <c r="FTG54" s="3112"/>
      <c r="FTH54" s="3112"/>
      <c r="FTI54" s="3112"/>
      <c r="FTJ54" s="3112"/>
      <c r="FTK54" s="3112"/>
      <c r="FTL54" s="3112"/>
      <c r="FTM54" s="3112"/>
      <c r="FTN54" s="3112"/>
      <c r="FTO54" s="3112"/>
      <c r="FTP54" s="3112"/>
      <c r="FTQ54" s="3112"/>
      <c r="FTR54" s="3112"/>
      <c r="FTS54" s="3112"/>
      <c r="FTT54" s="3112"/>
      <c r="FTU54" s="3112"/>
      <c r="FTV54" s="3112"/>
      <c r="FTW54" s="3112"/>
      <c r="FTX54" s="3112"/>
      <c r="FTY54" s="3112"/>
      <c r="FTZ54" s="3112"/>
      <c r="FUA54" s="3112"/>
      <c r="FUB54" s="3112"/>
      <c r="FUC54" s="3112"/>
      <c r="FUD54" s="3112"/>
      <c r="FUE54" s="3112"/>
      <c r="FUF54" s="3112"/>
      <c r="FUG54" s="3112"/>
      <c r="FUH54" s="3112"/>
      <c r="FUI54" s="3112"/>
      <c r="FUJ54" s="3112"/>
      <c r="FUK54" s="3112"/>
      <c r="FUL54" s="3112"/>
      <c r="FUM54" s="3112"/>
      <c r="FUN54" s="3112"/>
      <c r="FUO54" s="3112"/>
      <c r="FUP54" s="3112"/>
      <c r="FUQ54" s="3112"/>
      <c r="FUR54" s="3112"/>
      <c r="FUS54" s="3112"/>
      <c r="FUT54" s="3112"/>
      <c r="FUU54" s="3112"/>
      <c r="FUV54" s="3112"/>
      <c r="FUW54" s="3112"/>
      <c r="FUX54" s="3112"/>
      <c r="FUY54" s="3112"/>
      <c r="FUZ54" s="3112"/>
      <c r="FVA54" s="3112"/>
      <c r="FVB54" s="3112"/>
      <c r="FVC54" s="3112"/>
      <c r="FVD54" s="3112"/>
      <c r="FVE54" s="3112"/>
      <c r="FVF54" s="3112"/>
      <c r="FVG54" s="3112"/>
      <c r="FVH54" s="3112"/>
      <c r="FVI54" s="3112"/>
      <c r="FVJ54" s="3112"/>
      <c r="FVK54" s="3112"/>
      <c r="FVL54" s="3112"/>
      <c r="FVM54" s="3112"/>
      <c r="FVN54" s="3112"/>
      <c r="FVO54" s="3112"/>
      <c r="FVP54" s="3112"/>
      <c r="FVQ54" s="3112"/>
      <c r="FVR54" s="3112"/>
      <c r="FVS54" s="3112"/>
      <c r="FVT54" s="3112"/>
      <c r="FVU54" s="3112"/>
      <c r="FVV54" s="3112"/>
      <c r="FVW54" s="3112"/>
      <c r="FVX54" s="3112"/>
      <c r="FVY54" s="3112"/>
      <c r="FVZ54" s="3112"/>
      <c r="FWA54" s="3112"/>
      <c r="FWB54" s="3112"/>
      <c r="FWC54" s="3112"/>
      <c r="FWD54" s="3112"/>
      <c r="FWE54" s="3112"/>
      <c r="FWF54" s="3112"/>
      <c r="FWG54" s="3112"/>
      <c r="FWH54" s="3112"/>
      <c r="FWI54" s="3112"/>
      <c r="FWJ54" s="3112"/>
      <c r="FWK54" s="3112"/>
      <c r="FWL54" s="3112"/>
      <c r="FWM54" s="3112"/>
      <c r="FWN54" s="3112"/>
      <c r="FWO54" s="3112"/>
      <c r="FWP54" s="3112"/>
      <c r="FWQ54" s="3112"/>
      <c r="FWR54" s="3112"/>
      <c r="FWS54" s="3112"/>
      <c r="FWT54" s="3112"/>
      <c r="FWU54" s="3112"/>
      <c r="FWV54" s="3112"/>
      <c r="FWW54" s="3112"/>
      <c r="FWX54" s="3112"/>
      <c r="FWY54" s="3112"/>
      <c r="FWZ54" s="3112"/>
      <c r="FXA54" s="3112"/>
      <c r="FXB54" s="3112"/>
      <c r="FXC54" s="3112"/>
      <c r="FXD54" s="3112"/>
      <c r="FXE54" s="3112"/>
      <c r="FXF54" s="3112"/>
      <c r="FXG54" s="3112"/>
      <c r="FXH54" s="3112"/>
      <c r="FXI54" s="3112"/>
      <c r="FXJ54" s="3112"/>
      <c r="FXK54" s="3112"/>
      <c r="FXL54" s="3112"/>
      <c r="FXM54" s="3112"/>
      <c r="FXN54" s="3112"/>
      <c r="FXO54" s="3112"/>
      <c r="FXP54" s="3112"/>
      <c r="FXQ54" s="3112"/>
      <c r="FXR54" s="3112"/>
      <c r="FXS54" s="3112"/>
      <c r="FXT54" s="3112"/>
      <c r="FXU54" s="3112"/>
      <c r="FXV54" s="3112"/>
      <c r="FXW54" s="3112"/>
      <c r="FXX54" s="3112"/>
      <c r="FXY54" s="3112"/>
      <c r="FXZ54" s="3112"/>
      <c r="FYA54" s="3112"/>
      <c r="FYB54" s="3112"/>
      <c r="FYC54" s="3112"/>
      <c r="FYD54" s="3112"/>
      <c r="FYE54" s="3112"/>
      <c r="FYF54" s="3112"/>
      <c r="FYG54" s="3112"/>
      <c r="FYH54" s="3112"/>
      <c r="FYI54" s="3112"/>
      <c r="FYJ54" s="3112"/>
      <c r="FYK54" s="3112"/>
      <c r="FYL54" s="3112"/>
      <c r="FYM54" s="3112"/>
      <c r="FYN54" s="3112"/>
      <c r="FYO54" s="3112"/>
      <c r="FYP54" s="3112"/>
      <c r="FYQ54" s="3112"/>
      <c r="FYR54" s="3112"/>
      <c r="FYS54" s="3112"/>
      <c r="FYT54" s="3112"/>
      <c r="FYU54" s="3112"/>
      <c r="FYV54" s="3112"/>
      <c r="FYW54" s="3112"/>
      <c r="FYX54" s="3112"/>
      <c r="FYY54" s="3112"/>
      <c r="FYZ54" s="3112"/>
      <c r="FZA54" s="3112"/>
      <c r="FZB54" s="3112"/>
      <c r="FZC54" s="3112"/>
      <c r="FZD54" s="3112"/>
      <c r="FZE54" s="3112"/>
      <c r="FZF54" s="3112"/>
      <c r="FZG54" s="3112"/>
      <c r="FZH54" s="3112"/>
      <c r="FZI54" s="3112"/>
      <c r="FZJ54" s="3112"/>
      <c r="FZK54" s="3112"/>
      <c r="FZL54" s="3112"/>
      <c r="FZM54" s="3112"/>
      <c r="FZN54" s="3112"/>
      <c r="FZO54" s="3112"/>
      <c r="FZP54" s="3112"/>
      <c r="FZQ54" s="3112"/>
      <c r="FZR54" s="3112"/>
      <c r="FZS54" s="3112"/>
      <c r="FZT54" s="3112"/>
      <c r="FZU54" s="3112"/>
      <c r="FZV54" s="3112"/>
      <c r="FZW54" s="3112"/>
      <c r="FZX54" s="3112"/>
      <c r="FZY54" s="3112"/>
      <c r="FZZ54" s="3112"/>
      <c r="GAA54" s="3112"/>
      <c r="GAB54" s="3112"/>
      <c r="GAC54" s="3112"/>
      <c r="GAD54" s="3112"/>
      <c r="GAE54" s="3112"/>
      <c r="GAF54" s="3112"/>
      <c r="GAG54" s="3112"/>
      <c r="GAH54" s="3112"/>
      <c r="GAI54" s="3112"/>
      <c r="GAJ54" s="3112"/>
      <c r="GAK54" s="3112"/>
      <c r="GAL54" s="3112"/>
      <c r="GAM54" s="3112"/>
      <c r="GAN54" s="3112"/>
      <c r="GAO54" s="3112"/>
      <c r="GAP54" s="3112"/>
      <c r="GAQ54" s="3112"/>
      <c r="GAR54" s="3112"/>
      <c r="GAS54" s="3112"/>
      <c r="GAT54" s="3112"/>
      <c r="GAU54" s="3112"/>
      <c r="GAV54" s="3112"/>
      <c r="GAW54" s="3112"/>
      <c r="GAX54" s="3112"/>
      <c r="GAY54" s="3112"/>
      <c r="GAZ54" s="3112"/>
      <c r="GBA54" s="3112"/>
      <c r="GBB54" s="3112"/>
      <c r="GBC54" s="3112"/>
      <c r="GBD54" s="3112"/>
      <c r="GBE54" s="3112"/>
      <c r="GBF54" s="3112"/>
      <c r="GBG54" s="3112"/>
      <c r="GBH54" s="3112"/>
      <c r="GBI54" s="3112"/>
      <c r="GBJ54" s="3112"/>
      <c r="GBK54" s="3112"/>
      <c r="GBL54" s="3112"/>
      <c r="GBM54" s="3112"/>
      <c r="GBN54" s="3112"/>
      <c r="GBO54" s="3112"/>
      <c r="GBP54" s="3112"/>
      <c r="GBQ54" s="3112"/>
      <c r="GBR54" s="3112"/>
      <c r="GBS54" s="3112"/>
      <c r="GBT54" s="3112"/>
      <c r="GBU54" s="3112"/>
      <c r="GBV54" s="3112"/>
      <c r="GBW54" s="3112"/>
      <c r="GBX54" s="3112"/>
      <c r="GBY54" s="3112"/>
      <c r="GBZ54" s="3112"/>
      <c r="GCA54" s="3112"/>
      <c r="GCB54" s="3112"/>
      <c r="GCC54" s="3112"/>
      <c r="GCD54" s="3112"/>
      <c r="GCE54" s="3112"/>
      <c r="GCF54" s="3112"/>
      <c r="GCG54" s="3112"/>
      <c r="GCH54" s="3112"/>
      <c r="GCI54" s="3112"/>
      <c r="GCJ54" s="3112"/>
      <c r="GCK54" s="3112"/>
      <c r="GCL54" s="3112"/>
      <c r="GCM54" s="3112"/>
      <c r="GCN54" s="3112"/>
      <c r="GCO54" s="3112"/>
      <c r="GCP54" s="3112"/>
      <c r="GCQ54" s="3112"/>
      <c r="GCR54" s="3112"/>
      <c r="GCS54" s="3112"/>
      <c r="GCT54" s="3112"/>
      <c r="GCU54" s="3112"/>
      <c r="GCV54" s="3112"/>
      <c r="GCW54" s="3112"/>
      <c r="GCX54" s="3112"/>
      <c r="GCY54" s="3112"/>
      <c r="GCZ54" s="3112"/>
      <c r="GDA54" s="3112"/>
      <c r="GDB54" s="3112"/>
      <c r="GDC54" s="3112"/>
      <c r="GDD54" s="3112"/>
      <c r="GDE54" s="3112"/>
      <c r="GDF54" s="3112"/>
      <c r="GDG54" s="3112"/>
      <c r="GDH54" s="3112"/>
      <c r="GDI54" s="3112"/>
      <c r="GDJ54" s="3112"/>
      <c r="GDK54" s="3112"/>
      <c r="GDL54" s="3112"/>
      <c r="GDM54" s="3112"/>
      <c r="GDN54" s="3112"/>
      <c r="GDO54" s="3112"/>
      <c r="GDP54" s="3112"/>
      <c r="GDQ54" s="3112"/>
      <c r="GDR54" s="3112"/>
      <c r="GDS54" s="3112"/>
      <c r="GDT54" s="3112"/>
      <c r="GDU54" s="3112"/>
      <c r="GDV54" s="3112"/>
      <c r="GDW54" s="3112"/>
      <c r="GDX54" s="3112"/>
      <c r="GDY54" s="3112"/>
      <c r="GDZ54" s="3112"/>
      <c r="GEA54" s="3112"/>
      <c r="GEB54" s="3112"/>
      <c r="GEC54" s="3112"/>
      <c r="GED54" s="3112"/>
      <c r="GEE54" s="3112"/>
      <c r="GEF54" s="3112"/>
      <c r="GEG54" s="3112"/>
      <c r="GEH54" s="3112"/>
      <c r="GEI54" s="3112"/>
      <c r="GEJ54" s="3112"/>
      <c r="GEK54" s="3112"/>
      <c r="GEL54" s="3112"/>
      <c r="GEM54" s="3112"/>
      <c r="GEN54" s="3112"/>
      <c r="GEO54" s="3112"/>
      <c r="GEP54" s="3112"/>
      <c r="GEQ54" s="3112"/>
      <c r="GER54" s="3112"/>
      <c r="GES54" s="3112"/>
      <c r="GET54" s="3112"/>
      <c r="GEU54" s="3112"/>
      <c r="GEV54" s="3112"/>
      <c r="GEW54" s="3112"/>
      <c r="GEX54" s="3112"/>
      <c r="GEY54" s="3112"/>
      <c r="GEZ54" s="3112"/>
      <c r="GFA54" s="3112"/>
      <c r="GFB54" s="3112"/>
      <c r="GFC54" s="3112"/>
      <c r="GFD54" s="3112"/>
      <c r="GFE54" s="3112"/>
      <c r="GFF54" s="3112"/>
      <c r="GFG54" s="3112"/>
      <c r="GFH54" s="3112"/>
      <c r="GFI54" s="3112"/>
      <c r="GFJ54" s="3112"/>
      <c r="GFK54" s="3112"/>
      <c r="GFL54" s="3112"/>
      <c r="GFM54" s="3112"/>
      <c r="GFN54" s="3112"/>
      <c r="GFO54" s="3112"/>
      <c r="GFP54" s="3112"/>
      <c r="GFQ54" s="3112"/>
      <c r="GFR54" s="3112"/>
      <c r="GFS54" s="3112"/>
      <c r="GFT54" s="3112"/>
      <c r="GFU54" s="3112"/>
      <c r="GFV54" s="3112"/>
      <c r="GFW54" s="3112"/>
      <c r="GFX54" s="3112"/>
      <c r="GFY54" s="3112"/>
      <c r="GFZ54" s="3112"/>
      <c r="GGA54" s="3112"/>
      <c r="GGB54" s="3112"/>
      <c r="GGC54" s="3112"/>
      <c r="GGD54" s="3112"/>
      <c r="GGE54" s="3112"/>
      <c r="GGF54" s="3112"/>
      <c r="GGG54" s="3112"/>
      <c r="GGH54" s="3112"/>
      <c r="GGI54" s="3112"/>
      <c r="GGJ54" s="3112"/>
      <c r="GGK54" s="3112"/>
      <c r="GGL54" s="3112"/>
      <c r="GGM54" s="3112"/>
      <c r="GGN54" s="3112"/>
      <c r="GGO54" s="3112"/>
      <c r="GGP54" s="3112"/>
      <c r="GGQ54" s="3112"/>
      <c r="GGR54" s="3112"/>
      <c r="GGS54" s="3112"/>
      <c r="GGT54" s="3112"/>
      <c r="GGU54" s="3112"/>
      <c r="GGV54" s="3112"/>
      <c r="GGW54" s="3112"/>
      <c r="GGX54" s="3112"/>
      <c r="GGY54" s="3112"/>
      <c r="GGZ54" s="3112"/>
      <c r="GHA54" s="3112"/>
      <c r="GHB54" s="3112"/>
      <c r="GHC54" s="3112"/>
      <c r="GHD54" s="3112"/>
      <c r="GHE54" s="3112"/>
      <c r="GHF54" s="3112"/>
      <c r="GHG54" s="3112"/>
      <c r="GHH54" s="3112"/>
      <c r="GHI54" s="3112"/>
      <c r="GHJ54" s="3112"/>
      <c r="GHK54" s="3112"/>
      <c r="GHL54" s="3112"/>
      <c r="GHM54" s="3112"/>
      <c r="GHN54" s="3112"/>
      <c r="GHO54" s="3112"/>
      <c r="GHP54" s="3112"/>
      <c r="GHQ54" s="3112"/>
      <c r="GHR54" s="3112"/>
      <c r="GHS54" s="3112"/>
      <c r="GHT54" s="3112"/>
      <c r="GHU54" s="3112"/>
      <c r="GHV54" s="3112"/>
      <c r="GHW54" s="3112"/>
      <c r="GHX54" s="3112"/>
      <c r="GHY54" s="3112"/>
      <c r="GHZ54" s="3112"/>
      <c r="GIA54" s="3112"/>
      <c r="GIB54" s="3112"/>
      <c r="GIC54" s="3112"/>
      <c r="GID54" s="3112"/>
      <c r="GIE54" s="3112"/>
      <c r="GIF54" s="3112"/>
      <c r="GIG54" s="3112"/>
      <c r="GIH54" s="3112"/>
      <c r="GII54" s="3112"/>
      <c r="GIJ54" s="3112"/>
      <c r="GIK54" s="3112"/>
      <c r="GIL54" s="3112"/>
      <c r="GIM54" s="3112"/>
      <c r="GIN54" s="3112"/>
      <c r="GIO54" s="3112"/>
      <c r="GIP54" s="3112"/>
      <c r="GIQ54" s="3112"/>
      <c r="GIR54" s="3112"/>
      <c r="GIS54" s="3112"/>
      <c r="GIT54" s="3112"/>
      <c r="GIU54" s="3112"/>
      <c r="GIV54" s="3112"/>
      <c r="GIW54" s="3112"/>
      <c r="GIX54" s="3112"/>
      <c r="GIY54" s="3112"/>
      <c r="GIZ54" s="3112"/>
      <c r="GJA54" s="3112"/>
      <c r="GJB54" s="3112"/>
      <c r="GJC54" s="3112"/>
      <c r="GJD54" s="3112"/>
      <c r="GJE54" s="3112"/>
      <c r="GJF54" s="3112"/>
      <c r="GJG54" s="3112"/>
      <c r="GJH54" s="3112"/>
      <c r="GJI54" s="3112"/>
      <c r="GJJ54" s="3112"/>
      <c r="GJK54" s="3112"/>
      <c r="GJL54" s="3112"/>
      <c r="GJM54" s="3112"/>
      <c r="GJN54" s="3112"/>
      <c r="GJO54" s="3112"/>
      <c r="GJP54" s="3112"/>
      <c r="GJQ54" s="3112"/>
      <c r="GJR54" s="3112"/>
      <c r="GJS54" s="3112"/>
      <c r="GJT54" s="3112"/>
      <c r="GJU54" s="3112"/>
      <c r="GJV54" s="3112"/>
      <c r="GJW54" s="3112"/>
      <c r="GJX54" s="3112"/>
      <c r="GJY54" s="3112"/>
      <c r="GJZ54" s="3112"/>
      <c r="GKA54" s="3112"/>
      <c r="GKB54" s="3112"/>
      <c r="GKC54" s="3112"/>
      <c r="GKD54" s="3112"/>
      <c r="GKE54" s="3112"/>
      <c r="GKF54" s="3112"/>
      <c r="GKG54" s="3112"/>
      <c r="GKH54" s="3112"/>
      <c r="GKI54" s="3112"/>
      <c r="GKJ54" s="3112"/>
      <c r="GKK54" s="3112"/>
      <c r="GKL54" s="3112"/>
      <c r="GKM54" s="3112"/>
      <c r="GKN54" s="3112"/>
      <c r="GKO54" s="3112"/>
      <c r="GKP54" s="3112"/>
      <c r="GKQ54" s="3112"/>
      <c r="GKR54" s="3112"/>
      <c r="GKS54" s="3112"/>
      <c r="GKT54" s="3112"/>
      <c r="GKU54" s="3112"/>
      <c r="GKV54" s="3112"/>
      <c r="GKW54" s="3112"/>
      <c r="GKX54" s="3112"/>
      <c r="GKY54" s="3112"/>
      <c r="GKZ54" s="3112"/>
      <c r="GLA54" s="3112"/>
      <c r="GLB54" s="3112"/>
      <c r="GLC54" s="3112"/>
      <c r="GLD54" s="3112"/>
      <c r="GLE54" s="3112"/>
      <c r="GLF54" s="3112"/>
      <c r="GLG54" s="3112"/>
      <c r="GLH54" s="3112"/>
      <c r="GLI54" s="3112"/>
      <c r="GLJ54" s="3112"/>
      <c r="GLK54" s="3112"/>
      <c r="GLL54" s="3112"/>
      <c r="GLM54" s="3112"/>
      <c r="GLN54" s="3112"/>
      <c r="GLO54" s="3112"/>
      <c r="GLP54" s="3112"/>
      <c r="GLQ54" s="3112"/>
      <c r="GLR54" s="3112"/>
      <c r="GLS54" s="3112"/>
      <c r="GLT54" s="3112"/>
      <c r="GLU54" s="3112"/>
      <c r="GLV54" s="3112"/>
      <c r="GLW54" s="3112"/>
      <c r="GLX54" s="3112"/>
      <c r="GLY54" s="3112"/>
      <c r="GLZ54" s="3112"/>
      <c r="GMA54" s="3112"/>
      <c r="GMB54" s="3112"/>
      <c r="GMC54" s="3112"/>
      <c r="GMD54" s="3112"/>
      <c r="GME54" s="3112"/>
      <c r="GMF54" s="3112"/>
      <c r="GMG54" s="3112"/>
      <c r="GMH54" s="3112"/>
      <c r="GMI54" s="3112"/>
      <c r="GMJ54" s="3112"/>
      <c r="GMK54" s="3112"/>
      <c r="GML54" s="3112"/>
      <c r="GMM54" s="3112"/>
      <c r="GMN54" s="3112"/>
      <c r="GMO54" s="3112"/>
      <c r="GMP54" s="3112"/>
      <c r="GMQ54" s="3112"/>
      <c r="GMR54" s="3112"/>
      <c r="GMS54" s="3112"/>
      <c r="GMT54" s="3112"/>
      <c r="GMU54" s="3112"/>
      <c r="GMV54" s="3112"/>
      <c r="GMW54" s="3112"/>
      <c r="GMX54" s="3112"/>
      <c r="GMY54" s="3112"/>
      <c r="GMZ54" s="3112"/>
      <c r="GNA54" s="3112"/>
      <c r="GNB54" s="3112"/>
      <c r="GNC54" s="3112"/>
      <c r="GND54" s="3112"/>
      <c r="GNE54" s="3112"/>
      <c r="GNF54" s="3112"/>
      <c r="GNG54" s="3112"/>
      <c r="GNH54" s="3112"/>
      <c r="GNI54" s="3112"/>
      <c r="GNJ54" s="3112"/>
      <c r="GNK54" s="3112"/>
      <c r="GNL54" s="3112"/>
      <c r="GNM54" s="3112"/>
      <c r="GNN54" s="3112"/>
      <c r="GNO54" s="3112"/>
      <c r="GNP54" s="3112"/>
      <c r="GNQ54" s="3112"/>
      <c r="GNR54" s="3112"/>
      <c r="GNS54" s="3112"/>
      <c r="GNT54" s="3112"/>
      <c r="GNU54" s="3112"/>
      <c r="GNV54" s="3112"/>
      <c r="GNW54" s="3112"/>
      <c r="GNX54" s="3112"/>
      <c r="GNY54" s="3112"/>
      <c r="GNZ54" s="3112"/>
      <c r="GOA54" s="3112"/>
      <c r="GOB54" s="3112"/>
      <c r="GOC54" s="3112"/>
      <c r="GOD54" s="3112"/>
      <c r="GOE54" s="3112"/>
      <c r="GOF54" s="3112"/>
      <c r="GOG54" s="3112"/>
      <c r="GOH54" s="3112"/>
      <c r="GOI54" s="3112"/>
      <c r="GOJ54" s="3112"/>
      <c r="GOK54" s="3112"/>
      <c r="GOL54" s="3112"/>
      <c r="GOM54" s="3112"/>
      <c r="GON54" s="3112"/>
      <c r="GOO54" s="3112"/>
      <c r="GOP54" s="3112"/>
      <c r="GOQ54" s="3112"/>
      <c r="GOR54" s="3112"/>
      <c r="GOS54" s="3112"/>
      <c r="GOT54" s="3112"/>
      <c r="GOU54" s="3112"/>
      <c r="GOV54" s="3112"/>
      <c r="GOW54" s="3112"/>
      <c r="GOX54" s="3112"/>
      <c r="GOY54" s="3112"/>
      <c r="GOZ54" s="3112"/>
      <c r="GPA54" s="3112"/>
      <c r="GPB54" s="3112"/>
      <c r="GPC54" s="3112"/>
      <c r="GPD54" s="3112"/>
      <c r="GPE54" s="3112"/>
      <c r="GPF54" s="3112"/>
      <c r="GPG54" s="3112"/>
      <c r="GPH54" s="3112"/>
      <c r="GPI54" s="3112"/>
      <c r="GPJ54" s="3112"/>
      <c r="GPK54" s="3112"/>
      <c r="GPL54" s="3112"/>
      <c r="GPM54" s="3112"/>
      <c r="GPN54" s="3112"/>
      <c r="GPO54" s="3112"/>
      <c r="GPP54" s="3112"/>
      <c r="GPQ54" s="3112"/>
      <c r="GPR54" s="3112"/>
      <c r="GPS54" s="3112"/>
      <c r="GPT54" s="3112"/>
      <c r="GPU54" s="3112"/>
      <c r="GPV54" s="3112"/>
      <c r="GPW54" s="3112"/>
      <c r="GPX54" s="3112"/>
      <c r="GPY54" s="3112"/>
      <c r="GPZ54" s="3112"/>
      <c r="GQA54" s="3112"/>
      <c r="GQB54" s="3112"/>
      <c r="GQC54" s="3112"/>
      <c r="GQD54" s="3112"/>
      <c r="GQE54" s="3112"/>
      <c r="GQF54" s="3112"/>
      <c r="GQG54" s="3112"/>
      <c r="GQH54" s="3112"/>
      <c r="GQI54" s="3112"/>
      <c r="GQJ54" s="3112"/>
      <c r="GQK54" s="3112"/>
      <c r="GQL54" s="3112"/>
      <c r="GQM54" s="3112"/>
      <c r="GQN54" s="3112"/>
      <c r="GQO54" s="3112"/>
      <c r="GQP54" s="3112"/>
      <c r="GQQ54" s="3112"/>
      <c r="GQR54" s="3112"/>
      <c r="GQS54" s="3112"/>
      <c r="GQT54" s="3112"/>
      <c r="GQU54" s="3112"/>
      <c r="GQV54" s="3112"/>
      <c r="GQW54" s="3112"/>
      <c r="GQX54" s="3112"/>
      <c r="GQY54" s="3112"/>
      <c r="GQZ54" s="3112"/>
      <c r="GRA54" s="3112"/>
      <c r="GRB54" s="3112"/>
      <c r="GRC54" s="3112"/>
      <c r="GRD54" s="3112"/>
      <c r="GRE54" s="3112"/>
      <c r="GRF54" s="3112"/>
      <c r="GRG54" s="3112"/>
      <c r="GRH54" s="3112"/>
      <c r="GRI54" s="3112"/>
      <c r="GRJ54" s="3112"/>
      <c r="GRK54" s="3112"/>
      <c r="GRL54" s="3112"/>
      <c r="GRM54" s="3112"/>
      <c r="GRN54" s="3112"/>
      <c r="GRO54" s="3112"/>
      <c r="GRP54" s="3112"/>
      <c r="GRQ54" s="3112"/>
      <c r="GRR54" s="3112"/>
      <c r="GRS54" s="3112"/>
      <c r="GRT54" s="3112"/>
      <c r="GRU54" s="3112"/>
      <c r="GRV54" s="3112"/>
      <c r="GRW54" s="3112"/>
      <c r="GRX54" s="3112"/>
      <c r="GRY54" s="3112"/>
      <c r="GRZ54" s="3112"/>
      <c r="GSA54" s="3112"/>
      <c r="GSB54" s="3112"/>
      <c r="GSC54" s="3112"/>
      <c r="GSD54" s="3112"/>
      <c r="GSE54" s="3112"/>
      <c r="GSF54" s="3112"/>
      <c r="GSG54" s="3112"/>
      <c r="GSH54" s="3112"/>
      <c r="GSI54" s="3112"/>
      <c r="GSJ54" s="3112"/>
      <c r="GSK54" s="3112"/>
      <c r="GSL54" s="3112"/>
      <c r="GSM54" s="3112"/>
      <c r="GSN54" s="3112"/>
      <c r="GSO54" s="3112"/>
      <c r="GSP54" s="3112"/>
      <c r="GSQ54" s="3112"/>
      <c r="GSR54" s="3112"/>
      <c r="GSS54" s="3112"/>
      <c r="GST54" s="3112"/>
      <c r="GSU54" s="3112"/>
      <c r="GSV54" s="3112"/>
      <c r="GSW54" s="3112"/>
      <c r="GSX54" s="3112"/>
      <c r="GSY54" s="3112"/>
      <c r="GSZ54" s="3112"/>
      <c r="GTA54" s="3112"/>
      <c r="GTB54" s="3112"/>
      <c r="GTC54" s="3112"/>
      <c r="GTD54" s="3112"/>
      <c r="GTE54" s="3112"/>
      <c r="GTF54" s="3112"/>
      <c r="GTG54" s="3112"/>
      <c r="GTH54" s="3112"/>
      <c r="GTI54" s="3112"/>
      <c r="GTJ54" s="3112"/>
      <c r="GTK54" s="3112"/>
      <c r="GTL54" s="3112"/>
      <c r="GTM54" s="3112"/>
      <c r="GTN54" s="3112"/>
      <c r="GTO54" s="3112"/>
      <c r="GTP54" s="3112"/>
      <c r="GTQ54" s="3112"/>
      <c r="GTR54" s="3112"/>
      <c r="GTS54" s="3112"/>
      <c r="GTT54" s="3112"/>
      <c r="GTU54" s="3112"/>
      <c r="GTV54" s="3112"/>
      <c r="GTW54" s="3112"/>
      <c r="GTX54" s="3112"/>
      <c r="GTY54" s="3112"/>
      <c r="GTZ54" s="3112"/>
      <c r="GUA54" s="3112"/>
      <c r="GUB54" s="3112"/>
      <c r="GUC54" s="3112"/>
      <c r="GUD54" s="3112"/>
      <c r="GUE54" s="3112"/>
      <c r="GUF54" s="3112"/>
      <c r="GUG54" s="3112"/>
      <c r="GUH54" s="3112"/>
      <c r="GUI54" s="3112"/>
      <c r="GUJ54" s="3112"/>
      <c r="GUK54" s="3112"/>
      <c r="GUL54" s="3112"/>
      <c r="GUM54" s="3112"/>
      <c r="GUN54" s="3112"/>
      <c r="GUO54" s="3112"/>
      <c r="GUP54" s="3112"/>
      <c r="GUQ54" s="3112"/>
      <c r="GUR54" s="3112"/>
      <c r="GUS54" s="3112"/>
      <c r="GUT54" s="3112"/>
      <c r="GUU54" s="3112"/>
      <c r="GUV54" s="3112"/>
      <c r="GUW54" s="3112"/>
      <c r="GUX54" s="3112"/>
      <c r="GUY54" s="3112"/>
      <c r="GUZ54" s="3112"/>
      <c r="GVA54" s="3112"/>
      <c r="GVB54" s="3112"/>
      <c r="GVC54" s="3112"/>
      <c r="GVD54" s="3112"/>
      <c r="GVE54" s="3112"/>
      <c r="GVF54" s="3112"/>
      <c r="GVG54" s="3112"/>
      <c r="GVH54" s="3112"/>
      <c r="GVI54" s="3112"/>
      <c r="GVJ54" s="3112"/>
      <c r="GVK54" s="3112"/>
      <c r="GVL54" s="3112"/>
      <c r="GVM54" s="3112"/>
      <c r="GVN54" s="3112"/>
      <c r="GVO54" s="3112"/>
      <c r="GVP54" s="3112"/>
      <c r="GVQ54" s="3112"/>
      <c r="GVR54" s="3112"/>
      <c r="GVS54" s="3112"/>
      <c r="GVT54" s="3112"/>
      <c r="GVU54" s="3112"/>
      <c r="GVV54" s="3112"/>
      <c r="GVW54" s="3112"/>
      <c r="GVX54" s="3112"/>
      <c r="GVY54" s="3112"/>
      <c r="GVZ54" s="3112"/>
      <c r="GWA54" s="3112"/>
      <c r="GWB54" s="3112"/>
      <c r="GWC54" s="3112"/>
      <c r="GWD54" s="3112"/>
      <c r="GWE54" s="3112"/>
      <c r="GWF54" s="3112"/>
      <c r="GWG54" s="3112"/>
      <c r="GWH54" s="3112"/>
      <c r="GWI54" s="3112"/>
      <c r="GWJ54" s="3112"/>
      <c r="GWK54" s="3112"/>
      <c r="GWL54" s="3112"/>
      <c r="GWM54" s="3112"/>
      <c r="GWN54" s="3112"/>
      <c r="GWO54" s="3112"/>
      <c r="GWP54" s="3112"/>
      <c r="GWQ54" s="3112"/>
      <c r="GWR54" s="3112"/>
      <c r="GWS54" s="3112"/>
      <c r="GWT54" s="3112"/>
      <c r="GWU54" s="3112"/>
      <c r="GWV54" s="3112"/>
      <c r="GWW54" s="3112"/>
      <c r="GWX54" s="3112"/>
      <c r="GWY54" s="3112"/>
      <c r="GWZ54" s="3112"/>
      <c r="GXA54" s="3112"/>
      <c r="GXB54" s="3112"/>
      <c r="GXC54" s="3112"/>
      <c r="GXD54" s="3112"/>
      <c r="GXE54" s="3112"/>
      <c r="GXF54" s="3112"/>
      <c r="GXG54" s="3112"/>
      <c r="GXH54" s="3112"/>
      <c r="GXI54" s="3112"/>
      <c r="GXJ54" s="3112"/>
      <c r="GXK54" s="3112"/>
      <c r="GXL54" s="3112"/>
      <c r="GXM54" s="3112"/>
      <c r="GXN54" s="3112"/>
      <c r="GXO54" s="3112"/>
      <c r="GXP54" s="3112"/>
      <c r="GXQ54" s="3112"/>
      <c r="GXR54" s="3112"/>
      <c r="GXS54" s="3112"/>
      <c r="GXT54" s="3112"/>
      <c r="GXU54" s="3112"/>
      <c r="GXV54" s="3112"/>
      <c r="GXW54" s="3112"/>
      <c r="GXX54" s="3112"/>
      <c r="GXY54" s="3112"/>
      <c r="GXZ54" s="3112"/>
      <c r="GYA54" s="3112"/>
      <c r="GYB54" s="3112"/>
      <c r="GYC54" s="3112"/>
      <c r="GYD54" s="3112"/>
      <c r="GYE54" s="3112"/>
      <c r="GYF54" s="3112"/>
      <c r="GYG54" s="3112"/>
      <c r="GYH54" s="3112"/>
      <c r="GYI54" s="3112"/>
      <c r="GYJ54" s="3112"/>
      <c r="GYK54" s="3112"/>
      <c r="GYL54" s="3112"/>
      <c r="GYM54" s="3112"/>
      <c r="GYN54" s="3112"/>
      <c r="GYO54" s="3112"/>
      <c r="GYP54" s="3112"/>
      <c r="GYQ54" s="3112"/>
      <c r="GYR54" s="3112"/>
      <c r="GYS54" s="3112"/>
      <c r="GYT54" s="3112"/>
      <c r="GYU54" s="3112"/>
      <c r="GYV54" s="3112"/>
      <c r="GYW54" s="3112"/>
      <c r="GYX54" s="3112"/>
      <c r="GYY54" s="3112"/>
      <c r="GYZ54" s="3112"/>
      <c r="GZA54" s="3112"/>
      <c r="GZB54" s="3112"/>
      <c r="GZC54" s="3112"/>
      <c r="GZD54" s="3112"/>
      <c r="GZE54" s="3112"/>
      <c r="GZF54" s="3112"/>
      <c r="GZG54" s="3112"/>
      <c r="GZH54" s="3112"/>
      <c r="GZI54" s="3112"/>
      <c r="GZJ54" s="3112"/>
      <c r="GZK54" s="3112"/>
      <c r="GZL54" s="3112"/>
      <c r="GZM54" s="3112"/>
      <c r="GZN54" s="3112"/>
      <c r="GZO54" s="3112"/>
      <c r="GZP54" s="3112"/>
      <c r="GZQ54" s="3112"/>
      <c r="GZR54" s="3112"/>
      <c r="GZS54" s="3112"/>
      <c r="GZT54" s="3112"/>
      <c r="GZU54" s="3112"/>
      <c r="GZV54" s="3112"/>
      <c r="GZW54" s="3112"/>
      <c r="GZX54" s="3112"/>
      <c r="GZY54" s="3112"/>
      <c r="GZZ54" s="3112"/>
      <c r="HAA54" s="3112"/>
      <c r="HAB54" s="3112"/>
      <c r="HAC54" s="3112"/>
      <c r="HAD54" s="3112"/>
      <c r="HAE54" s="3112"/>
      <c r="HAF54" s="3112"/>
      <c r="HAG54" s="3112"/>
      <c r="HAH54" s="3112"/>
      <c r="HAI54" s="3112"/>
      <c r="HAJ54" s="3112"/>
      <c r="HAK54" s="3112"/>
      <c r="HAL54" s="3112"/>
      <c r="HAM54" s="3112"/>
      <c r="HAN54" s="3112"/>
      <c r="HAO54" s="3112"/>
      <c r="HAP54" s="3112"/>
      <c r="HAQ54" s="3112"/>
      <c r="HAR54" s="3112"/>
      <c r="HAS54" s="3112"/>
      <c r="HAT54" s="3112"/>
      <c r="HAU54" s="3112"/>
      <c r="HAV54" s="3112"/>
      <c r="HAW54" s="3112"/>
      <c r="HAX54" s="3112"/>
      <c r="HAY54" s="3112"/>
      <c r="HAZ54" s="3112"/>
      <c r="HBA54" s="3112"/>
      <c r="HBB54" s="3112"/>
      <c r="HBC54" s="3112"/>
      <c r="HBD54" s="3112"/>
      <c r="HBE54" s="3112"/>
      <c r="HBF54" s="3112"/>
      <c r="HBG54" s="3112"/>
      <c r="HBH54" s="3112"/>
      <c r="HBI54" s="3112"/>
      <c r="HBJ54" s="3112"/>
      <c r="HBK54" s="3112"/>
      <c r="HBL54" s="3112"/>
      <c r="HBM54" s="3112"/>
      <c r="HBN54" s="3112"/>
      <c r="HBO54" s="3112"/>
      <c r="HBP54" s="3112"/>
      <c r="HBQ54" s="3112"/>
      <c r="HBR54" s="3112"/>
      <c r="HBS54" s="3112"/>
      <c r="HBT54" s="3112"/>
      <c r="HBU54" s="3112"/>
      <c r="HBV54" s="3112"/>
      <c r="HBW54" s="3112"/>
      <c r="HBX54" s="3112"/>
      <c r="HBY54" s="3112"/>
      <c r="HBZ54" s="3112"/>
      <c r="HCA54" s="3112"/>
      <c r="HCB54" s="3112"/>
      <c r="HCC54" s="3112"/>
      <c r="HCD54" s="3112"/>
      <c r="HCE54" s="3112"/>
      <c r="HCF54" s="3112"/>
      <c r="HCG54" s="3112"/>
      <c r="HCH54" s="3112"/>
      <c r="HCI54" s="3112"/>
      <c r="HCJ54" s="3112"/>
      <c r="HCK54" s="3112"/>
      <c r="HCL54" s="3112"/>
      <c r="HCM54" s="3112"/>
      <c r="HCN54" s="3112"/>
      <c r="HCO54" s="3112"/>
      <c r="HCP54" s="3112"/>
      <c r="HCQ54" s="3112"/>
      <c r="HCR54" s="3112"/>
      <c r="HCS54" s="3112"/>
      <c r="HCT54" s="3112"/>
      <c r="HCU54" s="3112"/>
      <c r="HCV54" s="3112"/>
      <c r="HCW54" s="3112"/>
      <c r="HCX54" s="3112"/>
      <c r="HCY54" s="3112"/>
      <c r="HCZ54" s="3112"/>
      <c r="HDA54" s="3112"/>
      <c r="HDB54" s="3112"/>
      <c r="HDC54" s="3112"/>
      <c r="HDD54" s="3112"/>
      <c r="HDE54" s="3112"/>
      <c r="HDF54" s="3112"/>
      <c r="HDG54" s="3112"/>
      <c r="HDH54" s="3112"/>
      <c r="HDI54" s="3112"/>
      <c r="HDJ54" s="3112"/>
      <c r="HDK54" s="3112"/>
      <c r="HDL54" s="3112"/>
      <c r="HDM54" s="3112"/>
      <c r="HDN54" s="3112"/>
      <c r="HDO54" s="3112"/>
      <c r="HDP54" s="3112"/>
      <c r="HDQ54" s="3112"/>
      <c r="HDR54" s="3112"/>
      <c r="HDS54" s="3112"/>
      <c r="HDT54" s="3112"/>
      <c r="HDU54" s="3112"/>
      <c r="HDV54" s="3112"/>
      <c r="HDW54" s="3112"/>
      <c r="HDX54" s="3112"/>
      <c r="HDY54" s="3112"/>
      <c r="HDZ54" s="3112"/>
      <c r="HEA54" s="3112"/>
      <c r="HEB54" s="3112"/>
      <c r="HEC54" s="3112"/>
      <c r="HED54" s="3112"/>
      <c r="HEE54" s="3112"/>
      <c r="HEF54" s="3112"/>
      <c r="HEG54" s="3112"/>
      <c r="HEH54" s="3112"/>
      <c r="HEI54" s="3112"/>
      <c r="HEJ54" s="3112"/>
      <c r="HEK54" s="3112"/>
      <c r="HEL54" s="3112"/>
      <c r="HEM54" s="3112"/>
      <c r="HEN54" s="3112"/>
      <c r="HEO54" s="3112"/>
      <c r="HEP54" s="3112"/>
      <c r="HEQ54" s="3112"/>
      <c r="HER54" s="3112"/>
      <c r="HES54" s="3112"/>
      <c r="HET54" s="3112"/>
      <c r="HEU54" s="3112"/>
      <c r="HEV54" s="3112"/>
      <c r="HEW54" s="3112"/>
      <c r="HEX54" s="3112"/>
      <c r="HEY54" s="3112"/>
      <c r="HEZ54" s="3112"/>
      <c r="HFA54" s="3112"/>
      <c r="HFB54" s="3112"/>
      <c r="HFC54" s="3112"/>
      <c r="HFD54" s="3112"/>
      <c r="HFE54" s="3112"/>
      <c r="HFF54" s="3112"/>
      <c r="HFG54" s="3112"/>
      <c r="HFH54" s="3112"/>
      <c r="HFI54" s="3112"/>
      <c r="HFJ54" s="3112"/>
      <c r="HFK54" s="3112"/>
      <c r="HFL54" s="3112"/>
      <c r="HFM54" s="3112"/>
      <c r="HFN54" s="3112"/>
      <c r="HFO54" s="3112"/>
      <c r="HFP54" s="3112"/>
      <c r="HFQ54" s="3112"/>
      <c r="HFR54" s="3112"/>
      <c r="HFS54" s="3112"/>
      <c r="HFT54" s="3112"/>
      <c r="HFU54" s="3112"/>
      <c r="HFV54" s="3112"/>
      <c r="HFW54" s="3112"/>
      <c r="HFX54" s="3112"/>
      <c r="HFY54" s="3112"/>
      <c r="HFZ54" s="3112"/>
      <c r="HGA54" s="3112"/>
      <c r="HGB54" s="3112"/>
      <c r="HGC54" s="3112"/>
      <c r="HGD54" s="3112"/>
      <c r="HGE54" s="3112"/>
      <c r="HGF54" s="3112"/>
      <c r="HGG54" s="3112"/>
      <c r="HGH54" s="3112"/>
      <c r="HGI54" s="3112"/>
      <c r="HGJ54" s="3112"/>
      <c r="HGK54" s="3112"/>
      <c r="HGL54" s="3112"/>
      <c r="HGM54" s="3112"/>
      <c r="HGN54" s="3112"/>
      <c r="HGO54" s="3112"/>
      <c r="HGP54" s="3112"/>
      <c r="HGQ54" s="3112"/>
      <c r="HGR54" s="3112"/>
      <c r="HGS54" s="3112"/>
      <c r="HGT54" s="3112"/>
      <c r="HGU54" s="3112"/>
      <c r="HGV54" s="3112"/>
      <c r="HGW54" s="3112"/>
      <c r="HGX54" s="3112"/>
      <c r="HGY54" s="3112"/>
      <c r="HGZ54" s="3112"/>
      <c r="HHA54" s="3112"/>
      <c r="HHB54" s="3112"/>
      <c r="HHC54" s="3112"/>
      <c r="HHD54" s="3112"/>
      <c r="HHE54" s="3112"/>
      <c r="HHF54" s="3112"/>
      <c r="HHG54" s="3112"/>
      <c r="HHH54" s="3112"/>
      <c r="HHI54" s="3112"/>
      <c r="HHJ54" s="3112"/>
      <c r="HHK54" s="3112"/>
      <c r="HHL54" s="3112"/>
      <c r="HHM54" s="3112"/>
      <c r="HHN54" s="3112"/>
      <c r="HHO54" s="3112"/>
      <c r="HHP54" s="3112"/>
      <c r="HHQ54" s="3112"/>
      <c r="HHR54" s="3112"/>
      <c r="HHS54" s="3112"/>
      <c r="HHT54" s="3112"/>
      <c r="HHU54" s="3112"/>
      <c r="HHV54" s="3112"/>
      <c r="HHW54" s="3112"/>
      <c r="HHX54" s="3112"/>
      <c r="HHY54" s="3112"/>
      <c r="HHZ54" s="3112"/>
      <c r="HIA54" s="3112"/>
      <c r="HIB54" s="3112"/>
      <c r="HIC54" s="3112"/>
      <c r="HID54" s="3112"/>
      <c r="HIE54" s="3112"/>
      <c r="HIF54" s="3112"/>
      <c r="HIG54" s="3112"/>
      <c r="HIH54" s="3112"/>
      <c r="HII54" s="3112"/>
      <c r="HIJ54" s="3112"/>
      <c r="HIK54" s="3112"/>
      <c r="HIL54" s="3112"/>
      <c r="HIM54" s="3112"/>
      <c r="HIN54" s="3112"/>
      <c r="HIO54" s="3112"/>
      <c r="HIP54" s="3112"/>
      <c r="HIQ54" s="3112"/>
      <c r="HIR54" s="3112"/>
      <c r="HIS54" s="3112"/>
      <c r="HIT54" s="3112"/>
      <c r="HIU54" s="3112"/>
      <c r="HIV54" s="3112"/>
      <c r="HIW54" s="3112"/>
      <c r="HIX54" s="3112"/>
      <c r="HIY54" s="3112"/>
      <c r="HIZ54" s="3112"/>
      <c r="HJA54" s="3112"/>
      <c r="HJB54" s="3112"/>
      <c r="HJC54" s="3112"/>
      <c r="HJD54" s="3112"/>
      <c r="HJE54" s="3112"/>
      <c r="HJF54" s="3112"/>
      <c r="HJG54" s="3112"/>
      <c r="HJH54" s="3112"/>
      <c r="HJI54" s="3112"/>
      <c r="HJJ54" s="3112"/>
      <c r="HJK54" s="3112"/>
      <c r="HJL54" s="3112"/>
      <c r="HJM54" s="3112"/>
      <c r="HJN54" s="3112"/>
      <c r="HJO54" s="3112"/>
      <c r="HJP54" s="3112"/>
      <c r="HJQ54" s="3112"/>
      <c r="HJR54" s="3112"/>
      <c r="HJS54" s="3112"/>
      <c r="HJT54" s="3112"/>
      <c r="HJU54" s="3112"/>
      <c r="HJV54" s="3112"/>
      <c r="HJW54" s="3112"/>
      <c r="HJX54" s="3112"/>
      <c r="HJY54" s="3112"/>
      <c r="HJZ54" s="3112"/>
      <c r="HKA54" s="3112"/>
      <c r="HKB54" s="3112"/>
      <c r="HKC54" s="3112"/>
      <c r="HKD54" s="3112"/>
      <c r="HKE54" s="3112"/>
      <c r="HKF54" s="3112"/>
      <c r="HKG54" s="3112"/>
      <c r="HKH54" s="3112"/>
      <c r="HKI54" s="3112"/>
      <c r="HKJ54" s="3112"/>
      <c r="HKK54" s="3112"/>
      <c r="HKL54" s="3112"/>
      <c r="HKM54" s="3112"/>
      <c r="HKN54" s="3112"/>
      <c r="HKO54" s="3112"/>
      <c r="HKP54" s="3112"/>
      <c r="HKQ54" s="3112"/>
      <c r="HKR54" s="3112"/>
      <c r="HKS54" s="3112"/>
      <c r="HKT54" s="3112"/>
      <c r="HKU54" s="3112"/>
      <c r="HKV54" s="3112"/>
      <c r="HKW54" s="3112"/>
      <c r="HKX54" s="3112"/>
      <c r="HKY54" s="3112"/>
      <c r="HKZ54" s="3112"/>
      <c r="HLA54" s="3112"/>
      <c r="HLB54" s="3112"/>
      <c r="HLC54" s="3112"/>
      <c r="HLD54" s="3112"/>
      <c r="HLE54" s="3112"/>
      <c r="HLF54" s="3112"/>
      <c r="HLG54" s="3112"/>
      <c r="HLH54" s="3112"/>
      <c r="HLI54" s="3112"/>
      <c r="HLJ54" s="3112"/>
      <c r="HLK54" s="3112"/>
      <c r="HLL54" s="3112"/>
      <c r="HLM54" s="3112"/>
      <c r="HLN54" s="3112"/>
      <c r="HLO54" s="3112"/>
      <c r="HLP54" s="3112"/>
      <c r="HLQ54" s="3112"/>
      <c r="HLR54" s="3112"/>
      <c r="HLS54" s="3112"/>
      <c r="HLT54" s="3112"/>
      <c r="HLU54" s="3112"/>
      <c r="HLV54" s="3112"/>
      <c r="HLW54" s="3112"/>
      <c r="HLX54" s="3112"/>
      <c r="HLY54" s="3112"/>
      <c r="HLZ54" s="3112"/>
      <c r="HMA54" s="3112"/>
      <c r="HMB54" s="3112"/>
      <c r="HMC54" s="3112"/>
      <c r="HMD54" s="3112"/>
      <c r="HME54" s="3112"/>
      <c r="HMF54" s="3112"/>
      <c r="HMG54" s="3112"/>
      <c r="HMH54" s="3112"/>
      <c r="HMI54" s="3112"/>
      <c r="HMJ54" s="3112"/>
      <c r="HMK54" s="3112"/>
      <c r="HML54" s="3112"/>
      <c r="HMM54" s="3112"/>
      <c r="HMN54" s="3112"/>
      <c r="HMO54" s="3112"/>
      <c r="HMP54" s="3112"/>
      <c r="HMQ54" s="3112"/>
      <c r="HMR54" s="3112"/>
      <c r="HMS54" s="3112"/>
      <c r="HMT54" s="3112"/>
      <c r="HMU54" s="3112"/>
      <c r="HMV54" s="3112"/>
      <c r="HMW54" s="3112"/>
      <c r="HMX54" s="3112"/>
      <c r="HMY54" s="3112"/>
      <c r="HMZ54" s="3112"/>
      <c r="HNA54" s="3112"/>
      <c r="HNB54" s="3112"/>
      <c r="HNC54" s="3112"/>
      <c r="HND54" s="3112"/>
      <c r="HNE54" s="3112"/>
      <c r="HNF54" s="3112"/>
      <c r="HNG54" s="3112"/>
      <c r="HNH54" s="3112"/>
      <c r="HNI54" s="3112"/>
      <c r="HNJ54" s="3112"/>
      <c r="HNK54" s="3112"/>
      <c r="HNL54" s="3112"/>
      <c r="HNM54" s="3112"/>
      <c r="HNN54" s="3112"/>
      <c r="HNO54" s="3112"/>
      <c r="HNP54" s="3112"/>
      <c r="HNQ54" s="3112"/>
      <c r="HNR54" s="3112"/>
      <c r="HNS54" s="3112"/>
      <c r="HNT54" s="3112"/>
      <c r="HNU54" s="3112"/>
      <c r="HNV54" s="3112"/>
      <c r="HNW54" s="3112"/>
      <c r="HNX54" s="3112"/>
      <c r="HNY54" s="3112"/>
      <c r="HNZ54" s="3112"/>
      <c r="HOA54" s="3112"/>
      <c r="HOB54" s="3112"/>
      <c r="HOC54" s="3112"/>
      <c r="HOD54" s="3112"/>
      <c r="HOE54" s="3112"/>
      <c r="HOF54" s="3112"/>
      <c r="HOG54" s="3112"/>
      <c r="HOH54" s="3112"/>
      <c r="HOI54" s="3112"/>
      <c r="HOJ54" s="3112"/>
      <c r="HOK54" s="3112"/>
      <c r="HOL54" s="3112"/>
      <c r="HOM54" s="3112"/>
      <c r="HON54" s="3112"/>
      <c r="HOO54" s="3112"/>
      <c r="HOP54" s="3112"/>
      <c r="HOQ54" s="3112"/>
      <c r="HOR54" s="3112"/>
      <c r="HOS54" s="3112"/>
      <c r="HOT54" s="3112"/>
      <c r="HOU54" s="3112"/>
      <c r="HOV54" s="3112"/>
      <c r="HOW54" s="3112"/>
      <c r="HOX54" s="3112"/>
      <c r="HOY54" s="3112"/>
      <c r="HOZ54" s="3112"/>
      <c r="HPA54" s="3112"/>
      <c r="HPB54" s="3112"/>
      <c r="HPC54" s="3112"/>
      <c r="HPD54" s="3112"/>
      <c r="HPE54" s="3112"/>
      <c r="HPF54" s="3112"/>
      <c r="HPG54" s="3112"/>
      <c r="HPH54" s="3112"/>
      <c r="HPI54" s="3112"/>
      <c r="HPJ54" s="3112"/>
      <c r="HPK54" s="3112"/>
      <c r="HPL54" s="3112"/>
      <c r="HPM54" s="3112"/>
      <c r="HPN54" s="3112"/>
      <c r="HPO54" s="3112"/>
      <c r="HPP54" s="3112"/>
      <c r="HPQ54" s="3112"/>
      <c r="HPR54" s="3112"/>
      <c r="HPS54" s="3112"/>
      <c r="HPT54" s="3112"/>
      <c r="HPU54" s="3112"/>
      <c r="HPV54" s="3112"/>
      <c r="HPW54" s="3112"/>
      <c r="HPX54" s="3112"/>
      <c r="HPY54" s="3112"/>
      <c r="HPZ54" s="3112"/>
      <c r="HQA54" s="3112"/>
      <c r="HQB54" s="3112"/>
      <c r="HQC54" s="3112"/>
      <c r="HQD54" s="3112"/>
      <c r="HQE54" s="3112"/>
      <c r="HQF54" s="3112"/>
      <c r="HQG54" s="3112"/>
      <c r="HQH54" s="3112"/>
      <c r="HQI54" s="3112"/>
      <c r="HQJ54" s="3112"/>
      <c r="HQK54" s="3112"/>
      <c r="HQL54" s="3112"/>
      <c r="HQM54" s="3112"/>
      <c r="HQN54" s="3112"/>
      <c r="HQO54" s="3112"/>
      <c r="HQP54" s="3112"/>
      <c r="HQQ54" s="3112"/>
      <c r="HQR54" s="3112"/>
      <c r="HQS54" s="3112"/>
      <c r="HQT54" s="3112"/>
      <c r="HQU54" s="3112"/>
      <c r="HQV54" s="3112"/>
      <c r="HQW54" s="3112"/>
      <c r="HQX54" s="3112"/>
      <c r="HQY54" s="3112"/>
      <c r="HQZ54" s="3112"/>
      <c r="HRA54" s="3112"/>
      <c r="HRB54" s="3112"/>
      <c r="HRC54" s="3112"/>
      <c r="HRD54" s="3112"/>
      <c r="HRE54" s="3112"/>
      <c r="HRF54" s="3112"/>
      <c r="HRG54" s="3112"/>
      <c r="HRH54" s="3112"/>
      <c r="HRI54" s="3112"/>
      <c r="HRJ54" s="3112"/>
      <c r="HRK54" s="3112"/>
      <c r="HRL54" s="3112"/>
      <c r="HRM54" s="3112"/>
      <c r="HRN54" s="3112"/>
      <c r="HRO54" s="3112"/>
      <c r="HRP54" s="3112"/>
      <c r="HRQ54" s="3112"/>
      <c r="HRR54" s="3112"/>
      <c r="HRS54" s="3112"/>
      <c r="HRT54" s="3112"/>
      <c r="HRU54" s="3112"/>
      <c r="HRV54" s="3112"/>
      <c r="HRW54" s="3112"/>
      <c r="HRX54" s="3112"/>
      <c r="HRY54" s="3112"/>
      <c r="HRZ54" s="3112"/>
      <c r="HSA54" s="3112"/>
      <c r="HSB54" s="3112"/>
      <c r="HSC54" s="3112"/>
      <c r="HSD54" s="3112"/>
      <c r="HSE54" s="3112"/>
      <c r="HSF54" s="3112"/>
      <c r="HSG54" s="3112"/>
      <c r="HSH54" s="3112"/>
      <c r="HSI54" s="3112"/>
      <c r="HSJ54" s="3112"/>
      <c r="HSK54" s="3112"/>
      <c r="HSL54" s="3112"/>
      <c r="HSM54" s="3112"/>
      <c r="HSN54" s="3112"/>
      <c r="HSO54" s="3112"/>
      <c r="HSP54" s="3112"/>
      <c r="HSQ54" s="3112"/>
      <c r="HSR54" s="3112"/>
      <c r="HSS54" s="3112"/>
      <c r="HST54" s="3112"/>
      <c r="HSU54" s="3112"/>
      <c r="HSV54" s="3112"/>
      <c r="HSW54" s="3112"/>
      <c r="HSX54" s="3112"/>
      <c r="HSY54" s="3112"/>
      <c r="HSZ54" s="3112"/>
      <c r="HTA54" s="3112"/>
      <c r="HTB54" s="3112"/>
      <c r="HTC54" s="3112"/>
      <c r="HTD54" s="3112"/>
      <c r="HTE54" s="3112"/>
      <c r="HTF54" s="3112"/>
      <c r="HTG54" s="3112"/>
      <c r="HTH54" s="3112"/>
      <c r="HTI54" s="3112"/>
      <c r="HTJ54" s="3112"/>
      <c r="HTK54" s="3112"/>
      <c r="HTL54" s="3112"/>
      <c r="HTM54" s="3112"/>
      <c r="HTN54" s="3112"/>
      <c r="HTO54" s="3112"/>
      <c r="HTP54" s="3112"/>
      <c r="HTQ54" s="3112"/>
      <c r="HTR54" s="3112"/>
      <c r="HTS54" s="3112"/>
      <c r="HTT54" s="3112"/>
      <c r="HTU54" s="3112"/>
      <c r="HTV54" s="3112"/>
      <c r="HTW54" s="3112"/>
      <c r="HTX54" s="3112"/>
      <c r="HTY54" s="3112"/>
      <c r="HTZ54" s="3112"/>
      <c r="HUA54" s="3112"/>
      <c r="HUB54" s="3112"/>
      <c r="HUC54" s="3112"/>
      <c r="HUD54" s="3112"/>
      <c r="HUE54" s="3112"/>
      <c r="HUF54" s="3112"/>
      <c r="HUG54" s="3112"/>
      <c r="HUH54" s="3112"/>
      <c r="HUI54" s="3112"/>
      <c r="HUJ54" s="3112"/>
      <c r="HUK54" s="3112"/>
      <c r="HUL54" s="3112"/>
      <c r="HUM54" s="3112"/>
      <c r="HUN54" s="3112"/>
      <c r="HUO54" s="3112"/>
      <c r="HUP54" s="3112"/>
      <c r="HUQ54" s="3112"/>
      <c r="HUR54" s="3112"/>
      <c r="HUS54" s="3112"/>
      <c r="HUT54" s="3112"/>
      <c r="HUU54" s="3112"/>
      <c r="HUV54" s="3112"/>
      <c r="HUW54" s="3112"/>
      <c r="HUX54" s="3112"/>
      <c r="HUY54" s="3112"/>
      <c r="HUZ54" s="3112"/>
      <c r="HVA54" s="3112"/>
      <c r="HVB54" s="3112"/>
      <c r="HVC54" s="3112"/>
      <c r="HVD54" s="3112"/>
      <c r="HVE54" s="3112"/>
      <c r="HVF54" s="3112"/>
      <c r="HVG54" s="3112"/>
      <c r="HVH54" s="3112"/>
      <c r="HVI54" s="3112"/>
      <c r="HVJ54" s="3112"/>
      <c r="HVK54" s="3112"/>
      <c r="HVL54" s="3112"/>
      <c r="HVM54" s="3112"/>
      <c r="HVN54" s="3112"/>
      <c r="HVO54" s="3112"/>
      <c r="HVP54" s="3112"/>
      <c r="HVQ54" s="3112"/>
      <c r="HVR54" s="3112"/>
      <c r="HVS54" s="3112"/>
      <c r="HVT54" s="3112"/>
      <c r="HVU54" s="3112"/>
      <c r="HVV54" s="3112"/>
      <c r="HVW54" s="3112"/>
      <c r="HVX54" s="3112"/>
      <c r="HVY54" s="3112"/>
      <c r="HVZ54" s="3112"/>
      <c r="HWA54" s="3112"/>
      <c r="HWB54" s="3112"/>
      <c r="HWC54" s="3112"/>
      <c r="HWD54" s="3112"/>
      <c r="HWE54" s="3112"/>
      <c r="HWF54" s="3112"/>
      <c r="HWG54" s="3112"/>
      <c r="HWH54" s="3112"/>
      <c r="HWI54" s="3112"/>
      <c r="HWJ54" s="3112"/>
      <c r="HWK54" s="3112"/>
      <c r="HWL54" s="3112"/>
      <c r="HWM54" s="3112"/>
      <c r="HWN54" s="3112"/>
      <c r="HWO54" s="3112"/>
      <c r="HWP54" s="3112"/>
      <c r="HWQ54" s="3112"/>
      <c r="HWR54" s="3112"/>
      <c r="HWS54" s="3112"/>
      <c r="HWT54" s="3112"/>
      <c r="HWU54" s="3112"/>
      <c r="HWV54" s="3112"/>
      <c r="HWW54" s="3112"/>
      <c r="HWX54" s="3112"/>
      <c r="HWY54" s="3112"/>
      <c r="HWZ54" s="3112"/>
      <c r="HXA54" s="3112"/>
      <c r="HXB54" s="3112"/>
      <c r="HXC54" s="3112"/>
      <c r="HXD54" s="3112"/>
      <c r="HXE54" s="3112"/>
      <c r="HXF54" s="3112"/>
      <c r="HXG54" s="3112"/>
      <c r="HXH54" s="3112"/>
      <c r="HXI54" s="3112"/>
      <c r="HXJ54" s="3112"/>
      <c r="HXK54" s="3112"/>
      <c r="HXL54" s="3112"/>
      <c r="HXM54" s="3112"/>
      <c r="HXN54" s="3112"/>
      <c r="HXO54" s="3112"/>
      <c r="HXP54" s="3112"/>
      <c r="HXQ54" s="3112"/>
      <c r="HXR54" s="3112"/>
      <c r="HXS54" s="3112"/>
      <c r="HXT54" s="3112"/>
      <c r="HXU54" s="3112"/>
      <c r="HXV54" s="3112"/>
      <c r="HXW54" s="3112"/>
      <c r="HXX54" s="3112"/>
      <c r="HXY54" s="3112"/>
      <c r="HXZ54" s="3112"/>
      <c r="HYA54" s="3112"/>
      <c r="HYB54" s="3112"/>
      <c r="HYC54" s="3112"/>
      <c r="HYD54" s="3112"/>
      <c r="HYE54" s="3112"/>
      <c r="HYF54" s="3112"/>
      <c r="HYG54" s="3112"/>
      <c r="HYH54" s="3112"/>
      <c r="HYI54" s="3112"/>
      <c r="HYJ54" s="3112"/>
      <c r="HYK54" s="3112"/>
      <c r="HYL54" s="3112"/>
      <c r="HYM54" s="3112"/>
      <c r="HYN54" s="3112"/>
      <c r="HYO54" s="3112"/>
      <c r="HYP54" s="3112"/>
      <c r="HYQ54" s="3112"/>
      <c r="HYR54" s="3112"/>
      <c r="HYS54" s="3112"/>
      <c r="HYT54" s="3112"/>
      <c r="HYU54" s="3112"/>
      <c r="HYV54" s="3112"/>
      <c r="HYW54" s="3112"/>
      <c r="HYX54" s="3112"/>
      <c r="HYY54" s="3112"/>
      <c r="HYZ54" s="3112"/>
      <c r="HZA54" s="3112"/>
      <c r="HZB54" s="3112"/>
      <c r="HZC54" s="3112"/>
      <c r="HZD54" s="3112"/>
      <c r="HZE54" s="3112"/>
      <c r="HZF54" s="3112"/>
      <c r="HZG54" s="3112"/>
      <c r="HZH54" s="3112"/>
      <c r="HZI54" s="3112"/>
      <c r="HZJ54" s="3112"/>
      <c r="HZK54" s="3112"/>
      <c r="HZL54" s="3112"/>
      <c r="HZM54" s="3112"/>
      <c r="HZN54" s="3112"/>
      <c r="HZO54" s="3112"/>
      <c r="HZP54" s="3112"/>
      <c r="HZQ54" s="3112"/>
      <c r="HZR54" s="3112"/>
      <c r="HZS54" s="3112"/>
      <c r="HZT54" s="3112"/>
      <c r="HZU54" s="3112"/>
      <c r="HZV54" s="3112"/>
      <c r="HZW54" s="3112"/>
      <c r="HZX54" s="3112"/>
      <c r="HZY54" s="3112"/>
      <c r="HZZ54" s="3112"/>
      <c r="IAA54" s="3112"/>
      <c r="IAB54" s="3112"/>
      <c r="IAC54" s="3112"/>
      <c r="IAD54" s="3112"/>
      <c r="IAE54" s="3112"/>
      <c r="IAF54" s="3112"/>
      <c r="IAG54" s="3112"/>
      <c r="IAH54" s="3112"/>
      <c r="IAI54" s="3112"/>
      <c r="IAJ54" s="3112"/>
      <c r="IAK54" s="3112"/>
      <c r="IAL54" s="3112"/>
      <c r="IAM54" s="3112"/>
      <c r="IAN54" s="3112"/>
      <c r="IAO54" s="3112"/>
      <c r="IAP54" s="3112"/>
      <c r="IAQ54" s="3112"/>
      <c r="IAR54" s="3112"/>
      <c r="IAS54" s="3112"/>
      <c r="IAT54" s="3112"/>
      <c r="IAU54" s="3112"/>
      <c r="IAV54" s="3112"/>
      <c r="IAW54" s="3112"/>
      <c r="IAX54" s="3112"/>
      <c r="IAY54" s="3112"/>
      <c r="IAZ54" s="3112"/>
      <c r="IBA54" s="3112"/>
      <c r="IBB54" s="3112"/>
      <c r="IBC54" s="3112"/>
      <c r="IBD54" s="3112"/>
      <c r="IBE54" s="3112"/>
      <c r="IBF54" s="3112"/>
      <c r="IBG54" s="3112"/>
      <c r="IBH54" s="3112"/>
      <c r="IBI54" s="3112"/>
      <c r="IBJ54" s="3112"/>
      <c r="IBK54" s="3112"/>
      <c r="IBL54" s="3112"/>
      <c r="IBM54" s="3112"/>
      <c r="IBN54" s="3112"/>
      <c r="IBO54" s="3112"/>
      <c r="IBP54" s="3112"/>
      <c r="IBQ54" s="3112"/>
      <c r="IBR54" s="3112"/>
      <c r="IBS54" s="3112"/>
      <c r="IBT54" s="3112"/>
      <c r="IBU54" s="3112"/>
      <c r="IBV54" s="3112"/>
      <c r="IBW54" s="3112"/>
      <c r="IBX54" s="3112"/>
      <c r="IBY54" s="3112"/>
      <c r="IBZ54" s="3112"/>
      <c r="ICA54" s="3112"/>
      <c r="ICB54" s="3112"/>
      <c r="ICC54" s="3112"/>
      <c r="ICD54" s="3112"/>
      <c r="ICE54" s="3112"/>
      <c r="ICF54" s="3112"/>
      <c r="ICG54" s="3112"/>
      <c r="ICH54" s="3112"/>
      <c r="ICI54" s="3112"/>
      <c r="ICJ54" s="3112"/>
      <c r="ICK54" s="3112"/>
      <c r="ICL54" s="3112"/>
      <c r="ICM54" s="3112"/>
      <c r="ICN54" s="3112"/>
      <c r="ICO54" s="3112"/>
      <c r="ICP54" s="3112"/>
      <c r="ICQ54" s="3112"/>
      <c r="ICR54" s="3112"/>
      <c r="ICS54" s="3112"/>
      <c r="ICT54" s="3112"/>
      <c r="ICU54" s="3112"/>
      <c r="ICV54" s="3112"/>
      <c r="ICW54" s="3112"/>
      <c r="ICX54" s="3112"/>
      <c r="ICY54" s="3112"/>
      <c r="ICZ54" s="3112"/>
      <c r="IDA54" s="3112"/>
      <c r="IDB54" s="3112"/>
      <c r="IDC54" s="3112"/>
      <c r="IDD54" s="3112"/>
      <c r="IDE54" s="3112"/>
      <c r="IDF54" s="3112"/>
      <c r="IDG54" s="3112"/>
      <c r="IDH54" s="3112"/>
      <c r="IDI54" s="3112"/>
      <c r="IDJ54" s="3112"/>
      <c r="IDK54" s="3112"/>
      <c r="IDL54" s="3112"/>
      <c r="IDM54" s="3112"/>
      <c r="IDN54" s="3112"/>
      <c r="IDO54" s="3112"/>
      <c r="IDP54" s="3112"/>
      <c r="IDQ54" s="3112"/>
      <c r="IDR54" s="3112"/>
      <c r="IDS54" s="3112"/>
      <c r="IDT54" s="3112"/>
      <c r="IDU54" s="3112"/>
      <c r="IDV54" s="3112"/>
      <c r="IDW54" s="3112"/>
      <c r="IDX54" s="3112"/>
      <c r="IDY54" s="3112"/>
      <c r="IDZ54" s="3112"/>
      <c r="IEA54" s="3112"/>
      <c r="IEB54" s="3112"/>
      <c r="IEC54" s="3112"/>
      <c r="IED54" s="3112"/>
      <c r="IEE54" s="3112"/>
      <c r="IEF54" s="3112"/>
      <c r="IEG54" s="3112"/>
      <c r="IEH54" s="3112"/>
      <c r="IEI54" s="3112"/>
      <c r="IEJ54" s="3112"/>
      <c r="IEK54" s="3112"/>
      <c r="IEL54" s="3112"/>
      <c r="IEM54" s="3112"/>
      <c r="IEN54" s="3112"/>
      <c r="IEO54" s="3112"/>
      <c r="IEP54" s="3112"/>
      <c r="IEQ54" s="3112"/>
      <c r="IER54" s="3112"/>
      <c r="IES54" s="3112"/>
      <c r="IET54" s="3112"/>
      <c r="IEU54" s="3112"/>
      <c r="IEV54" s="3112"/>
      <c r="IEW54" s="3112"/>
      <c r="IEX54" s="3112"/>
      <c r="IEY54" s="3112"/>
      <c r="IEZ54" s="3112"/>
      <c r="IFA54" s="3112"/>
      <c r="IFB54" s="3112"/>
      <c r="IFC54" s="3112"/>
      <c r="IFD54" s="3112"/>
      <c r="IFE54" s="3112"/>
      <c r="IFF54" s="3112"/>
      <c r="IFG54" s="3112"/>
      <c r="IFH54" s="3112"/>
      <c r="IFI54" s="3112"/>
      <c r="IFJ54" s="3112"/>
      <c r="IFK54" s="3112"/>
      <c r="IFL54" s="3112"/>
      <c r="IFM54" s="3112"/>
      <c r="IFN54" s="3112"/>
      <c r="IFO54" s="3112"/>
      <c r="IFP54" s="3112"/>
      <c r="IFQ54" s="3112"/>
      <c r="IFR54" s="3112"/>
      <c r="IFS54" s="3112"/>
      <c r="IFT54" s="3112"/>
      <c r="IFU54" s="3112"/>
      <c r="IFV54" s="3112"/>
      <c r="IFW54" s="3112"/>
      <c r="IFX54" s="3112"/>
      <c r="IFY54" s="3112"/>
      <c r="IFZ54" s="3112"/>
      <c r="IGA54" s="3112"/>
      <c r="IGB54" s="3112"/>
      <c r="IGC54" s="3112"/>
      <c r="IGD54" s="3112"/>
      <c r="IGE54" s="3112"/>
      <c r="IGF54" s="3112"/>
      <c r="IGG54" s="3112"/>
      <c r="IGH54" s="3112"/>
      <c r="IGI54" s="3112"/>
      <c r="IGJ54" s="3112"/>
      <c r="IGK54" s="3112"/>
      <c r="IGL54" s="3112"/>
      <c r="IGM54" s="3112"/>
      <c r="IGN54" s="3112"/>
      <c r="IGO54" s="3112"/>
      <c r="IGP54" s="3112"/>
      <c r="IGQ54" s="3112"/>
      <c r="IGR54" s="3112"/>
      <c r="IGS54" s="3112"/>
      <c r="IGT54" s="3112"/>
      <c r="IGU54" s="3112"/>
      <c r="IGV54" s="3112"/>
      <c r="IGW54" s="3112"/>
      <c r="IGX54" s="3112"/>
      <c r="IGY54" s="3112"/>
      <c r="IGZ54" s="3112"/>
      <c r="IHA54" s="3112"/>
      <c r="IHB54" s="3112"/>
      <c r="IHC54" s="3112"/>
      <c r="IHD54" s="3112"/>
      <c r="IHE54" s="3112"/>
      <c r="IHF54" s="3112"/>
      <c r="IHG54" s="3112"/>
      <c r="IHH54" s="3112"/>
      <c r="IHI54" s="3112"/>
      <c r="IHJ54" s="3112"/>
      <c r="IHK54" s="3112"/>
      <c r="IHL54" s="3112"/>
      <c r="IHM54" s="3112"/>
      <c r="IHN54" s="3112"/>
      <c r="IHO54" s="3112"/>
      <c r="IHP54" s="3112"/>
      <c r="IHQ54" s="3112"/>
      <c r="IHR54" s="3112"/>
      <c r="IHS54" s="3112"/>
      <c r="IHT54" s="3112"/>
      <c r="IHU54" s="3112"/>
      <c r="IHV54" s="3112"/>
      <c r="IHW54" s="3112"/>
      <c r="IHX54" s="3112"/>
      <c r="IHY54" s="3112"/>
      <c r="IHZ54" s="3112"/>
      <c r="IIA54" s="3112"/>
      <c r="IIB54" s="3112"/>
      <c r="IIC54" s="3112"/>
      <c r="IID54" s="3112"/>
      <c r="IIE54" s="3112"/>
      <c r="IIF54" s="3112"/>
      <c r="IIG54" s="3112"/>
      <c r="IIH54" s="3112"/>
      <c r="III54" s="3112"/>
      <c r="IIJ54" s="3112"/>
      <c r="IIK54" s="3112"/>
      <c r="IIL54" s="3112"/>
      <c r="IIM54" s="3112"/>
      <c r="IIN54" s="3112"/>
      <c r="IIO54" s="3112"/>
      <c r="IIP54" s="3112"/>
      <c r="IIQ54" s="3112"/>
      <c r="IIR54" s="3112"/>
      <c r="IIS54" s="3112"/>
      <c r="IIT54" s="3112"/>
      <c r="IIU54" s="3112"/>
      <c r="IIV54" s="3112"/>
      <c r="IIW54" s="3112"/>
      <c r="IIX54" s="3112"/>
      <c r="IIY54" s="3112"/>
      <c r="IIZ54" s="3112"/>
      <c r="IJA54" s="3112"/>
      <c r="IJB54" s="3112"/>
      <c r="IJC54" s="3112"/>
      <c r="IJD54" s="3112"/>
      <c r="IJE54" s="3112"/>
      <c r="IJF54" s="3112"/>
      <c r="IJG54" s="3112"/>
      <c r="IJH54" s="3112"/>
      <c r="IJI54" s="3112"/>
      <c r="IJJ54" s="3112"/>
      <c r="IJK54" s="3112"/>
      <c r="IJL54" s="3112"/>
      <c r="IJM54" s="3112"/>
      <c r="IJN54" s="3112"/>
      <c r="IJO54" s="3112"/>
      <c r="IJP54" s="3112"/>
      <c r="IJQ54" s="3112"/>
      <c r="IJR54" s="3112"/>
      <c r="IJS54" s="3112"/>
      <c r="IJT54" s="3112"/>
      <c r="IJU54" s="3112"/>
      <c r="IJV54" s="3112"/>
      <c r="IJW54" s="3112"/>
      <c r="IJX54" s="3112"/>
      <c r="IJY54" s="3112"/>
      <c r="IJZ54" s="3112"/>
      <c r="IKA54" s="3112"/>
      <c r="IKB54" s="3112"/>
      <c r="IKC54" s="3112"/>
      <c r="IKD54" s="3112"/>
      <c r="IKE54" s="3112"/>
      <c r="IKF54" s="3112"/>
      <c r="IKG54" s="3112"/>
      <c r="IKH54" s="3112"/>
      <c r="IKI54" s="3112"/>
      <c r="IKJ54" s="3112"/>
      <c r="IKK54" s="3112"/>
      <c r="IKL54" s="3112"/>
      <c r="IKM54" s="3112"/>
      <c r="IKN54" s="3112"/>
      <c r="IKO54" s="3112"/>
      <c r="IKP54" s="3112"/>
      <c r="IKQ54" s="3112"/>
      <c r="IKR54" s="3112"/>
      <c r="IKS54" s="3112"/>
      <c r="IKT54" s="3112"/>
      <c r="IKU54" s="3112"/>
      <c r="IKV54" s="3112"/>
      <c r="IKW54" s="3112"/>
      <c r="IKX54" s="3112"/>
      <c r="IKY54" s="3112"/>
      <c r="IKZ54" s="3112"/>
      <c r="ILA54" s="3112"/>
      <c r="ILB54" s="3112"/>
      <c r="ILC54" s="3112"/>
      <c r="ILD54" s="3112"/>
      <c r="ILE54" s="3112"/>
      <c r="ILF54" s="3112"/>
      <c r="ILG54" s="3112"/>
      <c r="ILH54" s="3112"/>
      <c r="ILI54" s="3112"/>
      <c r="ILJ54" s="3112"/>
      <c r="ILK54" s="3112"/>
      <c r="ILL54" s="3112"/>
      <c r="ILM54" s="3112"/>
      <c r="ILN54" s="3112"/>
      <c r="ILO54" s="3112"/>
      <c r="ILP54" s="3112"/>
      <c r="ILQ54" s="3112"/>
      <c r="ILR54" s="3112"/>
      <c r="ILS54" s="3112"/>
      <c r="ILT54" s="3112"/>
      <c r="ILU54" s="3112"/>
      <c r="ILV54" s="3112"/>
      <c r="ILW54" s="3112"/>
      <c r="ILX54" s="3112"/>
      <c r="ILY54" s="3112"/>
      <c r="ILZ54" s="3112"/>
      <c r="IMA54" s="3112"/>
      <c r="IMB54" s="3112"/>
      <c r="IMC54" s="3112"/>
      <c r="IMD54" s="3112"/>
      <c r="IME54" s="3112"/>
      <c r="IMF54" s="3112"/>
      <c r="IMG54" s="3112"/>
      <c r="IMH54" s="3112"/>
      <c r="IMI54" s="3112"/>
      <c r="IMJ54" s="3112"/>
      <c r="IMK54" s="3112"/>
      <c r="IML54" s="3112"/>
      <c r="IMM54" s="3112"/>
      <c r="IMN54" s="3112"/>
      <c r="IMO54" s="3112"/>
      <c r="IMP54" s="3112"/>
      <c r="IMQ54" s="3112"/>
      <c r="IMR54" s="3112"/>
      <c r="IMS54" s="3112"/>
      <c r="IMT54" s="3112"/>
      <c r="IMU54" s="3112"/>
      <c r="IMV54" s="3112"/>
      <c r="IMW54" s="3112"/>
      <c r="IMX54" s="3112"/>
      <c r="IMY54" s="3112"/>
      <c r="IMZ54" s="3112"/>
      <c r="INA54" s="3112"/>
      <c r="INB54" s="3112"/>
      <c r="INC54" s="3112"/>
      <c r="IND54" s="3112"/>
      <c r="INE54" s="3112"/>
      <c r="INF54" s="3112"/>
      <c r="ING54" s="3112"/>
      <c r="INH54" s="3112"/>
      <c r="INI54" s="3112"/>
      <c r="INJ54" s="3112"/>
      <c r="INK54" s="3112"/>
      <c r="INL54" s="3112"/>
      <c r="INM54" s="3112"/>
      <c r="INN54" s="3112"/>
      <c r="INO54" s="3112"/>
      <c r="INP54" s="3112"/>
      <c r="INQ54" s="3112"/>
      <c r="INR54" s="3112"/>
      <c r="INS54" s="3112"/>
      <c r="INT54" s="3112"/>
      <c r="INU54" s="3112"/>
      <c r="INV54" s="3112"/>
      <c r="INW54" s="3112"/>
      <c r="INX54" s="3112"/>
      <c r="INY54" s="3112"/>
      <c r="INZ54" s="3112"/>
      <c r="IOA54" s="3112"/>
      <c r="IOB54" s="3112"/>
      <c r="IOC54" s="3112"/>
      <c r="IOD54" s="3112"/>
      <c r="IOE54" s="3112"/>
      <c r="IOF54" s="3112"/>
      <c r="IOG54" s="3112"/>
      <c r="IOH54" s="3112"/>
      <c r="IOI54" s="3112"/>
      <c r="IOJ54" s="3112"/>
      <c r="IOK54" s="3112"/>
      <c r="IOL54" s="3112"/>
      <c r="IOM54" s="3112"/>
      <c r="ION54" s="3112"/>
      <c r="IOO54" s="3112"/>
      <c r="IOP54" s="3112"/>
      <c r="IOQ54" s="3112"/>
      <c r="IOR54" s="3112"/>
      <c r="IOS54" s="3112"/>
      <c r="IOT54" s="3112"/>
      <c r="IOU54" s="3112"/>
      <c r="IOV54" s="3112"/>
      <c r="IOW54" s="3112"/>
      <c r="IOX54" s="3112"/>
      <c r="IOY54" s="3112"/>
      <c r="IOZ54" s="3112"/>
      <c r="IPA54" s="3112"/>
      <c r="IPB54" s="3112"/>
      <c r="IPC54" s="3112"/>
      <c r="IPD54" s="3112"/>
      <c r="IPE54" s="3112"/>
      <c r="IPF54" s="3112"/>
      <c r="IPG54" s="3112"/>
      <c r="IPH54" s="3112"/>
      <c r="IPI54" s="3112"/>
      <c r="IPJ54" s="3112"/>
      <c r="IPK54" s="3112"/>
      <c r="IPL54" s="3112"/>
      <c r="IPM54" s="3112"/>
      <c r="IPN54" s="3112"/>
      <c r="IPO54" s="3112"/>
      <c r="IPP54" s="3112"/>
      <c r="IPQ54" s="3112"/>
      <c r="IPR54" s="3112"/>
      <c r="IPS54" s="3112"/>
      <c r="IPT54" s="3112"/>
      <c r="IPU54" s="3112"/>
      <c r="IPV54" s="3112"/>
      <c r="IPW54" s="3112"/>
      <c r="IPX54" s="3112"/>
      <c r="IPY54" s="3112"/>
      <c r="IPZ54" s="3112"/>
      <c r="IQA54" s="3112"/>
      <c r="IQB54" s="3112"/>
      <c r="IQC54" s="3112"/>
      <c r="IQD54" s="3112"/>
      <c r="IQE54" s="3112"/>
      <c r="IQF54" s="3112"/>
      <c r="IQG54" s="3112"/>
      <c r="IQH54" s="3112"/>
      <c r="IQI54" s="3112"/>
      <c r="IQJ54" s="3112"/>
      <c r="IQK54" s="3112"/>
      <c r="IQL54" s="3112"/>
      <c r="IQM54" s="3112"/>
      <c r="IQN54" s="3112"/>
      <c r="IQO54" s="3112"/>
      <c r="IQP54" s="3112"/>
      <c r="IQQ54" s="3112"/>
      <c r="IQR54" s="3112"/>
      <c r="IQS54" s="3112"/>
      <c r="IQT54" s="3112"/>
      <c r="IQU54" s="3112"/>
      <c r="IQV54" s="3112"/>
      <c r="IQW54" s="3112"/>
      <c r="IQX54" s="3112"/>
      <c r="IQY54" s="3112"/>
      <c r="IQZ54" s="3112"/>
      <c r="IRA54" s="3112"/>
      <c r="IRB54" s="3112"/>
      <c r="IRC54" s="3112"/>
      <c r="IRD54" s="3112"/>
      <c r="IRE54" s="3112"/>
      <c r="IRF54" s="3112"/>
      <c r="IRG54" s="3112"/>
      <c r="IRH54" s="3112"/>
      <c r="IRI54" s="3112"/>
      <c r="IRJ54" s="3112"/>
      <c r="IRK54" s="3112"/>
      <c r="IRL54" s="3112"/>
      <c r="IRM54" s="3112"/>
      <c r="IRN54" s="3112"/>
      <c r="IRO54" s="3112"/>
      <c r="IRP54" s="3112"/>
      <c r="IRQ54" s="3112"/>
      <c r="IRR54" s="3112"/>
      <c r="IRS54" s="3112"/>
      <c r="IRT54" s="3112"/>
      <c r="IRU54" s="3112"/>
      <c r="IRV54" s="3112"/>
      <c r="IRW54" s="3112"/>
      <c r="IRX54" s="3112"/>
      <c r="IRY54" s="3112"/>
      <c r="IRZ54" s="3112"/>
      <c r="ISA54" s="3112"/>
      <c r="ISB54" s="3112"/>
      <c r="ISC54" s="3112"/>
      <c r="ISD54" s="3112"/>
      <c r="ISE54" s="3112"/>
      <c r="ISF54" s="3112"/>
      <c r="ISG54" s="3112"/>
      <c r="ISH54" s="3112"/>
      <c r="ISI54" s="3112"/>
      <c r="ISJ54" s="3112"/>
      <c r="ISK54" s="3112"/>
      <c r="ISL54" s="3112"/>
      <c r="ISM54" s="3112"/>
      <c r="ISN54" s="3112"/>
      <c r="ISO54" s="3112"/>
      <c r="ISP54" s="3112"/>
      <c r="ISQ54" s="3112"/>
      <c r="ISR54" s="3112"/>
      <c r="ISS54" s="3112"/>
      <c r="IST54" s="3112"/>
      <c r="ISU54" s="3112"/>
      <c r="ISV54" s="3112"/>
      <c r="ISW54" s="3112"/>
      <c r="ISX54" s="3112"/>
      <c r="ISY54" s="3112"/>
      <c r="ISZ54" s="3112"/>
      <c r="ITA54" s="3112"/>
      <c r="ITB54" s="3112"/>
      <c r="ITC54" s="3112"/>
      <c r="ITD54" s="3112"/>
      <c r="ITE54" s="3112"/>
      <c r="ITF54" s="3112"/>
      <c r="ITG54" s="3112"/>
      <c r="ITH54" s="3112"/>
      <c r="ITI54" s="3112"/>
      <c r="ITJ54" s="3112"/>
      <c r="ITK54" s="3112"/>
      <c r="ITL54" s="3112"/>
      <c r="ITM54" s="3112"/>
      <c r="ITN54" s="3112"/>
      <c r="ITO54" s="3112"/>
      <c r="ITP54" s="3112"/>
      <c r="ITQ54" s="3112"/>
      <c r="ITR54" s="3112"/>
      <c r="ITS54" s="3112"/>
      <c r="ITT54" s="3112"/>
      <c r="ITU54" s="3112"/>
      <c r="ITV54" s="3112"/>
      <c r="ITW54" s="3112"/>
      <c r="ITX54" s="3112"/>
      <c r="ITY54" s="3112"/>
      <c r="ITZ54" s="3112"/>
      <c r="IUA54" s="3112"/>
      <c r="IUB54" s="3112"/>
      <c r="IUC54" s="3112"/>
      <c r="IUD54" s="3112"/>
      <c r="IUE54" s="3112"/>
      <c r="IUF54" s="3112"/>
      <c r="IUG54" s="3112"/>
      <c r="IUH54" s="3112"/>
      <c r="IUI54" s="3112"/>
      <c r="IUJ54" s="3112"/>
      <c r="IUK54" s="3112"/>
      <c r="IUL54" s="3112"/>
      <c r="IUM54" s="3112"/>
      <c r="IUN54" s="3112"/>
      <c r="IUO54" s="3112"/>
      <c r="IUP54" s="3112"/>
      <c r="IUQ54" s="3112"/>
      <c r="IUR54" s="3112"/>
      <c r="IUS54" s="3112"/>
      <c r="IUT54" s="3112"/>
      <c r="IUU54" s="3112"/>
      <c r="IUV54" s="3112"/>
      <c r="IUW54" s="3112"/>
      <c r="IUX54" s="3112"/>
      <c r="IUY54" s="3112"/>
      <c r="IUZ54" s="3112"/>
      <c r="IVA54" s="3112"/>
      <c r="IVB54" s="3112"/>
      <c r="IVC54" s="3112"/>
      <c r="IVD54" s="3112"/>
      <c r="IVE54" s="3112"/>
      <c r="IVF54" s="3112"/>
      <c r="IVG54" s="3112"/>
      <c r="IVH54" s="3112"/>
      <c r="IVI54" s="3112"/>
      <c r="IVJ54" s="3112"/>
      <c r="IVK54" s="3112"/>
      <c r="IVL54" s="3112"/>
      <c r="IVM54" s="3112"/>
      <c r="IVN54" s="3112"/>
      <c r="IVO54" s="3112"/>
      <c r="IVP54" s="3112"/>
      <c r="IVQ54" s="3112"/>
      <c r="IVR54" s="3112"/>
      <c r="IVS54" s="3112"/>
      <c r="IVT54" s="3112"/>
      <c r="IVU54" s="3112"/>
      <c r="IVV54" s="3112"/>
      <c r="IVW54" s="3112"/>
      <c r="IVX54" s="3112"/>
      <c r="IVY54" s="3112"/>
      <c r="IVZ54" s="3112"/>
      <c r="IWA54" s="3112"/>
      <c r="IWB54" s="3112"/>
      <c r="IWC54" s="3112"/>
      <c r="IWD54" s="3112"/>
      <c r="IWE54" s="3112"/>
      <c r="IWF54" s="3112"/>
      <c r="IWG54" s="3112"/>
      <c r="IWH54" s="3112"/>
      <c r="IWI54" s="3112"/>
      <c r="IWJ54" s="3112"/>
      <c r="IWK54" s="3112"/>
      <c r="IWL54" s="3112"/>
      <c r="IWM54" s="3112"/>
      <c r="IWN54" s="3112"/>
      <c r="IWO54" s="3112"/>
      <c r="IWP54" s="3112"/>
      <c r="IWQ54" s="3112"/>
      <c r="IWR54" s="3112"/>
      <c r="IWS54" s="3112"/>
      <c r="IWT54" s="3112"/>
      <c r="IWU54" s="3112"/>
      <c r="IWV54" s="3112"/>
      <c r="IWW54" s="3112"/>
      <c r="IWX54" s="3112"/>
      <c r="IWY54" s="3112"/>
      <c r="IWZ54" s="3112"/>
      <c r="IXA54" s="3112"/>
      <c r="IXB54" s="3112"/>
      <c r="IXC54" s="3112"/>
      <c r="IXD54" s="3112"/>
      <c r="IXE54" s="3112"/>
      <c r="IXF54" s="3112"/>
      <c r="IXG54" s="3112"/>
      <c r="IXH54" s="3112"/>
      <c r="IXI54" s="3112"/>
      <c r="IXJ54" s="3112"/>
      <c r="IXK54" s="3112"/>
      <c r="IXL54" s="3112"/>
      <c r="IXM54" s="3112"/>
      <c r="IXN54" s="3112"/>
      <c r="IXO54" s="3112"/>
      <c r="IXP54" s="3112"/>
      <c r="IXQ54" s="3112"/>
      <c r="IXR54" s="3112"/>
      <c r="IXS54" s="3112"/>
      <c r="IXT54" s="3112"/>
      <c r="IXU54" s="3112"/>
      <c r="IXV54" s="3112"/>
      <c r="IXW54" s="3112"/>
      <c r="IXX54" s="3112"/>
      <c r="IXY54" s="3112"/>
      <c r="IXZ54" s="3112"/>
      <c r="IYA54" s="3112"/>
      <c r="IYB54" s="3112"/>
      <c r="IYC54" s="3112"/>
      <c r="IYD54" s="3112"/>
      <c r="IYE54" s="3112"/>
      <c r="IYF54" s="3112"/>
      <c r="IYG54" s="3112"/>
      <c r="IYH54" s="3112"/>
      <c r="IYI54" s="3112"/>
      <c r="IYJ54" s="3112"/>
      <c r="IYK54" s="3112"/>
      <c r="IYL54" s="3112"/>
      <c r="IYM54" s="3112"/>
      <c r="IYN54" s="3112"/>
      <c r="IYO54" s="3112"/>
      <c r="IYP54" s="3112"/>
      <c r="IYQ54" s="3112"/>
      <c r="IYR54" s="3112"/>
      <c r="IYS54" s="3112"/>
      <c r="IYT54" s="3112"/>
      <c r="IYU54" s="3112"/>
      <c r="IYV54" s="3112"/>
      <c r="IYW54" s="3112"/>
      <c r="IYX54" s="3112"/>
      <c r="IYY54" s="3112"/>
      <c r="IYZ54" s="3112"/>
      <c r="IZA54" s="3112"/>
      <c r="IZB54" s="3112"/>
      <c r="IZC54" s="3112"/>
      <c r="IZD54" s="3112"/>
      <c r="IZE54" s="3112"/>
      <c r="IZF54" s="3112"/>
      <c r="IZG54" s="3112"/>
      <c r="IZH54" s="3112"/>
      <c r="IZI54" s="3112"/>
      <c r="IZJ54" s="3112"/>
      <c r="IZK54" s="3112"/>
      <c r="IZL54" s="3112"/>
      <c r="IZM54" s="3112"/>
      <c r="IZN54" s="3112"/>
      <c r="IZO54" s="3112"/>
      <c r="IZP54" s="3112"/>
      <c r="IZQ54" s="3112"/>
      <c r="IZR54" s="3112"/>
      <c r="IZS54" s="3112"/>
      <c r="IZT54" s="3112"/>
      <c r="IZU54" s="3112"/>
      <c r="IZV54" s="3112"/>
      <c r="IZW54" s="3112"/>
      <c r="IZX54" s="3112"/>
      <c r="IZY54" s="3112"/>
      <c r="IZZ54" s="3112"/>
      <c r="JAA54" s="3112"/>
      <c r="JAB54" s="3112"/>
      <c r="JAC54" s="3112"/>
      <c r="JAD54" s="3112"/>
      <c r="JAE54" s="3112"/>
      <c r="JAF54" s="3112"/>
      <c r="JAG54" s="3112"/>
      <c r="JAH54" s="3112"/>
      <c r="JAI54" s="3112"/>
      <c r="JAJ54" s="3112"/>
      <c r="JAK54" s="3112"/>
      <c r="JAL54" s="3112"/>
      <c r="JAM54" s="3112"/>
      <c r="JAN54" s="3112"/>
      <c r="JAO54" s="3112"/>
      <c r="JAP54" s="3112"/>
      <c r="JAQ54" s="3112"/>
      <c r="JAR54" s="3112"/>
      <c r="JAS54" s="3112"/>
      <c r="JAT54" s="3112"/>
      <c r="JAU54" s="3112"/>
      <c r="JAV54" s="3112"/>
      <c r="JAW54" s="3112"/>
      <c r="JAX54" s="3112"/>
      <c r="JAY54" s="3112"/>
      <c r="JAZ54" s="3112"/>
      <c r="JBA54" s="3112"/>
      <c r="JBB54" s="3112"/>
      <c r="JBC54" s="3112"/>
      <c r="JBD54" s="3112"/>
      <c r="JBE54" s="3112"/>
      <c r="JBF54" s="3112"/>
      <c r="JBG54" s="3112"/>
      <c r="JBH54" s="3112"/>
      <c r="JBI54" s="3112"/>
      <c r="JBJ54" s="3112"/>
      <c r="JBK54" s="3112"/>
      <c r="JBL54" s="3112"/>
      <c r="JBM54" s="3112"/>
      <c r="JBN54" s="3112"/>
      <c r="JBO54" s="3112"/>
      <c r="JBP54" s="3112"/>
      <c r="JBQ54" s="3112"/>
      <c r="JBR54" s="3112"/>
      <c r="JBS54" s="3112"/>
      <c r="JBT54" s="3112"/>
      <c r="JBU54" s="3112"/>
      <c r="JBV54" s="3112"/>
      <c r="JBW54" s="3112"/>
      <c r="JBX54" s="3112"/>
      <c r="JBY54" s="3112"/>
      <c r="JBZ54" s="3112"/>
      <c r="JCA54" s="3112"/>
      <c r="JCB54" s="3112"/>
      <c r="JCC54" s="3112"/>
      <c r="JCD54" s="3112"/>
      <c r="JCE54" s="3112"/>
      <c r="JCF54" s="3112"/>
      <c r="JCG54" s="3112"/>
      <c r="JCH54" s="3112"/>
      <c r="JCI54" s="3112"/>
      <c r="JCJ54" s="3112"/>
      <c r="JCK54" s="3112"/>
      <c r="JCL54" s="3112"/>
      <c r="JCM54" s="3112"/>
      <c r="JCN54" s="3112"/>
      <c r="JCO54" s="3112"/>
      <c r="JCP54" s="3112"/>
      <c r="JCQ54" s="3112"/>
      <c r="JCR54" s="3112"/>
      <c r="JCS54" s="3112"/>
      <c r="JCT54" s="3112"/>
      <c r="JCU54" s="3112"/>
      <c r="JCV54" s="3112"/>
      <c r="JCW54" s="3112"/>
      <c r="JCX54" s="3112"/>
      <c r="JCY54" s="3112"/>
      <c r="JCZ54" s="3112"/>
      <c r="JDA54" s="3112"/>
      <c r="JDB54" s="3112"/>
      <c r="JDC54" s="3112"/>
      <c r="JDD54" s="3112"/>
      <c r="JDE54" s="3112"/>
      <c r="JDF54" s="3112"/>
      <c r="JDG54" s="3112"/>
      <c r="JDH54" s="3112"/>
      <c r="JDI54" s="3112"/>
      <c r="JDJ54" s="3112"/>
      <c r="JDK54" s="3112"/>
      <c r="JDL54" s="3112"/>
      <c r="JDM54" s="3112"/>
      <c r="JDN54" s="3112"/>
      <c r="JDO54" s="3112"/>
      <c r="JDP54" s="3112"/>
      <c r="JDQ54" s="3112"/>
      <c r="JDR54" s="3112"/>
      <c r="JDS54" s="3112"/>
      <c r="JDT54" s="3112"/>
      <c r="JDU54" s="3112"/>
      <c r="JDV54" s="3112"/>
      <c r="JDW54" s="3112"/>
      <c r="JDX54" s="3112"/>
      <c r="JDY54" s="3112"/>
      <c r="JDZ54" s="3112"/>
      <c r="JEA54" s="3112"/>
      <c r="JEB54" s="3112"/>
      <c r="JEC54" s="3112"/>
      <c r="JED54" s="3112"/>
      <c r="JEE54" s="3112"/>
      <c r="JEF54" s="3112"/>
      <c r="JEG54" s="3112"/>
      <c r="JEH54" s="3112"/>
      <c r="JEI54" s="3112"/>
      <c r="JEJ54" s="3112"/>
      <c r="JEK54" s="3112"/>
      <c r="JEL54" s="3112"/>
      <c r="JEM54" s="3112"/>
      <c r="JEN54" s="3112"/>
      <c r="JEO54" s="3112"/>
      <c r="JEP54" s="3112"/>
      <c r="JEQ54" s="3112"/>
      <c r="JER54" s="3112"/>
      <c r="JES54" s="3112"/>
      <c r="JET54" s="3112"/>
      <c r="JEU54" s="3112"/>
      <c r="JEV54" s="3112"/>
      <c r="JEW54" s="3112"/>
      <c r="JEX54" s="3112"/>
      <c r="JEY54" s="3112"/>
      <c r="JEZ54" s="3112"/>
      <c r="JFA54" s="3112"/>
      <c r="JFB54" s="3112"/>
      <c r="JFC54" s="3112"/>
      <c r="JFD54" s="3112"/>
      <c r="JFE54" s="3112"/>
      <c r="JFF54" s="3112"/>
      <c r="JFG54" s="3112"/>
      <c r="JFH54" s="3112"/>
      <c r="JFI54" s="3112"/>
      <c r="JFJ54" s="3112"/>
      <c r="JFK54" s="3112"/>
      <c r="JFL54" s="3112"/>
      <c r="JFM54" s="3112"/>
      <c r="JFN54" s="3112"/>
      <c r="JFO54" s="3112"/>
      <c r="JFP54" s="3112"/>
      <c r="JFQ54" s="3112"/>
      <c r="JFR54" s="3112"/>
      <c r="JFS54" s="3112"/>
      <c r="JFT54" s="3112"/>
      <c r="JFU54" s="3112"/>
      <c r="JFV54" s="3112"/>
      <c r="JFW54" s="3112"/>
      <c r="JFX54" s="3112"/>
      <c r="JFY54" s="3112"/>
      <c r="JFZ54" s="3112"/>
      <c r="JGA54" s="3112"/>
      <c r="JGB54" s="3112"/>
      <c r="JGC54" s="3112"/>
      <c r="JGD54" s="3112"/>
      <c r="JGE54" s="3112"/>
      <c r="JGF54" s="3112"/>
      <c r="JGG54" s="3112"/>
      <c r="JGH54" s="3112"/>
      <c r="JGI54" s="3112"/>
      <c r="JGJ54" s="3112"/>
      <c r="JGK54" s="3112"/>
      <c r="JGL54" s="3112"/>
      <c r="JGM54" s="3112"/>
      <c r="JGN54" s="3112"/>
      <c r="JGO54" s="3112"/>
      <c r="JGP54" s="3112"/>
      <c r="JGQ54" s="3112"/>
      <c r="JGR54" s="3112"/>
      <c r="JGS54" s="3112"/>
      <c r="JGT54" s="3112"/>
      <c r="JGU54" s="3112"/>
      <c r="JGV54" s="3112"/>
      <c r="JGW54" s="3112"/>
      <c r="JGX54" s="3112"/>
      <c r="JGY54" s="3112"/>
      <c r="JGZ54" s="3112"/>
      <c r="JHA54" s="3112"/>
      <c r="JHB54" s="3112"/>
      <c r="JHC54" s="3112"/>
      <c r="JHD54" s="3112"/>
      <c r="JHE54" s="3112"/>
      <c r="JHF54" s="3112"/>
      <c r="JHG54" s="3112"/>
      <c r="JHH54" s="3112"/>
      <c r="JHI54" s="3112"/>
      <c r="JHJ54" s="3112"/>
      <c r="JHK54" s="3112"/>
      <c r="JHL54" s="3112"/>
      <c r="JHM54" s="3112"/>
      <c r="JHN54" s="3112"/>
      <c r="JHO54" s="3112"/>
      <c r="JHP54" s="3112"/>
      <c r="JHQ54" s="3112"/>
      <c r="JHR54" s="3112"/>
      <c r="JHS54" s="3112"/>
      <c r="JHT54" s="3112"/>
      <c r="JHU54" s="3112"/>
      <c r="JHV54" s="3112"/>
      <c r="JHW54" s="3112"/>
      <c r="JHX54" s="3112"/>
      <c r="JHY54" s="3112"/>
      <c r="JHZ54" s="3112"/>
      <c r="JIA54" s="3112"/>
      <c r="JIB54" s="3112"/>
      <c r="JIC54" s="3112"/>
      <c r="JID54" s="3112"/>
      <c r="JIE54" s="3112"/>
      <c r="JIF54" s="3112"/>
      <c r="JIG54" s="3112"/>
      <c r="JIH54" s="3112"/>
      <c r="JII54" s="3112"/>
      <c r="JIJ54" s="3112"/>
      <c r="JIK54" s="3112"/>
      <c r="JIL54" s="3112"/>
      <c r="JIM54" s="3112"/>
      <c r="JIN54" s="3112"/>
      <c r="JIO54" s="3112"/>
      <c r="JIP54" s="3112"/>
      <c r="JIQ54" s="3112"/>
      <c r="JIR54" s="3112"/>
      <c r="JIS54" s="3112"/>
      <c r="JIT54" s="3112"/>
      <c r="JIU54" s="3112"/>
      <c r="JIV54" s="3112"/>
      <c r="JIW54" s="3112"/>
      <c r="JIX54" s="3112"/>
      <c r="JIY54" s="3112"/>
      <c r="JIZ54" s="3112"/>
      <c r="JJA54" s="3112"/>
      <c r="JJB54" s="3112"/>
      <c r="JJC54" s="3112"/>
      <c r="JJD54" s="3112"/>
      <c r="JJE54" s="3112"/>
      <c r="JJF54" s="3112"/>
      <c r="JJG54" s="3112"/>
      <c r="JJH54" s="3112"/>
      <c r="JJI54" s="3112"/>
      <c r="JJJ54" s="3112"/>
      <c r="JJK54" s="3112"/>
      <c r="JJL54" s="3112"/>
      <c r="JJM54" s="3112"/>
      <c r="JJN54" s="3112"/>
      <c r="JJO54" s="3112"/>
      <c r="JJP54" s="3112"/>
      <c r="JJQ54" s="3112"/>
      <c r="JJR54" s="3112"/>
      <c r="JJS54" s="3112"/>
      <c r="JJT54" s="3112"/>
      <c r="JJU54" s="3112"/>
      <c r="JJV54" s="3112"/>
      <c r="JJW54" s="3112"/>
      <c r="JJX54" s="3112"/>
      <c r="JJY54" s="3112"/>
      <c r="JJZ54" s="3112"/>
      <c r="JKA54" s="3112"/>
      <c r="JKB54" s="3112"/>
      <c r="JKC54" s="3112"/>
      <c r="JKD54" s="3112"/>
      <c r="JKE54" s="3112"/>
      <c r="JKF54" s="3112"/>
      <c r="JKG54" s="3112"/>
      <c r="JKH54" s="3112"/>
      <c r="JKI54" s="3112"/>
      <c r="JKJ54" s="3112"/>
      <c r="JKK54" s="3112"/>
      <c r="JKL54" s="3112"/>
      <c r="JKM54" s="3112"/>
      <c r="JKN54" s="3112"/>
      <c r="JKO54" s="3112"/>
      <c r="JKP54" s="3112"/>
      <c r="JKQ54" s="3112"/>
      <c r="JKR54" s="3112"/>
      <c r="JKS54" s="3112"/>
      <c r="JKT54" s="3112"/>
      <c r="JKU54" s="3112"/>
      <c r="JKV54" s="3112"/>
      <c r="JKW54" s="3112"/>
      <c r="JKX54" s="3112"/>
      <c r="JKY54" s="3112"/>
      <c r="JKZ54" s="3112"/>
      <c r="JLA54" s="3112"/>
      <c r="JLB54" s="3112"/>
      <c r="JLC54" s="3112"/>
      <c r="JLD54" s="3112"/>
      <c r="JLE54" s="3112"/>
      <c r="JLF54" s="3112"/>
      <c r="JLG54" s="3112"/>
      <c r="JLH54" s="3112"/>
      <c r="JLI54" s="3112"/>
      <c r="JLJ54" s="3112"/>
      <c r="JLK54" s="3112"/>
      <c r="JLL54" s="3112"/>
      <c r="JLM54" s="3112"/>
      <c r="JLN54" s="3112"/>
      <c r="JLO54" s="3112"/>
      <c r="JLP54" s="3112"/>
      <c r="JLQ54" s="3112"/>
      <c r="JLR54" s="3112"/>
      <c r="JLS54" s="3112"/>
      <c r="JLT54" s="3112"/>
      <c r="JLU54" s="3112"/>
      <c r="JLV54" s="3112"/>
      <c r="JLW54" s="3112"/>
      <c r="JLX54" s="3112"/>
      <c r="JLY54" s="3112"/>
      <c r="JLZ54" s="3112"/>
      <c r="JMA54" s="3112"/>
      <c r="JMB54" s="3112"/>
      <c r="JMC54" s="3112"/>
      <c r="JMD54" s="3112"/>
      <c r="JME54" s="3112"/>
      <c r="JMF54" s="3112"/>
      <c r="JMG54" s="3112"/>
      <c r="JMH54" s="3112"/>
      <c r="JMI54" s="3112"/>
      <c r="JMJ54" s="3112"/>
      <c r="JMK54" s="3112"/>
      <c r="JML54" s="3112"/>
      <c r="JMM54" s="3112"/>
      <c r="JMN54" s="3112"/>
      <c r="JMO54" s="3112"/>
      <c r="JMP54" s="3112"/>
      <c r="JMQ54" s="3112"/>
      <c r="JMR54" s="3112"/>
      <c r="JMS54" s="3112"/>
      <c r="JMT54" s="3112"/>
      <c r="JMU54" s="3112"/>
      <c r="JMV54" s="3112"/>
      <c r="JMW54" s="3112"/>
      <c r="JMX54" s="3112"/>
      <c r="JMY54" s="3112"/>
      <c r="JMZ54" s="3112"/>
      <c r="JNA54" s="3112"/>
      <c r="JNB54" s="3112"/>
      <c r="JNC54" s="3112"/>
      <c r="JND54" s="3112"/>
      <c r="JNE54" s="3112"/>
      <c r="JNF54" s="3112"/>
      <c r="JNG54" s="3112"/>
      <c r="JNH54" s="3112"/>
      <c r="JNI54" s="3112"/>
      <c r="JNJ54" s="3112"/>
      <c r="JNK54" s="3112"/>
      <c r="JNL54" s="3112"/>
      <c r="JNM54" s="3112"/>
      <c r="JNN54" s="3112"/>
      <c r="JNO54" s="3112"/>
      <c r="JNP54" s="3112"/>
      <c r="JNQ54" s="3112"/>
      <c r="JNR54" s="3112"/>
      <c r="JNS54" s="3112"/>
      <c r="JNT54" s="3112"/>
      <c r="JNU54" s="3112"/>
      <c r="JNV54" s="3112"/>
      <c r="JNW54" s="3112"/>
      <c r="JNX54" s="3112"/>
      <c r="JNY54" s="3112"/>
      <c r="JNZ54" s="3112"/>
      <c r="JOA54" s="3112"/>
      <c r="JOB54" s="3112"/>
      <c r="JOC54" s="3112"/>
      <c r="JOD54" s="3112"/>
      <c r="JOE54" s="3112"/>
      <c r="JOF54" s="3112"/>
      <c r="JOG54" s="3112"/>
      <c r="JOH54" s="3112"/>
      <c r="JOI54" s="3112"/>
      <c r="JOJ54" s="3112"/>
      <c r="JOK54" s="3112"/>
      <c r="JOL54" s="3112"/>
      <c r="JOM54" s="3112"/>
      <c r="JON54" s="3112"/>
      <c r="JOO54" s="3112"/>
      <c r="JOP54" s="3112"/>
      <c r="JOQ54" s="3112"/>
      <c r="JOR54" s="3112"/>
      <c r="JOS54" s="3112"/>
      <c r="JOT54" s="3112"/>
      <c r="JOU54" s="3112"/>
      <c r="JOV54" s="3112"/>
      <c r="JOW54" s="3112"/>
      <c r="JOX54" s="3112"/>
      <c r="JOY54" s="3112"/>
      <c r="JOZ54" s="3112"/>
      <c r="JPA54" s="3112"/>
      <c r="JPB54" s="3112"/>
      <c r="JPC54" s="3112"/>
      <c r="JPD54" s="3112"/>
      <c r="JPE54" s="3112"/>
      <c r="JPF54" s="3112"/>
      <c r="JPG54" s="3112"/>
      <c r="JPH54" s="3112"/>
      <c r="JPI54" s="3112"/>
      <c r="JPJ54" s="3112"/>
      <c r="JPK54" s="3112"/>
      <c r="JPL54" s="3112"/>
      <c r="JPM54" s="3112"/>
      <c r="JPN54" s="3112"/>
      <c r="JPO54" s="3112"/>
      <c r="JPP54" s="3112"/>
      <c r="JPQ54" s="3112"/>
      <c r="JPR54" s="3112"/>
      <c r="JPS54" s="3112"/>
      <c r="JPT54" s="3112"/>
      <c r="JPU54" s="3112"/>
      <c r="JPV54" s="3112"/>
      <c r="JPW54" s="3112"/>
      <c r="JPX54" s="3112"/>
      <c r="JPY54" s="3112"/>
      <c r="JPZ54" s="3112"/>
      <c r="JQA54" s="3112"/>
      <c r="JQB54" s="3112"/>
      <c r="JQC54" s="3112"/>
      <c r="JQD54" s="3112"/>
      <c r="JQE54" s="3112"/>
      <c r="JQF54" s="3112"/>
      <c r="JQG54" s="3112"/>
      <c r="JQH54" s="3112"/>
      <c r="JQI54" s="3112"/>
      <c r="JQJ54" s="3112"/>
      <c r="JQK54" s="3112"/>
      <c r="JQL54" s="3112"/>
      <c r="JQM54" s="3112"/>
      <c r="JQN54" s="3112"/>
      <c r="JQO54" s="3112"/>
      <c r="JQP54" s="3112"/>
      <c r="JQQ54" s="3112"/>
      <c r="JQR54" s="3112"/>
      <c r="JQS54" s="3112"/>
      <c r="JQT54" s="3112"/>
      <c r="JQU54" s="3112"/>
      <c r="JQV54" s="3112"/>
      <c r="JQW54" s="3112"/>
      <c r="JQX54" s="3112"/>
      <c r="JQY54" s="3112"/>
      <c r="JQZ54" s="3112"/>
      <c r="JRA54" s="3112"/>
      <c r="JRB54" s="3112"/>
      <c r="JRC54" s="3112"/>
      <c r="JRD54" s="3112"/>
      <c r="JRE54" s="3112"/>
      <c r="JRF54" s="3112"/>
      <c r="JRG54" s="3112"/>
      <c r="JRH54" s="3112"/>
      <c r="JRI54" s="3112"/>
      <c r="JRJ54" s="3112"/>
      <c r="JRK54" s="3112"/>
      <c r="JRL54" s="3112"/>
      <c r="JRM54" s="3112"/>
      <c r="JRN54" s="3112"/>
      <c r="JRO54" s="3112"/>
      <c r="JRP54" s="3112"/>
      <c r="JRQ54" s="3112"/>
      <c r="JRR54" s="3112"/>
      <c r="JRS54" s="3112"/>
      <c r="JRT54" s="3112"/>
      <c r="JRU54" s="3112"/>
      <c r="JRV54" s="3112"/>
      <c r="JRW54" s="3112"/>
      <c r="JRX54" s="3112"/>
      <c r="JRY54" s="3112"/>
      <c r="JRZ54" s="3112"/>
      <c r="JSA54" s="3112"/>
      <c r="JSB54" s="3112"/>
      <c r="JSC54" s="3112"/>
      <c r="JSD54" s="3112"/>
      <c r="JSE54" s="3112"/>
      <c r="JSF54" s="3112"/>
      <c r="JSG54" s="3112"/>
      <c r="JSH54" s="3112"/>
      <c r="JSI54" s="3112"/>
      <c r="JSJ54" s="3112"/>
      <c r="JSK54" s="3112"/>
      <c r="JSL54" s="3112"/>
      <c r="JSM54" s="3112"/>
      <c r="JSN54" s="3112"/>
      <c r="JSO54" s="3112"/>
      <c r="JSP54" s="3112"/>
      <c r="JSQ54" s="3112"/>
      <c r="JSR54" s="3112"/>
      <c r="JSS54" s="3112"/>
      <c r="JST54" s="3112"/>
      <c r="JSU54" s="3112"/>
      <c r="JSV54" s="3112"/>
      <c r="JSW54" s="3112"/>
      <c r="JSX54" s="3112"/>
      <c r="JSY54" s="3112"/>
      <c r="JSZ54" s="3112"/>
      <c r="JTA54" s="3112"/>
      <c r="JTB54" s="3112"/>
      <c r="JTC54" s="3112"/>
      <c r="JTD54" s="3112"/>
      <c r="JTE54" s="3112"/>
      <c r="JTF54" s="3112"/>
      <c r="JTG54" s="3112"/>
      <c r="JTH54" s="3112"/>
      <c r="JTI54" s="3112"/>
      <c r="JTJ54" s="3112"/>
      <c r="JTK54" s="3112"/>
      <c r="JTL54" s="3112"/>
      <c r="JTM54" s="3112"/>
      <c r="JTN54" s="3112"/>
      <c r="JTO54" s="3112"/>
      <c r="JTP54" s="3112"/>
      <c r="JTQ54" s="3112"/>
      <c r="JTR54" s="3112"/>
      <c r="JTS54" s="3112"/>
      <c r="JTT54" s="3112"/>
      <c r="JTU54" s="3112"/>
      <c r="JTV54" s="3112"/>
      <c r="JTW54" s="3112"/>
      <c r="JTX54" s="3112"/>
      <c r="JTY54" s="3112"/>
      <c r="JTZ54" s="3112"/>
      <c r="JUA54" s="3112"/>
      <c r="JUB54" s="3112"/>
      <c r="JUC54" s="3112"/>
      <c r="JUD54" s="3112"/>
      <c r="JUE54" s="3112"/>
      <c r="JUF54" s="3112"/>
      <c r="JUG54" s="3112"/>
      <c r="JUH54" s="3112"/>
      <c r="JUI54" s="3112"/>
      <c r="JUJ54" s="3112"/>
      <c r="JUK54" s="3112"/>
      <c r="JUL54" s="3112"/>
      <c r="JUM54" s="3112"/>
      <c r="JUN54" s="3112"/>
      <c r="JUO54" s="3112"/>
      <c r="JUP54" s="3112"/>
      <c r="JUQ54" s="3112"/>
      <c r="JUR54" s="3112"/>
      <c r="JUS54" s="3112"/>
      <c r="JUT54" s="3112"/>
      <c r="JUU54" s="3112"/>
      <c r="JUV54" s="3112"/>
      <c r="JUW54" s="3112"/>
      <c r="JUX54" s="3112"/>
      <c r="JUY54" s="3112"/>
      <c r="JUZ54" s="3112"/>
      <c r="JVA54" s="3112"/>
      <c r="JVB54" s="3112"/>
      <c r="JVC54" s="3112"/>
      <c r="JVD54" s="3112"/>
      <c r="JVE54" s="3112"/>
      <c r="JVF54" s="3112"/>
      <c r="JVG54" s="3112"/>
      <c r="JVH54" s="3112"/>
      <c r="JVI54" s="3112"/>
      <c r="JVJ54" s="3112"/>
      <c r="JVK54" s="3112"/>
      <c r="JVL54" s="3112"/>
      <c r="JVM54" s="3112"/>
      <c r="JVN54" s="3112"/>
      <c r="JVO54" s="3112"/>
      <c r="JVP54" s="3112"/>
      <c r="JVQ54" s="3112"/>
      <c r="JVR54" s="3112"/>
      <c r="JVS54" s="3112"/>
      <c r="JVT54" s="3112"/>
      <c r="JVU54" s="3112"/>
      <c r="JVV54" s="3112"/>
      <c r="JVW54" s="3112"/>
      <c r="JVX54" s="3112"/>
      <c r="JVY54" s="3112"/>
      <c r="JVZ54" s="3112"/>
      <c r="JWA54" s="3112"/>
      <c r="JWB54" s="3112"/>
      <c r="JWC54" s="3112"/>
      <c r="JWD54" s="3112"/>
      <c r="JWE54" s="3112"/>
      <c r="JWF54" s="3112"/>
      <c r="JWG54" s="3112"/>
      <c r="JWH54" s="3112"/>
      <c r="JWI54" s="3112"/>
      <c r="JWJ54" s="3112"/>
      <c r="JWK54" s="3112"/>
      <c r="JWL54" s="3112"/>
      <c r="JWM54" s="3112"/>
      <c r="JWN54" s="3112"/>
      <c r="JWO54" s="3112"/>
      <c r="JWP54" s="3112"/>
      <c r="JWQ54" s="3112"/>
      <c r="JWR54" s="3112"/>
      <c r="JWS54" s="3112"/>
      <c r="JWT54" s="3112"/>
      <c r="JWU54" s="3112"/>
      <c r="JWV54" s="3112"/>
      <c r="JWW54" s="3112"/>
      <c r="JWX54" s="3112"/>
      <c r="JWY54" s="3112"/>
      <c r="JWZ54" s="3112"/>
      <c r="JXA54" s="3112"/>
      <c r="JXB54" s="3112"/>
      <c r="JXC54" s="3112"/>
      <c r="JXD54" s="3112"/>
      <c r="JXE54" s="3112"/>
      <c r="JXF54" s="3112"/>
      <c r="JXG54" s="3112"/>
      <c r="JXH54" s="3112"/>
      <c r="JXI54" s="3112"/>
      <c r="JXJ54" s="3112"/>
      <c r="JXK54" s="3112"/>
      <c r="JXL54" s="3112"/>
      <c r="JXM54" s="3112"/>
      <c r="JXN54" s="3112"/>
      <c r="JXO54" s="3112"/>
      <c r="JXP54" s="3112"/>
      <c r="JXQ54" s="3112"/>
      <c r="JXR54" s="3112"/>
      <c r="JXS54" s="3112"/>
      <c r="JXT54" s="3112"/>
      <c r="JXU54" s="3112"/>
      <c r="JXV54" s="3112"/>
      <c r="JXW54" s="3112"/>
      <c r="JXX54" s="3112"/>
      <c r="JXY54" s="3112"/>
      <c r="JXZ54" s="3112"/>
      <c r="JYA54" s="3112"/>
      <c r="JYB54" s="3112"/>
      <c r="JYC54" s="3112"/>
      <c r="JYD54" s="3112"/>
      <c r="JYE54" s="3112"/>
      <c r="JYF54" s="3112"/>
      <c r="JYG54" s="3112"/>
      <c r="JYH54" s="3112"/>
      <c r="JYI54" s="3112"/>
      <c r="JYJ54" s="3112"/>
      <c r="JYK54" s="3112"/>
      <c r="JYL54" s="3112"/>
      <c r="JYM54" s="3112"/>
      <c r="JYN54" s="3112"/>
      <c r="JYO54" s="3112"/>
      <c r="JYP54" s="3112"/>
      <c r="JYQ54" s="3112"/>
      <c r="JYR54" s="3112"/>
      <c r="JYS54" s="3112"/>
      <c r="JYT54" s="3112"/>
      <c r="JYU54" s="3112"/>
      <c r="JYV54" s="3112"/>
      <c r="JYW54" s="3112"/>
      <c r="JYX54" s="3112"/>
      <c r="JYY54" s="3112"/>
      <c r="JYZ54" s="3112"/>
      <c r="JZA54" s="3112"/>
      <c r="JZB54" s="3112"/>
      <c r="JZC54" s="3112"/>
      <c r="JZD54" s="3112"/>
      <c r="JZE54" s="3112"/>
      <c r="JZF54" s="3112"/>
      <c r="JZG54" s="3112"/>
      <c r="JZH54" s="3112"/>
      <c r="JZI54" s="3112"/>
      <c r="JZJ54" s="3112"/>
      <c r="JZK54" s="3112"/>
      <c r="JZL54" s="3112"/>
      <c r="JZM54" s="3112"/>
      <c r="JZN54" s="3112"/>
      <c r="JZO54" s="3112"/>
      <c r="JZP54" s="3112"/>
      <c r="JZQ54" s="3112"/>
      <c r="JZR54" s="3112"/>
      <c r="JZS54" s="3112"/>
      <c r="JZT54" s="3112"/>
      <c r="JZU54" s="3112"/>
      <c r="JZV54" s="3112"/>
      <c r="JZW54" s="3112"/>
      <c r="JZX54" s="3112"/>
      <c r="JZY54" s="3112"/>
      <c r="JZZ54" s="3112"/>
      <c r="KAA54" s="3112"/>
      <c r="KAB54" s="3112"/>
      <c r="KAC54" s="3112"/>
      <c r="KAD54" s="3112"/>
      <c r="KAE54" s="3112"/>
      <c r="KAF54" s="3112"/>
      <c r="KAG54" s="3112"/>
      <c r="KAH54" s="3112"/>
      <c r="KAI54" s="3112"/>
      <c r="KAJ54" s="3112"/>
      <c r="KAK54" s="3112"/>
      <c r="KAL54" s="3112"/>
      <c r="KAM54" s="3112"/>
      <c r="KAN54" s="3112"/>
      <c r="KAO54" s="3112"/>
      <c r="KAP54" s="3112"/>
      <c r="KAQ54" s="3112"/>
      <c r="KAR54" s="3112"/>
      <c r="KAS54" s="3112"/>
      <c r="KAT54" s="3112"/>
      <c r="KAU54" s="3112"/>
      <c r="KAV54" s="3112"/>
      <c r="KAW54" s="3112"/>
      <c r="KAX54" s="3112"/>
      <c r="KAY54" s="3112"/>
      <c r="KAZ54" s="3112"/>
      <c r="KBA54" s="3112"/>
      <c r="KBB54" s="3112"/>
      <c r="KBC54" s="3112"/>
      <c r="KBD54" s="3112"/>
      <c r="KBE54" s="3112"/>
      <c r="KBF54" s="3112"/>
      <c r="KBG54" s="3112"/>
      <c r="KBH54" s="3112"/>
      <c r="KBI54" s="3112"/>
      <c r="KBJ54" s="3112"/>
      <c r="KBK54" s="3112"/>
      <c r="KBL54" s="3112"/>
      <c r="KBM54" s="3112"/>
      <c r="KBN54" s="3112"/>
      <c r="KBO54" s="3112"/>
      <c r="KBP54" s="3112"/>
      <c r="KBQ54" s="3112"/>
      <c r="KBR54" s="3112"/>
      <c r="KBS54" s="3112"/>
      <c r="KBT54" s="3112"/>
      <c r="KBU54" s="3112"/>
      <c r="KBV54" s="3112"/>
      <c r="KBW54" s="3112"/>
      <c r="KBX54" s="3112"/>
      <c r="KBY54" s="3112"/>
      <c r="KBZ54" s="3112"/>
      <c r="KCA54" s="3112"/>
      <c r="KCB54" s="3112"/>
      <c r="KCC54" s="3112"/>
      <c r="KCD54" s="3112"/>
      <c r="KCE54" s="3112"/>
      <c r="KCF54" s="3112"/>
      <c r="KCG54" s="3112"/>
      <c r="KCH54" s="3112"/>
      <c r="KCI54" s="3112"/>
      <c r="KCJ54" s="3112"/>
      <c r="KCK54" s="3112"/>
      <c r="KCL54" s="3112"/>
      <c r="KCM54" s="3112"/>
      <c r="KCN54" s="3112"/>
      <c r="KCO54" s="3112"/>
      <c r="KCP54" s="3112"/>
      <c r="KCQ54" s="3112"/>
      <c r="KCR54" s="3112"/>
      <c r="KCS54" s="3112"/>
      <c r="KCT54" s="3112"/>
      <c r="KCU54" s="3112"/>
      <c r="KCV54" s="3112"/>
      <c r="KCW54" s="3112"/>
      <c r="KCX54" s="3112"/>
      <c r="KCY54" s="3112"/>
      <c r="KCZ54" s="3112"/>
      <c r="KDA54" s="3112"/>
      <c r="KDB54" s="3112"/>
      <c r="KDC54" s="3112"/>
      <c r="KDD54" s="3112"/>
      <c r="KDE54" s="3112"/>
      <c r="KDF54" s="3112"/>
      <c r="KDG54" s="3112"/>
      <c r="KDH54" s="3112"/>
      <c r="KDI54" s="3112"/>
      <c r="KDJ54" s="3112"/>
      <c r="KDK54" s="3112"/>
      <c r="KDL54" s="3112"/>
      <c r="KDM54" s="3112"/>
      <c r="KDN54" s="3112"/>
      <c r="KDO54" s="3112"/>
      <c r="KDP54" s="3112"/>
      <c r="KDQ54" s="3112"/>
      <c r="KDR54" s="3112"/>
      <c r="KDS54" s="3112"/>
      <c r="KDT54" s="3112"/>
      <c r="KDU54" s="3112"/>
      <c r="KDV54" s="3112"/>
      <c r="KDW54" s="3112"/>
      <c r="KDX54" s="3112"/>
      <c r="KDY54" s="3112"/>
      <c r="KDZ54" s="3112"/>
      <c r="KEA54" s="3112"/>
      <c r="KEB54" s="3112"/>
      <c r="KEC54" s="3112"/>
      <c r="KED54" s="3112"/>
      <c r="KEE54" s="3112"/>
      <c r="KEF54" s="3112"/>
      <c r="KEG54" s="3112"/>
      <c r="KEH54" s="3112"/>
      <c r="KEI54" s="3112"/>
      <c r="KEJ54" s="3112"/>
      <c r="KEK54" s="3112"/>
      <c r="KEL54" s="3112"/>
      <c r="KEM54" s="3112"/>
      <c r="KEN54" s="3112"/>
      <c r="KEO54" s="3112"/>
      <c r="KEP54" s="3112"/>
      <c r="KEQ54" s="3112"/>
      <c r="KER54" s="3112"/>
      <c r="KES54" s="3112"/>
      <c r="KET54" s="3112"/>
      <c r="KEU54" s="3112"/>
      <c r="KEV54" s="3112"/>
      <c r="KEW54" s="3112"/>
      <c r="KEX54" s="3112"/>
      <c r="KEY54" s="3112"/>
      <c r="KEZ54" s="3112"/>
      <c r="KFA54" s="3112"/>
      <c r="KFB54" s="3112"/>
      <c r="KFC54" s="3112"/>
      <c r="KFD54" s="3112"/>
      <c r="KFE54" s="3112"/>
      <c r="KFF54" s="3112"/>
      <c r="KFG54" s="3112"/>
      <c r="KFH54" s="3112"/>
      <c r="KFI54" s="3112"/>
      <c r="KFJ54" s="3112"/>
      <c r="KFK54" s="3112"/>
      <c r="KFL54" s="3112"/>
      <c r="KFM54" s="3112"/>
      <c r="KFN54" s="3112"/>
      <c r="KFO54" s="3112"/>
      <c r="KFP54" s="3112"/>
      <c r="KFQ54" s="3112"/>
      <c r="KFR54" s="3112"/>
      <c r="KFS54" s="3112"/>
      <c r="KFT54" s="3112"/>
      <c r="KFU54" s="3112"/>
      <c r="KFV54" s="3112"/>
      <c r="KFW54" s="3112"/>
      <c r="KFX54" s="3112"/>
      <c r="KFY54" s="3112"/>
      <c r="KFZ54" s="3112"/>
      <c r="KGA54" s="3112"/>
      <c r="KGB54" s="3112"/>
      <c r="KGC54" s="3112"/>
      <c r="KGD54" s="3112"/>
      <c r="KGE54" s="3112"/>
      <c r="KGF54" s="3112"/>
      <c r="KGG54" s="3112"/>
      <c r="KGH54" s="3112"/>
      <c r="KGI54" s="3112"/>
      <c r="KGJ54" s="3112"/>
      <c r="KGK54" s="3112"/>
      <c r="KGL54" s="3112"/>
      <c r="KGM54" s="3112"/>
      <c r="KGN54" s="3112"/>
      <c r="KGO54" s="3112"/>
      <c r="KGP54" s="3112"/>
      <c r="KGQ54" s="3112"/>
      <c r="KGR54" s="3112"/>
      <c r="KGS54" s="3112"/>
      <c r="KGT54" s="3112"/>
      <c r="KGU54" s="3112"/>
      <c r="KGV54" s="3112"/>
      <c r="KGW54" s="3112"/>
      <c r="KGX54" s="3112"/>
      <c r="KGY54" s="3112"/>
      <c r="KGZ54" s="3112"/>
      <c r="KHA54" s="3112"/>
      <c r="KHB54" s="3112"/>
      <c r="KHC54" s="3112"/>
      <c r="KHD54" s="3112"/>
      <c r="KHE54" s="3112"/>
      <c r="KHF54" s="3112"/>
      <c r="KHG54" s="3112"/>
      <c r="KHH54" s="3112"/>
      <c r="KHI54" s="3112"/>
      <c r="KHJ54" s="3112"/>
      <c r="KHK54" s="3112"/>
      <c r="KHL54" s="3112"/>
      <c r="KHM54" s="3112"/>
      <c r="KHN54" s="3112"/>
      <c r="KHO54" s="3112"/>
      <c r="KHP54" s="3112"/>
      <c r="KHQ54" s="3112"/>
      <c r="KHR54" s="3112"/>
      <c r="KHS54" s="3112"/>
      <c r="KHT54" s="3112"/>
      <c r="KHU54" s="3112"/>
      <c r="KHV54" s="3112"/>
      <c r="KHW54" s="3112"/>
      <c r="KHX54" s="3112"/>
      <c r="KHY54" s="3112"/>
      <c r="KHZ54" s="3112"/>
      <c r="KIA54" s="3112"/>
      <c r="KIB54" s="3112"/>
      <c r="KIC54" s="3112"/>
      <c r="KID54" s="3112"/>
      <c r="KIE54" s="3112"/>
      <c r="KIF54" s="3112"/>
      <c r="KIG54" s="3112"/>
      <c r="KIH54" s="3112"/>
      <c r="KII54" s="3112"/>
      <c r="KIJ54" s="3112"/>
      <c r="KIK54" s="3112"/>
      <c r="KIL54" s="3112"/>
      <c r="KIM54" s="3112"/>
      <c r="KIN54" s="3112"/>
      <c r="KIO54" s="3112"/>
      <c r="KIP54" s="3112"/>
      <c r="KIQ54" s="3112"/>
      <c r="KIR54" s="3112"/>
      <c r="KIS54" s="3112"/>
      <c r="KIT54" s="3112"/>
      <c r="KIU54" s="3112"/>
      <c r="KIV54" s="3112"/>
      <c r="KIW54" s="3112"/>
      <c r="KIX54" s="3112"/>
      <c r="KIY54" s="3112"/>
      <c r="KIZ54" s="3112"/>
      <c r="KJA54" s="3112"/>
      <c r="KJB54" s="3112"/>
      <c r="KJC54" s="3112"/>
      <c r="KJD54" s="3112"/>
      <c r="KJE54" s="3112"/>
      <c r="KJF54" s="3112"/>
      <c r="KJG54" s="3112"/>
      <c r="KJH54" s="3112"/>
      <c r="KJI54" s="3112"/>
      <c r="KJJ54" s="3112"/>
      <c r="KJK54" s="3112"/>
      <c r="KJL54" s="3112"/>
      <c r="KJM54" s="3112"/>
      <c r="KJN54" s="3112"/>
      <c r="KJO54" s="3112"/>
      <c r="KJP54" s="3112"/>
      <c r="KJQ54" s="3112"/>
      <c r="KJR54" s="3112"/>
      <c r="KJS54" s="3112"/>
      <c r="KJT54" s="3112"/>
      <c r="KJU54" s="3112"/>
      <c r="KJV54" s="3112"/>
      <c r="KJW54" s="3112"/>
      <c r="KJX54" s="3112"/>
      <c r="KJY54" s="3112"/>
      <c r="KJZ54" s="3112"/>
      <c r="KKA54" s="3112"/>
      <c r="KKB54" s="3112"/>
      <c r="KKC54" s="3112"/>
      <c r="KKD54" s="3112"/>
      <c r="KKE54" s="3112"/>
      <c r="KKF54" s="3112"/>
      <c r="KKG54" s="3112"/>
      <c r="KKH54" s="3112"/>
      <c r="KKI54" s="3112"/>
      <c r="KKJ54" s="3112"/>
      <c r="KKK54" s="3112"/>
      <c r="KKL54" s="3112"/>
      <c r="KKM54" s="3112"/>
      <c r="KKN54" s="3112"/>
      <c r="KKO54" s="3112"/>
      <c r="KKP54" s="3112"/>
      <c r="KKQ54" s="3112"/>
      <c r="KKR54" s="3112"/>
      <c r="KKS54" s="3112"/>
      <c r="KKT54" s="3112"/>
      <c r="KKU54" s="3112"/>
      <c r="KKV54" s="3112"/>
      <c r="KKW54" s="3112"/>
      <c r="KKX54" s="3112"/>
      <c r="KKY54" s="3112"/>
      <c r="KKZ54" s="3112"/>
      <c r="KLA54" s="3112"/>
      <c r="KLB54" s="3112"/>
      <c r="KLC54" s="3112"/>
      <c r="KLD54" s="3112"/>
      <c r="KLE54" s="3112"/>
      <c r="KLF54" s="3112"/>
      <c r="KLG54" s="3112"/>
      <c r="KLH54" s="3112"/>
      <c r="KLI54" s="3112"/>
      <c r="KLJ54" s="3112"/>
      <c r="KLK54" s="3112"/>
      <c r="KLL54" s="3112"/>
      <c r="KLM54" s="3112"/>
      <c r="KLN54" s="3112"/>
      <c r="KLO54" s="3112"/>
      <c r="KLP54" s="3112"/>
      <c r="KLQ54" s="3112"/>
      <c r="KLR54" s="3112"/>
      <c r="KLS54" s="3112"/>
      <c r="KLT54" s="3112"/>
      <c r="KLU54" s="3112"/>
      <c r="KLV54" s="3112"/>
      <c r="KLW54" s="3112"/>
      <c r="KLX54" s="3112"/>
      <c r="KLY54" s="3112"/>
      <c r="KLZ54" s="3112"/>
      <c r="KMA54" s="3112"/>
      <c r="KMB54" s="3112"/>
      <c r="KMC54" s="3112"/>
      <c r="KMD54" s="3112"/>
      <c r="KME54" s="3112"/>
      <c r="KMF54" s="3112"/>
      <c r="KMG54" s="3112"/>
      <c r="KMH54" s="3112"/>
      <c r="KMI54" s="3112"/>
      <c r="KMJ54" s="3112"/>
      <c r="KMK54" s="3112"/>
      <c r="KML54" s="3112"/>
      <c r="KMM54" s="3112"/>
      <c r="KMN54" s="3112"/>
      <c r="KMO54" s="3112"/>
      <c r="KMP54" s="3112"/>
      <c r="KMQ54" s="3112"/>
      <c r="KMR54" s="3112"/>
      <c r="KMS54" s="3112"/>
      <c r="KMT54" s="3112"/>
      <c r="KMU54" s="3112"/>
      <c r="KMV54" s="3112"/>
      <c r="KMW54" s="3112"/>
      <c r="KMX54" s="3112"/>
      <c r="KMY54" s="3112"/>
      <c r="KMZ54" s="3112"/>
      <c r="KNA54" s="3112"/>
      <c r="KNB54" s="3112"/>
      <c r="KNC54" s="3112"/>
      <c r="KND54" s="3112"/>
      <c r="KNE54" s="3112"/>
      <c r="KNF54" s="3112"/>
      <c r="KNG54" s="3112"/>
      <c r="KNH54" s="3112"/>
      <c r="KNI54" s="3112"/>
      <c r="KNJ54" s="3112"/>
      <c r="KNK54" s="3112"/>
      <c r="KNL54" s="3112"/>
      <c r="KNM54" s="3112"/>
      <c r="KNN54" s="3112"/>
      <c r="KNO54" s="3112"/>
      <c r="KNP54" s="3112"/>
      <c r="KNQ54" s="3112"/>
      <c r="KNR54" s="3112"/>
      <c r="KNS54" s="3112"/>
      <c r="KNT54" s="3112"/>
      <c r="KNU54" s="3112"/>
      <c r="KNV54" s="3112"/>
      <c r="KNW54" s="3112"/>
      <c r="KNX54" s="3112"/>
      <c r="KNY54" s="3112"/>
      <c r="KNZ54" s="3112"/>
      <c r="KOA54" s="3112"/>
      <c r="KOB54" s="3112"/>
      <c r="KOC54" s="3112"/>
      <c r="KOD54" s="3112"/>
      <c r="KOE54" s="3112"/>
      <c r="KOF54" s="3112"/>
      <c r="KOG54" s="3112"/>
      <c r="KOH54" s="3112"/>
      <c r="KOI54" s="3112"/>
      <c r="KOJ54" s="3112"/>
      <c r="KOK54" s="3112"/>
      <c r="KOL54" s="3112"/>
      <c r="KOM54" s="3112"/>
      <c r="KON54" s="3112"/>
      <c r="KOO54" s="3112"/>
      <c r="KOP54" s="3112"/>
      <c r="KOQ54" s="3112"/>
      <c r="KOR54" s="3112"/>
      <c r="KOS54" s="3112"/>
      <c r="KOT54" s="3112"/>
      <c r="KOU54" s="3112"/>
      <c r="KOV54" s="3112"/>
      <c r="KOW54" s="3112"/>
      <c r="KOX54" s="3112"/>
      <c r="KOY54" s="3112"/>
      <c r="KOZ54" s="3112"/>
      <c r="KPA54" s="3112"/>
      <c r="KPB54" s="3112"/>
      <c r="KPC54" s="3112"/>
      <c r="KPD54" s="3112"/>
      <c r="KPE54" s="3112"/>
      <c r="KPF54" s="3112"/>
      <c r="KPG54" s="3112"/>
      <c r="KPH54" s="3112"/>
      <c r="KPI54" s="3112"/>
      <c r="KPJ54" s="3112"/>
      <c r="KPK54" s="3112"/>
      <c r="KPL54" s="3112"/>
      <c r="KPM54" s="3112"/>
      <c r="KPN54" s="3112"/>
      <c r="KPO54" s="3112"/>
      <c r="KPP54" s="3112"/>
      <c r="KPQ54" s="3112"/>
      <c r="KPR54" s="3112"/>
      <c r="KPS54" s="3112"/>
      <c r="KPT54" s="3112"/>
      <c r="KPU54" s="3112"/>
      <c r="KPV54" s="3112"/>
      <c r="KPW54" s="3112"/>
      <c r="KPX54" s="3112"/>
      <c r="KPY54" s="3112"/>
      <c r="KPZ54" s="3112"/>
      <c r="KQA54" s="3112"/>
      <c r="KQB54" s="3112"/>
      <c r="KQC54" s="3112"/>
      <c r="KQD54" s="3112"/>
      <c r="KQE54" s="3112"/>
      <c r="KQF54" s="3112"/>
      <c r="KQG54" s="3112"/>
      <c r="KQH54" s="3112"/>
      <c r="KQI54" s="3112"/>
      <c r="KQJ54" s="3112"/>
      <c r="KQK54" s="3112"/>
      <c r="KQL54" s="3112"/>
      <c r="KQM54" s="3112"/>
      <c r="KQN54" s="3112"/>
      <c r="KQO54" s="3112"/>
      <c r="KQP54" s="3112"/>
      <c r="KQQ54" s="3112"/>
      <c r="KQR54" s="3112"/>
      <c r="KQS54" s="3112"/>
      <c r="KQT54" s="3112"/>
      <c r="KQU54" s="3112"/>
      <c r="KQV54" s="3112"/>
      <c r="KQW54" s="3112"/>
      <c r="KQX54" s="3112"/>
      <c r="KQY54" s="3112"/>
      <c r="KQZ54" s="3112"/>
      <c r="KRA54" s="3112"/>
      <c r="KRB54" s="3112"/>
      <c r="KRC54" s="3112"/>
      <c r="KRD54" s="3112"/>
      <c r="KRE54" s="3112"/>
      <c r="KRF54" s="3112"/>
      <c r="KRG54" s="3112"/>
      <c r="KRH54" s="3112"/>
      <c r="KRI54" s="3112"/>
      <c r="KRJ54" s="3112"/>
      <c r="KRK54" s="3112"/>
      <c r="KRL54" s="3112"/>
      <c r="KRM54" s="3112"/>
      <c r="KRN54" s="3112"/>
      <c r="KRO54" s="3112"/>
      <c r="KRP54" s="3112"/>
      <c r="KRQ54" s="3112"/>
      <c r="KRR54" s="3112"/>
      <c r="KRS54" s="3112"/>
      <c r="KRT54" s="3112"/>
      <c r="KRU54" s="3112"/>
      <c r="KRV54" s="3112"/>
      <c r="KRW54" s="3112"/>
      <c r="KRX54" s="3112"/>
      <c r="KRY54" s="3112"/>
      <c r="KRZ54" s="3112"/>
      <c r="KSA54" s="3112"/>
      <c r="KSB54" s="3112"/>
      <c r="KSC54" s="3112"/>
      <c r="KSD54" s="3112"/>
      <c r="KSE54" s="3112"/>
      <c r="KSF54" s="3112"/>
      <c r="KSG54" s="3112"/>
      <c r="KSH54" s="3112"/>
      <c r="KSI54" s="3112"/>
      <c r="KSJ54" s="3112"/>
      <c r="KSK54" s="3112"/>
      <c r="KSL54" s="3112"/>
      <c r="KSM54" s="3112"/>
      <c r="KSN54" s="3112"/>
      <c r="KSO54" s="3112"/>
      <c r="KSP54" s="3112"/>
      <c r="KSQ54" s="3112"/>
      <c r="KSR54" s="3112"/>
      <c r="KSS54" s="3112"/>
      <c r="KST54" s="3112"/>
      <c r="KSU54" s="3112"/>
      <c r="KSV54" s="3112"/>
      <c r="KSW54" s="3112"/>
      <c r="KSX54" s="3112"/>
      <c r="KSY54" s="3112"/>
      <c r="KSZ54" s="3112"/>
      <c r="KTA54" s="3112"/>
      <c r="KTB54" s="3112"/>
      <c r="KTC54" s="3112"/>
      <c r="KTD54" s="3112"/>
      <c r="KTE54" s="3112"/>
      <c r="KTF54" s="3112"/>
      <c r="KTG54" s="3112"/>
      <c r="KTH54" s="3112"/>
      <c r="KTI54" s="3112"/>
      <c r="KTJ54" s="3112"/>
      <c r="KTK54" s="3112"/>
      <c r="KTL54" s="3112"/>
      <c r="KTM54" s="3112"/>
      <c r="KTN54" s="3112"/>
      <c r="KTO54" s="3112"/>
      <c r="KTP54" s="3112"/>
      <c r="KTQ54" s="3112"/>
      <c r="KTR54" s="3112"/>
      <c r="KTS54" s="3112"/>
      <c r="KTT54" s="3112"/>
      <c r="KTU54" s="3112"/>
      <c r="KTV54" s="3112"/>
      <c r="KTW54" s="3112"/>
      <c r="KTX54" s="3112"/>
      <c r="KTY54" s="3112"/>
      <c r="KTZ54" s="3112"/>
      <c r="KUA54" s="3112"/>
      <c r="KUB54" s="3112"/>
      <c r="KUC54" s="3112"/>
      <c r="KUD54" s="3112"/>
      <c r="KUE54" s="3112"/>
      <c r="KUF54" s="3112"/>
      <c r="KUG54" s="3112"/>
      <c r="KUH54" s="3112"/>
      <c r="KUI54" s="3112"/>
      <c r="KUJ54" s="3112"/>
      <c r="KUK54" s="3112"/>
      <c r="KUL54" s="3112"/>
      <c r="KUM54" s="3112"/>
      <c r="KUN54" s="3112"/>
      <c r="KUO54" s="3112"/>
      <c r="KUP54" s="3112"/>
      <c r="KUQ54" s="3112"/>
      <c r="KUR54" s="3112"/>
      <c r="KUS54" s="3112"/>
      <c r="KUT54" s="3112"/>
      <c r="KUU54" s="3112"/>
      <c r="KUV54" s="3112"/>
      <c r="KUW54" s="3112"/>
      <c r="KUX54" s="3112"/>
      <c r="KUY54" s="3112"/>
      <c r="KUZ54" s="3112"/>
      <c r="KVA54" s="3112"/>
      <c r="KVB54" s="3112"/>
      <c r="KVC54" s="3112"/>
      <c r="KVD54" s="3112"/>
      <c r="KVE54" s="3112"/>
      <c r="KVF54" s="3112"/>
      <c r="KVG54" s="3112"/>
      <c r="KVH54" s="3112"/>
      <c r="KVI54" s="3112"/>
      <c r="KVJ54" s="3112"/>
      <c r="KVK54" s="3112"/>
      <c r="KVL54" s="3112"/>
      <c r="KVM54" s="3112"/>
      <c r="KVN54" s="3112"/>
      <c r="KVO54" s="3112"/>
      <c r="KVP54" s="3112"/>
      <c r="KVQ54" s="3112"/>
      <c r="KVR54" s="3112"/>
      <c r="KVS54" s="3112"/>
      <c r="KVT54" s="3112"/>
      <c r="KVU54" s="3112"/>
      <c r="KVV54" s="3112"/>
      <c r="KVW54" s="3112"/>
      <c r="KVX54" s="3112"/>
      <c r="KVY54" s="3112"/>
      <c r="KVZ54" s="3112"/>
      <c r="KWA54" s="3112"/>
      <c r="KWB54" s="3112"/>
      <c r="KWC54" s="3112"/>
      <c r="KWD54" s="3112"/>
      <c r="KWE54" s="3112"/>
      <c r="KWF54" s="3112"/>
      <c r="KWG54" s="3112"/>
      <c r="KWH54" s="3112"/>
      <c r="KWI54" s="3112"/>
      <c r="KWJ54" s="3112"/>
      <c r="KWK54" s="3112"/>
      <c r="KWL54" s="3112"/>
      <c r="KWM54" s="3112"/>
      <c r="KWN54" s="3112"/>
      <c r="KWO54" s="3112"/>
      <c r="KWP54" s="3112"/>
      <c r="KWQ54" s="3112"/>
      <c r="KWR54" s="3112"/>
      <c r="KWS54" s="3112"/>
      <c r="KWT54" s="3112"/>
      <c r="KWU54" s="3112"/>
      <c r="KWV54" s="3112"/>
      <c r="KWW54" s="3112"/>
      <c r="KWX54" s="3112"/>
      <c r="KWY54" s="3112"/>
      <c r="KWZ54" s="3112"/>
      <c r="KXA54" s="3112"/>
      <c r="KXB54" s="3112"/>
      <c r="KXC54" s="3112"/>
      <c r="KXD54" s="3112"/>
      <c r="KXE54" s="3112"/>
      <c r="KXF54" s="3112"/>
      <c r="KXG54" s="3112"/>
      <c r="KXH54" s="3112"/>
      <c r="KXI54" s="3112"/>
      <c r="KXJ54" s="3112"/>
      <c r="KXK54" s="3112"/>
      <c r="KXL54" s="3112"/>
      <c r="KXM54" s="3112"/>
      <c r="KXN54" s="3112"/>
      <c r="KXO54" s="3112"/>
      <c r="KXP54" s="3112"/>
      <c r="KXQ54" s="3112"/>
      <c r="KXR54" s="3112"/>
      <c r="KXS54" s="3112"/>
      <c r="KXT54" s="3112"/>
      <c r="KXU54" s="3112"/>
      <c r="KXV54" s="3112"/>
      <c r="KXW54" s="3112"/>
      <c r="KXX54" s="3112"/>
      <c r="KXY54" s="3112"/>
      <c r="KXZ54" s="3112"/>
      <c r="KYA54" s="3112"/>
      <c r="KYB54" s="3112"/>
      <c r="KYC54" s="3112"/>
      <c r="KYD54" s="3112"/>
      <c r="KYE54" s="3112"/>
      <c r="KYF54" s="3112"/>
      <c r="KYG54" s="3112"/>
      <c r="KYH54" s="3112"/>
      <c r="KYI54" s="3112"/>
      <c r="KYJ54" s="3112"/>
      <c r="KYK54" s="3112"/>
      <c r="KYL54" s="3112"/>
      <c r="KYM54" s="3112"/>
      <c r="KYN54" s="3112"/>
      <c r="KYO54" s="3112"/>
      <c r="KYP54" s="3112"/>
      <c r="KYQ54" s="3112"/>
      <c r="KYR54" s="3112"/>
      <c r="KYS54" s="3112"/>
      <c r="KYT54" s="3112"/>
      <c r="KYU54" s="3112"/>
      <c r="KYV54" s="3112"/>
      <c r="KYW54" s="3112"/>
      <c r="KYX54" s="3112"/>
      <c r="KYY54" s="3112"/>
      <c r="KYZ54" s="3112"/>
      <c r="KZA54" s="3112"/>
      <c r="KZB54" s="3112"/>
      <c r="KZC54" s="3112"/>
      <c r="KZD54" s="3112"/>
      <c r="KZE54" s="3112"/>
      <c r="KZF54" s="3112"/>
      <c r="KZG54" s="3112"/>
      <c r="KZH54" s="3112"/>
      <c r="KZI54" s="3112"/>
      <c r="KZJ54" s="3112"/>
      <c r="KZK54" s="3112"/>
      <c r="KZL54" s="3112"/>
      <c r="KZM54" s="3112"/>
      <c r="KZN54" s="3112"/>
      <c r="KZO54" s="3112"/>
      <c r="KZP54" s="3112"/>
      <c r="KZQ54" s="3112"/>
      <c r="KZR54" s="3112"/>
      <c r="KZS54" s="3112"/>
      <c r="KZT54" s="3112"/>
      <c r="KZU54" s="3112"/>
      <c r="KZV54" s="3112"/>
      <c r="KZW54" s="3112"/>
      <c r="KZX54" s="3112"/>
      <c r="KZY54" s="3112"/>
      <c r="KZZ54" s="3112"/>
      <c r="LAA54" s="3112"/>
      <c r="LAB54" s="3112"/>
      <c r="LAC54" s="3112"/>
      <c r="LAD54" s="3112"/>
      <c r="LAE54" s="3112"/>
      <c r="LAF54" s="3112"/>
      <c r="LAG54" s="3112"/>
      <c r="LAH54" s="3112"/>
      <c r="LAI54" s="3112"/>
      <c r="LAJ54" s="3112"/>
      <c r="LAK54" s="3112"/>
      <c r="LAL54" s="3112"/>
      <c r="LAM54" s="3112"/>
      <c r="LAN54" s="3112"/>
      <c r="LAO54" s="3112"/>
      <c r="LAP54" s="3112"/>
      <c r="LAQ54" s="3112"/>
      <c r="LAR54" s="3112"/>
      <c r="LAS54" s="3112"/>
      <c r="LAT54" s="3112"/>
      <c r="LAU54" s="3112"/>
      <c r="LAV54" s="3112"/>
      <c r="LAW54" s="3112"/>
      <c r="LAX54" s="3112"/>
      <c r="LAY54" s="3112"/>
      <c r="LAZ54" s="3112"/>
      <c r="LBA54" s="3112"/>
      <c r="LBB54" s="3112"/>
      <c r="LBC54" s="3112"/>
      <c r="LBD54" s="3112"/>
      <c r="LBE54" s="3112"/>
      <c r="LBF54" s="3112"/>
      <c r="LBG54" s="3112"/>
      <c r="LBH54" s="3112"/>
      <c r="LBI54" s="3112"/>
      <c r="LBJ54" s="3112"/>
      <c r="LBK54" s="3112"/>
      <c r="LBL54" s="3112"/>
      <c r="LBM54" s="3112"/>
      <c r="LBN54" s="3112"/>
      <c r="LBO54" s="3112"/>
      <c r="LBP54" s="3112"/>
      <c r="LBQ54" s="3112"/>
      <c r="LBR54" s="3112"/>
      <c r="LBS54" s="3112"/>
      <c r="LBT54" s="3112"/>
      <c r="LBU54" s="3112"/>
      <c r="LBV54" s="3112"/>
      <c r="LBW54" s="3112"/>
      <c r="LBX54" s="3112"/>
      <c r="LBY54" s="3112"/>
      <c r="LBZ54" s="3112"/>
      <c r="LCA54" s="3112"/>
      <c r="LCB54" s="3112"/>
      <c r="LCC54" s="3112"/>
      <c r="LCD54" s="3112"/>
      <c r="LCE54" s="3112"/>
      <c r="LCF54" s="3112"/>
      <c r="LCG54" s="3112"/>
      <c r="LCH54" s="3112"/>
      <c r="LCI54" s="3112"/>
      <c r="LCJ54" s="3112"/>
      <c r="LCK54" s="3112"/>
      <c r="LCL54" s="3112"/>
      <c r="LCM54" s="3112"/>
      <c r="LCN54" s="3112"/>
      <c r="LCO54" s="3112"/>
      <c r="LCP54" s="3112"/>
      <c r="LCQ54" s="3112"/>
      <c r="LCR54" s="3112"/>
      <c r="LCS54" s="3112"/>
      <c r="LCT54" s="3112"/>
      <c r="LCU54" s="3112"/>
      <c r="LCV54" s="3112"/>
      <c r="LCW54" s="3112"/>
      <c r="LCX54" s="3112"/>
      <c r="LCY54" s="3112"/>
      <c r="LCZ54" s="3112"/>
      <c r="LDA54" s="3112"/>
      <c r="LDB54" s="3112"/>
      <c r="LDC54" s="3112"/>
      <c r="LDD54" s="3112"/>
      <c r="LDE54" s="3112"/>
      <c r="LDF54" s="3112"/>
      <c r="LDG54" s="3112"/>
      <c r="LDH54" s="3112"/>
      <c r="LDI54" s="3112"/>
      <c r="LDJ54" s="3112"/>
      <c r="LDK54" s="3112"/>
      <c r="LDL54" s="3112"/>
      <c r="LDM54" s="3112"/>
      <c r="LDN54" s="3112"/>
      <c r="LDO54" s="3112"/>
      <c r="LDP54" s="3112"/>
      <c r="LDQ54" s="3112"/>
      <c r="LDR54" s="3112"/>
      <c r="LDS54" s="3112"/>
      <c r="LDT54" s="3112"/>
      <c r="LDU54" s="3112"/>
      <c r="LDV54" s="3112"/>
      <c r="LDW54" s="3112"/>
      <c r="LDX54" s="3112"/>
      <c r="LDY54" s="3112"/>
      <c r="LDZ54" s="3112"/>
      <c r="LEA54" s="3112"/>
      <c r="LEB54" s="3112"/>
      <c r="LEC54" s="3112"/>
      <c r="LED54" s="3112"/>
      <c r="LEE54" s="3112"/>
      <c r="LEF54" s="3112"/>
      <c r="LEG54" s="3112"/>
      <c r="LEH54" s="3112"/>
      <c r="LEI54" s="3112"/>
      <c r="LEJ54" s="3112"/>
      <c r="LEK54" s="3112"/>
      <c r="LEL54" s="3112"/>
      <c r="LEM54" s="3112"/>
      <c r="LEN54" s="3112"/>
      <c r="LEO54" s="3112"/>
      <c r="LEP54" s="3112"/>
      <c r="LEQ54" s="3112"/>
      <c r="LER54" s="3112"/>
      <c r="LES54" s="3112"/>
      <c r="LET54" s="3112"/>
      <c r="LEU54" s="3112"/>
      <c r="LEV54" s="3112"/>
      <c r="LEW54" s="3112"/>
      <c r="LEX54" s="3112"/>
      <c r="LEY54" s="3112"/>
      <c r="LEZ54" s="3112"/>
      <c r="LFA54" s="3112"/>
      <c r="LFB54" s="3112"/>
      <c r="LFC54" s="3112"/>
      <c r="LFD54" s="3112"/>
      <c r="LFE54" s="3112"/>
      <c r="LFF54" s="3112"/>
      <c r="LFG54" s="3112"/>
      <c r="LFH54" s="3112"/>
      <c r="LFI54" s="3112"/>
      <c r="LFJ54" s="3112"/>
      <c r="LFK54" s="3112"/>
      <c r="LFL54" s="3112"/>
      <c r="LFM54" s="3112"/>
      <c r="LFN54" s="3112"/>
      <c r="LFO54" s="3112"/>
      <c r="LFP54" s="3112"/>
      <c r="LFQ54" s="3112"/>
      <c r="LFR54" s="3112"/>
      <c r="LFS54" s="3112"/>
      <c r="LFT54" s="3112"/>
      <c r="LFU54" s="3112"/>
      <c r="LFV54" s="3112"/>
      <c r="LFW54" s="3112"/>
      <c r="LFX54" s="3112"/>
      <c r="LFY54" s="3112"/>
      <c r="LFZ54" s="3112"/>
      <c r="LGA54" s="3112"/>
      <c r="LGB54" s="3112"/>
      <c r="LGC54" s="3112"/>
      <c r="LGD54" s="3112"/>
      <c r="LGE54" s="3112"/>
      <c r="LGF54" s="3112"/>
      <c r="LGG54" s="3112"/>
      <c r="LGH54" s="3112"/>
      <c r="LGI54" s="3112"/>
      <c r="LGJ54" s="3112"/>
      <c r="LGK54" s="3112"/>
      <c r="LGL54" s="3112"/>
      <c r="LGM54" s="3112"/>
      <c r="LGN54" s="3112"/>
      <c r="LGO54" s="3112"/>
      <c r="LGP54" s="3112"/>
      <c r="LGQ54" s="3112"/>
      <c r="LGR54" s="3112"/>
      <c r="LGS54" s="3112"/>
      <c r="LGT54" s="3112"/>
      <c r="LGU54" s="3112"/>
      <c r="LGV54" s="3112"/>
      <c r="LGW54" s="3112"/>
      <c r="LGX54" s="3112"/>
      <c r="LGY54" s="3112"/>
      <c r="LGZ54" s="3112"/>
      <c r="LHA54" s="3112"/>
      <c r="LHB54" s="3112"/>
      <c r="LHC54" s="3112"/>
      <c r="LHD54" s="3112"/>
      <c r="LHE54" s="3112"/>
      <c r="LHF54" s="3112"/>
      <c r="LHG54" s="3112"/>
      <c r="LHH54" s="3112"/>
      <c r="LHI54" s="3112"/>
      <c r="LHJ54" s="3112"/>
      <c r="LHK54" s="3112"/>
      <c r="LHL54" s="3112"/>
      <c r="LHM54" s="3112"/>
      <c r="LHN54" s="3112"/>
      <c r="LHO54" s="3112"/>
      <c r="LHP54" s="3112"/>
      <c r="LHQ54" s="3112"/>
      <c r="LHR54" s="3112"/>
      <c r="LHS54" s="3112"/>
      <c r="LHT54" s="3112"/>
      <c r="LHU54" s="3112"/>
      <c r="LHV54" s="3112"/>
      <c r="LHW54" s="3112"/>
      <c r="LHX54" s="3112"/>
      <c r="LHY54" s="3112"/>
      <c r="LHZ54" s="3112"/>
      <c r="LIA54" s="3112"/>
      <c r="LIB54" s="3112"/>
      <c r="LIC54" s="3112"/>
      <c r="LID54" s="3112"/>
      <c r="LIE54" s="3112"/>
      <c r="LIF54" s="3112"/>
      <c r="LIG54" s="3112"/>
      <c r="LIH54" s="3112"/>
      <c r="LII54" s="3112"/>
      <c r="LIJ54" s="3112"/>
      <c r="LIK54" s="3112"/>
      <c r="LIL54" s="3112"/>
      <c r="LIM54" s="3112"/>
      <c r="LIN54" s="3112"/>
      <c r="LIO54" s="3112"/>
      <c r="LIP54" s="3112"/>
      <c r="LIQ54" s="3112"/>
      <c r="LIR54" s="3112"/>
      <c r="LIS54" s="3112"/>
      <c r="LIT54" s="3112"/>
      <c r="LIU54" s="3112"/>
      <c r="LIV54" s="3112"/>
      <c r="LIW54" s="3112"/>
      <c r="LIX54" s="3112"/>
      <c r="LIY54" s="3112"/>
      <c r="LIZ54" s="3112"/>
      <c r="LJA54" s="3112"/>
      <c r="LJB54" s="3112"/>
      <c r="LJC54" s="3112"/>
      <c r="LJD54" s="3112"/>
      <c r="LJE54" s="3112"/>
      <c r="LJF54" s="3112"/>
      <c r="LJG54" s="3112"/>
      <c r="LJH54" s="3112"/>
      <c r="LJI54" s="3112"/>
      <c r="LJJ54" s="3112"/>
      <c r="LJK54" s="3112"/>
      <c r="LJL54" s="3112"/>
      <c r="LJM54" s="3112"/>
      <c r="LJN54" s="3112"/>
      <c r="LJO54" s="3112"/>
      <c r="LJP54" s="3112"/>
      <c r="LJQ54" s="3112"/>
      <c r="LJR54" s="3112"/>
      <c r="LJS54" s="3112"/>
      <c r="LJT54" s="3112"/>
      <c r="LJU54" s="3112"/>
      <c r="LJV54" s="3112"/>
      <c r="LJW54" s="3112"/>
      <c r="LJX54" s="3112"/>
      <c r="LJY54" s="3112"/>
      <c r="LJZ54" s="3112"/>
      <c r="LKA54" s="3112"/>
      <c r="LKB54" s="3112"/>
      <c r="LKC54" s="3112"/>
      <c r="LKD54" s="3112"/>
      <c r="LKE54" s="3112"/>
      <c r="LKF54" s="3112"/>
      <c r="LKG54" s="3112"/>
      <c r="LKH54" s="3112"/>
      <c r="LKI54" s="3112"/>
      <c r="LKJ54" s="3112"/>
      <c r="LKK54" s="3112"/>
      <c r="LKL54" s="3112"/>
      <c r="LKM54" s="3112"/>
      <c r="LKN54" s="3112"/>
      <c r="LKO54" s="3112"/>
      <c r="LKP54" s="3112"/>
      <c r="LKQ54" s="3112"/>
      <c r="LKR54" s="3112"/>
      <c r="LKS54" s="3112"/>
      <c r="LKT54" s="3112"/>
      <c r="LKU54" s="3112"/>
      <c r="LKV54" s="3112"/>
      <c r="LKW54" s="3112"/>
      <c r="LKX54" s="3112"/>
      <c r="LKY54" s="3112"/>
      <c r="LKZ54" s="3112"/>
      <c r="LLA54" s="3112"/>
      <c r="LLB54" s="3112"/>
      <c r="LLC54" s="3112"/>
      <c r="LLD54" s="3112"/>
      <c r="LLE54" s="3112"/>
      <c r="LLF54" s="3112"/>
      <c r="LLG54" s="3112"/>
      <c r="LLH54" s="3112"/>
      <c r="LLI54" s="3112"/>
      <c r="LLJ54" s="3112"/>
      <c r="LLK54" s="3112"/>
      <c r="LLL54" s="3112"/>
      <c r="LLM54" s="3112"/>
      <c r="LLN54" s="3112"/>
      <c r="LLO54" s="3112"/>
      <c r="LLP54" s="3112"/>
      <c r="LLQ54" s="3112"/>
      <c r="LLR54" s="3112"/>
      <c r="LLS54" s="3112"/>
      <c r="LLT54" s="3112"/>
      <c r="LLU54" s="3112"/>
      <c r="LLV54" s="3112"/>
      <c r="LLW54" s="3112"/>
      <c r="LLX54" s="3112"/>
      <c r="LLY54" s="3112"/>
      <c r="LLZ54" s="3112"/>
      <c r="LMA54" s="3112"/>
      <c r="LMB54" s="3112"/>
      <c r="LMC54" s="3112"/>
      <c r="LMD54" s="3112"/>
      <c r="LME54" s="3112"/>
      <c r="LMF54" s="3112"/>
      <c r="LMG54" s="3112"/>
      <c r="LMH54" s="3112"/>
      <c r="LMI54" s="3112"/>
      <c r="LMJ54" s="3112"/>
      <c r="LMK54" s="3112"/>
      <c r="LML54" s="3112"/>
      <c r="LMM54" s="3112"/>
      <c r="LMN54" s="3112"/>
      <c r="LMO54" s="3112"/>
      <c r="LMP54" s="3112"/>
      <c r="LMQ54" s="3112"/>
      <c r="LMR54" s="3112"/>
      <c r="LMS54" s="3112"/>
      <c r="LMT54" s="3112"/>
      <c r="LMU54" s="3112"/>
      <c r="LMV54" s="3112"/>
      <c r="LMW54" s="3112"/>
      <c r="LMX54" s="3112"/>
      <c r="LMY54" s="3112"/>
      <c r="LMZ54" s="3112"/>
      <c r="LNA54" s="3112"/>
      <c r="LNB54" s="3112"/>
      <c r="LNC54" s="3112"/>
      <c r="LND54" s="3112"/>
      <c r="LNE54" s="3112"/>
      <c r="LNF54" s="3112"/>
      <c r="LNG54" s="3112"/>
      <c r="LNH54" s="3112"/>
      <c r="LNI54" s="3112"/>
      <c r="LNJ54" s="3112"/>
      <c r="LNK54" s="3112"/>
      <c r="LNL54" s="3112"/>
      <c r="LNM54" s="3112"/>
      <c r="LNN54" s="3112"/>
      <c r="LNO54" s="3112"/>
      <c r="LNP54" s="3112"/>
      <c r="LNQ54" s="3112"/>
      <c r="LNR54" s="3112"/>
      <c r="LNS54" s="3112"/>
      <c r="LNT54" s="3112"/>
      <c r="LNU54" s="3112"/>
      <c r="LNV54" s="3112"/>
      <c r="LNW54" s="3112"/>
      <c r="LNX54" s="3112"/>
      <c r="LNY54" s="3112"/>
      <c r="LNZ54" s="3112"/>
      <c r="LOA54" s="3112"/>
      <c r="LOB54" s="3112"/>
      <c r="LOC54" s="3112"/>
      <c r="LOD54" s="3112"/>
      <c r="LOE54" s="3112"/>
      <c r="LOF54" s="3112"/>
      <c r="LOG54" s="3112"/>
      <c r="LOH54" s="3112"/>
      <c r="LOI54" s="3112"/>
      <c r="LOJ54" s="3112"/>
      <c r="LOK54" s="3112"/>
      <c r="LOL54" s="3112"/>
      <c r="LOM54" s="3112"/>
      <c r="LON54" s="3112"/>
      <c r="LOO54" s="3112"/>
      <c r="LOP54" s="3112"/>
      <c r="LOQ54" s="3112"/>
      <c r="LOR54" s="3112"/>
      <c r="LOS54" s="3112"/>
      <c r="LOT54" s="3112"/>
      <c r="LOU54" s="3112"/>
      <c r="LOV54" s="3112"/>
      <c r="LOW54" s="3112"/>
      <c r="LOX54" s="3112"/>
      <c r="LOY54" s="3112"/>
      <c r="LOZ54" s="3112"/>
      <c r="LPA54" s="3112"/>
      <c r="LPB54" s="3112"/>
      <c r="LPC54" s="3112"/>
      <c r="LPD54" s="3112"/>
      <c r="LPE54" s="3112"/>
      <c r="LPF54" s="3112"/>
      <c r="LPG54" s="3112"/>
      <c r="LPH54" s="3112"/>
      <c r="LPI54" s="3112"/>
      <c r="LPJ54" s="3112"/>
      <c r="LPK54" s="3112"/>
      <c r="LPL54" s="3112"/>
      <c r="LPM54" s="3112"/>
      <c r="LPN54" s="3112"/>
      <c r="LPO54" s="3112"/>
      <c r="LPP54" s="3112"/>
      <c r="LPQ54" s="3112"/>
      <c r="LPR54" s="3112"/>
      <c r="LPS54" s="3112"/>
      <c r="LPT54" s="3112"/>
      <c r="LPU54" s="3112"/>
      <c r="LPV54" s="3112"/>
      <c r="LPW54" s="3112"/>
      <c r="LPX54" s="3112"/>
      <c r="LPY54" s="3112"/>
      <c r="LPZ54" s="3112"/>
      <c r="LQA54" s="3112"/>
      <c r="LQB54" s="3112"/>
      <c r="LQC54" s="3112"/>
      <c r="LQD54" s="3112"/>
      <c r="LQE54" s="3112"/>
      <c r="LQF54" s="3112"/>
      <c r="LQG54" s="3112"/>
      <c r="LQH54" s="3112"/>
      <c r="LQI54" s="3112"/>
      <c r="LQJ54" s="3112"/>
      <c r="LQK54" s="3112"/>
      <c r="LQL54" s="3112"/>
      <c r="LQM54" s="3112"/>
      <c r="LQN54" s="3112"/>
      <c r="LQO54" s="3112"/>
      <c r="LQP54" s="3112"/>
      <c r="LQQ54" s="3112"/>
      <c r="LQR54" s="3112"/>
      <c r="LQS54" s="3112"/>
      <c r="LQT54" s="3112"/>
      <c r="LQU54" s="3112"/>
      <c r="LQV54" s="3112"/>
      <c r="LQW54" s="3112"/>
      <c r="LQX54" s="3112"/>
      <c r="LQY54" s="3112"/>
      <c r="LQZ54" s="3112"/>
      <c r="LRA54" s="3112"/>
      <c r="LRB54" s="3112"/>
      <c r="LRC54" s="3112"/>
      <c r="LRD54" s="3112"/>
      <c r="LRE54" s="3112"/>
      <c r="LRF54" s="3112"/>
      <c r="LRG54" s="3112"/>
      <c r="LRH54" s="3112"/>
      <c r="LRI54" s="3112"/>
      <c r="LRJ54" s="3112"/>
      <c r="LRK54" s="3112"/>
      <c r="LRL54" s="3112"/>
      <c r="LRM54" s="3112"/>
      <c r="LRN54" s="3112"/>
      <c r="LRO54" s="3112"/>
      <c r="LRP54" s="3112"/>
      <c r="LRQ54" s="3112"/>
      <c r="LRR54" s="3112"/>
      <c r="LRS54" s="3112"/>
      <c r="LRT54" s="3112"/>
      <c r="LRU54" s="3112"/>
      <c r="LRV54" s="3112"/>
      <c r="LRW54" s="3112"/>
      <c r="LRX54" s="3112"/>
      <c r="LRY54" s="3112"/>
      <c r="LRZ54" s="3112"/>
      <c r="LSA54" s="3112"/>
      <c r="LSB54" s="3112"/>
      <c r="LSC54" s="3112"/>
      <c r="LSD54" s="3112"/>
      <c r="LSE54" s="3112"/>
      <c r="LSF54" s="3112"/>
      <c r="LSG54" s="3112"/>
      <c r="LSH54" s="3112"/>
      <c r="LSI54" s="3112"/>
      <c r="LSJ54" s="3112"/>
      <c r="LSK54" s="3112"/>
      <c r="LSL54" s="3112"/>
      <c r="LSM54" s="3112"/>
      <c r="LSN54" s="3112"/>
      <c r="LSO54" s="3112"/>
      <c r="LSP54" s="3112"/>
      <c r="LSQ54" s="3112"/>
      <c r="LSR54" s="3112"/>
      <c r="LSS54" s="3112"/>
      <c r="LST54" s="3112"/>
      <c r="LSU54" s="3112"/>
      <c r="LSV54" s="3112"/>
      <c r="LSW54" s="3112"/>
      <c r="LSX54" s="3112"/>
      <c r="LSY54" s="3112"/>
      <c r="LSZ54" s="3112"/>
      <c r="LTA54" s="3112"/>
      <c r="LTB54" s="3112"/>
      <c r="LTC54" s="3112"/>
      <c r="LTD54" s="3112"/>
      <c r="LTE54" s="3112"/>
      <c r="LTF54" s="3112"/>
      <c r="LTG54" s="3112"/>
      <c r="LTH54" s="3112"/>
      <c r="LTI54" s="3112"/>
      <c r="LTJ54" s="3112"/>
      <c r="LTK54" s="3112"/>
      <c r="LTL54" s="3112"/>
      <c r="LTM54" s="3112"/>
      <c r="LTN54" s="3112"/>
      <c r="LTO54" s="3112"/>
      <c r="LTP54" s="3112"/>
      <c r="LTQ54" s="3112"/>
      <c r="LTR54" s="3112"/>
      <c r="LTS54" s="3112"/>
      <c r="LTT54" s="3112"/>
      <c r="LTU54" s="3112"/>
      <c r="LTV54" s="3112"/>
      <c r="LTW54" s="3112"/>
      <c r="LTX54" s="3112"/>
      <c r="LTY54" s="3112"/>
      <c r="LTZ54" s="3112"/>
      <c r="LUA54" s="3112"/>
      <c r="LUB54" s="3112"/>
      <c r="LUC54" s="3112"/>
      <c r="LUD54" s="3112"/>
      <c r="LUE54" s="3112"/>
      <c r="LUF54" s="3112"/>
      <c r="LUG54" s="3112"/>
      <c r="LUH54" s="3112"/>
      <c r="LUI54" s="3112"/>
      <c r="LUJ54" s="3112"/>
      <c r="LUK54" s="3112"/>
      <c r="LUL54" s="3112"/>
      <c r="LUM54" s="3112"/>
      <c r="LUN54" s="3112"/>
      <c r="LUO54" s="3112"/>
      <c r="LUP54" s="3112"/>
      <c r="LUQ54" s="3112"/>
      <c r="LUR54" s="3112"/>
      <c r="LUS54" s="3112"/>
      <c r="LUT54" s="3112"/>
      <c r="LUU54" s="3112"/>
      <c r="LUV54" s="3112"/>
      <c r="LUW54" s="3112"/>
      <c r="LUX54" s="3112"/>
      <c r="LUY54" s="3112"/>
      <c r="LUZ54" s="3112"/>
      <c r="LVA54" s="3112"/>
      <c r="LVB54" s="3112"/>
      <c r="LVC54" s="3112"/>
      <c r="LVD54" s="3112"/>
      <c r="LVE54" s="3112"/>
      <c r="LVF54" s="3112"/>
      <c r="LVG54" s="3112"/>
      <c r="LVH54" s="3112"/>
      <c r="LVI54" s="3112"/>
      <c r="LVJ54" s="3112"/>
      <c r="LVK54" s="3112"/>
      <c r="LVL54" s="3112"/>
      <c r="LVM54" s="3112"/>
      <c r="LVN54" s="3112"/>
      <c r="LVO54" s="3112"/>
      <c r="LVP54" s="3112"/>
      <c r="LVQ54" s="3112"/>
      <c r="LVR54" s="3112"/>
      <c r="LVS54" s="3112"/>
      <c r="LVT54" s="3112"/>
      <c r="LVU54" s="3112"/>
      <c r="LVV54" s="3112"/>
      <c r="LVW54" s="3112"/>
      <c r="LVX54" s="3112"/>
      <c r="LVY54" s="3112"/>
      <c r="LVZ54" s="3112"/>
      <c r="LWA54" s="3112"/>
      <c r="LWB54" s="3112"/>
      <c r="LWC54" s="3112"/>
      <c r="LWD54" s="3112"/>
      <c r="LWE54" s="3112"/>
      <c r="LWF54" s="3112"/>
      <c r="LWG54" s="3112"/>
      <c r="LWH54" s="3112"/>
      <c r="LWI54" s="3112"/>
      <c r="LWJ54" s="3112"/>
      <c r="LWK54" s="3112"/>
      <c r="LWL54" s="3112"/>
      <c r="LWM54" s="3112"/>
      <c r="LWN54" s="3112"/>
      <c r="LWO54" s="3112"/>
      <c r="LWP54" s="3112"/>
      <c r="LWQ54" s="3112"/>
      <c r="LWR54" s="3112"/>
      <c r="LWS54" s="3112"/>
      <c r="LWT54" s="3112"/>
      <c r="LWU54" s="3112"/>
      <c r="LWV54" s="3112"/>
      <c r="LWW54" s="3112"/>
      <c r="LWX54" s="3112"/>
      <c r="LWY54" s="3112"/>
      <c r="LWZ54" s="3112"/>
      <c r="LXA54" s="3112"/>
      <c r="LXB54" s="3112"/>
      <c r="LXC54" s="3112"/>
      <c r="LXD54" s="3112"/>
      <c r="LXE54" s="3112"/>
      <c r="LXF54" s="3112"/>
      <c r="LXG54" s="3112"/>
      <c r="LXH54" s="3112"/>
      <c r="LXI54" s="3112"/>
      <c r="LXJ54" s="3112"/>
      <c r="LXK54" s="3112"/>
      <c r="LXL54" s="3112"/>
      <c r="LXM54" s="3112"/>
      <c r="LXN54" s="3112"/>
      <c r="LXO54" s="3112"/>
      <c r="LXP54" s="3112"/>
      <c r="LXQ54" s="3112"/>
      <c r="LXR54" s="3112"/>
      <c r="LXS54" s="3112"/>
      <c r="LXT54" s="3112"/>
      <c r="LXU54" s="3112"/>
      <c r="LXV54" s="3112"/>
      <c r="LXW54" s="3112"/>
      <c r="LXX54" s="3112"/>
      <c r="LXY54" s="3112"/>
      <c r="LXZ54" s="3112"/>
      <c r="LYA54" s="3112"/>
      <c r="LYB54" s="3112"/>
      <c r="LYC54" s="3112"/>
      <c r="LYD54" s="3112"/>
      <c r="LYE54" s="3112"/>
      <c r="LYF54" s="3112"/>
      <c r="LYG54" s="3112"/>
      <c r="LYH54" s="3112"/>
      <c r="LYI54" s="3112"/>
      <c r="LYJ54" s="3112"/>
      <c r="LYK54" s="3112"/>
      <c r="LYL54" s="3112"/>
      <c r="LYM54" s="3112"/>
      <c r="LYN54" s="3112"/>
      <c r="LYO54" s="3112"/>
      <c r="LYP54" s="3112"/>
      <c r="LYQ54" s="3112"/>
      <c r="LYR54" s="3112"/>
      <c r="LYS54" s="3112"/>
      <c r="LYT54" s="3112"/>
      <c r="LYU54" s="3112"/>
      <c r="LYV54" s="3112"/>
      <c r="LYW54" s="3112"/>
      <c r="LYX54" s="3112"/>
      <c r="LYY54" s="3112"/>
      <c r="LYZ54" s="3112"/>
      <c r="LZA54" s="3112"/>
      <c r="LZB54" s="3112"/>
      <c r="LZC54" s="3112"/>
      <c r="LZD54" s="3112"/>
      <c r="LZE54" s="3112"/>
      <c r="LZF54" s="3112"/>
      <c r="LZG54" s="3112"/>
      <c r="LZH54" s="3112"/>
      <c r="LZI54" s="3112"/>
      <c r="LZJ54" s="3112"/>
      <c r="LZK54" s="3112"/>
      <c r="LZL54" s="3112"/>
      <c r="LZM54" s="3112"/>
      <c r="LZN54" s="3112"/>
      <c r="LZO54" s="3112"/>
      <c r="LZP54" s="3112"/>
      <c r="LZQ54" s="3112"/>
      <c r="LZR54" s="3112"/>
      <c r="LZS54" s="3112"/>
      <c r="LZT54" s="3112"/>
      <c r="LZU54" s="3112"/>
      <c r="LZV54" s="3112"/>
      <c r="LZW54" s="3112"/>
      <c r="LZX54" s="3112"/>
      <c r="LZY54" s="3112"/>
      <c r="LZZ54" s="3112"/>
      <c r="MAA54" s="3112"/>
      <c r="MAB54" s="3112"/>
      <c r="MAC54" s="3112"/>
      <c r="MAD54" s="3112"/>
      <c r="MAE54" s="3112"/>
      <c r="MAF54" s="3112"/>
      <c r="MAG54" s="3112"/>
      <c r="MAH54" s="3112"/>
      <c r="MAI54" s="3112"/>
      <c r="MAJ54" s="3112"/>
      <c r="MAK54" s="3112"/>
      <c r="MAL54" s="3112"/>
      <c r="MAM54" s="3112"/>
      <c r="MAN54" s="3112"/>
      <c r="MAO54" s="3112"/>
      <c r="MAP54" s="3112"/>
      <c r="MAQ54" s="3112"/>
      <c r="MAR54" s="3112"/>
      <c r="MAS54" s="3112"/>
      <c r="MAT54" s="3112"/>
      <c r="MAU54" s="3112"/>
      <c r="MAV54" s="3112"/>
      <c r="MAW54" s="3112"/>
      <c r="MAX54" s="3112"/>
      <c r="MAY54" s="3112"/>
      <c r="MAZ54" s="3112"/>
      <c r="MBA54" s="3112"/>
      <c r="MBB54" s="3112"/>
      <c r="MBC54" s="3112"/>
      <c r="MBD54" s="3112"/>
      <c r="MBE54" s="3112"/>
      <c r="MBF54" s="3112"/>
      <c r="MBG54" s="3112"/>
      <c r="MBH54" s="3112"/>
      <c r="MBI54" s="3112"/>
      <c r="MBJ54" s="3112"/>
      <c r="MBK54" s="3112"/>
      <c r="MBL54" s="3112"/>
      <c r="MBM54" s="3112"/>
      <c r="MBN54" s="3112"/>
      <c r="MBO54" s="3112"/>
      <c r="MBP54" s="3112"/>
      <c r="MBQ54" s="3112"/>
      <c r="MBR54" s="3112"/>
      <c r="MBS54" s="3112"/>
      <c r="MBT54" s="3112"/>
      <c r="MBU54" s="3112"/>
      <c r="MBV54" s="3112"/>
      <c r="MBW54" s="3112"/>
      <c r="MBX54" s="3112"/>
      <c r="MBY54" s="3112"/>
      <c r="MBZ54" s="3112"/>
      <c r="MCA54" s="3112"/>
      <c r="MCB54" s="3112"/>
      <c r="MCC54" s="3112"/>
      <c r="MCD54" s="3112"/>
      <c r="MCE54" s="3112"/>
      <c r="MCF54" s="3112"/>
      <c r="MCG54" s="3112"/>
      <c r="MCH54" s="3112"/>
      <c r="MCI54" s="3112"/>
      <c r="MCJ54" s="3112"/>
      <c r="MCK54" s="3112"/>
      <c r="MCL54" s="3112"/>
      <c r="MCM54" s="3112"/>
      <c r="MCN54" s="3112"/>
      <c r="MCO54" s="3112"/>
      <c r="MCP54" s="3112"/>
      <c r="MCQ54" s="3112"/>
      <c r="MCR54" s="3112"/>
      <c r="MCS54" s="3112"/>
      <c r="MCT54" s="3112"/>
      <c r="MCU54" s="3112"/>
      <c r="MCV54" s="3112"/>
      <c r="MCW54" s="3112"/>
      <c r="MCX54" s="3112"/>
      <c r="MCY54" s="3112"/>
      <c r="MCZ54" s="3112"/>
      <c r="MDA54" s="3112"/>
      <c r="MDB54" s="3112"/>
      <c r="MDC54" s="3112"/>
      <c r="MDD54" s="3112"/>
      <c r="MDE54" s="3112"/>
      <c r="MDF54" s="3112"/>
      <c r="MDG54" s="3112"/>
      <c r="MDH54" s="3112"/>
      <c r="MDI54" s="3112"/>
      <c r="MDJ54" s="3112"/>
      <c r="MDK54" s="3112"/>
      <c r="MDL54" s="3112"/>
      <c r="MDM54" s="3112"/>
      <c r="MDN54" s="3112"/>
      <c r="MDO54" s="3112"/>
      <c r="MDP54" s="3112"/>
      <c r="MDQ54" s="3112"/>
      <c r="MDR54" s="3112"/>
      <c r="MDS54" s="3112"/>
      <c r="MDT54" s="3112"/>
      <c r="MDU54" s="3112"/>
      <c r="MDV54" s="3112"/>
      <c r="MDW54" s="3112"/>
      <c r="MDX54" s="3112"/>
      <c r="MDY54" s="3112"/>
      <c r="MDZ54" s="3112"/>
      <c r="MEA54" s="3112"/>
      <c r="MEB54" s="3112"/>
      <c r="MEC54" s="3112"/>
      <c r="MED54" s="3112"/>
      <c r="MEE54" s="3112"/>
      <c r="MEF54" s="3112"/>
      <c r="MEG54" s="3112"/>
      <c r="MEH54" s="3112"/>
      <c r="MEI54" s="3112"/>
      <c r="MEJ54" s="3112"/>
      <c r="MEK54" s="3112"/>
      <c r="MEL54" s="3112"/>
      <c r="MEM54" s="3112"/>
      <c r="MEN54" s="3112"/>
      <c r="MEO54" s="3112"/>
      <c r="MEP54" s="3112"/>
      <c r="MEQ54" s="3112"/>
      <c r="MER54" s="3112"/>
      <c r="MES54" s="3112"/>
      <c r="MET54" s="3112"/>
      <c r="MEU54" s="3112"/>
      <c r="MEV54" s="3112"/>
      <c r="MEW54" s="3112"/>
      <c r="MEX54" s="3112"/>
      <c r="MEY54" s="3112"/>
      <c r="MEZ54" s="3112"/>
      <c r="MFA54" s="3112"/>
      <c r="MFB54" s="3112"/>
      <c r="MFC54" s="3112"/>
      <c r="MFD54" s="3112"/>
      <c r="MFE54" s="3112"/>
      <c r="MFF54" s="3112"/>
      <c r="MFG54" s="3112"/>
      <c r="MFH54" s="3112"/>
      <c r="MFI54" s="3112"/>
      <c r="MFJ54" s="3112"/>
      <c r="MFK54" s="3112"/>
      <c r="MFL54" s="3112"/>
      <c r="MFM54" s="3112"/>
      <c r="MFN54" s="3112"/>
      <c r="MFO54" s="3112"/>
      <c r="MFP54" s="3112"/>
      <c r="MFQ54" s="3112"/>
      <c r="MFR54" s="3112"/>
      <c r="MFS54" s="3112"/>
      <c r="MFT54" s="3112"/>
      <c r="MFU54" s="3112"/>
      <c r="MFV54" s="3112"/>
      <c r="MFW54" s="3112"/>
      <c r="MFX54" s="3112"/>
      <c r="MFY54" s="3112"/>
      <c r="MFZ54" s="3112"/>
      <c r="MGA54" s="3112"/>
      <c r="MGB54" s="3112"/>
      <c r="MGC54" s="3112"/>
      <c r="MGD54" s="3112"/>
      <c r="MGE54" s="3112"/>
      <c r="MGF54" s="3112"/>
      <c r="MGG54" s="3112"/>
      <c r="MGH54" s="3112"/>
      <c r="MGI54" s="3112"/>
      <c r="MGJ54" s="3112"/>
      <c r="MGK54" s="3112"/>
      <c r="MGL54" s="3112"/>
      <c r="MGM54" s="3112"/>
      <c r="MGN54" s="3112"/>
      <c r="MGO54" s="3112"/>
      <c r="MGP54" s="3112"/>
      <c r="MGQ54" s="3112"/>
      <c r="MGR54" s="3112"/>
      <c r="MGS54" s="3112"/>
      <c r="MGT54" s="3112"/>
      <c r="MGU54" s="3112"/>
      <c r="MGV54" s="3112"/>
      <c r="MGW54" s="3112"/>
      <c r="MGX54" s="3112"/>
      <c r="MGY54" s="3112"/>
      <c r="MGZ54" s="3112"/>
      <c r="MHA54" s="3112"/>
      <c r="MHB54" s="3112"/>
      <c r="MHC54" s="3112"/>
      <c r="MHD54" s="3112"/>
      <c r="MHE54" s="3112"/>
      <c r="MHF54" s="3112"/>
      <c r="MHG54" s="3112"/>
      <c r="MHH54" s="3112"/>
      <c r="MHI54" s="3112"/>
      <c r="MHJ54" s="3112"/>
      <c r="MHK54" s="3112"/>
      <c r="MHL54" s="3112"/>
      <c r="MHM54" s="3112"/>
      <c r="MHN54" s="3112"/>
      <c r="MHO54" s="3112"/>
      <c r="MHP54" s="3112"/>
      <c r="MHQ54" s="3112"/>
      <c r="MHR54" s="3112"/>
      <c r="MHS54" s="3112"/>
      <c r="MHT54" s="3112"/>
      <c r="MHU54" s="3112"/>
      <c r="MHV54" s="3112"/>
      <c r="MHW54" s="3112"/>
      <c r="MHX54" s="3112"/>
      <c r="MHY54" s="3112"/>
      <c r="MHZ54" s="3112"/>
      <c r="MIA54" s="3112"/>
      <c r="MIB54" s="3112"/>
      <c r="MIC54" s="3112"/>
      <c r="MID54" s="3112"/>
      <c r="MIE54" s="3112"/>
      <c r="MIF54" s="3112"/>
      <c r="MIG54" s="3112"/>
      <c r="MIH54" s="3112"/>
      <c r="MII54" s="3112"/>
      <c r="MIJ54" s="3112"/>
      <c r="MIK54" s="3112"/>
      <c r="MIL54" s="3112"/>
      <c r="MIM54" s="3112"/>
      <c r="MIN54" s="3112"/>
      <c r="MIO54" s="3112"/>
      <c r="MIP54" s="3112"/>
      <c r="MIQ54" s="3112"/>
      <c r="MIR54" s="3112"/>
      <c r="MIS54" s="3112"/>
      <c r="MIT54" s="3112"/>
      <c r="MIU54" s="3112"/>
      <c r="MIV54" s="3112"/>
      <c r="MIW54" s="3112"/>
      <c r="MIX54" s="3112"/>
      <c r="MIY54" s="3112"/>
      <c r="MIZ54" s="3112"/>
      <c r="MJA54" s="3112"/>
      <c r="MJB54" s="3112"/>
      <c r="MJC54" s="3112"/>
      <c r="MJD54" s="3112"/>
      <c r="MJE54" s="3112"/>
      <c r="MJF54" s="3112"/>
      <c r="MJG54" s="3112"/>
      <c r="MJH54" s="3112"/>
      <c r="MJI54" s="3112"/>
      <c r="MJJ54" s="3112"/>
      <c r="MJK54" s="3112"/>
      <c r="MJL54" s="3112"/>
      <c r="MJM54" s="3112"/>
      <c r="MJN54" s="3112"/>
      <c r="MJO54" s="3112"/>
      <c r="MJP54" s="3112"/>
      <c r="MJQ54" s="3112"/>
      <c r="MJR54" s="3112"/>
      <c r="MJS54" s="3112"/>
      <c r="MJT54" s="3112"/>
      <c r="MJU54" s="3112"/>
      <c r="MJV54" s="3112"/>
      <c r="MJW54" s="3112"/>
      <c r="MJX54" s="3112"/>
      <c r="MJY54" s="3112"/>
      <c r="MJZ54" s="3112"/>
      <c r="MKA54" s="3112"/>
      <c r="MKB54" s="3112"/>
      <c r="MKC54" s="3112"/>
      <c r="MKD54" s="3112"/>
      <c r="MKE54" s="3112"/>
      <c r="MKF54" s="3112"/>
      <c r="MKG54" s="3112"/>
      <c r="MKH54" s="3112"/>
      <c r="MKI54" s="3112"/>
      <c r="MKJ54" s="3112"/>
      <c r="MKK54" s="3112"/>
      <c r="MKL54" s="3112"/>
      <c r="MKM54" s="3112"/>
      <c r="MKN54" s="3112"/>
      <c r="MKO54" s="3112"/>
      <c r="MKP54" s="3112"/>
      <c r="MKQ54" s="3112"/>
      <c r="MKR54" s="3112"/>
      <c r="MKS54" s="3112"/>
      <c r="MKT54" s="3112"/>
      <c r="MKU54" s="3112"/>
      <c r="MKV54" s="3112"/>
      <c r="MKW54" s="3112"/>
      <c r="MKX54" s="3112"/>
      <c r="MKY54" s="3112"/>
      <c r="MKZ54" s="3112"/>
      <c r="MLA54" s="3112"/>
      <c r="MLB54" s="3112"/>
      <c r="MLC54" s="3112"/>
      <c r="MLD54" s="3112"/>
      <c r="MLE54" s="3112"/>
      <c r="MLF54" s="3112"/>
      <c r="MLG54" s="3112"/>
      <c r="MLH54" s="3112"/>
      <c r="MLI54" s="3112"/>
      <c r="MLJ54" s="3112"/>
      <c r="MLK54" s="3112"/>
      <c r="MLL54" s="3112"/>
      <c r="MLM54" s="3112"/>
      <c r="MLN54" s="3112"/>
      <c r="MLO54" s="3112"/>
      <c r="MLP54" s="3112"/>
      <c r="MLQ54" s="3112"/>
      <c r="MLR54" s="3112"/>
      <c r="MLS54" s="3112"/>
      <c r="MLT54" s="3112"/>
      <c r="MLU54" s="3112"/>
      <c r="MLV54" s="3112"/>
      <c r="MLW54" s="3112"/>
      <c r="MLX54" s="3112"/>
      <c r="MLY54" s="3112"/>
      <c r="MLZ54" s="3112"/>
      <c r="MMA54" s="3112"/>
      <c r="MMB54" s="3112"/>
      <c r="MMC54" s="3112"/>
      <c r="MMD54" s="3112"/>
      <c r="MME54" s="3112"/>
      <c r="MMF54" s="3112"/>
      <c r="MMG54" s="3112"/>
      <c r="MMH54" s="3112"/>
      <c r="MMI54" s="3112"/>
      <c r="MMJ54" s="3112"/>
      <c r="MMK54" s="3112"/>
      <c r="MML54" s="3112"/>
      <c r="MMM54" s="3112"/>
      <c r="MMN54" s="3112"/>
      <c r="MMO54" s="3112"/>
      <c r="MMP54" s="3112"/>
      <c r="MMQ54" s="3112"/>
      <c r="MMR54" s="3112"/>
      <c r="MMS54" s="3112"/>
      <c r="MMT54" s="3112"/>
      <c r="MMU54" s="3112"/>
      <c r="MMV54" s="3112"/>
      <c r="MMW54" s="3112"/>
      <c r="MMX54" s="3112"/>
      <c r="MMY54" s="3112"/>
      <c r="MMZ54" s="3112"/>
      <c r="MNA54" s="3112"/>
      <c r="MNB54" s="3112"/>
      <c r="MNC54" s="3112"/>
      <c r="MND54" s="3112"/>
      <c r="MNE54" s="3112"/>
      <c r="MNF54" s="3112"/>
      <c r="MNG54" s="3112"/>
      <c r="MNH54" s="3112"/>
      <c r="MNI54" s="3112"/>
      <c r="MNJ54" s="3112"/>
      <c r="MNK54" s="3112"/>
      <c r="MNL54" s="3112"/>
      <c r="MNM54" s="3112"/>
      <c r="MNN54" s="3112"/>
      <c r="MNO54" s="3112"/>
      <c r="MNP54" s="3112"/>
      <c r="MNQ54" s="3112"/>
      <c r="MNR54" s="3112"/>
      <c r="MNS54" s="3112"/>
      <c r="MNT54" s="3112"/>
      <c r="MNU54" s="3112"/>
      <c r="MNV54" s="3112"/>
      <c r="MNW54" s="3112"/>
      <c r="MNX54" s="3112"/>
      <c r="MNY54" s="3112"/>
      <c r="MNZ54" s="3112"/>
      <c r="MOA54" s="3112"/>
      <c r="MOB54" s="3112"/>
      <c r="MOC54" s="3112"/>
      <c r="MOD54" s="3112"/>
      <c r="MOE54" s="3112"/>
      <c r="MOF54" s="3112"/>
      <c r="MOG54" s="3112"/>
      <c r="MOH54" s="3112"/>
      <c r="MOI54" s="3112"/>
      <c r="MOJ54" s="3112"/>
      <c r="MOK54" s="3112"/>
      <c r="MOL54" s="3112"/>
      <c r="MOM54" s="3112"/>
      <c r="MON54" s="3112"/>
      <c r="MOO54" s="3112"/>
      <c r="MOP54" s="3112"/>
      <c r="MOQ54" s="3112"/>
      <c r="MOR54" s="3112"/>
      <c r="MOS54" s="3112"/>
      <c r="MOT54" s="3112"/>
      <c r="MOU54" s="3112"/>
      <c r="MOV54" s="3112"/>
      <c r="MOW54" s="3112"/>
      <c r="MOX54" s="3112"/>
      <c r="MOY54" s="3112"/>
      <c r="MOZ54" s="3112"/>
      <c r="MPA54" s="3112"/>
      <c r="MPB54" s="3112"/>
      <c r="MPC54" s="3112"/>
      <c r="MPD54" s="3112"/>
      <c r="MPE54" s="3112"/>
      <c r="MPF54" s="3112"/>
      <c r="MPG54" s="3112"/>
      <c r="MPH54" s="3112"/>
      <c r="MPI54" s="3112"/>
      <c r="MPJ54" s="3112"/>
      <c r="MPK54" s="3112"/>
      <c r="MPL54" s="3112"/>
      <c r="MPM54" s="3112"/>
      <c r="MPN54" s="3112"/>
      <c r="MPO54" s="3112"/>
      <c r="MPP54" s="3112"/>
      <c r="MPQ54" s="3112"/>
      <c r="MPR54" s="3112"/>
      <c r="MPS54" s="3112"/>
      <c r="MPT54" s="3112"/>
      <c r="MPU54" s="3112"/>
      <c r="MPV54" s="3112"/>
      <c r="MPW54" s="3112"/>
      <c r="MPX54" s="3112"/>
      <c r="MPY54" s="3112"/>
      <c r="MPZ54" s="3112"/>
      <c r="MQA54" s="3112"/>
      <c r="MQB54" s="3112"/>
      <c r="MQC54" s="3112"/>
      <c r="MQD54" s="3112"/>
      <c r="MQE54" s="3112"/>
      <c r="MQF54" s="3112"/>
      <c r="MQG54" s="3112"/>
      <c r="MQH54" s="3112"/>
      <c r="MQI54" s="3112"/>
      <c r="MQJ54" s="3112"/>
      <c r="MQK54" s="3112"/>
      <c r="MQL54" s="3112"/>
      <c r="MQM54" s="3112"/>
      <c r="MQN54" s="3112"/>
      <c r="MQO54" s="3112"/>
      <c r="MQP54" s="3112"/>
      <c r="MQQ54" s="3112"/>
      <c r="MQR54" s="3112"/>
      <c r="MQS54" s="3112"/>
      <c r="MQT54" s="3112"/>
      <c r="MQU54" s="3112"/>
      <c r="MQV54" s="3112"/>
      <c r="MQW54" s="3112"/>
      <c r="MQX54" s="3112"/>
      <c r="MQY54" s="3112"/>
      <c r="MQZ54" s="3112"/>
      <c r="MRA54" s="3112"/>
      <c r="MRB54" s="3112"/>
      <c r="MRC54" s="3112"/>
      <c r="MRD54" s="3112"/>
      <c r="MRE54" s="3112"/>
      <c r="MRF54" s="3112"/>
      <c r="MRG54" s="3112"/>
      <c r="MRH54" s="3112"/>
      <c r="MRI54" s="3112"/>
      <c r="MRJ54" s="3112"/>
      <c r="MRK54" s="3112"/>
      <c r="MRL54" s="3112"/>
      <c r="MRM54" s="3112"/>
      <c r="MRN54" s="3112"/>
      <c r="MRO54" s="3112"/>
      <c r="MRP54" s="3112"/>
      <c r="MRQ54" s="3112"/>
      <c r="MRR54" s="3112"/>
      <c r="MRS54" s="3112"/>
      <c r="MRT54" s="3112"/>
      <c r="MRU54" s="3112"/>
      <c r="MRV54" s="3112"/>
      <c r="MRW54" s="3112"/>
      <c r="MRX54" s="3112"/>
      <c r="MRY54" s="3112"/>
      <c r="MRZ54" s="3112"/>
      <c r="MSA54" s="3112"/>
      <c r="MSB54" s="3112"/>
      <c r="MSC54" s="3112"/>
      <c r="MSD54" s="3112"/>
      <c r="MSE54" s="3112"/>
      <c r="MSF54" s="3112"/>
      <c r="MSG54" s="3112"/>
      <c r="MSH54" s="3112"/>
      <c r="MSI54" s="3112"/>
      <c r="MSJ54" s="3112"/>
      <c r="MSK54" s="3112"/>
      <c r="MSL54" s="3112"/>
      <c r="MSM54" s="3112"/>
      <c r="MSN54" s="3112"/>
      <c r="MSO54" s="3112"/>
      <c r="MSP54" s="3112"/>
      <c r="MSQ54" s="3112"/>
      <c r="MSR54" s="3112"/>
      <c r="MSS54" s="3112"/>
      <c r="MST54" s="3112"/>
      <c r="MSU54" s="3112"/>
      <c r="MSV54" s="3112"/>
      <c r="MSW54" s="3112"/>
      <c r="MSX54" s="3112"/>
      <c r="MSY54" s="3112"/>
      <c r="MSZ54" s="3112"/>
      <c r="MTA54" s="3112"/>
      <c r="MTB54" s="3112"/>
      <c r="MTC54" s="3112"/>
      <c r="MTD54" s="3112"/>
      <c r="MTE54" s="3112"/>
      <c r="MTF54" s="3112"/>
      <c r="MTG54" s="3112"/>
      <c r="MTH54" s="3112"/>
      <c r="MTI54" s="3112"/>
      <c r="MTJ54" s="3112"/>
      <c r="MTK54" s="3112"/>
      <c r="MTL54" s="3112"/>
      <c r="MTM54" s="3112"/>
      <c r="MTN54" s="3112"/>
      <c r="MTO54" s="3112"/>
      <c r="MTP54" s="3112"/>
      <c r="MTQ54" s="3112"/>
      <c r="MTR54" s="3112"/>
      <c r="MTS54" s="3112"/>
      <c r="MTT54" s="3112"/>
      <c r="MTU54" s="3112"/>
      <c r="MTV54" s="3112"/>
      <c r="MTW54" s="3112"/>
      <c r="MTX54" s="3112"/>
      <c r="MTY54" s="3112"/>
      <c r="MTZ54" s="3112"/>
      <c r="MUA54" s="3112"/>
      <c r="MUB54" s="3112"/>
      <c r="MUC54" s="3112"/>
      <c r="MUD54" s="3112"/>
      <c r="MUE54" s="3112"/>
      <c r="MUF54" s="3112"/>
      <c r="MUG54" s="3112"/>
      <c r="MUH54" s="3112"/>
      <c r="MUI54" s="3112"/>
      <c r="MUJ54" s="3112"/>
      <c r="MUK54" s="3112"/>
      <c r="MUL54" s="3112"/>
      <c r="MUM54" s="3112"/>
      <c r="MUN54" s="3112"/>
      <c r="MUO54" s="3112"/>
      <c r="MUP54" s="3112"/>
      <c r="MUQ54" s="3112"/>
      <c r="MUR54" s="3112"/>
      <c r="MUS54" s="3112"/>
      <c r="MUT54" s="3112"/>
      <c r="MUU54" s="3112"/>
      <c r="MUV54" s="3112"/>
      <c r="MUW54" s="3112"/>
      <c r="MUX54" s="3112"/>
      <c r="MUY54" s="3112"/>
      <c r="MUZ54" s="3112"/>
      <c r="MVA54" s="3112"/>
      <c r="MVB54" s="3112"/>
      <c r="MVC54" s="3112"/>
      <c r="MVD54" s="3112"/>
      <c r="MVE54" s="3112"/>
      <c r="MVF54" s="3112"/>
      <c r="MVG54" s="3112"/>
      <c r="MVH54" s="3112"/>
      <c r="MVI54" s="3112"/>
      <c r="MVJ54" s="3112"/>
      <c r="MVK54" s="3112"/>
      <c r="MVL54" s="3112"/>
      <c r="MVM54" s="3112"/>
      <c r="MVN54" s="3112"/>
      <c r="MVO54" s="3112"/>
      <c r="MVP54" s="3112"/>
      <c r="MVQ54" s="3112"/>
      <c r="MVR54" s="3112"/>
      <c r="MVS54" s="3112"/>
      <c r="MVT54" s="3112"/>
      <c r="MVU54" s="3112"/>
      <c r="MVV54" s="3112"/>
      <c r="MVW54" s="3112"/>
      <c r="MVX54" s="3112"/>
      <c r="MVY54" s="3112"/>
      <c r="MVZ54" s="3112"/>
      <c r="MWA54" s="3112"/>
      <c r="MWB54" s="3112"/>
      <c r="MWC54" s="3112"/>
      <c r="MWD54" s="3112"/>
      <c r="MWE54" s="3112"/>
      <c r="MWF54" s="3112"/>
      <c r="MWG54" s="3112"/>
      <c r="MWH54" s="3112"/>
      <c r="MWI54" s="3112"/>
      <c r="MWJ54" s="3112"/>
      <c r="MWK54" s="3112"/>
      <c r="MWL54" s="3112"/>
      <c r="MWM54" s="3112"/>
      <c r="MWN54" s="3112"/>
      <c r="MWO54" s="3112"/>
      <c r="MWP54" s="3112"/>
      <c r="MWQ54" s="3112"/>
      <c r="MWR54" s="3112"/>
      <c r="MWS54" s="3112"/>
      <c r="MWT54" s="3112"/>
      <c r="MWU54" s="3112"/>
      <c r="MWV54" s="3112"/>
      <c r="MWW54" s="3112"/>
      <c r="MWX54" s="3112"/>
      <c r="MWY54" s="3112"/>
      <c r="MWZ54" s="3112"/>
      <c r="MXA54" s="3112"/>
      <c r="MXB54" s="3112"/>
      <c r="MXC54" s="3112"/>
      <c r="MXD54" s="3112"/>
      <c r="MXE54" s="3112"/>
      <c r="MXF54" s="3112"/>
      <c r="MXG54" s="3112"/>
      <c r="MXH54" s="3112"/>
      <c r="MXI54" s="3112"/>
      <c r="MXJ54" s="3112"/>
      <c r="MXK54" s="3112"/>
      <c r="MXL54" s="3112"/>
      <c r="MXM54" s="3112"/>
      <c r="MXN54" s="3112"/>
      <c r="MXO54" s="3112"/>
      <c r="MXP54" s="3112"/>
      <c r="MXQ54" s="3112"/>
      <c r="MXR54" s="3112"/>
      <c r="MXS54" s="3112"/>
      <c r="MXT54" s="3112"/>
      <c r="MXU54" s="3112"/>
      <c r="MXV54" s="3112"/>
      <c r="MXW54" s="3112"/>
      <c r="MXX54" s="3112"/>
      <c r="MXY54" s="3112"/>
      <c r="MXZ54" s="3112"/>
      <c r="MYA54" s="3112"/>
      <c r="MYB54" s="3112"/>
      <c r="MYC54" s="3112"/>
      <c r="MYD54" s="3112"/>
      <c r="MYE54" s="3112"/>
      <c r="MYF54" s="3112"/>
      <c r="MYG54" s="3112"/>
      <c r="MYH54" s="3112"/>
      <c r="MYI54" s="3112"/>
      <c r="MYJ54" s="3112"/>
      <c r="MYK54" s="3112"/>
      <c r="MYL54" s="3112"/>
      <c r="MYM54" s="3112"/>
      <c r="MYN54" s="3112"/>
      <c r="MYO54" s="3112"/>
      <c r="MYP54" s="3112"/>
      <c r="MYQ54" s="3112"/>
      <c r="MYR54" s="3112"/>
      <c r="MYS54" s="3112"/>
      <c r="MYT54" s="3112"/>
      <c r="MYU54" s="3112"/>
      <c r="MYV54" s="3112"/>
      <c r="MYW54" s="3112"/>
      <c r="MYX54" s="3112"/>
      <c r="MYY54" s="3112"/>
      <c r="MYZ54" s="3112"/>
      <c r="MZA54" s="3112"/>
      <c r="MZB54" s="3112"/>
      <c r="MZC54" s="3112"/>
      <c r="MZD54" s="3112"/>
      <c r="MZE54" s="3112"/>
      <c r="MZF54" s="3112"/>
      <c r="MZG54" s="3112"/>
      <c r="MZH54" s="3112"/>
      <c r="MZI54" s="3112"/>
      <c r="MZJ54" s="3112"/>
      <c r="MZK54" s="3112"/>
      <c r="MZL54" s="3112"/>
      <c r="MZM54" s="3112"/>
      <c r="MZN54" s="3112"/>
      <c r="MZO54" s="3112"/>
      <c r="MZP54" s="3112"/>
      <c r="MZQ54" s="3112"/>
      <c r="MZR54" s="3112"/>
      <c r="MZS54" s="3112"/>
      <c r="MZT54" s="3112"/>
      <c r="MZU54" s="3112"/>
      <c r="MZV54" s="3112"/>
      <c r="MZW54" s="3112"/>
      <c r="MZX54" s="3112"/>
      <c r="MZY54" s="3112"/>
      <c r="MZZ54" s="3112"/>
      <c r="NAA54" s="3112"/>
      <c r="NAB54" s="3112"/>
      <c r="NAC54" s="3112"/>
      <c r="NAD54" s="3112"/>
      <c r="NAE54" s="3112"/>
      <c r="NAF54" s="3112"/>
      <c r="NAG54" s="3112"/>
      <c r="NAH54" s="3112"/>
      <c r="NAI54" s="3112"/>
      <c r="NAJ54" s="3112"/>
      <c r="NAK54" s="3112"/>
      <c r="NAL54" s="3112"/>
      <c r="NAM54" s="3112"/>
      <c r="NAN54" s="3112"/>
      <c r="NAO54" s="3112"/>
      <c r="NAP54" s="3112"/>
      <c r="NAQ54" s="3112"/>
      <c r="NAR54" s="3112"/>
      <c r="NAS54" s="3112"/>
      <c r="NAT54" s="3112"/>
      <c r="NAU54" s="3112"/>
      <c r="NAV54" s="3112"/>
      <c r="NAW54" s="3112"/>
      <c r="NAX54" s="3112"/>
      <c r="NAY54" s="3112"/>
      <c r="NAZ54" s="3112"/>
      <c r="NBA54" s="3112"/>
      <c r="NBB54" s="3112"/>
      <c r="NBC54" s="3112"/>
      <c r="NBD54" s="3112"/>
      <c r="NBE54" s="3112"/>
      <c r="NBF54" s="3112"/>
      <c r="NBG54" s="3112"/>
      <c r="NBH54" s="3112"/>
      <c r="NBI54" s="3112"/>
      <c r="NBJ54" s="3112"/>
      <c r="NBK54" s="3112"/>
      <c r="NBL54" s="3112"/>
      <c r="NBM54" s="3112"/>
      <c r="NBN54" s="3112"/>
      <c r="NBO54" s="3112"/>
      <c r="NBP54" s="3112"/>
      <c r="NBQ54" s="3112"/>
      <c r="NBR54" s="3112"/>
      <c r="NBS54" s="3112"/>
      <c r="NBT54" s="3112"/>
      <c r="NBU54" s="3112"/>
      <c r="NBV54" s="3112"/>
      <c r="NBW54" s="3112"/>
      <c r="NBX54" s="3112"/>
      <c r="NBY54" s="3112"/>
      <c r="NBZ54" s="3112"/>
      <c r="NCA54" s="3112"/>
      <c r="NCB54" s="3112"/>
      <c r="NCC54" s="3112"/>
      <c r="NCD54" s="3112"/>
      <c r="NCE54" s="3112"/>
      <c r="NCF54" s="3112"/>
      <c r="NCG54" s="3112"/>
      <c r="NCH54" s="3112"/>
      <c r="NCI54" s="3112"/>
      <c r="NCJ54" s="3112"/>
      <c r="NCK54" s="3112"/>
      <c r="NCL54" s="3112"/>
      <c r="NCM54" s="3112"/>
      <c r="NCN54" s="3112"/>
      <c r="NCO54" s="3112"/>
      <c r="NCP54" s="3112"/>
      <c r="NCQ54" s="3112"/>
      <c r="NCR54" s="3112"/>
      <c r="NCS54" s="3112"/>
      <c r="NCT54" s="3112"/>
      <c r="NCU54" s="3112"/>
      <c r="NCV54" s="3112"/>
      <c r="NCW54" s="3112"/>
      <c r="NCX54" s="3112"/>
      <c r="NCY54" s="3112"/>
      <c r="NCZ54" s="3112"/>
      <c r="NDA54" s="3112"/>
      <c r="NDB54" s="3112"/>
      <c r="NDC54" s="3112"/>
      <c r="NDD54" s="3112"/>
      <c r="NDE54" s="3112"/>
      <c r="NDF54" s="3112"/>
      <c r="NDG54" s="3112"/>
      <c r="NDH54" s="3112"/>
      <c r="NDI54" s="3112"/>
      <c r="NDJ54" s="3112"/>
      <c r="NDK54" s="3112"/>
      <c r="NDL54" s="3112"/>
      <c r="NDM54" s="3112"/>
      <c r="NDN54" s="3112"/>
      <c r="NDO54" s="3112"/>
      <c r="NDP54" s="3112"/>
      <c r="NDQ54" s="3112"/>
      <c r="NDR54" s="3112"/>
      <c r="NDS54" s="3112"/>
      <c r="NDT54" s="3112"/>
      <c r="NDU54" s="3112"/>
      <c r="NDV54" s="3112"/>
      <c r="NDW54" s="3112"/>
      <c r="NDX54" s="3112"/>
      <c r="NDY54" s="3112"/>
      <c r="NDZ54" s="3112"/>
      <c r="NEA54" s="3112"/>
      <c r="NEB54" s="3112"/>
      <c r="NEC54" s="3112"/>
      <c r="NED54" s="3112"/>
      <c r="NEE54" s="3112"/>
      <c r="NEF54" s="3112"/>
      <c r="NEG54" s="3112"/>
      <c r="NEH54" s="3112"/>
      <c r="NEI54" s="3112"/>
      <c r="NEJ54" s="3112"/>
      <c r="NEK54" s="3112"/>
      <c r="NEL54" s="3112"/>
      <c r="NEM54" s="3112"/>
      <c r="NEN54" s="3112"/>
      <c r="NEO54" s="3112"/>
      <c r="NEP54" s="3112"/>
      <c r="NEQ54" s="3112"/>
      <c r="NER54" s="3112"/>
      <c r="NES54" s="3112"/>
      <c r="NET54" s="3112"/>
      <c r="NEU54" s="3112"/>
      <c r="NEV54" s="3112"/>
      <c r="NEW54" s="3112"/>
      <c r="NEX54" s="3112"/>
      <c r="NEY54" s="3112"/>
      <c r="NEZ54" s="3112"/>
      <c r="NFA54" s="3112"/>
      <c r="NFB54" s="3112"/>
      <c r="NFC54" s="3112"/>
      <c r="NFD54" s="3112"/>
      <c r="NFE54" s="3112"/>
      <c r="NFF54" s="3112"/>
      <c r="NFG54" s="3112"/>
      <c r="NFH54" s="3112"/>
      <c r="NFI54" s="3112"/>
      <c r="NFJ54" s="3112"/>
      <c r="NFK54" s="3112"/>
      <c r="NFL54" s="3112"/>
      <c r="NFM54" s="3112"/>
      <c r="NFN54" s="3112"/>
      <c r="NFO54" s="3112"/>
      <c r="NFP54" s="3112"/>
      <c r="NFQ54" s="3112"/>
      <c r="NFR54" s="3112"/>
      <c r="NFS54" s="3112"/>
      <c r="NFT54" s="3112"/>
      <c r="NFU54" s="3112"/>
      <c r="NFV54" s="3112"/>
      <c r="NFW54" s="3112"/>
      <c r="NFX54" s="3112"/>
      <c r="NFY54" s="3112"/>
      <c r="NFZ54" s="3112"/>
      <c r="NGA54" s="3112"/>
      <c r="NGB54" s="3112"/>
      <c r="NGC54" s="3112"/>
      <c r="NGD54" s="3112"/>
      <c r="NGE54" s="3112"/>
      <c r="NGF54" s="3112"/>
      <c r="NGG54" s="3112"/>
      <c r="NGH54" s="3112"/>
      <c r="NGI54" s="3112"/>
      <c r="NGJ54" s="3112"/>
      <c r="NGK54" s="3112"/>
      <c r="NGL54" s="3112"/>
      <c r="NGM54" s="3112"/>
      <c r="NGN54" s="3112"/>
      <c r="NGO54" s="3112"/>
      <c r="NGP54" s="3112"/>
      <c r="NGQ54" s="3112"/>
      <c r="NGR54" s="3112"/>
      <c r="NGS54" s="3112"/>
      <c r="NGT54" s="3112"/>
      <c r="NGU54" s="3112"/>
      <c r="NGV54" s="3112"/>
      <c r="NGW54" s="3112"/>
      <c r="NGX54" s="3112"/>
      <c r="NGY54" s="3112"/>
      <c r="NGZ54" s="3112"/>
      <c r="NHA54" s="3112"/>
      <c r="NHB54" s="3112"/>
      <c r="NHC54" s="3112"/>
      <c r="NHD54" s="3112"/>
      <c r="NHE54" s="3112"/>
      <c r="NHF54" s="3112"/>
      <c r="NHG54" s="3112"/>
      <c r="NHH54" s="3112"/>
      <c r="NHI54" s="3112"/>
      <c r="NHJ54" s="3112"/>
      <c r="NHK54" s="3112"/>
      <c r="NHL54" s="3112"/>
      <c r="NHM54" s="3112"/>
      <c r="NHN54" s="3112"/>
      <c r="NHO54" s="3112"/>
      <c r="NHP54" s="3112"/>
      <c r="NHQ54" s="3112"/>
      <c r="NHR54" s="3112"/>
      <c r="NHS54" s="3112"/>
      <c r="NHT54" s="3112"/>
      <c r="NHU54" s="3112"/>
      <c r="NHV54" s="3112"/>
      <c r="NHW54" s="3112"/>
      <c r="NHX54" s="3112"/>
      <c r="NHY54" s="3112"/>
      <c r="NHZ54" s="3112"/>
      <c r="NIA54" s="3112"/>
      <c r="NIB54" s="3112"/>
      <c r="NIC54" s="3112"/>
      <c r="NID54" s="3112"/>
      <c r="NIE54" s="3112"/>
      <c r="NIF54" s="3112"/>
      <c r="NIG54" s="3112"/>
      <c r="NIH54" s="3112"/>
      <c r="NII54" s="3112"/>
      <c r="NIJ54" s="3112"/>
      <c r="NIK54" s="3112"/>
      <c r="NIL54" s="3112"/>
      <c r="NIM54" s="3112"/>
      <c r="NIN54" s="3112"/>
      <c r="NIO54" s="3112"/>
      <c r="NIP54" s="3112"/>
      <c r="NIQ54" s="3112"/>
      <c r="NIR54" s="3112"/>
      <c r="NIS54" s="3112"/>
      <c r="NIT54" s="3112"/>
      <c r="NIU54" s="3112"/>
      <c r="NIV54" s="3112"/>
      <c r="NIW54" s="3112"/>
      <c r="NIX54" s="3112"/>
      <c r="NIY54" s="3112"/>
      <c r="NIZ54" s="3112"/>
      <c r="NJA54" s="3112"/>
      <c r="NJB54" s="3112"/>
      <c r="NJC54" s="3112"/>
      <c r="NJD54" s="3112"/>
      <c r="NJE54" s="3112"/>
      <c r="NJF54" s="3112"/>
      <c r="NJG54" s="3112"/>
      <c r="NJH54" s="3112"/>
      <c r="NJI54" s="3112"/>
      <c r="NJJ54" s="3112"/>
      <c r="NJK54" s="3112"/>
      <c r="NJL54" s="3112"/>
      <c r="NJM54" s="3112"/>
      <c r="NJN54" s="3112"/>
      <c r="NJO54" s="3112"/>
      <c r="NJP54" s="3112"/>
      <c r="NJQ54" s="3112"/>
      <c r="NJR54" s="3112"/>
      <c r="NJS54" s="3112"/>
      <c r="NJT54" s="3112"/>
      <c r="NJU54" s="3112"/>
      <c r="NJV54" s="3112"/>
      <c r="NJW54" s="3112"/>
      <c r="NJX54" s="3112"/>
      <c r="NJY54" s="3112"/>
      <c r="NJZ54" s="3112"/>
      <c r="NKA54" s="3112"/>
      <c r="NKB54" s="3112"/>
      <c r="NKC54" s="3112"/>
      <c r="NKD54" s="3112"/>
      <c r="NKE54" s="3112"/>
      <c r="NKF54" s="3112"/>
      <c r="NKG54" s="3112"/>
      <c r="NKH54" s="3112"/>
      <c r="NKI54" s="3112"/>
      <c r="NKJ54" s="3112"/>
      <c r="NKK54" s="3112"/>
      <c r="NKL54" s="3112"/>
      <c r="NKM54" s="3112"/>
      <c r="NKN54" s="3112"/>
      <c r="NKO54" s="3112"/>
      <c r="NKP54" s="3112"/>
      <c r="NKQ54" s="3112"/>
      <c r="NKR54" s="3112"/>
      <c r="NKS54" s="3112"/>
      <c r="NKT54" s="3112"/>
      <c r="NKU54" s="3112"/>
      <c r="NKV54" s="3112"/>
      <c r="NKW54" s="3112"/>
      <c r="NKX54" s="3112"/>
      <c r="NKY54" s="3112"/>
      <c r="NKZ54" s="3112"/>
      <c r="NLA54" s="3112"/>
      <c r="NLB54" s="3112"/>
      <c r="NLC54" s="3112"/>
      <c r="NLD54" s="3112"/>
      <c r="NLE54" s="3112"/>
      <c r="NLF54" s="3112"/>
      <c r="NLG54" s="3112"/>
      <c r="NLH54" s="3112"/>
      <c r="NLI54" s="3112"/>
      <c r="NLJ54" s="3112"/>
      <c r="NLK54" s="3112"/>
      <c r="NLL54" s="3112"/>
      <c r="NLM54" s="3112"/>
      <c r="NLN54" s="3112"/>
      <c r="NLO54" s="3112"/>
      <c r="NLP54" s="3112"/>
      <c r="NLQ54" s="3112"/>
      <c r="NLR54" s="3112"/>
      <c r="NLS54" s="3112"/>
      <c r="NLT54" s="3112"/>
      <c r="NLU54" s="3112"/>
      <c r="NLV54" s="3112"/>
      <c r="NLW54" s="3112"/>
      <c r="NLX54" s="3112"/>
      <c r="NLY54" s="3112"/>
      <c r="NLZ54" s="3112"/>
      <c r="NMA54" s="3112"/>
      <c r="NMB54" s="3112"/>
      <c r="NMC54" s="3112"/>
      <c r="NMD54" s="3112"/>
      <c r="NME54" s="3112"/>
      <c r="NMF54" s="3112"/>
      <c r="NMG54" s="3112"/>
      <c r="NMH54" s="3112"/>
      <c r="NMI54" s="3112"/>
      <c r="NMJ54" s="3112"/>
      <c r="NMK54" s="3112"/>
      <c r="NML54" s="3112"/>
      <c r="NMM54" s="3112"/>
      <c r="NMN54" s="3112"/>
      <c r="NMO54" s="3112"/>
      <c r="NMP54" s="3112"/>
      <c r="NMQ54" s="3112"/>
      <c r="NMR54" s="3112"/>
      <c r="NMS54" s="3112"/>
      <c r="NMT54" s="3112"/>
      <c r="NMU54" s="3112"/>
      <c r="NMV54" s="3112"/>
      <c r="NMW54" s="3112"/>
      <c r="NMX54" s="3112"/>
      <c r="NMY54" s="3112"/>
      <c r="NMZ54" s="3112"/>
      <c r="NNA54" s="3112"/>
      <c r="NNB54" s="3112"/>
      <c r="NNC54" s="3112"/>
      <c r="NND54" s="3112"/>
      <c r="NNE54" s="3112"/>
      <c r="NNF54" s="3112"/>
      <c r="NNG54" s="3112"/>
      <c r="NNH54" s="3112"/>
      <c r="NNI54" s="3112"/>
      <c r="NNJ54" s="3112"/>
      <c r="NNK54" s="3112"/>
      <c r="NNL54" s="3112"/>
      <c r="NNM54" s="3112"/>
      <c r="NNN54" s="3112"/>
      <c r="NNO54" s="3112"/>
      <c r="NNP54" s="3112"/>
      <c r="NNQ54" s="3112"/>
      <c r="NNR54" s="3112"/>
      <c r="NNS54" s="3112"/>
      <c r="NNT54" s="3112"/>
      <c r="NNU54" s="3112"/>
      <c r="NNV54" s="3112"/>
      <c r="NNW54" s="3112"/>
      <c r="NNX54" s="3112"/>
      <c r="NNY54" s="3112"/>
      <c r="NNZ54" s="3112"/>
      <c r="NOA54" s="3112"/>
      <c r="NOB54" s="3112"/>
      <c r="NOC54" s="3112"/>
      <c r="NOD54" s="3112"/>
      <c r="NOE54" s="3112"/>
      <c r="NOF54" s="3112"/>
      <c r="NOG54" s="3112"/>
      <c r="NOH54" s="3112"/>
      <c r="NOI54" s="3112"/>
      <c r="NOJ54" s="3112"/>
      <c r="NOK54" s="3112"/>
      <c r="NOL54" s="3112"/>
      <c r="NOM54" s="3112"/>
      <c r="NON54" s="3112"/>
      <c r="NOO54" s="3112"/>
      <c r="NOP54" s="3112"/>
      <c r="NOQ54" s="3112"/>
      <c r="NOR54" s="3112"/>
      <c r="NOS54" s="3112"/>
      <c r="NOT54" s="3112"/>
      <c r="NOU54" s="3112"/>
      <c r="NOV54" s="3112"/>
      <c r="NOW54" s="3112"/>
      <c r="NOX54" s="3112"/>
      <c r="NOY54" s="3112"/>
      <c r="NOZ54" s="3112"/>
      <c r="NPA54" s="3112"/>
      <c r="NPB54" s="3112"/>
      <c r="NPC54" s="3112"/>
      <c r="NPD54" s="3112"/>
      <c r="NPE54" s="3112"/>
      <c r="NPF54" s="3112"/>
      <c r="NPG54" s="3112"/>
      <c r="NPH54" s="3112"/>
      <c r="NPI54" s="3112"/>
      <c r="NPJ54" s="3112"/>
      <c r="NPK54" s="3112"/>
      <c r="NPL54" s="3112"/>
      <c r="NPM54" s="3112"/>
      <c r="NPN54" s="3112"/>
      <c r="NPO54" s="3112"/>
      <c r="NPP54" s="3112"/>
      <c r="NPQ54" s="3112"/>
      <c r="NPR54" s="3112"/>
      <c r="NPS54" s="3112"/>
      <c r="NPT54" s="3112"/>
      <c r="NPU54" s="3112"/>
      <c r="NPV54" s="3112"/>
      <c r="NPW54" s="3112"/>
      <c r="NPX54" s="3112"/>
      <c r="NPY54" s="3112"/>
      <c r="NPZ54" s="3112"/>
      <c r="NQA54" s="3112"/>
      <c r="NQB54" s="3112"/>
      <c r="NQC54" s="3112"/>
      <c r="NQD54" s="3112"/>
      <c r="NQE54" s="3112"/>
      <c r="NQF54" s="3112"/>
      <c r="NQG54" s="3112"/>
      <c r="NQH54" s="3112"/>
      <c r="NQI54" s="3112"/>
      <c r="NQJ54" s="3112"/>
      <c r="NQK54" s="3112"/>
      <c r="NQL54" s="3112"/>
      <c r="NQM54" s="3112"/>
      <c r="NQN54" s="3112"/>
      <c r="NQO54" s="3112"/>
      <c r="NQP54" s="3112"/>
      <c r="NQQ54" s="3112"/>
      <c r="NQR54" s="3112"/>
      <c r="NQS54" s="3112"/>
      <c r="NQT54" s="3112"/>
      <c r="NQU54" s="3112"/>
      <c r="NQV54" s="3112"/>
      <c r="NQW54" s="3112"/>
      <c r="NQX54" s="3112"/>
      <c r="NQY54" s="3112"/>
      <c r="NQZ54" s="3112"/>
      <c r="NRA54" s="3112"/>
      <c r="NRB54" s="3112"/>
      <c r="NRC54" s="3112"/>
      <c r="NRD54" s="3112"/>
      <c r="NRE54" s="3112"/>
      <c r="NRF54" s="3112"/>
      <c r="NRG54" s="3112"/>
      <c r="NRH54" s="3112"/>
      <c r="NRI54" s="3112"/>
      <c r="NRJ54" s="3112"/>
      <c r="NRK54" s="3112"/>
      <c r="NRL54" s="3112"/>
      <c r="NRM54" s="3112"/>
      <c r="NRN54" s="3112"/>
      <c r="NRO54" s="3112"/>
      <c r="NRP54" s="3112"/>
      <c r="NRQ54" s="3112"/>
      <c r="NRR54" s="3112"/>
      <c r="NRS54" s="3112"/>
      <c r="NRT54" s="3112"/>
      <c r="NRU54" s="3112"/>
      <c r="NRV54" s="3112"/>
      <c r="NRW54" s="3112"/>
      <c r="NRX54" s="3112"/>
      <c r="NRY54" s="3112"/>
      <c r="NRZ54" s="3112"/>
      <c r="NSA54" s="3112"/>
      <c r="NSB54" s="3112"/>
      <c r="NSC54" s="3112"/>
      <c r="NSD54" s="3112"/>
      <c r="NSE54" s="3112"/>
      <c r="NSF54" s="3112"/>
      <c r="NSG54" s="3112"/>
      <c r="NSH54" s="3112"/>
      <c r="NSI54" s="3112"/>
      <c r="NSJ54" s="3112"/>
      <c r="NSK54" s="3112"/>
      <c r="NSL54" s="3112"/>
      <c r="NSM54" s="3112"/>
      <c r="NSN54" s="3112"/>
      <c r="NSO54" s="3112"/>
      <c r="NSP54" s="3112"/>
      <c r="NSQ54" s="3112"/>
      <c r="NSR54" s="3112"/>
      <c r="NSS54" s="3112"/>
      <c r="NST54" s="3112"/>
      <c r="NSU54" s="3112"/>
      <c r="NSV54" s="3112"/>
      <c r="NSW54" s="3112"/>
      <c r="NSX54" s="3112"/>
      <c r="NSY54" s="3112"/>
      <c r="NSZ54" s="3112"/>
      <c r="NTA54" s="3112"/>
      <c r="NTB54" s="3112"/>
      <c r="NTC54" s="3112"/>
      <c r="NTD54" s="3112"/>
      <c r="NTE54" s="3112"/>
      <c r="NTF54" s="3112"/>
      <c r="NTG54" s="3112"/>
      <c r="NTH54" s="3112"/>
      <c r="NTI54" s="3112"/>
      <c r="NTJ54" s="3112"/>
      <c r="NTK54" s="3112"/>
      <c r="NTL54" s="3112"/>
      <c r="NTM54" s="3112"/>
      <c r="NTN54" s="3112"/>
      <c r="NTO54" s="3112"/>
      <c r="NTP54" s="3112"/>
      <c r="NTQ54" s="3112"/>
      <c r="NTR54" s="3112"/>
      <c r="NTS54" s="3112"/>
      <c r="NTT54" s="3112"/>
      <c r="NTU54" s="3112"/>
      <c r="NTV54" s="3112"/>
      <c r="NTW54" s="3112"/>
      <c r="NTX54" s="3112"/>
      <c r="NTY54" s="3112"/>
      <c r="NTZ54" s="3112"/>
      <c r="NUA54" s="3112"/>
      <c r="NUB54" s="3112"/>
      <c r="NUC54" s="3112"/>
      <c r="NUD54" s="3112"/>
      <c r="NUE54" s="3112"/>
      <c r="NUF54" s="3112"/>
      <c r="NUG54" s="3112"/>
      <c r="NUH54" s="3112"/>
      <c r="NUI54" s="3112"/>
      <c r="NUJ54" s="3112"/>
      <c r="NUK54" s="3112"/>
      <c r="NUL54" s="3112"/>
      <c r="NUM54" s="3112"/>
      <c r="NUN54" s="3112"/>
      <c r="NUO54" s="3112"/>
      <c r="NUP54" s="3112"/>
      <c r="NUQ54" s="3112"/>
      <c r="NUR54" s="3112"/>
      <c r="NUS54" s="3112"/>
      <c r="NUT54" s="3112"/>
      <c r="NUU54" s="3112"/>
      <c r="NUV54" s="3112"/>
      <c r="NUW54" s="3112"/>
      <c r="NUX54" s="3112"/>
      <c r="NUY54" s="3112"/>
      <c r="NUZ54" s="3112"/>
      <c r="NVA54" s="3112"/>
      <c r="NVB54" s="3112"/>
      <c r="NVC54" s="3112"/>
      <c r="NVD54" s="3112"/>
      <c r="NVE54" s="3112"/>
      <c r="NVF54" s="3112"/>
      <c r="NVG54" s="3112"/>
      <c r="NVH54" s="3112"/>
      <c r="NVI54" s="3112"/>
      <c r="NVJ54" s="3112"/>
      <c r="NVK54" s="3112"/>
      <c r="NVL54" s="3112"/>
      <c r="NVM54" s="3112"/>
      <c r="NVN54" s="3112"/>
      <c r="NVO54" s="3112"/>
      <c r="NVP54" s="3112"/>
      <c r="NVQ54" s="3112"/>
      <c r="NVR54" s="3112"/>
      <c r="NVS54" s="3112"/>
      <c r="NVT54" s="3112"/>
      <c r="NVU54" s="3112"/>
      <c r="NVV54" s="3112"/>
      <c r="NVW54" s="3112"/>
      <c r="NVX54" s="3112"/>
      <c r="NVY54" s="3112"/>
      <c r="NVZ54" s="3112"/>
      <c r="NWA54" s="3112"/>
      <c r="NWB54" s="3112"/>
      <c r="NWC54" s="3112"/>
      <c r="NWD54" s="3112"/>
      <c r="NWE54" s="3112"/>
      <c r="NWF54" s="3112"/>
      <c r="NWG54" s="3112"/>
      <c r="NWH54" s="3112"/>
      <c r="NWI54" s="3112"/>
      <c r="NWJ54" s="3112"/>
      <c r="NWK54" s="3112"/>
      <c r="NWL54" s="3112"/>
      <c r="NWM54" s="3112"/>
      <c r="NWN54" s="3112"/>
      <c r="NWO54" s="3112"/>
      <c r="NWP54" s="3112"/>
      <c r="NWQ54" s="3112"/>
      <c r="NWR54" s="3112"/>
      <c r="NWS54" s="3112"/>
      <c r="NWT54" s="3112"/>
      <c r="NWU54" s="3112"/>
      <c r="NWV54" s="3112"/>
      <c r="NWW54" s="3112"/>
      <c r="NWX54" s="3112"/>
      <c r="NWY54" s="3112"/>
      <c r="NWZ54" s="3112"/>
      <c r="NXA54" s="3112"/>
      <c r="NXB54" s="3112"/>
      <c r="NXC54" s="3112"/>
      <c r="NXD54" s="3112"/>
      <c r="NXE54" s="3112"/>
      <c r="NXF54" s="3112"/>
      <c r="NXG54" s="3112"/>
      <c r="NXH54" s="3112"/>
      <c r="NXI54" s="3112"/>
      <c r="NXJ54" s="3112"/>
      <c r="NXK54" s="3112"/>
      <c r="NXL54" s="3112"/>
      <c r="NXM54" s="3112"/>
      <c r="NXN54" s="3112"/>
      <c r="NXO54" s="3112"/>
      <c r="NXP54" s="3112"/>
      <c r="NXQ54" s="3112"/>
      <c r="NXR54" s="3112"/>
      <c r="NXS54" s="3112"/>
      <c r="NXT54" s="3112"/>
      <c r="NXU54" s="3112"/>
      <c r="NXV54" s="3112"/>
      <c r="NXW54" s="3112"/>
      <c r="NXX54" s="3112"/>
      <c r="NXY54" s="3112"/>
      <c r="NXZ54" s="3112"/>
      <c r="NYA54" s="3112"/>
      <c r="NYB54" s="3112"/>
      <c r="NYC54" s="3112"/>
      <c r="NYD54" s="3112"/>
      <c r="NYE54" s="3112"/>
      <c r="NYF54" s="3112"/>
      <c r="NYG54" s="3112"/>
      <c r="NYH54" s="3112"/>
      <c r="NYI54" s="3112"/>
      <c r="NYJ54" s="3112"/>
      <c r="NYK54" s="3112"/>
      <c r="NYL54" s="3112"/>
      <c r="NYM54" s="3112"/>
      <c r="NYN54" s="3112"/>
      <c r="NYO54" s="3112"/>
      <c r="NYP54" s="3112"/>
      <c r="NYQ54" s="3112"/>
      <c r="NYR54" s="3112"/>
      <c r="NYS54" s="3112"/>
      <c r="NYT54" s="3112"/>
      <c r="NYU54" s="3112"/>
      <c r="NYV54" s="3112"/>
      <c r="NYW54" s="3112"/>
      <c r="NYX54" s="3112"/>
      <c r="NYY54" s="3112"/>
      <c r="NYZ54" s="3112"/>
      <c r="NZA54" s="3112"/>
      <c r="NZB54" s="3112"/>
      <c r="NZC54" s="3112"/>
      <c r="NZD54" s="3112"/>
      <c r="NZE54" s="3112"/>
      <c r="NZF54" s="3112"/>
      <c r="NZG54" s="3112"/>
      <c r="NZH54" s="3112"/>
      <c r="NZI54" s="3112"/>
      <c r="NZJ54" s="3112"/>
      <c r="NZK54" s="3112"/>
      <c r="NZL54" s="3112"/>
      <c r="NZM54" s="3112"/>
      <c r="NZN54" s="3112"/>
      <c r="NZO54" s="3112"/>
      <c r="NZP54" s="3112"/>
      <c r="NZQ54" s="3112"/>
      <c r="NZR54" s="3112"/>
      <c r="NZS54" s="3112"/>
      <c r="NZT54" s="3112"/>
      <c r="NZU54" s="3112"/>
      <c r="NZV54" s="3112"/>
      <c r="NZW54" s="3112"/>
      <c r="NZX54" s="3112"/>
      <c r="NZY54" s="3112"/>
      <c r="NZZ54" s="3112"/>
      <c r="OAA54" s="3112"/>
      <c r="OAB54" s="3112"/>
      <c r="OAC54" s="3112"/>
      <c r="OAD54" s="3112"/>
      <c r="OAE54" s="3112"/>
      <c r="OAF54" s="3112"/>
      <c r="OAG54" s="3112"/>
      <c r="OAH54" s="3112"/>
      <c r="OAI54" s="3112"/>
      <c r="OAJ54" s="3112"/>
      <c r="OAK54" s="3112"/>
      <c r="OAL54" s="3112"/>
      <c r="OAM54" s="3112"/>
      <c r="OAN54" s="3112"/>
      <c r="OAO54" s="3112"/>
      <c r="OAP54" s="3112"/>
      <c r="OAQ54" s="3112"/>
      <c r="OAR54" s="3112"/>
      <c r="OAS54" s="3112"/>
      <c r="OAT54" s="3112"/>
      <c r="OAU54" s="3112"/>
      <c r="OAV54" s="3112"/>
      <c r="OAW54" s="3112"/>
      <c r="OAX54" s="3112"/>
      <c r="OAY54" s="3112"/>
      <c r="OAZ54" s="3112"/>
      <c r="OBA54" s="3112"/>
      <c r="OBB54" s="3112"/>
      <c r="OBC54" s="3112"/>
      <c r="OBD54" s="3112"/>
      <c r="OBE54" s="3112"/>
      <c r="OBF54" s="3112"/>
      <c r="OBG54" s="3112"/>
      <c r="OBH54" s="3112"/>
      <c r="OBI54" s="3112"/>
      <c r="OBJ54" s="3112"/>
      <c r="OBK54" s="3112"/>
      <c r="OBL54" s="3112"/>
      <c r="OBM54" s="3112"/>
      <c r="OBN54" s="3112"/>
      <c r="OBO54" s="3112"/>
      <c r="OBP54" s="3112"/>
      <c r="OBQ54" s="3112"/>
      <c r="OBR54" s="3112"/>
      <c r="OBS54" s="3112"/>
      <c r="OBT54" s="3112"/>
      <c r="OBU54" s="3112"/>
      <c r="OBV54" s="3112"/>
      <c r="OBW54" s="3112"/>
      <c r="OBX54" s="3112"/>
      <c r="OBY54" s="3112"/>
      <c r="OBZ54" s="3112"/>
      <c r="OCA54" s="3112"/>
      <c r="OCB54" s="3112"/>
      <c r="OCC54" s="3112"/>
      <c r="OCD54" s="3112"/>
      <c r="OCE54" s="3112"/>
      <c r="OCF54" s="3112"/>
      <c r="OCG54" s="3112"/>
      <c r="OCH54" s="3112"/>
      <c r="OCI54" s="3112"/>
      <c r="OCJ54" s="3112"/>
      <c r="OCK54" s="3112"/>
      <c r="OCL54" s="3112"/>
      <c r="OCM54" s="3112"/>
      <c r="OCN54" s="3112"/>
      <c r="OCO54" s="3112"/>
      <c r="OCP54" s="3112"/>
      <c r="OCQ54" s="3112"/>
      <c r="OCR54" s="3112"/>
      <c r="OCS54" s="3112"/>
      <c r="OCT54" s="3112"/>
      <c r="OCU54" s="3112"/>
      <c r="OCV54" s="3112"/>
      <c r="OCW54" s="3112"/>
      <c r="OCX54" s="3112"/>
      <c r="OCY54" s="3112"/>
      <c r="OCZ54" s="3112"/>
      <c r="ODA54" s="3112"/>
      <c r="ODB54" s="3112"/>
      <c r="ODC54" s="3112"/>
      <c r="ODD54" s="3112"/>
      <c r="ODE54" s="3112"/>
      <c r="ODF54" s="3112"/>
      <c r="ODG54" s="3112"/>
      <c r="ODH54" s="3112"/>
      <c r="ODI54" s="3112"/>
      <c r="ODJ54" s="3112"/>
      <c r="ODK54" s="3112"/>
      <c r="ODL54" s="3112"/>
      <c r="ODM54" s="3112"/>
      <c r="ODN54" s="3112"/>
      <c r="ODO54" s="3112"/>
      <c r="ODP54" s="3112"/>
      <c r="ODQ54" s="3112"/>
      <c r="ODR54" s="3112"/>
      <c r="ODS54" s="3112"/>
      <c r="ODT54" s="3112"/>
      <c r="ODU54" s="3112"/>
      <c r="ODV54" s="3112"/>
      <c r="ODW54" s="3112"/>
      <c r="ODX54" s="3112"/>
      <c r="ODY54" s="3112"/>
      <c r="ODZ54" s="3112"/>
      <c r="OEA54" s="3112"/>
      <c r="OEB54" s="3112"/>
      <c r="OEC54" s="3112"/>
      <c r="OED54" s="3112"/>
      <c r="OEE54" s="3112"/>
      <c r="OEF54" s="3112"/>
      <c r="OEG54" s="3112"/>
      <c r="OEH54" s="3112"/>
      <c r="OEI54" s="3112"/>
      <c r="OEJ54" s="3112"/>
      <c r="OEK54" s="3112"/>
      <c r="OEL54" s="3112"/>
      <c r="OEM54" s="3112"/>
      <c r="OEN54" s="3112"/>
      <c r="OEO54" s="3112"/>
      <c r="OEP54" s="3112"/>
      <c r="OEQ54" s="3112"/>
      <c r="OER54" s="3112"/>
      <c r="OES54" s="3112"/>
      <c r="OET54" s="3112"/>
      <c r="OEU54" s="3112"/>
      <c r="OEV54" s="3112"/>
      <c r="OEW54" s="3112"/>
      <c r="OEX54" s="3112"/>
      <c r="OEY54" s="3112"/>
      <c r="OEZ54" s="3112"/>
      <c r="OFA54" s="3112"/>
      <c r="OFB54" s="3112"/>
      <c r="OFC54" s="3112"/>
      <c r="OFD54" s="3112"/>
      <c r="OFE54" s="3112"/>
      <c r="OFF54" s="3112"/>
      <c r="OFG54" s="3112"/>
      <c r="OFH54" s="3112"/>
      <c r="OFI54" s="3112"/>
      <c r="OFJ54" s="3112"/>
      <c r="OFK54" s="3112"/>
      <c r="OFL54" s="3112"/>
      <c r="OFM54" s="3112"/>
      <c r="OFN54" s="3112"/>
      <c r="OFO54" s="3112"/>
      <c r="OFP54" s="3112"/>
      <c r="OFQ54" s="3112"/>
      <c r="OFR54" s="3112"/>
      <c r="OFS54" s="3112"/>
      <c r="OFT54" s="3112"/>
      <c r="OFU54" s="3112"/>
      <c r="OFV54" s="3112"/>
      <c r="OFW54" s="3112"/>
      <c r="OFX54" s="3112"/>
      <c r="OFY54" s="3112"/>
      <c r="OFZ54" s="3112"/>
      <c r="OGA54" s="3112"/>
      <c r="OGB54" s="3112"/>
      <c r="OGC54" s="3112"/>
      <c r="OGD54" s="3112"/>
      <c r="OGE54" s="3112"/>
      <c r="OGF54" s="3112"/>
      <c r="OGG54" s="3112"/>
      <c r="OGH54" s="3112"/>
      <c r="OGI54" s="3112"/>
      <c r="OGJ54" s="3112"/>
      <c r="OGK54" s="3112"/>
      <c r="OGL54" s="3112"/>
      <c r="OGM54" s="3112"/>
      <c r="OGN54" s="3112"/>
      <c r="OGO54" s="3112"/>
      <c r="OGP54" s="3112"/>
      <c r="OGQ54" s="3112"/>
      <c r="OGR54" s="3112"/>
      <c r="OGS54" s="3112"/>
      <c r="OGT54" s="3112"/>
      <c r="OGU54" s="3112"/>
      <c r="OGV54" s="3112"/>
      <c r="OGW54" s="3112"/>
      <c r="OGX54" s="3112"/>
      <c r="OGY54" s="3112"/>
      <c r="OGZ54" s="3112"/>
      <c r="OHA54" s="3112"/>
      <c r="OHB54" s="3112"/>
      <c r="OHC54" s="3112"/>
      <c r="OHD54" s="3112"/>
      <c r="OHE54" s="3112"/>
      <c r="OHF54" s="3112"/>
      <c r="OHG54" s="3112"/>
      <c r="OHH54" s="3112"/>
      <c r="OHI54" s="3112"/>
      <c r="OHJ54" s="3112"/>
      <c r="OHK54" s="3112"/>
      <c r="OHL54" s="3112"/>
      <c r="OHM54" s="3112"/>
      <c r="OHN54" s="3112"/>
      <c r="OHO54" s="3112"/>
      <c r="OHP54" s="3112"/>
      <c r="OHQ54" s="3112"/>
      <c r="OHR54" s="3112"/>
      <c r="OHS54" s="3112"/>
      <c r="OHT54" s="3112"/>
      <c r="OHU54" s="3112"/>
      <c r="OHV54" s="3112"/>
      <c r="OHW54" s="3112"/>
      <c r="OHX54" s="3112"/>
      <c r="OHY54" s="3112"/>
      <c r="OHZ54" s="3112"/>
      <c r="OIA54" s="3112"/>
      <c r="OIB54" s="3112"/>
      <c r="OIC54" s="3112"/>
      <c r="OID54" s="3112"/>
      <c r="OIE54" s="3112"/>
      <c r="OIF54" s="3112"/>
      <c r="OIG54" s="3112"/>
      <c r="OIH54" s="3112"/>
      <c r="OII54" s="3112"/>
      <c r="OIJ54" s="3112"/>
      <c r="OIK54" s="3112"/>
      <c r="OIL54" s="3112"/>
      <c r="OIM54" s="3112"/>
      <c r="OIN54" s="3112"/>
      <c r="OIO54" s="3112"/>
      <c r="OIP54" s="3112"/>
      <c r="OIQ54" s="3112"/>
      <c r="OIR54" s="3112"/>
      <c r="OIS54" s="3112"/>
      <c r="OIT54" s="3112"/>
      <c r="OIU54" s="3112"/>
      <c r="OIV54" s="3112"/>
      <c r="OIW54" s="3112"/>
      <c r="OIX54" s="3112"/>
      <c r="OIY54" s="3112"/>
      <c r="OIZ54" s="3112"/>
      <c r="OJA54" s="3112"/>
      <c r="OJB54" s="3112"/>
      <c r="OJC54" s="3112"/>
      <c r="OJD54" s="3112"/>
      <c r="OJE54" s="3112"/>
      <c r="OJF54" s="3112"/>
      <c r="OJG54" s="3112"/>
      <c r="OJH54" s="3112"/>
      <c r="OJI54" s="3112"/>
      <c r="OJJ54" s="3112"/>
      <c r="OJK54" s="3112"/>
      <c r="OJL54" s="3112"/>
      <c r="OJM54" s="3112"/>
      <c r="OJN54" s="3112"/>
      <c r="OJO54" s="3112"/>
      <c r="OJP54" s="3112"/>
      <c r="OJQ54" s="3112"/>
      <c r="OJR54" s="3112"/>
      <c r="OJS54" s="3112"/>
      <c r="OJT54" s="3112"/>
      <c r="OJU54" s="3112"/>
      <c r="OJV54" s="3112"/>
      <c r="OJW54" s="3112"/>
      <c r="OJX54" s="3112"/>
      <c r="OJY54" s="3112"/>
      <c r="OJZ54" s="3112"/>
      <c r="OKA54" s="3112"/>
      <c r="OKB54" s="3112"/>
      <c r="OKC54" s="3112"/>
      <c r="OKD54" s="3112"/>
      <c r="OKE54" s="3112"/>
      <c r="OKF54" s="3112"/>
      <c r="OKG54" s="3112"/>
      <c r="OKH54" s="3112"/>
      <c r="OKI54" s="3112"/>
      <c r="OKJ54" s="3112"/>
      <c r="OKK54" s="3112"/>
      <c r="OKL54" s="3112"/>
      <c r="OKM54" s="3112"/>
      <c r="OKN54" s="3112"/>
      <c r="OKO54" s="3112"/>
      <c r="OKP54" s="3112"/>
      <c r="OKQ54" s="3112"/>
      <c r="OKR54" s="3112"/>
      <c r="OKS54" s="3112"/>
      <c r="OKT54" s="3112"/>
      <c r="OKU54" s="3112"/>
      <c r="OKV54" s="3112"/>
      <c r="OKW54" s="3112"/>
      <c r="OKX54" s="3112"/>
      <c r="OKY54" s="3112"/>
      <c r="OKZ54" s="3112"/>
      <c r="OLA54" s="3112"/>
      <c r="OLB54" s="3112"/>
      <c r="OLC54" s="3112"/>
      <c r="OLD54" s="3112"/>
      <c r="OLE54" s="3112"/>
      <c r="OLF54" s="3112"/>
      <c r="OLG54" s="3112"/>
      <c r="OLH54" s="3112"/>
      <c r="OLI54" s="3112"/>
      <c r="OLJ54" s="3112"/>
      <c r="OLK54" s="3112"/>
      <c r="OLL54" s="3112"/>
      <c r="OLM54" s="3112"/>
      <c r="OLN54" s="3112"/>
      <c r="OLO54" s="3112"/>
      <c r="OLP54" s="3112"/>
      <c r="OLQ54" s="3112"/>
      <c r="OLR54" s="3112"/>
      <c r="OLS54" s="3112"/>
      <c r="OLT54" s="3112"/>
      <c r="OLU54" s="3112"/>
      <c r="OLV54" s="3112"/>
      <c r="OLW54" s="3112"/>
      <c r="OLX54" s="3112"/>
      <c r="OLY54" s="3112"/>
      <c r="OLZ54" s="3112"/>
      <c r="OMA54" s="3112"/>
      <c r="OMB54" s="3112"/>
      <c r="OMC54" s="3112"/>
      <c r="OMD54" s="3112"/>
      <c r="OME54" s="3112"/>
      <c r="OMF54" s="3112"/>
      <c r="OMG54" s="3112"/>
      <c r="OMH54" s="3112"/>
      <c r="OMI54" s="3112"/>
      <c r="OMJ54" s="3112"/>
      <c r="OMK54" s="3112"/>
      <c r="OML54" s="3112"/>
      <c r="OMM54" s="3112"/>
      <c r="OMN54" s="3112"/>
      <c r="OMO54" s="3112"/>
      <c r="OMP54" s="3112"/>
      <c r="OMQ54" s="3112"/>
      <c r="OMR54" s="3112"/>
      <c r="OMS54" s="3112"/>
      <c r="OMT54" s="3112"/>
      <c r="OMU54" s="3112"/>
      <c r="OMV54" s="3112"/>
      <c r="OMW54" s="3112"/>
      <c r="OMX54" s="3112"/>
      <c r="OMY54" s="3112"/>
      <c r="OMZ54" s="3112"/>
      <c r="ONA54" s="3112"/>
      <c r="ONB54" s="3112"/>
      <c r="ONC54" s="3112"/>
      <c r="OND54" s="3112"/>
      <c r="ONE54" s="3112"/>
      <c r="ONF54" s="3112"/>
      <c r="ONG54" s="3112"/>
      <c r="ONH54" s="3112"/>
      <c r="ONI54" s="3112"/>
      <c r="ONJ54" s="3112"/>
      <c r="ONK54" s="3112"/>
      <c r="ONL54" s="3112"/>
      <c r="ONM54" s="3112"/>
      <c r="ONN54" s="3112"/>
      <c r="ONO54" s="3112"/>
      <c r="ONP54" s="3112"/>
      <c r="ONQ54" s="3112"/>
      <c r="ONR54" s="3112"/>
      <c r="ONS54" s="3112"/>
      <c r="ONT54" s="3112"/>
      <c r="ONU54" s="3112"/>
      <c r="ONV54" s="3112"/>
      <c r="ONW54" s="3112"/>
      <c r="ONX54" s="3112"/>
      <c r="ONY54" s="3112"/>
      <c r="ONZ54" s="3112"/>
      <c r="OOA54" s="3112"/>
      <c r="OOB54" s="3112"/>
      <c r="OOC54" s="3112"/>
      <c r="OOD54" s="3112"/>
      <c r="OOE54" s="3112"/>
      <c r="OOF54" s="3112"/>
      <c r="OOG54" s="3112"/>
      <c r="OOH54" s="3112"/>
      <c r="OOI54" s="3112"/>
      <c r="OOJ54" s="3112"/>
      <c r="OOK54" s="3112"/>
      <c r="OOL54" s="3112"/>
      <c r="OOM54" s="3112"/>
      <c r="OON54" s="3112"/>
      <c r="OOO54" s="3112"/>
      <c r="OOP54" s="3112"/>
      <c r="OOQ54" s="3112"/>
      <c r="OOR54" s="3112"/>
      <c r="OOS54" s="3112"/>
      <c r="OOT54" s="3112"/>
      <c r="OOU54" s="3112"/>
      <c r="OOV54" s="3112"/>
      <c r="OOW54" s="3112"/>
      <c r="OOX54" s="3112"/>
      <c r="OOY54" s="3112"/>
      <c r="OOZ54" s="3112"/>
      <c r="OPA54" s="3112"/>
      <c r="OPB54" s="3112"/>
      <c r="OPC54" s="3112"/>
      <c r="OPD54" s="3112"/>
      <c r="OPE54" s="3112"/>
      <c r="OPF54" s="3112"/>
      <c r="OPG54" s="3112"/>
      <c r="OPH54" s="3112"/>
      <c r="OPI54" s="3112"/>
      <c r="OPJ54" s="3112"/>
      <c r="OPK54" s="3112"/>
      <c r="OPL54" s="3112"/>
      <c r="OPM54" s="3112"/>
      <c r="OPN54" s="3112"/>
      <c r="OPO54" s="3112"/>
      <c r="OPP54" s="3112"/>
      <c r="OPQ54" s="3112"/>
      <c r="OPR54" s="3112"/>
      <c r="OPS54" s="3112"/>
      <c r="OPT54" s="3112"/>
      <c r="OPU54" s="3112"/>
      <c r="OPV54" s="3112"/>
      <c r="OPW54" s="3112"/>
      <c r="OPX54" s="3112"/>
      <c r="OPY54" s="3112"/>
      <c r="OPZ54" s="3112"/>
      <c r="OQA54" s="3112"/>
      <c r="OQB54" s="3112"/>
      <c r="OQC54" s="3112"/>
      <c r="OQD54" s="3112"/>
      <c r="OQE54" s="3112"/>
      <c r="OQF54" s="3112"/>
      <c r="OQG54" s="3112"/>
      <c r="OQH54" s="3112"/>
      <c r="OQI54" s="3112"/>
      <c r="OQJ54" s="3112"/>
      <c r="OQK54" s="3112"/>
      <c r="OQL54" s="3112"/>
      <c r="OQM54" s="3112"/>
      <c r="OQN54" s="3112"/>
      <c r="OQO54" s="3112"/>
      <c r="OQP54" s="3112"/>
      <c r="OQQ54" s="3112"/>
      <c r="OQR54" s="3112"/>
      <c r="OQS54" s="3112"/>
      <c r="OQT54" s="3112"/>
      <c r="OQU54" s="3112"/>
      <c r="OQV54" s="3112"/>
      <c r="OQW54" s="3112"/>
      <c r="OQX54" s="3112"/>
      <c r="OQY54" s="3112"/>
      <c r="OQZ54" s="3112"/>
      <c r="ORA54" s="3112"/>
      <c r="ORB54" s="3112"/>
      <c r="ORC54" s="3112"/>
      <c r="ORD54" s="3112"/>
      <c r="ORE54" s="3112"/>
      <c r="ORF54" s="3112"/>
      <c r="ORG54" s="3112"/>
      <c r="ORH54" s="3112"/>
      <c r="ORI54" s="3112"/>
      <c r="ORJ54" s="3112"/>
      <c r="ORK54" s="3112"/>
      <c r="ORL54" s="3112"/>
      <c r="ORM54" s="3112"/>
      <c r="ORN54" s="3112"/>
      <c r="ORO54" s="3112"/>
      <c r="ORP54" s="3112"/>
      <c r="ORQ54" s="3112"/>
      <c r="ORR54" s="3112"/>
      <c r="ORS54" s="3112"/>
      <c r="ORT54" s="3112"/>
      <c r="ORU54" s="3112"/>
      <c r="ORV54" s="3112"/>
      <c r="ORW54" s="3112"/>
      <c r="ORX54" s="3112"/>
      <c r="ORY54" s="3112"/>
      <c r="ORZ54" s="3112"/>
      <c r="OSA54" s="3112"/>
      <c r="OSB54" s="3112"/>
      <c r="OSC54" s="3112"/>
      <c r="OSD54" s="3112"/>
      <c r="OSE54" s="3112"/>
      <c r="OSF54" s="3112"/>
      <c r="OSG54" s="3112"/>
      <c r="OSH54" s="3112"/>
      <c r="OSI54" s="3112"/>
      <c r="OSJ54" s="3112"/>
      <c r="OSK54" s="3112"/>
      <c r="OSL54" s="3112"/>
      <c r="OSM54" s="3112"/>
      <c r="OSN54" s="3112"/>
      <c r="OSO54" s="3112"/>
      <c r="OSP54" s="3112"/>
      <c r="OSQ54" s="3112"/>
      <c r="OSR54" s="3112"/>
      <c r="OSS54" s="3112"/>
      <c r="OST54" s="3112"/>
      <c r="OSU54" s="3112"/>
      <c r="OSV54" s="3112"/>
      <c r="OSW54" s="3112"/>
      <c r="OSX54" s="3112"/>
      <c r="OSY54" s="3112"/>
      <c r="OSZ54" s="3112"/>
      <c r="OTA54" s="3112"/>
      <c r="OTB54" s="3112"/>
      <c r="OTC54" s="3112"/>
      <c r="OTD54" s="3112"/>
      <c r="OTE54" s="3112"/>
      <c r="OTF54" s="3112"/>
      <c r="OTG54" s="3112"/>
      <c r="OTH54" s="3112"/>
      <c r="OTI54" s="3112"/>
      <c r="OTJ54" s="3112"/>
      <c r="OTK54" s="3112"/>
      <c r="OTL54" s="3112"/>
      <c r="OTM54" s="3112"/>
      <c r="OTN54" s="3112"/>
      <c r="OTO54" s="3112"/>
      <c r="OTP54" s="3112"/>
      <c r="OTQ54" s="3112"/>
      <c r="OTR54" s="3112"/>
      <c r="OTS54" s="3112"/>
      <c r="OTT54" s="3112"/>
      <c r="OTU54" s="3112"/>
      <c r="OTV54" s="3112"/>
      <c r="OTW54" s="3112"/>
      <c r="OTX54" s="3112"/>
      <c r="OTY54" s="3112"/>
      <c r="OTZ54" s="3112"/>
      <c r="OUA54" s="3112"/>
      <c r="OUB54" s="3112"/>
      <c r="OUC54" s="3112"/>
      <c r="OUD54" s="3112"/>
      <c r="OUE54" s="3112"/>
      <c r="OUF54" s="3112"/>
      <c r="OUG54" s="3112"/>
      <c r="OUH54" s="3112"/>
      <c r="OUI54" s="3112"/>
      <c r="OUJ54" s="3112"/>
      <c r="OUK54" s="3112"/>
      <c r="OUL54" s="3112"/>
      <c r="OUM54" s="3112"/>
      <c r="OUN54" s="3112"/>
      <c r="OUO54" s="3112"/>
      <c r="OUP54" s="3112"/>
      <c r="OUQ54" s="3112"/>
      <c r="OUR54" s="3112"/>
      <c r="OUS54" s="3112"/>
      <c r="OUT54" s="3112"/>
      <c r="OUU54" s="3112"/>
      <c r="OUV54" s="3112"/>
      <c r="OUW54" s="3112"/>
      <c r="OUX54" s="3112"/>
      <c r="OUY54" s="3112"/>
      <c r="OUZ54" s="3112"/>
      <c r="OVA54" s="3112"/>
      <c r="OVB54" s="3112"/>
      <c r="OVC54" s="3112"/>
      <c r="OVD54" s="3112"/>
      <c r="OVE54" s="3112"/>
      <c r="OVF54" s="3112"/>
      <c r="OVG54" s="3112"/>
      <c r="OVH54" s="3112"/>
      <c r="OVI54" s="3112"/>
      <c r="OVJ54" s="3112"/>
      <c r="OVK54" s="3112"/>
      <c r="OVL54" s="3112"/>
      <c r="OVM54" s="3112"/>
      <c r="OVN54" s="3112"/>
      <c r="OVO54" s="3112"/>
      <c r="OVP54" s="3112"/>
      <c r="OVQ54" s="3112"/>
      <c r="OVR54" s="3112"/>
      <c r="OVS54" s="3112"/>
      <c r="OVT54" s="3112"/>
      <c r="OVU54" s="3112"/>
      <c r="OVV54" s="3112"/>
      <c r="OVW54" s="3112"/>
      <c r="OVX54" s="3112"/>
      <c r="OVY54" s="3112"/>
      <c r="OVZ54" s="3112"/>
      <c r="OWA54" s="3112"/>
      <c r="OWB54" s="3112"/>
      <c r="OWC54" s="3112"/>
      <c r="OWD54" s="3112"/>
      <c r="OWE54" s="3112"/>
      <c r="OWF54" s="3112"/>
      <c r="OWG54" s="3112"/>
      <c r="OWH54" s="3112"/>
      <c r="OWI54" s="3112"/>
      <c r="OWJ54" s="3112"/>
      <c r="OWK54" s="3112"/>
      <c r="OWL54" s="3112"/>
      <c r="OWM54" s="3112"/>
      <c r="OWN54" s="3112"/>
      <c r="OWO54" s="3112"/>
      <c r="OWP54" s="3112"/>
      <c r="OWQ54" s="3112"/>
      <c r="OWR54" s="3112"/>
      <c r="OWS54" s="3112"/>
      <c r="OWT54" s="3112"/>
      <c r="OWU54" s="3112"/>
      <c r="OWV54" s="3112"/>
      <c r="OWW54" s="3112"/>
      <c r="OWX54" s="3112"/>
      <c r="OWY54" s="3112"/>
      <c r="OWZ54" s="3112"/>
      <c r="OXA54" s="3112"/>
      <c r="OXB54" s="3112"/>
      <c r="OXC54" s="3112"/>
      <c r="OXD54" s="3112"/>
      <c r="OXE54" s="3112"/>
      <c r="OXF54" s="3112"/>
      <c r="OXG54" s="3112"/>
      <c r="OXH54" s="3112"/>
      <c r="OXI54" s="3112"/>
      <c r="OXJ54" s="3112"/>
      <c r="OXK54" s="3112"/>
      <c r="OXL54" s="3112"/>
      <c r="OXM54" s="3112"/>
      <c r="OXN54" s="3112"/>
      <c r="OXO54" s="3112"/>
      <c r="OXP54" s="3112"/>
      <c r="OXQ54" s="3112"/>
      <c r="OXR54" s="3112"/>
      <c r="OXS54" s="3112"/>
      <c r="OXT54" s="3112"/>
      <c r="OXU54" s="3112"/>
      <c r="OXV54" s="3112"/>
      <c r="OXW54" s="3112"/>
      <c r="OXX54" s="3112"/>
      <c r="OXY54" s="3112"/>
      <c r="OXZ54" s="3112"/>
      <c r="OYA54" s="3112"/>
      <c r="OYB54" s="3112"/>
      <c r="OYC54" s="3112"/>
      <c r="OYD54" s="3112"/>
      <c r="OYE54" s="3112"/>
      <c r="OYF54" s="3112"/>
      <c r="OYG54" s="3112"/>
      <c r="OYH54" s="3112"/>
      <c r="OYI54" s="3112"/>
      <c r="OYJ54" s="3112"/>
      <c r="OYK54" s="3112"/>
      <c r="OYL54" s="3112"/>
      <c r="OYM54" s="3112"/>
      <c r="OYN54" s="3112"/>
      <c r="OYO54" s="3112"/>
      <c r="OYP54" s="3112"/>
      <c r="OYQ54" s="3112"/>
      <c r="OYR54" s="3112"/>
      <c r="OYS54" s="3112"/>
      <c r="OYT54" s="3112"/>
      <c r="OYU54" s="3112"/>
      <c r="OYV54" s="3112"/>
      <c r="OYW54" s="3112"/>
      <c r="OYX54" s="3112"/>
      <c r="OYY54" s="3112"/>
      <c r="OYZ54" s="3112"/>
      <c r="OZA54" s="3112"/>
      <c r="OZB54" s="3112"/>
      <c r="OZC54" s="3112"/>
      <c r="OZD54" s="3112"/>
      <c r="OZE54" s="3112"/>
      <c r="OZF54" s="3112"/>
      <c r="OZG54" s="3112"/>
      <c r="OZH54" s="3112"/>
      <c r="OZI54" s="3112"/>
      <c r="OZJ54" s="3112"/>
      <c r="OZK54" s="3112"/>
      <c r="OZL54" s="3112"/>
      <c r="OZM54" s="3112"/>
      <c r="OZN54" s="3112"/>
      <c r="OZO54" s="3112"/>
      <c r="OZP54" s="3112"/>
      <c r="OZQ54" s="3112"/>
      <c r="OZR54" s="3112"/>
      <c r="OZS54" s="3112"/>
      <c r="OZT54" s="3112"/>
      <c r="OZU54" s="3112"/>
      <c r="OZV54" s="3112"/>
      <c r="OZW54" s="3112"/>
      <c r="OZX54" s="3112"/>
      <c r="OZY54" s="3112"/>
      <c r="OZZ54" s="3112"/>
      <c r="PAA54" s="3112"/>
      <c r="PAB54" s="3112"/>
      <c r="PAC54" s="3112"/>
      <c r="PAD54" s="3112"/>
      <c r="PAE54" s="3112"/>
      <c r="PAF54" s="3112"/>
      <c r="PAG54" s="3112"/>
      <c r="PAH54" s="3112"/>
      <c r="PAI54" s="3112"/>
      <c r="PAJ54" s="3112"/>
      <c r="PAK54" s="3112"/>
      <c r="PAL54" s="3112"/>
      <c r="PAM54" s="3112"/>
      <c r="PAN54" s="3112"/>
      <c r="PAO54" s="3112"/>
      <c r="PAP54" s="3112"/>
      <c r="PAQ54" s="3112"/>
      <c r="PAR54" s="3112"/>
      <c r="PAS54" s="3112"/>
      <c r="PAT54" s="3112"/>
      <c r="PAU54" s="3112"/>
      <c r="PAV54" s="3112"/>
      <c r="PAW54" s="3112"/>
      <c r="PAX54" s="3112"/>
      <c r="PAY54" s="3112"/>
      <c r="PAZ54" s="3112"/>
      <c r="PBA54" s="3112"/>
      <c r="PBB54" s="3112"/>
      <c r="PBC54" s="3112"/>
      <c r="PBD54" s="3112"/>
      <c r="PBE54" s="3112"/>
      <c r="PBF54" s="3112"/>
      <c r="PBG54" s="3112"/>
      <c r="PBH54" s="3112"/>
      <c r="PBI54" s="3112"/>
      <c r="PBJ54" s="3112"/>
      <c r="PBK54" s="3112"/>
      <c r="PBL54" s="3112"/>
      <c r="PBM54" s="3112"/>
      <c r="PBN54" s="3112"/>
      <c r="PBO54" s="3112"/>
      <c r="PBP54" s="3112"/>
      <c r="PBQ54" s="3112"/>
      <c r="PBR54" s="3112"/>
      <c r="PBS54" s="3112"/>
      <c r="PBT54" s="3112"/>
      <c r="PBU54" s="3112"/>
      <c r="PBV54" s="3112"/>
      <c r="PBW54" s="3112"/>
      <c r="PBX54" s="3112"/>
      <c r="PBY54" s="3112"/>
      <c r="PBZ54" s="3112"/>
      <c r="PCA54" s="3112"/>
      <c r="PCB54" s="3112"/>
      <c r="PCC54" s="3112"/>
      <c r="PCD54" s="3112"/>
      <c r="PCE54" s="3112"/>
      <c r="PCF54" s="3112"/>
      <c r="PCG54" s="3112"/>
      <c r="PCH54" s="3112"/>
      <c r="PCI54" s="3112"/>
      <c r="PCJ54" s="3112"/>
      <c r="PCK54" s="3112"/>
      <c r="PCL54" s="3112"/>
      <c r="PCM54" s="3112"/>
      <c r="PCN54" s="3112"/>
      <c r="PCO54" s="3112"/>
      <c r="PCP54" s="3112"/>
      <c r="PCQ54" s="3112"/>
      <c r="PCR54" s="3112"/>
      <c r="PCS54" s="3112"/>
      <c r="PCT54" s="3112"/>
      <c r="PCU54" s="3112"/>
      <c r="PCV54" s="3112"/>
      <c r="PCW54" s="3112"/>
      <c r="PCX54" s="3112"/>
      <c r="PCY54" s="3112"/>
      <c r="PCZ54" s="3112"/>
      <c r="PDA54" s="3112"/>
      <c r="PDB54" s="3112"/>
      <c r="PDC54" s="3112"/>
      <c r="PDD54" s="3112"/>
      <c r="PDE54" s="3112"/>
      <c r="PDF54" s="3112"/>
      <c r="PDG54" s="3112"/>
      <c r="PDH54" s="3112"/>
      <c r="PDI54" s="3112"/>
      <c r="PDJ54" s="3112"/>
      <c r="PDK54" s="3112"/>
      <c r="PDL54" s="3112"/>
      <c r="PDM54" s="3112"/>
      <c r="PDN54" s="3112"/>
      <c r="PDO54" s="3112"/>
      <c r="PDP54" s="3112"/>
      <c r="PDQ54" s="3112"/>
      <c r="PDR54" s="3112"/>
      <c r="PDS54" s="3112"/>
      <c r="PDT54" s="3112"/>
      <c r="PDU54" s="3112"/>
      <c r="PDV54" s="3112"/>
      <c r="PDW54" s="3112"/>
      <c r="PDX54" s="3112"/>
      <c r="PDY54" s="3112"/>
      <c r="PDZ54" s="3112"/>
      <c r="PEA54" s="3112"/>
      <c r="PEB54" s="3112"/>
      <c r="PEC54" s="3112"/>
      <c r="PED54" s="3112"/>
      <c r="PEE54" s="3112"/>
      <c r="PEF54" s="3112"/>
      <c r="PEG54" s="3112"/>
      <c r="PEH54" s="3112"/>
      <c r="PEI54" s="3112"/>
      <c r="PEJ54" s="3112"/>
      <c r="PEK54" s="3112"/>
      <c r="PEL54" s="3112"/>
      <c r="PEM54" s="3112"/>
      <c r="PEN54" s="3112"/>
      <c r="PEO54" s="3112"/>
      <c r="PEP54" s="3112"/>
      <c r="PEQ54" s="3112"/>
      <c r="PER54" s="3112"/>
      <c r="PES54" s="3112"/>
      <c r="PET54" s="3112"/>
      <c r="PEU54" s="3112"/>
      <c r="PEV54" s="3112"/>
      <c r="PEW54" s="3112"/>
      <c r="PEX54" s="3112"/>
      <c r="PEY54" s="3112"/>
      <c r="PEZ54" s="3112"/>
      <c r="PFA54" s="3112"/>
      <c r="PFB54" s="3112"/>
      <c r="PFC54" s="3112"/>
      <c r="PFD54" s="3112"/>
      <c r="PFE54" s="3112"/>
      <c r="PFF54" s="3112"/>
      <c r="PFG54" s="3112"/>
      <c r="PFH54" s="3112"/>
      <c r="PFI54" s="3112"/>
      <c r="PFJ54" s="3112"/>
      <c r="PFK54" s="3112"/>
      <c r="PFL54" s="3112"/>
      <c r="PFM54" s="3112"/>
      <c r="PFN54" s="3112"/>
      <c r="PFO54" s="3112"/>
      <c r="PFP54" s="3112"/>
      <c r="PFQ54" s="3112"/>
      <c r="PFR54" s="3112"/>
      <c r="PFS54" s="3112"/>
      <c r="PFT54" s="3112"/>
      <c r="PFU54" s="3112"/>
      <c r="PFV54" s="3112"/>
      <c r="PFW54" s="3112"/>
      <c r="PFX54" s="3112"/>
      <c r="PFY54" s="3112"/>
      <c r="PFZ54" s="3112"/>
      <c r="PGA54" s="3112"/>
      <c r="PGB54" s="3112"/>
      <c r="PGC54" s="3112"/>
      <c r="PGD54" s="3112"/>
      <c r="PGE54" s="3112"/>
      <c r="PGF54" s="3112"/>
      <c r="PGG54" s="3112"/>
      <c r="PGH54" s="3112"/>
      <c r="PGI54" s="3112"/>
      <c r="PGJ54" s="3112"/>
      <c r="PGK54" s="3112"/>
      <c r="PGL54" s="3112"/>
      <c r="PGM54" s="3112"/>
      <c r="PGN54" s="3112"/>
      <c r="PGO54" s="3112"/>
      <c r="PGP54" s="3112"/>
      <c r="PGQ54" s="3112"/>
      <c r="PGR54" s="3112"/>
      <c r="PGS54" s="3112"/>
      <c r="PGT54" s="3112"/>
      <c r="PGU54" s="3112"/>
      <c r="PGV54" s="3112"/>
      <c r="PGW54" s="3112"/>
      <c r="PGX54" s="3112"/>
      <c r="PGY54" s="3112"/>
      <c r="PGZ54" s="3112"/>
      <c r="PHA54" s="3112"/>
      <c r="PHB54" s="3112"/>
      <c r="PHC54" s="3112"/>
      <c r="PHD54" s="3112"/>
      <c r="PHE54" s="3112"/>
      <c r="PHF54" s="3112"/>
      <c r="PHG54" s="3112"/>
      <c r="PHH54" s="3112"/>
      <c r="PHI54" s="3112"/>
      <c r="PHJ54" s="3112"/>
      <c r="PHK54" s="3112"/>
      <c r="PHL54" s="3112"/>
      <c r="PHM54" s="3112"/>
      <c r="PHN54" s="3112"/>
      <c r="PHO54" s="3112"/>
      <c r="PHP54" s="3112"/>
      <c r="PHQ54" s="3112"/>
      <c r="PHR54" s="3112"/>
      <c r="PHS54" s="3112"/>
      <c r="PHT54" s="3112"/>
      <c r="PHU54" s="3112"/>
      <c r="PHV54" s="3112"/>
      <c r="PHW54" s="3112"/>
      <c r="PHX54" s="3112"/>
      <c r="PHY54" s="3112"/>
      <c r="PHZ54" s="3112"/>
      <c r="PIA54" s="3112"/>
      <c r="PIB54" s="3112"/>
      <c r="PIC54" s="3112"/>
      <c r="PID54" s="3112"/>
      <c r="PIE54" s="3112"/>
      <c r="PIF54" s="3112"/>
      <c r="PIG54" s="3112"/>
      <c r="PIH54" s="3112"/>
      <c r="PII54" s="3112"/>
      <c r="PIJ54" s="3112"/>
      <c r="PIK54" s="3112"/>
      <c r="PIL54" s="3112"/>
      <c r="PIM54" s="3112"/>
      <c r="PIN54" s="3112"/>
      <c r="PIO54" s="3112"/>
      <c r="PIP54" s="3112"/>
      <c r="PIQ54" s="3112"/>
      <c r="PIR54" s="3112"/>
      <c r="PIS54" s="3112"/>
      <c r="PIT54" s="3112"/>
      <c r="PIU54" s="3112"/>
      <c r="PIV54" s="3112"/>
      <c r="PIW54" s="3112"/>
      <c r="PIX54" s="3112"/>
      <c r="PIY54" s="3112"/>
      <c r="PIZ54" s="3112"/>
      <c r="PJA54" s="3112"/>
      <c r="PJB54" s="3112"/>
      <c r="PJC54" s="3112"/>
      <c r="PJD54" s="3112"/>
      <c r="PJE54" s="3112"/>
      <c r="PJF54" s="3112"/>
      <c r="PJG54" s="3112"/>
      <c r="PJH54" s="3112"/>
      <c r="PJI54" s="3112"/>
      <c r="PJJ54" s="3112"/>
      <c r="PJK54" s="3112"/>
      <c r="PJL54" s="3112"/>
      <c r="PJM54" s="3112"/>
      <c r="PJN54" s="3112"/>
      <c r="PJO54" s="3112"/>
      <c r="PJP54" s="3112"/>
      <c r="PJQ54" s="3112"/>
      <c r="PJR54" s="3112"/>
      <c r="PJS54" s="3112"/>
      <c r="PJT54" s="3112"/>
      <c r="PJU54" s="3112"/>
      <c r="PJV54" s="3112"/>
      <c r="PJW54" s="3112"/>
      <c r="PJX54" s="3112"/>
      <c r="PJY54" s="3112"/>
      <c r="PJZ54" s="3112"/>
      <c r="PKA54" s="3112"/>
      <c r="PKB54" s="3112"/>
      <c r="PKC54" s="3112"/>
      <c r="PKD54" s="3112"/>
      <c r="PKE54" s="3112"/>
      <c r="PKF54" s="3112"/>
      <c r="PKG54" s="3112"/>
      <c r="PKH54" s="3112"/>
      <c r="PKI54" s="3112"/>
      <c r="PKJ54" s="3112"/>
      <c r="PKK54" s="3112"/>
      <c r="PKL54" s="3112"/>
      <c r="PKM54" s="3112"/>
      <c r="PKN54" s="3112"/>
      <c r="PKO54" s="3112"/>
      <c r="PKP54" s="3112"/>
      <c r="PKQ54" s="3112"/>
      <c r="PKR54" s="3112"/>
      <c r="PKS54" s="3112"/>
      <c r="PKT54" s="3112"/>
      <c r="PKU54" s="3112"/>
      <c r="PKV54" s="3112"/>
      <c r="PKW54" s="3112"/>
      <c r="PKX54" s="3112"/>
      <c r="PKY54" s="3112"/>
      <c r="PKZ54" s="3112"/>
      <c r="PLA54" s="3112"/>
      <c r="PLB54" s="3112"/>
      <c r="PLC54" s="3112"/>
      <c r="PLD54" s="3112"/>
      <c r="PLE54" s="3112"/>
      <c r="PLF54" s="3112"/>
      <c r="PLG54" s="3112"/>
      <c r="PLH54" s="3112"/>
      <c r="PLI54" s="3112"/>
      <c r="PLJ54" s="3112"/>
      <c r="PLK54" s="3112"/>
      <c r="PLL54" s="3112"/>
      <c r="PLM54" s="3112"/>
      <c r="PLN54" s="3112"/>
      <c r="PLO54" s="3112"/>
      <c r="PLP54" s="3112"/>
      <c r="PLQ54" s="3112"/>
      <c r="PLR54" s="3112"/>
      <c r="PLS54" s="3112"/>
      <c r="PLT54" s="3112"/>
      <c r="PLU54" s="3112"/>
      <c r="PLV54" s="3112"/>
      <c r="PLW54" s="3112"/>
      <c r="PLX54" s="3112"/>
      <c r="PLY54" s="3112"/>
      <c r="PLZ54" s="3112"/>
      <c r="PMA54" s="3112"/>
      <c r="PMB54" s="3112"/>
      <c r="PMC54" s="3112"/>
      <c r="PMD54" s="3112"/>
      <c r="PME54" s="3112"/>
      <c r="PMF54" s="3112"/>
      <c r="PMG54" s="3112"/>
      <c r="PMH54" s="3112"/>
      <c r="PMI54" s="3112"/>
      <c r="PMJ54" s="3112"/>
      <c r="PMK54" s="3112"/>
      <c r="PML54" s="3112"/>
      <c r="PMM54" s="3112"/>
      <c r="PMN54" s="3112"/>
      <c r="PMO54" s="3112"/>
      <c r="PMP54" s="3112"/>
      <c r="PMQ54" s="3112"/>
      <c r="PMR54" s="3112"/>
      <c r="PMS54" s="3112"/>
      <c r="PMT54" s="3112"/>
      <c r="PMU54" s="3112"/>
      <c r="PMV54" s="3112"/>
      <c r="PMW54" s="3112"/>
      <c r="PMX54" s="3112"/>
      <c r="PMY54" s="3112"/>
      <c r="PMZ54" s="3112"/>
      <c r="PNA54" s="3112"/>
      <c r="PNB54" s="3112"/>
      <c r="PNC54" s="3112"/>
      <c r="PND54" s="3112"/>
      <c r="PNE54" s="3112"/>
      <c r="PNF54" s="3112"/>
      <c r="PNG54" s="3112"/>
      <c r="PNH54" s="3112"/>
      <c r="PNI54" s="3112"/>
      <c r="PNJ54" s="3112"/>
      <c r="PNK54" s="3112"/>
      <c r="PNL54" s="3112"/>
      <c r="PNM54" s="3112"/>
      <c r="PNN54" s="3112"/>
      <c r="PNO54" s="3112"/>
      <c r="PNP54" s="3112"/>
      <c r="PNQ54" s="3112"/>
      <c r="PNR54" s="3112"/>
      <c r="PNS54" s="3112"/>
      <c r="PNT54" s="3112"/>
      <c r="PNU54" s="3112"/>
      <c r="PNV54" s="3112"/>
      <c r="PNW54" s="3112"/>
      <c r="PNX54" s="3112"/>
      <c r="PNY54" s="3112"/>
      <c r="PNZ54" s="3112"/>
      <c r="POA54" s="3112"/>
      <c r="POB54" s="3112"/>
      <c r="POC54" s="3112"/>
      <c r="POD54" s="3112"/>
      <c r="POE54" s="3112"/>
      <c r="POF54" s="3112"/>
      <c r="POG54" s="3112"/>
      <c r="POH54" s="3112"/>
      <c r="POI54" s="3112"/>
      <c r="POJ54" s="3112"/>
      <c r="POK54" s="3112"/>
      <c r="POL54" s="3112"/>
      <c r="POM54" s="3112"/>
      <c r="PON54" s="3112"/>
      <c r="POO54" s="3112"/>
      <c r="POP54" s="3112"/>
      <c r="POQ54" s="3112"/>
      <c r="POR54" s="3112"/>
      <c r="POS54" s="3112"/>
      <c r="POT54" s="3112"/>
      <c r="POU54" s="3112"/>
      <c r="POV54" s="3112"/>
      <c r="POW54" s="3112"/>
      <c r="POX54" s="3112"/>
      <c r="POY54" s="3112"/>
      <c r="POZ54" s="3112"/>
      <c r="PPA54" s="3112"/>
      <c r="PPB54" s="3112"/>
      <c r="PPC54" s="3112"/>
      <c r="PPD54" s="3112"/>
      <c r="PPE54" s="3112"/>
      <c r="PPF54" s="3112"/>
      <c r="PPG54" s="3112"/>
      <c r="PPH54" s="3112"/>
      <c r="PPI54" s="3112"/>
      <c r="PPJ54" s="3112"/>
      <c r="PPK54" s="3112"/>
      <c r="PPL54" s="3112"/>
      <c r="PPM54" s="3112"/>
      <c r="PPN54" s="3112"/>
      <c r="PPO54" s="3112"/>
      <c r="PPP54" s="3112"/>
      <c r="PPQ54" s="3112"/>
      <c r="PPR54" s="3112"/>
      <c r="PPS54" s="3112"/>
      <c r="PPT54" s="3112"/>
      <c r="PPU54" s="3112"/>
      <c r="PPV54" s="3112"/>
      <c r="PPW54" s="3112"/>
      <c r="PPX54" s="3112"/>
      <c r="PPY54" s="3112"/>
      <c r="PPZ54" s="3112"/>
      <c r="PQA54" s="3112"/>
      <c r="PQB54" s="3112"/>
      <c r="PQC54" s="3112"/>
      <c r="PQD54" s="3112"/>
      <c r="PQE54" s="3112"/>
      <c r="PQF54" s="3112"/>
      <c r="PQG54" s="3112"/>
      <c r="PQH54" s="3112"/>
      <c r="PQI54" s="3112"/>
      <c r="PQJ54" s="3112"/>
      <c r="PQK54" s="3112"/>
      <c r="PQL54" s="3112"/>
      <c r="PQM54" s="3112"/>
      <c r="PQN54" s="3112"/>
      <c r="PQO54" s="3112"/>
      <c r="PQP54" s="3112"/>
      <c r="PQQ54" s="3112"/>
      <c r="PQR54" s="3112"/>
      <c r="PQS54" s="3112"/>
      <c r="PQT54" s="3112"/>
      <c r="PQU54" s="3112"/>
      <c r="PQV54" s="3112"/>
      <c r="PQW54" s="3112"/>
      <c r="PQX54" s="3112"/>
      <c r="PQY54" s="3112"/>
      <c r="PQZ54" s="3112"/>
      <c r="PRA54" s="3112"/>
      <c r="PRB54" s="3112"/>
      <c r="PRC54" s="3112"/>
      <c r="PRD54" s="3112"/>
      <c r="PRE54" s="3112"/>
      <c r="PRF54" s="3112"/>
      <c r="PRG54" s="3112"/>
      <c r="PRH54" s="3112"/>
      <c r="PRI54" s="3112"/>
      <c r="PRJ54" s="3112"/>
      <c r="PRK54" s="3112"/>
      <c r="PRL54" s="3112"/>
      <c r="PRM54" s="3112"/>
      <c r="PRN54" s="3112"/>
      <c r="PRO54" s="3112"/>
      <c r="PRP54" s="3112"/>
      <c r="PRQ54" s="3112"/>
      <c r="PRR54" s="3112"/>
      <c r="PRS54" s="3112"/>
      <c r="PRT54" s="3112"/>
      <c r="PRU54" s="3112"/>
      <c r="PRV54" s="3112"/>
      <c r="PRW54" s="3112"/>
      <c r="PRX54" s="3112"/>
      <c r="PRY54" s="3112"/>
      <c r="PRZ54" s="3112"/>
      <c r="PSA54" s="3112"/>
      <c r="PSB54" s="3112"/>
      <c r="PSC54" s="3112"/>
      <c r="PSD54" s="3112"/>
      <c r="PSE54" s="3112"/>
      <c r="PSF54" s="3112"/>
      <c r="PSG54" s="3112"/>
      <c r="PSH54" s="3112"/>
      <c r="PSI54" s="3112"/>
      <c r="PSJ54" s="3112"/>
      <c r="PSK54" s="3112"/>
      <c r="PSL54" s="3112"/>
      <c r="PSM54" s="3112"/>
      <c r="PSN54" s="3112"/>
      <c r="PSO54" s="3112"/>
      <c r="PSP54" s="3112"/>
      <c r="PSQ54" s="3112"/>
      <c r="PSR54" s="3112"/>
      <c r="PSS54" s="3112"/>
      <c r="PST54" s="3112"/>
      <c r="PSU54" s="3112"/>
      <c r="PSV54" s="3112"/>
      <c r="PSW54" s="3112"/>
      <c r="PSX54" s="3112"/>
      <c r="PSY54" s="3112"/>
      <c r="PSZ54" s="3112"/>
      <c r="PTA54" s="3112"/>
      <c r="PTB54" s="3112"/>
      <c r="PTC54" s="3112"/>
      <c r="PTD54" s="3112"/>
      <c r="PTE54" s="3112"/>
      <c r="PTF54" s="3112"/>
      <c r="PTG54" s="3112"/>
      <c r="PTH54" s="3112"/>
      <c r="PTI54" s="3112"/>
      <c r="PTJ54" s="3112"/>
      <c r="PTK54" s="3112"/>
      <c r="PTL54" s="3112"/>
      <c r="PTM54" s="3112"/>
      <c r="PTN54" s="3112"/>
      <c r="PTO54" s="3112"/>
      <c r="PTP54" s="3112"/>
      <c r="PTQ54" s="3112"/>
      <c r="PTR54" s="3112"/>
      <c r="PTS54" s="3112"/>
      <c r="PTT54" s="3112"/>
      <c r="PTU54" s="3112"/>
      <c r="PTV54" s="3112"/>
      <c r="PTW54" s="3112"/>
      <c r="PTX54" s="3112"/>
      <c r="PTY54" s="3112"/>
      <c r="PTZ54" s="3112"/>
      <c r="PUA54" s="3112"/>
      <c r="PUB54" s="3112"/>
      <c r="PUC54" s="3112"/>
      <c r="PUD54" s="3112"/>
      <c r="PUE54" s="3112"/>
      <c r="PUF54" s="3112"/>
      <c r="PUG54" s="3112"/>
      <c r="PUH54" s="3112"/>
      <c r="PUI54" s="3112"/>
      <c r="PUJ54" s="3112"/>
      <c r="PUK54" s="3112"/>
      <c r="PUL54" s="3112"/>
      <c r="PUM54" s="3112"/>
      <c r="PUN54" s="3112"/>
      <c r="PUO54" s="3112"/>
      <c r="PUP54" s="3112"/>
      <c r="PUQ54" s="3112"/>
      <c r="PUR54" s="3112"/>
      <c r="PUS54" s="3112"/>
      <c r="PUT54" s="3112"/>
      <c r="PUU54" s="3112"/>
      <c r="PUV54" s="3112"/>
      <c r="PUW54" s="3112"/>
      <c r="PUX54" s="3112"/>
      <c r="PUY54" s="3112"/>
      <c r="PUZ54" s="3112"/>
      <c r="PVA54" s="3112"/>
      <c r="PVB54" s="3112"/>
      <c r="PVC54" s="3112"/>
      <c r="PVD54" s="3112"/>
      <c r="PVE54" s="3112"/>
      <c r="PVF54" s="3112"/>
      <c r="PVG54" s="3112"/>
      <c r="PVH54" s="3112"/>
      <c r="PVI54" s="3112"/>
      <c r="PVJ54" s="3112"/>
      <c r="PVK54" s="3112"/>
      <c r="PVL54" s="3112"/>
      <c r="PVM54" s="3112"/>
      <c r="PVN54" s="3112"/>
      <c r="PVO54" s="3112"/>
      <c r="PVP54" s="3112"/>
      <c r="PVQ54" s="3112"/>
      <c r="PVR54" s="3112"/>
      <c r="PVS54" s="3112"/>
      <c r="PVT54" s="3112"/>
      <c r="PVU54" s="3112"/>
      <c r="PVV54" s="3112"/>
      <c r="PVW54" s="3112"/>
      <c r="PVX54" s="3112"/>
      <c r="PVY54" s="3112"/>
      <c r="PVZ54" s="3112"/>
      <c r="PWA54" s="3112"/>
      <c r="PWB54" s="3112"/>
      <c r="PWC54" s="3112"/>
      <c r="PWD54" s="3112"/>
      <c r="PWE54" s="3112"/>
      <c r="PWF54" s="3112"/>
      <c r="PWG54" s="3112"/>
      <c r="PWH54" s="3112"/>
      <c r="PWI54" s="3112"/>
      <c r="PWJ54" s="3112"/>
      <c r="PWK54" s="3112"/>
      <c r="PWL54" s="3112"/>
      <c r="PWM54" s="3112"/>
      <c r="PWN54" s="3112"/>
      <c r="PWO54" s="3112"/>
      <c r="PWP54" s="3112"/>
      <c r="PWQ54" s="3112"/>
      <c r="PWR54" s="3112"/>
      <c r="PWS54" s="3112"/>
      <c r="PWT54" s="3112"/>
      <c r="PWU54" s="3112"/>
      <c r="PWV54" s="3112"/>
      <c r="PWW54" s="3112"/>
      <c r="PWX54" s="3112"/>
      <c r="PWY54" s="3112"/>
      <c r="PWZ54" s="3112"/>
      <c r="PXA54" s="3112"/>
      <c r="PXB54" s="3112"/>
      <c r="PXC54" s="3112"/>
      <c r="PXD54" s="3112"/>
      <c r="PXE54" s="3112"/>
      <c r="PXF54" s="3112"/>
      <c r="PXG54" s="3112"/>
      <c r="PXH54" s="3112"/>
      <c r="PXI54" s="3112"/>
      <c r="PXJ54" s="3112"/>
      <c r="PXK54" s="3112"/>
      <c r="PXL54" s="3112"/>
      <c r="PXM54" s="3112"/>
      <c r="PXN54" s="3112"/>
      <c r="PXO54" s="3112"/>
      <c r="PXP54" s="3112"/>
      <c r="PXQ54" s="3112"/>
      <c r="PXR54" s="3112"/>
      <c r="PXS54" s="3112"/>
      <c r="PXT54" s="3112"/>
      <c r="PXU54" s="3112"/>
      <c r="PXV54" s="3112"/>
      <c r="PXW54" s="3112"/>
      <c r="PXX54" s="3112"/>
      <c r="PXY54" s="3112"/>
      <c r="PXZ54" s="3112"/>
      <c r="PYA54" s="3112"/>
      <c r="PYB54" s="3112"/>
      <c r="PYC54" s="3112"/>
      <c r="PYD54" s="3112"/>
      <c r="PYE54" s="3112"/>
      <c r="PYF54" s="3112"/>
      <c r="PYG54" s="3112"/>
      <c r="PYH54" s="3112"/>
      <c r="PYI54" s="3112"/>
      <c r="PYJ54" s="3112"/>
      <c r="PYK54" s="3112"/>
      <c r="PYL54" s="3112"/>
      <c r="PYM54" s="3112"/>
      <c r="PYN54" s="3112"/>
      <c r="PYO54" s="3112"/>
      <c r="PYP54" s="3112"/>
      <c r="PYQ54" s="3112"/>
      <c r="PYR54" s="3112"/>
      <c r="PYS54" s="3112"/>
      <c r="PYT54" s="3112"/>
      <c r="PYU54" s="3112"/>
      <c r="PYV54" s="3112"/>
      <c r="PYW54" s="3112"/>
      <c r="PYX54" s="3112"/>
      <c r="PYY54" s="3112"/>
      <c r="PYZ54" s="3112"/>
      <c r="PZA54" s="3112"/>
      <c r="PZB54" s="3112"/>
      <c r="PZC54" s="3112"/>
      <c r="PZD54" s="3112"/>
      <c r="PZE54" s="3112"/>
      <c r="PZF54" s="3112"/>
      <c r="PZG54" s="3112"/>
      <c r="PZH54" s="3112"/>
      <c r="PZI54" s="3112"/>
      <c r="PZJ54" s="3112"/>
      <c r="PZK54" s="3112"/>
      <c r="PZL54" s="3112"/>
      <c r="PZM54" s="3112"/>
      <c r="PZN54" s="3112"/>
      <c r="PZO54" s="3112"/>
      <c r="PZP54" s="3112"/>
      <c r="PZQ54" s="3112"/>
      <c r="PZR54" s="3112"/>
      <c r="PZS54" s="3112"/>
      <c r="PZT54" s="3112"/>
      <c r="PZU54" s="3112"/>
      <c r="PZV54" s="3112"/>
      <c r="PZW54" s="3112"/>
      <c r="PZX54" s="3112"/>
      <c r="PZY54" s="3112"/>
      <c r="PZZ54" s="3112"/>
      <c r="QAA54" s="3112"/>
      <c r="QAB54" s="3112"/>
      <c r="QAC54" s="3112"/>
      <c r="QAD54" s="3112"/>
      <c r="QAE54" s="3112"/>
      <c r="QAF54" s="3112"/>
      <c r="QAG54" s="3112"/>
      <c r="QAH54" s="3112"/>
      <c r="QAI54" s="3112"/>
      <c r="QAJ54" s="3112"/>
      <c r="QAK54" s="3112"/>
      <c r="QAL54" s="3112"/>
      <c r="QAM54" s="3112"/>
      <c r="QAN54" s="3112"/>
      <c r="QAO54" s="3112"/>
      <c r="QAP54" s="3112"/>
      <c r="QAQ54" s="3112"/>
      <c r="QAR54" s="3112"/>
      <c r="QAS54" s="3112"/>
      <c r="QAT54" s="3112"/>
      <c r="QAU54" s="3112"/>
      <c r="QAV54" s="3112"/>
      <c r="QAW54" s="3112"/>
      <c r="QAX54" s="3112"/>
      <c r="QAY54" s="3112"/>
      <c r="QAZ54" s="3112"/>
      <c r="QBA54" s="3112"/>
      <c r="QBB54" s="3112"/>
      <c r="QBC54" s="3112"/>
      <c r="QBD54" s="3112"/>
      <c r="QBE54" s="3112"/>
      <c r="QBF54" s="3112"/>
      <c r="QBG54" s="3112"/>
      <c r="QBH54" s="3112"/>
      <c r="QBI54" s="3112"/>
      <c r="QBJ54" s="3112"/>
      <c r="QBK54" s="3112"/>
      <c r="QBL54" s="3112"/>
      <c r="QBM54" s="3112"/>
      <c r="QBN54" s="3112"/>
      <c r="QBO54" s="3112"/>
      <c r="QBP54" s="3112"/>
      <c r="QBQ54" s="3112"/>
      <c r="QBR54" s="3112"/>
      <c r="QBS54" s="3112"/>
      <c r="QBT54" s="3112"/>
      <c r="QBU54" s="3112"/>
      <c r="QBV54" s="3112"/>
      <c r="QBW54" s="3112"/>
      <c r="QBX54" s="3112"/>
      <c r="QBY54" s="3112"/>
      <c r="QBZ54" s="3112"/>
      <c r="QCA54" s="3112"/>
      <c r="QCB54" s="3112"/>
      <c r="QCC54" s="3112"/>
      <c r="QCD54" s="3112"/>
      <c r="QCE54" s="3112"/>
      <c r="QCF54" s="3112"/>
      <c r="QCG54" s="3112"/>
      <c r="QCH54" s="3112"/>
      <c r="QCI54" s="3112"/>
      <c r="QCJ54" s="3112"/>
      <c r="QCK54" s="3112"/>
      <c r="QCL54" s="3112"/>
      <c r="QCM54" s="3112"/>
      <c r="QCN54" s="3112"/>
      <c r="QCO54" s="3112"/>
      <c r="QCP54" s="3112"/>
      <c r="QCQ54" s="3112"/>
      <c r="QCR54" s="3112"/>
      <c r="QCS54" s="3112"/>
      <c r="QCT54" s="3112"/>
      <c r="QCU54" s="3112"/>
      <c r="QCV54" s="3112"/>
      <c r="QCW54" s="3112"/>
      <c r="QCX54" s="3112"/>
      <c r="QCY54" s="3112"/>
      <c r="QCZ54" s="3112"/>
      <c r="QDA54" s="3112"/>
      <c r="QDB54" s="3112"/>
      <c r="QDC54" s="3112"/>
      <c r="QDD54" s="3112"/>
      <c r="QDE54" s="3112"/>
      <c r="QDF54" s="3112"/>
      <c r="QDG54" s="3112"/>
      <c r="QDH54" s="3112"/>
      <c r="QDI54" s="3112"/>
      <c r="QDJ54" s="3112"/>
      <c r="QDK54" s="3112"/>
      <c r="QDL54" s="3112"/>
      <c r="QDM54" s="3112"/>
      <c r="QDN54" s="3112"/>
      <c r="QDO54" s="3112"/>
      <c r="QDP54" s="3112"/>
      <c r="QDQ54" s="3112"/>
      <c r="QDR54" s="3112"/>
      <c r="QDS54" s="3112"/>
      <c r="QDT54" s="3112"/>
      <c r="QDU54" s="3112"/>
      <c r="QDV54" s="3112"/>
      <c r="QDW54" s="3112"/>
      <c r="QDX54" s="3112"/>
      <c r="QDY54" s="3112"/>
      <c r="QDZ54" s="3112"/>
      <c r="QEA54" s="3112"/>
      <c r="QEB54" s="3112"/>
      <c r="QEC54" s="3112"/>
      <c r="QED54" s="3112"/>
      <c r="QEE54" s="3112"/>
      <c r="QEF54" s="3112"/>
      <c r="QEG54" s="3112"/>
      <c r="QEH54" s="3112"/>
      <c r="QEI54" s="3112"/>
      <c r="QEJ54" s="3112"/>
      <c r="QEK54" s="3112"/>
      <c r="QEL54" s="3112"/>
      <c r="QEM54" s="3112"/>
      <c r="QEN54" s="3112"/>
      <c r="QEO54" s="3112"/>
      <c r="QEP54" s="3112"/>
      <c r="QEQ54" s="3112"/>
      <c r="QER54" s="3112"/>
      <c r="QES54" s="3112"/>
      <c r="QET54" s="3112"/>
      <c r="QEU54" s="3112"/>
      <c r="QEV54" s="3112"/>
      <c r="QEW54" s="3112"/>
      <c r="QEX54" s="3112"/>
      <c r="QEY54" s="3112"/>
      <c r="QEZ54" s="3112"/>
      <c r="QFA54" s="3112"/>
      <c r="QFB54" s="3112"/>
      <c r="QFC54" s="3112"/>
      <c r="QFD54" s="3112"/>
      <c r="QFE54" s="3112"/>
      <c r="QFF54" s="3112"/>
      <c r="QFG54" s="3112"/>
      <c r="QFH54" s="3112"/>
      <c r="QFI54" s="3112"/>
      <c r="QFJ54" s="3112"/>
      <c r="QFK54" s="3112"/>
      <c r="QFL54" s="3112"/>
      <c r="QFM54" s="3112"/>
      <c r="QFN54" s="3112"/>
      <c r="QFO54" s="3112"/>
      <c r="QFP54" s="3112"/>
      <c r="QFQ54" s="3112"/>
      <c r="QFR54" s="3112"/>
      <c r="QFS54" s="3112"/>
      <c r="QFT54" s="3112"/>
      <c r="QFU54" s="3112"/>
      <c r="QFV54" s="3112"/>
      <c r="QFW54" s="3112"/>
      <c r="QFX54" s="3112"/>
      <c r="QFY54" s="3112"/>
      <c r="QFZ54" s="3112"/>
      <c r="QGA54" s="3112"/>
      <c r="QGB54" s="3112"/>
      <c r="QGC54" s="3112"/>
      <c r="QGD54" s="3112"/>
      <c r="QGE54" s="3112"/>
      <c r="QGF54" s="3112"/>
      <c r="QGG54" s="3112"/>
      <c r="QGH54" s="3112"/>
      <c r="QGI54" s="3112"/>
      <c r="QGJ54" s="3112"/>
      <c r="QGK54" s="3112"/>
      <c r="QGL54" s="3112"/>
      <c r="QGM54" s="3112"/>
      <c r="QGN54" s="3112"/>
      <c r="QGO54" s="3112"/>
      <c r="QGP54" s="3112"/>
      <c r="QGQ54" s="3112"/>
      <c r="QGR54" s="3112"/>
      <c r="QGS54" s="3112"/>
      <c r="QGT54" s="3112"/>
      <c r="QGU54" s="3112"/>
      <c r="QGV54" s="3112"/>
      <c r="QGW54" s="3112"/>
      <c r="QGX54" s="3112"/>
      <c r="QGY54" s="3112"/>
      <c r="QGZ54" s="3112"/>
      <c r="QHA54" s="3112"/>
      <c r="QHB54" s="3112"/>
      <c r="QHC54" s="3112"/>
      <c r="QHD54" s="3112"/>
      <c r="QHE54" s="3112"/>
      <c r="QHF54" s="3112"/>
      <c r="QHG54" s="3112"/>
      <c r="QHH54" s="3112"/>
      <c r="QHI54" s="3112"/>
      <c r="QHJ54" s="3112"/>
      <c r="QHK54" s="3112"/>
      <c r="QHL54" s="3112"/>
      <c r="QHM54" s="3112"/>
      <c r="QHN54" s="3112"/>
      <c r="QHO54" s="3112"/>
      <c r="QHP54" s="3112"/>
      <c r="QHQ54" s="3112"/>
      <c r="QHR54" s="3112"/>
      <c r="QHS54" s="3112"/>
      <c r="QHT54" s="3112"/>
      <c r="QHU54" s="3112"/>
      <c r="QHV54" s="3112"/>
      <c r="QHW54" s="3112"/>
      <c r="QHX54" s="3112"/>
      <c r="QHY54" s="3112"/>
      <c r="QHZ54" s="3112"/>
      <c r="QIA54" s="3112"/>
      <c r="QIB54" s="3112"/>
      <c r="QIC54" s="3112"/>
      <c r="QID54" s="3112"/>
      <c r="QIE54" s="3112"/>
      <c r="QIF54" s="3112"/>
      <c r="QIG54" s="3112"/>
      <c r="QIH54" s="3112"/>
      <c r="QII54" s="3112"/>
      <c r="QIJ54" s="3112"/>
      <c r="QIK54" s="3112"/>
      <c r="QIL54" s="3112"/>
      <c r="QIM54" s="3112"/>
      <c r="QIN54" s="3112"/>
      <c r="QIO54" s="3112"/>
      <c r="QIP54" s="3112"/>
      <c r="QIQ54" s="3112"/>
      <c r="QIR54" s="3112"/>
      <c r="QIS54" s="3112"/>
      <c r="QIT54" s="3112"/>
      <c r="QIU54" s="3112"/>
      <c r="QIV54" s="3112"/>
      <c r="QIW54" s="3112"/>
      <c r="QIX54" s="3112"/>
      <c r="QIY54" s="3112"/>
      <c r="QIZ54" s="3112"/>
      <c r="QJA54" s="3112"/>
      <c r="QJB54" s="3112"/>
      <c r="QJC54" s="3112"/>
      <c r="QJD54" s="3112"/>
      <c r="QJE54" s="3112"/>
      <c r="QJF54" s="3112"/>
      <c r="QJG54" s="3112"/>
      <c r="QJH54" s="3112"/>
      <c r="QJI54" s="3112"/>
      <c r="QJJ54" s="3112"/>
      <c r="QJK54" s="3112"/>
      <c r="QJL54" s="3112"/>
      <c r="QJM54" s="3112"/>
      <c r="QJN54" s="3112"/>
      <c r="QJO54" s="3112"/>
      <c r="QJP54" s="3112"/>
      <c r="QJQ54" s="3112"/>
      <c r="QJR54" s="3112"/>
      <c r="QJS54" s="3112"/>
      <c r="QJT54" s="3112"/>
      <c r="QJU54" s="3112"/>
      <c r="QJV54" s="3112"/>
      <c r="QJW54" s="3112"/>
      <c r="QJX54" s="3112"/>
      <c r="QJY54" s="3112"/>
      <c r="QJZ54" s="3112"/>
      <c r="QKA54" s="3112"/>
      <c r="QKB54" s="3112"/>
      <c r="QKC54" s="3112"/>
      <c r="QKD54" s="3112"/>
      <c r="QKE54" s="3112"/>
      <c r="QKF54" s="3112"/>
      <c r="QKG54" s="3112"/>
      <c r="QKH54" s="3112"/>
      <c r="QKI54" s="3112"/>
      <c r="QKJ54" s="3112"/>
      <c r="QKK54" s="3112"/>
      <c r="QKL54" s="3112"/>
      <c r="QKM54" s="3112"/>
      <c r="QKN54" s="3112"/>
      <c r="QKO54" s="3112"/>
      <c r="QKP54" s="3112"/>
      <c r="QKQ54" s="3112"/>
      <c r="QKR54" s="3112"/>
      <c r="QKS54" s="3112"/>
      <c r="QKT54" s="3112"/>
      <c r="QKU54" s="3112"/>
      <c r="QKV54" s="3112"/>
      <c r="QKW54" s="3112"/>
      <c r="QKX54" s="3112"/>
      <c r="QKY54" s="3112"/>
      <c r="QKZ54" s="3112"/>
      <c r="QLA54" s="3112"/>
      <c r="QLB54" s="3112"/>
      <c r="QLC54" s="3112"/>
      <c r="QLD54" s="3112"/>
      <c r="QLE54" s="3112"/>
      <c r="QLF54" s="3112"/>
      <c r="QLG54" s="3112"/>
      <c r="QLH54" s="3112"/>
      <c r="QLI54" s="3112"/>
      <c r="QLJ54" s="3112"/>
      <c r="QLK54" s="3112"/>
      <c r="QLL54" s="3112"/>
      <c r="QLM54" s="3112"/>
      <c r="QLN54" s="3112"/>
      <c r="QLO54" s="3112"/>
      <c r="QLP54" s="3112"/>
      <c r="QLQ54" s="3112"/>
      <c r="QLR54" s="3112"/>
      <c r="QLS54" s="3112"/>
      <c r="QLT54" s="3112"/>
      <c r="QLU54" s="3112"/>
      <c r="QLV54" s="3112"/>
      <c r="QLW54" s="3112"/>
      <c r="QLX54" s="3112"/>
      <c r="QLY54" s="3112"/>
      <c r="QLZ54" s="3112"/>
      <c r="QMA54" s="3112"/>
      <c r="QMB54" s="3112"/>
      <c r="QMC54" s="3112"/>
      <c r="QMD54" s="3112"/>
      <c r="QME54" s="3112"/>
      <c r="QMF54" s="3112"/>
      <c r="QMG54" s="3112"/>
      <c r="QMH54" s="3112"/>
      <c r="QMI54" s="3112"/>
      <c r="QMJ54" s="3112"/>
      <c r="QMK54" s="3112"/>
      <c r="QML54" s="3112"/>
      <c r="QMM54" s="3112"/>
      <c r="QMN54" s="3112"/>
      <c r="QMO54" s="3112"/>
      <c r="QMP54" s="3112"/>
      <c r="QMQ54" s="3112"/>
      <c r="QMR54" s="3112"/>
      <c r="QMS54" s="3112"/>
      <c r="QMT54" s="3112"/>
      <c r="QMU54" s="3112"/>
      <c r="QMV54" s="3112"/>
      <c r="QMW54" s="3112"/>
      <c r="QMX54" s="3112"/>
      <c r="QMY54" s="3112"/>
      <c r="QMZ54" s="3112"/>
      <c r="QNA54" s="3112"/>
      <c r="QNB54" s="3112"/>
      <c r="QNC54" s="3112"/>
      <c r="QND54" s="3112"/>
      <c r="QNE54" s="3112"/>
      <c r="QNF54" s="3112"/>
      <c r="QNG54" s="3112"/>
      <c r="QNH54" s="3112"/>
      <c r="QNI54" s="3112"/>
      <c r="QNJ54" s="3112"/>
      <c r="QNK54" s="3112"/>
      <c r="QNL54" s="3112"/>
      <c r="QNM54" s="3112"/>
      <c r="QNN54" s="3112"/>
      <c r="QNO54" s="3112"/>
      <c r="QNP54" s="3112"/>
      <c r="QNQ54" s="3112"/>
      <c r="QNR54" s="3112"/>
      <c r="QNS54" s="3112"/>
      <c r="QNT54" s="3112"/>
      <c r="QNU54" s="3112"/>
      <c r="QNV54" s="3112"/>
      <c r="QNW54" s="3112"/>
      <c r="QNX54" s="3112"/>
      <c r="QNY54" s="3112"/>
      <c r="QNZ54" s="3112"/>
      <c r="QOA54" s="3112"/>
      <c r="QOB54" s="3112"/>
      <c r="QOC54" s="3112"/>
      <c r="QOD54" s="3112"/>
      <c r="QOE54" s="3112"/>
      <c r="QOF54" s="3112"/>
      <c r="QOG54" s="3112"/>
      <c r="QOH54" s="3112"/>
      <c r="QOI54" s="3112"/>
      <c r="QOJ54" s="3112"/>
      <c r="QOK54" s="3112"/>
      <c r="QOL54" s="3112"/>
      <c r="QOM54" s="3112"/>
      <c r="QON54" s="3112"/>
      <c r="QOO54" s="3112"/>
      <c r="QOP54" s="3112"/>
      <c r="QOQ54" s="3112"/>
      <c r="QOR54" s="3112"/>
      <c r="QOS54" s="3112"/>
      <c r="QOT54" s="3112"/>
      <c r="QOU54" s="3112"/>
      <c r="QOV54" s="3112"/>
      <c r="QOW54" s="3112"/>
      <c r="QOX54" s="3112"/>
      <c r="QOY54" s="3112"/>
      <c r="QOZ54" s="3112"/>
      <c r="QPA54" s="3112"/>
      <c r="QPB54" s="3112"/>
      <c r="QPC54" s="3112"/>
      <c r="QPD54" s="3112"/>
      <c r="QPE54" s="3112"/>
      <c r="QPF54" s="3112"/>
      <c r="QPG54" s="3112"/>
      <c r="QPH54" s="3112"/>
      <c r="QPI54" s="3112"/>
      <c r="QPJ54" s="3112"/>
      <c r="QPK54" s="3112"/>
      <c r="QPL54" s="3112"/>
      <c r="QPM54" s="3112"/>
      <c r="QPN54" s="3112"/>
      <c r="QPO54" s="3112"/>
      <c r="QPP54" s="3112"/>
      <c r="QPQ54" s="3112"/>
      <c r="QPR54" s="3112"/>
      <c r="QPS54" s="3112"/>
      <c r="QPT54" s="3112"/>
      <c r="QPU54" s="3112"/>
      <c r="QPV54" s="3112"/>
      <c r="QPW54" s="3112"/>
      <c r="QPX54" s="3112"/>
      <c r="QPY54" s="3112"/>
      <c r="QPZ54" s="3112"/>
      <c r="QQA54" s="3112"/>
      <c r="QQB54" s="3112"/>
      <c r="QQC54" s="3112"/>
      <c r="QQD54" s="3112"/>
      <c r="QQE54" s="3112"/>
      <c r="QQF54" s="3112"/>
      <c r="QQG54" s="3112"/>
      <c r="QQH54" s="3112"/>
      <c r="QQI54" s="3112"/>
      <c r="QQJ54" s="3112"/>
      <c r="QQK54" s="3112"/>
      <c r="QQL54" s="3112"/>
      <c r="QQM54" s="3112"/>
      <c r="QQN54" s="3112"/>
      <c r="QQO54" s="3112"/>
      <c r="QQP54" s="3112"/>
      <c r="QQQ54" s="3112"/>
      <c r="QQR54" s="3112"/>
      <c r="QQS54" s="3112"/>
      <c r="QQT54" s="3112"/>
      <c r="QQU54" s="3112"/>
      <c r="QQV54" s="3112"/>
      <c r="QQW54" s="3112"/>
      <c r="QQX54" s="3112"/>
      <c r="QQY54" s="3112"/>
      <c r="QQZ54" s="3112"/>
      <c r="QRA54" s="3112"/>
      <c r="QRB54" s="3112"/>
      <c r="QRC54" s="3112"/>
      <c r="QRD54" s="3112"/>
      <c r="QRE54" s="3112"/>
      <c r="QRF54" s="3112"/>
      <c r="QRG54" s="3112"/>
      <c r="QRH54" s="3112"/>
      <c r="QRI54" s="3112"/>
      <c r="QRJ54" s="3112"/>
      <c r="QRK54" s="3112"/>
      <c r="QRL54" s="3112"/>
      <c r="QRM54" s="3112"/>
      <c r="QRN54" s="3112"/>
      <c r="QRO54" s="3112"/>
      <c r="QRP54" s="3112"/>
      <c r="QRQ54" s="3112"/>
      <c r="QRR54" s="3112"/>
      <c r="QRS54" s="3112"/>
      <c r="QRT54" s="3112"/>
      <c r="QRU54" s="3112"/>
      <c r="QRV54" s="3112"/>
      <c r="QRW54" s="3112"/>
      <c r="QRX54" s="3112"/>
      <c r="QRY54" s="3112"/>
      <c r="QRZ54" s="3112"/>
      <c r="QSA54" s="3112"/>
      <c r="QSB54" s="3112"/>
      <c r="QSC54" s="3112"/>
      <c r="QSD54" s="3112"/>
      <c r="QSE54" s="3112"/>
      <c r="QSF54" s="3112"/>
      <c r="QSG54" s="3112"/>
      <c r="QSH54" s="3112"/>
      <c r="QSI54" s="3112"/>
      <c r="QSJ54" s="3112"/>
      <c r="QSK54" s="3112"/>
      <c r="QSL54" s="3112"/>
      <c r="QSM54" s="3112"/>
      <c r="QSN54" s="3112"/>
      <c r="QSO54" s="3112"/>
      <c r="QSP54" s="3112"/>
      <c r="QSQ54" s="3112"/>
      <c r="QSR54" s="3112"/>
      <c r="QSS54" s="3112"/>
      <c r="QST54" s="3112"/>
      <c r="QSU54" s="3112"/>
      <c r="QSV54" s="3112"/>
      <c r="QSW54" s="3112"/>
      <c r="QSX54" s="3112"/>
      <c r="QSY54" s="3112"/>
      <c r="QSZ54" s="3112"/>
      <c r="QTA54" s="3112"/>
      <c r="QTB54" s="3112"/>
      <c r="QTC54" s="3112"/>
      <c r="QTD54" s="3112"/>
      <c r="QTE54" s="3112"/>
      <c r="QTF54" s="3112"/>
      <c r="QTG54" s="3112"/>
      <c r="QTH54" s="3112"/>
      <c r="QTI54" s="3112"/>
      <c r="QTJ54" s="3112"/>
      <c r="QTK54" s="3112"/>
      <c r="QTL54" s="3112"/>
      <c r="QTM54" s="3112"/>
      <c r="QTN54" s="3112"/>
      <c r="QTO54" s="3112"/>
      <c r="QTP54" s="3112"/>
      <c r="QTQ54" s="3112"/>
      <c r="QTR54" s="3112"/>
      <c r="QTS54" s="3112"/>
      <c r="QTT54" s="3112"/>
      <c r="QTU54" s="3112"/>
      <c r="QTV54" s="3112"/>
      <c r="QTW54" s="3112"/>
      <c r="QTX54" s="3112"/>
      <c r="QTY54" s="3112"/>
      <c r="QTZ54" s="3112"/>
      <c r="QUA54" s="3112"/>
      <c r="QUB54" s="3112"/>
      <c r="QUC54" s="3112"/>
      <c r="QUD54" s="3112"/>
      <c r="QUE54" s="3112"/>
      <c r="QUF54" s="3112"/>
      <c r="QUG54" s="3112"/>
      <c r="QUH54" s="3112"/>
      <c r="QUI54" s="3112"/>
      <c r="QUJ54" s="3112"/>
      <c r="QUK54" s="3112"/>
      <c r="QUL54" s="3112"/>
      <c r="QUM54" s="3112"/>
      <c r="QUN54" s="3112"/>
      <c r="QUO54" s="3112"/>
      <c r="QUP54" s="3112"/>
      <c r="QUQ54" s="3112"/>
      <c r="QUR54" s="3112"/>
      <c r="QUS54" s="3112"/>
      <c r="QUT54" s="3112"/>
      <c r="QUU54" s="3112"/>
      <c r="QUV54" s="3112"/>
      <c r="QUW54" s="3112"/>
      <c r="QUX54" s="3112"/>
      <c r="QUY54" s="3112"/>
      <c r="QUZ54" s="3112"/>
      <c r="QVA54" s="3112"/>
      <c r="QVB54" s="3112"/>
      <c r="QVC54" s="3112"/>
      <c r="QVD54" s="3112"/>
      <c r="QVE54" s="3112"/>
      <c r="QVF54" s="3112"/>
      <c r="QVG54" s="3112"/>
      <c r="QVH54" s="3112"/>
      <c r="QVI54" s="3112"/>
      <c r="QVJ54" s="3112"/>
      <c r="QVK54" s="3112"/>
      <c r="QVL54" s="3112"/>
      <c r="QVM54" s="3112"/>
      <c r="QVN54" s="3112"/>
      <c r="QVO54" s="3112"/>
      <c r="QVP54" s="3112"/>
      <c r="QVQ54" s="3112"/>
      <c r="QVR54" s="3112"/>
      <c r="QVS54" s="3112"/>
      <c r="QVT54" s="3112"/>
      <c r="QVU54" s="3112"/>
      <c r="QVV54" s="3112"/>
      <c r="QVW54" s="3112"/>
      <c r="QVX54" s="3112"/>
      <c r="QVY54" s="3112"/>
      <c r="QVZ54" s="3112"/>
      <c r="QWA54" s="3112"/>
      <c r="QWB54" s="3112"/>
      <c r="QWC54" s="3112"/>
      <c r="QWD54" s="3112"/>
      <c r="QWE54" s="3112"/>
      <c r="QWF54" s="3112"/>
      <c r="QWG54" s="3112"/>
      <c r="QWH54" s="3112"/>
      <c r="QWI54" s="3112"/>
      <c r="QWJ54" s="3112"/>
      <c r="QWK54" s="3112"/>
      <c r="QWL54" s="3112"/>
      <c r="QWM54" s="3112"/>
      <c r="QWN54" s="3112"/>
      <c r="QWO54" s="3112"/>
      <c r="QWP54" s="3112"/>
      <c r="QWQ54" s="3112"/>
      <c r="QWR54" s="3112"/>
      <c r="QWS54" s="3112"/>
      <c r="QWT54" s="3112"/>
      <c r="QWU54" s="3112"/>
      <c r="QWV54" s="3112"/>
      <c r="QWW54" s="3112"/>
      <c r="QWX54" s="3112"/>
      <c r="QWY54" s="3112"/>
      <c r="QWZ54" s="3112"/>
      <c r="QXA54" s="3112"/>
      <c r="QXB54" s="3112"/>
      <c r="QXC54" s="3112"/>
      <c r="QXD54" s="3112"/>
      <c r="QXE54" s="3112"/>
      <c r="QXF54" s="3112"/>
      <c r="QXG54" s="3112"/>
      <c r="QXH54" s="3112"/>
      <c r="QXI54" s="3112"/>
      <c r="QXJ54" s="3112"/>
      <c r="QXK54" s="3112"/>
      <c r="QXL54" s="3112"/>
      <c r="QXM54" s="3112"/>
      <c r="QXN54" s="3112"/>
      <c r="QXO54" s="3112"/>
      <c r="QXP54" s="3112"/>
      <c r="QXQ54" s="3112"/>
      <c r="QXR54" s="3112"/>
      <c r="QXS54" s="3112"/>
      <c r="QXT54" s="3112"/>
      <c r="QXU54" s="3112"/>
      <c r="QXV54" s="3112"/>
      <c r="QXW54" s="3112"/>
      <c r="QXX54" s="3112"/>
      <c r="QXY54" s="3112"/>
      <c r="QXZ54" s="3112"/>
      <c r="QYA54" s="3112"/>
      <c r="QYB54" s="3112"/>
      <c r="QYC54" s="3112"/>
      <c r="QYD54" s="3112"/>
      <c r="QYE54" s="3112"/>
      <c r="QYF54" s="3112"/>
      <c r="QYG54" s="3112"/>
      <c r="QYH54" s="3112"/>
      <c r="QYI54" s="3112"/>
      <c r="QYJ54" s="3112"/>
      <c r="QYK54" s="3112"/>
      <c r="QYL54" s="3112"/>
      <c r="QYM54" s="3112"/>
      <c r="QYN54" s="3112"/>
      <c r="QYO54" s="3112"/>
      <c r="QYP54" s="3112"/>
      <c r="QYQ54" s="3112"/>
      <c r="QYR54" s="3112"/>
      <c r="QYS54" s="3112"/>
      <c r="QYT54" s="3112"/>
      <c r="QYU54" s="3112"/>
      <c r="QYV54" s="3112"/>
      <c r="QYW54" s="3112"/>
      <c r="QYX54" s="3112"/>
      <c r="QYY54" s="3112"/>
      <c r="QYZ54" s="3112"/>
      <c r="QZA54" s="3112"/>
      <c r="QZB54" s="3112"/>
      <c r="QZC54" s="3112"/>
      <c r="QZD54" s="3112"/>
      <c r="QZE54" s="3112"/>
      <c r="QZF54" s="3112"/>
      <c r="QZG54" s="3112"/>
      <c r="QZH54" s="3112"/>
      <c r="QZI54" s="3112"/>
      <c r="QZJ54" s="3112"/>
      <c r="QZK54" s="3112"/>
      <c r="QZL54" s="3112"/>
      <c r="QZM54" s="3112"/>
      <c r="QZN54" s="3112"/>
      <c r="QZO54" s="3112"/>
      <c r="QZP54" s="3112"/>
      <c r="QZQ54" s="3112"/>
      <c r="QZR54" s="3112"/>
      <c r="QZS54" s="3112"/>
      <c r="QZT54" s="3112"/>
      <c r="QZU54" s="3112"/>
      <c r="QZV54" s="3112"/>
      <c r="QZW54" s="3112"/>
      <c r="QZX54" s="3112"/>
      <c r="QZY54" s="3112"/>
      <c r="QZZ54" s="3112"/>
      <c r="RAA54" s="3112"/>
      <c r="RAB54" s="3112"/>
      <c r="RAC54" s="3112"/>
      <c r="RAD54" s="3112"/>
      <c r="RAE54" s="3112"/>
      <c r="RAF54" s="3112"/>
      <c r="RAG54" s="3112"/>
      <c r="RAH54" s="3112"/>
      <c r="RAI54" s="3112"/>
      <c r="RAJ54" s="3112"/>
      <c r="RAK54" s="3112"/>
      <c r="RAL54" s="3112"/>
      <c r="RAM54" s="3112"/>
      <c r="RAN54" s="3112"/>
      <c r="RAO54" s="3112"/>
      <c r="RAP54" s="3112"/>
      <c r="RAQ54" s="3112"/>
      <c r="RAR54" s="3112"/>
      <c r="RAS54" s="3112"/>
      <c r="RAT54" s="3112"/>
      <c r="RAU54" s="3112"/>
      <c r="RAV54" s="3112"/>
      <c r="RAW54" s="3112"/>
      <c r="RAX54" s="3112"/>
      <c r="RAY54" s="3112"/>
      <c r="RAZ54" s="3112"/>
      <c r="RBA54" s="3112"/>
      <c r="RBB54" s="3112"/>
      <c r="RBC54" s="3112"/>
      <c r="RBD54" s="3112"/>
      <c r="RBE54" s="3112"/>
      <c r="RBF54" s="3112"/>
      <c r="RBG54" s="3112"/>
      <c r="RBH54" s="3112"/>
      <c r="RBI54" s="3112"/>
      <c r="RBJ54" s="3112"/>
      <c r="RBK54" s="3112"/>
      <c r="RBL54" s="3112"/>
      <c r="RBM54" s="3112"/>
      <c r="RBN54" s="3112"/>
      <c r="RBO54" s="3112"/>
      <c r="RBP54" s="3112"/>
      <c r="RBQ54" s="3112"/>
      <c r="RBR54" s="3112"/>
      <c r="RBS54" s="3112"/>
      <c r="RBT54" s="3112"/>
      <c r="RBU54" s="3112"/>
      <c r="RBV54" s="3112"/>
      <c r="RBW54" s="3112"/>
      <c r="RBX54" s="3112"/>
      <c r="RBY54" s="3112"/>
      <c r="RBZ54" s="3112"/>
      <c r="RCA54" s="3112"/>
      <c r="RCB54" s="3112"/>
      <c r="RCC54" s="3112"/>
      <c r="RCD54" s="3112"/>
      <c r="RCE54" s="3112"/>
      <c r="RCF54" s="3112"/>
      <c r="RCG54" s="3112"/>
      <c r="RCH54" s="3112"/>
      <c r="RCI54" s="3112"/>
      <c r="RCJ54" s="3112"/>
      <c r="RCK54" s="3112"/>
      <c r="RCL54" s="3112"/>
      <c r="RCM54" s="3112"/>
      <c r="RCN54" s="3112"/>
      <c r="RCO54" s="3112"/>
      <c r="RCP54" s="3112"/>
      <c r="RCQ54" s="3112"/>
      <c r="RCR54" s="3112"/>
      <c r="RCS54" s="3112"/>
      <c r="RCT54" s="3112"/>
      <c r="RCU54" s="3112"/>
      <c r="RCV54" s="3112"/>
      <c r="RCW54" s="3112"/>
      <c r="RCX54" s="3112"/>
      <c r="RCY54" s="3112"/>
      <c r="RCZ54" s="3112"/>
      <c r="RDA54" s="3112"/>
      <c r="RDB54" s="3112"/>
      <c r="RDC54" s="3112"/>
      <c r="RDD54" s="3112"/>
      <c r="RDE54" s="3112"/>
      <c r="RDF54" s="3112"/>
      <c r="RDG54" s="3112"/>
      <c r="RDH54" s="3112"/>
      <c r="RDI54" s="3112"/>
      <c r="RDJ54" s="3112"/>
      <c r="RDK54" s="3112"/>
      <c r="RDL54" s="3112"/>
      <c r="RDM54" s="3112"/>
      <c r="RDN54" s="3112"/>
      <c r="RDO54" s="3112"/>
      <c r="RDP54" s="3112"/>
      <c r="RDQ54" s="3112"/>
      <c r="RDR54" s="3112"/>
      <c r="RDS54" s="3112"/>
      <c r="RDT54" s="3112"/>
      <c r="RDU54" s="3112"/>
      <c r="RDV54" s="3112"/>
      <c r="RDW54" s="3112"/>
      <c r="RDX54" s="3112"/>
      <c r="RDY54" s="3112"/>
      <c r="RDZ54" s="3112"/>
      <c r="REA54" s="3112"/>
      <c r="REB54" s="3112"/>
      <c r="REC54" s="3112"/>
      <c r="RED54" s="3112"/>
      <c r="REE54" s="3112"/>
      <c r="REF54" s="3112"/>
      <c r="REG54" s="3112"/>
      <c r="REH54" s="3112"/>
      <c r="REI54" s="3112"/>
      <c r="REJ54" s="3112"/>
      <c r="REK54" s="3112"/>
      <c r="REL54" s="3112"/>
      <c r="REM54" s="3112"/>
      <c r="REN54" s="3112"/>
      <c r="REO54" s="3112"/>
      <c r="REP54" s="3112"/>
      <c r="REQ54" s="3112"/>
      <c r="RER54" s="3112"/>
      <c r="RES54" s="3112"/>
      <c r="RET54" s="3112"/>
      <c r="REU54" s="3112"/>
      <c r="REV54" s="3112"/>
      <c r="REW54" s="3112"/>
      <c r="REX54" s="3112"/>
      <c r="REY54" s="3112"/>
      <c r="REZ54" s="3112"/>
      <c r="RFA54" s="3112"/>
      <c r="RFB54" s="3112"/>
      <c r="RFC54" s="3112"/>
      <c r="RFD54" s="3112"/>
      <c r="RFE54" s="3112"/>
      <c r="RFF54" s="3112"/>
      <c r="RFG54" s="3112"/>
      <c r="RFH54" s="3112"/>
      <c r="RFI54" s="3112"/>
      <c r="RFJ54" s="3112"/>
      <c r="RFK54" s="3112"/>
      <c r="RFL54" s="3112"/>
      <c r="RFM54" s="3112"/>
      <c r="RFN54" s="3112"/>
      <c r="RFO54" s="3112"/>
      <c r="RFP54" s="3112"/>
      <c r="RFQ54" s="3112"/>
      <c r="RFR54" s="3112"/>
      <c r="RFS54" s="3112"/>
      <c r="RFT54" s="3112"/>
      <c r="RFU54" s="3112"/>
      <c r="RFV54" s="3112"/>
      <c r="RFW54" s="3112"/>
      <c r="RFX54" s="3112"/>
      <c r="RFY54" s="3112"/>
      <c r="RFZ54" s="3112"/>
      <c r="RGA54" s="3112"/>
      <c r="RGB54" s="3112"/>
      <c r="RGC54" s="3112"/>
      <c r="RGD54" s="3112"/>
      <c r="RGE54" s="3112"/>
      <c r="RGF54" s="3112"/>
      <c r="RGG54" s="3112"/>
      <c r="RGH54" s="3112"/>
      <c r="RGI54" s="3112"/>
      <c r="RGJ54" s="3112"/>
      <c r="RGK54" s="3112"/>
      <c r="RGL54" s="3112"/>
      <c r="RGM54" s="3112"/>
      <c r="RGN54" s="3112"/>
      <c r="RGO54" s="3112"/>
      <c r="RGP54" s="3112"/>
      <c r="RGQ54" s="3112"/>
      <c r="RGR54" s="3112"/>
      <c r="RGS54" s="3112"/>
      <c r="RGT54" s="3112"/>
      <c r="RGU54" s="3112"/>
      <c r="RGV54" s="3112"/>
      <c r="RGW54" s="3112"/>
      <c r="RGX54" s="3112"/>
      <c r="RGY54" s="3112"/>
      <c r="RGZ54" s="3112"/>
      <c r="RHA54" s="3112"/>
      <c r="RHB54" s="3112"/>
      <c r="RHC54" s="3112"/>
      <c r="RHD54" s="3112"/>
      <c r="RHE54" s="3112"/>
      <c r="RHF54" s="3112"/>
      <c r="RHG54" s="3112"/>
      <c r="RHH54" s="3112"/>
      <c r="RHI54" s="3112"/>
      <c r="RHJ54" s="3112"/>
      <c r="RHK54" s="3112"/>
      <c r="RHL54" s="3112"/>
      <c r="RHM54" s="3112"/>
      <c r="RHN54" s="3112"/>
      <c r="RHO54" s="3112"/>
      <c r="RHP54" s="3112"/>
      <c r="RHQ54" s="3112"/>
      <c r="RHR54" s="3112"/>
      <c r="RHS54" s="3112"/>
      <c r="RHT54" s="3112"/>
      <c r="RHU54" s="3112"/>
      <c r="RHV54" s="3112"/>
      <c r="RHW54" s="3112"/>
      <c r="RHX54" s="3112"/>
      <c r="RHY54" s="3112"/>
      <c r="RHZ54" s="3112"/>
      <c r="RIA54" s="3112"/>
      <c r="RIB54" s="3112"/>
      <c r="RIC54" s="3112"/>
      <c r="RID54" s="3112"/>
      <c r="RIE54" s="3112"/>
      <c r="RIF54" s="3112"/>
      <c r="RIG54" s="3112"/>
      <c r="RIH54" s="3112"/>
      <c r="RII54" s="3112"/>
      <c r="RIJ54" s="3112"/>
      <c r="RIK54" s="3112"/>
      <c r="RIL54" s="3112"/>
      <c r="RIM54" s="3112"/>
      <c r="RIN54" s="3112"/>
      <c r="RIO54" s="3112"/>
      <c r="RIP54" s="3112"/>
      <c r="RIQ54" s="3112"/>
      <c r="RIR54" s="3112"/>
      <c r="RIS54" s="3112"/>
      <c r="RIT54" s="3112"/>
      <c r="RIU54" s="3112"/>
      <c r="RIV54" s="3112"/>
      <c r="RIW54" s="3112"/>
      <c r="RIX54" s="3112"/>
      <c r="RIY54" s="3112"/>
      <c r="RIZ54" s="3112"/>
      <c r="RJA54" s="3112"/>
      <c r="RJB54" s="3112"/>
      <c r="RJC54" s="3112"/>
      <c r="RJD54" s="3112"/>
      <c r="RJE54" s="3112"/>
      <c r="RJF54" s="3112"/>
      <c r="RJG54" s="3112"/>
      <c r="RJH54" s="3112"/>
      <c r="RJI54" s="3112"/>
      <c r="RJJ54" s="3112"/>
      <c r="RJK54" s="3112"/>
      <c r="RJL54" s="3112"/>
      <c r="RJM54" s="3112"/>
      <c r="RJN54" s="3112"/>
      <c r="RJO54" s="3112"/>
      <c r="RJP54" s="3112"/>
      <c r="RJQ54" s="3112"/>
      <c r="RJR54" s="3112"/>
      <c r="RJS54" s="3112"/>
      <c r="RJT54" s="3112"/>
      <c r="RJU54" s="3112"/>
      <c r="RJV54" s="3112"/>
      <c r="RJW54" s="3112"/>
      <c r="RJX54" s="3112"/>
      <c r="RJY54" s="3112"/>
      <c r="RJZ54" s="3112"/>
      <c r="RKA54" s="3112"/>
      <c r="RKB54" s="3112"/>
      <c r="RKC54" s="3112"/>
      <c r="RKD54" s="3112"/>
      <c r="RKE54" s="3112"/>
      <c r="RKF54" s="3112"/>
      <c r="RKG54" s="3112"/>
      <c r="RKH54" s="3112"/>
      <c r="RKI54" s="3112"/>
      <c r="RKJ54" s="3112"/>
      <c r="RKK54" s="3112"/>
      <c r="RKL54" s="3112"/>
      <c r="RKM54" s="3112"/>
      <c r="RKN54" s="3112"/>
      <c r="RKO54" s="3112"/>
      <c r="RKP54" s="3112"/>
      <c r="RKQ54" s="3112"/>
      <c r="RKR54" s="3112"/>
      <c r="RKS54" s="3112"/>
      <c r="RKT54" s="3112"/>
      <c r="RKU54" s="3112"/>
      <c r="RKV54" s="3112"/>
      <c r="RKW54" s="3112"/>
      <c r="RKX54" s="3112"/>
      <c r="RKY54" s="3112"/>
      <c r="RKZ54" s="3112"/>
      <c r="RLA54" s="3112"/>
      <c r="RLB54" s="3112"/>
      <c r="RLC54" s="3112"/>
      <c r="RLD54" s="3112"/>
      <c r="RLE54" s="3112"/>
      <c r="RLF54" s="3112"/>
      <c r="RLG54" s="3112"/>
      <c r="RLH54" s="3112"/>
      <c r="RLI54" s="3112"/>
      <c r="RLJ54" s="3112"/>
      <c r="RLK54" s="3112"/>
      <c r="RLL54" s="3112"/>
      <c r="RLM54" s="3112"/>
      <c r="RLN54" s="3112"/>
      <c r="RLO54" s="3112"/>
      <c r="RLP54" s="3112"/>
      <c r="RLQ54" s="3112"/>
      <c r="RLR54" s="3112"/>
      <c r="RLS54" s="3112"/>
      <c r="RLT54" s="3112"/>
      <c r="RLU54" s="3112"/>
      <c r="RLV54" s="3112"/>
      <c r="RLW54" s="3112"/>
      <c r="RLX54" s="3112"/>
      <c r="RLY54" s="3112"/>
      <c r="RLZ54" s="3112"/>
      <c r="RMA54" s="3112"/>
      <c r="RMB54" s="3112"/>
      <c r="RMC54" s="3112"/>
      <c r="RMD54" s="3112"/>
      <c r="RME54" s="3112"/>
      <c r="RMF54" s="3112"/>
      <c r="RMG54" s="3112"/>
      <c r="RMH54" s="3112"/>
      <c r="RMI54" s="3112"/>
      <c r="RMJ54" s="3112"/>
      <c r="RMK54" s="3112"/>
      <c r="RML54" s="3112"/>
      <c r="RMM54" s="3112"/>
      <c r="RMN54" s="3112"/>
      <c r="RMO54" s="3112"/>
      <c r="RMP54" s="3112"/>
      <c r="RMQ54" s="3112"/>
      <c r="RMR54" s="3112"/>
      <c r="RMS54" s="3112"/>
      <c r="RMT54" s="3112"/>
      <c r="RMU54" s="3112"/>
      <c r="RMV54" s="3112"/>
      <c r="RMW54" s="3112"/>
      <c r="RMX54" s="3112"/>
      <c r="RMY54" s="3112"/>
      <c r="RMZ54" s="3112"/>
      <c r="RNA54" s="3112"/>
      <c r="RNB54" s="3112"/>
      <c r="RNC54" s="3112"/>
      <c r="RND54" s="3112"/>
      <c r="RNE54" s="3112"/>
      <c r="RNF54" s="3112"/>
      <c r="RNG54" s="3112"/>
      <c r="RNH54" s="3112"/>
      <c r="RNI54" s="3112"/>
      <c r="RNJ54" s="3112"/>
      <c r="RNK54" s="3112"/>
      <c r="RNL54" s="3112"/>
      <c r="RNM54" s="3112"/>
      <c r="RNN54" s="3112"/>
      <c r="RNO54" s="3112"/>
      <c r="RNP54" s="3112"/>
      <c r="RNQ54" s="3112"/>
      <c r="RNR54" s="3112"/>
      <c r="RNS54" s="3112"/>
      <c r="RNT54" s="3112"/>
      <c r="RNU54" s="3112"/>
      <c r="RNV54" s="3112"/>
      <c r="RNW54" s="3112"/>
      <c r="RNX54" s="3112"/>
      <c r="RNY54" s="3112"/>
      <c r="RNZ54" s="3112"/>
      <c r="ROA54" s="3112"/>
      <c r="ROB54" s="3112"/>
      <c r="ROC54" s="3112"/>
      <c r="ROD54" s="3112"/>
      <c r="ROE54" s="3112"/>
      <c r="ROF54" s="3112"/>
      <c r="ROG54" s="3112"/>
      <c r="ROH54" s="3112"/>
      <c r="ROI54" s="3112"/>
      <c r="ROJ54" s="3112"/>
      <c r="ROK54" s="3112"/>
      <c r="ROL54" s="3112"/>
      <c r="ROM54" s="3112"/>
      <c r="RON54" s="3112"/>
      <c r="ROO54" s="3112"/>
      <c r="ROP54" s="3112"/>
      <c r="ROQ54" s="3112"/>
      <c r="ROR54" s="3112"/>
      <c r="ROS54" s="3112"/>
      <c r="ROT54" s="3112"/>
      <c r="ROU54" s="3112"/>
      <c r="ROV54" s="3112"/>
      <c r="ROW54" s="3112"/>
      <c r="ROX54" s="3112"/>
      <c r="ROY54" s="3112"/>
      <c r="ROZ54" s="3112"/>
      <c r="RPA54" s="3112"/>
      <c r="RPB54" s="3112"/>
      <c r="RPC54" s="3112"/>
      <c r="RPD54" s="3112"/>
      <c r="RPE54" s="3112"/>
      <c r="RPF54" s="3112"/>
      <c r="RPG54" s="3112"/>
      <c r="RPH54" s="3112"/>
      <c r="RPI54" s="3112"/>
      <c r="RPJ54" s="3112"/>
      <c r="RPK54" s="3112"/>
      <c r="RPL54" s="3112"/>
      <c r="RPM54" s="3112"/>
      <c r="RPN54" s="3112"/>
      <c r="RPO54" s="3112"/>
      <c r="RPP54" s="3112"/>
      <c r="RPQ54" s="3112"/>
      <c r="RPR54" s="3112"/>
      <c r="RPS54" s="3112"/>
      <c r="RPT54" s="3112"/>
      <c r="RPU54" s="3112"/>
      <c r="RPV54" s="3112"/>
      <c r="RPW54" s="3112"/>
      <c r="RPX54" s="3112"/>
      <c r="RPY54" s="3112"/>
      <c r="RPZ54" s="3112"/>
      <c r="RQA54" s="3112"/>
      <c r="RQB54" s="3112"/>
      <c r="RQC54" s="3112"/>
      <c r="RQD54" s="3112"/>
      <c r="RQE54" s="3112"/>
      <c r="RQF54" s="3112"/>
      <c r="RQG54" s="3112"/>
      <c r="RQH54" s="3112"/>
      <c r="RQI54" s="3112"/>
      <c r="RQJ54" s="3112"/>
      <c r="RQK54" s="3112"/>
      <c r="RQL54" s="3112"/>
      <c r="RQM54" s="3112"/>
      <c r="RQN54" s="3112"/>
      <c r="RQO54" s="3112"/>
      <c r="RQP54" s="3112"/>
      <c r="RQQ54" s="3112"/>
      <c r="RQR54" s="3112"/>
      <c r="RQS54" s="3112"/>
      <c r="RQT54" s="3112"/>
      <c r="RQU54" s="3112"/>
      <c r="RQV54" s="3112"/>
      <c r="RQW54" s="3112"/>
      <c r="RQX54" s="3112"/>
      <c r="RQY54" s="3112"/>
      <c r="RQZ54" s="3112"/>
      <c r="RRA54" s="3112"/>
      <c r="RRB54" s="3112"/>
      <c r="RRC54" s="3112"/>
      <c r="RRD54" s="3112"/>
      <c r="RRE54" s="3112"/>
      <c r="RRF54" s="3112"/>
      <c r="RRG54" s="3112"/>
      <c r="RRH54" s="3112"/>
      <c r="RRI54" s="3112"/>
      <c r="RRJ54" s="3112"/>
      <c r="RRK54" s="3112"/>
      <c r="RRL54" s="3112"/>
      <c r="RRM54" s="3112"/>
      <c r="RRN54" s="3112"/>
      <c r="RRO54" s="3112"/>
      <c r="RRP54" s="3112"/>
      <c r="RRQ54" s="3112"/>
      <c r="RRR54" s="3112"/>
      <c r="RRS54" s="3112"/>
      <c r="RRT54" s="3112"/>
      <c r="RRU54" s="3112"/>
      <c r="RRV54" s="3112"/>
      <c r="RRW54" s="3112"/>
      <c r="RRX54" s="3112"/>
      <c r="RRY54" s="3112"/>
      <c r="RRZ54" s="3112"/>
      <c r="RSA54" s="3112"/>
      <c r="RSB54" s="3112"/>
      <c r="RSC54" s="3112"/>
      <c r="RSD54" s="3112"/>
      <c r="RSE54" s="3112"/>
      <c r="RSF54" s="3112"/>
      <c r="RSG54" s="3112"/>
      <c r="RSH54" s="3112"/>
      <c r="RSI54" s="3112"/>
      <c r="RSJ54" s="3112"/>
      <c r="RSK54" s="3112"/>
      <c r="RSL54" s="3112"/>
      <c r="RSM54" s="3112"/>
      <c r="RSN54" s="3112"/>
      <c r="RSO54" s="3112"/>
      <c r="RSP54" s="3112"/>
      <c r="RSQ54" s="3112"/>
      <c r="RSR54" s="3112"/>
      <c r="RSS54" s="3112"/>
      <c r="RST54" s="3112"/>
      <c r="RSU54" s="3112"/>
      <c r="RSV54" s="3112"/>
      <c r="RSW54" s="3112"/>
      <c r="RSX54" s="3112"/>
      <c r="RSY54" s="3112"/>
      <c r="RSZ54" s="3112"/>
      <c r="RTA54" s="3112"/>
      <c r="RTB54" s="3112"/>
      <c r="RTC54" s="3112"/>
      <c r="RTD54" s="3112"/>
      <c r="RTE54" s="3112"/>
      <c r="RTF54" s="3112"/>
      <c r="RTG54" s="3112"/>
      <c r="RTH54" s="3112"/>
      <c r="RTI54" s="3112"/>
      <c r="RTJ54" s="3112"/>
      <c r="RTK54" s="3112"/>
      <c r="RTL54" s="3112"/>
      <c r="RTM54" s="3112"/>
      <c r="RTN54" s="3112"/>
      <c r="RTO54" s="3112"/>
      <c r="RTP54" s="3112"/>
      <c r="RTQ54" s="3112"/>
      <c r="RTR54" s="3112"/>
      <c r="RTS54" s="3112"/>
      <c r="RTT54" s="3112"/>
      <c r="RTU54" s="3112"/>
      <c r="RTV54" s="3112"/>
      <c r="RTW54" s="3112"/>
      <c r="RTX54" s="3112"/>
      <c r="RTY54" s="3112"/>
      <c r="RTZ54" s="3112"/>
      <c r="RUA54" s="3112"/>
      <c r="RUB54" s="3112"/>
      <c r="RUC54" s="3112"/>
      <c r="RUD54" s="3112"/>
      <c r="RUE54" s="3112"/>
      <c r="RUF54" s="3112"/>
      <c r="RUG54" s="3112"/>
      <c r="RUH54" s="3112"/>
      <c r="RUI54" s="3112"/>
      <c r="RUJ54" s="3112"/>
      <c r="RUK54" s="3112"/>
      <c r="RUL54" s="3112"/>
      <c r="RUM54" s="3112"/>
      <c r="RUN54" s="3112"/>
      <c r="RUO54" s="3112"/>
      <c r="RUP54" s="3112"/>
      <c r="RUQ54" s="3112"/>
      <c r="RUR54" s="3112"/>
      <c r="RUS54" s="3112"/>
      <c r="RUT54" s="3112"/>
      <c r="RUU54" s="3112"/>
      <c r="RUV54" s="3112"/>
      <c r="RUW54" s="3112"/>
      <c r="RUX54" s="3112"/>
      <c r="RUY54" s="3112"/>
      <c r="RUZ54" s="3112"/>
      <c r="RVA54" s="3112"/>
      <c r="RVB54" s="3112"/>
      <c r="RVC54" s="3112"/>
      <c r="RVD54" s="3112"/>
      <c r="RVE54" s="3112"/>
      <c r="RVF54" s="3112"/>
      <c r="RVG54" s="3112"/>
      <c r="RVH54" s="3112"/>
      <c r="RVI54" s="3112"/>
      <c r="RVJ54" s="3112"/>
      <c r="RVK54" s="3112"/>
      <c r="RVL54" s="3112"/>
      <c r="RVM54" s="3112"/>
      <c r="RVN54" s="3112"/>
      <c r="RVO54" s="3112"/>
      <c r="RVP54" s="3112"/>
      <c r="RVQ54" s="3112"/>
      <c r="RVR54" s="3112"/>
      <c r="RVS54" s="3112"/>
      <c r="RVT54" s="3112"/>
      <c r="RVU54" s="3112"/>
      <c r="RVV54" s="3112"/>
      <c r="RVW54" s="3112"/>
      <c r="RVX54" s="3112"/>
      <c r="RVY54" s="3112"/>
      <c r="RVZ54" s="3112"/>
      <c r="RWA54" s="3112"/>
      <c r="RWB54" s="3112"/>
      <c r="RWC54" s="3112"/>
      <c r="RWD54" s="3112"/>
      <c r="RWE54" s="3112"/>
      <c r="RWF54" s="3112"/>
      <c r="RWG54" s="3112"/>
      <c r="RWH54" s="3112"/>
      <c r="RWI54" s="3112"/>
      <c r="RWJ54" s="3112"/>
      <c r="RWK54" s="3112"/>
      <c r="RWL54" s="3112"/>
      <c r="RWM54" s="3112"/>
      <c r="RWN54" s="3112"/>
      <c r="RWO54" s="3112"/>
      <c r="RWP54" s="3112"/>
      <c r="RWQ54" s="3112"/>
      <c r="RWR54" s="3112"/>
      <c r="RWS54" s="3112"/>
      <c r="RWT54" s="3112"/>
      <c r="RWU54" s="3112"/>
      <c r="RWV54" s="3112"/>
      <c r="RWW54" s="3112"/>
      <c r="RWX54" s="3112"/>
      <c r="RWY54" s="3112"/>
      <c r="RWZ54" s="3112"/>
      <c r="RXA54" s="3112"/>
      <c r="RXB54" s="3112"/>
      <c r="RXC54" s="3112"/>
      <c r="RXD54" s="3112"/>
      <c r="RXE54" s="3112"/>
      <c r="RXF54" s="3112"/>
      <c r="RXG54" s="3112"/>
      <c r="RXH54" s="3112"/>
      <c r="RXI54" s="3112"/>
      <c r="RXJ54" s="3112"/>
      <c r="RXK54" s="3112"/>
      <c r="RXL54" s="3112"/>
      <c r="RXM54" s="3112"/>
      <c r="RXN54" s="3112"/>
      <c r="RXO54" s="3112"/>
      <c r="RXP54" s="3112"/>
      <c r="RXQ54" s="3112"/>
      <c r="RXR54" s="3112"/>
      <c r="RXS54" s="3112"/>
      <c r="RXT54" s="3112"/>
      <c r="RXU54" s="3112"/>
      <c r="RXV54" s="3112"/>
      <c r="RXW54" s="3112"/>
      <c r="RXX54" s="3112"/>
      <c r="RXY54" s="3112"/>
      <c r="RXZ54" s="3112"/>
      <c r="RYA54" s="3112"/>
      <c r="RYB54" s="3112"/>
      <c r="RYC54" s="3112"/>
      <c r="RYD54" s="3112"/>
      <c r="RYE54" s="3112"/>
      <c r="RYF54" s="3112"/>
      <c r="RYG54" s="3112"/>
      <c r="RYH54" s="3112"/>
      <c r="RYI54" s="3112"/>
      <c r="RYJ54" s="3112"/>
      <c r="RYK54" s="3112"/>
      <c r="RYL54" s="3112"/>
      <c r="RYM54" s="3112"/>
      <c r="RYN54" s="3112"/>
      <c r="RYO54" s="3112"/>
      <c r="RYP54" s="3112"/>
      <c r="RYQ54" s="3112"/>
      <c r="RYR54" s="3112"/>
      <c r="RYS54" s="3112"/>
      <c r="RYT54" s="3112"/>
      <c r="RYU54" s="3112"/>
      <c r="RYV54" s="3112"/>
      <c r="RYW54" s="3112"/>
      <c r="RYX54" s="3112"/>
      <c r="RYY54" s="3112"/>
      <c r="RYZ54" s="3112"/>
      <c r="RZA54" s="3112"/>
      <c r="RZB54" s="3112"/>
      <c r="RZC54" s="3112"/>
      <c r="RZD54" s="3112"/>
      <c r="RZE54" s="3112"/>
      <c r="RZF54" s="3112"/>
      <c r="RZG54" s="3112"/>
      <c r="RZH54" s="3112"/>
      <c r="RZI54" s="3112"/>
      <c r="RZJ54" s="3112"/>
      <c r="RZK54" s="3112"/>
      <c r="RZL54" s="3112"/>
      <c r="RZM54" s="3112"/>
      <c r="RZN54" s="3112"/>
      <c r="RZO54" s="3112"/>
      <c r="RZP54" s="3112"/>
      <c r="RZQ54" s="3112"/>
      <c r="RZR54" s="3112"/>
      <c r="RZS54" s="3112"/>
      <c r="RZT54" s="3112"/>
      <c r="RZU54" s="3112"/>
      <c r="RZV54" s="3112"/>
      <c r="RZW54" s="3112"/>
      <c r="RZX54" s="3112"/>
      <c r="RZY54" s="3112"/>
      <c r="RZZ54" s="3112"/>
      <c r="SAA54" s="3112"/>
      <c r="SAB54" s="3112"/>
      <c r="SAC54" s="3112"/>
      <c r="SAD54" s="3112"/>
      <c r="SAE54" s="3112"/>
      <c r="SAF54" s="3112"/>
      <c r="SAG54" s="3112"/>
      <c r="SAH54" s="3112"/>
      <c r="SAI54" s="3112"/>
      <c r="SAJ54" s="3112"/>
      <c r="SAK54" s="3112"/>
      <c r="SAL54" s="3112"/>
      <c r="SAM54" s="3112"/>
      <c r="SAN54" s="3112"/>
      <c r="SAO54" s="3112"/>
      <c r="SAP54" s="3112"/>
      <c r="SAQ54" s="3112"/>
      <c r="SAR54" s="3112"/>
      <c r="SAS54" s="3112"/>
      <c r="SAT54" s="3112"/>
      <c r="SAU54" s="3112"/>
      <c r="SAV54" s="3112"/>
      <c r="SAW54" s="3112"/>
      <c r="SAX54" s="3112"/>
      <c r="SAY54" s="3112"/>
      <c r="SAZ54" s="3112"/>
      <c r="SBA54" s="3112"/>
      <c r="SBB54" s="3112"/>
      <c r="SBC54" s="3112"/>
      <c r="SBD54" s="3112"/>
      <c r="SBE54" s="3112"/>
      <c r="SBF54" s="3112"/>
      <c r="SBG54" s="3112"/>
      <c r="SBH54" s="3112"/>
      <c r="SBI54" s="3112"/>
      <c r="SBJ54" s="3112"/>
      <c r="SBK54" s="3112"/>
      <c r="SBL54" s="3112"/>
      <c r="SBM54" s="3112"/>
      <c r="SBN54" s="3112"/>
      <c r="SBO54" s="3112"/>
      <c r="SBP54" s="3112"/>
      <c r="SBQ54" s="3112"/>
      <c r="SBR54" s="3112"/>
      <c r="SBS54" s="3112"/>
      <c r="SBT54" s="3112"/>
      <c r="SBU54" s="3112"/>
      <c r="SBV54" s="3112"/>
      <c r="SBW54" s="3112"/>
      <c r="SBX54" s="3112"/>
      <c r="SBY54" s="3112"/>
      <c r="SBZ54" s="3112"/>
      <c r="SCA54" s="3112"/>
      <c r="SCB54" s="3112"/>
      <c r="SCC54" s="3112"/>
      <c r="SCD54" s="3112"/>
      <c r="SCE54" s="3112"/>
      <c r="SCF54" s="3112"/>
      <c r="SCG54" s="3112"/>
      <c r="SCH54" s="3112"/>
      <c r="SCI54" s="3112"/>
      <c r="SCJ54" s="3112"/>
      <c r="SCK54" s="3112"/>
      <c r="SCL54" s="3112"/>
      <c r="SCM54" s="3112"/>
      <c r="SCN54" s="3112"/>
      <c r="SCO54" s="3112"/>
      <c r="SCP54" s="3112"/>
      <c r="SCQ54" s="3112"/>
      <c r="SCR54" s="3112"/>
      <c r="SCS54" s="3112"/>
      <c r="SCT54" s="3112"/>
      <c r="SCU54" s="3112"/>
      <c r="SCV54" s="3112"/>
      <c r="SCW54" s="3112"/>
      <c r="SCX54" s="3112"/>
      <c r="SCY54" s="3112"/>
      <c r="SCZ54" s="3112"/>
      <c r="SDA54" s="3112"/>
      <c r="SDB54" s="3112"/>
      <c r="SDC54" s="3112"/>
      <c r="SDD54" s="3112"/>
      <c r="SDE54" s="3112"/>
      <c r="SDF54" s="3112"/>
      <c r="SDG54" s="3112"/>
      <c r="SDH54" s="3112"/>
      <c r="SDI54" s="3112"/>
      <c r="SDJ54" s="3112"/>
      <c r="SDK54" s="3112"/>
      <c r="SDL54" s="3112"/>
      <c r="SDM54" s="3112"/>
      <c r="SDN54" s="3112"/>
      <c r="SDO54" s="3112"/>
      <c r="SDP54" s="3112"/>
      <c r="SDQ54" s="3112"/>
      <c r="SDR54" s="3112"/>
      <c r="SDS54" s="3112"/>
      <c r="SDT54" s="3112"/>
      <c r="SDU54" s="3112"/>
      <c r="SDV54" s="3112"/>
      <c r="SDW54" s="3112"/>
      <c r="SDX54" s="3112"/>
      <c r="SDY54" s="3112"/>
      <c r="SDZ54" s="3112"/>
      <c r="SEA54" s="3112"/>
      <c r="SEB54" s="3112"/>
      <c r="SEC54" s="3112"/>
      <c r="SED54" s="3112"/>
      <c r="SEE54" s="3112"/>
      <c r="SEF54" s="3112"/>
      <c r="SEG54" s="3112"/>
      <c r="SEH54" s="3112"/>
      <c r="SEI54" s="3112"/>
      <c r="SEJ54" s="3112"/>
      <c r="SEK54" s="3112"/>
      <c r="SEL54" s="3112"/>
      <c r="SEM54" s="3112"/>
      <c r="SEN54" s="3112"/>
      <c r="SEO54" s="3112"/>
      <c r="SEP54" s="3112"/>
      <c r="SEQ54" s="3112"/>
      <c r="SER54" s="3112"/>
      <c r="SES54" s="3112"/>
      <c r="SET54" s="3112"/>
      <c r="SEU54" s="3112"/>
      <c r="SEV54" s="3112"/>
      <c r="SEW54" s="3112"/>
      <c r="SEX54" s="3112"/>
      <c r="SEY54" s="3112"/>
      <c r="SEZ54" s="3112"/>
      <c r="SFA54" s="3112"/>
      <c r="SFB54" s="3112"/>
      <c r="SFC54" s="3112"/>
      <c r="SFD54" s="3112"/>
      <c r="SFE54" s="3112"/>
      <c r="SFF54" s="3112"/>
      <c r="SFG54" s="3112"/>
      <c r="SFH54" s="3112"/>
      <c r="SFI54" s="3112"/>
      <c r="SFJ54" s="3112"/>
      <c r="SFK54" s="3112"/>
      <c r="SFL54" s="3112"/>
      <c r="SFM54" s="3112"/>
      <c r="SFN54" s="3112"/>
      <c r="SFO54" s="3112"/>
      <c r="SFP54" s="3112"/>
      <c r="SFQ54" s="3112"/>
      <c r="SFR54" s="3112"/>
      <c r="SFS54" s="3112"/>
      <c r="SFT54" s="3112"/>
      <c r="SFU54" s="3112"/>
      <c r="SFV54" s="3112"/>
      <c r="SFW54" s="3112"/>
      <c r="SFX54" s="3112"/>
      <c r="SFY54" s="3112"/>
      <c r="SFZ54" s="3112"/>
      <c r="SGA54" s="3112"/>
      <c r="SGB54" s="3112"/>
      <c r="SGC54" s="3112"/>
      <c r="SGD54" s="3112"/>
      <c r="SGE54" s="3112"/>
      <c r="SGF54" s="3112"/>
      <c r="SGG54" s="3112"/>
      <c r="SGH54" s="3112"/>
      <c r="SGI54" s="3112"/>
      <c r="SGJ54" s="3112"/>
      <c r="SGK54" s="3112"/>
      <c r="SGL54" s="3112"/>
      <c r="SGM54" s="3112"/>
      <c r="SGN54" s="3112"/>
      <c r="SGO54" s="3112"/>
      <c r="SGP54" s="3112"/>
      <c r="SGQ54" s="3112"/>
      <c r="SGR54" s="3112"/>
      <c r="SGS54" s="3112"/>
      <c r="SGT54" s="3112"/>
      <c r="SGU54" s="3112"/>
      <c r="SGV54" s="3112"/>
      <c r="SGW54" s="3112"/>
      <c r="SGX54" s="3112"/>
      <c r="SGY54" s="3112"/>
      <c r="SGZ54" s="3112"/>
      <c r="SHA54" s="3112"/>
      <c r="SHB54" s="3112"/>
      <c r="SHC54" s="3112"/>
      <c r="SHD54" s="3112"/>
      <c r="SHE54" s="3112"/>
      <c r="SHF54" s="3112"/>
      <c r="SHG54" s="3112"/>
      <c r="SHH54" s="3112"/>
      <c r="SHI54" s="3112"/>
      <c r="SHJ54" s="3112"/>
      <c r="SHK54" s="3112"/>
      <c r="SHL54" s="3112"/>
      <c r="SHM54" s="3112"/>
      <c r="SHN54" s="3112"/>
      <c r="SHO54" s="3112"/>
      <c r="SHP54" s="3112"/>
      <c r="SHQ54" s="3112"/>
      <c r="SHR54" s="3112"/>
      <c r="SHS54" s="3112"/>
      <c r="SHT54" s="3112"/>
      <c r="SHU54" s="3112"/>
      <c r="SHV54" s="3112"/>
      <c r="SHW54" s="3112"/>
      <c r="SHX54" s="3112"/>
      <c r="SHY54" s="3112"/>
      <c r="SHZ54" s="3112"/>
      <c r="SIA54" s="3112"/>
      <c r="SIB54" s="3112"/>
      <c r="SIC54" s="3112"/>
      <c r="SID54" s="3112"/>
      <c r="SIE54" s="3112"/>
      <c r="SIF54" s="3112"/>
      <c r="SIG54" s="3112"/>
      <c r="SIH54" s="3112"/>
      <c r="SII54" s="3112"/>
      <c r="SIJ54" s="3112"/>
      <c r="SIK54" s="3112"/>
      <c r="SIL54" s="3112"/>
      <c r="SIM54" s="3112"/>
      <c r="SIN54" s="3112"/>
      <c r="SIO54" s="3112"/>
      <c r="SIP54" s="3112"/>
      <c r="SIQ54" s="3112"/>
      <c r="SIR54" s="3112"/>
      <c r="SIS54" s="3112"/>
      <c r="SIT54" s="3112"/>
      <c r="SIU54" s="3112"/>
      <c r="SIV54" s="3112"/>
      <c r="SIW54" s="3112"/>
      <c r="SIX54" s="3112"/>
      <c r="SIY54" s="3112"/>
      <c r="SIZ54" s="3112"/>
      <c r="SJA54" s="3112"/>
      <c r="SJB54" s="3112"/>
      <c r="SJC54" s="3112"/>
      <c r="SJD54" s="3112"/>
      <c r="SJE54" s="3112"/>
      <c r="SJF54" s="3112"/>
      <c r="SJG54" s="3112"/>
      <c r="SJH54" s="3112"/>
      <c r="SJI54" s="3112"/>
      <c r="SJJ54" s="3112"/>
      <c r="SJK54" s="3112"/>
      <c r="SJL54" s="3112"/>
      <c r="SJM54" s="3112"/>
      <c r="SJN54" s="3112"/>
      <c r="SJO54" s="3112"/>
      <c r="SJP54" s="3112"/>
      <c r="SJQ54" s="3112"/>
      <c r="SJR54" s="3112"/>
      <c r="SJS54" s="3112"/>
      <c r="SJT54" s="3112"/>
      <c r="SJU54" s="3112"/>
      <c r="SJV54" s="3112"/>
      <c r="SJW54" s="3112"/>
      <c r="SJX54" s="3112"/>
      <c r="SJY54" s="3112"/>
      <c r="SJZ54" s="3112"/>
      <c r="SKA54" s="3112"/>
      <c r="SKB54" s="3112"/>
      <c r="SKC54" s="3112"/>
      <c r="SKD54" s="3112"/>
      <c r="SKE54" s="3112"/>
      <c r="SKF54" s="3112"/>
      <c r="SKG54" s="3112"/>
      <c r="SKH54" s="3112"/>
      <c r="SKI54" s="3112"/>
      <c r="SKJ54" s="3112"/>
      <c r="SKK54" s="3112"/>
      <c r="SKL54" s="3112"/>
      <c r="SKM54" s="3112"/>
      <c r="SKN54" s="3112"/>
      <c r="SKO54" s="3112"/>
      <c r="SKP54" s="3112"/>
      <c r="SKQ54" s="3112"/>
      <c r="SKR54" s="3112"/>
      <c r="SKS54" s="3112"/>
      <c r="SKT54" s="3112"/>
      <c r="SKU54" s="3112"/>
      <c r="SKV54" s="3112"/>
      <c r="SKW54" s="3112"/>
      <c r="SKX54" s="3112"/>
      <c r="SKY54" s="3112"/>
      <c r="SKZ54" s="3112"/>
      <c r="SLA54" s="3112"/>
      <c r="SLB54" s="3112"/>
      <c r="SLC54" s="3112"/>
      <c r="SLD54" s="3112"/>
      <c r="SLE54" s="3112"/>
      <c r="SLF54" s="3112"/>
      <c r="SLG54" s="3112"/>
      <c r="SLH54" s="3112"/>
      <c r="SLI54" s="3112"/>
      <c r="SLJ54" s="3112"/>
      <c r="SLK54" s="3112"/>
      <c r="SLL54" s="3112"/>
      <c r="SLM54" s="3112"/>
      <c r="SLN54" s="3112"/>
      <c r="SLO54" s="3112"/>
      <c r="SLP54" s="3112"/>
      <c r="SLQ54" s="3112"/>
      <c r="SLR54" s="3112"/>
      <c r="SLS54" s="3112"/>
      <c r="SLT54" s="3112"/>
      <c r="SLU54" s="3112"/>
      <c r="SLV54" s="3112"/>
      <c r="SLW54" s="3112"/>
      <c r="SLX54" s="3112"/>
      <c r="SLY54" s="3112"/>
      <c r="SLZ54" s="3112"/>
      <c r="SMA54" s="3112"/>
      <c r="SMB54" s="3112"/>
      <c r="SMC54" s="3112"/>
      <c r="SMD54" s="3112"/>
      <c r="SME54" s="3112"/>
      <c r="SMF54" s="3112"/>
      <c r="SMG54" s="3112"/>
      <c r="SMH54" s="3112"/>
      <c r="SMI54" s="3112"/>
      <c r="SMJ54" s="3112"/>
      <c r="SMK54" s="3112"/>
      <c r="SML54" s="3112"/>
      <c r="SMM54" s="3112"/>
      <c r="SMN54" s="3112"/>
      <c r="SMO54" s="3112"/>
      <c r="SMP54" s="3112"/>
      <c r="SMQ54" s="3112"/>
      <c r="SMR54" s="3112"/>
      <c r="SMS54" s="3112"/>
      <c r="SMT54" s="3112"/>
      <c r="SMU54" s="3112"/>
      <c r="SMV54" s="3112"/>
      <c r="SMW54" s="3112"/>
      <c r="SMX54" s="3112"/>
      <c r="SMY54" s="3112"/>
      <c r="SMZ54" s="3112"/>
      <c r="SNA54" s="3112"/>
      <c r="SNB54" s="3112"/>
      <c r="SNC54" s="3112"/>
      <c r="SND54" s="3112"/>
      <c r="SNE54" s="3112"/>
      <c r="SNF54" s="3112"/>
      <c r="SNG54" s="3112"/>
      <c r="SNH54" s="3112"/>
      <c r="SNI54" s="3112"/>
      <c r="SNJ54" s="3112"/>
      <c r="SNK54" s="3112"/>
      <c r="SNL54" s="3112"/>
      <c r="SNM54" s="3112"/>
      <c r="SNN54" s="3112"/>
      <c r="SNO54" s="3112"/>
      <c r="SNP54" s="3112"/>
      <c r="SNQ54" s="3112"/>
      <c r="SNR54" s="3112"/>
      <c r="SNS54" s="3112"/>
      <c r="SNT54" s="3112"/>
      <c r="SNU54" s="3112"/>
      <c r="SNV54" s="3112"/>
      <c r="SNW54" s="3112"/>
      <c r="SNX54" s="3112"/>
      <c r="SNY54" s="3112"/>
      <c r="SNZ54" s="3112"/>
      <c r="SOA54" s="3112"/>
      <c r="SOB54" s="3112"/>
      <c r="SOC54" s="3112"/>
      <c r="SOD54" s="3112"/>
      <c r="SOE54" s="3112"/>
      <c r="SOF54" s="3112"/>
      <c r="SOG54" s="3112"/>
      <c r="SOH54" s="3112"/>
      <c r="SOI54" s="3112"/>
      <c r="SOJ54" s="3112"/>
      <c r="SOK54" s="3112"/>
      <c r="SOL54" s="3112"/>
      <c r="SOM54" s="3112"/>
      <c r="SON54" s="3112"/>
      <c r="SOO54" s="3112"/>
      <c r="SOP54" s="3112"/>
      <c r="SOQ54" s="3112"/>
      <c r="SOR54" s="3112"/>
      <c r="SOS54" s="3112"/>
      <c r="SOT54" s="3112"/>
      <c r="SOU54" s="3112"/>
      <c r="SOV54" s="3112"/>
      <c r="SOW54" s="3112"/>
      <c r="SOX54" s="3112"/>
      <c r="SOY54" s="3112"/>
      <c r="SOZ54" s="3112"/>
      <c r="SPA54" s="3112"/>
      <c r="SPB54" s="3112"/>
      <c r="SPC54" s="3112"/>
      <c r="SPD54" s="3112"/>
      <c r="SPE54" s="3112"/>
      <c r="SPF54" s="3112"/>
      <c r="SPG54" s="3112"/>
      <c r="SPH54" s="3112"/>
      <c r="SPI54" s="3112"/>
      <c r="SPJ54" s="3112"/>
      <c r="SPK54" s="3112"/>
      <c r="SPL54" s="3112"/>
      <c r="SPM54" s="3112"/>
      <c r="SPN54" s="3112"/>
      <c r="SPO54" s="3112"/>
      <c r="SPP54" s="3112"/>
      <c r="SPQ54" s="3112"/>
      <c r="SPR54" s="3112"/>
      <c r="SPS54" s="3112"/>
      <c r="SPT54" s="3112"/>
      <c r="SPU54" s="3112"/>
      <c r="SPV54" s="3112"/>
      <c r="SPW54" s="3112"/>
      <c r="SPX54" s="3112"/>
      <c r="SPY54" s="3112"/>
      <c r="SPZ54" s="3112"/>
      <c r="SQA54" s="3112"/>
      <c r="SQB54" s="3112"/>
      <c r="SQC54" s="3112"/>
      <c r="SQD54" s="3112"/>
      <c r="SQE54" s="3112"/>
      <c r="SQF54" s="3112"/>
      <c r="SQG54" s="3112"/>
      <c r="SQH54" s="3112"/>
      <c r="SQI54" s="3112"/>
      <c r="SQJ54" s="3112"/>
      <c r="SQK54" s="3112"/>
      <c r="SQL54" s="3112"/>
      <c r="SQM54" s="3112"/>
      <c r="SQN54" s="3112"/>
      <c r="SQO54" s="3112"/>
      <c r="SQP54" s="3112"/>
      <c r="SQQ54" s="3112"/>
      <c r="SQR54" s="3112"/>
      <c r="SQS54" s="3112"/>
      <c r="SQT54" s="3112"/>
      <c r="SQU54" s="3112"/>
      <c r="SQV54" s="3112"/>
      <c r="SQW54" s="3112"/>
      <c r="SQX54" s="3112"/>
      <c r="SQY54" s="3112"/>
      <c r="SQZ54" s="3112"/>
      <c r="SRA54" s="3112"/>
      <c r="SRB54" s="3112"/>
      <c r="SRC54" s="3112"/>
      <c r="SRD54" s="3112"/>
      <c r="SRE54" s="3112"/>
      <c r="SRF54" s="3112"/>
      <c r="SRG54" s="3112"/>
      <c r="SRH54" s="3112"/>
      <c r="SRI54" s="3112"/>
      <c r="SRJ54" s="3112"/>
      <c r="SRK54" s="3112"/>
      <c r="SRL54" s="3112"/>
      <c r="SRM54" s="3112"/>
      <c r="SRN54" s="3112"/>
      <c r="SRO54" s="3112"/>
      <c r="SRP54" s="3112"/>
      <c r="SRQ54" s="3112"/>
      <c r="SRR54" s="3112"/>
      <c r="SRS54" s="3112"/>
      <c r="SRT54" s="3112"/>
      <c r="SRU54" s="3112"/>
      <c r="SRV54" s="3112"/>
      <c r="SRW54" s="3112"/>
      <c r="SRX54" s="3112"/>
      <c r="SRY54" s="3112"/>
      <c r="SRZ54" s="3112"/>
      <c r="SSA54" s="3112"/>
      <c r="SSB54" s="3112"/>
      <c r="SSC54" s="3112"/>
      <c r="SSD54" s="3112"/>
      <c r="SSE54" s="3112"/>
      <c r="SSF54" s="3112"/>
      <c r="SSG54" s="3112"/>
      <c r="SSH54" s="3112"/>
      <c r="SSI54" s="3112"/>
      <c r="SSJ54" s="3112"/>
      <c r="SSK54" s="3112"/>
      <c r="SSL54" s="3112"/>
      <c r="SSM54" s="3112"/>
      <c r="SSN54" s="3112"/>
      <c r="SSO54" s="3112"/>
      <c r="SSP54" s="3112"/>
      <c r="SSQ54" s="3112"/>
      <c r="SSR54" s="3112"/>
      <c r="SSS54" s="3112"/>
      <c r="SST54" s="3112"/>
      <c r="SSU54" s="3112"/>
      <c r="SSV54" s="3112"/>
      <c r="SSW54" s="3112"/>
      <c r="SSX54" s="3112"/>
      <c r="SSY54" s="3112"/>
      <c r="SSZ54" s="3112"/>
      <c r="STA54" s="3112"/>
      <c r="STB54" s="3112"/>
      <c r="STC54" s="3112"/>
      <c r="STD54" s="3112"/>
      <c r="STE54" s="3112"/>
      <c r="STF54" s="3112"/>
      <c r="STG54" s="3112"/>
      <c r="STH54" s="3112"/>
      <c r="STI54" s="3112"/>
      <c r="STJ54" s="3112"/>
      <c r="STK54" s="3112"/>
      <c r="STL54" s="3112"/>
      <c r="STM54" s="3112"/>
      <c r="STN54" s="3112"/>
      <c r="STO54" s="3112"/>
      <c r="STP54" s="3112"/>
      <c r="STQ54" s="3112"/>
      <c r="STR54" s="3112"/>
      <c r="STS54" s="3112"/>
      <c r="STT54" s="3112"/>
      <c r="STU54" s="3112"/>
      <c r="STV54" s="3112"/>
      <c r="STW54" s="3112"/>
      <c r="STX54" s="3112"/>
      <c r="STY54" s="3112"/>
      <c r="STZ54" s="3112"/>
      <c r="SUA54" s="3112"/>
      <c r="SUB54" s="3112"/>
      <c r="SUC54" s="3112"/>
      <c r="SUD54" s="3112"/>
      <c r="SUE54" s="3112"/>
      <c r="SUF54" s="3112"/>
      <c r="SUG54" s="3112"/>
      <c r="SUH54" s="3112"/>
      <c r="SUI54" s="3112"/>
      <c r="SUJ54" s="3112"/>
      <c r="SUK54" s="3112"/>
      <c r="SUL54" s="3112"/>
      <c r="SUM54" s="3112"/>
      <c r="SUN54" s="3112"/>
      <c r="SUO54" s="3112"/>
      <c r="SUP54" s="3112"/>
      <c r="SUQ54" s="3112"/>
      <c r="SUR54" s="3112"/>
      <c r="SUS54" s="3112"/>
      <c r="SUT54" s="3112"/>
      <c r="SUU54" s="3112"/>
      <c r="SUV54" s="3112"/>
      <c r="SUW54" s="3112"/>
      <c r="SUX54" s="3112"/>
      <c r="SUY54" s="3112"/>
      <c r="SUZ54" s="3112"/>
      <c r="SVA54" s="3112"/>
      <c r="SVB54" s="3112"/>
      <c r="SVC54" s="3112"/>
      <c r="SVD54" s="3112"/>
      <c r="SVE54" s="3112"/>
      <c r="SVF54" s="3112"/>
      <c r="SVG54" s="3112"/>
      <c r="SVH54" s="3112"/>
      <c r="SVI54" s="3112"/>
      <c r="SVJ54" s="3112"/>
      <c r="SVK54" s="3112"/>
      <c r="SVL54" s="3112"/>
      <c r="SVM54" s="3112"/>
      <c r="SVN54" s="3112"/>
      <c r="SVO54" s="3112"/>
      <c r="SVP54" s="3112"/>
      <c r="SVQ54" s="3112"/>
      <c r="SVR54" s="3112"/>
      <c r="SVS54" s="3112"/>
      <c r="SVT54" s="3112"/>
      <c r="SVU54" s="3112"/>
      <c r="SVV54" s="3112"/>
      <c r="SVW54" s="3112"/>
      <c r="SVX54" s="3112"/>
      <c r="SVY54" s="3112"/>
      <c r="SVZ54" s="3112"/>
      <c r="SWA54" s="3112"/>
      <c r="SWB54" s="3112"/>
      <c r="SWC54" s="3112"/>
      <c r="SWD54" s="3112"/>
      <c r="SWE54" s="3112"/>
      <c r="SWF54" s="3112"/>
      <c r="SWG54" s="3112"/>
      <c r="SWH54" s="3112"/>
      <c r="SWI54" s="3112"/>
      <c r="SWJ54" s="3112"/>
      <c r="SWK54" s="3112"/>
      <c r="SWL54" s="3112"/>
      <c r="SWM54" s="3112"/>
      <c r="SWN54" s="3112"/>
      <c r="SWO54" s="3112"/>
      <c r="SWP54" s="3112"/>
      <c r="SWQ54" s="3112"/>
      <c r="SWR54" s="3112"/>
      <c r="SWS54" s="3112"/>
      <c r="SWT54" s="3112"/>
      <c r="SWU54" s="3112"/>
      <c r="SWV54" s="3112"/>
      <c r="SWW54" s="3112"/>
      <c r="SWX54" s="3112"/>
      <c r="SWY54" s="3112"/>
      <c r="SWZ54" s="3112"/>
      <c r="SXA54" s="3112"/>
      <c r="SXB54" s="3112"/>
      <c r="SXC54" s="3112"/>
      <c r="SXD54" s="3112"/>
      <c r="SXE54" s="3112"/>
      <c r="SXF54" s="3112"/>
      <c r="SXG54" s="3112"/>
      <c r="SXH54" s="3112"/>
      <c r="SXI54" s="3112"/>
      <c r="SXJ54" s="3112"/>
      <c r="SXK54" s="3112"/>
      <c r="SXL54" s="3112"/>
      <c r="SXM54" s="3112"/>
      <c r="SXN54" s="3112"/>
      <c r="SXO54" s="3112"/>
      <c r="SXP54" s="3112"/>
      <c r="SXQ54" s="3112"/>
      <c r="SXR54" s="3112"/>
      <c r="SXS54" s="3112"/>
      <c r="SXT54" s="3112"/>
      <c r="SXU54" s="3112"/>
      <c r="SXV54" s="3112"/>
      <c r="SXW54" s="3112"/>
      <c r="SXX54" s="3112"/>
      <c r="SXY54" s="3112"/>
      <c r="SXZ54" s="3112"/>
      <c r="SYA54" s="3112"/>
      <c r="SYB54" s="3112"/>
      <c r="SYC54" s="3112"/>
      <c r="SYD54" s="3112"/>
      <c r="SYE54" s="3112"/>
      <c r="SYF54" s="3112"/>
      <c r="SYG54" s="3112"/>
      <c r="SYH54" s="3112"/>
      <c r="SYI54" s="3112"/>
      <c r="SYJ54" s="3112"/>
      <c r="SYK54" s="3112"/>
      <c r="SYL54" s="3112"/>
      <c r="SYM54" s="3112"/>
      <c r="SYN54" s="3112"/>
      <c r="SYO54" s="3112"/>
      <c r="SYP54" s="3112"/>
      <c r="SYQ54" s="3112"/>
      <c r="SYR54" s="3112"/>
      <c r="SYS54" s="3112"/>
      <c r="SYT54" s="3112"/>
      <c r="SYU54" s="3112"/>
      <c r="SYV54" s="3112"/>
      <c r="SYW54" s="3112"/>
      <c r="SYX54" s="3112"/>
      <c r="SYY54" s="3112"/>
      <c r="SYZ54" s="3112"/>
      <c r="SZA54" s="3112"/>
      <c r="SZB54" s="3112"/>
      <c r="SZC54" s="3112"/>
      <c r="SZD54" s="3112"/>
      <c r="SZE54" s="3112"/>
      <c r="SZF54" s="3112"/>
      <c r="SZG54" s="3112"/>
      <c r="SZH54" s="3112"/>
      <c r="SZI54" s="3112"/>
      <c r="SZJ54" s="3112"/>
      <c r="SZK54" s="3112"/>
      <c r="SZL54" s="3112"/>
      <c r="SZM54" s="3112"/>
      <c r="SZN54" s="3112"/>
      <c r="SZO54" s="3112"/>
      <c r="SZP54" s="3112"/>
      <c r="SZQ54" s="3112"/>
      <c r="SZR54" s="3112"/>
      <c r="SZS54" s="3112"/>
      <c r="SZT54" s="3112"/>
      <c r="SZU54" s="3112"/>
      <c r="SZV54" s="3112"/>
      <c r="SZW54" s="3112"/>
      <c r="SZX54" s="3112"/>
      <c r="SZY54" s="3112"/>
      <c r="SZZ54" s="3112"/>
      <c r="TAA54" s="3112"/>
      <c r="TAB54" s="3112"/>
      <c r="TAC54" s="3112"/>
      <c r="TAD54" s="3112"/>
      <c r="TAE54" s="3112"/>
      <c r="TAF54" s="3112"/>
      <c r="TAG54" s="3112"/>
      <c r="TAH54" s="3112"/>
      <c r="TAI54" s="3112"/>
      <c r="TAJ54" s="3112"/>
      <c r="TAK54" s="3112"/>
      <c r="TAL54" s="3112"/>
      <c r="TAM54" s="3112"/>
      <c r="TAN54" s="3112"/>
      <c r="TAO54" s="3112"/>
      <c r="TAP54" s="3112"/>
      <c r="TAQ54" s="3112"/>
      <c r="TAR54" s="3112"/>
      <c r="TAS54" s="3112"/>
      <c r="TAT54" s="3112"/>
      <c r="TAU54" s="3112"/>
      <c r="TAV54" s="3112"/>
      <c r="TAW54" s="3112"/>
      <c r="TAX54" s="3112"/>
      <c r="TAY54" s="3112"/>
      <c r="TAZ54" s="3112"/>
      <c r="TBA54" s="3112"/>
      <c r="TBB54" s="3112"/>
      <c r="TBC54" s="3112"/>
      <c r="TBD54" s="3112"/>
      <c r="TBE54" s="3112"/>
      <c r="TBF54" s="3112"/>
      <c r="TBG54" s="3112"/>
      <c r="TBH54" s="3112"/>
      <c r="TBI54" s="3112"/>
      <c r="TBJ54" s="3112"/>
      <c r="TBK54" s="3112"/>
      <c r="TBL54" s="3112"/>
      <c r="TBM54" s="3112"/>
      <c r="TBN54" s="3112"/>
      <c r="TBO54" s="3112"/>
      <c r="TBP54" s="3112"/>
      <c r="TBQ54" s="3112"/>
      <c r="TBR54" s="3112"/>
      <c r="TBS54" s="3112"/>
      <c r="TBT54" s="3112"/>
      <c r="TBU54" s="3112"/>
      <c r="TBV54" s="3112"/>
      <c r="TBW54" s="3112"/>
      <c r="TBX54" s="3112"/>
      <c r="TBY54" s="3112"/>
      <c r="TBZ54" s="3112"/>
      <c r="TCA54" s="3112"/>
      <c r="TCB54" s="3112"/>
      <c r="TCC54" s="3112"/>
      <c r="TCD54" s="3112"/>
      <c r="TCE54" s="3112"/>
      <c r="TCF54" s="3112"/>
      <c r="TCG54" s="3112"/>
      <c r="TCH54" s="3112"/>
      <c r="TCI54" s="3112"/>
      <c r="TCJ54" s="3112"/>
      <c r="TCK54" s="3112"/>
      <c r="TCL54" s="3112"/>
      <c r="TCM54" s="3112"/>
      <c r="TCN54" s="3112"/>
      <c r="TCO54" s="3112"/>
      <c r="TCP54" s="3112"/>
      <c r="TCQ54" s="3112"/>
      <c r="TCR54" s="3112"/>
      <c r="TCS54" s="3112"/>
      <c r="TCT54" s="3112"/>
      <c r="TCU54" s="3112"/>
      <c r="TCV54" s="3112"/>
      <c r="TCW54" s="3112"/>
      <c r="TCX54" s="3112"/>
      <c r="TCY54" s="3112"/>
      <c r="TCZ54" s="3112"/>
      <c r="TDA54" s="3112"/>
      <c r="TDB54" s="3112"/>
      <c r="TDC54" s="3112"/>
      <c r="TDD54" s="3112"/>
      <c r="TDE54" s="3112"/>
      <c r="TDF54" s="3112"/>
      <c r="TDG54" s="3112"/>
      <c r="TDH54" s="3112"/>
      <c r="TDI54" s="3112"/>
      <c r="TDJ54" s="3112"/>
      <c r="TDK54" s="3112"/>
      <c r="TDL54" s="3112"/>
      <c r="TDM54" s="3112"/>
      <c r="TDN54" s="3112"/>
      <c r="TDO54" s="3112"/>
      <c r="TDP54" s="3112"/>
      <c r="TDQ54" s="3112"/>
      <c r="TDR54" s="3112"/>
      <c r="TDS54" s="3112"/>
      <c r="TDT54" s="3112"/>
      <c r="TDU54" s="3112"/>
      <c r="TDV54" s="3112"/>
      <c r="TDW54" s="3112"/>
      <c r="TDX54" s="3112"/>
      <c r="TDY54" s="3112"/>
      <c r="TDZ54" s="3112"/>
      <c r="TEA54" s="3112"/>
      <c r="TEB54" s="3112"/>
      <c r="TEC54" s="3112"/>
      <c r="TED54" s="3112"/>
      <c r="TEE54" s="3112"/>
      <c r="TEF54" s="3112"/>
      <c r="TEG54" s="3112"/>
      <c r="TEH54" s="3112"/>
      <c r="TEI54" s="3112"/>
      <c r="TEJ54" s="3112"/>
      <c r="TEK54" s="3112"/>
      <c r="TEL54" s="3112"/>
      <c r="TEM54" s="3112"/>
      <c r="TEN54" s="3112"/>
      <c r="TEO54" s="3112"/>
      <c r="TEP54" s="3112"/>
      <c r="TEQ54" s="3112"/>
      <c r="TER54" s="3112"/>
      <c r="TES54" s="3112"/>
      <c r="TET54" s="3112"/>
      <c r="TEU54" s="3112"/>
      <c r="TEV54" s="3112"/>
      <c r="TEW54" s="3112"/>
      <c r="TEX54" s="3112"/>
      <c r="TEY54" s="3112"/>
      <c r="TEZ54" s="3112"/>
      <c r="TFA54" s="3112"/>
      <c r="TFB54" s="3112"/>
      <c r="TFC54" s="3112"/>
      <c r="TFD54" s="3112"/>
      <c r="TFE54" s="3112"/>
      <c r="TFF54" s="3112"/>
      <c r="TFG54" s="3112"/>
      <c r="TFH54" s="3112"/>
      <c r="TFI54" s="3112"/>
      <c r="TFJ54" s="3112"/>
      <c r="TFK54" s="3112"/>
      <c r="TFL54" s="3112"/>
      <c r="TFM54" s="3112"/>
      <c r="TFN54" s="3112"/>
      <c r="TFO54" s="3112"/>
      <c r="TFP54" s="3112"/>
      <c r="TFQ54" s="3112"/>
      <c r="TFR54" s="3112"/>
      <c r="TFS54" s="3112"/>
      <c r="TFT54" s="3112"/>
      <c r="TFU54" s="3112"/>
      <c r="TFV54" s="3112"/>
      <c r="TFW54" s="3112"/>
      <c r="TFX54" s="3112"/>
      <c r="TFY54" s="3112"/>
      <c r="TFZ54" s="3112"/>
      <c r="TGA54" s="3112"/>
      <c r="TGB54" s="3112"/>
      <c r="TGC54" s="3112"/>
      <c r="TGD54" s="3112"/>
      <c r="TGE54" s="3112"/>
      <c r="TGF54" s="3112"/>
      <c r="TGG54" s="3112"/>
      <c r="TGH54" s="3112"/>
      <c r="TGI54" s="3112"/>
      <c r="TGJ54" s="3112"/>
      <c r="TGK54" s="3112"/>
      <c r="TGL54" s="3112"/>
      <c r="TGM54" s="3112"/>
      <c r="TGN54" s="3112"/>
      <c r="TGO54" s="3112"/>
      <c r="TGP54" s="3112"/>
      <c r="TGQ54" s="3112"/>
      <c r="TGR54" s="3112"/>
      <c r="TGS54" s="3112"/>
      <c r="TGT54" s="3112"/>
      <c r="TGU54" s="3112"/>
      <c r="TGV54" s="3112"/>
      <c r="TGW54" s="3112"/>
      <c r="TGX54" s="3112"/>
      <c r="TGY54" s="3112"/>
      <c r="TGZ54" s="3112"/>
      <c r="THA54" s="3112"/>
      <c r="THB54" s="3112"/>
      <c r="THC54" s="3112"/>
      <c r="THD54" s="3112"/>
      <c r="THE54" s="3112"/>
      <c r="THF54" s="3112"/>
      <c r="THG54" s="3112"/>
      <c r="THH54" s="3112"/>
      <c r="THI54" s="3112"/>
      <c r="THJ54" s="3112"/>
      <c r="THK54" s="3112"/>
      <c r="THL54" s="3112"/>
      <c r="THM54" s="3112"/>
      <c r="THN54" s="3112"/>
      <c r="THO54" s="3112"/>
      <c r="THP54" s="3112"/>
      <c r="THQ54" s="3112"/>
      <c r="THR54" s="3112"/>
      <c r="THS54" s="3112"/>
      <c r="THT54" s="3112"/>
      <c r="THU54" s="3112"/>
      <c r="THV54" s="3112"/>
      <c r="THW54" s="3112"/>
      <c r="THX54" s="3112"/>
      <c r="THY54" s="3112"/>
      <c r="THZ54" s="3112"/>
      <c r="TIA54" s="3112"/>
      <c r="TIB54" s="3112"/>
      <c r="TIC54" s="3112"/>
      <c r="TID54" s="3112"/>
      <c r="TIE54" s="3112"/>
      <c r="TIF54" s="3112"/>
      <c r="TIG54" s="3112"/>
      <c r="TIH54" s="3112"/>
      <c r="TII54" s="3112"/>
      <c r="TIJ54" s="3112"/>
      <c r="TIK54" s="3112"/>
      <c r="TIL54" s="3112"/>
      <c r="TIM54" s="3112"/>
      <c r="TIN54" s="3112"/>
      <c r="TIO54" s="3112"/>
      <c r="TIP54" s="3112"/>
      <c r="TIQ54" s="3112"/>
      <c r="TIR54" s="3112"/>
      <c r="TIS54" s="3112"/>
      <c r="TIT54" s="3112"/>
      <c r="TIU54" s="3112"/>
      <c r="TIV54" s="3112"/>
      <c r="TIW54" s="3112"/>
      <c r="TIX54" s="3112"/>
      <c r="TIY54" s="3112"/>
      <c r="TIZ54" s="3112"/>
      <c r="TJA54" s="3112"/>
      <c r="TJB54" s="3112"/>
      <c r="TJC54" s="3112"/>
      <c r="TJD54" s="3112"/>
      <c r="TJE54" s="3112"/>
      <c r="TJF54" s="3112"/>
      <c r="TJG54" s="3112"/>
      <c r="TJH54" s="3112"/>
      <c r="TJI54" s="3112"/>
      <c r="TJJ54" s="3112"/>
      <c r="TJK54" s="3112"/>
      <c r="TJL54" s="3112"/>
      <c r="TJM54" s="3112"/>
      <c r="TJN54" s="3112"/>
      <c r="TJO54" s="3112"/>
      <c r="TJP54" s="3112"/>
      <c r="TJQ54" s="3112"/>
      <c r="TJR54" s="3112"/>
      <c r="TJS54" s="3112"/>
      <c r="TJT54" s="3112"/>
      <c r="TJU54" s="3112"/>
      <c r="TJV54" s="3112"/>
      <c r="TJW54" s="3112"/>
      <c r="TJX54" s="3112"/>
      <c r="TJY54" s="3112"/>
      <c r="TJZ54" s="3112"/>
      <c r="TKA54" s="3112"/>
      <c r="TKB54" s="3112"/>
      <c r="TKC54" s="3112"/>
      <c r="TKD54" s="3112"/>
      <c r="TKE54" s="3112"/>
      <c r="TKF54" s="3112"/>
      <c r="TKG54" s="3112"/>
      <c r="TKH54" s="3112"/>
      <c r="TKI54" s="3112"/>
      <c r="TKJ54" s="3112"/>
      <c r="TKK54" s="3112"/>
      <c r="TKL54" s="3112"/>
      <c r="TKM54" s="3112"/>
      <c r="TKN54" s="3112"/>
      <c r="TKO54" s="3112"/>
      <c r="TKP54" s="3112"/>
      <c r="TKQ54" s="3112"/>
      <c r="TKR54" s="3112"/>
      <c r="TKS54" s="3112"/>
      <c r="TKT54" s="3112"/>
      <c r="TKU54" s="3112"/>
      <c r="TKV54" s="3112"/>
      <c r="TKW54" s="3112"/>
      <c r="TKX54" s="3112"/>
      <c r="TKY54" s="3112"/>
      <c r="TKZ54" s="3112"/>
      <c r="TLA54" s="3112"/>
      <c r="TLB54" s="3112"/>
      <c r="TLC54" s="3112"/>
      <c r="TLD54" s="3112"/>
      <c r="TLE54" s="3112"/>
      <c r="TLF54" s="3112"/>
      <c r="TLG54" s="3112"/>
      <c r="TLH54" s="3112"/>
      <c r="TLI54" s="3112"/>
      <c r="TLJ54" s="3112"/>
      <c r="TLK54" s="3112"/>
      <c r="TLL54" s="3112"/>
      <c r="TLM54" s="3112"/>
      <c r="TLN54" s="3112"/>
      <c r="TLO54" s="3112"/>
      <c r="TLP54" s="3112"/>
      <c r="TLQ54" s="3112"/>
      <c r="TLR54" s="3112"/>
      <c r="TLS54" s="3112"/>
      <c r="TLT54" s="3112"/>
      <c r="TLU54" s="3112"/>
      <c r="TLV54" s="3112"/>
      <c r="TLW54" s="3112"/>
      <c r="TLX54" s="3112"/>
      <c r="TLY54" s="3112"/>
      <c r="TLZ54" s="3112"/>
      <c r="TMA54" s="3112"/>
      <c r="TMB54" s="3112"/>
      <c r="TMC54" s="3112"/>
      <c r="TMD54" s="3112"/>
      <c r="TME54" s="3112"/>
      <c r="TMF54" s="3112"/>
      <c r="TMG54" s="3112"/>
      <c r="TMH54" s="3112"/>
      <c r="TMI54" s="3112"/>
      <c r="TMJ54" s="3112"/>
      <c r="TMK54" s="3112"/>
      <c r="TML54" s="3112"/>
      <c r="TMM54" s="3112"/>
      <c r="TMN54" s="3112"/>
      <c r="TMO54" s="3112"/>
      <c r="TMP54" s="3112"/>
      <c r="TMQ54" s="3112"/>
      <c r="TMR54" s="3112"/>
      <c r="TMS54" s="3112"/>
      <c r="TMT54" s="3112"/>
      <c r="TMU54" s="3112"/>
      <c r="TMV54" s="3112"/>
      <c r="TMW54" s="3112"/>
      <c r="TMX54" s="3112"/>
      <c r="TMY54" s="3112"/>
      <c r="TMZ54" s="3112"/>
      <c r="TNA54" s="3112"/>
      <c r="TNB54" s="3112"/>
      <c r="TNC54" s="3112"/>
      <c r="TND54" s="3112"/>
      <c r="TNE54" s="3112"/>
      <c r="TNF54" s="3112"/>
      <c r="TNG54" s="3112"/>
      <c r="TNH54" s="3112"/>
      <c r="TNI54" s="3112"/>
      <c r="TNJ54" s="3112"/>
      <c r="TNK54" s="3112"/>
      <c r="TNL54" s="3112"/>
      <c r="TNM54" s="3112"/>
      <c r="TNN54" s="3112"/>
      <c r="TNO54" s="3112"/>
      <c r="TNP54" s="3112"/>
      <c r="TNQ54" s="3112"/>
      <c r="TNR54" s="3112"/>
      <c r="TNS54" s="3112"/>
      <c r="TNT54" s="3112"/>
      <c r="TNU54" s="3112"/>
      <c r="TNV54" s="3112"/>
      <c r="TNW54" s="3112"/>
      <c r="TNX54" s="3112"/>
      <c r="TNY54" s="3112"/>
      <c r="TNZ54" s="3112"/>
      <c r="TOA54" s="3112"/>
      <c r="TOB54" s="3112"/>
      <c r="TOC54" s="3112"/>
      <c r="TOD54" s="3112"/>
      <c r="TOE54" s="3112"/>
      <c r="TOF54" s="3112"/>
      <c r="TOG54" s="3112"/>
      <c r="TOH54" s="3112"/>
      <c r="TOI54" s="3112"/>
      <c r="TOJ54" s="3112"/>
      <c r="TOK54" s="3112"/>
      <c r="TOL54" s="3112"/>
      <c r="TOM54" s="3112"/>
      <c r="TON54" s="3112"/>
      <c r="TOO54" s="3112"/>
      <c r="TOP54" s="3112"/>
      <c r="TOQ54" s="3112"/>
      <c r="TOR54" s="3112"/>
      <c r="TOS54" s="3112"/>
      <c r="TOT54" s="3112"/>
      <c r="TOU54" s="3112"/>
      <c r="TOV54" s="3112"/>
      <c r="TOW54" s="3112"/>
      <c r="TOX54" s="3112"/>
      <c r="TOY54" s="3112"/>
      <c r="TOZ54" s="3112"/>
      <c r="TPA54" s="3112"/>
      <c r="TPB54" s="3112"/>
      <c r="TPC54" s="3112"/>
      <c r="TPD54" s="3112"/>
      <c r="TPE54" s="3112"/>
      <c r="TPF54" s="3112"/>
      <c r="TPG54" s="3112"/>
      <c r="TPH54" s="3112"/>
      <c r="TPI54" s="3112"/>
      <c r="TPJ54" s="3112"/>
      <c r="TPK54" s="3112"/>
      <c r="TPL54" s="3112"/>
      <c r="TPM54" s="3112"/>
      <c r="TPN54" s="3112"/>
      <c r="TPO54" s="3112"/>
      <c r="TPP54" s="3112"/>
      <c r="TPQ54" s="3112"/>
      <c r="TPR54" s="3112"/>
      <c r="TPS54" s="3112"/>
      <c r="TPT54" s="3112"/>
      <c r="TPU54" s="3112"/>
      <c r="TPV54" s="3112"/>
      <c r="TPW54" s="3112"/>
      <c r="TPX54" s="3112"/>
      <c r="TPY54" s="3112"/>
      <c r="TPZ54" s="3112"/>
      <c r="TQA54" s="3112"/>
      <c r="TQB54" s="3112"/>
      <c r="TQC54" s="3112"/>
      <c r="TQD54" s="3112"/>
      <c r="TQE54" s="3112"/>
      <c r="TQF54" s="3112"/>
      <c r="TQG54" s="3112"/>
      <c r="TQH54" s="3112"/>
      <c r="TQI54" s="3112"/>
      <c r="TQJ54" s="3112"/>
      <c r="TQK54" s="3112"/>
      <c r="TQL54" s="3112"/>
      <c r="TQM54" s="3112"/>
      <c r="TQN54" s="3112"/>
      <c r="TQO54" s="3112"/>
      <c r="TQP54" s="3112"/>
      <c r="TQQ54" s="3112"/>
      <c r="TQR54" s="3112"/>
      <c r="TQS54" s="3112"/>
      <c r="TQT54" s="3112"/>
      <c r="TQU54" s="3112"/>
      <c r="TQV54" s="3112"/>
      <c r="TQW54" s="3112"/>
      <c r="TQX54" s="3112"/>
      <c r="TQY54" s="3112"/>
      <c r="TQZ54" s="3112"/>
      <c r="TRA54" s="3112"/>
      <c r="TRB54" s="3112"/>
      <c r="TRC54" s="3112"/>
      <c r="TRD54" s="3112"/>
      <c r="TRE54" s="3112"/>
      <c r="TRF54" s="3112"/>
      <c r="TRG54" s="3112"/>
      <c r="TRH54" s="3112"/>
      <c r="TRI54" s="3112"/>
      <c r="TRJ54" s="3112"/>
      <c r="TRK54" s="3112"/>
      <c r="TRL54" s="3112"/>
      <c r="TRM54" s="3112"/>
      <c r="TRN54" s="3112"/>
      <c r="TRO54" s="3112"/>
      <c r="TRP54" s="3112"/>
      <c r="TRQ54" s="3112"/>
      <c r="TRR54" s="3112"/>
      <c r="TRS54" s="3112"/>
      <c r="TRT54" s="3112"/>
      <c r="TRU54" s="3112"/>
      <c r="TRV54" s="3112"/>
      <c r="TRW54" s="3112"/>
      <c r="TRX54" s="3112"/>
      <c r="TRY54" s="3112"/>
      <c r="TRZ54" s="3112"/>
      <c r="TSA54" s="3112"/>
      <c r="TSB54" s="3112"/>
      <c r="TSC54" s="3112"/>
      <c r="TSD54" s="3112"/>
      <c r="TSE54" s="3112"/>
      <c r="TSF54" s="3112"/>
      <c r="TSG54" s="3112"/>
      <c r="TSH54" s="3112"/>
      <c r="TSI54" s="3112"/>
      <c r="TSJ54" s="3112"/>
      <c r="TSK54" s="3112"/>
      <c r="TSL54" s="3112"/>
      <c r="TSM54" s="3112"/>
      <c r="TSN54" s="3112"/>
      <c r="TSO54" s="3112"/>
      <c r="TSP54" s="3112"/>
      <c r="TSQ54" s="3112"/>
      <c r="TSR54" s="3112"/>
      <c r="TSS54" s="3112"/>
      <c r="TST54" s="3112"/>
      <c r="TSU54" s="3112"/>
      <c r="TSV54" s="3112"/>
      <c r="TSW54" s="3112"/>
      <c r="TSX54" s="3112"/>
      <c r="TSY54" s="3112"/>
      <c r="TSZ54" s="3112"/>
      <c r="TTA54" s="3112"/>
      <c r="TTB54" s="3112"/>
      <c r="TTC54" s="3112"/>
      <c r="TTD54" s="3112"/>
      <c r="TTE54" s="3112"/>
      <c r="TTF54" s="3112"/>
      <c r="TTG54" s="3112"/>
      <c r="TTH54" s="3112"/>
      <c r="TTI54" s="3112"/>
      <c r="TTJ54" s="3112"/>
      <c r="TTK54" s="3112"/>
      <c r="TTL54" s="3112"/>
      <c r="TTM54" s="3112"/>
      <c r="TTN54" s="3112"/>
      <c r="TTO54" s="3112"/>
      <c r="TTP54" s="3112"/>
      <c r="TTQ54" s="3112"/>
      <c r="TTR54" s="3112"/>
      <c r="TTS54" s="3112"/>
      <c r="TTT54" s="3112"/>
      <c r="TTU54" s="3112"/>
      <c r="TTV54" s="3112"/>
      <c r="TTW54" s="3112"/>
      <c r="TTX54" s="3112"/>
      <c r="TTY54" s="3112"/>
      <c r="TTZ54" s="3112"/>
      <c r="TUA54" s="3112"/>
      <c r="TUB54" s="3112"/>
      <c r="TUC54" s="3112"/>
      <c r="TUD54" s="3112"/>
      <c r="TUE54" s="3112"/>
      <c r="TUF54" s="3112"/>
      <c r="TUG54" s="3112"/>
      <c r="TUH54" s="3112"/>
      <c r="TUI54" s="3112"/>
      <c r="TUJ54" s="3112"/>
      <c r="TUK54" s="3112"/>
      <c r="TUL54" s="3112"/>
      <c r="TUM54" s="3112"/>
      <c r="TUN54" s="3112"/>
      <c r="TUO54" s="3112"/>
      <c r="TUP54" s="3112"/>
      <c r="TUQ54" s="3112"/>
      <c r="TUR54" s="3112"/>
      <c r="TUS54" s="3112"/>
      <c r="TUT54" s="3112"/>
      <c r="TUU54" s="3112"/>
      <c r="TUV54" s="3112"/>
      <c r="TUW54" s="3112"/>
      <c r="TUX54" s="3112"/>
      <c r="TUY54" s="3112"/>
      <c r="TUZ54" s="3112"/>
      <c r="TVA54" s="3112"/>
      <c r="TVB54" s="3112"/>
      <c r="TVC54" s="3112"/>
      <c r="TVD54" s="3112"/>
      <c r="TVE54" s="3112"/>
      <c r="TVF54" s="3112"/>
      <c r="TVG54" s="3112"/>
      <c r="TVH54" s="3112"/>
      <c r="TVI54" s="3112"/>
      <c r="TVJ54" s="3112"/>
      <c r="TVK54" s="3112"/>
      <c r="TVL54" s="3112"/>
      <c r="TVM54" s="3112"/>
      <c r="TVN54" s="3112"/>
      <c r="TVO54" s="3112"/>
      <c r="TVP54" s="3112"/>
      <c r="TVQ54" s="3112"/>
      <c r="TVR54" s="3112"/>
      <c r="TVS54" s="3112"/>
      <c r="TVT54" s="3112"/>
      <c r="TVU54" s="3112"/>
      <c r="TVV54" s="3112"/>
      <c r="TVW54" s="3112"/>
      <c r="TVX54" s="3112"/>
      <c r="TVY54" s="3112"/>
      <c r="TVZ54" s="3112"/>
      <c r="TWA54" s="3112"/>
      <c r="TWB54" s="3112"/>
      <c r="TWC54" s="3112"/>
      <c r="TWD54" s="3112"/>
      <c r="TWE54" s="3112"/>
      <c r="TWF54" s="3112"/>
      <c r="TWG54" s="3112"/>
      <c r="TWH54" s="3112"/>
      <c r="TWI54" s="3112"/>
      <c r="TWJ54" s="3112"/>
      <c r="TWK54" s="3112"/>
      <c r="TWL54" s="3112"/>
      <c r="TWM54" s="3112"/>
      <c r="TWN54" s="3112"/>
      <c r="TWO54" s="3112"/>
      <c r="TWP54" s="3112"/>
      <c r="TWQ54" s="3112"/>
      <c r="TWR54" s="3112"/>
      <c r="TWS54" s="3112"/>
      <c r="TWT54" s="3112"/>
      <c r="TWU54" s="3112"/>
      <c r="TWV54" s="3112"/>
      <c r="TWW54" s="3112"/>
      <c r="TWX54" s="3112"/>
      <c r="TWY54" s="3112"/>
      <c r="TWZ54" s="3112"/>
      <c r="TXA54" s="3112"/>
      <c r="TXB54" s="3112"/>
      <c r="TXC54" s="3112"/>
      <c r="TXD54" s="3112"/>
      <c r="TXE54" s="3112"/>
      <c r="TXF54" s="3112"/>
      <c r="TXG54" s="3112"/>
      <c r="TXH54" s="3112"/>
      <c r="TXI54" s="3112"/>
      <c r="TXJ54" s="3112"/>
      <c r="TXK54" s="3112"/>
      <c r="TXL54" s="3112"/>
      <c r="TXM54" s="3112"/>
      <c r="TXN54" s="3112"/>
      <c r="TXO54" s="3112"/>
      <c r="TXP54" s="3112"/>
      <c r="TXQ54" s="3112"/>
      <c r="TXR54" s="3112"/>
      <c r="TXS54" s="3112"/>
      <c r="TXT54" s="3112"/>
      <c r="TXU54" s="3112"/>
      <c r="TXV54" s="3112"/>
      <c r="TXW54" s="3112"/>
      <c r="TXX54" s="3112"/>
      <c r="TXY54" s="3112"/>
      <c r="TXZ54" s="3112"/>
      <c r="TYA54" s="3112"/>
      <c r="TYB54" s="3112"/>
      <c r="TYC54" s="3112"/>
      <c r="TYD54" s="3112"/>
      <c r="TYE54" s="3112"/>
      <c r="TYF54" s="3112"/>
      <c r="TYG54" s="3112"/>
      <c r="TYH54" s="3112"/>
      <c r="TYI54" s="3112"/>
      <c r="TYJ54" s="3112"/>
      <c r="TYK54" s="3112"/>
      <c r="TYL54" s="3112"/>
      <c r="TYM54" s="3112"/>
      <c r="TYN54" s="3112"/>
      <c r="TYO54" s="3112"/>
      <c r="TYP54" s="3112"/>
      <c r="TYQ54" s="3112"/>
      <c r="TYR54" s="3112"/>
      <c r="TYS54" s="3112"/>
      <c r="TYT54" s="3112"/>
      <c r="TYU54" s="3112"/>
      <c r="TYV54" s="3112"/>
      <c r="TYW54" s="3112"/>
      <c r="TYX54" s="3112"/>
      <c r="TYY54" s="3112"/>
      <c r="TYZ54" s="3112"/>
      <c r="TZA54" s="3112"/>
      <c r="TZB54" s="3112"/>
      <c r="TZC54" s="3112"/>
      <c r="TZD54" s="3112"/>
      <c r="TZE54" s="3112"/>
      <c r="TZF54" s="3112"/>
      <c r="TZG54" s="3112"/>
      <c r="TZH54" s="3112"/>
      <c r="TZI54" s="3112"/>
      <c r="TZJ54" s="3112"/>
      <c r="TZK54" s="3112"/>
      <c r="TZL54" s="3112"/>
      <c r="TZM54" s="3112"/>
      <c r="TZN54" s="3112"/>
      <c r="TZO54" s="3112"/>
      <c r="TZP54" s="3112"/>
      <c r="TZQ54" s="3112"/>
      <c r="TZR54" s="3112"/>
      <c r="TZS54" s="3112"/>
      <c r="TZT54" s="3112"/>
      <c r="TZU54" s="3112"/>
      <c r="TZV54" s="3112"/>
      <c r="TZW54" s="3112"/>
      <c r="TZX54" s="3112"/>
      <c r="TZY54" s="3112"/>
      <c r="TZZ54" s="3112"/>
      <c r="UAA54" s="3112"/>
      <c r="UAB54" s="3112"/>
      <c r="UAC54" s="3112"/>
      <c r="UAD54" s="3112"/>
      <c r="UAE54" s="3112"/>
      <c r="UAF54" s="3112"/>
      <c r="UAG54" s="3112"/>
      <c r="UAH54" s="3112"/>
      <c r="UAI54" s="3112"/>
      <c r="UAJ54" s="3112"/>
      <c r="UAK54" s="3112"/>
      <c r="UAL54" s="3112"/>
      <c r="UAM54" s="3112"/>
      <c r="UAN54" s="3112"/>
      <c r="UAO54" s="3112"/>
      <c r="UAP54" s="3112"/>
      <c r="UAQ54" s="3112"/>
      <c r="UAR54" s="3112"/>
      <c r="UAS54" s="3112"/>
      <c r="UAT54" s="3112"/>
      <c r="UAU54" s="3112"/>
      <c r="UAV54" s="3112"/>
      <c r="UAW54" s="3112"/>
      <c r="UAX54" s="3112"/>
      <c r="UAY54" s="3112"/>
      <c r="UAZ54" s="3112"/>
      <c r="UBA54" s="3112"/>
      <c r="UBB54" s="3112"/>
      <c r="UBC54" s="3112"/>
      <c r="UBD54" s="3112"/>
      <c r="UBE54" s="3112"/>
      <c r="UBF54" s="3112"/>
      <c r="UBG54" s="3112"/>
      <c r="UBH54" s="3112"/>
      <c r="UBI54" s="3112"/>
      <c r="UBJ54" s="3112"/>
      <c r="UBK54" s="3112"/>
      <c r="UBL54" s="3112"/>
      <c r="UBM54" s="3112"/>
      <c r="UBN54" s="3112"/>
      <c r="UBO54" s="3112"/>
      <c r="UBP54" s="3112"/>
      <c r="UBQ54" s="3112"/>
      <c r="UBR54" s="3112"/>
      <c r="UBS54" s="3112"/>
      <c r="UBT54" s="3112"/>
      <c r="UBU54" s="3112"/>
      <c r="UBV54" s="3112"/>
      <c r="UBW54" s="3112"/>
      <c r="UBX54" s="3112"/>
      <c r="UBY54" s="3112"/>
      <c r="UBZ54" s="3112"/>
      <c r="UCA54" s="3112"/>
      <c r="UCB54" s="3112"/>
      <c r="UCC54" s="3112"/>
      <c r="UCD54" s="3112"/>
      <c r="UCE54" s="3112"/>
      <c r="UCF54" s="3112"/>
      <c r="UCG54" s="3112"/>
      <c r="UCH54" s="3112"/>
      <c r="UCI54" s="3112"/>
      <c r="UCJ54" s="3112"/>
      <c r="UCK54" s="3112"/>
      <c r="UCL54" s="3112"/>
      <c r="UCM54" s="3112"/>
      <c r="UCN54" s="3112"/>
      <c r="UCO54" s="3112"/>
      <c r="UCP54" s="3112"/>
      <c r="UCQ54" s="3112"/>
      <c r="UCR54" s="3112"/>
      <c r="UCS54" s="3112"/>
      <c r="UCT54" s="3112"/>
      <c r="UCU54" s="3112"/>
      <c r="UCV54" s="3112"/>
      <c r="UCW54" s="3112"/>
      <c r="UCX54" s="3112"/>
      <c r="UCY54" s="3112"/>
      <c r="UCZ54" s="3112"/>
      <c r="UDA54" s="3112"/>
      <c r="UDB54" s="3112"/>
      <c r="UDC54" s="3112"/>
      <c r="UDD54" s="3112"/>
      <c r="UDE54" s="3112"/>
      <c r="UDF54" s="3112"/>
      <c r="UDG54" s="3112"/>
      <c r="UDH54" s="3112"/>
      <c r="UDI54" s="3112"/>
      <c r="UDJ54" s="3112"/>
      <c r="UDK54" s="3112"/>
      <c r="UDL54" s="3112"/>
      <c r="UDM54" s="3112"/>
      <c r="UDN54" s="3112"/>
      <c r="UDO54" s="3112"/>
      <c r="UDP54" s="3112"/>
      <c r="UDQ54" s="3112"/>
      <c r="UDR54" s="3112"/>
      <c r="UDS54" s="3112"/>
      <c r="UDT54" s="3112"/>
      <c r="UDU54" s="3112"/>
      <c r="UDV54" s="3112"/>
      <c r="UDW54" s="3112"/>
      <c r="UDX54" s="3112"/>
      <c r="UDY54" s="3112"/>
      <c r="UDZ54" s="3112"/>
      <c r="UEA54" s="3112"/>
      <c r="UEB54" s="3112"/>
      <c r="UEC54" s="3112"/>
      <c r="UED54" s="3112"/>
      <c r="UEE54" s="3112"/>
      <c r="UEF54" s="3112"/>
      <c r="UEG54" s="3112"/>
      <c r="UEH54" s="3112"/>
      <c r="UEI54" s="3112"/>
      <c r="UEJ54" s="3112"/>
      <c r="UEK54" s="3112"/>
      <c r="UEL54" s="3112"/>
      <c r="UEM54" s="3112"/>
      <c r="UEN54" s="3112"/>
      <c r="UEO54" s="3112"/>
      <c r="UEP54" s="3112"/>
      <c r="UEQ54" s="3112"/>
      <c r="UER54" s="3112"/>
      <c r="UES54" s="3112"/>
      <c r="UET54" s="3112"/>
      <c r="UEU54" s="3112"/>
      <c r="UEV54" s="3112"/>
      <c r="UEW54" s="3112"/>
      <c r="UEX54" s="3112"/>
      <c r="UEY54" s="3112"/>
      <c r="UEZ54" s="3112"/>
      <c r="UFA54" s="3112"/>
      <c r="UFB54" s="3112"/>
      <c r="UFC54" s="3112"/>
      <c r="UFD54" s="3112"/>
      <c r="UFE54" s="3112"/>
      <c r="UFF54" s="3112"/>
      <c r="UFG54" s="3112"/>
      <c r="UFH54" s="3112"/>
      <c r="UFI54" s="3112"/>
      <c r="UFJ54" s="3112"/>
      <c r="UFK54" s="3112"/>
      <c r="UFL54" s="3112"/>
      <c r="UFM54" s="3112"/>
      <c r="UFN54" s="3112"/>
      <c r="UFO54" s="3112"/>
      <c r="UFP54" s="3112"/>
      <c r="UFQ54" s="3112"/>
      <c r="UFR54" s="3112"/>
      <c r="UFS54" s="3112"/>
      <c r="UFT54" s="3112"/>
      <c r="UFU54" s="3112"/>
      <c r="UFV54" s="3112"/>
      <c r="UFW54" s="3112"/>
      <c r="UFX54" s="3112"/>
      <c r="UFY54" s="3112"/>
      <c r="UFZ54" s="3112"/>
      <c r="UGA54" s="3112"/>
      <c r="UGB54" s="3112"/>
      <c r="UGC54" s="3112"/>
      <c r="UGD54" s="3112"/>
      <c r="UGE54" s="3112"/>
      <c r="UGF54" s="3112"/>
      <c r="UGG54" s="3112"/>
      <c r="UGH54" s="3112"/>
      <c r="UGI54" s="3112"/>
      <c r="UGJ54" s="3112"/>
      <c r="UGK54" s="3112"/>
      <c r="UGL54" s="3112"/>
      <c r="UGM54" s="3112"/>
      <c r="UGN54" s="3112"/>
      <c r="UGO54" s="3112"/>
      <c r="UGP54" s="3112"/>
      <c r="UGQ54" s="3112"/>
      <c r="UGR54" s="3112"/>
      <c r="UGS54" s="3112"/>
      <c r="UGT54" s="3112"/>
      <c r="UGU54" s="3112"/>
      <c r="UGV54" s="3112"/>
      <c r="UGW54" s="3112"/>
      <c r="UGX54" s="3112"/>
      <c r="UGY54" s="3112"/>
      <c r="UGZ54" s="3112"/>
      <c r="UHA54" s="3112"/>
      <c r="UHB54" s="3112"/>
      <c r="UHC54" s="3112"/>
      <c r="UHD54" s="3112"/>
      <c r="UHE54" s="3112"/>
      <c r="UHF54" s="3112"/>
      <c r="UHG54" s="3112"/>
      <c r="UHH54" s="3112"/>
      <c r="UHI54" s="3112"/>
      <c r="UHJ54" s="3112"/>
      <c r="UHK54" s="3112"/>
      <c r="UHL54" s="3112"/>
      <c r="UHM54" s="3112"/>
      <c r="UHN54" s="3112"/>
      <c r="UHO54" s="3112"/>
      <c r="UHP54" s="3112"/>
      <c r="UHQ54" s="3112"/>
      <c r="UHR54" s="3112"/>
      <c r="UHS54" s="3112"/>
      <c r="UHT54" s="3112"/>
      <c r="UHU54" s="3112"/>
      <c r="UHV54" s="3112"/>
      <c r="UHW54" s="3112"/>
      <c r="UHX54" s="3112"/>
      <c r="UHY54" s="3112"/>
      <c r="UHZ54" s="3112"/>
      <c r="UIA54" s="3112"/>
      <c r="UIB54" s="3112"/>
      <c r="UIC54" s="3112"/>
      <c r="UID54" s="3112"/>
      <c r="UIE54" s="3112"/>
      <c r="UIF54" s="3112"/>
      <c r="UIG54" s="3112"/>
      <c r="UIH54" s="3112"/>
      <c r="UII54" s="3112"/>
      <c r="UIJ54" s="3112"/>
      <c r="UIK54" s="3112"/>
      <c r="UIL54" s="3112"/>
      <c r="UIM54" s="3112"/>
      <c r="UIN54" s="3112"/>
      <c r="UIO54" s="3112"/>
      <c r="UIP54" s="3112"/>
      <c r="UIQ54" s="3112"/>
      <c r="UIR54" s="3112"/>
      <c r="UIS54" s="3112"/>
      <c r="UIT54" s="3112"/>
      <c r="UIU54" s="3112"/>
      <c r="UIV54" s="3112"/>
      <c r="UIW54" s="3112"/>
      <c r="UIX54" s="3112"/>
      <c r="UIY54" s="3112"/>
      <c r="UIZ54" s="3112"/>
      <c r="UJA54" s="3112"/>
      <c r="UJB54" s="3112"/>
      <c r="UJC54" s="3112"/>
      <c r="UJD54" s="3112"/>
      <c r="UJE54" s="3112"/>
      <c r="UJF54" s="3112"/>
      <c r="UJG54" s="3112"/>
      <c r="UJH54" s="3112"/>
      <c r="UJI54" s="3112"/>
      <c r="UJJ54" s="3112"/>
      <c r="UJK54" s="3112"/>
      <c r="UJL54" s="3112"/>
      <c r="UJM54" s="3112"/>
      <c r="UJN54" s="3112"/>
      <c r="UJO54" s="3112"/>
      <c r="UJP54" s="3112"/>
      <c r="UJQ54" s="3112"/>
      <c r="UJR54" s="3112"/>
      <c r="UJS54" s="3112"/>
      <c r="UJT54" s="3112"/>
      <c r="UJU54" s="3112"/>
      <c r="UJV54" s="3112"/>
      <c r="UJW54" s="3112"/>
      <c r="UJX54" s="3112"/>
      <c r="UJY54" s="3112"/>
      <c r="UJZ54" s="3112"/>
      <c r="UKA54" s="3112"/>
      <c r="UKB54" s="3112"/>
      <c r="UKC54" s="3112"/>
      <c r="UKD54" s="3112"/>
      <c r="UKE54" s="3112"/>
      <c r="UKF54" s="3112"/>
      <c r="UKG54" s="3112"/>
      <c r="UKH54" s="3112"/>
      <c r="UKI54" s="3112"/>
      <c r="UKJ54" s="3112"/>
      <c r="UKK54" s="3112"/>
      <c r="UKL54" s="3112"/>
      <c r="UKM54" s="3112"/>
      <c r="UKN54" s="3112"/>
      <c r="UKO54" s="3112"/>
      <c r="UKP54" s="3112"/>
      <c r="UKQ54" s="3112"/>
      <c r="UKR54" s="3112"/>
      <c r="UKS54" s="3112"/>
      <c r="UKT54" s="3112"/>
      <c r="UKU54" s="3112"/>
      <c r="UKV54" s="3112"/>
      <c r="UKW54" s="3112"/>
      <c r="UKX54" s="3112"/>
      <c r="UKY54" s="3112"/>
      <c r="UKZ54" s="3112"/>
      <c r="ULA54" s="3112"/>
      <c r="ULB54" s="3112"/>
      <c r="ULC54" s="3112"/>
      <c r="ULD54" s="3112"/>
      <c r="ULE54" s="3112"/>
      <c r="ULF54" s="3112"/>
      <c r="ULG54" s="3112"/>
      <c r="ULH54" s="3112"/>
      <c r="ULI54" s="3112"/>
      <c r="ULJ54" s="3112"/>
      <c r="ULK54" s="3112"/>
      <c r="ULL54" s="3112"/>
      <c r="ULM54" s="3112"/>
      <c r="ULN54" s="3112"/>
      <c r="ULO54" s="3112"/>
      <c r="ULP54" s="3112"/>
      <c r="ULQ54" s="3112"/>
      <c r="ULR54" s="3112"/>
      <c r="ULS54" s="3112"/>
      <c r="ULT54" s="3112"/>
      <c r="ULU54" s="3112"/>
      <c r="ULV54" s="3112"/>
      <c r="ULW54" s="3112"/>
      <c r="ULX54" s="3112"/>
      <c r="ULY54" s="3112"/>
      <c r="ULZ54" s="3112"/>
      <c r="UMA54" s="3112"/>
      <c r="UMB54" s="3112"/>
      <c r="UMC54" s="3112"/>
      <c r="UMD54" s="3112"/>
      <c r="UME54" s="3112"/>
      <c r="UMF54" s="3112"/>
      <c r="UMG54" s="3112"/>
      <c r="UMH54" s="3112"/>
      <c r="UMI54" s="3112"/>
      <c r="UMJ54" s="3112"/>
      <c r="UMK54" s="3112"/>
      <c r="UML54" s="3112"/>
      <c r="UMM54" s="3112"/>
      <c r="UMN54" s="3112"/>
      <c r="UMO54" s="3112"/>
      <c r="UMP54" s="3112"/>
      <c r="UMQ54" s="3112"/>
      <c r="UMR54" s="3112"/>
      <c r="UMS54" s="3112"/>
      <c r="UMT54" s="3112"/>
      <c r="UMU54" s="3112"/>
      <c r="UMV54" s="3112"/>
      <c r="UMW54" s="3112"/>
      <c r="UMX54" s="3112"/>
      <c r="UMY54" s="3112"/>
      <c r="UMZ54" s="3112"/>
      <c r="UNA54" s="3112"/>
      <c r="UNB54" s="3112"/>
      <c r="UNC54" s="3112"/>
      <c r="UND54" s="3112"/>
      <c r="UNE54" s="3112"/>
      <c r="UNF54" s="3112"/>
      <c r="UNG54" s="3112"/>
      <c r="UNH54" s="3112"/>
      <c r="UNI54" s="3112"/>
      <c r="UNJ54" s="3112"/>
      <c r="UNK54" s="3112"/>
      <c r="UNL54" s="3112"/>
      <c r="UNM54" s="3112"/>
      <c r="UNN54" s="3112"/>
      <c r="UNO54" s="3112"/>
      <c r="UNP54" s="3112"/>
      <c r="UNQ54" s="3112"/>
      <c r="UNR54" s="3112"/>
      <c r="UNS54" s="3112"/>
      <c r="UNT54" s="3112"/>
      <c r="UNU54" s="3112"/>
      <c r="UNV54" s="3112"/>
      <c r="UNW54" s="3112"/>
      <c r="UNX54" s="3112"/>
      <c r="UNY54" s="3112"/>
      <c r="UNZ54" s="3112"/>
      <c r="UOA54" s="3112"/>
      <c r="UOB54" s="3112"/>
      <c r="UOC54" s="3112"/>
      <c r="UOD54" s="3112"/>
      <c r="UOE54" s="3112"/>
      <c r="UOF54" s="3112"/>
      <c r="UOG54" s="3112"/>
      <c r="UOH54" s="3112"/>
      <c r="UOI54" s="3112"/>
      <c r="UOJ54" s="3112"/>
      <c r="UOK54" s="3112"/>
      <c r="UOL54" s="3112"/>
      <c r="UOM54" s="3112"/>
      <c r="UON54" s="3112"/>
      <c r="UOO54" s="3112"/>
      <c r="UOP54" s="3112"/>
      <c r="UOQ54" s="3112"/>
      <c r="UOR54" s="3112"/>
      <c r="UOS54" s="3112"/>
      <c r="UOT54" s="3112"/>
      <c r="UOU54" s="3112"/>
      <c r="UOV54" s="3112"/>
      <c r="UOW54" s="3112"/>
      <c r="UOX54" s="3112"/>
      <c r="UOY54" s="3112"/>
      <c r="UOZ54" s="3112"/>
      <c r="UPA54" s="3112"/>
      <c r="UPB54" s="3112"/>
      <c r="UPC54" s="3112"/>
      <c r="UPD54" s="3112"/>
      <c r="UPE54" s="3112"/>
      <c r="UPF54" s="3112"/>
      <c r="UPG54" s="3112"/>
      <c r="UPH54" s="3112"/>
      <c r="UPI54" s="3112"/>
      <c r="UPJ54" s="3112"/>
      <c r="UPK54" s="3112"/>
      <c r="UPL54" s="3112"/>
      <c r="UPM54" s="3112"/>
      <c r="UPN54" s="3112"/>
      <c r="UPO54" s="3112"/>
      <c r="UPP54" s="3112"/>
      <c r="UPQ54" s="3112"/>
      <c r="UPR54" s="3112"/>
      <c r="UPS54" s="3112"/>
      <c r="UPT54" s="3112"/>
      <c r="UPU54" s="3112"/>
      <c r="UPV54" s="3112"/>
      <c r="UPW54" s="3112"/>
      <c r="UPX54" s="3112"/>
      <c r="UPY54" s="3112"/>
      <c r="UPZ54" s="3112"/>
      <c r="UQA54" s="3112"/>
      <c r="UQB54" s="3112"/>
      <c r="UQC54" s="3112"/>
      <c r="UQD54" s="3112"/>
      <c r="UQE54" s="3112"/>
      <c r="UQF54" s="3112"/>
      <c r="UQG54" s="3112"/>
      <c r="UQH54" s="3112"/>
      <c r="UQI54" s="3112"/>
      <c r="UQJ54" s="3112"/>
      <c r="UQK54" s="3112"/>
      <c r="UQL54" s="3112"/>
      <c r="UQM54" s="3112"/>
      <c r="UQN54" s="3112"/>
      <c r="UQO54" s="3112"/>
      <c r="UQP54" s="3112"/>
      <c r="UQQ54" s="3112"/>
      <c r="UQR54" s="3112"/>
      <c r="UQS54" s="3112"/>
      <c r="UQT54" s="3112"/>
      <c r="UQU54" s="3112"/>
      <c r="UQV54" s="3112"/>
      <c r="UQW54" s="3112"/>
      <c r="UQX54" s="3112"/>
      <c r="UQY54" s="3112"/>
      <c r="UQZ54" s="3112"/>
      <c r="URA54" s="3112"/>
      <c r="URB54" s="3112"/>
      <c r="URC54" s="3112"/>
      <c r="URD54" s="3112"/>
      <c r="URE54" s="3112"/>
      <c r="URF54" s="3112"/>
      <c r="URG54" s="3112"/>
      <c r="URH54" s="3112"/>
      <c r="URI54" s="3112"/>
      <c r="URJ54" s="3112"/>
      <c r="URK54" s="3112"/>
      <c r="URL54" s="3112"/>
      <c r="URM54" s="3112"/>
      <c r="URN54" s="3112"/>
      <c r="URO54" s="3112"/>
      <c r="URP54" s="3112"/>
      <c r="URQ54" s="3112"/>
      <c r="URR54" s="3112"/>
      <c r="URS54" s="3112"/>
      <c r="URT54" s="3112"/>
      <c r="URU54" s="3112"/>
      <c r="URV54" s="3112"/>
      <c r="URW54" s="3112"/>
      <c r="URX54" s="3112"/>
      <c r="URY54" s="3112"/>
      <c r="URZ54" s="3112"/>
      <c r="USA54" s="3112"/>
      <c r="USB54" s="3112"/>
      <c r="USC54" s="3112"/>
      <c r="USD54" s="3112"/>
      <c r="USE54" s="3112"/>
      <c r="USF54" s="3112"/>
      <c r="USG54" s="3112"/>
      <c r="USH54" s="3112"/>
      <c r="USI54" s="3112"/>
      <c r="USJ54" s="3112"/>
      <c r="USK54" s="3112"/>
      <c r="USL54" s="3112"/>
      <c r="USM54" s="3112"/>
      <c r="USN54" s="3112"/>
      <c r="USO54" s="3112"/>
      <c r="USP54" s="3112"/>
      <c r="USQ54" s="3112"/>
      <c r="USR54" s="3112"/>
      <c r="USS54" s="3112"/>
      <c r="UST54" s="3112"/>
      <c r="USU54" s="3112"/>
      <c r="USV54" s="3112"/>
      <c r="USW54" s="3112"/>
      <c r="USX54" s="3112"/>
      <c r="USY54" s="3112"/>
      <c r="USZ54" s="3112"/>
      <c r="UTA54" s="3112"/>
      <c r="UTB54" s="3112"/>
      <c r="UTC54" s="3112"/>
      <c r="UTD54" s="3112"/>
      <c r="UTE54" s="3112"/>
      <c r="UTF54" s="3112"/>
      <c r="UTG54" s="3112"/>
      <c r="UTH54" s="3112"/>
      <c r="UTI54" s="3112"/>
      <c r="UTJ54" s="3112"/>
      <c r="UTK54" s="3112"/>
      <c r="UTL54" s="3112"/>
      <c r="UTM54" s="3112"/>
      <c r="UTN54" s="3112"/>
      <c r="UTO54" s="3112"/>
      <c r="UTP54" s="3112"/>
      <c r="UTQ54" s="3112"/>
      <c r="UTR54" s="3112"/>
      <c r="UTS54" s="3112"/>
      <c r="UTT54" s="3112"/>
      <c r="UTU54" s="3112"/>
      <c r="UTV54" s="3112"/>
      <c r="UTW54" s="3112"/>
      <c r="UTX54" s="3112"/>
      <c r="UTY54" s="3112"/>
      <c r="UTZ54" s="3112"/>
      <c r="UUA54" s="3112"/>
      <c r="UUB54" s="3112"/>
      <c r="UUC54" s="3112"/>
      <c r="UUD54" s="3112"/>
      <c r="UUE54" s="3112"/>
      <c r="UUF54" s="3112"/>
      <c r="UUG54" s="3112"/>
      <c r="UUH54" s="3112"/>
      <c r="UUI54" s="3112"/>
      <c r="UUJ54" s="3112"/>
      <c r="UUK54" s="3112"/>
      <c r="UUL54" s="3112"/>
      <c r="UUM54" s="3112"/>
      <c r="UUN54" s="3112"/>
      <c r="UUO54" s="3112"/>
      <c r="UUP54" s="3112"/>
      <c r="UUQ54" s="3112"/>
      <c r="UUR54" s="3112"/>
      <c r="UUS54" s="3112"/>
      <c r="UUT54" s="3112"/>
      <c r="UUU54" s="3112"/>
      <c r="UUV54" s="3112"/>
      <c r="UUW54" s="3112"/>
      <c r="UUX54" s="3112"/>
      <c r="UUY54" s="3112"/>
      <c r="UUZ54" s="3112"/>
      <c r="UVA54" s="3112"/>
      <c r="UVB54" s="3112"/>
      <c r="UVC54" s="3112"/>
      <c r="UVD54" s="3112"/>
      <c r="UVE54" s="3112"/>
      <c r="UVF54" s="3112"/>
      <c r="UVG54" s="3112"/>
      <c r="UVH54" s="3112"/>
      <c r="UVI54" s="3112"/>
      <c r="UVJ54" s="3112"/>
      <c r="UVK54" s="3112"/>
      <c r="UVL54" s="3112"/>
      <c r="UVM54" s="3112"/>
      <c r="UVN54" s="3112"/>
      <c r="UVO54" s="3112"/>
      <c r="UVP54" s="3112"/>
      <c r="UVQ54" s="3112"/>
      <c r="UVR54" s="3112"/>
      <c r="UVS54" s="3112"/>
      <c r="UVT54" s="3112"/>
      <c r="UVU54" s="3112"/>
      <c r="UVV54" s="3112"/>
      <c r="UVW54" s="3112"/>
      <c r="UVX54" s="3112"/>
      <c r="UVY54" s="3112"/>
      <c r="UVZ54" s="3112"/>
      <c r="UWA54" s="3112"/>
      <c r="UWB54" s="3112"/>
      <c r="UWC54" s="3112"/>
      <c r="UWD54" s="3112"/>
      <c r="UWE54" s="3112"/>
      <c r="UWF54" s="3112"/>
      <c r="UWG54" s="3112"/>
      <c r="UWH54" s="3112"/>
      <c r="UWI54" s="3112"/>
      <c r="UWJ54" s="3112"/>
      <c r="UWK54" s="3112"/>
      <c r="UWL54" s="3112"/>
      <c r="UWM54" s="3112"/>
      <c r="UWN54" s="3112"/>
      <c r="UWO54" s="3112"/>
      <c r="UWP54" s="3112"/>
      <c r="UWQ54" s="3112"/>
      <c r="UWR54" s="3112"/>
      <c r="UWS54" s="3112"/>
      <c r="UWT54" s="3112"/>
      <c r="UWU54" s="3112"/>
      <c r="UWV54" s="3112"/>
      <c r="UWW54" s="3112"/>
      <c r="UWX54" s="3112"/>
      <c r="UWY54" s="3112"/>
      <c r="UWZ54" s="3112"/>
      <c r="UXA54" s="3112"/>
      <c r="UXB54" s="3112"/>
      <c r="UXC54" s="3112"/>
      <c r="UXD54" s="3112"/>
      <c r="UXE54" s="3112"/>
      <c r="UXF54" s="3112"/>
      <c r="UXG54" s="3112"/>
      <c r="UXH54" s="3112"/>
      <c r="UXI54" s="3112"/>
      <c r="UXJ54" s="3112"/>
      <c r="UXK54" s="3112"/>
      <c r="UXL54" s="3112"/>
      <c r="UXM54" s="3112"/>
      <c r="UXN54" s="3112"/>
      <c r="UXO54" s="3112"/>
      <c r="UXP54" s="3112"/>
      <c r="UXQ54" s="3112"/>
      <c r="UXR54" s="3112"/>
      <c r="UXS54" s="3112"/>
      <c r="UXT54" s="3112"/>
      <c r="UXU54" s="3112"/>
      <c r="UXV54" s="3112"/>
      <c r="UXW54" s="3112"/>
      <c r="UXX54" s="3112"/>
      <c r="UXY54" s="3112"/>
      <c r="UXZ54" s="3112"/>
      <c r="UYA54" s="3112"/>
      <c r="UYB54" s="3112"/>
      <c r="UYC54" s="3112"/>
      <c r="UYD54" s="3112"/>
      <c r="UYE54" s="3112"/>
      <c r="UYF54" s="3112"/>
      <c r="UYG54" s="3112"/>
      <c r="UYH54" s="3112"/>
      <c r="UYI54" s="3112"/>
      <c r="UYJ54" s="3112"/>
      <c r="UYK54" s="3112"/>
      <c r="UYL54" s="3112"/>
      <c r="UYM54" s="3112"/>
      <c r="UYN54" s="3112"/>
      <c r="UYO54" s="3112"/>
      <c r="UYP54" s="3112"/>
      <c r="UYQ54" s="3112"/>
      <c r="UYR54" s="3112"/>
      <c r="UYS54" s="3112"/>
      <c r="UYT54" s="3112"/>
      <c r="UYU54" s="3112"/>
      <c r="UYV54" s="3112"/>
      <c r="UYW54" s="3112"/>
      <c r="UYX54" s="3112"/>
      <c r="UYY54" s="3112"/>
      <c r="UYZ54" s="3112"/>
      <c r="UZA54" s="3112"/>
      <c r="UZB54" s="3112"/>
      <c r="UZC54" s="3112"/>
      <c r="UZD54" s="3112"/>
      <c r="UZE54" s="3112"/>
      <c r="UZF54" s="3112"/>
      <c r="UZG54" s="3112"/>
      <c r="UZH54" s="3112"/>
      <c r="UZI54" s="3112"/>
      <c r="UZJ54" s="3112"/>
      <c r="UZK54" s="3112"/>
      <c r="UZL54" s="3112"/>
      <c r="UZM54" s="3112"/>
      <c r="UZN54" s="3112"/>
      <c r="UZO54" s="3112"/>
      <c r="UZP54" s="3112"/>
      <c r="UZQ54" s="3112"/>
      <c r="UZR54" s="3112"/>
      <c r="UZS54" s="3112"/>
      <c r="UZT54" s="3112"/>
      <c r="UZU54" s="3112"/>
      <c r="UZV54" s="3112"/>
      <c r="UZW54" s="3112"/>
      <c r="UZX54" s="3112"/>
      <c r="UZY54" s="3112"/>
      <c r="UZZ54" s="3112"/>
      <c r="VAA54" s="3112"/>
      <c r="VAB54" s="3112"/>
      <c r="VAC54" s="3112"/>
      <c r="VAD54" s="3112"/>
      <c r="VAE54" s="3112"/>
      <c r="VAF54" s="3112"/>
      <c r="VAG54" s="3112"/>
      <c r="VAH54" s="3112"/>
      <c r="VAI54" s="3112"/>
      <c r="VAJ54" s="3112"/>
      <c r="VAK54" s="3112"/>
      <c r="VAL54" s="3112"/>
      <c r="VAM54" s="3112"/>
      <c r="VAN54" s="3112"/>
      <c r="VAO54" s="3112"/>
      <c r="VAP54" s="3112"/>
      <c r="VAQ54" s="3112"/>
      <c r="VAR54" s="3112"/>
      <c r="VAS54" s="3112"/>
      <c r="VAT54" s="3112"/>
      <c r="VAU54" s="3112"/>
      <c r="VAV54" s="3112"/>
      <c r="VAW54" s="3112"/>
      <c r="VAX54" s="3112"/>
      <c r="VAY54" s="3112"/>
      <c r="VAZ54" s="3112"/>
      <c r="VBA54" s="3112"/>
      <c r="VBB54" s="3112"/>
      <c r="VBC54" s="3112"/>
      <c r="VBD54" s="3112"/>
      <c r="VBE54" s="3112"/>
      <c r="VBF54" s="3112"/>
      <c r="VBG54" s="3112"/>
      <c r="VBH54" s="3112"/>
      <c r="VBI54" s="3112"/>
      <c r="VBJ54" s="3112"/>
      <c r="VBK54" s="3112"/>
      <c r="VBL54" s="3112"/>
      <c r="VBM54" s="3112"/>
      <c r="VBN54" s="3112"/>
      <c r="VBO54" s="3112"/>
      <c r="VBP54" s="3112"/>
      <c r="VBQ54" s="3112"/>
      <c r="VBR54" s="3112"/>
      <c r="VBS54" s="3112"/>
      <c r="VBT54" s="3112"/>
      <c r="VBU54" s="3112"/>
      <c r="VBV54" s="3112"/>
      <c r="VBW54" s="3112"/>
      <c r="VBX54" s="3112"/>
      <c r="VBY54" s="3112"/>
      <c r="VBZ54" s="3112"/>
      <c r="VCA54" s="3112"/>
      <c r="VCB54" s="3112"/>
      <c r="VCC54" s="3112"/>
      <c r="VCD54" s="3112"/>
      <c r="VCE54" s="3112"/>
      <c r="VCF54" s="3112"/>
      <c r="VCG54" s="3112"/>
      <c r="VCH54" s="3112"/>
      <c r="VCI54" s="3112"/>
      <c r="VCJ54" s="3112"/>
      <c r="VCK54" s="3112"/>
      <c r="VCL54" s="3112"/>
      <c r="VCM54" s="3112"/>
      <c r="VCN54" s="3112"/>
      <c r="VCO54" s="3112"/>
      <c r="VCP54" s="3112"/>
      <c r="VCQ54" s="3112"/>
      <c r="VCR54" s="3112"/>
      <c r="VCS54" s="3112"/>
      <c r="VCT54" s="3112"/>
      <c r="VCU54" s="3112"/>
      <c r="VCV54" s="3112"/>
      <c r="VCW54" s="3112"/>
      <c r="VCX54" s="3112"/>
      <c r="VCY54" s="3112"/>
      <c r="VCZ54" s="3112"/>
      <c r="VDA54" s="3112"/>
      <c r="VDB54" s="3112"/>
      <c r="VDC54" s="3112"/>
      <c r="VDD54" s="3112"/>
      <c r="VDE54" s="3112"/>
      <c r="VDF54" s="3112"/>
      <c r="VDG54" s="3112"/>
      <c r="VDH54" s="3112"/>
      <c r="VDI54" s="3112"/>
      <c r="VDJ54" s="3112"/>
      <c r="VDK54" s="3112"/>
      <c r="VDL54" s="3112"/>
      <c r="VDM54" s="3112"/>
      <c r="VDN54" s="3112"/>
      <c r="VDO54" s="3112"/>
      <c r="VDP54" s="3112"/>
      <c r="VDQ54" s="3112"/>
      <c r="VDR54" s="3112"/>
      <c r="VDS54" s="3112"/>
      <c r="VDT54" s="3112"/>
      <c r="VDU54" s="3112"/>
      <c r="VDV54" s="3112"/>
      <c r="VDW54" s="3112"/>
      <c r="VDX54" s="3112"/>
      <c r="VDY54" s="3112"/>
      <c r="VDZ54" s="3112"/>
      <c r="VEA54" s="3112"/>
      <c r="VEB54" s="3112"/>
      <c r="VEC54" s="3112"/>
      <c r="VED54" s="3112"/>
      <c r="VEE54" s="3112"/>
      <c r="VEF54" s="3112"/>
      <c r="VEG54" s="3112"/>
      <c r="VEH54" s="3112"/>
      <c r="VEI54" s="3112"/>
      <c r="VEJ54" s="3112"/>
      <c r="VEK54" s="3112"/>
      <c r="VEL54" s="3112"/>
      <c r="VEM54" s="3112"/>
      <c r="VEN54" s="3112"/>
      <c r="VEO54" s="3112"/>
      <c r="VEP54" s="3112"/>
      <c r="VEQ54" s="3112"/>
      <c r="VER54" s="3112"/>
      <c r="VES54" s="3112"/>
      <c r="VET54" s="3112"/>
      <c r="VEU54" s="3112"/>
      <c r="VEV54" s="3112"/>
      <c r="VEW54" s="3112"/>
      <c r="VEX54" s="3112"/>
      <c r="VEY54" s="3112"/>
      <c r="VEZ54" s="3112"/>
      <c r="VFA54" s="3112"/>
      <c r="VFB54" s="3112"/>
      <c r="VFC54" s="3112"/>
      <c r="VFD54" s="3112"/>
      <c r="VFE54" s="3112"/>
      <c r="VFF54" s="3112"/>
      <c r="VFG54" s="3112"/>
      <c r="VFH54" s="3112"/>
      <c r="VFI54" s="3112"/>
      <c r="VFJ54" s="3112"/>
      <c r="VFK54" s="3112"/>
      <c r="VFL54" s="3112"/>
      <c r="VFM54" s="3112"/>
      <c r="VFN54" s="3112"/>
      <c r="VFO54" s="3112"/>
      <c r="VFP54" s="3112"/>
      <c r="VFQ54" s="3112"/>
      <c r="VFR54" s="3112"/>
      <c r="VFS54" s="3112"/>
      <c r="VFT54" s="3112"/>
      <c r="VFU54" s="3112"/>
      <c r="VFV54" s="3112"/>
      <c r="VFW54" s="3112"/>
      <c r="VFX54" s="3112"/>
      <c r="VFY54" s="3112"/>
      <c r="VFZ54" s="3112"/>
      <c r="VGA54" s="3112"/>
      <c r="VGB54" s="3112"/>
      <c r="VGC54" s="3112"/>
      <c r="VGD54" s="3112"/>
      <c r="VGE54" s="3112"/>
      <c r="VGF54" s="3112"/>
      <c r="VGG54" s="3112"/>
      <c r="VGH54" s="3112"/>
      <c r="VGI54" s="3112"/>
      <c r="VGJ54" s="3112"/>
      <c r="VGK54" s="3112"/>
      <c r="VGL54" s="3112"/>
      <c r="VGM54" s="3112"/>
      <c r="VGN54" s="3112"/>
      <c r="VGO54" s="3112"/>
      <c r="VGP54" s="3112"/>
      <c r="VGQ54" s="3112"/>
      <c r="VGR54" s="3112"/>
      <c r="VGS54" s="3112"/>
      <c r="VGT54" s="3112"/>
      <c r="VGU54" s="3112"/>
      <c r="VGV54" s="3112"/>
      <c r="VGW54" s="3112"/>
      <c r="VGX54" s="3112"/>
      <c r="VGY54" s="3112"/>
      <c r="VGZ54" s="3112"/>
      <c r="VHA54" s="3112"/>
      <c r="VHB54" s="3112"/>
      <c r="VHC54" s="3112"/>
      <c r="VHD54" s="3112"/>
      <c r="VHE54" s="3112"/>
      <c r="VHF54" s="3112"/>
      <c r="VHG54" s="3112"/>
      <c r="VHH54" s="3112"/>
      <c r="VHI54" s="3112"/>
      <c r="VHJ54" s="3112"/>
      <c r="VHK54" s="3112"/>
      <c r="VHL54" s="3112"/>
      <c r="VHM54" s="3112"/>
      <c r="VHN54" s="3112"/>
      <c r="VHO54" s="3112"/>
      <c r="VHP54" s="3112"/>
      <c r="VHQ54" s="3112"/>
      <c r="VHR54" s="3112"/>
      <c r="VHS54" s="3112"/>
      <c r="VHT54" s="3112"/>
      <c r="VHU54" s="3112"/>
      <c r="VHV54" s="3112"/>
      <c r="VHW54" s="3112"/>
      <c r="VHX54" s="3112"/>
      <c r="VHY54" s="3112"/>
      <c r="VHZ54" s="3112"/>
      <c r="VIA54" s="3112"/>
      <c r="VIB54" s="3112"/>
      <c r="VIC54" s="3112"/>
      <c r="VID54" s="3112"/>
      <c r="VIE54" s="3112"/>
      <c r="VIF54" s="3112"/>
      <c r="VIG54" s="3112"/>
      <c r="VIH54" s="3112"/>
      <c r="VII54" s="3112"/>
      <c r="VIJ54" s="3112"/>
      <c r="VIK54" s="3112"/>
      <c r="VIL54" s="3112"/>
      <c r="VIM54" s="3112"/>
      <c r="VIN54" s="3112"/>
      <c r="VIO54" s="3112"/>
      <c r="VIP54" s="3112"/>
      <c r="VIQ54" s="3112"/>
      <c r="VIR54" s="3112"/>
      <c r="VIS54" s="3112"/>
      <c r="VIT54" s="3112"/>
      <c r="VIU54" s="3112"/>
      <c r="VIV54" s="3112"/>
      <c r="VIW54" s="3112"/>
      <c r="VIX54" s="3112"/>
      <c r="VIY54" s="3112"/>
      <c r="VIZ54" s="3112"/>
      <c r="VJA54" s="3112"/>
      <c r="VJB54" s="3112"/>
      <c r="VJC54" s="3112"/>
      <c r="VJD54" s="3112"/>
      <c r="VJE54" s="3112"/>
      <c r="VJF54" s="3112"/>
      <c r="VJG54" s="3112"/>
      <c r="VJH54" s="3112"/>
      <c r="VJI54" s="3112"/>
      <c r="VJJ54" s="3112"/>
      <c r="VJK54" s="3112"/>
      <c r="VJL54" s="3112"/>
      <c r="VJM54" s="3112"/>
      <c r="VJN54" s="3112"/>
      <c r="VJO54" s="3112"/>
      <c r="VJP54" s="3112"/>
      <c r="VJQ54" s="3112"/>
      <c r="VJR54" s="3112"/>
      <c r="VJS54" s="3112"/>
      <c r="VJT54" s="3112"/>
      <c r="VJU54" s="3112"/>
      <c r="VJV54" s="3112"/>
      <c r="VJW54" s="3112"/>
      <c r="VJX54" s="3112"/>
      <c r="VJY54" s="3112"/>
      <c r="VJZ54" s="3112"/>
      <c r="VKA54" s="3112"/>
      <c r="VKB54" s="3112"/>
      <c r="VKC54" s="3112"/>
      <c r="VKD54" s="3112"/>
      <c r="VKE54" s="3112"/>
      <c r="VKF54" s="3112"/>
      <c r="VKG54" s="3112"/>
      <c r="VKH54" s="3112"/>
      <c r="VKI54" s="3112"/>
      <c r="VKJ54" s="3112"/>
      <c r="VKK54" s="3112"/>
      <c r="VKL54" s="3112"/>
      <c r="VKM54" s="3112"/>
      <c r="VKN54" s="3112"/>
      <c r="VKO54" s="3112"/>
      <c r="VKP54" s="3112"/>
      <c r="VKQ54" s="3112"/>
      <c r="VKR54" s="3112"/>
      <c r="VKS54" s="3112"/>
      <c r="VKT54" s="3112"/>
      <c r="VKU54" s="3112"/>
      <c r="VKV54" s="3112"/>
      <c r="VKW54" s="3112"/>
      <c r="VKX54" s="3112"/>
      <c r="VKY54" s="3112"/>
      <c r="VKZ54" s="3112"/>
      <c r="VLA54" s="3112"/>
      <c r="VLB54" s="3112"/>
      <c r="VLC54" s="3112"/>
      <c r="VLD54" s="3112"/>
      <c r="VLE54" s="3112"/>
      <c r="VLF54" s="3112"/>
      <c r="VLG54" s="3112"/>
      <c r="VLH54" s="3112"/>
      <c r="VLI54" s="3112"/>
      <c r="VLJ54" s="3112"/>
      <c r="VLK54" s="3112"/>
      <c r="VLL54" s="3112"/>
      <c r="VLM54" s="3112"/>
      <c r="VLN54" s="3112"/>
      <c r="VLO54" s="3112"/>
      <c r="VLP54" s="3112"/>
      <c r="VLQ54" s="3112"/>
      <c r="VLR54" s="3112"/>
      <c r="VLS54" s="3112"/>
      <c r="VLT54" s="3112"/>
      <c r="VLU54" s="3112"/>
      <c r="VLV54" s="3112"/>
      <c r="VLW54" s="3112"/>
      <c r="VLX54" s="3112"/>
      <c r="VLY54" s="3112"/>
      <c r="VLZ54" s="3112"/>
      <c r="VMA54" s="3112"/>
      <c r="VMB54" s="3112"/>
      <c r="VMC54" s="3112"/>
      <c r="VMD54" s="3112"/>
      <c r="VME54" s="3112"/>
      <c r="VMF54" s="3112"/>
      <c r="VMG54" s="3112"/>
      <c r="VMH54" s="3112"/>
      <c r="VMI54" s="3112"/>
      <c r="VMJ54" s="3112"/>
      <c r="VMK54" s="3112"/>
      <c r="VML54" s="3112"/>
      <c r="VMM54" s="3112"/>
      <c r="VMN54" s="3112"/>
      <c r="VMO54" s="3112"/>
      <c r="VMP54" s="3112"/>
      <c r="VMQ54" s="3112"/>
      <c r="VMR54" s="3112"/>
      <c r="VMS54" s="3112"/>
      <c r="VMT54" s="3112"/>
      <c r="VMU54" s="3112"/>
      <c r="VMV54" s="3112"/>
      <c r="VMW54" s="3112"/>
      <c r="VMX54" s="3112"/>
      <c r="VMY54" s="3112"/>
      <c r="VMZ54" s="3112"/>
      <c r="VNA54" s="3112"/>
      <c r="VNB54" s="3112"/>
      <c r="VNC54" s="3112"/>
      <c r="VND54" s="3112"/>
      <c r="VNE54" s="3112"/>
      <c r="VNF54" s="3112"/>
      <c r="VNG54" s="3112"/>
      <c r="VNH54" s="3112"/>
      <c r="VNI54" s="3112"/>
      <c r="VNJ54" s="3112"/>
      <c r="VNK54" s="3112"/>
      <c r="VNL54" s="3112"/>
      <c r="VNM54" s="3112"/>
      <c r="VNN54" s="3112"/>
      <c r="VNO54" s="3112"/>
      <c r="VNP54" s="3112"/>
      <c r="VNQ54" s="3112"/>
      <c r="VNR54" s="3112"/>
      <c r="VNS54" s="3112"/>
      <c r="VNT54" s="3112"/>
      <c r="VNU54" s="3112"/>
      <c r="VNV54" s="3112"/>
      <c r="VNW54" s="3112"/>
      <c r="VNX54" s="3112"/>
      <c r="VNY54" s="3112"/>
      <c r="VNZ54" s="3112"/>
      <c r="VOA54" s="3112"/>
      <c r="VOB54" s="3112"/>
      <c r="VOC54" s="3112"/>
      <c r="VOD54" s="3112"/>
      <c r="VOE54" s="3112"/>
      <c r="VOF54" s="3112"/>
      <c r="VOG54" s="3112"/>
      <c r="VOH54" s="3112"/>
      <c r="VOI54" s="3112"/>
      <c r="VOJ54" s="3112"/>
      <c r="VOK54" s="3112"/>
      <c r="VOL54" s="3112"/>
      <c r="VOM54" s="3112"/>
      <c r="VON54" s="3112"/>
      <c r="VOO54" s="3112"/>
      <c r="VOP54" s="3112"/>
      <c r="VOQ54" s="3112"/>
      <c r="VOR54" s="3112"/>
      <c r="VOS54" s="3112"/>
      <c r="VOT54" s="3112"/>
      <c r="VOU54" s="3112"/>
      <c r="VOV54" s="3112"/>
      <c r="VOW54" s="3112"/>
      <c r="VOX54" s="3112"/>
      <c r="VOY54" s="3112"/>
      <c r="VOZ54" s="3112"/>
      <c r="VPA54" s="3112"/>
      <c r="VPB54" s="3112"/>
      <c r="VPC54" s="3112"/>
      <c r="VPD54" s="3112"/>
      <c r="VPE54" s="3112"/>
      <c r="VPF54" s="3112"/>
      <c r="VPG54" s="3112"/>
      <c r="VPH54" s="3112"/>
      <c r="VPI54" s="3112"/>
      <c r="VPJ54" s="3112"/>
      <c r="VPK54" s="3112"/>
      <c r="VPL54" s="3112"/>
      <c r="VPM54" s="3112"/>
      <c r="VPN54" s="3112"/>
      <c r="VPO54" s="3112"/>
      <c r="VPP54" s="3112"/>
      <c r="VPQ54" s="3112"/>
      <c r="VPR54" s="3112"/>
      <c r="VPS54" s="3112"/>
      <c r="VPT54" s="3112"/>
      <c r="VPU54" s="3112"/>
      <c r="VPV54" s="3112"/>
      <c r="VPW54" s="3112"/>
      <c r="VPX54" s="3112"/>
      <c r="VPY54" s="3112"/>
      <c r="VPZ54" s="3112"/>
      <c r="VQA54" s="3112"/>
      <c r="VQB54" s="3112"/>
      <c r="VQC54" s="3112"/>
      <c r="VQD54" s="3112"/>
      <c r="VQE54" s="3112"/>
      <c r="VQF54" s="3112"/>
      <c r="VQG54" s="3112"/>
      <c r="VQH54" s="3112"/>
      <c r="VQI54" s="3112"/>
      <c r="VQJ54" s="3112"/>
      <c r="VQK54" s="3112"/>
      <c r="VQL54" s="3112"/>
      <c r="VQM54" s="3112"/>
      <c r="VQN54" s="3112"/>
      <c r="VQO54" s="3112"/>
      <c r="VQP54" s="3112"/>
      <c r="VQQ54" s="3112"/>
      <c r="VQR54" s="3112"/>
      <c r="VQS54" s="3112"/>
      <c r="VQT54" s="3112"/>
      <c r="VQU54" s="3112"/>
      <c r="VQV54" s="3112"/>
      <c r="VQW54" s="3112"/>
      <c r="VQX54" s="3112"/>
      <c r="VQY54" s="3112"/>
      <c r="VQZ54" s="3112"/>
      <c r="VRA54" s="3112"/>
      <c r="VRB54" s="3112"/>
      <c r="VRC54" s="3112"/>
      <c r="VRD54" s="3112"/>
      <c r="VRE54" s="3112"/>
      <c r="VRF54" s="3112"/>
      <c r="VRG54" s="3112"/>
      <c r="VRH54" s="3112"/>
      <c r="VRI54" s="3112"/>
      <c r="VRJ54" s="3112"/>
      <c r="VRK54" s="3112"/>
      <c r="VRL54" s="3112"/>
      <c r="VRM54" s="3112"/>
      <c r="VRN54" s="3112"/>
      <c r="VRO54" s="3112"/>
      <c r="VRP54" s="3112"/>
      <c r="VRQ54" s="3112"/>
      <c r="VRR54" s="3112"/>
      <c r="VRS54" s="3112"/>
      <c r="VRT54" s="3112"/>
      <c r="VRU54" s="3112"/>
      <c r="VRV54" s="3112"/>
      <c r="VRW54" s="3112"/>
      <c r="VRX54" s="3112"/>
      <c r="VRY54" s="3112"/>
      <c r="VRZ54" s="3112"/>
      <c r="VSA54" s="3112"/>
      <c r="VSB54" s="3112"/>
      <c r="VSC54" s="3112"/>
      <c r="VSD54" s="3112"/>
      <c r="VSE54" s="3112"/>
      <c r="VSF54" s="3112"/>
      <c r="VSG54" s="3112"/>
      <c r="VSH54" s="3112"/>
      <c r="VSI54" s="3112"/>
      <c r="VSJ54" s="3112"/>
      <c r="VSK54" s="3112"/>
      <c r="VSL54" s="3112"/>
      <c r="VSM54" s="3112"/>
      <c r="VSN54" s="3112"/>
      <c r="VSO54" s="3112"/>
      <c r="VSP54" s="3112"/>
      <c r="VSQ54" s="3112"/>
      <c r="VSR54" s="3112"/>
      <c r="VSS54" s="3112"/>
      <c r="VST54" s="3112"/>
      <c r="VSU54" s="3112"/>
      <c r="VSV54" s="3112"/>
      <c r="VSW54" s="3112"/>
      <c r="VSX54" s="3112"/>
      <c r="VSY54" s="3112"/>
      <c r="VSZ54" s="3112"/>
      <c r="VTA54" s="3112"/>
      <c r="VTB54" s="3112"/>
      <c r="VTC54" s="3112"/>
      <c r="VTD54" s="3112"/>
      <c r="VTE54" s="3112"/>
      <c r="VTF54" s="3112"/>
      <c r="VTG54" s="3112"/>
      <c r="VTH54" s="3112"/>
      <c r="VTI54" s="3112"/>
      <c r="VTJ54" s="3112"/>
      <c r="VTK54" s="3112"/>
      <c r="VTL54" s="3112"/>
      <c r="VTM54" s="3112"/>
      <c r="VTN54" s="3112"/>
      <c r="VTO54" s="3112"/>
      <c r="VTP54" s="3112"/>
      <c r="VTQ54" s="3112"/>
      <c r="VTR54" s="3112"/>
      <c r="VTS54" s="3112"/>
      <c r="VTT54" s="3112"/>
      <c r="VTU54" s="3112"/>
      <c r="VTV54" s="3112"/>
      <c r="VTW54" s="3112"/>
      <c r="VTX54" s="3112"/>
      <c r="VTY54" s="3112"/>
      <c r="VTZ54" s="3112"/>
      <c r="VUA54" s="3112"/>
      <c r="VUB54" s="3112"/>
      <c r="VUC54" s="3112"/>
      <c r="VUD54" s="3112"/>
      <c r="VUE54" s="3112"/>
      <c r="VUF54" s="3112"/>
      <c r="VUG54" s="3112"/>
      <c r="VUH54" s="3112"/>
      <c r="VUI54" s="3112"/>
      <c r="VUJ54" s="3112"/>
      <c r="VUK54" s="3112"/>
      <c r="VUL54" s="3112"/>
      <c r="VUM54" s="3112"/>
      <c r="VUN54" s="3112"/>
      <c r="VUO54" s="3112"/>
      <c r="VUP54" s="3112"/>
      <c r="VUQ54" s="3112"/>
      <c r="VUR54" s="3112"/>
      <c r="VUS54" s="3112"/>
      <c r="VUT54" s="3112"/>
      <c r="VUU54" s="3112"/>
      <c r="VUV54" s="3112"/>
      <c r="VUW54" s="3112"/>
      <c r="VUX54" s="3112"/>
      <c r="VUY54" s="3112"/>
      <c r="VUZ54" s="3112"/>
      <c r="VVA54" s="3112"/>
      <c r="VVB54" s="3112"/>
      <c r="VVC54" s="3112"/>
      <c r="VVD54" s="3112"/>
      <c r="VVE54" s="3112"/>
      <c r="VVF54" s="3112"/>
      <c r="VVG54" s="3112"/>
      <c r="VVH54" s="3112"/>
      <c r="VVI54" s="3112"/>
      <c r="VVJ54" s="3112"/>
      <c r="VVK54" s="3112"/>
      <c r="VVL54" s="3112"/>
      <c r="VVM54" s="3112"/>
      <c r="VVN54" s="3112"/>
      <c r="VVO54" s="3112"/>
      <c r="VVP54" s="3112"/>
      <c r="VVQ54" s="3112"/>
      <c r="VVR54" s="3112"/>
      <c r="VVS54" s="3112"/>
      <c r="VVT54" s="3112"/>
      <c r="VVU54" s="3112"/>
      <c r="VVV54" s="3112"/>
      <c r="VVW54" s="3112"/>
      <c r="VVX54" s="3112"/>
      <c r="VVY54" s="3112"/>
      <c r="VVZ54" s="3112"/>
      <c r="VWA54" s="3112"/>
      <c r="VWB54" s="3112"/>
      <c r="VWC54" s="3112"/>
      <c r="VWD54" s="3112"/>
      <c r="VWE54" s="3112"/>
      <c r="VWF54" s="3112"/>
      <c r="VWG54" s="3112"/>
      <c r="VWH54" s="3112"/>
      <c r="VWI54" s="3112"/>
      <c r="VWJ54" s="3112"/>
      <c r="VWK54" s="3112"/>
      <c r="VWL54" s="3112"/>
      <c r="VWM54" s="3112"/>
      <c r="VWN54" s="3112"/>
      <c r="VWO54" s="3112"/>
      <c r="VWP54" s="3112"/>
      <c r="VWQ54" s="3112"/>
      <c r="VWR54" s="3112"/>
      <c r="VWS54" s="3112"/>
      <c r="VWT54" s="3112"/>
      <c r="VWU54" s="3112"/>
      <c r="VWV54" s="3112"/>
      <c r="VWW54" s="3112"/>
      <c r="VWX54" s="3112"/>
      <c r="VWY54" s="3112"/>
      <c r="VWZ54" s="3112"/>
      <c r="VXA54" s="3112"/>
      <c r="VXB54" s="3112"/>
      <c r="VXC54" s="3112"/>
      <c r="VXD54" s="3112"/>
      <c r="VXE54" s="3112"/>
      <c r="VXF54" s="3112"/>
      <c r="VXG54" s="3112"/>
      <c r="VXH54" s="3112"/>
      <c r="VXI54" s="3112"/>
      <c r="VXJ54" s="3112"/>
      <c r="VXK54" s="3112"/>
      <c r="VXL54" s="3112"/>
      <c r="VXM54" s="3112"/>
      <c r="VXN54" s="3112"/>
      <c r="VXO54" s="3112"/>
      <c r="VXP54" s="3112"/>
      <c r="VXQ54" s="3112"/>
      <c r="VXR54" s="3112"/>
      <c r="VXS54" s="3112"/>
      <c r="VXT54" s="3112"/>
      <c r="VXU54" s="3112"/>
      <c r="VXV54" s="3112"/>
      <c r="VXW54" s="3112"/>
      <c r="VXX54" s="3112"/>
      <c r="VXY54" s="3112"/>
      <c r="VXZ54" s="3112"/>
      <c r="VYA54" s="3112"/>
      <c r="VYB54" s="3112"/>
      <c r="VYC54" s="3112"/>
      <c r="VYD54" s="3112"/>
      <c r="VYE54" s="3112"/>
      <c r="VYF54" s="3112"/>
      <c r="VYG54" s="3112"/>
      <c r="VYH54" s="3112"/>
      <c r="VYI54" s="3112"/>
      <c r="VYJ54" s="3112"/>
      <c r="VYK54" s="3112"/>
      <c r="VYL54" s="3112"/>
      <c r="VYM54" s="3112"/>
      <c r="VYN54" s="3112"/>
      <c r="VYO54" s="3112"/>
      <c r="VYP54" s="3112"/>
      <c r="VYQ54" s="3112"/>
      <c r="VYR54" s="3112"/>
      <c r="VYS54" s="3112"/>
      <c r="VYT54" s="3112"/>
      <c r="VYU54" s="3112"/>
      <c r="VYV54" s="3112"/>
      <c r="VYW54" s="3112"/>
      <c r="VYX54" s="3112"/>
      <c r="VYY54" s="3112"/>
      <c r="VYZ54" s="3112"/>
      <c r="VZA54" s="3112"/>
      <c r="VZB54" s="3112"/>
      <c r="VZC54" s="3112"/>
      <c r="VZD54" s="3112"/>
      <c r="VZE54" s="3112"/>
      <c r="VZF54" s="3112"/>
      <c r="VZG54" s="3112"/>
      <c r="VZH54" s="3112"/>
      <c r="VZI54" s="3112"/>
      <c r="VZJ54" s="3112"/>
      <c r="VZK54" s="3112"/>
      <c r="VZL54" s="3112"/>
      <c r="VZM54" s="3112"/>
      <c r="VZN54" s="3112"/>
      <c r="VZO54" s="3112"/>
      <c r="VZP54" s="3112"/>
      <c r="VZQ54" s="3112"/>
      <c r="VZR54" s="3112"/>
      <c r="VZS54" s="3112"/>
      <c r="VZT54" s="3112"/>
      <c r="VZU54" s="3112"/>
      <c r="VZV54" s="3112"/>
      <c r="VZW54" s="3112"/>
      <c r="VZX54" s="3112"/>
      <c r="VZY54" s="3112"/>
      <c r="VZZ54" s="3112"/>
      <c r="WAA54" s="3112"/>
      <c r="WAB54" s="3112"/>
      <c r="WAC54" s="3112"/>
      <c r="WAD54" s="3112"/>
      <c r="WAE54" s="3112"/>
      <c r="WAF54" s="3112"/>
      <c r="WAG54" s="3112"/>
      <c r="WAH54" s="3112"/>
      <c r="WAI54" s="3112"/>
      <c r="WAJ54" s="3112"/>
      <c r="WAK54" s="3112"/>
      <c r="WAL54" s="3112"/>
      <c r="WAM54" s="3112"/>
      <c r="WAN54" s="3112"/>
      <c r="WAO54" s="3112"/>
      <c r="WAP54" s="3112"/>
      <c r="WAQ54" s="3112"/>
      <c r="WAR54" s="3112"/>
      <c r="WAS54" s="3112"/>
      <c r="WAT54" s="3112"/>
      <c r="WAU54" s="3112"/>
      <c r="WAV54" s="3112"/>
      <c r="WAW54" s="3112"/>
      <c r="WAX54" s="3112"/>
      <c r="WAY54" s="3112"/>
      <c r="WAZ54" s="3112"/>
      <c r="WBA54" s="3112"/>
      <c r="WBB54" s="3112"/>
      <c r="WBC54" s="3112"/>
      <c r="WBD54" s="3112"/>
      <c r="WBE54" s="3112"/>
      <c r="WBF54" s="3112"/>
      <c r="WBG54" s="3112"/>
      <c r="WBH54" s="3112"/>
      <c r="WBI54" s="3112"/>
      <c r="WBJ54" s="3112"/>
      <c r="WBK54" s="3112"/>
      <c r="WBL54" s="3112"/>
      <c r="WBM54" s="3112"/>
      <c r="WBN54" s="3112"/>
      <c r="WBO54" s="3112"/>
      <c r="WBP54" s="3112"/>
      <c r="WBQ54" s="3112"/>
      <c r="WBR54" s="3112"/>
      <c r="WBS54" s="3112"/>
      <c r="WBT54" s="3112"/>
      <c r="WBU54" s="3112"/>
      <c r="WBV54" s="3112"/>
      <c r="WBW54" s="3112"/>
      <c r="WBX54" s="3112"/>
      <c r="WBY54" s="3112"/>
      <c r="WBZ54" s="3112"/>
      <c r="WCA54" s="3112"/>
      <c r="WCB54" s="3112"/>
      <c r="WCC54" s="3112"/>
      <c r="WCD54" s="3112"/>
      <c r="WCE54" s="3112"/>
      <c r="WCF54" s="3112"/>
      <c r="WCG54" s="3112"/>
      <c r="WCH54" s="3112"/>
      <c r="WCI54" s="3112"/>
      <c r="WCJ54" s="3112"/>
      <c r="WCK54" s="3112"/>
      <c r="WCL54" s="3112"/>
      <c r="WCM54" s="3112"/>
      <c r="WCN54" s="3112"/>
      <c r="WCO54" s="3112"/>
      <c r="WCP54" s="3112"/>
      <c r="WCQ54" s="3112"/>
      <c r="WCR54" s="3112"/>
      <c r="WCS54" s="3112"/>
      <c r="WCT54" s="3112"/>
      <c r="WCU54" s="3112"/>
      <c r="WCV54" s="3112"/>
      <c r="WCW54" s="3112"/>
      <c r="WCX54" s="3112"/>
      <c r="WCY54" s="3112"/>
      <c r="WCZ54" s="3112"/>
      <c r="WDA54" s="3112"/>
      <c r="WDB54" s="3112"/>
      <c r="WDC54" s="3112"/>
      <c r="WDD54" s="3112"/>
      <c r="WDE54" s="3112"/>
      <c r="WDF54" s="3112"/>
      <c r="WDG54" s="3112"/>
      <c r="WDH54" s="3112"/>
      <c r="WDI54" s="3112"/>
      <c r="WDJ54" s="3112"/>
      <c r="WDK54" s="3112"/>
      <c r="WDL54" s="3112"/>
      <c r="WDM54" s="3112"/>
      <c r="WDN54" s="3112"/>
      <c r="WDO54" s="3112"/>
      <c r="WDP54" s="3112"/>
      <c r="WDQ54" s="3112"/>
      <c r="WDR54" s="3112"/>
      <c r="WDS54" s="3112"/>
      <c r="WDT54" s="3112"/>
      <c r="WDU54" s="3112"/>
      <c r="WDV54" s="3112"/>
      <c r="WDW54" s="3112"/>
      <c r="WDX54" s="3112"/>
      <c r="WDY54" s="3112"/>
      <c r="WDZ54" s="3112"/>
      <c r="WEA54" s="3112"/>
      <c r="WEB54" s="3112"/>
      <c r="WEC54" s="3112"/>
      <c r="WED54" s="3112"/>
      <c r="WEE54" s="3112"/>
      <c r="WEF54" s="3112"/>
      <c r="WEG54" s="3112"/>
      <c r="WEH54" s="3112"/>
      <c r="WEI54" s="3112"/>
      <c r="WEJ54" s="3112"/>
      <c r="WEK54" s="3112"/>
      <c r="WEL54" s="3112"/>
      <c r="WEM54" s="3112"/>
      <c r="WEN54" s="3112"/>
      <c r="WEO54" s="3112"/>
      <c r="WEP54" s="3112"/>
      <c r="WEQ54" s="3112"/>
      <c r="WER54" s="3112"/>
      <c r="WES54" s="3112"/>
      <c r="WET54" s="3112"/>
      <c r="WEU54" s="3112"/>
      <c r="WEV54" s="3112"/>
      <c r="WEW54" s="3112"/>
      <c r="WEX54" s="3112"/>
      <c r="WEY54" s="3112"/>
      <c r="WEZ54" s="3112"/>
      <c r="WFA54" s="3112"/>
      <c r="WFB54" s="3112"/>
      <c r="WFC54" s="3112"/>
      <c r="WFD54" s="3112"/>
      <c r="WFE54" s="3112"/>
      <c r="WFF54" s="3112"/>
      <c r="WFG54" s="3112"/>
      <c r="WFH54" s="3112"/>
      <c r="WFI54" s="3112"/>
      <c r="WFJ54" s="3112"/>
      <c r="WFK54" s="3112"/>
      <c r="WFL54" s="3112"/>
      <c r="WFM54" s="3112"/>
      <c r="WFN54" s="3112"/>
      <c r="WFO54" s="3112"/>
      <c r="WFP54" s="3112"/>
      <c r="WFQ54" s="3112"/>
      <c r="WFR54" s="3112"/>
      <c r="WFS54" s="3112"/>
      <c r="WFT54" s="3112"/>
      <c r="WFU54" s="3112"/>
      <c r="WFV54" s="3112"/>
      <c r="WFW54" s="3112"/>
      <c r="WFX54" s="3112"/>
      <c r="WFY54" s="3112"/>
      <c r="WFZ54" s="3112"/>
      <c r="WGA54" s="3112"/>
      <c r="WGB54" s="3112"/>
      <c r="WGC54" s="3112"/>
      <c r="WGD54" s="3112"/>
      <c r="WGE54" s="3112"/>
      <c r="WGF54" s="3112"/>
      <c r="WGG54" s="3112"/>
      <c r="WGH54" s="3112"/>
      <c r="WGI54" s="3112"/>
      <c r="WGJ54" s="3112"/>
      <c r="WGK54" s="3112"/>
      <c r="WGL54" s="3112"/>
      <c r="WGM54" s="3112"/>
      <c r="WGN54" s="3112"/>
      <c r="WGO54" s="3112"/>
      <c r="WGP54" s="3112"/>
      <c r="WGQ54" s="3112"/>
      <c r="WGR54" s="3112"/>
      <c r="WGS54" s="3112"/>
      <c r="WGT54" s="3112"/>
      <c r="WGU54" s="3112"/>
      <c r="WGV54" s="3112"/>
      <c r="WGW54" s="3112"/>
      <c r="WGX54" s="3112"/>
      <c r="WGY54" s="3112"/>
      <c r="WGZ54" s="3112"/>
      <c r="WHA54" s="3112"/>
      <c r="WHB54" s="3112"/>
      <c r="WHC54" s="3112"/>
      <c r="WHD54" s="3112"/>
      <c r="WHE54" s="3112"/>
      <c r="WHF54" s="3112"/>
      <c r="WHG54" s="3112"/>
      <c r="WHH54" s="3112"/>
      <c r="WHI54" s="3112"/>
      <c r="WHJ54" s="3112"/>
      <c r="WHK54" s="3112"/>
      <c r="WHL54" s="3112"/>
      <c r="WHM54" s="3112"/>
      <c r="WHN54" s="3112"/>
      <c r="WHO54" s="3112"/>
      <c r="WHP54" s="3112"/>
      <c r="WHQ54" s="3112"/>
      <c r="WHR54" s="3112"/>
      <c r="WHS54" s="3112"/>
      <c r="WHT54" s="3112"/>
      <c r="WHU54" s="3112"/>
      <c r="WHV54" s="3112"/>
      <c r="WHW54" s="3112"/>
      <c r="WHX54" s="3112"/>
      <c r="WHY54" s="3112"/>
      <c r="WHZ54" s="3112"/>
      <c r="WIA54" s="3112"/>
      <c r="WIB54" s="3112"/>
      <c r="WIC54" s="3112"/>
      <c r="WID54" s="3112"/>
      <c r="WIE54" s="3112"/>
      <c r="WIF54" s="3112"/>
      <c r="WIG54" s="3112"/>
      <c r="WIH54" s="3112"/>
      <c r="WII54" s="3112"/>
      <c r="WIJ54" s="3112"/>
      <c r="WIK54" s="3112"/>
      <c r="WIL54" s="3112"/>
      <c r="WIM54" s="3112"/>
      <c r="WIN54" s="3112"/>
      <c r="WIO54" s="3112"/>
      <c r="WIP54" s="3112"/>
      <c r="WIQ54" s="3112"/>
      <c r="WIR54" s="3112"/>
      <c r="WIS54" s="3112"/>
      <c r="WIT54" s="3112"/>
      <c r="WIU54" s="3112"/>
      <c r="WIV54" s="3112"/>
      <c r="WIW54" s="3112"/>
      <c r="WIX54" s="3112"/>
      <c r="WIY54" s="3112"/>
      <c r="WIZ54" s="3112"/>
      <c r="WJA54" s="3112"/>
      <c r="WJB54" s="3112"/>
      <c r="WJC54" s="3112"/>
      <c r="WJD54" s="3112"/>
      <c r="WJE54" s="3112"/>
      <c r="WJF54" s="3112"/>
      <c r="WJG54" s="3112"/>
      <c r="WJH54" s="3112"/>
      <c r="WJI54" s="3112"/>
      <c r="WJJ54" s="3112"/>
      <c r="WJK54" s="3112"/>
      <c r="WJL54" s="3112"/>
      <c r="WJM54" s="3112"/>
      <c r="WJN54" s="3112"/>
      <c r="WJO54" s="3112"/>
      <c r="WJP54" s="3112"/>
      <c r="WJQ54" s="3112"/>
      <c r="WJR54" s="3112"/>
      <c r="WJS54" s="3112"/>
      <c r="WJT54" s="3112"/>
      <c r="WJU54" s="3112"/>
      <c r="WJV54" s="3112"/>
      <c r="WJW54" s="3112"/>
      <c r="WJX54" s="3112"/>
      <c r="WJY54" s="3112"/>
      <c r="WJZ54" s="3112"/>
      <c r="WKA54" s="3112"/>
      <c r="WKB54" s="3112"/>
      <c r="WKC54" s="3112"/>
      <c r="WKD54" s="3112"/>
      <c r="WKE54" s="3112"/>
      <c r="WKF54" s="3112"/>
      <c r="WKG54" s="3112"/>
      <c r="WKH54" s="3112"/>
      <c r="WKI54" s="3112"/>
      <c r="WKJ54" s="3112"/>
      <c r="WKK54" s="3112"/>
      <c r="WKL54" s="3112"/>
      <c r="WKM54" s="3112"/>
      <c r="WKN54" s="3112"/>
      <c r="WKO54" s="3112"/>
      <c r="WKP54" s="3112"/>
      <c r="WKQ54" s="3112"/>
      <c r="WKR54" s="3112"/>
      <c r="WKS54" s="3112"/>
      <c r="WKT54" s="3112"/>
      <c r="WKU54" s="3112"/>
      <c r="WKV54" s="3112"/>
      <c r="WKW54" s="3112"/>
      <c r="WKX54" s="3112"/>
      <c r="WKY54" s="3112"/>
      <c r="WKZ54" s="3112"/>
      <c r="WLA54" s="3112"/>
      <c r="WLB54" s="3112"/>
      <c r="WLC54" s="3112"/>
      <c r="WLD54" s="3112"/>
      <c r="WLE54" s="3112"/>
      <c r="WLF54" s="3112"/>
      <c r="WLG54" s="3112"/>
      <c r="WLH54" s="3112"/>
      <c r="WLI54" s="3112"/>
      <c r="WLJ54" s="3112"/>
      <c r="WLK54" s="3112"/>
      <c r="WLL54" s="3112"/>
      <c r="WLM54" s="3112"/>
      <c r="WLN54" s="3112"/>
      <c r="WLO54" s="3112"/>
      <c r="WLP54" s="3112"/>
      <c r="WLQ54" s="3112"/>
      <c r="WLR54" s="3112"/>
      <c r="WLS54" s="3112"/>
      <c r="WLT54" s="3112"/>
      <c r="WLU54" s="3112"/>
      <c r="WLV54" s="3112"/>
      <c r="WLW54" s="3112"/>
      <c r="WLX54" s="3112"/>
      <c r="WLY54" s="3112"/>
      <c r="WLZ54" s="3112"/>
      <c r="WMA54" s="3112"/>
      <c r="WMB54" s="3112"/>
      <c r="WMC54" s="3112"/>
      <c r="WMD54" s="3112"/>
      <c r="WME54" s="3112"/>
      <c r="WMF54" s="3112"/>
      <c r="WMG54" s="3112"/>
      <c r="WMH54" s="3112"/>
      <c r="WMI54" s="3112"/>
      <c r="WMJ54" s="3112"/>
      <c r="WMK54" s="3112"/>
      <c r="WML54" s="3112"/>
      <c r="WMM54" s="3112"/>
      <c r="WMN54" s="3112"/>
      <c r="WMO54" s="3112"/>
      <c r="WMP54" s="3112"/>
      <c r="WMQ54" s="3112"/>
      <c r="WMR54" s="3112"/>
      <c r="WMS54" s="3112"/>
      <c r="WMT54" s="3112"/>
      <c r="WMU54" s="3112"/>
      <c r="WMV54" s="3112"/>
      <c r="WMW54" s="3112"/>
      <c r="WMX54" s="3112"/>
      <c r="WMY54" s="3112"/>
      <c r="WMZ54" s="3112"/>
      <c r="WNA54" s="3112"/>
      <c r="WNB54" s="3112"/>
      <c r="WNC54" s="3112"/>
      <c r="WND54" s="3112"/>
      <c r="WNE54" s="3112"/>
      <c r="WNF54" s="3112"/>
      <c r="WNG54" s="3112"/>
      <c r="WNH54" s="3112"/>
      <c r="WNI54" s="3112"/>
      <c r="WNJ54" s="3112"/>
      <c r="WNK54" s="3112"/>
      <c r="WNL54" s="3112"/>
      <c r="WNM54" s="3112"/>
      <c r="WNN54" s="3112"/>
      <c r="WNO54" s="3112"/>
      <c r="WNP54" s="3112"/>
      <c r="WNQ54" s="3112"/>
      <c r="WNR54" s="3112"/>
      <c r="WNS54" s="3112"/>
      <c r="WNT54" s="3112"/>
      <c r="WNU54" s="3112"/>
      <c r="WNV54" s="3112"/>
      <c r="WNW54" s="3112"/>
      <c r="WNX54" s="3112"/>
      <c r="WNY54" s="3112"/>
      <c r="WNZ54" s="3112"/>
      <c r="WOA54" s="3112"/>
      <c r="WOB54" s="3112"/>
      <c r="WOC54" s="3112"/>
      <c r="WOD54" s="3112"/>
      <c r="WOE54" s="3112"/>
      <c r="WOF54" s="3112"/>
      <c r="WOG54" s="3112"/>
      <c r="WOH54" s="3112"/>
      <c r="WOI54" s="3112"/>
      <c r="WOJ54" s="3112"/>
      <c r="WOK54" s="3112"/>
      <c r="WOL54" s="3112"/>
      <c r="WOM54" s="3112"/>
      <c r="WON54" s="3112"/>
      <c r="WOO54" s="3112"/>
      <c r="WOP54" s="3112"/>
      <c r="WOQ54" s="3112"/>
      <c r="WOR54" s="3112"/>
      <c r="WOS54" s="3112"/>
      <c r="WOT54" s="3112"/>
      <c r="WOU54" s="3112"/>
      <c r="WOV54" s="3112"/>
      <c r="WOW54" s="3112"/>
      <c r="WOX54" s="3112"/>
      <c r="WOY54" s="3112"/>
      <c r="WOZ54" s="3112"/>
      <c r="WPA54" s="3112"/>
      <c r="WPB54" s="3112"/>
      <c r="WPC54" s="3112"/>
      <c r="WPD54" s="3112"/>
      <c r="WPE54" s="3112"/>
      <c r="WPF54" s="3112"/>
      <c r="WPG54" s="3112"/>
      <c r="WPH54" s="3112"/>
      <c r="WPI54" s="3112"/>
      <c r="WPJ54" s="3112"/>
      <c r="WPK54" s="3112"/>
      <c r="WPL54" s="3112"/>
      <c r="WPM54" s="3112"/>
      <c r="WPN54" s="3112"/>
      <c r="WPO54" s="3112"/>
      <c r="WPP54" s="3112"/>
      <c r="WPQ54" s="3112"/>
      <c r="WPR54" s="3112"/>
      <c r="WPS54" s="3112"/>
      <c r="WPT54" s="3112"/>
      <c r="WPU54" s="3112"/>
      <c r="WPV54" s="3112"/>
      <c r="WPW54" s="3112"/>
      <c r="WPX54" s="3112"/>
      <c r="WPY54" s="3112"/>
      <c r="WPZ54" s="3112"/>
      <c r="WQA54" s="3112"/>
      <c r="WQB54" s="3112"/>
      <c r="WQC54" s="3112"/>
      <c r="WQD54" s="3112"/>
      <c r="WQE54" s="3112"/>
      <c r="WQF54" s="3112"/>
      <c r="WQG54" s="3112"/>
      <c r="WQH54" s="3112"/>
      <c r="WQI54" s="3112"/>
      <c r="WQJ54" s="3112"/>
      <c r="WQK54" s="3112"/>
      <c r="WQL54" s="3112"/>
      <c r="WQM54" s="3112"/>
      <c r="WQN54" s="3112"/>
      <c r="WQO54" s="3112"/>
      <c r="WQP54" s="3112"/>
      <c r="WQQ54" s="3112"/>
      <c r="WQR54" s="3112"/>
      <c r="WQS54" s="3112"/>
      <c r="WQT54" s="3112"/>
      <c r="WQU54" s="3112"/>
      <c r="WQV54" s="3112"/>
      <c r="WQW54" s="3112"/>
      <c r="WQX54" s="3112"/>
      <c r="WQY54" s="3112"/>
      <c r="WQZ54" s="3112"/>
      <c r="WRA54" s="3112"/>
      <c r="WRB54" s="3112"/>
      <c r="WRC54" s="3112"/>
      <c r="WRD54" s="3112"/>
      <c r="WRE54" s="3112"/>
      <c r="WRF54" s="3112"/>
      <c r="WRG54" s="3112"/>
      <c r="WRH54" s="3112"/>
      <c r="WRI54" s="3112"/>
      <c r="WRJ54" s="3112"/>
      <c r="WRK54" s="3112"/>
      <c r="WRL54" s="3112"/>
      <c r="WRM54" s="3112"/>
      <c r="WRN54" s="3112"/>
      <c r="WRO54" s="3112"/>
      <c r="WRP54" s="3112"/>
      <c r="WRQ54" s="3112"/>
      <c r="WRR54" s="3112"/>
      <c r="WRS54" s="3112"/>
      <c r="WRT54" s="3112"/>
      <c r="WRU54" s="3112"/>
      <c r="WRV54" s="3112"/>
      <c r="WRW54" s="3112"/>
      <c r="WRX54" s="3112"/>
      <c r="WRY54" s="3112"/>
      <c r="WRZ54" s="3112"/>
      <c r="WSA54" s="3112"/>
      <c r="WSB54" s="3112"/>
      <c r="WSC54" s="3112"/>
      <c r="WSD54" s="3112"/>
      <c r="WSE54" s="3112"/>
      <c r="WSF54" s="3112"/>
      <c r="WSG54" s="3112"/>
      <c r="WSH54" s="3112"/>
      <c r="WSI54" s="3112"/>
      <c r="WSJ54" s="3112"/>
      <c r="WSK54" s="3112"/>
      <c r="WSL54" s="3112"/>
      <c r="WSM54" s="3112"/>
      <c r="WSN54" s="3112"/>
      <c r="WSO54" s="3112"/>
      <c r="WSP54" s="3112"/>
      <c r="WSQ54" s="3112"/>
      <c r="WSR54" s="3112"/>
      <c r="WSS54" s="3112"/>
      <c r="WST54" s="3112"/>
      <c r="WSU54" s="3112"/>
      <c r="WSV54" s="3112"/>
      <c r="WSW54" s="3112"/>
      <c r="WSX54" s="3112"/>
      <c r="WSY54" s="3112"/>
      <c r="WSZ54" s="3112"/>
      <c r="WTA54" s="3112"/>
      <c r="WTB54" s="3112"/>
      <c r="WTC54" s="3112"/>
      <c r="WTD54" s="3112"/>
      <c r="WTE54" s="3112"/>
      <c r="WTF54" s="3112"/>
      <c r="WTG54" s="3112"/>
      <c r="WTH54" s="3112"/>
      <c r="WTI54" s="3112"/>
      <c r="WTJ54" s="3112"/>
      <c r="WTK54" s="3112"/>
      <c r="WTL54" s="3112"/>
      <c r="WTM54" s="3112"/>
      <c r="WTN54" s="3112"/>
      <c r="WTO54" s="3112"/>
      <c r="WTP54" s="3112"/>
      <c r="WTQ54" s="3112"/>
      <c r="WTR54" s="3112"/>
      <c r="WTS54" s="3112"/>
      <c r="WTT54" s="3112"/>
      <c r="WTU54" s="3112"/>
      <c r="WTV54" s="3112"/>
      <c r="WTW54" s="3112"/>
      <c r="WTX54" s="3112"/>
      <c r="WTY54" s="3112"/>
      <c r="WTZ54" s="3112"/>
      <c r="WUA54" s="3112"/>
      <c r="WUB54" s="3112"/>
      <c r="WUC54" s="3112"/>
      <c r="WUD54" s="3112"/>
      <c r="WUE54" s="3112"/>
      <c r="WUF54" s="3112"/>
      <c r="WUG54" s="3112"/>
      <c r="WUH54" s="3112"/>
      <c r="WUI54" s="3112"/>
      <c r="WUJ54" s="3112"/>
      <c r="WUK54" s="3112"/>
      <c r="WUL54" s="3112"/>
      <c r="WUM54" s="3112"/>
      <c r="WUN54" s="3112"/>
      <c r="WUO54" s="3112"/>
      <c r="WUP54" s="3112"/>
      <c r="WUQ54" s="3112"/>
      <c r="WUR54" s="3112"/>
      <c r="WUS54" s="3112"/>
      <c r="WUT54" s="3112"/>
      <c r="WUU54" s="3112"/>
      <c r="WUV54" s="3112"/>
      <c r="WUW54" s="3112"/>
      <c r="WUX54" s="3112"/>
      <c r="WUY54" s="3112"/>
      <c r="WUZ54" s="3112"/>
      <c r="WVA54" s="3112"/>
      <c r="WVB54" s="3112"/>
      <c r="WVC54" s="3112"/>
      <c r="WVD54" s="3112"/>
      <c r="WVE54" s="3112"/>
      <c r="WVF54" s="3112"/>
      <c r="WVG54" s="3112"/>
      <c r="WVH54" s="3112"/>
      <c r="WVI54" s="3112"/>
      <c r="WVJ54" s="3112"/>
      <c r="WVK54" s="3112"/>
      <c r="WVL54" s="3112"/>
      <c r="WVM54" s="3112"/>
      <c r="WVN54" s="3112"/>
      <c r="WVO54" s="3112"/>
      <c r="WVP54" s="3112"/>
      <c r="WVQ54" s="3112"/>
      <c r="WVR54" s="3112"/>
      <c r="WVS54" s="3112"/>
      <c r="WVT54" s="3112"/>
      <c r="WVU54" s="3112"/>
      <c r="WVV54" s="3112"/>
      <c r="WVW54" s="3112"/>
      <c r="WVX54" s="3112"/>
      <c r="WVY54" s="3112"/>
      <c r="WVZ54" s="3112"/>
      <c r="WWA54" s="3112"/>
      <c r="WWB54" s="3112"/>
      <c r="WWC54" s="3112"/>
      <c r="WWD54" s="3112"/>
      <c r="WWE54" s="3112"/>
      <c r="WWF54" s="3112"/>
      <c r="WWG54" s="3112"/>
      <c r="WWH54" s="3112"/>
      <c r="WWI54" s="3112"/>
      <c r="WWJ54" s="3112"/>
      <c r="WWK54" s="3112"/>
      <c r="WWL54" s="3112"/>
      <c r="WWM54" s="3112"/>
      <c r="WWN54" s="3112"/>
      <c r="WWO54" s="3112"/>
      <c r="WWP54" s="3112"/>
      <c r="WWQ54" s="3112"/>
      <c r="WWR54" s="3112"/>
      <c r="WWS54" s="3112"/>
      <c r="WWT54" s="3112"/>
      <c r="WWU54" s="3112"/>
      <c r="WWV54" s="3112"/>
      <c r="WWW54" s="3112"/>
      <c r="WWX54" s="3112"/>
      <c r="WWY54" s="3112"/>
      <c r="WWZ54" s="3112"/>
      <c r="WXA54" s="3112"/>
      <c r="WXB54" s="3112"/>
      <c r="WXC54" s="3112"/>
      <c r="WXD54" s="3112"/>
      <c r="WXE54" s="3112"/>
      <c r="WXF54" s="3112"/>
      <c r="WXG54" s="3112"/>
      <c r="WXH54" s="3112"/>
      <c r="WXI54" s="3112"/>
      <c r="WXJ54" s="3112"/>
      <c r="WXK54" s="3112"/>
      <c r="WXL54" s="3112"/>
      <c r="WXM54" s="3112"/>
      <c r="WXN54" s="3112"/>
      <c r="WXO54" s="3112"/>
      <c r="WXP54" s="3112"/>
      <c r="WXQ54" s="3112"/>
      <c r="WXR54" s="3112"/>
      <c r="WXS54" s="3112"/>
      <c r="WXT54" s="3112"/>
      <c r="WXU54" s="3112"/>
      <c r="WXV54" s="3112"/>
      <c r="WXW54" s="3112"/>
      <c r="WXX54" s="3112"/>
      <c r="WXY54" s="3112"/>
      <c r="WXZ54" s="3112"/>
      <c r="WYA54" s="3112"/>
      <c r="WYB54" s="3112"/>
      <c r="WYC54" s="3112"/>
      <c r="WYD54" s="3112"/>
      <c r="WYE54" s="3112"/>
      <c r="WYF54" s="3112"/>
      <c r="WYG54" s="3112"/>
      <c r="WYH54" s="3112"/>
      <c r="WYI54" s="3112"/>
      <c r="WYJ54" s="3112"/>
      <c r="WYK54" s="3112"/>
      <c r="WYL54" s="3112"/>
      <c r="WYM54" s="3112"/>
      <c r="WYN54" s="3112"/>
      <c r="WYO54" s="3112"/>
      <c r="WYP54" s="3112"/>
      <c r="WYQ54" s="3112"/>
      <c r="WYR54" s="3112"/>
      <c r="WYS54" s="3112"/>
      <c r="WYT54" s="3112"/>
      <c r="WYU54" s="3112"/>
      <c r="WYV54" s="3112"/>
      <c r="WYW54" s="3112"/>
      <c r="WYX54" s="3112"/>
      <c r="WYY54" s="3112"/>
      <c r="WYZ54" s="3112"/>
      <c r="WZA54" s="3112"/>
      <c r="WZB54" s="3112"/>
      <c r="WZC54" s="3112"/>
      <c r="WZD54" s="3112"/>
      <c r="WZE54" s="3112"/>
      <c r="WZF54" s="3112"/>
      <c r="WZG54" s="3112"/>
      <c r="WZH54" s="3112"/>
      <c r="WZI54" s="3112"/>
      <c r="WZJ54" s="3112"/>
      <c r="WZK54" s="3112"/>
      <c r="WZL54" s="3112"/>
      <c r="WZM54" s="3112"/>
      <c r="WZN54" s="3112"/>
      <c r="WZO54" s="3112"/>
      <c r="WZP54" s="3112"/>
      <c r="WZQ54" s="3112"/>
      <c r="WZR54" s="3112"/>
      <c r="WZS54" s="3112"/>
      <c r="WZT54" s="3112"/>
      <c r="WZU54" s="3112"/>
      <c r="WZV54" s="3112"/>
      <c r="WZW54" s="3112"/>
      <c r="WZX54" s="3112"/>
      <c r="WZY54" s="3112"/>
      <c r="WZZ54" s="3112"/>
      <c r="XAA54" s="3112"/>
      <c r="XAB54" s="3112"/>
      <c r="XAC54" s="3112"/>
      <c r="XAD54" s="3112"/>
      <c r="XAE54" s="3112"/>
      <c r="XAF54" s="3112"/>
      <c r="XAG54" s="3112"/>
      <c r="XAH54" s="3112"/>
      <c r="XAI54" s="3112"/>
      <c r="XAJ54" s="3112"/>
      <c r="XAK54" s="3112"/>
      <c r="XAL54" s="3112"/>
      <c r="XAM54" s="3112"/>
      <c r="XAN54" s="3112"/>
      <c r="XAO54" s="3112"/>
      <c r="XAP54" s="3112"/>
      <c r="XAQ54" s="3112"/>
      <c r="XAR54" s="3112"/>
      <c r="XAS54" s="3112"/>
      <c r="XAT54" s="3112"/>
      <c r="XAU54" s="3112"/>
      <c r="XAV54" s="3112"/>
      <c r="XAW54" s="3112"/>
      <c r="XAX54" s="3112"/>
      <c r="XAY54" s="3112"/>
      <c r="XAZ54" s="3112"/>
      <c r="XBA54" s="3112"/>
      <c r="XBB54" s="3112"/>
      <c r="XBC54" s="3112"/>
      <c r="XBD54" s="3112"/>
      <c r="XBE54" s="3112"/>
      <c r="XBF54" s="3112"/>
      <c r="XBG54" s="3112"/>
      <c r="XBH54" s="3112"/>
      <c r="XBI54" s="3112"/>
      <c r="XBJ54" s="3112"/>
      <c r="XBK54" s="3112"/>
      <c r="XBL54" s="3112"/>
      <c r="XBM54" s="3112"/>
      <c r="XBN54" s="3112"/>
      <c r="XBO54" s="3112"/>
      <c r="XBP54" s="3112"/>
      <c r="XBQ54" s="3112"/>
      <c r="XBR54" s="3112"/>
      <c r="XBS54" s="3112"/>
      <c r="XBT54" s="3112"/>
      <c r="XBU54" s="3112"/>
      <c r="XBV54" s="3112"/>
      <c r="XBW54" s="3112"/>
      <c r="XBX54" s="3112"/>
      <c r="XBY54" s="3112"/>
      <c r="XBZ54" s="3112"/>
      <c r="XCA54" s="3112"/>
      <c r="XCB54" s="3112"/>
      <c r="XCC54" s="3112"/>
      <c r="XCD54" s="3112"/>
      <c r="XCE54" s="3112"/>
      <c r="XCF54" s="3112"/>
      <c r="XCG54" s="3112"/>
      <c r="XCH54" s="3112"/>
      <c r="XCI54" s="3112"/>
      <c r="XCJ54" s="3112"/>
      <c r="XCK54" s="3112"/>
      <c r="XCL54" s="3112"/>
      <c r="XCM54" s="3112"/>
      <c r="XCN54" s="3112"/>
      <c r="XCO54" s="3112"/>
      <c r="XCP54" s="3112"/>
      <c r="XCQ54" s="3112"/>
      <c r="XCR54" s="3112"/>
      <c r="XCS54" s="3112"/>
      <c r="XCT54" s="3112"/>
      <c r="XCU54" s="3112"/>
      <c r="XCV54" s="3112"/>
      <c r="XCW54" s="3112"/>
      <c r="XCX54" s="3112"/>
      <c r="XCY54" s="3112"/>
      <c r="XCZ54" s="3112"/>
      <c r="XDA54" s="3112"/>
      <c r="XDB54" s="3112"/>
      <c r="XDC54" s="3112"/>
      <c r="XDD54" s="3112"/>
      <c r="XDE54" s="3112"/>
      <c r="XDF54" s="3112"/>
      <c r="XDG54" s="3112"/>
      <c r="XDH54" s="3112"/>
      <c r="XDI54" s="3112"/>
      <c r="XDJ54" s="3112"/>
      <c r="XDK54" s="3112"/>
      <c r="XDL54" s="3112"/>
      <c r="XDM54" s="3112"/>
      <c r="XDN54" s="3112"/>
      <c r="XDO54" s="3112"/>
      <c r="XDP54" s="3112"/>
      <c r="XDQ54" s="3112"/>
      <c r="XDR54" s="3112"/>
      <c r="XDS54" s="3112"/>
      <c r="XDT54" s="3112"/>
      <c r="XDU54" s="3112"/>
      <c r="XDV54" s="3112"/>
      <c r="XDW54" s="3112"/>
      <c r="XDX54" s="3112"/>
      <c r="XDY54" s="3112"/>
      <c r="XDZ54" s="3112"/>
      <c r="XEA54" s="3112"/>
      <c r="XEB54" s="3112"/>
      <c r="XEC54" s="3112"/>
      <c r="XED54" s="3112"/>
      <c r="XEE54" s="3112"/>
      <c r="XEF54" s="3112"/>
      <c r="XEG54" s="3112"/>
      <c r="XEH54" s="3112"/>
      <c r="XEI54" s="3112"/>
      <c r="XEJ54" s="3112"/>
      <c r="XEK54" s="3112"/>
      <c r="XEL54" s="3112"/>
      <c r="XEM54" s="3112"/>
      <c r="XEN54" s="3112"/>
      <c r="XEO54" s="3112"/>
      <c r="XEP54" s="3112"/>
      <c r="XEQ54" s="3112"/>
      <c r="XER54" s="3112"/>
      <c r="XES54" s="3112"/>
      <c r="XET54" s="3112"/>
      <c r="XEU54" s="3112"/>
      <c r="XEV54" s="3112"/>
      <c r="XEW54" s="3112"/>
      <c r="XEX54" s="3112"/>
      <c r="XEY54" s="3112"/>
      <c r="XEZ54" s="3112"/>
      <c r="XFA54" s="3112"/>
      <c r="XFB54" s="3112"/>
      <c r="XFC54" s="3112"/>
      <c r="XFD54" s="3112"/>
    </row>
    <row r="55" spans="1:16384" ht="15" customHeight="1">
      <c r="A55" s="3112" t="s">
        <v>2811</v>
      </c>
      <c r="B55" s="3112"/>
      <c r="C55" s="3112"/>
      <c r="D55" s="3112"/>
      <c r="E55" s="3112"/>
      <c r="F55" s="3112"/>
      <c r="G55" s="3112"/>
      <c r="H55" s="3112"/>
      <c r="I55" s="3112"/>
      <c r="J55" s="3112"/>
      <c r="K55" s="3112"/>
      <c r="L55" s="3112"/>
      <c r="M55" s="3112"/>
      <c r="N55" s="3112"/>
      <c r="O55" s="3112"/>
      <c r="P55" s="3112"/>
      <c r="Q55" s="3112"/>
      <c r="R55" s="3112"/>
      <c r="S55" s="3112"/>
      <c r="T55" s="3112"/>
      <c r="U55" s="3112"/>
      <c r="V55" s="3112"/>
      <c r="W55" s="3112"/>
      <c r="X55" s="3112"/>
      <c r="Y55" s="3112"/>
      <c r="Z55" s="3112"/>
      <c r="AA55" s="3112"/>
      <c r="AB55" s="3112"/>
      <c r="AC55" s="3112"/>
      <c r="AD55" s="3112"/>
      <c r="AE55" s="3112"/>
      <c r="AF55" s="3112"/>
      <c r="AG55" s="3112"/>
      <c r="AH55" s="3112"/>
      <c r="AI55" s="3112"/>
      <c r="AJ55" s="3112"/>
      <c r="AK55" s="3112"/>
      <c r="AL55" s="3112"/>
      <c r="AM55" s="3112"/>
      <c r="AN55" s="3112"/>
      <c r="AO55" s="3112"/>
      <c r="AP55" s="3112"/>
      <c r="AQ55" s="3112"/>
      <c r="AR55" s="3112"/>
      <c r="AS55" s="3112"/>
      <c r="AT55" s="3112"/>
      <c r="AU55" s="3112"/>
      <c r="AV55" s="3112"/>
      <c r="AW55" s="3112"/>
      <c r="AX55" s="3112"/>
      <c r="AY55" s="3112"/>
      <c r="AZ55" s="3112"/>
      <c r="BA55" s="3112"/>
      <c r="BB55" s="3112"/>
      <c r="BC55" s="3112"/>
      <c r="BD55" s="3112"/>
      <c r="BE55" s="3112"/>
      <c r="BF55" s="3112"/>
      <c r="BG55" s="3112"/>
      <c r="BH55" s="3112"/>
      <c r="BI55" s="3112"/>
      <c r="BJ55" s="3112"/>
      <c r="BK55" s="3112"/>
      <c r="BL55" s="3112"/>
      <c r="BM55" s="3112"/>
      <c r="BN55" s="3112"/>
      <c r="BO55" s="3112"/>
      <c r="BP55" s="3112"/>
      <c r="BQ55" s="3112"/>
      <c r="BR55" s="3112"/>
      <c r="BS55" s="3112"/>
      <c r="BT55" s="3112"/>
      <c r="BU55" s="3112"/>
      <c r="BV55" s="3112"/>
      <c r="BW55" s="3112"/>
      <c r="BX55" s="3112"/>
      <c r="BY55" s="3112"/>
      <c r="BZ55" s="3112"/>
      <c r="CA55" s="3112"/>
      <c r="CB55" s="3112"/>
      <c r="CC55" s="3112"/>
      <c r="CD55" s="3112"/>
      <c r="CE55" s="3112"/>
      <c r="CF55" s="3112"/>
      <c r="CG55" s="3112"/>
      <c r="CH55" s="3112"/>
      <c r="CI55" s="3112"/>
      <c r="CJ55" s="3112"/>
      <c r="CK55" s="3112"/>
      <c r="CL55" s="3112"/>
      <c r="CM55" s="3112"/>
      <c r="CN55" s="3112"/>
      <c r="CO55" s="3112"/>
      <c r="CP55" s="3112"/>
      <c r="CQ55" s="3112"/>
      <c r="CR55" s="3112"/>
      <c r="CS55" s="3112"/>
      <c r="CT55" s="3112"/>
      <c r="CU55" s="3112"/>
      <c r="CV55" s="3112"/>
      <c r="CW55" s="3112"/>
      <c r="CX55" s="3112"/>
      <c r="CY55" s="3112"/>
      <c r="CZ55" s="3112"/>
      <c r="DA55" s="3112"/>
      <c r="DB55" s="3112"/>
      <c r="DC55" s="3112"/>
      <c r="DD55" s="3112"/>
      <c r="DE55" s="3112"/>
      <c r="DF55" s="3112"/>
      <c r="DG55" s="3112"/>
      <c r="DH55" s="3112"/>
      <c r="DI55" s="3112"/>
      <c r="DJ55" s="3112"/>
      <c r="DK55" s="3112"/>
      <c r="DL55" s="3112"/>
      <c r="DM55" s="3112"/>
      <c r="DN55" s="3112"/>
      <c r="DO55" s="3112"/>
      <c r="DP55" s="3112"/>
      <c r="DQ55" s="3112"/>
      <c r="DR55" s="3112"/>
      <c r="DS55" s="3112"/>
      <c r="DT55" s="3112"/>
      <c r="DU55" s="3112"/>
      <c r="DV55" s="3112"/>
      <c r="DW55" s="3112"/>
      <c r="DX55" s="3112"/>
      <c r="DY55" s="3112"/>
      <c r="DZ55" s="3112"/>
      <c r="EA55" s="3112"/>
      <c r="EB55" s="3112"/>
      <c r="EC55" s="3112"/>
      <c r="ED55" s="3112"/>
      <c r="EE55" s="3112"/>
      <c r="EF55" s="3112"/>
      <c r="EG55" s="3112"/>
      <c r="EH55" s="3112"/>
      <c r="EI55" s="3112"/>
      <c r="EJ55" s="3112"/>
      <c r="EK55" s="3112"/>
      <c r="EL55" s="3112"/>
      <c r="EM55" s="3112"/>
      <c r="EN55" s="3112"/>
      <c r="EO55" s="3112"/>
      <c r="EP55" s="3112"/>
      <c r="EQ55" s="3112"/>
      <c r="ER55" s="3112"/>
      <c r="ES55" s="3112"/>
      <c r="ET55" s="3112"/>
      <c r="EU55" s="3112"/>
      <c r="EV55" s="3112"/>
      <c r="EW55" s="3112"/>
      <c r="EX55" s="3112"/>
      <c r="EY55" s="3112"/>
      <c r="EZ55" s="3112"/>
      <c r="FA55" s="3112"/>
      <c r="FB55" s="3112"/>
      <c r="FC55" s="3112"/>
      <c r="FD55" s="3112"/>
      <c r="FE55" s="3112"/>
      <c r="FF55" s="3112"/>
      <c r="FG55" s="3112"/>
      <c r="FH55" s="3112"/>
      <c r="FI55" s="3112"/>
      <c r="FJ55" s="3112"/>
      <c r="FK55" s="3112"/>
      <c r="FL55" s="3112"/>
      <c r="FM55" s="3112"/>
      <c r="FN55" s="3112"/>
      <c r="FO55" s="3112"/>
      <c r="FP55" s="3112"/>
      <c r="FQ55" s="3112"/>
      <c r="FR55" s="3112"/>
      <c r="FS55" s="3112"/>
      <c r="FT55" s="3112"/>
      <c r="FU55" s="3112"/>
      <c r="FV55" s="3112"/>
      <c r="FW55" s="3112"/>
      <c r="FX55" s="3112"/>
      <c r="FY55" s="3112"/>
      <c r="FZ55" s="3112"/>
      <c r="GA55" s="3112"/>
      <c r="GB55" s="3112"/>
      <c r="GC55" s="3112"/>
      <c r="GD55" s="3112"/>
      <c r="GE55" s="3112"/>
      <c r="GF55" s="3112"/>
      <c r="GG55" s="3112"/>
      <c r="GH55" s="3112"/>
      <c r="GI55" s="3112"/>
      <c r="GJ55" s="3112"/>
      <c r="GK55" s="3112"/>
      <c r="GL55" s="3112"/>
      <c r="GM55" s="3112"/>
      <c r="GN55" s="3112"/>
      <c r="GO55" s="3112"/>
      <c r="GP55" s="3112"/>
      <c r="GQ55" s="3112"/>
      <c r="GR55" s="3112"/>
      <c r="GS55" s="3112"/>
      <c r="GT55" s="3112"/>
      <c r="GU55" s="3112"/>
      <c r="GV55" s="3112"/>
      <c r="GW55" s="3112"/>
      <c r="GX55" s="3112"/>
      <c r="GY55" s="3112"/>
      <c r="GZ55" s="3112"/>
      <c r="HA55" s="3112"/>
      <c r="HB55" s="3112"/>
      <c r="HC55" s="3112"/>
      <c r="HD55" s="3112"/>
      <c r="HE55" s="3112"/>
      <c r="HF55" s="3112"/>
      <c r="HG55" s="3112"/>
      <c r="HH55" s="3112"/>
      <c r="HI55" s="3112"/>
      <c r="HJ55" s="3112"/>
      <c r="HK55" s="3112"/>
      <c r="HL55" s="3112"/>
      <c r="HM55" s="3112"/>
      <c r="HN55" s="3112"/>
      <c r="HO55" s="3112"/>
      <c r="HP55" s="3112"/>
      <c r="HQ55" s="3112"/>
      <c r="HR55" s="3112"/>
      <c r="HS55" s="3112"/>
      <c r="HT55" s="3112"/>
      <c r="HU55" s="3112"/>
      <c r="HV55" s="3112"/>
      <c r="HW55" s="3112"/>
      <c r="HX55" s="3112"/>
      <c r="HY55" s="3112"/>
      <c r="HZ55" s="3112"/>
      <c r="IA55" s="3112"/>
      <c r="IB55" s="3112"/>
      <c r="IC55" s="3112"/>
      <c r="ID55" s="3112"/>
      <c r="IE55" s="3112"/>
      <c r="IF55" s="3112"/>
      <c r="IG55" s="3112"/>
      <c r="IH55" s="3112"/>
      <c r="II55" s="3112"/>
      <c r="IJ55" s="3112"/>
      <c r="IK55" s="3112"/>
      <c r="IL55" s="3112"/>
      <c r="IM55" s="3112"/>
      <c r="IN55" s="3112"/>
      <c r="IO55" s="3112"/>
      <c r="IP55" s="3112"/>
      <c r="IQ55" s="3112"/>
      <c r="IR55" s="3112"/>
      <c r="IS55" s="3112"/>
      <c r="IT55" s="3112"/>
      <c r="IU55" s="3112"/>
      <c r="IV55" s="3112"/>
      <c r="IW55" s="3112"/>
      <c r="IX55" s="3112"/>
      <c r="IY55" s="3112"/>
      <c r="IZ55" s="3112"/>
      <c r="JA55" s="3112"/>
      <c r="JB55" s="3112"/>
      <c r="JC55" s="3112"/>
      <c r="JD55" s="3112"/>
      <c r="JE55" s="3112"/>
      <c r="JF55" s="3112"/>
      <c r="JG55" s="3112"/>
      <c r="JH55" s="3112"/>
      <c r="JI55" s="3112"/>
      <c r="JJ55" s="3112"/>
      <c r="JK55" s="3112"/>
      <c r="JL55" s="3112"/>
      <c r="JM55" s="3112"/>
      <c r="JN55" s="3112"/>
      <c r="JO55" s="3112"/>
      <c r="JP55" s="3112"/>
      <c r="JQ55" s="3112"/>
      <c r="JR55" s="3112"/>
      <c r="JS55" s="3112"/>
      <c r="JT55" s="3112"/>
      <c r="JU55" s="3112"/>
      <c r="JV55" s="3112"/>
      <c r="JW55" s="3112"/>
      <c r="JX55" s="3112"/>
      <c r="JY55" s="3112"/>
      <c r="JZ55" s="3112"/>
      <c r="KA55" s="3112"/>
      <c r="KB55" s="3112"/>
      <c r="KC55" s="3112"/>
      <c r="KD55" s="3112"/>
      <c r="KE55" s="3112"/>
      <c r="KF55" s="3112"/>
      <c r="KG55" s="3112"/>
      <c r="KH55" s="3112"/>
      <c r="KI55" s="3112"/>
      <c r="KJ55" s="3112"/>
      <c r="KK55" s="3112"/>
      <c r="KL55" s="3112"/>
      <c r="KM55" s="3112"/>
      <c r="KN55" s="3112"/>
      <c r="KO55" s="3112"/>
      <c r="KP55" s="3112"/>
      <c r="KQ55" s="3112"/>
      <c r="KR55" s="3112"/>
      <c r="KS55" s="3112"/>
      <c r="KT55" s="3112"/>
      <c r="KU55" s="3112"/>
      <c r="KV55" s="3112"/>
      <c r="KW55" s="3112"/>
      <c r="KX55" s="3112"/>
      <c r="KY55" s="3112"/>
      <c r="KZ55" s="3112"/>
      <c r="LA55" s="3112"/>
      <c r="LB55" s="3112"/>
      <c r="LC55" s="3112"/>
      <c r="LD55" s="3112"/>
      <c r="LE55" s="3112"/>
      <c r="LF55" s="3112"/>
      <c r="LG55" s="3112"/>
      <c r="LH55" s="3112"/>
      <c r="LI55" s="3112"/>
      <c r="LJ55" s="3112"/>
      <c r="LK55" s="3112"/>
      <c r="LL55" s="3112"/>
      <c r="LM55" s="3112"/>
      <c r="LN55" s="3112"/>
      <c r="LO55" s="3112"/>
      <c r="LP55" s="3112"/>
      <c r="LQ55" s="3112"/>
      <c r="LR55" s="3112"/>
      <c r="LS55" s="3112"/>
      <c r="LT55" s="3112"/>
      <c r="LU55" s="3112"/>
      <c r="LV55" s="3112"/>
      <c r="LW55" s="3112"/>
      <c r="LX55" s="3112"/>
      <c r="LY55" s="3112"/>
      <c r="LZ55" s="3112"/>
      <c r="MA55" s="3112"/>
      <c r="MB55" s="3112"/>
      <c r="MC55" s="3112"/>
      <c r="MD55" s="3112"/>
      <c r="ME55" s="3112"/>
      <c r="MF55" s="3112"/>
      <c r="MG55" s="3112"/>
      <c r="MH55" s="3112"/>
      <c r="MI55" s="3112"/>
      <c r="MJ55" s="3112"/>
      <c r="MK55" s="3112"/>
      <c r="ML55" s="3112"/>
      <c r="MM55" s="3112"/>
      <c r="MN55" s="3112"/>
      <c r="MO55" s="3112"/>
      <c r="MP55" s="3112"/>
      <c r="MQ55" s="3112"/>
      <c r="MR55" s="3112"/>
      <c r="MS55" s="3112"/>
      <c r="MT55" s="3112"/>
      <c r="MU55" s="3112"/>
      <c r="MV55" s="3112"/>
      <c r="MW55" s="3112"/>
      <c r="MX55" s="3112"/>
      <c r="MY55" s="3112"/>
      <c r="MZ55" s="3112"/>
      <c r="NA55" s="3112"/>
      <c r="NB55" s="3112"/>
      <c r="NC55" s="3112"/>
      <c r="ND55" s="3112"/>
      <c r="NE55" s="3112"/>
      <c r="NF55" s="3112"/>
      <c r="NG55" s="3112"/>
      <c r="NH55" s="3112"/>
      <c r="NI55" s="3112"/>
      <c r="NJ55" s="3112"/>
      <c r="NK55" s="3112"/>
      <c r="NL55" s="3112"/>
      <c r="NM55" s="3112"/>
      <c r="NN55" s="3112"/>
      <c r="NO55" s="3112"/>
      <c r="NP55" s="3112"/>
      <c r="NQ55" s="3112"/>
      <c r="NR55" s="3112"/>
      <c r="NS55" s="3112"/>
      <c r="NT55" s="3112"/>
      <c r="NU55" s="3112"/>
      <c r="NV55" s="3112"/>
      <c r="NW55" s="3112"/>
      <c r="NX55" s="3112"/>
      <c r="NY55" s="3112"/>
      <c r="NZ55" s="3112"/>
      <c r="OA55" s="3112"/>
      <c r="OB55" s="3112"/>
      <c r="OC55" s="3112"/>
      <c r="OD55" s="3112"/>
      <c r="OE55" s="3112"/>
      <c r="OF55" s="3112"/>
      <c r="OG55" s="3112"/>
      <c r="OH55" s="3112"/>
      <c r="OI55" s="3112"/>
      <c r="OJ55" s="3112"/>
      <c r="OK55" s="3112"/>
      <c r="OL55" s="3112"/>
      <c r="OM55" s="3112"/>
      <c r="ON55" s="3112"/>
      <c r="OO55" s="3112"/>
      <c r="OP55" s="3112"/>
      <c r="OQ55" s="3112"/>
      <c r="OR55" s="3112"/>
      <c r="OS55" s="3112"/>
      <c r="OT55" s="3112"/>
      <c r="OU55" s="3112"/>
      <c r="OV55" s="3112"/>
      <c r="OW55" s="3112"/>
      <c r="OX55" s="3112"/>
      <c r="OY55" s="3112"/>
      <c r="OZ55" s="3112"/>
      <c r="PA55" s="3112"/>
      <c r="PB55" s="3112"/>
      <c r="PC55" s="3112"/>
      <c r="PD55" s="3112"/>
      <c r="PE55" s="3112"/>
      <c r="PF55" s="3112"/>
      <c r="PG55" s="3112"/>
      <c r="PH55" s="3112"/>
      <c r="PI55" s="3112"/>
      <c r="PJ55" s="3112"/>
      <c r="PK55" s="3112"/>
      <c r="PL55" s="3112"/>
      <c r="PM55" s="3112"/>
      <c r="PN55" s="3112"/>
      <c r="PO55" s="3112"/>
      <c r="PP55" s="3112"/>
      <c r="PQ55" s="3112"/>
      <c r="PR55" s="3112"/>
      <c r="PS55" s="3112"/>
      <c r="PT55" s="3112"/>
      <c r="PU55" s="3112"/>
      <c r="PV55" s="3112"/>
      <c r="PW55" s="3112"/>
      <c r="PX55" s="3112"/>
      <c r="PY55" s="3112"/>
      <c r="PZ55" s="3112"/>
      <c r="QA55" s="3112"/>
      <c r="QB55" s="3112"/>
      <c r="QC55" s="3112"/>
      <c r="QD55" s="3112"/>
      <c r="QE55" s="3112"/>
      <c r="QF55" s="3112"/>
      <c r="QG55" s="3112"/>
      <c r="QH55" s="3112"/>
      <c r="QI55" s="3112"/>
      <c r="QJ55" s="3112"/>
      <c r="QK55" s="3112"/>
      <c r="QL55" s="3112"/>
      <c r="QM55" s="3112"/>
      <c r="QN55" s="3112"/>
      <c r="QO55" s="3112"/>
      <c r="QP55" s="3112"/>
      <c r="QQ55" s="3112"/>
      <c r="QR55" s="3112"/>
      <c r="QS55" s="3112"/>
      <c r="QT55" s="3112"/>
      <c r="QU55" s="3112"/>
      <c r="QV55" s="3112"/>
      <c r="QW55" s="3112"/>
      <c r="QX55" s="3112"/>
      <c r="QY55" s="3112"/>
      <c r="QZ55" s="3112"/>
      <c r="RA55" s="3112"/>
      <c r="RB55" s="3112"/>
      <c r="RC55" s="3112"/>
      <c r="RD55" s="3112"/>
      <c r="RE55" s="3112"/>
      <c r="RF55" s="3112"/>
      <c r="RG55" s="3112"/>
      <c r="RH55" s="3112"/>
      <c r="RI55" s="3112"/>
      <c r="RJ55" s="3112"/>
      <c r="RK55" s="3112"/>
      <c r="RL55" s="3112"/>
      <c r="RM55" s="3112"/>
      <c r="RN55" s="3112"/>
      <c r="RO55" s="3112"/>
      <c r="RP55" s="3112"/>
      <c r="RQ55" s="3112"/>
      <c r="RR55" s="3112"/>
      <c r="RS55" s="3112"/>
      <c r="RT55" s="3112"/>
      <c r="RU55" s="3112"/>
      <c r="RV55" s="3112"/>
      <c r="RW55" s="3112"/>
      <c r="RX55" s="3112"/>
      <c r="RY55" s="3112"/>
      <c r="RZ55" s="3112"/>
      <c r="SA55" s="3112"/>
      <c r="SB55" s="3112"/>
      <c r="SC55" s="3112"/>
      <c r="SD55" s="3112"/>
      <c r="SE55" s="3112"/>
      <c r="SF55" s="3112"/>
      <c r="SG55" s="3112"/>
      <c r="SH55" s="3112"/>
      <c r="SI55" s="3112"/>
      <c r="SJ55" s="3112"/>
      <c r="SK55" s="3112"/>
      <c r="SL55" s="3112"/>
      <c r="SM55" s="3112"/>
      <c r="SN55" s="3112"/>
      <c r="SO55" s="3112"/>
      <c r="SP55" s="3112"/>
      <c r="SQ55" s="3112"/>
      <c r="SR55" s="3112"/>
      <c r="SS55" s="3112"/>
      <c r="ST55" s="3112"/>
      <c r="SU55" s="3112"/>
      <c r="SV55" s="3112"/>
      <c r="SW55" s="3112"/>
      <c r="SX55" s="3112"/>
      <c r="SY55" s="3112"/>
      <c r="SZ55" s="3112"/>
      <c r="TA55" s="3112"/>
      <c r="TB55" s="3112"/>
      <c r="TC55" s="3112"/>
      <c r="TD55" s="3112"/>
      <c r="TE55" s="3112"/>
      <c r="TF55" s="3112"/>
      <c r="TG55" s="3112"/>
      <c r="TH55" s="3112"/>
      <c r="TI55" s="3112"/>
      <c r="TJ55" s="3112"/>
      <c r="TK55" s="3112"/>
      <c r="TL55" s="3112"/>
      <c r="TM55" s="3112"/>
      <c r="TN55" s="3112"/>
      <c r="TO55" s="3112"/>
      <c r="TP55" s="3112"/>
      <c r="TQ55" s="3112"/>
      <c r="TR55" s="3112"/>
      <c r="TS55" s="3112"/>
      <c r="TT55" s="3112"/>
      <c r="TU55" s="3112"/>
      <c r="TV55" s="3112"/>
      <c r="TW55" s="3112"/>
      <c r="TX55" s="3112"/>
      <c r="TY55" s="3112"/>
      <c r="TZ55" s="3112"/>
      <c r="UA55" s="3112"/>
      <c r="UB55" s="3112"/>
      <c r="UC55" s="3112"/>
      <c r="UD55" s="3112"/>
      <c r="UE55" s="3112"/>
      <c r="UF55" s="3112"/>
      <c r="UG55" s="3112"/>
      <c r="UH55" s="3112"/>
      <c r="UI55" s="3112"/>
      <c r="UJ55" s="3112"/>
      <c r="UK55" s="3112"/>
      <c r="UL55" s="3112"/>
      <c r="UM55" s="3112"/>
      <c r="UN55" s="3112"/>
      <c r="UO55" s="3112"/>
      <c r="UP55" s="3112"/>
      <c r="UQ55" s="3112"/>
      <c r="UR55" s="3112"/>
      <c r="US55" s="3112"/>
      <c r="UT55" s="3112"/>
      <c r="UU55" s="3112"/>
      <c r="UV55" s="3112"/>
      <c r="UW55" s="3112"/>
      <c r="UX55" s="3112"/>
      <c r="UY55" s="3112"/>
      <c r="UZ55" s="3112"/>
      <c r="VA55" s="3112"/>
      <c r="VB55" s="3112"/>
      <c r="VC55" s="3112"/>
      <c r="VD55" s="3112"/>
      <c r="VE55" s="3112"/>
      <c r="VF55" s="3112"/>
      <c r="VG55" s="3112"/>
      <c r="VH55" s="3112"/>
      <c r="VI55" s="3112"/>
      <c r="VJ55" s="3112"/>
      <c r="VK55" s="3112"/>
      <c r="VL55" s="3112"/>
      <c r="VM55" s="3112"/>
      <c r="VN55" s="3112"/>
      <c r="VO55" s="3112"/>
      <c r="VP55" s="3112"/>
      <c r="VQ55" s="3112"/>
      <c r="VR55" s="3112"/>
      <c r="VS55" s="3112"/>
      <c r="VT55" s="3112"/>
      <c r="VU55" s="3112"/>
      <c r="VV55" s="3112"/>
      <c r="VW55" s="3112"/>
      <c r="VX55" s="3112"/>
      <c r="VY55" s="3112"/>
      <c r="VZ55" s="3112"/>
      <c r="WA55" s="3112"/>
      <c r="WB55" s="3112"/>
      <c r="WC55" s="3112"/>
      <c r="WD55" s="3112"/>
      <c r="WE55" s="3112"/>
      <c r="WF55" s="3112"/>
      <c r="WG55" s="3112"/>
      <c r="WH55" s="3112"/>
      <c r="WI55" s="3112"/>
      <c r="WJ55" s="3112"/>
      <c r="WK55" s="3112"/>
      <c r="WL55" s="3112"/>
      <c r="WM55" s="3112"/>
      <c r="WN55" s="3112"/>
      <c r="WO55" s="3112"/>
      <c r="WP55" s="3112"/>
      <c r="WQ55" s="3112"/>
      <c r="WR55" s="3112"/>
      <c r="WS55" s="3112"/>
      <c r="WT55" s="3112"/>
      <c r="WU55" s="3112"/>
      <c r="WV55" s="3112"/>
      <c r="WW55" s="3112"/>
      <c r="WX55" s="3112"/>
      <c r="WY55" s="3112"/>
      <c r="WZ55" s="3112"/>
      <c r="XA55" s="3112"/>
      <c r="XB55" s="3112"/>
      <c r="XC55" s="3112"/>
      <c r="XD55" s="3112"/>
      <c r="XE55" s="3112"/>
      <c r="XF55" s="3112"/>
      <c r="XG55" s="3112"/>
      <c r="XH55" s="3112"/>
      <c r="XI55" s="3112"/>
      <c r="XJ55" s="3112"/>
      <c r="XK55" s="3112"/>
      <c r="XL55" s="3112"/>
      <c r="XM55" s="3112"/>
      <c r="XN55" s="3112"/>
      <c r="XO55" s="3112"/>
      <c r="XP55" s="3112"/>
      <c r="XQ55" s="3112"/>
      <c r="XR55" s="3112"/>
      <c r="XS55" s="3112"/>
      <c r="XT55" s="3112"/>
      <c r="XU55" s="3112"/>
      <c r="XV55" s="3112"/>
      <c r="XW55" s="3112"/>
      <c r="XX55" s="3112"/>
      <c r="XY55" s="3112"/>
      <c r="XZ55" s="3112"/>
      <c r="YA55" s="3112"/>
      <c r="YB55" s="3112"/>
      <c r="YC55" s="3112"/>
      <c r="YD55" s="3112"/>
      <c r="YE55" s="3112"/>
      <c r="YF55" s="3112"/>
      <c r="YG55" s="3112"/>
      <c r="YH55" s="3112"/>
      <c r="YI55" s="3112"/>
      <c r="YJ55" s="3112"/>
      <c r="YK55" s="3112"/>
      <c r="YL55" s="3112"/>
      <c r="YM55" s="3112"/>
      <c r="YN55" s="3112"/>
      <c r="YO55" s="3112"/>
      <c r="YP55" s="3112"/>
      <c r="YQ55" s="3112"/>
      <c r="YR55" s="3112"/>
      <c r="YS55" s="3112"/>
      <c r="YT55" s="3112"/>
      <c r="YU55" s="3112"/>
      <c r="YV55" s="3112"/>
      <c r="YW55" s="3112"/>
      <c r="YX55" s="3112"/>
      <c r="YY55" s="3112"/>
      <c r="YZ55" s="3112"/>
      <c r="ZA55" s="3112"/>
      <c r="ZB55" s="3112"/>
      <c r="ZC55" s="3112"/>
      <c r="ZD55" s="3112"/>
      <c r="ZE55" s="3112"/>
      <c r="ZF55" s="3112"/>
      <c r="ZG55" s="3112"/>
      <c r="ZH55" s="3112"/>
      <c r="ZI55" s="3112"/>
      <c r="ZJ55" s="3112"/>
      <c r="ZK55" s="3112"/>
      <c r="ZL55" s="3112"/>
      <c r="ZM55" s="3112"/>
      <c r="ZN55" s="3112"/>
      <c r="ZO55" s="3112"/>
      <c r="ZP55" s="3112"/>
      <c r="ZQ55" s="3112"/>
      <c r="ZR55" s="3112"/>
      <c r="ZS55" s="3112"/>
      <c r="ZT55" s="3112"/>
      <c r="ZU55" s="3112"/>
      <c r="ZV55" s="3112"/>
      <c r="ZW55" s="3112"/>
      <c r="ZX55" s="3112"/>
      <c r="ZY55" s="3112"/>
      <c r="ZZ55" s="3112"/>
      <c r="AAA55" s="3112"/>
      <c r="AAB55" s="3112"/>
      <c r="AAC55" s="3112"/>
      <c r="AAD55" s="3112"/>
      <c r="AAE55" s="3112"/>
      <c r="AAF55" s="3112"/>
      <c r="AAG55" s="3112"/>
      <c r="AAH55" s="3112"/>
      <c r="AAI55" s="3112"/>
      <c r="AAJ55" s="3112"/>
      <c r="AAK55" s="3112"/>
      <c r="AAL55" s="3112"/>
      <c r="AAM55" s="3112"/>
      <c r="AAN55" s="3112"/>
      <c r="AAO55" s="3112"/>
      <c r="AAP55" s="3112"/>
      <c r="AAQ55" s="3112"/>
      <c r="AAR55" s="3112"/>
      <c r="AAS55" s="3112"/>
      <c r="AAT55" s="3112"/>
      <c r="AAU55" s="3112"/>
      <c r="AAV55" s="3112"/>
      <c r="AAW55" s="3112"/>
      <c r="AAX55" s="3112"/>
      <c r="AAY55" s="3112"/>
      <c r="AAZ55" s="3112"/>
      <c r="ABA55" s="3112"/>
      <c r="ABB55" s="3112"/>
      <c r="ABC55" s="3112"/>
      <c r="ABD55" s="3112"/>
      <c r="ABE55" s="3112"/>
      <c r="ABF55" s="3112"/>
      <c r="ABG55" s="3112"/>
      <c r="ABH55" s="3112"/>
      <c r="ABI55" s="3112"/>
      <c r="ABJ55" s="3112"/>
      <c r="ABK55" s="3112"/>
      <c r="ABL55" s="3112"/>
      <c r="ABM55" s="3112"/>
      <c r="ABN55" s="3112"/>
      <c r="ABO55" s="3112"/>
      <c r="ABP55" s="3112"/>
      <c r="ABQ55" s="3112"/>
      <c r="ABR55" s="3112"/>
      <c r="ABS55" s="3112"/>
      <c r="ABT55" s="3112"/>
      <c r="ABU55" s="3112"/>
      <c r="ABV55" s="3112"/>
      <c r="ABW55" s="3112"/>
      <c r="ABX55" s="3112"/>
      <c r="ABY55" s="3112"/>
      <c r="ABZ55" s="3112"/>
      <c r="ACA55" s="3112"/>
      <c r="ACB55" s="3112"/>
      <c r="ACC55" s="3112"/>
      <c r="ACD55" s="3112"/>
      <c r="ACE55" s="3112"/>
      <c r="ACF55" s="3112"/>
      <c r="ACG55" s="3112"/>
      <c r="ACH55" s="3112"/>
      <c r="ACI55" s="3112"/>
      <c r="ACJ55" s="3112"/>
      <c r="ACK55" s="3112"/>
      <c r="ACL55" s="3112"/>
      <c r="ACM55" s="3112"/>
      <c r="ACN55" s="3112"/>
      <c r="ACO55" s="3112"/>
      <c r="ACP55" s="3112"/>
      <c r="ACQ55" s="3112"/>
      <c r="ACR55" s="3112"/>
      <c r="ACS55" s="3112"/>
      <c r="ACT55" s="3112"/>
      <c r="ACU55" s="3112"/>
      <c r="ACV55" s="3112"/>
      <c r="ACW55" s="3112"/>
      <c r="ACX55" s="3112"/>
      <c r="ACY55" s="3112"/>
      <c r="ACZ55" s="3112"/>
      <c r="ADA55" s="3112"/>
      <c r="ADB55" s="3112"/>
      <c r="ADC55" s="3112"/>
      <c r="ADD55" s="3112"/>
      <c r="ADE55" s="3112"/>
      <c r="ADF55" s="3112"/>
      <c r="ADG55" s="3112"/>
      <c r="ADH55" s="3112"/>
      <c r="ADI55" s="3112"/>
      <c r="ADJ55" s="3112"/>
      <c r="ADK55" s="3112"/>
      <c r="ADL55" s="3112"/>
      <c r="ADM55" s="3112"/>
      <c r="ADN55" s="3112"/>
      <c r="ADO55" s="3112"/>
      <c r="ADP55" s="3112"/>
      <c r="ADQ55" s="3112"/>
      <c r="ADR55" s="3112"/>
      <c r="ADS55" s="3112"/>
      <c r="ADT55" s="3112"/>
      <c r="ADU55" s="3112"/>
      <c r="ADV55" s="3112"/>
      <c r="ADW55" s="3112"/>
      <c r="ADX55" s="3112"/>
      <c r="ADY55" s="3112"/>
      <c r="ADZ55" s="3112"/>
      <c r="AEA55" s="3112"/>
      <c r="AEB55" s="3112"/>
      <c r="AEC55" s="3112"/>
      <c r="AED55" s="3112"/>
      <c r="AEE55" s="3112"/>
      <c r="AEF55" s="3112"/>
      <c r="AEG55" s="3112"/>
      <c r="AEH55" s="3112"/>
      <c r="AEI55" s="3112"/>
      <c r="AEJ55" s="3112"/>
      <c r="AEK55" s="3112"/>
      <c r="AEL55" s="3112"/>
      <c r="AEM55" s="3112"/>
      <c r="AEN55" s="3112"/>
      <c r="AEO55" s="3112"/>
      <c r="AEP55" s="3112"/>
      <c r="AEQ55" s="3112"/>
      <c r="AER55" s="3112"/>
      <c r="AES55" s="3112"/>
      <c r="AET55" s="3112"/>
      <c r="AEU55" s="3112"/>
      <c r="AEV55" s="3112"/>
      <c r="AEW55" s="3112"/>
      <c r="AEX55" s="3112"/>
      <c r="AEY55" s="3112"/>
      <c r="AEZ55" s="3112"/>
      <c r="AFA55" s="3112"/>
      <c r="AFB55" s="3112"/>
      <c r="AFC55" s="3112"/>
      <c r="AFD55" s="3112"/>
      <c r="AFE55" s="3112"/>
      <c r="AFF55" s="3112"/>
      <c r="AFG55" s="3112"/>
      <c r="AFH55" s="3112"/>
      <c r="AFI55" s="3112"/>
      <c r="AFJ55" s="3112"/>
      <c r="AFK55" s="3112"/>
      <c r="AFL55" s="3112"/>
      <c r="AFM55" s="3112"/>
      <c r="AFN55" s="3112"/>
      <c r="AFO55" s="3112"/>
      <c r="AFP55" s="3112"/>
      <c r="AFQ55" s="3112"/>
      <c r="AFR55" s="3112"/>
      <c r="AFS55" s="3112"/>
      <c r="AFT55" s="3112"/>
      <c r="AFU55" s="3112"/>
      <c r="AFV55" s="3112"/>
      <c r="AFW55" s="3112"/>
      <c r="AFX55" s="3112"/>
      <c r="AFY55" s="3112"/>
      <c r="AFZ55" s="3112"/>
      <c r="AGA55" s="3112"/>
      <c r="AGB55" s="3112"/>
      <c r="AGC55" s="3112"/>
      <c r="AGD55" s="3112"/>
      <c r="AGE55" s="3112"/>
      <c r="AGF55" s="3112"/>
      <c r="AGG55" s="3112"/>
      <c r="AGH55" s="3112"/>
      <c r="AGI55" s="3112"/>
      <c r="AGJ55" s="3112"/>
      <c r="AGK55" s="3112"/>
      <c r="AGL55" s="3112"/>
      <c r="AGM55" s="3112"/>
      <c r="AGN55" s="3112"/>
      <c r="AGO55" s="3112"/>
      <c r="AGP55" s="3112"/>
      <c r="AGQ55" s="3112"/>
      <c r="AGR55" s="3112"/>
      <c r="AGS55" s="3112"/>
      <c r="AGT55" s="3112"/>
      <c r="AGU55" s="3112"/>
      <c r="AGV55" s="3112"/>
      <c r="AGW55" s="3112"/>
      <c r="AGX55" s="3112"/>
      <c r="AGY55" s="3112"/>
      <c r="AGZ55" s="3112"/>
      <c r="AHA55" s="3112"/>
      <c r="AHB55" s="3112"/>
      <c r="AHC55" s="3112"/>
      <c r="AHD55" s="3112"/>
      <c r="AHE55" s="3112"/>
      <c r="AHF55" s="3112"/>
      <c r="AHG55" s="3112"/>
      <c r="AHH55" s="3112"/>
      <c r="AHI55" s="3112"/>
      <c r="AHJ55" s="3112"/>
      <c r="AHK55" s="3112"/>
      <c r="AHL55" s="3112"/>
      <c r="AHM55" s="3112"/>
      <c r="AHN55" s="3112"/>
      <c r="AHO55" s="3112"/>
      <c r="AHP55" s="3112"/>
      <c r="AHQ55" s="3112"/>
      <c r="AHR55" s="3112"/>
      <c r="AHS55" s="3112"/>
      <c r="AHT55" s="3112"/>
      <c r="AHU55" s="3112"/>
      <c r="AHV55" s="3112"/>
      <c r="AHW55" s="3112"/>
      <c r="AHX55" s="3112"/>
      <c r="AHY55" s="3112"/>
      <c r="AHZ55" s="3112"/>
      <c r="AIA55" s="3112"/>
      <c r="AIB55" s="3112"/>
      <c r="AIC55" s="3112"/>
      <c r="AID55" s="3112"/>
      <c r="AIE55" s="3112"/>
      <c r="AIF55" s="3112"/>
      <c r="AIG55" s="3112"/>
      <c r="AIH55" s="3112"/>
      <c r="AII55" s="3112"/>
      <c r="AIJ55" s="3112"/>
      <c r="AIK55" s="3112"/>
      <c r="AIL55" s="3112"/>
      <c r="AIM55" s="3112"/>
      <c r="AIN55" s="3112"/>
      <c r="AIO55" s="3112"/>
      <c r="AIP55" s="3112"/>
      <c r="AIQ55" s="3112"/>
      <c r="AIR55" s="3112"/>
      <c r="AIS55" s="3112"/>
      <c r="AIT55" s="3112"/>
      <c r="AIU55" s="3112"/>
      <c r="AIV55" s="3112"/>
      <c r="AIW55" s="3112"/>
      <c r="AIX55" s="3112"/>
      <c r="AIY55" s="3112"/>
      <c r="AIZ55" s="3112"/>
      <c r="AJA55" s="3112"/>
      <c r="AJB55" s="3112"/>
      <c r="AJC55" s="3112"/>
      <c r="AJD55" s="3112"/>
      <c r="AJE55" s="3112"/>
      <c r="AJF55" s="3112"/>
      <c r="AJG55" s="3112"/>
      <c r="AJH55" s="3112"/>
      <c r="AJI55" s="3112"/>
      <c r="AJJ55" s="3112"/>
      <c r="AJK55" s="3112"/>
      <c r="AJL55" s="3112"/>
      <c r="AJM55" s="3112"/>
      <c r="AJN55" s="3112"/>
      <c r="AJO55" s="3112"/>
      <c r="AJP55" s="3112"/>
      <c r="AJQ55" s="3112"/>
      <c r="AJR55" s="3112"/>
      <c r="AJS55" s="3112"/>
      <c r="AJT55" s="3112"/>
      <c r="AJU55" s="3112"/>
      <c r="AJV55" s="3112"/>
      <c r="AJW55" s="3112"/>
      <c r="AJX55" s="3112"/>
      <c r="AJY55" s="3112"/>
      <c r="AJZ55" s="3112"/>
      <c r="AKA55" s="3112"/>
      <c r="AKB55" s="3112"/>
      <c r="AKC55" s="3112"/>
      <c r="AKD55" s="3112"/>
      <c r="AKE55" s="3112"/>
      <c r="AKF55" s="3112"/>
      <c r="AKG55" s="3112"/>
      <c r="AKH55" s="3112"/>
      <c r="AKI55" s="3112"/>
      <c r="AKJ55" s="3112"/>
      <c r="AKK55" s="3112"/>
      <c r="AKL55" s="3112"/>
      <c r="AKM55" s="3112"/>
      <c r="AKN55" s="3112"/>
      <c r="AKO55" s="3112"/>
      <c r="AKP55" s="3112"/>
      <c r="AKQ55" s="3112"/>
      <c r="AKR55" s="3112"/>
      <c r="AKS55" s="3112"/>
      <c r="AKT55" s="3112"/>
      <c r="AKU55" s="3112"/>
      <c r="AKV55" s="3112"/>
      <c r="AKW55" s="3112"/>
      <c r="AKX55" s="3112"/>
      <c r="AKY55" s="3112"/>
      <c r="AKZ55" s="3112"/>
      <c r="ALA55" s="3112"/>
      <c r="ALB55" s="3112"/>
      <c r="ALC55" s="3112"/>
      <c r="ALD55" s="3112"/>
      <c r="ALE55" s="3112"/>
      <c r="ALF55" s="3112"/>
      <c r="ALG55" s="3112"/>
      <c r="ALH55" s="3112"/>
      <c r="ALI55" s="3112"/>
      <c r="ALJ55" s="3112"/>
      <c r="ALK55" s="3112"/>
      <c r="ALL55" s="3112"/>
      <c r="ALM55" s="3112"/>
      <c r="ALN55" s="3112"/>
      <c r="ALO55" s="3112"/>
      <c r="ALP55" s="3112"/>
      <c r="ALQ55" s="3112"/>
      <c r="ALR55" s="3112"/>
      <c r="ALS55" s="3112"/>
      <c r="ALT55" s="3112"/>
      <c r="ALU55" s="3112"/>
      <c r="ALV55" s="3112"/>
      <c r="ALW55" s="3112"/>
      <c r="ALX55" s="3112"/>
      <c r="ALY55" s="3112"/>
      <c r="ALZ55" s="3112"/>
      <c r="AMA55" s="3112"/>
      <c r="AMB55" s="3112"/>
      <c r="AMC55" s="3112"/>
      <c r="AMD55" s="3112"/>
      <c r="AME55" s="3112"/>
      <c r="AMF55" s="3112"/>
      <c r="AMG55" s="3112"/>
      <c r="AMH55" s="3112"/>
      <c r="AMI55" s="3112"/>
      <c r="AMJ55" s="3112"/>
      <c r="AMK55" s="3112"/>
      <c r="AML55" s="3112"/>
      <c r="AMM55" s="3112"/>
      <c r="AMN55" s="3112"/>
      <c r="AMO55" s="3112"/>
      <c r="AMP55" s="3112"/>
      <c r="AMQ55" s="3112"/>
      <c r="AMR55" s="3112"/>
      <c r="AMS55" s="3112"/>
      <c r="AMT55" s="3112"/>
      <c r="AMU55" s="3112"/>
      <c r="AMV55" s="3112"/>
      <c r="AMW55" s="3112"/>
      <c r="AMX55" s="3112"/>
      <c r="AMY55" s="3112"/>
      <c r="AMZ55" s="3112"/>
      <c r="ANA55" s="3112"/>
      <c r="ANB55" s="3112"/>
      <c r="ANC55" s="3112"/>
      <c r="AND55" s="3112"/>
      <c r="ANE55" s="3112"/>
      <c r="ANF55" s="3112"/>
      <c r="ANG55" s="3112"/>
      <c r="ANH55" s="3112"/>
      <c r="ANI55" s="3112"/>
      <c r="ANJ55" s="3112"/>
      <c r="ANK55" s="3112"/>
      <c r="ANL55" s="3112"/>
      <c r="ANM55" s="3112"/>
      <c r="ANN55" s="3112"/>
      <c r="ANO55" s="3112"/>
      <c r="ANP55" s="3112"/>
      <c r="ANQ55" s="3112"/>
      <c r="ANR55" s="3112"/>
      <c r="ANS55" s="3112"/>
      <c r="ANT55" s="3112"/>
      <c r="ANU55" s="3112"/>
      <c r="ANV55" s="3112"/>
      <c r="ANW55" s="3112"/>
      <c r="ANX55" s="3112"/>
      <c r="ANY55" s="3112"/>
      <c r="ANZ55" s="3112"/>
      <c r="AOA55" s="3112"/>
      <c r="AOB55" s="3112"/>
      <c r="AOC55" s="3112"/>
      <c r="AOD55" s="3112"/>
      <c r="AOE55" s="3112"/>
      <c r="AOF55" s="3112"/>
      <c r="AOG55" s="3112"/>
      <c r="AOH55" s="3112"/>
      <c r="AOI55" s="3112"/>
      <c r="AOJ55" s="3112"/>
      <c r="AOK55" s="3112"/>
      <c r="AOL55" s="3112"/>
      <c r="AOM55" s="3112"/>
      <c r="AON55" s="3112"/>
      <c r="AOO55" s="3112"/>
      <c r="AOP55" s="3112"/>
      <c r="AOQ55" s="3112"/>
      <c r="AOR55" s="3112"/>
      <c r="AOS55" s="3112"/>
      <c r="AOT55" s="3112"/>
      <c r="AOU55" s="3112"/>
      <c r="AOV55" s="3112"/>
      <c r="AOW55" s="3112"/>
      <c r="AOX55" s="3112"/>
      <c r="AOY55" s="3112"/>
      <c r="AOZ55" s="3112"/>
      <c r="APA55" s="3112"/>
      <c r="APB55" s="3112"/>
      <c r="APC55" s="3112"/>
      <c r="APD55" s="3112"/>
      <c r="APE55" s="3112"/>
      <c r="APF55" s="3112"/>
      <c r="APG55" s="3112"/>
      <c r="APH55" s="3112"/>
      <c r="API55" s="3112"/>
      <c r="APJ55" s="3112"/>
      <c r="APK55" s="3112"/>
      <c r="APL55" s="3112"/>
      <c r="APM55" s="3112"/>
      <c r="APN55" s="3112"/>
      <c r="APO55" s="3112"/>
      <c r="APP55" s="3112"/>
      <c r="APQ55" s="3112"/>
      <c r="APR55" s="3112"/>
      <c r="APS55" s="3112"/>
      <c r="APT55" s="3112"/>
      <c r="APU55" s="3112"/>
      <c r="APV55" s="3112"/>
      <c r="APW55" s="3112"/>
      <c r="APX55" s="3112"/>
      <c r="APY55" s="3112"/>
      <c r="APZ55" s="3112"/>
      <c r="AQA55" s="3112"/>
      <c r="AQB55" s="3112"/>
      <c r="AQC55" s="3112"/>
      <c r="AQD55" s="3112"/>
      <c r="AQE55" s="3112"/>
      <c r="AQF55" s="3112"/>
      <c r="AQG55" s="3112"/>
      <c r="AQH55" s="3112"/>
      <c r="AQI55" s="3112"/>
      <c r="AQJ55" s="3112"/>
      <c r="AQK55" s="3112"/>
      <c r="AQL55" s="3112"/>
      <c r="AQM55" s="3112"/>
      <c r="AQN55" s="3112"/>
      <c r="AQO55" s="3112"/>
      <c r="AQP55" s="3112"/>
      <c r="AQQ55" s="3112"/>
      <c r="AQR55" s="3112"/>
      <c r="AQS55" s="3112"/>
      <c r="AQT55" s="3112"/>
      <c r="AQU55" s="3112"/>
      <c r="AQV55" s="3112"/>
      <c r="AQW55" s="3112"/>
      <c r="AQX55" s="3112"/>
      <c r="AQY55" s="3112"/>
      <c r="AQZ55" s="3112"/>
      <c r="ARA55" s="3112"/>
      <c r="ARB55" s="3112"/>
      <c r="ARC55" s="3112"/>
      <c r="ARD55" s="3112"/>
      <c r="ARE55" s="3112"/>
      <c r="ARF55" s="3112"/>
      <c r="ARG55" s="3112"/>
      <c r="ARH55" s="3112"/>
      <c r="ARI55" s="3112"/>
      <c r="ARJ55" s="3112"/>
      <c r="ARK55" s="3112"/>
      <c r="ARL55" s="3112"/>
      <c r="ARM55" s="3112"/>
      <c r="ARN55" s="3112"/>
      <c r="ARO55" s="3112"/>
      <c r="ARP55" s="3112"/>
      <c r="ARQ55" s="3112"/>
      <c r="ARR55" s="3112"/>
      <c r="ARS55" s="3112"/>
      <c r="ART55" s="3112"/>
      <c r="ARU55" s="3112"/>
      <c r="ARV55" s="3112"/>
      <c r="ARW55" s="3112"/>
      <c r="ARX55" s="3112"/>
      <c r="ARY55" s="3112"/>
      <c r="ARZ55" s="3112"/>
      <c r="ASA55" s="3112"/>
      <c r="ASB55" s="3112"/>
      <c r="ASC55" s="3112"/>
      <c r="ASD55" s="3112"/>
      <c r="ASE55" s="3112"/>
      <c r="ASF55" s="3112"/>
      <c r="ASG55" s="3112"/>
      <c r="ASH55" s="3112"/>
      <c r="ASI55" s="3112"/>
      <c r="ASJ55" s="3112"/>
      <c r="ASK55" s="3112"/>
      <c r="ASL55" s="3112"/>
      <c r="ASM55" s="3112"/>
      <c r="ASN55" s="3112"/>
      <c r="ASO55" s="3112"/>
      <c r="ASP55" s="3112"/>
      <c r="ASQ55" s="3112"/>
      <c r="ASR55" s="3112"/>
      <c r="ASS55" s="3112"/>
      <c r="AST55" s="3112"/>
      <c r="ASU55" s="3112"/>
      <c r="ASV55" s="3112"/>
      <c r="ASW55" s="3112"/>
      <c r="ASX55" s="3112"/>
      <c r="ASY55" s="3112"/>
      <c r="ASZ55" s="3112"/>
      <c r="ATA55" s="3112"/>
      <c r="ATB55" s="3112"/>
      <c r="ATC55" s="3112"/>
      <c r="ATD55" s="3112"/>
      <c r="ATE55" s="3112"/>
      <c r="ATF55" s="3112"/>
      <c r="ATG55" s="3112"/>
      <c r="ATH55" s="3112"/>
      <c r="ATI55" s="3112"/>
      <c r="ATJ55" s="3112"/>
      <c r="ATK55" s="3112"/>
      <c r="ATL55" s="3112"/>
      <c r="ATM55" s="3112"/>
      <c r="ATN55" s="3112"/>
      <c r="ATO55" s="3112"/>
      <c r="ATP55" s="3112"/>
      <c r="ATQ55" s="3112"/>
      <c r="ATR55" s="3112"/>
      <c r="ATS55" s="3112"/>
      <c r="ATT55" s="3112"/>
      <c r="ATU55" s="3112"/>
      <c r="ATV55" s="3112"/>
      <c r="ATW55" s="3112"/>
      <c r="ATX55" s="3112"/>
      <c r="ATY55" s="3112"/>
      <c r="ATZ55" s="3112"/>
      <c r="AUA55" s="3112"/>
      <c r="AUB55" s="3112"/>
      <c r="AUC55" s="3112"/>
      <c r="AUD55" s="3112"/>
      <c r="AUE55" s="3112"/>
      <c r="AUF55" s="3112"/>
      <c r="AUG55" s="3112"/>
      <c r="AUH55" s="3112"/>
      <c r="AUI55" s="3112"/>
      <c r="AUJ55" s="3112"/>
      <c r="AUK55" s="3112"/>
      <c r="AUL55" s="3112"/>
      <c r="AUM55" s="3112"/>
      <c r="AUN55" s="3112"/>
      <c r="AUO55" s="3112"/>
      <c r="AUP55" s="3112"/>
      <c r="AUQ55" s="3112"/>
      <c r="AUR55" s="3112"/>
      <c r="AUS55" s="3112"/>
      <c r="AUT55" s="3112"/>
      <c r="AUU55" s="3112"/>
      <c r="AUV55" s="3112"/>
      <c r="AUW55" s="3112"/>
      <c r="AUX55" s="3112"/>
      <c r="AUY55" s="3112"/>
      <c r="AUZ55" s="3112"/>
      <c r="AVA55" s="3112"/>
      <c r="AVB55" s="3112"/>
      <c r="AVC55" s="3112"/>
      <c r="AVD55" s="3112"/>
      <c r="AVE55" s="3112"/>
      <c r="AVF55" s="3112"/>
      <c r="AVG55" s="3112"/>
      <c r="AVH55" s="3112"/>
      <c r="AVI55" s="3112"/>
      <c r="AVJ55" s="3112"/>
      <c r="AVK55" s="3112"/>
      <c r="AVL55" s="3112"/>
      <c r="AVM55" s="3112"/>
      <c r="AVN55" s="3112"/>
      <c r="AVO55" s="3112"/>
      <c r="AVP55" s="3112"/>
      <c r="AVQ55" s="3112"/>
      <c r="AVR55" s="3112"/>
      <c r="AVS55" s="3112"/>
      <c r="AVT55" s="3112"/>
      <c r="AVU55" s="3112"/>
      <c r="AVV55" s="3112"/>
      <c r="AVW55" s="3112"/>
      <c r="AVX55" s="3112"/>
      <c r="AVY55" s="3112"/>
      <c r="AVZ55" s="3112"/>
      <c r="AWA55" s="3112"/>
      <c r="AWB55" s="3112"/>
      <c r="AWC55" s="3112"/>
      <c r="AWD55" s="3112"/>
      <c r="AWE55" s="3112"/>
      <c r="AWF55" s="3112"/>
      <c r="AWG55" s="3112"/>
      <c r="AWH55" s="3112"/>
      <c r="AWI55" s="3112"/>
      <c r="AWJ55" s="3112"/>
      <c r="AWK55" s="3112"/>
      <c r="AWL55" s="3112"/>
      <c r="AWM55" s="3112"/>
      <c r="AWN55" s="3112"/>
      <c r="AWO55" s="3112"/>
      <c r="AWP55" s="3112"/>
      <c r="AWQ55" s="3112"/>
      <c r="AWR55" s="3112"/>
      <c r="AWS55" s="3112"/>
      <c r="AWT55" s="3112"/>
      <c r="AWU55" s="3112"/>
      <c r="AWV55" s="3112"/>
      <c r="AWW55" s="3112"/>
      <c r="AWX55" s="3112"/>
      <c r="AWY55" s="3112"/>
      <c r="AWZ55" s="3112"/>
      <c r="AXA55" s="3112"/>
      <c r="AXB55" s="3112"/>
      <c r="AXC55" s="3112"/>
      <c r="AXD55" s="3112"/>
      <c r="AXE55" s="3112"/>
      <c r="AXF55" s="3112"/>
      <c r="AXG55" s="3112"/>
      <c r="AXH55" s="3112"/>
      <c r="AXI55" s="3112"/>
      <c r="AXJ55" s="3112"/>
      <c r="AXK55" s="3112"/>
      <c r="AXL55" s="3112"/>
      <c r="AXM55" s="3112"/>
      <c r="AXN55" s="3112"/>
      <c r="AXO55" s="3112"/>
      <c r="AXP55" s="3112"/>
      <c r="AXQ55" s="3112"/>
      <c r="AXR55" s="3112"/>
      <c r="AXS55" s="3112"/>
      <c r="AXT55" s="3112"/>
      <c r="AXU55" s="3112"/>
      <c r="AXV55" s="3112"/>
      <c r="AXW55" s="3112"/>
      <c r="AXX55" s="3112"/>
      <c r="AXY55" s="3112"/>
      <c r="AXZ55" s="3112"/>
      <c r="AYA55" s="3112"/>
      <c r="AYB55" s="3112"/>
      <c r="AYC55" s="3112"/>
      <c r="AYD55" s="3112"/>
      <c r="AYE55" s="3112"/>
      <c r="AYF55" s="3112"/>
      <c r="AYG55" s="3112"/>
      <c r="AYH55" s="3112"/>
      <c r="AYI55" s="3112"/>
      <c r="AYJ55" s="3112"/>
      <c r="AYK55" s="3112"/>
      <c r="AYL55" s="3112"/>
      <c r="AYM55" s="3112"/>
      <c r="AYN55" s="3112"/>
      <c r="AYO55" s="3112"/>
      <c r="AYP55" s="3112"/>
      <c r="AYQ55" s="3112"/>
      <c r="AYR55" s="3112"/>
      <c r="AYS55" s="3112"/>
      <c r="AYT55" s="3112"/>
      <c r="AYU55" s="3112"/>
      <c r="AYV55" s="3112"/>
      <c r="AYW55" s="3112"/>
      <c r="AYX55" s="3112"/>
      <c r="AYY55" s="3112"/>
      <c r="AYZ55" s="3112"/>
      <c r="AZA55" s="3112"/>
      <c r="AZB55" s="3112"/>
      <c r="AZC55" s="3112"/>
      <c r="AZD55" s="3112"/>
      <c r="AZE55" s="3112"/>
      <c r="AZF55" s="3112"/>
      <c r="AZG55" s="3112"/>
      <c r="AZH55" s="3112"/>
      <c r="AZI55" s="3112"/>
      <c r="AZJ55" s="3112"/>
      <c r="AZK55" s="3112"/>
      <c r="AZL55" s="3112"/>
      <c r="AZM55" s="3112"/>
      <c r="AZN55" s="3112"/>
      <c r="AZO55" s="3112"/>
      <c r="AZP55" s="3112"/>
      <c r="AZQ55" s="3112"/>
      <c r="AZR55" s="3112"/>
      <c r="AZS55" s="3112"/>
      <c r="AZT55" s="3112"/>
      <c r="AZU55" s="3112"/>
      <c r="AZV55" s="3112"/>
      <c r="AZW55" s="3112"/>
      <c r="AZX55" s="3112"/>
      <c r="AZY55" s="3112"/>
      <c r="AZZ55" s="3112"/>
      <c r="BAA55" s="3112"/>
      <c r="BAB55" s="3112"/>
      <c r="BAC55" s="3112"/>
      <c r="BAD55" s="3112"/>
      <c r="BAE55" s="3112"/>
      <c r="BAF55" s="3112"/>
      <c r="BAG55" s="3112"/>
      <c r="BAH55" s="3112"/>
      <c r="BAI55" s="3112"/>
      <c r="BAJ55" s="3112"/>
      <c r="BAK55" s="3112"/>
      <c r="BAL55" s="3112"/>
      <c r="BAM55" s="3112"/>
      <c r="BAN55" s="3112"/>
      <c r="BAO55" s="3112"/>
      <c r="BAP55" s="3112"/>
      <c r="BAQ55" s="3112"/>
      <c r="BAR55" s="3112"/>
      <c r="BAS55" s="3112"/>
      <c r="BAT55" s="3112"/>
      <c r="BAU55" s="3112"/>
      <c r="BAV55" s="3112"/>
      <c r="BAW55" s="3112"/>
      <c r="BAX55" s="3112"/>
      <c r="BAY55" s="3112"/>
      <c r="BAZ55" s="3112"/>
      <c r="BBA55" s="3112"/>
      <c r="BBB55" s="3112"/>
      <c r="BBC55" s="3112"/>
      <c r="BBD55" s="3112"/>
      <c r="BBE55" s="3112"/>
      <c r="BBF55" s="3112"/>
      <c r="BBG55" s="3112"/>
      <c r="BBH55" s="3112"/>
      <c r="BBI55" s="3112"/>
      <c r="BBJ55" s="3112"/>
      <c r="BBK55" s="3112"/>
      <c r="BBL55" s="3112"/>
      <c r="BBM55" s="3112"/>
      <c r="BBN55" s="3112"/>
      <c r="BBO55" s="3112"/>
      <c r="BBP55" s="3112"/>
      <c r="BBQ55" s="3112"/>
      <c r="BBR55" s="3112"/>
      <c r="BBS55" s="3112"/>
      <c r="BBT55" s="3112"/>
      <c r="BBU55" s="3112"/>
      <c r="BBV55" s="3112"/>
      <c r="BBW55" s="3112"/>
      <c r="BBX55" s="3112"/>
      <c r="BBY55" s="3112"/>
      <c r="BBZ55" s="3112"/>
      <c r="BCA55" s="3112"/>
      <c r="BCB55" s="3112"/>
      <c r="BCC55" s="3112"/>
      <c r="BCD55" s="3112"/>
      <c r="BCE55" s="3112"/>
      <c r="BCF55" s="3112"/>
      <c r="BCG55" s="3112"/>
      <c r="BCH55" s="3112"/>
      <c r="BCI55" s="3112"/>
      <c r="BCJ55" s="3112"/>
      <c r="BCK55" s="3112"/>
      <c r="BCL55" s="3112"/>
      <c r="BCM55" s="3112"/>
      <c r="BCN55" s="3112"/>
      <c r="BCO55" s="3112"/>
      <c r="BCP55" s="3112"/>
      <c r="BCQ55" s="3112"/>
      <c r="BCR55" s="3112"/>
      <c r="BCS55" s="3112"/>
      <c r="BCT55" s="3112"/>
      <c r="BCU55" s="3112"/>
      <c r="BCV55" s="3112"/>
      <c r="BCW55" s="3112"/>
      <c r="BCX55" s="3112"/>
      <c r="BCY55" s="3112"/>
      <c r="BCZ55" s="3112"/>
      <c r="BDA55" s="3112"/>
      <c r="BDB55" s="3112"/>
      <c r="BDC55" s="3112"/>
      <c r="BDD55" s="3112"/>
      <c r="BDE55" s="3112"/>
      <c r="BDF55" s="3112"/>
      <c r="BDG55" s="3112"/>
      <c r="BDH55" s="3112"/>
      <c r="BDI55" s="3112"/>
      <c r="BDJ55" s="3112"/>
      <c r="BDK55" s="3112"/>
      <c r="BDL55" s="3112"/>
      <c r="BDM55" s="3112"/>
      <c r="BDN55" s="3112"/>
      <c r="BDO55" s="3112"/>
      <c r="BDP55" s="3112"/>
      <c r="BDQ55" s="3112"/>
      <c r="BDR55" s="3112"/>
      <c r="BDS55" s="3112"/>
      <c r="BDT55" s="3112"/>
      <c r="BDU55" s="3112"/>
      <c r="BDV55" s="3112"/>
      <c r="BDW55" s="3112"/>
      <c r="BDX55" s="3112"/>
      <c r="BDY55" s="3112"/>
      <c r="BDZ55" s="3112"/>
      <c r="BEA55" s="3112"/>
      <c r="BEB55" s="3112"/>
      <c r="BEC55" s="3112"/>
      <c r="BED55" s="3112"/>
      <c r="BEE55" s="3112"/>
      <c r="BEF55" s="3112"/>
      <c r="BEG55" s="3112"/>
      <c r="BEH55" s="3112"/>
      <c r="BEI55" s="3112"/>
      <c r="BEJ55" s="3112"/>
      <c r="BEK55" s="3112"/>
      <c r="BEL55" s="3112"/>
      <c r="BEM55" s="3112"/>
      <c r="BEN55" s="3112"/>
      <c r="BEO55" s="3112"/>
      <c r="BEP55" s="3112"/>
      <c r="BEQ55" s="3112"/>
      <c r="BER55" s="3112"/>
      <c r="BES55" s="3112"/>
      <c r="BET55" s="3112"/>
      <c r="BEU55" s="3112"/>
      <c r="BEV55" s="3112"/>
      <c r="BEW55" s="3112"/>
      <c r="BEX55" s="3112"/>
      <c r="BEY55" s="3112"/>
      <c r="BEZ55" s="3112"/>
      <c r="BFA55" s="3112"/>
      <c r="BFB55" s="3112"/>
      <c r="BFC55" s="3112"/>
      <c r="BFD55" s="3112"/>
      <c r="BFE55" s="3112"/>
      <c r="BFF55" s="3112"/>
      <c r="BFG55" s="3112"/>
      <c r="BFH55" s="3112"/>
      <c r="BFI55" s="3112"/>
      <c r="BFJ55" s="3112"/>
      <c r="BFK55" s="3112"/>
      <c r="BFL55" s="3112"/>
      <c r="BFM55" s="3112"/>
      <c r="BFN55" s="3112"/>
      <c r="BFO55" s="3112"/>
      <c r="BFP55" s="3112"/>
      <c r="BFQ55" s="3112"/>
      <c r="BFR55" s="3112"/>
      <c r="BFS55" s="3112"/>
      <c r="BFT55" s="3112"/>
      <c r="BFU55" s="3112"/>
      <c r="BFV55" s="3112"/>
      <c r="BFW55" s="3112"/>
      <c r="BFX55" s="3112"/>
      <c r="BFY55" s="3112"/>
      <c r="BFZ55" s="3112"/>
      <c r="BGA55" s="3112"/>
      <c r="BGB55" s="3112"/>
      <c r="BGC55" s="3112"/>
      <c r="BGD55" s="3112"/>
      <c r="BGE55" s="3112"/>
      <c r="BGF55" s="3112"/>
      <c r="BGG55" s="3112"/>
      <c r="BGH55" s="3112"/>
      <c r="BGI55" s="3112"/>
      <c r="BGJ55" s="3112"/>
      <c r="BGK55" s="3112"/>
      <c r="BGL55" s="3112"/>
      <c r="BGM55" s="3112"/>
      <c r="BGN55" s="3112"/>
      <c r="BGO55" s="3112"/>
      <c r="BGP55" s="3112"/>
      <c r="BGQ55" s="3112"/>
      <c r="BGR55" s="3112"/>
      <c r="BGS55" s="3112"/>
      <c r="BGT55" s="3112"/>
      <c r="BGU55" s="3112"/>
      <c r="BGV55" s="3112"/>
      <c r="BGW55" s="3112"/>
      <c r="BGX55" s="3112"/>
      <c r="BGY55" s="3112"/>
      <c r="BGZ55" s="3112"/>
      <c r="BHA55" s="3112"/>
      <c r="BHB55" s="3112"/>
      <c r="BHC55" s="3112"/>
      <c r="BHD55" s="3112"/>
      <c r="BHE55" s="3112"/>
      <c r="BHF55" s="3112"/>
      <c r="BHG55" s="3112"/>
      <c r="BHH55" s="3112"/>
      <c r="BHI55" s="3112"/>
      <c r="BHJ55" s="3112"/>
      <c r="BHK55" s="3112"/>
      <c r="BHL55" s="3112"/>
      <c r="BHM55" s="3112"/>
      <c r="BHN55" s="3112"/>
      <c r="BHO55" s="3112"/>
      <c r="BHP55" s="3112"/>
      <c r="BHQ55" s="3112"/>
      <c r="BHR55" s="3112"/>
      <c r="BHS55" s="3112"/>
      <c r="BHT55" s="3112"/>
      <c r="BHU55" s="3112"/>
      <c r="BHV55" s="3112"/>
      <c r="BHW55" s="3112"/>
      <c r="BHX55" s="3112"/>
      <c r="BHY55" s="3112"/>
      <c r="BHZ55" s="3112"/>
      <c r="BIA55" s="3112"/>
      <c r="BIB55" s="3112"/>
      <c r="BIC55" s="3112"/>
      <c r="BID55" s="3112"/>
      <c r="BIE55" s="3112"/>
      <c r="BIF55" s="3112"/>
      <c r="BIG55" s="3112"/>
      <c r="BIH55" s="3112"/>
      <c r="BII55" s="3112"/>
      <c r="BIJ55" s="3112"/>
      <c r="BIK55" s="3112"/>
      <c r="BIL55" s="3112"/>
      <c r="BIM55" s="3112"/>
      <c r="BIN55" s="3112"/>
      <c r="BIO55" s="3112"/>
      <c r="BIP55" s="3112"/>
      <c r="BIQ55" s="3112"/>
      <c r="BIR55" s="3112"/>
      <c r="BIS55" s="3112"/>
      <c r="BIT55" s="3112"/>
      <c r="BIU55" s="3112"/>
      <c r="BIV55" s="3112"/>
      <c r="BIW55" s="3112"/>
      <c r="BIX55" s="3112"/>
      <c r="BIY55" s="3112"/>
      <c r="BIZ55" s="3112"/>
      <c r="BJA55" s="3112"/>
      <c r="BJB55" s="3112"/>
      <c r="BJC55" s="3112"/>
      <c r="BJD55" s="3112"/>
      <c r="BJE55" s="3112"/>
      <c r="BJF55" s="3112"/>
      <c r="BJG55" s="3112"/>
      <c r="BJH55" s="3112"/>
      <c r="BJI55" s="3112"/>
      <c r="BJJ55" s="3112"/>
      <c r="BJK55" s="3112"/>
      <c r="BJL55" s="3112"/>
      <c r="BJM55" s="3112"/>
      <c r="BJN55" s="3112"/>
      <c r="BJO55" s="3112"/>
      <c r="BJP55" s="3112"/>
      <c r="BJQ55" s="3112"/>
      <c r="BJR55" s="3112"/>
      <c r="BJS55" s="3112"/>
      <c r="BJT55" s="3112"/>
      <c r="BJU55" s="3112"/>
      <c r="BJV55" s="3112"/>
      <c r="BJW55" s="3112"/>
      <c r="BJX55" s="3112"/>
      <c r="BJY55" s="3112"/>
      <c r="BJZ55" s="3112"/>
      <c r="BKA55" s="3112"/>
      <c r="BKB55" s="3112"/>
      <c r="BKC55" s="3112"/>
      <c r="BKD55" s="3112"/>
      <c r="BKE55" s="3112"/>
      <c r="BKF55" s="3112"/>
      <c r="BKG55" s="3112"/>
      <c r="BKH55" s="3112"/>
      <c r="BKI55" s="3112"/>
      <c r="BKJ55" s="3112"/>
      <c r="BKK55" s="3112"/>
      <c r="BKL55" s="3112"/>
      <c r="BKM55" s="3112"/>
      <c r="BKN55" s="3112"/>
      <c r="BKO55" s="3112"/>
      <c r="BKP55" s="3112"/>
      <c r="BKQ55" s="3112"/>
      <c r="BKR55" s="3112"/>
      <c r="BKS55" s="3112"/>
      <c r="BKT55" s="3112"/>
      <c r="BKU55" s="3112"/>
      <c r="BKV55" s="3112"/>
      <c r="BKW55" s="3112"/>
      <c r="BKX55" s="3112"/>
      <c r="BKY55" s="3112"/>
      <c r="BKZ55" s="3112"/>
      <c r="BLA55" s="3112"/>
      <c r="BLB55" s="3112"/>
      <c r="BLC55" s="3112"/>
      <c r="BLD55" s="3112"/>
      <c r="BLE55" s="3112"/>
      <c r="BLF55" s="3112"/>
      <c r="BLG55" s="3112"/>
      <c r="BLH55" s="3112"/>
      <c r="BLI55" s="3112"/>
      <c r="BLJ55" s="3112"/>
      <c r="BLK55" s="3112"/>
      <c r="BLL55" s="3112"/>
      <c r="BLM55" s="3112"/>
      <c r="BLN55" s="3112"/>
      <c r="BLO55" s="3112"/>
      <c r="BLP55" s="3112"/>
      <c r="BLQ55" s="3112"/>
      <c r="BLR55" s="3112"/>
      <c r="BLS55" s="3112"/>
      <c r="BLT55" s="3112"/>
      <c r="BLU55" s="3112"/>
      <c r="BLV55" s="3112"/>
      <c r="BLW55" s="3112"/>
      <c r="BLX55" s="3112"/>
      <c r="BLY55" s="3112"/>
      <c r="BLZ55" s="3112"/>
      <c r="BMA55" s="3112"/>
      <c r="BMB55" s="3112"/>
      <c r="BMC55" s="3112"/>
      <c r="BMD55" s="3112"/>
      <c r="BME55" s="3112"/>
      <c r="BMF55" s="3112"/>
      <c r="BMG55" s="3112"/>
      <c r="BMH55" s="3112"/>
      <c r="BMI55" s="3112"/>
      <c r="BMJ55" s="3112"/>
      <c r="BMK55" s="3112"/>
      <c r="BML55" s="3112"/>
      <c r="BMM55" s="3112"/>
      <c r="BMN55" s="3112"/>
      <c r="BMO55" s="3112"/>
      <c r="BMP55" s="3112"/>
      <c r="BMQ55" s="3112"/>
      <c r="BMR55" s="3112"/>
      <c r="BMS55" s="3112"/>
      <c r="BMT55" s="3112"/>
      <c r="BMU55" s="3112"/>
      <c r="BMV55" s="3112"/>
      <c r="BMW55" s="3112"/>
      <c r="BMX55" s="3112"/>
      <c r="BMY55" s="3112"/>
      <c r="BMZ55" s="3112"/>
      <c r="BNA55" s="3112"/>
      <c r="BNB55" s="3112"/>
      <c r="BNC55" s="3112"/>
      <c r="BND55" s="3112"/>
      <c r="BNE55" s="3112"/>
      <c r="BNF55" s="3112"/>
      <c r="BNG55" s="3112"/>
      <c r="BNH55" s="3112"/>
      <c r="BNI55" s="3112"/>
      <c r="BNJ55" s="3112"/>
      <c r="BNK55" s="3112"/>
      <c r="BNL55" s="3112"/>
      <c r="BNM55" s="3112"/>
      <c r="BNN55" s="3112"/>
      <c r="BNO55" s="3112"/>
      <c r="BNP55" s="3112"/>
      <c r="BNQ55" s="3112"/>
      <c r="BNR55" s="3112"/>
      <c r="BNS55" s="3112"/>
      <c r="BNT55" s="3112"/>
      <c r="BNU55" s="3112"/>
      <c r="BNV55" s="3112"/>
      <c r="BNW55" s="3112"/>
      <c r="BNX55" s="3112"/>
      <c r="BNY55" s="3112"/>
      <c r="BNZ55" s="3112"/>
      <c r="BOA55" s="3112"/>
      <c r="BOB55" s="3112"/>
      <c r="BOC55" s="3112"/>
      <c r="BOD55" s="3112"/>
      <c r="BOE55" s="3112"/>
      <c r="BOF55" s="3112"/>
      <c r="BOG55" s="3112"/>
      <c r="BOH55" s="3112"/>
      <c r="BOI55" s="3112"/>
      <c r="BOJ55" s="3112"/>
      <c r="BOK55" s="3112"/>
      <c r="BOL55" s="3112"/>
      <c r="BOM55" s="3112"/>
      <c r="BON55" s="3112"/>
      <c r="BOO55" s="3112"/>
      <c r="BOP55" s="3112"/>
      <c r="BOQ55" s="3112"/>
      <c r="BOR55" s="3112"/>
      <c r="BOS55" s="3112"/>
      <c r="BOT55" s="3112"/>
      <c r="BOU55" s="3112"/>
      <c r="BOV55" s="3112"/>
      <c r="BOW55" s="3112"/>
      <c r="BOX55" s="3112"/>
      <c r="BOY55" s="3112"/>
      <c r="BOZ55" s="3112"/>
      <c r="BPA55" s="3112"/>
      <c r="BPB55" s="3112"/>
      <c r="BPC55" s="3112"/>
      <c r="BPD55" s="3112"/>
      <c r="BPE55" s="3112"/>
      <c r="BPF55" s="3112"/>
      <c r="BPG55" s="3112"/>
      <c r="BPH55" s="3112"/>
      <c r="BPI55" s="3112"/>
      <c r="BPJ55" s="3112"/>
      <c r="BPK55" s="3112"/>
      <c r="BPL55" s="3112"/>
      <c r="BPM55" s="3112"/>
      <c r="BPN55" s="3112"/>
      <c r="BPO55" s="3112"/>
      <c r="BPP55" s="3112"/>
      <c r="BPQ55" s="3112"/>
      <c r="BPR55" s="3112"/>
      <c r="BPS55" s="3112"/>
      <c r="BPT55" s="3112"/>
      <c r="BPU55" s="3112"/>
      <c r="BPV55" s="3112"/>
      <c r="BPW55" s="3112"/>
      <c r="BPX55" s="3112"/>
      <c r="BPY55" s="3112"/>
      <c r="BPZ55" s="3112"/>
      <c r="BQA55" s="3112"/>
      <c r="BQB55" s="3112"/>
      <c r="BQC55" s="3112"/>
      <c r="BQD55" s="3112"/>
      <c r="BQE55" s="3112"/>
      <c r="BQF55" s="3112"/>
      <c r="BQG55" s="3112"/>
      <c r="BQH55" s="3112"/>
      <c r="BQI55" s="3112"/>
      <c r="BQJ55" s="3112"/>
      <c r="BQK55" s="3112"/>
      <c r="BQL55" s="3112"/>
      <c r="BQM55" s="3112"/>
      <c r="BQN55" s="3112"/>
      <c r="BQO55" s="3112"/>
      <c r="BQP55" s="3112"/>
      <c r="BQQ55" s="3112"/>
      <c r="BQR55" s="3112"/>
      <c r="BQS55" s="3112"/>
      <c r="BQT55" s="3112"/>
      <c r="BQU55" s="3112"/>
      <c r="BQV55" s="3112"/>
      <c r="BQW55" s="3112"/>
      <c r="BQX55" s="3112"/>
      <c r="BQY55" s="3112"/>
      <c r="BQZ55" s="3112"/>
      <c r="BRA55" s="3112"/>
      <c r="BRB55" s="3112"/>
      <c r="BRC55" s="3112"/>
      <c r="BRD55" s="3112"/>
      <c r="BRE55" s="3112"/>
      <c r="BRF55" s="3112"/>
      <c r="BRG55" s="3112"/>
      <c r="BRH55" s="3112"/>
      <c r="BRI55" s="3112"/>
      <c r="BRJ55" s="3112"/>
      <c r="BRK55" s="3112"/>
      <c r="BRL55" s="3112"/>
      <c r="BRM55" s="3112"/>
      <c r="BRN55" s="3112"/>
      <c r="BRO55" s="3112"/>
      <c r="BRP55" s="3112"/>
      <c r="BRQ55" s="3112"/>
      <c r="BRR55" s="3112"/>
      <c r="BRS55" s="3112"/>
      <c r="BRT55" s="3112"/>
      <c r="BRU55" s="3112"/>
      <c r="BRV55" s="3112"/>
      <c r="BRW55" s="3112"/>
      <c r="BRX55" s="3112"/>
      <c r="BRY55" s="3112"/>
      <c r="BRZ55" s="3112"/>
      <c r="BSA55" s="3112"/>
      <c r="BSB55" s="3112"/>
      <c r="BSC55" s="3112"/>
      <c r="BSD55" s="3112"/>
      <c r="BSE55" s="3112"/>
      <c r="BSF55" s="3112"/>
      <c r="BSG55" s="3112"/>
      <c r="BSH55" s="3112"/>
      <c r="BSI55" s="3112"/>
      <c r="BSJ55" s="3112"/>
      <c r="BSK55" s="3112"/>
      <c r="BSL55" s="3112"/>
      <c r="BSM55" s="3112"/>
      <c r="BSN55" s="3112"/>
      <c r="BSO55" s="3112"/>
      <c r="BSP55" s="3112"/>
      <c r="BSQ55" s="3112"/>
      <c r="BSR55" s="3112"/>
      <c r="BSS55" s="3112"/>
      <c r="BST55" s="3112"/>
      <c r="BSU55" s="3112"/>
      <c r="BSV55" s="3112"/>
      <c r="BSW55" s="3112"/>
      <c r="BSX55" s="3112"/>
      <c r="BSY55" s="3112"/>
      <c r="BSZ55" s="3112"/>
      <c r="BTA55" s="3112"/>
      <c r="BTB55" s="3112"/>
      <c r="BTC55" s="3112"/>
      <c r="BTD55" s="3112"/>
      <c r="BTE55" s="3112"/>
      <c r="BTF55" s="3112"/>
      <c r="BTG55" s="3112"/>
      <c r="BTH55" s="3112"/>
      <c r="BTI55" s="3112"/>
      <c r="BTJ55" s="3112"/>
      <c r="BTK55" s="3112"/>
      <c r="BTL55" s="3112"/>
      <c r="BTM55" s="3112"/>
      <c r="BTN55" s="3112"/>
      <c r="BTO55" s="3112"/>
      <c r="BTP55" s="3112"/>
      <c r="BTQ55" s="3112"/>
      <c r="BTR55" s="3112"/>
      <c r="BTS55" s="3112"/>
      <c r="BTT55" s="3112"/>
      <c r="BTU55" s="3112"/>
      <c r="BTV55" s="3112"/>
      <c r="BTW55" s="3112"/>
      <c r="BTX55" s="3112"/>
      <c r="BTY55" s="3112"/>
      <c r="BTZ55" s="3112"/>
      <c r="BUA55" s="3112"/>
      <c r="BUB55" s="3112"/>
      <c r="BUC55" s="3112"/>
      <c r="BUD55" s="3112"/>
      <c r="BUE55" s="3112"/>
      <c r="BUF55" s="3112"/>
      <c r="BUG55" s="3112"/>
      <c r="BUH55" s="3112"/>
      <c r="BUI55" s="3112"/>
      <c r="BUJ55" s="3112"/>
      <c r="BUK55" s="3112"/>
      <c r="BUL55" s="3112"/>
      <c r="BUM55" s="3112"/>
      <c r="BUN55" s="3112"/>
      <c r="BUO55" s="3112"/>
      <c r="BUP55" s="3112"/>
      <c r="BUQ55" s="3112"/>
      <c r="BUR55" s="3112"/>
      <c r="BUS55" s="3112"/>
      <c r="BUT55" s="3112"/>
      <c r="BUU55" s="3112"/>
      <c r="BUV55" s="3112"/>
      <c r="BUW55" s="3112"/>
      <c r="BUX55" s="3112"/>
      <c r="BUY55" s="3112"/>
      <c r="BUZ55" s="3112"/>
      <c r="BVA55" s="3112"/>
      <c r="BVB55" s="3112"/>
      <c r="BVC55" s="3112"/>
      <c r="BVD55" s="3112"/>
      <c r="BVE55" s="3112"/>
      <c r="BVF55" s="3112"/>
      <c r="BVG55" s="3112"/>
      <c r="BVH55" s="3112"/>
      <c r="BVI55" s="3112"/>
      <c r="BVJ55" s="3112"/>
      <c r="BVK55" s="3112"/>
      <c r="BVL55" s="3112"/>
      <c r="BVM55" s="3112"/>
      <c r="BVN55" s="3112"/>
      <c r="BVO55" s="3112"/>
      <c r="BVP55" s="3112"/>
      <c r="BVQ55" s="3112"/>
      <c r="BVR55" s="3112"/>
      <c r="BVS55" s="3112"/>
      <c r="BVT55" s="3112"/>
      <c r="BVU55" s="3112"/>
      <c r="BVV55" s="3112"/>
      <c r="BVW55" s="3112"/>
      <c r="BVX55" s="3112"/>
      <c r="BVY55" s="3112"/>
      <c r="BVZ55" s="3112"/>
      <c r="BWA55" s="3112"/>
      <c r="BWB55" s="3112"/>
      <c r="BWC55" s="3112"/>
      <c r="BWD55" s="3112"/>
      <c r="BWE55" s="3112"/>
      <c r="BWF55" s="3112"/>
      <c r="BWG55" s="3112"/>
      <c r="BWH55" s="3112"/>
      <c r="BWI55" s="3112"/>
      <c r="BWJ55" s="3112"/>
      <c r="BWK55" s="3112"/>
      <c r="BWL55" s="3112"/>
      <c r="BWM55" s="3112"/>
      <c r="BWN55" s="3112"/>
      <c r="BWO55" s="3112"/>
      <c r="BWP55" s="3112"/>
      <c r="BWQ55" s="3112"/>
      <c r="BWR55" s="3112"/>
      <c r="BWS55" s="3112"/>
      <c r="BWT55" s="3112"/>
      <c r="BWU55" s="3112"/>
      <c r="BWV55" s="3112"/>
      <c r="BWW55" s="3112"/>
      <c r="BWX55" s="3112"/>
      <c r="BWY55" s="3112"/>
      <c r="BWZ55" s="3112"/>
      <c r="BXA55" s="3112"/>
      <c r="BXB55" s="3112"/>
      <c r="BXC55" s="3112"/>
      <c r="BXD55" s="3112"/>
      <c r="BXE55" s="3112"/>
      <c r="BXF55" s="3112"/>
      <c r="BXG55" s="3112"/>
      <c r="BXH55" s="3112"/>
      <c r="BXI55" s="3112"/>
      <c r="BXJ55" s="3112"/>
      <c r="BXK55" s="3112"/>
      <c r="BXL55" s="3112"/>
      <c r="BXM55" s="3112"/>
      <c r="BXN55" s="3112"/>
      <c r="BXO55" s="3112"/>
      <c r="BXP55" s="3112"/>
      <c r="BXQ55" s="3112"/>
      <c r="BXR55" s="3112"/>
      <c r="BXS55" s="3112"/>
      <c r="BXT55" s="3112"/>
      <c r="BXU55" s="3112"/>
      <c r="BXV55" s="3112"/>
      <c r="BXW55" s="3112"/>
      <c r="BXX55" s="3112"/>
      <c r="BXY55" s="3112"/>
      <c r="BXZ55" s="3112"/>
      <c r="BYA55" s="3112"/>
      <c r="BYB55" s="3112"/>
      <c r="BYC55" s="3112"/>
      <c r="BYD55" s="3112"/>
      <c r="BYE55" s="3112"/>
      <c r="BYF55" s="3112"/>
      <c r="BYG55" s="3112"/>
      <c r="BYH55" s="3112"/>
      <c r="BYI55" s="3112"/>
      <c r="BYJ55" s="3112"/>
      <c r="BYK55" s="3112"/>
      <c r="BYL55" s="3112"/>
      <c r="BYM55" s="3112"/>
      <c r="BYN55" s="3112"/>
      <c r="BYO55" s="3112"/>
      <c r="BYP55" s="3112"/>
      <c r="BYQ55" s="3112"/>
      <c r="BYR55" s="3112"/>
      <c r="BYS55" s="3112"/>
      <c r="BYT55" s="3112"/>
      <c r="BYU55" s="3112"/>
      <c r="BYV55" s="3112"/>
      <c r="BYW55" s="3112"/>
      <c r="BYX55" s="3112"/>
      <c r="BYY55" s="3112"/>
      <c r="BYZ55" s="3112"/>
      <c r="BZA55" s="3112"/>
      <c r="BZB55" s="3112"/>
      <c r="BZC55" s="3112"/>
      <c r="BZD55" s="3112"/>
      <c r="BZE55" s="3112"/>
      <c r="BZF55" s="3112"/>
      <c r="BZG55" s="3112"/>
      <c r="BZH55" s="3112"/>
      <c r="BZI55" s="3112"/>
      <c r="BZJ55" s="3112"/>
      <c r="BZK55" s="3112"/>
      <c r="BZL55" s="3112"/>
      <c r="BZM55" s="3112"/>
      <c r="BZN55" s="3112"/>
      <c r="BZO55" s="3112"/>
      <c r="BZP55" s="3112"/>
      <c r="BZQ55" s="3112"/>
      <c r="BZR55" s="3112"/>
      <c r="BZS55" s="3112"/>
      <c r="BZT55" s="3112"/>
      <c r="BZU55" s="3112"/>
      <c r="BZV55" s="3112"/>
      <c r="BZW55" s="3112"/>
      <c r="BZX55" s="3112"/>
      <c r="BZY55" s="3112"/>
      <c r="BZZ55" s="3112"/>
      <c r="CAA55" s="3112"/>
      <c r="CAB55" s="3112"/>
      <c r="CAC55" s="3112"/>
      <c r="CAD55" s="3112"/>
      <c r="CAE55" s="3112"/>
      <c r="CAF55" s="3112"/>
      <c r="CAG55" s="3112"/>
      <c r="CAH55" s="3112"/>
      <c r="CAI55" s="3112"/>
      <c r="CAJ55" s="3112"/>
      <c r="CAK55" s="3112"/>
      <c r="CAL55" s="3112"/>
      <c r="CAM55" s="3112"/>
      <c r="CAN55" s="3112"/>
      <c r="CAO55" s="3112"/>
      <c r="CAP55" s="3112"/>
      <c r="CAQ55" s="3112"/>
      <c r="CAR55" s="3112"/>
      <c r="CAS55" s="3112"/>
      <c r="CAT55" s="3112"/>
      <c r="CAU55" s="3112"/>
      <c r="CAV55" s="3112"/>
      <c r="CAW55" s="3112"/>
      <c r="CAX55" s="3112"/>
      <c r="CAY55" s="3112"/>
      <c r="CAZ55" s="3112"/>
      <c r="CBA55" s="3112"/>
      <c r="CBB55" s="3112"/>
      <c r="CBC55" s="3112"/>
      <c r="CBD55" s="3112"/>
      <c r="CBE55" s="3112"/>
      <c r="CBF55" s="3112"/>
      <c r="CBG55" s="3112"/>
      <c r="CBH55" s="3112"/>
      <c r="CBI55" s="3112"/>
      <c r="CBJ55" s="3112"/>
      <c r="CBK55" s="3112"/>
      <c r="CBL55" s="3112"/>
      <c r="CBM55" s="3112"/>
      <c r="CBN55" s="3112"/>
      <c r="CBO55" s="3112"/>
      <c r="CBP55" s="3112"/>
      <c r="CBQ55" s="3112"/>
      <c r="CBR55" s="3112"/>
      <c r="CBS55" s="3112"/>
      <c r="CBT55" s="3112"/>
      <c r="CBU55" s="3112"/>
      <c r="CBV55" s="3112"/>
      <c r="CBW55" s="3112"/>
      <c r="CBX55" s="3112"/>
      <c r="CBY55" s="3112"/>
      <c r="CBZ55" s="3112"/>
      <c r="CCA55" s="3112"/>
      <c r="CCB55" s="3112"/>
      <c r="CCC55" s="3112"/>
      <c r="CCD55" s="3112"/>
      <c r="CCE55" s="3112"/>
      <c r="CCF55" s="3112"/>
      <c r="CCG55" s="3112"/>
      <c r="CCH55" s="3112"/>
      <c r="CCI55" s="3112"/>
      <c r="CCJ55" s="3112"/>
      <c r="CCK55" s="3112"/>
      <c r="CCL55" s="3112"/>
      <c r="CCM55" s="3112"/>
      <c r="CCN55" s="3112"/>
      <c r="CCO55" s="3112"/>
      <c r="CCP55" s="3112"/>
      <c r="CCQ55" s="3112"/>
      <c r="CCR55" s="3112"/>
      <c r="CCS55" s="3112"/>
      <c r="CCT55" s="3112"/>
      <c r="CCU55" s="3112"/>
      <c r="CCV55" s="3112"/>
      <c r="CCW55" s="3112"/>
      <c r="CCX55" s="3112"/>
      <c r="CCY55" s="3112"/>
      <c r="CCZ55" s="3112"/>
      <c r="CDA55" s="3112"/>
      <c r="CDB55" s="3112"/>
      <c r="CDC55" s="3112"/>
      <c r="CDD55" s="3112"/>
      <c r="CDE55" s="3112"/>
      <c r="CDF55" s="3112"/>
      <c r="CDG55" s="3112"/>
      <c r="CDH55" s="3112"/>
      <c r="CDI55" s="3112"/>
      <c r="CDJ55" s="3112"/>
      <c r="CDK55" s="3112"/>
      <c r="CDL55" s="3112"/>
      <c r="CDM55" s="3112"/>
      <c r="CDN55" s="3112"/>
      <c r="CDO55" s="3112"/>
      <c r="CDP55" s="3112"/>
      <c r="CDQ55" s="3112"/>
      <c r="CDR55" s="3112"/>
      <c r="CDS55" s="3112"/>
      <c r="CDT55" s="3112"/>
      <c r="CDU55" s="3112"/>
      <c r="CDV55" s="3112"/>
      <c r="CDW55" s="3112"/>
      <c r="CDX55" s="3112"/>
      <c r="CDY55" s="3112"/>
      <c r="CDZ55" s="3112"/>
      <c r="CEA55" s="3112"/>
      <c r="CEB55" s="3112"/>
      <c r="CEC55" s="3112"/>
      <c r="CED55" s="3112"/>
      <c r="CEE55" s="3112"/>
      <c r="CEF55" s="3112"/>
      <c r="CEG55" s="3112"/>
      <c r="CEH55" s="3112"/>
      <c r="CEI55" s="3112"/>
      <c r="CEJ55" s="3112"/>
      <c r="CEK55" s="3112"/>
      <c r="CEL55" s="3112"/>
      <c r="CEM55" s="3112"/>
      <c r="CEN55" s="3112"/>
      <c r="CEO55" s="3112"/>
      <c r="CEP55" s="3112"/>
      <c r="CEQ55" s="3112"/>
      <c r="CER55" s="3112"/>
      <c r="CES55" s="3112"/>
      <c r="CET55" s="3112"/>
      <c r="CEU55" s="3112"/>
      <c r="CEV55" s="3112"/>
      <c r="CEW55" s="3112"/>
      <c r="CEX55" s="3112"/>
      <c r="CEY55" s="3112"/>
      <c r="CEZ55" s="3112"/>
      <c r="CFA55" s="3112"/>
      <c r="CFB55" s="3112"/>
      <c r="CFC55" s="3112"/>
      <c r="CFD55" s="3112"/>
      <c r="CFE55" s="3112"/>
      <c r="CFF55" s="3112"/>
      <c r="CFG55" s="3112"/>
      <c r="CFH55" s="3112"/>
      <c r="CFI55" s="3112"/>
      <c r="CFJ55" s="3112"/>
      <c r="CFK55" s="3112"/>
      <c r="CFL55" s="3112"/>
      <c r="CFM55" s="3112"/>
      <c r="CFN55" s="3112"/>
      <c r="CFO55" s="3112"/>
      <c r="CFP55" s="3112"/>
      <c r="CFQ55" s="3112"/>
      <c r="CFR55" s="3112"/>
      <c r="CFS55" s="3112"/>
      <c r="CFT55" s="3112"/>
      <c r="CFU55" s="3112"/>
      <c r="CFV55" s="3112"/>
      <c r="CFW55" s="3112"/>
      <c r="CFX55" s="3112"/>
      <c r="CFY55" s="3112"/>
      <c r="CFZ55" s="3112"/>
      <c r="CGA55" s="3112"/>
      <c r="CGB55" s="3112"/>
      <c r="CGC55" s="3112"/>
      <c r="CGD55" s="3112"/>
      <c r="CGE55" s="3112"/>
      <c r="CGF55" s="3112"/>
      <c r="CGG55" s="3112"/>
      <c r="CGH55" s="3112"/>
      <c r="CGI55" s="3112"/>
      <c r="CGJ55" s="3112"/>
      <c r="CGK55" s="3112"/>
      <c r="CGL55" s="3112"/>
      <c r="CGM55" s="3112"/>
      <c r="CGN55" s="3112"/>
      <c r="CGO55" s="3112"/>
      <c r="CGP55" s="3112"/>
      <c r="CGQ55" s="3112"/>
      <c r="CGR55" s="3112"/>
      <c r="CGS55" s="3112"/>
      <c r="CGT55" s="3112"/>
      <c r="CGU55" s="3112"/>
      <c r="CGV55" s="3112"/>
      <c r="CGW55" s="3112"/>
      <c r="CGX55" s="3112"/>
      <c r="CGY55" s="3112"/>
      <c r="CGZ55" s="3112"/>
      <c r="CHA55" s="3112"/>
      <c r="CHB55" s="3112"/>
      <c r="CHC55" s="3112"/>
      <c r="CHD55" s="3112"/>
      <c r="CHE55" s="3112"/>
      <c r="CHF55" s="3112"/>
      <c r="CHG55" s="3112"/>
      <c r="CHH55" s="3112"/>
      <c r="CHI55" s="3112"/>
      <c r="CHJ55" s="3112"/>
      <c r="CHK55" s="3112"/>
      <c r="CHL55" s="3112"/>
      <c r="CHM55" s="3112"/>
      <c r="CHN55" s="3112"/>
      <c r="CHO55" s="3112"/>
      <c r="CHP55" s="3112"/>
      <c r="CHQ55" s="3112"/>
      <c r="CHR55" s="3112"/>
      <c r="CHS55" s="3112"/>
      <c r="CHT55" s="3112"/>
      <c r="CHU55" s="3112"/>
      <c r="CHV55" s="3112"/>
      <c r="CHW55" s="3112"/>
      <c r="CHX55" s="3112"/>
      <c r="CHY55" s="3112"/>
      <c r="CHZ55" s="3112"/>
      <c r="CIA55" s="3112"/>
      <c r="CIB55" s="3112"/>
      <c r="CIC55" s="3112"/>
      <c r="CID55" s="3112"/>
      <c r="CIE55" s="3112"/>
      <c r="CIF55" s="3112"/>
      <c r="CIG55" s="3112"/>
      <c r="CIH55" s="3112"/>
      <c r="CII55" s="3112"/>
      <c r="CIJ55" s="3112"/>
      <c r="CIK55" s="3112"/>
      <c r="CIL55" s="3112"/>
      <c r="CIM55" s="3112"/>
      <c r="CIN55" s="3112"/>
      <c r="CIO55" s="3112"/>
      <c r="CIP55" s="3112"/>
      <c r="CIQ55" s="3112"/>
      <c r="CIR55" s="3112"/>
      <c r="CIS55" s="3112"/>
      <c r="CIT55" s="3112"/>
      <c r="CIU55" s="3112"/>
      <c r="CIV55" s="3112"/>
      <c r="CIW55" s="3112"/>
      <c r="CIX55" s="3112"/>
      <c r="CIY55" s="3112"/>
      <c r="CIZ55" s="3112"/>
      <c r="CJA55" s="3112"/>
      <c r="CJB55" s="3112"/>
      <c r="CJC55" s="3112"/>
      <c r="CJD55" s="3112"/>
      <c r="CJE55" s="3112"/>
      <c r="CJF55" s="3112"/>
      <c r="CJG55" s="3112"/>
      <c r="CJH55" s="3112"/>
      <c r="CJI55" s="3112"/>
      <c r="CJJ55" s="3112"/>
      <c r="CJK55" s="3112"/>
      <c r="CJL55" s="3112"/>
      <c r="CJM55" s="3112"/>
      <c r="CJN55" s="3112"/>
      <c r="CJO55" s="3112"/>
      <c r="CJP55" s="3112"/>
      <c r="CJQ55" s="3112"/>
      <c r="CJR55" s="3112"/>
      <c r="CJS55" s="3112"/>
      <c r="CJT55" s="3112"/>
      <c r="CJU55" s="3112"/>
      <c r="CJV55" s="3112"/>
      <c r="CJW55" s="3112"/>
      <c r="CJX55" s="3112"/>
      <c r="CJY55" s="3112"/>
      <c r="CJZ55" s="3112"/>
      <c r="CKA55" s="3112"/>
      <c r="CKB55" s="3112"/>
      <c r="CKC55" s="3112"/>
      <c r="CKD55" s="3112"/>
      <c r="CKE55" s="3112"/>
      <c r="CKF55" s="3112"/>
      <c r="CKG55" s="3112"/>
      <c r="CKH55" s="3112"/>
      <c r="CKI55" s="3112"/>
      <c r="CKJ55" s="3112"/>
      <c r="CKK55" s="3112"/>
      <c r="CKL55" s="3112"/>
      <c r="CKM55" s="3112"/>
      <c r="CKN55" s="3112"/>
      <c r="CKO55" s="3112"/>
      <c r="CKP55" s="3112"/>
      <c r="CKQ55" s="3112"/>
      <c r="CKR55" s="3112"/>
      <c r="CKS55" s="3112"/>
      <c r="CKT55" s="3112"/>
      <c r="CKU55" s="3112"/>
      <c r="CKV55" s="3112"/>
      <c r="CKW55" s="3112"/>
      <c r="CKX55" s="3112"/>
      <c r="CKY55" s="3112"/>
      <c r="CKZ55" s="3112"/>
      <c r="CLA55" s="3112"/>
      <c r="CLB55" s="3112"/>
      <c r="CLC55" s="3112"/>
      <c r="CLD55" s="3112"/>
      <c r="CLE55" s="3112"/>
      <c r="CLF55" s="3112"/>
      <c r="CLG55" s="3112"/>
      <c r="CLH55" s="3112"/>
      <c r="CLI55" s="3112"/>
      <c r="CLJ55" s="3112"/>
      <c r="CLK55" s="3112"/>
      <c r="CLL55" s="3112"/>
      <c r="CLM55" s="3112"/>
      <c r="CLN55" s="3112"/>
      <c r="CLO55" s="3112"/>
      <c r="CLP55" s="3112"/>
      <c r="CLQ55" s="3112"/>
      <c r="CLR55" s="3112"/>
      <c r="CLS55" s="3112"/>
      <c r="CLT55" s="3112"/>
      <c r="CLU55" s="3112"/>
      <c r="CLV55" s="3112"/>
      <c r="CLW55" s="3112"/>
      <c r="CLX55" s="3112"/>
      <c r="CLY55" s="3112"/>
      <c r="CLZ55" s="3112"/>
      <c r="CMA55" s="3112"/>
      <c r="CMB55" s="3112"/>
      <c r="CMC55" s="3112"/>
      <c r="CMD55" s="3112"/>
      <c r="CME55" s="3112"/>
      <c r="CMF55" s="3112"/>
      <c r="CMG55" s="3112"/>
      <c r="CMH55" s="3112"/>
      <c r="CMI55" s="3112"/>
      <c r="CMJ55" s="3112"/>
      <c r="CMK55" s="3112"/>
      <c r="CML55" s="3112"/>
      <c r="CMM55" s="3112"/>
      <c r="CMN55" s="3112"/>
      <c r="CMO55" s="3112"/>
      <c r="CMP55" s="3112"/>
      <c r="CMQ55" s="3112"/>
      <c r="CMR55" s="3112"/>
      <c r="CMS55" s="3112"/>
      <c r="CMT55" s="3112"/>
      <c r="CMU55" s="3112"/>
      <c r="CMV55" s="3112"/>
      <c r="CMW55" s="3112"/>
      <c r="CMX55" s="3112"/>
      <c r="CMY55" s="3112"/>
      <c r="CMZ55" s="3112"/>
      <c r="CNA55" s="3112"/>
      <c r="CNB55" s="3112"/>
      <c r="CNC55" s="3112"/>
      <c r="CND55" s="3112"/>
      <c r="CNE55" s="3112"/>
      <c r="CNF55" s="3112"/>
      <c r="CNG55" s="3112"/>
      <c r="CNH55" s="3112"/>
      <c r="CNI55" s="3112"/>
      <c r="CNJ55" s="3112"/>
      <c r="CNK55" s="3112"/>
      <c r="CNL55" s="3112"/>
      <c r="CNM55" s="3112"/>
      <c r="CNN55" s="3112"/>
      <c r="CNO55" s="3112"/>
      <c r="CNP55" s="3112"/>
      <c r="CNQ55" s="3112"/>
      <c r="CNR55" s="3112"/>
      <c r="CNS55" s="3112"/>
      <c r="CNT55" s="3112"/>
      <c r="CNU55" s="3112"/>
      <c r="CNV55" s="3112"/>
      <c r="CNW55" s="3112"/>
      <c r="CNX55" s="3112"/>
      <c r="CNY55" s="3112"/>
      <c r="CNZ55" s="3112"/>
      <c r="COA55" s="3112"/>
      <c r="COB55" s="3112"/>
      <c r="COC55" s="3112"/>
      <c r="COD55" s="3112"/>
      <c r="COE55" s="3112"/>
      <c r="COF55" s="3112"/>
      <c r="COG55" s="3112"/>
      <c r="COH55" s="3112"/>
      <c r="COI55" s="3112"/>
      <c r="COJ55" s="3112"/>
      <c r="COK55" s="3112"/>
      <c r="COL55" s="3112"/>
      <c r="COM55" s="3112"/>
      <c r="CON55" s="3112"/>
      <c r="COO55" s="3112"/>
      <c r="COP55" s="3112"/>
      <c r="COQ55" s="3112"/>
      <c r="COR55" s="3112"/>
      <c r="COS55" s="3112"/>
      <c r="COT55" s="3112"/>
      <c r="COU55" s="3112"/>
      <c r="COV55" s="3112"/>
      <c r="COW55" s="3112"/>
      <c r="COX55" s="3112"/>
      <c r="COY55" s="3112"/>
      <c r="COZ55" s="3112"/>
      <c r="CPA55" s="3112"/>
      <c r="CPB55" s="3112"/>
      <c r="CPC55" s="3112"/>
      <c r="CPD55" s="3112"/>
      <c r="CPE55" s="3112"/>
      <c r="CPF55" s="3112"/>
      <c r="CPG55" s="3112"/>
      <c r="CPH55" s="3112"/>
      <c r="CPI55" s="3112"/>
      <c r="CPJ55" s="3112"/>
      <c r="CPK55" s="3112"/>
      <c r="CPL55" s="3112"/>
      <c r="CPM55" s="3112"/>
      <c r="CPN55" s="3112"/>
      <c r="CPO55" s="3112"/>
      <c r="CPP55" s="3112"/>
      <c r="CPQ55" s="3112"/>
      <c r="CPR55" s="3112"/>
      <c r="CPS55" s="3112"/>
      <c r="CPT55" s="3112"/>
      <c r="CPU55" s="3112"/>
      <c r="CPV55" s="3112"/>
      <c r="CPW55" s="3112"/>
      <c r="CPX55" s="3112"/>
      <c r="CPY55" s="3112"/>
      <c r="CPZ55" s="3112"/>
      <c r="CQA55" s="3112"/>
      <c r="CQB55" s="3112"/>
      <c r="CQC55" s="3112"/>
      <c r="CQD55" s="3112"/>
      <c r="CQE55" s="3112"/>
      <c r="CQF55" s="3112"/>
      <c r="CQG55" s="3112"/>
      <c r="CQH55" s="3112"/>
      <c r="CQI55" s="3112"/>
      <c r="CQJ55" s="3112"/>
      <c r="CQK55" s="3112"/>
      <c r="CQL55" s="3112"/>
      <c r="CQM55" s="3112"/>
      <c r="CQN55" s="3112"/>
      <c r="CQO55" s="3112"/>
      <c r="CQP55" s="3112"/>
      <c r="CQQ55" s="3112"/>
      <c r="CQR55" s="3112"/>
      <c r="CQS55" s="3112"/>
      <c r="CQT55" s="3112"/>
      <c r="CQU55" s="3112"/>
      <c r="CQV55" s="3112"/>
      <c r="CQW55" s="3112"/>
      <c r="CQX55" s="3112"/>
      <c r="CQY55" s="3112"/>
      <c r="CQZ55" s="3112"/>
      <c r="CRA55" s="3112"/>
      <c r="CRB55" s="3112"/>
      <c r="CRC55" s="3112"/>
      <c r="CRD55" s="3112"/>
      <c r="CRE55" s="3112"/>
      <c r="CRF55" s="3112"/>
      <c r="CRG55" s="3112"/>
      <c r="CRH55" s="3112"/>
      <c r="CRI55" s="3112"/>
      <c r="CRJ55" s="3112"/>
      <c r="CRK55" s="3112"/>
      <c r="CRL55" s="3112"/>
      <c r="CRM55" s="3112"/>
      <c r="CRN55" s="3112"/>
      <c r="CRO55" s="3112"/>
      <c r="CRP55" s="3112"/>
      <c r="CRQ55" s="3112"/>
      <c r="CRR55" s="3112"/>
      <c r="CRS55" s="3112"/>
      <c r="CRT55" s="3112"/>
      <c r="CRU55" s="3112"/>
      <c r="CRV55" s="3112"/>
      <c r="CRW55" s="3112"/>
      <c r="CRX55" s="3112"/>
      <c r="CRY55" s="3112"/>
      <c r="CRZ55" s="3112"/>
      <c r="CSA55" s="3112"/>
      <c r="CSB55" s="3112"/>
      <c r="CSC55" s="3112"/>
      <c r="CSD55" s="3112"/>
      <c r="CSE55" s="3112"/>
      <c r="CSF55" s="3112"/>
      <c r="CSG55" s="3112"/>
      <c r="CSH55" s="3112"/>
      <c r="CSI55" s="3112"/>
      <c r="CSJ55" s="3112"/>
      <c r="CSK55" s="3112"/>
      <c r="CSL55" s="3112"/>
      <c r="CSM55" s="3112"/>
      <c r="CSN55" s="3112"/>
      <c r="CSO55" s="3112"/>
      <c r="CSP55" s="3112"/>
      <c r="CSQ55" s="3112"/>
      <c r="CSR55" s="3112"/>
      <c r="CSS55" s="3112"/>
      <c r="CST55" s="3112"/>
      <c r="CSU55" s="3112"/>
      <c r="CSV55" s="3112"/>
      <c r="CSW55" s="3112"/>
      <c r="CSX55" s="3112"/>
      <c r="CSY55" s="3112"/>
      <c r="CSZ55" s="3112"/>
      <c r="CTA55" s="3112"/>
      <c r="CTB55" s="3112"/>
      <c r="CTC55" s="3112"/>
      <c r="CTD55" s="3112"/>
      <c r="CTE55" s="3112"/>
      <c r="CTF55" s="3112"/>
      <c r="CTG55" s="3112"/>
      <c r="CTH55" s="3112"/>
      <c r="CTI55" s="3112"/>
      <c r="CTJ55" s="3112"/>
      <c r="CTK55" s="3112"/>
      <c r="CTL55" s="3112"/>
      <c r="CTM55" s="3112"/>
      <c r="CTN55" s="3112"/>
      <c r="CTO55" s="3112"/>
      <c r="CTP55" s="3112"/>
      <c r="CTQ55" s="3112"/>
      <c r="CTR55" s="3112"/>
      <c r="CTS55" s="3112"/>
      <c r="CTT55" s="3112"/>
      <c r="CTU55" s="3112"/>
      <c r="CTV55" s="3112"/>
      <c r="CTW55" s="3112"/>
      <c r="CTX55" s="3112"/>
      <c r="CTY55" s="3112"/>
      <c r="CTZ55" s="3112"/>
      <c r="CUA55" s="3112"/>
      <c r="CUB55" s="3112"/>
      <c r="CUC55" s="3112"/>
      <c r="CUD55" s="3112"/>
      <c r="CUE55" s="3112"/>
      <c r="CUF55" s="3112"/>
      <c r="CUG55" s="3112"/>
      <c r="CUH55" s="3112"/>
      <c r="CUI55" s="3112"/>
      <c r="CUJ55" s="3112"/>
      <c r="CUK55" s="3112"/>
      <c r="CUL55" s="3112"/>
      <c r="CUM55" s="3112"/>
      <c r="CUN55" s="3112"/>
      <c r="CUO55" s="3112"/>
      <c r="CUP55" s="3112"/>
      <c r="CUQ55" s="3112"/>
      <c r="CUR55" s="3112"/>
      <c r="CUS55" s="3112"/>
      <c r="CUT55" s="3112"/>
      <c r="CUU55" s="3112"/>
      <c r="CUV55" s="3112"/>
      <c r="CUW55" s="3112"/>
      <c r="CUX55" s="3112"/>
      <c r="CUY55" s="3112"/>
      <c r="CUZ55" s="3112"/>
      <c r="CVA55" s="3112"/>
      <c r="CVB55" s="3112"/>
      <c r="CVC55" s="3112"/>
      <c r="CVD55" s="3112"/>
      <c r="CVE55" s="3112"/>
      <c r="CVF55" s="3112"/>
      <c r="CVG55" s="3112"/>
      <c r="CVH55" s="3112"/>
      <c r="CVI55" s="3112"/>
      <c r="CVJ55" s="3112"/>
      <c r="CVK55" s="3112"/>
      <c r="CVL55" s="3112"/>
      <c r="CVM55" s="3112"/>
      <c r="CVN55" s="3112"/>
      <c r="CVO55" s="3112"/>
      <c r="CVP55" s="3112"/>
      <c r="CVQ55" s="3112"/>
      <c r="CVR55" s="3112"/>
      <c r="CVS55" s="3112"/>
      <c r="CVT55" s="3112"/>
      <c r="CVU55" s="3112"/>
      <c r="CVV55" s="3112"/>
      <c r="CVW55" s="3112"/>
      <c r="CVX55" s="3112"/>
      <c r="CVY55" s="3112"/>
      <c r="CVZ55" s="3112"/>
      <c r="CWA55" s="3112"/>
      <c r="CWB55" s="3112"/>
      <c r="CWC55" s="3112"/>
      <c r="CWD55" s="3112"/>
      <c r="CWE55" s="3112"/>
      <c r="CWF55" s="3112"/>
      <c r="CWG55" s="3112"/>
      <c r="CWH55" s="3112"/>
      <c r="CWI55" s="3112"/>
      <c r="CWJ55" s="3112"/>
      <c r="CWK55" s="3112"/>
      <c r="CWL55" s="3112"/>
      <c r="CWM55" s="3112"/>
      <c r="CWN55" s="3112"/>
      <c r="CWO55" s="3112"/>
      <c r="CWP55" s="3112"/>
      <c r="CWQ55" s="3112"/>
      <c r="CWR55" s="3112"/>
      <c r="CWS55" s="3112"/>
      <c r="CWT55" s="3112"/>
      <c r="CWU55" s="3112"/>
      <c r="CWV55" s="3112"/>
      <c r="CWW55" s="3112"/>
      <c r="CWX55" s="3112"/>
      <c r="CWY55" s="3112"/>
      <c r="CWZ55" s="3112"/>
      <c r="CXA55" s="3112"/>
      <c r="CXB55" s="3112"/>
      <c r="CXC55" s="3112"/>
      <c r="CXD55" s="3112"/>
      <c r="CXE55" s="3112"/>
      <c r="CXF55" s="3112"/>
      <c r="CXG55" s="3112"/>
      <c r="CXH55" s="3112"/>
      <c r="CXI55" s="3112"/>
      <c r="CXJ55" s="3112"/>
      <c r="CXK55" s="3112"/>
      <c r="CXL55" s="3112"/>
      <c r="CXM55" s="3112"/>
      <c r="CXN55" s="3112"/>
      <c r="CXO55" s="3112"/>
      <c r="CXP55" s="3112"/>
      <c r="CXQ55" s="3112"/>
      <c r="CXR55" s="3112"/>
      <c r="CXS55" s="3112"/>
      <c r="CXT55" s="3112"/>
      <c r="CXU55" s="3112"/>
      <c r="CXV55" s="3112"/>
      <c r="CXW55" s="3112"/>
      <c r="CXX55" s="3112"/>
      <c r="CXY55" s="3112"/>
      <c r="CXZ55" s="3112"/>
      <c r="CYA55" s="3112"/>
      <c r="CYB55" s="3112"/>
      <c r="CYC55" s="3112"/>
      <c r="CYD55" s="3112"/>
      <c r="CYE55" s="3112"/>
      <c r="CYF55" s="3112"/>
      <c r="CYG55" s="3112"/>
      <c r="CYH55" s="3112"/>
      <c r="CYI55" s="3112"/>
      <c r="CYJ55" s="3112"/>
      <c r="CYK55" s="3112"/>
      <c r="CYL55" s="3112"/>
      <c r="CYM55" s="3112"/>
      <c r="CYN55" s="3112"/>
      <c r="CYO55" s="3112"/>
      <c r="CYP55" s="3112"/>
      <c r="CYQ55" s="3112"/>
      <c r="CYR55" s="3112"/>
      <c r="CYS55" s="3112"/>
      <c r="CYT55" s="3112"/>
      <c r="CYU55" s="3112"/>
      <c r="CYV55" s="3112"/>
      <c r="CYW55" s="3112"/>
      <c r="CYX55" s="3112"/>
      <c r="CYY55" s="3112"/>
      <c r="CYZ55" s="3112"/>
      <c r="CZA55" s="3112"/>
      <c r="CZB55" s="3112"/>
      <c r="CZC55" s="3112"/>
      <c r="CZD55" s="3112"/>
      <c r="CZE55" s="3112"/>
      <c r="CZF55" s="3112"/>
      <c r="CZG55" s="3112"/>
      <c r="CZH55" s="3112"/>
      <c r="CZI55" s="3112"/>
      <c r="CZJ55" s="3112"/>
      <c r="CZK55" s="3112"/>
      <c r="CZL55" s="3112"/>
      <c r="CZM55" s="3112"/>
      <c r="CZN55" s="3112"/>
      <c r="CZO55" s="3112"/>
      <c r="CZP55" s="3112"/>
      <c r="CZQ55" s="3112"/>
      <c r="CZR55" s="3112"/>
      <c r="CZS55" s="3112"/>
      <c r="CZT55" s="3112"/>
      <c r="CZU55" s="3112"/>
      <c r="CZV55" s="3112"/>
      <c r="CZW55" s="3112"/>
      <c r="CZX55" s="3112"/>
      <c r="CZY55" s="3112"/>
      <c r="CZZ55" s="3112"/>
      <c r="DAA55" s="3112"/>
      <c r="DAB55" s="3112"/>
      <c r="DAC55" s="3112"/>
      <c r="DAD55" s="3112"/>
      <c r="DAE55" s="3112"/>
      <c r="DAF55" s="3112"/>
      <c r="DAG55" s="3112"/>
      <c r="DAH55" s="3112"/>
      <c r="DAI55" s="3112"/>
      <c r="DAJ55" s="3112"/>
      <c r="DAK55" s="3112"/>
      <c r="DAL55" s="3112"/>
      <c r="DAM55" s="3112"/>
      <c r="DAN55" s="3112"/>
      <c r="DAO55" s="3112"/>
      <c r="DAP55" s="3112"/>
      <c r="DAQ55" s="3112"/>
      <c r="DAR55" s="3112"/>
      <c r="DAS55" s="3112"/>
      <c r="DAT55" s="3112"/>
      <c r="DAU55" s="3112"/>
      <c r="DAV55" s="3112"/>
      <c r="DAW55" s="3112"/>
      <c r="DAX55" s="3112"/>
      <c r="DAY55" s="3112"/>
      <c r="DAZ55" s="3112"/>
      <c r="DBA55" s="3112"/>
      <c r="DBB55" s="3112"/>
      <c r="DBC55" s="3112"/>
      <c r="DBD55" s="3112"/>
      <c r="DBE55" s="3112"/>
      <c r="DBF55" s="3112"/>
      <c r="DBG55" s="3112"/>
      <c r="DBH55" s="3112"/>
      <c r="DBI55" s="3112"/>
      <c r="DBJ55" s="3112"/>
      <c r="DBK55" s="3112"/>
      <c r="DBL55" s="3112"/>
      <c r="DBM55" s="3112"/>
      <c r="DBN55" s="3112"/>
      <c r="DBO55" s="3112"/>
      <c r="DBP55" s="3112"/>
      <c r="DBQ55" s="3112"/>
      <c r="DBR55" s="3112"/>
      <c r="DBS55" s="3112"/>
      <c r="DBT55" s="3112"/>
      <c r="DBU55" s="3112"/>
      <c r="DBV55" s="3112"/>
      <c r="DBW55" s="3112"/>
      <c r="DBX55" s="3112"/>
      <c r="DBY55" s="3112"/>
      <c r="DBZ55" s="3112"/>
      <c r="DCA55" s="3112"/>
      <c r="DCB55" s="3112"/>
      <c r="DCC55" s="3112"/>
      <c r="DCD55" s="3112"/>
      <c r="DCE55" s="3112"/>
      <c r="DCF55" s="3112"/>
      <c r="DCG55" s="3112"/>
      <c r="DCH55" s="3112"/>
      <c r="DCI55" s="3112"/>
      <c r="DCJ55" s="3112"/>
      <c r="DCK55" s="3112"/>
      <c r="DCL55" s="3112"/>
      <c r="DCM55" s="3112"/>
      <c r="DCN55" s="3112"/>
      <c r="DCO55" s="3112"/>
      <c r="DCP55" s="3112"/>
      <c r="DCQ55" s="3112"/>
      <c r="DCR55" s="3112"/>
      <c r="DCS55" s="3112"/>
      <c r="DCT55" s="3112"/>
      <c r="DCU55" s="3112"/>
      <c r="DCV55" s="3112"/>
      <c r="DCW55" s="3112"/>
      <c r="DCX55" s="3112"/>
      <c r="DCY55" s="3112"/>
      <c r="DCZ55" s="3112"/>
      <c r="DDA55" s="3112"/>
      <c r="DDB55" s="3112"/>
      <c r="DDC55" s="3112"/>
      <c r="DDD55" s="3112"/>
      <c r="DDE55" s="3112"/>
      <c r="DDF55" s="3112"/>
      <c r="DDG55" s="3112"/>
      <c r="DDH55" s="3112"/>
      <c r="DDI55" s="3112"/>
      <c r="DDJ55" s="3112"/>
      <c r="DDK55" s="3112"/>
      <c r="DDL55" s="3112"/>
      <c r="DDM55" s="3112"/>
      <c r="DDN55" s="3112"/>
      <c r="DDO55" s="3112"/>
      <c r="DDP55" s="3112"/>
      <c r="DDQ55" s="3112"/>
      <c r="DDR55" s="3112"/>
      <c r="DDS55" s="3112"/>
      <c r="DDT55" s="3112"/>
      <c r="DDU55" s="3112"/>
      <c r="DDV55" s="3112"/>
      <c r="DDW55" s="3112"/>
      <c r="DDX55" s="3112"/>
      <c r="DDY55" s="3112"/>
      <c r="DDZ55" s="3112"/>
      <c r="DEA55" s="3112"/>
      <c r="DEB55" s="3112"/>
      <c r="DEC55" s="3112"/>
      <c r="DED55" s="3112"/>
      <c r="DEE55" s="3112"/>
      <c r="DEF55" s="3112"/>
      <c r="DEG55" s="3112"/>
      <c r="DEH55" s="3112"/>
      <c r="DEI55" s="3112"/>
      <c r="DEJ55" s="3112"/>
      <c r="DEK55" s="3112"/>
      <c r="DEL55" s="3112"/>
      <c r="DEM55" s="3112"/>
      <c r="DEN55" s="3112"/>
      <c r="DEO55" s="3112"/>
      <c r="DEP55" s="3112"/>
      <c r="DEQ55" s="3112"/>
      <c r="DER55" s="3112"/>
      <c r="DES55" s="3112"/>
      <c r="DET55" s="3112"/>
      <c r="DEU55" s="3112"/>
      <c r="DEV55" s="3112"/>
      <c r="DEW55" s="3112"/>
      <c r="DEX55" s="3112"/>
      <c r="DEY55" s="3112"/>
      <c r="DEZ55" s="3112"/>
      <c r="DFA55" s="3112"/>
      <c r="DFB55" s="3112"/>
      <c r="DFC55" s="3112"/>
      <c r="DFD55" s="3112"/>
      <c r="DFE55" s="3112"/>
      <c r="DFF55" s="3112"/>
      <c r="DFG55" s="3112"/>
      <c r="DFH55" s="3112"/>
      <c r="DFI55" s="3112"/>
      <c r="DFJ55" s="3112"/>
      <c r="DFK55" s="3112"/>
      <c r="DFL55" s="3112"/>
      <c r="DFM55" s="3112"/>
      <c r="DFN55" s="3112"/>
      <c r="DFO55" s="3112"/>
      <c r="DFP55" s="3112"/>
      <c r="DFQ55" s="3112"/>
      <c r="DFR55" s="3112"/>
      <c r="DFS55" s="3112"/>
      <c r="DFT55" s="3112"/>
      <c r="DFU55" s="3112"/>
      <c r="DFV55" s="3112"/>
      <c r="DFW55" s="3112"/>
      <c r="DFX55" s="3112"/>
      <c r="DFY55" s="3112"/>
      <c r="DFZ55" s="3112"/>
      <c r="DGA55" s="3112"/>
      <c r="DGB55" s="3112"/>
      <c r="DGC55" s="3112"/>
      <c r="DGD55" s="3112"/>
      <c r="DGE55" s="3112"/>
      <c r="DGF55" s="3112"/>
      <c r="DGG55" s="3112"/>
      <c r="DGH55" s="3112"/>
      <c r="DGI55" s="3112"/>
      <c r="DGJ55" s="3112"/>
      <c r="DGK55" s="3112"/>
      <c r="DGL55" s="3112"/>
      <c r="DGM55" s="3112"/>
      <c r="DGN55" s="3112"/>
      <c r="DGO55" s="3112"/>
      <c r="DGP55" s="3112"/>
      <c r="DGQ55" s="3112"/>
      <c r="DGR55" s="3112"/>
      <c r="DGS55" s="3112"/>
      <c r="DGT55" s="3112"/>
      <c r="DGU55" s="3112"/>
      <c r="DGV55" s="3112"/>
      <c r="DGW55" s="3112"/>
      <c r="DGX55" s="3112"/>
      <c r="DGY55" s="3112"/>
      <c r="DGZ55" s="3112"/>
      <c r="DHA55" s="3112"/>
      <c r="DHB55" s="3112"/>
      <c r="DHC55" s="3112"/>
      <c r="DHD55" s="3112"/>
      <c r="DHE55" s="3112"/>
      <c r="DHF55" s="3112"/>
      <c r="DHG55" s="3112"/>
      <c r="DHH55" s="3112"/>
      <c r="DHI55" s="3112"/>
      <c r="DHJ55" s="3112"/>
      <c r="DHK55" s="3112"/>
      <c r="DHL55" s="3112"/>
      <c r="DHM55" s="3112"/>
      <c r="DHN55" s="3112"/>
      <c r="DHO55" s="3112"/>
      <c r="DHP55" s="3112"/>
      <c r="DHQ55" s="3112"/>
      <c r="DHR55" s="3112"/>
      <c r="DHS55" s="3112"/>
      <c r="DHT55" s="3112"/>
      <c r="DHU55" s="3112"/>
      <c r="DHV55" s="3112"/>
      <c r="DHW55" s="3112"/>
      <c r="DHX55" s="3112"/>
      <c r="DHY55" s="3112"/>
      <c r="DHZ55" s="3112"/>
      <c r="DIA55" s="3112"/>
      <c r="DIB55" s="3112"/>
      <c r="DIC55" s="3112"/>
      <c r="DID55" s="3112"/>
      <c r="DIE55" s="3112"/>
      <c r="DIF55" s="3112"/>
      <c r="DIG55" s="3112"/>
      <c r="DIH55" s="3112"/>
      <c r="DII55" s="3112"/>
      <c r="DIJ55" s="3112"/>
      <c r="DIK55" s="3112"/>
      <c r="DIL55" s="3112"/>
      <c r="DIM55" s="3112"/>
      <c r="DIN55" s="3112"/>
      <c r="DIO55" s="3112"/>
      <c r="DIP55" s="3112"/>
      <c r="DIQ55" s="3112"/>
      <c r="DIR55" s="3112"/>
      <c r="DIS55" s="3112"/>
      <c r="DIT55" s="3112"/>
      <c r="DIU55" s="3112"/>
      <c r="DIV55" s="3112"/>
      <c r="DIW55" s="3112"/>
      <c r="DIX55" s="3112"/>
      <c r="DIY55" s="3112"/>
      <c r="DIZ55" s="3112"/>
      <c r="DJA55" s="3112"/>
      <c r="DJB55" s="3112"/>
      <c r="DJC55" s="3112"/>
      <c r="DJD55" s="3112"/>
      <c r="DJE55" s="3112"/>
      <c r="DJF55" s="3112"/>
      <c r="DJG55" s="3112"/>
      <c r="DJH55" s="3112"/>
      <c r="DJI55" s="3112"/>
      <c r="DJJ55" s="3112"/>
      <c r="DJK55" s="3112"/>
      <c r="DJL55" s="3112"/>
      <c r="DJM55" s="3112"/>
      <c r="DJN55" s="3112"/>
      <c r="DJO55" s="3112"/>
      <c r="DJP55" s="3112"/>
      <c r="DJQ55" s="3112"/>
      <c r="DJR55" s="3112"/>
      <c r="DJS55" s="3112"/>
      <c r="DJT55" s="3112"/>
      <c r="DJU55" s="3112"/>
      <c r="DJV55" s="3112"/>
      <c r="DJW55" s="3112"/>
      <c r="DJX55" s="3112"/>
      <c r="DJY55" s="3112"/>
      <c r="DJZ55" s="3112"/>
      <c r="DKA55" s="3112"/>
      <c r="DKB55" s="3112"/>
      <c r="DKC55" s="3112"/>
      <c r="DKD55" s="3112"/>
      <c r="DKE55" s="3112"/>
      <c r="DKF55" s="3112"/>
      <c r="DKG55" s="3112"/>
      <c r="DKH55" s="3112"/>
      <c r="DKI55" s="3112"/>
      <c r="DKJ55" s="3112"/>
      <c r="DKK55" s="3112"/>
      <c r="DKL55" s="3112"/>
      <c r="DKM55" s="3112"/>
      <c r="DKN55" s="3112"/>
      <c r="DKO55" s="3112"/>
      <c r="DKP55" s="3112"/>
      <c r="DKQ55" s="3112"/>
      <c r="DKR55" s="3112"/>
      <c r="DKS55" s="3112"/>
      <c r="DKT55" s="3112"/>
      <c r="DKU55" s="3112"/>
      <c r="DKV55" s="3112"/>
      <c r="DKW55" s="3112"/>
      <c r="DKX55" s="3112"/>
      <c r="DKY55" s="3112"/>
      <c r="DKZ55" s="3112"/>
      <c r="DLA55" s="3112"/>
      <c r="DLB55" s="3112"/>
      <c r="DLC55" s="3112"/>
      <c r="DLD55" s="3112"/>
      <c r="DLE55" s="3112"/>
      <c r="DLF55" s="3112"/>
      <c r="DLG55" s="3112"/>
      <c r="DLH55" s="3112"/>
      <c r="DLI55" s="3112"/>
      <c r="DLJ55" s="3112"/>
      <c r="DLK55" s="3112"/>
      <c r="DLL55" s="3112"/>
      <c r="DLM55" s="3112"/>
      <c r="DLN55" s="3112"/>
      <c r="DLO55" s="3112"/>
      <c r="DLP55" s="3112"/>
      <c r="DLQ55" s="3112"/>
      <c r="DLR55" s="3112"/>
      <c r="DLS55" s="3112"/>
      <c r="DLT55" s="3112"/>
      <c r="DLU55" s="3112"/>
      <c r="DLV55" s="3112"/>
      <c r="DLW55" s="3112"/>
      <c r="DLX55" s="3112"/>
      <c r="DLY55" s="3112"/>
      <c r="DLZ55" s="3112"/>
      <c r="DMA55" s="3112"/>
      <c r="DMB55" s="3112"/>
      <c r="DMC55" s="3112"/>
      <c r="DMD55" s="3112"/>
      <c r="DME55" s="3112"/>
      <c r="DMF55" s="3112"/>
      <c r="DMG55" s="3112"/>
      <c r="DMH55" s="3112"/>
      <c r="DMI55" s="3112"/>
      <c r="DMJ55" s="3112"/>
      <c r="DMK55" s="3112"/>
      <c r="DML55" s="3112"/>
      <c r="DMM55" s="3112"/>
      <c r="DMN55" s="3112"/>
      <c r="DMO55" s="3112"/>
      <c r="DMP55" s="3112"/>
      <c r="DMQ55" s="3112"/>
      <c r="DMR55" s="3112"/>
      <c r="DMS55" s="3112"/>
      <c r="DMT55" s="3112"/>
      <c r="DMU55" s="3112"/>
      <c r="DMV55" s="3112"/>
      <c r="DMW55" s="3112"/>
      <c r="DMX55" s="3112"/>
      <c r="DMY55" s="3112"/>
      <c r="DMZ55" s="3112"/>
      <c r="DNA55" s="3112"/>
      <c r="DNB55" s="3112"/>
      <c r="DNC55" s="3112"/>
      <c r="DND55" s="3112"/>
      <c r="DNE55" s="3112"/>
      <c r="DNF55" s="3112"/>
      <c r="DNG55" s="3112"/>
      <c r="DNH55" s="3112"/>
      <c r="DNI55" s="3112"/>
      <c r="DNJ55" s="3112"/>
      <c r="DNK55" s="3112"/>
      <c r="DNL55" s="3112"/>
      <c r="DNM55" s="3112"/>
      <c r="DNN55" s="3112"/>
      <c r="DNO55" s="3112"/>
      <c r="DNP55" s="3112"/>
      <c r="DNQ55" s="3112"/>
      <c r="DNR55" s="3112"/>
      <c r="DNS55" s="3112"/>
      <c r="DNT55" s="3112"/>
      <c r="DNU55" s="3112"/>
      <c r="DNV55" s="3112"/>
      <c r="DNW55" s="3112"/>
      <c r="DNX55" s="3112"/>
      <c r="DNY55" s="3112"/>
      <c r="DNZ55" s="3112"/>
      <c r="DOA55" s="3112"/>
      <c r="DOB55" s="3112"/>
      <c r="DOC55" s="3112"/>
      <c r="DOD55" s="3112"/>
      <c r="DOE55" s="3112"/>
      <c r="DOF55" s="3112"/>
      <c r="DOG55" s="3112"/>
      <c r="DOH55" s="3112"/>
      <c r="DOI55" s="3112"/>
      <c r="DOJ55" s="3112"/>
      <c r="DOK55" s="3112"/>
      <c r="DOL55" s="3112"/>
      <c r="DOM55" s="3112"/>
      <c r="DON55" s="3112"/>
      <c r="DOO55" s="3112"/>
      <c r="DOP55" s="3112"/>
      <c r="DOQ55" s="3112"/>
      <c r="DOR55" s="3112"/>
      <c r="DOS55" s="3112"/>
      <c r="DOT55" s="3112"/>
      <c r="DOU55" s="3112"/>
      <c r="DOV55" s="3112"/>
      <c r="DOW55" s="3112"/>
      <c r="DOX55" s="3112"/>
      <c r="DOY55" s="3112"/>
      <c r="DOZ55" s="3112"/>
      <c r="DPA55" s="3112"/>
      <c r="DPB55" s="3112"/>
      <c r="DPC55" s="3112"/>
      <c r="DPD55" s="3112"/>
      <c r="DPE55" s="3112"/>
      <c r="DPF55" s="3112"/>
      <c r="DPG55" s="3112"/>
      <c r="DPH55" s="3112"/>
      <c r="DPI55" s="3112"/>
      <c r="DPJ55" s="3112"/>
      <c r="DPK55" s="3112"/>
      <c r="DPL55" s="3112"/>
      <c r="DPM55" s="3112"/>
      <c r="DPN55" s="3112"/>
      <c r="DPO55" s="3112"/>
      <c r="DPP55" s="3112"/>
      <c r="DPQ55" s="3112"/>
      <c r="DPR55" s="3112"/>
      <c r="DPS55" s="3112"/>
      <c r="DPT55" s="3112"/>
      <c r="DPU55" s="3112"/>
      <c r="DPV55" s="3112"/>
      <c r="DPW55" s="3112"/>
      <c r="DPX55" s="3112"/>
      <c r="DPY55" s="3112"/>
      <c r="DPZ55" s="3112"/>
      <c r="DQA55" s="3112"/>
      <c r="DQB55" s="3112"/>
      <c r="DQC55" s="3112"/>
      <c r="DQD55" s="3112"/>
      <c r="DQE55" s="3112"/>
      <c r="DQF55" s="3112"/>
      <c r="DQG55" s="3112"/>
      <c r="DQH55" s="3112"/>
      <c r="DQI55" s="3112"/>
      <c r="DQJ55" s="3112"/>
      <c r="DQK55" s="3112"/>
      <c r="DQL55" s="3112"/>
      <c r="DQM55" s="3112"/>
      <c r="DQN55" s="3112"/>
      <c r="DQO55" s="3112"/>
      <c r="DQP55" s="3112"/>
      <c r="DQQ55" s="3112"/>
      <c r="DQR55" s="3112"/>
      <c r="DQS55" s="3112"/>
      <c r="DQT55" s="3112"/>
      <c r="DQU55" s="3112"/>
      <c r="DQV55" s="3112"/>
      <c r="DQW55" s="3112"/>
      <c r="DQX55" s="3112"/>
      <c r="DQY55" s="3112"/>
      <c r="DQZ55" s="3112"/>
      <c r="DRA55" s="3112"/>
      <c r="DRB55" s="3112"/>
      <c r="DRC55" s="3112"/>
      <c r="DRD55" s="3112"/>
      <c r="DRE55" s="3112"/>
      <c r="DRF55" s="3112"/>
      <c r="DRG55" s="3112"/>
      <c r="DRH55" s="3112"/>
      <c r="DRI55" s="3112"/>
      <c r="DRJ55" s="3112"/>
      <c r="DRK55" s="3112"/>
      <c r="DRL55" s="3112"/>
      <c r="DRM55" s="3112"/>
      <c r="DRN55" s="3112"/>
      <c r="DRO55" s="3112"/>
      <c r="DRP55" s="3112"/>
      <c r="DRQ55" s="3112"/>
      <c r="DRR55" s="3112"/>
      <c r="DRS55" s="3112"/>
      <c r="DRT55" s="3112"/>
      <c r="DRU55" s="3112"/>
      <c r="DRV55" s="3112"/>
      <c r="DRW55" s="3112"/>
      <c r="DRX55" s="3112"/>
      <c r="DRY55" s="3112"/>
      <c r="DRZ55" s="3112"/>
      <c r="DSA55" s="3112"/>
      <c r="DSB55" s="3112"/>
      <c r="DSC55" s="3112"/>
      <c r="DSD55" s="3112"/>
      <c r="DSE55" s="3112"/>
      <c r="DSF55" s="3112"/>
      <c r="DSG55" s="3112"/>
      <c r="DSH55" s="3112"/>
      <c r="DSI55" s="3112"/>
      <c r="DSJ55" s="3112"/>
      <c r="DSK55" s="3112"/>
      <c r="DSL55" s="3112"/>
      <c r="DSM55" s="3112"/>
      <c r="DSN55" s="3112"/>
      <c r="DSO55" s="3112"/>
      <c r="DSP55" s="3112"/>
      <c r="DSQ55" s="3112"/>
      <c r="DSR55" s="3112"/>
      <c r="DSS55" s="3112"/>
      <c r="DST55" s="3112"/>
      <c r="DSU55" s="3112"/>
      <c r="DSV55" s="3112"/>
      <c r="DSW55" s="3112"/>
      <c r="DSX55" s="3112"/>
      <c r="DSY55" s="3112"/>
      <c r="DSZ55" s="3112"/>
      <c r="DTA55" s="3112"/>
      <c r="DTB55" s="3112"/>
      <c r="DTC55" s="3112"/>
      <c r="DTD55" s="3112"/>
      <c r="DTE55" s="3112"/>
      <c r="DTF55" s="3112"/>
      <c r="DTG55" s="3112"/>
      <c r="DTH55" s="3112"/>
      <c r="DTI55" s="3112"/>
      <c r="DTJ55" s="3112"/>
      <c r="DTK55" s="3112"/>
      <c r="DTL55" s="3112"/>
      <c r="DTM55" s="3112"/>
      <c r="DTN55" s="3112"/>
      <c r="DTO55" s="3112"/>
      <c r="DTP55" s="3112"/>
      <c r="DTQ55" s="3112"/>
      <c r="DTR55" s="3112"/>
      <c r="DTS55" s="3112"/>
      <c r="DTT55" s="3112"/>
      <c r="DTU55" s="3112"/>
      <c r="DTV55" s="3112"/>
      <c r="DTW55" s="3112"/>
      <c r="DTX55" s="3112"/>
      <c r="DTY55" s="3112"/>
      <c r="DTZ55" s="3112"/>
      <c r="DUA55" s="3112"/>
      <c r="DUB55" s="3112"/>
      <c r="DUC55" s="3112"/>
      <c r="DUD55" s="3112"/>
      <c r="DUE55" s="3112"/>
      <c r="DUF55" s="3112"/>
      <c r="DUG55" s="3112"/>
      <c r="DUH55" s="3112"/>
      <c r="DUI55" s="3112"/>
      <c r="DUJ55" s="3112"/>
      <c r="DUK55" s="3112"/>
      <c r="DUL55" s="3112"/>
      <c r="DUM55" s="3112"/>
      <c r="DUN55" s="3112"/>
      <c r="DUO55" s="3112"/>
      <c r="DUP55" s="3112"/>
      <c r="DUQ55" s="3112"/>
      <c r="DUR55" s="3112"/>
      <c r="DUS55" s="3112"/>
      <c r="DUT55" s="3112"/>
      <c r="DUU55" s="3112"/>
      <c r="DUV55" s="3112"/>
      <c r="DUW55" s="3112"/>
      <c r="DUX55" s="3112"/>
      <c r="DUY55" s="3112"/>
      <c r="DUZ55" s="3112"/>
      <c r="DVA55" s="3112"/>
      <c r="DVB55" s="3112"/>
      <c r="DVC55" s="3112"/>
      <c r="DVD55" s="3112"/>
      <c r="DVE55" s="3112"/>
      <c r="DVF55" s="3112"/>
      <c r="DVG55" s="3112"/>
      <c r="DVH55" s="3112"/>
      <c r="DVI55" s="3112"/>
      <c r="DVJ55" s="3112"/>
      <c r="DVK55" s="3112"/>
      <c r="DVL55" s="3112"/>
      <c r="DVM55" s="3112"/>
      <c r="DVN55" s="3112"/>
      <c r="DVO55" s="3112"/>
      <c r="DVP55" s="3112"/>
      <c r="DVQ55" s="3112"/>
      <c r="DVR55" s="3112"/>
      <c r="DVS55" s="3112"/>
      <c r="DVT55" s="3112"/>
      <c r="DVU55" s="3112"/>
      <c r="DVV55" s="3112"/>
      <c r="DVW55" s="3112"/>
      <c r="DVX55" s="3112"/>
      <c r="DVY55" s="3112"/>
      <c r="DVZ55" s="3112"/>
      <c r="DWA55" s="3112"/>
      <c r="DWB55" s="3112"/>
      <c r="DWC55" s="3112"/>
      <c r="DWD55" s="3112"/>
      <c r="DWE55" s="3112"/>
      <c r="DWF55" s="3112"/>
      <c r="DWG55" s="3112"/>
      <c r="DWH55" s="3112"/>
      <c r="DWI55" s="3112"/>
      <c r="DWJ55" s="3112"/>
      <c r="DWK55" s="3112"/>
      <c r="DWL55" s="3112"/>
      <c r="DWM55" s="3112"/>
      <c r="DWN55" s="3112"/>
      <c r="DWO55" s="3112"/>
      <c r="DWP55" s="3112"/>
      <c r="DWQ55" s="3112"/>
      <c r="DWR55" s="3112"/>
      <c r="DWS55" s="3112"/>
      <c r="DWT55" s="3112"/>
      <c r="DWU55" s="3112"/>
      <c r="DWV55" s="3112"/>
      <c r="DWW55" s="3112"/>
      <c r="DWX55" s="3112"/>
      <c r="DWY55" s="3112"/>
      <c r="DWZ55" s="3112"/>
      <c r="DXA55" s="3112"/>
      <c r="DXB55" s="3112"/>
      <c r="DXC55" s="3112"/>
      <c r="DXD55" s="3112"/>
      <c r="DXE55" s="3112"/>
      <c r="DXF55" s="3112"/>
      <c r="DXG55" s="3112"/>
      <c r="DXH55" s="3112"/>
      <c r="DXI55" s="3112"/>
      <c r="DXJ55" s="3112"/>
      <c r="DXK55" s="3112"/>
      <c r="DXL55" s="3112"/>
      <c r="DXM55" s="3112"/>
      <c r="DXN55" s="3112"/>
      <c r="DXO55" s="3112"/>
      <c r="DXP55" s="3112"/>
      <c r="DXQ55" s="3112"/>
      <c r="DXR55" s="3112"/>
      <c r="DXS55" s="3112"/>
      <c r="DXT55" s="3112"/>
      <c r="DXU55" s="3112"/>
      <c r="DXV55" s="3112"/>
      <c r="DXW55" s="3112"/>
      <c r="DXX55" s="3112"/>
      <c r="DXY55" s="3112"/>
      <c r="DXZ55" s="3112"/>
      <c r="DYA55" s="3112"/>
      <c r="DYB55" s="3112"/>
      <c r="DYC55" s="3112"/>
      <c r="DYD55" s="3112"/>
      <c r="DYE55" s="3112"/>
      <c r="DYF55" s="3112"/>
      <c r="DYG55" s="3112"/>
      <c r="DYH55" s="3112"/>
      <c r="DYI55" s="3112"/>
      <c r="DYJ55" s="3112"/>
      <c r="DYK55" s="3112"/>
      <c r="DYL55" s="3112"/>
      <c r="DYM55" s="3112"/>
      <c r="DYN55" s="3112"/>
      <c r="DYO55" s="3112"/>
      <c r="DYP55" s="3112"/>
      <c r="DYQ55" s="3112"/>
      <c r="DYR55" s="3112"/>
      <c r="DYS55" s="3112"/>
      <c r="DYT55" s="3112"/>
      <c r="DYU55" s="3112"/>
      <c r="DYV55" s="3112"/>
      <c r="DYW55" s="3112"/>
      <c r="DYX55" s="3112"/>
      <c r="DYY55" s="3112"/>
      <c r="DYZ55" s="3112"/>
      <c r="DZA55" s="3112"/>
      <c r="DZB55" s="3112"/>
      <c r="DZC55" s="3112"/>
      <c r="DZD55" s="3112"/>
      <c r="DZE55" s="3112"/>
      <c r="DZF55" s="3112"/>
      <c r="DZG55" s="3112"/>
      <c r="DZH55" s="3112"/>
      <c r="DZI55" s="3112"/>
      <c r="DZJ55" s="3112"/>
      <c r="DZK55" s="3112"/>
      <c r="DZL55" s="3112"/>
      <c r="DZM55" s="3112"/>
      <c r="DZN55" s="3112"/>
      <c r="DZO55" s="3112"/>
      <c r="DZP55" s="3112"/>
      <c r="DZQ55" s="3112"/>
      <c r="DZR55" s="3112"/>
      <c r="DZS55" s="3112"/>
      <c r="DZT55" s="3112"/>
      <c r="DZU55" s="3112"/>
      <c r="DZV55" s="3112"/>
      <c r="DZW55" s="3112"/>
      <c r="DZX55" s="3112"/>
      <c r="DZY55" s="3112"/>
      <c r="DZZ55" s="3112"/>
      <c r="EAA55" s="3112"/>
      <c r="EAB55" s="3112"/>
      <c r="EAC55" s="3112"/>
      <c r="EAD55" s="3112"/>
      <c r="EAE55" s="3112"/>
      <c r="EAF55" s="3112"/>
      <c r="EAG55" s="3112"/>
      <c r="EAH55" s="3112"/>
      <c r="EAI55" s="3112"/>
      <c r="EAJ55" s="3112"/>
      <c r="EAK55" s="3112"/>
      <c r="EAL55" s="3112"/>
      <c r="EAM55" s="3112"/>
      <c r="EAN55" s="3112"/>
      <c r="EAO55" s="3112"/>
      <c r="EAP55" s="3112"/>
      <c r="EAQ55" s="3112"/>
      <c r="EAR55" s="3112"/>
      <c r="EAS55" s="3112"/>
      <c r="EAT55" s="3112"/>
      <c r="EAU55" s="3112"/>
      <c r="EAV55" s="3112"/>
      <c r="EAW55" s="3112"/>
      <c r="EAX55" s="3112"/>
      <c r="EAY55" s="3112"/>
      <c r="EAZ55" s="3112"/>
      <c r="EBA55" s="3112"/>
      <c r="EBB55" s="3112"/>
      <c r="EBC55" s="3112"/>
      <c r="EBD55" s="3112"/>
      <c r="EBE55" s="3112"/>
      <c r="EBF55" s="3112"/>
      <c r="EBG55" s="3112"/>
      <c r="EBH55" s="3112"/>
      <c r="EBI55" s="3112"/>
      <c r="EBJ55" s="3112"/>
      <c r="EBK55" s="3112"/>
      <c r="EBL55" s="3112"/>
      <c r="EBM55" s="3112"/>
      <c r="EBN55" s="3112"/>
      <c r="EBO55" s="3112"/>
      <c r="EBP55" s="3112"/>
      <c r="EBQ55" s="3112"/>
      <c r="EBR55" s="3112"/>
      <c r="EBS55" s="3112"/>
      <c r="EBT55" s="3112"/>
      <c r="EBU55" s="3112"/>
      <c r="EBV55" s="3112"/>
      <c r="EBW55" s="3112"/>
      <c r="EBX55" s="3112"/>
      <c r="EBY55" s="3112"/>
      <c r="EBZ55" s="3112"/>
      <c r="ECA55" s="3112"/>
      <c r="ECB55" s="3112"/>
      <c r="ECC55" s="3112"/>
      <c r="ECD55" s="3112"/>
      <c r="ECE55" s="3112"/>
      <c r="ECF55" s="3112"/>
      <c r="ECG55" s="3112"/>
      <c r="ECH55" s="3112"/>
      <c r="ECI55" s="3112"/>
      <c r="ECJ55" s="3112"/>
      <c r="ECK55" s="3112"/>
      <c r="ECL55" s="3112"/>
      <c r="ECM55" s="3112"/>
      <c r="ECN55" s="3112"/>
      <c r="ECO55" s="3112"/>
      <c r="ECP55" s="3112"/>
      <c r="ECQ55" s="3112"/>
      <c r="ECR55" s="3112"/>
      <c r="ECS55" s="3112"/>
      <c r="ECT55" s="3112"/>
      <c r="ECU55" s="3112"/>
      <c r="ECV55" s="3112"/>
      <c r="ECW55" s="3112"/>
      <c r="ECX55" s="3112"/>
      <c r="ECY55" s="3112"/>
      <c r="ECZ55" s="3112"/>
      <c r="EDA55" s="3112"/>
      <c r="EDB55" s="3112"/>
      <c r="EDC55" s="3112"/>
      <c r="EDD55" s="3112"/>
      <c r="EDE55" s="3112"/>
      <c r="EDF55" s="3112"/>
      <c r="EDG55" s="3112"/>
      <c r="EDH55" s="3112"/>
      <c r="EDI55" s="3112"/>
      <c r="EDJ55" s="3112"/>
      <c r="EDK55" s="3112"/>
      <c r="EDL55" s="3112"/>
      <c r="EDM55" s="3112"/>
      <c r="EDN55" s="3112"/>
      <c r="EDO55" s="3112"/>
      <c r="EDP55" s="3112"/>
      <c r="EDQ55" s="3112"/>
      <c r="EDR55" s="3112"/>
      <c r="EDS55" s="3112"/>
      <c r="EDT55" s="3112"/>
      <c r="EDU55" s="3112"/>
      <c r="EDV55" s="3112"/>
      <c r="EDW55" s="3112"/>
      <c r="EDX55" s="3112"/>
      <c r="EDY55" s="3112"/>
      <c r="EDZ55" s="3112"/>
      <c r="EEA55" s="3112"/>
      <c r="EEB55" s="3112"/>
      <c r="EEC55" s="3112"/>
      <c r="EED55" s="3112"/>
      <c r="EEE55" s="3112"/>
      <c r="EEF55" s="3112"/>
      <c r="EEG55" s="3112"/>
      <c r="EEH55" s="3112"/>
      <c r="EEI55" s="3112"/>
      <c r="EEJ55" s="3112"/>
      <c r="EEK55" s="3112"/>
      <c r="EEL55" s="3112"/>
      <c r="EEM55" s="3112"/>
      <c r="EEN55" s="3112"/>
      <c r="EEO55" s="3112"/>
      <c r="EEP55" s="3112"/>
      <c r="EEQ55" s="3112"/>
      <c r="EER55" s="3112"/>
      <c r="EES55" s="3112"/>
      <c r="EET55" s="3112"/>
      <c r="EEU55" s="3112"/>
      <c r="EEV55" s="3112"/>
      <c r="EEW55" s="3112"/>
      <c r="EEX55" s="3112"/>
      <c r="EEY55" s="3112"/>
      <c r="EEZ55" s="3112"/>
      <c r="EFA55" s="3112"/>
      <c r="EFB55" s="3112"/>
      <c r="EFC55" s="3112"/>
      <c r="EFD55" s="3112"/>
      <c r="EFE55" s="3112"/>
      <c r="EFF55" s="3112"/>
      <c r="EFG55" s="3112"/>
      <c r="EFH55" s="3112"/>
      <c r="EFI55" s="3112"/>
      <c r="EFJ55" s="3112"/>
      <c r="EFK55" s="3112"/>
      <c r="EFL55" s="3112"/>
      <c r="EFM55" s="3112"/>
      <c r="EFN55" s="3112"/>
      <c r="EFO55" s="3112"/>
      <c r="EFP55" s="3112"/>
      <c r="EFQ55" s="3112"/>
      <c r="EFR55" s="3112"/>
      <c r="EFS55" s="3112"/>
      <c r="EFT55" s="3112"/>
      <c r="EFU55" s="3112"/>
      <c r="EFV55" s="3112"/>
      <c r="EFW55" s="3112"/>
      <c r="EFX55" s="3112"/>
      <c r="EFY55" s="3112"/>
      <c r="EFZ55" s="3112"/>
      <c r="EGA55" s="3112"/>
      <c r="EGB55" s="3112"/>
      <c r="EGC55" s="3112"/>
      <c r="EGD55" s="3112"/>
      <c r="EGE55" s="3112"/>
      <c r="EGF55" s="3112"/>
      <c r="EGG55" s="3112"/>
      <c r="EGH55" s="3112"/>
      <c r="EGI55" s="3112"/>
      <c r="EGJ55" s="3112"/>
      <c r="EGK55" s="3112"/>
      <c r="EGL55" s="3112"/>
      <c r="EGM55" s="3112"/>
      <c r="EGN55" s="3112"/>
      <c r="EGO55" s="3112"/>
      <c r="EGP55" s="3112"/>
      <c r="EGQ55" s="3112"/>
      <c r="EGR55" s="3112"/>
      <c r="EGS55" s="3112"/>
      <c r="EGT55" s="3112"/>
      <c r="EGU55" s="3112"/>
      <c r="EGV55" s="3112"/>
      <c r="EGW55" s="3112"/>
      <c r="EGX55" s="3112"/>
      <c r="EGY55" s="3112"/>
      <c r="EGZ55" s="3112"/>
      <c r="EHA55" s="3112"/>
      <c r="EHB55" s="3112"/>
      <c r="EHC55" s="3112"/>
      <c r="EHD55" s="3112"/>
      <c r="EHE55" s="3112"/>
      <c r="EHF55" s="3112"/>
      <c r="EHG55" s="3112"/>
      <c r="EHH55" s="3112"/>
      <c r="EHI55" s="3112"/>
      <c r="EHJ55" s="3112"/>
      <c r="EHK55" s="3112"/>
      <c r="EHL55" s="3112"/>
      <c r="EHM55" s="3112"/>
      <c r="EHN55" s="3112"/>
      <c r="EHO55" s="3112"/>
      <c r="EHP55" s="3112"/>
      <c r="EHQ55" s="3112"/>
      <c r="EHR55" s="3112"/>
      <c r="EHS55" s="3112"/>
      <c r="EHT55" s="3112"/>
      <c r="EHU55" s="3112"/>
      <c r="EHV55" s="3112"/>
      <c r="EHW55" s="3112"/>
      <c r="EHX55" s="3112"/>
      <c r="EHY55" s="3112"/>
      <c r="EHZ55" s="3112"/>
      <c r="EIA55" s="3112"/>
      <c r="EIB55" s="3112"/>
      <c r="EIC55" s="3112"/>
      <c r="EID55" s="3112"/>
      <c r="EIE55" s="3112"/>
      <c r="EIF55" s="3112"/>
      <c r="EIG55" s="3112"/>
      <c r="EIH55" s="3112"/>
      <c r="EII55" s="3112"/>
      <c r="EIJ55" s="3112"/>
      <c r="EIK55" s="3112"/>
      <c r="EIL55" s="3112"/>
      <c r="EIM55" s="3112"/>
      <c r="EIN55" s="3112"/>
      <c r="EIO55" s="3112"/>
      <c r="EIP55" s="3112"/>
      <c r="EIQ55" s="3112"/>
      <c r="EIR55" s="3112"/>
      <c r="EIS55" s="3112"/>
      <c r="EIT55" s="3112"/>
      <c r="EIU55" s="3112"/>
      <c r="EIV55" s="3112"/>
      <c r="EIW55" s="3112"/>
      <c r="EIX55" s="3112"/>
      <c r="EIY55" s="3112"/>
      <c r="EIZ55" s="3112"/>
      <c r="EJA55" s="3112"/>
      <c r="EJB55" s="3112"/>
      <c r="EJC55" s="3112"/>
      <c r="EJD55" s="3112"/>
      <c r="EJE55" s="3112"/>
      <c r="EJF55" s="3112"/>
      <c r="EJG55" s="3112"/>
      <c r="EJH55" s="3112"/>
      <c r="EJI55" s="3112"/>
      <c r="EJJ55" s="3112"/>
      <c r="EJK55" s="3112"/>
      <c r="EJL55" s="3112"/>
      <c r="EJM55" s="3112"/>
      <c r="EJN55" s="3112"/>
      <c r="EJO55" s="3112"/>
      <c r="EJP55" s="3112"/>
      <c r="EJQ55" s="3112"/>
      <c r="EJR55" s="3112"/>
      <c r="EJS55" s="3112"/>
      <c r="EJT55" s="3112"/>
      <c r="EJU55" s="3112"/>
      <c r="EJV55" s="3112"/>
      <c r="EJW55" s="3112"/>
      <c r="EJX55" s="3112"/>
      <c r="EJY55" s="3112"/>
      <c r="EJZ55" s="3112"/>
      <c r="EKA55" s="3112"/>
      <c r="EKB55" s="3112"/>
      <c r="EKC55" s="3112"/>
      <c r="EKD55" s="3112"/>
      <c r="EKE55" s="3112"/>
      <c r="EKF55" s="3112"/>
      <c r="EKG55" s="3112"/>
      <c r="EKH55" s="3112"/>
      <c r="EKI55" s="3112"/>
      <c r="EKJ55" s="3112"/>
      <c r="EKK55" s="3112"/>
      <c r="EKL55" s="3112"/>
      <c r="EKM55" s="3112"/>
      <c r="EKN55" s="3112"/>
      <c r="EKO55" s="3112"/>
      <c r="EKP55" s="3112"/>
      <c r="EKQ55" s="3112"/>
      <c r="EKR55" s="3112"/>
      <c r="EKS55" s="3112"/>
      <c r="EKT55" s="3112"/>
      <c r="EKU55" s="3112"/>
      <c r="EKV55" s="3112"/>
      <c r="EKW55" s="3112"/>
      <c r="EKX55" s="3112"/>
      <c r="EKY55" s="3112"/>
      <c r="EKZ55" s="3112"/>
      <c r="ELA55" s="3112"/>
      <c r="ELB55" s="3112"/>
      <c r="ELC55" s="3112"/>
      <c r="ELD55" s="3112"/>
      <c r="ELE55" s="3112"/>
      <c r="ELF55" s="3112"/>
      <c r="ELG55" s="3112"/>
      <c r="ELH55" s="3112"/>
      <c r="ELI55" s="3112"/>
      <c r="ELJ55" s="3112"/>
      <c r="ELK55" s="3112"/>
      <c r="ELL55" s="3112"/>
      <c r="ELM55" s="3112"/>
      <c r="ELN55" s="3112"/>
      <c r="ELO55" s="3112"/>
      <c r="ELP55" s="3112"/>
      <c r="ELQ55" s="3112"/>
      <c r="ELR55" s="3112"/>
      <c r="ELS55" s="3112"/>
      <c r="ELT55" s="3112"/>
      <c r="ELU55" s="3112"/>
      <c r="ELV55" s="3112"/>
      <c r="ELW55" s="3112"/>
      <c r="ELX55" s="3112"/>
      <c r="ELY55" s="3112"/>
      <c r="ELZ55" s="3112"/>
      <c r="EMA55" s="3112"/>
      <c r="EMB55" s="3112"/>
      <c r="EMC55" s="3112"/>
      <c r="EMD55" s="3112"/>
      <c r="EME55" s="3112"/>
      <c r="EMF55" s="3112"/>
      <c r="EMG55" s="3112"/>
      <c r="EMH55" s="3112"/>
      <c r="EMI55" s="3112"/>
      <c r="EMJ55" s="3112"/>
      <c r="EMK55" s="3112"/>
      <c r="EML55" s="3112"/>
      <c r="EMM55" s="3112"/>
      <c r="EMN55" s="3112"/>
      <c r="EMO55" s="3112"/>
      <c r="EMP55" s="3112"/>
      <c r="EMQ55" s="3112"/>
      <c r="EMR55" s="3112"/>
      <c r="EMS55" s="3112"/>
      <c r="EMT55" s="3112"/>
      <c r="EMU55" s="3112"/>
      <c r="EMV55" s="3112"/>
      <c r="EMW55" s="3112"/>
      <c r="EMX55" s="3112"/>
      <c r="EMY55" s="3112"/>
      <c r="EMZ55" s="3112"/>
      <c r="ENA55" s="3112"/>
      <c r="ENB55" s="3112"/>
      <c r="ENC55" s="3112"/>
      <c r="END55" s="3112"/>
      <c r="ENE55" s="3112"/>
      <c r="ENF55" s="3112"/>
      <c r="ENG55" s="3112"/>
      <c r="ENH55" s="3112"/>
      <c r="ENI55" s="3112"/>
      <c r="ENJ55" s="3112"/>
      <c r="ENK55" s="3112"/>
      <c r="ENL55" s="3112"/>
      <c r="ENM55" s="3112"/>
      <c r="ENN55" s="3112"/>
      <c r="ENO55" s="3112"/>
      <c r="ENP55" s="3112"/>
      <c r="ENQ55" s="3112"/>
      <c r="ENR55" s="3112"/>
      <c r="ENS55" s="3112"/>
      <c r="ENT55" s="3112"/>
      <c r="ENU55" s="3112"/>
      <c r="ENV55" s="3112"/>
      <c r="ENW55" s="3112"/>
      <c r="ENX55" s="3112"/>
      <c r="ENY55" s="3112"/>
      <c r="ENZ55" s="3112"/>
      <c r="EOA55" s="3112"/>
      <c r="EOB55" s="3112"/>
      <c r="EOC55" s="3112"/>
      <c r="EOD55" s="3112"/>
      <c r="EOE55" s="3112"/>
      <c r="EOF55" s="3112"/>
      <c r="EOG55" s="3112"/>
      <c r="EOH55" s="3112"/>
      <c r="EOI55" s="3112"/>
      <c r="EOJ55" s="3112"/>
      <c r="EOK55" s="3112"/>
      <c r="EOL55" s="3112"/>
      <c r="EOM55" s="3112"/>
      <c r="EON55" s="3112"/>
      <c r="EOO55" s="3112"/>
      <c r="EOP55" s="3112"/>
      <c r="EOQ55" s="3112"/>
      <c r="EOR55" s="3112"/>
      <c r="EOS55" s="3112"/>
      <c r="EOT55" s="3112"/>
      <c r="EOU55" s="3112"/>
      <c r="EOV55" s="3112"/>
      <c r="EOW55" s="3112"/>
      <c r="EOX55" s="3112"/>
      <c r="EOY55" s="3112"/>
      <c r="EOZ55" s="3112"/>
      <c r="EPA55" s="3112"/>
      <c r="EPB55" s="3112"/>
      <c r="EPC55" s="3112"/>
      <c r="EPD55" s="3112"/>
      <c r="EPE55" s="3112"/>
      <c r="EPF55" s="3112"/>
      <c r="EPG55" s="3112"/>
      <c r="EPH55" s="3112"/>
      <c r="EPI55" s="3112"/>
      <c r="EPJ55" s="3112"/>
      <c r="EPK55" s="3112"/>
      <c r="EPL55" s="3112"/>
      <c r="EPM55" s="3112"/>
      <c r="EPN55" s="3112"/>
      <c r="EPO55" s="3112"/>
      <c r="EPP55" s="3112"/>
      <c r="EPQ55" s="3112"/>
      <c r="EPR55" s="3112"/>
      <c r="EPS55" s="3112"/>
      <c r="EPT55" s="3112"/>
      <c r="EPU55" s="3112"/>
      <c r="EPV55" s="3112"/>
      <c r="EPW55" s="3112"/>
      <c r="EPX55" s="3112"/>
      <c r="EPY55" s="3112"/>
      <c r="EPZ55" s="3112"/>
      <c r="EQA55" s="3112"/>
      <c r="EQB55" s="3112"/>
      <c r="EQC55" s="3112"/>
      <c r="EQD55" s="3112"/>
      <c r="EQE55" s="3112"/>
      <c r="EQF55" s="3112"/>
      <c r="EQG55" s="3112"/>
      <c r="EQH55" s="3112"/>
      <c r="EQI55" s="3112"/>
      <c r="EQJ55" s="3112"/>
      <c r="EQK55" s="3112"/>
      <c r="EQL55" s="3112"/>
      <c r="EQM55" s="3112"/>
      <c r="EQN55" s="3112"/>
      <c r="EQO55" s="3112"/>
      <c r="EQP55" s="3112"/>
      <c r="EQQ55" s="3112"/>
      <c r="EQR55" s="3112"/>
      <c r="EQS55" s="3112"/>
      <c r="EQT55" s="3112"/>
      <c r="EQU55" s="3112"/>
      <c r="EQV55" s="3112"/>
      <c r="EQW55" s="3112"/>
      <c r="EQX55" s="3112"/>
      <c r="EQY55" s="3112"/>
      <c r="EQZ55" s="3112"/>
      <c r="ERA55" s="3112"/>
      <c r="ERB55" s="3112"/>
      <c r="ERC55" s="3112"/>
      <c r="ERD55" s="3112"/>
      <c r="ERE55" s="3112"/>
      <c r="ERF55" s="3112"/>
      <c r="ERG55" s="3112"/>
      <c r="ERH55" s="3112"/>
      <c r="ERI55" s="3112"/>
      <c r="ERJ55" s="3112"/>
      <c r="ERK55" s="3112"/>
      <c r="ERL55" s="3112"/>
      <c r="ERM55" s="3112"/>
      <c r="ERN55" s="3112"/>
      <c r="ERO55" s="3112"/>
      <c r="ERP55" s="3112"/>
      <c r="ERQ55" s="3112"/>
      <c r="ERR55" s="3112"/>
      <c r="ERS55" s="3112"/>
      <c r="ERT55" s="3112"/>
      <c r="ERU55" s="3112"/>
      <c r="ERV55" s="3112"/>
      <c r="ERW55" s="3112"/>
      <c r="ERX55" s="3112"/>
      <c r="ERY55" s="3112"/>
      <c r="ERZ55" s="3112"/>
      <c r="ESA55" s="3112"/>
      <c r="ESB55" s="3112"/>
      <c r="ESC55" s="3112"/>
      <c r="ESD55" s="3112"/>
      <c r="ESE55" s="3112"/>
      <c r="ESF55" s="3112"/>
      <c r="ESG55" s="3112"/>
      <c r="ESH55" s="3112"/>
      <c r="ESI55" s="3112"/>
      <c r="ESJ55" s="3112"/>
      <c r="ESK55" s="3112"/>
      <c r="ESL55" s="3112"/>
      <c r="ESM55" s="3112"/>
      <c r="ESN55" s="3112"/>
      <c r="ESO55" s="3112"/>
      <c r="ESP55" s="3112"/>
      <c r="ESQ55" s="3112"/>
      <c r="ESR55" s="3112"/>
      <c r="ESS55" s="3112"/>
      <c r="EST55" s="3112"/>
      <c r="ESU55" s="3112"/>
      <c r="ESV55" s="3112"/>
      <c r="ESW55" s="3112"/>
      <c r="ESX55" s="3112"/>
      <c r="ESY55" s="3112"/>
      <c r="ESZ55" s="3112"/>
      <c r="ETA55" s="3112"/>
      <c r="ETB55" s="3112"/>
      <c r="ETC55" s="3112"/>
      <c r="ETD55" s="3112"/>
      <c r="ETE55" s="3112"/>
      <c r="ETF55" s="3112"/>
      <c r="ETG55" s="3112"/>
      <c r="ETH55" s="3112"/>
      <c r="ETI55" s="3112"/>
      <c r="ETJ55" s="3112"/>
      <c r="ETK55" s="3112"/>
      <c r="ETL55" s="3112"/>
      <c r="ETM55" s="3112"/>
      <c r="ETN55" s="3112"/>
      <c r="ETO55" s="3112"/>
      <c r="ETP55" s="3112"/>
      <c r="ETQ55" s="3112"/>
      <c r="ETR55" s="3112"/>
      <c r="ETS55" s="3112"/>
      <c r="ETT55" s="3112"/>
      <c r="ETU55" s="3112"/>
      <c r="ETV55" s="3112"/>
      <c r="ETW55" s="3112"/>
      <c r="ETX55" s="3112"/>
      <c r="ETY55" s="3112"/>
      <c r="ETZ55" s="3112"/>
      <c r="EUA55" s="3112"/>
      <c r="EUB55" s="3112"/>
      <c r="EUC55" s="3112"/>
      <c r="EUD55" s="3112"/>
      <c r="EUE55" s="3112"/>
      <c r="EUF55" s="3112"/>
      <c r="EUG55" s="3112"/>
      <c r="EUH55" s="3112"/>
      <c r="EUI55" s="3112"/>
      <c r="EUJ55" s="3112"/>
      <c r="EUK55" s="3112"/>
      <c r="EUL55" s="3112"/>
      <c r="EUM55" s="3112"/>
      <c r="EUN55" s="3112"/>
      <c r="EUO55" s="3112"/>
      <c r="EUP55" s="3112"/>
      <c r="EUQ55" s="3112"/>
      <c r="EUR55" s="3112"/>
      <c r="EUS55" s="3112"/>
      <c r="EUT55" s="3112"/>
      <c r="EUU55" s="3112"/>
      <c r="EUV55" s="3112"/>
      <c r="EUW55" s="3112"/>
      <c r="EUX55" s="3112"/>
      <c r="EUY55" s="3112"/>
      <c r="EUZ55" s="3112"/>
      <c r="EVA55" s="3112"/>
      <c r="EVB55" s="3112"/>
      <c r="EVC55" s="3112"/>
      <c r="EVD55" s="3112"/>
      <c r="EVE55" s="3112"/>
      <c r="EVF55" s="3112"/>
      <c r="EVG55" s="3112"/>
      <c r="EVH55" s="3112"/>
      <c r="EVI55" s="3112"/>
      <c r="EVJ55" s="3112"/>
      <c r="EVK55" s="3112"/>
      <c r="EVL55" s="3112"/>
      <c r="EVM55" s="3112"/>
      <c r="EVN55" s="3112"/>
      <c r="EVO55" s="3112"/>
      <c r="EVP55" s="3112"/>
      <c r="EVQ55" s="3112"/>
      <c r="EVR55" s="3112"/>
      <c r="EVS55" s="3112"/>
      <c r="EVT55" s="3112"/>
      <c r="EVU55" s="3112"/>
      <c r="EVV55" s="3112"/>
      <c r="EVW55" s="3112"/>
      <c r="EVX55" s="3112"/>
      <c r="EVY55" s="3112"/>
      <c r="EVZ55" s="3112"/>
      <c r="EWA55" s="3112"/>
      <c r="EWB55" s="3112"/>
      <c r="EWC55" s="3112"/>
      <c r="EWD55" s="3112"/>
      <c r="EWE55" s="3112"/>
      <c r="EWF55" s="3112"/>
      <c r="EWG55" s="3112"/>
      <c r="EWH55" s="3112"/>
      <c r="EWI55" s="3112"/>
      <c r="EWJ55" s="3112"/>
      <c r="EWK55" s="3112"/>
      <c r="EWL55" s="3112"/>
      <c r="EWM55" s="3112"/>
      <c r="EWN55" s="3112"/>
      <c r="EWO55" s="3112"/>
      <c r="EWP55" s="3112"/>
      <c r="EWQ55" s="3112"/>
      <c r="EWR55" s="3112"/>
      <c r="EWS55" s="3112"/>
      <c r="EWT55" s="3112"/>
      <c r="EWU55" s="3112"/>
      <c r="EWV55" s="3112"/>
      <c r="EWW55" s="3112"/>
      <c r="EWX55" s="3112"/>
      <c r="EWY55" s="3112"/>
      <c r="EWZ55" s="3112"/>
      <c r="EXA55" s="3112"/>
      <c r="EXB55" s="3112"/>
      <c r="EXC55" s="3112"/>
      <c r="EXD55" s="3112"/>
      <c r="EXE55" s="3112"/>
      <c r="EXF55" s="3112"/>
      <c r="EXG55" s="3112"/>
      <c r="EXH55" s="3112"/>
      <c r="EXI55" s="3112"/>
      <c r="EXJ55" s="3112"/>
      <c r="EXK55" s="3112"/>
      <c r="EXL55" s="3112"/>
      <c r="EXM55" s="3112"/>
      <c r="EXN55" s="3112"/>
      <c r="EXO55" s="3112"/>
      <c r="EXP55" s="3112"/>
      <c r="EXQ55" s="3112"/>
      <c r="EXR55" s="3112"/>
      <c r="EXS55" s="3112"/>
      <c r="EXT55" s="3112"/>
      <c r="EXU55" s="3112"/>
      <c r="EXV55" s="3112"/>
      <c r="EXW55" s="3112"/>
      <c r="EXX55" s="3112"/>
      <c r="EXY55" s="3112"/>
      <c r="EXZ55" s="3112"/>
      <c r="EYA55" s="3112"/>
      <c r="EYB55" s="3112"/>
      <c r="EYC55" s="3112"/>
      <c r="EYD55" s="3112"/>
      <c r="EYE55" s="3112"/>
      <c r="EYF55" s="3112"/>
      <c r="EYG55" s="3112"/>
      <c r="EYH55" s="3112"/>
      <c r="EYI55" s="3112"/>
      <c r="EYJ55" s="3112"/>
      <c r="EYK55" s="3112"/>
      <c r="EYL55" s="3112"/>
      <c r="EYM55" s="3112"/>
      <c r="EYN55" s="3112"/>
      <c r="EYO55" s="3112"/>
      <c r="EYP55" s="3112"/>
      <c r="EYQ55" s="3112"/>
      <c r="EYR55" s="3112"/>
      <c r="EYS55" s="3112"/>
      <c r="EYT55" s="3112"/>
      <c r="EYU55" s="3112"/>
      <c r="EYV55" s="3112"/>
      <c r="EYW55" s="3112"/>
      <c r="EYX55" s="3112"/>
      <c r="EYY55" s="3112"/>
      <c r="EYZ55" s="3112"/>
      <c r="EZA55" s="3112"/>
      <c r="EZB55" s="3112"/>
      <c r="EZC55" s="3112"/>
      <c r="EZD55" s="3112"/>
      <c r="EZE55" s="3112"/>
      <c r="EZF55" s="3112"/>
      <c r="EZG55" s="3112"/>
      <c r="EZH55" s="3112"/>
      <c r="EZI55" s="3112"/>
      <c r="EZJ55" s="3112"/>
      <c r="EZK55" s="3112"/>
      <c r="EZL55" s="3112"/>
      <c r="EZM55" s="3112"/>
      <c r="EZN55" s="3112"/>
      <c r="EZO55" s="3112"/>
      <c r="EZP55" s="3112"/>
      <c r="EZQ55" s="3112"/>
      <c r="EZR55" s="3112"/>
      <c r="EZS55" s="3112"/>
      <c r="EZT55" s="3112"/>
      <c r="EZU55" s="3112"/>
      <c r="EZV55" s="3112"/>
      <c r="EZW55" s="3112"/>
      <c r="EZX55" s="3112"/>
      <c r="EZY55" s="3112"/>
      <c r="EZZ55" s="3112"/>
      <c r="FAA55" s="3112"/>
      <c r="FAB55" s="3112"/>
      <c r="FAC55" s="3112"/>
      <c r="FAD55" s="3112"/>
      <c r="FAE55" s="3112"/>
      <c r="FAF55" s="3112"/>
      <c r="FAG55" s="3112"/>
      <c r="FAH55" s="3112"/>
      <c r="FAI55" s="3112"/>
      <c r="FAJ55" s="3112"/>
      <c r="FAK55" s="3112"/>
      <c r="FAL55" s="3112"/>
      <c r="FAM55" s="3112"/>
      <c r="FAN55" s="3112"/>
      <c r="FAO55" s="3112"/>
      <c r="FAP55" s="3112"/>
      <c r="FAQ55" s="3112"/>
      <c r="FAR55" s="3112"/>
      <c r="FAS55" s="3112"/>
      <c r="FAT55" s="3112"/>
      <c r="FAU55" s="3112"/>
      <c r="FAV55" s="3112"/>
      <c r="FAW55" s="3112"/>
      <c r="FAX55" s="3112"/>
      <c r="FAY55" s="3112"/>
      <c r="FAZ55" s="3112"/>
      <c r="FBA55" s="3112"/>
      <c r="FBB55" s="3112"/>
      <c r="FBC55" s="3112"/>
      <c r="FBD55" s="3112"/>
      <c r="FBE55" s="3112"/>
      <c r="FBF55" s="3112"/>
      <c r="FBG55" s="3112"/>
      <c r="FBH55" s="3112"/>
      <c r="FBI55" s="3112"/>
      <c r="FBJ55" s="3112"/>
      <c r="FBK55" s="3112"/>
      <c r="FBL55" s="3112"/>
      <c r="FBM55" s="3112"/>
      <c r="FBN55" s="3112"/>
      <c r="FBO55" s="3112"/>
      <c r="FBP55" s="3112"/>
      <c r="FBQ55" s="3112"/>
      <c r="FBR55" s="3112"/>
      <c r="FBS55" s="3112"/>
      <c r="FBT55" s="3112"/>
      <c r="FBU55" s="3112"/>
      <c r="FBV55" s="3112"/>
      <c r="FBW55" s="3112"/>
      <c r="FBX55" s="3112"/>
      <c r="FBY55" s="3112"/>
      <c r="FBZ55" s="3112"/>
      <c r="FCA55" s="3112"/>
      <c r="FCB55" s="3112"/>
      <c r="FCC55" s="3112"/>
      <c r="FCD55" s="3112"/>
      <c r="FCE55" s="3112"/>
      <c r="FCF55" s="3112"/>
      <c r="FCG55" s="3112"/>
      <c r="FCH55" s="3112"/>
      <c r="FCI55" s="3112"/>
      <c r="FCJ55" s="3112"/>
      <c r="FCK55" s="3112"/>
      <c r="FCL55" s="3112"/>
      <c r="FCM55" s="3112"/>
      <c r="FCN55" s="3112"/>
      <c r="FCO55" s="3112"/>
      <c r="FCP55" s="3112"/>
      <c r="FCQ55" s="3112"/>
      <c r="FCR55" s="3112"/>
      <c r="FCS55" s="3112"/>
      <c r="FCT55" s="3112"/>
      <c r="FCU55" s="3112"/>
      <c r="FCV55" s="3112"/>
      <c r="FCW55" s="3112"/>
      <c r="FCX55" s="3112"/>
      <c r="FCY55" s="3112"/>
      <c r="FCZ55" s="3112"/>
      <c r="FDA55" s="3112"/>
      <c r="FDB55" s="3112"/>
      <c r="FDC55" s="3112"/>
      <c r="FDD55" s="3112"/>
      <c r="FDE55" s="3112"/>
      <c r="FDF55" s="3112"/>
      <c r="FDG55" s="3112"/>
      <c r="FDH55" s="3112"/>
      <c r="FDI55" s="3112"/>
      <c r="FDJ55" s="3112"/>
      <c r="FDK55" s="3112"/>
      <c r="FDL55" s="3112"/>
      <c r="FDM55" s="3112"/>
      <c r="FDN55" s="3112"/>
      <c r="FDO55" s="3112"/>
      <c r="FDP55" s="3112"/>
      <c r="FDQ55" s="3112"/>
      <c r="FDR55" s="3112"/>
      <c r="FDS55" s="3112"/>
      <c r="FDT55" s="3112"/>
      <c r="FDU55" s="3112"/>
      <c r="FDV55" s="3112"/>
      <c r="FDW55" s="3112"/>
      <c r="FDX55" s="3112"/>
      <c r="FDY55" s="3112"/>
      <c r="FDZ55" s="3112"/>
      <c r="FEA55" s="3112"/>
      <c r="FEB55" s="3112"/>
      <c r="FEC55" s="3112"/>
      <c r="FED55" s="3112"/>
      <c r="FEE55" s="3112"/>
      <c r="FEF55" s="3112"/>
      <c r="FEG55" s="3112"/>
      <c r="FEH55" s="3112"/>
      <c r="FEI55" s="3112"/>
      <c r="FEJ55" s="3112"/>
      <c r="FEK55" s="3112"/>
      <c r="FEL55" s="3112"/>
      <c r="FEM55" s="3112"/>
      <c r="FEN55" s="3112"/>
      <c r="FEO55" s="3112"/>
      <c r="FEP55" s="3112"/>
      <c r="FEQ55" s="3112"/>
      <c r="FER55" s="3112"/>
      <c r="FES55" s="3112"/>
      <c r="FET55" s="3112"/>
      <c r="FEU55" s="3112"/>
      <c r="FEV55" s="3112"/>
      <c r="FEW55" s="3112"/>
      <c r="FEX55" s="3112"/>
      <c r="FEY55" s="3112"/>
      <c r="FEZ55" s="3112"/>
      <c r="FFA55" s="3112"/>
      <c r="FFB55" s="3112"/>
      <c r="FFC55" s="3112"/>
      <c r="FFD55" s="3112"/>
      <c r="FFE55" s="3112"/>
      <c r="FFF55" s="3112"/>
      <c r="FFG55" s="3112"/>
      <c r="FFH55" s="3112"/>
      <c r="FFI55" s="3112"/>
      <c r="FFJ55" s="3112"/>
      <c r="FFK55" s="3112"/>
      <c r="FFL55" s="3112"/>
      <c r="FFM55" s="3112"/>
      <c r="FFN55" s="3112"/>
      <c r="FFO55" s="3112"/>
      <c r="FFP55" s="3112"/>
      <c r="FFQ55" s="3112"/>
      <c r="FFR55" s="3112"/>
      <c r="FFS55" s="3112"/>
      <c r="FFT55" s="3112"/>
      <c r="FFU55" s="3112"/>
      <c r="FFV55" s="3112"/>
      <c r="FFW55" s="3112"/>
      <c r="FFX55" s="3112"/>
      <c r="FFY55" s="3112"/>
      <c r="FFZ55" s="3112"/>
      <c r="FGA55" s="3112"/>
      <c r="FGB55" s="3112"/>
      <c r="FGC55" s="3112"/>
      <c r="FGD55" s="3112"/>
      <c r="FGE55" s="3112"/>
      <c r="FGF55" s="3112"/>
      <c r="FGG55" s="3112"/>
      <c r="FGH55" s="3112"/>
      <c r="FGI55" s="3112"/>
      <c r="FGJ55" s="3112"/>
      <c r="FGK55" s="3112"/>
      <c r="FGL55" s="3112"/>
      <c r="FGM55" s="3112"/>
      <c r="FGN55" s="3112"/>
      <c r="FGO55" s="3112"/>
      <c r="FGP55" s="3112"/>
      <c r="FGQ55" s="3112"/>
      <c r="FGR55" s="3112"/>
      <c r="FGS55" s="3112"/>
      <c r="FGT55" s="3112"/>
      <c r="FGU55" s="3112"/>
      <c r="FGV55" s="3112"/>
      <c r="FGW55" s="3112"/>
      <c r="FGX55" s="3112"/>
      <c r="FGY55" s="3112"/>
      <c r="FGZ55" s="3112"/>
      <c r="FHA55" s="3112"/>
      <c r="FHB55" s="3112"/>
      <c r="FHC55" s="3112"/>
      <c r="FHD55" s="3112"/>
      <c r="FHE55" s="3112"/>
      <c r="FHF55" s="3112"/>
      <c r="FHG55" s="3112"/>
      <c r="FHH55" s="3112"/>
      <c r="FHI55" s="3112"/>
      <c r="FHJ55" s="3112"/>
      <c r="FHK55" s="3112"/>
      <c r="FHL55" s="3112"/>
      <c r="FHM55" s="3112"/>
      <c r="FHN55" s="3112"/>
      <c r="FHO55" s="3112"/>
      <c r="FHP55" s="3112"/>
      <c r="FHQ55" s="3112"/>
      <c r="FHR55" s="3112"/>
      <c r="FHS55" s="3112"/>
      <c r="FHT55" s="3112"/>
      <c r="FHU55" s="3112"/>
      <c r="FHV55" s="3112"/>
      <c r="FHW55" s="3112"/>
      <c r="FHX55" s="3112"/>
      <c r="FHY55" s="3112"/>
      <c r="FHZ55" s="3112"/>
      <c r="FIA55" s="3112"/>
      <c r="FIB55" s="3112"/>
      <c r="FIC55" s="3112"/>
      <c r="FID55" s="3112"/>
      <c r="FIE55" s="3112"/>
      <c r="FIF55" s="3112"/>
      <c r="FIG55" s="3112"/>
      <c r="FIH55" s="3112"/>
      <c r="FII55" s="3112"/>
      <c r="FIJ55" s="3112"/>
      <c r="FIK55" s="3112"/>
      <c r="FIL55" s="3112"/>
      <c r="FIM55" s="3112"/>
      <c r="FIN55" s="3112"/>
      <c r="FIO55" s="3112"/>
      <c r="FIP55" s="3112"/>
      <c r="FIQ55" s="3112"/>
      <c r="FIR55" s="3112"/>
      <c r="FIS55" s="3112"/>
      <c r="FIT55" s="3112"/>
      <c r="FIU55" s="3112"/>
      <c r="FIV55" s="3112"/>
      <c r="FIW55" s="3112"/>
      <c r="FIX55" s="3112"/>
      <c r="FIY55" s="3112"/>
      <c r="FIZ55" s="3112"/>
      <c r="FJA55" s="3112"/>
      <c r="FJB55" s="3112"/>
      <c r="FJC55" s="3112"/>
      <c r="FJD55" s="3112"/>
      <c r="FJE55" s="3112"/>
      <c r="FJF55" s="3112"/>
      <c r="FJG55" s="3112"/>
      <c r="FJH55" s="3112"/>
      <c r="FJI55" s="3112"/>
      <c r="FJJ55" s="3112"/>
      <c r="FJK55" s="3112"/>
      <c r="FJL55" s="3112"/>
      <c r="FJM55" s="3112"/>
      <c r="FJN55" s="3112"/>
      <c r="FJO55" s="3112"/>
      <c r="FJP55" s="3112"/>
      <c r="FJQ55" s="3112"/>
      <c r="FJR55" s="3112"/>
      <c r="FJS55" s="3112"/>
      <c r="FJT55" s="3112"/>
      <c r="FJU55" s="3112"/>
      <c r="FJV55" s="3112"/>
      <c r="FJW55" s="3112"/>
      <c r="FJX55" s="3112"/>
      <c r="FJY55" s="3112"/>
      <c r="FJZ55" s="3112"/>
      <c r="FKA55" s="3112"/>
      <c r="FKB55" s="3112"/>
      <c r="FKC55" s="3112"/>
      <c r="FKD55" s="3112"/>
      <c r="FKE55" s="3112"/>
      <c r="FKF55" s="3112"/>
      <c r="FKG55" s="3112"/>
      <c r="FKH55" s="3112"/>
      <c r="FKI55" s="3112"/>
      <c r="FKJ55" s="3112"/>
      <c r="FKK55" s="3112"/>
      <c r="FKL55" s="3112"/>
      <c r="FKM55" s="3112"/>
      <c r="FKN55" s="3112"/>
      <c r="FKO55" s="3112"/>
      <c r="FKP55" s="3112"/>
      <c r="FKQ55" s="3112"/>
      <c r="FKR55" s="3112"/>
      <c r="FKS55" s="3112"/>
      <c r="FKT55" s="3112"/>
      <c r="FKU55" s="3112"/>
      <c r="FKV55" s="3112"/>
      <c r="FKW55" s="3112"/>
      <c r="FKX55" s="3112"/>
      <c r="FKY55" s="3112"/>
      <c r="FKZ55" s="3112"/>
      <c r="FLA55" s="3112"/>
      <c r="FLB55" s="3112"/>
      <c r="FLC55" s="3112"/>
      <c r="FLD55" s="3112"/>
      <c r="FLE55" s="3112"/>
      <c r="FLF55" s="3112"/>
      <c r="FLG55" s="3112"/>
      <c r="FLH55" s="3112"/>
      <c r="FLI55" s="3112"/>
      <c r="FLJ55" s="3112"/>
      <c r="FLK55" s="3112"/>
      <c r="FLL55" s="3112"/>
      <c r="FLM55" s="3112"/>
      <c r="FLN55" s="3112"/>
      <c r="FLO55" s="3112"/>
      <c r="FLP55" s="3112"/>
      <c r="FLQ55" s="3112"/>
      <c r="FLR55" s="3112"/>
      <c r="FLS55" s="3112"/>
      <c r="FLT55" s="3112"/>
      <c r="FLU55" s="3112"/>
      <c r="FLV55" s="3112"/>
      <c r="FLW55" s="3112"/>
      <c r="FLX55" s="3112"/>
      <c r="FLY55" s="3112"/>
      <c r="FLZ55" s="3112"/>
      <c r="FMA55" s="3112"/>
      <c r="FMB55" s="3112"/>
      <c r="FMC55" s="3112"/>
      <c r="FMD55" s="3112"/>
      <c r="FME55" s="3112"/>
      <c r="FMF55" s="3112"/>
      <c r="FMG55" s="3112"/>
      <c r="FMH55" s="3112"/>
      <c r="FMI55" s="3112"/>
      <c r="FMJ55" s="3112"/>
      <c r="FMK55" s="3112"/>
      <c r="FML55" s="3112"/>
      <c r="FMM55" s="3112"/>
      <c r="FMN55" s="3112"/>
      <c r="FMO55" s="3112"/>
      <c r="FMP55" s="3112"/>
      <c r="FMQ55" s="3112"/>
      <c r="FMR55" s="3112"/>
      <c r="FMS55" s="3112"/>
      <c r="FMT55" s="3112"/>
      <c r="FMU55" s="3112"/>
      <c r="FMV55" s="3112"/>
      <c r="FMW55" s="3112"/>
      <c r="FMX55" s="3112"/>
      <c r="FMY55" s="3112"/>
      <c r="FMZ55" s="3112"/>
      <c r="FNA55" s="3112"/>
      <c r="FNB55" s="3112"/>
      <c r="FNC55" s="3112"/>
      <c r="FND55" s="3112"/>
      <c r="FNE55" s="3112"/>
      <c r="FNF55" s="3112"/>
      <c r="FNG55" s="3112"/>
      <c r="FNH55" s="3112"/>
      <c r="FNI55" s="3112"/>
      <c r="FNJ55" s="3112"/>
      <c r="FNK55" s="3112"/>
      <c r="FNL55" s="3112"/>
      <c r="FNM55" s="3112"/>
      <c r="FNN55" s="3112"/>
      <c r="FNO55" s="3112"/>
      <c r="FNP55" s="3112"/>
      <c r="FNQ55" s="3112"/>
      <c r="FNR55" s="3112"/>
      <c r="FNS55" s="3112"/>
      <c r="FNT55" s="3112"/>
      <c r="FNU55" s="3112"/>
      <c r="FNV55" s="3112"/>
      <c r="FNW55" s="3112"/>
      <c r="FNX55" s="3112"/>
      <c r="FNY55" s="3112"/>
      <c r="FNZ55" s="3112"/>
      <c r="FOA55" s="3112"/>
      <c r="FOB55" s="3112"/>
      <c r="FOC55" s="3112"/>
      <c r="FOD55" s="3112"/>
      <c r="FOE55" s="3112"/>
      <c r="FOF55" s="3112"/>
      <c r="FOG55" s="3112"/>
      <c r="FOH55" s="3112"/>
      <c r="FOI55" s="3112"/>
      <c r="FOJ55" s="3112"/>
      <c r="FOK55" s="3112"/>
      <c r="FOL55" s="3112"/>
      <c r="FOM55" s="3112"/>
      <c r="FON55" s="3112"/>
      <c r="FOO55" s="3112"/>
      <c r="FOP55" s="3112"/>
      <c r="FOQ55" s="3112"/>
      <c r="FOR55" s="3112"/>
      <c r="FOS55" s="3112"/>
      <c r="FOT55" s="3112"/>
      <c r="FOU55" s="3112"/>
      <c r="FOV55" s="3112"/>
      <c r="FOW55" s="3112"/>
      <c r="FOX55" s="3112"/>
      <c r="FOY55" s="3112"/>
      <c r="FOZ55" s="3112"/>
      <c r="FPA55" s="3112"/>
      <c r="FPB55" s="3112"/>
      <c r="FPC55" s="3112"/>
      <c r="FPD55" s="3112"/>
      <c r="FPE55" s="3112"/>
      <c r="FPF55" s="3112"/>
      <c r="FPG55" s="3112"/>
      <c r="FPH55" s="3112"/>
      <c r="FPI55" s="3112"/>
      <c r="FPJ55" s="3112"/>
      <c r="FPK55" s="3112"/>
      <c r="FPL55" s="3112"/>
      <c r="FPM55" s="3112"/>
      <c r="FPN55" s="3112"/>
      <c r="FPO55" s="3112"/>
      <c r="FPP55" s="3112"/>
      <c r="FPQ55" s="3112"/>
      <c r="FPR55" s="3112"/>
      <c r="FPS55" s="3112"/>
      <c r="FPT55" s="3112"/>
      <c r="FPU55" s="3112"/>
      <c r="FPV55" s="3112"/>
      <c r="FPW55" s="3112"/>
      <c r="FPX55" s="3112"/>
      <c r="FPY55" s="3112"/>
      <c r="FPZ55" s="3112"/>
      <c r="FQA55" s="3112"/>
      <c r="FQB55" s="3112"/>
      <c r="FQC55" s="3112"/>
      <c r="FQD55" s="3112"/>
      <c r="FQE55" s="3112"/>
      <c r="FQF55" s="3112"/>
      <c r="FQG55" s="3112"/>
      <c r="FQH55" s="3112"/>
      <c r="FQI55" s="3112"/>
      <c r="FQJ55" s="3112"/>
      <c r="FQK55" s="3112"/>
      <c r="FQL55" s="3112"/>
      <c r="FQM55" s="3112"/>
      <c r="FQN55" s="3112"/>
      <c r="FQO55" s="3112"/>
      <c r="FQP55" s="3112"/>
      <c r="FQQ55" s="3112"/>
      <c r="FQR55" s="3112"/>
      <c r="FQS55" s="3112"/>
      <c r="FQT55" s="3112"/>
      <c r="FQU55" s="3112"/>
      <c r="FQV55" s="3112"/>
      <c r="FQW55" s="3112"/>
      <c r="FQX55" s="3112"/>
      <c r="FQY55" s="3112"/>
      <c r="FQZ55" s="3112"/>
      <c r="FRA55" s="3112"/>
      <c r="FRB55" s="3112"/>
      <c r="FRC55" s="3112"/>
      <c r="FRD55" s="3112"/>
      <c r="FRE55" s="3112"/>
      <c r="FRF55" s="3112"/>
      <c r="FRG55" s="3112"/>
      <c r="FRH55" s="3112"/>
      <c r="FRI55" s="3112"/>
      <c r="FRJ55" s="3112"/>
      <c r="FRK55" s="3112"/>
      <c r="FRL55" s="3112"/>
      <c r="FRM55" s="3112"/>
      <c r="FRN55" s="3112"/>
      <c r="FRO55" s="3112"/>
      <c r="FRP55" s="3112"/>
      <c r="FRQ55" s="3112"/>
      <c r="FRR55" s="3112"/>
      <c r="FRS55" s="3112"/>
      <c r="FRT55" s="3112"/>
      <c r="FRU55" s="3112"/>
      <c r="FRV55" s="3112"/>
      <c r="FRW55" s="3112"/>
      <c r="FRX55" s="3112"/>
      <c r="FRY55" s="3112"/>
      <c r="FRZ55" s="3112"/>
      <c r="FSA55" s="3112"/>
      <c r="FSB55" s="3112"/>
      <c r="FSC55" s="3112"/>
      <c r="FSD55" s="3112"/>
      <c r="FSE55" s="3112"/>
      <c r="FSF55" s="3112"/>
      <c r="FSG55" s="3112"/>
      <c r="FSH55" s="3112"/>
      <c r="FSI55" s="3112"/>
      <c r="FSJ55" s="3112"/>
      <c r="FSK55" s="3112"/>
      <c r="FSL55" s="3112"/>
      <c r="FSM55" s="3112"/>
      <c r="FSN55" s="3112"/>
      <c r="FSO55" s="3112"/>
      <c r="FSP55" s="3112"/>
      <c r="FSQ55" s="3112"/>
      <c r="FSR55" s="3112"/>
      <c r="FSS55" s="3112"/>
      <c r="FST55" s="3112"/>
      <c r="FSU55" s="3112"/>
      <c r="FSV55" s="3112"/>
      <c r="FSW55" s="3112"/>
      <c r="FSX55" s="3112"/>
      <c r="FSY55" s="3112"/>
      <c r="FSZ55" s="3112"/>
      <c r="FTA55" s="3112"/>
      <c r="FTB55" s="3112"/>
      <c r="FTC55" s="3112"/>
      <c r="FTD55" s="3112"/>
      <c r="FTE55" s="3112"/>
      <c r="FTF55" s="3112"/>
      <c r="FTG55" s="3112"/>
      <c r="FTH55" s="3112"/>
      <c r="FTI55" s="3112"/>
      <c r="FTJ55" s="3112"/>
      <c r="FTK55" s="3112"/>
      <c r="FTL55" s="3112"/>
      <c r="FTM55" s="3112"/>
      <c r="FTN55" s="3112"/>
      <c r="FTO55" s="3112"/>
      <c r="FTP55" s="3112"/>
      <c r="FTQ55" s="3112"/>
      <c r="FTR55" s="3112"/>
      <c r="FTS55" s="3112"/>
      <c r="FTT55" s="3112"/>
      <c r="FTU55" s="3112"/>
      <c r="FTV55" s="3112"/>
      <c r="FTW55" s="3112"/>
      <c r="FTX55" s="3112"/>
      <c r="FTY55" s="3112"/>
      <c r="FTZ55" s="3112"/>
      <c r="FUA55" s="3112"/>
      <c r="FUB55" s="3112"/>
      <c r="FUC55" s="3112"/>
      <c r="FUD55" s="3112"/>
      <c r="FUE55" s="3112"/>
      <c r="FUF55" s="3112"/>
      <c r="FUG55" s="3112"/>
      <c r="FUH55" s="3112"/>
      <c r="FUI55" s="3112"/>
      <c r="FUJ55" s="3112"/>
      <c r="FUK55" s="3112"/>
      <c r="FUL55" s="3112"/>
      <c r="FUM55" s="3112"/>
      <c r="FUN55" s="3112"/>
      <c r="FUO55" s="3112"/>
      <c r="FUP55" s="3112"/>
      <c r="FUQ55" s="3112"/>
      <c r="FUR55" s="3112"/>
      <c r="FUS55" s="3112"/>
      <c r="FUT55" s="3112"/>
      <c r="FUU55" s="3112"/>
      <c r="FUV55" s="3112"/>
      <c r="FUW55" s="3112"/>
      <c r="FUX55" s="3112"/>
      <c r="FUY55" s="3112"/>
      <c r="FUZ55" s="3112"/>
      <c r="FVA55" s="3112"/>
      <c r="FVB55" s="3112"/>
      <c r="FVC55" s="3112"/>
      <c r="FVD55" s="3112"/>
      <c r="FVE55" s="3112"/>
      <c r="FVF55" s="3112"/>
      <c r="FVG55" s="3112"/>
      <c r="FVH55" s="3112"/>
      <c r="FVI55" s="3112"/>
      <c r="FVJ55" s="3112"/>
      <c r="FVK55" s="3112"/>
      <c r="FVL55" s="3112"/>
      <c r="FVM55" s="3112"/>
      <c r="FVN55" s="3112"/>
      <c r="FVO55" s="3112"/>
      <c r="FVP55" s="3112"/>
      <c r="FVQ55" s="3112"/>
      <c r="FVR55" s="3112"/>
      <c r="FVS55" s="3112"/>
      <c r="FVT55" s="3112"/>
      <c r="FVU55" s="3112"/>
      <c r="FVV55" s="3112"/>
      <c r="FVW55" s="3112"/>
      <c r="FVX55" s="3112"/>
      <c r="FVY55" s="3112"/>
      <c r="FVZ55" s="3112"/>
      <c r="FWA55" s="3112"/>
      <c r="FWB55" s="3112"/>
      <c r="FWC55" s="3112"/>
      <c r="FWD55" s="3112"/>
      <c r="FWE55" s="3112"/>
      <c r="FWF55" s="3112"/>
      <c r="FWG55" s="3112"/>
      <c r="FWH55" s="3112"/>
      <c r="FWI55" s="3112"/>
      <c r="FWJ55" s="3112"/>
      <c r="FWK55" s="3112"/>
      <c r="FWL55" s="3112"/>
      <c r="FWM55" s="3112"/>
      <c r="FWN55" s="3112"/>
      <c r="FWO55" s="3112"/>
      <c r="FWP55" s="3112"/>
      <c r="FWQ55" s="3112"/>
      <c r="FWR55" s="3112"/>
      <c r="FWS55" s="3112"/>
      <c r="FWT55" s="3112"/>
      <c r="FWU55" s="3112"/>
      <c r="FWV55" s="3112"/>
      <c r="FWW55" s="3112"/>
      <c r="FWX55" s="3112"/>
      <c r="FWY55" s="3112"/>
      <c r="FWZ55" s="3112"/>
      <c r="FXA55" s="3112"/>
      <c r="FXB55" s="3112"/>
      <c r="FXC55" s="3112"/>
      <c r="FXD55" s="3112"/>
      <c r="FXE55" s="3112"/>
      <c r="FXF55" s="3112"/>
      <c r="FXG55" s="3112"/>
      <c r="FXH55" s="3112"/>
      <c r="FXI55" s="3112"/>
      <c r="FXJ55" s="3112"/>
      <c r="FXK55" s="3112"/>
      <c r="FXL55" s="3112"/>
      <c r="FXM55" s="3112"/>
      <c r="FXN55" s="3112"/>
      <c r="FXO55" s="3112"/>
      <c r="FXP55" s="3112"/>
      <c r="FXQ55" s="3112"/>
      <c r="FXR55" s="3112"/>
      <c r="FXS55" s="3112"/>
      <c r="FXT55" s="3112"/>
      <c r="FXU55" s="3112"/>
      <c r="FXV55" s="3112"/>
      <c r="FXW55" s="3112"/>
      <c r="FXX55" s="3112"/>
      <c r="FXY55" s="3112"/>
      <c r="FXZ55" s="3112"/>
      <c r="FYA55" s="3112"/>
      <c r="FYB55" s="3112"/>
      <c r="FYC55" s="3112"/>
      <c r="FYD55" s="3112"/>
      <c r="FYE55" s="3112"/>
      <c r="FYF55" s="3112"/>
      <c r="FYG55" s="3112"/>
      <c r="FYH55" s="3112"/>
      <c r="FYI55" s="3112"/>
      <c r="FYJ55" s="3112"/>
      <c r="FYK55" s="3112"/>
      <c r="FYL55" s="3112"/>
      <c r="FYM55" s="3112"/>
      <c r="FYN55" s="3112"/>
      <c r="FYO55" s="3112"/>
      <c r="FYP55" s="3112"/>
      <c r="FYQ55" s="3112"/>
      <c r="FYR55" s="3112"/>
      <c r="FYS55" s="3112"/>
      <c r="FYT55" s="3112"/>
      <c r="FYU55" s="3112"/>
      <c r="FYV55" s="3112"/>
      <c r="FYW55" s="3112"/>
      <c r="FYX55" s="3112"/>
      <c r="FYY55" s="3112"/>
      <c r="FYZ55" s="3112"/>
      <c r="FZA55" s="3112"/>
      <c r="FZB55" s="3112"/>
      <c r="FZC55" s="3112"/>
      <c r="FZD55" s="3112"/>
      <c r="FZE55" s="3112"/>
      <c r="FZF55" s="3112"/>
      <c r="FZG55" s="3112"/>
      <c r="FZH55" s="3112"/>
      <c r="FZI55" s="3112"/>
      <c r="FZJ55" s="3112"/>
      <c r="FZK55" s="3112"/>
      <c r="FZL55" s="3112"/>
      <c r="FZM55" s="3112"/>
      <c r="FZN55" s="3112"/>
      <c r="FZO55" s="3112"/>
      <c r="FZP55" s="3112"/>
      <c r="FZQ55" s="3112"/>
      <c r="FZR55" s="3112"/>
      <c r="FZS55" s="3112"/>
      <c r="FZT55" s="3112"/>
      <c r="FZU55" s="3112"/>
      <c r="FZV55" s="3112"/>
      <c r="FZW55" s="3112"/>
      <c r="FZX55" s="3112"/>
      <c r="FZY55" s="3112"/>
      <c r="FZZ55" s="3112"/>
      <c r="GAA55" s="3112"/>
      <c r="GAB55" s="3112"/>
      <c r="GAC55" s="3112"/>
      <c r="GAD55" s="3112"/>
      <c r="GAE55" s="3112"/>
      <c r="GAF55" s="3112"/>
      <c r="GAG55" s="3112"/>
      <c r="GAH55" s="3112"/>
      <c r="GAI55" s="3112"/>
      <c r="GAJ55" s="3112"/>
      <c r="GAK55" s="3112"/>
      <c r="GAL55" s="3112"/>
      <c r="GAM55" s="3112"/>
      <c r="GAN55" s="3112"/>
      <c r="GAO55" s="3112"/>
      <c r="GAP55" s="3112"/>
      <c r="GAQ55" s="3112"/>
      <c r="GAR55" s="3112"/>
      <c r="GAS55" s="3112"/>
      <c r="GAT55" s="3112"/>
      <c r="GAU55" s="3112"/>
      <c r="GAV55" s="3112"/>
      <c r="GAW55" s="3112"/>
      <c r="GAX55" s="3112"/>
      <c r="GAY55" s="3112"/>
      <c r="GAZ55" s="3112"/>
      <c r="GBA55" s="3112"/>
      <c r="GBB55" s="3112"/>
      <c r="GBC55" s="3112"/>
      <c r="GBD55" s="3112"/>
      <c r="GBE55" s="3112"/>
      <c r="GBF55" s="3112"/>
      <c r="GBG55" s="3112"/>
      <c r="GBH55" s="3112"/>
      <c r="GBI55" s="3112"/>
      <c r="GBJ55" s="3112"/>
      <c r="GBK55" s="3112"/>
      <c r="GBL55" s="3112"/>
      <c r="GBM55" s="3112"/>
      <c r="GBN55" s="3112"/>
      <c r="GBO55" s="3112"/>
      <c r="GBP55" s="3112"/>
      <c r="GBQ55" s="3112"/>
      <c r="GBR55" s="3112"/>
      <c r="GBS55" s="3112"/>
      <c r="GBT55" s="3112"/>
      <c r="GBU55" s="3112"/>
      <c r="GBV55" s="3112"/>
      <c r="GBW55" s="3112"/>
      <c r="GBX55" s="3112"/>
      <c r="GBY55" s="3112"/>
      <c r="GBZ55" s="3112"/>
      <c r="GCA55" s="3112"/>
      <c r="GCB55" s="3112"/>
      <c r="GCC55" s="3112"/>
      <c r="GCD55" s="3112"/>
      <c r="GCE55" s="3112"/>
      <c r="GCF55" s="3112"/>
      <c r="GCG55" s="3112"/>
      <c r="GCH55" s="3112"/>
      <c r="GCI55" s="3112"/>
      <c r="GCJ55" s="3112"/>
      <c r="GCK55" s="3112"/>
      <c r="GCL55" s="3112"/>
      <c r="GCM55" s="3112"/>
      <c r="GCN55" s="3112"/>
      <c r="GCO55" s="3112"/>
      <c r="GCP55" s="3112"/>
      <c r="GCQ55" s="3112"/>
      <c r="GCR55" s="3112"/>
      <c r="GCS55" s="3112"/>
      <c r="GCT55" s="3112"/>
      <c r="GCU55" s="3112"/>
      <c r="GCV55" s="3112"/>
      <c r="GCW55" s="3112"/>
      <c r="GCX55" s="3112"/>
      <c r="GCY55" s="3112"/>
      <c r="GCZ55" s="3112"/>
      <c r="GDA55" s="3112"/>
      <c r="GDB55" s="3112"/>
      <c r="GDC55" s="3112"/>
      <c r="GDD55" s="3112"/>
      <c r="GDE55" s="3112"/>
      <c r="GDF55" s="3112"/>
      <c r="GDG55" s="3112"/>
      <c r="GDH55" s="3112"/>
      <c r="GDI55" s="3112"/>
      <c r="GDJ55" s="3112"/>
      <c r="GDK55" s="3112"/>
      <c r="GDL55" s="3112"/>
      <c r="GDM55" s="3112"/>
      <c r="GDN55" s="3112"/>
      <c r="GDO55" s="3112"/>
      <c r="GDP55" s="3112"/>
      <c r="GDQ55" s="3112"/>
      <c r="GDR55" s="3112"/>
      <c r="GDS55" s="3112"/>
      <c r="GDT55" s="3112"/>
      <c r="GDU55" s="3112"/>
      <c r="GDV55" s="3112"/>
      <c r="GDW55" s="3112"/>
      <c r="GDX55" s="3112"/>
      <c r="GDY55" s="3112"/>
      <c r="GDZ55" s="3112"/>
      <c r="GEA55" s="3112"/>
      <c r="GEB55" s="3112"/>
      <c r="GEC55" s="3112"/>
      <c r="GED55" s="3112"/>
      <c r="GEE55" s="3112"/>
      <c r="GEF55" s="3112"/>
      <c r="GEG55" s="3112"/>
      <c r="GEH55" s="3112"/>
      <c r="GEI55" s="3112"/>
      <c r="GEJ55" s="3112"/>
      <c r="GEK55" s="3112"/>
      <c r="GEL55" s="3112"/>
      <c r="GEM55" s="3112"/>
      <c r="GEN55" s="3112"/>
      <c r="GEO55" s="3112"/>
      <c r="GEP55" s="3112"/>
      <c r="GEQ55" s="3112"/>
      <c r="GER55" s="3112"/>
      <c r="GES55" s="3112"/>
      <c r="GET55" s="3112"/>
      <c r="GEU55" s="3112"/>
      <c r="GEV55" s="3112"/>
      <c r="GEW55" s="3112"/>
      <c r="GEX55" s="3112"/>
      <c r="GEY55" s="3112"/>
      <c r="GEZ55" s="3112"/>
      <c r="GFA55" s="3112"/>
      <c r="GFB55" s="3112"/>
      <c r="GFC55" s="3112"/>
      <c r="GFD55" s="3112"/>
      <c r="GFE55" s="3112"/>
      <c r="GFF55" s="3112"/>
      <c r="GFG55" s="3112"/>
      <c r="GFH55" s="3112"/>
      <c r="GFI55" s="3112"/>
      <c r="GFJ55" s="3112"/>
      <c r="GFK55" s="3112"/>
      <c r="GFL55" s="3112"/>
      <c r="GFM55" s="3112"/>
      <c r="GFN55" s="3112"/>
      <c r="GFO55" s="3112"/>
      <c r="GFP55" s="3112"/>
      <c r="GFQ55" s="3112"/>
      <c r="GFR55" s="3112"/>
      <c r="GFS55" s="3112"/>
      <c r="GFT55" s="3112"/>
      <c r="GFU55" s="3112"/>
      <c r="GFV55" s="3112"/>
      <c r="GFW55" s="3112"/>
      <c r="GFX55" s="3112"/>
      <c r="GFY55" s="3112"/>
      <c r="GFZ55" s="3112"/>
      <c r="GGA55" s="3112"/>
      <c r="GGB55" s="3112"/>
      <c r="GGC55" s="3112"/>
      <c r="GGD55" s="3112"/>
      <c r="GGE55" s="3112"/>
      <c r="GGF55" s="3112"/>
      <c r="GGG55" s="3112"/>
      <c r="GGH55" s="3112"/>
      <c r="GGI55" s="3112"/>
      <c r="GGJ55" s="3112"/>
      <c r="GGK55" s="3112"/>
      <c r="GGL55" s="3112"/>
      <c r="GGM55" s="3112"/>
      <c r="GGN55" s="3112"/>
      <c r="GGO55" s="3112"/>
      <c r="GGP55" s="3112"/>
      <c r="GGQ55" s="3112"/>
      <c r="GGR55" s="3112"/>
      <c r="GGS55" s="3112"/>
      <c r="GGT55" s="3112"/>
      <c r="GGU55" s="3112"/>
      <c r="GGV55" s="3112"/>
      <c r="GGW55" s="3112"/>
      <c r="GGX55" s="3112"/>
      <c r="GGY55" s="3112"/>
      <c r="GGZ55" s="3112"/>
      <c r="GHA55" s="3112"/>
      <c r="GHB55" s="3112"/>
      <c r="GHC55" s="3112"/>
      <c r="GHD55" s="3112"/>
      <c r="GHE55" s="3112"/>
      <c r="GHF55" s="3112"/>
      <c r="GHG55" s="3112"/>
      <c r="GHH55" s="3112"/>
      <c r="GHI55" s="3112"/>
      <c r="GHJ55" s="3112"/>
      <c r="GHK55" s="3112"/>
      <c r="GHL55" s="3112"/>
      <c r="GHM55" s="3112"/>
      <c r="GHN55" s="3112"/>
      <c r="GHO55" s="3112"/>
      <c r="GHP55" s="3112"/>
      <c r="GHQ55" s="3112"/>
      <c r="GHR55" s="3112"/>
      <c r="GHS55" s="3112"/>
      <c r="GHT55" s="3112"/>
      <c r="GHU55" s="3112"/>
      <c r="GHV55" s="3112"/>
      <c r="GHW55" s="3112"/>
      <c r="GHX55" s="3112"/>
      <c r="GHY55" s="3112"/>
      <c r="GHZ55" s="3112"/>
      <c r="GIA55" s="3112"/>
      <c r="GIB55" s="3112"/>
      <c r="GIC55" s="3112"/>
      <c r="GID55" s="3112"/>
      <c r="GIE55" s="3112"/>
      <c r="GIF55" s="3112"/>
      <c r="GIG55" s="3112"/>
      <c r="GIH55" s="3112"/>
      <c r="GII55" s="3112"/>
      <c r="GIJ55" s="3112"/>
      <c r="GIK55" s="3112"/>
      <c r="GIL55" s="3112"/>
      <c r="GIM55" s="3112"/>
      <c r="GIN55" s="3112"/>
      <c r="GIO55" s="3112"/>
      <c r="GIP55" s="3112"/>
      <c r="GIQ55" s="3112"/>
      <c r="GIR55" s="3112"/>
      <c r="GIS55" s="3112"/>
      <c r="GIT55" s="3112"/>
      <c r="GIU55" s="3112"/>
      <c r="GIV55" s="3112"/>
      <c r="GIW55" s="3112"/>
      <c r="GIX55" s="3112"/>
      <c r="GIY55" s="3112"/>
      <c r="GIZ55" s="3112"/>
      <c r="GJA55" s="3112"/>
      <c r="GJB55" s="3112"/>
      <c r="GJC55" s="3112"/>
      <c r="GJD55" s="3112"/>
      <c r="GJE55" s="3112"/>
      <c r="GJF55" s="3112"/>
      <c r="GJG55" s="3112"/>
      <c r="GJH55" s="3112"/>
      <c r="GJI55" s="3112"/>
      <c r="GJJ55" s="3112"/>
      <c r="GJK55" s="3112"/>
      <c r="GJL55" s="3112"/>
      <c r="GJM55" s="3112"/>
      <c r="GJN55" s="3112"/>
      <c r="GJO55" s="3112"/>
      <c r="GJP55" s="3112"/>
      <c r="GJQ55" s="3112"/>
      <c r="GJR55" s="3112"/>
      <c r="GJS55" s="3112"/>
      <c r="GJT55" s="3112"/>
      <c r="GJU55" s="3112"/>
      <c r="GJV55" s="3112"/>
      <c r="GJW55" s="3112"/>
      <c r="GJX55" s="3112"/>
      <c r="GJY55" s="3112"/>
      <c r="GJZ55" s="3112"/>
      <c r="GKA55" s="3112"/>
      <c r="GKB55" s="3112"/>
      <c r="GKC55" s="3112"/>
      <c r="GKD55" s="3112"/>
      <c r="GKE55" s="3112"/>
      <c r="GKF55" s="3112"/>
      <c r="GKG55" s="3112"/>
      <c r="GKH55" s="3112"/>
      <c r="GKI55" s="3112"/>
      <c r="GKJ55" s="3112"/>
      <c r="GKK55" s="3112"/>
      <c r="GKL55" s="3112"/>
      <c r="GKM55" s="3112"/>
      <c r="GKN55" s="3112"/>
      <c r="GKO55" s="3112"/>
      <c r="GKP55" s="3112"/>
      <c r="GKQ55" s="3112"/>
      <c r="GKR55" s="3112"/>
      <c r="GKS55" s="3112"/>
      <c r="GKT55" s="3112"/>
      <c r="GKU55" s="3112"/>
      <c r="GKV55" s="3112"/>
      <c r="GKW55" s="3112"/>
      <c r="GKX55" s="3112"/>
      <c r="GKY55" s="3112"/>
      <c r="GKZ55" s="3112"/>
      <c r="GLA55" s="3112"/>
      <c r="GLB55" s="3112"/>
      <c r="GLC55" s="3112"/>
      <c r="GLD55" s="3112"/>
      <c r="GLE55" s="3112"/>
      <c r="GLF55" s="3112"/>
      <c r="GLG55" s="3112"/>
      <c r="GLH55" s="3112"/>
      <c r="GLI55" s="3112"/>
      <c r="GLJ55" s="3112"/>
      <c r="GLK55" s="3112"/>
      <c r="GLL55" s="3112"/>
      <c r="GLM55" s="3112"/>
      <c r="GLN55" s="3112"/>
      <c r="GLO55" s="3112"/>
      <c r="GLP55" s="3112"/>
      <c r="GLQ55" s="3112"/>
      <c r="GLR55" s="3112"/>
      <c r="GLS55" s="3112"/>
      <c r="GLT55" s="3112"/>
      <c r="GLU55" s="3112"/>
      <c r="GLV55" s="3112"/>
      <c r="GLW55" s="3112"/>
      <c r="GLX55" s="3112"/>
      <c r="GLY55" s="3112"/>
      <c r="GLZ55" s="3112"/>
      <c r="GMA55" s="3112"/>
      <c r="GMB55" s="3112"/>
      <c r="GMC55" s="3112"/>
      <c r="GMD55" s="3112"/>
      <c r="GME55" s="3112"/>
      <c r="GMF55" s="3112"/>
      <c r="GMG55" s="3112"/>
      <c r="GMH55" s="3112"/>
      <c r="GMI55" s="3112"/>
      <c r="GMJ55" s="3112"/>
      <c r="GMK55" s="3112"/>
      <c r="GML55" s="3112"/>
      <c r="GMM55" s="3112"/>
      <c r="GMN55" s="3112"/>
      <c r="GMO55" s="3112"/>
      <c r="GMP55" s="3112"/>
      <c r="GMQ55" s="3112"/>
      <c r="GMR55" s="3112"/>
      <c r="GMS55" s="3112"/>
      <c r="GMT55" s="3112"/>
      <c r="GMU55" s="3112"/>
      <c r="GMV55" s="3112"/>
      <c r="GMW55" s="3112"/>
      <c r="GMX55" s="3112"/>
      <c r="GMY55" s="3112"/>
      <c r="GMZ55" s="3112"/>
      <c r="GNA55" s="3112"/>
      <c r="GNB55" s="3112"/>
      <c r="GNC55" s="3112"/>
      <c r="GND55" s="3112"/>
      <c r="GNE55" s="3112"/>
      <c r="GNF55" s="3112"/>
      <c r="GNG55" s="3112"/>
      <c r="GNH55" s="3112"/>
      <c r="GNI55" s="3112"/>
      <c r="GNJ55" s="3112"/>
      <c r="GNK55" s="3112"/>
      <c r="GNL55" s="3112"/>
      <c r="GNM55" s="3112"/>
      <c r="GNN55" s="3112"/>
      <c r="GNO55" s="3112"/>
      <c r="GNP55" s="3112"/>
      <c r="GNQ55" s="3112"/>
      <c r="GNR55" s="3112"/>
      <c r="GNS55" s="3112"/>
      <c r="GNT55" s="3112"/>
      <c r="GNU55" s="3112"/>
      <c r="GNV55" s="3112"/>
      <c r="GNW55" s="3112"/>
      <c r="GNX55" s="3112"/>
      <c r="GNY55" s="3112"/>
      <c r="GNZ55" s="3112"/>
      <c r="GOA55" s="3112"/>
      <c r="GOB55" s="3112"/>
      <c r="GOC55" s="3112"/>
      <c r="GOD55" s="3112"/>
      <c r="GOE55" s="3112"/>
      <c r="GOF55" s="3112"/>
      <c r="GOG55" s="3112"/>
      <c r="GOH55" s="3112"/>
      <c r="GOI55" s="3112"/>
      <c r="GOJ55" s="3112"/>
      <c r="GOK55" s="3112"/>
      <c r="GOL55" s="3112"/>
      <c r="GOM55" s="3112"/>
      <c r="GON55" s="3112"/>
      <c r="GOO55" s="3112"/>
      <c r="GOP55" s="3112"/>
      <c r="GOQ55" s="3112"/>
      <c r="GOR55" s="3112"/>
      <c r="GOS55" s="3112"/>
      <c r="GOT55" s="3112"/>
      <c r="GOU55" s="3112"/>
      <c r="GOV55" s="3112"/>
      <c r="GOW55" s="3112"/>
      <c r="GOX55" s="3112"/>
      <c r="GOY55" s="3112"/>
      <c r="GOZ55" s="3112"/>
      <c r="GPA55" s="3112"/>
      <c r="GPB55" s="3112"/>
      <c r="GPC55" s="3112"/>
      <c r="GPD55" s="3112"/>
      <c r="GPE55" s="3112"/>
      <c r="GPF55" s="3112"/>
      <c r="GPG55" s="3112"/>
      <c r="GPH55" s="3112"/>
      <c r="GPI55" s="3112"/>
      <c r="GPJ55" s="3112"/>
      <c r="GPK55" s="3112"/>
      <c r="GPL55" s="3112"/>
      <c r="GPM55" s="3112"/>
      <c r="GPN55" s="3112"/>
      <c r="GPO55" s="3112"/>
      <c r="GPP55" s="3112"/>
      <c r="GPQ55" s="3112"/>
      <c r="GPR55" s="3112"/>
      <c r="GPS55" s="3112"/>
      <c r="GPT55" s="3112"/>
      <c r="GPU55" s="3112"/>
      <c r="GPV55" s="3112"/>
      <c r="GPW55" s="3112"/>
      <c r="GPX55" s="3112"/>
      <c r="GPY55" s="3112"/>
      <c r="GPZ55" s="3112"/>
      <c r="GQA55" s="3112"/>
      <c r="GQB55" s="3112"/>
      <c r="GQC55" s="3112"/>
      <c r="GQD55" s="3112"/>
      <c r="GQE55" s="3112"/>
      <c r="GQF55" s="3112"/>
      <c r="GQG55" s="3112"/>
      <c r="GQH55" s="3112"/>
      <c r="GQI55" s="3112"/>
      <c r="GQJ55" s="3112"/>
      <c r="GQK55" s="3112"/>
      <c r="GQL55" s="3112"/>
      <c r="GQM55" s="3112"/>
      <c r="GQN55" s="3112"/>
      <c r="GQO55" s="3112"/>
      <c r="GQP55" s="3112"/>
      <c r="GQQ55" s="3112"/>
      <c r="GQR55" s="3112"/>
      <c r="GQS55" s="3112"/>
      <c r="GQT55" s="3112"/>
      <c r="GQU55" s="3112"/>
      <c r="GQV55" s="3112"/>
      <c r="GQW55" s="3112"/>
      <c r="GQX55" s="3112"/>
      <c r="GQY55" s="3112"/>
      <c r="GQZ55" s="3112"/>
      <c r="GRA55" s="3112"/>
      <c r="GRB55" s="3112"/>
      <c r="GRC55" s="3112"/>
      <c r="GRD55" s="3112"/>
      <c r="GRE55" s="3112"/>
      <c r="GRF55" s="3112"/>
      <c r="GRG55" s="3112"/>
      <c r="GRH55" s="3112"/>
      <c r="GRI55" s="3112"/>
      <c r="GRJ55" s="3112"/>
      <c r="GRK55" s="3112"/>
      <c r="GRL55" s="3112"/>
      <c r="GRM55" s="3112"/>
      <c r="GRN55" s="3112"/>
      <c r="GRO55" s="3112"/>
      <c r="GRP55" s="3112"/>
      <c r="GRQ55" s="3112"/>
      <c r="GRR55" s="3112"/>
      <c r="GRS55" s="3112"/>
      <c r="GRT55" s="3112"/>
      <c r="GRU55" s="3112"/>
      <c r="GRV55" s="3112"/>
      <c r="GRW55" s="3112"/>
      <c r="GRX55" s="3112"/>
      <c r="GRY55" s="3112"/>
      <c r="GRZ55" s="3112"/>
      <c r="GSA55" s="3112"/>
      <c r="GSB55" s="3112"/>
      <c r="GSC55" s="3112"/>
      <c r="GSD55" s="3112"/>
      <c r="GSE55" s="3112"/>
      <c r="GSF55" s="3112"/>
      <c r="GSG55" s="3112"/>
      <c r="GSH55" s="3112"/>
      <c r="GSI55" s="3112"/>
      <c r="GSJ55" s="3112"/>
      <c r="GSK55" s="3112"/>
      <c r="GSL55" s="3112"/>
      <c r="GSM55" s="3112"/>
      <c r="GSN55" s="3112"/>
      <c r="GSO55" s="3112"/>
      <c r="GSP55" s="3112"/>
      <c r="GSQ55" s="3112"/>
      <c r="GSR55" s="3112"/>
      <c r="GSS55" s="3112"/>
      <c r="GST55" s="3112"/>
      <c r="GSU55" s="3112"/>
      <c r="GSV55" s="3112"/>
      <c r="GSW55" s="3112"/>
      <c r="GSX55" s="3112"/>
      <c r="GSY55" s="3112"/>
      <c r="GSZ55" s="3112"/>
      <c r="GTA55" s="3112"/>
      <c r="GTB55" s="3112"/>
      <c r="GTC55" s="3112"/>
      <c r="GTD55" s="3112"/>
      <c r="GTE55" s="3112"/>
      <c r="GTF55" s="3112"/>
      <c r="GTG55" s="3112"/>
      <c r="GTH55" s="3112"/>
      <c r="GTI55" s="3112"/>
      <c r="GTJ55" s="3112"/>
      <c r="GTK55" s="3112"/>
      <c r="GTL55" s="3112"/>
      <c r="GTM55" s="3112"/>
      <c r="GTN55" s="3112"/>
      <c r="GTO55" s="3112"/>
      <c r="GTP55" s="3112"/>
      <c r="GTQ55" s="3112"/>
      <c r="GTR55" s="3112"/>
      <c r="GTS55" s="3112"/>
      <c r="GTT55" s="3112"/>
      <c r="GTU55" s="3112"/>
      <c r="GTV55" s="3112"/>
      <c r="GTW55" s="3112"/>
      <c r="GTX55" s="3112"/>
      <c r="GTY55" s="3112"/>
      <c r="GTZ55" s="3112"/>
      <c r="GUA55" s="3112"/>
      <c r="GUB55" s="3112"/>
      <c r="GUC55" s="3112"/>
      <c r="GUD55" s="3112"/>
      <c r="GUE55" s="3112"/>
      <c r="GUF55" s="3112"/>
      <c r="GUG55" s="3112"/>
      <c r="GUH55" s="3112"/>
      <c r="GUI55" s="3112"/>
      <c r="GUJ55" s="3112"/>
      <c r="GUK55" s="3112"/>
      <c r="GUL55" s="3112"/>
      <c r="GUM55" s="3112"/>
      <c r="GUN55" s="3112"/>
      <c r="GUO55" s="3112"/>
      <c r="GUP55" s="3112"/>
      <c r="GUQ55" s="3112"/>
      <c r="GUR55" s="3112"/>
      <c r="GUS55" s="3112"/>
      <c r="GUT55" s="3112"/>
      <c r="GUU55" s="3112"/>
      <c r="GUV55" s="3112"/>
      <c r="GUW55" s="3112"/>
      <c r="GUX55" s="3112"/>
      <c r="GUY55" s="3112"/>
      <c r="GUZ55" s="3112"/>
      <c r="GVA55" s="3112"/>
      <c r="GVB55" s="3112"/>
      <c r="GVC55" s="3112"/>
      <c r="GVD55" s="3112"/>
      <c r="GVE55" s="3112"/>
      <c r="GVF55" s="3112"/>
      <c r="GVG55" s="3112"/>
      <c r="GVH55" s="3112"/>
      <c r="GVI55" s="3112"/>
      <c r="GVJ55" s="3112"/>
      <c r="GVK55" s="3112"/>
      <c r="GVL55" s="3112"/>
      <c r="GVM55" s="3112"/>
      <c r="GVN55" s="3112"/>
      <c r="GVO55" s="3112"/>
      <c r="GVP55" s="3112"/>
      <c r="GVQ55" s="3112"/>
      <c r="GVR55" s="3112"/>
      <c r="GVS55" s="3112"/>
      <c r="GVT55" s="3112"/>
      <c r="GVU55" s="3112"/>
      <c r="GVV55" s="3112"/>
      <c r="GVW55" s="3112"/>
      <c r="GVX55" s="3112"/>
      <c r="GVY55" s="3112"/>
      <c r="GVZ55" s="3112"/>
      <c r="GWA55" s="3112"/>
      <c r="GWB55" s="3112"/>
      <c r="GWC55" s="3112"/>
      <c r="GWD55" s="3112"/>
      <c r="GWE55" s="3112"/>
      <c r="GWF55" s="3112"/>
      <c r="GWG55" s="3112"/>
      <c r="GWH55" s="3112"/>
      <c r="GWI55" s="3112"/>
      <c r="GWJ55" s="3112"/>
      <c r="GWK55" s="3112"/>
      <c r="GWL55" s="3112"/>
      <c r="GWM55" s="3112"/>
      <c r="GWN55" s="3112"/>
      <c r="GWO55" s="3112"/>
      <c r="GWP55" s="3112"/>
      <c r="GWQ55" s="3112"/>
      <c r="GWR55" s="3112"/>
      <c r="GWS55" s="3112"/>
      <c r="GWT55" s="3112"/>
      <c r="GWU55" s="3112"/>
      <c r="GWV55" s="3112"/>
      <c r="GWW55" s="3112"/>
      <c r="GWX55" s="3112"/>
      <c r="GWY55" s="3112"/>
      <c r="GWZ55" s="3112"/>
      <c r="GXA55" s="3112"/>
      <c r="GXB55" s="3112"/>
      <c r="GXC55" s="3112"/>
      <c r="GXD55" s="3112"/>
      <c r="GXE55" s="3112"/>
      <c r="GXF55" s="3112"/>
      <c r="GXG55" s="3112"/>
      <c r="GXH55" s="3112"/>
      <c r="GXI55" s="3112"/>
      <c r="GXJ55" s="3112"/>
      <c r="GXK55" s="3112"/>
      <c r="GXL55" s="3112"/>
      <c r="GXM55" s="3112"/>
      <c r="GXN55" s="3112"/>
      <c r="GXO55" s="3112"/>
      <c r="GXP55" s="3112"/>
      <c r="GXQ55" s="3112"/>
      <c r="GXR55" s="3112"/>
      <c r="GXS55" s="3112"/>
      <c r="GXT55" s="3112"/>
      <c r="GXU55" s="3112"/>
      <c r="GXV55" s="3112"/>
      <c r="GXW55" s="3112"/>
      <c r="GXX55" s="3112"/>
      <c r="GXY55" s="3112"/>
      <c r="GXZ55" s="3112"/>
      <c r="GYA55" s="3112"/>
      <c r="GYB55" s="3112"/>
      <c r="GYC55" s="3112"/>
      <c r="GYD55" s="3112"/>
      <c r="GYE55" s="3112"/>
      <c r="GYF55" s="3112"/>
      <c r="GYG55" s="3112"/>
      <c r="GYH55" s="3112"/>
      <c r="GYI55" s="3112"/>
      <c r="GYJ55" s="3112"/>
      <c r="GYK55" s="3112"/>
      <c r="GYL55" s="3112"/>
      <c r="GYM55" s="3112"/>
      <c r="GYN55" s="3112"/>
      <c r="GYO55" s="3112"/>
      <c r="GYP55" s="3112"/>
      <c r="GYQ55" s="3112"/>
      <c r="GYR55" s="3112"/>
      <c r="GYS55" s="3112"/>
      <c r="GYT55" s="3112"/>
      <c r="GYU55" s="3112"/>
      <c r="GYV55" s="3112"/>
      <c r="GYW55" s="3112"/>
      <c r="GYX55" s="3112"/>
      <c r="GYY55" s="3112"/>
      <c r="GYZ55" s="3112"/>
      <c r="GZA55" s="3112"/>
      <c r="GZB55" s="3112"/>
      <c r="GZC55" s="3112"/>
      <c r="GZD55" s="3112"/>
      <c r="GZE55" s="3112"/>
      <c r="GZF55" s="3112"/>
      <c r="GZG55" s="3112"/>
      <c r="GZH55" s="3112"/>
      <c r="GZI55" s="3112"/>
      <c r="GZJ55" s="3112"/>
      <c r="GZK55" s="3112"/>
      <c r="GZL55" s="3112"/>
      <c r="GZM55" s="3112"/>
      <c r="GZN55" s="3112"/>
      <c r="GZO55" s="3112"/>
      <c r="GZP55" s="3112"/>
      <c r="GZQ55" s="3112"/>
      <c r="GZR55" s="3112"/>
      <c r="GZS55" s="3112"/>
      <c r="GZT55" s="3112"/>
      <c r="GZU55" s="3112"/>
      <c r="GZV55" s="3112"/>
      <c r="GZW55" s="3112"/>
      <c r="GZX55" s="3112"/>
      <c r="GZY55" s="3112"/>
      <c r="GZZ55" s="3112"/>
      <c r="HAA55" s="3112"/>
      <c r="HAB55" s="3112"/>
      <c r="HAC55" s="3112"/>
      <c r="HAD55" s="3112"/>
      <c r="HAE55" s="3112"/>
      <c r="HAF55" s="3112"/>
      <c r="HAG55" s="3112"/>
      <c r="HAH55" s="3112"/>
      <c r="HAI55" s="3112"/>
      <c r="HAJ55" s="3112"/>
      <c r="HAK55" s="3112"/>
      <c r="HAL55" s="3112"/>
      <c r="HAM55" s="3112"/>
      <c r="HAN55" s="3112"/>
      <c r="HAO55" s="3112"/>
      <c r="HAP55" s="3112"/>
      <c r="HAQ55" s="3112"/>
      <c r="HAR55" s="3112"/>
      <c r="HAS55" s="3112"/>
      <c r="HAT55" s="3112"/>
      <c r="HAU55" s="3112"/>
      <c r="HAV55" s="3112"/>
      <c r="HAW55" s="3112"/>
      <c r="HAX55" s="3112"/>
      <c r="HAY55" s="3112"/>
      <c r="HAZ55" s="3112"/>
      <c r="HBA55" s="3112"/>
      <c r="HBB55" s="3112"/>
      <c r="HBC55" s="3112"/>
      <c r="HBD55" s="3112"/>
      <c r="HBE55" s="3112"/>
      <c r="HBF55" s="3112"/>
      <c r="HBG55" s="3112"/>
      <c r="HBH55" s="3112"/>
      <c r="HBI55" s="3112"/>
      <c r="HBJ55" s="3112"/>
      <c r="HBK55" s="3112"/>
      <c r="HBL55" s="3112"/>
      <c r="HBM55" s="3112"/>
      <c r="HBN55" s="3112"/>
      <c r="HBO55" s="3112"/>
      <c r="HBP55" s="3112"/>
      <c r="HBQ55" s="3112"/>
      <c r="HBR55" s="3112"/>
      <c r="HBS55" s="3112"/>
      <c r="HBT55" s="3112"/>
      <c r="HBU55" s="3112"/>
      <c r="HBV55" s="3112"/>
      <c r="HBW55" s="3112"/>
      <c r="HBX55" s="3112"/>
      <c r="HBY55" s="3112"/>
      <c r="HBZ55" s="3112"/>
      <c r="HCA55" s="3112"/>
      <c r="HCB55" s="3112"/>
      <c r="HCC55" s="3112"/>
      <c r="HCD55" s="3112"/>
      <c r="HCE55" s="3112"/>
      <c r="HCF55" s="3112"/>
      <c r="HCG55" s="3112"/>
      <c r="HCH55" s="3112"/>
      <c r="HCI55" s="3112"/>
      <c r="HCJ55" s="3112"/>
      <c r="HCK55" s="3112"/>
      <c r="HCL55" s="3112"/>
      <c r="HCM55" s="3112"/>
      <c r="HCN55" s="3112"/>
      <c r="HCO55" s="3112"/>
      <c r="HCP55" s="3112"/>
      <c r="HCQ55" s="3112"/>
      <c r="HCR55" s="3112"/>
      <c r="HCS55" s="3112"/>
      <c r="HCT55" s="3112"/>
      <c r="HCU55" s="3112"/>
      <c r="HCV55" s="3112"/>
      <c r="HCW55" s="3112"/>
      <c r="HCX55" s="3112"/>
      <c r="HCY55" s="3112"/>
      <c r="HCZ55" s="3112"/>
      <c r="HDA55" s="3112"/>
      <c r="HDB55" s="3112"/>
      <c r="HDC55" s="3112"/>
      <c r="HDD55" s="3112"/>
      <c r="HDE55" s="3112"/>
      <c r="HDF55" s="3112"/>
      <c r="HDG55" s="3112"/>
      <c r="HDH55" s="3112"/>
      <c r="HDI55" s="3112"/>
      <c r="HDJ55" s="3112"/>
      <c r="HDK55" s="3112"/>
      <c r="HDL55" s="3112"/>
      <c r="HDM55" s="3112"/>
      <c r="HDN55" s="3112"/>
      <c r="HDO55" s="3112"/>
      <c r="HDP55" s="3112"/>
      <c r="HDQ55" s="3112"/>
      <c r="HDR55" s="3112"/>
      <c r="HDS55" s="3112"/>
      <c r="HDT55" s="3112"/>
      <c r="HDU55" s="3112"/>
      <c r="HDV55" s="3112"/>
      <c r="HDW55" s="3112"/>
      <c r="HDX55" s="3112"/>
      <c r="HDY55" s="3112"/>
      <c r="HDZ55" s="3112"/>
      <c r="HEA55" s="3112"/>
      <c r="HEB55" s="3112"/>
      <c r="HEC55" s="3112"/>
      <c r="HED55" s="3112"/>
      <c r="HEE55" s="3112"/>
      <c r="HEF55" s="3112"/>
      <c r="HEG55" s="3112"/>
      <c r="HEH55" s="3112"/>
      <c r="HEI55" s="3112"/>
      <c r="HEJ55" s="3112"/>
      <c r="HEK55" s="3112"/>
      <c r="HEL55" s="3112"/>
      <c r="HEM55" s="3112"/>
      <c r="HEN55" s="3112"/>
      <c r="HEO55" s="3112"/>
      <c r="HEP55" s="3112"/>
      <c r="HEQ55" s="3112"/>
      <c r="HER55" s="3112"/>
      <c r="HES55" s="3112"/>
      <c r="HET55" s="3112"/>
      <c r="HEU55" s="3112"/>
      <c r="HEV55" s="3112"/>
      <c r="HEW55" s="3112"/>
      <c r="HEX55" s="3112"/>
      <c r="HEY55" s="3112"/>
      <c r="HEZ55" s="3112"/>
      <c r="HFA55" s="3112"/>
      <c r="HFB55" s="3112"/>
      <c r="HFC55" s="3112"/>
      <c r="HFD55" s="3112"/>
      <c r="HFE55" s="3112"/>
      <c r="HFF55" s="3112"/>
      <c r="HFG55" s="3112"/>
      <c r="HFH55" s="3112"/>
      <c r="HFI55" s="3112"/>
      <c r="HFJ55" s="3112"/>
      <c r="HFK55" s="3112"/>
      <c r="HFL55" s="3112"/>
      <c r="HFM55" s="3112"/>
      <c r="HFN55" s="3112"/>
      <c r="HFO55" s="3112"/>
      <c r="HFP55" s="3112"/>
      <c r="HFQ55" s="3112"/>
      <c r="HFR55" s="3112"/>
      <c r="HFS55" s="3112"/>
      <c r="HFT55" s="3112"/>
      <c r="HFU55" s="3112"/>
      <c r="HFV55" s="3112"/>
      <c r="HFW55" s="3112"/>
      <c r="HFX55" s="3112"/>
      <c r="HFY55" s="3112"/>
      <c r="HFZ55" s="3112"/>
      <c r="HGA55" s="3112"/>
      <c r="HGB55" s="3112"/>
      <c r="HGC55" s="3112"/>
      <c r="HGD55" s="3112"/>
      <c r="HGE55" s="3112"/>
      <c r="HGF55" s="3112"/>
      <c r="HGG55" s="3112"/>
      <c r="HGH55" s="3112"/>
      <c r="HGI55" s="3112"/>
      <c r="HGJ55" s="3112"/>
      <c r="HGK55" s="3112"/>
      <c r="HGL55" s="3112"/>
      <c r="HGM55" s="3112"/>
      <c r="HGN55" s="3112"/>
      <c r="HGO55" s="3112"/>
      <c r="HGP55" s="3112"/>
      <c r="HGQ55" s="3112"/>
      <c r="HGR55" s="3112"/>
      <c r="HGS55" s="3112"/>
      <c r="HGT55" s="3112"/>
      <c r="HGU55" s="3112"/>
      <c r="HGV55" s="3112"/>
      <c r="HGW55" s="3112"/>
      <c r="HGX55" s="3112"/>
      <c r="HGY55" s="3112"/>
      <c r="HGZ55" s="3112"/>
      <c r="HHA55" s="3112"/>
      <c r="HHB55" s="3112"/>
      <c r="HHC55" s="3112"/>
      <c r="HHD55" s="3112"/>
      <c r="HHE55" s="3112"/>
      <c r="HHF55" s="3112"/>
      <c r="HHG55" s="3112"/>
      <c r="HHH55" s="3112"/>
      <c r="HHI55" s="3112"/>
      <c r="HHJ55" s="3112"/>
      <c r="HHK55" s="3112"/>
      <c r="HHL55" s="3112"/>
      <c r="HHM55" s="3112"/>
      <c r="HHN55" s="3112"/>
      <c r="HHO55" s="3112"/>
      <c r="HHP55" s="3112"/>
      <c r="HHQ55" s="3112"/>
      <c r="HHR55" s="3112"/>
      <c r="HHS55" s="3112"/>
      <c r="HHT55" s="3112"/>
      <c r="HHU55" s="3112"/>
      <c r="HHV55" s="3112"/>
      <c r="HHW55" s="3112"/>
      <c r="HHX55" s="3112"/>
      <c r="HHY55" s="3112"/>
      <c r="HHZ55" s="3112"/>
      <c r="HIA55" s="3112"/>
      <c r="HIB55" s="3112"/>
      <c r="HIC55" s="3112"/>
      <c r="HID55" s="3112"/>
      <c r="HIE55" s="3112"/>
      <c r="HIF55" s="3112"/>
      <c r="HIG55" s="3112"/>
      <c r="HIH55" s="3112"/>
      <c r="HII55" s="3112"/>
      <c r="HIJ55" s="3112"/>
      <c r="HIK55" s="3112"/>
      <c r="HIL55" s="3112"/>
      <c r="HIM55" s="3112"/>
      <c r="HIN55" s="3112"/>
      <c r="HIO55" s="3112"/>
      <c r="HIP55" s="3112"/>
      <c r="HIQ55" s="3112"/>
      <c r="HIR55" s="3112"/>
      <c r="HIS55" s="3112"/>
      <c r="HIT55" s="3112"/>
      <c r="HIU55" s="3112"/>
      <c r="HIV55" s="3112"/>
      <c r="HIW55" s="3112"/>
      <c r="HIX55" s="3112"/>
      <c r="HIY55" s="3112"/>
      <c r="HIZ55" s="3112"/>
      <c r="HJA55" s="3112"/>
      <c r="HJB55" s="3112"/>
      <c r="HJC55" s="3112"/>
      <c r="HJD55" s="3112"/>
      <c r="HJE55" s="3112"/>
      <c r="HJF55" s="3112"/>
      <c r="HJG55" s="3112"/>
      <c r="HJH55" s="3112"/>
      <c r="HJI55" s="3112"/>
      <c r="HJJ55" s="3112"/>
      <c r="HJK55" s="3112"/>
      <c r="HJL55" s="3112"/>
      <c r="HJM55" s="3112"/>
      <c r="HJN55" s="3112"/>
      <c r="HJO55" s="3112"/>
      <c r="HJP55" s="3112"/>
      <c r="HJQ55" s="3112"/>
      <c r="HJR55" s="3112"/>
      <c r="HJS55" s="3112"/>
      <c r="HJT55" s="3112"/>
      <c r="HJU55" s="3112"/>
      <c r="HJV55" s="3112"/>
      <c r="HJW55" s="3112"/>
      <c r="HJX55" s="3112"/>
      <c r="HJY55" s="3112"/>
      <c r="HJZ55" s="3112"/>
      <c r="HKA55" s="3112"/>
      <c r="HKB55" s="3112"/>
      <c r="HKC55" s="3112"/>
      <c r="HKD55" s="3112"/>
      <c r="HKE55" s="3112"/>
      <c r="HKF55" s="3112"/>
      <c r="HKG55" s="3112"/>
      <c r="HKH55" s="3112"/>
      <c r="HKI55" s="3112"/>
      <c r="HKJ55" s="3112"/>
      <c r="HKK55" s="3112"/>
      <c r="HKL55" s="3112"/>
      <c r="HKM55" s="3112"/>
      <c r="HKN55" s="3112"/>
      <c r="HKO55" s="3112"/>
      <c r="HKP55" s="3112"/>
      <c r="HKQ55" s="3112"/>
      <c r="HKR55" s="3112"/>
      <c r="HKS55" s="3112"/>
      <c r="HKT55" s="3112"/>
      <c r="HKU55" s="3112"/>
      <c r="HKV55" s="3112"/>
      <c r="HKW55" s="3112"/>
      <c r="HKX55" s="3112"/>
      <c r="HKY55" s="3112"/>
      <c r="HKZ55" s="3112"/>
      <c r="HLA55" s="3112"/>
      <c r="HLB55" s="3112"/>
      <c r="HLC55" s="3112"/>
      <c r="HLD55" s="3112"/>
      <c r="HLE55" s="3112"/>
      <c r="HLF55" s="3112"/>
      <c r="HLG55" s="3112"/>
      <c r="HLH55" s="3112"/>
      <c r="HLI55" s="3112"/>
      <c r="HLJ55" s="3112"/>
      <c r="HLK55" s="3112"/>
      <c r="HLL55" s="3112"/>
      <c r="HLM55" s="3112"/>
      <c r="HLN55" s="3112"/>
      <c r="HLO55" s="3112"/>
      <c r="HLP55" s="3112"/>
      <c r="HLQ55" s="3112"/>
      <c r="HLR55" s="3112"/>
      <c r="HLS55" s="3112"/>
      <c r="HLT55" s="3112"/>
      <c r="HLU55" s="3112"/>
      <c r="HLV55" s="3112"/>
      <c r="HLW55" s="3112"/>
      <c r="HLX55" s="3112"/>
      <c r="HLY55" s="3112"/>
      <c r="HLZ55" s="3112"/>
      <c r="HMA55" s="3112"/>
      <c r="HMB55" s="3112"/>
      <c r="HMC55" s="3112"/>
      <c r="HMD55" s="3112"/>
      <c r="HME55" s="3112"/>
      <c r="HMF55" s="3112"/>
      <c r="HMG55" s="3112"/>
      <c r="HMH55" s="3112"/>
      <c r="HMI55" s="3112"/>
      <c r="HMJ55" s="3112"/>
      <c r="HMK55" s="3112"/>
      <c r="HML55" s="3112"/>
      <c r="HMM55" s="3112"/>
      <c r="HMN55" s="3112"/>
      <c r="HMO55" s="3112"/>
      <c r="HMP55" s="3112"/>
      <c r="HMQ55" s="3112"/>
      <c r="HMR55" s="3112"/>
      <c r="HMS55" s="3112"/>
      <c r="HMT55" s="3112"/>
      <c r="HMU55" s="3112"/>
      <c r="HMV55" s="3112"/>
      <c r="HMW55" s="3112"/>
      <c r="HMX55" s="3112"/>
      <c r="HMY55" s="3112"/>
      <c r="HMZ55" s="3112"/>
      <c r="HNA55" s="3112"/>
      <c r="HNB55" s="3112"/>
      <c r="HNC55" s="3112"/>
      <c r="HND55" s="3112"/>
      <c r="HNE55" s="3112"/>
      <c r="HNF55" s="3112"/>
      <c r="HNG55" s="3112"/>
      <c r="HNH55" s="3112"/>
      <c r="HNI55" s="3112"/>
      <c r="HNJ55" s="3112"/>
      <c r="HNK55" s="3112"/>
      <c r="HNL55" s="3112"/>
      <c r="HNM55" s="3112"/>
      <c r="HNN55" s="3112"/>
      <c r="HNO55" s="3112"/>
      <c r="HNP55" s="3112"/>
      <c r="HNQ55" s="3112"/>
      <c r="HNR55" s="3112"/>
      <c r="HNS55" s="3112"/>
      <c r="HNT55" s="3112"/>
      <c r="HNU55" s="3112"/>
      <c r="HNV55" s="3112"/>
      <c r="HNW55" s="3112"/>
      <c r="HNX55" s="3112"/>
      <c r="HNY55" s="3112"/>
      <c r="HNZ55" s="3112"/>
      <c r="HOA55" s="3112"/>
      <c r="HOB55" s="3112"/>
      <c r="HOC55" s="3112"/>
      <c r="HOD55" s="3112"/>
      <c r="HOE55" s="3112"/>
      <c r="HOF55" s="3112"/>
      <c r="HOG55" s="3112"/>
      <c r="HOH55" s="3112"/>
      <c r="HOI55" s="3112"/>
      <c r="HOJ55" s="3112"/>
      <c r="HOK55" s="3112"/>
      <c r="HOL55" s="3112"/>
      <c r="HOM55" s="3112"/>
      <c r="HON55" s="3112"/>
      <c r="HOO55" s="3112"/>
      <c r="HOP55" s="3112"/>
      <c r="HOQ55" s="3112"/>
      <c r="HOR55" s="3112"/>
      <c r="HOS55" s="3112"/>
      <c r="HOT55" s="3112"/>
      <c r="HOU55" s="3112"/>
      <c r="HOV55" s="3112"/>
      <c r="HOW55" s="3112"/>
      <c r="HOX55" s="3112"/>
      <c r="HOY55" s="3112"/>
      <c r="HOZ55" s="3112"/>
      <c r="HPA55" s="3112"/>
      <c r="HPB55" s="3112"/>
      <c r="HPC55" s="3112"/>
      <c r="HPD55" s="3112"/>
      <c r="HPE55" s="3112"/>
      <c r="HPF55" s="3112"/>
      <c r="HPG55" s="3112"/>
      <c r="HPH55" s="3112"/>
      <c r="HPI55" s="3112"/>
      <c r="HPJ55" s="3112"/>
      <c r="HPK55" s="3112"/>
      <c r="HPL55" s="3112"/>
      <c r="HPM55" s="3112"/>
      <c r="HPN55" s="3112"/>
      <c r="HPO55" s="3112"/>
      <c r="HPP55" s="3112"/>
      <c r="HPQ55" s="3112"/>
      <c r="HPR55" s="3112"/>
      <c r="HPS55" s="3112"/>
      <c r="HPT55" s="3112"/>
      <c r="HPU55" s="3112"/>
      <c r="HPV55" s="3112"/>
      <c r="HPW55" s="3112"/>
      <c r="HPX55" s="3112"/>
      <c r="HPY55" s="3112"/>
      <c r="HPZ55" s="3112"/>
      <c r="HQA55" s="3112"/>
      <c r="HQB55" s="3112"/>
      <c r="HQC55" s="3112"/>
      <c r="HQD55" s="3112"/>
      <c r="HQE55" s="3112"/>
      <c r="HQF55" s="3112"/>
      <c r="HQG55" s="3112"/>
      <c r="HQH55" s="3112"/>
      <c r="HQI55" s="3112"/>
      <c r="HQJ55" s="3112"/>
      <c r="HQK55" s="3112"/>
      <c r="HQL55" s="3112"/>
      <c r="HQM55" s="3112"/>
      <c r="HQN55" s="3112"/>
      <c r="HQO55" s="3112"/>
      <c r="HQP55" s="3112"/>
      <c r="HQQ55" s="3112"/>
      <c r="HQR55" s="3112"/>
      <c r="HQS55" s="3112"/>
      <c r="HQT55" s="3112"/>
      <c r="HQU55" s="3112"/>
      <c r="HQV55" s="3112"/>
      <c r="HQW55" s="3112"/>
      <c r="HQX55" s="3112"/>
      <c r="HQY55" s="3112"/>
      <c r="HQZ55" s="3112"/>
      <c r="HRA55" s="3112"/>
      <c r="HRB55" s="3112"/>
      <c r="HRC55" s="3112"/>
      <c r="HRD55" s="3112"/>
      <c r="HRE55" s="3112"/>
      <c r="HRF55" s="3112"/>
      <c r="HRG55" s="3112"/>
      <c r="HRH55" s="3112"/>
      <c r="HRI55" s="3112"/>
      <c r="HRJ55" s="3112"/>
      <c r="HRK55" s="3112"/>
      <c r="HRL55" s="3112"/>
      <c r="HRM55" s="3112"/>
      <c r="HRN55" s="3112"/>
      <c r="HRO55" s="3112"/>
      <c r="HRP55" s="3112"/>
      <c r="HRQ55" s="3112"/>
      <c r="HRR55" s="3112"/>
      <c r="HRS55" s="3112"/>
      <c r="HRT55" s="3112"/>
      <c r="HRU55" s="3112"/>
      <c r="HRV55" s="3112"/>
      <c r="HRW55" s="3112"/>
      <c r="HRX55" s="3112"/>
      <c r="HRY55" s="3112"/>
      <c r="HRZ55" s="3112"/>
      <c r="HSA55" s="3112"/>
      <c r="HSB55" s="3112"/>
      <c r="HSC55" s="3112"/>
      <c r="HSD55" s="3112"/>
      <c r="HSE55" s="3112"/>
      <c r="HSF55" s="3112"/>
      <c r="HSG55" s="3112"/>
      <c r="HSH55" s="3112"/>
      <c r="HSI55" s="3112"/>
      <c r="HSJ55" s="3112"/>
      <c r="HSK55" s="3112"/>
      <c r="HSL55" s="3112"/>
      <c r="HSM55" s="3112"/>
      <c r="HSN55" s="3112"/>
      <c r="HSO55" s="3112"/>
      <c r="HSP55" s="3112"/>
      <c r="HSQ55" s="3112"/>
      <c r="HSR55" s="3112"/>
      <c r="HSS55" s="3112"/>
      <c r="HST55" s="3112"/>
      <c r="HSU55" s="3112"/>
      <c r="HSV55" s="3112"/>
      <c r="HSW55" s="3112"/>
      <c r="HSX55" s="3112"/>
      <c r="HSY55" s="3112"/>
      <c r="HSZ55" s="3112"/>
      <c r="HTA55" s="3112"/>
      <c r="HTB55" s="3112"/>
      <c r="HTC55" s="3112"/>
      <c r="HTD55" s="3112"/>
      <c r="HTE55" s="3112"/>
      <c r="HTF55" s="3112"/>
      <c r="HTG55" s="3112"/>
      <c r="HTH55" s="3112"/>
      <c r="HTI55" s="3112"/>
      <c r="HTJ55" s="3112"/>
      <c r="HTK55" s="3112"/>
      <c r="HTL55" s="3112"/>
      <c r="HTM55" s="3112"/>
      <c r="HTN55" s="3112"/>
      <c r="HTO55" s="3112"/>
      <c r="HTP55" s="3112"/>
      <c r="HTQ55" s="3112"/>
      <c r="HTR55" s="3112"/>
      <c r="HTS55" s="3112"/>
      <c r="HTT55" s="3112"/>
      <c r="HTU55" s="3112"/>
      <c r="HTV55" s="3112"/>
      <c r="HTW55" s="3112"/>
      <c r="HTX55" s="3112"/>
      <c r="HTY55" s="3112"/>
      <c r="HTZ55" s="3112"/>
      <c r="HUA55" s="3112"/>
      <c r="HUB55" s="3112"/>
      <c r="HUC55" s="3112"/>
      <c r="HUD55" s="3112"/>
      <c r="HUE55" s="3112"/>
      <c r="HUF55" s="3112"/>
      <c r="HUG55" s="3112"/>
      <c r="HUH55" s="3112"/>
      <c r="HUI55" s="3112"/>
      <c r="HUJ55" s="3112"/>
      <c r="HUK55" s="3112"/>
      <c r="HUL55" s="3112"/>
      <c r="HUM55" s="3112"/>
      <c r="HUN55" s="3112"/>
      <c r="HUO55" s="3112"/>
      <c r="HUP55" s="3112"/>
      <c r="HUQ55" s="3112"/>
      <c r="HUR55" s="3112"/>
      <c r="HUS55" s="3112"/>
      <c r="HUT55" s="3112"/>
      <c r="HUU55" s="3112"/>
      <c r="HUV55" s="3112"/>
      <c r="HUW55" s="3112"/>
      <c r="HUX55" s="3112"/>
      <c r="HUY55" s="3112"/>
      <c r="HUZ55" s="3112"/>
      <c r="HVA55" s="3112"/>
      <c r="HVB55" s="3112"/>
      <c r="HVC55" s="3112"/>
      <c r="HVD55" s="3112"/>
      <c r="HVE55" s="3112"/>
      <c r="HVF55" s="3112"/>
      <c r="HVG55" s="3112"/>
      <c r="HVH55" s="3112"/>
      <c r="HVI55" s="3112"/>
      <c r="HVJ55" s="3112"/>
      <c r="HVK55" s="3112"/>
      <c r="HVL55" s="3112"/>
      <c r="HVM55" s="3112"/>
      <c r="HVN55" s="3112"/>
      <c r="HVO55" s="3112"/>
      <c r="HVP55" s="3112"/>
      <c r="HVQ55" s="3112"/>
      <c r="HVR55" s="3112"/>
      <c r="HVS55" s="3112"/>
      <c r="HVT55" s="3112"/>
      <c r="HVU55" s="3112"/>
      <c r="HVV55" s="3112"/>
      <c r="HVW55" s="3112"/>
      <c r="HVX55" s="3112"/>
      <c r="HVY55" s="3112"/>
      <c r="HVZ55" s="3112"/>
      <c r="HWA55" s="3112"/>
      <c r="HWB55" s="3112"/>
      <c r="HWC55" s="3112"/>
      <c r="HWD55" s="3112"/>
      <c r="HWE55" s="3112"/>
      <c r="HWF55" s="3112"/>
      <c r="HWG55" s="3112"/>
      <c r="HWH55" s="3112"/>
      <c r="HWI55" s="3112"/>
      <c r="HWJ55" s="3112"/>
      <c r="HWK55" s="3112"/>
      <c r="HWL55" s="3112"/>
      <c r="HWM55" s="3112"/>
      <c r="HWN55" s="3112"/>
      <c r="HWO55" s="3112"/>
      <c r="HWP55" s="3112"/>
      <c r="HWQ55" s="3112"/>
      <c r="HWR55" s="3112"/>
      <c r="HWS55" s="3112"/>
      <c r="HWT55" s="3112"/>
      <c r="HWU55" s="3112"/>
      <c r="HWV55" s="3112"/>
      <c r="HWW55" s="3112"/>
      <c r="HWX55" s="3112"/>
      <c r="HWY55" s="3112"/>
      <c r="HWZ55" s="3112"/>
      <c r="HXA55" s="3112"/>
      <c r="HXB55" s="3112"/>
      <c r="HXC55" s="3112"/>
      <c r="HXD55" s="3112"/>
      <c r="HXE55" s="3112"/>
      <c r="HXF55" s="3112"/>
      <c r="HXG55" s="3112"/>
      <c r="HXH55" s="3112"/>
      <c r="HXI55" s="3112"/>
      <c r="HXJ55" s="3112"/>
      <c r="HXK55" s="3112"/>
      <c r="HXL55" s="3112"/>
      <c r="HXM55" s="3112"/>
      <c r="HXN55" s="3112"/>
      <c r="HXO55" s="3112"/>
      <c r="HXP55" s="3112"/>
      <c r="HXQ55" s="3112"/>
      <c r="HXR55" s="3112"/>
      <c r="HXS55" s="3112"/>
      <c r="HXT55" s="3112"/>
      <c r="HXU55" s="3112"/>
      <c r="HXV55" s="3112"/>
      <c r="HXW55" s="3112"/>
      <c r="HXX55" s="3112"/>
      <c r="HXY55" s="3112"/>
      <c r="HXZ55" s="3112"/>
      <c r="HYA55" s="3112"/>
      <c r="HYB55" s="3112"/>
      <c r="HYC55" s="3112"/>
      <c r="HYD55" s="3112"/>
      <c r="HYE55" s="3112"/>
      <c r="HYF55" s="3112"/>
      <c r="HYG55" s="3112"/>
      <c r="HYH55" s="3112"/>
      <c r="HYI55" s="3112"/>
      <c r="HYJ55" s="3112"/>
      <c r="HYK55" s="3112"/>
      <c r="HYL55" s="3112"/>
      <c r="HYM55" s="3112"/>
      <c r="HYN55" s="3112"/>
      <c r="HYO55" s="3112"/>
      <c r="HYP55" s="3112"/>
      <c r="HYQ55" s="3112"/>
      <c r="HYR55" s="3112"/>
      <c r="HYS55" s="3112"/>
      <c r="HYT55" s="3112"/>
      <c r="HYU55" s="3112"/>
      <c r="HYV55" s="3112"/>
      <c r="HYW55" s="3112"/>
      <c r="HYX55" s="3112"/>
      <c r="HYY55" s="3112"/>
      <c r="HYZ55" s="3112"/>
      <c r="HZA55" s="3112"/>
      <c r="HZB55" s="3112"/>
      <c r="HZC55" s="3112"/>
      <c r="HZD55" s="3112"/>
      <c r="HZE55" s="3112"/>
      <c r="HZF55" s="3112"/>
      <c r="HZG55" s="3112"/>
      <c r="HZH55" s="3112"/>
      <c r="HZI55" s="3112"/>
      <c r="HZJ55" s="3112"/>
      <c r="HZK55" s="3112"/>
      <c r="HZL55" s="3112"/>
      <c r="HZM55" s="3112"/>
      <c r="HZN55" s="3112"/>
      <c r="HZO55" s="3112"/>
      <c r="HZP55" s="3112"/>
      <c r="HZQ55" s="3112"/>
      <c r="HZR55" s="3112"/>
      <c r="HZS55" s="3112"/>
      <c r="HZT55" s="3112"/>
      <c r="HZU55" s="3112"/>
      <c r="HZV55" s="3112"/>
      <c r="HZW55" s="3112"/>
      <c r="HZX55" s="3112"/>
      <c r="HZY55" s="3112"/>
      <c r="HZZ55" s="3112"/>
      <c r="IAA55" s="3112"/>
      <c r="IAB55" s="3112"/>
      <c r="IAC55" s="3112"/>
      <c r="IAD55" s="3112"/>
      <c r="IAE55" s="3112"/>
      <c r="IAF55" s="3112"/>
      <c r="IAG55" s="3112"/>
      <c r="IAH55" s="3112"/>
      <c r="IAI55" s="3112"/>
      <c r="IAJ55" s="3112"/>
      <c r="IAK55" s="3112"/>
      <c r="IAL55" s="3112"/>
      <c r="IAM55" s="3112"/>
      <c r="IAN55" s="3112"/>
      <c r="IAO55" s="3112"/>
      <c r="IAP55" s="3112"/>
      <c r="IAQ55" s="3112"/>
      <c r="IAR55" s="3112"/>
      <c r="IAS55" s="3112"/>
      <c r="IAT55" s="3112"/>
      <c r="IAU55" s="3112"/>
      <c r="IAV55" s="3112"/>
      <c r="IAW55" s="3112"/>
      <c r="IAX55" s="3112"/>
      <c r="IAY55" s="3112"/>
      <c r="IAZ55" s="3112"/>
      <c r="IBA55" s="3112"/>
      <c r="IBB55" s="3112"/>
      <c r="IBC55" s="3112"/>
      <c r="IBD55" s="3112"/>
      <c r="IBE55" s="3112"/>
      <c r="IBF55" s="3112"/>
      <c r="IBG55" s="3112"/>
      <c r="IBH55" s="3112"/>
      <c r="IBI55" s="3112"/>
      <c r="IBJ55" s="3112"/>
      <c r="IBK55" s="3112"/>
      <c r="IBL55" s="3112"/>
      <c r="IBM55" s="3112"/>
      <c r="IBN55" s="3112"/>
      <c r="IBO55" s="3112"/>
      <c r="IBP55" s="3112"/>
      <c r="IBQ55" s="3112"/>
      <c r="IBR55" s="3112"/>
      <c r="IBS55" s="3112"/>
      <c r="IBT55" s="3112"/>
      <c r="IBU55" s="3112"/>
      <c r="IBV55" s="3112"/>
      <c r="IBW55" s="3112"/>
      <c r="IBX55" s="3112"/>
      <c r="IBY55" s="3112"/>
      <c r="IBZ55" s="3112"/>
      <c r="ICA55" s="3112"/>
      <c r="ICB55" s="3112"/>
      <c r="ICC55" s="3112"/>
      <c r="ICD55" s="3112"/>
      <c r="ICE55" s="3112"/>
      <c r="ICF55" s="3112"/>
      <c r="ICG55" s="3112"/>
      <c r="ICH55" s="3112"/>
      <c r="ICI55" s="3112"/>
      <c r="ICJ55" s="3112"/>
      <c r="ICK55" s="3112"/>
      <c r="ICL55" s="3112"/>
      <c r="ICM55" s="3112"/>
      <c r="ICN55" s="3112"/>
      <c r="ICO55" s="3112"/>
      <c r="ICP55" s="3112"/>
      <c r="ICQ55" s="3112"/>
      <c r="ICR55" s="3112"/>
      <c r="ICS55" s="3112"/>
      <c r="ICT55" s="3112"/>
      <c r="ICU55" s="3112"/>
      <c r="ICV55" s="3112"/>
      <c r="ICW55" s="3112"/>
      <c r="ICX55" s="3112"/>
      <c r="ICY55" s="3112"/>
      <c r="ICZ55" s="3112"/>
      <c r="IDA55" s="3112"/>
      <c r="IDB55" s="3112"/>
      <c r="IDC55" s="3112"/>
      <c r="IDD55" s="3112"/>
      <c r="IDE55" s="3112"/>
      <c r="IDF55" s="3112"/>
      <c r="IDG55" s="3112"/>
      <c r="IDH55" s="3112"/>
      <c r="IDI55" s="3112"/>
      <c r="IDJ55" s="3112"/>
      <c r="IDK55" s="3112"/>
      <c r="IDL55" s="3112"/>
      <c r="IDM55" s="3112"/>
      <c r="IDN55" s="3112"/>
      <c r="IDO55" s="3112"/>
      <c r="IDP55" s="3112"/>
      <c r="IDQ55" s="3112"/>
      <c r="IDR55" s="3112"/>
      <c r="IDS55" s="3112"/>
      <c r="IDT55" s="3112"/>
      <c r="IDU55" s="3112"/>
      <c r="IDV55" s="3112"/>
      <c r="IDW55" s="3112"/>
      <c r="IDX55" s="3112"/>
      <c r="IDY55" s="3112"/>
      <c r="IDZ55" s="3112"/>
      <c r="IEA55" s="3112"/>
      <c r="IEB55" s="3112"/>
      <c r="IEC55" s="3112"/>
      <c r="IED55" s="3112"/>
      <c r="IEE55" s="3112"/>
      <c r="IEF55" s="3112"/>
      <c r="IEG55" s="3112"/>
      <c r="IEH55" s="3112"/>
      <c r="IEI55" s="3112"/>
      <c r="IEJ55" s="3112"/>
      <c r="IEK55" s="3112"/>
      <c r="IEL55" s="3112"/>
      <c r="IEM55" s="3112"/>
      <c r="IEN55" s="3112"/>
      <c r="IEO55" s="3112"/>
      <c r="IEP55" s="3112"/>
      <c r="IEQ55" s="3112"/>
      <c r="IER55" s="3112"/>
      <c r="IES55" s="3112"/>
      <c r="IET55" s="3112"/>
      <c r="IEU55" s="3112"/>
      <c r="IEV55" s="3112"/>
      <c r="IEW55" s="3112"/>
      <c r="IEX55" s="3112"/>
      <c r="IEY55" s="3112"/>
      <c r="IEZ55" s="3112"/>
      <c r="IFA55" s="3112"/>
      <c r="IFB55" s="3112"/>
      <c r="IFC55" s="3112"/>
      <c r="IFD55" s="3112"/>
      <c r="IFE55" s="3112"/>
      <c r="IFF55" s="3112"/>
      <c r="IFG55" s="3112"/>
      <c r="IFH55" s="3112"/>
      <c r="IFI55" s="3112"/>
      <c r="IFJ55" s="3112"/>
      <c r="IFK55" s="3112"/>
      <c r="IFL55" s="3112"/>
      <c r="IFM55" s="3112"/>
      <c r="IFN55" s="3112"/>
      <c r="IFO55" s="3112"/>
      <c r="IFP55" s="3112"/>
      <c r="IFQ55" s="3112"/>
      <c r="IFR55" s="3112"/>
      <c r="IFS55" s="3112"/>
      <c r="IFT55" s="3112"/>
      <c r="IFU55" s="3112"/>
      <c r="IFV55" s="3112"/>
      <c r="IFW55" s="3112"/>
      <c r="IFX55" s="3112"/>
      <c r="IFY55" s="3112"/>
      <c r="IFZ55" s="3112"/>
      <c r="IGA55" s="3112"/>
      <c r="IGB55" s="3112"/>
      <c r="IGC55" s="3112"/>
      <c r="IGD55" s="3112"/>
      <c r="IGE55" s="3112"/>
      <c r="IGF55" s="3112"/>
      <c r="IGG55" s="3112"/>
      <c r="IGH55" s="3112"/>
      <c r="IGI55" s="3112"/>
      <c r="IGJ55" s="3112"/>
      <c r="IGK55" s="3112"/>
      <c r="IGL55" s="3112"/>
      <c r="IGM55" s="3112"/>
      <c r="IGN55" s="3112"/>
      <c r="IGO55" s="3112"/>
      <c r="IGP55" s="3112"/>
      <c r="IGQ55" s="3112"/>
      <c r="IGR55" s="3112"/>
      <c r="IGS55" s="3112"/>
      <c r="IGT55" s="3112"/>
      <c r="IGU55" s="3112"/>
      <c r="IGV55" s="3112"/>
      <c r="IGW55" s="3112"/>
      <c r="IGX55" s="3112"/>
      <c r="IGY55" s="3112"/>
      <c r="IGZ55" s="3112"/>
      <c r="IHA55" s="3112"/>
      <c r="IHB55" s="3112"/>
      <c r="IHC55" s="3112"/>
      <c r="IHD55" s="3112"/>
      <c r="IHE55" s="3112"/>
      <c r="IHF55" s="3112"/>
      <c r="IHG55" s="3112"/>
      <c r="IHH55" s="3112"/>
      <c r="IHI55" s="3112"/>
      <c r="IHJ55" s="3112"/>
      <c r="IHK55" s="3112"/>
      <c r="IHL55" s="3112"/>
      <c r="IHM55" s="3112"/>
      <c r="IHN55" s="3112"/>
      <c r="IHO55" s="3112"/>
      <c r="IHP55" s="3112"/>
      <c r="IHQ55" s="3112"/>
      <c r="IHR55" s="3112"/>
      <c r="IHS55" s="3112"/>
      <c r="IHT55" s="3112"/>
      <c r="IHU55" s="3112"/>
      <c r="IHV55" s="3112"/>
      <c r="IHW55" s="3112"/>
      <c r="IHX55" s="3112"/>
      <c r="IHY55" s="3112"/>
      <c r="IHZ55" s="3112"/>
      <c r="IIA55" s="3112"/>
      <c r="IIB55" s="3112"/>
      <c r="IIC55" s="3112"/>
      <c r="IID55" s="3112"/>
      <c r="IIE55" s="3112"/>
      <c r="IIF55" s="3112"/>
      <c r="IIG55" s="3112"/>
      <c r="IIH55" s="3112"/>
      <c r="III55" s="3112"/>
      <c r="IIJ55" s="3112"/>
      <c r="IIK55" s="3112"/>
      <c r="IIL55" s="3112"/>
      <c r="IIM55" s="3112"/>
      <c r="IIN55" s="3112"/>
      <c r="IIO55" s="3112"/>
      <c r="IIP55" s="3112"/>
      <c r="IIQ55" s="3112"/>
      <c r="IIR55" s="3112"/>
      <c r="IIS55" s="3112"/>
      <c r="IIT55" s="3112"/>
      <c r="IIU55" s="3112"/>
      <c r="IIV55" s="3112"/>
      <c r="IIW55" s="3112"/>
      <c r="IIX55" s="3112"/>
      <c r="IIY55" s="3112"/>
      <c r="IIZ55" s="3112"/>
      <c r="IJA55" s="3112"/>
      <c r="IJB55" s="3112"/>
      <c r="IJC55" s="3112"/>
      <c r="IJD55" s="3112"/>
      <c r="IJE55" s="3112"/>
      <c r="IJF55" s="3112"/>
      <c r="IJG55" s="3112"/>
      <c r="IJH55" s="3112"/>
      <c r="IJI55" s="3112"/>
      <c r="IJJ55" s="3112"/>
      <c r="IJK55" s="3112"/>
      <c r="IJL55" s="3112"/>
      <c r="IJM55" s="3112"/>
      <c r="IJN55" s="3112"/>
      <c r="IJO55" s="3112"/>
      <c r="IJP55" s="3112"/>
      <c r="IJQ55" s="3112"/>
      <c r="IJR55" s="3112"/>
      <c r="IJS55" s="3112"/>
      <c r="IJT55" s="3112"/>
      <c r="IJU55" s="3112"/>
      <c r="IJV55" s="3112"/>
      <c r="IJW55" s="3112"/>
      <c r="IJX55" s="3112"/>
      <c r="IJY55" s="3112"/>
      <c r="IJZ55" s="3112"/>
      <c r="IKA55" s="3112"/>
      <c r="IKB55" s="3112"/>
      <c r="IKC55" s="3112"/>
      <c r="IKD55" s="3112"/>
      <c r="IKE55" s="3112"/>
      <c r="IKF55" s="3112"/>
      <c r="IKG55" s="3112"/>
      <c r="IKH55" s="3112"/>
      <c r="IKI55" s="3112"/>
      <c r="IKJ55" s="3112"/>
      <c r="IKK55" s="3112"/>
      <c r="IKL55" s="3112"/>
      <c r="IKM55" s="3112"/>
      <c r="IKN55" s="3112"/>
      <c r="IKO55" s="3112"/>
      <c r="IKP55" s="3112"/>
      <c r="IKQ55" s="3112"/>
      <c r="IKR55" s="3112"/>
      <c r="IKS55" s="3112"/>
      <c r="IKT55" s="3112"/>
      <c r="IKU55" s="3112"/>
      <c r="IKV55" s="3112"/>
      <c r="IKW55" s="3112"/>
      <c r="IKX55" s="3112"/>
      <c r="IKY55" s="3112"/>
      <c r="IKZ55" s="3112"/>
      <c r="ILA55" s="3112"/>
      <c r="ILB55" s="3112"/>
      <c r="ILC55" s="3112"/>
      <c r="ILD55" s="3112"/>
      <c r="ILE55" s="3112"/>
      <c r="ILF55" s="3112"/>
      <c r="ILG55" s="3112"/>
      <c r="ILH55" s="3112"/>
      <c r="ILI55" s="3112"/>
      <c r="ILJ55" s="3112"/>
      <c r="ILK55" s="3112"/>
      <c r="ILL55" s="3112"/>
      <c r="ILM55" s="3112"/>
      <c r="ILN55" s="3112"/>
      <c r="ILO55" s="3112"/>
      <c r="ILP55" s="3112"/>
      <c r="ILQ55" s="3112"/>
      <c r="ILR55" s="3112"/>
      <c r="ILS55" s="3112"/>
      <c r="ILT55" s="3112"/>
      <c r="ILU55" s="3112"/>
      <c r="ILV55" s="3112"/>
      <c r="ILW55" s="3112"/>
      <c r="ILX55" s="3112"/>
      <c r="ILY55" s="3112"/>
      <c r="ILZ55" s="3112"/>
      <c r="IMA55" s="3112"/>
      <c r="IMB55" s="3112"/>
      <c r="IMC55" s="3112"/>
      <c r="IMD55" s="3112"/>
      <c r="IME55" s="3112"/>
      <c r="IMF55" s="3112"/>
      <c r="IMG55" s="3112"/>
      <c r="IMH55" s="3112"/>
      <c r="IMI55" s="3112"/>
      <c r="IMJ55" s="3112"/>
      <c r="IMK55" s="3112"/>
      <c r="IML55" s="3112"/>
      <c r="IMM55" s="3112"/>
      <c r="IMN55" s="3112"/>
      <c r="IMO55" s="3112"/>
      <c r="IMP55" s="3112"/>
      <c r="IMQ55" s="3112"/>
      <c r="IMR55" s="3112"/>
      <c r="IMS55" s="3112"/>
      <c r="IMT55" s="3112"/>
      <c r="IMU55" s="3112"/>
      <c r="IMV55" s="3112"/>
      <c r="IMW55" s="3112"/>
      <c r="IMX55" s="3112"/>
      <c r="IMY55" s="3112"/>
      <c r="IMZ55" s="3112"/>
      <c r="INA55" s="3112"/>
      <c r="INB55" s="3112"/>
      <c r="INC55" s="3112"/>
      <c r="IND55" s="3112"/>
      <c r="INE55" s="3112"/>
      <c r="INF55" s="3112"/>
      <c r="ING55" s="3112"/>
      <c r="INH55" s="3112"/>
      <c r="INI55" s="3112"/>
      <c r="INJ55" s="3112"/>
      <c r="INK55" s="3112"/>
      <c r="INL55" s="3112"/>
      <c r="INM55" s="3112"/>
      <c r="INN55" s="3112"/>
      <c r="INO55" s="3112"/>
      <c r="INP55" s="3112"/>
      <c r="INQ55" s="3112"/>
      <c r="INR55" s="3112"/>
      <c r="INS55" s="3112"/>
      <c r="INT55" s="3112"/>
      <c r="INU55" s="3112"/>
      <c r="INV55" s="3112"/>
      <c r="INW55" s="3112"/>
      <c r="INX55" s="3112"/>
      <c r="INY55" s="3112"/>
      <c r="INZ55" s="3112"/>
      <c r="IOA55" s="3112"/>
      <c r="IOB55" s="3112"/>
      <c r="IOC55" s="3112"/>
      <c r="IOD55" s="3112"/>
      <c r="IOE55" s="3112"/>
      <c r="IOF55" s="3112"/>
      <c r="IOG55" s="3112"/>
      <c r="IOH55" s="3112"/>
      <c r="IOI55" s="3112"/>
      <c r="IOJ55" s="3112"/>
      <c r="IOK55" s="3112"/>
      <c r="IOL55" s="3112"/>
      <c r="IOM55" s="3112"/>
      <c r="ION55" s="3112"/>
      <c r="IOO55" s="3112"/>
      <c r="IOP55" s="3112"/>
      <c r="IOQ55" s="3112"/>
      <c r="IOR55" s="3112"/>
      <c r="IOS55" s="3112"/>
      <c r="IOT55" s="3112"/>
      <c r="IOU55" s="3112"/>
      <c r="IOV55" s="3112"/>
      <c r="IOW55" s="3112"/>
      <c r="IOX55" s="3112"/>
      <c r="IOY55" s="3112"/>
      <c r="IOZ55" s="3112"/>
      <c r="IPA55" s="3112"/>
      <c r="IPB55" s="3112"/>
      <c r="IPC55" s="3112"/>
      <c r="IPD55" s="3112"/>
      <c r="IPE55" s="3112"/>
      <c r="IPF55" s="3112"/>
      <c r="IPG55" s="3112"/>
      <c r="IPH55" s="3112"/>
      <c r="IPI55" s="3112"/>
      <c r="IPJ55" s="3112"/>
      <c r="IPK55" s="3112"/>
      <c r="IPL55" s="3112"/>
      <c r="IPM55" s="3112"/>
      <c r="IPN55" s="3112"/>
      <c r="IPO55" s="3112"/>
      <c r="IPP55" s="3112"/>
      <c r="IPQ55" s="3112"/>
      <c r="IPR55" s="3112"/>
      <c r="IPS55" s="3112"/>
      <c r="IPT55" s="3112"/>
      <c r="IPU55" s="3112"/>
      <c r="IPV55" s="3112"/>
      <c r="IPW55" s="3112"/>
      <c r="IPX55" s="3112"/>
      <c r="IPY55" s="3112"/>
      <c r="IPZ55" s="3112"/>
      <c r="IQA55" s="3112"/>
      <c r="IQB55" s="3112"/>
      <c r="IQC55" s="3112"/>
      <c r="IQD55" s="3112"/>
      <c r="IQE55" s="3112"/>
      <c r="IQF55" s="3112"/>
      <c r="IQG55" s="3112"/>
      <c r="IQH55" s="3112"/>
      <c r="IQI55" s="3112"/>
      <c r="IQJ55" s="3112"/>
      <c r="IQK55" s="3112"/>
      <c r="IQL55" s="3112"/>
      <c r="IQM55" s="3112"/>
      <c r="IQN55" s="3112"/>
      <c r="IQO55" s="3112"/>
      <c r="IQP55" s="3112"/>
      <c r="IQQ55" s="3112"/>
      <c r="IQR55" s="3112"/>
      <c r="IQS55" s="3112"/>
      <c r="IQT55" s="3112"/>
      <c r="IQU55" s="3112"/>
      <c r="IQV55" s="3112"/>
      <c r="IQW55" s="3112"/>
      <c r="IQX55" s="3112"/>
      <c r="IQY55" s="3112"/>
      <c r="IQZ55" s="3112"/>
      <c r="IRA55" s="3112"/>
      <c r="IRB55" s="3112"/>
      <c r="IRC55" s="3112"/>
      <c r="IRD55" s="3112"/>
      <c r="IRE55" s="3112"/>
      <c r="IRF55" s="3112"/>
      <c r="IRG55" s="3112"/>
      <c r="IRH55" s="3112"/>
      <c r="IRI55" s="3112"/>
      <c r="IRJ55" s="3112"/>
      <c r="IRK55" s="3112"/>
      <c r="IRL55" s="3112"/>
      <c r="IRM55" s="3112"/>
      <c r="IRN55" s="3112"/>
      <c r="IRO55" s="3112"/>
      <c r="IRP55" s="3112"/>
      <c r="IRQ55" s="3112"/>
      <c r="IRR55" s="3112"/>
      <c r="IRS55" s="3112"/>
      <c r="IRT55" s="3112"/>
      <c r="IRU55" s="3112"/>
      <c r="IRV55" s="3112"/>
      <c r="IRW55" s="3112"/>
      <c r="IRX55" s="3112"/>
      <c r="IRY55" s="3112"/>
      <c r="IRZ55" s="3112"/>
      <c r="ISA55" s="3112"/>
      <c r="ISB55" s="3112"/>
      <c r="ISC55" s="3112"/>
      <c r="ISD55" s="3112"/>
      <c r="ISE55" s="3112"/>
      <c r="ISF55" s="3112"/>
      <c r="ISG55" s="3112"/>
      <c r="ISH55" s="3112"/>
      <c r="ISI55" s="3112"/>
      <c r="ISJ55" s="3112"/>
      <c r="ISK55" s="3112"/>
      <c r="ISL55" s="3112"/>
      <c r="ISM55" s="3112"/>
      <c r="ISN55" s="3112"/>
      <c r="ISO55" s="3112"/>
      <c r="ISP55" s="3112"/>
      <c r="ISQ55" s="3112"/>
      <c r="ISR55" s="3112"/>
      <c r="ISS55" s="3112"/>
      <c r="IST55" s="3112"/>
      <c r="ISU55" s="3112"/>
      <c r="ISV55" s="3112"/>
      <c r="ISW55" s="3112"/>
      <c r="ISX55" s="3112"/>
      <c r="ISY55" s="3112"/>
      <c r="ISZ55" s="3112"/>
      <c r="ITA55" s="3112"/>
      <c r="ITB55" s="3112"/>
      <c r="ITC55" s="3112"/>
      <c r="ITD55" s="3112"/>
      <c r="ITE55" s="3112"/>
      <c r="ITF55" s="3112"/>
      <c r="ITG55" s="3112"/>
      <c r="ITH55" s="3112"/>
      <c r="ITI55" s="3112"/>
      <c r="ITJ55" s="3112"/>
      <c r="ITK55" s="3112"/>
      <c r="ITL55" s="3112"/>
      <c r="ITM55" s="3112"/>
      <c r="ITN55" s="3112"/>
      <c r="ITO55" s="3112"/>
      <c r="ITP55" s="3112"/>
      <c r="ITQ55" s="3112"/>
      <c r="ITR55" s="3112"/>
      <c r="ITS55" s="3112"/>
      <c r="ITT55" s="3112"/>
      <c r="ITU55" s="3112"/>
      <c r="ITV55" s="3112"/>
      <c r="ITW55" s="3112"/>
      <c r="ITX55" s="3112"/>
      <c r="ITY55" s="3112"/>
      <c r="ITZ55" s="3112"/>
      <c r="IUA55" s="3112"/>
      <c r="IUB55" s="3112"/>
      <c r="IUC55" s="3112"/>
      <c r="IUD55" s="3112"/>
      <c r="IUE55" s="3112"/>
      <c r="IUF55" s="3112"/>
      <c r="IUG55" s="3112"/>
      <c r="IUH55" s="3112"/>
      <c r="IUI55" s="3112"/>
      <c r="IUJ55" s="3112"/>
      <c r="IUK55" s="3112"/>
      <c r="IUL55" s="3112"/>
      <c r="IUM55" s="3112"/>
      <c r="IUN55" s="3112"/>
      <c r="IUO55" s="3112"/>
      <c r="IUP55" s="3112"/>
      <c r="IUQ55" s="3112"/>
      <c r="IUR55" s="3112"/>
      <c r="IUS55" s="3112"/>
      <c r="IUT55" s="3112"/>
      <c r="IUU55" s="3112"/>
      <c r="IUV55" s="3112"/>
      <c r="IUW55" s="3112"/>
      <c r="IUX55" s="3112"/>
      <c r="IUY55" s="3112"/>
      <c r="IUZ55" s="3112"/>
      <c r="IVA55" s="3112"/>
      <c r="IVB55" s="3112"/>
      <c r="IVC55" s="3112"/>
      <c r="IVD55" s="3112"/>
      <c r="IVE55" s="3112"/>
      <c r="IVF55" s="3112"/>
      <c r="IVG55" s="3112"/>
      <c r="IVH55" s="3112"/>
      <c r="IVI55" s="3112"/>
      <c r="IVJ55" s="3112"/>
      <c r="IVK55" s="3112"/>
      <c r="IVL55" s="3112"/>
      <c r="IVM55" s="3112"/>
      <c r="IVN55" s="3112"/>
      <c r="IVO55" s="3112"/>
      <c r="IVP55" s="3112"/>
      <c r="IVQ55" s="3112"/>
      <c r="IVR55" s="3112"/>
      <c r="IVS55" s="3112"/>
      <c r="IVT55" s="3112"/>
      <c r="IVU55" s="3112"/>
      <c r="IVV55" s="3112"/>
      <c r="IVW55" s="3112"/>
      <c r="IVX55" s="3112"/>
      <c r="IVY55" s="3112"/>
      <c r="IVZ55" s="3112"/>
      <c r="IWA55" s="3112"/>
      <c r="IWB55" s="3112"/>
      <c r="IWC55" s="3112"/>
      <c r="IWD55" s="3112"/>
      <c r="IWE55" s="3112"/>
      <c r="IWF55" s="3112"/>
      <c r="IWG55" s="3112"/>
      <c r="IWH55" s="3112"/>
      <c r="IWI55" s="3112"/>
      <c r="IWJ55" s="3112"/>
      <c r="IWK55" s="3112"/>
      <c r="IWL55" s="3112"/>
      <c r="IWM55" s="3112"/>
      <c r="IWN55" s="3112"/>
      <c r="IWO55" s="3112"/>
      <c r="IWP55" s="3112"/>
      <c r="IWQ55" s="3112"/>
      <c r="IWR55" s="3112"/>
      <c r="IWS55" s="3112"/>
      <c r="IWT55" s="3112"/>
      <c r="IWU55" s="3112"/>
      <c r="IWV55" s="3112"/>
      <c r="IWW55" s="3112"/>
      <c r="IWX55" s="3112"/>
      <c r="IWY55" s="3112"/>
      <c r="IWZ55" s="3112"/>
      <c r="IXA55" s="3112"/>
      <c r="IXB55" s="3112"/>
      <c r="IXC55" s="3112"/>
      <c r="IXD55" s="3112"/>
      <c r="IXE55" s="3112"/>
      <c r="IXF55" s="3112"/>
      <c r="IXG55" s="3112"/>
      <c r="IXH55" s="3112"/>
      <c r="IXI55" s="3112"/>
      <c r="IXJ55" s="3112"/>
      <c r="IXK55" s="3112"/>
      <c r="IXL55" s="3112"/>
      <c r="IXM55" s="3112"/>
      <c r="IXN55" s="3112"/>
      <c r="IXO55" s="3112"/>
      <c r="IXP55" s="3112"/>
      <c r="IXQ55" s="3112"/>
      <c r="IXR55" s="3112"/>
      <c r="IXS55" s="3112"/>
      <c r="IXT55" s="3112"/>
      <c r="IXU55" s="3112"/>
      <c r="IXV55" s="3112"/>
      <c r="IXW55" s="3112"/>
      <c r="IXX55" s="3112"/>
      <c r="IXY55" s="3112"/>
      <c r="IXZ55" s="3112"/>
      <c r="IYA55" s="3112"/>
      <c r="IYB55" s="3112"/>
      <c r="IYC55" s="3112"/>
      <c r="IYD55" s="3112"/>
      <c r="IYE55" s="3112"/>
      <c r="IYF55" s="3112"/>
      <c r="IYG55" s="3112"/>
      <c r="IYH55" s="3112"/>
      <c r="IYI55" s="3112"/>
      <c r="IYJ55" s="3112"/>
      <c r="IYK55" s="3112"/>
      <c r="IYL55" s="3112"/>
      <c r="IYM55" s="3112"/>
      <c r="IYN55" s="3112"/>
      <c r="IYO55" s="3112"/>
      <c r="IYP55" s="3112"/>
      <c r="IYQ55" s="3112"/>
      <c r="IYR55" s="3112"/>
      <c r="IYS55" s="3112"/>
      <c r="IYT55" s="3112"/>
      <c r="IYU55" s="3112"/>
      <c r="IYV55" s="3112"/>
      <c r="IYW55" s="3112"/>
      <c r="IYX55" s="3112"/>
      <c r="IYY55" s="3112"/>
      <c r="IYZ55" s="3112"/>
      <c r="IZA55" s="3112"/>
      <c r="IZB55" s="3112"/>
      <c r="IZC55" s="3112"/>
      <c r="IZD55" s="3112"/>
      <c r="IZE55" s="3112"/>
      <c r="IZF55" s="3112"/>
      <c r="IZG55" s="3112"/>
      <c r="IZH55" s="3112"/>
      <c r="IZI55" s="3112"/>
      <c r="IZJ55" s="3112"/>
      <c r="IZK55" s="3112"/>
      <c r="IZL55" s="3112"/>
      <c r="IZM55" s="3112"/>
      <c r="IZN55" s="3112"/>
      <c r="IZO55" s="3112"/>
      <c r="IZP55" s="3112"/>
      <c r="IZQ55" s="3112"/>
      <c r="IZR55" s="3112"/>
      <c r="IZS55" s="3112"/>
      <c r="IZT55" s="3112"/>
      <c r="IZU55" s="3112"/>
      <c r="IZV55" s="3112"/>
      <c r="IZW55" s="3112"/>
      <c r="IZX55" s="3112"/>
      <c r="IZY55" s="3112"/>
      <c r="IZZ55" s="3112"/>
      <c r="JAA55" s="3112"/>
      <c r="JAB55" s="3112"/>
      <c r="JAC55" s="3112"/>
      <c r="JAD55" s="3112"/>
      <c r="JAE55" s="3112"/>
      <c r="JAF55" s="3112"/>
      <c r="JAG55" s="3112"/>
      <c r="JAH55" s="3112"/>
      <c r="JAI55" s="3112"/>
      <c r="JAJ55" s="3112"/>
      <c r="JAK55" s="3112"/>
      <c r="JAL55" s="3112"/>
      <c r="JAM55" s="3112"/>
      <c r="JAN55" s="3112"/>
      <c r="JAO55" s="3112"/>
      <c r="JAP55" s="3112"/>
      <c r="JAQ55" s="3112"/>
      <c r="JAR55" s="3112"/>
      <c r="JAS55" s="3112"/>
      <c r="JAT55" s="3112"/>
      <c r="JAU55" s="3112"/>
      <c r="JAV55" s="3112"/>
      <c r="JAW55" s="3112"/>
      <c r="JAX55" s="3112"/>
      <c r="JAY55" s="3112"/>
      <c r="JAZ55" s="3112"/>
      <c r="JBA55" s="3112"/>
      <c r="JBB55" s="3112"/>
      <c r="JBC55" s="3112"/>
      <c r="JBD55" s="3112"/>
      <c r="JBE55" s="3112"/>
      <c r="JBF55" s="3112"/>
      <c r="JBG55" s="3112"/>
      <c r="JBH55" s="3112"/>
      <c r="JBI55" s="3112"/>
      <c r="JBJ55" s="3112"/>
      <c r="JBK55" s="3112"/>
      <c r="JBL55" s="3112"/>
      <c r="JBM55" s="3112"/>
      <c r="JBN55" s="3112"/>
      <c r="JBO55" s="3112"/>
      <c r="JBP55" s="3112"/>
      <c r="JBQ55" s="3112"/>
      <c r="JBR55" s="3112"/>
      <c r="JBS55" s="3112"/>
      <c r="JBT55" s="3112"/>
      <c r="JBU55" s="3112"/>
      <c r="JBV55" s="3112"/>
      <c r="JBW55" s="3112"/>
      <c r="JBX55" s="3112"/>
      <c r="JBY55" s="3112"/>
      <c r="JBZ55" s="3112"/>
      <c r="JCA55" s="3112"/>
      <c r="JCB55" s="3112"/>
      <c r="JCC55" s="3112"/>
      <c r="JCD55" s="3112"/>
      <c r="JCE55" s="3112"/>
      <c r="JCF55" s="3112"/>
      <c r="JCG55" s="3112"/>
      <c r="JCH55" s="3112"/>
      <c r="JCI55" s="3112"/>
      <c r="JCJ55" s="3112"/>
      <c r="JCK55" s="3112"/>
      <c r="JCL55" s="3112"/>
      <c r="JCM55" s="3112"/>
      <c r="JCN55" s="3112"/>
      <c r="JCO55" s="3112"/>
      <c r="JCP55" s="3112"/>
      <c r="JCQ55" s="3112"/>
      <c r="JCR55" s="3112"/>
      <c r="JCS55" s="3112"/>
      <c r="JCT55" s="3112"/>
      <c r="JCU55" s="3112"/>
      <c r="JCV55" s="3112"/>
      <c r="JCW55" s="3112"/>
      <c r="JCX55" s="3112"/>
      <c r="JCY55" s="3112"/>
      <c r="JCZ55" s="3112"/>
      <c r="JDA55" s="3112"/>
      <c r="JDB55" s="3112"/>
      <c r="JDC55" s="3112"/>
      <c r="JDD55" s="3112"/>
      <c r="JDE55" s="3112"/>
      <c r="JDF55" s="3112"/>
      <c r="JDG55" s="3112"/>
      <c r="JDH55" s="3112"/>
      <c r="JDI55" s="3112"/>
      <c r="JDJ55" s="3112"/>
      <c r="JDK55" s="3112"/>
      <c r="JDL55" s="3112"/>
      <c r="JDM55" s="3112"/>
      <c r="JDN55" s="3112"/>
      <c r="JDO55" s="3112"/>
      <c r="JDP55" s="3112"/>
      <c r="JDQ55" s="3112"/>
      <c r="JDR55" s="3112"/>
      <c r="JDS55" s="3112"/>
      <c r="JDT55" s="3112"/>
      <c r="JDU55" s="3112"/>
      <c r="JDV55" s="3112"/>
      <c r="JDW55" s="3112"/>
      <c r="JDX55" s="3112"/>
      <c r="JDY55" s="3112"/>
      <c r="JDZ55" s="3112"/>
      <c r="JEA55" s="3112"/>
      <c r="JEB55" s="3112"/>
      <c r="JEC55" s="3112"/>
      <c r="JED55" s="3112"/>
      <c r="JEE55" s="3112"/>
      <c r="JEF55" s="3112"/>
      <c r="JEG55" s="3112"/>
      <c r="JEH55" s="3112"/>
      <c r="JEI55" s="3112"/>
      <c r="JEJ55" s="3112"/>
      <c r="JEK55" s="3112"/>
      <c r="JEL55" s="3112"/>
      <c r="JEM55" s="3112"/>
      <c r="JEN55" s="3112"/>
      <c r="JEO55" s="3112"/>
      <c r="JEP55" s="3112"/>
      <c r="JEQ55" s="3112"/>
      <c r="JER55" s="3112"/>
      <c r="JES55" s="3112"/>
      <c r="JET55" s="3112"/>
      <c r="JEU55" s="3112"/>
      <c r="JEV55" s="3112"/>
      <c r="JEW55" s="3112"/>
      <c r="JEX55" s="3112"/>
      <c r="JEY55" s="3112"/>
      <c r="JEZ55" s="3112"/>
      <c r="JFA55" s="3112"/>
      <c r="JFB55" s="3112"/>
      <c r="JFC55" s="3112"/>
      <c r="JFD55" s="3112"/>
      <c r="JFE55" s="3112"/>
      <c r="JFF55" s="3112"/>
      <c r="JFG55" s="3112"/>
      <c r="JFH55" s="3112"/>
      <c r="JFI55" s="3112"/>
      <c r="JFJ55" s="3112"/>
      <c r="JFK55" s="3112"/>
      <c r="JFL55" s="3112"/>
      <c r="JFM55" s="3112"/>
      <c r="JFN55" s="3112"/>
      <c r="JFO55" s="3112"/>
      <c r="JFP55" s="3112"/>
      <c r="JFQ55" s="3112"/>
      <c r="JFR55" s="3112"/>
      <c r="JFS55" s="3112"/>
      <c r="JFT55" s="3112"/>
      <c r="JFU55" s="3112"/>
      <c r="JFV55" s="3112"/>
      <c r="JFW55" s="3112"/>
      <c r="JFX55" s="3112"/>
      <c r="JFY55" s="3112"/>
      <c r="JFZ55" s="3112"/>
      <c r="JGA55" s="3112"/>
      <c r="JGB55" s="3112"/>
      <c r="JGC55" s="3112"/>
      <c r="JGD55" s="3112"/>
      <c r="JGE55" s="3112"/>
      <c r="JGF55" s="3112"/>
      <c r="JGG55" s="3112"/>
      <c r="JGH55" s="3112"/>
      <c r="JGI55" s="3112"/>
      <c r="JGJ55" s="3112"/>
      <c r="JGK55" s="3112"/>
      <c r="JGL55" s="3112"/>
      <c r="JGM55" s="3112"/>
      <c r="JGN55" s="3112"/>
      <c r="JGO55" s="3112"/>
      <c r="JGP55" s="3112"/>
      <c r="JGQ55" s="3112"/>
      <c r="JGR55" s="3112"/>
      <c r="JGS55" s="3112"/>
      <c r="JGT55" s="3112"/>
      <c r="JGU55" s="3112"/>
      <c r="JGV55" s="3112"/>
      <c r="JGW55" s="3112"/>
      <c r="JGX55" s="3112"/>
      <c r="JGY55" s="3112"/>
      <c r="JGZ55" s="3112"/>
      <c r="JHA55" s="3112"/>
      <c r="JHB55" s="3112"/>
      <c r="JHC55" s="3112"/>
      <c r="JHD55" s="3112"/>
      <c r="JHE55" s="3112"/>
      <c r="JHF55" s="3112"/>
      <c r="JHG55" s="3112"/>
      <c r="JHH55" s="3112"/>
      <c r="JHI55" s="3112"/>
      <c r="JHJ55" s="3112"/>
      <c r="JHK55" s="3112"/>
      <c r="JHL55" s="3112"/>
      <c r="JHM55" s="3112"/>
      <c r="JHN55" s="3112"/>
      <c r="JHO55" s="3112"/>
      <c r="JHP55" s="3112"/>
      <c r="JHQ55" s="3112"/>
      <c r="JHR55" s="3112"/>
      <c r="JHS55" s="3112"/>
      <c r="JHT55" s="3112"/>
      <c r="JHU55" s="3112"/>
      <c r="JHV55" s="3112"/>
      <c r="JHW55" s="3112"/>
      <c r="JHX55" s="3112"/>
      <c r="JHY55" s="3112"/>
      <c r="JHZ55" s="3112"/>
      <c r="JIA55" s="3112"/>
      <c r="JIB55" s="3112"/>
      <c r="JIC55" s="3112"/>
      <c r="JID55" s="3112"/>
      <c r="JIE55" s="3112"/>
      <c r="JIF55" s="3112"/>
      <c r="JIG55" s="3112"/>
      <c r="JIH55" s="3112"/>
      <c r="JII55" s="3112"/>
      <c r="JIJ55" s="3112"/>
      <c r="JIK55" s="3112"/>
      <c r="JIL55" s="3112"/>
      <c r="JIM55" s="3112"/>
      <c r="JIN55" s="3112"/>
      <c r="JIO55" s="3112"/>
      <c r="JIP55" s="3112"/>
      <c r="JIQ55" s="3112"/>
      <c r="JIR55" s="3112"/>
      <c r="JIS55" s="3112"/>
      <c r="JIT55" s="3112"/>
      <c r="JIU55" s="3112"/>
      <c r="JIV55" s="3112"/>
      <c r="JIW55" s="3112"/>
      <c r="JIX55" s="3112"/>
      <c r="JIY55" s="3112"/>
      <c r="JIZ55" s="3112"/>
      <c r="JJA55" s="3112"/>
      <c r="JJB55" s="3112"/>
      <c r="JJC55" s="3112"/>
      <c r="JJD55" s="3112"/>
      <c r="JJE55" s="3112"/>
      <c r="JJF55" s="3112"/>
      <c r="JJG55" s="3112"/>
      <c r="JJH55" s="3112"/>
      <c r="JJI55" s="3112"/>
      <c r="JJJ55" s="3112"/>
      <c r="JJK55" s="3112"/>
      <c r="JJL55" s="3112"/>
      <c r="JJM55" s="3112"/>
      <c r="JJN55" s="3112"/>
      <c r="JJO55" s="3112"/>
      <c r="JJP55" s="3112"/>
      <c r="JJQ55" s="3112"/>
      <c r="JJR55" s="3112"/>
      <c r="JJS55" s="3112"/>
      <c r="JJT55" s="3112"/>
      <c r="JJU55" s="3112"/>
      <c r="JJV55" s="3112"/>
      <c r="JJW55" s="3112"/>
      <c r="JJX55" s="3112"/>
      <c r="JJY55" s="3112"/>
      <c r="JJZ55" s="3112"/>
      <c r="JKA55" s="3112"/>
      <c r="JKB55" s="3112"/>
      <c r="JKC55" s="3112"/>
      <c r="JKD55" s="3112"/>
      <c r="JKE55" s="3112"/>
      <c r="JKF55" s="3112"/>
      <c r="JKG55" s="3112"/>
      <c r="JKH55" s="3112"/>
      <c r="JKI55" s="3112"/>
      <c r="JKJ55" s="3112"/>
      <c r="JKK55" s="3112"/>
      <c r="JKL55" s="3112"/>
      <c r="JKM55" s="3112"/>
      <c r="JKN55" s="3112"/>
      <c r="JKO55" s="3112"/>
      <c r="JKP55" s="3112"/>
      <c r="JKQ55" s="3112"/>
      <c r="JKR55" s="3112"/>
      <c r="JKS55" s="3112"/>
      <c r="JKT55" s="3112"/>
      <c r="JKU55" s="3112"/>
      <c r="JKV55" s="3112"/>
      <c r="JKW55" s="3112"/>
      <c r="JKX55" s="3112"/>
      <c r="JKY55" s="3112"/>
      <c r="JKZ55" s="3112"/>
      <c r="JLA55" s="3112"/>
      <c r="JLB55" s="3112"/>
      <c r="JLC55" s="3112"/>
      <c r="JLD55" s="3112"/>
      <c r="JLE55" s="3112"/>
      <c r="JLF55" s="3112"/>
      <c r="JLG55" s="3112"/>
      <c r="JLH55" s="3112"/>
      <c r="JLI55" s="3112"/>
      <c r="JLJ55" s="3112"/>
      <c r="JLK55" s="3112"/>
      <c r="JLL55" s="3112"/>
      <c r="JLM55" s="3112"/>
      <c r="JLN55" s="3112"/>
      <c r="JLO55" s="3112"/>
      <c r="JLP55" s="3112"/>
      <c r="JLQ55" s="3112"/>
      <c r="JLR55" s="3112"/>
      <c r="JLS55" s="3112"/>
      <c r="JLT55" s="3112"/>
      <c r="JLU55" s="3112"/>
      <c r="JLV55" s="3112"/>
      <c r="JLW55" s="3112"/>
      <c r="JLX55" s="3112"/>
      <c r="JLY55" s="3112"/>
      <c r="JLZ55" s="3112"/>
      <c r="JMA55" s="3112"/>
      <c r="JMB55" s="3112"/>
      <c r="JMC55" s="3112"/>
      <c r="JMD55" s="3112"/>
      <c r="JME55" s="3112"/>
      <c r="JMF55" s="3112"/>
      <c r="JMG55" s="3112"/>
      <c r="JMH55" s="3112"/>
      <c r="JMI55" s="3112"/>
      <c r="JMJ55" s="3112"/>
      <c r="JMK55" s="3112"/>
      <c r="JML55" s="3112"/>
      <c r="JMM55" s="3112"/>
      <c r="JMN55" s="3112"/>
      <c r="JMO55" s="3112"/>
      <c r="JMP55" s="3112"/>
      <c r="JMQ55" s="3112"/>
      <c r="JMR55" s="3112"/>
      <c r="JMS55" s="3112"/>
      <c r="JMT55" s="3112"/>
      <c r="JMU55" s="3112"/>
      <c r="JMV55" s="3112"/>
      <c r="JMW55" s="3112"/>
      <c r="JMX55" s="3112"/>
      <c r="JMY55" s="3112"/>
      <c r="JMZ55" s="3112"/>
      <c r="JNA55" s="3112"/>
      <c r="JNB55" s="3112"/>
      <c r="JNC55" s="3112"/>
      <c r="JND55" s="3112"/>
      <c r="JNE55" s="3112"/>
      <c r="JNF55" s="3112"/>
      <c r="JNG55" s="3112"/>
      <c r="JNH55" s="3112"/>
      <c r="JNI55" s="3112"/>
      <c r="JNJ55" s="3112"/>
      <c r="JNK55" s="3112"/>
      <c r="JNL55" s="3112"/>
      <c r="JNM55" s="3112"/>
      <c r="JNN55" s="3112"/>
      <c r="JNO55" s="3112"/>
      <c r="JNP55" s="3112"/>
      <c r="JNQ55" s="3112"/>
      <c r="JNR55" s="3112"/>
      <c r="JNS55" s="3112"/>
      <c r="JNT55" s="3112"/>
      <c r="JNU55" s="3112"/>
      <c r="JNV55" s="3112"/>
      <c r="JNW55" s="3112"/>
      <c r="JNX55" s="3112"/>
      <c r="JNY55" s="3112"/>
      <c r="JNZ55" s="3112"/>
      <c r="JOA55" s="3112"/>
      <c r="JOB55" s="3112"/>
      <c r="JOC55" s="3112"/>
      <c r="JOD55" s="3112"/>
      <c r="JOE55" s="3112"/>
      <c r="JOF55" s="3112"/>
      <c r="JOG55" s="3112"/>
      <c r="JOH55" s="3112"/>
      <c r="JOI55" s="3112"/>
      <c r="JOJ55" s="3112"/>
      <c r="JOK55" s="3112"/>
      <c r="JOL55" s="3112"/>
      <c r="JOM55" s="3112"/>
      <c r="JON55" s="3112"/>
      <c r="JOO55" s="3112"/>
      <c r="JOP55" s="3112"/>
      <c r="JOQ55" s="3112"/>
      <c r="JOR55" s="3112"/>
      <c r="JOS55" s="3112"/>
      <c r="JOT55" s="3112"/>
      <c r="JOU55" s="3112"/>
      <c r="JOV55" s="3112"/>
      <c r="JOW55" s="3112"/>
      <c r="JOX55" s="3112"/>
      <c r="JOY55" s="3112"/>
      <c r="JOZ55" s="3112"/>
      <c r="JPA55" s="3112"/>
      <c r="JPB55" s="3112"/>
      <c r="JPC55" s="3112"/>
      <c r="JPD55" s="3112"/>
      <c r="JPE55" s="3112"/>
      <c r="JPF55" s="3112"/>
      <c r="JPG55" s="3112"/>
      <c r="JPH55" s="3112"/>
      <c r="JPI55" s="3112"/>
      <c r="JPJ55" s="3112"/>
      <c r="JPK55" s="3112"/>
      <c r="JPL55" s="3112"/>
      <c r="JPM55" s="3112"/>
      <c r="JPN55" s="3112"/>
      <c r="JPO55" s="3112"/>
      <c r="JPP55" s="3112"/>
      <c r="JPQ55" s="3112"/>
      <c r="JPR55" s="3112"/>
      <c r="JPS55" s="3112"/>
      <c r="JPT55" s="3112"/>
      <c r="JPU55" s="3112"/>
      <c r="JPV55" s="3112"/>
      <c r="JPW55" s="3112"/>
      <c r="JPX55" s="3112"/>
      <c r="JPY55" s="3112"/>
      <c r="JPZ55" s="3112"/>
      <c r="JQA55" s="3112"/>
      <c r="JQB55" s="3112"/>
      <c r="JQC55" s="3112"/>
      <c r="JQD55" s="3112"/>
      <c r="JQE55" s="3112"/>
      <c r="JQF55" s="3112"/>
      <c r="JQG55" s="3112"/>
      <c r="JQH55" s="3112"/>
      <c r="JQI55" s="3112"/>
      <c r="JQJ55" s="3112"/>
      <c r="JQK55" s="3112"/>
      <c r="JQL55" s="3112"/>
      <c r="JQM55" s="3112"/>
      <c r="JQN55" s="3112"/>
      <c r="JQO55" s="3112"/>
      <c r="JQP55" s="3112"/>
      <c r="JQQ55" s="3112"/>
      <c r="JQR55" s="3112"/>
      <c r="JQS55" s="3112"/>
      <c r="JQT55" s="3112"/>
      <c r="JQU55" s="3112"/>
      <c r="JQV55" s="3112"/>
      <c r="JQW55" s="3112"/>
      <c r="JQX55" s="3112"/>
      <c r="JQY55" s="3112"/>
      <c r="JQZ55" s="3112"/>
      <c r="JRA55" s="3112"/>
      <c r="JRB55" s="3112"/>
      <c r="JRC55" s="3112"/>
      <c r="JRD55" s="3112"/>
      <c r="JRE55" s="3112"/>
      <c r="JRF55" s="3112"/>
      <c r="JRG55" s="3112"/>
      <c r="JRH55" s="3112"/>
      <c r="JRI55" s="3112"/>
      <c r="JRJ55" s="3112"/>
      <c r="JRK55" s="3112"/>
      <c r="JRL55" s="3112"/>
      <c r="JRM55" s="3112"/>
      <c r="JRN55" s="3112"/>
      <c r="JRO55" s="3112"/>
      <c r="JRP55" s="3112"/>
      <c r="JRQ55" s="3112"/>
      <c r="JRR55" s="3112"/>
      <c r="JRS55" s="3112"/>
      <c r="JRT55" s="3112"/>
      <c r="JRU55" s="3112"/>
      <c r="JRV55" s="3112"/>
      <c r="JRW55" s="3112"/>
      <c r="JRX55" s="3112"/>
      <c r="JRY55" s="3112"/>
      <c r="JRZ55" s="3112"/>
      <c r="JSA55" s="3112"/>
      <c r="JSB55" s="3112"/>
      <c r="JSC55" s="3112"/>
      <c r="JSD55" s="3112"/>
      <c r="JSE55" s="3112"/>
      <c r="JSF55" s="3112"/>
      <c r="JSG55" s="3112"/>
      <c r="JSH55" s="3112"/>
      <c r="JSI55" s="3112"/>
      <c r="JSJ55" s="3112"/>
      <c r="JSK55" s="3112"/>
      <c r="JSL55" s="3112"/>
      <c r="JSM55" s="3112"/>
      <c r="JSN55" s="3112"/>
      <c r="JSO55" s="3112"/>
      <c r="JSP55" s="3112"/>
      <c r="JSQ55" s="3112"/>
      <c r="JSR55" s="3112"/>
      <c r="JSS55" s="3112"/>
      <c r="JST55" s="3112"/>
      <c r="JSU55" s="3112"/>
      <c r="JSV55" s="3112"/>
      <c r="JSW55" s="3112"/>
      <c r="JSX55" s="3112"/>
      <c r="JSY55" s="3112"/>
      <c r="JSZ55" s="3112"/>
      <c r="JTA55" s="3112"/>
      <c r="JTB55" s="3112"/>
      <c r="JTC55" s="3112"/>
      <c r="JTD55" s="3112"/>
      <c r="JTE55" s="3112"/>
      <c r="JTF55" s="3112"/>
      <c r="JTG55" s="3112"/>
      <c r="JTH55" s="3112"/>
      <c r="JTI55" s="3112"/>
      <c r="JTJ55" s="3112"/>
      <c r="JTK55" s="3112"/>
      <c r="JTL55" s="3112"/>
      <c r="JTM55" s="3112"/>
      <c r="JTN55" s="3112"/>
      <c r="JTO55" s="3112"/>
      <c r="JTP55" s="3112"/>
      <c r="JTQ55" s="3112"/>
      <c r="JTR55" s="3112"/>
      <c r="JTS55" s="3112"/>
      <c r="JTT55" s="3112"/>
      <c r="JTU55" s="3112"/>
      <c r="JTV55" s="3112"/>
      <c r="JTW55" s="3112"/>
      <c r="JTX55" s="3112"/>
      <c r="JTY55" s="3112"/>
      <c r="JTZ55" s="3112"/>
      <c r="JUA55" s="3112"/>
      <c r="JUB55" s="3112"/>
      <c r="JUC55" s="3112"/>
      <c r="JUD55" s="3112"/>
      <c r="JUE55" s="3112"/>
      <c r="JUF55" s="3112"/>
      <c r="JUG55" s="3112"/>
      <c r="JUH55" s="3112"/>
      <c r="JUI55" s="3112"/>
      <c r="JUJ55" s="3112"/>
      <c r="JUK55" s="3112"/>
      <c r="JUL55" s="3112"/>
      <c r="JUM55" s="3112"/>
      <c r="JUN55" s="3112"/>
      <c r="JUO55" s="3112"/>
      <c r="JUP55" s="3112"/>
      <c r="JUQ55" s="3112"/>
      <c r="JUR55" s="3112"/>
      <c r="JUS55" s="3112"/>
      <c r="JUT55" s="3112"/>
      <c r="JUU55" s="3112"/>
      <c r="JUV55" s="3112"/>
      <c r="JUW55" s="3112"/>
      <c r="JUX55" s="3112"/>
      <c r="JUY55" s="3112"/>
      <c r="JUZ55" s="3112"/>
      <c r="JVA55" s="3112"/>
      <c r="JVB55" s="3112"/>
      <c r="JVC55" s="3112"/>
      <c r="JVD55" s="3112"/>
      <c r="JVE55" s="3112"/>
      <c r="JVF55" s="3112"/>
      <c r="JVG55" s="3112"/>
      <c r="JVH55" s="3112"/>
      <c r="JVI55" s="3112"/>
      <c r="JVJ55" s="3112"/>
      <c r="JVK55" s="3112"/>
      <c r="JVL55" s="3112"/>
      <c r="JVM55" s="3112"/>
      <c r="JVN55" s="3112"/>
      <c r="JVO55" s="3112"/>
      <c r="JVP55" s="3112"/>
      <c r="JVQ55" s="3112"/>
      <c r="JVR55" s="3112"/>
      <c r="JVS55" s="3112"/>
      <c r="JVT55" s="3112"/>
      <c r="JVU55" s="3112"/>
      <c r="JVV55" s="3112"/>
      <c r="JVW55" s="3112"/>
      <c r="JVX55" s="3112"/>
      <c r="JVY55" s="3112"/>
      <c r="JVZ55" s="3112"/>
      <c r="JWA55" s="3112"/>
      <c r="JWB55" s="3112"/>
      <c r="JWC55" s="3112"/>
      <c r="JWD55" s="3112"/>
      <c r="JWE55" s="3112"/>
      <c r="JWF55" s="3112"/>
      <c r="JWG55" s="3112"/>
      <c r="JWH55" s="3112"/>
      <c r="JWI55" s="3112"/>
      <c r="JWJ55" s="3112"/>
      <c r="JWK55" s="3112"/>
      <c r="JWL55" s="3112"/>
      <c r="JWM55" s="3112"/>
      <c r="JWN55" s="3112"/>
      <c r="JWO55" s="3112"/>
      <c r="JWP55" s="3112"/>
      <c r="JWQ55" s="3112"/>
      <c r="JWR55" s="3112"/>
      <c r="JWS55" s="3112"/>
      <c r="JWT55" s="3112"/>
      <c r="JWU55" s="3112"/>
      <c r="JWV55" s="3112"/>
      <c r="JWW55" s="3112"/>
      <c r="JWX55" s="3112"/>
      <c r="JWY55" s="3112"/>
      <c r="JWZ55" s="3112"/>
      <c r="JXA55" s="3112"/>
      <c r="JXB55" s="3112"/>
      <c r="JXC55" s="3112"/>
      <c r="JXD55" s="3112"/>
      <c r="JXE55" s="3112"/>
      <c r="JXF55" s="3112"/>
      <c r="JXG55" s="3112"/>
      <c r="JXH55" s="3112"/>
      <c r="JXI55" s="3112"/>
      <c r="JXJ55" s="3112"/>
      <c r="JXK55" s="3112"/>
      <c r="JXL55" s="3112"/>
      <c r="JXM55" s="3112"/>
      <c r="JXN55" s="3112"/>
      <c r="JXO55" s="3112"/>
      <c r="JXP55" s="3112"/>
      <c r="JXQ55" s="3112"/>
      <c r="JXR55" s="3112"/>
      <c r="JXS55" s="3112"/>
      <c r="JXT55" s="3112"/>
      <c r="JXU55" s="3112"/>
      <c r="JXV55" s="3112"/>
      <c r="JXW55" s="3112"/>
      <c r="JXX55" s="3112"/>
      <c r="JXY55" s="3112"/>
      <c r="JXZ55" s="3112"/>
      <c r="JYA55" s="3112"/>
      <c r="JYB55" s="3112"/>
      <c r="JYC55" s="3112"/>
      <c r="JYD55" s="3112"/>
      <c r="JYE55" s="3112"/>
      <c r="JYF55" s="3112"/>
      <c r="JYG55" s="3112"/>
      <c r="JYH55" s="3112"/>
      <c r="JYI55" s="3112"/>
      <c r="JYJ55" s="3112"/>
      <c r="JYK55" s="3112"/>
      <c r="JYL55" s="3112"/>
      <c r="JYM55" s="3112"/>
      <c r="JYN55" s="3112"/>
      <c r="JYO55" s="3112"/>
      <c r="JYP55" s="3112"/>
      <c r="JYQ55" s="3112"/>
      <c r="JYR55" s="3112"/>
      <c r="JYS55" s="3112"/>
      <c r="JYT55" s="3112"/>
      <c r="JYU55" s="3112"/>
      <c r="JYV55" s="3112"/>
      <c r="JYW55" s="3112"/>
      <c r="JYX55" s="3112"/>
      <c r="JYY55" s="3112"/>
      <c r="JYZ55" s="3112"/>
      <c r="JZA55" s="3112"/>
      <c r="JZB55" s="3112"/>
      <c r="JZC55" s="3112"/>
      <c r="JZD55" s="3112"/>
      <c r="JZE55" s="3112"/>
      <c r="JZF55" s="3112"/>
      <c r="JZG55" s="3112"/>
      <c r="JZH55" s="3112"/>
      <c r="JZI55" s="3112"/>
      <c r="JZJ55" s="3112"/>
      <c r="JZK55" s="3112"/>
      <c r="JZL55" s="3112"/>
      <c r="JZM55" s="3112"/>
      <c r="JZN55" s="3112"/>
      <c r="JZO55" s="3112"/>
      <c r="JZP55" s="3112"/>
      <c r="JZQ55" s="3112"/>
      <c r="JZR55" s="3112"/>
      <c r="JZS55" s="3112"/>
      <c r="JZT55" s="3112"/>
      <c r="JZU55" s="3112"/>
      <c r="JZV55" s="3112"/>
      <c r="JZW55" s="3112"/>
      <c r="JZX55" s="3112"/>
      <c r="JZY55" s="3112"/>
      <c r="JZZ55" s="3112"/>
      <c r="KAA55" s="3112"/>
      <c r="KAB55" s="3112"/>
      <c r="KAC55" s="3112"/>
      <c r="KAD55" s="3112"/>
      <c r="KAE55" s="3112"/>
      <c r="KAF55" s="3112"/>
      <c r="KAG55" s="3112"/>
      <c r="KAH55" s="3112"/>
      <c r="KAI55" s="3112"/>
      <c r="KAJ55" s="3112"/>
      <c r="KAK55" s="3112"/>
      <c r="KAL55" s="3112"/>
      <c r="KAM55" s="3112"/>
      <c r="KAN55" s="3112"/>
      <c r="KAO55" s="3112"/>
      <c r="KAP55" s="3112"/>
      <c r="KAQ55" s="3112"/>
      <c r="KAR55" s="3112"/>
      <c r="KAS55" s="3112"/>
      <c r="KAT55" s="3112"/>
      <c r="KAU55" s="3112"/>
      <c r="KAV55" s="3112"/>
      <c r="KAW55" s="3112"/>
      <c r="KAX55" s="3112"/>
      <c r="KAY55" s="3112"/>
      <c r="KAZ55" s="3112"/>
      <c r="KBA55" s="3112"/>
      <c r="KBB55" s="3112"/>
      <c r="KBC55" s="3112"/>
      <c r="KBD55" s="3112"/>
      <c r="KBE55" s="3112"/>
      <c r="KBF55" s="3112"/>
      <c r="KBG55" s="3112"/>
      <c r="KBH55" s="3112"/>
      <c r="KBI55" s="3112"/>
      <c r="KBJ55" s="3112"/>
      <c r="KBK55" s="3112"/>
      <c r="KBL55" s="3112"/>
      <c r="KBM55" s="3112"/>
      <c r="KBN55" s="3112"/>
      <c r="KBO55" s="3112"/>
      <c r="KBP55" s="3112"/>
      <c r="KBQ55" s="3112"/>
      <c r="KBR55" s="3112"/>
      <c r="KBS55" s="3112"/>
      <c r="KBT55" s="3112"/>
      <c r="KBU55" s="3112"/>
      <c r="KBV55" s="3112"/>
      <c r="KBW55" s="3112"/>
      <c r="KBX55" s="3112"/>
      <c r="KBY55" s="3112"/>
      <c r="KBZ55" s="3112"/>
      <c r="KCA55" s="3112"/>
      <c r="KCB55" s="3112"/>
      <c r="KCC55" s="3112"/>
      <c r="KCD55" s="3112"/>
      <c r="KCE55" s="3112"/>
      <c r="KCF55" s="3112"/>
      <c r="KCG55" s="3112"/>
      <c r="KCH55" s="3112"/>
      <c r="KCI55" s="3112"/>
      <c r="KCJ55" s="3112"/>
      <c r="KCK55" s="3112"/>
      <c r="KCL55" s="3112"/>
      <c r="KCM55" s="3112"/>
      <c r="KCN55" s="3112"/>
      <c r="KCO55" s="3112"/>
      <c r="KCP55" s="3112"/>
      <c r="KCQ55" s="3112"/>
      <c r="KCR55" s="3112"/>
      <c r="KCS55" s="3112"/>
      <c r="KCT55" s="3112"/>
      <c r="KCU55" s="3112"/>
      <c r="KCV55" s="3112"/>
      <c r="KCW55" s="3112"/>
      <c r="KCX55" s="3112"/>
      <c r="KCY55" s="3112"/>
      <c r="KCZ55" s="3112"/>
      <c r="KDA55" s="3112"/>
      <c r="KDB55" s="3112"/>
      <c r="KDC55" s="3112"/>
      <c r="KDD55" s="3112"/>
      <c r="KDE55" s="3112"/>
      <c r="KDF55" s="3112"/>
      <c r="KDG55" s="3112"/>
      <c r="KDH55" s="3112"/>
      <c r="KDI55" s="3112"/>
      <c r="KDJ55" s="3112"/>
      <c r="KDK55" s="3112"/>
      <c r="KDL55" s="3112"/>
      <c r="KDM55" s="3112"/>
      <c r="KDN55" s="3112"/>
      <c r="KDO55" s="3112"/>
      <c r="KDP55" s="3112"/>
      <c r="KDQ55" s="3112"/>
      <c r="KDR55" s="3112"/>
      <c r="KDS55" s="3112"/>
      <c r="KDT55" s="3112"/>
      <c r="KDU55" s="3112"/>
      <c r="KDV55" s="3112"/>
      <c r="KDW55" s="3112"/>
      <c r="KDX55" s="3112"/>
      <c r="KDY55" s="3112"/>
      <c r="KDZ55" s="3112"/>
      <c r="KEA55" s="3112"/>
      <c r="KEB55" s="3112"/>
      <c r="KEC55" s="3112"/>
      <c r="KED55" s="3112"/>
      <c r="KEE55" s="3112"/>
      <c r="KEF55" s="3112"/>
      <c r="KEG55" s="3112"/>
      <c r="KEH55" s="3112"/>
      <c r="KEI55" s="3112"/>
      <c r="KEJ55" s="3112"/>
      <c r="KEK55" s="3112"/>
      <c r="KEL55" s="3112"/>
      <c r="KEM55" s="3112"/>
      <c r="KEN55" s="3112"/>
      <c r="KEO55" s="3112"/>
      <c r="KEP55" s="3112"/>
      <c r="KEQ55" s="3112"/>
      <c r="KER55" s="3112"/>
      <c r="KES55" s="3112"/>
      <c r="KET55" s="3112"/>
      <c r="KEU55" s="3112"/>
      <c r="KEV55" s="3112"/>
      <c r="KEW55" s="3112"/>
      <c r="KEX55" s="3112"/>
      <c r="KEY55" s="3112"/>
      <c r="KEZ55" s="3112"/>
      <c r="KFA55" s="3112"/>
      <c r="KFB55" s="3112"/>
      <c r="KFC55" s="3112"/>
      <c r="KFD55" s="3112"/>
      <c r="KFE55" s="3112"/>
      <c r="KFF55" s="3112"/>
      <c r="KFG55" s="3112"/>
      <c r="KFH55" s="3112"/>
      <c r="KFI55" s="3112"/>
      <c r="KFJ55" s="3112"/>
      <c r="KFK55" s="3112"/>
      <c r="KFL55" s="3112"/>
      <c r="KFM55" s="3112"/>
      <c r="KFN55" s="3112"/>
      <c r="KFO55" s="3112"/>
      <c r="KFP55" s="3112"/>
      <c r="KFQ55" s="3112"/>
      <c r="KFR55" s="3112"/>
      <c r="KFS55" s="3112"/>
      <c r="KFT55" s="3112"/>
      <c r="KFU55" s="3112"/>
      <c r="KFV55" s="3112"/>
      <c r="KFW55" s="3112"/>
      <c r="KFX55" s="3112"/>
      <c r="KFY55" s="3112"/>
      <c r="KFZ55" s="3112"/>
      <c r="KGA55" s="3112"/>
      <c r="KGB55" s="3112"/>
      <c r="KGC55" s="3112"/>
      <c r="KGD55" s="3112"/>
      <c r="KGE55" s="3112"/>
      <c r="KGF55" s="3112"/>
      <c r="KGG55" s="3112"/>
      <c r="KGH55" s="3112"/>
      <c r="KGI55" s="3112"/>
      <c r="KGJ55" s="3112"/>
      <c r="KGK55" s="3112"/>
      <c r="KGL55" s="3112"/>
      <c r="KGM55" s="3112"/>
      <c r="KGN55" s="3112"/>
      <c r="KGO55" s="3112"/>
      <c r="KGP55" s="3112"/>
      <c r="KGQ55" s="3112"/>
      <c r="KGR55" s="3112"/>
      <c r="KGS55" s="3112"/>
      <c r="KGT55" s="3112"/>
      <c r="KGU55" s="3112"/>
      <c r="KGV55" s="3112"/>
      <c r="KGW55" s="3112"/>
      <c r="KGX55" s="3112"/>
      <c r="KGY55" s="3112"/>
      <c r="KGZ55" s="3112"/>
      <c r="KHA55" s="3112"/>
      <c r="KHB55" s="3112"/>
      <c r="KHC55" s="3112"/>
      <c r="KHD55" s="3112"/>
      <c r="KHE55" s="3112"/>
      <c r="KHF55" s="3112"/>
      <c r="KHG55" s="3112"/>
      <c r="KHH55" s="3112"/>
      <c r="KHI55" s="3112"/>
      <c r="KHJ55" s="3112"/>
      <c r="KHK55" s="3112"/>
      <c r="KHL55" s="3112"/>
      <c r="KHM55" s="3112"/>
      <c r="KHN55" s="3112"/>
      <c r="KHO55" s="3112"/>
      <c r="KHP55" s="3112"/>
      <c r="KHQ55" s="3112"/>
      <c r="KHR55" s="3112"/>
      <c r="KHS55" s="3112"/>
      <c r="KHT55" s="3112"/>
      <c r="KHU55" s="3112"/>
      <c r="KHV55" s="3112"/>
      <c r="KHW55" s="3112"/>
      <c r="KHX55" s="3112"/>
      <c r="KHY55" s="3112"/>
      <c r="KHZ55" s="3112"/>
      <c r="KIA55" s="3112"/>
      <c r="KIB55" s="3112"/>
      <c r="KIC55" s="3112"/>
      <c r="KID55" s="3112"/>
      <c r="KIE55" s="3112"/>
      <c r="KIF55" s="3112"/>
      <c r="KIG55" s="3112"/>
      <c r="KIH55" s="3112"/>
      <c r="KII55" s="3112"/>
      <c r="KIJ55" s="3112"/>
      <c r="KIK55" s="3112"/>
      <c r="KIL55" s="3112"/>
      <c r="KIM55" s="3112"/>
      <c r="KIN55" s="3112"/>
      <c r="KIO55" s="3112"/>
      <c r="KIP55" s="3112"/>
      <c r="KIQ55" s="3112"/>
      <c r="KIR55" s="3112"/>
      <c r="KIS55" s="3112"/>
      <c r="KIT55" s="3112"/>
      <c r="KIU55" s="3112"/>
      <c r="KIV55" s="3112"/>
      <c r="KIW55" s="3112"/>
      <c r="KIX55" s="3112"/>
      <c r="KIY55" s="3112"/>
      <c r="KIZ55" s="3112"/>
      <c r="KJA55" s="3112"/>
      <c r="KJB55" s="3112"/>
      <c r="KJC55" s="3112"/>
      <c r="KJD55" s="3112"/>
      <c r="KJE55" s="3112"/>
      <c r="KJF55" s="3112"/>
      <c r="KJG55" s="3112"/>
      <c r="KJH55" s="3112"/>
      <c r="KJI55" s="3112"/>
      <c r="KJJ55" s="3112"/>
      <c r="KJK55" s="3112"/>
      <c r="KJL55" s="3112"/>
      <c r="KJM55" s="3112"/>
      <c r="KJN55" s="3112"/>
      <c r="KJO55" s="3112"/>
      <c r="KJP55" s="3112"/>
      <c r="KJQ55" s="3112"/>
      <c r="KJR55" s="3112"/>
      <c r="KJS55" s="3112"/>
      <c r="KJT55" s="3112"/>
      <c r="KJU55" s="3112"/>
      <c r="KJV55" s="3112"/>
      <c r="KJW55" s="3112"/>
      <c r="KJX55" s="3112"/>
      <c r="KJY55" s="3112"/>
      <c r="KJZ55" s="3112"/>
      <c r="KKA55" s="3112"/>
      <c r="KKB55" s="3112"/>
      <c r="KKC55" s="3112"/>
      <c r="KKD55" s="3112"/>
      <c r="KKE55" s="3112"/>
      <c r="KKF55" s="3112"/>
      <c r="KKG55" s="3112"/>
      <c r="KKH55" s="3112"/>
      <c r="KKI55" s="3112"/>
      <c r="KKJ55" s="3112"/>
      <c r="KKK55" s="3112"/>
      <c r="KKL55" s="3112"/>
      <c r="KKM55" s="3112"/>
      <c r="KKN55" s="3112"/>
      <c r="KKO55" s="3112"/>
      <c r="KKP55" s="3112"/>
      <c r="KKQ55" s="3112"/>
      <c r="KKR55" s="3112"/>
      <c r="KKS55" s="3112"/>
      <c r="KKT55" s="3112"/>
      <c r="KKU55" s="3112"/>
      <c r="KKV55" s="3112"/>
      <c r="KKW55" s="3112"/>
      <c r="KKX55" s="3112"/>
      <c r="KKY55" s="3112"/>
      <c r="KKZ55" s="3112"/>
      <c r="KLA55" s="3112"/>
      <c r="KLB55" s="3112"/>
      <c r="KLC55" s="3112"/>
      <c r="KLD55" s="3112"/>
      <c r="KLE55" s="3112"/>
      <c r="KLF55" s="3112"/>
      <c r="KLG55" s="3112"/>
      <c r="KLH55" s="3112"/>
      <c r="KLI55" s="3112"/>
      <c r="KLJ55" s="3112"/>
      <c r="KLK55" s="3112"/>
      <c r="KLL55" s="3112"/>
      <c r="KLM55" s="3112"/>
      <c r="KLN55" s="3112"/>
      <c r="KLO55" s="3112"/>
      <c r="KLP55" s="3112"/>
      <c r="KLQ55" s="3112"/>
      <c r="KLR55" s="3112"/>
      <c r="KLS55" s="3112"/>
      <c r="KLT55" s="3112"/>
      <c r="KLU55" s="3112"/>
      <c r="KLV55" s="3112"/>
      <c r="KLW55" s="3112"/>
      <c r="KLX55" s="3112"/>
      <c r="KLY55" s="3112"/>
      <c r="KLZ55" s="3112"/>
      <c r="KMA55" s="3112"/>
      <c r="KMB55" s="3112"/>
      <c r="KMC55" s="3112"/>
      <c r="KMD55" s="3112"/>
      <c r="KME55" s="3112"/>
      <c r="KMF55" s="3112"/>
      <c r="KMG55" s="3112"/>
      <c r="KMH55" s="3112"/>
      <c r="KMI55" s="3112"/>
      <c r="KMJ55" s="3112"/>
      <c r="KMK55" s="3112"/>
      <c r="KML55" s="3112"/>
      <c r="KMM55" s="3112"/>
      <c r="KMN55" s="3112"/>
      <c r="KMO55" s="3112"/>
      <c r="KMP55" s="3112"/>
      <c r="KMQ55" s="3112"/>
      <c r="KMR55" s="3112"/>
      <c r="KMS55" s="3112"/>
      <c r="KMT55" s="3112"/>
      <c r="KMU55" s="3112"/>
      <c r="KMV55" s="3112"/>
      <c r="KMW55" s="3112"/>
      <c r="KMX55" s="3112"/>
      <c r="KMY55" s="3112"/>
      <c r="KMZ55" s="3112"/>
      <c r="KNA55" s="3112"/>
      <c r="KNB55" s="3112"/>
      <c r="KNC55" s="3112"/>
      <c r="KND55" s="3112"/>
      <c r="KNE55" s="3112"/>
      <c r="KNF55" s="3112"/>
      <c r="KNG55" s="3112"/>
      <c r="KNH55" s="3112"/>
      <c r="KNI55" s="3112"/>
      <c r="KNJ55" s="3112"/>
      <c r="KNK55" s="3112"/>
      <c r="KNL55" s="3112"/>
      <c r="KNM55" s="3112"/>
      <c r="KNN55" s="3112"/>
      <c r="KNO55" s="3112"/>
      <c r="KNP55" s="3112"/>
      <c r="KNQ55" s="3112"/>
      <c r="KNR55" s="3112"/>
      <c r="KNS55" s="3112"/>
      <c r="KNT55" s="3112"/>
      <c r="KNU55" s="3112"/>
      <c r="KNV55" s="3112"/>
      <c r="KNW55" s="3112"/>
      <c r="KNX55" s="3112"/>
      <c r="KNY55" s="3112"/>
      <c r="KNZ55" s="3112"/>
      <c r="KOA55" s="3112"/>
      <c r="KOB55" s="3112"/>
      <c r="KOC55" s="3112"/>
      <c r="KOD55" s="3112"/>
      <c r="KOE55" s="3112"/>
      <c r="KOF55" s="3112"/>
      <c r="KOG55" s="3112"/>
      <c r="KOH55" s="3112"/>
      <c r="KOI55" s="3112"/>
      <c r="KOJ55" s="3112"/>
      <c r="KOK55" s="3112"/>
      <c r="KOL55" s="3112"/>
      <c r="KOM55" s="3112"/>
      <c r="KON55" s="3112"/>
      <c r="KOO55" s="3112"/>
      <c r="KOP55" s="3112"/>
      <c r="KOQ55" s="3112"/>
      <c r="KOR55" s="3112"/>
      <c r="KOS55" s="3112"/>
      <c r="KOT55" s="3112"/>
      <c r="KOU55" s="3112"/>
      <c r="KOV55" s="3112"/>
      <c r="KOW55" s="3112"/>
      <c r="KOX55" s="3112"/>
      <c r="KOY55" s="3112"/>
      <c r="KOZ55" s="3112"/>
      <c r="KPA55" s="3112"/>
      <c r="KPB55" s="3112"/>
      <c r="KPC55" s="3112"/>
      <c r="KPD55" s="3112"/>
      <c r="KPE55" s="3112"/>
      <c r="KPF55" s="3112"/>
      <c r="KPG55" s="3112"/>
      <c r="KPH55" s="3112"/>
      <c r="KPI55" s="3112"/>
      <c r="KPJ55" s="3112"/>
      <c r="KPK55" s="3112"/>
      <c r="KPL55" s="3112"/>
      <c r="KPM55" s="3112"/>
      <c r="KPN55" s="3112"/>
      <c r="KPO55" s="3112"/>
      <c r="KPP55" s="3112"/>
      <c r="KPQ55" s="3112"/>
      <c r="KPR55" s="3112"/>
      <c r="KPS55" s="3112"/>
      <c r="KPT55" s="3112"/>
      <c r="KPU55" s="3112"/>
      <c r="KPV55" s="3112"/>
      <c r="KPW55" s="3112"/>
      <c r="KPX55" s="3112"/>
      <c r="KPY55" s="3112"/>
      <c r="KPZ55" s="3112"/>
      <c r="KQA55" s="3112"/>
      <c r="KQB55" s="3112"/>
      <c r="KQC55" s="3112"/>
      <c r="KQD55" s="3112"/>
      <c r="KQE55" s="3112"/>
      <c r="KQF55" s="3112"/>
      <c r="KQG55" s="3112"/>
      <c r="KQH55" s="3112"/>
      <c r="KQI55" s="3112"/>
      <c r="KQJ55" s="3112"/>
      <c r="KQK55" s="3112"/>
      <c r="KQL55" s="3112"/>
      <c r="KQM55" s="3112"/>
      <c r="KQN55" s="3112"/>
      <c r="KQO55" s="3112"/>
      <c r="KQP55" s="3112"/>
      <c r="KQQ55" s="3112"/>
      <c r="KQR55" s="3112"/>
      <c r="KQS55" s="3112"/>
      <c r="KQT55" s="3112"/>
      <c r="KQU55" s="3112"/>
      <c r="KQV55" s="3112"/>
      <c r="KQW55" s="3112"/>
      <c r="KQX55" s="3112"/>
      <c r="KQY55" s="3112"/>
      <c r="KQZ55" s="3112"/>
      <c r="KRA55" s="3112"/>
      <c r="KRB55" s="3112"/>
      <c r="KRC55" s="3112"/>
      <c r="KRD55" s="3112"/>
      <c r="KRE55" s="3112"/>
      <c r="KRF55" s="3112"/>
      <c r="KRG55" s="3112"/>
      <c r="KRH55" s="3112"/>
      <c r="KRI55" s="3112"/>
      <c r="KRJ55" s="3112"/>
      <c r="KRK55" s="3112"/>
      <c r="KRL55" s="3112"/>
      <c r="KRM55" s="3112"/>
      <c r="KRN55" s="3112"/>
      <c r="KRO55" s="3112"/>
      <c r="KRP55" s="3112"/>
      <c r="KRQ55" s="3112"/>
      <c r="KRR55" s="3112"/>
      <c r="KRS55" s="3112"/>
      <c r="KRT55" s="3112"/>
      <c r="KRU55" s="3112"/>
      <c r="KRV55" s="3112"/>
      <c r="KRW55" s="3112"/>
      <c r="KRX55" s="3112"/>
      <c r="KRY55" s="3112"/>
      <c r="KRZ55" s="3112"/>
      <c r="KSA55" s="3112"/>
      <c r="KSB55" s="3112"/>
      <c r="KSC55" s="3112"/>
      <c r="KSD55" s="3112"/>
      <c r="KSE55" s="3112"/>
      <c r="KSF55" s="3112"/>
      <c r="KSG55" s="3112"/>
      <c r="KSH55" s="3112"/>
      <c r="KSI55" s="3112"/>
      <c r="KSJ55" s="3112"/>
      <c r="KSK55" s="3112"/>
      <c r="KSL55" s="3112"/>
      <c r="KSM55" s="3112"/>
      <c r="KSN55" s="3112"/>
      <c r="KSO55" s="3112"/>
      <c r="KSP55" s="3112"/>
      <c r="KSQ55" s="3112"/>
      <c r="KSR55" s="3112"/>
      <c r="KSS55" s="3112"/>
      <c r="KST55" s="3112"/>
      <c r="KSU55" s="3112"/>
      <c r="KSV55" s="3112"/>
      <c r="KSW55" s="3112"/>
      <c r="KSX55" s="3112"/>
      <c r="KSY55" s="3112"/>
      <c r="KSZ55" s="3112"/>
      <c r="KTA55" s="3112"/>
      <c r="KTB55" s="3112"/>
      <c r="KTC55" s="3112"/>
      <c r="KTD55" s="3112"/>
      <c r="KTE55" s="3112"/>
      <c r="KTF55" s="3112"/>
      <c r="KTG55" s="3112"/>
      <c r="KTH55" s="3112"/>
      <c r="KTI55" s="3112"/>
      <c r="KTJ55" s="3112"/>
      <c r="KTK55" s="3112"/>
      <c r="KTL55" s="3112"/>
      <c r="KTM55" s="3112"/>
      <c r="KTN55" s="3112"/>
      <c r="KTO55" s="3112"/>
      <c r="KTP55" s="3112"/>
      <c r="KTQ55" s="3112"/>
      <c r="KTR55" s="3112"/>
      <c r="KTS55" s="3112"/>
      <c r="KTT55" s="3112"/>
      <c r="KTU55" s="3112"/>
      <c r="KTV55" s="3112"/>
      <c r="KTW55" s="3112"/>
      <c r="KTX55" s="3112"/>
      <c r="KTY55" s="3112"/>
      <c r="KTZ55" s="3112"/>
      <c r="KUA55" s="3112"/>
      <c r="KUB55" s="3112"/>
      <c r="KUC55" s="3112"/>
      <c r="KUD55" s="3112"/>
      <c r="KUE55" s="3112"/>
      <c r="KUF55" s="3112"/>
      <c r="KUG55" s="3112"/>
      <c r="KUH55" s="3112"/>
      <c r="KUI55" s="3112"/>
      <c r="KUJ55" s="3112"/>
      <c r="KUK55" s="3112"/>
      <c r="KUL55" s="3112"/>
      <c r="KUM55" s="3112"/>
      <c r="KUN55" s="3112"/>
      <c r="KUO55" s="3112"/>
      <c r="KUP55" s="3112"/>
      <c r="KUQ55" s="3112"/>
      <c r="KUR55" s="3112"/>
      <c r="KUS55" s="3112"/>
      <c r="KUT55" s="3112"/>
      <c r="KUU55" s="3112"/>
      <c r="KUV55" s="3112"/>
      <c r="KUW55" s="3112"/>
      <c r="KUX55" s="3112"/>
      <c r="KUY55" s="3112"/>
      <c r="KUZ55" s="3112"/>
      <c r="KVA55" s="3112"/>
      <c r="KVB55" s="3112"/>
      <c r="KVC55" s="3112"/>
      <c r="KVD55" s="3112"/>
      <c r="KVE55" s="3112"/>
      <c r="KVF55" s="3112"/>
      <c r="KVG55" s="3112"/>
      <c r="KVH55" s="3112"/>
      <c r="KVI55" s="3112"/>
      <c r="KVJ55" s="3112"/>
      <c r="KVK55" s="3112"/>
      <c r="KVL55" s="3112"/>
      <c r="KVM55" s="3112"/>
      <c r="KVN55" s="3112"/>
      <c r="KVO55" s="3112"/>
      <c r="KVP55" s="3112"/>
      <c r="KVQ55" s="3112"/>
      <c r="KVR55" s="3112"/>
      <c r="KVS55" s="3112"/>
      <c r="KVT55" s="3112"/>
      <c r="KVU55" s="3112"/>
      <c r="KVV55" s="3112"/>
      <c r="KVW55" s="3112"/>
      <c r="KVX55" s="3112"/>
      <c r="KVY55" s="3112"/>
      <c r="KVZ55" s="3112"/>
      <c r="KWA55" s="3112"/>
      <c r="KWB55" s="3112"/>
      <c r="KWC55" s="3112"/>
      <c r="KWD55" s="3112"/>
      <c r="KWE55" s="3112"/>
      <c r="KWF55" s="3112"/>
      <c r="KWG55" s="3112"/>
      <c r="KWH55" s="3112"/>
      <c r="KWI55" s="3112"/>
      <c r="KWJ55" s="3112"/>
      <c r="KWK55" s="3112"/>
      <c r="KWL55" s="3112"/>
      <c r="KWM55" s="3112"/>
      <c r="KWN55" s="3112"/>
      <c r="KWO55" s="3112"/>
      <c r="KWP55" s="3112"/>
      <c r="KWQ55" s="3112"/>
      <c r="KWR55" s="3112"/>
      <c r="KWS55" s="3112"/>
      <c r="KWT55" s="3112"/>
      <c r="KWU55" s="3112"/>
      <c r="KWV55" s="3112"/>
      <c r="KWW55" s="3112"/>
      <c r="KWX55" s="3112"/>
      <c r="KWY55" s="3112"/>
      <c r="KWZ55" s="3112"/>
      <c r="KXA55" s="3112"/>
      <c r="KXB55" s="3112"/>
      <c r="KXC55" s="3112"/>
      <c r="KXD55" s="3112"/>
      <c r="KXE55" s="3112"/>
      <c r="KXF55" s="3112"/>
      <c r="KXG55" s="3112"/>
      <c r="KXH55" s="3112"/>
      <c r="KXI55" s="3112"/>
      <c r="KXJ55" s="3112"/>
      <c r="KXK55" s="3112"/>
      <c r="KXL55" s="3112"/>
      <c r="KXM55" s="3112"/>
      <c r="KXN55" s="3112"/>
      <c r="KXO55" s="3112"/>
      <c r="KXP55" s="3112"/>
      <c r="KXQ55" s="3112"/>
      <c r="KXR55" s="3112"/>
      <c r="KXS55" s="3112"/>
      <c r="KXT55" s="3112"/>
      <c r="KXU55" s="3112"/>
      <c r="KXV55" s="3112"/>
      <c r="KXW55" s="3112"/>
      <c r="KXX55" s="3112"/>
      <c r="KXY55" s="3112"/>
      <c r="KXZ55" s="3112"/>
      <c r="KYA55" s="3112"/>
      <c r="KYB55" s="3112"/>
      <c r="KYC55" s="3112"/>
      <c r="KYD55" s="3112"/>
      <c r="KYE55" s="3112"/>
      <c r="KYF55" s="3112"/>
      <c r="KYG55" s="3112"/>
      <c r="KYH55" s="3112"/>
      <c r="KYI55" s="3112"/>
      <c r="KYJ55" s="3112"/>
      <c r="KYK55" s="3112"/>
      <c r="KYL55" s="3112"/>
      <c r="KYM55" s="3112"/>
      <c r="KYN55" s="3112"/>
      <c r="KYO55" s="3112"/>
      <c r="KYP55" s="3112"/>
      <c r="KYQ55" s="3112"/>
      <c r="KYR55" s="3112"/>
      <c r="KYS55" s="3112"/>
      <c r="KYT55" s="3112"/>
      <c r="KYU55" s="3112"/>
      <c r="KYV55" s="3112"/>
      <c r="KYW55" s="3112"/>
      <c r="KYX55" s="3112"/>
      <c r="KYY55" s="3112"/>
      <c r="KYZ55" s="3112"/>
      <c r="KZA55" s="3112"/>
      <c r="KZB55" s="3112"/>
      <c r="KZC55" s="3112"/>
      <c r="KZD55" s="3112"/>
      <c r="KZE55" s="3112"/>
      <c r="KZF55" s="3112"/>
      <c r="KZG55" s="3112"/>
      <c r="KZH55" s="3112"/>
      <c r="KZI55" s="3112"/>
      <c r="KZJ55" s="3112"/>
      <c r="KZK55" s="3112"/>
      <c r="KZL55" s="3112"/>
      <c r="KZM55" s="3112"/>
      <c r="KZN55" s="3112"/>
      <c r="KZO55" s="3112"/>
      <c r="KZP55" s="3112"/>
      <c r="KZQ55" s="3112"/>
      <c r="KZR55" s="3112"/>
      <c r="KZS55" s="3112"/>
      <c r="KZT55" s="3112"/>
      <c r="KZU55" s="3112"/>
      <c r="KZV55" s="3112"/>
      <c r="KZW55" s="3112"/>
      <c r="KZX55" s="3112"/>
      <c r="KZY55" s="3112"/>
      <c r="KZZ55" s="3112"/>
      <c r="LAA55" s="3112"/>
      <c r="LAB55" s="3112"/>
      <c r="LAC55" s="3112"/>
      <c r="LAD55" s="3112"/>
      <c r="LAE55" s="3112"/>
      <c r="LAF55" s="3112"/>
      <c r="LAG55" s="3112"/>
      <c r="LAH55" s="3112"/>
      <c r="LAI55" s="3112"/>
      <c r="LAJ55" s="3112"/>
      <c r="LAK55" s="3112"/>
      <c r="LAL55" s="3112"/>
      <c r="LAM55" s="3112"/>
      <c r="LAN55" s="3112"/>
      <c r="LAO55" s="3112"/>
      <c r="LAP55" s="3112"/>
      <c r="LAQ55" s="3112"/>
      <c r="LAR55" s="3112"/>
      <c r="LAS55" s="3112"/>
      <c r="LAT55" s="3112"/>
      <c r="LAU55" s="3112"/>
      <c r="LAV55" s="3112"/>
      <c r="LAW55" s="3112"/>
      <c r="LAX55" s="3112"/>
      <c r="LAY55" s="3112"/>
      <c r="LAZ55" s="3112"/>
      <c r="LBA55" s="3112"/>
      <c r="LBB55" s="3112"/>
      <c r="LBC55" s="3112"/>
      <c r="LBD55" s="3112"/>
      <c r="LBE55" s="3112"/>
      <c r="LBF55" s="3112"/>
      <c r="LBG55" s="3112"/>
      <c r="LBH55" s="3112"/>
      <c r="LBI55" s="3112"/>
      <c r="LBJ55" s="3112"/>
      <c r="LBK55" s="3112"/>
      <c r="LBL55" s="3112"/>
      <c r="LBM55" s="3112"/>
      <c r="LBN55" s="3112"/>
      <c r="LBO55" s="3112"/>
      <c r="LBP55" s="3112"/>
      <c r="LBQ55" s="3112"/>
      <c r="LBR55" s="3112"/>
      <c r="LBS55" s="3112"/>
      <c r="LBT55" s="3112"/>
      <c r="LBU55" s="3112"/>
      <c r="LBV55" s="3112"/>
      <c r="LBW55" s="3112"/>
      <c r="LBX55" s="3112"/>
      <c r="LBY55" s="3112"/>
      <c r="LBZ55" s="3112"/>
      <c r="LCA55" s="3112"/>
      <c r="LCB55" s="3112"/>
      <c r="LCC55" s="3112"/>
      <c r="LCD55" s="3112"/>
      <c r="LCE55" s="3112"/>
      <c r="LCF55" s="3112"/>
      <c r="LCG55" s="3112"/>
      <c r="LCH55" s="3112"/>
      <c r="LCI55" s="3112"/>
      <c r="LCJ55" s="3112"/>
      <c r="LCK55" s="3112"/>
      <c r="LCL55" s="3112"/>
      <c r="LCM55" s="3112"/>
      <c r="LCN55" s="3112"/>
      <c r="LCO55" s="3112"/>
      <c r="LCP55" s="3112"/>
      <c r="LCQ55" s="3112"/>
      <c r="LCR55" s="3112"/>
      <c r="LCS55" s="3112"/>
      <c r="LCT55" s="3112"/>
      <c r="LCU55" s="3112"/>
      <c r="LCV55" s="3112"/>
      <c r="LCW55" s="3112"/>
      <c r="LCX55" s="3112"/>
      <c r="LCY55" s="3112"/>
      <c r="LCZ55" s="3112"/>
      <c r="LDA55" s="3112"/>
      <c r="LDB55" s="3112"/>
      <c r="LDC55" s="3112"/>
      <c r="LDD55" s="3112"/>
      <c r="LDE55" s="3112"/>
      <c r="LDF55" s="3112"/>
      <c r="LDG55" s="3112"/>
      <c r="LDH55" s="3112"/>
      <c r="LDI55" s="3112"/>
      <c r="LDJ55" s="3112"/>
      <c r="LDK55" s="3112"/>
      <c r="LDL55" s="3112"/>
      <c r="LDM55" s="3112"/>
      <c r="LDN55" s="3112"/>
      <c r="LDO55" s="3112"/>
      <c r="LDP55" s="3112"/>
      <c r="LDQ55" s="3112"/>
      <c r="LDR55" s="3112"/>
      <c r="LDS55" s="3112"/>
      <c r="LDT55" s="3112"/>
      <c r="LDU55" s="3112"/>
      <c r="LDV55" s="3112"/>
      <c r="LDW55" s="3112"/>
      <c r="LDX55" s="3112"/>
      <c r="LDY55" s="3112"/>
      <c r="LDZ55" s="3112"/>
      <c r="LEA55" s="3112"/>
      <c r="LEB55" s="3112"/>
      <c r="LEC55" s="3112"/>
      <c r="LED55" s="3112"/>
      <c r="LEE55" s="3112"/>
      <c r="LEF55" s="3112"/>
      <c r="LEG55" s="3112"/>
      <c r="LEH55" s="3112"/>
      <c r="LEI55" s="3112"/>
      <c r="LEJ55" s="3112"/>
      <c r="LEK55" s="3112"/>
      <c r="LEL55" s="3112"/>
      <c r="LEM55" s="3112"/>
      <c r="LEN55" s="3112"/>
      <c r="LEO55" s="3112"/>
      <c r="LEP55" s="3112"/>
      <c r="LEQ55" s="3112"/>
      <c r="LER55" s="3112"/>
      <c r="LES55" s="3112"/>
      <c r="LET55" s="3112"/>
      <c r="LEU55" s="3112"/>
      <c r="LEV55" s="3112"/>
      <c r="LEW55" s="3112"/>
      <c r="LEX55" s="3112"/>
      <c r="LEY55" s="3112"/>
      <c r="LEZ55" s="3112"/>
      <c r="LFA55" s="3112"/>
      <c r="LFB55" s="3112"/>
      <c r="LFC55" s="3112"/>
      <c r="LFD55" s="3112"/>
      <c r="LFE55" s="3112"/>
      <c r="LFF55" s="3112"/>
      <c r="LFG55" s="3112"/>
      <c r="LFH55" s="3112"/>
      <c r="LFI55" s="3112"/>
      <c r="LFJ55" s="3112"/>
      <c r="LFK55" s="3112"/>
      <c r="LFL55" s="3112"/>
      <c r="LFM55" s="3112"/>
      <c r="LFN55" s="3112"/>
      <c r="LFO55" s="3112"/>
      <c r="LFP55" s="3112"/>
      <c r="LFQ55" s="3112"/>
      <c r="LFR55" s="3112"/>
      <c r="LFS55" s="3112"/>
      <c r="LFT55" s="3112"/>
      <c r="LFU55" s="3112"/>
      <c r="LFV55" s="3112"/>
      <c r="LFW55" s="3112"/>
      <c r="LFX55" s="3112"/>
      <c r="LFY55" s="3112"/>
      <c r="LFZ55" s="3112"/>
      <c r="LGA55" s="3112"/>
      <c r="LGB55" s="3112"/>
      <c r="LGC55" s="3112"/>
      <c r="LGD55" s="3112"/>
      <c r="LGE55" s="3112"/>
      <c r="LGF55" s="3112"/>
      <c r="LGG55" s="3112"/>
      <c r="LGH55" s="3112"/>
      <c r="LGI55" s="3112"/>
      <c r="LGJ55" s="3112"/>
      <c r="LGK55" s="3112"/>
      <c r="LGL55" s="3112"/>
      <c r="LGM55" s="3112"/>
      <c r="LGN55" s="3112"/>
      <c r="LGO55" s="3112"/>
      <c r="LGP55" s="3112"/>
      <c r="LGQ55" s="3112"/>
      <c r="LGR55" s="3112"/>
      <c r="LGS55" s="3112"/>
      <c r="LGT55" s="3112"/>
      <c r="LGU55" s="3112"/>
      <c r="LGV55" s="3112"/>
      <c r="LGW55" s="3112"/>
      <c r="LGX55" s="3112"/>
      <c r="LGY55" s="3112"/>
      <c r="LGZ55" s="3112"/>
      <c r="LHA55" s="3112"/>
      <c r="LHB55" s="3112"/>
      <c r="LHC55" s="3112"/>
      <c r="LHD55" s="3112"/>
      <c r="LHE55" s="3112"/>
      <c r="LHF55" s="3112"/>
      <c r="LHG55" s="3112"/>
      <c r="LHH55" s="3112"/>
      <c r="LHI55" s="3112"/>
      <c r="LHJ55" s="3112"/>
      <c r="LHK55" s="3112"/>
      <c r="LHL55" s="3112"/>
      <c r="LHM55" s="3112"/>
      <c r="LHN55" s="3112"/>
      <c r="LHO55" s="3112"/>
      <c r="LHP55" s="3112"/>
      <c r="LHQ55" s="3112"/>
      <c r="LHR55" s="3112"/>
      <c r="LHS55" s="3112"/>
      <c r="LHT55" s="3112"/>
      <c r="LHU55" s="3112"/>
      <c r="LHV55" s="3112"/>
      <c r="LHW55" s="3112"/>
      <c r="LHX55" s="3112"/>
      <c r="LHY55" s="3112"/>
      <c r="LHZ55" s="3112"/>
      <c r="LIA55" s="3112"/>
      <c r="LIB55" s="3112"/>
      <c r="LIC55" s="3112"/>
      <c r="LID55" s="3112"/>
      <c r="LIE55" s="3112"/>
      <c r="LIF55" s="3112"/>
      <c r="LIG55" s="3112"/>
      <c r="LIH55" s="3112"/>
      <c r="LII55" s="3112"/>
      <c r="LIJ55" s="3112"/>
      <c r="LIK55" s="3112"/>
      <c r="LIL55" s="3112"/>
      <c r="LIM55" s="3112"/>
      <c r="LIN55" s="3112"/>
      <c r="LIO55" s="3112"/>
      <c r="LIP55" s="3112"/>
      <c r="LIQ55" s="3112"/>
      <c r="LIR55" s="3112"/>
      <c r="LIS55" s="3112"/>
      <c r="LIT55" s="3112"/>
      <c r="LIU55" s="3112"/>
      <c r="LIV55" s="3112"/>
      <c r="LIW55" s="3112"/>
      <c r="LIX55" s="3112"/>
      <c r="LIY55" s="3112"/>
      <c r="LIZ55" s="3112"/>
      <c r="LJA55" s="3112"/>
      <c r="LJB55" s="3112"/>
      <c r="LJC55" s="3112"/>
      <c r="LJD55" s="3112"/>
      <c r="LJE55" s="3112"/>
      <c r="LJF55" s="3112"/>
      <c r="LJG55" s="3112"/>
      <c r="LJH55" s="3112"/>
      <c r="LJI55" s="3112"/>
      <c r="LJJ55" s="3112"/>
      <c r="LJK55" s="3112"/>
      <c r="LJL55" s="3112"/>
      <c r="LJM55" s="3112"/>
      <c r="LJN55" s="3112"/>
      <c r="LJO55" s="3112"/>
      <c r="LJP55" s="3112"/>
      <c r="LJQ55" s="3112"/>
      <c r="LJR55" s="3112"/>
      <c r="LJS55" s="3112"/>
      <c r="LJT55" s="3112"/>
      <c r="LJU55" s="3112"/>
      <c r="LJV55" s="3112"/>
      <c r="LJW55" s="3112"/>
      <c r="LJX55" s="3112"/>
      <c r="LJY55" s="3112"/>
      <c r="LJZ55" s="3112"/>
      <c r="LKA55" s="3112"/>
      <c r="LKB55" s="3112"/>
      <c r="LKC55" s="3112"/>
      <c r="LKD55" s="3112"/>
      <c r="LKE55" s="3112"/>
      <c r="LKF55" s="3112"/>
      <c r="LKG55" s="3112"/>
      <c r="LKH55" s="3112"/>
      <c r="LKI55" s="3112"/>
      <c r="LKJ55" s="3112"/>
      <c r="LKK55" s="3112"/>
      <c r="LKL55" s="3112"/>
      <c r="LKM55" s="3112"/>
      <c r="LKN55" s="3112"/>
      <c r="LKO55" s="3112"/>
      <c r="LKP55" s="3112"/>
      <c r="LKQ55" s="3112"/>
      <c r="LKR55" s="3112"/>
      <c r="LKS55" s="3112"/>
      <c r="LKT55" s="3112"/>
      <c r="LKU55" s="3112"/>
      <c r="LKV55" s="3112"/>
      <c r="LKW55" s="3112"/>
      <c r="LKX55" s="3112"/>
      <c r="LKY55" s="3112"/>
      <c r="LKZ55" s="3112"/>
      <c r="LLA55" s="3112"/>
      <c r="LLB55" s="3112"/>
      <c r="LLC55" s="3112"/>
      <c r="LLD55" s="3112"/>
      <c r="LLE55" s="3112"/>
      <c r="LLF55" s="3112"/>
      <c r="LLG55" s="3112"/>
      <c r="LLH55" s="3112"/>
      <c r="LLI55" s="3112"/>
      <c r="LLJ55" s="3112"/>
      <c r="LLK55" s="3112"/>
      <c r="LLL55" s="3112"/>
      <c r="LLM55" s="3112"/>
      <c r="LLN55" s="3112"/>
      <c r="LLO55" s="3112"/>
      <c r="LLP55" s="3112"/>
      <c r="LLQ55" s="3112"/>
      <c r="LLR55" s="3112"/>
      <c r="LLS55" s="3112"/>
      <c r="LLT55" s="3112"/>
      <c r="LLU55" s="3112"/>
      <c r="LLV55" s="3112"/>
      <c r="LLW55" s="3112"/>
      <c r="LLX55" s="3112"/>
      <c r="LLY55" s="3112"/>
      <c r="LLZ55" s="3112"/>
      <c r="LMA55" s="3112"/>
      <c r="LMB55" s="3112"/>
      <c r="LMC55" s="3112"/>
      <c r="LMD55" s="3112"/>
      <c r="LME55" s="3112"/>
      <c r="LMF55" s="3112"/>
      <c r="LMG55" s="3112"/>
      <c r="LMH55" s="3112"/>
      <c r="LMI55" s="3112"/>
      <c r="LMJ55" s="3112"/>
      <c r="LMK55" s="3112"/>
      <c r="LML55" s="3112"/>
      <c r="LMM55" s="3112"/>
      <c r="LMN55" s="3112"/>
      <c r="LMO55" s="3112"/>
      <c r="LMP55" s="3112"/>
      <c r="LMQ55" s="3112"/>
      <c r="LMR55" s="3112"/>
      <c r="LMS55" s="3112"/>
      <c r="LMT55" s="3112"/>
      <c r="LMU55" s="3112"/>
      <c r="LMV55" s="3112"/>
      <c r="LMW55" s="3112"/>
      <c r="LMX55" s="3112"/>
      <c r="LMY55" s="3112"/>
      <c r="LMZ55" s="3112"/>
      <c r="LNA55" s="3112"/>
      <c r="LNB55" s="3112"/>
      <c r="LNC55" s="3112"/>
      <c r="LND55" s="3112"/>
      <c r="LNE55" s="3112"/>
      <c r="LNF55" s="3112"/>
      <c r="LNG55" s="3112"/>
      <c r="LNH55" s="3112"/>
      <c r="LNI55" s="3112"/>
      <c r="LNJ55" s="3112"/>
      <c r="LNK55" s="3112"/>
      <c r="LNL55" s="3112"/>
      <c r="LNM55" s="3112"/>
      <c r="LNN55" s="3112"/>
      <c r="LNO55" s="3112"/>
      <c r="LNP55" s="3112"/>
      <c r="LNQ55" s="3112"/>
      <c r="LNR55" s="3112"/>
      <c r="LNS55" s="3112"/>
      <c r="LNT55" s="3112"/>
      <c r="LNU55" s="3112"/>
      <c r="LNV55" s="3112"/>
      <c r="LNW55" s="3112"/>
      <c r="LNX55" s="3112"/>
      <c r="LNY55" s="3112"/>
      <c r="LNZ55" s="3112"/>
      <c r="LOA55" s="3112"/>
      <c r="LOB55" s="3112"/>
      <c r="LOC55" s="3112"/>
      <c r="LOD55" s="3112"/>
      <c r="LOE55" s="3112"/>
      <c r="LOF55" s="3112"/>
      <c r="LOG55" s="3112"/>
      <c r="LOH55" s="3112"/>
      <c r="LOI55" s="3112"/>
      <c r="LOJ55" s="3112"/>
      <c r="LOK55" s="3112"/>
      <c r="LOL55" s="3112"/>
      <c r="LOM55" s="3112"/>
      <c r="LON55" s="3112"/>
      <c r="LOO55" s="3112"/>
      <c r="LOP55" s="3112"/>
      <c r="LOQ55" s="3112"/>
      <c r="LOR55" s="3112"/>
      <c r="LOS55" s="3112"/>
      <c r="LOT55" s="3112"/>
      <c r="LOU55" s="3112"/>
      <c r="LOV55" s="3112"/>
      <c r="LOW55" s="3112"/>
      <c r="LOX55" s="3112"/>
      <c r="LOY55" s="3112"/>
      <c r="LOZ55" s="3112"/>
      <c r="LPA55" s="3112"/>
      <c r="LPB55" s="3112"/>
      <c r="LPC55" s="3112"/>
      <c r="LPD55" s="3112"/>
      <c r="LPE55" s="3112"/>
      <c r="LPF55" s="3112"/>
      <c r="LPG55" s="3112"/>
      <c r="LPH55" s="3112"/>
      <c r="LPI55" s="3112"/>
      <c r="LPJ55" s="3112"/>
      <c r="LPK55" s="3112"/>
      <c r="LPL55" s="3112"/>
      <c r="LPM55" s="3112"/>
      <c r="LPN55" s="3112"/>
      <c r="LPO55" s="3112"/>
      <c r="LPP55" s="3112"/>
      <c r="LPQ55" s="3112"/>
      <c r="LPR55" s="3112"/>
      <c r="LPS55" s="3112"/>
      <c r="LPT55" s="3112"/>
      <c r="LPU55" s="3112"/>
      <c r="LPV55" s="3112"/>
      <c r="LPW55" s="3112"/>
      <c r="LPX55" s="3112"/>
      <c r="LPY55" s="3112"/>
      <c r="LPZ55" s="3112"/>
      <c r="LQA55" s="3112"/>
      <c r="LQB55" s="3112"/>
      <c r="LQC55" s="3112"/>
      <c r="LQD55" s="3112"/>
      <c r="LQE55" s="3112"/>
      <c r="LQF55" s="3112"/>
      <c r="LQG55" s="3112"/>
      <c r="LQH55" s="3112"/>
      <c r="LQI55" s="3112"/>
      <c r="LQJ55" s="3112"/>
      <c r="LQK55" s="3112"/>
      <c r="LQL55" s="3112"/>
      <c r="LQM55" s="3112"/>
      <c r="LQN55" s="3112"/>
      <c r="LQO55" s="3112"/>
      <c r="LQP55" s="3112"/>
      <c r="LQQ55" s="3112"/>
      <c r="LQR55" s="3112"/>
      <c r="LQS55" s="3112"/>
      <c r="LQT55" s="3112"/>
      <c r="LQU55" s="3112"/>
      <c r="LQV55" s="3112"/>
      <c r="LQW55" s="3112"/>
      <c r="LQX55" s="3112"/>
      <c r="LQY55" s="3112"/>
      <c r="LQZ55" s="3112"/>
      <c r="LRA55" s="3112"/>
      <c r="LRB55" s="3112"/>
      <c r="LRC55" s="3112"/>
      <c r="LRD55" s="3112"/>
      <c r="LRE55" s="3112"/>
      <c r="LRF55" s="3112"/>
      <c r="LRG55" s="3112"/>
      <c r="LRH55" s="3112"/>
      <c r="LRI55" s="3112"/>
      <c r="LRJ55" s="3112"/>
      <c r="LRK55" s="3112"/>
      <c r="LRL55" s="3112"/>
      <c r="LRM55" s="3112"/>
      <c r="LRN55" s="3112"/>
      <c r="LRO55" s="3112"/>
      <c r="LRP55" s="3112"/>
      <c r="LRQ55" s="3112"/>
      <c r="LRR55" s="3112"/>
      <c r="LRS55" s="3112"/>
      <c r="LRT55" s="3112"/>
      <c r="LRU55" s="3112"/>
      <c r="LRV55" s="3112"/>
      <c r="LRW55" s="3112"/>
      <c r="LRX55" s="3112"/>
      <c r="LRY55" s="3112"/>
      <c r="LRZ55" s="3112"/>
      <c r="LSA55" s="3112"/>
      <c r="LSB55" s="3112"/>
      <c r="LSC55" s="3112"/>
      <c r="LSD55" s="3112"/>
      <c r="LSE55" s="3112"/>
      <c r="LSF55" s="3112"/>
      <c r="LSG55" s="3112"/>
      <c r="LSH55" s="3112"/>
      <c r="LSI55" s="3112"/>
      <c r="LSJ55" s="3112"/>
      <c r="LSK55" s="3112"/>
      <c r="LSL55" s="3112"/>
      <c r="LSM55" s="3112"/>
      <c r="LSN55" s="3112"/>
      <c r="LSO55" s="3112"/>
      <c r="LSP55" s="3112"/>
      <c r="LSQ55" s="3112"/>
      <c r="LSR55" s="3112"/>
      <c r="LSS55" s="3112"/>
      <c r="LST55" s="3112"/>
      <c r="LSU55" s="3112"/>
      <c r="LSV55" s="3112"/>
      <c r="LSW55" s="3112"/>
      <c r="LSX55" s="3112"/>
      <c r="LSY55" s="3112"/>
      <c r="LSZ55" s="3112"/>
      <c r="LTA55" s="3112"/>
      <c r="LTB55" s="3112"/>
      <c r="LTC55" s="3112"/>
      <c r="LTD55" s="3112"/>
      <c r="LTE55" s="3112"/>
      <c r="LTF55" s="3112"/>
      <c r="LTG55" s="3112"/>
      <c r="LTH55" s="3112"/>
      <c r="LTI55" s="3112"/>
      <c r="LTJ55" s="3112"/>
      <c r="LTK55" s="3112"/>
      <c r="LTL55" s="3112"/>
      <c r="LTM55" s="3112"/>
      <c r="LTN55" s="3112"/>
      <c r="LTO55" s="3112"/>
      <c r="LTP55" s="3112"/>
      <c r="LTQ55" s="3112"/>
      <c r="LTR55" s="3112"/>
      <c r="LTS55" s="3112"/>
      <c r="LTT55" s="3112"/>
      <c r="LTU55" s="3112"/>
      <c r="LTV55" s="3112"/>
      <c r="LTW55" s="3112"/>
      <c r="LTX55" s="3112"/>
      <c r="LTY55" s="3112"/>
      <c r="LTZ55" s="3112"/>
      <c r="LUA55" s="3112"/>
      <c r="LUB55" s="3112"/>
      <c r="LUC55" s="3112"/>
      <c r="LUD55" s="3112"/>
      <c r="LUE55" s="3112"/>
      <c r="LUF55" s="3112"/>
      <c r="LUG55" s="3112"/>
      <c r="LUH55" s="3112"/>
      <c r="LUI55" s="3112"/>
      <c r="LUJ55" s="3112"/>
      <c r="LUK55" s="3112"/>
      <c r="LUL55" s="3112"/>
      <c r="LUM55" s="3112"/>
      <c r="LUN55" s="3112"/>
      <c r="LUO55" s="3112"/>
      <c r="LUP55" s="3112"/>
      <c r="LUQ55" s="3112"/>
      <c r="LUR55" s="3112"/>
      <c r="LUS55" s="3112"/>
      <c r="LUT55" s="3112"/>
      <c r="LUU55" s="3112"/>
      <c r="LUV55" s="3112"/>
      <c r="LUW55" s="3112"/>
      <c r="LUX55" s="3112"/>
      <c r="LUY55" s="3112"/>
      <c r="LUZ55" s="3112"/>
      <c r="LVA55" s="3112"/>
      <c r="LVB55" s="3112"/>
      <c r="LVC55" s="3112"/>
      <c r="LVD55" s="3112"/>
      <c r="LVE55" s="3112"/>
      <c r="LVF55" s="3112"/>
      <c r="LVG55" s="3112"/>
      <c r="LVH55" s="3112"/>
      <c r="LVI55" s="3112"/>
      <c r="LVJ55" s="3112"/>
      <c r="LVK55" s="3112"/>
      <c r="LVL55" s="3112"/>
      <c r="LVM55" s="3112"/>
      <c r="LVN55" s="3112"/>
      <c r="LVO55" s="3112"/>
      <c r="LVP55" s="3112"/>
      <c r="LVQ55" s="3112"/>
      <c r="LVR55" s="3112"/>
      <c r="LVS55" s="3112"/>
      <c r="LVT55" s="3112"/>
      <c r="LVU55" s="3112"/>
      <c r="LVV55" s="3112"/>
      <c r="LVW55" s="3112"/>
      <c r="LVX55" s="3112"/>
      <c r="LVY55" s="3112"/>
      <c r="LVZ55" s="3112"/>
      <c r="LWA55" s="3112"/>
      <c r="LWB55" s="3112"/>
      <c r="LWC55" s="3112"/>
      <c r="LWD55" s="3112"/>
      <c r="LWE55" s="3112"/>
      <c r="LWF55" s="3112"/>
      <c r="LWG55" s="3112"/>
      <c r="LWH55" s="3112"/>
      <c r="LWI55" s="3112"/>
      <c r="LWJ55" s="3112"/>
      <c r="LWK55" s="3112"/>
      <c r="LWL55" s="3112"/>
      <c r="LWM55" s="3112"/>
      <c r="LWN55" s="3112"/>
      <c r="LWO55" s="3112"/>
      <c r="LWP55" s="3112"/>
      <c r="LWQ55" s="3112"/>
      <c r="LWR55" s="3112"/>
      <c r="LWS55" s="3112"/>
      <c r="LWT55" s="3112"/>
      <c r="LWU55" s="3112"/>
      <c r="LWV55" s="3112"/>
      <c r="LWW55" s="3112"/>
      <c r="LWX55" s="3112"/>
      <c r="LWY55" s="3112"/>
      <c r="LWZ55" s="3112"/>
      <c r="LXA55" s="3112"/>
      <c r="LXB55" s="3112"/>
      <c r="LXC55" s="3112"/>
      <c r="LXD55" s="3112"/>
      <c r="LXE55" s="3112"/>
      <c r="LXF55" s="3112"/>
      <c r="LXG55" s="3112"/>
      <c r="LXH55" s="3112"/>
      <c r="LXI55" s="3112"/>
      <c r="LXJ55" s="3112"/>
      <c r="LXK55" s="3112"/>
      <c r="LXL55" s="3112"/>
      <c r="LXM55" s="3112"/>
      <c r="LXN55" s="3112"/>
      <c r="LXO55" s="3112"/>
      <c r="LXP55" s="3112"/>
      <c r="LXQ55" s="3112"/>
      <c r="LXR55" s="3112"/>
      <c r="LXS55" s="3112"/>
      <c r="LXT55" s="3112"/>
      <c r="LXU55" s="3112"/>
      <c r="LXV55" s="3112"/>
      <c r="LXW55" s="3112"/>
      <c r="LXX55" s="3112"/>
      <c r="LXY55" s="3112"/>
      <c r="LXZ55" s="3112"/>
      <c r="LYA55" s="3112"/>
      <c r="LYB55" s="3112"/>
      <c r="LYC55" s="3112"/>
      <c r="LYD55" s="3112"/>
      <c r="LYE55" s="3112"/>
      <c r="LYF55" s="3112"/>
      <c r="LYG55" s="3112"/>
      <c r="LYH55" s="3112"/>
      <c r="LYI55" s="3112"/>
      <c r="LYJ55" s="3112"/>
      <c r="LYK55" s="3112"/>
      <c r="LYL55" s="3112"/>
      <c r="LYM55" s="3112"/>
      <c r="LYN55" s="3112"/>
      <c r="LYO55" s="3112"/>
      <c r="LYP55" s="3112"/>
      <c r="LYQ55" s="3112"/>
      <c r="LYR55" s="3112"/>
      <c r="LYS55" s="3112"/>
      <c r="LYT55" s="3112"/>
      <c r="LYU55" s="3112"/>
      <c r="LYV55" s="3112"/>
      <c r="LYW55" s="3112"/>
      <c r="LYX55" s="3112"/>
      <c r="LYY55" s="3112"/>
      <c r="LYZ55" s="3112"/>
      <c r="LZA55" s="3112"/>
      <c r="LZB55" s="3112"/>
      <c r="LZC55" s="3112"/>
      <c r="LZD55" s="3112"/>
      <c r="LZE55" s="3112"/>
      <c r="LZF55" s="3112"/>
      <c r="LZG55" s="3112"/>
      <c r="LZH55" s="3112"/>
      <c r="LZI55" s="3112"/>
      <c r="LZJ55" s="3112"/>
      <c r="LZK55" s="3112"/>
      <c r="LZL55" s="3112"/>
      <c r="LZM55" s="3112"/>
      <c r="LZN55" s="3112"/>
      <c r="LZO55" s="3112"/>
      <c r="LZP55" s="3112"/>
      <c r="LZQ55" s="3112"/>
      <c r="LZR55" s="3112"/>
      <c r="LZS55" s="3112"/>
      <c r="LZT55" s="3112"/>
      <c r="LZU55" s="3112"/>
      <c r="LZV55" s="3112"/>
      <c r="LZW55" s="3112"/>
      <c r="LZX55" s="3112"/>
      <c r="LZY55" s="3112"/>
      <c r="LZZ55" s="3112"/>
      <c r="MAA55" s="3112"/>
      <c r="MAB55" s="3112"/>
      <c r="MAC55" s="3112"/>
      <c r="MAD55" s="3112"/>
      <c r="MAE55" s="3112"/>
      <c r="MAF55" s="3112"/>
      <c r="MAG55" s="3112"/>
      <c r="MAH55" s="3112"/>
      <c r="MAI55" s="3112"/>
      <c r="MAJ55" s="3112"/>
      <c r="MAK55" s="3112"/>
      <c r="MAL55" s="3112"/>
      <c r="MAM55" s="3112"/>
      <c r="MAN55" s="3112"/>
      <c r="MAO55" s="3112"/>
      <c r="MAP55" s="3112"/>
      <c r="MAQ55" s="3112"/>
      <c r="MAR55" s="3112"/>
      <c r="MAS55" s="3112"/>
      <c r="MAT55" s="3112"/>
      <c r="MAU55" s="3112"/>
      <c r="MAV55" s="3112"/>
      <c r="MAW55" s="3112"/>
      <c r="MAX55" s="3112"/>
      <c r="MAY55" s="3112"/>
      <c r="MAZ55" s="3112"/>
      <c r="MBA55" s="3112"/>
      <c r="MBB55" s="3112"/>
      <c r="MBC55" s="3112"/>
      <c r="MBD55" s="3112"/>
      <c r="MBE55" s="3112"/>
      <c r="MBF55" s="3112"/>
      <c r="MBG55" s="3112"/>
      <c r="MBH55" s="3112"/>
      <c r="MBI55" s="3112"/>
      <c r="MBJ55" s="3112"/>
      <c r="MBK55" s="3112"/>
      <c r="MBL55" s="3112"/>
      <c r="MBM55" s="3112"/>
      <c r="MBN55" s="3112"/>
      <c r="MBO55" s="3112"/>
      <c r="MBP55" s="3112"/>
      <c r="MBQ55" s="3112"/>
      <c r="MBR55" s="3112"/>
      <c r="MBS55" s="3112"/>
      <c r="MBT55" s="3112"/>
      <c r="MBU55" s="3112"/>
      <c r="MBV55" s="3112"/>
      <c r="MBW55" s="3112"/>
      <c r="MBX55" s="3112"/>
      <c r="MBY55" s="3112"/>
      <c r="MBZ55" s="3112"/>
      <c r="MCA55" s="3112"/>
      <c r="MCB55" s="3112"/>
      <c r="MCC55" s="3112"/>
      <c r="MCD55" s="3112"/>
      <c r="MCE55" s="3112"/>
      <c r="MCF55" s="3112"/>
      <c r="MCG55" s="3112"/>
      <c r="MCH55" s="3112"/>
      <c r="MCI55" s="3112"/>
      <c r="MCJ55" s="3112"/>
      <c r="MCK55" s="3112"/>
      <c r="MCL55" s="3112"/>
      <c r="MCM55" s="3112"/>
      <c r="MCN55" s="3112"/>
      <c r="MCO55" s="3112"/>
      <c r="MCP55" s="3112"/>
      <c r="MCQ55" s="3112"/>
      <c r="MCR55" s="3112"/>
      <c r="MCS55" s="3112"/>
      <c r="MCT55" s="3112"/>
      <c r="MCU55" s="3112"/>
      <c r="MCV55" s="3112"/>
      <c r="MCW55" s="3112"/>
      <c r="MCX55" s="3112"/>
      <c r="MCY55" s="3112"/>
      <c r="MCZ55" s="3112"/>
      <c r="MDA55" s="3112"/>
      <c r="MDB55" s="3112"/>
      <c r="MDC55" s="3112"/>
      <c r="MDD55" s="3112"/>
      <c r="MDE55" s="3112"/>
      <c r="MDF55" s="3112"/>
      <c r="MDG55" s="3112"/>
      <c r="MDH55" s="3112"/>
      <c r="MDI55" s="3112"/>
      <c r="MDJ55" s="3112"/>
      <c r="MDK55" s="3112"/>
      <c r="MDL55" s="3112"/>
      <c r="MDM55" s="3112"/>
      <c r="MDN55" s="3112"/>
      <c r="MDO55" s="3112"/>
      <c r="MDP55" s="3112"/>
      <c r="MDQ55" s="3112"/>
      <c r="MDR55" s="3112"/>
      <c r="MDS55" s="3112"/>
      <c r="MDT55" s="3112"/>
      <c r="MDU55" s="3112"/>
      <c r="MDV55" s="3112"/>
      <c r="MDW55" s="3112"/>
      <c r="MDX55" s="3112"/>
      <c r="MDY55" s="3112"/>
      <c r="MDZ55" s="3112"/>
      <c r="MEA55" s="3112"/>
      <c r="MEB55" s="3112"/>
      <c r="MEC55" s="3112"/>
      <c r="MED55" s="3112"/>
      <c r="MEE55" s="3112"/>
      <c r="MEF55" s="3112"/>
      <c r="MEG55" s="3112"/>
      <c r="MEH55" s="3112"/>
      <c r="MEI55" s="3112"/>
      <c r="MEJ55" s="3112"/>
      <c r="MEK55" s="3112"/>
      <c r="MEL55" s="3112"/>
      <c r="MEM55" s="3112"/>
      <c r="MEN55" s="3112"/>
      <c r="MEO55" s="3112"/>
      <c r="MEP55" s="3112"/>
      <c r="MEQ55" s="3112"/>
      <c r="MER55" s="3112"/>
      <c r="MES55" s="3112"/>
      <c r="MET55" s="3112"/>
      <c r="MEU55" s="3112"/>
      <c r="MEV55" s="3112"/>
      <c r="MEW55" s="3112"/>
      <c r="MEX55" s="3112"/>
      <c r="MEY55" s="3112"/>
      <c r="MEZ55" s="3112"/>
      <c r="MFA55" s="3112"/>
      <c r="MFB55" s="3112"/>
      <c r="MFC55" s="3112"/>
      <c r="MFD55" s="3112"/>
      <c r="MFE55" s="3112"/>
      <c r="MFF55" s="3112"/>
      <c r="MFG55" s="3112"/>
      <c r="MFH55" s="3112"/>
      <c r="MFI55" s="3112"/>
      <c r="MFJ55" s="3112"/>
      <c r="MFK55" s="3112"/>
      <c r="MFL55" s="3112"/>
      <c r="MFM55" s="3112"/>
      <c r="MFN55" s="3112"/>
      <c r="MFO55" s="3112"/>
      <c r="MFP55" s="3112"/>
      <c r="MFQ55" s="3112"/>
      <c r="MFR55" s="3112"/>
      <c r="MFS55" s="3112"/>
      <c r="MFT55" s="3112"/>
      <c r="MFU55" s="3112"/>
      <c r="MFV55" s="3112"/>
      <c r="MFW55" s="3112"/>
      <c r="MFX55" s="3112"/>
      <c r="MFY55" s="3112"/>
      <c r="MFZ55" s="3112"/>
      <c r="MGA55" s="3112"/>
      <c r="MGB55" s="3112"/>
      <c r="MGC55" s="3112"/>
      <c r="MGD55" s="3112"/>
      <c r="MGE55" s="3112"/>
      <c r="MGF55" s="3112"/>
      <c r="MGG55" s="3112"/>
      <c r="MGH55" s="3112"/>
      <c r="MGI55" s="3112"/>
      <c r="MGJ55" s="3112"/>
      <c r="MGK55" s="3112"/>
      <c r="MGL55" s="3112"/>
      <c r="MGM55" s="3112"/>
      <c r="MGN55" s="3112"/>
      <c r="MGO55" s="3112"/>
      <c r="MGP55" s="3112"/>
      <c r="MGQ55" s="3112"/>
      <c r="MGR55" s="3112"/>
      <c r="MGS55" s="3112"/>
      <c r="MGT55" s="3112"/>
      <c r="MGU55" s="3112"/>
      <c r="MGV55" s="3112"/>
      <c r="MGW55" s="3112"/>
      <c r="MGX55" s="3112"/>
      <c r="MGY55" s="3112"/>
      <c r="MGZ55" s="3112"/>
      <c r="MHA55" s="3112"/>
      <c r="MHB55" s="3112"/>
      <c r="MHC55" s="3112"/>
      <c r="MHD55" s="3112"/>
      <c r="MHE55" s="3112"/>
      <c r="MHF55" s="3112"/>
      <c r="MHG55" s="3112"/>
      <c r="MHH55" s="3112"/>
      <c r="MHI55" s="3112"/>
      <c r="MHJ55" s="3112"/>
      <c r="MHK55" s="3112"/>
      <c r="MHL55" s="3112"/>
      <c r="MHM55" s="3112"/>
      <c r="MHN55" s="3112"/>
      <c r="MHO55" s="3112"/>
      <c r="MHP55" s="3112"/>
      <c r="MHQ55" s="3112"/>
      <c r="MHR55" s="3112"/>
      <c r="MHS55" s="3112"/>
      <c r="MHT55" s="3112"/>
      <c r="MHU55" s="3112"/>
      <c r="MHV55" s="3112"/>
      <c r="MHW55" s="3112"/>
      <c r="MHX55" s="3112"/>
      <c r="MHY55" s="3112"/>
      <c r="MHZ55" s="3112"/>
      <c r="MIA55" s="3112"/>
      <c r="MIB55" s="3112"/>
      <c r="MIC55" s="3112"/>
      <c r="MID55" s="3112"/>
      <c r="MIE55" s="3112"/>
      <c r="MIF55" s="3112"/>
      <c r="MIG55" s="3112"/>
      <c r="MIH55" s="3112"/>
      <c r="MII55" s="3112"/>
      <c r="MIJ55" s="3112"/>
      <c r="MIK55" s="3112"/>
      <c r="MIL55" s="3112"/>
      <c r="MIM55" s="3112"/>
      <c r="MIN55" s="3112"/>
      <c r="MIO55" s="3112"/>
      <c r="MIP55" s="3112"/>
      <c r="MIQ55" s="3112"/>
      <c r="MIR55" s="3112"/>
      <c r="MIS55" s="3112"/>
      <c r="MIT55" s="3112"/>
      <c r="MIU55" s="3112"/>
      <c r="MIV55" s="3112"/>
      <c r="MIW55" s="3112"/>
      <c r="MIX55" s="3112"/>
      <c r="MIY55" s="3112"/>
      <c r="MIZ55" s="3112"/>
      <c r="MJA55" s="3112"/>
      <c r="MJB55" s="3112"/>
      <c r="MJC55" s="3112"/>
      <c r="MJD55" s="3112"/>
      <c r="MJE55" s="3112"/>
      <c r="MJF55" s="3112"/>
      <c r="MJG55" s="3112"/>
      <c r="MJH55" s="3112"/>
      <c r="MJI55" s="3112"/>
      <c r="MJJ55" s="3112"/>
      <c r="MJK55" s="3112"/>
      <c r="MJL55" s="3112"/>
      <c r="MJM55" s="3112"/>
      <c r="MJN55" s="3112"/>
      <c r="MJO55" s="3112"/>
      <c r="MJP55" s="3112"/>
      <c r="MJQ55" s="3112"/>
      <c r="MJR55" s="3112"/>
      <c r="MJS55" s="3112"/>
      <c r="MJT55" s="3112"/>
      <c r="MJU55" s="3112"/>
      <c r="MJV55" s="3112"/>
      <c r="MJW55" s="3112"/>
      <c r="MJX55" s="3112"/>
      <c r="MJY55" s="3112"/>
      <c r="MJZ55" s="3112"/>
      <c r="MKA55" s="3112"/>
      <c r="MKB55" s="3112"/>
      <c r="MKC55" s="3112"/>
      <c r="MKD55" s="3112"/>
      <c r="MKE55" s="3112"/>
      <c r="MKF55" s="3112"/>
      <c r="MKG55" s="3112"/>
      <c r="MKH55" s="3112"/>
      <c r="MKI55" s="3112"/>
      <c r="MKJ55" s="3112"/>
      <c r="MKK55" s="3112"/>
      <c r="MKL55" s="3112"/>
      <c r="MKM55" s="3112"/>
      <c r="MKN55" s="3112"/>
      <c r="MKO55" s="3112"/>
      <c r="MKP55" s="3112"/>
      <c r="MKQ55" s="3112"/>
      <c r="MKR55" s="3112"/>
      <c r="MKS55" s="3112"/>
      <c r="MKT55" s="3112"/>
      <c r="MKU55" s="3112"/>
      <c r="MKV55" s="3112"/>
      <c r="MKW55" s="3112"/>
      <c r="MKX55" s="3112"/>
      <c r="MKY55" s="3112"/>
      <c r="MKZ55" s="3112"/>
      <c r="MLA55" s="3112"/>
      <c r="MLB55" s="3112"/>
      <c r="MLC55" s="3112"/>
      <c r="MLD55" s="3112"/>
      <c r="MLE55" s="3112"/>
      <c r="MLF55" s="3112"/>
      <c r="MLG55" s="3112"/>
      <c r="MLH55" s="3112"/>
      <c r="MLI55" s="3112"/>
      <c r="MLJ55" s="3112"/>
      <c r="MLK55" s="3112"/>
      <c r="MLL55" s="3112"/>
      <c r="MLM55" s="3112"/>
      <c r="MLN55" s="3112"/>
      <c r="MLO55" s="3112"/>
      <c r="MLP55" s="3112"/>
      <c r="MLQ55" s="3112"/>
      <c r="MLR55" s="3112"/>
      <c r="MLS55" s="3112"/>
      <c r="MLT55" s="3112"/>
      <c r="MLU55" s="3112"/>
      <c r="MLV55" s="3112"/>
      <c r="MLW55" s="3112"/>
      <c r="MLX55" s="3112"/>
      <c r="MLY55" s="3112"/>
      <c r="MLZ55" s="3112"/>
      <c r="MMA55" s="3112"/>
      <c r="MMB55" s="3112"/>
      <c r="MMC55" s="3112"/>
      <c r="MMD55" s="3112"/>
      <c r="MME55" s="3112"/>
      <c r="MMF55" s="3112"/>
      <c r="MMG55" s="3112"/>
      <c r="MMH55" s="3112"/>
      <c r="MMI55" s="3112"/>
      <c r="MMJ55" s="3112"/>
      <c r="MMK55" s="3112"/>
      <c r="MML55" s="3112"/>
      <c r="MMM55" s="3112"/>
      <c r="MMN55" s="3112"/>
      <c r="MMO55" s="3112"/>
      <c r="MMP55" s="3112"/>
      <c r="MMQ55" s="3112"/>
      <c r="MMR55" s="3112"/>
      <c r="MMS55" s="3112"/>
      <c r="MMT55" s="3112"/>
      <c r="MMU55" s="3112"/>
      <c r="MMV55" s="3112"/>
      <c r="MMW55" s="3112"/>
      <c r="MMX55" s="3112"/>
      <c r="MMY55" s="3112"/>
      <c r="MMZ55" s="3112"/>
      <c r="MNA55" s="3112"/>
      <c r="MNB55" s="3112"/>
      <c r="MNC55" s="3112"/>
      <c r="MND55" s="3112"/>
      <c r="MNE55" s="3112"/>
      <c r="MNF55" s="3112"/>
      <c r="MNG55" s="3112"/>
      <c r="MNH55" s="3112"/>
      <c r="MNI55" s="3112"/>
      <c r="MNJ55" s="3112"/>
      <c r="MNK55" s="3112"/>
      <c r="MNL55" s="3112"/>
      <c r="MNM55" s="3112"/>
      <c r="MNN55" s="3112"/>
      <c r="MNO55" s="3112"/>
      <c r="MNP55" s="3112"/>
      <c r="MNQ55" s="3112"/>
      <c r="MNR55" s="3112"/>
      <c r="MNS55" s="3112"/>
      <c r="MNT55" s="3112"/>
      <c r="MNU55" s="3112"/>
      <c r="MNV55" s="3112"/>
      <c r="MNW55" s="3112"/>
      <c r="MNX55" s="3112"/>
      <c r="MNY55" s="3112"/>
      <c r="MNZ55" s="3112"/>
      <c r="MOA55" s="3112"/>
      <c r="MOB55" s="3112"/>
      <c r="MOC55" s="3112"/>
      <c r="MOD55" s="3112"/>
      <c r="MOE55" s="3112"/>
      <c r="MOF55" s="3112"/>
      <c r="MOG55" s="3112"/>
      <c r="MOH55" s="3112"/>
      <c r="MOI55" s="3112"/>
      <c r="MOJ55" s="3112"/>
      <c r="MOK55" s="3112"/>
      <c r="MOL55" s="3112"/>
      <c r="MOM55" s="3112"/>
      <c r="MON55" s="3112"/>
      <c r="MOO55" s="3112"/>
      <c r="MOP55" s="3112"/>
      <c r="MOQ55" s="3112"/>
      <c r="MOR55" s="3112"/>
      <c r="MOS55" s="3112"/>
      <c r="MOT55" s="3112"/>
      <c r="MOU55" s="3112"/>
      <c r="MOV55" s="3112"/>
      <c r="MOW55" s="3112"/>
      <c r="MOX55" s="3112"/>
      <c r="MOY55" s="3112"/>
      <c r="MOZ55" s="3112"/>
      <c r="MPA55" s="3112"/>
      <c r="MPB55" s="3112"/>
      <c r="MPC55" s="3112"/>
      <c r="MPD55" s="3112"/>
      <c r="MPE55" s="3112"/>
      <c r="MPF55" s="3112"/>
      <c r="MPG55" s="3112"/>
      <c r="MPH55" s="3112"/>
      <c r="MPI55" s="3112"/>
      <c r="MPJ55" s="3112"/>
      <c r="MPK55" s="3112"/>
      <c r="MPL55" s="3112"/>
      <c r="MPM55" s="3112"/>
      <c r="MPN55" s="3112"/>
      <c r="MPO55" s="3112"/>
      <c r="MPP55" s="3112"/>
      <c r="MPQ55" s="3112"/>
      <c r="MPR55" s="3112"/>
      <c r="MPS55" s="3112"/>
      <c r="MPT55" s="3112"/>
      <c r="MPU55" s="3112"/>
      <c r="MPV55" s="3112"/>
      <c r="MPW55" s="3112"/>
      <c r="MPX55" s="3112"/>
      <c r="MPY55" s="3112"/>
      <c r="MPZ55" s="3112"/>
      <c r="MQA55" s="3112"/>
      <c r="MQB55" s="3112"/>
      <c r="MQC55" s="3112"/>
      <c r="MQD55" s="3112"/>
      <c r="MQE55" s="3112"/>
      <c r="MQF55" s="3112"/>
      <c r="MQG55" s="3112"/>
      <c r="MQH55" s="3112"/>
      <c r="MQI55" s="3112"/>
      <c r="MQJ55" s="3112"/>
      <c r="MQK55" s="3112"/>
      <c r="MQL55" s="3112"/>
      <c r="MQM55" s="3112"/>
      <c r="MQN55" s="3112"/>
      <c r="MQO55" s="3112"/>
      <c r="MQP55" s="3112"/>
      <c r="MQQ55" s="3112"/>
      <c r="MQR55" s="3112"/>
      <c r="MQS55" s="3112"/>
      <c r="MQT55" s="3112"/>
      <c r="MQU55" s="3112"/>
      <c r="MQV55" s="3112"/>
      <c r="MQW55" s="3112"/>
      <c r="MQX55" s="3112"/>
      <c r="MQY55" s="3112"/>
      <c r="MQZ55" s="3112"/>
      <c r="MRA55" s="3112"/>
      <c r="MRB55" s="3112"/>
      <c r="MRC55" s="3112"/>
      <c r="MRD55" s="3112"/>
      <c r="MRE55" s="3112"/>
      <c r="MRF55" s="3112"/>
      <c r="MRG55" s="3112"/>
      <c r="MRH55" s="3112"/>
      <c r="MRI55" s="3112"/>
      <c r="MRJ55" s="3112"/>
      <c r="MRK55" s="3112"/>
      <c r="MRL55" s="3112"/>
      <c r="MRM55" s="3112"/>
      <c r="MRN55" s="3112"/>
      <c r="MRO55" s="3112"/>
      <c r="MRP55" s="3112"/>
      <c r="MRQ55" s="3112"/>
      <c r="MRR55" s="3112"/>
      <c r="MRS55" s="3112"/>
      <c r="MRT55" s="3112"/>
      <c r="MRU55" s="3112"/>
      <c r="MRV55" s="3112"/>
      <c r="MRW55" s="3112"/>
      <c r="MRX55" s="3112"/>
      <c r="MRY55" s="3112"/>
      <c r="MRZ55" s="3112"/>
      <c r="MSA55" s="3112"/>
      <c r="MSB55" s="3112"/>
      <c r="MSC55" s="3112"/>
      <c r="MSD55" s="3112"/>
      <c r="MSE55" s="3112"/>
      <c r="MSF55" s="3112"/>
      <c r="MSG55" s="3112"/>
      <c r="MSH55" s="3112"/>
      <c r="MSI55" s="3112"/>
      <c r="MSJ55" s="3112"/>
      <c r="MSK55" s="3112"/>
      <c r="MSL55" s="3112"/>
      <c r="MSM55" s="3112"/>
      <c r="MSN55" s="3112"/>
      <c r="MSO55" s="3112"/>
      <c r="MSP55" s="3112"/>
      <c r="MSQ55" s="3112"/>
      <c r="MSR55" s="3112"/>
      <c r="MSS55" s="3112"/>
      <c r="MST55" s="3112"/>
      <c r="MSU55" s="3112"/>
      <c r="MSV55" s="3112"/>
      <c r="MSW55" s="3112"/>
      <c r="MSX55" s="3112"/>
      <c r="MSY55" s="3112"/>
      <c r="MSZ55" s="3112"/>
      <c r="MTA55" s="3112"/>
      <c r="MTB55" s="3112"/>
      <c r="MTC55" s="3112"/>
      <c r="MTD55" s="3112"/>
      <c r="MTE55" s="3112"/>
      <c r="MTF55" s="3112"/>
      <c r="MTG55" s="3112"/>
      <c r="MTH55" s="3112"/>
      <c r="MTI55" s="3112"/>
      <c r="MTJ55" s="3112"/>
      <c r="MTK55" s="3112"/>
      <c r="MTL55" s="3112"/>
      <c r="MTM55" s="3112"/>
      <c r="MTN55" s="3112"/>
      <c r="MTO55" s="3112"/>
      <c r="MTP55" s="3112"/>
      <c r="MTQ55" s="3112"/>
      <c r="MTR55" s="3112"/>
      <c r="MTS55" s="3112"/>
      <c r="MTT55" s="3112"/>
      <c r="MTU55" s="3112"/>
      <c r="MTV55" s="3112"/>
      <c r="MTW55" s="3112"/>
      <c r="MTX55" s="3112"/>
      <c r="MTY55" s="3112"/>
      <c r="MTZ55" s="3112"/>
      <c r="MUA55" s="3112"/>
      <c r="MUB55" s="3112"/>
      <c r="MUC55" s="3112"/>
      <c r="MUD55" s="3112"/>
      <c r="MUE55" s="3112"/>
      <c r="MUF55" s="3112"/>
      <c r="MUG55" s="3112"/>
      <c r="MUH55" s="3112"/>
      <c r="MUI55" s="3112"/>
      <c r="MUJ55" s="3112"/>
      <c r="MUK55" s="3112"/>
      <c r="MUL55" s="3112"/>
      <c r="MUM55" s="3112"/>
      <c r="MUN55" s="3112"/>
      <c r="MUO55" s="3112"/>
      <c r="MUP55" s="3112"/>
      <c r="MUQ55" s="3112"/>
      <c r="MUR55" s="3112"/>
      <c r="MUS55" s="3112"/>
      <c r="MUT55" s="3112"/>
      <c r="MUU55" s="3112"/>
      <c r="MUV55" s="3112"/>
      <c r="MUW55" s="3112"/>
      <c r="MUX55" s="3112"/>
      <c r="MUY55" s="3112"/>
      <c r="MUZ55" s="3112"/>
      <c r="MVA55" s="3112"/>
      <c r="MVB55" s="3112"/>
      <c r="MVC55" s="3112"/>
      <c r="MVD55" s="3112"/>
      <c r="MVE55" s="3112"/>
      <c r="MVF55" s="3112"/>
      <c r="MVG55" s="3112"/>
      <c r="MVH55" s="3112"/>
      <c r="MVI55" s="3112"/>
      <c r="MVJ55" s="3112"/>
      <c r="MVK55" s="3112"/>
      <c r="MVL55" s="3112"/>
      <c r="MVM55" s="3112"/>
      <c r="MVN55" s="3112"/>
      <c r="MVO55" s="3112"/>
      <c r="MVP55" s="3112"/>
      <c r="MVQ55" s="3112"/>
      <c r="MVR55" s="3112"/>
      <c r="MVS55" s="3112"/>
      <c r="MVT55" s="3112"/>
      <c r="MVU55" s="3112"/>
      <c r="MVV55" s="3112"/>
      <c r="MVW55" s="3112"/>
      <c r="MVX55" s="3112"/>
      <c r="MVY55" s="3112"/>
      <c r="MVZ55" s="3112"/>
      <c r="MWA55" s="3112"/>
      <c r="MWB55" s="3112"/>
      <c r="MWC55" s="3112"/>
      <c r="MWD55" s="3112"/>
      <c r="MWE55" s="3112"/>
      <c r="MWF55" s="3112"/>
      <c r="MWG55" s="3112"/>
      <c r="MWH55" s="3112"/>
      <c r="MWI55" s="3112"/>
      <c r="MWJ55" s="3112"/>
      <c r="MWK55" s="3112"/>
      <c r="MWL55" s="3112"/>
      <c r="MWM55" s="3112"/>
      <c r="MWN55" s="3112"/>
      <c r="MWO55" s="3112"/>
      <c r="MWP55" s="3112"/>
      <c r="MWQ55" s="3112"/>
      <c r="MWR55" s="3112"/>
      <c r="MWS55" s="3112"/>
      <c r="MWT55" s="3112"/>
      <c r="MWU55" s="3112"/>
      <c r="MWV55" s="3112"/>
      <c r="MWW55" s="3112"/>
      <c r="MWX55" s="3112"/>
      <c r="MWY55" s="3112"/>
      <c r="MWZ55" s="3112"/>
      <c r="MXA55" s="3112"/>
      <c r="MXB55" s="3112"/>
      <c r="MXC55" s="3112"/>
      <c r="MXD55" s="3112"/>
      <c r="MXE55" s="3112"/>
      <c r="MXF55" s="3112"/>
      <c r="MXG55" s="3112"/>
      <c r="MXH55" s="3112"/>
      <c r="MXI55" s="3112"/>
      <c r="MXJ55" s="3112"/>
      <c r="MXK55" s="3112"/>
      <c r="MXL55" s="3112"/>
      <c r="MXM55" s="3112"/>
      <c r="MXN55" s="3112"/>
      <c r="MXO55" s="3112"/>
      <c r="MXP55" s="3112"/>
      <c r="MXQ55" s="3112"/>
      <c r="MXR55" s="3112"/>
      <c r="MXS55" s="3112"/>
      <c r="MXT55" s="3112"/>
      <c r="MXU55" s="3112"/>
      <c r="MXV55" s="3112"/>
      <c r="MXW55" s="3112"/>
      <c r="MXX55" s="3112"/>
      <c r="MXY55" s="3112"/>
      <c r="MXZ55" s="3112"/>
      <c r="MYA55" s="3112"/>
      <c r="MYB55" s="3112"/>
      <c r="MYC55" s="3112"/>
      <c r="MYD55" s="3112"/>
      <c r="MYE55" s="3112"/>
      <c r="MYF55" s="3112"/>
      <c r="MYG55" s="3112"/>
      <c r="MYH55" s="3112"/>
      <c r="MYI55" s="3112"/>
      <c r="MYJ55" s="3112"/>
      <c r="MYK55" s="3112"/>
      <c r="MYL55" s="3112"/>
      <c r="MYM55" s="3112"/>
      <c r="MYN55" s="3112"/>
      <c r="MYO55" s="3112"/>
      <c r="MYP55" s="3112"/>
      <c r="MYQ55" s="3112"/>
      <c r="MYR55" s="3112"/>
      <c r="MYS55" s="3112"/>
      <c r="MYT55" s="3112"/>
      <c r="MYU55" s="3112"/>
      <c r="MYV55" s="3112"/>
      <c r="MYW55" s="3112"/>
      <c r="MYX55" s="3112"/>
      <c r="MYY55" s="3112"/>
      <c r="MYZ55" s="3112"/>
      <c r="MZA55" s="3112"/>
      <c r="MZB55" s="3112"/>
      <c r="MZC55" s="3112"/>
      <c r="MZD55" s="3112"/>
      <c r="MZE55" s="3112"/>
      <c r="MZF55" s="3112"/>
      <c r="MZG55" s="3112"/>
      <c r="MZH55" s="3112"/>
      <c r="MZI55" s="3112"/>
      <c r="MZJ55" s="3112"/>
      <c r="MZK55" s="3112"/>
      <c r="MZL55" s="3112"/>
      <c r="MZM55" s="3112"/>
      <c r="MZN55" s="3112"/>
      <c r="MZO55" s="3112"/>
      <c r="MZP55" s="3112"/>
      <c r="MZQ55" s="3112"/>
      <c r="MZR55" s="3112"/>
      <c r="MZS55" s="3112"/>
      <c r="MZT55" s="3112"/>
      <c r="MZU55" s="3112"/>
      <c r="MZV55" s="3112"/>
      <c r="MZW55" s="3112"/>
      <c r="MZX55" s="3112"/>
      <c r="MZY55" s="3112"/>
      <c r="MZZ55" s="3112"/>
      <c r="NAA55" s="3112"/>
      <c r="NAB55" s="3112"/>
      <c r="NAC55" s="3112"/>
      <c r="NAD55" s="3112"/>
      <c r="NAE55" s="3112"/>
      <c r="NAF55" s="3112"/>
      <c r="NAG55" s="3112"/>
      <c r="NAH55" s="3112"/>
      <c r="NAI55" s="3112"/>
      <c r="NAJ55" s="3112"/>
      <c r="NAK55" s="3112"/>
      <c r="NAL55" s="3112"/>
      <c r="NAM55" s="3112"/>
      <c r="NAN55" s="3112"/>
      <c r="NAO55" s="3112"/>
      <c r="NAP55" s="3112"/>
      <c r="NAQ55" s="3112"/>
      <c r="NAR55" s="3112"/>
      <c r="NAS55" s="3112"/>
      <c r="NAT55" s="3112"/>
      <c r="NAU55" s="3112"/>
      <c r="NAV55" s="3112"/>
      <c r="NAW55" s="3112"/>
      <c r="NAX55" s="3112"/>
      <c r="NAY55" s="3112"/>
      <c r="NAZ55" s="3112"/>
      <c r="NBA55" s="3112"/>
      <c r="NBB55" s="3112"/>
      <c r="NBC55" s="3112"/>
      <c r="NBD55" s="3112"/>
      <c r="NBE55" s="3112"/>
      <c r="NBF55" s="3112"/>
      <c r="NBG55" s="3112"/>
      <c r="NBH55" s="3112"/>
      <c r="NBI55" s="3112"/>
      <c r="NBJ55" s="3112"/>
      <c r="NBK55" s="3112"/>
      <c r="NBL55" s="3112"/>
      <c r="NBM55" s="3112"/>
      <c r="NBN55" s="3112"/>
      <c r="NBO55" s="3112"/>
      <c r="NBP55" s="3112"/>
      <c r="NBQ55" s="3112"/>
      <c r="NBR55" s="3112"/>
      <c r="NBS55" s="3112"/>
      <c r="NBT55" s="3112"/>
      <c r="NBU55" s="3112"/>
      <c r="NBV55" s="3112"/>
      <c r="NBW55" s="3112"/>
      <c r="NBX55" s="3112"/>
      <c r="NBY55" s="3112"/>
      <c r="NBZ55" s="3112"/>
      <c r="NCA55" s="3112"/>
      <c r="NCB55" s="3112"/>
      <c r="NCC55" s="3112"/>
      <c r="NCD55" s="3112"/>
      <c r="NCE55" s="3112"/>
      <c r="NCF55" s="3112"/>
      <c r="NCG55" s="3112"/>
      <c r="NCH55" s="3112"/>
      <c r="NCI55" s="3112"/>
      <c r="NCJ55" s="3112"/>
      <c r="NCK55" s="3112"/>
      <c r="NCL55" s="3112"/>
      <c r="NCM55" s="3112"/>
      <c r="NCN55" s="3112"/>
      <c r="NCO55" s="3112"/>
      <c r="NCP55" s="3112"/>
      <c r="NCQ55" s="3112"/>
      <c r="NCR55" s="3112"/>
      <c r="NCS55" s="3112"/>
      <c r="NCT55" s="3112"/>
      <c r="NCU55" s="3112"/>
      <c r="NCV55" s="3112"/>
      <c r="NCW55" s="3112"/>
      <c r="NCX55" s="3112"/>
      <c r="NCY55" s="3112"/>
      <c r="NCZ55" s="3112"/>
      <c r="NDA55" s="3112"/>
      <c r="NDB55" s="3112"/>
      <c r="NDC55" s="3112"/>
      <c r="NDD55" s="3112"/>
      <c r="NDE55" s="3112"/>
      <c r="NDF55" s="3112"/>
      <c r="NDG55" s="3112"/>
      <c r="NDH55" s="3112"/>
      <c r="NDI55" s="3112"/>
      <c r="NDJ55" s="3112"/>
      <c r="NDK55" s="3112"/>
      <c r="NDL55" s="3112"/>
      <c r="NDM55" s="3112"/>
      <c r="NDN55" s="3112"/>
      <c r="NDO55" s="3112"/>
      <c r="NDP55" s="3112"/>
      <c r="NDQ55" s="3112"/>
      <c r="NDR55" s="3112"/>
      <c r="NDS55" s="3112"/>
      <c r="NDT55" s="3112"/>
      <c r="NDU55" s="3112"/>
      <c r="NDV55" s="3112"/>
      <c r="NDW55" s="3112"/>
      <c r="NDX55" s="3112"/>
      <c r="NDY55" s="3112"/>
      <c r="NDZ55" s="3112"/>
      <c r="NEA55" s="3112"/>
      <c r="NEB55" s="3112"/>
      <c r="NEC55" s="3112"/>
      <c r="NED55" s="3112"/>
      <c r="NEE55" s="3112"/>
      <c r="NEF55" s="3112"/>
      <c r="NEG55" s="3112"/>
      <c r="NEH55" s="3112"/>
      <c r="NEI55" s="3112"/>
      <c r="NEJ55" s="3112"/>
      <c r="NEK55" s="3112"/>
      <c r="NEL55" s="3112"/>
      <c r="NEM55" s="3112"/>
      <c r="NEN55" s="3112"/>
      <c r="NEO55" s="3112"/>
      <c r="NEP55" s="3112"/>
      <c r="NEQ55" s="3112"/>
      <c r="NER55" s="3112"/>
      <c r="NES55" s="3112"/>
      <c r="NET55" s="3112"/>
      <c r="NEU55" s="3112"/>
      <c r="NEV55" s="3112"/>
      <c r="NEW55" s="3112"/>
      <c r="NEX55" s="3112"/>
      <c r="NEY55" s="3112"/>
      <c r="NEZ55" s="3112"/>
      <c r="NFA55" s="3112"/>
      <c r="NFB55" s="3112"/>
      <c r="NFC55" s="3112"/>
      <c r="NFD55" s="3112"/>
      <c r="NFE55" s="3112"/>
      <c r="NFF55" s="3112"/>
      <c r="NFG55" s="3112"/>
      <c r="NFH55" s="3112"/>
      <c r="NFI55" s="3112"/>
      <c r="NFJ55" s="3112"/>
      <c r="NFK55" s="3112"/>
      <c r="NFL55" s="3112"/>
      <c r="NFM55" s="3112"/>
      <c r="NFN55" s="3112"/>
      <c r="NFO55" s="3112"/>
      <c r="NFP55" s="3112"/>
      <c r="NFQ55" s="3112"/>
      <c r="NFR55" s="3112"/>
      <c r="NFS55" s="3112"/>
      <c r="NFT55" s="3112"/>
      <c r="NFU55" s="3112"/>
      <c r="NFV55" s="3112"/>
      <c r="NFW55" s="3112"/>
      <c r="NFX55" s="3112"/>
      <c r="NFY55" s="3112"/>
      <c r="NFZ55" s="3112"/>
      <c r="NGA55" s="3112"/>
      <c r="NGB55" s="3112"/>
      <c r="NGC55" s="3112"/>
      <c r="NGD55" s="3112"/>
      <c r="NGE55" s="3112"/>
      <c r="NGF55" s="3112"/>
      <c r="NGG55" s="3112"/>
      <c r="NGH55" s="3112"/>
      <c r="NGI55" s="3112"/>
      <c r="NGJ55" s="3112"/>
      <c r="NGK55" s="3112"/>
      <c r="NGL55" s="3112"/>
      <c r="NGM55" s="3112"/>
      <c r="NGN55" s="3112"/>
      <c r="NGO55" s="3112"/>
      <c r="NGP55" s="3112"/>
      <c r="NGQ55" s="3112"/>
      <c r="NGR55" s="3112"/>
      <c r="NGS55" s="3112"/>
      <c r="NGT55" s="3112"/>
      <c r="NGU55" s="3112"/>
      <c r="NGV55" s="3112"/>
      <c r="NGW55" s="3112"/>
      <c r="NGX55" s="3112"/>
      <c r="NGY55" s="3112"/>
      <c r="NGZ55" s="3112"/>
      <c r="NHA55" s="3112"/>
      <c r="NHB55" s="3112"/>
      <c r="NHC55" s="3112"/>
      <c r="NHD55" s="3112"/>
      <c r="NHE55" s="3112"/>
      <c r="NHF55" s="3112"/>
      <c r="NHG55" s="3112"/>
      <c r="NHH55" s="3112"/>
      <c r="NHI55" s="3112"/>
      <c r="NHJ55" s="3112"/>
      <c r="NHK55" s="3112"/>
      <c r="NHL55" s="3112"/>
      <c r="NHM55" s="3112"/>
      <c r="NHN55" s="3112"/>
      <c r="NHO55" s="3112"/>
      <c r="NHP55" s="3112"/>
      <c r="NHQ55" s="3112"/>
      <c r="NHR55" s="3112"/>
      <c r="NHS55" s="3112"/>
      <c r="NHT55" s="3112"/>
      <c r="NHU55" s="3112"/>
      <c r="NHV55" s="3112"/>
      <c r="NHW55" s="3112"/>
      <c r="NHX55" s="3112"/>
      <c r="NHY55" s="3112"/>
      <c r="NHZ55" s="3112"/>
      <c r="NIA55" s="3112"/>
      <c r="NIB55" s="3112"/>
      <c r="NIC55" s="3112"/>
      <c r="NID55" s="3112"/>
      <c r="NIE55" s="3112"/>
      <c r="NIF55" s="3112"/>
      <c r="NIG55" s="3112"/>
      <c r="NIH55" s="3112"/>
      <c r="NII55" s="3112"/>
      <c r="NIJ55" s="3112"/>
      <c r="NIK55" s="3112"/>
      <c r="NIL55" s="3112"/>
      <c r="NIM55" s="3112"/>
      <c r="NIN55" s="3112"/>
      <c r="NIO55" s="3112"/>
      <c r="NIP55" s="3112"/>
      <c r="NIQ55" s="3112"/>
      <c r="NIR55" s="3112"/>
      <c r="NIS55" s="3112"/>
      <c r="NIT55" s="3112"/>
      <c r="NIU55" s="3112"/>
      <c r="NIV55" s="3112"/>
      <c r="NIW55" s="3112"/>
      <c r="NIX55" s="3112"/>
      <c r="NIY55" s="3112"/>
      <c r="NIZ55" s="3112"/>
      <c r="NJA55" s="3112"/>
      <c r="NJB55" s="3112"/>
      <c r="NJC55" s="3112"/>
      <c r="NJD55" s="3112"/>
      <c r="NJE55" s="3112"/>
      <c r="NJF55" s="3112"/>
      <c r="NJG55" s="3112"/>
      <c r="NJH55" s="3112"/>
      <c r="NJI55" s="3112"/>
      <c r="NJJ55" s="3112"/>
      <c r="NJK55" s="3112"/>
      <c r="NJL55" s="3112"/>
      <c r="NJM55" s="3112"/>
      <c r="NJN55" s="3112"/>
      <c r="NJO55" s="3112"/>
      <c r="NJP55" s="3112"/>
      <c r="NJQ55" s="3112"/>
      <c r="NJR55" s="3112"/>
      <c r="NJS55" s="3112"/>
      <c r="NJT55" s="3112"/>
      <c r="NJU55" s="3112"/>
      <c r="NJV55" s="3112"/>
      <c r="NJW55" s="3112"/>
      <c r="NJX55" s="3112"/>
      <c r="NJY55" s="3112"/>
      <c r="NJZ55" s="3112"/>
      <c r="NKA55" s="3112"/>
      <c r="NKB55" s="3112"/>
      <c r="NKC55" s="3112"/>
      <c r="NKD55" s="3112"/>
      <c r="NKE55" s="3112"/>
      <c r="NKF55" s="3112"/>
      <c r="NKG55" s="3112"/>
      <c r="NKH55" s="3112"/>
      <c r="NKI55" s="3112"/>
      <c r="NKJ55" s="3112"/>
      <c r="NKK55" s="3112"/>
      <c r="NKL55" s="3112"/>
      <c r="NKM55" s="3112"/>
      <c r="NKN55" s="3112"/>
      <c r="NKO55" s="3112"/>
      <c r="NKP55" s="3112"/>
      <c r="NKQ55" s="3112"/>
      <c r="NKR55" s="3112"/>
      <c r="NKS55" s="3112"/>
      <c r="NKT55" s="3112"/>
      <c r="NKU55" s="3112"/>
      <c r="NKV55" s="3112"/>
      <c r="NKW55" s="3112"/>
      <c r="NKX55" s="3112"/>
      <c r="NKY55" s="3112"/>
      <c r="NKZ55" s="3112"/>
      <c r="NLA55" s="3112"/>
      <c r="NLB55" s="3112"/>
      <c r="NLC55" s="3112"/>
      <c r="NLD55" s="3112"/>
      <c r="NLE55" s="3112"/>
      <c r="NLF55" s="3112"/>
      <c r="NLG55" s="3112"/>
      <c r="NLH55" s="3112"/>
      <c r="NLI55" s="3112"/>
      <c r="NLJ55" s="3112"/>
      <c r="NLK55" s="3112"/>
      <c r="NLL55" s="3112"/>
      <c r="NLM55" s="3112"/>
      <c r="NLN55" s="3112"/>
      <c r="NLO55" s="3112"/>
      <c r="NLP55" s="3112"/>
      <c r="NLQ55" s="3112"/>
      <c r="NLR55" s="3112"/>
      <c r="NLS55" s="3112"/>
      <c r="NLT55" s="3112"/>
      <c r="NLU55" s="3112"/>
      <c r="NLV55" s="3112"/>
      <c r="NLW55" s="3112"/>
      <c r="NLX55" s="3112"/>
      <c r="NLY55" s="3112"/>
      <c r="NLZ55" s="3112"/>
      <c r="NMA55" s="3112"/>
      <c r="NMB55" s="3112"/>
      <c r="NMC55" s="3112"/>
      <c r="NMD55" s="3112"/>
      <c r="NME55" s="3112"/>
      <c r="NMF55" s="3112"/>
      <c r="NMG55" s="3112"/>
      <c r="NMH55" s="3112"/>
      <c r="NMI55" s="3112"/>
      <c r="NMJ55" s="3112"/>
      <c r="NMK55" s="3112"/>
      <c r="NML55" s="3112"/>
      <c r="NMM55" s="3112"/>
      <c r="NMN55" s="3112"/>
      <c r="NMO55" s="3112"/>
      <c r="NMP55" s="3112"/>
      <c r="NMQ55" s="3112"/>
      <c r="NMR55" s="3112"/>
      <c r="NMS55" s="3112"/>
      <c r="NMT55" s="3112"/>
      <c r="NMU55" s="3112"/>
      <c r="NMV55" s="3112"/>
      <c r="NMW55" s="3112"/>
      <c r="NMX55" s="3112"/>
      <c r="NMY55" s="3112"/>
      <c r="NMZ55" s="3112"/>
      <c r="NNA55" s="3112"/>
      <c r="NNB55" s="3112"/>
      <c r="NNC55" s="3112"/>
      <c r="NND55" s="3112"/>
      <c r="NNE55" s="3112"/>
      <c r="NNF55" s="3112"/>
      <c r="NNG55" s="3112"/>
      <c r="NNH55" s="3112"/>
      <c r="NNI55" s="3112"/>
      <c r="NNJ55" s="3112"/>
      <c r="NNK55" s="3112"/>
      <c r="NNL55" s="3112"/>
      <c r="NNM55" s="3112"/>
      <c r="NNN55" s="3112"/>
      <c r="NNO55" s="3112"/>
      <c r="NNP55" s="3112"/>
      <c r="NNQ55" s="3112"/>
      <c r="NNR55" s="3112"/>
      <c r="NNS55" s="3112"/>
      <c r="NNT55" s="3112"/>
      <c r="NNU55" s="3112"/>
      <c r="NNV55" s="3112"/>
      <c r="NNW55" s="3112"/>
      <c r="NNX55" s="3112"/>
      <c r="NNY55" s="3112"/>
      <c r="NNZ55" s="3112"/>
      <c r="NOA55" s="3112"/>
      <c r="NOB55" s="3112"/>
      <c r="NOC55" s="3112"/>
      <c r="NOD55" s="3112"/>
      <c r="NOE55" s="3112"/>
      <c r="NOF55" s="3112"/>
      <c r="NOG55" s="3112"/>
      <c r="NOH55" s="3112"/>
      <c r="NOI55" s="3112"/>
      <c r="NOJ55" s="3112"/>
      <c r="NOK55" s="3112"/>
      <c r="NOL55" s="3112"/>
      <c r="NOM55" s="3112"/>
      <c r="NON55" s="3112"/>
      <c r="NOO55" s="3112"/>
      <c r="NOP55" s="3112"/>
      <c r="NOQ55" s="3112"/>
      <c r="NOR55" s="3112"/>
      <c r="NOS55" s="3112"/>
      <c r="NOT55" s="3112"/>
      <c r="NOU55" s="3112"/>
      <c r="NOV55" s="3112"/>
      <c r="NOW55" s="3112"/>
      <c r="NOX55" s="3112"/>
      <c r="NOY55" s="3112"/>
      <c r="NOZ55" s="3112"/>
      <c r="NPA55" s="3112"/>
      <c r="NPB55" s="3112"/>
      <c r="NPC55" s="3112"/>
      <c r="NPD55" s="3112"/>
      <c r="NPE55" s="3112"/>
      <c r="NPF55" s="3112"/>
      <c r="NPG55" s="3112"/>
      <c r="NPH55" s="3112"/>
      <c r="NPI55" s="3112"/>
      <c r="NPJ55" s="3112"/>
      <c r="NPK55" s="3112"/>
      <c r="NPL55" s="3112"/>
      <c r="NPM55" s="3112"/>
      <c r="NPN55" s="3112"/>
      <c r="NPO55" s="3112"/>
      <c r="NPP55" s="3112"/>
      <c r="NPQ55" s="3112"/>
      <c r="NPR55" s="3112"/>
      <c r="NPS55" s="3112"/>
      <c r="NPT55" s="3112"/>
      <c r="NPU55" s="3112"/>
      <c r="NPV55" s="3112"/>
      <c r="NPW55" s="3112"/>
      <c r="NPX55" s="3112"/>
      <c r="NPY55" s="3112"/>
      <c r="NPZ55" s="3112"/>
      <c r="NQA55" s="3112"/>
      <c r="NQB55" s="3112"/>
      <c r="NQC55" s="3112"/>
      <c r="NQD55" s="3112"/>
      <c r="NQE55" s="3112"/>
      <c r="NQF55" s="3112"/>
      <c r="NQG55" s="3112"/>
      <c r="NQH55" s="3112"/>
      <c r="NQI55" s="3112"/>
      <c r="NQJ55" s="3112"/>
      <c r="NQK55" s="3112"/>
      <c r="NQL55" s="3112"/>
      <c r="NQM55" s="3112"/>
      <c r="NQN55" s="3112"/>
      <c r="NQO55" s="3112"/>
      <c r="NQP55" s="3112"/>
      <c r="NQQ55" s="3112"/>
      <c r="NQR55" s="3112"/>
      <c r="NQS55" s="3112"/>
      <c r="NQT55" s="3112"/>
      <c r="NQU55" s="3112"/>
      <c r="NQV55" s="3112"/>
      <c r="NQW55" s="3112"/>
      <c r="NQX55" s="3112"/>
      <c r="NQY55" s="3112"/>
      <c r="NQZ55" s="3112"/>
      <c r="NRA55" s="3112"/>
      <c r="NRB55" s="3112"/>
      <c r="NRC55" s="3112"/>
      <c r="NRD55" s="3112"/>
      <c r="NRE55" s="3112"/>
      <c r="NRF55" s="3112"/>
      <c r="NRG55" s="3112"/>
      <c r="NRH55" s="3112"/>
      <c r="NRI55" s="3112"/>
      <c r="NRJ55" s="3112"/>
      <c r="NRK55" s="3112"/>
      <c r="NRL55" s="3112"/>
      <c r="NRM55" s="3112"/>
      <c r="NRN55" s="3112"/>
      <c r="NRO55" s="3112"/>
      <c r="NRP55" s="3112"/>
      <c r="NRQ55" s="3112"/>
      <c r="NRR55" s="3112"/>
      <c r="NRS55" s="3112"/>
      <c r="NRT55" s="3112"/>
      <c r="NRU55" s="3112"/>
      <c r="NRV55" s="3112"/>
      <c r="NRW55" s="3112"/>
      <c r="NRX55" s="3112"/>
      <c r="NRY55" s="3112"/>
      <c r="NRZ55" s="3112"/>
      <c r="NSA55" s="3112"/>
      <c r="NSB55" s="3112"/>
      <c r="NSC55" s="3112"/>
      <c r="NSD55" s="3112"/>
      <c r="NSE55" s="3112"/>
      <c r="NSF55" s="3112"/>
      <c r="NSG55" s="3112"/>
      <c r="NSH55" s="3112"/>
      <c r="NSI55" s="3112"/>
      <c r="NSJ55" s="3112"/>
      <c r="NSK55" s="3112"/>
      <c r="NSL55" s="3112"/>
      <c r="NSM55" s="3112"/>
      <c r="NSN55" s="3112"/>
      <c r="NSO55" s="3112"/>
      <c r="NSP55" s="3112"/>
      <c r="NSQ55" s="3112"/>
      <c r="NSR55" s="3112"/>
      <c r="NSS55" s="3112"/>
      <c r="NST55" s="3112"/>
      <c r="NSU55" s="3112"/>
      <c r="NSV55" s="3112"/>
      <c r="NSW55" s="3112"/>
      <c r="NSX55" s="3112"/>
      <c r="NSY55" s="3112"/>
      <c r="NSZ55" s="3112"/>
      <c r="NTA55" s="3112"/>
      <c r="NTB55" s="3112"/>
      <c r="NTC55" s="3112"/>
      <c r="NTD55" s="3112"/>
      <c r="NTE55" s="3112"/>
      <c r="NTF55" s="3112"/>
      <c r="NTG55" s="3112"/>
      <c r="NTH55" s="3112"/>
      <c r="NTI55" s="3112"/>
      <c r="NTJ55" s="3112"/>
      <c r="NTK55" s="3112"/>
      <c r="NTL55" s="3112"/>
      <c r="NTM55" s="3112"/>
      <c r="NTN55" s="3112"/>
      <c r="NTO55" s="3112"/>
      <c r="NTP55" s="3112"/>
      <c r="NTQ55" s="3112"/>
      <c r="NTR55" s="3112"/>
      <c r="NTS55" s="3112"/>
      <c r="NTT55" s="3112"/>
      <c r="NTU55" s="3112"/>
      <c r="NTV55" s="3112"/>
      <c r="NTW55" s="3112"/>
      <c r="NTX55" s="3112"/>
      <c r="NTY55" s="3112"/>
      <c r="NTZ55" s="3112"/>
      <c r="NUA55" s="3112"/>
      <c r="NUB55" s="3112"/>
      <c r="NUC55" s="3112"/>
      <c r="NUD55" s="3112"/>
      <c r="NUE55" s="3112"/>
      <c r="NUF55" s="3112"/>
      <c r="NUG55" s="3112"/>
      <c r="NUH55" s="3112"/>
      <c r="NUI55" s="3112"/>
      <c r="NUJ55" s="3112"/>
      <c r="NUK55" s="3112"/>
      <c r="NUL55" s="3112"/>
      <c r="NUM55" s="3112"/>
      <c r="NUN55" s="3112"/>
      <c r="NUO55" s="3112"/>
      <c r="NUP55" s="3112"/>
      <c r="NUQ55" s="3112"/>
      <c r="NUR55" s="3112"/>
      <c r="NUS55" s="3112"/>
      <c r="NUT55" s="3112"/>
      <c r="NUU55" s="3112"/>
      <c r="NUV55" s="3112"/>
      <c r="NUW55" s="3112"/>
      <c r="NUX55" s="3112"/>
      <c r="NUY55" s="3112"/>
      <c r="NUZ55" s="3112"/>
      <c r="NVA55" s="3112"/>
      <c r="NVB55" s="3112"/>
      <c r="NVC55" s="3112"/>
      <c r="NVD55" s="3112"/>
      <c r="NVE55" s="3112"/>
      <c r="NVF55" s="3112"/>
      <c r="NVG55" s="3112"/>
      <c r="NVH55" s="3112"/>
      <c r="NVI55" s="3112"/>
      <c r="NVJ55" s="3112"/>
      <c r="NVK55" s="3112"/>
      <c r="NVL55" s="3112"/>
      <c r="NVM55" s="3112"/>
      <c r="NVN55" s="3112"/>
      <c r="NVO55" s="3112"/>
      <c r="NVP55" s="3112"/>
      <c r="NVQ55" s="3112"/>
      <c r="NVR55" s="3112"/>
      <c r="NVS55" s="3112"/>
      <c r="NVT55" s="3112"/>
      <c r="NVU55" s="3112"/>
      <c r="NVV55" s="3112"/>
      <c r="NVW55" s="3112"/>
      <c r="NVX55" s="3112"/>
      <c r="NVY55" s="3112"/>
      <c r="NVZ55" s="3112"/>
      <c r="NWA55" s="3112"/>
      <c r="NWB55" s="3112"/>
      <c r="NWC55" s="3112"/>
      <c r="NWD55" s="3112"/>
      <c r="NWE55" s="3112"/>
      <c r="NWF55" s="3112"/>
      <c r="NWG55" s="3112"/>
      <c r="NWH55" s="3112"/>
      <c r="NWI55" s="3112"/>
      <c r="NWJ55" s="3112"/>
      <c r="NWK55" s="3112"/>
      <c r="NWL55" s="3112"/>
      <c r="NWM55" s="3112"/>
      <c r="NWN55" s="3112"/>
      <c r="NWO55" s="3112"/>
      <c r="NWP55" s="3112"/>
      <c r="NWQ55" s="3112"/>
      <c r="NWR55" s="3112"/>
      <c r="NWS55" s="3112"/>
      <c r="NWT55" s="3112"/>
      <c r="NWU55" s="3112"/>
      <c r="NWV55" s="3112"/>
      <c r="NWW55" s="3112"/>
      <c r="NWX55" s="3112"/>
      <c r="NWY55" s="3112"/>
      <c r="NWZ55" s="3112"/>
      <c r="NXA55" s="3112"/>
      <c r="NXB55" s="3112"/>
      <c r="NXC55" s="3112"/>
      <c r="NXD55" s="3112"/>
      <c r="NXE55" s="3112"/>
      <c r="NXF55" s="3112"/>
      <c r="NXG55" s="3112"/>
      <c r="NXH55" s="3112"/>
      <c r="NXI55" s="3112"/>
      <c r="NXJ55" s="3112"/>
      <c r="NXK55" s="3112"/>
      <c r="NXL55" s="3112"/>
      <c r="NXM55" s="3112"/>
      <c r="NXN55" s="3112"/>
      <c r="NXO55" s="3112"/>
      <c r="NXP55" s="3112"/>
      <c r="NXQ55" s="3112"/>
      <c r="NXR55" s="3112"/>
      <c r="NXS55" s="3112"/>
      <c r="NXT55" s="3112"/>
      <c r="NXU55" s="3112"/>
      <c r="NXV55" s="3112"/>
      <c r="NXW55" s="3112"/>
      <c r="NXX55" s="3112"/>
      <c r="NXY55" s="3112"/>
      <c r="NXZ55" s="3112"/>
      <c r="NYA55" s="3112"/>
      <c r="NYB55" s="3112"/>
      <c r="NYC55" s="3112"/>
      <c r="NYD55" s="3112"/>
      <c r="NYE55" s="3112"/>
      <c r="NYF55" s="3112"/>
      <c r="NYG55" s="3112"/>
      <c r="NYH55" s="3112"/>
      <c r="NYI55" s="3112"/>
      <c r="NYJ55" s="3112"/>
      <c r="NYK55" s="3112"/>
      <c r="NYL55" s="3112"/>
      <c r="NYM55" s="3112"/>
      <c r="NYN55" s="3112"/>
      <c r="NYO55" s="3112"/>
      <c r="NYP55" s="3112"/>
      <c r="NYQ55" s="3112"/>
      <c r="NYR55" s="3112"/>
      <c r="NYS55" s="3112"/>
      <c r="NYT55" s="3112"/>
      <c r="NYU55" s="3112"/>
      <c r="NYV55" s="3112"/>
      <c r="NYW55" s="3112"/>
      <c r="NYX55" s="3112"/>
      <c r="NYY55" s="3112"/>
      <c r="NYZ55" s="3112"/>
      <c r="NZA55" s="3112"/>
      <c r="NZB55" s="3112"/>
      <c r="NZC55" s="3112"/>
      <c r="NZD55" s="3112"/>
      <c r="NZE55" s="3112"/>
      <c r="NZF55" s="3112"/>
      <c r="NZG55" s="3112"/>
      <c r="NZH55" s="3112"/>
      <c r="NZI55" s="3112"/>
      <c r="NZJ55" s="3112"/>
      <c r="NZK55" s="3112"/>
      <c r="NZL55" s="3112"/>
      <c r="NZM55" s="3112"/>
      <c r="NZN55" s="3112"/>
      <c r="NZO55" s="3112"/>
      <c r="NZP55" s="3112"/>
      <c r="NZQ55" s="3112"/>
      <c r="NZR55" s="3112"/>
      <c r="NZS55" s="3112"/>
      <c r="NZT55" s="3112"/>
      <c r="NZU55" s="3112"/>
      <c r="NZV55" s="3112"/>
      <c r="NZW55" s="3112"/>
      <c r="NZX55" s="3112"/>
      <c r="NZY55" s="3112"/>
      <c r="NZZ55" s="3112"/>
      <c r="OAA55" s="3112"/>
      <c r="OAB55" s="3112"/>
      <c r="OAC55" s="3112"/>
      <c r="OAD55" s="3112"/>
      <c r="OAE55" s="3112"/>
      <c r="OAF55" s="3112"/>
      <c r="OAG55" s="3112"/>
      <c r="OAH55" s="3112"/>
      <c r="OAI55" s="3112"/>
      <c r="OAJ55" s="3112"/>
      <c r="OAK55" s="3112"/>
      <c r="OAL55" s="3112"/>
      <c r="OAM55" s="3112"/>
      <c r="OAN55" s="3112"/>
      <c r="OAO55" s="3112"/>
      <c r="OAP55" s="3112"/>
      <c r="OAQ55" s="3112"/>
      <c r="OAR55" s="3112"/>
      <c r="OAS55" s="3112"/>
      <c r="OAT55" s="3112"/>
      <c r="OAU55" s="3112"/>
      <c r="OAV55" s="3112"/>
      <c r="OAW55" s="3112"/>
      <c r="OAX55" s="3112"/>
      <c r="OAY55" s="3112"/>
      <c r="OAZ55" s="3112"/>
      <c r="OBA55" s="3112"/>
      <c r="OBB55" s="3112"/>
      <c r="OBC55" s="3112"/>
      <c r="OBD55" s="3112"/>
      <c r="OBE55" s="3112"/>
      <c r="OBF55" s="3112"/>
      <c r="OBG55" s="3112"/>
      <c r="OBH55" s="3112"/>
      <c r="OBI55" s="3112"/>
      <c r="OBJ55" s="3112"/>
      <c r="OBK55" s="3112"/>
      <c r="OBL55" s="3112"/>
      <c r="OBM55" s="3112"/>
      <c r="OBN55" s="3112"/>
      <c r="OBO55" s="3112"/>
      <c r="OBP55" s="3112"/>
      <c r="OBQ55" s="3112"/>
      <c r="OBR55" s="3112"/>
      <c r="OBS55" s="3112"/>
      <c r="OBT55" s="3112"/>
      <c r="OBU55" s="3112"/>
      <c r="OBV55" s="3112"/>
      <c r="OBW55" s="3112"/>
      <c r="OBX55" s="3112"/>
      <c r="OBY55" s="3112"/>
      <c r="OBZ55" s="3112"/>
      <c r="OCA55" s="3112"/>
      <c r="OCB55" s="3112"/>
      <c r="OCC55" s="3112"/>
      <c r="OCD55" s="3112"/>
      <c r="OCE55" s="3112"/>
      <c r="OCF55" s="3112"/>
      <c r="OCG55" s="3112"/>
      <c r="OCH55" s="3112"/>
      <c r="OCI55" s="3112"/>
      <c r="OCJ55" s="3112"/>
      <c r="OCK55" s="3112"/>
      <c r="OCL55" s="3112"/>
      <c r="OCM55" s="3112"/>
      <c r="OCN55" s="3112"/>
      <c r="OCO55" s="3112"/>
      <c r="OCP55" s="3112"/>
      <c r="OCQ55" s="3112"/>
      <c r="OCR55" s="3112"/>
      <c r="OCS55" s="3112"/>
      <c r="OCT55" s="3112"/>
      <c r="OCU55" s="3112"/>
      <c r="OCV55" s="3112"/>
      <c r="OCW55" s="3112"/>
      <c r="OCX55" s="3112"/>
      <c r="OCY55" s="3112"/>
      <c r="OCZ55" s="3112"/>
      <c r="ODA55" s="3112"/>
      <c r="ODB55" s="3112"/>
      <c r="ODC55" s="3112"/>
      <c r="ODD55" s="3112"/>
      <c r="ODE55" s="3112"/>
      <c r="ODF55" s="3112"/>
      <c r="ODG55" s="3112"/>
      <c r="ODH55" s="3112"/>
      <c r="ODI55" s="3112"/>
      <c r="ODJ55" s="3112"/>
      <c r="ODK55" s="3112"/>
      <c r="ODL55" s="3112"/>
      <c r="ODM55" s="3112"/>
      <c r="ODN55" s="3112"/>
      <c r="ODO55" s="3112"/>
      <c r="ODP55" s="3112"/>
      <c r="ODQ55" s="3112"/>
      <c r="ODR55" s="3112"/>
      <c r="ODS55" s="3112"/>
      <c r="ODT55" s="3112"/>
      <c r="ODU55" s="3112"/>
      <c r="ODV55" s="3112"/>
      <c r="ODW55" s="3112"/>
      <c r="ODX55" s="3112"/>
      <c r="ODY55" s="3112"/>
      <c r="ODZ55" s="3112"/>
      <c r="OEA55" s="3112"/>
      <c r="OEB55" s="3112"/>
      <c r="OEC55" s="3112"/>
      <c r="OED55" s="3112"/>
      <c r="OEE55" s="3112"/>
      <c r="OEF55" s="3112"/>
      <c r="OEG55" s="3112"/>
      <c r="OEH55" s="3112"/>
      <c r="OEI55" s="3112"/>
      <c r="OEJ55" s="3112"/>
      <c r="OEK55" s="3112"/>
      <c r="OEL55" s="3112"/>
      <c r="OEM55" s="3112"/>
      <c r="OEN55" s="3112"/>
      <c r="OEO55" s="3112"/>
      <c r="OEP55" s="3112"/>
      <c r="OEQ55" s="3112"/>
      <c r="OER55" s="3112"/>
      <c r="OES55" s="3112"/>
      <c r="OET55" s="3112"/>
      <c r="OEU55" s="3112"/>
      <c r="OEV55" s="3112"/>
      <c r="OEW55" s="3112"/>
      <c r="OEX55" s="3112"/>
      <c r="OEY55" s="3112"/>
      <c r="OEZ55" s="3112"/>
      <c r="OFA55" s="3112"/>
      <c r="OFB55" s="3112"/>
      <c r="OFC55" s="3112"/>
      <c r="OFD55" s="3112"/>
      <c r="OFE55" s="3112"/>
      <c r="OFF55" s="3112"/>
      <c r="OFG55" s="3112"/>
      <c r="OFH55" s="3112"/>
      <c r="OFI55" s="3112"/>
      <c r="OFJ55" s="3112"/>
      <c r="OFK55" s="3112"/>
      <c r="OFL55" s="3112"/>
      <c r="OFM55" s="3112"/>
      <c r="OFN55" s="3112"/>
      <c r="OFO55" s="3112"/>
      <c r="OFP55" s="3112"/>
      <c r="OFQ55" s="3112"/>
      <c r="OFR55" s="3112"/>
      <c r="OFS55" s="3112"/>
      <c r="OFT55" s="3112"/>
      <c r="OFU55" s="3112"/>
      <c r="OFV55" s="3112"/>
      <c r="OFW55" s="3112"/>
      <c r="OFX55" s="3112"/>
      <c r="OFY55" s="3112"/>
      <c r="OFZ55" s="3112"/>
      <c r="OGA55" s="3112"/>
      <c r="OGB55" s="3112"/>
      <c r="OGC55" s="3112"/>
      <c r="OGD55" s="3112"/>
      <c r="OGE55" s="3112"/>
      <c r="OGF55" s="3112"/>
      <c r="OGG55" s="3112"/>
      <c r="OGH55" s="3112"/>
      <c r="OGI55" s="3112"/>
      <c r="OGJ55" s="3112"/>
      <c r="OGK55" s="3112"/>
      <c r="OGL55" s="3112"/>
      <c r="OGM55" s="3112"/>
      <c r="OGN55" s="3112"/>
      <c r="OGO55" s="3112"/>
      <c r="OGP55" s="3112"/>
      <c r="OGQ55" s="3112"/>
      <c r="OGR55" s="3112"/>
      <c r="OGS55" s="3112"/>
      <c r="OGT55" s="3112"/>
      <c r="OGU55" s="3112"/>
      <c r="OGV55" s="3112"/>
      <c r="OGW55" s="3112"/>
      <c r="OGX55" s="3112"/>
      <c r="OGY55" s="3112"/>
      <c r="OGZ55" s="3112"/>
      <c r="OHA55" s="3112"/>
      <c r="OHB55" s="3112"/>
      <c r="OHC55" s="3112"/>
      <c r="OHD55" s="3112"/>
      <c r="OHE55" s="3112"/>
      <c r="OHF55" s="3112"/>
      <c r="OHG55" s="3112"/>
      <c r="OHH55" s="3112"/>
      <c r="OHI55" s="3112"/>
      <c r="OHJ55" s="3112"/>
      <c r="OHK55" s="3112"/>
      <c r="OHL55" s="3112"/>
      <c r="OHM55" s="3112"/>
      <c r="OHN55" s="3112"/>
      <c r="OHO55" s="3112"/>
      <c r="OHP55" s="3112"/>
      <c r="OHQ55" s="3112"/>
      <c r="OHR55" s="3112"/>
      <c r="OHS55" s="3112"/>
      <c r="OHT55" s="3112"/>
      <c r="OHU55" s="3112"/>
      <c r="OHV55" s="3112"/>
      <c r="OHW55" s="3112"/>
      <c r="OHX55" s="3112"/>
      <c r="OHY55" s="3112"/>
      <c r="OHZ55" s="3112"/>
      <c r="OIA55" s="3112"/>
      <c r="OIB55" s="3112"/>
      <c r="OIC55" s="3112"/>
      <c r="OID55" s="3112"/>
      <c r="OIE55" s="3112"/>
      <c r="OIF55" s="3112"/>
      <c r="OIG55" s="3112"/>
      <c r="OIH55" s="3112"/>
      <c r="OII55" s="3112"/>
      <c r="OIJ55" s="3112"/>
      <c r="OIK55" s="3112"/>
      <c r="OIL55" s="3112"/>
      <c r="OIM55" s="3112"/>
      <c r="OIN55" s="3112"/>
      <c r="OIO55" s="3112"/>
      <c r="OIP55" s="3112"/>
      <c r="OIQ55" s="3112"/>
      <c r="OIR55" s="3112"/>
      <c r="OIS55" s="3112"/>
      <c r="OIT55" s="3112"/>
      <c r="OIU55" s="3112"/>
      <c r="OIV55" s="3112"/>
      <c r="OIW55" s="3112"/>
      <c r="OIX55" s="3112"/>
      <c r="OIY55" s="3112"/>
      <c r="OIZ55" s="3112"/>
      <c r="OJA55" s="3112"/>
      <c r="OJB55" s="3112"/>
      <c r="OJC55" s="3112"/>
      <c r="OJD55" s="3112"/>
      <c r="OJE55" s="3112"/>
      <c r="OJF55" s="3112"/>
      <c r="OJG55" s="3112"/>
      <c r="OJH55" s="3112"/>
      <c r="OJI55" s="3112"/>
      <c r="OJJ55" s="3112"/>
      <c r="OJK55" s="3112"/>
      <c r="OJL55" s="3112"/>
      <c r="OJM55" s="3112"/>
      <c r="OJN55" s="3112"/>
      <c r="OJO55" s="3112"/>
      <c r="OJP55" s="3112"/>
      <c r="OJQ55" s="3112"/>
      <c r="OJR55" s="3112"/>
      <c r="OJS55" s="3112"/>
      <c r="OJT55" s="3112"/>
      <c r="OJU55" s="3112"/>
      <c r="OJV55" s="3112"/>
      <c r="OJW55" s="3112"/>
      <c r="OJX55" s="3112"/>
      <c r="OJY55" s="3112"/>
      <c r="OJZ55" s="3112"/>
      <c r="OKA55" s="3112"/>
      <c r="OKB55" s="3112"/>
      <c r="OKC55" s="3112"/>
      <c r="OKD55" s="3112"/>
      <c r="OKE55" s="3112"/>
      <c r="OKF55" s="3112"/>
      <c r="OKG55" s="3112"/>
      <c r="OKH55" s="3112"/>
      <c r="OKI55" s="3112"/>
      <c r="OKJ55" s="3112"/>
      <c r="OKK55" s="3112"/>
      <c r="OKL55" s="3112"/>
      <c r="OKM55" s="3112"/>
      <c r="OKN55" s="3112"/>
      <c r="OKO55" s="3112"/>
      <c r="OKP55" s="3112"/>
      <c r="OKQ55" s="3112"/>
      <c r="OKR55" s="3112"/>
      <c r="OKS55" s="3112"/>
      <c r="OKT55" s="3112"/>
      <c r="OKU55" s="3112"/>
      <c r="OKV55" s="3112"/>
      <c r="OKW55" s="3112"/>
      <c r="OKX55" s="3112"/>
      <c r="OKY55" s="3112"/>
      <c r="OKZ55" s="3112"/>
      <c r="OLA55" s="3112"/>
      <c r="OLB55" s="3112"/>
      <c r="OLC55" s="3112"/>
      <c r="OLD55" s="3112"/>
      <c r="OLE55" s="3112"/>
      <c r="OLF55" s="3112"/>
      <c r="OLG55" s="3112"/>
      <c r="OLH55" s="3112"/>
      <c r="OLI55" s="3112"/>
      <c r="OLJ55" s="3112"/>
      <c r="OLK55" s="3112"/>
      <c r="OLL55" s="3112"/>
      <c r="OLM55" s="3112"/>
      <c r="OLN55" s="3112"/>
      <c r="OLO55" s="3112"/>
      <c r="OLP55" s="3112"/>
      <c r="OLQ55" s="3112"/>
      <c r="OLR55" s="3112"/>
      <c r="OLS55" s="3112"/>
      <c r="OLT55" s="3112"/>
      <c r="OLU55" s="3112"/>
      <c r="OLV55" s="3112"/>
      <c r="OLW55" s="3112"/>
      <c r="OLX55" s="3112"/>
      <c r="OLY55" s="3112"/>
      <c r="OLZ55" s="3112"/>
      <c r="OMA55" s="3112"/>
      <c r="OMB55" s="3112"/>
      <c r="OMC55" s="3112"/>
      <c r="OMD55" s="3112"/>
      <c r="OME55" s="3112"/>
      <c r="OMF55" s="3112"/>
      <c r="OMG55" s="3112"/>
      <c r="OMH55" s="3112"/>
      <c r="OMI55" s="3112"/>
      <c r="OMJ55" s="3112"/>
      <c r="OMK55" s="3112"/>
      <c r="OML55" s="3112"/>
      <c r="OMM55" s="3112"/>
      <c r="OMN55" s="3112"/>
      <c r="OMO55" s="3112"/>
      <c r="OMP55" s="3112"/>
      <c r="OMQ55" s="3112"/>
      <c r="OMR55" s="3112"/>
      <c r="OMS55" s="3112"/>
      <c r="OMT55" s="3112"/>
      <c r="OMU55" s="3112"/>
      <c r="OMV55" s="3112"/>
      <c r="OMW55" s="3112"/>
      <c r="OMX55" s="3112"/>
      <c r="OMY55" s="3112"/>
      <c r="OMZ55" s="3112"/>
      <c r="ONA55" s="3112"/>
      <c r="ONB55" s="3112"/>
      <c r="ONC55" s="3112"/>
      <c r="OND55" s="3112"/>
      <c r="ONE55" s="3112"/>
      <c r="ONF55" s="3112"/>
      <c r="ONG55" s="3112"/>
      <c r="ONH55" s="3112"/>
      <c r="ONI55" s="3112"/>
      <c r="ONJ55" s="3112"/>
      <c r="ONK55" s="3112"/>
      <c r="ONL55" s="3112"/>
      <c r="ONM55" s="3112"/>
      <c r="ONN55" s="3112"/>
      <c r="ONO55" s="3112"/>
      <c r="ONP55" s="3112"/>
      <c r="ONQ55" s="3112"/>
      <c r="ONR55" s="3112"/>
      <c r="ONS55" s="3112"/>
      <c r="ONT55" s="3112"/>
      <c r="ONU55" s="3112"/>
      <c r="ONV55" s="3112"/>
      <c r="ONW55" s="3112"/>
      <c r="ONX55" s="3112"/>
      <c r="ONY55" s="3112"/>
      <c r="ONZ55" s="3112"/>
      <c r="OOA55" s="3112"/>
      <c r="OOB55" s="3112"/>
      <c r="OOC55" s="3112"/>
      <c r="OOD55" s="3112"/>
      <c r="OOE55" s="3112"/>
      <c r="OOF55" s="3112"/>
      <c r="OOG55" s="3112"/>
      <c r="OOH55" s="3112"/>
      <c r="OOI55" s="3112"/>
      <c r="OOJ55" s="3112"/>
      <c r="OOK55" s="3112"/>
      <c r="OOL55" s="3112"/>
      <c r="OOM55" s="3112"/>
      <c r="OON55" s="3112"/>
      <c r="OOO55" s="3112"/>
      <c r="OOP55" s="3112"/>
      <c r="OOQ55" s="3112"/>
      <c r="OOR55" s="3112"/>
      <c r="OOS55" s="3112"/>
      <c r="OOT55" s="3112"/>
      <c r="OOU55" s="3112"/>
      <c r="OOV55" s="3112"/>
      <c r="OOW55" s="3112"/>
      <c r="OOX55" s="3112"/>
      <c r="OOY55" s="3112"/>
      <c r="OOZ55" s="3112"/>
      <c r="OPA55" s="3112"/>
      <c r="OPB55" s="3112"/>
      <c r="OPC55" s="3112"/>
      <c r="OPD55" s="3112"/>
      <c r="OPE55" s="3112"/>
      <c r="OPF55" s="3112"/>
      <c r="OPG55" s="3112"/>
      <c r="OPH55" s="3112"/>
      <c r="OPI55" s="3112"/>
      <c r="OPJ55" s="3112"/>
      <c r="OPK55" s="3112"/>
      <c r="OPL55" s="3112"/>
      <c r="OPM55" s="3112"/>
      <c r="OPN55" s="3112"/>
      <c r="OPO55" s="3112"/>
      <c r="OPP55" s="3112"/>
      <c r="OPQ55" s="3112"/>
      <c r="OPR55" s="3112"/>
      <c r="OPS55" s="3112"/>
      <c r="OPT55" s="3112"/>
      <c r="OPU55" s="3112"/>
      <c r="OPV55" s="3112"/>
      <c r="OPW55" s="3112"/>
      <c r="OPX55" s="3112"/>
      <c r="OPY55" s="3112"/>
      <c r="OPZ55" s="3112"/>
      <c r="OQA55" s="3112"/>
      <c r="OQB55" s="3112"/>
      <c r="OQC55" s="3112"/>
      <c r="OQD55" s="3112"/>
      <c r="OQE55" s="3112"/>
      <c r="OQF55" s="3112"/>
      <c r="OQG55" s="3112"/>
      <c r="OQH55" s="3112"/>
      <c r="OQI55" s="3112"/>
      <c r="OQJ55" s="3112"/>
      <c r="OQK55" s="3112"/>
      <c r="OQL55" s="3112"/>
      <c r="OQM55" s="3112"/>
      <c r="OQN55" s="3112"/>
      <c r="OQO55" s="3112"/>
      <c r="OQP55" s="3112"/>
      <c r="OQQ55" s="3112"/>
      <c r="OQR55" s="3112"/>
      <c r="OQS55" s="3112"/>
      <c r="OQT55" s="3112"/>
      <c r="OQU55" s="3112"/>
      <c r="OQV55" s="3112"/>
      <c r="OQW55" s="3112"/>
      <c r="OQX55" s="3112"/>
      <c r="OQY55" s="3112"/>
      <c r="OQZ55" s="3112"/>
      <c r="ORA55" s="3112"/>
      <c r="ORB55" s="3112"/>
      <c r="ORC55" s="3112"/>
      <c r="ORD55" s="3112"/>
      <c r="ORE55" s="3112"/>
      <c r="ORF55" s="3112"/>
      <c r="ORG55" s="3112"/>
      <c r="ORH55" s="3112"/>
      <c r="ORI55" s="3112"/>
      <c r="ORJ55" s="3112"/>
      <c r="ORK55" s="3112"/>
      <c r="ORL55" s="3112"/>
      <c r="ORM55" s="3112"/>
      <c r="ORN55" s="3112"/>
      <c r="ORO55" s="3112"/>
      <c r="ORP55" s="3112"/>
      <c r="ORQ55" s="3112"/>
      <c r="ORR55" s="3112"/>
      <c r="ORS55" s="3112"/>
      <c r="ORT55" s="3112"/>
      <c r="ORU55" s="3112"/>
      <c r="ORV55" s="3112"/>
      <c r="ORW55" s="3112"/>
      <c r="ORX55" s="3112"/>
      <c r="ORY55" s="3112"/>
      <c r="ORZ55" s="3112"/>
      <c r="OSA55" s="3112"/>
      <c r="OSB55" s="3112"/>
      <c r="OSC55" s="3112"/>
      <c r="OSD55" s="3112"/>
      <c r="OSE55" s="3112"/>
      <c r="OSF55" s="3112"/>
      <c r="OSG55" s="3112"/>
      <c r="OSH55" s="3112"/>
      <c r="OSI55" s="3112"/>
      <c r="OSJ55" s="3112"/>
      <c r="OSK55" s="3112"/>
      <c r="OSL55" s="3112"/>
      <c r="OSM55" s="3112"/>
      <c r="OSN55" s="3112"/>
      <c r="OSO55" s="3112"/>
      <c r="OSP55" s="3112"/>
      <c r="OSQ55" s="3112"/>
      <c r="OSR55" s="3112"/>
      <c r="OSS55" s="3112"/>
      <c r="OST55" s="3112"/>
      <c r="OSU55" s="3112"/>
      <c r="OSV55" s="3112"/>
      <c r="OSW55" s="3112"/>
      <c r="OSX55" s="3112"/>
      <c r="OSY55" s="3112"/>
      <c r="OSZ55" s="3112"/>
      <c r="OTA55" s="3112"/>
      <c r="OTB55" s="3112"/>
      <c r="OTC55" s="3112"/>
      <c r="OTD55" s="3112"/>
      <c r="OTE55" s="3112"/>
      <c r="OTF55" s="3112"/>
      <c r="OTG55" s="3112"/>
      <c r="OTH55" s="3112"/>
      <c r="OTI55" s="3112"/>
      <c r="OTJ55" s="3112"/>
      <c r="OTK55" s="3112"/>
      <c r="OTL55" s="3112"/>
      <c r="OTM55" s="3112"/>
      <c r="OTN55" s="3112"/>
      <c r="OTO55" s="3112"/>
      <c r="OTP55" s="3112"/>
      <c r="OTQ55" s="3112"/>
      <c r="OTR55" s="3112"/>
      <c r="OTS55" s="3112"/>
      <c r="OTT55" s="3112"/>
      <c r="OTU55" s="3112"/>
      <c r="OTV55" s="3112"/>
      <c r="OTW55" s="3112"/>
      <c r="OTX55" s="3112"/>
      <c r="OTY55" s="3112"/>
      <c r="OTZ55" s="3112"/>
      <c r="OUA55" s="3112"/>
      <c r="OUB55" s="3112"/>
      <c r="OUC55" s="3112"/>
      <c r="OUD55" s="3112"/>
      <c r="OUE55" s="3112"/>
      <c r="OUF55" s="3112"/>
      <c r="OUG55" s="3112"/>
      <c r="OUH55" s="3112"/>
      <c r="OUI55" s="3112"/>
      <c r="OUJ55" s="3112"/>
      <c r="OUK55" s="3112"/>
      <c r="OUL55" s="3112"/>
      <c r="OUM55" s="3112"/>
      <c r="OUN55" s="3112"/>
      <c r="OUO55" s="3112"/>
      <c r="OUP55" s="3112"/>
      <c r="OUQ55" s="3112"/>
      <c r="OUR55" s="3112"/>
      <c r="OUS55" s="3112"/>
      <c r="OUT55" s="3112"/>
      <c r="OUU55" s="3112"/>
      <c r="OUV55" s="3112"/>
      <c r="OUW55" s="3112"/>
      <c r="OUX55" s="3112"/>
      <c r="OUY55" s="3112"/>
      <c r="OUZ55" s="3112"/>
      <c r="OVA55" s="3112"/>
      <c r="OVB55" s="3112"/>
      <c r="OVC55" s="3112"/>
      <c r="OVD55" s="3112"/>
      <c r="OVE55" s="3112"/>
      <c r="OVF55" s="3112"/>
      <c r="OVG55" s="3112"/>
      <c r="OVH55" s="3112"/>
      <c r="OVI55" s="3112"/>
      <c r="OVJ55" s="3112"/>
      <c r="OVK55" s="3112"/>
      <c r="OVL55" s="3112"/>
      <c r="OVM55" s="3112"/>
      <c r="OVN55" s="3112"/>
      <c r="OVO55" s="3112"/>
      <c r="OVP55" s="3112"/>
      <c r="OVQ55" s="3112"/>
      <c r="OVR55" s="3112"/>
      <c r="OVS55" s="3112"/>
      <c r="OVT55" s="3112"/>
      <c r="OVU55" s="3112"/>
      <c r="OVV55" s="3112"/>
      <c r="OVW55" s="3112"/>
      <c r="OVX55" s="3112"/>
      <c r="OVY55" s="3112"/>
      <c r="OVZ55" s="3112"/>
      <c r="OWA55" s="3112"/>
      <c r="OWB55" s="3112"/>
      <c r="OWC55" s="3112"/>
      <c r="OWD55" s="3112"/>
      <c r="OWE55" s="3112"/>
      <c r="OWF55" s="3112"/>
      <c r="OWG55" s="3112"/>
      <c r="OWH55" s="3112"/>
      <c r="OWI55" s="3112"/>
      <c r="OWJ55" s="3112"/>
      <c r="OWK55" s="3112"/>
      <c r="OWL55" s="3112"/>
      <c r="OWM55" s="3112"/>
      <c r="OWN55" s="3112"/>
      <c r="OWO55" s="3112"/>
      <c r="OWP55" s="3112"/>
      <c r="OWQ55" s="3112"/>
      <c r="OWR55" s="3112"/>
      <c r="OWS55" s="3112"/>
      <c r="OWT55" s="3112"/>
      <c r="OWU55" s="3112"/>
      <c r="OWV55" s="3112"/>
      <c r="OWW55" s="3112"/>
      <c r="OWX55" s="3112"/>
      <c r="OWY55" s="3112"/>
      <c r="OWZ55" s="3112"/>
      <c r="OXA55" s="3112"/>
      <c r="OXB55" s="3112"/>
      <c r="OXC55" s="3112"/>
      <c r="OXD55" s="3112"/>
      <c r="OXE55" s="3112"/>
      <c r="OXF55" s="3112"/>
      <c r="OXG55" s="3112"/>
      <c r="OXH55" s="3112"/>
      <c r="OXI55" s="3112"/>
      <c r="OXJ55" s="3112"/>
      <c r="OXK55" s="3112"/>
      <c r="OXL55" s="3112"/>
      <c r="OXM55" s="3112"/>
      <c r="OXN55" s="3112"/>
      <c r="OXO55" s="3112"/>
      <c r="OXP55" s="3112"/>
      <c r="OXQ55" s="3112"/>
      <c r="OXR55" s="3112"/>
      <c r="OXS55" s="3112"/>
      <c r="OXT55" s="3112"/>
      <c r="OXU55" s="3112"/>
      <c r="OXV55" s="3112"/>
      <c r="OXW55" s="3112"/>
      <c r="OXX55" s="3112"/>
      <c r="OXY55" s="3112"/>
      <c r="OXZ55" s="3112"/>
      <c r="OYA55" s="3112"/>
      <c r="OYB55" s="3112"/>
      <c r="OYC55" s="3112"/>
      <c r="OYD55" s="3112"/>
      <c r="OYE55" s="3112"/>
      <c r="OYF55" s="3112"/>
      <c r="OYG55" s="3112"/>
      <c r="OYH55" s="3112"/>
      <c r="OYI55" s="3112"/>
      <c r="OYJ55" s="3112"/>
      <c r="OYK55" s="3112"/>
      <c r="OYL55" s="3112"/>
      <c r="OYM55" s="3112"/>
      <c r="OYN55" s="3112"/>
      <c r="OYO55" s="3112"/>
      <c r="OYP55" s="3112"/>
      <c r="OYQ55" s="3112"/>
      <c r="OYR55" s="3112"/>
      <c r="OYS55" s="3112"/>
      <c r="OYT55" s="3112"/>
      <c r="OYU55" s="3112"/>
      <c r="OYV55" s="3112"/>
      <c r="OYW55" s="3112"/>
      <c r="OYX55" s="3112"/>
      <c r="OYY55" s="3112"/>
      <c r="OYZ55" s="3112"/>
      <c r="OZA55" s="3112"/>
      <c r="OZB55" s="3112"/>
      <c r="OZC55" s="3112"/>
      <c r="OZD55" s="3112"/>
      <c r="OZE55" s="3112"/>
      <c r="OZF55" s="3112"/>
      <c r="OZG55" s="3112"/>
      <c r="OZH55" s="3112"/>
      <c r="OZI55" s="3112"/>
      <c r="OZJ55" s="3112"/>
      <c r="OZK55" s="3112"/>
      <c r="OZL55" s="3112"/>
      <c r="OZM55" s="3112"/>
      <c r="OZN55" s="3112"/>
      <c r="OZO55" s="3112"/>
      <c r="OZP55" s="3112"/>
      <c r="OZQ55" s="3112"/>
      <c r="OZR55" s="3112"/>
      <c r="OZS55" s="3112"/>
      <c r="OZT55" s="3112"/>
      <c r="OZU55" s="3112"/>
      <c r="OZV55" s="3112"/>
      <c r="OZW55" s="3112"/>
      <c r="OZX55" s="3112"/>
      <c r="OZY55" s="3112"/>
      <c r="OZZ55" s="3112"/>
      <c r="PAA55" s="3112"/>
      <c r="PAB55" s="3112"/>
      <c r="PAC55" s="3112"/>
      <c r="PAD55" s="3112"/>
      <c r="PAE55" s="3112"/>
      <c r="PAF55" s="3112"/>
      <c r="PAG55" s="3112"/>
      <c r="PAH55" s="3112"/>
      <c r="PAI55" s="3112"/>
      <c r="PAJ55" s="3112"/>
      <c r="PAK55" s="3112"/>
      <c r="PAL55" s="3112"/>
      <c r="PAM55" s="3112"/>
      <c r="PAN55" s="3112"/>
      <c r="PAO55" s="3112"/>
      <c r="PAP55" s="3112"/>
      <c r="PAQ55" s="3112"/>
      <c r="PAR55" s="3112"/>
      <c r="PAS55" s="3112"/>
      <c r="PAT55" s="3112"/>
      <c r="PAU55" s="3112"/>
      <c r="PAV55" s="3112"/>
      <c r="PAW55" s="3112"/>
      <c r="PAX55" s="3112"/>
      <c r="PAY55" s="3112"/>
      <c r="PAZ55" s="3112"/>
      <c r="PBA55" s="3112"/>
      <c r="PBB55" s="3112"/>
      <c r="PBC55" s="3112"/>
      <c r="PBD55" s="3112"/>
      <c r="PBE55" s="3112"/>
      <c r="PBF55" s="3112"/>
      <c r="PBG55" s="3112"/>
      <c r="PBH55" s="3112"/>
      <c r="PBI55" s="3112"/>
      <c r="PBJ55" s="3112"/>
      <c r="PBK55" s="3112"/>
      <c r="PBL55" s="3112"/>
      <c r="PBM55" s="3112"/>
      <c r="PBN55" s="3112"/>
      <c r="PBO55" s="3112"/>
      <c r="PBP55" s="3112"/>
      <c r="PBQ55" s="3112"/>
      <c r="PBR55" s="3112"/>
      <c r="PBS55" s="3112"/>
      <c r="PBT55" s="3112"/>
      <c r="PBU55" s="3112"/>
      <c r="PBV55" s="3112"/>
      <c r="PBW55" s="3112"/>
      <c r="PBX55" s="3112"/>
      <c r="PBY55" s="3112"/>
      <c r="PBZ55" s="3112"/>
      <c r="PCA55" s="3112"/>
      <c r="PCB55" s="3112"/>
      <c r="PCC55" s="3112"/>
      <c r="PCD55" s="3112"/>
      <c r="PCE55" s="3112"/>
      <c r="PCF55" s="3112"/>
      <c r="PCG55" s="3112"/>
      <c r="PCH55" s="3112"/>
      <c r="PCI55" s="3112"/>
      <c r="PCJ55" s="3112"/>
      <c r="PCK55" s="3112"/>
      <c r="PCL55" s="3112"/>
      <c r="PCM55" s="3112"/>
      <c r="PCN55" s="3112"/>
      <c r="PCO55" s="3112"/>
      <c r="PCP55" s="3112"/>
      <c r="PCQ55" s="3112"/>
      <c r="PCR55" s="3112"/>
      <c r="PCS55" s="3112"/>
      <c r="PCT55" s="3112"/>
      <c r="PCU55" s="3112"/>
      <c r="PCV55" s="3112"/>
      <c r="PCW55" s="3112"/>
      <c r="PCX55" s="3112"/>
      <c r="PCY55" s="3112"/>
      <c r="PCZ55" s="3112"/>
      <c r="PDA55" s="3112"/>
      <c r="PDB55" s="3112"/>
      <c r="PDC55" s="3112"/>
      <c r="PDD55" s="3112"/>
      <c r="PDE55" s="3112"/>
      <c r="PDF55" s="3112"/>
      <c r="PDG55" s="3112"/>
      <c r="PDH55" s="3112"/>
      <c r="PDI55" s="3112"/>
      <c r="PDJ55" s="3112"/>
      <c r="PDK55" s="3112"/>
      <c r="PDL55" s="3112"/>
      <c r="PDM55" s="3112"/>
      <c r="PDN55" s="3112"/>
      <c r="PDO55" s="3112"/>
      <c r="PDP55" s="3112"/>
      <c r="PDQ55" s="3112"/>
      <c r="PDR55" s="3112"/>
      <c r="PDS55" s="3112"/>
      <c r="PDT55" s="3112"/>
      <c r="PDU55" s="3112"/>
      <c r="PDV55" s="3112"/>
      <c r="PDW55" s="3112"/>
      <c r="PDX55" s="3112"/>
      <c r="PDY55" s="3112"/>
      <c r="PDZ55" s="3112"/>
      <c r="PEA55" s="3112"/>
      <c r="PEB55" s="3112"/>
      <c r="PEC55" s="3112"/>
      <c r="PED55" s="3112"/>
      <c r="PEE55" s="3112"/>
      <c r="PEF55" s="3112"/>
      <c r="PEG55" s="3112"/>
      <c r="PEH55" s="3112"/>
      <c r="PEI55" s="3112"/>
      <c r="PEJ55" s="3112"/>
      <c r="PEK55" s="3112"/>
      <c r="PEL55" s="3112"/>
      <c r="PEM55" s="3112"/>
      <c r="PEN55" s="3112"/>
      <c r="PEO55" s="3112"/>
      <c r="PEP55" s="3112"/>
      <c r="PEQ55" s="3112"/>
      <c r="PER55" s="3112"/>
      <c r="PES55" s="3112"/>
      <c r="PET55" s="3112"/>
      <c r="PEU55" s="3112"/>
      <c r="PEV55" s="3112"/>
      <c r="PEW55" s="3112"/>
      <c r="PEX55" s="3112"/>
      <c r="PEY55" s="3112"/>
      <c r="PEZ55" s="3112"/>
      <c r="PFA55" s="3112"/>
      <c r="PFB55" s="3112"/>
      <c r="PFC55" s="3112"/>
      <c r="PFD55" s="3112"/>
      <c r="PFE55" s="3112"/>
      <c r="PFF55" s="3112"/>
      <c r="PFG55" s="3112"/>
      <c r="PFH55" s="3112"/>
      <c r="PFI55" s="3112"/>
      <c r="PFJ55" s="3112"/>
      <c r="PFK55" s="3112"/>
      <c r="PFL55" s="3112"/>
      <c r="PFM55" s="3112"/>
      <c r="PFN55" s="3112"/>
      <c r="PFO55" s="3112"/>
      <c r="PFP55" s="3112"/>
      <c r="PFQ55" s="3112"/>
      <c r="PFR55" s="3112"/>
      <c r="PFS55" s="3112"/>
      <c r="PFT55" s="3112"/>
      <c r="PFU55" s="3112"/>
      <c r="PFV55" s="3112"/>
      <c r="PFW55" s="3112"/>
      <c r="PFX55" s="3112"/>
      <c r="PFY55" s="3112"/>
      <c r="PFZ55" s="3112"/>
      <c r="PGA55" s="3112"/>
      <c r="PGB55" s="3112"/>
      <c r="PGC55" s="3112"/>
      <c r="PGD55" s="3112"/>
      <c r="PGE55" s="3112"/>
      <c r="PGF55" s="3112"/>
      <c r="PGG55" s="3112"/>
      <c r="PGH55" s="3112"/>
      <c r="PGI55" s="3112"/>
      <c r="PGJ55" s="3112"/>
      <c r="PGK55" s="3112"/>
      <c r="PGL55" s="3112"/>
      <c r="PGM55" s="3112"/>
      <c r="PGN55" s="3112"/>
      <c r="PGO55" s="3112"/>
      <c r="PGP55" s="3112"/>
      <c r="PGQ55" s="3112"/>
      <c r="PGR55" s="3112"/>
      <c r="PGS55" s="3112"/>
      <c r="PGT55" s="3112"/>
      <c r="PGU55" s="3112"/>
      <c r="PGV55" s="3112"/>
      <c r="PGW55" s="3112"/>
      <c r="PGX55" s="3112"/>
      <c r="PGY55" s="3112"/>
      <c r="PGZ55" s="3112"/>
      <c r="PHA55" s="3112"/>
      <c r="PHB55" s="3112"/>
      <c r="PHC55" s="3112"/>
      <c r="PHD55" s="3112"/>
      <c r="PHE55" s="3112"/>
      <c r="PHF55" s="3112"/>
      <c r="PHG55" s="3112"/>
      <c r="PHH55" s="3112"/>
      <c r="PHI55" s="3112"/>
      <c r="PHJ55" s="3112"/>
      <c r="PHK55" s="3112"/>
      <c r="PHL55" s="3112"/>
      <c r="PHM55" s="3112"/>
      <c r="PHN55" s="3112"/>
      <c r="PHO55" s="3112"/>
      <c r="PHP55" s="3112"/>
      <c r="PHQ55" s="3112"/>
      <c r="PHR55" s="3112"/>
      <c r="PHS55" s="3112"/>
      <c r="PHT55" s="3112"/>
      <c r="PHU55" s="3112"/>
      <c r="PHV55" s="3112"/>
      <c r="PHW55" s="3112"/>
      <c r="PHX55" s="3112"/>
      <c r="PHY55" s="3112"/>
      <c r="PHZ55" s="3112"/>
      <c r="PIA55" s="3112"/>
      <c r="PIB55" s="3112"/>
      <c r="PIC55" s="3112"/>
      <c r="PID55" s="3112"/>
      <c r="PIE55" s="3112"/>
      <c r="PIF55" s="3112"/>
      <c r="PIG55" s="3112"/>
      <c r="PIH55" s="3112"/>
      <c r="PII55" s="3112"/>
      <c r="PIJ55" s="3112"/>
      <c r="PIK55" s="3112"/>
      <c r="PIL55" s="3112"/>
      <c r="PIM55" s="3112"/>
      <c r="PIN55" s="3112"/>
      <c r="PIO55" s="3112"/>
      <c r="PIP55" s="3112"/>
      <c r="PIQ55" s="3112"/>
      <c r="PIR55" s="3112"/>
      <c r="PIS55" s="3112"/>
      <c r="PIT55" s="3112"/>
      <c r="PIU55" s="3112"/>
      <c r="PIV55" s="3112"/>
      <c r="PIW55" s="3112"/>
      <c r="PIX55" s="3112"/>
      <c r="PIY55" s="3112"/>
      <c r="PIZ55" s="3112"/>
      <c r="PJA55" s="3112"/>
      <c r="PJB55" s="3112"/>
      <c r="PJC55" s="3112"/>
      <c r="PJD55" s="3112"/>
      <c r="PJE55" s="3112"/>
      <c r="PJF55" s="3112"/>
      <c r="PJG55" s="3112"/>
      <c r="PJH55" s="3112"/>
      <c r="PJI55" s="3112"/>
      <c r="PJJ55" s="3112"/>
      <c r="PJK55" s="3112"/>
      <c r="PJL55" s="3112"/>
      <c r="PJM55" s="3112"/>
      <c r="PJN55" s="3112"/>
      <c r="PJO55" s="3112"/>
      <c r="PJP55" s="3112"/>
      <c r="PJQ55" s="3112"/>
      <c r="PJR55" s="3112"/>
      <c r="PJS55" s="3112"/>
      <c r="PJT55" s="3112"/>
      <c r="PJU55" s="3112"/>
      <c r="PJV55" s="3112"/>
      <c r="PJW55" s="3112"/>
      <c r="PJX55" s="3112"/>
      <c r="PJY55" s="3112"/>
      <c r="PJZ55" s="3112"/>
      <c r="PKA55" s="3112"/>
      <c r="PKB55" s="3112"/>
      <c r="PKC55" s="3112"/>
      <c r="PKD55" s="3112"/>
      <c r="PKE55" s="3112"/>
      <c r="PKF55" s="3112"/>
      <c r="PKG55" s="3112"/>
      <c r="PKH55" s="3112"/>
      <c r="PKI55" s="3112"/>
      <c r="PKJ55" s="3112"/>
      <c r="PKK55" s="3112"/>
      <c r="PKL55" s="3112"/>
      <c r="PKM55" s="3112"/>
      <c r="PKN55" s="3112"/>
      <c r="PKO55" s="3112"/>
      <c r="PKP55" s="3112"/>
      <c r="PKQ55" s="3112"/>
      <c r="PKR55" s="3112"/>
      <c r="PKS55" s="3112"/>
      <c r="PKT55" s="3112"/>
      <c r="PKU55" s="3112"/>
      <c r="PKV55" s="3112"/>
      <c r="PKW55" s="3112"/>
      <c r="PKX55" s="3112"/>
      <c r="PKY55" s="3112"/>
      <c r="PKZ55" s="3112"/>
      <c r="PLA55" s="3112"/>
      <c r="PLB55" s="3112"/>
      <c r="PLC55" s="3112"/>
      <c r="PLD55" s="3112"/>
      <c r="PLE55" s="3112"/>
      <c r="PLF55" s="3112"/>
      <c r="PLG55" s="3112"/>
      <c r="PLH55" s="3112"/>
      <c r="PLI55" s="3112"/>
      <c r="PLJ55" s="3112"/>
      <c r="PLK55" s="3112"/>
      <c r="PLL55" s="3112"/>
      <c r="PLM55" s="3112"/>
      <c r="PLN55" s="3112"/>
      <c r="PLO55" s="3112"/>
      <c r="PLP55" s="3112"/>
      <c r="PLQ55" s="3112"/>
      <c r="PLR55" s="3112"/>
      <c r="PLS55" s="3112"/>
      <c r="PLT55" s="3112"/>
      <c r="PLU55" s="3112"/>
      <c r="PLV55" s="3112"/>
      <c r="PLW55" s="3112"/>
      <c r="PLX55" s="3112"/>
      <c r="PLY55" s="3112"/>
      <c r="PLZ55" s="3112"/>
      <c r="PMA55" s="3112"/>
      <c r="PMB55" s="3112"/>
      <c r="PMC55" s="3112"/>
      <c r="PMD55" s="3112"/>
      <c r="PME55" s="3112"/>
      <c r="PMF55" s="3112"/>
      <c r="PMG55" s="3112"/>
      <c r="PMH55" s="3112"/>
      <c r="PMI55" s="3112"/>
      <c r="PMJ55" s="3112"/>
      <c r="PMK55" s="3112"/>
      <c r="PML55" s="3112"/>
      <c r="PMM55" s="3112"/>
      <c r="PMN55" s="3112"/>
      <c r="PMO55" s="3112"/>
      <c r="PMP55" s="3112"/>
      <c r="PMQ55" s="3112"/>
      <c r="PMR55" s="3112"/>
      <c r="PMS55" s="3112"/>
      <c r="PMT55" s="3112"/>
      <c r="PMU55" s="3112"/>
      <c r="PMV55" s="3112"/>
      <c r="PMW55" s="3112"/>
      <c r="PMX55" s="3112"/>
      <c r="PMY55" s="3112"/>
      <c r="PMZ55" s="3112"/>
      <c r="PNA55" s="3112"/>
      <c r="PNB55" s="3112"/>
      <c r="PNC55" s="3112"/>
      <c r="PND55" s="3112"/>
      <c r="PNE55" s="3112"/>
      <c r="PNF55" s="3112"/>
      <c r="PNG55" s="3112"/>
      <c r="PNH55" s="3112"/>
      <c r="PNI55" s="3112"/>
      <c r="PNJ55" s="3112"/>
      <c r="PNK55" s="3112"/>
      <c r="PNL55" s="3112"/>
      <c r="PNM55" s="3112"/>
      <c r="PNN55" s="3112"/>
      <c r="PNO55" s="3112"/>
      <c r="PNP55" s="3112"/>
      <c r="PNQ55" s="3112"/>
      <c r="PNR55" s="3112"/>
      <c r="PNS55" s="3112"/>
      <c r="PNT55" s="3112"/>
      <c r="PNU55" s="3112"/>
      <c r="PNV55" s="3112"/>
      <c r="PNW55" s="3112"/>
      <c r="PNX55" s="3112"/>
      <c r="PNY55" s="3112"/>
      <c r="PNZ55" s="3112"/>
      <c r="POA55" s="3112"/>
      <c r="POB55" s="3112"/>
      <c r="POC55" s="3112"/>
      <c r="POD55" s="3112"/>
      <c r="POE55" s="3112"/>
      <c r="POF55" s="3112"/>
      <c r="POG55" s="3112"/>
      <c r="POH55" s="3112"/>
      <c r="POI55" s="3112"/>
      <c r="POJ55" s="3112"/>
      <c r="POK55" s="3112"/>
      <c r="POL55" s="3112"/>
      <c r="POM55" s="3112"/>
      <c r="PON55" s="3112"/>
      <c r="POO55" s="3112"/>
      <c r="POP55" s="3112"/>
      <c r="POQ55" s="3112"/>
      <c r="POR55" s="3112"/>
      <c r="POS55" s="3112"/>
      <c r="POT55" s="3112"/>
      <c r="POU55" s="3112"/>
      <c r="POV55" s="3112"/>
      <c r="POW55" s="3112"/>
      <c r="POX55" s="3112"/>
      <c r="POY55" s="3112"/>
      <c r="POZ55" s="3112"/>
      <c r="PPA55" s="3112"/>
      <c r="PPB55" s="3112"/>
      <c r="PPC55" s="3112"/>
      <c r="PPD55" s="3112"/>
      <c r="PPE55" s="3112"/>
      <c r="PPF55" s="3112"/>
      <c r="PPG55" s="3112"/>
      <c r="PPH55" s="3112"/>
      <c r="PPI55" s="3112"/>
      <c r="PPJ55" s="3112"/>
      <c r="PPK55" s="3112"/>
      <c r="PPL55" s="3112"/>
      <c r="PPM55" s="3112"/>
      <c r="PPN55" s="3112"/>
      <c r="PPO55" s="3112"/>
      <c r="PPP55" s="3112"/>
      <c r="PPQ55" s="3112"/>
      <c r="PPR55" s="3112"/>
      <c r="PPS55" s="3112"/>
      <c r="PPT55" s="3112"/>
      <c r="PPU55" s="3112"/>
      <c r="PPV55" s="3112"/>
      <c r="PPW55" s="3112"/>
      <c r="PPX55" s="3112"/>
      <c r="PPY55" s="3112"/>
      <c r="PPZ55" s="3112"/>
      <c r="PQA55" s="3112"/>
      <c r="PQB55" s="3112"/>
      <c r="PQC55" s="3112"/>
      <c r="PQD55" s="3112"/>
      <c r="PQE55" s="3112"/>
      <c r="PQF55" s="3112"/>
      <c r="PQG55" s="3112"/>
      <c r="PQH55" s="3112"/>
      <c r="PQI55" s="3112"/>
      <c r="PQJ55" s="3112"/>
      <c r="PQK55" s="3112"/>
      <c r="PQL55" s="3112"/>
      <c r="PQM55" s="3112"/>
      <c r="PQN55" s="3112"/>
      <c r="PQO55" s="3112"/>
      <c r="PQP55" s="3112"/>
      <c r="PQQ55" s="3112"/>
      <c r="PQR55" s="3112"/>
      <c r="PQS55" s="3112"/>
      <c r="PQT55" s="3112"/>
      <c r="PQU55" s="3112"/>
      <c r="PQV55" s="3112"/>
      <c r="PQW55" s="3112"/>
      <c r="PQX55" s="3112"/>
      <c r="PQY55" s="3112"/>
      <c r="PQZ55" s="3112"/>
      <c r="PRA55" s="3112"/>
      <c r="PRB55" s="3112"/>
      <c r="PRC55" s="3112"/>
      <c r="PRD55" s="3112"/>
      <c r="PRE55" s="3112"/>
      <c r="PRF55" s="3112"/>
      <c r="PRG55" s="3112"/>
      <c r="PRH55" s="3112"/>
      <c r="PRI55" s="3112"/>
      <c r="PRJ55" s="3112"/>
      <c r="PRK55" s="3112"/>
      <c r="PRL55" s="3112"/>
      <c r="PRM55" s="3112"/>
      <c r="PRN55" s="3112"/>
      <c r="PRO55" s="3112"/>
      <c r="PRP55" s="3112"/>
      <c r="PRQ55" s="3112"/>
      <c r="PRR55" s="3112"/>
      <c r="PRS55" s="3112"/>
      <c r="PRT55" s="3112"/>
      <c r="PRU55" s="3112"/>
      <c r="PRV55" s="3112"/>
      <c r="PRW55" s="3112"/>
      <c r="PRX55" s="3112"/>
      <c r="PRY55" s="3112"/>
      <c r="PRZ55" s="3112"/>
      <c r="PSA55" s="3112"/>
      <c r="PSB55" s="3112"/>
      <c r="PSC55" s="3112"/>
      <c r="PSD55" s="3112"/>
      <c r="PSE55" s="3112"/>
      <c r="PSF55" s="3112"/>
      <c r="PSG55" s="3112"/>
      <c r="PSH55" s="3112"/>
      <c r="PSI55" s="3112"/>
      <c r="PSJ55" s="3112"/>
      <c r="PSK55" s="3112"/>
      <c r="PSL55" s="3112"/>
      <c r="PSM55" s="3112"/>
      <c r="PSN55" s="3112"/>
      <c r="PSO55" s="3112"/>
      <c r="PSP55" s="3112"/>
      <c r="PSQ55" s="3112"/>
      <c r="PSR55" s="3112"/>
      <c r="PSS55" s="3112"/>
      <c r="PST55" s="3112"/>
      <c r="PSU55" s="3112"/>
      <c r="PSV55" s="3112"/>
      <c r="PSW55" s="3112"/>
      <c r="PSX55" s="3112"/>
      <c r="PSY55" s="3112"/>
      <c r="PSZ55" s="3112"/>
      <c r="PTA55" s="3112"/>
      <c r="PTB55" s="3112"/>
      <c r="PTC55" s="3112"/>
      <c r="PTD55" s="3112"/>
      <c r="PTE55" s="3112"/>
      <c r="PTF55" s="3112"/>
      <c r="PTG55" s="3112"/>
      <c r="PTH55" s="3112"/>
      <c r="PTI55" s="3112"/>
      <c r="PTJ55" s="3112"/>
      <c r="PTK55" s="3112"/>
      <c r="PTL55" s="3112"/>
      <c r="PTM55" s="3112"/>
      <c r="PTN55" s="3112"/>
      <c r="PTO55" s="3112"/>
      <c r="PTP55" s="3112"/>
      <c r="PTQ55" s="3112"/>
      <c r="PTR55" s="3112"/>
      <c r="PTS55" s="3112"/>
      <c r="PTT55" s="3112"/>
      <c r="PTU55" s="3112"/>
      <c r="PTV55" s="3112"/>
      <c r="PTW55" s="3112"/>
      <c r="PTX55" s="3112"/>
      <c r="PTY55" s="3112"/>
      <c r="PTZ55" s="3112"/>
      <c r="PUA55" s="3112"/>
      <c r="PUB55" s="3112"/>
      <c r="PUC55" s="3112"/>
      <c r="PUD55" s="3112"/>
      <c r="PUE55" s="3112"/>
      <c r="PUF55" s="3112"/>
      <c r="PUG55" s="3112"/>
      <c r="PUH55" s="3112"/>
      <c r="PUI55" s="3112"/>
      <c r="PUJ55" s="3112"/>
      <c r="PUK55" s="3112"/>
      <c r="PUL55" s="3112"/>
      <c r="PUM55" s="3112"/>
      <c r="PUN55" s="3112"/>
      <c r="PUO55" s="3112"/>
      <c r="PUP55" s="3112"/>
      <c r="PUQ55" s="3112"/>
      <c r="PUR55" s="3112"/>
      <c r="PUS55" s="3112"/>
      <c r="PUT55" s="3112"/>
      <c r="PUU55" s="3112"/>
      <c r="PUV55" s="3112"/>
      <c r="PUW55" s="3112"/>
      <c r="PUX55" s="3112"/>
      <c r="PUY55" s="3112"/>
      <c r="PUZ55" s="3112"/>
      <c r="PVA55" s="3112"/>
      <c r="PVB55" s="3112"/>
      <c r="PVC55" s="3112"/>
      <c r="PVD55" s="3112"/>
      <c r="PVE55" s="3112"/>
      <c r="PVF55" s="3112"/>
      <c r="PVG55" s="3112"/>
      <c r="PVH55" s="3112"/>
      <c r="PVI55" s="3112"/>
      <c r="PVJ55" s="3112"/>
      <c r="PVK55" s="3112"/>
      <c r="PVL55" s="3112"/>
      <c r="PVM55" s="3112"/>
      <c r="PVN55" s="3112"/>
      <c r="PVO55" s="3112"/>
      <c r="PVP55" s="3112"/>
      <c r="PVQ55" s="3112"/>
      <c r="PVR55" s="3112"/>
      <c r="PVS55" s="3112"/>
      <c r="PVT55" s="3112"/>
      <c r="PVU55" s="3112"/>
      <c r="PVV55" s="3112"/>
      <c r="PVW55" s="3112"/>
      <c r="PVX55" s="3112"/>
      <c r="PVY55" s="3112"/>
      <c r="PVZ55" s="3112"/>
      <c r="PWA55" s="3112"/>
      <c r="PWB55" s="3112"/>
      <c r="PWC55" s="3112"/>
      <c r="PWD55" s="3112"/>
      <c r="PWE55" s="3112"/>
      <c r="PWF55" s="3112"/>
      <c r="PWG55" s="3112"/>
      <c r="PWH55" s="3112"/>
      <c r="PWI55" s="3112"/>
      <c r="PWJ55" s="3112"/>
      <c r="PWK55" s="3112"/>
      <c r="PWL55" s="3112"/>
      <c r="PWM55" s="3112"/>
      <c r="PWN55" s="3112"/>
      <c r="PWO55" s="3112"/>
      <c r="PWP55" s="3112"/>
      <c r="PWQ55" s="3112"/>
      <c r="PWR55" s="3112"/>
      <c r="PWS55" s="3112"/>
      <c r="PWT55" s="3112"/>
      <c r="PWU55" s="3112"/>
      <c r="PWV55" s="3112"/>
      <c r="PWW55" s="3112"/>
      <c r="PWX55" s="3112"/>
      <c r="PWY55" s="3112"/>
      <c r="PWZ55" s="3112"/>
      <c r="PXA55" s="3112"/>
      <c r="PXB55" s="3112"/>
      <c r="PXC55" s="3112"/>
      <c r="PXD55" s="3112"/>
      <c r="PXE55" s="3112"/>
      <c r="PXF55" s="3112"/>
      <c r="PXG55" s="3112"/>
      <c r="PXH55" s="3112"/>
      <c r="PXI55" s="3112"/>
      <c r="PXJ55" s="3112"/>
      <c r="PXK55" s="3112"/>
      <c r="PXL55" s="3112"/>
      <c r="PXM55" s="3112"/>
      <c r="PXN55" s="3112"/>
      <c r="PXO55" s="3112"/>
      <c r="PXP55" s="3112"/>
      <c r="PXQ55" s="3112"/>
      <c r="PXR55" s="3112"/>
      <c r="PXS55" s="3112"/>
      <c r="PXT55" s="3112"/>
      <c r="PXU55" s="3112"/>
      <c r="PXV55" s="3112"/>
      <c r="PXW55" s="3112"/>
      <c r="PXX55" s="3112"/>
      <c r="PXY55" s="3112"/>
      <c r="PXZ55" s="3112"/>
      <c r="PYA55" s="3112"/>
      <c r="PYB55" s="3112"/>
      <c r="PYC55" s="3112"/>
      <c r="PYD55" s="3112"/>
      <c r="PYE55" s="3112"/>
      <c r="PYF55" s="3112"/>
      <c r="PYG55" s="3112"/>
      <c r="PYH55" s="3112"/>
      <c r="PYI55" s="3112"/>
      <c r="PYJ55" s="3112"/>
      <c r="PYK55" s="3112"/>
      <c r="PYL55" s="3112"/>
      <c r="PYM55" s="3112"/>
      <c r="PYN55" s="3112"/>
      <c r="PYO55" s="3112"/>
      <c r="PYP55" s="3112"/>
      <c r="PYQ55" s="3112"/>
      <c r="PYR55" s="3112"/>
      <c r="PYS55" s="3112"/>
      <c r="PYT55" s="3112"/>
      <c r="PYU55" s="3112"/>
      <c r="PYV55" s="3112"/>
      <c r="PYW55" s="3112"/>
      <c r="PYX55" s="3112"/>
      <c r="PYY55" s="3112"/>
      <c r="PYZ55" s="3112"/>
      <c r="PZA55" s="3112"/>
      <c r="PZB55" s="3112"/>
      <c r="PZC55" s="3112"/>
      <c r="PZD55" s="3112"/>
      <c r="PZE55" s="3112"/>
      <c r="PZF55" s="3112"/>
      <c r="PZG55" s="3112"/>
      <c r="PZH55" s="3112"/>
      <c r="PZI55" s="3112"/>
      <c r="PZJ55" s="3112"/>
      <c r="PZK55" s="3112"/>
      <c r="PZL55" s="3112"/>
      <c r="PZM55" s="3112"/>
      <c r="PZN55" s="3112"/>
      <c r="PZO55" s="3112"/>
      <c r="PZP55" s="3112"/>
      <c r="PZQ55" s="3112"/>
      <c r="PZR55" s="3112"/>
      <c r="PZS55" s="3112"/>
      <c r="PZT55" s="3112"/>
      <c r="PZU55" s="3112"/>
      <c r="PZV55" s="3112"/>
      <c r="PZW55" s="3112"/>
      <c r="PZX55" s="3112"/>
      <c r="PZY55" s="3112"/>
      <c r="PZZ55" s="3112"/>
      <c r="QAA55" s="3112"/>
      <c r="QAB55" s="3112"/>
      <c r="QAC55" s="3112"/>
      <c r="QAD55" s="3112"/>
      <c r="QAE55" s="3112"/>
      <c r="QAF55" s="3112"/>
      <c r="QAG55" s="3112"/>
      <c r="QAH55" s="3112"/>
      <c r="QAI55" s="3112"/>
      <c r="QAJ55" s="3112"/>
      <c r="QAK55" s="3112"/>
      <c r="QAL55" s="3112"/>
      <c r="QAM55" s="3112"/>
      <c r="QAN55" s="3112"/>
      <c r="QAO55" s="3112"/>
      <c r="QAP55" s="3112"/>
      <c r="QAQ55" s="3112"/>
      <c r="QAR55" s="3112"/>
      <c r="QAS55" s="3112"/>
      <c r="QAT55" s="3112"/>
      <c r="QAU55" s="3112"/>
      <c r="QAV55" s="3112"/>
      <c r="QAW55" s="3112"/>
      <c r="QAX55" s="3112"/>
      <c r="QAY55" s="3112"/>
      <c r="QAZ55" s="3112"/>
      <c r="QBA55" s="3112"/>
      <c r="QBB55" s="3112"/>
      <c r="QBC55" s="3112"/>
      <c r="QBD55" s="3112"/>
      <c r="QBE55" s="3112"/>
      <c r="QBF55" s="3112"/>
      <c r="QBG55" s="3112"/>
      <c r="QBH55" s="3112"/>
      <c r="QBI55" s="3112"/>
      <c r="QBJ55" s="3112"/>
      <c r="QBK55" s="3112"/>
      <c r="QBL55" s="3112"/>
      <c r="QBM55" s="3112"/>
      <c r="QBN55" s="3112"/>
      <c r="QBO55" s="3112"/>
      <c r="QBP55" s="3112"/>
      <c r="QBQ55" s="3112"/>
      <c r="QBR55" s="3112"/>
      <c r="QBS55" s="3112"/>
      <c r="QBT55" s="3112"/>
      <c r="QBU55" s="3112"/>
      <c r="QBV55" s="3112"/>
      <c r="QBW55" s="3112"/>
      <c r="QBX55" s="3112"/>
      <c r="QBY55" s="3112"/>
      <c r="QBZ55" s="3112"/>
      <c r="QCA55" s="3112"/>
      <c r="QCB55" s="3112"/>
      <c r="QCC55" s="3112"/>
      <c r="QCD55" s="3112"/>
      <c r="QCE55" s="3112"/>
      <c r="QCF55" s="3112"/>
      <c r="QCG55" s="3112"/>
      <c r="QCH55" s="3112"/>
      <c r="QCI55" s="3112"/>
      <c r="QCJ55" s="3112"/>
      <c r="QCK55" s="3112"/>
      <c r="QCL55" s="3112"/>
      <c r="QCM55" s="3112"/>
      <c r="QCN55" s="3112"/>
      <c r="QCO55" s="3112"/>
      <c r="QCP55" s="3112"/>
      <c r="QCQ55" s="3112"/>
      <c r="QCR55" s="3112"/>
      <c r="QCS55" s="3112"/>
      <c r="QCT55" s="3112"/>
      <c r="QCU55" s="3112"/>
      <c r="QCV55" s="3112"/>
      <c r="QCW55" s="3112"/>
      <c r="QCX55" s="3112"/>
      <c r="QCY55" s="3112"/>
      <c r="QCZ55" s="3112"/>
      <c r="QDA55" s="3112"/>
      <c r="QDB55" s="3112"/>
      <c r="QDC55" s="3112"/>
      <c r="QDD55" s="3112"/>
      <c r="QDE55" s="3112"/>
      <c r="QDF55" s="3112"/>
      <c r="QDG55" s="3112"/>
      <c r="QDH55" s="3112"/>
      <c r="QDI55" s="3112"/>
      <c r="QDJ55" s="3112"/>
      <c r="QDK55" s="3112"/>
      <c r="QDL55" s="3112"/>
      <c r="QDM55" s="3112"/>
      <c r="QDN55" s="3112"/>
      <c r="QDO55" s="3112"/>
      <c r="QDP55" s="3112"/>
      <c r="QDQ55" s="3112"/>
      <c r="QDR55" s="3112"/>
      <c r="QDS55" s="3112"/>
      <c r="QDT55" s="3112"/>
      <c r="QDU55" s="3112"/>
      <c r="QDV55" s="3112"/>
      <c r="QDW55" s="3112"/>
      <c r="QDX55" s="3112"/>
      <c r="QDY55" s="3112"/>
      <c r="QDZ55" s="3112"/>
      <c r="QEA55" s="3112"/>
      <c r="QEB55" s="3112"/>
      <c r="QEC55" s="3112"/>
      <c r="QED55" s="3112"/>
      <c r="QEE55" s="3112"/>
      <c r="QEF55" s="3112"/>
      <c r="QEG55" s="3112"/>
      <c r="QEH55" s="3112"/>
      <c r="QEI55" s="3112"/>
      <c r="QEJ55" s="3112"/>
      <c r="QEK55" s="3112"/>
      <c r="QEL55" s="3112"/>
      <c r="QEM55" s="3112"/>
      <c r="QEN55" s="3112"/>
      <c r="QEO55" s="3112"/>
      <c r="QEP55" s="3112"/>
      <c r="QEQ55" s="3112"/>
      <c r="QER55" s="3112"/>
      <c r="QES55" s="3112"/>
      <c r="QET55" s="3112"/>
      <c r="QEU55" s="3112"/>
      <c r="QEV55" s="3112"/>
      <c r="QEW55" s="3112"/>
      <c r="QEX55" s="3112"/>
      <c r="QEY55" s="3112"/>
      <c r="QEZ55" s="3112"/>
      <c r="QFA55" s="3112"/>
      <c r="QFB55" s="3112"/>
      <c r="QFC55" s="3112"/>
      <c r="QFD55" s="3112"/>
      <c r="QFE55" s="3112"/>
      <c r="QFF55" s="3112"/>
      <c r="QFG55" s="3112"/>
      <c r="QFH55" s="3112"/>
      <c r="QFI55" s="3112"/>
      <c r="QFJ55" s="3112"/>
      <c r="QFK55" s="3112"/>
      <c r="QFL55" s="3112"/>
      <c r="QFM55" s="3112"/>
      <c r="QFN55" s="3112"/>
      <c r="QFO55" s="3112"/>
      <c r="QFP55" s="3112"/>
      <c r="QFQ55" s="3112"/>
      <c r="QFR55" s="3112"/>
      <c r="QFS55" s="3112"/>
      <c r="QFT55" s="3112"/>
      <c r="QFU55" s="3112"/>
      <c r="QFV55" s="3112"/>
      <c r="QFW55" s="3112"/>
      <c r="QFX55" s="3112"/>
      <c r="QFY55" s="3112"/>
      <c r="QFZ55" s="3112"/>
      <c r="QGA55" s="3112"/>
      <c r="QGB55" s="3112"/>
      <c r="QGC55" s="3112"/>
      <c r="QGD55" s="3112"/>
      <c r="QGE55" s="3112"/>
      <c r="QGF55" s="3112"/>
      <c r="QGG55" s="3112"/>
      <c r="QGH55" s="3112"/>
      <c r="QGI55" s="3112"/>
      <c r="QGJ55" s="3112"/>
      <c r="QGK55" s="3112"/>
      <c r="QGL55" s="3112"/>
      <c r="QGM55" s="3112"/>
      <c r="QGN55" s="3112"/>
      <c r="QGO55" s="3112"/>
      <c r="QGP55" s="3112"/>
      <c r="QGQ55" s="3112"/>
      <c r="QGR55" s="3112"/>
      <c r="QGS55" s="3112"/>
      <c r="QGT55" s="3112"/>
      <c r="QGU55" s="3112"/>
      <c r="QGV55" s="3112"/>
      <c r="QGW55" s="3112"/>
      <c r="QGX55" s="3112"/>
      <c r="QGY55" s="3112"/>
      <c r="QGZ55" s="3112"/>
      <c r="QHA55" s="3112"/>
      <c r="QHB55" s="3112"/>
      <c r="QHC55" s="3112"/>
      <c r="QHD55" s="3112"/>
      <c r="QHE55" s="3112"/>
      <c r="QHF55" s="3112"/>
      <c r="QHG55" s="3112"/>
      <c r="QHH55" s="3112"/>
      <c r="QHI55" s="3112"/>
      <c r="QHJ55" s="3112"/>
      <c r="QHK55" s="3112"/>
      <c r="QHL55" s="3112"/>
      <c r="QHM55" s="3112"/>
      <c r="QHN55" s="3112"/>
      <c r="QHO55" s="3112"/>
      <c r="QHP55" s="3112"/>
      <c r="QHQ55" s="3112"/>
      <c r="QHR55" s="3112"/>
      <c r="QHS55" s="3112"/>
      <c r="QHT55" s="3112"/>
      <c r="QHU55" s="3112"/>
      <c r="QHV55" s="3112"/>
      <c r="QHW55" s="3112"/>
      <c r="QHX55" s="3112"/>
      <c r="QHY55" s="3112"/>
      <c r="QHZ55" s="3112"/>
      <c r="QIA55" s="3112"/>
      <c r="QIB55" s="3112"/>
      <c r="QIC55" s="3112"/>
      <c r="QID55" s="3112"/>
      <c r="QIE55" s="3112"/>
      <c r="QIF55" s="3112"/>
      <c r="QIG55" s="3112"/>
      <c r="QIH55" s="3112"/>
      <c r="QII55" s="3112"/>
      <c r="QIJ55" s="3112"/>
      <c r="QIK55" s="3112"/>
      <c r="QIL55" s="3112"/>
      <c r="QIM55" s="3112"/>
      <c r="QIN55" s="3112"/>
      <c r="QIO55" s="3112"/>
      <c r="QIP55" s="3112"/>
      <c r="QIQ55" s="3112"/>
      <c r="QIR55" s="3112"/>
      <c r="QIS55" s="3112"/>
      <c r="QIT55" s="3112"/>
      <c r="QIU55" s="3112"/>
      <c r="QIV55" s="3112"/>
      <c r="QIW55" s="3112"/>
      <c r="QIX55" s="3112"/>
      <c r="QIY55" s="3112"/>
      <c r="QIZ55" s="3112"/>
      <c r="QJA55" s="3112"/>
      <c r="QJB55" s="3112"/>
      <c r="QJC55" s="3112"/>
      <c r="QJD55" s="3112"/>
      <c r="QJE55" s="3112"/>
      <c r="QJF55" s="3112"/>
      <c r="QJG55" s="3112"/>
      <c r="QJH55" s="3112"/>
      <c r="QJI55" s="3112"/>
      <c r="QJJ55" s="3112"/>
      <c r="QJK55" s="3112"/>
      <c r="QJL55" s="3112"/>
      <c r="QJM55" s="3112"/>
      <c r="QJN55" s="3112"/>
      <c r="QJO55" s="3112"/>
      <c r="QJP55" s="3112"/>
      <c r="QJQ55" s="3112"/>
      <c r="QJR55" s="3112"/>
      <c r="QJS55" s="3112"/>
      <c r="QJT55" s="3112"/>
      <c r="QJU55" s="3112"/>
      <c r="QJV55" s="3112"/>
      <c r="QJW55" s="3112"/>
      <c r="QJX55" s="3112"/>
      <c r="QJY55" s="3112"/>
      <c r="QJZ55" s="3112"/>
      <c r="QKA55" s="3112"/>
      <c r="QKB55" s="3112"/>
      <c r="QKC55" s="3112"/>
      <c r="QKD55" s="3112"/>
      <c r="QKE55" s="3112"/>
      <c r="QKF55" s="3112"/>
      <c r="QKG55" s="3112"/>
      <c r="QKH55" s="3112"/>
      <c r="QKI55" s="3112"/>
      <c r="QKJ55" s="3112"/>
      <c r="QKK55" s="3112"/>
      <c r="QKL55" s="3112"/>
      <c r="QKM55" s="3112"/>
      <c r="QKN55" s="3112"/>
      <c r="QKO55" s="3112"/>
      <c r="QKP55" s="3112"/>
      <c r="QKQ55" s="3112"/>
      <c r="QKR55" s="3112"/>
      <c r="QKS55" s="3112"/>
      <c r="QKT55" s="3112"/>
      <c r="QKU55" s="3112"/>
      <c r="QKV55" s="3112"/>
      <c r="QKW55" s="3112"/>
      <c r="QKX55" s="3112"/>
      <c r="QKY55" s="3112"/>
      <c r="QKZ55" s="3112"/>
      <c r="QLA55" s="3112"/>
      <c r="QLB55" s="3112"/>
      <c r="QLC55" s="3112"/>
      <c r="QLD55" s="3112"/>
      <c r="QLE55" s="3112"/>
      <c r="QLF55" s="3112"/>
      <c r="QLG55" s="3112"/>
      <c r="QLH55" s="3112"/>
      <c r="QLI55" s="3112"/>
      <c r="QLJ55" s="3112"/>
      <c r="QLK55" s="3112"/>
      <c r="QLL55" s="3112"/>
      <c r="QLM55" s="3112"/>
      <c r="QLN55" s="3112"/>
      <c r="QLO55" s="3112"/>
      <c r="QLP55" s="3112"/>
      <c r="QLQ55" s="3112"/>
      <c r="QLR55" s="3112"/>
      <c r="QLS55" s="3112"/>
      <c r="QLT55" s="3112"/>
      <c r="QLU55" s="3112"/>
      <c r="QLV55" s="3112"/>
      <c r="QLW55" s="3112"/>
      <c r="QLX55" s="3112"/>
      <c r="QLY55" s="3112"/>
      <c r="QLZ55" s="3112"/>
      <c r="QMA55" s="3112"/>
      <c r="QMB55" s="3112"/>
      <c r="QMC55" s="3112"/>
      <c r="QMD55" s="3112"/>
      <c r="QME55" s="3112"/>
      <c r="QMF55" s="3112"/>
      <c r="QMG55" s="3112"/>
      <c r="QMH55" s="3112"/>
      <c r="QMI55" s="3112"/>
      <c r="QMJ55" s="3112"/>
      <c r="QMK55" s="3112"/>
      <c r="QML55" s="3112"/>
      <c r="QMM55" s="3112"/>
      <c r="QMN55" s="3112"/>
      <c r="QMO55" s="3112"/>
      <c r="QMP55" s="3112"/>
      <c r="QMQ55" s="3112"/>
      <c r="QMR55" s="3112"/>
      <c r="QMS55" s="3112"/>
      <c r="QMT55" s="3112"/>
      <c r="QMU55" s="3112"/>
      <c r="QMV55" s="3112"/>
      <c r="QMW55" s="3112"/>
      <c r="QMX55" s="3112"/>
      <c r="QMY55" s="3112"/>
      <c r="QMZ55" s="3112"/>
      <c r="QNA55" s="3112"/>
      <c r="QNB55" s="3112"/>
      <c r="QNC55" s="3112"/>
      <c r="QND55" s="3112"/>
      <c r="QNE55" s="3112"/>
      <c r="QNF55" s="3112"/>
      <c r="QNG55" s="3112"/>
      <c r="QNH55" s="3112"/>
      <c r="QNI55" s="3112"/>
      <c r="QNJ55" s="3112"/>
      <c r="QNK55" s="3112"/>
      <c r="QNL55" s="3112"/>
      <c r="QNM55" s="3112"/>
      <c r="QNN55" s="3112"/>
      <c r="QNO55" s="3112"/>
      <c r="QNP55" s="3112"/>
      <c r="QNQ55" s="3112"/>
      <c r="QNR55" s="3112"/>
      <c r="QNS55" s="3112"/>
      <c r="QNT55" s="3112"/>
      <c r="QNU55" s="3112"/>
      <c r="QNV55" s="3112"/>
      <c r="QNW55" s="3112"/>
      <c r="QNX55" s="3112"/>
      <c r="QNY55" s="3112"/>
      <c r="QNZ55" s="3112"/>
      <c r="QOA55" s="3112"/>
      <c r="QOB55" s="3112"/>
      <c r="QOC55" s="3112"/>
      <c r="QOD55" s="3112"/>
      <c r="QOE55" s="3112"/>
      <c r="QOF55" s="3112"/>
      <c r="QOG55" s="3112"/>
      <c r="QOH55" s="3112"/>
      <c r="QOI55" s="3112"/>
      <c r="QOJ55" s="3112"/>
      <c r="QOK55" s="3112"/>
      <c r="QOL55" s="3112"/>
      <c r="QOM55" s="3112"/>
      <c r="QON55" s="3112"/>
      <c r="QOO55" s="3112"/>
      <c r="QOP55" s="3112"/>
      <c r="QOQ55" s="3112"/>
      <c r="QOR55" s="3112"/>
      <c r="QOS55" s="3112"/>
      <c r="QOT55" s="3112"/>
      <c r="QOU55" s="3112"/>
      <c r="QOV55" s="3112"/>
      <c r="QOW55" s="3112"/>
      <c r="QOX55" s="3112"/>
      <c r="QOY55" s="3112"/>
      <c r="QOZ55" s="3112"/>
      <c r="QPA55" s="3112"/>
      <c r="QPB55" s="3112"/>
      <c r="QPC55" s="3112"/>
      <c r="QPD55" s="3112"/>
      <c r="QPE55" s="3112"/>
      <c r="QPF55" s="3112"/>
      <c r="QPG55" s="3112"/>
      <c r="QPH55" s="3112"/>
      <c r="QPI55" s="3112"/>
      <c r="QPJ55" s="3112"/>
      <c r="QPK55" s="3112"/>
      <c r="QPL55" s="3112"/>
      <c r="QPM55" s="3112"/>
      <c r="QPN55" s="3112"/>
      <c r="QPO55" s="3112"/>
      <c r="QPP55" s="3112"/>
      <c r="QPQ55" s="3112"/>
      <c r="QPR55" s="3112"/>
      <c r="QPS55" s="3112"/>
      <c r="QPT55" s="3112"/>
      <c r="QPU55" s="3112"/>
      <c r="QPV55" s="3112"/>
      <c r="QPW55" s="3112"/>
      <c r="QPX55" s="3112"/>
      <c r="QPY55" s="3112"/>
      <c r="QPZ55" s="3112"/>
      <c r="QQA55" s="3112"/>
      <c r="QQB55" s="3112"/>
      <c r="QQC55" s="3112"/>
      <c r="QQD55" s="3112"/>
      <c r="QQE55" s="3112"/>
      <c r="QQF55" s="3112"/>
      <c r="QQG55" s="3112"/>
      <c r="QQH55" s="3112"/>
      <c r="QQI55" s="3112"/>
      <c r="QQJ55" s="3112"/>
      <c r="QQK55" s="3112"/>
      <c r="QQL55" s="3112"/>
      <c r="QQM55" s="3112"/>
      <c r="QQN55" s="3112"/>
      <c r="QQO55" s="3112"/>
      <c r="QQP55" s="3112"/>
      <c r="QQQ55" s="3112"/>
      <c r="QQR55" s="3112"/>
      <c r="QQS55" s="3112"/>
      <c r="QQT55" s="3112"/>
      <c r="QQU55" s="3112"/>
      <c r="QQV55" s="3112"/>
      <c r="QQW55" s="3112"/>
      <c r="QQX55" s="3112"/>
      <c r="QQY55" s="3112"/>
      <c r="QQZ55" s="3112"/>
      <c r="QRA55" s="3112"/>
      <c r="QRB55" s="3112"/>
      <c r="QRC55" s="3112"/>
      <c r="QRD55" s="3112"/>
      <c r="QRE55" s="3112"/>
      <c r="QRF55" s="3112"/>
      <c r="QRG55" s="3112"/>
      <c r="QRH55" s="3112"/>
      <c r="QRI55" s="3112"/>
      <c r="QRJ55" s="3112"/>
      <c r="QRK55" s="3112"/>
      <c r="QRL55" s="3112"/>
      <c r="QRM55" s="3112"/>
      <c r="QRN55" s="3112"/>
      <c r="QRO55" s="3112"/>
      <c r="QRP55" s="3112"/>
      <c r="QRQ55" s="3112"/>
      <c r="QRR55" s="3112"/>
      <c r="QRS55" s="3112"/>
      <c r="QRT55" s="3112"/>
      <c r="QRU55" s="3112"/>
      <c r="QRV55" s="3112"/>
      <c r="QRW55" s="3112"/>
      <c r="QRX55" s="3112"/>
      <c r="QRY55" s="3112"/>
      <c r="QRZ55" s="3112"/>
      <c r="QSA55" s="3112"/>
      <c r="QSB55" s="3112"/>
      <c r="QSC55" s="3112"/>
      <c r="QSD55" s="3112"/>
      <c r="QSE55" s="3112"/>
      <c r="QSF55" s="3112"/>
      <c r="QSG55" s="3112"/>
      <c r="QSH55" s="3112"/>
      <c r="QSI55" s="3112"/>
      <c r="QSJ55" s="3112"/>
      <c r="QSK55" s="3112"/>
      <c r="QSL55" s="3112"/>
      <c r="QSM55" s="3112"/>
      <c r="QSN55" s="3112"/>
      <c r="QSO55" s="3112"/>
      <c r="QSP55" s="3112"/>
      <c r="QSQ55" s="3112"/>
      <c r="QSR55" s="3112"/>
      <c r="QSS55" s="3112"/>
      <c r="QST55" s="3112"/>
      <c r="QSU55" s="3112"/>
      <c r="QSV55" s="3112"/>
      <c r="QSW55" s="3112"/>
      <c r="QSX55" s="3112"/>
      <c r="QSY55" s="3112"/>
      <c r="QSZ55" s="3112"/>
      <c r="QTA55" s="3112"/>
      <c r="QTB55" s="3112"/>
      <c r="QTC55" s="3112"/>
      <c r="QTD55" s="3112"/>
      <c r="QTE55" s="3112"/>
      <c r="QTF55" s="3112"/>
      <c r="QTG55" s="3112"/>
      <c r="QTH55" s="3112"/>
      <c r="QTI55" s="3112"/>
      <c r="QTJ55" s="3112"/>
      <c r="QTK55" s="3112"/>
      <c r="QTL55" s="3112"/>
      <c r="QTM55" s="3112"/>
      <c r="QTN55" s="3112"/>
      <c r="QTO55" s="3112"/>
      <c r="QTP55" s="3112"/>
      <c r="QTQ55" s="3112"/>
      <c r="QTR55" s="3112"/>
      <c r="QTS55" s="3112"/>
      <c r="QTT55" s="3112"/>
      <c r="QTU55" s="3112"/>
      <c r="QTV55" s="3112"/>
      <c r="QTW55" s="3112"/>
      <c r="QTX55" s="3112"/>
      <c r="QTY55" s="3112"/>
      <c r="QTZ55" s="3112"/>
      <c r="QUA55" s="3112"/>
      <c r="QUB55" s="3112"/>
      <c r="QUC55" s="3112"/>
      <c r="QUD55" s="3112"/>
      <c r="QUE55" s="3112"/>
      <c r="QUF55" s="3112"/>
      <c r="QUG55" s="3112"/>
      <c r="QUH55" s="3112"/>
      <c r="QUI55" s="3112"/>
      <c r="QUJ55" s="3112"/>
      <c r="QUK55" s="3112"/>
      <c r="QUL55" s="3112"/>
      <c r="QUM55" s="3112"/>
      <c r="QUN55" s="3112"/>
      <c r="QUO55" s="3112"/>
      <c r="QUP55" s="3112"/>
      <c r="QUQ55" s="3112"/>
      <c r="QUR55" s="3112"/>
      <c r="QUS55" s="3112"/>
      <c r="QUT55" s="3112"/>
      <c r="QUU55" s="3112"/>
      <c r="QUV55" s="3112"/>
      <c r="QUW55" s="3112"/>
      <c r="QUX55" s="3112"/>
      <c r="QUY55" s="3112"/>
      <c r="QUZ55" s="3112"/>
      <c r="QVA55" s="3112"/>
      <c r="QVB55" s="3112"/>
      <c r="QVC55" s="3112"/>
      <c r="QVD55" s="3112"/>
      <c r="QVE55" s="3112"/>
      <c r="QVF55" s="3112"/>
      <c r="QVG55" s="3112"/>
      <c r="QVH55" s="3112"/>
      <c r="QVI55" s="3112"/>
      <c r="QVJ55" s="3112"/>
      <c r="QVK55" s="3112"/>
      <c r="QVL55" s="3112"/>
      <c r="QVM55" s="3112"/>
      <c r="QVN55" s="3112"/>
      <c r="QVO55" s="3112"/>
      <c r="QVP55" s="3112"/>
      <c r="QVQ55" s="3112"/>
      <c r="QVR55" s="3112"/>
      <c r="QVS55" s="3112"/>
      <c r="QVT55" s="3112"/>
      <c r="QVU55" s="3112"/>
      <c r="QVV55" s="3112"/>
      <c r="QVW55" s="3112"/>
      <c r="QVX55" s="3112"/>
      <c r="QVY55" s="3112"/>
      <c r="QVZ55" s="3112"/>
      <c r="QWA55" s="3112"/>
      <c r="QWB55" s="3112"/>
      <c r="QWC55" s="3112"/>
      <c r="QWD55" s="3112"/>
      <c r="QWE55" s="3112"/>
      <c r="QWF55" s="3112"/>
      <c r="QWG55" s="3112"/>
      <c r="QWH55" s="3112"/>
      <c r="QWI55" s="3112"/>
      <c r="QWJ55" s="3112"/>
      <c r="QWK55" s="3112"/>
      <c r="QWL55" s="3112"/>
      <c r="QWM55" s="3112"/>
      <c r="QWN55" s="3112"/>
      <c r="QWO55" s="3112"/>
      <c r="QWP55" s="3112"/>
      <c r="QWQ55" s="3112"/>
      <c r="QWR55" s="3112"/>
      <c r="QWS55" s="3112"/>
      <c r="QWT55" s="3112"/>
      <c r="QWU55" s="3112"/>
      <c r="QWV55" s="3112"/>
      <c r="QWW55" s="3112"/>
      <c r="QWX55" s="3112"/>
      <c r="QWY55" s="3112"/>
      <c r="QWZ55" s="3112"/>
      <c r="QXA55" s="3112"/>
      <c r="QXB55" s="3112"/>
      <c r="QXC55" s="3112"/>
      <c r="QXD55" s="3112"/>
      <c r="QXE55" s="3112"/>
      <c r="QXF55" s="3112"/>
      <c r="QXG55" s="3112"/>
      <c r="QXH55" s="3112"/>
      <c r="QXI55" s="3112"/>
      <c r="QXJ55" s="3112"/>
      <c r="QXK55" s="3112"/>
      <c r="QXL55" s="3112"/>
      <c r="QXM55" s="3112"/>
      <c r="QXN55" s="3112"/>
      <c r="QXO55" s="3112"/>
      <c r="QXP55" s="3112"/>
      <c r="QXQ55" s="3112"/>
      <c r="QXR55" s="3112"/>
      <c r="QXS55" s="3112"/>
      <c r="QXT55" s="3112"/>
      <c r="QXU55" s="3112"/>
      <c r="QXV55" s="3112"/>
      <c r="QXW55" s="3112"/>
      <c r="QXX55" s="3112"/>
      <c r="QXY55" s="3112"/>
      <c r="QXZ55" s="3112"/>
      <c r="QYA55" s="3112"/>
      <c r="QYB55" s="3112"/>
      <c r="QYC55" s="3112"/>
      <c r="QYD55" s="3112"/>
      <c r="QYE55" s="3112"/>
      <c r="QYF55" s="3112"/>
      <c r="QYG55" s="3112"/>
      <c r="QYH55" s="3112"/>
      <c r="QYI55" s="3112"/>
      <c r="QYJ55" s="3112"/>
      <c r="QYK55" s="3112"/>
      <c r="QYL55" s="3112"/>
      <c r="QYM55" s="3112"/>
      <c r="QYN55" s="3112"/>
      <c r="QYO55" s="3112"/>
      <c r="QYP55" s="3112"/>
      <c r="QYQ55" s="3112"/>
      <c r="QYR55" s="3112"/>
      <c r="QYS55" s="3112"/>
      <c r="QYT55" s="3112"/>
      <c r="QYU55" s="3112"/>
      <c r="QYV55" s="3112"/>
      <c r="QYW55" s="3112"/>
      <c r="QYX55" s="3112"/>
      <c r="QYY55" s="3112"/>
      <c r="QYZ55" s="3112"/>
      <c r="QZA55" s="3112"/>
      <c r="QZB55" s="3112"/>
      <c r="QZC55" s="3112"/>
      <c r="QZD55" s="3112"/>
      <c r="QZE55" s="3112"/>
      <c r="QZF55" s="3112"/>
      <c r="QZG55" s="3112"/>
      <c r="QZH55" s="3112"/>
      <c r="QZI55" s="3112"/>
      <c r="QZJ55" s="3112"/>
      <c r="QZK55" s="3112"/>
      <c r="QZL55" s="3112"/>
      <c r="QZM55" s="3112"/>
      <c r="QZN55" s="3112"/>
      <c r="QZO55" s="3112"/>
      <c r="QZP55" s="3112"/>
      <c r="QZQ55" s="3112"/>
      <c r="QZR55" s="3112"/>
      <c r="QZS55" s="3112"/>
      <c r="QZT55" s="3112"/>
      <c r="QZU55" s="3112"/>
      <c r="QZV55" s="3112"/>
      <c r="QZW55" s="3112"/>
      <c r="QZX55" s="3112"/>
      <c r="QZY55" s="3112"/>
      <c r="QZZ55" s="3112"/>
      <c r="RAA55" s="3112"/>
      <c r="RAB55" s="3112"/>
      <c r="RAC55" s="3112"/>
      <c r="RAD55" s="3112"/>
      <c r="RAE55" s="3112"/>
      <c r="RAF55" s="3112"/>
      <c r="RAG55" s="3112"/>
      <c r="RAH55" s="3112"/>
      <c r="RAI55" s="3112"/>
      <c r="RAJ55" s="3112"/>
      <c r="RAK55" s="3112"/>
      <c r="RAL55" s="3112"/>
      <c r="RAM55" s="3112"/>
      <c r="RAN55" s="3112"/>
      <c r="RAO55" s="3112"/>
      <c r="RAP55" s="3112"/>
      <c r="RAQ55" s="3112"/>
      <c r="RAR55" s="3112"/>
      <c r="RAS55" s="3112"/>
      <c r="RAT55" s="3112"/>
      <c r="RAU55" s="3112"/>
      <c r="RAV55" s="3112"/>
      <c r="RAW55" s="3112"/>
      <c r="RAX55" s="3112"/>
      <c r="RAY55" s="3112"/>
      <c r="RAZ55" s="3112"/>
      <c r="RBA55" s="3112"/>
      <c r="RBB55" s="3112"/>
      <c r="RBC55" s="3112"/>
      <c r="RBD55" s="3112"/>
      <c r="RBE55" s="3112"/>
      <c r="RBF55" s="3112"/>
      <c r="RBG55" s="3112"/>
      <c r="RBH55" s="3112"/>
      <c r="RBI55" s="3112"/>
      <c r="RBJ55" s="3112"/>
      <c r="RBK55" s="3112"/>
      <c r="RBL55" s="3112"/>
      <c r="RBM55" s="3112"/>
      <c r="RBN55" s="3112"/>
      <c r="RBO55" s="3112"/>
      <c r="RBP55" s="3112"/>
      <c r="RBQ55" s="3112"/>
      <c r="RBR55" s="3112"/>
      <c r="RBS55" s="3112"/>
      <c r="RBT55" s="3112"/>
      <c r="RBU55" s="3112"/>
      <c r="RBV55" s="3112"/>
      <c r="RBW55" s="3112"/>
      <c r="RBX55" s="3112"/>
      <c r="RBY55" s="3112"/>
      <c r="RBZ55" s="3112"/>
      <c r="RCA55" s="3112"/>
      <c r="RCB55" s="3112"/>
      <c r="RCC55" s="3112"/>
      <c r="RCD55" s="3112"/>
      <c r="RCE55" s="3112"/>
      <c r="RCF55" s="3112"/>
      <c r="RCG55" s="3112"/>
      <c r="RCH55" s="3112"/>
      <c r="RCI55" s="3112"/>
      <c r="RCJ55" s="3112"/>
      <c r="RCK55" s="3112"/>
      <c r="RCL55" s="3112"/>
      <c r="RCM55" s="3112"/>
      <c r="RCN55" s="3112"/>
      <c r="RCO55" s="3112"/>
      <c r="RCP55" s="3112"/>
      <c r="RCQ55" s="3112"/>
      <c r="RCR55" s="3112"/>
      <c r="RCS55" s="3112"/>
      <c r="RCT55" s="3112"/>
      <c r="RCU55" s="3112"/>
      <c r="RCV55" s="3112"/>
      <c r="RCW55" s="3112"/>
      <c r="RCX55" s="3112"/>
      <c r="RCY55" s="3112"/>
      <c r="RCZ55" s="3112"/>
      <c r="RDA55" s="3112"/>
      <c r="RDB55" s="3112"/>
      <c r="RDC55" s="3112"/>
      <c r="RDD55" s="3112"/>
      <c r="RDE55" s="3112"/>
      <c r="RDF55" s="3112"/>
      <c r="RDG55" s="3112"/>
      <c r="RDH55" s="3112"/>
      <c r="RDI55" s="3112"/>
      <c r="RDJ55" s="3112"/>
      <c r="RDK55" s="3112"/>
      <c r="RDL55" s="3112"/>
      <c r="RDM55" s="3112"/>
      <c r="RDN55" s="3112"/>
      <c r="RDO55" s="3112"/>
      <c r="RDP55" s="3112"/>
      <c r="RDQ55" s="3112"/>
      <c r="RDR55" s="3112"/>
      <c r="RDS55" s="3112"/>
      <c r="RDT55" s="3112"/>
      <c r="RDU55" s="3112"/>
      <c r="RDV55" s="3112"/>
      <c r="RDW55" s="3112"/>
      <c r="RDX55" s="3112"/>
      <c r="RDY55" s="3112"/>
      <c r="RDZ55" s="3112"/>
      <c r="REA55" s="3112"/>
      <c r="REB55" s="3112"/>
      <c r="REC55" s="3112"/>
      <c r="RED55" s="3112"/>
      <c r="REE55" s="3112"/>
      <c r="REF55" s="3112"/>
      <c r="REG55" s="3112"/>
      <c r="REH55" s="3112"/>
      <c r="REI55" s="3112"/>
      <c r="REJ55" s="3112"/>
      <c r="REK55" s="3112"/>
      <c r="REL55" s="3112"/>
      <c r="REM55" s="3112"/>
      <c r="REN55" s="3112"/>
      <c r="REO55" s="3112"/>
      <c r="REP55" s="3112"/>
      <c r="REQ55" s="3112"/>
      <c r="RER55" s="3112"/>
      <c r="RES55" s="3112"/>
      <c r="RET55" s="3112"/>
      <c r="REU55" s="3112"/>
      <c r="REV55" s="3112"/>
      <c r="REW55" s="3112"/>
      <c r="REX55" s="3112"/>
      <c r="REY55" s="3112"/>
      <c r="REZ55" s="3112"/>
      <c r="RFA55" s="3112"/>
      <c r="RFB55" s="3112"/>
      <c r="RFC55" s="3112"/>
      <c r="RFD55" s="3112"/>
      <c r="RFE55" s="3112"/>
      <c r="RFF55" s="3112"/>
      <c r="RFG55" s="3112"/>
      <c r="RFH55" s="3112"/>
      <c r="RFI55" s="3112"/>
      <c r="RFJ55" s="3112"/>
      <c r="RFK55" s="3112"/>
      <c r="RFL55" s="3112"/>
      <c r="RFM55" s="3112"/>
      <c r="RFN55" s="3112"/>
      <c r="RFO55" s="3112"/>
      <c r="RFP55" s="3112"/>
      <c r="RFQ55" s="3112"/>
      <c r="RFR55" s="3112"/>
      <c r="RFS55" s="3112"/>
      <c r="RFT55" s="3112"/>
      <c r="RFU55" s="3112"/>
      <c r="RFV55" s="3112"/>
      <c r="RFW55" s="3112"/>
      <c r="RFX55" s="3112"/>
      <c r="RFY55" s="3112"/>
      <c r="RFZ55" s="3112"/>
      <c r="RGA55" s="3112"/>
      <c r="RGB55" s="3112"/>
      <c r="RGC55" s="3112"/>
      <c r="RGD55" s="3112"/>
      <c r="RGE55" s="3112"/>
      <c r="RGF55" s="3112"/>
      <c r="RGG55" s="3112"/>
      <c r="RGH55" s="3112"/>
      <c r="RGI55" s="3112"/>
      <c r="RGJ55" s="3112"/>
      <c r="RGK55" s="3112"/>
      <c r="RGL55" s="3112"/>
      <c r="RGM55" s="3112"/>
      <c r="RGN55" s="3112"/>
      <c r="RGO55" s="3112"/>
      <c r="RGP55" s="3112"/>
      <c r="RGQ55" s="3112"/>
      <c r="RGR55" s="3112"/>
      <c r="RGS55" s="3112"/>
      <c r="RGT55" s="3112"/>
      <c r="RGU55" s="3112"/>
      <c r="RGV55" s="3112"/>
      <c r="RGW55" s="3112"/>
      <c r="RGX55" s="3112"/>
      <c r="RGY55" s="3112"/>
      <c r="RGZ55" s="3112"/>
      <c r="RHA55" s="3112"/>
      <c r="RHB55" s="3112"/>
      <c r="RHC55" s="3112"/>
      <c r="RHD55" s="3112"/>
      <c r="RHE55" s="3112"/>
      <c r="RHF55" s="3112"/>
      <c r="RHG55" s="3112"/>
      <c r="RHH55" s="3112"/>
      <c r="RHI55" s="3112"/>
      <c r="RHJ55" s="3112"/>
      <c r="RHK55" s="3112"/>
      <c r="RHL55" s="3112"/>
      <c r="RHM55" s="3112"/>
      <c r="RHN55" s="3112"/>
      <c r="RHO55" s="3112"/>
      <c r="RHP55" s="3112"/>
      <c r="RHQ55" s="3112"/>
      <c r="RHR55" s="3112"/>
      <c r="RHS55" s="3112"/>
      <c r="RHT55" s="3112"/>
      <c r="RHU55" s="3112"/>
      <c r="RHV55" s="3112"/>
      <c r="RHW55" s="3112"/>
      <c r="RHX55" s="3112"/>
      <c r="RHY55" s="3112"/>
      <c r="RHZ55" s="3112"/>
      <c r="RIA55" s="3112"/>
      <c r="RIB55" s="3112"/>
      <c r="RIC55" s="3112"/>
      <c r="RID55" s="3112"/>
      <c r="RIE55" s="3112"/>
      <c r="RIF55" s="3112"/>
      <c r="RIG55" s="3112"/>
      <c r="RIH55" s="3112"/>
      <c r="RII55" s="3112"/>
      <c r="RIJ55" s="3112"/>
      <c r="RIK55" s="3112"/>
      <c r="RIL55" s="3112"/>
      <c r="RIM55" s="3112"/>
      <c r="RIN55" s="3112"/>
      <c r="RIO55" s="3112"/>
      <c r="RIP55" s="3112"/>
      <c r="RIQ55" s="3112"/>
      <c r="RIR55" s="3112"/>
      <c r="RIS55" s="3112"/>
      <c r="RIT55" s="3112"/>
      <c r="RIU55" s="3112"/>
      <c r="RIV55" s="3112"/>
      <c r="RIW55" s="3112"/>
      <c r="RIX55" s="3112"/>
      <c r="RIY55" s="3112"/>
      <c r="RIZ55" s="3112"/>
      <c r="RJA55" s="3112"/>
      <c r="RJB55" s="3112"/>
      <c r="RJC55" s="3112"/>
      <c r="RJD55" s="3112"/>
      <c r="RJE55" s="3112"/>
      <c r="RJF55" s="3112"/>
      <c r="RJG55" s="3112"/>
      <c r="RJH55" s="3112"/>
      <c r="RJI55" s="3112"/>
      <c r="RJJ55" s="3112"/>
      <c r="RJK55" s="3112"/>
      <c r="RJL55" s="3112"/>
      <c r="RJM55" s="3112"/>
      <c r="RJN55" s="3112"/>
      <c r="RJO55" s="3112"/>
      <c r="RJP55" s="3112"/>
      <c r="RJQ55" s="3112"/>
      <c r="RJR55" s="3112"/>
      <c r="RJS55" s="3112"/>
      <c r="RJT55" s="3112"/>
      <c r="RJU55" s="3112"/>
      <c r="RJV55" s="3112"/>
      <c r="RJW55" s="3112"/>
      <c r="RJX55" s="3112"/>
      <c r="RJY55" s="3112"/>
      <c r="RJZ55" s="3112"/>
      <c r="RKA55" s="3112"/>
      <c r="RKB55" s="3112"/>
      <c r="RKC55" s="3112"/>
      <c r="RKD55" s="3112"/>
      <c r="RKE55" s="3112"/>
      <c r="RKF55" s="3112"/>
      <c r="RKG55" s="3112"/>
      <c r="RKH55" s="3112"/>
      <c r="RKI55" s="3112"/>
      <c r="RKJ55" s="3112"/>
      <c r="RKK55" s="3112"/>
      <c r="RKL55" s="3112"/>
      <c r="RKM55" s="3112"/>
      <c r="RKN55" s="3112"/>
      <c r="RKO55" s="3112"/>
      <c r="RKP55" s="3112"/>
      <c r="RKQ55" s="3112"/>
      <c r="RKR55" s="3112"/>
      <c r="RKS55" s="3112"/>
      <c r="RKT55" s="3112"/>
      <c r="RKU55" s="3112"/>
      <c r="RKV55" s="3112"/>
      <c r="RKW55" s="3112"/>
      <c r="RKX55" s="3112"/>
      <c r="RKY55" s="3112"/>
      <c r="RKZ55" s="3112"/>
      <c r="RLA55" s="3112"/>
      <c r="RLB55" s="3112"/>
      <c r="RLC55" s="3112"/>
      <c r="RLD55" s="3112"/>
      <c r="RLE55" s="3112"/>
      <c r="RLF55" s="3112"/>
      <c r="RLG55" s="3112"/>
      <c r="RLH55" s="3112"/>
      <c r="RLI55" s="3112"/>
      <c r="RLJ55" s="3112"/>
      <c r="RLK55" s="3112"/>
      <c r="RLL55" s="3112"/>
      <c r="RLM55" s="3112"/>
      <c r="RLN55" s="3112"/>
      <c r="RLO55" s="3112"/>
      <c r="RLP55" s="3112"/>
      <c r="RLQ55" s="3112"/>
      <c r="RLR55" s="3112"/>
      <c r="RLS55" s="3112"/>
      <c r="RLT55" s="3112"/>
      <c r="RLU55" s="3112"/>
      <c r="RLV55" s="3112"/>
      <c r="RLW55" s="3112"/>
      <c r="RLX55" s="3112"/>
      <c r="RLY55" s="3112"/>
      <c r="RLZ55" s="3112"/>
      <c r="RMA55" s="3112"/>
      <c r="RMB55" s="3112"/>
      <c r="RMC55" s="3112"/>
      <c r="RMD55" s="3112"/>
      <c r="RME55" s="3112"/>
      <c r="RMF55" s="3112"/>
      <c r="RMG55" s="3112"/>
      <c r="RMH55" s="3112"/>
      <c r="RMI55" s="3112"/>
      <c r="RMJ55" s="3112"/>
      <c r="RMK55" s="3112"/>
      <c r="RML55" s="3112"/>
      <c r="RMM55" s="3112"/>
      <c r="RMN55" s="3112"/>
      <c r="RMO55" s="3112"/>
      <c r="RMP55" s="3112"/>
      <c r="RMQ55" s="3112"/>
      <c r="RMR55" s="3112"/>
      <c r="RMS55" s="3112"/>
      <c r="RMT55" s="3112"/>
      <c r="RMU55" s="3112"/>
      <c r="RMV55" s="3112"/>
      <c r="RMW55" s="3112"/>
      <c r="RMX55" s="3112"/>
      <c r="RMY55" s="3112"/>
      <c r="RMZ55" s="3112"/>
      <c r="RNA55" s="3112"/>
      <c r="RNB55" s="3112"/>
      <c r="RNC55" s="3112"/>
      <c r="RND55" s="3112"/>
      <c r="RNE55" s="3112"/>
      <c r="RNF55" s="3112"/>
      <c r="RNG55" s="3112"/>
      <c r="RNH55" s="3112"/>
      <c r="RNI55" s="3112"/>
      <c r="RNJ55" s="3112"/>
      <c r="RNK55" s="3112"/>
      <c r="RNL55" s="3112"/>
      <c r="RNM55" s="3112"/>
      <c r="RNN55" s="3112"/>
      <c r="RNO55" s="3112"/>
      <c r="RNP55" s="3112"/>
      <c r="RNQ55" s="3112"/>
      <c r="RNR55" s="3112"/>
      <c r="RNS55" s="3112"/>
      <c r="RNT55" s="3112"/>
      <c r="RNU55" s="3112"/>
      <c r="RNV55" s="3112"/>
      <c r="RNW55" s="3112"/>
      <c r="RNX55" s="3112"/>
      <c r="RNY55" s="3112"/>
      <c r="RNZ55" s="3112"/>
      <c r="ROA55" s="3112"/>
      <c r="ROB55" s="3112"/>
      <c r="ROC55" s="3112"/>
      <c r="ROD55" s="3112"/>
      <c r="ROE55" s="3112"/>
      <c r="ROF55" s="3112"/>
      <c r="ROG55" s="3112"/>
      <c r="ROH55" s="3112"/>
      <c r="ROI55" s="3112"/>
      <c r="ROJ55" s="3112"/>
      <c r="ROK55" s="3112"/>
      <c r="ROL55" s="3112"/>
      <c r="ROM55" s="3112"/>
      <c r="RON55" s="3112"/>
      <c r="ROO55" s="3112"/>
      <c r="ROP55" s="3112"/>
      <c r="ROQ55" s="3112"/>
      <c r="ROR55" s="3112"/>
      <c r="ROS55" s="3112"/>
      <c r="ROT55" s="3112"/>
      <c r="ROU55" s="3112"/>
      <c r="ROV55" s="3112"/>
      <c r="ROW55" s="3112"/>
      <c r="ROX55" s="3112"/>
      <c r="ROY55" s="3112"/>
      <c r="ROZ55" s="3112"/>
      <c r="RPA55" s="3112"/>
      <c r="RPB55" s="3112"/>
      <c r="RPC55" s="3112"/>
      <c r="RPD55" s="3112"/>
      <c r="RPE55" s="3112"/>
      <c r="RPF55" s="3112"/>
      <c r="RPG55" s="3112"/>
      <c r="RPH55" s="3112"/>
      <c r="RPI55" s="3112"/>
      <c r="RPJ55" s="3112"/>
      <c r="RPK55" s="3112"/>
      <c r="RPL55" s="3112"/>
      <c r="RPM55" s="3112"/>
      <c r="RPN55" s="3112"/>
      <c r="RPO55" s="3112"/>
      <c r="RPP55" s="3112"/>
      <c r="RPQ55" s="3112"/>
      <c r="RPR55" s="3112"/>
      <c r="RPS55" s="3112"/>
      <c r="RPT55" s="3112"/>
      <c r="RPU55" s="3112"/>
      <c r="RPV55" s="3112"/>
      <c r="RPW55" s="3112"/>
      <c r="RPX55" s="3112"/>
      <c r="RPY55" s="3112"/>
      <c r="RPZ55" s="3112"/>
      <c r="RQA55" s="3112"/>
      <c r="RQB55" s="3112"/>
      <c r="RQC55" s="3112"/>
      <c r="RQD55" s="3112"/>
      <c r="RQE55" s="3112"/>
      <c r="RQF55" s="3112"/>
      <c r="RQG55" s="3112"/>
      <c r="RQH55" s="3112"/>
      <c r="RQI55" s="3112"/>
      <c r="RQJ55" s="3112"/>
      <c r="RQK55" s="3112"/>
      <c r="RQL55" s="3112"/>
      <c r="RQM55" s="3112"/>
      <c r="RQN55" s="3112"/>
      <c r="RQO55" s="3112"/>
      <c r="RQP55" s="3112"/>
      <c r="RQQ55" s="3112"/>
      <c r="RQR55" s="3112"/>
      <c r="RQS55" s="3112"/>
      <c r="RQT55" s="3112"/>
      <c r="RQU55" s="3112"/>
      <c r="RQV55" s="3112"/>
      <c r="RQW55" s="3112"/>
      <c r="RQX55" s="3112"/>
      <c r="RQY55" s="3112"/>
      <c r="RQZ55" s="3112"/>
      <c r="RRA55" s="3112"/>
      <c r="RRB55" s="3112"/>
      <c r="RRC55" s="3112"/>
      <c r="RRD55" s="3112"/>
      <c r="RRE55" s="3112"/>
      <c r="RRF55" s="3112"/>
      <c r="RRG55" s="3112"/>
      <c r="RRH55" s="3112"/>
      <c r="RRI55" s="3112"/>
      <c r="RRJ55" s="3112"/>
      <c r="RRK55" s="3112"/>
      <c r="RRL55" s="3112"/>
      <c r="RRM55" s="3112"/>
      <c r="RRN55" s="3112"/>
      <c r="RRO55" s="3112"/>
      <c r="RRP55" s="3112"/>
      <c r="RRQ55" s="3112"/>
      <c r="RRR55" s="3112"/>
      <c r="RRS55" s="3112"/>
      <c r="RRT55" s="3112"/>
      <c r="RRU55" s="3112"/>
      <c r="RRV55" s="3112"/>
      <c r="RRW55" s="3112"/>
      <c r="RRX55" s="3112"/>
      <c r="RRY55" s="3112"/>
      <c r="RRZ55" s="3112"/>
      <c r="RSA55" s="3112"/>
      <c r="RSB55" s="3112"/>
      <c r="RSC55" s="3112"/>
      <c r="RSD55" s="3112"/>
      <c r="RSE55" s="3112"/>
      <c r="RSF55" s="3112"/>
      <c r="RSG55" s="3112"/>
      <c r="RSH55" s="3112"/>
      <c r="RSI55" s="3112"/>
      <c r="RSJ55" s="3112"/>
      <c r="RSK55" s="3112"/>
      <c r="RSL55" s="3112"/>
      <c r="RSM55" s="3112"/>
      <c r="RSN55" s="3112"/>
      <c r="RSO55" s="3112"/>
      <c r="RSP55" s="3112"/>
      <c r="RSQ55" s="3112"/>
      <c r="RSR55" s="3112"/>
      <c r="RSS55" s="3112"/>
      <c r="RST55" s="3112"/>
      <c r="RSU55" s="3112"/>
      <c r="RSV55" s="3112"/>
      <c r="RSW55" s="3112"/>
      <c r="RSX55" s="3112"/>
      <c r="RSY55" s="3112"/>
      <c r="RSZ55" s="3112"/>
      <c r="RTA55" s="3112"/>
      <c r="RTB55" s="3112"/>
      <c r="RTC55" s="3112"/>
      <c r="RTD55" s="3112"/>
      <c r="RTE55" s="3112"/>
      <c r="RTF55" s="3112"/>
      <c r="RTG55" s="3112"/>
      <c r="RTH55" s="3112"/>
      <c r="RTI55" s="3112"/>
      <c r="RTJ55" s="3112"/>
      <c r="RTK55" s="3112"/>
      <c r="RTL55" s="3112"/>
      <c r="RTM55" s="3112"/>
      <c r="RTN55" s="3112"/>
      <c r="RTO55" s="3112"/>
      <c r="RTP55" s="3112"/>
      <c r="RTQ55" s="3112"/>
      <c r="RTR55" s="3112"/>
      <c r="RTS55" s="3112"/>
      <c r="RTT55" s="3112"/>
      <c r="RTU55" s="3112"/>
      <c r="RTV55" s="3112"/>
      <c r="RTW55" s="3112"/>
      <c r="RTX55" s="3112"/>
      <c r="RTY55" s="3112"/>
      <c r="RTZ55" s="3112"/>
      <c r="RUA55" s="3112"/>
      <c r="RUB55" s="3112"/>
      <c r="RUC55" s="3112"/>
      <c r="RUD55" s="3112"/>
      <c r="RUE55" s="3112"/>
      <c r="RUF55" s="3112"/>
      <c r="RUG55" s="3112"/>
      <c r="RUH55" s="3112"/>
      <c r="RUI55" s="3112"/>
      <c r="RUJ55" s="3112"/>
      <c r="RUK55" s="3112"/>
      <c r="RUL55" s="3112"/>
      <c r="RUM55" s="3112"/>
      <c r="RUN55" s="3112"/>
      <c r="RUO55" s="3112"/>
      <c r="RUP55" s="3112"/>
      <c r="RUQ55" s="3112"/>
      <c r="RUR55" s="3112"/>
      <c r="RUS55" s="3112"/>
      <c r="RUT55" s="3112"/>
      <c r="RUU55" s="3112"/>
      <c r="RUV55" s="3112"/>
      <c r="RUW55" s="3112"/>
      <c r="RUX55" s="3112"/>
      <c r="RUY55" s="3112"/>
      <c r="RUZ55" s="3112"/>
      <c r="RVA55" s="3112"/>
      <c r="RVB55" s="3112"/>
      <c r="RVC55" s="3112"/>
      <c r="RVD55" s="3112"/>
      <c r="RVE55" s="3112"/>
      <c r="RVF55" s="3112"/>
      <c r="RVG55" s="3112"/>
      <c r="RVH55" s="3112"/>
      <c r="RVI55" s="3112"/>
      <c r="RVJ55" s="3112"/>
      <c r="RVK55" s="3112"/>
      <c r="RVL55" s="3112"/>
      <c r="RVM55" s="3112"/>
      <c r="RVN55" s="3112"/>
      <c r="RVO55" s="3112"/>
      <c r="RVP55" s="3112"/>
      <c r="RVQ55" s="3112"/>
      <c r="RVR55" s="3112"/>
      <c r="RVS55" s="3112"/>
      <c r="RVT55" s="3112"/>
      <c r="RVU55" s="3112"/>
      <c r="RVV55" s="3112"/>
      <c r="RVW55" s="3112"/>
      <c r="RVX55" s="3112"/>
      <c r="RVY55" s="3112"/>
      <c r="RVZ55" s="3112"/>
      <c r="RWA55" s="3112"/>
      <c r="RWB55" s="3112"/>
      <c r="RWC55" s="3112"/>
      <c r="RWD55" s="3112"/>
      <c r="RWE55" s="3112"/>
      <c r="RWF55" s="3112"/>
      <c r="RWG55" s="3112"/>
      <c r="RWH55" s="3112"/>
      <c r="RWI55" s="3112"/>
      <c r="RWJ55" s="3112"/>
      <c r="RWK55" s="3112"/>
      <c r="RWL55" s="3112"/>
      <c r="RWM55" s="3112"/>
      <c r="RWN55" s="3112"/>
      <c r="RWO55" s="3112"/>
      <c r="RWP55" s="3112"/>
      <c r="RWQ55" s="3112"/>
      <c r="RWR55" s="3112"/>
      <c r="RWS55" s="3112"/>
      <c r="RWT55" s="3112"/>
      <c r="RWU55" s="3112"/>
      <c r="RWV55" s="3112"/>
      <c r="RWW55" s="3112"/>
      <c r="RWX55" s="3112"/>
      <c r="RWY55" s="3112"/>
      <c r="RWZ55" s="3112"/>
      <c r="RXA55" s="3112"/>
      <c r="RXB55" s="3112"/>
      <c r="RXC55" s="3112"/>
      <c r="RXD55" s="3112"/>
      <c r="RXE55" s="3112"/>
      <c r="RXF55" s="3112"/>
      <c r="RXG55" s="3112"/>
      <c r="RXH55" s="3112"/>
      <c r="RXI55" s="3112"/>
      <c r="RXJ55" s="3112"/>
      <c r="RXK55" s="3112"/>
      <c r="RXL55" s="3112"/>
      <c r="RXM55" s="3112"/>
      <c r="RXN55" s="3112"/>
      <c r="RXO55" s="3112"/>
      <c r="RXP55" s="3112"/>
      <c r="RXQ55" s="3112"/>
      <c r="RXR55" s="3112"/>
      <c r="RXS55" s="3112"/>
      <c r="RXT55" s="3112"/>
      <c r="RXU55" s="3112"/>
      <c r="RXV55" s="3112"/>
      <c r="RXW55" s="3112"/>
      <c r="RXX55" s="3112"/>
      <c r="RXY55" s="3112"/>
      <c r="RXZ55" s="3112"/>
      <c r="RYA55" s="3112"/>
      <c r="RYB55" s="3112"/>
      <c r="RYC55" s="3112"/>
      <c r="RYD55" s="3112"/>
      <c r="RYE55" s="3112"/>
      <c r="RYF55" s="3112"/>
      <c r="RYG55" s="3112"/>
      <c r="RYH55" s="3112"/>
      <c r="RYI55" s="3112"/>
      <c r="RYJ55" s="3112"/>
      <c r="RYK55" s="3112"/>
      <c r="RYL55" s="3112"/>
      <c r="RYM55" s="3112"/>
      <c r="RYN55" s="3112"/>
      <c r="RYO55" s="3112"/>
      <c r="RYP55" s="3112"/>
      <c r="RYQ55" s="3112"/>
      <c r="RYR55" s="3112"/>
      <c r="RYS55" s="3112"/>
      <c r="RYT55" s="3112"/>
      <c r="RYU55" s="3112"/>
      <c r="RYV55" s="3112"/>
      <c r="RYW55" s="3112"/>
      <c r="RYX55" s="3112"/>
      <c r="RYY55" s="3112"/>
      <c r="RYZ55" s="3112"/>
      <c r="RZA55" s="3112"/>
      <c r="RZB55" s="3112"/>
      <c r="RZC55" s="3112"/>
      <c r="RZD55" s="3112"/>
      <c r="RZE55" s="3112"/>
      <c r="RZF55" s="3112"/>
      <c r="RZG55" s="3112"/>
      <c r="RZH55" s="3112"/>
      <c r="RZI55" s="3112"/>
      <c r="RZJ55" s="3112"/>
      <c r="RZK55" s="3112"/>
      <c r="RZL55" s="3112"/>
      <c r="RZM55" s="3112"/>
      <c r="RZN55" s="3112"/>
      <c r="RZO55" s="3112"/>
      <c r="RZP55" s="3112"/>
      <c r="RZQ55" s="3112"/>
      <c r="RZR55" s="3112"/>
      <c r="RZS55" s="3112"/>
      <c r="RZT55" s="3112"/>
      <c r="RZU55" s="3112"/>
      <c r="RZV55" s="3112"/>
      <c r="RZW55" s="3112"/>
      <c r="RZX55" s="3112"/>
      <c r="RZY55" s="3112"/>
      <c r="RZZ55" s="3112"/>
      <c r="SAA55" s="3112"/>
      <c r="SAB55" s="3112"/>
      <c r="SAC55" s="3112"/>
      <c r="SAD55" s="3112"/>
      <c r="SAE55" s="3112"/>
      <c r="SAF55" s="3112"/>
      <c r="SAG55" s="3112"/>
      <c r="SAH55" s="3112"/>
      <c r="SAI55" s="3112"/>
      <c r="SAJ55" s="3112"/>
      <c r="SAK55" s="3112"/>
      <c r="SAL55" s="3112"/>
      <c r="SAM55" s="3112"/>
      <c r="SAN55" s="3112"/>
      <c r="SAO55" s="3112"/>
      <c r="SAP55" s="3112"/>
      <c r="SAQ55" s="3112"/>
      <c r="SAR55" s="3112"/>
      <c r="SAS55" s="3112"/>
      <c r="SAT55" s="3112"/>
      <c r="SAU55" s="3112"/>
      <c r="SAV55" s="3112"/>
      <c r="SAW55" s="3112"/>
      <c r="SAX55" s="3112"/>
      <c r="SAY55" s="3112"/>
      <c r="SAZ55" s="3112"/>
      <c r="SBA55" s="3112"/>
      <c r="SBB55" s="3112"/>
      <c r="SBC55" s="3112"/>
      <c r="SBD55" s="3112"/>
      <c r="SBE55" s="3112"/>
      <c r="SBF55" s="3112"/>
      <c r="SBG55" s="3112"/>
      <c r="SBH55" s="3112"/>
      <c r="SBI55" s="3112"/>
      <c r="SBJ55" s="3112"/>
      <c r="SBK55" s="3112"/>
      <c r="SBL55" s="3112"/>
      <c r="SBM55" s="3112"/>
      <c r="SBN55" s="3112"/>
      <c r="SBO55" s="3112"/>
      <c r="SBP55" s="3112"/>
      <c r="SBQ55" s="3112"/>
      <c r="SBR55" s="3112"/>
      <c r="SBS55" s="3112"/>
      <c r="SBT55" s="3112"/>
      <c r="SBU55" s="3112"/>
      <c r="SBV55" s="3112"/>
      <c r="SBW55" s="3112"/>
      <c r="SBX55" s="3112"/>
      <c r="SBY55" s="3112"/>
      <c r="SBZ55" s="3112"/>
      <c r="SCA55" s="3112"/>
      <c r="SCB55" s="3112"/>
      <c r="SCC55" s="3112"/>
      <c r="SCD55" s="3112"/>
      <c r="SCE55" s="3112"/>
      <c r="SCF55" s="3112"/>
      <c r="SCG55" s="3112"/>
      <c r="SCH55" s="3112"/>
      <c r="SCI55" s="3112"/>
      <c r="SCJ55" s="3112"/>
      <c r="SCK55" s="3112"/>
      <c r="SCL55" s="3112"/>
      <c r="SCM55" s="3112"/>
      <c r="SCN55" s="3112"/>
      <c r="SCO55" s="3112"/>
      <c r="SCP55" s="3112"/>
      <c r="SCQ55" s="3112"/>
      <c r="SCR55" s="3112"/>
      <c r="SCS55" s="3112"/>
      <c r="SCT55" s="3112"/>
      <c r="SCU55" s="3112"/>
      <c r="SCV55" s="3112"/>
      <c r="SCW55" s="3112"/>
      <c r="SCX55" s="3112"/>
      <c r="SCY55" s="3112"/>
      <c r="SCZ55" s="3112"/>
      <c r="SDA55" s="3112"/>
      <c r="SDB55" s="3112"/>
      <c r="SDC55" s="3112"/>
      <c r="SDD55" s="3112"/>
      <c r="SDE55" s="3112"/>
      <c r="SDF55" s="3112"/>
      <c r="SDG55" s="3112"/>
      <c r="SDH55" s="3112"/>
      <c r="SDI55" s="3112"/>
      <c r="SDJ55" s="3112"/>
      <c r="SDK55" s="3112"/>
      <c r="SDL55" s="3112"/>
      <c r="SDM55" s="3112"/>
      <c r="SDN55" s="3112"/>
      <c r="SDO55" s="3112"/>
      <c r="SDP55" s="3112"/>
      <c r="SDQ55" s="3112"/>
      <c r="SDR55" s="3112"/>
      <c r="SDS55" s="3112"/>
      <c r="SDT55" s="3112"/>
      <c r="SDU55" s="3112"/>
      <c r="SDV55" s="3112"/>
      <c r="SDW55" s="3112"/>
      <c r="SDX55" s="3112"/>
      <c r="SDY55" s="3112"/>
      <c r="SDZ55" s="3112"/>
      <c r="SEA55" s="3112"/>
      <c r="SEB55" s="3112"/>
      <c r="SEC55" s="3112"/>
      <c r="SED55" s="3112"/>
      <c r="SEE55" s="3112"/>
      <c r="SEF55" s="3112"/>
      <c r="SEG55" s="3112"/>
      <c r="SEH55" s="3112"/>
      <c r="SEI55" s="3112"/>
      <c r="SEJ55" s="3112"/>
      <c r="SEK55" s="3112"/>
      <c r="SEL55" s="3112"/>
      <c r="SEM55" s="3112"/>
      <c r="SEN55" s="3112"/>
      <c r="SEO55" s="3112"/>
      <c r="SEP55" s="3112"/>
      <c r="SEQ55" s="3112"/>
      <c r="SER55" s="3112"/>
      <c r="SES55" s="3112"/>
      <c r="SET55" s="3112"/>
      <c r="SEU55" s="3112"/>
      <c r="SEV55" s="3112"/>
      <c r="SEW55" s="3112"/>
      <c r="SEX55" s="3112"/>
      <c r="SEY55" s="3112"/>
      <c r="SEZ55" s="3112"/>
      <c r="SFA55" s="3112"/>
      <c r="SFB55" s="3112"/>
      <c r="SFC55" s="3112"/>
      <c r="SFD55" s="3112"/>
      <c r="SFE55" s="3112"/>
      <c r="SFF55" s="3112"/>
      <c r="SFG55" s="3112"/>
      <c r="SFH55" s="3112"/>
      <c r="SFI55" s="3112"/>
      <c r="SFJ55" s="3112"/>
      <c r="SFK55" s="3112"/>
      <c r="SFL55" s="3112"/>
      <c r="SFM55" s="3112"/>
      <c r="SFN55" s="3112"/>
      <c r="SFO55" s="3112"/>
      <c r="SFP55" s="3112"/>
      <c r="SFQ55" s="3112"/>
      <c r="SFR55" s="3112"/>
      <c r="SFS55" s="3112"/>
      <c r="SFT55" s="3112"/>
      <c r="SFU55" s="3112"/>
      <c r="SFV55" s="3112"/>
      <c r="SFW55" s="3112"/>
      <c r="SFX55" s="3112"/>
      <c r="SFY55" s="3112"/>
      <c r="SFZ55" s="3112"/>
      <c r="SGA55" s="3112"/>
      <c r="SGB55" s="3112"/>
      <c r="SGC55" s="3112"/>
      <c r="SGD55" s="3112"/>
      <c r="SGE55" s="3112"/>
      <c r="SGF55" s="3112"/>
      <c r="SGG55" s="3112"/>
      <c r="SGH55" s="3112"/>
      <c r="SGI55" s="3112"/>
      <c r="SGJ55" s="3112"/>
      <c r="SGK55" s="3112"/>
      <c r="SGL55" s="3112"/>
      <c r="SGM55" s="3112"/>
      <c r="SGN55" s="3112"/>
      <c r="SGO55" s="3112"/>
      <c r="SGP55" s="3112"/>
      <c r="SGQ55" s="3112"/>
      <c r="SGR55" s="3112"/>
      <c r="SGS55" s="3112"/>
      <c r="SGT55" s="3112"/>
      <c r="SGU55" s="3112"/>
      <c r="SGV55" s="3112"/>
      <c r="SGW55" s="3112"/>
      <c r="SGX55" s="3112"/>
      <c r="SGY55" s="3112"/>
      <c r="SGZ55" s="3112"/>
      <c r="SHA55" s="3112"/>
      <c r="SHB55" s="3112"/>
      <c r="SHC55" s="3112"/>
      <c r="SHD55" s="3112"/>
      <c r="SHE55" s="3112"/>
      <c r="SHF55" s="3112"/>
      <c r="SHG55" s="3112"/>
      <c r="SHH55" s="3112"/>
      <c r="SHI55" s="3112"/>
      <c r="SHJ55" s="3112"/>
      <c r="SHK55" s="3112"/>
      <c r="SHL55" s="3112"/>
      <c r="SHM55" s="3112"/>
      <c r="SHN55" s="3112"/>
      <c r="SHO55" s="3112"/>
      <c r="SHP55" s="3112"/>
      <c r="SHQ55" s="3112"/>
      <c r="SHR55" s="3112"/>
      <c r="SHS55" s="3112"/>
      <c r="SHT55" s="3112"/>
      <c r="SHU55" s="3112"/>
      <c r="SHV55" s="3112"/>
      <c r="SHW55" s="3112"/>
      <c r="SHX55" s="3112"/>
      <c r="SHY55" s="3112"/>
      <c r="SHZ55" s="3112"/>
      <c r="SIA55" s="3112"/>
      <c r="SIB55" s="3112"/>
      <c r="SIC55" s="3112"/>
      <c r="SID55" s="3112"/>
      <c r="SIE55" s="3112"/>
      <c r="SIF55" s="3112"/>
      <c r="SIG55" s="3112"/>
      <c r="SIH55" s="3112"/>
      <c r="SII55" s="3112"/>
      <c r="SIJ55" s="3112"/>
      <c r="SIK55" s="3112"/>
      <c r="SIL55" s="3112"/>
      <c r="SIM55" s="3112"/>
      <c r="SIN55" s="3112"/>
      <c r="SIO55" s="3112"/>
      <c r="SIP55" s="3112"/>
      <c r="SIQ55" s="3112"/>
      <c r="SIR55" s="3112"/>
      <c r="SIS55" s="3112"/>
      <c r="SIT55" s="3112"/>
      <c r="SIU55" s="3112"/>
      <c r="SIV55" s="3112"/>
      <c r="SIW55" s="3112"/>
      <c r="SIX55" s="3112"/>
      <c r="SIY55" s="3112"/>
      <c r="SIZ55" s="3112"/>
      <c r="SJA55" s="3112"/>
      <c r="SJB55" s="3112"/>
      <c r="SJC55" s="3112"/>
      <c r="SJD55" s="3112"/>
      <c r="SJE55" s="3112"/>
      <c r="SJF55" s="3112"/>
      <c r="SJG55" s="3112"/>
      <c r="SJH55" s="3112"/>
      <c r="SJI55" s="3112"/>
      <c r="SJJ55" s="3112"/>
      <c r="SJK55" s="3112"/>
      <c r="SJL55" s="3112"/>
      <c r="SJM55" s="3112"/>
      <c r="SJN55" s="3112"/>
      <c r="SJO55" s="3112"/>
      <c r="SJP55" s="3112"/>
      <c r="SJQ55" s="3112"/>
      <c r="SJR55" s="3112"/>
      <c r="SJS55" s="3112"/>
      <c r="SJT55" s="3112"/>
      <c r="SJU55" s="3112"/>
      <c r="SJV55" s="3112"/>
      <c r="SJW55" s="3112"/>
      <c r="SJX55" s="3112"/>
      <c r="SJY55" s="3112"/>
      <c r="SJZ55" s="3112"/>
      <c r="SKA55" s="3112"/>
      <c r="SKB55" s="3112"/>
      <c r="SKC55" s="3112"/>
      <c r="SKD55" s="3112"/>
      <c r="SKE55" s="3112"/>
      <c r="SKF55" s="3112"/>
      <c r="SKG55" s="3112"/>
      <c r="SKH55" s="3112"/>
      <c r="SKI55" s="3112"/>
      <c r="SKJ55" s="3112"/>
      <c r="SKK55" s="3112"/>
      <c r="SKL55" s="3112"/>
      <c r="SKM55" s="3112"/>
      <c r="SKN55" s="3112"/>
      <c r="SKO55" s="3112"/>
      <c r="SKP55" s="3112"/>
      <c r="SKQ55" s="3112"/>
      <c r="SKR55" s="3112"/>
      <c r="SKS55" s="3112"/>
      <c r="SKT55" s="3112"/>
      <c r="SKU55" s="3112"/>
      <c r="SKV55" s="3112"/>
      <c r="SKW55" s="3112"/>
      <c r="SKX55" s="3112"/>
      <c r="SKY55" s="3112"/>
      <c r="SKZ55" s="3112"/>
      <c r="SLA55" s="3112"/>
      <c r="SLB55" s="3112"/>
      <c r="SLC55" s="3112"/>
      <c r="SLD55" s="3112"/>
      <c r="SLE55" s="3112"/>
      <c r="SLF55" s="3112"/>
      <c r="SLG55" s="3112"/>
      <c r="SLH55" s="3112"/>
      <c r="SLI55" s="3112"/>
      <c r="SLJ55" s="3112"/>
      <c r="SLK55" s="3112"/>
      <c r="SLL55" s="3112"/>
      <c r="SLM55" s="3112"/>
      <c r="SLN55" s="3112"/>
      <c r="SLO55" s="3112"/>
      <c r="SLP55" s="3112"/>
      <c r="SLQ55" s="3112"/>
      <c r="SLR55" s="3112"/>
      <c r="SLS55" s="3112"/>
      <c r="SLT55" s="3112"/>
      <c r="SLU55" s="3112"/>
      <c r="SLV55" s="3112"/>
      <c r="SLW55" s="3112"/>
      <c r="SLX55" s="3112"/>
      <c r="SLY55" s="3112"/>
      <c r="SLZ55" s="3112"/>
      <c r="SMA55" s="3112"/>
      <c r="SMB55" s="3112"/>
      <c r="SMC55" s="3112"/>
      <c r="SMD55" s="3112"/>
      <c r="SME55" s="3112"/>
      <c r="SMF55" s="3112"/>
      <c r="SMG55" s="3112"/>
      <c r="SMH55" s="3112"/>
      <c r="SMI55" s="3112"/>
      <c r="SMJ55" s="3112"/>
      <c r="SMK55" s="3112"/>
      <c r="SML55" s="3112"/>
      <c r="SMM55" s="3112"/>
      <c r="SMN55" s="3112"/>
      <c r="SMO55" s="3112"/>
      <c r="SMP55" s="3112"/>
      <c r="SMQ55" s="3112"/>
      <c r="SMR55" s="3112"/>
      <c r="SMS55" s="3112"/>
      <c r="SMT55" s="3112"/>
      <c r="SMU55" s="3112"/>
      <c r="SMV55" s="3112"/>
      <c r="SMW55" s="3112"/>
      <c r="SMX55" s="3112"/>
      <c r="SMY55" s="3112"/>
      <c r="SMZ55" s="3112"/>
      <c r="SNA55" s="3112"/>
      <c r="SNB55" s="3112"/>
      <c r="SNC55" s="3112"/>
      <c r="SND55" s="3112"/>
      <c r="SNE55" s="3112"/>
      <c r="SNF55" s="3112"/>
      <c r="SNG55" s="3112"/>
      <c r="SNH55" s="3112"/>
      <c r="SNI55" s="3112"/>
      <c r="SNJ55" s="3112"/>
      <c r="SNK55" s="3112"/>
      <c r="SNL55" s="3112"/>
      <c r="SNM55" s="3112"/>
      <c r="SNN55" s="3112"/>
      <c r="SNO55" s="3112"/>
      <c r="SNP55" s="3112"/>
      <c r="SNQ55" s="3112"/>
      <c r="SNR55" s="3112"/>
      <c r="SNS55" s="3112"/>
      <c r="SNT55" s="3112"/>
      <c r="SNU55" s="3112"/>
      <c r="SNV55" s="3112"/>
      <c r="SNW55" s="3112"/>
      <c r="SNX55" s="3112"/>
      <c r="SNY55" s="3112"/>
      <c r="SNZ55" s="3112"/>
      <c r="SOA55" s="3112"/>
      <c r="SOB55" s="3112"/>
      <c r="SOC55" s="3112"/>
      <c r="SOD55" s="3112"/>
      <c r="SOE55" s="3112"/>
      <c r="SOF55" s="3112"/>
      <c r="SOG55" s="3112"/>
      <c r="SOH55" s="3112"/>
      <c r="SOI55" s="3112"/>
      <c r="SOJ55" s="3112"/>
      <c r="SOK55" s="3112"/>
      <c r="SOL55" s="3112"/>
      <c r="SOM55" s="3112"/>
      <c r="SON55" s="3112"/>
      <c r="SOO55" s="3112"/>
      <c r="SOP55" s="3112"/>
      <c r="SOQ55" s="3112"/>
      <c r="SOR55" s="3112"/>
      <c r="SOS55" s="3112"/>
      <c r="SOT55" s="3112"/>
      <c r="SOU55" s="3112"/>
      <c r="SOV55" s="3112"/>
      <c r="SOW55" s="3112"/>
      <c r="SOX55" s="3112"/>
      <c r="SOY55" s="3112"/>
      <c r="SOZ55" s="3112"/>
      <c r="SPA55" s="3112"/>
      <c r="SPB55" s="3112"/>
      <c r="SPC55" s="3112"/>
      <c r="SPD55" s="3112"/>
      <c r="SPE55" s="3112"/>
      <c r="SPF55" s="3112"/>
      <c r="SPG55" s="3112"/>
      <c r="SPH55" s="3112"/>
      <c r="SPI55" s="3112"/>
      <c r="SPJ55" s="3112"/>
      <c r="SPK55" s="3112"/>
      <c r="SPL55" s="3112"/>
      <c r="SPM55" s="3112"/>
      <c r="SPN55" s="3112"/>
      <c r="SPO55" s="3112"/>
      <c r="SPP55" s="3112"/>
      <c r="SPQ55" s="3112"/>
      <c r="SPR55" s="3112"/>
      <c r="SPS55" s="3112"/>
      <c r="SPT55" s="3112"/>
      <c r="SPU55" s="3112"/>
      <c r="SPV55" s="3112"/>
      <c r="SPW55" s="3112"/>
      <c r="SPX55" s="3112"/>
      <c r="SPY55" s="3112"/>
      <c r="SPZ55" s="3112"/>
      <c r="SQA55" s="3112"/>
      <c r="SQB55" s="3112"/>
      <c r="SQC55" s="3112"/>
      <c r="SQD55" s="3112"/>
      <c r="SQE55" s="3112"/>
      <c r="SQF55" s="3112"/>
      <c r="SQG55" s="3112"/>
      <c r="SQH55" s="3112"/>
      <c r="SQI55" s="3112"/>
      <c r="SQJ55" s="3112"/>
      <c r="SQK55" s="3112"/>
      <c r="SQL55" s="3112"/>
      <c r="SQM55" s="3112"/>
      <c r="SQN55" s="3112"/>
      <c r="SQO55" s="3112"/>
      <c r="SQP55" s="3112"/>
      <c r="SQQ55" s="3112"/>
      <c r="SQR55" s="3112"/>
      <c r="SQS55" s="3112"/>
      <c r="SQT55" s="3112"/>
      <c r="SQU55" s="3112"/>
      <c r="SQV55" s="3112"/>
      <c r="SQW55" s="3112"/>
      <c r="SQX55" s="3112"/>
      <c r="SQY55" s="3112"/>
      <c r="SQZ55" s="3112"/>
      <c r="SRA55" s="3112"/>
      <c r="SRB55" s="3112"/>
      <c r="SRC55" s="3112"/>
      <c r="SRD55" s="3112"/>
      <c r="SRE55" s="3112"/>
      <c r="SRF55" s="3112"/>
      <c r="SRG55" s="3112"/>
      <c r="SRH55" s="3112"/>
      <c r="SRI55" s="3112"/>
      <c r="SRJ55" s="3112"/>
      <c r="SRK55" s="3112"/>
      <c r="SRL55" s="3112"/>
      <c r="SRM55" s="3112"/>
      <c r="SRN55" s="3112"/>
      <c r="SRO55" s="3112"/>
      <c r="SRP55" s="3112"/>
      <c r="SRQ55" s="3112"/>
      <c r="SRR55" s="3112"/>
      <c r="SRS55" s="3112"/>
      <c r="SRT55" s="3112"/>
      <c r="SRU55" s="3112"/>
      <c r="SRV55" s="3112"/>
      <c r="SRW55" s="3112"/>
      <c r="SRX55" s="3112"/>
      <c r="SRY55" s="3112"/>
      <c r="SRZ55" s="3112"/>
      <c r="SSA55" s="3112"/>
      <c r="SSB55" s="3112"/>
      <c r="SSC55" s="3112"/>
      <c r="SSD55" s="3112"/>
      <c r="SSE55" s="3112"/>
      <c r="SSF55" s="3112"/>
      <c r="SSG55" s="3112"/>
      <c r="SSH55" s="3112"/>
      <c r="SSI55" s="3112"/>
      <c r="SSJ55" s="3112"/>
      <c r="SSK55" s="3112"/>
      <c r="SSL55" s="3112"/>
      <c r="SSM55" s="3112"/>
      <c r="SSN55" s="3112"/>
      <c r="SSO55" s="3112"/>
      <c r="SSP55" s="3112"/>
      <c r="SSQ55" s="3112"/>
      <c r="SSR55" s="3112"/>
      <c r="SSS55" s="3112"/>
      <c r="SST55" s="3112"/>
      <c r="SSU55" s="3112"/>
      <c r="SSV55" s="3112"/>
      <c r="SSW55" s="3112"/>
      <c r="SSX55" s="3112"/>
      <c r="SSY55" s="3112"/>
      <c r="SSZ55" s="3112"/>
      <c r="STA55" s="3112"/>
      <c r="STB55" s="3112"/>
      <c r="STC55" s="3112"/>
      <c r="STD55" s="3112"/>
      <c r="STE55" s="3112"/>
      <c r="STF55" s="3112"/>
      <c r="STG55" s="3112"/>
      <c r="STH55" s="3112"/>
      <c r="STI55" s="3112"/>
      <c r="STJ55" s="3112"/>
      <c r="STK55" s="3112"/>
      <c r="STL55" s="3112"/>
      <c r="STM55" s="3112"/>
      <c r="STN55" s="3112"/>
      <c r="STO55" s="3112"/>
      <c r="STP55" s="3112"/>
      <c r="STQ55" s="3112"/>
      <c r="STR55" s="3112"/>
      <c r="STS55" s="3112"/>
      <c r="STT55" s="3112"/>
      <c r="STU55" s="3112"/>
      <c r="STV55" s="3112"/>
      <c r="STW55" s="3112"/>
      <c r="STX55" s="3112"/>
      <c r="STY55" s="3112"/>
      <c r="STZ55" s="3112"/>
      <c r="SUA55" s="3112"/>
      <c r="SUB55" s="3112"/>
      <c r="SUC55" s="3112"/>
      <c r="SUD55" s="3112"/>
      <c r="SUE55" s="3112"/>
      <c r="SUF55" s="3112"/>
      <c r="SUG55" s="3112"/>
      <c r="SUH55" s="3112"/>
      <c r="SUI55" s="3112"/>
      <c r="SUJ55" s="3112"/>
      <c r="SUK55" s="3112"/>
      <c r="SUL55" s="3112"/>
      <c r="SUM55" s="3112"/>
      <c r="SUN55" s="3112"/>
      <c r="SUO55" s="3112"/>
      <c r="SUP55" s="3112"/>
      <c r="SUQ55" s="3112"/>
      <c r="SUR55" s="3112"/>
      <c r="SUS55" s="3112"/>
      <c r="SUT55" s="3112"/>
      <c r="SUU55" s="3112"/>
      <c r="SUV55" s="3112"/>
      <c r="SUW55" s="3112"/>
      <c r="SUX55" s="3112"/>
      <c r="SUY55" s="3112"/>
      <c r="SUZ55" s="3112"/>
      <c r="SVA55" s="3112"/>
      <c r="SVB55" s="3112"/>
      <c r="SVC55" s="3112"/>
      <c r="SVD55" s="3112"/>
      <c r="SVE55" s="3112"/>
      <c r="SVF55" s="3112"/>
      <c r="SVG55" s="3112"/>
      <c r="SVH55" s="3112"/>
      <c r="SVI55" s="3112"/>
      <c r="SVJ55" s="3112"/>
      <c r="SVK55" s="3112"/>
      <c r="SVL55" s="3112"/>
      <c r="SVM55" s="3112"/>
      <c r="SVN55" s="3112"/>
      <c r="SVO55" s="3112"/>
      <c r="SVP55" s="3112"/>
      <c r="SVQ55" s="3112"/>
      <c r="SVR55" s="3112"/>
      <c r="SVS55" s="3112"/>
      <c r="SVT55" s="3112"/>
      <c r="SVU55" s="3112"/>
      <c r="SVV55" s="3112"/>
      <c r="SVW55" s="3112"/>
      <c r="SVX55" s="3112"/>
      <c r="SVY55" s="3112"/>
      <c r="SVZ55" s="3112"/>
      <c r="SWA55" s="3112"/>
      <c r="SWB55" s="3112"/>
      <c r="SWC55" s="3112"/>
      <c r="SWD55" s="3112"/>
      <c r="SWE55" s="3112"/>
      <c r="SWF55" s="3112"/>
      <c r="SWG55" s="3112"/>
      <c r="SWH55" s="3112"/>
      <c r="SWI55" s="3112"/>
      <c r="SWJ55" s="3112"/>
      <c r="SWK55" s="3112"/>
      <c r="SWL55" s="3112"/>
      <c r="SWM55" s="3112"/>
      <c r="SWN55" s="3112"/>
      <c r="SWO55" s="3112"/>
      <c r="SWP55" s="3112"/>
      <c r="SWQ55" s="3112"/>
      <c r="SWR55" s="3112"/>
      <c r="SWS55" s="3112"/>
      <c r="SWT55" s="3112"/>
      <c r="SWU55" s="3112"/>
      <c r="SWV55" s="3112"/>
      <c r="SWW55" s="3112"/>
      <c r="SWX55" s="3112"/>
      <c r="SWY55" s="3112"/>
      <c r="SWZ55" s="3112"/>
      <c r="SXA55" s="3112"/>
      <c r="SXB55" s="3112"/>
      <c r="SXC55" s="3112"/>
      <c r="SXD55" s="3112"/>
      <c r="SXE55" s="3112"/>
      <c r="SXF55" s="3112"/>
      <c r="SXG55" s="3112"/>
      <c r="SXH55" s="3112"/>
      <c r="SXI55" s="3112"/>
      <c r="SXJ55" s="3112"/>
      <c r="SXK55" s="3112"/>
      <c r="SXL55" s="3112"/>
      <c r="SXM55" s="3112"/>
      <c r="SXN55" s="3112"/>
      <c r="SXO55" s="3112"/>
      <c r="SXP55" s="3112"/>
      <c r="SXQ55" s="3112"/>
      <c r="SXR55" s="3112"/>
      <c r="SXS55" s="3112"/>
      <c r="SXT55" s="3112"/>
      <c r="SXU55" s="3112"/>
      <c r="SXV55" s="3112"/>
      <c r="SXW55" s="3112"/>
      <c r="SXX55" s="3112"/>
      <c r="SXY55" s="3112"/>
      <c r="SXZ55" s="3112"/>
      <c r="SYA55" s="3112"/>
      <c r="SYB55" s="3112"/>
      <c r="SYC55" s="3112"/>
      <c r="SYD55" s="3112"/>
      <c r="SYE55" s="3112"/>
      <c r="SYF55" s="3112"/>
      <c r="SYG55" s="3112"/>
      <c r="SYH55" s="3112"/>
      <c r="SYI55" s="3112"/>
      <c r="SYJ55" s="3112"/>
      <c r="SYK55" s="3112"/>
      <c r="SYL55" s="3112"/>
      <c r="SYM55" s="3112"/>
      <c r="SYN55" s="3112"/>
      <c r="SYO55" s="3112"/>
      <c r="SYP55" s="3112"/>
      <c r="SYQ55" s="3112"/>
      <c r="SYR55" s="3112"/>
      <c r="SYS55" s="3112"/>
      <c r="SYT55" s="3112"/>
      <c r="SYU55" s="3112"/>
      <c r="SYV55" s="3112"/>
      <c r="SYW55" s="3112"/>
      <c r="SYX55" s="3112"/>
      <c r="SYY55" s="3112"/>
      <c r="SYZ55" s="3112"/>
      <c r="SZA55" s="3112"/>
      <c r="SZB55" s="3112"/>
      <c r="SZC55" s="3112"/>
      <c r="SZD55" s="3112"/>
      <c r="SZE55" s="3112"/>
      <c r="SZF55" s="3112"/>
      <c r="SZG55" s="3112"/>
      <c r="SZH55" s="3112"/>
      <c r="SZI55" s="3112"/>
      <c r="SZJ55" s="3112"/>
      <c r="SZK55" s="3112"/>
      <c r="SZL55" s="3112"/>
      <c r="SZM55" s="3112"/>
      <c r="SZN55" s="3112"/>
      <c r="SZO55" s="3112"/>
      <c r="SZP55" s="3112"/>
      <c r="SZQ55" s="3112"/>
      <c r="SZR55" s="3112"/>
      <c r="SZS55" s="3112"/>
      <c r="SZT55" s="3112"/>
      <c r="SZU55" s="3112"/>
      <c r="SZV55" s="3112"/>
      <c r="SZW55" s="3112"/>
      <c r="SZX55" s="3112"/>
      <c r="SZY55" s="3112"/>
      <c r="SZZ55" s="3112"/>
      <c r="TAA55" s="3112"/>
      <c r="TAB55" s="3112"/>
      <c r="TAC55" s="3112"/>
      <c r="TAD55" s="3112"/>
      <c r="TAE55" s="3112"/>
      <c r="TAF55" s="3112"/>
      <c r="TAG55" s="3112"/>
      <c r="TAH55" s="3112"/>
      <c r="TAI55" s="3112"/>
      <c r="TAJ55" s="3112"/>
      <c r="TAK55" s="3112"/>
      <c r="TAL55" s="3112"/>
      <c r="TAM55" s="3112"/>
      <c r="TAN55" s="3112"/>
      <c r="TAO55" s="3112"/>
      <c r="TAP55" s="3112"/>
      <c r="TAQ55" s="3112"/>
      <c r="TAR55" s="3112"/>
      <c r="TAS55" s="3112"/>
      <c r="TAT55" s="3112"/>
      <c r="TAU55" s="3112"/>
      <c r="TAV55" s="3112"/>
      <c r="TAW55" s="3112"/>
      <c r="TAX55" s="3112"/>
      <c r="TAY55" s="3112"/>
      <c r="TAZ55" s="3112"/>
      <c r="TBA55" s="3112"/>
      <c r="TBB55" s="3112"/>
      <c r="TBC55" s="3112"/>
      <c r="TBD55" s="3112"/>
      <c r="TBE55" s="3112"/>
      <c r="TBF55" s="3112"/>
      <c r="TBG55" s="3112"/>
      <c r="TBH55" s="3112"/>
      <c r="TBI55" s="3112"/>
      <c r="TBJ55" s="3112"/>
      <c r="TBK55" s="3112"/>
      <c r="TBL55" s="3112"/>
      <c r="TBM55" s="3112"/>
      <c r="TBN55" s="3112"/>
      <c r="TBO55" s="3112"/>
      <c r="TBP55" s="3112"/>
      <c r="TBQ55" s="3112"/>
      <c r="TBR55" s="3112"/>
      <c r="TBS55" s="3112"/>
      <c r="TBT55" s="3112"/>
      <c r="TBU55" s="3112"/>
      <c r="TBV55" s="3112"/>
      <c r="TBW55" s="3112"/>
      <c r="TBX55" s="3112"/>
      <c r="TBY55" s="3112"/>
      <c r="TBZ55" s="3112"/>
      <c r="TCA55" s="3112"/>
      <c r="TCB55" s="3112"/>
      <c r="TCC55" s="3112"/>
      <c r="TCD55" s="3112"/>
      <c r="TCE55" s="3112"/>
      <c r="TCF55" s="3112"/>
      <c r="TCG55" s="3112"/>
      <c r="TCH55" s="3112"/>
      <c r="TCI55" s="3112"/>
      <c r="TCJ55" s="3112"/>
      <c r="TCK55" s="3112"/>
      <c r="TCL55" s="3112"/>
      <c r="TCM55" s="3112"/>
      <c r="TCN55" s="3112"/>
      <c r="TCO55" s="3112"/>
      <c r="TCP55" s="3112"/>
      <c r="TCQ55" s="3112"/>
      <c r="TCR55" s="3112"/>
      <c r="TCS55" s="3112"/>
      <c r="TCT55" s="3112"/>
      <c r="TCU55" s="3112"/>
      <c r="TCV55" s="3112"/>
      <c r="TCW55" s="3112"/>
      <c r="TCX55" s="3112"/>
      <c r="TCY55" s="3112"/>
      <c r="TCZ55" s="3112"/>
      <c r="TDA55" s="3112"/>
      <c r="TDB55" s="3112"/>
      <c r="TDC55" s="3112"/>
      <c r="TDD55" s="3112"/>
      <c r="TDE55" s="3112"/>
      <c r="TDF55" s="3112"/>
      <c r="TDG55" s="3112"/>
      <c r="TDH55" s="3112"/>
      <c r="TDI55" s="3112"/>
      <c r="TDJ55" s="3112"/>
      <c r="TDK55" s="3112"/>
      <c r="TDL55" s="3112"/>
      <c r="TDM55" s="3112"/>
      <c r="TDN55" s="3112"/>
      <c r="TDO55" s="3112"/>
      <c r="TDP55" s="3112"/>
      <c r="TDQ55" s="3112"/>
      <c r="TDR55" s="3112"/>
      <c r="TDS55" s="3112"/>
      <c r="TDT55" s="3112"/>
      <c r="TDU55" s="3112"/>
      <c r="TDV55" s="3112"/>
      <c r="TDW55" s="3112"/>
      <c r="TDX55" s="3112"/>
      <c r="TDY55" s="3112"/>
      <c r="TDZ55" s="3112"/>
      <c r="TEA55" s="3112"/>
      <c r="TEB55" s="3112"/>
      <c r="TEC55" s="3112"/>
      <c r="TED55" s="3112"/>
      <c r="TEE55" s="3112"/>
      <c r="TEF55" s="3112"/>
      <c r="TEG55" s="3112"/>
      <c r="TEH55" s="3112"/>
      <c r="TEI55" s="3112"/>
      <c r="TEJ55" s="3112"/>
      <c r="TEK55" s="3112"/>
      <c r="TEL55" s="3112"/>
      <c r="TEM55" s="3112"/>
      <c r="TEN55" s="3112"/>
      <c r="TEO55" s="3112"/>
      <c r="TEP55" s="3112"/>
      <c r="TEQ55" s="3112"/>
      <c r="TER55" s="3112"/>
      <c r="TES55" s="3112"/>
      <c r="TET55" s="3112"/>
      <c r="TEU55" s="3112"/>
      <c r="TEV55" s="3112"/>
      <c r="TEW55" s="3112"/>
      <c r="TEX55" s="3112"/>
      <c r="TEY55" s="3112"/>
      <c r="TEZ55" s="3112"/>
      <c r="TFA55" s="3112"/>
      <c r="TFB55" s="3112"/>
      <c r="TFC55" s="3112"/>
      <c r="TFD55" s="3112"/>
      <c r="TFE55" s="3112"/>
      <c r="TFF55" s="3112"/>
      <c r="TFG55" s="3112"/>
      <c r="TFH55" s="3112"/>
      <c r="TFI55" s="3112"/>
      <c r="TFJ55" s="3112"/>
      <c r="TFK55" s="3112"/>
      <c r="TFL55" s="3112"/>
      <c r="TFM55" s="3112"/>
      <c r="TFN55" s="3112"/>
      <c r="TFO55" s="3112"/>
      <c r="TFP55" s="3112"/>
      <c r="TFQ55" s="3112"/>
      <c r="TFR55" s="3112"/>
      <c r="TFS55" s="3112"/>
      <c r="TFT55" s="3112"/>
      <c r="TFU55" s="3112"/>
      <c r="TFV55" s="3112"/>
      <c r="TFW55" s="3112"/>
      <c r="TFX55" s="3112"/>
      <c r="TFY55" s="3112"/>
      <c r="TFZ55" s="3112"/>
      <c r="TGA55" s="3112"/>
      <c r="TGB55" s="3112"/>
      <c r="TGC55" s="3112"/>
      <c r="TGD55" s="3112"/>
      <c r="TGE55" s="3112"/>
      <c r="TGF55" s="3112"/>
      <c r="TGG55" s="3112"/>
      <c r="TGH55" s="3112"/>
      <c r="TGI55" s="3112"/>
      <c r="TGJ55" s="3112"/>
      <c r="TGK55" s="3112"/>
      <c r="TGL55" s="3112"/>
      <c r="TGM55" s="3112"/>
      <c r="TGN55" s="3112"/>
      <c r="TGO55" s="3112"/>
      <c r="TGP55" s="3112"/>
      <c r="TGQ55" s="3112"/>
      <c r="TGR55" s="3112"/>
      <c r="TGS55" s="3112"/>
      <c r="TGT55" s="3112"/>
      <c r="TGU55" s="3112"/>
      <c r="TGV55" s="3112"/>
      <c r="TGW55" s="3112"/>
      <c r="TGX55" s="3112"/>
      <c r="TGY55" s="3112"/>
      <c r="TGZ55" s="3112"/>
      <c r="THA55" s="3112"/>
      <c r="THB55" s="3112"/>
      <c r="THC55" s="3112"/>
      <c r="THD55" s="3112"/>
      <c r="THE55" s="3112"/>
      <c r="THF55" s="3112"/>
      <c r="THG55" s="3112"/>
      <c r="THH55" s="3112"/>
      <c r="THI55" s="3112"/>
      <c r="THJ55" s="3112"/>
      <c r="THK55" s="3112"/>
      <c r="THL55" s="3112"/>
      <c r="THM55" s="3112"/>
      <c r="THN55" s="3112"/>
      <c r="THO55" s="3112"/>
      <c r="THP55" s="3112"/>
      <c r="THQ55" s="3112"/>
      <c r="THR55" s="3112"/>
      <c r="THS55" s="3112"/>
      <c r="THT55" s="3112"/>
      <c r="THU55" s="3112"/>
      <c r="THV55" s="3112"/>
      <c r="THW55" s="3112"/>
      <c r="THX55" s="3112"/>
      <c r="THY55" s="3112"/>
      <c r="THZ55" s="3112"/>
      <c r="TIA55" s="3112"/>
      <c r="TIB55" s="3112"/>
      <c r="TIC55" s="3112"/>
      <c r="TID55" s="3112"/>
      <c r="TIE55" s="3112"/>
      <c r="TIF55" s="3112"/>
      <c r="TIG55" s="3112"/>
      <c r="TIH55" s="3112"/>
      <c r="TII55" s="3112"/>
      <c r="TIJ55" s="3112"/>
      <c r="TIK55" s="3112"/>
      <c r="TIL55" s="3112"/>
      <c r="TIM55" s="3112"/>
      <c r="TIN55" s="3112"/>
      <c r="TIO55" s="3112"/>
      <c r="TIP55" s="3112"/>
      <c r="TIQ55" s="3112"/>
      <c r="TIR55" s="3112"/>
      <c r="TIS55" s="3112"/>
      <c r="TIT55" s="3112"/>
      <c r="TIU55" s="3112"/>
      <c r="TIV55" s="3112"/>
      <c r="TIW55" s="3112"/>
      <c r="TIX55" s="3112"/>
      <c r="TIY55" s="3112"/>
      <c r="TIZ55" s="3112"/>
      <c r="TJA55" s="3112"/>
      <c r="TJB55" s="3112"/>
      <c r="TJC55" s="3112"/>
      <c r="TJD55" s="3112"/>
      <c r="TJE55" s="3112"/>
      <c r="TJF55" s="3112"/>
      <c r="TJG55" s="3112"/>
      <c r="TJH55" s="3112"/>
      <c r="TJI55" s="3112"/>
      <c r="TJJ55" s="3112"/>
      <c r="TJK55" s="3112"/>
      <c r="TJL55" s="3112"/>
      <c r="TJM55" s="3112"/>
      <c r="TJN55" s="3112"/>
      <c r="TJO55" s="3112"/>
      <c r="TJP55" s="3112"/>
      <c r="TJQ55" s="3112"/>
      <c r="TJR55" s="3112"/>
      <c r="TJS55" s="3112"/>
      <c r="TJT55" s="3112"/>
      <c r="TJU55" s="3112"/>
      <c r="TJV55" s="3112"/>
      <c r="TJW55" s="3112"/>
      <c r="TJX55" s="3112"/>
      <c r="TJY55" s="3112"/>
      <c r="TJZ55" s="3112"/>
      <c r="TKA55" s="3112"/>
      <c r="TKB55" s="3112"/>
      <c r="TKC55" s="3112"/>
      <c r="TKD55" s="3112"/>
      <c r="TKE55" s="3112"/>
      <c r="TKF55" s="3112"/>
      <c r="TKG55" s="3112"/>
      <c r="TKH55" s="3112"/>
      <c r="TKI55" s="3112"/>
      <c r="TKJ55" s="3112"/>
      <c r="TKK55" s="3112"/>
      <c r="TKL55" s="3112"/>
      <c r="TKM55" s="3112"/>
      <c r="TKN55" s="3112"/>
      <c r="TKO55" s="3112"/>
      <c r="TKP55" s="3112"/>
      <c r="TKQ55" s="3112"/>
      <c r="TKR55" s="3112"/>
      <c r="TKS55" s="3112"/>
      <c r="TKT55" s="3112"/>
      <c r="TKU55" s="3112"/>
      <c r="TKV55" s="3112"/>
      <c r="TKW55" s="3112"/>
      <c r="TKX55" s="3112"/>
      <c r="TKY55" s="3112"/>
      <c r="TKZ55" s="3112"/>
      <c r="TLA55" s="3112"/>
      <c r="TLB55" s="3112"/>
      <c r="TLC55" s="3112"/>
      <c r="TLD55" s="3112"/>
      <c r="TLE55" s="3112"/>
      <c r="TLF55" s="3112"/>
      <c r="TLG55" s="3112"/>
      <c r="TLH55" s="3112"/>
      <c r="TLI55" s="3112"/>
      <c r="TLJ55" s="3112"/>
      <c r="TLK55" s="3112"/>
      <c r="TLL55" s="3112"/>
      <c r="TLM55" s="3112"/>
      <c r="TLN55" s="3112"/>
      <c r="TLO55" s="3112"/>
      <c r="TLP55" s="3112"/>
      <c r="TLQ55" s="3112"/>
      <c r="TLR55" s="3112"/>
      <c r="TLS55" s="3112"/>
      <c r="TLT55" s="3112"/>
      <c r="TLU55" s="3112"/>
      <c r="TLV55" s="3112"/>
      <c r="TLW55" s="3112"/>
      <c r="TLX55" s="3112"/>
      <c r="TLY55" s="3112"/>
      <c r="TLZ55" s="3112"/>
      <c r="TMA55" s="3112"/>
      <c r="TMB55" s="3112"/>
      <c r="TMC55" s="3112"/>
      <c r="TMD55" s="3112"/>
      <c r="TME55" s="3112"/>
      <c r="TMF55" s="3112"/>
      <c r="TMG55" s="3112"/>
      <c r="TMH55" s="3112"/>
      <c r="TMI55" s="3112"/>
      <c r="TMJ55" s="3112"/>
      <c r="TMK55" s="3112"/>
      <c r="TML55" s="3112"/>
      <c r="TMM55" s="3112"/>
      <c r="TMN55" s="3112"/>
      <c r="TMO55" s="3112"/>
      <c r="TMP55" s="3112"/>
      <c r="TMQ55" s="3112"/>
      <c r="TMR55" s="3112"/>
      <c r="TMS55" s="3112"/>
      <c r="TMT55" s="3112"/>
      <c r="TMU55" s="3112"/>
      <c r="TMV55" s="3112"/>
      <c r="TMW55" s="3112"/>
      <c r="TMX55" s="3112"/>
      <c r="TMY55" s="3112"/>
      <c r="TMZ55" s="3112"/>
      <c r="TNA55" s="3112"/>
      <c r="TNB55" s="3112"/>
      <c r="TNC55" s="3112"/>
      <c r="TND55" s="3112"/>
      <c r="TNE55" s="3112"/>
      <c r="TNF55" s="3112"/>
      <c r="TNG55" s="3112"/>
      <c r="TNH55" s="3112"/>
      <c r="TNI55" s="3112"/>
      <c r="TNJ55" s="3112"/>
      <c r="TNK55" s="3112"/>
      <c r="TNL55" s="3112"/>
      <c r="TNM55" s="3112"/>
      <c r="TNN55" s="3112"/>
      <c r="TNO55" s="3112"/>
      <c r="TNP55" s="3112"/>
      <c r="TNQ55" s="3112"/>
      <c r="TNR55" s="3112"/>
      <c r="TNS55" s="3112"/>
      <c r="TNT55" s="3112"/>
      <c r="TNU55" s="3112"/>
      <c r="TNV55" s="3112"/>
      <c r="TNW55" s="3112"/>
      <c r="TNX55" s="3112"/>
      <c r="TNY55" s="3112"/>
      <c r="TNZ55" s="3112"/>
      <c r="TOA55" s="3112"/>
      <c r="TOB55" s="3112"/>
      <c r="TOC55" s="3112"/>
      <c r="TOD55" s="3112"/>
      <c r="TOE55" s="3112"/>
      <c r="TOF55" s="3112"/>
      <c r="TOG55" s="3112"/>
      <c r="TOH55" s="3112"/>
      <c r="TOI55" s="3112"/>
      <c r="TOJ55" s="3112"/>
      <c r="TOK55" s="3112"/>
      <c r="TOL55" s="3112"/>
      <c r="TOM55" s="3112"/>
      <c r="TON55" s="3112"/>
      <c r="TOO55" s="3112"/>
      <c r="TOP55" s="3112"/>
      <c r="TOQ55" s="3112"/>
      <c r="TOR55" s="3112"/>
      <c r="TOS55" s="3112"/>
      <c r="TOT55" s="3112"/>
      <c r="TOU55" s="3112"/>
      <c r="TOV55" s="3112"/>
      <c r="TOW55" s="3112"/>
      <c r="TOX55" s="3112"/>
      <c r="TOY55" s="3112"/>
      <c r="TOZ55" s="3112"/>
      <c r="TPA55" s="3112"/>
      <c r="TPB55" s="3112"/>
      <c r="TPC55" s="3112"/>
      <c r="TPD55" s="3112"/>
      <c r="TPE55" s="3112"/>
      <c r="TPF55" s="3112"/>
      <c r="TPG55" s="3112"/>
      <c r="TPH55" s="3112"/>
      <c r="TPI55" s="3112"/>
      <c r="TPJ55" s="3112"/>
      <c r="TPK55" s="3112"/>
      <c r="TPL55" s="3112"/>
      <c r="TPM55" s="3112"/>
      <c r="TPN55" s="3112"/>
      <c r="TPO55" s="3112"/>
      <c r="TPP55" s="3112"/>
      <c r="TPQ55" s="3112"/>
      <c r="TPR55" s="3112"/>
      <c r="TPS55" s="3112"/>
      <c r="TPT55" s="3112"/>
      <c r="TPU55" s="3112"/>
      <c r="TPV55" s="3112"/>
      <c r="TPW55" s="3112"/>
      <c r="TPX55" s="3112"/>
      <c r="TPY55" s="3112"/>
      <c r="TPZ55" s="3112"/>
      <c r="TQA55" s="3112"/>
      <c r="TQB55" s="3112"/>
      <c r="TQC55" s="3112"/>
      <c r="TQD55" s="3112"/>
      <c r="TQE55" s="3112"/>
      <c r="TQF55" s="3112"/>
      <c r="TQG55" s="3112"/>
      <c r="TQH55" s="3112"/>
      <c r="TQI55" s="3112"/>
      <c r="TQJ55" s="3112"/>
      <c r="TQK55" s="3112"/>
      <c r="TQL55" s="3112"/>
      <c r="TQM55" s="3112"/>
      <c r="TQN55" s="3112"/>
      <c r="TQO55" s="3112"/>
      <c r="TQP55" s="3112"/>
      <c r="TQQ55" s="3112"/>
      <c r="TQR55" s="3112"/>
      <c r="TQS55" s="3112"/>
      <c r="TQT55" s="3112"/>
      <c r="TQU55" s="3112"/>
      <c r="TQV55" s="3112"/>
      <c r="TQW55" s="3112"/>
      <c r="TQX55" s="3112"/>
      <c r="TQY55" s="3112"/>
      <c r="TQZ55" s="3112"/>
      <c r="TRA55" s="3112"/>
      <c r="TRB55" s="3112"/>
      <c r="TRC55" s="3112"/>
      <c r="TRD55" s="3112"/>
      <c r="TRE55" s="3112"/>
      <c r="TRF55" s="3112"/>
      <c r="TRG55" s="3112"/>
      <c r="TRH55" s="3112"/>
      <c r="TRI55" s="3112"/>
      <c r="TRJ55" s="3112"/>
      <c r="TRK55" s="3112"/>
      <c r="TRL55" s="3112"/>
      <c r="TRM55" s="3112"/>
      <c r="TRN55" s="3112"/>
      <c r="TRO55" s="3112"/>
      <c r="TRP55" s="3112"/>
      <c r="TRQ55" s="3112"/>
      <c r="TRR55" s="3112"/>
      <c r="TRS55" s="3112"/>
      <c r="TRT55" s="3112"/>
      <c r="TRU55" s="3112"/>
      <c r="TRV55" s="3112"/>
      <c r="TRW55" s="3112"/>
      <c r="TRX55" s="3112"/>
      <c r="TRY55" s="3112"/>
      <c r="TRZ55" s="3112"/>
      <c r="TSA55" s="3112"/>
      <c r="TSB55" s="3112"/>
      <c r="TSC55" s="3112"/>
      <c r="TSD55" s="3112"/>
      <c r="TSE55" s="3112"/>
      <c r="TSF55" s="3112"/>
      <c r="TSG55" s="3112"/>
      <c r="TSH55" s="3112"/>
      <c r="TSI55" s="3112"/>
      <c r="TSJ55" s="3112"/>
      <c r="TSK55" s="3112"/>
      <c r="TSL55" s="3112"/>
      <c r="TSM55" s="3112"/>
      <c r="TSN55" s="3112"/>
      <c r="TSO55" s="3112"/>
      <c r="TSP55" s="3112"/>
      <c r="TSQ55" s="3112"/>
      <c r="TSR55" s="3112"/>
      <c r="TSS55" s="3112"/>
      <c r="TST55" s="3112"/>
      <c r="TSU55" s="3112"/>
      <c r="TSV55" s="3112"/>
      <c r="TSW55" s="3112"/>
      <c r="TSX55" s="3112"/>
      <c r="TSY55" s="3112"/>
      <c r="TSZ55" s="3112"/>
      <c r="TTA55" s="3112"/>
      <c r="TTB55" s="3112"/>
      <c r="TTC55" s="3112"/>
      <c r="TTD55" s="3112"/>
      <c r="TTE55" s="3112"/>
      <c r="TTF55" s="3112"/>
      <c r="TTG55" s="3112"/>
      <c r="TTH55" s="3112"/>
      <c r="TTI55" s="3112"/>
      <c r="TTJ55" s="3112"/>
      <c r="TTK55" s="3112"/>
      <c r="TTL55" s="3112"/>
      <c r="TTM55" s="3112"/>
      <c r="TTN55" s="3112"/>
      <c r="TTO55" s="3112"/>
      <c r="TTP55" s="3112"/>
      <c r="TTQ55" s="3112"/>
      <c r="TTR55" s="3112"/>
      <c r="TTS55" s="3112"/>
      <c r="TTT55" s="3112"/>
      <c r="TTU55" s="3112"/>
      <c r="TTV55" s="3112"/>
      <c r="TTW55" s="3112"/>
      <c r="TTX55" s="3112"/>
      <c r="TTY55" s="3112"/>
      <c r="TTZ55" s="3112"/>
      <c r="TUA55" s="3112"/>
      <c r="TUB55" s="3112"/>
      <c r="TUC55" s="3112"/>
      <c r="TUD55" s="3112"/>
      <c r="TUE55" s="3112"/>
      <c r="TUF55" s="3112"/>
      <c r="TUG55" s="3112"/>
      <c r="TUH55" s="3112"/>
      <c r="TUI55" s="3112"/>
      <c r="TUJ55" s="3112"/>
      <c r="TUK55" s="3112"/>
      <c r="TUL55" s="3112"/>
      <c r="TUM55" s="3112"/>
      <c r="TUN55" s="3112"/>
      <c r="TUO55" s="3112"/>
      <c r="TUP55" s="3112"/>
      <c r="TUQ55" s="3112"/>
      <c r="TUR55" s="3112"/>
      <c r="TUS55" s="3112"/>
      <c r="TUT55" s="3112"/>
      <c r="TUU55" s="3112"/>
      <c r="TUV55" s="3112"/>
      <c r="TUW55" s="3112"/>
      <c r="TUX55" s="3112"/>
      <c r="TUY55" s="3112"/>
      <c r="TUZ55" s="3112"/>
      <c r="TVA55" s="3112"/>
      <c r="TVB55" s="3112"/>
      <c r="TVC55" s="3112"/>
      <c r="TVD55" s="3112"/>
      <c r="TVE55" s="3112"/>
      <c r="TVF55" s="3112"/>
      <c r="TVG55" s="3112"/>
      <c r="TVH55" s="3112"/>
      <c r="TVI55" s="3112"/>
      <c r="TVJ55" s="3112"/>
      <c r="TVK55" s="3112"/>
      <c r="TVL55" s="3112"/>
      <c r="TVM55" s="3112"/>
      <c r="TVN55" s="3112"/>
      <c r="TVO55" s="3112"/>
      <c r="TVP55" s="3112"/>
      <c r="TVQ55" s="3112"/>
      <c r="TVR55" s="3112"/>
      <c r="TVS55" s="3112"/>
      <c r="TVT55" s="3112"/>
      <c r="TVU55" s="3112"/>
      <c r="TVV55" s="3112"/>
      <c r="TVW55" s="3112"/>
      <c r="TVX55" s="3112"/>
      <c r="TVY55" s="3112"/>
      <c r="TVZ55" s="3112"/>
      <c r="TWA55" s="3112"/>
      <c r="TWB55" s="3112"/>
      <c r="TWC55" s="3112"/>
      <c r="TWD55" s="3112"/>
      <c r="TWE55" s="3112"/>
      <c r="TWF55" s="3112"/>
      <c r="TWG55" s="3112"/>
      <c r="TWH55" s="3112"/>
      <c r="TWI55" s="3112"/>
      <c r="TWJ55" s="3112"/>
      <c r="TWK55" s="3112"/>
      <c r="TWL55" s="3112"/>
      <c r="TWM55" s="3112"/>
      <c r="TWN55" s="3112"/>
      <c r="TWO55" s="3112"/>
      <c r="TWP55" s="3112"/>
      <c r="TWQ55" s="3112"/>
      <c r="TWR55" s="3112"/>
      <c r="TWS55" s="3112"/>
      <c r="TWT55" s="3112"/>
      <c r="TWU55" s="3112"/>
      <c r="TWV55" s="3112"/>
      <c r="TWW55" s="3112"/>
      <c r="TWX55" s="3112"/>
      <c r="TWY55" s="3112"/>
      <c r="TWZ55" s="3112"/>
      <c r="TXA55" s="3112"/>
      <c r="TXB55" s="3112"/>
      <c r="TXC55" s="3112"/>
      <c r="TXD55" s="3112"/>
      <c r="TXE55" s="3112"/>
      <c r="TXF55" s="3112"/>
      <c r="TXG55" s="3112"/>
      <c r="TXH55" s="3112"/>
      <c r="TXI55" s="3112"/>
      <c r="TXJ55" s="3112"/>
      <c r="TXK55" s="3112"/>
      <c r="TXL55" s="3112"/>
      <c r="TXM55" s="3112"/>
      <c r="TXN55" s="3112"/>
      <c r="TXO55" s="3112"/>
      <c r="TXP55" s="3112"/>
      <c r="TXQ55" s="3112"/>
      <c r="TXR55" s="3112"/>
      <c r="TXS55" s="3112"/>
      <c r="TXT55" s="3112"/>
      <c r="TXU55" s="3112"/>
      <c r="TXV55" s="3112"/>
      <c r="TXW55" s="3112"/>
      <c r="TXX55" s="3112"/>
      <c r="TXY55" s="3112"/>
      <c r="TXZ55" s="3112"/>
      <c r="TYA55" s="3112"/>
      <c r="TYB55" s="3112"/>
      <c r="TYC55" s="3112"/>
      <c r="TYD55" s="3112"/>
      <c r="TYE55" s="3112"/>
      <c r="TYF55" s="3112"/>
      <c r="TYG55" s="3112"/>
      <c r="TYH55" s="3112"/>
      <c r="TYI55" s="3112"/>
      <c r="TYJ55" s="3112"/>
      <c r="TYK55" s="3112"/>
      <c r="TYL55" s="3112"/>
      <c r="TYM55" s="3112"/>
      <c r="TYN55" s="3112"/>
      <c r="TYO55" s="3112"/>
      <c r="TYP55" s="3112"/>
      <c r="TYQ55" s="3112"/>
      <c r="TYR55" s="3112"/>
      <c r="TYS55" s="3112"/>
      <c r="TYT55" s="3112"/>
      <c r="TYU55" s="3112"/>
      <c r="TYV55" s="3112"/>
      <c r="TYW55" s="3112"/>
      <c r="TYX55" s="3112"/>
      <c r="TYY55" s="3112"/>
      <c r="TYZ55" s="3112"/>
      <c r="TZA55" s="3112"/>
      <c r="TZB55" s="3112"/>
      <c r="TZC55" s="3112"/>
      <c r="TZD55" s="3112"/>
      <c r="TZE55" s="3112"/>
      <c r="TZF55" s="3112"/>
      <c r="TZG55" s="3112"/>
      <c r="TZH55" s="3112"/>
      <c r="TZI55" s="3112"/>
      <c r="TZJ55" s="3112"/>
      <c r="TZK55" s="3112"/>
      <c r="TZL55" s="3112"/>
      <c r="TZM55" s="3112"/>
      <c r="TZN55" s="3112"/>
      <c r="TZO55" s="3112"/>
      <c r="TZP55" s="3112"/>
      <c r="TZQ55" s="3112"/>
      <c r="TZR55" s="3112"/>
      <c r="TZS55" s="3112"/>
      <c r="TZT55" s="3112"/>
      <c r="TZU55" s="3112"/>
      <c r="TZV55" s="3112"/>
      <c r="TZW55" s="3112"/>
      <c r="TZX55" s="3112"/>
      <c r="TZY55" s="3112"/>
      <c r="TZZ55" s="3112"/>
      <c r="UAA55" s="3112"/>
      <c r="UAB55" s="3112"/>
      <c r="UAC55" s="3112"/>
      <c r="UAD55" s="3112"/>
      <c r="UAE55" s="3112"/>
      <c r="UAF55" s="3112"/>
      <c r="UAG55" s="3112"/>
      <c r="UAH55" s="3112"/>
      <c r="UAI55" s="3112"/>
      <c r="UAJ55" s="3112"/>
      <c r="UAK55" s="3112"/>
      <c r="UAL55" s="3112"/>
      <c r="UAM55" s="3112"/>
      <c r="UAN55" s="3112"/>
      <c r="UAO55" s="3112"/>
      <c r="UAP55" s="3112"/>
      <c r="UAQ55" s="3112"/>
      <c r="UAR55" s="3112"/>
      <c r="UAS55" s="3112"/>
      <c r="UAT55" s="3112"/>
      <c r="UAU55" s="3112"/>
      <c r="UAV55" s="3112"/>
      <c r="UAW55" s="3112"/>
      <c r="UAX55" s="3112"/>
      <c r="UAY55" s="3112"/>
      <c r="UAZ55" s="3112"/>
      <c r="UBA55" s="3112"/>
      <c r="UBB55" s="3112"/>
      <c r="UBC55" s="3112"/>
      <c r="UBD55" s="3112"/>
      <c r="UBE55" s="3112"/>
      <c r="UBF55" s="3112"/>
      <c r="UBG55" s="3112"/>
      <c r="UBH55" s="3112"/>
      <c r="UBI55" s="3112"/>
      <c r="UBJ55" s="3112"/>
      <c r="UBK55" s="3112"/>
      <c r="UBL55" s="3112"/>
      <c r="UBM55" s="3112"/>
      <c r="UBN55" s="3112"/>
      <c r="UBO55" s="3112"/>
      <c r="UBP55" s="3112"/>
      <c r="UBQ55" s="3112"/>
      <c r="UBR55" s="3112"/>
      <c r="UBS55" s="3112"/>
      <c r="UBT55" s="3112"/>
      <c r="UBU55" s="3112"/>
      <c r="UBV55" s="3112"/>
      <c r="UBW55" s="3112"/>
      <c r="UBX55" s="3112"/>
      <c r="UBY55" s="3112"/>
      <c r="UBZ55" s="3112"/>
      <c r="UCA55" s="3112"/>
      <c r="UCB55" s="3112"/>
      <c r="UCC55" s="3112"/>
      <c r="UCD55" s="3112"/>
      <c r="UCE55" s="3112"/>
      <c r="UCF55" s="3112"/>
      <c r="UCG55" s="3112"/>
      <c r="UCH55" s="3112"/>
      <c r="UCI55" s="3112"/>
      <c r="UCJ55" s="3112"/>
      <c r="UCK55" s="3112"/>
      <c r="UCL55" s="3112"/>
      <c r="UCM55" s="3112"/>
      <c r="UCN55" s="3112"/>
      <c r="UCO55" s="3112"/>
      <c r="UCP55" s="3112"/>
      <c r="UCQ55" s="3112"/>
      <c r="UCR55" s="3112"/>
      <c r="UCS55" s="3112"/>
      <c r="UCT55" s="3112"/>
      <c r="UCU55" s="3112"/>
      <c r="UCV55" s="3112"/>
      <c r="UCW55" s="3112"/>
      <c r="UCX55" s="3112"/>
      <c r="UCY55" s="3112"/>
      <c r="UCZ55" s="3112"/>
      <c r="UDA55" s="3112"/>
      <c r="UDB55" s="3112"/>
      <c r="UDC55" s="3112"/>
      <c r="UDD55" s="3112"/>
      <c r="UDE55" s="3112"/>
      <c r="UDF55" s="3112"/>
      <c r="UDG55" s="3112"/>
      <c r="UDH55" s="3112"/>
      <c r="UDI55" s="3112"/>
      <c r="UDJ55" s="3112"/>
      <c r="UDK55" s="3112"/>
      <c r="UDL55" s="3112"/>
      <c r="UDM55" s="3112"/>
      <c r="UDN55" s="3112"/>
      <c r="UDO55" s="3112"/>
      <c r="UDP55" s="3112"/>
      <c r="UDQ55" s="3112"/>
      <c r="UDR55" s="3112"/>
      <c r="UDS55" s="3112"/>
      <c r="UDT55" s="3112"/>
      <c r="UDU55" s="3112"/>
      <c r="UDV55" s="3112"/>
      <c r="UDW55" s="3112"/>
      <c r="UDX55" s="3112"/>
      <c r="UDY55" s="3112"/>
      <c r="UDZ55" s="3112"/>
      <c r="UEA55" s="3112"/>
      <c r="UEB55" s="3112"/>
      <c r="UEC55" s="3112"/>
      <c r="UED55" s="3112"/>
      <c r="UEE55" s="3112"/>
      <c r="UEF55" s="3112"/>
      <c r="UEG55" s="3112"/>
      <c r="UEH55" s="3112"/>
      <c r="UEI55" s="3112"/>
      <c r="UEJ55" s="3112"/>
      <c r="UEK55" s="3112"/>
      <c r="UEL55" s="3112"/>
      <c r="UEM55" s="3112"/>
      <c r="UEN55" s="3112"/>
      <c r="UEO55" s="3112"/>
      <c r="UEP55" s="3112"/>
      <c r="UEQ55" s="3112"/>
      <c r="UER55" s="3112"/>
      <c r="UES55" s="3112"/>
      <c r="UET55" s="3112"/>
      <c r="UEU55" s="3112"/>
      <c r="UEV55" s="3112"/>
      <c r="UEW55" s="3112"/>
      <c r="UEX55" s="3112"/>
      <c r="UEY55" s="3112"/>
      <c r="UEZ55" s="3112"/>
      <c r="UFA55" s="3112"/>
      <c r="UFB55" s="3112"/>
      <c r="UFC55" s="3112"/>
      <c r="UFD55" s="3112"/>
      <c r="UFE55" s="3112"/>
      <c r="UFF55" s="3112"/>
      <c r="UFG55" s="3112"/>
      <c r="UFH55" s="3112"/>
      <c r="UFI55" s="3112"/>
      <c r="UFJ55" s="3112"/>
      <c r="UFK55" s="3112"/>
      <c r="UFL55" s="3112"/>
      <c r="UFM55" s="3112"/>
      <c r="UFN55" s="3112"/>
      <c r="UFO55" s="3112"/>
      <c r="UFP55" s="3112"/>
      <c r="UFQ55" s="3112"/>
      <c r="UFR55" s="3112"/>
      <c r="UFS55" s="3112"/>
      <c r="UFT55" s="3112"/>
      <c r="UFU55" s="3112"/>
      <c r="UFV55" s="3112"/>
      <c r="UFW55" s="3112"/>
      <c r="UFX55" s="3112"/>
      <c r="UFY55" s="3112"/>
      <c r="UFZ55" s="3112"/>
      <c r="UGA55" s="3112"/>
      <c r="UGB55" s="3112"/>
      <c r="UGC55" s="3112"/>
      <c r="UGD55" s="3112"/>
      <c r="UGE55" s="3112"/>
      <c r="UGF55" s="3112"/>
      <c r="UGG55" s="3112"/>
      <c r="UGH55" s="3112"/>
      <c r="UGI55" s="3112"/>
      <c r="UGJ55" s="3112"/>
      <c r="UGK55" s="3112"/>
      <c r="UGL55" s="3112"/>
      <c r="UGM55" s="3112"/>
      <c r="UGN55" s="3112"/>
      <c r="UGO55" s="3112"/>
      <c r="UGP55" s="3112"/>
      <c r="UGQ55" s="3112"/>
      <c r="UGR55" s="3112"/>
      <c r="UGS55" s="3112"/>
      <c r="UGT55" s="3112"/>
      <c r="UGU55" s="3112"/>
      <c r="UGV55" s="3112"/>
      <c r="UGW55" s="3112"/>
      <c r="UGX55" s="3112"/>
      <c r="UGY55" s="3112"/>
      <c r="UGZ55" s="3112"/>
      <c r="UHA55" s="3112"/>
      <c r="UHB55" s="3112"/>
      <c r="UHC55" s="3112"/>
      <c r="UHD55" s="3112"/>
      <c r="UHE55" s="3112"/>
      <c r="UHF55" s="3112"/>
      <c r="UHG55" s="3112"/>
      <c r="UHH55" s="3112"/>
      <c r="UHI55" s="3112"/>
      <c r="UHJ55" s="3112"/>
      <c r="UHK55" s="3112"/>
      <c r="UHL55" s="3112"/>
      <c r="UHM55" s="3112"/>
      <c r="UHN55" s="3112"/>
      <c r="UHO55" s="3112"/>
      <c r="UHP55" s="3112"/>
      <c r="UHQ55" s="3112"/>
      <c r="UHR55" s="3112"/>
      <c r="UHS55" s="3112"/>
      <c r="UHT55" s="3112"/>
      <c r="UHU55" s="3112"/>
      <c r="UHV55" s="3112"/>
      <c r="UHW55" s="3112"/>
      <c r="UHX55" s="3112"/>
      <c r="UHY55" s="3112"/>
      <c r="UHZ55" s="3112"/>
      <c r="UIA55" s="3112"/>
      <c r="UIB55" s="3112"/>
      <c r="UIC55" s="3112"/>
      <c r="UID55" s="3112"/>
      <c r="UIE55" s="3112"/>
      <c r="UIF55" s="3112"/>
      <c r="UIG55" s="3112"/>
      <c r="UIH55" s="3112"/>
      <c r="UII55" s="3112"/>
      <c r="UIJ55" s="3112"/>
      <c r="UIK55" s="3112"/>
      <c r="UIL55" s="3112"/>
      <c r="UIM55" s="3112"/>
      <c r="UIN55" s="3112"/>
      <c r="UIO55" s="3112"/>
      <c r="UIP55" s="3112"/>
      <c r="UIQ55" s="3112"/>
      <c r="UIR55" s="3112"/>
      <c r="UIS55" s="3112"/>
      <c r="UIT55" s="3112"/>
      <c r="UIU55" s="3112"/>
      <c r="UIV55" s="3112"/>
      <c r="UIW55" s="3112"/>
      <c r="UIX55" s="3112"/>
      <c r="UIY55" s="3112"/>
      <c r="UIZ55" s="3112"/>
      <c r="UJA55" s="3112"/>
      <c r="UJB55" s="3112"/>
      <c r="UJC55" s="3112"/>
      <c r="UJD55" s="3112"/>
      <c r="UJE55" s="3112"/>
      <c r="UJF55" s="3112"/>
      <c r="UJG55" s="3112"/>
      <c r="UJH55" s="3112"/>
      <c r="UJI55" s="3112"/>
      <c r="UJJ55" s="3112"/>
      <c r="UJK55" s="3112"/>
      <c r="UJL55" s="3112"/>
      <c r="UJM55" s="3112"/>
      <c r="UJN55" s="3112"/>
      <c r="UJO55" s="3112"/>
      <c r="UJP55" s="3112"/>
      <c r="UJQ55" s="3112"/>
      <c r="UJR55" s="3112"/>
      <c r="UJS55" s="3112"/>
      <c r="UJT55" s="3112"/>
      <c r="UJU55" s="3112"/>
      <c r="UJV55" s="3112"/>
      <c r="UJW55" s="3112"/>
      <c r="UJX55" s="3112"/>
      <c r="UJY55" s="3112"/>
      <c r="UJZ55" s="3112"/>
      <c r="UKA55" s="3112"/>
      <c r="UKB55" s="3112"/>
      <c r="UKC55" s="3112"/>
      <c r="UKD55" s="3112"/>
      <c r="UKE55" s="3112"/>
      <c r="UKF55" s="3112"/>
      <c r="UKG55" s="3112"/>
      <c r="UKH55" s="3112"/>
      <c r="UKI55" s="3112"/>
      <c r="UKJ55" s="3112"/>
      <c r="UKK55" s="3112"/>
      <c r="UKL55" s="3112"/>
      <c r="UKM55" s="3112"/>
      <c r="UKN55" s="3112"/>
      <c r="UKO55" s="3112"/>
      <c r="UKP55" s="3112"/>
      <c r="UKQ55" s="3112"/>
      <c r="UKR55" s="3112"/>
      <c r="UKS55" s="3112"/>
      <c r="UKT55" s="3112"/>
      <c r="UKU55" s="3112"/>
      <c r="UKV55" s="3112"/>
      <c r="UKW55" s="3112"/>
      <c r="UKX55" s="3112"/>
      <c r="UKY55" s="3112"/>
      <c r="UKZ55" s="3112"/>
      <c r="ULA55" s="3112"/>
      <c r="ULB55" s="3112"/>
      <c r="ULC55" s="3112"/>
      <c r="ULD55" s="3112"/>
      <c r="ULE55" s="3112"/>
      <c r="ULF55" s="3112"/>
      <c r="ULG55" s="3112"/>
      <c r="ULH55" s="3112"/>
      <c r="ULI55" s="3112"/>
      <c r="ULJ55" s="3112"/>
      <c r="ULK55" s="3112"/>
      <c r="ULL55" s="3112"/>
      <c r="ULM55" s="3112"/>
      <c r="ULN55" s="3112"/>
      <c r="ULO55" s="3112"/>
      <c r="ULP55" s="3112"/>
      <c r="ULQ55" s="3112"/>
      <c r="ULR55" s="3112"/>
      <c r="ULS55" s="3112"/>
      <c r="ULT55" s="3112"/>
      <c r="ULU55" s="3112"/>
      <c r="ULV55" s="3112"/>
      <c r="ULW55" s="3112"/>
      <c r="ULX55" s="3112"/>
      <c r="ULY55" s="3112"/>
      <c r="ULZ55" s="3112"/>
      <c r="UMA55" s="3112"/>
      <c r="UMB55" s="3112"/>
      <c r="UMC55" s="3112"/>
      <c r="UMD55" s="3112"/>
      <c r="UME55" s="3112"/>
      <c r="UMF55" s="3112"/>
      <c r="UMG55" s="3112"/>
      <c r="UMH55" s="3112"/>
      <c r="UMI55" s="3112"/>
      <c r="UMJ55" s="3112"/>
      <c r="UMK55" s="3112"/>
      <c r="UML55" s="3112"/>
      <c r="UMM55" s="3112"/>
      <c r="UMN55" s="3112"/>
      <c r="UMO55" s="3112"/>
      <c r="UMP55" s="3112"/>
      <c r="UMQ55" s="3112"/>
      <c r="UMR55" s="3112"/>
      <c r="UMS55" s="3112"/>
      <c r="UMT55" s="3112"/>
      <c r="UMU55" s="3112"/>
      <c r="UMV55" s="3112"/>
      <c r="UMW55" s="3112"/>
      <c r="UMX55" s="3112"/>
      <c r="UMY55" s="3112"/>
      <c r="UMZ55" s="3112"/>
      <c r="UNA55" s="3112"/>
      <c r="UNB55" s="3112"/>
      <c r="UNC55" s="3112"/>
      <c r="UND55" s="3112"/>
      <c r="UNE55" s="3112"/>
      <c r="UNF55" s="3112"/>
      <c r="UNG55" s="3112"/>
      <c r="UNH55" s="3112"/>
      <c r="UNI55" s="3112"/>
      <c r="UNJ55" s="3112"/>
      <c r="UNK55" s="3112"/>
      <c r="UNL55" s="3112"/>
      <c r="UNM55" s="3112"/>
      <c r="UNN55" s="3112"/>
      <c r="UNO55" s="3112"/>
      <c r="UNP55" s="3112"/>
      <c r="UNQ55" s="3112"/>
      <c r="UNR55" s="3112"/>
      <c r="UNS55" s="3112"/>
      <c r="UNT55" s="3112"/>
      <c r="UNU55" s="3112"/>
      <c r="UNV55" s="3112"/>
      <c r="UNW55" s="3112"/>
      <c r="UNX55" s="3112"/>
      <c r="UNY55" s="3112"/>
      <c r="UNZ55" s="3112"/>
      <c r="UOA55" s="3112"/>
      <c r="UOB55" s="3112"/>
      <c r="UOC55" s="3112"/>
      <c r="UOD55" s="3112"/>
      <c r="UOE55" s="3112"/>
      <c r="UOF55" s="3112"/>
      <c r="UOG55" s="3112"/>
      <c r="UOH55" s="3112"/>
      <c r="UOI55" s="3112"/>
      <c r="UOJ55" s="3112"/>
      <c r="UOK55" s="3112"/>
      <c r="UOL55" s="3112"/>
      <c r="UOM55" s="3112"/>
      <c r="UON55" s="3112"/>
      <c r="UOO55" s="3112"/>
      <c r="UOP55" s="3112"/>
      <c r="UOQ55" s="3112"/>
      <c r="UOR55" s="3112"/>
      <c r="UOS55" s="3112"/>
      <c r="UOT55" s="3112"/>
      <c r="UOU55" s="3112"/>
      <c r="UOV55" s="3112"/>
      <c r="UOW55" s="3112"/>
      <c r="UOX55" s="3112"/>
      <c r="UOY55" s="3112"/>
      <c r="UOZ55" s="3112"/>
      <c r="UPA55" s="3112"/>
      <c r="UPB55" s="3112"/>
      <c r="UPC55" s="3112"/>
      <c r="UPD55" s="3112"/>
      <c r="UPE55" s="3112"/>
      <c r="UPF55" s="3112"/>
      <c r="UPG55" s="3112"/>
      <c r="UPH55" s="3112"/>
      <c r="UPI55" s="3112"/>
      <c r="UPJ55" s="3112"/>
      <c r="UPK55" s="3112"/>
      <c r="UPL55" s="3112"/>
      <c r="UPM55" s="3112"/>
      <c r="UPN55" s="3112"/>
      <c r="UPO55" s="3112"/>
      <c r="UPP55" s="3112"/>
      <c r="UPQ55" s="3112"/>
      <c r="UPR55" s="3112"/>
      <c r="UPS55" s="3112"/>
      <c r="UPT55" s="3112"/>
      <c r="UPU55" s="3112"/>
      <c r="UPV55" s="3112"/>
      <c r="UPW55" s="3112"/>
      <c r="UPX55" s="3112"/>
      <c r="UPY55" s="3112"/>
      <c r="UPZ55" s="3112"/>
      <c r="UQA55" s="3112"/>
      <c r="UQB55" s="3112"/>
      <c r="UQC55" s="3112"/>
      <c r="UQD55" s="3112"/>
      <c r="UQE55" s="3112"/>
      <c r="UQF55" s="3112"/>
      <c r="UQG55" s="3112"/>
      <c r="UQH55" s="3112"/>
      <c r="UQI55" s="3112"/>
      <c r="UQJ55" s="3112"/>
      <c r="UQK55" s="3112"/>
      <c r="UQL55" s="3112"/>
      <c r="UQM55" s="3112"/>
      <c r="UQN55" s="3112"/>
      <c r="UQO55" s="3112"/>
      <c r="UQP55" s="3112"/>
      <c r="UQQ55" s="3112"/>
      <c r="UQR55" s="3112"/>
      <c r="UQS55" s="3112"/>
      <c r="UQT55" s="3112"/>
      <c r="UQU55" s="3112"/>
      <c r="UQV55" s="3112"/>
      <c r="UQW55" s="3112"/>
      <c r="UQX55" s="3112"/>
      <c r="UQY55" s="3112"/>
      <c r="UQZ55" s="3112"/>
      <c r="URA55" s="3112"/>
      <c r="URB55" s="3112"/>
      <c r="URC55" s="3112"/>
      <c r="URD55" s="3112"/>
      <c r="URE55" s="3112"/>
      <c r="URF55" s="3112"/>
      <c r="URG55" s="3112"/>
      <c r="URH55" s="3112"/>
      <c r="URI55" s="3112"/>
      <c r="URJ55" s="3112"/>
      <c r="URK55" s="3112"/>
      <c r="URL55" s="3112"/>
      <c r="URM55" s="3112"/>
      <c r="URN55" s="3112"/>
      <c r="URO55" s="3112"/>
      <c r="URP55" s="3112"/>
      <c r="URQ55" s="3112"/>
      <c r="URR55" s="3112"/>
      <c r="URS55" s="3112"/>
      <c r="URT55" s="3112"/>
      <c r="URU55" s="3112"/>
      <c r="URV55" s="3112"/>
      <c r="URW55" s="3112"/>
      <c r="URX55" s="3112"/>
      <c r="URY55" s="3112"/>
      <c r="URZ55" s="3112"/>
      <c r="USA55" s="3112"/>
      <c r="USB55" s="3112"/>
      <c r="USC55" s="3112"/>
      <c r="USD55" s="3112"/>
      <c r="USE55" s="3112"/>
      <c r="USF55" s="3112"/>
      <c r="USG55" s="3112"/>
      <c r="USH55" s="3112"/>
      <c r="USI55" s="3112"/>
      <c r="USJ55" s="3112"/>
      <c r="USK55" s="3112"/>
      <c r="USL55" s="3112"/>
      <c r="USM55" s="3112"/>
      <c r="USN55" s="3112"/>
      <c r="USO55" s="3112"/>
      <c r="USP55" s="3112"/>
      <c r="USQ55" s="3112"/>
      <c r="USR55" s="3112"/>
      <c r="USS55" s="3112"/>
      <c r="UST55" s="3112"/>
      <c r="USU55" s="3112"/>
      <c r="USV55" s="3112"/>
      <c r="USW55" s="3112"/>
      <c r="USX55" s="3112"/>
      <c r="USY55" s="3112"/>
      <c r="USZ55" s="3112"/>
      <c r="UTA55" s="3112"/>
      <c r="UTB55" s="3112"/>
      <c r="UTC55" s="3112"/>
      <c r="UTD55" s="3112"/>
      <c r="UTE55" s="3112"/>
      <c r="UTF55" s="3112"/>
      <c r="UTG55" s="3112"/>
      <c r="UTH55" s="3112"/>
      <c r="UTI55" s="3112"/>
      <c r="UTJ55" s="3112"/>
      <c r="UTK55" s="3112"/>
      <c r="UTL55" s="3112"/>
      <c r="UTM55" s="3112"/>
      <c r="UTN55" s="3112"/>
      <c r="UTO55" s="3112"/>
      <c r="UTP55" s="3112"/>
      <c r="UTQ55" s="3112"/>
      <c r="UTR55" s="3112"/>
      <c r="UTS55" s="3112"/>
      <c r="UTT55" s="3112"/>
      <c r="UTU55" s="3112"/>
      <c r="UTV55" s="3112"/>
      <c r="UTW55" s="3112"/>
      <c r="UTX55" s="3112"/>
      <c r="UTY55" s="3112"/>
      <c r="UTZ55" s="3112"/>
      <c r="UUA55" s="3112"/>
      <c r="UUB55" s="3112"/>
      <c r="UUC55" s="3112"/>
      <c r="UUD55" s="3112"/>
      <c r="UUE55" s="3112"/>
      <c r="UUF55" s="3112"/>
      <c r="UUG55" s="3112"/>
      <c r="UUH55" s="3112"/>
      <c r="UUI55" s="3112"/>
      <c r="UUJ55" s="3112"/>
      <c r="UUK55" s="3112"/>
      <c r="UUL55" s="3112"/>
      <c r="UUM55" s="3112"/>
      <c r="UUN55" s="3112"/>
      <c r="UUO55" s="3112"/>
      <c r="UUP55" s="3112"/>
      <c r="UUQ55" s="3112"/>
      <c r="UUR55" s="3112"/>
      <c r="UUS55" s="3112"/>
      <c r="UUT55" s="3112"/>
      <c r="UUU55" s="3112"/>
      <c r="UUV55" s="3112"/>
      <c r="UUW55" s="3112"/>
      <c r="UUX55" s="3112"/>
      <c r="UUY55" s="3112"/>
      <c r="UUZ55" s="3112"/>
      <c r="UVA55" s="3112"/>
      <c r="UVB55" s="3112"/>
      <c r="UVC55" s="3112"/>
      <c r="UVD55" s="3112"/>
      <c r="UVE55" s="3112"/>
      <c r="UVF55" s="3112"/>
      <c r="UVG55" s="3112"/>
      <c r="UVH55" s="3112"/>
      <c r="UVI55" s="3112"/>
      <c r="UVJ55" s="3112"/>
      <c r="UVK55" s="3112"/>
      <c r="UVL55" s="3112"/>
      <c r="UVM55" s="3112"/>
      <c r="UVN55" s="3112"/>
      <c r="UVO55" s="3112"/>
      <c r="UVP55" s="3112"/>
      <c r="UVQ55" s="3112"/>
      <c r="UVR55" s="3112"/>
      <c r="UVS55" s="3112"/>
      <c r="UVT55" s="3112"/>
      <c r="UVU55" s="3112"/>
      <c r="UVV55" s="3112"/>
      <c r="UVW55" s="3112"/>
      <c r="UVX55" s="3112"/>
      <c r="UVY55" s="3112"/>
      <c r="UVZ55" s="3112"/>
      <c r="UWA55" s="3112"/>
      <c r="UWB55" s="3112"/>
      <c r="UWC55" s="3112"/>
      <c r="UWD55" s="3112"/>
      <c r="UWE55" s="3112"/>
      <c r="UWF55" s="3112"/>
      <c r="UWG55" s="3112"/>
      <c r="UWH55" s="3112"/>
      <c r="UWI55" s="3112"/>
      <c r="UWJ55" s="3112"/>
      <c r="UWK55" s="3112"/>
      <c r="UWL55" s="3112"/>
      <c r="UWM55" s="3112"/>
      <c r="UWN55" s="3112"/>
      <c r="UWO55" s="3112"/>
      <c r="UWP55" s="3112"/>
      <c r="UWQ55" s="3112"/>
      <c r="UWR55" s="3112"/>
      <c r="UWS55" s="3112"/>
      <c r="UWT55" s="3112"/>
      <c r="UWU55" s="3112"/>
      <c r="UWV55" s="3112"/>
      <c r="UWW55" s="3112"/>
      <c r="UWX55" s="3112"/>
      <c r="UWY55" s="3112"/>
      <c r="UWZ55" s="3112"/>
      <c r="UXA55" s="3112"/>
      <c r="UXB55" s="3112"/>
      <c r="UXC55" s="3112"/>
      <c r="UXD55" s="3112"/>
      <c r="UXE55" s="3112"/>
      <c r="UXF55" s="3112"/>
      <c r="UXG55" s="3112"/>
      <c r="UXH55" s="3112"/>
      <c r="UXI55" s="3112"/>
      <c r="UXJ55" s="3112"/>
      <c r="UXK55" s="3112"/>
      <c r="UXL55" s="3112"/>
      <c r="UXM55" s="3112"/>
      <c r="UXN55" s="3112"/>
      <c r="UXO55" s="3112"/>
      <c r="UXP55" s="3112"/>
      <c r="UXQ55" s="3112"/>
      <c r="UXR55" s="3112"/>
      <c r="UXS55" s="3112"/>
      <c r="UXT55" s="3112"/>
      <c r="UXU55" s="3112"/>
      <c r="UXV55" s="3112"/>
      <c r="UXW55" s="3112"/>
      <c r="UXX55" s="3112"/>
      <c r="UXY55" s="3112"/>
      <c r="UXZ55" s="3112"/>
      <c r="UYA55" s="3112"/>
      <c r="UYB55" s="3112"/>
      <c r="UYC55" s="3112"/>
      <c r="UYD55" s="3112"/>
      <c r="UYE55" s="3112"/>
      <c r="UYF55" s="3112"/>
      <c r="UYG55" s="3112"/>
      <c r="UYH55" s="3112"/>
      <c r="UYI55" s="3112"/>
      <c r="UYJ55" s="3112"/>
      <c r="UYK55" s="3112"/>
      <c r="UYL55" s="3112"/>
      <c r="UYM55" s="3112"/>
      <c r="UYN55" s="3112"/>
      <c r="UYO55" s="3112"/>
      <c r="UYP55" s="3112"/>
      <c r="UYQ55" s="3112"/>
      <c r="UYR55" s="3112"/>
      <c r="UYS55" s="3112"/>
      <c r="UYT55" s="3112"/>
      <c r="UYU55" s="3112"/>
      <c r="UYV55" s="3112"/>
      <c r="UYW55" s="3112"/>
      <c r="UYX55" s="3112"/>
      <c r="UYY55" s="3112"/>
      <c r="UYZ55" s="3112"/>
      <c r="UZA55" s="3112"/>
      <c r="UZB55" s="3112"/>
      <c r="UZC55" s="3112"/>
      <c r="UZD55" s="3112"/>
      <c r="UZE55" s="3112"/>
      <c r="UZF55" s="3112"/>
      <c r="UZG55" s="3112"/>
      <c r="UZH55" s="3112"/>
      <c r="UZI55" s="3112"/>
      <c r="UZJ55" s="3112"/>
      <c r="UZK55" s="3112"/>
      <c r="UZL55" s="3112"/>
      <c r="UZM55" s="3112"/>
      <c r="UZN55" s="3112"/>
      <c r="UZO55" s="3112"/>
      <c r="UZP55" s="3112"/>
      <c r="UZQ55" s="3112"/>
      <c r="UZR55" s="3112"/>
      <c r="UZS55" s="3112"/>
      <c r="UZT55" s="3112"/>
      <c r="UZU55" s="3112"/>
      <c r="UZV55" s="3112"/>
      <c r="UZW55" s="3112"/>
      <c r="UZX55" s="3112"/>
      <c r="UZY55" s="3112"/>
      <c r="UZZ55" s="3112"/>
      <c r="VAA55" s="3112"/>
      <c r="VAB55" s="3112"/>
      <c r="VAC55" s="3112"/>
      <c r="VAD55" s="3112"/>
      <c r="VAE55" s="3112"/>
      <c r="VAF55" s="3112"/>
      <c r="VAG55" s="3112"/>
      <c r="VAH55" s="3112"/>
      <c r="VAI55" s="3112"/>
      <c r="VAJ55" s="3112"/>
      <c r="VAK55" s="3112"/>
      <c r="VAL55" s="3112"/>
      <c r="VAM55" s="3112"/>
      <c r="VAN55" s="3112"/>
      <c r="VAO55" s="3112"/>
      <c r="VAP55" s="3112"/>
      <c r="VAQ55" s="3112"/>
      <c r="VAR55" s="3112"/>
      <c r="VAS55" s="3112"/>
      <c r="VAT55" s="3112"/>
      <c r="VAU55" s="3112"/>
      <c r="VAV55" s="3112"/>
      <c r="VAW55" s="3112"/>
      <c r="VAX55" s="3112"/>
      <c r="VAY55" s="3112"/>
      <c r="VAZ55" s="3112"/>
      <c r="VBA55" s="3112"/>
      <c r="VBB55" s="3112"/>
      <c r="VBC55" s="3112"/>
      <c r="VBD55" s="3112"/>
      <c r="VBE55" s="3112"/>
      <c r="VBF55" s="3112"/>
      <c r="VBG55" s="3112"/>
      <c r="VBH55" s="3112"/>
      <c r="VBI55" s="3112"/>
      <c r="VBJ55" s="3112"/>
      <c r="VBK55" s="3112"/>
      <c r="VBL55" s="3112"/>
      <c r="VBM55" s="3112"/>
      <c r="VBN55" s="3112"/>
      <c r="VBO55" s="3112"/>
      <c r="VBP55" s="3112"/>
      <c r="VBQ55" s="3112"/>
      <c r="VBR55" s="3112"/>
      <c r="VBS55" s="3112"/>
      <c r="VBT55" s="3112"/>
      <c r="VBU55" s="3112"/>
      <c r="VBV55" s="3112"/>
      <c r="VBW55" s="3112"/>
      <c r="VBX55" s="3112"/>
      <c r="VBY55" s="3112"/>
      <c r="VBZ55" s="3112"/>
      <c r="VCA55" s="3112"/>
      <c r="VCB55" s="3112"/>
      <c r="VCC55" s="3112"/>
      <c r="VCD55" s="3112"/>
      <c r="VCE55" s="3112"/>
      <c r="VCF55" s="3112"/>
      <c r="VCG55" s="3112"/>
      <c r="VCH55" s="3112"/>
      <c r="VCI55" s="3112"/>
      <c r="VCJ55" s="3112"/>
      <c r="VCK55" s="3112"/>
      <c r="VCL55" s="3112"/>
      <c r="VCM55" s="3112"/>
      <c r="VCN55" s="3112"/>
      <c r="VCO55" s="3112"/>
      <c r="VCP55" s="3112"/>
      <c r="VCQ55" s="3112"/>
      <c r="VCR55" s="3112"/>
      <c r="VCS55" s="3112"/>
      <c r="VCT55" s="3112"/>
      <c r="VCU55" s="3112"/>
      <c r="VCV55" s="3112"/>
      <c r="VCW55" s="3112"/>
      <c r="VCX55" s="3112"/>
      <c r="VCY55" s="3112"/>
      <c r="VCZ55" s="3112"/>
      <c r="VDA55" s="3112"/>
      <c r="VDB55" s="3112"/>
      <c r="VDC55" s="3112"/>
      <c r="VDD55" s="3112"/>
      <c r="VDE55" s="3112"/>
      <c r="VDF55" s="3112"/>
      <c r="VDG55" s="3112"/>
      <c r="VDH55" s="3112"/>
      <c r="VDI55" s="3112"/>
      <c r="VDJ55" s="3112"/>
      <c r="VDK55" s="3112"/>
      <c r="VDL55" s="3112"/>
      <c r="VDM55" s="3112"/>
      <c r="VDN55" s="3112"/>
      <c r="VDO55" s="3112"/>
      <c r="VDP55" s="3112"/>
      <c r="VDQ55" s="3112"/>
      <c r="VDR55" s="3112"/>
      <c r="VDS55" s="3112"/>
      <c r="VDT55" s="3112"/>
      <c r="VDU55" s="3112"/>
      <c r="VDV55" s="3112"/>
      <c r="VDW55" s="3112"/>
      <c r="VDX55" s="3112"/>
      <c r="VDY55" s="3112"/>
      <c r="VDZ55" s="3112"/>
      <c r="VEA55" s="3112"/>
      <c r="VEB55" s="3112"/>
      <c r="VEC55" s="3112"/>
      <c r="VED55" s="3112"/>
      <c r="VEE55" s="3112"/>
      <c r="VEF55" s="3112"/>
      <c r="VEG55" s="3112"/>
      <c r="VEH55" s="3112"/>
      <c r="VEI55" s="3112"/>
      <c r="VEJ55" s="3112"/>
      <c r="VEK55" s="3112"/>
      <c r="VEL55" s="3112"/>
      <c r="VEM55" s="3112"/>
      <c r="VEN55" s="3112"/>
      <c r="VEO55" s="3112"/>
      <c r="VEP55" s="3112"/>
      <c r="VEQ55" s="3112"/>
      <c r="VER55" s="3112"/>
      <c r="VES55" s="3112"/>
      <c r="VET55" s="3112"/>
      <c r="VEU55" s="3112"/>
      <c r="VEV55" s="3112"/>
      <c r="VEW55" s="3112"/>
      <c r="VEX55" s="3112"/>
      <c r="VEY55" s="3112"/>
      <c r="VEZ55" s="3112"/>
      <c r="VFA55" s="3112"/>
      <c r="VFB55" s="3112"/>
      <c r="VFC55" s="3112"/>
      <c r="VFD55" s="3112"/>
      <c r="VFE55" s="3112"/>
      <c r="VFF55" s="3112"/>
      <c r="VFG55" s="3112"/>
      <c r="VFH55" s="3112"/>
      <c r="VFI55" s="3112"/>
      <c r="VFJ55" s="3112"/>
      <c r="VFK55" s="3112"/>
      <c r="VFL55" s="3112"/>
      <c r="VFM55" s="3112"/>
      <c r="VFN55" s="3112"/>
      <c r="VFO55" s="3112"/>
      <c r="VFP55" s="3112"/>
      <c r="VFQ55" s="3112"/>
      <c r="VFR55" s="3112"/>
      <c r="VFS55" s="3112"/>
      <c r="VFT55" s="3112"/>
      <c r="VFU55" s="3112"/>
      <c r="VFV55" s="3112"/>
      <c r="VFW55" s="3112"/>
      <c r="VFX55" s="3112"/>
      <c r="VFY55" s="3112"/>
      <c r="VFZ55" s="3112"/>
      <c r="VGA55" s="3112"/>
      <c r="VGB55" s="3112"/>
      <c r="VGC55" s="3112"/>
      <c r="VGD55" s="3112"/>
      <c r="VGE55" s="3112"/>
      <c r="VGF55" s="3112"/>
      <c r="VGG55" s="3112"/>
      <c r="VGH55" s="3112"/>
      <c r="VGI55" s="3112"/>
      <c r="VGJ55" s="3112"/>
      <c r="VGK55" s="3112"/>
      <c r="VGL55" s="3112"/>
      <c r="VGM55" s="3112"/>
      <c r="VGN55" s="3112"/>
      <c r="VGO55" s="3112"/>
      <c r="VGP55" s="3112"/>
      <c r="VGQ55" s="3112"/>
      <c r="VGR55" s="3112"/>
      <c r="VGS55" s="3112"/>
      <c r="VGT55" s="3112"/>
      <c r="VGU55" s="3112"/>
      <c r="VGV55" s="3112"/>
      <c r="VGW55" s="3112"/>
      <c r="VGX55" s="3112"/>
      <c r="VGY55" s="3112"/>
      <c r="VGZ55" s="3112"/>
      <c r="VHA55" s="3112"/>
      <c r="VHB55" s="3112"/>
      <c r="VHC55" s="3112"/>
      <c r="VHD55" s="3112"/>
      <c r="VHE55" s="3112"/>
      <c r="VHF55" s="3112"/>
      <c r="VHG55" s="3112"/>
      <c r="VHH55" s="3112"/>
      <c r="VHI55" s="3112"/>
      <c r="VHJ55" s="3112"/>
      <c r="VHK55" s="3112"/>
      <c r="VHL55" s="3112"/>
      <c r="VHM55" s="3112"/>
      <c r="VHN55" s="3112"/>
      <c r="VHO55" s="3112"/>
      <c r="VHP55" s="3112"/>
      <c r="VHQ55" s="3112"/>
      <c r="VHR55" s="3112"/>
      <c r="VHS55" s="3112"/>
      <c r="VHT55" s="3112"/>
      <c r="VHU55" s="3112"/>
      <c r="VHV55" s="3112"/>
      <c r="VHW55" s="3112"/>
      <c r="VHX55" s="3112"/>
      <c r="VHY55" s="3112"/>
      <c r="VHZ55" s="3112"/>
      <c r="VIA55" s="3112"/>
      <c r="VIB55" s="3112"/>
      <c r="VIC55" s="3112"/>
      <c r="VID55" s="3112"/>
      <c r="VIE55" s="3112"/>
      <c r="VIF55" s="3112"/>
      <c r="VIG55" s="3112"/>
      <c r="VIH55" s="3112"/>
      <c r="VII55" s="3112"/>
      <c r="VIJ55" s="3112"/>
      <c r="VIK55" s="3112"/>
      <c r="VIL55" s="3112"/>
      <c r="VIM55" s="3112"/>
      <c r="VIN55" s="3112"/>
      <c r="VIO55" s="3112"/>
      <c r="VIP55" s="3112"/>
      <c r="VIQ55" s="3112"/>
      <c r="VIR55" s="3112"/>
      <c r="VIS55" s="3112"/>
      <c r="VIT55" s="3112"/>
      <c r="VIU55" s="3112"/>
      <c r="VIV55" s="3112"/>
      <c r="VIW55" s="3112"/>
      <c r="VIX55" s="3112"/>
      <c r="VIY55" s="3112"/>
      <c r="VIZ55" s="3112"/>
      <c r="VJA55" s="3112"/>
      <c r="VJB55" s="3112"/>
      <c r="VJC55" s="3112"/>
      <c r="VJD55" s="3112"/>
      <c r="VJE55" s="3112"/>
      <c r="VJF55" s="3112"/>
      <c r="VJG55" s="3112"/>
      <c r="VJH55" s="3112"/>
      <c r="VJI55" s="3112"/>
      <c r="VJJ55" s="3112"/>
      <c r="VJK55" s="3112"/>
      <c r="VJL55" s="3112"/>
      <c r="VJM55" s="3112"/>
      <c r="VJN55" s="3112"/>
      <c r="VJO55" s="3112"/>
      <c r="VJP55" s="3112"/>
      <c r="VJQ55" s="3112"/>
      <c r="VJR55" s="3112"/>
      <c r="VJS55" s="3112"/>
      <c r="VJT55" s="3112"/>
      <c r="VJU55" s="3112"/>
      <c r="VJV55" s="3112"/>
      <c r="VJW55" s="3112"/>
      <c r="VJX55" s="3112"/>
      <c r="VJY55" s="3112"/>
      <c r="VJZ55" s="3112"/>
      <c r="VKA55" s="3112"/>
      <c r="VKB55" s="3112"/>
      <c r="VKC55" s="3112"/>
      <c r="VKD55" s="3112"/>
      <c r="VKE55" s="3112"/>
      <c r="VKF55" s="3112"/>
      <c r="VKG55" s="3112"/>
      <c r="VKH55" s="3112"/>
      <c r="VKI55" s="3112"/>
      <c r="VKJ55" s="3112"/>
      <c r="VKK55" s="3112"/>
      <c r="VKL55" s="3112"/>
      <c r="VKM55" s="3112"/>
      <c r="VKN55" s="3112"/>
      <c r="VKO55" s="3112"/>
      <c r="VKP55" s="3112"/>
      <c r="VKQ55" s="3112"/>
      <c r="VKR55" s="3112"/>
      <c r="VKS55" s="3112"/>
      <c r="VKT55" s="3112"/>
      <c r="VKU55" s="3112"/>
      <c r="VKV55" s="3112"/>
      <c r="VKW55" s="3112"/>
      <c r="VKX55" s="3112"/>
      <c r="VKY55" s="3112"/>
      <c r="VKZ55" s="3112"/>
      <c r="VLA55" s="3112"/>
      <c r="VLB55" s="3112"/>
      <c r="VLC55" s="3112"/>
      <c r="VLD55" s="3112"/>
      <c r="VLE55" s="3112"/>
      <c r="VLF55" s="3112"/>
      <c r="VLG55" s="3112"/>
      <c r="VLH55" s="3112"/>
      <c r="VLI55" s="3112"/>
      <c r="VLJ55" s="3112"/>
      <c r="VLK55" s="3112"/>
      <c r="VLL55" s="3112"/>
      <c r="VLM55" s="3112"/>
      <c r="VLN55" s="3112"/>
      <c r="VLO55" s="3112"/>
      <c r="VLP55" s="3112"/>
      <c r="VLQ55" s="3112"/>
      <c r="VLR55" s="3112"/>
      <c r="VLS55" s="3112"/>
      <c r="VLT55" s="3112"/>
      <c r="VLU55" s="3112"/>
      <c r="VLV55" s="3112"/>
      <c r="VLW55" s="3112"/>
      <c r="VLX55" s="3112"/>
      <c r="VLY55" s="3112"/>
      <c r="VLZ55" s="3112"/>
      <c r="VMA55" s="3112"/>
      <c r="VMB55" s="3112"/>
      <c r="VMC55" s="3112"/>
      <c r="VMD55" s="3112"/>
      <c r="VME55" s="3112"/>
      <c r="VMF55" s="3112"/>
      <c r="VMG55" s="3112"/>
      <c r="VMH55" s="3112"/>
      <c r="VMI55" s="3112"/>
      <c r="VMJ55" s="3112"/>
      <c r="VMK55" s="3112"/>
      <c r="VML55" s="3112"/>
      <c r="VMM55" s="3112"/>
      <c r="VMN55" s="3112"/>
      <c r="VMO55" s="3112"/>
      <c r="VMP55" s="3112"/>
      <c r="VMQ55" s="3112"/>
      <c r="VMR55" s="3112"/>
      <c r="VMS55" s="3112"/>
      <c r="VMT55" s="3112"/>
      <c r="VMU55" s="3112"/>
      <c r="VMV55" s="3112"/>
      <c r="VMW55" s="3112"/>
      <c r="VMX55" s="3112"/>
      <c r="VMY55" s="3112"/>
      <c r="VMZ55" s="3112"/>
      <c r="VNA55" s="3112"/>
      <c r="VNB55" s="3112"/>
      <c r="VNC55" s="3112"/>
      <c r="VND55" s="3112"/>
      <c r="VNE55" s="3112"/>
      <c r="VNF55" s="3112"/>
      <c r="VNG55" s="3112"/>
      <c r="VNH55" s="3112"/>
      <c r="VNI55" s="3112"/>
      <c r="VNJ55" s="3112"/>
      <c r="VNK55" s="3112"/>
      <c r="VNL55" s="3112"/>
      <c r="VNM55" s="3112"/>
      <c r="VNN55" s="3112"/>
      <c r="VNO55" s="3112"/>
      <c r="VNP55" s="3112"/>
      <c r="VNQ55" s="3112"/>
      <c r="VNR55" s="3112"/>
      <c r="VNS55" s="3112"/>
      <c r="VNT55" s="3112"/>
      <c r="VNU55" s="3112"/>
      <c r="VNV55" s="3112"/>
      <c r="VNW55" s="3112"/>
      <c r="VNX55" s="3112"/>
      <c r="VNY55" s="3112"/>
      <c r="VNZ55" s="3112"/>
      <c r="VOA55" s="3112"/>
      <c r="VOB55" s="3112"/>
      <c r="VOC55" s="3112"/>
      <c r="VOD55" s="3112"/>
      <c r="VOE55" s="3112"/>
      <c r="VOF55" s="3112"/>
      <c r="VOG55" s="3112"/>
      <c r="VOH55" s="3112"/>
      <c r="VOI55" s="3112"/>
      <c r="VOJ55" s="3112"/>
      <c r="VOK55" s="3112"/>
      <c r="VOL55" s="3112"/>
      <c r="VOM55" s="3112"/>
      <c r="VON55" s="3112"/>
      <c r="VOO55" s="3112"/>
      <c r="VOP55" s="3112"/>
      <c r="VOQ55" s="3112"/>
      <c r="VOR55" s="3112"/>
      <c r="VOS55" s="3112"/>
      <c r="VOT55" s="3112"/>
      <c r="VOU55" s="3112"/>
      <c r="VOV55" s="3112"/>
      <c r="VOW55" s="3112"/>
      <c r="VOX55" s="3112"/>
      <c r="VOY55" s="3112"/>
      <c r="VOZ55" s="3112"/>
      <c r="VPA55" s="3112"/>
      <c r="VPB55" s="3112"/>
      <c r="VPC55" s="3112"/>
      <c r="VPD55" s="3112"/>
      <c r="VPE55" s="3112"/>
      <c r="VPF55" s="3112"/>
      <c r="VPG55" s="3112"/>
      <c r="VPH55" s="3112"/>
      <c r="VPI55" s="3112"/>
      <c r="VPJ55" s="3112"/>
      <c r="VPK55" s="3112"/>
      <c r="VPL55" s="3112"/>
      <c r="VPM55" s="3112"/>
      <c r="VPN55" s="3112"/>
      <c r="VPO55" s="3112"/>
      <c r="VPP55" s="3112"/>
      <c r="VPQ55" s="3112"/>
      <c r="VPR55" s="3112"/>
      <c r="VPS55" s="3112"/>
      <c r="VPT55" s="3112"/>
      <c r="VPU55" s="3112"/>
      <c r="VPV55" s="3112"/>
      <c r="VPW55" s="3112"/>
      <c r="VPX55" s="3112"/>
      <c r="VPY55" s="3112"/>
      <c r="VPZ55" s="3112"/>
      <c r="VQA55" s="3112"/>
      <c r="VQB55" s="3112"/>
      <c r="VQC55" s="3112"/>
      <c r="VQD55" s="3112"/>
      <c r="VQE55" s="3112"/>
      <c r="VQF55" s="3112"/>
      <c r="VQG55" s="3112"/>
      <c r="VQH55" s="3112"/>
      <c r="VQI55" s="3112"/>
      <c r="VQJ55" s="3112"/>
      <c r="VQK55" s="3112"/>
      <c r="VQL55" s="3112"/>
      <c r="VQM55" s="3112"/>
      <c r="VQN55" s="3112"/>
      <c r="VQO55" s="3112"/>
      <c r="VQP55" s="3112"/>
      <c r="VQQ55" s="3112"/>
      <c r="VQR55" s="3112"/>
      <c r="VQS55" s="3112"/>
      <c r="VQT55" s="3112"/>
      <c r="VQU55" s="3112"/>
      <c r="VQV55" s="3112"/>
      <c r="VQW55" s="3112"/>
      <c r="VQX55" s="3112"/>
      <c r="VQY55" s="3112"/>
      <c r="VQZ55" s="3112"/>
      <c r="VRA55" s="3112"/>
      <c r="VRB55" s="3112"/>
      <c r="VRC55" s="3112"/>
      <c r="VRD55" s="3112"/>
      <c r="VRE55" s="3112"/>
      <c r="VRF55" s="3112"/>
      <c r="VRG55" s="3112"/>
      <c r="VRH55" s="3112"/>
      <c r="VRI55" s="3112"/>
      <c r="VRJ55" s="3112"/>
      <c r="VRK55" s="3112"/>
      <c r="VRL55" s="3112"/>
      <c r="VRM55" s="3112"/>
      <c r="VRN55" s="3112"/>
      <c r="VRO55" s="3112"/>
      <c r="VRP55" s="3112"/>
      <c r="VRQ55" s="3112"/>
      <c r="VRR55" s="3112"/>
      <c r="VRS55" s="3112"/>
      <c r="VRT55" s="3112"/>
      <c r="VRU55" s="3112"/>
      <c r="VRV55" s="3112"/>
      <c r="VRW55" s="3112"/>
      <c r="VRX55" s="3112"/>
      <c r="VRY55" s="3112"/>
      <c r="VRZ55" s="3112"/>
      <c r="VSA55" s="3112"/>
      <c r="VSB55" s="3112"/>
      <c r="VSC55" s="3112"/>
      <c r="VSD55" s="3112"/>
      <c r="VSE55" s="3112"/>
      <c r="VSF55" s="3112"/>
      <c r="VSG55" s="3112"/>
      <c r="VSH55" s="3112"/>
      <c r="VSI55" s="3112"/>
      <c r="VSJ55" s="3112"/>
      <c r="VSK55" s="3112"/>
      <c r="VSL55" s="3112"/>
      <c r="VSM55" s="3112"/>
      <c r="VSN55" s="3112"/>
      <c r="VSO55" s="3112"/>
      <c r="VSP55" s="3112"/>
      <c r="VSQ55" s="3112"/>
      <c r="VSR55" s="3112"/>
      <c r="VSS55" s="3112"/>
      <c r="VST55" s="3112"/>
      <c r="VSU55" s="3112"/>
      <c r="VSV55" s="3112"/>
      <c r="VSW55" s="3112"/>
      <c r="VSX55" s="3112"/>
      <c r="VSY55" s="3112"/>
      <c r="VSZ55" s="3112"/>
      <c r="VTA55" s="3112"/>
      <c r="VTB55" s="3112"/>
      <c r="VTC55" s="3112"/>
      <c r="VTD55" s="3112"/>
      <c r="VTE55" s="3112"/>
      <c r="VTF55" s="3112"/>
      <c r="VTG55" s="3112"/>
      <c r="VTH55" s="3112"/>
      <c r="VTI55" s="3112"/>
      <c r="VTJ55" s="3112"/>
      <c r="VTK55" s="3112"/>
      <c r="VTL55" s="3112"/>
      <c r="VTM55" s="3112"/>
      <c r="VTN55" s="3112"/>
      <c r="VTO55" s="3112"/>
      <c r="VTP55" s="3112"/>
      <c r="VTQ55" s="3112"/>
      <c r="VTR55" s="3112"/>
      <c r="VTS55" s="3112"/>
      <c r="VTT55" s="3112"/>
      <c r="VTU55" s="3112"/>
      <c r="VTV55" s="3112"/>
      <c r="VTW55" s="3112"/>
      <c r="VTX55" s="3112"/>
      <c r="VTY55" s="3112"/>
      <c r="VTZ55" s="3112"/>
      <c r="VUA55" s="3112"/>
      <c r="VUB55" s="3112"/>
      <c r="VUC55" s="3112"/>
      <c r="VUD55" s="3112"/>
      <c r="VUE55" s="3112"/>
      <c r="VUF55" s="3112"/>
      <c r="VUG55" s="3112"/>
      <c r="VUH55" s="3112"/>
      <c r="VUI55" s="3112"/>
      <c r="VUJ55" s="3112"/>
      <c r="VUK55" s="3112"/>
      <c r="VUL55" s="3112"/>
      <c r="VUM55" s="3112"/>
      <c r="VUN55" s="3112"/>
      <c r="VUO55" s="3112"/>
      <c r="VUP55" s="3112"/>
      <c r="VUQ55" s="3112"/>
      <c r="VUR55" s="3112"/>
      <c r="VUS55" s="3112"/>
      <c r="VUT55" s="3112"/>
      <c r="VUU55" s="3112"/>
      <c r="VUV55" s="3112"/>
      <c r="VUW55" s="3112"/>
      <c r="VUX55" s="3112"/>
      <c r="VUY55" s="3112"/>
      <c r="VUZ55" s="3112"/>
      <c r="VVA55" s="3112"/>
      <c r="VVB55" s="3112"/>
      <c r="VVC55" s="3112"/>
      <c r="VVD55" s="3112"/>
      <c r="VVE55" s="3112"/>
      <c r="VVF55" s="3112"/>
      <c r="VVG55" s="3112"/>
      <c r="VVH55" s="3112"/>
      <c r="VVI55" s="3112"/>
      <c r="VVJ55" s="3112"/>
      <c r="VVK55" s="3112"/>
      <c r="VVL55" s="3112"/>
      <c r="VVM55" s="3112"/>
      <c r="VVN55" s="3112"/>
      <c r="VVO55" s="3112"/>
      <c r="VVP55" s="3112"/>
      <c r="VVQ55" s="3112"/>
      <c r="VVR55" s="3112"/>
      <c r="VVS55" s="3112"/>
      <c r="VVT55" s="3112"/>
      <c r="VVU55" s="3112"/>
      <c r="VVV55" s="3112"/>
      <c r="VVW55" s="3112"/>
      <c r="VVX55" s="3112"/>
      <c r="VVY55" s="3112"/>
      <c r="VVZ55" s="3112"/>
      <c r="VWA55" s="3112"/>
      <c r="VWB55" s="3112"/>
      <c r="VWC55" s="3112"/>
      <c r="VWD55" s="3112"/>
      <c r="VWE55" s="3112"/>
      <c r="VWF55" s="3112"/>
      <c r="VWG55" s="3112"/>
      <c r="VWH55" s="3112"/>
      <c r="VWI55" s="3112"/>
      <c r="VWJ55" s="3112"/>
      <c r="VWK55" s="3112"/>
      <c r="VWL55" s="3112"/>
      <c r="VWM55" s="3112"/>
      <c r="VWN55" s="3112"/>
      <c r="VWO55" s="3112"/>
      <c r="VWP55" s="3112"/>
      <c r="VWQ55" s="3112"/>
      <c r="VWR55" s="3112"/>
      <c r="VWS55" s="3112"/>
      <c r="VWT55" s="3112"/>
      <c r="VWU55" s="3112"/>
      <c r="VWV55" s="3112"/>
      <c r="VWW55" s="3112"/>
      <c r="VWX55" s="3112"/>
      <c r="VWY55" s="3112"/>
      <c r="VWZ55" s="3112"/>
      <c r="VXA55" s="3112"/>
      <c r="VXB55" s="3112"/>
      <c r="VXC55" s="3112"/>
      <c r="VXD55" s="3112"/>
      <c r="VXE55" s="3112"/>
      <c r="VXF55" s="3112"/>
      <c r="VXG55" s="3112"/>
      <c r="VXH55" s="3112"/>
      <c r="VXI55" s="3112"/>
      <c r="VXJ55" s="3112"/>
      <c r="VXK55" s="3112"/>
      <c r="VXL55" s="3112"/>
      <c r="VXM55" s="3112"/>
      <c r="VXN55" s="3112"/>
      <c r="VXO55" s="3112"/>
      <c r="VXP55" s="3112"/>
      <c r="VXQ55" s="3112"/>
      <c r="VXR55" s="3112"/>
      <c r="VXS55" s="3112"/>
      <c r="VXT55" s="3112"/>
      <c r="VXU55" s="3112"/>
      <c r="VXV55" s="3112"/>
      <c r="VXW55" s="3112"/>
      <c r="VXX55" s="3112"/>
      <c r="VXY55" s="3112"/>
      <c r="VXZ55" s="3112"/>
      <c r="VYA55" s="3112"/>
      <c r="VYB55" s="3112"/>
      <c r="VYC55" s="3112"/>
      <c r="VYD55" s="3112"/>
      <c r="VYE55" s="3112"/>
      <c r="VYF55" s="3112"/>
      <c r="VYG55" s="3112"/>
      <c r="VYH55" s="3112"/>
      <c r="VYI55" s="3112"/>
      <c r="VYJ55" s="3112"/>
      <c r="VYK55" s="3112"/>
      <c r="VYL55" s="3112"/>
      <c r="VYM55" s="3112"/>
      <c r="VYN55" s="3112"/>
      <c r="VYO55" s="3112"/>
      <c r="VYP55" s="3112"/>
      <c r="VYQ55" s="3112"/>
      <c r="VYR55" s="3112"/>
      <c r="VYS55" s="3112"/>
      <c r="VYT55" s="3112"/>
      <c r="VYU55" s="3112"/>
      <c r="VYV55" s="3112"/>
      <c r="VYW55" s="3112"/>
      <c r="VYX55" s="3112"/>
      <c r="VYY55" s="3112"/>
      <c r="VYZ55" s="3112"/>
      <c r="VZA55" s="3112"/>
      <c r="VZB55" s="3112"/>
      <c r="VZC55" s="3112"/>
      <c r="VZD55" s="3112"/>
      <c r="VZE55" s="3112"/>
      <c r="VZF55" s="3112"/>
      <c r="VZG55" s="3112"/>
      <c r="VZH55" s="3112"/>
      <c r="VZI55" s="3112"/>
      <c r="VZJ55" s="3112"/>
      <c r="VZK55" s="3112"/>
      <c r="VZL55" s="3112"/>
      <c r="VZM55" s="3112"/>
      <c r="VZN55" s="3112"/>
      <c r="VZO55" s="3112"/>
      <c r="VZP55" s="3112"/>
      <c r="VZQ55" s="3112"/>
      <c r="VZR55" s="3112"/>
      <c r="VZS55" s="3112"/>
      <c r="VZT55" s="3112"/>
      <c r="VZU55" s="3112"/>
      <c r="VZV55" s="3112"/>
      <c r="VZW55" s="3112"/>
      <c r="VZX55" s="3112"/>
      <c r="VZY55" s="3112"/>
      <c r="VZZ55" s="3112"/>
      <c r="WAA55" s="3112"/>
      <c r="WAB55" s="3112"/>
      <c r="WAC55" s="3112"/>
      <c r="WAD55" s="3112"/>
      <c r="WAE55" s="3112"/>
      <c r="WAF55" s="3112"/>
      <c r="WAG55" s="3112"/>
      <c r="WAH55" s="3112"/>
      <c r="WAI55" s="3112"/>
      <c r="WAJ55" s="3112"/>
      <c r="WAK55" s="3112"/>
      <c r="WAL55" s="3112"/>
      <c r="WAM55" s="3112"/>
      <c r="WAN55" s="3112"/>
      <c r="WAO55" s="3112"/>
      <c r="WAP55" s="3112"/>
      <c r="WAQ55" s="3112"/>
      <c r="WAR55" s="3112"/>
      <c r="WAS55" s="3112"/>
      <c r="WAT55" s="3112"/>
      <c r="WAU55" s="3112"/>
      <c r="WAV55" s="3112"/>
      <c r="WAW55" s="3112"/>
      <c r="WAX55" s="3112"/>
      <c r="WAY55" s="3112"/>
      <c r="WAZ55" s="3112"/>
      <c r="WBA55" s="3112"/>
      <c r="WBB55" s="3112"/>
      <c r="WBC55" s="3112"/>
      <c r="WBD55" s="3112"/>
      <c r="WBE55" s="3112"/>
      <c r="WBF55" s="3112"/>
      <c r="WBG55" s="3112"/>
      <c r="WBH55" s="3112"/>
      <c r="WBI55" s="3112"/>
      <c r="WBJ55" s="3112"/>
      <c r="WBK55" s="3112"/>
      <c r="WBL55" s="3112"/>
      <c r="WBM55" s="3112"/>
      <c r="WBN55" s="3112"/>
      <c r="WBO55" s="3112"/>
      <c r="WBP55" s="3112"/>
      <c r="WBQ55" s="3112"/>
      <c r="WBR55" s="3112"/>
      <c r="WBS55" s="3112"/>
      <c r="WBT55" s="3112"/>
      <c r="WBU55" s="3112"/>
      <c r="WBV55" s="3112"/>
      <c r="WBW55" s="3112"/>
      <c r="WBX55" s="3112"/>
      <c r="WBY55" s="3112"/>
      <c r="WBZ55" s="3112"/>
      <c r="WCA55" s="3112"/>
      <c r="WCB55" s="3112"/>
      <c r="WCC55" s="3112"/>
      <c r="WCD55" s="3112"/>
      <c r="WCE55" s="3112"/>
      <c r="WCF55" s="3112"/>
      <c r="WCG55" s="3112"/>
      <c r="WCH55" s="3112"/>
      <c r="WCI55" s="3112"/>
      <c r="WCJ55" s="3112"/>
      <c r="WCK55" s="3112"/>
      <c r="WCL55" s="3112"/>
      <c r="WCM55" s="3112"/>
      <c r="WCN55" s="3112"/>
      <c r="WCO55" s="3112"/>
      <c r="WCP55" s="3112"/>
      <c r="WCQ55" s="3112"/>
      <c r="WCR55" s="3112"/>
      <c r="WCS55" s="3112"/>
      <c r="WCT55" s="3112"/>
      <c r="WCU55" s="3112"/>
      <c r="WCV55" s="3112"/>
      <c r="WCW55" s="3112"/>
      <c r="WCX55" s="3112"/>
      <c r="WCY55" s="3112"/>
      <c r="WCZ55" s="3112"/>
      <c r="WDA55" s="3112"/>
      <c r="WDB55" s="3112"/>
      <c r="WDC55" s="3112"/>
      <c r="WDD55" s="3112"/>
      <c r="WDE55" s="3112"/>
      <c r="WDF55" s="3112"/>
      <c r="WDG55" s="3112"/>
      <c r="WDH55" s="3112"/>
      <c r="WDI55" s="3112"/>
      <c r="WDJ55" s="3112"/>
      <c r="WDK55" s="3112"/>
      <c r="WDL55" s="3112"/>
      <c r="WDM55" s="3112"/>
      <c r="WDN55" s="3112"/>
      <c r="WDO55" s="3112"/>
      <c r="WDP55" s="3112"/>
      <c r="WDQ55" s="3112"/>
      <c r="WDR55" s="3112"/>
      <c r="WDS55" s="3112"/>
      <c r="WDT55" s="3112"/>
      <c r="WDU55" s="3112"/>
      <c r="WDV55" s="3112"/>
      <c r="WDW55" s="3112"/>
      <c r="WDX55" s="3112"/>
      <c r="WDY55" s="3112"/>
      <c r="WDZ55" s="3112"/>
      <c r="WEA55" s="3112"/>
      <c r="WEB55" s="3112"/>
      <c r="WEC55" s="3112"/>
      <c r="WED55" s="3112"/>
      <c r="WEE55" s="3112"/>
      <c r="WEF55" s="3112"/>
      <c r="WEG55" s="3112"/>
      <c r="WEH55" s="3112"/>
      <c r="WEI55" s="3112"/>
      <c r="WEJ55" s="3112"/>
      <c r="WEK55" s="3112"/>
      <c r="WEL55" s="3112"/>
      <c r="WEM55" s="3112"/>
      <c r="WEN55" s="3112"/>
      <c r="WEO55" s="3112"/>
      <c r="WEP55" s="3112"/>
      <c r="WEQ55" s="3112"/>
      <c r="WER55" s="3112"/>
      <c r="WES55" s="3112"/>
      <c r="WET55" s="3112"/>
      <c r="WEU55" s="3112"/>
      <c r="WEV55" s="3112"/>
      <c r="WEW55" s="3112"/>
      <c r="WEX55" s="3112"/>
      <c r="WEY55" s="3112"/>
      <c r="WEZ55" s="3112"/>
      <c r="WFA55" s="3112"/>
      <c r="WFB55" s="3112"/>
      <c r="WFC55" s="3112"/>
      <c r="WFD55" s="3112"/>
      <c r="WFE55" s="3112"/>
      <c r="WFF55" s="3112"/>
      <c r="WFG55" s="3112"/>
      <c r="WFH55" s="3112"/>
      <c r="WFI55" s="3112"/>
      <c r="WFJ55" s="3112"/>
      <c r="WFK55" s="3112"/>
      <c r="WFL55" s="3112"/>
      <c r="WFM55" s="3112"/>
      <c r="WFN55" s="3112"/>
      <c r="WFO55" s="3112"/>
      <c r="WFP55" s="3112"/>
      <c r="WFQ55" s="3112"/>
      <c r="WFR55" s="3112"/>
      <c r="WFS55" s="3112"/>
      <c r="WFT55" s="3112"/>
      <c r="WFU55" s="3112"/>
      <c r="WFV55" s="3112"/>
      <c r="WFW55" s="3112"/>
      <c r="WFX55" s="3112"/>
      <c r="WFY55" s="3112"/>
      <c r="WFZ55" s="3112"/>
      <c r="WGA55" s="3112"/>
      <c r="WGB55" s="3112"/>
      <c r="WGC55" s="3112"/>
      <c r="WGD55" s="3112"/>
      <c r="WGE55" s="3112"/>
      <c r="WGF55" s="3112"/>
      <c r="WGG55" s="3112"/>
      <c r="WGH55" s="3112"/>
      <c r="WGI55" s="3112"/>
      <c r="WGJ55" s="3112"/>
      <c r="WGK55" s="3112"/>
      <c r="WGL55" s="3112"/>
      <c r="WGM55" s="3112"/>
      <c r="WGN55" s="3112"/>
      <c r="WGO55" s="3112"/>
      <c r="WGP55" s="3112"/>
      <c r="WGQ55" s="3112"/>
      <c r="WGR55" s="3112"/>
      <c r="WGS55" s="3112"/>
      <c r="WGT55" s="3112"/>
      <c r="WGU55" s="3112"/>
      <c r="WGV55" s="3112"/>
      <c r="WGW55" s="3112"/>
      <c r="WGX55" s="3112"/>
      <c r="WGY55" s="3112"/>
      <c r="WGZ55" s="3112"/>
      <c r="WHA55" s="3112"/>
      <c r="WHB55" s="3112"/>
      <c r="WHC55" s="3112"/>
      <c r="WHD55" s="3112"/>
      <c r="WHE55" s="3112"/>
      <c r="WHF55" s="3112"/>
      <c r="WHG55" s="3112"/>
      <c r="WHH55" s="3112"/>
      <c r="WHI55" s="3112"/>
      <c r="WHJ55" s="3112"/>
      <c r="WHK55" s="3112"/>
      <c r="WHL55" s="3112"/>
      <c r="WHM55" s="3112"/>
      <c r="WHN55" s="3112"/>
      <c r="WHO55" s="3112"/>
      <c r="WHP55" s="3112"/>
      <c r="WHQ55" s="3112"/>
      <c r="WHR55" s="3112"/>
      <c r="WHS55" s="3112"/>
      <c r="WHT55" s="3112"/>
      <c r="WHU55" s="3112"/>
      <c r="WHV55" s="3112"/>
      <c r="WHW55" s="3112"/>
      <c r="WHX55" s="3112"/>
      <c r="WHY55" s="3112"/>
      <c r="WHZ55" s="3112"/>
      <c r="WIA55" s="3112"/>
      <c r="WIB55" s="3112"/>
      <c r="WIC55" s="3112"/>
      <c r="WID55" s="3112"/>
      <c r="WIE55" s="3112"/>
      <c r="WIF55" s="3112"/>
      <c r="WIG55" s="3112"/>
      <c r="WIH55" s="3112"/>
      <c r="WII55" s="3112"/>
      <c r="WIJ55" s="3112"/>
      <c r="WIK55" s="3112"/>
      <c r="WIL55" s="3112"/>
      <c r="WIM55" s="3112"/>
      <c r="WIN55" s="3112"/>
      <c r="WIO55" s="3112"/>
      <c r="WIP55" s="3112"/>
      <c r="WIQ55" s="3112"/>
      <c r="WIR55" s="3112"/>
      <c r="WIS55" s="3112"/>
      <c r="WIT55" s="3112"/>
      <c r="WIU55" s="3112"/>
      <c r="WIV55" s="3112"/>
      <c r="WIW55" s="3112"/>
      <c r="WIX55" s="3112"/>
      <c r="WIY55" s="3112"/>
      <c r="WIZ55" s="3112"/>
      <c r="WJA55" s="3112"/>
      <c r="WJB55" s="3112"/>
      <c r="WJC55" s="3112"/>
      <c r="WJD55" s="3112"/>
      <c r="WJE55" s="3112"/>
      <c r="WJF55" s="3112"/>
      <c r="WJG55" s="3112"/>
      <c r="WJH55" s="3112"/>
      <c r="WJI55" s="3112"/>
      <c r="WJJ55" s="3112"/>
      <c r="WJK55" s="3112"/>
      <c r="WJL55" s="3112"/>
      <c r="WJM55" s="3112"/>
      <c r="WJN55" s="3112"/>
      <c r="WJO55" s="3112"/>
      <c r="WJP55" s="3112"/>
      <c r="WJQ55" s="3112"/>
      <c r="WJR55" s="3112"/>
      <c r="WJS55" s="3112"/>
      <c r="WJT55" s="3112"/>
      <c r="WJU55" s="3112"/>
      <c r="WJV55" s="3112"/>
      <c r="WJW55" s="3112"/>
      <c r="WJX55" s="3112"/>
      <c r="WJY55" s="3112"/>
      <c r="WJZ55" s="3112"/>
      <c r="WKA55" s="3112"/>
      <c r="WKB55" s="3112"/>
      <c r="WKC55" s="3112"/>
      <c r="WKD55" s="3112"/>
      <c r="WKE55" s="3112"/>
      <c r="WKF55" s="3112"/>
      <c r="WKG55" s="3112"/>
      <c r="WKH55" s="3112"/>
      <c r="WKI55" s="3112"/>
      <c r="WKJ55" s="3112"/>
      <c r="WKK55" s="3112"/>
      <c r="WKL55" s="3112"/>
      <c r="WKM55" s="3112"/>
      <c r="WKN55" s="3112"/>
      <c r="WKO55" s="3112"/>
      <c r="WKP55" s="3112"/>
      <c r="WKQ55" s="3112"/>
      <c r="WKR55" s="3112"/>
      <c r="WKS55" s="3112"/>
      <c r="WKT55" s="3112"/>
      <c r="WKU55" s="3112"/>
      <c r="WKV55" s="3112"/>
      <c r="WKW55" s="3112"/>
      <c r="WKX55" s="3112"/>
      <c r="WKY55" s="3112"/>
      <c r="WKZ55" s="3112"/>
      <c r="WLA55" s="3112"/>
      <c r="WLB55" s="3112"/>
      <c r="WLC55" s="3112"/>
      <c r="WLD55" s="3112"/>
      <c r="WLE55" s="3112"/>
      <c r="WLF55" s="3112"/>
      <c r="WLG55" s="3112"/>
      <c r="WLH55" s="3112"/>
      <c r="WLI55" s="3112"/>
      <c r="WLJ55" s="3112"/>
      <c r="WLK55" s="3112"/>
      <c r="WLL55" s="3112"/>
      <c r="WLM55" s="3112"/>
      <c r="WLN55" s="3112"/>
      <c r="WLO55" s="3112"/>
      <c r="WLP55" s="3112"/>
      <c r="WLQ55" s="3112"/>
      <c r="WLR55" s="3112"/>
      <c r="WLS55" s="3112"/>
      <c r="WLT55" s="3112"/>
      <c r="WLU55" s="3112"/>
      <c r="WLV55" s="3112"/>
      <c r="WLW55" s="3112"/>
      <c r="WLX55" s="3112"/>
      <c r="WLY55" s="3112"/>
      <c r="WLZ55" s="3112"/>
      <c r="WMA55" s="3112"/>
      <c r="WMB55" s="3112"/>
      <c r="WMC55" s="3112"/>
      <c r="WMD55" s="3112"/>
      <c r="WME55" s="3112"/>
      <c r="WMF55" s="3112"/>
      <c r="WMG55" s="3112"/>
      <c r="WMH55" s="3112"/>
      <c r="WMI55" s="3112"/>
      <c r="WMJ55" s="3112"/>
      <c r="WMK55" s="3112"/>
      <c r="WML55" s="3112"/>
      <c r="WMM55" s="3112"/>
      <c r="WMN55" s="3112"/>
      <c r="WMO55" s="3112"/>
      <c r="WMP55" s="3112"/>
      <c r="WMQ55" s="3112"/>
      <c r="WMR55" s="3112"/>
      <c r="WMS55" s="3112"/>
      <c r="WMT55" s="3112"/>
      <c r="WMU55" s="3112"/>
      <c r="WMV55" s="3112"/>
      <c r="WMW55" s="3112"/>
      <c r="WMX55" s="3112"/>
      <c r="WMY55" s="3112"/>
      <c r="WMZ55" s="3112"/>
      <c r="WNA55" s="3112"/>
      <c r="WNB55" s="3112"/>
      <c r="WNC55" s="3112"/>
      <c r="WND55" s="3112"/>
      <c r="WNE55" s="3112"/>
      <c r="WNF55" s="3112"/>
      <c r="WNG55" s="3112"/>
      <c r="WNH55" s="3112"/>
      <c r="WNI55" s="3112"/>
      <c r="WNJ55" s="3112"/>
      <c r="WNK55" s="3112"/>
      <c r="WNL55" s="3112"/>
      <c r="WNM55" s="3112"/>
      <c r="WNN55" s="3112"/>
      <c r="WNO55" s="3112"/>
      <c r="WNP55" s="3112"/>
      <c r="WNQ55" s="3112"/>
      <c r="WNR55" s="3112"/>
      <c r="WNS55" s="3112"/>
      <c r="WNT55" s="3112"/>
      <c r="WNU55" s="3112"/>
      <c r="WNV55" s="3112"/>
      <c r="WNW55" s="3112"/>
      <c r="WNX55" s="3112"/>
      <c r="WNY55" s="3112"/>
      <c r="WNZ55" s="3112"/>
      <c r="WOA55" s="3112"/>
      <c r="WOB55" s="3112"/>
      <c r="WOC55" s="3112"/>
      <c r="WOD55" s="3112"/>
      <c r="WOE55" s="3112"/>
      <c r="WOF55" s="3112"/>
      <c r="WOG55" s="3112"/>
      <c r="WOH55" s="3112"/>
      <c r="WOI55" s="3112"/>
      <c r="WOJ55" s="3112"/>
      <c r="WOK55" s="3112"/>
      <c r="WOL55" s="3112"/>
      <c r="WOM55" s="3112"/>
      <c r="WON55" s="3112"/>
      <c r="WOO55" s="3112"/>
      <c r="WOP55" s="3112"/>
      <c r="WOQ55" s="3112"/>
      <c r="WOR55" s="3112"/>
      <c r="WOS55" s="3112"/>
      <c r="WOT55" s="3112"/>
      <c r="WOU55" s="3112"/>
      <c r="WOV55" s="3112"/>
      <c r="WOW55" s="3112"/>
      <c r="WOX55" s="3112"/>
      <c r="WOY55" s="3112"/>
      <c r="WOZ55" s="3112"/>
      <c r="WPA55" s="3112"/>
      <c r="WPB55" s="3112"/>
      <c r="WPC55" s="3112"/>
      <c r="WPD55" s="3112"/>
      <c r="WPE55" s="3112"/>
      <c r="WPF55" s="3112"/>
      <c r="WPG55" s="3112"/>
      <c r="WPH55" s="3112"/>
      <c r="WPI55" s="3112"/>
      <c r="WPJ55" s="3112"/>
      <c r="WPK55" s="3112"/>
      <c r="WPL55" s="3112"/>
      <c r="WPM55" s="3112"/>
      <c r="WPN55" s="3112"/>
      <c r="WPO55" s="3112"/>
      <c r="WPP55" s="3112"/>
      <c r="WPQ55" s="3112"/>
      <c r="WPR55" s="3112"/>
      <c r="WPS55" s="3112"/>
      <c r="WPT55" s="3112"/>
      <c r="WPU55" s="3112"/>
      <c r="WPV55" s="3112"/>
      <c r="WPW55" s="3112"/>
      <c r="WPX55" s="3112"/>
      <c r="WPY55" s="3112"/>
      <c r="WPZ55" s="3112"/>
      <c r="WQA55" s="3112"/>
      <c r="WQB55" s="3112"/>
      <c r="WQC55" s="3112"/>
      <c r="WQD55" s="3112"/>
      <c r="WQE55" s="3112"/>
      <c r="WQF55" s="3112"/>
      <c r="WQG55" s="3112"/>
      <c r="WQH55" s="3112"/>
      <c r="WQI55" s="3112"/>
      <c r="WQJ55" s="3112"/>
      <c r="WQK55" s="3112"/>
      <c r="WQL55" s="3112"/>
      <c r="WQM55" s="3112"/>
      <c r="WQN55" s="3112"/>
      <c r="WQO55" s="3112"/>
      <c r="WQP55" s="3112"/>
      <c r="WQQ55" s="3112"/>
      <c r="WQR55" s="3112"/>
      <c r="WQS55" s="3112"/>
      <c r="WQT55" s="3112"/>
      <c r="WQU55" s="3112"/>
      <c r="WQV55" s="3112"/>
      <c r="WQW55" s="3112"/>
      <c r="WQX55" s="3112"/>
      <c r="WQY55" s="3112"/>
      <c r="WQZ55" s="3112"/>
      <c r="WRA55" s="3112"/>
      <c r="WRB55" s="3112"/>
      <c r="WRC55" s="3112"/>
      <c r="WRD55" s="3112"/>
      <c r="WRE55" s="3112"/>
      <c r="WRF55" s="3112"/>
      <c r="WRG55" s="3112"/>
      <c r="WRH55" s="3112"/>
      <c r="WRI55" s="3112"/>
      <c r="WRJ55" s="3112"/>
      <c r="WRK55" s="3112"/>
      <c r="WRL55" s="3112"/>
      <c r="WRM55" s="3112"/>
      <c r="WRN55" s="3112"/>
      <c r="WRO55" s="3112"/>
      <c r="WRP55" s="3112"/>
      <c r="WRQ55" s="3112"/>
      <c r="WRR55" s="3112"/>
      <c r="WRS55" s="3112"/>
      <c r="WRT55" s="3112"/>
      <c r="WRU55" s="3112"/>
      <c r="WRV55" s="3112"/>
      <c r="WRW55" s="3112"/>
      <c r="WRX55" s="3112"/>
      <c r="WRY55" s="3112"/>
      <c r="WRZ55" s="3112"/>
      <c r="WSA55" s="3112"/>
      <c r="WSB55" s="3112"/>
      <c r="WSC55" s="3112"/>
      <c r="WSD55" s="3112"/>
      <c r="WSE55" s="3112"/>
      <c r="WSF55" s="3112"/>
      <c r="WSG55" s="3112"/>
      <c r="WSH55" s="3112"/>
      <c r="WSI55" s="3112"/>
      <c r="WSJ55" s="3112"/>
      <c r="WSK55" s="3112"/>
      <c r="WSL55" s="3112"/>
      <c r="WSM55" s="3112"/>
      <c r="WSN55" s="3112"/>
      <c r="WSO55" s="3112"/>
      <c r="WSP55" s="3112"/>
      <c r="WSQ55" s="3112"/>
      <c r="WSR55" s="3112"/>
      <c r="WSS55" s="3112"/>
      <c r="WST55" s="3112"/>
      <c r="WSU55" s="3112"/>
      <c r="WSV55" s="3112"/>
      <c r="WSW55" s="3112"/>
      <c r="WSX55" s="3112"/>
      <c r="WSY55" s="3112"/>
      <c r="WSZ55" s="3112"/>
      <c r="WTA55" s="3112"/>
      <c r="WTB55" s="3112"/>
      <c r="WTC55" s="3112"/>
      <c r="WTD55" s="3112"/>
      <c r="WTE55" s="3112"/>
      <c r="WTF55" s="3112"/>
      <c r="WTG55" s="3112"/>
      <c r="WTH55" s="3112"/>
      <c r="WTI55" s="3112"/>
      <c r="WTJ55" s="3112"/>
      <c r="WTK55" s="3112"/>
      <c r="WTL55" s="3112"/>
      <c r="WTM55" s="3112"/>
      <c r="WTN55" s="3112"/>
      <c r="WTO55" s="3112"/>
      <c r="WTP55" s="3112"/>
      <c r="WTQ55" s="3112"/>
      <c r="WTR55" s="3112"/>
      <c r="WTS55" s="3112"/>
      <c r="WTT55" s="3112"/>
      <c r="WTU55" s="3112"/>
      <c r="WTV55" s="3112"/>
      <c r="WTW55" s="3112"/>
      <c r="WTX55" s="3112"/>
      <c r="WTY55" s="3112"/>
      <c r="WTZ55" s="3112"/>
      <c r="WUA55" s="3112"/>
      <c r="WUB55" s="3112"/>
      <c r="WUC55" s="3112"/>
      <c r="WUD55" s="3112"/>
      <c r="WUE55" s="3112"/>
      <c r="WUF55" s="3112"/>
      <c r="WUG55" s="3112"/>
      <c r="WUH55" s="3112"/>
      <c r="WUI55" s="3112"/>
      <c r="WUJ55" s="3112"/>
      <c r="WUK55" s="3112"/>
      <c r="WUL55" s="3112"/>
      <c r="WUM55" s="3112"/>
      <c r="WUN55" s="3112"/>
      <c r="WUO55" s="3112"/>
      <c r="WUP55" s="3112"/>
      <c r="WUQ55" s="3112"/>
      <c r="WUR55" s="3112"/>
      <c r="WUS55" s="3112"/>
      <c r="WUT55" s="3112"/>
      <c r="WUU55" s="3112"/>
      <c r="WUV55" s="3112"/>
      <c r="WUW55" s="3112"/>
      <c r="WUX55" s="3112"/>
      <c r="WUY55" s="3112"/>
      <c r="WUZ55" s="3112"/>
      <c r="WVA55" s="3112"/>
      <c r="WVB55" s="3112"/>
      <c r="WVC55" s="3112"/>
      <c r="WVD55" s="3112"/>
      <c r="WVE55" s="3112"/>
      <c r="WVF55" s="3112"/>
      <c r="WVG55" s="3112"/>
      <c r="WVH55" s="3112"/>
      <c r="WVI55" s="3112"/>
      <c r="WVJ55" s="3112"/>
      <c r="WVK55" s="3112"/>
      <c r="WVL55" s="3112"/>
      <c r="WVM55" s="3112"/>
      <c r="WVN55" s="3112"/>
      <c r="WVO55" s="3112"/>
      <c r="WVP55" s="3112"/>
      <c r="WVQ55" s="3112"/>
      <c r="WVR55" s="3112"/>
      <c r="WVS55" s="3112"/>
      <c r="WVT55" s="3112"/>
      <c r="WVU55" s="3112"/>
      <c r="WVV55" s="3112"/>
      <c r="WVW55" s="3112"/>
      <c r="WVX55" s="3112"/>
      <c r="WVY55" s="3112"/>
      <c r="WVZ55" s="3112"/>
      <c r="WWA55" s="3112"/>
      <c r="WWB55" s="3112"/>
      <c r="WWC55" s="3112"/>
      <c r="WWD55" s="3112"/>
      <c r="WWE55" s="3112"/>
      <c r="WWF55" s="3112"/>
      <c r="WWG55" s="3112"/>
      <c r="WWH55" s="3112"/>
      <c r="WWI55" s="3112"/>
      <c r="WWJ55" s="3112"/>
      <c r="WWK55" s="3112"/>
      <c r="WWL55" s="3112"/>
      <c r="WWM55" s="3112"/>
      <c r="WWN55" s="3112"/>
      <c r="WWO55" s="3112"/>
      <c r="WWP55" s="3112"/>
      <c r="WWQ55" s="3112"/>
      <c r="WWR55" s="3112"/>
      <c r="WWS55" s="3112"/>
      <c r="WWT55" s="3112"/>
      <c r="WWU55" s="3112"/>
      <c r="WWV55" s="3112"/>
      <c r="WWW55" s="3112"/>
      <c r="WWX55" s="3112"/>
      <c r="WWY55" s="3112"/>
      <c r="WWZ55" s="3112"/>
      <c r="WXA55" s="3112"/>
      <c r="WXB55" s="3112"/>
      <c r="WXC55" s="3112"/>
      <c r="WXD55" s="3112"/>
      <c r="WXE55" s="3112"/>
      <c r="WXF55" s="3112"/>
      <c r="WXG55" s="3112"/>
      <c r="WXH55" s="3112"/>
      <c r="WXI55" s="3112"/>
      <c r="WXJ55" s="3112"/>
      <c r="WXK55" s="3112"/>
      <c r="WXL55" s="3112"/>
      <c r="WXM55" s="3112"/>
      <c r="WXN55" s="3112"/>
      <c r="WXO55" s="3112"/>
      <c r="WXP55" s="3112"/>
      <c r="WXQ55" s="3112"/>
      <c r="WXR55" s="3112"/>
      <c r="WXS55" s="3112"/>
      <c r="WXT55" s="3112"/>
      <c r="WXU55" s="3112"/>
      <c r="WXV55" s="3112"/>
      <c r="WXW55" s="3112"/>
      <c r="WXX55" s="3112"/>
      <c r="WXY55" s="3112"/>
      <c r="WXZ55" s="3112"/>
      <c r="WYA55" s="3112"/>
      <c r="WYB55" s="3112"/>
      <c r="WYC55" s="3112"/>
      <c r="WYD55" s="3112"/>
      <c r="WYE55" s="3112"/>
      <c r="WYF55" s="3112"/>
      <c r="WYG55" s="3112"/>
      <c r="WYH55" s="3112"/>
      <c r="WYI55" s="3112"/>
      <c r="WYJ55" s="3112"/>
      <c r="WYK55" s="3112"/>
      <c r="WYL55" s="3112"/>
      <c r="WYM55" s="3112"/>
      <c r="WYN55" s="3112"/>
      <c r="WYO55" s="3112"/>
      <c r="WYP55" s="3112"/>
      <c r="WYQ55" s="3112"/>
      <c r="WYR55" s="3112"/>
      <c r="WYS55" s="3112"/>
      <c r="WYT55" s="3112"/>
      <c r="WYU55" s="3112"/>
      <c r="WYV55" s="3112"/>
      <c r="WYW55" s="3112"/>
      <c r="WYX55" s="3112"/>
      <c r="WYY55" s="3112"/>
      <c r="WYZ55" s="3112"/>
      <c r="WZA55" s="3112"/>
      <c r="WZB55" s="3112"/>
      <c r="WZC55" s="3112"/>
      <c r="WZD55" s="3112"/>
      <c r="WZE55" s="3112"/>
      <c r="WZF55" s="3112"/>
      <c r="WZG55" s="3112"/>
      <c r="WZH55" s="3112"/>
      <c r="WZI55" s="3112"/>
      <c r="WZJ55" s="3112"/>
      <c r="WZK55" s="3112"/>
      <c r="WZL55" s="3112"/>
      <c r="WZM55" s="3112"/>
      <c r="WZN55" s="3112"/>
      <c r="WZO55" s="3112"/>
      <c r="WZP55" s="3112"/>
      <c r="WZQ55" s="3112"/>
      <c r="WZR55" s="3112"/>
      <c r="WZS55" s="3112"/>
      <c r="WZT55" s="3112"/>
      <c r="WZU55" s="3112"/>
      <c r="WZV55" s="3112"/>
      <c r="WZW55" s="3112"/>
      <c r="WZX55" s="3112"/>
      <c r="WZY55" s="3112"/>
      <c r="WZZ55" s="3112"/>
      <c r="XAA55" s="3112"/>
      <c r="XAB55" s="3112"/>
      <c r="XAC55" s="3112"/>
      <c r="XAD55" s="3112"/>
      <c r="XAE55" s="3112"/>
      <c r="XAF55" s="3112"/>
      <c r="XAG55" s="3112"/>
      <c r="XAH55" s="3112"/>
      <c r="XAI55" s="3112"/>
      <c r="XAJ55" s="3112"/>
      <c r="XAK55" s="3112"/>
      <c r="XAL55" s="3112"/>
      <c r="XAM55" s="3112"/>
      <c r="XAN55" s="3112"/>
      <c r="XAO55" s="3112"/>
      <c r="XAP55" s="3112"/>
      <c r="XAQ55" s="3112"/>
      <c r="XAR55" s="3112"/>
      <c r="XAS55" s="3112"/>
      <c r="XAT55" s="3112"/>
      <c r="XAU55" s="3112"/>
      <c r="XAV55" s="3112"/>
      <c r="XAW55" s="3112"/>
      <c r="XAX55" s="3112"/>
      <c r="XAY55" s="3112"/>
      <c r="XAZ55" s="3112"/>
      <c r="XBA55" s="3112"/>
      <c r="XBB55" s="3112"/>
      <c r="XBC55" s="3112"/>
      <c r="XBD55" s="3112"/>
      <c r="XBE55" s="3112"/>
      <c r="XBF55" s="3112"/>
      <c r="XBG55" s="3112"/>
      <c r="XBH55" s="3112"/>
      <c r="XBI55" s="3112"/>
      <c r="XBJ55" s="3112"/>
      <c r="XBK55" s="3112"/>
      <c r="XBL55" s="3112"/>
      <c r="XBM55" s="3112"/>
      <c r="XBN55" s="3112"/>
      <c r="XBO55" s="3112"/>
      <c r="XBP55" s="3112"/>
      <c r="XBQ55" s="3112"/>
      <c r="XBR55" s="3112"/>
      <c r="XBS55" s="3112"/>
      <c r="XBT55" s="3112"/>
      <c r="XBU55" s="3112"/>
      <c r="XBV55" s="3112"/>
      <c r="XBW55" s="3112"/>
      <c r="XBX55" s="3112"/>
      <c r="XBY55" s="3112"/>
      <c r="XBZ55" s="3112"/>
      <c r="XCA55" s="3112"/>
      <c r="XCB55" s="3112"/>
      <c r="XCC55" s="3112"/>
      <c r="XCD55" s="3112"/>
      <c r="XCE55" s="3112"/>
      <c r="XCF55" s="3112"/>
      <c r="XCG55" s="3112"/>
      <c r="XCH55" s="3112"/>
      <c r="XCI55" s="3112"/>
      <c r="XCJ55" s="3112"/>
      <c r="XCK55" s="3112"/>
      <c r="XCL55" s="3112"/>
      <c r="XCM55" s="3112"/>
      <c r="XCN55" s="3112"/>
      <c r="XCO55" s="3112"/>
      <c r="XCP55" s="3112"/>
      <c r="XCQ55" s="3112"/>
      <c r="XCR55" s="3112"/>
      <c r="XCS55" s="3112"/>
      <c r="XCT55" s="3112"/>
      <c r="XCU55" s="3112"/>
      <c r="XCV55" s="3112"/>
      <c r="XCW55" s="3112"/>
      <c r="XCX55" s="3112"/>
      <c r="XCY55" s="3112"/>
      <c r="XCZ55" s="3112"/>
      <c r="XDA55" s="3112"/>
      <c r="XDB55" s="3112"/>
      <c r="XDC55" s="3112"/>
      <c r="XDD55" s="3112"/>
      <c r="XDE55" s="3112"/>
      <c r="XDF55" s="3112"/>
      <c r="XDG55" s="3112"/>
      <c r="XDH55" s="3112"/>
      <c r="XDI55" s="3112"/>
      <c r="XDJ55" s="3112"/>
      <c r="XDK55" s="3112"/>
      <c r="XDL55" s="3112"/>
      <c r="XDM55" s="3112"/>
      <c r="XDN55" s="3112"/>
      <c r="XDO55" s="3112"/>
      <c r="XDP55" s="3112"/>
      <c r="XDQ55" s="3112"/>
      <c r="XDR55" s="3112"/>
      <c r="XDS55" s="3112"/>
      <c r="XDT55" s="3112"/>
      <c r="XDU55" s="3112"/>
      <c r="XDV55" s="3112"/>
      <c r="XDW55" s="3112"/>
      <c r="XDX55" s="3112"/>
      <c r="XDY55" s="3112"/>
      <c r="XDZ55" s="3112"/>
      <c r="XEA55" s="3112"/>
      <c r="XEB55" s="3112"/>
      <c r="XEC55" s="3112"/>
      <c r="XED55" s="3112"/>
      <c r="XEE55" s="3112"/>
      <c r="XEF55" s="3112"/>
      <c r="XEG55" s="3112"/>
      <c r="XEH55" s="3112"/>
      <c r="XEI55" s="3112"/>
      <c r="XEJ55" s="3112"/>
      <c r="XEK55" s="3112"/>
      <c r="XEL55" s="3112"/>
      <c r="XEM55" s="3112"/>
      <c r="XEN55" s="3112"/>
      <c r="XEO55" s="3112"/>
      <c r="XEP55" s="3112"/>
      <c r="XEQ55" s="3112"/>
      <c r="XER55" s="3112"/>
      <c r="XES55" s="3112"/>
      <c r="XET55" s="3112"/>
      <c r="XEU55" s="3112"/>
      <c r="XEV55" s="3112"/>
      <c r="XEW55" s="3112"/>
      <c r="XEX55" s="3112"/>
      <c r="XEY55" s="3112"/>
      <c r="XEZ55" s="3112"/>
      <c r="XFA55" s="3112"/>
      <c r="XFB55" s="3112"/>
      <c r="XFC55" s="3112"/>
      <c r="XFD55" s="3112"/>
    </row>
    <row r="56" spans="1:16384" ht="30" customHeight="1">
      <c r="A56" s="3112" t="s">
        <v>2812</v>
      </c>
      <c r="B56" s="3112"/>
      <c r="C56" s="3112"/>
      <c r="D56" s="3112"/>
      <c r="E56" s="3112"/>
      <c r="F56" s="3112"/>
      <c r="G56" s="3112"/>
      <c r="H56" s="3112"/>
      <c r="I56" s="3112"/>
      <c r="J56" s="3112"/>
      <c r="K56" s="3112"/>
      <c r="L56" s="3112"/>
      <c r="M56" s="3112"/>
      <c r="N56" s="3112"/>
      <c r="O56" s="3112"/>
      <c r="P56" s="3112"/>
      <c r="Q56" s="3112"/>
      <c r="R56" s="3112"/>
      <c r="S56" s="3112"/>
      <c r="T56" s="3112"/>
      <c r="U56" s="3112"/>
      <c r="V56" s="3112"/>
      <c r="W56" s="3112"/>
      <c r="X56" s="3112"/>
      <c r="Y56" s="3112"/>
      <c r="Z56" s="3112"/>
      <c r="AA56" s="3112"/>
      <c r="AB56" s="3112"/>
      <c r="AC56" s="3112"/>
      <c r="AD56" s="3112"/>
      <c r="AE56" s="3112"/>
      <c r="AF56" s="3112"/>
      <c r="AG56" s="3112"/>
      <c r="AH56" s="3112"/>
      <c r="AI56" s="3112"/>
      <c r="AJ56" s="3112"/>
      <c r="AK56" s="3112"/>
      <c r="AL56" s="3112"/>
      <c r="AM56" s="3112"/>
      <c r="AN56" s="3112"/>
      <c r="AO56" s="3112"/>
      <c r="AP56" s="3112"/>
      <c r="AQ56" s="3112"/>
      <c r="AR56" s="3112"/>
      <c r="AS56" s="3112"/>
      <c r="AT56" s="3112"/>
      <c r="AU56" s="3112"/>
      <c r="AV56" s="3112"/>
      <c r="AW56" s="3112"/>
      <c r="AX56" s="3112"/>
      <c r="AY56" s="3112"/>
      <c r="AZ56" s="3112"/>
      <c r="BA56" s="3112"/>
      <c r="BB56" s="3112"/>
      <c r="BC56" s="3112"/>
      <c r="BD56" s="3112"/>
      <c r="BE56" s="3112"/>
      <c r="BF56" s="3112"/>
      <c r="BG56" s="3112"/>
      <c r="BH56" s="3112"/>
      <c r="BI56" s="3112"/>
      <c r="BJ56" s="3112"/>
      <c r="BK56" s="3112"/>
      <c r="BL56" s="3112"/>
      <c r="BM56" s="3112"/>
      <c r="BN56" s="3112"/>
      <c r="BO56" s="3112"/>
      <c r="BP56" s="3112"/>
      <c r="BQ56" s="3112"/>
      <c r="BR56" s="3112"/>
      <c r="BS56" s="3112"/>
      <c r="BT56" s="3112"/>
      <c r="BU56" s="3112"/>
      <c r="BV56" s="3112"/>
      <c r="BW56" s="3112"/>
      <c r="BX56" s="3112"/>
      <c r="BY56" s="3112"/>
      <c r="BZ56" s="3112"/>
      <c r="CA56" s="3112"/>
      <c r="CB56" s="3112"/>
      <c r="CC56" s="3112"/>
      <c r="CD56" s="3112"/>
      <c r="CE56" s="3112"/>
      <c r="CF56" s="3112"/>
      <c r="CG56" s="3112"/>
      <c r="CH56" s="3112"/>
      <c r="CI56" s="3112"/>
      <c r="CJ56" s="3112"/>
      <c r="CK56" s="3112"/>
      <c r="CL56" s="3112"/>
      <c r="CM56" s="3112"/>
      <c r="CN56" s="3112"/>
      <c r="CO56" s="3112"/>
      <c r="CP56" s="3112"/>
      <c r="CQ56" s="3112"/>
      <c r="CR56" s="3112"/>
      <c r="CS56" s="3112"/>
      <c r="CT56" s="3112"/>
      <c r="CU56" s="3112"/>
      <c r="CV56" s="3112"/>
      <c r="CW56" s="3112"/>
      <c r="CX56" s="3112"/>
      <c r="CY56" s="3112"/>
      <c r="CZ56" s="3112"/>
      <c r="DA56" s="3112"/>
      <c r="DB56" s="3112"/>
      <c r="DC56" s="3112"/>
      <c r="DD56" s="3112"/>
      <c r="DE56" s="3112"/>
      <c r="DF56" s="3112"/>
      <c r="DG56" s="3112"/>
      <c r="DH56" s="3112"/>
      <c r="DI56" s="3112"/>
      <c r="DJ56" s="3112"/>
      <c r="DK56" s="3112"/>
      <c r="DL56" s="3112"/>
      <c r="DM56" s="3112"/>
      <c r="DN56" s="3112"/>
      <c r="DO56" s="3112"/>
      <c r="DP56" s="3112"/>
      <c r="DQ56" s="3112"/>
      <c r="DR56" s="3112"/>
      <c r="DS56" s="3112"/>
      <c r="DT56" s="3112"/>
      <c r="DU56" s="3112"/>
      <c r="DV56" s="3112"/>
      <c r="DW56" s="3112"/>
      <c r="DX56" s="3112"/>
      <c r="DY56" s="3112"/>
      <c r="DZ56" s="3112"/>
      <c r="EA56" s="3112"/>
      <c r="EB56" s="3112"/>
      <c r="EC56" s="3112"/>
      <c r="ED56" s="3112"/>
      <c r="EE56" s="3112"/>
      <c r="EF56" s="3112"/>
      <c r="EG56" s="3112"/>
      <c r="EH56" s="3112"/>
      <c r="EI56" s="3112"/>
      <c r="EJ56" s="3112"/>
      <c r="EK56" s="3112"/>
      <c r="EL56" s="3112"/>
      <c r="EM56" s="3112"/>
      <c r="EN56" s="3112"/>
      <c r="EO56" s="3112"/>
      <c r="EP56" s="3112"/>
      <c r="EQ56" s="3112"/>
      <c r="ER56" s="3112"/>
      <c r="ES56" s="3112"/>
      <c r="ET56" s="3112"/>
      <c r="EU56" s="3112"/>
      <c r="EV56" s="3112"/>
      <c r="EW56" s="3112"/>
      <c r="EX56" s="3112"/>
      <c r="EY56" s="3112"/>
      <c r="EZ56" s="3112"/>
      <c r="FA56" s="3112"/>
      <c r="FB56" s="3112"/>
      <c r="FC56" s="3112"/>
      <c r="FD56" s="3112"/>
      <c r="FE56" s="3112"/>
      <c r="FF56" s="3112"/>
      <c r="FG56" s="3112"/>
      <c r="FH56" s="3112"/>
      <c r="FI56" s="3112"/>
      <c r="FJ56" s="3112"/>
      <c r="FK56" s="3112"/>
      <c r="FL56" s="3112"/>
      <c r="FM56" s="3112"/>
      <c r="FN56" s="3112"/>
      <c r="FO56" s="3112"/>
      <c r="FP56" s="3112"/>
      <c r="FQ56" s="3112"/>
      <c r="FR56" s="3112"/>
      <c r="FS56" s="3112"/>
      <c r="FT56" s="3112"/>
      <c r="FU56" s="3112"/>
      <c r="FV56" s="3112"/>
      <c r="FW56" s="3112"/>
      <c r="FX56" s="3112"/>
      <c r="FY56" s="3112"/>
      <c r="FZ56" s="3112"/>
      <c r="GA56" s="3112"/>
      <c r="GB56" s="3112"/>
      <c r="GC56" s="3112"/>
      <c r="GD56" s="3112"/>
      <c r="GE56" s="3112"/>
      <c r="GF56" s="3112"/>
      <c r="GG56" s="3112"/>
      <c r="GH56" s="3112"/>
      <c r="GI56" s="3112"/>
      <c r="GJ56" s="3112"/>
      <c r="GK56" s="3112"/>
      <c r="GL56" s="3112"/>
      <c r="GM56" s="3112"/>
      <c r="GN56" s="3112"/>
      <c r="GO56" s="3112"/>
      <c r="GP56" s="3112"/>
      <c r="GQ56" s="3112"/>
      <c r="GR56" s="3112"/>
      <c r="GS56" s="3112"/>
      <c r="GT56" s="3112"/>
      <c r="GU56" s="3112"/>
      <c r="GV56" s="3112"/>
      <c r="GW56" s="3112"/>
      <c r="GX56" s="3112"/>
      <c r="GY56" s="3112"/>
      <c r="GZ56" s="3112"/>
      <c r="HA56" s="3112"/>
      <c r="HB56" s="3112"/>
      <c r="HC56" s="3112"/>
      <c r="HD56" s="3112"/>
      <c r="HE56" s="3112"/>
      <c r="HF56" s="3112"/>
      <c r="HG56" s="3112"/>
      <c r="HH56" s="3112"/>
      <c r="HI56" s="3112"/>
      <c r="HJ56" s="3112"/>
      <c r="HK56" s="3112"/>
      <c r="HL56" s="3112"/>
      <c r="HM56" s="3112"/>
      <c r="HN56" s="3112"/>
      <c r="HO56" s="3112"/>
      <c r="HP56" s="3112"/>
      <c r="HQ56" s="3112"/>
      <c r="HR56" s="3112"/>
      <c r="HS56" s="3112"/>
      <c r="HT56" s="3112"/>
      <c r="HU56" s="3112"/>
      <c r="HV56" s="3112"/>
      <c r="HW56" s="3112"/>
      <c r="HX56" s="3112"/>
      <c r="HY56" s="3112"/>
      <c r="HZ56" s="3112"/>
      <c r="IA56" s="3112"/>
      <c r="IB56" s="3112"/>
      <c r="IC56" s="3112"/>
      <c r="ID56" s="3112"/>
      <c r="IE56" s="3112"/>
      <c r="IF56" s="3112"/>
      <c r="IG56" s="3112"/>
      <c r="IH56" s="3112"/>
      <c r="II56" s="3112"/>
      <c r="IJ56" s="3112"/>
      <c r="IK56" s="3112"/>
      <c r="IL56" s="3112"/>
      <c r="IM56" s="3112"/>
      <c r="IN56" s="3112"/>
      <c r="IO56" s="3112"/>
      <c r="IP56" s="3112"/>
      <c r="IQ56" s="3112"/>
      <c r="IR56" s="3112"/>
      <c r="IS56" s="3112"/>
      <c r="IT56" s="3112"/>
      <c r="IU56" s="3112"/>
      <c r="IV56" s="3112"/>
      <c r="IW56" s="3112"/>
      <c r="IX56" s="3112"/>
      <c r="IY56" s="3112"/>
      <c r="IZ56" s="3112"/>
      <c r="JA56" s="3112"/>
      <c r="JB56" s="3112"/>
      <c r="JC56" s="3112"/>
      <c r="JD56" s="3112"/>
      <c r="JE56" s="3112"/>
      <c r="JF56" s="3112"/>
      <c r="JG56" s="3112"/>
      <c r="JH56" s="3112"/>
      <c r="JI56" s="3112"/>
      <c r="JJ56" s="3112"/>
      <c r="JK56" s="3112"/>
      <c r="JL56" s="3112"/>
      <c r="JM56" s="3112"/>
      <c r="JN56" s="3112"/>
      <c r="JO56" s="3112"/>
      <c r="JP56" s="3112"/>
      <c r="JQ56" s="3112"/>
      <c r="JR56" s="3112"/>
      <c r="JS56" s="3112"/>
      <c r="JT56" s="3112"/>
      <c r="JU56" s="3112"/>
      <c r="JV56" s="3112"/>
      <c r="JW56" s="3112"/>
      <c r="JX56" s="3112"/>
      <c r="JY56" s="3112"/>
      <c r="JZ56" s="3112"/>
      <c r="KA56" s="3112"/>
      <c r="KB56" s="3112"/>
      <c r="KC56" s="3112"/>
      <c r="KD56" s="3112"/>
      <c r="KE56" s="3112"/>
      <c r="KF56" s="3112"/>
      <c r="KG56" s="3112"/>
      <c r="KH56" s="3112"/>
      <c r="KI56" s="3112"/>
      <c r="KJ56" s="3112"/>
      <c r="KK56" s="3112"/>
      <c r="KL56" s="3112"/>
      <c r="KM56" s="3112"/>
      <c r="KN56" s="3112"/>
      <c r="KO56" s="3112"/>
      <c r="KP56" s="3112"/>
      <c r="KQ56" s="3112"/>
      <c r="KR56" s="3112"/>
      <c r="KS56" s="3112"/>
      <c r="KT56" s="3112"/>
      <c r="KU56" s="3112"/>
      <c r="KV56" s="3112"/>
      <c r="KW56" s="3112"/>
      <c r="KX56" s="3112"/>
      <c r="KY56" s="3112"/>
      <c r="KZ56" s="3112"/>
      <c r="LA56" s="3112"/>
      <c r="LB56" s="3112"/>
      <c r="LC56" s="3112"/>
      <c r="LD56" s="3112"/>
      <c r="LE56" s="3112"/>
      <c r="LF56" s="3112"/>
      <c r="LG56" s="3112"/>
      <c r="LH56" s="3112"/>
      <c r="LI56" s="3112"/>
      <c r="LJ56" s="3112"/>
      <c r="LK56" s="3112"/>
      <c r="LL56" s="3112"/>
      <c r="LM56" s="3112"/>
      <c r="LN56" s="3112"/>
      <c r="LO56" s="3112"/>
      <c r="LP56" s="3112"/>
      <c r="LQ56" s="3112"/>
      <c r="LR56" s="3112"/>
      <c r="LS56" s="3112"/>
      <c r="LT56" s="3112"/>
      <c r="LU56" s="3112"/>
      <c r="LV56" s="3112"/>
      <c r="LW56" s="3112"/>
      <c r="LX56" s="3112"/>
      <c r="LY56" s="3112"/>
      <c r="LZ56" s="3112"/>
      <c r="MA56" s="3112"/>
      <c r="MB56" s="3112"/>
      <c r="MC56" s="3112"/>
      <c r="MD56" s="3112"/>
      <c r="ME56" s="3112"/>
      <c r="MF56" s="3112"/>
      <c r="MG56" s="3112"/>
      <c r="MH56" s="3112"/>
      <c r="MI56" s="3112"/>
      <c r="MJ56" s="3112"/>
      <c r="MK56" s="3112"/>
      <c r="ML56" s="3112"/>
      <c r="MM56" s="3112"/>
      <c r="MN56" s="3112"/>
      <c r="MO56" s="3112"/>
      <c r="MP56" s="3112"/>
      <c r="MQ56" s="3112"/>
      <c r="MR56" s="3112"/>
      <c r="MS56" s="3112"/>
      <c r="MT56" s="3112"/>
      <c r="MU56" s="3112"/>
      <c r="MV56" s="3112"/>
      <c r="MW56" s="3112"/>
      <c r="MX56" s="3112"/>
      <c r="MY56" s="3112"/>
      <c r="MZ56" s="3112"/>
      <c r="NA56" s="3112"/>
      <c r="NB56" s="3112"/>
      <c r="NC56" s="3112"/>
      <c r="ND56" s="3112"/>
      <c r="NE56" s="3112"/>
      <c r="NF56" s="3112"/>
      <c r="NG56" s="3112"/>
      <c r="NH56" s="3112"/>
      <c r="NI56" s="3112"/>
      <c r="NJ56" s="3112"/>
      <c r="NK56" s="3112"/>
      <c r="NL56" s="3112"/>
      <c r="NM56" s="3112"/>
      <c r="NN56" s="3112"/>
      <c r="NO56" s="3112"/>
      <c r="NP56" s="3112"/>
      <c r="NQ56" s="3112"/>
      <c r="NR56" s="3112"/>
      <c r="NS56" s="3112"/>
      <c r="NT56" s="3112"/>
      <c r="NU56" s="3112"/>
      <c r="NV56" s="3112"/>
      <c r="NW56" s="3112"/>
      <c r="NX56" s="3112"/>
      <c r="NY56" s="3112"/>
      <c r="NZ56" s="3112"/>
      <c r="OA56" s="3112"/>
      <c r="OB56" s="3112"/>
      <c r="OC56" s="3112"/>
      <c r="OD56" s="3112"/>
      <c r="OE56" s="3112"/>
      <c r="OF56" s="3112"/>
      <c r="OG56" s="3112"/>
      <c r="OH56" s="3112"/>
      <c r="OI56" s="3112"/>
      <c r="OJ56" s="3112"/>
      <c r="OK56" s="3112"/>
      <c r="OL56" s="3112"/>
      <c r="OM56" s="3112"/>
      <c r="ON56" s="3112"/>
      <c r="OO56" s="3112"/>
      <c r="OP56" s="3112"/>
      <c r="OQ56" s="3112"/>
      <c r="OR56" s="3112"/>
      <c r="OS56" s="3112"/>
      <c r="OT56" s="3112"/>
      <c r="OU56" s="3112"/>
      <c r="OV56" s="3112"/>
      <c r="OW56" s="3112"/>
      <c r="OX56" s="3112"/>
      <c r="OY56" s="3112"/>
      <c r="OZ56" s="3112"/>
      <c r="PA56" s="3112"/>
      <c r="PB56" s="3112"/>
      <c r="PC56" s="3112"/>
      <c r="PD56" s="3112"/>
      <c r="PE56" s="3112"/>
      <c r="PF56" s="3112"/>
      <c r="PG56" s="3112"/>
      <c r="PH56" s="3112"/>
      <c r="PI56" s="3112"/>
      <c r="PJ56" s="3112"/>
      <c r="PK56" s="3112"/>
      <c r="PL56" s="3112"/>
      <c r="PM56" s="3112"/>
      <c r="PN56" s="3112"/>
      <c r="PO56" s="3112"/>
      <c r="PP56" s="3112"/>
      <c r="PQ56" s="3112"/>
      <c r="PR56" s="3112"/>
      <c r="PS56" s="3112"/>
      <c r="PT56" s="3112"/>
      <c r="PU56" s="3112"/>
      <c r="PV56" s="3112"/>
      <c r="PW56" s="3112"/>
      <c r="PX56" s="3112"/>
      <c r="PY56" s="3112"/>
      <c r="PZ56" s="3112"/>
      <c r="QA56" s="3112"/>
      <c r="QB56" s="3112"/>
      <c r="QC56" s="3112"/>
      <c r="QD56" s="3112"/>
      <c r="QE56" s="3112"/>
      <c r="QF56" s="3112"/>
      <c r="QG56" s="3112"/>
      <c r="QH56" s="3112"/>
      <c r="QI56" s="3112"/>
      <c r="QJ56" s="3112"/>
      <c r="QK56" s="3112"/>
      <c r="QL56" s="3112"/>
      <c r="QM56" s="3112"/>
      <c r="QN56" s="3112"/>
      <c r="QO56" s="3112"/>
      <c r="QP56" s="3112"/>
      <c r="QQ56" s="3112"/>
      <c r="QR56" s="3112"/>
      <c r="QS56" s="3112"/>
      <c r="QT56" s="3112"/>
      <c r="QU56" s="3112"/>
      <c r="QV56" s="3112"/>
      <c r="QW56" s="3112"/>
      <c r="QX56" s="3112"/>
      <c r="QY56" s="3112"/>
      <c r="QZ56" s="3112"/>
      <c r="RA56" s="3112"/>
      <c r="RB56" s="3112"/>
      <c r="RC56" s="3112"/>
      <c r="RD56" s="3112"/>
      <c r="RE56" s="3112"/>
      <c r="RF56" s="3112"/>
      <c r="RG56" s="3112"/>
      <c r="RH56" s="3112"/>
      <c r="RI56" s="3112"/>
      <c r="RJ56" s="3112"/>
      <c r="RK56" s="3112"/>
      <c r="RL56" s="3112"/>
      <c r="RM56" s="3112"/>
      <c r="RN56" s="3112"/>
      <c r="RO56" s="3112"/>
      <c r="RP56" s="3112"/>
      <c r="RQ56" s="3112"/>
      <c r="RR56" s="3112"/>
      <c r="RS56" s="3112"/>
      <c r="RT56" s="3112"/>
      <c r="RU56" s="3112"/>
      <c r="RV56" s="3112"/>
      <c r="RW56" s="3112"/>
      <c r="RX56" s="3112"/>
      <c r="RY56" s="3112"/>
      <c r="RZ56" s="3112"/>
      <c r="SA56" s="3112"/>
      <c r="SB56" s="3112"/>
      <c r="SC56" s="3112"/>
      <c r="SD56" s="3112"/>
      <c r="SE56" s="3112"/>
      <c r="SF56" s="3112"/>
      <c r="SG56" s="3112"/>
      <c r="SH56" s="3112"/>
      <c r="SI56" s="3112"/>
      <c r="SJ56" s="3112"/>
      <c r="SK56" s="3112"/>
      <c r="SL56" s="3112"/>
      <c r="SM56" s="3112"/>
      <c r="SN56" s="3112"/>
      <c r="SO56" s="3112"/>
      <c r="SP56" s="3112"/>
      <c r="SQ56" s="3112"/>
      <c r="SR56" s="3112"/>
      <c r="SS56" s="3112"/>
      <c r="ST56" s="3112"/>
      <c r="SU56" s="3112"/>
      <c r="SV56" s="3112"/>
      <c r="SW56" s="3112"/>
      <c r="SX56" s="3112"/>
      <c r="SY56" s="3112"/>
      <c r="SZ56" s="3112"/>
      <c r="TA56" s="3112"/>
      <c r="TB56" s="3112"/>
      <c r="TC56" s="3112"/>
      <c r="TD56" s="3112"/>
      <c r="TE56" s="3112"/>
      <c r="TF56" s="3112"/>
      <c r="TG56" s="3112"/>
      <c r="TH56" s="3112"/>
      <c r="TI56" s="3112"/>
      <c r="TJ56" s="3112"/>
      <c r="TK56" s="3112"/>
      <c r="TL56" s="3112"/>
      <c r="TM56" s="3112"/>
      <c r="TN56" s="3112"/>
      <c r="TO56" s="3112"/>
      <c r="TP56" s="3112"/>
      <c r="TQ56" s="3112"/>
      <c r="TR56" s="3112"/>
      <c r="TS56" s="3112"/>
      <c r="TT56" s="3112"/>
      <c r="TU56" s="3112"/>
      <c r="TV56" s="3112"/>
      <c r="TW56" s="3112"/>
      <c r="TX56" s="3112"/>
      <c r="TY56" s="3112"/>
      <c r="TZ56" s="3112"/>
      <c r="UA56" s="3112"/>
      <c r="UB56" s="3112"/>
      <c r="UC56" s="3112"/>
      <c r="UD56" s="3112"/>
      <c r="UE56" s="3112"/>
      <c r="UF56" s="3112"/>
      <c r="UG56" s="3112"/>
      <c r="UH56" s="3112"/>
      <c r="UI56" s="3112"/>
      <c r="UJ56" s="3112"/>
      <c r="UK56" s="3112"/>
      <c r="UL56" s="3112"/>
      <c r="UM56" s="3112"/>
      <c r="UN56" s="3112"/>
      <c r="UO56" s="3112"/>
      <c r="UP56" s="3112"/>
      <c r="UQ56" s="3112"/>
      <c r="UR56" s="3112"/>
      <c r="US56" s="3112"/>
      <c r="UT56" s="3112"/>
      <c r="UU56" s="3112"/>
      <c r="UV56" s="3112"/>
      <c r="UW56" s="3112"/>
      <c r="UX56" s="3112"/>
      <c r="UY56" s="3112"/>
      <c r="UZ56" s="3112"/>
      <c r="VA56" s="3112"/>
      <c r="VB56" s="3112"/>
      <c r="VC56" s="3112"/>
      <c r="VD56" s="3112"/>
      <c r="VE56" s="3112"/>
      <c r="VF56" s="3112"/>
      <c r="VG56" s="3112"/>
      <c r="VH56" s="3112"/>
      <c r="VI56" s="3112"/>
      <c r="VJ56" s="3112"/>
      <c r="VK56" s="3112"/>
      <c r="VL56" s="3112"/>
      <c r="VM56" s="3112"/>
      <c r="VN56" s="3112"/>
      <c r="VO56" s="3112"/>
      <c r="VP56" s="3112"/>
      <c r="VQ56" s="3112"/>
      <c r="VR56" s="3112"/>
      <c r="VS56" s="3112"/>
      <c r="VT56" s="3112"/>
      <c r="VU56" s="3112"/>
      <c r="VV56" s="3112"/>
      <c r="VW56" s="3112"/>
      <c r="VX56" s="3112"/>
      <c r="VY56" s="3112"/>
      <c r="VZ56" s="3112"/>
      <c r="WA56" s="3112"/>
      <c r="WB56" s="3112"/>
      <c r="WC56" s="3112"/>
      <c r="WD56" s="3112"/>
      <c r="WE56" s="3112"/>
      <c r="WF56" s="3112"/>
      <c r="WG56" s="3112"/>
      <c r="WH56" s="3112"/>
      <c r="WI56" s="3112"/>
      <c r="WJ56" s="3112"/>
      <c r="WK56" s="3112"/>
      <c r="WL56" s="3112"/>
      <c r="WM56" s="3112"/>
      <c r="WN56" s="3112"/>
      <c r="WO56" s="3112"/>
      <c r="WP56" s="3112"/>
      <c r="WQ56" s="3112"/>
      <c r="WR56" s="3112"/>
      <c r="WS56" s="3112"/>
      <c r="WT56" s="3112"/>
      <c r="WU56" s="3112"/>
      <c r="WV56" s="3112"/>
      <c r="WW56" s="3112"/>
      <c r="WX56" s="3112"/>
      <c r="WY56" s="3112"/>
      <c r="WZ56" s="3112"/>
      <c r="XA56" s="3112"/>
      <c r="XB56" s="3112"/>
      <c r="XC56" s="3112"/>
      <c r="XD56" s="3112"/>
      <c r="XE56" s="3112"/>
      <c r="XF56" s="3112"/>
      <c r="XG56" s="3112"/>
      <c r="XH56" s="3112"/>
      <c r="XI56" s="3112"/>
      <c r="XJ56" s="3112"/>
      <c r="XK56" s="3112"/>
      <c r="XL56" s="3112"/>
      <c r="XM56" s="3112"/>
      <c r="XN56" s="3112"/>
      <c r="XO56" s="3112"/>
      <c r="XP56" s="3112"/>
      <c r="XQ56" s="3112"/>
      <c r="XR56" s="3112"/>
      <c r="XS56" s="3112"/>
      <c r="XT56" s="3112"/>
      <c r="XU56" s="3112"/>
      <c r="XV56" s="3112"/>
      <c r="XW56" s="3112"/>
      <c r="XX56" s="3112"/>
      <c r="XY56" s="3112"/>
      <c r="XZ56" s="3112"/>
      <c r="YA56" s="3112"/>
      <c r="YB56" s="3112"/>
      <c r="YC56" s="3112"/>
      <c r="YD56" s="3112"/>
      <c r="YE56" s="3112"/>
      <c r="YF56" s="3112"/>
      <c r="YG56" s="3112"/>
      <c r="YH56" s="3112"/>
      <c r="YI56" s="3112"/>
      <c r="YJ56" s="3112"/>
      <c r="YK56" s="3112"/>
      <c r="YL56" s="3112"/>
      <c r="YM56" s="3112"/>
      <c r="YN56" s="3112"/>
      <c r="YO56" s="3112"/>
      <c r="YP56" s="3112"/>
      <c r="YQ56" s="3112"/>
      <c r="YR56" s="3112"/>
      <c r="YS56" s="3112"/>
      <c r="YT56" s="3112"/>
      <c r="YU56" s="3112"/>
      <c r="YV56" s="3112"/>
      <c r="YW56" s="3112"/>
      <c r="YX56" s="3112"/>
      <c r="YY56" s="3112"/>
      <c r="YZ56" s="3112"/>
      <c r="ZA56" s="3112"/>
      <c r="ZB56" s="3112"/>
      <c r="ZC56" s="3112"/>
      <c r="ZD56" s="3112"/>
      <c r="ZE56" s="3112"/>
      <c r="ZF56" s="3112"/>
      <c r="ZG56" s="3112"/>
      <c r="ZH56" s="3112"/>
      <c r="ZI56" s="3112"/>
      <c r="ZJ56" s="3112"/>
      <c r="ZK56" s="3112"/>
      <c r="ZL56" s="3112"/>
      <c r="ZM56" s="3112"/>
      <c r="ZN56" s="3112"/>
      <c r="ZO56" s="3112"/>
      <c r="ZP56" s="3112"/>
      <c r="ZQ56" s="3112"/>
      <c r="ZR56" s="3112"/>
      <c r="ZS56" s="3112"/>
      <c r="ZT56" s="3112"/>
      <c r="ZU56" s="3112"/>
      <c r="ZV56" s="3112"/>
      <c r="ZW56" s="3112"/>
      <c r="ZX56" s="3112"/>
      <c r="ZY56" s="3112"/>
      <c r="ZZ56" s="3112"/>
      <c r="AAA56" s="3112"/>
      <c r="AAB56" s="3112"/>
      <c r="AAC56" s="3112"/>
      <c r="AAD56" s="3112"/>
      <c r="AAE56" s="3112"/>
      <c r="AAF56" s="3112"/>
      <c r="AAG56" s="3112"/>
      <c r="AAH56" s="3112"/>
      <c r="AAI56" s="3112"/>
      <c r="AAJ56" s="3112"/>
      <c r="AAK56" s="3112"/>
      <c r="AAL56" s="3112"/>
      <c r="AAM56" s="3112"/>
      <c r="AAN56" s="3112"/>
      <c r="AAO56" s="3112"/>
      <c r="AAP56" s="3112"/>
      <c r="AAQ56" s="3112"/>
      <c r="AAR56" s="3112"/>
      <c r="AAS56" s="3112"/>
      <c r="AAT56" s="3112"/>
      <c r="AAU56" s="3112"/>
      <c r="AAV56" s="3112"/>
      <c r="AAW56" s="3112"/>
      <c r="AAX56" s="3112"/>
      <c r="AAY56" s="3112"/>
      <c r="AAZ56" s="3112"/>
      <c r="ABA56" s="3112"/>
      <c r="ABB56" s="3112"/>
      <c r="ABC56" s="3112"/>
      <c r="ABD56" s="3112"/>
      <c r="ABE56" s="3112"/>
      <c r="ABF56" s="3112"/>
      <c r="ABG56" s="3112"/>
      <c r="ABH56" s="3112"/>
      <c r="ABI56" s="3112"/>
      <c r="ABJ56" s="3112"/>
      <c r="ABK56" s="3112"/>
      <c r="ABL56" s="3112"/>
      <c r="ABM56" s="3112"/>
      <c r="ABN56" s="3112"/>
      <c r="ABO56" s="3112"/>
      <c r="ABP56" s="3112"/>
      <c r="ABQ56" s="3112"/>
      <c r="ABR56" s="3112"/>
      <c r="ABS56" s="3112"/>
      <c r="ABT56" s="3112"/>
      <c r="ABU56" s="3112"/>
      <c r="ABV56" s="3112"/>
      <c r="ABW56" s="3112"/>
      <c r="ABX56" s="3112"/>
      <c r="ABY56" s="3112"/>
      <c r="ABZ56" s="3112"/>
      <c r="ACA56" s="3112"/>
      <c r="ACB56" s="3112"/>
      <c r="ACC56" s="3112"/>
      <c r="ACD56" s="3112"/>
      <c r="ACE56" s="3112"/>
      <c r="ACF56" s="3112"/>
      <c r="ACG56" s="3112"/>
      <c r="ACH56" s="3112"/>
      <c r="ACI56" s="3112"/>
      <c r="ACJ56" s="3112"/>
      <c r="ACK56" s="3112"/>
      <c r="ACL56" s="3112"/>
      <c r="ACM56" s="3112"/>
      <c r="ACN56" s="3112"/>
      <c r="ACO56" s="3112"/>
      <c r="ACP56" s="3112"/>
      <c r="ACQ56" s="3112"/>
      <c r="ACR56" s="3112"/>
      <c r="ACS56" s="3112"/>
      <c r="ACT56" s="3112"/>
      <c r="ACU56" s="3112"/>
      <c r="ACV56" s="3112"/>
      <c r="ACW56" s="3112"/>
      <c r="ACX56" s="3112"/>
      <c r="ACY56" s="3112"/>
      <c r="ACZ56" s="3112"/>
      <c r="ADA56" s="3112"/>
      <c r="ADB56" s="3112"/>
      <c r="ADC56" s="3112"/>
      <c r="ADD56" s="3112"/>
      <c r="ADE56" s="3112"/>
      <c r="ADF56" s="3112"/>
      <c r="ADG56" s="3112"/>
      <c r="ADH56" s="3112"/>
      <c r="ADI56" s="3112"/>
      <c r="ADJ56" s="3112"/>
      <c r="ADK56" s="3112"/>
      <c r="ADL56" s="3112"/>
      <c r="ADM56" s="3112"/>
      <c r="ADN56" s="3112"/>
      <c r="ADO56" s="3112"/>
      <c r="ADP56" s="3112"/>
      <c r="ADQ56" s="3112"/>
      <c r="ADR56" s="3112"/>
      <c r="ADS56" s="3112"/>
      <c r="ADT56" s="3112"/>
      <c r="ADU56" s="3112"/>
      <c r="ADV56" s="3112"/>
      <c r="ADW56" s="3112"/>
      <c r="ADX56" s="3112"/>
      <c r="ADY56" s="3112"/>
      <c r="ADZ56" s="3112"/>
      <c r="AEA56" s="3112"/>
      <c r="AEB56" s="3112"/>
      <c r="AEC56" s="3112"/>
      <c r="AED56" s="3112"/>
      <c r="AEE56" s="3112"/>
      <c r="AEF56" s="3112"/>
      <c r="AEG56" s="3112"/>
      <c r="AEH56" s="3112"/>
      <c r="AEI56" s="3112"/>
      <c r="AEJ56" s="3112"/>
      <c r="AEK56" s="3112"/>
      <c r="AEL56" s="3112"/>
      <c r="AEM56" s="3112"/>
      <c r="AEN56" s="3112"/>
      <c r="AEO56" s="3112"/>
      <c r="AEP56" s="3112"/>
      <c r="AEQ56" s="3112"/>
      <c r="AER56" s="3112"/>
      <c r="AES56" s="3112"/>
      <c r="AET56" s="3112"/>
      <c r="AEU56" s="3112"/>
      <c r="AEV56" s="3112"/>
      <c r="AEW56" s="3112"/>
      <c r="AEX56" s="3112"/>
      <c r="AEY56" s="3112"/>
      <c r="AEZ56" s="3112"/>
      <c r="AFA56" s="3112"/>
      <c r="AFB56" s="3112"/>
      <c r="AFC56" s="3112"/>
      <c r="AFD56" s="3112"/>
      <c r="AFE56" s="3112"/>
      <c r="AFF56" s="3112"/>
      <c r="AFG56" s="3112"/>
      <c r="AFH56" s="3112"/>
      <c r="AFI56" s="3112"/>
      <c r="AFJ56" s="3112"/>
      <c r="AFK56" s="3112"/>
      <c r="AFL56" s="3112"/>
      <c r="AFM56" s="3112"/>
      <c r="AFN56" s="3112"/>
      <c r="AFO56" s="3112"/>
      <c r="AFP56" s="3112"/>
      <c r="AFQ56" s="3112"/>
      <c r="AFR56" s="3112"/>
      <c r="AFS56" s="3112"/>
      <c r="AFT56" s="3112"/>
      <c r="AFU56" s="3112"/>
      <c r="AFV56" s="3112"/>
      <c r="AFW56" s="3112"/>
      <c r="AFX56" s="3112"/>
      <c r="AFY56" s="3112"/>
      <c r="AFZ56" s="3112"/>
      <c r="AGA56" s="3112"/>
      <c r="AGB56" s="3112"/>
      <c r="AGC56" s="3112"/>
      <c r="AGD56" s="3112"/>
      <c r="AGE56" s="3112"/>
      <c r="AGF56" s="3112"/>
      <c r="AGG56" s="3112"/>
      <c r="AGH56" s="3112"/>
      <c r="AGI56" s="3112"/>
      <c r="AGJ56" s="3112"/>
      <c r="AGK56" s="3112"/>
      <c r="AGL56" s="3112"/>
      <c r="AGM56" s="3112"/>
      <c r="AGN56" s="3112"/>
      <c r="AGO56" s="3112"/>
      <c r="AGP56" s="3112"/>
      <c r="AGQ56" s="3112"/>
      <c r="AGR56" s="3112"/>
      <c r="AGS56" s="3112"/>
      <c r="AGT56" s="3112"/>
      <c r="AGU56" s="3112"/>
      <c r="AGV56" s="3112"/>
      <c r="AGW56" s="3112"/>
      <c r="AGX56" s="3112"/>
      <c r="AGY56" s="3112"/>
      <c r="AGZ56" s="3112"/>
      <c r="AHA56" s="3112"/>
      <c r="AHB56" s="3112"/>
      <c r="AHC56" s="3112"/>
      <c r="AHD56" s="3112"/>
      <c r="AHE56" s="3112"/>
      <c r="AHF56" s="3112"/>
      <c r="AHG56" s="3112"/>
      <c r="AHH56" s="3112"/>
      <c r="AHI56" s="3112"/>
      <c r="AHJ56" s="3112"/>
      <c r="AHK56" s="3112"/>
      <c r="AHL56" s="3112"/>
      <c r="AHM56" s="3112"/>
      <c r="AHN56" s="3112"/>
      <c r="AHO56" s="3112"/>
      <c r="AHP56" s="3112"/>
      <c r="AHQ56" s="3112"/>
      <c r="AHR56" s="3112"/>
      <c r="AHS56" s="3112"/>
      <c r="AHT56" s="3112"/>
      <c r="AHU56" s="3112"/>
      <c r="AHV56" s="3112"/>
      <c r="AHW56" s="3112"/>
      <c r="AHX56" s="3112"/>
      <c r="AHY56" s="3112"/>
      <c r="AHZ56" s="3112"/>
      <c r="AIA56" s="3112"/>
      <c r="AIB56" s="3112"/>
      <c r="AIC56" s="3112"/>
      <c r="AID56" s="3112"/>
      <c r="AIE56" s="3112"/>
      <c r="AIF56" s="3112"/>
      <c r="AIG56" s="3112"/>
      <c r="AIH56" s="3112"/>
      <c r="AII56" s="3112"/>
      <c r="AIJ56" s="3112"/>
      <c r="AIK56" s="3112"/>
      <c r="AIL56" s="3112"/>
      <c r="AIM56" s="3112"/>
      <c r="AIN56" s="3112"/>
      <c r="AIO56" s="3112"/>
      <c r="AIP56" s="3112"/>
      <c r="AIQ56" s="3112"/>
      <c r="AIR56" s="3112"/>
      <c r="AIS56" s="3112"/>
      <c r="AIT56" s="3112"/>
      <c r="AIU56" s="3112"/>
      <c r="AIV56" s="3112"/>
      <c r="AIW56" s="3112"/>
      <c r="AIX56" s="3112"/>
      <c r="AIY56" s="3112"/>
      <c r="AIZ56" s="3112"/>
      <c r="AJA56" s="3112"/>
      <c r="AJB56" s="3112"/>
      <c r="AJC56" s="3112"/>
      <c r="AJD56" s="3112"/>
      <c r="AJE56" s="3112"/>
      <c r="AJF56" s="3112"/>
      <c r="AJG56" s="3112"/>
      <c r="AJH56" s="3112"/>
      <c r="AJI56" s="3112"/>
      <c r="AJJ56" s="3112"/>
      <c r="AJK56" s="3112"/>
      <c r="AJL56" s="3112"/>
      <c r="AJM56" s="3112"/>
      <c r="AJN56" s="3112"/>
      <c r="AJO56" s="3112"/>
      <c r="AJP56" s="3112"/>
      <c r="AJQ56" s="3112"/>
      <c r="AJR56" s="3112"/>
      <c r="AJS56" s="3112"/>
      <c r="AJT56" s="3112"/>
      <c r="AJU56" s="3112"/>
      <c r="AJV56" s="3112"/>
      <c r="AJW56" s="3112"/>
      <c r="AJX56" s="3112"/>
      <c r="AJY56" s="3112"/>
      <c r="AJZ56" s="3112"/>
      <c r="AKA56" s="3112"/>
      <c r="AKB56" s="3112"/>
      <c r="AKC56" s="3112"/>
      <c r="AKD56" s="3112"/>
      <c r="AKE56" s="3112"/>
      <c r="AKF56" s="3112"/>
      <c r="AKG56" s="3112"/>
      <c r="AKH56" s="3112"/>
      <c r="AKI56" s="3112"/>
      <c r="AKJ56" s="3112"/>
      <c r="AKK56" s="3112"/>
      <c r="AKL56" s="3112"/>
      <c r="AKM56" s="3112"/>
      <c r="AKN56" s="3112"/>
      <c r="AKO56" s="3112"/>
      <c r="AKP56" s="3112"/>
      <c r="AKQ56" s="3112"/>
      <c r="AKR56" s="3112"/>
      <c r="AKS56" s="3112"/>
      <c r="AKT56" s="3112"/>
      <c r="AKU56" s="3112"/>
      <c r="AKV56" s="3112"/>
      <c r="AKW56" s="3112"/>
      <c r="AKX56" s="3112"/>
      <c r="AKY56" s="3112"/>
      <c r="AKZ56" s="3112"/>
      <c r="ALA56" s="3112"/>
      <c r="ALB56" s="3112"/>
      <c r="ALC56" s="3112"/>
      <c r="ALD56" s="3112"/>
      <c r="ALE56" s="3112"/>
      <c r="ALF56" s="3112"/>
      <c r="ALG56" s="3112"/>
      <c r="ALH56" s="3112"/>
      <c r="ALI56" s="3112"/>
      <c r="ALJ56" s="3112"/>
      <c r="ALK56" s="3112"/>
      <c r="ALL56" s="3112"/>
      <c r="ALM56" s="3112"/>
      <c r="ALN56" s="3112"/>
      <c r="ALO56" s="3112"/>
      <c r="ALP56" s="3112"/>
      <c r="ALQ56" s="3112"/>
      <c r="ALR56" s="3112"/>
      <c r="ALS56" s="3112"/>
      <c r="ALT56" s="3112"/>
      <c r="ALU56" s="3112"/>
      <c r="ALV56" s="3112"/>
      <c r="ALW56" s="3112"/>
      <c r="ALX56" s="3112"/>
      <c r="ALY56" s="3112"/>
      <c r="ALZ56" s="3112"/>
      <c r="AMA56" s="3112"/>
      <c r="AMB56" s="3112"/>
      <c r="AMC56" s="3112"/>
      <c r="AMD56" s="3112"/>
      <c r="AME56" s="3112"/>
      <c r="AMF56" s="3112"/>
      <c r="AMG56" s="3112"/>
      <c r="AMH56" s="3112"/>
      <c r="AMI56" s="3112"/>
      <c r="AMJ56" s="3112"/>
      <c r="AMK56" s="3112"/>
      <c r="AML56" s="3112"/>
      <c r="AMM56" s="3112"/>
      <c r="AMN56" s="3112"/>
      <c r="AMO56" s="3112"/>
      <c r="AMP56" s="3112"/>
      <c r="AMQ56" s="3112"/>
      <c r="AMR56" s="3112"/>
      <c r="AMS56" s="3112"/>
      <c r="AMT56" s="3112"/>
      <c r="AMU56" s="3112"/>
      <c r="AMV56" s="3112"/>
      <c r="AMW56" s="3112"/>
      <c r="AMX56" s="3112"/>
      <c r="AMY56" s="3112"/>
      <c r="AMZ56" s="3112"/>
      <c r="ANA56" s="3112"/>
      <c r="ANB56" s="3112"/>
      <c r="ANC56" s="3112"/>
      <c r="AND56" s="3112"/>
      <c r="ANE56" s="3112"/>
      <c r="ANF56" s="3112"/>
      <c r="ANG56" s="3112"/>
      <c r="ANH56" s="3112"/>
      <c r="ANI56" s="3112"/>
      <c r="ANJ56" s="3112"/>
      <c r="ANK56" s="3112"/>
      <c r="ANL56" s="3112"/>
      <c r="ANM56" s="3112"/>
      <c r="ANN56" s="3112"/>
      <c r="ANO56" s="3112"/>
      <c r="ANP56" s="3112"/>
      <c r="ANQ56" s="3112"/>
      <c r="ANR56" s="3112"/>
      <c r="ANS56" s="3112"/>
      <c r="ANT56" s="3112"/>
      <c r="ANU56" s="3112"/>
      <c r="ANV56" s="3112"/>
      <c r="ANW56" s="3112"/>
      <c r="ANX56" s="3112"/>
      <c r="ANY56" s="3112"/>
      <c r="ANZ56" s="3112"/>
      <c r="AOA56" s="3112"/>
      <c r="AOB56" s="3112"/>
      <c r="AOC56" s="3112"/>
      <c r="AOD56" s="3112"/>
      <c r="AOE56" s="3112"/>
      <c r="AOF56" s="3112"/>
      <c r="AOG56" s="3112"/>
      <c r="AOH56" s="3112"/>
      <c r="AOI56" s="3112"/>
      <c r="AOJ56" s="3112"/>
      <c r="AOK56" s="3112"/>
      <c r="AOL56" s="3112"/>
      <c r="AOM56" s="3112"/>
      <c r="AON56" s="3112"/>
      <c r="AOO56" s="3112"/>
      <c r="AOP56" s="3112"/>
      <c r="AOQ56" s="3112"/>
      <c r="AOR56" s="3112"/>
      <c r="AOS56" s="3112"/>
      <c r="AOT56" s="3112"/>
      <c r="AOU56" s="3112"/>
      <c r="AOV56" s="3112"/>
      <c r="AOW56" s="3112"/>
      <c r="AOX56" s="3112"/>
      <c r="AOY56" s="3112"/>
      <c r="AOZ56" s="3112"/>
      <c r="APA56" s="3112"/>
      <c r="APB56" s="3112"/>
      <c r="APC56" s="3112"/>
      <c r="APD56" s="3112"/>
      <c r="APE56" s="3112"/>
      <c r="APF56" s="3112"/>
      <c r="APG56" s="3112"/>
      <c r="APH56" s="3112"/>
      <c r="API56" s="3112"/>
      <c r="APJ56" s="3112"/>
      <c r="APK56" s="3112"/>
      <c r="APL56" s="3112"/>
      <c r="APM56" s="3112"/>
      <c r="APN56" s="3112"/>
      <c r="APO56" s="3112"/>
      <c r="APP56" s="3112"/>
      <c r="APQ56" s="3112"/>
      <c r="APR56" s="3112"/>
      <c r="APS56" s="3112"/>
      <c r="APT56" s="3112"/>
      <c r="APU56" s="3112"/>
      <c r="APV56" s="3112"/>
      <c r="APW56" s="3112"/>
      <c r="APX56" s="3112"/>
      <c r="APY56" s="3112"/>
      <c r="APZ56" s="3112"/>
      <c r="AQA56" s="3112"/>
      <c r="AQB56" s="3112"/>
      <c r="AQC56" s="3112"/>
      <c r="AQD56" s="3112"/>
      <c r="AQE56" s="3112"/>
      <c r="AQF56" s="3112"/>
      <c r="AQG56" s="3112"/>
      <c r="AQH56" s="3112"/>
      <c r="AQI56" s="3112"/>
      <c r="AQJ56" s="3112"/>
      <c r="AQK56" s="3112"/>
      <c r="AQL56" s="3112"/>
      <c r="AQM56" s="3112"/>
      <c r="AQN56" s="3112"/>
      <c r="AQO56" s="3112"/>
      <c r="AQP56" s="3112"/>
      <c r="AQQ56" s="3112"/>
      <c r="AQR56" s="3112"/>
      <c r="AQS56" s="3112"/>
      <c r="AQT56" s="3112"/>
      <c r="AQU56" s="3112"/>
      <c r="AQV56" s="3112"/>
      <c r="AQW56" s="3112"/>
      <c r="AQX56" s="3112"/>
      <c r="AQY56" s="3112"/>
      <c r="AQZ56" s="3112"/>
      <c r="ARA56" s="3112"/>
      <c r="ARB56" s="3112"/>
      <c r="ARC56" s="3112"/>
      <c r="ARD56" s="3112"/>
      <c r="ARE56" s="3112"/>
      <c r="ARF56" s="3112"/>
      <c r="ARG56" s="3112"/>
      <c r="ARH56" s="3112"/>
      <c r="ARI56" s="3112"/>
      <c r="ARJ56" s="3112"/>
      <c r="ARK56" s="3112"/>
      <c r="ARL56" s="3112"/>
      <c r="ARM56" s="3112"/>
      <c r="ARN56" s="3112"/>
      <c r="ARO56" s="3112"/>
      <c r="ARP56" s="3112"/>
      <c r="ARQ56" s="3112"/>
      <c r="ARR56" s="3112"/>
      <c r="ARS56" s="3112"/>
      <c r="ART56" s="3112"/>
      <c r="ARU56" s="3112"/>
      <c r="ARV56" s="3112"/>
      <c r="ARW56" s="3112"/>
      <c r="ARX56" s="3112"/>
      <c r="ARY56" s="3112"/>
      <c r="ARZ56" s="3112"/>
      <c r="ASA56" s="3112"/>
      <c r="ASB56" s="3112"/>
      <c r="ASC56" s="3112"/>
      <c r="ASD56" s="3112"/>
      <c r="ASE56" s="3112"/>
      <c r="ASF56" s="3112"/>
      <c r="ASG56" s="3112"/>
      <c r="ASH56" s="3112"/>
      <c r="ASI56" s="3112"/>
      <c r="ASJ56" s="3112"/>
      <c r="ASK56" s="3112"/>
      <c r="ASL56" s="3112"/>
      <c r="ASM56" s="3112"/>
      <c r="ASN56" s="3112"/>
      <c r="ASO56" s="3112"/>
      <c r="ASP56" s="3112"/>
      <c r="ASQ56" s="3112"/>
      <c r="ASR56" s="3112"/>
      <c r="ASS56" s="3112"/>
      <c r="AST56" s="3112"/>
      <c r="ASU56" s="3112"/>
      <c r="ASV56" s="3112"/>
      <c r="ASW56" s="3112"/>
      <c r="ASX56" s="3112"/>
      <c r="ASY56" s="3112"/>
      <c r="ASZ56" s="3112"/>
      <c r="ATA56" s="3112"/>
      <c r="ATB56" s="3112"/>
      <c r="ATC56" s="3112"/>
      <c r="ATD56" s="3112"/>
      <c r="ATE56" s="3112"/>
      <c r="ATF56" s="3112"/>
      <c r="ATG56" s="3112"/>
      <c r="ATH56" s="3112"/>
      <c r="ATI56" s="3112"/>
      <c r="ATJ56" s="3112"/>
      <c r="ATK56" s="3112"/>
      <c r="ATL56" s="3112"/>
      <c r="ATM56" s="3112"/>
      <c r="ATN56" s="3112"/>
      <c r="ATO56" s="3112"/>
      <c r="ATP56" s="3112"/>
      <c r="ATQ56" s="3112"/>
      <c r="ATR56" s="3112"/>
      <c r="ATS56" s="3112"/>
      <c r="ATT56" s="3112"/>
      <c r="ATU56" s="3112"/>
      <c r="ATV56" s="3112"/>
      <c r="ATW56" s="3112"/>
      <c r="ATX56" s="3112"/>
      <c r="ATY56" s="3112"/>
      <c r="ATZ56" s="3112"/>
      <c r="AUA56" s="3112"/>
      <c r="AUB56" s="3112"/>
      <c r="AUC56" s="3112"/>
      <c r="AUD56" s="3112"/>
      <c r="AUE56" s="3112"/>
      <c r="AUF56" s="3112"/>
      <c r="AUG56" s="3112"/>
      <c r="AUH56" s="3112"/>
      <c r="AUI56" s="3112"/>
      <c r="AUJ56" s="3112"/>
      <c r="AUK56" s="3112"/>
      <c r="AUL56" s="3112"/>
      <c r="AUM56" s="3112"/>
      <c r="AUN56" s="3112"/>
      <c r="AUO56" s="3112"/>
      <c r="AUP56" s="3112"/>
      <c r="AUQ56" s="3112"/>
      <c r="AUR56" s="3112"/>
      <c r="AUS56" s="3112"/>
      <c r="AUT56" s="3112"/>
      <c r="AUU56" s="3112"/>
      <c r="AUV56" s="3112"/>
      <c r="AUW56" s="3112"/>
      <c r="AUX56" s="3112"/>
      <c r="AUY56" s="3112"/>
      <c r="AUZ56" s="3112"/>
      <c r="AVA56" s="3112"/>
      <c r="AVB56" s="3112"/>
      <c r="AVC56" s="3112"/>
      <c r="AVD56" s="3112"/>
      <c r="AVE56" s="3112"/>
      <c r="AVF56" s="3112"/>
      <c r="AVG56" s="3112"/>
      <c r="AVH56" s="3112"/>
      <c r="AVI56" s="3112"/>
      <c r="AVJ56" s="3112"/>
      <c r="AVK56" s="3112"/>
      <c r="AVL56" s="3112"/>
      <c r="AVM56" s="3112"/>
      <c r="AVN56" s="3112"/>
      <c r="AVO56" s="3112"/>
      <c r="AVP56" s="3112"/>
      <c r="AVQ56" s="3112"/>
      <c r="AVR56" s="3112"/>
      <c r="AVS56" s="3112"/>
      <c r="AVT56" s="3112"/>
      <c r="AVU56" s="3112"/>
      <c r="AVV56" s="3112"/>
      <c r="AVW56" s="3112"/>
      <c r="AVX56" s="3112"/>
      <c r="AVY56" s="3112"/>
      <c r="AVZ56" s="3112"/>
      <c r="AWA56" s="3112"/>
      <c r="AWB56" s="3112"/>
      <c r="AWC56" s="3112"/>
      <c r="AWD56" s="3112"/>
      <c r="AWE56" s="3112"/>
      <c r="AWF56" s="3112"/>
      <c r="AWG56" s="3112"/>
      <c r="AWH56" s="3112"/>
      <c r="AWI56" s="3112"/>
      <c r="AWJ56" s="3112"/>
      <c r="AWK56" s="3112"/>
      <c r="AWL56" s="3112"/>
      <c r="AWM56" s="3112"/>
      <c r="AWN56" s="3112"/>
      <c r="AWO56" s="3112"/>
      <c r="AWP56" s="3112"/>
      <c r="AWQ56" s="3112"/>
      <c r="AWR56" s="3112"/>
      <c r="AWS56" s="3112"/>
      <c r="AWT56" s="3112"/>
      <c r="AWU56" s="3112"/>
      <c r="AWV56" s="3112"/>
      <c r="AWW56" s="3112"/>
      <c r="AWX56" s="3112"/>
      <c r="AWY56" s="3112"/>
      <c r="AWZ56" s="3112"/>
      <c r="AXA56" s="3112"/>
      <c r="AXB56" s="3112"/>
      <c r="AXC56" s="3112"/>
      <c r="AXD56" s="3112"/>
      <c r="AXE56" s="3112"/>
      <c r="AXF56" s="3112"/>
      <c r="AXG56" s="3112"/>
      <c r="AXH56" s="3112"/>
      <c r="AXI56" s="3112"/>
      <c r="AXJ56" s="3112"/>
      <c r="AXK56" s="3112"/>
      <c r="AXL56" s="3112"/>
      <c r="AXM56" s="3112"/>
      <c r="AXN56" s="3112"/>
      <c r="AXO56" s="3112"/>
      <c r="AXP56" s="3112"/>
      <c r="AXQ56" s="3112"/>
      <c r="AXR56" s="3112"/>
      <c r="AXS56" s="3112"/>
      <c r="AXT56" s="3112"/>
      <c r="AXU56" s="3112"/>
      <c r="AXV56" s="3112"/>
      <c r="AXW56" s="3112"/>
      <c r="AXX56" s="3112"/>
      <c r="AXY56" s="3112"/>
      <c r="AXZ56" s="3112"/>
      <c r="AYA56" s="3112"/>
      <c r="AYB56" s="3112"/>
      <c r="AYC56" s="3112"/>
      <c r="AYD56" s="3112"/>
      <c r="AYE56" s="3112"/>
      <c r="AYF56" s="3112"/>
      <c r="AYG56" s="3112"/>
      <c r="AYH56" s="3112"/>
      <c r="AYI56" s="3112"/>
      <c r="AYJ56" s="3112"/>
      <c r="AYK56" s="3112"/>
      <c r="AYL56" s="3112"/>
      <c r="AYM56" s="3112"/>
      <c r="AYN56" s="3112"/>
      <c r="AYO56" s="3112"/>
      <c r="AYP56" s="3112"/>
      <c r="AYQ56" s="3112"/>
      <c r="AYR56" s="3112"/>
      <c r="AYS56" s="3112"/>
      <c r="AYT56" s="3112"/>
      <c r="AYU56" s="3112"/>
      <c r="AYV56" s="3112"/>
      <c r="AYW56" s="3112"/>
      <c r="AYX56" s="3112"/>
      <c r="AYY56" s="3112"/>
      <c r="AYZ56" s="3112"/>
      <c r="AZA56" s="3112"/>
      <c r="AZB56" s="3112"/>
      <c r="AZC56" s="3112"/>
      <c r="AZD56" s="3112"/>
      <c r="AZE56" s="3112"/>
      <c r="AZF56" s="3112"/>
      <c r="AZG56" s="3112"/>
      <c r="AZH56" s="3112"/>
      <c r="AZI56" s="3112"/>
      <c r="AZJ56" s="3112"/>
      <c r="AZK56" s="3112"/>
      <c r="AZL56" s="3112"/>
      <c r="AZM56" s="3112"/>
      <c r="AZN56" s="3112"/>
      <c r="AZO56" s="3112"/>
      <c r="AZP56" s="3112"/>
      <c r="AZQ56" s="3112"/>
      <c r="AZR56" s="3112"/>
      <c r="AZS56" s="3112"/>
      <c r="AZT56" s="3112"/>
      <c r="AZU56" s="3112"/>
      <c r="AZV56" s="3112"/>
      <c r="AZW56" s="3112"/>
      <c r="AZX56" s="3112"/>
      <c r="AZY56" s="3112"/>
      <c r="AZZ56" s="3112"/>
      <c r="BAA56" s="3112"/>
      <c r="BAB56" s="3112"/>
      <c r="BAC56" s="3112"/>
      <c r="BAD56" s="3112"/>
      <c r="BAE56" s="3112"/>
      <c r="BAF56" s="3112"/>
      <c r="BAG56" s="3112"/>
      <c r="BAH56" s="3112"/>
      <c r="BAI56" s="3112"/>
      <c r="BAJ56" s="3112"/>
      <c r="BAK56" s="3112"/>
      <c r="BAL56" s="3112"/>
      <c r="BAM56" s="3112"/>
      <c r="BAN56" s="3112"/>
      <c r="BAO56" s="3112"/>
      <c r="BAP56" s="3112"/>
      <c r="BAQ56" s="3112"/>
      <c r="BAR56" s="3112"/>
      <c r="BAS56" s="3112"/>
      <c r="BAT56" s="3112"/>
      <c r="BAU56" s="3112"/>
      <c r="BAV56" s="3112"/>
      <c r="BAW56" s="3112"/>
      <c r="BAX56" s="3112"/>
      <c r="BAY56" s="3112"/>
      <c r="BAZ56" s="3112"/>
      <c r="BBA56" s="3112"/>
      <c r="BBB56" s="3112"/>
      <c r="BBC56" s="3112"/>
      <c r="BBD56" s="3112"/>
      <c r="BBE56" s="3112"/>
      <c r="BBF56" s="3112"/>
      <c r="BBG56" s="3112"/>
      <c r="BBH56" s="3112"/>
      <c r="BBI56" s="3112"/>
      <c r="BBJ56" s="3112"/>
      <c r="BBK56" s="3112"/>
      <c r="BBL56" s="3112"/>
      <c r="BBM56" s="3112"/>
      <c r="BBN56" s="3112"/>
      <c r="BBO56" s="3112"/>
      <c r="BBP56" s="3112"/>
      <c r="BBQ56" s="3112"/>
      <c r="BBR56" s="3112"/>
      <c r="BBS56" s="3112"/>
      <c r="BBT56" s="3112"/>
      <c r="BBU56" s="3112"/>
      <c r="BBV56" s="3112"/>
      <c r="BBW56" s="3112"/>
      <c r="BBX56" s="3112"/>
      <c r="BBY56" s="3112"/>
      <c r="BBZ56" s="3112"/>
      <c r="BCA56" s="3112"/>
      <c r="BCB56" s="3112"/>
      <c r="BCC56" s="3112"/>
      <c r="BCD56" s="3112"/>
      <c r="BCE56" s="3112"/>
      <c r="BCF56" s="3112"/>
      <c r="BCG56" s="3112"/>
      <c r="BCH56" s="3112"/>
      <c r="BCI56" s="3112"/>
      <c r="BCJ56" s="3112"/>
      <c r="BCK56" s="3112"/>
      <c r="BCL56" s="3112"/>
      <c r="BCM56" s="3112"/>
      <c r="BCN56" s="3112"/>
      <c r="BCO56" s="3112"/>
      <c r="BCP56" s="3112"/>
      <c r="BCQ56" s="3112"/>
      <c r="BCR56" s="3112"/>
      <c r="BCS56" s="3112"/>
      <c r="BCT56" s="3112"/>
      <c r="BCU56" s="3112"/>
      <c r="BCV56" s="3112"/>
      <c r="BCW56" s="3112"/>
      <c r="BCX56" s="3112"/>
      <c r="BCY56" s="3112"/>
      <c r="BCZ56" s="3112"/>
      <c r="BDA56" s="3112"/>
      <c r="BDB56" s="3112"/>
      <c r="BDC56" s="3112"/>
      <c r="BDD56" s="3112"/>
      <c r="BDE56" s="3112"/>
      <c r="BDF56" s="3112"/>
      <c r="BDG56" s="3112"/>
      <c r="BDH56" s="3112"/>
      <c r="BDI56" s="3112"/>
      <c r="BDJ56" s="3112"/>
      <c r="BDK56" s="3112"/>
      <c r="BDL56" s="3112"/>
      <c r="BDM56" s="3112"/>
      <c r="BDN56" s="3112"/>
      <c r="BDO56" s="3112"/>
      <c r="BDP56" s="3112"/>
      <c r="BDQ56" s="3112"/>
      <c r="BDR56" s="3112"/>
      <c r="BDS56" s="3112"/>
      <c r="BDT56" s="3112"/>
      <c r="BDU56" s="3112"/>
      <c r="BDV56" s="3112"/>
      <c r="BDW56" s="3112"/>
      <c r="BDX56" s="3112"/>
      <c r="BDY56" s="3112"/>
      <c r="BDZ56" s="3112"/>
      <c r="BEA56" s="3112"/>
      <c r="BEB56" s="3112"/>
      <c r="BEC56" s="3112"/>
      <c r="BED56" s="3112"/>
      <c r="BEE56" s="3112"/>
      <c r="BEF56" s="3112"/>
      <c r="BEG56" s="3112"/>
      <c r="BEH56" s="3112"/>
      <c r="BEI56" s="3112"/>
      <c r="BEJ56" s="3112"/>
      <c r="BEK56" s="3112"/>
      <c r="BEL56" s="3112"/>
      <c r="BEM56" s="3112"/>
      <c r="BEN56" s="3112"/>
      <c r="BEO56" s="3112"/>
      <c r="BEP56" s="3112"/>
      <c r="BEQ56" s="3112"/>
      <c r="BER56" s="3112"/>
      <c r="BES56" s="3112"/>
      <c r="BET56" s="3112"/>
      <c r="BEU56" s="3112"/>
      <c r="BEV56" s="3112"/>
      <c r="BEW56" s="3112"/>
      <c r="BEX56" s="3112"/>
      <c r="BEY56" s="3112"/>
      <c r="BEZ56" s="3112"/>
      <c r="BFA56" s="3112"/>
      <c r="BFB56" s="3112"/>
      <c r="BFC56" s="3112"/>
      <c r="BFD56" s="3112"/>
      <c r="BFE56" s="3112"/>
      <c r="BFF56" s="3112"/>
      <c r="BFG56" s="3112"/>
      <c r="BFH56" s="3112"/>
      <c r="BFI56" s="3112"/>
      <c r="BFJ56" s="3112"/>
      <c r="BFK56" s="3112"/>
      <c r="BFL56" s="3112"/>
      <c r="BFM56" s="3112"/>
      <c r="BFN56" s="3112"/>
      <c r="BFO56" s="3112"/>
      <c r="BFP56" s="3112"/>
      <c r="BFQ56" s="3112"/>
      <c r="BFR56" s="3112"/>
      <c r="BFS56" s="3112"/>
      <c r="BFT56" s="3112"/>
      <c r="BFU56" s="3112"/>
      <c r="BFV56" s="3112"/>
      <c r="BFW56" s="3112"/>
      <c r="BFX56" s="3112"/>
      <c r="BFY56" s="3112"/>
      <c r="BFZ56" s="3112"/>
      <c r="BGA56" s="3112"/>
      <c r="BGB56" s="3112"/>
      <c r="BGC56" s="3112"/>
      <c r="BGD56" s="3112"/>
      <c r="BGE56" s="3112"/>
      <c r="BGF56" s="3112"/>
      <c r="BGG56" s="3112"/>
      <c r="BGH56" s="3112"/>
      <c r="BGI56" s="3112"/>
      <c r="BGJ56" s="3112"/>
      <c r="BGK56" s="3112"/>
      <c r="BGL56" s="3112"/>
      <c r="BGM56" s="3112"/>
      <c r="BGN56" s="3112"/>
      <c r="BGO56" s="3112"/>
      <c r="BGP56" s="3112"/>
      <c r="BGQ56" s="3112"/>
      <c r="BGR56" s="3112"/>
      <c r="BGS56" s="3112"/>
      <c r="BGT56" s="3112"/>
      <c r="BGU56" s="3112"/>
      <c r="BGV56" s="3112"/>
      <c r="BGW56" s="3112"/>
      <c r="BGX56" s="3112"/>
      <c r="BGY56" s="3112"/>
      <c r="BGZ56" s="3112"/>
      <c r="BHA56" s="3112"/>
      <c r="BHB56" s="3112"/>
      <c r="BHC56" s="3112"/>
      <c r="BHD56" s="3112"/>
      <c r="BHE56" s="3112"/>
      <c r="BHF56" s="3112"/>
      <c r="BHG56" s="3112"/>
      <c r="BHH56" s="3112"/>
      <c r="BHI56" s="3112"/>
      <c r="BHJ56" s="3112"/>
      <c r="BHK56" s="3112"/>
      <c r="BHL56" s="3112"/>
      <c r="BHM56" s="3112"/>
      <c r="BHN56" s="3112"/>
      <c r="BHO56" s="3112"/>
      <c r="BHP56" s="3112"/>
      <c r="BHQ56" s="3112"/>
      <c r="BHR56" s="3112"/>
      <c r="BHS56" s="3112"/>
      <c r="BHT56" s="3112"/>
      <c r="BHU56" s="3112"/>
      <c r="BHV56" s="3112"/>
      <c r="BHW56" s="3112"/>
      <c r="BHX56" s="3112"/>
      <c r="BHY56" s="3112"/>
      <c r="BHZ56" s="3112"/>
      <c r="BIA56" s="3112"/>
      <c r="BIB56" s="3112"/>
      <c r="BIC56" s="3112"/>
      <c r="BID56" s="3112"/>
      <c r="BIE56" s="3112"/>
      <c r="BIF56" s="3112"/>
      <c r="BIG56" s="3112"/>
      <c r="BIH56" s="3112"/>
      <c r="BII56" s="3112"/>
      <c r="BIJ56" s="3112"/>
      <c r="BIK56" s="3112"/>
      <c r="BIL56" s="3112"/>
      <c r="BIM56" s="3112"/>
      <c r="BIN56" s="3112"/>
      <c r="BIO56" s="3112"/>
      <c r="BIP56" s="3112"/>
      <c r="BIQ56" s="3112"/>
      <c r="BIR56" s="3112"/>
      <c r="BIS56" s="3112"/>
      <c r="BIT56" s="3112"/>
      <c r="BIU56" s="3112"/>
      <c r="BIV56" s="3112"/>
      <c r="BIW56" s="3112"/>
      <c r="BIX56" s="3112"/>
      <c r="BIY56" s="3112"/>
      <c r="BIZ56" s="3112"/>
      <c r="BJA56" s="3112"/>
      <c r="BJB56" s="3112"/>
      <c r="BJC56" s="3112"/>
      <c r="BJD56" s="3112"/>
      <c r="BJE56" s="3112"/>
      <c r="BJF56" s="3112"/>
      <c r="BJG56" s="3112"/>
      <c r="BJH56" s="3112"/>
      <c r="BJI56" s="3112"/>
      <c r="BJJ56" s="3112"/>
      <c r="BJK56" s="3112"/>
      <c r="BJL56" s="3112"/>
      <c r="BJM56" s="3112"/>
      <c r="BJN56" s="3112"/>
      <c r="BJO56" s="3112"/>
      <c r="BJP56" s="3112"/>
      <c r="BJQ56" s="3112"/>
      <c r="BJR56" s="3112"/>
      <c r="BJS56" s="3112"/>
      <c r="BJT56" s="3112"/>
      <c r="BJU56" s="3112"/>
      <c r="BJV56" s="3112"/>
      <c r="BJW56" s="3112"/>
      <c r="BJX56" s="3112"/>
      <c r="BJY56" s="3112"/>
      <c r="BJZ56" s="3112"/>
      <c r="BKA56" s="3112"/>
      <c r="BKB56" s="3112"/>
      <c r="BKC56" s="3112"/>
      <c r="BKD56" s="3112"/>
      <c r="BKE56" s="3112"/>
      <c r="BKF56" s="3112"/>
      <c r="BKG56" s="3112"/>
      <c r="BKH56" s="3112"/>
      <c r="BKI56" s="3112"/>
      <c r="BKJ56" s="3112"/>
      <c r="BKK56" s="3112"/>
      <c r="BKL56" s="3112"/>
      <c r="BKM56" s="3112"/>
      <c r="BKN56" s="3112"/>
      <c r="BKO56" s="3112"/>
      <c r="BKP56" s="3112"/>
      <c r="BKQ56" s="3112"/>
      <c r="BKR56" s="3112"/>
      <c r="BKS56" s="3112"/>
      <c r="BKT56" s="3112"/>
      <c r="BKU56" s="3112"/>
      <c r="BKV56" s="3112"/>
      <c r="BKW56" s="3112"/>
      <c r="BKX56" s="3112"/>
      <c r="BKY56" s="3112"/>
      <c r="BKZ56" s="3112"/>
      <c r="BLA56" s="3112"/>
      <c r="BLB56" s="3112"/>
      <c r="BLC56" s="3112"/>
      <c r="BLD56" s="3112"/>
      <c r="BLE56" s="3112"/>
      <c r="BLF56" s="3112"/>
      <c r="BLG56" s="3112"/>
      <c r="BLH56" s="3112"/>
      <c r="BLI56" s="3112"/>
      <c r="BLJ56" s="3112"/>
      <c r="BLK56" s="3112"/>
      <c r="BLL56" s="3112"/>
      <c r="BLM56" s="3112"/>
      <c r="BLN56" s="3112"/>
      <c r="BLO56" s="3112"/>
      <c r="BLP56" s="3112"/>
      <c r="BLQ56" s="3112"/>
      <c r="BLR56" s="3112"/>
      <c r="BLS56" s="3112"/>
      <c r="BLT56" s="3112"/>
      <c r="BLU56" s="3112"/>
      <c r="BLV56" s="3112"/>
      <c r="BLW56" s="3112"/>
      <c r="BLX56" s="3112"/>
      <c r="BLY56" s="3112"/>
      <c r="BLZ56" s="3112"/>
      <c r="BMA56" s="3112"/>
      <c r="BMB56" s="3112"/>
      <c r="BMC56" s="3112"/>
      <c r="BMD56" s="3112"/>
      <c r="BME56" s="3112"/>
      <c r="BMF56" s="3112"/>
      <c r="BMG56" s="3112"/>
      <c r="BMH56" s="3112"/>
      <c r="BMI56" s="3112"/>
      <c r="BMJ56" s="3112"/>
      <c r="BMK56" s="3112"/>
      <c r="BML56" s="3112"/>
      <c r="BMM56" s="3112"/>
      <c r="BMN56" s="3112"/>
      <c r="BMO56" s="3112"/>
      <c r="BMP56" s="3112"/>
      <c r="BMQ56" s="3112"/>
      <c r="BMR56" s="3112"/>
      <c r="BMS56" s="3112"/>
      <c r="BMT56" s="3112"/>
      <c r="BMU56" s="3112"/>
      <c r="BMV56" s="3112"/>
      <c r="BMW56" s="3112"/>
      <c r="BMX56" s="3112"/>
      <c r="BMY56" s="3112"/>
      <c r="BMZ56" s="3112"/>
      <c r="BNA56" s="3112"/>
      <c r="BNB56" s="3112"/>
      <c r="BNC56" s="3112"/>
      <c r="BND56" s="3112"/>
      <c r="BNE56" s="3112"/>
      <c r="BNF56" s="3112"/>
      <c r="BNG56" s="3112"/>
      <c r="BNH56" s="3112"/>
      <c r="BNI56" s="3112"/>
      <c r="BNJ56" s="3112"/>
      <c r="BNK56" s="3112"/>
      <c r="BNL56" s="3112"/>
      <c r="BNM56" s="3112"/>
      <c r="BNN56" s="3112"/>
      <c r="BNO56" s="3112"/>
      <c r="BNP56" s="3112"/>
      <c r="BNQ56" s="3112"/>
      <c r="BNR56" s="3112"/>
      <c r="BNS56" s="3112"/>
      <c r="BNT56" s="3112"/>
      <c r="BNU56" s="3112"/>
      <c r="BNV56" s="3112"/>
      <c r="BNW56" s="3112"/>
      <c r="BNX56" s="3112"/>
      <c r="BNY56" s="3112"/>
      <c r="BNZ56" s="3112"/>
      <c r="BOA56" s="3112"/>
      <c r="BOB56" s="3112"/>
      <c r="BOC56" s="3112"/>
      <c r="BOD56" s="3112"/>
      <c r="BOE56" s="3112"/>
      <c r="BOF56" s="3112"/>
      <c r="BOG56" s="3112"/>
      <c r="BOH56" s="3112"/>
      <c r="BOI56" s="3112"/>
      <c r="BOJ56" s="3112"/>
      <c r="BOK56" s="3112"/>
      <c r="BOL56" s="3112"/>
      <c r="BOM56" s="3112"/>
      <c r="BON56" s="3112"/>
      <c r="BOO56" s="3112"/>
      <c r="BOP56" s="3112"/>
      <c r="BOQ56" s="3112"/>
      <c r="BOR56" s="3112"/>
      <c r="BOS56" s="3112"/>
      <c r="BOT56" s="3112"/>
      <c r="BOU56" s="3112"/>
      <c r="BOV56" s="3112"/>
      <c r="BOW56" s="3112"/>
      <c r="BOX56" s="3112"/>
      <c r="BOY56" s="3112"/>
      <c r="BOZ56" s="3112"/>
      <c r="BPA56" s="3112"/>
      <c r="BPB56" s="3112"/>
      <c r="BPC56" s="3112"/>
      <c r="BPD56" s="3112"/>
      <c r="BPE56" s="3112"/>
      <c r="BPF56" s="3112"/>
      <c r="BPG56" s="3112"/>
      <c r="BPH56" s="3112"/>
      <c r="BPI56" s="3112"/>
      <c r="BPJ56" s="3112"/>
      <c r="BPK56" s="3112"/>
      <c r="BPL56" s="3112"/>
      <c r="BPM56" s="3112"/>
      <c r="BPN56" s="3112"/>
      <c r="BPO56" s="3112"/>
      <c r="BPP56" s="3112"/>
      <c r="BPQ56" s="3112"/>
      <c r="BPR56" s="3112"/>
      <c r="BPS56" s="3112"/>
      <c r="BPT56" s="3112"/>
      <c r="BPU56" s="3112"/>
      <c r="BPV56" s="3112"/>
      <c r="BPW56" s="3112"/>
      <c r="BPX56" s="3112"/>
      <c r="BPY56" s="3112"/>
      <c r="BPZ56" s="3112"/>
      <c r="BQA56" s="3112"/>
      <c r="BQB56" s="3112"/>
      <c r="BQC56" s="3112"/>
      <c r="BQD56" s="3112"/>
      <c r="BQE56" s="3112"/>
      <c r="BQF56" s="3112"/>
      <c r="BQG56" s="3112"/>
      <c r="BQH56" s="3112"/>
      <c r="BQI56" s="3112"/>
      <c r="BQJ56" s="3112"/>
      <c r="BQK56" s="3112"/>
      <c r="BQL56" s="3112"/>
      <c r="BQM56" s="3112"/>
      <c r="BQN56" s="3112"/>
      <c r="BQO56" s="3112"/>
      <c r="BQP56" s="3112"/>
      <c r="BQQ56" s="3112"/>
      <c r="BQR56" s="3112"/>
      <c r="BQS56" s="3112"/>
      <c r="BQT56" s="3112"/>
      <c r="BQU56" s="3112"/>
      <c r="BQV56" s="3112"/>
      <c r="BQW56" s="3112"/>
      <c r="BQX56" s="3112"/>
      <c r="BQY56" s="3112"/>
      <c r="BQZ56" s="3112"/>
      <c r="BRA56" s="3112"/>
      <c r="BRB56" s="3112"/>
      <c r="BRC56" s="3112"/>
      <c r="BRD56" s="3112"/>
      <c r="BRE56" s="3112"/>
      <c r="BRF56" s="3112"/>
      <c r="BRG56" s="3112"/>
      <c r="BRH56" s="3112"/>
      <c r="BRI56" s="3112"/>
      <c r="BRJ56" s="3112"/>
      <c r="BRK56" s="3112"/>
      <c r="BRL56" s="3112"/>
      <c r="BRM56" s="3112"/>
      <c r="BRN56" s="3112"/>
      <c r="BRO56" s="3112"/>
      <c r="BRP56" s="3112"/>
      <c r="BRQ56" s="3112"/>
      <c r="BRR56" s="3112"/>
      <c r="BRS56" s="3112"/>
      <c r="BRT56" s="3112"/>
      <c r="BRU56" s="3112"/>
      <c r="BRV56" s="3112"/>
      <c r="BRW56" s="3112"/>
      <c r="BRX56" s="3112"/>
      <c r="BRY56" s="3112"/>
      <c r="BRZ56" s="3112"/>
      <c r="BSA56" s="3112"/>
      <c r="BSB56" s="3112"/>
      <c r="BSC56" s="3112"/>
      <c r="BSD56" s="3112"/>
      <c r="BSE56" s="3112"/>
      <c r="BSF56" s="3112"/>
      <c r="BSG56" s="3112"/>
      <c r="BSH56" s="3112"/>
      <c r="BSI56" s="3112"/>
      <c r="BSJ56" s="3112"/>
      <c r="BSK56" s="3112"/>
      <c r="BSL56" s="3112"/>
      <c r="BSM56" s="3112"/>
      <c r="BSN56" s="3112"/>
      <c r="BSO56" s="3112"/>
      <c r="BSP56" s="3112"/>
      <c r="BSQ56" s="3112"/>
      <c r="BSR56" s="3112"/>
      <c r="BSS56" s="3112"/>
      <c r="BST56" s="3112"/>
      <c r="BSU56" s="3112"/>
      <c r="BSV56" s="3112"/>
      <c r="BSW56" s="3112"/>
      <c r="BSX56" s="3112"/>
      <c r="BSY56" s="3112"/>
      <c r="BSZ56" s="3112"/>
      <c r="BTA56" s="3112"/>
      <c r="BTB56" s="3112"/>
      <c r="BTC56" s="3112"/>
      <c r="BTD56" s="3112"/>
      <c r="BTE56" s="3112"/>
      <c r="BTF56" s="3112"/>
      <c r="BTG56" s="3112"/>
      <c r="BTH56" s="3112"/>
      <c r="BTI56" s="3112"/>
      <c r="BTJ56" s="3112"/>
      <c r="BTK56" s="3112"/>
      <c r="BTL56" s="3112"/>
      <c r="BTM56" s="3112"/>
      <c r="BTN56" s="3112"/>
      <c r="BTO56" s="3112"/>
      <c r="BTP56" s="3112"/>
      <c r="BTQ56" s="3112"/>
      <c r="BTR56" s="3112"/>
      <c r="BTS56" s="3112"/>
      <c r="BTT56" s="3112"/>
      <c r="BTU56" s="3112"/>
      <c r="BTV56" s="3112"/>
      <c r="BTW56" s="3112"/>
      <c r="BTX56" s="3112"/>
      <c r="BTY56" s="3112"/>
      <c r="BTZ56" s="3112"/>
      <c r="BUA56" s="3112"/>
      <c r="BUB56" s="3112"/>
      <c r="BUC56" s="3112"/>
      <c r="BUD56" s="3112"/>
      <c r="BUE56" s="3112"/>
      <c r="BUF56" s="3112"/>
      <c r="BUG56" s="3112"/>
      <c r="BUH56" s="3112"/>
      <c r="BUI56" s="3112"/>
      <c r="BUJ56" s="3112"/>
      <c r="BUK56" s="3112"/>
      <c r="BUL56" s="3112"/>
      <c r="BUM56" s="3112"/>
      <c r="BUN56" s="3112"/>
      <c r="BUO56" s="3112"/>
      <c r="BUP56" s="3112"/>
      <c r="BUQ56" s="3112"/>
      <c r="BUR56" s="3112"/>
      <c r="BUS56" s="3112"/>
      <c r="BUT56" s="3112"/>
      <c r="BUU56" s="3112"/>
      <c r="BUV56" s="3112"/>
      <c r="BUW56" s="3112"/>
      <c r="BUX56" s="3112"/>
      <c r="BUY56" s="3112"/>
      <c r="BUZ56" s="3112"/>
      <c r="BVA56" s="3112"/>
      <c r="BVB56" s="3112"/>
      <c r="BVC56" s="3112"/>
      <c r="BVD56" s="3112"/>
      <c r="BVE56" s="3112"/>
      <c r="BVF56" s="3112"/>
      <c r="BVG56" s="3112"/>
      <c r="BVH56" s="3112"/>
      <c r="BVI56" s="3112"/>
      <c r="BVJ56" s="3112"/>
      <c r="BVK56" s="3112"/>
      <c r="BVL56" s="3112"/>
      <c r="BVM56" s="3112"/>
      <c r="BVN56" s="3112"/>
      <c r="BVO56" s="3112"/>
      <c r="BVP56" s="3112"/>
      <c r="BVQ56" s="3112"/>
      <c r="BVR56" s="3112"/>
      <c r="BVS56" s="3112"/>
      <c r="BVT56" s="3112"/>
      <c r="BVU56" s="3112"/>
      <c r="BVV56" s="3112"/>
      <c r="BVW56" s="3112"/>
      <c r="BVX56" s="3112"/>
      <c r="BVY56" s="3112"/>
      <c r="BVZ56" s="3112"/>
      <c r="BWA56" s="3112"/>
      <c r="BWB56" s="3112"/>
      <c r="BWC56" s="3112"/>
      <c r="BWD56" s="3112"/>
      <c r="BWE56" s="3112"/>
      <c r="BWF56" s="3112"/>
      <c r="BWG56" s="3112"/>
      <c r="BWH56" s="3112"/>
      <c r="BWI56" s="3112"/>
      <c r="BWJ56" s="3112"/>
      <c r="BWK56" s="3112"/>
      <c r="BWL56" s="3112"/>
      <c r="BWM56" s="3112"/>
      <c r="BWN56" s="3112"/>
      <c r="BWO56" s="3112"/>
      <c r="BWP56" s="3112"/>
      <c r="BWQ56" s="3112"/>
      <c r="BWR56" s="3112"/>
      <c r="BWS56" s="3112"/>
      <c r="BWT56" s="3112"/>
      <c r="BWU56" s="3112"/>
      <c r="BWV56" s="3112"/>
      <c r="BWW56" s="3112"/>
      <c r="BWX56" s="3112"/>
      <c r="BWY56" s="3112"/>
      <c r="BWZ56" s="3112"/>
      <c r="BXA56" s="3112"/>
      <c r="BXB56" s="3112"/>
      <c r="BXC56" s="3112"/>
      <c r="BXD56" s="3112"/>
      <c r="BXE56" s="3112"/>
      <c r="BXF56" s="3112"/>
      <c r="BXG56" s="3112"/>
      <c r="BXH56" s="3112"/>
      <c r="BXI56" s="3112"/>
      <c r="BXJ56" s="3112"/>
      <c r="BXK56" s="3112"/>
      <c r="BXL56" s="3112"/>
      <c r="BXM56" s="3112"/>
      <c r="BXN56" s="3112"/>
      <c r="BXO56" s="3112"/>
      <c r="BXP56" s="3112"/>
      <c r="BXQ56" s="3112"/>
      <c r="BXR56" s="3112"/>
      <c r="BXS56" s="3112"/>
      <c r="BXT56" s="3112"/>
      <c r="BXU56" s="3112"/>
      <c r="BXV56" s="3112"/>
      <c r="BXW56" s="3112"/>
      <c r="BXX56" s="3112"/>
      <c r="BXY56" s="3112"/>
      <c r="BXZ56" s="3112"/>
      <c r="BYA56" s="3112"/>
      <c r="BYB56" s="3112"/>
      <c r="BYC56" s="3112"/>
      <c r="BYD56" s="3112"/>
      <c r="BYE56" s="3112"/>
      <c r="BYF56" s="3112"/>
      <c r="BYG56" s="3112"/>
      <c r="BYH56" s="3112"/>
      <c r="BYI56" s="3112"/>
      <c r="BYJ56" s="3112"/>
      <c r="BYK56" s="3112"/>
      <c r="BYL56" s="3112"/>
      <c r="BYM56" s="3112"/>
      <c r="BYN56" s="3112"/>
      <c r="BYO56" s="3112"/>
      <c r="BYP56" s="3112"/>
      <c r="BYQ56" s="3112"/>
      <c r="BYR56" s="3112"/>
      <c r="BYS56" s="3112"/>
      <c r="BYT56" s="3112"/>
      <c r="BYU56" s="3112"/>
      <c r="BYV56" s="3112"/>
      <c r="BYW56" s="3112"/>
      <c r="BYX56" s="3112"/>
      <c r="BYY56" s="3112"/>
      <c r="BYZ56" s="3112"/>
      <c r="BZA56" s="3112"/>
      <c r="BZB56" s="3112"/>
      <c r="BZC56" s="3112"/>
      <c r="BZD56" s="3112"/>
      <c r="BZE56" s="3112"/>
      <c r="BZF56" s="3112"/>
      <c r="BZG56" s="3112"/>
      <c r="BZH56" s="3112"/>
      <c r="BZI56" s="3112"/>
      <c r="BZJ56" s="3112"/>
      <c r="BZK56" s="3112"/>
      <c r="BZL56" s="3112"/>
      <c r="BZM56" s="3112"/>
      <c r="BZN56" s="3112"/>
      <c r="BZO56" s="3112"/>
      <c r="BZP56" s="3112"/>
      <c r="BZQ56" s="3112"/>
      <c r="BZR56" s="3112"/>
      <c r="BZS56" s="3112"/>
      <c r="BZT56" s="3112"/>
      <c r="BZU56" s="3112"/>
      <c r="BZV56" s="3112"/>
      <c r="BZW56" s="3112"/>
      <c r="BZX56" s="3112"/>
      <c r="BZY56" s="3112"/>
      <c r="BZZ56" s="3112"/>
      <c r="CAA56" s="3112"/>
      <c r="CAB56" s="3112"/>
      <c r="CAC56" s="3112"/>
      <c r="CAD56" s="3112"/>
      <c r="CAE56" s="3112"/>
      <c r="CAF56" s="3112"/>
      <c r="CAG56" s="3112"/>
      <c r="CAH56" s="3112"/>
      <c r="CAI56" s="3112"/>
      <c r="CAJ56" s="3112"/>
      <c r="CAK56" s="3112"/>
      <c r="CAL56" s="3112"/>
      <c r="CAM56" s="3112"/>
      <c r="CAN56" s="3112"/>
      <c r="CAO56" s="3112"/>
      <c r="CAP56" s="3112"/>
      <c r="CAQ56" s="3112"/>
      <c r="CAR56" s="3112"/>
      <c r="CAS56" s="3112"/>
      <c r="CAT56" s="3112"/>
      <c r="CAU56" s="3112"/>
      <c r="CAV56" s="3112"/>
      <c r="CAW56" s="3112"/>
      <c r="CAX56" s="3112"/>
      <c r="CAY56" s="3112"/>
      <c r="CAZ56" s="3112"/>
      <c r="CBA56" s="3112"/>
      <c r="CBB56" s="3112"/>
      <c r="CBC56" s="3112"/>
      <c r="CBD56" s="3112"/>
      <c r="CBE56" s="3112"/>
      <c r="CBF56" s="3112"/>
      <c r="CBG56" s="3112"/>
      <c r="CBH56" s="3112"/>
      <c r="CBI56" s="3112"/>
      <c r="CBJ56" s="3112"/>
      <c r="CBK56" s="3112"/>
      <c r="CBL56" s="3112"/>
      <c r="CBM56" s="3112"/>
      <c r="CBN56" s="3112"/>
      <c r="CBO56" s="3112"/>
      <c r="CBP56" s="3112"/>
      <c r="CBQ56" s="3112"/>
      <c r="CBR56" s="3112"/>
      <c r="CBS56" s="3112"/>
      <c r="CBT56" s="3112"/>
      <c r="CBU56" s="3112"/>
      <c r="CBV56" s="3112"/>
      <c r="CBW56" s="3112"/>
      <c r="CBX56" s="3112"/>
      <c r="CBY56" s="3112"/>
      <c r="CBZ56" s="3112"/>
      <c r="CCA56" s="3112"/>
      <c r="CCB56" s="3112"/>
      <c r="CCC56" s="3112"/>
      <c r="CCD56" s="3112"/>
      <c r="CCE56" s="3112"/>
      <c r="CCF56" s="3112"/>
      <c r="CCG56" s="3112"/>
      <c r="CCH56" s="3112"/>
      <c r="CCI56" s="3112"/>
      <c r="CCJ56" s="3112"/>
      <c r="CCK56" s="3112"/>
      <c r="CCL56" s="3112"/>
      <c r="CCM56" s="3112"/>
      <c r="CCN56" s="3112"/>
      <c r="CCO56" s="3112"/>
      <c r="CCP56" s="3112"/>
      <c r="CCQ56" s="3112"/>
      <c r="CCR56" s="3112"/>
      <c r="CCS56" s="3112"/>
      <c r="CCT56" s="3112"/>
      <c r="CCU56" s="3112"/>
      <c r="CCV56" s="3112"/>
      <c r="CCW56" s="3112"/>
      <c r="CCX56" s="3112"/>
      <c r="CCY56" s="3112"/>
      <c r="CCZ56" s="3112"/>
      <c r="CDA56" s="3112"/>
      <c r="CDB56" s="3112"/>
      <c r="CDC56" s="3112"/>
      <c r="CDD56" s="3112"/>
      <c r="CDE56" s="3112"/>
      <c r="CDF56" s="3112"/>
      <c r="CDG56" s="3112"/>
      <c r="CDH56" s="3112"/>
      <c r="CDI56" s="3112"/>
      <c r="CDJ56" s="3112"/>
      <c r="CDK56" s="3112"/>
      <c r="CDL56" s="3112"/>
      <c r="CDM56" s="3112"/>
      <c r="CDN56" s="3112"/>
      <c r="CDO56" s="3112"/>
      <c r="CDP56" s="3112"/>
      <c r="CDQ56" s="3112"/>
      <c r="CDR56" s="3112"/>
      <c r="CDS56" s="3112"/>
      <c r="CDT56" s="3112"/>
      <c r="CDU56" s="3112"/>
      <c r="CDV56" s="3112"/>
      <c r="CDW56" s="3112"/>
      <c r="CDX56" s="3112"/>
      <c r="CDY56" s="3112"/>
      <c r="CDZ56" s="3112"/>
      <c r="CEA56" s="3112"/>
      <c r="CEB56" s="3112"/>
      <c r="CEC56" s="3112"/>
      <c r="CED56" s="3112"/>
      <c r="CEE56" s="3112"/>
      <c r="CEF56" s="3112"/>
      <c r="CEG56" s="3112"/>
      <c r="CEH56" s="3112"/>
      <c r="CEI56" s="3112"/>
      <c r="CEJ56" s="3112"/>
      <c r="CEK56" s="3112"/>
      <c r="CEL56" s="3112"/>
      <c r="CEM56" s="3112"/>
      <c r="CEN56" s="3112"/>
      <c r="CEO56" s="3112"/>
      <c r="CEP56" s="3112"/>
      <c r="CEQ56" s="3112"/>
      <c r="CER56" s="3112"/>
      <c r="CES56" s="3112"/>
      <c r="CET56" s="3112"/>
      <c r="CEU56" s="3112"/>
      <c r="CEV56" s="3112"/>
      <c r="CEW56" s="3112"/>
      <c r="CEX56" s="3112"/>
      <c r="CEY56" s="3112"/>
      <c r="CEZ56" s="3112"/>
      <c r="CFA56" s="3112"/>
      <c r="CFB56" s="3112"/>
      <c r="CFC56" s="3112"/>
      <c r="CFD56" s="3112"/>
      <c r="CFE56" s="3112"/>
      <c r="CFF56" s="3112"/>
      <c r="CFG56" s="3112"/>
      <c r="CFH56" s="3112"/>
      <c r="CFI56" s="3112"/>
      <c r="CFJ56" s="3112"/>
      <c r="CFK56" s="3112"/>
      <c r="CFL56" s="3112"/>
      <c r="CFM56" s="3112"/>
      <c r="CFN56" s="3112"/>
      <c r="CFO56" s="3112"/>
      <c r="CFP56" s="3112"/>
      <c r="CFQ56" s="3112"/>
      <c r="CFR56" s="3112"/>
      <c r="CFS56" s="3112"/>
      <c r="CFT56" s="3112"/>
      <c r="CFU56" s="3112"/>
      <c r="CFV56" s="3112"/>
      <c r="CFW56" s="3112"/>
      <c r="CFX56" s="3112"/>
      <c r="CFY56" s="3112"/>
      <c r="CFZ56" s="3112"/>
      <c r="CGA56" s="3112"/>
      <c r="CGB56" s="3112"/>
      <c r="CGC56" s="3112"/>
      <c r="CGD56" s="3112"/>
      <c r="CGE56" s="3112"/>
      <c r="CGF56" s="3112"/>
      <c r="CGG56" s="3112"/>
      <c r="CGH56" s="3112"/>
      <c r="CGI56" s="3112"/>
      <c r="CGJ56" s="3112"/>
      <c r="CGK56" s="3112"/>
      <c r="CGL56" s="3112"/>
      <c r="CGM56" s="3112"/>
      <c r="CGN56" s="3112"/>
      <c r="CGO56" s="3112"/>
      <c r="CGP56" s="3112"/>
      <c r="CGQ56" s="3112"/>
      <c r="CGR56" s="3112"/>
      <c r="CGS56" s="3112"/>
      <c r="CGT56" s="3112"/>
      <c r="CGU56" s="3112"/>
      <c r="CGV56" s="3112"/>
      <c r="CGW56" s="3112"/>
      <c r="CGX56" s="3112"/>
      <c r="CGY56" s="3112"/>
      <c r="CGZ56" s="3112"/>
      <c r="CHA56" s="3112"/>
      <c r="CHB56" s="3112"/>
      <c r="CHC56" s="3112"/>
      <c r="CHD56" s="3112"/>
      <c r="CHE56" s="3112"/>
      <c r="CHF56" s="3112"/>
      <c r="CHG56" s="3112"/>
      <c r="CHH56" s="3112"/>
      <c r="CHI56" s="3112"/>
      <c r="CHJ56" s="3112"/>
      <c r="CHK56" s="3112"/>
      <c r="CHL56" s="3112"/>
      <c r="CHM56" s="3112"/>
      <c r="CHN56" s="3112"/>
      <c r="CHO56" s="3112"/>
      <c r="CHP56" s="3112"/>
      <c r="CHQ56" s="3112"/>
      <c r="CHR56" s="3112"/>
      <c r="CHS56" s="3112"/>
      <c r="CHT56" s="3112"/>
      <c r="CHU56" s="3112"/>
      <c r="CHV56" s="3112"/>
      <c r="CHW56" s="3112"/>
      <c r="CHX56" s="3112"/>
      <c r="CHY56" s="3112"/>
      <c r="CHZ56" s="3112"/>
      <c r="CIA56" s="3112"/>
      <c r="CIB56" s="3112"/>
      <c r="CIC56" s="3112"/>
      <c r="CID56" s="3112"/>
      <c r="CIE56" s="3112"/>
      <c r="CIF56" s="3112"/>
      <c r="CIG56" s="3112"/>
      <c r="CIH56" s="3112"/>
      <c r="CII56" s="3112"/>
      <c r="CIJ56" s="3112"/>
      <c r="CIK56" s="3112"/>
      <c r="CIL56" s="3112"/>
      <c r="CIM56" s="3112"/>
      <c r="CIN56" s="3112"/>
      <c r="CIO56" s="3112"/>
      <c r="CIP56" s="3112"/>
      <c r="CIQ56" s="3112"/>
      <c r="CIR56" s="3112"/>
      <c r="CIS56" s="3112"/>
      <c r="CIT56" s="3112"/>
      <c r="CIU56" s="3112"/>
      <c r="CIV56" s="3112"/>
      <c r="CIW56" s="3112"/>
      <c r="CIX56" s="3112"/>
      <c r="CIY56" s="3112"/>
      <c r="CIZ56" s="3112"/>
      <c r="CJA56" s="3112"/>
      <c r="CJB56" s="3112"/>
      <c r="CJC56" s="3112"/>
      <c r="CJD56" s="3112"/>
      <c r="CJE56" s="3112"/>
      <c r="CJF56" s="3112"/>
      <c r="CJG56" s="3112"/>
      <c r="CJH56" s="3112"/>
      <c r="CJI56" s="3112"/>
      <c r="CJJ56" s="3112"/>
      <c r="CJK56" s="3112"/>
      <c r="CJL56" s="3112"/>
      <c r="CJM56" s="3112"/>
      <c r="CJN56" s="3112"/>
      <c r="CJO56" s="3112"/>
      <c r="CJP56" s="3112"/>
      <c r="CJQ56" s="3112"/>
      <c r="CJR56" s="3112"/>
      <c r="CJS56" s="3112"/>
      <c r="CJT56" s="3112"/>
      <c r="CJU56" s="3112"/>
      <c r="CJV56" s="3112"/>
      <c r="CJW56" s="3112"/>
      <c r="CJX56" s="3112"/>
      <c r="CJY56" s="3112"/>
      <c r="CJZ56" s="3112"/>
      <c r="CKA56" s="3112"/>
      <c r="CKB56" s="3112"/>
      <c r="CKC56" s="3112"/>
      <c r="CKD56" s="3112"/>
      <c r="CKE56" s="3112"/>
      <c r="CKF56" s="3112"/>
      <c r="CKG56" s="3112"/>
      <c r="CKH56" s="3112"/>
      <c r="CKI56" s="3112"/>
      <c r="CKJ56" s="3112"/>
      <c r="CKK56" s="3112"/>
      <c r="CKL56" s="3112"/>
      <c r="CKM56" s="3112"/>
      <c r="CKN56" s="3112"/>
      <c r="CKO56" s="3112"/>
      <c r="CKP56" s="3112"/>
      <c r="CKQ56" s="3112"/>
      <c r="CKR56" s="3112"/>
      <c r="CKS56" s="3112"/>
      <c r="CKT56" s="3112"/>
      <c r="CKU56" s="3112"/>
      <c r="CKV56" s="3112"/>
      <c r="CKW56" s="3112"/>
      <c r="CKX56" s="3112"/>
      <c r="CKY56" s="3112"/>
      <c r="CKZ56" s="3112"/>
      <c r="CLA56" s="3112"/>
      <c r="CLB56" s="3112"/>
      <c r="CLC56" s="3112"/>
      <c r="CLD56" s="3112"/>
      <c r="CLE56" s="3112"/>
      <c r="CLF56" s="3112"/>
      <c r="CLG56" s="3112"/>
      <c r="CLH56" s="3112"/>
      <c r="CLI56" s="3112"/>
      <c r="CLJ56" s="3112"/>
      <c r="CLK56" s="3112"/>
      <c r="CLL56" s="3112"/>
      <c r="CLM56" s="3112"/>
      <c r="CLN56" s="3112"/>
      <c r="CLO56" s="3112"/>
      <c r="CLP56" s="3112"/>
      <c r="CLQ56" s="3112"/>
      <c r="CLR56" s="3112"/>
      <c r="CLS56" s="3112"/>
      <c r="CLT56" s="3112"/>
      <c r="CLU56" s="3112"/>
      <c r="CLV56" s="3112"/>
      <c r="CLW56" s="3112"/>
      <c r="CLX56" s="3112"/>
      <c r="CLY56" s="3112"/>
      <c r="CLZ56" s="3112"/>
      <c r="CMA56" s="3112"/>
      <c r="CMB56" s="3112"/>
      <c r="CMC56" s="3112"/>
      <c r="CMD56" s="3112"/>
      <c r="CME56" s="3112"/>
      <c r="CMF56" s="3112"/>
      <c r="CMG56" s="3112"/>
      <c r="CMH56" s="3112"/>
      <c r="CMI56" s="3112"/>
      <c r="CMJ56" s="3112"/>
      <c r="CMK56" s="3112"/>
      <c r="CML56" s="3112"/>
      <c r="CMM56" s="3112"/>
      <c r="CMN56" s="3112"/>
      <c r="CMO56" s="3112"/>
      <c r="CMP56" s="3112"/>
      <c r="CMQ56" s="3112"/>
      <c r="CMR56" s="3112"/>
      <c r="CMS56" s="3112"/>
      <c r="CMT56" s="3112"/>
      <c r="CMU56" s="3112"/>
      <c r="CMV56" s="3112"/>
      <c r="CMW56" s="3112"/>
      <c r="CMX56" s="3112"/>
      <c r="CMY56" s="3112"/>
      <c r="CMZ56" s="3112"/>
      <c r="CNA56" s="3112"/>
      <c r="CNB56" s="3112"/>
      <c r="CNC56" s="3112"/>
      <c r="CND56" s="3112"/>
      <c r="CNE56" s="3112"/>
      <c r="CNF56" s="3112"/>
      <c r="CNG56" s="3112"/>
      <c r="CNH56" s="3112"/>
      <c r="CNI56" s="3112"/>
      <c r="CNJ56" s="3112"/>
      <c r="CNK56" s="3112"/>
      <c r="CNL56" s="3112"/>
      <c r="CNM56" s="3112"/>
      <c r="CNN56" s="3112"/>
      <c r="CNO56" s="3112"/>
      <c r="CNP56" s="3112"/>
      <c r="CNQ56" s="3112"/>
      <c r="CNR56" s="3112"/>
      <c r="CNS56" s="3112"/>
      <c r="CNT56" s="3112"/>
      <c r="CNU56" s="3112"/>
      <c r="CNV56" s="3112"/>
      <c r="CNW56" s="3112"/>
      <c r="CNX56" s="3112"/>
      <c r="CNY56" s="3112"/>
      <c r="CNZ56" s="3112"/>
      <c r="COA56" s="3112"/>
      <c r="COB56" s="3112"/>
      <c r="COC56" s="3112"/>
      <c r="COD56" s="3112"/>
      <c r="COE56" s="3112"/>
      <c r="COF56" s="3112"/>
      <c r="COG56" s="3112"/>
      <c r="COH56" s="3112"/>
      <c r="COI56" s="3112"/>
      <c r="COJ56" s="3112"/>
      <c r="COK56" s="3112"/>
      <c r="COL56" s="3112"/>
      <c r="COM56" s="3112"/>
      <c r="CON56" s="3112"/>
      <c r="COO56" s="3112"/>
      <c r="COP56" s="3112"/>
      <c r="COQ56" s="3112"/>
      <c r="COR56" s="3112"/>
      <c r="COS56" s="3112"/>
      <c r="COT56" s="3112"/>
      <c r="COU56" s="3112"/>
      <c r="COV56" s="3112"/>
      <c r="COW56" s="3112"/>
      <c r="COX56" s="3112"/>
      <c r="COY56" s="3112"/>
      <c r="COZ56" s="3112"/>
      <c r="CPA56" s="3112"/>
      <c r="CPB56" s="3112"/>
      <c r="CPC56" s="3112"/>
      <c r="CPD56" s="3112"/>
      <c r="CPE56" s="3112"/>
      <c r="CPF56" s="3112"/>
      <c r="CPG56" s="3112"/>
      <c r="CPH56" s="3112"/>
      <c r="CPI56" s="3112"/>
      <c r="CPJ56" s="3112"/>
      <c r="CPK56" s="3112"/>
      <c r="CPL56" s="3112"/>
      <c r="CPM56" s="3112"/>
      <c r="CPN56" s="3112"/>
      <c r="CPO56" s="3112"/>
      <c r="CPP56" s="3112"/>
      <c r="CPQ56" s="3112"/>
      <c r="CPR56" s="3112"/>
      <c r="CPS56" s="3112"/>
      <c r="CPT56" s="3112"/>
      <c r="CPU56" s="3112"/>
      <c r="CPV56" s="3112"/>
      <c r="CPW56" s="3112"/>
      <c r="CPX56" s="3112"/>
      <c r="CPY56" s="3112"/>
      <c r="CPZ56" s="3112"/>
      <c r="CQA56" s="3112"/>
      <c r="CQB56" s="3112"/>
      <c r="CQC56" s="3112"/>
      <c r="CQD56" s="3112"/>
      <c r="CQE56" s="3112"/>
      <c r="CQF56" s="3112"/>
      <c r="CQG56" s="3112"/>
      <c r="CQH56" s="3112"/>
      <c r="CQI56" s="3112"/>
      <c r="CQJ56" s="3112"/>
      <c r="CQK56" s="3112"/>
      <c r="CQL56" s="3112"/>
      <c r="CQM56" s="3112"/>
      <c r="CQN56" s="3112"/>
      <c r="CQO56" s="3112"/>
      <c r="CQP56" s="3112"/>
      <c r="CQQ56" s="3112"/>
      <c r="CQR56" s="3112"/>
      <c r="CQS56" s="3112"/>
      <c r="CQT56" s="3112"/>
      <c r="CQU56" s="3112"/>
      <c r="CQV56" s="3112"/>
      <c r="CQW56" s="3112"/>
      <c r="CQX56" s="3112"/>
      <c r="CQY56" s="3112"/>
      <c r="CQZ56" s="3112"/>
      <c r="CRA56" s="3112"/>
      <c r="CRB56" s="3112"/>
      <c r="CRC56" s="3112"/>
      <c r="CRD56" s="3112"/>
      <c r="CRE56" s="3112"/>
      <c r="CRF56" s="3112"/>
      <c r="CRG56" s="3112"/>
      <c r="CRH56" s="3112"/>
      <c r="CRI56" s="3112"/>
      <c r="CRJ56" s="3112"/>
      <c r="CRK56" s="3112"/>
      <c r="CRL56" s="3112"/>
      <c r="CRM56" s="3112"/>
      <c r="CRN56" s="3112"/>
      <c r="CRO56" s="3112"/>
      <c r="CRP56" s="3112"/>
      <c r="CRQ56" s="3112"/>
      <c r="CRR56" s="3112"/>
      <c r="CRS56" s="3112"/>
      <c r="CRT56" s="3112"/>
      <c r="CRU56" s="3112"/>
      <c r="CRV56" s="3112"/>
      <c r="CRW56" s="3112"/>
      <c r="CRX56" s="3112"/>
      <c r="CRY56" s="3112"/>
      <c r="CRZ56" s="3112"/>
      <c r="CSA56" s="3112"/>
      <c r="CSB56" s="3112"/>
      <c r="CSC56" s="3112"/>
      <c r="CSD56" s="3112"/>
      <c r="CSE56" s="3112"/>
      <c r="CSF56" s="3112"/>
      <c r="CSG56" s="3112"/>
      <c r="CSH56" s="3112"/>
      <c r="CSI56" s="3112"/>
      <c r="CSJ56" s="3112"/>
      <c r="CSK56" s="3112"/>
      <c r="CSL56" s="3112"/>
      <c r="CSM56" s="3112"/>
      <c r="CSN56" s="3112"/>
      <c r="CSO56" s="3112"/>
      <c r="CSP56" s="3112"/>
      <c r="CSQ56" s="3112"/>
      <c r="CSR56" s="3112"/>
      <c r="CSS56" s="3112"/>
      <c r="CST56" s="3112"/>
      <c r="CSU56" s="3112"/>
      <c r="CSV56" s="3112"/>
      <c r="CSW56" s="3112"/>
      <c r="CSX56" s="3112"/>
      <c r="CSY56" s="3112"/>
      <c r="CSZ56" s="3112"/>
      <c r="CTA56" s="3112"/>
      <c r="CTB56" s="3112"/>
      <c r="CTC56" s="3112"/>
      <c r="CTD56" s="3112"/>
      <c r="CTE56" s="3112"/>
      <c r="CTF56" s="3112"/>
      <c r="CTG56" s="3112"/>
      <c r="CTH56" s="3112"/>
      <c r="CTI56" s="3112"/>
      <c r="CTJ56" s="3112"/>
      <c r="CTK56" s="3112"/>
      <c r="CTL56" s="3112"/>
      <c r="CTM56" s="3112"/>
      <c r="CTN56" s="3112"/>
      <c r="CTO56" s="3112"/>
      <c r="CTP56" s="3112"/>
      <c r="CTQ56" s="3112"/>
      <c r="CTR56" s="3112"/>
      <c r="CTS56" s="3112"/>
      <c r="CTT56" s="3112"/>
      <c r="CTU56" s="3112"/>
      <c r="CTV56" s="3112"/>
      <c r="CTW56" s="3112"/>
      <c r="CTX56" s="3112"/>
      <c r="CTY56" s="3112"/>
      <c r="CTZ56" s="3112"/>
      <c r="CUA56" s="3112"/>
      <c r="CUB56" s="3112"/>
      <c r="CUC56" s="3112"/>
      <c r="CUD56" s="3112"/>
      <c r="CUE56" s="3112"/>
      <c r="CUF56" s="3112"/>
      <c r="CUG56" s="3112"/>
      <c r="CUH56" s="3112"/>
      <c r="CUI56" s="3112"/>
      <c r="CUJ56" s="3112"/>
      <c r="CUK56" s="3112"/>
      <c r="CUL56" s="3112"/>
      <c r="CUM56" s="3112"/>
      <c r="CUN56" s="3112"/>
      <c r="CUO56" s="3112"/>
      <c r="CUP56" s="3112"/>
      <c r="CUQ56" s="3112"/>
      <c r="CUR56" s="3112"/>
      <c r="CUS56" s="3112"/>
      <c r="CUT56" s="3112"/>
      <c r="CUU56" s="3112"/>
      <c r="CUV56" s="3112"/>
      <c r="CUW56" s="3112"/>
      <c r="CUX56" s="3112"/>
      <c r="CUY56" s="3112"/>
      <c r="CUZ56" s="3112"/>
      <c r="CVA56" s="3112"/>
      <c r="CVB56" s="3112"/>
      <c r="CVC56" s="3112"/>
      <c r="CVD56" s="3112"/>
      <c r="CVE56" s="3112"/>
      <c r="CVF56" s="3112"/>
      <c r="CVG56" s="3112"/>
      <c r="CVH56" s="3112"/>
      <c r="CVI56" s="3112"/>
      <c r="CVJ56" s="3112"/>
      <c r="CVK56" s="3112"/>
      <c r="CVL56" s="3112"/>
      <c r="CVM56" s="3112"/>
      <c r="CVN56" s="3112"/>
      <c r="CVO56" s="3112"/>
      <c r="CVP56" s="3112"/>
      <c r="CVQ56" s="3112"/>
      <c r="CVR56" s="3112"/>
      <c r="CVS56" s="3112"/>
      <c r="CVT56" s="3112"/>
      <c r="CVU56" s="3112"/>
      <c r="CVV56" s="3112"/>
      <c r="CVW56" s="3112"/>
      <c r="CVX56" s="3112"/>
      <c r="CVY56" s="3112"/>
      <c r="CVZ56" s="3112"/>
      <c r="CWA56" s="3112"/>
      <c r="CWB56" s="3112"/>
      <c r="CWC56" s="3112"/>
      <c r="CWD56" s="3112"/>
      <c r="CWE56" s="3112"/>
      <c r="CWF56" s="3112"/>
      <c r="CWG56" s="3112"/>
      <c r="CWH56" s="3112"/>
      <c r="CWI56" s="3112"/>
      <c r="CWJ56" s="3112"/>
      <c r="CWK56" s="3112"/>
      <c r="CWL56" s="3112"/>
      <c r="CWM56" s="3112"/>
      <c r="CWN56" s="3112"/>
      <c r="CWO56" s="3112"/>
      <c r="CWP56" s="3112"/>
      <c r="CWQ56" s="3112"/>
      <c r="CWR56" s="3112"/>
      <c r="CWS56" s="3112"/>
      <c r="CWT56" s="3112"/>
      <c r="CWU56" s="3112"/>
      <c r="CWV56" s="3112"/>
      <c r="CWW56" s="3112"/>
      <c r="CWX56" s="3112"/>
      <c r="CWY56" s="3112"/>
      <c r="CWZ56" s="3112"/>
      <c r="CXA56" s="3112"/>
      <c r="CXB56" s="3112"/>
      <c r="CXC56" s="3112"/>
      <c r="CXD56" s="3112"/>
      <c r="CXE56" s="3112"/>
      <c r="CXF56" s="3112"/>
      <c r="CXG56" s="3112"/>
      <c r="CXH56" s="3112"/>
      <c r="CXI56" s="3112"/>
      <c r="CXJ56" s="3112"/>
      <c r="CXK56" s="3112"/>
      <c r="CXL56" s="3112"/>
      <c r="CXM56" s="3112"/>
      <c r="CXN56" s="3112"/>
      <c r="CXO56" s="3112"/>
      <c r="CXP56" s="3112"/>
      <c r="CXQ56" s="3112"/>
      <c r="CXR56" s="3112"/>
      <c r="CXS56" s="3112"/>
      <c r="CXT56" s="3112"/>
      <c r="CXU56" s="3112"/>
      <c r="CXV56" s="3112"/>
      <c r="CXW56" s="3112"/>
      <c r="CXX56" s="3112"/>
      <c r="CXY56" s="3112"/>
      <c r="CXZ56" s="3112"/>
      <c r="CYA56" s="3112"/>
      <c r="CYB56" s="3112"/>
      <c r="CYC56" s="3112"/>
      <c r="CYD56" s="3112"/>
      <c r="CYE56" s="3112"/>
      <c r="CYF56" s="3112"/>
      <c r="CYG56" s="3112"/>
      <c r="CYH56" s="3112"/>
      <c r="CYI56" s="3112"/>
      <c r="CYJ56" s="3112"/>
      <c r="CYK56" s="3112"/>
      <c r="CYL56" s="3112"/>
      <c r="CYM56" s="3112"/>
      <c r="CYN56" s="3112"/>
      <c r="CYO56" s="3112"/>
      <c r="CYP56" s="3112"/>
      <c r="CYQ56" s="3112"/>
      <c r="CYR56" s="3112"/>
      <c r="CYS56" s="3112"/>
      <c r="CYT56" s="3112"/>
      <c r="CYU56" s="3112"/>
      <c r="CYV56" s="3112"/>
      <c r="CYW56" s="3112"/>
      <c r="CYX56" s="3112"/>
      <c r="CYY56" s="3112"/>
      <c r="CYZ56" s="3112"/>
      <c r="CZA56" s="3112"/>
      <c r="CZB56" s="3112"/>
      <c r="CZC56" s="3112"/>
      <c r="CZD56" s="3112"/>
      <c r="CZE56" s="3112"/>
      <c r="CZF56" s="3112"/>
      <c r="CZG56" s="3112"/>
      <c r="CZH56" s="3112"/>
      <c r="CZI56" s="3112"/>
      <c r="CZJ56" s="3112"/>
      <c r="CZK56" s="3112"/>
      <c r="CZL56" s="3112"/>
      <c r="CZM56" s="3112"/>
      <c r="CZN56" s="3112"/>
      <c r="CZO56" s="3112"/>
      <c r="CZP56" s="3112"/>
      <c r="CZQ56" s="3112"/>
      <c r="CZR56" s="3112"/>
      <c r="CZS56" s="3112"/>
      <c r="CZT56" s="3112"/>
      <c r="CZU56" s="3112"/>
      <c r="CZV56" s="3112"/>
      <c r="CZW56" s="3112"/>
      <c r="CZX56" s="3112"/>
      <c r="CZY56" s="3112"/>
      <c r="CZZ56" s="3112"/>
      <c r="DAA56" s="3112"/>
      <c r="DAB56" s="3112"/>
      <c r="DAC56" s="3112"/>
      <c r="DAD56" s="3112"/>
      <c r="DAE56" s="3112"/>
      <c r="DAF56" s="3112"/>
      <c r="DAG56" s="3112"/>
      <c r="DAH56" s="3112"/>
      <c r="DAI56" s="3112"/>
      <c r="DAJ56" s="3112"/>
      <c r="DAK56" s="3112"/>
      <c r="DAL56" s="3112"/>
      <c r="DAM56" s="3112"/>
      <c r="DAN56" s="3112"/>
      <c r="DAO56" s="3112"/>
      <c r="DAP56" s="3112"/>
      <c r="DAQ56" s="3112"/>
      <c r="DAR56" s="3112"/>
      <c r="DAS56" s="3112"/>
      <c r="DAT56" s="3112"/>
      <c r="DAU56" s="3112"/>
      <c r="DAV56" s="3112"/>
      <c r="DAW56" s="3112"/>
      <c r="DAX56" s="3112"/>
      <c r="DAY56" s="3112"/>
      <c r="DAZ56" s="3112"/>
      <c r="DBA56" s="3112"/>
      <c r="DBB56" s="3112"/>
      <c r="DBC56" s="3112"/>
      <c r="DBD56" s="3112"/>
      <c r="DBE56" s="3112"/>
      <c r="DBF56" s="3112"/>
      <c r="DBG56" s="3112"/>
      <c r="DBH56" s="3112"/>
      <c r="DBI56" s="3112"/>
      <c r="DBJ56" s="3112"/>
      <c r="DBK56" s="3112"/>
      <c r="DBL56" s="3112"/>
      <c r="DBM56" s="3112"/>
      <c r="DBN56" s="3112"/>
      <c r="DBO56" s="3112"/>
      <c r="DBP56" s="3112"/>
      <c r="DBQ56" s="3112"/>
      <c r="DBR56" s="3112"/>
      <c r="DBS56" s="3112"/>
      <c r="DBT56" s="3112"/>
      <c r="DBU56" s="3112"/>
      <c r="DBV56" s="3112"/>
      <c r="DBW56" s="3112"/>
      <c r="DBX56" s="3112"/>
      <c r="DBY56" s="3112"/>
      <c r="DBZ56" s="3112"/>
      <c r="DCA56" s="3112"/>
      <c r="DCB56" s="3112"/>
      <c r="DCC56" s="3112"/>
      <c r="DCD56" s="3112"/>
      <c r="DCE56" s="3112"/>
      <c r="DCF56" s="3112"/>
      <c r="DCG56" s="3112"/>
      <c r="DCH56" s="3112"/>
      <c r="DCI56" s="3112"/>
      <c r="DCJ56" s="3112"/>
      <c r="DCK56" s="3112"/>
      <c r="DCL56" s="3112"/>
      <c r="DCM56" s="3112"/>
      <c r="DCN56" s="3112"/>
      <c r="DCO56" s="3112"/>
      <c r="DCP56" s="3112"/>
      <c r="DCQ56" s="3112"/>
      <c r="DCR56" s="3112"/>
      <c r="DCS56" s="3112"/>
      <c r="DCT56" s="3112"/>
      <c r="DCU56" s="3112"/>
      <c r="DCV56" s="3112"/>
      <c r="DCW56" s="3112"/>
      <c r="DCX56" s="3112"/>
      <c r="DCY56" s="3112"/>
      <c r="DCZ56" s="3112"/>
      <c r="DDA56" s="3112"/>
      <c r="DDB56" s="3112"/>
      <c r="DDC56" s="3112"/>
      <c r="DDD56" s="3112"/>
      <c r="DDE56" s="3112"/>
      <c r="DDF56" s="3112"/>
      <c r="DDG56" s="3112"/>
      <c r="DDH56" s="3112"/>
      <c r="DDI56" s="3112"/>
      <c r="DDJ56" s="3112"/>
      <c r="DDK56" s="3112"/>
      <c r="DDL56" s="3112"/>
      <c r="DDM56" s="3112"/>
      <c r="DDN56" s="3112"/>
      <c r="DDO56" s="3112"/>
      <c r="DDP56" s="3112"/>
      <c r="DDQ56" s="3112"/>
      <c r="DDR56" s="3112"/>
      <c r="DDS56" s="3112"/>
      <c r="DDT56" s="3112"/>
      <c r="DDU56" s="3112"/>
      <c r="DDV56" s="3112"/>
      <c r="DDW56" s="3112"/>
      <c r="DDX56" s="3112"/>
      <c r="DDY56" s="3112"/>
      <c r="DDZ56" s="3112"/>
      <c r="DEA56" s="3112"/>
      <c r="DEB56" s="3112"/>
      <c r="DEC56" s="3112"/>
      <c r="DED56" s="3112"/>
      <c r="DEE56" s="3112"/>
      <c r="DEF56" s="3112"/>
      <c r="DEG56" s="3112"/>
      <c r="DEH56" s="3112"/>
      <c r="DEI56" s="3112"/>
      <c r="DEJ56" s="3112"/>
      <c r="DEK56" s="3112"/>
      <c r="DEL56" s="3112"/>
      <c r="DEM56" s="3112"/>
      <c r="DEN56" s="3112"/>
      <c r="DEO56" s="3112"/>
      <c r="DEP56" s="3112"/>
      <c r="DEQ56" s="3112"/>
      <c r="DER56" s="3112"/>
      <c r="DES56" s="3112"/>
      <c r="DET56" s="3112"/>
      <c r="DEU56" s="3112"/>
      <c r="DEV56" s="3112"/>
      <c r="DEW56" s="3112"/>
      <c r="DEX56" s="3112"/>
      <c r="DEY56" s="3112"/>
      <c r="DEZ56" s="3112"/>
      <c r="DFA56" s="3112"/>
      <c r="DFB56" s="3112"/>
      <c r="DFC56" s="3112"/>
      <c r="DFD56" s="3112"/>
      <c r="DFE56" s="3112"/>
      <c r="DFF56" s="3112"/>
      <c r="DFG56" s="3112"/>
      <c r="DFH56" s="3112"/>
      <c r="DFI56" s="3112"/>
      <c r="DFJ56" s="3112"/>
      <c r="DFK56" s="3112"/>
      <c r="DFL56" s="3112"/>
      <c r="DFM56" s="3112"/>
      <c r="DFN56" s="3112"/>
      <c r="DFO56" s="3112"/>
      <c r="DFP56" s="3112"/>
      <c r="DFQ56" s="3112"/>
      <c r="DFR56" s="3112"/>
      <c r="DFS56" s="3112"/>
      <c r="DFT56" s="3112"/>
      <c r="DFU56" s="3112"/>
      <c r="DFV56" s="3112"/>
      <c r="DFW56" s="3112"/>
      <c r="DFX56" s="3112"/>
      <c r="DFY56" s="3112"/>
      <c r="DFZ56" s="3112"/>
      <c r="DGA56" s="3112"/>
      <c r="DGB56" s="3112"/>
      <c r="DGC56" s="3112"/>
      <c r="DGD56" s="3112"/>
      <c r="DGE56" s="3112"/>
      <c r="DGF56" s="3112"/>
      <c r="DGG56" s="3112"/>
      <c r="DGH56" s="3112"/>
      <c r="DGI56" s="3112"/>
      <c r="DGJ56" s="3112"/>
      <c r="DGK56" s="3112"/>
      <c r="DGL56" s="3112"/>
      <c r="DGM56" s="3112"/>
      <c r="DGN56" s="3112"/>
      <c r="DGO56" s="3112"/>
      <c r="DGP56" s="3112"/>
      <c r="DGQ56" s="3112"/>
      <c r="DGR56" s="3112"/>
      <c r="DGS56" s="3112"/>
      <c r="DGT56" s="3112"/>
      <c r="DGU56" s="3112"/>
      <c r="DGV56" s="3112"/>
      <c r="DGW56" s="3112"/>
      <c r="DGX56" s="3112"/>
      <c r="DGY56" s="3112"/>
      <c r="DGZ56" s="3112"/>
      <c r="DHA56" s="3112"/>
      <c r="DHB56" s="3112"/>
      <c r="DHC56" s="3112"/>
      <c r="DHD56" s="3112"/>
      <c r="DHE56" s="3112"/>
      <c r="DHF56" s="3112"/>
      <c r="DHG56" s="3112"/>
      <c r="DHH56" s="3112"/>
      <c r="DHI56" s="3112"/>
      <c r="DHJ56" s="3112"/>
      <c r="DHK56" s="3112"/>
      <c r="DHL56" s="3112"/>
      <c r="DHM56" s="3112"/>
      <c r="DHN56" s="3112"/>
      <c r="DHO56" s="3112"/>
      <c r="DHP56" s="3112"/>
      <c r="DHQ56" s="3112"/>
      <c r="DHR56" s="3112"/>
      <c r="DHS56" s="3112"/>
      <c r="DHT56" s="3112"/>
      <c r="DHU56" s="3112"/>
      <c r="DHV56" s="3112"/>
      <c r="DHW56" s="3112"/>
      <c r="DHX56" s="3112"/>
      <c r="DHY56" s="3112"/>
      <c r="DHZ56" s="3112"/>
      <c r="DIA56" s="3112"/>
      <c r="DIB56" s="3112"/>
      <c r="DIC56" s="3112"/>
      <c r="DID56" s="3112"/>
      <c r="DIE56" s="3112"/>
      <c r="DIF56" s="3112"/>
      <c r="DIG56" s="3112"/>
      <c r="DIH56" s="3112"/>
      <c r="DII56" s="3112"/>
      <c r="DIJ56" s="3112"/>
      <c r="DIK56" s="3112"/>
      <c r="DIL56" s="3112"/>
      <c r="DIM56" s="3112"/>
      <c r="DIN56" s="3112"/>
      <c r="DIO56" s="3112"/>
      <c r="DIP56" s="3112"/>
      <c r="DIQ56" s="3112"/>
      <c r="DIR56" s="3112"/>
      <c r="DIS56" s="3112"/>
      <c r="DIT56" s="3112"/>
      <c r="DIU56" s="3112"/>
      <c r="DIV56" s="3112"/>
      <c r="DIW56" s="3112"/>
      <c r="DIX56" s="3112"/>
      <c r="DIY56" s="3112"/>
      <c r="DIZ56" s="3112"/>
      <c r="DJA56" s="3112"/>
      <c r="DJB56" s="3112"/>
      <c r="DJC56" s="3112"/>
      <c r="DJD56" s="3112"/>
      <c r="DJE56" s="3112"/>
      <c r="DJF56" s="3112"/>
      <c r="DJG56" s="3112"/>
      <c r="DJH56" s="3112"/>
      <c r="DJI56" s="3112"/>
      <c r="DJJ56" s="3112"/>
      <c r="DJK56" s="3112"/>
      <c r="DJL56" s="3112"/>
      <c r="DJM56" s="3112"/>
      <c r="DJN56" s="3112"/>
      <c r="DJO56" s="3112"/>
      <c r="DJP56" s="3112"/>
      <c r="DJQ56" s="3112"/>
      <c r="DJR56" s="3112"/>
      <c r="DJS56" s="3112"/>
      <c r="DJT56" s="3112"/>
      <c r="DJU56" s="3112"/>
      <c r="DJV56" s="3112"/>
      <c r="DJW56" s="3112"/>
      <c r="DJX56" s="3112"/>
      <c r="DJY56" s="3112"/>
      <c r="DJZ56" s="3112"/>
      <c r="DKA56" s="3112"/>
      <c r="DKB56" s="3112"/>
      <c r="DKC56" s="3112"/>
      <c r="DKD56" s="3112"/>
      <c r="DKE56" s="3112"/>
      <c r="DKF56" s="3112"/>
      <c r="DKG56" s="3112"/>
      <c r="DKH56" s="3112"/>
      <c r="DKI56" s="3112"/>
      <c r="DKJ56" s="3112"/>
      <c r="DKK56" s="3112"/>
      <c r="DKL56" s="3112"/>
      <c r="DKM56" s="3112"/>
      <c r="DKN56" s="3112"/>
      <c r="DKO56" s="3112"/>
      <c r="DKP56" s="3112"/>
      <c r="DKQ56" s="3112"/>
      <c r="DKR56" s="3112"/>
      <c r="DKS56" s="3112"/>
      <c r="DKT56" s="3112"/>
      <c r="DKU56" s="3112"/>
      <c r="DKV56" s="3112"/>
      <c r="DKW56" s="3112"/>
      <c r="DKX56" s="3112"/>
      <c r="DKY56" s="3112"/>
      <c r="DKZ56" s="3112"/>
      <c r="DLA56" s="3112"/>
      <c r="DLB56" s="3112"/>
      <c r="DLC56" s="3112"/>
      <c r="DLD56" s="3112"/>
      <c r="DLE56" s="3112"/>
      <c r="DLF56" s="3112"/>
      <c r="DLG56" s="3112"/>
      <c r="DLH56" s="3112"/>
      <c r="DLI56" s="3112"/>
      <c r="DLJ56" s="3112"/>
      <c r="DLK56" s="3112"/>
      <c r="DLL56" s="3112"/>
      <c r="DLM56" s="3112"/>
      <c r="DLN56" s="3112"/>
      <c r="DLO56" s="3112"/>
      <c r="DLP56" s="3112"/>
      <c r="DLQ56" s="3112"/>
      <c r="DLR56" s="3112"/>
      <c r="DLS56" s="3112"/>
      <c r="DLT56" s="3112"/>
      <c r="DLU56" s="3112"/>
      <c r="DLV56" s="3112"/>
      <c r="DLW56" s="3112"/>
      <c r="DLX56" s="3112"/>
      <c r="DLY56" s="3112"/>
      <c r="DLZ56" s="3112"/>
      <c r="DMA56" s="3112"/>
      <c r="DMB56" s="3112"/>
      <c r="DMC56" s="3112"/>
      <c r="DMD56" s="3112"/>
      <c r="DME56" s="3112"/>
      <c r="DMF56" s="3112"/>
      <c r="DMG56" s="3112"/>
      <c r="DMH56" s="3112"/>
      <c r="DMI56" s="3112"/>
      <c r="DMJ56" s="3112"/>
      <c r="DMK56" s="3112"/>
      <c r="DML56" s="3112"/>
      <c r="DMM56" s="3112"/>
      <c r="DMN56" s="3112"/>
      <c r="DMO56" s="3112"/>
      <c r="DMP56" s="3112"/>
      <c r="DMQ56" s="3112"/>
      <c r="DMR56" s="3112"/>
      <c r="DMS56" s="3112"/>
      <c r="DMT56" s="3112"/>
      <c r="DMU56" s="3112"/>
      <c r="DMV56" s="3112"/>
      <c r="DMW56" s="3112"/>
      <c r="DMX56" s="3112"/>
      <c r="DMY56" s="3112"/>
      <c r="DMZ56" s="3112"/>
      <c r="DNA56" s="3112"/>
      <c r="DNB56" s="3112"/>
      <c r="DNC56" s="3112"/>
      <c r="DND56" s="3112"/>
      <c r="DNE56" s="3112"/>
      <c r="DNF56" s="3112"/>
      <c r="DNG56" s="3112"/>
      <c r="DNH56" s="3112"/>
      <c r="DNI56" s="3112"/>
      <c r="DNJ56" s="3112"/>
      <c r="DNK56" s="3112"/>
      <c r="DNL56" s="3112"/>
      <c r="DNM56" s="3112"/>
      <c r="DNN56" s="3112"/>
      <c r="DNO56" s="3112"/>
      <c r="DNP56" s="3112"/>
      <c r="DNQ56" s="3112"/>
      <c r="DNR56" s="3112"/>
      <c r="DNS56" s="3112"/>
      <c r="DNT56" s="3112"/>
      <c r="DNU56" s="3112"/>
      <c r="DNV56" s="3112"/>
      <c r="DNW56" s="3112"/>
      <c r="DNX56" s="3112"/>
      <c r="DNY56" s="3112"/>
      <c r="DNZ56" s="3112"/>
      <c r="DOA56" s="3112"/>
      <c r="DOB56" s="3112"/>
      <c r="DOC56" s="3112"/>
      <c r="DOD56" s="3112"/>
      <c r="DOE56" s="3112"/>
      <c r="DOF56" s="3112"/>
      <c r="DOG56" s="3112"/>
      <c r="DOH56" s="3112"/>
      <c r="DOI56" s="3112"/>
      <c r="DOJ56" s="3112"/>
      <c r="DOK56" s="3112"/>
      <c r="DOL56" s="3112"/>
      <c r="DOM56" s="3112"/>
      <c r="DON56" s="3112"/>
      <c r="DOO56" s="3112"/>
      <c r="DOP56" s="3112"/>
      <c r="DOQ56" s="3112"/>
      <c r="DOR56" s="3112"/>
      <c r="DOS56" s="3112"/>
      <c r="DOT56" s="3112"/>
      <c r="DOU56" s="3112"/>
      <c r="DOV56" s="3112"/>
      <c r="DOW56" s="3112"/>
      <c r="DOX56" s="3112"/>
      <c r="DOY56" s="3112"/>
      <c r="DOZ56" s="3112"/>
      <c r="DPA56" s="3112"/>
      <c r="DPB56" s="3112"/>
      <c r="DPC56" s="3112"/>
      <c r="DPD56" s="3112"/>
      <c r="DPE56" s="3112"/>
      <c r="DPF56" s="3112"/>
      <c r="DPG56" s="3112"/>
      <c r="DPH56" s="3112"/>
      <c r="DPI56" s="3112"/>
      <c r="DPJ56" s="3112"/>
      <c r="DPK56" s="3112"/>
      <c r="DPL56" s="3112"/>
      <c r="DPM56" s="3112"/>
      <c r="DPN56" s="3112"/>
      <c r="DPO56" s="3112"/>
      <c r="DPP56" s="3112"/>
      <c r="DPQ56" s="3112"/>
      <c r="DPR56" s="3112"/>
      <c r="DPS56" s="3112"/>
      <c r="DPT56" s="3112"/>
      <c r="DPU56" s="3112"/>
      <c r="DPV56" s="3112"/>
      <c r="DPW56" s="3112"/>
      <c r="DPX56" s="3112"/>
      <c r="DPY56" s="3112"/>
      <c r="DPZ56" s="3112"/>
      <c r="DQA56" s="3112"/>
      <c r="DQB56" s="3112"/>
      <c r="DQC56" s="3112"/>
      <c r="DQD56" s="3112"/>
      <c r="DQE56" s="3112"/>
      <c r="DQF56" s="3112"/>
      <c r="DQG56" s="3112"/>
      <c r="DQH56" s="3112"/>
      <c r="DQI56" s="3112"/>
      <c r="DQJ56" s="3112"/>
      <c r="DQK56" s="3112"/>
      <c r="DQL56" s="3112"/>
      <c r="DQM56" s="3112"/>
      <c r="DQN56" s="3112"/>
      <c r="DQO56" s="3112"/>
      <c r="DQP56" s="3112"/>
      <c r="DQQ56" s="3112"/>
      <c r="DQR56" s="3112"/>
      <c r="DQS56" s="3112"/>
      <c r="DQT56" s="3112"/>
      <c r="DQU56" s="3112"/>
      <c r="DQV56" s="3112"/>
      <c r="DQW56" s="3112"/>
      <c r="DQX56" s="3112"/>
      <c r="DQY56" s="3112"/>
      <c r="DQZ56" s="3112"/>
      <c r="DRA56" s="3112"/>
      <c r="DRB56" s="3112"/>
      <c r="DRC56" s="3112"/>
      <c r="DRD56" s="3112"/>
      <c r="DRE56" s="3112"/>
      <c r="DRF56" s="3112"/>
      <c r="DRG56" s="3112"/>
      <c r="DRH56" s="3112"/>
      <c r="DRI56" s="3112"/>
      <c r="DRJ56" s="3112"/>
      <c r="DRK56" s="3112"/>
      <c r="DRL56" s="3112"/>
      <c r="DRM56" s="3112"/>
      <c r="DRN56" s="3112"/>
      <c r="DRO56" s="3112"/>
      <c r="DRP56" s="3112"/>
      <c r="DRQ56" s="3112"/>
      <c r="DRR56" s="3112"/>
      <c r="DRS56" s="3112"/>
      <c r="DRT56" s="3112"/>
      <c r="DRU56" s="3112"/>
      <c r="DRV56" s="3112"/>
      <c r="DRW56" s="3112"/>
      <c r="DRX56" s="3112"/>
      <c r="DRY56" s="3112"/>
      <c r="DRZ56" s="3112"/>
      <c r="DSA56" s="3112"/>
      <c r="DSB56" s="3112"/>
      <c r="DSC56" s="3112"/>
      <c r="DSD56" s="3112"/>
      <c r="DSE56" s="3112"/>
      <c r="DSF56" s="3112"/>
      <c r="DSG56" s="3112"/>
      <c r="DSH56" s="3112"/>
      <c r="DSI56" s="3112"/>
      <c r="DSJ56" s="3112"/>
      <c r="DSK56" s="3112"/>
      <c r="DSL56" s="3112"/>
      <c r="DSM56" s="3112"/>
      <c r="DSN56" s="3112"/>
      <c r="DSO56" s="3112"/>
      <c r="DSP56" s="3112"/>
      <c r="DSQ56" s="3112"/>
      <c r="DSR56" s="3112"/>
      <c r="DSS56" s="3112"/>
      <c r="DST56" s="3112"/>
      <c r="DSU56" s="3112"/>
      <c r="DSV56" s="3112"/>
      <c r="DSW56" s="3112"/>
      <c r="DSX56" s="3112"/>
      <c r="DSY56" s="3112"/>
      <c r="DSZ56" s="3112"/>
      <c r="DTA56" s="3112"/>
      <c r="DTB56" s="3112"/>
      <c r="DTC56" s="3112"/>
      <c r="DTD56" s="3112"/>
      <c r="DTE56" s="3112"/>
      <c r="DTF56" s="3112"/>
      <c r="DTG56" s="3112"/>
      <c r="DTH56" s="3112"/>
      <c r="DTI56" s="3112"/>
      <c r="DTJ56" s="3112"/>
      <c r="DTK56" s="3112"/>
      <c r="DTL56" s="3112"/>
      <c r="DTM56" s="3112"/>
      <c r="DTN56" s="3112"/>
      <c r="DTO56" s="3112"/>
      <c r="DTP56" s="3112"/>
      <c r="DTQ56" s="3112"/>
      <c r="DTR56" s="3112"/>
      <c r="DTS56" s="3112"/>
      <c r="DTT56" s="3112"/>
      <c r="DTU56" s="3112"/>
      <c r="DTV56" s="3112"/>
      <c r="DTW56" s="3112"/>
      <c r="DTX56" s="3112"/>
      <c r="DTY56" s="3112"/>
      <c r="DTZ56" s="3112"/>
      <c r="DUA56" s="3112"/>
      <c r="DUB56" s="3112"/>
      <c r="DUC56" s="3112"/>
      <c r="DUD56" s="3112"/>
      <c r="DUE56" s="3112"/>
      <c r="DUF56" s="3112"/>
      <c r="DUG56" s="3112"/>
      <c r="DUH56" s="3112"/>
      <c r="DUI56" s="3112"/>
      <c r="DUJ56" s="3112"/>
      <c r="DUK56" s="3112"/>
      <c r="DUL56" s="3112"/>
      <c r="DUM56" s="3112"/>
      <c r="DUN56" s="3112"/>
      <c r="DUO56" s="3112"/>
      <c r="DUP56" s="3112"/>
      <c r="DUQ56" s="3112"/>
      <c r="DUR56" s="3112"/>
      <c r="DUS56" s="3112"/>
      <c r="DUT56" s="3112"/>
      <c r="DUU56" s="3112"/>
      <c r="DUV56" s="3112"/>
      <c r="DUW56" s="3112"/>
      <c r="DUX56" s="3112"/>
      <c r="DUY56" s="3112"/>
      <c r="DUZ56" s="3112"/>
      <c r="DVA56" s="3112"/>
      <c r="DVB56" s="3112"/>
      <c r="DVC56" s="3112"/>
      <c r="DVD56" s="3112"/>
      <c r="DVE56" s="3112"/>
      <c r="DVF56" s="3112"/>
      <c r="DVG56" s="3112"/>
      <c r="DVH56" s="3112"/>
      <c r="DVI56" s="3112"/>
      <c r="DVJ56" s="3112"/>
      <c r="DVK56" s="3112"/>
      <c r="DVL56" s="3112"/>
      <c r="DVM56" s="3112"/>
      <c r="DVN56" s="3112"/>
      <c r="DVO56" s="3112"/>
      <c r="DVP56" s="3112"/>
      <c r="DVQ56" s="3112"/>
      <c r="DVR56" s="3112"/>
      <c r="DVS56" s="3112"/>
      <c r="DVT56" s="3112"/>
      <c r="DVU56" s="3112"/>
      <c r="DVV56" s="3112"/>
      <c r="DVW56" s="3112"/>
      <c r="DVX56" s="3112"/>
      <c r="DVY56" s="3112"/>
      <c r="DVZ56" s="3112"/>
      <c r="DWA56" s="3112"/>
      <c r="DWB56" s="3112"/>
      <c r="DWC56" s="3112"/>
      <c r="DWD56" s="3112"/>
      <c r="DWE56" s="3112"/>
      <c r="DWF56" s="3112"/>
      <c r="DWG56" s="3112"/>
      <c r="DWH56" s="3112"/>
      <c r="DWI56" s="3112"/>
      <c r="DWJ56" s="3112"/>
      <c r="DWK56" s="3112"/>
      <c r="DWL56" s="3112"/>
      <c r="DWM56" s="3112"/>
      <c r="DWN56" s="3112"/>
      <c r="DWO56" s="3112"/>
      <c r="DWP56" s="3112"/>
      <c r="DWQ56" s="3112"/>
      <c r="DWR56" s="3112"/>
      <c r="DWS56" s="3112"/>
      <c r="DWT56" s="3112"/>
      <c r="DWU56" s="3112"/>
      <c r="DWV56" s="3112"/>
      <c r="DWW56" s="3112"/>
      <c r="DWX56" s="3112"/>
      <c r="DWY56" s="3112"/>
      <c r="DWZ56" s="3112"/>
      <c r="DXA56" s="3112"/>
      <c r="DXB56" s="3112"/>
      <c r="DXC56" s="3112"/>
      <c r="DXD56" s="3112"/>
      <c r="DXE56" s="3112"/>
      <c r="DXF56" s="3112"/>
      <c r="DXG56" s="3112"/>
      <c r="DXH56" s="3112"/>
      <c r="DXI56" s="3112"/>
      <c r="DXJ56" s="3112"/>
      <c r="DXK56" s="3112"/>
      <c r="DXL56" s="3112"/>
      <c r="DXM56" s="3112"/>
      <c r="DXN56" s="3112"/>
      <c r="DXO56" s="3112"/>
      <c r="DXP56" s="3112"/>
      <c r="DXQ56" s="3112"/>
      <c r="DXR56" s="3112"/>
      <c r="DXS56" s="3112"/>
      <c r="DXT56" s="3112"/>
      <c r="DXU56" s="3112"/>
      <c r="DXV56" s="3112"/>
      <c r="DXW56" s="3112"/>
      <c r="DXX56" s="3112"/>
      <c r="DXY56" s="3112"/>
      <c r="DXZ56" s="3112"/>
      <c r="DYA56" s="3112"/>
      <c r="DYB56" s="3112"/>
      <c r="DYC56" s="3112"/>
      <c r="DYD56" s="3112"/>
      <c r="DYE56" s="3112"/>
      <c r="DYF56" s="3112"/>
      <c r="DYG56" s="3112"/>
      <c r="DYH56" s="3112"/>
      <c r="DYI56" s="3112"/>
      <c r="DYJ56" s="3112"/>
      <c r="DYK56" s="3112"/>
      <c r="DYL56" s="3112"/>
      <c r="DYM56" s="3112"/>
      <c r="DYN56" s="3112"/>
      <c r="DYO56" s="3112"/>
      <c r="DYP56" s="3112"/>
      <c r="DYQ56" s="3112"/>
      <c r="DYR56" s="3112"/>
      <c r="DYS56" s="3112"/>
      <c r="DYT56" s="3112"/>
      <c r="DYU56" s="3112"/>
      <c r="DYV56" s="3112"/>
      <c r="DYW56" s="3112"/>
      <c r="DYX56" s="3112"/>
      <c r="DYY56" s="3112"/>
      <c r="DYZ56" s="3112"/>
      <c r="DZA56" s="3112"/>
      <c r="DZB56" s="3112"/>
      <c r="DZC56" s="3112"/>
      <c r="DZD56" s="3112"/>
      <c r="DZE56" s="3112"/>
      <c r="DZF56" s="3112"/>
      <c r="DZG56" s="3112"/>
      <c r="DZH56" s="3112"/>
      <c r="DZI56" s="3112"/>
      <c r="DZJ56" s="3112"/>
      <c r="DZK56" s="3112"/>
      <c r="DZL56" s="3112"/>
      <c r="DZM56" s="3112"/>
      <c r="DZN56" s="3112"/>
      <c r="DZO56" s="3112"/>
      <c r="DZP56" s="3112"/>
      <c r="DZQ56" s="3112"/>
      <c r="DZR56" s="3112"/>
      <c r="DZS56" s="3112"/>
      <c r="DZT56" s="3112"/>
      <c r="DZU56" s="3112"/>
      <c r="DZV56" s="3112"/>
      <c r="DZW56" s="3112"/>
      <c r="DZX56" s="3112"/>
      <c r="DZY56" s="3112"/>
      <c r="DZZ56" s="3112"/>
      <c r="EAA56" s="3112"/>
      <c r="EAB56" s="3112"/>
      <c r="EAC56" s="3112"/>
      <c r="EAD56" s="3112"/>
      <c r="EAE56" s="3112"/>
      <c r="EAF56" s="3112"/>
      <c r="EAG56" s="3112"/>
      <c r="EAH56" s="3112"/>
      <c r="EAI56" s="3112"/>
      <c r="EAJ56" s="3112"/>
      <c r="EAK56" s="3112"/>
      <c r="EAL56" s="3112"/>
      <c r="EAM56" s="3112"/>
      <c r="EAN56" s="3112"/>
      <c r="EAO56" s="3112"/>
      <c r="EAP56" s="3112"/>
      <c r="EAQ56" s="3112"/>
      <c r="EAR56" s="3112"/>
      <c r="EAS56" s="3112"/>
      <c r="EAT56" s="3112"/>
      <c r="EAU56" s="3112"/>
      <c r="EAV56" s="3112"/>
      <c r="EAW56" s="3112"/>
      <c r="EAX56" s="3112"/>
      <c r="EAY56" s="3112"/>
      <c r="EAZ56" s="3112"/>
      <c r="EBA56" s="3112"/>
      <c r="EBB56" s="3112"/>
      <c r="EBC56" s="3112"/>
      <c r="EBD56" s="3112"/>
      <c r="EBE56" s="3112"/>
      <c r="EBF56" s="3112"/>
      <c r="EBG56" s="3112"/>
      <c r="EBH56" s="3112"/>
      <c r="EBI56" s="3112"/>
      <c r="EBJ56" s="3112"/>
      <c r="EBK56" s="3112"/>
      <c r="EBL56" s="3112"/>
      <c r="EBM56" s="3112"/>
      <c r="EBN56" s="3112"/>
      <c r="EBO56" s="3112"/>
      <c r="EBP56" s="3112"/>
      <c r="EBQ56" s="3112"/>
      <c r="EBR56" s="3112"/>
      <c r="EBS56" s="3112"/>
      <c r="EBT56" s="3112"/>
      <c r="EBU56" s="3112"/>
      <c r="EBV56" s="3112"/>
      <c r="EBW56" s="3112"/>
      <c r="EBX56" s="3112"/>
      <c r="EBY56" s="3112"/>
      <c r="EBZ56" s="3112"/>
      <c r="ECA56" s="3112"/>
      <c r="ECB56" s="3112"/>
      <c r="ECC56" s="3112"/>
      <c r="ECD56" s="3112"/>
      <c r="ECE56" s="3112"/>
      <c r="ECF56" s="3112"/>
      <c r="ECG56" s="3112"/>
      <c r="ECH56" s="3112"/>
      <c r="ECI56" s="3112"/>
      <c r="ECJ56" s="3112"/>
      <c r="ECK56" s="3112"/>
      <c r="ECL56" s="3112"/>
      <c r="ECM56" s="3112"/>
      <c r="ECN56" s="3112"/>
      <c r="ECO56" s="3112"/>
      <c r="ECP56" s="3112"/>
      <c r="ECQ56" s="3112"/>
      <c r="ECR56" s="3112"/>
      <c r="ECS56" s="3112"/>
      <c r="ECT56" s="3112"/>
      <c r="ECU56" s="3112"/>
      <c r="ECV56" s="3112"/>
      <c r="ECW56" s="3112"/>
      <c r="ECX56" s="3112"/>
      <c r="ECY56" s="3112"/>
      <c r="ECZ56" s="3112"/>
      <c r="EDA56" s="3112"/>
      <c r="EDB56" s="3112"/>
      <c r="EDC56" s="3112"/>
      <c r="EDD56" s="3112"/>
      <c r="EDE56" s="3112"/>
      <c r="EDF56" s="3112"/>
      <c r="EDG56" s="3112"/>
      <c r="EDH56" s="3112"/>
      <c r="EDI56" s="3112"/>
      <c r="EDJ56" s="3112"/>
      <c r="EDK56" s="3112"/>
      <c r="EDL56" s="3112"/>
      <c r="EDM56" s="3112"/>
      <c r="EDN56" s="3112"/>
      <c r="EDO56" s="3112"/>
      <c r="EDP56" s="3112"/>
      <c r="EDQ56" s="3112"/>
      <c r="EDR56" s="3112"/>
      <c r="EDS56" s="3112"/>
      <c r="EDT56" s="3112"/>
      <c r="EDU56" s="3112"/>
      <c r="EDV56" s="3112"/>
      <c r="EDW56" s="3112"/>
      <c r="EDX56" s="3112"/>
      <c r="EDY56" s="3112"/>
      <c r="EDZ56" s="3112"/>
      <c r="EEA56" s="3112"/>
      <c r="EEB56" s="3112"/>
      <c r="EEC56" s="3112"/>
      <c r="EED56" s="3112"/>
      <c r="EEE56" s="3112"/>
      <c r="EEF56" s="3112"/>
      <c r="EEG56" s="3112"/>
      <c r="EEH56" s="3112"/>
      <c r="EEI56" s="3112"/>
      <c r="EEJ56" s="3112"/>
      <c r="EEK56" s="3112"/>
      <c r="EEL56" s="3112"/>
      <c r="EEM56" s="3112"/>
      <c r="EEN56" s="3112"/>
      <c r="EEO56" s="3112"/>
      <c r="EEP56" s="3112"/>
      <c r="EEQ56" s="3112"/>
      <c r="EER56" s="3112"/>
      <c r="EES56" s="3112"/>
      <c r="EET56" s="3112"/>
      <c r="EEU56" s="3112"/>
      <c r="EEV56" s="3112"/>
      <c r="EEW56" s="3112"/>
      <c r="EEX56" s="3112"/>
      <c r="EEY56" s="3112"/>
      <c r="EEZ56" s="3112"/>
      <c r="EFA56" s="3112"/>
      <c r="EFB56" s="3112"/>
      <c r="EFC56" s="3112"/>
      <c r="EFD56" s="3112"/>
      <c r="EFE56" s="3112"/>
      <c r="EFF56" s="3112"/>
      <c r="EFG56" s="3112"/>
      <c r="EFH56" s="3112"/>
      <c r="EFI56" s="3112"/>
      <c r="EFJ56" s="3112"/>
      <c r="EFK56" s="3112"/>
      <c r="EFL56" s="3112"/>
      <c r="EFM56" s="3112"/>
      <c r="EFN56" s="3112"/>
      <c r="EFO56" s="3112"/>
      <c r="EFP56" s="3112"/>
      <c r="EFQ56" s="3112"/>
      <c r="EFR56" s="3112"/>
      <c r="EFS56" s="3112"/>
      <c r="EFT56" s="3112"/>
      <c r="EFU56" s="3112"/>
      <c r="EFV56" s="3112"/>
      <c r="EFW56" s="3112"/>
      <c r="EFX56" s="3112"/>
      <c r="EFY56" s="3112"/>
      <c r="EFZ56" s="3112"/>
      <c r="EGA56" s="3112"/>
      <c r="EGB56" s="3112"/>
      <c r="EGC56" s="3112"/>
      <c r="EGD56" s="3112"/>
      <c r="EGE56" s="3112"/>
      <c r="EGF56" s="3112"/>
      <c r="EGG56" s="3112"/>
      <c r="EGH56" s="3112"/>
      <c r="EGI56" s="3112"/>
      <c r="EGJ56" s="3112"/>
      <c r="EGK56" s="3112"/>
      <c r="EGL56" s="3112"/>
      <c r="EGM56" s="3112"/>
      <c r="EGN56" s="3112"/>
      <c r="EGO56" s="3112"/>
      <c r="EGP56" s="3112"/>
      <c r="EGQ56" s="3112"/>
      <c r="EGR56" s="3112"/>
      <c r="EGS56" s="3112"/>
      <c r="EGT56" s="3112"/>
      <c r="EGU56" s="3112"/>
      <c r="EGV56" s="3112"/>
      <c r="EGW56" s="3112"/>
      <c r="EGX56" s="3112"/>
      <c r="EGY56" s="3112"/>
      <c r="EGZ56" s="3112"/>
      <c r="EHA56" s="3112"/>
      <c r="EHB56" s="3112"/>
      <c r="EHC56" s="3112"/>
      <c r="EHD56" s="3112"/>
      <c r="EHE56" s="3112"/>
      <c r="EHF56" s="3112"/>
      <c r="EHG56" s="3112"/>
      <c r="EHH56" s="3112"/>
      <c r="EHI56" s="3112"/>
      <c r="EHJ56" s="3112"/>
      <c r="EHK56" s="3112"/>
      <c r="EHL56" s="3112"/>
      <c r="EHM56" s="3112"/>
      <c r="EHN56" s="3112"/>
      <c r="EHO56" s="3112"/>
      <c r="EHP56" s="3112"/>
      <c r="EHQ56" s="3112"/>
      <c r="EHR56" s="3112"/>
      <c r="EHS56" s="3112"/>
      <c r="EHT56" s="3112"/>
      <c r="EHU56" s="3112"/>
      <c r="EHV56" s="3112"/>
      <c r="EHW56" s="3112"/>
      <c r="EHX56" s="3112"/>
      <c r="EHY56" s="3112"/>
      <c r="EHZ56" s="3112"/>
      <c r="EIA56" s="3112"/>
      <c r="EIB56" s="3112"/>
      <c r="EIC56" s="3112"/>
      <c r="EID56" s="3112"/>
      <c r="EIE56" s="3112"/>
      <c r="EIF56" s="3112"/>
      <c r="EIG56" s="3112"/>
      <c r="EIH56" s="3112"/>
      <c r="EII56" s="3112"/>
      <c r="EIJ56" s="3112"/>
      <c r="EIK56" s="3112"/>
      <c r="EIL56" s="3112"/>
      <c r="EIM56" s="3112"/>
      <c r="EIN56" s="3112"/>
      <c r="EIO56" s="3112"/>
      <c r="EIP56" s="3112"/>
      <c r="EIQ56" s="3112"/>
      <c r="EIR56" s="3112"/>
      <c r="EIS56" s="3112"/>
      <c r="EIT56" s="3112"/>
      <c r="EIU56" s="3112"/>
      <c r="EIV56" s="3112"/>
      <c r="EIW56" s="3112"/>
      <c r="EIX56" s="3112"/>
      <c r="EIY56" s="3112"/>
      <c r="EIZ56" s="3112"/>
      <c r="EJA56" s="3112"/>
      <c r="EJB56" s="3112"/>
      <c r="EJC56" s="3112"/>
      <c r="EJD56" s="3112"/>
      <c r="EJE56" s="3112"/>
      <c r="EJF56" s="3112"/>
      <c r="EJG56" s="3112"/>
      <c r="EJH56" s="3112"/>
      <c r="EJI56" s="3112"/>
      <c r="EJJ56" s="3112"/>
      <c r="EJK56" s="3112"/>
      <c r="EJL56" s="3112"/>
      <c r="EJM56" s="3112"/>
      <c r="EJN56" s="3112"/>
      <c r="EJO56" s="3112"/>
      <c r="EJP56" s="3112"/>
      <c r="EJQ56" s="3112"/>
      <c r="EJR56" s="3112"/>
      <c r="EJS56" s="3112"/>
      <c r="EJT56" s="3112"/>
      <c r="EJU56" s="3112"/>
      <c r="EJV56" s="3112"/>
      <c r="EJW56" s="3112"/>
      <c r="EJX56" s="3112"/>
      <c r="EJY56" s="3112"/>
      <c r="EJZ56" s="3112"/>
      <c r="EKA56" s="3112"/>
      <c r="EKB56" s="3112"/>
      <c r="EKC56" s="3112"/>
      <c r="EKD56" s="3112"/>
      <c r="EKE56" s="3112"/>
      <c r="EKF56" s="3112"/>
      <c r="EKG56" s="3112"/>
      <c r="EKH56" s="3112"/>
      <c r="EKI56" s="3112"/>
      <c r="EKJ56" s="3112"/>
      <c r="EKK56" s="3112"/>
      <c r="EKL56" s="3112"/>
      <c r="EKM56" s="3112"/>
      <c r="EKN56" s="3112"/>
      <c r="EKO56" s="3112"/>
      <c r="EKP56" s="3112"/>
      <c r="EKQ56" s="3112"/>
      <c r="EKR56" s="3112"/>
      <c r="EKS56" s="3112"/>
      <c r="EKT56" s="3112"/>
      <c r="EKU56" s="3112"/>
      <c r="EKV56" s="3112"/>
      <c r="EKW56" s="3112"/>
      <c r="EKX56" s="3112"/>
      <c r="EKY56" s="3112"/>
      <c r="EKZ56" s="3112"/>
      <c r="ELA56" s="3112"/>
      <c r="ELB56" s="3112"/>
      <c r="ELC56" s="3112"/>
      <c r="ELD56" s="3112"/>
      <c r="ELE56" s="3112"/>
      <c r="ELF56" s="3112"/>
      <c r="ELG56" s="3112"/>
      <c r="ELH56" s="3112"/>
      <c r="ELI56" s="3112"/>
      <c r="ELJ56" s="3112"/>
      <c r="ELK56" s="3112"/>
      <c r="ELL56" s="3112"/>
      <c r="ELM56" s="3112"/>
      <c r="ELN56" s="3112"/>
      <c r="ELO56" s="3112"/>
      <c r="ELP56" s="3112"/>
      <c r="ELQ56" s="3112"/>
      <c r="ELR56" s="3112"/>
      <c r="ELS56" s="3112"/>
      <c r="ELT56" s="3112"/>
      <c r="ELU56" s="3112"/>
      <c r="ELV56" s="3112"/>
      <c r="ELW56" s="3112"/>
      <c r="ELX56" s="3112"/>
      <c r="ELY56" s="3112"/>
      <c r="ELZ56" s="3112"/>
      <c r="EMA56" s="3112"/>
      <c r="EMB56" s="3112"/>
      <c r="EMC56" s="3112"/>
      <c r="EMD56" s="3112"/>
      <c r="EME56" s="3112"/>
      <c r="EMF56" s="3112"/>
      <c r="EMG56" s="3112"/>
      <c r="EMH56" s="3112"/>
      <c r="EMI56" s="3112"/>
      <c r="EMJ56" s="3112"/>
      <c r="EMK56" s="3112"/>
      <c r="EML56" s="3112"/>
      <c r="EMM56" s="3112"/>
      <c r="EMN56" s="3112"/>
      <c r="EMO56" s="3112"/>
      <c r="EMP56" s="3112"/>
      <c r="EMQ56" s="3112"/>
      <c r="EMR56" s="3112"/>
      <c r="EMS56" s="3112"/>
      <c r="EMT56" s="3112"/>
      <c r="EMU56" s="3112"/>
      <c r="EMV56" s="3112"/>
      <c r="EMW56" s="3112"/>
      <c r="EMX56" s="3112"/>
      <c r="EMY56" s="3112"/>
      <c r="EMZ56" s="3112"/>
      <c r="ENA56" s="3112"/>
      <c r="ENB56" s="3112"/>
      <c r="ENC56" s="3112"/>
      <c r="END56" s="3112"/>
      <c r="ENE56" s="3112"/>
      <c r="ENF56" s="3112"/>
      <c r="ENG56" s="3112"/>
      <c r="ENH56" s="3112"/>
      <c r="ENI56" s="3112"/>
      <c r="ENJ56" s="3112"/>
      <c r="ENK56" s="3112"/>
      <c r="ENL56" s="3112"/>
      <c r="ENM56" s="3112"/>
      <c r="ENN56" s="3112"/>
      <c r="ENO56" s="3112"/>
      <c r="ENP56" s="3112"/>
      <c r="ENQ56" s="3112"/>
      <c r="ENR56" s="3112"/>
      <c r="ENS56" s="3112"/>
      <c r="ENT56" s="3112"/>
      <c r="ENU56" s="3112"/>
      <c r="ENV56" s="3112"/>
      <c r="ENW56" s="3112"/>
      <c r="ENX56" s="3112"/>
      <c r="ENY56" s="3112"/>
      <c r="ENZ56" s="3112"/>
      <c r="EOA56" s="3112"/>
      <c r="EOB56" s="3112"/>
      <c r="EOC56" s="3112"/>
      <c r="EOD56" s="3112"/>
      <c r="EOE56" s="3112"/>
      <c r="EOF56" s="3112"/>
      <c r="EOG56" s="3112"/>
      <c r="EOH56" s="3112"/>
      <c r="EOI56" s="3112"/>
      <c r="EOJ56" s="3112"/>
      <c r="EOK56" s="3112"/>
      <c r="EOL56" s="3112"/>
      <c r="EOM56" s="3112"/>
      <c r="EON56" s="3112"/>
      <c r="EOO56" s="3112"/>
      <c r="EOP56" s="3112"/>
      <c r="EOQ56" s="3112"/>
      <c r="EOR56" s="3112"/>
      <c r="EOS56" s="3112"/>
      <c r="EOT56" s="3112"/>
      <c r="EOU56" s="3112"/>
      <c r="EOV56" s="3112"/>
      <c r="EOW56" s="3112"/>
      <c r="EOX56" s="3112"/>
      <c r="EOY56" s="3112"/>
      <c r="EOZ56" s="3112"/>
      <c r="EPA56" s="3112"/>
      <c r="EPB56" s="3112"/>
      <c r="EPC56" s="3112"/>
      <c r="EPD56" s="3112"/>
      <c r="EPE56" s="3112"/>
      <c r="EPF56" s="3112"/>
      <c r="EPG56" s="3112"/>
      <c r="EPH56" s="3112"/>
      <c r="EPI56" s="3112"/>
      <c r="EPJ56" s="3112"/>
      <c r="EPK56" s="3112"/>
      <c r="EPL56" s="3112"/>
      <c r="EPM56" s="3112"/>
      <c r="EPN56" s="3112"/>
      <c r="EPO56" s="3112"/>
      <c r="EPP56" s="3112"/>
      <c r="EPQ56" s="3112"/>
      <c r="EPR56" s="3112"/>
      <c r="EPS56" s="3112"/>
      <c r="EPT56" s="3112"/>
      <c r="EPU56" s="3112"/>
      <c r="EPV56" s="3112"/>
      <c r="EPW56" s="3112"/>
      <c r="EPX56" s="3112"/>
      <c r="EPY56" s="3112"/>
      <c r="EPZ56" s="3112"/>
      <c r="EQA56" s="3112"/>
      <c r="EQB56" s="3112"/>
      <c r="EQC56" s="3112"/>
      <c r="EQD56" s="3112"/>
      <c r="EQE56" s="3112"/>
      <c r="EQF56" s="3112"/>
      <c r="EQG56" s="3112"/>
      <c r="EQH56" s="3112"/>
      <c r="EQI56" s="3112"/>
      <c r="EQJ56" s="3112"/>
      <c r="EQK56" s="3112"/>
      <c r="EQL56" s="3112"/>
      <c r="EQM56" s="3112"/>
      <c r="EQN56" s="3112"/>
      <c r="EQO56" s="3112"/>
      <c r="EQP56" s="3112"/>
      <c r="EQQ56" s="3112"/>
      <c r="EQR56" s="3112"/>
      <c r="EQS56" s="3112"/>
      <c r="EQT56" s="3112"/>
      <c r="EQU56" s="3112"/>
      <c r="EQV56" s="3112"/>
      <c r="EQW56" s="3112"/>
      <c r="EQX56" s="3112"/>
      <c r="EQY56" s="3112"/>
      <c r="EQZ56" s="3112"/>
      <c r="ERA56" s="3112"/>
      <c r="ERB56" s="3112"/>
      <c r="ERC56" s="3112"/>
      <c r="ERD56" s="3112"/>
      <c r="ERE56" s="3112"/>
      <c r="ERF56" s="3112"/>
      <c r="ERG56" s="3112"/>
      <c r="ERH56" s="3112"/>
      <c r="ERI56" s="3112"/>
      <c r="ERJ56" s="3112"/>
      <c r="ERK56" s="3112"/>
      <c r="ERL56" s="3112"/>
      <c r="ERM56" s="3112"/>
      <c r="ERN56" s="3112"/>
      <c r="ERO56" s="3112"/>
      <c r="ERP56" s="3112"/>
      <c r="ERQ56" s="3112"/>
      <c r="ERR56" s="3112"/>
      <c r="ERS56" s="3112"/>
      <c r="ERT56" s="3112"/>
      <c r="ERU56" s="3112"/>
      <c r="ERV56" s="3112"/>
      <c r="ERW56" s="3112"/>
      <c r="ERX56" s="3112"/>
      <c r="ERY56" s="3112"/>
      <c r="ERZ56" s="3112"/>
      <c r="ESA56" s="3112"/>
      <c r="ESB56" s="3112"/>
      <c r="ESC56" s="3112"/>
      <c r="ESD56" s="3112"/>
      <c r="ESE56" s="3112"/>
      <c r="ESF56" s="3112"/>
      <c r="ESG56" s="3112"/>
      <c r="ESH56" s="3112"/>
      <c r="ESI56" s="3112"/>
      <c r="ESJ56" s="3112"/>
      <c r="ESK56" s="3112"/>
      <c r="ESL56" s="3112"/>
      <c r="ESM56" s="3112"/>
      <c r="ESN56" s="3112"/>
      <c r="ESO56" s="3112"/>
      <c r="ESP56" s="3112"/>
      <c r="ESQ56" s="3112"/>
      <c r="ESR56" s="3112"/>
      <c r="ESS56" s="3112"/>
      <c r="EST56" s="3112"/>
      <c r="ESU56" s="3112"/>
      <c r="ESV56" s="3112"/>
      <c r="ESW56" s="3112"/>
      <c r="ESX56" s="3112"/>
      <c r="ESY56" s="3112"/>
      <c r="ESZ56" s="3112"/>
      <c r="ETA56" s="3112"/>
      <c r="ETB56" s="3112"/>
      <c r="ETC56" s="3112"/>
      <c r="ETD56" s="3112"/>
      <c r="ETE56" s="3112"/>
      <c r="ETF56" s="3112"/>
      <c r="ETG56" s="3112"/>
      <c r="ETH56" s="3112"/>
      <c r="ETI56" s="3112"/>
      <c r="ETJ56" s="3112"/>
      <c r="ETK56" s="3112"/>
      <c r="ETL56" s="3112"/>
      <c r="ETM56" s="3112"/>
      <c r="ETN56" s="3112"/>
      <c r="ETO56" s="3112"/>
      <c r="ETP56" s="3112"/>
      <c r="ETQ56" s="3112"/>
      <c r="ETR56" s="3112"/>
      <c r="ETS56" s="3112"/>
      <c r="ETT56" s="3112"/>
      <c r="ETU56" s="3112"/>
      <c r="ETV56" s="3112"/>
      <c r="ETW56" s="3112"/>
      <c r="ETX56" s="3112"/>
      <c r="ETY56" s="3112"/>
      <c r="ETZ56" s="3112"/>
      <c r="EUA56" s="3112"/>
      <c r="EUB56" s="3112"/>
      <c r="EUC56" s="3112"/>
      <c r="EUD56" s="3112"/>
      <c r="EUE56" s="3112"/>
      <c r="EUF56" s="3112"/>
      <c r="EUG56" s="3112"/>
      <c r="EUH56" s="3112"/>
      <c r="EUI56" s="3112"/>
      <c r="EUJ56" s="3112"/>
      <c r="EUK56" s="3112"/>
      <c r="EUL56" s="3112"/>
      <c r="EUM56" s="3112"/>
      <c r="EUN56" s="3112"/>
      <c r="EUO56" s="3112"/>
      <c r="EUP56" s="3112"/>
      <c r="EUQ56" s="3112"/>
      <c r="EUR56" s="3112"/>
      <c r="EUS56" s="3112"/>
      <c r="EUT56" s="3112"/>
      <c r="EUU56" s="3112"/>
      <c r="EUV56" s="3112"/>
      <c r="EUW56" s="3112"/>
      <c r="EUX56" s="3112"/>
      <c r="EUY56" s="3112"/>
      <c r="EUZ56" s="3112"/>
      <c r="EVA56" s="3112"/>
      <c r="EVB56" s="3112"/>
      <c r="EVC56" s="3112"/>
      <c r="EVD56" s="3112"/>
      <c r="EVE56" s="3112"/>
      <c r="EVF56" s="3112"/>
      <c r="EVG56" s="3112"/>
      <c r="EVH56" s="3112"/>
      <c r="EVI56" s="3112"/>
      <c r="EVJ56" s="3112"/>
      <c r="EVK56" s="3112"/>
      <c r="EVL56" s="3112"/>
      <c r="EVM56" s="3112"/>
      <c r="EVN56" s="3112"/>
      <c r="EVO56" s="3112"/>
      <c r="EVP56" s="3112"/>
      <c r="EVQ56" s="3112"/>
      <c r="EVR56" s="3112"/>
      <c r="EVS56" s="3112"/>
      <c r="EVT56" s="3112"/>
      <c r="EVU56" s="3112"/>
      <c r="EVV56" s="3112"/>
      <c r="EVW56" s="3112"/>
      <c r="EVX56" s="3112"/>
      <c r="EVY56" s="3112"/>
      <c r="EVZ56" s="3112"/>
      <c r="EWA56" s="3112"/>
      <c r="EWB56" s="3112"/>
      <c r="EWC56" s="3112"/>
      <c r="EWD56" s="3112"/>
      <c r="EWE56" s="3112"/>
      <c r="EWF56" s="3112"/>
      <c r="EWG56" s="3112"/>
      <c r="EWH56" s="3112"/>
      <c r="EWI56" s="3112"/>
      <c r="EWJ56" s="3112"/>
      <c r="EWK56" s="3112"/>
      <c r="EWL56" s="3112"/>
      <c r="EWM56" s="3112"/>
      <c r="EWN56" s="3112"/>
      <c r="EWO56" s="3112"/>
      <c r="EWP56" s="3112"/>
      <c r="EWQ56" s="3112"/>
      <c r="EWR56" s="3112"/>
      <c r="EWS56" s="3112"/>
      <c r="EWT56" s="3112"/>
      <c r="EWU56" s="3112"/>
      <c r="EWV56" s="3112"/>
      <c r="EWW56" s="3112"/>
      <c r="EWX56" s="3112"/>
      <c r="EWY56" s="3112"/>
      <c r="EWZ56" s="3112"/>
      <c r="EXA56" s="3112"/>
      <c r="EXB56" s="3112"/>
      <c r="EXC56" s="3112"/>
      <c r="EXD56" s="3112"/>
      <c r="EXE56" s="3112"/>
      <c r="EXF56" s="3112"/>
      <c r="EXG56" s="3112"/>
      <c r="EXH56" s="3112"/>
      <c r="EXI56" s="3112"/>
      <c r="EXJ56" s="3112"/>
      <c r="EXK56" s="3112"/>
      <c r="EXL56" s="3112"/>
      <c r="EXM56" s="3112"/>
      <c r="EXN56" s="3112"/>
      <c r="EXO56" s="3112"/>
      <c r="EXP56" s="3112"/>
      <c r="EXQ56" s="3112"/>
      <c r="EXR56" s="3112"/>
      <c r="EXS56" s="3112"/>
      <c r="EXT56" s="3112"/>
      <c r="EXU56" s="3112"/>
      <c r="EXV56" s="3112"/>
      <c r="EXW56" s="3112"/>
      <c r="EXX56" s="3112"/>
      <c r="EXY56" s="3112"/>
      <c r="EXZ56" s="3112"/>
      <c r="EYA56" s="3112"/>
      <c r="EYB56" s="3112"/>
      <c r="EYC56" s="3112"/>
      <c r="EYD56" s="3112"/>
      <c r="EYE56" s="3112"/>
      <c r="EYF56" s="3112"/>
      <c r="EYG56" s="3112"/>
      <c r="EYH56" s="3112"/>
      <c r="EYI56" s="3112"/>
      <c r="EYJ56" s="3112"/>
      <c r="EYK56" s="3112"/>
      <c r="EYL56" s="3112"/>
      <c r="EYM56" s="3112"/>
      <c r="EYN56" s="3112"/>
      <c r="EYO56" s="3112"/>
      <c r="EYP56" s="3112"/>
      <c r="EYQ56" s="3112"/>
      <c r="EYR56" s="3112"/>
      <c r="EYS56" s="3112"/>
      <c r="EYT56" s="3112"/>
      <c r="EYU56" s="3112"/>
      <c r="EYV56" s="3112"/>
      <c r="EYW56" s="3112"/>
      <c r="EYX56" s="3112"/>
      <c r="EYY56" s="3112"/>
      <c r="EYZ56" s="3112"/>
      <c r="EZA56" s="3112"/>
      <c r="EZB56" s="3112"/>
      <c r="EZC56" s="3112"/>
      <c r="EZD56" s="3112"/>
      <c r="EZE56" s="3112"/>
      <c r="EZF56" s="3112"/>
      <c r="EZG56" s="3112"/>
      <c r="EZH56" s="3112"/>
      <c r="EZI56" s="3112"/>
      <c r="EZJ56" s="3112"/>
      <c r="EZK56" s="3112"/>
      <c r="EZL56" s="3112"/>
      <c r="EZM56" s="3112"/>
      <c r="EZN56" s="3112"/>
      <c r="EZO56" s="3112"/>
      <c r="EZP56" s="3112"/>
      <c r="EZQ56" s="3112"/>
      <c r="EZR56" s="3112"/>
      <c r="EZS56" s="3112"/>
      <c r="EZT56" s="3112"/>
      <c r="EZU56" s="3112"/>
      <c r="EZV56" s="3112"/>
      <c r="EZW56" s="3112"/>
      <c r="EZX56" s="3112"/>
      <c r="EZY56" s="3112"/>
      <c r="EZZ56" s="3112"/>
      <c r="FAA56" s="3112"/>
      <c r="FAB56" s="3112"/>
      <c r="FAC56" s="3112"/>
      <c r="FAD56" s="3112"/>
      <c r="FAE56" s="3112"/>
      <c r="FAF56" s="3112"/>
      <c r="FAG56" s="3112"/>
      <c r="FAH56" s="3112"/>
      <c r="FAI56" s="3112"/>
      <c r="FAJ56" s="3112"/>
      <c r="FAK56" s="3112"/>
      <c r="FAL56" s="3112"/>
      <c r="FAM56" s="3112"/>
      <c r="FAN56" s="3112"/>
      <c r="FAO56" s="3112"/>
      <c r="FAP56" s="3112"/>
      <c r="FAQ56" s="3112"/>
      <c r="FAR56" s="3112"/>
      <c r="FAS56" s="3112"/>
      <c r="FAT56" s="3112"/>
      <c r="FAU56" s="3112"/>
      <c r="FAV56" s="3112"/>
      <c r="FAW56" s="3112"/>
      <c r="FAX56" s="3112"/>
      <c r="FAY56" s="3112"/>
      <c r="FAZ56" s="3112"/>
      <c r="FBA56" s="3112"/>
      <c r="FBB56" s="3112"/>
      <c r="FBC56" s="3112"/>
      <c r="FBD56" s="3112"/>
      <c r="FBE56" s="3112"/>
      <c r="FBF56" s="3112"/>
      <c r="FBG56" s="3112"/>
      <c r="FBH56" s="3112"/>
      <c r="FBI56" s="3112"/>
      <c r="FBJ56" s="3112"/>
      <c r="FBK56" s="3112"/>
      <c r="FBL56" s="3112"/>
      <c r="FBM56" s="3112"/>
      <c r="FBN56" s="3112"/>
      <c r="FBO56" s="3112"/>
      <c r="FBP56" s="3112"/>
      <c r="FBQ56" s="3112"/>
      <c r="FBR56" s="3112"/>
      <c r="FBS56" s="3112"/>
      <c r="FBT56" s="3112"/>
      <c r="FBU56" s="3112"/>
      <c r="FBV56" s="3112"/>
      <c r="FBW56" s="3112"/>
      <c r="FBX56" s="3112"/>
      <c r="FBY56" s="3112"/>
      <c r="FBZ56" s="3112"/>
      <c r="FCA56" s="3112"/>
      <c r="FCB56" s="3112"/>
      <c r="FCC56" s="3112"/>
      <c r="FCD56" s="3112"/>
      <c r="FCE56" s="3112"/>
      <c r="FCF56" s="3112"/>
      <c r="FCG56" s="3112"/>
      <c r="FCH56" s="3112"/>
      <c r="FCI56" s="3112"/>
      <c r="FCJ56" s="3112"/>
      <c r="FCK56" s="3112"/>
      <c r="FCL56" s="3112"/>
      <c r="FCM56" s="3112"/>
      <c r="FCN56" s="3112"/>
      <c r="FCO56" s="3112"/>
      <c r="FCP56" s="3112"/>
      <c r="FCQ56" s="3112"/>
      <c r="FCR56" s="3112"/>
      <c r="FCS56" s="3112"/>
      <c r="FCT56" s="3112"/>
      <c r="FCU56" s="3112"/>
      <c r="FCV56" s="3112"/>
      <c r="FCW56" s="3112"/>
      <c r="FCX56" s="3112"/>
      <c r="FCY56" s="3112"/>
      <c r="FCZ56" s="3112"/>
      <c r="FDA56" s="3112"/>
      <c r="FDB56" s="3112"/>
      <c r="FDC56" s="3112"/>
      <c r="FDD56" s="3112"/>
      <c r="FDE56" s="3112"/>
      <c r="FDF56" s="3112"/>
      <c r="FDG56" s="3112"/>
      <c r="FDH56" s="3112"/>
      <c r="FDI56" s="3112"/>
      <c r="FDJ56" s="3112"/>
      <c r="FDK56" s="3112"/>
      <c r="FDL56" s="3112"/>
      <c r="FDM56" s="3112"/>
      <c r="FDN56" s="3112"/>
      <c r="FDO56" s="3112"/>
      <c r="FDP56" s="3112"/>
      <c r="FDQ56" s="3112"/>
      <c r="FDR56" s="3112"/>
      <c r="FDS56" s="3112"/>
      <c r="FDT56" s="3112"/>
      <c r="FDU56" s="3112"/>
      <c r="FDV56" s="3112"/>
      <c r="FDW56" s="3112"/>
      <c r="FDX56" s="3112"/>
      <c r="FDY56" s="3112"/>
      <c r="FDZ56" s="3112"/>
      <c r="FEA56" s="3112"/>
      <c r="FEB56" s="3112"/>
      <c r="FEC56" s="3112"/>
      <c r="FED56" s="3112"/>
      <c r="FEE56" s="3112"/>
      <c r="FEF56" s="3112"/>
      <c r="FEG56" s="3112"/>
      <c r="FEH56" s="3112"/>
      <c r="FEI56" s="3112"/>
      <c r="FEJ56" s="3112"/>
      <c r="FEK56" s="3112"/>
      <c r="FEL56" s="3112"/>
      <c r="FEM56" s="3112"/>
      <c r="FEN56" s="3112"/>
      <c r="FEO56" s="3112"/>
      <c r="FEP56" s="3112"/>
      <c r="FEQ56" s="3112"/>
      <c r="FER56" s="3112"/>
      <c r="FES56" s="3112"/>
      <c r="FET56" s="3112"/>
      <c r="FEU56" s="3112"/>
      <c r="FEV56" s="3112"/>
      <c r="FEW56" s="3112"/>
      <c r="FEX56" s="3112"/>
      <c r="FEY56" s="3112"/>
      <c r="FEZ56" s="3112"/>
      <c r="FFA56" s="3112"/>
      <c r="FFB56" s="3112"/>
      <c r="FFC56" s="3112"/>
      <c r="FFD56" s="3112"/>
      <c r="FFE56" s="3112"/>
      <c r="FFF56" s="3112"/>
      <c r="FFG56" s="3112"/>
      <c r="FFH56" s="3112"/>
      <c r="FFI56" s="3112"/>
      <c r="FFJ56" s="3112"/>
      <c r="FFK56" s="3112"/>
      <c r="FFL56" s="3112"/>
      <c r="FFM56" s="3112"/>
      <c r="FFN56" s="3112"/>
      <c r="FFO56" s="3112"/>
      <c r="FFP56" s="3112"/>
      <c r="FFQ56" s="3112"/>
      <c r="FFR56" s="3112"/>
      <c r="FFS56" s="3112"/>
      <c r="FFT56" s="3112"/>
      <c r="FFU56" s="3112"/>
      <c r="FFV56" s="3112"/>
      <c r="FFW56" s="3112"/>
      <c r="FFX56" s="3112"/>
      <c r="FFY56" s="3112"/>
      <c r="FFZ56" s="3112"/>
      <c r="FGA56" s="3112"/>
      <c r="FGB56" s="3112"/>
      <c r="FGC56" s="3112"/>
      <c r="FGD56" s="3112"/>
      <c r="FGE56" s="3112"/>
      <c r="FGF56" s="3112"/>
      <c r="FGG56" s="3112"/>
      <c r="FGH56" s="3112"/>
      <c r="FGI56" s="3112"/>
      <c r="FGJ56" s="3112"/>
      <c r="FGK56" s="3112"/>
      <c r="FGL56" s="3112"/>
      <c r="FGM56" s="3112"/>
      <c r="FGN56" s="3112"/>
      <c r="FGO56" s="3112"/>
      <c r="FGP56" s="3112"/>
      <c r="FGQ56" s="3112"/>
      <c r="FGR56" s="3112"/>
      <c r="FGS56" s="3112"/>
      <c r="FGT56" s="3112"/>
      <c r="FGU56" s="3112"/>
      <c r="FGV56" s="3112"/>
      <c r="FGW56" s="3112"/>
      <c r="FGX56" s="3112"/>
      <c r="FGY56" s="3112"/>
      <c r="FGZ56" s="3112"/>
      <c r="FHA56" s="3112"/>
      <c r="FHB56" s="3112"/>
      <c r="FHC56" s="3112"/>
      <c r="FHD56" s="3112"/>
      <c r="FHE56" s="3112"/>
      <c r="FHF56" s="3112"/>
      <c r="FHG56" s="3112"/>
      <c r="FHH56" s="3112"/>
      <c r="FHI56" s="3112"/>
      <c r="FHJ56" s="3112"/>
      <c r="FHK56" s="3112"/>
      <c r="FHL56" s="3112"/>
      <c r="FHM56" s="3112"/>
      <c r="FHN56" s="3112"/>
      <c r="FHO56" s="3112"/>
      <c r="FHP56" s="3112"/>
      <c r="FHQ56" s="3112"/>
      <c r="FHR56" s="3112"/>
      <c r="FHS56" s="3112"/>
      <c r="FHT56" s="3112"/>
      <c r="FHU56" s="3112"/>
      <c r="FHV56" s="3112"/>
      <c r="FHW56" s="3112"/>
      <c r="FHX56" s="3112"/>
      <c r="FHY56" s="3112"/>
      <c r="FHZ56" s="3112"/>
      <c r="FIA56" s="3112"/>
      <c r="FIB56" s="3112"/>
      <c r="FIC56" s="3112"/>
      <c r="FID56" s="3112"/>
      <c r="FIE56" s="3112"/>
      <c r="FIF56" s="3112"/>
      <c r="FIG56" s="3112"/>
      <c r="FIH56" s="3112"/>
      <c r="FII56" s="3112"/>
      <c r="FIJ56" s="3112"/>
      <c r="FIK56" s="3112"/>
      <c r="FIL56" s="3112"/>
      <c r="FIM56" s="3112"/>
      <c r="FIN56" s="3112"/>
      <c r="FIO56" s="3112"/>
      <c r="FIP56" s="3112"/>
      <c r="FIQ56" s="3112"/>
      <c r="FIR56" s="3112"/>
      <c r="FIS56" s="3112"/>
      <c r="FIT56" s="3112"/>
      <c r="FIU56" s="3112"/>
      <c r="FIV56" s="3112"/>
      <c r="FIW56" s="3112"/>
      <c r="FIX56" s="3112"/>
      <c r="FIY56" s="3112"/>
      <c r="FIZ56" s="3112"/>
      <c r="FJA56" s="3112"/>
      <c r="FJB56" s="3112"/>
      <c r="FJC56" s="3112"/>
      <c r="FJD56" s="3112"/>
      <c r="FJE56" s="3112"/>
      <c r="FJF56" s="3112"/>
      <c r="FJG56" s="3112"/>
      <c r="FJH56" s="3112"/>
      <c r="FJI56" s="3112"/>
      <c r="FJJ56" s="3112"/>
      <c r="FJK56" s="3112"/>
      <c r="FJL56" s="3112"/>
      <c r="FJM56" s="3112"/>
      <c r="FJN56" s="3112"/>
      <c r="FJO56" s="3112"/>
      <c r="FJP56" s="3112"/>
      <c r="FJQ56" s="3112"/>
      <c r="FJR56" s="3112"/>
      <c r="FJS56" s="3112"/>
      <c r="FJT56" s="3112"/>
      <c r="FJU56" s="3112"/>
      <c r="FJV56" s="3112"/>
      <c r="FJW56" s="3112"/>
      <c r="FJX56" s="3112"/>
      <c r="FJY56" s="3112"/>
      <c r="FJZ56" s="3112"/>
      <c r="FKA56" s="3112"/>
      <c r="FKB56" s="3112"/>
      <c r="FKC56" s="3112"/>
      <c r="FKD56" s="3112"/>
      <c r="FKE56" s="3112"/>
      <c r="FKF56" s="3112"/>
      <c r="FKG56" s="3112"/>
      <c r="FKH56" s="3112"/>
      <c r="FKI56" s="3112"/>
      <c r="FKJ56" s="3112"/>
      <c r="FKK56" s="3112"/>
      <c r="FKL56" s="3112"/>
      <c r="FKM56" s="3112"/>
      <c r="FKN56" s="3112"/>
      <c r="FKO56" s="3112"/>
      <c r="FKP56" s="3112"/>
      <c r="FKQ56" s="3112"/>
      <c r="FKR56" s="3112"/>
      <c r="FKS56" s="3112"/>
      <c r="FKT56" s="3112"/>
      <c r="FKU56" s="3112"/>
      <c r="FKV56" s="3112"/>
      <c r="FKW56" s="3112"/>
      <c r="FKX56" s="3112"/>
      <c r="FKY56" s="3112"/>
      <c r="FKZ56" s="3112"/>
      <c r="FLA56" s="3112"/>
      <c r="FLB56" s="3112"/>
      <c r="FLC56" s="3112"/>
      <c r="FLD56" s="3112"/>
      <c r="FLE56" s="3112"/>
      <c r="FLF56" s="3112"/>
      <c r="FLG56" s="3112"/>
      <c r="FLH56" s="3112"/>
      <c r="FLI56" s="3112"/>
      <c r="FLJ56" s="3112"/>
      <c r="FLK56" s="3112"/>
      <c r="FLL56" s="3112"/>
      <c r="FLM56" s="3112"/>
      <c r="FLN56" s="3112"/>
      <c r="FLO56" s="3112"/>
      <c r="FLP56" s="3112"/>
      <c r="FLQ56" s="3112"/>
      <c r="FLR56" s="3112"/>
      <c r="FLS56" s="3112"/>
      <c r="FLT56" s="3112"/>
      <c r="FLU56" s="3112"/>
      <c r="FLV56" s="3112"/>
      <c r="FLW56" s="3112"/>
      <c r="FLX56" s="3112"/>
      <c r="FLY56" s="3112"/>
      <c r="FLZ56" s="3112"/>
      <c r="FMA56" s="3112"/>
      <c r="FMB56" s="3112"/>
      <c r="FMC56" s="3112"/>
      <c r="FMD56" s="3112"/>
      <c r="FME56" s="3112"/>
      <c r="FMF56" s="3112"/>
      <c r="FMG56" s="3112"/>
      <c r="FMH56" s="3112"/>
      <c r="FMI56" s="3112"/>
      <c r="FMJ56" s="3112"/>
      <c r="FMK56" s="3112"/>
      <c r="FML56" s="3112"/>
      <c r="FMM56" s="3112"/>
      <c r="FMN56" s="3112"/>
      <c r="FMO56" s="3112"/>
      <c r="FMP56" s="3112"/>
      <c r="FMQ56" s="3112"/>
      <c r="FMR56" s="3112"/>
      <c r="FMS56" s="3112"/>
      <c r="FMT56" s="3112"/>
      <c r="FMU56" s="3112"/>
      <c r="FMV56" s="3112"/>
      <c r="FMW56" s="3112"/>
      <c r="FMX56" s="3112"/>
      <c r="FMY56" s="3112"/>
      <c r="FMZ56" s="3112"/>
      <c r="FNA56" s="3112"/>
      <c r="FNB56" s="3112"/>
      <c r="FNC56" s="3112"/>
      <c r="FND56" s="3112"/>
      <c r="FNE56" s="3112"/>
      <c r="FNF56" s="3112"/>
      <c r="FNG56" s="3112"/>
      <c r="FNH56" s="3112"/>
      <c r="FNI56" s="3112"/>
      <c r="FNJ56" s="3112"/>
      <c r="FNK56" s="3112"/>
      <c r="FNL56" s="3112"/>
      <c r="FNM56" s="3112"/>
      <c r="FNN56" s="3112"/>
      <c r="FNO56" s="3112"/>
      <c r="FNP56" s="3112"/>
      <c r="FNQ56" s="3112"/>
      <c r="FNR56" s="3112"/>
      <c r="FNS56" s="3112"/>
      <c r="FNT56" s="3112"/>
      <c r="FNU56" s="3112"/>
      <c r="FNV56" s="3112"/>
      <c r="FNW56" s="3112"/>
      <c r="FNX56" s="3112"/>
      <c r="FNY56" s="3112"/>
      <c r="FNZ56" s="3112"/>
      <c r="FOA56" s="3112"/>
      <c r="FOB56" s="3112"/>
      <c r="FOC56" s="3112"/>
      <c r="FOD56" s="3112"/>
      <c r="FOE56" s="3112"/>
      <c r="FOF56" s="3112"/>
      <c r="FOG56" s="3112"/>
      <c r="FOH56" s="3112"/>
      <c r="FOI56" s="3112"/>
      <c r="FOJ56" s="3112"/>
      <c r="FOK56" s="3112"/>
      <c r="FOL56" s="3112"/>
      <c r="FOM56" s="3112"/>
      <c r="FON56" s="3112"/>
      <c r="FOO56" s="3112"/>
      <c r="FOP56" s="3112"/>
      <c r="FOQ56" s="3112"/>
      <c r="FOR56" s="3112"/>
      <c r="FOS56" s="3112"/>
      <c r="FOT56" s="3112"/>
      <c r="FOU56" s="3112"/>
      <c r="FOV56" s="3112"/>
      <c r="FOW56" s="3112"/>
      <c r="FOX56" s="3112"/>
      <c r="FOY56" s="3112"/>
      <c r="FOZ56" s="3112"/>
      <c r="FPA56" s="3112"/>
      <c r="FPB56" s="3112"/>
      <c r="FPC56" s="3112"/>
      <c r="FPD56" s="3112"/>
      <c r="FPE56" s="3112"/>
      <c r="FPF56" s="3112"/>
      <c r="FPG56" s="3112"/>
      <c r="FPH56" s="3112"/>
      <c r="FPI56" s="3112"/>
      <c r="FPJ56" s="3112"/>
      <c r="FPK56" s="3112"/>
      <c r="FPL56" s="3112"/>
      <c r="FPM56" s="3112"/>
      <c r="FPN56" s="3112"/>
      <c r="FPO56" s="3112"/>
      <c r="FPP56" s="3112"/>
      <c r="FPQ56" s="3112"/>
      <c r="FPR56" s="3112"/>
      <c r="FPS56" s="3112"/>
      <c r="FPT56" s="3112"/>
      <c r="FPU56" s="3112"/>
      <c r="FPV56" s="3112"/>
      <c r="FPW56" s="3112"/>
      <c r="FPX56" s="3112"/>
      <c r="FPY56" s="3112"/>
      <c r="FPZ56" s="3112"/>
      <c r="FQA56" s="3112"/>
      <c r="FQB56" s="3112"/>
      <c r="FQC56" s="3112"/>
      <c r="FQD56" s="3112"/>
      <c r="FQE56" s="3112"/>
      <c r="FQF56" s="3112"/>
      <c r="FQG56" s="3112"/>
      <c r="FQH56" s="3112"/>
      <c r="FQI56" s="3112"/>
      <c r="FQJ56" s="3112"/>
      <c r="FQK56" s="3112"/>
      <c r="FQL56" s="3112"/>
      <c r="FQM56" s="3112"/>
      <c r="FQN56" s="3112"/>
      <c r="FQO56" s="3112"/>
      <c r="FQP56" s="3112"/>
      <c r="FQQ56" s="3112"/>
      <c r="FQR56" s="3112"/>
      <c r="FQS56" s="3112"/>
      <c r="FQT56" s="3112"/>
      <c r="FQU56" s="3112"/>
      <c r="FQV56" s="3112"/>
      <c r="FQW56" s="3112"/>
      <c r="FQX56" s="3112"/>
      <c r="FQY56" s="3112"/>
      <c r="FQZ56" s="3112"/>
      <c r="FRA56" s="3112"/>
      <c r="FRB56" s="3112"/>
      <c r="FRC56" s="3112"/>
      <c r="FRD56" s="3112"/>
      <c r="FRE56" s="3112"/>
      <c r="FRF56" s="3112"/>
      <c r="FRG56" s="3112"/>
      <c r="FRH56" s="3112"/>
      <c r="FRI56" s="3112"/>
      <c r="FRJ56" s="3112"/>
      <c r="FRK56" s="3112"/>
      <c r="FRL56" s="3112"/>
      <c r="FRM56" s="3112"/>
      <c r="FRN56" s="3112"/>
      <c r="FRO56" s="3112"/>
      <c r="FRP56" s="3112"/>
      <c r="FRQ56" s="3112"/>
      <c r="FRR56" s="3112"/>
      <c r="FRS56" s="3112"/>
      <c r="FRT56" s="3112"/>
      <c r="FRU56" s="3112"/>
      <c r="FRV56" s="3112"/>
      <c r="FRW56" s="3112"/>
      <c r="FRX56" s="3112"/>
      <c r="FRY56" s="3112"/>
      <c r="FRZ56" s="3112"/>
      <c r="FSA56" s="3112"/>
      <c r="FSB56" s="3112"/>
      <c r="FSC56" s="3112"/>
      <c r="FSD56" s="3112"/>
      <c r="FSE56" s="3112"/>
      <c r="FSF56" s="3112"/>
      <c r="FSG56" s="3112"/>
      <c r="FSH56" s="3112"/>
      <c r="FSI56" s="3112"/>
      <c r="FSJ56" s="3112"/>
      <c r="FSK56" s="3112"/>
      <c r="FSL56" s="3112"/>
      <c r="FSM56" s="3112"/>
      <c r="FSN56" s="3112"/>
      <c r="FSO56" s="3112"/>
      <c r="FSP56" s="3112"/>
      <c r="FSQ56" s="3112"/>
      <c r="FSR56" s="3112"/>
      <c r="FSS56" s="3112"/>
      <c r="FST56" s="3112"/>
      <c r="FSU56" s="3112"/>
      <c r="FSV56" s="3112"/>
      <c r="FSW56" s="3112"/>
      <c r="FSX56" s="3112"/>
      <c r="FSY56" s="3112"/>
      <c r="FSZ56" s="3112"/>
      <c r="FTA56" s="3112"/>
      <c r="FTB56" s="3112"/>
      <c r="FTC56" s="3112"/>
      <c r="FTD56" s="3112"/>
      <c r="FTE56" s="3112"/>
      <c r="FTF56" s="3112"/>
      <c r="FTG56" s="3112"/>
      <c r="FTH56" s="3112"/>
      <c r="FTI56" s="3112"/>
      <c r="FTJ56" s="3112"/>
      <c r="FTK56" s="3112"/>
      <c r="FTL56" s="3112"/>
      <c r="FTM56" s="3112"/>
      <c r="FTN56" s="3112"/>
      <c r="FTO56" s="3112"/>
      <c r="FTP56" s="3112"/>
      <c r="FTQ56" s="3112"/>
      <c r="FTR56" s="3112"/>
      <c r="FTS56" s="3112"/>
      <c r="FTT56" s="3112"/>
      <c r="FTU56" s="3112"/>
      <c r="FTV56" s="3112"/>
      <c r="FTW56" s="3112"/>
      <c r="FTX56" s="3112"/>
      <c r="FTY56" s="3112"/>
      <c r="FTZ56" s="3112"/>
      <c r="FUA56" s="3112"/>
      <c r="FUB56" s="3112"/>
      <c r="FUC56" s="3112"/>
      <c r="FUD56" s="3112"/>
      <c r="FUE56" s="3112"/>
      <c r="FUF56" s="3112"/>
      <c r="FUG56" s="3112"/>
      <c r="FUH56" s="3112"/>
      <c r="FUI56" s="3112"/>
      <c r="FUJ56" s="3112"/>
      <c r="FUK56" s="3112"/>
      <c r="FUL56" s="3112"/>
      <c r="FUM56" s="3112"/>
      <c r="FUN56" s="3112"/>
      <c r="FUO56" s="3112"/>
      <c r="FUP56" s="3112"/>
      <c r="FUQ56" s="3112"/>
      <c r="FUR56" s="3112"/>
      <c r="FUS56" s="3112"/>
      <c r="FUT56" s="3112"/>
      <c r="FUU56" s="3112"/>
      <c r="FUV56" s="3112"/>
      <c r="FUW56" s="3112"/>
      <c r="FUX56" s="3112"/>
      <c r="FUY56" s="3112"/>
      <c r="FUZ56" s="3112"/>
      <c r="FVA56" s="3112"/>
      <c r="FVB56" s="3112"/>
      <c r="FVC56" s="3112"/>
      <c r="FVD56" s="3112"/>
      <c r="FVE56" s="3112"/>
      <c r="FVF56" s="3112"/>
      <c r="FVG56" s="3112"/>
      <c r="FVH56" s="3112"/>
      <c r="FVI56" s="3112"/>
      <c r="FVJ56" s="3112"/>
      <c r="FVK56" s="3112"/>
      <c r="FVL56" s="3112"/>
      <c r="FVM56" s="3112"/>
      <c r="FVN56" s="3112"/>
      <c r="FVO56" s="3112"/>
      <c r="FVP56" s="3112"/>
      <c r="FVQ56" s="3112"/>
      <c r="FVR56" s="3112"/>
      <c r="FVS56" s="3112"/>
      <c r="FVT56" s="3112"/>
      <c r="FVU56" s="3112"/>
      <c r="FVV56" s="3112"/>
      <c r="FVW56" s="3112"/>
      <c r="FVX56" s="3112"/>
      <c r="FVY56" s="3112"/>
      <c r="FVZ56" s="3112"/>
      <c r="FWA56" s="3112"/>
      <c r="FWB56" s="3112"/>
      <c r="FWC56" s="3112"/>
      <c r="FWD56" s="3112"/>
      <c r="FWE56" s="3112"/>
      <c r="FWF56" s="3112"/>
      <c r="FWG56" s="3112"/>
      <c r="FWH56" s="3112"/>
      <c r="FWI56" s="3112"/>
      <c r="FWJ56" s="3112"/>
      <c r="FWK56" s="3112"/>
      <c r="FWL56" s="3112"/>
      <c r="FWM56" s="3112"/>
      <c r="FWN56" s="3112"/>
      <c r="FWO56" s="3112"/>
      <c r="FWP56" s="3112"/>
      <c r="FWQ56" s="3112"/>
      <c r="FWR56" s="3112"/>
      <c r="FWS56" s="3112"/>
      <c r="FWT56" s="3112"/>
      <c r="FWU56" s="3112"/>
      <c r="FWV56" s="3112"/>
      <c r="FWW56" s="3112"/>
      <c r="FWX56" s="3112"/>
      <c r="FWY56" s="3112"/>
      <c r="FWZ56" s="3112"/>
      <c r="FXA56" s="3112"/>
      <c r="FXB56" s="3112"/>
      <c r="FXC56" s="3112"/>
      <c r="FXD56" s="3112"/>
      <c r="FXE56" s="3112"/>
      <c r="FXF56" s="3112"/>
      <c r="FXG56" s="3112"/>
      <c r="FXH56" s="3112"/>
      <c r="FXI56" s="3112"/>
      <c r="FXJ56" s="3112"/>
      <c r="FXK56" s="3112"/>
      <c r="FXL56" s="3112"/>
      <c r="FXM56" s="3112"/>
      <c r="FXN56" s="3112"/>
      <c r="FXO56" s="3112"/>
      <c r="FXP56" s="3112"/>
      <c r="FXQ56" s="3112"/>
      <c r="FXR56" s="3112"/>
      <c r="FXS56" s="3112"/>
      <c r="FXT56" s="3112"/>
      <c r="FXU56" s="3112"/>
      <c r="FXV56" s="3112"/>
      <c r="FXW56" s="3112"/>
      <c r="FXX56" s="3112"/>
      <c r="FXY56" s="3112"/>
      <c r="FXZ56" s="3112"/>
      <c r="FYA56" s="3112"/>
      <c r="FYB56" s="3112"/>
      <c r="FYC56" s="3112"/>
      <c r="FYD56" s="3112"/>
      <c r="FYE56" s="3112"/>
      <c r="FYF56" s="3112"/>
      <c r="FYG56" s="3112"/>
      <c r="FYH56" s="3112"/>
      <c r="FYI56" s="3112"/>
      <c r="FYJ56" s="3112"/>
      <c r="FYK56" s="3112"/>
      <c r="FYL56" s="3112"/>
      <c r="FYM56" s="3112"/>
      <c r="FYN56" s="3112"/>
      <c r="FYO56" s="3112"/>
      <c r="FYP56" s="3112"/>
      <c r="FYQ56" s="3112"/>
      <c r="FYR56" s="3112"/>
      <c r="FYS56" s="3112"/>
      <c r="FYT56" s="3112"/>
      <c r="FYU56" s="3112"/>
      <c r="FYV56" s="3112"/>
      <c r="FYW56" s="3112"/>
      <c r="FYX56" s="3112"/>
      <c r="FYY56" s="3112"/>
      <c r="FYZ56" s="3112"/>
      <c r="FZA56" s="3112"/>
      <c r="FZB56" s="3112"/>
      <c r="FZC56" s="3112"/>
      <c r="FZD56" s="3112"/>
      <c r="FZE56" s="3112"/>
      <c r="FZF56" s="3112"/>
      <c r="FZG56" s="3112"/>
      <c r="FZH56" s="3112"/>
      <c r="FZI56" s="3112"/>
      <c r="FZJ56" s="3112"/>
      <c r="FZK56" s="3112"/>
      <c r="FZL56" s="3112"/>
      <c r="FZM56" s="3112"/>
      <c r="FZN56" s="3112"/>
      <c r="FZO56" s="3112"/>
      <c r="FZP56" s="3112"/>
      <c r="FZQ56" s="3112"/>
      <c r="FZR56" s="3112"/>
      <c r="FZS56" s="3112"/>
      <c r="FZT56" s="3112"/>
      <c r="FZU56" s="3112"/>
      <c r="FZV56" s="3112"/>
      <c r="FZW56" s="3112"/>
      <c r="FZX56" s="3112"/>
      <c r="FZY56" s="3112"/>
      <c r="FZZ56" s="3112"/>
      <c r="GAA56" s="3112"/>
      <c r="GAB56" s="3112"/>
      <c r="GAC56" s="3112"/>
      <c r="GAD56" s="3112"/>
      <c r="GAE56" s="3112"/>
      <c r="GAF56" s="3112"/>
      <c r="GAG56" s="3112"/>
      <c r="GAH56" s="3112"/>
      <c r="GAI56" s="3112"/>
      <c r="GAJ56" s="3112"/>
      <c r="GAK56" s="3112"/>
      <c r="GAL56" s="3112"/>
      <c r="GAM56" s="3112"/>
      <c r="GAN56" s="3112"/>
      <c r="GAO56" s="3112"/>
      <c r="GAP56" s="3112"/>
      <c r="GAQ56" s="3112"/>
      <c r="GAR56" s="3112"/>
      <c r="GAS56" s="3112"/>
      <c r="GAT56" s="3112"/>
      <c r="GAU56" s="3112"/>
      <c r="GAV56" s="3112"/>
      <c r="GAW56" s="3112"/>
      <c r="GAX56" s="3112"/>
      <c r="GAY56" s="3112"/>
      <c r="GAZ56" s="3112"/>
      <c r="GBA56" s="3112"/>
      <c r="GBB56" s="3112"/>
      <c r="GBC56" s="3112"/>
      <c r="GBD56" s="3112"/>
      <c r="GBE56" s="3112"/>
      <c r="GBF56" s="3112"/>
      <c r="GBG56" s="3112"/>
      <c r="GBH56" s="3112"/>
      <c r="GBI56" s="3112"/>
      <c r="GBJ56" s="3112"/>
      <c r="GBK56" s="3112"/>
      <c r="GBL56" s="3112"/>
      <c r="GBM56" s="3112"/>
      <c r="GBN56" s="3112"/>
      <c r="GBO56" s="3112"/>
      <c r="GBP56" s="3112"/>
      <c r="GBQ56" s="3112"/>
      <c r="GBR56" s="3112"/>
      <c r="GBS56" s="3112"/>
      <c r="GBT56" s="3112"/>
      <c r="GBU56" s="3112"/>
      <c r="GBV56" s="3112"/>
      <c r="GBW56" s="3112"/>
      <c r="GBX56" s="3112"/>
      <c r="GBY56" s="3112"/>
      <c r="GBZ56" s="3112"/>
      <c r="GCA56" s="3112"/>
      <c r="GCB56" s="3112"/>
      <c r="GCC56" s="3112"/>
      <c r="GCD56" s="3112"/>
      <c r="GCE56" s="3112"/>
      <c r="GCF56" s="3112"/>
      <c r="GCG56" s="3112"/>
      <c r="GCH56" s="3112"/>
      <c r="GCI56" s="3112"/>
      <c r="GCJ56" s="3112"/>
      <c r="GCK56" s="3112"/>
      <c r="GCL56" s="3112"/>
      <c r="GCM56" s="3112"/>
      <c r="GCN56" s="3112"/>
      <c r="GCO56" s="3112"/>
      <c r="GCP56" s="3112"/>
      <c r="GCQ56" s="3112"/>
      <c r="GCR56" s="3112"/>
      <c r="GCS56" s="3112"/>
      <c r="GCT56" s="3112"/>
      <c r="GCU56" s="3112"/>
      <c r="GCV56" s="3112"/>
      <c r="GCW56" s="3112"/>
      <c r="GCX56" s="3112"/>
      <c r="GCY56" s="3112"/>
      <c r="GCZ56" s="3112"/>
      <c r="GDA56" s="3112"/>
      <c r="GDB56" s="3112"/>
      <c r="GDC56" s="3112"/>
      <c r="GDD56" s="3112"/>
      <c r="GDE56" s="3112"/>
      <c r="GDF56" s="3112"/>
      <c r="GDG56" s="3112"/>
      <c r="GDH56" s="3112"/>
      <c r="GDI56" s="3112"/>
      <c r="GDJ56" s="3112"/>
      <c r="GDK56" s="3112"/>
      <c r="GDL56" s="3112"/>
      <c r="GDM56" s="3112"/>
      <c r="GDN56" s="3112"/>
      <c r="GDO56" s="3112"/>
      <c r="GDP56" s="3112"/>
      <c r="GDQ56" s="3112"/>
      <c r="GDR56" s="3112"/>
      <c r="GDS56" s="3112"/>
      <c r="GDT56" s="3112"/>
      <c r="GDU56" s="3112"/>
      <c r="GDV56" s="3112"/>
      <c r="GDW56" s="3112"/>
      <c r="GDX56" s="3112"/>
      <c r="GDY56" s="3112"/>
      <c r="GDZ56" s="3112"/>
      <c r="GEA56" s="3112"/>
      <c r="GEB56" s="3112"/>
      <c r="GEC56" s="3112"/>
      <c r="GED56" s="3112"/>
      <c r="GEE56" s="3112"/>
      <c r="GEF56" s="3112"/>
      <c r="GEG56" s="3112"/>
      <c r="GEH56" s="3112"/>
      <c r="GEI56" s="3112"/>
      <c r="GEJ56" s="3112"/>
      <c r="GEK56" s="3112"/>
      <c r="GEL56" s="3112"/>
      <c r="GEM56" s="3112"/>
      <c r="GEN56" s="3112"/>
      <c r="GEO56" s="3112"/>
      <c r="GEP56" s="3112"/>
      <c r="GEQ56" s="3112"/>
      <c r="GER56" s="3112"/>
      <c r="GES56" s="3112"/>
      <c r="GET56" s="3112"/>
      <c r="GEU56" s="3112"/>
      <c r="GEV56" s="3112"/>
      <c r="GEW56" s="3112"/>
      <c r="GEX56" s="3112"/>
      <c r="GEY56" s="3112"/>
      <c r="GEZ56" s="3112"/>
      <c r="GFA56" s="3112"/>
      <c r="GFB56" s="3112"/>
      <c r="GFC56" s="3112"/>
      <c r="GFD56" s="3112"/>
      <c r="GFE56" s="3112"/>
      <c r="GFF56" s="3112"/>
      <c r="GFG56" s="3112"/>
      <c r="GFH56" s="3112"/>
      <c r="GFI56" s="3112"/>
      <c r="GFJ56" s="3112"/>
      <c r="GFK56" s="3112"/>
      <c r="GFL56" s="3112"/>
      <c r="GFM56" s="3112"/>
      <c r="GFN56" s="3112"/>
      <c r="GFO56" s="3112"/>
      <c r="GFP56" s="3112"/>
      <c r="GFQ56" s="3112"/>
      <c r="GFR56" s="3112"/>
      <c r="GFS56" s="3112"/>
      <c r="GFT56" s="3112"/>
      <c r="GFU56" s="3112"/>
      <c r="GFV56" s="3112"/>
      <c r="GFW56" s="3112"/>
      <c r="GFX56" s="3112"/>
      <c r="GFY56" s="3112"/>
      <c r="GFZ56" s="3112"/>
      <c r="GGA56" s="3112"/>
      <c r="GGB56" s="3112"/>
      <c r="GGC56" s="3112"/>
      <c r="GGD56" s="3112"/>
      <c r="GGE56" s="3112"/>
      <c r="GGF56" s="3112"/>
      <c r="GGG56" s="3112"/>
      <c r="GGH56" s="3112"/>
      <c r="GGI56" s="3112"/>
      <c r="GGJ56" s="3112"/>
      <c r="GGK56" s="3112"/>
      <c r="GGL56" s="3112"/>
      <c r="GGM56" s="3112"/>
      <c r="GGN56" s="3112"/>
      <c r="GGO56" s="3112"/>
      <c r="GGP56" s="3112"/>
      <c r="GGQ56" s="3112"/>
      <c r="GGR56" s="3112"/>
      <c r="GGS56" s="3112"/>
      <c r="GGT56" s="3112"/>
      <c r="GGU56" s="3112"/>
      <c r="GGV56" s="3112"/>
      <c r="GGW56" s="3112"/>
      <c r="GGX56" s="3112"/>
      <c r="GGY56" s="3112"/>
      <c r="GGZ56" s="3112"/>
      <c r="GHA56" s="3112"/>
      <c r="GHB56" s="3112"/>
      <c r="GHC56" s="3112"/>
      <c r="GHD56" s="3112"/>
      <c r="GHE56" s="3112"/>
      <c r="GHF56" s="3112"/>
      <c r="GHG56" s="3112"/>
      <c r="GHH56" s="3112"/>
      <c r="GHI56" s="3112"/>
      <c r="GHJ56" s="3112"/>
      <c r="GHK56" s="3112"/>
      <c r="GHL56" s="3112"/>
      <c r="GHM56" s="3112"/>
      <c r="GHN56" s="3112"/>
      <c r="GHO56" s="3112"/>
      <c r="GHP56" s="3112"/>
      <c r="GHQ56" s="3112"/>
      <c r="GHR56" s="3112"/>
      <c r="GHS56" s="3112"/>
      <c r="GHT56" s="3112"/>
      <c r="GHU56" s="3112"/>
      <c r="GHV56" s="3112"/>
      <c r="GHW56" s="3112"/>
      <c r="GHX56" s="3112"/>
      <c r="GHY56" s="3112"/>
      <c r="GHZ56" s="3112"/>
      <c r="GIA56" s="3112"/>
      <c r="GIB56" s="3112"/>
      <c r="GIC56" s="3112"/>
      <c r="GID56" s="3112"/>
      <c r="GIE56" s="3112"/>
      <c r="GIF56" s="3112"/>
      <c r="GIG56" s="3112"/>
      <c r="GIH56" s="3112"/>
      <c r="GII56" s="3112"/>
      <c r="GIJ56" s="3112"/>
      <c r="GIK56" s="3112"/>
      <c r="GIL56" s="3112"/>
      <c r="GIM56" s="3112"/>
      <c r="GIN56" s="3112"/>
      <c r="GIO56" s="3112"/>
      <c r="GIP56" s="3112"/>
      <c r="GIQ56" s="3112"/>
      <c r="GIR56" s="3112"/>
      <c r="GIS56" s="3112"/>
      <c r="GIT56" s="3112"/>
      <c r="GIU56" s="3112"/>
      <c r="GIV56" s="3112"/>
      <c r="GIW56" s="3112"/>
      <c r="GIX56" s="3112"/>
      <c r="GIY56" s="3112"/>
      <c r="GIZ56" s="3112"/>
      <c r="GJA56" s="3112"/>
      <c r="GJB56" s="3112"/>
      <c r="GJC56" s="3112"/>
      <c r="GJD56" s="3112"/>
      <c r="GJE56" s="3112"/>
      <c r="GJF56" s="3112"/>
      <c r="GJG56" s="3112"/>
      <c r="GJH56" s="3112"/>
      <c r="GJI56" s="3112"/>
      <c r="GJJ56" s="3112"/>
      <c r="GJK56" s="3112"/>
      <c r="GJL56" s="3112"/>
      <c r="GJM56" s="3112"/>
      <c r="GJN56" s="3112"/>
      <c r="GJO56" s="3112"/>
      <c r="GJP56" s="3112"/>
      <c r="GJQ56" s="3112"/>
      <c r="GJR56" s="3112"/>
      <c r="GJS56" s="3112"/>
      <c r="GJT56" s="3112"/>
      <c r="GJU56" s="3112"/>
      <c r="GJV56" s="3112"/>
      <c r="GJW56" s="3112"/>
      <c r="GJX56" s="3112"/>
      <c r="GJY56" s="3112"/>
      <c r="GJZ56" s="3112"/>
      <c r="GKA56" s="3112"/>
      <c r="GKB56" s="3112"/>
      <c r="GKC56" s="3112"/>
      <c r="GKD56" s="3112"/>
      <c r="GKE56" s="3112"/>
      <c r="GKF56" s="3112"/>
      <c r="GKG56" s="3112"/>
      <c r="GKH56" s="3112"/>
      <c r="GKI56" s="3112"/>
      <c r="GKJ56" s="3112"/>
      <c r="GKK56" s="3112"/>
      <c r="GKL56" s="3112"/>
      <c r="GKM56" s="3112"/>
      <c r="GKN56" s="3112"/>
      <c r="GKO56" s="3112"/>
      <c r="GKP56" s="3112"/>
      <c r="GKQ56" s="3112"/>
      <c r="GKR56" s="3112"/>
      <c r="GKS56" s="3112"/>
      <c r="GKT56" s="3112"/>
      <c r="GKU56" s="3112"/>
      <c r="GKV56" s="3112"/>
      <c r="GKW56" s="3112"/>
      <c r="GKX56" s="3112"/>
      <c r="GKY56" s="3112"/>
      <c r="GKZ56" s="3112"/>
      <c r="GLA56" s="3112"/>
      <c r="GLB56" s="3112"/>
      <c r="GLC56" s="3112"/>
      <c r="GLD56" s="3112"/>
      <c r="GLE56" s="3112"/>
      <c r="GLF56" s="3112"/>
      <c r="GLG56" s="3112"/>
      <c r="GLH56" s="3112"/>
      <c r="GLI56" s="3112"/>
      <c r="GLJ56" s="3112"/>
      <c r="GLK56" s="3112"/>
      <c r="GLL56" s="3112"/>
      <c r="GLM56" s="3112"/>
      <c r="GLN56" s="3112"/>
      <c r="GLO56" s="3112"/>
      <c r="GLP56" s="3112"/>
      <c r="GLQ56" s="3112"/>
      <c r="GLR56" s="3112"/>
      <c r="GLS56" s="3112"/>
      <c r="GLT56" s="3112"/>
      <c r="GLU56" s="3112"/>
      <c r="GLV56" s="3112"/>
      <c r="GLW56" s="3112"/>
      <c r="GLX56" s="3112"/>
      <c r="GLY56" s="3112"/>
      <c r="GLZ56" s="3112"/>
      <c r="GMA56" s="3112"/>
      <c r="GMB56" s="3112"/>
      <c r="GMC56" s="3112"/>
      <c r="GMD56" s="3112"/>
      <c r="GME56" s="3112"/>
      <c r="GMF56" s="3112"/>
      <c r="GMG56" s="3112"/>
      <c r="GMH56" s="3112"/>
      <c r="GMI56" s="3112"/>
      <c r="GMJ56" s="3112"/>
      <c r="GMK56" s="3112"/>
      <c r="GML56" s="3112"/>
      <c r="GMM56" s="3112"/>
      <c r="GMN56" s="3112"/>
      <c r="GMO56" s="3112"/>
      <c r="GMP56" s="3112"/>
      <c r="GMQ56" s="3112"/>
      <c r="GMR56" s="3112"/>
      <c r="GMS56" s="3112"/>
      <c r="GMT56" s="3112"/>
      <c r="GMU56" s="3112"/>
      <c r="GMV56" s="3112"/>
      <c r="GMW56" s="3112"/>
      <c r="GMX56" s="3112"/>
      <c r="GMY56" s="3112"/>
      <c r="GMZ56" s="3112"/>
      <c r="GNA56" s="3112"/>
      <c r="GNB56" s="3112"/>
      <c r="GNC56" s="3112"/>
      <c r="GND56" s="3112"/>
      <c r="GNE56" s="3112"/>
      <c r="GNF56" s="3112"/>
      <c r="GNG56" s="3112"/>
      <c r="GNH56" s="3112"/>
      <c r="GNI56" s="3112"/>
      <c r="GNJ56" s="3112"/>
      <c r="GNK56" s="3112"/>
      <c r="GNL56" s="3112"/>
      <c r="GNM56" s="3112"/>
      <c r="GNN56" s="3112"/>
      <c r="GNO56" s="3112"/>
      <c r="GNP56" s="3112"/>
      <c r="GNQ56" s="3112"/>
      <c r="GNR56" s="3112"/>
      <c r="GNS56" s="3112"/>
      <c r="GNT56" s="3112"/>
      <c r="GNU56" s="3112"/>
      <c r="GNV56" s="3112"/>
      <c r="GNW56" s="3112"/>
      <c r="GNX56" s="3112"/>
      <c r="GNY56" s="3112"/>
      <c r="GNZ56" s="3112"/>
      <c r="GOA56" s="3112"/>
      <c r="GOB56" s="3112"/>
      <c r="GOC56" s="3112"/>
      <c r="GOD56" s="3112"/>
      <c r="GOE56" s="3112"/>
      <c r="GOF56" s="3112"/>
      <c r="GOG56" s="3112"/>
      <c r="GOH56" s="3112"/>
      <c r="GOI56" s="3112"/>
      <c r="GOJ56" s="3112"/>
      <c r="GOK56" s="3112"/>
      <c r="GOL56" s="3112"/>
      <c r="GOM56" s="3112"/>
      <c r="GON56" s="3112"/>
      <c r="GOO56" s="3112"/>
      <c r="GOP56" s="3112"/>
      <c r="GOQ56" s="3112"/>
      <c r="GOR56" s="3112"/>
      <c r="GOS56" s="3112"/>
      <c r="GOT56" s="3112"/>
      <c r="GOU56" s="3112"/>
      <c r="GOV56" s="3112"/>
      <c r="GOW56" s="3112"/>
      <c r="GOX56" s="3112"/>
      <c r="GOY56" s="3112"/>
      <c r="GOZ56" s="3112"/>
      <c r="GPA56" s="3112"/>
      <c r="GPB56" s="3112"/>
      <c r="GPC56" s="3112"/>
      <c r="GPD56" s="3112"/>
      <c r="GPE56" s="3112"/>
      <c r="GPF56" s="3112"/>
      <c r="GPG56" s="3112"/>
      <c r="GPH56" s="3112"/>
      <c r="GPI56" s="3112"/>
      <c r="GPJ56" s="3112"/>
      <c r="GPK56" s="3112"/>
      <c r="GPL56" s="3112"/>
      <c r="GPM56" s="3112"/>
      <c r="GPN56" s="3112"/>
      <c r="GPO56" s="3112"/>
      <c r="GPP56" s="3112"/>
      <c r="GPQ56" s="3112"/>
      <c r="GPR56" s="3112"/>
      <c r="GPS56" s="3112"/>
      <c r="GPT56" s="3112"/>
      <c r="GPU56" s="3112"/>
      <c r="GPV56" s="3112"/>
      <c r="GPW56" s="3112"/>
      <c r="GPX56" s="3112"/>
      <c r="GPY56" s="3112"/>
      <c r="GPZ56" s="3112"/>
      <c r="GQA56" s="3112"/>
      <c r="GQB56" s="3112"/>
      <c r="GQC56" s="3112"/>
      <c r="GQD56" s="3112"/>
      <c r="GQE56" s="3112"/>
      <c r="GQF56" s="3112"/>
      <c r="GQG56" s="3112"/>
      <c r="GQH56" s="3112"/>
      <c r="GQI56" s="3112"/>
      <c r="GQJ56" s="3112"/>
      <c r="GQK56" s="3112"/>
      <c r="GQL56" s="3112"/>
      <c r="GQM56" s="3112"/>
      <c r="GQN56" s="3112"/>
      <c r="GQO56" s="3112"/>
      <c r="GQP56" s="3112"/>
      <c r="GQQ56" s="3112"/>
      <c r="GQR56" s="3112"/>
      <c r="GQS56" s="3112"/>
      <c r="GQT56" s="3112"/>
      <c r="GQU56" s="3112"/>
      <c r="GQV56" s="3112"/>
      <c r="GQW56" s="3112"/>
      <c r="GQX56" s="3112"/>
      <c r="GQY56" s="3112"/>
      <c r="GQZ56" s="3112"/>
      <c r="GRA56" s="3112"/>
      <c r="GRB56" s="3112"/>
      <c r="GRC56" s="3112"/>
      <c r="GRD56" s="3112"/>
      <c r="GRE56" s="3112"/>
      <c r="GRF56" s="3112"/>
      <c r="GRG56" s="3112"/>
      <c r="GRH56" s="3112"/>
      <c r="GRI56" s="3112"/>
      <c r="GRJ56" s="3112"/>
      <c r="GRK56" s="3112"/>
      <c r="GRL56" s="3112"/>
      <c r="GRM56" s="3112"/>
      <c r="GRN56" s="3112"/>
      <c r="GRO56" s="3112"/>
      <c r="GRP56" s="3112"/>
      <c r="GRQ56" s="3112"/>
      <c r="GRR56" s="3112"/>
      <c r="GRS56" s="3112"/>
      <c r="GRT56" s="3112"/>
      <c r="GRU56" s="3112"/>
      <c r="GRV56" s="3112"/>
      <c r="GRW56" s="3112"/>
      <c r="GRX56" s="3112"/>
      <c r="GRY56" s="3112"/>
      <c r="GRZ56" s="3112"/>
      <c r="GSA56" s="3112"/>
      <c r="GSB56" s="3112"/>
      <c r="GSC56" s="3112"/>
      <c r="GSD56" s="3112"/>
      <c r="GSE56" s="3112"/>
      <c r="GSF56" s="3112"/>
      <c r="GSG56" s="3112"/>
      <c r="GSH56" s="3112"/>
      <c r="GSI56" s="3112"/>
      <c r="GSJ56" s="3112"/>
      <c r="GSK56" s="3112"/>
      <c r="GSL56" s="3112"/>
      <c r="GSM56" s="3112"/>
      <c r="GSN56" s="3112"/>
      <c r="GSO56" s="3112"/>
      <c r="GSP56" s="3112"/>
      <c r="GSQ56" s="3112"/>
      <c r="GSR56" s="3112"/>
      <c r="GSS56" s="3112"/>
      <c r="GST56" s="3112"/>
      <c r="GSU56" s="3112"/>
      <c r="GSV56" s="3112"/>
      <c r="GSW56" s="3112"/>
      <c r="GSX56" s="3112"/>
      <c r="GSY56" s="3112"/>
      <c r="GSZ56" s="3112"/>
      <c r="GTA56" s="3112"/>
      <c r="GTB56" s="3112"/>
      <c r="GTC56" s="3112"/>
      <c r="GTD56" s="3112"/>
      <c r="GTE56" s="3112"/>
      <c r="GTF56" s="3112"/>
      <c r="GTG56" s="3112"/>
      <c r="GTH56" s="3112"/>
      <c r="GTI56" s="3112"/>
      <c r="GTJ56" s="3112"/>
      <c r="GTK56" s="3112"/>
      <c r="GTL56" s="3112"/>
      <c r="GTM56" s="3112"/>
      <c r="GTN56" s="3112"/>
      <c r="GTO56" s="3112"/>
      <c r="GTP56" s="3112"/>
      <c r="GTQ56" s="3112"/>
      <c r="GTR56" s="3112"/>
      <c r="GTS56" s="3112"/>
      <c r="GTT56" s="3112"/>
      <c r="GTU56" s="3112"/>
      <c r="GTV56" s="3112"/>
      <c r="GTW56" s="3112"/>
      <c r="GTX56" s="3112"/>
      <c r="GTY56" s="3112"/>
      <c r="GTZ56" s="3112"/>
      <c r="GUA56" s="3112"/>
      <c r="GUB56" s="3112"/>
      <c r="GUC56" s="3112"/>
      <c r="GUD56" s="3112"/>
      <c r="GUE56" s="3112"/>
      <c r="GUF56" s="3112"/>
      <c r="GUG56" s="3112"/>
      <c r="GUH56" s="3112"/>
      <c r="GUI56" s="3112"/>
      <c r="GUJ56" s="3112"/>
      <c r="GUK56" s="3112"/>
      <c r="GUL56" s="3112"/>
      <c r="GUM56" s="3112"/>
      <c r="GUN56" s="3112"/>
      <c r="GUO56" s="3112"/>
      <c r="GUP56" s="3112"/>
      <c r="GUQ56" s="3112"/>
      <c r="GUR56" s="3112"/>
      <c r="GUS56" s="3112"/>
      <c r="GUT56" s="3112"/>
      <c r="GUU56" s="3112"/>
      <c r="GUV56" s="3112"/>
      <c r="GUW56" s="3112"/>
      <c r="GUX56" s="3112"/>
      <c r="GUY56" s="3112"/>
      <c r="GUZ56" s="3112"/>
      <c r="GVA56" s="3112"/>
      <c r="GVB56" s="3112"/>
      <c r="GVC56" s="3112"/>
      <c r="GVD56" s="3112"/>
      <c r="GVE56" s="3112"/>
      <c r="GVF56" s="3112"/>
      <c r="GVG56" s="3112"/>
      <c r="GVH56" s="3112"/>
      <c r="GVI56" s="3112"/>
      <c r="GVJ56" s="3112"/>
      <c r="GVK56" s="3112"/>
      <c r="GVL56" s="3112"/>
      <c r="GVM56" s="3112"/>
      <c r="GVN56" s="3112"/>
      <c r="GVO56" s="3112"/>
      <c r="GVP56" s="3112"/>
      <c r="GVQ56" s="3112"/>
      <c r="GVR56" s="3112"/>
      <c r="GVS56" s="3112"/>
      <c r="GVT56" s="3112"/>
      <c r="GVU56" s="3112"/>
      <c r="GVV56" s="3112"/>
      <c r="GVW56" s="3112"/>
      <c r="GVX56" s="3112"/>
      <c r="GVY56" s="3112"/>
      <c r="GVZ56" s="3112"/>
      <c r="GWA56" s="3112"/>
      <c r="GWB56" s="3112"/>
      <c r="GWC56" s="3112"/>
      <c r="GWD56" s="3112"/>
      <c r="GWE56" s="3112"/>
      <c r="GWF56" s="3112"/>
      <c r="GWG56" s="3112"/>
      <c r="GWH56" s="3112"/>
      <c r="GWI56" s="3112"/>
      <c r="GWJ56" s="3112"/>
      <c r="GWK56" s="3112"/>
      <c r="GWL56" s="3112"/>
      <c r="GWM56" s="3112"/>
      <c r="GWN56" s="3112"/>
      <c r="GWO56" s="3112"/>
      <c r="GWP56" s="3112"/>
      <c r="GWQ56" s="3112"/>
      <c r="GWR56" s="3112"/>
      <c r="GWS56" s="3112"/>
      <c r="GWT56" s="3112"/>
      <c r="GWU56" s="3112"/>
      <c r="GWV56" s="3112"/>
      <c r="GWW56" s="3112"/>
      <c r="GWX56" s="3112"/>
      <c r="GWY56" s="3112"/>
      <c r="GWZ56" s="3112"/>
      <c r="GXA56" s="3112"/>
      <c r="GXB56" s="3112"/>
      <c r="GXC56" s="3112"/>
      <c r="GXD56" s="3112"/>
      <c r="GXE56" s="3112"/>
      <c r="GXF56" s="3112"/>
      <c r="GXG56" s="3112"/>
      <c r="GXH56" s="3112"/>
      <c r="GXI56" s="3112"/>
      <c r="GXJ56" s="3112"/>
      <c r="GXK56" s="3112"/>
      <c r="GXL56" s="3112"/>
      <c r="GXM56" s="3112"/>
      <c r="GXN56" s="3112"/>
      <c r="GXO56" s="3112"/>
      <c r="GXP56" s="3112"/>
      <c r="GXQ56" s="3112"/>
      <c r="GXR56" s="3112"/>
      <c r="GXS56" s="3112"/>
      <c r="GXT56" s="3112"/>
      <c r="GXU56" s="3112"/>
      <c r="GXV56" s="3112"/>
      <c r="GXW56" s="3112"/>
      <c r="GXX56" s="3112"/>
      <c r="GXY56" s="3112"/>
      <c r="GXZ56" s="3112"/>
      <c r="GYA56" s="3112"/>
      <c r="GYB56" s="3112"/>
      <c r="GYC56" s="3112"/>
      <c r="GYD56" s="3112"/>
      <c r="GYE56" s="3112"/>
      <c r="GYF56" s="3112"/>
      <c r="GYG56" s="3112"/>
      <c r="GYH56" s="3112"/>
      <c r="GYI56" s="3112"/>
      <c r="GYJ56" s="3112"/>
      <c r="GYK56" s="3112"/>
      <c r="GYL56" s="3112"/>
      <c r="GYM56" s="3112"/>
      <c r="GYN56" s="3112"/>
      <c r="GYO56" s="3112"/>
      <c r="GYP56" s="3112"/>
      <c r="GYQ56" s="3112"/>
      <c r="GYR56" s="3112"/>
      <c r="GYS56" s="3112"/>
      <c r="GYT56" s="3112"/>
      <c r="GYU56" s="3112"/>
      <c r="GYV56" s="3112"/>
      <c r="GYW56" s="3112"/>
      <c r="GYX56" s="3112"/>
      <c r="GYY56" s="3112"/>
      <c r="GYZ56" s="3112"/>
      <c r="GZA56" s="3112"/>
      <c r="GZB56" s="3112"/>
      <c r="GZC56" s="3112"/>
      <c r="GZD56" s="3112"/>
      <c r="GZE56" s="3112"/>
      <c r="GZF56" s="3112"/>
      <c r="GZG56" s="3112"/>
      <c r="GZH56" s="3112"/>
      <c r="GZI56" s="3112"/>
      <c r="GZJ56" s="3112"/>
      <c r="GZK56" s="3112"/>
      <c r="GZL56" s="3112"/>
      <c r="GZM56" s="3112"/>
      <c r="GZN56" s="3112"/>
      <c r="GZO56" s="3112"/>
      <c r="GZP56" s="3112"/>
      <c r="GZQ56" s="3112"/>
      <c r="GZR56" s="3112"/>
      <c r="GZS56" s="3112"/>
      <c r="GZT56" s="3112"/>
      <c r="GZU56" s="3112"/>
      <c r="GZV56" s="3112"/>
      <c r="GZW56" s="3112"/>
      <c r="GZX56" s="3112"/>
      <c r="GZY56" s="3112"/>
      <c r="GZZ56" s="3112"/>
      <c r="HAA56" s="3112"/>
      <c r="HAB56" s="3112"/>
      <c r="HAC56" s="3112"/>
      <c r="HAD56" s="3112"/>
      <c r="HAE56" s="3112"/>
      <c r="HAF56" s="3112"/>
      <c r="HAG56" s="3112"/>
      <c r="HAH56" s="3112"/>
      <c r="HAI56" s="3112"/>
      <c r="HAJ56" s="3112"/>
      <c r="HAK56" s="3112"/>
      <c r="HAL56" s="3112"/>
      <c r="HAM56" s="3112"/>
      <c r="HAN56" s="3112"/>
      <c r="HAO56" s="3112"/>
      <c r="HAP56" s="3112"/>
      <c r="HAQ56" s="3112"/>
      <c r="HAR56" s="3112"/>
      <c r="HAS56" s="3112"/>
      <c r="HAT56" s="3112"/>
      <c r="HAU56" s="3112"/>
      <c r="HAV56" s="3112"/>
      <c r="HAW56" s="3112"/>
      <c r="HAX56" s="3112"/>
      <c r="HAY56" s="3112"/>
      <c r="HAZ56" s="3112"/>
      <c r="HBA56" s="3112"/>
      <c r="HBB56" s="3112"/>
      <c r="HBC56" s="3112"/>
      <c r="HBD56" s="3112"/>
      <c r="HBE56" s="3112"/>
      <c r="HBF56" s="3112"/>
      <c r="HBG56" s="3112"/>
      <c r="HBH56" s="3112"/>
      <c r="HBI56" s="3112"/>
      <c r="HBJ56" s="3112"/>
      <c r="HBK56" s="3112"/>
      <c r="HBL56" s="3112"/>
      <c r="HBM56" s="3112"/>
      <c r="HBN56" s="3112"/>
      <c r="HBO56" s="3112"/>
      <c r="HBP56" s="3112"/>
      <c r="HBQ56" s="3112"/>
      <c r="HBR56" s="3112"/>
      <c r="HBS56" s="3112"/>
      <c r="HBT56" s="3112"/>
      <c r="HBU56" s="3112"/>
      <c r="HBV56" s="3112"/>
      <c r="HBW56" s="3112"/>
      <c r="HBX56" s="3112"/>
      <c r="HBY56" s="3112"/>
      <c r="HBZ56" s="3112"/>
      <c r="HCA56" s="3112"/>
      <c r="HCB56" s="3112"/>
      <c r="HCC56" s="3112"/>
      <c r="HCD56" s="3112"/>
      <c r="HCE56" s="3112"/>
      <c r="HCF56" s="3112"/>
      <c r="HCG56" s="3112"/>
      <c r="HCH56" s="3112"/>
      <c r="HCI56" s="3112"/>
      <c r="HCJ56" s="3112"/>
      <c r="HCK56" s="3112"/>
      <c r="HCL56" s="3112"/>
      <c r="HCM56" s="3112"/>
      <c r="HCN56" s="3112"/>
      <c r="HCO56" s="3112"/>
      <c r="HCP56" s="3112"/>
      <c r="HCQ56" s="3112"/>
      <c r="HCR56" s="3112"/>
      <c r="HCS56" s="3112"/>
      <c r="HCT56" s="3112"/>
      <c r="HCU56" s="3112"/>
      <c r="HCV56" s="3112"/>
      <c r="HCW56" s="3112"/>
      <c r="HCX56" s="3112"/>
      <c r="HCY56" s="3112"/>
      <c r="HCZ56" s="3112"/>
      <c r="HDA56" s="3112"/>
      <c r="HDB56" s="3112"/>
      <c r="HDC56" s="3112"/>
      <c r="HDD56" s="3112"/>
      <c r="HDE56" s="3112"/>
      <c r="HDF56" s="3112"/>
      <c r="HDG56" s="3112"/>
      <c r="HDH56" s="3112"/>
      <c r="HDI56" s="3112"/>
      <c r="HDJ56" s="3112"/>
      <c r="HDK56" s="3112"/>
      <c r="HDL56" s="3112"/>
      <c r="HDM56" s="3112"/>
      <c r="HDN56" s="3112"/>
      <c r="HDO56" s="3112"/>
      <c r="HDP56" s="3112"/>
      <c r="HDQ56" s="3112"/>
      <c r="HDR56" s="3112"/>
      <c r="HDS56" s="3112"/>
      <c r="HDT56" s="3112"/>
      <c r="HDU56" s="3112"/>
      <c r="HDV56" s="3112"/>
      <c r="HDW56" s="3112"/>
      <c r="HDX56" s="3112"/>
      <c r="HDY56" s="3112"/>
      <c r="HDZ56" s="3112"/>
      <c r="HEA56" s="3112"/>
      <c r="HEB56" s="3112"/>
      <c r="HEC56" s="3112"/>
      <c r="HED56" s="3112"/>
      <c r="HEE56" s="3112"/>
      <c r="HEF56" s="3112"/>
      <c r="HEG56" s="3112"/>
      <c r="HEH56" s="3112"/>
      <c r="HEI56" s="3112"/>
      <c r="HEJ56" s="3112"/>
      <c r="HEK56" s="3112"/>
      <c r="HEL56" s="3112"/>
      <c r="HEM56" s="3112"/>
      <c r="HEN56" s="3112"/>
      <c r="HEO56" s="3112"/>
      <c r="HEP56" s="3112"/>
      <c r="HEQ56" s="3112"/>
      <c r="HER56" s="3112"/>
      <c r="HES56" s="3112"/>
      <c r="HET56" s="3112"/>
      <c r="HEU56" s="3112"/>
      <c r="HEV56" s="3112"/>
      <c r="HEW56" s="3112"/>
      <c r="HEX56" s="3112"/>
      <c r="HEY56" s="3112"/>
      <c r="HEZ56" s="3112"/>
      <c r="HFA56" s="3112"/>
      <c r="HFB56" s="3112"/>
      <c r="HFC56" s="3112"/>
      <c r="HFD56" s="3112"/>
      <c r="HFE56" s="3112"/>
      <c r="HFF56" s="3112"/>
      <c r="HFG56" s="3112"/>
      <c r="HFH56" s="3112"/>
      <c r="HFI56" s="3112"/>
      <c r="HFJ56" s="3112"/>
      <c r="HFK56" s="3112"/>
      <c r="HFL56" s="3112"/>
      <c r="HFM56" s="3112"/>
      <c r="HFN56" s="3112"/>
      <c r="HFO56" s="3112"/>
      <c r="HFP56" s="3112"/>
      <c r="HFQ56" s="3112"/>
      <c r="HFR56" s="3112"/>
      <c r="HFS56" s="3112"/>
      <c r="HFT56" s="3112"/>
      <c r="HFU56" s="3112"/>
      <c r="HFV56" s="3112"/>
      <c r="HFW56" s="3112"/>
      <c r="HFX56" s="3112"/>
      <c r="HFY56" s="3112"/>
      <c r="HFZ56" s="3112"/>
      <c r="HGA56" s="3112"/>
      <c r="HGB56" s="3112"/>
      <c r="HGC56" s="3112"/>
      <c r="HGD56" s="3112"/>
      <c r="HGE56" s="3112"/>
      <c r="HGF56" s="3112"/>
      <c r="HGG56" s="3112"/>
      <c r="HGH56" s="3112"/>
      <c r="HGI56" s="3112"/>
      <c r="HGJ56" s="3112"/>
      <c r="HGK56" s="3112"/>
      <c r="HGL56" s="3112"/>
      <c r="HGM56" s="3112"/>
      <c r="HGN56" s="3112"/>
      <c r="HGO56" s="3112"/>
      <c r="HGP56" s="3112"/>
      <c r="HGQ56" s="3112"/>
      <c r="HGR56" s="3112"/>
      <c r="HGS56" s="3112"/>
      <c r="HGT56" s="3112"/>
      <c r="HGU56" s="3112"/>
      <c r="HGV56" s="3112"/>
      <c r="HGW56" s="3112"/>
      <c r="HGX56" s="3112"/>
      <c r="HGY56" s="3112"/>
      <c r="HGZ56" s="3112"/>
      <c r="HHA56" s="3112"/>
      <c r="HHB56" s="3112"/>
      <c r="HHC56" s="3112"/>
      <c r="HHD56" s="3112"/>
      <c r="HHE56" s="3112"/>
      <c r="HHF56" s="3112"/>
      <c r="HHG56" s="3112"/>
      <c r="HHH56" s="3112"/>
      <c r="HHI56" s="3112"/>
      <c r="HHJ56" s="3112"/>
      <c r="HHK56" s="3112"/>
      <c r="HHL56" s="3112"/>
      <c r="HHM56" s="3112"/>
      <c r="HHN56" s="3112"/>
      <c r="HHO56" s="3112"/>
      <c r="HHP56" s="3112"/>
      <c r="HHQ56" s="3112"/>
      <c r="HHR56" s="3112"/>
      <c r="HHS56" s="3112"/>
      <c r="HHT56" s="3112"/>
      <c r="HHU56" s="3112"/>
      <c r="HHV56" s="3112"/>
      <c r="HHW56" s="3112"/>
      <c r="HHX56" s="3112"/>
      <c r="HHY56" s="3112"/>
      <c r="HHZ56" s="3112"/>
      <c r="HIA56" s="3112"/>
      <c r="HIB56" s="3112"/>
      <c r="HIC56" s="3112"/>
      <c r="HID56" s="3112"/>
      <c r="HIE56" s="3112"/>
      <c r="HIF56" s="3112"/>
      <c r="HIG56" s="3112"/>
      <c r="HIH56" s="3112"/>
      <c r="HII56" s="3112"/>
      <c r="HIJ56" s="3112"/>
      <c r="HIK56" s="3112"/>
      <c r="HIL56" s="3112"/>
      <c r="HIM56" s="3112"/>
      <c r="HIN56" s="3112"/>
      <c r="HIO56" s="3112"/>
      <c r="HIP56" s="3112"/>
      <c r="HIQ56" s="3112"/>
      <c r="HIR56" s="3112"/>
      <c r="HIS56" s="3112"/>
      <c r="HIT56" s="3112"/>
      <c r="HIU56" s="3112"/>
      <c r="HIV56" s="3112"/>
      <c r="HIW56" s="3112"/>
      <c r="HIX56" s="3112"/>
      <c r="HIY56" s="3112"/>
      <c r="HIZ56" s="3112"/>
      <c r="HJA56" s="3112"/>
      <c r="HJB56" s="3112"/>
      <c r="HJC56" s="3112"/>
      <c r="HJD56" s="3112"/>
      <c r="HJE56" s="3112"/>
      <c r="HJF56" s="3112"/>
      <c r="HJG56" s="3112"/>
      <c r="HJH56" s="3112"/>
      <c r="HJI56" s="3112"/>
      <c r="HJJ56" s="3112"/>
      <c r="HJK56" s="3112"/>
      <c r="HJL56" s="3112"/>
      <c r="HJM56" s="3112"/>
      <c r="HJN56" s="3112"/>
      <c r="HJO56" s="3112"/>
      <c r="HJP56" s="3112"/>
      <c r="HJQ56" s="3112"/>
      <c r="HJR56" s="3112"/>
      <c r="HJS56" s="3112"/>
      <c r="HJT56" s="3112"/>
      <c r="HJU56" s="3112"/>
      <c r="HJV56" s="3112"/>
      <c r="HJW56" s="3112"/>
      <c r="HJX56" s="3112"/>
      <c r="HJY56" s="3112"/>
      <c r="HJZ56" s="3112"/>
      <c r="HKA56" s="3112"/>
      <c r="HKB56" s="3112"/>
      <c r="HKC56" s="3112"/>
      <c r="HKD56" s="3112"/>
      <c r="HKE56" s="3112"/>
      <c r="HKF56" s="3112"/>
      <c r="HKG56" s="3112"/>
      <c r="HKH56" s="3112"/>
      <c r="HKI56" s="3112"/>
      <c r="HKJ56" s="3112"/>
      <c r="HKK56" s="3112"/>
      <c r="HKL56" s="3112"/>
      <c r="HKM56" s="3112"/>
      <c r="HKN56" s="3112"/>
      <c r="HKO56" s="3112"/>
      <c r="HKP56" s="3112"/>
      <c r="HKQ56" s="3112"/>
      <c r="HKR56" s="3112"/>
      <c r="HKS56" s="3112"/>
      <c r="HKT56" s="3112"/>
      <c r="HKU56" s="3112"/>
      <c r="HKV56" s="3112"/>
      <c r="HKW56" s="3112"/>
      <c r="HKX56" s="3112"/>
      <c r="HKY56" s="3112"/>
      <c r="HKZ56" s="3112"/>
      <c r="HLA56" s="3112"/>
      <c r="HLB56" s="3112"/>
      <c r="HLC56" s="3112"/>
      <c r="HLD56" s="3112"/>
      <c r="HLE56" s="3112"/>
      <c r="HLF56" s="3112"/>
      <c r="HLG56" s="3112"/>
      <c r="HLH56" s="3112"/>
      <c r="HLI56" s="3112"/>
      <c r="HLJ56" s="3112"/>
      <c r="HLK56" s="3112"/>
      <c r="HLL56" s="3112"/>
      <c r="HLM56" s="3112"/>
      <c r="HLN56" s="3112"/>
      <c r="HLO56" s="3112"/>
      <c r="HLP56" s="3112"/>
      <c r="HLQ56" s="3112"/>
      <c r="HLR56" s="3112"/>
      <c r="HLS56" s="3112"/>
      <c r="HLT56" s="3112"/>
      <c r="HLU56" s="3112"/>
      <c r="HLV56" s="3112"/>
      <c r="HLW56" s="3112"/>
      <c r="HLX56" s="3112"/>
      <c r="HLY56" s="3112"/>
      <c r="HLZ56" s="3112"/>
      <c r="HMA56" s="3112"/>
      <c r="HMB56" s="3112"/>
      <c r="HMC56" s="3112"/>
      <c r="HMD56" s="3112"/>
      <c r="HME56" s="3112"/>
      <c r="HMF56" s="3112"/>
      <c r="HMG56" s="3112"/>
      <c r="HMH56" s="3112"/>
      <c r="HMI56" s="3112"/>
      <c r="HMJ56" s="3112"/>
      <c r="HMK56" s="3112"/>
      <c r="HML56" s="3112"/>
      <c r="HMM56" s="3112"/>
      <c r="HMN56" s="3112"/>
      <c r="HMO56" s="3112"/>
      <c r="HMP56" s="3112"/>
      <c r="HMQ56" s="3112"/>
      <c r="HMR56" s="3112"/>
      <c r="HMS56" s="3112"/>
      <c r="HMT56" s="3112"/>
      <c r="HMU56" s="3112"/>
      <c r="HMV56" s="3112"/>
      <c r="HMW56" s="3112"/>
      <c r="HMX56" s="3112"/>
      <c r="HMY56" s="3112"/>
      <c r="HMZ56" s="3112"/>
      <c r="HNA56" s="3112"/>
      <c r="HNB56" s="3112"/>
      <c r="HNC56" s="3112"/>
      <c r="HND56" s="3112"/>
      <c r="HNE56" s="3112"/>
      <c r="HNF56" s="3112"/>
      <c r="HNG56" s="3112"/>
      <c r="HNH56" s="3112"/>
      <c r="HNI56" s="3112"/>
      <c r="HNJ56" s="3112"/>
      <c r="HNK56" s="3112"/>
      <c r="HNL56" s="3112"/>
      <c r="HNM56" s="3112"/>
      <c r="HNN56" s="3112"/>
      <c r="HNO56" s="3112"/>
      <c r="HNP56" s="3112"/>
      <c r="HNQ56" s="3112"/>
      <c r="HNR56" s="3112"/>
      <c r="HNS56" s="3112"/>
      <c r="HNT56" s="3112"/>
      <c r="HNU56" s="3112"/>
      <c r="HNV56" s="3112"/>
      <c r="HNW56" s="3112"/>
      <c r="HNX56" s="3112"/>
      <c r="HNY56" s="3112"/>
      <c r="HNZ56" s="3112"/>
      <c r="HOA56" s="3112"/>
      <c r="HOB56" s="3112"/>
      <c r="HOC56" s="3112"/>
      <c r="HOD56" s="3112"/>
      <c r="HOE56" s="3112"/>
      <c r="HOF56" s="3112"/>
      <c r="HOG56" s="3112"/>
      <c r="HOH56" s="3112"/>
      <c r="HOI56" s="3112"/>
      <c r="HOJ56" s="3112"/>
      <c r="HOK56" s="3112"/>
      <c r="HOL56" s="3112"/>
      <c r="HOM56" s="3112"/>
      <c r="HON56" s="3112"/>
      <c r="HOO56" s="3112"/>
      <c r="HOP56" s="3112"/>
      <c r="HOQ56" s="3112"/>
      <c r="HOR56" s="3112"/>
      <c r="HOS56" s="3112"/>
      <c r="HOT56" s="3112"/>
      <c r="HOU56" s="3112"/>
      <c r="HOV56" s="3112"/>
      <c r="HOW56" s="3112"/>
      <c r="HOX56" s="3112"/>
      <c r="HOY56" s="3112"/>
      <c r="HOZ56" s="3112"/>
      <c r="HPA56" s="3112"/>
      <c r="HPB56" s="3112"/>
      <c r="HPC56" s="3112"/>
      <c r="HPD56" s="3112"/>
      <c r="HPE56" s="3112"/>
      <c r="HPF56" s="3112"/>
      <c r="HPG56" s="3112"/>
      <c r="HPH56" s="3112"/>
      <c r="HPI56" s="3112"/>
      <c r="HPJ56" s="3112"/>
      <c r="HPK56" s="3112"/>
      <c r="HPL56" s="3112"/>
      <c r="HPM56" s="3112"/>
      <c r="HPN56" s="3112"/>
      <c r="HPO56" s="3112"/>
      <c r="HPP56" s="3112"/>
      <c r="HPQ56" s="3112"/>
      <c r="HPR56" s="3112"/>
      <c r="HPS56" s="3112"/>
      <c r="HPT56" s="3112"/>
      <c r="HPU56" s="3112"/>
      <c r="HPV56" s="3112"/>
      <c r="HPW56" s="3112"/>
      <c r="HPX56" s="3112"/>
      <c r="HPY56" s="3112"/>
      <c r="HPZ56" s="3112"/>
      <c r="HQA56" s="3112"/>
      <c r="HQB56" s="3112"/>
      <c r="HQC56" s="3112"/>
      <c r="HQD56" s="3112"/>
      <c r="HQE56" s="3112"/>
      <c r="HQF56" s="3112"/>
      <c r="HQG56" s="3112"/>
      <c r="HQH56" s="3112"/>
      <c r="HQI56" s="3112"/>
      <c r="HQJ56" s="3112"/>
      <c r="HQK56" s="3112"/>
      <c r="HQL56" s="3112"/>
      <c r="HQM56" s="3112"/>
      <c r="HQN56" s="3112"/>
      <c r="HQO56" s="3112"/>
      <c r="HQP56" s="3112"/>
      <c r="HQQ56" s="3112"/>
      <c r="HQR56" s="3112"/>
      <c r="HQS56" s="3112"/>
      <c r="HQT56" s="3112"/>
      <c r="HQU56" s="3112"/>
      <c r="HQV56" s="3112"/>
      <c r="HQW56" s="3112"/>
      <c r="HQX56" s="3112"/>
      <c r="HQY56" s="3112"/>
      <c r="HQZ56" s="3112"/>
      <c r="HRA56" s="3112"/>
      <c r="HRB56" s="3112"/>
      <c r="HRC56" s="3112"/>
      <c r="HRD56" s="3112"/>
      <c r="HRE56" s="3112"/>
      <c r="HRF56" s="3112"/>
      <c r="HRG56" s="3112"/>
      <c r="HRH56" s="3112"/>
      <c r="HRI56" s="3112"/>
      <c r="HRJ56" s="3112"/>
      <c r="HRK56" s="3112"/>
      <c r="HRL56" s="3112"/>
      <c r="HRM56" s="3112"/>
      <c r="HRN56" s="3112"/>
      <c r="HRO56" s="3112"/>
      <c r="HRP56" s="3112"/>
      <c r="HRQ56" s="3112"/>
      <c r="HRR56" s="3112"/>
      <c r="HRS56" s="3112"/>
      <c r="HRT56" s="3112"/>
      <c r="HRU56" s="3112"/>
      <c r="HRV56" s="3112"/>
      <c r="HRW56" s="3112"/>
      <c r="HRX56" s="3112"/>
      <c r="HRY56" s="3112"/>
      <c r="HRZ56" s="3112"/>
      <c r="HSA56" s="3112"/>
      <c r="HSB56" s="3112"/>
      <c r="HSC56" s="3112"/>
      <c r="HSD56" s="3112"/>
      <c r="HSE56" s="3112"/>
      <c r="HSF56" s="3112"/>
      <c r="HSG56" s="3112"/>
      <c r="HSH56" s="3112"/>
      <c r="HSI56" s="3112"/>
      <c r="HSJ56" s="3112"/>
      <c r="HSK56" s="3112"/>
      <c r="HSL56" s="3112"/>
      <c r="HSM56" s="3112"/>
      <c r="HSN56" s="3112"/>
      <c r="HSO56" s="3112"/>
      <c r="HSP56" s="3112"/>
      <c r="HSQ56" s="3112"/>
      <c r="HSR56" s="3112"/>
      <c r="HSS56" s="3112"/>
      <c r="HST56" s="3112"/>
      <c r="HSU56" s="3112"/>
      <c r="HSV56" s="3112"/>
      <c r="HSW56" s="3112"/>
      <c r="HSX56" s="3112"/>
      <c r="HSY56" s="3112"/>
      <c r="HSZ56" s="3112"/>
      <c r="HTA56" s="3112"/>
      <c r="HTB56" s="3112"/>
      <c r="HTC56" s="3112"/>
      <c r="HTD56" s="3112"/>
      <c r="HTE56" s="3112"/>
      <c r="HTF56" s="3112"/>
      <c r="HTG56" s="3112"/>
      <c r="HTH56" s="3112"/>
      <c r="HTI56" s="3112"/>
      <c r="HTJ56" s="3112"/>
      <c r="HTK56" s="3112"/>
      <c r="HTL56" s="3112"/>
      <c r="HTM56" s="3112"/>
      <c r="HTN56" s="3112"/>
      <c r="HTO56" s="3112"/>
      <c r="HTP56" s="3112"/>
      <c r="HTQ56" s="3112"/>
      <c r="HTR56" s="3112"/>
      <c r="HTS56" s="3112"/>
      <c r="HTT56" s="3112"/>
      <c r="HTU56" s="3112"/>
      <c r="HTV56" s="3112"/>
      <c r="HTW56" s="3112"/>
      <c r="HTX56" s="3112"/>
      <c r="HTY56" s="3112"/>
      <c r="HTZ56" s="3112"/>
      <c r="HUA56" s="3112"/>
      <c r="HUB56" s="3112"/>
      <c r="HUC56" s="3112"/>
      <c r="HUD56" s="3112"/>
      <c r="HUE56" s="3112"/>
      <c r="HUF56" s="3112"/>
      <c r="HUG56" s="3112"/>
      <c r="HUH56" s="3112"/>
      <c r="HUI56" s="3112"/>
      <c r="HUJ56" s="3112"/>
      <c r="HUK56" s="3112"/>
      <c r="HUL56" s="3112"/>
      <c r="HUM56" s="3112"/>
      <c r="HUN56" s="3112"/>
      <c r="HUO56" s="3112"/>
      <c r="HUP56" s="3112"/>
      <c r="HUQ56" s="3112"/>
      <c r="HUR56" s="3112"/>
      <c r="HUS56" s="3112"/>
      <c r="HUT56" s="3112"/>
      <c r="HUU56" s="3112"/>
      <c r="HUV56" s="3112"/>
      <c r="HUW56" s="3112"/>
      <c r="HUX56" s="3112"/>
      <c r="HUY56" s="3112"/>
      <c r="HUZ56" s="3112"/>
      <c r="HVA56" s="3112"/>
      <c r="HVB56" s="3112"/>
      <c r="HVC56" s="3112"/>
      <c r="HVD56" s="3112"/>
      <c r="HVE56" s="3112"/>
      <c r="HVF56" s="3112"/>
      <c r="HVG56" s="3112"/>
      <c r="HVH56" s="3112"/>
      <c r="HVI56" s="3112"/>
      <c r="HVJ56" s="3112"/>
      <c r="HVK56" s="3112"/>
      <c r="HVL56" s="3112"/>
      <c r="HVM56" s="3112"/>
      <c r="HVN56" s="3112"/>
      <c r="HVO56" s="3112"/>
      <c r="HVP56" s="3112"/>
      <c r="HVQ56" s="3112"/>
      <c r="HVR56" s="3112"/>
      <c r="HVS56" s="3112"/>
      <c r="HVT56" s="3112"/>
      <c r="HVU56" s="3112"/>
      <c r="HVV56" s="3112"/>
      <c r="HVW56" s="3112"/>
      <c r="HVX56" s="3112"/>
      <c r="HVY56" s="3112"/>
      <c r="HVZ56" s="3112"/>
      <c r="HWA56" s="3112"/>
      <c r="HWB56" s="3112"/>
      <c r="HWC56" s="3112"/>
      <c r="HWD56" s="3112"/>
      <c r="HWE56" s="3112"/>
      <c r="HWF56" s="3112"/>
      <c r="HWG56" s="3112"/>
      <c r="HWH56" s="3112"/>
      <c r="HWI56" s="3112"/>
      <c r="HWJ56" s="3112"/>
      <c r="HWK56" s="3112"/>
      <c r="HWL56" s="3112"/>
      <c r="HWM56" s="3112"/>
      <c r="HWN56" s="3112"/>
      <c r="HWO56" s="3112"/>
      <c r="HWP56" s="3112"/>
      <c r="HWQ56" s="3112"/>
      <c r="HWR56" s="3112"/>
      <c r="HWS56" s="3112"/>
      <c r="HWT56" s="3112"/>
      <c r="HWU56" s="3112"/>
      <c r="HWV56" s="3112"/>
      <c r="HWW56" s="3112"/>
      <c r="HWX56" s="3112"/>
      <c r="HWY56" s="3112"/>
      <c r="HWZ56" s="3112"/>
      <c r="HXA56" s="3112"/>
      <c r="HXB56" s="3112"/>
      <c r="HXC56" s="3112"/>
      <c r="HXD56" s="3112"/>
      <c r="HXE56" s="3112"/>
      <c r="HXF56" s="3112"/>
      <c r="HXG56" s="3112"/>
      <c r="HXH56" s="3112"/>
      <c r="HXI56" s="3112"/>
      <c r="HXJ56" s="3112"/>
      <c r="HXK56" s="3112"/>
      <c r="HXL56" s="3112"/>
      <c r="HXM56" s="3112"/>
      <c r="HXN56" s="3112"/>
      <c r="HXO56" s="3112"/>
      <c r="HXP56" s="3112"/>
      <c r="HXQ56" s="3112"/>
      <c r="HXR56" s="3112"/>
      <c r="HXS56" s="3112"/>
      <c r="HXT56" s="3112"/>
      <c r="HXU56" s="3112"/>
      <c r="HXV56" s="3112"/>
      <c r="HXW56" s="3112"/>
      <c r="HXX56" s="3112"/>
      <c r="HXY56" s="3112"/>
      <c r="HXZ56" s="3112"/>
      <c r="HYA56" s="3112"/>
      <c r="HYB56" s="3112"/>
      <c r="HYC56" s="3112"/>
      <c r="HYD56" s="3112"/>
      <c r="HYE56" s="3112"/>
      <c r="HYF56" s="3112"/>
      <c r="HYG56" s="3112"/>
      <c r="HYH56" s="3112"/>
      <c r="HYI56" s="3112"/>
      <c r="HYJ56" s="3112"/>
      <c r="HYK56" s="3112"/>
      <c r="HYL56" s="3112"/>
      <c r="HYM56" s="3112"/>
      <c r="HYN56" s="3112"/>
      <c r="HYO56" s="3112"/>
      <c r="HYP56" s="3112"/>
      <c r="HYQ56" s="3112"/>
      <c r="HYR56" s="3112"/>
      <c r="HYS56" s="3112"/>
      <c r="HYT56" s="3112"/>
      <c r="HYU56" s="3112"/>
      <c r="HYV56" s="3112"/>
      <c r="HYW56" s="3112"/>
      <c r="HYX56" s="3112"/>
      <c r="HYY56" s="3112"/>
      <c r="HYZ56" s="3112"/>
      <c r="HZA56" s="3112"/>
      <c r="HZB56" s="3112"/>
      <c r="HZC56" s="3112"/>
      <c r="HZD56" s="3112"/>
      <c r="HZE56" s="3112"/>
      <c r="HZF56" s="3112"/>
      <c r="HZG56" s="3112"/>
      <c r="HZH56" s="3112"/>
      <c r="HZI56" s="3112"/>
      <c r="HZJ56" s="3112"/>
      <c r="HZK56" s="3112"/>
      <c r="HZL56" s="3112"/>
      <c r="HZM56" s="3112"/>
      <c r="HZN56" s="3112"/>
      <c r="HZO56" s="3112"/>
      <c r="HZP56" s="3112"/>
      <c r="HZQ56" s="3112"/>
      <c r="HZR56" s="3112"/>
      <c r="HZS56" s="3112"/>
      <c r="HZT56" s="3112"/>
      <c r="HZU56" s="3112"/>
      <c r="HZV56" s="3112"/>
      <c r="HZW56" s="3112"/>
      <c r="HZX56" s="3112"/>
      <c r="HZY56" s="3112"/>
      <c r="HZZ56" s="3112"/>
      <c r="IAA56" s="3112"/>
      <c r="IAB56" s="3112"/>
      <c r="IAC56" s="3112"/>
      <c r="IAD56" s="3112"/>
      <c r="IAE56" s="3112"/>
      <c r="IAF56" s="3112"/>
      <c r="IAG56" s="3112"/>
      <c r="IAH56" s="3112"/>
      <c r="IAI56" s="3112"/>
      <c r="IAJ56" s="3112"/>
      <c r="IAK56" s="3112"/>
      <c r="IAL56" s="3112"/>
      <c r="IAM56" s="3112"/>
      <c r="IAN56" s="3112"/>
      <c r="IAO56" s="3112"/>
      <c r="IAP56" s="3112"/>
      <c r="IAQ56" s="3112"/>
      <c r="IAR56" s="3112"/>
      <c r="IAS56" s="3112"/>
      <c r="IAT56" s="3112"/>
      <c r="IAU56" s="3112"/>
      <c r="IAV56" s="3112"/>
      <c r="IAW56" s="3112"/>
      <c r="IAX56" s="3112"/>
      <c r="IAY56" s="3112"/>
      <c r="IAZ56" s="3112"/>
      <c r="IBA56" s="3112"/>
      <c r="IBB56" s="3112"/>
      <c r="IBC56" s="3112"/>
      <c r="IBD56" s="3112"/>
      <c r="IBE56" s="3112"/>
      <c r="IBF56" s="3112"/>
      <c r="IBG56" s="3112"/>
      <c r="IBH56" s="3112"/>
      <c r="IBI56" s="3112"/>
      <c r="IBJ56" s="3112"/>
      <c r="IBK56" s="3112"/>
      <c r="IBL56" s="3112"/>
      <c r="IBM56" s="3112"/>
      <c r="IBN56" s="3112"/>
      <c r="IBO56" s="3112"/>
      <c r="IBP56" s="3112"/>
      <c r="IBQ56" s="3112"/>
      <c r="IBR56" s="3112"/>
      <c r="IBS56" s="3112"/>
      <c r="IBT56" s="3112"/>
      <c r="IBU56" s="3112"/>
      <c r="IBV56" s="3112"/>
      <c r="IBW56" s="3112"/>
      <c r="IBX56" s="3112"/>
      <c r="IBY56" s="3112"/>
      <c r="IBZ56" s="3112"/>
      <c r="ICA56" s="3112"/>
      <c r="ICB56" s="3112"/>
      <c r="ICC56" s="3112"/>
      <c r="ICD56" s="3112"/>
      <c r="ICE56" s="3112"/>
      <c r="ICF56" s="3112"/>
      <c r="ICG56" s="3112"/>
      <c r="ICH56" s="3112"/>
      <c r="ICI56" s="3112"/>
      <c r="ICJ56" s="3112"/>
      <c r="ICK56" s="3112"/>
      <c r="ICL56" s="3112"/>
      <c r="ICM56" s="3112"/>
      <c r="ICN56" s="3112"/>
      <c r="ICO56" s="3112"/>
      <c r="ICP56" s="3112"/>
      <c r="ICQ56" s="3112"/>
      <c r="ICR56" s="3112"/>
      <c r="ICS56" s="3112"/>
      <c r="ICT56" s="3112"/>
      <c r="ICU56" s="3112"/>
      <c r="ICV56" s="3112"/>
      <c r="ICW56" s="3112"/>
      <c r="ICX56" s="3112"/>
      <c r="ICY56" s="3112"/>
      <c r="ICZ56" s="3112"/>
      <c r="IDA56" s="3112"/>
      <c r="IDB56" s="3112"/>
      <c r="IDC56" s="3112"/>
      <c r="IDD56" s="3112"/>
      <c r="IDE56" s="3112"/>
      <c r="IDF56" s="3112"/>
      <c r="IDG56" s="3112"/>
      <c r="IDH56" s="3112"/>
      <c r="IDI56" s="3112"/>
      <c r="IDJ56" s="3112"/>
      <c r="IDK56" s="3112"/>
      <c r="IDL56" s="3112"/>
      <c r="IDM56" s="3112"/>
      <c r="IDN56" s="3112"/>
      <c r="IDO56" s="3112"/>
      <c r="IDP56" s="3112"/>
      <c r="IDQ56" s="3112"/>
      <c r="IDR56" s="3112"/>
      <c r="IDS56" s="3112"/>
      <c r="IDT56" s="3112"/>
      <c r="IDU56" s="3112"/>
      <c r="IDV56" s="3112"/>
      <c r="IDW56" s="3112"/>
      <c r="IDX56" s="3112"/>
      <c r="IDY56" s="3112"/>
      <c r="IDZ56" s="3112"/>
      <c r="IEA56" s="3112"/>
      <c r="IEB56" s="3112"/>
      <c r="IEC56" s="3112"/>
      <c r="IED56" s="3112"/>
      <c r="IEE56" s="3112"/>
      <c r="IEF56" s="3112"/>
      <c r="IEG56" s="3112"/>
      <c r="IEH56" s="3112"/>
      <c r="IEI56" s="3112"/>
      <c r="IEJ56" s="3112"/>
      <c r="IEK56" s="3112"/>
      <c r="IEL56" s="3112"/>
      <c r="IEM56" s="3112"/>
      <c r="IEN56" s="3112"/>
      <c r="IEO56" s="3112"/>
      <c r="IEP56" s="3112"/>
      <c r="IEQ56" s="3112"/>
      <c r="IER56" s="3112"/>
      <c r="IES56" s="3112"/>
      <c r="IET56" s="3112"/>
      <c r="IEU56" s="3112"/>
      <c r="IEV56" s="3112"/>
      <c r="IEW56" s="3112"/>
      <c r="IEX56" s="3112"/>
      <c r="IEY56" s="3112"/>
      <c r="IEZ56" s="3112"/>
      <c r="IFA56" s="3112"/>
      <c r="IFB56" s="3112"/>
      <c r="IFC56" s="3112"/>
      <c r="IFD56" s="3112"/>
      <c r="IFE56" s="3112"/>
      <c r="IFF56" s="3112"/>
      <c r="IFG56" s="3112"/>
      <c r="IFH56" s="3112"/>
      <c r="IFI56" s="3112"/>
      <c r="IFJ56" s="3112"/>
      <c r="IFK56" s="3112"/>
      <c r="IFL56" s="3112"/>
      <c r="IFM56" s="3112"/>
      <c r="IFN56" s="3112"/>
      <c r="IFO56" s="3112"/>
      <c r="IFP56" s="3112"/>
      <c r="IFQ56" s="3112"/>
      <c r="IFR56" s="3112"/>
      <c r="IFS56" s="3112"/>
      <c r="IFT56" s="3112"/>
      <c r="IFU56" s="3112"/>
      <c r="IFV56" s="3112"/>
      <c r="IFW56" s="3112"/>
      <c r="IFX56" s="3112"/>
      <c r="IFY56" s="3112"/>
      <c r="IFZ56" s="3112"/>
      <c r="IGA56" s="3112"/>
      <c r="IGB56" s="3112"/>
      <c r="IGC56" s="3112"/>
      <c r="IGD56" s="3112"/>
      <c r="IGE56" s="3112"/>
      <c r="IGF56" s="3112"/>
      <c r="IGG56" s="3112"/>
      <c r="IGH56" s="3112"/>
      <c r="IGI56" s="3112"/>
      <c r="IGJ56" s="3112"/>
      <c r="IGK56" s="3112"/>
      <c r="IGL56" s="3112"/>
      <c r="IGM56" s="3112"/>
      <c r="IGN56" s="3112"/>
      <c r="IGO56" s="3112"/>
      <c r="IGP56" s="3112"/>
      <c r="IGQ56" s="3112"/>
      <c r="IGR56" s="3112"/>
      <c r="IGS56" s="3112"/>
      <c r="IGT56" s="3112"/>
      <c r="IGU56" s="3112"/>
      <c r="IGV56" s="3112"/>
      <c r="IGW56" s="3112"/>
      <c r="IGX56" s="3112"/>
      <c r="IGY56" s="3112"/>
      <c r="IGZ56" s="3112"/>
      <c r="IHA56" s="3112"/>
      <c r="IHB56" s="3112"/>
      <c r="IHC56" s="3112"/>
      <c r="IHD56" s="3112"/>
      <c r="IHE56" s="3112"/>
      <c r="IHF56" s="3112"/>
      <c r="IHG56" s="3112"/>
      <c r="IHH56" s="3112"/>
      <c r="IHI56" s="3112"/>
      <c r="IHJ56" s="3112"/>
      <c r="IHK56" s="3112"/>
      <c r="IHL56" s="3112"/>
      <c r="IHM56" s="3112"/>
      <c r="IHN56" s="3112"/>
      <c r="IHO56" s="3112"/>
      <c r="IHP56" s="3112"/>
      <c r="IHQ56" s="3112"/>
      <c r="IHR56" s="3112"/>
      <c r="IHS56" s="3112"/>
      <c r="IHT56" s="3112"/>
      <c r="IHU56" s="3112"/>
      <c r="IHV56" s="3112"/>
      <c r="IHW56" s="3112"/>
      <c r="IHX56" s="3112"/>
      <c r="IHY56" s="3112"/>
      <c r="IHZ56" s="3112"/>
      <c r="IIA56" s="3112"/>
      <c r="IIB56" s="3112"/>
      <c r="IIC56" s="3112"/>
      <c r="IID56" s="3112"/>
      <c r="IIE56" s="3112"/>
      <c r="IIF56" s="3112"/>
      <c r="IIG56" s="3112"/>
      <c r="IIH56" s="3112"/>
      <c r="III56" s="3112"/>
      <c r="IIJ56" s="3112"/>
      <c r="IIK56" s="3112"/>
      <c r="IIL56" s="3112"/>
      <c r="IIM56" s="3112"/>
      <c r="IIN56" s="3112"/>
      <c r="IIO56" s="3112"/>
      <c r="IIP56" s="3112"/>
      <c r="IIQ56" s="3112"/>
      <c r="IIR56" s="3112"/>
      <c r="IIS56" s="3112"/>
      <c r="IIT56" s="3112"/>
      <c r="IIU56" s="3112"/>
      <c r="IIV56" s="3112"/>
      <c r="IIW56" s="3112"/>
      <c r="IIX56" s="3112"/>
      <c r="IIY56" s="3112"/>
      <c r="IIZ56" s="3112"/>
      <c r="IJA56" s="3112"/>
      <c r="IJB56" s="3112"/>
      <c r="IJC56" s="3112"/>
      <c r="IJD56" s="3112"/>
      <c r="IJE56" s="3112"/>
      <c r="IJF56" s="3112"/>
      <c r="IJG56" s="3112"/>
      <c r="IJH56" s="3112"/>
      <c r="IJI56" s="3112"/>
      <c r="IJJ56" s="3112"/>
      <c r="IJK56" s="3112"/>
      <c r="IJL56" s="3112"/>
      <c r="IJM56" s="3112"/>
      <c r="IJN56" s="3112"/>
      <c r="IJO56" s="3112"/>
      <c r="IJP56" s="3112"/>
      <c r="IJQ56" s="3112"/>
      <c r="IJR56" s="3112"/>
      <c r="IJS56" s="3112"/>
      <c r="IJT56" s="3112"/>
      <c r="IJU56" s="3112"/>
      <c r="IJV56" s="3112"/>
      <c r="IJW56" s="3112"/>
      <c r="IJX56" s="3112"/>
      <c r="IJY56" s="3112"/>
      <c r="IJZ56" s="3112"/>
      <c r="IKA56" s="3112"/>
      <c r="IKB56" s="3112"/>
      <c r="IKC56" s="3112"/>
      <c r="IKD56" s="3112"/>
      <c r="IKE56" s="3112"/>
      <c r="IKF56" s="3112"/>
      <c r="IKG56" s="3112"/>
      <c r="IKH56" s="3112"/>
      <c r="IKI56" s="3112"/>
      <c r="IKJ56" s="3112"/>
      <c r="IKK56" s="3112"/>
      <c r="IKL56" s="3112"/>
      <c r="IKM56" s="3112"/>
      <c r="IKN56" s="3112"/>
      <c r="IKO56" s="3112"/>
      <c r="IKP56" s="3112"/>
      <c r="IKQ56" s="3112"/>
      <c r="IKR56" s="3112"/>
      <c r="IKS56" s="3112"/>
      <c r="IKT56" s="3112"/>
      <c r="IKU56" s="3112"/>
      <c r="IKV56" s="3112"/>
      <c r="IKW56" s="3112"/>
      <c r="IKX56" s="3112"/>
      <c r="IKY56" s="3112"/>
      <c r="IKZ56" s="3112"/>
      <c r="ILA56" s="3112"/>
      <c r="ILB56" s="3112"/>
      <c r="ILC56" s="3112"/>
      <c r="ILD56" s="3112"/>
      <c r="ILE56" s="3112"/>
      <c r="ILF56" s="3112"/>
      <c r="ILG56" s="3112"/>
      <c r="ILH56" s="3112"/>
      <c r="ILI56" s="3112"/>
      <c r="ILJ56" s="3112"/>
      <c r="ILK56" s="3112"/>
      <c r="ILL56" s="3112"/>
      <c r="ILM56" s="3112"/>
      <c r="ILN56" s="3112"/>
      <c r="ILO56" s="3112"/>
      <c r="ILP56" s="3112"/>
      <c r="ILQ56" s="3112"/>
      <c r="ILR56" s="3112"/>
      <c r="ILS56" s="3112"/>
      <c r="ILT56" s="3112"/>
      <c r="ILU56" s="3112"/>
      <c r="ILV56" s="3112"/>
      <c r="ILW56" s="3112"/>
      <c r="ILX56" s="3112"/>
      <c r="ILY56" s="3112"/>
      <c r="ILZ56" s="3112"/>
      <c r="IMA56" s="3112"/>
      <c r="IMB56" s="3112"/>
      <c r="IMC56" s="3112"/>
      <c r="IMD56" s="3112"/>
      <c r="IME56" s="3112"/>
      <c r="IMF56" s="3112"/>
      <c r="IMG56" s="3112"/>
      <c r="IMH56" s="3112"/>
      <c r="IMI56" s="3112"/>
      <c r="IMJ56" s="3112"/>
      <c r="IMK56" s="3112"/>
      <c r="IML56" s="3112"/>
      <c r="IMM56" s="3112"/>
      <c r="IMN56" s="3112"/>
      <c r="IMO56" s="3112"/>
      <c r="IMP56" s="3112"/>
      <c r="IMQ56" s="3112"/>
      <c r="IMR56" s="3112"/>
      <c r="IMS56" s="3112"/>
      <c r="IMT56" s="3112"/>
      <c r="IMU56" s="3112"/>
      <c r="IMV56" s="3112"/>
      <c r="IMW56" s="3112"/>
      <c r="IMX56" s="3112"/>
      <c r="IMY56" s="3112"/>
      <c r="IMZ56" s="3112"/>
      <c r="INA56" s="3112"/>
      <c r="INB56" s="3112"/>
      <c r="INC56" s="3112"/>
      <c r="IND56" s="3112"/>
      <c r="INE56" s="3112"/>
      <c r="INF56" s="3112"/>
      <c r="ING56" s="3112"/>
      <c r="INH56" s="3112"/>
      <c r="INI56" s="3112"/>
      <c r="INJ56" s="3112"/>
      <c r="INK56" s="3112"/>
      <c r="INL56" s="3112"/>
      <c r="INM56" s="3112"/>
      <c r="INN56" s="3112"/>
      <c r="INO56" s="3112"/>
      <c r="INP56" s="3112"/>
      <c r="INQ56" s="3112"/>
      <c r="INR56" s="3112"/>
      <c r="INS56" s="3112"/>
      <c r="INT56" s="3112"/>
      <c r="INU56" s="3112"/>
      <c r="INV56" s="3112"/>
      <c r="INW56" s="3112"/>
      <c r="INX56" s="3112"/>
      <c r="INY56" s="3112"/>
      <c r="INZ56" s="3112"/>
      <c r="IOA56" s="3112"/>
      <c r="IOB56" s="3112"/>
      <c r="IOC56" s="3112"/>
      <c r="IOD56" s="3112"/>
      <c r="IOE56" s="3112"/>
      <c r="IOF56" s="3112"/>
      <c r="IOG56" s="3112"/>
      <c r="IOH56" s="3112"/>
      <c r="IOI56" s="3112"/>
      <c r="IOJ56" s="3112"/>
      <c r="IOK56" s="3112"/>
      <c r="IOL56" s="3112"/>
      <c r="IOM56" s="3112"/>
      <c r="ION56" s="3112"/>
      <c r="IOO56" s="3112"/>
      <c r="IOP56" s="3112"/>
      <c r="IOQ56" s="3112"/>
      <c r="IOR56" s="3112"/>
      <c r="IOS56" s="3112"/>
      <c r="IOT56" s="3112"/>
      <c r="IOU56" s="3112"/>
      <c r="IOV56" s="3112"/>
      <c r="IOW56" s="3112"/>
      <c r="IOX56" s="3112"/>
      <c r="IOY56" s="3112"/>
      <c r="IOZ56" s="3112"/>
      <c r="IPA56" s="3112"/>
      <c r="IPB56" s="3112"/>
      <c r="IPC56" s="3112"/>
      <c r="IPD56" s="3112"/>
      <c r="IPE56" s="3112"/>
      <c r="IPF56" s="3112"/>
      <c r="IPG56" s="3112"/>
      <c r="IPH56" s="3112"/>
      <c r="IPI56" s="3112"/>
      <c r="IPJ56" s="3112"/>
      <c r="IPK56" s="3112"/>
      <c r="IPL56" s="3112"/>
      <c r="IPM56" s="3112"/>
      <c r="IPN56" s="3112"/>
      <c r="IPO56" s="3112"/>
      <c r="IPP56" s="3112"/>
      <c r="IPQ56" s="3112"/>
      <c r="IPR56" s="3112"/>
      <c r="IPS56" s="3112"/>
      <c r="IPT56" s="3112"/>
      <c r="IPU56" s="3112"/>
      <c r="IPV56" s="3112"/>
      <c r="IPW56" s="3112"/>
      <c r="IPX56" s="3112"/>
      <c r="IPY56" s="3112"/>
      <c r="IPZ56" s="3112"/>
      <c r="IQA56" s="3112"/>
      <c r="IQB56" s="3112"/>
      <c r="IQC56" s="3112"/>
      <c r="IQD56" s="3112"/>
      <c r="IQE56" s="3112"/>
      <c r="IQF56" s="3112"/>
      <c r="IQG56" s="3112"/>
      <c r="IQH56" s="3112"/>
      <c r="IQI56" s="3112"/>
      <c r="IQJ56" s="3112"/>
      <c r="IQK56" s="3112"/>
      <c r="IQL56" s="3112"/>
      <c r="IQM56" s="3112"/>
      <c r="IQN56" s="3112"/>
      <c r="IQO56" s="3112"/>
      <c r="IQP56" s="3112"/>
      <c r="IQQ56" s="3112"/>
      <c r="IQR56" s="3112"/>
      <c r="IQS56" s="3112"/>
      <c r="IQT56" s="3112"/>
      <c r="IQU56" s="3112"/>
      <c r="IQV56" s="3112"/>
      <c r="IQW56" s="3112"/>
      <c r="IQX56" s="3112"/>
      <c r="IQY56" s="3112"/>
      <c r="IQZ56" s="3112"/>
      <c r="IRA56" s="3112"/>
      <c r="IRB56" s="3112"/>
      <c r="IRC56" s="3112"/>
      <c r="IRD56" s="3112"/>
      <c r="IRE56" s="3112"/>
      <c r="IRF56" s="3112"/>
      <c r="IRG56" s="3112"/>
      <c r="IRH56" s="3112"/>
      <c r="IRI56" s="3112"/>
      <c r="IRJ56" s="3112"/>
      <c r="IRK56" s="3112"/>
      <c r="IRL56" s="3112"/>
      <c r="IRM56" s="3112"/>
      <c r="IRN56" s="3112"/>
      <c r="IRO56" s="3112"/>
      <c r="IRP56" s="3112"/>
      <c r="IRQ56" s="3112"/>
      <c r="IRR56" s="3112"/>
      <c r="IRS56" s="3112"/>
      <c r="IRT56" s="3112"/>
      <c r="IRU56" s="3112"/>
      <c r="IRV56" s="3112"/>
      <c r="IRW56" s="3112"/>
      <c r="IRX56" s="3112"/>
      <c r="IRY56" s="3112"/>
      <c r="IRZ56" s="3112"/>
      <c r="ISA56" s="3112"/>
      <c r="ISB56" s="3112"/>
      <c r="ISC56" s="3112"/>
      <c r="ISD56" s="3112"/>
      <c r="ISE56" s="3112"/>
      <c r="ISF56" s="3112"/>
      <c r="ISG56" s="3112"/>
      <c r="ISH56" s="3112"/>
      <c r="ISI56" s="3112"/>
      <c r="ISJ56" s="3112"/>
      <c r="ISK56" s="3112"/>
      <c r="ISL56" s="3112"/>
      <c r="ISM56" s="3112"/>
      <c r="ISN56" s="3112"/>
      <c r="ISO56" s="3112"/>
      <c r="ISP56" s="3112"/>
      <c r="ISQ56" s="3112"/>
      <c r="ISR56" s="3112"/>
      <c r="ISS56" s="3112"/>
      <c r="IST56" s="3112"/>
      <c r="ISU56" s="3112"/>
      <c r="ISV56" s="3112"/>
      <c r="ISW56" s="3112"/>
      <c r="ISX56" s="3112"/>
      <c r="ISY56" s="3112"/>
      <c r="ISZ56" s="3112"/>
      <c r="ITA56" s="3112"/>
      <c r="ITB56" s="3112"/>
      <c r="ITC56" s="3112"/>
      <c r="ITD56" s="3112"/>
      <c r="ITE56" s="3112"/>
      <c r="ITF56" s="3112"/>
      <c r="ITG56" s="3112"/>
      <c r="ITH56" s="3112"/>
      <c r="ITI56" s="3112"/>
      <c r="ITJ56" s="3112"/>
      <c r="ITK56" s="3112"/>
      <c r="ITL56" s="3112"/>
      <c r="ITM56" s="3112"/>
      <c r="ITN56" s="3112"/>
      <c r="ITO56" s="3112"/>
      <c r="ITP56" s="3112"/>
      <c r="ITQ56" s="3112"/>
      <c r="ITR56" s="3112"/>
      <c r="ITS56" s="3112"/>
      <c r="ITT56" s="3112"/>
      <c r="ITU56" s="3112"/>
      <c r="ITV56" s="3112"/>
      <c r="ITW56" s="3112"/>
      <c r="ITX56" s="3112"/>
      <c r="ITY56" s="3112"/>
      <c r="ITZ56" s="3112"/>
      <c r="IUA56" s="3112"/>
      <c r="IUB56" s="3112"/>
      <c r="IUC56" s="3112"/>
      <c r="IUD56" s="3112"/>
      <c r="IUE56" s="3112"/>
      <c r="IUF56" s="3112"/>
      <c r="IUG56" s="3112"/>
      <c r="IUH56" s="3112"/>
      <c r="IUI56" s="3112"/>
      <c r="IUJ56" s="3112"/>
      <c r="IUK56" s="3112"/>
      <c r="IUL56" s="3112"/>
      <c r="IUM56" s="3112"/>
      <c r="IUN56" s="3112"/>
      <c r="IUO56" s="3112"/>
      <c r="IUP56" s="3112"/>
      <c r="IUQ56" s="3112"/>
      <c r="IUR56" s="3112"/>
      <c r="IUS56" s="3112"/>
      <c r="IUT56" s="3112"/>
      <c r="IUU56" s="3112"/>
      <c r="IUV56" s="3112"/>
      <c r="IUW56" s="3112"/>
      <c r="IUX56" s="3112"/>
      <c r="IUY56" s="3112"/>
      <c r="IUZ56" s="3112"/>
      <c r="IVA56" s="3112"/>
      <c r="IVB56" s="3112"/>
      <c r="IVC56" s="3112"/>
      <c r="IVD56" s="3112"/>
      <c r="IVE56" s="3112"/>
      <c r="IVF56" s="3112"/>
      <c r="IVG56" s="3112"/>
      <c r="IVH56" s="3112"/>
      <c r="IVI56" s="3112"/>
      <c r="IVJ56" s="3112"/>
      <c r="IVK56" s="3112"/>
      <c r="IVL56" s="3112"/>
      <c r="IVM56" s="3112"/>
      <c r="IVN56" s="3112"/>
      <c r="IVO56" s="3112"/>
      <c r="IVP56" s="3112"/>
      <c r="IVQ56" s="3112"/>
      <c r="IVR56" s="3112"/>
      <c r="IVS56" s="3112"/>
      <c r="IVT56" s="3112"/>
      <c r="IVU56" s="3112"/>
      <c r="IVV56" s="3112"/>
      <c r="IVW56" s="3112"/>
      <c r="IVX56" s="3112"/>
      <c r="IVY56" s="3112"/>
      <c r="IVZ56" s="3112"/>
      <c r="IWA56" s="3112"/>
      <c r="IWB56" s="3112"/>
      <c r="IWC56" s="3112"/>
      <c r="IWD56" s="3112"/>
      <c r="IWE56" s="3112"/>
      <c r="IWF56" s="3112"/>
      <c r="IWG56" s="3112"/>
      <c r="IWH56" s="3112"/>
      <c r="IWI56" s="3112"/>
      <c r="IWJ56" s="3112"/>
      <c r="IWK56" s="3112"/>
      <c r="IWL56" s="3112"/>
      <c r="IWM56" s="3112"/>
      <c r="IWN56" s="3112"/>
      <c r="IWO56" s="3112"/>
      <c r="IWP56" s="3112"/>
      <c r="IWQ56" s="3112"/>
      <c r="IWR56" s="3112"/>
      <c r="IWS56" s="3112"/>
      <c r="IWT56" s="3112"/>
      <c r="IWU56" s="3112"/>
      <c r="IWV56" s="3112"/>
      <c r="IWW56" s="3112"/>
      <c r="IWX56" s="3112"/>
      <c r="IWY56" s="3112"/>
      <c r="IWZ56" s="3112"/>
      <c r="IXA56" s="3112"/>
      <c r="IXB56" s="3112"/>
      <c r="IXC56" s="3112"/>
      <c r="IXD56" s="3112"/>
      <c r="IXE56" s="3112"/>
      <c r="IXF56" s="3112"/>
      <c r="IXG56" s="3112"/>
      <c r="IXH56" s="3112"/>
      <c r="IXI56" s="3112"/>
      <c r="IXJ56" s="3112"/>
      <c r="IXK56" s="3112"/>
      <c r="IXL56" s="3112"/>
      <c r="IXM56" s="3112"/>
      <c r="IXN56" s="3112"/>
      <c r="IXO56" s="3112"/>
      <c r="IXP56" s="3112"/>
      <c r="IXQ56" s="3112"/>
      <c r="IXR56" s="3112"/>
      <c r="IXS56" s="3112"/>
      <c r="IXT56" s="3112"/>
      <c r="IXU56" s="3112"/>
      <c r="IXV56" s="3112"/>
      <c r="IXW56" s="3112"/>
      <c r="IXX56" s="3112"/>
      <c r="IXY56" s="3112"/>
      <c r="IXZ56" s="3112"/>
      <c r="IYA56" s="3112"/>
      <c r="IYB56" s="3112"/>
      <c r="IYC56" s="3112"/>
      <c r="IYD56" s="3112"/>
      <c r="IYE56" s="3112"/>
      <c r="IYF56" s="3112"/>
      <c r="IYG56" s="3112"/>
      <c r="IYH56" s="3112"/>
      <c r="IYI56" s="3112"/>
      <c r="IYJ56" s="3112"/>
      <c r="IYK56" s="3112"/>
      <c r="IYL56" s="3112"/>
      <c r="IYM56" s="3112"/>
      <c r="IYN56" s="3112"/>
      <c r="IYO56" s="3112"/>
      <c r="IYP56" s="3112"/>
      <c r="IYQ56" s="3112"/>
      <c r="IYR56" s="3112"/>
      <c r="IYS56" s="3112"/>
      <c r="IYT56" s="3112"/>
      <c r="IYU56" s="3112"/>
      <c r="IYV56" s="3112"/>
      <c r="IYW56" s="3112"/>
      <c r="IYX56" s="3112"/>
      <c r="IYY56" s="3112"/>
      <c r="IYZ56" s="3112"/>
      <c r="IZA56" s="3112"/>
      <c r="IZB56" s="3112"/>
      <c r="IZC56" s="3112"/>
      <c r="IZD56" s="3112"/>
      <c r="IZE56" s="3112"/>
      <c r="IZF56" s="3112"/>
      <c r="IZG56" s="3112"/>
      <c r="IZH56" s="3112"/>
      <c r="IZI56" s="3112"/>
      <c r="IZJ56" s="3112"/>
      <c r="IZK56" s="3112"/>
      <c r="IZL56" s="3112"/>
      <c r="IZM56" s="3112"/>
      <c r="IZN56" s="3112"/>
      <c r="IZO56" s="3112"/>
      <c r="IZP56" s="3112"/>
      <c r="IZQ56" s="3112"/>
      <c r="IZR56" s="3112"/>
      <c r="IZS56" s="3112"/>
      <c r="IZT56" s="3112"/>
      <c r="IZU56" s="3112"/>
      <c r="IZV56" s="3112"/>
      <c r="IZW56" s="3112"/>
      <c r="IZX56" s="3112"/>
      <c r="IZY56" s="3112"/>
      <c r="IZZ56" s="3112"/>
      <c r="JAA56" s="3112"/>
      <c r="JAB56" s="3112"/>
      <c r="JAC56" s="3112"/>
      <c r="JAD56" s="3112"/>
      <c r="JAE56" s="3112"/>
      <c r="JAF56" s="3112"/>
      <c r="JAG56" s="3112"/>
      <c r="JAH56" s="3112"/>
      <c r="JAI56" s="3112"/>
      <c r="JAJ56" s="3112"/>
      <c r="JAK56" s="3112"/>
      <c r="JAL56" s="3112"/>
      <c r="JAM56" s="3112"/>
      <c r="JAN56" s="3112"/>
      <c r="JAO56" s="3112"/>
      <c r="JAP56" s="3112"/>
      <c r="JAQ56" s="3112"/>
      <c r="JAR56" s="3112"/>
      <c r="JAS56" s="3112"/>
      <c r="JAT56" s="3112"/>
      <c r="JAU56" s="3112"/>
      <c r="JAV56" s="3112"/>
      <c r="JAW56" s="3112"/>
      <c r="JAX56" s="3112"/>
      <c r="JAY56" s="3112"/>
      <c r="JAZ56" s="3112"/>
      <c r="JBA56" s="3112"/>
      <c r="JBB56" s="3112"/>
      <c r="JBC56" s="3112"/>
      <c r="JBD56" s="3112"/>
      <c r="JBE56" s="3112"/>
      <c r="JBF56" s="3112"/>
      <c r="JBG56" s="3112"/>
      <c r="JBH56" s="3112"/>
      <c r="JBI56" s="3112"/>
      <c r="JBJ56" s="3112"/>
      <c r="JBK56" s="3112"/>
      <c r="JBL56" s="3112"/>
      <c r="JBM56" s="3112"/>
      <c r="JBN56" s="3112"/>
      <c r="JBO56" s="3112"/>
      <c r="JBP56" s="3112"/>
      <c r="JBQ56" s="3112"/>
      <c r="JBR56" s="3112"/>
      <c r="JBS56" s="3112"/>
      <c r="JBT56" s="3112"/>
      <c r="JBU56" s="3112"/>
      <c r="JBV56" s="3112"/>
      <c r="JBW56" s="3112"/>
      <c r="JBX56" s="3112"/>
      <c r="JBY56" s="3112"/>
      <c r="JBZ56" s="3112"/>
      <c r="JCA56" s="3112"/>
      <c r="JCB56" s="3112"/>
      <c r="JCC56" s="3112"/>
      <c r="JCD56" s="3112"/>
      <c r="JCE56" s="3112"/>
      <c r="JCF56" s="3112"/>
      <c r="JCG56" s="3112"/>
      <c r="JCH56" s="3112"/>
      <c r="JCI56" s="3112"/>
      <c r="JCJ56" s="3112"/>
      <c r="JCK56" s="3112"/>
      <c r="JCL56" s="3112"/>
      <c r="JCM56" s="3112"/>
      <c r="JCN56" s="3112"/>
      <c r="JCO56" s="3112"/>
      <c r="JCP56" s="3112"/>
      <c r="JCQ56" s="3112"/>
      <c r="JCR56" s="3112"/>
      <c r="JCS56" s="3112"/>
      <c r="JCT56" s="3112"/>
      <c r="JCU56" s="3112"/>
      <c r="JCV56" s="3112"/>
      <c r="JCW56" s="3112"/>
      <c r="JCX56" s="3112"/>
      <c r="JCY56" s="3112"/>
      <c r="JCZ56" s="3112"/>
      <c r="JDA56" s="3112"/>
      <c r="JDB56" s="3112"/>
      <c r="JDC56" s="3112"/>
      <c r="JDD56" s="3112"/>
      <c r="JDE56" s="3112"/>
      <c r="JDF56" s="3112"/>
      <c r="JDG56" s="3112"/>
      <c r="JDH56" s="3112"/>
      <c r="JDI56" s="3112"/>
      <c r="JDJ56" s="3112"/>
      <c r="JDK56" s="3112"/>
      <c r="JDL56" s="3112"/>
      <c r="JDM56" s="3112"/>
      <c r="JDN56" s="3112"/>
      <c r="JDO56" s="3112"/>
      <c r="JDP56" s="3112"/>
      <c r="JDQ56" s="3112"/>
      <c r="JDR56" s="3112"/>
      <c r="JDS56" s="3112"/>
      <c r="JDT56" s="3112"/>
      <c r="JDU56" s="3112"/>
      <c r="JDV56" s="3112"/>
      <c r="JDW56" s="3112"/>
      <c r="JDX56" s="3112"/>
      <c r="JDY56" s="3112"/>
      <c r="JDZ56" s="3112"/>
      <c r="JEA56" s="3112"/>
      <c r="JEB56" s="3112"/>
      <c r="JEC56" s="3112"/>
      <c r="JED56" s="3112"/>
      <c r="JEE56" s="3112"/>
      <c r="JEF56" s="3112"/>
      <c r="JEG56" s="3112"/>
      <c r="JEH56" s="3112"/>
      <c r="JEI56" s="3112"/>
      <c r="JEJ56" s="3112"/>
      <c r="JEK56" s="3112"/>
      <c r="JEL56" s="3112"/>
      <c r="JEM56" s="3112"/>
      <c r="JEN56" s="3112"/>
      <c r="JEO56" s="3112"/>
      <c r="JEP56" s="3112"/>
      <c r="JEQ56" s="3112"/>
      <c r="JER56" s="3112"/>
      <c r="JES56" s="3112"/>
      <c r="JET56" s="3112"/>
      <c r="JEU56" s="3112"/>
      <c r="JEV56" s="3112"/>
      <c r="JEW56" s="3112"/>
      <c r="JEX56" s="3112"/>
      <c r="JEY56" s="3112"/>
      <c r="JEZ56" s="3112"/>
      <c r="JFA56" s="3112"/>
      <c r="JFB56" s="3112"/>
      <c r="JFC56" s="3112"/>
      <c r="JFD56" s="3112"/>
      <c r="JFE56" s="3112"/>
      <c r="JFF56" s="3112"/>
      <c r="JFG56" s="3112"/>
      <c r="JFH56" s="3112"/>
      <c r="JFI56" s="3112"/>
      <c r="JFJ56" s="3112"/>
      <c r="JFK56" s="3112"/>
      <c r="JFL56" s="3112"/>
      <c r="JFM56" s="3112"/>
      <c r="JFN56" s="3112"/>
      <c r="JFO56" s="3112"/>
      <c r="JFP56" s="3112"/>
      <c r="JFQ56" s="3112"/>
      <c r="JFR56" s="3112"/>
      <c r="JFS56" s="3112"/>
      <c r="JFT56" s="3112"/>
      <c r="JFU56" s="3112"/>
      <c r="JFV56" s="3112"/>
      <c r="JFW56" s="3112"/>
      <c r="JFX56" s="3112"/>
      <c r="JFY56" s="3112"/>
      <c r="JFZ56" s="3112"/>
      <c r="JGA56" s="3112"/>
      <c r="JGB56" s="3112"/>
      <c r="JGC56" s="3112"/>
      <c r="JGD56" s="3112"/>
      <c r="JGE56" s="3112"/>
      <c r="JGF56" s="3112"/>
      <c r="JGG56" s="3112"/>
      <c r="JGH56" s="3112"/>
      <c r="JGI56" s="3112"/>
      <c r="JGJ56" s="3112"/>
      <c r="JGK56" s="3112"/>
      <c r="JGL56" s="3112"/>
      <c r="JGM56" s="3112"/>
      <c r="JGN56" s="3112"/>
      <c r="JGO56" s="3112"/>
      <c r="JGP56" s="3112"/>
      <c r="JGQ56" s="3112"/>
      <c r="JGR56" s="3112"/>
      <c r="JGS56" s="3112"/>
      <c r="JGT56" s="3112"/>
      <c r="JGU56" s="3112"/>
      <c r="JGV56" s="3112"/>
      <c r="JGW56" s="3112"/>
      <c r="JGX56" s="3112"/>
      <c r="JGY56" s="3112"/>
      <c r="JGZ56" s="3112"/>
      <c r="JHA56" s="3112"/>
      <c r="JHB56" s="3112"/>
      <c r="JHC56" s="3112"/>
      <c r="JHD56" s="3112"/>
      <c r="JHE56" s="3112"/>
      <c r="JHF56" s="3112"/>
      <c r="JHG56" s="3112"/>
      <c r="JHH56" s="3112"/>
      <c r="JHI56" s="3112"/>
      <c r="JHJ56" s="3112"/>
      <c r="JHK56" s="3112"/>
      <c r="JHL56" s="3112"/>
      <c r="JHM56" s="3112"/>
      <c r="JHN56" s="3112"/>
      <c r="JHO56" s="3112"/>
      <c r="JHP56" s="3112"/>
      <c r="JHQ56" s="3112"/>
      <c r="JHR56" s="3112"/>
      <c r="JHS56" s="3112"/>
      <c r="JHT56" s="3112"/>
      <c r="JHU56" s="3112"/>
      <c r="JHV56" s="3112"/>
      <c r="JHW56" s="3112"/>
      <c r="JHX56" s="3112"/>
      <c r="JHY56" s="3112"/>
      <c r="JHZ56" s="3112"/>
      <c r="JIA56" s="3112"/>
      <c r="JIB56" s="3112"/>
      <c r="JIC56" s="3112"/>
      <c r="JID56" s="3112"/>
      <c r="JIE56" s="3112"/>
      <c r="JIF56" s="3112"/>
      <c r="JIG56" s="3112"/>
      <c r="JIH56" s="3112"/>
      <c r="JII56" s="3112"/>
      <c r="JIJ56" s="3112"/>
      <c r="JIK56" s="3112"/>
      <c r="JIL56" s="3112"/>
      <c r="JIM56" s="3112"/>
      <c r="JIN56" s="3112"/>
      <c r="JIO56" s="3112"/>
      <c r="JIP56" s="3112"/>
      <c r="JIQ56" s="3112"/>
      <c r="JIR56" s="3112"/>
      <c r="JIS56" s="3112"/>
      <c r="JIT56" s="3112"/>
      <c r="JIU56" s="3112"/>
      <c r="JIV56" s="3112"/>
      <c r="JIW56" s="3112"/>
      <c r="JIX56" s="3112"/>
      <c r="JIY56" s="3112"/>
      <c r="JIZ56" s="3112"/>
      <c r="JJA56" s="3112"/>
      <c r="JJB56" s="3112"/>
      <c r="JJC56" s="3112"/>
      <c r="JJD56" s="3112"/>
      <c r="JJE56" s="3112"/>
      <c r="JJF56" s="3112"/>
      <c r="JJG56" s="3112"/>
      <c r="JJH56" s="3112"/>
      <c r="JJI56" s="3112"/>
      <c r="JJJ56" s="3112"/>
      <c r="JJK56" s="3112"/>
      <c r="JJL56" s="3112"/>
      <c r="JJM56" s="3112"/>
      <c r="JJN56" s="3112"/>
      <c r="JJO56" s="3112"/>
      <c r="JJP56" s="3112"/>
      <c r="JJQ56" s="3112"/>
      <c r="JJR56" s="3112"/>
      <c r="JJS56" s="3112"/>
      <c r="JJT56" s="3112"/>
      <c r="JJU56" s="3112"/>
      <c r="JJV56" s="3112"/>
      <c r="JJW56" s="3112"/>
      <c r="JJX56" s="3112"/>
      <c r="JJY56" s="3112"/>
      <c r="JJZ56" s="3112"/>
      <c r="JKA56" s="3112"/>
      <c r="JKB56" s="3112"/>
      <c r="JKC56" s="3112"/>
      <c r="JKD56" s="3112"/>
      <c r="JKE56" s="3112"/>
      <c r="JKF56" s="3112"/>
      <c r="JKG56" s="3112"/>
      <c r="JKH56" s="3112"/>
      <c r="JKI56" s="3112"/>
      <c r="JKJ56" s="3112"/>
      <c r="JKK56" s="3112"/>
      <c r="JKL56" s="3112"/>
      <c r="JKM56" s="3112"/>
      <c r="JKN56" s="3112"/>
      <c r="JKO56" s="3112"/>
      <c r="JKP56" s="3112"/>
      <c r="JKQ56" s="3112"/>
      <c r="JKR56" s="3112"/>
      <c r="JKS56" s="3112"/>
      <c r="JKT56" s="3112"/>
      <c r="JKU56" s="3112"/>
      <c r="JKV56" s="3112"/>
      <c r="JKW56" s="3112"/>
      <c r="JKX56" s="3112"/>
      <c r="JKY56" s="3112"/>
      <c r="JKZ56" s="3112"/>
      <c r="JLA56" s="3112"/>
      <c r="JLB56" s="3112"/>
      <c r="JLC56" s="3112"/>
      <c r="JLD56" s="3112"/>
      <c r="JLE56" s="3112"/>
      <c r="JLF56" s="3112"/>
      <c r="JLG56" s="3112"/>
      <c r="JLH56" s="3112"/>
      <c r="JLI56" s="3112"/>
      <c r="JLJ56" s="3112"/>
      <c r="JLK56" s="3112"/>
      <c r="JLL56" s="3112"/>
      <c r="JLM56" s="3112"/>
      <c r="JLN56" s="3112"/>
      <c r="JLO56" s="3112"/>
      <c r="JLP56" s="3112"/>
      <c r="JLQ56" s="3112"/>
      <c r="JLR56" s="3112"/>
      <c r="JLS56" s="3112"/>
      <c r="JLT56" s="3112"/>
      <c r="JLU56" s="3112"/>
      <c r="JLV56" s="3112"/>
      <c r="JLW56" s="3112"/>
      <c r="JLX56" s="3112"/>
      <c r="JLY56" s="3112"/>
      <c r="JLZ56" s="3112"/>
      <c r="JMA56" s="3112"/>
      <c r="JMB56" s="3112"/>
      <c r="JMC56" s="3112"/>
      <c r="JMD56" s="3112"/>
      <c r="JME56" s="3112"/>
      <c r="JMF56" s="3112"/>
      <c r="JMG56" s="3112"/>
      <c r="JMH56" s="3112"/>
      <c r="JMI56" s="3112"/>
      <c r="JMJ56" s="3112"/>
      <c r="JMK56" s="3112"/>
      <c r="JML56" s="3112"/>
      <c r="JMM56" s="3112"/>
      <c r="JMN56" s="3112"/>
      <c r="JMO56" s="3112"/>
      <c r="JMP56" s="3112"/>
      <c r="JMQ56" s="3112"/>
      <c r="JMR56" s="3112"/>
      <c r="JMS56" s="3112"/>
      <c r="JMT56" s="3112"/>
      <c r="JMU56" s="3112"/>
      <c r="JMV56" s="3112"/>
      <c r="JMW56" s="3112"/>
      <c r="JMX56" s="3112"/>
      <c r="JMY56" s="3112"/>
      <c r="JMZ56" s="3112"/>
      <c r="JNA56" s="3112"/>
      <c r="JNB56" s="3112"/>
      <c r="JNC56" s="3112"/>
      <c r="JND56" s="3112"/>
      <c r="JNE56" s="3112"/>
      <c r="JNF56" s="3112"/>
      <c r="JNG56" s="3112"/>
      <c r="JNH56" s="3112"/>
      <c r="JNI56" s="3112"/>
      <c r="JNJ56" s="3112"/>
      <c r="JNK56" s="3112"/>
      <c r="JNL56" s="3112"/>
      <c r="JNM56" s="3112"/>
      <c r="JNN56" s="3112"/>
      <c r="JNO56" s="3112"/>
      <c r="JNP56" s="3112"/>
      <c r="JNQ56" s="3112"/>
      <c r="JNR56" s="3112"/>
      <c r="JNS56" s="3112"/>
      <c r="JNT56" s="3112"/>
      <c r="JNU56" s="3112"/>
      <c r="JNV56" s="3112"/>
      <c r="JNW56" s="3112"/>
      <c r="JNX56" s="3112"/>
      <c r="JNY56" s="3112"/>
      <c r="JNZ56" s="3112"/>
      <c r="JOA56" s="3112"/>
      <c r="JOB56" s="3112"/>
      <c r="JOC56" s="3112"/>
      <c r="JOD56" s="3112"/>
      <c r="JOE56" s="3112"/>
      <c r="JOF56" s="3112"/>
      <c r="JOG56" s="3112"/>
      <c r="JOH56" s="3112"/>
      <c r="JOI56" s="3112"/>
      <c r="JOJ56" s="3112"/>
      <c r="JOK56" s="3112"/>
      <c r="JOL56" s="3112"/>
      <c r="JOM56" s="3112"/>
      <c r="JON56" s="3112"/>
      <c r="JOO56" s="3112"/>
      <c r="JOP56" s="3112"/>
      <c r="JOQ56" s="3112"/>
      <c r="JOR56" s="3112"/>
      <c r="JOS56" s="3112"/>
      <c r="JOT56" s="3112"/>
      <c r="JOU56" s="3112"/>
      <c r="JOV56" s="3112"/>
      <c r="JOW56" s="3112"/>
      <c r="JOX56" s="3112"/>
      <c r="JOY56" s="3112"/>
      <c r="JOZ56" s="3112"/>
      <c r="JPA56" s="3112"/>
      <c r="JPB56" s="3112"/>
      <c r="JPC56" s="3112"/>
      <c r="JPD56" s="3112"/>
      <c r="JPE56" s="3112"/>
      <c r="JPF56" s="3112"/>
      <c r="JPG56" s="3112"/>
      <c r="JPH56" s="3112"/>
      <c r="JPI56" s="3112"/>
      <c r="JPJ56" s="3112"/>
      <c r="JPK56" s="3112"/>
      <c r="JPL56" s="3112"/>
      <c r="JPM56" s="3112"/>
      <c r="JPN56" s="3112"/>
      <c r="JPO56" s="3112"/>
      <c r="JPP56" s="3112"/>
      <c r="JPQ56" s="3112"/>
      <c r="JPR56" s="3112"/>
      <c r="JPS56" s="3112"/>
      <c r="JPT56" s="3112"/>
      <c r="JPU56" s="3112"/>
      <c r="JPV56" s="3112"/>
      <c r="JPW56" s="3112"/>
      <c r="JPX56" s="3112"/>
      <c r="JPY56" s="3112"/>
      <c r="JPZ56" s="3112"/>
      <c r="JQA56" s="3112"/>
      <c r="JQB56" s="3112"/>
      <c r="JQC56" s="3112"/>
      <c r="JQD56" s="3112"/>
      <c r="JQE56" s="3112"/>
      <c r="JQF56" s="3112"/>
      <c r="JQG56" s="3112"/>
      <c r="JQH56" s="3112"/>
      <c r="JQI56" s="3112"/>
      <c r="JQJ56" s="3112"/>
      <c r="JQK56" s="3112"/>
      <c r="JQL56" s="3112"/>
      <c r="JQM56" s="3112"/>
      <c r="JQN56" s="3112"/>
      <c r="JQO56" s="3112"/>
      <c r="JQP56" s="3112"/>
      <c r="JQQ56" s="3112"/>
      <c r="JQR56" s="3112"/>
      <c r="JQS56" s="3112"/>
      <c r="JQT56" s="3112"/>
      <c r="JQU56" s="3112"/>
      <c r="JQV56" s="3112"/>
      <c r="JQW56" s="3112"/>
      <c r="JQX56" s="3112"/>
      <c r="JQY56" s="3112"/>
      <c r="JQZ56" s="3112"/>
      <c r="JRA56" s="3112"/>
      <c r="JRB56" s="3112"/>
      <c r="JRC56" s="3112"/>
      <c r="JRD56" s="3112"/>
      <c r="JRE56" s="3112"/>
      <c r="JRF56" s="3112"/>
      <c r="JRG56" s="3112"/>
      <c r="JRH56" s="3112"/>
      <c r="JRI56" s="3112"/>
      <c r="JRJ56" s="3112"/>
      <c r="JRK56" s="3112"/>
      <c r="JRL56" s="3112"/>
      <c r="JRM56" s="3112"/>
      <c r="JRN56" s="3112"/>
      <c r="JRO56" s="3112"/>
      <c r="JRP56" s="3112"/>
      <c r="JRQ56" s="3112"/>
      <c r="JRR56" s="3112"/>
      <c r="JRS56" s="3112"/>
      <c r="JRT56" s="3112"/>
      <c r="JRU56" s="3112"/>
      <c r="JRV56" s="3112"/>
      <c r="JRW56" s="3112"/>
      <c r="JRX56" s="3112"/>
      <c r="JRY56" s="3112"/>
      <c r="JRZ56" s="3112"/>
      <c r="JSA56" s="3112"/>
      <c r="JSB56" s="3112"/>
      <c r="JSC56" s="3112"/>
      <c r="JSD56" s="3112"/>
      <c r="JSE56" s="3112"/>
      <c r="JSF56" s="3112"/>
      <c r="JSG56" s="3112"/>
      <c r="JSH56" s="3112"/>
      <c r="JSI56" s="3112"/>
      <c r="JSJ56" s="3112"/>
      <c r="JSK56" s="3112"/>
      <c r="JSL56" s="3112"/>
      <c r="JSM56" s="3112"/>
      <c r="JSN56" s="3112"/>
      <c r="JSO56" s="3112"/>
      <c r="JSP56" s="3112"/>
      <c r="JSQ56" s="3112"/>
      <c r="JSR56" s="3112"/>
      <c r="JSS56" s="3112"/>
      <c r="JST56" s="3112"/>
      <c r="JSU56" s="3112"/>
      <c r="JSV56" s="3112"/>
      <c r="JSW56" s="3112"/>
      <c r="JSX56" s="3112"/>
      <c r="JSY56" s="3112"/>
      <c r="JSZ56" s="3112"/>
      <c r="JTA56" s="3112"/>
      <c r="JTB56" s="3112"/>
      <c r="JTC56" s="3112"/>
      <c r="JTD56" s="3112"/>
      <c r="JTE56" s="3112"/>
      <c r="JTF56" s="3112"/>
      <c r="JTG56" s="3112"/>
      <c r="JTH56" s="3112"/>
      <c r="JTI56" s="3112"/>
      <c r="JTJ56" s="3112"/>
      <c r="JTK56" s="3112"/>
      <c r="JTL56" s="3112"/>
      <c r="JTM56" s="3112"/>
      <c r="JTN56" s="3112"/>
      <c r="JTO56" s="3112"/>
      <c r="JTP56" s="3112"/>
      <c r="JTQ56" s="3112"/>
      <c r="JTR56" s="3112"/>
      <c r="JTS56" s="3112"/>
      <c r="JTT56" s="3112"/>
      <c r="JTU56" s="3112"/>
      <c r="JTV56" s="3112"/>
      <c r="JTW56" s="3112"/>
      <c r="JTX56" s="3112"/>
      <c r="JTY56" s="3112"/>
      <c r="JTZ56" s="3112"/>
      <c r="JUA56" s="3112"/>
      <c r="JUB56" s="3112"/>
      <c r="JUC56" s="3112"/>
      <c r="JUD56" s="3112"/>
      <c r="JUE56" s="3112"/>
      <c r="JUF56" s="3112"/>
      <c r="JUG56" s="3112"/>
      <c r="JUH56" s="3112"/>
      <c r="JUI56" s="3112"/>
      <c r="JUJ56" s="3112"/>
      <c r="JUK56" s="3112"/>
      <c r="JUL56" s="3112"/>
      <c r="JUM56" s="3112"/>
      <c r="JUN56" s="3112"/>
      <c r="JUO56" s="3112"/>
      <c r="JUP56" s="3112"/>
      <c r="JUQ56" s="3112"/>
      <c r="JUR56" s="3112"/>
      <c r="JUS56" s="3112"/>
      <c r="JUT56" s="3112"/>
      <c r="JUU56" s="3112"/>
      <c r="JUV56" s="3112"/>
      <c r="JUW56" s="3112"/>
      <c r="JUX56" s="3112"/>
      <c r="JUY56" s="3112"/>
      <c r="JUZ56" s="3112"/>
      <c r="JVA56" s="3112"/>
      <c r="JVB56" s="3112"/>
      <c r="JVC56" s="3112"/>
      <c r="JVD56" s="3112"/>
      <c r="JVE56" s="3112"/>
      <c r="JVF56" s="3112"/>
      <c r="JVG56" s="3112"/>
      <c r="JVH56" s="3112"/>
      <c r="JVI56" s="3112"/>
      <c r="JVJ56" s="3112"/>
      <c r="JVK56" s="3112"/>
      <c r="JVL56" s="3112"/>
      <c r="JVM56" s="3112"/>
      <c r="JVN56" s="3112"/>
      <c r="JVO56" s="3112"/>
      <c r="JVP56" s="3112"/>
      <c r="JVQ56" s="3112"/>
      <c r="JVR56" s="3112"/>
      <c r="JVS56" s="3112"/>
      <c r="JVT56" s="3112"/>
      <c r="JVU56" s="3112"/>
      <c r="JVV56" s="3112"/>
      <c r="JVW56" s="3112"/>
      <c r="JVX56" s="3112"/>
      <c r="JVY56" s="3112"/>
      <c r="JVZ56" s="3112"/>
      <c r="JWA56" s="3112"/>
      <c r="JWB56" s="3112"/>
      <c r="JWC56" s="3112"/>
      <c r="JWD56" s="3112"/>
      <c r="JWE56" s="3112"/>
      <c r="JWF56" s="3112"/>
      <c r="JWG56" s="3112"/>
      <c r="JWH56" s="3112"/>
      <c r="JWI56" s="3112"/>
      <c r="JWJ56" s="3112"/>
      <c r="JWK56" s="3112"/>
      <c r="JWL56" s="3112"/>
      <c r="JWM56" s="3112"/>
      <c r="JWN56" s="3112"/>
      <c r="JWO56" s="3112"/>
      <c r="JWP56" s="3112"/>
      <c r="JWQ56" s="3112"/>
      <c r="JWR56" s="3112"/>
      <c r="JWS56" s="3112"/>
      <c r="JWT56" s="3112"/>
      <c r="JWU56" s="3112"/>
      <c r="JWV56" s="3112"/>
      <c r="JWW56" s="3112"/>
      <c r="JWX56" s="3112"/>
      <c r="JWY56" s="3112"/>
      <c r="JWZ56" s="3112"/>
      <c r="JXA56" s="3112"/>
      <c r="JXB56" s="3112"/>
      <c r="JXC56" s="3112"/>
      <c r="JXD56" s="3112"/>
      <c r="JXE56" s="3112"/>
      <c r="JXF56" s="3112"/>
      <c r="JXG56" s="3112"/>
      <c r="JXH56" s="3112"/>
      <c r="JXI56" s="3112"/>
      <c r="JXJ56" s="3112"/>
      <c r="JXK56" s="3112"/>
      <c r="JXL56" s="3112"/>
      <c r="JXM56" s="3112"/>
      <c r="JXN56" s="3112"/>
      <c r="JXO56" s="3112"/>
      <c r="JXP56" s="3112"/>
      <c r="JXQ56" s="3112"/>
      <c r="JXR56" s="3112"/>
      <c r="JXS56" s="3112"/>
      <c r="JXT56" s="3112"/>
      <c r="JXU56" s="3112"/>
      <c r="JXV56" s="3112"/>
      <c r="JXW56" s="3112"/>
      <c r="JXX56" s="3112"/>
      <c r="JXY56" s="3112"/>
      <c r="JXZ56" s="3112"/>
      <c r="JYA56" s="3112"/>
      <c r="JYB56" s="3112"/>
      <c r="JYC56" s="3112"/>
      <c r="JYD56" s="3112"/>
      <c r="JYE56" s="3112"/>
      <c r="JYF56" s="3112"/>
      <c r="JYG56" s="3112"/>
      <c r="JYH56" s="3112"/>
      <c r="JYI56" s="3112"/>
      <c r="JYJ56" s="3112"/>
      <c r="JYK56" s="3112"/>
      <c r="JYL56" s="3112"/>
      <c r="JYM56" s="3112"/>
      <c r="JYN56" s="3112"/>
      <c r="JYO56" s="3112"/>
      <c r="JYP56" s="3112"/>
      <c r="JYQ56" s="3112"/>
      <c r="JYR56" s="3112"/>
      <c r="JYS56" s="3112"/>
      <c r="JYT56" s="3112"/>
      <c r="JYU56" s="3112"/>
      <c r="JYV56" s="3112"/>
      <c r="JYW56" s="3112"/>
      <c r="JYX56" s="3112"/>
      <c r="JYY56" s="3112"/>
      <c r="JYZ56" s="3112"/>
      <c r="JZA56" s="3112"/>
      <c r="JZB56" s="3112"/>
      <c r="JZC56" s="3112"/>
      <c r="JZD56" s="3112"/>
      <c r="JZE56" s="3112"/>
      <c r="JZF56" s="3112"/>
      <c r="JZG56" s="3112"/>
      <c r="JZH56" s="3112"/>
      <c r="JZI56" s="3112"/>
      <c r="JZJ56" s="3112"/>
      <c r="JZK56" s="3112"/>
      <c r="JZL56" s="3112"/>
      <c r="JZM56" s="3112"/>
      <c r="JZN56" s="3112"/>
      <c r="JZO56" s="3112"/>
      <c r="JZP56" s="3112"/>
      <c r="JZQ56" s="3112"/>
      <c r="JZR56" s="3112"/>
      <c r="JZS56" s="3112"/>
      <c r="JZT56" s="3112"/>
      <c r="JZU56" s="3112"/>
      <c r="JZV56" s="3112"/>
      <c r="JZW56" s="3112"/>
      <c r="JZX56" s="3112"/>
      <c r="JZY56" s="3112"/>
      <c r="JZZ56" s="3112"/>
      <c r="KAA56" s="3112"/>
      <c r="KAB56" s="3112"/>
      <c r="KAC56" s="3112"/>
      <c r="KAD56" s="3112"/>
      <c r="KAE56" s="3112"/>
      <c r="KAF56" s="3112"/>
      <c r="KAG56" s="3112"/>
      <c r="KAH56" s="3112"/>
      <c r="KAI56" s="3112"/>
      <c r="KAJ56" s="3112"/>
      <c r="KAK56" s="3112"/>
      <c r="KAL56" s="3112"/>
      <c r="KAM56" s="3112"/>
      <c r="KAN56" s="3112"/>
      <c r="KAO56" s="3112"/>
      <c r="KAP56" s="3112"/>
      <c r="KAQ56" s="3112"/>
      <c r="KAR56" s="3112"/>
      <c r="KAS56" s="3112"/>
      <c r="KAT56" s="3112"/>
      <c r="KAU56" s="3112"/>
      <c r="KAV56" s="3112"/>
      <c r="KAW56" s="3112"/>
      <c r="KAX56" s="3112"/>
      <c r="KAY56" s="3112"/>
      <c r="KAZ56" s="3112"/>
      <c r="KBA56" s="3112"/>
      <c r="KBB56" s="3112"/>
      <c r="KBC56" s="3112"/>
      <c r="KBD56" s="3112"/>
      <c r="KBE56" s="3112"/>
      <c r="KBF56" s="3112"/>
      <c r="KBG56" s="3112"/>
      <c r="KBH56" s="3112"/>
      <c r="KBI56" s="3112"/>
      <c r="KBJ56" s="3112"/>
      <c r="KBK56" s="3112"/>
      <c r="KBL56" s="3112"/>
      <c r="KBM56" s="3112"/>
      <c r="KBN56" s="3112"/>
      <c r="KBO56" s="3112"/>
      <c r="KBP56" s="3112"/>
      <c r="KBQ56" s="3112"/>
      <c r="KBR56" s="3112"/>
      <c r="KBS56" s="3112"/>
      <c r="KBT56" s="3112"/>
      <c r="KBU56" s="3112"/>
      <c r="KBV56" s="3112"/>
      <c r="KBW56" s="3112"/>
      <c r="KBX56" s="3112"/>
      <c r="KBY56" s="3112"/>
      <c r="KBZ56" s="3112"/>
      <c r="KCA56" s="3112"/>
      <c r="KCB56" s="3112"/>
      <c r="KCC56" s="3112"/>
      <c r="KCD56" s="3112"/>
      <c r="KCE56" s="3112"/>
      <c r="KCF56" s="3112"/>
      <c r="KCG56" s="3112"/>
      <c r="KCH56" s="3112"/>
      <c r="KCI56" s="3112"/>
      <c r="KCJ56" s="3112"/>
      <c r="KCK56" s="3112"/>
      <c r="KCL56" s="3112"/>
      <c r="KCM56" s="3112"/>
      <c r="KCN56" s="3112"/>
      <c r="KCO56" s="3112"/>
      <c r="KCP56" s="3112"/>
      <c r="KCQ56" s="3112"/>
      <c r="KCR56" s="3112"/>
      <c r="KCS56" s="3112"/>
      <c r="KCT56" s="3112"/>
      <c r="KCU56" s="3112"/>
      <c r="KCV56" s="3112"/>
      <c r="KCW56" s="3112"/>
      <c r="KCX56" s="3112"/>
      <c r="KCY56" s="3112"/>
      <c r="KCZ56" s="3112"/>
      <c r="KDA56" s="3112"/>
      <c r="KDB56" s="3112"/>
      <c r="KDC56" s="3112"/>
      <c r="KDD56" s="3112"/>
      <c r="KDE56" s="3112"/>
      <c r="KDF56" s="3112"/>
      <c r="KDG56" s="3112"/>
      <c r="KDH56" s="3112"/>
      <c r="KDI56" s="3112"/>
      <c r="KDJ56" s="3112"/>
      <c r="KDK56" s="3112"/>
      <c r="KDL56" s="3112"/>
      <c r="KDM56" s="3112"/>
      <c r="KDN56" s="3112"/>
      <c r="KDO56" s="3112"/>
      <c r="KDP56" s="3112"/>
      <c r="KDQ56" s="3112"/>
      <c r="KDR56" s="3112"/>
      <c r="KDS56" s="3112"/>
      <c r="KDT56" s="3112"/>
      <c r="KDU56" s="3112"/>
      <c r="KDV56" s="3112"/>
      <c r="KDW56" s="3112"/>
      <c r="KDX56" s="3112"/>
      <c r="KDY56" s="3112"/>
      <c r="KDZ56" s="3112"/>
      <c r="KEA56" s="3112"/>
      <c r="KEB56" s="3112"/>
      <c r="KEC56" s="3112"/>
      <c r="KED56" s="3112"/>
      <c r="KEE56" s="3112"/>
      <c r="KEF56" s="3112"/>
      <c r="KEG56" s="3112"/>
      <c r="KEH56" s="3112"/>
      <c r="KEI56" s="3112"/>
      <c r="KEJ56" s="3112"/>
      <c r="KEK56" s="3112"/>
      <c r="KEL56" s="3112"/>
      <c r="KEM56" s="3112"/>
      <c r="KEN56" s="3112"/>
      <c r="KEO56" s="3112"/>
      <c r="KEP56" s="3112"/>
      <c r="KEQ56" s="3112"/>
      <c r="KER56" s="3112"/>
      <c r="KES56" s="3112"/>
      <c r="KET56" s="3112"/>
      <c r="KEU56" s="3112"/>
      <c r="KEV56" s="3112"/>
      <c r="KEW56" s="3112"/>
      <c r="KEX56" s="3112"/>
      <c r="KEY56" s="3112"/>
      <c r="KEZ56" s="3112"/>
      <c r="KFA56" s="3112"/>
      <c r="KFB56" s="3112"/>
      <c r="KFC56" s="3112"/>
      <c r="KFD56" s="3112"/>
      <c r="KFE56" s="3112"/>
      <c r="KFF56" s="3112"/>
      <c r="KFG56" s="3112"/>
      <c r="KFH56" s="3112"/>
      <c r="KFI56" s="3112"/>
      <c r="KFJ56" s="3112"/>
      <c r="KFK56" s="3112"/>
      <c r="KFL56" s="3112"/>
      <c r="KFM56" s="3112"/>
      <c r="KFN56" s="3112"/>
      <c r="KFO56" s="3112"/>
      <c r="KFP56" s="3112"/>
      <c r="KFQ56" s="3112"/>
      <c r="KFR56" s="3112"/>
      <c r="KFS56" s="3112"/>
      <c r="KFT56" s="3112"/>
      <c r="KFU56" s="3112"/>
      <c r="KFV56" s="3112"/>
      <c r="KFW56" s="3112"/>
      <c r="KFX56" s="3112"/>
      <c r="KFY56" s="3112"/>
      <c r="KFZ56" s="3112"/>
      <c r="KGA56" s="3112"/>
      <c r="KGB56" s="3112"/>
      <c r="KGC56" s="3112"/>
      <c r="KGD56" s="3112"/>
      <c r="KGE56" s="3112"/>
      <c r="KGF56" s="3112"/>
      <c r="KGG56" s="3112"/>
      <c r="KGH56" s="3112"/>
      <c r="KGI56" s="3112"/>
      <c r="KGJ56" s="3112"/>
      <c r="KGK56" s="3112"/>
      <c r="KGL56" s="3112"/>
      <c r="KGM56" s="3112"/>
      <c r="KGN56" s="3112"/>
      <c r="KGO56" s="3112"/>
      <c r="KGP56" s="3112"/>
      <c r="KGQ56" s="3112"/>
      <c r="KGR56" s="3112"/>
      <c r="KGS56" s="3112"/>
      <c r="KGT56" s="3112"/>
      <c r="KGU56" s="3112"/>
      <c r="KGV56" s="3112"/>
      <c r="KGW56" s="3112"/>
      <c r="KGX56" s="3112"/>
      <c r="KGY56" s="3112"/>
      <c r="KGZ56" s="3112"/>
      <c r="KHA56" s="3112"/>
      <c r="KHB56" s="3112"/>
      <c r="KHC56" s="3112"/>
      <c r="KHD56" s="3112"/>
      <c r="KHE56" s="3112"/>
      <c r="KHF56" s="3112"/>
      <c r="KHG56" s="3112"/>
      <c r="KHH56" s="3112"/>
      <c r="KHI56" s="3112"/>
      <c r="KHJ56" s="3112"/>
      <c r="KHK56" s="3112"/>
      <c r="KHL56" s="3112"/>
      <c r="KHM56" s="3112"/>
      <c r="KHN56" s="3112"/>
      <c r="KHO56" s="3112"/>
      <c r="KHP56" s="3112"/>
      <c r="KHQ56" s="3112"/>
      <c r="KHR56" s="3112"/>
      <c r="KHS56" s="3112"/>
      <c r="KHT56" s="3112"/>
      <c r="KHU56" s="3112"/>
      <c r="KHV56" s="3112"/>
      <c r="KHW56" s="3112"/>
      <c r="KHX56" s="3112"/>
      <c r="KHY56" s="3112"/>
      <c r="KHZ56" s="3112"/>
      <c r="KIA56" s="3112"/>
      <c r="KIB56" s="3112"/>
      <c r="KIC56" s="3112"/>
      <c r="KID56" s="3112"/>
      <c r="KIE56" s="3112"/>
      <c r="KIF56" s="3112"/>
      <c r="KIG56" s="3112"/>
      <c r="KIH56" s="3112"/>
      <c r="KII56" s="3112"/>
      <c r="KIJ56" s="3112"/>
      <c r="KIK56" s="3112"/>
      <c r="KIL56" s="3112"/>
      <c r="KIM56" s="3112"/>
      <c r="KIN56" s="3112"/>
      <c r="KIO56" s="3112"/>
      <c r="KIP56" s="3112"/>
      <c r="KIQ56" s="3112"/>
      <c r="KIR56" s="3112"/>
      <c r="KIS56" s="3112"/>
      <c r="KIT56" s="3112"/>
      <c r="KIU56" s="3112"/>
      <c r="KIV56" s="3112"/>
      <c r="KIW56" s="3112"/>
      <c r="KIX56" s="3112"/>
      <c r="KIY56" s="3112"/>
      <c r="KIZ56" s="3112"/>
      <c r="KJA56" s="3112"/>
      <c r="KJB56" s="3112"/>
      <c r="KJC56" s="3112"/>
      <c r="KJD56" s="3112"/>
      <c r="KJE56" s="3112"/>
      <c r="KJF56" s="3112"/>
      <c r="KJG56" s="3112"/>
      <c r="KJH56" s="3112"/>
      <c r="KJI56" s="3112"/>
      <c r="KJJ56" s="3112"/>
      <c r="KJK56" s="3112"/>
      <c r="KJL56" s="3112"/>
      <c r="KJM56" s="3112"/>
      <c r="KJN56" s="3112"/>
      <c r="KJO56" s="3112"/>
      <c r="KJP56" s="3112"/>
      <c r="KJQ56" s="3112"/>
      <c r="KJR56" s="3112"/>
      <c r="KJS56" s="3112"/>
      <c r="KJT56" s="3112"/>
      <c r="KJU56" s="3112"/>
      <c r="KJV56" s="3112"/>
      <c r="KJW56" s="3112"/>
      <c r="KJX56" s="3112"/>
      <c r="KJY56" s="3112"/>
      <c r="KJZ56" s="3112"/>
      <c r="KKA56" s="3112"/>
      <c r="KKB56" s="3112"/>
      <c r="KKC56" s="3112"/>
      <c r="KKD56" s="3112"/>
      <c r="KKE56" s="3112"/>
      <c r="KKF56" s="3112"/>
      <c r="KKG56" s="3112"/>
      <c r="KKH56" s="3112"/>
      <c r="KKI56" s="3112"/>
      <c r="KKJ56" s="3112"/>
      <c r="KKK56" s="3112"/>
      <c r="KKL56" s="3112"/>
      <c r="KKM56" s="3112"/>
      <c r="KKN56" s="3112"/>
      <c r="KKO56" s="3112"/>
      <c r="KKP56" s="3112"/>
      <c r="KKQ56" s="3112"/>
      <c r="KKR56" s="3112"/>
      <c r="KKS56" s="3112"/>
      <c r="KKT56" s="3112"/>
      <c r="KKU56" s="3112"/>
      <c r="KKV56" s="3112"/>
      <c r="KKW56" s="3112"/>
      <c r="KKX56" s="3112"/>
      <c r="KKY56" s="3112"/>
      <c r="KKZ56" s="3112"/>
      <c r="KLA56" s="3112"/>
      <c r="KLB56" s="3112"/>
      <c r="KLC56" s="3112"/>
      <c r="KLD56" s="3112"/>
      <c r="KLE56" s="3112"/>
      <c r="KLF56" s="3112"/>
      <c r="KLG56" s="3112"/>
      <c r="KLH56" s="3112"/>
      <c r="KLI56" s="3112"/>
      <c r="KLJ56" s="3112"/>
      <c r="KLK56" s="3112"/>
      <c r="KLL56" s="3112"/>
      <c r="KLM56" s="3112"/>
      <c r="KLN56" s="3112"/>
      <c r="KLO56" s="3112"/>
      <c r="KLP56" s="3112"/>
      <c r="KLQ56" s="3112"/>
      <c r="KLR56" s="3112"/>
      <c r="KLS56" s="3112"/>
      <c r="KLT56" s="3112"/>
      <c r="KLU56" s="3112"/>
      <c r="KLV56" s="3112"/>
      <c r="KLW56" s="3112"/>
      <c r="KLX56" s="3112"/>
      <c r="KLY56" s="3112"/>
      <c r="KLZ56" s="3112"/>
      <c r="KMA56" s="3112"/>
      <c r="KMB56" s="3112"/>
      <c r="KMC56" s="3112"/>
      <c r="KMD56" s="3112"/>
      <c r="KME56" s="3112"/>
      <c r="KMF56" s="3112"/>
      <c r="KMG56" s="3112"/>
      <c r="KMH56" s="3112"/>
      <c r="KMI56" s="3112"/>
      <c r="KMJ56" s="3112"/>
      <c r="KMK56" s="3112"/>
      <c r="KML56" s="3112"/>
      <c r="KMM56" s="3112"/>
      <c r="KMN56" s="3112"/>
      <c r="KMO56" s="3112"/>
      <c r="KMP56" s="3112"/>
      <c r="KMQ56" s="3112"/>
      <c r="KMR56" s="3112"/>
      <c r="KMS56" s="3112"/>
      <c r="KMT56" s="3112"/>
      <c r="KMU56" s="3112"/>
      <c r="KMV56" s="3112"/>
      <c r="KMW56" s="3112"/>
      <c r="KMX56" s="3112"/>
      <c r="KMY56" s="3112"/>
      <c r="KMZ56" s="3112"/>
      <c r="KNA56" s="3112"/>
      <c r="KNB56" s="3112"/>
      <c r="KNC56" s="3112"/>
      <c r="KND56" s="3112"/>
      <c r="KNE56" s="3112"/>
      <c r="KNF56" s="3112"/>
      <c r="KNG56" s="3112"/>
      <c r="KNH56" s="3112"/>
      <c r="KNI56" s="3112"/>
      <c r="KNJ56" s="3112"/>
      <c r="KNK56" s="3112"/>
      <c r="KNL56" s="3112"/>
      <c r="KNM56" s="3112"/>
      <c r="KNN56" s="3112"/>
      <c r="KNO56" s="3112"/>
      <c r="KNP56" s="3112"/>
      <c r="KNQ56" s="3112"/>
      <c r="KNR56" s="3112"/>
      <c r="KNS56" s="3112"/>
      <c r="KNT56" s="3112"/>
      <c r="KNU56" s="3112"/>
      <c r="KNV56" s="3112"/>
      <c r="KNW56" s="3112"/>
      <c r="KNX56" s="3112"/>
      <c r="KNY56" s="3112"/>
      <c r="KNZ56" s="3112"/>
      <c r="KOA56" s="3112"/>
      <c r="KOB56" s="3112"/>
      <c r="KOC56" s="3112"/>
      <c r="KOD56" s="3112"/>
      <c r="KOE56" s="3112"/>
      <c r="KOF56" s="3112"/>
      <c r="KOG56" s="3112"/>
      <c r="KOH56" s="3112"/>
      <c r="KOI56" s="3112"/>
      <c r="KOJ56" s="3112"/>
      <c r="KOK56" s="3112"/>
      <c r="KOL56" s="3112"/>
      <c r="KOM56" s="3112"/>
      <c r="KON56" s="3112"/>
      <c r="KOO56" s="3112"/>
      <c r="KOP56" s="3112"/>
      <c r="KOQ56" s="3112"/>
      <c r="KOR56" s="3112"/>
      <c r="KOS56" s="3112"/>
      <c r="KOT56" s="3112"/>
      <c r="KOU56" s="3112"/>
      <c r="KOV56" s="3112"/>
      <c r="KOW56" s="3112"/>
      <c r="KOX56" s="3112"/>
      <c r="KOY56" s="3112"/>
      <c r="KOZ56" s="3112"/>
      <c r="KPA56" s="3112"/>
      <c r="KPB56" s="3112"/>
      <c r="KPC56" s="3112"/>
      <c r="KPD56" s="3112"/>
      <c r="KPE56" s="3112"/>
      <c r="KPF56" s="3112"/>
      <c r="KPG56" s="3112"/>
      <c r="KPH56" s="3112"/>
      <c r="KPI56" s="3112"/>
      <c r="KPJ56" s="3112"/>
      <c r="KPK56" s="3112"/>
      <c r="KPL56" s="3112"/>
      <c r="KPM56" s="3112"/>
      <c r="KPN56" s="3112"/>
      <c r="KPO56" s="3112"/>
      <c r="KPP56" s="3112"/>
      <c r="KPQ56" s="3112"/>
      <c r="KPR56" s="3112"/>
      <c r="KPS56" s="3112"/>
      <c r="KPT56" s="3112"/>
      <c r="KPU56" s="3112"/>
      <c r="KPV56" s="3112"/>
      <c r="KPW56" s="3112"/>
      <c r="KPX56" s="3112"/>
      <c r="KPY56" s="3112"/>
      <c r="KPZ56" s="3112"/>
      <c r="KQA56" s="3112"/>
      <c r="KQB56" s="3112"/>
      <c r="KQC56" s="3112"/>
      <c r="KQD56" s="3112"/>
      <c r="KQE56" s="3112"/>
      <c r="KQF56" s="3112"/>
      <c r="KQG56" s="3112"/>
      <c r="KQH56" s="3112"/>
      <c r="KQI56" s="3112"/>
      <c r="KQJ56" s="3112"/>
      <c r="KQK56" s="3112"/>
      <c r="KQL56" s="3112"/>
      <c r="KQM56" s="3112"/>
      <c r="KQN56" s="3112"/>
      <c r="KQO56" s="3112"/>
      <c r="KQP56" s="3112"/>
      <c r="KQQ56" s="3112"/>
      <c r="KQR56" s="3112"/>
      <c r="KQS56" s="3112"/>
      <c r="KQT56" s="3112"/>
      <c r="KQU56" s="3112"/>
      <c r="KQV56" s="3112"/>
      <c r="KQW56" s="3112"/>
      <c r="KQX56" s="3112"/>
      <c r="KQY56" s="3112"/>
      <c r="KQZ56" s="3112"/>
      <c r="KRA56" s="3112"/>
      <c r="KRB56" s="3112"/>
      <c r="KRC56" s="3112"/>
      <c r="KRD56" s="3112"/>
      <c r="KRE56" s="3112"/>
      <c r="KRF56" s="3112"/>
      <c r="KRG56" s="3112"/>
      <c r="KRH56" s="3112"/>
      <c r="KRI56" s="3112"/>
      <c r="KRJ56" s="3112"/>
      <c r="KRK56" s="3112"/>
      <c r="KRL56" s="3112"/>
      <c r="KRM56" s="3112"/>
      <c r="KRN56" s="3112"/>
      <c r="KRO56" s="3112"/>
      <c r="KRP56" s="3112"/>
      <c r="KRQ56" s="3112"/>
      <c r="KRR56" s="3112"/>
      <c r="KRS56" s="3112"/>
      <c r="KRT56" s="3112"/>
      <c r="KRU56" s="3112"/>
      <c r="KRV56" s="3112"/>
      <c r="KRW56" s="3112"/>
      <c r="KRX56" s="3112"/>
      <c r="KRY56" s="3112"/>
      <c r="KRZ56" s="3112"/>
      <c r="KSA56" s="3112"/>
      <c r="KSB56" s="3112"/>
      <c r="KSC56" s="3112"/>
      <c r="KSD56" s="3112"/>
      <c r="KSE56" s="3112"/>
      <c r="KSF56" s="3112"/>
      <c r="KSG56" s="3112"/>
      <c r="KSH56" s="3112"/>
      <c r="KSI56" s="3112"/>
      <c r="KSJ56" s="3112"/>
      <c r="KSK56" s="3112"/>
      <c r="KSL56" s="3112"/>
      <c r="KSM56" s="3112"/>
      <c r="KSN56" s="3112"/>
      <c r="KSO56" s="3112"/>
      <c r="KSP56" s="3112"/>
      <c r="KSQ56" s="3112"/>
      <c r="KSR56" s="3112"/>
      <c r="KSS56" s="3112"/>
      <c r="KST56" s="3112"/>
      <c r="KSU56" s="3112"/>
      <c r="KSV56" s="3112"/>
      <c r="KSW56" s="3112"/>
      <c r="KSX56" s="3112"/>
      <c r="KSY56" s="3112"/>
      <c r="KSZ56" s="3112"/>
      <c r="KTA56" s="3112"/>
      <c r="KTB56" s="3112"/>
      <c r="KTC56" s="3112"/>
      <c r="KTD56" s="3112"/>
      <c r="KTE56" s="3112"/>
      <c r="KTF56" s="3112"/>
      <c r="KTG56" s="3112"/>
      <c r="KTH56" s="3112"/>
      <c r="KTI56" s="3112"/>
      <c r="KTJ56" s="3112"/>
      <c r="KTK56" s="3112"/>
      <c r="KTL56" s="3112"/>
      <c r="KTM56" s="3112"/>
      <c r="KTN56" s="3112"/>
      <c r="KTO56" s="3112"/>
      <c r="KTP56" s="3112"/>
      <c r="KTQ56" s="3112"/>
      <c r="KTR56" s="3112"/>
      <c r="KTS56" s="3112"/>
      <c r="KTT56" s="3112"/>
      <c r="KTU56" s="3112"/>
      <c r="KTV56" s="3112"/>
      <c r="KTW56" s="3112"/>
      <c r="KTX56" s="3112"/>
      <c r="KTY56" s="3112"/>
      <c r="KTZ56" s="3112"/>
      <c r="KUA56" s="3112"/>
      <c r="KUB56" s="3112"/>
      <c r="KUC56" s="3112"/>
      <c r="KUD56" s="3112"/>
      <c r="KUE56" s="3112"/>
      <c r="KUF56" s="3112"/>
      <c r="KUG56" s="3112"/>
      <c r="KUH56" s="3112"/>
      <c r="KUI56" s="3112"/>
      <c r="KUJ56" s="3112"/>
      <c r="KUK56" s="3112"/>
      <c r="KUL56" s="3112"/>
      <c r="KUM56" s="3112"/>
      <c r="KUN56" s="3112"/>
      <c r="KUO56" s="3112"/>
      <c r="KUP56" s="3112"/>
      <c r="KUQ56" s="3112"/>
      <c r="KUR56" s="3112"/>
      <c r="KUS56" s="3112"/>
      <c r="KUT56" s="3112"/>
      <c r="KUU56" s="3112"/>
      <c r="KUV56" s="3112"/>
      <c r="KUW56" s="3112"/>
      <c r="KUX56" s="3112"/>
      <c r="KUY56" s="3112"/>
      <c r="KUZ56" s="3112"/>
      <c r="KVA56" s="3112"/>
      <c r="KVB56" s="3112"/>
      <c r="KVC56" s="3112"/>
      <c r="KVD56" s="3112"/>
      <c r="KVE56" s="3112"/>
      <c r="KVF56" s="3112"/>
      <c r="KVG56" s="3112"/>
      <c r="KVH56" s="3112"/>
      <c r="KVI56" s="3112"/>
      <c r="KVJ56" s="3112"/>
      <c r="KVK56" s="3112"/>
      <c r="KVL56" s="3112"/>
      <c r="KVM56" s="3112"/>
      <c r="KVN56" s="3112"/>
      <c r="KVO56" s="3112"/>
      <c r="KVP56" s="3112"/>
      <c r="KVQ56" s="3112"/>
      <c r="KVR56" s="3112"/>
      <c r="KVS56" s="3112"/>
      <c r="KVT56" s="3112"/>
      <c r="KVU56" s="3112"/>
      <c r="KVV56" s="3112"/>
      <c r="KVW56" s="3112"/>
      <c r="KVX56" s="3112"/>
      <c r="KVY56" s="3112"/>
      <c r="KVZ56" s="3112"/>
      <c r="KWA56" s="3112"/>
      <c r="KWB56" s="3112"/>
      <c r="KWC56" s="3112"/>
      <c r="KWD56" s="3112"/>
      <c r="KWE56" s="3112"/>
      <c r="KWF56" s="3112"/>
      <c r="KWG56" s="3112"/>
      <c r="KWH56" s="3112"/>
      <c r="KWI56" s="3112"/>
      <c r="KWJ56" s="3112"/>
      <c r="KWK56" s="3112"/>
      <c r="KWL56" s="3112"/>
      <c r="KWM56" s="3112"/>
      <c r="KWN56" s="3112"/>
      <c r="KWO56" s="3112"/>
      <c r="KWP56" s="3112"/>
      <c r="KWQ56" s="3112"/>
      <c r="KWR56" s="3112"/>
      <c r="KWS56" s="3112"/>
      <c r="KWT56" s="3112"/>
      <c r="KWU56" s="3112"/>
      <c r="KWV56" s="3112"/>
      <c r="KWW56" s="3112"/>
      <c r="KWX56" s="3112"/>
      <c r="KWY56" s="3112"/>
      <c r="KWZ56" s="3112"/>
      <c r="KXA56" s="3112"/>
      <c r="KXB56" s="3112"/>
      <c r="KXC56" s="3112"/>
      <c r="KXD56" s="3112"/>
      <c r="KXE56" s="3112"/>
      <c r="KXF56" s="3112"/>
      <c r="KXG56" s="3112"/>
      <c r="KXH56" s="3112"/>
      <c r="KXI56" s="3112"/>
      <c r="KXJ56" s="3112"/>
      <c r="KXK56" s="3112"/>
      <c r="KXL56" s="3112"/>
      <c r="KXM56" s="3112"/>
      <c r="KXN56" s="3112"/>
      <c r="KXO56" s="3112"/>
      <c r="KXP56" s="3112"/>
      <c r="KXQ56" s="3112"/>
      <c r="KXR56" s="3112"/>
      <c r="KXS56" s="3112"/>
      <c r="KXT56" s="3112"/>
      <c r="KXU56" s="3112"/>
      <c r="KXV56" s="3112"/>
      <c r="KXW56" s="3112"/>
      <c r="KXX56" s="3112"/>
      <c r="KXY56" s="3112"/>
      <c r="KXZ56" s="3112"/>
      <c r="KYA56" s="3112"/>
      <c r="KYB56" s="3112"/>
      <c r="KYC56" s="3112"/>
      <c r="KYD56" s="3112"/>
      <c r="KYE56" s="3112"/>
      <c r="KYF56" s="3112"/>
      <c r="KYG56" s="3112"/>
      <c r="KYH56" s="3112"/>
      <c r="KYI56" s="3112"/>
      <c r="KYJ56" s="3112"/>
      <c r="KYK56" s="3112"/>
      <c r="KYL56" s="3112"/>
      <c r="KYM56" s="3112"/>
      <c r="KYN56" s="3112"/>
      <c r="KYO56" s="3112"/>
      <c r="KYP56" s="3112"/>
      <c r="KYQ56" s="3112"/>
      <c r="KYR56" s="3112"/>
      <c r="KYS56" s="3112"/>
      <c r="KYT56" s="3112"/>
      <c r="KYU56" s="3112"/>
      <c r="KYV56" s="3112"/>
      <c r="KYW56" s="3112"/>
      <c r="KYX56" s="3112"/>
      <c r="KYY56" s="3112"/>
      <c r="KYZ56" s="3112"/>
      <c r="KZA56" s="3112"/>
      <c r="KZB56" s="3112"/>
      <c r="KZC56" s="3112"/>
      <c r="KZD56" s="3112"/>
      <c r="KZE56" s="3112"/>
      <c r="KZF56" s="3112"/>
      <c r="KZG56" s="3112"/>
      <c r="KZH56" s="3112"/>
      <c r="KZI56" s="3112"/>
      <c r="KZJ56" s="3112"/>
      <c r="KZK56" s="3112"/>
      <c r="KZL56" s="3112"/>
      <c r="KZM56" s="3112"/>
      <c r="KZN56" s="3112"/>
      <c r="KZO56" s="3112"/>
      <c r="KZP56" s="3112"/>
      <c r="KZQ56" s="3112"/>
      <c r="KZR56" s="3112"/>
      <c r="KZS56" s="3112"/>
      <c r="KZT56" s="3112"/>
      <c r="KZU56" s="3112"/>
      <c r="KZV56" s="3112"/>
      <c r="KZW56" s="3112"/>
      <c r="KZX56" s="3112"/>
      <c r="KZY56" s="3112"/>
      <c r="KZZ56" s="3112"/>
      <c r="LAA56" s="3112"/>
      <c r="LAB56" s="3112"/>
      <c r="LAC56" s="3112"/>
      <c r="LAD56" s="3112"/>
      <c r="LAE56" s="3112"/>
      <c r="LAF56" s="3112"/>
      <c r="LAG56" s="3112"/>
      <c r="LAH56" s="3112"/>
      <c r="LAI56" s="3112"/>
      <c r="LAJ56" s="3112"/>
      <c r="LAK56" s="3112"/>
      <c r="LAL56" s="3112"/>
      <c r="LAM56" s="3112"/>
      <c r="LAN56" s="3112"/>
      <c r="LAO56" s="3112"/>
      <c r="LAP56" s="3112"/>
      <c r="LAQ56" s="3112"/>
      <c r="LAR56" s="3112"/>
      <c r="LAS56" s="3112"/>
      <c r="LAT56" s="3112"/>
      <c r="LAU56" s="3112"/>
      <c r="LAV56" s="3112"/>
      <c r="LAW56" s="3112"/>
      <c r="LAX56" s="3112"/>
      <c r="LAY56" s="3112"/>
      <c r="LAZ56" s="3112"/>
      <c r="LBA56" s="3112"/>
      <c r="LBB56" s="3112"/>
      <c r="LBC56" s="3112"/>
      <c r="LBD56" s="3112"/>
      <c r="LBE56" s="3112"/>
      <c r="LBF56" s="3112"/>
      <c r="LBG56" s="3112"/>
      <c r="LBH56" s="3112"/>
      <c r="LBI56" s="3112"/>
      <c r="LBJ56" s="3112"/>
      <c r="LBK56" s="3112"/>
      <c r="LBL56" s="3112"/>
      <c r="LBM56" s="3112"/>
      <c r="LBN56" s="3112"/>
      <c r="LBO56" s="3112"/>
      <c r="LBP56" s="3112"/>
      <c r="LBQ56" s="3112"/>
      <c r="LBR56" s="3112"/>
      <c r="LBS56" s="3112"/>
      <c r="LBT56" s="3112"/>
      <c r="LBU56" s="3112"/>
      <c r="LBV56" s="3112"/>
      <c r="LBW56" s="3112"/>
      <c r="LBX56" s="3112"/>
      <c r="LBY56" s="3112"/>
      <c r="LBZ56" s="3112"/>
      <c r="LCA56" s="3112"/>
      <c r="LCB56" s="3112"/>
      <c r="LCC56" s="3112"/>
      <c r="LCD56" s="3112"/>
      <c r="LCE56" s="3112"/>
      <c r="LCF56" s="3112"/>
      <c r="LCG56" s="3112"/>
      <c r="LCH56" s="3112"/>
      <c r="LCI56" s="3112"/>
      <c r="LCJ56" s="3112"/>
      <c r="LCK56" s="3112"/>
      <c r="LCL56" s="3112"/>
      <c r="LCM56" s="3112"/>
      <c r="LCN56" s="3112"/>
      <c r="LCO56" s="3112"/>
      <c r="LCP56" s="3112"/>
      <c r="LCQ56" s="3112"/>
      <c r="LCR56" s="3112"/>
      <c r="LCS56" s="3112"/>
      <c r="LCT56" s="3112"/>
      <c r="LCU56" s="3112"/>
      <c r="LCV56" s="3112"/>
      <c r="LCW56" s="3112"/>
      <c r="LCX56" s="3112"/>
      <c r="LCY56" s="3112"/>
      <c r="LCZ56" s="3112"/>
      <c r="LDA56" s="3112"/>
      <c r="LDB56" s="3112"/>
      <c r="LDC56" s="3112"/>
      <c r="LDD56" s="3112"/>
      <c r="LDE56" s="3112"/>
      <c r="LDF56" s="3112"/>
      <c r="LDG56" s="3112"/>
      <c r="LDH56" s="3112"/>
      <c r="LDI56" s="3112"/>
      <c r="LDJ56" s="3112"/>
      <c r="LDK56" s="3112"/>
      <c r="LDL56" s="3112"/>
      <c r="LDM56" s="3112"/>
      <c r="LDN56" s="3112"/>
      <c r="LDO56" s="3112"/>
      <c r="LDP56" s="3112"/>
      <c r="LDQ56" s="3112"/>
      <c r="LDR56" s="3112"/>
      <c r="LDS56" s="3112"/>
      <c r="LDT56" s="3112"/>
      <c r="LDU56" s="3112"/>
      <c r="LDV56" s="3112"/>
      <c r="LDW56" s="3112"/>
      <c r="LDX56" s="3112"/>
      <c r="LDY56" s="3112"/>
      <c r="LDZ56" s="3112"/>
      <c r="LEA56" s="3112"/>
      <c r="LEB56" s="3112"/>
      <c r="LEC56" s="3112"/>
      <c r="LED56" s="3112"/>
      <c r="LEE56" s="3112"/>
      <c r="LEF56" s="3112"/>
      <c r="LEG56" s="3112"/>
      <c r="LEH56" s="3112"/>
      <c r="LEI56" s="3112"/>
      <c r="LEJ56" s="3112"/>
      <c r="LEK56" s="3112"/>
      <c r="LEL56" s="3112"/>
      <c r="LEM56" s="3112"/>
      <c r="LEN56" s="3112"/>
      <c r="LEO56" s="3112"/>
      <c r="LEP56" s="3112"/>
      <c r="LEQ56" s="3112"/>
      <c r="LER56" s="3112"/>
      <c r="LES56" s="3112"/>
      <c r="LET56" s="3112"/>
      <c r="LEU56" s="3112"/>
      <c r="LEV56" s="3112"/>
      <c r="LEW56" s="3112"/>
      <c r="LEX56" s="3112"/>
      <c r="LEY56" s="3112"/>
      <c r="LEZ56" s="3112"/>
      <c r="LFA56" s="3112"/>
      <c r="LFB56" s="3112"/>
      <c r="LFC56" s="3112"/>
      <c r="LFD56" s="3112"/>
      <c r="LFE56" s="3112"/>
      <c r="LFF56" s="3112"/>
      <c r="LFG56" s="3112"/>
      <c r="LFH56" s="3112"/>
      <c r="LFI56" s="3112"/>
      <c r="LFJ56" s="3112"/>
      <c r="LFK56" s="3112"/>
      <c r="LFL56" s="3112"/>
      <c r="LFM56" s="3112"/>
      <c r="LFN56" s="3112"/>
      <c r="LFO56" s="3112"/>
      <c r="LFP56" s="3112"/>
      <c r="LFQ56" s="3112"/>
      <c r="LFR56" s="3112"/>
      <c r="LFS56" s="3112"/>
      <c r="LFT56" s="3112"/>
      <c r="LFU56" s="3112"/>
      <c r="LFV56" s="3112"/>
      <c r="LFW56" s="3112"/>
      <c r="LFX56" s="3112"/>
      <c r="LFY56" s="3112"/>
      <c r="LFZ56" s="3112"/>
      <c r="LGA56" s="3112"/>
      <c r="LGB56" s="3112"/>
      <c r="LGC56" s="3112"/>
      <c r="LGD56" s="3112"/>
      <c r="LGE56" s="3112"/>
      <c r="LGF56" s="3112"/>
      <c r="LGG56" s="3112"/>
      <c r="LGH56" s="3112"/>
      <c r="LGI56" s="3112"/>
      <c r="LGJ56" s="3112"/>
      <c r="LGK56" s="3112"/>
      <c r="LGL56" s="3112"/>
      <c r="LGM56" s="3112"/>
      <c r="LGN56" s="3112"/>
      <c r="LGO56" s="3112"/>
      <c r="LGP56" s="3112"/>
      <c r="LGQ56" s="3112"/>
      <c r="LGR56" s="3112"/>
      <c r="LGS56" s="3112"/>
      <c r="LGT56" s="3112"/>
      <c r="LGU56" s="3112"/>
      <c r="LGV56" s="3112"/>
      <c r="LGW56" s="3112"/>
      <c r="LGX56" s="3112"/>
      <c r="LGY56" s="3112"/>
      <c r="LGZ56" s="3112"/>
      <c r="LHA56" s="3112"/>
      <c r="LHB56" s="3112"/>
      <c r="LHC56" s="3112"/>
      <c r="LHD56" s="3112"/>
      <c r="LHE56" s="3112"/>
      <c r="LHF56" s="3112"/>
      <c r="LHG56" s="3112"/>
      <c r="LHH56" s="3112"/>
      <c r="LHI56" s="3112"/>
      <c r="LHJ56" s="3112"/>
      <c r="LHK56" s="3112"/>
      <c r="LHL56" s="3112"/>
      <c r="LHM56" s="3112"/>
      <c r="LHN56" s="3112"/>
      <c r="LHO56" s="3112"/>
      <c r="LHP56" s="3112"/>
      <c r="LHQ56" s="3112"/>
      <c r="LHR56" s="3112"/>
      <c r="LHS56" s="3112"/>
      <c r="LHT56" s="3112"/>
      <c r="LHU56" s="3112"/>
      <c r="LHV56" s="3112"/>
      <c r="LHW56" s="3112"/>
      <c r="LHX56" s="3112"/>
      <c r="LHY56" s="3112"/>
      <c r="LHZ56" s="3112"/>
      <c r="LIA56" s="3112"/>
      <c r="LIB56" s="3112"/>
      <c r="LIC56" s="3112"/>
      <c r="LID56" s="3112"/>
      <c r="LIE56" s="3112"/>
      <c r="LIF56" s="3112"/>
      <c r="LIG56" s="3112"/>
      <c r="LIH56" s="3112"/>
      <c r="LII56" s="3112"/>
      <c r="LIJ56" s="3112"/>
      <c r="LIK56" s="3112"/>
      <c r="LIL56" s="3112"/>
      <c r="LIM56" s="3112"/>
      <c r="LIN56" s="3112"/>
      <c r="LIO56" s="3112"/>
      <c r="LIP56" s="3112"/>
      <c r="LIQ56" s="3112"/>
      <c r="LIR56" s="3112"/>
      <c r="LIS56" s="3112"/>
      <c r="LIT56" s="3112"/>
      <c r="LIU56" s="3112"/>
      <c r="LIV56" s="3112"/>
      <c r="LIW56" s="3112"/>
      <c r="LIX56" s="3112"/>
      <c r="LIY56" s="3112"/>
      <c r="LIZ56" s="3112"/>
      <c r="LJA56" s="3112"/>
      <c r="LJB56" s="3112"/>
      <c r="LJC56" s="3112"/>
      <c r="LJD56" s="3112"/>
      <c r="LJE56" s="3112"/>
      <c r="LJF56" s="3112"/>
      <c r="LJG56" s="3112"/>
      <c r="LJH56" s="3112"/>
      <c r="LJI56" s="3112"/>
      <c r="LJJ56" s="3112"/>
      <c r="LJK56" s="3112"/>
      <c r="LJL56" s="3112"/>
      <c r="LJM56" s="3112"/>
      <c r="LJN56" s="3112"/>
      <c r="LJO56" s="3112"/>
      <c r="LJP56" s="3112"/>
      <c r="LJQ56" s="3112"/>
      <c r="LJR56" s="3112"/>
      <c r="LJS56" s="3112"/>
      <c r="LJT56" s="3112"/>
      <c r="LJU56" s="3112"/>
      <c r="LJV56" s="3112"/>
      <c r="LJW56" s="3112"/>
      <c r="LJX56" s="3112"/>
      <c r="LJY56" s="3112"/>
      <c r="LJZ56" s="3112"/>
      <c r="LKA56" s="3112"/>
      <c r="LKB56" s="3112"/>
      <c r="LKC56" s="3112"/>
      <c r="LKD56" s="3112"/>
      <c r="LKE56" s="3112"/>
      <c r="LKF56" s="3112"/>
      <c r="LKG56" s="3112"/>
      <c r="LKH56" s="3112"/>
      <c r="LKI56" s="3112"/>
      <c r="LKJ56" s="3112"/>
      <c r="LKK56" s="3112"/>
      <c r="LKL56" s="3112"/>
      <c r="LKM56" s="3112"/>
      <c r="LKN56" s="3112"/>
      <c r="LKO56" s="3112"/>
      <c r="LKP56" s="3112"/>
      <c r="LKQ56" s="3112"/>
      <c r="LKR56" s="3112"/>
      <c r="LKS56" s="3112"/>
      <c r="LKT56" s="3112"/>
      <c r="LKU56" s="3112"/>
      <c r="LKV56" s="3112"/>
      <c r="LKW56" s="3112"/>
      <c r="LKX56" s="3112"/>
      <c r="LKY56" s="3112"/>
      <c r="LKZ56" s="3112"/>
      <c r="LLA56" s="3112"/>
      <c r="LLB56" s="3112"/>
      <c r="LLC56" s="3112"/>
      <c r="LLD56" s="3112"/>
      <c r="LLE56" s="3112"/>
      <c r="LLF56" s="3112"/>
      <c r="LLG56" s="3112"/>
      <c r="LLH56" s="3112"/>
      <c r="LLI56" s="3112"/>
      <c r="LLJ56" s="3112"/>
      <c r="LLK56" s="3112"/>
      <c r="LLL56" s="3112"/>
      <c r="LLM56" s="3112"/>
      <c r="LLN56" s="3112"/>
      <c r="LLO56" s="3112"/>
      <c r="LLP56" s="3112"/>
      <c r="LLQ56" s="3112"/>
      <c r="LLR56" s="3112"/>
      <c r="LLS56" s="3112"/>
      <c r="LLT56" s="3112"/>
      <c r="LLU56" s="3112"/>
      <c r="LLV56" s="3112"/>
      <c r="LLW56" s="3112"/>
      <c r="LLX56" s="3112"/>
      <c r="LLY56" s="3112"/>
      <c r="LLZ56" s="3112"/>
      <c r="LMA56" s="3112"/>
      <c r="LMB56" s="3112"/>
      <c r="LMC56" s="3112"/>
      <c r="LMD56" s="3112"/>
      <c r="LME56" s="3112"/>
      <c r="LMF56" s="3112"/>
      <c r="LMG56" s="3112"/>
      <c r="LMH56" s="3112"/>
      <c r="LMI56" s="3112"/>
      <c r="LMJ56" s="3112"/>
      <c r="LMK56" s="3112"/>
      <c r="LML56" s="3112"/>
      <c r="LMM56" s="3112"/>
      <c r="LMN56" s="3112"/>
      <c r="LMO56" s="3112"/>
      <c r="LMP56" s="3112"/>
      <c r="LMQ56" s="3112"/>
      <c r="LMR56" s="3112"/>
      <c r="LMS56" s="3112"/>
      <c r="LMT56" s="3112"/>
      <c r="LMU56" s="3112"/>
      <c r="LMV56" s="3112"/>
      <c r="LMW56" s="3112"/>
      <c r="LMX56" s="3112"/>
      <c r="LMY56" s="3112"/>
      <c r="LMZ56" s="3112"/>
      <c r="LNA56" s="3112"/>
      <c r="LNB56" s="3112"/>
      <c r="LNC56" s="3112"/>
      <c r="LND56" s="3112"/>
      <c r="LNE56" s="3112"/>
      <c r="LNF56" s="3112"/>
      <c r="LNG56" s="3112"/>
      <c r="LNH56" s="3112"/>
      <c r="LNI56" s="3112"/>
      <c r="LNJ56" s="3112"/>
      <c r="LNK56" s="3112"/>
      <c r="LNL56" s="3112"/>
      <c r="LNM56" s="3112"/>
      <c r="LNN56" s="3112"/>
      <c r="LNO56" s="3112"/>
      <c r="LNP56" s="3112"/>
      <c r="LNQ56" s="3112"/>
      <c r="LNR56" s="3112"/>
      <c r="LNS56" s="3112"/>
      <c r="LNT56" s="3112"/>
      <c r="LNU56" s="3112"/>
      <c r="LNV56" s="3112"/>
      <c r="LNW56" s="3112"/>
      <c r="LNX56" s="3112"/>
      <c r="LNY56" s="3112"/>
      <c r="LNZ56" s="3112"/>
      <c r="LOA56" s="3112"/>
      <c r="LOB56" s="3112"/>
      <c r="LOC56" s="3112"/>
      <c r="LOD56" s="3112"/>
      <c r="LOE56" s="3112"/>
      <c r="LOF56" s="3112"/>
      <c r="LOG56" s="3112"/>
      <c r="LOH56" s="3112"/>
      <c r="LOI56" s="3112"/>
      <c r="LOJ56" s="3112"/>
      <c r="LOK56" s="3112"/>
      <c r="LOL56" s="3112"/>
      <c r="LOM56" s="3112"/>
      <c r="LON56" s="3112"/>
      <c r="LOO56" s="3112"/>
      <c r="LOP56" s="3112"/>
      <c r="LOQ56" s="3112"/>
      <c r="LOR56" s="3112"/>
      <c r="LOS56" s="3112"/>
      <c r="LOT56" s="3112"/>
      <c r="LOU56" s="3112"/>
      <c r="LOV56" s="3112"/>
      <c r="LOW56" s="3112"/>
      <c r="LOX56" s="3112"/>
      <c r="LOY56" s="3112"/>
      <c r="LOZ56" s="3112"/>
      <c r="LPA56" s="3112"/>
      <c r="LPB56" s="3112"/>
      <c r="LPC56" s="3112"/>
      <c r="LPD56" s="3112"/>
      <c r="LPE56" s="3112"/>
      <c r="LPF56" s="3112"/>
      <c r="LPG56" s="3112"/>
      <c r="LPH56" s="3112"/>
      <c r="LPI56" s="3112"/>
      <c r="LPJ56" s="3112"/>
      <c r="LPK56" s="3112"/>
      <c r="LPL56" s="3112"/>
      <c r="LPM56" s="3112"/>
      <c r="LPN56" s="3112"/>
      <c r="LPO56" s="3112"/>
      <c r="LPP56" s="3112"/>
      <c r="LPQ56" s="3112"/>
      <c r="LPR56" s="3112"/>
      <c r="LPS56" s="3112"/>
      <c r="LPT56" s="3112"/>
      <c r="LPU56" s="3112"/>
      <c r="LPV56" s="3112"/>
      <c r="LPW56" s="3112"/>
      <c r="LPX56" s="3112"/>
      <c r="LPY56" s="3112"/>
      <c r="LPZ56" s="3112"/>
      <c r="LQA56" s="3112"/>
      <c r="LQB56" s="3112"/>
      <c r="LQC56" s="3112"/>
      <c r="LQD56" s="3112"/>
      <c r="LQE56" s="3112"/>
      <c r="LQF56" s="3112"/>
      <c r="LQG56" s="3112"/>
      <c r="LQH56" s="3112"/>
      <c r="LQI56" s="3112"/>
      <c r="LQJ56" s="3112"/>
      <c r="LQK56" s="3112"/>
      <c r="LQL56" s="3112"/>
      <c r="LQM56" s="3112"/>
      <c r="LQN56" s="3112"/>
      <c r="LQO56" s="3112"/>
      <c r="LQP56" s="3112"/>
      <c r="LQQ56" s="3112"/>
      <c r="LQR56" s="3112"/>
      <c r="LQS56" s="3112"/>
      <c r="LQT56" s="3112"/>
      <c r="LQU56" s="3112"/>
      <c r="LQV56" s="3112"/>
      <c r="LQW56" s="3112"/>
      <c r="LQX56" s="3112"/>
      <c r="LQY56" s="3112"/>
      <c r="LQZ56" s="3112"/>
      <c r="LRA56" s="3112"/>
      <c r="LRB56" s="3112"/>
      <c r="LRC56" s="3112"/>
      <c r="LRD56" s="3112"/>
      <c r="LRE56" s="3112"/>
      <c r="LRF56" s="3112"/>
      <c r="LRG56" s="3112"/>
      <c r="LRH56" s="3112"/>
      <c r="LRI56" s="3112"/>
      <c r="LRJ56" s="3112"/>
      <c r="LRK56" s="3112"/>
      <c r="LRL56" s="3112"/>
      <c r="LRM56" s="3112"/>
      <c r="LRN56" s="3112"/>
      <c r="LRO56" s="3112"/>
      <c r="LRP56" s="3112"/>
      <c r="LRQ56" s="3112"/>
      <c r="LRR56" s="3112"/>
      <c r="LRS56" s="3112"/>
      <c r="LRT56" s="3112"/>
      <c r="LRU56" s="3112"/>
      <c r="LRV56" s="3112"/>
      <c r="LRW56" s="3112"/>
      <c r="LRX56" s="3112"/>
      <c r="LRY56" s="3112"/>
      <c r="LRZ56" s="3112"/>
      <c r="LSA56" s="3112"/>
      <c r="LSB56" s="3112"/>
      <c r="LSC56" s="3112"/>
      <c r="LSD56" s="3112"/>
      <c r="LSE56" s="3112"/>
      <c r="LSF56" s="3112"/>
      <c r="LSG56" s="3112"/>
      <c r="LSH56" s="3112"/>
      <c r="LSI56" s="3112"/>
      <c r="LSJ56" s="3112"/>
      <c r="LSK56" s="3112"/>
      <c r="LSL56" s="3112"/>
      <c r="LSM56" s="3112"/>
      <c r="LSN56" s="3112"/>
      <c r="LSO56" s="3112"/>
      <c r="LSP56" s="3112"/>
      <c r="LSQ56" s="3112"/>
      <c r="LSR56" s="3112"/>
      <c r="LSS56" s="3112"/>
      <c r="LST56" s="3112"/>
      <c r="LSU56" s="3112"/>
      <c r="LSV56" s="3112"/>
      <c r="LSW56" s="3112"/>
      <c r="LSX56" s="3112"/>
      <c r="LSY56" s="3112"/>
      <c r="LSZ56" s="3112"/>
      <c r="LTA56" s="3112"/>
      <c r="LTB56" s="3112"/>
      <c r="LTC56" s="3112"/>
      <c r="LTD56" s="3112"/>
      <c r="LTE56" s="3112"/>
      <c r="LTF56" s="3112"/>
      <c r="LTG56" s="3112"/>
      <c r="LTH56" s="3112"/>
      <c r="LTI56" s="3112"/>
      <c r="LTJ56" s="3112"/>
      <c r="LTK56" s="3112"/>
      <c r="LTL56" s="3112"/>
      <c r="LTM56" s="3112"/>
      <c r="LTN56" s="3112"/>
      <c r="LTO56" s="3112"/>
      <c r="LTP56" s="3112"/>
      <c r="LTQ56" s="3112"/>
      <c r="LTR56" s="3112"/>
      <c r="LTS56" s="3112"/>
      <c r="LTT56" s="3112"/>
      <c r="LTU56" s="3112"/>
      <c r="LTV56" s="3112"/>
      <c r="LTW56" s="3112"/>
      <c r="LTX56" s="3112"/>
      <c r="LTY56" s="3112"/>
      <c r="LTZ56" s="3112"/>
      <c r="LUA56" s="3112"/>
      <c r="LUB56" s="3112"/>
      <c r="LUC56" s="3112"/>
      <c r="LUD56" s="3112"/>
      <c r="LUE56" s="3112"/>
      <c r="LUF56" s="3112"/>
      <c r="LUG56" s="3112"/>
      <c r="LUH56" s="3112"/>
      <c r="LUI56" s="3112"/>
      <c r="LUJ56" s="3112"/>
      <c r="LUK56" s="3112"/>
      <c r="LUL56" s="3112"/>
      <c r="LUM56" s="3112"/>
      <c r="LUN56" s="3112"/>
      <c r="LUO56" s="3112"/>
      <c r="LUP56" s="3112"/>
      <c r="LUQ56" s="3112"/>
      <c r="LUR56" s="3112"/>
      <c r="LUS56" s="3112"/>
      <c r="LUT56" s="3112"/>
      <c r="LUU56" s="3112"/>
      <c r="LUV56" s="3112"/>
      <c r="LUW56" s="3112"/>
      <c r="LUX56" s="3112"/>
      <c r="LUY56" s="3112"/>
      <c r="LUZ56" s="3112"/>
      <c r="LVA56" s="3112"/>
      <c r="LVB56" s="3112"/>
      <c r="LVC56" s="3112"/>
      <c r="LVD56" s="3112"/>
      <c r="LVE56" s="3112"/>
      <c r="LVF56" s="3112"/>
      <c r="LVG56" s="3112"/>
      <c r="LVH56" s="3112"/>
      <c r="LVI56" s="3112"/>
      <c r="LVJ56" s="3112"/>
      <c r="LVK56" s="3112"/>
      <c r="LVL56" s="3112"/>
      <c r="LVM56" s="3112"/>
      <c r="LVN56" s="3112"/>
      <c r="LVO56" s="3112"/>
      <c r="LVP56" s="3112"/>
      <c r="LVQ56" s="3112"/>
      <c r="LVR56" s="3112"/>
      <c r="LVS56" s="3112"/>
      <c r="LVT56" s="3112"/>
      <c r="LVU56" s="3112"/>
      <c r="LVV56" s="3112"/>
      <c r="LVW56" s="3112"/>
      <c r="LVX56" s="3112"/>
      <c r="LVY56" s="3112"/>
      <c r="LVZ56" s="3112"/>
      <c r="LWA56" s="3112"/>
      <c r="LWB56" s="3112"/>
      <c r="LWC56" s="3112"/>
      <c r="LWD56" s="3112"/>
      <c r="LWE56" s="3112"/>
      <c r="LWF56" s="3112"/>
      <c r="LWG56" s="3112"/>
      <c r="LWH56" s="3112"/>
      <c r="LWI56" s="3112"/>
      <c r="LWJ56" s="3112"/>
      <c r="LWK56" s="3112"/>
      <c r="LWL56" s="3112"/>
      <c r="LWM56" s="3112"/>
      <c r="LWN56" s="3112"/>
      <c r="LWO56" s="3112"/>
      <c r="LWP56" s="3112"/>
      <c r="LWQ56" s="3112"/>
      <c r="LWR56" s="3112"/>
      <c r="LWS56" s="3112"/>
      <c r="LWT56" s="3112"/>
      <c r="LWU56" s="3112"/>
      <c r="LWV56" s="3112"/>
      <c r="LWW56" s="3112"/>
      <c r="LWX56" s="3112"/>
      <c r="LWY56" s="3112"/>
      <c r="LWZ56" s="3112"/>
      <c r="LXA56" s="3112"/>
      <c r="LXB56" s="3112"/>
      <c r="LXC56" s="3112"/>
      <c r="LXD56" s="3112"/>
      <c r="LXE56" s="3112"/>
      <c r="LXF56" s="3112"/>
      <c r="LXG56" s="3112"/>
      <c r="LXH56" s="3112"/>
      <c r="LXI56" s="3112"/>
      <c r="LXJ56" s="3112"/>
      <c r="LXK56" s="3112"/>
      <c r="LXL56" s="3112"/>
      <c r="LXM56" s="3112"/>
      <c r="LXN56" s="3112"/>
      <c r="LXO56" s="3112"/>
      <c r="LXP56" s="3112"/>
      <c r="LXQ56" s="3112"/>
      <c r="LXR56" s="3112"/>
      <c r="LXS56" s="3112"/>
      <c r="LXT56" s="3112"/>
      <c r="LXU56" s="3112"/>
      <c r="LXV56" s="3112"/>
      <c r="LXW56" s="3112"/>
      <c r="LXX56" s="3112"/>
      <c r="LXY56" s="3112"/>
      <c r="LXZ56" s="3112"/>
      <c r="LYA56" s="3112"/>
      <c r="LYB56" s="3112"/>
      <c r="LYC56" s="3112"/>
      <c r="LYD56" s="3112"/>
      <c r="LYE56" s="3112"/>
      <c r="LYF56" s="3112"/>
      <c r="LYG56" s="3112"/>
      <c r="LYH56" s="3112"/>
      <c r="LYI56" s="3112"/>
      <c r="LYJ56" s="3112"/>
      <c r="LYK56" s="3112"/>
      <c r="LYL56" s="3112"/>
      <c r="LYM56" s="3112"/>
      <c r="LYN56" s="3112"/>
      <c r="LYO56" s="3112"/>
      <c r="LYP56" s="3112"/>
      <c r="LYQ56" s="3112"/>
      <c r="LYR56" s="3112"/>
      <c r="LYS56" s="3112"/>
      <c r="LYT56" s="3112"/>
      <c r="LYU56" s="3112"/>
      <c r="LYV56" s="3112"/>
      <c r="LYW56" s="3112"/>
      <c r="LYX56" s="3112"/>
      <c r="LYY56" s="3112"/>
      <c r="LYZ56" s="3112"/>
      <c r="LZA56" s="3112"/>
      <c r="LZB56" s="3112"/>
      <c r="LZC56" s="3112"/>
      <c r="LZD56" s="3112"/>
      <c r="LZE56" s="3112"/>
      <c r="LZF56" s="3112"/>
      <c r="LZG56" s="3112"/>
      <c r="LZH56" s="3112"/>
      <c r="LZI56" s="3112"/>
      <c r="LZJ56" s="3112"/>
      <c r="LZK56" s="3112"/>
      <c r="LZL56" s="3112"/>
      <c r="LZM56" s="3112"/>
      <c r="LZN56" s="3112"/>
      <c r="LZO56" s="3112"/>
      <c r="LZP56" s="3112"/>
      <c r="LZQ56" s="3112"/>
      <c r="LZR56" s="3112"/>
      <c r="LZS56" s="3112"/>
      <c r="LZT56" s="3112"/>
      <c r="LZU56" s="3112"/>
      <c r="LZV56" s="3112"/>
      <c r="LZW56" s="3112"/>
      <c r="LZX56" s="3112"/>
      <c r="LZY56" s="3112"/>
      <c r="LZZ56" s="3112"/>
      <c r="MAA56" s="3112"/>
      <c r="MAB56" s="3112"/>
      <c r="MAC56" s="3112"/>
      <c r="MAD56" s="3112"/>
      <c r="MAE56" s="3112"/>
      <c r="MAF56" s="3112"/>
      <c r="MAG56" s="3112"/>
      <c r="MAH56" s="3112"/>
      <c r="MAI56" s="3112"/>
      <c r="MAJ56" s="3112"/>
      <c r="MAK56" s="3112"/>
      <c r="MAL56" s="3112"/>
      <c r="MAM56" s="3112"/>
      <c r="MAN56" s="3112"/>
      <c r="MAO56" s="3112"/>
      <c r="MAP56" s="3112"/>
      <c r="MAQ56" s="3112"/>
      <c r="MAR56" s="3112"/>
      <c r="MAS56" s="3112"/>
      <c r="MAT56" s="3112"/>
      <c r="MAU56" s="3112"/>
      <c r="MAV56" s="3112"/>
      <c r="MAW56" s="3112"/>
      <c r="MAX56" s="3112"/>
      <c r="MAY56" s="3112"/>
      <c r="MAZ56" s="3112"/>
      <c r="MBA56" s="3112"/>
      <c r="MBB56" s="3112"/>
      <c r="MBC56" s="3112"/>
      <c r="MBD56" s="3112"/>
      <c r="MBE56" s="3112"/>
      <c r="MBF56" s="3112"/>
      <c r="MBG56" s="3112"/>
      <c r="MBH56" s="3112"/>
      <c r="MBI56" s="3112"/>
      <c r="MBJ56" s="3112"/>
      <c r="MBK56" s="3112"/>
      <c r="MBL56" s="3112"/>
      <c r="MBM56" s="3112"/>
      <c r="MBN56" s="3112"/>
      <c r="MBO56" s="3112"/>
      <c r="MBP56" s="3112"/>
      <c r="MBQ56" s="3112"/>
      <c r="MBR56" s="3112"/>
      <c r="MBS56" s="3112"/>
      <c r="MBT56" s="3112"/>
      <c r="MBU56" s="3112"/>
      <c r="MBV56" s="3112"/>
      <c r="MBW56" s="3112"/>
      <c r="MBX56" s="3112"/>
      <c r="MBY56" s="3112"/>
      <c r="MBZ56" s="3112"/>
      <c r="MCA56" s="3112"/>
      <c r="MCB56" s="3112"/>
      <c r="MCC56" s="3112"/>
      <c r="MCD56" s="3112"/>
      <c r="MCE56" s="3112"/>
      <c r="MCF56" s="3112"/>
      <c r="MCG56" s="3112"/>
      <c r="MCH56" s="3112"/>
      <c r="MCI56" s="3112"/>
      <c r="MCJ56" s="3112"/>
      <c r="MCK56" s="3112"/>
      <c r="MCL56" s="3112"/>
      <c r="MCM56" s="3112"/>
      <c r="MCN56" s="3112"/>
      <c r="MCO56" s="3112"/>
      <c r="MCP56" s="3112"/>
      <c r="MCQ56" s="3112"/>
      <c r="MCR56" s="3112"/>
      <c r="MCS56" s="3112"/>
      <c r="MCT56" s="3112"/>
      <c r="MCU56" s="3112"/>
      <c r="MCV56" s="3112"/>
      <c r="MCW56" s="3112"/>
      <c r="MCX56" s="3112"/>
      <c r="MCY56" s="3112"/>
      <c r="MCZ56" s="3112"/>
      <c r="MDA56" s="3112"/>
      <c r="MDB56" s="3112"/>
      <c r="MDC56" s="3112"/>
      <c r="MDD56" s="3112"/>
      <c r="MDE56" s="3112"/>
      <c r="MDF56" s="3112"/>
      <c r="MDG56" s="3112"/>
      <c r="MDH56" s="3112"/>
      <c r="MDI56" s="3112"/>
      <c r="MDJ56" s="3112"/>
      <c r="MDK56" s="3112"/>
      <c r="MDL56" s="3112"/>
      <c r="MDM56" s="3112"/>
      <c r="MDN56" s="3112"/>
      <c r="MDO56" s="3112"/>
      <c r="MDP56" s="3112"/>
      <c r="MDQ56" s="3112"/>
      <c r="MDR56" s="3112"/>
      <c r="MDS56" s="3112"/>
      <c r="MDT56" s="3112"/>
      <c r="MDU56" s="3112"/>
      <c r="MDV56" s="3112"/>
      <c r="MDW56" s="3112"/>
      <c r="MDX56" s="3112"/>
      <c r="MDY56" s="3112"/>
      <c r="MDZ56" s="3112"/>
      <c r="MEA56" s="3112"/>
      <c r="MEB56" s="3112"/>
      <c r="MEC56" s="3112"/>
      <c r="MED56" s="3112"/>
      <c r="MEE56" s="3112"/>
      <c r="MEF56" s="3112"/>
      <c r="MEG56" s="3112"/>
      <c r="MEH56" s="3112"/>
      <c r="MEI56" s="3112"/>
      <c r="MEJ56" s="3112"/>
      <c r="MEK56" s="3112"/>
      <c r="MEL56" s="3112"/>
      <c r="MEM56" s="3112"/>
      <c r="MEN56" s="3112"/>
      <c r="MEO56" s="3112"/>
      <c r="MEP56" s="3112"/>
      <c r="MEQ56" s="3112"/>
      <c r="MER56" s="3112"/>
      <c r="MES56" s="3112"/>
      <c r="MET56" s="3112"/>
      <c r="MEU56" s="3112"/>
      <c r="MEV56" s="3112"/>
      <c r="MEW56" s="3112"/>
      <c r="MEX56" s="3112"/>
      <c r="MEY56" s="3112"/>
      <c r="MEZ56" s="3112"/>
      <c r="MFA56" s="3112"/>
      <c r="MFB56" s="3112"/>
      <c r="MFC56" s="3112"/>
      <c r="MFD56" s="3112"/>
      <c r="MFE56" s="3112"/>
      <c r="MFF56" s="3112"/>
      <c r="MFG56" s="3112"/>
      <c r="MFH56" s="3112"/>
      <c r="MFI56" s="3112"/>
      <c r="MFJ56" s="3112"/>
      <c r="MFK56" s="3112"/>
      <c r="MFL56" s="3112"/>
      <c r="MFM56" s="3112"/>
      <c r="MFN56" s="3112"/>
      <c r="MFO56" s="3112"/>
      <c r="MFP56" s="3112"/>
      <c r="MFQ56" s="3112"/>
      <c r="MFR56" s="3112"/>
      <c r="MFS56" s="3112"/>
      <c r="MFT56" s="3112"/>
      <c r="MFU56" s="3112"/>
      <c r="MFV56" s="3112"/>
      <c r="MFW56" s="3112"/>
      <c r="MFX56" s="3112"/>
      <c r="MFY56" s="3112"/>
      <c r="MFZ56" s="3112"/>
      <c r="MGA56" s="3112"/>
      <c r="MGB56" s="3112"/>
      <c r="MGC56" s="3112"/>
      <c r="MGD56" s="3112"/>
      <c r="MGE56" s="3112"/>
      <c r="MGF56" s="3112"/>
      <c r="MGG56" s="3112"/>
      <c r="MGH56" s="3112"/>
      <c r="MGI56" s="3112"/>
      <c r="MGJ56" s="3112"/>
      <c r="MGK56" s="3112"/>
      <c r="MGL56" s="3112"/>
      <c r="MGM56" s="3112"/>
      <c r="MGN56" s="3112"/>
      <c r="MGO56" s="3112"/>
      <c r="MGP56" s="3112"/>
      <c r="MGQ56" s="3112"/>
      <c r="MGR56" s="3112"/>
      <c r="MGS56" s="3112"/>
      <c r="MGT56" s="3112"/>
      <c r="MGU56" s="3112"/>
      <c r="MGV56" s="3112"/>
      <c r="MGW56" s="3112"/>
      <c r="MGX56" s="3112"/>
      <c r="MGY56" s="3112"/>
      <c r="MGZ56" s="3112"/>
      <c r="MHA56" s="3112"/>
      <c r="MHB56" s="3112"/>
      <c r="MHC56" s="3112"/>
      <c r="MHD56" s="3112"/>
      <c r="MHE56" s="3112"/>
      <c r="MHF56" s="3112"/>
      <c r="MHG56" s="3112"/>
      <c r="MHH56" s="3112"/>
      <c r="MHI56" s="3112"/>
      <c r="MHJ56" s="3112"/>
      <c r="MHK56" s="3112"/>
      <c r="MHL56" s="3112"/>
      <c r="MHM56" s="3112"/>
      <c r="MHN56" s="3112"/>
      <c r="MHO56" s="3112"/>
      <c r="MHP56" s="3112"/>
      <c r="MHQ56" s="3112"/>
      <c r="MHR56" s="3112"/>
      <c r="MHS56" s="3112"/>
      <c r="MHT56" s="3112"/>
      <c r="MHU56" s="3112"/>
      <c r="MHV56" s="3112"/>
      <c r="MHW56" s="3112"/>
      <c r="MHX56" s="3112"/>
      <c r="MHY56" s="3112"/>
      <c r="MHZ56" s="3112"/>
      <c r="MIA56" s="3112"/>
      <c r="MIB56" s="3112"/>
      <c r="MIC56" s="3112"/>
      <c r="MID56" s="3112"/>
      <c r="MIE56" s="3112"/>
      <c r="MIF56" s="3112"/>
      <c r="MIG56" s="3112"/>
      <c r="MIH56" s="3112"/>
      <c r="MII56" s="3112"/>
      <c r="MIJ56" s="3112"/>
      <c r="MIK56" s="3112"/>
      <c r="MIL56" s="3112"/>
      <c r="MIM56" s="3112"/>
      <c r="MIN56" s="3112"/>
      <c r="MIO56" s="3112"/>
      <c r="MIP56" s="3112"/>
      <c r="MIQ56" s="3112"/>
      <c r="MIR56" s="3112"/>
      <c r="MIS56" s="3112"/>
      <c r="MIT56" s="3112"/>
      <c r="MIU56" s="3112"/>
      <c r="MIV56" s="3112"/>
      <c r="MIW56" s="3112"/>
      <c r="MIX56" s="3112"/>
      <c r="MIY56" s="3112"/>
      <c r="MIZ56" s="3112"/>
      <c r="MJA56" s="3112"/>
      <c r="MJB56" s="3112"/>
      <c r="MJC56" s="3112"/>
      <c r="MJD56" s="3112"/>
      <c r="MJE56" s="3112"/>
      <c r="MJF56" s="3112"/>
      <c r="MJG56" s="3112"/>
      <c r="MJH56" s="3112"/>
      <c r="MJI56" s="3112"/>
      <c r="MJJ56" s="3112"/>
      <c r="MJK56" s="3112"/>
      <c r="MJL56" s="3112"/>
      <c r="MJM56" s="3112"/>
      <c r="MJN56" s="3112"/>
      <c r="MJO56" s="3112"/>
      <c r="MJP56" s="3112"/>
      <c r="MJQ56" s="3112"/>
      <c r="MJR56" s="3112"/>
      <c r="MJS56" s="3112"/>
      <c r="MJT56" s="3112"/>
      <c r="MJU56" s="3112"/>
      <c r="MJV56" s="3112"/>
      <c r="MJW56" s="3112"/>
      <c r="MJX56" s="3112"/>
      <c r="MJY56" s="3112"/>
      <c r="MJZ56" s="3112"/>
      <c r="MKA56" s="3112"/>
      <c r="MKB56" s="3112"/>
      <c r="MKC56" s="3112"/>
      <c r="MKD56" s="3112"/>
      <c r="MKE56" s="3112"/>
      <c r="MKF56" s="3112"/>
      <c r="MKG56" s="3112"/>
      <c r="MKH56" s="3112"/>
      <c r="MKI56" s="3112"/>
      <c r="MKJ56" s="3112"/>
      <c r="MKK56" s="3112"/>
      <c r="MKL56" s="3112"/>
      <c r="MKM56" s="3112"/>
      <c r="MKN56" s="3112"/>
      <c r="MKO56" s="3112"/>
      <c r="MKP56" s="3112"/>
      <c r="MKQ56" s="3112"/>
      <c r="MKR56" s="3112"/>
      <c r="MKS56" s="3112"/>
      <c r="MKT56" s="3112"/>
      <c r="MKU56" s="3112"/>
      <c r="MKV56" s="3112"/>
      <c r="MKW56" s="3112"/>
      <c r="MKX56" s="3112"/>
      <c r="MKY56" s="3112"/>
      <c r="MKZ56" s="3112"/>
      <c r="MLA56" s="3112"/>
      <c r="MLB56" s="3112"/>
      <c r="MLC56" s="3112"/>
      <c r="MLD56" s="3112"/>
      <c r="MLE56" s="3112"/>
      <c r="MLF56" s="3112"/>
      <c r="MLG56" s="3112"/>
      <c r="MLH56" s="3112"/>
      <c r="MLI56" s="3112"/>
      <c r="MLJ56" s="3112"/>
      <c r="MLK56" s="3112"/>
      <c r="MLL56" s="3112"/>
      <c r="MLM56" s="3112"/>
      <c r="MLN56" s="3112"/>
      <c r="MLO56" s="3112"/>
      <c r="MLP56" s="3112"/>
      <c r="MLQ56" s="3112"/>
      <c r="MLR56" s="3112"/>
      <c r="MLS56" s="3112"/>
      <c r="MLT56" s="3112"/>
      <c r="MLU56" s="3112"/>
      <c r="MLV56" s="3112"/>
      <c r="MLW56" s="3112"/>
      <c r="MLX56" s="3112"/>
      <c r="MLY56" s="3112"/>
      <c r="MLZ56" s="3112"/>
      <c r="MMA56" s="3112"/>
      <c r="MMB56" s="3112"/>
      <c r="MMC56" s="3112"/>
      <c r="MMD56" s="3112"/>
      <c r="MME56" s="3112"/>
      <c r="MMF56" s="3112"/>
      <c r="MMG56" s="3112"/>
      <c r="MMH56" s="3112"/>
      <c r="MMI56" s="3112"/>
      <c r="MMJ56" s="3112"/>
      <c r="MMK56" s="3112"/>
      <c r="MML56" s="3112"/>
      <c r="MMM56" s="3112"/>
      <c r="MMN56" s="3112"/>
      <c r="MMO56" s="3112"/>
      <c r="MMP56" s="3112"/>
      <c r="MMQ56" s="3112"/>
      <c r="MMR56" s="3112"/>
      <c r="MMS56" s="3112"/>
      <c r="MMT56" s="3112"/>
      <c r="MMU56" s="3112"/>
      <c r="MMV56" s="3112"/>
      <c r="MMW56" s="3112"/>
      <c r="MMX56" s="3112"/>
      <c r="MMY56" s="3112"/>
      <c r="MMZ56" s="3112"/>
      <c r="MNA56" s="3112"/>
      <c r="MNB56" s="3112"/>
      <c r="MNC56" s="3112"/>
      <c r="MND56" s="3112"/>
      <c r="MNE56" s="3112"/>
      <c r="MNF56" s="3112"/>
      <c r="MNG56" s="3112"/>
      <c r="MNH56" s="3112"/>
      <c r="MNI56" s="3112"/>
      <c r="MNJ56" s="3112"/>
      <c r="MNK56" s="3112"/>
      <c r="MNL56" s="3112"/>
      <c r="MNM56" s="3112"/>
      <c r="MNN56" s="3112"/>
      <c r="MNO56" s="3112"/>
      <c r="MNP56" s="3112"/>
      <c r="MNQ56" s="3112"/>
      <c r="MNR56" s="3112"/>
      <c r="MNS56" s="3112"/>
      <c r="MNT56" s="3112"/>
      <c r="MNU56" s="3112"/>
      <c r="MNV56" s="3112"/>
      <c r="MNW56" s="3112"/>
      <c r="MNX56" s="3112"/>
      <c r="MNY56" s="3112"/>
      <c r="MNZ56" s="3112"/>
      <c r="MOA56" s="3112"/>
      <c r="MOB56" s="3112"/>
      <c r="MOC56" s="3112"/>
      <c r="MOD56" s="3112"/>
      <c r="MOE56" s="3112"/>
      <c r="MOF56" s="3112"/>
      <c r="MOG56" s="3112"/>
      <c r="MOH56" s="3112"/>
      <c r="MOI56" s="3112"/>
      <c r="MOJ56" s="3112"/>
      <c r="MOK56" s="3112"/>
      <c r="MOL56" s="3112"/>
      <c r="MOM56" s="3112"/>
      <c r="MON56" s="3112"/>
      <c r="MOO56" s="3112"/>
      <c r="MOP56" s="3112"/>
      <c r="MOQ56" s="3112"/>
      <c r="MOR56" s="3112"/>
      <c r="MOS56" s="3112"/>
      <c r="MOT56" s="3112"/>
      <c r="MOU56" s="3112"/>
      <c r="MOV56" s="3112"/>
      <c r="MOW56" s="3112"/>
      <c r="MOX56" s="3112"/>
      <c r="MOY56" s="3112"/>
      <c r="MOZ56" s="3112"/>
      <c r="MPA56" s="3112"/>
      <c r="MPB56" s="3112"/>
      <c r="MPC56" s="3112"/>
      <c r="MPD56" s="3112"/>
      <c r="MPE56" s="3112"/>
      <c r="MPF56" s="3112"/>
      <c r="MPG56" s="3112"/>
      <c r="MPH56" s="3112"/>
      <c r="MPI56" s="3112"/>
      <c r="MPJ56" s="3112"/>
      <c r="MPK56" s="3112"/>
      <c r="MPL56" s="3112"/>
      <c r="MPM56" s="3112"/>
      <c r="MPN56" s="3112"/>
      <c r="MPO56" s="3112"/>
      <c r="MPP56" s="3112"/>
      <c r="MPQ56" s="3112"/>
      <c r="MPR56" s="3112"/>
      <c r="MPS56" s="3112"/>
      <c r="MPT56" s="3112"/>
      <c r="MPU56" s="3112"/>
      <c r="MPV56" s="3112"/>
      <c r="MPW56" s="3112"/>
      <c r="MPX56" s="3112"/>
      <c r="MPY56" s="3112"/>
      <c r="MPZ56" s="3112"/>
      <c r="MQA56" s="3112"/>
      <c r="MQB56" s="3112"/>
      <c r="MQC56" s="3112"/>
      <c r="MQD56" s="3112"/>
      <c r="MQE56" s="3112"/>
      <c r="MQF56" s="3112"/>
      <c r="MQG56" s="3112"/>
      <c r="MQH56" s="3112"/>
      <c r="MQI56" s="3112"/>
      <c r="MQJ56" s="3112"/>
      <c r="MQK56" s="3112"/>
      <c r="MQL56" s="3112"/>
      <c r="MQM56" s="3112"/>
      <c r="MQN56" s="3112"/>
      <c r="MQO56" s="3112"/>
      <c r="MQP56" s="3112"/>
      <c r="MQQ56" s="3112"/>
      <c r="MQR56" s="3112"/>
      <c r="MQS56" s="3112"/>
      <c r="MQT56" s="3112"/>
      <c r="MQU56" s="3112"/>
      <c r="MQV56" s="3112"/>
      <c r="MQW56" s="3112"/>
      <c r="MQX56" s="3112"/>
      <c r="MQY56" s="3112"/>
      <c r="MQZ56" s="3112"/>
      <c r="MRA56" s="3112"/>
      <c r="MRB56" s="3112"/>
      <c r="MRC56" s="3112"/>
      <c r="MRD56" s="3112"/>
      <c r="MRE56" s="3112"/>
      <c r="MRF56" s="3112"/>
      <c r="MRG56" s="3112"/>
      <c r="MRH56" s="3112"/>
      <c r="MRI56" s="3112"/>
      <c r="MRJ56" s="3112"/>
      <c r="MRK56" s="3112"/>
      <c r="MRL56" s="3112"/>
      <c r="MRM56" s="3112"/>
      <c r="MRN56" s="3112"/>
      <c r="MRO56" s="3112"/>
      <c r="MRP56" s="3112"/>
      <c r="MRQ56" s="3112"/>
      <c r="MRR56" s="3112"/>
      <c r="MRS56" s="3112"/>
      <c r="MRT56" s="3112"/>
      <c r="MRU56" s="3112"/>
      <c r="MRV56" s="3112"/>
      <c r="MRW56" s="3112"/>
      <c r="MRX56" s="3112"/>
      <c r="MRY56" s="3112"/>
      <c r="MRZ56" s="3112"/>
      <c r="MSA56" s="3112"/>
      <c r="MSB56" s="3112"/>
      <c r="MSC56" s="3112"/>
      <c r="MSD56" s="3112"/>
      <c r="MSE56" s="3112"/>
      <c r="MSF56" s="3112"/>
      <c r="MSG56" s="3112"/>
      <c r="MSH56" s="3112"/>
      <c r="MSI56" s="3112"/>
      <c r="MSJ56" s="3112"/>
      <c r="MSK56" s="3112"/>
      <c r="MSL56" s="3112"/>
      <c r="MSM56" s="3112"/>
      <c r="MSN56" s="3112"/>
      <c r="MSO56" s="3112"/>
      <c r="MSP56" s="3112"/>
      <c r="MSQ56" s="3112"/>
      <c r="MSR56" s="3112"/>
      <c r="MSS56" s="3112"/>
      <c r="MST56" s="3112"/>
      <c r="MSU56" s="3112"/>
      <c r="MSV56" s="3112"/>
      <c r="MSW56" s="3112"/>
      <c r="MSX56" s="3112"/>
      <c r="MSY56" s="3112"/>
      <c r="MSZ56" s="3112"/>
      <c r="MTA56" s="3112"/>
      <c r="MTB56" s="3112"/>
      <c r="MTC56" s="3112"/>
      <c r="MTD56" s="3112"/>
      <c r="MTE56" s="3112"/>
      <c r="MTF56" s="3112"/>
      <c r="MTG56" s="3112"/>
      <c r="MTH56" s="3112"/>
      <c r="MTI56" s="3112"/>
      <c r="MTJ56" s="3112"/>
      <c r="MTK56" s="3112"/>
      <c r="MTL56" s="3112"/>
      <c r="MTM56" s="3112"/>
      <c r="MTN56" s="3112"/>
      <c r="MTO56" s="3112"/>
      <c r="MTP56" s="3112"/>
      <c r="MTQ56" s="3112"/>
      <c r="MTR56" s="3112"/>
      <c r="MTS56" s="3112"/>
      <c r="MTT56" s="3112"/>
      <c r="MTU56" s="3112"/>
      <c r="MTV56" s="3112"/>
      <c r="MTW56" s="3112"/>
      <c r="MTX56" s="3112"/>
      <c r="MTY56" s="3112"/>
      <c r="MTZ56" s="3112"/>
      <c r="MUA56" s="3112"/>
      <c r="MUB56" s="3112"/>
      <c r="MUC56" s="3112"/>
      <c r="MUD56" s="3112"/>
      <c r="MUE56" s="3112"/>
      <c r="MUF56" s="3112"/>
      <c r="MUG56" s="3112"/>
      <c r="MUH56" s="3112"/>
      <c r="MUI56" s="3112"/>
      <c r="MUJ56" s="3112"/>
      <c r="MUK56" s="3112"/>
      <c r="MUL56" s="3112"/>
      <c r="MUM56" s="3112"/>
      <c r="MUN56" s="3112"/>
      <c r="MUO56" s="3112"/>
      <c r="MUP56" s="3112"/>
      <c r="MUQ56" s="3112"/>
      <c r="MUR56" s="3112"/>
      <c r="MUS56" s="3112"/>
      <c r="MUT56" s="3112"/>
      <c r="MUU56" s="3112"/>
      <c r="MUV56" s="3112"/>
      <c r="MUW56" s="3112"/>
      <c r="MUX56" s="3112"/>
      <c r="MUY56" s="3112"/>
      <c r="MUZ56" s="3112"/>
      <c r="MVA56" s="3112"/>
      <c r="MVB56" s="3112"/>
      <c r="MVC56" s="3112"/>
      <c r="MVD56" s="3112"/>
      <c r="MVE56" s="3112"/>
      <c r="MVF56" s="3112"/>
      <c r="MVG56" s="3112"/>
      <c r="MVH56" s="3112"/>
      <c r="MVI56" s="3112"/>
      <c r="MVJ56" s="3112"/>
      <c r="MVK56" s="3112"/>
      <c r="MVL56" s="3112"/>
      <c r="MVM56" s="3112"/>
      <c r="MVN56" s="3112"/>
      <c r="MVO56" s="3112"/>
      <c r="MVP56" s="3112"/>
      <c r="MVQ56" s="3112"/>
      <c r="MVR56" s="3112"/>
      <c r="MVS56" s="3112"/>
      <c r="MVT56" s="3112"/>
      <c r="MVU56" s="3112"/>
      <c r="MVV56" s="3112"/>
      <c r="MVW56" s="3112"/>
      <c r="MVX56" s="3112"/>
      <c r="MVY56" s="3112"/>
      <c r="MVZ56" s="3112"/>
      <c r="MWA56" s="3112"/>
      <c r="MWB56" s="3112"/>
      <c r="MWC56" s="3112"/>
      <c r="MWD56" s="3112"/>
      <c r="MWE56" s="3112"/>
      <c r="MWF56" s="3112"/>
      <c r="MWG56" s="3112"/>
      <c r="MWH56" s="3112"/>
      <c r="MWI56" s="3112"/>
      <c r="MWJ56" s="3112"/>
      <c r="MWK56" s="3112"/>
      <c r="MWL56" s="3112"/>
      <c r="MWM56" s="3112"/>
      <c r="MWN56" s="3112"/>
      <c r="MWO56" s="3112"/>
      <c r="MWP56" s="3112"/>
      <c r="MWQ56" s="3112"/>
      <c r="MWR56" s="3112"/>
      <c r="MWS56" s="3112"/>
      <c r="MWT56" s="3112"/>
      <c r="MWU56" s="3112"/>
      <c r="MWV56" s="3112"/>
      <c r="MWW56" s="3112"/>
      <c r="MWX56" s="3112"/>
      <c r="MWY56" s="3112"/>
      <c r="MWZ56" s="3112"/>
      <c r="MXA56" s="3112"/>
      <c r="MXB56" s="3112"/>
      <c r="MXC56" s="3112"/>
      <c r="MXD56" s="3112"/>
      <c r="MXE56" s="3112"/>
      <c r="MXF56" s="3112"/>
      <c r="MXG56" s="3112"/>
      <c r="MXH56" s="3112"/>
      <c r="MXI56" s="3112"/>
      <c r="MXJ56" s="3112"/>
      <c r="MXK56" s="3112"/>
      <c r="MXL56" s="3112"/>
      <c r="MXM56" s="3112"/>
      <c r="MXN56" s="3112"/>
      <c r="MXO56" s="3112"/>
      <c r="MXP56" s="3112"/>
      <c r="MXQ56" s="3112"/>
      <c r="MXR56" s="3112"/>
      <c r="MXS56" s="3112"/>
      <c r="MXT56" s="3112"/>
      <c r="MXU56" s="3112"/>
      <c r="MXV56" s="3112"/>
      <c r="MXW56" s="3112"/>
      <c r="MXX56" s="3112"/>
      <c r="MXY56" s="3112"/>
      <c r="MXZ56" s="3112"/>
      <c r="MYA56" s="3112"/>
      <c r="MYB56" s="3112"/>
      <c r="MYC56" s="3112"/>
      <c r="MYD56" s="3112"/>
      <c r="MYE56" s="3112"/>
      <c r="MYF56" s="3112"/>
      <c r="MYG56" s="3112"/>
      <c r="MYH56" s="3112"/>
      <c r="MYI56" s="3112"/>
      <c r="MYJ56" s="3112"/>
      <c r="MYK56" s="3112"/>
      <c r="MYL56" s="3112"/>
      <c r="MYM56" s="3112"/>
      <c r="MYN56" s="3112"/>
      <c r="MYO56" s="3112"/>
      <c r="MYP56" s="3112"/>
      <c r="MYQ56" s="3112"/>
      <c r="MYR56" s="3112"/>
      <c r="MYS56" s="3112"/>
      <c r="MYT56" s="3112"/>
      <c r="MYU56" s="3112"/>
      <c r="MYV56" s="3112"/>
      <c r="MYW56" s="3112"/>
      <c r="MYX56" s="3112"/>
      <c r="MYY56" s="3112"/>
      <c r="MYZ56" s="3112"/>
      <c r="MZA56" s="3112"/>
      <c r="MZB56" s="3112"/>
      <c r="MZC56" s="3112"/>
      <c r="MZD56" s="3112"/>
      <c r="MZE56" s="3112"/>
      <c r="MZF56" s="3112"/>
      <c r="MZG56" s="3112"/>
      <c r="MZH56" s="3112"/>
      <c r="MZI56" s="3112"/>
      <c r="MZJ56" s="3112"/>
      <c r="MZK56" s="3112"/>
      <c r="MZL56" s="3112"/>
      <c r="MZM56" s="3112"/>
      <c r="MZN56" s="3112"/>
      <c r="MZO56" s="3112"/>
      <c r="MZP56" s="3112"/>
      <c r="MZQ56" s="3112"/>
      <c r="MZR56" s="3112"/>
      <c r="MZS56" s="3112"/>
      <c r="MZT56" s="3112"/>
      <c r="MZU56" s="3112"/>
      <c r="MZV56" s="3112"/>
      <c r="MZW56" s="3112"/>
      <c r="MZX56" s="3112"/>
      <c r="MZY56" s="3112"/>
      <c r="MZZ56" s="3112"/>
      <c r="NAA56" s="3112"/>
      <c r="NAB56" s="3112"/>
      <c r="NAC56" s="3112"/>
      <c r="NAD56" s="3112"/>
      <c r="NAE56" s="3112"/>
      <c r="NAF56" s="3112"/>
      <c r="NAG56" s="3112"/>
      <c r="NAH56" s="3112"/>
      <c r="NAI56" s="3112"/>
      <c r="NAJ56" s="3112"/>
      <c r="NAK56" s="3112"/>
      <c r="NAL56" s="3112"/>
      <c r="NAM56" s="3112"/>
      <c r="NAN56" s="3112"/>
      <c r="NAO56" s="3112"/>
      <c r="NAP56" s="3112"/>
      <c r="NAQ56" s="3112"/>
      <c r="NAR56" s="3112"/>
      <c r="NAS56" s="3112"/>
      <c r="NAT56" s="3112"/>
      <c r="NAU56" s="3112"/>
      <c r="NAV56" s="3112"/>
      <c r="NAW56" s="3112"/>
      <c r="NAX56" s="3112"/>
      <c r="NAY56" s="3112"/>
      <c r="NAZ56" s="3112"/>
      <c r="NBA56" s="3112"/>
      <c r="NBB56" s="3112"/>
      <c r="NBC56" s="3112"/>
      <c r="NBD56" s="3112"/>
      <c r="NBE56" s="3112"/>
      <c r="NBF56" s="3112"/>
      <c r="NBG56" s="3112"/>
      <c r="NBH56" s="3112"/>
      <c r="NBI56" s="3112"/>
      <c r="NBJ56" s="3112"/>
      <c r="NBK56" s="3112"/>
      <c r="NBL56" s="3112"/>
      <c r="NBM56" s="3112"/>
      <c r="NBN56" s="3112"/>
      <c r="NBO56" s="3112"/>
      <c r="NBP56" s="3112"/>
      <c r="NBQ56" s="3112"/>
      <c r="NBR56" s="3112"/>
      <c r="NBS56" s="3112"/>
      <c r="NBT56" s="3112"/>
      <c r="NBU56" s="3112"/>
      <c r="NBV56" s="3112"/>
      <c r="NBW56" s="3112"/>
      <c r="NBX56" s="3112"/>
      <c r="NBY56" s="3112"/>
      <c r="NBZ56" s="3112"/>
      <c r="NCA56" s="3112"/>
      <c r="NCB56" s="3112"/>
      <c r="NCC56" s="3112"/>
      <c r="NCD56" s="3112"/>
      <c r="NCE56" s="3112"/>
      <c r="NCF56" s="3112"/>
      <c r="NCG56" s="3112"/>
      <c r="NCH56" s="3112"/>
      <c r="NCI56" s="3112"/>
      <c r="NCJ56" s="3112"/>
      <c r="NCK56" s="3112"/>
      <c r="NCL56" s="3112"/>
      <c r="NCM56" s="3112"/>
      <c r="NCN56" s="3112"/>
      <c r="NCO56" s="3112"/>
      <c r="NCP56" s="3112"/>
      <c r="NCQ56" s="3112"/>
      <c r="NCR56" s="3112"/>
      <c r="NCS56" s="3112"/>
      <c r="NCT56" s="3112"/>
      <c r="NCU56" s="3112"/>
      <c r="NCV56" s="3112"/>
      <c r="NCW56" s="3112"/>
      <c r="NCX56" s="3112"/>
      <c r="NCY56" s="3112"/>
      <c r="NCZ56" s="3112"/>
      <c r="NDA56" s="3112"/>
      <c r="NDB56" s="3112"/>
      <c r="NDC56" s="3112"/>
      <c r="NDD56" s="3112"/>
      <c r="NDE56" s="3112"/>
      <c r="NDF56" s="3112"/>
      <c r="NDG56" s="3112"/>
      <c r="NDH56" s="3112"/>
      <c r="NDI56" s="3112"/>
      <c r="NDJ56" s="3112"/>
      <c r="NDK56" s="3112"/>
      <c r="NDL56" s="3112"/>
      <c r="NDM56" s="3112"/>
      <c r="NDN56" s="3112"/>
      <c r="NDO56" s="3112"/>
      <c r="NDP56" s="3112"/>
      <c r="NDQ56" s="3112"/>
      <c r="NDR56" s="3112"/>
      <c r="NDS56" s="3112"/>
      <c r="NDT56" s="3112"/>
      <c r="NDU56" s="3112"/>
      <c r="NDV56" s="3112"/>
      <c r="NDW56" s="3112"/>
      <c r="NDX56" s="3112"/>
      <c r="NDY56" s="3112"/>
      <c r="NDZ56" s="3112"/>
      <c r="NEA56" s="3112"/>
      <c r="NEB56" s="3112"/>
      <c r="NEC56" s="3112"/>
      <c r="NED56" s="3112"/>
      <c r="NEE56" s="3112"/>
      <c r="NEF56" s="3112"/>
      <c r="NEG56" s="3112"/>
      <c r="NEH56" s="3112"/>
      <c r="NEI56" s="3112"/>
      <c r="NEJ56" s="3112"/>
      <c r="NEK56" s="3112"/>
      <c r="NEL56" s="3112"/>
      <c r="NEM56" s="3112"/>
      <c r="NEN56" s="3112"/>
      <c r="NEO56" s="3112"/>
      <c r="NEP56" s="3112"/>
      <c r="NEQ56" s="3112"/>
      <c r="NER56" s="3112"/>
      <c r="NES56" s="3112"/>
      <c r="NET56" s="3112"/>
      <c r="NEU56" s="3112"/>
      <c r="NEV56" s="3112"/>
      <c r="NEW56" s="3112"/>
      <c r="NEX56" s="3112"/>
      <c r="NEY56" s="3112"/>
      <c r="NEZ56" s="3112"/>
      <c r="NFA56" s="3112"/>
      <c r="NFB56" s="3112"/>
      <c r="NFC56" s="3112"/>
      <c r="NFD56" s="3112"/>
      <c r="NFE56" s="3112"/>
      <c r="NFF56" s="3112"/>
      <c r="NFG56" s="3112"/>
      <c r="NFH56" s="3112"/>
      <c r="NFI56" s="3112"/>
      <c r="NFJ56" s="3112"/>
      <c r="NFK56" s="3112"/>
      <c r="NFL56" s="3112"/>
      <c r="NFM56" s="3112"/>
      <c r="NFN56" s="3112"/>
      <c r="NFO56" s="3112"/>
      <c r="NFP56" s="3112"/>
      <c r="NFQ56" s="3112"/>
      <c r="NFR56" s="3112"/>
      <c r="NFS56" s="3112"/>
      <c r="NFT56" s="3112"/>
      <c r="NFU56" s="3112"/>
      <c r="NFV56" s="3112"/>
      <c r="NFW56" s="3112"/>
      <c r="NFX56" s="3112"/>
      <c r="NFY56" s="3112"/>
      <c r="NFZ56" s="3112"/>
      <c r="NGA56" s="3112"/>
      <c r="NGB56" s="3112"/>
      <c r="NGC56" s="3112"/>
      <c r="NGD56" s="3112"/>
      <c r="NGE56" s="3112"/>
      <c r="NGF56" s="3112"/>
      <c r="NGG56" s="3112"/>
      <c r="NGH56" s="3112"/>
      <c r="NGI56" s="3112"/>
      <c r="NGJ56" s="3112"/>
      <c r="NGK56" s="3112"/>
      <c r="NGL56" s="3112"/>
      <c r="NGM56" s="3112"/>
      <c r="NGN56" s="3112"/>
      <c r="NGO56" s="3112"/>
      <c r="NGP56" s="3112"/>
      <c r="NGQ56" s="3112"/>
      <c r="NGR56" s="3112"/>
      <c r="NGS56" s="3112"/>
      <c r="NGT56" s="3112"/>
      <c r="NGU56" s="3112"/>
      <c r="NGV56" s="3112"/>
      <c r="NGW56" s="3112"/>
      <c r="NGX56" s="3112"/>
      <c r="NGY56" s="3112"/>
      <c r="NGZ56" s="3112"/>
      <c r="NHA56" s="3112"/>
      <c r="NHB56" s="3112"/>
      <c r="NHC56" s="3112"/>
      <c r="NHD56" s="3112"/>
      <c r="NHE56" s="3112"/>
      <c r="NHF56" s="3112"/>
      <c r="NHG56" s="3112"/>
      <c r="NHH56" s="3112"/>
      <c r="NHI56" s="3112"/>
      <c r="NHJ56" s="3112"/>
      <c r="NHK56" s="3112"/>
      <c r="NHL56" s="3112"/>
      <c r="NHM56" s="3112"/>
      <c r="NHN56" s="3112"/>
      <c r="NHO56" s="3112"/>
      <c r="NHP56" s="3112"/>
      <c r="NHQ56" s="3112"/>
      <c r="NHR56" s="3112"/>
      <c r="NHS56" s="3112"/>
      <c r="NHT56" s="3112"/>
      <c r="NHU56" s="3112"/>
      <c r="NHV56" s="3112"/>
      <c r="NHW56" s="3112"/>
      <c r="NHX56" s="3112"/>
      <c r="NHY56" s="3112"/>
      <c r="NHZ56" s="3112"/>
      <c r="NIA56" s="3112"/>
      <c r="NIB56" s="3112"/>
      <c r="NIC56" s="3112"/>
      <c r="NID56" s="3112"/>
      <c r="NIE56" s="3112"/>
      <c r="NIF56" s="3112"/>
      <c r="NIG56" s="3112"/>
      <c r="NIH56" s="3112"/>
      <c r="NII56" s="3112"/>
      <c r="NIJ56" s="3112"/>
      <c r="NIK56" s="3112"/>
      <c r="NIL56" s="3112"/>
      <c r="NIM56" s="3112"/>
      <c r="NIN56" s="3112"/>
      <c r="NIO56" s="3112"/>
      <c r="NIP56" s="3112"/>
      <c r="NIQ56" s="3112"/>
      <c r="NIR56" s="3112"/>
      <c r="NIS56" s="3112"/>
      <c r="NIT56" s="3112"/>
      <c r="NIU56" s="3112"/>
      <c r="NIV56" s="3112"/>
      <c r="NIW56" s="3112"/>
      <c r="NIX56" s="3112"/>
      <c r="NIY56" s="3112"/>
      <c r="NIZ56" s="3112"/>
      <c r="NJA56" s="3112"/>
      <c r="NJB56" s="3112"/>
      <c r="NJC56" s="3112"/>
      <c r="NJD56" s="3112"/>
      <c r="NJE56" s="3112"/>
      <c r="NJF56" s="3112"/>
      <c r="NJG56" s="3112"/>
      <c r="NJH56" s="3112"/>
      <c r="NJI56" s="3112"/>
      <c r="NJJ56" s="3112"/>
      <c r="NJK56" s="3112"/>
      <c r="NJL56" s="3112"/>
      <c r="NJM56" s="3112"/>
      <c r="NJN56" s="3112"/>
      <c r="NJO56" s="3112"/>
      <c r="NJP56" s="3112"/>
      <c r="NJQ56" s="3112"/>
      <c r="NJR56" s="3112"/>
      <c r="NJS56" s="3112"/>
      <c r="NJT56" s="3112"/>
      <c r="NJU56" s="3112"/>
      <c r="NJV56" s="3112"/>
      <c r="NJW56" s="3112"/>
      <c r="NJX56" s="3112"/>
      <c r="NJY56" s="3112"/>
      <c r="NJZ56" s="3112"/>
      <c r="NKA56" s="3112"/>
      <c r="NKB56" s="3112"/>
      <c r="NKC56" s="3112"/>
      <c r="NKD56" s="3112"/>
      <c r="NKE56" s="3112"/>
      <c r="NKF56" s="3112"/>
      <c r="NKG56" s="3112"/>
      <c r="NKH56" s="3112"/>
      <c r="NKI56" s="3112"/>
      <c r="NKJ56" s="3112"/>
      <c r="NKK56" s="3112"/>
      <c r="NKL56" s="3112"/>
      <c r="NKM56" s="3112"/>
      <c r="NKN56" s="3112"/>
      <c r="NKO56" s="3112"/>
      <c r="NKP56" s="3112"/>
      <c r="NKQ56" s="3112"/>
      <c r="NKR56" s="3112"/>
      <c r="NKS56" s="3112"/>
      <c r="NKT56" s="3112"/>
      <c r="NKU56" s="3112"/>
      <c r="NKV56" s="3112"/>
      <c r="NKW56" s="3112"/>
      <c r="NKX56" s="3112"/>
      <c r="NKY56" s="3112"/>
      <c r="NKZ56" s="3112"/>
      <c r="NLA56" s="3112"/>
      <c r="NLB56" s="3112"/>
      <c r="NLC56" s="3112"/>
      <c r="NLD56" s="3112"/>
      <c r="NLE56" s="3112"/>
      <c r="NLF56" s="3112"/>
      <c r="NLG56" s="3112"/>
      <c r="NLH56" s="3112"/>
      <c r="NLI56" s="3112"/>
      <c r="NLJ56" s="3112"/>
      <c r="NLK56" s="3112"/>
      <c r="NLL56" s="3112"/>
      <c r="NLM56" s="3112"/>
      <c r="NLN56" s="3112"/>
      <c r="NLO56" s="3112"/>
      <c r="NLP56" s="3112"/>
      <c r="NLQ56" s="3112"/>
      <c r="NLR56" s="3112"/>
      <c r="NLS56" s="3112"/>
      <c r="NLT56" s="3112"/>
      <c r="NLU56" s="3112"/>
      <c r="NLV56" s="3112"/>
      <c r="NLW56" s="3112"/>
      <c r="NLX56" s="3112"/>
      <c r="NLY56" s="3112"/>
      <c r="NLZ56" s="3112"/>
      <c r="NMA56" s="3112"/>
      <c r="NMB56" s="3112"/>
      <c r="NMC56" s="3112"/>
      <c r="NMD56" s="3112"/>
      <c r="NME56" s="3112"/>
      <c r="NMF56" s="3112"/>
      <c r="NMG56" s="3112"/>
      <c r="NMH56" s="3112"/>
      <c r="NMI56" s="3112"/>
      <c r="NMJ56" s="3112"/>
      <c r="NMK56" s="3112"/>
      <c r="NML56" s="3112"/>
      <c r="NMM56" s="3112"/>
      <c r="NMN56" s="3112"/>
      <c r="NMO56" s="3112"/>
      <c r="NMP56" s="3112"/>
      <c r="NMQ56" s="3112"/>
      <c r="NMR56" s="3112"/>
      <c r="NMS56" s="3112"/>
      <c r="NMT56" s="3112"/>
      <c r="NMU56" s="3112"/>
      <c r="NMV56" s="3112"/>
      <c r="NMW56" s="3112"/>
      <c r="NMX56" s="3112"/>
      <c r="NMY56" s="3112"/>
      <c r="NMZ56" s="3112"/>
      <c r="NNA56" s="3112"/>
      <c r="NNB56" s="3112"/>
      <c r="NNC56" s="3112"/>
      <c r="NND56" s="3112"/>
      <c r="NNE56" s="3112"/>
      <c r="NNF56" s="3112"/>
      <c r="NNG56" s="3112"/>
      <c r="NNH56" s="3112"/>
      <c r="NNI56" s="3112"/>
      <c r="NNJ56" s="3112"/>
      <c r="NNK56" s="3112"/>
      <c r="NNL56" s="3112"/>
      <c r="NNM56" s="3112"/>
      <c r="NNN56" s="3112"/>
      <c r="NNO56" s="3112"/>
      <c r="NNP56" s="3112"/>
      <c r="NNQ56" s="3112"/>
      <c r="NNR56" s="3112"/>
      <c r="NNS56" s="3112"/>
      <c r="NNT56" s="3112"/>
      <c r="NNU56" s="3112"/>
      <c r="NNV56" s="3112"/>
      <c r="NNW56" s="3112"/>
      <c r="NNX56" s="3112"/>
      <c r="NNY56" s="3112"/>
      <c r="NNZ56" s="3112"/>
      <c r="NOA56" s="3112"/>
      <c r="NOB56" s="3112"/>
      <c r="NOC56" s="3112"/>
      <c r="NOD56" s="3112"/>
      <c r="NOE56" s="3112"/>
      <c r="NOF56" s="3112"/>
      <c r="NOG56" s="3112"/>
      <c r="NOH56" s="3112"/>
      <c r="NOI56" s="3112"/>
      <c r="NOJ56" s="3112"/>
      <c r="NOK56" s="3112"/>
      <c r="NOL56" s="3112"/>
      <c r="NOM56" s="3112"/>
      <c r="NON56" s="3112"/>
      <c r="NOO56" s="3112"/>
      <c r="NOP56" s="3112"/>
      <c r="NOQ56" s="3112"/>
      <c r="NOR56" s="3112"/>
      <c r="NOS56" s="3112"/>
      <c r="NOT56" s="3112"/>
      <c r="NOU56" s="3112"/>
      <c r="NOV56" s="3112"/>
      <c r="NOW56" s="3112"/>
      <c r="NOX56" s="3112"/>
      <c r="NOY56" s="3112"/>
      <c r="NOZ56" s="3112"/>
      <c r="NPA56" s="3112"/>
      <c r="NPB56" s="3112"/>
      <c r="NPC56" s="3112"/>
      <c r="NPD56" s="3112"/>
      <c r="NPE56" s="3112"/>
      <c r="NPF56" s="3112"/>
      <c r="NPG56" s="3112"/>
      <c r="NPH56" s="3112"/>
      <c r="NPI56" s="3112"/>
      <c r="NPJ56" s="3112"/>
      <c r="NPK56" s="3112"/>
      <c r="NPL56" s="3112"/>
      <c r="NPM56" s="3112"/>
      <c r="NPN56" s="3112"/>
      <c r="NPO56" s="3112"/>
      <c r="NPP56" s="3112"/>
      <c r="NPQ56" s="3112"/>
      <c r="NPR56" s="3112"/>
      <c r="NPS56" s="3112"/>
      <c r="NPT56" s="3112"/>
      <c r="NPU56" s="3112"/>
      <c r="NPV56" s="3112"/>
      <c r="NPW56" s="3112"/>
      <c r="NPX56" s="3112"/>
      <c r="NPY56" s="3112"/>
      <c r="NPZ56" s="3112"/>
      <c r="NQA56" s="3112"/>
      <c r="NQB56" s="3112"/>
      <c r="NQC56" s="3112"/>
      <c r="NQD56" s="3112"/>
      <c r="NQE56" s="3112"/>
      <c r="NQF56" s="3112"/>
      <c r="NQG56" s="3112"/>
      <c r="NQH56" s="3112"/>
      <c r="NQI56" s="3112"/>
      <c r="NQJ56" s="3112"/>
      <c r="NQK56" s="3112"/>
      <c r="NQL56" s="3112"/>
      <c r="NQM56" s="3112"/>
      <c r="NQN56" s="3112"/>
      <c r="NQO56" s="3112"/>
      <c r="NQP56" s="3112"/>
      <c r="NQQ56" s="3112"/>
      <c r="NQR56" s="3112"/>
      <c r="NQS56" s="3112"/>
      <c r="NQT56" s="3112"/>
      <c r="NQU56" s="3112"/>
      <c r="NQV56" s="3112"/>
      <c r="NQW56" s="3112"/>
      <c r="NQX56" s="3112"/>
      <c r="NQY56" s="3112"/>
      <c r="NQZ56" s="3112"/>
      <c r="NRA56" s="3112"/>
      <c r="NRB56" s="3112"/>
      <c r="NRC56" s="3112"/>
      <c r="NRD56" s="3112"/>
      <c r="NRE56" s="3112"/>
      <c r="NRF56" s="3112"/>
      <c r="NRG56" s="3112"/>
      <c r="NRH56" s="3112"/>
      <c r="NRI56" s="3112"/>
      <c r="NRJ56" s="3112"/>
      <c r="NRK56" s="3112"/>
      <c r="NRL56" s="3112"/>
      <c r="NRM56" s="3112"/>
      <c r="NRN56" s="3112"/>
      <c r="NRO56" s="3112"/>
      <c r="NRP56" s="3112"/>
      <c r="NRQ56" s="3112"/>
      <c r="NRR56" s="3112"/>
      <c r="NRS56" s="3112"/>
      <c r="NRT56" s="3112"/>
      <c r="NRU56" s="3112"/>
      <c r="NRV56" s="3112"/>
      <c r="NRW56" s="3112"/>
      <c r="NRX56" s="3112"/>
      <c r="NRY56" s="3112"/>
      <c r="NRZ56" s="3112"/>
      <c r="NSA56" s="3112"/>
      <c r="NSB56" s="3112"/>
      <c r="NSC56" s="3112"/>
      <c r="NSD56" s="3112"/>
      <c r="NSE56" s="3112"/>
      <c r="NSF56" s="3112"/>
      <c r="NSG56" s="3112"/>
      <c r="NSH56" s="3112"/>
      <c r="NSI56" s="3112"/>
      <c r="NSJ56" s="3112"/>
      <c r="NSK56" s="3112"/>
      <c r="NSL56" s="3112"/>
      <c r="NSM56" s="3112"/>
      <c r="NSN56" s="3112"/>
      <c r="NSO56" s="3112"/>
      <c r="NSP56" s="3112"/>
      <c r="NSQ56" s="3112"/>
      <c r="NSR56" s="3112"/>
      <c r="NSS56" s="3112"/>
      <c r="NST56" s="3112"/>
      <c r="NSU56" s="3112"/>
      <c r="NSV56" s="3112"/>
      <c r="NSW56" s="3112"/>
      <c r="NSX56" s="3112"/>
      <c r="NSY56" s="3112"/>
      <c r="NSZ56" s="3112"/>
      <c r="NTA56" s="3112"/>
      <c r="NTB56" s="3112"/>
      <c r="NTC56" s="3112"/>
      <c r="NTD56" s="3112"/>
      <c r="NTE56" s="3112"/>
      <c r="NTF56" s="3112"/>
      <c r="NTG56" s="3112"/>
      <c r="NTH56" s="3112"/>
      <c r="NTI56" s="3112"/>
      <c r="NTJ56" s="3112"/>
      <c r="NTK56" s="3112"/>
      <c r="NTL56" s="3112"/>
      <c r="NTM56" s="3112"/>
      <c r="NTN56" s="3112"/>
      <c r="NTO56" s="3112"/>
      <c r="NTP56" s="3112"/>
      <c r="NTQ56" s="3112"/>
      <c r="NTR56" s="3112"/>
      <c r="NTS56" s="3112"/>
      <c r="NTT56" s="3112"/>
      <c r="NTU56" s="3112"/>
      <c r="NTV56" s="3112"/>
      <c r="NTW56" s="3112"/>
      <c r="NTX56" s="3112"/>
      <c r="NTY56" s="3112"/>
      <c r="NTZ56" s="3112"/>
      <c r="NUA56" s="3112"/>
      <c r="NUB56" s="3112"/>
      <c r="NUC56" s="3112"/>
      <c r="NUD56" s="3112"/>
      <c r="NUE56" s="3112"/>
      <c r="NUF56" s="3112"/>
      <c r="NUG56" s="3112"/>
      <c r="NUH56" s="3112"/>
      <c r="NUI56" s="3112"/>
      <c r="NUJ56" s="3112"/>
      <c r="NUK56" s="3112"/>
      <c r="NUL56" s="3112"/>
      <c r="NUM56" s="3112"/>
      <c r="NUN56" s="3112"/>
      <c r="NUO56" s="3112"/>
      <c r="NUP56" s="3112"/>
      <c r="NUQ56" s="3112"/>
      <c r="NUR56" s="3112"/>
      <c r="NUS56" s="3112"/>
      <c r="NUT56" s="3112"/>
      <c r="NUU56" s="3112"/>
      <c r="NUV56" s="3112"/>
      <c r="NUW56" s="3112"/>
      <c r="NUX56" s="3112"/>
      <c r="NUY56" s="3112"/>
      <c r="NUZ56" s="3112"/>
      <c r="NVA56" s="3112"/>
      <c r="NVB56" s="3112"/>
      <c r="NVC56" s="3112"/>
      <c r="NVD56" s="3112"/>
      <c r="NVE56" s="3112"/>
      <c r="NVF56" s="3112"/>
      <c r="NVG56" s="3112"/>
      <c r="NVH56" s="3112"/>
      <c r="NVI56" s="3112"/>
      <c r="NVJ56" s="3112"/>
      <c r="NVK56" s="3112"/>
      <c r="NVL56" s="3112"/>
      <c r="NVM56" s="3112"/>
      <c r="NVN56" s="3112"/>
      <c r="NVO56" s="3112"/>
      <c r="NVP56" s="3112"/>
      <c r="NVQ56" s="3112"/>
      <c r="NVR56" s="3112"/>
      <c r="NVS56" s="3112"/>
      <c r="NVT56" s="3112"/>
      <c r="NVU56" s="3112"/>
      <c r="NVV56" s="3112"/>
      <c r="NVW56" s="3112"/>
      <c r="NVX56" s="3112"/>
      <c r="NVY56" s="3112"/>
      <c r="NVZ56" s="3112"/>
      <c r="NWA56" s="3112"/>
      <c r="NWB56" s="3112"/>
      <c r="NWC56" s="3112"/>
      <c r="NWD56" s="3112"/>
      <c r="NWE56" s="3112"/>
      <c r="NWF56" s="3112"/>
      <c r="NWG56" s="3112"/>
      <c r="NWH56" s="3112"/>
      <c r="NWI56" s="3112"/>
      <c r="NWJ56" s="3112"/>
      <c r="NWK56" s="3112"/>
      <c r="NWL56" s="3112"/>
      <c r="NWM56" s="3112"/>
      <c r="NWN56" s="3112"/>
      <c r="NWO56" s="3112"/>
      <c r="NWP56" s="3112"/>
      <c r="NWQ56" s="3112"/>
      <c r="NWR56" s="3112"/>
      <c r="NWS56" s="3112"/>
      <c r="NWT56" s="3112"/>
      <c r="NWU56" s="3112"/>
      <c r="NWV56" s="3112"/>
      <c r="NWW56" s="3112"/>
      <c r="NWX56" s="3112"/>
      <c r="NWY56" s="3112"/>
      <c r="NWZ56" s="3112"/>
      <c r="NXA56" s="3112"/>
      <c r="NXB56" s="3112"/>
      <c r="NXC56" s="3112"/>
      <c r="NXD56" s="3112"/>
      <c r="NXE56" s="3112"/>
      <c r="NXF56" s="3112"/>
      <c r="NXG56" s="3112"/>
      <c r="NXH56" s="3112"/>
      <c r="NXI56" s="3112"/>
      <c r="NXJ56" s="3112"/>
      <c r="NXK56" s="3112"/>
      <c r="NXL56" s="3112"/>
      <c r="NXM56" s="3112"/>
      <c r="NXN56" s="3112"/>
      <c r="NXO56" s="3112"/>
      <c r="NXP56" s="3112"/>
      <c r="NXQ56" s="3112"/>
      <c r="NXR56" s="3112"/>
      <c r="NXS56" s="3112"/>
      <c r="NXT56" s="3112"/>
      <c r="NXU56" s="3112"/>
      <c r="NXV56" s="3112"/>
      <c r="NXW56" s="3112"/>
      <c r="NXX56" s="3112"/>
      <c r="NXY56" s="3112"/>
      <c r="NXZ56" s="3112"/>
      <c r="NYA56" s="3112"/>
      <c r="NYB56" s="3112"/>
      <c r="NYC56" s="3112"/>
      <c r="NYD56" s="3112"/>
      <c r="NYE56" s="3112"/>
      <c r="NYF56" s="3112"/>
      <c r="NYG56" s="3112"/>
      <c r="NYH56" s="3112"/>
      <c r="NYI56" s="3112"/>
      <c r="NYJ56" s="3112"/>
      <c r="NYK56" s="3112"/>
      <c r="NYL56" s="3112"/>
      <c r="NYM56" s="3112"/>
      <c r="NYN56" s="3112"/>
      <c r="NYO56" s="3112"/>
      <c r="NYP56" s="3112"/>
      <c r="NYQ56" s="3112"/>
      <c r="NYR56" s="3112"/>
      <c r="NYS56" s="3112"/>
      <c r="NYT56" s="3112"/>
      <c r="NYU56" s="3112"/>
      <c r="NYV56" s="3112"/>
      <c r="NYW56" s="3112"/>
      <c r="NYX56" s="3112"/>
      <c r="NYY56" s="3112"/>
      <c r="NYZ56" s="3112"/>
      <c r="NZA56" s="3112"/>
      <c r="NZB56" s="3112"/>
      <c r="NZC56" s="3112"/>
      <c r="NZD56" s="3112"/>
      <c r="NZE56" s="3112"/>
      <c r="NZF56" s="3112"/>
      <c r="NZG56" s="3112"/>
      <c r="NZH56" s="3112"/>
      <c r="NZI56" s="3112"/>
      <c r="NZJ56" s="3112"/>
      <c r="NZK56" s="3112"/>
      <c r="NZL56" s="3112"/>
      <c r="NZM56" s="3112"/>
      <c r="NZN56" s="3112"/>
      <c r="NZO56" s="3112"/>
      <c r="NZP56" s="3112"/>
      <c r="NZQ56" s="3112"/>
      <c r="NZR56" s="3112"/>
      <c r="NZS56" s="3112"/>
      <c r="NZT56" s="3112"/>
      <c r="NZU56" s="3112"/>
      <c r="NZV56" s="3112"/>
      <c r="NZW56" s="3112"/>
      <c r="NZX56" s="3112"/>
      <c r="NZY56" s="3112"/>
      <c r="NZZ56" s="3112"/>
      <c r="OAA56" s="3112"/>
      <c r="OAB56" s="3112"/>
      <c r="OAC56" s="3112"/>
      <c r="OAD56" s="3112"/>
      <c r="OAE56" s="3112"/>
      <c r="OAF56" s="3112"/>
      <c r="OAG56" s="3112"/>
      <c r="OAH56" s="3112"/>
      <c r="OAI56" s="3112"/>
      <c r="OAJ56" s="3112"/>
      <c r="OAK56" s="3112"/>
      <c r="OAL56" s="3112"/>
      <c r="OAM56" s="3112"/>
      <c r="OAN56" s="3112"/>
      <c r="OAO56" s="3112"/>
      <c r="OAP56" s="3112"/>
      <c r="OAQ56" s="3112"/>
      <c r="OAR56" s="3112"/>
      <c r="OAS56" s="3112"/>
      <c r="OAT56" s="3112"/>
      <c r="OAU56" s="3112"/>
      <c r="OAV56" s="3112"/>
      <c r="OAW56" s="3112"/>
      <c r="OAX56" s="3112"/>
      <c r="OAY56" s="3112"/>
      <c r="OAZ56" s="3112"/>
      <c r="OBA56" s="3112"/>
      <c r="OBB56" s="3112"/>
      <c r="OBC56" s="3112"/>
      <c r="OBD56" s="3112"/>
      <c r="OBE56" s="3112"/>
      <c r="OBF56" s="3112"/>
      <c r="OBG56" s="3112"/>
      <c r="OBH56" s="3112"/>
      <c r="OBI56" s="3112"/>
      <c r="OBJ56" s="3112"/>
      <c r="OBK56" s="3112"/>
      <c r="OBL56" s="3112"/>
      <c r="OBM56" s="3112"/>
      <c r="OBN56" s="3112"/>
      <c r="OBO56" s="3112"/>
      <c r="OBP56" s="3112"/>
      <c r="OBQ56" s="3112"/>
      <c r="OBR56" s="3112"/>
      <c r="OBS56" s="3112"/>
      <c r="OBT56" s="3112"/>
      <c r="OBU56" s="3112"/>
      <c r="OBV56" s="3112"/>
      <c r="OBW56" s="3112"/>
      <c r="OBX56" s="3112"/>
      <c r="OBY56" s="3112"/>
      <c r="OBZ56" s="3112"/>
      <c r="OCA56" s="3112"/>
      <c r="OCB56" s="3112"/>
      <c r="OCC56" s="3112"/>
      <c r="OCD56" s="3112"/>
      <c r="OCE56" s="3112"/>
      <c r="OCF56" s="3112"/>
      <c r="OCG56" s="3112"/>
      <c r="OCH56" s="3112"/>
      <c r="OCI56" s="3112"/>
      <c r="OCJ56" s="3112"/>
      <c r="OCK56" s="3112"/>
      <c r="OCL56" s="3112"/>
      <c r="OCM56" s="3112"/>
      <c r="OCN56" s="3112"/>
      <c r="OCO56" s="3112"/>
      <c r="OCP56" s="3112"/>
      <c r="OCQ56" s="3112"/>
      <c r="OCR56" s="3112"/>
      <c r="OCS56" s="3112"/>
      <c r="OCT56" s="3112"/>
      <c r="OCU56" s="3112"/>
      <c r="OCV56" s="3112"/>
      <c r="OCW56" s="3112"/>
      <c r="OCX56" s="3112"/>
      <c r="OCY56" s="3112"/>
      <c r="OCZ56" s="3112"/>
      <c r="ODA56" s="3112"/>
      <c r="ODB56" s="3112"/>
      <c r="ODC56" s="3112"/>
      <c r="ODD56" s="3112"/>
      <c r="ODE56" s="3112"/>
      <c r="ODF56" s="3112"/>
      <c r="ODG56" s="3112"/>
      <c r="ODH56" s="3112"/>
      <c r="ODI56" s="3112"/>
      <c r="ODJ56" s="3112"/>
      <c r="ODK56" s="3112"/>
      <c r="ODL56" s="3112"/>
      <c r="ODM56" s="3112"/>
      <c r="ODN56" s="3112"/>
      <c r="ODO56" s="3112"/>
      <c r="ODP56" s="3112"/>
      <c r="ODQ56" s="3112"/>
      <c r="ODR56" s="3112"/>
      <c r="ODS56" s="3112"/>
      <c r="ODT56" s="3112"/>
      <c r="ODU56" s="3112"/>
      <c r="ODV56" s="3112"/>
      <c r="ODW56" s="3112"/>
      <c r="ODX56" s="3112"/>
      <c r="ODY56" s="3112"/>
      <c r="ODZ56" s="3112"/>
      <c r="OEA56" s="3112"/>
      <c r="OEB56" s="3112"/>
      <c r="OEC56" s="3112"/>
      <c r="OED56" s="3112"/>
      <c r="OEE56" s="3112"/>
      <c r="OEF56" s="3112"/>
      <c r="OEG56" s="3112"/>
      <c r="OEH56" s="3112"/>
      <c r="OEI56" s="3112"/>
      <c r="OEJ56" s="3112"/>
      <c r="OEK56" s="3112"/>
      <c r="OEL56" s="3112"/>
      <c r="OEM56" s="3112"/>
      <c r="OEN56" s="3112"/>
      <c r="OEO56" s="3112"/>
      <c r="OEP56" s="3112"/>
      <c r="OEQ56" s="3112"/>
      <c r="OER56" s="3112"/>
      <c r="OES56" s="3112"/>
      <c r="OET56" s="3112"/>
      <c r="OEU56" s="3112"/>
      <c r="OEV56" s="3112"/>
      <c r="OEW56" s="3112"/>
      <c r="OEX56" s="3112"/>
      <c r="OEY56" s="3112"/>
      <c r="OEZ56" s="3112"/>
      <c r="OFA56" s="3112"/>
      <c r="OFB56" s="3112"/>
      <c r="OFC56" s="3112"/>
      <c r="OFD56" s="3112"/>
      <c r="OFE56" s="3112"/>
      <c r="OFF56" s="3112"/>
      <c r="OFG56" s="3112"/>
      <c r="OFH56" s="3112"/>
      <c r="OFI56" s="3112"/>
      <c r="OFJ56" s="3112"/>
      <c r="OFK56" s="3112"/>
      <c r="OFL56" s="3112"/>
      <c r="OFM56" s="3112"/>
      <c r="OFN56" s="3112"/>
      <c r="OFO56" s="3112"/>
      <c r="OFP56" s="3112"/>
      <c r="OFQ56" s="3112"/>
      <c r="OFR56" s="3112"/>
      <c r="OFS56" s="3112"/>
      <c r="OFT56" s="3112"/>
      <c r="OFU56" s="3112"/>
      <c r="OFV56" s="3112"/>
      <c r="OFW56" s="3112"/>
      <c r="OFX56" s="3112"/>
      <c r="OFY56" s="3112"/>
      <c r="OFZ56" s="3112"/>
      <c r="OGA56" s="3112"/>
      <c r="OGB56" s="3112"/>
      <c r="OGC56" s="3112"/>
      <c r="OGD56" s="3112"/>
      <c r="OGE56" s="3112"/>
      <c r="OGF56" s="3112"/>
      <c r="OGG56" s="3112"/>
      <c r="OGH56" s="3112"/>
      <c r="OGI56" s="3112"/>
      <c r="OGJ56" s="3112"/>
      <c r="OGK56" s="3112"/>
      <c r="OGL56" s="3112"/>
      <c r="OGM56" s="3112"/>
      <c r="OGN56" s="3112"/>
      <c r="OGO56" s="3112"/>
      <c r="OGP56" s="3112"/>
      <c r="OGQ56" s="3112"/>
      <c r="OGR56" s="3112"/>
      <c r="OGS56" s="3112"/>
      <c r="OGT56" s="3112"/>
      <c r="OGU56" s="3112"/>
      <c r="OGV56" s="3112"/>
      <c r="OGW56" s="3112"/>
      <c r="OGX56" s="3112"/>
      <c r="OGY56" s="3112"/>
      <c r="OGZ56" s="3112"/>
      <c r="OHA56" s="3112"/>
      <c r="OHB56" s="3112"/>
      <c r="OHC56" s="3112"/>
      <c r="OHD56" s="3112"/>
      <c r="OHE56" s="3112"/>
      <c r="OHF56" s="3112"/>
      <c r="OHG56" s="3112"/>
      <c r="OHH56" s="3112"/>
      <c r="OHI56" s="3112"/>
      <c r="OHJ56" s="3112"/>
      <c r="OHK56" s="3112"/>
      <c r="OHL56" s="3112"/>
      <c r="OHM56" s="3112"/>
      <c r="OHN56" s="3112"/>
      <c r="OHO56" s="3112"/>
      <c r="OHP56" s="3112"/>
      <c r="OHQ56" s="3112"/>
      <c r="OHR56" s="3112"/>
      <c r="OHS56" s="3112"/>
      <c r="OHT56" s="3112"/>
      <c r="OHU56" s="3112"/>
      <c r="OHV56" s="3112"/>
      <c r="OHW56" s="3112"/>
      <c r="OHX56" s="3112"/>
      <c r="OHY56" s="3112"/>
      <c r="OHZ56" s="3112"/>
      <c r="OIA56" s="3112"/>
      <c r="OIB56" s="3112"/>
      <c r="OIC56" s="3112"/>
      <c r="OID56" s="3112"/>
      <c r="OIE56" s="3112"/>
      <c r="OIF56" s="3112"/>
      <c r="OIG56" s="3112"/>
      <c r="OIH56" s="3112"/>
      <c r="OII56" s="3112"/>
      <c r="OIJ56" s="3112"/>
      <c r="OIK56" s="3112"/>
      <c r="OIL56" s="3112"/>
      <c r="OIM56" s="3112"/>
      <c r="OIN56" s="3112"/>
      <c r="OIO56" s="3112"/>
      <c r="OIP56" s="3112"/>
      <c r="OIQ56" s="3112"/>
      <c r="OIR56" s="3112"/>
      <c r="OIS56" s="3112"/>
      <c r="OIT56" s="3112"/>
      <c r="OIU56" s="3112"/>
      <c r="OIV56" s="3112"/>
      <c r="OIW56" s="3112"/>
      <c r="OIX56" s="3112"/>
      <c r="OIY56" s="3112"/>
      <c r="OIZ56" s="3112"/>
      <c r="OJA56" s="3112"/>
      <c r="OJB56" s="3112"/>
      <c r="OJC56" s="3112"/>
      <c r="OJD56" s="3112"/>
      <c r="OJE56" s="3112"/>
      <c r="OJF56" s="3112"/>
      <c r="OJG56" s="3112"/>
      <c r="OJH56" s="3112"/>
      <c r="OJI56" s="3112"/>
      <c r="OJJ56" s="3112"/>
      <c r="OJK56" s="3112"/>
      <c r="OJL56" s="3112"/>
      <c r="OJM56" s="3112"/>
      <c r="OJN56" s="3112"/>
      <c r="OJO56" s="3112"/>
      <c r="OJP56" s="3112"/>
      <c r="OJQ56" s="3112"/>
      <c r="OJR56" s="3112"/>
      <c r="OJS56" s="3112"/>
      <c r="OJT56" s="3112"/>
      <c r="OJU56" s="3112"/>
      <c r="OJV56" s="3112"/>
      <c r="OJW56" s="3112"/>
      <c r="OJX56" s="3112"/>
      <c r="OJY56" s="3112"/>
      <c r="OJZ56" s="3112"/>
      <c r="OKA56" s="3112"/>
      <c r="OKB56" s="3112"/>
      <c r="OKC56" s="3112"/>
      <c r="OKD56" s="3112"/>
      <c r="OKE56" s="3112"/>
      <c r="OKF56" s="3112"/>
      <c r="OKG56" s="3112"/>
      <c r="OKH56" s="3112"/>
      <c r="OKI56" s="3112"/>
      <c r="OKJ56" s="3112"/>
      <c r="OKK56" s="3112"/>
      <c r="OKL56" s="3112"/>
      <c r="OKM56" s="3112"/>
      <c r="OKN56" s="3112"/>
      <c r="OKO56" s="3112"/>
      <c r="OKP56" s="3112"/>
      <c r="OKQ56" s="3112"/>
      <c r="OKR56" s="3112"/>
      <c r="OKS56" s="3112"/>
      <c r="OKT56" s="3112"/>
      <c r="OKU56" s="3112"/>
      <c r="OKV56" s="3112"/>
      <c r="OKW56" s="3112"/>
      <c r="OKX56" s="3112"/>
      <c r="OKY56" s="3112"/>
      <c r="OKZ56" s="3112"/>
      <c r="OLA56" s="3112"/>
      <c r="OLB56" s="3112"/>
      <c r="OLC56" s="3112"/>
      <c r="OLD56" s="3112"/>
      <c r="OLE56" s="3112"/>
      <c r="OLF56" s="3112"/>
      <c r="OLG56" s="3112"/>
      <c r="OLH56" s="3112"/>
      <c r="OLI56" s="3112"/>
      <c r="OLJ56" s="3112"/>
      <c r="OLK56" s="3112"/>
      <c r="OLL56" s="3112"/>
      <c r="OLM56" s="3112"/>
      <c r="OLN56" s="3112"/>
      <c r="OLO56" s="3112"/>
      <c r="OLP56" s="3112"/>
      <c r="OLQ56" s="3112"/>
      <c r="OLR56" s="3112"/>
      <c r="OLS56" s="3112"/>
      <c r="OLT56" s="3112"/>
      <c r="OLU56" s="3112"/>
      <c r="OLV56" s="3112"/>
      <c r="OLW56" s="3112"/>
      <c r="OLX56" s="3112"/>
      <c r="OLY56" s="3112"/>
      <c r="OLZ56" s="3112"/>
      <c r="OMA56" s="3112"/>
      <c r="OMB56" s="3112"/>
      <c r="OMC56" s="3112"/>
      <c r="OMD56" s="3112"/>
      <c r="OME56" s="3112"/>
      <c r="OMF56" s="3112"/>
      <c r="OMG56" s="3112"/>
      <c r="OMH56" s="3112"/>
      <c r="OMI56" s="3112"/>
      <c r="OMJ56" s="3112"/>
      <c r="OMK56" s="3112"/>
      <c r="OML56" s="3112"/>
      <c r="OMM56" s="3112"/>
      <c r="OMN56" s="3112"/>
      <c r="OMO56" s="3112"/>
      <c r="OMP56" s="3112"/>
      <c r="OMQ56" s="3112"/>
      <c r="OMR56" s="3112"/>
      <c r="OMS56" s="3112"/>
      <c r="OMT56" s="3112"/>
      <c r="OMU56" s="3112"/>
      <c r="OMV56" s="3112"/>
      <c r="OMW56" s="3112"/>
      <c r="OMX56" s="3112"/>
      <c r="OMY56" s="3112"/>
      <c r="OMZ56" s="3112"/>
      <c r="ONA56" s="3112"/>
      <c r="ONB56" s="3112"/>
      <c r="ONC56" s="3112"/>
      <c r="OND56" s="3112"/>
      <c r="ONE56" s="3112"/>
      <c r="ONF56" s="3112"/>
      <c r="ONG56" s="3112"/>
      <c r="ONH56" s="3112"/>
      <c r="ONI56" s="3112"/>
      <c r="ONJ56" s="3112"/>
      <c r="ONK56" s="3112"/>
      <c r="ONL56" s="3112"/>
      <c r="ONM56" s="3112"/>
      <c r="ONN56" s="3112"/>
      <c r="ONO56" s="3112"/>
      <c r="ONP56" s="3112"/>
      <c r="ONQ56" s="3112"/>
      <c r="ONR56" s="3112"/>
      <c r="ONS56" s="3112"/>
      <c r="ONT56" s="3112"/>
      <c r="ONU56" s="3112"/>
      <c r="ONV56" s="3112"/>
      <c r="ONW56" s="3112"/>
      <c r="ONX56" s="3112"/>
      <c r="ONY56" s="3112"/>
      <c r="ONZ56" s="3112"/>
      <c r="OOA56" s="3112"/>
      <c r="OOB56" s="3112"/>
      <c r="OOC56" s="3112"/>
      <c r="OOD56" s="3112"/>
      <c r="OOE56" s="3112"/>
      <c r="OOF56" s="3112"/>
      <c r="OOG56" s="3112"/>
      <c r="OOH56" s="3112"/>
      <c r="OOI56" s="3112"/>
      <c r="OOJ56" s="3112"/>
      <c r="OOK56" s="3112"/>
      <c r="OOL56" s="3112"/>
      <c r="OOM56" s="3112"/>
      <c r="OON56" s="3112"/>
      <c r="OOO56" s="3112"/>
      <c r="OOP56" s="3112"/>
      <c r="OOQ56" s="3112"/>
      <c r="OOR56" s="3112"/>
      <c r="OOS56" s="3112"/>
      <c r="OOT56" s="3112"/>
      <c r="OOU56" s="3112"/>
      <c r="OOV56" s="3112"/>
      <c r="OOW56" s="3112"/>
      <c r="OOX56" s="3112"/>
      <c r="OOY56" s="3112"/>
      <c r="OOZ56" s="3112"/>
      <c r="OPA56" s="3112"/>
      <c r="OPB56" s="3112"/>
      <c r="OPC56" s="3112"/>
      <c r="OPD56" s="3112"/>
      <c r="OPE56" s="3112"/>
      <c r="OPF56" s="3112"/>
      <c r="OPG56" s="3112"/>
      <c r="OPH56" s="3112"/>
      <c r="OPI56" s="3112"/>
      <c r="OPJ56" s="3112"/>
      <c r="OPK56" s="3112"/>
      <c r="OPL56" s="3112"/>
      <c r="OPM56" s="3112"/>
      <c r="OPN56" s="3112"/>
      <c r="OPO56" s="3112"/>
      <c r="OPP56" s="3112"/>
      <c r="OPQ56" s="3112"/>
      <c r="OPR56" s="3112"/>
      <c r="OPS56" s="3112"/>
      <c r="OPT56" s="3112"/>
      <c r="OPU56" s="3112"/>
      <c r="OPV56" s="3112"/>
      <c r="OPW56" s="3112"/>
      <c r="OPX56" s="3112"/>
      <c r="OPY56" s="3112"/>
      <c r="OPZ56" s="3112"/>
      <c r="OQA56" s="3112"/>
      <c r="OQB56" s="3112"/>
      <c r="OQC56" s="3112"/>
      <c r="OQD56" s="3112"/>
      <c r="OQE56" s="3112"/>
      <c r="OQF56" s="3112"/>
      <c r="OQG56" s="3112"/>
      <c r="OQH56" s="3112"/>
      <c r="OQI56" s="3112"/>
      <c r="OQJ56" s="3112"/>
      <c r="OQK56" s="3112"/>
      <c r="OQL56" s="3112"/>
      <c r="OQM56" s="3112"/>
      <c r="OQN56" s="3112"/>
      <c r="OQO56" s="3112"/>
      <c r="OQP56" s="3112"/>
      <c r="OQQ56" s="3112"/>
      <c r="OQR56" s="3112"/>
      <c r="OQS56" s="3112"/>
      <c r="OQT56" s="3112"/>
      <c r="OQU56" s="3112"/>
      <c r="OQV56" s="3112"/>
      <c r="OQW56" s="3112"/>
      <c r="OQX56" s="3112"/>
      <c r="OQY56" s="3112"/>
      <c r="OQZ56" s="3112"/>
      <c r="ORA56" s="3112"/>
      <c r="ORB56" s="3112"/>
      <c r="ORC56" s="3112"/>
      <c r="ORD56" s="3112"/>
      <c r="ORE56" s="3112"/>
      <c r="ORF56" s="3112"/>
      <c r="ORG56" s="3112"/>
      <c r="ORH56" s="3112"/>
      <c r="ORI56" s="3112"/>
      <c r="ORJ56" s="3112"/>
      <c r="ORK56" s="3112"/>
      <c r="ORL56" s="3112"/>
      <c r="ORM56" s="3112"/>
      <c r="ORN56" s="3112"/>
      <c r="ORO56" s="3112"/>
      <c r="ORP56" s="3112"/>
      <c r="ORQ56" s="3112"/>
      <c r="ORR56" s="3112"/>
      <c r="ORS56" s="3112"/>
      <c r="ORT56" s="3112"/>
      <c r="ORU56" s="3112"/>
      <c r="ORV56" s="3112"/>
      <c r="ORW56" s="3112"/>
      <c r="ORX56" s="3112"/>
      <c r="ORY56" s="3112"/>
      <c r="ORZ56" s="3112"/>
      <c r="OSA56" s="3112"/>
      <c r="OSB56" s="3112"/>
      <c r="OSC56" s="3112"/>
      <c r="OSD56" s="3112"/>
      <c r="OSE56" s="3112"/>
      <c r="OSF56" s="3112"/>
      <c r="OSG56" s="3112"/>
      <c r="OSH56" s="3112"/>
      <c r="OSI56" s="3112"/>
      <c r="OSJ56" s="3112"/>
      <c r="OSK56" s="3112"/>
      <c r="OSL56" s="3112"/>
      <c r="OSM56" s="3112"/>
      <c r="OSN56" s="3112"/>
      <c r="OSO56" s="3112"/>
      <c r="OSP56" s="3112"/>
      <c r="OSQ56" s="3112"/>
      <c r="OSR56" s="3112"/>
      <c r="OSS56" s="3112"/>
      <c r="OST56" s="3112"/>
      <c r="OSU56" s="3112"/>
      <c r="OSV56" s="3112"/>
      <c r="OSW56" s="3112"/>
      <c r="OSX56" s="3112"/>
      <c r="OSY56" s="3112"/>
      <c r="OSZ56" s="3112"/>
      <c r="OTA56" s="3112"/>
      <c r="OTB56" s="3112"/>
      <c r="OTC56" s="3112"/>
      <c r="OTD56" s="3112"/>
      <c r="OTE56" s="3112"/>
      <c r="OTF56" s="3112"/>
      <c r="OTG56" s="3112"/>
      <c r="OTH56" s="3112"/>
      <c r="OTI56" s="3112"/>
      <c r="OTJ56" s="3112"/>
      <c r="OTK56" s="3112"/>
      <c r="OTL56" s="3112"/>
      <c r="OTM56" s="3112"/>
      <c r="OTN56" s="3112"/>
      <c r="OTO56" s="3112"/>
      <c r="OTP56" s="3112"/>
      <c r="OTQ56" s="3112"/>
      <c r="OTR56" s="3112"/>
      <c r="OTS56" s="3112"/>
      <c r="OTT56" s="3112"/>
      <c r="OTU56" s="3112"/>
      <c r="OTV56" s="3112"/>
      <c r="OTW56" s="3112"/>
      <c r="OTX56" s="3112"/>
      <c r="OTY56" s="3112"/>
      <c r="OTZ56" s="3112"/>
      <c r="OUA56" s="3112"/>
      <c r="OUB56" s="3112"/>
      <c r="OUC56" s="3112"/>
      <c r="OUD56" s="3112"/>
      <c r="OUE56" s="3112"/>
      <c r="OUF56" s="3112"/>
      <c r="OUG56" s="3112"/>
      <c r="OUH56" s="3112"/>
      <c r="OUI56" s="3112"/>
      <c r="OUJ56" s="3112"/>
      <c r="OUK56" s="3112"/>
      <c r="OUL56" s="3112"/>
      <c r="OUM56" s="3112"/>
      <c r="OUN56" s="3112"/>
      <c r="OUO56" s="3112"/>
      <c r="OUP56" s="3112"/>
      <c r="OUQ56" s="3112"/>
      <c r="OUR56" s="3112"/>
      <c r="OUS56" s="3112"/>
      <c r="OUT56" s="3112"/>
      <c r="OUU56" s="3112"/>
      <c r="OUV56" s="3112"/>
      <c r="OUW56" s="3112"/>
      <c r="OUX56" s="3112"/>
      <c r="OUY56" s="3112"/>
      <c r="OUZ56" s="3112"/>
      <c r="OVA56" s="3112"/>
      <c r="OVB56" s="3112"/>
      <c r="OVC56" s="3112"/>
      <c r="OVD56" s="3112"/>
      <c r="OVE56" s="3112"/>
      <c r="OVF56" s="3112"/>
      <c r="OVG56" s="3112"/>
      <c r="OVH56" s="3112"/>
      <c r="OVI56" s="3112"/>
      <c r="OVJ56" s="3112"/>
      <c r="OVK56" s="3112"/>
      <c r="OVL56" s="3112"/>
      <c r="OVM56" s="3112"/>
      <c r="OVN56" s="3112"/>
      <c r="OVO56" s="3112"/>
      <c r="OVP56" s="3112"/>
      <c r="OVQ56" s="3112"/>
      <c r="OVR56" s="3112"/>
      <c r="OVS56" s="3112"/>
      <c r="OVT56" s="3112"/>
      <c r="OVU56" s="3112"/>
      <c r="OVV56" s="3112"/>
      <c r="OVW56" s="3112"/>
      <c r="OVX56" s="3112"/>
      <c r="OVY56" s="3112"/>
      <c r="OVZ56" s="3112"/>
      <c r="OWA56" s="3112"/>
      <c r="OWB56" s="3112"/>
      <c r="OWC56" s="3112"/>
      <c r="OWD56" s="3112"/>
      <c r="OWE56" s="3112"/>
      <c r="OWF56" s="3112"/>
      <c r="OWG56" s="3112"/>
      <c r="OWH56" s="3112"/>
      <c r="OWI56" s="3112"/>
      <c r="OWJ56" s="3112"/>
      <c r="OWK56" s="3112"/>
      <c r="OWL56" s="3112"/>
      <c r="OWM56" s="3112"/>
      <c r="OWN56" s="3112"/>
      <c r="OWO56" s="3112"/>
      <c r="OWP56" s="3112"/>
      <c r="OWQ56" s="3112"/>
      <c r="OWR56" s="3112"/>
      <c r="OWS56" s="3112"/>
      <c r="OWT56" s="3112"/>
      <c r="OWU56" s="3112"/>
      <c r="OWV56" s="3112"/>
      <c r="OWW56" s="3112"/>
      <c r="OWX56" s="3112"/>
      <c r="OWY56" s="3112"/>
      <c r="OWZ56" s="3112"/>
      <c r="OXA56" s="3112"/>
      <c r="OXB56" s="3112"/>
      <c r="OXC56" s="3112"/>
      <c r="OXD56" s="3112"/>
      <c r="OXE56" s="3112"/>
      <c r="OXF56" s="3112"/>
      <c r="OXG56" s="3112"/>
      <c r="OXH56" s="3112"/>
      <c r="OXI56" s="3112"/>
      <c r="OXJ56" s="3112"/>
      <c r="OXK56" s="3112"/>
      <c r="OXL56" s="3112"/>
      <c r="OXM56" s="3112"/>
      <c r="OXN56" s="3112"/>
      <c r="OXO56" s="3112"/>
      <c r="OXP56" s="3112"/>
      <c r="OXQ56" s="3112"/>
      <c r="OXR56" s="3112"/>
      <c r="OXS56" s="3112"/>
      <c r="OXT56" s="3112"/>
      <c r="OXU56" s="3112"/>
      <c r="OXV56" s="3112"/>
      <c r="OXW56" s="3112"/>
      <c r="OXX56" s="3112"/>
      <c r="OXY56" s="3112"/>
      <c r="OXZ56" s="3112"/>
      <c r="OYA56" s="3112"/>
      <c r="OYB56" s="3112"/>
      <c r="OYC56" s="3112"/>
      <c r="OYD56" s="3112"/>
      <c r="OYE56" s="3112"/>
      <c r="OYF56" s="3112"/>
      <c r="OYG56" s="3112"/>
      <c r="OYH56" s="3112"/>
      <c r="OYI56" s="3112"/>
      <c r="OYJ56" s="3112"/>
      <c r="OYK56" s="3112"/>
      <c r="OYL56" s="3112"/>
      <c r="OYM56" s="3112"/>
      <c r="OYN56" s="3112"/>
      <c r="OYO56" s="3112"/>
      <c r="OYP56" s="3112"/>
      <c r="OYQ56" s="3112"/>
      <c r="OYR56" s="3112"/>
      <c r="OYS56" s="3112"/>
      <c r="OYT56" s="3112"/>
      <c r="OYU56" s="3112"/>
      <c r="OYV56" s="3112"/>
      <c r="OYW56" s="3112"/>
      <c r="OYX56" s="3112"/>
      <c r="OYY56" s="3112"/>
      <c r="OYZ56" s="3112"/>
      <c r="OZA56" s="3112"/>
      <c r="OZB56" s="3112"/>
      <c r="OZC56" s="3112"/>
      <c r="OZD56" s="3112"/>
      <c r="OZE56" s="3112"/>
      <c r="OZF56" s="3112"/>
      <c r="OZG56" s="3112"/>
      <c r="OZH56" s="3112"/>
      <c r="OZI56" s="3112"/>
      <c r="OZJ56" s="3112"/>
      <c r="OZK56" s="3112"/>
      <c r="OZL56" s="3112"/>
      <c r="OZM56" s="3112"/>
      <c r="OZN56" s="3112"/>
      <c r="OZO56" s="3112"/>
      <c r="OZP56" s="3112"/>
      <c r="OZQ56" s="3112"/>
      <c r="OZR56" s="3112"/>
      <c r="OZS56" s="3112"/>
      <c r="OZT56" s="3112"/>
      <c r="OZU56" s="3112"/>
      <c r="OZV56" s="3112"/>
      <c r="OZW56" s="3112"/>
      <c r="OZX56" s="3112"/>
      <c r="OZY56" s="3112"/>
      <c r="OZZ56" s="3112"/>
      <c r="PAA56" s="3112"/>
      <c r="PAB56" s="3112"/>
      <c r="PAC56" s="3112"/>
      <c r="PAD56" s="3112"/>
      <c r="PAE56" s="3112"/>
      <c r="PAF56" s="3112"/>
      <c r="PAG56" s="3112"/>
      <c r="PAH56" s="3112"/>
      <c r="PAI56" s="3112"/>
      <c r="PAJ56" s="3112"/>
      <c r="PAK56" s="3112"/>
      <c r="PAL56" s="3112"/>
      <c r="PAM56" s="3112"/>
      <c r="PAN56" s="3112"/>
      <c r="PAO56" s="3112"/>
      <c r="PAP56" s="3112"/>
      <c r="PAQ56" s="3112"/>
      <c r="PAR56" s="3112"/>
      <c r="PAS56" s="3112"/>
      <c r="PAT56" s="3112"/>
      <c r="PAU56" s="3112"/>
      <c r="PAV56" s="3112"/>
      <c r="PAW56" s="3112"/>
      <c r="PAX56" s="3112"/>
      <c r="PAY56" s="3112"/>
      <c r="PAZ56" s="3112"/>
      <c r="PBA56" s="3112"/>
      <c r="PBB56" s="3112"/>
      <c r="PBC56" s="3112"/>
      <c r="PBD56" s="3112"/>
      <c r="PBE56" s="3112"/>
      <c r="PBF56" s="3112"/>
      <c r="PBG56" s="3112"/>
      <c r="PBH56" s="3112"/>
      <c r="PBI56" s="3112"/>
      <c r="PBJ56" s="3112"/>
      <c r="PBK56" s="3112"/>
      <c r="PBL56" s="3112"/>
      <c r="PBM56" s="3112"/>
      <c r="PBN56" s="3112"/>
      <c r="PBO56" s="3112"/>
      <c r="PBP56" s="3112"/>
      <c r="PBQ56" s="3112"/>
      <c r="PBR56" s="3112"/>
      <c r="PBS56" s="3112"/>
      <c r="PBT56" s="3112"/>
      <c r="PBU56" s="3112"/>
      <c r="PBV56" s="3112"/>
      <c r="PBW56" s="3112"/>
      <c r="PBX56" s="3112"/>
      <c r="PBY56" s="3112"/>
      <c r="PBZ56" s="3112"/>
      <c r="PCA56" s="3112"/>
      <c r="PCB56" s="3112"/>
      <c r="PCC56" s="3112"/>
      <c r="PCD56" s="3112"/>
      <c r="PCE56" s="3112"/>
      <c r="PCF56" s="3112"/>
      <c r="PCG56" s="3112"/>
      <c r="PCH56" s="3112"/>
      <c r="PCI56" s="3112"/>
      <c r="PCJ56" s="3112"/>
      <c r="PCK56" s="3112"/>
      <c r="PCL56" s="3112"/>
      <c r="PCM56" s="3112"/>
      <c r="PCN56" s="3112"/>
      <c r="PCO56" s="3112"/>
      <c r="PCP56" s="3112"/>
      <c r="PCQ56" s="3112"/>
      <c r="PCR56" s="3112"/>
      <c r="PCS56" s="3112"/>
      <c r="PCT56" s="3112"/>
      <c r="PCU56" s="3112"/>
      <c r="PCV56" s="3112"/>
      <c r="PCW56" s="3112"/>
      <c r="PCX56" s="3112"/>
      <c r="PCY56" s="3112"/>
      <c r="PCZ56" s="3112"/>
      <c r="PDA56" s="3112"/>
      <c r="PDB56" s="3112"/>
      <c r="PDC56" s="3112"/>
      <c r="PDD56" s="3112"/>
      <c r="PDE56" s="3112"/>
      <c r="PDF56" s="3112"/>
      <c r="PDG56" s="3112"/>
      <c r="PDH56" s="3112"/>
      <c r="PDI56" s="3112"/>
      <c r="PDJ56" s="3112"/>
      <c r="PDK56" s="3112"/>
      <c r="PDL56" s="3112"/>
      <c r="PDM56" s="3112"/>
      <c r="PDN56" s="3112"/>
      <c r="PDO56" s="3112"/>
      <c r="PDP56" s="3112"/>
      <c r="PDQ56" s="3112"/>
      <c r="PDR56" s="3112"/>
      <c r="PDS56" s="3112"/>
      <c r="PDT56" s="3112"/>
      <c r="PDU56" s="3112"/>
      <c r="PDV56" s="3112"/>
      <c r="PDW56" s="3112"/>
      <c r="PDX56" s="3112"/>
      <c r="PDY56" s="3112"/>
      <c r="PDZ56" s="3112"/>
      <c r="PEA56" s="3112"/>
      <c r="PEB56" s="3112"/>
      <c r="PEC56" s="3112"/>
      <c r="PED56" s="3112"/>
      <c r="PEE56" s="3112"/>
      <c r="PEF56" s="3112"/>
      <c r="PEG56" s="3112"/>
      <c r="PEH56" s="3112"/>
      <c r="PEI56" s="3112"/>
      <c r="PEJ56" s="3112"/>
      <c r="PEK56" s="3112"/>
      <c r="PEL56" s="3112"/>
      <c r="PEM56" s="3112"/>
      <c r="PEN56" s="3112"/>
      <c r="PEO56" s="3112"/>
      <c r="PEP56" s="3112"/>
      <c r="PEQ56" s="3112"/>
      <c r="PER56" s="3112"/>
      <c r="PES56" s="3112"/>
      <c r="PET56" s="3112"/>
      <c r="PEU56" s="3112"/>
      <c r="PEV56" s="3112"/>
      <c r="PEW56" s="3112"/>
      <c r="PEX56" s="3112"/>
      <c r="PEY56" s="3112"/>
      <c r="PEZ56" s="3112"/>
      <c r="PFA56" s="3112"/>
      <c r="PFB56" s="3112"/>
      <c r="PFC56" s="3112"/>
      <c r="PFD56" s="3112"/>
      <c r="PFE56" s="3112"/>
      <c r="PFF56" s="3112"/>
      <c r="PFG56" s="3112"/>
      <c r="PFH56" s="3112"/>
      <c r="PFI56" s="3112"/>
      <c r="PFJ56" s="3112"/>
      <c r="PFK56" s="3112"/>
      <c r="PFL56" s="3112"/>
      <c r="PFM56" s="3112"/>
      <c r="PFN56" s="3112"/>
      <c r="PFO56" s="3112"/>
      <c r="PFP56" s="3112"/>
      <c r="PFQ56" s="3112"/>
      <c r="PFR56" s="3112"/>
      <c r="PFS56" s="3112"/>
      <c r="PFT56" s="3112"/>
      <c r="PFU56" s="3112"/>
      <c r="PFV56" s="3112"/>
      <c r="PFW56" s="3112"/>
      <c r="PFX56" s="3112"/>
      <c r="PFY56" s="3112"/>
      <c r="PFZ56" s="3112"/>
      <c r="PGA56" s="3112"/>
      <c r="PGB56" s="3112"/>
      <c r="PGC56" s="3112"/>
      <c r="PGD56" s="3112"/>
      <c r="PGE56" s="3112"/>
      <c r="PGF56" s="3112"/>
      <c r="PGG56" s="3112"/>
      <c r="PGH56" s="3112"/>
      <c r="PGI56" s="3112"/>
      <c r="PGJ56" s="3112"/>
      <c r="PGK56" s="3112"/>
      <c r="PGL56" s="3112"/>
      <c r="PGM56" s="3112"/>
      <c r="PGN56" s="3112"/>
      <c r="PGO56" s="3112"/>
      <c r="PGP56" s="3112"/>
      <c r="PGQ56" s="3112"/>
      <c r="PGR56" s="3112"/>
      <c r="PGS56" s="3112"/>
      <c r="PGT56" s="3112"/>
      <c r="PGU56" s="3112"/>
      <c r="PGV56" s="3112"/>
      <c r="PGW56" s="3112"/>
      <c r="PGX56" s="3112"/>
      <c r="PGY56" s="3112"/>
      <c r="PGZ56" s="3112"/>
      <c r="PHA56" s="3112"/>
      <c r="PHB56" s="3112"/>
      <c r="PHC56" s="3112"/>
      <c r="PHD56" s="3112"/>
      <c r="PHE56" s="3112"/>
      <c r="PHF56" s="3112"/>
      <c r="PHG56" s="3112"/>
      <c r="PHH56" s="3112"/>
      <c r="PHI56" s="3112"/>
      <c r="PHJ56" s="3112"/>
      <c r="PHK56" s="3112"/>
      <c r="PHL56" s="3112"/>
      <c r="PHM56" s="3112"/>
      <c r="PHN56" s="3112"/>
      <c r="PHO56" s="3112"/>
      <c r="PHP56" s="3112"/>
      <c r="PHQ56" s="3112"/>
      <c r="PHR56" s="3112"/>
      <c r="PHS56" s="3112"/>
      <c r="PHT56" s="3112"/>
      <c r="PHU56" s="3112"/>
      <c r="PHV56" s="3112"/>
      <c r="PHW56" s="3112"/>
      <c r="PHX56" s="3112"/>
      <c r="PHY56" s="3112"/>
      <c r="PHZ56" s="3112"/>
      <c r="PIA56" s="3112"/>
      <c r="PIB56" s="3112"/>
      <c r="PIC56" s="3112"/>
      <c r="PID56" s="3112"/>
      <c r="PIE56" s="3112"/>
      <c r="PIF56" s="3112"/>
      <c r="PIG56" s="3112"/>
      <c r="PIH56" s="3112"/>
      <c r="PII56" s="3112"/>
      <c r="PIJ56" s="3112"/>
      <c r="PIK56" s="3112"/>
      <c r="PIL56" s="3112"/>
      <c r="PIM56" s="3112"/>
      <c r="PIN56" s="3112"/>
      <c r="PIO56" s="3112"/>
      <c r="PIP56" s="3112"/>
      <c r="PIQ56" s="3112"/>
      <c r="PIR56" s="3112"/>
      <c r="PIS56" s="3112"/>
      <c r="PIT56" s="3112"/>
      <c r="PIU56" s="3112"/>
      <c r="PIV56" s="3112"/>
      <c r="PIW56" s="3112"/>
      <c r="PIX56" s="3112"/>
      <c r="PIY56" s="3112"/>
      <c r="PIZ56" s="3112"/>
      <c r="PJA56" s="3112"/>
      <c r="PJB56" s="3112"/>
      <c r="PJC56" s="3112"/>
      <c r="PJD56" s="3112"/>
      <c r="PJE56" s="3112"/>
      <c r="PJF56" s="3112"/>
      <c r="PJG56" s="3112"/>
      <c r="PJH56" s="3112"/>
      <c r="PJI56" s="3112"/>
      <c r="PJJ56" s="3112"/>
      <c r="PJK56" s="3112"/>
      <c r="PJL56" s="3112"/>
      <c r="PJM56" s="3112"/>
      <c r="PJN56" s="3112"/>
      <c r="PJO56" s="3112"/>
      <c r="PJP56" s="3112"/>
      <c r="PJQ56" s="3112"/>
      <c r="PJR56" s="3112"/>
      <c r="PJS56" s="3112"/>
      <c r="PJT56" s="3112"/>
      <c r="PJU56" s="3112"/>
      <c r="PJV56" s="3112"/>
      <c r="PJW56" s="3112"/>
      <c r="PJX56" s="3112"/>
      <c r="PJY56" s="3112"/>
      <c r="PJZ56" s="3112"/>
      <c r="PKA56" s="3112"/>
      <c r="PKB56" s="3112"/>
      <c r="PKC56" s="3112"/>
      <c r="PKD56" s="3112"/>
      <c r="PKE56" s="3112"/>
      <c r="PKF56" s="3112"/>
      <c r="PKG56" s="3112"/>
      <c r="PKH56" s="3112"/>
      <c r="PKI56" s="3112"/>
      <c r="PKJ56" s="3112"/>
      <c r="PKK56" s="3112"/>
      <c r="PKL56" s="3112"/>
      <c r="PKM56" s="3112"/>
      <c r="PKN56" s="3112"/>
      <c r="PKO56" s="3112"/>
      <c r="PKP56" s="3112"/>
      <c r="PKQ56" s="3112"/>
      <c r="PKR56" s="3112"/>
      <c r="PKS56" s="3112"/>
      <c r="PKT56" s="3112"/>
      <c r="PKU56" s="3112"/>
      <c r="PKV56" s="3112"/>
      <c r="PKW56" s="3112"/>
      <c r="PKX56" s="3112"/>
      <c r="PKY56" s="3112"/>
      <c r="PKZ56" s="3112"/>
      <c r="PLA56" s="3112"/>
      <c r="PLB56" s="3112"/>
      <c r="PLC56" s="3112"/>
      <c r="PLD56" s="3112"/>
      <c r="PLE56" s="3112"/>
      <c r="PLF56" s="3112"/>
      <c r="PLG56" s="3112"/>
      <c r="PLH56" s="3112"/>
      <c r="PLI56" s="3112"/>
      <c r="PLJ56" s="3112"/>
      <c r="PLK56" s="3112"/>
      <c r="PLL56" s="3112"/>
      <c r="PLM56" s="3112"/>
      <c r="PLN56" s="3112"/>
      <c r="PLO56" s="3112"/>
      <c r="PLP56" s="3112"/>
      <c r="PLQ56" s="3112"/>
      <c r="PLR56" s="3112"/>
      <c r="PLS56" s="3112"/>
      <c r="PLT56" s="3112"/>
      <c r="PLU56" s="3112"/>
      <c r="PLV56" s="3112"/>
      <c r="PLW56" s="3112"/>
      <c r="PLX56" s="3112"/>
      <c r="PLY56" s="3112"/>
      <c r="PLZ56" s="3112"/>
      <c r="PMA56" s="3112"/>
      <c r="PMB56" s="3112"/>
      <c r="PMC56" s="3112"/>
      <c r="PMD56" s="3112"/>
      <c r="PME56" s="3112"/>
      <c r="PMF56" s="3112"/>
      <c r="PMG56" s="3112"/>
      <c r="PMH56" s="3112"/>
      <c r="PMI56" s="3112"/>
      <c r="PMJ56" s="3112"/>
      <c r="PMK56" s="3112"/>
      <c r="PML56" s="3112"/>
      <c r="PMM56" s="3112"/>
      <c r="PMN56" s="3112"/>
      <c r="PMO56" s="3112"/>
      <c r="PMP56" s="3112"/>
      <c r="PMQ56" s="3112"/>
      <c r="PMR56" s="3112"/>
      <c r="PMS56" s="3112"/>
      <c r="PMT56" s="3112"/>
      <c r="PMU56" s="3112"/>
      <c r="PMV56" s="3112"/>
      <c r="PMW56" s="3112"/>
      <c r="PMX56" s="3112"/>
      <c r="PMY56" s="3112"/>
      <c r="PMZ56" s="3112"/>
      <c r="PNA56" s="3112"/>
      <c r="PNB56" s="3112"/>
      <c r="PNC56" s="3112"/>
      <c r="PND56" s="3112"/>
      <c r="PNE56" s="3112"/>
      <c r="PNF56" s="3112"/>
      <c r="PNG56" s="3112"/>
      <c r="PNH56" s="3112"/>
      <c r="PNI56" s="3112"/>
      <c r="PNJ56" s="3112"/>
      <c r="PNK56" s="3112"/>
      <c r="PNL56" s="3112"/>
      <c r="PNM56" s="3112"/>
      <c r="PNN56" s="3112"/>
      <c r="PNO56" s="3112"/>
      <c r="PNP56" s="3112"/>
      <c r="PNQ56" s="3112"/>
      <c r="PNR56" s="3112"/>
      <c r="PNS56" s="3112"/>
      <c r="PNT56" s="3112"/>
      <c r="PNU56" s="3112"/>
      <c r="PNV56" s="3112"/>
      <c r="PNW56" s="3112"/>
      <c r="PNX56" s="3112"/>
      <c r="PNY56" s="3112"/>
      <c r="PNZ56" s="3112"/>
      <c r="POA56" s="3112"/>
      <c r="POB56" s="3112"/>
      <c r="POC56" s="3112"/>
      <c r="POD56" s="3112"/>
      <c r="POE56" s="3112"/>
      <c r="POF56" s="3112"/>
      <c r="POG56" s="3112"/>
      <c r="POH56" s="3112"/>
      <c r="POI56" s="3112"/>
      <c r="POJ56" s="3112"/>
      <c r="POK56" s="3112"/>
      <c r="POL56" s="3112"/>
      <c r="POM56" s="3112"/>
      <c r="PON56" s="3112"/>
      <c r="POO56" s="3112"/>
      <c r="POP56" s="3112"/>
      <c r="POQ56" s="3112"/>
      <c r="POR56" s="3112"/>
      <c r="POS56" s="3112"/>
      <c r="POT56" s="3112"/>
      <c r="POU56" s="3112"/>
      <c r="POV56" s="3112"/>
      <c r="POW56" s="3112"/>
      <c r="POX56" s="3112"/>
      <c r="POY56" s="3112"/>
      <c r="POZ56" s="3112"/>
      <c r="PPA56" s="3112"/>
      <c r="PPB56" s="3112"/>
      <c r="PPC56" s="3112"/>
      <c r="PPD56" s="3112"/>
      <c r="PPE56" s="3112"/>
      <c r="PPF56" s="3112"/>
      <c r="PPG56" s="3112"/>
      <c r="PPH56" s="3112"/>
      <c r="PPI56" s="3112"/>
      <c r="PPJ56" s="3112"/>
      <c r="PPK56" s="3112"/>
      <c r="PPL56" s="3112"/>
      <c r="PPM56" s="3112"/>
      <c r="PPN56" s="3112"/>
      <c r="PPO56" s="3112"/>
      <c r="PPP56" s="3112"/>
      <c r="PPQ56" s="3112"/>
      <c r="PPR56" s="3112"/>
      <c r="PPS56" s="3112"/>
      <c r="PPT56" s="3112"/>
      <c r="PPU56" s="3112"/>
      <c r="PPV56" s="3112"/>
      <c r="PPW56" s="3112"/>
      <c r="PPX56" s="3112"/>
      <c r="PPY56" s="3112"/>
      <c r="PPZ56" s="3112"/>
      <c r="PQA56" s="3112"/>
      <c r="PQB56" s="3112"/>
      <c r="PQC56" s="3112"/>
      <c r="PQD56" s="3112"/>
      <c r="PQE56" s="3112"/>
      <c r="PQF56" s="3112"/>
      <c r="PQG56" s="3112"/>
      <c r="PQH56" s="3112"/>
      <c r="PQI56" s="3112"/>
      <c r="PQJ56" s="3112"/>
      <c r="PQK56" s="3112"/>
      <c r="PQL56" s="3112"/>
      <c r="PQM56" s="3112"/>
      <c r="PQN56" s="3112"/>
      <c r="PQO56" s="3112"/>
      <c r="PQP56" s="3112"/>
      <c r="PQQ56" s="3112"/>
      <c r="PQR56" s="3112"/>
      <c r="PQS56" s="3112"/>
      <c r="PQT56" s="3112"/>
      <c r="PQU56" s="3112"/>
      <c r="PQV56" s="3112"/>
      <c r="PQW56" s="3112"/>
      <c r="PQX56" s="3112"/>
      <c r="PQY56" s="3112"/>
      <c r="PQZ56" s="3112"/>
      <c r="PRA56" s="3112"/>
      <c r="PRB56" s="3112"/>
      <c r="PRC56" s="3112"/>
      <c r="PRD56" s="3112"/>
      <c r="PRE56" s="3112"/>
      <c r="PRF56" s="3112"/>
      <c r="PRG56" s="3112"/>
      <c r="PRH56" s="3112"/>
      <c r="PRI56" s="3112"/>
      <c r="PRJ56" s="3112"/>
      <c r="PRK56" s="3112"/>
      <c r="PRL56" s="3112"/>
      <c r="PRM56" s="3112"/>
      <c r="PRN56" s="3112"/>
      <c r="PRO56" s="3112"/>
      <c r="PRP56" s="3112"/>
      <c r="PRQ56" s="3112"/>
      <c r="PRR56" s="3112"/>
      <c r="PRS56" s="3112"/>
      <c r="PRT56" s="3112"/>
      <c r="PRU56" s="3112"/>
      <c r="PRV56" s="3112"/>
      <c r="PRW56" s="3112"/>
      <c r="PRX56" s="3112"/>
      <c r="PRY56" s="3112"/>
      <c r="PRZ56" s="3112"/>
      <c r="PSA56" s="3112"/>
      <c r="PSB56" s="3112"/>
      <c r="PSC56" s="3112"/>
      <c r="PSD56" s="3112"/>
      <c r="PSE56" s="3112"/>
      <c r="PSF56" s="3112"/>
      <c r="PSG56" s="3112"/>
      <c r="PSH56" s="3112"/>
      <c r="PSI56" s="3112"/>
      <c r="PSJ56" s="3112"/>
      <c r="PSK56" s="3112"/>
      <c r="PSL56" s="3112"/>
      <c r="PSM56" s="3112"/>
      <c r="PSN56" s="3112"/>
      <c r="PSO56" s="3112"/>
      <c r="PSP56" s="3112"/>
      <c r="PSQ56" s="3112"/>
      <c r="PSR56" s="3112"/>
      <c r="PSS56" s="3112"/>
      <c r="PST56" s="3112"/>
      <c r="PSU56" s="3112"/>
      <c r="PSV56" s="3112"/>
      <c r="PSW56" s="3112"/>
      <c r="PSX56" s="3112"/>
      <c r="PSY56" s="3112"/>
      <c r="PSZ56" s="3112"/>
      <c r="PTA56" s="3112"/>
      <c r="PTB56" s="3112"/>
      <c r="PTC56" s="3112"/>
      <c r="PTD56" s="3112"/>
      <c r="PTE56" s="3112"/>
      <c r="PTF56" s="3112"/>
      <c r="PTG56" s="3112"/>
      <c r="PTH56" s="3112"/>
      <c r="PTI56" s="3112"/>
      <c r="PTJ56" s="3112"/>
      <c r="PTK56" s="3112"/>
      <c r="PTL56" s="3112"/>
      <c r="PTM56" s="3112"/>
      <c r="PTN56" s="3112"/>
      <c r="PTO56" s="3112"/>
      <c r="PTP56" s="3112"/>
      <c r="PTQ56" s="3112"/>
      <c r="PTR56" s="3112"/>
      <c r="PTS56" s="3112"/>
      <c r="PTT56" s="3112"/>
      <c r="PTU56" s="3112"/>
      <c r="PTV56" s="3112"/>
      <c r="PTW56" s="3112"/>
      <c r="PTX56" s="3112"/>
      <c r="PTY56" s="3112"/>
      <c r="PTZ56" s="3112"/>
      <c r="PUA56" s="3112"/>
      <c r="PUB56" s="3112"/>
      <c r="PUC56" s="3112"/>
      <c r="PUD56" s="3112"/>
      <c r="PUE56" s="3112"/>
      <c r="PUF56" s="3112"/>
      <c r="PUG56" s="3112"/>
      <c r="PUH56" s="3112"/>
      <c r="PUI56" s="3112"/>
      <c r="PUJ56" s="3112"/>
      <c r="PUK56" s="3112"/>
      <c r="PUL56" s="3112"/>
      <c r="PUM56" s="3112"/>
      <c r="PUN56" s="3112"/>
      <c r="PUO56" s="3112"/>
      <c r="PUP56" s="3112"/>
      <c r="PUQ56" s="3112"/>
      <c r="PUR56" s="3112"/>
      <c r="PUS56" s="3112"/>
      <c r="PUT56" s="3112"/>
      <c r="PUU56" s="3112"/>
      <c r="PUV56" s="3112"/>
      <c r="PUW56" s="3112"/>
      <c r="PUX56" s="3112"/>
      <c r="PUY56" s="3112"/>
      <c r="PUZ56" s="3112"/>
      <c r="PVA56" s="3112"/>
      <c r="PVB56" s="3112"/>
      <c r="PVC56" s="3112"/>
      <c r="PVD56" s="3112"/>
      <c r="PVE56" s="3112"/>
      <c r="PVF56" s="3112"/>
      <c r="PVG56" s="3112"/>
      <c r="PVH56" s="3112"/>
      <c r="PVI56" s="3112"/>
      <c r="PVJ56" s="3112"/>
      <c r="PVK56" s="3112"/>
      <c r="PVL56" s="3112"/>
      <c r="PVM56" s="3112"/>
      <c r="PVN56" s="3112"/>
      <c r="PVO56" s="3112"/>
      <c r="PVP56" s="3112"/>
      <c r="PVQ56" s="3112"/>
      <c r="PVR56" s="3112"/>
      <c r="PVS56" s="3112"/>
      <c r="PVT56" s="3112"/>
      <c r="PVU56" s="3112"/>
      <c r="PVV56" s="3112"/>
      <c r="PVW56" s="3112"/>
      <c r="PVX56" s="3112"/>
      <c r="PVY56" s="3112"/>
      <c r="PVZ56" s="3112"/>
      <c r="PWA56" s="3112"/>
      <c r="PWB56" s="3112"/>
      <c r="PWC56" s="3112"/>
      <c r="PWD56" s="3112"/>
      <c r="PWE56" s="3112"/>
      <c r="PWF56" s="3112"/>
      <c r="PWG56" s="3112"/>
      <c r="PWH56" s="3112"/>
      <c r="PWI56" s="3112"/>
      <c r="PWJ56" s="3112"/>
      <c r="PWK56" s="3112"/>
      <c r="PWL56" s="3112"/>
      <c r="PWM56" s="3112"/>
      <c r="PWN56" s="3112"/>
      <c r="PWO56" s="3112"/>
      <c r="PWP56" s="3112"/>
      <c r="PWQ56" s="3112"/>
      <c r="PWR56" s="3112"/>
      <c r="PWS56" s="3112"/>
      <c r="PWT56" s="3112"/>
      <c r="PWU56" s="3112"/>
      <c r="PWV56" s="3112"/>
      <c r="PWW56" s="3112"/>
      <c r="PWX56" s="3112"/>
      <c r="PWY56" s="3112"/>
      <c r="PWZ56" s="3112"/>
      <c r="PXA56" s="3112"/>
      <c r="PXB56" s="3112"/>
      <c r="PXC56" s="3112"/>
      <c r="PXD56" s="3112"/>
      <c r="PXE56" s="3112"/>
      <c r="PXF56" s="3112"/>
      <c r="PXG56" s="3112"/>
      <c r="PXH56" s="3112"/>
      <c r="PXI56" s="3112"/>
      <c r="PXJ56" s="3112"/>
      <c r="PXK56" s="3112"/>
      <c r="PXL56" s="3112"/>
      <c r="PXM56" s="3112"/>
      <c r="PXN56" s="3112"/>
      <c r="PXO56" s="3112"/>
      <c r="PXP56" s="3112"/>
      <c r="PXQ56" s="3112"/>
      <c r="PXR56" s="3112"/>
      <c r="PXS56" s="3112"/>
      <c r="PXT56" s="3112"/>
      <c r="PXU56" s="3112"/>
      <c r="PXV56" s="3112"/>
      <c r="PXW56" s="3112"/>
      <c r="PXX56" s="3112"/>
      <c r="PXY56" s="3112"/>
      <c r="PXZ56" s="3112"/>
      <c r="PYA56" s="3112"/>
      <c r="PYB56" s="3112"/>
      <c r="PYC56" s="3112"/>
      <c r="PYD56" s="3112"/>
      <c r="PYE56" s="3112"/>
      <c r="PYF56" s="3112"/>
      <c r="PYG56" s="3112"/>
      <c r="PYH56" s="3112"/>
      <c r="PYI56" s="3112"/>
      <c r="PYJ56" s="3112"/>
      <c r="PYK56" s="3112"/>
      <c r="PYL56" s="3112"/>
      <c r="PYM56" s="3112"/>
      <c r="PYN56" s="3112"/>
      <c r="PYO56" s="3112"/>
      <c r="PYP56" s="3112"/>
      <c r="PYQ56" s="3112"/>
      <c r="PYR56" s="3112"/>
      <c r="PYS56" s="3112"/>
      <c r="PYT56" s="3112"/>
      <c r="PYU56" s="3112"/>
      <c r="PYV56" s="3112"/>
      <c r="PYW56" s="3112"/>
      <c r="PYX56" s="3112"/>
      <c r="PYY56" s="3112"/>
      <c r="PYZ56" s="3112"/>
      <c r="PZA56" s="3112"/>
      <c r="PZB56" s="3112"/>
      <c r="PZC56" s="3112"/>
      <c r="PZD56" s="3112"/>
      <c r="PZE56" s="3112"/>
      <c r="PZF56" s="3112"/>
      <c r="PZG56" s="3112"/>
      <c r="PZH56" s="3112"/>
      <c r="PZI56" s="3112"/>
      <c r="PZJ56" s="3112"/>
      <c r="PZK56" s="3112"/>
      <c r="PZL56" s="3112"/>
      <c r="PZM56" s="3112"/>
      <c r="PZN56" s="3112"/>
      <c r="PZO56" s="3112"/>
      <c r="PZP56" s="3112"/>
      <c r="PZQ56" s="3112"/>
      <c r="PZR56" s="3112"/>
      <c r="PZS56" s="3112"/>
      <c r="PZT56" s="3112"/>
      <c r="PZU56" s="3112"/>
      <c r="PZV56" s="3112"/>
      <c r="PZW56" s="3112"/>
      <c r="PZX56" s="3112"/>
      <c r="PZY56" s="3112"/>
      <c r="PZZ56" s="3112"/>
      <c r="QAA56" s="3112"/>
      <c r="QAB56" s="3112"/>
      <c r="QAC56" s="3112"/>
      <c r="QAD56" s="3112"/>
      <c r="QAE56" s="3112"/>
      <c r="QAF56" s="3112"/>
      <c r="QAG56" s="3112"/>
      <c r="QAH56" s="3112"/>
      <c r="QAI56" s="3112"/>
      <c r="QAJ56" s="3112"/>
      <c r="QAK56" s="3112"/>
      <c r="QAL56" s="3112"/>
      <c r="QAM56" s="3112"/>
      <c r="QAN56" s="3112"/>
      <c r="QAO56" s="3112"/>
      <c r="QAP56" s="3112"/>
      <c r="QAQ56" s="3112"/>
      <c r="QAR56" s="3112"/>
      <c r="QAS56" s="3112"/>
      <c r="QAT56" s="3112"/>
      <c r="QAU56" s="3112"/>
      <c r="QAV56" s="3112"/>
      <c r="QAW56" s="3112"/>
      <c r="QAX56" s="3112"/>
      <c r="QAY56" s="3112"/>
      <c r="QAZ56" s="3112"/>
      <c r="QBA56" s="3112"/>
      <c r="QBB56" s="3112"/>
      <c r="QBC56" s="3112"/>
      <c r="QBD56" s="3112"/>
      <c r="QBE56" s="3112"/>
      <c r="QBF56" s="3112"/>
      <c r="QBG56" s="3112"/>
      <c r="QBH56" s="3112"/>
      <c r="QBI56" s="3112"/>
      <c r="QBJ56" s="3112"/>
      <c r="QBK56" s="3112"/>
      <c r="QBL56" s="3112"/>
      <c r="QBM56" s="3112"/>
      <c r="QBN56" s="3112"/>
      <c r="QBO56" s="3112"/>
      <c r="QBP56" s="3112"/>
      <c r="QBQ56" s="3112"/>
      <c r="QBR56" s="3112"/>
      <c r="QBS56" s="3112"/>
      <c r="QBT56" s="3112"/>
      <c r="QBU56" s="3112"/>
      <c r="QBV56" s="3112"/>
      <c r="QBW56" s="3112"/>
      <c r="QBX56" s="3112"/>
      <c r="QBY56" s="3112"/>
      <c r="QBZ56" s="3112"/>
      <c r="QCA56" s="3112"/>
      <c r="QCB56" s="3112"/>
      <c r="QCC56" s="3112"/>
      <c r="QCD56" s="3112"/>
      <c r="QCE56" s="3112"/>
      <c r="QCF56" s="3112"/>
      <c r="QCG56" s="3112"/>
      <c r="QCH56" s="3112"/>
      <c r="QCI56" s="3112"/>
      <c r="QCJ56" s="3112"/>
      <c r="QCK56" s="3112"/>
      <c r="QCL56" s="3112"/>
      <c r="QCM56" s="3112"/>
      <c r="QCN56" s="3112"/>
      <c r="QCO56" s="3112"/>
      <c r="QCP56" s="3112"/>
      <c r="QCQ56" s="3112"/>
      <c r="QCR56" s="3112"/>
      <c r="QCS56" s="3112"/>
      <c r="QCT56" s="3112"/>
      <c r="QCU56" s="3112"/>
      <c r="QCV56" s="3112"/>
      <c r="QCW56" s="3112"/>
      <c r="QCX56" s="3112"/>
      <c r="QCY56" s="3112"/>
      <c r="QCZ56" s="3112"/>
      <c r="QDA56" s="3112"/>
      <c r="QDB56" s="3112"/>
      <c r="QDC56" s="3112"/>
      <c r="QDD56" s="3112"/>
      <c r="QDE56" s="3112"/>
      <c r="QDF56" s="3112"/>
      <c r="QDG56" s="3112"/>
      <c r="QDH56" s="3112"/>
      <c r="QDI56" s="3112"/>
      <c r="QDJ56" s="3112"/>
      <c r="QDK56" s="3112"/>
      <c r="QDL56" s="3112"/>
      <c r="QDM56" s="3112"/>
      <c r="QDN56" s="3112"/>
      <c r="QDO56" s="3112"/>
      <c r="QDP56" s="3112"/>
      <c r="QDQ56" s="3112"/>
      <c r="QDR56" s="3112"/>
      <c r="QDS56" s="3112"/>
      <c r="QDT56" s="3112"/>
      <c r="QDU56" s="3112"/>
      <c r="QDV56" s="3112"/>
      <c r="QDW56" s="3112"/>
      <c r="QDX56" s="3112"/>
      <c r="QDY56" s="3112"/>
      <c r="QDZ56" s="3112"/>
      <c r="QEA56" s="3112"/>
      <c r="QEB56" s="3112"/>
      <c r="QEC56" s="3112"/>
      <c r="QED56" s="3112"/>
      <c r="QEE56" s="3112"/>
      <c r="QEF56" s="3112"/>
      <c r="QEG56" s="3112"/>
      <c r="QEH56" s="3112"/>
      <c r="QEI56" s="3112"/>
      <c r="QEJ56" s="3112"/>
      <c r="QEK56" s="3112"/>
      <c r="QEL56" s="3112"/>
      <c r="QEM56" s="3112"/>
      <c r="QEN56" s="3112"/>
      <c r="QEO56" s="3112"/>
      <c r="QEP56" s="3112"/>
      <c r="QEQ56" s="3112"/>
      <c r="QER56" s="3112"/>
      <c r="QES56" s="3112"/>
      <c r="QET56" s="3112"/>
      <c r="QEU56" s="3112"/>
      <c r="QEV56" s="3112"/>
      <c r="QEW56" s="3112"/>
      <c r="QEX56" s="3112"/>
      <c r="QEY56" s="3112"/>
      <c r="QEZ56" s="3112"/>
      <c r="QFA56" s="3112"/>
      <c r="QFB56" s="3112"/>
      <c r="QFC56" s="3112"/>
      <c r="QFD56" s="3112"/>
      <c r="QFE56" s="3112"/>
      <c r="QFF56" s="3112"/>
      <c r="QFG56" s="3112"/>
      <c r="QFH56" s="3112"/>
      <c r="QFI56" s="3112"/>
      <c r="QFJ56" s="3112"/>
      <c r="QFK56" s="3112"/>
      <c r="QFL56" s="3112"/>
      <c r="QFM56" s="3112"/>
      <c r="QFN56" s="3112"/>
      <c r="QFO56" s="3112"/>
      <c r="QFP56" s="3112"/>
      <c r="QFQ56" s="3112"/>
      <c r="QFR56" s="3112"/>
      <c r="QFS56" s="3112"/>
      <c r="QFT56" s="3112"/>
      <c r="QFU56" s="3112"/>
      <c r="QFV56" s="3112"/>
      <c r="QFW56" s="3112"/>
      <c r="QFX56" s="3112"/>
      <c r="QFY56" s="3112"/>
      <c r="QFZ56" s="3112"/>
      <c r="QGA56" s="3112"/>
      <c r="QGB56" s="3112"/>
      <c r="QGC56" s="3112"/>
      <c r="QGD56" s="3112"/>
      <c r="QGE56" s="3112"/>
      <c r="QGF56" s="3112"/>
      <c r="QGG56" s="3112"/>
      <c r="QGH56" s="3112"/>
      <c r="QGI56" s="3112"/>
      <c r="QGJ56" s="3112"/>
      <c r="QGK56" s="3112"/>
      <c r="QGL56" s="3112"/>
      <c r="QGM56" s="3112"/>
      <c r="QGN56" s="3112"/>
      <c r="QGO56" s="3112"/>
      <c r="QGP56" s="3112"/>
      <c r="QGQ56" s="3112"/>
      <c r="QGR56" s="3112"/>
      <c r="QGS56" s="3112"/>
      <c r="QGT56" s="3112"/>
      <c r="QGU56" s="3112"/>
      <c r="QGV56" s="3112"/>
      <c r="QGW56" s="3112"/>
      <c r="QGX56" s="3112"/>
      <c r="QGY56" s="3112"/>
      <c r="QGZ56" s="3112"/>
      <c r="QHA56" s="3112"/>
      <c r="QHB56" s="3112"/>
      <c r="QHC56" s="3112"/>
      <c r="QHD56" s="3112"/>
      <c r="QHE56" s="3112"/>
      <c r="QHF56" s="3112"/>
      <c r="QHG56" s="3112"/>
      <c r="QHH56" s="3112"/>
      <c r="QHI56" s="3112"/>
      <c r="QHJ56" s="3112"/>
      <c r="QHK56" s="3112"/>
      <c r="QHL56" s="3112"/>
      <c r="QHM56" s="3112"/>
      <c r="QHN56" s="3112"/>
      <c r="QHO56" s="3112"/>
      <c r="QHP56" s="3112"/>
      <c r="QHQ56" s="3112"/>
      <c r="QHR56" s="3112"/>
      <c r="QHS56" s="3112"/>
      <c r="QHT56" s="3112"/>
      <c r="QHU56" s="3112"/>
      <c r="QHV56" s="3112"/>
      <c r="QHW56" s="3112"/>
      <c r="QHX56" s="3112"/>
      <c r="QHY56" s="3112"/>
      <c r="QHZ56" s="3112"/>
      <c r="QIA56" s="3112"/>
      <c r="QIB56" s="3112"/>
      <c r="QIC56" s="3112"/>
      <c r="QID56" s="3112"/>
      <c r="QIE56" s="3112"/>
      <c r="QIF56" s="3112"/>
      <c r="QIG56" s="3112"/>
      <c r="QIH56" s="3112"/>
      <c r="QII56" s="3112"/>
      <c r="QIJ56" s="3112"/>
      <c r="QIK56" s="3112"/>
      <c r="QIL56" s="3112"/>
      <c r="QIM56" s="3112"/>
      <c r="QIN56" s="3112"/>
      <c r="QIO56" s="3112"/>
      <c r="QIP56" s="3112"/>
      <c r="QIQ56" s="3112"/>
      <c r="QIR56" s="3112"/>
      <c r="QIS56" s="3112"/>
      <c r="QIT56" s="3112"/>
      <c r="QIU56" s="3112"/>
      <c r="QIV56" s="3112"/>
      <c r="QIW56" s="3112"/>
      <c r="QIX56" s="3112"/>
      <c r="QIY56" s="3112"/>
      <c r="QIZ56" s="3112"/>
      <c r="QJA56" s="3112"/>
      <c r="QJB56" s="3112"/>
      <c r="QJC56" s="3112"/>
      <c r="QJD56" s="3112"/>
      <c r="QJE56" s="3112"/>
      <c r="QJF56" s="3112"/>
      <c r="QJG56" s="3112"/>
      <c r="QJH56" s="3112"/>
      <c r="QJI56" s="3112"/>
      <c r="QJJ56" s="3112"/>
      <c r="QJK56" s="3112"/>
      <c r="QJL56" s="3112"/>
      <c r="QJM56" s="3112"/>
      <c r="QJN56" s="3112"/>
      <c r="QJO56" s="3112"/>
      <c r="QJP56" s="3112"/>
      <c r="QJQ56" s="3112"/>
      <c r="QJR56" s="3112"/>
      <c r="QJS56" s="3112"/>
      <c r="QJT56" s="3112"/>
      <c r="QJU56" s="3112"/>
      <c r="QJV56" s="3112"/>
      <c r="QJW56" s="3112"/>
      <c r="QJX56" s="3112"/>
      <c r="QJY56" s="3112"/>
      <c r="QJZ56" s="3112"/>
      <c r="QKA56" s="3112"/>
      <c r="QKB56" s="3112"/>
      <c r="QKC56" s="3112"/>
      <c r="QKD56" s="3112"/>
      <c r="QKE56" s="3112"/>
      <c r="QKF56" s="3112"/>
      <c r="QKG56" s="3112"/>
      <c r="QKH56" s="3112"/>
      <c r="QKI56" s="3112"/>
      <c r="QKJ56" s="3112"/>
      <c r="QKK56" s="3112"/>
      <c r="QKL56" s="3112"/>
      <c r="QKM56" s="3112"/>
      <c r="QKN56" s="3112"/>
      <c r="QKO56" s="3112"/>
      <c r="QKP56" s="3112"/>
      <c r="QKQ56" s="3112"/>
      <c r="QKR56" s="3112"/>
      <c r="QKS56" s="3112"/>
      <c r="QKT56" s="3112"/>
      <c r="QKU56" s="3112"/>
      <c r="QKV56" s="3112"/>
      <c r="QKW56" s="3112"/>
      <c r="QKX56" s="3112"/>
      <c r="QKY56" s="3112"/>
      <c r="QKZ56" s="3112"/>
      <c r="QLA56" s="3112"/>
      <c r="QLB56" s="3112"/>
      <c r="QLC56" s="3112"/>
      <c r="QLD56" s="3112"/>
      <c r="QLE56" s="3112"/>
      <c r="QLF56" s="3112"/>
      <c r="QLG56" s="3112"/>
      <c r="QLH56" s="3112"/>
      <c r="QLI56" s="3112"/>
      <c r="QLJ56" s="3112"/>
      <c r="QLK56" s="3112"/>
      <c r="QLL56" s="3112"/>
      <c r="QLM56" s="3112"/>
      <c r="QLN56" s="3112"/>
      <c r="QLO56" s="3112"/>
      <c r="QLP56" s="3112"/>
      <c r="QLQ56" s="3112"/>
      <c r="QLR56" s="3112"/>
      <c r="QLS56" s="3112"/>
      <c r="QLT56" s="3112"/>
      <c r="QLU56" s="3112"/>
      <c r="QLV56" s="3112"/>
      <c r="QLW56" s="3112"/>
      <c r="QLX56" s="3112"/>
      <c r="QLY56" s="3112"/>
      <c r="QLZ56" s="3112"/>
      <c r="QMA56" s="3112"/>
      <c r="QMB56" s="3112"/>
      <c r="QMC56" s="3112"/>
      <c r="QMD56" s="3112"/>
      <c r="QME56" s="3112"/>
      <c r="QMF56" s="3112"/>
      <c r="QMG56" s="3112"/>
      <c r="QMH56" s="3112"/>
      <c r="QMI56" s="3112"/>
      <c r="QMJ56" s="3112"/>
      <c r="QMK56" s="3112"/>
      <c r="QML56" s="3112"/>
      <c r="QMM56" s="3112"/>
      <c r="QMN56" s="3112"/>
      <c r="QMO56" s="3112"/>
      <c r="QMP56" s="3112"/>
      <c r="QMQ56" s="3112"/>
      <c r="QMR56" s="3112"/>
      <c r="QMS56" s="3112"/>
      <c r="QMT56" s="3112"/>
      <c r="QMU56" s="3112"/>
      <c r="QMV56" s="3112"/>
      <c r="QMW56" s="3112"/>
      <c r="QMX56" s="3112"/>
      <c r="QMY56" s="3112"/>
      <c r="QMZ56" s="3112"/>
      <c r="QNA56" s="3112"/>
      <c r="QNB56" s="3112"/>
      <c r="QNC56" s="3112"/>
      <c r="QND56" s="3112"/>
      <c r="QNE56" s="3112"/>
      <c r="QNF56" s="3112"/>
      <c r="QNG56" s="3112"/>
      <c r="QNH56" s="3112"/>
      <c r="QNI56" s="3112"/>
      <c r="QNJ56" s="3112"/>
      <c r="QNK56" s="3112"/>
      <c r="QNL56" s="3112"/>
      <c r="QNM56" s="3112"/>
      <c r="QNN56" s="3112"/>
      <c r="QNO56" s="3112"/>
      <c r="QNP56" s="3112"/>
      <c r="QNQ56" s="3112"/>
      <c r="QNR56" s="3112"/>
      <c r="QNS56" s="3112"/>
      <c r="QNT56" s="3112"/>
      <c r="QNU56" s="3112"/>
      <c r="QNV56" s="3112"/>
      <c r="QNW56" s="3112"/>
      <c r="QNX56" s="3112"/>
      <c r="QNY56" s="3112"/>
      <c r="QNZ56" s="3112"/>
      <c r="QOA56" s="3112"/>
      <c r="QOB56" s="3112"/>
      <c r="QOC56" s="3112"/>
      <c r="QOD56" s="3112"/>
      <c r="QOE56" s="3112"/>
      <c r="QOF56" s="3112"/>
      <c r="QOG56" s="3112"/>
      <c r="QOH56" s="3112"/>
      <c r="QOI56" s="3112"/>
      <c r="QOJ56" s="3112"/>
      <c r="QOK56" s="3112"/>
      <c r="QOL56" s="3112"/>
      <c r="QOM56" s="3112"/>
      <c r="QON56" s="3112"/>
      <c r="QOO56" s="3112"/>
      <c r="QOP56" s="3112"/>
      <c r="QOQ56" s="3112"/>
      <c r="QOR56" s="3112"/>
      <c r="QOS56" s="3112"/>
      <c r="QOT56" s="3112"/>
      <c r="QOU56" s="3112"/>
      <c r="QOV56" s="3112"/>
      <c r="QOW56" s="3112"/>
      <c r="QOX56" s="3112"/>
      <c r="QOY56" s="3112"/>
      <c r="QOZ56" s="3112"/>
      <c r="QPA56" s="3112"/>
      <c r="QPB56" s="3112"/>
      <c r="QPC56" s="3112"/>
      <c r="QPD56" s="3112"/>
      <c r="QPE56" s="3112"/>
      <c r="QPF56" s="3112"/>
      <c r="QPG56" s="3112"/>
      <c r="QPH56" s="3112"/>
      <c r="QPI56" s="3112"/>
      <c r="QPJ56" s="3112"/>
      <c r="QPK56" s="3112"/>
      <c r="QPL56" s="3112"/>
      <c r="QPM56" s="3112"/>
      <c r="QPN56" s="3112"/>
      <c r="QPO56" s="3112"/>
      <c r="QPP56" s="3112"/>
      <c r="QPQ56" s="3112"/>
      <c r="QPR56" s="3112"/>
      <c r="QPS56" s="3112"/>
      <c r="QPT56" s="3112"/>
      <c r="QPU56" s="3112"/>
      <c r="QPV56" s="3112"/>
      <c r="QPW56" s="3112"/>
      <c r="QPX56" s="3112"/>
      <c r="QPY56" s="3112"/>
      <c r="QPZ56" s="3112"/>
      <c r="QQA56" s="3112"/>
      <c r="QQB56" s="3112"/>
      <c r="QQC56" s="3112"/>
      <c r="QQD56" s="3112"/>
      <c r="QQE56" s="3112"/>
      <c r="QQF56" s="3112"/>
      <c r="QQG56" s="3112"/>
      <c r="QQH56" s="3112"/>
      <c r="QQI56" s="3112"/>
      <c r="QQJ56" s="3112"/>
      <c r="QQK56" s="3112"/>
      <c r="QQL56" s="3112"/>
      <c r="QQM56" s="3112"/>
      <c r="QQN56" s="3112"/>
      <c r="QQO56" s="3112"/>
      <c r="QQP56" s="3112"/>
      <c r="QQQ56" s="3112"/>
      <c r="QQR56" s="3112"/>
      <c r="QQS56" s="3112"/>
      <c r="QQT56" s="3112"/>
      <c r="QQU56" s="3112"/>
      <c r="QQV56" s="3112"/>
      <c r="QQW56" s="3112"/>
      <c r="QQX56" s="3112"/>
      <c r="QQY56" s="3112"/>
      <c r="QQZ56" s="3112"/>
      <c r="QRA56" s="3112"/>
      <c r="QRB56" s="3112"/>
      <c r="QRC56" s="3112"/>
      <c r="QRD56" s="3112"/>
      <c r="QRE56" s="3112"/>
      <c r="QRF56" s="3112"/>
      <c r="QRG56" s="3112"/>
      <c r="QRH56" s="3112"/>
      <c r="QRI56" s="3112"/>
      <c r="QRJ56" s="3112"/>
      <c r="QRK56" s="3112"/>
      <c r="QRL56" s="3112"/>
      <c r="QRM56" s="3112"/>
      <c r="QRN56" s="3112"/>
      <c r="QRO56" s="3112"/>
      <c r="QRP56" s="3112"/>
      <c r="QRQ56" s="3112"/>
      <c r="QRR56" s="3112"/>
      <c r="QRS56" s="3112"/>
      <c r="QRT56" s="3112"/>
      <c r="QRU56" s="3112"/>
      <c r="QRV56" s="3112"/>
      <c r="QRW56" s="3112"/>
      <c r="QRX56" s="3112"/>
      <c r="QRY56" s="3112"/>
      <c r="QRZ56" s="3112"/>
      <c r="QSA56" s="3112"/>
      <c r="QSB56" s="3112"/>
      <c r="QSC56" s="3112"/>
      <c r="QSD56" s="3112"/>
      <c r="QSE56" s="3112"/>
      <c r="QSF56" s="3112"/>
      <c r="QSG56" s="3112"/>
      <c r="QSH56" s="3112"/>
      <c r="QSI56" s="3112"/>
      <c r="QSJ56" s="3112"/>
      <c r="QSK56" s="3112"/>
      <c r="QSL56" s="3112"/>
      <c r="QSM56" s="3112"/>
      <c r="QSN56" s="3112"/>
      <c r="QSO56" s="3112"/>
      <c r="QSP56" s="3112"/>
      <c r="QSQ56" s="3112"/>
      <c r="QSR56" s="3112"/>
      <c r="QSS56" s="3112"/>
      <c r="QST56" s="3112"/>
      <c r="QSU56" s="3112"/>
      <c r="QSV56" s="3112"/>
      <c r="QSW56" s="3112"/>
      <c r="QSX56" s="3112"/>
      <c r="QSY56" s="3112"/>
      <c r="QSZ56" s="3112"/>
      <c r="QTA56" s="3112"/>
      <c r="QTB56" s="3112"/>
      <c r="QTC56" s="3112"/>
      <c r="QTD56" s="3112"/>
      <c r="QTE56" s="3112"/>
      <c r="QTF56" s="3112"/>
      <c r="QTG56" s="3112"/>
      <c r="QTH56" s="3112"/>
      <c r="QTI56" s="3112"/>
      <c r="QTJ56" s="3112"/>
      <c r="QTK56" s="3112"/>
      <c r="QTL56" s="3112"/>
      <c r="QTM56" s="3112"/>
      <c r="QTN56" s="3112"/>
      <c r="QTO56" s="3112"/>
      <c r="QTP56" s="3112"/>
      <c r="QTQ56" s="3112"/>
      <c r="QTR56" s="3112"/>
      <c r="QTS56" s="3112"/>
      <c r="QTT56" s="3112"/>
      <c r="QTU56" s="3112"/>
      <c r="QTV56" s="3112"/>
      <c r="QTW56" s="3112"/>
      <c r="QTX56" s="3112"/>
      <c r="QTY56" s="3112"/>
      <c r="QTZ56" s="3112"/>
      <c r="QUA56" s="3112"/>
      <c r="QUB56" s="3112"/>
      <c r="QUC56" s="3112"/>
      <c r="QUD56" s="3112"/>
      <c r="QUE56" s="3112"/>
      <c r="QUF56" s="3112"/>
      <c r="QUG56" s="3112"/>
      <c r="QUH56" s="3112"/>
      <c r="QUI56" s="3112"/>
      <c r="QUJ56" s="3112"/>
      <c r="QUK56" s="3112"/>
      <c r="QUL56" s="3112"/>
      <c r="QUM56" s="3112"/>
      <c r="QUN56" s="3112"/>
      <c r="QUO56" s="3112"/>
      <c r="QUP56" s="3112"/>
      <c r="QUQ56" s="3112"/>
      <c r="QUR56" s="3112"/>
      <c r="QUS56" s="3112"/>
      <c r="QUT56" s="3112"/>
      <c r="QUU56" s="3112"/>
      <c r="QUV56" s="3112"/>
      <c r="QUW56" s="3112"/>
      <c r="QUX56" s="3112"/>
      <c r="QUY56" s="3112"/>
      <c r="QUZ56" s="3112"/>
      <c r="QVA56" s="3112"/>
      <c r="QVB56" s="3112"/>
      <c r="QVC56" s="3112"/>
      <c r="QVD56" s="3112"/>
      <c r="QVE56" s="3112"/>
      <c r="QVF56" s="3112"/>
      <c r="QVG56" s="3112"/>
      <c r="QVH56" s="3112"/>
      <c r="QVI56" s="3112"/>
      <c r="QVJ56" s="3112"/>
      <c r="QVK56" s="3112"/>
      <c r="QVL56" s="3112"/>
      <c r="QVM56" s="3112"/>
      <c r="QVN56" s="3112"/>
      <c r="QVO56" s="3112"/>
      <c r="QVP56" s="3112"/>
      <c r="QVQ56" s="3112"/>
      <c r="QVR56" s="3112"/>
      <c r="QVS56" s="3112"/>
      <c r="QVT56" s="3112"/>
      <c r="QVU56" s="3112"/>
      <c r="QVV56" s="3112"/>
      <c r="QVW56" s="3112"/>
      <c r="QVX56" s="3112"/>
      <c r="QVY56" s="3112"/>
      <c r="QVZ56" s="3112"/>
      <c r="QWA56" s="3112"/>
      <c r="QWB56" s="3112"/>
      <c r="QWC56" s="3112"/>
      <c r="QWD56" s="3112"/>
      <c r="QWE56" s="3112"/>
      <c r="QWF56" s="3112"/>
      <c r="QWG56" s="3112"/>
      <c r="QWH56" s="3112"/>
      <c r="QWI56" s="3112"/>
      <c r="QWJ56" s="3112"/>
      <c r="QWK56" s="3112"/>
      <c r="QWL56" s="3112"/>
      <c r="QWM56" s="3112"/>
      <c r="QWN56" s="3112"/>
      <c r="QWO56" s="3112"/>
      <c r="QWP56" s="3112"/>
      <c r="QWQ56" s="3112"/>
      <c r="QWR56" s="3112"/>
      <c r="QWS56" s="3112"/>
      <c r="QWT56" s="3112"/>
      <c r="QWU56" s="3112"/>
      <c r="QWV56" s="3112"/>
      <c r="QWW56" s="3112"/>
      <c r="QWX56" s="3112"/>
      <c r="QWY56" s="3112"/>
      <c r="QWZ56" s="3112"/>
      <c r="QXA56" s="3112"/>
      <c r="QXB56" s="3112"/>
      <c r="QXC56" s="3112"/>
      <c r="QXD56" s="3112"/>
      <c r="QXE56" s="3112"/>
      <c r="QXF56" s="3112"/>
      <c r="QXG56" s="3112"/>
      <c r="QXH56" s="3112"/>
      <c r="QXI56" s="3112"/>
      <c r="QXJ56" s="3112"/>
      <c r="QXK56" s="3112"/>
      <c r="QXL56" s="3112"/>
      <c r="QXM56" s="3112"/>
      <c r="QXN56" s="3112"/>
      <c r="QXO56" s="3112"/>
      <c r="QXP56" s="3112"/>
      <c r="QXQ56" s="3112"/>
      <c r="QXR56" s="3112"/>
      <c r="QXS56" s="3112"/>
      <c r="QXT56" s="3112"/>
      <c r="QXU56" s="3112"/>
      <c r="QXV56" s="3112"/>
      <c r="QXW56" s="3112"/>
      <c r="QXX56" s="3112"/>
      <c r="QXY56" s="3112"/>
      <c r="QXZ56" s="3112"/>
      <c r="QYA56" s="3112"/>
      <c r="QYB56" s="3112"/>
      <c r="QYC56" s="3112"/>
      <c r="QYD56" s="3112"/>
      <c r="QYE56" s="3112"/>
      <c r="QYF56" s="3112"/>
      <c r="QYG56" s="3112"/>
      <c r="QYH56" s="3112"/>
      <c r="QYI56" s="3112"/>
      <c r="QYJ56" s="3112"/>
      <c r="QYK56" s="3112"/>
      <c r="QYL56" s="3112"/>
      <c r="QYM56" s="3112"/>
      <c r="QYN56" s="3112"/>
      <c r="QYO56" s="3112"/>
      <c r="QYP56" s="3112"/>
      <c r="QYQ56" s="3112"/>
      <c r="QYR56" s="3112"/>
      <c r="QYS56" s="3112"/>
      <c r="QYT56" s="3112"/>
      <c r="QYU56" s="3112"/>
      <c r="QYV56" s="3112"/>
      <c r="QYW56" s="3112"/>
      <c r="QYX56" s="3112"/>
      <c r="QYY56" s="3112"/>
      <c r="QYZ56" s="3112"/>
      <c r="QZA56" s="3112"/>
      <c r="QZB56" s="3112"/>
      <c r="QZC56" s="3112"/>
      <c r="QZD56" s="3112"/>
      <c r="QZE56" s="3112"/>
      <c r="QZF56" s="3112"/>
      <c r="QZG56" s="3112"/>
      <c r="QZH56" s="3112"/>
      <c r="QZI56" s="3112"/>
      <c r="QZJ56" s="3112"/>
      <c r="QZK56" s="3112"/>
      <c r="QZL56" s="3112"/>
      <c r="QZM56" s="3112"/>
      <c r="QZN56" s="3112"/>
      <c r="QZO56" s="3112"/>
      <c r="QZP56" s="3112"/>
      <c r="QZQ56" s="3112"/>
      <c r="QZR56" s="3112"/>
      <c r="QZS56" s="3112"/>
      <c r="QZT56" s="3112"/>
      <c r="QZU56" s="3112"/>
      <c r="QZV56" s="3112"/>
      <c r="QZW56" s="3112"/>
      <c r="QZX56" s="3112"/>
      <c r="QZY56" s="3112"/>
      <c r="QZZ56" s="3112"/>
      <c r="RAA56" s="3112"/>
      <c r="RAB56" s="3112"/>
      <c r="RAC56" s="3112"/>
      <c r="RAD56" s="3112"/>
      <c r="RAE56" s="3112"/>
      <c r="RAF56" s="3112"/>
      <c r="RAG56" s="3112"/>
      <c r="RAH56" s="3112"/>
      <c r="RAI56" s="3112"/>
      <c r="RAJ56" s="3112"/>
      <c r="RAK56" s="3112"/>
      <c r="RAL56" s="3112"/>
      <c r="RAM56" s="3112"/>
      <c r="RAN56" s="3112"/>
      <c r="RAO56" s="3112"/>
      <c r="RAP56" s="3112"/>
      <c r="RAQ56" s="3112"/>
      <c r="RAR56" s="3112"/>
      <c r="RAS56" s="3112"/>
      <c r="RAT56" s="3112"/>
      <c r="RAU56" s="3112"/>
      <c r="RAV56" s="3112"/>
      <c r="RAW56" s="3112"/>
      <c r="RAX56" s="3112"/>
      <c r="RAY56" s="3112"/>
      <c r="RAZ56" s="3112"/>
      <c r="RBA56" s="3112"/>
      <c r="RBB56" s="3112"/>
      <c r="RBC56" s="3112"/>
      <c r="RBD56" s="3112"/>
      <c r="RBE56" s="3112"/>
      <c r="RBF56" s="3112"/>
      <c r="RBG56" s="3112"/>
      <c r="RBH56" s="3112"/>
      <c r="RBI56" s="3112"/>
      <c r="RBJ56" s="3112"/>
      <c r="RBK56" s="3112"/>
      <c r="RBL56" s="3112"/>
      <c r="RBM56" s="3112"/>
      <c r="RBN56" s="3112"/>
      <c r="RBO56" s="3112"/>
      <c r="RBP56" s="3112"/>
      <c r="RBQ56" s="3112"/>
      <c r="RBR56" s="3112"/>
      <c r="RBS56" s="3112"/>
      <c r="RBT56" s="3112"/>
      <c r="RBU56" s="3112"/>
      <c r="RBV56" s="3112"/>
      <c r="RBW56" s="3112"/>
      <c r="RBX56" s="3112"/>
      <c r="RBY56" s="3112"/>
      <c r="RBZ56" s="3112"/>
      <c r="RCA56" s="3112"/>
      <c r="RCB56" s="3112"/>
      <c r="RCC56" s="3112"/>
      <c r="RCD56" s="3112"/>
      <c r="RCE56" s="3112"/>
      <c r="RCF56" s="3112"/>
      <c r="RCG56" s="3112"/>
      <c r="RCH56" s="3112"/>
      <c r="RCI56" s="3112"/>
      <c r="RCJ56" s="3112"/>
      <c r="RCK56" s="3112"/>
      <c r="RCL56" s="3112"/>
      <c r="RCM56" s="3112"/>
      <c r="RCN56" s="3112"/>
      <c r="RCO56" s="3112"/>
      <c r="RCP56" s="3112"/>
      <c r="RCQ56" s="3112"/>
      <c r="RCR56" s="3112"/>
      <c r="RCS56" s="3112"/>
      <c r="RCT56" s="3112"/>
      <c r="RCU56" s="3112"/>
      <c r="RCV56" s="3112"/>
      <c r="RCW56" s="3112"/>
      <c r="RCX56" s="3112"/>
      <c r="RCY56" s="3112"/>
      <c r="RCZ56" s="3112"/>
      <c r="RDA56" s="3112"/>
      <c r="RDB56" s="3112"/>
      <c r="RDC56" s="3112"/>
      <c r="RDD56" s="3112"/>
      <c r="RDE56" s="3112"/>
      <c r="RDF56" s="3112"/>
      <c r="RDG56" s="3112"/>
      <c r="RDH56" s="3112"/>
      <c r="RDI56" s="3112"/>
      <c r="RDJ56" s="3112"/>
      <c r="RDK56" s="3112"/>
      <c r="RDL56" s="3112"/>
      <c r="RDM56" s="3112"/>
      <c r="RDN56" s="3112"/>
      <c r="RDO56" s="3112"/>
      <c r="RDP56" s="3112"/>
      <c r="RDQ56" s="3112"/>
      <c r="RDR56" s="3112"/>
      <c r="RDS56" s="3112"/>
      <c r="RDT56" s="3112"/>
      <c r="RDU56" s="3112"/>
      <c r="RDV56" s="3112"/>
      <c r="RDW56" s="3112"/>
      <c r="RDX56" s="3112"/>
      <c r="RDY56" s="3112"/>
      <c r="RDZ56" s="3112"/>
      <c r="REA56" s="3112"/>
      <c r="REB56" s="3112"/>
      <c r="REC56" s="3112"/>
      <c r="RED56" s="3112"/>
      <c r="REE56" s="3112"/>
      <c r="REF56" s="3112"/>
      <c r="REG56" s="3112"/>
      <c r="REH56" s="3112"/>
      <c r="REI56" s="3112"/>
      <c r="REJ56" s="3112"/>
      <c r="REK56" s="3112"/>
      <c r="REL56" s="3112"/>
      <c r="REM56" s="3112"/>
      <c r="REN56" s="3112"/>
      <c r="REO56" s="3112"/>
      <c r="REP56" s="3112"/>
      <c r="REQ56" s="3112"/>
      <c r="RER56" s="3112"/>
      <c r="RES56" s="3112"/>
      <c r="RET56" s="3112"/>
      <c r="REU56" s="3112"/>
      <c r="REV56" s="3112"/>
      <c r="REW56" s="3112"/>
      <c r="REX56" s="3112"/>
      <c r="REY56" s="3112"/>
      <c r="REZ56" s="3112"/>
      <c r="RFA56" s="3112"/>
      <c r="RFB56" s="3112"/>
      <c r="RFC56" s="3112"/>
      <c r="RFD56" s="3112"/>
      <c r="RFE56" s="3112"/>
      <c r="RFF56" s="3112"/>
      <c r="RFG56" s="3112"/>
      <c r="RFH56" s="3112"/>
      <c r="RFI56" s="3112"/>
      <c r="RFJ56" s="3112"/>
      <c r="RFK56" s="3112"/>
      <c r="RFL56" s="3112"/>
      <c r="RFM56" s="3112"/>
      <c r="RFN56" s="3112"/>
      <c r="RFO56" s="3112"/>
      <c r="RFP56" s="3112"/>
      <c r="RFQ56" s="3112"/>
      <c r="RFR56" s="3112"/>
      <c r="RFS56" s="3112"/>
      <c r="RFT56" s="3112"/>
      <c r="RFU56" s="3112"/>
      <c r="RFV56" s="3112"/>
      <c r="RFW56" s="3112"/>
      <c r="RFX56" s="3112"/>
      <c r="RFY56" s="3112"/>
      <c r="RFZ56" s="3112"/>
      <c r="RGA56" s="3112"/>
      <c r="RGB56" s="3112"/>
      <c r="RGC56" s="3112"/>
      <c r="RGD56" s="3112"/>
      <c r="RGE56" s="3112"/>
      <c r="RGF56" s="3112"/>
      <c r="RGG56" s="3112"/>
      <c r="RGH56" s="3112"/>
      <c r="RGI56" s="3112"/>
      <c r="RGJ56" s="3112"/>
      <c r="RGK56" s="3112"/>
      <c r="RGL56" s="3112"/>
      <c r="RGM56" s="3112"/>
      <c r="RGN56" s="3112"/>
      <c r="RGO56" s="3112"/>
      <c r="RGP56" s="3112"/>
      <c r="RGQ56" s="3112"/>
      <c r="RGR56" s="3112"/>
      <c r="RGS56" s="3112"/>
      <c r="RGT56" s="3112"/>
      <c r="RGU56" s="3112"/>
      <c r="RGV56" s="3112"/>
      <c r="RGW56" s="3112"/>
      <c r="RGX56" s="3112"/>
      <c r="RGY56" s="3112"/>
      <c r="RGZ56" s="3112"/>
      <c r="RHA56" s="3112"/>
      <c r="RHB56" s="3112"/>
      <c r="RHC56" s="3112"/>
      <c r="RHD56" s="3112"/>
      <c r="RHE56" s="3112"/>
      <c r="RHF56" s="3112"/>
      <c r="RHG56" s="3112"/>
      <c r="RHH56" s="3112"/>
      <c r="RHI56" s="3112"/>
      <c r="RHJ56" s="3112"/>
      <c r="RHK56" s="3112"/>
      <c r="RHL56" s="3112"/>
      <c r="RHM56" s="3112"/>
      <c r="RHN56" s="3112"/>
      <c r="RHO56" s="3112"/>
      <c r="RHP56" s="3112"/>
      <c r="RHQ56" s="3112"/>
      <c r="RHR56" s="3112"/>
      <c r="RHS56" s="3112"/>
      <c r="RHT56" s="3112"/>
      <c r="RHU56" s="3112"/>
      <c r="RHV56" s="3112"/>
      <c r="RHW56" s="3112"/>
      <c r="RHX56" s="3112"/>
      <c r="RHY56" s="3112"/>
      <c r="RHZ56" s="3112"/>
      <c r="RIA56" s="3112"/>
      <c r="RIB56" s="3112"/>
      <c r="RIC56" s="3112"/>
      <c r="RID56" s="3112"/>
      <c r="RIE56" s="3112"/>
      <c r="RIF56" s="3112"/>
      <c r="RIG56" s="3112"/>
      <c r="RIH56" s="3112"/>
      <c r="RII56" s="3112"/>
      <c r="RIJ56" s="3112"/>
      <c r="RIK56" s="3112"/>
      <c r="RIL56" s="3112"/>
      <c r="RIM56" s="3112"/>
      <c r="RIN56" s="3112"/>
      <c r="RIO56" s="3112"/>
      <c r="RIP56" s="3112"/>
      <c r="RIQ56" s="3112"/>
      <c r="RIR56" s="3112"/>
      <c r="RIS56" s="3112"/>
      <c r="RIT56" s="3112"/>
      <c r="RIU56" s="3112"/>
      <c r="RIV56" s="3112"/>
      <c r="RIW56" s="3112"/>
      <c r="RIX56" s="3112"/>
      <c r="RIY56" s="3112"/>
      <c r="RIZ56" s="3112"/>
      <c r="RJA56" s="3112"/>
      <c r="RJB56" s="3112"/>
      <c r="RJC56" s="3112"/>
      <c r="RJD56" s="3112"/>
      <c r="RJE56" s="3112"/>
      <c r="RJF56" s="3112"/>
      <c r="RJG56" s="3112"/>
      <c r="RJH56" s="3112"/>
      <c r="RJI56" s="3112"/>
      <c r="RJJ56" s="3112"/>
      <c r="RJK56" s="3112"/>
      <c r="RJL56" s="3112"/>
      <c r="RJM56" s="3112"/>
      <c r="RJN56" s="3112"/>
      <c r="RJO56" s="3112"/>
      <c r="RJP56" s="3112"/>
      <c r="RJQ56" s="3112"/>
      <c r="RJR56" s="3112"/>
      <c r="RJS56" s="3112"/>
      <c r="RJT56" s="3112"/>
      <c r="RJU56" s="3112"/>
      <c r="RJV56" s="3112"/>
      <c r="RJW56" s="3112"/>
      <c r="RJX56" s="3112"/>
      <c r="RJY56" s="3112"/>
      <c r="RJZ56" s="3112"/>
      <c r="RKA56" s="3112"/>
      <c r="RKB56" s="3112"/>
      <c r="RKC56" s="3112"/>
      <c r="RKD56" s="3112"/>
      <c r="RKE56" s="3112"/>
      <c r="RKF56" s="3112"/>
      <c r="RKG56" s="3112"/>
      <c r="RKH56" s="3112"/>
      <c r="RKI56" s="3112"/>
      <c r="RKJ56" s="3112"/>
      <c r="RKK56" s="3112"/>
      <c r="RKL56" s="3112"/>
      <c r="RKM56" s="3112"/>
      <c r="RKN56" s="3112"/>
      <c r="RKO56" s="3112"/>
      <c r="RKP56" s="3112"/>
      <c r="RKQ56" s="3112"/>
      <c r="RKR56" s="3112"/>
      <c r="RKS56" s="3112"/>
      <c r="RKT56" s="3112"/>
      <c r="RKU56" s="3112"/>
      <c r="RKV56" s="3112"/>
      <c r="RKW56" s="3112"/>
      <c r="RKX56" s="3112"/>
      <c r="RKY56" s="3112"/>
      <c r="RKZ56" s="3112"/>
      <c r="RLA56" s="3112"/>
      <c r="RLB56" s="3112"/>
      <c r="RLC56" s="3112"/>
      <c r="RLD56" s="3112"/>
      <c r="RLE56" s="3112"/>
      <c r="RLF56" s="3112"/>
      <c r="RLG56" s="3112"/>
      <c r="RLH56" s="3112"/>
      <c r="RLI56" s="3112"/>
      <c r="RLJ56" s="3112"/>
      <c r="RLK56" s="3112"/>
      <c r="RLL56" s="3112"/>
      <c r="RLM56" s="3112"/>
      <c r="RLN56" s="3112"/>
      <c r="RLO56" s="3112"/>
      <c r="RLP56" s="3112"/>
      <c r="RLQ56" s="3112"/>
      <c r="RLR56" s="3112"/>
      <c r="RLS56" s="3112"/>
      <c r="RLT56" s="3112"/>
      <c r="RLU56" s="3112"/>
      <c r="RLV56" s="3112"/>
      <c r="RLW56" s="3112"/>
      <c r="RLX56" s="3112"/>
      <c r="RLY56" s="3112"/>
      <c r="RLZ56" s="3112"/>
      <c r="RMA56" s="3112"/>
      <c r="RMB56" s="3112"/>
      <c r="RMC56" s="3112"/>
      <c r="RMD56" s="3112"/>
      <c r="RME56" s="3112"/>
      <c r="RMF56" s="3112"/>
      <c r="RMG56" s="3112"/>
      <c r="RMH56" s="3112"/>
      <c r="RMI56" s="3112"/>
      <c r="RMJ56" s="3112"/>
      <c r="RMK56" s="3112"/>
      <c r="RML56" s="3112"/>
      <c r="RMM56" s="3112"/>
      <c r="RMN56" s="3112"/>
      <c r="RMO56" s="3112"/>
      <c r="RMP56" s="3112"/>
      <c r="RMQ56" s="3112"/>
      <c r="RMR56" s="3112"/>
      <c r="RMS56" s="3112"/>
      <c r="RMT56" s="3112"/>
      <c r="RMU56" s="3112"/>
      <c r="RMV56" s="3112"/>
      <c r="RMW56" s="3112"/>
      <c r="RMX56" s="3112"/>
      <c r="RMY56" s="3112"/>
      <c r="RMZ56" s="3112"/>
      <c r="RNA56" s="3112"/>
      <c r="RNB56" s="3112"/>
      <c r="RNC56" s="3112"/>
      <c r="RND56" s="3112"/>
      <c r="RNE56" s="3112"/>
      <c r="RNF56" s="3112"/>
      <c r="RNG56" s="3112"/>
      <c r="RNH56" s="3112"/>
      <c r="RNI56" s="3112"/>
      <c r="RNJ56" s="3112"/>
      <c r="RNK56" s="3112"/>
      <c r="RNL56" s="3112"/>
      <c r="RNM56" s="3112"/>
      <c r="RNN56" s="3112"/>
      <c r="RNO56" s="3112"/>
      <c r="RNP56" s="3112"/>
      <c r="RNQ56" s="3112"/>
      <c r="RNR56" s="3112"/>
      <c r="RNS56" s="3112"/>
      <c r="RNT56" s="3112"/>
      <c r="RNU56" s="3112"/>
      <c r="RNV56" s="3112"/>
      <c r="RNW56" s="3112"/>
      <c r="RNX56" s="3112"/>
      <c r="RNY56" s="3112"/>
      <c r="RNZ56" s="3112"/>
      <c r="ROA56" s="3112"/>
      <c r="ROB56" s="3112"/>
      <c r="ROC56" s="3112"/>
      <c r="ROD56" s="3112"/>
      <c r="ROE56" s="3112"/>
      <c r="ROF56" s="3112"/>
      <c r="ROG56" s="3112"/>
      <c r="ROH56" s="3112"/>
      <c r="ROI56" s="3112"/>
      <c r="ROJ56" s="3112"/>
      <c r="ROK56" s="3112"/>
      <c r="ROL56" s="3112"/>
      <c r="ROM56" s="3112"/>
      <c r="RON56" s="3112"/>
      <c r="ROO56" s="3112"/>
      <c r="ROP56" s="3112"/>
      <c r="ROQ56" s="3112"/>
      <c r="ROR56" s="3112"/>
      <c r="ROS56" s="3112"/>
      <c r="ROT56" s="3112"/>
      <c r="ROU56" s="3112"/>
      <c r="ROV56" s="3112"/>
      <c r="ROW56" s="3112"/>
      <c r="ROX56" s="3112"/>
      <c r="ROY56" s="3112"/>
      <c r="ROZ56" s="3112"/>
      <c r="RPA56" s="3112"/>
      <c r="RPB56" s="3112"/>
      <c r="RPC56" s="3112"/>
      <c r="RPD56" s="3112"/>
      <c r="RPE56" s="3112"/>
      <c r="RPF56" s="3112"/>
      <c r="RPG56" s="3112"/>
      <c r="RPH56" s="3112"/>
      <c r="RPI56" s="3112"/>
      <c r="RPJ56" s="3112"/>
      <c r="RPK56" s="3112"/>
      <c r="RPL56" s="3112"/>
      <c r="RPM56" s="3112"/>
      <c r="RPN56" s="3112"/>
      <c r="RPO56" s="3112"/>
      <c r="RPP56" s="3112"/>
      <c r="RPQ56" s="3112"/>
      <c r="RPR56" s="3112"/>
      <c r="RPS56" s="3112"/>
      <c r="RPT56" s="3112"/>
      <c r="RPU56" s="3112"/>
      <c r="RPV56" s="3112"/>
      <c r="RPW56" s="3112"/>
      <c r="RPX56" s="3112"/>
      <c r="RPY56" s="3112"/>
      <c r="RPZ56" s="3112"/>
      <c r="RQA56" s="3112"/>
      <c r="RQB56" s="3112"/>
      <c r="RQC56" s="3112"/>
      <c r="RQD56" s="3112"/>
      <c r="RQE56" s="3112"/>
      <c r="RQF56" s="3112"/>
      <c r="RQG56" s="3112"/>
      <c r="RQH56" s="3112"/>
      <c r="RQI56" s="3112"/>
      <c r="RQJ56" s="3112"/>
      <c r="RQK56" s="3112"/>
      <c r="RQL56" s="3112"/>
      <c r="RQM56" s="3112"/>
      <c r="RQN56" s="3112"/>
      <c r="RQO56" s="3112"/>
      <c r="RQP56" s="3112"/>
      <c r="RQQ56" s="3112"/>
      <c r="RQR56" s="3112"/>
      <c r="RQS56" s="3112"/>
      <c r="RQT56" s="3112"/>
      <c r="RQU56" s="3112"/>
      <c r="RQV56" s="3112"/>
      <c r="RQW56" s="3112"/>
      <c r="RQX56" s="3112"/>
      <c r="RQY56" s="3112"/>
      <c r="RQZ56" s="3112"/>
      <c r="RRA56" s="3112"/>
      <c r="RRB56" s="3112"/>
      <c r="RRC56" s="3112"/>
      <c r="RRD56" s="3112"/>
      <c r="RRE56" s="3112"/>
      <c r="RRF56" s="3112"/>
      <c r="RRG56" s="3112"/>
      <c r="RRH56" s="3112"/>
      <c r="RRI56" s="3112"/>
      <c r="RRJ56" s="3112"/>
      <c r="RRK56" s="3112"/>
      <c r="RRL56" s="3112"/>
      <c r="RRM56" s="3112"/>
      <c r="RRN56" s="3112"/>
      <c r="RRO56" s="3112"/>
      <c r="RRP56" s="3112"/>
      <c r="RRQ56" s="3112"/>
      <c r="RRR56" s="3112"/>
      <c r="RRS56" s="3112"/>
      <c r="RRT56" s="3112"/>
      <c r="RRU56" s="3112"/>
      <c r="RRV56" s="3112"/>
      <c r="RRW56" s="3112"/>
      <c r="RRX56" s="3112"/>
      <c r="RRY56" s="3112"/>
      <c r="RRZ56" s="3112"/>
      <c r="RSA56" s="3112"/>
      <c r="RSB56" s="3112"/>
      <c r="RSC56" s="3112"/>
      <c r="RSD56" s="3112"/>
      <c r="RSE56" s="3112"/>
      <c r="RSF56" s="3112"/>
      <c r="RSG56" s="3112"/>
      <c r="RSH56" s="3112"/>
      <c r="RSI56" s="3112"/>
      <c r="RSJ56" s="3112"/>
      <c r="RSK56" s="3112"/>
      <c r="RSL56" s="3112"/>
      <c r="RSM56" s="3112"/>
      <c r="RSN56" s="3112"/>
      <c r="RSO56" s="3112"/>
      <c r="RSP56" s="3112"/>
      <c r="RSQ56" s="3112"/>
      <c r="RSR56" s="3112"/>
      <c r="RSS56" s="3112"/>
      <c r="RST56" s="3112"/>
      <c r="RSU56" s="3112"/>
      <c r="RSV56" s="3112"/>
      <c r="RSW56" s="3112"/>
      <c r="RSX56" s="3112"/>
      <c r="RSY56" s="3112"/>
      <c r="RSZ56" s="3112"/>
      <c r="RTA56" s="3112"/>
      <c r="RTB56" s="3112"/>
      <c r="RTC56" s="3112"/>
      <c r="RTD56" s="3112"/>
      <c r="RTE56" s="3112"/>
      <c r="RTF56" s="3112"/>
      <c r="RTG56" s="3112"/>
      <c r="RTH56" s="3112"/>
      <c r="RTI56" s="3112"/>
      <c r="RTJ56" s="3112"/>
      <c r="RTK56" s="3112"/>
      <c r="RTL56" s="3112"/>
      <c r="RTM56" s="3112"/>
      <c r="RTN56" s="3112"/>
      <c r="RTO56" s="3112"/>
      <c r="RTP56" s="3112"/>
      <c r="RTQ56" s="3112"/>
      <c r="RTR56" s="3112"/>
      <c r="RTS56" s="3112"/>
      <c r="RTT56" s="3112"/>
      <c r="RTU56" s="3112"/>
      <c r="RTV56" s="3112"/>
      <c r="RTW56" s="3112"/>
      <c r="RTX56" s="3112"/>
      <c r="RTY56" s="3112"/>
      <c r="RTZ56" s="3112"/>
      <c r="RUA56" s="3112"/>
      <c r="RUB56" s="3112"/>
      <c r="RUC56" s="3112"/>
      <c r="RUD56" s="3112"/>
      <c r="RUE56" s="3112"/>
      <c r="RUF56" s="3112"/>
      <c r="RUG56" s="3112"/>
      <c r="RUH56" s="3112"/>
      <c r="RUI56" s="3112"/>
      <c r="RUJ56" s="3112"/>
      <c r="RUK56" s="3112"/>
      <c r="RUL56" s="3112"/>
      <c r="RUM56" s="3112"/>
      <c r="RUN56" s="3112"/>
      <c r="RUO56" s="3112"/>
      <c r="RUP56" s="3112"/>
      <c r="RUQ56" s="3112"/>
      <c r="RUR56" s="3112"/>
      <c r="RUS56" s="3112"/>
      <c r="RUT56" s="3112"/>
      <c r="RUU56" s="3112"/>
      <c r="RUV56" s="3112"/>
      <c r="RUW56" s="3112"/>
      <c r="RUX56" s="3112"/>
      <c r="RUY56" s="3112"/>
      <c r="RUZ56" s="3112"/>
      <c r="RVA56" s="3112"/>
      <c r="RVB56" s="3112"/>
      <c r="RVC56" s="3112"/>
      <c r="RVD56" s="3112"/>
      <c r="RVE56" s="3112"/>
      <c r="RVF56" s="3112"/>
      <c r="RVG56" s="3112"/>
      <c r="RVH56" s="3112"/>
      <c r="RVI56" s="3112"/>
      <c r="RVJ56" s="3112"/>
      <c r="RVK56" s="3112"/>
      <c r="RVL56" s="3112"/>
      <c r="RVM56" s="3112"/>
      <c r="RVN56" s="3112"/>
      <c r="RVO56" s="3112"/>
      <c r="RVP56" s="3112"/>
      <c r="RVQ56" s="3112"/>
      <c r="RVR56" s="3112"/>
      <c r="RVS56" s="3112"/>
      <c r="RVT56" s="3112"/>
      <c r="RVU56" s="3112"/>
      <c r="RVV56" s="3112"/>
      <c r="RVW56" s="3112"/>
      <c r="RVX56" s="3112"/>
      <c r="RVY56" s="3112"/>
      <c r="RVZ56" s="3112"/>
      <c r="RWA56" s="3112"/>
      <c r="RWB56" s="3112"/>
      <c r="RWC56" s="3112"/>
      <c r="RWD56" s="3112"/>
      <c r="RWE56" s="3112"/>
      <c r="RWF56" s="3112"/>
      <c r="RWG56" s="3112"/>
      <c r="RWH56" s="3112"/>
      <c r="RWI56" s="3112"/>
      <c r="RWJ56" s="3112"/>
      <c r="RWK56" s="3112"/>
      <c r="RWL56" s="3112"/>
      <c r="RWM56" s="3112"/>
      <c r="RWN56" s="3112"/>
      <c r="RWO56" s="3112"/>
      <c r="RWP56" s="3112"/>
      <c r="RWQ56" s="3112"/>
      <c r="RWR56" s="3112"/>
      <c r="RWS56" s="3112"/>
      <c r="RWT56" s="3112"/>
      <c r="RWU56" s="3112"/>
      <c r="RWV56" s="3112"/>
      <c r="RWW56" s="3112"/>
      <c r="RWX56" s="3112"/>
      <c r="RWY56" s="3112"/>
      <c r="RWZ56" s="3112"/>
      <c r="RXA56" s="3112"/>
      <c r="RXB56" s="3112"/>
      <c r="RXC56" s="3112"/>
      <c r="RXD56" s="3112"/>
      <c r="RXE56" s="3112"/>
      <c r="RXF56" s="3112"/>
      <c r="RXG56" s="3112"/>
      <c r="RXH56" s="3112"/>
      <c r="RXI56" s="3112"/>
      <c r="RXJ56" s="3112"/>
      <c r="RXK56" s="3112"/>
      <c r="RXL56" s="3112"/>
      <c r="RXM56" s="3112"/>
      <c r="RXN56" s="3112"/>
      <c r="RXO56" s="3112"/>
      <c r="RXP56" s="3112"/>
      <c r="RXQ56" s="3112"/>
      <c r="RXR56" s="3112"/>
      <c r="RXS56" s="3112"/>
      <c r="RXT56" s="3112"/>
      <c r="RXU56" s="3112"/>
      <c r="RXV56" s="3112"/>
      <c r="RXW56" s="3112"/>
      <c r="RXX56" s="3112"/>
      <c r="RXY56" s="3112"/>
      <c r="RXZ56" s="3112"/>
      <c r="RYA56" s="3112"/>
      <c r="RYB56" s="3112"/>
      <c r="RYC56" s="3112"/>
      <c r="RYD56" s="3112"/>
      <c r="RYE56" s="3112"/>
      <c r="RYF56" s="3112"/>
      <c r="RYG56" s="3112"/>
      <c r="RYH56" s="3112"/>
      <c r="RYI56" s="3112"/>
      <c r="RYJ56" s="3112"/>
      <c r="RYK56" s="3112"/>
      <c r="RYL56" s="3112"/>
      <c r="RYM56" s="3112"/>
      <c r="RYN56" s="3112"/>
      <c r="RYO56" s="3112"/>
      <c r="RYP56" s="3112"/>
      <c r="RYQ56" s="3112"/>
      <c r="RYR56" s="3112"/>
      <c r="RYS56" s="3112"/>
      <c r="RYT56" s="3112"/>
      <c r="RYU56" s="3112"/>
      <c r="RYV56" s="3112"/>
      <c r="RYW56" s="3112"/>
      <c r="RYX56" s="3112"/>
      <c r="RYY56" s="3112"/>
      <c r="RYZ56" s="3112"/>
      <c r="RZA56" s="3112"/>
      <c r="RZB56" s="3112"/>
      <c r="RZC56" s="3112"/>
      <c r="RZD56" s="3112"/>
      <c r="RZE56" s="3112"/>
      <c r="RZF56" s="3112"/>
      <c r="RZG56" s="3112"/>
      <c r="RZH56" s="3112"/>
      <c r="RZI56" s="3112"/>
      <c r="RZJ56" s="3112"/>
      <c r="RZK56" s="3112"/>
      <c r="RZL56" s="3112"/>
      <c r="RZM56" s="3112"/>
      <c r="RZN56" s="3112"/>
      <c r="RZO56" s="3112"/>
      <c r="RZP56" s="3112"/>
      <c r="RZQ56" s="3112"/>
      <c r="RZR56" s="3112"/>
      <c r="RZS56" s="3112"/>
      <c r="RZT56" s="3112"/>
      <c r="RZU56" s="3112"/>
      <c r="RZV56" s="3112"/>
      <c r="RZW56" s="3112"/>
      <c r="RZX56" s="3112"/>
      <c r="RZY56" s="3112"/>
      <c r="RZZ56" s="3112"/>
      <c r="SAA56" s="3112"/>
      <c r="SAB56" s="3112"/>
      <c r="SAC56" s="3112"/>
      <c r="SAD56" s="3112"/>
      <c r="SAE56" s="3112"/>
      <c r="SAF56" s="3112"/>
      <c r="SAG56" s="3112"/>
      <c r="SAH56" s="3112"/>
      <c r="SAI56" s="3112"/>
      <c r="SAJ56" s="3112"/>
      <c r="SAK56" s="3112"/>
      <c r="SAL56" s="3112"/>
      <c r="SAM56" s="3112"/>
      <c r="SAN56" s="3112"/>
      <c r="SAO56" s="3112"/>
      <c r="SAP56" s="3112"/>
      <c r="SAQ56" s="3112"/>
      <c r="SAR56" s="3112"/>
      <c r="SAS56" s="3112"/>
      <c r="SAT56" s="3112"/>
      <c r="SAU56" s="3112"/>
      <c r="SAV56" s="3112"/>
      <c r="SAW56" s="3112"/>
      <c r="SAX56" s="3112"/>
      <c r="SAY56" s="3112"/>
      <c r="SAZ56" s="3112"/>
      <c r="SBA56" s="3112"/>
      <c r="SBB56" s="3112"/>
      <c r="SBC56" s="3112"/>
      <c r="SBD56" s="3112"/>
      <c r="SBE56" s="3112"/>
      <c r="SBF56" s="3112"/>
      <c r="SBG56" s="3112"/>
      <c r="SBH56" s="3112"/>
      <c r="SBI56" s="3112"/>
      <c r="SBJ56" s="3112"/>
      <c r="SBK56" s="3112"/>
      <c r="SBL56" s="3112"/>
      <c r="SBM56" s="3112"/>
      <c r="SBN56" s="3112"/>
      <c r="SBO56" s="3112"/>
      <c r="SBP56" s="3112"/>
      <c r="SBQ56" s="3112"/>
      <c r="SBR56" s="3112"/>
      <c r="SBS56" s="3112"/>
      <c r="SBT56" s="3112"/>
      <c r="SBU56" s="3112"/>
      <c r="SBV56" s="3112"/>
      <c r="SBW56" s="3112"/>
      <c r="SBX56" s="3112"/>
      <c r="SBY56" s="3112"/>
      <c r="SBZ56" s="3112"/>
      <c r="SCA56" s="3112"/>
      <c r="SCB56" s="3112"/>
      <c r="SCC56" s="3112"/>
      <c r="SCD56" s="3112"/>
      <c r="SCE56" s="3112"/>
      <c r="SCF56" s="3112"/>
      <c r="SCG56" s="3112"/>
      <c r="SCH56" s="3112"/>
      <c r="SCI56" s="3112"/>
      <c r="SCJ56" s="3112"/>
      <c r="SCK56" s="3112"/>
      <c r="SCL56" s="3112"/>
      <c r="SCM56" s="3112"/>
      <c r="SCN56" s="3112"/>
      <c r="SCO56" s="3112"/>
      <c r="SCP56" s="3112"/>
      <c r="SCQ56" s="3112"/>
      <c r="SCR56" s="3112"/>
      <c r="SCS56" s="3112"/>
      <c r="SCT56" s="3112"/>
      <c r="SCU56" s="3112"/>
      <c r="SCV56" s="3112"/>
      <c r="SCW56" s="3112"/>
      <c r="SCX56" s="3112"/>
      <c r="SCY56" s="3112"/>
      <c r="SCZ56" s="3112"/>
      <c r="SDA56" s="3112"/>
      <c r="SDB56" s="3112"/>
      <c r="SDC56" s="3112"/>
      <c r="SDD56" s="3112"/>
      <c r="SDE56" s="3112"/>
      <c r="SDF56" s="3112"/>
      <c r="SDG56" s="3112"/>
      <c r="SDH56" s="3112"/>
      <c r="SDI56" s="3112"/>
      <c r="SDJ56" s="3112"/>
      <c r="SDK56" s="3112"/>
      <c r="SDL56" s="3112"/>
      <c r="SDM56" s="3112"/>
      <c r="SDN56" s="3112"/>
      <c r="SDO56" s="3112"/>
      <c r="SDP56" s="3112"/>
      <c r="SDQ56" s="3112"/>
      <c r="SDR56" s="3112"/>
      <c r="SDS56" s="3112"/>
      <c r="SDT56" s="3112"/>
      <c r="SDU56" s="3112"/>
      <c r="SDV56" s="3112"/>
      <c r="SDW56" s="3112"/>
      <c r="SDX56" s="3112"/>
      <c r="SDY56" s="3112"/>
      <c r="SDZ56" s="3112"/>
      <c r="SEA56" s="3112"/>
      <c r="SEB56" s="3112"/>
      <c r="SEC56" s="3112"/>
      <c r="SED56" s="3112"/>
      <c r="SEE56" s="3112"/>
      <c r="SEF56" s="3112"/>
      <c r="SEG56" s="3112"/>
      <c r="SEH56" s="3112"/>
      <c r="SEI56" s="3112"/>
      <c r="SEJ56" s="3112"/>
      <c r="SEK56" s="3112"/>
      <c r="SEL56" s="3112"/>
      <c r="SEM56" s="3112"/>
      <c r="SEN56" s="3112"/>
      <c r="SEO56" s="3112"/>
      <c r="SEP56" s="3112"/>
      <c r="SEQ56" s="3112"/>
      <c r="SER56" s="3112"/>
      <c r="SES56" s="3112"/>
      <c r="SET56" s="3112"/>
      <c r="SEU56" s="3112"/>
      <c r="SEV56" s="3112"/>
      <c r="SEW56" s="3112"/>
      <c r="SEX56" s="3112"/>
      <c r="SEY56" s="3112"/>
      <c r="SEZ56" s="3112"/>
      <c r="SFA56" s="3112"/>
      <c r="SFB56" s="3112"/>
      <c r="SFC56" s="3112"/>
      <c r="SFD56" s="3112"/>
      <c r="SFE56" s="3112"/>
      <c r="SFF56" s="3112"/>
      <c r="SFG56" s="3112"/>
      <c r="SFH56" s="3112"/>
      <c r="SFI56" s="3112"/>
      <c r="SFJ56" s="3112"/>
      <c r="SFK56" s="3112"/>
      <c r="SFL56" s="3112"/>
      <c r="SFM56" s="3112"/>
      <c r="SFN56" s="3112"/>
      <c r="SFO56" s="3112"/>
      <c r="SFP56" s="3112"/>
      <c r="SFQ56" s="3112"/>
      <c r="SFR56" s="3112"/>
      <c r="SFS56" s="3112"/>
      <c r="SFT56" s="3112"/>
      <c r="SFU56" s="3112"/>
      <c r="SFV56" s="3112"/>
      <c r="SFW56" s="3112"/>
      <c r="SFX56" s="3112"/>
      <c r="SFY56" s="3112"/>
      <c r="SFZ56" s="3112"/>
      <c r="SGA56" s="3112"/>
      <c r="SGB56" s="3112"/>
      <c r="SGC56" s="3112"/>
      <c r="SGD56" s="3112"/>
      <c r="SGE56" s="3112"/>
      <c r="SGF56" s="3112"/>
      <c r="SGG56" s="3112"/>
      <c r="SGH56" s="3112"/>
      <c r="SGI56" s="3112"/>
      <c r="SGJ56" s="3112"/>
      <c r="SGK56" s="3112"/>
      <c r="SGL56" s="3112"/>
      <c r="SGM56" s="3112"/>
      <c r="SGN56" s="3112"/>
      <c r="SGO56" s="3112"/>
      <c r="SGP56" s="3112"/>
      <c r="SGQ56" s="3112"/>
      <c r="SGR56" s="3112"/>
      <c r="SGS56" s="3112"/>
      <c r="SGT56" s="3112"/>
      <c r="SGU56" s="3112"/>
      <c r="SGV56" s="3112"/>
      <c r="SGW56" s="3112"/>
      <c r="SGX56" s="3112"/>
      <c r="SGY56" s="3112"/>
      <c r="SGZ56" s="3112"/>
      <c r="SHA56" s="3112"/>
      <c r="SHB56" s="3112"/>
      <c r="SHC56" s="3112"/>
      <c r="SHD56" s="3112"/>
      <c r="SHE56" s="3112"/>
      <c r="SHF56" s="3112"/>
      <c r="SHG56" s="3112"/>
      <c r="SHH56" s="3112"/>
      <c r="SHI56" s="3112"/>
      <c r="SHJ56" s="3112"/>
      <c r="SHK56" s="3112"/>
      <c r="SHL56" s="3112"/>
      <c r="SHM56" s="3112"/>
      <c r="SHN56" s="3112"/>
      <c r="SHO56" s="3112"/>
      <c r="SHP56" s="3112"/>
      <c r="SHQ56" s="3112"/>
      <c r="SHR56" s="3112"/>
      <c r="SHS56" s="3112"/>
      <c r="SHT56" s="3112"/>
      <c r="SHU56" s="3112"/>
      <c r="SHV56" s="3112"/>
      <c r="SHW56" s="3112"/>
      <c r="SHX56" s="3112"/>
      <c r="SHY56" s="3112"/>
      <c r="SHZ56" s="3112"/>
      <c r="SIA56" s="3112"/>
      <c r="SIB56" s="3112"/>
      <c r="SIC56" s="3112"/>
      <c r="SID56" s="3112"/>
      <c r="SIE56" s="3112"/>
      <c r="SIF56" s="3112"/>
      <c r="SIG56" s="3112"/>
      <c r="SIH56" s="3112"/>
      <c r="SII56" s="3112"/>
      <c r="SIJ56" s="3112"/>
      <c r="SIK56" s="3112"/>
      <c r="SIL56" s="3112"/>
      <c r="SIM56" s="3112"/>
      <c r="SIN56" s="3112"/>
      <c r="SIO56" s="3112"/>
      <c r="SIP56" s="3112"/>
      <c r="SIQ56" s="3112"/>
      <c r="SIR56" s="3112"/>
      <c r="SIS56" s="3112"/>
      <c r="SIT56" s="3112"/>
      <c r="SIU56" s="3112"/>
      <c r="SIV56" s="3112"/>
      <c r="SIW56" s="3112"/>
      <c r="SIX56" s="3112"/>
      <c r="SIY56" s="3112"/>
      <c r="SIZ56" s="3112"/>
      <c r="SJA56" s="3112"/>
      <c r="SJB56" s="3112"/>
      <c r="SJC56" s="3112"/>
      <c r="SJD56" s="3112"/>
      <c r="SJE56" s="3112"/>
      <c r="SJF56" s="3112"/>
      <c r="SJG56" s="3112"/>
      <c r="SJH56" s="3112"/>
      <c r="SJI56" s="3112"/>
      <c r="SJJ56" s="3112"/>
      <c r="SJK56" s="3112"/>
      <c r="SJL56" s="3112"/>
      <c r="SJM56" s="3112"/>
      <c r="SJN56" s="3112"/>
      <c r="SJO56" s="3112"/>
      <c r="SJP56" s="3112"/>
      <c r="SJQ56" s="3112"/>
      <c r="SJR56" s="3112"/>
      <c r="SJS56" s="3112"/>
      <c r="SJT56" s="3112"/>
      <c r="SJU56" s="3112"/>
      <c r="SJV56" s="3112"/>
      <c r="SJW56" s="3112"/>
      <c r="SJX56" s="3112"/>
      <c r="SJY56" s="3112"/>
      <c r="SJZ56" s="3112"/>
      <c r="SKA56" s="3112"/>
      <c r="SKB56" s="3112"/>
      <c r="SKC56" s="3112"/>
      <c r="SKD56" s="3112"/>
      <c r="SKE56" s="3112"/>
      <c r="SKF56" s="3112"/>
      <c r="SKG56" s="3112"/>
      <c r="SKH56" s="3112"/>
      <c r="SKI56" s="3112"/>
      <c r="SKJ56" s="3112"/>
      <c r="SKK56" s="3112"/>
      <c r="SKL56" s="3112"/>
      <c r="SKM56" s="3112"/>
      <c r="SKN56" s="3112"/>
      <c r="SKO56" s="3112"/>
      <c r="SKP56" s="3112"/>
      <c r="SKQ56" s="3112"/>
      <c r="SKR56" s="3112"/>
      <c r="SKS56" s="3112"/>
      <c r="SKT56" s="3112"/>
      <c r="SKU56" s="3112"/>
      <c r="SKV56" s="3112"/>
      <c r="SKW56" s="3112"/>
      <c r="SKX56" s="3112"/>
      <c r="SKY56" s="3112"/>
      <c r="SKZ56" s="3112"/>
      <c r="SLA56" s="3112"/>
      <c r="SLB56" s="3112"/>
      <c r="SLC56" s="3112"/>
      <c r="SLD56" s="3112"/>
      <c r="SLE56" s="3112"/>
      <c r="SLF56" s="3112"/>
      <c r="SLG56" s="3112"/>
      <c r="SLH56" s="3112"/>
      <c r="SLI56" s="3112"/>
      <c r="SLJ56" s="3112"/>
      <c r="SLK56" s="3112"/>
      <c r="SLL56" s="3112"/>
      <c r="SLM56" s="3112"/>
      <c r="SLN56" s="3112"/>
      <c r="SLO56" s="3112"/>
      <c r="SLP56" s="3112"/>
      <c r="SLQ56" s="3112"/>
      <c r="SLR56" s="3112"/>
      <c r="SLS56" s="3112"/>
      <c r="SLT56" s="3112"/>
      <c r="SLU56" s="3112"/>
      <c r="SLV56" s="3112"/>
      <c r="SLW56" s="3112"/>
      <c r="SLX56" s="3112"/>
      <c r="SLY56" s="3112"/>
      <c r="SLZ56" s="3112"/>
      <c r="SMA56" s="3112"/>
      <c r="SMB56" s="3112"/>
      <c r="SMC56" s="3112"/>
      <c r="SMD56" s="3112"/>
      <c r="SME56" s="3112"/>
      <c r="SMF56" s="3112"/>
      <c r="SMG56" s="3112"/>
      <c r="SMH56" s="3112"/>
      <c r="SMI56" s="3112"/>
      <c r="SMJ56" s="3112"/>
      <c r="SMK56" s="3112"/>
      <c r="SML56" s="3112"/>
      <c r="SMM56" s="3112"/>
      <c r="SMN56" s="3112"/>
      <c r="SMO56" s="3112"/>
      <c r="SMP56" s="3112"/>
      <c r="SMQ56" s="3112"/>
      <c r="SMR56" s="3112"/>
      <c r="SMS56" s="3112"/>
      <c r="SMT56" s="3112"/>
      <c r="SMU56" s="3112"/>
      <c r="SMV56" s="3112"/>
      <c r="SMW56" s="3112"/>
      <c r="SMX56" s="3112"/>
      <c r="SMY56" s="3112"/>
      <c r="SMZ56" s="3112"/>
      <c r="SNA56" s="3112"/>
      <c r="SNB56" s="3112"/>
      <c r="SNC56" s="3112"/>
      <c r="SND56" s="3112"/>
      <c r="SNE56" s="3112"/>
      <c r="SNF56" s="3112"/>
      <c r="SNG56" s="3112"/>
      <c r="SNH56" s="3112"/>
      <c r="SNI56" s="3112"/>
      <c r="SNJ56" s="3112"/>
      <c r="SNK56" s="3112"/>
      <c r="SNL56" s="3112"/>
      <c r="SNM56" s="3112"/>
      <c r="SNN56" s="3112"/>
      <c r="SNO56" s="3112"/>
      <c r="SNP56" s="3112"/>
      <c r="SNQ56" s="3112"/>
      <c r="SNR56" s="3112"/>
      <c r="SNS56" s="3112"/>
      <c r="SNT56" s="3112"/>
      <c r="SNU56" s="3112"/>
      <c r="SNV56" s="3112"/>
      <c r="SNW56" s="3112"/>
      <c r="SNX56" s="3112"/>
      <c r="SNY56" s="3112"/>
      <c r="SNZ56" s="3112"/>
      <c r="SOA56" s="3112"/>
      <c r="SOB56" s="3112"/>
      <c r="SOC56" s="3112"/>
      <c r="SOD56" s="3112"/>
      <c r="SOE56" s="3112"/>
      <c r="SOF56" s="3112"/>
      <c r="SOG56" s="3112"/>
      <c r="SOH56" s="3112"/>
      <c r="SOI56" s="3112"/>
      <c r="SOJ56" s="3112"/>
      <c r="SOK56" s="3112"/>
      <c r="SOL56" s="3112"/>
      <c r="SOM56" s="3112"/>
      <c r="SON56" s="3112"/>
      <c r="SOO56" s="3112"/>
      <c r="SOP56" s="3112"/>
      <c r="SOQ56" s="3112"/>
      <c r="SOR56" s="3112"/>
      <c r="SOS56" s="3112"/>
      <c r="SOT56" s="3112"/>
      <c r="SOU56" s="3112"/>
      <c r="SOV56" s="3112"/>
      <c r="SOW56" s="3112"/>
      <c r="SOX56" s="3112"/>
      <c r="SOY56" s="3112"/>
      <c r="SOZ56" s="3112"/>
      <c r="SPA56" s="3112"/>
      <c r="SPB56" s="3112"/>
      <c r="SPC56" s="3112"/>
      <c r="SPD56" s="3112"/>
      <c r="SPE56" s="3112"/>
      <c r="SPF56" s="3112"/>
      <c r="SPG56" s="3112"/>
      <c r="SPH56" s="3112"/>
      <c r="SPI56" s="3112"/>
      <c r="SPJ56" s="3112"/>
      <c r="SPK56" s="3112"/>
      <c r="SPL56" s="3112"/>
      <c r="SPM56" s="3112"/>
      <c r="SPN56" s="3112"/>
      <c r="SPO56" s="3112"/>
      <c r="SPP56" s="3112"/>
      <c r="SPQ56" s="3112"/>
      <c r="SPR56" s="3112"/>
      <c r="SPS56" s="3112"/>
      <c r="SPT56" s="3112"/>
      <c r="SPU56" s="3112"/>
      <c r="SPV56" s="3112"/>
      <c r="SPW56" s="3112"/>
      <c r="SPX56" s="3112"/>
      <c r="SPY56" s="3112"/>
      <c r="SPZ56" s="3112"/>
      <c r="SQA56" s="3112"/>
      <c r="SQB56" s="3112"/>
      <c r="SQC56" s="3112"/>
      <c r="SQD56" s="3112"/>
      <c r="SQE56" s="3112"/>
      <c r="SQF56" s="3112"/>
      <c r="SQG56" s="3112"/>
      <c r="SQH56" s="3112"/>
      <c r="SQI56" s="3112"/>
      <c r="SQJ56" s="3112"/>
      <c r="SQK56" s="3112"/>
      <c r="SQL56" s="3112"/>
      <c r="SQM56" s="3112"/>
      <c r="SQN56" s="3112"/>
      <c r="SQO56" s="3112"/>
      <c r="SQP56" s="3112"/>
      <c r="SQQ56" s="3112"/>
      <c r="SQR56" s="3112"/>
      <c r="SQS56" s="3112"/>
      <c r="SQT56" s="3112"/>
      <c r="SQU56" s="3112"/>
      <c r="SQV56" s="3112"/>
      <c r="SQW56" s="3112"/>
      <c r="SQX56" s="3112"/>
      <c r="SQY56" s="3112"/>
      <c r="SQZ56" s="3112"/>
      <c r="SRA56" s="3112"/>
      <c r="SRB56" s="3112"/>
      <c r="SRC56" s="3112"/>
      <c r="SRD56" s="3112"/>
      <c r="SRE56" s="3112"/>
      <c r="SRF56" s="3112"/>
      <c r="SRG56" s="3112"/>
      <c r="SRH56" s="3112"/>
      <c r="SRI56" s="3112"/>
      <c r="SRJ56" s="3112"/>
      <c r="SRK56" s="3112"/>
      <c r="SRL56" s="3112"/>
      <c r="SRM56" s="3112"/>
      <c r="SRN56" s="3112"/>
      <c r="SRO56" s="3112"/>
      <c r="SRP56" s="3112"/>
      <c r="SRQ56" s="3112"/>
      <c r="SRR56" s="3112"/>
      <c r="SRS56" s="3112"/>
      <c r="SRT56" s="3112"/>
      <c r="SRU56" s="3112"/>
      <c r="SRV56" s="3112"/>
      <c r="SRW56" s="3112"/>
      <c r="SRX56" s="3112"/>
      <c r="SRY56" s="3112"/>
      <c r="SRZ56" s="3112"/>
      <c r="SSA56" s="3112"/>
      <c r="SSB56" s="3112"/>
      <c r="SSC56" s="3112"/>
      <c r="SSD56" s="3112"/>
      <c r="SSE56" s="3112"/>
      <c r="SSF56" s="3112"/>
      <c r="SSG56" s="3112"/>
      <c r="SSH56" s="3112"/>
      <c r="SSI56" s="3112"/>
      <c r="SSJ56" s="3112"/>
      <c r="SSK56" s="3112"/>
      <c r="SSL56" s="3112"/>
      <c r="SSM56" s="3112"/>
      <c r="SSN56" s="3112"/>
      <c r="SSO56" s="3112"/>
      <c r="SSP56" s="3112"/>
      <c r="SSQ56" s="3112"/>
      <c r="SSR56" s="3112"/>
      <c r="SSS56" s="3112"/>
      <c r="SST56" s="3112"/>
      <c r="SSU56" s="3112"/>
      <c r="SSV56" s="3112"/>
      <c r="SSW56" s="3112"/>
      <c r="SSX56" s="3112"/>
      <c r="SSY56" s="3112"/>
      <c r="SSZ56" s="3112"/>
      <c r="STA56" s="3112"/>
      <c r="STB56" s="3112"/>
      <c r="STC56" s="3112"/>
      <c r="STD56" s="3112"/>
      <c r="STE56" s="3112"/>
      <c r="STF56" s="3112"/>
      <c r="STG56" s="3112"/>
      <c r="STH56" s="3112"/>
      <c r="STI56" s="3112"/>
      <c r="STJ56" s="3112"/>
      <c r="STK56" s="3112"/>
      <c r="STL56" s="3112"/>
      <c r="STM56" s="3112"/>
      <c r="STN56" s="3112"/>
      <c r="STO56" s="3112"/>
      <c r="STP56" s="3112"/>
      <c r="STQ56" s="3112"/>
      <c r="STR56" s="3112"/>
      <c r="STS56" s="3112"/>
      <c r="STT56" s="3112"/>
      <c r="STU56" s="3112"/>
      <c r="STV56" s="3112"/>
      <c r="STW56" s="3112"/>
      <c r="STX56" s="3112"/>
      <c r="STY56" s="3112"/>
      <c r="STZ56" s="3112"/>
      <c r="SUA56" s="3112"/>
      <c r="SUB56" s="3112"/>
      <c r="SUC56" s="3112"/>
      <c r="SUD56" s="3112"/>
      <c r="SUE56" s="3112"/>
      <c r="SUF56" s="3112"/>
      <c r="SUG56" s="3112"/>
      <c r="SUH56" s="3112"/>
      <c r="SUI56" s="3112"/>
      <c r="SUJ56" s="3112"/>
      <c r="SUK56" s="3112"/>
      <c r="SUL56" s="3112"/>
      <c r="SUM56" s="3112"/>
      <c r="SUN56" s="3112"/>
      <c r="SUO56" s="3112"/>
      <c r="SUP56" s="3112"/>
      <c r="SUQ56" s="3112"/>
      <c r="SUR56" s="3112"/>
      <c r="SUS56" s="3112"/>
      <c r="SUT56" s="3112"/>
      <c r="SUU56" s="3112"/>
      <c r="SUV56" s="3112"/>
      <c r="SUW56" s="3112"/>
      <c r="SUX56" s="3112"/>
      <c r="SUY56" s="3112"/>
      <c r="SUZ56" s="3112"/>
      <c r="SVA56" s="3112"/>
      <c r="SVB56" s="3112"/>
      <c r="SVC56" s="3112"/>
      <c r="SVD56" s="3112"/>
      <c r="SVE56" s="3112"/>
      <c r="SVF56" s="3112"/>
      <c r="SVG56" s="3112"/>
      <c r="SVH56" s="3112"/>
      <c r="SVI56" s="3112"/>
      <c r="SVJ56" s="3112"/>
      <c r="SVK56" s="3112"/>
      <c r="SVL56" s="3112"/>
      <c r="SVM56" s="3112"/>
      <c r="SVN56" s="3112"/>
      <c r="SVO56" s="3112"/>
      <c r="SVP56" s="3112"/>
      <c r="SVQ56" s="3112"/>
      <c r="SVR56" s="3112"/>
      <c r="SVS56" s="3112"/>
      <c r="SVT56" s="3112"/>
      <c r="SVU56" s="3112"/>
      <c r="SVV56" s="3112"/>
      <c r="SVW56" s="3112"/>
      <c r="SVX56" s="3112"/>
      <c r="SVY56" s="3112"/>
      <c r="SVZ56" s="3112"/>
      <c r="SWA56" s="3112"/>
      <c r="SWB56" s="3112"/>
      <c r="SWC56" s="3112"/>
      <c r="SWD56" s="3112"/>
      <c r="SWE56" s="3112"/>
      <c r="SWF56" s="3112"/>
      <c r="SWG56" s="3112"/>
      <c r="SWH56" s="3112"/>
      <c r="SWI56" s="3112"/>
      <c r="SWJ56" s="3112"/>
      <c r="SWK56" s="3112"/>
      <c r="SWL56" s="3112"/>
      <c r="SWM56" s="3112"/>
      <c r="SWN56" s="3112"/>
      <c r="SWO56" s="3112"/>
      <c r="SWP56" s="3112"/>
      <c r="SWQ56" s="3112"/>
      <c r="SWR56" s="3112"/>
      <c r="SWS56" s="3112"/>
      <c r="SWT56" s="3112"/>
      <c r="SWU56" s="3112"/>
      <c r="SWV56" s="3112"/>
      <c r="SWW56" s="3112"/>
      <c r="SWX56" s="3112"/>
      <c r="SWY56" s="3112"/>
      <c r="SWZ56" s="3112"/>
      <c r="SXA56" s="3112"/>
      <c r="SXB56" s="3112"/>
      <c r="SXC56" s="3112"/>
      <c r="SXD56" s="3112"/>
      <c r="SXE56" s="3112"/>
      <c r="SXF56" s="3112"/>
      <c r="SXG56" s="3112"/>
      <c r="SXH56" s="3112"/>
      <c r="SXI56" s="3112"/>
      <c r="SXJ56" s="3112"/>
      <c r="SXK56" s="3112"/>
      <c r="SXL56" s="3112"/>
      <c r="SXM56" s="3112"/>
      <c r="SXN56" s="3112"/>
      <c r="SXO56" s="3112"/>
      <c r="SXP56" s="3112"/>
      <c r="SXQ56" s="3112"/>
      <c r="SXR56" s="3112"/>
      <c r="SXS56" s="3112"/>
      <c r="SXT56" s="3112"/>
      <c r="SXU56" s="3112"/>
      <c r="SXV56" s="3112"/>
      <c r="SXW56" s="3112"/>
      <c r="SXX56" s="3112"/>
      <c r="SXY56" s="3112"/>
      <c r="SXZ56" s="3112"/>
      <c r="SYA56" s="3112"/>
      <c r="SYB56" s="3112"/>
      <c r="SYC56" s="3112"/>
      <c r="SYD56" s="3112"/>
      <c r="SYE56" s="3112"/>
      <c r="SYF56" s="3112"/>
      <c r="SYG56" s="3112"/>
      <c r="SYH56" s="3112"/>
      <c r="SYI56" s="3112"/>
      <c r="SYJ56" s="3112"/>
      <c r="SYK56" s="3112"/>
      <c r="SYL56" s="3112"/>
      <c r="SYM56" s="3112"/>
      <c r="SYN56" s="3112"/>
      <c r="SYO56" s="3112"/>
      <c r="SYP56" s="3112"/>
      <c r="SYQ56" s="3112"/>
      <c r="SYR56" s="3112"/>
      <c r="SYS56" s="3112"/>
      <c r="SYT56" s="3112"/>
      <c r="SYU56" s="3112"/>
      <c r="SYV56" s="3112"/>
      <c r="SYW56" s="3112"/>
      <c r="SYX56" s="3112"/>
      <c r="SYY56" s="3112"/>
      <c r="SYZ56" s="3112"/>
      <c r="SZA56" s="3112"/>
      <c r="SZB56" s="3112"/>
      <c r="SZC56" s="3112"/>
      <c r="SZD56" s="3112"/>
      <c r="SZE56" s="3112"/>
      <c r="SZF56" s="3112"/>
      <c r="SZG56" s="3112"/>
      <c r="SZH56" s="3112"/>
      <c r="SZI56" s="3112"/>
      <c r="SZJ56" s="3112"/>
      <c r="SZK56" s="3112"/>
      <c r="SZL56" s="3112"/>
      <c r="SZM56" s="3112"/>
      <c r="SZN56" s="3112"/>
      <c r="SZO56" s="3112"/>
      <c r="SZP56" s="3112"/>
      <c r="SZQ56" s="3112"/>
      <c r="SZR56" s="3112"/>
      <c r="SZS56" s="3112"/>
      <c r="SZT56" s="3112"/>
      <c r="SZU56" s="3112"/>
      <c r="SZV56" s="3112"/>
      <c r="SZW56" s="3112"/>
      <c r="SZX56" s="3112"/>
      <c r="SZY56" s="3112"/>
      <c r="SZZ56" s="3112"/>
      <c r="TAA56" s="3112"/>
      <c r="TAB56" s="3112"/>
      <c r="TAC56" s="3112"/>
      <c r="TAD56" s="3112"/>
      <c r="TAE56" s="3112"/>
      <c r="TAF56" s="3112"/>
      <c r="TAG56" s="3112"/>
      <c r="TAH56" s="3112"/>
      <c r="TAI56" s="3112"/>
      <c r="TAJ56" s="3112"/>
      <c r="TAK56" s="3112"/>
      <c r="TAL56" s="3112"/>
      <c r="TAM56" s="3112"/>
      <c r="TAN56" s="3112"/>
      <c r="TAO56" s="3112"/>
      <c r="TAP56" s="3112"/>
      <c r="TAQ56" s="3112"/>
      <c r="TAR56" s="3112"/>
      <c r="TAS56" s="3112"/>
      <c r="TAT56" s="3112"/>
      <c r="TAU56" s="3112"/>
      <c r="TAV56" s="3112"/>
      <c r="TAW56" s="3112"/>
      <c r="TAX56" s="3112"/>
      <c r="TAY56" s="3112"/>
      <c r="TAZ56" s="3112"/>
      <c r="TBA56" s="3112"/>
      <c r="TBB56" s="3112"/>
      <c r="TBC56" s="3112"/>
      <c r="TBD56" s="3112"/>
      <c r="TBE56" s="3112"/>
      <c r="TBF56" s="3112"/>
      <c r="TBG56" s="3112"/>
      <c r="TBH56" s="3112"/>
      <c r="TBI56" s="3112"/>
      <c r="TBJ56" s="3112"/>
      <c r="TBK56" s="3112"/>
      <c r="TBL56" s="3112"/>
      <c r="TBM56" s="3112"/>
      <c r="TBN56" s="3112"/>
      <c r="TBO56" s="3112"/>
      <c r="TBP56" s="3112"/>
      <c r="TBQ56" s="3112"/>
      <c r="TBR56" s="3112"/>
      <c r="TBS56" s="3112"/>
      <c r="TBT56" s="3112"/>
      <c r="TBU56" s="3112"/>
      <c r="TBV56" s="3112"/>
      <c r="TBW56" s="3112"/>
      <c r="TBX56" s="3112"/>
      <c r="TBY56" s="3112"/>
      <c r="TBZ56" s="3112"/>
      <c r="TCA56" s="3112"/>
      <c r="TCB56" s="3112"/>
      <c r="TCC56" s="3112"/>
      <c r="TCD56" s="3112"/>
      <c r="TCE56" s="3112"/>
      <c r="TCF56" s="3112"/>
      <c r="TCG56" s="3112"/>
      <c r="TCH56" s="3112"/>
      <c r="TCI56" s="3112"/>
      <c r="TCJ56" s="3112"/>
      <c r="TCK56" s="3112"/>
      <c r="TCL56" s="3112"/>
      <c r="TCM56" s="3112"/>
      <c r="TCN56" s="3112"/>
      <c r="TCO56" s="3112"/>
      <c r="TCP56" s="3112"/>
      <c r="TCQ56" s="3112"/>
      <c r="TCR56" s="3112"/>
      <c r="TCS56" s="3112"/>
      <c r="TCT56" s="3112"/>
      <c r="TCU56" s="3112"/>
      <c r="TCV56" s="3112"/>
      <c r="TCW56" s="3112"/>
      <c r="TCX56" s="3112"/>
      <c r="TCY56" s="3112"/>
      <c r="TCZ56" s="3112"/>
      <c r="TDA56" s="3112"/>
      <c r="TDB56" s="3112"/>
      <c r="TDC56" s="3112"/>
      <c r="TDD56" s="3112"/>
      <c r="TDE56" s="3112"/>
      <c r="TDF56" s="3112"/>
      <c r="TDG56" s="3112"/>
      <c r="TDH56" s="3112"/>
      <c r="TDI56" s="3112"/>
      <c r="TDJ56" s="3112"/>
      <c r="TDK56" s="3112"/>
      <c r="TDL56" s="3112"/>
      <c r="TDM56" s="3112"/>
      <c r="TDN56" s="3112"/>
      <c r="TDO56" s="3112"/>
      <c r="TDP56" s="3112"/>
      <c r="TDQ56" s="3112"/>
      <c r="TDR56" s="3112"/>
      <c r="TDS56" s="3112"/>
      <c r="TDT56" s="3112"/>
      <c r="TDU56" s="3112"/>
      <c r="TDV56" s="3112"/>
      <c r="TDW56" s="3112"/>
      <c r="TDX56" s="3112"/>
      <c r="TDY56" s="3112"/>
      <c r="TDZ56" s="3112"/>
      <c r="TEA56" s="3112"/>
      <c r="TEB56" s="3112"/>
      <c r="TEC56" s="3112"/>
      <c r="TED56" s="3112"/>
      <c r="TEE56" s="3112"/>
      <c r="TEF56" s="3112"/>
      <c r="TEG56" s="3112"/>
      <c r="TEH56" s="3112"/>
      <c r="TEI56" s="3112"/>
      <c r="TEJ56" s="3112"/>
      <c r="TEK56" s="3112"/>
      <c r="TEL56" s="3112"/>
      <c r="TEM56" s="3112"/>
      <c r="TEN56" s="3112"/>
      <c r="TEO56" s="3112"/>
      <c r="TEP56" s="3112"/>
      <c r="TEQ56" s="3112"/>
      <c r="TER56" s="3112"/>
      <c r="TES56" s="3112"/>
      <c r="TET56" s="3112"/>
      <c r="TEU56" s="3112"/>
      <c r="TEV56" s="3112"/>
      <c r="TEW56" s="3112"/>
      <c r="TEX56" s="3112"/>
      <c r="TEY56" s="3112"/>
      <c r="TEZ56" s="3112"/>
      <c r="TFA56" s="3112"/>
      <c r="TFB56" s="3112"/>
      <c r="TFC56" s="3112"/>
      <c r="TFD56" s="3112"/>
      <c r="TFE56" s="3112"/>
      <c r="TFF56" s="3112"/>
      <c r="TFG56" s="3112"/>
      <c r="TFH56" s="3112"/>
      <c r="TFI56" s="3112"/>
      <c r="TFJ56" s="3112"/>
      <c r="TFK56" s="3112"/>
      <c r="TFL56" s="3112"/>
      <c r="TFM56" s="3112"/>
      <c r="TFN56" s="3112"/>
      <c r="TFO56" s="3112"/>
      <c r="TFP56" s="3112"/>
      <c r="TFQ56" s="3112"/>
      <c r="TFR56" s="3112"/>
      <c r="TFS56" s="3112"/>
      <c r="TFT56" s="3112"/>
      <c r="TFU56" s="3112"/>
      <c r="TFV56" s="3112"/>
      <c r="TFW56" s="3112"/>
      <c r="TFX56" s="3112"/>
      <c r="TFY56" s="3112"/>
      <c r="TFZ56" s="3112"/>
      <c r="TGA56" s="3112"/>
      <c r="TGB56" s="3112"/>
      <c r="TGC56" s="3112"/>
      <c r="TGD56" s="3112"/>
      <c r="TGE56" s="3112"/>
      <c r="TGF56" s="3112"/>
      <c r="TGG56" s="3112"/>
      <c r="TGH56" s="3112"/>
      <c r="TGI56" s="3112"/>
      <c r="TGJ56" s="3112"/>
      <c r="TGK56" s="3112"/>
      <c r="TGL56" s="3112"/>
      <c r="TGM56" s="3112"/>
      <c r="TGN56" s="3112"/>
      <c r="TGO56" s="3112"/>
      <c r="TGP56" s="3112"/>
      <c r="TGQ56" s="3112"/>
      <c r="TGR56" s="3112"/>
      <c r="TGS56" s="3112"/>
      <c r="TGT56" s="3112"/>
      <c r="TGU56" s="3112"/>
      <c r="TGV56" s="3112"/>
      <c r="TGW56" s="3112"/>
      <c r="TGX56" s="3112"/>
      <c r="TGY56" s="3112"/>
      <c r="TGZ56" s="3112"/>
      <c r="THA56" s="3112"/>
      <c r="THB56" s="3112"/>
      <c r="THC56" s="3112"/>
      <c r="THD56" s="3112"/>
      <c r="THE56" s="3112"/>
      <c r="THF56" s="3112"/>
      <c r="THG56" s="3112"/>
      <c r="THH56" s="3112"/>
      <c r="THI56" s="3112"/>
      <c r="THJ56" s="3112"/>
      <c r="THK56" s="3112"/>
      <c r="THL56" s="3112"/>
      <c r="THM56" s="3112"/>
      <c r="THN56" s="3112"/>
      <c r="THO56" s="3112"/>
      <c r="THP56" s="3112"/>
      <c r="THQ56" s="3112"/>
      <c r="THR56" s="3112"/>
      <c r="THS56" s="3112"/>
      <c r="THT56" s="3112"/>
      <c r="THU56" s="3112"/>
      <c r="THV56" s="3112"/>
      <c r="THW56" s="3112"/>
      <c r="THX56" s="3112"/>
      <c r="THY56" s="3112"/>
      <c r="THZ56" s="3112"/>
      <c r="TIA56" s="3112"/>
      <c r="TIB56" s="3112"/>
      <c r="TIC56" s="3112"/>
      <c r="TID56" s="3112"/>
      <c r="TIE56" s="3112"/>
      <c r="TIF56" s="3112"/>
      <c r="TIG56" s="3112"/>
      <c r="TIH56" s="3112"/>
      <c r="TII56" s="3112"/>
      <c r="TIJ56" s="3112"/>
      <c r="TIK56" s="3112"/>
      <c r="TIL56" s="3112"/>
      <c r="TIM56" s="3112"/>
      <c r="TIN56" s="3112"/>
      <c r="TIO56" s="3112"/>
      <c r="TIP56" s="3112"/>
      <c r="TIQ56" s="3112"/>
      <c r="TIR56" s="3112"/>
      <c r="TIS56" s="3112"/>
      <c r="TIT56" s="3112"/>
      <c r="TIU56" s="3112"/>
      <c r="TIV56" s="3112"/>
      <c r="TIW56" s="3112"/>
      <c r="TIX56" s="3112"/>
      <c r="TIY56" s="3112"/>
      <c r="TIZ56" s="3112"/>
      <c r="TJA56" s="3112"/>
      <c r="TJB56" s="3112"/>
      <c r="TJC56" s="3112"/>
      <c r="TJD56" s="3112"/>
      <c r="TJE56" s="3112"/>
      <c r="TJF56" s="3112"/>
      <c r="TJG56" s="3112"/>
      <c r="TJH56" s="3112"/>
      <c r="TJI56" s="3112"/>
      <c r="TJJ56" s="3112"/>
      <c r="TJK56" s="3112"/>
      <c r="TJL56" s="3112"/>
      <c r="TJM56" s="3112"/>
      <c r="TJN56" s="3112"/>
      <c r="TJO56" s="3112"/>
      <c r="TJP56" s="3112"/>
      <c r="TJQ56" s="3112"/>
      <c r="TJR56" s="3112"/>
      <c r="TJS56" s="3112"/>
      <c r="TJT56" s="3112"/>
      <c r="TJU56" s="3112"/>
      <c r="TJV56" s="3112"/>
      <c r="TJW56" s="3112"/>
      <c r="TJX56" s="3112"/>
      <c r="TJY56" s="3112"/>
      <c r="TJZ56" s="3112"/>
      <c r="TKA56" s="3112"/>
      <c r="TKB56" s="3112"/>
      <c r="TKC56" s="3112"/>
      <c r="TKD56" s="3112"/>
      <c r="TKE56" s="3112"/>
      <c r="TKF56" s="3112"/>
      <c r="TKG56" s="3112"/>
      <c r="TKH56" s="3112"/>
      <c r="TKI56" s="3112"/>
      <c r="TKJ56" s="3112"/>
      <c r="TKK56" s="3112"/>
      <c r="TKL56" s="3112"/>
      <c r="TKM56" s="3112"/>
      <c r="TKN56" s="3112"/>
      <c r="TKO56" s="3112"/>
      <c r="TKP56" s="3112"/>
      <c r="TKQ56" s="3112"/>
      <c r="TKR56" s="3112"/>
      <c r="TKS56" s="3112"/>
      <c r="TKT56" s="3112"/>
      <c r="TKU56" s="3112"/>
      <c r="TKV56" s="3112"/>
      <c r="TKW56" s="3112"/>
      <c r="TKX56" s="3112"/>
      <c r="TKY56" s="3112"/>
      <c r="TKZ56" s="3112"/>
      <c r="TLA56" s="3112"/>
      <c r="TLB56" s="3112"/>
      <c r="TLC56" s="3112"/>
      <c r="TLD56" s="3112"/>
      <c r="TLE56" s="3112"/>
      <c r="TLF56" s="3112"/>
      <c r="TLG56" s="3112"/>
      <c r="TLH56" s="3112"/>
      <c r="TLI56" s="3112"/>
      <c r="TLJ56" s="3112"/>
      <c r="TLK56" s="3112"/>
      <c r="TLL56" s="3112"/>
      <c r="TLM56" s="3112"/>
      <c r="TLN56" s="3112"/>
      <c r="TLO56" s="3112"/>
      <c r="TLP56" s="3112"/>
      <c r="TLQ56" s="3112"/>
      <c r="TLR56" s="3112"/>
      <c r="TLS56" s="3112"/>
      <c r="TLT56" s="3112"/>
      <c r="TLU56" s="3112"/>
      <c r="TLV56" s="3112"/>
      <c r="TLW56" s="3112"/>
      <c r="TLX56" s="3112"/>
      <c r="TLY56" s="3112"/>
      <c r="TLZ56" s="3112"/>
      <c r="TMA56" s="3112"/>
      <c r="TMB56" s="3112"/>
      <c r="TMC56" s="3112"/>
      <c r="TMD56" s="3112"/>
      <c r="TME56" s="3112"/>
      <c r="TMF56" s="3112"/>
      <c r="TMG56" s="3112"/>
      <c r="TMH56" s="3112"/>
      <c r="TMI56" s="3112"/>
      <c r="TMJ56" s="3112"/>
      <c r="TMK56" s="3112"/>
      <c r="TML56" s="3112"/>
      <c r="TMM56" s="3112"/>
      <c r="TMN56" s="3112"/>
      <c r="TMO56" s="3112"/>
      <c r="TMP56" s="3112"/>
      <c r="TMQ56" s="3112"/>
      <c r="TMR56" s="3112"/>
      <c r="TMS56" s="3112"/>
      <c r="TMT56" s="3112"/>
      <c r="TMU56" s="3112"/>
      <c r="TMV56" s="3112"/>
      <c r="TMW56" s="3112"/>
      <c r="TMX56" s="3112"/>
      <c r="TMY56" s="3112"/>
      <c r="TMZ56" s="3112"/>
      <c r="TNA56" s="3112"/>
      <c r="TNB56" s="3112"/>
      <c r="TNC56" s="3112"/>
      <c r="TND56" s="3112"/>
      <c r="TNE56" s="3112"/>
      <c r="TNF56" s="3112"/>
      <c r="TNG56" s="3112"/>
      <c r="TNH56" s="3112"/>
      <c r="TNI56" s="3112"/>
      <c r="TNJ56" s="3112"/>
      <c r="TNK56" s="3112"/>
      <c r="TNL56" s="3112"/>
      <c r="TNM56" s="3112"/>
      <c r="TNN56" s="3112"/>
      <c r="TNO56" s="3112"/>
      <c r="TNP56" s="3112"/>
      <c r="TNQ56" s="3112"/>
      <c r="TNR56" s="3112"/>
      <c r="TNS56" s="3112"/>
      <c r="TNT56" s="3112"/>
      <c r="TNU56" s="3112"/>
      <c r="TNV56" s="3112"/>
      <c r="TNW56" s="3112"/>
      <c r="TNX56" s="3112"/>
      <c r="TNY56" s="3112"/>
      <c r="TNZ56" s="3112"/>
      <c r="TOA56" s="3112"/>
      <c r="TOB56" s="3112"/>
      <c r="TOC56" s="3112"/>
      <c r="TOD56" s="3112"/>
      <c r="TOE56" s="3112"/>
      <c r="TOF56" s="3112"/>
      <c r="TOG56" s="3112"/>
      <c r="TOH56" s="3112"/>
      <c r="TOI56" s="3112"/>
      <c r="TOJ56" s="3112"/>
      <c r="TOK56" s="3112"/>
      <c r="TOL56" s="3112"/>
      <c r="TOM56" s="3112"/>
      <c r="TON56" s="3112"/>
      <c r="TOO56" s="3112"/>
      <c r="TOP56" s="3112"/>
      <c r="TOQ56" s="3112"/>
      <c r="TOR56" s="3112"/>
      <c r="TOS56" s="3112"/>
      <c r="TOT56" s="3112"/>
      <c r="TOU56" s="3112"/>
      <c r="TOV56" s="3112"/>
      <c r="TOW56" s="3112"/>
      <c r="TOX56" s="3112"/>
      <c r="TOY56" s="3112"/>
      <c r="TOZ56" s="3112"/>
      <c r="TPA56" s="3112"/>
      <c r="TPB56" s="3112"/>
      <c r="TPC56" s="3112"/>
      <c r="TPD56" s="3112"/>
      <c r="TPE56" s="3112"/>
      <c r="TPF56" s="3112"/>
      <c r="TPG56" s="3112"/>
      <c r="TPH56" s="3112"/>
      <c r="TPI56" s="3112"/>
      <c r="TPJ56" s="3112"/>
      <c r="TPK56" s="3112"/>
      <c r="TPL56" s="3112"/>
      <c r="TPM56" s="3112"/>
      <c r="TPN56" s="3112"/>
      <c r="TPO56" s="3112"/>
      <c r="TPP56" s="3112"/>
      <c r="TPQ56" s="3112"/>
      <c r="TPR56" s="3112"/>
      <c r="TPS56" s="3112"/>
      <c r="TPT56" s="3112"/>
      <c r="TPU56" s="3112"/>
      <c r="TPV56" s="3112"/>
      <c r="TPW56" s="3112"/>
      <c r="TPX56" s="3112"/>
      <c r="TPY56" s="3112"/>
      <c r="TPZ56" s="3112"/>
      <c r="TQA56" s="3112"/>
      <c r="TQB56" s="3112"/>
      <c r="TQC56" s="3112"/>
      <c r="TQD56" s="3112"/>
      <c r="TQE56" s="3112"/>
      <c r="TQF56" s="3112"/>
      <c r="TQG56" s="3112"/>
      <c r="TQH56" s="3112"/>
      <c r="TQI56" s="3112"/>
      <c r="TQJ56" s="3112"/>
      <c r="TQK56" s="3112"/>
      <c r="TQL56" s="3112"/>
      <c r="TQM56" s="3112"/>
      <c r="TQN56" s="3112"/>
      <c r="TQO56" s="3112"/>
      <c r="TQP56" s="3112"/>
      <c r="TQQ56" s="3112"/>
      <c r="TQR56" s="3112"/>
      <c r="TQS56" s="3112"/>
      <c r="TQT56" s="3112"/>
      <c r="TQU56" s="3112"/>
      <c r="TQV56" s="3112"/>
      <c r="TQW56" s="3112"/>
      <c r="TQX56" s="3112"/>
      <c r="TQY56" s="3112"/>
      <c r="TQZ56" s="3112"/>
      <c r="TRA56" s="3112"/>
      <c r="TRB56" s="3112"/>
      <c r="TRC56" s="3112"/>
      <c r="TRD56" s="3112"/>
      <c r="TRE56" s="3112"/>
      <c r="TRF56" s="3112"/>
      <c r="TRG56" s="3112"/>
      <c r="TRH56" s="3112"/>
      <c r="TRI56" s="3112"/>
      <c r="TRJ56" s="3112"/>
      <c r="TRK56" s="3112"/>
      <c r="TRL56" s="3112"/>
      <c r="TRM56" s="3112"/>
      <c r="TRN56" s="3112"/>
      <c r="TRO56" s="3112"/>
      <c r="TRP56" s="3112"/>
      <c r="TRQ56" s="3112"/>
      <c r="TRR56" s="3112"/>
      <c r="TRS56" s="3112"/>
      <c r="TRT56" s="3112"/>
      <c r="TRU56" s="3112"/>
      <c r="TRV56" s="3112"/>
      <c r="TRW56" s="3112"/>
      <c r="TRX56" s="3112"/>
      <c r="TRY56" s="3112"/>
      <c r="TRZ56" s="3112"/>
      <c r="TSA56" s="3112"/>
      <c r="TSB56" s="3112"/>
      <c r="TSC56" s="3112"/>
      <c r="TSD56" s="3112"/>
      <c r="TSE56" s="3112"/>
      <c r="TSF56" s="3112"/>
      <c r="TSG56" s="3112"/>
      <c r="TSH56" s="3112"/>
      <c r="TSI56" s="3112"/>
      <c r="TSJ56" s="3112"/>
      <c r="TSK56" s="3112"/>
      <c r="TSL56" s="3112"/>
      <c r="TSM56" s="3112"/>
      <c r="TSN56" s="3112"/>
      <c r="TSO56" s="3112"/>
      <c r="TSP56" s="3112"/>
      <c r="TSQ56" s="3112"/>
      <c r="TSR56" s="3112"/>
      <c r="TSS56" s="3112"/>
      <c r="TST56" s="3112"/>
      <c r="TSU56" s="3112"/>
      <c r="TSV56" s="3112"/>
      <c r="TSW56" s="3112"/>
      <c r="TSX56" s="3112"/>
      <c r="TSY56" s="3112"/>
      <c r="TSZ56" s="3112"/>
      <c r="TTA56" s="3112"/>
      <c r="TTB56" s="3112"/>
      <c r="TTC56" s="3112"/>
      <c r="TTD56" s="3112"/>
      <c r="TTE56" s="3112"/>
      <c r="TTF56" s="3112"/>
      <c r="TTG56" s="3112"/>
      <c r="TTH56" s="3112"/>
      <c r="TTI56" s="3112"/>
      <c r="TTJ56" s="3112"/>
      <c r="TTK56" s="3112"/>
      <c r="TTL56" s="3112"/>
      <c r="TTM56" s="3112"/>
      <c r="TTN56" s="3112"/>
      <c r="TTO56" s="3112"/>
      <c r="TTP56" s="3112"/>
      <c r="TTQ56" s="3112"/>
      <c r="TTR56" s="3112"/>
      <c r="TTS56" s="3112"/>
      <c r="TTT56" s="3112"/>
      <c r="TTU56" s="3112"/>
      <c r="TTV56" s="3112"/>
      <c r="TTW56" s="3112"/>
      <c r="TTX56" s="3112"/>
      <c r="TTY56" s="3112"/>
      <c r="TTZ56" s="3112"/>
      <c r="TUA56" s="3112"/>
      <c r="TUB56" s="3112"/>
      <c r="TUC56" s="3112"/>
      <c r="TUD56" s="3112"/>
      <c r="TUE56" s="3112"/>
      <c r="TUF56" s="3112"/>
      <c r="TUG56" s="3112"/>
      <c r="TUH56" s="3112"/>
      <c r="TUI56" s="3112"/>
      <c r="TUJ56" s="3112"/>
      <c r="TUK56" s="3112"/>
      <c r="TUL56" s="3112"/>
      <c r="TUM56" s="3112"/>
      <c r="TUN56" s="3112"/>
      <c r="TUO56" s="3112"/>
      <c r="TUP56" s="3112"/>
      <c r="TUQ56" s="3112"/>
      <c r="TUR56" s="3112"/>
      <c r="TUS56" s="3112"/>
      <c r="TUT56" s="3112"/>
      <c r="TUU56" s="3112"/>
      <c r="TUV56" s="3112"/>
      <c r="TUW56" s="3112"/>
      <c r="TUX56" s="3112"/>
      <c r="TUY56" s="3112"/>
      <c r="TUZ56" s="3112"/>
      <c r="TVA56" s="3112"/>
      <c r="TVB56" s="3112"/>
      <c r="TVC56" s="3112"/>
      <c r="TVD56" s="3112"/>
      <c r="TVE56" s="3112"/>
      <c r="TVF56" s="3112"/>
      <c r="TVG56" s="3112"/>
      <c r="TVH56" s="3112"/>
      <c r="TVI56" s="3112"/>
      <c r="TVJ56" s="3112"/>
      <c r="TVK56" s="3112"/>
      <c r="TVL56" s="3112"/>
      <c r="TVM56" s="3112"/>
      <c r="TVN56" s="3112"/>
      <c r="TVO56" s="3112"/>
      <c r="TVP56" s="3112"/>
      <c r="TVQ56" s="3112"/>
      <c r="TVR56" s="3112"/>
      <c r="TVS56" s="3112"/>
      <c r="TVT56" s="3112"/>
      <c r="TVU56" s="3112"/>
      <c r="TVV56" s="3112"/>
      <c r="TVW56" s="3112"/>
      <c r="TVX56" s="3112"/>
      <c r="TVY56" s="3112"/>
      <c r="TVZ56" s="3112"/>
      <c r="TWA56" s="3112"/>
      <c r="TWB56" s="3112"/>
      <c r="TWC56" s="3112"/>
      <c r="TWD56" s="3112"/>
      <c r="TWE56" s="3112"/>
      <c r="TWF56" s="3112"/>
      <c r="TWG56" s="3112"/>
      <c r="TWH56" s="3112"/>
      <c r="TWI56" s="3112"/>
      <c r="TWJ56" s="3112"/>
      <c r="TWK56" s="3112"/>
      <c r="TWL56" s="3112"/>
      <c r="TWM56" s="3112"/>
      <c r="TWN56" s="3112"/>
      <c r="TWO56" s="3112"/>
      <c r="TWP56" s="3112"/>
      <c r="TWQ56" s="3112"/>
      <c r="TWR56" s="3112"/>
      <c r="TWS56" s="3112"/>
      <c r="TWT56" s="3112"/>
      <c r="TWU56" s="3112"/>
      <c r="TWV56" s="3112"/>
      <c r="TWW56" s="3112"/>
      <c r="TWX56" s="3112"/>
      <c r="TWY56" s="3112"/>
      <c r="TWZ56" s="3112"/>
      <c r="TXA56" s="3112"/>
      <c r="TXB56" s="3112"/>
      <c r="TXC56" s="3112"/>
      <c r="TXD56" s="3112"/>
      <c r="TXE56" s="3112"/>
      <c r="TXF56" s="3112"/>
      <c r="TXG56" s="3112"/>
      <c r="TXH56" s="3112"/>
      <c r="TXI56" s="3112"/>
      <c r="TXJ56" s="3112"/>
      <c r="TXK56" s="3112"/>
      <c r="TXL56" s="3112"/>
      <c r="TXM56" s="3112"/>
      <c r="TXN56" s="3112"/>
      <c r="TXO56" s="3112"/>
      <c r="TXP56" s="3112"/>
      <c r="TXQ56" s="3112"/>
      <c r="TXR56" s="3112"/>
      <c r="TXS56" s="3112"/>
      <c r="TXT56" s="3112"/>
      <c r="TXU56" s="3112"/>
      <c r="TXV56" s="3112"/>
      <c r="TXW56" s="3112"/>
      <c r="TXX56" s="3112"/>
      <c r="TXY56" s="3112"/>
      <c r="TXZ56" s="3112"/>
      <c r="TYA56" s="3112"/>
      <c r="TYB56" s="3112"/>
      <c r="TYC56" s="3112"/>
      <c r="TYD56" s="3112"/>
      <c r="TYE56" s="3112"/>
      <c r="TYF56" s="3112"/>
      <c r="TYG56" s="3112"/>
      <c r="TYH56" s="3112"/>
      <c r="TYI56" s="3112"/>
      <c r="TYJ56" s="3112"/>
      <c r="TYK56" s="3112"/>
      <c r="TYL56" s="3112"/>
      <c r="TYM56" s="3112"/>
      <c r="TYN56" s="3112"/>
      <c r="TYO56" s="3112"/>
      <c r="TYP56" s="3112"/>
      <c r="TYQ56" s="3112"/>
      <c r="TYR56" s="3112"/>
      <c r="TYS56" s="3112"/>
      <c r="TYT56" s="3112"/>
      <c r="TYU56" s="3112"/>
      <c r="TYV56" s="3112"/>
      <c r="TYW56" s="3112"/>
      <c r="TYX56" s="3112"/>
      <c r="TYY56" s="3112"/>
      <c r="TYZ56" s="3112"/>
      <c r="TZA56" s="3112"/>
      <c r="TZB56" s="3112"/>
      <c r="TZC56" s="3112"/>
      <c r="TZD56" s="3112"/>
      <c r="TZE56" s="3112"/>
      <c r="TZF56" s="3112"/>
      <c r="TZG56" s="3112"/>
      <c r="TZH56" s="3112"/>
      <c r="TZI56" s="3112"/>
      <c r="TZJ56" s="3112"/>
      <c r="TZK56" s="3112"/>
      <c r="TZL56" s="3112"/>
      <c r="TZM56" s="3112"/>
      <c r="TZN56" s="3112"/>
      <c r="TZO56" s="3112"/>
      <c r="TZP56" s="3112"/>
      <c r="TZQ56" s="3112"/>
      <c r="TZR56" s="3112"/>
      <c r="TZS56" s="3112"/>
      <c r="TZT56" s="3112"/>
      <c r="TZU56" s="3112"/>
      <c r="TZV56" s="3112"/>
      <c r="TZW56" s="3112"/>
      <c r="TZX56" s="3112"/>
      <c r="TZY56" s="3112"/>
      <c r="TZZ56" s="3112"/>
      <c r="UAA56" s="3112"/>
      <c r="UAB56" s="3112"/>
      <c r="UAC56" s="3112"/>
      <c r="UAD56" s="3112"/>
      <c r="UAE56" s="3112"/>
      <c r="UAF56" s="3112"/>
      <c r="UAG56" s="3112"/>
      <c r="UAH56" s="3112"/>
      <c r="UAI56" s="3112"/>
      <c r="UAJ56" s="3112"/>
      <c r="UAK56" s="3112"/>
      <c r="UAL56" s="3112"/>
      <c r="UAM56" s="3112"/>
      <c r="UAN56" s="3112"/>
      <c r="UAO56" s="3112"/>
      <c r="UAP56" s="3112"/>
      <c r="UAQ56" s="3112"/>
      <c r="UAR56" s="3112"/>
      <c r="UAS56" s="3112"/>
      <c r="UAT56" s="3112"/>
      <c r="UAU56" s="3112"/>
      <c r="UAV56" s="3112"/>
      <c r="UAW56" s="3112"/>
      <c r="UAX56" s="3112"/>
      <c r="UAY56" s="3112"/>
      <c r="UAZ56" s="3112"/>
      <c r="UBA56" s="3112"/>
      <c r="UBB56" s="3112"/>
      <c r="UBC56" s="3112"/>
      <c r="UBD56" s="3112"/>
      <c r="UBE56" s="3112"/>
      <c r="UBF56" s="3112"/>
      <c r="UBG56" s="3112"/>
      <c r="UBH56" s="3112"/>
      <c r="UBI56" s="3112"/>
      <c r="UBJ56" s="3112"/>
      <c r="UBK56" s="3112"/>
      <c r="UBL56" s="3112"/>
      <c r="UBM56" s="3112"/>
      <c r="UBN56" s="3112"/>
      <c r="UBO56" s="3112"/>
      <c r="UBP56" s="3112"/>
      <c r="UBQ56" s="3112"/>
      <c r="UBR56" s="3112"/>
      <c r="UBS56" s="3112"/>
      <c r="UBT56" s="3112"/>
      <c r="UBU56" s="3112"/>
      <c r="UBV56" s="3112"/>
      <c r="UBW56" s="3112"/>
      <c r="UBX56" s="3112"/>
      <c r="UBY56" s="3112"/>
      <c r="UBZ56" s="3112"/>
      <c r="UCA56" s="3112"/>
      <c r="UCB56" s="3112"/>
      <c r="UCC56" s="3112"/>
      <c r="UCD56" s="3112"/>
      <c r="UCE56" s="3112"/>
      <c r="UCF56" s="3112"/>
      <c r="UCG56" s="3112"/>
      <c r="UCH56" s="3112"/>
      <c r="UCI56" s="3112"/>
      <c r="UCJ56" s="3112"/>
      <c r="UCK56" s="3112"/>
      <c r="UCL56" s="3112"/>
      <c r="UCM56" s="3112"/>
      <c r="UCN56" s="3112"/>
      <c r="UCO56" s="3112"/>
      <c r="UCP56" s="3112"/>
      <c r="UCQ56" s="3112"/>
      <c r="UCR56" s="3112"/>
      <c r="UCS56" s="3112"/>
      <c r="UCT56" s="3112"/>
      <c r="UCU56" s="3112"/>
      <c r="UCV56" s="3112"/>
      <c r="UCW56" s="3112"/>
      <c r="UCX56" s="3112"/>
      <c r="UCY56" s="3112"/>
      <c r="UCZ56" s="3112"/>
      <c r="UDA56" s="3112"/>
      <c r="UDB56" s="3112"/>
      <c r="UDC56" s="3112"/>
      <c r="UDD56" s="3112"/>
      <c r="UDE56" s="3112"/>
      <c r="UDF56" s="3112"/>
      <c r="UDG56" s="3112"/>
      <c r="UDH56" s="3112"/>
      <c r="UDI56" s="3112"/>
      <c r="UDJ56" s="3112"/>
      <c r="UDK56" s="3112"/>
      <c r="UDL56" s="3112"/>
      <c r="UDM56" s="3112"/>
      <c r="UDN56" s="3112"/>
      <c r="UDO56" s="3112"/>
      <c r="UDP56" s="3112"/>
      <c r="UDQ56" s="3112"/>
      <c r="UDR56" s="3112"/>
      <c r="UDS56" s="3112"/>
      <c r="UDT56" s="3112"/>
      <c r="UDU56" s="3112"/>
      <c r="UDV56" s="3112"/>
      <c r="UDW56" s="3112"/>
      <c r="UDX56" s="3112"/>
      <c r="UDY56" s="3112"/>
      <c r="UDZ56" s="3112"/>
      <c r="UEA56" s="3112"/>
      <c r="UEB56" s="3112"/>
      <c r="UEC56" s="3112"/>
      <c r="UED56" s="3112"/>
      <c r="UEE56" s="3112"/>
      <c r="UEF56" s="3112"/>
      <c r="UEG56" s="3112"/>
      <c r="UEH56" s="3112"/>
      <c r="UEI56" s="3112"/>
      <c r="UEJ56" s="3112"/>
      <c r="UEK56" s="3112"/>
      <c r="UEL56" s="3112"/>
      <c r="UEM56" s="3112"/>
      <c r="UEN56" s="3112"/>
      <c r="UEO56" s="3112"/>
      <c r="UEP56" s="3112"/>
      <c r="UEQ56" s="3112"/>
      <c r="UER56" s="3112"/>
      <c r="UES56" s="3112"/>
      <c r="UET56" s="3112"/>
      <c r="UEU56" s="3112"/>
      <c r="UEV56" s="3112"/>
      <c r="UEW56" s="3112"/>
      <c r="UEX56" s="3112"/>
      <c r="UEY56" s="3112"/>
      <c r="UEZ56" s="3112"/>
      <c r="UFA56" s="3112"/>
      <c r="UFB56" s="3112"/>
      <c r="UFC56" s="3112"/>
      <c r="UFD56" s="3112"/>
      <c r="UFE56" s="3112"/>
      <c r="UFF56" s="3112"/>
      <c r="UFG56" s="3112"/>
      <c r="UFH56" s="3112"/>
      <c r="UFI56" s="3112"/>
      <c r="UFJ56" s="3112"/>
      <c r="UFK56" s="3112"/>
      <c r="UFL56" s="3112"/>
      <c r="UFM56" s="3112"/>
      <c r="UFN56" s="3112"/>
      <c r="UFO56" s="3112"/>
      <c r="UFP56" s="3112"/>
      <c r="UFQ56" s="3112"/>
      <c r="UFR56" s="3112"/>
      <c r="UFS56" s="3112"/>
      <c r="UFT56" s="3112"/>
      <c r="UFU56" s="3112"/>
      <c r="UFV56" s="3112"/>
      <c r="UFW56" s="3112"/>
      <c r="UFX56" s="3112"/>
      <c r="UFY56" s="3112"/>
      <c r="UFZ56" s="3112"/>
      <c r="UGA56" s="3112"/>
      <c r="UGB56" s="3112"/>
      <c r="UGC56" s="3112"/>
      <c r="UGD56" s="3112"/>
      <c r="UGE56" s="3112"/>
      <c r="UGF56" s="3112"/>
      <c r="UGG56" s="3112"/>
      <c r="UGH56" s="3112"/>
      <c r="UGI56" s="3112"/>
      <c r="UGJ56" s="3112"/>
      <c r="UGK56" s="3112"/>
      <c r="UGL56" s="3112"/>
      <c r="UGM56" s="3112"/>
      <c r="UGN56" s="3112"/>
      <c r="UGO56" s="3112"/>
      <c r="UGP56" s="3112"/>
      <c r="UGQ56" s="3112"/>
      <c r="UGR56" s="3112"/>
      <c r="UGS56" s="3112"/>
      <c r="UGT56" s="3112"/>
      <c r="UGU56" s="3112"/>
      <c r="UGV56" s="3112"/>
      <c r="UGW56" s="3112"/>
      <c r="UGX56" s="3112"/>
      <c r="UGY56" s="3112"/>
      <c r="UGZ56" s="3112"/>
      <c r="UHA56" s="3112"/>
      <c r="UHB56" s="3112"/>
      <c r="UHC56" s="3112"/>
      <c r="UHD56" s="3112"/>
      <c r="UHE56" s="3112"/>
      <c r="UHF56" s="3112"/>
      <c r="UHG56" s="3112"/>
      <c r="UHH56" s="3112"/>
      <c r="UHI56" s="3112"/>
      <c r="UHJ56" s="3112"/>
      <c r="UHK56" s="3112"/>
      <c r="UHL56" s="3112"/>
      <c r="UHM56" s="3112"/>
      <c r="UHN56" s="3112"/>
      <c r="UHO56" s="3112"/>
      <c r="UHP56" s="3112"/>
      <c r="UHQ56" s="3112"/>
      <c r="UHR56" s="3112"/>
      <c r="UHS56" s="3112"/>
      <c r="UHT56" s="3112"/>
      <c r="UHU56" s="3112"/>
      <c r="UHV56" s="3112"/>
      <c r="UHW56" s="3112"/>
      <c r="UHX56" s="3112"/>
      <c r="UHY56" s="3112"/>
      <c r="UHZ56" s="3112"/>
      <c r="UIA56" s="3112"/>
      <c r="UIB56" s="3112"/>
      <c r="UIC56" s="3112"/>
      <c r="UID56" s="3112"/>
      <c r="UIE56" s="3112"/>
      <c r="UIF56" s="3112"/>
      <c r="UIG56" s="3112"/>
      <c r="UIH56" s="3112"/>
      <c r="UII56" s="3112"/>
      <c r="UIJ56" s="3112"/>
      <c r="UIK56" s="3112"/>
      <c r="UIL56" s="3112"/>
      <c r="UIM56" s="3112"/>
      <c r="UIN56" s="3112"/>
      <c r="UIO56" s="3112"/>
      <c r="UIP56" s="3112"/>
      <c r="UIQ56" s="3112"/>
      <c r="UIR56" s="3112"/>
      <c r="UIS56" s="3112"/>
      <c r="UIT56" s="3112"/>
      <c r="UIU56" s="3112"/>
      <c r="UIV56" s="3112"/>
      <c r="UIW56" s="3112"/>
      <c r="UIX56" s="3112"/>
      <c r="UIY56" s="3112"/>
      <c r="UIZ56" s="3112"/>
      <c r="UJA56" s="3112"/>
      <c r="UJB56" s="3112"/>
      <c r="UJC56" s="3112"/>
      <c r="UJD56" s="3112"/>
      <c r="UJE56" s="3112"/>
      <c r="UJF56" s="3112"/>
      <c r="UJG56" s="3112"/>
      <c r="UJH56" s="3112"/>
      <c r="UJI56" s="3112"/>
      <c r="UJJ56" s="3112"/>
      <c r="UJK56" s="3112"/>
      <c r="UJL56" s="3112"/>
      <c r="UJM56" s="3112"/>
      <c r="UJN56" s="3112"/>
      <c r="UJO56" s="3112"/>
      <c r="UJP56" s="3112"/>
      <c r="UJQ56" s="3112"/>
      <c r="UJR56" s="3112"/>
      <c r="UJS56" s="3112"/>
      <c r="UJT56" s="3112"/>
      <c r="UJU56" s="3112"/>
      <c r="UJV56" s="3112"/>
      <c r="UJW56" s="3112"/>
      <c r="UJX56" s="3112"/>
      <c r="UJY56" s="3112"/>
      <c r="UJZ56" s="3112"/>
      <c r="UKA56" s="3112"/>
      <c r="UKB56" s="3112"/>
      <c r="UKC56" s="3112"/>
      <c r="UKD56" s="3112"/>
      <c r="UKE56" s="3112"/>
      <c r="UKF56" s="3112"/>
      <c r="UKG56" s="3112"/>
      <c r="UKH56" s="3112"/>
      <c r="UKI56" s="3112"/>
      <c r="UKJ56" s="3112"/>
      <c r="UKK56" s="3112"/>
      <c r="UKL56" s="3112"/>
      <c r="UKM56" s="3112"/>
      <c r="UKN56" s="3112"/>
      <c r="UKO56" s="3112"/>
      <c r="UKP56" s="3112"/>
      <c r="UKQ56" s="3112"/>
      <c r="UKR56" s="3112"/>
      <c r="UKS56" s="3112"/>
      <c r="UKT56" s="3112"/>
      <c r="UKU56" s="3112"/>
      <c r="UKV56" s="3112"/>
      <c r="UKW56" s="3112"/>
      <c r="UKX56" s="3112"/>
      <c r="UKY56" s="3112"/>
      <c r="UKZ56" s="3112"/>
      <c r="ULA56" s="3112"/>
      <c r="ULB56" s="3112"/>
      <c r="ULC56" s="3112"/>
      <c r="ULD56" s="3112"/>
      <c r="ULE56" s="3112"/>
      <c r="ULF56" s="3112"/>
      <c r="ULG56" s="3112"/>
      <c r="ULH56" s="3112"/>
      <c r="ULI56" s="3112"/>
      <c r="ULJ56" s="3112"/>
      <c r="ULK56" s="3112"/>
      <c r="ULL56" s="3112"/>
      <c r="ULM56" s="3112"/>
      <c r="ULN56" s="3112"/>
      <c r="ULO56" s="3112"/>
      <c r="ULP56" s="3112"/>
      <c r="ULQ56" s="3112"/>
      <c r="ULR56" s="3112"/>
      <c r="ULS56" s="3112"/>
      <c r="ULT56" s="3112"/>
      <c r="ULU56" s="3112"/>
      <c r="ULV56" s="3112"/>
      <c r="ULW56" s="3112"/>
      <c r="ULX56" s="3112"/>
      <c r="ULY56" s="3112"/>
      <c r="ULZ56" s="3112"/>
      <c r="UMA56" s="3112"/>
      <c r="UMB56" s="3112"/>
      <c r="UMC56" s="3112"/>
      <c r="UMD56" s="3112"/>
      <c r="UME56" s="3112"/>
      <c r="UMF56" s="3112"/>
      <c r="UMG56" s="3112"/>
      <c r="UMH56" s="3112"/>
      <c r="UMI56" s="3112"/>
      <c r="UMJ56" s="3112"/>
      <c r="UMK56" s="3112"/>
      <c r="UML56" s="3112"/>
      <c r="UMM56" s="3112"/>
      <c r="UMN56" s="3112"/>
      <c r="UMO56" s="3112"/>
      <c r="UMP56" s="3112"/>
      <c r="UMQ56" s="3112"/>
      <c r="UMR56" s="3112"/>
      <c r="UMS56" s="3112"/>
      <c r="UMT56" s="3112"/>
      <c r="UMU56" s="3112"/>
      <c r="UMV56" s="3112"/>
      <c r="UMW56" s="3112"/>
      <c r="UMX56" s="3112"/>
      <c r="UMY56" s="3112"/>
      <c r="UMZ56" s="3112"/>
      <c r="UNA56" s="3112"/>
      <c r="UNB56" s="3112"/>
      <c r="UNC56" s="3112"/>
      <c r="UND56" s="3112"/>
      <c r="UNE56" s="3112"/>
      <c r="UNF56" s="3112"/>
      <c r="UNG56" s="3112"/>
      <c r="UNH56" s="3112"/>
      <c r="UNI56" s="3112"/>
      <c r="UNJ56" s="3112"/>
      <c r="UNK56" s="3112"/>
      <c r="UNL56" s="3112"/>
      <c r="UNM56" s="3112"/>
      <c r="UNN56" s="3112"/>
      <c r="UNO56" s="3112"/>
      <c r="UNP56" s="3112"/>
      <c r="UNQ56" s="3112"/>
      <c r="UNR56" s="3112"/>
      <c r="UNS56" s="3112"/>
      <c r="UNT56" s="3112"/>
      <c r="UNU56" s="3112"/>
      <c r="UNV56" s="3112"/>
      <c r="UNW56" s="3112"/>
      <c r="UNX56" s="3112"/>
      <c r="UNY56" s="3112"/>
      <c r="UNZ56" s="3112"/>
      <c r="UOA56" s="3112"/>
      <c r="UOB56" s="3112"/>
      <c r="UOC56" s="3112"/>
      <c r="UOD56" s="3112"/>
      <c r="UOE56" s="3112"/>
      <c r="UOF56" s="3112"/>
      <c r="UOG56" s="3112"/>
      <c r="UOH56" s="3112"/>
      <c r="UOI56" s="3112"/>
      <c r="UOJ56" s="3112"/>
      <c r="UOK56" s="3112"/>
      <c r="UOL56" s="3112"/>
      <c r="UOM56" s="3112"/>
      <c r="UON56" s="3112"/>
      <c r="UOO56" s="3112"/>
      <c r="UOP56" s="3112"/>
      <c r="UOQ56" s="3112"/>
      <c r="UOR56" s="3112"/>
      <c r="UOS56" s="3112"/>
      <c r="UOT56" s="3112"/>
      <c r="UOU56" s="3112"/>
      <c r="UOV56" s="3112"/>
      <c r="UOW56" s="3112"/>
      <c r="UOX56" s="3112"/>
      <c r="UOY56" s="3112"/>
      <c r="UOZ56" s="3112"/>
      <c r="UPA56" s="3112"/>
      <c r="UPB56" s="3112"/>
      <c r="UPC56" s="3112"/>
      <c r="UPD56" s="3112"/>
      <c r="UPE56" s="3112"/>
      <c r="UPF56" s="3112"/>
      <c r="UPG56" s="3112"/>
      <c r="UPH56" s="3112"/>
      <c r="UPI56" s="3112"/>
      <c r="UPJ56" s="3112"/>
      <c r="UPK56" s="3112"/>
      <c r="UPL56" s="3112"/>
      <c r="UPM56" s="3112"/>
      <c r="UPN56" s="3112"/>
      <c r="UPO56" s="3112"/>
      <c r="UPP56" s="3112"/>
      <c r="UPQ56" s="3112"/>
      <c r="UPR56" s="3112"/>
      <c r="UPS56" s="3112"/>
      <c r="UPT56" s="3112"/>
      <c r="UPU56" s="3112"/>
      <c r="UPV56" s="3112"/>
      <c r="UPW56" s="3112"/>
      <c r="UPX56" s="3112"/>
      <c r="UPY56" s="3112"/>
      <c r="UPZ56" s="3112"/>
      <c r="UQA56" s="3112"/>
      <c r="UQB56" s="3112"/>
      <c r="UQC56" s="3112"/>
      <c r="UQD56" s="3112"/>
      <c r="UQE56" s="3112"/>
      <c r="UQF56" s="3112"/>
      <c r="UQG56" s="3112"/>
      <c r="UQH56" s="3112"/>
      <c r="UQI56" s="3112"/>
      <c r="UQJ56" s="3112"/>
      <c r="UQK56" s="3112"/>
      <c r="UQL56" s="3112"/>
      <c r="UQM56" s="3112"/>
      <c r="UQN56" s="3112"/>
      <c r="UQO56" s="3112"/>
      <c r="UQP56" s="3112"/>
      <c r="UQQ56" s="3112"/>
      <c r="UQR56" s="3112"/>
      <c r="UQS56" s="3112"/>
      <c r="UQT56" s="3112"/>
      <c r="UQU56" s="3112"/>
      <c r="UQV56" s="3112"/>
      <c r="UQW56" s="3112"/>
      <c r="UQX56" s="3112"/>
      <c r="UQY56" s="3112"/>
      <c r="UQZ56" s="3112"/>
      <c r="URA56" s="3112"/>
      <c r="URB56" s="3112"/>
      <c r="URC56" s="3112"/>
      <c r="URD56" s="3112"/>
      <c r="URE56" s="3112"/>
      <c r="URF56" s="3112"/>
      <c r="URG56" s="3112"/>
      <c r="URH56" s="3112"/>
      <c r="URI56" s="3112"/>
      <c r="URJ56" s="3112"/>
      <c r="URK56" s="3112"/>
      <c r="URL56" s="3112"/>
      <c r="URM56" s="3112"/>
      <c r="URN56" s="3112"/>
      <c r="URO56" s="3112"/>
      <c r="URP56" s="3112"/>
      <c r="URQ56" s="3112"/>
      <c r="URR56" s="3112"/>
      <c r="URS56" s="3112"/>
      <c r="URT56" s="3112"/>
      <c r="URU56" s="3112"/>
      <c r="URV56" s="3112"/>
      <c r="URW56" s="3112"/>
      <c r="URX56" s="3112"/>
      <c r="URY56" s="3112"/>
      <c r="URZ56" s="3112"/>
      <c r="USA56" s="3112"/>
      <c r="USB56" s="3112"/>
      <c r="USC56" s="3112"/>
      <c r="USD56" s="3112"/>
      <c r="USE56" s="3112"/>
      <c r="USF56" s="3112"/>
      <c r="USG56" s="3112"/>
      <c r="USH56" s="3112"/>
      <c r="USI56" s="3112"/>
      <c r="USJ56" s="3112"/>
      <c r="USK56" s="3112"/>
      <c r="USL56" s="3112"/>
      <c r="USM56" s="3112"/>
      <c r="USN56" s="3112"/>
      <c r="USO56" s="3112"/>
      <c r="USP56" s="3112"/>
      <c r="USQ56" s="3112"/>
      <c r="USR56" s="3112"/>
      <c r="USS56" s="3112"/>
      <c r="UST56" s="3112"/>
      <c r="USU56" s="3112"/>
      <c r="USV56" s="3112"/>
      <c r="USW56" s="3112"/>
      <c r="USX56" s="3112"/>
      <c r="USY56" s="3112"/>
      <c r="USZ56" s="3112"/>
      <c r="UTA56" s="3112"/>
      <c r="UTB56" s="3112"/>
      <c r="UTC56" s="3112"/>
      <c r="UTD56" s="3112"/>
      <c r="UTE56" s="3112"/>
      <c r="UTF56" s="3112"/>
      <c r="UTG56" s="3112"/>
      <c r="UTH56" s="3112"/>
      <c r="UTI56" s="3112"/>
      <c r="UTJ56" s="3112"/>
      <c r="UTK56" s="3112"/>
      <c r="UTL56" s="3112"/>
      <c r="UTM56" s="3112"/>
      <c r="UTN56" s="3112"/>
      <c r="UTO56" s="3112"/>
      <c r="UTP56" s="3112"/>
      <c r="UTQ56" s="3112"/>
      <c r="UTR56" s="3112"/>
      <c r="UTS56" s="3112"/>
      <c r="UTT56" s="3112"/>
      <c r="UTU56" s="3112"/>
      <c r="UTV56" s="3112"/>
      <c r="UTW56" s="3112"/>
      <c r="UTX56" s="3112"/>
      <c r="UTY56" s="3112"/>
      <c r="UTZ56" s="3112"/>
      <c r="UUA56" s="3112"/>
      <c r="UUB56" s="3112"/>
      <c r="UUC56" s="3112"/>
      <c r="UUD56" s="3112"/>
      <c r="UUE56" s="3112"/>
      <c r="UUF56" s="3112"/>
      <c r="UUG56" s="3112"/>
      <c r="UUH56" s="3112"/>
      <c r="UUI56" s="3112"/>
      <c r="UUJ56" s="3112"/>
      <c r="UUK56" s="3112"/>
      <c r="UUL56" s="3112"/>
      <c r="UUM56" s="3112"/>
      <c r="UUN56" s="3112"/>
      <c r="UUO56" s="3112"/>
      <c r="UUP56" s="3112"/>
      <c r="UUQ56" s="3112"/>
      <c r="UUR56" s="3112"/>
      <c r="UUS56" s="3112"/>
      <c r="UUT56" s="3112"/>
      <c r="UUU56" s="3112"/>
      <c r="UUV56" s="3112"/>
      <c r="UUW56" s="3112"/>
      <c r="UUX56" s="3112"/>
      <c r="UUY56" s="3112"/>
      <c r="UUZ56" s="3112"/>
      <c r="UVA56" s="3112"/>
      <c r="UVB56" s="3112"/>
      <c r="UVC56" s="3112"/>
      <c r="UVD56" s="3112"/>
      <c r="UVE56" s="3112"/>
      <c r="UVF56" s="3112"/>
      <c r="UVG56" s="3112"/>
      <c r="UVH56" s="3112"/>
      <c r="UVI56" s="3112"/>
      <c r="UVJ56" s="3112"/>
      <c r="UVK56" s="3112"/>
      <c r="UVL56" s="3112"/>
      <c r="UVM56" s="3112"/>
      <c r="UVN56" s="3112"/>
      <c r="UVO56" s="3112"/>
      <c r="UVP56" s="3112"/>
      <c r="UVQ56" s="3112"/>
      <c r="UVR56" s="3112"/>
      <c r="UVS56" s="3112"/>
      <c r="UVT56" s="3112"/>
      <c r="UVU56" s="3112"/>
      <c r="UVV56" s="3112"/>
      <c r="UVW56" s="3112"/>
      <c r="UVX56" s="3112"/>
      <c r="UVY56" s="3112"/>
      <c r="UVZ56" s="3112"/>
      <c r="UWA56" s="3112"/>
      <c r="UWB56" s="3112"/>
      <c r="UWC56" s="3112"/>
      <c r="UWD56" s="3112"/>
      <c r="UWE56" s="3112"/>
      <c r="UWF56" s="3112"/>
      <c r="UWG56" s="3112"/>
      <c r="UWH56" s="3112"/>
      <c r="UWI56" s="3112"/>
      <c r="UWJ56" s="3112"/>
      <c r="UWK56" s="3112"/>
      <c r="UWL56" s="3112"/>
      <c r="UWM56" s="3112"/>
      <c r="UWN56" s="3112"/>
      <c r="UWO56" s="3112"/>
      <c r="UWP56" s="3112"/>
      <c r="UWQ56" s="3112"/>
      <c r="UWR56" s="3112"/>
      <c r="UWS56" s="3112"/>
      <c r="UWT56" s="3112"/>
      <c r="UWU56" s="3112"/>
      <c r="UWV56" s="3112"/>
      <c r="UWW56" s="3112"/>
      <c r="UWX56" s="3112"/>
      <c r="UWY56" s="3112"/>
      <c r="UWZ56" s="3112"/>
      <c r="UXA56" s="3112"/>
      <c r="UXB56" s="3112"/>
      <c r="UXC56" s="3112"/>
      <c r="UXD56" s="3112"/>
      <c r="UXE56" s="3112"/>
      <c r="UXF56" s="3112"/>
      <c r="UXG56" s="3112"/>
      <c r="UXH56" s="3112"/>
      <c r="UXI56" s="3112"/>
      <c r="UXJ56" s="3112"/>
      <c r="UXK56" s="3112"/>
      <c r="UXL56" s="3112"/>
      <c r="UXM56" s="3112"/>
      <c r="UXN56" s="3112"/>
      <c r="UXO56" s="3112"/>
      <c r="UXP56" s="3112"/>
      <c r="UXQ56" s="3112"/>
      <c r="UXR56" s="3112"/>
      <c r="UXS56" s="3112"/>
      <c r="UXT56" s="3112"/>
      <c r="UXU56" s="3112"/>
      <c r="UXV56" s="3112"/>
      <c r="UXW56" s="3112"/>
      <c r="UXX56" s="3112"/>
      <c r="UXY56" s="3112"/>
      <c r="UXZ56" s="3112"/>
      <c r="UYA56" s="3112"/>
      <c r="UYB56" s="3112"/>
      <c r="UYC56" s="3112"/>
      <c r="UYD56" s="3112"/>
      <c r="UYE56" s="3112"/>
      <c r="UYF56" s="3112"/>
      <c r="UYG56" s="3112"/>
      <c r="UYH56" s="3112"/>
      <c r="UYI56" s="3112"/>
      <c r="UYJ56" s="3112"/>
      <c r="UYK56" s="3112"/>
      <c r="UYL56" s="3112"/>
      <c r="UYM56" s="3112"/>
      <c r="UYN56" s="3112"/>
      <c r="UYO56" s="3112"/>
      <c r="UYP56" s="3112"/>
      <c r="UYQ56" s="3112"/>
      <c r="UYR56" s="3112"/>
      <c r="UYS56" s="3112"/>
      <c r="UYT56" s="3112"/>
      <c r="UYU56" s="3112"/>
      <c r="UYV56" s="3112"/>
      <c r="UYW56" s="3112"/>
      <c r="UYX56" s="3112"/>
      <c r="UYY56" s="3112"/>
      <c r="UYZ56" s="3112"/>
      <c r="UZA56" s="3112"/>
      <c r="UZB56" s="3112"/>
      <c r="UZC56" s="3112"/>
      <c r="UZD56" s="3112"/>
      <c r="UZE56" s="3112"/>
      <c r="UZF56" s="3112"/>
      <c r="UZG56" s="3112"/>
      <c r="UZH56" s="3112"/>
      <c r="UZI56" s="3112"/>
      <c r="UZJ56" s="3112"/>
      <c r="UZK56" s="3112"/>
      <c r="UZL56" s="3112"/>
      <c r="UZM56" s="3112"/>
      <c r="UZN56" s="3112"/>
      <c r="UZO56" s="3112"/>
      <c r="UZP56" s="3112"/>
      <c r="UZQ56" s="3112"/>
      <c r="UZR56" s="3112"/>
      <c r="UZS56" s="3112"/>
      <c r="UZT56" s="3112"/>
      <c r="UZU56" s="3112"/>
      <c r="UZV56" s="3112"/>
      <c r="UZW56" s="3112"/>
      <c r="UZX56" s="3112"/>
      <c r="UZY56" s="3112"/>
      <c r="UZZ56" s="3112"/>
      <c r="VAA56" s="3112"/>
      <c r="VAB56" s="3112"/>
      <c r="VAC56" s="3112"/>
      <c r="VAD56" s="3112"/>
      <c r="VAE56" s="3112"/>
      <c r="VAF56" s="3112"/>
      <c r="VAG56" s="3112"/>
      <c r="VAH56" s="3112"/>
      <c r="VAI56" s="3112"/>
      <c r="VAJ56" s="3112"/>
      <c r="VAK56" s="3112"/>
      <c r="VAL56" s="3112"/>
      <c r="VAM56" s="3112"/>
      <c r="VAN56" s="3112"/>
      <c r="VAO56" s="3112"/>
      <c r="VAP56" s="3112"/>
      <c r="VAQ56" s="3112"/>
      <c r="VAR56" s="3112"/>
      <c r="VAS56" s="3112"/>
      <c r="VAT56" s="3112"/>
      <c r="VAU56" s="3112"/>
      <c r="VAV56" s="3112"/>
      <c r="VAW56" s="3112"/>
      <c r="VAX56" s="3112"/>
      <c r="VAY56" s="3112"/>
      <c r="VAZ56" s="3112"/>
      <c r="VBA56" s="3112"/>
      <c r="VBB56" s="3112"/>
      <c r="VBC56" s="3112"/>
      <c r="VBD56" s="3112"/>
      <c r="VBE56" s="3112"/>
      <c r="VBF56" s="3112"/>
      <c r="VBG56" s="3112"/>
      <c r="VBH56" s="3112"/>
      <c r="VBI56" s="3112"/>
      <c r="VBJ56" s="3112"/>
      <c r="VBK56" s="3112"/>
      <c r="VBL56" s="3112"/>
      <c r="VBM56" s="3112"/>
      <c r="VBN56" s="3112"/>
      <c r="VBO56" s="3112"/>
      <c r="VBP56" s="3112"/>
      <c r="VBQ56" s="3112"/>
      <c r="VBR56" s="3112"/>
      <c r="VBS56" s="3112"/>
      <c r="VBT56" s="3112"/>
      <c r="VBU56" s="3112"/>
      <c r="VBV56" s="3112"/>
      <c r="VBW56" s="3112"/>
      <c r="VBX56" s="3112"/>
      <c r="VBY56" s="3112"/>
      <c r="VBZ56" s="3112"/>
      <c r="VCA56" s="3112"/>
      <c r="VCB56" s="3112"/>
      <c r="VCC56" s="3112"/>
      <c r="VCD56" s="3112"/>
      <c r="VCE56" s="3112"/>
      <c r="VCF56" s="3112"/>
      <c r="VCG56" s="3112"/>
      <c r="VCH56" s="3112"/>
      <c r="VCI56" s="3112"/>
      <c r="VCJ56" s="3112"/>
      <c r="VCK56" s="3112"/>
      <c r="VCL56" s="3112"/>
      <c r="VCM56" s="3112"/>
      <c r="VCN56" s="3112"/>
      <c r="VCO56" s="3112"/>
      <c r="VCP56" s="3112"/>
      <c r="VCQ56" s="3112"/>
      <c r="VCR56" s="3112"/>
      <c r="VCS56" s="3112"/>
      <c r="VCT56" s="3112"/>
      <c r="VCU56" s="3112"/>
      <c r="VCV56" s="3112"/>
      <c r="VCW56" s="3112"/>
      <c r="VCX56" s="3112"/>
      <c r="VCY56" s="3112"/>
      <c r="VCZ56" s="3112"/>
      <c r="VDA56" s="3112"/>
      <c r="VDB56" s="3112"/>
      <c r="VDC56" s="3112"/>
      <c r="VDD56" s="3112"/>
      <c r="VDE56" s="3112"/>
      <c r="VDF56" s="3112"/>
      <c r="VDG56" s="3112"/>
      <c r="VDH56" s="3112"/>
      <c r="VDI56" s="3112"/>
      <c r="VDJ56" s="3112"/>
      <c r="VDK56" s="3112"/>
      <c r="VDL56" s="3112"/>
      <c r="VDM56" s="3112"/>
      <c r="VDN56" s="3112"/>
      <c r="VDO56" s="3112"/>
      <c r="VDP56" s="3112"/>
      <c r="VDQ56" s="3112"/>
      <c r="VDR56" s="3112"/>
      <c r="VDS56" s="3112"/>
      <c r="VDT56" s="3112"/>
      <c r="VDU56" s="3112"/>
      <c r="VDV56" s="3112"/>
      <c r="VDW56" s="3112"/>
      <c r="VDX56" s="3112"/>
      <c r="VDY56" s="3112"/>
      <c r="VDZ56" s="3112"/>
      <c r="VEA56" s="3112"/>
      <c r="VEB56" s="3112"/>
      <c r="VEC56" s="3112"/>
      <c r="VED56" s="3112"/>
      <c r="VEE56" s="3112"/>
      <c r="VEF56" s="3112"/>
      <c r="VEG56" s="3112"/>
      <c r="VEH56" s="3112"/>
      <c r="VEI56" s="3112"/>
      <c r="VEJ56" s="3112"/>
      <c r="VEK56" s="3112"/>
      <c r="VEL56" s="3112"/>
      <c r="VEM56" s="3112"/>
      <c r="VEN56" s="3112"/>
      <c r="VEO56" s="3112"/>
      <c r="VEP56" s="3112"/>
      <c r="VEQ56" s="3112"/>
      <c r="VER56" s="3112"/>
      <c r="VES56" s="3112"/>
      <c r="VET56" s="3112"/>
      <c r="VEU56" s="3112"/>
      <c r="VEV56" s="3112"/>
      <c r="VEW56" s="3112"/>
      <c r="VEX56" s="3112"/>
      <c r="VEY56" s="3112"/>
      <c r="VEZ56" s="3112"/>
      <c r="VFA56" s="3112"/>
      <c r="VFB56" s="3112"/>
      <c r="VFC56" s="3112"/>
      <c r="VFD56" s="3112"/>
      <c r="VFE56" s="3112"/>
      <c r="VFF56" s="3112"/>
      <c r="VFG56" s="3112"/>
      <c r="VFH56" s="3112"/>
      <c r="VFI56" s="3112"/>
      <c r="VFJ56" s="3112"/>
      <c r="VFK56" s="3112"/>
      <c r="VFL56" s="3112"/>
      <c r="VFM56" s="3112"/>
      <c r="VFN56" s="3112"/>
      <c r="VFO56" s="3112"/>
      <c r="VFP56" s="3112"/>
      <c r="VFQ56" s="3112"/>
      <c r="VFR56" s="3112"/>
      <c r="VFS56" s="3112"/>
      <c r="VFT56" s="3112"/>
      <c r="VFU56" s="3112"/>
      <c r="VFV56" s="3112"/>
      <c r="VFW56" s="3112"/>
      <c r="VFX56" s="3112"/>
      <c r="VFY56" s="3112"/>
      <c r="VFZ56" s="3112"/>
      <c r="VGA56" s="3112"/>
      <c r="VGB56" s="3112"/>
      <c r="VGC56" s="3112"/>
      <c r="VGD56" s="3112"/>
      <c r="VGE56" s="3112"/>
      <c r="VGF56" s="3112"/>
      <c r="VGG56" s="3112"/>
      <c r="VGH56" s="3112"/>
      <c r="VGI56" s="3112"/>
      <c r="VGJ56" s="3112"/>
      <c r="VGK56" s="3112"/>
      <c r="VGL56" s="3112"/>
      <c r="VGM56" s="3112"/>
      <c r="VGN56" s="3112"/>
      <c r="VGO56" s="3112"/>
      <c r="VGP56" s="3112"/>
      <c r="VGQ56" s="3112"/>
      <c r="VGR56" s="3112"/>
      <c r="VGS56" s="3112"/>
      <c r="VGT56" s="3112"/>
      <c r="VGU56" s="3112"/>
      <c r="VGV56" s="3112"/>
      <c r="VGW56" s="3112"/>
      <c r="VGX56" s="3112"/>
      <c r="VGY56" s="3112"/>
      <c r="VGZ56" s="3112"/>
      <c r="VHA56" s="3112"/>
      <c r="VHB56" s="3112"/>
      <c r="VHC56" s="3112"/>
      <c r="VHD56" s="3112"/>
      <c r="VHE56" s="3112"/>
      <c r="VHF56" s="3112"/>
      <c r="VHG56" s="3112"/>
      <c r="VHH56" s="3112"/>
      <c r="VHI56" s="3112"/>
      <c r="VHJ56" s="3112"/>
      <c r="VHK56" s="3112"/>
      <c r="VHL56" s="3112"/>
      <c r="VHM56" s="3112"/>
      <c r="VHN56" s="3112"/>
      <c r="VHO56" s="3112"/>
      <c r="VHP56" s="3112"/>
      <c r="VHQ56" s="3112"/>
      <c r="VHR56" s="3112"/>
      <c r="VHS56" s="3112"/>
      <c r="VHT56" s="3112"/>
      <c r="VHU56" s="3112"/>
      <c r="VHV56" s="3112"/>
      <c r="VHW56" s="3112"/>
      <c r="VHX56" s="3112"/>
      <c r="VHY56" s="3112"/>
      <c r="VHZ56" s="3112"/>
      <c r="VIA56" s="3112"/>
      <c r="VIB56" s="3112"/>
      <c r="VIC56" s="3112"/>
      <c r="VID56" s="3112"/>
      <c r="VIE56" s="3112"/>
      <c r="VIF56" s="3112"/>
      <c r="VIG56" s="3112"/>
      <c r="VIH56" s="3112"/>
      <c r="VII56" s="3112"/>
      <c r="VIJ56" s="3112"/>
      <c r="VIK56" s="3112"/>
      <c r="VIL56" s="3112"/>
      <c r="VIM56" s="3112"/>
      <c r="VIN56" s="3112"/>
      <c r="VIO56" s="3112"/>
      <c r="VIP56" s="3112"/>
      <c r="VIQ56" s="3112"/>
      <c r="VIR56" s="3112"/>
      <c r="VIS56" s="3112"/>
      <c r="VIT56" s="3112"/>
      <c r="VIU56" s="3112"/>
      <c r="VIV56" s="3112"/>
      <c r="VIW56" s="3112"/>
      <c r="VIX56" s="3112"/>
      <c r="VIY56" s="3112"/>
      <c r="VIZ56" s="3112"/>
      <c r="VJA56" s="3112"/>
      <c r="VJB56" s="3112"/>
      <c r="VJC56" s="3112"/>
      <c r="VJD56" s="3112"/>
      <c r="VJE56" s="3112"/>
      <c r="VJF56" s="3112"/>
      <c r="VJG56" s="3112"/>
      <c r="VJH56" s="3112"/>
      <c r="VJI56" s="3112"/>
      <c r="VJJ56" s="3112"/>
      <c r="VJK56" s="3112"/>
      <c r="VJL56" s="3112"/>
      <c r="VJM56" s="3112"/>
      <c r="VJN56" s="3112"/>
      <c r="VJO56" s="3112"/>
      <c r="VJP56" s="3112"/>
      <c r="VJQ56" s="3112"/>
      <c r="VJR56" s="3112"/>
      <c r="VJS56" s="3112"/>
      <c r="VJT56" s="3112"/>
      <c r="VJU56" s="3112"/>
      <c r="VJV56" s="3112"/>
      <c r="VJW56" s="3112"/>
      <c r="VJX56" s="3112"/>
      <c r="VJY56" s="3112"/>
      <c r="VJZ56" s="3112"/>
      <c r="VKA56" s="3112"/>
      <c r="VKB56" s="3112"/>
      <c r="VKC56" s="3112"/>
      <c r="VKD56" s="3112"/>
      <c r="VKE56" s="3112"/>
      <c r="VKF56" s="3112"/>
      <c r="VKG56" s="3112"/>
      <c r="VKH56" s="3112"/>
      <c r="VKI56" s="3112"/>
      <c r="VKJ56" s="3112"/>
      <c r="VKK56" s="3112"/>
      <c r="VKL56" s="3112"/>
      <c r="VKM56" s="3112"/>
      <c r="VKN56" s="3112"/>
      <c r="VKO56" s="3112"/>
      <c r="VKP56" s="3112"/>
      <c r="VKQ56" s="3112"/>
      <c r="VKR56" s="3112"/>
      <c r="VKS56" s="3112"/>
      <c r="VKT56" s="3112"/>
      <c r="VKU56" s="3112"/>
      <c r="VKV56" s="3112"/>
      <c r="VKW56" s="3112"/>
      <c r="VKX56" s="3112"/>
      <c r="VKY56" s="3112"/>
      <c r="VKZ56" s="3112"/>
      <c r="VLA56" s="3112"/>
      <c r="VLB56" s="3112"/>
      <c r="VLC56" s="3112"/>
      <c r="VLD56" s="3112"/>
      <c r="VLE56" s="3112"/>
      <c r="VLF56" s="3112"/>
      <c r="VLG56" s="3112"/>
      <c r="VLH56" s="3112"/>
      <c r="VLI56" s="3112"/>
      <c r="VLJ56" s="3112"/>
      <c r="VLK56" s="3112"/>
      <c r="VLL56" s="3112"/>
      <c r="VLM56" s="3112"/>
      <c r="VLN56" s="3112"/>
      <c r="VLO56" s="3112"/>
      <c r="VLP56" s="3112"/>
      <c r="VLQ56" s="3112"/>
      <c r="VLR56" s="3112"/>
      <c r="VLS56" s="3112"/>
      <c r="VLT56" s="3112"/>
      <c r="VLU56" s="3112"/>
      <c r="VLV56" s="3112"/>
      <c r="VLW56" s="3112"/>
      <c r="VLX56" s="3112"/>
      <c r="VLY56" s="3112"/>
      <c r="VLZ56" s="3112"/>
      <c r="VMA56" s="3112"/>
      <c r="VMB56" s="3112"/>
      <c r="VMC56" s="3112"/>
      <c r="VMD56" s="3112"/>
      <c r="VME56" s="3112"/>
      <c r="VMF56" s="3112"/>
      <c r="VMG56" s="3112"/>
      <c r="VMH56" s="3112"/>
      <c r="VMI56" s="3112"/>
      <c r="VMJ56" s="3112"/>
      <c r="VMK56" s="3112"/>
      <c r="VML56" s="3112"/>
      <c r="VMM56" s="3112"/>
      <c r="VMN56" s="3112"/>
      <c r="VMO56" s="3112"/>
      <c r="VMP56" s="3112"/>
      <c r="VMQ56" s="3112"/>
      <c r="VMR56" s="3112"/>
      <c r="VMS56" s="3112"/>
      <c r="VMT56" s="3112"/>
      <c r="VMU56" s="3112"/>
      <c r="VMV56" s="3112"/>
      <c r="VMW56" s="3112"/>
      <c r="VMX56" s="3112"/>
      <c r="VMY56" s="3112"/>
      <c r="VMZ56" s="3112"/>
      <c r="VNA56" s="3112"/>
      <c r="VNB56" s="3112"/>
      <c r="VNC56" s="3112"/>
      <c r="VND56" s="3112"/>
      <c r="VNE56" s="3112"/>
      <c r="VNF56" s="3112"/>
      <c r="VNG56" s="3112"/>
      <c r="VNH56" s="3112"/>
      <c r="VNI56" s="3112"/>
      <c r="VNJ56" s="3112"/>
      <c r="VNK56" s="3112"/>
      <c r="VNL56" s="3112"/>
      <c r="VNM56" s="3112"/>
      <c r="VNN56" s="3112"/>
      <c r="VNO56" s="3112"/>
      <c r="VNP56" s="3112"/>
      <c r="VNQ56" s="3112"/>
      <c r="VNR56" s="3112"/>
      <c r="VNS56" s="3112"/>
      <c r="VNT56" s="3112"/>
      <c r="VNU56" s="3112"/>
      <c r="VNV56" s="3112"/>
      <c r="VNW56" s="3112"/>
      <c r="VNX56" s="3112"/>
      <c r="VNY56" s="3112"/>
      <c r="VNZ56" s="3112"/>
      <c r="VOA56" s="3112"/>
      <c r="VOB56" s="3112"/>
      <c r="VOC56" s="3112"/>
      <c r="VOD56" s="3112"/>
      <c r="VOE56" s="3112"/>
      <c r="VOF56" s="3112"/>
      <c r="VOG56" s="3112"/>
      <c r="VOH56" s="3112"/>
      <c r="VOI56" s="3112"/>
      <c r="VOJ56" s="3112"/>
      <c r="VOK56" s="3112"/>
      <c r="VOL56" s="3112"/>
      <c r="VOM56" s="3112"/>
      <c r="VON56" s="3112"/>
      <c r="VOO56" s="3112"/>
      <c r="VOP56" s="3112"/>
      <c r="VOQ56" s="3112"/>
      <c r="VOR56" s="3112"/>
      <c r="VOS56" s="3112"/>
      <c r="VOT56" s="3112"/>
      <c r="VOU56" s="3112"/>
      <c r="VOV56" s="3112"/>
      <c r="VOW56" s="3112"/>
      <c r="VOX56" s="3112"/>
      <c r="VOY56" s="3112"/>
      <c r="VOZ56" s="3112"/>
      <c r="VPA56" s="3112"/>
      <c r="VPB56" s="3112"/>
      <c r="VPC56" s="3112"/>
      <c r="VPD56" s="3112"/>
      <c r="VPE56" s="3112"/>
      <c r="VPF56" s="3112"/>
      <c r="VPG56" s="3112"/>
      <c r="VPH56" s="3112"/>
      <c r="VPI56" s="3112"/>
      <c r="VPJ56" s="3112"/>
      <c r="VPK56" s="3112"/>
      <c r="VPL56" s="3112"/>
      <c r="VPM56" s="3112"/>
      <c r="VPN56" s="3112"/>
      <c r="VPO56" s="3112"/>
      <c r="VPP56" s="3112"/>
      <c r="VPQ56" s="3112"/>
      <c r="VPR56" s="3112"/>
      <c r="VPS56" s="3112"/>
      <c r="VPT56" s="3112"/>
      <c r="VPU56" s="3112"/>
      <c r="VPV56" s="3112"/>
      <c r="VPW56" s="3112"/>
      <c r="VPX56" s="3112"/>
      <c r="VPY56" s="3112"/>
      <c r="VPZ56" s="3112"/>
      <c r="VQA56" s="3112"/>
      <c r="VQB56" s="3112"/>
      <c r="VQC56" s="3112"/>
      <c r="VQD56" s="3112"/>
      <c r="VQE56" s="3112"/>
      <c r="VQF56" s="3112"/>
      <c r="VQG56" s="3112"/>
      <c r="VQH56" s="3112"/>
      <c r="VQI56" s="3112"/>
      <c r="VQJ56" s="3112"/>
      <c r="VQK56" s="3112"/>
      <c r="VQL56" s="3112"/>
      <c r="VQM56" s="3112"/>
      <c r="VQN56" s="3112"/>
      <c r="VQO56" s="3112"/>
      <c r="VQP56" s="3112"/>
      <c r="VQQ56" s="3112"/>
      <c r="VQR56" s="3112"/>
      <c r="VQS56" s="3112"/>
      <c r="VQT56" s="3112"/>
      <c r="VQU56" s="3112"/>
      <c r="VQV56" s="3112"/>
      <c r="VQW56" s="3112"/>
      <c r="VQX56" s="3112"/>
      <c r="VQY56" s="3112"/>
      <c r="VQZ56" s="3112"/>
      <c r="VRA56" s="3112"/>
      <c r="VRB56" s="3112"/>
      <c r="VRC56" s="3112"/>
      <c r="VRD56" s="3112"/>
      <c r="VRE56" s="3112"/>
      <c r="VRF56" s="3112"/>
      <c r="VRG56" s="3112"/>
      <c r="VRH56" s="3112"/>
      <c r="VRI56" s="3112"/>
      <c r="VRJ56" s="3112"/>
      <c r="VRK56" s="3112"/>
      <c r="VRL56" s="3112"/>
      <c r="VRM56" s="3112"/>
      <c r="VRN56" s="3112"/>
      <c r="VRO56" s="3112"/>
      <c r="VRP56" s="3112"/>
      <c r="VRQ56" s="3112"/>
      <c r="VRR56" s="3112"/>
      <c r="VRS56" s="3112"/>
      <c r="VRT56" s="3112"/>
      <c r="VRU56" s="3112"/>
      <c r="VRV56" s="3112"/>
      <c r="VRW56" s="3112"/>
      <c r="VRX56" s="3112"/>
      <c r="VRY56" s="3112"/>
      <c r="VRZ56" s="3112"/>
      <c r="VSA56" s="3112"/>
      <c r="VSB56" s="3112"/>
      <c r="VSC56" s="3112"/>
      <c r="VSD56" s="3112"/>
      <c r="VSE56" s="3112"/>
      <c r="VSF56" s="3112"/>
      <c r="VSG56" s="3112"/>
      <c r="VSH56" s="3112"/>
      <c r="VSI56" s="3112"/>
      <c r="VSJ56" s="3112"/>
      <c r="VSK56" s="3112"/>
      <c r="VSL56" s="3112"/>
      <c r="VSM56" s="3112"/>
      <c r="VSN56" s="3112"/>
      <c r="VSO56" s="3112"/>
      <c r="VSP56" s="3112"/>
      <c r="VSQ56" s="3112"/>
      <c r="VSR56" s="3112"/>
      <c r="VSS56" s="3112"/>
      <c r="VST56" s="3112"/>
      <c r="VSU56" s="3112"/>
      <c r="VSV56" s="3112"/>
      <c r="VSW56" s="3112"/>
      <c r="VSX56" s="3112"/>
      <c r="VSY56" s="3112"/>
      <c r="VSZ56" s="3112"/>
      <c r="VTA56" s="3112"/>
      <c r="VTB56" s="3112"/>
      <c r="VTC56" s="3112"/>
      <c r="VTD56" s="3112"/>
      <c r="VTE56" s="3112"/>
      <c r="VTF56" s="3112"/>
      <c r="VTG56" s="3112"/>
      <c r="VTH56" s="3112"/>
      <c r="VTI56" s="3112"/>
      <c r="VTJ56" s="3112"/>
      <c r="VTK56" s="3112"/>
      <c r="VTL56" s="3112"/>
      <c r="VTM56" s="3112"/>
      <c r="VTN56" s="3112"/>
      <c r="VTO56" s="3112"/>
      <c r="VTP56" s="3112"/>
      <c r="VTQ56" s="3112"/>
      <c r="VTR56" s="3112"/>
      <c r="VTS56" s="3112"/>
      <c r="VTT56" s="3112"/>
      <c r="VTU56" s="3112"/>
      <c r="VTV56" s="3112"/>
      <c r="VTW56" s="3112"/>
      <c r="VTX56" s="3112"/>
      <c r="VTY56" s="3112"/>
      <c r="VTZ56" s="3112"/>
      <c r="VUA56" s="3112"/>
      <c r="VUB56" s="3112"/>
      <c r="VUC56" s="3112"/>
      <c r="VUD56" s="3112"/>
      <c r="VUE56" s="3112"/>
      <c r="VUF56" s="3112"/>
      <c r="VUG56" s="3112"/>
      <c r="VUH56" s="3112"/>
      <c r="VUI56" s="3112"/>
      <c r="VUJ56" s="3112"/>
      <c r="VUK56" s="3112"/>
      <c r="VUL56" s="3112"/>
      <c r="VUM56" s="3112"/>
      <c r="VUN56" s="3112"/>
      <c r="VUO56" s="3112"/>
      <c r="VUP56" s="3112"/>
      <c r="VUQ56" s="3112"/>
      <c r="VUR56" s="3112"/>
      <c r="VUS56" s="3112"/>
      <c r="VUT56" s="3112"/>
      <c r="VUU56" s="3112"/>
      <c r="VUV56" s="3112"/>
      <c r="VUW56" s="3112"/>
      <c r="VUX56" s="3112"/>
      <c r="VUY56" s="3112"/>
      <c r="VUZ56" s="3112"/>
      <c r="VVA56" s="3112"/>
      <c r="VVB56" s="3112"/>
      <c r="VVC56" s="3112"/>
      <c r="VVD56" s="3112"/>
      <c r="VVE56" s="3112"/>
      <c r="VVF56" s="3112"/>
      <c r="VVG56" s="3112"/>
      <c r="VVH56" s="3112"/>
      <c r="VVI56" s="3112"/>
      <c r="VVJ56" s="3112"/>
      <c r="VVK56" s="3112"/>
      <c r="VVL56" s="3112"/>
      <c r="VVM56" s="3112"/>
      <c r="VVN56" s="3112"/>
      <c r="VVO56" s="3112"/>
      <c r="VVP56" s="3112"/>
      <c r="VVQ56" s="3112"/>
      <c r="VVR56" s="3112"/>
      <c r="VVS56" s="3112"/>
      <c r="VVT56" s="3112"/>
      <c r="VVU56" s="3112"/>
      <c r="VVV56" s="3112"/>
      <c r="VVW56" s="3112"/>
      <c r="VVX56" s="3112"/>
      <c r="VVY56" s="3112"/>
      <c r="VVZ56" s="3112"/>
      <c r="VWA56" s="3112"/>
      <c r="VWB56" s="3112"/>
      <c r="VWC56" s="3112"/>
      <c r="VWD56" s="3112"/>
      <c r="VWE56" s="3112"/>
      <c r="VWF56" s="3112"/>
      <c r="VWG56" s="3112"/>
      <c r="VWH56" s="3112"/>
      <c r="VWI56" s="3112"/>
      <c r="VWJ56" s="3112"/>
      <c r="VWK56" s="3112"/>
      <c r="VWL56" s="3112"/>
      <c r="VWM56" s="3112"/>
      <c r="VWN56" s="3112"/>
      <c r="VWO56" s="3112"/>
      <c r="VWP56" s="3112"/>
      <c r="VWQ56" s="3112"/>
      <c r="VWR56" s="3112"/>
      <c r="VWS56" s="3112"/>
      <c r="VWT56" s="3112"/>
      <c r="VWU56" s="3112"/>
      <c r="VWV56" s="3112"/>
      <c r="VWW56" s="3112"/>
      <c r="VWX56" s="3112"/>
      <c r="VWY56" s="3112"/>
      <c r="VWZ56" s="3112"/>
      <c r="VXA56" s="3112"/>
      <c r="VXB56" s="3112"/>
      <c r="VXC56" s="3112"/>
      <c r="VXD56" s="3112"/>
      <c r="VXE56" s="3112"/>
      <c r="VXF56" s="3112"/>
      <c r="VXG56" s="3112"/>
      <c r="VXH56" s="3112"/>
      <c r="VXI56" s="3112"/>
      <c r="VXJ56" s="3112"/>
      <c r="VXK56" s="3112"/>
      <c r="VXL56" s="3112"/>
      <c r="VXM56" s="3112"/>
      <c r="VXN56" s="3112"/>
      <c r="VXO56" s="3112"/>
      <c r="VXP56" s="3112"/>
      <c r="VXQ56" s="3112"/>
      <c r="VXR56" s="3112"/>
      <c r="VXS56" s="3112"/>
      <c r="VXT56" s="3112"/>
      <c r="VXU56" s="3112"/>
      <c r="VXV56" s="3112"/>
      <c r="VXW56" s="3112"/>
      <c r="VXX56" s="3112"/>
      <c r="VXY56" s="3112"/>
      <c r="VXZ56" s="3112"/>
      <c r="VYA56" s="3112"/>
      <c r="VYB56" s="3112"/>
      <c r="VYC56" s="3112"/>
      <c r="VYD56" s="3112"/>
      <c r="VYE56" s="3112"/>
      <c r="VYF56" s="3112"/>
      <c r="VYG56" s="3112"/>
      <c r="VYH56" s="3112"/>
      <c r="VYI56" s="3112"/>
      <c r="VYJ56" s="3112"/>
      <c r="VYK56" s="3112"/>
      <c r="VYL56" s="3112"/>
      <c r="VYM56" s="3112"/>
      <c r="VYN56" s="3112"/>
      <c r="VYO56" s="3112"/>
      <c r="VYP56" s="3112"/>
      <c r="VYQ56" s="3112"/>
      <c r="VYR56" s="3112"/>
      <c r="VYS56" s="3112"/>
      <c r="VYT56" s="3112"/>
      <c r="VYU56" s="3112"/>
      <c r="VYV56" s="3112"/>
      <c r="VYW56" s="3112"/>
      <c r="VYX56" s="3112"/>
      <c r="VYY56" s="3112"/>
      <c r="VYZ56" s="3112"/>
      <c r="VZA56" s="3112"/>
      <c r="VZB56" s="3112"/>
      <c r="VZC56" s="3112"/>
      <c r="VZD56" s="3112"/>
      <c r="VZE56" s="3112"/>
      <c r="VZF56" s="3112"/>
      <c r="VZG56" s="3112"/>
      <c r="VZH56" s="3112"/>
      <c r="VZI56" s="3112"/>
      <c r="VZJ56" s="3112"/>
      <c r="VZK56" s="3112"/>
      <c r="VZL56" s="3112"/>
      <c r="VZM56" s="3112"/>
      <c r="VZN56" s="3112"/>
      <c r="VZO56" s="3112"/>
      <c r="VZP56" s="3112"/>
      <c r="VZQ56" s="3112"/>
      <c r="VZR56" s="3112"/>
      <c r="VZS56" s="3112"/>
      <c r="VZT56" s="3112"/>
      <c r="VZU56" s="3112"/>
      <c r="VZV56" s="3112"/>
      <c r="VZW56" s="3112"/>
      <c r="VZX56" s="3112"/>
      <c r="VZY56" s="3112"/>
      <c r="VZZ56" s="3112"/>
      <c r="WAA56" s="3112"/>
      <c r="WAB56" s="3112"/>
      <c r="WAC56" s="3112"/>
      <c r="WAD56" s="3112"/>
      <c r="WAE56" s="3112"/>
      <c r="WAF56" s="3112"/>
      <c r="WAG56" s="3112"/>
      <c r="WAH56" s="3112"/>
      <c r="WAI56" s="3112"/>
      <c r="WAJ56" s="3112"/>
      <c r="WAK56" s="3112"/>
      <c r="WAL56" s="3112"/>
      <c r="WAM56" s="3112"/>
      <c r="WAN56" s="3112"/>
      <c r="WAO56" s="3112"/>
      <c r="WAP56" s="3112"/>
      <c r="WAQ56" s="3112"/>
      <c r="WAR56" s="3112"/>
      <c r="WAS56" s="3112"/>
      <c r="WAT56" s="3112"/>
      <c r="WAU56" s="3112"/>
      <c r="WAV56" s="3112"/>
      <c r="WAW56" s="3112"/>
      <c r="WAX56" s="3112"/>
      <c r="WAY56" s="3112"/>
      <c r="WAZ56" s="3112"/>
      <c r="WBA56" s="3112"/>
      <c r="WBB56" s="3112"/>
      <c r="WBC56" s="3112"/>
      <c r="WBD56" s="3112"/>
      <c r="WBE56" s="3112"/>
      <c r="WBF56" s="3112"/>
      <c r="WBG56" s="3112"/>
      <c r="WBH56" s="3112"/>
      <c r="WBI56" s="3112"/>
      <c r="WBJ56" s="3112"/>
      <c r="WBK56" s="3112"/>
      <c r="WBL56" s="3112"/>
      <c r="WBM56" s="3112"/>
      <c r="WBN56" s="3112"/>
      <c r="WBO56" s="3112"/>
      <c r="WBP56" s="3112"/>
      <c r="WBQ56" s="3112"/>
      <c r="WBR56" s="3112"/>
      <c r="WBS56" s="3112"/>
      <c r="WBT56" s="3112"/>
      <c r="WBU56" s="3112"/>
      <c r="WBV56" s="3112"/>
      <c r="WBW56" s="3112"/>
      <c r="WBX56" s="3112"/>
      <c r="WBY56" s="3112"/>
      <c r="WBZ56" s="3112"/>
      <c r="WCA56" s="3112"/>
      <c r="WCB56" s="3112"/>
      <c r="WCC56" s="3112"/>
      <c r="WCD56" s="3112"/>
      <c r="WCE56" s="3112"/>
      <c r="WCF56" s="3112"/>
      <c r="WCG56" s="3112"/>
      <c r="WCH56" s="3112"/>
      <c r="WCI56" s="3112"/>
      <c r="WCJ56" s="3112"/>
      <c r="WCK56" s="3112"/>
      <c r="WCL56" s="3112"/>
      <c r="WCM56" s="3112"/>
      <c r="WCN56" s="3112"/>
      <c r="WCO56" s="3112"/>
      <c r="WCP56" s="3112"/>
      <c r="WCQ56" s="3112"/>
      <c r="WCR56" s="3112"/>
      <c r="WCS56" s="3112"/>
      <c r="WCT56" s="3112"/>
      <c r="WCU56" s="3112"/>
      <c r="WCV56" s="3112"/>
      <c r="WCW56" s="3112"/>
      <c r="WCX56" s="3112"/>
      <c r="WCY56" s="3112"/>
      <c r="WCZ56" s="3112"/>
      <c r="WDA56" s="3112"/>
      <c r="WDB56" s="3112"/>
      <c r="WDC56" s="3112"/>
      <c r="WDD56" s="3112"/>
      <c r="WDE56" s="3112"/>
      <c r="WDF56" s="3112"/>
      <c r="WDG56" s="3112"/>
      <c r="WDH56" s="3112"/>
      <c r="WDI56" s="3112"/>
      <c r="WDJ56" s="3112"/>
      <c r="WDK56" s="3112"/>
      <c r="WDL56" s="3112"/>
      <c r="WDM56" s="3112"/>
      <c r="WDN56" s="3112"/>
      <c r="WDO56" s="3112"/>
      <c r="WDP56" s="3112"/>
      <c r="WDQ56" s="3112"/>
      <c r="WDR56" s="3112"/>
      <c r="WDS56" s="3112"/>
      <c r="WDT56" s="3112"/>
      <c r="WDU56" s="3112"/>
      <c r="WDV56" s="3112"/>
      <c r="WDW56" s="3112"/>
      <c r="WDX56" s="3112"/>
      <c r="WDY56" s="3112"/>
      <c r="WDZ56" s="3112"/>
      <c r="WEA56" s="3112"/>
      <c r="WEB56" s="3112"/>
      <c r="WEC56" s="3112"/>
      <c r="WED56" s="3112"/>
      <c r="WEE56" s="3112"/>
      <c r="WEF56" s="3112"/>
      <c r="WEG56" s="3112"/>
      <c r="WEH56" s="3112"/>
      <c r="WEI56" s="3112"/>
      <c r="WEJ56" s="3112"/>
      <c r="WEK56" s="3112"/>
      <c r="WEL56" s="3112"/>
      <c r="WEM56" s="3112"/>
      <c r="WEN56" s="3112"/>
      <c r="WEO56" s="3112"/>
      <c r="WEP56" s="3112"/>
      <c r="WEQ56" s="3112"/>
      <c r="WER56" s="3112"/>
      <c r="WES56" s="3112"/>
      <c r="WET56" s="3112"/>
      <c r="WEU56" s="3112"/>
      <c r="WEV56" s="3112"/>
      <c r="WEW56" s="3112"/>
      <c r="WEX56" s="3112"/>
      <c r="WEY56" s="3112"/>
      <c r="WEZ56" s="3112"/>
      <c r="WFA56" s="3112"/>
      <c r="WFB56" s="3112"/>
      <c r="WFC56" s="3112"/>
      <c r="WFD56" s="3112"/>
      <c r="WFE56" s="3112"/>
      <c r="WFF56" s="3112"/>
      <c r="WFG56" s="3112"/>
      <c r="WFH56" s="3112"/>
      <c r="WFI56" s="3112"/>
      <c r="WFJ56" s="3112"/>
      <c r="WFK56" s="3112"/>
      <c r="WFL56" s="3112"/>
      <c r="WFM56" s="3112"/>
      <c r="WFN56" s="3112"/>
      <c r="WFO56" s="3112"/>
      <c r="WFP56" s="3112"/>
      <c r="WFQ56" s="3112"/>
      <c r="WFR56" s="3112"/>
      <c r="WFS56" s="3112"/>
      <c r="WFT56" s="3112"/>
      <c r="WFU56" s="3112"/>
      <c r="WFV56" s="3112"/>
      <c r="WFW56" s="3112"/>
      <c r="WFX56" s="3112"/>
      <c r="WFY56" s="3112"/>
      <c r="WFZ56" s="3112"/>
      <c r="WGA56" s="3112"/>
      <c r="WGB56" s="3112"/>
      <c r="WGC56" s="3112"/>
      <c r="WGD56" s="3112"/>
      <c r="WGE56" s="3112"/>
      <c r="WGF56" s="3112"/>
      <c r="WGG56" s="3112"/>
      <c r="WGH56" s="3112"/>
      <c r="WGI56" s="3112"/>
      <c r="WGJ56" s="3112"/>
      <c r="WGK56" s="3112"/>
      <c r="WGL56" s="3112"/>
      <c r="WGM56" s="3112"/>
      <c r="WGN56" s="3112"/>
      <c r="WGO56" s="3112"/>
      <c r="WGP56" s="3112"/>
      <c r="WGQ56" s="3112"/>
      <c r="WGR56" s="3112"/>
      <c r="WGS56" s="3112"/>
      <c r="WGT56" s="3112"/>
      <c r="WGU56" s="3112"/>
      <c r="WGV56" s="3112"/>
      <c r="WGW56" s="3112"/>
      <c r="WGX56" s="3112"/>
      <c r="WGY56" s="3112"/>
      <c r="WGZ56" s="3112"/>
      <c r="WHA56" s="3112"/>
      <c r="WHB56" s="3112"/>
      <c r="WHC56" s="3112"/>
      <c r="WHD56" s="3112"/>
      <c r="WHE56" s="3112"/>
      <c r="WHF56" s="3112"/>
      <c r="WHG56" s="3112"/>
      <c r="WHH56" s="3112"/>
      <c r="WHI56" s="3112"/>
      <c r="WHJ56" s="3112"/>
      <c r="WHK56" s="3112"/>
      <c r="WHL56" s="3112"/>
      <c r="WHM56" s="3112"/>
      <c r="WHN56" s="3112"/>
      <c r="WHO56" s="3112"/>
      <c r="WHP56" s="3112"/>
      <c r="WHQ56" s="3112"/>
      <c r="WHR56" s="3112"/>
      <c r="WHS56" s="3112"/>
      <c r="WHT56" s="3112"/>
      <c r="WHU56" s="3112"/>
      <c r="WHV56" s="3112"/>
      <c r="WHW56" s="3112"/>
      <c r="WHX56" s="3112"/>
      <c r="WHY56" s="3112"/>
      <c r="WHZ56" s="3112"/>
      <c r="WIA56" s="3112"/>
      <c r="WIB56" s="3112"/>
      <c r="WIC56" s="3112"/>
      <c r="WID56" s="3112"/>
      <c r="WIE56" s="3112"/>
      <c r="WIF56" s="3112"/>
      <c r="WIG56" s="3112"/>
      <c r="WIH56" s="3112"/>
      <c r="WII56" s="3112"/>
      <c r="WIJ56" s="3112"/>
      <c r="WIK56" s="3112"/>
      <c r="WIL56" s="3112"/>
      <c r="WIM56" s="3112"/>
      <c r="WIN56" s="3112"/>
      <c r="WIO56" s="3112"/>
      <c r="WIP56" s="3112"/>
      <c r="WIQ56" s="3112"/>
      <c r="WIR56" s="3112"/>
      <c r="WIS56" s="3112"/>
      <c r="WIT56" s="3112"/>
      <c r="WIU56" s="3112"/>
      <c r="WIV56" s="3112"/>
      <c r="WIW56" s="3112"/>
      <c r="WIX56" s="3112"/>
      <c r="WIY56" s="3112"/>
      <c r="WIZ56" s="3112"/>
      <c r="WJA56" s="3112"/>
      <c r="WJB56" s="3112"/>
      <c r="WJC56" s="3112"/>
      <c r="WJD56" s="3112"/>
      <c r="WJE56" s="3112"/>
      <c r="WJF56" s="3112"/>
      <c r="WJG56" s="3112"/>
      <c r="WJH56" s="3112"/>
      <c r="WJI56" s="3112"/>
      <c r="WJJ56" s="3112"/>
      <c r="WJK56" s="3112"/>
      <c r="WJL56" s="3112"/>
      <c r="WJM56" s="3112"/>
      <c r="WJN56" s="3112"/>
      <c r="WJO56" s="3112"/>
      <c r="WJP56" s="3112"/>
      <c r="WJQ56" s="3112"/>
      <c r="WJR56" s="3112"/>
      <c r="WJS56" s="3112"/>
      <c r="WJT56" s="3112"/>
      <c r="WJU56" s="3112"/>
      <c r="WJV56" s="3112"/>
      <c r="WJW56" s="3112"/>
      <c r="WJX56" s="3112"/>
      <c r="WJY56" s="3112"/>
      <c r="WJZ56" s="3112"/>
      <c r="WKA56" s="3112"/>
      <c r="WKB56" s="3112"/>
      <c r="WKC56" s="3112"/>
      <c r="WKD56" s="3112"/>
      <c r="WKE56" s="3112"/>
      <c r="WKF56" s="3112"/>
      <c r="WKG56" s="3112"/>
      <c r="WKH56" s="3112"/>
      <c r="WKI56" s="3112"/>
      <c r="WKJ56" s="3112"/>
      <c r="WKK56" s="3112"/>
      <c r="WKL56" s="3112"/>
      <c r="WKM56" s="3112"/>
      <c r="WKN56" s="3112"/>
      <c r="WKO56" s="3112"/>
      <c r="WKP56" s="3112"/>
      <c r="WKQ56" s="3112"/>
      <c r="WKR56" s="3112"/>
      <c r="WKS56" s="3112"/>
      <c r="WKT56" s="3112"/>
      <c r="WKU56" s="3112"/>
      <c r="WKV56" s="3112"/>
      <c r="WKW56" s="3112"/>
      <c r="WKX56" s="3112"/>
      <c r="WKY56" s="3112"/>
      <c r="WKZ56" s="3112"/>
      <c r="WLA56" s="3112"/>
      <c r="WLB56" s="3112"/>
      <c r="WLC56" s="3112"/>
      <c r="WLD56" s="3112"/>
      <c r="WLE56" s="3112"/>
      <c r="WLF56" s="3112"/>
      <c r="WLG56" s="3112"/>
      <c r="WLH56" s="3112"/>
      <c r="WLI56" s="3112"/>
      <c r="WLJ56" s="3112"/>
      <c r="WLK56" s="3112"/>
      <c r="WLL56" s="3112"/>
      <c r="WLM56" s="3112"/>
      <c r="WLN56" s="3112"/>
      <c r="WLO56" s="3112"/>
      <c r="WLP56" s="3112"/>
      <c r="WLQ56" s="3112"/>
      <c r="WLR56" s="3112"/>
      <c r="WLS56" s="3112"/>
      <c r="WLT56" s="3112"/>
      <c r="WLU56" s="3112"/>
      <c r="WLV56" s="3112"/>
      <c r="WLW56" s="3112"/>
      <c r="WLX56" s="3112"/>
      <c r="WLY56" s="3112"/>
      <c r="WLZ56" s="3112"/>
      <c r="WMA56" s="3112"/>
      <c r="WMB56" s="3112"/>
      <c r="WMC56" s="3112"/>
      <c r="WMD56" s="3112"/>
      <c r="WME56" s="3112"/>
      <c r="WMF56" s="3112"/>
      <c r="WMG56" s="3112"/>
      <c r="WMH56" s="3112"/>
      <c r="WMI56" s="3112"/>
      <c r="WMJ56" s="3112"/>
      <c r="WMK56" s="3112"/>
      <c r="WML56" s="3112"/>
      <c r="WMM56" s="3112"/>
      <c r="WMN56" s="3112"/>
      <c r="WMO56" s="3112"/>
      <c r="WMP56" s="3112"/>
      <c r="WMQ56" s="3112"/>
      <c r="WMR56" s="3112"/>
      <c r="WMS56" s="3112"/>
      <c r="WMT56" s="3112"/>
      <c r="WMU56" s="3112"/>
      <c r="WMV56" s="3112"/>
      <c r="WMW56" s="3112"/>
      <c r="WMX56" s="3112"/>
      <c r="WMY56" s="3112"/>
      <c r="WMZ56" s="3112"/>
      <c r="WNA56" s="3112"/>
      <c r="WNB56" s="3112"/>
      <c r="WNC56" s="3112"/>
      <c r="WND56" s="3112"/>
      <c r="WNE56" s="3112"/>
      <c r="WNF56" s="3112"/>
      <c r="WNG56" s="3112"/>
      <c r="WNH56" s="3112"/>
      <c r="WNI56" s="3112"/>
      <c r="WNJ56" s="3112"/>
      <c r="WNK56" s="3112"/>
      <c r="WNL56" s="3112"/>
      <c r="WNM56" s="3112"/>
      <c r="WNN56" s="3112"/>
      <c r="WNO56" s="3112"/>
      <c r="WNP56" s="3112"/>
      <c r="WNQ56" s="3112"/>
      <c r="WNR56" s="3112"/>
      <c r="WNS56" s="3112"/>
      <c r="WNT56" s="3112"/>
      <c r="WNU56" s="3112"/>
      <c r="WNV56" s="3112"/>
      <c r="WNW56" s="3112"/>
      <c r="WNX56" s="3112"/>
      <c r="WNY56" s="3112"/>
      <c r="WNZ56" s="3112"/>
      <c r="WOA56" s="3112"/>
      <c r="WOB56" s="3112"/>
      <c r="WOC56" s="3112"/>
      <c r="WOD56" s="3112"/>
      <c r="WOE56" s="3112"/>
      <c r="WOF56" s="3112"/>
      <c r="WOG56" s="3112"/>
      <c r="WOH56" s="3112"/>
      <c r="WOI56" s="3112"/>
      <c r="WOJ56" s="3112"/>
      <c r="WOK56" s="3112"/>
      <c r="WOL56" s="3112"/>
      <c r="WOM56" s="3112"/>
      <c r="WON56" s="3112"/>
      <c r="WOO56" s="3112"/>
      <c r="WOP56" s="3112"/>
      <c r="WOQ56" s="3112"/>
      <c r="WOR56" s="3112"/>
      <c r="WOS56" s="3112"/>
      <c r="WOT56" s="3112"/>
      <c r="WOU56" s="3112"/>
      <c r="WOV56" s="3112"/>
      <c r="WOW56" s="3112"/>
      <c r="WOX56" s="3112"/>
      <c r="WOY56" s="3112"/>
      <c r="WOZ56" s="3112"/>
      <c r="WPA56" s="3112"/>
      <c r="WPB56" s="3112"/>
      <c r="WPC56" s="3112"/>
      <c r="WPD56" s="3112"/>
      <c r="WPE56" s="3112"/>
      <c r="WPF56" s="3112"/>
      <c r="WPG56" s="3112"/>
      <c r="WPH56" s="3112"/>
      <c r="WPI56" s="3112"/>
      <c r="WPJ56" s="3112"/>
      <c r="WPK56" s="3112"/>
      <c r="WPL56" s="3112"/>
      <c r="WPM56" s="3112"/>
      <c r="WPN56" s="3112"/>
      <c r="WPO56" s="3112"/>
      <c r="WPP56" s="3112"/>
      <c r="WPQ56" s="3112"/>
      <c r="WPR56" s="3112"/>
      <c r="WPS56" s="3112"/>
      <c r="WPT56" s="3112"/>
      <c r="WPU56" s="3112"/>
      <c r="WPV56" s="3112"/>
      <c r="WPW56" s="3112"/>
      <c r="WPX56" s="3112"/>
      <c r="WPY56" s="3112"/>
      <c r="WPZ56" s="3112"/>
      <c r="WQA56" s="3112"/>
      <c r="WQB56" s="3112"/>
      <c r="WQC56" s="3112"/>
      <c r="WQD56" s="3112"/>
      <c r="WQE56" s="3112"/>
      <c r="WQF56" s="3112"/>
      <c r="WQG56" s="3112"/>
      <c r="WQH56" s="3112"/>
      <c r="WQI56" s="3112"/>
      <c r="WQJ56" s="3112"/>
      <c r="WQK56" s="3112"/>
      <c r="WQL56" s="3112"/>
      <c r="WQM56" s="3112"/>
      <c r="WQN56" s="3112"/>
      <c r="WQO56" s="3112"/>
      <c r="WQP56" s="3112"/>
      <c r="WQQ56" s="3112"/>
      <c r="WQR56" s="3112"/>
      <c r="WQS56" s="3112"/>
      <c r="WQT56" s="3112"/>
      <c r="WQU56" s="3112"/>
      <c r="WQV56" s="3112"/>
      <c r="WQW56" s="3112"/>
      <c r="WQX56" s="3112"/>
      <c r="WQY56" s="3112"/>
      <c r="WQZ56" s="3112"/>
      <c r="WRA56" s="3112"/>
      <c r="WRB56" s="3112"/>
      <c r="WRC56" s="3112"/>
      <c r="WRD56" s="3112"/>
      <c r="WRE56" s="3112"/>
      <c r="WRF56" s="3112"/>
      <c r="WRG56" s="3112"/>
      <c r="WRH56" s="3112"/>
      <c r="WRI56" s="3112"/>
      <c r="WRJ56" s="3112"/>
      <c r="WRK56" s="3112"/>
      <c r="WRL56" s="3112"/>
      <c r="WRM56" s="3112"/>
      <c r="WRN56" s="3112"/>
      <c r="WRO56" s="3112"/>
      <c r="WRP56" s="3112"/>
      <c r="WRQ56" s="3112"/>
      <c r="WRR56" s="3112"/>
      <c r="WRS56" s="3112"/>
      <c r="WRT56" s="3112"/>
      <c r="WRU56" s="3112"/>
      <c r="WRV56" s="3112"/>
      <c r="WRW56" s="3112"/>
      <c r="WRX56" s="3112"/>
      <c r="WRY56" s="3112"/>
      <c r="WRZ56" s="3112"/>
      <c r="WSA56" s="3112"/>
      <c r="WSB56" s="3112"/>
      <c r="WSC56" s="3112"/>
      <c r="WSD56" s="3112"/>
      <c r="WSE56" s="3112"/>
      <c r="WSF56" s="3112"/>
      <c r="WSG56" s="3112"/>
      <c r="WSH56" s="3112"/>
      <c r="WSI56" s="3112"/>
      <c r="WSJ56" s="3112"/>
      <c r="WSK56" s="3112"/>
      <c r="WSL56" s="3112"/>
      <c r="WSM56" s="3112"/>
      <c r="WSN56" s="3112"/>
      <c r="WSO56" s="3112"/>
      <c r="WSP56" s="3112"/>
      <c r="WSQ56" s="3112"/>
      <c r="WSR56" s="3112"/>
      <c r="WSS56" s="3112"/>
      <c r="WST56" s="3112"/>
      <c r="WSU56" s="3112"/>
      <c r="WSV56" s="3112"/>
      <c r="WSW56" s="3112"/>
      <c r="WSX56" s="3112"/>
      <c r="WSY56" s="3112"/>
      <c r="WSZ56" s="3112"/>
      <c r="WTA56" s="3112"/>
      <c r="WTB56" s="3112"/>
      <c r="WTC56" s="3112"/>
      <c r="WTD56" s="3112"/>
      <c r="WTE56" s="3112"/>
      <c r="WTF56" s="3112"/>
      <c r="WTG56" s="3112"/>
      <c r="WTH56" s="3112"/>
      <c r="WTI56" s="3112"/>
      <c r="WTJ56" s="3112"/>
      <c r="WTK56" s="3112"/>
      <c r="WTL56" s="3112"/>
      <c r="WTM56" s="3112"/>
      <c r="WTN56" s="3112"/>
      <c r="WTO56" s="3112"/>
      <c r="WTP56" s="3112"/>
      <c r="WTQ56" s="3112"/>
      <c r="WTR56" s="3112"/>
      <c r="WTS56" s="3112"/>
      <c r="WTT56" s="3112"/>
      <c r="WTU56" s="3112"/>
      <c r="WTV56" s="3112"/>
      <c r="WTW56" s="3112"/>
      <c r="WTX56" s="3112"/>
      <c r="WTY56" s="3112"/>
      <c r="WTZ56" s="3112"/>
      <c r="WUA56" s="3112"/>
      <c r="WUB56" s="3112"/>
      <c r="WUC56" s="3112"/>
      <c r="WUD56" s="3112"/>
      <c r="WUE56" s="3112"/>
      <c r="WUF56" s="3112"/>
      <c r="WUG56" s="3112"/>
      <c r="WUH56" s="3112"/>
      <c r="WUI56" s="3112"/>
      <c r="WUJ56" s="3112"/>
      <c r="WUK56" s="3112"/>
      <c r="WUL56" s="3112"/>
      <c r="WUM56" s="3112"/>
      <c r="WUN56" s="3112"/>
      <c r="WUO56" s="3112"/>
      <c r="WUP56" s="3112"/>
      <c r="WUQ56" s="3112"/>
      <c r="WUR56" s="3112"/>
      <c r="WUS56" s="3112"/>
      <c r="WUT56" s="3112"/>
      <c r="WUU56" s="3112"/>
      <c r="WUV56" s="3112"/>
      <c r="WUW56" s="3112"/>
      <c r="WUX56" s="3112"/>
      <c r="WUY56" s="3112"/>
      <c r="WUZ56" s="3112"/>
      <c r="WVA56" s="3112"/>
      <c r="WVB56" s="3112"/>
      <c r="WVC56" s="3112"/>
      <c r="WVD56" s="3112"/>
      <c r="WVE56" s="3112"/>
      <c r="WVF56" s="3112"/>
      <c r="WVG56" s="3112"/>
      <c r="WVH56" s="3112"/>
      <c r="WVI56" s="3112"/>
      <c r="WVJ56" s="3112"/>
      <c r="WVK56" s="3112"/>
      <c r="WVL56" s="3112"/>
      <c r="WVM56" s="3112"/>
      <c r="WVN56" s="3112"/>
      <c r="WVO56" s="3112"/>
      <c r="WVP56" s="3112"/>
      <c r="WVQ56" s="3112"/>
      <c r="WVR56" s="3112"/>
      <c r="WVS56" s="3112"/>
      <c r="WVT56" s="3112"/>
      <c r="WVU56" s="3112"/>
      <c r="WVV56" s="3112"/>
      <c r="WVW56" s="3112"/>
      <c r="WVX56" s="3112"/>
      <c r="WVY56" s="3112"/>
      <c r="WVZ56" s="3112"/>
      <c r="WWA56" s="3112"/>
      <c r="WWB56" s="3112"/>
      <c r="WWC56" s="3112"/>
      <c r="WWD56" s="3112"/>
      <c r="WWE56" s="3112"/>
      <c r="WWF56" s="3112"/>
      <c r="WWG56" s="3112"/>
      <c r="WWH56" s="3112"/>
      <c r="WWI56" s="3112"/>
      <c r="WWJ56" s="3112"/>
      <c r="WWK56" s="3112"/>
      <c r="WWL56" s="3112"/>
      <c r="WWM56" s="3112"/>
      <c r="WWN56" s="3112"/>
      <c r="WWO56" s="3112"/>
      <c r="WWP56" s="3112"/>
      <c r="WWQ56" s="3112"/>
      <c r="WWR56" s="3112"/>
      <c r="WWS56" s="3112"/>
      <c r="WWT56" s="3112"/>
      <c r="WWU56" s="3112"/>
      <c r="WWV56" s="3112"/>
      <c r="WWW56" s="3112"/>
      <c r="WWX56" s="3112"/>
      <c r="WWY56" s="3112"/>
      <c r="WWZ56" s="3112"/>
      <c r="WXA56" s="3112"/>
      <c r="WXB56" s="3112"/>
      <c r="WXC56" s="3112"/>
      <c r="WXD56" s="3112"/>
      <c r="WXE56" s="3112"/>
      <c r="WXF56" s="3112"/>
      <c r="WXG56" s="3112"/>
      <c r="WXH56" s="3112"/>
      <c r="WXI56" s="3112"/>
      <c r="WXJ56" s="3112"/>
      <c r="WXK56" s="3112"/>
      <c r="WXL56" s="3112"/>
      <c r="WXM56" s="3112"/>
      <c r="WXN56" s="3112"/>
      <c r="WXO56" s="3112"/>
      <c r="WXP56" s="3112"/>
      <c r="WXQ56" s="3112"/>
      <c r="WXR56" s="3112"/>
      <c r="WXS56" s="3112"/>
      <c r="WXT56" s="3112"/>
      <c r="WXU56" s="3112"/>
      <c r="WXV56" s="3112"/>
      <c r="WXW56" s="3112"/>
      <c r="WXX56" s="3112"/>
      <c r="WXY56" s="3112"/>
      <c r="WXZ56" s="3112"/>
      <c r="WYA56" s="3112"/>
      <c r="WYB56" s="3112"/>
      <c r="WYC56" s="3112"/>
      <c r="WYD56" s="3112"/>
      <c r="WYE56" s="3112"/>
      <c r="WYF56" s="3112"/>
      <c r="WYG56" s="3112"/>
      <c r="WYH56" s="3112"/>
      <c r="WYI56" s="3112"/>
      <c r="WYJ56" s="3112"/>
      <c r="WYK56" s="3112"/>
      <c r="WYL56" s="3112"/>
      <c r="WYM56" s="3112"/>
      <c r="WYN56" s="3112"/>
      <c r="WYO56" s="3112"/>
      <c r="WYP56" s="3112"/>
      <c r="WYQ56" s="3112"/>
      <c r="WYR56" s="3112"/>
      <c r="WYS56" s="3112"/>
      <c r="WYT56" s="3112"/>
      <c r="WYU56" s="3112"/>
      <c r="WYV56" s="3112"/>
      <c r="WYW56" s="3112"/>
      <c r="WYX56" s="3112"/>
      <c r="WYY56" s="3112"/>
      <c r="WYZ56" s="3112"/>
      <c r="WZA56" s="3112"/>
      <c r="WZB56" s="3112"/>
      <c r="WZC56" s="3112"/>
      <c r="WZD56" s="3112"/>
      <c r="WZE56" s="3112"/>
      <c r="WZF56" s="3112"/>
      <c r="WZG56" s="3112"/>
      <c r="WZH56" s="3112"/>
      <c r="WZI56" s="3112"/>
      <c r="WZJ56" s="3112"/>
      <c r="WZK56" s="3112"/>
      <c r="WZL56" s="3112"/>
      <c r="WZM56" s="3112"/>
      <c r="WZN56" s="3112"/>
      <c r="WZO56" s="3112"/>
      <c r="WZP56" s="3112"/>
      <c r="WZQ56" s="3112"/>
      <c r="WZR56" s="3112"/>
      <c r="WZS56" s="3112"/>
      <c r="WZT56" s="3112"/>
      <c r="WZU56" s="3112"/>
      <c r="WZV56" s="3112"/>
      <c r="WZW56" s="3112"/>
      <c r="WZX56" s="3112"/>
      <c r="WZY56" s="3112"/>
      <c r="WZZ56" s="3112"/>
      <c r="XAA56" s="3112"/>
      <c r="XAB56" s="3112"/>
      <c r="XAC56" s="3112"/>
      <c r="XAD56" s="3112"/>
      <c r="XAE56" s="3112"/>
      <c r="XAF56" s="3112"/>
      <c r="XAG56" s="3112"/>
      <c r="XAH56" s="3112"/>
      <c r="XAI56" s="3112"/>
      <c r="XAJ56" s="3112"/>
      <c r="XAK56" s="3112"/>
      <c r="XAL56" s="3112"/>
      <c r="XAM56" s="3112"/>
      <c r="XAN56" s="3112"/>
      <c r="XAO56" s="3112"/>
      <c r="XAP56" s="3112"/>
      <c r="XAQ56" s="3112"/>
      <c r="XAR56" s="3112"/>
      <c r="XAS56" s="3112"/>
      <c r="XAT56" s="3112"/>
      <c r="XAU56" s="3112"/>
      <c r="XAV56" s="3112"/>
      <c r="XAW56" s="3112"/>
      <c r="XAX56" s="3112"/>
      <c r="XAY56" s="3112"/>
      <c r="XAZ56" s="3112"/>
      <c r="XBA56" s="3112"/>
      <c r="XBB56" s="3112"/>
      <c r="XBC56" s="3112"/>
      <c r="XBD56" s="3112"/>
      <c r="XBE56" s="3112"/>
      <c r="XBF56" s="3112"/>
      <c r="XBG56" s="3112"/>
      <c r="XBH56" s="3112"/>
      <c r="XBI56" s="3112"/>
      <c r="XBJ56" s="3112"/>
      <c r="XBK56" s="3112"/>
      <c r="XBL56" s="3112"/>
      <c r="XBM56" s="3112"/>
      <c r="XBN56" s="3112"/>
      <c r="XBO56" s="3112"/>
      <c r="XBP56" s="3112"/>
      <c r="XBQ56" s="3112"/>
      <c r="XBR56" s="3112"/>
      <c r="XBS56" s="3112"/>
      <c r="XBT56" s="3112"/>
      <c r="XBU56" s="3112"/>
      <c r="XBV56" s="3112"/>
      <c r="XBW56" s="3112"/>
      <c r="XBX56" s="3112"/>
      <c r="XBY56" s="3112"/>
      <c r="XBZ56" s="3112"/>
      <c r="XCA56" s="3112"/>
      <c r="XCB56" s="3112"/>
      <c r="XCC56" s="3112"/>
      <c r="XCD56" s="3112"/>
      <c r="XCE56" s="3112"/>
      <c r="XCF56" s="3112"/>
      <c r="XCG56" s="3112"/>
      <c r="XCH56" s="3112"/>
      <c r="XCI56" s="3112"/>
      <c r="XCJ56" s="3112"/>
      <c r="XCK56" s="3112"/>
      <c r="XCL56" s="3112"/>
      <c r="XCM56" s="3112"/>
      <c r="XCN56" s="3112"/>
      <c r="XCO56" s="3112"/>
      <c r="XCP56" s="3112"/>
      <c r="XCQ56" s="3112"/>
      <c r="XCR56" s="3112"/>
      <c r="XCS56" s="3112"/>
      <c r="XCT56" s="3112"/>
      <c r="XCU56" s="3112"/>
      <c r="XCV56" s="3112"/>
      <c r="XCW56" s="3112"/>
      <c r="XCX56" s="3112"/>
      <c r="XCY56" s="3112"/>
      <c r="XCZ56" s="3112"/>
      <c r="XDA56" s="3112"/>
      <c r="XDB56" s="3112"/>
      <c r="XDC56" s="3112"/>
      <c r="XDD56" s="3112"/>
      <c r="XDE56" s="3112"/>
      <c r="XDF56" s="3112"/>
      <c r="XDG56" s="3112"/>
      <c r="XDH56" s="3112"/>
      <c r="XDI56" s="3112"/>
      <c r="XDJ56" s="3112"/>
      <c r="XDK56" s="3112"/>
      <c r="XDL56" s="3112"/>
      <c r="XDM56" s="3112"/>
      <c r="XDN56" s="3112"/>
      <c r="XDO56" s="3112"/>
      <c r="XDP56" s="3112"/>
      <c r="XDQ56" s="3112"/>
      <c r="XDR56" s="3112"/>
      <c r="XDS56" s="3112"/>
      <c r="XDT56" s="3112"/>
      <c r="XDU56" s="3112"/>
      <c r="XDV56" s="3112"/>
      <c r="XDW56" s="3112"/>
      <c r="XDX56" s="3112"/>
      <c r="XDY56" s="3112"/>
      <c r="XDZ56" s="3112"/>
      <c r="XEA56" s="3112"/>
      <c r="XEB56" s="3112"/>
      <c r="XEC56" s="3112"/>
      <c r="XED56" s="3112"/>
      <c r="XEE56" s="3112"/>
      <c r="XEF56" s="3112"/>
      <c r="XEG56" s="3112"/>
      <c r="XEH56" s="3112"/>
      <c r="XEI56" s="3112"/>
      <c r="XEJ56" s="3112"/>
      <c r="XEK56" s="3112"/>
      <c r="XEL56" s="3112"/>
      <c r="XEM56" s="3112"/>
      <c r="XEN56" s="3112"/>
      <c r="XEO56" s="3112"/>
      <c r="XEP56" s="3112"/>
      <c r="XEQ56" s="3112"/>
      <c r="XER56" s="3112"/>
      <c r="XES56" s="3112"/>
      <c r="XET56" s="3112"/>
      <c r="XEU56" s="3112"/>
      <c r="XEV56" s="3112"/>
      <c r="XEW56" s="3112"/>
      <c r="XEX56" s="3112"/>
      <c r="XEY56" s="3112"/>
      <c r="XEZ56" s="3112"/>
      <c r="XFA56" s="3112"/>
      <c r="XFB56" s="3112"/>
      <c r="XFC56" s="3112"/>
      <c r="XFD56" s="3112"/>
    </row>
    <row r="57" spans="1:16384" ht="15" customHeight="1">
      <c r="A57" s="3112" t="s">
        <v>2813</v>
      </c>
      <c r="B57" s="3112"/>
      <c r="C57" s="3112"/>
      <c r="D57" s="3112"/>
      <c r="E57" s="3112"/>
      <c r="F57" s="3112"/>
      <c r="G57" s="3112"/>
      <c r="H57" s="3112"/>
      <c r="I57" s="3112"/>
      <c r="J57" s="3112"/>
      <c r="K57" s="3112"/>
      <c r="L57" s="3112"/>
      <c r="M57" s="3112"/>
      <c r="N57" s="3112"/>
      <c r="O57" s="3112"/>
      <c r="P57" s="3112"/>
      <c r="Q57" s="3112"/>
      <c r="R57" s="3112"/>
      <c r="S57" s="3112"/>
      <c r="T57" s="3112"/>
      <c r="U57" s="3112"/>
      <c r="V57" s="3112"/>
      <c r="W57" s="3112"/>
      <c r="X57" s="3112"/>
      <c r="Y57" s="3112"/>
      <c r="Z57" s="3112"/>
      <c r="AA57" s="3112"/>
      <c r="AB57" s="3112"/>
      <c r="AC57" s="3112"/>
      <c r="AD57" s="3112"/>
      <c r="AE57" s="3112"/>
      <c r="AF57" s="3112"/>
      <c r="AG57" s="3112"/>
      <c r="AH57" s="3112"/>
      <c r="AI57" s="3112"/>
      <c r="AJ57" s="3112"/>
      <c r="AK57" s="3112"/>
      <c r="AL57" s="3112"/>
      <c r="AM57" s="3112"/>
      <c r="AN57" s="3112"/>
      <c r="AO57" s="3112"/>
      <c r="AP57" s="3112"/>
      <c r="AQ57" s="3112"/>
      <c r="AR57" s="3112"/>
      <c r="AS57" s="3112"/>
      <c r="AT57" s="3112"/>
      <c r="AU57" s="3112"/>
      <c r="AV57" s="3112"/>
      <c r="AW57" s="3112"/>
      <c r="AX57" s="3112"/>
      <c r="AY57" s="3112"/>
      <c r="AZ57" s="3112"/>
      <c r="BA57" s="3112"/>
      <c r="BB57" s="3112"/>
      <c r="BC57" s="3112"/>
      <c r="BD57" s="3112"/>
      <c r="BE57" s="3112"/>
      <c r="BF57" s="3112"/>
      <c r="BG57" s="3112"/>
      <c r="BH57" s="3112"/>
      <c r="BI57" s="3112"/>
      <c r="BJ57" s="3112"/>
      <c r="BK57" s="3112"/>
      <c r="BL57" s="3112"/>
      <c r="BM57" s="3112"/>
      <c r="BN57" s="3112"/>
      <c r="BO57" s="3112"/>
      <c r="BP57" s="3112"/>
      <c r="BQ57" s="3112"/>
      <c r="BR57" s="3112"/>
      <c r="BS57" s="3112"/>
      <c r="BT57" s="3112"/>
      <c r="BU57" s="3112"/>
      <c r="BV57" s="3112"/>
      <c r="BW57" s="3112"/>
      <c r="BX57" s="3112"/>
      <c r="BY57" s="3112"/>
      <c r="BZ57" s="3112"/>
      <c r="CA57" s="3112"/>
      <c r="CB57" s="3112"/>
      <c r="CC57" s="3112"/>
      <c r="CD57" s="3112"/>
      <c r="CE57" s="3112"/>
      <c r="CF57" s="3112"/>
      <c r="CG57" s="3112"/>
      <c r="CH57" s="3112"/>
      <c r="CI57" s="3112"/>
      <c r="CJ57" s="3112"/>
      <c r="CK57" s="3112"/>
      <c r="CL57" s="3112"/>
      <c r="CM57" s="3112"/>
      <c r="CN57" s="3112"/>
      <c r="CO57" s="3112"/>
      <c r="CP57" s="3112"/>
      <c r="CQ57" s="3112"/>
      <c r="CR57" s="3112"/>
      <c r="CS57" s="3112"/>
      <c r="CT57" s="3112"/>
      <c r="CU57" s="3112"/>
      <c r="CV57" s="3112"/>
      <c r="CW57" s="3112"/>
      <c r="CX57" s="3112"/>
      <c r="CY57" s="3112"/>
      <c r="CZ57" s="3112"/>
      <c r="DA57" s="3112"/>
      <c r="DB57" s="3112"/>
      <c r="DC57" s="3112"/>
      <c r="DD57" s="3112"/>
      <c r="DE57" s="3112"/>
      <c r="DF57" s="3112"/>
      <c r="DG57" s="3112"/>
      <c r="DH57" s="3112"/>
      <c r="DI57" s="3112"/>
      <c r="DJ57" s="3112"/>
      <c r="DK57" s="3112"/>
      <c r="DL57" s="3112"/>
      <c r="DM57" s="3112"/>
      <c r="DN57" s="3112"/>
      <c r="DO57" s="3112"/>
      <c r="DP57" s="3112"/>
      <c r="DQ57" s="3112"/>
      <c r="DR57" s="3112"/>
      <c r="DS57" s="3112"/>
      <c r="DT57" s="3112"/>
      <c r="DU57" s="3112"/>
      <c r="DV57" s="3112"/>
      <c r="DW57" s="3112"/>
      <c r="DX57" s="3112"/>
      <c r="DY57" s="3112"/>
      <c r="DZ57" s="3112"/>
      <c r="EA57" s="3112"/>
      <c r="EB57" s="3112"/>
      <c r="EC57" s="3112"/>
      <c r="ED57" s="3112"/>
      <c r="EE57" s="3112"/>
      <c r="EF57" s="3112"/>
      <c r="EG57" s="3112"/>
      <c r="EH57" s="3112"/>
      <c r="EI57" s="3112"/>
      <c r="EJ57" s="3112"/>
      <c r="EK57" s="3112"/>
      <c r="EL57" s="3112"/>
      <c r="EM57" s="3112"/>
      <c r="EN57" s="3112"/>
      <c r="EO57" s="3112"/>
      <c r="EP57" s="3112"/>
      <c r="EQ57" s="3112"/>
      <c r="ER57" s="3112"/>
      <c r="ES57" s="3112"/>
      <c r="ET57" s="3112"/>
      <c r="EU57" s="3112"/>
      <c r="EV57" s="3112"/>
      <c r="EW57" s="3112"/>
      <c r="EX57" s="3112"/>
      <c r="EY57" s="3112"/>
      <c r="EZ57" s="3112"/>
      <c r="FA57" s="3112"/>
      <c r="FB57" s="3112"/>
      <c r="FC57" s="3112"/>
      <c r="FD57" s="3112"/>
      <c r="FE57" s="3112"/>
      <c r="FF57" s="3112"/>
      <c r="FG57" s="3112"/>
      <c r="FH57" s="3112"/>
      <c r="FI57" s="3112"/>
      <c r="FJ57" s="3112"/>
      <c r="FK57" s="3112"/>
      <c r="FL57" s="3112"/>
      <c r="FM57" s="3112"/>
      <c r="FN57" s="3112"/>
      <c r="FO57" s="3112"/>
      <c r="FP57" s="3112"/>
      <c r="FQ57" s="3112"/>
      <c r="FR57" s="3112"/>
      <c r="FS57" s="3112"/>
      <c r="FT57" s="3112"/>
      <c r="FU57" s="3112"/>
      <c r="FV57" s="3112"/>
      <c r="FW57" s="3112"/>
      <c r="FX57" s="3112"/>
      <c r="FY57" s="3112"/>
      <c r="FZ57" s="3112"/>
      <c r="GA57" s="3112"/>
      <c r="GB57" s="3112"/>
      <c r="GC57" s="3112"/>
      <c r="GD57" s="3112"/>
      <c r="GE57" s="3112"/>
      <c r="GF57" s="3112"/>
      <c r="GG57" s="3112"/>
      <c r="GH57" s="3112"/>
      <c r="GI57" s="3112"/>
      <c r="GJ57" s="3112"/>
      <c r="GK57" s="3112"/>
      <c r="GL57" s="3112"/>
      <c r="GM57" s="3112"/>
      <c r="GN57" s="3112"/>
      <c r="GO57" s="3112"/>
      <c r="GP57" s="3112"/>
      <c r="GQ57" s="3112"/>
      <c r="GR57" s="3112"/>
      <c r="GS57" s="3112"/>
      <c r="GT57" s="3112"/>
      <c r="GU57" s="3112"/>
      <c r="GV57" s="3112"/>
      <c r="GW57" s="3112"/>
      <c r="GX57" s="3112"/>
      <c r="GY57" s="3112"/>
      <c r="GZ57" s="3112"/>
      <c r="HA57" s="3112"/>
      <c r="HB57" s="3112"/>
      <c r="HC57" s="3112"/>
      <c r="HD57" s="3112"/>
      <c r="HE57" s="3112"/>
      <c r="HF57" s="3112"/>
      <c r="HG57" s="3112"/>
      <c r="HH57" s="3112"/>
      <c r="HI57" s="3112"/>
      <c r="HJ57" s="3112"/>
      <c r="HK57" s="3112"/>
      <c r="HL57" s="3112"/>
      <c r="HM57" s="3112"/>
      <c r="HN57" s="3112"/>
      <c r="HO57" s="3112"/>
      <c r="HP57" s="3112"/>
      <c r="HQ57" s="3112"/>
      <c r="HR57" s="3112"/>
      <c r="HS57" s="3112"/>
      <c r="HT57" s="3112"/>
      <c r="HU57" s="3112"/>
      <c r="HV57" s="3112"/>
      <c r="HW57" s="3112"/>
      <c r="HX57" s="3112"/>
      <c r="HY57" s="3112"/>
      <c r="HZ57" s="3112"/>
      <c r="IA57" s="3112"/>
      <c r="IB57" s="3112"/>
      <c r="IC57" s="3112"/>
      <c r="ID57" s="3112"/>
      <c r="IE57" s="3112"/>
      <c r="IF57" s="3112"/>
      <c r="IG57" s="3112"/>
      <c r="IH57" s="3112"/>
      <c r="II57" s="3112"/>
      <c r="IJ57" s="3112"/>
      <c r="IK57" s="3112"/>
      <c r="IL57" s="3112"/>
      <c r="IM57" s="3112"/>
      <c r="IN57" s="3112"/>
      <c r="IO57" s="3112"/>
      <c r="IP57" s="3112"/>
      <c r="IQ57" s="3112"/>
      <c r="IR57" s="3112"/>
      <c r="IS57" s="3112"/>
      <c r="IT57" s="3112"/>
      <c r="IU57" s="3112"/>
      <c r="IV57" s="3112"/>
      <c r="IW57" s="3112"/>
      <c r="IX57" s="3112"/>
      <c r="IY57" s="3112"/>
      <c r="IZ57" s="3112"/>
      <c r="JA57" s="3112"/>
      <c r="JB57" s="3112"/>
      <c r="JC57" s="3112"/>
      <c r="JD57" s="3112"/>
      <c r="JE57" s="3112"/>
      <c r="JF57" s="3112"/>
      <c r="JG57" s="3112"/>
      <c r="JH57" s="3112"/>
      <c r="JI57" s="3112"/>
      <c r="JJ57" s="3112"/>
      <c r="JK57" s="3112"/>
      <c r="JL57" s="3112"/>
      <c r="JM57" s="3112"/>
      <c r="JN57" s="3112"/>
      <c r="JO57" s="3112"/>
      <c r="JP57" s="3112"/>
      <c r="JQ57" s="3112"/>
      <c r="JR57" s="3112"/>
      <c r="JS57" s="3112"/>
      <c r="JT57" s="3112"/>
      <c r="JU57" s="3112"/>
      <c r="JV57" s="3112"/>
      <c r="JW57" s="3112"/>
      <c r="JX57" s="3112"/>
      <c r="JY57" s="3112"/>
      <c r="JZ57" s="3112"/>
      <c r="KA57" s="3112"/>
      <c r="KB57" s="3112"/>
      <c r="KC57" s="3112"/>
      <c r="KD57" s="3112"/>
      <c r="KE57" s="3112"/>
      <c r="KF57" s="3112"/>
      <c r="KG57" s="3112"/>
      <c r="KH57" s="3112"/>
      <c r="KI57" s="3112"/>
      <c r="KJ57" s="3112"/>
      <c r="KK57" s="3112"/>
      <c r="KL57" s="3112"/>
      <c r="KM57" s="3112"/>
      <c r="KN57" s="3112"/>
      <c r="KO57" s="3112"/>
      <c r="KP57" s="3112"/>
      <c r="KQ57" s="3112"/>
      <c r="KR57" s="3112"/>
      <c r="KS57" s="3112"/>
      <c r="KT57" s="3112"/>
      <c r="KU57" s="3112"/>
      <c r="KV57" s="3112"/>
      <c r="KW57" s="3112"/>
      <c r="KX57" s="3112"/>
      <c r="KY57" s="3112"/>
      <c r="KZ57" s="3112"/>
      <c r="LA57" s="3112"/>
      <c r="LB57" s="3112"/>
      <c r="LC57" s="3112"/>
      <c r="LD57" s="3112"/>
      <c r="LE57" s="3112"/>
      <c r="LF57" s="3112"/>
      <c r="LG57" s="3112"/>
      <c r="LH57" s="3112"/>
      <c r="LI57" s="3112"/>
      <c r="LJ57" s="3112"/>
      <c r="LK57" s="3112"/>
      <c r="LL57" s="3112"/>
      <c r="LM57" s="3112"/>
      <c r="LN57" s="3112"/>
      <c r="LO57" s="3112"/>
      <c r="LP57" s="3112"/>
      <c r="LQ57" s="3112"/>
      <c r="LR57" s="3112"/>
      <c r="LS57" s="3112"/>
      <c r="LT57" s="3112"/>
      <c r="LU57" s="3112"/>
      <c r="LV57" s="3112"/>
      <c r="LW57" s="3112"/>
      <c r="LX57" s="3112"/>
      <c r="LY57" s="3112"/>
      <c r="LZ57" s="3112"/>
      <c r="MA57" s="3112"/>
      <c r="MB57" s="3112"/>
      <c r="MC57" s="3112"/>
      <c r="MD57" s="3112"/>
      <c r="ME57" s="3112"/>
      <c r="MF57" s="3112"/>
      <c r="MG57" s="3112"/>
      <c r="MH57" s="3112"/>
      <c r="MI57" s="3112"/>
      <c r="MJ57" s="3112"/>
      <c r="MK57" s="3112"/>
      <c r="ML57" s="3112"/>
      <c r="MM57" s="3112"/>
      <c r="MN57" s="3112"/>
      <c r="MO57" s="3112"/>
      <c r="MP57" s="3112"/>
      <c r="MQ57" s="3112"/>
      <c r="MR57" s="3112"/>
      <c r="MS57" s="3112"/>
      <c r="MT57" s="3112"/>
      <c r="MU57" s="3112"/>
      <c r="MV57" s="3112"/>
      <c r="MW57" s="3112"/>
      <c r="MX57" s="3112"/>
      <c r="MY57" s="3112"/>
      <c r="MZ57" s="3112"/>
      <c r="NA57" s="3112"/>
      <c r="NB57" s="3112"/>
      <c r="NC57" s="3112"/>
      <c r="ND57" s="3112"/>
      <c r="NE57" s="3112"/>
      <c r="NF57" s="3112"/>
      <c r="NG57" s="3112"/>
      <c r="NH57" s="3112"/>
      <c r="NI57" s="3112"/>
      <c r="NJ57" s="3112"/>
      <c r="NK57" s="3112"/>
      <c r="NL57" s="3112"/>
      <c r="NM57" s="3112"/>
      <c r="NN57" s="3112"/>
      <c r="NO57" s="3112"/>
      <c r="NP57" s="3112"/>
      <c r="NQ57" s="3112"/>
      <c r="NR57" s="3112"/>
      <c r="NS57" s="3112"/>
      <c r="NT57" s="3112"/>
      <c r="NU57" s="3112"/>
      <c r="NV57" s="3112"/>
      <c r="NW57" s="3112"/>
      <c r="NX57" s="3112"/>
      <c r="NY57" s="3112"/>
      <c r="NZ57" s="3112"/>
      <c r="OA57" s="3112"/>
      <c r="OB57" s="3112"/>
      <c r="OC57" s="3112"/>
      <c r="OD57" s="3112"/>
      <c r="OE57" s="3112"/>
      <c r="OF57" s="3112"/>
      <c r="OG57" s="3112"/>
      <c r="OH57" s="3112"/>
      <c r="OI57" s="3112"/>
      <c r="OJ57" s="3112"/>
      <c r="OK57" s="3112"/>
      <c r="OL57" s="3112"/>
      <c r="OM57" s="3112"/>
      <c r="ON57" s="3112"/>
      <c r="OO57" s="3112"/>
      <c r="OP57" s="3112"/>
      <c r="OQ57" s="3112"/>
      <c r="OR57" s="3112"/>
      <c r="OS57" s="3112"/>
      <c r="OT57" s="3112"/>
      <c r="OU57" s="3112"/>
      <c r="OV57" s="3112"/>
      <c r="OW57" s="3112"/>
      <c r="OX57" s="3112"/>
      <c r="OY57" s="3112"/>
      <c r="OZ57" s="3112"/>
      <c r="PA57" s="3112"/>
      <c r="PB57" s="3112"/>
      <c r="PC57" s="3112"/>
      <c r="PD57" s="3112"/>
      <c r="PE57" s="3112"/>
      <c r="PF57" s="3112"/>
      <c r="PG57" s="3112"/>
      <c r="PH57" s="3112"/>
      <c r="PI57" s="3112"/>
      <c r="PJ57" s="3112"/>
      <c r="PK57" s="3112"/>
      <c r="PL57" s="3112"/>
      <c r="PM57" s="3112"/>
      <c r="PN57" s="3112"/>
      <c r="PO57" s="3112"/>
      <c r="PP57" s="3112"/>
      <c r="PQ57" s="3112"/>
      <c r="PR57" s="3112"/>
      <c r="PS57" s="3112"/>
      <c r="PT57" s="3112"/>
      <c r="PU57" s="3112"/>
      <c r="PV57" s="3112"/>
      <c r="PW57" s="3112"/>
      <c r="PX57" s="3112"/>
      <c r="PY57" s="3112"/>
      <c r="PZ57" s="3112"/>
      <c r="QA57" s="3112"/>
      <c r="QB57" s="3112"/>
      <c r="QC57" s="3112"/>
      <c r="QD57" s="3112"/>
      <c r="QE57" s="3112"/>
      <c r="QF57" s="3112"/>
      <c r="QG57" s="3112"/>
      <c r="QH57" s="3112"/>
      <c r="QI57" s="3112"/>
      <c r="QJ57" s="3112"/>
      <c r="QK57" s="3112"/>
      <c r="QL57" s="3112"/>
      <c r="QM57" s="3112"/>
      <c r="QN57" s="3112"/>
      <c r="QO57" s="3112"/>
      <c r="QP57" s="3112"/>
      <c r="QQ57" s="3112"/>
      <c r="QR57" s="3112"/>
      <c r="QS57" s="3112"/>
      <c r="QT57" s="3112"/>
      <c r="QU57" s="3112"/>
      <c r="QV57" s="3112"/>
      <c r="QW57" s="3112"/>
      <c r="QX57" s="3112"/>
      <c r="QY57" s="3112"/>
      <c r="QZ57" s="3112"/>
      <c r="RA57" s="3112"/>
      <c r="RB57" s="3112"/>
      <c r="RC57" s="3112"/>
      <c r="RD57" s="3112"/>
      <c r="RE57" s="3112"/>
      <c r="RF57" s="3112"/>
      <c r="RG57" s="3112"/>
      <c r="RH57" s="3112"/>
      <c r="RI57" s="3112"/>
      <c r="RJ57" s="3112"/>
      <c r="RK57" s="3112"/>
      <c r="RL57" s="3112"/>
      <c r="RM57" s="3112"/>
      <c r="RN57" s="3112"/>
      <c r="RO57" s="3112"/>
      <c r="RP57" s="3112"/>
      <c r="RQ57" s="3112"/>
      <c r="RR57" s="3112"/>
      <c r="RS57" s="3112"/>
      <c r="RT57" s="3112"/>
      <c r="RU57" s="3112"/>
      <c r="RV57" s="3112"/>
      <c r="RW57" s="3112"/>
      <c r="RX57" s="3112"/>
      <c r="RY57" s="3112"/>
      <c r="RZ57" s="3112"/>
      <c r="SA57" s="3112"/>
      <c r="SB57" s="3112"/>
      <c r="SC57" s="3112"/>
      <c r="SD57" s="3112"/>
      <c r="SE57" s="3112"/>
      <c r="SF57" s="3112"/>
      <c r="SG57" s="3112"/>
      <c r="SH57" s="3112"/>
      <c r="SI57" s="3112"/>
      <c r="SJ57" s="3112"/>
      <c r="SK57" s="3112"/>
      <c r="SL57" s="3112"/>
      <c r="SM57" s="3112"/>
      <c r="SN57" s="3112"/>
      <c r="SO57" s="3112"/>
      <c r="SP57" s="3112"/>
      <c r="SQ57" s="3112"/>
      <c r="SR57" s="3112"/>
      <c r="SS57" s="3112"/>
      <c r="ST57" s="3112"/>
      <c r="SU57" s="3112"/>
      <c r="SV57" s="3112"/>
      <c r="SW57" s="3112"/>
      <c r="SX57" s="3112"/>
      <c r="SY57" s="3112"/>
      <c r="SZ57" s="3112"/>
      <c r="TA57" s="3112"/>
      <c r="TB57" s="3112"/>
      <c r="TC57" s="3112"/>
      <c r="TD57" s="3112"/>
      <c r="TE57" s="3112"/>
      <c r="TF57" s="3112"/>
      <c r="TG57" s="3112"/>
      <c r="TH57" s="3112"/>
      <c r="TI57" s="3112"/>
      <c r="TJ57" s="3112"/>
      <c r="TK57" s="3112"/>
      <c r="TL57" s="3112"/>
      <c r="TM57" s="3112"/>
      <c r="TN57" s="3112"/>
      <c r="TO57" s="3112"/>
      <c r="TP57" s="3112"/>
      <c r="TQ57" s="3112"/>
      <c r="TR57" s="3112"/>
      <c r="TS57" s="3112"/>
      <c r="TT57" s="3112"/>
      <c r="TU57" s="3112"/>
      <c r="TV57" s="3112"/>
      <c r="TW57" s="3112"/>
      <c r="TX57" s="3112"/>
      <c r="TY57" s="3112"/>
      <c r="TZ57" s="3112"/>
      <c r="UA57" s="3112"/>
      <c r="UB57" s="3112"/>
      <c r="UC57" s="3112"/>
      <c r="UD57" s="3112"/>
      <c r="UE57" s="3112"/>
      <c r="UF57" s="3112"/>
      <c r="UG57" s="3112"/>
      <c r="UH57" s="3112"/>
      <c r="UI57" s="3112"/>
      <c r="UJ57" s="3112"/>
      <c r="UK57" s="3112"/>
      <c r="UL57" s="3112"/>
      <c r="UM57" s="3112"/>
      <c r="UN57" s="3112"/>
      <c r="UO57" s="3112"/>
      <c r="UP57" s="3112"/>
      <c r="UQ57" s="3112"/>
      <c r="UR57" s="3112"/>
      <c r="US57" s="3112"/>
      <c r="UT57" s="3112"/>
      <c r="UU57" s="3112"/>
      <c r="UV57" s="3112"/>
      <c r="UW57" s="3112"/>
      <c r="UX57" s="3112"/>
      <c r="UY57" s="3112"/>
      <c r="UZ57" s="3112"/>
      <c r="VA57" s="3112"/>
      <c r="VB57" s="3112"/>
      <c r="VC57" s="3112"/>
      <c r="VD57" s="3112"/>
      <c r="VE57" s="3112"/>
      <c r="VF57" s="3112"/>
      <c r="VG57" s="3112"/>
      <c r="VH57" s="3112"/>
      <c r="VI57" s="3112"/>
      <c r="VJ57" s="3112"/>
      <c r="VK57" s="3112"/>
      <c r="VL57" s="3112"/>
      <c r="VM57" s="3112"/>
      <c r="VN57" s="3112"/>
      <c r="VO57" s="3112"/>
      <c r="VP57" s="3112"/>
      <c r="VQ57" s="3112"/>
      <c r="VR57" s="3112"/>
      <c r="VS57" s="3112"/>
      <c r="VT57" s="3112"/>
      <c r="VU57" s="3112"/>
      <c r="VV57" s="3112"/>
      <c r="VW57" s="3112"/>
      <c r="VX57" s="3112"/>
      <c r="VY57" s="3112"/>
      <c r="VZ57" s="3112"/>
      <c r="WA57" s="3112"/>
      <c r="WB57" s="3112"/>
      <c r="WC57" s="3112"/>
      <c r="WD57" s="3112"/>
      <c r="WE57" s="3112"/>
      <c r="WF57" s="3112"/>
      <c r="WG57" s="3112"/>
      <c r="WH57" s="3112"/>
      <c r="WI57" s="3112"/>
      <c r="WJ57" s="3112"/>
      <c r="WK57" s="3112"/>
      <c r="WL57" s="3112"/>
      <c r="WM57" s="3112"/>
      <c r="WN57" s="3112"/>
      <c r="WO57" s="3112"/>
      <c r="WP57" s="3112"/>
      <c r="WQ57" s="3112"/>
      <c r="WR57" s="3112"/>
      <c r="WS57" s="3112"/>
      <c r="WT57" s="3112"/>
      <c r="WU57" s="3112"/>
      <c r="WV57" s="3112"/>
      <c r="WW57" s="3112"/>
      <c r="WX57" s="3112"/>
      <c r="WY57" s="3112"/>
      <c r="WZ57" s="3112"/>
      <c r="XA57" s="3112"/>
      <c r="XB57" s="3112"/>
      <c r="XC57" s="3112"/>
      <c r="XD57" s="3112"/>
      <c r="XE57" s="3112"/>
      <c r="XF57" s="3112"/>
      <c r="XG57" s="3112"/>
      <c r="XH57" s="3112"/>
      <c r="XI57" s="3112"/>
      <c r="XJ57" s="3112"/>
      <c r="XK57" s="3112"/>
      <c r="XL57" s="3112"/>
      <c r="XM57" s="3112"/>
      <c r="XN57" s="3112"/>
      <c r="XO57" s="3112"/>
      <c r="XP57" s="3112"/>
      <c r="XQ57" s="3112"/>
      <c r="XR57" s="3112"/>
      <c r="XS57" s="3112"/>
      <c r="XT57" s="3112"/>
      <c r="XU57" s="3112"/>
      <c r="XV57" s="3112"/>
      <c r="XW57" s="3112"/>
      <c r="XX57" s="3112"/>
      <c r="XY57" s="3112"/>
      <c r="XZ57" s="3112"/>
      <c r="YA57" s="3112"/>
      <c r="YB57" s="3112"/>
      <c r="YC57" s="3112"/>
      <c r="YD57" s="3112"/>
      <c r="YE57" s="3112"/>
      <c r="YF57" s="3112"/>
      <c r="YG57" s="3112"/>
      <c r="YH57" s="3112"/>
      <c r="YI57" s="3112"/>
      <c r="YJ57" s="3112"/>
      <c r="YK57" s="3112"/>
      <c r="YL57" s="3112"/>
      <c r="YM57" s="3112"/>
      <c r="YN57" s="3112"/>
      <c r="YO57" s="3112"/>
      <c r="YP57" s="3112"/>
      <c r="YQ57" s="3112"/>
      <c r="YR57" s="3112"/>
      <c r="YS57" s="3112"/>
      <c r="YT57" s="3112"/>
      <c r="YU57" s="3112"/>
      <c r="YV57" s="3112"/>
      <c r="YW57" s="3112"/>
      <c r="YX57" s="3112"/>
      <c r="YY57" s="3112"/>
      <c r="YZ57" s="3112"/>
      <c r="ZA57" s="3112"/>
      <c r="ZB57" s="3112"/>
      <c r="ZC57" s="3112"/>
      <c r="ZD57" s="3112"/>
      <c r="ZE57" s="3112"/>
      <c r="ZF57" s="3112"/>
      <c r="ZG57" s="3112"/>
      <c r="ZH57" s="3112"/>
      <c r="ZI57" s="3112"/>
      <c r="ZJ57" s="3112"/>
      <c r="ZK57" s="3112"/>
      <c r="ZL57" s="3112"/>
      <c r="ZM57" s="3112"/>
      <c r="ZN57" s="3112"/>
      <c r="ZO57" s="3112"/>
      <c r="ZP57" s="3112"/>
      <c r="ZQ57" s="3112"/>
      <c r="ZR57" s="3112"/>
      <c r="ZS57" s="3112"/>
      <c r="ZT57" s="3112"/>
      <c r="ZU57" s="3112"/>
      <c r="ZV57" s="3112"/>
      <c r="ZW57" s="3112"/>
      <c r="ZX57" s="3112"/>
      <c r="ZY57" s="3112"/>
      <c r="ZZ57" s="3112"/>
      <c r="AAA57" s="3112"/>
      <c r="AAB57" s="3112"/>
      <c r="AAC57" s="3112"/>
      <c r="AAD57" s="3112"/>
      <c r="AAE57" s="3112"/>
      <c r="AAF57" s="3112"/>
      <c r="AAG57" s="3112"/>
      <c r="AAH57" s="3112"/>
      <c r="AAI57" s="3112"/>
      <c r="AAJ57" s="3112"/>
      <c r="AAK57" s="3112"/>
      <c r="AAL57" s="3112"/>
      <c r="AAM57" s="3112"/>
      <c r="AAN57" s="3112"/>
      <c r="AAO57" s="3112"/>
      <c r="AAP57" s="3112"/>
      <c r="AAQ57" s="3112"/>
      <c r="AAR57" s="3112"/>
      <c r="AAS57" s="3112"/>
      <c r="AAT57" s="3112"/>
      <c r="AAU57" s="3112"/>
      <c r="AAV57" s="3112"/>
      <c r="AAW57" s="3112"/>
      <c r="AAX57" s="3112"/>
      <c r="AAY57" s="3112"/>
      <c r="AAZ57" s="3112"/>
      <c r="ABA57" s="3112"/>
      <c r="ABB57" s="3112"/>
      <c r="ABC57" s="3112"/>
      <c r="ABD57" s="3112"/>
      <c r="ABE57" s="3112"/>
      <c r="ABF57" s="3112"/>
      <c r="ABG57" s="3112"/>
      <c r="ABH57" s="3112"/>
      <c r="ABI57" s="3112"/>
      <c r="ABJ57" s="3112"/>
      <c r="ABK57" s="3112"/>
      <c r="ABL57" s="3112"/>
      <c r="ABM57" s="3112"/>
      <c r="ABN57" s="3112"/>
      <c r="ABO57" s="3112"/>
      <c r="ABP57" s="3112"/>
      <c r="ABQ57" s="3112"/>
      <c r="ABR57" s="3112"/>
      <c r="ABS57" s="3112"/>
      <c r="ABT57" s="3112"/>
      <c r="ABU57" s="3112"/>
      <c r="ABV57" s="3112"/>
      <c r="ABW57" s="3112"/>
      <c r="ABX57" s="3112"/>
      <c r="ABY57" s="3112"/>
      <c r="ABZ57" s="3112"/>
      <c r="ACA57" s="3112"/>
      <c r="ACB57" s="3112"/>
      <c r="ACC57" s="3112"/>
      <c r="ACD57" s="3112"/>
      <c r="ACE57" s="3112"/>
      <c r="ACF57" s="3112"/>
      <c r="ACG57" s="3112"/>
      <c r="ACH57" s="3112"/>
      <c r="ACI57" s="3112"/>
      <c r="ACJ57" s="3112"/>
      <c r="ACK57" s="3112"/>
      <c r="ACL57" s="3112"/>
      <c r="ACM57" s="3112"/>
      <c r="ACN57" s="3112"/>
      <c r="ACO57" s="3112"/>
      <c r="ACP57" s="3112"/>
      <c r="ACQ57" s="3112"/>
      <c r="ACR57" s="3112"/>
      <c r="ACS57" s="3112"/>
      <c r="ACT57" s="3112"/>
      <c r="ACU57" s="3112"/>
      <c r="ACV57" s="3112"/>
      <c r="ACW57" s="3112"/>
      <c r="ACX57" s="3112"/>
      <c r="ACY57" s="3112"/>
      <c r="ACZ57" s="3112"/>
      <c r="ADA57" s="3112"/>
      <c r="ADB57" s="3112"/>
      <c r="ADC57" s="3112"/>
      <c r="ADD57" s="3112"/>
      <c r="ADE57" s="3112"/>
      <c r="ADF57" s="3112"/>
      <c r="ADG57" s="3112"/>
      <c r="ADH57" s="3112"/>
      <c r="ADI57" s="3112"/>
      <c r="ADJ57" s="3112"/>
      <c r="ADK57" s="3112"/>
      <c r="ADL57" s="3112"/>
      <c r="ADM57" s="3112"/>
      <c r="ADN57" s="3112"/>
      <c r="ADO57" s="3112"/>
      <c r="ADP57" s="3112"/>
      <c r="ADQ57" s="3112"/>
      <c r="ADR57" s="3112"/>
      <c r="ADS57" s="3112"/>
      <c r="ADT57" s="3112"/>
      <c r="ADU57" s="3112"/>
      <c r="ADV57" s="3112"/>
      <c r="ADW57" s="3112"/>
      <c r="ADX57" s="3112"/>
      <c r="ADY57" s="3112"/>
      <c r="ADZ57" s="3112"/>
      <c r="AEA57" s="3112"/>
      <c r="AEB57" s="3112"/>
      <c r="AEC57" s="3112"/>
      <c r="AED57" s="3112"/>
      <c r="AEE57" s="3112"/>
      <c r="AEF57" s="3112"/>
      <c r="AEG57" s="3112"/>
      <c r="AEH57" s="3112"/>
      <c r="AEI57" s="3112"/>
      <c r="AEJ57" s="3112"/>
      <c r="AEK57" s="3112"/>
      <c r="AEL57" s="3112"/>
      <c r="AEM57" s="3112"/>
      <c r="AEN57" s="3112"/>
      <c r="AEO57" s="3112"/>
      <c r="AEP57" s="3112"/>
      <c r="AEQ57" s="3112"/>
      <c r="AER57" s="3112"/>
      <c r="AES57" s="3112"/>
      <c r="AET57" s="3112"/>
      <c r="AEU57" s="3112"/>
      <c r="AEV57" s="3112"/>
      <c r="AEW57" s="3112"/>
      <c r="AEX57" s="3112"/>
      <c r="AEY57" s="3112"/>
      <c r="AEZ57" s="3112"/>
      <c r="AFA57" s="3112"/>
      <c r="AFB57" s="3112"/>
      <c r="AFC57" s="3112"/>
      <c r="AFD57" s="3112"/>
      <c r="AFE57" s="3112"/>
      <c r="AFF57" s="3112"/>
      <c r="AFG57" s="3112"/>
      <c r="AFH57" s="3112"/>
      <c r="AFI57" s="3112"/>
      <c r="AFJ57" s="3112"/>
      <c r="AFK57" s="3112"/>
      <c r="AFL57" s="3112"/>
      <c r="AFM57" s="3112"/>
      <c r="AFN57" s="3112"/>
      <c r="AFO57" s="3112"/>
      <c r="AFP57" s="3112"/>
      <c r="AFQ57" s="3112"/>
      <c r="AFR57" s="3112"/>
      <c r="AFS57" s="3112"/>
      <c r="AFT57" s="3112"/>
      <c r="AFU57" s="3112"/>
      <c r="AFV57" s="3112"/>
      <c r="AFW57" s="3112"/>
      <c r="AFX57" s="3112"/>
      <c r="AFY57" s="3112"/>
      <c r="AFZ57" s="3112"/>
      <c r="AGA57" s="3112"/>
      <c r="AGB57" s="3112"/>
      <c r="AGC57" s="3112"/>
      <c r="AGD57" s="3112"/>
      <c r="AGE57" s="3112"/>
      <c r="AGF57" s="3112"/>
      <c r="AGG57" s="3112"/>
      <c r="AGH57" s="3112"/>
      <c r="AGI57" s="3112"/>
      <c r="AGJ57" s="3112"/>
      <c r="AGK57" s="3112"/>
      <c r="AGL57" s="3112"/>
      <c r="AGM57" s="3112"/>
      <c r="AGN57" s="3112"/>
      <c r="AGO57" s="3112"/>
      <c r="AGP57" s="3112"/>
      <c r="AGQ57" s="3112"/>
      <c r="AGR57" s="3112"/>
      <c r="AGS57" s="3112"/>
      <c r="AGT57" s="3112"/>
      <c r="AGU57" s="3112"/>
      <c r="AGV57" s="3112"/>
      <c r="AGW57" s="3112"/>
      <c r="AGX57" s="3112"/>
      <c r="AGY57" s="3112"/>
      <c r="AGZ57" s="3112"/>
      <c r="AHA57" s="3112"/>
      <c r="AHB57" s="3112"/>
      <c r="AHC57" s="3112"/>
      <c r="AHD57" s="3112"/>
      <c r="AHE57" s="3112"/>
      <c r="AHF57" s="3112"/>
      <c r="AHG57" s="3112"/>
      <c r="AHH57" s="3112"/>
      <c r="AHI57" s="3112"/>
      <c r="AHJ57" s="3112"/>
      <c r="AHK57" s="3112"/>
      <c r="AHL57" s="3112"/>
      <c r="AHM57" s="3112"/>
      <c r="AHN57" s="3112"/>
      <c r="AHO57" s="3112"/>
      <c r="AHP57" s="3112"/>
      <c r="AHQ57" s="3112"/>
      <c r="AHR57" s="3112"/>
      <c r="AHS57" s="3112"/>
      <c r="AHT57" s="3112"/>
      <c r="AHU57" s="3112"/>
      <c r="AHV57" s="3112"/>
      <c r="AHW57" s="3112"/>
      <c r="AHX57" s="3112"/>
      <c r="AHY57" s="3112"/>
      <c r="AHZ57" s="3112"/>
      <c r="AIA57" s="3112"/>
      <c r="AIB57" s="3112"/>
      <c r="AIC57" s="3112"/>
      <c r="AID57" s="3112"/>
      <c r="AIE57" s="3112"/>
      <c r="AIF57" s="3112"/>
      <c r="AIG57" s="3112"/>
      <c r="AIH57" s="3112"/>
      <c r="AII57" s="3112"/>
      <c r="AIJ57" s="3112"/>
      <c r="AIK57" s="3112"/>
      <c r="AIL57" s="3112"/>
      <c r="AIM57" s="3112"/>
      <c r="AIN57" s="3112"/>
      <c r="AIO57" s="3112"/>
      <c r="AIP57" s="3112"/>
      <c r="AIQ57" s="3112"/>
      <c r="AIR57" s="3112"/>
      <c r="AIS57" s="3112"/>
      <c r="AIT57" s="3112"/>
      <c r="AIU57" s="3112"/>
      <c r="AIV57" s="3112"/>
      <c r="AIW57" s="3112"/>
      <c r="AIX57" s="3112"/>
      <c r="AIY57" s="3112"/>
      <c r="AIZ57" s="3112"/>
      <c r="AJA57" s="3112"/>
      <c r="AJB57" s="3112"/>
      <c r="AJC57" s="3112"/>
      <c r="AJD57" s="3112"/>
      <c r="AJE57" s="3112"/>
      <c r="AJF57" s="3112"/>
      <c r="AJG57" s="3112"/>
      <c r="AJH57" s="3112"/>
      <c r="AJI57" s="3112"/>
      <c r="AJJ57" s="3112"/>
      <c r="AJK57" s="3112"/>
      <c r="AJL57" s="3112"/>
      <c r="AJM57" s="3112"/>
      <c r="AJN57" s="3112"/>
      <c r="AJO57" s="3112"/>
      <c r="AJP57" s="3112"/>
      <c r="AJQ57" s="3112"/>
      <c r="AJR57" s="3112"/>
      <c r="AJS57" s="3112"/>
      <c r="AJT57" s="3112"/>
      <c r="AJU57" s="3112"/>
      <c r="AJV57" s="3112"/>
      <c r="AJW57" s="3112"/>
      <c r="AJX57" s="3112"/>
      <c r="AJY57" s="3112"/>
      <c r="AJZ57" s="3112"/>
      <c r="AKA57" s="3112"/>
      <c r="AKB57" s="3112"/>
      <c r="AKC57" s="3112"/>
      <c r="AKD57" s="3112"/>
      <c r="AKE57" s="3112"/>
      <c r="AKF57" s="3112"/>
      <c r="AKG57" s="3112"/>
      <c r="AKH57" s="3112"/>
      <c r="AKI57" s="3112"/>
      <c r="AKJ57" s="3112"/>
      <c r="AKK57" s="3112"/>
      <c r="AKL57" s="3112"/>
      <c r="AKM57" s="3112"/>
      <c r="AKN57" s="3112"/>
      <c r="AKO57" s="3112"/>
      <c r="AKP57" s="3112"/>
      <c r="AKQ57" s="3112"/>
      <c r="AKR57" s="3112"/>
      <c r="AKS57" s="3112"/>
      <c r="AKT57" s="3112"/>
      <c r="AKU57" s="3112"/>
      <c r="AKV57" s="3112"/>
      <c r="AKW57" s="3112"/>
      <c r="AKX57" s="3112"/>
      <c r="AKY57" s="3112"/>
      <c r="AKZ57" s="3112"/>
      <c r="ALA57" s="3112"/>
      <c r="ALB57" s="3112"/>
      <c r="ALC57" s="3112"/>
      <c r="ALD57" s="3112"/>
      <c r="ALE57" s="3112"/>
      <c r="ALF57" s="3112"/>
      <c r="ALG57" s="3112"/>
      <c r="ALH57" s="3112"/>
      <c r="ALI57" s="3112"/>
      <c r="ALJ57" s="3112"/>
      <c r="ALK57" s="3112"/>
      <c r="ALL57" s="3112"/>
      <c r="ALM57" s="3112"/>
      <c r="ALN57" s="3112"/>
      <c r="ALO57" s="3112"/>
      <c r="ALP57" s="3112"/>
      <c r="ALQ57" s="3112"/>
      <c r="ALR57" s="3112"/>
      <c r="ALS57" s="3112"/>
      <c r="ALT57" s="3112"/>
      <c r="ALU57" s="3112"/>
      <c r="ALV57" s="3112"/>
      <c r="ALW57" s="3112"/>
      <c r="ALX57" s="3112"/>
      <c r="ALY57" s="3112"/>
      <c r="ALZ57" s="3112"/>
      <c r="AMA57" s="3112"/>
      <c r="AMB57" s="3112"/>
      <c r="AMC57" s="3112"/>
      <c r="AMD57" s="3112"/>
      <c r="AME57" s="3112"/>
      <c r="AMF57" s="3112"/>
      <c r="AMG57" s="3112"/>
      <c r="AMH57" s="3112"/>
      <c r="AMI57" s="3112"/>
      <c r="AMJ57" s="3112"/>
      <c r="AMK57" s="3112"/>
      <c r="AML57" s="3112"/>
      <c r="AMM57" s="3112"/>
      <c r="AMN57" s="3112"/>
      <c r="AMO57" s="3112"/>
      <c r="AMP57" s="3112"/>
      <c r="AMQ57" s="3112"/>
      <c r="AMR57" s="3112"/>
      <c r="AMS57" s="3112"/>
      <c r="AMT57" s="3112"/>
      <c r="AMU57" s="3112"/>
      <c r="AMV57" s="3112"/>
      <c r="AMW57" s="3112"/>
      <c r="AMX57" s="3112"/>
      <c r="AMY57" s="3112"/>
      <c r="AMZ57" s="3112"/>
      <c r="ANA57" s="3112"/>
      <c r="ANB57" s="3112"/>
      <c r="ANC57" s="3112"/>
      <c r="AND57" s="3112"/>
      <c r="ANE57" s="3112"/>
      <c r="ANF57" s="3112"/>
      <c r="ANG57" s="3112"/>
      <c r="ANH57" s="3112"/>
      <c r="ANI57" s="3112"/>
      <c r="ANJ57" s="3112"/>
      <c r="ANK57" s="3112"/>
      <c r="ANL57" s="3112"/>
      <c r="ANM57" s="3112"/>
      <c r="ANN57" s="3112"/>
      <c r="ANO57" s="3112"/>
      <c r="ANP57" s="3112"/>
      <c r="ANQ57" s="3112"/>
      <c r="ANR57" s="3112"/>
      <c r="ANS57" s="3112"/>
      <c r="ANT57" s="3112"/>
      <c r="ANU57" s="3112"/>
      <c r="ANV57" s="3112"/>
      <c r="ANW57" s="3112"/>
      <c r="ANX57" s="3112"/>
      <c r="ANY57" s="3112"/>
      <c r="ANZ57" s="3112"/>
      <c r="AOA57" s="3112"/>
      <c r="AOB57" s="3112"/>
      <c r="AOC57" s="3112"/>
      <c r="AOD57" s="3112"/>
      <c r="AOE57" s="3112"/>
      <c r="AOF57" s="3112"/>
      <c r="AOG57" s="3112"/>
      <c r="AOH57" s="3112"/>
      <c r="AOI57" s="3112"/>
      <c r="AOJ57" s="3112"/>
      <c r="AOK57" s="3112"/>
      <c r="AOL57" s="3112"/>
      <c r="AOM57" s="3112"/>
      <c r="AON57" s="3112"/>
      <c r="AOO57" s="3112"/>
      <c r="AOP57" s="3112"/>
      <c r="AOQ57" s="3112"/>
      <c r="AOR57" s="3112"/>
      <c r="AOS57" s="3112"/>
      <c r="AOT57" s="3112"/>
      <c r="AOU57" s="3112"/>
      <c r="AOV57" s="3112"/>
      <c r="AOW57" s="3112"/>
      <c r="AOX57" s="3112"/>
      <c r="AOY57" s="3112"/>
      <c r="AOZ57" s="3112"/>
      <c r="APA57" s="3112"/>
      <c r="APB57" s="3112"/>
      <c r="APC57" s="3112"/>
      <c r="APD57" s="3112"/>
      <c r="APE57" s="3112"/>
      <c r="APF57" s="3112"/>
      <c r="APG57" s="3112"/>
      <c r="APH57" s="3112"/>
      <c r="API57" s="3112"/>
      <c r="APJ57" s="3112"/>
      <c r="APK57" s="3112"/>
      <c r="APL57" s="3112"/>
      <c r="APM57" s="3112"/>
      <c r="APN57" s="3112"/>
      <c r="APO57" s="3112"/>
      <c r="APP57" s="3112"/>
      <c r="APQ57" s="3112"/>
      <c r="APR57" s="3112"/>
      <c r="APS57" s="3112"/>
      <c r="APT57" s="3112"/>
      <c r="APU57" s="3112"/>
      <c r="APV57" s="3112"/>
      <c r="APW57" s="3112"/>
      <c r="APX57" s="3112"/>
      <c r="APY57" s="3112"/>
      <c r="APZ57" s="3112"/>
      <c r="AQA57" s="3112"/>
      <c r="AQB57" s="3112"/>
      <c r="AQC57" s="3112"/>
      <c r="AQD57" s="3112"/>
      <c r="AQE57" s="3112"/>
      <c r="AQF57" s="3112"/>
      <c r="AQG57" s="3112"/>
      <c r="AQH57" s="3112"/>
      <c r="AQI57" s="3112"/>
      <c r="AQJ57" s="3112"/>
      <c r="AQK57" s="3112"/>
      <c r="AQL57" s="3112"/>
      <c r="AQM57" s="3112"/>
      <c r="AQN57" s="3112"/>
      <c r="AQO57" s="3112"/>
      <c r="AQP57" s="3112"/>
      <c r="AQQ57" s="3112"/>
      <c r="AQR57" s="3112"/>
      <c r="AQS57" s="3112"/>
      <c r="AQT57" s="3112"/>
      <c r="AQU57" s="3112"/>
      <c r="AQV57" s="3112"/>
      <c r="AQW57" s="3112"/>
      <c r="AQX57" s="3112"/>
      <c r="AQY57" s="3112"/>
      <c r="AQZ57" s="3112"/>
      <c r="ARA57" s="3112"/>
      <c r="ARB57" s="3112"/>
      <c r="ARC57" s="3112"/>
      <c r="ARD57" s="3112"/>
      <c r="ARE57" s="3112"/>
      <c r="ARF57" s="3112"/>
      <c r="ARG57" s="3112"/>
      <c r="ARH57" s="3112"/>
      <c r="ARI57" s="3112"/>
      <c r="ARJ57" s="3112"/>
      <c r="ARK57" s="3112"/>
      <c r="ARL57" s="3112"/>
      <c r="ARM57" s="3112"/>
      <c r="ARN57" s="3112"/>
      <c r="ARO57" s="3112"/>
      <c r="ARP57" s="3112"/>
      <c r="ARQ57" s="3112"/>
      <c r="ARR57" s="3112"/>
      <c r="ARS57" s="3112"/>
      <c r="ART57" s="3112"/>
      <c r="ARU57" s="3112"/>
      <c r="ARV57" s="3112"/>
      <c r="ARW57" s="3112"/>
      <c r="ARX57" s="3112"/>
      <c r="ARY57" s="3112"/>
      <c r="ARZ57" s="3112"/>
      <c r="ASA57" s="3112"/>
      <c r="ASB57" s="3112"/>
      <c r="ASC57" s="3112"/>
      <c r="ASD57" s="3112"/>
      <c r="ASE57" s="3112"/>
      <c r="ASF57" s="3112"/>
      <c r="ASG57" s="3112"/>
      <c r="ASH57" s="3112"/>
      <c r="ASI57" s="3112"/>
      <c r="ASJ57" s="3112"/>
      <c r="ASK57" s="3112"/>
      <c r="ASL57" s="3112"/>
      <c r="ASM57" s="3112"/>
      <c r="ASN57" s="3112"/>
      <c r="ASO57" s="3112"/>
      <c r="ASP57" s="3112"/>
      <c r="ASQ57" s="3112"/>
      <c r="ASR57" s="3112"/>
      <c r="ASS57" s="3112"/>
      <c r="AST57" s="3112"/>
      <c r="ASU57" s="3112"/>
      <c r="ASV57" s="3112"/>
      <c r="ASW57" s="3112"/>
      <c r="ASX57" s="3112"/>
      <c r="ASY57" s="3112"/>
      <c r="ASZ57" s="3112"/>
      <c r="ATA57" s="3112"/>
      <c r="ATB57" s="3112"/>
      <c r="ATC57" s="3112"/>
      <c r="ATD57" s="3112"/>
      <c r="ATE57" s="3112"/>
      <c r="ATF57" s="3112"/>
      <c r="ATG57" s="3112"/>
      <c r="ATH57" s="3112"/>
      <c r="ATI57" s="3112"/>
      <c r="ATJ57" s="3112"/>
      <c r="ATK57" s="3112"/>
      <c r="ATL57" s="3112"/>
      <c r="ATM57" s="3112"/>
      <c r="ATN57" s="3112"/>
      <c r="ATO57" s="3112"/>
      <c r="ATP57" s="3112"/>
      <c r="ATQ57" s="3112"/>
      <c r="ATR57" s="3112"/>
      <c r="ATS57" s="3112"/>
      <c r="ATT57" s="3112"/>
      <c r="ATU57" s="3112"/>
      <c r="ATV57" s="3112"/>
      <c r="ATW57" s="3112"/>
      <c r="ATX57" s="3112"/>
      <c r="ATY57" s="3112"/>
      <c r="ATZ57" s="3112"/>
      <c r="AUA57" s="3112"/>
      <c r="AUB57" s="3112"/>
      <c r="AUC57" s="3112"/>
      <c r="AUD57" s="3112"/>
      <c r="AUE57" s="3112"/>
      <c r="AUF57" s="3112"/>
      <c r="AUG57" s="3112"/>
      <c r="AUH57" s="3112"/>
      <c r="AUI57" s="3112"/>
      <c r="AUJ57" s="3112"/>
      <c r="AUK57" s="3112"/>
      <c r="AUL57" s="3112"/>
      <c r="AUM57" s="3112"/>
      <c r="AUN57" s="3112"/>
      <c r="AUO57" s="3112"/>
      <c r="AUP57" s="3112"/>
      <c r="AUQ57" s="3112"/>
      <c r="AUR57" s="3112"/>
      <c r="AUS57" s="3112"/>
      <c r="AUT57" s="3112"/>
      <c r="AUU57" s="3112"/>
      <c r="AUV57" s="3112"/>
      <c r="AUW57" s="3112"/>
      <c r="AUX57" s="3112"/>
      <c r="AUY57" s="3112"/>
      <c r="AUZ57" s="3112"/>
      <c r="AVA57" s="3112"/>
      <c r="AVB57" s="3112"/>
      <c r="AVC57" s="3112"/>
      <c r="AVD57" s="3112"/>
      <c r="AVE57" s="3112"/>
      <c r="AVF57" s="3112"/>
      <c r="AVG57" s="3112"/>
      <c r="AVH57" s="3112"/>
      <c r="AVI57" s="3112"/>
      <c r="AVJ57" s="3112"/>
      <c r="AVK57" s="3112"/>
      <c r="AVL57" s="3112"/>
      <c r="AVM57" s="3112"/>
      <c r="AVN57" s="3112"/>
      <c r="AVO57" s="3112"/>
      <c r="AVP57" s="3112"/>
      <c r="AVQ57" s="3112"/>
      <c r="AVR57" s="3112"/>
      <c r="AVS57" s="3112"/>
      <c r="AVT57" s="3112"/>
      <c r="AVU57" s="3112"/>
      <c r="AVV57" s="3112"/>
      <c r="AVW57" s="3112"/>
      <c r="AVX57" s="3112"/>
      <c r="AVY57" s="3112"/>
      <c r="AVZ57" s="3112"/>
      <c r="AWA57" s="3112"/>
      <c r="AWB57" s="3112"/>
      <c r="AWC57" s="3112"/>
      <c r="AWD57" s="3112"/>
      <c r="AWE57" s="3112"/>
      <c r="AWF57" s="3112"/>
      <c r="AWG57" s="3112"/>
      <c r="AWH57" s="3112"/>
      <c r="AWI57" s="3112"/>
      <c r="AWJ57" s="3112"/>
      <c r="AWK57" s="3112"/>
      <c r="AWL57" s="3112"/>
      <c r="AWM57" s="3112"/>
      <c r="AWN57" s="3112"/>
      <c r="AWO57" s="3112"/>
      <c r="AWP57" s="3112"/>
      <c r="AWQ57" s="3112"/>
      <c r="AWR57" s="3112"/>
      <c r="AWS57" s="3112"/>
      <c r="AWT57" s="3112"/>
      <c r="AWU57" s="3112"/>
      <c r="AWV57" s="3112"/>
      <c r="AWW57" s="3112"/>
      <c r="AWX57" s="3112"/>
      <c r="AWY57" s="3112"/>
      <c r="AWZ57" s="3112"/>
      <c r="AXA57" s="3112"/>
      <c r="AXB57" s="3112"/>
      <c r="AXC57" s="3112"/>
      <c r="AXD57" s="3112"/>
      <c r="AXE57" s="3112"/>
      <c r="AXF57" s="3112"/>
      <c r="AXG57" s="3112"/>
      <c r="AXH57" s="3112"/>
      <c r="AXI57" s="3112"/>
      <c r="AXJ57" s="3112"/>
      <c r="AXK57" s="3112"/>
      <c r="AXL57" s="3112"/>
      <c r="AXM57" s="3112"/>
      <c r="AXN57" s="3112"/>
      <c r="AXO57" s="3112"/>
      <c r="AXP57" s="3112"/>
      <c r="AXQ57" s="3112"/>
      <c r="AXR57" s="3112"/>
      <c r="AXS57" s="3112"/>
      <c r="AXT57" s="3112"/>
      <c r="AXU57" s="3112"/>
      <c r="AXV57" s="3112"/>
      <c r="AXW57" s="3112"/>
      <c r="AXX57" s="3112"/>
      <c r="AXY57" s="3112"/>
      <c r="AXZ57" s="3112"/>
      <c r="AYA57" s="3112"/>
      <c r="AYB57" s="3112"/>
      <c r="AYC57" s="3112"/>
      <c r="AYD57" s="3112"/>
      <c r="AYE57" s="3112"/>
      <c r="AYF57" s="3112"/>
      <c r="AYG57" s="3112"/>
      <c r="AYH57" s="3112"/>
      <c r="AYI57" s="3112"/>
      <c r="AYJ57" s="3112"/>
      <c r="AYK57" s="3112"/>
      <c r="AYL57" s="3112"/>
      <c r="AYM57" s="3112"/>
      <c r="AYN57" s="3112"/>
      <c r="AYO57" s="3112"/>
      <c r="AYP57" s="3112"/>
      <c r="AYQ57" s="3112"/>
      <c r="AYR57" s="3112"/>
      <c r="AYS57" s="3112"/>
      <c r="AYT57" s="3112"/>
      <c r="AYU57" s="3112"/>
      <c r="AYV57" s="3112"/>
      <c r="AYW57" s="3112"/>
      <c r="AYX57" s="3112"/>
      <c r="AYY57" s="3112"/>
      <c r="AYZ57" s="3112"/>
      <c r="AZA57" s="3112"/>
      <c r="AZB57" s="3112"/>
      <c r="AZC57" s="3112"/>
      <c r="AZD57" s="3112"/>
      <c r="AZE57" s="3112"/>
      <c r="AZF57" s="3112"/>
      <c r="AZG57" s="3112"/>
      <c r="AZH57" s="3112"/>
      <c r="AZI57" s="3112"/>
      <c r="AZJ57" s="3112"/>
      <c r="AZK57" s="3112"/>
      <c r="AZL57" s="3112"/>
      <c r="AZM57" s="3112"/>
      <c r="AZN57" s="3112"/>
      <c r="AZO57" s="3112"/>
      <c r="AZP57" s="3112"/>
      <c r="AZQ57" s="3112"/>
      <c r="AZR57" s="3112"/>
      <c r="AZS57" s="3112"/>
      <c r="AZT57" s="3112"/>
      <c r="AZU57" s="3112"/>
      <c r="AZV57" s="3112"/>
      <c r="AZW57" s="3112"/>
      <c r="AZX57" s="3112"/>
      <c r="AZY57" s="3112"/>
      <c r="AZZ57" s="3112"/>
      <c r="BAA57" s="3112"/>
      <c r="BAB57" s="3112"/>
      <c r="BAC57" s="3112"/>
      <c r="BAD57" s="3112"/>
      <c r="BAE57" s="3112"/>
      <c r="BAF57" s="3112"/>
      <c r="BAG57" s="3112"/>
      <c r="BAH57" s="3112"/>
      <c r="BAI57" s="3112"/>
      <c r="BAJ57" s="3112"/>
      <c r="BAK57" s="3112"/>
      <c r="BAL57" s="3112"/>
      <c r="BAM57" s="3112"/>
      <c r="BAN57" s="3112"/>
      <c r="BAO57" s="3112"/>
      <c r="BAP57" s="3112"/>
      <c r="BAQ57" s="3112"/>
      <c r="BAR57" s="3112"/>
      <c r="BAS57" s="3112"/>
      <c r="BAT57" s="3112"/>
      <c r="BAU57" s="3112"/>
      <c r="BAV57" s="3112"/>
      <c r="BAW57" s="3112"/>
      <c r="BAX57" s="3112"/>
      <c r="BAY57" s="3112"/>
      <c r="BAZ57" s="3112"/>
      <c r="BBA57" s="3112"/>
      <c r="BBB57" s="3112"/>
      <c r="BBC57" s="3112"/>
      <c r="BBD57" s="3112"/>
      <c r="BBE57" s="3112"/>
      <c r="BBF57" s="3112"/>
      <c r="BBG57" s="3112"/>
      <c r="BBH57" s="3112"/>
      <c r="BBI57" s="3112"/>
      <c r="BBJ57" s="3112"/>
      <c r="BBK57" s="3112"/>
      <c r="BBL57" s="3112"/>
      <c r="BBM57" s="3112"/>
      <c r="BBN57" s="3112"/>
      <c r="BBO57" s="3112"/>
      <c r="BBP57" s="3112"/>
      <c r="BBQ57" s="3112"/>
      <c r="BBR57" s="3112"/>
      <c r="BBS57" s="3112"/>
      <c r="BBT57" s="3112"/>
      <c r="BBU57" s="3112"/>
      <c r="BBV57" s="3112"/>
      <c r="BBW57" s="3112"/>
      <c r="BBX57" s="3112"/>
      <c r="BBY57" s="3112"/>
      <c r="BBZ57" s="3112"/>
      <c r="BCA57" s="3112"/>
      <c r="BCB57" s="3112"/>
      <c r="BCC57" s="3112"/>
      <c r="BCD57" s="3112"/>
      <c r="BCE57" s="3112"/>
      <c r="BCF57" s="3112"/>
      <c r="BCG57" s="3112"/>
      <c r="BCH57" s="3112"/>
      <c r="BCI57" s="3112"/>
      <c r="BCJ57" s="3112"/>
      <c r="BCK57" s="3112"/>
      <c r="BCL57" s="3112"/>
      <c r="BCM57" s="3112"/>
      <c r="BCN57" s="3112"/>
      <c r="BCO57" s="3112"/>
      <c r="BCP57" s="3112"/>
      <c r="BCQ57" s="3112"/>
      <c r="BCR57" s="3112"/>
      <c r="BCS57" s="3112"/>
      <c r="BCT57" s="3112"/>
      <c r="BCU57" s="3112"/>
      <c r="BCV57" s="3112"/>
      <c r="BCW57" s="3112"/>
      <c r="BCX57" s="3112"/>
      <c r="BCY57" s="3112"/>
      <c r="BCZ57" s="3112"/>
      <c r="BDA57" s="3112"/>
      <c r="BDB57" s="3112"/>
      <c r="BDC57" s="3112"/>
      <c r="BDD57" s="3112"/>
      <c r="BDE57" s="3112"/>
      <c r="BDF57" s="3112"/>
      <c r="BDG57" s="3112"/>
      <c r="BDH57" s="3112"/>
      <c r="BDI57" s="3112"/>
      <c r="BDJ57" s="3112"/>
      <c r="BDK57" s="3112"/>
      <c r="BDL57" s="3112"/>
      <c r="BDM57" s="3112"/>
      <c r="BDN57" s="3112"/>
      <c r="BDO57" s="3112"/>
      <c r="BDP57" s="3112"/>
      <c r="BDQ57" s="3112"/>
      <c r="BDR57" s="3112"/>
      <c r="BDS57" s="3112"/>
      <c r="BDT57" s="3112"/>
      <c r="BDU57" s="3112"/>
      <c r="BDV57" s="3112"/>
      <c r="BDW57" s="3112"/>
      <c r="BDX57" s="3112"/>
      <c r="BDY57" s="3112"/>
      <c r="BDZ57" s="3112"/>
      <c r="BEA57" s="3112"/>
      <c r="BEB57" s="3112"/>
      <c r="BEC57" s="3112"/>
      <c r="BED57" s="3112"/>
      <c r="BEE57" s="3112"/>
      <c r="BEF57" s="3112"/>
      <c r="BEG57" s="3112"/>
      <c r="BEH57" s="3112"/>
      <c r="BEI57" s="3112"/>
      <c r="BEJ57" s="3112"/>
      <c r="BEK57" s="3112"/>
      <c r="BEL57" s="3112"/>
      <c r="BEM57" s="3112"/>
      <c r="BEN57" s="3112"/>
      <c r="BEO57" s="3112"/>
      <c r="BEP57" s="3112"/>
      <c r="BEQ57" s="3112"/>
      <c r="BER57" s="3112"/>
      <c r="BES57" s="3112"/>
      <c r="BET57" s="3112"/>
      <c r="BEU57" s="3112"/>
      <c r="BEV57" s="3112"/>
      <c r="BEW57" s="3112"/>
      <c r="BEX57" s="3112"/>
      <c r="BEY57" s="3112"/>
      <c r="BEZ57" s="3112"/>
      <c r="BFA57" s="3112"/>
      <c r="BFB57" s="3112"/>
      <c r="BFC57" s="3112"/>
      <c r="BFD57" s="3112"/>
      <c r="BFE57" s="3112"/>
      <c r="BFF57" s="3112"/>
      <c r="BFG57" s="3112"/>
      <c r="BFH57" s="3112"/>
      <c r="BFI57" s="3112"/>
      <c r="BFJ57" s="3112"/>
      <c r="BFK57" s="3112"/>
      <c r="BFL57" s="3112"/>
      <c r="BFM57" s="3112"/>
      <c r="BFN57" s="3112"/>
      <c r="BFO57" s="3112"/>
      <c r="BFP57" s="3112"/>
      <c r="BFQ57" s="3112"/>
      <c r="BFR57" s="3112"/>
      <c r="BFS57" s="3112"/>
      <c r="BFT57" s="3112"/>
      <c r="BFU57" s="3112"/>
      <c r="BFV57" s="3112"/>
      <c r="BFW57" s="3112"/>
      <c r="BFX57" s="3112"/>
      <c r="BFY57" s="3112"/>
      <c r="BFZ57" s="3112"/>
      <c r="BGA57" s="3112"/>
      <c r="BGB57" s="3112"/>
      <c r="BGC57" s="3112"/>
      <c r="BGD57" s="3112"/>
      <c r="BGE57" s="3112"/>
      <c r="BGF57" s="3112"/>
      <c r="BGG57" s="3112"/>
      <c r="BGH57" s="3112"/>
      <c r="BGI57" s="3112"/>
      <c r="BGJ57" s="3112"/>
      <c r="BGK57" s="3112"/>
      <c r="BGL57" s="3112"/>
      <c r="BGM57" s="3112"/>
      <c r="BGN57" s="3112"/>
      <c r="BGO57" s="3112"/>
      <c r="BGP57" s="3112"/>
      <c r="BGQ57" s="3112"/>
      <c r="BGR57" s="3112"/>
      <c r="BGS57" s="3112"/>
      <c r="BGT57" s="3112"/>
      <c r="BGU57" s="3112"/>
      <c r="BGV57" s="3112"/>
      <c r="BGW57" s="3112"/>
      <c r="BGX57" s="3112"/>
      <c r="BGY57" s="3112"/>
      <c r="BGZ57" s="3112"/>
      <c r="BHA57" s="3112"/>
      <c r="BHB57" s="3112"/>
      <c r="BHC57" s="3112"/>
      <c r="BHD57" s="3112"/>
      <c r="BHE57" s="3112"/>
      <c r="BHF57" s="3112"/>
      <c r="BHG57" s="3112"/>
      <c r="BHH57" s="3112"/>
      <c r="BHI57" s="3112"/>
      <c r="BHJ57" s="3112"/>
      <c r="BHK57" s="3112"/>
      <c r="BHL57" s="3112"/>
      <c r="BHM57" s="3112"/>
      <c r="BHN57" s="3112"/>
      <c r="BHO57" s="3112"/>
      <c r="BHP57" s="3112"/>
      <c r="BHQ57" s="3112"/>
      <c r="BHR57" s="3112"/>
      <c r="BHS57" s="3112"/>
      <c r="BHT57" s="3112"/>
      <c r="BHU57" s="3112"/>
      <c r="BHV57" s="3112"/>
      <c r="BHW57" s="3112"/>
      <c r="BHX57" s="3112"/>
      <c r="BHY57" s="3112"/>
      <c r="BHZ57" s="3112"/>
      <c r="BIA57" s="3112"/>
      <c r="BIB57" s="3112"/>
      <c r="BIC57" s="3112"/>
      <c r="BID57" s="3112"/>
      <c r="BIE57" s="3112"/>
      <c r="BIF57" s="3112"/>
      <c r="BIG57" s="3112"/>
      <c r="BIH57" s="3112"/>
      <c r="BII57" s="3112"/>
      <c r="BIJ57" s="3112"/>
      <c r="BIK57" s="3112"/>
      <c r="BIL57" s="3112"/>
      <c r="BIM57" s="3112"/>
      <c r="BIN57" s="3112"/>
      <c r="BIO57" s="3112"/>
      <c r="BIP57" s="3112"/>
      <c r="BIQ57" s="3112"/>
      <c r="BIR57" s="3112"/>
      <c r="BIS57" s="3112"/>
      <c r="BIT57" s="3112"/>
      <c r="BIU57" s="3112"/>
      <c r="BIV57" s="3112"/>
      <c r="BIW57" s="3112"/>
      <c r="BIX57" s="3112"/>
      <c r="BIY57" s="3112"/>
      <c r="BIZ57" s="3112"/>
      <c r="BJA57" s="3112"/>
      <c r="BJB57" s="3112"/>
      <c r="BJC57" s="3112"/>
      <c r="BJD57" s="3112"/>
      <c r="BJE57" s="3112"/>
      <c r="BJF57" s="3112"/>
      <c r="BJG57" s="3112"/>
      <c r="BJH57" s="3112"/>
      <c r="BJI57" s="3112"/>
      <c r="BJJ57" s="3112"/>
      <c r="BJK57" s="3112"/>
      <c r="BJL57" s="3112"/>
      <c r="BJM57" s="3112"/>
      <c r="BJN57" s="3112"/>
      <c r="BJO57" s="3112"/>
      <c r="BJP57" s="3112"/>
      <c r="BJQ57" s="3112"/>
      <c r="BJR57" s="3112"/>
      <c r="BJS57" s="3112"/>
      <c r="BJT57" s="3112"/>
      <c r="BJU57" s="3112"/>
      <c r="BJV57" s="3112"/>
      <c r="BJW57" s="3112"/>
      <c r="BJX57" s="3112"/>
      <c r="BJY57" s="3112"/>
      <c r="BJZ57" s="3112"/>
      <c r="BKA57" s="3112"/>
      <c r="BKB57" s="3112"/>
      <c r="BKC57" s="3112"/>
      <c r="BKD57" s="3112"/>
      <c r="BKE57" s="3112"/>
      <c r="BKF57" s="3112"/>
      <c r="BKG57" s="3112"/>
      <c r="BKH57" s="3112"/>
      <c r="BKI57" s="3112"/>
      <c r="BKJ57" s="3112"/>
      <c r="BKK57" s="3112"/>
      <c r="BKL57" s="3112"/>
      <c r="BKM57" s="3112"/>
      <c r="BKN57" s="3112"/>
      <c r="BKO57" s="3112"/>
      <c r="BKP57" s="3112"/>
      <c r="BKQ57" s="3112"/>
      <c r="BKR57" s="3112"/>
      <c r="BKS57" s="3112"/>
      <c r="BKT57" s="3112"/>
      <c r="BKU57" s="3112"/>
      <c r="BKV57" s="3112"/>
      <c r="BKW57" s="3112"/>
      <c r="BKX57" s="3112"/>
      <c r="BKY57" s="3112"/>
      <c r="BKZ57" s="3112"/>
      <c r="BLA57" s="3112"/>
      <c r="BLB57" s="3112"/>
      <c r="BLC57" s="3112"/>
      <c r="BLD57" s="3112"/>
      <c r="BLE57" s="3112"/>
      <c r="BLF57" s="3112"/>
      <c r="BLG57" s="3112"/>
      <c r="BLH57" s="3112"/>
      <c r="BLI57" s="3112"/>
      <c r="BLJ57" s="3112"/>
      <c r="BLK57" s="3112"/>
      <c r="BLL57" s="3112"/>
      <c r="BLM57" s="3112"/>
      <c r="BLN57" s="3112"/>
      <c r="BLO57" s="3112"/>
      <c r="BLP57" s="3112"/>
      <c r="BLQ57" s="3112"/>
      <c r="BLR57" s="3112"/>
      <c r="BLS57" s="3112"/>
      <c r="BLT57" s="3112"/>
      <c r="BLU57" s="3112"/>
      <c r="BLV57" s="3112"/>
      <c r="BLW57" s="3112"/>
      <c r="BLX57" s="3112"/>
      <c r="BLY57" s="3112"/>
      <c r="BLZ57" s="3112"/>
      <c r="BMA57" s="3112"/>
      <c r="BMB57" s="3112"/>
      <c r="BMC57" s="3112"/>
      <c r="BMD57" s="3112"/>
      <c r="BME57" s="3112"/>
      <c r="BMF57" s="3112"/>
      <c r="BMG57" s="3112"/>
      <c r="BMH57" s="3112"/>
      <c r="BMI57" s="3112"/>
      <c r="BMJ57" s="3112"/>
      <c r="BMK57" s="3112"/>
      <c r="BML57" s="3112"/>
      <c r="BMM57" s="3112"/>
      <c r="BMN57" s="3112"/>
      <c r="BMO57" s="3112"/>
      <c r="BMP57" s="3112"/>
      <c r="BMQ57" s="3112"/>
      <c r="BMR57" s="3112"/>
      <c r="BMS57" s="3112"/>
      <c r="BMT57" s="3112"/>
      <c r="BMU57" s="3112"/>
      <c r="BMV57" s="3112"/>
      <c r="BMW57" s="3112"/>
      <c r="BMX57" s="3112"/>
      <c r="BMY57" s="3112"/>
      <c r="BMZ57" s="3112"/>
      <c r="BNA57" s="3112"/>
      <c r="BNB57" s="3112"/>
      <c r="BNC57" s="3112"/>
      <c r="BND57" s="3112"/>
      <c r="BNE57" s="3112"/>
      <c r="BNF57" s="3112"/>
      <c r="BNG57" s="3112"/>
      <c r="BNH57" s="3112"/>
      <c r="BNI57" s="3112"/>
      <c r="BNJ57" s="3112"/>
      <c r="BNK57" s="3112"/>
      <c r="BNL57" s="3112"/>
      <c r="BNM57" s="3112"/>
      <c r="BNN57" s="3112"/>
      <c r="BNO57" s="3112"/>
      <c r="BNP57" s="3112"/>
      <c r="BNQ57" s="3112"/>
      <c r="BNR57" s="3112"/>
      <c r="BNS57" s="3112"/>
      <c r="BNT57" s="3112"/>
      <c r="BNU57" s="3112"/>
      <c r="BNV57" s="3112"/>
      <c r="BNW57" s="3112"/>
      <c r="BNX57" s="3112"/>
      <c r="BNY57" s="3112"/>
      <c r="BNZ57" s="3112"/>
      <c r="BOA57" s="3112"/>
      <c r="BOB57" s="3112"/>
      <c r="BOC57" s="3112"/>
      <c r="BOD57" s="3112"/>
      <c r="BOE57" s="3112"/>
      <c r="BOF57" s="3112"/>
      <c r="BOG57" s="3112"/>
      <c r="BOH57" s="3112"/>
      <c r="BOI57" s="3112"/>
      <c r="BOJ57" s="3112"/>
      <c r="BOK57" s="3112"/>
      <c r="BOL57" s="3112"/>
      <c r="BOM57" s="3112"/>
      <c r="BON57" s="3112"/>
      <c r="BOO57" s="3112"/>
      <c r="BOP57" s="3112"/>
      <c r="BOQ57" s="3112"/>
      <c r="BOR57" s="3112"/>
      <c r="BOS57" s="3112"/>
      <c r="BOT57" s="3112"/>
      <c r="BOU57" s="3112"/>
      <c r="BOV57" s="3112"/>
      <c r="BOW57" s="3112"/>
      <c r="BOX57" s="3112"/>
      <c r="BOY57" s="3112"/>
      <c r="BOZ57" s="3112"/>
      <c r="BPA57" s="3112"/>
      <c r="BPB57" s="3112"/>
      <c r="BPC57" s="3112"/>
      <c r="BPD57" s="3112"/>
      <c r="BPE57" s="3112"/>
      <c r="BPF57" s="3112"/>
      <c r="BPG57" s="3112"/>
      <c r="BPH57" s="3112"/>
      <c r="BPI57" s="3112"/>
      <c r="BPJ57" s="3112"/>
      <c r="BPK57" s="3112"/>
      <c r="BPL57" s="3112"/>
      <c r="BPM57" s="3112"/>
      <c r="BPN57" s="3112"/>
      <c r="BPO57" s="3112"/>
      <c r="BPP57" s="3112"/>
      <c r="BPQ57" s="3112"/>
      <c r="BPR57" s="3112"/>
      <c r="BPS57" s="3112"/>
      <c r="BPT57" s="3112"/>
      <c r="BPU57" s="3112"/>
      <c r="BPV57" s="3112"/>
      <c r="BPW57" s="3112"/>
      <c r="BPX57" s="3112"/>
      <c r="BPY57" s="3112"/>
      <c r="BPZ57" s="3112"/>
      <c r="BQA57" s="3112"/>
      <c r="BQB57" s="3112"/>
      <c r="BQC57" s="3112"/>
      <c r="BQD57" s="3112"/>
      <c r="BQE57" s="3112"/>
      <c r="BQF57" s="3112"/>
      <c r="BQG57" s="3112"/>
      <c r="BQH57" s="3112"/>
      <c r="BQI57" s="3112"/>
      <c r="BQJ57" s="3112"/>
      <c r="BQK57" s="3112"/>
      <c r="BQL57" s="3112"/>
      <c r="BQM57" s="3112"/>
      <c r="BQN57" s="3112"/>
      <c r="BQO57" s="3112"/>
      <c r="BQP57" s="3112"/>
      <c r="BQQ57" s="3112"/>
      <c r="BQR57" s="3112"/>
      <c r="BQS57" s="3112"/>
      <c r="BQT57" s="3112"/>
      <c r="BQU57" s="3112"/>
      <c r="BQV57" s="3112"/>
      <c r="BQW57" s="3112"/>
      <c r="BQX57" s="3112"/>
      <c r="BQY57" s="3112"/>
      <c r="BQZ57" s="3112"/>
      <c r="BRA57" s="3112"/>
      <c r="BRB57" s="3112"/>
      <c r="BRC57" s="3112"/>
      <c r="BRD57" s="3112"/>
      <c r="BRE57" s="3112"/>
      <c r="BRF57" s="3112"/>
      <c r="BRG57" s="3112"/>
      <c r="BRH57" s="3112"/>
      <c r="BRI57" s="3112"/>
      <c r="BRJ57" s="3112"/>
      <c r="BRK57" s="3112"/>
      <c r="BRL57" s="3112"/>
      <c r="BRM57" s="3112"/>
      <c r="BRN57" s="3112"/>
      <c r="BRO57" s="3112"/>
      <c r="BRP57" s="3112"/>
      <c r="BRQ57" s="3112"/>
      <c r="BRR57" s="3112"/>
      <c r="BRS57" s="3112"/>
      <c r="BRT57" s="3112"/>
      <c r="BRU57" s="3112"/>
      <c r="BRV57" s="3112"/>
      <c r="BRW57" s="3112"/>
      <c r="BRX57" s="3112"/>
      <c r="BRY57" s="3112"/>
      <c r="BRZ57" s="3112"/>
      <c r="BSA57" s="3112"/>
      <c r="BSB57" s="3112"/>
      <c r="BSC57" s="3112"/>
      <c r="BSD57" s="3112"/>
      <c r="BSE57" s="3112"/>
      <c r="BSF57" s="3112"/>
      <c r="BSG57" s="3112"/>
      <c r="BSH57" s="3112"/>
      <c r="BSI57" s="3112"/>
      <c r="BSJ57" s="3112"/>
      <c r="BSK57" s="3112"/>
      <c r="BSL57" s="3112"/>
      <c r="BSM57" s="3112"/>
      <c r="BSN57" s="3112"/>
      <c r="BSO57" s="3112"/>
      <c r="BSP57" s="3112"/>
      <c r="BSQ57" s="3112"/>
      <c r="BSR57" s="3112"/>
      <c r="BSS57" s="3112"/>
      <c r="BST57" s="3112"/>
      <c r="BSU57" s="3112"/>
      <c r="BSV57" s="3112"/>
      <c r="BSW57" s="3112"/>
      <c r="BSX57" s="3112"/>
      <c r="BSY57" s="3112"/>
      <c r="BSZ57" s="3112"/>
      <c r="BTA57" s="3112"/>
      <c r="BTB57" s="3112"/>
      <c r="BTC57" s="3112"/>
      <c r="BTD57" s="3112"/>
      <c r="BTE57" s="3112"/>
      <c r="BTF57" s="3112"/>
      <c r="BTG57" s="3112"/>
      <c r="BTH57" s="3112"/>
      <c r="BTI57" s="3112"/>
      <c r="BTJ57" s="3112"/>
      <c r="BTK57" s="3112"/>
      <c r="BTL57" s="3112"/>
      <c r="BTM57" s="3112"/>
      <c r="BTN57" s="3112"/>
      <c r="BTO57" s="3112"/>
      <c r="BTP57" s="3112"/>
      <c r="BTQ57" s="3112"/>
      <c r="BTR57" s="3112"/>
      <c r="BTS57" s="3112"/>
      <c r="BTT57" s="3112"/>
      <c r="BTU57" s="3112"/>
      <c r="BTV57" s="3112"/>
      <c r="BTW57" s="3112"/>
      <c r="BTX57" s="3112"/>
      <c r="BTY57" s="3112"/>
      <c r="BTZ57" s="3112"/>
      <c r="BUA57" s="3112"/>
      <c r="BUB57" s="3112"/>
      <c r="BUC57" s="3112"/>
      <c r="BUD57" s="3112"/>
      <c r="BUE57" s="3112"/>
      <c r="BUF57" s="3112"/>
      <c r="BUG57" s="3112"/>
      <c r="BUH57" s="3112"/>
      <c r="BUI57" s="3112"/>
      <c r="BUJ57" s="3112"/>
      <c r="BUK57" s="3112"/>
      <c r="BUL57" s="3112"/>
      <c r="BUM57" s="3112"/>
      <c r="BUN57" s="3112"/>
      <c r="BUO57" s="3112"/>
      <c r="BUP57" s="3112"/>
      <c r="BUQ57" s="3112"/>
      <c r="BUR57" s="3112"/>
      <c r="BUS57" s="3112"/>
      <c r="BUT57" s="3112"/>
      <c r="BUU57" s="3112"/>
      <c r="BUV57" s="3112"/>
      <c r="BUW57" s="3112"/>
      <c r="BUX57" s="3112"/>
      <c r="BUY57" s="3112"/>
      <c r="BUZ57" s="3112"/>
      <c r="BVA57" s="3112"/>
      <c r="BVB57" s="3112"/>
      <c r="BVC57" s="3112"/>
      <c r="BVD57" s="3112"/>
      <c r="BVE57" s="3112"/>
      <c r="BVF57" s="3112"/>
      <c r="BVG57" s="3112"/>
      <c r="BVH57" s="3112"/>
      <c r="BVI57" s="3112"/>
      <c r="BVJ57" s="3112"/>
      <c r="BVK57" s="3112"/>
      <c r="BVL57" s="3112"/>
      <c r="BVM57" s="3112"/>
      <c r="BVN57" s="3112"/>
      <c r="BVO57" s="3112"/>
      <c r="BVP57" s="3112"/>
      <c r="BVQ57" s="3112"/>
      <c r="BVR57" s="3112"/>
      <c r="BVS57" s="3112"/>
      <c r="BVT57" s="3112"/>
      <c r="BVU57" s="3112"/>
      <c r="BVV57" s="3112"/>
      <c r="BVW57" s="3112"/>
      <c r="BVX57" s="3112"/>
      <c r="BVY57" s="3112"/>
      <c r="BVZ57" s="3112"/>
      <c r="BWA57" s="3112"/>
      <c r="BWB57" s="3112"/>
      <c r="BWC57" s="3112"/>
      <c r="BWD57" s="3112"/>
      <c r="BWE57" s="3112"/>
      <c r="BWF57" s="3112"/>
      <c r="BWG57" s="3112"/>
      <c r="BWH57" s="3112"/>
      <c r="BWI57" s="3112"/>
      <c r="BWJ57" s="3112"/>
      <c r="BWK57" s="3112"/>
      <c r="BWL57" s="3112"/>
      <c r="BWM57" s="3112"/>
      <c r="BWN57" s="3112"/>
      <c r="BWO57" s="3112"/>
      <c r="BWP57" s="3112"/>
      <c r="BWQ57" s="3112"/>
      <c r="BWR57" s="3112"/>
      <c r="BWS57" s="3112"/>
      <c r="BWT57" s="3112"/>
      <c r="BWU57" s="3112"/>
      <c r="BWV57" s="3112"/>
      <c r="BWW57" s="3112"/>
      <c r="BWX57" s="3112"/>
      <c r="BWY57" s="3112"/>
      <c r="BWZ57" s="3112"/>
      <c r="BXA57" s="3112"/>
      <c r="BXB57" s="3112"/>
      <c r="BXC57" s="3112"/>
      <c r="BXD57" s="3112"/>
      <c r="BXE57" s="3112"/>
      <c r="BXF57" s="3112"/>
      <c r="BXG57" s="3112"/>
      <c r="BXH57" s="3112"/>
      <c r="BXI57" s="3112"/>
      <c r="BXJ57" s="3112"/>
      <c r="BXK57" s="3112"/>
      <c r="BXL57" s="3112"/>
      <c r="BXM57" s="3112"/>
      <c r="BXN57" s="3112"/>
      <c r="BXO57" s="3112"/>
      <c r="BXP57" s="3112"/>
      <c r="BXQ57" s="3112"/>
      <c r="BXR57" s="3112"/>
      <c r="BXS57" s="3112"/>
      <c r="BXT57" s="3112"/>
      <c r="BXU57" s="3112"/>
      <c r="BXV57" s="3112"/>
      <c r="BXW57" s="3112"/>
      <c r="BXX57" s="3112"/>
      <c r="BXY57" s="3112"/>
      <c r="BXZ57" s="3112"/>
      <c r="BYA57" s="3112"/>
      <c r="BYB57" s="3112"/>
      <c r="BYC57" s="3112"/>
      <c r="BYD57" s="3112"/>
      <c r="BYE57" s="3112"/>
      <c r="BYF57" s="3112"/>
      <c r="BYG57" s="3112"/>
      <c r="BYH57" s="3112"/>
      <c r="BYI57" s="3112"/>
      <c r="BYJ57" s="3112"/>
      <c r="BYK57" s="3112"/>
      <c r="BYL57" s="3112"/>
      <c r="BYM57" s="3112"/>
      <c r="BYN57" s="3112"/>
      <c r="BYO57" s="3112"/>
      <c r="BYP57" s="3112"/>
      <c r="BYQ57" s="3112"/>
      <c r="BYR57" s="3112"/>
      <c r="BYS57" s="3112"/>
      <c r="BYT57" s="3112"/>
      <c r="BYU57" s="3112"/>
      <c r="BYV57" s="3112"/>
      <c r="BYW57" s="3112"/>
      <c r="BYX57" s="3112"/>
      <c r="BYY57" s="3112"/>
      <c r="BYZ57" s="3112"/>
      <c r="BZA57" s="3112"/>
      <c r="BZB57" s="3112"/>
      <c r="BZC57" s="3112"/>
      <c r="BZD57" s="3112"/>
      <c r="BZE57" s="3112"/>
      <c r="BZF57" s="3112"/>
      <c r="BZG57" s="3112"/>
      <c r="BZH57" s="3112"/>
      <c r="BZI57" s="3112"/>
      <c r="BZJ57" s="3112"/>
      <c r="BZK57" s="3112"/>
      <c r="BZL57" s="3112"/>
      <c r="BZM57" s="3112"/>
      <c r="BZN57" s="3112"/>
      <c r="BZO57" s="3112"/>
      <c r="BZP57" s="3112"/>
      <c r="BZQ57" s="3112"/>
      <c r="BZR57" s="3112"/>
      <c r="BZS57" s="3112"/>
      <c r="BZT57" s="3112"/>
      <c r="BZU57" s="3112"/>
      <c r="BZV57" s="3112"/>
      <c r="BZW57" s="3112"/>
      <c r="BZX57" s="3112"/>
      <c r="BZY57" s="3112"/>
      <c r="BZZ57" s="3112"/>
      <c r="CAA57" s="3112"/>
      <c r="CAB57" s="3112"/>
      <c r="CAC57" s="3112"/>
      <c r="CAD57" s="3112"/>
      <c r="CAE57" s="3112"/>
      <c r="CAF57" s="3112"/>
      <c r="CAG57" s="3112"/>
      <c r="CAH57" s="3112"/>
      <c r="CAI57" s="3112"/>
      <c r="CAJ57" s="3112"/>
      <c r="CAK57" s="3112"/>
      <c r="CAL57" s="3112"/>
      <c r="CAM57" s="3112"/>
      <c r="CAN57" s="3112"/>
      <c r="CAO57" s="3112"/>
      <c r="CAP57" s="3112"/>
      <c r="CAQ57" s="3112"/>
      <c r="CAR57" s="3112"/>
      <c r="CAS57" s="3112"/>
      <c r="CAT57" s="3112"/>
      <c r="CAU57" s="3112"/>
      <c r="CAV57" s="3112"/>
      <c r="CAW57" s="3112"/>
      <c r="CAX57" s="3112"/>
      <c r="CAY57" s="3112"/>
      <c r="CAZ57" s="3112"/>
      <c r="CBA57" s="3112"/>
      <c r="CBB57" s="3112"/>
      <c r="CBC57" s="3112"/>
      <c r="CBD57" s="3112"/>
      <c r="CBE57" s="3112"/>
      <c r="CBF57" s="3112"/>
      <c r="CBG57" s="3112"/>
      <c r="CBH57" s="3112"/>
      <c r="CBI57" s="3112"/>
      <c r="CBJ57" s="3112"/>
      <c r="CBK57" s="3112"/>
      <c r="CBL57" s="3112"/>
      <c r="CBM57" s="3112"/>
      <c r="CBN57" s="3112"/>
      <c r="CBO57" s="3112"/>
      <c r="CBP57" s="3112"/>
      <c r="CBQ57" s="3112"/>
      <c r="CBR57" s="3112"/>
      <c r="CBS57" s="3112"/>
      <c r="CBT57" s="3112"/>
      <c r="CBU57" s="3112"/>
      <c r="CBV57" s="3112"/>
      <c r="CBW57" s="3112"/>
      <c r="CBX57" s="3112"/>
      <c r="CBY57" s="3112"/>
      <c r="CBZ57" s="3112"/>
      <c r="CCA57" s="3112"/>
      <c r="CCB57" s="3112"/>
      <c r="CCC57" s="3112"/>
      <c r="CCD57" s="3112"/>
      <c r="CCE57" s="3112"/>
      <c r="CCF57" s="3112"/>
      <c r="CCG57" s="3112"/>
      <c r="CCH57" s="3112"/>
      <c r="CCI57" s="3112"/>
      <c r="CCJ57" s="3112"/>
      <c r="CCK57" s="3112"/>
      <c r="CCL57" s="3112"/>
      <c r="CCM57" s="3112"/>
      <c r="CCN57" s="3112"/>
      <c r="CCO57" s="3112"/>
      <c r="CCP57" s="3112"/>
      <c r="CCQ57" s="3112"/>
      <c r="CCR57" s="3112"/>
      <c r="CCS57" s="3112"/>
      <c r="CCT57" s="3112"/>
      <c r="CCU57" s="3112"/>
      <c r="CCV57" s="3112"/>
      <c r="CCW57" s="3112"/>
      <c r="CCX57" s="3112"/>
      <c r="CCY57" s="3112"/>
      <c r="CCZ57" s="3112"/>
      <c r="CDA57" s="3112"/>
      <c r="CDB57" s="3112"/>
      <c r="CDC57" s="3112"/>
      <c r="CDD57" s="3112"/>
      <c r="CDE57" s="3112"/>
      <c r="CDF57" s="3112"/>
      <c r="CDG57" s="3112"/>
      <c r="CDH57" s="3112"/>
      <c r="CDI57" s="3112"/>
      <c r="CDJ57" s="3112"/>
      <c r="CDK57" s="3112"/>
      <c r="CDL57" s="3112"/>
      <c r="CDM57" s="3112"/>
      <c r="CDN57" s="3112"/>
      <c r="CDO57" s="3112"/>
      <c r="CDP57" s="3112"/>
      <c r="CDQ57" s="3112"/>
      <c r="CDR57" s="3112"/>
      <c r="CDS57" s="3112"/>
      <c r="CDT57" s="3112"/>
      <c r="CDU57" s="3112"/>
      <c r="CDV57" s="3112"/>
      <c r="CDW57" s="3112"/>
      <c r="CDX57" s="3112"/>
      <c r="CDY57" s="3112"/>
      <c r="CDZ57" s="3112"/>
      <c r="CEA57" s="3112"/>
      <c r="CEB57" s="3112"/>
      <c r="CEC57" s="3112"/>
      <c r="CED57" s="3112"/>
      <c r="CEE57" s="3112"/>
      <c r="CEF57" s="3112"/>
      <c r="CEG57" s="3112"/>
      <c r="CEH57" s="3112"/>
      <c r="CEI57" s="3112"/>
      <c r="CEJ57" s="3112"/>
      <c r="CEK57" s="3112"/>
      <c r="CEL57" s="3112"/>
      <c r="CEM57" s="3112"/>
      <c r="CEN57" s="3112"/>
      <c r="CEO57" s="3112"/>
      <c r="CEP57" s="3112"/>
      <c r="CEQ57" s="3112"/>
      <c r="CER57" s="3112"/>
      <c r="CES57" s="3112"/>
      <c r="CET57" s="3112"/>
      <c r="CEU57" s="3112"/>
      <c r="CEV57" s="3112"/>
      <c r="CEW57" s="3112"/>
      <c r="CEX57" s="3112"/>
      <c r="CEY57" s="3112"/>
      <c r="CEZ57" s="3112"/>
      <c r="CFA57" s="3112"/>
      <c r="CFB57" s="3112"/>
      <c r="CFC57" s="3112"/>
      <c r="CFD57" s="3112"/>
      <c r="CFE57" s="3112"/>
      <c r="CFF57" s="3112"/>
      <c r="CFG57" s="3112"/>
      <c r="CFH57" s="3112"/>
      <c r="CFI57" s="3112"/>
      <c r="CFJ57" s="3112"/>
      <c r="CFK57" s="3112"/>
      <c r="CFL57" s="3112"/>
      <c r="CFM57" s="3112"/>
      <c r="CFN57" s="3112"/>
      <c r="CFO57" s="3112"/>
      <c r="CFP57" s="3112"/>
      <c r="CFQ57" s="3112"/>
      <c r="CFR57" s="3112"/>
      <c r="CFS57" s="3112"/>
      <c r="CFT57" s="3112"/>
      <c r="CFU57" s="3112"/>
      <c r="CFV57" s="3112"/>
      <c r="CFW57" s="3112"/>
      <c r="CFX57" s="3112"/>
      <c r="CFY57" s="3112"/>
      <c r="CFZ57" s="3112"/>
      <c r="CGA57" s="3112"/>
      <c r="CGB57" s="3112"/>
      <c r="CGC57" s="3112"/>
      <c r="CGD57" s="3112"/>
      <c r="CGE57" s="3112"/>
      <c r="CGF57" s="3112"/>
      <c r="CGG57" s="3112"/>
      <c r="CGH57" s="3112"/>
      <c r="CGI57" s="3112"/>
      <c r="CGJ57" s="3112"/>
      <c r="CGK57" s="3112"/>
      <c r="CGL57" s="3112"/>
      <c r="CGM57" s="3112"/>
      <c r="CGN57" s="3112"/>
      <c r="CGO57" s="3112"/>
      <c r="CGP57" s="3112"/>
      <c r="CGQ57" s="3112"/>
      <c r="CGR57" s="3112"/>
      <c r="CGS57" s="3112"/>
      <c r="CGT57" s="3112"/>
      <c r="CGU57" s="3112"/>
      <c r="CGV57" s="3112"/>
      <c r="CGW57" s="3112"/>
      <c r="CGX57" s="3112"/>
      <c r="CGY57" s="3112"/>
      <c r="CGZ57" s="3112"/>
      <c r="CHA57" s="3112"/>
      <c r="CHB57" s="3112"/>
      <c r="CHC57" s="3112"/>
      <c r="CHD57" s="3112"/>
      <c r="CHE57" s="3112"/>
      <c r="CHF57" s="3112"/>
      <c r="CHG57" s="3112"/>
      <c r="CHH57" s="3112"/>
      <c r="CHI57" s="3112"/>
      <c r="CHJ57" s="3112"/>
      <c r="CHK57" s="3112"/>
      <c r="CHL57" s="3112"/>
      <c r="CHM57" s="3112"/>
      <c r="CHN57" s="3112"/>
      <c r="CHO57" s="3112"/>
      <c r="CHP57" s="3112"/>
      <c r="CHQ57" s="3112"/>
      <c r="CHR57" s="3112"/>
      <c r="CHS57" s="3112"/>
      <c r="CHT57" s="3112"/>
      <c r="CHU57" s="3112"/>
      <c r="CHV57" s="3112"/>
      <c r="CHW57" s="3112"/>
      <c r="CHX57" s="3112"/>
      <c r="CHY57" s="3112"/>
      <c r="CHZ57" s="3112"/>
      <c r="CIA57" s="3112"/>
      <c r="CIB57" s="3112"/>
      <c r="CIC57" s="3112"/>
      <c r="CID57" s="3112"/>
      <c r="CIE57" s="3112"/>
      <c r="CIF57" s="3112"/>
      <c r="CIG57" s="3112"/>
      <c r="CIH57" s="3112"/>
      <c r="CII57" s="3112"/>
      <c r="CIJ57" s="3112"/>
      <c r="CIK57" s="3112"/>
      <c r="CIL57" s="3112"/>
      <c r="CIM57" s="3112"/>
      <c r="CIN57" s="3112"/>
      <c r="CIO57" s="3112"/>
      <c r="CIP57" s="3112"/>
      <c r="CIQ57" s="3112"/>
      <c r="CIR57" s="3112"/>
      <c r="CIS57" s="3112"/>
      <c r="CIT57" s="3112"/>
      <c r="CIU57" s="3112"/>
      <c r="CIV57" s="3112"/>
      <c r="CIW57" s="3112"/>
      <c r="CIX57" s="3112"/>
      <c r="CIY57" s="3112"/>
      <c r="CIZ57" s="3112"/>
      <c r="CJA57" s="3112"/>
      <c r="CJB57" s="3112"/>
      <c r="CJC57" s="3112"/>
      <c r="CJD57" s="3112"/>
      <c r="CJE57" s="3112"/>
      <c r="CJF57" s="3112"/>
      <c r="CJG57" s="3112"/>
      <c r="CJH57" s="3112"/>
      <c r="CJI57" s="3112"/>
      <c r="CJJ57" s="3112"/>
      <c r="CJK57" s="3112"/>
      <c r="CJL57" s="3112"/>
      <c r="CJM57" s="3112"/>
      <c r="CJN57" s="3112"/>
      <c r="CJO57" s="3112"/>
      <c r="CJP57" s="3112"/>
      <c r="CJQ57" s="3112"/>
      <c r="CJR57" s="3112"/>
      <c r="CJS57" s="3112"/>
      <c r="CJT57" s="3112"/>
      <c r="CJU57" s="3112"/>
      <c r="CJV57" s="3112"/>
      <c r="CJW57" s="3112"/>
      <c r="CJX57" s="3112"/>
      <c r="CJY57" s="3112"/>
      <c r="CJZ57" s="3112"/>
      <c r="CKA57" s="3112"/>
      <c r="CKB57" s="3112"/>
      <c r="CKC57" s="3112"/>
      <c r="CKD57" s="3112"/>
      <c r="CKE57" s="3112"/>
      <c r="CKF57" s="3112"/>
      <c r="CKG57" s="3112"/>
      <c r="CKH57" s="3112"/>
      <c r="CKI57" s="3112"/>
      <c r="CKJ57" s="3112"/>
      <c r="CKK57" s="3112"/>
      <c r="CKL57" s="3112"/>
      <c r="CKM57" s="3112"/>
      <c r="CKN57" s="3112"/>
      <c r="CKO57" s="3112"/>
      <c r="CKP57" s="3112"/>
      <c r="CKQ57" s="3112"/>
      <c r="CKR57" s="3112"/>
      <c r="CKS57" s="3112"/>
      <c r="CKT57" s="3112"/>
      <c r="CKU57" s="3112"/>
      <c r="CKV57" s="3112"/>
      <c r="CKW57" s="3112"/>
      <c r="CKX57" s="3112"/>
      <c r="CKY57" s="3112"/>
      <c r="CKZ57" s="3112"/>
      <c r="CLA57" s="3112"/>
      <c r="CLB57" s="3112"/>
      <c r="CLC57" s="3112"/>
      <c r="CLD57" s="3112"/>
      <c r="CLE57" s="3112"/>
      <c r="CLF57" s="3112"/>
      <c r="CLG57" s="3112"/>
      <c r="CLH57" s="3112"/>
      <c r="CLI57" s="3112"/>
      <c r="CLJ57" s="3112"/>
      <c r="CLK57" s="3112"/>
      <c r="CLL57" s="3112"/>
      <c r="CLM57" s="3112"/>
      <c r="CLN57" s="3112"/>
      <c r="CLO57" s="3112"/>
      <c r="CLP57" s="3112"/>
      <c r="CLQ57" s="3112"/>
      <c r="CLR57" s="3112"/>
      <c r="CLS57" s="3112"/>
      <c r="CLT57" s="3112"/>
      <c r="CLU57" s="3112"/>
      <c r="CLV57" s="3112"/>
      <c r="CLW57" s="3112"/>
      <c r="CLX57" s="3112"/>
      <c r="CLY57" s="3112"/>
      <c r="CLZ57" s="3112"/>
      <c r="CMA57" s="3112"/>
      <c r="CMB57" s="3112"/>
      <c r="CMC57" s="3112"/>
      <c r="CMD57" s="3112"/>
      <c r="CME57" s="3112"/>
      <c r="CMF57" s="3112"/>
      <c r="CMG57" s="3112"/>
      <c r="CMH57" s="3112"/>
      <c r="CMI57" s="3112"/>
      <c r="CMJ57" s="3112"/>
      <c r="CMK57" s="3112"/>
      <c r="CML57" s="3112"/>
      <c r="CMM57" s="3112"/>
      <c r="CMN57" s="3112"/>
      <c r="CMO57" s="3112"/>
      <c r="CMP57" s="3112"/>
      <c r="CMQ57" s="3112"/>
      <c r="CMR57" s="3112"/>
      <c r="CMS57" s="3112"/>
      <c r="CMT57" s="3112"/>
      <c r="CMU57" s="3112"/>
      <c r="CMV57" s="3112"/>
      <c r="CMW57" s="3112"/>
      <c r="CMX57" s="3112"/>
      <c r="CMY57" s="3112"/>
      <c r="CMZ57" s="3112"/>
      <c r="CNA57" s="3112"/>
      <c r="CNB57" s="3112"/>
      <c r="CNC57" s="3112"/>
      <c r="CND57" s="3112"/>
      <c r="CNE57" s="3112"/>
      <c r="CNF57" s="3112"/>
      <c r="CNG57" s="3112"/>
      <c r="CNH57" s="3112"/>
      <c r="CNI57" s="3112"/>
      <c r="CNJ57" s="3112"/>
      <c r="CNK57" s="3112"/>
      <c r="CNL57" s="3112"/>
      <c r="CNM57" s="3112"/>
      <c r="CNN57" s="3112"/>
      <c r="CNO57" s="3112"/>
      <c r="CNP57" s="3112"/>
      <c r="CNQ57" s="3112"/>
      <c r="CNR57" s="3112"/>
      <c r="CNS57" s="3112"/>
      <c r="CNT57" s="3112"/>
      <c r="CNU57" s="3112"/>
      <c r="CNV57" s="3112"/>
      <c r="CNW57" s="3112"/>
      <c r="CNX57" s="3112"/>
      <c r="CNY57" s="3112"/>
      <c r="CNZ57" s="3112"/>
      <c r="COA57" s="3112"/>
      <c r="COB57" s="3112"/>
      <c r="COC57" s="3112"/>
      <c r="COD57" s="3112"/>
      <c r="COE57" s="3112"/>
      <c r="COF57" s="3112"/>
      <c r="COG57" s="3112"/>
      <c r="COH57" s="3112"/>
      <c r="COI57" s="3112"/>
      <c r="COJ57" s="3112"/>
      <c r="COK57" s="3112"/>
      <c r="COL57" s="3112"/>
      <c r="COM57" s="3112"/>
      <c r="CON57" s="3112"/>
      <c r="COO57" s="3112"/>
      <c r="COP57" s="3112"/>
      <c r="COQ57" s="3112"/>
      <c r="COR57" s="3112"/>
      <c r="COS57" s="3112"/>
      <c r="COT57" s="3112"/>
      <c r="COU57" s="3112"/>
      <c r="COV57" s="3112"/>
      <c r="COW57" s="3112"/>
      <c r="COX57" s="3112"/>
      <c r="COY57" s="3112"/>
      <c r="COZ57" s="3112"/>
      <c r="CPA57" s="3112"/>
      <c r="CPB57" s="3112"/>
      <c r="CPC57" s="3112"/>
      <c r="CPD57" s="3112"/>
      <c r="CPE57" s="3112"/>
      <c r="CPF57" s="3112"/>
      <c r="CPG57" s="3112"/>
      <c r="CPH57" s="3112"/>
      <c r="CPI57" s="3112"/>
      <c r="CPJ57" s="3112"/>
      <c r="CPK57" s="3112"/>
      <c r="CPL57" s="3112"/>
      <c r="CPM57" s="3112"/>
      <c r="CPN57" s="3112"/>
      <c r="CPO57" s="3112"/>
      <c r="CPP57" s="3112"/>
      <c r="CPQ57" s="3112"/>
      <c r="CPR57" s="3112"/>
      <c r="CPS57" s="3112"/>
      <c r="CPT57" s="3112"/>
      <c r="CPU57" s="3112"/>
      <c r="CPV57" s="3112"/>
      <c r="CPW57" s="3112"/>
      <c r="CPX57" s="3112"/>
      <c r="CPY57" s="3112"/>
      <c r="CPZ57" s="3112"/>
      <c r="CQA57" s="3112"/>
      <c r="CQB57" s="3112"/>
      <c r="CQC57" s="3112"/>
      <c r="CQD57" s="3112"/>
      <c r="CQE57" s="3112"/>
      <c r="CQF57" s="3112"/>
      <c r="CQG57" s="3112"/>
      <c r="CQH57" s="3112"/>
      <c r="CQI57" s="3112"/>
      <c r="CQJ57" s="3112"/>
      <c r="CQK57" s="3112"/>
      <c r="CQL57" s="3112"/>
      <c r="CQM57" s="3112"/>
      <c r="CQN57" s="3112"/>
      <c r="CQO57" s="3112"/>
      <c r="CQP57" s="3112"/>
      <c r="CQQ57" s="3112"/>
      <c r="CQR57" s="3112"/>
      <c r="CQS57" s="3112"/>
      <c r="CQT57" s="3112"/>
      <c r="CQU57" s="3112"/>
      <c r="CQV57" s="3112"/>
      <c r="CQW57" s="3112"/>
      <c r="CQX57" s="3112"/>
      <c r="CQY57" s="3112"/>
      <c r="CQZ57" s="3112"/>
      <c r="CRA57" s="3112"/>
      <c r="CRB57" s="3112"/>
      <c r="CRC57" s="3112"/>
      <c r="CRD57" s="3112"/>
      <c r="CRE57" s="3112"/>
      <c r="CRF57" s="3112"/>
      <c r="CRG57" s="3112"/>
      <c r="CRH57" s="3112"/>
      <c r="CRI57" s="3112"/>
      <c r="CRJ57" s="3112"/>
      <c r="CRK57" s="3112"/>
      <c r="CRL57" s="3112"/>
      <c r="CRM57" s="3112"/>
      <c r="CRN57" s="3112"/>
      <c r="CRO57" s="3112"/>
      <c r="CRP57" s="3112"/>
      <c r="CRQ57" s="3112"/>
      <c r="CRR57" s="3112"/>
      <c r="CRS57" s="3112"/>
      <c r="CRT57" s="3112"/>
      <c r="CRU57" s="3112"/>
      <c r="CRV57" s="3112"/>
      <c r="CRW57" s="3112"/>
      <c r="CRX57" s="3112"/>
      <c r="CRY57" s="3112"/>
      <c r="CRZ57" s="3112"/>
      <c r="CSA57" s="3112"/>
      <c r="CSB57" s="3112"/>
      <c r="CSC57" s="3112"/>
      <c r="CSD57" s="3112"/>
      <c r="CSE57" s="3112"/>
      <c r="CSF57" s="3112"/>
      <c r="CSG57" s="3112"/>
      <c r="CSH57" s="3112"/>
      <c r="CSI57" s="3112"/>
      <c r="CSJ57" s="3112"/>
      <c r="CSK57" s="3112"/>
      <c r="CSL57" s="3112"/>
      <c r="CSM57" s="3112"/>
      <c r="CSN57" s="3112"/>
      <c r="CSO57" s="3112"/>
      <c r="CSP57" s="3112"/>
      <c r="CSQ57" s="3112"/>
      <c r="CSR57" s="3112"/>
      <c r="CSS57" s="3112"/>
      <c r="CST57" s="3112"/>
      <c r="CSU57" s="3112"/>
      <c r="CSV57" s="3112"/>
      <c r="CSW57" s="3112"/>
      <c r="CSX57" s="3112"/>
      <c r="CSY57" s="3112"/>
      <c r="CSZ57" s="3112"/>
      <c r="CTA57" s="3112"/>
      <c r="CTB57" s="3112"/>
      <c r="CTC57" s="3112"/>
      <c r="CTD57" s="3112"/>
      <c r="CTE57" s="3112"/>
      <c r="CTF57" s="3112"/>
      <c r="CTG57" s="3112"/>
      <c r="CTH57" s="3112"/>
      <c r="CTI57" s="3112"/>
      <c r="CTJ57" s="3112"/>
      <c r="CTK57" s="3112"/>
      <c r="CTL57" s="3112"/>
      <c r="CTM57" s="3112"/>
      <c r="CTN57" s="3112"/>
      <c r="CTO57" s="3112"/>
      <c r="CTP57" s="3112"/>
      <c r="CTQ57" s="3112"/>
      <c r="CTR57" s="3112"/>
      <c r="CTS57" s="3112"/>
      <c r="CTT57" s="3112"/>
      <c r="CTU57" s="3112"/>
      <c r="CTV57" s="3112"/>
      <c r="CTW57" s="3112"/>
      <c r="CTX57" s="3112"/>
      <c r="CTY57" s="3112"/>
      <c r="CTZ57" s="3112"/>
      <c r="CUA57" s="3112"/>
      <c r="CUB57" s="3112"/>
      <c r="CUC57" s="3112"/>
      <c r="CUD57" s="3112"/>
      <c r="CUE57" s="3112"/>
      <c r="CUF57" s="3112"/>
      <c r="CUG57" s="3112"/>
      <c r="CUH57" s="3112"/>
      <c r="CUI57" s="3112"/>
      <c r="CUJ57" s="3112"/>
      <c r="CUK57" s="3112"/>
      <c r="CUL57" s="3112"/>
      <c r="CUM57" s="3112"/>
      <c r="CUN57" s="3112"/>
      <c r="CUO57" s="3112"/>
      <c r="CUP57" s="3112"/>
      <c r="CUQ57" s="3112"/>
      <c r="CUR57" s="3112"/>
      <c r="CUS57" s="3112"/>
      <c r="CUT57" s="3112"/>
      <c r="CUU57" s="3112"/>
      <c r="CUV57" s="3112"/>
      <c r="CUW57" s="3112"/>
      <c r="CUX57" s="3112"/>
      <c r="CUY57" s="3112"/>
      <c r="CUZ57" s="3112"/>
      <c r="CVA57" s="3112"/>
      <c r="CVB57" s="3112"/>
      <c r="CVC57" s="3112"/>
      <c r="CVD57" s="3112"/>
      <c r="CVE57" s="3112"/>
      <c r="CVF57" s="3112"/>
      <c r="CVG57" s="3112"/>
      <c r="CVH57" s="3112"/>
      <c r="CVI57" s="3112"/>
      <c r="CVJ57" s="3112"/>
      <c r="CVK57" s="3112"/>
      <c r="CVL57" s="3112"/>
      <c r="CVM57" s="3112"/>
      <c r="CVN57" s="3112"/>
      <c r="CVO57" s="3112"/>
      <c r="CVP57" s="3112"/>
      <c r="CVQ57" s="3112"/>
      <c r="CVR57" s="3112"/>
      <c r="CVS57" s="3112"/>
      <c r="CVT57" s="3112"/>
      <c r="CVU57" s="3112"/>
      <c r="CVV57" s="3112"/>
      <c r="CVW57" s="3112"/>
      <c r="CVX57" s="3112"/>
      <c r="CVY57" s="3112"/>
      <c r="CVZ57" s="3112"/>
      <c r="CWA57" s="3112"/>
      <c r="CWB57" s="3112"/>
      <c r="CWC57" s="3112"/>
      <c r="CWD57" s="3112"/>
      <c r="CWE57" s="3112"/>
      <c r="CWF57" s="3112"/>
      <c r="CWG57" s="3112"/>
      <c r="CWH57" s="3112"/>
      <c r="CWI57" s="3112"/>
      <c r="CWJ57" s="3112"/>
      <c r="CWK57" s="3112"/>
      <c r="CWL57" s="3112"/>
      <c r="CWM57" s="3112"/>
      <c r="CWN57" s="3112"/>
      <c r="CWO57" s="3112"/>
      <c r="CWP57" s="3112"/>
      <c r="CWQ57" s="3112"/>
      <c r="CWR57" s="3112"/>
      <c r="CWS57" s="3112"/>
      <c r="CWT57" s="3112"/>
      <c r="CWU57" s="3112"/>
      <c r="CWV57" s="3112"/>
      <c r="CWW57" s="3112"/>
      <c r="CWX57" s="3112"/>
      <c r="CWY57" s="3112"/>
      <c r="CWZ57" s="3112"/>
      <c r="CXA57" s="3112"/>
      <c r="CXB57" s="3112"/>
      <c r="CXC57" s="3112"/>
      <c r="CXD57" s="3112"/>
      <c r="CXE57" s="3112"/>
      <c r="CXF57" s="3112"/>
      <c r="CXG57" s="3112"/>
      <c r="CXH57" s="3112"/>
      <c r="CXI57" s="3112"/>
      <c r="CXJ57" s="3112"/>
      <c r="CXK57" s="3112"/>
      <c r="CXL57" s="3112"/>
      <c r="CXM57" s="3112"/>
      <c r="CXN57" s="3112"/>
      <c r="CXO57" s="3112"/>
      <c r="CXP57" s="3112"/>
      <c r="CXQ57" s="3112"/>
      <c r="CXR57" s="3112"/>
      <c r="CXS57" s="3112"/>
      <c r="CXT57" s="3112"/>
      <c r="CXU57" s="3112"/>
      <c r="CXV57" s="3112"/>
      <c r="CXW57" s="3112"/>
      <c r="CXX57" s="3112"/>
      <c r="CXY57" s="3112"/>
      <c r="CXZ57" s="3112"/>
      <c r="CYA57" s="3112"/>
      <c r="CYB57" s="3112"/>
      <c r="CYC57" s="3112"/>
      <c r="CYD57" s="3112"/>
      <c r="CYE57" s="3112"/>
      <c r="CYF57" s="3112"/>
      <c r="CYG57" s="3112"/>
      <c r="CYH57" s="3112"/>
      <c r="CYI57" s="3112"/>
      <c r="CYJ57" s="3112"/>
      <c r="CYK57" s="3112"/>
      <c r="CYL57" s="3112"/>
      <c r="CYM57" s="3112"/>
      <c r="CYN57" s="3112"/>
      <c r="CYO57" s="3112"/>
      <c r="CYP57" s="3112"/>
      <c r="CYQ57" s="3112"/>
      <c r="CYR57" s="3112"/>
      <c r="CYS57" s="3112"/>
      <c r="CYT57" s="3112"/>
      <c r="CYU57" s="3112"/>
      <c r="CYV57" s="3112"/>
      <c r="CYW57" s="3112"/>
      <c r="CYX57" s="3112"/>
      <c r="CYY57" s="3112"/>
      <c r="CYZ57" s="3112"/>
      <c r="CZA57" s="3112"/>
      <c r="CZB57" s="3112"/>
      <c r="CZC57" s="3112"/>
      <c r="CZD57" s="3112"/>
      <c r="CZE57" s="3112"/>
      <c r="CZF57" s="3112"/>
      <c r="CZG57" s="3112"/>
      <c r="CZH57" s="3112"/>
      <c r="CZI57" s="3112"/>
      <c r="CZJ57" s="3112"/>
      <c r="CZK57" s="3112"/>
      <c r="CZL57" s="3112"/>
      <c r="CZM57" s="3112"/>
      <c r="CZN57" s="3112"/>
      <c r="CZO57" s="3112"/>
      <c r="CZP57" s="3112"/>
      <c r="CZQ57" s="3112"/>
      <c r="CZR57" s="3112"/>
      <c r="CZS57" s="3112"/>
      <c r="CZT57" s="3112"/>
      <c r="CZU57" s="3112"/>
      <c r="CZV57" s="3112"/>
      <c r="CZW57" s="3112"/>
      <c r="CZX57" s="3112"/>
      <c r="CZY57" s="3112"/>
      <c r="CZZ57" s="3112"/>
      <c r="DAA57" s="3112"/>
      <c r="DAB57" s="3112"/>
      <c r="DAC57" s="3112"/>
      <c r="DAD57" s="3112"/>
      <c r="DAE57" s="3112"/>
      <c r="DAF57" s="3112"/>
      <c r="DAG57" s="3112"/>
      <c r="DAH57" s="3112"/>
      <c r="DAI57" s="3112"/>
      <c r="DAJ57" s="3112"/>
      <c r="DAK57" s="3112"/>
      <c r="DAL57" s="3112"/>
      <c r="DAM57" s="3112"/>
      <c r="DAN57" s="3112"/>
      <c r="DAO57" s="3112"/>
      <c r="DAP57" s="3112"/>
      <c r="DAQ57" s="3112"/>
      <c r="DAR57" s="3112"/>
      <c r="DAS57" s="3112"/>
      <c r="DAT57" s="3112"/>
      <c r="DAU57" s="3112"/>
      <c r="DAV57" s="3112"/>
      <c r="DAW57" s="3112"/>
      <c r="DAX57" s="3112"/>
      <c r="DAY57" s="3112"/>
      <c r="DAZ57" s="3112"/>
      <c r="DBA57" s="3112"/>
      <c r="DBB57" s="3112"/>
      <c r="DBC57" s="3112"/>
      <c r="DBD57" s="3112"/>
      <c r="DBE57" s="3112"/>
      <c r="DBF57" s="3112"/>
      <c r="DBG57" s="3112"/>
      <c r="DBH57" s="3112"/>
      <c r="DBI57" s="3112"/>
      <c r="DBJ57" s="3112"/>
      <c r="DBK57" s="3112"/>
      <c r="DBL57" s="3112"/>
      <c r="DBM57" s="3112"/>
      <c r="DBN57" s="3112"/>
      <c r="DBO57" s="3112"/>
      <c r="DBP57" s="3112"/>
      <c r="DBQ57" s="3112"/>
      <c r="DBR57" s="3112"/>
      <c r="DBS57" s="3112"/>
      <c r="DBT57" s="3112"/>
      <c r="DBU57" s="3112"/>
      <c r="DBV57" s="3112"/>
      <c r="DBW57" s="3112"/>
      <c r="DBX57" s="3112"/>
      <c r="DBY57" s="3112"/>
      <c r="DBZ57" s="3112"/>
      <c r="DCA57" s="3112"/>
      <c r="DCB57" s="3112"/>
      <c r="DCC57" s="3112"/>
      <c r="DCD57" s="3112"/>
      <c r="DCE57" s="3112"/>
      <c r="DCF57" s="3112"/>
      <c r="DCG57" s="3112"/>
      <c r="DCH57" s="3112"/>
      <c r="DCI57" s="3112"/>
      <c r="DCJ57" s="3112"/>
      <c r="DCK57" s="3112"/>
      <c r="DCL57" s="3112"/>
      <c r="DCM57" s="3112"/>
      <c r="DCN57" s="3112"/>
      <c r="DCO57" s="3112"/>
      <c r="DCP57" s="3112"/>
      <c r="DCQ57" s="3112"/>
      <c r="DCR57" s="3112"/>
      <c r="DCS57" s="3112"/>
      <c r="DCT57" s="3112"/>
      <c r="DCU57" s="3112"/>
      <c r="DCV57" s="3112"/>
      <c r="DCW57" s="3112"/>
      <c r="DCX57" s="3112"/>
      <c r="DCY57" s="3112"/>
      <c r="DCZ57" s="3112"/>
      <c r="DDA57" s="3112"/>
      <c r="DDB57" s="3112"/>
      <c r="DDC57" s="3112"/>
      <c r="DDD57" s="3112"/>
      <c r="DDE57" s="3112"/>
      <c r="DDF57" s="3112"/>
      <c r="DDG57" s="3112"/>
      <c r="DDH57" s="3112"/>
      <c r="DDI57" s="3112"/>
      <c r="DDJ57" s="3112"/>
      <c r="DDK57" s="3112"/>
      <c r="DDL57" s="3112"/>
      <c r="DDM57" s="3112"/>
      <c r="DDN57" s="3112"/>
      <c r="DDO57" s="3112"/>
      <c r="DDP57" s="3112"/>
      <c r="DDQ57" s="3112"/>
      <c r="DDR57" s="3112"/>
      <c r="DDS57" s="3112"/>
      <c r="DDT57" s="3112"/>
      <c r="DDU57" s="3112"/>
      <c r="DDV57" s="3112"/>
      <c r="DDW57" s="3112"/>
      <c r="DDX57" s="3112"/>
      <c r="DDY57" s="3112"/>
      <c r="DDZ57" s="3112"/>
      <c r="DEA57" s="3112"/>
      <c r="DEB57" s="3112"/>
      <c r="DEC57" s="3112"/>
      <c r="DED57" s="3112"/>
      <c r="DEE57" s="3112"/>
      <c r="DEF57" s="3112"/>
      <c r="DEG57" s="3112"/>
      <c r="DEH57" s="3112"/>
      <c r="DEI57" s="3112"/>
      <c r="DEJ57" s="3112"/>
      <c r="DEK57" s="3112"/>
      <c r="DEL57" s="3112"/>
      <c r="DEM57" s="3112"/>
      <c r="DEN57" s="3112"/>
      <c r="DEO57" s="3112"/>
      <c r="DEP57" s="3112"/>
      <c r="DEQ57" s="3112"/>
      <c r="DER57" s="3112"/>
      <c r="DES57" s="3112"/>
      <c r="DET57" s="3112"/>
      <c r="DEU57" s="3112"/>
      <c r="DEV57" s="3112"/>
      <c r="DEW57" s="3112"/>
      <c r="DEX57" s="3112"/>
      <c r="DEY57" s="3112"/>
      <c r="DEZ57" s="3112"/>
      <c r="DFA57" s="3112"/>
      <c r="DFB57" s="3112"/>
      <c r="DFC57" s="3112"/>
      <c r="DFD57" s="3112"/>
      <c r="DFE57" s="3112"/>
      <c r="DFF57" s="3112"/>
      <c r="DFG57" s="3112"/>
      <c r="DFH57" s="3112"/>
      <c r="DFI57" s="3112"/>
      <c r="DFJ57" s="3112"/>
      <c r="DFK57" s="3112"/>
      <c r="DFL57" s="3112"/>
      <c r="DFM57" s="3112"/>
      <c r="DFN57" s="3112"/>
      <c r="DFO57" s="3112"/>
      <c r="DFP57" s="3112"/>
      <c r="DFQ57" s="3112"/>
      <c r="DFR57" s="3112"/>
      <c r="DFS57" s="3112"/>
      <c r="DFT57" s="3112"/>
      <c r="DFU57" s="3112"/>
      <c r="DFV57" s="3112"/>
      <c r="DFW57" s="3112"/>
      <c r="DFX57" s="3112"/>
      <c r="DFY57" s="3112"/>
      <c r="DFZ57" s="3112"/>
      <c r="DGA57" s="3112"/>
      <c r="DGB57" s="3112"/>
      <c r="DGC57" s="3112"/>
      <c r="DGD57" s="3112"/>
      <c r="DGE57" s="3112"/>
      <c r="DGF57" s="3112"/>
      <c r="DGG57" s="3112"/>
      <c r="DGH57" s="3112"/>
      <c r="DGI57" s="3112"/>
      <c r="DGJ57" s="3112"/>
      <c r="DGK57" s="3112"/>
      <c r="DGL57" s="3112"/>
      <c r="DGM57" s="3112"/>
      <c r="DGN57" s="3112"/>
      <c r="DGO57" s="3112"/>
      <c r="DGP57" s="3112"/>
      <c r="DGQ57" s="3112"/>
      <c r="DGR57" s="3112"/>
      <c r="DGS57" s="3112"/>
      <c r="DGT57" s="3112"/>
      <c r="DGU57" s="3112"/>
      <c r="DGV57" s="3112"/>
      <c r="DGW57" s="3112"/>
      <c r="DGX57" s="3112"/>
      <c r="DGY57" s="3112"/>
      <c r="DGZ57" s="3112"/>
      <c r="DHA57" s="3112"/>
      <c r="DHB57" s="3112"/>
      <c r="DHC57" s="3112"/>
      <c r="DHD57" s="3112"/>
      <c r="DHE57" s="3112"/>
      <c r="DHF57" s="3112"/>
      <c r="DHG57" s="3112"/>
      <c r="DHH57" s="3112"/>
      <c r="DHI57" s="3112"/>
      <c r="DHJ57" s="3112"/>
      <c r="DHK57" s="3112"/>
      <c r="DHL57" s="3112"/>
      <c r="DHM57" s="3112"/>
      <c r="DHN57" s="3112"/>
      <c r="DHO57" s="3112"/>
      <c r="DHP57" s="3112"/>
      <c r="DHQ57" s="3112"/>
      <c r="DHR57" s="3112"/>
      <c r="DHS57" s="3112"/>
      <c r="DHT57" s="3112"/>
      <c r="DHU57" s="3112"/>
      <c r="DHV57" s="3112"/>
      <c r="DHW57" s="3112"/>
      <c r="DHX57" s="3112"/>
      <c r="DHY57" s="3112"/>
      <c r="DHZ57" s="3112"/>
      <c r="DIA57" s="3112"/>
      <c r="DIB57" s="3112"/>
      <c r="DIC57" s="3112"/>
      <c r="DID57" s="3112"/>
      <c r="DIE57" s="3112"/>
      <c r="DIF57" s="3112"/>
      <c r="DIG57" s="3112"/>
      <c r="DIH57" s="3112"/>
      <c r="DII57" s="3112"/>
      <c r="DIJ57" s="3112"/>
      <c r="DIK57" s="3112"/>
      <c r="DIL57" s="3112"/>
      <c r="DIM57" s="3112"/>
      <c r="DIN57" s="3112"/>
      <c r="DIO57" s="3112"/>
      <c r="DIP57" s="3112"/>
      <c r="DIQ57" s="3112"/>
      <c r="DIR57" s="3112"/>
      <c r="DIS57" s="3112"/>
      <c r="DIT57" s="3112"/>
      <c r="DIU57" s="3112"/>
      <c r="DIV57" s="3112"/>
      <c r="DIW57" s="3112"/>
      <c r="DIX57" s="3112"/>
      <c r="DIY57" s="3112"/>
      <c r="DIZ57" s="3112"/>
      <c r="DJA57" s="3112"/>
      <c r="DJB57" s="3112"/>
      <c r="DJC57" s="3112"/>
      <c r="DJD57" s="3112"/>
      <c r="DJE57" s="3112"/>
      <c r="DJF57" s="3112"/>
      <c r="DJG57" s="3112"/>
      <c r="DJH57" s="3112"/>
      <c r="DJI57" s="3112"/>
      <c r="DJJ57" s="3112"/>
      <c r="DJK57" s="3112"/>
      <c r="DJL57" s="3112"/>
      <c r="DJM57" s="3112"/>
      <c r="DJN57" s="3112"/>
      <c r="DJO57" s="3112"/>
      <c r="DJP57" s="3112"/>
      <c r="DJQ57" s="3112"/>
      <c r="DJR57" s="3112"/>
      <c r="DJS57" s="3112"/>
      <c r="DJT57" s="3112"/>
      <c r="DJU57" s="3112"/>
      <c r="DJV57" s="3112"/>
      <c r="DJW57" s="3112"/>
      <c r="DJX57" s="3112"/>
      <c r="DJY57" s="3112"/>
      <c r="DJZ57" s="3112"/>
      <c r="DKA57" s="3112"/>
      <c r="DKB57" s="3112"/>
      <c r="DKC57" s="3112"/>
      <c r="DKD57" s="3112"/>
      <c r="DKE57" s="3112"/>
      <c r="DKF57" s="3112"/>
      <c r="DKG57" s="3112"/>
      <c r="DKH57" s="3112"/>
      <c r="DKI57" s="3112"/>
      <c r="DKJ57" s="3112"/>
      <c r="DKK57" s="3112"/>
      <c r="DKL57" s="3112"/>
      <c r="DKM57" s="3112"/>
      <c r="DKN57" s="3112"/>
      <c r="DKO57" s="3112"/>
      <c r="DKP57" s="3112"/>
      <c r="DKQ57" s="3112"/>
      <c r="DKR57" s="3112"/>
      <c r="DKS57" s="3112"/>
      <c r="DKT57" s="3112"/>
      <c r="DKU57" s="3112"/>
      <c r="DKV57" s="3112"/>
      <c r="DKW57" s="3112"/>
      <c r="DKX57" s="3112"/>
      <c r="DKY57" s="3112"/>
      <c r="DKZ57" s="3112"/>
      <c r="DLA57" s="3112"/>
      <c r="DLB57" s="3112"/>
      <c r="DLC57" s="3112"/>
      <c r="DLD57" s="3112"/>
      <c r="DLE57" s="3112"/>
      <c r="DLF57" s="3112"/>
      <c r="DLG57" s="3112"/>
      <c r="DLH57" s="3112"/>
      <c r="DLI57" s="3112"/>
      <c r="DLJ57" s="3112"/>
      <c r="DLK57" s="3112"/>
      <c r="DLL57" s="3112"/>
      <c r="DLM57" s="3112"/>
      <c r="DLN57" s="3112"/>
      <c r="DLO57" s="3112"/>
      <c r="DLP57" s="3112"/>
      <c r="DLQ57" s="3112"/>
      <c r="DLR57" s="3112"/>
      <c r="DLS57" s="3112"/>
      <c r="DLT57" s="3112"/>
      <c r="DLU57" s="3112"/>
      <c r="DLV57" s="3112"/>
      <c r="DLW57" s="3112"/>
      <c r="DLX57" s="3112"/>
      <c r="DLY57" s="3112"/>
      <c r="DLZ57" s="3112"/>
      <c r="DMA57" s="3112"/>
      <c r="DMB57" s="3112"/>
      <c r="DMC57" s="3112"/>
      <c r="DMD57" s="3112"/>
      <c r="DME57" s="3112"/>
      <c r="DMF57" s="3112"/>
      <c r="DMG57" s="3112"/>
      <c r="DMH57" s="3112"/>
      <c r="DMI57" s="3112"/>
      <c r="DMJ57" s="3112"/>
      <c r="DMK57" s="3112"/>
      <c r="DML57" s="3112"/>
      <c r="DMM57" s="3112"/>
      <c r="DMN57" s="3112"/>
      <c r="DMO57" s="3112"/>
      <c r="DMP57" s="3112"/>
      <c r="DMQ57" s="3112"/>
      <c r="DMR57" s="3112"/>
      <c r="DMS57" s="3112"/>
      <c r="DMT57" s="3112"/>
      <c r="DMU57" s="3112"/>
      <c r="DMV57" s="3112"/>
      <c r="DMW57" s="3112"/>
      <c r="DMX57" s="3112"/>
      <c r="DMY57" s="3112"/>
      <c r="DMZ57" s="3112"/>
      <c r="DNA57" s="3112"/>
      <c r="DNB57" s="3112"/>
      <c r="DNC57" s="3112"/>
      <c r="DND57" s="3112"/>
      <c r="DNE57" s="3112"/>
      <c r="DNF57" s="3112"/>
      <c r="DNG57" s="3112"/>
      <c r="DNH57" s="3112"/>
      <c r="DNI57" s="3112"/>
      <c r="DNJ57" s="3112"/>
      <c r="DNK57" s="3112"/>
      <c r="DNL57" s="3112"/>
      <c r="DNM57" s="3112"/>
      <c r="DNN57" s="3112"/>
      <c r="DNO57" s="3112"/>
      <c r="DNP57" s="3112"/>
      <c r="DNQ57" s="3112"/>
      <c r="DNR57" s="3112"/>
      <c r="DNS57" s="3112"/>
      <c r="DNT57" s="3112"/>
      <c r="DNU57" s="3112"/>
      <c r="DNV57" s="3112"/>
      <c r="DNW57" s="3112"/>
      <c r="DNX57" s="3112"/>
      <c r="DNY57" s="3112"/>
      <c r="DNZ57" s="3112"/>
      <c r="DOA57" s="3112"/>
      <c r="DOB57" s="3112"/>
      <c r="DOC57" s="3112"/>
      <c r="DOD57" s="3112"/>
      <c r="DOE57" s="3112"/>
      <c r="DOF57" s="3112"/>
      <c r="DOG57" s="3112"/>
      <c r="DOH57" s="3112"/>
      <c r="DOI57" s="3112"/>
      <c r="DOJ57" s="3112"/>
      <c r="DOK57" s="3112"/>
      <c r="DOL57" s="3112"/>
      <c r="DOM57" s="3112"/>
      <c r="DON57" s="3112"/>
      <c r="DOO57" s="3112"/>
      <c r="DOP57" s="3112"/>
      <c r="DOQ57" s="3112"/>
      <c r="DOR57" s="3112"/>
      <c r="DOS57" s="3112"/>
      <c r="DOT57" s="3112"/>
      <c r="DOU57" s="3112"/>
      <c r="DOV57" s="3112"/>
      <c r="DOW57" s="3112"/>
      <c r="DOX57" s="3112"/>
      <c r="DOY57" s="3112"/>
      <c r="DOZ57" s="3112"/>
      <c r="DPA57" s="3112"/>
      <c r="DPB57" s="3112"/>
      <c r="DPC57" s="3112"/>
      <c r="DPD57" s="3112"/>
      <c r="DPE57" s="3112"/>
      <c r="DPF57" s="3112"/>
      <c r="DPG57" s="3112"/>
      <c r="DPH57" s="3112"/>
      <c r="DPI57" s="3112"/>
      <c r="DPJ57" s="3112"/>
      <c r="DPK57" s="3112"/>
      <c r="DPL57" s="3112"/>
      <c r="DPM57" s="3112"/>
      <c r="DPN57" s="3112"/>
      <c r="DPO57" s="3112"/>
      <c r="DPP57" s="3112"/>
      <c r="DPQ57" s="3112"/>
      <c r="DPR57" s="3112"/>
      <c r="DPS57" s="3112"/>
      <c r="DPT57" s="3112"/>
      <c r="DPU57" s="3112"/>
      <c r="DPV57" s="3112"/>
      <c r="DPW57" s="3112"/>
      <c r="DPX57" s="3112"/>
      <c r="DPY57" s="3112"/>
      <c r="DPZ57" s="3112"/>
      <c r="DQA57" s="3112"/>
      <c r="DQB57" s="3112"/>
      <c r="DQC57" s="3112"/>
      <c r="DQD57" s="3112"/>
      <c r="DQE57" s="3112"/>
      <c r="DQF57" s="3112"/>
      <c r="DQG57" s="3112"/>
      <c r="DQH57" s="3112"/>
      <c r="DQI57" s="3112"/>
      <c r="DQJ57" s="3112"/>
      <c r="DQK57" s="3112"/>
      <c r="DQL57" s="3112"/>
      <c r="DQM57" s="3112"/>
      <c r="DQN57" s="3112"/>
      <c r="DQO57" s="3112"/>
      <c r="DQP57" s="3112"/>
      <c r="DQQ57" s="3112"/>
      <c r="DQR57" s="3112"/>
      <c r="DQS57" s="3112"/>
      <c r="DQT57" s="3112"/>
      <c r="DQU57" s="3112"/>
      <c r="DQV57" s="3112"/>
      <c r="DQW57" s="3112"/>
      <c r="DQX57" s="3112"/>
      <c r="DQY57" s="3112"/>
      <c r="DQZ57" s="3112"/>
      <c r="DRA57" s="3112"/>
      <c r="DRB57" s="3112"/>
      <c r="DRC57" s="3112"/>
      <c r="DRD57" s="3112"/>
      <c r="DRE57" s="3112"/>
      <c r="DRF57" s="3112"/>
      <c r="DRG57" s="3112"/>
      <c r="DRH57" s="3112"/>
      <c r="DRI57" s="3112"/>
      <c r="DRJ57" s="3112"/>
      <c r="DRK57" s="3112"/>
      <c r="DRL57" s="3112"/>
      <c r="DRM57" s="3112"/>
      <c r="DRN57" s="3112"/>
      <c r="DRO57" s="3112"/>
      <c r="DRP57" s="3112"/>
      <c r="DRQ57" s="3112"/>
      <c r="DRR57" s="3112"/>
      <c r="DRS57" s="3112"/>
      <c r="DRT57" s="3112"/>
      <c r="DRU57" s="3112"/>
      <c r="DRV57" s="3112"/>
      <c r="DRW57" s="3112"/>
      <c r="DRX57" s="3112"/>
      <c r="DRY57" s="3112"/>
      <c r="DRZ57" s="3112"/>
      <c r="DSA57" s="3112"/>
      <c r="DSB57" s="3112"/>
      <c r="DSC57" s="3112"/>
      <c r="DSD57" s="3112"/>
      <c r="DSE57" s="3112"/>
      <c r="DSF57" s="3112"/>
      <c r="DSG57" s="3112"/>
      <c r="DSH57" s="3112"/>
      <c r="DSI57" s="3112"/>
      <c r="DSJ57" s="3112"/>
      <c r="DSK57" s="3112"/>
      <c r="DSL57" s="3112"/>
      <c r="DSM57" s="3112"/>
      <c r="DSN57" s="3112"/>
      <c r="DSO57" s="3112"/>
      <c r="DSP57" s="3112"/>
      <c r="DSQ57" s="3112"/>
      <c r="DSR57" s="3112"/>
      <c r="DSS57" s="3112"/>
      <c r="DST57" s="3112"/>
      <c r="DSU57" s="3112"/>
      <c r="DSV57" s="3112"/>
      <c r="DSW57" s="3112"/>
      <c r="DSX57" s="3112"/>
      <c r="DSY57" s="3112"/>
      <c r="DSZ57" s="3112"/>
      <c r="DTA57" s="3112"/>
      <c r="DTB57" s="3112"/>
      <c r="DTC57" s="3112"/>
      <c r="DTD57" s="3112"/>
      <c r="DTE57" s="3112"/>
      <c r="DTF57" s="3112"/>
      <c r="DTG57" s="3112"/>
      <c r="DTH57" s="3112"/>
      <c r="DTI57" s="3112"/>
      <c r="DTJ57" s="3112"/>
      <c r="DTK57" s="3112"/>
      <c r="DTL57" s="3112"/>
      <c r="DTM57" s="3112"/>
      <c r="DTN57" s="3112"/>
      <c r="DTO57" s="3112"/>
      <c r="DTP57" s="3112"/>
      <c r="DTQ57" s="3112"/>
      <c r="DTR57" s="3112"/>
      <c r="DTS57" s="3112"/>
      <c r="DTT57" s="3112"/>
      <c r="DTU57" s="3112"/>
      <c r="DTV57" s="3112"/>
      <c r="DTW57" s="3112"/>
      <c r="DTX57" s="3112"/>
      <c r="DTY57" s="3112"/>
      <c r="DTZ57" s="3112"/>
      <c r="DUA57" s="3112"/>
      <c r="DUB57" s="3112"/>
      <c r="DUC57" s="3112"/>
      <c r="DUD57" s="3112"/>
      <c r="DUE57" s="3112"/>
      <c r="DUF57" s="3112"/>
      <c r="DUG57" s="3112"/>
      <c r="DUH57" s="3112"/>
      <c r="DUI57" s="3112"/>
      <c r="DUJ57" s="3112"/>
      <c r="DUK57" s="3112"/>
      <c r="DUL57" s="3112"/>
      <c r="DUM57" s="3112"/>
      <c r="DUN57" s="3112"/>
      <c r="DUO57" s="3112"/>
      <c r="DUP57" s="3112"/>
      <c r="DUQ57" s="3112"/>
      <c r="DUR57" s="3112"/>
      <c r="DUS57" s="3112"/>
      <c r="DUT57" s="3112"/>
      <c r="DUU57" s="3112"/>
      <c r="DUV57" s="3112"/>
      <c r="DUW57" s="3112"/>
      <c r="DUX57" s="3112"/>
      <c r="DUY57" s="3112"/>
      <c r="DUZ57" s="3112"/>
      <c r="DVA57" s="3112"/>
      <c r="DVB57" s="3112"/>
      <c r="DVC57" s="3112"/>
      <c r="DVD57" s="3112"/>
      <c r="DVE57" s="3112"/>
      <c r="DVF57" s="3112"/>
      <c r="DVG57" s="3112"/>
      <c r="DVH57" s="3112"/>
      <c r="DVI57" s="3112"/>
      <c r="DVJ57" s="3112"/>
      <c r="DVK57" s="3112"/>
      <c r="DVL57" s="3112"/>
      <c r="DVM57" s="3112"/>
      <c r="DVN57" s="3112"/>
      <c r="DVO57" s="3112"/>
      <c r="DVP57" s="3112"/>
      <c r="DVQ57" s="3112"/>
      <c r="DVR57" s="3112"/>
      <c r="DVS57" s="3112"/>
      <c r="DVT57" s="3112"/>
      <c r="DVU57" s="3112"/>
      <c r="DVV57" s="3112"/>
      <c r="DVW57" s="3112"/>
      <c r="DVX57" s="3112"/>
      <c r="DVY57" s="3112"/>
      <c r="DVZ57" s="3112"/>
      <c r="DWA57" s="3112"/>
      <c r="DWB57" s="3112"/>
      <c r="DWC57" s="3112"/>
      <c r="DWD57" s="3112"/>
      <c r="DWE57" s="3112"/>
      <c r="DWF57" s="3112"/>
      <c r="DWG57" s="3112"/>
      <c r="DWH57" s="3112"/>
      <c r="DWI57" s="3112"/>
      <c r="DWJ57" s="3112"/>
      <c r="DWK57" s="3112"/>
      <c r="DWL57" s="3112"/>
      <c r="DWM57" s="3112"/>
      <c r="DWN57" s="3112"/>
      <c r="DWO57" s="3112"/>
      <c r="DWP57" s="3112"/>
      <c r="DWQ57" s="3112"/>
      <c r="DWR57" s="3112"/>
      <c r="DWS57" s="3112"/>
      <c r="DWT57" s="3112"/>
      <c r="DWU57" s="3112"/>
      <c r="DWV57" s="3112"/>
      <c r="DWW57" s="3112"/>
      <c r="DWX57" s="3112"/>
      <c r="DWY57" s="3112"/>
      <c r="DWZ57" s="3112"/>
      <c r="DXA57" s="3112"/>
      <c r="DXB57" s="3112"/>
      <c r="DXC57" s="3112"/>
      <c r="DXD57" s="3112"/>
      <c r="DXE57" s="3112"/>
      <c r="DXF57" s="3112"/>
      <c r="DXG57" s="3112"/>
      <c r="DXH57" s="3112"/>
      <c r="DXI57" s="3112"/>
      <c r="DXJ57" s="3112"/>
      <c r="DXK57" s="3112"/>
      <c r="DXL57" s="3112"/>
      <c r="DXM57" s="3112"/>
      <c r="DXN57" s="3112"/>
      <c r="DXO57" s="3112"/>
      <c r="DXP57" s="3112"/>
      <c r="DXQ57" s="3112"/>
      <c r="DXR57" s="3112"/>
      <c r="DXS57" s="3112"/>
      <c r="DXT57" s="3112"/>
      <c r="DXU57" s="3112"/>
      <c r="DXV57" s="3112"/>
      <c r="DXW57" s="3112"/>
      <c r="DXX57" s="3112"/>
      <c r="DXY57" s="3112"/>
      <c r="DXZ57" s="3112"/>
      <c r="DYA57" s="3112"/>
      <c r="DYB57" s="3112"/>
      <c r="DYC57" s="3112"/>
      <c r="DYD57" s="3112"/>
      <c r="DYE57" s="3112"/>
      <c r="DYF57" s="3112"/>
      <c r="DYG57" s="3112"/>
      <c r="DYH57" s="3112"/>
      <c r="DYI57" s="3112"/>
      <c r="DYJ57" s="3112"/>
      <c r="DYK57" s="3112"/>
      <c r="DYL57" s="3112"/>
      <c r="DYM57" s="3112"/>
      <c r="DYN57" s="3112"/>
      <c r="DYO57" s="3112"/>
      <c r="DYP57" s="3112"/>
      <c r="DYQ57" s="3112"/>
      <c r="DYR57" s="3112"/>
      <c r="DYS57" s="3112"/>
      <c r="DYT57" s="3112"/>
      <c r="DYU57" s="3112"/>
      <c r="DYV57" s="3112"/>
      <c r="DYW57" s="3112"/>
      <c r="DYX57" s="3112"/>
      <c r="DYY57" s="3112"/>
      <c r="DYZ57" s="3112"/>
      <c r="DZA57" s="3112"/>
      <c r="DZB57" s="3112"/>
      <c r="DZC57" s="3112"/>
      <c r="DZD57" s="3112"/>
      <c r="DZE57" s="3112"/>
      <c r="DZF57" s="3112"/>
      <c r="DZG57" s="3112"/>
      <c r="DZH57" s="3112"/>
      <c r="DZI57" s="3112"/>
      <c r="DZJ57" s="3112"/>
      <c r="DZK57" s="3112"/>
      <c r="DZL57" s="3112"/>
      <c r="DZM57" s="3112"/>
      <c r="DZN57" s="3112"/>
      <c r="DZO57" s="3112"/>
      <c r="DZP57" s="3112"/>
      <c r="DZQ57" s="3112"/>
      <c r="DZR57" s="3112"/>
      <c r="DZS57" s="3112"/>
      <c r="DZT57" s="3112"/>
      <c r="DZU57" s="3112"/>
      <c r="DZV57" s="3112"/>
      <c r="DZW57" s="3112"/>
      <c r="DZX57" s="3112"/>
      <c r="DZY57" s="3112"/>
      <c r="DZZ57" s="3112"/>
      <c r="EAA57" s="3112"/>
      <c r="EAB57" s="3112"/>
      <c r="EAC57" s="3112"/>
      <c r="EAD57" s="3112"/>
      <c r="EAE57" s="3112"/>
      <c r="EAF57" s="3112"/>
      <c r="EAG57" s="3112"/>
      <c r="EAH57" s="3112"/>
      <c r="EAI57" s="3112"/>
      <c r="EAJ57" s="3112"/>
      <c r="EAK57" s="3112"/>
      <c r="EAL57" s="3112"/>
      <c r="EAM57" s="3112"/>
      <c r="EAN57" s="3112"/>
      <c r="EAO57" s="3112"/>
      <c r="EAP57" s="3112"/>
      <c r="EAQ57" s="3112"/>
      <c r="EAR57" s="3112"/>
      <c r="EAS57" s="3112"/>
      <c r="EAT57" s="3112"/>
      <c r="EAU57" s="3112"/>
      <c r="EAV57" s="3112"/>
      <c r="EAW57" s="3112"/>
      <c r="EAX57" s="3112"/>
      <c r="EAY57" s="3112"/>
      <c r="EAZ57" s="3112"/>
      <c r="EBA57" s="3112"/>
      <c r="EBB57" s="3112"/>
      <c r="EBC57" s="3112"/>
      <c r="EBD57" s="3112"/>
      <c r="EBE57" s="3112"/>
      <c r="EBF57" s="3112"/>
      <c r="EBG57" s="3112"/>
      <c r="EBH57" s="3112"/>
      <c r="EBI57" s="3112"/>
      <c r="EBJ57" s="3112"/>
      <c r="EBK57" s="3112"/>
      <c r="EBL57" s="3112"/>
      <c r="EBM57" s="3112"/>
      <c r="EBN57" s="3112"/>
      <c r="EBO57" s="3112"/>
      <c r="EBP57" s="3112"/>
      <c r="EBQ57" s="3112"/>
      <c r="EBR57" s="3112"/>
      <c r="EBS57" s="3112"/>
      <c r="EBT57" s="3112"/>
      <c r="EBU57" s="3112"/>
      <c r="EBV57" s="3112"/>
      <c r="EBW57" s="3112"/>
      <c r="EBX57" s="3112"/>
      <c r="EBY57" s="3112"/>
      <c r="EBZ57" s="3112"/>
      <c r="ECA57" s="3112"/>
      <c r="ECB57" s="3112"/>
      <c r="ECC57" s="3112"/>
      <c r="ECD57" s="3112"/>
      <c r="ECE57" s="3112"/>
      <c r="ECF57" s="3112"/>
      <c r="ECG57" s="3112"/>
      <c r="ECH57" s="3112"/>
      <c r="ECI57" s="3112"/>
      <c r="ECJ57" s="3112"/>
      <c r="ECK57" s="3112"/>
      <c r="ECL57" s="3112"/>
      <c r="ECM57" s="3112"/>
      <c r="ECN57" s="3112"/>
      <c r="ECO57" s="3112"/>
      <c r="ECP57" s="3112"/>
      <c r="ECQ57" s="3112"/>
      <c r="ECR57" s="3112"/>
      <c r="ECS57" s="3112"/>
      <c r="ECT57" s="3112"/>
      <c r="ECU57" s="3112"/>
      <c r="ECV57" s="3112"/>
      <c r="ECW57" s="3112"/>
      <c r="ECX57" s="3112"/>
      <c r="ECY57" s="3112"/>
      <c r="ECZ57" s="3112"/>
      <c r="EDA57" s="3112"/>
      <c r="EDB57" s="3112"/>
      <c r="EDC57" s="3112"/>
      <c r="EDD57" s="3112"/>
      <c r="EDE57" s="3112"/>
      <c r="EDF57" s="3112"/>
      <c r="EDG57" s="3112"/>
      <c r="EDH57" s="3112"/>
      <c r="EDI57" s="3112"/>
      <c r="EDJ57" s="3112"/>
      <c r="EDK57" s="3112"/>
      <c r="EDL57" s="3112"/>
      <c r="EDM57" s="3112"/>
      <c r="EDN57" s="3112"/>
      <c r="EDO57" s="3112"/>
      <c r="EDP57" s="3112"/>
      <c r="EDQ57" s="3112"/>
      <c r="EDR57" s="3112"/>
      <c r="EDS57" s="3112"/>
      <c r="EDT57" s="3112"/>
      <c r="EDU57" s="3112"/>
      <c r="EDV57" s="3112"/>
      <c r="EDW57" s="3112"/>
      <c r="EDX57" s="3112"/>
      <c r="EDY57" s="3112"/>
      <c r="EDZ57" s="3112"/>
      <c r="EEA57" s="3112"/>
      <c r="EEB57" s="3112"/>
      <c r="EEC57" s="3112"/>
      <c r="EED57" s="3112"/>
      <c r="EEE57" s="3112"/>
      <c r="EEF57" s="3112"/>
      <c r="EEG57" s="3112"/>
      <c r="EEH57" s="3112"/>
      <c r="EEI57" s="3112"/>
      <c r="EEJ57" s="3112"/>
      <c r="EEK57" s="3112"/>
      <c r="EEL57" s="3112"/>
      <c r="EEM57" s="3112"/>
      <c r="EEN57" s="3112"/>
      <c r="EEO57" s="3112"/>
      <c r="EEP57" s="3112"/>
      <c r="EEQ57" s="3112"/>
      <c r="EER57" s="3112"/>
      <c r="EES57" s="3112"/>
      <c r="EET57" s="3112"/>
      <c r="EEU57" s="3112"/>
      <c r="EEV57" s="3112"/>
      <c r="EEW57" s="3112"/>
      <c r="EEX57" s="3112"/>
      <c r="EEY57" s="3112"/>
      <c r="EEZ57" s="3112"/>
      <c r="EFA57" s="3112"/>
      <c r="EFB57" s="3112"/>
      <c r="EFC57" s="3112"/>
      <c r="EFD57" s="3112"/>
      <c r="EFE57" s="3112"/>
      <c r="EFF57" s="3112"/>
      <c r="EFG57" s="3112"/>
      <c r="EFH57" s="3112"/>
      <c r="EFI57" s="3112"/>
      <c r="EFJ57" s="3112"/>
      <c r="EFK57" s="3112"/>
      <c r="EFL57" s="3112"/>
      <c r="EFM57" s="3112"/>
      <c r="EFN57" s="3112"/>
      <c r="EFO57" s="3112"/>
      <c r="EFP57" s="3112"/>
      <c r="EFQ57" s="3112"/>
      <c r="EFR57" s="3112"/>
      <c r="EFS57" s="3112"/>
      <c r="EFT57" s="3112"/>
      <c r="EFU57" s="3112"/>
      <c r="EFV57" s="3112"/>
      <c r="EFW57" s="3112"/>
      <c r="EFX57" s="3112"/>
      <c r="EFY57" s="3112"/>
      <c r="EFZ57" s="3112"/>
      <c r="EGA57" s="3112"/>
      <c r="EGB57" s="3112"/>
      <c r="EGC57" s="3112"/>
      <c r="EGD57" s="3112"/>
      <c r="EGE57" s="3112"/>
      <c r="EGF57" s="3112"/>
      <c r="EGG57" s="3112"/>
      <c r="EGH57" s="3112"/>
      <c r="EGI57" s="3112"/>
      <c r="EGJ57" s="3112"/>
      <c r="EGK57" s="3112"/>
      <c r="EGL57" s="3112"/>
      <c r="EGM57" s="3112"/>
      <c r="EGN57" s="3112"/>
      <c r="EGO57" s="3112"/>
      <c r="EGP57" s="3112"/>
      <c r="EGQ57" s="3112"/>
      <c r="EGR57" s="3112"/>
      <c r="EGS57" s="3112"/>
      <c r="EGT57" s="3112"/>
      <c r="EGU57" s="3112"/>
      <c r="EGV57" s="3112"/>
      <c r="EGW57" s="3112"/>
      <c r="EGX57" s="3112"/>
      <c r="EGY57" s="3112"/>
      <c r="EGZ57" s="3112"/>
      <c r="EHA57" s="3112"/>
      <c r="EHB57" s="3112"/>
      <c r="EHC57" s="3112"/>
      <c r="EHD57" s="3112"/>
      <c r="EHE57" s="3112"/>
      <c r="EHF57" s="3112"/>
      <c r="EHG57" s="3112"/>
      <c r="EHH57" s="3112"/>
      <c r="EHI57" s="3112"/>
      <c r="EHJ57" s="3112"/>
      <c r="EHK57" s="3112"/>
      <c r="EHL57" s="3112"/>
      <c r="EHM57" s="3112"/>
      <c r="EHN57" s="3112"/>
      <c r="EHO57" s="3112"/>
      <c r="EHP57" s="3112"/>
      <c r="EHQ57" s="3112"/>
      <c r="EHR57" s="3112"/>
      <c r="EHS57" s="3112"/>
      <c r="EHT57" s="3112"/>
      <c r="EHU57" s="3112"/>
      <c r="EHV57" s="3112"/>
      <c r="EHW57" s="3112"/>
      <c r="EHX57" s="3112"/>
      <c r="EHY57" s="3112"/>
      <c r="EHZ57" s="3112"/>
      <c r="EIA57" s="3112"/>
      <c r="EIB57" s="3112"/>
      <c r="EIC57" s="3112"/>
      <c r="EID57" s="3112"/>
      <c r="EIE57" s="3112"/>
      <c r="EIF57" s="3112"/>
      <c r="EIG57" s="3112"/>
      <c r="EIH57" s="3112"/>
      <c r="EII57" s="3112"/>
      <c r="EIJ57" s="3112"/>
      <c r="EIK57" s="3112"/>
      <c r="EIL57" s="3112"/>
      <c r="EIM57" s="3112"/>
      <c r="EIN57" s="3112"/>
      <c r="EIO57" s="3112"/>
      <c r="EIP57" s="3112"/>
      <c r="EIQ57" s="3112"/>
      <c r="EIR57" s="3112"/>
      <c r="EIS57" s="3112"/>
      <c r="EIT57" s="3112"/>
      <c r="EIU57" s="3112"/>
      <c r="EIV57" s="3112"/>
      <c r="EIW57" s="3112"/>
      <c r="EIX57" s="3112"/>
      <c r="EIY57" s="3112"/>
      <c r="EIZ57" s="3112"/>
      <c r="EJA57" s="3112"/>
      <c r="EJB57" s="3112"/>
      <c r="EJC57" s="3112"/>
      <c r="EJD57" s="3112"/>
      <c r="EJE57" s="3112"/>
      <c r="EJF57" s="3112"/>
      <c r="EJG57" s="3112"/>
      <c r="EJH57" s="3112"/>
      <c r="EJI57" s="3112"/>
      <c r="EJJ57" s="3112"/>
      <c r="EJK57" s="3112"/>
      <c r="EJL57" s="3112"/>
      <c r="EJM57" s="3112"/>
      <c r="EJN57" s="3112"/>
      <c r="EJO57" s="3112"/>
      <c r="EJP57" s="3112"/>
      <c r="EJQ57" s="3112"/>
      <c r="EJR57" s="3112"/>
      <c r="EJS57" s="3112"/>
      <c r="EJT57" s="3112"/>
      <c r="EJU57" s="3112"/>
      <c r="EJV57" s="3112"/>
      <c r="EJW57" s="3112"/>
      <c r="EJX57" s="3112"/>
      <c r="EJY57" s="3112"/>
      <c r="EJZ57" s="3112"/>
      <c r="EKA57" s="3112"/>
      <c r="EKB57" s="3112"/>
      <c r="EKC57" s="3112"/>
      <c r="EKD57" s="3112"/>
      <c r="EKE57" s="3112"/>
      <c r="EKF57" s="3112"/>
      <c r="EKG57" s="3112"/>
      <c r="EKH57" s="3112"/>
      <c r="EKI57" s="3112"/>
      <c r="EKJ57" s="3112"/>
      <c r="EKK57" s="3112"/>
      <c r="EKL57" s="3112"/>
      <c r="EKM57" s="3112"/>
      <c r="EKN57" s="3112"/>
      <c r="EKO57" s="3112"/>
      <c r="EKP57" s="3112"/>
      <c r="EKQ57" s="3112"/>
      <c r="EKR57" s="3112"/>
      <c r="EKS57" s="3112"/>
      <c r="EKT57" s="3112"/>
      <c r="EKU57" s="3112"/>
      <c r="EKV57" s="3112"/>
      <c r="EKW57" s="3112"/>
      <c r="EKX57" s="3112"/>
      <c r="EKY57" s="3112"/>
      <c r="EKZ57" s="3112"/>
      <c r="ELA57" s="3112"/>
      <c r="ELB57" s="3112"/>
      <c r="ELC57" s="3112"/>
      <c r="ELD57" s="3112"/>
      <c r="ELE57" s="3112"/>
      <c r="ELF57" s="3112"/>
      <c r="ELG57" s="3112"/>
      <c r="ELH57" s="3112"/>
      <c r="ELI57" s="3112"/>
      <c r="ELJ57" s="3112"/>
      <c r="ELK57" s="3112"/>
      <c r="ELL57" s="3112"/>
      <c r="ELM57" s="3112"/>
      <c r="ELN57" s="3112"/>
      <c r="ELO57" s="3112"/>
      <c r="ELP57" s="3112"/>
      <c r="ELQ57" s="3112"/>
      <c r="ELR57" s="3112"/>
      <c r="ELS57" s="3112"/>
      <c r="ELT57" s="3112"/>
      <c r="ELU57" s="3112"/>
      <c r="ELV57" s="3112"/>
      <c r="ELW57" s="3112"/>
      <c r="ELX57" s="3112"/>
      <c r="ELY57" s="3112"/>
      <c r="ELZ57" s="3112"/>
      <c r="EMA57" s="3112"/>
      <c r="EMB57" s="3112"/>
      <c r="EMC57" s="3112"/>
      <c r="EMD57" s="3112"/>
      <c r="EME57" s="3112"/>
      <c r="EMF57" s="3112"/>
      <c r="EMG57" s="3112"/>
      <c r="EMH57" s="3112"/>
      <c r="EMI57" s="3112"/>
      <c r="EMJ57" s="3112"/>
      <c r="EMK57" s="3112"/>
      <c r="EML57" s="3112"/>
      <c r="EMM57" s="3112"/>
      <c r="EMN57" s="3112"/>
      <c r="EMO57" s="3112"/>
      <c r="EMP57" s="3112"/>
      <c r="EMQ57" s="3112"/>
      <c r="EMR57" s="3112"/>
      <c r="EMS57" s="3112"/>
      <c r="EMT57" s="3112"/>
      <c r="EMU57" s="3112"/>
      <c r="EMV57" s="3112"/>
      <c r="EMW57" s="3112"/>
      <c r="EMX57" s="3112"/>
      <c r="EMY57" s="3112"/>
      <c r="EMZ57" s="3112"/>
      <c r="ENA57" s="3112"/>
      <c r="ENB57" s="3112"/>
      <c r="ENC57" s="3112"/>
      <c r="END57" s="3112"/>
      <c r="ENE57" s="3112"/>
      <c r="ENF57" s="3112"/>
      <c r="ENG57" s="3112"/>
      <c r="ENH57" s="3112"/>
      <c r="ENI57" s="3112"/>
      <c r="ENJ57" s="3112"/>
      <c r="ENK57" s="3112"/>
      <c r="ENL57" s="3112"/>
      <c r="ENM57" s="3112"/>
      <c r="ENN57" s="3112"/>
      <c r="ENO57" s="3112"/>
      <c r="ENP57" s="3112"/>
      <c r="ENQ57" s="3112"/>
      <c r="ENR57" s="3112"/>
      <c r="ENS57" s="3112"/>
      <c r="ENT57" s="3112"/>
      <c r="ENU57" s="3112"/>
      <c r="ENV57" s="3112"/>
      <c r="ENW57" s="3112"/>
      <c r="ENX57" s="3112"/>
      <c r="ENY57" s="3112"/>
      <c r="ENZ57" s="3112"/>
      <c r="EOA57" s="3112"/>
      <c r="EOB57" s="3112"/>
      <c r="EOC57" s="3112"/>
      <c r="EOD57" s="3112"/>
      <c r="EOE57" s="3112"/>
      <c r="EOF57" s="3112"/>
      <c r="EOG57" s="3112"/>
      <c r="EOH57" s="3112"/>
      <c r="EOI57" s="3112"/>
      <c r="EOJ57" s="3112"/>
      <c r="EOK57" s="3112"/>
      <c r="EOL57" s="3112"/>
      <c r="EOM57" s="3112"/>
      <c r="EON57" s="3112"/>
      <c r="EOO57" s="3112"/>
      <c r="EOP57" s="3112"/>
      <c r="EOQ57" s="3112"/>
      <c r="EOR57" s="3112"/>
      <c r="EOS57" s="3112"/>
      <c r="EOT57" s="3112"/>
      <c r="EOU57" s="3112"/>
      <c r="EOV57" s="3112"/>
      <c r="EOW57" s="3112"/>
      <c r="EOX57" s="3112"/>
      <c r="EOY57" s="3112"/>
      <c r="EOZ57" s="3112"/>
      <c r="EPA57" s="3112"/>
      <c r="EPB57" s="3112"/>
      <c r="EPC57" s="3112"/>
      <c r="EPD57" s="3112"/>
      <c r="EPE57" s="3112"/>
      <c r="EPF57" s="3112"/>
      <c r="EPG57" s="3112"/>
      <c r="EPH57" s="3112"/>
      <c r="EPI57" s="3112"/>
      <c r="EPJ57" s="3112"/>
      <c r="EPK57" s="3112"/>
      <c r="EPL57" s="3112"/>
      <c r="EPM57" s="3112"/>
      <c r="EPN57" s="3112"/>
      <c r="EPO57" s="3112"/>
      <c r="EPP57" s="3112"/>
      <c r="EPQ57" s="3112"/>
      <c r="EPR57" s="3112"/>
      <c r="EPS57" s="3112"/>
      <c r="EPT57" s="3112"/>
      <c r="EPU57" s="3112"/>
      <c r="EPV57" s="3112"/>
      <c r="EPW57" s="3112"/>
      <c r="EPX57" s="3112"/>
      <c r="EPY57" s="3112"/>
      <c r="EPZ57" s="3112"/>
      <c r="EQA57" s="3112"/>
      <c r="EQB57" s="3112"/>
      <c r="EQC57" s="3112"/>
      <c r="EQD57" s="3112"/>
      <c r="EQE57" s="3112"/>
      <c r="EQF57" s="3112"/>
      <c r="EQG57" s="3112"/>
      <c r="EQH57" s="3112"/>
      <c r="EQI57" s="3112"/>
      <c r="EQJ57" s="3112"/>
      <c r="EQK57" s="3112"/>
      <c r="EQL57" s="3112"/>
      <c r="EQM57" s="3112"/>
      <c r="EQN57" s="3112"/>
      <c r="EQO57" s="3112"/>
      <c r="EQP57" s="3112"/>
      <c r="EQQ57" s="3112"/>
      <c r="EQR57" s="3112"/>
      <c r="EQS57" s="3112"/>
      <c r="EQT57" s="3112"/>
      <c r="EQU57" s="3112"/>
      <c r="EQV57" s="3112"/>
      <c r="EQW57" s="3112"/>
      <c r="EQX57" s="3112"/>
      <c r="EQY57" s="3112"/>
      <c r="EQZ57" s="3112"/>
      <c r="ERA57" s="3112"/>
      <c r="ERB57" s="3112"/>
      <c r="ERC57" s="3112"/>
      <c r="ERD57" s="3112"/>
      <c r="ERE57" s="3112"/>
      <c r="ERF57" s="3112"/>
      <c r="ERG57" s="3112"/>
      <c r="ERH57" s="3112"/>
      <c r="ERI57" s="3112"/>
      <c r="ERJ57" s="3112"/>
      <c r="ERK57" s="3112"/>
      <c r="ERL57" s="3112"/>
      <c r="ERM57" s="3112"/>
      <c r="ERN57" s="3112"/>
      <c r="ERO57" s="3112"/>
      <c r="ERP57" s="3112"/>
      <c r="ERQ57" s="3112"/>
      <c r="ERR57" s="3112"/>
      <c r="ERS57" s="3112"/>
      <c r="ERT57" s="3112"/>
      <c r="ERU57" s="3112"/>
      <c r="ERV57" s="3112"/>
      <c r="ERW57" s="3112"/>
      <c r="ERX57" s="3112"/>
      <c r="ERY57" s="3112"/>
      <c r="ERZ57" s="3112"/>
      <c r="ESA57" s="3112"/>
      <c r="ESB57" s="3112"/>
      <c r="ESC57" s="3112"/>
      <c r="ESD57" s="3112"/>
      <c r="ESE57" s="3112"/>
      <c r="ESF57" s="3112"/>
      <c r="ESG57" s="3112"/>
      <c r="ESH57" s="3112"/>
      <c r="ESI57" s="3112"/>
      <c r="ESJ57" s="3112"/>
      <c r="ESK57" s="3112"/>
      <c r="ESL57" s="3112"/>
      <c r="ESM57" s="3112"/>
      <c r="ESN57" s="3112"/>
      <c r="ESO57" s="3112"/>
      <c r="ESP57" s="3112"/>
      <c r="ESQ57" s="3112"/>
      <c r="ESR57" s="3112"/>
      <c r="ESS57" s="3112"/>
      <c r="EST57" s="3112"/>
      <c r="ESU57" s="3112"/>
      <c r="ESV57" s="3112"/>
      <c r="ESW57" s="3112"/>
      <c r="ESX57" s="3112"/>
      <c r="ESY57" s="3112"/>
      <c r="ESZ57" s="3112"/>
      <c r="ETA57" s="3112"/>
      <c r="ETB57" s="3112"/>
      <c r="ETC57" s="3112"/>
      <c r="ETD57" s="3112"/>
      <c r="ETE57" s="3112"/>
      <c r="ETF57" s="3112"/>
      <c r="ETG57" s="3112"/>
      <c r="ETH57" s="3112"/>
      <c r="ETI57" s="3112"/>
      <c r="ETJ57" s="3112"/>
      <c r="ETK57" s="3112"/>
      <c r="ETL57" s="3112"/>
      <c r="ETM57" s="3112"/>
      <c r="ETN57" s="3112"/>
      <c r="ETO57" s="3112"/>
      <c r="ETP57" s="3112"/>
      <c r="ETQ57" s="3112"/>
      <c r="ETR57" s="3112"/>
      <c r="ETS57" s="3112"/>
      <c r="ETT57" s="3112"/>
      <c r="ETU57" s="3112"/>
      <c r="ETV57" s="3112"/>
      <c r="ETW57" s="3112"/>
      <c r="ETX57" s="3112"/>
      <c r="ETY57" s="3112"/>
      <c r="ETZ57" s="3112"/>
      <c r="EUA57" s="3112"/>
      <c r="EUB57" s="3112"/>
      <c r="EUC57" s="3112"/>
      <c r="EUD57" s="3112"/>
      <c r="EUE57" s="3112"/>
      <c r="EUF57" s="3112"/>
      <c r="EUG57" s="3112"/>
      <c r="EUH57" s="3112"/>
      <c r="EUI57" s="3112"/>
      <c r="EUJ57" s="3112"/>
      <c r="EUK57" s="3112"/>
      <c r="EUL57" s="3112"/>
      <c r="EUM57" s="3112"/>
      <c r="EUN57" s="3112"/>
      <c r="EUO57" s="3112"/>
      <c r="EUP57" s="3112"/>
      <c r="EUQ57" s="3112"/>
      <c r="EUR57" s="3112"/>
      <c r="EUS57" s="3112"/>
      <c r="EUT57" s="3112"/>
      <c r="EUU57" s="3112"/>
      <c r="EUV57" s="3112"/>
      <c r="EUW57" s="3112"/>
      <c r="EUX57" s="3112"/>
      <c r="EUY57" s="3112"/>
      <c r="EUZ57" s="3112"/>
      <c r="EVA57" s="3112"/>
      <c r="EVB57" s="3112"/>
      <c r="EVC57" s="3112"/>
      <c r="EVD57" s="3112"/>
      <c r="EVE57" s="3112"/>
      <c r="EVF57" s="3112"/>
      <c r="EVG57" s="3112"/>
      <c r="EVH57" s="3112"/>
      <c r="EVI57" s="3112"/>
      <c r="EVJ57" s="3112"/>
      <c r="EVK57" s="3112"/>
      <c r="EVL57" s="3112"/>
      <c r="EVM57" s="3112"/>
      <c r="EVN57" s="3112"/>
      <c r="EVO57" s="3112"/>
      <c r="EVP57" s="3112"/>
      <c r="EVQ57" s="3112"/>
      <c r="EVR57" s="3112"/>
      <c r="EVS57" s="3112"/>
      <c r="EVT57" s="3112"/>
      <c r="EVU57" s="3112"/>
      <c r="EVV57" s="3112"/>
      <c r="EVW57" s="3112"/>
      <c r="EVX57" s="3112"/>
      <c r="EVY57" s="3112"/>
      <c r="EVZ57" s="3112"/>
      <c r="EWA57" s="3112"/>
      <c r="EWB57" s="3112"/>
      <c r="EWC57" s="3112"/>
      <c r="EWD57" s="3112"/>
      <c r="EWE57" s="3112"/>
      <c r="EWF57" s="3112"/>
      <c r="EWG57" s="3112"/>
      <c r="EWH57" s="3112"/>
      <c r="EWI57" s="3112"/>
      <c r="EWJ57" s="3112"/>
      <c r="EWK57" s="3112"/>
      <c r="EWL57" s="3112"/>
      <c r="EWM57" s="3112"/>
      <c r="EWN57" s="3112"/>
      <c r="EWO57" s="3112"/>
      <c r="EWP57" s="3112"/>
      <c r="EWQ57" s="3112"/>
      <c r="EWR57" s="3112"/>
      <c r="EWS57" s="3112"/>
      <c r="EWT57" s="3112"/>
      <c r="EWU57" s="3112"/>
      <c r="EWV57" s="3112"/>
      <c r="EWW57" s="3112"/>
      <c r="EWX57" s="3112"/>
      <c r="EWY57" s="3112"/>
      <c r="EWZ57" s="3112"/>
      <c r="EXA57" s="3112"/>
      <c r="EXB57" s="3112"/>
      <c r="EXC57" s="3112"/>
      <c r="EXD57" s="3112"/>
      <c r="EXE57" s="3112"/>
      <c r="EXF57" s="3112"/>
      <c r="EXG57" s="3112"/>
      <c r="EXH57" s="3112"/>
      <c r="EXI57" s="3112"/>
      <c r="EXJ57" s="3112"/>
      <c r="EXK57" s="3112"/>
      <c r="EXL57" s="3112"/>
      <c r="EXM57" s="3112"/>
      <c r="EXN57" s="3112"/>
      <c r="EXO57" s="3112"/>
      <c r="EXP57" s="3112"/>
      <c r="EXQ57" s="3112"/>
      <c r="EXR57" s="3112"/>
      <c r="EXS57" s="3112"/>
      <c r="EXT57" s="3112"/>
      <c r="EXU57" s="3112"/>
      <c r="EXV57" s="3112"/>
      <c r="EXW57" s="3112"/>
      <c r="EXX57" s="3112"/>
      <c r="EXY57" s="3112"/>
      <c r="EXZ57" s="3112"/>
      <c r="EYA57" s="3112"/>
      <c r="EYB57" s="3112"/>
      <c r="EYC57" s="3112"/>
      <c r="EYD57" s="3112"/>
      <c r="EYE57" s="3112"/>
      <c r="EYF57" s="3112"/>
      <c r="EYG57" s="3112"/>
      <c r="EYH57" s="3112"/>
      <c r="EYI57" s="3112"/>
      <c r="EYJ57" s="3112"/>
      <c r="EYK57" s="3112"/>
      <c r="EYL57" s="3112"/>
      <c r="EYM57" s="3112"/>
      <c r="EYN57" s="3112"/>
      <c r="EYO57" s="3112"/>
      <c r="EYP57" s="3112"/>
      <c r="EYQ57" s="3112"/>
      <c r="EYR57" s="3112"/>
      <c r="EYS57" s="3112"/>
      <c r="EYT57" s="3112"/>
      <c r="EYU57" s="3112"/>
      <c r="EYV57" s="3112"/>
      <c r="EYW57" s="3112"/>
      <c r="EYX57" s="3112"/>
      <c r="EYY57" s="3112"/>
      <c r="EYZ57" s="3112"/>
      <c r="EZA57" s="3112"/>
      <c r="EZB57" s="3112"/>
      <c r="EZC57" s="3112"/>
      <c r="EZD57" s="3112"/>
      <c r="EZE57" s="3112"/>
      <c r="EZF57" s="3112"/>
      <c r="EZG57" s="3112"/>
      <c r="EZH57" s="3112"/>
      <c r="EZI57" s="3112"/>
      <c r="EZJ57" s="3112"/>
      <c r="EZK57" s="3112"/>
      <c r="EZL57" s="3112"/>
      <c r="EZM57" s="3112"/>
      <c r="EZN57" s="3112"/>
      <c r="EZO57" s="3112"/>
      <c r="EZP57" s="3112"/>
      <c r="EZQ57" s="3112"/>
      <c r="EZR57" s="3112"/>
      <c r="EZS57" s="3112"/>
      <c r="EZT57" s="3112"/>
      <c r="EZU57" s="3112"/>
      <c r="EZV57" s="3112"/>
      <c r="EZW57" s="3112"/>
      <c r="EZX57" s="3112"/>
      <c r="EZY57" s="3112"/>
      <c r="EZZ57" s="3112"/>
      <c r="FAA57" s="3112"/>
      <c r="FAB57" s="3112"/>
      <c r="FAC57" s="3112"/>
      <c r="FAD57" s="3112"/>
      <c r="FAE57" s="3112"/>
      <c r="FAF57" s="3112"/>
      <c r="FAG57" s="3112"/>
      <c r="FAH57" s="3112"/>
      <c r="FAI57" s="3112"/>
      <c r="FAJ57" s="3112"/>
      <c r="FAK57" s="3112"/>
      <c r="FAL57" s="3112"/>
      <c r="FAM57" s="3112"/>
      <c r="FAN57" s="3112"/>
      <c r="FAO57" s="3112"/>
      <c r="FAP57" s="3112"/>
      <c r="FAQ57" s="3112"/>
      <c r="FAR57" s="3112"/>
      <c r="FAS57" s="3112"/>
      <c r="FAT57" s="3112"/>
      <c r="FAU57" s="3112"/>
      <c r="FAV57" s="3112"/>
      <c r="FAW57" s="3112"/>
      <c r="FAX57" s="3112"/>
      <c r="FAY57" s="3112"/>
      <c r="FAZ57" s="3112"/>
      <c r="FBA57" s="3112"/>
      <c r="FBB57" s="3112"/>
      <c r="FBC57" s="3112"/>
      <c r="FBD57" s="3112"/>
      <c r="FBE57" s="3112"/>
      <c r="FBF57" s="3112"/>
      <c r="FBG57" s="3112"/>
      <c r="FBH57" s="3112"/>
      <c r="FBI57" s="3112"/>
      <c r="FBJ57" s="3112"/>
      <c r="FBK57" s="3112"/>
      <c r="FBL57" s="3112"/>
      <c r="FBM57" s="3112"/>
      <c r="FBN57" s="3112"/>
      <c r="FBO57" s="3112"/>
      <c r="FBP57" s="3112"/>
      <c r="FBQ57" s="3112"/>
      <c r="FBR57" s="3112"/>
      <c r="FBS57" s="3112"/>
      <c r="FBT57" s="3112"/>
      <c r="FBU57" s="3112"/>
      <c r="FBV57" s="3112"/>
      <c r="FBW57" s="3112"/>
      <c r="FBX57" s="3112"/>
      <c r="FBY57" s="3112"/>
      <c r="FBZ57" s="3112"/>
      <c r="FCA57" s="3112"/>
      <c r="FCB57" s="3112"/>
      <c r="FCC57" s="3112"/>
      <c r="FCD57" s="3112"/>
      <c r="FCE57" s="3112"/>
      <c r="FCF57" s="3112"/>
      <c r="FCG57" s="3112"/>
      <c r="FCH57" s="3112"/>
      <c r="FCI57" s="3112"/>
      <c r="FCJ57" s="3112"/>
      <c r="FCK57" s="3112"/>
      <c r="FCL57" s="3112"/>
      <c r="FCM57" s="3112"/>
      <c r="FCN57" s="3112"/>
      <c r="FCO57" s="3112"/>
      <c r="FCP57" s="3112"/>
      <c r="FCQ57" s="3112"/>
      <c r="FCR57" s="3112"/>
      <c r="FCS57" s="3112"/>
      <c r="FCT57" s="3112"/>
      <c r="FCU57" s="3112"/>
      <c r="FCV57" s="3112"/>
      <c r="FCW57" s="3112"/>
      <c r="FCX57" s="3112"/>
      <c r="FCY57" s="3112"/>
      <c r="FCZ57" s="3112"/>
      <c r="FDA57" s="3112"/>
      <c r="FDB57" s="3112"/>
      <c r="FDC57" s="3112"/>
      <c r="FDD57" s="3112"/>
      <c r="FDE57" s="3112"/>
      <c r="FDF57" s="3112"/>
      <c r="FDG57" s="3112"/>
      <c r="FDH57" s="3112"/>
      <c r="FDI57" s="3112"/>
      <c r="FDJ57" s="3112"/>
      <c r="FDK57" s="3112"/>
      <c r="FDL57" s="3112"/>
      <c r="FDM57" s="3112"/>
      <c r="FDN57" s="3112"/>
      <c r="FDO57" s="3112"/>
      <c r="FDP57" s="3112"/>
      <c r="FDQ57" s="3112"/>
      <c r="FDR57" s="3112"/>
      <c r="FDS57" s="3112"/>
      <c r="FDT57" s="3112"/>
      <c r="FDU57" s="3112"/>
      <c r="FDV57" s="3112"/>
      <c r="FDW57" s="3112"/>
      <c r="FDX57" s="3112"/>
      <c r="FDY57" s="3112"/>
      <c r="FDZ57" s="3112"/>
      <c r="FEA57" s="3112"/>
      <c r="FEB57" s="3112"/>
      <c r="FEC57" s="3112"/>
      <c r="FED57" s="3112"/>
      <c r="FEE57" s="3112"/>
      <c r="FEF57" s="3112"/>
      <c r="FEG57" s="3112"/>
      <c r="FEH57" s="3112"/>
      <c r="FEI57" s="3112"/>
      <c r="FEJ57" s="3112"/>
      <c r="FEK57" s="3112"/>
      <c r="FEL57" s="3112"/>
      <c r="FEM57" s="3112"/>
      <c r="FEN57" s="3112"/>
      <c r="FEO57" s="3112"/>
      <c r="FEP57" s="3112"/>
      <c r="FEQ57" s="3112"/>
      <c r="FER57" s="3112"/>
      <c r="FES57" s="3112"/>
      <c r="FET57" s="3112"/>
      <c r="FEU57" s="3112"/>
      <c r="FEV57" s="3112"/>
      <c r="FEW57" s="3112"/>
      <c r="FEX57" s="3112"/>
      <c r="FEY57" s="3112"/>
      <c r="FEZ57" s="3112"/>
      <c r="FFA57" s="3112"/>
      <c r="FFB57" s="3112"/>
      <c r="FFC57" s="3112"/>
      <c r="FFD57" s="3112"/>
      <c r="FFE57" s="3112"/>
      <c r="FFF57" s="3112"/>
      <c r="FFG57" s="3112"/>
      <c r="FFH57" s="3112"/>
      <c r="FFI57" s="3112"/>
      <c r="FFJ57" s="3112"/>
      <c r="FFK57" s="3112"/>
      <c r="FFL57" s="3112"/>
      <c r="FFM57" s="3112"/>
      <c r="FFN57" s="3112"/>
      <c r="FFO57" s="3112"/>
      <c r="FFP57" s="3112"/>
      <c r="FFQ57" s="3112"/>
      <c r="FFR57" s="3112"/>
      <c r="FFS57" s="3112"/>
      <c r="FFT57" s="3112"/>
      <c r="FFU57" s="3112"/>
      <c r="FFV57" s="3112"/>
      <c r="FFW57" s="3112"/>
      <c r="FFX57" s="3112"/>
      <c r="FFY57" s="3112"/>
      <c r="FFZ57" s="3112"/>
      <c r="FGA57" s="3112"/>
      <c r="FGB57" s="3112"/>
      <c r="FGC57" s="3112"/>
      <c r="FGD57" s="3112"/>
      <c r="FGE57" s="3112"/>
      <c r="FGF57" s="3112"/>
      <c r="FGG57" s="3112"/>
      <c r="FGH57" s="3112"/>
      <c r="FGI57" s="3112"/>
      <c r="FGJ57" s="3112"/>
      <c r="FGK57" s="3112"/>
      <c r="FGL57" s="3112"/>
      <c r="FGM57" s="3112"/>
      <c r="FGN57" s="3112"/>
      <c r="FGO57" s="3112"/>
      <c r="FGP57" s="3112"/>
      <c r="FGQ57" s="3112"/>
      <c r="FGR57" s="3112"/>
      <c r="FGS57" s="3112"/>
      <c r="FGT57" s="3112"/>
      <c r="FGU57" s="3112"/>
      <c r="FGV57" s="3112"/>
      <c r="FGW57" s="3112"/>
      <c r="FGX57" s="3112"/>
      <c r="FGY57" s="3112"/>
      <c r="FGZ57" s="3112"/>
      <c r="FHA57" s="3112"/>
      <c r="FHB57" s="3112"/>
      <c r="FHC57" s="3112"/>
      <c r="FHD57" s="3112"/>
      <c r="FHE57" s="3112"/>
      <c r="FHF57" s="3112"/>
      <c r="FHG57" s="3112"/>
      <c r="FHH57" s="3112"/>
      <c r="FHI57" s="3112"/>
      <c r="FHJ57" s="3112"/>
      <c r="FHK57" s="3112"/>
      <c r="FHL57" s="3112"/>
      <c r="FHM57" s="3112"/>
      <c r="FHN57" s="3112"/>
      <c r="FHO57" s="3112"/>
      <c r="FHP57" s="3112"/>
      <c r="FHQ57" s="3112"/>
      <c r="FHR57" s="3112"/>
      <c r="FHS57" s="3112"/>
      <c r="FHT57" s="3112"/>
      <c r="FHU57" s="3112"/>
      <c r="FHV57" s="3112"/>
      <c r="FHW57" s="3112"/>
      <c r="FHX57" s="3112"/>
      <c r="FHY57" s="3112"/>
      <c r="FHZ57" s="3112"/>
      <c r="FIA57" s="3112"/>
      <c r="FIB57" s="3112"/>
      <c r="FIC57" s="3112"/>
      <c r="FID57" s="3112"/>
      <c r="FIE57" s="3112"/>
      <c r="FIF57" s="3112"/>
      <c r="FIG57" s="3112"/>
      <c r="FIH57" s="3112"/>
      <c r="FII57" s="3112"/>
      <c r="FIJ57" s="3112"/>
      <c r="FIK57" s="3112"/>
      <c r="FIL57" s="3112"/>
      <c r="FIM57" s="3112"/>
      <c r="FIN57" s="3112"/>
      <c r="FIO57" s="3112"/>
      <c r="FIP57" s="3112"/>
      <c r="FIQ57" s="3112"/>
      <c r="FIR57" s="3112"/>
      <c r="FIS57" s="3112"/>
      <c r="FIT57" s="3112"/>
      <c r="FIU57" s="3112"/>
      <c r="FIV57" s="3112"/>
      <c r="FIW57" s="3112"/>
      <c r="FIX57" s="3112"/>
      <c r="FIY57" s="3112"/>
      <c r="FIZ57" s="3112"/>
      <c r="FJA57" s="3112"/>
      <c r="FJB57" s="3112"/>
      <c r="FJC57" s="3112"/>
      <c r="FJD57" s="3112"/>
      <c r="FJE57" s="3112"/>
      <c r="FJF57" s="3112"/>
      <c r="FJG57" s="3112"/>
      <c r="FJH57" s="3112"/>
      <c r="FJI57" s="3112"/>
      <c r="FJJ57" s="3112"/>
      <c r="FJK57" s="3112"/>
      <c r="FJL57" s="3112"/>
      <c r="FJM57" s="3112"/>
      <c r="FJN57" s="3112"/>
      <c r="FJO57" s="3112"/>
      <c r="FJP57" s="3112"/>
      <c r="FJQ57" s="3112"/>
      <c r="FJR57" s="3112"/>
      <c r="FJS57" s="3112"/>
      <c r="FJT57" s="3112"/>
      <c r="FJU57" s="3112"/>
      <c r="FJV57" s="3112"/>
      <c r="FJW57" s="3112"/>
      <c r="FJX57" s="3112"/>
      <c r="FJY57" s="3112"/>
      <c r="FJZ57" s="3112"/>
      <c r="FKA57" s="3112"/>
      <c r="FKB57" s="3112"/>
      <c r="FKC57" s="3112"/>
      <c r="FKD57" s="3112"/>
      <c r="FKE57" s="3112"/>
      <c r="FKF57" s="3112"/>
      <c r="FKG57" s="3112"/>
      <c r="FKH57" s="3112"/>
      <c r="FKI57" s="3112"/>
      <c r="FKJ57" s="3112"/>
      <c r="FKK57" s="3112"/>
      <c r="FKL57" s="3112"/>
      <c r="FKM57" s="3112"/>
      <c r="FKN57" s="3112"/>
      <c r="FKO57" s="3112"/>
      <c r="FKP57" s="3112"/>
      <c r="FKQ57" s="3112"/>
      <c r="FKR57" s="3112"/>
      <c r="FKS57" s="3112"/>
      <c r="FKT57" s="3112"/>
      <c r="FKU57" s="3112"/>
      <c r="FKV57" s="3112"/>
      <c r="FKW57" s="3112"/>
      <c r="FKX57" s="3112"/>
      <c r="FKY57" s="3112"/>
      <c r="FKZ57" s="3112"/>
      <c r="FLA57" s="3112"/>
      <c r="FLB57" s="3112"/>
      <c r="FLC57" s="3112"/>
      <c r="FLD57" s="3112"/>
      <c r="FLE57" s="3112"/>
      <c r="FLF57" s="3112"/>
      <c r="FLG57" s="3112"/>
      <c r="FLH57" s="3112"/>
      <c r="FLI57" s="3112"/>
      <c r="FLJ57" s="3112"/>
      <c r="FLK57" s="3112"/>
      <c r="FLL57" s="3112"/>
      <c r="FLM57" s="3112"/>
      <c r="FLN57" s="3112"/>
      <c r="FLO57" s="3112"/>
      <c r="FLP57" s="3112"/>
      <c r="FLQ57" s="3112"/>
      <c r="FLR57" s="3112"/>
      <c r="FLS57" s="3112"/>
      <c r="FLT57" s="3112"/>
      <c r="FLU57" s="3112"/>
      <c r="FLV57" s="3112"/>
      <c r="FLW57" s="3112"/>
      <c r="FLX57" s="3112"/>
      <c r="FLY57" s="3112"/>
      <c r="FLZ57" s="3112"/>
      <c r="FMA57" s="3112"/>
      <c r="FMB57" s="3112"/>
      <c r="FMC57" s="3112"/>
      <c r="FMD57" s="3112"/>
      <c r="FME57" s="3112"/>
      <c r="FMF57" s="3112"/>
      <c r="FMG57" s="3112"/>
      <c r="FMH57" s="3112"/>
      <c r="FMI57" s="3112"/>
      <c r="FMJ57" s="3112"/>
      <c r="FMK57" s="3112"/>
      <c r="FML57" s="3112"/>
      <c r="FMM57" s="3112"/>
      <c r="FMN57" s="3112"/>
      <c r="FMO57" s="3112"/>
      <c r="FMP57" s="3112"/>
      <c r="FMQ57" s="3112"/>
      <c r="FMR57" s="3112"/>
      <c r="FMS57" s="3112"/>
      <c r="FMT57" s="3112"/>
      <c r="FMU57" s="3112"/>
      <c r="FMV57" s="3112"/>
      <c r="FMW57" s="3112"/>
      <c r="FMX57" s="3112"/>
      <c r="FMY57" s="3112"/>
      <c r="FMZ57" s="3112"/>
      <c r="FNA57" s="3112"/>
      <c r="FNB57" s="3112"/>
      <c r="FNC57" s="3112"/>
      <c r="FND57" s="3112"/>
      <c r="FNE57" s="3112"/>
      <c r="FNF57" s="3112"/>
      <c r="FNG57" s="3112"/>
      <c r="FNH57" s="3112"/>
      <c r="FNI57" s="3112"/>
      <c r="FNJ57" s="3112"/>
      <c r="FNK57" s="3112"/>
      <c r="FNL57" s="3112"/>
      <c r="FNM57" s="3112"/>
      <c r="FNN57" s="3112"/>
      <c r="FNO57" s="3112"/>
      <c r="FNP57" s="3112"/>
      <c r="FNQ57" s="3112"/>
      <c r="FNR57" s="3112"/>
      <c r="FNS57" s="3112"/>
      <c r="FNT57" s="3112"/>
      <c r="FNU57" s="3112"/>
      <c r="FNV57" s="3112"/>
      <c r="FNW57" s="3112"/>
      <c r="FNX57" s="3112"/>
      <c r="FNY57" s="3112"/>
      <c r="FNZ57" s="3112"/>
      <c r="FOA57" s="3112"/>
      <c r="FOB57" s="3112"/>
      <c r="FOC57" s="3112"/>
      <c r="FOD57" s="3112"/>
      <c r="FOE57" s="3112"/>
      <c r="FOF57" s="3112"/>
      <c r="FOG57" s="3112"/>
      <c r="FOH57" s="3112"/>
      <c r="FOI57" s="3112"/>
      <c r="FOJ57" s="3112"/>
      <c r="FOK57" s="3112"/>
      <c r="FOL57" s="3112"/>
      <c r="FOM57" s="3112"/>
      <c r="FON57" s="3112"/>
      <c r="FOO57" s="3112"/>
      <c r="FOP57" s="3112"/>
      <c r="FOQ57" s="3112"/>
      <c r="FOR57" s="3112"/>
      <c r="FOS57" s="3112"/>
      <c r="FOT57" s="3112"/>
      <c r="FOU57" s="3112"/>
      <c r="FOV57" s="3112"/>
      <c r="FOW57" s="3112"/>
      <c r="FOX57" s="3112"/>
      <c r="FOY57" s="3112"/>
      <c r="FOZ57" s="3112"/>
      <c r="FPA57" s="3112"/>
      <c r="FPB57" s="3112"/>
      <c r="FPC57" s="3112"/>
      <c r="FPD57" s="3112"/>
      <c r="FPE57" s="3112"/>
      <c r="FPF57" s="3112"/>
      <c r="FPG57" s="3112"/>
      <c r="FPH57" s="3112"/>
      <c r="FPI57" s="3112"/>
      <c r="FPJ57" s="3112"/>
      <c r="FPK57" s="3112"/>
      <c r="FPL57" s="3112"/>
      <c r="FPM57" s="3112"/>
      <c r="FPN57" s="3112"/>
      <c r="FPO57" s="3112"/>
      <c r="FPP57" s="3112"/>
      <c r="FPQ57" s="3112"/>
      <c r="FPR57" s="3112"/>
      <c r="FPS57" s="3112"/>
      <c r="FPT57" s="3112"/>
      <c r="FPU57" s="3112"/>
      <c r="FPV57" s="3112"/>
      <c r="FPW57" s="3112"/>
      <c r="FPX57" s="3112"/>
      <c r="FPY57" s="3112"/>
      <c r="FPZ57" s="3112"/>
      <c r="FQA57" s="3112"/>
      <c r="FQB57" s="3112"/>
      <c r="FQC57" s="3112"/>
      <c r="FQD57" s="3112"/>
      <c r="FQE57" s="3112"/>
      <c r="FQF57" s="3112"/>
      <c r="FQG57" s="3112"/>
      <c r="FQH57" s="3112"/>
      <c r="FQI57" s="3112"/>
      <c r="FQJ57" s="3112"/>
      <c r="FQK57" s="3112"/>
      <c r="FQL57" s="3112"/>
      <c r="FQM57" s="3112"/>
      <c r="FQN57" s="3112"/>
      <c r="FQO57" s="3112"/>
      <c r="FQP57" s="3112"/>
      <c r="FQQ57" s="3112"/>
      <c r="FQR57" s="3112"/>
      <c r="FQS57" s="3112"/>
      <c r="FQT57" s="3112"/>
      <c r="FQU57" s="3112"/>
      <c r="FQV57" s="3112"/>
      <c r="FQW57" s="3112"/>
      <c r="FQX57" s="3112"/>
      <c r="FQY57" s="3112"/>
      <c r="FQZ57" s="3112"/>
      <c r="FRA57" s="3112"/>
      <c r="FRB57" s="3112"/>
      <c r="FRC57" s="3112"/>
      <c r="FRD57" s="3112"/>
      <c r="FRE57" s="3112"/>
      <c r="FRF57" s="3112"/>
      <c r="FRG57" s="3112"/>
      <c r="FRH57" s="3112"/>
      <c r="FRI57" s="3112"/>
      <c r="FRJ57" s="3112"/>
      <c r="FRK57" s="3112"/>
      <c r="FRL57" s="3112"/>
      <c r="FRM57" s="3112"/>
      <c r="FRN57" s="3112"/>
      <c r="FRO57" s="3112"/>
      <c r="FRP57" s="3112"/>
      <c r="FRQ57" s="3112"/>
      <c r="FRR57" s="3112"/>
      <c r="FRS57" s="3112"/>
      <c r="FRT57" s="3112"/>
      <c r="FRU57" s="3112"/>
      <c r="FRV57" s="3112"/>
      <c r="FRW57" s="3112"/>
      <c r="FRX57" s="3112"/>
      <c r="FRY57" s="3112"/>
      <c r="FRZ57" s="3112"/>
      <c r="FSA57" s="3112"/>
      <c r="FSB57" s="3112"/>
      <c r="FSC57" s="3112"/>
      <c r="FSD57" s="3112"/>
      <c r="FSE57" s="3112"/>
      <c r="FSF57" s="3112"/>
      <c r="FSG57" s="3112"/>
      <c r="FSH57" s="3112"/>
      <c r="FSI57" s="3112"/>
      <c r="FSJ57" s="3112"/>
      <c r="FSK57" s="3112"/>
      <c r="FSL57" s="3112"/>
      <c r="FSM57" s="3112"/>
      <c r="FSN57" s="3112"/>
      <c r="FSO57" s="3112"/>
      <c r="FSP57" s="3112"/>
      <c r="FSQ57" s="3112"/>
      <c r="FSR57" s="3112"/>
      <c r="FSS57" s="3112"/>
      <c r="FST57" s="3112"/>
      <c r="FSU57" s="3112"/>
      <c r="FSV57" s="3112"/>
      <c r="FSW57" s="3112"/>
      <c r="FSX57" s="3112"/>
      <c r="FSY57" s="3112"/>
      <c r="FSZ57" s="3112"/>
      <c r="FTA57" s="3112"/>
      <c r="FTB57" s="3112"/>
      <c r="FTC57" s="3112"/>
      <c r="FTD57" s="3112"/>
      <c r="FTE57" s="3112"/>
      <c r="FTF57" s="3112"/>
      <c r="FTG57" s="3112"/>
      <c r="FTH57" s="3112"/>
      <c r="FTI57" s="3112"/>
      <c r="FTJ57" s="3112"/>
      <c r="FTK57" s="3112"/>
      <c r="FTL57" s="3112"/>
      <c r="FTM57" s="3112"/>
      <c r="FTN57" s="3112"/>
      <c r="FTO57" s="3112"/>
      <c r="FTP57" s="3112"/>
      <c r="FTQ57" s="3112"/>
      <c r="FTR57" s="3112"/>
      <c r="FTS57" s="3112"/>
      <c r="FTT57" s="3112"/>
      <c r="FTU57" s="3112"/>
      <c r="FTV57" s="3112"/>
      <c r="FTW57" s="3112"/>
      <c r="FTX57" s="3112"/>
      <c r="FTY57" s="3112"/>
      <c r="FTZ57" s="3112"/>
      <c r="FUA57" s="3112"/>
      <c r="FUB57" s="3112"/>
      <c r="FUC57" s="3112"/>
      <c r="FUD57" s="3112"/>
      <c r="FUE57" s="3112"/>
      <c r="FUF57" s="3112"/>
      <c r="FUG57" s="3112"/>
      <c r="FUH57" s="3112"/>
      <c r="FUI57" s="3112"/>
      <c r="FUJ57" s="3112"/>
      <c r="FUK57" s="3112"/>
      <c r="FUL57" s="3112"/>
      <c r="FUM57" s="3112"/>
      <c r="FUN57" s="3112"/>
      <c r="FUO57" s="3112"/>
      <c r="FUP57" s="3112"/>
      <c r="FUQ57" s="3112"/>
      <c r="FUR57" s="3112"/>
      <c r="FUS57" s="3112"/>
      <c r="FUT57" s="3112"/>
      <c r="FUU57" s="3112"/>
      <c r="FUV57" s="3112"/>
      <c r="FUW57" s="3112"/>
      <c r="FUX57" s="3112"/>
      <c r="FUY57" s="3112"/>
      <c r="FUZ57" s="3112"/>
      <c r="FVA57" s="3112"/>
      <c r="FVB57" s="3112"/>
      <c r="FVC57" s="3112"/>
      <c r="FVD57" s="3112"/>
      <c r="FVE57" s="3112"/>
      <c r="FVF57" s="3112"/>
      <c r="FVG57" s="3112"/>
      <c r="FVH57" s="3112"/>
      <c r="FVI57" s="3112"/>
      <c r="FVJ57" s="3112"/>
      <c r="FVK57" s="3112"/>
      <c r="FVL57" s="3112"/>
      <c r="FVM57" s="3112"/>
      <c r="FVN57" s="3112"/>
      <c r="FVO57" s="3112"/>
      <c r="FVP57" s="3112"/>
      <c r="FVQ57" s="3112"/>
      <c r="FVR57" s="3112"/>
      <c r="FVS57" s="3112"/>
      <c r="FVT57" s="3112"/>
      <c r="FVU57" s="3112"/>
      <c r="FVV57" s="3112"/>
      <c r="FVW57" s="3112"/>
      <c r="FVX57" s="3112"/>
      <c r="FVY57" s="3112"/>
      <c r="FVZ57" s="3112"/>
      <c r="FWA57" s="3112"/>
      <c r="FWB57" s="3112"/>
      <c r="FWC57" s="3112"/>
      <c r="FWD57" s="3112"/>
      <c r="FWE57" s="3112"/>
      <c r="FWF57" s="3112"/>
      <c r="FWG57" s="3112"/>
      <c r="FWH57" s="3112"/>
      <c r="FWI57" s="3112"/>
      <c r="FWJ57" s="3112"/>
      <c r="FWK57" s="3112"/>
      <c r="FWL57" s="3112"/>
      <c r="FWM57" s="3112"/>
      <c r="FWN57" s="3112"/>
      <c r="FWO57" s="3112"/>
      <c r="FWP57" s="3112"/>
      <c r="FWQ57" s="3112"/>
      <c r="FWR57" s="3112"/>
      <c r="FWS57" s="3112"/>
      <c r="FWT57" s="3112"/>
      <c r="FWU57" s="3112"/>
      <c r="FWV57" s="3112"/>
      <c r="FWW57" s="3112"/>
      <c r="FWX57" s="3112"/>
      <c r="FWY57" s="3112"/>
      <c r="FWZ57" s="3112"/>
      <c r="FXA57" s="3112"/>
      <c r="FXB57" s="3112"/>
      <c r="FXC57" s="3112"/>
      <c r="FXD57" s="3112"/>
      <c r="FXE57" s="3112"/>
      <c r="FXF57" s="3112"/>
      <c r="FXG57" s="3112"/>
      <c r="FXH57" s="3112"/>
      <c r="FXI57" s="3112"/>
      <c r="FXJ57" s="3112"/>
      <c r="FXK57" s="3112"/>
      <c r="FXL57" s="3112"/>
      <c r="FXM57" s="3112"/>
      <c r="FXN57" s="3112"/>
      <c r="FXO57" s="3112"/>
      <c r="FXP57" s="3112"/>
      <c r="FXQ57" s="3112"/>
      <c r="FXR57" s="3112"/>
      <c r="FXS57" s="3112"/>
      <c r="FXT57" s="3112"/>
      <c r="FXU57" s="3112"/>
      <c r="FXV57" s="3112"/>
      <c r="FXW57" s="3112"/>
      <c r="FXX57" s="3112"/>
      <c r="FXY57" s="3112"/>
      <c r="FXZ57" s="3112"/>
      <c r="FYA57" s="3112"/>
      <c r="FYB57" s="3112"/>
      <c r="FYC57" s="3112"/>
      <c r="FYD57" s="3112"/>
      <c r="FYE57" s="3112"/>
      <c r="FYF57" s="3112"/>
      <c r="FYG57" s="3112"/>
      <c r="FYH57" s="3112"/>
      <c r="FYI57" s="3112"/>
      <c r="FYJ57" s="3112"/>
      <c r="FYK57" s="3112"/>
      <c r="FYL57" s="3112"/>
      <c r="FYM57" s="3112"/>
      <c r="FYN57" s="3112"/>
      <c r="FYO57" s="3112"/>
      <c r="FYP57" s="3112"/>
      <c r="FYQ57" s="3112"/>
      <c r="FYR57" s="3112"/>
      <c r="FYS57" s="3112"/>
      <c r="FYT57" s="3112"/>
      <c r="FYU57" s="3112"/>
      <c r="FYV57" s="3112"/>
      <c r="FYW57" s="3112"/>
      <c r="FYX57" s="3112"/>
      <c r="FYY57" s="3112"/>
      <c r="FYZ57" s="3112"/>
      <c r="FZA57" s="3112"/>
      <c r="FZB57" s="3112"/>
      <c r="FZC57" s="3112"/>
      <c r="FZD57" s="3112"/>
      <c r="FZE57" s="3112"/>
      <c r="FZF57" s="3112"/>
      <c r="FZG57" s="3112"/>
      <c r="FZH57" s="3112"/>
      <c r="FZI57" s="3112"/>
      <c r="FZJ57" s="3112"/>
      <c r="FZK57" s="3112"/>
      <c r="FZL57" s="3112"/>
      <c r="FZM57" s="3112"/>
      <c r="FZN57" s="3112"/>
      <c r="FZO57" s="3112"/>
      <c r="FZP57" s="3112"/>
      <c r="FZQ57" s="3112"/>
      <c r="FZR57" s="3112"/>
      <c r="FZS57" s="3112"/>
      <c r="FZT57" s="3112"/>
      <c r="FZU57" s="3112"/>
      <c r="FZV57" s="3112"/>
      <c r="FZW57" s="3112"/>
      <c r="FZX57" s="3112"/>
      <c r="FZY57" s="3112"/>
      <c r="FZZ57" s="3112"/>
      <c r="GAA57" s="3112"/>
      <c r="GAB57" s="3112"/>
      <c r="GAC57" s="3112"/>
      <c r="GAD57" s="3112"/>
      <c r="GAE57" s="3112"/>
      <c r="GAF57" s="3112"/>
      <c r="GAG57" s="3112"/>
      <c r="GAH57" s="3112"/>
      <c r="GAI57" s="3112"/>
      <c r="GAJ57" s="3112"/>
      <c r="GAK57" s="3112"/>
      <c r="GAL57" s="3112"/>
      <c r="GAM57" s="3112"/>
      <c r="GAN57" s="3112"/>
      <c r="GAO57" s="3112"/>
      <c r="GAP57" s="3112"/>
      <c r="GAQ57" s="3112"/>
      <c r="GAR57" s="3112"/>
      <c r="GAS57" s="3112"/>
      <c r="GAT57" s="3112"/>
      <c r="GAU57" s="3112"/>
      <c r="GAV57" s="3112"/>
      <c r="GAW57" s="3112"/>
      <c r="GAX57" s="3112"/>
      <c r="GAY57" s="3112"/>
      <c r="GAZ57" s="3112"/>
      <c r="GBA57" s="3112"/>
      <c r="GBB57" s="3112"/>
      <c r="GBC57" s="3112"/>
      <c r="GBD57" s="3112"/>
      <c r="GBE57" s="3112"/>
      <c r="GBF57" s="3112"/>
      <c r="GBG57" s="3112"/>
      <c r="GBH57" s="3112"/>
      <c r="GBI57" s="3112"/>
      <c r="GBJ57" s="3112"/>
      <c r="GBK57" s="3112"/>
      <c r="GBL57" s="3112"/>
      <c r="GBM57" s="3112"/>
      <c r="GBN57" s="3112"/>
      <c r="GBO57" s="3112"/>
      <c r="GBP57" s="3112"/>
      <c r="GBQ57" s="3112"/>
      <c r="GBR57" s="3112"/>
      <c r="GBS57" s="3112"/>
      <c r="GBT57" s="3112"/>
      <c r="GBU57" s="3112"/>
      <c r="GBV57" s="3112"/>
      <c r="GBW57" s="3112"/>
      <c r="GBX57" s="3112"/>
      <c r="GBY57" s="3112"/>
      <c r="GBZ57" s="3112"/>
      <c r="GCA57" s="3112"/>
      <c r="GCB57" s="3112"/>
      <c r="GCC57" s="3112"/>
      <c r="GCD57" s="3112"/>
      <c r="GCE57" s="3112"/>
      <c r="GCF57" s="3112"/>
      <c r="GCG57" s="3112"/>
      <c r="GCH57" s="3112"/>
      <c r="GCI57" s="3112"/>
      <c r="GCJ57" s="3112"/>
      <c r="GCK57" s="3112"/>
      <c r="GCL57" s="3112"/>
      <c r="GCM57" s="3112"/>
      <c r="GCN57" s="3112"/>
      <c r="GCO57" s="3112"/>
      <c r="GCP57" s="3112"/>
      <c r="GCQ57" s="3112"/>
      <c r="GCR57" s="3112"/>
      <c r="GCS57" s="3112"/>
      <c r="GCT57" s="3112"/>
      <c r="GCU57" s="3112"/>
      <c r="GCV57" s="3112"/>
      <c r="GCW57" s="3112"/>
      <c r="GCX57" s="3112"/>
      <c r="GCY57" s="3112"/>
      <c r="GCZ57" s="3112"/>
      <c r="GDA57" s="3112"/>
      <c r="GDB57" s="3112"/>
      <c r="GDC57" s="3112"/>
      <c r="GDD57" s="3112"/>
      <c r="GDE57" s="3112"/>
      <c r="GDF57" s="3112"/>
      <c r="GDG57" s="3112"/>
      <c r="GDH57" s="3112"/>
      <c r="GDI57" s="3112"/>
      <c r="GDJ57" s="3112"/>
      <c r="GDK57" s="3112"/>
      <c r="GDL57" s="3112"/>
      <c r="GDM57" s="3112"/>
      <c r="GDN57" s="3112"/>
      <c r="GDO57" s="3112"/>
      <c r="GDP57" s="3112"/>
      <c r="GDQ57" s="3112"/>
      <c r="GDR57" s="3112"/>
      <c r="GDS57" s="3112"/>
      <c r="GDT57" s="3112"/>
      <c r="GDU57" s="3112"/>
      <c r="GDV57" s="3112"/>
      <c r="GDW57" s="3112"/>
      <c r="GDX57" s="3112"/>
      <c r="GDY57" s="3112"/>
      <c r="GDZ57" s="3112"/>
      <c r="GEA57" s="3112"/>
      <c r="GEB57" s="3112"/>
      <c r="GEC57" s="3112"/>
      <c r="GED57" s="3112"/>
      <c r="GEE57" s="3112"/>
      <c r="GEF57" s="3112"/>
      <c r="GEG57" s="3112"/>
      <c r="GEH57" s="3112"/>
      <c r="GEI57" s="3112"/>
      <c r="GEJ57" s="3112"/>
      <c r="GEK57" s="3112"/>
      <c r="GEL57" s="3112"/>
      <c r="GEM57" s="3112"/>
      <c r="GEN57" s="3112"/>
      <c r="GEO57" s="3112"/>
      <c r="GEP57" s="3112"/>
      <c r="GEQ57" s="3112"/>
      <c r="GER57" s="3112"/>
      <c r="GES57" s="3112"/>
      <c r="GET57" s="3112"/>
      <c r="GEU57" s="3112"/>
      <c r="GEV57" s="3112"/>
      <c r="GEW57" s="3112"/>
      <c r="GEX57" s="3112"/>
      <c r="GEY57" s="3112"/>
      <c r="GEZ57" s="3112"/>
      <c r="GFA57" s="3112"/>
      <c r="GFB57" s="3112"/>
      <c r="GFC57" s="3112"/>
      <c r="GFD57" s="3112"/>
      <c r="GFE57" s="3112"/>
      <c r="GFF57" s="3112"/>
      <c r="GFG57" s="3112"/>
      <c r="GFH57" s="3112"/>
      <c r="GFI57" s="3112"/>
      <c r="GFJ57" s="3112"/>
      <c r="GFK57" s="3112"/>
      <c r="GFL57" s="3112"/>
      <c r="GFM57" s="3112"/>
      <c r="GFN57" s="3112"/>
      <c r="GFO57" s="3112"/>
      <c r="GFP57" s="3112"/>
      <c r="GFQ57" s="3112"/>
      <c r="GFR57" s="3112"/>
      <c r="GFS57" s="3112"/>
      <c r="GFT57" s="3112"/>
      <c r="GFU57" s="3112"/>
      <c r="GFV57" s="3112"/>
      <c r="GFW57" s="3112"/>
      <c r="GFX57" s="3112"/>
      <c r="GFY57" s="3112"/>
      <c r="GFZ57" s="3112"/>
      <c r="GGA57" s="3112"/>
      <c r="GGB57" s="3112"/>
      <c r="GGC57" s="3112"/>
      <c r="GGD57" s="3112"/>
      <c r="GGE57" s="3112"/>
      <c r="GGF57" s="3112"/>
      <c r="GGG57" s="3112"/>
      <c r="GGH57" s="3112"/>
      <c r="GGI57" s="3112"/>
      <c r="GGJ57" s="3112"/>
      <c r="GGK57" s="3112"/>
      <c r="GGL57" s="3112"/>
      <c r="GGM57" s="3112"/>
      <c r="GGN57" s="3112"/>
      <c r="GGO57" s="3112"/>
      <c r="GGP57" s="3112"/>
      <c r="GGQ57" s="3112"/>
      <c r="GGR57" s="3112"/>
      <c r="GGS57" s="3112"/>
      <c r="GGT57" s="3112"/>
      <c r="GGU57" s="3112"/>
      <c r="GGV57" s="3112"/>
      <c r="GGW57" s="3112"/>
      <c r="GGX57" s="3112"/>
      <c r="GGY57" s="3112"/>
      <c r="GGZ57" s="3112"/>
      <c r="GHA57" s="3112"/>
      <c r="GHB57" s="3112"/>
      <c r="GHC57" s="3112"/>
      <c r="GHD57" s="3112"/>
      <c r="GHE57" s="3112"/>
      <c r="GHF57" s="3112"/>
      <c r="GHG57" s="3112"/>
      <c r="GHH57" s="3112"/>
      <c r="GHI57" s="3112"/>
      <c r="GHJ57" s="3112"/>
      <c r="GHK57" s="3112"/>
      <c r="GHL57" s="3112"/>
      <c r="GHM57" s="3112"/>
      <c r="GHN57" s="3112"/>
      <c r="GHO57" s="3112"/>
      <c r="GHP57" s="3112"/>
      <c r="GHQ57" s="3112"/>
      <c r="GHR57" s="3112"/>
      <c r="GHS57" s="3112"/>
      <c r="GHT57" s="3112"/>
      <c r="GHU57" s="3112"/>
      <c r="GHV57" s="3112"/>
      <c r="GHW57" s="3112"/>
      <c r="GHX57" s="3112"/>
      <c r="GHY57" s="3112"/>
      <c r="GHZ57" s="3112"/>
      <c r="GIA57" s="3112"/>
      <c r="GIB57" s="3112"/>
      <c r="GIC57" s="3112"/>
      <c r="GID57" s="3112"/>
      <c r="GIE57" s="3112"/>
      <c r="GIF57" s="3112"/>
      <c r="GIG57" s="3112"/>
      <c r="GIH57" s="3112"/>
      <c r="GII57" s="3112"/>
      <c r="GIJ57" s="3112"/>
      <c r="GIK57" s="3112"/>
      <c r="GIL57" s="3112"/>
      <c r="GIM57" s="3112"/>
      <c r="GIN57" s="3112"/>
      <c r="GIO57" s="3112"/>
      <c r="GIP57" s="3112"/>
      <c r="GIQ57" s="3112"/>
      <c r="GIR57" s="3112"/>
      <c r="GIS57" s="3112"/>
      <c r="GIT57" s="3112"/>
      <c r="GIU57" s="3112"/>
      <c r="GIV57" s="3112"/>
      <c r="GIW57" s="3112"/>
      <c r="GIX57" s="3112"/>
      <c r="GIY57" s="3112"/>
      <c r="GIZ57" s="3112"/>
      <c r="GJA57" s="3112"/>
      <c r="GJB57" s="3112"/>
      <c r="GJC57" s="3112"/>
      <c r="GJD57" s="3112"/>
      <c r="GJE57" s="3112"/>
      <c r="GJF57" s="3112"/>
      <c r="GJG57" s="3112"/>
      <c r="GJH57" s="3112"/>
      <c r="GJI57" s="3112"/>
      <c r="GJJ57" s="3112"/>
      <c r="GJK57" s="3112"/>
      <c r="GJL57" s="3112"/>
      <c r="GJM57" s="3112"/>
      <c r="GJN57" s="3112"/>
      <c r="GJO57" s="3112"/>
      <c r="GJP57" s="3112"/>
      <c r="GJQ57" s="3112"/>
      <c r="GJR57" s="3112"/>
      <c r="GJS57" s="3112"/>
      <c r="GJT57" s="3112"/>
      <c r="GJU57" s="3112"/>
      <c r="GJV57" s="3112"/>
      <c r="GJW57" s="3112"/>
      <c r="GJX57" s="3112"/>
      <c r="GJY57" s="3112"/>
      <c r="GJZ57" s="3112"/>
      <c r="GKA57" s="3112"/>
      <c r="GKB57" s="3112"/>
      <c r="GKC57" s="3112"/>
      <c r="GKD57" s="3112"/>
      <c r="GKE57" s="3112"/>
      <c r="GKF57" s="3112"/>
      <c r="GKG57" s="3112"/>
      <c r="GKH57" s="3112"/>
      <c r="GKI57" s="3112"/>
      <c r="GKJ57" s="3112"/>
      <c r="GKK57" s="3112"/>
      <c r="GKL57" s="3112"/>
      <c r="GKM57" s="3112"/>
      <c r="GKN57" s="3112"/>
      <c r="GKO57" s="3112"/>
      <c r="GKP57" s="3112"/>
      <c r="GKQ57" s="3112"/>
      <c r="GKR57" s="3112"/>
      <c r="GKS57" s="3112"/>
      <c r="GKT57" s="3112"/>
      <c r="GKU57" s="3112"/>
      <c r="GKV57" s="3112"/>
      <c r="GKW57" s="3112"/>
      <c r="GKX57" s="3112"/>
      <c r="GKY57" s="3112"/>
      <c r="GKZ57" s="3112"/>
      <c r="GLA57" s="3112"/>
      <c r="GLB57" s="3112"/>
      <c r="GLC57" s="3112"/>
      <c r="GLD57" s="3112"/>
      <c r="GLE57" s="3112"/>
      <c r="GLF57" s="3112"/>
      <c r="GLG57" s="3112"/>
      <c r="GLH57" s="3112"/>
      <c r="GLI57" s="3112"/>
      <c r="GLJ57" s="3112"/>
      <c r="GLK57" s="3112"/>
      <c r="GLL57" s="3112"/>
      <c r="GLM57" s="3112"/>
      <c r="GLN57" s="3112"/>
      <c r="GLO57" s="3112"/>
      <c r="GLP57" s="3112"/>
      <c r="GLQ57" s="3112"/>
      <c r="GLR57" s="3112"/>
      <c r="GLS57" s="3112"/>
      <c r="GLT57" s="3112"/>
      <c r="GLU57" s="3112"/>
      <c r="GLV57" s="3112"/>
      <c r="GLW57" s="3112"/>
      <c r="GLX57" s="3112"/>
      <c r="GLY57" s="3112"/>
      <c r="GLZ57" s="3112"/>
      <c r="GMA57" s="3112"/>
      <c r="GMB57" s="3112"/>
      <c r="GMC57" s="3112"/>
      <c r="GMD57" s="3112"/>
      <c r="GME57" s="3112"/>
      <c r="GMF57" s="3112"/>
      <c r="GMG57" s="3112"/>
      <c r="GMH57" s="3112"/>
      <c r="GMI57" s="3112"/>
      <c r="GMJ57" s="3112"/>
      <c r="GMK57" s="3112"/>
      <c r="GML57" s="3112"/>
      <c r="GMM57" s="3112"/>
      <c r="GMN57" s="3112"/>
      <c r="GMO57" s="3112"/>
      <c r="GMP57" s="3112"/>
      <c r="GMQ57" s="3112"/>
      <c r="GMR57" s="3112"/>
      <c r="GMS57" s="3112"/>
      <c r="GMT57" s="3112"/>
      <c r="GMU57" s="3112"/>
      <c r="GMV57" s="3112"/>
      <c r="GMW57" s="3112"/>
      <c r="GMX57" s="3112"/>
      <c r="GMY57" s="3112"/>
      <c r="GMZ57" s="3112"/>
      <c r="GNA57" s="3112"/>
      <c r="GNB57" s="3112"/>
      <c r="GNC57" s="3112"/>
      <c r="GND57" s="3112"/>
      <c r="GNE57" s="3112"/>
      <c r="GNF57" s="3112"/>
      <c r="GNG57" s="3112"/>
      <c r="GNH57" s="3112"/>
      <c r="GNI57" s="3112"/>
      <c r="GNJ57" s="3112"/>
      <c r="GNK57" s="3112"/>
      <c r="GNL57" s="3112"/>
      <c r="GNM57" s="3112"/>
      <c r="GNN57" s="3112"/>
      <c r="GNO57" s="3112"/>
      <c r="GNP57" s="3112"/>
      <c r="GNQ57" s="3112"/>
      <c r="GNR57" s="3112"/>
      <c r="GNS57" s="3112"/>
      <c r="GNT57" s="3112"/>
      <c r="GNU57" s="3112"/>
      <c r="GNV57" s="3112"/>
      <c r="GNW57" s="3112"/>
      <c r="GNX57" s="3112"/>
      <c r="GNY57" s="3112"/>
      <c r="GNZ57" s="3112"/>
      <c r="GOA57" s="3112"/>
      <c r="GOB57" s="3112"/>
      <c r="GOC57" s="3112"/>
      <c r="GOD57" s="3112"/>
      <c r="GOE57" s="3112"/>
      <c r="GOF57" s="3112"/>
      <c r="GOG57" s="3112"/>
      <c r="GOH57" s="3112"/>
      <c r="GOI57" s="3112"/>
      <c r="GOJ57" s="3112"/>
      <c r="GOK57" s="3112"/>
      <c r="GOL57" s="3112"/>
      <c r="GOM57" s="3112"/>
      <c r="GON57" s="3112"/>
      <c r="GOO57" s="3112"/>
      <c r="GOP57" s="3112"/>
      <c r="GOQ57" s="3112"/>
      <c r="GOR57" s="3112"/>
      <c r="GOS57" s="3112"/>
      <c r="GOT57" s="3112"/>
      <c r="GOU57" s="3112"/>
      <c r="GOV57" s="3112"/>
      <c r="GOW57" s="3112"/>
      <c r="GOX57" s="3112"/>
      <c r="GOY57" s="3112"/>
      <c r="GOZ57" s="3112"/>
      <c r="GPA57" s="3112"/>
      <c r="GPB57" s="3112"/>
      <c r="GPC57" s="3112"/>
      <c r="GPD57" s="3112"/>
      <c r="GPE57" s="3112"/>
      <c r="GPF57" s="3112"/>
      <c r="GPG57" s="3112"/>
      <c r="GPH57" s="3112"/>
      <c r="GPI57" s="3112"/>
      <c r="GPJ57" s="3112"/>
      <c r="GPK57" s="3112"/>
      <c r="GPL57" s="3112"/>
      <c r="GPM57" s="3112"/>
      <c r="GPN57" s="3112"/>
      <c r="GPO57" s="3112"/>
      <c r="GPP57" s="3112"/>
      <c r="GPQ57" s="3112"/>
      <c r="GPR57" s="3112"/>
      <c r="GPS57" s="3112"/>
      <c r="GPT57" s="3112"/>
      <c r="GPU57" s="3112"/>
      <c r="GPV57" s="3112"/>
      <c r="GPW57" s="3112"/>
      <c r="GPX57" s="3112"/>
      <c r="GPY57" s="3112"/>
      <c r="GPZ57" s="3112"/>
      <c r="GQA57" s="3112"/>
      <c r="GQB57" s="3112"/>
      <c r="GQC57" s="3112"/>
      <c r="GQD57" s="3112"/>
      <c r="GQE57" s="3112"/>
      <c r="GQF57" s="3112"/>
      <c r="GQG57" s="3112"/>
      <c r="GQH57" s="3112"/>
      <c r="GQI57" s="3112"/>
      <c r="GQJ57" s="3112"/>
      <c r="GQK57" s="3112"/>
      <c r="GQL57" s="3112"/>
      <c r="GQM57" s="3112"/>
      <c r="GQN57" s="3112"/>
      <c r="GQO57" s="3112"/>
      <c r="GQP57" s="3112"/>
      <c r="GQQ57" s="3112"/>
      <c r="GQR57" s="3112"/>
      <c r="GQS57" s="3112"/>
      <c r="GQT57" s="3112"/>
      <c r="GQU57" s="3112"/>
      <c r="GQV57" s="3112"/>
      <c r="GQW57" s="3112"/>
      <c r="GQX57" s="3112"/>
      <c r="GQY57" s="3112"/>
      <c r="GQZ57" s="3112"/>
      <c r="GRA57" s="3112"/>
      <c r="GRB57" s="3112"/>
      <c r="GRC57" s="3112"/>
      <c r="GRD57" s="3112"/>
      <c r="GRE57" s="3112"/>
      <c r="GRF57" s="3112"/>
      <c r="GRG57" s="3112"/>
      <c r="GRH57" s="3112"/>
      <c r="GRI57" s="3112"/>
      <c r="GRJ57" s="3112"/>
      <c r="GRK57" s="3112"/>
      <c r="GRL57" s="3112"/>
      <c r="GRM57" s="3112"/>
      <c r="GRN57" s="3112"/>
      <c r="GRO57" s="3112"/>
      <c r="GRP57" s="3112"/>
      <c r="GRQ57" s="3112"/>
      <c r="GRR57" s="3112"/>
      <c r="GRS57" s="3112"/>
      <c r="GRT57" s="3112"/>
      <c r="GRU57" s="3112"/>
      <c r="GRV57" s="3112"/>
      <c r="GRW57" s="3112"/>
      <c r="GRX57" s="3112"/>
      <c r="GRY57" s="3112"/>
      <c r="GRZ57" s="3112"/>
      <c r="GSA57" s="3112"/>
      <c r="GSB57" s="3112"/>
      <c r="GSC57" s="3112"/>
      <c r="GSD57" s="3112"/>
      <c r="GSE57" s="3112"/>
      <c r="GSF57" s="3112"/>
      <c r="GSG57" s="3112"/>
      <c r="GSH57" s="3112"/>
      <c r="GSI57" s="3112"/>
      <c r="GSJ57" s="3112"/>
      <c r="GSK57" s="3112"/>
      <c r="GSL57" s="3112"/>
      <c r="GSM57" s="3112"/>
      <c r="GSN57" s="3112"/>
      <c r="GSO57" s="3112"/>
      <c r="GSP57" s="3112"/>
      <c r="GSQ57" s="3112"/>
      <c r="GSR57" s="3112"/>
      <c r="GSS57" s="3112"/>
      <c r="GST57" s="3112"/>
      <c r="GSU57" s="3112"/>
      <c r="GSV57" s="3112"/>
      <c r="GSW57" s="3112"/>
      <c r="GSX57" s="3112"/>
      <c r="GSY57" s="3112"/>
      <c r="GSZ57" s="3112"/>
      <c r="GTA57" s="3112"/>
      <c r="GTB57" s="3112"/>
      <c r="GTC57" s="3112"/>
      <c r="GTD57" s="3112"/>
      <c r="GTE57" s="3112"/>
      <c r="GTF57" s="3112"/>
      <c r="GTG57" s="3112"/>
      <c r="GTH57" s="3112"/>
      <c r="GTI57" s="3112"/>
      <c r="GTJ57" s="3112"/>
      <c r="GTK57" s="3112"/>
      <c r="GTL57" s="3112"/>
      <c r="GTM57" s="3112"/>
      <c r="GTN57" s="3112"/>
      <c r="GTO57" s="3112"/>
      <c r="GTP57" s="3112"/>
      <c r="GTQ57" s="3112"/>
      <c r="GTR57" s="3112"/>
      <c r="GTS57" s="3112"/>
      <c r="GTT57" s="3112"/>
      <c r="GTU57" s="3112"/>
      <c r="GTV57" s="3112"/>
      <c r="GTW57" s="3112"/>
      <c r="GTX57" s="3112"/>
      <c r="GTY57" s="3112"/>
      <c r="GTZ57" s="3112"/>
      <c r="GUA57" s="3112"/>
      <c r="GUB57" s="3112"/>
      <c r="GUC57" s="3112"/>
      <c r="GUD57" s="3112"/>
      <c r="GUE57" s="3112"/>
      <c r="GUF57" s="3112"/>
      <c r="GUG57" s="3112"/>
      <c r="GUH57" s="3112"/>
      <c r="GUI57" s="3112"/>
      <c r="GUJ57" s="3112"/>
      <c r="GUK57" s="3112"/>
      <c r="GUL57" s="3112"/>
      <c r="GUM57" s="3112"/>
      <c r="GUN57" s="3112"/>
      <c r="GUO57" s="3112"/>
      <c r="GUP57" s="3112"/>
      <c r="GUQ57" s="3112"/>
      <c r="GUR57" s="3112"/>
      <c r="GUS57" s="3112"/>
      <c r="GUT57" s="3112"/>
      <c r="GUU57" s="3112"/>
      <c r="GUV57" s="3112"/>
      <c r="GUW57" s="3112"/>
      <c r="GUX57" s="3112"/>
      <c r="GUY57" s="3112"/>
      <c r="GUZ57" s="3112"/>
      <c r="GVA57" s="3112"/>
      <c r="GVB57" s="3112"/>
      <c r="GVC57" s="3112"/>
      <c r="GVD57" s="3112"/>
      <c r="GVE57" s="3112"/>
      <c r="GVF57" s="3112"/>
      <c r="GVG57" s="3112"/>
      <c r="GVH57" s="3112"/>
      <c r="GVI57" s="3112"/>
      <c r="GVJ57" s="3112"/>
      <c r="GVK57" s="3112"/>
      <c r="GVL57" s="3112"/>
      <c r="GVM57" s="3112"/>
      <c r="GVN57" s="3112"/>
      <c r="GVO57" s="3112"/>
      <c r="GVP57" s="3112"/>
      <c r="GVQ57" s="3112"/>
      <c r="GVR57" s="3112"/>
      <c r="GVS57" s="3112"/>
      <c r="GVT57" s="3112"/>
      <c r="GVU57" s="3112"/>
      <c r="GVV57" s="3112"/>
      <c r="GVW57" s="3112"/>
      <c r="GVX57" s="3112"/>
      <c r="GVY57" s="3112"/>
      <c r="GVZ57" s="3112"/>
      <c r="GWA57" s="3112"/>
      <c r="GWB57" s="3112"/>
      <c r="GWC57" s="3112"/>
      <c r="GWD57" s="3112"/>
      <c r="GWE57" s="3112"/>
      <c r="GWF57" s="3112"/>
      <c r="GWG57" s="3112"/>
      <c r="GWH57" s="3112"/>
      <c r="GWI57" s="3112"/>
      <c r="GWJ57" s="3112"/>
      <c r="GWK57" s="3112"/>
      <c r="GWL57" s="3112"/>
      <c r="GWM57" s="3112"/>
      <c r="GWN57" s="3112"/>
      <c r="GWO57" s="3112"/>
      <c r="GWP57" s="3112"/>
      <c r="GWQ57" s="3112"/>
      <c r="GWR57" s="3112"/>
      <c r="GWS57" s="3112"/>
      <c r="GWT57" s="3112"/>
      <c r="GWU57" s="3112"/>
      <c r="GWV57" s="3112"/>
      <c r="GWW57" s="3112"/>
      <c r="GWX57" s="3112"/>
      <c r="GWY57" s="3112"/>
      <c r="GWZ57" s="3112"/>
      <c r="GXA57" s="3112"/>
      <c r="GXB57" s="3112"/>
      <c r="GXC57" s="3112"/>
      <c r="GXD57" s="3112"/>
      <c r="GXE57" s="3112"/>
      <c r="GXF57" s="3112"/>
      <c r="GXG57" s="3112"/>
      <c r="GXH57" s="3112"/>
      <c r="GXI57" s="3112"/>
      <c r="GXJ57" s="3112"/>
      <c r="GXK57" s="3112"/>
      <c r="GXL57" s="3112"/>
      <c r="GXM57" s="3112"/>
      <c r="GXN57" s="3112"/>
      <c r="GXO57" s="3112"/>
      <c r="GXP57" s="3112"/>
      <c r="GXQ57" s="3112"/>
      <c r="GXR57" s="3112"/>
      <c r="GXS57" s="3112"/>
      <c r="GXT57" s="3112"/>
      <c r="GXU57" s="3112"/>
      <c r="GXV57" s="3112"/>
      <c r="GXW57" s="3112"/>
      <c r="GXX57" s="3112"/>
      <c r="GXY57" s="3112"/>
      <c r="GXZ57" s="3112"/>
      <c r="GYA57" s="3112"/>
      <c r="GYB57" s="3112"/>
      <c r="GYC57" s="3112"/>
      <c r="GYD57" s="3112"/>
      <c r="GYE57" s="3112"/>
      <c r="GYF57" s="3112"/>
      <c r="GYG57" s="3112"/>
      <c r="GYH57" s="3112"/>
      <c r="GYI57" s="3112"/>
      <c r="GYJ57" s="3112"/>
      <c r="GYK57" s="3112"/>
      <c r="GYL57" s="3112"/>
      <c r="GYM57" s="3112"/>
      <c r="GYN57" s="3112"/>
      <c r="GYO57" s="3112"/>
      <c r="GYP57" s="3112"/>
      <c r="GYQ57" s="3112"/>
      <c r="GYR57" s="3112"/>
      <c r="GYS57" s="3112"/>
      <c r="GYT57" s="3112"/>
      <c r="GYU57" s="3112"/>
      <c r="GYV57" s="3112"/>
      <c r="GYW57" s="3112"/>
      <c r="GYX57" s="3112"/>
      <c r="GYY57" s="3112"/>
      <c r="GYZ57" s="3112"/>
      <c r="GZA57" s="3112"/>
      <c r="GZB57" s="3112"/>
      <c r="GZC57" s="3112"/>
      <c r="GZD57" s="3112"/>
      <c r="GZE57" s="3112"/>
      <c r="GZF57" s="3112"/>
      <c r="GZG57" s="3112"/>
      <c r="GZH57" s="3112"/>
      <c r="GZI57" s="3112"/>
      <c r="GZJ57" s="3112"/>
      <c r="GZK57" s="3112"/>
      <c r="GZL57" s="3112"/>
      <c r="GZM57" s="3112"/>
      <c r="GZN57" s="3112"/>
      <c r="GZO57" s="3112"/>
      <c r="GZP57" s="3112"/>
      <c r="GZQ57" s="3112"/>
      <c r="GZR57" s="3112"/>
      <c r="GZS57" s="3112"/>
      <c r="GZT57" s="3112"/>
      <c r="GZU57" s="3112"/>
      <c r="GZV57" s="3112"/>
      <c r="GZW57" s="3112"/>
      <c r="GZX57" s="3112"/>
      <c r="GZY57" s="3112"/>
      <c r="GZZ57" s="3112"/>
      <c r="HAA57" s="3112"/>
      <c r="HAB57" s="3112"/>
      <c r="HAC57" s="3112"/>
      <c r="HAD57" s="3112"/>
      <c r="HAE57" s="3112"/>
      <c r="HAF57" s="3112"/>
      <c r="HAG57" s="3112"/>
      <c r="HAH57" s="3112"/>
      <c r="HAI57" s="3112"/>
      <c r="HAJ57" s="3112"/>
      <c r="HAK57" s="3112"/>
      <c r="HAL57" s="3112"/>
      <c r="HAM57" s="3112"/>
      <c r="HAN57" s="3112"/>
      <c r="HAO57" s="3112"/>
      <c r="HAP57" s="3112"/>
      <c r="HAQ57" s="3112"/>
      <c r="HAR57" s="3112"/>
      <c r="HAS57" s="3112"/>
      <c r="HAT57" s="3112"/>
      <c r="HAU57" s="3112"/>
      <c r="HAV57" s="3112"/>
      <c r="HAW57" s="3112"/>
      <c r="HAX57" s="3112"/>
      <c r="HAY57" s="3112"/>
      <c r="HAZ57" s="3112"/>
      <c r="HBA57" s="3112"/>
      <c r="HBB57" s="3112"/>
      <c r="HBC57" s="3112"/>
      <c r="HBD57" s="3112"/>
      <c r="HBE57" s="3112"/>
      <c r="HBF57" s="3112"/>
      <c r="HBG57" s="3112"/>
      <c r="HBH57" s="3112"/>
      <c r="HBI57" s="3112"/>
      <c r="HBJ57" s="3112"/>
      <c r="HBK57" s="3112"/>
      <c r="HBL57" s="3112"/>
      <c r="HBM57" s="3112"/>
      <c r="HBN57" s="3112"/>
      <c r="HBO57" s="3112"/>
      <c r="HBP57" s="3112"/>
      <c r="HBQ57" s="3112"/>
      <c r="HBR57" s="3112"/>
      <c r="HBS57" s="3112"/>
      <c r="HBT57" s="3112"/>
      <c r="HBU57" s="3112"/>
      <c r="HBV57" s="3112"/>
      <c r="HBW57" s="3112"/>
      <c r="HBX57" s="3112"/>
      <c r="HBY57" s="3112"/>
      <c r="HBZ57" s="3112"/>
      <c r="HCA57" s="3112"/>
      <c r="HCB57" s="3112"/>
      <c r="HCC57" s="3112"/>
      <c r="HCD57" s="3112"/>
      <c r="HCE57" s="3112"/>
      <c r="HCF57" s="3112"/>
      <c r="HCG57" s="3112"/>
      <c r="HCH57" s="3112"/>
      <c r="HCI57" s="3112"/>
      <c r="HCJ57" s="3112"/>
      <c r="HCK57" s="3112"/>
      <c r="HCL57" s="3112"/>
      <c r="HCM57" s="3112"/>
      <c r="HCN57" s="3112"/>
      <c r="HCO57" s="3112"/>
      <c r="HCP57" s="3112"/>
      <c r="HCQ57" s="3112"/>
      <c r="HCR57" s="3112"/>
      <c r="HCS57" s="3112"/>
      <c r="HCT57" s="3112"/>
      <c r="HCU57" s="3112"/>
      <c r="HCV57" s="3112"/>
      <c r="HCW57" s="3112"/>
      <c r="HCX57" s="3112"/>
      <c r="HCY57" s="3112"/>
      <c r="HCZ57" s="3112"/>
      <c r="HDA57" s="3112"/>
      <c r="HDB57" s="3112"/>
      <c r="HDC57" s="3112"/>
      <c r="HDD57" s="3112"/>
      <c r="HDE57" s="3112"/>
      <c r="HDF57" s="3112"/>
      <c r="HDG57" s="3112"/>
      <c r="HDH57" s="3112"/>
      <c r="HDI57" s="3112"/>
      <c r="HDJ57" s="3112"/>
      <c r="HDK57" s="3112"/>
      <c r="HDL57" s="3112"/>
      <c r="HDM57" s="3112"/>
      <c r="HDN57" s="3112"/>
      <c r="HDO57" s="3112"/>
      <c r="HDP57" s="3112"/>
      <c r="HDQ57" s="3112"/>
      <c r="HDR57" s="3112"/>
      <c r="HDS57" s="3112"/>
      <c r="HDT57" s="3112"/>
      <c r="HDU57" s="3112"/>
      <c r="HDV57" s="3112"/>
      <c r="HDW57" s="3112"/>
      <c r="HDX57" s="3112"/>
      <c r="HDY57" s="3112"/>
      <c r="HDZ57" s="3112"/>
      <c r="HEA57" s="3112"/>
      <c r="HEB57" s="3112"/>
      <c r="HEC57" s="3112"/>
      <c r="HED57" s="3112"/>
      <c r="HEE57" s="3112"/>
      <c r="HEF57" s="3112"/>
      <c r="HEG57" s="3112"/>
      <c r="HEH57" s="3112"/>
      <c r="HEI57" s="3112"/>
      <c r="HEJ57" s="3112"/>
      <c r="HEK57" s="3112"/>
      <c r="HEL57" s="3112"/>
      <c r="HEM57" s="3112"/>
      <c r="HEN57" s="3112"/>
      <c r="HEO57" s="3112"/>
      <c r="HEP57" s="3112"/>
      <c r="HEQ57" s="3112"/>
      <c r="HER57" s="3112"/>
      <c r="HES57" s="3112"/>
      <c r="HET57" s="3112"/>
      <c r="HEU57" s="3112"/>
      <c r="HEV57" s="3112"/>
      <c r="HEW57" s="3112"/>
      <c r="HEX57" s="3112"/>
      <c r="HEY57" s="3112"/>
      <c r="HEZ57" s="3112"/>
      <c r="HFA57" s="3112"/>
      <c r="HFB57" s="3112"/>
      <c r="HFC57" s="3112"/>
      <c r="HFD57" s="3112"/>
      <c r="HFE57" s="3112"/>
      <c r="HFF57" s="3112"/>
      <c r="HFG57" s="3112"/>
      <c r="HFH57" s="3112"/>
      <c r="HFI57" s="3112"/>
      <c r="HFJ57" s="3112"/>
      <c r="HFK57" s="3112"/>
      <c r="HFL57" s="3112"/>
      <c r="HFM57" s="3112"/>
      <c r="HFN57" s="3112"/>
      <c r="HFO57" s="3112"/>
      <c r="HFP57" s="3112"/>
      <c r="HFQ57" s="3112"/>
      <c r="HFR57" s="3112"/>
      <c r="HFS57" s="3112"/>
      <c r="HFT57" s="3112"/>
      <c r="HFU57" s="3112"/>
      <c r="HFV57" s="3112"/>
      <c r="HFW57" s="3112"/>
      <c r="HFX57" s="3112"/>
      <c r="HFY57" s="3112"/>
      <c r="HFZ57" s="3112"/>
      <c r="HGA57" s="3112"/>
      <c r="HGB57" s="3112"/>
      <c r="HGC57" s="3112"/>
      <c r="HGD57" s="3112"/>
      <c r="HGE57" s="3112"/>
      <c r="HGF57" s="3112"/>
      <c r="HGG57" s="3112"/>
      <c r="HGH57" s="3112"/>
      <c r="HGI57" s="3112"/>
      <c r="HGJ57" s="3112"/>
      <c r="HGK57" s="3112"/>
      <c r="HGL57" s="3112"/>
      <c r="HGM57" s="3112"/>
      <c r="HGN57" s="3112"/>
      <c r="HGO57" s="3112"/>
      <c r="HGP57" s="3112"/>
      <c r="HGQ57" s="3112"/>
      <c r="HGR57" s="3112"/>
      <c r="HGS57" s="3112"/>
      <c r="HGT57" s="3112"/>
      <c r="HGU57" s="3112"/>
      <c r="HGV57" s="3112"/>
      <c r="HGW57" s="3112"/>
      <c r="HGX57" s="3112"/>
      <c r="HGY57" s="3112"/>
      <c r="HGZ57" s="3112"/>
      <c r="HHA57" s="3112"/>
      <c r="HHB57" s="3112"/>
      <c r="HHC57" s="3112"/>
      <c r="HHD57" s="3112"/>
      <c r="HHE57" s="3112"/>
      <c r="HHF57" s="3112"/>
      <c r="HHG57" s="3112"/>
      <c r="HHH57" s="3112"/>
      <c r="HHI57" s="3112"/>
      <c r="HHJ57" s="3112"/>
      <c r="HHK57" s="3112"/>
      <c r="HHL57" s="3112"/>
      <c r="HHM57" s="3112"/>
      <c r="HHN57" s="3112"/>
      <c r="HHO57" s="3112"/>
      <c r="HHP57" s="3112"/>
      <c r="HHQ57" s="3112"/>
      <c r="HHR57" s="3112"/>
      <c r="HHS57" s="3112"/>
      <c r="HHT57" s="3112"/>
      <c r="HHU57" s="3112"/>
      <c r="HHV57" s="3112"/>
      <c r="HHW57" s="3112"/>
      <c r="HHX57" s="3112"/>
      <c r="HHY57" s="3112"/>
      <c r="HHZ57" s="3112"/>
      <c r="HIA57" s="3112"/>
      <c r="HIB57" s="3112"/>
      <c r="HIC57" s="3112"/>
      <c r="HID57" s="3112"/>
      <c r="HIE57" s="3112"/>
      <c r="HIF57" s="3112"/>
      <c r="HIG57" s="3112"/>
      <c r="HIH57" s="3112"/>
      <c r="HII57" s="3112"/>
      <c r="HIJ57" s="3112"/>
      <c r="HIK57" s="3112"/>
      <c r="HIL57" s="3112"/>
      <c r="HIM57" s="3112"/>
      <c r="HIN57" s="3112"/>
      <c r="HIO57" s="3112"/>
      <c r="HIP57" s="3112"/>
      <c r="HIQ57" s="3112"/>
      <c r="HIR57" s="3112"/>
      <c r="HIS57" s="3112"/>
      <c r="HIT57" s="3112"/>
      <c r="HIU57" s="3112"/>
      <c r="HIV57" s="3112"/>
      <c r="HIW57" s="3112"/>
      <c r="HIX57" s="3112"/>
      <c r="HIY57" s="3112"/>
      <c r="HIZ57" s="3112"/>
      <c r="HJA57" s="3112"/>
      <c r="HJB57" s="3112"/>
      <c r="HJC57" s="3112"/>
      <c r="HJD57" s="3112"/>
      <c r="HJE57" s="3112"/>
      <c r="HJF57" s="3112"/>
      <c r="HJG57" s="3112"/>
      <c r="HJH57" s="3112"/>
      <c r="HJI57" s="3112"/>
      <c r="HJJ57" s="3112"/>
      <c r="HJK57" s="3112"/>
      <c r="HJL57" s="3112"/>
      <c r="HJM57" s="3112"/>
      <c r="HJN57" s="3112"/>
      <c r="HJO57" s="3112"/>
      <c r="HJP57" s="3112"/>
      <c r="HJQ57" s="3112"/>
      <c r="HJR57" s="3112"/>
      <c r="HJS57" s="3112"/>
      <c r="HJT57" s="3112"/>
      <c r="HJU57" s="3112"/>
      <c r="HJV57" s="3112"/>
      <c r="HJW57" s="3112"/>
      <c r="HJX57" s="3112"/>
      <c r="HJY57" s="3112"/>
      <c r="HJZ57" s="3112"/>
      <c r="HKA57" s="3112"/>
      <c r="HKB57" s="3112"/>
      <c r="HKC57" s="3112"/>
      <c r="HKD57" s="3112"/>
      <c r="HKE57" s="3112"/>
      <c r="HKF57" s="3112"/>
      <c r="HKG57" s="3112"/>
      <c r="HKH57" s="3112"/>
      <c r="HKI57" s="3112"/>
      <c r="HKJ57" s="3112"/>
      <c r="HKK57" s="3112"/>
      <c r="HKL57" s="3112"/>
      <c r="HKM57" s="3112"/>
      <c r="HKN57" s="3112"/>
      <c r="HKO57" s="3112"/>
      <c r="HKP57" s="3112"/>
      <c r="HKQ57" s="3112"/>
      <c r="HKR57" s="3112"/>
      <c r="HKS57" s="3112"/>
      <c r="HKT57" s="3112"/>
      <c r="HKU57" s="3112"/>
      <c r="HKV57" s="3112"/>
      <c r="HKW57" s="3112"/>
      <c r="HKX57" s="3112"/>
      <c r="HKY57" s="3112"/>
      <c r="HKZ57" s="3112"/>
      <c r="HLA57" s="3112"/>
      <c r="HLB57" s="3112"/>
      <c r="HLC57" s="3112"/>
      <c r="HLD57" s="3112"/>
      <c r="HLE57" s="3112"/>
      <c r="HLF57" s="3112"/>
      <c r="HLG57" s="3112"/>
      <c r="HLH57" s="3112"/>
      <c r="HLI57" s="3112"/>
      <c r="HLJ57" s="3112"/>
      <c r="HLK57" s="3112"/>
      <c r="HLL57" s="3112"/>
      <c r="HLM57" s="3112"/>
      <c r="HLN57" s="3112"/>
      <c r="HLO57" s="3112"/>
      <c r="HLP57" s="3112"/>
      <c r="HLQ57" s="3112"/>
      <c r="HLR57" s="3112"/>
      <c r="HLS57" s="3112"/>
      <c r="HLT57" s="3112"/>
      <c r="HLU57" s="3112"/>
      <c r="HLV57" s="3112"/>
      <c r="HLW57" s="3112"/>
      <c r="HLX57" s="3112"/>
      <c r="HLY57" s="3112"/>
      <c r="HLZ57" s="3112"/>
      <c r="HMA57" s="3112"/>
      <c r="HMB57" s="3112"/>
      <c r="HMC57" s="3112"/>
      <c r="HMD57" s="3112"/>
      <c r="HME57" s="3112"/>
      <c r="HMF57" s="3112"/>
      <c r="HMG57" s="3112"/>
      <c r="HMH57" s="3112"/>
      <c r="HMI57" s="3112"/>
      <c r="HMJ57" s="3112"/>
      <c r="HMK57" s="3112"/>
      <c r="HML57" s="3112"/>
      <c r="HMM57" s="3112"/>
      <c r="HMN57" s="3112"/>
      <c r="HMO57" s="3112"/>
      <c r="HMP57" s="3112"/>
      <c r="HMQ57" s="3112"/>
      <c r="HMR57" s="3112"/>
      <c r="HMS57" s="3112"/>
      <c r="HMT57" s="3112"/>
      <c r="HMU57" s="3112"/>
      <c r="HMV57" s="3112"/>
      <c r="HMW57" s="3112"/>
      <c r="HMX57" s="3112"/>
      <c r="HMY57" s="3112"/>
      <c r="HMZ57" s="3112"/>
      <c r="HNA57" s="3112"/>
      <c r="HNB57" s="3112"/>
      <c r="HNC57" s="3112"/>
      <c r="HND57" s="3112"/>
      <c r="HNE57" s="3112"/>
      <c r="HNF57" s="3112"/>
      <c r="HNG57" s="3112"/>
      <c r="HNH57" s="3112"/>
      <c r="HNI57" s="3112"/>
      <c r="HNJ57" s="3112"/>
      <c r="HNK57" s="3112"/>
      <c r="HNL57" s="3112"/>
      <c r="HNM57" s="3112"/>
      <c r="HNN57" s="3112"/>
      <c r="HNO57" s="3112"/>
      <c r="HNP57" s="3112"/>
      <c r="HNQ57" s="3112"/>
      <c r="HNR57" s="3112"/>
      <c r="HNS57" s="3112"/>
      <c r="HNT57" s="3112"/>
      <c r="HNU57" s="3112"/>
      <c r="HNV57" s="3112"/>
      <c r="HNW57" s="3112"/>
      <c r="HNX57" s="3112"/>
      <c r="HNY57" s="3112"/>
      <c r="HNZ57" s="3112"/>
      <c r="HOA57" s="3112"/>
      <c r="HOB57" s="3112"/>
      <c r="HOC57" s="3112"/>
      <c r="HOD57" s="3112"/>
      <c r="HOE57" s="3112"/>
      <c r="HOF57" s="3112"/>
      <c r="HOG57" s="3112"/>
      <c r="HOH57" s="3112"/>
      <c r="HOI57" s="3112"/>
      <c r="HOJ57" s="3112"/>
      <c r="HOK57" s="3112"/>
      <c r="HOL57" s="3112"/>
      <c r="HOM57" s="3112"/>
      <c r="HON57" s="3112"/>
      <c r="HOO57" s="3112"/>
      <c r="HOP57" s="3112"/>
      <c r="HOQ57" s="3112"/>
      <c r="HOR57" s="3112"/>
      <c r="HOS57" s="3112"/>
      <c r="HOT57" s="3112"/>
      <c r="HOU57" s="3112"/>
      <c r="HOV57" s="3112"/>
      <c r="HOW57" s="3112"/>
      <c r="HOX57" s="3112"/>
      <c r="HOY57" s="3112"/>
      <c r="HOZ57" s="3112"/>
      <c r="HPA57" s="3112"/>
      <c r="HPB57" s="3112"/>
      <c r="HPC57" s="3112"/>
      <c r="HPD57" s="3112"/>
      <c r="HPE57" s="3112"/>
      <c r="HPF57" s="3112"/>
      <c r="HPG57" s="3112"/>
      <c r="HPH57" s="3112"/>
      <c r="HPI57" s="3112"/>
      <c r="HPJ57" s="3112"/>
      <c r="HPK57" s="3112"/>
      <c r="HPL57" s="3112"/>
      <c r="HPM57" s="3112"/>
      <c r="HPN57" s="3112"/>
      <c r="HPO57" s="3112"/>
      <c r="HPP57" s="3112"/>
      <c r="HPQ57" s="3112"/>
      <c r="HPR57" s="3112"/>
      <c r="HPS57" s="3112"/>
      <c r="HPT57" s="3112"/>
      <c r="HPU57" s="3112"/>
      <c r="HPV57" s="3112"/>
      <c r="HPW57" s="3112"/>
      <c r="HPX57" s="3112"/>
      <c r="HPY57" s="3112"/>
      <c r="HPZ57" s="3112"/>
      <c r="HQA57" s="3112"/>
      <c r="HQB57" s="3112"/>
      <c r="HQC57" s="3112"/>
      <c r="HQD57" s="3112"/>
      <c r="HQE57" s="3112"/>
      <c r="HQF57" s="3112"/>
      <c r="HQG57" s="3112"/>
      <c r="HQH57" s="3112"/>
      <c r="HQI57" s="3112"/>
      <c r="HQJ57" s="3112"/>
      <c r="HQK57" s="3112"/>
      <c r="HQL57" s="3112"/>
      <c r="HQM57" s="3112"/>
      <c r="HQN57" s="3112"/>
      <c r="HQO57" s="3112"/>
      <c r="HQP57" s="3112"/>
      <c r="HQQ57" s="3112"/>
      <c r="HQR57" s="3112"/>
      <c r="HQS57" s="3112"/>
      <c r="HQT57" s="3112"/>
      <c r="HQU57" s="3112"/>
      <c r="HQV57" s="3112"/>
      <c r="HQW57" s="3112"/>
      <c r="HQX57" s="3112"/>
      <c r="HQY57" s="3112"/>
      <c r="HQZ57" s="3112"/>
      <c r="HRA57" s="3112"/>
      <c r="HRB57" s="3112"/>
      <c r="HRC57" s="3112"/>
      <c r="HRD57" s="3112"/>
      <c r="HRE57" s="3112"/>
      <c r="HRF57" s="3112"/>
      <c r="HRG57" s="3112"/>
      <c r="HRH57" s="3112"/>
      <c r="HRI57" s="3112"/>
      <c r="HRJ57" s="3112"/>
      <c r="HRK57" s="3112"/>
      <c r="HRL57" s="3112"/>
      <c r="HRM57" s="3112"/>
      <c r="HRN57" s="3112"/>
      <c r="HRO57" s="3112"/>
      <c r="HRP57" s="3112"/>
      <c r="HRQ57" s="3112"/>
      <c r="HRR57" s="3112"/>
      <c r="HRS57" s="3112"/>
      <c r="HRT57" s="3112"/>
      <c r="HRU57" s="3112"/>
      <c r="HRV57" s="3112"/>
      <c r="HRW57" s="3112"/>
      <c r="HRX57" s="3112"/>
      <c r="HRY57" s="3112"/>
      <c r="HRZ57" s="3112"/>
      <c r="HSA57" s="3112"/>
      <c r="HSB57" s="3112"/>
      <c r="HSC57" s="3112"/>
      <c r="HSD57" s="3112"/>
      <c r="HSE57" s="3112"/>
      <c r="HSF57" s="3112"/>
      <c r="HSG57" s="3112"/>
      <c r="HSH57" s="3112"/>
      <c r="HSI57" s="3112"/>
      <c r="HSJ57" s="3112"/>
      <c r="HSK57" s="3112"/>
      <c r="HSL57" s="3112"/>
      <c r="HSM57" s="3112"/>
      <c r="HSN57" s="3112"/>
      <c r="HSO57" s="3112"/>
      <c r="HSP57" s="3112"/>
      <c r="HSQ57" s="3112"/>
      <c r="HSR57" s="3112"/>
      <c r="HSS57" s="3112"/>
      <c r="HST57" s="3112"/>
      <c r="HSU57" s="3112"/>
      <c r="HSV57" s="3112"/>
      <c r="HSW57" s="3112"/>
      <c r="HSX57" s="3112"/>
      <c r="HSY57" s="3112"/>
      <c r="HSZ57" s="3112"/>
      <c r="HTA57" s="3112"/>
      <c r="HTB57" s="3112"/>
      <c r="HTC57" s="3112"/>
      <c r="HTD57" s="3112"/>
      <c r="HTE57" s="3112"/>
      <c r="HTF57" s="3112"/>
      <c r="HTG57" s="3112"/>
      <c r="HTH57" s="3112"/>
      <c r="HTI57" s="3112"/>
      <c r="HTJ57" s="3112"/>
      <c r="HTK57" s="3112"/>
      <c r="HTL57" s="3112"/>
      <c r="HTM57" s="3112"/>
      <c r="HTN57" s="3112"/>
      <c r="HTO57" s="3112"/>
      <c r="HTP57" s="3112"/>
      <c r="HTQ57" s="3112"/>
      <c r="HTR57" s="3112"/>
      <c r="HTS57" s="3112"/>
      <c r="HTT57" s="3112"/>
      <c r="HTU57" s="3112"/>
      <c r="HTV57" s="3112"/>
      <c r="HTW57" s="3112"/>
      <c r="HTX57" s="3112"/>
      <c r="HTY57" s="3112"/>
      <c r="HTZ57" s="3112"/>
      <c r="HUA57" s="3112"/>
      <c r="HUB57" s="3112"/>
      <c r="HUC57" s="3112"/>
      <c r="HUD57" s="3112"/>
      <c r="HUE57" s="3112"/>
      <c r="HUF57" s="3112"/>
      <c r="HUG57" s="3112"/>
      <c r="HUH57" s="3112"/>
      <c r="HUI57" s="3112"/>
      <c r="HUJ57" s="3112"/>
      <c r="HUK57" s="3112"/>
      <c r="HUL57" s="3112"/>
      <c r="HUM57" s="3112"/>
      <c r="HUN57" s="3112"/>
      <c r="HUO57" s="3112"/>
      <c r="HUP57" s="3112"/>
      <c r="HUQ57" s="3112"/>
      <c r="HUR57" s="3112"/>
      <c r="HUS57" s="3112"/>
      <c r="HUT57" s="3112"/>
      <c r="HUU57" s="3112"/>
      <c r="HUV57" s="3112"/>
      <c r="HUW57" s="3112"/>
      <c r="HUX57" s="3112"/>
      <c r="HUY57" s="3112"/>
      <c r="HUZ57" s="3112"/>
      <c r="HVA57" s="3112"/>
      <c r="HVB57" s="3112"/>
      <c r="HVC57" s="3112"/>
      <c r="HVD57" s="3112"/>
      <c r="HVE57" s="3112"/>
      <c r="HVF57" s="3112"/>
      <c r="HVG57" s="3112"/>
      <c r="HVH57" s="3112"/>
      <c r="HVI57" s="3112"/>
      <c r="HVJ57" s="3112"/>
      <c r="HVK57" s="3112"/>
      <c r="HVL57" s="3112"/>
      <c r="HVM57" s="3112"/>
      <c r="HVN57" s="3112"/>
      <c r="HVO57" s="3112"/>
      <c r="HVP57" s="3112"/>
      <c r="HVQ57" s="3112"/>
      <c r="HVR57" s="3112"/>
      <c r="HVS57" s="3112"/>
      <c r="HVT57" s="3112"/>
      <c r="HVU57" s="3112"/>
      <c r="HVV57" s="3112"/>
      <c r="HVW57" s="3112"/>
      <c r="HVX57" s="3112"/>
      <c r="HVY57" s="3112"/>
      <c r="HVZ57" s="3112"/>
      <c r="HWA57" s="3112"/>
      <c r="HWB57" s="3112"/>
      <c r="HWC57" s="3112"/>
      <c r="HWD57" s="3112"/>
      <c r="HWE57" s="3112"/>
      <c r="HWF57" s="3112"/>
      <c r="HWG57" s="3112"/>
      <c r="HWH57" s="3112"/>
      <c r="HWI57" s="3112"/>
      <c r="HWJ57" s="3112"/>
      <c r="HWK57" s="3112"/>
      <c r="HWL57" s="3112"/>
      <c r="HWM57" s="3112"/>
      <c r="HWN57" s="3112"/>
      <c r="HWO57" s="3112"/>
      <c r="HWP57" s="3112"/>
      <c r="HWQ57" s="3112"/>
      <c r="HWR57" s="3112"/>
      <c r="HWS57" s="3112"/>
      <c r="HWT57" s="3112"/>
      <c r="HWU57" s="3112"/>
      <c r="HWV57" s="3112"/>
      <c r="HWW57" s="3112"/>
      <c r="HWX57" s="3112"/>
      <c r="HWY57" s="3112"/>
      <c r="HWZ57" s="3112"/>
      <c r="HXA57" s="3112"/>
      <c r="HXB57" s="3112"/>
      <c r="HXC57" s="3112"/>
      <c r="HXD57" s="3112"/>
      <c r="HXE57" s="3112"/>
      <c r="HXF57" s="3112"/>
      <c r="HXG57" s="3112"/>
      <c r="HXH57" s="3112"/>
      <c r="HXI57" s="3112"/>
      <c r="HXJ57" s="3112"/>
      <c r="HXK57" s="3112"/>
      <c r="HXL57" s="3112"/>
      <c r="HXM57" s="3112"/>
      <c r="HXN57" s="3112"/>
      <c r="HXO57" s="3112"/>
      <c r="HXP57" s="3112"/>
      <c r="HXQ57" s="3112"/>
      <c r="HXR57" s="3112"/>
      <c r="HXS57" s="3112"/>
      <c r="HXT57" s="3112"/>
      <c r="HXU57" s="3112"/>
      <c r="HXV57" s="3112"/>
      <c r="HXW57" s="3112"/>
      <c r="HXX57" s="3112"/>
      <c r="HXY57" s="3112"/>
      <c r="HXZ57" s="3112"/>
      <c r="HYA57" s="3112"/>
      <c r="HYB57" s="3112"/>
      <c r="HYC57" s="3112"/>
      <c r="HYD57" s="3112"/>
      <c r="HYE57" s="3112"/>
      <c r="HYF57" s="3112"/>
      <c r="HYG57" s="3112"/>
      <c r="HYH57" s="3112"/>
      <c r="HYI57" s="3112"/>
      <c r="HYJ57" s="3112"/>
      <c r="HYK57" s="3112"/>
      <c r="HYL57" s="3112"/>
      <c r="HYM57" s="3112"/>
      <c r="HYN57" s="3112"/>
      <c r="HYO57" s="3112"/>
      <c r="HYP57" s="3112"/>
      <c r="HYQ57" s="3112"/>
      <c r="HYR57" s="3112"/>
      <c r="HYS57" s="3112"/>
      <c r="HYT57" s="3112"/>
      <c r="HYU57" s="3112"/>
      <c r="HYV57" s="3112"/>
      <c r="HYW57" s="3112"/>
      <c r="HYX57" s="3112"/>
      <c r="HYY57" s="3112"/>
      <c r="HYZ57" s="3112"/>
      <c r="HZA57" s="3112"/>
      <c r="HZB57" s="3112"/>
      <c r="HZC57" s="3112"/>
      <c r="HZD57" s="3112"/>
      <c r="HZE57" s="3112"/>
      <c r="HZF57" s="3112"/>
      <c r="HZG57" s="3112"/>
      <c r="HZH57" s="3112"/>
      <c r="HZI57" s="3112"/>
      <c r="HZJ57" s="3112"/>
      <c r="HZK57" s="3112"/>
      <c r="HZL57" s="3112"/>
      <c r="HZM57" s="3112"/>
      <c r="HZN57" s="3112"/>
      <c r="HZO57" s="3112"/>
      <c r="HZP57" s="3112"/>
      <c r="HZQ57" s="3112"/>
      <c r="HZR57" s="3112"/>
      <c r="HZS57" s="3112"/>
      <c r="HZT57" s="3112"/>
      <c r="HZU57" s="3112"/>
      <c r="HZV57" s="3112"/>
      <c r="HZW57" s="3112"/>
      <c r="HZX57" s="3112"/>
      <c r="HZY57" s="3112"/>
      <c r="HZZ57" s="3112"/>
      <c r="IAA57" s="3112"/>
      <c r="IAB57" s="3112"/>
      <c r="IAC57" s="3112"/>
      <c r="IAD57" s="3112"/>
      <c r="IAE57" s="3112"/>
      <c r="IAF57" s="3112"/>
      <c r="IAG57" s="3112"/>
      <c r="IAH57" s="3112"/>
      <c r="IAI57" s="3112"/>
      <c r="IAJ57" s="3112"/>
      <c r="IAK57" s="3112"/>
      <c r="IAL57" s="3112"/>
      <c r="IAM57" s="3112"/>
      <c r="IAN57" s="3112"/>
      <c r="IAO57" s="3112"/>
      <c r="IAP57" s="3112"/>
      <c r="IAQ57" s="3112"/>
      <c r="IAR57" s="3112"/>
      <c r="IAS57" s="3112"/>
      <c r="IAT57" s="3112"/>
      <c r="IAU57" s="3112"/>
      <c r="IAV57" s="3112"/>
      <c r="IAW57" s="3112"/>
      <c r="IAX57" s="3112"/>
      <c r="IAY57" s="3112"/>
      <c r="IAZ57" s="3112"/>
      <c r="IBA57" s="3112"/>
      <c r="IBB57" s="3112"/>
      <c r="IBC57" s="3112"/>
      <c r="IBD57" s="3112"/>
      <c r="IBE57" s="3112"/>
      <c r="IBF57" s="3112"/>
      <c r="IBG57" s="3112"/>
      <c r="IBH57" s="3112"/>
      <c r="IBI57" s="3112"/>
      <c r="IBJ57" s="3112"/>
      <c r="IBK57" s="3112"/>
      <c r="IBL57" s="3112"/>
      <c r="IBM57" s="3112"/>
      <c r="IBN57" s="3112"/>
      <c r="IBO57" s="3112"/>
      <c r="IBP57" s="3112"/>
      <c r="IBQ57" s="3112"/>
      <c r="IBR57" s="3112"/>
      <c r="IBS57" s="3112"/>
      <c r="IBT57" s="3112"/>
      <c r="IBU57" s="3112"/>
      <c r="IBV57" s="3112"/>
      <c r="IBW57" s="3112"/>
      <c r="IBX57" s="3112"/>
      <c r="IBY57" s="3112"/>
      <c r="IBZ57" s="3112"/>
      <c r="ICA57" s="3112"/>
      <c r="ICB57" s="3112"/>
      <c r="ICC57" s="3112"/>
      <c r="ICD57" s="3112"/>
      <c r="ICE57" s="3112"/>
      <c r="ICF57" s="3112"/>
      <c r="ICG57" s="3112"/>
      <c r="ICH57" s="3112"/>
      <c r="ICI57" s="3112"/>
      <c r="ICJ57" s="3112"/>
      <c r="ICK57" s="3112"/>
      <c r="ICL57" s="3112"/>
      <c r="ICM57" s="3112"/>
      <c r="ICN57" s="3112"/>
      <c r="ICO57" s="3112"/>
      <c r="ICP57" s="3112"/>
      <c r="ICQ57" s="3112"/>
      <c r="ICR57" s="3112"/>
      <c r="ICS57" s="3112"/>
      <c r="ICT57" s="3112"/>
      <c r="ICU57" s="3112"/>
      <c r="ICV57" s="3112"/>
      <c r="ICW57" s="3112"/>
      <c r="ICX57" s="3112"/>
      <c r="ICY57" s="3112"/>
      <c r="ICZ57" s="3112"/>
      <c r="IDA57" s="3112"/>
      <c r="IDB57" s="3112"/>
      <c r="IDC57" s="3112"/>
      <c r="IDD57" s="3112"/>
      <c r="IDE57" s="3112"/>
      <c r="IDF57" s="3112"/>
      <c r="IDG57" s="3112"/>
      <c r="IDH57" s="3112"/>
      <c r="IDI57" s="3112"/>
      <c r="IDJ57" s="3112"/>
      <c r="IDK57" s="3112"/>
      <c r="IDL57" s="3112"/>
      <c r="IDM57" s="3112"/>
      <c r="IDN57" s="3112"/>
      <c r="IDO57" s="3112"/>
      <c r="IDP57" s="3112"/>
      <c r="IDQ57" s="3112"/>
      <c r="IDR57" s="3112"/>
      <c r="IDS57" s="3112"/>
      <c r="IDT57" s="3112"/>
      <c r="IDU57" s="3112"/>
      <c r="IDV57" s="3112"/>
      <c r="IDW57" s="3112"/>
      <c r="IDX57" s="3112"/>
      <c r="IDY57" s="3112"/>
      <c r="IDZ57" s="3112"/>
      <c r="IEA57" s="3112"/>
      <c r="IEB57" s="3112"/>
      <c r="IEC57" s="3112"/>
      <c r="IED57" s="3112"/>
      <c r="IEE57" s="3112"/>
      <c r="IEF57" s="3112"/>
      <c r="IEG57" s="3112"/>
      <c r="IEH57" s="3112"/>
      <c r="IEI57" s="3112"/>
      <c r="IEJ57" s="3112"/>
      <c r="IEK57" s="3112"/>
      <c r="IEL57" s="3112"/>
      <c r="IEM57" s="3112"/>
      <c r="IEN57" s="3112"/>
      <c r="IEO57" s="3112"/>
      <c r="IEP57" s="3112"/>
      <c r="IEQ57" s="3112"/>
      <c r="IER57" s="3112"/>
      <c r="IES57" s="3112"/>
      <c r="IET57" s="3112"/>
      <c r="IEU57" s="3112"/>
      <c r="IEV57" s="3112"/>
      <c r="IEW57" s="3112"/>
      <c r="IEX57" s="3112"/>
      <c r="IEY57" s="3112"/>
      <c r="IEZ57" s="3112"/>
      <c r="IFA57" s="3112"/>
      <c r="IFB57" s="3112"/>
      <c r="IFC57" s="3112"/>
      <c r="IFD57" s="3112"/>
      <c r="IFE57" s="3112"/>
      <c r="IFF57" s="3112"/>
      <c r="IFG57" s="3112"/>
      <c r="IFH57" s="3112"/>
      <c r="IFI57" s="3112"/>
      <c r="IFJ57" s="3112"/>
      <c r="IFK57" s="3112"/>
      <c r="IFL57" s="3112"/>
      <c r="IFM57" s="3112"/>
      <c r="IFN57" s="3112"/>
      <c r="IFO57" s="3112"/>
      <c r="IFP57" s="3112"/>
      <c r="IFQ57" s="3112"/>
      <c r="IFR57" s="3112"/>
      <c r="IFS57" s="3112"/>
      <c r="IFT57" s="3112"/>
      <c r="IFU57" s="3112"/>
      <c r="IFV57" s="3112"/>
      <c r="IFW57" s="3112"/>
      <c r="IFX57" s="3112"/>
      <c r="IFY57" s="3112"/>
      <c r="IFZ57" s="3112"/>
      <c r="IGA57" s="3112"/>
      <c r="IGB57" s="3112"/>
      <c r="IGC57" s="3112"/>
      <c r="IGD57" s="3112"/>
      <c r="IGE57" s="3112"/>
      <c r="IGF57" s="3112"/>
      <c r="IGG57" s="3112"/>
      <c r="IGH57" s="3112"/>
      <c r="IGI57" s="3112"/>
      <c r="IGJ57" s="3112"/>
      <c r="IGK57" s="3112"/>
      <c r="IGL57" s="3112"/>
      <c r="IGM57" s="3112"/>
      <c r="IGN57" s="3112"/>
      <c r="IGO57" s="3112"/>
      <c r="IGP57" s="3112"/>
      <c r="IGQ57" s="3112"/>
      <c r="IGR57" s="3112"/>
      <c r="IGS57" s="3112"/>
      <c r="IGT57" s="3112"/>
      <c r="IGU57" s="3112"/>
      <c r="IGV57" s="3112"/>
      <c r="IGW57" s="3112"/>
      <c r="IGX57" s="3112"/>
      <c r="IGY57" s="3112"/>
      <c r="IGZ57" s="3112"/>
      <c r="IHA57" s="3112"/>
      <c r="IHB57" s="3112"/>
      <c r="IHC57" s="3112"/>
      <c r="IHD57" s="3112"/>
      <c r="IHE57" s="3112"/>
      <c r="IHF57" s="3112"/>
      <c r="IHG57" s="3112"/>
      <c r="IHH57" s="3112"/>
      <c r="IHI57" s="3112"/>
      <c r="IHJ57" s="3112"/>
      <c r="IHK57" s="3112"/>
      <c r="IHL57" s="3112"/>
      <c r="IHM57" s="3112"/>
      <c r="IHN57" s="3112"/>
      <c r="IHO57" s="3112"/>
      <c r="IHP57" s="3112"/>
      <c r="IHQ57" s="3112"/>
      <c r="IHR57" s="3112"/>
      <c r="IHS57" s="3112"/>
      <c r="IHT57" s="3112"/>
      <c r="IHU57" s="3112"/>
      <c r="IHV57" s="3112"/>
      <c r="IHW57" s="3112"/>
      <c r="IHX57" s="3112"/>
      <c r="IHY57" s="3112"/>
      <c r="IHZ57" s="3112"/>
      <c r="IIA57" s="3112"/>
      <c r="IIB57" s="3112"/>
      <c r="IIC57" s="3112"/>
      <c r="IID57" s="3112"/>
      <c r="IIE57" s="3112"/>
      <c r="IIF57" s="3112"/>
      <c r="IIG57" s="3112"/>
      <c r="IIH57" s="3112"/>
      <c r="III57" s="3112"/>
      <c r="IIJ57" s="3112"/>
      <c r="IIK57" s="3112"/>
      <c r="IIL57" s="3112"/>
      <c r="IIM57" s="3112"/>
      <c r="IIN57" s="3112"/>
      <c r="IIO57" s="3112"/>
      <c r="IIP57" s="3112"/>
      <c r="IIQ57" s="3112"/>
      <c r="IIR57" s="3112"/>
      <c r="IIS57" s="3112"/>
      <c r="IIT57" s="3112"/>
      <c r="IIU57" s="3112"/>
      <c r="IIV57" s="3112"/>
      <c r="IIW57" s="3112"/>
      <c r="IIX57" s="3112"/>
      <c r="IIY57" s="3112"/>
      <c r="IIZ57" s="3112"/>
      <c r="IJA57" s="3112"/>
      <c r="IJB57" s="3112"/>
      <c r="IJC57" s="3112"/>
      <c r="IJD57" s="3112"/>
      <c r="IJE57" s="3112"/>
      <c r="IJF57" s="3112"/>
      <c r="IJG57" s="3112"/>
      <c r="IJH57" s="3112"/>
      <c r="IJI57" s="3112"/>
      <c r="IJJ57" s="3112"/>
      <c r="IJK57" s="3112"/>
      <c r="IJL57" s="3112"/>
      <c r="IJM57" s="3112"/>
      <c r="IJN57" s="3112"/>
      <c r="IJO57" s="3112"/>
      <c r="IJP57" s="3112"/>
      <c r="IJQ57" s="3112"/>
      <c r="IJR57" s="3112"/>
      <c r="IJS57" s="3112"/>
      <c r="IJT57" s="3112"/>
      <c r="IJU57" s="3112"/>
      <c r="IJV57" s="3112"/>
      <c r="IJW57" s="3112"/>
      <c r="IJX57" s="3112"/>
      <c r="IJY57" s="3112"/>
      <c r="IJZ57" s="3112"/>
      <c r="IKA57" s="3112"/>
      <c r="IKB57" s="3112"/>
      <c r="IKC57" s="3112"/>
      <c r="IKD57" s="3112"/>
      <c r="IKE57" s="3112"/>
      <c r="IKF57" s="3112"/>
      <c r="IKG57" s="3112"/>
      <c r="IKH57" s="3112"/>
      <c r="IKI57" s="3112"/>
      <c r="IKJ57" s="3112"/>
      <c r="IKK57" s="3112"/>
      <c r="IKL57" s="3112"/>
      <c r="IKM57" s="3112"/>
      <c r="IKN57" s="3112"/>
      <c r="IKO57" s="3112"/>
      <c r="IKP57" s="3112"/>
      <c r="IKQ57" s="3112"/>
      <c r="IKR57" s="3112"/>
      <c r="IKS57" s="3112"/>
      <c r="IKT57" s="3112"/>
      <c r="IKU57" s="3112"/>
      <c r="IKV57" s="3112"/>
      <c r="IKW57" s="3112"/>
      <c r="IKX57" s="3112"/>
      <c r="IKY57" s="3112"/>
      <c r="IKZ57" s="3112"/>
      <c r="ILA57" s="3112"/>
      <c r="ILB57" s="3112"/>
      <c r="ILC57" s="3112"/>
      <c r="ILD57" s="3112"/>
      <c r="ILE57" s="3112"/>
      <c r="ILF57" s="3112"/>
      <c r="ILG57" s="3112"/>
      <c r="ILH57" s="3112"/>
      <c r="ILI57" s="3112"/>
      <c r="ILJ57" s="3112"/>
      <c r="ILK57" s="3112"/>
      <c r="ILL57" s="3112"/>
      <c r="ILM57" s="3112"/>
      <c r="ILN57" s="3112"/>
      <c r="ILO57" s="3112"/>
      <c r="ILP57" s="3112"/>
      <c r="ILQ57" s="3112"/>
      <c r="ILR57" s="3112"/>
      <c r="ILS57" s="3112"/>
      <c r="ILT57" s="3112"/>
      <c r="ILU57" s="3112"/>
      <c r="ILV57" s="3112"/>
      <c r="ILW57" s="3112"/>
      <c r="ILX57" s="3112"/>
      <c r="ILY57" s="3112"/>
      <c r="ILZ57" s="3112"/>
      <c r="IMA57" s="3112"/>
      <c r="IMB57" s="3112"/>
      <c r="IMC57" s="3112"/>
      <c r="IMD57" s="3112"/>
      <c r="IME57" s="3112"/>
      <c r="IMF57" s="3112"/>
      <c r="IMG57" s="3112"/>
      <c r="IMH57" s="3112"/>
      <c r="IMI57" s="3112"/>
      <c r="IMJ57" s="3112"/>
      <c r="IMK57" s="3112"/>
      <c r="IML57" s="3112"/>
      <c r="IMM57" s="3112"/>
      <c r="IMN57" s="3112"/>
      <c r="IMO57" s="3112"/>
      <c r="IMP57" s="3112"/>
      <c r="IMQ57" s="3112"/>
      <c r="IMR57" s="3112"/>
      <c r="IMS57" s="3112"/>
      <c r="IMT57" s="3112"/>
      <c r="IMU57" s="3112"/>
      <c r="IMV57" s="3112"/>
      <c r="IMW57" s="3112"/>
      <c r="IMX57" s="3112"/>
      <c r="IMY57" s="3112"/>
      <c r="IMZ57" s="3112"/>
      <c r="INA57" s="3112"/>
      <c r="INB57" s="3112"/>
      <c r="INC57" s="3112"/>
      <c r="IND57" s="3112"/>
      <c r="INE57" s="3112"/>
      <c r="INF57" s="3112"/>
      <c r="ING57" s="3112"/>
      <c r="INH57" s="3112"/>
      <c r="INI57" s="3112"/>
      <c r="INJ57" s="3112"/>
      <c r="INK57" s="3112"/>
      <c r="INL57" s="3112"/>
      <c r="INM57" s="3112"/>
      <c r="INN57" s="3112"/>
      <c r="INO57" s="3112"/>
      <c r="INP57" s="3112"/>
      <c r="INQ57" s="3112"/>
      <c r="INR57" s="3112"/>
      <c r="INS57" s="3112"/>
      <c r="INT57" s="3112"/>
      <c r="INU57" s="3112"/>
      <c r="INV57" s="3112"/>
      <c r="INW57" s="3112"/>
      <c r="INX57" s="3112"/>
      <c r="INY57" s="3112"/>
      <c r="INZ57" s="3112"/>
      <c r="IOA57" s="3112"/>
      <c r="IOB57" s="3112"/>
      <c r="IOC57" s="3112"/>
      <c r="IOD57" s="3112"/>
      <c r="IOE57" s="3112"/>
      <c r="IOF57" s="3112"/>
      <c r="IOG57" s="3112"/>
      <c r="IOH57" s="3112"/>
      <c r="IOI57" s="3112"/>
      <c r="IOJ57" s="3112"/>
      <c r="IOK57" s="3112"/>
      <c r="IOL57" s="3112"/>
      <c r="IOM57" s="3112"/>
      <c r="ION57" s="3112"/>
      <c r="IOO57" s="3112"/>
      <c r="IOP57" s="3112"/>
      <c r="IOQ57" s="3112"/>
      <c r="IOR57" s="3112"/>
      <c r="IOS57" s="3112"/>
      <c r="IOT57" s="3112"/>
      <c r="IOU57" s="3112"/>
      <c r="IOV57" s="3112"/>
      <c r="IOW57" s="3112"/>
      <c r="IOX57" s="3112"/>
      <c r="IOY57" s="3112"/>
      <c r="IOZ57" s="3112"/>
      <c r="IPA57" s="3112"/>
      <c r="IPB57" s="3112"/>
      <c r="IPC57" s="3112"/>
      <c r="IPD57" s="3112"/>
      <c r="IPE57" s="3112"/>
      <c r="IPF57" s="3112"/>
      <c r="IPG57" s="3112"/>
      <c r="IPH57" s="3112"/>
      <c r="IPI57" s="3112"/>
      <c r="IPJ57" s="3112"/>
      <c r="IPK57" s="3112"/>
      <c r="IPL57" s="3112"/>
      <c r="IPM57" s="3112"/>
      <c r="IPN57" s="3112"/>
      <c r="IPO57" s="3112"/>
      <c r="IPP57" s="3112"/>
      <c r="IPQ57" s="3112"/>
      <c r="IPR57" s="3112"/>
      <c r="IPS57" s="3112"/>
      <c r="IPT57" s="3112"/>
      <c r="IPU57" s="3112"/>
      <c r="IPV57" s="3112"/>
      <c r="IPW57" s="3112"/>
      <c r="IPX57" s="3112"/>
      <c r="IPY57" s="3112"/>
      <c r="IPZ57" s="3112"/>
      <c r="IQA57" s="3112"/>
      <c r="IQB57" s="3112"/>
      <c r="IQC57" s="3112"/>
      <c r="IQD57" s="3112"/>
      <c r="IQE57" s="3112"/>
      <c r="IQF57" s="3112"/>
      <c r="IQG57" s="3112"/>
      <c r="IQH57" s="3112"/>
      <c r="IQI57" s="3112"/>
      <c r="IQJ57" s="3112"/>
      <c r="IQK57" s="3112"/>
      <c r="IQL57" s="3112"/>
      <c r="IQM57" s="3112"/>
      <c r="IQN57" s="3112"/>
      <c r="IQO57" s="3112"/>
      <c r="IQP57" s="3112"/>
      <c r="IQQ57" s="3112"/>
      <c r="IQR57" s="3112"/>
      <c r="IQS57" s="3112"/>
      <c r="IQT57" s="3112"/>
      <c r="IQU57" s="3112"/>
      <c r="IQV57" s="3112"/>
      <c r="IQW57" s="3112"/>
      <c r="IQX57" s="3112"/>
      <c r="IQY57" s="3112"/>
      <c r="IQZ57" s="3112"/>
      <c r="IRA57" s="3112"/>
      <c r="IRB57" s="3112"/>
      <c r="IRC57" s="3112"/>
      <c r="IRD57" s="3112"/>
      <c r="IRE57" s="3112"/>
      <c r="IRF57" s="3112"/>
      <c r="IRG57" s="3112"/>
      <c r="IRH57" s="3112"/>
      <c r="IRI57" s="3112"/>
      <c r="IRJ57" s="3112"/>
      <c r="IRK57" s="3112"/>
      <c r="IRL57" s="3112"/>
      <c r="IRM57" s="3112"/>
      <c r="IRN57" s="3112"/>
      <c r="IRO57" s="3112"/>
      <c r="IRP57" s="3112"/>
      <c r="IRQ57" s="3112"/>
      <c r="IRR57" s="3112"/>
      <c r="IRS57" s="3112"/>
      <c r="IRT57" s="3112"/>
      <c r="IRU57" s="3112"/>
      <c r="IRV57" s="3112"/>
      <c r="IRW57" s="3112"/>
      <c r="IRX57" s="3112"/>
      <c r="IRY57" s="3112"/>
      <c r="IRZ57" s="3112"/>
      <c r="ISA57" s="3112"/>
      <c r="ISB57" s="3112"/>
      <c r="ISC57" s="3112"/>
      <c r="ISD57" s="3112"/>
      <c r="ISE57" s="3112"/>
      <c r="ISF57" s="3112"/>
      <c r="ISG57" s="3112"/>
      <c r="ISH57" s="3112"/>
      <c r="ISI57" s="3112"/>
      <c r="ISJ57" s="3112"/>
      <c r="ISK57" s="3112"/>
      <c r="ISL57" s="3112"/>
      <c r="ISM57" s="3112"/>
      <c r="ISN57" s="3112"/>
      <c r="ISO57" s="3112"/>
      <c r="ISP57" s="3112"/>
      <c r="ISQ57" s="3112"/>
      <c r="ISR57" s="3112"/>
      <c r="ISS57" s="3112"/>
      <c r="IST57" s="3112"/>
      <c r="ISU57" s="3112"/>
      <c r="ISV57" s="3112"/>
      <c r="ISW57" s="3112"/>
      <c r="ISX57" s="3112"/>
      <c r="ISY57" s="3112"/>
      <c r="ISZ57" s="3112"/>
      <c r="ITA57" s="3112"/>
      <c r="ITB57" s="3112"/>
      <c r="ITC57" s="3112"/>
      <c r="ITD57" s="3112"/>
      <c r="ITE57" s="3112"/>
      <c r="ITF57" s="3112"/>
      <c r="ITG57" s="3112"/>
      <c r="ITH57" s="3112"/>
      <c r="ITI57" s="3112"/>
      <c r="ITJ57" s="3112"/>
      <c r="ITK57" s="3112"/>
      <c r="ITL57" s="3112"/>
      <c r="ITM57" s="3112"/>
      <c r="ITN57" s="3112"/>
      <c r="ITO57" s="3112"/>
      <c r="ITP57" s="3112"/>
      <c r="ITQ57" s="3112"/>
      <c r="ITR57" s="3112"/>
      <c r="ITS57" s="3112"/>
      <c r="ITT57" s="3112"/>
      <c r="ITU57" s="3112"/>
      <c r="ITV57" s="3112"/>
      <c r="ITW57" s="3112"/>
      <c r="ITX57" s="3112"/>
      <c r="ITY57" s="3112"/>
      <c r="ITZ57" s="3112"/>
      <c r="IUA57" s="3112"/>
      <c r="IUB57" s="3112"/>
      <c r="IUC57" s="3112"/>
      <c r="IUD57" s="3112"/>
      <c r="IUE57" s="3112"/>
      <c r="IUF57" s="3112"/>
      <c r="IUG57" s="3112"/>
      <c r="IUH57" s="3112"/>
      <c r="IUI57" s="3112"/>
      <c r="IUJ57" s="3112"/>
      <c r="IUK57" s="3112"/>
      <c r="IUL57" s="3112"/>
      <c r="IUM57" s="3112"/>
      <c r="IUN57" s="3112"/>
      <c r="IUO57" s="3112"/>
      <c r="IUP57" s="3112"/>
      <c r="IUQ57" s="3112"/>
      <c r="IUR57" s="3112"/>
      <c r="IUS57" s="3112"/>
      <c r="IUT57" s="3112"/>
      <c r="IUU57" s="3112"/>
      <c r="IUV57" s="3112"/>
      <c r="IUW57" s="3112"/>
      <c r="IUX57" s="3112"/>
      <c r="IUY57" s="3112"/>
      <c r="IUZ57" s="3112"/>
      <c r="IVA57" s="3112"/>
      <c r="IVB57" s="3112"/>
      <c r="IVC57" s="3112"/>
      <c r="IVD57" s="3112"/>
      <c r="IVE57" s="3112"/>
      <c r="IVF57" s="3112"/>
      <c r="IVG57" s="3112"/>
      <c r="IVH57" s="3112"/>
      <c r="IVI57" s="3112"/>
      <c r="IVJ57" s="3112"/>
      <c r="IVK57" s="3112"/>
      <c r="IVL57" s="3112"/>
      <c r="IVM57" s="3112"/>
      <c r="IVN57" s="3112"/>
      <c r="IVO57" s="3112"/>
      <c r="IVP57" s="3112"/>
      <c r="IVQ57" s="3112"/>
      <c r="IVR57" s="3112"/>
      <c r="IVS57" s="3112"/>
      <c r="IVT57" s="3112"/>
      <c r="IVU57" s="3112"/>
      <c r="IVV57" s="3112"/>
      <c r="IVW57" s="3112"/>
      <c r="IVX57" s="3112"/>
      <c r="IVY57" s="3112"/>
      <c r="IVZ57" s="3112"/>
      <c r="IWA57" s="3112"/>
      <c r="IWB57" s="3112"/>
      <c r="IWC57" s="3112"/>
      <c r="IWD57" s="3112"/>
      <c r="IWE57" s="3112"/>
      <c r="IWF57" s="3112"/>
      <c r="IWG57" s="3112"/>
      <c r="IWH57" s="3112"/>
      <c r="IWI57" s="3112"/>
      <c r="IWJ57" s="3112"/>
      <c r="IWK57" s="3112"/>
      <c r="IWL57" s="3112"/>
      <c r="IWM57" s="3112"/>
      <c r="IWN57" s="3112"/>
      <c r="IWO57" s="3112"/>
      <c r="IWP57" s="3112"/>
      <c r="IWQ57" s="3112"/>
      <c r="IWR57" s="3112"/>
      <c r="IWS57" s="3112"/>
      <c r="IWT57" s="3112"/>
      <c r="IWU57" s="3112"/>
      <c r="IWV57" s="3112"/>
      <c r="IWW57" s="3112"/>
      <c r="IWX57" s="3112"/>
      <c r="IWY57" s="3112"/>
      <c r="IWZ57" s="3112"/>
      <c r="IXA57" s="3112"/>
      <c r="IXB57" s="3112"/>
      <c r="IXC57" s="3112"/>
      <c r="IXD57" s="3112"/>
      <c r="IXE57" s="3112"/>
      <c r="IXF57" s="3112"/>
      <c r="IXG57" s="3112"/>
      <c r="IXH57" s="3112"/>
      <c r="IXI57" s="3112"/>
      <c r="IXJ57" s="3112"/>
      <c r="IXK57" s="3112"/>
      <c r="IXL57" s="3112"/>
      <c r="IXM57" s="3112"/>
      <c r="IXN57" s="3112"/>
      <c r="IXO57" s="3112"/>
      <c r="IXP57" s="3112"/>
      <c r="IXQ57" s="3112"/>
      <c r="IXR57" s="3112"/>
      <c r="IXS57" s="3112"/>
      <c r="IXT57" s="3112"/>
      <c r="IXU57" s="3112"/>
      <c r="IXV57" s="3112"/>
      <c r="IXW57" s="3112"/>
      <c r="IXX57" s="3112"/>
      <c r="IXY57" s="3112"/>
      <c r="IXZ57" s="3112"/>
      <c r="IYA57" s="3112"/>
      <c r="IYB57" s="3112"/>
      <c r="IYC57" s="3112"/>
      <c r="IYD57" s="3112"/>
      <c r="IYE57" s="3112"/>
      <c r="IYF57" s="3112"/>
      <c r="IYG57" s="3112"/>
      <c r="IYH57" s="3112"/>
      <c r="IYI57" s="3112"/>
      <c r="IYJ57" s="3112"/>
      <c r="IYK57" s="3112"/>
      <c r="IYL57" s="3112"/>
      <c r="IYM57" s="3112"/>
      <c r="IYN57" s="3112"/>
      <c r="IYO57" s="3112"/>
      <c r="IYP57" s="3112"/>
      <c r="IYQ57" s="3112"/>
      <c r="IYR57" s="3112"/>
      <c r="IYS57" s="3112"/>
      <c r="IYT57" s="3112"/>
      <c r="IYU57" s="3112"/>
      <c r="IYV57" s="3112"/>
      <c r="IYW57" s="3112"/>
      <c r="IYX57" s="3112"/>
      <c r="IYY57" s="3112"/>
      <c r="IYZ57" s="3112"/>
      <c r="IZA57" s="3112"/>
      <c r="IZB57" s="3112"/>
      <c r="IZC57" s="3112"/>
      <c r="IZD57" s="3112"/>
      <c r="IZE57" s="3112"/>
      <c r="IZF57" s="3112"/>
      <c r="IZG57" s="3112"/>
      <c r="IZH57" s="3112"/>
      <c r="IZI57" s="3112"/>
      <c r="IZJ57" s="3112"/>
      <c r="IZK57" s="3112"/>
      <c r="IZL57" s="3112"/>
      <c r="IZM57" s="3112"/>
      <c r="IZN57" s="3112"/>
      <c r="IZO57" s="3112"/>
      <c r="IZP57" s="3112"/>
      <c r="IZQ57" s="3112"/>
      <c r="IZR57" s="3112"/>
      <c r="IZS57" s="3112"/>
      <c r="IZT57" s="3112"/>
      <c r="IZU57" s="3112"/>
      <c r="IZV57" s="3112"/>
      <c r="IZW57" s="3112"/>
      <c r="IZX57" s="3112"/>
      <c r="IZY57" s="3112"/>
      <c r="IZZ57" s="3112"/>
      <c r="JAA57" s="3112"/>
      <c r="JAB57" s="3112"/>
      <c r="JAC57" s="3112"/>
      <c r="JAD57" s="3112"/>
      <c r="JAE57" s="3112"/>
      <c r="JAF57" s="3112"/>
      <c r="JAG57" s="3112"/>
      <c r="JAH57" s="3112"/>
      <c r="JAI57" s="3112"/>
      <c r="JAJ57" s="3112"/>
      <c r="JAK57" s="3112"/>
      <c r="JAL57" s="3112"/>
      <c r="JAM57" s="3112"/>
      <c r="JAN57" s="3112"/>
      <c r="JAO57" s="3112"/>
      <c r="JAP57" s="3112"/>
      <c r="JAQ57" s="3112"/>
      <c r="JAR57" s="3112"/>
      <c r="JAS57" s="3112"/>
      <c r="JAT57" s="3112"/>
      <c r="JAU57" s="3112"/>
      <c r="JAV57" s="3112"/>
      <c r="JAW57" s="3112"/>
      <c r="JAX57" s="3112"/>
      <c r="JAY57" s="3112"/>
      <c r="JAZ57" s="3112"/>
      <c r="JBA57" s="3112"/>
      <c r="JBB57" s="3112"/>
      <c r="JBC57" s="3112"/>
      <c r="JBD57" s="3112"/>
      <c r="JBE57" s="3112"/>
      <c r="JBF57" s="3112"/>
      <c r="JBG57" s="3112"/>
      <c r="JBH57" s="3112"/>
      <c r="JBI57" s="3112"/>
      <c r="JBJ57" s="3112"/>
      <c r="JBK57" s="3112"/>
      <c r="JBL57" s="3112"/>
      <c r="JBM57" s="3112"/>
      <c r="JBN57" s="3112"/>
      <c r="JBO57" s="3112"/>
      <c r="JBP57" s="3112"/>
      <c r="JBQ57" s="3112"/>
      <c r="JBR57" s="3112"/>
      <c r="JBS57" s="3112"/>
      <c r="JBT57" s="3112"/>
      <c r="JBU57" s="3112"/>
      <c r="JBV57" s="3112"/>
      <c r="JBW57" s="3112"/>
      <c r="JBX57" s="3112"/>
      <c r="JBY57" s="3112"/>
      <c r="JBZ57" s="3112"/>
      <c r="JCA57" s="3112"/>
      <c r="JCB57" s="3112"/>
      <c r="JCC57" s="3112"/>
      <c r="JCD57" s="3112"/>
      <c r="JCE57" s="3112"/>
      <c r="JCF57" s="3112"/>
      <c r="JCG57" s="3112"/>
      <c r="JCH57" s="3112"/>
      <c r="JCI57" s="3112"/>
      <c r="JCJ57" s="3112"/>
      <c r="JCK57" s="3112"/>
      <c r="JCL57" s="3112"/>
      <c r="JCM57" s="3112"/>
      <c r="JCN57" s="3112"/>
      <c r="JCO57" s="3112"/>
      <c r="JCP57" s="3112"/>
      <c r="JCQ57" s="3112"/>
      <c r="JCR57" s="3112"/>
      <c r="JCS57" s="3112"/>
      <c r="JCT57" s="3112"/>
      <c r="JCU57" s="3112"/>
      <c r="JCV57" s="3112"/>
      <c r="JCW57" s="3112"/>
      <c r="JCX57" s="3112"/>
      <c r="JCY57" s="3112"/>
      <c r="JCZ57" s="3112"/>
      <c r="JDA57" s="3112"/>
      <c r="JDB57" s="3112"/>
      <c r="JDC57" s="3112"/>
      <c r="JDD57" s="3112"/>
      <c r="JDE57" s="3112"/>
      <c r="JDF57" s="3112"/>
      <c r="JDG57" s="3112"/>
      <c r="JDH57" s="3112"/>
      <c r="JDI57" s="3112"/>
      <c r="JDJ57" s="3112"/>
      <c r="JDK57" s="3112"/>
      <c r="JDL57" s="3112"/>
      <c r="JDM57" s="3112"/>
      <c r="JDN57" s="3112"/>
      <c r="JDO57" s="3112"/>
      <c r="JDP57" s="3112"/>
      <c r="JDQ57" s="3112"/>
      <c r="JDR57" s="3112"/>
      <c r="JDS57" s="3112"/>
      <c r="JDT57" s="3112"/>
      <c r="JDU57" s="3112"/>
      <c r="JDV57" s="3112"/>
      <c r="JDW57" s="3112"/>
      <c r="JDX57" s="3112"/>
      <c r="JDY57" s="3112"/>
      <c r="JDZ57" s="3112"/>
      <c r="JEA57" s="3112"/>
      <c r="JEB57" s="3112"/>
      <c r="JEC57" s="3112"/>
      <c r="JED57" s="3112"/>
      <c r="JEE57" s="3112"/>
      <c r="JEF57" s="3112"/>
      <c r="JEG57" s="3112"/>
      <c r="JEH57" s="3112"/>
      <c r="JEI57" s="3112"/>
      <c r="JEJ57" s="3112"/>
      <c r="JEK57" s="3112"/>
      <c r="JEL57" s="3112"/>
      <c r="JEM57" s="3112"/>
      <c r="JEN57" s="3112"/>
      <c r="JEO57" s="3112"/>
      <c r="JEP57" s="3112"/>
      <c r="JEQ57" s="3112"/>
      <c r="JER57" s="3112"/>
      <c r="JES57" s="3112"/>
      <c r="JET57" s="3112"/>
      <c r="JEU57" s="3112"/>
      <c r="JEV57" s="3112"/>
      <c r="JEW57" s="3112"/>
      <c r="JEX57" s="3112"/>
      <c r="JEY57" s="3112"/>
      <c r="JEZ57" s="3112"/>
      <c r="JFA57" s="3112"/>
      <c r="JFB57" s="3112"/>
      <c r="JFC57" s="3112"/>
      <c r="JFD57" s="3112"/>
      <c r="JFE57" s="3112"/>
      <c r="JFF57" s="3112"/>
      <c r="JFG57" s="3112"/>
      <c r="JFH57" s="3112"/>
      <c r="JFI57" s="3112"/>
      <c r="JFJ57" s="3112"/>
      <c r="JFK57" s="3112"/>
      <c r="JFL57" s="3112"/>
      <c r="JFM57" s="3112"/>
      <c r="JFN57" s="3112"/>
      <c r="JFO57" s="3112"/>
      <c r="JFP57" s="3112"/>
      <c r="JFQ57" s="3112"/>
      <c r="JFR57" s="3112"/>
      <c r="JFS57" s="3112"/>
      <c r="JFT57" s="3112"/>
      <c r="JFU57" s="3112"/>
      <c r="JFV57" s="3112"/>
      <c r="JFW57" s="3112"/>
      <c r="JFX57" s="3112"/>
      <c r="JFY57" s="3112"/>
      <c r="JFZ57" s="3112"/>
      <c r="JGA57" s="3112"/>
      <c r="JGB57" s="3112"/>
      <c r="JGC57" s="3112"/>
      <c r="JGD57" s="3112"/>
      <c r="JGE57" s="3112"/>
      <c r="JGF57" s="3112"/>
      <c r="JGG57" s="3112"/>
      <c r="JGH57" s="3112"/>
      <c r="JGI57" s="3112"/>
      <c r="JGJ57" s="3112"/>
      <c r="JGK57" s="3112"/>
      <c r="JGL57" s="3112"/>
      <c r="JGM57" s="3112"/>
      <c r="JGN57" s="3112"/>
      <c r="JGO57" s="3112"/>
      <c r="JGP57" s="3112"/>
      <c r="JGQ57" s="3112"/>
      <c r="JGR57" s="3112"/>
      <c r="JGS57" s="3112"/>
      <c r="JGT57" s="3112"/>
      <c r="JGU57" s="3112"/>
      <c r="JGV57" s="3112"/>
      <c r="JGW57" s="3112"/>
      <c r="JGX57" s="3112"/>
      <c r="JGY57" s="3112"/>
      <c r="JGZ57" s="3112"/>
      <c r="JHA57" s="3112"/>
      <c r="JHB57" s="3112"/>
      <c r="JHC57" s="3112"/>
      <c r="JHD57" s="3112"/>
      <c r="JHE57" s="3112"/>
      <c r="JHF57" s="3112"/>
      <c r="JHG57" s="3112"/>
      <c r="JHH57" s="3112"/>
      <c r="JHI57" s="3112"/>
      <c r="JHJ57" s="3112"/>
      <c r="JHK57" s="3112"/>
      <c r="JHL57" s="3112"/>
      <c r="JHM57" s="3112"/>
      <c r="JHN57" s="3112"/>
      <c r="JHO57" s="3112"/>
      <c r="JHP57" s="3112"/>
      <c r="JHQ57" s="3112"/>
      <c r="JHR57" s="3112"/>
      <c r="JHS57" s="3112"/>
      <c r="JHT57" s="3112"/>
      <c r="JHU57" s="3112"/>
      <c r="JHV57" s="3112"/>
      <c r="JHW57" s="3112"/>
      <c r="JHX57" s="3112"/>
      <c r="JHY57" s="3112"/>
      <c r="JHZ57" s="3112"/>
      <c r="JIA57" s="3112"/>
      <c r="JIB57" s="3112"/>
      <c r="JIC57" s="3112"/>
      <c r="JID57" s="3112"/>
      <c r="JIE57" s="3112"/>
      <c r="JIF57" s="3112"/>
      <c r="JIG57" s="3112"/>
      <c r="JIH57" s="3112"/>
      <c r="JII57" s="3112"/>
      <c r="JIJ57" s="3112"/>
      <c r="JIK57" s="3112"/>
      <c r="JIL57" s="3112"/>
      <c r="JIM57" s="3112"/>
      <c r="JIN57" s="3112"/>
      <c r="JIO57" s="3112"/>
      <c r="JIP57" s="3112"/>
      <c r="JIQ57" s="3112"/>
      <c r="JIR57" s="3112"/>
      <c r="JIS57" s="3112"/>
      <c r="JIT57" s="3112"/>
      <c r="JIU57" s="3112"/>
      <c r="JIV57" s="3112"/>
      <c r="JIW57" s="3112"/>
      <c r="JIX57" s="3112"/>
      <c r="JIY57" s="3112"/>
      <c r="JIZ57" s="3112"/>
      <c r="JJA57" s="3112"/>
      <c r="JJB57" s="3112"/>
      <c r="JJC57" s="3112"/>
      <c r="JJD57" s="3112"/>
      <c r="JJE57" s="3112"/>
      <c r="JJF57" s="3112"/>
      <c r="JJG57" s="3112"/>
      <c r="JJH57" s="3112"/>
      <c r="JJI57" s="3112"/>
      <c r="JJJ57" s="3112"/>
      <c r="JJK57" s="3112"/>
      <c r="JJL57" s="3112"/>
      <c r="JJM57" s="3112"/>
      <c r="JJN57" s="3112"/>
      <c r="JJO57" s="3112"/>
      <c r="JJP57" s="3112"/>
      <c r="JJQ57" s="3112"/>
      <c r="JJR57" s="3112"/>
      <c r="JJS57" s="3112"/>
      <c r="JJT57" s="3112"/>
      <c r="JJU57" s="3112"/>
      <c r="JJV57" s="3112"/>
      <c r="JJW57" s="3112"/>
      <c r="JJX57" s="3112"/>
      <c r="JJY57" s="3112"/>
      <c r="JJZ57" s="3112"/>
      <c r="JKA57" s="3112"/>
      <c r="JKB57" s="3112"/>
      <c r="JKC57" s="3112"/>
      <c r="JKD57" s="3112"/>
      <c r="JKE57" s="3112"/>
      <c r="JKF57" s="3112"/>
      <c r="JKG57" s="3112"/>
      <c r="JKH57" s="3112"/>
      <c r="JKI57" s="3112"/>
      <c r="JKJ57" s="3112"/>
      <c r="JKK57" s="3112"/>
      <c r="JKL57" s="3112"/>
      <c r="JKM57" s="3112"/>
      <c r="JKN57" s="3112"/>
      <c r="JKO57" s="3112"/>
      <c r="JKP57" s="3112"/>
      <c r="JKQ57" s="3112"/>
      <c r="JKR57" s="3112"/>
      <c r="JKS57" s="3112"/>
      <c r="JKT57" s="3112"/>
      <c r="JKU57" s="3112"/>
      <c r="JKV57" s="3112"/>
      <c r="JKW57" s="3112"/>
      <c r="JKX57" s="3112"/>
      <c r="JKY57" s="3112"/>
      <c r="JKZ57" s="3112"/>
      <c r="JLA57" s="3112"/>
      <c r="JLB57" s="3112"/>
      <c r="JLC57" s="3112"/>
      <c r="JLD57" s="3112"/>
      <c r="JLE57" s="3112"/>
      <c r="JLF57" s="3112"/>
      <c r="JLG57" s="3112"/>
      <c r="JLH57" s="3112"/>
      <c r="JLI57" s="3112"/>
      <c r="JLJ57" s="3112"/>
      <c r="JLK57" s="3112"/>
      <c r="JLL57" s="3112"/>
      <c r="JLM57" s="3112"/>
      <c r="JLN57" s="3112"/>
      <c r="JLO57" s="3112"/>
      <c r="JLP57" s="3112"/>
      <c r="JLQ57" s="3112"/>
      <c r="JLR57" s="3112"/>
      <c r="JLS57" s="3112"/>
      <c r="JLT57" s="3112"/>
      <c r="JLU57" s="3112"/>
      <c r="JLV57" s="3112"/>
      <c r="JLW57" s="3112"/>
      <c r="JLX57" s="3112"/>
      <c r="JLY57" s="3112"/>
      <c r="JLZ57" s="3112"/>
      <c r="JMA57" s="3112"/>
      <c r="JMB57" s="3112"/>
      <c r="JMC57" s="3112"/>
      <c r="JMD57" s="3112"/>
      <c r="JME57" s="3112"/>
      <c r="JMF57" s="3112"/>
      <c r="JMG57" s="3112"/>
      <c r="JMH57" s="3112"/>
      <c r="JMI57" s="3112"/>
      <c r="JMJ57" s="3112"/>
      <c r="JMK57" s="3112"/>
      <c r="JML57" s="3112"/>
      <c r="JMM57" s="3112"/>
      <c r="JMN57" s="3112"/>
      <c r="JMO57" s="3112"/>
      <c r="JMP57" s="3112"/>
      <c r="JMQ57" s="3112"/>
      <c r="JMR57" s="3112"/>
      <c r="JMS57" s="3112"/>
      <c r="JMT57" s="3112"/>
      <c r="JMU57" s="3112"/>
      <c r="JMV57" s="3112"/>
      <c r="JMW57" s="3112"/>
      <c r="JMX57" s="3112"/>
      <c r="JMY57" s="3112"/>
      <c r="JMZ57" s="3112"/>
      <c r="JNA57" s="3112"/>
      <c r="JNB57" s="3112"/>
      <c r="JNC57" s="3112"/>
      <c r="JND57" s="3112"/>
      <c r="JNE57" s="3112"/>
      <c r="JNF57" s="3112"/>
      <c r="JNG57" s="3112"/>
      <c r="JNH57" s="3112"/>
      <c r="JNI57" s="3112"/>
      <c r="JNJ57" s="3112"/>
      <c r="JNK57" s="3112"/>
      <c r="JNL57" s="3112"/>
      <c r="JNM57" s="3112"/>
      <c r="JNN57" s="3112"/>
      <c r="JNO57" s="3112"/>
      <c r="JNP57" s="3112"/>
      <c r="JNQ57" s="3112"/>
      <c r="JNR57" s="3112"/>
      <c r="JNS57" s="3112"/>
      <c r="JNT57" s="3112"/>
      <c r="JNU57" s="3112"/>
      <c r="JNV57" s="3112"/>
      <c r="JNW57" s="3112"/>
      <c r="JNX57" s="3112"/>
      <c r="JNY57" s="3112"/>
      <c r="JNZ57" s="3112"/>
      <c r="JOA57" s="3112"/>
      <c r="JOB57" s="3112"/>
      <c r="JOC57" s="3112"/>
      <c r="JOD57" s="3112"/>
      <c r="JOE57" s="3112"/>
      <c r="JOF57" s="3112"/>
      <c r="JOG57" s="3112"/>
      <c r="JOH57" s="3112"/>
      <c r="JOI57" s="3112"/>
      <c r="JOJ57" s="3112"/>
      <c r="JOK57" s="3112"/>
      <c r="JOL57" s="3112"/>
      <c r="JOM57" s="3112"/>
      <c r="JON57" s="3112"/>
      <c r="JOO57" s="3112"/>
      <c r="JOP57" s="3112"/>
      <c r="JOQ57" s="3112"/>
      <c r="JOR57" s="3112"/>
      <c r="JOS57" s="3112"/>
      <c r="JOT57" s="3112"/>
      <c r="JOU57" s="3112"/>
      <c r="JOV57" s="3112"/>
      <c r="JOW57" s="3112"/>
      <c r="JOX57" s="3112"/>
      <c r="JOY57" s="3112"/>
      <c r="JOZ57" s="3112"/>
      <c r="JPA57" s="3112"/>
      <c r="JPB57" s="3112"/>
      <c r="JPC57" s="3112"/>
      <c r="JPD57" s="3112"/>
      <c r="JPE57" s="3112"/>
      <c r="JPF57" s="3112"/>
      <c r="JPG57" s="3112"/>
      <c r="JPH57" s="3112"/>
      <c r="JPI57" s="3112"/>
      <c r="JPJ57" s="3112"/>
      <c r="JPK57" s="3112"/>
      <c r="JPL57" s="3112"/>
      <c r="JPM57" s="3112"/>
      <c r="JPN57" s="3112"/>
      <c r="JPO57" s="3112"/>
      <c r="JPP57" s="3112"/>
      <c r="JPQ57" s="3112"/>
      <c r="JPR57" s="3112"/>
      <c r="JPS57" s="3112"/>
      <c r="JPT57" s="3112"/>
      <c r="JPU57" s="3112"/>
      <c r="JPV57" s="3112"/>
      <c r="JPW57" s="3112"/>
      <c r="JPX57" s="3112"/>
      <c r="JPY57" s="3112"/>
      <c r="JPZ57" s="3112"/>
      <c r="JQA57" s="3112"/>
      <c r="JQB57" s="3112"/>
      <c r="JQC57" s="3112"/>
      <c r="JQD57" s="3112"/>
      <c r="JQE57" s="3112"/>
      <c r="JQF57" s="3112"/>
      <c r="JQG57" s="3112"/>
      <c r="JQH57" s="3112"/>
      <c r="JQI57" s="3112"/>
      <c r="JQJ57" s="3112"/>
      <c r="JQK57" s="3112"/>
      <c r="JQL57" s="3112"/>
      <c r="JQM57" s="3112"/>
      <c r="JQN57" s="3112"/>
      <c r="JQO57" s="3112"/>
      <c r="JQP57" s="3112"/>
      <c r="JQQ57" s="3112"/>
      <c r="JQR57" s="3112"/>
      <c r="JQS57" s="3112"/>
      <c r="JQT57" s="3112"/>
      <c r="JQU57" s="3112"/>
      <c r="JQV57" s="3112"/>
      <c r="JQW57" s="3112"/>
      <c r="JQX57" s="3112"/>
      <c r="JQY57" s="3112"/>
      <c r="JQZ57" s="3112"/>
      <c r="JRA57" s="3112"/>
      <c r="JRB57" s="3112"/>
      <c r="JRC57" s="3112"/>
      <c r="JRD57" s="3112"/>
      <c r="JRE57" s="3112"/>
      <c r="JRF57" s="3112"/>
      <c r="JRG57" s="3112"/>
      <c r="JRH57" s="3112"/>
      <c r="JRI57" s="3112"/>
      <c r="JRJ57" s="3112"/>
      <c r="JRK57" s="3112"/>
      <c r="JRL57" s="3112"/>
      <c r="JRM57" s="3112"/>
      <c r="JRN57" s="3112"/>
      <c r="JRO57" s="3112"/>
      <c r="JRP57" s="3112"/>
      <c r="JRQ57" s="3112"/>
      <c r="JRR57" s="3112"/>
      <c r="JRS57" s="3112"/>
      <c r="JRT57" s="3112"/>
      <c r="JRU57" s="3112"/>
      <c r="JRV57" s="3112"/>
      <c r="JRW57" s="3112"/>
      <c r="JRX57" s="3112"/>
      <c r="JRY57" s="3112"/>
      <c r="JRZ57" s="3112"/>
      <c r="JSA57" s="3112"/>
      <c r="JSB57" s="3112"/>
      <c r="JSC57" s="3112"/>
      <c r="JSD57" s="3112"/>
      <c r="JSE57" s="3112"/>
      <c r="JSF57" s="3112"/>
      <c r="JSG57" s="3112"/>
      <c r="JSH57" s="3112"/>
      <c r="JSI57" s="3112"/>
      <c r="JSJ57" s="3112"/>
      <c r="JSK57" s="3112"/>
      <c r="JSL57" s="3112"/>
      <c r="JSM57" s="3112"/>
      <c r="JSN57" s="3112"/>
      <c r="JSO57" s="3112"/>
      <c r="JSP57" s="3112"/>
      <c r="JSQ57" s="3112"/>
      <c r="JSR57" s="3112"/>
      <c r="JSS57" s="3112"/>
      <c r="JST57" s="3112"/>
      <c r="JSU57" s="3112"/>
      <c r="JSV57" s="3112"/>
      <c r="JSW57" s="3112"/>
      <c r="JSX57" s="3112"/>
      <c r="JSY57" s="3112"/>
      <c r="JSZ57" s="3112"/>
      <c r="JTA57" s="3112"/>
      <c r="JTB57" s="3112"/>
      <c r="JTC57" s="3112"/>
      <c r="JTD57" s="3112"/>
      <c r="JTE57" s="3112"/>
      <c r="JTF57" s="3112"/>
      <c r="JTG57" s="3112"/>
      <c r="JTH57" s="3112"/>
      <c r="JTI57" s="3112"/>
      <c r="JTJ57" s="3112"/>
      <c r="JTK57" s="3112"/>
      <c r="JTL57" s="3112"/>
      <c r="JTM57" s="3112"/>
      <c r="JTN57" s="3112"/>
      <c r="JTO57" s="3112"/>
      <c r="JTP57" s="3112"/>
      <c r="JTQ57" s="3112"/>
      <c r="JTR57" s="3112"/>
      <c r="JTS57" s="3112"/>
      <c r="JTT57" s="3112"/>
      <c r="JTU57" s="3112"/>
      <c r="JTV57" s="3112"/>
      <c r="JTW57" s="3112"/>
      <c r="JTX57" s="3112"/>
      <c r="JTY57" s="3112"/>
      <c r="JTZ57" s="3112"/>
      <c r="JUA57" s="3112"/>
      <c r="JUB57" s="3112"/>
      <c r="JUC57" s="3112"/>
      <c r="JUD57" s="3112"/>
      <c r="JUE57" s="3112"/>
      <c r="JUF57" s="3112"/>
      <c r="JUG57" s="3112"/>
      <c r="JUH57" s="3112"/>
      <c r="JUI57" s="3112"/>
      <c r="JUJ57" s="3112"/>
      <c r="JUK57" s="3112"/>
      <c r="JUL57" s="3112"/>
      <c r="JUM57" s="3112"/>
      <c r="JUN57" s="3112"/>
      <c r="JUO57" s="3112"/>
      <c r="JUP57" s="3112"/>
      <c r="JUQ57" s="3112"/>
      <c r="JUR57" s="3112"/>
      <c r="JUS57" s="3112"/>
      <c r="JUT57" s="3112"/>
      <c r="JUU57" s="3112"/>
      <c r="JUV57" s="3112"/>
      <c r="JUW57" s="3112"/>
      <c r="JUX57" s="3112"/>
      <c r="JUY57" s="3112"/>
      <c r="JUZ57" s="3112"/>
      <c r="JVA57" s="3112"/>
      <c r="JVB57" s="3112"/>
      <c r="JVC57" s="3112"/>
      <c r="JVD57" s="3112"/>
      <c r="JVE57" s="3112"/>
      <c r="JVF57" s="3112"/>
      <c r="JVG57" s="3112"/>
      <c r="JVH57" s="3112"/>
      <c r="JVI57" s="3112"/>
      <c r="JVJ57" s="3112"/>
      <c r="JVK57" s="3112"/>
      <c r="JVL57" s="3112"/>
      <c r="JVM57" s="3112"/>
      <c r="JVN57" s="3112"/>
      <c r="JVO57" s="3112"/>
      <c r="JVP57" s="3112"/>
      <c r="JVQ57" s="3112"/>
      <c r="JVR57" s="3112"/>
      <c r="JVS57" s="3112"/>
      <c r="JVT57" s="3112"/>
      <c r="JVU57" s="3112"/>
      <c r="JVV57" s="3112"/>
      <c r="JVW57" s="3112"/>
      <c r="JVX57" s="3112"/>
      <c r="JVY57" s="3112"/>
      <c r="JVZ57" s="3112"/>
      <c r="JWA57" s="3112"/>
      <c r="JWB57" s="3112"/>
      <c r="JWC57" s="3112"/>
      <c r="JWD57" s="3112"/>
      <c r="JWE57" s="3112"/>
      <c r="JWF57" s="3112"/>
      <c r="JWG57" s="3112"/>
      <c r="JWH57" s="3112"/>
      <c r="JWI57" s="3112"/>
      <c r="JWJ57" s="3112"/>
      <c r="JWK57" s="3112"/>
      <c r="JWL57" s="3112"/>
      <c r="JWM57" s="3112"/>
      <c r="JWN57" s="3112"/>
      <c r="JWO57" s="3112"/>
      <c r="JWP57" s="3112"/>
      <c r="JWQ57" s="3112"/>
      <c r="JWR57" s="3112"/>
      <c r="JWS57" s="3112"/>
      <c r="JWT57" s="3112"/>
      <c r="JWU57" s="3112"/>
      <c r="JWV57" s="3112"/>
      <c r="JWW57" s="3112"/>
      <c r="JWX57" s="3112"/>
      <c r="JWY57" s="3112"/>
      <c r="JWZ57" s="3112"/>
      <c r="JXA57" s="3112"/>
      <c r="JXB57" s="3112"/>
      <c r="JXC57" s="3112"/>
      <c r="JXD57" s="3112"/>
      <c r="JXE57" s="3112"/>
      <c r="JXF57" s="3112"/>
      <c r="JXG57" s="3112"/>
      <c r="JXH57" s="3112"/>
      <c r="JXI57" s="3112"/>
      <c r="JXJ57" s="3112"/>
      <c r="JXK57" s="3112"/>
      <c r="JXL57" s="3112"/>
      <c r="JXM57" s="3112"/>
      <c r="JXN57" s="3112"/>
      <c r="JXO57" s="3112"/>
      <c r="JXP57" s="3112"/>
      <c r="JXQ57" s="3112"/>
      <c r="JXR57" s="3112"/>
      <c r="JXS57" s="3112"/>
      <c r="JXT57" s="3112"/>
      <c r="JXU57" s="3112"/>
      <c r="JXV57" s="3112"/>
      <c r="JXW57" s="3112"/>
      <c r="JXX57" s="3112"/>
      <c r="JXY57" s="3112"/>
      <c r="JXZ57" s="3112"/>
      <c r="JYA57" s="3112"/>
      <c r="JYB57" s="3112"/>
      <c r="JYC57" s="3112"/>
      <c r="JYD57" s="3112"/>
      <c r="JYE57" s="3112"/>
      <c r="JYF57" s="3112"/>
      <c r="JYG57" s="3112"/>
      <c r="JYH57" s="3112"/>
      <c r="JYI57" s="3112"/>
      <c r="JYJ57" s="3112"/>
      <c r="JYK57" s="3112"/>
      <c r="JYL57" s="3112"/>
      <c r="JYM57" s="3112"/>
      <c r="JYN57" s="3112"/>
      <c r="JYO57" s="3112"/>
      <c r="JYP57" s="3112"/>
      <c r="JYQ57" s="3112"/>
      <c r="JYR57" s="3112"/>
      <c r="JYS57" s="3112"/>
      <c r="JYT57" s="3112"/>
      <c r="JYU57" s="3112"/>
      <c r="JYV57" s="3112"/>
      <c r="JYW57" s="3112"/>
      <c r="JYX57" s="3112"/>
      <c r="JYY57" s="3112"/>
      <c r="JYZ57" s="3112"/>
      <c r="JZA57" s="3112"/>
      <c r="JZB57" s="3112"/>
      <c r="JZC57" s="3112"/>
      <c r="JZD57" s="3112"/>
      <c r="JZE57" s="3112"/>
      <c r="JZF57" s="3112"/>
      <c r="JZG57" s="3112"/>
      <c r="JZH57" s="3112"/>
      <c r="JZI57" s="3112"/>
      <c r="JZJ57" s="3112"/>
      <c r="JZK57" s="3112"/>
      <c r="JZL57" s="3112"/>
      <c r="JZM57" s="3112"/>
      <c r="JZN57" s="3112"/>
      <c r="JZO57" s="3112"/>
      <c r="JZP57" s="3112"/>
      <c r="JZQ57" s="3112"/>
      <c r="JZR57" s="3112"/>
      <c r="JZS57" s="3112"/>
      <c r="JZT57" s="3112"/>
      <c r="JZU57" s="3112"/>
      <c r="JZV57" s="3112"/>
      <c r="JZW57" s="3112"/>
      <c r="JZX57" s="3112"/>
      <c r="JZY57" s="3112"/>
      <c r="JZZ57" s="3112"/>
      <c r="KAA57" s="3112"/>
      <c r="KAB57" s="3112"/>
      <c r="KAC57" s="3112"/>
      <c r="KAD57" s="3112"/>
      <c r="KAE57" s="3112"/>
      <c r="KAF57" s="3112"/>
      <c r="KAG57" s="3112"/>
      <c r="KAH57" s="3112"/>
      <c r="KAI57" s="3112"/>
      <c r="KAJ57" s="3112"/>
      <c r="KAK57" s="3112"/>
      <c r="KAL57" s="3112"/>
      <c r="KAM57" s="3112"/>
      <c r="KAN57" s="3112"/>
      <c r="KAO57" s="3112"/>
      <c r="KAP57" s="3112"/>
      <c r="KAQ57" s="3112"/>
      <c r="KAR57" s="3112"/>
      <c r="KAS57" s="3112"/>
      <c r="KAT57" s="3112"/>
      <c r="KAU57" s="3112"/>
      <c r="KAV57" s="3112"/>
      <c r="KAW57" s="3112"/>
      <c r="KAX57" s="3112"/>
      <c r="KAY57" s="3112"/>
      <c r="KAZ57" s="3112"/>
      <c r="KBA57" s="3112"/>
      <c r="KBB57" s="3112"/>
      <c r="KBC57" s="3112"/>
      <c r="KBD57" s="3112"/>
      <c r="KBE57" s="3112"/>
      <c r="KBF57" s="3112"/>
      <c r="KBG57" s="3112"/>
      <c r="KBH57" s="3112"/>
      <c r="KBI57" s="3112"/>
      <c r="KBJ57" s="3112"/>
      <c r="KBK57" s="3112"/>
      <c r="KBL57" s="3112"/>
      <c r="KBM57" s="3112"/>
      <c r="KBN57" s="3112"/>
      <c r="KBO57" s="3112"/>
      <c r="KBP57" s="3112"/>
      <c r="KBQ57" s="3112"/>
      <c r="KBR57" s="3112"/>
      <c r="KBS57" s="3112"/>
      <c r="KBT57" s="3112"/>
      <c r="KBU57" s="3112"/>
      <c r="KBV57" s="3112"/>
      <c r="KBW57" s="3112"/>
      <c r="KBX57" s="3112"/>
      <c r="KBY57" s="3112"/>
      <c r="KBZ57" s="3112"/>
      <c r="KCA57" s="3112"/>
      <c r="KCB57" s="3112"/>
      <c r="KCC57" s="3112"/>
      <c r="KCD57" s="3112"/>
      <c r="KCE57" s="3112"/>
      <c r="KCF57" s="3112"/>
      <c r="KCG57" s="3112"/>
      <c r="KCH57" s="3112"/>
      <c r="KCI57" s="3112"/>
      <c r="KCJ57" s="3112"/>
      <c r="KCK57" s="3112"/>
      <c r="KCL57" s="3112"/>
      <c r="KCM57" s="3112"/>
      <c r="KCN57" s="3112"/>
      <c r="KCO57" s="3112"/>
      <c r="KCP57" s="3112"/>
      <c r="KCQ57" s="3112"/>
      <c r="KCR57" s="3112"/>
      <c r="KCS57" s="3112"/>
      <c r="KCT57" s="3112"/>
      <c r="KCU57" s="3112"/>
      <c r="KCV57" s="3112"/>
      <c r="KCW57" s="3112"/>
      <c r="KCX57" s="3112"/>
      <c r="KCY57" s="3112"/>
      <c r="KCZ57" s="3112"/>
      <c r="KDA57" s="3112"/>
      <c r="KDB57" s="3112"/>
      <c r="KDC57" s="3112"/>
      <c r="KDD57" s="3112"/>
      <c r="KDE57" s="3112"/>
      <c r="KDF57" s="3112"/>
      <c r="KDG57" s="3112"/>
      <c r="KDH57" s="3112"/>
      <c r="KDI57" s="3112"/>
      <c r="KDJ57" s="3112"/>
      <c r="KDK57" s="3112"/>
      <c r="KDL57" s="3112"/>
      <c r="KDM57" s="3112"/>
      <c r="KDN57" s="3112"/>
      <c r="KDO57" s="3112"/>
      <c r="KDP57" s="3112"/>
      <c r="KDQ57" s="3112"/>
      <c r="KDR57" s="3112"/>
      <c r="KDS57" s="3112"/>
      <c r="KDT57" s="3112"/>
      <c r="KDU57" s="3112"/>
      <c r="KDV57" s="3112"/>
      <c r="KDW57" s="3112"/>
      <c r="KDX57" s="3112"/>
      <c r="KDY57" s="3112"/>
      <c r="KDZ57" s="3112"/>
      <c r="KEA57" s="3112"/>
      <c r="KEB57" s="3112"/>
      <c r="KEC57" s="3112"/>
      <c r="KED57" s="3112"/>
      <c r="KEE57" s="3112"/>
      <c r="KEF57" s="3112"/>
      <c r="KEG57" s="3112"/>
      <c r="KEH57" s="3112"/>
      <c r="KEI57" s="3112"/>
      <c r="KEJ57" s="3112"/>
      <c r="KEK57" s="3112"/>
      <c r="KEL57" s="3112"/>
      <c r="KEM57" s="3112"/>
      <c r="KEN57" s="3112"/>
      <c r="KEO57" s="3112"/>
      <c r="KEP57" s="3112"/>
      <c r="KEQ57" s="3112"/>
      <c r="KER57" s="3112"/>
      <c r="KES57" s="3112"/>
      <c r="KET57" s="3112"/>
      <c r="KEU57" s="3112"/>
      <c r="KEV57" s="3112"/>
      <c r="KEW57" s="3112"/>
      <c r="KEX57" s="3112"/>
      <c r="KEY57" s="3112"/>
      <c r="KEZ57" s="3112"/>
      <c r="KFA57" s="3112"/>
      <c r="KFB57" s="3112"/>
      <c r="KFC57" s="3112"/>
      <c r="KFD57" s="3112"/>
      <c r="KFE57" s="3112"/>
      <c r="KFF57" s="3112"/>
      <c r="KFG57" s="3112"/>
      <c r="KFH57" s="3112"/>
      <c r="KFI57" s="3112"/>
      <c r="KFJ57" s="3112"/>
      <c r="KFK57" s="3112"/>
      <c r="KFL57" s="3112"/>
      <c r="KFM57" s="3112"/>
      <c r="KFN57" s="3112"/>
      <c r="KFO57" s="3112"/>
      <c r="KFP57" s="3112"/>
      <c r="KFQ57" s="3112"/>
      <c r="KFR57" s="3112"/>
      <c r="KFS57" s="3112"/>
      <c r="KFT57" s="3112"/>
      <c r="KFU57" s="3112"/>
      <c r="KFV57" s="3112"/>
      <c r="KFW57" s="3112"/>
      <c r="KFX57" s="3112"/>
      <c r="KFY57" s="3112"/>
      <c r="KFZ57" s="3112"/>
      <c r="KGA57" s="3112"/>
      <c r="KGB57" s="3112"/>
      <c r="KGC57" s="3112"/>
      <c r="KGD57" s="3112"/>
      <c r="KGE57" s="3112"/>
      <c r="KGF57" s="3112"/>
      <c r="KGG57" s="3112"/>
      <c r="KGH57" s="3112"/>
      <c r="KGI57" s="3112"/>
      <c r="KGJ57" s="3112"/>
      <c r="KGK57" s="3112"/>
      <c r="KGL57" s="3112"/>
      <c r="KGM57" s="3112"/>
      <c r="KGN57" s="3112"/>
      <c r="KGO57" s="3112"/>
      <c r="KGP57" s="3112"/>
      <c r="KGQ57" s="3112"/>
      <c r="KGR57" s="3112"/>
      <c r="KGS57" s="3112"/>
      <c r="KGT57" s="3112"/>
      <c r="KGU57" s="3112"/>
      <c r="KGV57" s="3112"/>
      <c r="KGW57" s="3112"/>
      <c r="KGX57" s="3112"/>
      <c r="KGY57" s="3112"/>
      <c r="KGZ57" s="3112"/>
      <c r="KHA57" s="3112"/>
      <c r="KHB57" s="3112"/>
      <c r="KHC57" s="3112"/>
      <c r="KHD57" s="3112"/>
      <c r="KHE57" s="3112"/>
      <c r="KHF57" s="3112"/>
      <c r="KHG57" s="3112"/>
      <c r="KHH57" s="3112"/>
      <c r="KHI57" s="3112"/>
      <c r="KHJ57" s="3112"/>
      <c r="KHK57" s="3112"/>
      <c r="KHL57" s="3112"/>
      <c r="KHM57" s="3112"/>
      <c r="KHN57" s="3112"/>
      <c r="KHO57" s="3112"/>
      <c r="KHP57" s="3112"/>
      <c r="KHQ57" s="3112"/>
      <c r="KHR57" s="3112"/>
      <c r="KHS57" s="3112"/>
      <c r="KHT57" s="3112"/>
      <c r="KHU57" s="3112"/>
      <c r="KHV57" s="3112"/>
      <c r="KHW57" s="3112"/>
      <c r="KHX57" s="3112"/>
      <c r="KHY57" s="3112"/>
      <c r="KHZ57" s="3112"/>
      <c r="KIA57" s="3112"/>
      <c r="KIB57" s="3112"/>
      <c r="KIC57" s="3112"/>
      <c r="KID57" s="3112"/>
      <c r="KIE57" s="3112"/>
      <c r="KIF57" s="3112"/>
      <c r="KIG57" s="3112"/>
      <c r="KIH57" s="3112"/>
      <c r="KII57" s="3112"/>
      <c r="KIJ57" s="3112"/>
      <c r="KIK57" s="3112"/>
      <c r="KIL57" s="3112"/>
      <c r="KIM57" s="3112"/>
      <c r="KIN57" s="3112"/>
      <c r="KIO57" s="3112"/>
      <c r="KIP57" s="3112"/>
      <c r="KIQ57" s="3112"/>
      <c r="KIR57" s="3112"/>
      <c r="KIS57" s="3112"/>
      <c r="KIT57" s="3112"/>
      <c r="KIU57" s="3112"/>
      <c r="KIV57" s="3112"/>
      <c r="KIW57" s="3112"/>
      <c r="KIX57" s="3112"/>
      <c r="KIY57" s="3112"/>
      <c r="KIZ57" s="3112"/>
      <c r="KJA57" s="3112"/>
      <c r="KJB57" s="3112"/>
      <c r="KJC57" s="3112"/>
      <c r="KJD57" s="3112"/>
      <c r="KJE57" s="3112"/>
      <c r="KJF57" s="3112"/>
      <c r="KJG57" s="3112"/>
      <c r="KJH57" s="3112"/>
      <c r="KJI57" s="3112"/>
      <c r="KJJ57" s="3112"/>
      <c r="KJK57" s="3112"/>
      <c r="KJL57" s="3112"/>
      <c r="KJM57" s="3112"/>
      <c r="KJN57" s="3112"/>
      <c r="KJO57" s="3112"/>
      <c r="KJP57" s="3112"/>
      <c r="KJQ57" s="3112"/>
      <c r="KJR57" s="3112"/>
      <c r="KJS57" s="3112"/>
      <c r="KJT57" s="3112"/>
      <c r="KJU57" s="3112"/>
      <c r="KJV57" s="3112"/>
      <c r="KJW57" s="3112"/>
      <c r="KJX57" s="3112"/>
      <c r="KJY57" s="3112"/>
      <c r="KJZ57" s="3112"/>
      <c r="KKA57" s="3112"/>
      <c r="KKB57" s="3112"/>
      <c r="KKC57" s="3112"/>
      <c r="KKD57" s="3112"/>
      <c r="KKE57" s="3112"/>
      <c r="KKF57" s="3112"/>
      <c r="KKG57" s="3112"/>
      <c r="KKH57" s="3112"/>
      <c r="KKI57" s="3112"/>
      <c r="KKJ57" s="3112"/>
      <c r="KKK57" s="3112"/>
      <c r="KKL57" s="3112"/>
      <c r="KKM57" s="3112"/>
      <c r="KKN57" s="3112"/>
      <c r="KKO57" s="3112"/>
      <c r="KKP57" s="3112"/>
      <c r="KKQ57" s="3112"/>
      <c r="KKR57" s="3112"/>
      <c r="KKS57" s="3112"/>
      <c r="KKT57" s="3112"/>
      <c r="KKU57" s="3112"/>
      <c r="KKV57" s="3112"/>
      <c r="KKW57" s="3112"/>
      <c r="KKX57" s="3112"/>
      <c r="KKY57" s="3112"/>
      <c r="KKZ57" s="3112"/>
      <c r="KLA57" s="3112"/>
      <c r="KLB57" s="3112"/>
      <c r="KLC57" s="3112"/>
      <c r="KLD57" s="3112"/>
      <c r="KLE57" s="3112"/>
      <c r="KLF57" s="3112"/>
      <c r="KLG57" s="3112"/>
      <c r="KLH57" s="3112"/>
      <c r="KLI57" s="3112"/>
      <c r="KLJ57" s="3112"/>
      <c r="KLK57" s="3112"/>
      <c r="KLL57" s="3112"/>
      <c r="KLM57" s="3112"/>
      <c r="KLN57" s="3112"/>
      <c r="KLO57" s="3112"/>
      <c r="KLP57" s="3112"/>
      <c r="KLQ57" s="3112"/>
      <c r="KLR57" s="3112"/>
      <c r="KLS57" s="3112"/>
      <c r="KLT57" s="3112"/>
      <c r="KLU57" s="3112"/>
      <c r="KLV57" s="3112"/>
      <c r="KLW57" s="3112"/>
      <c r="KLX57" s="3112"/>
      <c r="KLY57" s="3112"/>
      <c r="KLZ57" s="3112"/>
      <c r="KMA57" s="3112"/>
      <c r="KMB57" s="3112"/>
      <c r="KMC57" s="3112"/>
      <c r="KMD57" s="3112"/>
      <c r="KME57" s="3112"/>
      <c r="KMF57" s="3112"/>
      <c r="KMG57" s="3112"/>
      <c r="KMH57" s="3112"/>
      <c r="KMI57" s="3112"/>
      <c r="KMJ57" s="3112"/>
      <c r="KMK57" s="3112"/>
      <c r="KML57" s="3112"/>
      <c r="KMM57" s="3112"/>
      <c r="KMN57" s="3112"/>
      <c r="KMO57" s="3112"/>
      <c r="KMP57" s="3112"/>
      <c r="KMQ57" s="3112"/>
      <c r="KMR57" s="3112"/>
      <c r="KMS57" s="3112"/>
      <c r="KMT57" s="3112"/>
      <c r="KMU57" s="3112"/>
      <c r="KMV57" s="3112"/>
      <c r="KMW57" s="3112"/>
      <c r="KMX57" s="3112"/>
      <c r="KMY57" s="3112"/>
      <c r="KMZ57" s="3112"/>
      <c r="KNA57" s="3112"/>
      <c r="KNB57" s="3112"/>
      <c r="KNC57" s="3112"/>
      <c r="KND57" s="3112"/>
      <c r="KNE57" s="3112"/>
      <c r="KNF57" s="3112"/>
      <c r="KNG57" s="3112"/>
      <c r="KNH57" s="3112"/>
      <c r="KNI57" s="3112"/>
      <c r="KNJ57" s="3112"/>
      <c r="KNK57" s="3112"/>
      <c r="KNL57" s="3112"/>
      <c r="KNM57" s="3112"/>
      <c r="KNN57" s="3112"/>
      <c r="KNO57" s="3112"/>
      <c r="KNP57" s="3112"/>
      <c r="KNQ57" s="3112"/>
      <c r="KNR57" s="3112"/>
      <c r="KNS57" s="3112"/>
      <c r="KNT57" s="3112"/>
      <c r="KNU57" s="3112"/>
      <c r="KNV57" s="3112"/>
      <c r="KNW57" s="3112"/>
      <c r="KNX57" s="3112"/>
      <c r="KNY57" s="3112"/>
      <c r="KNZ57" s="3112"/>
      <c r="KOA57" s="3112"/>
      <c r="KOB57" s="3112"/>
      <c r="KOC57" s="3112"/>
      <c r="KOD57" s="3112"/>
      <c r="KOE57" s="3112"/>
      <c r="KOF57" s="3112"/>
      <c r="KOG57" s="3112"/>
      <c r="KOH57" s="3112"/>
      <c r="KOI57" s="3112"/>
      <c r="KOJ57" s="3112"/>
      <c r="KOK57" s="3112"/>
      <c r="KOL57" s="3112"/>
      <c r="KOM57" s="3112"/>
      <c r="KON57" s="3112"/>
      <c r="KOO57" s="3112"/>
      <c r="KOP57" s="3112"/>
      <c r="KOQ57" s="3112"/>
      <c r="KOR57" s="3112"/>
      <c r="KOS57" s="3112"/>
      <c r="KOT57" s="3112"/>
      <c r="KOU57" s="3112"/>
      <c r="KOV57" s="3112"/>
      <c r="KOW57" s="3112"/>
      <c r="KOX57" s="3112"/>
      <c r="KOY57" s="3112"/>
      <c r="KOZ57" s="3112"/>
      <c r="KPA57" s="3112"/>
      <c r="KPB57" s="3112"/>
      <c r="KPC57" s="3112"/>
      <c r="KPD57" s="3112"/>
      <c r="KPE57" s="3112"/>
      <c r="KPF57" s="3112"/>
      <c r="KPG57" s="3112"/>
      <c r="KPH57" s="3112"/>
      <c r="KPI57" s="3112"/>
      <c r="KPJ57" s="3112"/>
      <c r="KPK57" s="3112"/>
      <c r="KPL57" s="3112"/>
      <c r="KPM57" s="3112"/>
      <c r="KPN57" s="3112"/>
      <c r="KPO57" s="3112"/>
      <c r="KPP57" s="3112"/>
      <c r="KPQ57" s="3112"/>
      <c r="KPR57" s="3112"/>
      <c r="KPS57" s="3112"/>
      <c r="KPT57" s="3112"/>
      <c r="KPU57" s="3112"/>
      <c r="KPV57" s="3112"/>
      <c r="KPW57" s="3112"/>
      <c r="KPX57" s="3112"/>
      <c r="KPY57" s="3112"/>
      <c r="KPZ57" s="3112"/>
      <c r="KQA57" s="3112"/>
      <c r="KQB57" s="3112"/>
      <c r="KQC57" s="3112"/>
      <c r="KQD57" s="3112"/>
      <c r="KQE57" s="3112"/>
      <c r="KQF57" s="3112"/>
      <c r="KQG57" s="3112"/>
      <c r="KQH57" s="3112"/>
      <c r="KQI57" s="3112"/>
      <c r="KQJ57" s="3112"/>
      <c r="KQK57" s="3112"/>
      <c r="KQL57" s="3112"/>
      <c r="KQM57" s="3112"/>
      <c r="KQN57" s="3112"/>
      <c r="KQO57" s="3112"/>
      <c r="KQP57" s="3112"/>
      <c r="KQQ57" s="3112"/>
      <c r="KQR57" s="3112"/>
      <c r="KQS57" s="3112"/>
      <c r="KQT57" s="3112"/>
      <c r="KQU57" s="3112"/>
      <c r="KQV57" s="3112"/>
      <c r="KQW57" s="3112"/>
      <c r="KQX57" s="3112"/>
      <c r="KQY57" s="3112"/>
      <c r="KQZ57" s="3112"/>
      <c r="KRA57" s="3112"/>
      <c r="KRB57" s="3112"/>
      <c r="KRC57" s="3112"/>
      <c r="KRD57" s="3112"/>
      <c r="KRE57" s="3112"/>
      <c r="KRF57" s="3112"/>
      <c r="KRG57" s="3112"/>
      <c r="KRH57" s="3112"/>
      <c r="KRI57" s="3112"/>
      <c r="KRJ57" s="3112"/>
      <c r="KRK57" s="3112"/>
      <c r="KRL57" s="3112"/>
      <c r="KRM57" s="3112"/>
      <c r="KRN57" s="3112"/>
      <c r="KRO57" s="3112"/>
      <c r="KRP57" s="3112"/>
      <c r="KRQ57" s="3112"/>
      <c r="KRR57" s="3112"/>
      <c r="KRS57" s="3112"/>
      <c r="KRT57" s="3112"/>
      <c r="KRU57" s="3112"/>
      <c r="KRV57" s="3112"/>
      <c r="KRW57" s="3112"/>
      <c r="KRX57" s="3112"/>
      <c r="KRY57" s="3112"/>
      <c r="KRZ57" s="3112"/>
      <c r="KSA57" s="3112"/>
      <c r="KSB57" s="3112"/>
      <c r="KSC57" s="3112"/>
      <c r="KSD57" s="3112"/>
      <c r="KSE57" s="3112"/>
      <c r="KSF57" s="3112"/>
      <c r="KSG57" s="3112"/>
      <c r="KSH57" s="3112"/>
      <c r="KSI57" s="3112"/>
      <c r="KSJ57" s="3112"/>
      <c r="KSK57" s="3112"/>
      <c r="KSL57" s="3112"/>
      <c r="KSM57" s="3112"/>
      <c r="KSN57" s="3112"/>
      <c r="KSO57" s="3112"/>
      <c r="KSP57" s="3112"/>
      <c r="KSQ57" s="3112"/>
      <c r="KSR57" s="3112"/>
      <c r="KSS57" s="3112"/>
      <c r="KST57" s="3112"/>
      <c r="KSU57" s="3112"/>
      <c r="KSV57" s="3112"/>
      <c r="KSW57" s="3112"/>
      <c r="KSX57" s="3112"/>
      <c r="KSY57" s="3112"/>
      <c r="KSZ57" s="3112"/>
      <c r="KTA57" s="3112"/>
      <c r="KTB57" s="3112"/>
      <c r="KTC57" s="3112"/>
      <c r="KTD57" s="3112"/>
      <c r="KTE57" s="3112"/>
      <c r="KTF57" s="3112"/>
      <c r="KTG57" s="3112"/>
      <c r="KTH57" s="3112"/>
      <c r="KTI57" s="3112"/>
      <c r="KTJ57" s="3112"/>
      <c r="KTK57" s="3112"/>
      <c r="KTL57" s="3112"/>
      <c r="KTM57" s="3112"/>
      <c r="KTN57" s="3112"/>
      <c r="KTO57" s="3112"/>
      <c r="KTP57" s="3112"/>
      <c r="KTQ57" s="3112"/>
      <c r="KTR57" s="3112"/>
      <c r="KTS57" s="3112"/>
      <c r="KTT57" s="3112"/>
      <c r="KTU57" s="3112"/>
      <c r="KTV57" s="3112"/>
      <c r="KTW57" s="3112"/>
      <c r="KTX57" s="3112"/>
      <c r="KTY57" s="3112"/>
      <c r="KTZ57" s="3112"/>
      <c r="KUA57" s="3112"/>
      <c r="KUB57" s="3112"/>
      <c r="KUC57" s="3112"/>
      <c r="KUD57" s="3112"/>
      <c r="KUE57" s="3112"/>
      <c r="KUF57" s="3112"/>
      <c r="KUG57" s="3112"/>
      <c r="KUH57" s="3112"/>
      <c r="KUI57" s="3112"/>
      <c r="KUJ57" s="3112"/>
      <c r="KUK57" s="3112"/>
      <c r="KUL57" s="3112"/>
      <c r="KUM57" s="3112"/>
      <c r="KUN57" s="3112"/>
      <c r="KUO57" s="3112"/>
      <c r="KUP57" s="3112"/>
      <c r="KUQ57" s="3112"/>
      <c r="KUR57" s="3112"/>
      <c r="KUS57" s="3112"/>
      <c r="KUT57" s="3112"/>
      <c r="KUU57" s="3112"/>
      <c r="KUV57" s="3112"/>
      <c r="KUW57" s="3112"/>
      <c r="KUX57" s="3112"/>
      <c r="KUY57" s="3112"/>
      <c r="KUZ57" s="3112"/>
      <c r="KVA57" s="3112"/>
      <c r="KVB57" s="3112"/>
      <c r="KVC57" s="3112"/>
      <c r="KVD57" s="3112"/>
      <c r="KVE57" s="3112"/>
      <c r="KVF57" s="3112"/>
      <c r="KVG57" s="3112"/>
      <c r="KVH57" s="3112"/>
      <c r="KVI57" s="3112"/>
      <c r="KVJ57" s="3112"/>
      <c r="KVK57" s="3112"/>
      <c r="KVL57" s="3112"/>
      <c r="KVM57" s="3112"/>
      <c r="KVN57" s="3112"/>
      <c r="KVO57" s="3112"/>
      <c r="KVP57" s="3112"/>
      <c r="KVQ57" s="3112"/>
      <c r="KVR57" s="3112"/>
      <c r="KVS57" s="3112"/>
      <c r="KVT57" s="3112"/>
      <c r="KVU57" s="3112"/>
      <c r="KVV57" s="3112"/>
      <c r="KVW57" s="3112"/>
      <c r="KVX57" s="3112"/>
      <c r="KVY57" s="3112"/>
      <c r="KVZ57" s="3112"/>
      <c r="KWA57" s="3112"/>
      <c r="KWB57" s="3112"/>
      <c r="KWC57" s="3112"/>
      <c r="KWD57" s="3112"/>
      <c r="KWE57" s="3112"/>
      <c r="KWF57" s="3112"/>
      <c r="KWG57" s="3112"/>
      <c r="KWH57" s="3112"/>
      <c r="KWI57" s="3112"/>
      <c r="KWJ57" s="3112"/>
      <c r="KWK57" s="3112"/>
      <c r="KWL57" s="3112"/>
      <c r="KWM57" s="3112"/>
      <c r="KWN57" s="3112"/>
      <c r="KWO57" s="3112"/>
      <c r="KWP57" s="3112"/>
      <c r="KWQ57" s="3112"/>
      <c r="KWR57" s="3112"/>
      <c r="KWS57" s="3112"/>
      <c r="KWT57" s="3112"/>
      <c r="KWU57" s="3112"/>
      <c r="KWV57" s="3112"/>
      <c r="KWW57" s="3112"/>
      <c r="KWX57" s="3112"/>
      <c r="KWY57" s="3112"/>
      <c r="KWZ57" s="3112"/>
      <c r="KXA57" s="3112"/>
      <c r="KXB57" s="3112"/>
      <c r="KXC57" s="3112"/>
      <c r="KXD57" s="3112"/>
      <c r="KXE57" s="3112"/>
      <c r="KXF57" s="3112"/>
      <c r="KXG57" s="3112"/>
      <c r="KXH57" s="3112"/>
      <c r="KXI57" s="3112"/>
      <c r="KXJ57" s="3112"/>
      <c r="KXK57" s="3112"/>
      <c r="KXL57" s="3112"/>
      <c r="KXM57" s="3112"/>
      <c r="KXN57" s="3112"/>
      <c r="KXO57" s="3112"/>
      <c r="KXP57" s="3112"/>
      <c r="KXQ57" s="3112"/>
      <c r="KXR57" s="3112"/>
      <c r="KXS57" s="3112"/>
      <c r="KXT57" s="3112"/>
      <c r="KXU57" s="3112"/>
      <c r="KXV57" s="3112"/>
      <c r="KXW57" s="3112"/>
      <c r="KXX57" s="3112"/>
      <c r="KXY57" s="3112"/>
      <c r="KXZ57" s="3112"/>
      <c r="KYA57" s="3112"/>
      <c r="KYB57" s="3112"/>
      <c r="KYC57" s="3112"/>
      <c r="KYD57" s="3112"/>
      <c r="KYE57" s="3112"/>
      <c r="KYF57" s="3112"/>
      <c r="KYG57" s="3112"/>
      <c r="KYH57" s="3112"/>
      <c r="KYI57" s="3112"/>
      <c r="KYJ57" s="3112"/>
      <c r="KYK57" s="3112"/>
      <c r="KYL57" s="3112"/>
      <c r="KYM57" s="3112"/>
      <c r="KYN57" s="3112"/>
      <c r="KYO57" s="3112"/>
      <c r="KYP57" s="3112"/>
      <c r="KYQ57" s="3112"/>
      <c r="KYR57" s="3112"/>
      <c r="KYS57" s="3112"/>
      <c r="KYT57" s="3112"/>
      <c r="KYU57" s="3112"/>
      <c r="KYV57" s="3112"/>
      <c r="KYW57" s="3112"/>
      <c r="KYX57" s="3112"/>
      <c r="KYY57" s="3112"/>
      <c r="KYZ57" s="3112"/>
      <c r="KZA57" s="3112"/>
      <c r="KZB57" s="3112"/>
      <c r="KZC57" s="3112"/>
      <c r="KZD57" s="3112"/>
      <c r="KZE57" s="3112"/>
      <c r="KZF57" s="3112"/>
      <c r="KZG57" s="3112"/>
      <c r="KZH57" s="3112"/>
      <c r="KZI57" s="3112"/>
      <c r="KZJ57" s="3112"/>
      <c r="KZK57" s="3112"/>
      <c r="KZL57" s="3112"/>
      <c r="KZM57" s="3112"/>
      <c r="KZN57" s="3112"/>
      <c r="KZO57" s="3112"/>
      <c r="KZP57" s="3112"/>
      <c r="KZQ57" s="3112"/>
      <c r="KZR57" s="3112"/>
      <c r="KZS57" s="3112"/>
      <c r="KZT57" s="3112"/>
      <c r="KZU57" s="3112"/>
      <c r="KZV57" s="3112"/>
      <c r="KZW57" s="3112"/>
      <c r="KZX57" s="3112"/>
      <c r="KZY57" s="3112"/>
      <c r="KZZ57" s="3112"/>
      <c r="LAA57" s="3112"/>
      <c r="LAB57" s="3112"/>
      <c r="LAC57" s="3112"/>
      <c r="LAD57" s="3112"/>
      <c r="LAE57" s="3112"/>
      <c r="LAF57" s="3112"/>
      <c r="LAG57" s="3112"/>
      <c r="LAH57" s="3112"/>
      <c r="LAI57" s="3112"/>
      <c r="LAJ57" s="3112"/>
      <c r="LAK57" s="3112"/>
      <c r="LAL57" s="3112"/>
      <c r="LAM57" s="3112"/>
      <c r="LAN57" s="3112"/>
      <c r="LAO57" s="3112"/>
      <c r="LAP57" s="3112"/>
      <c r="LAQ57" s="3112"/>
      <c r="LAR57" s="3112"/>
      <c r="LAS57" s="3112"/>
      <c r="LAT57" s="3112"/>
      <c r="LAU57" s="3112"/>
      <c r="LAV57" s="3112"/>
      <c r="LAW57" s="3112"/>
      <c r="LAX57" s="3112"/>
      <c r="LAY57" s="3112"/>
      <c r="LAZ57" s="3112"/>
      <c r="LBA57" s="3112"/>
      <c r="LBB57" s="3112"/>
      <c r="LBC57" s="3112"/>
      <c r="LBD57" s="3112"/>
      <c r="LBE57" s="3112"/>
      <c r="LBF57" s="3112"/>
      <c r="LBG57" s="3112"/>
      <c r="LBH57" s="3112"/>
      <c r="LBI57" s="3112"/>
      <c r="LBJ57" s="3112"/>
      <c r="LBK57" s="3112"/>
      <c r="LBL57" s="3112"/>
      <c r="LBM57" s="3112"/>
      <c r="LBN57" s="3112"/>
      <c r="LBO57" s="3112"/>
      <c r="LBP57" s="3112"/>
      <c r="LBQ57" s="3112"/>
      <c r="LBR57" s="3112"/>
      <c r="LBS57" s="3112"/>
      <c r="LBT57" s="3112"/>
      <c r="LBU57" s="3112"/>
      <c r="LBV57" s="3112"/>
      <c r="LBW57" s="3112"/>
      <c r="LBX57" s="3112"/>
      <c r="LBY57" s="3112"/>
      <c r="LBZ57" s="3112"/>
      <c r="LCA57" s="3112"/>
      <c r="LCB57" s="3112"/>
      <c r="LCC57" s="3112"/>
      <c r="LCD57" s="3112"/>
      <c r="LCE57" s="3112"/>
      <c r="LCF57" s="3112"/>
      <c r="LCG57" s="3112"/>
      <c r="LCH57" s="3112"/>
      <c r="LCI57" s="3112"/>
      <c r="LCJ57" s="3112"/>
      <c r="LCK57" s="3112"/>
      <c r="LCL57" s="3112"/>
      <c r="LCM57" s="3112"/>
      <c r="LCN57" s="3112"/>
      <c r="LCO57" s="3112"/>
      <c r="LCP57" s="3112"/>
      <c r="LCQ57" s="3112"/>
      <c r="LCR57" s="3112"/>
      <c r="LCS57" s="3112"/>
      <c r="LCT57" s="3112"/>
      <c r="LCU57" s="3112"/>
      <c r="LCV57" s="3112"/>
      <c r="LCW57" s="3112"/>
      <c r="LCX57" s="3112"/>
      <c r="LCY57" s="3112"/>
      <c r="LCZ57" s="3112"/>
      <c r="LDA57" s="3112"/>
      <c r="LDB57" s="3112"/>
      <c r="LDC57" s="3112"/>
      <c r="LDD57" s="3112"/>
      <c r="LDE57" s="3112"/>
      <c r="LDF57" s="3112"/>
      <c r="LDG57" s="3112"/>
      <c r="LDH57" s="3112"/>
      <c r="LDI57" s="3112"/>
      <c r="LDJ57" s="3112"/>
      <c r="LDK57" s="3112"/>
      <c r="LDL57" s="3112"/>
      <c r="LDM57" s="3112"/>
      <c r="LDN57" s="3112"/>
      <c r="LDO57" s="3112"/>
      <c r="LDP57" s="3112"/>
      <c r="LDQ57" s="3112"/>
      <c r="LDR57" s="3112"/>
      <c r="LDS57" s="3112"/>
      <c r="LDT57" s="3112"/>
      <c r="LDU57" s="3112"/>
      <c r="LDV57" s="3112"/>
      <c r="LDW57" s="3112"/>
      <c r="LDX57" s="3112"/>
      <c r="LDY57" s="3112"/>
      <c r="LDZ57" s="3112"/>
      <c r="LEA57" s="3112"/>
      <c r="LEB57" s="3112"/>
      <c r="LEC57" s="3112"/>
      <c r="LED57" s="3112"/>
      <c r="LEE57" s="3112"/>
      <c r="LEF57" s="3112"/>
      <c r="LEG57" s="3112"/>
      <c r="LEH57" s="3112"/>
      <c r="LEI57" s="3112"/>
      <c r="LEJ57" s="3112"/>
      <c r="LEK57" s="3112"/>
      <c r="LEL57" s="3112"/>
      <c r="LEM57" s="3112"/>
      <c r="LEN57" s="3112"/>
      <c r="LEO57" s="3112"/>
      <c r="LEP57" s="3112"/>
      <c r="LEQ57" s="3112"/>
      <c r="LER57" s="3112"/>
      <c r="LES57" s="3112"/>
      <c r="LET57" s="3112"/>
      <c r="LEU57" s="3112"/>
      <c r="LEV57" s="3112"/>
      <c r="LEW57" s="3112"/>
      <c r="LEX57" s="3112"/>
      <c r="LEY57" s="3112"/>
      <c r="LEZ57" s="3112"/>
      <c r="LFA57" s="3112"/>
      <c r="LFB57" s="3112"/>
      <c r="LFC57" s="3112"/>
      <c r="LFD57" s="3112"/>
      <c r="LFE57" s="3112"/>
      <c r="LFF57" s="3112"/>
      <c r="LFG57" s="3112"/>
      <c r="LFH57" s="3112"/>
      <c r="LFI57" s="3112"/>
      <c r="LFJ57" s="3112"/>
      <c r="LFK57" s="3112"/>
      <c r="LFL57" s="3112"/>
      <c r="LFM57" s="3112"/>
      <c r="LFN57" s="3112"/>
      <c r="LFO57" s="3112"/>
      <c r="LFP57" s="3112"/>
      <c r="LFQ57" s="3112"/>
      <c r="LFR57" s="3112"/>
      <c r="LFS57" s="3112"/>
      <c r="LFT57" s="3112"/>
      <c r="LFU57" s="3112"/>
      <c r="LFV57" s="3112"/>
      <c r="LFW57" s="3112"/>
      <c r="LFX57" s="3112"/>
      <c r="LFY57" s="3112"/>
      <c r="LFZ57" s="3112"/>
      <c r="LGA57" s="3112"/>
      <c r="LGB57" s="3112"/>
      <c r="LGC57" s="3112"/>
      <c r="LGD57" s="3112"/>
      <c r="LGE57" s="3112"/>
      <c r="LGF57" s="3112"/>
      <c r="LGG57" s="3112"/>
      <c r="LGH57" s="3112"/>
      <c r="LGI57" s="3112"/>
      <c r="LGJ57" s="3112"/>
      <c r="LGK57" s="3112"/>
      <c r="LGL57" s="3112"/>
      <c r="LGM57" s="3112"/>
      <c r="LGN57" s="3112"/>
      <c r="LGO57" s="3112"/>
      <c r="LGP57" s="3112"/>
      <c r="LGQ57" s="3112"/>
      <c r="LGR57" s="3112"/>
      <c r="LGS57" s="3112"/>
      <c r="LGT57" s="3112"/>
      <c r="LGU57" s="3112"/>
      <c r="LGV57" s="3112"/>
      <c r="LGW57" s="3112"/>
      <c r="LGX57" s="3112"/>
      <c r="LGY57" s="3112"/>
      <c r="LGZ57" s="3112"/>
      <c r="LHA57" s="3112"/>
      <c r="LHB57" s="3112"/>
      <c r="LHC57" s="3112"/>
      <c r="LHD57" s="3112"/>
      <c r="LHE57" s="3112"/>
      <c r="LHF57" s="3112"/>
      <c r="LHG57" s="3112"/>
      <c r="LHH57" s="3112"/>
      <c r="LHI57" s="3112"/>
      <c r="LHJ57" s="3112"/>
      <c r="LHK57" s="3112"/>
      <c r="LHL57" s="3112"/>
      <c r="LHM57" s="3112"/>
      <c r="LHN57" s="3112"/>
      <c r="LHO57" s="3112"/>
      <c r="LHP57" s="3112"/>
      <c r="LHQ57" s="3112"/>
      <c r="LHR57" s="3112"/>
      <c r="LHS57" s="3112"/>
      <c r="LHT57" s="3112"/>
      <c r="LHU57" s="3112"/>
      <c r="LHV57" s="3112"/>
      <c r="LHW57" s="3112"/>
      <c r="LHX57" s="3112"/>
      <c r="LHY57" s="3112"/>
      <c r="LHZ57" s="3112"/>
      <c r="LIA57" s="3112"/>
      <c r="LIB57" s="3112"/>
      <c r="LIC57" s="3112"/>
      <c r="LID57" s="3112"/>
      <c r="LIE57" s="3112"/>
      <c r="LIF57" s="3112"/>
      <c r="LIG57" s="3112"/>
      <c r="LIH57" s="3112"/>
      <c r="LII57" s="3112"/>
      <c r="LIJ57" s="3112"/>
      <c r="LIK57" s="3112"/>
      <c r="LIL57" s="3112"/>
      <c r="LIM57" s="3112"/>
      <c r="LIN57" s="3112"/>
      <c r="LIO57" s="3112"/>
      <c r="LIP57" s="3112"/>
      <c r="LIQ57" s="3112"/>
      <c r="LIR57" s="3112"/>
      <c r="LIS57" s="3112"/>
      <c r="LIT57" s="3112"/>
      <c r="LIU57" s="3112"/>
      <c r="LIV57" s="3112"/>
      <c r="LIW57" s="3112"/>
      <c r="LIX57" s="3112"/>
      <c r="LIY57" s="3112"/>
      <c r="LIZ57" s="3112"/>
      <c r="LJA57" s="3112"/>
      <c r="LJB57" s="3112"/>
      <c r="LJC57" s="3112"/>
      <c r="LJD57" s="3112"/>
      <c r="LJE57" s="3112"/>
      <c r="LJF57" s="3112"/>
      <c r="LJG57" s="3112"/>
      <c r="LJH57" s="3112"/>
      <c r="LJI57" s="3112"/>
      <c r="LJJ57" s="3112"/>
      <c r="LJK57" s="3112"/>
      <c r="LJL57" s="3112"/>
      <c r="LJM57" s="3112"/>
      <c r="LJN57" s="3112"/>
      <c r="LJO57" s="3112"/>
      <c r="LJP57" s="3112"/>
      <c r="LJQ57" s="3112"/>
      <c r="LJR57" s="3112"/>
      <c r="LJS57" s="3112"/>
      <c r="LJT57" s="3112"/>
      <c r="LJU57" s="3112"/>
      <c r="LJV57" s="3112"/>
      <c r="LJW57" s="3112"/>
      <c r="LJX57" s="3112"/>
      <c r="LJY57" s="3112"/>
      <c r="LJZ57" s="3112"/>
      <c r="LKA57" s="3112"/>
      <c r="LKB57" s="3112"/>
      <c r="LKC57" s="3112"/>
      <c r="LKD57" s="3112"/>
      <c r="LKE57" s="3112"/>
      <c r="LKF57" s="3112"/>
      <c r="LKG57" s="3112"/>
      <c r="LKH57" s="3112"/>
      <c r="LKI57" s="3112"/>
      <c r="LKJ57" s="3112"/>
      <c r="LKK57" s="3112"/>
      <c r="LKL57" s="3112"/>
      <c r="LKM57" s="3112"/>
      <c r="LKN57" s="3112"/>
      <c r="LKO57" s="3112"/>
      <c r="LKP57" s="3112"/>
      <c r="LKQ57" s="3112"/>
      <c r="LKR57" s="3112"/>
      <c r="LKS57" s="3112"/>
      <c r="LKT57" s="3112"/>
      <c r="LKU57" s="3112"/>
      <c r="LKV57" s="3112"/>
      <c r="LKW57" s="3112"/>
      <c r="LKX57" s="3112"/>
      <c r="LKY57" s="3112"/>
      <c r="LKZ57" s="3112"/>
      <c r="LLA57" s="3112"/>
      <c r="LLB57" s="3112"/>
      <c r="LLC57" s="3112"/>
      <c r="LLD57" s="3112"/>
      <c r="LLE57" s="3112"/>
      <c r="LLF57" s="3112"/>
      <c r="LLG57" s="3112"/>
      <c r="LLH57" s="3112"/>
      <c r="LLI57" s="3112"/>
      <c r="LLJ57" s="3112"/>
      <c r="LLK57" s="3112"/>
      <c r="LLL57" s="3112"/>
      <c r="LLM57" s="3112"/>
      <c r="LLN57" s="3112"/>
      <c r="LLO57" s="3112"/>
      <c r="LLP57" s="3112"/>
      <c r="LLQ57" s="3112"/>
      <c r="LLR57" s="3112"/>
      <c r="LLS57" s="3112"/>
      <c r="LLT57" s="3112"/>
      <c r="LLU57" s="3112"/>
      <c r="LLV57" s="3112"/>
      <c r="LLW57" s="3112"/>
      <c r="LLX57" s="3112"/>
      <c r="LLY57" s="3112"/>
      <c r="LLZ57" s="3112"/>
      <c r="LMA57" s="3112"/>
      <c r="LMB57" s="3112"/>
      <c r="LMC57" s="3112"/>
      <c r="LMD57" s="3112"/>
      <c r="LME57" s="3112"/>
      <c r="LMF57" s="3112"/>
      <c r="LMG57" s="3112"/>
      <c r="LMH57" s="3112"/>
      <c r="LMI57" s="3112"/>
      <c r="LMJ57" s="3112"/>
      <c r="LMK57" s="3112"/>
      <c r="LML57" s="3112"/>
      <c r="LMM57" s="3112"/>
      <c r="LMN57" s="3112"/>
      <c r="LMO57" s="3112"/>
      <c r="LMP57" s="3112"/>
      <c r="LMQ57" s="3112"/>
      <c r="LMR57" s="3112"/>
      <c r="LMS57" s="3112"/>
      <c r="LMT57" s="3112"/>
      <c r="LMU57" s="3112"/>
      <c r="LMV57" s="3112"/>
      <c r="LMW57" s="3112"/>
      <c r="LMX57" s="3112"/>
      <c r="LMY57" s="3112"/>
      <c r="LMZ57" s="3112"/>
      <c r="LNA57" s="3112"/>
      <c r="LNB57" s="3112"/>
      <c r="LNC57" s="3112"/>
      <c r="LND57" s="3112"/>
      <c r="LNE57" s="3112"/>
      <c r="LNF57" s="3112"/>
      <c r="LNG57" s="3112"/>
      <c r="LNH57" s="3112"/>
      <c r="LNI57" s="3112"/>
      <c r="LNJ57" s="3112"/>
      <c r="LNK57" s="3112"/>
      <c r="LNL57" s="3112"/>
      <c r="LNM57" s="3112"/>
      <c r="LNN57" s="3112"/>
      <c r="LNO57" s="3112"/>
      <c r="LNP57" s="3112"/>
      <c r="LNQ57" s="3112"/>
      <c r="LNR57" s="3112"/>
      <c r="LNS57" s="3112"/>
      <c r="LNT57" s="3112"/>
      <c r="LNU57" s="3112"/>
      <c r="LNV57" s="3112"/>
      <c r="LNW57" s="3112"/>
      <c r="LNX57" s="3112"/>
      <c r="LNY57" s="3112"/>
      <c r="LNZ57" s="3112"/>
      <c r="LOA57" s="3112"/>
      <c r="LOB57" s="3112"/>
      <c r="LOC57" s="3112"/>
      <c r="LOD57" s="3112"/>
      <c r="LOE57" s="3112"/>
      <c r="LOF57" s="3112"/>
      <c r="LOG57" s="3112"/>
      <c r="LOH57" s="3112"/>
      <c r="LOI57" s="3112"/>
      <c r="LOJ57" s="3112"/>
      <c r="LOK57" s="3112"/>
      <c r="LOL57" s="3112"/>
      <c r="LOM57" s="3112"/>
      <c r="LON57" s="3112"/>
      <c r="LOO57" s="3112"/>
      <c r="LOP57" s="3112"/>
      <c r="LOQ57" s="3112"/>
      <c r="LOR57" s="3112"/>
      <c r="LOS57" s="3112"/>
      <c r="LOT57" s="3112"/>
      <c r="LOU57" s="3112"/>
      <c r="LOV57" s="3112"/>
      <c r="LOW57" s="3112"/>
      <c r="LOX57" s="3112"/>
      <c r="LOY57" s="3112"/>
      <c r="LOZ57" s="3112"/>
      <c r="LPA57" s="3112"/>
      <c r="LPB57" s="3112"/>
      <c r="LPC57" s="3112"/>
      <c r="LPD57" s="3112"/>
      <c r="LPE57" s="3112"/>
      <c r="LPF57" s="3112"/>
      <c r="LPG57" s="3112"/>
      <c r="LPH57" s="3112"/>
      <c r="LPI57" s="3112"/>
      <c r="LPJ57" s="3112"/>
      <c r="LPK57" s="3112"/>
      <c r="LPL57" s="3112"/>
      <c r="LPM57" s="3112"/>
      <c r="LPN57" s="3112"/>
      <c r="LPO57" s="3112"/>
      <c r="LPP57" s="3112"/>
      <c r="LPQ57" s="3112"/>
      <c r="LPR57" s="3112"/>
      <c r="LPS57" s="3112"/>
      <c r="LPT57" s="3112"/>
      <c r="LPU57" s="3112"/>
      <c r="LPV57" s="3112"/>
      <c r="LPW57" s="3112"/>
      <c r="LPX57" s="3112"/>
      <c r="LPY57" s="3112"/>
      <c r="LPZ57" s="3112"/>
      <c r="LQA57" s="3112"/>
      <c r="LQB57" s="3112"/>
      <c r="LQC57" s="3112"/>
      <c r="LQD57" s="3112"/>
      <c r="LQE57" s="3112"/>
      <c r="LQF57" s="3112"/>
      <c r="LQG57" s="3112"/>
      <c r="LQH57" s="3112"/>
      <c r="LQI57" s="3112"/>
      <c r="LQJ57" s="3112"/>
      <c r="LQK57" s="3112"/>
      <c r="LQL57" s="3112"/>
      <c r="LQM57" s="3112"/>
      <c r="LQN57" s="3112"/>
      <c r="LQO57" s="3112"/>
      <c r="LQP57" s="3112"/>
      <c r="LQQ57" s="3112"/>
      <c r="LQR57" s="3112"/>
      <c r="LQS57" s="3112"/>
      <c r="LQT57" s="3112"/>
      <c r="LQU57" s="3112"/>
      <c r="LQV57" s="3112"/>
      <c r="LQW57" s="3112"/>
      <c r="LQX57" s="3112"/>
      <c r="LQY57" s="3112"/>
      <c r="LQZ57" s="3112"/>
      <c r="LRA57" s="3112"/>
      <c r="LRB57" s="3112"/>
      <c r="LRC57" s="3112"/>
      <c r="LRD57" s="3112"/>
      <c r="LRE57" s="3112"/>
      <c r="LRF57" s="3112"/>
      <c r="LRG57" s="3112"/>
      <c r="LRH57" s="3112"/>
      <c r="LRI57" s="3112"/>
      <c r="LRJ57" s="3112"/>
      <c r="LRK57" s="3112"/>
      <c r="LRL57" s="3112"/>
      <c r="LRM57" s="3112"/>
      <c r="LRN57" s="3112"/>
      <c r="LRO57" s="3112"/>
      <c r="LRP57" s="3112"/>
      <c r="LRQ57" s="3112"/>
      <c r="LRR57" s="3112"/>
      <c r="LRS57" s="3112"/>
      <c r="LRT57" s="3112"/>
      <c r="LRU57" s="3112"/>
      <c r="LRV57" s="3112"/>
      <c r="LRW57" s="3112"/>
      <c r="LRX57" s="3112"/>
      <c r="LRY57" s="3112"/>
      <c r="LRZ57" s="3112"/>
      <c r="LSA57" s="3112"/>
      <c r="LSB57" s="3112"/>
      <c r="LSC57" s="3112"/>
      <c r="LSD57" s="3112"/>
      <c r="LSE57" s="3112"/>
      <c r="LSF57" s="3112"/>
      <c r="LSG57" s="3112"/>
      <c r="LSH57" s="3112"/>
      <c r="LSI57" s="3112"/>
      <c r="LSJ57" s="3112"/>
      <c r="LSK57" s="3112"/>
      <c r="LSL57" s="3112"/>
      <c r="LSM57" s="3112"/>
      <c r="LSN57" s="3112"/>
      <c r="LSO57" s="3112"/>
      <c r="LSP57" s="3112"/>
      <c r="LSQ57" s="3112"/>
      <c r="LSR57" s="3112"/>
      <c r="LSS57" s="3112"/>
      <c r="LST57" s="3112"/>
      <c r="LSU57" s="3112"/>
      <c r="LSV57" s="3112"/>
      <c r="LSW57" s="3112"/>
      <c r="LSX57" s="3112"/>
      <c r="LSY57" s="3112"/>
      <c r="LSZ57" s="3112"/>
      <c r="LTA57" s="3112"/>
      <c r="LTB57" s="3112"/>
      <c r="LTC57" s="3112"/>
      <c r="LTD57" s="3112"/>
      <c r="LTE57" s="3112"/>
      <c r="LTF57" s="3112"/>
      <c r="LTG57" s="3112"/>
      <c r="LTH57" s="3112"/>
      <c r="LTI57" s="3112"/>
      <c r="LTJ57" s="3112"/>
      <c r="LTK57" s="3112"/>
      <c r="LTL57" s="3112"/>
      <c r="LTM57" s="3112"/>
      <c r="LTN57" s="3112"/>
      <c r="LTO57" s="3112"/>
      <c r="LTP57" s="3112"/>
      <c r="LTQ57" s="3112"/>
      <c r="LTR57" s="3112"/>
      <c r="LTS57" s="3112"/>
      <c r="LTT57" s="3112"/>
      <c r="LTU57" s="3112"/>
      <c r="LTV57" s="3112"/>
      <c r="LTW57" s="3112"/>
      <c r="LTX57" s="3112"/>
      <c r="LTY57" s="3112"/>
      <c r="LTZ57" s="3112"/>
      <c r="LUA57" s="3112"/>
      <c r="LUB57" s="3112"/>
      <c r="LUC57" s="3112"/>
      <c r="LUD57" s="3112"/>
      <c r="LUE57" s="3112"/>
      <c r="LUF57" s="3112"/>
      <c r="LUG57" s="3112"/>
      <c r="LUH57" s="3112"/>
      <c r="LUI57" s="3112"/>
      <c r="LUJ57" s="3112"/>
      <c r="LUK57" s="3112"/>
      <c r="LUL57" s="3112"/>
      <c r="LUM57" s="3112"/>
      <c r="LUN57" s="3112"/>
      <c r="LUO57" s="3112"/>
      <c r="LUP57" s="3112"/>
      <c r="LUQ57" s="3112"/>
      <c r="LUR57" s="3112"/>
      <c r="LUS57" s="3112"/>
      <c r="LUT57" s="3112"/>
      <c r="LUU57" s="3112"/>
      <c r="LUV57" s="3112"/>
      <c r="LUW57" s="3112"/>
      <c r="LUX57" s="3112"/>
      <c r="LUY57" s="3112"/>
      <c r="LUZ57" s="3112"/>
      <c r="LVA57" s="3112"/>
      <c r="LVB57" s="3112"/>
      <c r="LVC57" s="3112"/>
      <c r="LVD57" s="3112"/>
      <c r="LVE57" s="3112"/>
      <c r="LVF57" s="3112"/>
      <c r="LVG57" s="3112"/>
      <c r="LVH57" s="3112"/>
      <c r="LVI57" s="3112"/>
      <c r="LVJ57" s="3112"/>
      <c r="LVK57" s="3112"/>
      <c r="LVL57" s="3112"/>
      <c r="LVM57" s="3112"/>
      <c r="LVN57" s="3112"/>
      <c r="LVO57" s="3112"/>
      <c r="LVP57" s="3112"/>
      <c r="LVQ57" s="3112"/>
      <c r="LVR57" s="3112"/>
      <c r="LVS57" s="3112"/>
      <c r="LVT57" s="3112"/>
      <c r="LVU57" s="3112"/>
      <c r="LVV57" s="3112"/>
      <c r="LVW57" s="3112"/>
      <c r="LVX57" s="3112"/>
      <c r="LVY57" s="3112"/>
      <c r="LVZ57" s="3112"/>
      <c r="LWA57" s="3112"/>
      <c r="LWB57" s="3112"/>
      <c r="LWC57" s="3112"/>
      <c r="LWD57" s="3112"/>
      <c r="LWE57" s="3112"/>
      <c r="LWF57" s="3112"/>
      <c r="LWG57" s="3112"/>
      <c r="LWH57" s="3112"/>
      <c r="LWI57" s="3112"/>
      <c r="LWJ57" s="3112"/>
      <c r="LWK57" s="3112"/>
      <c r="LWL57" s="3112"/>
      <c r="LWM57" s="3112"/>
      <c r="LWN57" s="3112"/>
      <c r="LWO57" s="3112"/>
      <c r="LWP57" s="3112"/>
      <c r="LWQ57" s="3112"/>
      <c r="LWR57" s="3112"/>
      <c r="LWS57" s="3112"/>
      <c r="LWT57" s="3112"/>
      <c r="LWU57" s="3112"/>
      <c r="LWV57" s="3112"/>
      <c r="LWW57" s="3112"/>
      <c r="LWX57" s="3112"/>
      <c r="LWY57" s="3112"/>
      <c r="LWZ57" s="3112"/>
      <c r="LXA57" s="3112"/>
      <c r="LXB57" s="3112"/>
      <c r="LXC57" s="3112"/>
      <c r="LXD57" s="3112"/>
      <c r="LXE57" s="3112"/>
      <c r="LXF57" s="3112"/>
      <c r="LXG57" s="3112"/>
      <c r="LXH57" s="3112"/>
      <c r="LXI57" s="3112"/>
      <c r="LXJ57" s="3112"/>
      <c r="LXK57" s="3112"/>
      <c r="LXL57" s="3112"/>
      <c r="LXM57" s="3112"/>
      <c r="LXN57" s="3112"/>
      <c r="LXO57" s="3112"/>
      <c r="LXP57" s="3112"/>
      <c r="LXQ57" s="3112"/>
      <c r="LXR57" s="3112"/>
      <c r="LXS57" s="3112"/>
      <c r="LXT57" s="3112"/>
      <c r="LXU57" s="3112"/>
      <c r="LXV57" s="3112"/>
      <c r="LXW57" s="3112"/>
      <c r="LXX57" s="3112"/>
      <c r="LXY57" s="3112"/>
      <c r="LXZ57" s="3112"/>
      <c r="LYA57" s="3112"/>
      <c r="LYB57" s="3112"/>
      <c r="LYC57" s="3112"/>
      <c r="LYD57" s="3112"/>
      <c r="LYE57" s="3112"/>
      <c r="LYF57" s="3112"/>
      <c r="LYG57" s="3112"/>
      <c r="LYH57" s="3112"/>
      <c r="LYI57" s="3112"/>
      <c r="LYJ57" s="3112"/>
      <c r="LYK57" s="3112"/>
      <c r="LYL57" s="3112"/>
      <c r="LYM57" s="3112"/>
      <c r="LYN57" s="3112"/>
      <c r="LYO57" s="3112"/>
      <c r="LYP57" s="3112"/>
      <c r="LYQ57" s="3112"/>
      <c r="LYR57" s="3112"/>
      <c r="LYS57" s="3112"/>
      <c r="LYT57" s="3112"/>
      <c r="LYU57" s="3112"/>
      <c r="LYV57" s="3112"/>
      <c r="LYW57" s="3112"/>
      <c r="LYX57" s="3112"/>
      <c r="LYY57" s="3112"/>
      <c r="LYZ57" s="3112"/>
      <c r="LZA57" s="3112"/>
      <c r="LZB57" s="3112"/>
      <c r="LZC57" s="3112"/>
      <c r="LZD57" s="3112"/>
      <c r="LZE57" s="3112"/>
      <c r="LZF57" s="3112"/>
      <c r="LZG57" s="3112"/>
      <c r="LZH57" s="3112"/>
      <c r="LZI57" s="3112"/>
      <c r="LZJ57" s="3112"/>
      <c r="LZK57" s="3112"/>
      <c r="LZL57" s="3112"/>
      <c r="LZM57" s="3112"/>
      <c r="LZN57" s="3112"/>
      <c r="LZO57" s="3112"/>
      <c r="LZP57" s="3112"/>
      <c r="LZQ57" s="3112"/>
      <c r="LZR57" s="3112"/>
      <c r="LZS57" s="3112"/>
      <c r="LZT57" s="3112"/>
      <c r="LZU57" s="3112"/>
      <c r="LZV57" s="3112"/>
      <c r="LZW57" s="3112"/>
      <c r="LZX57" s="3112"/>
      <c r="LZY57" s="3112"/>
      <c r="LZZ57" s="3112"/>
      <c r="MAA57" s="3112"/>
      <c r="MAB57" s="3112"/>
      <c r="MAC57" s="3112"/>
      <c r="MAD57" s="3112"/>
      <c r="MAE57" s="3112"/>
      <c r="MAF57" s="3112"/>
      <c r="MAG57" s="3112"/>
      <c r="MAH57" s="3112"/>
      <c r="MAI57" s="3112"/>
      <c r="MAJ57" s="3112"/>
      <c r="MAK57" s="3112"/>
      <c r="MAL57" s="3112"/>
      <c r="MAM57" s="3112"/>
      <c r="MAN57" s="3112"/>
      <c r="MAO57" s="3112"/>
      <c r="MAP57" s="3112"/>
      <c r="MAQ57" s="3112"/>
      <c r="MAR57" s="3112"/>
      <c r="MAS57" s="3112"/>
      <c r="MAT57" s="3112"/>
      <c r="MAU57" s="3112"/>
      <c r="MAV57" s="3112"/>
      <c r="MAW57" s="3112"/>
      <c r="MAX57" s="3112"/>
      <c r="MAY57" s="3112"/>
      <c r="MAZ57" s="3112"/>
      <c r="MBA57" s="3112"/>
      <c r="MBB57" s="3112"/>
      <c r="MBC57" s="3112"/>
      <c r="MBD57" s="3112"/>
      <c r="MBE57" s="3112"/>
      <c r="MBF57" s="3112"/>
      <c r="MBG57" s="3112"/>
      <c r="MBH57" s="3112"/>
      <c r="MBI57" s="3112"/>
      <c r="MBJ57" s="3112"/>
      <c r="MBK57" s="3112"/>
      <c r="MBL57" s="3112"/>
      <c r="MBM57" s="3112"/>
      <c r="MBN57" s="3112"/>
      <c r="MBO57" s="3112"/>
      <c r="MBP57" s="3112"/>
      <c r="MBQ57" s="3112"/>
      <c r="MBR57" s="3112"/>
      <c r="MBS57" s="3112"/>
      <c r="MBT57" s="3112"/>
      <c r="MBU57" s="3112"/>
      <c r="MBV57" s="3112"/>
      <c r="MBW57" s="3112"/>
      <c r="MBX57" s="3112"/>
      <c r="MBY57" s="3112"/>
      <c r="MBZ57" s="3112"/>
      <c r="MCA57" s="3112"/>
      <c r="MCB57" s="3112"/>
      <c r="MCC57" s="3112"/>
      <c r="MCD57" s="3112"/>
      <c r="MCE57" s="3112"/>
      <c r="MCF57" s="3112"/>
      <c r="MCG57" s="3112"/>
      <c r="MCH57" s="3112"/>
      <c r="MCI57" s="3112"/>
      <c r="MCJ57" s="3112"/>
      <c r="MCK57" s="3112"/>
      <c r="MCL57" s="3112"/>
      <c r="MCM57" s="3112"/>
      <c r="MCN57" s="3112"/>
      <c r="MCO57" s="3112"/>
      <c r="MCP57" s="3112"/>
      <c r="MCQ57" s="3112"/>
      <c r="MCR57" s="3112"/>
      <c r="MCS57" s="3112"/>
      <c r="MCT57" s="3112"/>
      <c r="MCU57" s="3112"/>
      <c r="MCV57" s="3112"/>
      <c r="MCW57" s="3112"/>
      <c r="MCX57" s="3112"/>
      <c r="MCY57" s="3112"/>
      <c r="MCZ57" s="3112"/>
      <c r="MDA57" s="3112"/>
      <c r="MDB57" s="3112"/>
      <c r="MDC57" s="3112"/>
      <c r="MDD57" s="3112"/>
      <c r="MDE57" s="3112"/>
      <c r="MDF57" s="3112"/>
      <c r="MDG57" s="3112"/>
      <c r="MDH57" s="3112"/>
      <c r="MDI57" s="3112"/>
      <c r="MDJ57" s="3112"/>
      <c r="MDK57" s="3112"/>
      <c r="MDL57" s="3112"/>
      <c r="MDM57" s="3112"/>
      <c r="MDN57" s="3112"/>
      <c r="MDO57" s="3112"/>
      <c r="MDP57" s="3112"/>
      <c r="MDQ57" s="3112"/>
      <c r="MDR57" s="3112"/>
      <c r="MDS57" s="3112"/>
      <c r="MDT57" s="3112"/>
      <c r="MDU57" s="3112"/>
      <c r="MDV57" s="3112"/>
      <c r="MDW57" s="3112"/>
      <c r="MDX57" s="3112"/>
      <c r="MDY57" s="3112"/>
      <c r="MDZ57" s="3112"/>
      <c r="MEA57" s="3112"/>
      <c r="MEB57" s="3112"/>
      <c r="MEC57" s="3112"/>
      <c r="MED57" s="3112"/>
      <c r="MEE57" s="3112"/>
      <c r="MEF57" s="3112"/>
      <c r="MEG57" s="3112"/>
      <c r="MEH57" s="3112"/>
      <c r="MEI57" s="3112"/>
      <c r="MEJ57" s="3112"/>
      <c r="MEK57" s="3112"/>
      <c r="MEL57" s="3112"/>
      <c r="MEM57" s="3112"/>
      <c r="MEN57" s="3112"/>
      <c r="MEO57" s="3112"/>
      <c r="MEP57" s="3112"/>
      <c r="MEQ57" s="3112"/>
      <c r="MER57" s="3112"/>
      <c r="MES57" s="3112"/>
      <c r="MET57" s="3112"/>
      <c r="MEU57" s="3112"/>
      <c r="MEV57" s="3112"/>
      <c r="MEW57" s="3112"/>
      <c r="MEX57" s="3112"/>
      <c r="MEY57" s="3112"/>
      <c r="MEZ57" s="3112"/>
      <c r="MFA57" s="3112"/>
      <c r="MFB57" s="3112"/>
      <c r="MFC57" s="3112"/>
      <c r="MFD57" s="3112"/>
      <c r="MFE57" s="3112"/>
      <c r="MFF57" s="3112"/>
      <c r="MFG57" s="3112"/>
      <c r="MFH57" s="3112"/>
      <c r="MFI57" s="3112"/>
      <c r="MFJ57" s="3112"/>
      <c r="MFK57" s="3112"/>
      <c r="MFL57" s="3112"/>
      <c r="MFM57" s="3112"/>
      <c r="MFN57" s="3112"/>
      <c r="MFO57" s="3112"/>
      <c r="MFP57" s="3112"/>
      <c r="MFQ57" s="3112"/>
      <c r="MFR57" s="3112"/>
      <c r="MFS57" s="3112"/>
      <c r="MFT57" s="3112"/>
      <c r="MFU57" s="3112"/>
      <c r="MFV57" s="3112"/>
      <c r="MFW57" s="3112"/>
      <c r="MFX57" s="3112"/>
      <c r="MFY57" s="3112"/>
      <c r="MFZ57" s="3112"/>
      <c r="MGA57" s="3112"/>
      <c r="MGB57" s="3112"/>
      <c r="MGC57" s="3112"/>
      <c r="MGD57" s="3112"/>
      <c r="MGE57" s="3112"/>
      <c r="MGF57" s="3112"/>
      <c r="MGG57" s="3112"/>
      <c r="MGH57" s="3112"/>
      <c r="MGI57" s="3112"/>
      <c r="MGJ57" s="3112"/>
      <c r="MGK57" s="3112"/>
      <c r="MGL57" s="3112"/>
      <c r="MGM57" s="3112"/>
      <c r="MGN57" s="3112"/>
      <c r="MGO57" s="3112"/>
      <c r="MGP57" s="3112"/>
      <c r="MGQ57" s="3112"/>
      <c r="MGR57" s="3112"/>
      <c r="MGS57" s="3112"/>
      <c r="MGT57" s="3112"/>
      <c r="MGU57" s="3112"/>
      <c r="MGV57" s="3112"/>
      <c r="MGW57" s="3112"/>
      <c r="MGX57" s="3112"/>
      <c r="MGY57" s="3112"/>
      <c r="MGZ57" s="3112"/>
      <c r="MHA57" s="3112"/>
      <c r="MHB57" s="3112"/>
      <c r="MHC57" s="3112"/>
      <c r="MHD57" s="3112"/>
      <c r="MHE57" s="3112"/>
      <c r="MHF57" s="3112"/>
      <c r="MHG57" s="3112"/>
      <c r="MHH57" s="3112"/>
      <c r="MHI57" s="3112"/>
      <c r="MHJ57" s="3112"/>
      <c r="MHK57" s="3112"/>
      <c r="MHL57" s="3112"/>
      <c r="MHM57" s="3112"/>
      <c r="MHN57" s="3112"/>
      <c r="MHO57" s="3112"/>
      <c r="MHP57" s="3112"/>
      <c r="MHQ57" s="3112"/>
      <c r="MHR57" s="3112"/>
      <c r="MHS57" s="3112"/>
      <c r="MHT57" s="3112"/>
      <c r="MHU57" s="3112"/>
      <c r="MHV57" s="3112"/>
      <c r="MHW57" s="3112"/>
      <c r="MHX57" s="3112"/>
      <c r="MHY57" s="3112"/>
      <c r="MHZ57" s="3112"/>
      <c r="MIA57" s="3112"/>
      <c r="MIB57" s="3112"/>
      <c r="MIC57" s="3112"/>
      <c r="MID57" s="3112"/>
      <c r="MIE57" s="3112"/>
      <c r="MIF57" s="3112"/>
      <c r="MIG57" s="3112"/>
      <c r="MIH57" s="3112"/>
      <c r="MII57" s="3112"/>
      <c r="MIJ57" s="3112"/>
      <c r="MIK57" s="3112"/>
      <c r="MIL57" s="3112"/>
      <c r="MIM57" s="3112"/>
      <c r="MIN57" s="3112"/>
      <c r="MIO57" s="3112"/>
      <c r="MIP57" s="3112"/>
      <c r="MIQ57" s="3112"/>
      <c r="MIR57" s="3112"/>
      <c r="MIS57" s="3112"/>
      <c r="MIT57" s="3112"/>
      <c r="MIU57" s="3112"/>
      <c r="MIV57" s="3112"/>
      <c r="MIW57" s="3112"/>
      <c r="MIX57" s="3112"/>
      <c r="MIY57" s="3112"/>
      <c r="MIZ57" s="3112"/>
      <c r="MJA57" s="3112"/>
      <c r="MJB57" s="3112"/>
      <c r="MJC57" s="3112"/>
      <c r="MJD57" s="3112"/>
      <c r="MJE57" s="3112"/>
      <c r="MJF57" s="3112"/>
      <c r="MJG57" s="3112"/>
      <c r="MJH57" s="3112"/>
      <c r="MJI57" s="3112"/>
      <c r="MJJ57" s="3112"/>
      <c r="MJK57" s="3112"/>
      <c r="MJL57" s="3112"/>
      <c r="MJM57" s="3112"/>
      <c r="MJN57" s="3112"/>
      <c r="MJO57" s="3112"/>
      <c r="MJP57" s="3112"/>
      <c r="MJQ57" s="3112"/>
      <c r="MJR57" s="3112"/>
      <c r="MJS57" s="3112"/>
      <c r="MJT57" s="3112"/>
      <c r="MJU57" s="3112"/>
      <c r="MJV57" s="3112"/>
      <c r="MJW57" s="3112"/>
      <c r="MJX57" s="3112"/>
      <c r="MJY57" s="3112"/>
      <c r="MJZ57" s="3112"/>
      <c r="MKA57" s="3112"/>
      <c r="MKB57" s="3112"/>
      <c r="MKC57" s="3112"/>
      <c r="MKD57" s="3112"/>
      <c r="MKE57" s="3112"/>
      <c r="MKF57" s="3112"/>
      <c r="MKG57" s="3112"/>
      <c r="MKH57" s="3112"/>
      <c r="MKI57" s="3112"/>
      <c r="MKJ57" s="3112"/>
      <c r="MKK57" s="3112"/>
      <c r="MKL57" s="3112"/>
      <c r="MKM57" s="3112"/>
      <c r="MKN57" s="3112"/>
      <c r="MKO57" s="3112"/>
      <c r="MKP57" s="3112"/>
      <c r="MKQ57" s="3112"/>
      <c r="MKR57" s="3112"/>
      <c r="MKS57" s="3112"/>
      <c r="MKT57" s="3112"/>
      <c r="MKU57" s="3112"/>
      <c r="MKV57" s="3112"/>
      <c r="MKW57" s="3112"/>
      <c r="MKX57" s="3112"/>
      <c r="MKY57" s="3112"/>
      <c r="MKZ57" s="3112"/>
      <c r="MLA57" s="3112"/>
      <c r="MLB57" s="3112"/>
      <c r="MLC57" s="3112"/>
      <c r="MLD57" s="3112"/>
      <c r="MLE57" s="3112"/>
      <c r="MLF57" s="3112"/>
      <c r="MLG57" s="3112"/>
      <c r="MLH57" s="3112"/>
      <c r="MLI57" s="3112"/>
      <c r="MLJ57" s="3112"/>
      <c r="MLK57" s="3112"/>
      <c r="MLL57" s="3112"/>
      <c r="MLM57" s="3112"/>
      <c r="MLN57" s="3112"/>
      <c r="MLO57" s="3112"/>
      <c r="MLP57" s="3112"/>
      <c r="MLQ57" s="3112"/>
      <c r="MLR57" s="3112"/>
      <c r="MLS57" s="3112"/>
      <c r="MLT57" s="3112"/>
      <c r="MLU57" s="3112"/>
      <c r="MLV57" s="3112"/>
      <c r="MLW57" s="3112"/>
      <c r="MLX57" s="3112"/>
      <c r="MLY57" s="3112"/>
      <c r="MLZ57" s="3112"/>
      <c r="MMA57" s="3112"/>
      <c r="MMB57" s="3112"/>
      <c r="MMC57" s="3112"/>
      <c r="MMD57" s="3112"/>
      <c r="MME57" s="3112"/>
      <c r="MMF57" s="3112"/>
      <c r="MMG57" s="3112"/>
      <c r="MMH57" s="3112"/>
      <c r="MMI57" s="3112"/>
      <c r="MMJ57" s="3112"/>
      <c r="MMK57" s="3112"/>
      <c r="MML57" s="3112"/>
      <c r="MMM57" s="3112"/>
      <c r="MMN57" s="3112"/>
      <c r="MMO57" s="3112"/>
      <c r="MMP57" s="3112"/>
      <c r="MMQ57" s="3112"/>
      <c r="MMR57" s="3112"/>
      <c r="MMS57" s="3112"/>
      <c r="MMT57" s="3112"/>
      <c r="MMU57" s="3112"/>
      <c r="MMV57" s="3112"/>
      <c r="MMW57" s="3112"/>
      <c r="MMX57" s="3112"/>
      <c r="MMY57" s="3112"/>
      <c r="MMZ57" s="3112"/>
      <c r="MNA57" s="3112"/>
      <c r="MNB57" s="3112"/>
      <c r="MNC57" s="3112"/>
      <c r="MND57" s="3112"/>
      <c r="MNE57" s="3112"/>
      <c r="MNF57" s="3112"/>
      <c r="MNG57" s="3112"/>
      <c r="MNH57" s="3112"/>
      <c r="MNI57" s="3112"/>
      <c r="MNJ57" s="3112"/>
      <c r="MNK57" s="3112"/>
      <c r="MNL57" s="3112"/>
      <c r="MNM57" s="3112"/>
      <c r="MNN57" s="3112"/>
      <c r="MNO57" s="3112"/>
      <c r="MNP57" s="3112"/>
      <c r="MNQ57" s="3112"/>
      <c r="MNR57" s="3112"/>
      <c r="MNS57" s="3112"/>
      <c r="MNT57" s="3112"/>
      <c r="MNU57" s="3112"/>
      <c r="MNV57" s="3112"/>
      <c r="MNW57" s="3112"/>
      <c r="MNX57" s="3112"/>
      <c r="MNY57" s="3112"/>
      <c r="MNZ57" s="3112"/>
      <c r="MOA57" s="3112"/>
      <c r="MOB57" s="3112"/>
      <c r="MOC57" s="3112"/>
      <c r="MOD57" s="3112"/>
      <c r="MOE57" s="3112"/>
      <c r="MOF57" s="3112"/>
      <c r="MOG57" s="3112"/>
      <c r="MOH57" s="3112"/>
      <c r="MOI57" s="3112"/>
      <c r="MOJ57" s="3112"/>
      <c r="MOK57" s="3112"/>
      <c r="MOL57" s="3112"/>
      <c r="MOM57" s="3112"/>
      <c r="MON57" s="3112"/>
      <c r="MOO57" s="3112"/>
      <c r="MOP57" s="3112"/>
      <c r="MOQ57" s="3112"/>
      <c r="MOR57" s="3112"/>
      <c r="MOS57" s="3112"/>
      <c r="MOT57" s="3112"/>
      <c r="MOU57" s="3112"/>
      <c r="MOV57" s="3112"/>
      <c r="MOW57" s="3112"/>
      <c r="MOX57" s="3112"/>
      <c r="MOY57" s="3112"/>
      <c r="MOZ57" s="3112"/>
      <c r="MPA57" s="3112"/>
      <c r="MPB57" s="3112"/>
      <c r="MPC57" s="3112"/>
      <c r="MPD57" s="3112"/>
      <c r="MPE57" s="3112"/>
      <c r="MPF57" s="3112"/>
      <c r="MPG57" s="3112"/>
      <c r="MPH57" s="3112"/>
      <c r="MPI57" s="3112"/>
      <c r="MPJ57" s="3112"/>
      <c r="MPK57" s="3112"/>
      <c r="MPL57" s="3112"/>
      <c r="MPM57" s="3112"/>
      <c r="MPN57" s="3112"/>
      <c r="MPO57" s="3112"/>
      <c r="MPP57" s="3112"/>
      <c r="MPQ57" s="3112"/>
      <c r="MPR57" s="3112"/>
      <c r="MPS57" s="3112"/>
      <c r="MPT57" s="3112"/>
      <c r="MPU57" s="3112"/>
      <c r="MPV57" s="3112"/>
      <c r="MPW57" s="3112"/>
      <c r="MPX57" s="3112"/>
      <c r="MPY57" s="3112"/>
      <c r="MPZ57" s="3112"/>
      <c r="MQA57" s="3112"/>
      <c r="MQB57" s="3112"/>
      <c r="MQC57" s="3112"/>
      <c r="MQD57" s="3112"/>
      <c r="MQE57" s="3112"/>
      <c r="MQF57" s="3112"/>
      <c r="MQG57" s="3112"/>
      <c r="MQH57" s="3112"/>
      <c r="MQI57" s="3112"/>
      <c r="MQJ57" s="3112"/>
      <c r="MQK57" s="3112"/>
      <c r="MQL57" s="3112"/>
      <c r="MQM57" s="3112"/>
      <c r="MQN57" s="3112"/>
      <c r="MQO57" s="3112"/>
      <c r="MQP57" s="3112"/>
      <c r="MQQ57" s="3112"/>
      <c r="MQR57" s="3112"/>
      <c r="MQS57" s="3112"/>
      <c r="MQT57" s="3112"/>
      <c r="MQU57" s="3112"/>
      <c r="MQV57" s="3112"/>
      <c r="MQW57" s="3112"/>
      <c r="MQX57" s="3112"/>
      <c r="MQY57" s="3112"/>
      <c r="MQZ57" s="3112"/>
      <c r="MRA57" s="3112"/>
      <c r="MRB57" s="3112"/>
      <c r="MRC57" s="3112"/>
      <c r="MRD57" s="3112"/>
      <c r="MRE57" s="3112"/>
      <c r="MRF57" s="3112"/>
      <c r="MRG57" s="3112"/>
      <c r="MRH57" s="3112"/>
      <c r="MRI57" s="3112"/>
      <c r="MRJ57" s="3112"/>
      <c r="MRK57" s="3112"/>
      <c r="MRL57" s="3112"/>
      <c r="MRM57" s="3112"/>
      <c r="MRN57" s="3112"/>
      <c r="MRO57" s="3112"/>
      <c r="MRP57" s="3112"/>
      <c r="MRQ57" s="3112"/>
      <c r="MRR57" s="3112"/>
      <c r="MRS57" s="3112"/>
      <c r="MRT57" s="3112"/>
      <c r="MRU57" s="3112"/>
      <c r="MRV57" s="3112"/>
      <c r="MRW57" s="3112"/>
      <c r="MRX57" s="3112"/>
      <c r="MRY57" s="3112"/>
      <c r="MRZ57" s="3112"/>
      <c r="MSA57" s="3112"/>
      <c r="MSB57" s="3112"/>
      <c r="MSC57" s="3112"/>
      <c r="MSD57" s="3112"/>
      <c r="MSE57" s="3112"/>
      <c r="MSF57" s="3112"/>
      <c r="MSG57" s="3112"/>
      <c r="MSH57" s="3112"/>
      <c r="MSI57" s="3112"/>
      <c r="MSJ57" s="3112"/>
      <c r="MSK57" s="3112"/>
      <c r="MSL57" s="3112"/>
      <c r="MSM57" s="3112"/>
      <c r="MSN57" s="3112"/>
      <c r="MSO57" s="3112"/>
      <c r="MSP57" s="3112"/>
      <c r="MSQ57" s="3112"/>
      <c r="MSR57" s="3112"/>
      <c r="MSS57" s="3112"/>
      <c r="MST57" s="3112"/>
      <c r="MSU57" s="3112"/>
      <c r="MSV57" s="3112"/>
      <c r="MSW57" s="3112"/>
      <c r="MSX57" s="3112"/>
      <c r="MSY57" s="3112"/>
      <c r="MSZ57" s="3112"/>
      <c r="MTA57" s="3112"/>
      <c r="MTB57" s="3112"/>
      <c r="MTC57" s="3112"/>
      <c r="MTD57" s="3112"/>
      <c r="MTE57" s="3112"/>
      <c r="MTF57" s="3112"/>
      <c r="MTG57" s="3112"/>
      <c r="MTH57" s="3112"/>
      <c r="MTI57" s="3112"/>
      <c r="MTJ57" s="3112"/>
      <c r="MTK57" s="3112"/>
      <c r="MTL57" s="3112"/>
      <c r="MTM57" s="3112"/>
      <c r="MTN57" s="3112"/>
      <c r="MTO57" s="3112"/>
      <c r="MTP57" s="3112"/>
      <c r="MTQ57" s="3112"/>
      <c r="MTR57" s="3112"/>
      <c r="MTS57" s="3112"/>
      <c r="MTT57" s="3112"/>
      <c r="MTU57" s="3112"/>
      <c r="MTV57" s="3112"/>
      <c r="MTW57" s="3112"/>
      <c r="MTX57" s="3112"/>
      <c r="MTY57" s="3112"/>
      <c r="MTZ57" s="3112"/>
      <c r="MUA57" s="3112"/>
      <c r="MUB57" s="3112"/>
      <c r="MUC57" s="3112"/>
      <c r="MUD57" s="3112"/>
      <c r="MUE57" s="3112"/>
      <c r="MUF57" s="3112"/>
      <c r="MUG57" s="3112"/>
      <c r="MUH57" s="3112"/>
      <c r="MUI57" s="3112"/>
      <c r="MUJ57" s="3112"/>
      <c r="MUK57" s="3112"/>
      <c r="MUL57" s="3112"/>
      <c r="MUM57" s="3112"/>
      <c r="MUN57" s="3112"/>
      <c r="MUO57" s="3112"/>
      <c r="MUP57" s="3112"/>
      <c r="MUQ57" s="3112"/>
      <c r="MUR57" s="3112"/>
      <c r="MUS57" s="3112"/>
      <c r="MUT57" s="3112"/>
      <c r="MUU57" s="3112"/>
      <c r="MUV57" s="3112"/>
      <c r="MUW57" s="3112"/>
      <c r="MUX57" s="3112"/>
      <c r="MUY57" s="3112"/>
      <c r="MUZ57" s="3112"/>
      <c r="MVA57" s="3112"/>
      <c r="MVB57" s="3112"/>
      <c r="MVC57" s="3112"/>
      <c r="MVD57" s="3112"/>
      <c r="MVE57" s="3112"/>
      <c r="MVF57" s="3112"/>
      <c r="MVG57" s="3112"/>
      <c r="MVH57" s="3112"/>
      <c r="MVI57" s="3112"/>
      <c r="MVJ57" s="3112"/>
      <c r="MVK57" s="3112"/>
      <c r="MVL57" s="3112"/>
      <c r="MVM57" s="3112"/>
      <c r="MVN57" s="3112"/>
      <c r="MVO57" s="3112"/>
      <c r="MVP57" s="3112"/>
      <c r="MVQ57" s="3112"/>
      <c r="MVR57" s="3112"/>
      <c r="MVS57" s="3112"/>
      <c r="MVT57" s="3112"/>
      <c r="MVU57" s="3112"/>
      <c r="MVV57" s="3112"/>
      <c r="MVW57" s="3112"/>
      <c r="MVX57" s="3112"/>
      <c r="MVY57" s="3112"/>
      <c r="MVZ57" s="3112"/>
      <c r="MWA57" s="3112"/>
      <c r="MWB57" s="3112"/>
      <c r="MWC57" s="3112"/>
      <c r="MWD57" s="3112"/>
      <c r="MWE57" s="3112"/>
      <c r="MWF57" s="3112"/>
      <c r="MWG57" s="3112"/>
      <c r="MWH57" s="3112"/>
      <c r="MWI57" s="3112"/>
      <c r="MWJ57" s="3112"/>
      <c r="MWK57" s="3112"/>
      <c r="MWL57" s="3112"/>
      <c r="MWM57" s="3112"/>
      <c r="MWN57" s="3112"/>
      <c r="MWO57" s="3112"/>
      <c r="MWP57" s="3112"/>
      <c r="MWQ57" s="3112"/>
      <c r="MWR57" s="3112"/>
      <c r="MWS57" s="3112"/>
      <c r="MWT57" s="3112"/>
      <c r="MWU57" s="3112"/>
      <c r="MWV57" s="3112"/>
      <c r="MWW57" s="3112"/>
      <c r="MWX57" s="3112"/>
      <c r="MWY57" s="3112"/>
      <c r="MWZ57" s="3112"/>
      <c r="MXA57" s="3112"/>
      <c r="MXB57" s="3112"/>
      <c r="MXC57" s="3112"/>
      <c r="MXD57" s="3112"/>
      <c r="MXE57" s="3112"/>
      <c r="MXF57" s="3112"/>
      <c r="MXG57" s="3112"/>
      <c r="MXH57" s="3112"/>
      <c r="MXI57" s="3112"/>
      <c r="MXJ57" s="3112"/>
      <c r="MXK57" s="3112"/>
      <c r="MXL57" s="3112"/>
      <c r="MXM57" s="3112"/>
      <c r="MXN57" s="3112"/>
      <c r="MXO57" s="3112"/>
      <c r="MXP57" s="3112"/>
      <c r="MXQ57" s="3112"/>
      <c r="MXR57" s="3112"/>
      <c r="MXS57" s="3112"/>
      <c r="MXT57" s="3112"/>
      <c r="MXU57" s="3112"/>
      <c r="MXV57" s="3112"/>
      <c r="MXW57" s="3112"/>
      <c r="MXX57" s="3112"/>
      <c r="MXY57" s="3112"/>
      <c r="MXZ57" s="3112"/>
      <c r="MYA57" s="3112"/>
      <c r="MYB57" s="3112"/>
      <c r="MYC57" s="3112"/>
      <c r="MYD57" s="3112"/>
      <c r="MYE57" s="3112"/>
      <c r="MYF57" s="3112"/>
      <c r="MYG57" s="3112"/>
      <c r="MYH57" s="3112"/>
      <c r="MYI57" s="3112"/>
      <c r="MYJ57" s="3112"/>
      <c r="MYK57" s="3112"/>
      <c r="MYL57" s="3112"/>
      <c r="MYM57" s="3112"/>
      <c r="MYN57" s="3112"/>
      <c r="MYO57" s="3112"/>
      <c r="MYP57" s="3112"/>
      <c r="MYQ57" s="3112"/>
      <c r="MYR57" s="3112"/>
      <c r="MYS57" s="3112"/>
      <c r="MYT57" s="3112"/>
      <c r="MYU57" s="3112"/>
      <c r="MYV57" s="3112"/>
      <c r="MYW57" s="3112"/>
      <c r="MYX57" s="3112"/>
      <c r="MYY57" s="3112"/>
      <c r="MYZ57" s="3112"/>
      <c r="MZA57" s="3112"/>
      <c r="MZB57" s="3112"/>
      <c r="MZC57" s="3112"/>
      <c r="MZD57" s="3112"/>
      <c r="MZE57" s="3112"/>
      <c r="MZF57" s="3112"/>
      <c r="MZG57" s="3112"/>
      <c r="MZH57" s="3112"/>
      <c r="MZI57" s="3112"/>
      <c r="MZJ57" s="3112"/>
      <c r="MZK57" s="3112"/>
      <c r="MZL57" s="3112"/>
      <c r="MZM57" s="3112"/>
      <c r="MZN57" s="3112"/>
      <c r="MZO57" s="3112"/>
      <c r="MZP57" s="3112"/>
      <c r="MZQ57" s="3112"/>
      <c r="MZR57" s="3112"/>
      <c r="MZS57" s="3112"/>
      <c r="MZT57" s="3112"/>
      <c r="MZU57" s="3112"/>
      <c r="MZV57" s="3112"/>
      <c r="MZW57" s="3112"/>
      <c r="MZX57" s="3112"/>
      <c r="MZY57" s="3112"/>
      <c r="MZZ57" s="3112"/>
      <c r="NAA57" s="3112"/>
      <c r="NAB57" s="3112"/>
      <c r="NAC57" s="3112"/>
      <c r="NAD57" s="3112"/>
      <c r="NAE57" s="3112"/>
      <c r="NAF57" s="3112"/>
      <c r="NAG57" s="3112"/>
      <c r="NAH57" s="3112"/>
      <c r="NAI57" s="3112"/>
      <c r="NAJ57" s="3112"/>
      <c r="NAK57" s="3112"/>
      <c r="NAL57" s="3112"/>
      <c r="NAM57" s="3112"/>
      <c r="NAN57" s="3112"/>
      <c r="NAO57" s="3112"/>
      <c r="NAP57" s="3112"/>
      <c r="NAQ57" s="3112"/>
      <c r="NAR57" s="3112"/>
      <c r="NAS57" s="3112"/>
      <c r="NAT57" s="3112"/>
      <c r="NAU57" s="3112"/>
      <c r="NAV57" s="3112"/>
      <c r="NAW57" s="3112"/>
      <c r="NAX57" s="3112"/>
      <c r="NAY57" s="3112"/>
      <c r="NAZ57" s="3112"/>
      <c r="NBA57" s="3112"/>
      <c r="NBB57" s="3112"/>
      <c r="NBC57" s="3112"/>
      <c r="NBD57" s="3112"/>
      <c r="NBE57" s="3112"/>
      <c r="NBF57" s="3112"/>
      <c r="NBG57" s="3112"/>
      <c r="NBH57" s="3112"/>
      <c r="NBI57" s="3112"/>
      <c r="NBJ57" s="3112"/>
      <c r="NBK57" s="3112"/>
      <c r="NBL57" s="3112"/>
      <c r="NBM57" s="3112"/>
      <c r="NBN57" s="3112"/>
      <c r="NBO57" s="3112"/>
      <c r="NBP57" s="3112"/>
      <c r="NBQ57" s="3112"/>
      <c r="NBR57" s="3112"/>
      <c r="NBS57" s="3112"/>
      <c r="NBT57" s="3112"/>
      <c r="NBU57" s="3112"/>
      <c r="NBV57" s="3112"/>
      <c r="NBW57" s="3112"/>
      <c r="NBX57" s="3112"/>
      <c r="NBY57" s="3112"/>
      <c r="NBZ57" s="3112"/>
      <c r="NCA57" s="3112"/>
      <c r="NCB57" s="3112"/>
      <c r="NCC57" s="3112"/>
      <c r="NCD57" s="3112"/>
      <c r="NCE57" s="3112"/>
      <c r="NCF57" s="3112"/>
      <c r="NCG57" s="3112"/>
      <c r="NCH57" s="3112"/>
      <c r="NCI57" s="3112"/>
      <c r="NCJ57" s="3112"/>
      <c r="NCK57" s="3112"/>
      <c r="NCL57" s="3112"/>
      <c r="NCM57" s="3112"/>
      <c r="NCN57" s="3112"/>
      <c r="NCO57" s="3112"/>
      <c r="NCP57" s="3112"/>
      <c r="NCQ57" s="3112"/>
      <c r="NCR57" s="3112"/>
      <c r="NCS57" s="3112"/>
      <c r="NCT57" s="3112"/>
      <c r="NCU57" s="3112"/>
      <c r="NCV57" s="3112"/>
      <c r="NCW57" s="3112"/>
      <c r="NCX57" s="3112"/>
      <c r="NCY57" s="3112"/>
      <c r="NCZ57" s="3112"/>
      <c r="NDA57" s="3112"/>
      <c r="NDB57" s="3112"/>
      <c r="NDC57" s="3112"/>
      <c r="NDD57" s="3112"/>
      <c r="NDE57" s="3112"/>
      <c r="NDF57" s="3112"/>
      <c r="NDG57" s="3112"/>
      <c r="NDH57" s="3112"/>
      <c r="NDI57" s="3112"/>
      <c r="NDJ57" s="3112"/>
      <c r="NDK57" s="3112"/>
      <c r="NDL57" s="3112"/>
      <c r="NDM57" s="3112"/>
      <c r="NDN57" s="3112"/>
      <c r="NDO57" s="3112"/>
      <c r="NDP57" s="3112"/>
      <c r="NDQ57" s="3112"/>
      <c r="NDR57" s="3112"/>
      <c r="NDS57" s="3112"/>
      <c r="NDT57" s="3112"/>
      <c r="NDU57" s="3112"/>
      <c r="NDV57" s="3112"/>
      <c r="NDW57" s="3112"/>
      <c r="NDX57" s="3112"/>
      <c r="NDY57" s="3112"/>
      <c r="NDZ57" s="3112"/>
      <c r="NEA57" s="3112"/>
      <c r="NEB57" s="3112"/>
      <c r="NEC57" s="3112"/>
      <c r="NED57" s="3112"/>
      <c r="NEE57" s="3112"/>
      <c r="NEF57" s="3112"/>
      <c r="NEG57" s="3112"/>
      <c r="NEH57" s="3112"/>
      <c r="NEI57" s="3112"/>
      <c r="NEJ57" s="3112"/>
      <c r="NEK57" s="3112"/>
      <c r="NEL57" s="3112"/>
      <c r="NEM57" s="3112"/>
      <c r="NEN57" s="3112"/>
      <c r="NEO57" s="3112"/>
      <c r="NEP57" s="3112"/>
      <c r="NEQ57" s="3112"/>
      <c r="NER57" s="3112"/>
      <c r="NES57" s="3112"/>
      <c r="NET57" s="3112"/>
      <c r="NEU57" s="3112"/>
      <c r="NEV57" s="3112"/>
      <c r="NEW57" s="3112"/>
      <c r="NEX57" s="3112"/>
      <c r="NEY57" s="3112"/>
      <c r="NEZ57" s="3112"/>
      <c r="NFA57" s="3112"/>
      <c r="NFB57" s="3112"/>
      <c r="NFC57" s="3112"/>
      <c r="NFD57" s="3112"/>
      <c r="NFE57" s="3112"/>
      <c r="NFF57" s="3112"/>
      <c r="NFG57" s="3112"/>
      <c r="NFH57" s="3112"/>
      <c r="NFI57" s="3112"/>
      <c r="NFJ57" s="3112"/>
      <c r="NFK57" s="3112"/>
      <c r="NFL57" s="3112"/>
      <c r="NFM57" s="3112"/>
      <c r="NFN57" s="3112"/>
      <c r="NFO57" s="3112"/>
      <c r="NFP57" s="3112"/>
      <c r="NFQ57" s="3112"/>
      <c r="NFR57" s="3112"/>
      <c r="NFS57" s="3112"/>
      <c r="NFT57" s="3112"/>
      <c r="NFU57" s="3112"/>
      <c r="NFV57" s="3112"/>
      <c r="NFW57" s="3112"/>
      <c r="NFX57" s="3112"/>
      <c r="NFY57" s="3112"/>
      <c r="NFZ57" s="3112"/>
      <c r="NGA57" s="3112"/>
      <c r="NGB57" s="3112"/>
      <c r="NGC57" s="3112"/>
      <c r="NGD57" s="3112"/>
      <c r="NGE57" s="3112"/>
      <c r="NGF57" s="3112"/>
      <c r="NGG57" s="3112"/>
      <c r="NGH57" s="3112"/>
      <c r="NGI57" s="3112"/>
      <c r="NGJ57" s="3112"/>
      <c r="NGK57" s="3112"/>
      <c r="NGL57" s="3112"/>
      <c r="NGM57" s="3112"/>
      <c r="NGN57" s="3112"/>
      <c r="NGO57" s="3112"/>
      <c r="NGP57" s="3112"/>
      <c r="NGQ57" s="3112"/>
      <c r="NGR57" s="3112"/>
      <c r="NGS57" s="3112"/>
      <c r="NGT57" s="3112"/>
      <c r="NGU57" s="3112"/>
      <c r="NGV57" s="3112"/>
      <c r="NGW57" s="3112"/>
      <c r="NGX57" s="3112"/>
      <c r="NGY57" s="3112"/>
      <c r="NGZ57" s="3112"/>
      <c r="NHA57" s="3112"/>
      <c r="NHB57" s="3112"/>
      <c r="NHC57" s="3112"/>
      <c r="NHD57" s="3112"/>
      <c r="NHE57" s="3112"/>
      <c r="NHF57" s="3112"/>
      <c r="NHG57" s="3112"/>
      <c r="NHH57" s="3112"/>
      <c r="NHI57" s="3112"/>
      <c r="NHJ57" s="3112"/>
      <c r="NHK57" s="3112"/>
      <c r="NHL57" s="3112"/>
      <c r="NHM57" s="3112"/>
      <c r="NHN57" s="3112"/>
      <c r="NHO57" s="3112"/>
      <c r="NHP57" s="3112"/>
      <c r="NHQ57" s="3112"/>
      <c r="NHR57" s="3112"/>
      <c r="NHS57" s="3112"/>
      <c r="NHT57" s="3112"/>
      <c r="NHU57" s="3112"/>
      <c r="NHV57" s="3112"/>
      <c r="NHW57" s="3112"/>
      <c r="NHX57" s="3112"/>
      <c r="NHY57" s="3112"/>
      <c r="NHZ57" s="3112"/>
      <c r="NIA57" s="3112"/>
      <c r="NIB57" s="3112"/>
      <c r="NIC57" s="3112"/>
      <c r="NID57" s="3112"/>
      <c r="NIE57" s="3112"/>
      <c r="NIF57" s="3112"/>
      <c r="NIG57" s="3112"/>
      <c r="NIH57" s="3112"/>
      <c r="NII57" s="3112"/>
      <c r="NIJ57" s="3112"/>
      <c r="NIK57" s="3112"/>
      <c r="NIL57" s="3112"/>
      <c r="NIM57" s="3112"/>
      <c r="NIN57" s="3112"/>
      <c r="NIO57" s="3112"/>
      <c r="NIP57" s="3112"/>
      <c r="NIQ57" s="3112"/>
      <c r="NIR57" s="3112"/>
      <c r="NIS57" s="3112"/>
      <c r="NIT57" s="3112"/>
      <c r="NIU57" s="3112"/>
      <c r="NIV57" s="3112"/>
      <c r="NIW57" s="3112"/>
      <c r="NIX57" s="3112"/>
      <c r="NIY57" s="3112"/>
      <c r="NIZ57" s="3112"/>
      <c r="NJA57" s="3112"/>
      <c r="NJB57" s="3112"/>
      <c r="NJC57" s="3112"/>
      <c r="NJD57" s="3112"/>
      <c r="NJE57" s="3112"/>
      <c r="NJF57" s="3112"/>
      <c r="NJG57" s="3112"/>
      <c r="NJH57" s="3112"/>
      <c r="NJI57" s="3112"/>
      <c r="NJJ57" s="3112"/>
      <c r="NJK57" s="3112"/>
      <c r="NJL57" s="3112"/>
      <c r="NJM57" s="3112"/>
      <c r="NJN57" s="3112"/>
      <c r="NJO57" s="3112"/>
      <c r="NJP57" s="3112"/>
      <c r="NJQ57" s="3112"/>
      <c r="NJR57" s="3112"/>
      <c r="NJS57" s="3112"/>
      <c r="NJT57" s="3112"/>
      <c r="NJU57" s="3112"/>
      <c r="NJV57" s="3112"/>
      <c r="NJW57" s="3112"/>
      <c r="NJX57" s="3112"/>
      <c r="NJY57" s="3112"/>
      <c r="NJZ57" s="3112"/>
      <c r="NKA57" s="3112"/>
      <c r="NKB57" s="3112"/>
      <c r="NKC57" s="3112"/>
      <c r="NKD57" s="3112"/>
      <c r="NKE57" s="3112"/>
      <c r="NKF57" s="3112"/>
      <c r="NKG57" s="3112"/>
      <c r="NKH57" s="3112"/>
      <c r="NKI57" s="3112"/>
      <c r="NKJ57" s="3112"/>
      <c r="NKK57" s="3112"/>
      <c r="NKL57" s="3112"/>
      <c r="NKM57" s="3112"/>
      <c r="NKN57" s="3112"/>
      <c r="NKO57" s="3112"/>
      <c r="NKP57" s="3112"/>
      <c r="NKQ57" s="3112"/>
      <c r="NKR57" s="3112"/>
      <c r="NKS57" s="3112"/>
      <c r="NKT57" s="3112"/>
      <c r="NKU57" s="3112"/>
      <c r="NKV57" s="3112"/>
      <c r="NKW57" s="3112"/>
      <c r="NKX57" s="3112"/>
      <c r="NKY57" s="3112"/>
      <c r="NKZ57" s="3112"/>
      <c r="NLA57" s="3112"/>
      <c r="NLB57" s="3112"/>
      <c r="NLC57" s="3112"/>
      <c r="NLD57" s="3112"/>
      <c r="NLE57" s="3112"/>
      <c r="NLF57" s="3112"/>
      <c r="NLG57" s="3112"/>
      <c r="NLH57" s="3112"/>
      <c r="NLI57" s="3112"/>
      <c r="NLJ57" s="3112"/>
      <c r="NLK57" s="3112"/>
      <c r="NLL57" s="3112"/>
      <c r="NLM57" s="3112"/>
      <c r="NLN57" s="3112"/>
      <c r="NLO57" s="3112"/>
      <c r="NLP57" s="3112"/>
      <c r="NLQ57" s="3112"/>
      <c r="NLR57" s="3112"/>
      <c r="NLS57" s="3112"/>
      <c r="NLT57" s="3112"/>
      <c r="NLU57" s="3112"/>
      <c r="NLV57" s="3112"/>
      <c r="NLW57" s="3112"/>
      <c r="NLX57" s="3112"/>
      <c r="NLY57" s="3112"/>
      <c r="NLZ57" s="3112"/>
      <c r="NMA57" s="3112"/>
      <c r="NMB57" s="3112"/>
      <c r="NMC57" s="3112"/>
      <c r="NMD57" s="3112"/>
      <c r="NME57" s="3112"/>
      <c r="NMF57" s="3112"/>
      <c r="NMG57" s="3112"/>
      <c r="NMH57" s="3112"/>
      <c r="NMI57" s="3112"/>
      <c r="NMJ57" s="3112"/>
      <c r="NMK57" s="3112"/>
      <c r="NML57" s="3112"/>
      <c r="NMM57" s="3112"/>
      <c r="NMN57" s="3112"/>
      <c r="NMO57" s="3112"/>
      <c r="NMP57" s="3112"/>
      <c r="NMQ57" s="3112"/>
      <c r="NMR57" s="3112"/>
      <c r="NMS57" s="3112"/>
      <c r="NMT57" s="3112"/>
      <c r="NMU57" s="3112"/>
      <c r="NMV57" s="3112"/>
      <c r="NMW57" s="3112"/>
      <c r="NMX57" s="3112"/>
      <c r="NMY57" s="3112"/>
      <c r="NMZ57" s="3112"/>
      <c r="NNA57" s="3112"/>
      <c r="NNB57" s="3112"/>
      <c r="NNC57" s="3112"/>
      <c r="NND57" s="3112"/>
      <c r="NNE57" s="3112"/>
      <c r="NNF57" s="3112"/>
      <c r="NNG57" s="3112"/>
      <c r="NNH57" s="3112"/>
      <c r="NNI57" s="3112"/>
      <c r="NNJ57" s="3112"/>
      <c r="NNK57" s="3112"/>
      <c r="NNL57" s="3112"/>
      <c r="NNM57" s="3112"/>
      <c r="NNN57" s="3112"/>
      <c r="NNO57" s="3112"/>
      <c r="NNP57" s="3112"/>
      <c r="NNQ57" s="3112"/>
      <c r="NNR57" s="3112"/>
      <c r="NNS57" s="3112"/>
      <c r="NNT57" s="3112"/>
      <c r="NNU57" s="3112"/>
      <c r="NNV57" s="3112"/>
      <c r="NNW57" s="3112"/>
      <c r="NNX57" s="3112"/>
      <c r="NNY57" s="3112"/>
      <c r="NNZ57" s="3112"/>
      <c r="NOA57" s="3112"/>
      <c r="NOB57" s="3112"/>
      <c r="NOC57" s="3112"/>
      <c r="NOD57" s="3112"/>
      <c r="NOE57" s="3112"/>
      <c r="NOF57" s="3112"/>
      <c r="NOG57" s="3112"/>
      <c r="NOH57" s="3112"/>
      <c r="NOI57" s="3112"/>
      <c r="NOJ57" s="3112"/>
      <c r="NOK57" s="3112"/>
      <c r="NOL57" s="3112"/>
      <c r="NOM57" s="3112"/>
      <c r="NON57" s="3112"/>
      <c r="NOO57" s="3112"/>
      <c r="NOP57" s="3112"/>
      <c r="NOQ57" s="3112"/>
      <c r="NOR57" s="3112"/>
      <c r="NOS57" s="3112"/>
      <c r="NOT57" s="3112"/>
      <c r="NOU57" s="3112"/>
      <c r="NOV57" s="3112"/>
      <c r="NOW57" s="3112"/>
      <c r="NOX57" s="3112"/>
      <c r="NOY57" s="3112"/>
      <c r="NOZ57" s="3112"/>
      <c r="NPA57" s="3112"/>
      <c r="NPB57" s="3112"/>
      <c r="NPC57" s="3112"/>
      <c r="NPD57" s="3112"/>
      <c r="NPE57" s="3112"/>
      <c r="NPF57" s="3112"/>
      <c r="NPG57" s="3112"/>
      <c r="NPH57" s="3112"/>
      <c r="NPI57" s="3112"/>
      <c r="NPJ57" s="3112"/>
      <c r="NPK57" s="3112"/>
      <c r="NPL57" s="3112"/>
      <c r="NPM57" s="3112"/>
      <c r="NPN57" s="3112"/>
      <c r="NPO57" s="3112"/>
      <c r="NPP57" s="3112"/>
      <c r="NPQ57" s="3112"/>
      <c r="NPR57" s="3112"/>
      <c r="NPS57" s="3112"/>
      <c r="NPT57" s="3112"/>
      <c r="NPU57" s="3112"/>
      <c r="NPV57" s="3112"/>
      <c r="NPW57" s="3112"/>
      <c r="NPX57" s="3112"/>
      <c r="NPY57" s="3112"/>
      <c r="NPZ57" s="3112"/>
      <c r="NQA57" s="3112"/>
      <c r="NQB57" s="3112"/>
      <c r="NQC57" s="3112"/>
      <c r="NQD57" s="3112"/>
      <c r="NQE57" s="3112"/>
      <c r="NQF57" s="3112"/>
      <c r="NQG57" s="3112"/>
      <c r="NQH57" s="3112"/>
      <c r="NQI57" s="3112"/>
      <c r="NQJ57" s="3112"/>
      <c r="NQK57" s="3112"/>
      <c r="NQL57" s="3112"/>
      <c r="NQM57" s="3112"/>
      <c r="NQN57" s="3112"/>
      <c r="NQO57" s="3112"/>
      <c r="NQP57" s="3112"/>
      <c r="NQQ57" s="3112"/>
      <c r="NQR57" s="3112"/>
      <c r="NQS57" s="3112"/>
      <c r="NQT57" s="3112"/>
      <c r="NQU57" s="3112"/>
      <c r="NQV57" s="3112"/>
      <c r="NQW57" s="3112"/>
      <c r="NQX57" s="3112"/>
      <c r="NQY57" s="3112"/>
      <c r="NQZ57" s="3112"/>
      <c r="NRA57" s="3112"/>
      <c r="NRB57" s="3112"/>
      <c r="NRC57" s="3112"/>
      <c r="NRD57" s="3112"/>
      <c r="NRE57" s="3112"/>
      <c r="NRF57" s="3112"/>
      <c r="NRG57" s="3112"/>
      <c r="NRH57" s="3112"/>
      <c r="NRI57" s="3112"/>
      <c r="NRJ57" s="3112"/>
      <c r="NRK57" s="3112"/>
      <c r="NRL57" s="3112"/>
      <c r="NRM57" s="3112"/>
      <c r="NRN57" s="3112"/>
      <c r="NRO57" s="3112"/>
      <c r="NRP57" s="3112"/>
      <c r="NRQ57" s="3112"/>
      <c r="NRR57" s="3112"/>
      <c r="NRS57" s="3112"/>
      <c r="NRT57" s="3112"/>
      <c r="NRU57" s="3112"/>
      <c r="NRV57" s="3112"/>
      <c r="NRW57" s="3112"/>
      <c r="NRX57" s="3112"/>
      <c r="NRY57" s="3112"/>
      <c r="NRZ57" s="3112"/>
      <c r="NSA57" s="3112"/>
      <c r="NSB57" s="3112"/>
      <c r="NSC57" s="3112"/>
      <c r="NSD57" s="3112"/>
      <c r="NSE57" s="3112"/>
      <c r="NSF57" s="3112"/>
      <c r="NSG57" s="3112"/>
      <c r="NSH57" s="3112"/>
      <c r="NSI57" s="3112"/>
      <c r="NSJ57" s="3112"/>
      <c r="NSK57" s="3112"/>
      <c r="NSL57" s="3112"/>
      <c r="NSM57" s="3112"/>
      <c r="NSN57" s="3112"/>
      <c r="NSO57" s="3112"/>
      <c r="NSP57" s="3112"/>
      <c r="NSQ57" s="3112"/>
      <c r="NSR57" s="3112"/>
      <c r="NSS57" s="3112"/>
      <c r="NST57" s="3112"/>
      <c r="NSU57" s="3112"/>
      <c r="NSV57" s="3112"/>
      <c r="NSW57" s="3112"/>
      <c r="NSX57" s="3112"/>
      <c r="NSY57" s="3112"/>
      <c r="NSZ57" s="3112"/>
      <c r="NTA57" s="3112"/>
      <c r="NTB57" s="3112"/>
      <c r="NTC57" s="3112"/>
      <c r="NTD57" s="3112"/>
      <c r="NTE57" s="3112"/>
      <c r="NTF57" s="3112"/>
      <c r="NTG57" s="3112"/>
      <c r="NTH57" s="3112"/>
      <c r="NTI57" s="3112"/>
      <c r="NTJ57" s="3112"/>
      <c r="NTK57" s="3112"/>
      <c r="NTL57" s="3112"/>
      <c r="NTM57" s="3112"/>
      <c r="NTN57" s="3112"/>
      <c r="NTO57" s="3112"/>
      <c r="NTP57" s="3112"/>
      <c r="NTQ57" s="3112"/>
      <c r="NTR57" s="3112"/>
      <c r="NTS57" s="3112"/>
      <c r="NTT57" s="3112"/>
      <c r="NTU57" s="3112"/>
      <c r="NTV57" s="3112"/>
      <c r="NTW57" s="3112"/>
      <c r="NTX57" s="3112"/>
      <c r="NTY57" s="3112"/>
      <c r="NTZ57" s="3112"/>
      <c r="NUA57" s="3112"/>
      <c r="NUB57" s="3112"/>
      <c r="NUC57" s="3112"/>
      <c r="NUD57" s="3112"/>
      <c r="NUE57" s="3112"/>
      <c r="NUF57" s="3112"/>
      <c r="NUG57" s="3112"/>
      <c r="NUH57" s="3112"/>
      <c r="NUI57" s="3112"/>
      <c r="NUJ57" s="3112"/>
      <c r="NUK57" s="3112"/>
      <c r="NUL57" s="3112"/>
      <c r="NUM57" s="3112"/>
      <c r="NUN57" s="3112"/>
      <c r="NUO57" s="3112"/>
      <c r="NUP57" s="3112"/>
      <c r="NUQ57" s="3112"/>
      <c r="NUR57" s="3112"/>
      <c r="NUS57" s="3112"/>
      <c r="NUT57" s="3112"/>
      <c r="NUU57" s="3112"/>
      <c r="NUV57" s="3112"/>
      <c r="NUW57" s="3112"/>
      <c r="NUX57" s="3112"/>
      <c r="NUY57" s="3112"/>
      <c r="NUZ57" s="3112"/>
      <c r="NVA57" s="3112"/>
      <c r="NVB57" s="3112"/>
      <c r="NVC57" s="3112"/>
      <c r="NVD57" s="3112"/>
      <c r="NVE57" s="3112"/>
      <c r="NVF57" s="3112"/>
      <c r="NVG57" s="3112"/>
      <c r="NVH57" s="3112"/>
      <c r="NVI57" s="3112"/>
      <c r="NVJ57" s="3112"/>
      <c r="NVK57" s="3112"/>
      <c r="NVL57" s="3112"/>
      <c r="NVM57" s="3112"/>
      <c r="NVN57" s="3112"/>
      <c r="NVO57" s="3112"/>
      <c r="NVP57" s="3112"/>
      <c r="NVQ57" s="3112"/>
      <c r="NVR57" s="3112"/>
      <c r="NVS57" s="3112"/>
      <c r="NVT57" s="3112"/>
      <c r="NVU57" s="3112"/>
      <c r="NVV57" s="3112"/>
      <c r="NVW57" s="3112"/>
      <c r="NVX57" s="3112"/>
      <c r="NVY57" s="3112"/>
      <c r="NVZ57" s="3112"/>
      <c r="NWA57" s="3112"/>
      <c r="NWB57" s="3112"/>
      <c r="NWC57" s="3112"/>
      <c r="NWD57" s="3112"/>
      <c r="NWE57" s="3112"/>
      <c r="NWF57" s="3112"/>
      <c r="NWG57" s="3112"/>
      <c r="NWH57" s="3112"/>
      <c r="NWI57" s="3112"/>
      <c r="NWJ57" s="3112"/>
      <c r="NWK57" s="3112"/>
      <c r="NWL57" s="3112"/>
      <c r="NWM57" s="3112"/>
      <c r="NWN57" s="3112"/>
      <c r="NWO57" s="3112"/>
      <c r="NWP57" s="3112"/>
      <c r="NWQ57" s="3112"/>
      <c r="NWR57" s="3112"/>
      <c r="NWS57" s="3112"/>
      <c r="NWT57" s="3112"/>
      <c r="NWU57" s="3112"/>
      <c r="NWV57" s="3112"/>
      <c r="NWW57" s="3112"/>
      <c r="NWX57" s="3112"/>
      <c r="NWY57" s="3112"/>
      <c r="NWZ57" s="3112"/>
      <c r="NXA57" s="3112"/>
      <c r="NXB57" s="3112"/>
      <c r="NXC57" s="3112"/>
      <c r="NXD57" s="3112"/>
      <c r="NXE57" s="3112"/>
      <c r="NXF57" s="3112"/>
      <c r="NXG57" s="3112"/>
      <c r="NXH57" s="3112"/>
      <c r="NXI57" s="3112"/>
      <c r="NXJ57" s="3112"/>
      <c r="NXK57" s="3112"/>
      <c r="NXL57" s="3112"/>
      <c r="NXM57" s="3112"/>
      <c r="NXN57" s="3112"/>
      <c r="NXO57" s="3112"/>
      <c r="NXP57" s="3112"/>
      <c r="NXQ57" s="3112"/>
      <c r="NXR57" s="3112"/>
      <c r="NXS57" s="3112"/>
      <c r="NXT57" s="3112"/>
      <c r="NXU57" s="3112"/>
      <c r="NXV57" s="3112"/>
      <c r="NXW57" s="3112"/>
      <c r="NXX57" s="3112"/>
      <c r="NXY57" s="3112"/>
      <c r="NXZ57" s="3112"/>
      <c r="NYA57" s="3112"/>
      <c r="NYB57" s="3112"/>
      <c r="NYC57" s="3112"/>
      <c r="NYD57" s="3112"/>
      <c r="NYE57" s="3112"/>
      <c r="NYF57" s="3112"/>
      <c r="NYG57" s="3112"/>
      <c r="NYH57" s="3112"/>
      <c r="NYI57" s="3112"/>
      <c r="NYJ57" s="3112"/>
      <c r="NYK57" s="3112"/>
      <c r="NYL57" s="3112"/>
      <c r="NYM57" s="3112"/>
      <c r="NYN57" s="3112"/>
      <c r="NYO57" s="3112"/>
      <c r="NYP57" s="3112"/>
      <c r="NYQ57" s="3112"/>
      <c r="NYR57" s="3112"/>
      <c r="NYS57" s="3112"/>
      <c r="NYT57" s="3112"/>
      <c r="NYU57" s="3112"/>
      <c r="NYV57" s="3112"/>
      <c r="NYW57" s="3112"/>
      <c r="NYX57" s="3112"/>
      <c r="NYY57" s="3112"/>
      <c r="NYZ57" s="3112"/>
      <c r="NZA57" s="3112"/>
      <c r="NZB57" s="3112"/>
      <c r="NZC57" s="3112"/>
      <c r="NZD57" s="3112"/>
      <c r="NZE57" s="3112"/>
      <c r="NZF57" s="3112"/>
      <c r="NZG57" s="3112"/>
      <c r="NZH57" s="3112"/>
      <c r="NZI57" s="3112"/>
      <c r="NZJ57" s="3112"/>
      <c r="NZK57" s="3112"/>
      <c r="NZL57" s="3112"/>
      <c r="NZM57" s="3112"/>
      <c r="NZN57" s="3112"/>
      <c r="NZO57" s="3112"/>
      <c r="NZP57" s="3112"/>
      <c r="NZQ57" s="3112"/>
      <c r="NZR57" s="3112"/>
      <c r="NZS57" s="3112"/>
      <c r="NZT57" s="3112"/>
      <c r="NZU57" s="3112"/>
      <c r="NZV57" s="3112"/>
      <c r="NZW57" s="3112"/>
      <c r="NZX57" s="3112"/>
      <c r="NZY57" s="3112"/>
      <c r="NZZ57" s="3112"/>
      <c r="OAA57" s="3112"/>
      <c r="OAB57" s="3112"/>
      <c r="OAC57" s="3112"/>
      <c r="OAD57" s="3112"/>
      <c r="OAE57" s="3112"/>
      <c r="OAF57" s="3112"/>
      <c r="OAG57" s="3112"/>
      <c r="OAH57" s="3112"/>
      <c r="OAI57" s="3112"/>
      <c r="OAJ57" s="3112"/>
      <c r="OAK57" s="3112"/>
      <c r="OAL57" s="3112"/>
      <c r="OAM57" s="3112"/>
      <c r="OAN57" s="3112"/>
      <c r="OAO57" s="3112"/>
      <c r="OAP57" s="3112"/>
      <c r="OAQ57" s="3112"/>
      <c r="OAR57" s="3112"/>
      <c r="OAS57" s="3112"/>
      <c r="OAT57" s="3112"/>
      <c r="OAU57" s="3112"/>
      <c r="OAV57" s="3112"/>
      <c r="OAW57" s="3112"/>
      <c r="OAX57" s="3112"/>
      <c r="OAY57" s="3112"/>
      <c r="OAZ57" s="3112"/>
      <c r="OBA57" s="3112"/>
      <c r="OBB57" s="3112"/>
      <c r="OBC57" s="3112"/>
      <c r="OBD57" s="3112"/>
      <c r="OBE57" s="3112"/>
      <c r="OBF57" s="3112"/>
      <c r="OBG57" s="3112"/>
      <c r="OBH57" s="3112"/>
      <c r="OBI57" s="3112"/>
      <c r="OBJ57" s="3112"/>
      <c r="OBK57" s="3112"/>
      <c r="OBL57" s="3112"/>
      <c r="OBM57" s="3112"/>
      <c r="OBN57" s="3112"/>
      <c r="OBO57" s="3112"/>
      <c r="OBP57" s="3112"/>
      <c r="OBQ57" s="3112"/>
      <c r="OBR57" s="3112"/>
      <c r="OBS57" s="3112"/>
      <c r="OBT57" s="3112"/>
      <c r="OBU57" s="3112"/>
      <c r="OBV57" s="3112"/>
      <c r="OBW57" s="3112"/>
      <c r="OBX57" s="3112"/>
      <c r="OBY57" s="3112"/>
      <c r="OBZ57" s="3112"/>
      <c r="OCA57" s="3112"/>
      <c r="OCB57" s="3112"/>
      <c r="OCC57" s="3112"/>
      <c r="OCD57" s="3112"/>
      <c r="OCE57" s="3112"/>
      <c r="OCF57" s="3112"/>
      <c r="OCG57" s="3112"/>
      <c r="OCH57" s="3112"/>
      <c r="OCI57" s="3112"/>
      <c r="OCJ57" s="3112"/>
      <c r="OCK57" s="3112"/>
      <c r="OCL57" s="3112"/>
      <c r="OCM57" s="3112"/>
      <c r="OCN57" s="3112"/>
      <c r="OCO57" s="3112"/>
      <c r="OCP57" s="3112"/>
      <c r="OCQ57" s="3112"/>
      <c r="OCR57" s="3112"/>
      <c r="OCS57" s="3112"/>
      <c r="OCT57" s="3112"/>
      <c r="OCU57" s="3112"/>
      <c r="OCV57" s="3112"/>
      <c r="OCW57" s="3112"/>
      <c r="OCX57" s="3112"/>
      <c r="OCY57" s="3112"/>
      <c r="OCZ57" s="3112"/>
      <c r="ODA57" s="3112"/>
      <c r="ODB57" s="3112"/>
      <c r="ODC57" s="3112"/>
      <c r="ODD57" s="3112"/>
      <c r="ODE57" s="3112"/>
      <c r="ODF57" s="3112"/>
      <c r="ODG57" s="3112"/>
      <c r="ODH57" s="3112"/>
      <c r="ODI57" s="3112"/>
      <c r="ODJ57" s="3112"/>
      <c r="ODK57" s="3112"/>
      <c r="ODL57" s="3112"/>
      <c r="ODM57" s="3112"/>
      <c r="ODN57" s="3112"/>
      <c r="ODO57" s="3112"/>
      <c r="ODP57" s="3112"/>
      <c r="ODQ57" s="3112"/>
      <c r="ODR57" s="3112"/>
      <c r="ODS57" s="3112"/>
      <c r="ODT57" s="3112"/>
      <c r="ODU57" s="3112"/>
      <c r="ODV57" s="3112"/>
      <c r="ODW57" s="3112"/>
      <c r="ODX57" s="3112"/>
      <c r="ODY57" s="3112"/>
      <c r="ODZ57" s="3112"/>
      <c r="OEA57" s="3112"/>
      <c r="OEB57" s="3112"/>
      <c r="OEC57" s="3112"/>
      <c r="OED57" s="3112"/>
      <c r="OEE57" s="3112"/>
      <c r="OEF57" s="3112"/>
      <c r="OEG57" s="3112"/>
      <c r="OEH57" s="3112"/>
      <c r="OEI57" s="3112"/>
      <c r="OEJ57" s="3112"/>
      <c r="OEK57" s="3112"/>
      <c r="OEL57" s="3112"/>
      <c r="OEM57" s="3112"/>
      <c r="OEN57" s="3112"/>
      <c r="OEO57" s="3112"/>
      <c r="OEP57" s="3112"/>
      <c r="OEQ57" s="3112"/>
      <c r="OER57" s="3112"/>
      <c r="OES57" s="3112"/>
      <c r="OET57" s="3112"/>
      <c r="OEU57" s="3112"/>
      <c r="OEV57" s="3112"/>
      <c r="OEW57" s="3112"/>
      <c r="OEX57" s="3112"/>
      <c r="OEY57" s="3112"/>
      <c r="OEZ57" s="3112"/>
      <c r="OFA57" s="3112"/>
      <c r="OFB57" s="3112"/>
      <c r="OFC57" s="3112"/>
      <c r="OFD57" s="3112"/>
      <c r="OFE57" s="3112"/>
      <c r="OFF57" s="3112"/>
      <c r="OFG57" s="3112"/>
      <c r="OFH57" s="3112"/>
      <c r="OFI57" s="3112"/>
      <c r="OFJ57" s="3112"/>
      <c r="OFK57" s="3112"/>
      <c r="OFL57" s="3112"/>
      <c r="OFM57" s="3112"/>
      <c r="OFN57" s="3112"/>
      <c r="OFO57" s="3112"/>
      <c r="OFP57" s="3112"/>
      <c r="OFQ57" s="3112"/>
      <c r="OFR57" s="3112"/>
      <c r="OFS57" s="3112"/>
      <c r="OFT57" s="3112"/>
      <c r="OFU57" s="3112"/>
      <c r="OFV57" s="3112"/>
      <c r="OFW57" s="3112"/>
      <c r="OFX57" s="3112"/>
      <c r="OFY57" s="3112"/>
      <c r="OFZ57" s="3112"/>
      <c r="OGA57" s="3112"/>
      <c r="OGB57" s="3112"/>
      <c r="OGC57" s="3112"/>
      <c r="OGD57" s="3112"/>
      <c r="OGE57" s="3112"/>
      <c r="OGF57" s="3112"/>
      <c r="OGG57" s="3112"/>
      <c r="OGH57" s="3112"/>
      <c r="OGI57" s="3112"/>
      <c r="OGJ57" s="3112"/>
      <c r="OGK57" s="3112"/>
      <c r="OGL57" s="3112"/>
      <c r="OGM57" s="3112"/>
      <c r="OGN57" s="3112"/>
      <c r="OGO57" s="3112"/>
      <c r="OGP57" s="3112"/>
      <c r="OGQ57" s="3112"/>
      <c r="OGR57" s="3112"/>
      <c r="OGS57" s="3112"/>
      <c r="OGT57" s="3112"/>
      <c r="OGU57" s="3112"/>
      <c r="OGV57" s="3112"/>
      <c r="OGW57" s="3112"/>
      <c r="OGX57" s="3112"/>
      <c r="OGY57" s="3112"/>
      <c r="OGZ57" s="3112"/>
      <c r="OHA57" s="3112"/>
      <c r="OHB57" s="3112"/>
      <c r="OHC57" s="3112"/>
      <c r="OHD57" s="3112"/>
      <c r="OHE57" s="3112"/>
      <c r="OHF57" s="3112"/>
      <c r="OHG57" s="3112"/>
      <c r="OHH57" s="3112"/>
      <c r="OHI57" s="3112"/>
      <c r="OHJ57" s="3112"/>
      <c r="OHK57" s="3112"/>
      <c r="OHL57" s="3112"/>
      <c r="OHM57" s="3112"/>
      <c r="OHN57" s="3112"/>
      <c r="OHO57" s="3112"/>
      <c r="OHP57" s="3112"/>
      <c r="OHQ57" s="3112"/>
      <c r="OHR57" s="3112"/>
      <c r="OHS57" s="3112"/>
      <c r="OHT57" s="3112"/>
      <c r="OHU57" s="3112"/>
      <c r="OHV57" s="3112"/>
      <c r="OHW57" s="3112"/>
      <c r="OHX57" s="3112"/>
      <c r="OHY57" s="3112"/>
      <c r="OHZ57" s="3112"/>
      <c r="OIA57" s="3112"/>
      <c r="OIB57" s="3112"/>
      <c r="OIC57" s="3112"/>
      <c r="OID57" s="3112"/>
      <c r="OIE57" s="3112"/>
      <c r="OIF57" s="3112"/>
      <c r="OIG57" s="3112"/>
      <c r="OIH57" s="3112"/>
      <c r="OII57" s="3112"/>
      <c r="OIJ57" s="3112"/>
      <c r="OIK57" s="3112"/>
      <c r="OIL57" s="3112"/>
      <c r="OIM57" s="3112"/>
      <c r="OIN57" s="3112"/>
      <c r="OIO57" s="3112"/>
      <c r="OIP57" s="3112"/>
      <c r="OIQ57" s="3112"/>
      <c r="OIR57" s="3112"/>
      <c r="OIS57" s="3112"/>
      <c r="OIT57" s="3112"/>
      <c r="OIU57" s="3112"/>
      <c r="OIV57" s="3112"/>
      <c r="OIW57" s="3112"/>
      <c r="OIX57" s="3112"/>
      <c r="OIY57" s="3112"/>
      <c r="OIZ57" s="3112"/>
      <c r="OJA57" s="3112"/>
      <c r="OJB57" s="3112"/>
      <c r="OJC57" s="3112"/>
      <c r="OJD57" s="3112"/>
      <c r="OJE57" s="3112"/>
      <c r="OJF57" s="3112"/>
      <c r="OJG57" s="3112"/>
      <c r="OJH57" s="3112"/>
      <c r="OJI57" s="3112"/>
      <c r="OJJ57" s="3112"/>
      <c r="OJK57" s="3112"/>
      <c r="OJL57" s="3112"/>
      <c r="OJM57" s="3112"/>
      <c r="OJN57" s="3112"/>
      <c r="OJO57" s="3112"/>
      <c r="OJP57" s="3112"/>
      <c r="OJQ57" s="3112"/>
      <c r="OJR57" s="3112"/>
      <c r="OJS57" s="3112"/>
      <c r="OJT57" s="3112"/>
      <c r="OJU57" s="3112"/>
      <c r="OJV57" s="3112"/>
      <c r="OJW57" s="3112"/>
      <c r="OJX57" s="3112"/>
      <c r="OJY57" s="3112"/>
      <c r="OJZ57" s="3112"/>
      <c r="OKA57" s="3112"/>
      <c r="OKB57" s="3112"/>
      <c r="OKC57" s="3112"/>
      <c r="OKD57" s="3112"/>
      <c r="OKE57" s="3112"/>
      <c r="OKF57" s="3112"/>
      <c r="OKG57" s="3112"/>
      <c r="OKH57" s="3112"/>
      <c r="OKI57" s="3112"/>
      <c r="OKJ57" s="3112"/>
      <c r="OKK57" s="3112"/>
      <c r="OKL57" s="3112"/>
      <c r="OKM57" s="3112"/>
      <c r="OKN57" s="3112"/>
      <c r="OKO57" s="3112"/>
      <c r="OKP57" s="3112"/>
      <c r="OKQ57" s="3112"/>
      <c r="OKR57" s="3112"/>
      <c r="OKS57" s="3112"/>
      <c r="OKT57" s="3112"/>
      <c r="OKU57" s="3112"/>
      <c r="OKV57" s="3112"/>
      <c r="OKW57" s="3112"/>
      <c r="OKX57" s="3112"/>
      <c r="OKY57" s="3112"/>
      <c r="OKZ57" s="3112"/>
      <c r="OLA57" s="3112"/>
      <c r="OLB57" s="3112"/>
      <c r="OLC57" s="3112"/>
      <c r="OLD57" s="3112"/>
      <c r="OLE57" s="3112"/>
      <c r="OLF57" s="3112"/>
      <c r="OLG57" s="3112"/>
      <c r="OLH57" s="3112"/>
      <c r="OLI57" s="3112"/>
      <c r="OLJ57" s="3112"/>
      <c r="OLK57" s="3112"/>
      <c r="OLL57" s="3112"/>
      <c r="OLM57" s="3112"/>
      <c r="OLN57" s="3112"/>
      <c r="OLO57" s="3112"/>
      <c r="OLP57" s="3112"/>
      <c r="OLQ57" s="3112"/>
      <c r="OLR57" s="3112"/>
      <c r="OLS57" s="3112"/>
      <c r="OLT57" s="3112"/>
      <c r="OLU57" s="3112"/>
      <c r="OLV57" s="3112"/>
      <c r="OLW57" s="3112"/>
      <c r="OLX57" s="3112"/>
      <c r="OLY57" s="3112"/>
      <c r="OLZ57" s="3112"/>
      <c r="OMA57" s="3112"/>
      <c r="OMB57" s="3112"/>
      <c r="OMC57" s="3112"/>
      <c r="OMD57" s="3112"/>
      <c r="OME57" s="3112"/>
      <c r="OMF57" s="3112"/>
      <c r="OMG57" s="3112"/>
      <c r="OMH57" s="3112"/>
      <c r="OMI57" s="3112"/>
      <c r="OMJ57" s="3112"/>
      <c r="OMK57" s="3112"/>
      <c r="OML57" s="3112"/>
      <c r="OMM57" s="3112"/>
      <c r="OMN57" s="3112"/>
      <c r="OMO57" s="3112"/>
      <c r="OMP57" s="3112"/>
      <c r="OMQ57" s="3112"/>
      <c r="OMR57" s="3112"/>
      <c r="OMS57" s="3112"/>
      <c r="OMT57" s="3112"/>
      <c r="OMU57" s="3112"/>
      <c r="OMV57" s="3112"/>
      <c r="OMW57" s="3112"/>
      <c r="OMX57" s="3112"/>
      <c r="OMY57" s="3112"/>
      <c r="OMZ57" s="3112"/>
      <c r="ONA57" s="3112"/>
      <c r="ONB57" s="3112"/>
      <c r="ONC57" s="3112"/>
      <c r="OND57" s="3112"/>
      <c r="ONE57" s="3112"/>
      <c r="ONF57" s="3112"/>
      <c r="ONG57" s="3112"/>
      <c r="ONH57" s="3112"/>
      <c r="ONI57" s="3112"/>
      <c r="ONJ57" s="3112"/>
      <c r="ONK57" s="3112"/>
      <c r="ONL57" s="3112"/>
      <c r="ONM57" s="3112"/>
      <c r="ONN57" s="3112"/>
      <c r="ONO57" s="3112"/>
      <c r="ONP57" s="3112"/>
      <c r="ONQ57" s="3112"/>
      <c r="ONR57" s="3112"/>
      <c r="ONS57" s="3112"/>
      <c r="ONT57" s="3112"/>
      <c r="ONU57" s="3112"/>
      <c r="ONV57" s="3112"/>
      <c r="ONW57" s="3112"/>
      <c r="ONX57" s="3112"/>
      <c r="ONY57" s="3112"/>
      <c r="ONZ57" s="3112"/>
      <c r="OOA57" s="3112"/>
      <c r="OOB57" s="3112"/>
      <c r="OOC57" s="3112"/>
      <c r="OOD57" s="3112"/>
      <c r="OOE57" s="3112"/>
      <c r="OOF57" s="3112"/>
      <c r="OOG57" s="3112"/>
      <c r="OOH57" s="3112"/>
      <c r="OOI57" s="3112"/>
      <c r="OOJ57" s="3112"/>
      <c r="OOK57" s="3112"/>
      <c r="OOL57" s="3112"/>
      <c r="OOM57" s="3112"/>
      <c r="OON57" s="3112"/>
      <c r="OOO57" s="3112"/>
      <c r="OOP57" s="3112"/>
      <c r="OOQ57" s="3112"/>
      <c r="OOR57" s="3112"/>
      <c r="OOS57" s="3112"/>
      <c r="OOT57" s="3112"/>
      <c r="OOU57" s="3112"/>
      <c r="OOV57" s="3112"/>
      <c r="OOW57" s="3112"/>
      <c r="OOX57" s="3112"/>
      <c r="OOY57" s="3112"/>
      <c r="OOZ57" s="3112"/>
      <c r="OPA57" s="3112"/>
      <c r="OPB57" s="3112"/>
      <c r="OPC57" s="3112"/>
      <c r="OPD57" s="3112"/>
      <c r="OPE57" s="3112"/>
      <c r="OPF57" s="3112"/>
      <c r="OPG57" s="3112"/>
      <c r="OPH57" s="3112"/>
      <c r="OPI57" s="3112"/>
      <c r="OPJ57" s="3112"/>
      <c r="OPK57" s="3112"/>
      <c r="OPL57" s="3112"/>
      <c r="OPM57" s="3112"/>
      <c r="OPN57" s="3112"/>
      <c r="OPO57" s="3112"/>
      <c r="OPP57" s="3112"/>
      <c r="OPQ57" s="3112"/>
      <c r="OPR57" s="3112"/>
      <c r="OPS57" s="3112"/>
      <c r="OPT57" s="3112"/>
      <c r="OPU57" s="3112"/>
      <c r="OPV57" s="3112"/>
      <c r="OPW57" s="3112"/>
      <c r="OPX57" s="3112"/>
      <c r="OPY57" s="3112"/>
      <c r="OPZ57" s="3112"/>
      <c r="OQA57" s="3112"/>
      <c r="OQB57" s="3112"/>
      <c r="OQC57" s="3112"/>
      <c r="OQD57" s="3112"/>
      <c r="OQE57" s="3112"/>
      <c r="OQF57" s="3112"/>
      <c r="OQG57" s="3112"/>
      <c r="OQH57" s="3112"/>
      <c r="OQI57" s="3112"/>
      <c r="OQJ57" s="3112"/>
      <c r="OQK57" s="3112"/>
      <c r="OQL57" s="3112"/>
      <c r="OQM57" s="3112"/>
      <c r="OQN57" s="3112"/>
      <c r="OQO57" s="3112"/>
      <c r="OQP57" s="3112"/>
      <c r="OQQ57" s="3112"/>
      <c r="OQR57" s="3112"/>
      <c r="OQS57" s="3112"/>
      <c r="OQT57" s="3112"/>
      <c r="OQU57" s="3112"/>
      <c r="OQV57" s="3112"/>
      <c r="OQW57" s="3112"/>
      <c r="OQX57" s="3112"/>
      <c r="OQY57" s="3112"/>
      <c r="OQZ57" s="3112"/>
      <c r="ORA57" s="3112"/>
      <c r="ORB57" s="3112"/>
      <c r="ORC57" s="3112"/>
      <c r="ORD57" s="3112"/>
      <c r="ORE57" s="3112"/>
      <c r="ORF57" s="3112"/>
      <c r="ORG57" s="3112"/>
      <c r="ORH57" s="3112"/>
      <c r="ORI57" s="3112"/>
      <c r="ORJ57" s="3112"/>
      <c r="ORK57" s="3112"/>
      <c r="ORL57" s="3112"/>
      <c r="ORM57" s="3112"/>
      <c r="ORN57" s="3112"/>
      <c r="ORO57" s="3112"/>
      <c r="ORP57" s="3112"/>
      <c r="ORQ57" s="3112"/>
      <c r="ORR57" s="3112"/>
      <c r="ORS57" s="3112"/>
      <c r="ORT57" s="3112"/>
      <c r="ORU57" s="3112"/>
      <c r="ORV57" s="3112"/>
      <c r="ORW57" s="3112"/>
      <c r="ORX57" s="3112"/>
      <c r="ORY57" s="3112"/>
      <c r="ORZ57" s="3112"/>
      <c r="OSA57" s="3112"/>
      <c r="OSB57" s="3112"/>
      <c r="OSC57" s="3112"/>
      <c r="OSD57" s="3112"/>
      <c r="OSE57" s="3112"/>
      <c r="OSF57" s="3112"/>
      <c r="OSG57" s="3112"/>
      <c r="OSH57" s="3112"/>
      <c r="OSI57" s="3112"/>
      <c r="OSJ57" s="3112"/>
      <c r="OSK57" s="3112"/>
      <c r="OSL57" s="3112"/>
      <c r="OSM57" s="3112"/>
      <c r="OSN57" s="3112"/>
      <c r="OSO57" s="3112"/>
      <c r="OSP57" s="3112"/>
      <c r="OSQ57" s="3112"/>
      <c r="OSR57" s="3112"/>
      <c r="OSS57" s="3112"/>
      <c r="OST57" s="3112"/>
      <c r="OSU57" s="3112"/>
      <c r="OSV57" s="3112"/>
      <c r="OSW57" s="3112"/>
      <c r="OSX57" s="3112"/>
      <c r="OSY57" s="3112"/>
      <c r="OSZ57" s="3112"/>
      <c r="OTA57" s="3112"/>
      <c r="OTB57" s="3112"/>
      <c r="OTC57" s="3112"/>
      <c r="OTD57" s="3112"/>
      <c r="OTE57" s="3112"/>
      <c r="OTF57" s="3112"/>
      <c r="OTG57" s="3112"/>
      <c r="OTH57" s="3112"/>
      <c r="OTI57" s="3112"/>
      <c r="OTJ57" s="3112"/>
      <c r="OTK57" s="3112"/>
      <c r="OTL57" s="3112"/>
      <c r="OTM57" s="3112"/>
      <c r="OTN57" s="3112"/>
      <c r="OTO57" s="3112"/>
      <c r="OTP57" s="3112"/>
      <c r="OTQ57" s="3112"/>
      <c r="OTR57" s="3112"/>
      <c r="OTS57" s="3112"/>
      <c r="OTT57" s="3112"/>
      <c r="OTU57" s="3112"/>
      <c r="OTV57" s="3112"/>
      <c r="OTW57" s="3112"/>
      <c r="OTX57" s="3112"/>
      <c r="OTY57" s="3112"/>
      <c r="OTZ57" s="3112"/>
      <c r="OUA57" s="3112"/>
      <c r="OUB57" s="3112"/>
      <c r="OUC57" s="3112"/>
      <c r="OUD57" s="3112"/>
      <c r="OUE57" s="3112"/>
      <c r="OUF57" s="3112"/>
      <c r="OUG57" s="3112"/>
      <c r="OUH57" s="3112"/>
      <c r="OUI57" s="3112"/>
      <c r="OUJ57" s="3112"/>
      <c r="OUK57" s="3112"/>
      <c r="OUL57" s="3112"/>
      <c r="OUM57" s="3112"/>
      <c r="OUN57" s="3112"/>
      <c r="OUO57" s="3112"/>
      <c r="OUP57" s="3112"/>
      <c r="OUQ57" s="3112"/>
      <c r="OUR57" s="3112"/>
      <c r="OUS57" s="3112"/>
      <c r="OUT57" s="3112"/>
      <c r="OUU57" s="3112"/>
      <c r="OUV57" s="3112"/>
      <c r="OUW57" s="3112"/>
      <c r="OUX57" s="3112"/>
      <c r="OUY57" s="3112"/>
      <c r="OUZ57" s="3112"/>
      <c r="OVA57" s="3112"/>
      <c r="OVB57" s="3112"/>
      <c r="OVC57" s="3112"/>
      <c r="OVD57" s="3112"/>
      <c r="OVE57" s="3112"/>
      <c r="OVF57" s="3112"/>
      <c r="OVG57" s="3112"/>
      <c r="OVH57" s="3112"/>
      <c r="OVI57" s="3112"/>
      <c r="OVJ57" s="3112"/>
      <c r="OVK57" s="3112"/>
      <c r="OVL57" s="3112"/>
      <c r="OVM57" s="3112"/>
      <c r="OVN57" s="3112"/>
      <c r="OVO57" s="3112"/>
      <c r="OVP57" s="3112"/>
      <c r="OVQ57" s="3112"/>
      <c r="OVR57" s="3112"/>
      <c r="OVS57" s="3112"/>
      <c r="OVT57" s="3112"/>
      <c r="OVU57" s="3112"/>
      <c r="OVV57" s="3112"/>
      <c r="OVW57" s="3112"/>
      <c r="OVX57" s="3112"/>
      <c r="OVY57" s="3112"/>
      <c r="OVZ57" s="3112"/>
      <c r="OWA57" s="3112"/>
      <c r="OWB57" s="3112"/>
      <c r="OWC57" s="3112"/>
      <c r="OWD57" s="3112"/>
      <c r="OWE57" s="3112"/>
      <c r="OWF57" s="3112"/>
      <c r="OWG57" s="3112"/>
      <c r="OWH57" s="3112"/>
      <c r="OWI57" s="3112"/>
      <c r="OWJ57" s="3112"/>
      <c r="OWK57" s="3112"/>
      <c r="OWL57" s="3112"/>
      <c r="OWM57" s="3112"/>
      <c r="OWN57" s="3112"/>
      <c r="OWO57" s="3112"/>
      <c r="OWP57" s="3112"/>
      <c r="OWQ57" s="3112"/>
      <c r="OWR57" s="3112"/>
      <c r="OWS57" s="3112"/>
      <c r="OWT57" s="3112"/>
      <c r="OWU57" s="3112"/>
      <c r="OWV57" s="3112"/>
      <c r="OWW57" s="3112"/>
      <c r="OWX57" s="3112"/>
      <c r="OWY57" s="3112"/>
      <c r="OWZ57" s="3112"/>
      <c r="OXA57" s="3112"/>
      <c r="OXB57" s="3112"/>
      <c r="OXC57" s="3112"/>
      <c r="OXD57" s="3112"/>
      <c r="OXE57" s="3112"/>
      <c r="OXF57" s="3112"/>
      <c r="OXG57" s="3112"/>
      <c r="OXH57" s="3112"/>
      <c r="OXI57" s="3112"/>
      <c r="OXJ57" s="3112"/>
      <c r="OXK57" s="3112"/>
      <c r="OXL57" s="3112"/>
      <c r="OXM57" s="3112"/>
      <c r="OXN57" s="3112"/>
      <c r="OXO57" s="3112"/>
      <c r="OXP57" s="3112"/>
      <c r="OXQ57" s="3112"/>
      <c r="OXR57" s="3112"/>
      <c r="OXS57" s="3112"/>
      <c r="OXT57" s="3112"/>
      <c r="OXU57" s="3112"/>
      <c r="OXV57" s="3112"/>
      <c r="OXW57" s="3112"/>
      <c r="OXX57" s="3112"/>
      <c r="OXY57" s="3112"/>
      <c r="OXZ57" s="3112"/>
      <c r="OYA57" s="3112"/>
      <c r="OYB57" s="3112"/>
      <c r="OYC57" s="3112"/>
      <c r="OYD57" s="3112"/>
      <c r="OYE57" s="3112"/>
      <c r="OYF57" s="3112"/>
      <c r="OYG57" s="3112"/>
      <c r="OYH57" s="3112"/>
      <c r="OYI57" s="3112"/>
      <c r="OYJ57" s="3112"/>
      <c r="OYK57" s="3112"/>
      <c r="OYL57" s="3112"/>
      <c r="OYM57" s="3112"/>
      <c r="OYN57" s="3112"/>
      <c r="OYO57" s="3112"/>
      <c r="OYP57" s="3112"/>
      <c r="OYQ57" s="3112"/>
      <c r="OYR57" s="3112"/>
      <c r="OYS57" s="3112"/>
      <c r="OYT57" s="3112"/>
      <c r="OYU57" s="3112"/>
      <c r="OYV57" s="3112"/>
      <c r="OYW57" s="3112"/>
      <c r="OYX57" s="3112"/>
      <c r="OYY57" s="3112"/>
      <c r="OYZ57" s="3112"/>
      <c r="OZA57" s="3112"/>
      <c r="OZB57" s="3112"/>
      <c r="OZC57" s="3112"/>
      <c r="OZD57" s="3112"/>
      <c r="OZE57" s="3112"/>
      <c r="OZF57" s="3112"/>
      <c r="OZG57" s="3112"/>
      <c r="OZH57" s="3112"/>
      <c r="OZI57" s="3112"/>
      <c r="OZJ57" s="3112"/>
      <c r="OZK57" s="3112"/>
      <c r="OZL57" s="3112"/>
      <c r="OZM57" s="3112"/>
      <c r="OZN57" s="3112"/>
      <c r="OZO57" s="3112"/>
      <c r="OZP57" s="3112"/>
      <c r="OZQ57" s="3112"/>
      <c r="OZR57" s="3112"/>
      <c r="OZS57" s="3112"/>
      <c r="OZT57" s="3112"/>
      <c r="OZU57" s="3112"/>
      <c r="OZV57" s="3112"/>
      <c r="OZW57" s="3112"/>
      <c r="OZX57" s="3112"/>
      <c r="OZY57" s="3112"/>
      <c r="OZZ57" s="3112"/>
      <c r="PAA57" s="3112"/>
      <c r="PAB57" s="3112"/>
      <c r="PAC57" s="3112"/>
      <c r="PAD57" s="3112"/>
      <c r="PAE57" s="3112"/>
      <c r="PAF57" s="3112"/>
      <c r="PAG57" s="3112"/>
      <c r="PAH57" s="3112"/>
      <c r="PAI57" s="3112"/>
      <c r="PAJ57" s="3112"/>
      <c r="PAK57" s="3112"/>
      <c r="PAL57" s="3112"/>
      <c r="PAM57" s="3112"/>
      <c r="PAN57" s="3112"/>
      <c r="PAO57" s="3112"/>
      <c r="PAP57" s="3112"/>
      <c r="PAQ57" s="3112"/>
      <c r="PAR57" s="3112"/>
      <c r="PAS57" s="3112"/>
      <c r="PAT57" s="3112"/>
      <c r="PAU57" s="3112"/>
      <c r="PAV57" s="3112"/>
      <c r="PAW57" s="3112"/>
      <c r="PAX57" s="3112"/>
      <c r="PAY57" s="3112"/>
      <c r="PAZ57" s="3112"/>
      <c r="PBA57" s="3112"/>
      <c r="PBB57" s="3112"/>
      <c r="PBC57" s="3112"/>
      <c r="PBD57" s="3112"/>
      <c r="PBE57" s="3112"/>
      <c r="PBF57" s="3112"/>
      <c r="PBG57" s="3112"/>
      <c r="PBH57" s="3112"/>
      <c r="PBI57" s="3112"/>
      <c r="PBJ57" s="3112"/>
      <c r="PBK57" s="3112"/>
      <c r="PBL57" s="3112"/>
      <c r="PBM57" s="3112"/>
      <c r="PBN57" s="3112"/>
      <c r="PBO57" s="3112"/>
      <c r="PBP57" s="3112"/>
      <c r="PBQ57" s="3112"/>
      <c r="PBR57" s="3112"/>
      <c r="PBS57" s="3112"/>
      <c r="PBT57" s="3112"/>
      <c r="PBU57" s="3112"/>
      <c r="PBV57" s="3112"/>
      <c r="PBW57" s="3112"/>
      <c r="PBX57" s="3112"/>
      <c r="PBY57" s="3112"/>
      <c r="PBZ57" s="3112"/>
      <c r="PCA57" s="3112"/>
      <c r="PCB57" s="3112"/>
      <c r="PCC57" s="3112"/>
      <c r="PCD57" s="3112"/>
      <c r="PCE57" s="3112"/>
      <c r="PCF57" s="3112"/>
      <c r="PCG57" s="3112"/>
      <c r="PCH57" s="3112"/>
      <c r="PCI57" s="3112"/>
      <c r="PCJ57" s="3112"/>
      <c r="PCK57" s="3112"/>
      <c r="PCL57" s="3112"/>
      <c r="PCM57" s="3112"/>
      <c r="PCN57" s="3112"/>
      <c r="PCO57" s="3112"/>
      <c r="PCP57" s="3112"/>
      <c r="PCQ57" s="3112"/>
      <c r="PCR57" s="3112"/>
      <c r="PCS57" s="3112"/>
      <c r="PCT57" s="3112"/>
      <c r="PCU57" s="3112"/>
      <c r="PCV57" s="3112"/>
      <c r="PCW57" s="3112"/>
      <c r="PCX57" s="3112"/>
      <c r="PCY57" s="3112"/>
      <c r="PCZ57" s="3112"/>
      <c r="PDA57" s="3112"/>
      <c r="PDB57" s="3112"/>
      <c r="PDC57" s="3112"/>
      <c r="PDD57" s="3112"/>
      <c r="PDE57" s="3112"/>
      <c r="PDF57" s="3112"/>
      <c r="PDG57" s="3112"/>
      <c r="PDH57" s="3112"/>
      <c r="PDI57" s="3112"/>
      <c r="PDJ57" s="3112"/>
      <c r="PDK57" s="3112"/>
      <c r="PDL57" s="3112"/>
      <c r="PDM57" s="3112"/>
      <c r="PDN57" s="3112"/>
      <c r="PDO57" s="3112"/>
      <c r="PDP57" s="3112"/>
      <c r="PDQ57" s="3112"/>
      <c r="PDR57" s="3112"/>
      <c r="PDS57" s="3112"/>
      <c r="PDT57" s="3112"/>
      <c r="PDU57" s="3112"/>
      <c r="PDV57" s="3112"/>
      <c r="PDW57" s="3112"/>
      <c r="PDX57" s="3112"/>
      <c r="PDY57" s="3112"/>
      <c r="PDZ57" s="3112"/>
      <c r="PEA57" s="3112"/>
      <c r="PEB57" s="3112"/>
      <c r="PEC57" s="3112"/>
      <c r="PED57" s="3112"/>
      <c r="PEE57" s="3112"/>
      <c r="PEF57" s="3112"/>
      <c r="PEG57" s="3112"/>
      <c r="PEH57" s="3112"/>
      <c r="PEI57" s="3112"/>
      <c r="PEJ57" s="3112"/>
      <c r="PEK57" s="3112"/>
      <c r="PEL57" s="3112"/>
      <c r="PEM57" s="3112"/>
      <c r="PEN57" s="3112"/>
      <c r="PEO57" s="3112"/>
      <c r="PEP57" s="3112"/>
      <c r="PEQ57" s="3112"/>
      <c r="PER57" s="3112"/>
      <c r="PES57" s="3112"/>
      <c r="PET57" s="3112"/>
      <c r="PEU57" s="3112"/>
      <c r="PEV57" s="3112"/>
      <c r="PEW57" s="3112"/>
      <c r="PEX57" s="3112"/>
      <c r="PEY57" s="3112"/>
      <c r="PEZ57" s="3112"/>
      <c r="PFA57" s="3112"/>
      <c r="PFB57" s="3112"/>
      <c r="PFC57" s="3112"/>
      <c r="PFD57" s="3112"/>
      <c r="PFE57" s="3112"/>
      <c r="PFF57" s="3112"/>
      <c r="PFG57" s="3112"/>
      <c r="PFH57" s="3112"/>
      <c r="PFI57" s="3112"/>
      <c r="PFJ57" s="3112"/>
      <c r="PFK57" s="3112"/>
      <c r="PFL57" s="3112"/>
      <c r="PFM57" s="3112"/>
      <c r="PFN57" s="3112"/>
      <c r="PFO57" s="3112"/>
      <c r="PFP57" s="3112"/>
      <c r="PFQ57" s="3112"/>
      <c r="PFR57" s="3112"/>
      <c r="PFS57" s="3112"/>
      <c r="PFT57" s="3112"/>
      <c r="PFU57" s="3112"/>
      <c r="PFV57" s="3112"/>
      <c r="PFW57" s="3112"/>
      <c r="PFX57" s="3112"/>
      <c r="PFY57" s="3112"/>
      <c r="PFZ57" s="3112"/>
      <c r="PGA57" s="3112"/>
      <c r="PGB57" s="3112"/>
      <c r="PGC57" s="3112"/>
      <c r="PGD57" s="3112"/>
      <c r="PGE57" s="3112"/>
      <c r="PGF57" s="3112"/>
      <c r="PGG57" s="3112"/>
      <c r="PGH57" s="3112"/>
      <c r="PGI57" s="3112"/>
      <c r="PGJ57" s="3112"/>
      <c r="PGK57" s="3112"/>
      <c r="PGL57" s="3112"/>
      <c r="PGM57" s="3112"/>
      <c r="PGN57" s="3112"/>
      <c r="PGO57" s="3112"/>
      <c r="PGP57" s="3112"/>
      <c r="PGQ57" s="3112"/>
      <c r="PGR57" s="3112"/>
      <c r="PGS57" s="3112"/>
      <c r="PGT57" s="3112"/>
      <c r="PGU57" s="3112"/>
      <c r="PGV57" s="3112"/>
      <c r="PGW57" s="3112"/>
      <c r="PGX57" s="3112"/>
      <c r="PGY57" s="3112"/>
      <c r="PGZ57" s="3112"/>
      <c r="PHA57" s="3112"/>
      <c r="PHB57" s="3112"/>
      <c r="PHC57" s="3112"/>
      <c r="PHD57" s="3112"/>
      <c r="PHE57" s="3112"/>
      <c r="PHF57" s="3112"/>
      <c r="PHG57" s="3112"/>
      <c r="PHH57" s="3112"/>
      <c r="PHI57" s="3112"/>
      <c r="PHJ57" s="3112"/>
      <c r="PHK57" s="3112"/>
      <c r="PHL57" s="3112"/>
      <c r="PHM57" s="3112"/>
      <c r="PHN57" s="3112"/>
      <c r="PHO57" s="3112"/>
      <c r="PHP57" s="3112"/>
      <c r="PHQ57" s="3112"/>
      <c r="PHR57" s="3112"/>
      <c r="PHS57" s="3112"/>
      <c r="PHT57" s="3112"/>
      <c r="PHU57" s="3112"/>
      <c r="PHV57" s="3112"/>
      <c r="PHW57" s="3112"/>
      <c r="PHX57" s="3112"/>
      <c r="PHY57" s="3112"/>
      <c r="PHZ57" s="3112"/>
      <c r="PIA57" s="3112"/>
      <c r="PIB57" s="3112"/>
      <c r="PIC57" s="3112"/>
      <c r="PID57" s="3112"/>
      <c r="PIE57" s="3112"/>
      <c r="PIF57" s="3112"/>
      <c r="PIG57" s="3112"/>
      <c r="PIH57" s="3112"/>
      <c r="PII57" s="3112"/>
      <c r="PIJ57" s="3112"/>
      <c r="PIK57" s="3112"/>
      <c r="PIL57" s="3112"/>
      <c r="PIM57" s="3112"/>
      <c r="PIN57" s="3112"/>
      <c r="PIO57" s="3112"/>
      <c r="PIP57" s="3112"/>
      <c r="PIQ57" s="3112"/>
      <c r="PIR57" s="3112"/>
      <c r="PIS57" s="3112"/>
      <c r="PIT57" s="3112"/>
      <c r="PIU57" s="3112"/>
      <c r="PIV57" s="3112"/>
      <c r="PIW57" s="3112"/>
      <c r="PIX57" s="3112"/>
      <c r="PIY57" s="3112"/>
      <c r="PIZ57" s="3112"/>
      <c r="PJA57" s="3112"/>
      <c r="PJB57" s="3112"/>
      <c r="PJC57" s="3112"/>
      <c r="PJD57" s="3112"/>
      <c r="PJE57" s="3112"/>
      <c r="PJF57" s="3112"/>
      <c r="PJG57" s="3112"/>
      <c r="PJH57" s="3112"/>
      <c r="PJI57" s="3112"/>
      <c r="PJJ57" s="3112"/>
      <c r="PJK57" s="3112"/>
      <c r="PJL57" s="3112"/>
      <c r="PJM57" s="3112"/>
      <c r="PJN57" s="3112"/>
      <c r="PJO57" s="3112"/>
      <c r="PJP57" s="3112"/>
      <c r="PJQ57" s="3112"/>
      <c r="PJR57" s="3112"/>
      <c r="PJS57" s="3112"/>
      <c r="PJT57" s="3112"/>
      <c r="PJU57" s="3112"/>
      <c r="PJV57" s="3112"/>
      <c r="PJW57" s="3112"/>
      <c r="PJX57" s="3112"/>
      <c r="PJY57" s="3112"/>
      <c r="PJZ57" s="3112"/>
      <c r="PKA57" s="3112"/>
      <c r="PKB57" s="3112"/>
      <c r="PKC57" s="3112"/>
      <c r="PKD57" s="3112"/>
      <c r="PKE57" s="3112"/>
      <c r="PKF57" s="3112"/>
      <c r="PKG57" s="3112"/>
      <c r="PKH57" s="3112"/>
      <c r="PKI57" s="3112"/>
      <c r="PKJ57" s="3112"/>
      <c r="PKK57" s="3112"/>
      <c r="PKL57" s="3112"/>
      <c r="PKM57" s="3112"/>
      <c r="PKN57" s="3112"/>
      <c r="PKO57" s="3112"/>
      <c r="PKP57" s="3112"/>
      <c r="PKQ57" s="3112"/>
      <c r="PKR57" s="3112"/>
      <c r="PKS57" s="3112"/>
      <c r="PKT57" s="3112"/>
      <c r="PKU57" s="3112"/>
      <c r="PKV57" s="3112"/>
      <c r="PKW57" s="3112"/>
      <c r="PKX57" s="3112"/>
      <c r="PKY57" s="3112"/>
      <c r="PKZ57" s="3112"/>
      <c r="PLA57" s="3112"/>
      <c r="PLB57" s="3112"/>
      <c r="PLC57" s="3112"/>
      <c r="PLD57" s="3112"/>
      <c r="PLE57" s="3112"/>
      <c r="PLF57" s="3112"/>
      <c r="PLG57" s="3112"/>
      <c r="PLH57" s="3112"/>
      <c r="PLI57" s="3112"/>
      <c r="PLJ57" s="3112"/>
      <c r="PLK57" s="3112"/>
      <c r="PLL57" s="3112"/>
      <c r="PLM57" s="3112"/>
      <c r="PLN57" s="3112"/>
      <c r="PLO57" s="3112"/>
      <c r="PLP57" s="3112"/>
      <c r="PLQ57" s="3112"/>
      <c r="PLR57" s="3112"/>
      <c r="PLS57" s="3112"/>
      <c r="PLT57" s="3112"/>
      <c r="PLU57" s="3112"/>
      <c r="PLV57" s="3112"/>
      <c r="PLW57" s="3112"/>
      <c r="PLX57" s="3112"/>
      <c r="PLY57" s="3112"/>
      <c r="PLZ57" s="3112"/>
      <c r="PMA57" s="3112"/>
      <c r="PMB57" s="3112"/>
      <c r="PMC57" s="3112"/>
      <c r="PMD57" s="3112"/>
      <c r="PME57" s="3112"/>
      <c r="PMF57" s="3112"/>
      <c r="PMG57" s="3112"/>
      <c r="PMH57" s="3112"/>
      <c r="PMI57" s="3112"/>
      <c r="PMJ57" s="3112"/>
      <c r="PMK57" s="3112"/>
      <c r="PML57" s="3112"/>
      <c r="PMM57" s="3112"/>
      <c r="PMN57" s="3112"/>
      <c r="PMO57" s="3112"/>
      <c r="PMP57" s="3112"/>
      <c r="PMQ57" s="3112"/>
      <c r="PMR57" s="3112"/>
      <c r="PMS57" s="3112"/>
      <c r="PMT57" s="3112"/>
      <c r="PMU57" s="3112"/>
      <c r="PMV57" s="3112"/>
      <c r="PMW57" s="3112"/>
      <c r="PMX57" s="3112"/>
      <c r="PMY57" s="3112"/>
      <c r="PMZ57" s="3112"/>
      <c r="PNA57" s="3112"/>
      <c r="PNB57" s="3112"/>
      <c r="PNC57" s="3112"/>
      <c r="PND57" s="3112"/>
      <c r="PNE57" s="3112"/>
      <c r="PNF57" s="3112"/>
      <c r="PNG57" s="3112"/>
      <c r="PNH57" s="3112"/>
      <c r="PNI57" s="3112"/>
      <c r="PNJ57" s="3112"/>
      <c r="PNK57" s="3112"/>
      <c r="PNL57" s="3112"/>
      <c r="PNM57" s="3112"/>
      <c r="PNN57" s="3112"/>
      <c r="PNO57" s="3112"/>
      <c r="PNP57" s="3112"/>
      <c r="PNQ57" s="3112"/>
      <c r="PNR57" s="3112"/>
      <c r="PNS57" s="3112"/>
      <c r="PNT57" s="3112"/>
      <c r="PNU57" s="3112"/>
      <c r="PNV57" s="3112"/>
      <c r="PNW57" s="3112"/>
      <c r="PNX57" s="3112"/>
      <c r="PNY57" s="3112"/>
      <c r="PNZ57" s="3112"/>
      <c r="POA57" s="3112"/>
      <c r="POB57" s="3112"/>
      <c r="POC57" s="3112"/>
      <c r="POD57" s="3112"/>
      <c r="POE57" s="3112"/>
      <c r="POF57" s="3112"/>
      <c r="POG57" s="3112"/>
      <c r="POH57" s="3112"/>
      <c r="POI57" s="3112"/>
      <c r="POJ57" s="3112"/>
      <c r="POK57" s="3112"/>
      <c r="POL57" s="3112"/>
      <c r="POM57" s="3112"/>
      <c r="PON57" s="3112"/>
      <c r="POO57" s="3112"/>
      <c r="POP57" s="3112"/>
      <c r="POQ57" s="3112"/>
      <c r="POR57" s="3112"/>
      <c r="POS57" s="3112"/>
      <c r="POT57" s="3112"/>
      <c r="POU57" s="3112"/>
      <c r="POV57" s="3112"/>
      <c r="POW57" s="3112"/>
      <c r="POX57" s="3112"/>
      <c r="POY57" s="3112"/>
      <c r="POZ57" s="3112"/>
      <c r="PPA57" s="3112"/>
      <c r="PPB57" s="3112"/>
      <c r="PPC57" s="3112"/>
      <c r="PPD57" s="3112"/>
      <c r="PPE57" s="3112"/>
      <c r="PPF57" s="3112"/>
      <c r="PPG57" s="3112"/>
      <c r="PPH57" s="3112"/>
      <c r="PPI57" s="3112"/>
      <c r="PPJ57" s="3112"/>
      <c r="PPK57" s="3112"/>
      <c r="PPL57" s="3112"/>
      <c r="PPM57" s="3112"/>
      <c r="PPN57" s="3112"/>
      <c r="PPO57" s="3112"/>
      <c r="PPP57" s="3112"/>
      <c r="PPQ57" s="3112"/>
      <c r="PPR57" s="3112"/>
      <c r="PPS57" s="3112"/>
      <c r="PPT57" s="3112"/>
      <c r="PPU57" s="3112"/>
      <c r="PPV57" s="3112"/>
      <c r="PPW57" s="3112"/>
      <c r="PPX57" s="3112"/>
      <c r="PPY57" s="3112"/>
      <c r="PPZ57" s="3112"/>
      <c r="PQA57" s="3112"/>
      <c r="PQB57" s="3112"/>
      <c r="PQC57" s="3112"/>
      <c r="PQD57" s="3112"/>
      <c r="PQE57" s="3112"/>
      <c r="PQF57" s="3112"/>
      <c r="PQG57" s="3112"/>
      <c r="PQH57" s="3112"/>
      <c r="PQI57" s="3112"/>
      <c r="PQJ57" s="3112"/>
      <c r="PQK57" s="3112"/>
      <c r="PQL57" s="3112"/>
      <c r="PQM57" s="3112"/>
      <c r="PQN57" s="3112"/>
      <c r="PQO57" s="3112"/>
      <c r="PQP57" s="3112"/>
      <c r="PQQ57" s="3112"/>
      <c r="PQR57" s="3112"/>
      <c r="PQS57" s="3112"/>
      <c r="PQT57" s="3112"/>
      <c r="PQU57" s="3112"/>
      <c r="PQV57" s="3112"/>
      <c r="PQW57" s="3112"/>
      <c r="PQX57" s="3112"/>
      <c r="PQY57" s="3112"/>
      <c r="PQZ57" s="3112"/>
      <c r="PRA57" s="3112"/>
      <c r="PRB57" s="3112"/>
      <c r="PRC57" s="3112"/>
      <c r="PRD57" s="3112"/>
      <c r="PRE57" s="3112"/>
      <c r="PRF57" s="3112"/>
      <c r="PRG57" s="3112"/>
      <c r="PRH57" s="3112"/>
      <c r="PRI57" s="3112"/>
      <c r="PRJ57" s="3112"/>
      <c r="PRK57" s="3112"/>
      <c r="PRL57" s="3112"/>
      <c r="PRM57" s="3112"/>
      <c r="PRN57" s="3112"/>
      <c r="PRO57" s="3112"/>
      <c r="PRP57" s="3112"/>
      <c r="PRQ57" s="3112"/>
      <c r="PRR57" s="3112"/>
      <c r="PRS57" s="3112"/>
      <c r="PRT57" s="3112"/>
      <c r="PRU57" s="3112"/>
      <c r="PRV57" s="3112"/>
      <c r="PRW57" s="3112"/>
      <c r="PRX57" s="3112"/>
      <c r="PRY57" s="3112"/>
      <c r="PRZ57" s="3112"/>
      <c r="PSA57" s="3112"/>
      <c r="PSB57" s="3112"/>
      <c r="PSC57" s="3112"/>
      <c r="PSD57" s="3112"/>
      <c r="PSE57" s="3112"/>
      <c r="PSF57" s="3112"/>
      <c r="PSG57" s="3112"/>
      <c r="PSH57" s="3112"/>
      <c r="PSI57" s="3112"/>
      <c r="PSJ57" s="3112"/>
      <c r="PSK57" s="3112"/>
      <c r="PSL57" s="3112"/>
      <c r="PSM57" s="3112"/>
      <c r="PSN57" s="3112"/>
      <c r="PSO57" s="3112"/>
      <c r="PSP57" s="3112"/>
      <c r="PSQ57" s="3112"/>
      <c r="PSR57" s="3112"/>
      <c r="PSS57" s="3112"/>
      <c r="PST57" s="3112"/>
      <c r="PSU57" s="3112"/>
      <c r="PSV57" s="3112"/>
      <c r="PSW57" s="3112"/>
      <c r="PSX57" s="3112"/>
      <c r="PSY57" s="3112"/>
      <c r="PSZ57" s="3112"/>
      <c r="PTA57" s="3112"/>
      <c r="PTB57" s="3112"/>
      <c r="PTC57" s="3112"/>
      <c r="PTD57" s="3112"/>
      <c r="PTE57" s="3112"/>
      <c r="PTF57" s="3112"/>
      <c r="PTG57" s="3112"/>
      <c r="PTH57" s="3112"/>
      <c r="PTI57" s="3112"/>
      <c r="PTJ57" s="3112"/>
      <c r="PTK57" s="3112"/>
      <c r="PTL57" s="3112"/>
      <c r="PTM57" s="3112"/>
      <c r="PTN57" s="3112"/>
      <c r="PTO57" s="3112"/>
      <c r="PTP57" s="3112"/>
      <c r="PTQ57" s="3112"/>
      <c r="PTR57" s="3112"/>
      <c r="PTS57" s="3112"/>
      <c r="PTT57" s="3112"/>
      <c r="PTU57" s="3112"/>
      <c r="PTV57" s="3112"/>
      <c r="PTW57" s="3112"/>
      <c r="PTX57" s="3112"/>
      <c r="PTY57" s="3112"/>
      <c r="PTZ57" s="3112"/>
      <c r="PUA57" s="3112"/>
      <c r="PUB57" s="3112"/>
      <c r="PUC57" s="3112"/>
      <c r="PUD57" s="3112"/>
      <c r="PUE57" s="3112"/>
      <c r="PUF57" s="3112"/>
      <c r="PUG57" s="3112"/>
      <c r="PUH57" s="3112"/>
      <c r="PUI57" s="3112"/>
      <c r="PUJ57" s="3112"/>
      <c r="PUK57" s="3112"/>
      <c r="PUL57" s="3112"/>
      <c r="PUM57" s="3112"/>
      <c r="PUN57" s="3112"/>
      <c r="PUO57" s="3112"/>
      <c r="PUP57" s="3112"/>
      <c r="PUQ57" s="3112"/>
      <c r="PUR57" s="3112"/>
      <c r="PUS57" s="3112"/>
      <c r="PUT57" s="3112"/>
      <c r="PUU57" s="3112"/>
      <c r="PUV57" s="3112"/>
      <c r="PUW57" s="3112"/>
      <c r="PUX57" s="3112"/>
      <c r="PUY57" s="3112"/>
      <c r="PUZ57" s="3112"/>
      <c r="PVA57" s="3112"/>
      <c r="PVB57" s="3112"/>
      <c r="PVC57" s="3112"/>
      <c r="PVD57" s="3112"/>
      <c r="PVE57" s="3112"/>
      <c r="PVF57" s="3112"/>
      <c r="PVG57" s="3112"/>
      <c r="PVH57" s="3112"/>
      <c r="PVI57" s="3112"/>
      <c r="PVJ57" s="3112"/>
      <c r="PVK57" s="3112"/>
      <c r="PVL57" s="3112"/>
      <c r="PVM57" s="3112"/>
      <c r="PVN57" s="3112"/>
      <c r="PVO57" s="3112"/>
      <c r="PVP57" s="3112"/>
      <c r="PVQ57" s="3112"/>
      <c r="PVR57" s="3112"/>
      <c r="PVS57" s="3112"/>
      <c r="PVT57" s="3112"/>
      <c r="PVU57" s="3112"/>
      <c r="PVV57" s="3112"/>
      <c r="PVW57" s="3112"/>
      <c r="PVX57" s="3112"/>
      <c r="PVY57" s="3112"/>
      <c r="PVZ57" s="3112"/>
      <c r="PWA57" s="3112"/>
      <c r="PWB57" s="3112"/>
      <c r="PWC57" s="3112"/>
      <c r="PWD57" s="3112"/>
      <c r="PWE57" s="3112"/>
      <c r="PWF57" s="3112"/>
      <c r="PWG57" s="3112"/>
      <c r="PWH57" s="3112"/>
      <c r="PWI57" s="3112"/>
      <c r="PWJ57" s="3112"/>
      <c r="PWK57" s="3112"/>
      <c r="PWL57" s="3112"/>
      <c r="PWM57" s="3112"/>
      <c r="PWN57" s="3112"/>
      <c r="PWO57" s="3112"/>
      <c r="PWP57" s="3112"/>
      <c r="PWQ57" s="3112"/>
      <c r="PWR57" s="3112"/>
      <c r="PWS57" s="3112"/>
      <c r="PWT57" s="3112"/>
      <c r="PWU57" s="3112"/>
      <c r="PWV57" s="3112"/>
      <c r="PWW57" s="3112"/>
      <c r="PWX57" s="3112"/>
      <c r="PWY57" s="3112"/>
      <c r="PWZ57" s="3112"/>
      <c r="PXA57" s="3112"/>
      <c r="PXB57" s="3112"/>
      <c r="PXC57" s="3112"/>
      <c r="PXD57" s="3112"/>
      <c r="PXE57" s="3112"/>
      <c r="PXF57" s="3112"/>
      <c r="PXG57" s="3112"/>
      <c r="PXH57" s="3112"/>
      <c r="PXI57" s="3112"/>
      <c r="PXJ57" s="3112"/>
      <c r="PXK57" s="3112"/>
      <c r="PXL57" s="3112"/>
      <c r="PXM57" s="3112"/>
      <c r="PXN57" s="3112"/>
      <c r="PXO57" s="3112"/>
      <c r="PXP57" s="3112"/>
      <c r="PXQ57" s="3112"/>
      <c r="PXR57" s="3112"/>
      <c r="PXS57" s="3112"/>
      <c r="PXT57" s="3112"/>
      <c r="PXU57" s="3112"/>
      <c r="PXV57" s="3112"/>
      <c r="PXW57" s="3112"/>
      <c r="PXX57" s="3112"/>
      <c r="PXY57" s="3112"/>
      <c r="PXZ57" s="3112"/>
      <c r="PYA57" s="3112"/>
      <c r="PYB57" s="3112"/>
      <c r="PYC57" s="3112"/>
      <c r="PYD57" s="3112"/>
      <c r="PYE57" s="3112"/>
      <c r="PYF57" s="3112"/>
      <c r="PYG57" s="3112"/>
      <c r="PYH57" s="3112"/>
      <c r="PYI57" s="3112"/>
      <c r="PYJ57" s="3112"/>
      <c r="PYK57" s="3112"/>
      <c r="PYL57" s="3112"/>
      <c r="PYM57" s="3112"/>
      <c r="PYN57" s="3112"/>
      <c r="PYO57" s="3112"/>
      <c r="PYP57" s="3112"/>
      <c r="PYQ57" s="3112"/>
      <c r="PYR57" s="3112"/>
      <c r="PYS57" s="3112"/>
      <c r="PYT57" s="3112"/>
      <c r="PYU57" s="3112"/>
      <c r="PYV57" s="3112"/>
      <c r="PYW57" s="3112"/>
      <c r="PYX57" s="3112"/>
      <c r="PYY57" s="3112"/>
      <c r="PYZ57" s="3112"/>
      <c r="PZA57" s="3112"/>
      <c r="PZB57" s="3112"/>
      <c r="PZC57" s="3112"/>
      <c r="PZD57" s="3112"/>
      <c r="PZE57" s="3112"/>
      <c r="PZF57" s="3112"/>
      <c r="PZG57" s="3112"/>
      <c r="PZH57" s="3112"/>
      <c r="PZI57" s="3112"/>
      <c r="PZJ57" s="3112"/>
      <c r="PZK57" s="3112"/>
      <c r="PZL57" s="3112"/>
      <c r="PZM57" s="3112"/>
      <c r="PZN57" s="3112"/>
      <c r="PZO57" s="3112"/>
      <c r="PZP57" s="3112"/>
      <c r="PZQ57" s="3112"/>
      <c r="PZR57" s="3112"/>
      <c r="PZS57" s="3112"/>
      <c r="PZT57" s="3112"/>
      <c r="PZU57" s="3112"/>
      <c r="PZV57" s="3112"/>
      <c r="PZW57" s="3112"/>
      <c r="PZX57" s="3112"/>
      <c r="PZY57" s="3112"/>
      <c r="PZZ57" s="3112"/>
      <c r="QAA57" s="3112"/>
      <c r="QAB57" s="3112"/>
      <c r="QAC57" s="3112"/>
      <c r="QAD57" s="3112"/>
      <c r="QAE57" s="3112"/>
      <c r="QAF57" s="3112"/>
      <c r="QAG57" s="3112"/>
      <c r="QAH57" s="3112"/>
      <c r="QAI57" s="3112"/>
      <c r="QAJ57" s="3112"/>
      <c r="QAK57" s="3112"/>
      <c r="QAL57" s="3112"/>
      <c r="QAM57" s="3112"/>
      <c r="QAN57" s="3112"/>
      <c r="QAO57" s="3112"/>
      <c r="QAP57" s="3112"/>
      <c r="QAQ57" s="3112"/>
      <c r="QAR57" s="3112"/>
      <c r="QAS57" s="3112"/>
      <c r="QAT57" s="3112"/>
      <c r="QAU57" s="3112"/>
      <c r="QAV57" s="3112"/>
      <c r="QAW57" s="3112"/>
      <c r="QAX57" s="3112"/>
      <c r="QAY57" s="3112"/>
      <c r="QAZ57" s="3112"/>
      <c r="QBA57" s="3112"/>
      <c r="QBB57" s="3112"/>
      <c r="QBC57" s="3112"/>
      <c r="QBD57" s="3112"/>
      <c r="QBE57" s="3112"/>
      <c r="QBF57" s="3112"/>
      <c r="QBG57" s="3112"/>
      <c r="QBH57" s="3112"/>
      <c r="QBI57" s="3112"/>
      <c r="QBJ57" s="3112"/>
      <c r="QBK57" s="3112"/>
      <c r="QBL57" s="3112"/>
      <c r="QBM57" s="3112"/>
      <c r="QBN57" s="3112"/>
      <c r="QBO57" s="3112"/>
      <c r="QBP57" s="3112"/>
      <c r="QBQ57" s="3112"/>
      <c r="QBR57" s="3112"/>
      <c r="QBS57" s="3112"/>
      <c r="QBT57" s="3112"/>
      <c r="QBU57" s="3112"/>
      <c r="QBV57" s="3112"/>
      <c r="QBW57" s="3112"/>
      <c r="QBX57" s="3112"/>
      <c r="QBY57" s="3112"/>
      <c r="QBZ57" s="3112"/>
      <c r="QCA57" s="3112"/>
      <c r="QCB57" s="3112"/>
      <c r="QCC57" s="3112"/>
      <c r="QCD57" s="3112"/>
      <c r="QCE57" s="3112"/>
      <c r="QCF57" s="3112"/>
      <c r="QCG57" s="3112"/>
      <c r="QCH57" s="3112"/>
      <c r="QCI57" s="3112"/>
      <c r="QCJ57" s="3112"/>
      <c r="QCK57" s="3112"/>
      <c r="QCL57" s="3112"/>
      <c r="QCM57" s="3112"/>
      <c r="QCN57" s="3112"/>
      <c r="QCO57" s="3112"/>
      <c r="QCP57" s="3112"/>
      <c r="QCQ57" s="3112"/>
      <c r="QCR57" s="3112"/>
      <c r="QCS57" s="3112"/>
      <c r="QCT57" s="3112"/>
      <c r="QCU57" s="3112"/>
      <c r="QCV57" s="3112"/>
      <c r="QCW57" s="3112"/>
      <c r="QCX57" s="3112"/>
      <c r="QCY57" s="3112"/>
      <c r="QCZ57" s="3112"/>
      <c r="QDA57" s="3112"/>
      <c r="QDB57" s="3112"/>
      <c r="QDC57" s="3112"/>
      <c r="QDD57" s="3112"/>
      <c r="QDE57" s="3112"/>
      <c r="QDF57" s="3112"/>
      <c r="QDG57" s="3112"/>
      <c r="QDH57" s="3112"/>
      <c r="QDI57" s="3112"/>
      <c r="QDJ57" s="3112"/>
      <c r="QDK57" s="3112"/>
      <c r="QDL57" s="3112"/>
      <c r="QDM57" s="3112"/>
      <c r="QDN57" s="3112"/>
      <c r="QDO57" s="3112"/>
      <c r="QDP57" s="3112"/>
      <c r="QDQ57" s="3112"/>
      <c r="QDR57" s="3112"/>
      <c r="QDS57" s="3112"/>
      <c r="QDT57" s="3112"/>
      <c r="QDU57" s="3112"/>
      <c r="QDV57" s="3112"/>
      <c r="QDW57" s="3112"/>
      <c r="QDX57" s="3112"/>
      <c r="QDY57" s="3112"/>
      <c r="QDZ57" s="3112"/>
      <c r="QEA57" s="3112"/>
      <c r="QEB57" s="3112"/>
      <c r="QEC57" s="3112"/>
      <c r="QED57" s="3112"/>
      <c r="QEE57" s="3112"/>
      <c r="QEF57" s="3112"/>
      <c r="QEG57" s="3112"/>
      <c r="QEH57" s="3112"/>
      <c r="QEI57" s="3112"/>
      <c r="QEJ57" s="3112"/>
      <c r="QEK57" s="3112"/>
      <c r="QEL57" s="3112"/>
      <c r="QEM57" s="3112"/>
      <c r="QEN57" s="3112"/>
      <c r="QEO57" s="3112"/>
      <c r="QEP57" s="3112"/>
      <c r="QEQ57" s="3112"/>
      <c r="QER57" s="3112"/>
      <c r="QES57" s="3112"/>
      <c r="QET57" s="3112"/>
      <c r="QEU57" s="3112"/>
      <c r="QEV57" s="3112"/>
      <c r="QEW57" s="3112"/>
      <c r="QEX57" s="3112"/>
      <c r="QEY57" s="3112"/>
      <c r="QEZ57" s="3112"/>
      <c r="QFA57" s="3112"/>
      <c r="QFB57" s="3112"/>
      <c r="QFC57" s="3112"/>
      <c r="QFD57" s="3112"/>
      <c r="QFE57" s="3112"/>
      <c r="QFF57" s="3112"/>
      <c r="QFG57" s="3112"/>
      <c r="QFH57" s="3112"/>
      <c r="QFI57" s="3112"/>
      <c r="QFJ57" s="3112"/>
      <c r="QFK57" s="3112"/>
      <c r="QFL57" s="3112"/>
      <c r="QFM57" s="3112"/>
      <c r="QFN57" s="3112"/>
      <c r="QFO57" s="3112"/>
      <c r="QFP57" s="3112"/>
      <c r="QFQ57" s="3112"/>
      <c r="QFR57" s="3112"/>
      <c r="QFS57" s="3112"/>
      <c r="QFT57" s="3112"/>
      <c r="QFU57" s="3112"/>
      <c r="QFV57" s="3112"/>
      <c r="QFW57" s="3112"/>
      <c r="QFX57" s="3112"/>
      <c r="QFY57" s="3112"/>
      <c r="QFZ57" s="3112"/>
      <c r="QGA57" s="3112"/>
      <c r="QGB57" s="3112"/>
      <c r="QGC57" s="3112"/>
      <c r="QGD57" s="3112"/>
      <c r="QGE57" s="3112"/>
      <c r="QGF57" s="3112"/>
      <c r="QGG57" s="3112"/>
      <c r="QGH57" s="3112"/>
      <c r="QGI57" s="3112"/>
      <c r="QGJ57" s="3112"/>
      <c r="QGK57" s="3112"/>
      <c r="QGL57" s="3112"/>
      <c r="QGM57" s="3112"/>
      <c r="QGN57" s="3112"/>
      <c r="QGO57" s="3112"/>
      <c r="QGP57" s="3112"/>
      <c r="QGQ57" s="3112"/>
      <c r="QGR57" s="3112"/>
      <c r="QGS57" s="3112"/>
      <c r="QGT57" s="3112"/>
      <c r="QGU57" s="3112"/>
      <c r="QGV57" s="3112"/>
      <c r="QGW57" s="3112"/>
      <c r="QGX57" s="3112"/>
      <c r="QGY57" s="3112"/>
      <c r="QGZ57" s="3112"/>
      <c r="QHA57" s="3112"/>
      <c r="QHB57" s="3112"/>
      <c r="QHC57" s="3112"/>
      <c r="QHD57" s="3112"/>
      <c r="QHE57" s="3112"/>
      <c r="QHF57" s="3112"/>
      <c r="QHG57" s="3112"/>
      <c r="QHH57" s="3112"/>
      <c r="QHI57" s="3112"/>
      <c r="QHJ57" s="3112"/>
      <c r="QHK57" s="3112"/>
      <c r="QHL57" s="3112"/>
      <c r="QHM57" s="3112"/>
      <c r="QHN57" s="3112"/>
      <c r="QHO57" s="3112"/>
      <c r="QHP57" s="3112"/>
      <c r="QHQ57" s="3112"/>
      <c r="QHR57" s="3112"/>
      <c r="QHS57" s="3112"/>
      <c r="QHT57" s="3112"/>
      <c r="QHU57" s="3112"/>
      <c r="QHV57" s="3112"/>
      <c r="QHW57" s="3112"/>
      <c r="QHX57" s="3112"/>
      <c r="QHY57" s="3112"/>
      <c r="QHZ57" s="3112"/>
      <c r="QIA57" s="3112"/>
      <c r="QIB57" s="3112"/>
      <c r="QIC57" s="3112"/>
      <c r="QID57" s="3112"/>
      <c r="QIE57" s="3112"/>
      <c r="QIF57" s="3112"/>
      <c r="QIG57" s="3112"/>
      <c r="QIH57" s="3112"/>
      <c r="QII57" s="3112"/>
      <c r="QIJ57" s="3112"/>
      <c r="QIK57" s="3112"/>
      <c r="QIL57" s="3112"/>
      <c r="QIM57" s="3112"/>
      <c r="QIN57" s="3112"/>
      <c r="QIO57" s="3112"/>
      <c r="QIP57" s="3112"/>
      <c r="QIQ57" s="3112"/>
      <c r="QIR57" s="3112"/>
      <c r="QIS57" s="3112"/>
      <c r="QIT57" s="3112"/>
      <c r="QIU57" s="3112"/>
      <c r="QIV57" s="3112"/>
      <c r="QIW57" s="3112"/>
      <c r="QIX57" s="3112"/>
      <c r="QIY57" s="3112"/>
      <c r="QIZ57" s="3112"/>
      <c r="QJA57" s="3112"/>
      <c r="QJB57" s="3112"/>
      <c r="QJC57" s="3112"/>
      <c r="QJD57" s="3112"/>
      <c r="QJE57" s="3112"/>
      <c r="QJF57" s="3112"/>
      <c r="QJG57" s="3112"/>
      <c r="QJH57" s="3112"/>
      <c r="QJI57" s="3112"/>
      <c r="QJJ57" s="3112"/>
      <c r="QJK57" s="3112"/>
      <c r="QJL57" s="3112"/>
      <c r="QJM57" s="3112"/>
      <c r="QJN57" s="3112"/>
      <c r="QJO57" s="3112"/>
      <c r="QJP57" s="3112"/>
      <c r="QJQ57" s="3112"/>
      <c r="QJR57" s="3112"/>
      <c r="QJS57" s="3112"/>
      <c r="QJT57" s="3112"/>
      <c r="QJU57" s="3112"/>
      <c r="QJV57" s="3112"/>
      <c r="QJW57" s="3112"/>
      <c r="QJX57" s="3112"/>
      <c r="QJY57" s="3112"/>
      <c r="QJZ57" s="3112"/>
      <c r="QKA57" s="3112"/>
      <c r="QKB57" s="3112"/>
      <c r="QKC57" s="3112"/>
      <c r="QKD57" s="3112"/>
      <c r="QKE57" s="3112"/>
      <c r="QKF57" s="3112"/>
      <c r="QKG57" s="3112"/>
      <c r="QKH57" s="3112"/>
      <c r="QKI57" s="3112"/>
      <c r="QKJ57" s="3112"/>
      <c r="QKK57" s="3112"/>
      <c r="QKL57" s="3112"/>
      <c r="QKM57" s="3112"/>
      <c r="QKN57" s="3112"/>
      <c r="QKO57" s="3112"/>
      <c r="QKP57" s="3112"/>
      <c r="QKQ57" s="3112"/>
      <c r="QKR57" s="3112"/>
      <c r="QKS57" s="3112"/>
      <c r="QKT57" s="3112"/>
      <c r="QKU57" s="3112"/>
      <c r="QKV57" s="3112"/>
      <c r="QKW57" s="3112"/>
      <c r="QKX57" s="3112"/>
      <c r="QKY57" s="3112"/>
      <c r="QKZ57" s="3112"/>
      <c r="QLA57" s="3112"/>
      <c r="QLB57" s="3112"/>
      <c r="QLC57" s="3112"/>
      <c r="QLD57" s="3112"/>
      <c r="QLE57" s="3112"/>
      <c r="QLF57" s="3112"/>
      <c r="QLG57" s="3112"/>
      <c r="QLH57" s="3112"/>
      <c r="QLI57" s="3112"/>
      <c r="QLJ57" s="3112"/>
      <c r="QLK57" s="3112"/>
      <c r="QLL57" s="3112"/>
      <c r="QLM57" s="3112"/>
      <c r="QLN57" s="3112"/>
      <c r="QLO57" s="3112"/>
      <c r="QLP57" s="3112"/>
      <c r="QLQ57" s="3112"/>
      <c r="QLR57" s="3112"/>
      <c r="QLS57" s="3112"/>
      <c r="QLT57" s="3112"/>
      <c r="QLU57" s="3112"/>
      <c r="QLV57" s="3112"/>
      <c r="QLW57" s="3112"/>
      <c r="QLX57" s="3112"/>
      <c r="QLY57" s="3112"/>
      <c r="QLZ57" s="3112"/>
      <c r="QMA57" s="3112"/>
      <c r="QMB57" s="3112"/>
      <c r="QMC57" s="3112"/>
      <c r="QMD57" s="3112"/>
      <c r="QME57" s="3112"/>
      <c r="QMF57" s="3112"/>
      <c r="QMG57" s="3112"/>
      <c r="QMH57" s="3112"/>
      <c r="QMI57" s="3112"/>
      <c r="QMJ57" s="3112"/>
      <c r="QMK57" s="3112"/>
      <c r="QML57" s="3112"/>
      <c r="QMM57" s="3112"/>
      <c r="QMN57" s="3112"/>
      <c r="QMO57" s="3112"/>
      <c r="QMP57" s="3112"/>
      <c r="QMQ57" s="3112"/>
      <c r="QMR57" s="3112"/>
      <c r="QMS57" s="3112"/>
      <c r="QMT57" s="3112"/>
      <c r="QMU57" s="3112"/>
      <c r="QMV57" s="3112"/>
      <c r="QMW57" s="3112"/>
      <c r="QMX57" s="3112"/>
      <c r="QMY57" s="3112"/>
      <c r="QMZ57" s="3112"/>
      <c r="QNA57" s="3112"/>
      <c r="QNB57" s="3112"/>
      <c r="QNC57" s="3112"/>
      <c r="QND57" s="3112"/>
      <c r="QNE57" s="3112"/>
      <c r="QNF57" s="3112"/>
      <c r="QNG57" s="3112"/>
      <c r="QNH57" s="3112"/>
      <c r="QNI57" s="3112"/>
      <c r="QNJ57" s="3112"/>
      <c r="QNK57" s="3112"/>
      <c r="QNL57" s="3112"/>
      <c r="QNM57" s="3112"/>
      <c r="QNN57" s="3112"/>
      <c r="QNO57" s="3112"/>
      <c r="QNP57" s="3112"/>
      <c r="QNQ57" s="3112"/>
      <c r="QNR57" s="3112"/>
      <c r="QNS57" s="3112"/>
      <c r="QNT57" s="3112"/>
      <c r="QNU57" s="3112"/>
      <c r="QNV57" s="3112"/>
      <c r="QNW57" s="3112"/>
      <c r="QNX57" s="3112"/>
      <c r="QNY57" s="3112"/>
      <c r="QNZ57" s="3112"/>
      <c r="QOA57" s="3112"/>
      <c r="QOB57" s="3112"/>
      <c r="QOC57" s="3112"/>
      <c r="QOD57" s="3112"/>
      <c r="QOE57" s="3112"/>
      <c r="QOF57" s="3112"/>
      <c r="QOG57" s="3112"/>
      <c r="QOH57" s="3112"/>
      <c r="QOI57" s="3112"/>
      <c r="QOJ57" s="3112"/>
      <c r="QOK57" s="3112"/>
      <c r="QOL57" s="3112"/>
      <c r="QOM57" s="3112"/>
      <c r="QON57" s="3112"/>
      <c r="QOO57" s="3112"/>
      <c r="QOP57" s="3112"/>
      <c r="QOQ57" s="3112"/>
      <c r="QOR57" s="3112"/>
      <c r="QOS57" s="3112"/>
      <c r="QOT57" s="3112"/>
      <c r="QOU57" s="3112"/>
      <c r="QOV57" s="3112"/>
      <c r="QOW57" s="3112"/>
      <c r="QOX57" s="3112"/>
      <c r="QOY57" s="3112"/>
      <c r="QOZ57" s="3112"/>
      <c r="QPA57" s="3112"/>
      <c r="QPB57" s="3112"/>
      <c r="QPC57" s="3112"/>
      <c r="QPD57" s="3112"/>
      <c r="QPE57" s="3112"/>
      <c r="QPF57" s="3112"/>
      <c r="QPG57" s="3112"/>
      <c r="QPH57" s="3112"/>
      <c r="QPI57" s="3112"/>
      <c r="QPJ57" s="3112"/>
      <c r="QPK57" s="3112"/>
      <c r="QPL57" s="3112"/>
      <c r="QPM57" s="3112"/>
      <c r="QPN57" s="3112"/>
      <c r="QPO57" s="3112"/>
      <c r="QPP57" s="3112"/>
      <c r="QPQ57" s="3112"/>
      <c r="QPR57" s="3112"/>
      <c r="QPS57" s="3112"/>
      <c r="QPT57" s="3112"/>
      <c r="QPU57" s="3112"/>
      <c r="QPV57" s="3112"/>
      <c r="QPW57" s="3112"/>
      <c r="QPX57" s="3112"/>
      <c r="QPY57" s="3112"/>
      <c r="QPZ57" s="3112"/>
      <c r="QQA57" s="3112"/>
      <c r="QQB57" s="3112"/>
      <c r="QQC57" s="3112"/>
      <c r="QQD57" s="3112"/>
      <c r="QQE57" s="3112"/>
      <c r="QQF57" s="3112"/>
      <c r="QQG57" s="3112"/>
      <c r="QQH57" s="3112"/>
      <c r="QQI57" s="3112"/>
      <c r="QQJ57" s="3112"/>
      <c r="QQK57" s="3112"/>
      <c r="QQL57" s="3112"/>
      <c r="QQM57" s="3112"/>
      <c r="QQN57" s="3112"/>
      <c r="QQO57" s="3112"/>
      <c r="QQP57" s="3112"/>
      <c r="QQQ57" s="3112"/>
      <c r="QQR57" s="3112"/>
      <c r="QQS57" s="3112"/>
      <c r="QQT57" s="3112"/>
      <c r="QQU57" s="3112"/>
      <c r="QQV57" s="3112"/>
      <c r="QQW57" s="3112"/>
      <c r="QQX57" s="3112"/>
      <c r="QQY57" s="3112"/>
      <c r="QQZ57" s="3112"/>
      <c r="QRA57" s="3112"/>
      <c r="QRB57" s="3112"/>
      <c r="QRC57" s="3112"/>
      <c r="QRD57" s="3112"/>
      <c r="QRE57" s="3112"/>
      <c r="QRF57" s="3112"/>
      <c r="QRG57" s="3112"/>
      <c r="QRH57" s="3112"/>
      <c r="QRI57" s="3112"/>
      <c r="QRJ57" s="3112"/>
      <c r="QRK57" s="3112"/>
      <c r="QRL57" s="3112"/>
      <c r="QRM57" s="3112"/>
      <c r="QRN57" s="3112"/>
      <c r="QRO57" s="3112"/>
      <c r="QRP57" s="3112"/>
      <c r="QRQ57" s="3112"/>
      <c r="QRR57" s="3112"/>
      <c r="QRS57" s="3112"/>
      <c r="QRT57" s="3112"/>
      <c r="QRU57" s="3112"/>
      <c r="QRV57" s="3112"/>
      <c r="QRW57" s="3112"/>
      <c r="QRX57" s="3112"/>
      <c r="QRY57" s="3112"/>
      <c r="QRZ57" s="3112"/>
      <c r="QSA57" s="3112"/>
      <c r="QSB57" s="3112"/>
      <c r="QSC57" s="3112"/>
      <c r="QSD57" s="3112"/>
      <c r="QSE57" s="3112"/>
      <c r="QSF57" s="3112"/>
      <c r="QSG57" s="3112"/>
      <c r="QSH57" s="3112"/>
      <c r="QSI57" s="3112"/>
      <c r="QSJ57" s="3112"/>
      <c r="QSK57" s="3112"/>
      <c r="QSL57" s="3112"/>
      <c r="QSM57" s="3112"/>
      <c r="QSN57" s="3112"/>
      <c r="QSO57" s="3112"/>
      <c r="QSP57" s="3112"/>
      <c r="QSQ57" s="3112"/>
      <c r="QSR57" s="3112"/>
      <c r="QSS57" s="3112"/>
      <c r="QST57" s="3112"/>
      <c r="QSU57" s="3112"/>
      <c r="QSV57" s="3112"/>
      <c r="QSW57" s="3112"/>
      <c r="QSX57" s="3112"/>
      <c r="QSY57" s="3112"/>
      <c r="QSZ57" s="3112"/>
      <c r="QTA57" s="3112"/>
      <c r="QTB57" s="3112"/>
      <c r="QTC57" s="3112"/>
      <c r="QTD57" s="3112"/>
      <c r="QTE57" s="3112"/>
      <c r="QTF57" s="3112"/>
      <c r="QTG57" s="3112"/>
      <c r="QTH57" s="3112"/>
      <c r="QTI57" s="3112"/>
      <c r="QTJ57" s="3112"/>
      <c r="QTK57" s="3112"/>
      <c r="QTL57" s="3112"/>
      <c r="QTM57" s="3112"/>
      <c r="QTN57" s="3112"/>
      <c r="QTO57" s="3112"/>
      <c r="QTP57" s="3112"/>
      <c r="QTQ57" s="3112"/>
      <c r="QTR57" s="3112"/>
      <c r="QTS57" s="3112"/>
      <c r="QTT57" s="3112"/>
      <c r="QTU57" s="3112"/>
      <c r="QTV57" s="3112"/>
      <c r="QTW57" s="3112"/>
      <c r="QTX57" s="3112"/>
      <c r="QTY57" s="3112"/>
      <c r="QTZ57" s="3112"/>
      <c r="QUA57" s="3112"/>
      <c r="QUB57" s="3112"/>
      <c r="QUC57" s="3112"/>
      <c r="QUD57" s="3112"/>
      <c r="QUE57" s="3112"/>
      <c r="QUF57" s="3112"/>
      <c r="QUG57" s="3112"/>
      <c r="QUH57" s="3112"/>
      <c r="QUI57" s="3112"/>
      <c r="QUJ57" s="3112"/>
      <c r="QUK57" s="3112"/>
      <c r="QUL57" s="3112"/>
      <c r="QUM57" s="3112"/>
      <c r="QUN57" s="3112"/>
      <c r="QUO57" s="3112"/>
      <c r="QUP57" s="3112"/>
      <c r="QUQ57" s="3112"/>
      <c r="QUR57" s="3112"/>
      <c r="QUS57" s="3112"/>
      <c r="QUT57" s="3112"/>
      <c r="QUU57" s="3112"/>
      <c r="QUV57" s="3112"/>
      <c r="QUW57" s="3112"/>
      <c r="QUX57" s="3112"/>
      <c r="QUY57" s="3112"/>
      <c r="QUZ57" s="3112"/>
      <c r="QVA57" s="3112"/>
      <c r="QVB57" s="3112"/>
      <c r="QVC57" s="3112"/>
      <c r="QVD57" s="3112"/>
      <c r="QVE57" s="3112"/>
      <c r="QVF57" s="3112"/>
      <c r="QVG57" s="3112"/>
      <c r="QVH57" s="3112"/>
      <c r="QVI57" s="3112"/>
      <c r="QVJ57" s="3112"/>
      <c r="QVK57" s="3112"/>
      <c r="QVL57" s="3112"/>
      <c r="QVM57" s="3112"/>
      <c r="QVN57" s="3112"/>
      <c r="QVO57" s="3112"/>
      <c r="QVP57" s="3112"/>
      <c r="QVQ57" s="3112"/>
      <c r="QVR57" s="3112"/>
      <c r="QVS57" s="3112"/>
      <c r="QVT57" s="3112"/>
      <c r="QVU57" s="3112"/>
      <c r="QVV57" s="3112"/>
      <c r="QVW57" s="3112"/>
      <c r="QVX57" s="3112"/>
      <c r="QVY57" s="3112"/>
      <c r="QVZ57" s="3112"/>
      <c r="QWA57" s="3112"/>
      <c r="QWB57" s="3112"/>
      <c r="QWC57" s="3112"/>
      <c r="QWD57" s="3112"/>
      <c r="QWE57" s="3112"/>
      <c r="QWF57" s="3112"/>
      <c r="QWG57" s="3112"/>
      <c r="QWH57" s="3112"/>
      <c r="QWI57" s="3112"/>
      <c r="QWJ57" s="3112"/>
      <c r="QWK57" s="3112"/>
      <c r="QWL57" s="3112"/>
      <c r="QWM57" s="3112"/>
      <c r="QWN57" s="3112"/>
      <c r="QWO57" s="3112"/>
      <c r="QWP57" s="3112"/>
      <c r="QWQ57" s="3112"/>
      <c r="QWR57" s="3112"/>
      <c r="QWS57" s="3112"/>
      <c r="QWT57" s="3112"/>
      <c r="QWU57" s="3112"/>
      <c r="QWV57" s="3112"/>
      <c r="QWW57" s="3112"/>
      <c r="QWX57" s="3112"/>
      <c r="QWY57" s="3112"/>
      <c r="QWZ57" s="3112"/>
      <c r="QXA57" s="3112"/>
      <c r="QXB57" s="3112"/>
      <c r="QXC57" s="3112"/>
      <c r="QXD57" s="3112"/>
      <c r="QXE57" s="3112"/>
      <c r="QXF57" s="3112"/>
      <c r="QXG57" s="3112"/>
      <c r="QXH57" s="3112"/>
      <c r="QXI57" s="3112"/>
      <c r="QXJ57" s="3112"/>
      <c r="QXK57" s="3112"/>
      <c r="QXL57" s="3112"/>
      <c r="QXM57" s="3112"/>
      <c r="QXN57" s="3112"/>
      <c r="QXO57" s="3112"/>
      <c r="QXP57" s="3112"/>
      <c r="QXQ57" s="3112"/>
      <c r="QXR57" s="3112"/>
      <c r="QXS57" s="3112"/>
      <c r="QXT57" s="3112"/>
      <c r="QXU57" s="3112"/>
      <c r="QXV57" s="3112"/>
      <c r="QXW57" s="3112"/>
      <c r="QXX57" s="3112"/>
      <c r="QXY57" s="3112"/>
      <c r="QXZ57" s="3112"/>
      <c r="QYA57" s="3112"/>
      <c r="QYB57" s="3112"/>
      <c r="QYC57" s="3112"/>
      <c r="QYD57" s="3112"/>
      <c r="QYE57" s="3112"/>
      <c r="QYF57" s="3112"/>
      <c r="QYG57" s="3112"/>
      <c r="QYH57" s="3112"/>
      <c r="QYI57" s="3112"/>
      <c r="QYJ57" s="3112"/>
      <c r="QYK57" s="3112"/>
      <c r="QYL57" s="3112"/>
      <c r="QYM57" s="3112"/>
      <c r="QYN57" s="3112"/>
      <c r="QYO57" s="3112"/>
      <c r="QYP57" s="3112"/>
      <c r="QYQ57" s="3112"/>
      <c r="QYR57" s="3112"/>
      <c r="QYS57" s="3112"/>
      <c r="QYT57" s="3112"/>
      <c r="QYU57" s="3112"/>
      <c r="QYV57" s="3112"/>
      <c r="QYW57" s="3112"/>
      <c r="QYX57" s="3112"/>
      <c r="QYY57" s="3112"/>
      <c r="QYZ57" s="3112"/>
      <c r="QZA57" s="3112"/>
      <c r="QZB57" s="3112"/>
      <c r="QZC57" s="3112"/>
      <c r="QZD57" s="3112"/>
      <c r="QZE57" s="3112"/>
      <c r="QZF57" s="3112"/>
      <c r="QZG57" s="3112"/>
      <c r="QZH57" s="3112"/>
      <c r="QZI57" s="3112"/>
      <c r="QZJ57" s="3112"/>
      <c r="QZK57" s="3112"/>
      <c r="QZL57" s="3112"/>
      <c r="QZM57" s="3112"/>
      <c r="QZN57" s="3112"/>
      <c r="QZO57" s="3112"/>
      <c r="QZP57" s="3112"/>
      <c r="QZQ57" s="3112"/>
      <c r="QZR57" s="3112"/>
      <c r="QZS57" s="3112"/>
      <c r="QZT57" s="3112"/>
      <c r="QZU57" s="3112"/>
      <c r="QZV57" s="3112"/>
      <c r="QZW57" s="3112"/>
      <c r="QZX57" s="3112"/>
      <c r="QZY57" s="3112"/>
      <c r="QZZ57" s="3112"/>
      <c r="RAA57" s="3112"/>
      <c r="RAB57" s="3112"/>
      <c r="RAC57" s="3112"/>
      <c r="RAD57" s="3112"/>
      <c r="RAE57" s="3112"/>
      <c r="RAF57" s="3112"/>
      <c r="RAG57" s="3112"/>
      <c r="RAH57" s="3112"/>
      <c r="RAI57" s="3112"/>
      <c r="RAJ57" s="3112"/>
      <c r="RAK57" s="3112"/>
      <c r="RAL57" s="3112"/>
      <c r="RAM57" s="3112"/>
      <c r="RAN57" s="3112"/>
      <c r="RAO57" s="3112"/>
      <c r="RAP57" s="3112"/>
      <c r="RAQ57" s="3112"/>
      <c r="RAR57" s="3112"/>
      <c r="RAS57" s="3112"/>
      <c r="RAT57" s="3112"/>
      <c r="RAU57" s="3112"/>
      <c r="RAV57" s="3112"/>
      <c r="RAW57" s="3112"/>
      <c r="RAX57" s="3112"/>
      <c r="RAY57" s="3112"/>
      <c r="RAZ57" s="3112"/>
      <c r="RBA57" s="3112"/>
      <c r="RBB57" s="3112"/>
      <c r="RBC57" s="3112"/>
      <c r="RBD57" s="3112"/>
      <c r="RBE57" s="3112"/>
      <c r="RBF57" s="3112"/>
      <c r="RBG57" s="3112"/>
      <c r="RBH57" s="3112"/>
      <c r="RBI57" s="3112"/>
      <c r="RBJ57" s="3112"/>
      <c r="RBK57" s="3112"/>
      <c r="RBL57" s="3112"/>
      <c r="RBM57" s="3112"/>
      <c r="RBN57" s="3112"/>
      <c r="RBO57" s="3112"/>
      <c r="RBP57" s="3112"/>
      <c r="RBQ57" s="3112"/>
      <c r="RBR57" s="3112"/>
      <c r="RBS57" s="3112"/>
      <c r="RBT57" s="3112"/>
      <c r="RBU57" s="3112"/>
      <c r="RBV57" s="3112"/>
      <c r="RBW57" s="3112"/>
      <c r="RBX57" s="3112"/>
      <c r="RBY57" s="3112"/>
      <c r="RBZ57" s="3112"/>
      <c r="RCA57" s="3112"/>
      <c r="RCB57" s="3112"/>
      <c r="RCC57" s="3112"/>
      <c r="RCD57" s="3112"/>
      <c r="RCE57" s="3112"/>
      <c r="RCF57" s="3112"/>
      <c r="RCG57" s="3112"/>
      <c r="RCH57" s="3112"/>
      <c r="RCI57" s="3112"/>
      <c r="RCJ57" s="3112"/>
      <c r="RCK57" s="3112"/>
      <c r="RCL57" s="3112"/>
      <c r="RCM57" s="3112"/>
      <c r="RCN57" s="3112"/>
      <c r="RCO57" s="3112"/>
      <c r="RCP57" s="3112"/>
      <c r="RCQ57" s="3112"/>
      <c r="RCR57" s="3112"/>
      <c r="RCS57" s="3112"/>
      <c r="RCT57" s="3112"/>
      <c r="RCU57" s="3112"/>
      <c r="RCV57" s="3112"/>
      <c r="RCW57" s="3112"/>
      <c r="RCX57" s="3112"/>
      <c r="RCY57" s="3112"/>
      <c r="RCZ57" s="3112"/>
      <c r="RDA57" s="3112"/>
      <c r="RDB57" s="3112"/>
      <c r="RDC57" s="3112"/>
      <c r="RDD57" s="3112"/>
      <c r="RDE57" s="3112"/>
      <c r="RDF57" s="3112"/>
      <c r="RDG57" s="3112"/>
      <c r="RDH57" s="3112"/>
      <c r="RDI57" s="3112"/>
      <c r="RDJ57" s="3112"/>
      <c r="RDK57" s="3112"/>
      <c r="RDL57" s="3112"/>
      <c r="RDM57" s="3112"/>
      <c r="RDN57" s="3112"/>
      <c r="RDO57" s="3112"/>
      <c r="RDP57" s="3112"/>
      <c r="RDQ57" s="3112"/>
      <c r="RDR57" s="3112"/>
      <c r="RDS57" s="3112"/>
      <c r="RDT57" s="3112"/>
      <c r="RDU57" s="3112"/>
      <c r="RDV57" s="3112"/>
      <c r="RDW57" s="3112"/>
      <c r="RDX57" s="3112"/>
      <c r="RDY57" s="3112"/>
      <c r="RDZ57" s="3112"/>
      <c r="REA57" s="3112"/>
      <c r="REB57" s="3112"/>
      <c r="REC57" s="3112"/>
      <c r="RED57" s="3112"/>
      <c r="REE57" s="3112"/>
      <c r="REF57" s="3112"/>
      <c r="REG57" s="3112"/>
      <c r="REH57" s="3112"/>
      <c r="REI57" s="3112"/>
      <c r="REJ57" s="3112"/>
      <c r="REK57" s="3112"/>
      <c r="REL57" s="3112"/>
      <c r="REM57" s="3112"/>
      <c r="REN57" s="3112"/>
      <c r="REO57" s="3112"/>
      <c r="REP57" s="3112"/>
      <c r="REQ57" s="3112"/>
      <c r="RER57" s="3112"/>
      <c r="RES57" s="3112"/>
      <c r="RET57" s="3112"/>
      <c r="REU57" s="3112"/>
      <c r="REV57" s="3112"/>
      <c r="REW57" s="3112"/>
      <c r="REX57" s="3112"/>
      <c r="REY57" s="3112"/>
      <c r="REZ57" s="3112"/>
      <c r="RFA57" s="3112"/>
      <c r="RFB57" s="3112"/>
      <c r="RFC57" s="3112"/>
      <c r="RFD57" s="3112"/>
      <c r="RFE57" s="3112"/>
      <c r="RFF57" s="3112"/>
      <c r="RFG57" s="3112"/>
      <c r="RFH57" s="3112"/>
      <c r="RFI57" s="3112"/>
      <c r="RFJ57" s="3112"/>
      <c r="RFK57" s="3112"/>
      <c r="RFL57" s="3112"/>
      <c r="RFM57" s="3112"/>
      <c r="RFN57" s="3112"/>
      <c r="RFO57" s="3112"/>
      <c r="RFP57" s="3112"/>
      <c r="RFQ57" s="3112"/>
      <c r="RFR57" s="3112"/>
      <c r="RFS57" s="3112"/>
      <c r="RFT57" s="3112"/>
      <c r="RFU57" s="3112"/>
      <c r="RFV57" s="3112"/>
      <c r="RFW57" s="3112"/>
      <c r="RFX57" s="3112"/>
      <c r="RFY57" s="3112"/>
      <c r="RFZ57" s="3112"/>
      <c r="RGA57" s="3112"/>
      <c r="RGB57" s="3112"/>
      <c r="RGC57" s="3112"/>
      <c r="RGD57" s="3112"/>
      <c r="RGE57" s="3112"/>
      <c r="RGF57" s="3112"/>
      <c r="RGG57" s="3112"/>
      <c r="RGH57" s="3112"/>
      <c r="RGI57" s="3112"/>
      <c r="RGJ57" s="3112"/>
      <c r="RGK57" s="3112"/>
      <c r="RGL57" s="3112"/>
      <c r="RGM57" s="3112"/>
      <c r="RGN57" s="3112"/>
      <c r="RGO57" s="3112"/>
      <c r="RGP57" s="3112"/>
      <c r="RGQ57" s="3112"/>
      <c r="RGR57" s="3112"/>
      <c r="RGS57" s="3112"/>
      <c r="RGT57" s="3112"/>
      <c r="RGU57" s="3112"/>
      <c r="RGV57" s="3112"/>
      <c r="RGW57" s="3112"/>
      <c r="RGX57" s="3112"/>
      <c r="RGY57" s="3112"/>
      <c r="RGZ57" s="3112"/>
      <c r="RHA57" s="3112"/>
      <c r="RHB57" s="3112"/>
      <c r="RHC57" s="3112"/>
      <c r="RHD57" s="3112"/>
      <c r="RHE57" s="3112"/>
      <c r="RHF57" s="3112"/>
      <c r="RHG57" s="3112"/>
      <c r="RHH57" s="3112"/>
      <c r="RHI57" s="3112"/>
      <c r="RHJ57" s="3112"/>
      <c r="RHK57" s="3112"/>
      <c r="RHL57" s="3112"/>
      <c r="RHM57" s="3112"/>
      <c r="RHN57" s="3112"/>
      <c r="RHO57" s="3112"/>
      <c r="RHP57" s="3112"/>
      <c r="RHQ57" s="3112"/>
      <c r="RHR57" s="3112"/>
      <c r="RHS57" s="3112"/>
      <c r="RHT57" s="3112"/>
      <c r="RHU57" s="3112"/>
      <c r="RHV57" s="3112"/>
      <c r="RHW57" s="3112"/>
      <c r="RHX57" s="3112"/>
      <c r="RHY57" s="3112"/>
      <c r="RHZ57" s="3112"/>
      <c r="RIA57" s="3112"/>
      <c r="RIB57" s="3112"/>
      <c r="RIC57" s="3112"/>
      <c r="RID57" s="3112"/>
      <c r="RIE57" s="3112"/>
      <c r="RIF57" s="3112"/>
      <c r="RIG57" s="3112"/>
      <c r="RIH57" s="3112"/>
      <c r="RII57" s="3112"/>
      <c r="RIJ57" s="3112"/>
      <c r="RIK57" s="3112"/>
      <c r="RIL57" s="3112"/>
      <c r="RIM57" s="3112"/>
      <c r="RIN57" s="3112"/>
      <c r="RIO57" s="3112"/>
      <c r="RIP57" s="3112"/>
      <c r="RIQ57" s="3112"/>
      <c r="RIR57" s="3112"/>
      <c r="RIS57" s="3112"/>
      <c r="RIT57" s="3112"/>
      <c r="RIU57" s="3112"/>
      <c r="RIV57" s="3112"/>
      <c r="RIW57" s="3112"/>
      <c r="RIX57" s="3112"/>
      <c r="RIY57" s="3112"/>
      <c r="RIZ57" s="3112"/>
      <c r="RJA57" s="3112"/>
      <c r="RJB57" s="3112"/>
      <c r="RJC57" s="3112"/>
      <c r="RJD57" s="3112"/>
      <c r="RJE57" s="3112"/>
      <c r="RJF57" s="3112"/>
      <c r="RJG57" s="3112"/>
      <c r="RJH57" s="3112"/>
      <c r="RJI57" s="3112"/>
      <c r="RJJ57" s="3112"/>
      <c r="RJK57" s="3112"/>
      <c r="RJL57" s="3112"/>
      <c r="RJM57" s="3112"/>
      <c r="RJN57" s="3112"/>
      <c r="RJO57" s="3112"/>
      <c r="RJP57" s="3112"/>
      <c r="RJQ57" s="3112"/>
      <c r="RJR57" s="3112"/>
      <c r="RJS57" s="3112"/>
      <c r="RJT57" s="3112"/>
      <c r="RJU57" s="3112"/>
      <c r="RJV57" s="3112"/>
      <c r="RJW57" s="3112"/>
      <c r="RJX57" s="3112"/>
      <c r="RJY57" s="3112"/>
      <c r="RJZ57" s="3112"/>
      <c r="RKA57" s="3112"/>
      <c r="RKB57" s="3112"/>
      <c r="RKC57" s="3112"/>
      <c r="RKD57" s="3112"/>
      <c r="RKE57" s="3112"/>
      <c r="RKF57" s="3112"/>
      <c r="RKG57" s="3112"/>
      <c r="RKH57" s="3112"/>
      <c r="RKI57" s="3112"/>
      <c r="RKJ57" s="3112"/>
      <c r="RKK57" s="3112"/>
      <c r="RKL57" s="3112"/>
      <c r="RKM57" s="3112"/>
      <c r="RKN57" s="3112"/>
      <c r="RKO57" s="3112"/>
      <c r="RKP57" s="3112"/>
      <c r="RKQ57" s="3112"/>
      <c r="RKR57" s="3112"/>
      <c r="RKS57" s="3112"/>
      <c r="RKT57" s="3112"/>
      <c r="RKU57" s="3112"/>
      <c r="RKV57" s="3112"/>
      <c r="RKW57" s="3112"/>
      <c r="RKX57" s="3112"/>
      <c r="RKY57" s="3112"/>
      <c r="RKZ57" s="3112"/>
      <c r="RLA57" s="3112"/>
      <c r="RLB57" s="3112"/>
      <c r="RLC57" s="3112"/>
      <c r="RLD57" s="3112"/>
      <c r="RLE57" s="3112"/>
      <c r="RLF57" s="3112"/>
      <c r="RLG57" s="3112"/>
      <c r="RLH57" s="3112"/>
      <c r="RLI57" s="3112"/>
      <c r="RLJ57" s="3112"/>
      <c r="RLK57" s="3112"/>
      <c r="RLL57" s="3112"/>
      <c r="RLM57" s="3112"/>
      <c r="RLN57" s="3112"/>
      <c r="RLO57" s="3112"/>
      <c r="RLP57" s="3112"/>
      <c r="RLQ57" s="3112"/>
      <c r="RLR57" s="3112"/>
      <c r="RLS57" s="3112"/>
      <c r="RLT57" s="3112"/>
      <c r="RLU57" s="3112"/>
      <c r="RLV57" s="3112"/>
      <c r="RLW57" s="3112"/>
      <c r="RLX57" s="3112"/>
      <c r="RLY57" s="3112"/>
      <c r="RLZ57" s="3112"/>
      <c r="RMA57" s="3112"/>
      <c r="RMB57" s="3112"/>
      <c r="RMC57" s="3112"/>
      <c r="RMD57" s="3112"/>
      <c r="RME57" s="3112"/>
      <c r="RMF57" s="3112"/>
      <c r="RMG57" s="3112"/>
      <c r="RMH57" s="3112"/>
      <c r="RMI57" s="3112"/>
      <c r="RMJ57" s="3112"/>
      <c r="RMK57" s="3112"/>
      <c r="RML57" s="3112"/>
      <c r="RMM57" s="3112"/>
      <c r="RMN57" s="3112"/>
      <c r="RMO57" s="3112"/>
      <c r="RMP57" s="3112"/>
      <c r="RMQ57" s="3112"/>
      <c r="RMR57" s="3112"/>
      <c r="RMS57" s="3112"/>
      <c r="RMT57" s="3112"/>
      <c r="RMU57" s="3112"/>
      <c r="RMV57" s="3112"/>
      <c r="RMW57" s="3112"/>
      <c r="RMX57" s="3112"/>
      <c r="RMY57" s="3112"/>
      <c r="RMZ57" s="3112"/>
      <c r="RNA57" s="3112"/>
      <c r="RNB57" s="3112"/>
      <c r="RNC57" s="3112"/>
      <c r="RND57" s="3112"/>
      <c r="RNE57" s="3112"/>
      <c r="RNF57" s="3112"/>
      <c r="RNG57" s="3112"/>
      <c r="RNH57" s="3112"/>
      <c r="RNI57" s="3112"/>
      <c r="RNJ57" s="3112"/>
      <c r="RNK57" s="3112"/>
      <c r="RNL57" s="3112"/>
      <c r="RNM57" s="3112"/>
      <c r="RNN57" s="3112"/>
      <c r="RNO57" s="3112"/>
      <c r="RNP57" s="3112"/>
      <c r="RNQ57" s="3112"/>
      <c r="RNR57" s="3112"/>
      <c r="RNS57" s="3112"/>
      <c r="RNT57" s="3112"/>
      <c r="RNU57" s="3112"/>
      <c r="RNV57" s="3112"/>
      <c r="RNW57" s="3112"/>
      <c r="RNX57" s="3112"/>
      <c r="RNY57" s="3112"/>
      <c r="RNZ57" s="3112"/>
      <c r="ROA57" s="3112"/>
      <c r="ROB57" s="3112"/>
      <c r="ROC57" s="3112"/>
      <c r="ROD57" s="3112"/>
      <c r="ROE57" s="3112"/>
      <c r="ROF57" s="3112"/>
      <c r="ROG57" s="3112"/>
      <c r="ROH57" s="3112"/>
      <c r="ROI57" s="3112"/>
      <c r="ROJ57" s="3112"/>
      <c r="ROK57" s="3112"/>
      <c r="ROL57" s="3112"/>
      <c r="ROM57" s="3112"/>
      <c r="RON57" s="3112"/>
      <c r="ROO57" s="3112"/>
      <c r="ROP57" s="3112"/>
      <c r="ROQ57" s="3112"/>
      <c r="ROR57" s="3112"/>
      <c r="ROS57" s="3112"/>
      <c r="ROT57" s="3112"/>
      <c r="ROU57" s="3112"/>
      <c r="ROV57" s="3112"/>
      <c r="ROW57" s="3112"/>
      <c r="ROX57" s="3112"/>
      <c r="ROY57" s="3112"/>
      <c r="ROZ57" s="3112"/>
      <c r="RPA57" s="3112"/>
      <c r="RPB57" s="3112"/>
      <c r="RPC57" s="3112"/>
      <c r="RPD57" s="3112"/>
      <c r="RPE57" s="3112"/>
      <c r="RPF57" s="3112"/>
      <c r="RPG57" s="3112"/>
      <c r="RPH57" s="3112"/>
      <c r="RPI57" s="3112"/>
      <c r="RPJ57" s="3112"/>
      <c r="RPK57" s="3112"/>
      <c r="RPL57" s="3112"/>
      <c r="RPM57" s="3112"/>
      <c r="RPN57" s="3112"/>
      <c r="RPO57" s="3112"/>
      <c r="RPP57" s="3112"/>
      <c r="RPQ57" s="3112"/>
      <c r="RPR57" s="3112"/>
      <c r="RPS57" s="3112"/>
      <c r="RPT57" s="3112"/>
      <c r="RPU57" s="3112"/>
      <c r="RPV57" s="3112"/>
      <c r="RPW57" s="3112"/>
      <c r="RPX57" s="3112"/>
      <c r="RPY57" s="3112"/>
      <c r="RPZ57" s="3112"/>
      <c r="RQA57" s="3112"/>
      <c r="RQB57" s="3112"/>
      <c r="RQC57" s="3112"/>
      <c r="RQD57" s="3112"/>
      <c r="RQE57" s="3112"/>
      <c r="RQF57" s="3112"/>
      <c r="RQG57" s="3112"/>
      <c r="RQH57" s="3112"/>
      <c r="RQI57" s="3112"/>
      <c r="RQJ57" s="3112"/>
      <c r="RQK57" s="3112"/>
      <c r="RQL57" s="3112"/>
      <c r="RQM57" s="3112"/>
      <c r="RQN57" s="3112"/>
      <c r="RQO57" s="3112"/>
      <c r="RQP57" s="3112"/>
      <c r="RQQ57" s="3112"/>
      <c r="RQR57" s="3112"/>
      <c r="RQS57" s="3112"/>
      <c r="RQT57" s="3112"/>
      <c r="RQU57" s="3112"/>
      <c r="RQV57" s="3112"/>
      <c r="RQW57" s="3112"/>
      <c r="RQX57" s="3112"/>
      <c r="RQY57" s="3112"/>
      <c r="RQZ57" s="3112"/>
      <c r="RRA57" s="3112"/>
      <c r="RRB57" s="3112"/>
      <c r="RRC57" s="3112"/>
      <c r="RRD57" s="3112"/>
      <c r="RRE57" s="3112"/>
      <c r="RRF57" s="3112"/>
      <c r="RRG57" s="3112"/>
      <c r="RRH57" s="3112"/>
      <c r="RRI57" s="3112"/>
      <c r="RRJ57" s="3112"/>
      <c r="RRK57" s="3112"/>
      <c r="RRL57" s="3112"/>
      <c r="RRM57" s="3112"/>
      <c r="RRN57" s="3112"/>
      <c r="RRO57" s="3112"/>
      <c r="RRP57" s="3112"/>
      <c r="RRQ57" s="3112"/>
      <c r="RRR57" s="3112"/>
      <c r="RRS57" s="3112"/>
      <c r="RRT57" s="3112"/>
      <c r="RRU57" s="3112"/>
      <c r="RRV57" s="3112"/>
      <c r="RRW57" s="3112"/>
      <c r="RRX57" s="3112"/>
      <c r="RRY57" s="3112"/>
      <c r="RRZ57" s="3112"/>
      <c r="RSA57" s="3112"/>
      <c r="RSB57" s="3112"/>
      <c r="RSC57" s="3112"/>
      <c r="RSD57" s="3112"/>
      <c r="RSE57" s="3112"/>
      <c r="RSF57" s="3112"/>
      <c r="RSG57" s="3112"/>
      <c r="RSH57" s="3112"/>
      <c r="RSI57" s="3112"/>
      <c r="RSJ57" s="3112"/>
      <c r="RSK57" s="3112"/>
      <c r="RSL57" s="3112"/>
      <c r="RSM57" s="3112"/>
      <c r="RSN57" s="3112"/>
      <c r="RSO57" s="3112"/>
      <c r="RSP57" s="3112"/>
      <c r="RSQ57" s="3112"/>
      <c r="RSR57" s="3112"/>
      <c r="RSS57" s="3112"/>
      <c r="RST57" s="3112"/>
      <c r="RSU57" s="3112"/>
      <c r="RSV57" s="3112"/>
      <c r="RSW57" s="3112"/>
      <c r="RSX57" s="3112"/>
      <c r="RSY57" s="3112"/>
      <c r="RSZ57" s="3112"/>
      <c r="RTA57" s="3112"/>
      <c r="RTB57" s="3112"/>
      <c r="RTC57" s="3112"/>
      <c r="RTD57" s="3112"/>
      <c r="RTE57" s="3112"/>
      <c r="RTF57" s="3112"/>
      <c r="RTG57" s="3112"/>
      <c r="RTH57" s="3112"/>
      <c r="RTI57" s="3112"/>
      <c r="RTJ57" s="3112"/>
      <c r="RTK57" s="3112"/>
      <c r="RTL57" s="3112"/>
      <c r="RTM57" s="3112"/>
      <c r="RTN57" s="3112"/>
      <c r="RTO57" s="3112"/>
      <c r="RTP57" s="3112"/>
      <c r="RTQ57" s="3112"/>
      <c r="RTR57" s="3112"/>
      <c r="RTS57" s="3112"/>
      <c r="RTT57" s="3112"/>
      <c r="RTU57" s="3112"/>
      <c r="RTV57" s="3112"/>
      <c r="RTW57" s="3112"/>
      <c r="RTX57" s="3112"/>
      <c r="RTY57" s="3112"/>
      <c r="RTZ57" s="3112"/>
      <c r="RUA57" s="3112"/>
      <c r="RUB57" s="3112"/>
      <c r="RUC57" s="3112"/>
      <c r="RUD57" s="3112"/>
      <c r="RUE57" s="3112"/>
      <c r="RUF57" s="3112"/>
      <c r="RUG57" s="3112"/>
      <c r="RUH57" s="3112"/>
      <c r="RUI57" s="3112"/>
      <c r="RUJ57" s="3112"/>
      <c r="RUK57" s="3112"/>
      <c r="RUL57" s="3112"/>
      <c r="RUM57" s="3112"/>
      <c r="RUN57" s="3112"/>
      <c r="RUO57" s="3112"/>
      <c r="RUP57" s="3112"/>
      <c r="RUQ57" s="3112"/>
      <c r="RUR57" s="3112"/>
      <c r="RUS57" s="3112"/>
      <c r="RUT57" s="3112"/>
      <c r="RUU57" s="3112"/>
      <c r="RUV57" s="3112"/>
      <c r="RUW57" s="3112"/>
      <c r="RUX57" s="3112"/>
      <c r="RUY57" s="3112"/>
      <c r="RUZ57" s="3112"/>
      <c r="RVA57" s="3112"/>
      <c r="RVB57" s="3112"/>
      <c r="RVC57" s="3112"/>
      <c r="RVD57" s="3112"/>
      <c r="RVE57" s="3112"/>
      <c r="RVF57" s="3112"/>
      <c r="RVG57" s="3112"/>
      <c r="RVH57" s="3112"/>
      <c r="RVI57" s="3112"/>
      <c r="RVJ57" s="3112"/>
      <c r="RVK57" s="3112"/>
      <c r="RVL57" s="3112"/>
      <c r="RVM57" s="3112"/>
      <c r="RVN57" s="3112"/>
      <c r="RVO57" s="3112"/>
      <c r="RVP57" s="3112"/>
      <c r="RVQ57" s="3112"/>
      <c r="RVR57" s="3112"/>
      <c r="RVS57" s="3112"/>
      <c r="RVT57" s="3112"/>
      <c r="RVU57" s="3112"/>
      <c r="RVV57" s="3112"/>
      <c r="RVW57" s="3112"/>
      <c r="RVX57" s="3112"/>
      <c r="RVY57" s="3112"/>
      <c r="RVZ57" s="3112"/>
      <c r="RWA57" s="3112"/>
      <c r="RWB57" s="3112"/>
      <c r="RWC57" s="3112"/>
      <c r="RWD57" s="3112"/>
      <c r="RWE57" s="3112"/>
      <c r="RWF57" s="3112"/>
      <c r="RWG57" s="3112"/>
      <c r="RWH57" s="3112"/>
      <c r="RWI57" s="3112"/>
      <c r="RWJ57" s="3112"/>
      <c r="RWK57" s="3112"/>
      <c r="RWL57" s="3112"/>
      <c r="RWM57" s="3112"/>
      <c r="RWN57" s="3112"/>
      <c r="RWO57" s="3112"/>
      <c r="RWP57" s="3112"/>
      <c r="RWQ57" s="3112"/>
      <c r="RWR57" s="3112"/>
      <c r="RWS57" s="3112"/>
      <c r="RWT57" s="3112"/>
      <c r="RWU57" s="3112"/>
      <c r="RWV57" s="3112"/>
      <c r="RWW57" s="3112"/>
      <c r="RWX57" s="3112"/>
      <c r="RWY57" s="3112"/>
      <c r="RWZ57" s="3112"/>
      <c r="RXA57" s="3112"/>
      <c r="RXB57" s="3112"/>
      <c r="RXC57" s="3112"/>
      <c r="RXD57" s="3112"/>
      <c r="RXE57" s="3112"/>
      <c r="RXF57" s="3112"/>
      <c r="RXG57" s="3112"/>
      <c r="RXH57" s="3112"/>
      <c r="RXI57" s="3112"/>
      <c r="RXJ57" s="3112"/>
      <c r="RXK57" s="3112"/>
      <c r="RXL57" s="3112"/>
      <c r="RXM57" s="3112"/>
      <c r="RXN57" s="3112"/>
      <c r="RXO57" s="3112"/>
      <c r="RXP57" s="3112"/>
      <c r="RXQ57" s="3112"/>
      <c r="RXR57" s="3112"/>
      <c r="RXS57" s="3112"/>
      <c r="RXT57" s="3112"/>
      <c r="RXU57" s="3112"/>
      <c r="RXV57" s="3112"/>
      <c r="RXW57" s="3112"/>
      <c r="RXX57" s="3112"/>
      <c r="RXY57" s="3112"/>
      <c r="RXZ57" s="3112"/>
      <c r="RYA57" s="3112"/>
      <c r="RYB57" s="3112"/>
      <c r="RYC57" s="3112"/>
      <c r="RYD57" s="3112"/>
      <c r="RYE57" s="3112"/>
      <c r="RYF57" s="3112"/>
      <c r="RYG57" s="3112"/>
      <c r="RYH57" s="3112"/>
      <c r="RYI57" s="3112"/>
      <c r="RYJ57" s="3112"/>
      <c r="RYK57" s="3112"/>
      <c r="RYL57" s="3112"/>
      <c r="RYM57" s="3112"/>
      <c r="RYN57" s="3112"/>
      <c r="RYO57" s="3112"/>
      <c r="RYP57" s="3112"/>
      <c r="RYQ57" s="3112"/>
      <c r="RYR57" s="3112"/>
      <c r="RYS57" s="3112"/>
      <c r="RYT57" s="3112"/>
      <c r="RYU57" s="3112"/>
      <c r="RYV57" s="3112"/>
      <c r="RYW57" s="3112"/>
      <c r="RYX57" s="3112"/>
      <c r="RYY57" s="3112"/>
      <c r="RYZ57" s="3112"/>
      <c r="RZA57" s="3112"/>
      <c r="RZB57" s="3112"/>
      <c r="RZC57" s="3112"/>
      <c r="RZD57" s="3112"/>
      <c r="RZE57" s="3112"/>
      <c r="RZF57" s="3112"/>
      <c r="RZG57" s="3112"/>
      <c r="RZH57" s="3112"/>
      <c r="RZI57" s="3112"/>
      <c r="RZJ57" s="3112"/>
      <c r="RZK57" s="3112"/>
      <c r="RZL57" s="3112"/>
      <c r="RZM57" s="3112"/>
      <c r="RZN57" s="3112"/>
      <c r="RZO57" s="3112"/>
      <c r="RZP57" s="3112"/>
      <c r="RZQ57" s="3112"/>
      <c r="RZR57" s="3112"/>
      <c r="RZS57" s="3112"/>
      <c r="RZT57" s="3112"/>
      <c r="RZU57" s="3112"/>
      <c r="RZV57" s="3112"/>
      <c r="RZW57" s="3112"/>
      <c r="RZX57" s="3112"/>
      <c r="RZY57" s="3112"/>
      <c r="RZZ57" s="3112"/>
      <c r="SAA57" s="3112"/>
      <c r="SAB57" s="3112"/>
      <c r="SAC57" s="3112"/>
      <c r="SAD57" s="3112"/>
      <c r="SAE57" s="3112"/>
      <c r="SAF57" s="3112"/>
      <c r="SAG57" s="3112"/>
      <c r="SAH57" s="3112"/>
      <c r="SAI57" s="3112"/>
      <c r="SAJ57" s="3112"/>
      <c r="SAK57" s="3112"/>
      <c r="SAL57" s="3112"/>
      <c r="SAM57" s="3112"/>
      <c r="SAN57" s="3112"/>
      <c r="SAO57" s="3112"/>
      <c r="SAP57" s="3112"/>
      <c r="SAQ57" s="3112"/>
      <c r="SAR57" s="3112"/>
      <c r="SAS57" s="3112"/>
      <c r="SAT57" s="3112"/>
      <c r="SAU57" s="3112"/>
      <c r="SAV57" s="3112"/>
      <c r="SAW57" s="3112"/>
      <c r="SAX57" s="3112"/>
      <c r="SAY57" s="3112"/>
      <c r="SAZ57" s="3112"/>
      <c r="SBA57" s="3112"/>
      <c r="SBB57" s="3112"/>
      <c r="SBC57" s="3112"/>
      <c r="SBD57" s="3112"/>
      <c r="SBE57" s="3112"/>
      <c r="SBF57" s="3112"/>
      <c r="SBG57" s="3112"/>
      <c r="SBH57" s="3112"/>
      <c r="SBI57" s="3112"/>
      <c r="SBJ57" s="3112"/>
      <c r="SBK57" s="3112"/>
      <c r="SBL57" s="3112"/>
      <c r="SBM57" s="3112"/>
      <c r="SBN57" s="3112"/>
      <c r="SBO57" s="3112"/>
      <c r="SBP57" s="3112"/>
      <c r="SBQ57" s="3112"/>
      <c r="SBR57" s="3112"/>
      <c r="SBS57" s="3112"/>
      <c r="SBT57" s="3112"/>
      <c r="SBU57" s="3112"/>
      <c r="SBV57" s="3112"/>
      <c r="SBW57" s="3112"/>
      <c r="SBX57" s="3112"/>
      <c r="SBY57" s="3112"/>
      <c r="SBZ57" s="3112"/>
      <c r="SCA57" s="3112"/>
      <c r="SCB57" s="3112"/>
      <c r="SCC57" s="3112"/>
      <c r="SCD57" s="3112"/>
      <c r="SCE57" s="3112"/>
      <c r="SCF57" s="3112"/>
      <c r="SCG57" s="3112"/>
      <c r="SCH57" s="3112"/>
      <c r="SCI57" s="3112"/>
      <c r="SCJ57" s="3112"/>
      <c r="SCK57" s="3112"/>
      <c r="SCL57" s="3112"/>
      <c r="SCM57" s="3112"/>
      <c r="SCN57" s="3112"/>
      <c r="SCO57" s="3112"/>
      <c r="SCP57" s="3112"/>
      <c r="SCQ57" s="3112"/>
      <c r="SCR57" s="3112"/>
      <c r="SCS57" s="3112"/>
      <c r="SCT57" s="3112"/>
      <c r="SCU57" s="3112"/>
      <c r="SCV57" s="3112"/>
      <c r="SCW57" s="3112"/>
      <c r="SCX57" s="3112"/>
      <c r="SCY57" s="3112"/>
      <c r="SCZ57" s="3112"/>
      <c r="SDA57" s="3112"/>
      <c r="SDB57" s="3112"/>
      <c r="SDC57" s="3112"/>
      <c r="SDD57" s="3112"/>
      <c r="SDE57" s="3112"/>
      <c r="SDF57" s="3112"/>
      <c r="SDG57" s="3112"/>
      <c r="SDH57" s="3112"/>
      <c r="SDI57" s="3112"/>
      <c r="SDJ57" s="3112"/>
      <c r="SDK57" s="3112"/>
      <c r="SDL57" s="3112"/>
      <c r="SDM57" s="3112"/>
      <c r="SDN57" s="3112"/>
      <c r="SDO57" s="3112"/>
      <c r="SDP57" s="3112"/>
      <c r="SDQ57" s="3112"/>
      <c r="SDR57" s="3112"/>
      <c r="SDS57" s="3112"/>
      <c r="SDT57" s="3112"/>
      <c r="SDU57" s="3112"/>
      <c r="SDV57" s="3112"/>
      <c r="SDW57" s="3112"/>
      <c r="SDX57" s="3112"/>
      <c r="SDY57" s="3112"/>
      <c r="SDZ57" s="3112"/>
      <c r="SEA57" s="3112"/>
      <c r="SEB57" s="3112"/>
      <c r="SEC57" s="3112"/>
      <c r="SED57" s="3112"/>
      <c r="SEE57" s="3112"/>
      <c r="SEF57" s="3112"/>
      <c r="SEG57" s="3112"/>
      <c r="SEH57" s="3112"/>
      <c r="SEI57" s="3112"/>
      <c r="SEJ57" s="3112"/>
      <c r="SEK57" s="3112"/>
      <c r="SEL57" s="3112"/>
      <c r="SEM57" s="3112"/>
      <c r="SEN57" s="3112"/>
      <c r="SEO57" s="3112"/>
      <c r="SEP57" s="3112"/>
      <c r="SEQ57" s="3112"/>
      <c r="SER57" s="3112"/>
      <c r="SES57" s="3112"/>
      <c r="SET57" s="3112"/>
      <c r="SEU57" s="3112"/>
      <c r="SEV57" s="3112"/>
      <c r="SEW57" s="3112"/>
      <c r="SEX57" s="3112"/>
      <c r="SEY57" s="3112"/>
      <c r="SEZ57" s="3112"/>
      <c r="SFA57" s="3112"/>
      <c r="SFB57" s="3112"/>
      <c r="SFC57" s="3112"/>
      <c r="SFD57" s="3112"/>
      <c r="SFE57" s="3112"/>
      <c r="SFF57" s="3112"/>
      <c r="SFG57" s="3112"/>
      <c r="SFH57" s="3112"/>
      <c r="SFI57" s="3112"/>
      <c r="SFJ57" s="3112"/>
      <c r="SFK57" s="3112"/>
      <c r="SFL57" s="3112"/>
      <c r="SFM57" s="3112"/>
      <c r="SFN57" s="3112"/>
      <c r="SFO57" s="3112"/>
      <c r="SFP57" s="3112"/>
      <c r="SFQ57" s="3112"/>
      <c r="SFR57" s="3112"/>
      <c r="SFS57" s="3112"/>
      <c r="SFT57" s="3112"/>
      <c r="SFU57" s="3112"/>
      <c r="SFV57" s="3112"/>
      <c r="SFW57" s="3112"/>
      <c r="SFX57" s="3112"/>
      <c r="SFY57" s="3112"/>
      <c r="SFZ57" s="3112"/>
      <c r="SGA57" s="3112"/>
      <c r="SGB57" s="3112"/>
      <c r="SGC57" s="3112"/>
      <c r="SGD57" s="3112"/>
      <c r="SGE57" s="3112"/>
      <c r="SGF57" s="3112"/>
      <c r="SGG57" s="3112"/>
      <c r="SGH57" s="3112"/>
      <c r="SGI57" s="3112"/>
      <c r="SGJ57" s="3112"/>
      <c r="SGK57" s="3112"/>
      <c r="SGL57" s="3112"/>
      <c r="SGM57" s="3112"/>
      <c r="SGN57" s="3112"/>
      <c r="SGO57" s="3112"/>
      <c r="SGP57" s="3112"/>
      <c r="SGQ57" s="3112"/>
      <c r="SGR57" s="3112"/>
      <c r="SGS57" s="3112"/>
      <c r="SGT57" s="3112"/>
      <c r="SGU57" s="3112"/>
      <c r="SGV57" s="3112"/>
      <c r="SGW57" s="3112"/>
      <c r="SGX57" s="3112"/>
      <c r="SGY57" s="3112"/>
      <c r="SGZ57" s="3112"/>
      <c r="SHA57" s="3112"/>
      <c r="SHB57" s="3112"/>
      <c r="SHC57" s="3112"/>
      <c r="SHD57" s="3112"/>
      <c r="SHE57" s="3112"/>
      <c r="SHF57" s="3112"/>
      <c r="SHG57" s="3112"/>
      <c r="SHH57" s="3112"/>
      <c r="SHI57" s="3112"/>
      <c r="SHJ57" s="3112"/>
      <c r="SHK57" s="3112"/>
      <c r="SHL57" s="3112"/>
      <c r="SHM57" s="3112"/>
      <c r="SHN57" s="3112"/>
      <c r="SHO57" s="3112"/>
      <c r="SHP57" s="3112"/>
      <c r="SHQ57" s="3112"/>
      <c r="SHR57" s="3112"/>
      <c r="SHS57" s="3112"/>
      <c r="SHT57" s="3112"/>
      <c r="SHU57" s="3112"/>
      <c r="SHV57" s="3112"/>
      <c r="SHW57" s="3112"/>
      <c r="SHX57" s="3112"/>
      <c r="SHY57" s="3112"/>
      <c r="SHZ57" s="3112"/>
      <c r="SIA57" s="3112"/>
      <c r="SIB57" s="3112"/>
      <c r="SIC57" s="3112"/>
      <c r="SID57" s="3112"/>
      <c r="SIE57" s="3112"/>
      <c r="SIF57" s="3112"/>
      <c r="SIG57" s="3112"/>
      <c r="SIH57" s="3112"/>
      <c r="SII57" s="3112"/>
      <c r="SIJ57" s="3112"/>
      <c r="SIK57" s="3112"/>
      <c r="SIL57" s="3112"/>
      <c r="SIM57" s="3112"/>
      <c r="SIN57" s="3112"/>
      <c r="SIO57" s="3112"/>
      <c r="SIP57" s="3112"/>
      <c r="SIQ57" s="3112"/>
      <c r="SIR57" s="3112"/>
      <c r="SIS57" s="3112"/>
      <c r="SIT57" s="3112"/>
      <c r="SIU57" s="3112"/>
      <c r="SIV57" s="3112"/>
      <c r="SIW57" s="3112"/>
      <c r="SIX57" s="3112"/>
      <c r="SIY57" s="3112"/>
      <c r="SIZ57" s="3112"/>
      <c r="SJA57" s="3112"/>
      <c r="SJB57" s="3112"/>
      <c r="SJC57" s="3112"/>
      <c r="SJD57" s="3112"/>
      <c r="SJE57" s="3112"/>
      <c r="SJF57" s="3112"/>
      <c r="SJG57" s="3112"/>
      <c r="SJH57" s="3112"/>
      <c r="SJI57" s="3112"/>
      <c r="SJJ57" s="3112"/>
      <c r="SJK57" s="3112"/>
      <c r="SJL57" s="3112"/>
      <c r="SJM57" s="3112"/>
      <c r="SJN57" s="3112"/>
      <c r="SJO57" s="3112"/>
      <c r="SJP57" s="3112"/>
      <c r="SJQ57" s="3112"/>
      <c r="SJR57" s="3112"/>
      <c r="SJS57" s="3112"/>
      <c r="SJT57" s="3112"/>
      <c r="SJU57" s="3112"/>
      <c r="SJV57" s="3112"/>
      <c r="SJW57" s="3112"/>
      <c r="SJX57" s="3112"/>
      <c r="SJY57" s="3112"/>
      <c r="SJZ57" s="3112"/>
      <c r="SKA57" s="3112"/>
      <c r="SKB57" s="3112"/>
      <c r="SKC57" s="3112"/>
      <c r="SKD57" s="3112"/>
      <c r="SKE57" s="3112"/>
      <c r="SKF57" s="3112"/>
      <c r="SKG57" s="3112"/>
      <c r="SKH57" s="3112"/>
      <c r="SKI57" s="3112"/>
      <c r="SKJ57" s="3112"/>
      <c r="SKK57" s="3112"/>
      <c r="SKL57" s="3112"/>
      <c r="SKM57" s="3112"/>
      <c r="SKN57" s="3112"/>
      <c r="SKO57" s="3112"/>
      <c r="SKP57" s="3112"/>
      <c r="SKQ57" s="3112"/>
      <c r="SKR57" s="3112"/>
      <c r="SKS57" s="3112"/>
      <c r="SKT57" s="3112"/>
      <c r="SKU57" s="3112"/>
      <c r="SKV57" s="3112"/>
      <c r="SKW57" s="3112"/>
      <c r="SKX57" s="3112"/>
      <c r="SKY57" s="3112"/>
      <c r="SKZ57" s="3112"/>
      <c r="SLA57" s="3112"/>
      <c r="SLB57" s="3112"/>
      <c r="SLC57" s="3112"/>
      <c r="SLD57" s="3112"/>
      <c r="SLE57" s="3112"/>
      <c r="SLF57" s="3112"/>
      <c r="SLG57" s="3112"/>
      <c r="SLH57" s="3112"/>
      <c r="SLI57" s="3112"/>
      <c r="SLJ57" s="3112"/>
      <c r="SLK57" s="3112"/>
      <c r="SLL57" s="3112"/>
      <c r="SLM57" s="3112"/>
      <c r="SLN57" s="3112"/>
      <c r="SLO57" s="3112"/>
      <c r="SLP57" s="3112"/>
      <c r="SLQ57" s="3112"/>
      <c r="SLR57" s="3112"/>
      <c r="SLS57" s="3112"/>
      <c r="SLT57" s="3112"/>
      <c r="SLU57" s="3112"/>
      <c r="SLV57" s="3112"/>
      <c r="SLW57" s="3112"/>
      <c r="SLX57" s="3112"/>
      <c r="SLY57" s="3112"/>
      <c r="SLZ57" s="3112"/>
      <c r="SMA57" s="3112"/>
      <c r="SMB57" s="3112"/>
      <c r="SMC57" s="3112"/>
      <c r="SMD57" s="3112"/>
      <c r="SME57" s="3112"/>
      <c r="SMF57" s="3112"/>
      <c r="SMG57" s="3112"/>
      <c r="SMH57" s="3112"/>
      <c r="SMI57" s="3112"/>
      <c r="SMJ57" s="3112"/>
      <c r="SMK57" s="3112"/>
      <c r="SML57" s="3112"/>
      <c r="SMM57" s="3112"/>
      <c r="SMN57" s="3112"/>
      <c r="SMO57" s="3112"/>
      <c r="SMP57" s="3112"/>
      <c r="SMQ57" s="3112"/>
      <c r="SMR57" s="3112"/>
      <c r="SMS57" s="3112"/>
      <c r="SMT57" s="3112"/>
      <c r="SMU57" s="3112"/>
      <c r="SMV57" s="3112"/>
      <c r="SMW57" s="3112"/>
      <c r="SMX57" s="3112"/>
      <c r="SMY57" s="3112"/>
      <c r="SMZ57" s="3112"/>
      <c r="SNA57" s="3112"/>
      <c r="SNB57" s="3112"/>
      <c r="SNC57" s="3112"/>
      <c r="SND57" s="3112"/>
      <c r="SNE57" s="3112"/>
      <c r="SNF57" s="3112"/>
      <c r="SNG57" s="3112"/>
      <c r="SNH57" s="3112"/>
      <c r="SNI57" s="3112"/>
      <c r="SNJ57" s="3112"/>
      <c r="SNK57" s="3112"/>
      <c r="SNL57" s="3112"/>
      <c r="SNM57" s="3112"/>
      <c r="SNN57" s="3112"/>
      <c r="SNO57" s="3112"/>
      <c r="SNP57" s="3112"/>
      <c r="SNQ57" s="3112"/>
      <c r="SNR57" s="3112"/>
      <c r="SNS57" s="3112"/>
      <c r="SNT57" s="3112"/>
      <c r="SNU57" s="3112"/>
      <c r="SNV57" s="3112"/>
      <c r="SNW57" s="3112"/>
      <c r="SNX57" s="3112"/>
      <c r="SNY57" s="3112"/>
      <c r="SNZ57" s="3112"/>
      <c r="SOA57" s="3112"/>
      <c r="SOB57" s="3112"/>
      <c r="SOC57" s="3112"/>
      <c r="SOD57" s="3112"/>
      <c r="SOE57" s="3112"/>
      <c r="SOF57" s="3112"/>
      <c r="SOG57" s="3112"/>
      <c r="SOH57" s="3112"/>
      <c r="SOI57" s="3112"/>
      <c r="SOJ57" s="3112"/>
      <c r="SOK57" s="3112"/>
      <c r="SOL57" s="3112"/>
      <c r="SOM57" s="3112"/>
      <c r="SON57" s="3112"/>
      <c r="SOO57" s="3112"/>
      <c r="SOP57" s="3112"/>
      <c r="SOQ57" s="3112"/>
      <c r="SOR57" s="3112"/>
      <c r="SOS57" s="3112"/>
      <c r="SOT57" s="3112"/>
      <c r="SOU57" s="3112"/>
      <c r="SOV57" s="3112"/>
      <c r="SOW57" s="3112"/>
      <c r="SOX57" s="3112"/>
      <c r="SOY57" s="3112"/>
      <c r="SOZ57" s="3112"/>
      <c r="SPA57" s="3112"/>
      <c r="SPB57" s="3112"/>
      <c r="SPC57" s="3112"/>
      <c r="SPD57" s="3112"/>
      <c r="SPE57" s="3112"/>
      <c r="SPF57" s="3112"/>
      <c r="SPG57" s="3112"/>
      <c r="SPH57" s="3112"/>
      <c r="SPI57" s="3112"/>
      <c r="SPJ57" s="3112"/>
      <c r="SPK57" s="3112"/>
      <c r="SPL57" s="3112"/>
      <c r="SPM57" s="3112"/>
      <c r="SPN57" s="3112"/>
      <c r="SPO57" s="3112"/>
      <c r="SPP57" s="3112"/>
      <c r="SPQ57" s="3112"/>
      <c r="SPR57" s="3112"/>
      <c r="SPS57" s="3112"/>
      <c r="SPT57" s="3112"/>
      <c r="SPU57" s="3112"/>
      <c r="SPV57" s="3112"/>
      <c r="SPW57" s="3112"/>
      <c r="SPX57" s="3112"/>
      <c r="SPY57" s="3112"/>
      <c r="SPZ57" s="3112"/>
      <c r="SQA57" s="3112"/>
      <c r="SQB57" s="3112"/>
      <c r="SQC57" s="3112"/>
      <c r="SQD57" s="3112"/>
      <c r="SQE57" s="3112"/>
      <c r="SQF57" s="3112"/>
      <c r="SQG57" s="3112"/>
      <c r="SQH57" s="3112"/>
      <c r="SQI57" s="3112"/>
      <c r="SQJ57" s="3112"/>
      <c r="SQK57" s="3112"/>
      <c r="SQL57" s="3112"/>
      <c r="SQM57" s="3112"/>
      <c r="SQN57" s="3112"/>
      <c r="SQO57" s="3112"/>
      <c r="SQP57" s="3112"/>
      <c r="SQQ57" s="3112"/>
      <c r="SQR57" s="3112"/>
      <c r="SQS57" s="3112"/>
      <c r="SQT57" s="3112"/>
      <c r="SQU57" s="3112"/>
      <c r="SQV57" s="3112"/>
      <c r="SQW57" s="3112"/>
      <c r="SQX57" s="3112"/>
      <c r="SQY57" s="3112"/>
      <c r="SQZ57" s="3112"/>
      <c r="SRA57" s="3112"/>
      <c r="SRB57" s="3112"/>
      <c r="SRC57" s="3112"/>
      <c r="SRD57" s="3112"/>
      <c r="SRE57" s="3112"/>
      <c r="SRF57" s="3112"/>
      <c r="SRG57" s="3112"/>
      <c r="SRH57" s="3112"/>
      <c r="SRI57" s="3112"/>
      <c r="SRJ57" s="3112"/>
      <c r="SRK57" s="3112"/>
      <c r="SRL57" s="3112"/>
      <c r="SRM57" s="3112"/>
      <c r="SRN57" s="3112"/>
      <c r="SRO57" s="3112"/>
      <c r="SRP57" s="3112"/>
      <c r="SRQ57" s="3112"/>
      <c r="SRR57" s="3112"/>
      <c r="SRS57" s="3112"/>
      <c r="SRT57" s="3112"/>
      <c r="SRU57" s="3112"/>
      <c r="SRV57" s="3112"/>
      <c r="SRW57" s="3112"/>
      <c r="SRX57" s="3112"/>
      <c r="SRY57" s="3112"/>
      <c r="SRZ57" s="3112"/>
      <c r="SSA57" s="3112"/>
      <c r="SSB57" s="3112"/>
      <c r="SSC57" s="3112"/>
      <c r="SSD57" s="3112"/>
      <c r="SSE57" s="3112"/>
      <c r="SSF57" s="3112"/>
      <c r="SSG57" s="3112"/>
      <c r="SSH57" s="3112"/>
      <c r="SSI57" s="3112"/>
      <c r="SSJ57" s="3112"/>
      <c r="SSK57" s="3112"/>
      <c r="SSL57" s="3112"/>
      <c r="SSM57" s="3112"/>
      <c r="SSN57" s="3112"/>
      <c r="SSO57" s="3112"/>
      <c r="SSP57" s="3112"/>
      <c r="SSQ57" s="3112"/>
      <c r="SSR57" s="3112"/>
      <c r="SSS57" s="3112"/>
      <c r="SST57" s="3112"/>
      <c r="SSU57" s="3112"/>
      <c r="SSV57" s="3112"/>
      <c r="SSW57" s="3112"/>
      <c r="SSX57" s="3112"/>
      <c r="SSY57" s="3112"/>
      <c r="SSZ57" s="3112"/>
      <c r="STA57" s="3112"/>
      <c r="STB57" s="3112"/>
      <c r="STC57" s="3112"/>
      <c r="STD57" s="3112"/>
      <c r="STE57" s="3112"/>
      <c r="STF57" s="3112"/>
      <c r="STG57" s="3112"/>
      <c r="STH57" s="3112"/>
      <c r="STI57" s="3112"/>
      <c r="STJ57" s="3112"/>
      <c r="STK57" s="3112"/>
      <c r="STL57" s="3112"/>
      <c r="STM57" s="3112"/>
      <c r="STN57" s="3112"/>
      <c r="STO57" s="3112"/>
      <c r="STP57" s="3112"/>
      <c r="STQ57" s="3112"/>
      <c r="STR57" s="3112"/>
      <c r="STS57" s="3112"/>
      <c r="STT57" s="3112"/>
      <c r="STU57" s="3112"/>
      <c r="STV57" s="3112"/>
      <c r="STW57" s="3112"/>
      <c r="STX57" s="3112"/>
      <c r="STY57" s="3112"/>
      <c r="STZ57" s="3112"/>
      <c r="SUA57" s="3112"/>
      <c r="SUB57" s="3112"/>
      <c r="SUC57" s="3112"/>
      <c r="SUD57" s="3112"/>
      <c r="SUE57" s="3112"/>
      <c r="SUF57" s="3112"/>
      <c r="SUG57" s="3112"/>
      <c r="SUH57" s="3112"/>
      <c r="SUI57" s="3112"/>
      <c r="SUJ57" s="3112"/>
      <c r="SUK57" s="3112"/>
      <c r="SUL57" s="3112"/>
      <c r="SUM57" s="3112"/>
      <c r="SUN57" s="3112"/>
      <c r="SUO57" s="3112"/>
      <c r="SUP57" s="3112"/>
      <c r="SUQ57" s="3112"/>
      <c r="SUR57" s="3112"/>
      <c r="SUS57" s="3112"/>
      <c r="SUT57" s="3112"/>
      <c r="SUU57" s="3112"/>
      <c r="SUV57" s="3112"/>
      <c r="SUW57" s="3112"/>
      <c r="SUX57" s="3112"/>
      <c r="SUY57" s="3112"/>
      <c r="SUZ57" s="3112"/>
      <c r="SVA57" s="3112"/>
      <c r="SVB57" s="3112"/>
      <c r="SVC57" s="3112"/>
      <c r="SVD57" s="3112"/>
      <c r="SVE57" s="3112"/>
      <c r="SVF57" s="3112"/>
      <c r="SVG57" s="3112"/>
      <c r="SVH57" s="3112"/>
      <c r="SVI57" s="3112"/>
      <c r="SVJ57" s="3112"/>
      <c r="SVK57" s="3112"/>
      <c r="SVL57" s="3112"/>
      <c r="SVM57" s="3112"/>
      <c r="SVN57" s="3112"/>
      <c r="SVO57" s="3112"/>
      <c r="SVP57" s="3112"/>
      <c r="SVQ57" s="3112"/>
      <c r="SVR57" s="3112"/>
      <c r="SVS57" s="3112"/>
      <c r="SVT57" s="3112"/>
      <c r="SVU57" s="3112"/>
      <c r="SVV57" s="3112"/>
      <c r="SVW57" s="3112"/>
      <c r="SVX57" s="3112"/>
      <c r="SVY57" s="3112"/>
      <c r="SVZ57" s="3112"/>
      <c r="SWA57" s="3112"/>
      <c r="SWB57" s="3112"/>
      <c r="SWC57" s="3112"/>
      <c r="SWD57" s="3112"/>
      <c r="SWE57" s="3112"/>
      <c r="SWF57" s="3112"/>
      <c r="SWG57" s="3112"/>
      <c r="SWH57" s="3112"/>
      <c r="SWI57" s="3112"/>
      <c r="SWJ57" s="3112"/>
      <c r="SWK57" s="3112"/>
      <c r="SWL57" s="3112"/>
      <c r="SWM57" s="3112"/>
      <c r="SWN57" s="3112"/>
      <c r="SWO57" s="3112"/>
      <c r="SWP57" s="3112"/>
      <c r="SWQ57" s="3112"/>
      <c r="SWR57" s="3112"/>
      <c r="SWS57" s="3112"/>
      <c r="SWT57" s="3112"/>
      <c r="SWU57" s="3112"/>
      <c r="SWV57" s="3112"/>
      <c r="SWW57" s="3112"/>
      <c r="SWX57" s="3112"/>
      <c r="SWY57" s="3112"/>
      <c r="SWZ57" s="3112"/>
      <c r="SXA57" s="3112"/>
      <c r="SXB57" s="3112"/>
      <c r="SXC57" s="3112"/>
      <c r="SXD57" s="3112"/>
      <c r="SXE57" s="3112"/>
      <c r="SXF57" s="3112"/>
      <c r="SXG57" s="3112"/>
      <c r="SXH57" s="3112"/>
      <c r="SXI57" s="3112"/>
      <c r="SXJ57" s="3112"/>
      <c r="SXK57" s="3112"/>
      <c r="SXL57" s="3112"/>
      <c r="SXM57" s="3112"/>
      <c r="SXN57" s="3112"/>
      <c r="SXO57" s="3112"/>
      <c r="SXP57" s="3112"/>
      <c r="SXQ57" s="3112"/>
      <c r="SXR57" s="3112"/>
      <c r="SXS57" s="3112"/>
      <c r="SXT57" s="3112"/>
      <c r="SXU57" s="3112"/>
      <c r="SXV57" s="3112"/>
      <c r="SXW57" s="3112"/>
      <c r="SXX57" s="3112"/>
      <c r="SXY57" s="3112"/>
      <c r="SXZ57" s="3112"/>
      <c r="SYA57" s="3112"/>
      <c r="SYB57" s="3112"/>
      <c r="SYC57" s="3112"/>
      <c r="SYD57" s="3112"/>
      <c r="SYE57" s="3112"/>
      <c r="SYF57" s="3112"/>
      <c r="SYG57" s="3112"/>
      <c r="SYH57" s="3112"/>
      <c r="SYI57" s="3112"/>
      <c r="SYJ57" s="3112"/>
      <c r="SYK57" s="3112"/>
      <c r="SYL57" s="3112"/>
      <c r="SYM57" s="3112"/>
      <c r="SYN57" s="3112"/>
      <c r="SYO57" s="3112"/>
      <c r="SYP57" s="3112"/>
      <c r="SYQ57" s="3112"/>
      <c r="SYR57" s="3112"/>
      <c r="SYS57" s="3112"/>
      <c r="SYT57" s="3112"/>
      <c r="SYU57" s="3112"/>
      <c r="SYV57" s="3112"/>
      <c r="SYW57" s="3112"/>
      <c r="SYX57" s="3112"/>
      <c r="SYY57" s="3112"/>
      <c r="SYZ57" s="3112"/>
      <c r="SZA57" s="3112"/>
      <c r="SZB57" s="3112"/>
      <c r="SZC57" s="3112"/>
      <c r="SZD57" s="3112"/>
      <c r="SZE57" s="3112"/>
      <c r="SZF57" s="3112"/>
      <c r="SZG57" s="3112"/>
      <c r="SZH57" s="3112"/>
      <c r="SZI57" s="3112"/>
      <c r="SZJ57" s="3112"/>
      <c r="SZK57" s="3112"/>
      <c r="SZL57" s="3112"/>
      <c r="SZM57" s="3112"/>
      <c r="SZN57" s="3112"/>
      <c r="SZO57" s="3112"/>
      <c r="SZP57" s="3112"/>
      <c r="SZQ57" s="3112"/>
      <c r="SZR57" s="3112"/>
      <c r="SZS57" s="3112"/>
      <c r="SZT57" s="3112"/>
      <c r="SZU57" s="3112"/>
      <c r="SZV57" s="3112"/>
      <c r="SZW57" s="3112"/>
      <c r="SZX57" s="3112"/>
      <c r="SZY57" s="3112"/>
      <c r="SZZ57" s="3112"/>
      <c r="TAA57" s="3112"/>
      <c r="TAB57" s="3112"/>
      <c r="TAC57" s="3112"/>
      <c r="TAD57" s="3112"/>
      <c r="TAE57" s="3112"/>
      <c r="TAF57" s="3112"/>
      <c r="TAG57" s="3112"/>
      <c r="TAH57" s="3112"/>
      <c r="TAI57" s="3112"/>
      <c r="TAJ57" s="3112"/>
      <c r="TAK57" s="3112"/>
      <c r="TAL57" s="3112"/>
      <c r="TAM57" s="3112"/>
      <c r="TAN57" s="3112"/>
      <c r="TAO57" s="3112"/>
      <c r="TAP57" s="3112"/>
      <c r="TAQ57" s="3112"/>
      <c r="TAR57" s="3112"/>
      <c r="TAS57" s="3112"/>
      <c r="TAT57" s="3112"/>
      <c r="TAU57" s="3112"/>
      <c r="TAV57" s="3112"/>
      <c r="TAW57" s="3112"/>
      <c r="TAX57" s="3112"/>
      <c r="TAY57" s="3112"/>
      <c r="TAZ57" s="3112"/>
      <c r="TBA57" s="3112"/>
      <c r="TBB57" s="3112"/>
      <c r="TBC57" s="3112"/>
      <c r="TBD57" s="3112"/>
      <c r="TBE57" s="3112"/>
      <c r="TBF57" s="3112"/>
      <c r="TBG57" s="3112"/>
      <c r="TBH57" s="3112"/>
      <c r="TBI57" s="3112"/>
      <c r="TBJ57" s="3112"/>
      <c r="TBK57" s="3112"/>
      <c r="TBL57" s="3112"/>
      <c r="TBM57" s="3112"/>
      <c r="TBN57" s="3112"/>
      <c r="TBO57" s="3112"/>
      <c r="TBP57" s="3112"/>
      <c r="TBQ57" s="3112"/>
      <c r="TBR57" s="3112"/>
      <c r="TBS57" s="3112"/>
      <c r="TBT57" s="3112"/>
      <c r="TBU57" s="3112"/>
      <c r="TBV57" s="3112"/>
      <c r="TBW57" s="3112"/>
      <c r="TBX57" s="3112"/>
      <c r="TBY57" s="3112"/>
      <c r="TBZ57" s="3112"/>
      <c r="TCA57" s="3112"/>
      <c r="TCB57" s="3112"/>
      <c r="TCC57" s="3112"/>
      <c r="TCD57" s="3112"/>
      <c r="TCE57" s="3112"/>
      <c r="TCF57" s="3112"/>
      <c r="TCG57" s="3112"/>
      <c r="TCH57" s="3112"/>
      <c r="TCI57" s="3112"/>
      <c r="TCJ57" s="3112"/>
      <c r="TCK57" s="3112"/>
      <c r="TCL57" s="3112"/>
      <c r="TCM57" s="3112"/>
      <c r="TCN57" s="3112"/>
      <c r="TCO57" s="3112"/>
      <c r="TCP57" s="3112"/>
      <c r="TCQ57" s="3112"/>
      <c r="TCR57" s="3112"/>
      <c r="TCS57" s="3112"/>
      <c r="TCT57" s="3112"/>
      <c r="TCU57" s="3112"/>
      <c r="TCV57" s="3112"/>
      <c r="TCW57" s="3112"/>
      <c r="TCX57" s="3112"/>
      <c r="TCY57" s="3112"/>
      <c r="TCZ57" s="3112"/>
      <c r="TDA57" s="3112"/>
      <c r="TDB57" s="3112"/>
      <c r="TDC57" s="3112"/>
      <c r="TDD57" s="3112"/>
      <c r="TDE57" s="3112"/>
      <c r="TDF57" s="3112"/>
      <c r="TDG57" s="3112"/>
      <c r="TDH57" s="3112"/>
      <c r="TDI57" s="3112"/>
      <c r="TDJ57" s="3112"/>
      <c r="TDK57" s="3112"/>
      <c r="TDL57" s="3112"/>
      <c r="TDM57" s="3112"/>
      <c r="TDN57" s="3112"/>
      <c r="TDO57" s="3112"/>
      <c r="TDP57" s="3112"/>
      <c r="TDQ57" s="3112"/>
      <c r="TDR57" s="3112"/>
      <c r="TDS57" s="3112"/>
      <c r="TDT57" s="3112"/>
      <c r="TDU57" s="3112"/>
      <c r="TDV57" s="3112"/>
      <c r="TDW57" s="3112"/>
      <c r="TDX57" s="3112"/>
      <c r="TDY57" s="3112"/>
      <c r="TDZ57" s="3112"/>
      <c r="TEA57" s="3112"/>
      <c r="TEB57" s="3112"/>
      <c r="TEC57" s="3112"/>
      <c r="TED57" s="3112"/>
      <c r="TEE57" s="3112"/>
      <c r="TEF57" s="3112"/>
      <c r="TEG57" s="3112"/>
      <c r="TEH57" s="3112"/>
      <c r="TEI57" s="3112"/>
      <c r="TEJ57" s="3112"/>
      <c r="TEK57" s="3112"/>
      <c r="TEL57" s="3112"/>
      <c r="TEM57" s="3112"/>
      <c r="TEN57" s="3112"/>
      <c r="TEO57" s="3112"/>
      <c r="TEP57" s="3112"/>
      <c r="TEQ57" s="3112"/>
      <c r="TER57" s="3112"/>
      <c r="TES57" s="3112"/>
      <c r="TET57" s="3112"/>
      <c r="TEU57" s="3112"/>
      <c r="TEV57" s="3112"/>
      <c r="TEW57" s="3112"/>
      <c r="TEX57" s="3112"/>
      <c r="TEY57" s="3112"/>
      <c r="TEZ57" s="3112"/>
      <c r="TFA57" s="3112"/>
      <c r="TFB57" s="3112"/>
      <c r="TFC57" s="3112"/>
      <c r="TFD57" s="3112"/>
      <c r="TFE57" s="3112"/>
      <c r="TFF57" s="3112"/>
      <c r="TFG57" s="3112"/>
      <c r="TFH57" s="3112"/>
      <c r="TFI57" s="3112"/>
      <c r="TFJ57" s="3112"/>
      <c r="TFK57" s="3112"/>
      <c r="TFL57" s="3112"/>
      <c r="TFM57" s="3112"/>
      <c r="TFN57" s="3112"/>
      <c r="TFO57" s="3112"/>
      <c r="TFP57" s="3112"/>
      <c r="TFQ57" s="3112"/>
      <c r="TFR57" s="3112"/>
      <c r="TFS57" s="3112"/>
      <c r="TFT57" s="3112"/>
      <c r="TFU57" s="3112"/>
      <c r="TFV57" s="3112"/>
      <c r="TFW57" s="3112"/>
      <c r="TFX57" s="3112"/>
      <c r="TFY57" s="3112"/>
      <c r="TFZ57" s="3112"/>
      <c r="TGA57" s="3112"/>
      <c r="TGB57" s="3112"/>
      <c r="TGC57" s="3112"/>
      <c r="TGD57" s="3112"/>
      <c r="TGE57" s="3112"/>
      <c r="TGF57" s="3112"/>
      <c r="TGG57" s="3112"/>
      <c r="TGH57" s="3112"/>
      <c r="TGI57" s="3112"/>
      <c r="TGJ57" s="3112"/>
      <c r="TGK57" s="3112"/>
      <c r="TGL57" s="3112"/>
      <c r="TGM57" s="3112"/>
      <c r="TGN57" s="3112"/>
      <c r="TGO57" s="3112"/>
      <c r="TGP57" s="3112"/>
      <c r="TGQ57" s="3112"/>
      <c r="TGR57" s="3112"/>
      <c r="TGS57" s="3112"/>
      <c r="TGT57" s="3112"/>
      <c r="TGU57" s="3112"/>
      <c r="TGV57" s="3112"/>
      <c r="TGW57" s="3112"/>
      <c r="TGX57" s="3112"/>
      <c r="TGY57" s="3112"/>
      <c r="TGZ57" s="3112"/>
      <c r="THA57" s="3112"/>
      <c r="THB57" s="3112"/>
      <c r="THC57" s="3112"/>
      <c r="THD57" s="3112"/>
      <c r="THE57" s="3112"/>
      <c r="THF57" s="3112"/>
      <c r="THG57" s="3112"/>
      <c r="THH57" s="3112"/>
      <c r="THI57" s="3112"/>
      <c r="THJ57" s="3112"/>
      <c r="THK57" s="3112"/>
      <c r="THL57" s="3112"/>
      <c r="THM57" s="3112"/>
      <c r="THN57" s="3112"/>
      <c r="THO57" s="3112"/>
      <c r="THP57" s="3112"/>
      <c r="THQ57" s="3112"/>
      <c r="THR57" s="3112"/>
      <c r="THS57" s="3112"/>
      <c r="THT57" s="3112"/>
      <c r="THU57" s="3112"/>
      <c r="THV57" s="3112"/>
      <c r="THW57" s="3112"/>
      <c r="THX57" s="3112"/>
      <c r="THY57" s="3112"/>
      <c r="THZ57" s="3112"/>
      <c r="TIA57" s="3112"/>
      <c r="TIB57" s="3112"/>
      <c r="TIC57" s="3112"/>
      <c r="TID57" s="3112"/>
      <c r="TIE57" s="3112"/>
      <c r="TIF57" s="3112"/>
      <c r="TIG57" s="3112"/>
      <c r="TIH57" s="3112"/>
      <c r="TII57" s="3112"/>
      <c r="TIJ57" s="3112"/>
      <c r="TIK57" s="3112"/>
      <c r="TIL57" s="3112"/>
      <c r="TIM57" s="3112"/>
      <c r="TIN57" s="3112"/>
      <c r="TIO57" s="3112"/>
      <c r="TIP57" s="3112"/>
      <c r="TIQ57" s="3112"/>
      <c r="TIR57" s="3112"/>
      <c r="TIS57" s="3112"/>
      <c r="TIT57" s="3112"/>
      <c r="TIU57" s="3112"/>
      <c r="TIV57" s="3112"/>
      <c r="TIW57" s="3112"/>
      <c r="TIX57" s="3112"/>
      <c r="TIY57" s="3112"/>
      <c r="TIZ57" s="3112"/>
      <c r="TJA57" s="3112"/>
      <c r="TJB57" s="3112"/>
      <c r="TJC57" s="3112"/>
      <c r="TJD57" s="3112"/>
      <c r="TJE57" s="3112"/>
      <c r="TJF57" s="3112"/>
      <c r="TJG57" s="3112"/>
      <c r="TJH57" s="3112"/>
      <c r="TJI57" s="3112"/>
      <c r="TJJ57" s="3112"/>
      <c r="TJK57" s="3112"/>
      <c r="TJL57" s="3112"/>
      <c r="TJM57" s="3112"/>
      <c r="TJN57" s="3112"/>
      <c r="TJO57" s="3112"/>
      <c r="TJP57" s="3112"/>
      <c r="TJQ57" s="3112"/>
      <c r="TJR57" s="3112"/>
      <c r="TJS57" s="3112"/>
      <c r="TJT57" s="3112"/>
      <c r="TJU57" s="3112"/>
      <c r="TJV57" s="3112"/>
      <c r="TJW57" s="3112"/>
      <c r="TJX57" s="3112"/>
      <c r="TJY57" s="3112"/>
      <c r="TJZ57" s="3112"/>
      <c r="TKA57" s="3112"/>
      <c r="TKB57" s="3112"/>
      <c r="TKC57" s="3112"/>
      <c r="TKD57" s="3112"/>
      <c r="TKE57" s="3112"/>
      <c r="TKF57" s="3112"/>
      <c r="TKG57" s="3112"/>
      <c r="TKH57" s="3112"/>
      <c r="TKI57" s="3112"/>
      <c r="TKJ57" s="3112"/>
      <c r="TKK57" s="3112"/>
      <c r="TKL57" s="3112"/>
      <c r="TKM57" s="3112"/>
      <c r="TKN57" s="3112"/>
      <c r="TKO57" s="3112"/>
      <c r="TKP57" s="3112"/>
      <c r="TKQ57" s="3112"/>
      <c r="TKR57" s="3112"/>
      <c r="TKS57" s="3112"/>
      <c r="TKT57" s="3112"/>
      <c r="TKU57" s="3112"/>
      <c r="TKV57" s="3112"/>
      <c r="TKW57" s="3112"/>
      <c r="TKX57" s="3112"/>
      <c r="TKY57" s="3112"/>
      <c r="TKZ57" s="3112"/>
      <c r="TLA57" s="3112"/>
      <c r="TLB57" s="3112"/>
      <c r="TLC57" s="3112"/>
      <c r="TLD57" s="3112"/>
      <c r="TLE57" s="3112"/>
      <c r="TLF57" s="3112"/>
      <c r="TLG57" s="3112"/>
      <c r="TLH57" s="3112"/>
      <c r="TLI57" s="3112"/>
      <c r="TLJ57" s="3112"/>
      <c r="TLK57" s="3112"/>
      <c r="TLL57" s="3112"/>
      <c r="TLM57" s="3112"/>
      <c r="TLN57" s="3112"/>
      <c r="TLO57" s="3112"/>
      <c r="TLP57" s="3112"/>
      <c r="TLQ57" s="3112"/>
      <c r="TLR57" s="3112"/>
      <c r="TLS57" s="3112"/>
      <c r="TLT57" s="3112"/>
      <c r="TLU57" s="3112"/>
      <c r="TLV57" s="3112"/>
      <c r="TLW57" s="3112"/>
      <c r="TLX57" s="3112"/>
      <c r="TLY57" s="3112"/>
      <c r="TLZ57" s="3112"/>
      <c r="TMA57" s="3112"/>
      <c r="TMB57" s="3112"/>
      <c r="TMC57" s="3112"/>
      <c r="TMD57" s="3112"/>
      <c r="TME57" s="3112"/>
      <c r="TMF57" s="3112"/>
      <c r="TMG57" s="3112"/>
      <c r="TMH57" s="3112"/>
      <c r="TMI57" s="3112"/>
      <c r="TMJ57" s="3112"/>
      <c r="TMK57" s="3112"/>
      <c r="TML57" s="3112"/>
      <c r="TMM57" s="3112"/>
      <c r="TMN57" s="3112"/>
      <c r="TMO57" s="3112"/>
      <c r="TMP57" s="3112"/>
      <c r="TMQ57" s="3112"/>
      <c r="TMR57" s="3112"/>
      <c r="TMS57" s="3112"/>
      <c r="TMT57" s="3112"/>
      <c r="TMU57" s="3112"/>
      <c r="TMV57" s="3112"/>
      <c r="TMW57" s="3112"/>
      <c r="TMX57" s="3112"/>
      <c r="TMY57" s="3112"/>
      <c r="TMZ57" s="3112"/>
      <c r="TNA57" s="3112"/>
      <c r="TNB57" s="3112"/>
      <c r="TNC57" s="3112"/>
      <c r="TND57" s="3112"/>
      <c r="TNE57" s="3112"/>
      <c r="TNF57" s="3112"/>
      <c r="TNG57" s="3112"/>
      <c r="TNH57" s="3112"/>
      <c r="TNI57" s="3112"/>
      <c r="TNJ57" s="3112"/>
      <c r="TNK57" s="3112"/>
      <c r="TNL57" s="3112"/>
      <c r="TNM57" s="3112"/>
      <c r="TNN57" s="3112"/>
      <c r="TNO57" s="3112"/>
      <c r="TNP57" s="3112"/>
      <c r="TNQ57" s="3112"/>
      <c r="TNR57" s="3112"/>
      <c r="TNS57" s="3112"/>
      <c r="TNT57" s="3112"/>
      <c r="TNU57" s="3112"/>
      <c r="TNV57" s="3112"/>
      <c r="TNW57" s="3112"/>
      <c r="TNX57" s="3112"/>
      <c r="TNY57" s="3112"/>
      <c r="TNZ57" s="3112"/>
      <c r="TOA57" s="3112"/>
      <c r="TOB57" s="3112"/>
      <c r="TOC57" s="3112"/>
      <c r="TOD57" s="3112"/>
      <c r="TOE57" s="3112"/>
      <c r="TOF57" s="3112"/>
      <c r="TOG57" s="3112"/>
      <c r="TOH57" s="3112"/>
      <c r="TOI57" s="3112"/>
      <c r="TOJ57" s="3112"/>
      <c r="TOK57" s="3112"/>
      <c r="TOL57" s="3112"/>
      <c r="TOM57" s="3112"/>
      <c r="TON57" s="3112"/>
      <c r="TOO57" s="3112"/>
      <c r="TOP57" s="3112"/>
      <c r="TOQ57" s="3112"/>
      <c r="TOR57" s="3112"/>
      <c r="TOS57" s="3112"/>
      <c r="TOT57" s="3112"/>
      <c r="TOU57" s="3112"/>
      <c r="TOV57" s="3112"/>
      <c r="TOW57" s="3112"/>
      <c r="TOX57" s="3112"/>
      <c r="TOY57" s="3112"/>
      <c r="TOZ57" s="3112"/>
      <c r="TPA57" s="3112"/>
      <c r="TPB57" s="3112"/>
      <c r="TPC57" s="3112"/>
      <c r="TPD57" s="3112"/>
      <c r="TPE57" s="3112"/>
      <c r="TPF57" s="3112"/>
      <c r="TPG57" s="3112"/>
      <c r="TPH57" s="3112"/>
      <c r="TPI57" s="3112"/>
      <c r="TPJ57" s="3112"/>
      <c r="TPK57" s="3112"/>
      <c r="TPL57" s="3112"/>
      <c r="TPM57" s="3112"/>
      <c r="TPN57" s="3112"/>
      <c r="TPO57" s="3112"/>
      <c r="TPP57" s="3112"/>
      <c r="TPQ57" s="3112"/>
      <c r="TPR57" s="3112"/>
      <c r="TPS57" s="3112"/>
      <c r="TPT57" s="3112"/>
      <c r="TPU57" s="3112"/>
      <c r="TPV57" s="3112"/>
      <c r="TPW57" s="3112"/>
      <c r="TPX57" s="3112"/>
      <c r="TPY57" s="3112"/>
      <c r="TPZ57" s="3112"/>
      <c r="TQA57" s="3112"/>
      <c r="TQB57" s="3112"/>
      <c r="TQC57" s="3112"/>
      <c r="TQD57" s="3112"/>
      <c r="TQE57" s="3112"/>
      <c r="TQF57" s="3112"/>
      <c r="TQG57" s="3112"/>
      <c r="TQH57" s="3112"/>
      <c r="TQI57" s="3112"/>
      <c r="TQJ57" s="3112"/>
      <c r="TQK57" s="3112"/>
      <c r="TQL57" s="3112"/>
      <c r="TQM57" s="3112"/>
      <c r="TQN57" s="3112"/>
      <c r="TQO57" s="3112"/>
      <c r="TQP57" s="3112"/>
      <c r="TQQ57" s="3112"/>
      <c r="TQR57" s="3112"/>
      <c r="TQS57" s="3112"/>
      <c r="TQT57" s="3112"/>
      <c r="TQU57" s="3112"/>
      <c r="TQV57" s="3112"/>
      <c r="TQW57" s="3112"/>
      <c r="TQX57" s="3112"/>
      <c r="TQY57" s="3112"/>
      <c r="TQZ57" s="3112"/>
      <c r="TRA57" s="3112"/>
      <c r="TRB57" s="3112"/>
      <c r="TRC57" s="3112"/>
      <c r="TRD57" s="3112"/>
      <c r="TRE57" s="3112"/>
      <c r="TRF57" s="3112"/>
      <c r="TRG57" s="3112"/>
      <c r="TRH57" s="3112"/>
      <c r="TRI57" s="3112"/>
      <c r="TRJ57" s="3112"/>
      <c r="TRK57" s="3112"/>
      <c r="TRL57" s="3112"/>
      <c r="TRM57" s="3112"/>
      <c r="TRN57" s="3112"/>
      <c r="TRO57" s="3112"/>
      <c r="TRP57" s="3112"/>
      <c r="TRQ57" s="3112"/>
      <c r="TRR57" s="3112"/>
      <c r="TRS57" s="3112"/>
      <c r="TRT57" s="3112"/>
      <c r="TRU57" s="3112"/>
      <c r="TRV57" s="3112"/>
      <c r="TRW57" s="3112"/>
      <c r="TRX57" s="3112"/>
      <c r="TRY57" s="3112"/>
      <c r="TRZ57" s="3112"/>
      <c r="TSA57" s="3112"/>
      <c r="TSB57" s="3112"/>
      <c r="TSC57" s="3112"/>
      <c r="TSD57" s="3112"/>
      <c r="TSE57" s="3112"/>
      <c r="TSF57" s="3112"/>
      <c r="TSG57" s="3112"/>
      <c r="TSH57" s="3112"/>
      <c r="TSI57" s="3112"/>
      <c r="TSJ57" s="3112"/>
      <c r="TSK57" s="3112"/>
      <c r="TSL57" s="3112"/>
      <c r="TSM57" s="3112"/>
      <c r="TSN57" s="3112"/>
      <c r="TSO57" s="3112"/>
      <c r="TSP57" s="3112"/>
      <c r="TSQ57" s="3112"/>
      <c r="TSR57" s="3112"/>
      <c r="TSS57" s="3112"/>
      <c r="TST57" s="3112"/>
      <c r="TSU57" s="3112"/>
      <c r="TSV57" s="3112"/>
      <c r="TSW57" s="3112"/>
      <c r="TSX57" s="3112"/>
      <c r="TSY57" s="3112"/>
      <c r="TSZ57" s="3112"/>
      <c r="TTA57" s="3112"/>
      <c r="TTB57" s="3112"/>
      <c r="TTC57" s="3112"/>
      <c r="TTD57" s="3112"/>
      <c r="TTE57" s="3112"/>
      <c r="TTF57" s="3112"/>
      <c r="TTG57" s="3112"/>
      <c r="TTH57" s="3112"/>
      <c r="TTI57" s="3112"/>
      <c r="TTJ57" s="3112"/>
      <c r="TTK57" s="3112"/>
      <c r="TTL57" s="3112"/>
      <c r="TTM57" s="3112"/>
      <c r="TTN57" s="3112"/>
      <c r="TTO57" s="3112"/>
      <c r="TTP57" s="3112"/>
      <c r="TTQ57" s="3112"/>
      <c r="TTR57" s="3112"/>
      <c r="TTS57" s="3112"/>
      <c r="TTT57" s="3112"/>
      <c r="TTU57" s="3112"/>
      <c r="TTV57" s="3112"/>
      <c r="TTW57" s="3112"/>
      <c r="TTX57" s="3112"/>
      <c r="TTY57" s="3112"/>
      <c r="TTZ57" s="3112"/>
      <c r="TUA57" s="3112"/>
      <c r="TUB57" s="3112"/>
      <c r="TUC57" s="3112"/>
      <c r="TUD57" s="3112"/>
      <c r="TUE57" s="3112"/>
      <c r="TUF57" s="3112"/>
      <c r="TUG57" s="3112"/>
      <c r="TUH57" s="3112"/>
      <c r="TUI57" s="3112"/>
      <c r="TUJ57" s="3112"/>
      <c r="TUK57" s="3112"/>
      <c r="TUL57" s="3112"/>
      <c r="TUM57" s="3112"/>
      <c r="TUN57" s="3112"/>
      <c r="TUO57" s="3112"/>
      <c r="TUP57" s="3112"/>
      <c r="TUQ57" s="3112"/>
      <c r="TUR57" s="3112"/>
      <c r="TUS57" s="3112"/>
      <c r="TUT57" s="3112"/>
      <c r="TUU57" s="3112"/>
      <c r="TUV57" s="3112"/>
      <c r="TUW57" s="3112"/>
      <c r="TUX57" s="3112"/>
      <c r="TUY57" s="3112"/>
      <c r="TUZ57" s="3112"/>
      <c r="TVA57" s="3112"/>
      <c r="TVB57" s="3112"/>
      <c r="TVC57" s="3112"/>
      <c r="TVD57" s="3112"/>
      <c r="TVE57" s="3112"/>
      <c r="TVF57" s="3112"/>
      <c r="TVG57" s="3112"/>
      <c r="TVH57" s="3112"/>
      <c r="TVI57" s="3112"/>
      <c r="TVJ57" s="3112"/>
      <c r="TVK57" s="3112"/>
      <c r="TVL57" s="3112"/>
      <c r="TVM57" s="3112"/>
      <c r="TVN57" s="3112"/>
      <c r="TVO57" s="3112"/>
      <c r="TVP57" s="3112"/>
      <c r="TVQ57" s="3112"/>
      <c r="TVR57" s="3112"/>
      <c r="TVS57" s="3112"/>
      <c r="TVT57" s="3112"/>
      <c r="TVU57" s="3112"/>
      <c r="TVV57" s="3112"/>
      <c r="TVW57" s="3112"/>
      <c r="TVX57" s="3112"/>
      <c r="TVY57" s="3112"/>
      <c r="TVZ57" s="3112"/>
      <c r="TWA57" s="3112"/>
      <c r="TWB57" s="3112"/>
      <c r="TWC57" s="3112"/>
      <c r="TWD57" s="3112"/>
      <c r="TWE57" s="3112"/>
      <c r="TWF57" s="3112"/>
      <c r="TWG57" s="3112"/>
      <c r="TWH57" s="3112"/>
      <c r="TWI57" s="3112"/>
      <c r="TWJ57" s="3112"/>
      <c r="TWK57" s="3112"/>
      <c r="TWL57" s="3112"/>
      <c r="TWM57" s="3112"/>
      <c r="TWN57" s="3112"/>
      <c r="TWO57" s="3112"/>
      <c r="TWP57" s="3112"/>
      <c r="TWQ57" s="3112"/>
      <c r="TWR57" s="3112"/>
      <c r="TWS57" s="3112"/>
      <c r="TWT57" s="3112"/>
      <c r="TWU57" s="3112"/>
      <c r="TWV57" s="3112"/>
      <c r="TWW57" s="3112"/>
      <c r="TWX57" s="3112"/>
      <c r="TWY57" s="3112"/>
      <c r="TWZ57" s="3112"/>
      <c r="TXA57" s="3112"/>
      <c r="TXB57" s="3112"/>
      <c r="TXC57" s="3112"/>
      <c r="TXD57" s="3112"/>
      <c r="TXE57" s="3112"/>
      <c r="TXF57" s="3112"/>
      <c r="TXG57" s="3112"/>
      <c r="TXH57" s="3112"/>
      <c r="TXI57" s="3112"/>
      <c r="TXJ57" s="3112"/>
      <c r="TXK57" s="3112"/>
      <c r="TXL57" s="3112"/>
      <c r="TXM57" s="3112"/>
      <c r="TXN57" s="3112"/>
      <c r="TXO57" s="3112"/>
      <c r="TXP57" s="3112"/>
      <c r="TXQ57" s="3112"/>
      <c r="TXR57" s="3112"/>
      <c r="TXS57" s="3112"/>
      <c r="TXT57" s="3112"/>
      <c r="TXU57" s="3112"/>
      <c r="TXV57" s="3112"/>
      <c r="TXW57" s="3112"/>
      <c r="TXX57" s="3112"/>
      <c r="TXY57" s="3112"/>
      <c r="TXZ57" s="3112"/>
      <c r="TYA57" s="3112"/>
      <c r="TYB57" s="3112"/>
      <c r="TYC57" s="3112"/>
      <c r="TYD57" s="3112"/>
      <c r="TYE57" s="3112"/>
      <c r="TYF57" s="3112"/>
      <c r="TYG57" s="3112"/>
      <c r="TYH57" s="3112"/>
      <c r="TYI57" s="3112"/>
      <c r="TYJ57" s="3112"/>
      <c r="TYK57" s="3112"/>
      <c r="TYL57" s="3112"/>
      <c r="TYM57" s="3112"/>
      <c r="TYN57" s="3112"/>
      <c r="TYO57" s="3112"/>
      <c r="TYP57" s="3112"/>
      <c r="TYQ57" s="3112"/>
      <c r="TYR57" s="3112"/>
      <c r="TYS57" s="3112"/>
      <c r="TYT57" s="3112"/>
      <c r="TYU57" s="3112"/>
      <c r="TYV57" s="3112"/>
      <c r="TYW57" s="3112"/>
      <c r="TYX57" s="3112"/>
      <c r="TYY57" s="3112"/>
      <c r="TYZ57" s="3112"/>
      <c r="TZA57" s="3112"/>
      <c r="TZB57" s="3112"/>
      <c r="TZC57" s="3112"/>
      <c r="TZD57" s="3112"/>
      <c r="TZE57" s="3112"/>
      <c r="TZF57" s="3112"/>
      <c r="TZG57" s="3112"/>
      <c r="TZH57" s="3112"/>
      <c r="TZI57" s="3112"/>
      <c r="TZJ57" s="3112"/>
      <c r="TZK57" s="3112"/>
      <c r="TZL57" s="3112"/>
      <c r="TZM57" s="3112"/>
      <c r="TZN57" s="3112"/>
      <c r="TZO57" s="3112"/>
      <c r="TZP57" s="3112"/>
      <c r="TZQ57" s="3112"/>
      <c r="TZR57" s="3112"/>
      <c r="TZS57" s="3112"/>
      <c r="TZT57" s="3112"/>
      <c r="TZU57" s="3112"/>
      <c r="TZV57" s="3112"/>
      <c r="TZW57" s="3112"/>
      <c r="TZX57" s="3112"/>
      <c r="TZY57" s="3112"/>
      <c r="TZZ57" s="3112"/>
      <c r="UAA57" s="3112"/>
      <c r="UAB57" s="3112"/>
      <c r="UAC57" s="3112"/>
      <c r="UAD57" s="3112"/>
      <c r="UAE57" s="3112"/>
      <c r="UAF57" s="3112"/>
      <c r="UAG57" s="3112"/>
      <c r="UAH57" s="3112"/>
      <c r="UAI57" s="3112"/>
      <c r="UAJ57" s="3112"/>
      <c r="UAK57" s="3112"/>
      <c r="UAL57" s="3112"/>
      <c r="UAM57" s="3112"/>
      <c r="UAN57" s="3112"/>
      <c r="UAO57" s="3112"/>
      <c r="UAP57" s="3112"/>
      <c r="UAQ57" s="3112"/>
      <c r="UAR57" s="3112"/>
      <c r="UAS57" s="3112"/>
      <c r="UAT57" s="3112"/>
      <c r="UAU57" s="3112"/>
      <c r="UAV57" s="3112"/>
      <c r="UAW57" s="3112"/>
      <c r="UAX57" s="3112"/>
      <c r="UAY57" s="3112"/>
      <c r="UAZ57" s="3112"/>
      <c r="UBA57" s="3112"/>
      <c r="UBB57" s="3112"/>
      <c r="UBC57" s="3112"/>
      <c r="UBD57" s="3112"/>
      <c r="UBE57" s="3112"/>
      <c r="UBF57" s="3112"/>
      <c r="UBG57" s="3112"/>
      <c r="UBH57" s="3112"/>
      <c r="UBI57" s="3112"/>
      <c r="UBJ57" s="3112"/>
      <c r="UBK57" s="3112"/>
      <c r="UBL57" s="3112"/>
      <c r="UBM57" s="3112"/>
      <c r="UBN57" s="3112"/>
      <c r="UBO57" s="3112"/>
      <c r="UBP57" s="3112"/>
      <c r="UBQ57" s="3112"/>
      <c r="UBR57" s="3112"/>
      <c r="UBS57" s="3112"/>
      <c r="UBT57" s="3112"/>
      <c r="UBU57" s="3112"/>
      <c r="UBV57" s="3112"/>
      <c r="UBW57" s="3112"/>
      <c r="UBX57" s="3112"/>
      <c r="UBY57" s="3112"/>
      <c r="UBZ57" s="3112"/>
      <c r="UCA57" s="3112"/>
      <c r="UCB57" s="3112"/>
      <c r="UCC57" s="3112"/>
      <c r="UCD57" s="3112"/>
      <c r="UCE57" s="3112"/>
      <c r="UCF57" s="3112"/>
      <c r="UCG57" s="3112"/>
      <c r="UCH57" s="3112"/>
      <c r="UCI57" s="3112"/>
      <c r="UCJ57" s="3112"/>
      <c r="UCK57" s="3112"/>
      <c r="UCL57" s="3112"/>
      <c r="UCM57" s="3112"/>
      <c r="UCN57" s="3112"/>
      <c r="UCO57" s="3112"/>
      <c r="UCP57" s="3112"/>
      <c r="UCQ57" s="3112"/>
      <c r="UCR57" s="3112"/>
      <c r="UCS57" s="3112"/>
      <c r="UCT57" s="3112"/>
      <c r="UCU57" s="3112"/>
      <c r="UCV57" s="3112"/>
      <c r="UCW57" s="3112"/>
      <c r="UCX57" s="3112"/>
      <c r="UCY57" s="3112"/>
      <c r="UCZ57" s="3112"/>
      <c r="UDA57" s="3112"/>
      <c r="UDB57" s="3112"/>
      <c r="UDC57" s="3112"/>
      <c r="UDD57" s="3112"/>
      <c r="UDE57" s="3112"/>
      <c r="UDF57" s="3112"/>
      <c r="UDG57" s="3112"/>
      <c r="UDH57" s="3112"/>
      <c r="UDI57" s="3112"/>
      <c r="UDJ57" s="3112"/>
      <c r="UDK57" s="3112"/>
      <c r="UDL57" s="3112"/>
      <c r="UDM57" s="3112"/>
      <c r="UDN57" s="3112"/>
      <c r="UDO57" s="3112"/>
      <c r="UDP57" s="3112"/>
      <c r="UDQ57" s="3112"/>
      <c r="UDR57" s="3112"/>
      <c r="UDS57" s="3112"/>
      <c r="UDT57" s="3112"/>
      <c r="UDU57" s="3112"/>
      <c r="UDV57" s="3112"/>
      <c r="UDW57" s="3112"/>
      <c r="UDX57" s="3112"/>
      <c r="UDY57" s="3112"/>
      <c r="UDZ57" s="3112"/>
      <c r="UEA57" s="3112"/>
      <c r="UEB57" s="3112"/>
      <c r="UEC57" s="3112"/>
      <c r="UED57" s="3112"/>
      <c r="UEE57" s="3112"/>
      <c r="UEF57" s="3112"/>
      <c r="UEG57" s="3112"/>
      <c r="UEH57" s="3112"/>
      <c r="UEI57" s="3112"/>
      <c r="UEJ57" s="3112"/>
      <c r="UEK57" s="3112"/>
      <c r="UEL57" s="3112"/>
      <c r="UEM57" s="3112"/>
      <c r="UEN57" s="3112"/>
      <c r="UEO57" s="3112"/>
      <c r="UEP57" s="3112"/>
      <c r="UEQ57" s="3112"/>
      <c r="UER57" s="3112"/>
      <c r="UES57" s="3112"/>
      <c r="UET57" s="3112"/>
      <c r="UEU57" s="3112"/>
      <c r="UEV57" s="3112"/>
      <c r="UEW57" s="3112"/>
      <c r="UEX57" s="3112"/>
      <c r="UEY57" s="3112"/>
      <c r="UEZ57" s="3112"/>
      <c r="UFA57" s="3112"/>
      <c r="UFB57" s="3112"/>
      <c r="UFC57" s="3112"/>
      <c r="UFD57" s="3112"/>
      <c r="UFE57" s="3112"/>
      <c r="UFF57" s="3112"/>
      <c r="UFG57" s="3112"/>
      <c r="UFH57" s="3112"/>
      <c r="UFI57" s="3112"/>
      <c r="UFJ57" s="3112"/>
      <c r="UFK57" s="3112"/>
      <c r="UFL57" s="3112"/>
      <c r="UFM57" s="3112"/>
      <c r="UFN57" s="3112"/>
      <c r="UFO57" s="3112"/>
      <c r="UFP57" s="3112"/>
      <c r="UFQ57" s="3112"/>
      <c r="UFR57" s="3112"/>
      <c r="UFS57" s="3112"/>
      <c r="UFT57" s="3112"/>
      <c r="UFU57" s="3112"/>
      <c r="UFV57" s="3112"/>
      <c r="UFW57" s="3112"/>
      <c r="UFX57" s="3112"/>
      <c r="UFY57" s="3112"/>
      <c r="UFZ57" s="3112"/>
      <c r="UGA57" s="3112"/>
      <c r="UGB57" s="3112"/>
      <c r="UGC57" s="3112"/>
      <c r="UGD57" s="3112"/>
      <c r="UGE57" s="3112"/>
      <c r="UGF57" s="3112"/>
      <c r="UGG57" s="3112"/>
      <c r="UGH57" s="3112"/>
      <c r="UGI57" s="3112"/>
      <c r="UGJ57" s="3112"/>
      <c r="UGK57" s="3112"/>
      <c r="UGL57" s="3112"/>
      <c r="UGM57" s="3112"/>
      <c r="UGN57" s="3112"/>
      <c r="UGO57" s="3112"/>
      <c r="UGP57" s="3112"/>
      <c r="UGQ57" s="3112"/>
      <c r="UGR57" s="3112"/>
      <c r="UGS57" s="3112"/>
      <c r="UGT57" s="3112"/>
      <c r="UGU57" s="3112"/>
      <c r="UGV57" s="3112"/>
      <c r="UGW57" s="3112"/>
      <c r="UGX57" s="3112"/>
      <c r="UGY57" s="3112"/>
      <c r="UGZ57" s="3112"/>
      <c r="UHA57" s="3112"/>
      <c r="UHB57" s="3112"/>
      <c r="UHC57" s="3112"/>
      <c r="UHD57" s="3112"/>
      <c r="UHE57" s="3112"/>
      <c r="UHF57" s="3112"/>
      <c r="UHG57" s="3112"/>
      <c r="UHH57" s="3112"/>
      <c r="UHI57" s="3112"/>
      <c r="UHJ57" s="3112"/>
      <c r="UHK57" s="3112"/>
      <c r="UHL57" s="3112"/>
      <c r="UHM57" s="3112"/>
      <c r="UHN57" s="3112"/>
      <c r="UHO57" s="3112"/>
      <c r="UHP57" s="3112"/>
      <c r="UHQ57" s="3112"/>
      <c r="UHR57" s="3112"/>
      <c r="UHS57" s="3112"/>
      <c r="UHT57" s="3112"/>
      <c r="UHU57" s="3112"/>
      <c r="UHV57" s="3112"/>
      <c r="UHW57" s="3112"/>
      <c r="UHX57" s="3112"/>
      <c r="UHY57" s="3112"/>
      <c r="UHZ57" s="3112"/>
      <c r="UIA57" s="3112"/>
      <c r="UIB57" s="3112"/>
      <c r="UIC57" s="3112"/>
      <c r="UID57" s="3112"/>
      <c r="UIE57" s="3112"/>
      <c r="UIF57" s="3112"/>
      <c r="UIG57" s="3112"/>
      <c r="UIH57" s="3112"/>
      <c r="UII57" s="3112"/>
      <c r="UIJ57" s="3112"/>
      <c r="UIK57" s="3112"/>
      <c r="UIL57" s="3112"/>
      <c r="UIM57" s="3112"/>
      <c r="UIN57" s="3112"/>
      <c r="UIO57" s="3112"/>
      <c r="UIP57" s="3112"/>
      <c r="UIQ57" s="3112"/>
      <c r="UIR57" s="3112"/>
      <c r="UIS57" s="3112"/>
      <c r="UIT57" s="3112"/>
      <c r="UIU57" s="3112"/>
      <c r="UIV57" s="3112"/>
      <c r="UIW57" s="3112"/>
      <c r="UIX57" s="3112"/>
      <c r="UIY57" s="3112"/>
      <c r="UIZ57" s="3112"/>
      <c r="UJA57" s="3112"/>
      <c r="UJB57" s="3112"/>
      <c r="UJC57" s="3112"/>
      <c r="UJD57" s="3112"/>
      <c r="UJE57" s="3112"/>
      <c r="UJF57" s="3112"/>
      <c r="UJG57" s="3112"/>
      <c r="UJH57" s="3112"/>
      <c r="UJI57" s="3112"/>
      <c r="UJJ57" s="3112"/>
      <c r="UJK57" s="3112"/>
      <c r="UJL57" s="3112"/>
      <c r="UJM57" s="3112"/>
      <c r="UJN57" s="3112"/>
      <c r="UJO57" s="3112"/>
      <c r="UJP57" s="3112"/>
      <c r="UJQ57" s="3112"/>
      <c r="UJR57" s="3112"/>
      <c r="UJS57" s="3112"/>
      <c r="UJT57" s="3112"/>
      <c r="UJU57" s="3112"/>
      <c r="UJV57" s="3112"/>
      <c r="UJW57" s="3112"/>
      <c r="UJX57" s="3112"/>
      <c r="UJY57" s="3112"/>
      <c r="UJZ57" s="3112"/>
      <c r="UKA57" s="3112"/>
      <c r="UKB57" s="3112"/>
      <c r="UKC57" s="3112"/>
      <c r="UKD57" s="3112"/>
      <c r="UKE57" s="3112"/>
      <c r="UKF57" s="3112"/>
      <c r="UKG57" s="3112"/>
      <c r="UKH57" s="3112"/>
      <c r="UKI57" s="3112"/>
      <c r="UKJ57" s="3112"/>
      <c r="UKK57" s="3112"/>
      <c r="UKL57" s="3112"/>
      <c r="UKM57" s="3112"/>
      <c r="UKN57" s="3112"/>
      <c r="UKO57" s="3112"/>
      <c r="UKP57" s="3112"/>
      <c r="UKQ57" s="3112"/>
      <c r="UKR57" s="3112"/>
      <c r="UKS57" s="3112"/>
      <c r="UKT57" s="3112"/>
      <c r="UKU57" s="3112"/>
      <c r="UKV57" s="3112"/>
      <c r="UKW57" s="3112"/>
      <c r="UKX57" s="3112"/>
      <c r="UKY57" s="3112"/>
      <c r="UKZ57" s="3112"/>
      <c r="ULA57" s="3112"/>
      <c r="ULB57" s="3112"/>
      <c r="ULC57" s="3112"/>
      <c r="ULD57" s="3112"/>
      <c r="ULE57" s="3112"/>
      <c r="ULF57" s="3112"/>
      <c r="ULG57" s="3112"/>
      <c r="ULH57" s="3112"/>
      <c r="ULI57" s="3112"/>
      <c r="ULJ57" s="3112"/>
      <c r="ULK57" s="3112"/>
      <c r="ULL57" s="3112"/>
      <c r="ULM57" s="3112"/>
      <c r="ULN57" s="3112"/>
      <c r="ULO57" s="3112"/>
      <c r="ULP57" s="3112"/>
      <c r="ULQ57" s="3112"/>
      <c r="ULR57" s="3112"/>
      <c r="ULS57" s="3112"/>
      <c r="ULT57" s="3112"/>
      <c r="ULU57" s="3112"/>
      <c r="ULV57" s="3112"/>
      <c r="ULW57" s="3112"/>
      <c r="ULX57" s="3112"/>
      <c r="ULY57" s="3112"/>
      <c r="ULZ57" s="3112"/>
      <c r="UMA57" s="3112"/>
      <c r="UMB57" s="3112"/>
      <c r="UMC57" s="3112"/>
      <c r="UMD57" s="3112"/>
      <c r="UME57" s="3112"/>
      <c r="UMF57" s="3112"/>
      <c r="UMG57" s="3112"/>
      <c r="UMH57" s="3112"/>
      <c r="UMI57" s="3112"/>
      <c r="UMJ57" s="3112"/>
      <c r="UMK57" s="3112"/>
      <c r="UML57" s="3112"/>
      <c r="UMM57" s="3112"/>
      <c r="UMN57" s="3112"/>
      <c r="UMO57" s="3112"/>
      <c r="UMP57" s="3112"/>
      <c r="UMQ57" s="3112"/>
      <c r="UMR57" s="3112"/>
      <c r="UMS57" s="3112"/>
      <c r="UMT57" s="3112"/>
      <c r="UMU57" s="3112"/>
      <c r="UMV57" s="3112"/>
      <c r="UMW57" s="3112"/>
      <c r="UMX57" s="3112"/>
      <c r="UMY57" s="3112"/>
      <c r="UMZ57" s="3112"/>
      <c r="UNA57" s="3112"/>
      <c r="UNB57" s="3112"/>
      <c r="UNC57" s="3112"/>
      <c r="UND57" s="3112"/>
      <c r="UNE57" s="3112"/>
      <c r="UNF57" s="3112"/>
      <c r="UNG57" s="3112"/>
      <c r="UNH57" s="3112"/>
      <c r="UNI57" s="3112"/>
      <c r="UNJ57" s="3112"/>
      <c r="UNK57" s="3112"/>
      <c r="UNL57" s="3112"/>
      <c r="UNM57" s="3112"/>
      <c r="UNN57" s="3112"/>
      <c r="UNO57" s="3112"/>
      <c r="UNP57" s="3112"/>
      <c r="UNQ57" s="3112"/>
      <c r="UNR57" s="3112"/>
      <c r="UNS57" s="3112"/>
      <c r="UNT57" s="3112"/>
      <c r="UNU57" s="3112"/>
      <c r="UNV57" s="3112"/>
      <c r="UNW57" s="3112"/>
      <c r="UNX57" s="3112"/>
      <c r="UNY57" s="3112"/>
      <c r="UNZ57" s="3112"/>
      <c r="UOA57" s="3112"/>
      <c r="UOB57" s="3112"/>
      <c r="UOC57" s="3112"/>
      <c r="UOD57" s="3112"/>
      <c r="UOE57" s="3112"/>
      <c r="UOF57" s="3112"/>
      <c r="UOG57" s="3112"/>
      <c r="UOH57" s="3112"/>
      <c r="UOI57" s="3112"/>
      <c r="UOJ57" s="3112"/>
      <c r="UOK57" s="3112"/>
      <c r="UOL57" s="3112"/>
      <c r="UOM57" s="3112"/>
      <c r="UON57" s="3112"/>
      <c r="UOO57" s="3112"/>
      <c r="UOP57" s="3112"/>
      <c r="UOQ57" s="3112"/>
      <c r="UOR57" s="3112"/>
      <c r="UOS57" s="3112"/>
      <c r="UOT57" s="3112"/>
      <c r="UOU57" s="3112"/>
      <c r="UOV57" s="3112"/>
      <c r="UOW57" s="3112"/>
      <c r="UOX57" s="3112"/>
      <c r="UOY57" s="3112"/>
      <c r="UOZ57" s="3112"/>
      <c r="UPA57" s="3112"/>
      <c r="UPB57" s="3112"/>
      <c r="UPC57" s="3112"/>
      <c r="UPD57" s="3112"/>
      <c r="UPE57" s="3112"/>
      <c r="UPF57" s="3112"/>
      <c r="UPG57" s="3112"/>
      <c r="UPH57" s="3112"/>
      <c r="UPI57" s="3112"/>
      <c r="UPJ57" s="3112"/>
      <c r="UPK57" s="3112"/>
      <c r="UPL57" s="3112"/>
      <c r="UPM57" s="3112"/>
      <c r="UPN57" s="3112"/>
      <c r="UPO57" s="3112"/>
      <c r="UPP57" s="3112"/>
      <c r="UPQ57" s="3112"/>
      <c r="UPR57" s="3112"/>
      <c r="UPS57" s="3112"/>
      <c r="UPT57" s="3112"/>
      <c r="UPU57" s="3112"/>
      <c r="UPV57" s="3112"/>
      <c r="UPW57" s="3112"/>
      <c r="UPX57" s="3112"/>
      <c r="UPY57" s="3112"/>
      <c r="UPZ57" s="3112"/>
      <c r="UQA57" s="3112"/>
      <c r="UQB57" s="3112"/>
      <c r="UQC57" s="3112"/>
      <c r="UQD57" s="3112"/>
      <c r="UQE57" s="3112"/>
      <c r="UQF57" s="3112"/>
      <c r="UQG57" s="3112"/>
      <c r="UQH57" s="3112"/>
      <c r="UQI57" s="3112"/>
      <c r="UQJ57" s="3112"/>
      <c r="UQK57" s="3112"/>
      <c r="UQL57" s="3112"/>
      <c r="UQM57" s="3112"/>
      <c r="UQN57" s="3112"/>
      <c r="UQO57" s="3112"/>
      <c r="UQP57" s="3112"/>
      <c r="UQQ57" s="3112"/>
      <c r="UQR57" s="3112"/>
      <c r="UQS57" s="3112"/>
      <c r="UQT57" s="3112"/>
      <c r="UQU57" s="3112"/>
      <c r="UQV57" s="3112"/>
      <c r="UQW57" s="3112"/>
      <c r="UQX57" s="3112"/>
      <c r="UQY57" s="3112"/>
      <c r="UQZ57" s="3112"/>
      <c r="URA57" s="3112"/>
      <c r="URB57" s="3112"/>
      <c r="URC57" s="3112"/>
      <c r="URD57" s="3112"/>
      <c r="URE57" s="3112"/>
      <c r="URF57" s="3112"/>
      <c r="URG57" s="3112"/>
      <c r="URH57" s="3112"/>
      <c r="URI57" s="3112"/>
      <c r="URJ57" s="3112"/>
      <c r="URK57" s="3112"/>
      <c r="URL57" s="3112"/>
      <c r="URM57" s="3112"/>
      <c r="URN57" s="3112"/>
      <c r="URO57" s="3112"/>
      <c r="URP57" s="3112"/>
      <c r="URQ57" s="3112"/>
      <c r="URR57" s="3112"/>
      <c r="URS57" s="3112"/>
      <c r="URT57" s="3112"/>
      <c r="URU57" s="3112"/>
      <c r="URV57" s="3112"/>
      <c r="URW57" s="3112"/>
      <c r="URX57" s="3112"/>
      <c r="URY57" s="3112"/>
      <c r="URZ57" s="3112"/>
      <c r="USA57" s="3112"/>
      <c r="USB57" s="3112"/>
      <c r="USC57" s="3112"/>
      <c r="USD57" s="3112"/>
      <c r="USE57" s="3112"/>
      <c r="USF57" s="3112"/>
      <c r="USG57" s="3112"/>
      <c r="USH57" s="3112"/>
      <c r="USI57" s="3112"/>
      <c r="USJ57" s="3112"/>
      <c r="USK57" s="3112"/>
      <c r="USL57" s="3112"/>
      <c r="USM57" s="3112"/>
      <c r="USN57" s="3112"/>
      <c r="USO57" s="3112"/>
      <c r="USP57" s="3112"/>
      <c r="USQ57" s="3112"/>
      <c r="USR57" s="3112"/>
      <c r="USS57" s="3112"/>
      <c r="UST57" s="3112"/>
      <c r="USU57" s="3112"/>
      <c r="USV57" s="3112"/>
      <c r="USW57" s="3112"/>
      <c r="USX57" s="3112"/>
      <c r="USY57" s="3112"/>
      <c r="USZ57" s="3112"/>
      <c r="UTA57" s="3112"/>
      <c r="UTB57" s="3112"/>
      <c r="UTC57" s="3112"/>
      <c r="UTD57" s="3112"/>
      <c r="UTE57" s="3112"/>
      <c r="UTF57" s="3112"/>
      <c r="UTG57" s="3112"/>
      <c r="UTH57" s="3112"/>
      <c r="UTI57" s="3112"/>
      <c r="UTJ57" s="3112"/>
      <c r="UTK57" s="3112"/>
      <c r="UTL57" s="3112"/>
      <c r="UTM57" s="3112"/>
      <c r="UTN57" s="3112"/>
      <c r="UTO57" s="3112"/>
      <c r="UTP57" s="3112"/>
      <c r="UTQ57" s="3112"/>
      <c r="UTR57" s="3112"/>
      <c r="UTS57" s="3112"/>
      <c r="UTT57" s="3112"/>
      <c r="UTU57" s="3112"/>
      <c r="UTV57" s="3112"/>
      <c r="UTW57" s="3112"/>
      <c r="UTX57" s="3112"/>
      <c r="UTY57" s="3112"/>
      <c r="UTZ57" s="3112"/>
      <c r="UUA57" s="3112"/>
      <c r="UUB57" s="3112"/>
      <c r="UUC57" s="3112"/>
      <c r="UUD57" s="3112"/>
      <c r="UUE57" s="3112"/>
      <c r="UUF57" s="3112"/>
      <c r="UUG57" s="3112"/>
      <c r="UUH57" s="3112"/>
      <c r="UUI57" s="3112"/>
      <c r="UUJ57" s="3112"/>
      <c r="UUK57" s="3112"/>
      <c r="UUL57" s="3112"/>
      <c r="UUM57" s="3112"/>
      <c r="UUN57" s="3112"/>
      <c r="UUO57" s="3112"/>
      <c r="UUP57" s="3112"/>
      <c r="UUQ57" s="3112"/>
      <c r="UUR57" s="3112"/>
      <c r="UUS57" s="3112"/>
      <c r="UUT57" s="3112"/>
      <c r="UUU57" s="3112"/>
      <c r="UUV57" s="3112"/>
      <c r="UUW57" s="3112"/>
      <c r="UUX57" s="3112"/>
      <c r="UUY57" s="3112"/>
      <c r="UUZ57" s="3112"/>
      <c r="UVA57" s="3112"/>
      <c r="UVB57" s="3112"/>
      <c r="UVC57" s="3112"/>
      <c r="UVD57" s="3112"/>
      <c r="UVE57" s="3112"/>
      <c r="UVF57" s="3112"/>
      <c r="UVG57" s="3112"/>
      <c r="UVH57" s="3112"/>
      <c r="UVI57" s="3112"/>
      <c r="UVJ57" s="3112"/>
      <c r="UVK57" s="3112"/>
      <c r="UVL57" s="3112"/>
      <c r="UVM57" s="3112"/>
      <c r="UVN57" s="3112"/>
      <c r="UVO57" s="3112"/>
      <c r="UVP57" s="3112"/>
      <c r="UVQ57" s="3112"/>
      <c r="UVR57" s="3112"/>
      <c r="UVS57" s="3112"/>
      <c r="UVT57" s="3112"/>
      <c r="UVU57" s="3112"/>
      <c r="UVV57" s="3112"/>
      <c r="UVW57" s="3112"/>
      <c r="UVX57" s="3112"/>
      <c r="UVY57" s="3112"/>
      <c r="UVZ57" s="3112"/>
      <c r="UWA57" s="3112"/>
      <c r="UWB57" s="3112"/>
      <c r="UWC57" s="3112"/>
      <c r="UWD57" s="3112"/>
      <c r="UWE57" s="3112"/>
      <c r="UWF57" s="3112"/>
      <c r="UWG57" s="3112"/>
      <c r="UWH57" s="3112"/>
      <c r="UWI57" s="3112"/>
      <c r="UWJ57" s="3112"/>
      <c r="UWK57" s="3112"/>
      <c r="UWL57" s="3112"/>
      <c r="UWM57" s="3112"/>
      <c r="UWN57" s="3112"/>
      <c r="UWO57" s="3112"/>
      <c r="UWP57" s="3112"/>
      <c r="UWQ57" s="3112"/>
      <c r="UWR57" s="3112"/>
      <c r="UWS57" s="3112"/>
      <c r="UWT57" s="3112"/>
      <c r="UWU57" s="3112"/>
      <c r="UWV57" s="3112"/>
      <c r="UWW57" s="3112"/>
      <c r="UWX57" s="3112"/>
      <c r="UWY57" s="3112"/>
      <c r="UWZ57" s="3112"/>
      <c r="UXA57" s="3112"/>
      <c r="UXB57" s="3112"/>
      <c r="UXC57" s="3112"/>
      <c r="UXD57" s="3112"/>
      <c r="UXE57" s="3112"/>
      <c r="UXF57" s="3112"/>
      <c r="UXG57" s="3112"/>
      <c r="UXH57" s="3112"/>
      <c r="UXI57" s="3112"/>
      <c r="UXJ57" s="3112"/>
      <c r="UXK57" s="3112"/>
      <c r="UXL57" s="3112"/>
      <c r="UXM57" s="3112"/>
      <c r="UXN57" s="3112"/>
      <c r="UXO57" s="3112"/>
      <c r="UXP57" s="3112"/>
      <c r="UXQ57" s="3112"/>
      <c r="UXR57" s="3112"/>
      <c r="UXS57" s="3112"/>
      <c r="UXT57" s="3112"/>
      <c r="UXU57" s="3112"/>
      <c r="UXV57" s="3112"/>
      <c r="UXW57" s="3112"/>
      <c r="UXX57" s="3112"/>
      <c r="UXY57" s="3112"/>
      <c r="UXZ57" s="3112"/>
      <c r="UYA57" s="3112"/>
      <c r="UYB57" s="3112"/>
      <c r="UYC57" s="3112"/>
      <c r="UYD57" s="3112"/>
      <c r="UYE57" s="3112"/>
      <c r="UYF57" s="3112"/>
      <c r="UYG57" s="3112"/>
      <c r="UYH57" s="3112"/>
      <c r="UYI57" s="3112"/>
      <c r="UYJ57" s="3112"/>
      <c r="UYK57" s="3112"/>
      <c r="UYL57" s="3112"/>
      <c r="UYM57" s="3112"/>
      <c r="UYN57" s="3112"/>
      <c r="UYO57" s="3112"/>
      <c r="UYP57" s="3112"/>
      <c r="UYQ57" s="3112"/>
      <c r="UYR57" s="3112"/>
      <c r="UYS57" s="3112"/>
      <c r="UYT57" s="3112"/>
      <c r="UYU57" s="3112"/>
      <c r="UYV57" s="3112"/>
      <c r="UYW57" s="3112"/>
      <c r="UYX57" s="3112"/>
      <c r="UYY57" s="3112"/>
      <c r="UYZ57" s="3112"/>
      <c r="UZA57" s="3112"/>
      <c r="UZB57" s="3112"/>
      <c r="UZC57" s="3112"/>
      <c r="UZD57" s="3112"/>
      <c r="UZE57" s="3112"/>
      <c r="UZF57" s="3112"/>
      <c r="UZG57" s="3112"/>
      <c r="UZH57" s="3112"/>
      <c r="UZI57" s="3112"/>
      <c r="UZJ57" s="3112"/>
      <c r="UZK57" s="3112"/>
      <c r="UZL57" s="3112"/>
      <c r="UZM57" s="3112"/>
      <c r="UZN57" s="3112"/>
      <c r="UZO57" s="3112"/>
      <c r="UZP57" s="3112"/>
      <c r="UZQ57" s="3112"/>
      <c r="UZR57" s="3112"/>
      <c r="UZS57" s="3112"/>
      <c r="UZT57" s="3112"/>
      <c r="UZU57" s="3112"/>
      <c r="UZV57" s="3112"/>
      <c r="UZW57" s="3112"/>
      <c r="UZX57" s="3112"/>
      <c r="UZY57" s="3112"/>
      <c r="UZZ57" s="3112"/>
      <c r="VAA57" s="3112"/>
      <c r="VAB57" s="3112"/>
      <c r="VAC57" s="3112"/>
      <c r="VAD57" s="3112"/>
      <c r="VAE57" s="3112"/>
      <c r="VAF57" s="3112"/>
      <c r="VAG57" s="3112"/>
      <c r="VAH57" s="3112"/>
      <c r="VAI57" s="3112"/>
      <c r="VAJ57" s="3112"/>
      <c r="VAK57" s="3112"/>
      <c r="VAL57" s="3112"/>
      <c r="VAM57" s="3112"/>
      <c r="VAN57" s="3112"/>
      <c r="VAO57" s="3112"/>
      <c r="VAP57" s="3112"/>
      <c r="VAQ57" s="3112"/>
      <c r="VAR57" s="3112"/>
      <c r="VAS57" s="3112"/>
      <c r="VAT57" s="3112"/>
      <c r="VAU57" s="3112"/>
      <c r="VAV57" s="3112"/>
      <c r="VAW57" s="3112"/>
      <c r="VAX57" s="3112"/>
      <c r="VAY57" s="3112"/>
      <c r="VAZ57" s="3112"/>
      <c r="VBA57" s="3112"/>
      <c r="VBB57" s="3112"/>
      <c r="VBC57" s="3112"/>
      <c r="VBD57" s="3112"/>
      <c r="VBE57" s="3112"/>
      <c r="VBF57" s="3112"/>
      <c r="VBG57" s="3112"/>
      <c r="VBH57" s="3112"/>
      <c r="VBI57" s="3112"/>
      <c r="VBJ57" s="3112"/>
      <c r="VBK57" s="3112"/>
      <c r="VBL57" s="3112"/>
      <c r="VBM57" s="3112"/>
      <c r="VBN57" s="3112"/>
      <c r="VBO57" s="3112"/>
      <c r="VBP57" s="3112"/>
      <c r="VBQ57" s="3112"/>
      <c r="VBR57" s="3112"/>
      <c r="VBS57" s="3112"/>
      <c r="VBT57" s="3112"/>
      <c r="VBU57" s="3112"/>
      <c r="VBV57" s="3112"/>
      <c r="VBW57" s="3112"/>
      <c r="VBX57" s="3112"/>
      <c r="VBY57" s="3112"/>
      <c r="VBZ57" s="3112"/>
      <c r="VCA57" s="3112"/>
      <c r="VCB57" s="3112"/>
      <c r="VCC57" s="3112"/>
      <c r="VCD57" s="3112"/>
      <c r="VCE57" s="3112"/>
      <c r="VCF57" s="3112"/>
      <c r="VCG57" s="3112"/>
      <c r="VCH57" s="3112"/>
      <c r="VCI57" s="3112"/>
      <c r="VCJ57" s="3112"/>
      <c r="VCK57" s="3112"/>
      <c r="VCL57" s="3112"/>
      <c r="VCM57" s="3112"/>
      <c r="VCN57" s="3112"/>
      <c r="VCO57" s="3112"/>
      <c r="VCP57" s="3112"/>
      <c r="VCQ57" s="3112"/>
      <c r="VCR57" s="3112"/>
      <c r="VCS57" s="3112"/>
      <c r="VCT57" s="3112"/>
      <c r="VCU57" s="3112"/>
      <c r="VCV57" s="3112"/>
      <c r="VCW57" s="3112"/>
      <c r="VCX57" s="3112"/>
      <c r="VCY57" s="3112"/>
      <c r="VCZ57" s="3112"/>
      <c r="VDA57" s="3112"/>
      <c r="VDB57" s="3112"/>
      <c r="VDC57" s="3112"/>
      <c r="VDD57" s="3112"/>
      <c r="VDE57" s="3112"/>
      <c r="VDF57" s="3112"/>
      <c r="VDG57" s="3112"/>
      <c r="VDH57" s="3112"/>
      <c r="VDI57" s="3112"/>
      <c r="VDJ57" s="3112"/>
      <c r="VDK57" s="3112"/>
      <c r="VDL57" s="3112"/>
      <c r="VDM57" s="3112"/>
      <c r="VDN57" s="3112"/>
      <c r="VDO57" s="3112"/>
      <c r="VDP57" s="3112"/>
      <c r="VDQ57" s="3112"/>
      <c r="VDR57" s="3112"/>
      <c r="VDS57" s="3112"/>
      <c r="VDT57" s="3112"/>
      <c r="VDU57" s="3112"/>
      <c r="VDV57" s="3112"/>
      <c r="VDW57" s="3112"/>
      <c r="VDX57" s="3112"/>
      <c r="VDY57" s="3112"/>
      <c r="VDZ57" s="3112"/>
      <c r="VEA57" s="3112"/>
      <c r="VEB57" s="3112"/>
      <c r="VEC57" s="3112"/>
      <c r="VED57" s="3112"/>
      <c r="VEE57" s="3112"/>
      <c r="VEF57" s="3112"/>
      <c r="VEG57" s="3112"/>
      <c r="VEH57" s="3112"/>
      <c r="VEI57" s="3112"/>
      <c r="VEJ57" s="3112"/>
      <c r="VEK57" s="3112"/>
      <c r="VEL57" s="3112"/>
      <c r="VEM57" s="3112"/>
      <c r="VEN57" s="3112"/>
      <c r="VEO57" s="3112"/>
      <c r="VEP57" s="3112"/>
      <c r="VEQ57" s="3112"/>
      <c r="VER57" s="3112"/>
      <c r="VES57" s="3112"/>
      <c r="VET57" s="3112"/>
      <c r="VEU57" s="3112"/>
      <c r="VEV57" s="3112"/>
      <c r="VEW57" s="3112"/>
      <c r="VEX57" s="3112"/>
      <c r="VEY57" s="3112"/>
      <c r="VEZ57" s="3112"/>
      <c r="VFA57" s="3112"/>
      <c r="VFB57" s="3112"/>
      <c r="VFC57" s="3112"/>
      <c r="VFD57" s="3112"/>
      <c r="VFE57" s="3112"/>
      <c r="VFF57" s="3112"/>
      <c r="VFG57" s="3112"/>
      <c r="VFH57" s="3112"/>
      <c r="VFI57" s="3112"/>
      <c r="VFJ57" s="3112"/>
      <c r="VFK57" s="3112"/>
      <c r="VFL57" s="3112"/>
      <c r="VFM57" s="3112"/>
      <c r="VFN57" s="3112"/>
      <c r="VFO57" s="3112"/>
      <c r="VFP57" s="3112"/>
      <c r="VFQ57" s="3112"/>
      <c r="VFR57" s="3112"/>
      <c r="VFS57" s="3112"/>
      <c r="VFT57" s="3112"/>
      <c r="VFU57" s="3112"/>
      <c r="VFV57" s="3112"/>
      <c r="VFW57" s="3112"/>
      <c r="VFX57" s="3112"/>
      <c r="VFY57" s="3112"/>
      <c r="VFZ57" s="3112"/>
      <c r="VGA57" s="3112"/>
      <c r="VGB57" s="3112"/>
      <c r="VGC57" s="3112"/>
      <c r="VGD57" s="3112"/>
      <c r="VGE57" s="3112"/>
      <c r="VGF57" s="3112"/>
      <c r="VGG57" s="3112"/>
      <c r="VGH57" s="3112"/>
      <c r="VGI57" s="3112"/>
      <c r="VGJ57" s="3112"/>
      <c r="VGK57" s="3112"/>
      <c r="VGL57" s="3112"/>
      <c r="VGM57" s="3112"/>
      <c r="VGN57" s="3112"/>
      <c r="VGO57" s="3112"/>
      <c r="VGP57" s="3112"/>
      <c r="VGQ57" s="3112"/>
      <c r="VGR57" s="3112"/>
      <c r="VGS57" s="3112"/>
      <c r="VGT57" s="3112"/>
      <c r="VGU57" s="3112"/>
      <c r="VGV57" s="3112"/>
      <c r="VGW57" s="3112"/>
      <c r="VGX57" s="3112"/>
      <c r="VGY57" s="3112"/>
      <c r="VGZ57" s="3112"/>
      <c r="VHA57" s="3112"/>
      <c r="VHB57" s="3112"/>
      <c r="VHC57" s="3112"/>
      <c r="VHD57" s="3112"/>
      <c r="VHE57" s="3112"/>
      <c r="VHF57" s="3112"/>
      <c r="VHG57" s="3112"/>
      <c r="VHH57" s="3112"/>
      <c r="VHI57" s="3112"/>
      <c r="VHJ57" s="3112"/>
      <c r="VHK57" s="3112"/>
      <c r="VHL57" s="3112"/>
      <c r="VHM57" s="3112"/>
      <c r="VHN57" s="3112"/>
      <c r="VHO57" s="3112"/>
      <c r="VHP57" s="3112"/>
      <c r="VHQ57" s="3112"/>
      <c r="VHR57" s="3112"/>
      <c r="VHS57" s="3112"/>
      <c r="VHT57" s="3112"/>
      <c r="VHU57" s="3112"/>
      <c r="VHV57" s="3112"/>
      <c r="VHW57" s="3112"/>
      <c r="VHX57" s="3112"/>
      <c r="VHY57" s="3112"/>
      <c r="VHZ57" s="3112"/>
      <c r="VIA57" s="3112"/>
      <c r="VIB57" s="3112"/>
      <c r="VIC57" s="3112"/>
      <c r="VID57" s="3112"/>
      <c r="VIE57" s="3112"/>
      <c r="VIF57" s="3112"/>
      <c r="VIG57" s="3112"/>
      <c r="VIH57" s="3112"/>
      <c r="VII57" s="3112"/>
      <c r="VIJ57" s="3112"/>
      <c r="VIK57" s="3112"/>
      <c r="VIL57" s="3112"/>
      <c r="VIM57" s="3112"/>
      <c r="VIN57" s="3112"/>
      <c r="VIO57" s="3112"/>
      <c r="VIP57" s="3112"/>
      <c r="VIQ57" s="3112"/>
      <c r="VIR57" s="3112"/>
      <c r="VIS57" s="3112"/>
      <c r="VIT57" s="3112"/>
      <c r="VIU57" s="3112"/>
      <c r="VIV57" s="3112"/>
      <c r="VIW57" s="3112"/>
      <c r="VIX57" s="3112"/>
      <c r="VIY57" s="3112"/>
      <c r="VIZ57" s="3112"/>
      <c r="VJA57" s="3112"/>
      <c r="VJB57" s="3112"/>
      <c r="VJC57" s="3112"/>
      <c r="VJD57" s="3112"/>
      <c r="VJE57" s="3112"/>
      <c r="VJF57" s="3112"/>
      <c r="VJG57" s="3112"/>
      <c r="VJH57" s="3112"/>
      <c r="VJI57" s="3112"/>
      <c r="VJJ57" s="3112"/>
      <c r="VJK57" s="3112"/>
      <c r="VJL57" s="3112"/>
      <c r="VJM57" s="3112"/>
      <c r="VJN57" s="3112"/>
      <c r="VJO57" s="3112"/>
      <c r="VJP57" s="3112"/>
      <c r="VJQ57" s="3112"/>
      <c r="VJR57" s="3112"/>
      <c r="VJS57" s="3112"/>
      <c r="VJT57" s="3112"/>
      <c r="VJU57" s="3112"/>
      <c r="VJV57" s="3112"/>
      <c r="VJW57" s="3112"/>
      <c r="VJX57" s="3112"/>
      <c r="VJY57" s="3112"/>
      <c r="VJZ57" s="3112"/>
      <c r="VKA57" s="3112"/>
      <c r="VKB57" s="3112"/>
      <c r="VKC57" s="3112"/>
      <c r="VKD57" s="3112"/>
      <c r="VKE57" s="3112"/>
      <c r="VKF57" s="3112"/>
      <c r="VKG57" s="3112"/>
      <c r="VKH57" s="3112"/>
      <c r="VKI57" s="3112"/>
      <c r="VKJ57" s="3112"/>
      <c r="VKK57" s="3112"/>
      <c r="VKL57" s="3112"/>
      <c r="VKM57" s="3112"/>
      <c r="VKN57" s="3112"/>
      <c r="VKO57" s="3112"/>
      <c r="VKP57" s="3112"/>
      <c r="VKQ57" s="3112"/>
      <c r="VKR57" s="3112"/>
      <c r="VKS57" s="3112"/>
      <c r="VKT57" s="3112"/>
      <c r="VKU57" s="3112"/>
      <c r="VKV57" s="3112"/>
      <c r="VKW57" s="3112"/>
      <c r="VKX57" s="3112"/>
      <c r="VKY57" s="3112"/>
      <c r="VKZ57" s="3112"/>
      <c r="VLA57" s="3112"/>
      <c r="VLB57" s="3112"/>
      <c r="VLC57" s="3112"/>
      <c r="VLD57" s="3112"/>
      <c r="VLE57" s="3112"/>
      <c r="VLF57" s="3112"/>
      <c r="VLG57" s="3112"/>
      <c r="VLH57" s="3112"/>
      <c r="VLI57" s="3112"/>
      <c r="VLJ57" s="3112"/>
      <c r="VLK57" s="3112"/>
      <c r="VLL57" s="3112"/>
      <c r="VLM57" s="3112"/>
      <c r="VLN57" s="3112"/>
      <c r="VLO57" s="3112"/>
      <c r="VLP57" s="3112"/>
      <c r="VLQ57" s="3112"/>
      <c r="VLR57" s="3112"/>
      <c r="VLS57" s="3112"/>
      <c r="VLT57" s="3112"/>
      <c r="VLU57" s="3112"/>
      <c r="VLV57" s="3112"/>
      <c r="VLW57" s="3112"/>
      <c r="VLX57" s="3112"/>
      <c r="VLY57" s="3112"/>
      <c r="VLZ57" s="3112"/>
      <c r="VMA57" s="3112"/>
      <c r="VMB57" s="3112"/>
      <c r="VMC57" s="3112"/>
      <c r="VMD57" s="3112"/>
      <c r="VME57" s="3112"/>
      <c r="VMF57" s="3112"/>
      <c r="VMG57" s="3112"/>
      <c r="VMH57" s="3112"/>
      <c r="VMI57" s="3112"/>
      <c r="VMJ57" s="3112"/>
      <c r="VMK57" s="3112"/>
      <c r="VML57" s="3112"/>
      <c r="VMM57" s="3112"/>
      <c r="VMN57" s="3112"/>
      <c r="VMO57" s="3112"/>
      <c r="VMP57" s="3112"/>
      <c r="VMQ57" s="3112"/>
      <c r="VMR57" s="3112"/>
      <c r="VMS57" s="3112"/>
      <c r="VMT57" s="3112"/>
      <c r="VMU57" s="3112"/>
      <c r="VMV57" s="3112"/>
      <c r="VMW57" s="3112"/>
      <c r="VMX57" s="3112"/>
      <c r="VMY57" s="3112"/>
      <c r="VMZ57" s="3112"/>
      <c r="VNA57" s="3112"/>
      <c r="VNB57" s="3112"/>
      <c r="VNC57" s="3112"/>
      <c r="VND57" s="3112"/>
      <c r="VNE57" s="3112"/>
      <c r="VNF57" s="3112"/>
      <c r="VNG57" s="3112"/>
      <c r="VNH57" s="3112"/>
      <c r="VNI57" s="3112"/>
      <c r="VNJ57" s="3112"/>
      <c r="VNK57" s="3112"/>
      <c r="VNL57" s="3112"/>
      <c r="VNM57" s="3112"/>
      <c r="VNN57" s="3112"/>
      <c r="VNO57" s="3112"/>
      <c r="VNP57" s="3112"/>
      <c r="VNQ57" s="3112"/>
      <c r="VNR57" s="3112"/>
      <c r="VNS57" s="3112"/>
      <c r="VNT57" s="3112"/>
      <c r="VNU57" s="3112"/>
      <c r="VNV57" s="3112"/>
      <c r="VNW57" s="3112"/>
      <c r="VNX57" s="3112"/>
      <c r="VNY57" s="3112"/>
      <c r="VNZ57" s="3112"/>
      <c r="VOA57" s="3112"/>
      <c r="VOB57" s="3112"/>
      <c r="VOC57" s="3112"/>
      <c r="VOD57" s="3112"/>
      <c r="VOE57" s="3112"/>
      <c r="VOF57" s="3112"/>
      <c r="VOG57" s="3112"/>
      <c r="VOH57" s="3112"/>
      <c r="VOI57" s="3112"/>
      <c r="VOJ57" s="3112"/>
      <c r="VOK57" s="3112"/>
      <c r="VOL57" s="3112"/>
      <c r="VOM57" s="3112"/>
      <c r="VON57" s="3112"/>
      <c r="VOO57" s="3112"/>
      <c r="VOP57" s="3112"/>
      <c r="VOQ57" s="3112"/>
      <c r="VOR57" s="3112"/>
      <c r="VOS57" s="3112"/>
      <c r="VOT57" s="3112"/>
      <c r="VOU57" s="3112"/>
      <c r="VOV57" s="3112"/>
      <c r="VOW57" s="3112"/>
      <c r="VOX57" s="3112"/>
      <c r="VOY57" s="3112"/>
      <c r="VOZ57" s="3112"/>
      <c r="VPA57" s="3112"/>
      <c r="VPB57" s="3112"/>
      <c r="VPC57" s="3112"/>
      <c r="VPD57" s="3112"/>
      <c r="VPE57" s="3112"/>
      <c r="VPF57" s="3112"/>
      <c r="VPG57" s="3112"/>
      <c r="VPH57" s="3112"/>
      <c r="VPI57" s="3112"/>
      <c r="VPJ57" s="3112"/>
      <c r="VPK57" s="3112"/>
      <c r="VPL57" s="3112"/>
      <c r="VPM57" s="3112"/>
      <c r="VPN57" s="3112"/>
      <c r="VPO57" s="3112"/>
      <c r="VPP57" s="3112"/>
      <c r="VPQ57" s="3112"/>
      <c r="VPR57" s="3112"/>
      <c r="VPS57" s="3112"/>
      <c r="VPT57" s="3112"/>
      <c r="VPU57" s="3112"/>
      <c r="VPV57" s="3112"/>
      <c r="VPW57" s="3112"/>
      <c r="VPX57" s="3112"/>
      <c r="VPY57" s="3112"/>
      <c r="VPZ57" s="3112"/>
      <c r="VQA57" s="3112"/>
      <c r="VQB57" s="3112"/>
      <c r="VQC57" s="3112"/>
      <c r="VQD57" s="3112"/>
      <c r="VQE57" s="3112"/>
      <c r="VQF57" s="3112"/>
      <c r="VQG57" s="3112"/>
      <c r="VQH57" s="3112"/>
      <c r="VQI57" s="3112"/>
      <c r="VQJ57" s="3112"/>
      <c r="VQK57" s="3112"/>
      <c r="VQL57" s="3112"/>
      <c r="VQM57" s="3112"/>
      <c r="VQN57" s="3112"/>
      <c r="VQO57" s="3112"/>
      <c r="VQP57" s="3112"/>
      <c r="VQQ57" s="3112"/>
      <c r="VQR57" s="3112"/>
      <c r="VQS57" s="3112"/>
      <c r="VQT57" s="3112"/>
      <c r="VQU57" s="3112"/>
      <c r="VQV57" s="3112"/>
      <c r="VQW57" s="3112"/>
      <c r="VQX57" s="3112"/>
      <c r="VQY57" s="3112"/>
      <c r="VQZ57" s="3112"/>
      <c r="VRA57" s="3112"/>
      <c r="VRB57" s="3112"/>
      <c r="VRC57" s="3112"/>
      <c r="VRD57" s="3112"/>
      <c r="VRE57" s="3112"/>
      <c r="VRF57" s="3112"/>
      <c r="VRG57" s="3112"/>
      <c r="VRH57" s="3112"/>
      <c r="VRI57" s="3112"/>
      <c r="VRJ57" s="3112"/>
      <c r="VRK57" s="3112"/>
      <c r="VRL57" s="3112"/>
      <c r="VRM57" s="3112"/>
      <c r="VRN57" s="3112"/>
      <c r="VRO57" s="3112"/>
      <c r="VRP57" s="3112"/>
      <c r="VRQ57" s="3112"/>
      <c r="VRR57" s="3112"/>
      <c r="VRS57" s="3112"/>
      <c r="VRT57" s="3112"/>
      <c r="VRU57" s="3112"/>
      <c r="VRV57" s="3112"/>
      <c r="VRW57" s="3112"/>
      <c r="VRX57" s="3112"/>
      <c r="VRY57" s="3112"/>
      <c r="VRZ57" s="3112"/>
      <c r="VSA57" s="3112"/>
      <c r="VSB57" s="3112"/>
      <c r="VSC57" s="3112"/>
      <c r="VSD57" s="3112"/>
      <c r="VSE57" s="3112"/>
      <c r="VSF57" s="3112"/>
      <c r="VSG57" s="3112"/>
      <c r="VSH57" s="3112"/>
      <c r="VSI57" s="3112"/>
      <c r="VSJ57" s="3112"/>
      <c r="VSK57" s="3112"/>
      <c r="VSL57" s="3112"/>
      <c r="VSM57" s="3112"/>
      <c r="VSN57" s="3112"/>
      <c r="VSO57" s="3112"/>
      <c r="VSP57" s="3112"/>
      <c r="VSQ57" s="3112"/>
      <c r="VSR57" s="3112"/>
      <c r="VSS57" s="3112"/>
      <c r="VST57" s="3112"/>
      <c r="VSU57" s="3112"/>
      <c r="VSV57" s="3112"/>
      <c r="VSW57" s="3112"/>
      <c r="VSX57" s="3112"/>
      <c r="VSY57" s="3112"/>
      <c r="VSZ57" s="3112"/>
      <c r="VTA57" s="3112"/>
      <c r="VTB57" s="3112"/>
      <c r="VTC57" s="3112"/>
      <c r="VTD57" s="3112"/>
      <c r="VTE57" s="3112"/>
      <c r="VTF57" s="3112"/>
      <c r="VTG57" s="3112"/>
      <c r="VTH57" s="3112"/>
      <c r="VTI57" s="3112"/>
      <c r="VTJ57" s="3112"/>
      <c r="VTK57" s="3112"/>
      <c r="VTL57" s="3112"/>
      <c r="VTM57" s="3112"/>
      <c r="VTN57" s="3112"/>
      <c r="VTO57" s="3112"/>
      <c r="VTP57" s="3112"/>
      <c r="VTQ57" s="3112"/>
      <c r="VTR57" s="3112"/>
      <c r="VTS57" s="3112"/>
      <c r="VTT57" s="3112"/>
      <c r="VTU57" s="3112"/>
      <c r="VTV57" s="3112"/>
      <c r="VTW57" s="3112"/>
      <c r="VTX57" s="3112"/>
      <c r="VTY57" s="3112"/>
      <c r="VTZ57" s="3112"/>
      <c r="VUA57" s="3112"/>
      <c r="VUB57" s="3112"/>
      <c r="VUC57" s="3112"/>
      <c r="VUD57" s="3112"/>
      <c r="VUE57" s="3112"/>
      <c r="VUF57" s="3112"/>
      <c r="VUG57" s="3112"/>
      <c r="VUH57" s="3112"/>
      <c r="VUI57" s="3112"/>
      <c r="VUJ57" s="3112"/>
      <c r="VUK57" s="3112"/>
      <c r="VUL57" s="3112"/>
      <c r="VUM57" s="3112"/>
      <c r="VUN57" s="3112"/>
      <c r="VUO57" s="3112"/>
      <c r="VUP57" s="3112"/>
      <c r="VUQ57" s="3112"/>
      <c r="VUR57" s="3112"/>
      <c r="VUS57" s="3112"/>
      <c r="VUT57" s="3112"/>
      <c r="VUU57" s="3112"/>
      <c r="VUV57" s="3112"/>
      <c r="VUW57" s="3112"/>
      <c r="VUX57" s="3112"/>
      <c r="VUY57" s="3112"/>
      <c r="VUZ57" s="3112"/>
      <c r="VVA57" s="3112"/>
      <c r="VVB57" s="3112"/>
      <c r="VVC57" s="3112"/>
      <c r="VVD57" s="3112"/>
      <c r="VVE57" s="3112"/>
      <c r="VVF57" s="3112"/>
      <c r="VVG57" s="3112"/>
      <c r="VVH57" s="3112"/>
      <c r="VVI57" s="3112"/>
      <c r="VVJ57" s="3112"/>
      <c r="VVK57" s="3112"/>
      <c r="VVL57" s="3112"/>
      <c r="VVM57" s="3112"/>
      <c r="VVN57" s="3112"/>
      <c r="VVO57" s="3112"/>
      <c r="VVP57" s="3112"/>
      <c r="VVQ57" s="3112"/>
      <c r="VVR57" s="3112"/>
      <c r="VVS57" s="3112"/>
      <c r="VVT57" s="3112"/>
      <c r="VVU57" s="3112"/>
      <c r="VVV57" s="3112"/>
      <c r="VVW57" s="3112"/>
      <c r="VVX57" s="3112"/>
      <c r="VVY57" s="3112"/>
      <c r="VVZ57" s="3112"/>
      <c r="VWA57" s="3112"/>
      <c r="VWB57" s="3112"/>
      <c r="VWC57" s="3112"/>
      <c r="VWD57" s="3112"/>
      <c r="VWE57" s="3112"/>
      <c r="VWF57" s="3112"/>
      <c r="VWG57" s="3112"/>
      <c r="VWH57" s="3112"/>
      <c r="VWI57" s="3112"/>
      <c r="VWJ57" s="3112"/>
      <c r="VWK57" s="3112"/>
      <c r="VWL57" s="3112"/>
      <c r="VWM57" s="3112"/>
      <c r="VWN57" s="3112"/>
      <c r="VWO57" s="3112"/>
      <c r="VWP57" s="3112"/>
      <c r="VWQ57" s="3112"/>
      <c r="VWR57" s="3112"/>
      <c r="VWS57" s="3112"/>
      <c r="VWT57" s="3112"/>
      <c r="VWU57" s="3112"/>
      <c r="VWV57" s="3112"/>
      <c r="VWW57" s="3112"/>
      <c r="VWX57" s="3112"/>
      <c r="VWY57" s="3112"/>
      <c r="VWZ57" s="3112"/>
      <c r="VXA57" s="3112"/>
      <c r="VXB57" s="3112"/>
      <c r="VXC57" s="3112"/>
      <c r="VXD57" s="3112"/>
      <c r="VXE57" s="3112"/>
      <c r="VXF57" s="3112"/>
      <c r="VXG57" s="3112"/>
      <c r="VXH57" s="3112"/>
      <c r="VXI57" s="3112"/>
      <c r="VXJ57" s="3112"/>
      <c r="VXK57" s="3112"/>
      <c r="VXL57" s="3112"/>
      <c r="VXM57" s="3112"/>
      <c r="VXN57" s="3112"/>
      <c r="VXO57" s="3112"/>
      <c r="VXP57" s="3112"/>
      <c r="VXQ57" s="3112"/>
      <c r="VXR57" s="3112"/>
      <c r="VXS57" s="3112"/>
      <c r="VXT57" s="3112"/>
      <c r="VXU57" s="3112"/>
      <c r="VXV57" s="3112"/>
      <c r="VXW57" s="3112"/>
      <c r="VXX57" s="3112"/>
      <c r="VXY57" s="3112"/>
      <c r="VXZ57" s="3112"/>
      <c r="VYA57" s="3112"/>
      <c r="VYB57" s="3112"/>
      <c r="VYC57" s="3112"/>
      <c r="VYD57" s="3112"/>
      <c r="VYE57" s="3112"/>
      <c r="VYF57" s="3112"/>
      <c r="VYG57" s="3112"/>
      <c r="VYH57" s="3112"/>
      <c r="VYI57" s="3112"/>
      <c r="VYJ57" s="3112"/>
      <c r="VYK57" s="3112"/>
      <c r="VYL57" s="3112"/>
      <c r="VYM57" s="3112"/>
      <c r="VYN57" s="3112"/>
      <c r="VYO57" s="3112"/>
      <c r="VYP57" s="3112"/>
      <c r="VYQ57" s="3112"/>
      <c r="VYR57" s="3112"/>
      <c r="VYS57" s="3112"/>
      <c r="VYT57" s="3112"/>
      <c r="VYU57" s="3112"/>
      <c r="VYV57" s="3112"/>
      <c r="VYW57" s="3112"/>
      <c r="VYX57" s="3112"/>
      <c r="VYY57" s="3112"/>
      <c r="VYZ57" s="3112"/>
      <c r="VZA57" s="3112"/>
      <c r="VZB57" s="3112"/>
      <c r="VZC57" s="3112"/>
      <c r="VZD57" s="3112"/>
      <c r="VZE57" s="3112"/>
      <c r="VZF57" s="3112"/>
      <c r="VZG57" s="3112"/>
      <c r="VZH57" s="3112"/>
      <c r="VZI57" s="3112"/>
      <c r="VZJ57" s="3112"/>
      <c r="VZK57" s="3112"/>
      <c r="VZL57" s="3112"/>
      <c r="VZM57" s="3112"/>
      <c r="VZN57" s="3112"/>
      <c r="VZO57" s="3112"/>
      <c r="VZP57" s="3112"/>
      <c r="VZQ57" s="3112"/>
      <c r="VZR57" s="3112"/>
      <c r="VZS57" s="3112"/>
      <c r="VZT57" s="3112"/>
      <c r="VZU57" s="3112"/>
      <c r="VZV57" s="3112"/>
      <c r="VZW57" s="3112"/>
      <c r="VZX57" s="3112"/>
      <c r="VZY57" s="3112"/>
      <c r="VZZ57" s="3112"/>
      <c r="WAA57" s="3112"/>
      <c r="WAB57" s="3112"/>
      <c r="WAC57" s="3112"/>
      <c r="WAD57" s="3112"/>
      <c r="WAE57" s="3112"/>
      <c r="WAF57" s="3112"/>
      <c r="WAG57" s="3112"/>
      <c r="WAH57" s="3112"/>
      <c r="WAI57" s="3112"/>
      <c r="WAJ57" s="3112"/>
      <c r="WAK57" s="3112"/>
      <c r="WAL57" s="3112"/>
      <c r="WAM57" s="3112"/>
      <c r="WAN57" s="3112"/>
      <c r="WAO57" s="3112"/>
      <c r="WAP57" s="3112"/>
      <c r="WAQ57" s="3112"/>
      <c r="WAR57" s="3112"/>
      <c r="WAS57" s="3112"/>
      <c r="WAT57" s="3112"/>
      <c r="WAU57" s="3112"/>
      <c r="WAV57" s="3112"/>
      <c r="WAW57" s="3112"/>
      <c r="WAX57" s="3112"/>
      <c r="WAY57" s="3112"/>
      <c r="WAZ57" s="3112"/>
      <c r="WBA57" s="3112"/>
      <c r="WBB57" s="3112"/>
      <c r="WBC57" s="3112"/>
      <c r="WBD57" s="3112"/>
      <c r="WBE57" s="3112"/>
      <c r="WBF57" s="3112"/>
      <c r="WBG57" s="3112"/>
      <c r="WBH57" s="3112"/>
      <c r="WBI57" s="3112"/>
      <c r="WBJ57" s="3112"/>
      <c r="WBK57" s="3112"/>
      <c r="WBL57" s="3112"/>
      <c r="WBM57" s="3112"/>
      <c r="WBN57" s="3112"/>
      <c r="WBO57" s="3112"/>
      <c r="WBP57" s="3112"/>
      <c r="WBQ57" s="3112"/>
      <c r="WBR57" s="3112"/>
      <c r="WBS57" s="3112"/>
      <c r="WBT57" s="3112"/>
      <c r="WBU57" s="3112"/>
      <c r="WBV57" s="3112"/>
      <c r="WBW57" s="3112"/>
      <c r="WBX57" s="3112"/>
      <c r="WBY57" s="3112"/>
      <c r="WBZ57" s="3112"/>
      <c r="WCA57" s="3112"/>
      <c r="WCB57" s="3112"/>
      <c r="WCC57" s="3112"/>
      <c r="WCD57" s="3112"/>
      <c r="WCE57" s="3112"/>
      <c r="WCF57" s="3112"/>
      <c r="WCG57" s="3112"/>
      <c r="WCH57" s="3112"/>
      <c r="WCI57" s="3112"/>
      <c r="WCJ57" s="3112"/>
      <c r="WCK57" s="3112"/>
      <c r="WCL57" s="3112"/>
      <c r="WCM57" s="3112"/>
      <c r="WCN57" s="3112"/>
      <c r="WCO57" s="3112"/>
      <c r="WCP57" s="3112"/>
      <c r="WCQ57" s="3112"/>
      <c r="WCR57" s="3112"/>
      <c r="WCS57" s="3112"/>
      <c r="WCT57" s="3112"/>
      <c r="WCU57" s="3112"/>
      <c r="WCV57" s="3112"/>
      <c r="WCW57" s="3112"/>
      <c r="WCX57" s="3112"/>
      <c r="WCY57" s="3112"/>
      <c r="WCZ57" s="3112"/>
      <c r="WDA57" s="3112"/>
      <c r="WDB57" s="3112"/>
      <c r="WDC57" s="3112"/>
      <c r="WDD57" s="3112"/>
      <c r="WDE57" s="3112"/>
      <c r="WDF57" s="3112"/>
      <c r="WDG57" s="3112"/>
      <c r="WDH57" s="3112"/>
      <c r="WDI57" s="3112"/>
      <c r="WDJ57" s="3112"/>
      <c r="WDK57" s="3112"/>
      <c r="WDL57" s="3112"/>
      <c r="WDM57" s="3112"/>
      <c r="WDN57" s="3112"/>
      <c r="WDO57" s="3112"/>
      <c r="WDP57" s="3112"/>
      <c r="WDQ57" s="3112"/>
      <c r="WDR57" s="3112"/>
      <c r="WDS57" s="3112"/>
      <c r="WDT57" s="3112"/>
      <c r="WDU57" s="3112"/>
      <c r="WDV57" s="3112"/>
      <c r="WDW57" s="3112"/>
      <c r="WDX57" s="3112"/>
      <c r="WDY57" s="3112"/>
      <c r="WDZ57" s="3112"/>
      <c r="WEA57" s="3112"/>
      <c r="WEB57" s="3112"/>
      <c r="WEC57" s="3112"/>
      <c r="WED57" s="3112"/>
      <c r="WEE57" s="3112"/>
      <c r="WEF57" s="3112"/>
      <c r="WEG57" s="3112"/>
      <c r="WEH57" s="3112"/>
      <c r="WEI57" s="3112"/>
      <c r="WEJ57" s="3112"/>
      <c r="WEK57" s="3112"/>
      <c r="WEL57" s="3112"/>
      <c r="WEM57" s="3112"/>
      <c r="WEN57" s="3112"/>
      <c r="WEO57" s="3112"/>
      <c r="WEP57" s="3112"/>
      <c r="WEQ57" s="3112"/>
      <c r="WER57" s="3112"/>
      <c r="WES57" s="3112"/>
      <c r="WET57" s="3112"/>
      <c r="WEU57" s="3112"/>
      <c r="WEV57" s="3112"/>
      <c r="WEW57" s="3112"/>
      <c r="WEX57" s="3112"/>
      <c r="WEY57" s="3112"/>
      <c r="WEZ57" s="3112"/>
      <c r="WFA57" s="3112"/>
      <c r="WFB57" s="3112"/>
      <c r="WFC57" s="3112"/>
      <c r="WFD57" s="3112"/>
      <c r="WFE57" s="3112"/>
      <c r="WFF57" s="3112"/>
      <c r="WFG57" s="3112"/>
      <c r="WFH57" s="3112"/>
      <c r="WFI57" s="3112"/>
      <c r="WFJ57" s="3112"/>
      <c r="WFK57" s="3112"/>
      <c r="WFL57" s="3112"/>
      <c r="WFM57" s="3112"/>
      <c r="WFN57" s="3112"/>
      <c r="WFO57" s="3112"/>
      <c r="WFP57" s="3112"/>
      <c r="WFQ57" s="3112"/>
      <c r="WFR57" s="3112"/>
      <c r="WFS57" s="3112"/>
      <c r="WFT57" s="3112"/>
      <c r="WFU57" s="3112"/>
      <c r="WFV57" s="3112"/>
      <c r="WFW57" s="3112"/>
      <c r="WFX57" s="3112"/>
      <c r="WFY57" s="3112"/>
      <c r="WFZ57" s="3112"/>
      <c r="WGA57" s="3112"/>
      <c r="WGB57" s="3112"/>
      <c r="WGC57" s="3112"/>
      <c r="WGD57" s="3112"/>
      <c r="WGE57" s="3112"/>
      <c r="WGF57" s="3112"/>
      <c r="WGG57" s="3112"/>
      <c r="WGH57" s="3112"/>
      <c r="WGI57" s="3112"/>
      <c r="WGJ57" s="3112"/>
      <c r="WGK57" s="3112"/>
      <c r="WGL57" s="3112"/>
      <c r="WGM57" s="3112"/>
      <c r="WGN57" s="3112"/>
      <c r="WGO57" s="3112"/>
      <c r="WGP57" s="3112"/>
      <c r="WGQ57" s="3112"/>
      <c r="WGR57" s="3112"/>
      <c r="WGS57" s="3112"/>
      <c r="WGT57" s="3112"/>
      <c r="WGU57" s="3112"/>
      <c r="WGV57" s="3112"/>
      <c r="WGW57" s="3112"/>
      <c r="WGX57" s="3112"/>
      <c r="WGY57" s="3112"/>
      <c r="WGZ57" s="3112"/>
      <c r="WHA57" s="3112"/>
      <c r="WHB57" s="3112"/>
      <c r="WHC57" s="3112"/>
      <c r="WHD57" s="3112"/>
      <c r="WHE57" s="3112"/>
      <c r="WHF57" s="3112"/>
      <c r="WHG57" s="3112"/>
      <c r="WHH57" s="3112"/>
      <c r="WHI57" s="3112"/>
      <c r="WHJ57" s="3112"/>
      <c r="WHK57" s="3112"/>
      <c r="WHL57" s="3112"/>
      <c r="WHM57" s="3112"/>
      <c r="WHN57" s="3112"/>
      <c r="WHO57" s="3112"/>
      <c r="WHP57" s="3112"/>
      <c r="WHQ57" s="3112"/>
      <c r="WHR57" s="3112"/>
      <c r="WHS57" s="3112"/>
      <c r="WHT57" s="3112"/>
      <c r="WHU57" s="3112"/>
      <c r="WHV57" s="3112"/>
      <c r="WHW57" s="3112"/>
      <c r="WHX57" s="3112"/>
      <c r="WHY57" s="3112"/>
      <c r="WHZ57" s="3112"/>
      <c r="WIA57" s="3112"/>
      <c r="WIB57" s="3112"/>
      <c r="WIC57" s="3112"/>
      <c r="WID57" s="3112"/>
      <c r="WIE57" s="3112"/>
      <c r="WIF57" s="3112"/>
      <c r="WIG57" s="3112"/>
      <c r="WIH57" s="3112"/>
      <c r="WII57" s="3112"/>
      <c r="WIJ57" s="3112"/>
      <c r="WIK57" s="3112"/>
      <c r="WIL57" s="3112"/>
      <c r="WIM57" s="3112"/>
      <c r="WIN57" s="3112"/>
      <c r="WIO57" s="3112"/>
      <c r="WIP57" s="3112"/>
      <c r="WIQ57" s="3112"/>
      <c r="WIR57" s="3112"/>
      <c r="WIS57" s="3112"/>
      <c r="WIT57" s="3112"/>
      <c r="WIU57" s="3112"/>
      <c r="WIV57" s="3112"/>
      <c r="WIW57" s="3112"/>
      <c r="WIX57" s="3112"/>
      <c r="WIY57" s="3112"/>
      <c r="WIZ57" s="3112"/>
      <c r="WJA57" s="3112"/>
      <c r="WJB57" s="3112"/>
      <c r="WJC57" s="3112"/>
      <c r="WJD57" s="3112"/>
      <c r="WJE57" s="3112"/>
      <c r="WJF57" s="3112"/>
      <c r="WJG57" s="3112"/>
      <c r="WJH57" s="3112"/>
      <c r="WJI57" s="3112"/>
      <c r="WJJ57" s="3112"/>
      <c r="WJK57" s="3112"/>
      <c r="WJL57" s="3112"/>
      <c r="WJM57" s="3112"/>
      <c r="WJN57" s="3112"/>
      <c r="WJO57" s="3112"/>
      <c r="WJP57" s="3112"/>
      <c r="WJQ57" s="3112"/>
      <c r="WJR57" s="3112"/>
      <c r="WJS57" s="3112"/>
      <c r="WJT57" s="3112"/>
      <c r="WJU57" s="3112"/>
      <c r="WJV57" s="3112"/>
      <c r="WJW57" s="3112"/>
      <c r="WJX57" s="3112"/>
      <c r="WJY57" s="3112"/>
      <c r="WJZ57" s="3112"/>
      <c r="WKA57" s="3112"/>
      <c r="WKB57" s="3112"/>
      <c r="WKC57" s="3112"/>
      <c r="WKD57" s="3112"/>
      <c r="WKE57" s="3112"/>
      <c r="WKF57" s="3112"/>
      <c r="WKG57" s="3112"/>
      <c r="WKH57" s="3112"/>
      <c r="WKI57" s="3112"/>
      <c r="WKJ57" s="3112"/>
      <c r="WKK57" s="3112"/>
      <c r="WKL57" s="3112"/>
      <c r="WKM57" s="3112"/>
      <c r="WKN57" s="3112"/>
      <c r="WKO57" s="3112"/>
      <c r="WKP57" s="3112"/>
      <c r="WKQ57" s="3112"/>
      <c r="WKR57" s="3112"/>
      <c r="WKS57" s="3112"/>
      <c r="WKT57" s="3112"/>
      <c r="WKU57" s="3112"/>
      <c r="WKV57" s="3112"/>
      <c r="WKW57" s="3112"/>
      <c r="WKX57" s="3112"/>
      <c r="WKY57" s="3112"/>
      <c r="WKZ57" s="3112"/>
      <c r="WLA57" s="3112"/>
      <c r="WLB57" s="3112"/>
      <c r="WLC57" s="3112"/>
      <c r="WLD57" s="3112"/>
      <c r="WLE57" s="3112"/>
      <c r="WLF57" s="3112"/>
      <c r="WLG57" s="3112"/>
      <c r="WLH57" s="3112"/>
      <c r="WLI57" s="3112"/>
      <c r="WLJ57" s="3112"/>
      <c r="WLK57" s="3112"/>
      <c r="WLL57" s="3112"/>
      <c r="WLM57" s="3112"/>
      <c r="WLN57" s="3112"/>
      <c r="WLO57" s="3112"/>
      <c r="WLP57" s="3112"/>
      <c r="WLQ57" s="3112"/>
      <c r="WLR57" s="3112"/>
      <c r="WLS57" s="3112"/>
      <c r="WLT57" s="3112"/>
      <c r="WLU57" s="3112"/>
      <c r="WLV57" s="3112"/>
      <c r="WLW57" s="3112"/>
      <c r="WLX57" s="3112"/>
      <c r="WLY57" s="3112"/>
      <c r="WLZ57" s="3112"/>
      <c r="WMA57" s="3112"/>
      <c r="WMB57" s="3112"/>
      <c r="WMC57" s="3112"/>
      <c r="WMD57" s="3112"/>
      <c r="WME57" s="3112"/>
      <c r="WMF57" s="3112"/>
      <c r="WMG57" s="3112"/>
      <c r="WMH57" s="3112"/>
      <c r="WMI57" s="3112"/>
      <c r="WMJ57" s="3112"/>
      <c r="WMK57" s="3112"/>
      <c r="WML57" s="3112"/>
      <c r="WMM57" s="3112"/>
      <c r="WMN57" s="3112"/>
      <c r="WMO57" s="3112"/>
      <c r="WMP57" s="3112"/>
      <c r="WMQ57" s="3112"/>
      <c r="WMR57" s="3112"/>
      <c r="WMS57" s="3112"/>
      <c r="WMT57" s="3112"/>
      <c r="WMU57" s="3112"/>
      <c r="WMV57" s="3112"/>
      <c r="WMW57" s="3112"/>
      <c r="WMX57" s="3112"/>
      <c r="WMY57" s="3112"/>
      <c r="WMZ57" s="3112"/>
      <c r="WNA57" s="3112"/>
      <c r="WNB57" s="3112"/>
      <c r="WNC57" s="3112"/>
      <c r="WND57" s="3112"/>
      <c r="WNE57" s="3112"/>
      <c r="WNF57" s="3112"/>
      <c r="WNG57" s="3112"/>
      <c r="WNH57" s="3112"/>
      <c r="WNI57" s="3112"/>
      <c r="WNJ57" s="3112"/>
      <c r="WNK57" s="3112"/>
      <c r="WNL57" s="3112"/>
      <c r="WNM57" s="3112"/>
      <c r="WNN57" s="3112"/>
      <c r="WNO57" s="3112"/>
      <c r="WNP57" s="3112"/>
      <c r="WNQ57" s="3112"/>
      <c r="WNR57" s="3112"/>
      <c r="WNS57" s="3112"/>
      <c r="WNT57" s="3112"/>
      <c r="WNU57" s="3112"/>
      <c r="WNV57" s="3112"/>
      <c r="WNW57" s="3112"/>
      <c r="WNX57" s="3112"/>
      <c r="WNY57" s="3112"/>
      <c r="WNZ57" s="3112"/>
      <c r="WOA57" s="3112"/>
      <c r="WOB57" s="3112"/>
      <c r="WOC57" s="3112"/>
      <c r="WOD57" s="3112"/>
      <c r="WOE57" s="3112"/>
      <c r="WOF57" s="3112"/>
      <c r="WOG57" s="3112"/>
      <c r="WOH57" s="3112"/>
      <c r="WOI57" s="3112"/>
      <c r="WOJ57" s="3112"/>
      <c r="WOK57" s="3112"/>
      <c r="WOL57" s="3112"/>
      <c r="WOM57" s="3112"/>
      <c r="WON57" s="3112"/>
      <c r="WOO57" s="3112"/>
      <c r="WOP57" s="3112"/>
      <c r="WOQ57" s="3112"/>
      <c r="WOR57" s="3112"/>
      <c r="WOS57" s="3112"/>
      <c r="WOT57" s="3112"/>
      <c r="WOU57" s="3112"/>
      <c r="WOV57" s="3112"/>
      <c r="WOW57" s="3112"/>
      <c r="WOX57" s="3112"/>
      <c r="WOY57" s="3112"/>
      <c r="WOZ57" s="3112"/>
      <c r="WPA57" s="3112"/>
      <c r="WPB57" s="3112"/>
      <c r="WPC57" s="3112"/>
      <c r="WPD57" s="3112"/>
      <c r="WPE57" s="3112"/>
      <c r="WPF57" s="3112"/>
      <c r="WPG57" s="3112"/>
      <c r="WPH57" s="3112"/>
      <c r="WPI57" s="3112"/>
      <c r="WPJ57" s="3112"/>
      <c r="WPK57" s="3112"/>
      <c r="WPL57" s="3112"/>
      <c r="WPM57" s="3112"/>
      <c r="WPN57" s="3112"/>
      <c r="WPO57" s="3112"/>
      <c r="WPP57" s="3112"/>
      <c r="WPQ57" s="3112"/>
      <c r="WPR57" s="3112"/>
      <c r="WPS57" s="3112"/>
      <c r="WPT57" s="3112"/>
      <c r="WPU57" s="3112"/>
      <c r="WPV57" s="3112"/>
      <c r="WPW57" s="3112"/>
      <c r="WPX57" s="3112"/>
      <c r="WPY57" s="3112"/>
      <c r="WPZ57" s="3112"/>
      <c r="WQA57" s="3112"/>
      <c r="WQB57" s="3112"/>
      <c r="WQC57" s="3112"/>
      <c r="WQD57" s="3112"/>
      <c r="WQE57" s="3112"/>
      <c r="WQF57" s="3112"/>
      <c r="WQG57" s="3112"/>
      <c r="WQH57" s="3112"/>
      <c r="WQI57" s="3112"/>
      <c r="WQJ57" s="3112"/>
      <c r="WQK57" s="3112"/>
      <c r="WQL57" s="3112"/>
      <c r="WQM57" s="3112"/>
      <c r="WQN57" s="3112"/>
      <c r="WQO57" s="3112"/>
      <c r="WQP57" s="3112"/>
      <c r="WQQ57" s="3112"/>
      <c r="WQR57" s="3112"/>
      <c r="WQS57" s="3112"/>
      <c r="WQT57" s="3112"/>
      <c r="WQU57" s="3112"/>
      <c r="WQV57" s="3112"/>
      <c r="WQW57" s="3112"/>
      <c r="WQX57" s="3112"/>
      <c r="WQY57" s="3112"/>
      <c r="WQZ57" s="3112"/>
      <c r="WRA57" s="3112"/>
      <c r="WRB57" s="3112"/>
      <c r="WRC57" s="3112"/>
      <c r="WRD57" s="3112"/>
      <c r="WRE57" s="3112"/>
      <c r="WRF57" s="3112"/>
      <c r="WRG57" s="3112"/>
      <c r="WRH57" s="3112"/>
      <c r="WRI57" s="3112"/>
      <c r="WRJ57" s="3112"/>
      <c r="WRK57" s="3112"/>
      <c r="WRL57" s="3112"/>
      <c r="WRM57" s="3112"/>
      <c r="WRN57" s="3112"/>
      <c r="WRO57" s="3112"/>
      <c r="WRP57" s="3112"/>
      <c r="WRQ57" s="3112"/>
      <c r="WRR57" s="3112"/>
      <c r="WRS57" s="3112"/>
      <c r="WRT57" s="3112"/>
      <c r="WRU57" s="3112"/>
      <c r="WRV57" s="3112"/>
      <c r="WRW57" s="3112"/>
      <c r="WRX57" s="3112"/>
      <c r="WRY57" s="3112"/>
      <c r="WRZ57" s="3112"/>
      <c r="WSA57" s="3112"/>
      <c r="WSB57" s="3112"/>
      <c r="WSC57" s="3112"/>
      <c r="WSD57" s="3112"/>
      <c r="WSE57" s="3112"/>
      <c r="WSF57" s="3112"/>
      <c r="WSG57" s="3112"/>
      <c r="WSH57" s="3112"/>
      <c r="WSI57" s="3112"/>
      <c r="WSJ57" s="3112"/>
      <c r="WSK57" s="3112"/>
      <c r="WSL57" s="3112"/>
      <c r="WSM57" s="3112"/>
      <c r="WSN57" s="3112"/>
      <c r="WSO57" s="3112"/>
      <c r="WSP57" s="3112"/>
      <c r="WSQ57" s="3112"/>
      <c r="WSR57" s="3112"/>
      <c r="WSS57" s="3112"/>
      <c r="WST57" s="3112"/>
      <c r="WSU57" s="3112"/>
      <c r="WSV57" s="3112"/>
      <c r="WSW57" s="3112"/>
      <c r="WSX57" s="3112"/>
      <c r="WSY57" s="3112"/>
      <c r="WSZ57" s="3112"/>
      <c r="WTA57" s="3112"/>
      <c r="WTB57" s="3112"/>
      <c r="WTC57" s="3112"/>
      <c r="WTD57" s="3112"/>
      <c r="WTE57" s="3112"/>
      <c r="WTF57" s="3112"/>
      <c r="WTG57" s="3112"/>
      <c r="WTH57" s="3112"/>
      <c r="WTI57" s="3112"/>
      <c r="WTJ57" s="3112"/>
      <c r="WTK57" s="3112"/>
      <c r="WTL57" s="3112"/>
      <c r="WTM57" s="3112"/>
      <c r="WTN57" s="3112"/>
      <c r="WTO57" s="3112"/>
      <c r="WTP57" s="3112"/>
      <c r="WTQ57" s="3112"/>
      <c r="WTR57" s="3112"/>
      <c r="WTS57" s="3112"/>
      <c r="WTT57" s="3112"/>
      <c r="WTU57" s="3112"/>
      <c r="WTV57" s="3112"/>
      <c r="WTW57" s="3112"/>
      <c r="WTX57" s="3112"/>
      <c r="WTY57" s="3112"/>
      <c r="WTZ57" s="3112"/>
      <c r="WUA57" s="3112"/>
      <c r="WUB57" s="3112"/>
      <c r="WUC57" s="3112"/>
      <c r="WUD57" s="3112"/>
      <c r="WUE57" s="3112"/>
      <c r="WUF57" s="3112"/>
      <c r="WUG57" s="3112"/>
      <c r="WUH57" s="3112"/>
      <c r="WUI57" s="3112"/>
      <c r="WUJ57" s="3112"/>
      <c r="WUK57" s="3112"/>
      <c r="WUL57" s="3112"/>
      <c r="WUM57" s="3112"/>
      <c r="WUN57" s="3112"/>
      <c r="WUO57" s="3112"/>
      <c r="WUP57" s="3112"/>
      <c r="WUQ57" s="3112"/>
      <c r="WUR57" s="3112"/>
      <c r="WUS57" s="3112"/>
      <c r="WUT57" s="3112"/>
      <c r="WUU57" s="3112"/>
      <c r="WUV57" s="3112"/>
      <c r="WUW57" s="3112"/>
      <c r="WUX57" s="3112"/>
      <c r="WUY57" s="3112"/>
      <c r="WUZ57" s="3112"/>
      <c r="WVA57" s="3112"/>
      <c r="WVB57" s="3112"/>
      <c r="WVC57" s="3112"/>
      <c r="WVD57" s="3112"/>
      <c r="WVE57" s="3112"/>
      <c r="WVF57" s="3112"/>
      <c r="WVG57" s="3112"/>
      <c r="WVH57" s="3112"/>
      <c r="WVI57" s="3112"/>
      <c r="WVJ57" s="3112"/>
      <c r="WVK57" s="3112"/>
      <c r="WVL57" s="3112"/>
      <c r="WVM57" s="3112"/>
      <c r="WVN57" s="3112"/>
      <c r="WVO57" s="3112"/>
      <c r="WVP57" s="3112"/>
      <c r="WVQ57" s="3112"/>
      <c r="WVR57" s="3112"/>
      <c r="WVS57" s="3112"/>
      <c r="WVT57" s="3112"/>
      <c r="WVU57" s="3112"/>
      <c r="WVV57" s="3112"/>
      <c r="WVW57" s="3112"/>
      <c r="WVX57" s="3112"/>
      <c r="WVY57" s="3112"/>
      <c r="WVZ57" s="3112"/>
      <c r="WWA57" s="3112"/>
      <c r="WWB57" s="3112"/>
      <c r="WWC57" s="3112"/>
      <c r="WWD57" s="3112"/>
      <c r="WWE57" s="3112"/>
      <c r="WWF57" s="3112"/>
      <c r="WWG57" s="3112"/>
      <c r="WWH57" s="3112"/>
      <c r="WWI57" s="3112"/>
      <c r="WWJ57" s="3112"/>
      <c r="WWK57" s="3112"/>
      <c r="WWL57" s="3112"/>
      <c r="WWM57" s="3112"/>
      <c r="WWN57" s="3112"/>
      <c r="WWO57" s="3112"/>
      <c r="WWP57" s="3112"/>
      <c r="WWQ57" s="3112"/>
      <c r="WWR57" s="3112"/>
      <c r="WWS57" s="3112"/>
      <c r="WWT57" s="3112"/>
      <c r="WWU57" s="3112"/>
      <c r="WWV57" s="3112"/>
      <c r="WWW57" s="3112"/>
      <c r="WWX57" s="3112"/>
      <c r="WWY57" s="3112"/>
      <c r="WWZ57" s="3112"/>
      <c r="WXA57" s="3112"/>
      <c r="WXB57" s="3112"/>
      <c r="WXC57" s="3112"/>
      <c r="WXD57" s="3112"/>
      <c r="WXE57" s="3112"/>
      <c r="WXF57" s="3112"/>
      <c r="WXG57" s="3112"/>
      <c r="WXH57" s="3112"/>
      <c r="WXI57" s="3112"/>
      <c r="WXJ57" s="3112"/>
      <c r="WXK57" s="3112"/>
      <c r="WXL57" s="3112"/>
      <c r="WXM57" s="3112"/>
      <c r="WXN57" s="3112"/>
      <c r="WXO57" s="3112"/>
      <c r="WXP57" s="3112"/>
      <c r="WXQ57" s="3112"/>
      <c r="WXR57" s="3112"/>
      <c r="WXS57" s="3112"/>
      <c r="WXT57" s="3112"/>
      <c r="WXU57" s="3112"/>
      <c r="WXV57" s="3112"/>
      <c r="WXW57" s="3112"/>
      <c r="WXX57" s="3112"/>
      <c r="WXY57" s="3112"/>
      <c r="WXZ57" s="3112"/>
      <c r="WYA57" s="3112"/>
      <c r="WYB57" s="3112"/>
      <c r="WYC57" s="3112"/>
      <c r="WYD57" s="3112"/>
      <c r="WYE57" s="3112"/>
      <c r="WYF57" s="3112"/>
      <c r="WYG57" s="3112"/>
      <c r="WYH57" s="3112"/>
      <c r="WYI57" s="3112"/>
      <c r="WYJ57" s="3112"/>
      <c r="WYK57" s="3112"/>
      <c r="WYL57" s="3112"/>
      <c r="WYM57" s="3112"/>
      <c r="WYN57" s="3112"/>
      <c r="WYO57" s="3112"/>
      <c r="WYP57" s="3112"/>
      <c r="WYQ57" s="3112"/>
      <c r="WYR57" s="3112"/>
      <c r="WYS57" s="3112"/>
      <c r="WYT57" s="3112"/>
      <c r="WYU57" s="3112"/>
      <c r="WYV57" s="3112"/>
      <c r="WYW57" s="3112"/>
      <c r="WYX57" s="3112"/>
      <c r="WYY57" s="3112"/>
      <c r="WYZ57" s="3112"/>
      <c r="WZA57" s="3112"/>
      <c r="WZB57" s="3112"/>
      <c r="WZC57" s="3112"/>
      <c r="WZD57" s="3112"/>
      <c r="WZE57" s="3112"/>
      <c r="WZF57" s="3112"/>
      <c r="WZG57" s="3112"/>
      <c r="WZH57" s="3112"/>
      <c r="WZI57" s="3112"/>
      <c r="WZJ57" s="3112"/>
      <c r="WZK57" s="3112"/>
      <c r="WZL57" s="3112"/>
      <c r="WZM57" s="3112"/>
      <c r="WZN57" s="3112"/>
      <c r="WZO57" s="3112"/>
      <c r="WZP57" s="3112"/>
      <c r="WZQ57" s="3112"/>
      <c r="WZR57" s="3112"/>
      <c r="WZS57" s="3112"/>
      <c r="WZT57" s="3112"/>
      <c r="WZU57" s="3112"/>
      <c r="WZV57" s="3112"/>
      <c r="WZW57" s="3112"/>
      <c r="WZX57" s="3112"/>
      <c r="WZY57" s="3112"/>
      <c r="WZZ57" s="3112"/>
      <c r="XAA57" s="3112"/>
      <c r="XAB57" s="3112"/>
      <c r="XAC57" s="3112"/>
      <c r="XAD57" s="3112"/>
      <c r="XAE57" s="3112"/>
      <c r="XAF57" s="3112"/>
      <c r="XAG57" s="3112"/>
      <c r="XAH57" s="3112"/>
      <c r="XAI57" s="3112"/>
      <c r="XAJ57" s="3112"/>
      <c r="XAK57" s="3112"/>
      <c r="XAL57" s="3112"/>
      <c r="XAM57" s="3112"/>
      <c r="XAN57" s="3112"/>
      <c r="XAO57" s="3112"/>
      <c r="XAP57" s="3112"/>
      <c r="XAQ57" s="3112"/>
      <c r="XAR57" s="3112"/>
      <c r="XAS57" s="3112"/>
      <c r="XAT57" s="3112"/>
      <c r="XAU57" s="3112"/>
      <c r="XAV57" s="3112"/>
      <c r="XAW57" s="3112"/>
      <c r="XAX57" s="3112"/>
      <c r="XAY57" s="3112"/>
      <c r="XAZ57" s="3112"/>
      <c r="XBA57" s="3112"/>
      <c r="XBB57" s="3112"/>
      <c r="XBC57" s="3112"/>
      <c r="XBD57" s="3112"/>
      <c r="XBE57" s="3112"/>
      <c r="XBF57" s="3112"/>
      <c r="XBG57" s="3112"/>
      <c r="XBH57" s="3112"/>
      <c r="XBI57" s="3112"/>
      <c r="XBJ57" s="3112"/>
      <c r="XBK57" s="3112"/>
      <c r="XBL57" s="3112"/>
      <c r="XBM57" s="3112"/>
      <c r="XBN57" s="3112"/>
      <c r="XBO57" s="3112"/>
      <c r="XBP57" s="3112"/>
      <c r="XBQ57" s="3112"/>
      <c r="XBR57" s="3112"/>
      <c r="XBS57" s="3112"/>
      <c r="XBT57" s="3112"/>
      <c r="XBU57" s="3112"/>
      <c r="XBV57" s="3112"/>
      <c r="XBW57" s="3112"/>
      <c r="XBX57" s="3112"/>
      <c r="XBY57" s="3112"/>
      <c r="XBZ57" s="3112"/>
      <c r="XCA57" s="3112"/>
      <c r="XCB57" s="3112"/>
      <c r="XCC57" s="3112"/>
      <c r="XCD57" s="3112"/>
      <c r="XCE57" s="3112"/>
      <c r="XCF57" s="3112"/>
      <c r="XCG57" s="3112"/>
      <c r="XCH57" s="3112"/>
      <c r="XCI57" s="3112"/>
      <c r="XCJ57" s="3112"/>
      <c r="XCK57" s="3112"/>
      <c r="XCL57" s="3112"/>
      <c r="XCM57" s="3112"/>
      <c r="XCN57" s="3112"/>
      <c r="XCO57" s="3112"/>
      <c r="XCP57" s="3112"/>
      <c r="XCQ57" s="3112"/>
      <c r="XCR57" s="3112"/>
      <c r="XCS57" s="3112"/>
      <c r="XCT57" s="3112"/>
      <c r="XCU57" s="3112"/>
      <c r="XCV57" s="3112"/>
      <c r="XCW57" s="3112"/>
      <c r="XCX57" s="3112"/>
      <c r="XCY57" s="3112"/>
      <c r="XCZ57" s="3112"/>
      <c r="XDA57" s="3112"/>
      <c r="XDB57" s="3112"/>
      <c r="XDC57" s="3112"/>
      <c r="XDD57" s="3112"/>
      <c r="XDE57" s="3112"/>
      <c r="XDF57" s="3112"/>
      <c r="XDG57" s="3112"/>
      <c r="XDH57" s="3112"/>
      <c r="XDI57" s="3112"/>
      <c r="XDJ57" s="3112"/>
      <c r="XDK57" s="3112"/>
      <c r="XDL57" s="3112"/>
      <c r="XDM57" s="3112"/>
      <c r="XDN57" s="3112"/>
      <c r="XDO57" s="3112"/>
      <c r="XDP57" s="3112"/>
      <c r="XDQ57" s="3112"/>
      <c r="XDR57" s="3112"/>
      <c r="XDS57" s="3112"/>
      <c r="XDT57" s="3112"/>
      <c r="XDU57" s="3112"/>
      <c r="XDV57" s="3112"/>
      <c r="XDW57" s="3112"/>
      <c r="XDX57" s="3112"/>
      <c r="XDY57" s="3112"/>
      <c r="XDZ57" s="3112"/>
      <c r="XEA57" s="3112"/>
      <c r="XEB57" s="3112"/>
      <c r="XEC57" s="3112"/>
      <c r="XED57" s="3112"/>
      <c r="XEE57" s="3112"/>
      <c r="XEF57" s="3112"/>
      <c r="XEG57" s="3112"/>
      <c r="XEH57" s="3112"/>
      <c r="XEI57" s="3112"/>
      <c r="XEJ57" s="3112"/>
      <c r="XEK57" s="3112"/>
      <c r="XEL57" s="3112"/>
      <c r="XEM57" s="3112"/>
      <c r="XEN57" s="3112"/>
      <c r="XEO57" s="3112"/>
      <c r="XEP57" s="3112"/>
      <c r="XEQ57" s="3112"/>
      <c r="XER57" s="3112"/>
      <c r="XES57" s="3112"/>
      <c r="XET57" s="3112"/>
      <c r="XEU57" s="3112"/>
      <c r="XEV57" s="3112"/>
      <c r="XEW57" s="3112"/>
      <c r="XEX57" s="3112"/>
      <c r="XEY57" s="3112"/>
      <c r="XEZ57" s="3112"/>
      <c r="XFA57" s="3112"/>
      <c r="XFB57" s="3112"/>
      <c r="XFC57" s="3112"/>
      <c r="XFD57" s="3112"/>
    </row>
    <row r="58" spans="1:16384" ht="15" customHeight="1">
      <c r="A58" s="3115"/>
      <c r="B58" s="3115"/>
      <c r="C58" s="3115"/>
      <c r="D58" s="3115"/>
      <c r="E58" s="3115"/>
      <c r="F58" s="3115"/>
      <c r="G58" s="3115"/>
      <c r="H58" s="3115"/>
      <c r="I58" s="3115"/>
      <c r="J58" s="3115"/>
      <c r="K58" s="3115"/>
      <c r="L58" s="3115"/>
      <c r="M58" s="3115"/>
      <c r="N58" s="3115"/>
      <c r="O58" s="3115"/>
      <c r="P58" s="3115"/>
      <c r="Q58" s="3115"/>
      <c r="R58" s="3115"/>
      <c r="S58" s="3115"/>
      <c r="T58" s="3115"/>
      <c r="U58" s="3115"/>
      <c r="V58" s="3115"/>
      <c r="W58" s="3115"/>
      <c r="X58" s="3115"/>
      <c r="Y58" s="3115"/>
      <c r="Z58" s="3115"/>
      <c r="AA58" s="3115"/>
      <c r="AB58" s="3115"/>
      <c r="AC58" s="3115"/>
      <c r="AD58" s="3115"/>
      <c r="AE58" s="3115"/>
      <c r="AF58" s="3115"/>
      <c r="AG58" s="3115"/>
      <c r="AH58" s="3115"/>
      <c r="AI58" s="3115"/>
      <c r="AJ58" s="3115"/>
      <c r="AK58" s="3115"/>
      <c r="AL58" s="3115"/>
      <c r="AM58" s="3115"/>
      <c r="AN58" s="3115"/>
      <c r="AO58" s="3115"/>
      <c r="AP58" s="3115"/>
      <c r="AQ58" s="3115"/>
      <c r="AR58" s="3115"/>
      <c r="AS58" s="3115"/>
      <c r="AT58" s="3115"/>
      <c r="AU58" s="3115"/>
      <c r="AV58" s="3115"/>
      <c r="AW58" s="3115"/>
      <c r="AX58" s="3115"/>
      <c r="AY58" s="3115"/>
      <c r="AZ58" s="3115"/>
      <c r="BA58" s="3115"/>
      <c r="BB58" s="3115"/>
      <c r="BC58" s="3115"/>
    </row>
    <row r="59" spans="1:16384" ht="15">
      <c r="A59" s="3112" t="s">
        <v>2814</v>
      </c>
      <c r="B59" s="3112"/>
      <c r="C59" s="3112"/>
      <c r="D59" s="3112"/>
      <c r="E59" s="3112"/>
      <c r="F59" s="3112"/>
      <c r="G59" s="3112"/>
      <c r="H59" s="3112"/>
      <c r="I59" s="3112"/>
      <c r="J59" s="3112"/>
      <c r="K59" s="3112"/>
      <c r="L59" s="3112"/>
      <c r="M59" s="3112"/>
      <c r="N59" s="3112"/>
      <c r="O59" s="3112"/>
      <c r="P59" s="3112"/>
      <c r="Q59" s="3112"/>
      <c r="R59" s="3112"/>
      <c r="S59" s="3112"/>
      <c r="T59" s="3112"/>
      <c r="U59" s="3112"/>
      <c r="V59" s="3112"/>
      <c r="W59" s="3112"/>
      <c r="X59" s="3112"/>
      <c r="Y59" s="3112"/>
      <c r="Z59" s="3112"/>
      <c r="AA59" s="3112"/>
      <c r="AB59" s="3112"/>
      <c r="AC59" s="3112"/>
      <c r="AD59" s="3112"/>
      <c r="AE59" s="3112"/>
      <c r="AF59" s="3112"/>
      <c r="AG59" s="3112"/>
      <c r="AH59" s="3112"/>
      <c r="AI59" s="3112"/>
      <c r="AJ59" s="3112"/>
      <c r="AK59" s="3112"/>
      <c r="AL59" s="3112"/>
      <c r="AM59" s="3112"/>
      <c r="AN59" s="3112"/>
      <c r="AO59" s="3112"/>
      <c r="AP59" s="3112"/>
      <c r="AQ59" s="3112"/>
      <c r="AR59" s="3112"/>
      <c r="AS59" s="3112"/>
      <c r="AT59" s="3112"/>
      <c r="AU59" s="3112"/>
      <c r="AV59" s="3112"/>
      <c r="AW59" s="3112"/>
      <c r="AX59" s="3112"/>
      <c r="AY59" s="3112"/>
      <c r="AZ59" s="3112"/>
      <c r="BA59" s="3112"/>
      <c r="BB59" s="3112"/>
      <c r="BC59" s="3112"/>
      <c r="BD59" s="3112"/>
      <c r="BE59" s="3112"/>
      <c r="BF59" s="3112"/>
      <c r="BG59" s="3112"/>
      <c r="BH59" s="3112"/>
      <c r="BI59" s="3112"/>
      <c r="BJ59" s="3112"/>
      <c r="BK59" s="3112"/>
      <c r="BL59" s="3112"/>
      <c r="BM59" s="3112"/>
      <c r="BN59" s="3112"/>
      <c r="BO59" s="3112"/>
      <c r="BP59" s="3112"/>
      <c r="BQ59" s="3112"/>
      <c r="BR59" s="3112"/>
      <c r="BS59" s="3112"/>
      <c r="BT59" s="3112"/>
      <c r="BU59" s="3112"/>
      <c r="BV59" s="3112"/>
      <c r="BW59" s="3112"/>
      <c r="BX59" s="3112"/>
      <c r="BY59" s="3112"/>
      <c r="BZ59" s="3112"/>
      <c r="CA59" s="3112"/>
      <c r="CB59" s="3112"/>
      <c r="CC59" s="3112"/>
      <c r="CD59" s="3112"/>
      <c r="CE59" s="3112"/>
      <c r="CF59" s="3112"/>
      <c r="CG59" s="3112"/>
      <c r="CH59" s="3112"/>
      <c r="CI59" s="3112"/>
      <c r="CJ59" s="3112"/>
      <c r="CK59" s="3112"/>
      <c r="CL59" s="3112"/>
      <c r="CM59" s="3112"/>
      <c r="CN59" s="3112"/>
      <c r="CO59" s="3112"/>
      <c r="CP59" s="3112"/>
      <c r="CQ59" s="3112"/>
      <c r="CR59" s="3112"/>
      <c r="CS59" s="3112"/>
      <c r="CT59" s="3112"/>
      <c r="CU59" s="3112"/>
      <c r="CV59" s="3112"/>
      <c r="CW59" s="3112"/>
      <c r="CX59" s="3112"/>
      <c r="CY59" s="3112"/>
      <c r="CZ59" s="3112"/>
      <c r="DA59" s="3112"/>
      <c r="DB59" s="3112"/>
      <c r="DC59" s="3112"/>
      <c r="DD59" s="3112"/>
      <c r="DE59" s="3112"/>
      <c r="DF59" s="3112"/>
      <c r="DG59" s="3112"/>
      <c r="DH59" s="3112"/>
      <c r="DI59" s="3112"/>
      <c r="DJ59" s="3112"/>
      <c r="DK59" s="3112"/>
      <c r="DL59" s="3112"/>
      <c r="DM59" s="3112"/>
      <c r="DN59" s="3112"/>
      <c r="DO59" s="3112"/>
      <c r="DP59" s="3112"/>
      <c r="DQ59" s="3112"/>
      <c r="DR59" s="3112"/>
      <c r="DS59" s="3112"/>
      <c r="DT59" s="3112"/>
      <c r="DU59" s="3112"/>
      <c r="DV59" s="3112"/>
      <c r="DW59" s="3112"/>
      <c r="DX59" s="3112"/>
      <c r="DY59" s="3112"/>
      <c r="DZ59" s="3112"/>
      <c r="EA59" s="3112"/>
      <c r="EB59" s="3112"/>
      <c r="EC59" s="3112"/>
      <c r="ED59" s="3112"/>
      <c r="EE59" s="3112"/>
      <c r="EF59" s="3112"/>
      <c r="EG59" s="3112"/>
      <c r="EH59" s="3112"/>
      <c r="EI59" s="3112"/>
      <c r="EJ59" s="3112"/>
      <c r="EK59" s="3112"/>
      <c r="EL59" s="3112"/>
      <c r="EM59" s="3112"/>
      <c r="EN59" s="3112"/>
      <c r="EO59" s="3112"/>
      <c r="EP59" s="3112"/>
      <c r="EQ59" s="3112"/>
      <c r="ER59" s="3112"/>
      <c r="ES59" s="3112"/>
      <c r="ET59" s="3112"/>
      <c r="EU59" s="3112"/>
      <c r="EV59" s="3112"/>
      <c r="EW59" s="3112"/>
      <c r="EX59" s="3112"/>
      <c r="EY59" s="3112"/>
      <c r="EZ59" s="3112"/>
      <c r="FA59" s="3112"/>
      <c r="FB59" s="3112"/>
      <c r="FC59" s="3112"/>
      <c r="FD59" s="3112"/>
      <c r="FE59" s="3112"/>
      <c r="FF59" s="3112"/>
      <c r="FG59" s="3112"/>
      <c r="FH59" s="3112"/>
      <c r="FI59" s="3112"/>
      <c r="FJ59" s="3112"/>
      <c r="FK59" s="3112"/>
      <c r="FL59" s="3112"/>
      <c r="FM59" s="3112"/>
      <c r="FN59" s="3112"/>
      <c r="FO59" s="3112"/>
      <c r="FP59" s="3112"/>
      <c r="FQ59" s="3112"/>
      <c r="FR59" s="3112"/>
      <c r="FS59" s="3112"/>
      <c r="FT59" s="3112"/>
      <c r="FU59" s="3112"/>
      <c r="FV59" s="3112"/>
      <c r="FW59" s="3112"/>
      <c r="FX59" s="3112"/>
      <c r="FY59" s="3112"/>
      <c r="FZ59" s="3112"/>
      <c r="GA59" s="3112"/>
      <c r="GB59" s="3112"/>
      <c r="GC59" s="3112"/>
      <c r="GD59" s="3112"/>
      <c r="GE59" s="3112"/>
      <c r="GF59" s="3112"/>
      <c r="GG59" s="3112"/>
      <c r="GH59" s="3112"/>
      <c r="GI59" s="3112"/>
      <c r="GJ59" s="3112"/>
      <c r="GK59" s="3112"/>
      <c r="GL59" s="3112"/>
      <c r="GM59" s="3112"/>
      <c r="GN59" s="3112"/>
      <c r="GO59" s="3112"/>
      <c r="GP59" s="3112"/>
      <c r="GQ59" s="3112"/>
      <c r="GR59" s="3112"/>
      <c r="GS59" s="3112"/>
      <c r="GT59" s="3112"/>
      <c r="GU59" s="3112"/>
      <c r="GV59" s="3112"/>
      <c r="GW59" s="3112"/>
      <c r="GX59" s="3112"/>
      <c r="GY59" s="3112"/>
      <c r="GZ59" s="3112"/>
      <c r="HA59" s="3112"/>
      <c r="HB59" s="3112"/>
      <c r="HC59" s="3112"/>
      <c r="HD59" s="3112"/>
      <c r="HE59" s="3112"/>
      <c r="HF59" s="3112"/>
      <c r="HG59" s="3112"/>
      <c r="HH59" s="3112"/>
      <c r="HI59" s="3112"/>
      <c r="HJ59" s="3112"/>
      <c r="HK59" s="3112"/>
      <c r="HL59" s="3112"/>
      <c r="HM59" s="3112"/>
      <c r="HN59" s="3112"/>
      <c r="HO59" s="3112"/>
      <c r="HP59" s="3112"/>
      <c r="HQ59" s="3112"/>
      <c r="HR59" s="3112"/>
      <c r="HS59" s="3112"/>
      <c r="HT59" s="3112"/>
      <c r="HU59" s="3112"/>
      <c r="HV59" s="3112"/>
      <c r="HW59" s="3112"/>
      <c r="HX59" s="3112"/>
      <c r="HY59" s="3112"/>
      <c r="HZ59" s="3112"/>
      <c r="IA59" s="3112"/>
      <c r="IB59" s="3112"/>
      <c r="IC59" s="3112"/>
      <c r="ID59" s="3112"/>
      <c r="IE59" s="3112"/>
      <c r="IF59" s="3112"/>
      <c r="IG59" s="3112"/>
      <c r="IH59" s="3112"/>
      <c r="II59" s="3112"/>
      <c r="IJ59" s="3112"/>
      <c r="IK59" s="3112"/>
      <c r="IL59" s="3112"/>
      <c r="IM59" s="3112"/>
      <c r="IN59" s="3112"/>
      <c r="IO59" s="3112"/>
      <c r="IP59" s="3112"/>
      <c r="IQ59" s="3112"/>
      <c r="IR59" s="3112"/>
      <c r="IS59" s="3112"/>
      <c r="IT59" s="3112"/>
      <c r="IU59" s="3112"/>
      <c r="IV59" s="3112"/>
      <c r="IW59" s="3112"/>
      <c r="IX59" s="3112"/>
      <c r="IY59" s="3112"/>
      <c r="IZ59" s="3112"/>
      <c r="JA59" s="3112"/>
      <c r="JB59" s="3112"/>
      <c r="JC59" s="3112"/>
      <c r="JD59" s="3112"/>
      <c r="JE59" s="3112"/>
      <c r="JF59" s="3112"/>
      <c r="JG59" s="3112"/>
      <c r="JH59" s="3112"/>
      <c r="JI59" s="3112"/>
      <c r="JJ59" s="3112"/>
      <c r="JK59" s="3112"/>
      <c r="JL59" s="3112"/>
      <c r="JM59" s="3112"/>
      <c r="JN59" s="3112"/>
      <c r="JO59" s="3112"/>
      <c r="JP59" s="3112"/>
      <c r="JQ59" s="3112"/>
      <c r="JR59" s="3112"/>
      <c r="JS59" s="3112"/>
      <c r="JT59" s="3112"/>
      <c r="JU59" s="3112"/>
      <c r="JV59" s="3112"/>
      <c r="JW59" s="3112"/>
      <c r="JX59" s="3112"/>
      <c r="JY59" s="3112"/>
      <c r="JZ59" s="3112"/>
      <c r="KA59" s="3112"/>
      <c r="KB59" s="3112"/>
      <c r="KC59" s="3112"/>
      <c r="KD59" s="3112"/>
      <c r="KE59" s="3112"/>
      <c r="KF59" s="3112"/>
      <c r="KG59" s="3112"/>
      <c r="KH59" s="3112"/>
      <c r="KI59" s="3112"/>
      <c r="KJ59" s="3112"/>
      <c r="KK59" s="3112"/>
      <c r="KL59" s="3112"/>
      <c r="KM59" s="3112"/>
      <c r="KN59" s="3112"/>
      <c r="KO59" s="3112"/>
      <c r="KP59" s="3112"/>
      <c r="KQ59" s="3112"/>
      <c r="KR59" s="3112"/>
      <c r="KS59" s="3112"/>
      <c r="KT59" s="3112"/>
      <c r="KU59" s="3112"/>
      <c r="KV59" s="3112"/>
      <c r="KW59" s="3112"/>
      <c r="KX59" s="3112"/>
      <c r="KY59" s="3112"/>
      <c r="KZ59" s="3112"/>
      <c r="LA59" s="3112"/>
      <c r="LB59" s="3112"/>
      <c r="LC59" s="3112"/>
      <c r="LD59" s="3112"/>
      <c r="LE59" s="3112"/>
      <c r="LF59" s="3112"/>
      <c r="LG59" s="3112"/>
      <c r="LH59" s="3112"/>
      <c r="LI59" s="3112"/>
      <c r="LJ59" s="3112"/>
      <c r="LK59" s="3112"/>
      <c r="LL59" s="3112"/>
      <c r="LM59" s="3112"/>
      <c r="LN59" s="3112"/>
      <c r="LO59" s="3112"/>
      <c r="LP59" s="3112"/>
      <c r="LQ59" s="3112"/>
      <c r="LR59" s="3112"/>
      <c r="LS59" s="3112"/>
      <c r="LT59" s="3112"/>
      <c r="LU59" s="3112"/>
      <c r="LV59" s="3112"/>
      <c r="LW59" s="3112"/>
      <c r="LX59" s="3112"/>
      <c r="LY59" s="3112"/>
      <c r="LZ59" s="3112"/>
      <c r="MA59" s="3112"/>
      <c r="MB59" s="3112"/>
      <c r="MC59" s="3112"/>
      <c r="MD59" s="3112"/>
      <c r="ME59" s="3112"/>
      <c r="MF59" s="3112"/>
      <c r="MG59" s="3112"/>
      <c r="MH59" s="3112"/>
      <c r="MI59" s="3112"/>
      <c r="MJ59" s="3112"/>
      <c r="MK59" s="3112"/>
      <c r="ML59" s="3112"/>
      <c r="MM59" s="3112"/>
      <c r="MN59" s="3112"/>
      <c r="MO59" s="3112"/>
      <c r="MP59" s="3112"/>
      <c r="MQ59" s="3112"/>
      <c r="MR59" s="3112"/>
      <c r="MS59" s="3112"/>
      <c r="MT59" s="3112"/>
      <c r="MU59" s="3112"/>
      <c r="MV59" s="3112"/>
      <c r="MW59" s="3112"/>
      <c r="MX59" s="3112"/>
      <c r="MY59" s="3112"/>
      <c r="MZ59" s="3112"/>
      <c r="NA59" s="3112"/>
      <c r="NB59" s="3112"/>
      <c r="NC59" s="3112"/>
      <c r="ND59" s="3112"/>
      <c r="NE59" s="3112"/>
      <c r="NF59" s="3112"/>
      <c r="NG59" s="3112"/>
      <c r="NH59" s="3112"/>
      <c r="NI59" s="3112"/>
      <c r="NJ59" s="3112"/>
      <c r="NK59" s="3112"/>
      <c r="NL59" s="3112"/>
      <c r="NM59" s="3112"/>
      <c r="NN59" s="3112"/>
      <c r="NO59" s="3112"/>
      <c r="NP59" s="3112"/>
      <c r="NQ59" s="3112"/>
      <c r="NR59" s="3112"/>
      <c r="NS59" s="3112"/>
      <c r="NT59" s="3112"/>
      <c r="NU59" s="3112"/>
      <c r="NV59" s="3112"/>
      <c r="NW59" s="3112"/>
      <c r="NX59" s="3112"/>
      <c r="NY59" s="3112"/>
      <c r="NZ59" s="3112"/>
      <c r="OA59" s="3112"/>
      <c r="OB59" s="3112"/>
      <c r="OC59" s="3112"/>
      <c r="OD59" s="3112"/>
      <c r="OE59" s="3112"/>
      <c r="OF59" s="3112"/>
      <c r="OG59" s="3112"/>
      <c r="OH59" s="3112"/>
      <c r="OI59" s="3112"/>
      <c r="OJ59" s="3112"/>
      <c r="OK59" s="3112"/>
      <c r="OL59" s="3112"/>
      <c r="OM59" s="3112"/>
      <c r="ON59" s="3112"/>
      <c r="OO59" s="3112"/>
      <c r="OP59" s="3112"/>
      <c r="OQ59" s="3112"/>
      <c r="OR59" s="3112"/>
      <c r="OS59" s="3112"/>
      <c r="OT59" s="3112"/>
      <c r="OU59" s="3112"/>
      <c r="OV59" s="3112"/>
      <c r="OW59" s="3112"/>
      <c r="OX59" s="3112"/>
      <c r="OY59" s="3112"/>
      <c r="OZ59" s="3112"/>
      <c r="PA59" s="3112"/>
      <c r="PB59" s="3112"/>
      <c r="PC59" s="3112"/>
      <c r="PD59" s="3112"/>
      <c r="PE59" s="3112"/>
      <c r="PF59" s="3112"/>
      <c r="PG59" s="3112"/>
      <c r="PH59" s="3112"/>
      <c r="PI59" s="3112"/>
      <c r="PJ59" s="3112"/>
      <c r="PK59" s="3112"/>
      <c r="PL59" s="3112"/>
      <c r="PM59" s="3112"/>
      <c r="PN59" s="3112"/>
      <c r="PO59" s="3112"/>
      <c r="PP59" s="3112"/>
      <c r="PQ59" s="3112"/>
      <c r="PR59" s="3112"/>
      <c r="PS59" s="3112"/>
      <c r="PT59" s="3112"/>
      <c r="PU59" s="3112"/>
      <c r="PV59" s="3112"/>
      <c r="PW59" s="3112"/>
      <c r="PX59" s="3112"/>
      <c r="PY59" s="3112"/>
      <c r="PZ59" s="3112"/>
      <c r="QA59" s="3112"/>
      <c r="QB59" s="3112"/>
      <c r="QC59" s="3112"/>
      <c r="QD59" s="3112"/>
      <c r="QE59" s="3112"/>
      <c r="QF59" s="3112"/>
      <c r="QG59" s="3112"/>
      <c r="QH59" s="3112"/>
      <c r="QI59" s="3112"/>
      <c r="QJ59" s="3112"/>
      <c r="QK59" s="3112"/>
      <c r="QL59" s="3112"/>
      <c r="QM59" s="3112"/>
      <c r="QN59" s="3112"/>
      <c r="QO59" s="3112"/>
      <c r="QP59" s="3112"/>
      <c r="QQ59" s="3112"/>
      <c r="QR59" s="3112"/>
      <c r="QS59" s="3112"/>
      <c r="QT59" s="3112"/>
      <c r="QU59" s="3112"/>
      <c r="QV59" s="3112"/>
      <c r="QW59" s="3112"/>
      <c r="QX59" s="3112"/>
      <c r="QY59" s="3112"/>
      <c r="QZ59" s="3112"/>
      <c r="RA59" s="3112"/>
      <c r="RB59" s="3112"/>
      <c r="RC59" s="3112"/>
      <c r="RD59" s="3112"/>
      <c r="RE59" s="3112"/>
      <c r="RF59" s="3112"/>
      <c r="RG59" s="3112"/>
      <c r="RH59" s="3112"/>
      <c r="RI59" s="3112"/>
      <c r="RJ59" s="3112"/>
      <c r="RK59" s="3112"/>
      <c r="RL59" s="3112"/>
      <c r="RM59" s="3112"/>
      <c r="RN59" s="3112"/>
      <c r="RO59" s="3112"/>
      <c r="RP59" s="3112"/>
      <c r="RQ59" s="3112"/>
      <c r="RR59" s="3112"/>
      <c r="RS59" s="3112"/>
      <c r="RT59" s="3112"/>
      <c r="RU59" s="3112"/>
      <c r="RV59" s="3112"/>
      <c r="RW59" s="3112"/>
      <c r="RX59" s="3112"/>
      <c r="RY59" s="3112"/>
      <c r="RZ59" s="3112"/>
      <c r="SA59" s="3112"/>
      <c r="SB59" s="3112"/>
      <c r="SC59" s="3112"/>
      <c r="SD59" s="3112"/>
      <c r="SE59" s="3112"/>
      <c r="SF59" s="3112"/>
      <c r="SG59" s="3112"/>
      <c r="SH59" s="3112"/>
      <c r="SI59" s="3112"/>
      <c r="SJ59" s="3112"/>
      <c r="SK59" s="3112"/>
      <c r="SL59" s="3112"/>
      <c r="SM59" s="3112"/>
      <c r="SN59" s="3112"/>
      <c r="SO59" s="3112"/>
      <c r="SP59" s="3112"/>
      <c r="SQ59" s="3112"/>
      <c r="SR59" s="3112"/>
      <c r="SS59" s="3112"/>
      <c r="ST59" s="3112"/>
      <c r="SU59" s="3112"/>
      <c r="SV59" s="3112"/>
      <c r="SW59" s="3112"/>
      <c r="SX59" s="3112"/>
      <c r="SY59" s="3112"/>
      <c r="SZ59" s="3112"/>
      <c r="TA59" s="3112"/>
      <c r="TB59" s="3112"/>
      <c r="TC59" s="3112"/>
      <c r="TD59" s="3112"/>
      <c r="TE59" s="3112"/>
      <c r="TF59" s="3112"/>
      <c r="TG59" s="3112"/>
      <c r="TH59" s="3112"/>
      <c r="TI59" s="3112"/>
      <c r="TJ59" s="3112"/>
      <c r="TK59" s="3112"/>
      <c r="TL59" s="3112"/>
      <c r="TM59" s="3112"/>
      <c r="TN59" s="3112"/>
      <c r="TO59" s="3112"/>
      <c r="TP59" s="3112"/>
      <c r="TQ59" s="3112"/>
      <c r="TR59" s="3112"/>
      <c r="TS59" s="3112"/>
      <c r="TT59" s="3112"/>
      <c r="TU59" s="3112"/>
      <c r="TV59" s="3112"/>
      <c r="TW59" s="3112"/>
      <c r="TX59" s="3112"/>
      <c r="TY59" s="3112"/>
      <c r="TZ59" s="3112"/>
      <c r="UA59" s="3112"/>
      <c r="UB59" s="3112"/>
      <c r="UC59" s="3112"/>
      <c r="UD59" s="3112"/>
      <c r="UE59" s="3112"/>
      <c r="UF59" s="3112"/>
      <c r="UG59" s="3112"/>
      <c r="UH59" s="3112"/>
      <c r="UI59" s="3112"/>
      <c r="UJ59" s="3112"/>
      <c r="UK59" s="3112"/>
      <c r="UL59" s="3112"/>
      <c r="UM59" s="3112"/>
      <c r="UN59" s="3112"/>
      <c r="UO59" s="3112"/>
      <c r="UP59" s="3112"/>
      <c r="UQ59" s="3112"/>
      <c r="UR59" s="3112"/>
      <c r="US59" s="3112"/>
      <c r="UT59" s="3112"/>
      <c r="UU59" s="3112"/>
      <c r="UV59" s="3112"/>
      <c r="UW59" s="3112"/>
      <c r="UX59" s="3112"/>
      <c r="UY59" s="3112"/>
      <c r="UZ59" s="3112"/>
      <c r="VA59" s="3112"/>
      <c r="VB59" s="3112"/>
      <c r="VC59" s="3112"/>
      <c r="VD59" s="3112"/>
      <c r="VE59" s="3112"/>
      <c r="VF59" s="3112"/>
      <c r="VG59" s="3112"/>
      <c r="VH59" s="3112"/>
      <c r="VI59" s="3112"/>
      <c r="VJ59" s="3112"/>
      <c r="VK59" s="3112"/>
      <c r="VL59" s="3112"/>
      <c r="VM59" s="3112"/>
      <c r="VN59" s="3112"/>
      <c r="VO59" s="3112"/>
      <c r="VP59" s="3112"/>
      <c r="VQ59" s="3112"/>
      <c r="VR59" s="3112"/>
      <c r="VS59" s="3112"/>
      <c r="VT59" s="3112"/>
      <c r="VU59" s="3112"/>
      <c r="VV59" s="3112"/>
      <c r="VW59" s="3112"/>
      <c r="VX59" s="3112"/>
      <c r="VY59" s="3112"/>
      <c r="VZ59" s="3112"/>
      <c r="WA59" s="3112"/>
      <c r="WB59" s="3112"/>
      <c r="WC59" s="3112"/>
      <c r="WD59" s="3112"/>
      <c r="WE59" s="3112"/>
      <c r="WF59" s="3112"/>
      <c r="WG59" s="3112"/>
      <c r="WH59" s="3112"/>
      <c r="WI59" s="3112"/>
      <c r="WJ59" s="3112"/>
      <c r="WK59" s="3112"/>
      <c r="WL59" s="3112"/>
      <c r="WM59" s="3112"/>
      <c r="WN59" s="3112"/>
      <c r="WO59" s="3112"/>
      <c r="WP59" s="3112"/>
      <c r="WQ59" s="3112"/>
      <c r="WR59" s="3112"/>
      <c r="WS59" s="3112"/>
      <c r="WT59" s="3112"/>
      <c r="WU59" s="3112"/>
      <c r="WV59" s="3112"/>
      <c r="WW59" s="3112"/>
      <c r="WX59" s="3112"/>
      <c r="WY59" s="3112"/>
      <c r="WZ59" s="3112"/>
      <c r="XA59" s="3112"/>
      <c r="XB59" s="3112"/>
      <c r="XC59" s="3112"/>
      <c r="XD59" s="3112"/>
      <c r="XE59" s="3112"/>
      <c r="XF59" s="3112"/>
      <c r="XG59" s="3112"/>
      <c r="XH59" s="3112"/>
      <c r="XI59" s="3112"/>
      <c r="XJ59" s="3112"/>
      <c r="XK59" s="3112"/>
      <c r="XL59" s="3112"/>
      <c r="XM59" s="3112"/>
      <c r="XN59" s="3112"/>
      <c r="XO59" s="3112"/>
      <c r="XP59" s="3112"/>
      <c r="XQ59" s="3112"/>
      <c r="XR59" s="3112"/>
      <c r="XS59" s="3112"/>
      <c r="XT59" s="3112"/>
      <c r="XU59" s="3112"/>
      <c r="XV59" s="3112"/>
      <c r="XW59" s="3112"/>
      <c r="XX59" s="3112"/>
      <c r="XY59" s="3112"/>
      <c r="XZ59" s="3112"/>
      <c r="YA59" s="3112"/>
      <c r="YB59" s="3112"/>
      <c r="YC59" s="3112"/>
      <c r="YD59" s="3112"/>
      <c r="YE59" s="3112"/>
      <c r="YF59" s="3112"/>
      <c r="YG59" s="3112"/>
      <c r="YH59" s="3112"/>
      <c r="YI59" s="3112"/>
      <c r="YJ59" s="3112"/>
      <c r="YK59" s="3112"/>
      <c r="YL59" s="3112"/>
      <c r="YM59" s="3112"/>
      <c r="YN59" s="3112"/>
      <c r="YO59" s="3112"/>
      <c r="YP59" s="3112"/>
      <c r="YQ59" s="3112"/>
      <c r="YR59" s="3112"/>
      <c r="YS59" s="3112"/>
      <c r="YT59" s="3112"/>
      <c r="YU59" s="3112"/>
      <c r="YV59" s="3112"/>
      <c r="YW59" s="3112"/>
      <c r="YX59" s="3112"/>
      <c r="YY59" s="3112"/>
      <c r="YZ59" s="3112"/>
      <c r="ZA59" s="3112"/>
      <c r="ZB59" s="3112"/>
      <c r="ZC59" s="3112"/>
      <c r="ZD59" s="3112"/>
      <c r="ZE59" s="3112"/>
      <c r="ZF59" s="3112"/>
      <c r="ZG59" s="3112"/>
      <c r="ZH59" s="3112"/>
      <c r="ZI59" s="3112"/>
      <c r="ZJ59" s="3112"/>
      <c r="ZK59" s="3112"/>
      <c r="ZL59" s="3112"/>
      <c r="ZM59" s="3112"/>
      <c r="ZN59" s="3112"/>
      <c r="ZO59" s="3112"/>
      <c r="ZP59" s="3112"/>
      <c r="ZQ59" s="3112"/>
      <c r="ZR59" s="3112"/>
      <c r="ZS59" s="3112"/>
      <c r="ZT59" s="3112"/>
      <c r="ZU59" s="3112"/>
      <c r="ZV59" s="3112"/>
      <c r="ZW59" s="3112"/>
      <c r="ZX59" s="3112"/>
      <c r="ZY59" s="3112"/>
      <c r="ZZ59" s="3112"/>
      <c r="AAA59" s="3112"/>
      <c r="AAB59" s="3112"/>
      <c r="AAC59" s="3112"/>
      <c r="AAD59" s="3112"/>
      <c r="AAE59" s="3112"/>
      <c r="AAF59" s="3112"/>
      <c r="AAG59" s="3112"/>
      <c r="AAH59" s="3112"/>
      <c r="AAI59" s="3112"/>
      <c r="AAJ59" s="3112"/>
      <c r="AAK59" s="3112"/>
      <c r="AAL59" s="3112"/>
      <c r="AAM59" s="3112"/>
      <c r="AAN59" s="3112"/>
      <c r="AAO59" s="3112"/>
      <c r="AAP59" s="3112"/>
      <c r="AAQ59" s="3112"/>
      <c r="AAR59" s="3112"/>
      <c r="AAS59" s="3112"/>
      <c r="AAT59" s="3112"/>
      <c r="AAU59" s="3112"/>
      <c r="AAV59" s="3112"/>
      <c r="AAW59" s="3112"/>
      <c r="AAX59" s="3112"/>
      <c r="AAY59" s="3112"/>
      <c r="AAZ59" s="3112"/>
      <c r="ABA59" s="3112"/>
      <c r="ABB59" s="3112"/>
      <c r="ABC59" s="3112"/>
      <c r="ABD59" s="3112"/>
      <c r="ABE59" s="3112"/>
      <c r="ABF59" s="3112"/>
      <c r="ABG59" s="3112"/>
      <c r="ABH59" s="3112"/>
      <c r="ABI59" s="3112"/>
      <c r="ABJ59" s="3112"/>
      <c r="ABK59" s="3112"/>
      <c r="ABL59" s="3112"/>
      <c r="ABM59" s="3112"/>
      <c r="ABN59" s="3112"/>
      <c r="ABO59" s="3112"/>
      <c r="ABP59" s="3112"/>
      <c r="ABQ59" s="3112"/>
      <c r="ABR59" s="3112"/>
      <c r="ABS59" s="3112"/>
      <c r="ABT59" s="3112"/>
      <c r="ABU59" s="3112"/>
      <c r="ABV59" s="3112"/>
      <c r="ABW59" s="3112"/>
      <c r="ABX59" s="3112"/>
      <c r="ABY59" s="3112"/>
      <c r="ABZ59" s="3112"/>
      <c r="ACA59" s="3112"/>
      <c r="ACB59" s="3112"/>
      <c r="ACC59" s="3112"/>
      <c r="ACD59" s="3112"/>
      <c r="ACE59" s="3112"/>
      <c r="ACF59" s="3112"/>
      <c r="ACG59" s="3112"/>
      <c r="ACH59" s="3112"/>
      <c r="ACI59" s="3112"/>
      <c r="ACJ59" s="3112"/>
      <c r="ACK59" s="3112"/>
      <c r="ACL59" s="3112"/>
      <c r="ACM59" s="3112"/>
      <c r="ACN59" s="3112"/>
      <c r="ACO59" s="3112"/>
      <c r="ACP59" s="3112"/>
      <c r="ACQ59" s="3112"/>
      <c r="ACR59" s="3112"/>
      <c r="ACS59" s="3112"/>
      <c r="ACT59" s="3112"/>
      <c r="ACU59" s="3112"/>
      <c r="ACV59" s="3112"/>
      <c r="ACW59" s="3112"/>
      <c r="ACX59" s="3112"/>
      <c r="ACY59" s="3112"/>
      <c r="ACZ59" s="3112"/>
      <c r="ADA59" s="3112"/>
      <c r="ADB59" s="3112"/>
      <c r="ADC59" s="3112"/>
      <c r="ADD59" s="3112"/>
      <c r="ADE59" s="3112"/>
      <c r="ADF59" s="3112"/>
      <c r="ADG59" s="3112"/>
      <c r="ADH59" s="3112"/>
      <c r="ADI59" s="3112"/>
      <c r="ADJ59" s="3112"/>
      <c r="ADK59" s="3112"/>
      <c r="ADL59" s="3112"/>
      <c r="ADM59" s="3112"/>
      <c r="ADN59" s="3112"/>
      <c r="ADO59" s="3112"/>
      <c r="ADP59" s="3112"/>
      <c r="ADQ59" s="3112"/>
      <c r="ADR59" s="3112"/>
      <c r="ADS59" s="3112"/>
      <c r="ADT59" s="3112"/>
      <c r="ADU59" s="3112"/>
      <c r="ADV59" s="3112"/>
      <c r="ADW59" s="3112"/>
      <c r="ADX59" s="3112"/>
      <c r="ADY59" s="3112"/>
      <c r="ADZ59" s="3112"/>
      <c r="AEA59" s="3112"/>
      <c r="AEB59" s="3112"/>
      <c r="AEC59" s="3112"/>
      <c r="AED59" s="3112"/>
      <c r="AEE59" s="3112"/>
      <c r="AEF59" s="3112"/>
      <c r="AEG59" s="3112"/>
      <c r="AEH59" s="3112"/>
      <c r="AEI59" s="3112"/>
      <c r="AEJ59" s="3112"/>
      <c r="AEK59" s="3112"/>
      <c r="AEL59" s="3112"/>
      <c r="AEM59" s="3112"/>
      <c r="AEN59" s="3112"/>
      <c r="AEO59" s="3112"/>
      <c r="AEP59" s="3112"/>
      <c r="AEQ59" s="3112"/>
      <c r="AER59" s="3112"/>
      <c r="AES59" s="3112"/>
      <c r="AET59" s="3112"/>
      <c r="AEU59" s="3112"/>
      <c r="AEV59" s="3112"/>
      <c r="AEW59" s="3112"/>
      <c r="AEX59" s="3112"/>
      <c r="AEY59" s="3112"/>
      <c r="AEZ59" s="3112"/>
      <c r="AFA59" s="3112"/>
      <c r="AFB59" s="3112"/>
      <c r="AFC59" s="3112"/>
      <c r="AFD59" s="3112"/>
      <c r="AFE59" s="3112"/>
      <c r="AFF59" s="3112"/>
      <c r="AFG59" s="3112"/>
      <c r="AFH59" s="3112"/>
      <c r="AFI59" s="3112"/>
      <c r="AFJ59" s="3112"/>
      <c r="AFK59" s="3112"/>
      <c r="AFL59" s="3112"/>
      <c r="AFM59" s="3112"/>
      <c r="AFN59" s="3112"/>
      <c r="AFO59" s="3112"/>
      <c r="AFP59" s="3112"/>
      <c r="AFQ59" s="3112"/>
      <c r="AFR59" s="3112"/>
      <c r="AFS59" s="3112"/>
      <c r="AFT59" s="3112"/>
      <c r="AFU59" s="3112"/>
      <c r="AFV59" s="3112"/>
      <c r="AFW59" s="3112"/>
      <c r="AFX59" s="3112"/>
      <c r="AFY59" s="3112"/>
      <c r="AFZ59" s="3112"/>
      <c r="AGA59" s="3112"/>
      <c r="AGB59" s="3112"/>
      <c r="AGC59" s="3112"/>
      <c r="AGD59" s="3112"/>
      <c r="AGE59" s="3112"/>
      <c r="AGF59" s="3112"/>
      <c r="AGG59" s="3112"/>
      <c r="AGH59" s="3112"/>
      <c r="AGI59" s="3112"/>
      <c r="AGJ59" s="3112"/>
      <c r="AGK59" s="3112"/>
      <c r="AGL59" s="3112"/>
      <c r="AGM59" s="3112"/>
      <c r="AGN59" s="3112"/>
      <c r="AGO59" s="3112"/>
      <c r="AGP59" s="3112"/>
      <c r="AGQ59" s="3112"/>
      <c r="AGR59" s="3112"/>
      <c r="AGS59" s="3112"/>
      <c r="AGT59" s="3112"/>
      <c r="AGU59" s="3112"/>
      <c r="AGV59" s="3112"/>
      <c r="AGW59" s="3112"/>
      <c r="AGX59" s="3112"/>
      <c r="AGY59" s="3112"/>
      <c r="AGZ59" s="3112"/>
      <c r="AHA59" s="3112"/>
      <c r="AHB59" s="3112"/>
      <c r="AHC59" s="3112"/>
      <c r="AHD59" s="3112"/>
      <c r="AHE59" s="3112"/>
      <c r="AHF59" s="3112"/>
      <c r="AHG59" s="3112"/>
      <c r="AHH59" s="3112"/>
      <c r="AHI59" s="3112"/>
      <c r="AHJ59" s="3112"/>
      <c r="AHK59" s="3112"/>
      <c r="AHL59" s="3112"/>
      <c r="AHM59" s="3112"/>
      <c r="AHN59" s="3112"/>
      <c r="AHO59" s="3112"/>
      <c r="AHP59" s="3112"/>
      <c r="AHQ59" s="3112"/>
      <c r="AHR59" s="3112"/>
      <c r="AHS59" s="3112"/>
      <c r="AHT59" s="3112"/>
      <c r="AHU59" s="3112"/>
      <c r="AHV59" s="3112"/>
      <c r="AHW59" s="3112"/>
      <c r="AHX59" s="3112"/>
      <c r="AHY59" s="3112"/>
      <c r="AHZ59" s="3112"/>
      <c r="AIA59" s="3112"/>
      <c r="AIB59" s="3112"/>
      <c r="AIC59" s="3112"/>
      <c r="AID59" s="3112"/>
      <c r="AIE59" s="3112"/>
      <c r="AIF59" s="3112"/>
      <c r="AIG59" s="3112"/>
      <c r="AIH59" s="3112"/>
      <c r="AII59" s="3112"/>
      <c r="AIJ59" s="3112"/>
      <c r="AIK59" s="3112"/>
      <c r="AIL59" s="3112"/>
      <c r="AIM59" s="3112"/>
      <c r="AIN59" s="3112"/>
      <c r="AIO59" s="3112"/>
      <c r="AIP59" s="3112"/>
      <c r="AIQ59" s="3112"/>
      <c r="AIR59" s="3112"/>
      <c r="AIS59" s="3112"/>
      <c r="AIT59" s="3112"/>
      <c r="AIU59" s="3112"/>
      <c r="AIV59" s="3112"/>
      <c r="AIW59" s="3112"/>
      <c r="AIX59" s="3112"/>
      <c r="AIY59" s="3112"/>
      <c r="AIZ59" s="3112"/>
      <c r="AJA59" s="3112"/>
      <c r="AJB59" s="3112"/>
      <c r="AJC59" s="3112"/>
      <c r="AJD59" s="3112"/>
      <c r="AJE59" s="3112"/>
      <c r="AJF59" s="3112"/>
      <c r="AJG59" s="3112"/>
      <c r="AJH59" s="3112"/>
      <c r="AJI59" s="3112"/>
      <c r="AJJ59" s="3112"/>
      <c r="AJK59" s="3112"/>
      <c r="AJL59" s="3112"/>
      <c r="AJM59" s="3112"/>
      <c r="AJN59" s="3112"/>
      <c r="AJO59" s="3112"/>
      <c r="AJP59" s="3112"/>
      <c r="AJQ59" s="3112"/>
      <c r="AJR59" s="3112"/>
      <c r="AJS59" s="3112"/>
      <c r="AJT59" s="3112"/>
      <c r="AJU59" s="3112"/>
      <c r="AJV59" s="3112"/>
      <c r="AJW59" s="3112"/>
      <c r="AJX59" s="3112"/>
      <c r="AJY59" s="3112"/>
      <c r="AJZ59" s="3112"/>
      <c r="AKA59" s="3112"/>
      <c r="AKB59" s="3112"/>
      <c r="AKC59" s="3112"/>
      <c r="AKD59" s="3112"/>
      <c r="AKE59" s="3112"/>
      <c r="AKF59" s="3112"/>
      <c r="AKG59" s="3112"/>
      <c r="AKH59" s="3112"/>
      <c r="AKI59" s="3112"/>
      <c r="AKJ59" s="3112"/>
      <c r="AKK59" s="3112"/>
      <c r="AKL59" s="3112"/>
      <c r="AKM59" s="3112"/>
      <c r="AKN59" s="3112"/>
      <c r="AKO59" s="3112"/>
      <c r="AKP59" s="3112"/>
      <c r="AKQ59" s="3112"/>
      <c r="AKR59" s="3112"/>
      <c r="AKS59" s="3112"/>
      <c r="AKT59" s="3112"/>
      <c r="AKU59" s="3112"/>
      <c r="AKV59" s="3112"/>
      <c r="AKW59" s="3112"/>
      <c r="AKX59" s="3112"/>
      <c r="AKY59" s="3112"/>
      <c r="AKZ59" s="3112"/>
      <c r="ALA59" s="3112"/>
      <c r="ALB59" s="3112"/>
      <c r="ALC59" s="3112"/>
      <c r="ALD59" s="3112"/>
      <c r="ALE59" s="3112"/>
      <c r="ALF59" s="3112"/>
      <c r="ALG59" s="3112"/>
      <c r="ALH59" s="3112"/>
      <c r="ALI59" s="3112"/>
      <c r="ALJ59" s="3112"/>
      <c r="ALK59" s="3112"/>
      <c r="ALL59" s="3112"/>
      <c r="ALM59" s="3112"/>
      <c r="ALN59" s="3112"/>
      <c r="ALO59" s="3112"/>
      <c r="ALP59" s="3112"/>
      <c r="ALQ59" s="3112"/>
      <c r="ALR59" s="3112"/>
      <c r="ALS59" s="3112"/>
      <c r="ALT59" s="3112"/>
      <c r="ALU59" s="3112"/>
      <c r="ALV59" s="3112"/>
      <c r="ALW59" s="3112"/>
      <c r="ALX59" s="3112"/>
      <c r="ALY59" s="3112"/>
      <c r="ALZ59" s="3112"/>
      <c r="AMA59" s="3112"/>
      <c r="AMB59" s="3112"/>
      <c r="AMC59" s="3112"/>
      <c r="AMD59" s="3112"/>
      <c r="AME59" s="3112"/>
      <c r="AMF59" s="3112"/>
      <c r="AMG59" s="3112"/>
      <c r="AMH59" s="3112"/>
      <c r="AMI59" s="3112"/>
      <c r="AMJ59" s="3112"/>
      <c r="AMK59" s="3112"/>
      <c r="AML59" s="3112"/>
      <c r="AMM59" s="3112"/>
      <c r="AMN59" s="3112"/>
      <c r="AMO59" s="3112"/>
      <c r="AMP59" s="3112"/>
      <c r="AMQ59" s="3112"/>
      <c r="AMR59" s="3112"/>
      <c r="AMS59" s="3112"/>
      <c r="AMT59" s="3112"/>
      <c r="AMU59" s="3112"/>
      <c r="AMV59" s="3112"/>
      <c r="AMW59" s="3112"/>
      <c r="AMX59" s="3112"/>
      <c r="AMY59" s="3112"/>
      <c r="AMZ59" s="3112"/>
      <c r="ANA59" s="3112"/>
      <c r="ANB59" s="3112"/>
      <c r="ANC59" s="3112"/>
      <c r="AND59" s="3112"/>
      <c r="ANE59" s="3112"/>
      <c r="ANF59" s="3112"/>
      <c r="ANG59" s="3112"/>
      <c r="ANH59" s="3112"/>
      <c r="ANI59" s="3112"/>
      <c r="ANJ59" s="3112"/>
      <c r="ANK59" s="3112"/>
      <c r="ANL59" s="3112"/>
      <c r="ANM59" s="3112"/>
      <c r="ANN59" s="3112"/>
      <c r="ANO59" s="3112"/>
      <c r="ANP59" s="3112"/>
      <c r="ANQ59" s="3112"/>
      <c r="ANR59" s="3112"/>
      <c r="ANS59" s="3112"/>
      <c r="ANT59" s="3112"/>
      <c r="ANU59" s="3112"/>
      <c r="ANV59" s="3112"/>
      <c r="ANW59" s="3112"/>
      <c r="ANX59" s="3112"/>
      <c r="ANY59" s="3112"/>
      <c r="ANZ59" s="3112"/>
      <c r="AOA59" s="3112"/>
      <c r="AOB59" s="3112"/>
      <c r="AOC59" s="3112"/>
      <c r="AOD59" s="3112"/>
      <c r="AOE59" s="3112"/>
      <c r="AOF59" s="3112"/>
      <c r="AOG59" s="3112"/>
      <c r="AOH59" s="3112"/>
      <c r="AOI59" s="3112"/>
      <c r="AOJ59" s="3112"/>
      <c r="AOK59" s="3112"/>
      <c r="AOL59" s="3112"/>
      <c r="AOM59" s="3112"/>
      <c r="AON59" s="3112"/>
      <c r="AOO59" s="3112"/>
      <c r="AOP59" s="3112"/>
      <c r="AOQ59" s="3112"/>
      <c r="AOR59" s="3112"/>
      <c r="AOS59" s="3112"/>
      <c r="AOT59" s="3112"/>
      <c r="AOU59" s="3112"/>
      <c r="AOV59" s="3112"/>
      <c r="AOW59" s="3112"/>
      <c r="AOX59" s="3112"/>
      <c r="AOY59" s="3112"/>
      <c r="AOZ59" s="3112"/>
      <c r="APA59" s="3112"/>
      <c r="APB59" s="3112"/>
      <c r="APC59" s="3112"/>
      <c r="APD59" s="3112"/>
      <c r="APE59" s="3112"/>
      <c r="APF59" s="3112"/>
      <c r="APG59" s="3112"/>
      <c r="APH59" s="3112"/>
      <c r="API59" s="3112"/>
      <c r="APJ59" s="3112"/>
      <c r="APK59" s="3112"/>
      <c r="APL59" s="3112"/>
      <c r="APM59" s="3112"/>
      <c r="APN59" s="3112"/>
      <c r="APO59" s="3112"/>
      <c r="APP59" s="3112"/>
      <c r="APQ59" s="3112"/>
      <c r="APR59" s="3112"/>
      <c r="APS59" s="3112"/>
      <c r="APT59" s="3112"/>
      <c r="APU59" s="3112"/>
      <c r="APV59" s="3112"/>
      <c r="APW59" s="3112"/>
      <c r="APX59" s="3112"/>
      <c r="APY59" s="3112"/>
      <c r="APZ59" s="3112"/>
      <c r="AQA59" s="3112"/>
      <c r="AQB59" s="3112"/>
      <c r="AQC59" s="3112"/>
      <c r="AQD59" s="3112"/>
      <c r="AQE59" s="3112"/>
      <c r="AQF59" s="3112"/>
      <c r="AQG59" s="3112"/>
      <c r="AQH59" s="3112"/>
      <c r="AQI59" s="3112"/>
      <c r="AQJ59" s="3112"/>
      <c r="AQK59" s="3112"/>
      <c r="AQL59" s="3112"/>
      <c r="AQM59" s="3112"/>
      <c r="AQN59" s="3112"/>
      <c r="AQO59" s="3112"/>
      <c r="AQP59" s="3112"/>
      <c r="AQQ59" s="3112"/>
      <c r="AQR59" s="3112"/>
      <c r="AQS59" s="3112"/>
      <c r="AQT59" s="3112"/>
      <c r="AQU59" s="3112"/>
      <c r="AQV59" s="3112"/>
      <c r="AQW59" s="3112"/>
      <c r="AQX59" s="3112"/>
      <c r="AQY59" s="3112"/>
      <c r="AQZ59" s="3112"/>
      <c r="ARA59" s="3112"/>
      <c r="ARB59" s="3112"/>
      <c r="ARC59" s="3112"/>
      <c r="ARD59" s="3112"/>
      <c r="ARE59" s="3112"/>
      <c r="ARF59" s="3112"/>
      <c r="ARG59" s="3112"/>
      <c r="ARH59" s="3112"/>
      <c r="ARI59" s="3112"/>
      <c r="ARJ59" s="3112"/>
      <c r="ARK59" s="3112"/>
      <c r="ARL59" s="3112"/>
      <c r="ARM59" s="3112"/>
      <c r="ARN59" s="3112"/>
      <c r="ARO59" s="3112"/>
      <c r="ARP59" s="3112"/>
      <c r="ARQ59" s="3112"/>
      <c r="ARR59" s="3112"/>
      <c r="ARS59" s="3112"/>
      <c r="ART59" s="3112"/>
      <c r="ARU59" s="3112"/>
      <c r="ARV59" s="3112"/>
      <c r="ARW59" s="3112"/>
      <c r="ARX59" s="3112"/>
      <c r="ARY59" s="3112"/>
      <c r="ARZ59" s="3112"/>
      <c r="ASA59" s="3112"/>
      <c r="ASB59" s="3112"/>
      <c r="ASC59" s="3112"/>
      <c r="ASD59" s="3112"/>
      <c r="ASE59" s="3112"/>
      <c r="ASF59" s="3112"/>
      <c r="ASG59" s="3112"/>
      <c r="ASH59" s="3112"/>
      <c r="ASI59" s="3112"/>
      <c r="ASJ59" s="3112"/>
      <c r="ASK59" s="3112"/>
      <c r="ASL59" s="3112"/>
      <c r="ASM59" s="3112"/>
      <c r="ASN59" s="3112"/>
      <c r="ASO59" s="3112"/>
      <c r="ASP59" s="3112"/>
      <c r="ASQ59" s="3112"/>
      <c r="ASR59" s="3112"/>
      <c r="ASS59" s="3112"/>
      <c r="AST59" s="3112"/>
      <c r="ASU59" s="3112"/>
      <c r="ASV59" s="3112"/>
      <c r="ASW59" s="3112"/>
      <c r="ASX59" s="3112"/>
      <c r="ASY59" s="3112"/>
      <c r="ASZ59" s="3112"/>
      <c r="ATA59" s="3112"/>
      <c r="ATB59" s="3112"/>
      <c r="ATC59" s="3112"/>
      <c r="ATD59" s="3112"/>
      <c r="ATE59" s="3112"/>
      <c r="ATF59" s="3112"/>
      <c r="ATG59" s="3112"/>
      <c r="ATH59" s="3112"/>
      <c r="ATI59" s="3112"/>
      <c r="ATJ59" s="3112"/>
      <c r="ATK59" s="3112"/>
      <c r="ATL59" s="3112"/>
      <c r="ATM59" s="3112"/>
      <c r="ATN59" s="3112"/>
      <c r="ATO59" s="3112"/>
      <c r="ATP59" s="3112"/>
      <c r="ATQ59" s="3112"/>
      <c r="ATR59" s="3112"/>
      <c r="ATS59" s="3112"/>
      <c r="ATT59" s="3112"/>
      <c r="ATU59" s="3112"/>
      <c r="ATV59" s="3112"/>
      <c r="ATW59" s="3112"/>
      <c r="ATX59" s="3112"/>
      <c r="ATY59" s="3112"/>
      <c r="ATZ59" s="3112"/>
      <c r="AUA59" s="3112"/>
      <c r="AUB59" s="3112"/>
      <c r="AUC59" s="3112"/>
      <c r="AUD59" s="3112"/>
      <c r="AUE59" s="3112"/>
      <c r="AUF59" s="3112"/>
      <c r="AUG59" s="3112"/>
      <c r="AUH59" s="3112"/>
      <c r="AUI59" s="3112"/>
      <c r="AUJ59" s="3112"/>
      <c r="AUK59" s="3112"/>
      <c r="AUL59" s="3112"/>
      <c r="AUM59" s="3112"/>
      <c r="AUN59" s="3112"/>
      <c r="AUO59" s="3112"/>
      <c r="AUP59" s="3112"/>
      <c r="AUQ59" s="3112"/>
      <c r="AUR59" s="3112"/>
      <c r="AUS59" s="3112"/>
      <c r="AUT59" s="3112"/>
      <c r="AUU59" s="3112"/>
      <c r="AUV59" s="3112"/>
      <c r="AUW59" s="3112"/>
      <c r="AUX59" s="3112"/>
      <c r="AUY59" s="3112"/>
      <c r="AUZ59" s="3112"/>
      <c r="AVA59" s="3112"/>
      <c r="AVB59" s="3112"/>
      <c r="AVC59" s="3112"/>
      <c r="AVD59" s="3112"/>
      <c r="AVE59" s="3112"/>
      <c r="AVF59" s="3112"/>
      <c r="AVG59" s="3112"/>
      <c r="AVH59" s="3112"/>
      <c r="AVI59" s="3112"/>
      <c r="AVJ59" s="3112"/>
      <c r="AVK59" s="3112"/>
      <c r="AVL59" s="3112"/>
      <c r="AVM59" s="3112"/>
      <c r="AVN59" s="3112"/>
      <c r="AVO59" s="3112"/>
      <c r="AVP59" s="3112"/>
      <c r="AVQ59" s="3112"/>
      <c r="AVR59" s="3112"/>
      <c r="AVS59" s="3112"/>
      <c r="AVT59" s="3112"/>
      <c r="AVU59" s="3112"/>
      <c r="AVV59" s="3112"/>
      <c r="AVW59" s="3112"/>
      <c r="AVX59" s="3112"/>
      <c r="AVY59" s="3112"/>
      <c r="AVZ59" s="3112"/>
      <c r="AWA59" s="3112"/>
      <c r="AWB59" s="3112"/>
      <c r="AWC59" s="3112"/>
      <c r="AWD59" s="3112"/>
      <c r="AWE59" s="3112"/>
      <c r="AWF59" s="3112"/>
      <c r="AWG59" s="3112"/>
      <c r="AWH59" s="3112"/>
      <c r="AWI59" s="3112"/>
      <c r="AWJ59" s="3112"/>
      <c r="AWK59" s="3112"/>
      <c r="AWL59" s="3112"/>
      <c r="AWM59" s="3112"/>
      <c r="AWN59" s="3112"/>
      <c r="AWO59" s="3112"/>
      <c r="AWP59" s="3112"/>
      <c r="AWQ59" s="3112"/>
      <c r="AWR59" s="3112"/>
      <c r="AWS59" s="3112"/>
      <c r="AWT59" s="3112"/>
      <c r="AWU59" s="3112"/>
      <c r="AWV59" s="3112"/>
      <c r="AWW59" s="3112"/>
      <c r="AWX59" s="3112"/>
      <c r="AWY59" s="3112"/>
      <c r="AWZ59" s="3112"/>
      <c r="AXA59" s="3112"/>
      <c r="AXB59" s="3112"/>
      <c r="AXC59" s="3112"/>
      <c r="AXD59" s="3112"/>
      <c r="AXE59" s="3112"/>
      <c r="AXF59" s="3112"/>
      <c r="AXG59" s="3112"/>
      <c r="AXH59" s="3112"/>
      <c r="AXI59" s="3112"/>
      <c r="AXJ59" s="3112"/>
      <c r="AXK59" s="3112"/>
      <c r="AXL59" s="3112"/>
      <c r="AXM59" s="3112"/>
      <c r="AXN59" s="3112"/>
      <c r="AXO59" s="3112"/>
      <c r="AXP59" s="3112"/>
      <c r="AXQ59" s="3112"/>
      <c r="AXR59" s="3112"/>
      <c r="AXS59" s="3112"/>
      <c r="AXT59" s="3112"/>
      <c r="AXU59" s="3112"/>
      <c r="AXV59" s="3112"/>
      <c r="AXW59" s="3112"/>
      <c r="AXX59" s="3112"/>
      <c r="AXY59" s="3112"/>
      <c r="AXZ59" s="3112"/>
      <c r="AYA59" s="3112"/>
      <c r="AYB59" s="3112"/>
      <c r="AYC59" s="3112"/>
      <c r="AYD59" s="3112"/>
      <c r="AYE59" s="3112"/>
      <c r="AYF59" s="3112"/>
      <c r="AYG59" s="3112"/>
      <c r="AYH59" s="3112"/>
      <c r="AYI59" s="3112"/>
      <c r="AYJ59" s="3112"/>
      <c r="AYK59" s="3112"/>
      <c r="AYL59" s="3112"/>
      <c r="AYM59" s="3112"/>
      <c r="AYN59" s="3112"/>
      <c r="AYO59" s="3112"/>
      <c r="AYP59" s="3112"/>
      <c r="AYQ59" s="3112"/>
      <c r="AYR59" s="3112"/>
      <c r="AYS59" s="3112"/>
      <c r="AYT59" s="3112"/>
      <c r="AYU59" s="3112"/>
      <c r="AYV59" s="3112"/>
      <c r="AYW59" s="3112"/>
      <c r="AYX59" s="3112"/>
      <c r="AYY59" s="3112"/>
      <c r="AYZ59" s="3112"/>
      <c r="AZA59" s="3112"/>
      <c r="AZB59" s="3112"/>
      <c r="AZC59" s="3112"/>
      <c r="AZD59" s="3112"/>
      <c r="AZE59" s="3112"/>
      <c r="AZF59" s="3112"/>
      <c r="AZG59" s="3112"/>
      <c r="AZH59" s="3112"/>
      <c r="AZI59" s="3112"/>
      <c r="AZJ59" s="3112"/>
      <c r="AZK59" s="3112"/>
      <c r="AZL59" s="3112"/>
      <c r="AZM59" s="3112"/>
      <c r="AZN59" s="3112"/>
      <c r="AZO59" s="3112"/>
      <c r="AZP59" s="3112"/>
      <c r="AZQ59" s="3112"/>
      <c r="AZR59" s="3112"/>
      <c r="AZS59" s="3112"/>
      <c r="AZT59" s="3112"/>
      <c r="AZU59" s="3112"/>
      <c r="AZV59" s="3112"/>
      <c r="AZW59" s="3112"/>
      <c r="AZX59" s="3112"/>
      <c r="AZY59" s="3112"/>
      <c r="AZZ59" s="3112"/>
      <c r="BAA59" s="3112"/>
      <c r="BAB59" s="3112"/>
      <c r="BAC59" s="3112"/>
      <c r="BAD59" s="3112"/>
      <c r="BAE59" s="3112"/>
      <c r="BAF59" s="3112"/>
      <c r="BAG59" s="3112"/>
      <c r="BAH59" s="3112"/>
      <c r="BAI59" s="3112"/>
      <c r="BAJ59" s="3112"/>
      <c r="BAK59" s="3112"/>
      <c r="BAL59" s="3112"/>
      <c r="BAM59" s="3112"/>
      <c r="BAN59" s="3112"/>
      <c r="BAO59" s="3112"/>
      <c r="BAP59" s="3112"/>
      <c r="BAQ59" s="3112"/>
      <c r="BAR59" s="3112"/>
      <c r="BAS59" s="3112"/>
      <c r="BAT59" s="3112"/>
      <c r="BAU59" s="3112"/>
      <c r="BAV59" s="3112"/>
      <c r="BAW59" s="3112"/>
      <c r="BAX59" s="3112"/>
      <c r="BAY59" s="3112"/>
      <c r="BAZ59" s="3112"/>
      <c r="BBA59" s="3112"/>
      <c r="BBB59" s="3112"/>
      <c r="BBC59" s="3112"/>
      <c r="BBD59" s="3112"/>
      <c r="BBE59" s="3112"/>
      <c r="BBF59" s="3112"/>
      <c r="BBG59" s="3112"/>
      <c r="BBH59" s="3112"/>
      <c r="BBI59" s="3112"/>
      <c r="BBJ59" s="3112"/>
      <c r="BBK59" s="3112"/>
      <c r="BBL59" s="3112"/>
      <c r="BBM59" s="3112"/>
      <c r="BBN59" s="3112"/>
      <c r="BBO59" s="3112"/>
      <c r="BBP59" s="3112"/>
      <c r="BBQ59" s="3112"/>
      <c r="BBR59" s="3112"/>
      <c r="BBS59" s="3112"/>
      <c r="BBT59" s="3112"/>
      <c r="BBU59" s="3112"/>
      <c r="BBV59" s="3112"/>
      <c r="BBW59" s="3112"/>
      <c r="BBX59" s="3112"/>
      <c r="BBY59" s="3112"/>
      <c r="BBZ59" s="3112"/>
      <c r="BCA59" s="3112"/>
      <c r="BCB59" s="3112"/>
      <c r="BCC59" s="3112"/>
      <c r="BCD59" s="3112"/>
      <c r="BCE59" s="3112"/>
      <c r="BCF59" s="3112"/>
      <c r="BCG59" s="3112"/>
      <c r="BCH59" s="3112"/>
      <c r="BCI59" s="3112"/>
      <c r="BCJ59" s="3112"/>
      <c r="BCK59" s="3112"/>
      <c r="BCL59" s="3112"/>
      <c r="BCM59" s="3112"/>
      <c r="BCN59" s="3112"/>
      <c r="BCO59" s="3112"/>
      <c r="BCP59" s="3112"/>
      <c r="BCQ59" s="3112"/>
      <c r="BCR59" s="3112"/>
      <c r="BCS59" s="3112"/>
      <c r="BCT59" s="3112"/>
      <c r="BCU59" s="3112"/>
      <c r="BCV59" s="3112"/>
      <c r="BCW59" s="3112"/>
      <c r="BCX59" s="3112"/>
      <c r="BCY59" s="3112"/>
      <c r="BCZ59" s="3112"/>
      <c r="BDA59" s="3112"/>
      <c r="BDB59" s="3112"/>
      <c r="BDC59" s="3112"/>
      <c r="BDD59" s="3112"/>
      <c r="BDE59" s="3112"/>
      <c r="BDF59" s="3112"/>
      <c r="BDG59" s="3112"/>
      <c r="BDH59" s="3112"/>
      <c r="BDI59" s="3112"/>
      <c r="BDJ59" s="3112"/>
      <c r="BDK59" s="3112"/>
      <c r="BDL59" s="3112"/>
      <c r="BDM59" s="3112"/>
      <c r="BDN59" s="3112"/>
      <c r="BDO59" s="3112"/>
      <c r="BDP59" s="3112"/>
      <c r="BDQ59" s="3112"/>
      <c r="BDR59" s="3112"/>
      <c r="BDS59" s="3112"/>
      <c r="BDT59" s="3112"/>
      <c r="BDU59" s="3112"/>
      <c r="BDV59" s="3112"/>
      <c r="BDW59" s="3112"/>
      <c r="BDX59" s="3112"/>
      <c r="BDY59" s="3112"/>
      <c r="BDZ59" s="3112"/>
      <c r="BEA59" s="3112"/>
      <c r="BEB59" s="3112"/>
      <c r="BEC59" s="3112"/>
      <c r="BED59" s="3112"/>
      <c r="BEE59" s="3112"/>
      <c r="BEF59" s="3112"/>
      <c r="BEG59" s="3112"/>
      <c r="BEH59" s="3112"/>
      <c r="BEI59" s="3112"/>
      <c r="BEJ59" s="3112"/>
      <c r="BEK59" s="3112"/>
      <c r="BEL59" s="3112"/>
      <c r="BEM59" s="3112"/>
      <c r="BEN59" s="3112"/>
      <c r="BEO59" s="3112"/>
      <c r="BEP59" s="3112"/>
      <c r="BEQ59" s="3112"/>
      <c r="BER59" s="3112"/>
      <c r="BES59" s="3112"/>
      <c r="BET59" s="3112"/>
      <c r="BEU59" s="3112"/>
      <c r="BEV59" s="3112"/>
      <c r="BEW59" s="3112"/>
      <c r="BEX59" s="3112"/>
      <c r="BEY59" s="3112"/>
      <c r="BEZ59" s="3112"/>
      <c r="BFA59" s="3112"/>
      <c r="BFB59" s="3112"/>
      <c r="BFC59" s="3112"/>
      <c r="BFD59" s="3112"/>
      <c r="BFE59" s="3112"/>
      <c r="BFF59" s="3112"/>
      <c r="BFG59" s="3112"/>
      <c r="BFH59" s="3112"/>
      <c r="BFI59" s="3112"/>
      <c r="BFJ59" s="3112"/>
      <c r="BFK59" s="3112"/>
      <c r="BFL59" s="3112"/>
      <c r="BFM59" s="3112"/>
      <c r="BFN59" s="3112"/>
      <c r="BFO59" s="3112"/>
      <c r="BFP59" s="3112"/>
      <c r="BFQ59" s="3112"/>
      <c r="BFR59" s="3112"/>
      <c r="BFS59" s="3112"/>
      <c r="BFT59" s="3112"/>
      <c r="BFU59" s="3112"/>
      <c r="BFV59" s="3112"/>
      <c r="BFW59" s="3112"/>
      <c r="BFX59" s="3112"/>
      <c r="BFY59" s="3112"/>
      <c r="BFZ59" s="3112"/>
      <c r="BGA59" s="3112"/>
      <c r="BGB59" s="3112"/>
      <c r="BGC59" s="3112"/>
      <c r="BGD59" s="3112"/>
      <c r="BGE59" s="3112"/>
      <c r="BGF59" s="3112"/>
      <c r="BGG59" s="3112"/>
      <c r="BGH59" s="3112"/>
      <c r="BGI59" s="3112"/>
      <c r="BGJ59" s="3112"/>
      <c r="BGK59" s="3112"/>
      <c r="BGL59" s="3112"/>
      <c r="BGM59" s="3112"/>
      <c r="BGN59" s="3112"/>
      <c r="BGO59" s="3112"/>
      <c r="BGP59" s="3112"/>
      <c r="BGQ59" s="3112"/>
      <c r="BGR59" s="3112"/>
      <c r="BGS59" s="3112"/>
      <c r="BGT59" s="3112"/>
      <c r="BGU59" s="3112"/>
      <c r="BGV59" s="3112"/>
      <c r="BGW59" s="3112"/>
      <c r="BGX59" s="3112"/>
      <c r="BGY59" s="3112"/>
      <c r="BGZ59" s="3112"/>
      <c r="BHA59" s="3112"/>
      <c r="BHB59" s="3112"/>
      <c r="BHC59" s="3112"/>
      <c r="BHD59" s="3112"/>
      <c r="BHE59" s="3112"/>
      <c r="BHF59" s="3112"/>
      <c r="BHG59" s="3112"/>
      <c r="BHH59" s="3112"/>
      <c r="BHI59" s="3112"/>
      <c r="BHJ59" s="3112"/>
      <c r="BHK59" s="3112"/>
      <c r="BHL59" s="3112"/>
      <c r="BHM59" s="3112"/>
      <c r="BHN59" s="3112"/>
      <c r="BHO59" s="3112"/>
      <c r="BHP59" s="3112"/>
      <c r="BHQ59" s="3112"/>
      <c r="BHR59" s="3112"/>
      <c r="BHS59" s="3112"/>
      <c r="BHT59" s="3112"/>
      <c r="BHU59" s="3112"/>
      <c r="BHV59" s="3112"/>
      <c r="BHW59" s="3112"/>
      <c r="BHX59" s="3112"/>
      <c r="BHY59" s="3112"/>
      <c r="BHZ59" s="3112"/>
      <c r="BIA59" s="3112"/>
      <c r="BIB59" s="3112"/>
      <c r="BIC59" s="3112"/>
      <c r="BID59" s="3112"/>
      <c r="BIE59" s="3112"/>
      <c r="BIF59" s="3112"/>
      <c r="BIG59" s="3112"/>
      <c r="BIH59" s="3112"/>
      <c r="BII59" s="3112"/>
      <c r="BIJ59" s="3112"/>
      <c r="BIK59" s="3112"/>
      <c r="BIL59" s="3112"/>
      <c r="BIM59" s="3112"/>
      <c r="BIN59" s="3112"/>
      <c r="BIO59" s="3112"/>
      <c r="BIP59" s="3112"/>
      <c r="BIQ59" s="3112"/>
      <c r="BIR59" s="3112"/>
      <c r="BIS59" s="3112"/>
      <c r="BIT59" s="3112"/>
      <c r="BIU59" s="3112"/>
      <c r="BIV59" s="3112"/>
      <c r="BIW59" s="3112"/>
      <c r="BIX59" s="3112"/>
      <c r="BIY59" s="3112"/>
      <c r="BIZ59" s="3112"/>
      <c r="BJA59" s="3112"/>
      <c r="BJB59" s="3112"/>
      <c r="BJC59" s="3112"/>
      <c r="BJD59" s="3112"/>
      <c r="BJE59" s="3112"/>
      <c r="BJF59" s="3112"/>
      <c r="BJG59" s="3112"/>
      <c r="BJH59" s="3112"/>
      <c r="BJI59" s="3112"/>
      <c r="BJJ59" s="3112"/>
      <c r="BJK59" s="3112"/>
      <c r="BJL59" s="3112"/>
      <c r="BJM59" s="3112"/>
      <c r="BJN59" s="3112"/>
      <c r="BJO59" s="3112"/>
      <c r="BJP59" s="3112"/>
      <c r="BJQ59" s="3112"/>
      <c r="BJR59" s="3112"/>
      <c r="BJS59" s="3112"/>
      <c r="BJT59" s="3112"/>
      <c r="BJU59" s="3112"/>
      <c r="BJV59" s="3112"/>
      <c r="BJW59" s="3112"/>
      <c r="BJX59" s="3112"/>
      <c r="BJY59" s="3112"/>
      <c r="BJZ59" s="3112"/>
      <c r="BKA59" s="3112"/>
      <c r="BKB59" s="3112"/>
      <c r="BKC59" s="3112"/>
      <c r="BKD59" s="3112"/>
      <c r="BKE59" s="3112"/>
      <c r="BKF59" s="3112"/>
      <c r="BKG59" s="3112"/>
      <c r="BKH59" s="3112"/>
      <c r="BKI59" s="3112"/>
      <c r="BKJ59" s="3112"/>
      <c r="BKK59" s="3112"/>
      <c r="BKL59" s="3112"/>
      <c r="BKM59" s="3112"/>
      <c r="BKN59" s="3112"/>
      <c r="BKO59" s="3112"/>
      <c r="BKP59" s="3112"/>
      <c r="BKQ59" s="3112"/>
      <c r="BKR59" s="3112"/>
      <c r="BKS59" s="3112"/>
      <c r="BKT59" s="3112"/>
      <c r="BKU59" s="3112"/>
      <c r="BKV59" s="3112"/>
      <c r="BKW59" s="3112"/>
      <c r="BKX59" s="3112"/>
      <c r="BKY59" s="3112"/>
      <c r="BKZ59" s="3112"/>
      <c r="BLA59" s="3112"/>
      <c r="BLB59" s="3112"/>
      <c r="BLC59" s="3112"/>
      <c r="BLD59" s="3112"/>
      <c r="BLE59" s="3112"/>
      <c r="BLF59" s="3112"/>
      <c r="BLG59" s="3112"/>
      <c r="BLH59" s="3112"/>
      <c r="BLI59" s="3112"/>
      <c r="BLJ59" s="3112"/>
      <c r="BLK59" s="3112"/>
      <c r="BLL59" s="3112"/>
      <c r="BLM59" s="3112"/>
      <c r="BLN59" s="3112"/>
      <c r="BLO59" s="3112"/>
      <c r="BLP59" s="3112"/>
      <c r="BLQ59" s="3112"/>
      <c r="BLR59" s="3112"/>
      <c r="BLS59" s="3112"/>
      <c r="BLT59" s="3112"/>
      <c r="BLU59" s="3112"/>
      <c r="BLV59" s="3112"/>
      <c r="BLW59" s="3112"/>
      <c r="BLX59" s="3112"/>
      <c r="BLY59" s="3112"/>
      <c r="BLZ59" s="3112"/>
      <c r="BMA59" s="3112"/>
      <c r="BMB59" s="3112"/>
      <c r="BMC59" s="3112"/>
      <c r="BMD59" s="3112"/>
      <c r="BME59" s="3112"/>
      <c r="BMF59" s="3112"/>
      <c r="BMG59" s="3112"/>
      <c r="BMH59" s="3112"/>
      <c r="BMI59" s="3112"/>
      <c r="BMJ59" s="3112"/>
      <c r="BMK59" s="3112"/>
      <c r="BML59" s="3112"/>
      <c r="BMM59" s="3112"/>
      <c r="BMN59" s="3112"/>
      <c r="BMO59" s="3112"/>
      <c r="BMP59" s="3112"/>
      <c r="BMQ59" s="3112"/>
      <c r="BMR59" s="3112"/>
      <c r="BMS59" s="3112"/>
      <c r="BMT59" s="3112"/>
      <c r="BMU59" s="3112"/>
      <c r="BMV59" s="3112"/>
      <c r="BMW59" s="3112"/>
      <c r="BMX59" s="3112"/>
      <c r="BMY59" s="3112"/>
      <c r="BMZ59" s="3112"/>
      <c r="BNA59" s="3112"/>
      <c r="BNB59" s="3112"/>
      <c r="BNC59" s="3112"/>
      <c r="BND59" s="3112"/>
      <c r="BNE59" s="3112"/>
      <c r="BNF59" s="3112"/>
      <c r="BNG59" s="3112"/>
      <c r="BNH59" s="3112"/>
      <c r="BNI59" s="3112"/>
      <c r="BNJ59" s="3112"/>
      <c r="BNK59" s="3112"/>
      <c r="BNL59" s="3112"/>
      <c r="BNM59" s="3112"/>
      <c r="BNN59" s="3112"/>
      <c r="BNO59" s="3112"/>
      <c r="BNP59" s="3112"/>
      <c r="BNQ59" s="3112"/>
      <c r="BNR59" s="3112"/>
      <c r="BNS59" s="3112"/>
      <c r="BNT59" s="3112"/>
      <c r="BNU59" s="3112"/>
      <c r="BNV59" s="3112"/>
      <c r="BNW59" s="3112"/>
      <c r="BNX59" s="3112"/>
      <c r="BNY59" s="3112"/>
      <c r="BNZ59" s="3112"/>
      <c r="BOA59" s="3112"/>
      <c r="BOB59" s="3112"/>
      <c r="BOC59" s="3112"/>
      <c r="BOD59" s="3112"/>
      <c r="BOE59" s="3112"/>
      <c r="BOF59" s="3112"/>
      <c r="BOG59" s="3112"/>
      <c r="BOH59" s="3112"/>
      <c r="BOI59" s="3112"/>
      <c r="BOJ59" s="3112"/>
      <c r="BOK59" s="3112"/>
      <c r="BOL59" s="3112"/>
      <c r="BOM59" s="3112"/>
      <c r="BON59" s="3112"/>
      <c r="BOO59" s="3112"/>
      <c r="BOP59" s="3112"/>
      <c r="BOQ59" s="3112"/>
      <c r="BOR59" s="3112"/>
      <c r="BOS59" s="3112"/>
      <c r="BOT59" s="3112"/>
      <c r="BOU59" s="3112"/>
      <c r="BOV59" s="3112"/>
      <c r="BOW59" s="3112"/>
      <c r="BOX59" s="3112"/>
      <c r="BOY59" s="3112"/>
      <c r="BOZ59" s="3112"/>
      <c r="BPA59" s="3112"/>
      <c r="BPB59" s="3112"/>
      <c r="BPC59" s="3112"/>
      <c r="BPD59" s="3112"/>
      <c r="BPE59" s="3112"/>
      <c r="BPF59" s="3112"/>
      <c r="BPG59" s="3112"/>
      <c r="BPH59" s="3112"/>
      <c r="BPI59" s="3112"/>
      <c r="BPJ59" s="3112"/>
      <c r="BPK59" s="3112"/>
      <c r="BPL59" s="3112"/>
      <c r="BPM59" s="3112"/>
      <c r="BPN59" s="3112"/>
      <c r="BPO59" s="3112"/>
      <c r="BPP59" s="3112"/>
      <c r="BPQ59" s="3112"/>
      <c r="BPR59" s="3112"/>
      <c r="BPS59" s="3112"/>
      <c r="BPT59" s="3112"/>
      <c r="BPU59" s="3112"/>
      <c r="BPV59" s="3112"/>
      <c r="BPW59" s="3112"/>
      <c r="BPX59" s="3112"/>
      <c r="BPY59" s="3112"/>
      <c r="BPZ59" s="3112"/>
      <c r="BQA59" s="3112"/>
      <c r="BQB59" s="3112"/>
      <c r="BQC59" s="3112"/>
      <c r="BQD59" s="3112"/>
      <c r="BQE59" s="3112"/>
      <c r="BQF59" s="3112"/>
      <c r="BQG59" s="3112"/>
      <c r="BQH59" s="3112"/>
      <c r="BQI59" s="3112"/>
      <c r="BQJ59" s="3112"/>
      <c r="BQK59" s="3112"/>
      <c r="BQL59" s="3112"/>
      <c r="BQM59" s="3112"/>
      <c r="BQN59" s="3112"/>
      <c r="BQO59" s="3112"/>
      <c r="BQP59" s="3112"/>
      <c r="BQQ59" s="3112"/>
      <c r="BQR59" s="3112"/>
      <c r="BQS59" s="3112"/>
      <c r="BQT59" s="3112"/>
      <c r="BQU59" s="3112"/>
      <c r="BQV59" s="3112"/>
      <c r="BQW59" s="3112"/>
      <c r="BQX59" s="3112"/>
      <c r="BQY59" s="3112"/>
      <c r="BQZ59" s="3112"/>
      <c r="BRA59" s="3112"/>
      <c r="BRB59" s="3112"/>
      <c r="BRC59" s="3112"/>
      <c r="BRD59" s="3112"/>
      <c r="BRE59" s="3112"/>
      <c r="BRF59" s="3112"/>
      <c r="BRG59" s="3112"/>
      <c r="BRH59" s="3112"/>
      <c r="BRI59" s="3112"/>
      <c r="BRJ59" s="3112"/>
      <c r="BRK59" s="3112"/>
      <c r="BRL59" s="3112"/>
      <c r="BRM59" s="3112"/>
      <c r="BRN59" s="3112"/>
      <c r="BRO59" s="3112"/>
      <c r="BRP59" s="3112"/>
      <c r="BRQ59" s="3112"/>
      <c r="BRR59" s="3112"/>
      <c r="BRS59" s="3112"/>
      <c r="BRT59" s="3112"/>
      <c r="BRU59" s="3112"/>
      <c r="BRV59" s="3112"/>
      <c r="BRW59" s="3112"/>
      <c r="BRX59" s="3112"/>
      <c r="BRY59" s="3112"/>
      <c r="BRZ59" s="3112"/>
      <c r="BSA59" s="3112"/>
      <c r="BSB59" s="3112"/>
      <c r="BSC59" s="3112"/>
      <c r="BSD59" s="3112"/>
      <c r="BSE59" s="3112"/>
      <c r="BSF59" s="3112"/>
      <c r="BSG59" s="3112"/>
      <c r="BSH59" s="3112"/>
      <c r="BSI59" s="3112"/>
      <c r="BSJ59" s="3112"/>
      <c r="BSK59" s="3112"/>
      <c r="BSL59" s="3112"/>
      <c r="BSM59" s="3112"/>
      <c r="BSN59" s="3112"/>
      <c r="BSO59" s="3112"/>
      <c r="BSP59" s="3112"/>
      <c r="BSQ59" s="3112"/>
      <c r="BSR59" s="3112"/>
      <c r="BSS59" s="3112"/>
      <c r="BST59" s="3112"/>
      <c r="BSU59" s="3112"/>
      <c r="BSV59" s="3112"/>
      <c r="BSW59" s="3112"/>
      <c r="BSX59" s="3112"/>
      <c r="BSY59" s="3112"/>
      <c r="BSZ59" s="3112"/>
      <c r="BTA59" s="3112"/>
      <c r="BTB59" s="3112"/>
      <c r="BTC59" s="3112"/>
      <c r="BTD59" s="3112"/>
      <c r="BTE59" s="3112"/>
      <c r="BTF59" s="3112"/>
      <c r="BTG59" s="3112"/>
      <c r="BTH59" s="3112"/>
      <c r="BTI59" s="3112"/>
      <c r="BTJ59" s="3112"/>
      <c r="BTK59" s="3112"/>
      <c r="BTL59" s="3112"/>
      <c r="BTM59" s="3112"/>
      <c r="BTN59" s="3112"/>
      <c r="BTO59" s="3112"/>
      <c r="BTP59" s="3112"/>
      <c r="BTQ59" s="3112"/>
      <c r="BTR59" s="3112"/>
      <c r="BTS59" s="3112"/>
      <c r="BTT59" s="3112"/>
      <c r="BTU59" s="3112"/>
      <c r="BTV59" s="3112"/>
      <c r="BTW59" s="3112"/>
      <c r="BTX59" s="3112"/>
      <c r="BTY59" s="3112"/>
      <c r="BTZ59" s="3112"/>
      <c r="BUA59" s="3112"/>
      <c r="BUB59" s="3112"/>
      <c r="BUC59" s="3112"/>
      <c r="BUD59" s="3112"/>
      <c r="BUE59" s="3112"/>
      <c r="BUF59" s="3112"/>
      <c r="BUG59" s="3112"/>
      <c r="BUH59" s="3112"/>
      <c r="BUI59" s="3112"/>
      <c r="BUJ59" s="3112"/>
      <c r="BUK59" s="3112"/>
      <c r="BUL59" s="3112"/>
      <c r="BUM59" s="3112"/>
      <c r="BUN59" s="3112"/>
      <c r="BUO59" s="3112"/>
      <c r="BUP59" s="3112"/>
      <c r="BUQ59" s="3112"/>
      <c r="BUR59" s="3112"/>
      <c r="BUS59" s="3112"/>
      <c r="BUT59" s="3112"/>
      <c r="BUU59" s="3112"/>
      <c r="BUV59" s="3112"/>
      <c r="BUW59" s="3112"/>
      <c r="BUX59" s="3112"/>
      <c r="BUY59" s="3112"/>
      <c r="BUZ59" s="3112"/>
      <c r="BVA59" s="3112"/>
      <c r="BVB59" s="3112"/>
      <c r="BVC59" s="3112"/>
      <c r="BVD59" s="3112"/>
      <c r="BVE59" s="3112"/>
      <c r="BVF59" s="3112"/>
      <c r="BVG59" s="3112"/>
      <c r="BVH59" s="3112"/>
      <c r="BVI59" s="3112"/>
      <c r="BVJ59" s="3112"/>
      <c r="BVK59" s="3112"/>
      <c r="BVL59" s="3112"/>
      <c r="BVM59" s="3112"/>
      <c r="BVN59" s="3112"/>
      <c r="BVO59" s="3112"/>
      <c r="BVP59" s="3112"/>
      <c r="BVQ59" s="3112"/>
      <c r="BVR59" s="3112"/>
      <c r="BVS59" s="3112"/>
      <c r="BVT59" s="3112"/>
      <c r="BVU59" s="3112"/>
      <c r="BVV59" s="3112"/>
      <c r="BVW59" s="3112"/>
      <c r="BVX59" s="3112"/>
      <c r="BVY59" s="3112"/>
      <c r="BVZ59" s="3112"/>
      <c r="BWA59" s="3112"/>
      <c r="BWB59" s="3112"/>
      <c r="BWC59" s="3112"/>
      <c r="BWD59" s="3112"/>
      <c r="BWE59" s="3112"/>
      <c r="BWF59" s="3112"/>
      <c r="BWG59" s="3112"/>
      <c r="BWH59" s="3112"/>
      <c r="BWI59" s="3112"/>
      <c r="BWJ59" s="3112"/>
      <c r="BWK59" s="3112"/>
      <c r="BWL59" s="3112"/>
      <c r="BWM59" s="3112"/>
      <c r="BWN59" s="3112"/>
      <c r="BWO59" s="3112"/>
      <c r="BWP59" s="3112"/>
      <c r="BWQ59" s="3112"/>
      <c r="BWR59" s="3112"/>
      <c r="BWS59" s="3112"/>
      <c r="BWT59" s="3112"/>
      <c r="BWU59" s="3112"/>
      <c r="BWV59" s="3112"/>
      <c r="BWW59" s="3112"/>
      <c r="BWX59" s="3112"/>
      <c r="BWY59" s="3112"/>
      <c r="BWZ59" s="3112"/>
      <c r="BXA59" s="3112"/>
      <c r="BXB59" s="3112"/>
      <c r="BXC59" s="3112"/>
      <c r="BXD59" s="3112"/>
      <c r="BXE59" s="3112"/>
      <c r="BXF59" s="3112"/>
      <c r="BXG59" s="3112"/>
      <c r="BXH59" s="3112"/>
      <c r="BXI59" s="3112"/>
      <c r="BXJ59" s="3112"/>
      <c r="BXK59" s="3112"/>
      <c r="BXL59" s="3112"/>
      <c r="BXM59" s="3112"/>
      <c r="BXN59" s="3112"/>
      <c r="BXO59" s="3112"/>
      <c r="BXP59" s="3112"/>
      <c r="BXQ59" s="3112"/>
      <c r="BXR59" s="3112"/>
      <c r="BXS59" s="3112"/>
      <c r="BXT59" s="3112"/>
      <c r="BXU59" s="3112"/>
      <c r="BXV59" s="3112"/>
      <c r="BXW59" s="3112"/>
      <c r="BXX59" s="3112"/>
      <c r="BXY59" s="3112"/>
      <c r="BXZ59" s="3112"/>
      <c r="BYA59" s="3112"/>
      <c r="BYB59" s="3112"/>
      <c r="BYC59" s="3112"/>
      <c r="BYD59" s="3112"/>
      <c r="BYE59" s="3112"/>
      <c r="BYF59" s="3112"/>
      <c r="BYG59" s="3112"/>
      <c r="BYH59" s="3112"/>
      <c r="BYI59" s="3112"/>
      <c r="BYJ59" s="3112"/>
      <c r="BYK59" s="3112"/>
      <c r="BYL59" s="3112"/>
      <c r="BYM59" s="3112"/>
      <c r="BYN59" s="3112"/>
      <c r="BYO59" s="3112"/>
      <c r="BYP59" s="3112"/>
      <c r="BYQ59" s="3112"/>
      <c r="BYR59" s="3112"/>
      <c r="BYS59" s="3112"/>
      <c r="BYT59" s="3112"/>
      <c r="BYU59" s="3112"/>
      <c r="BYV59" s="3112"/>
      <c r="BYW59" s="3112"/>
      <c r="BYX59" s="3112"/>
      <c r="BYY59" s="3112"/>
      <c r="BYZ59" s="3112"/>
      <c r="BZA59" s="3112"/>
      <c r="BZB59" s="3112"/>
      <c r="BZC59" s="3112"/>
      <c r="BZD59" s="3112"/>
      <c r="BZE59" s="3112"/>
      <c r="BZF59" s="3112"/>
      <c r="BZG59" s="3112"/>
      <c r="BZH59" s="3112"/>
      <c r="BZI59" s="3112"/>
      <c r="BZJ59" s="3112"/>
      <c r="BZK59" s="3112"/>
      <c r="BZL59" s="3112"/>
      <c r="BZM59" s="3112"/>
      <c r="BZN59" s="3112"/>
      <c r="BZO59" s="3112"/>
      <c r="BZP59" s="3112"/>
      <c r="BZQ59" s="3112"/>
      <c r="BZR59" s="3112"/>
      <c r="BZS59" s="3112"/>
      <c r="BZT59" s="3112"/>
      <c r="BZU59" s="3112"/>
      <c r="BZV59" s="3112"/>
      <c r="BZW59" s="3112"/>
      <c r="BZX59" s="3112"/>
      <c r="BZY59" s="3112"/>
      <c r="BZZ59" s="3112"/>
      <c r="CAA59" s="3112"/>
      <c r="CAB59" s="3112"/>
      <c r="CAC59" s="3112"/>
      <c r="CAD59" s="3112"/>
      <c r="CAE59" s="3112"/>
      <c r="CAF59" s="3112"/>
      <c r="CAG59" s="3112"/>
      <c r="CAH59" s="3112"/>
      <c r="CAI59" s="3112"/>
      <c r="CAJ59" s="3112"/>
      <c r="CAK59" s="3112"/>
      <c r="CAL59" s="3112"/>
      <c r="CAM59" s="3112"/>
      <c r="CAN59" s="3112"/>
      <c r="CAO59" s="3112"/>
      <c r="CAP59" s="3112"/>
      <c r="CAQ59" s="3112"/>
      <c r="CAR59" s="3112"/>
      <c r="CAS59" s="3112"/>
      <c r="CAT59" s="3112"/>
      <c r="CAU59" s="3112"/>
      <c r="CAV59" s="3112"/>
      <c r="CAW59" s="3112"/>
      <c r="CAX59" s="3112"/>
      <c r="CAY59" s="3112"/>
      <c r="CAZ59" s="3112"/>
      <c r="CBA59" s="3112"/>
      <c r="CBB59" s="3112"/>
      <c r="CBC59" s="3112"/>
      <c r="CBD59" s="3112"/>
      <c r="CBE59" s="3112"/>
      <c r="CBF59" s="3112"/>
      <c r="CBG59" s="3112"/>
      <c r="CBH59" s="3112"/>
      <c r="CBI59" s="3112"/>
      <c r="CBJ59" s="3112"/>
      <c r="CBK59" s="3112"/>
      <c r="CBL59" s="3112"/>
      <c r="CBM59" s="3112"/>
      <c r="CBN59" s="3112"/>
      <c r="CBO59" s="3112"/>
      <c r="CBP59" s="3112"/>
      <c r="CBQ59" s="3112"/>
      <c r="CBR59" s="3112"/>
      <c r="CBS59" s="3112"/>
      <c r="CBT59" s="3112"/>
      <c r="CBU59" s="3112"/>
      <c r="CBV59" s="3112"/>
      <c r="CBW59" s="3112"/>
      <c r="CBX59" s="3112"/>
      <c r="CBY59" s="3112"/>
      <c r="CBZ59" s="3112"/>
      <c r="CCA59" s="3112"/>
      <c r="CCB59" s="3112"/>
      <c r="CCC59" s="3112"/>
      <c r="CCD59" s="3112"/>
      <c r="CCE59" s="3112"/>
      <c r="CCF59" s="3112"/>
      <c r="CCG59" s="3112"/>
      <c r="CCH59" s="3112"/>
      <c r="CCI59" s="3112"/>
      <c r="CCJ59" s="3112"/>
      <c r="CCK59" s="3112"/>
      <c r="CCL59" s="3112"/>
      <c r="CCM59" s="3112"/>
      <c r="CCN59" s="3112"/>
      <c r="CCO59" s="3112"/>
      <c r="CCP59" s="3112"/>
      <c r="CCQ59" s="3112"/>
      <c r="CCR59" s="3112"/>
      <c r="CCS59" s="3112"/>
      <c r="CCT59" s="3112"/>
      <c r="CCU59" s="3112"/>
      <c r="CCV59" s="3112"/>
      <c r="CCW59" s="3112"/>
      <c r="CCX59" s="3112"/>
      <c r="CCY59" s="3112"/>
      <c r="CCZ59" s="3112"/>
      <c r="CDA59" s="3112"/>
      <c r="CDB59" s="3112"/>
      <c r="CDC59" s="3112"/>
      <c r="CDD59" s="3112"/>
      <c r="CDE59" s="3112"/>
      <c r="CDF59" s="3112"/>
      <c r="CDG59" s="3112"/>
      <c r="CDH59" s="3112"/>
      <c r="CDI59" s="3112"/>
      <c r="CDJ59" s="3112"/>
      <c r="CDK59" s="3112"/>
      <c r="CDL59" s="3112"/>
      <c r="CDM59" s="3112"/>
      <c r="CDN59" s="3112"/>
      <c r="CDO59" s="3112"/>
      <c r="CDP59" s="3112"/>
      <c r="CDQ59" s="3112"/>
      <c r="CDR59" s="3112"/>
      <c r="CDS59" s="3112"/>
      <c r="CDT59" s="3112"/>
      <c r="CDU59" s="3112"/>
      <c r="CDV59" s="3112"/>
      <c r="CDW59" s="3112"/>
      <c r="CDX59" s="3112"/>
      <c r="CDY59" s="3112"/>
      <c r="CDZ59" s="3112"/>
      <c r="CEA59" s="3112"/>
      <c r="CEB59" s="3112"/>
      <c r="CEC59" s="3112"/>
      <c r="CED59" s="3112"/>
      <c r="CEE59" s="3112"/>
      <c r="CEF59" s="3112"/>
      <c r="CEG59" s="3112"/>
      <c r="CEH59" s="3112"/>
      <c r="CEI59" s="3112"/>
      <c r="CEJ59" s="3112"/>
      <c r="CEK59" s="3112"/>
      <c r="CEL59" s="3112"/>
      <c r="CEM59" s="3112"/>
      <c r="CEN59" s="3112"/>
      <c r="CEO59" s="3112"/>
      <c r="CEP59" s="3112"/>
      <c r="CEQ59" s="3112"/>
      <c r="CER59" s="3112"/>
      <c r="CES59" s="3112"/>
      <c r="CET59" s="3112"/>
      <c r="CEU59" s="3112"/>
      <c r="CEV59" s="3112"/>
      <c r="CEW59" s="3112"/>
      <c r="CEX59" s="3112"/>
      <c r="CEY59" s="3112"/>
      <c r="CEZ59" s="3112"/>
      <c r="CFA59" s="3112"/>
      <c r="CFB59" s="3112"/>
      <c r="CFC59" s="3112"/>
      <c r="CFD59" s="3112"/>
      <c r="CFE59" s="3112"/>
      <c r="CFF59" s="3112"/>
      <c r="CFG59" s="3112"/>
      <c r="CFH59" s="3112"/>
      <c r="CFI59" s="3112"/>
      <c r="CFJ59" s="3112"/>
      <c r="CFK59" s="3112"/>
      <c r="CFL59" s="3112"/>
      <c r="CFM59" s="3112"/>
      <c r="CFN59" s="3112"/>
      <c r="CFO59" s="3112"/>
      <c r="CFP59" s="3112"/>
      <c r="CFQ59" s="3112"/>
      <c r="CFR59" s="3112"/>
      <c r="CFS59" s="3112"/>
      <c r="CFT59" s="3112"/>
      <c r="CFU59" s="3112"/>
      <c r="CFV59" s="3112"/>
      <c r="CFW59" s="3112"/>
      <c r="CFX59" s="3112"/>
      <c r="CFY59" s="3112"/>
      <c r="CFZ59" s="3112"/>
      <c r="CGA59" s="3112"/>
      <c r="CGB59" s="3112"/>
      <c r="CGC59" s="3112"/>
      <c r="CGD59" s="3112"/>
      <c r="CGE59" s="3112"/>
      <c r="CGF59" s="3112"/>
      <c r="CGG59" s="3112"/>
      <c r="CGH59" s="3112"/>
      <c r="CGI59" s="3112"/>
      <c r="CGJ59" s="3112"/>
      <c r="CGK59" s="3112"/>
      <c r="CGL59" s="3112"/>
      <c r="CGM59" s="3112"/>
      <c r="CGN59" s="3112"/>
      <c r="CGO59" s="3112"/>
      <c r="CGP59" s="3112"/>
      <c r="CGQ59" s="3112"/>
      <c r="CGR59" s="3112"/>
      <c r="CGS59" s="3112"/>
      <c r="CGT59" s="3112"/>
      <c r="CGU59" s="3112"/>
      <c r="CGV59" s="3112"/>
      <c r="CGW59" s="3112"/>
      <c r="CGX59" s="3112"/>
      <c r="CGY59" s="3112"/>
      <c r="CGZ59" s="3112"/>
      <c r="CHA59" s="3112"/>
      <c r="CHB59" s="3112"/>
      <c r="CHC59" s="3112"/>
      <c r="CHD59" s="3112"/>
      <c r="CHE59" s="3112"/>
      <c r="CHF59" s="3112"/>
      <c r="CHG59" s="3112"/>
      <c r="CHH59" s="3112"/>
      <c r="CHI59" s="3112"/>
      <c r="CHJ59" s="3112"/>
      <c r="CHK59" s="3112"/>
      <c r="CHL59" s="3112"/>
      <c r="CHM59" s="3112"/>
      <c r="CHN59" s="3112"/>
      <c r="CHO59" s="3112"/>
      <c r="CHP59" s="3112"/>
      <c r="CHQ59" s="3112"/>
      <c r="CHR59" s="3112"/>
      <c r="CHS59" s="3112"/>
      <c r="CHT59" s="3112"/>
      <c r="CHU59" s="3112"/>
      <c r="CHV59" s="3112"/>
      <c r="CHW59" s="3112"/>
      <c r="CHX59" s="3112"/>
      <c r="CHY59" s="3112"/>
      <c r="CHZ59" s="3112"/>
      <c r="CIA59" s="3112"/>
      <c r="CIB59" s="3112"/>
      <c r="CIC59" s="3112"/>
      <c r="CID59" s="3112"/>
      <c r="CIE59" s="3112"/>
      <c r="CIF59" s="3112"/>
      <c r="CIG59" s="3112"/>
      <c r="CIH59" s="3112"/>
      <c r="CII59" s="3112"/>
      <c r="CIJ59" s="3112"/>
      <c r="CIK59" s="3112"/>
      <c r="CIL59" s="3112"/>
      <c r="CIM59" s="3112"/>
      <c r="CIN59" s="3112"/>
      <c r="CIO59" s="3112"/>
      <c r="CIP59" s="3112"/>
      <c r="CIQ59" s="3112"/>
      <c r="CIR59" s="3112"/>
      <c r="CIS59" s="3112"/>
      <c r="CIT59" s="3112"/>
      <c r="CIU59" s="3112"/>
      <c r="CIV59" s="3112"/>
      <c r="CIW59" s="3112"/>
      <c r="CIX59" s="3112"/>
      <c r="CIY59" s="3112"/>
      <c r="CIZ59" s="3112"/>
      <c r="CJA59" s="3112"/>
      <c r="CJB59" s="3112"/>
      <c r="CJC59" s="3112"/>
      <c r="CJD59" s="3112"/>
      <c r="CJE59" s="3112"/>
      <c r="CJF59" s="3112"/>
      <c r="CJG59" s="3112"/>
      <c r="CJH59" s="3112"/>
      <c r="CJI59" s="3112"/>
      <c r="CJJ59" s="3112"/>
      <c r="CJK59" s="3112"/>
      <c r="CJL59" s="3112"/>
      <c r="CJM59" s="3112"/>
      <c r="CJN59" s="3112"/>
      <c r="CJO59" s="3112"/>
      <c r="CJP59" s="3112"/>
      <c r="CJQ59" s="3112"/>
      <c r="CJR59" s="3112"/>
      <c r="CJS59" s="3112"/>
      <c r="CJT59" s="3112"/>
      <c r="CJU59" s="3112"/>
      <c r="CJV59" s="3112"/>
      <c r="CJW59" s="3112"/>
      <c r="CJX59" s="3112"/>
      <c r="CJY59" s="3112"/>
      <c r="CJZ59" s="3112"/>
      <c r="CKA59" s="3112"/>
      <c r="CKB59" s="3112"/>
      <c r="CKC59" s="3112"/>
      <c r="CKD59" s="3112"/>
      <c r="CKE59" s="3112"/>
      <c r="CKF59" s="3112"/>
      <c r="CKG59" s="3112"/>
      <c r="CKH59" s="3112"/>
      <c r="CKI59" s="3112"/>
      <c r="CKJ59" s="3112"/>
      <c r="CKK59" s="3112"/>
      <c r="CKL59" s="3112"/>
      <c r="CKM59" s="3112"/>
      <c r="CKN59" s="3112"/>
      <c r="CKO59" s="3112"/>
      <c r="CKP59" s="3112"/>
      <c r="CKQ59" s="3112"/>
      <c r="CKR59" s="3112"/>
      <c r="CKS59" s="3112"/>
      <c r="CKT59" s="3112"/>
      <c r="CKU59" s="3112"/>
      <c r="CKV59" s="3112"/>
      <c r="CKW59" s="3112"/>
      <c r="CKX59" s="3112"/>
      <c r="CKY59" s="3112"/>
      <c r="CKZ59" s="3112"/>
      <c r="CLA59" s="3112"/>
      <c r="CLB59" s="3112"/>
      <c r="CLC59" s="3112"/>
      <c r="CLD59" s="3112"/>
      <c r="CLE59" s="3112"/>
      <c r="CLF59" s="3112"/>
      <c r="CLG59" s="3112"/>
      <c r="CLH59" s="3112"/>
      <c r="CLI59" s="3112"/>
      <c r="CLJ59" s="3112"/>
      <c r="CLK59" s="3112"/>
      <c r="CLL59" s="3112"/>
      <c r="CLM59" s="3112"/>
      <c r="CLN59" s="3112"/>
      <c r="CLO59" s="3112"/>
      <c r="CLP59" s="3112"/>
      <c r="CLQ59" s="3112"/>
      <c r="CLR59" s="3112"/>
      <c r="CLS59" s="3112"/>
      <c r="CLT59" s="3112"/>
      <c r="CLU59" s="3112"/>
      <c r="CLV59" s="3112"/>
      <c r="CLW59" s="3112"/>
      <c r="CLX59" s="3112"/>
      <c r="CLY59" s="3112"/>
      <c r="CLZ59" s="3112"/>
      <c r="CMA59" s="3112"/>
      <c r="CMB59" s="3112"/>
      <c r="CMC59" s="3112"/>
      <c r="CMD59" s="3112"/>
      <c r="CME59" s="3112"/>
      <c r="CMF59" s="3112"/>
      <c r="CMG59" s="3112"/>
      <c r="CMH59" s="3112"/>
      <c r="CMI59" s="3112"/>
      <c r="CMJ59" s="3112"/>
      <c r="CMK59" s="3112"/>
      <c r="CML59" s="3112"/>
      <c r="CMM59" s="3112"/>
      <c r="CMN59" s="3112"/>
      <c r="CMO59" s="3112"/>
      <c r="CMP59" s="3112"/>
      <c r="CMQ59" s="3112"/>
      <c r="CMR59" s="3112"/>
      <c r="CMS59" s="3112"/>
      <c r="CMT59" s="3112"/>
      <c r="CMU59" s="3112"/>
      <c r="CMV59" s="3112"/>
      <c r="CMW59" s="3112"/>
      <c r="CMX59" s="3112"/>
      <c r="CMY59" s="3112"/>
      <c r="CMZ59" s="3112"/>
      <c r="CNA59" s="3112"/>
      <c r="CNB59" s="3112"/>
      <c r="CNC59" s="3112"/>
      <c r="CND59" s="3112"/>
      <c r="CNE59" s="3112"/>
      <c r="CNF59" s="3112"/>
      <c r="CNG59" s="3112"/>
      <c r="CNH59" s="3112"/>
      <c r="CNI59" s="3112"/>
      <c r="CNJ59" s="3112"/>
      <c r="CNK59" s="3112"/>
      <c r="CNL59" s="3112"/>
      <c r="CNM59" s="3112"/>
      <c r="CNN59" s="3112"/>
      <c r="CNO59" s="3112"/>
      <c r="CNP59" s="3112"/>
      <c r="CNQ59" s="3112"/>
      <c r="CNR59" s="3112"/>
      <c r="CNS59" s="3112"/>
      <c r="CNT59" s="3112"/>
      <c r="CNU59" s="3112"/>
      <c r="CNV59" s="3112"/>
      <c r="CNW59" s="3112"/>
      <c r="CNX59" s="3112"/>
      <c r="CNY59" s="3112"/>
      <c r="CNZ59" s="3112"/>
      <c r="COA59" s="3112"/>
      <c r="COB59" s="3112"/>
      <c r="COC59" s="3112"/>
      <c r="COD59" s="3112"/>
      <c r="COE59" s="3112"/>
      <c r="COF59" s="3112"/>
      <c r="COG59" s="3112"/>
      <c r="COH59" s="3112"/>
      <c r="COI59" s="3112"/>
      <c r="COJ59" s="3112"/>
      <c r="COK59" s="3112"/>
      <c r="COL59" s="3112"/>
      <c r="COM59" s="3112"/>
      <c r="CON59" s="3112"/>
      <c r="COO59" s="3112"/>
      <c r="COP59" s="3112"/>
      <c r="COQ59" s="3112"/>
      <c r="COR59" s="3112"/>
      <c r="COS59" s="3112"/>
      <c r="COT59" s="3112"/>
      <c r="COU59" s="3112"/>
      <c r="COV59" s="3112"/>
      <c r="COW59" s="3112"/>
      <c r="COX59" s="3112"/>
      <c r="COY59" s="3112"/>
      <c r="COZ59" s="3112"/>
      <c r="CPA59" s="3112"/>
      <c r="CPB59" s="3112"/>
      <c r="CPC59" s="3112"/>
      <c r="CPD59" s="3112"/>
      <c r="CPE59" s="3112"/>
      <c r="CPF59" s="3112"/>
      <c r="CPG59" s="3112"/>
      <c r="CPH59" s="3112"/>
      <c r="CPI59" s="3112"/>
      <c r="CPJ59" s="3112"/>
      <c r="CPK59" s="3112"/>
      <c r="CPL59" s="3112"/>
      <c r="CPM59" s="3112"/>
      <c r="CPN59" s="3112"/>
      <c r="CPO59" s="3112"/>
      <c r="CPP59" s="3112"/>
      <c r="CPQ59" s="3112"/>
      <c r="CPR59" s="3112"/>
      <c r="CPS59" s="3112"/>
      <c r="CPT59" s="3112"/>
      <c r="CPU59" s="3112"/>
      <c r="CPV59" s="3112"/>
      <c r="CPW59" s="3112"/>
      <c r="CPX59" s="3112"/>
      <c r="CPY59" s="3112"/>
      <c r="CPZ59" s="3112"/>
      <c r="CQA59" s="3112"/>
      <c r="CQB59" s="3112"/>
      <c r="CQC59" s="3112"/>
      <c r="CQD59" s="3112"/>
      <c r="CQE59" s="3112"/>
      <c r="CQF59" s="3112"/>
      <c r="CQG59" s="3112"/>
      <c r="CQH59" s="3112"/>
      <c r="CQI59" s="3112"/>
      <c r="CQJ59" s="3112"/>
      <c r="CQK59" s="3112"/>
      <c r="CQL59" s="3112"/>
      <c r="CQM59" s="3112"/>
      <c r="CQN59" s="3112"/>
      <c r="CQO59" s="3112"/>
      <c r="CQP59" s="3112"/>
      <c r="CQQ59" s="3112"/>
      <c r="CQR59" s="3112"/>
      <c r="CQS59" s="3112"/>
      <c r="CQT59" s="3112"/>
      <c r="CQU59" s="3112"/>
      <c r="CQV59" s="3112"/>
      <c r="CQW59" s="3112"/>
      <c r="CQX59" s="3112"/>
      <c r="CQY59" s="3112"/>
      <c r="CQZ59" s="3112"/>
      <c r="CRA59" s="3112"/>
      <c r="CRB59" s="3112"/>
      <c r="CRC59" s="3112"/>
      <c r="CRD59" s="3112"/>
      <c r="CRE59" s="3112"/>
      <c r="CRF59" s="3112"/>
      <c r="CRG59" s="3112"/>
      <c r="CRH59" s="3112"/>
      <c r="CRI59" s="3112"/>
      <c r="CRJ59" s="3112"/>
      <c r="CRK59" s="3112"/>
      <c r="CRL59" s="3112"/>
      <c r="CRM59" s="3112"/>
      <c r="CRN59" s="3112"/>
      <c r="CRO59" s="3112"/>
      <c r="CRP59" s="3112"/>
      <c r="CRQ59" s="3112"/>
      <c r="CRR59" s="3112"/>
      <c r="CRS59" s="3112"/>
      <c r="CRT59" s="3112"/>
      <c r="CRU59" s="3112"/>
      <c r="CRV59" s="3112"/>
      <c r="CRW59" s="3112"/>
      <c r="CRX59" s="3112"/>
      <c r="CRY59" s="3112"/>
      <c r="CRZ59" s="3112"/>
      <c r="CSA59" s="3112"/>
      <c r="CSB59" s="3112"/>
      <c r="CSC59" s="3112"/>
      <c r="CSD59" s="3112"/>
      <c r="CSE59" s="3112"/>
      <c r="CSF59" s="3112"/>
      <c r="CSG59" s="3112"/>
      <c r="CSH59" s="3112"/>
      <c r="CSI59" s="3112"/>
      <c r="CSJ59" s="3112"/>
      <c r="CSK59" s="3112"/>
      <c r="CSL59" s="3112"/>
      <c r="CSM59" s="3112"/>
      <c r="CSN59" s="3112"/>
      <c r="CSO59" s="3112"/>
      <c r="CSP59" s="3112"/>
      <c r="CSQ59" s="3112"/>
      <c r="CSR59" s="3112"/>
      <c r="CSS59" s="3112"/>
      <c r="CST59" s="3112"/>
      <c r="CSU59" s="3112"/>
      <c r="CSV59" s="3112"/>
      <c r="CSW59" s="3112"/>
      <c r="CSX59" s="3112"/>
      <c r="CSY59" s="3112"/>
      <c r="CSZ59" s="3112"/>
      <c r="CTA59" s="3112"/>
      <c r="CTB59" s="3112"/>
      <c r="CTC59" s="3112"/>
      <c r="CTD59" s="3112"/>
      <c r="CTE59" s="3112"/>
      <c r="CTF59" s="3112"/>
      <c r="CTG59" s="3112"/>
      <c r="CTH59" s="3112"/>
      <c r="CTI59" s="3112"/>
      <c r="CTJ59" s="3112"/>
      <c r="CTK59" s="3112"/>
      <c r="CTL59" s="3112"/>
      <c r="CTM59" s="3112"/>
      <c r="CTN59" s="3112"/>
      <c r="CTO59" s="3112"/>
      <c r="CTP59" s="3112"/>
      <c r="CTQ59" s="3112"/>
      <c r="CTR59" s="3112"/>
      <c r="CTS59" s="3112"/>
      <c r="CTT59" s="3112"/>
      <c r="CTU59" s="3112"/>
      <c r="CTV59" s="3112"/>
      <c r="CTW59" s="3112"/>
      <c r="CTX59" s="3112"/>
      <c r="CTY59" s="3112"/>
      <c r="CTZ59" s="3112"/>
      <c r="CUA59" s="3112"/>
      <c r="CUB59" s="3112"/>
      <c r="CUC59" s="3112"/>
      <c r="CUD59" s="3112"/>
      <c r="CUE59" s="3112"/>
      <c r="CUF59" s="3112"/>
      <c r="CUG59" s="3112"/>
      <c r="CUH59" s="3112"/>
      <c r="CUI59" s="3112"/>
      <c r="CUJ59" s="3112"/>
      <c r="CUK59" s="3112"/>
      <c r="CUL59" s="3112"/>
      <c r="CUM59" s="3112"/>
      <c r="CUN59" s="3112"/>
      <c r="CUO59" s="3112"/>
      <c r="CUP59" s="3112"/>
      <c r="CUQ59" s="3112"/>
      <c r="CUR59" s="3112"/>
      <c r="CUS59" s="3112"/>
      <c r="CUT59" s="3112"/>
      <c r="CUU59" s="3112"/>
      <c r="CUV59" s="3112"/>
      <c r="CUW59" s="3112"/>
      <c r="CUX59" s="3112"/>
      <c r="CUY59" s="3112"/>
      <c r="CUZ59" s="3112"/>
      <c r="CVA59" s="3112"/>
      <c r="CVB59" s="3112"/>
      <c r="CVC59" s="3112"/>
      <c r="CVD59" s="3112"/>
      <c r="CVE59" s="3112"/>
      <c r="CVF59" s="3112"/>
      <c r="CVG59" s="3112"/>
      <c r="CVH59" s="3112"/>
      <c r="CVI59" s="3112"/>
      <c r="CVJ59" s="3112"/>
      <c r="CVK59" s="3112"/>
      <c r="CVL59" s="3112"/>
      <c r="CVM59" s="3112"/>
      <c r="CVN59" s="3112"/>
      <c r="CVO59" s="3112"/>
      <c r="CVP59" s="3112"/>
      <c r="CVQ59" s="3112"/>
      <c r="CVR59" s="3112"/>
      <c r="CVS59" s="3112"/>
      <c r="CVT59" s="3112"/>
      <c r="CVU59" s="3112"/>
      <c r="CVV59" s="3112"/>
      <c r="CVW59" s="3112"/>
      <c r="CVX59" s="3112"/>
      <c r="CVY59" s="3112"/>
      <c r="CVZ59" s="3112"/>
      <c r="CWA59" s="3112"/>
      <c r="CWB59" s="3112"/>
      <c r="CWC59" s="3112"/>
      <c r="CWD59" s="3112"/>
      <c r="CWE59" s="3112"/>
      <c r="CWF59" s="3112"/>
      <c r="CWG59" s="3112"/>
      <c r="CWH59" s="3112"/>
      <c r="CWI59" s="3112"/>
      <c r="CWJ59" s="3112"/>
      <c r="CWK59" s="3112"/>
      <c r="CWL59" s="3112"/>
      <c r="CWM59" s="3112"/>
      <c r="CWN59" s="3112"/>
      <c r="CWO59" s="3112"/>
      <c r="CWP59" s="3112"/>
      <c r="CWQ59" s="3112"/>
      <c r="CWR59" s="3112"/>
      <c r="CWS59" s="3112"/>
      <c r="CWT59" s="3112"/>
      <c r="CWU59" s="3112"/>
      <c r="CWV59" s="3112"/>
      <c r="CWW59" s="3112"/>
      <c r="CWX59" s="3112"/>
      <c r="CWY59" s="3112"/>
      <c r="CWZ59" s="3112"/>
      <c r="CXA59" s="3112"/>
      <c r="CXB59" s="3112"/>
      <c r="CXC59" s="3112"/>
      <c r="CXD59" s="3112"/>
      <c r="CXE59" s="3112"/>
      <c r="CXF59" s="3112"/>
      <c r="CXG59" s="3112"/>
      <c r="CXH59" s="3112"/>
      <c r="CXI59" s="3112"/>
      <c r="CXJ59" s="3112"/>
      <c r="CXK59" s="3112"/>
      <c r="CXL59" s="3112"/>
      <c r="CXM59" s="3112"/>
      <c r="CXN59" s="3112"/>
      <c r="CXO59" s="3112"/>
      <c r="CXP59" s="3112"/>
      <c r="CXQ59" s="3112"/>
      <c r="CXR59" s="3112"/>
      <c r="CXS59" s="3112"/>
      <c r="CXT59" s="3112"/>
      <c r="CXU59" s="3112"/>
      <c r="CXV59" s="3112"/>
      <c r="CXW59" s="3112"/>
      <c r="CXX59" s="3112"/>
      <c r="CXY59" s="3112"/>
      <c r="CXZ59" s="3112"/>
      <c r="CYA59" s="3112"/>
      <c r="CYB59" s="3112"/>
      <c r="CYC59" s="3112"/>
      <c r="CYD59" s="3112"/>
      <c r="CYE59" s="3112"/>
      <c r="CYF59" s="3112"/>
      <c r="CYG59" s="3112"/>
      <c r="CYH59" s="3112"/>
      <c r="CYI59" s="3112"/>
      <c r="CYJ59" s="3112"/>
      <c r="CYK59" s="3112"/>
      <c r="CYL59" s="3112"/>
      <c r="CYM59" s="3112"/>
      <c r="CYN59" s="3112"/>
      <c r="CYO59" s="3112"/>
      <c r="CYP59" s="3112"/>
      <c r="CYQ59" s="3112"/>
      <c r="CYR59" s="3112"/>
      <c r="CYS59" s="3112"/>
      <c r="CYT59" s="3112"/>
      <c r="CYU59" s="3112"/>
      <c r="CYV59" s="3112"/>
      <c r="CYW59" s="3112"/>
      <c r="CYX59" s="3112"/>
      <c r="CYY59" s="3112"/>
      <c r="CYZ59" s="3112"/>
      <c r="CZA59" s="3112"/>
      <c r="CZB59" s="3112"/>
      <c r="CZC59" s="3112"/>
      <c r="CZD59" s="3112"/>
      <c r="CZE59" s="3112"/>
      <c r="CZF59" s="3112"/>
      <c r="CZG59" s="3112"/>
      <c r="CZH59" s="3112"/>
      <c r="CZI59" s="3112"/>
      <c r="CZJ59" s="3112"/>
      <c r="CZK59" s="3112"/>
      <c r="CZL59" s="3112"/>
      <c r="CZM59" s="3112"/>
      <c r="CZN59" s="3112"/>
      <c r="CZO59" s="3112"/>
      <c r="CZP59" s="3112"/>
      <c r="CZQ59" s="3112"/>
      <c r="CZR59" s="3112"/>
      <c r="CZS59" s="3112"/>
      <c r="CZT59" s="3112"/>
      <c r="CZU59" s="3112"/>
      <c r="CZV59" s="3112"/>
      <c r="CZW59" s="3112"/>
      <c r="CZX59" s="3112"/>
      <c r="CZY59" s="3112"/>
      <c r="CZZ59" s="3112"/>
      <c r="DAA59" s="3112"/>
      <c r="DAB59" s="3112"/>
      <c r="DAC59" s="3112"/>
      <c r="DAD59" s="3112"/>
      <c r="DAE59" s="3112"/>
      <c r="DAF59" s="3112"/>
      <c r="DAG59" s="3112"/>
      <c r="DAH59" s="3112"/>
      <c r="DAI59" s="3112"/>
      <c r="DAJ59" s="3112"/>
      <c r="DAK59" s="3112"/>
      <c r="DAL59" s="3112"/>
      <c r="DAM59" s="3112"/>
      <c r="DAN59" s="3112"/>
      <c r="DAO59" s="3112"/>
      <c r="DAP59" s="3112"/>
      <c r="DAQ59" s="3112"/>
      <c r="DAR59" s="3112"/>
      <c r="DAS59" s="3112"/>
      <c r="DAT59" s="3112"/>
      <c r="DAU59" s="3112"/>
      <c r="DAV59" s="3112"/>
      <c r="DAW59" s="3112"/>
      <c r="DAX59" s="3112"/>
      <c r="DAY59" s="3112"/>
      <c r="DAZ59" s="3112"/>
      <c r="DBA59" s="3112"/>
      <c r="DBB59" s="3112"/>
      <c r="DBC59" s="3112"/>
      <c r="DBD59" s="3112"/>
      <c r="DBE59" s="3112"/>
      <c r="DBF59" s="3112"/>
      <c r="DBG59" s="3112"/>
      <c r="DBH59" s="3112"/>
      <c r="DBI59" s="3112"/>
      <c r="DBJ59" s="3112"/>
      <c r="DBK59" s="3112"/>
      <c r="DBL59" s="3112"/>
      <c r="DBM59" s="3112"/>
      <c r="DBN59" s="3112"/>
      <c r="DBO59" s="3112"/>
      <c r="DBP59" s="3112"/>
      <c r="DBQ59" s="3112"/>
      <c r="DBR59" s="3112"/>
      <c r="DBS59" s="3112"/>
      <c r="DBT59" s="3112"/>
      <c r="DBU59" s="3112"/>
      <c r="DBV59" s="3112"/>
      <c r="DBW59" s="3112"/>
      <c r="DBX59" s="3112"/>
      <c r="DBY59" s="3112"/>
      <c r="DBZ59" s="3112"/>
      <c r="DCA59" s="3112"/>
      <c r="DCB59" s="3112"/>
      <c r="DCC59" s="3112"/>
      <c r="DCD59" s="3112"/>
      <c r="DCE59" s="3112"/>
      <c r="DCF59" s="3112"/>
      <c r="DCG59" s="3112"/>
      <c r="DCH59" s="3112"/>
      <c r="DCI59" s="3112"/>
      <c r="DCJ59" s="3112"/>
      <c r="DCK59" s="3112"/>
      <c r="DCL59" s="3112"/>
      <c r="DCM59" s="3112"/>
      <c r="DCN59" s="3112"/>
      <c r="DCO59" s="3112"/>
      <c r="DCP59" s="3112"/>
      <c r="DCQ59" s="3112"/>
      <c r="DCR59" s="3112"/>
      <c r="DCS59" s="3112"/>
      <c r="DCT59" s="3112"/>
      <c r="DCU59" s="3112"/>
      <c r="DCV59" s="3112"/>
      <c r="DCW59" s="3112"/>
      <c r="DCX59" s="3112"/>
      <c r="DCY59" s="3112"/>
      <c r="DCZ59" s="3112"/>
      <c r="DDA59" s="3112"/>
      <c r="DDB59" s="3112"/>
      <c r="DDC59" s="3112"/>
      <c r="DDD59" s="3112"/>
      <c r="DDE59" s="3112"/>
      <c r="DDF59" s="3112"/>
      <c r="DDG59" s="3112"/>
      <c r="DDH59" s="3112"/>
      <c r="DDI59" s="3112"/>
      <c r="DDJ59" s="3112"/>
      <c r="DDK59" s="3112"/>
      <c r="DDL59" s="3112"/>
      <c r="DDM59" s="3112"/>
      <c r="DDN59" s="3112"/>
      <c r="DDO59" s="3112"/>
      <c r="DDP59" s="3112"/>
      <c r="DDQ59" s="3112"/>
      <c r="DDR59" s="3112"/>
      <c r="DDS59" s="3112"/>
      <c r="DDT59" s="3112"/>
      <c r="DDU59" s="3112"/>
      <c r="DDV59" s="3112"/>
      <c r="DDW59" s="3112"/>
      <c r="DDX59" s="3112"/>
      <c r="DDY59" s="3112"/>
      <c r="DDZ59" s="3112"/>
      <c r="DEA59" s="3112"/>
      <c r="DEB59" s="3112"/>
      <c r="DEC59" s="3112"/>
      <c r="DED59" s="3112"/>
      <c r="DEE59" s="3112"/>
      <c r="DEF59" s="3112"/>
      <c r="DEG59" s="3112"/>
      <c r="DEH59" s="3112"/>
      <c r="DEI59" s="3112"/>
      <c r="DEJ59" s="3112"/>
      <c r="DEK59" s="3112"/>
      <c r="DEL59" s="3112"/>
      <c r="DEM59" s="3112"/>
      <c r="DEN59" s="3112"/>
      <c r="DEO59" s="3112"/>
      <c r="DEP59" s="3112"/>
      <c r="DEQ59" s="3112"/>
      <c r="DER59" s="3112"/>
      <c r="DES59" s="3112"/>
      <c r="DET59" s="3112"/>
      <c r="DEU59" s="3112"/>
      <c r="DEV59" s="3112"/>
      <c r="DEW59" s="3112"/>
      <c r="DEX59" s="3112"/>
      <c r="DEY59" s="3112"/>
      <c r="DEZ59" s="3112"/>
      <c r="DFA59" s="3112"/>
      <c r="DFB59" s="3112"/>
      <c r="DFC59" s="3112"/>
      <c r="DFD59" s="3112"/>
      <c r="DFE59" s="3112"/>
      <c r="DFF59" s="3112"/>
      <c r="DFG59" s="3112"/>
      <c r="DFH59" s="3112"/>
      <c r="DFI59" s="3112"/>
      <c r="DFJ59" s="3112"/>
      <c r="DFK59" s="3112"/>
      <c r="DFL59" s="3112"/>
      <c r="DFM59" s="3112"/>
      <c r="DFN59" s="3112"/>
      <c r="DFO59" s="3112"/>
      <c r="DFP59" s="3112"/>
      <c r="DFQ59" s="3112"/>
      <c r="DFR59" s="3112"/>
      <c r="DFS59" s="3112"/>
      <c r="DFT59" s="3112"/>
      <c r="DFU59" s="3112"/>
      <c r="DFV59" s="3112"/>
      <c r="DFW59" s="3112"/>
      <c r="DFX59" s="3112"/>
      <c r="DFY59" s="3112"/>
      <c r="DFZ59" s="3112"/>
      <c r="DGA59" s="3112"/>
      <c r="DGB59" s="3112"/>
      <c r="DGC59" s="3112"/>
      <c r="DGD59" s="3112"/>
      <c r="DGE59" s="3112"/>
      <c r="DGF59" s="3112"/>
      <c r="DGG59" s="3112"/>
      <c r="DGH59" s="3112"/>
      <c r="DGI59" s="3112"/>
      <c r="DGJ59" s="3112"/>
      <c r="DGK59" s="3112"/>
      <c r="DGL59" s="3112"/>
      <c r="DGM59" s="3112"/>
      <c r="DGN59" s="3112"/>
      <c r="DGO59" s="3112"/>
      <c r="DGP59" s="3112"/>
      <c r="DGQ59" s="3112"/>
      <c r="DGR59" s="3112"/>
      <c r="DGS59" s="3112"/>
      <c r="DGT59" s="3112"/>
      <c r="DGU59" s="3112"/>
      <c r="DGV59" s="3112"/>
      <c r="DGW59" s="3112"/>
      <c r="DGX59" s="3112"/>
      <c r="DGY59" s="3112"/>
      <c r="DGZ59" s="3112"/>
      <c r="DHA59" s="3112"/>
      <c r="DHB59" s="3112"/>
      <c r="DHC59" s="3112"/>
      <c r="DHD59" s="3112"/>
      <c r="DHE59" s="3112"/>
      <c r="DHF59" s="3112"/>
      <c r="DHG59" s="3112"/>
      <c r="DHH59" s="3112"/>
      <c r="DHI59" s="3112"/>
      <c r="DHJ59" s="3112"/>
      <c r="DHK59" s="3112"/>
      <c r="DHL59" s="3112"/>
      <c r="DHM59" s="3112"/>
      <c r="DHN59" s="3112"/>
      <c r="DHO59" s="3112"/>
      <c r="DHP59" s="3112"/>
      <c r="DHQ59" s="3112"/>
      <c r="DHR59" s="3112"/>
      <c r="DHS59" s="3112"/>
      <c r="DHT59" s="3112"/>
      <c r="DHU59" s="3112"/>
      <c r="DHV59" s="3112"/>
      <c r="DHW59" s="3112"/>
      <c r="DHX59" s="3112"/>
      <c r="DHY59" s="3112"/>
      <c r="DHZ59" s="3112"/>
      <c r="DIA59" s="3112"/>
      <c r="DIB59" s="3112"/>
      <c r="DIC59" s="3112"/>
      <c r="DID59" s="3112"/>
      <c r="DIE59" s="3112"/>
      <c r="DIF59" s="3112"/>
      <c r="DIG59" s="3112"/>
      <c r="DIH59" s="3112"/>
      <c r="DII59" s="3112"/>
      <c r="DIJ59" s="3112"/>
      <c r="DIK59" s="3112"/>
      <c r="DIL59" s="3112"/>
      <c r="DIM59" s="3112"/>
      <c r="DIN59" s="3112"/>
      <c r="DIO59" s="3112"/>
      <c r="DIP59" s="3112"/>
      <c r="DIQ59" s="3112"/>
      <c r="DIR59" s="3112"/>
      <c r="DIS59" s="3112"/>
      <c r="DIT59" s="3112"/>
      <c r="DIU59" s="3112"/>
      <c r="DIV59" s="3112"/>
      <c r="DIW59" s="3112"/>
      <c r="DIX59" s="3112"/>
      <c r="DIY59" s="3112"/>
      <c r="DIZ59" s="3112"/>
      <c r="DJA59" s="3112"/>
      <c r="DJB59" s="3112"/>
      <c r="DJC59" s="3112"/>
      <c r="DJD59" s="3112"/>
      <c r="DJE59" s="3112"/>
      <c r="DJF59" s="3112"/>
      <c r="DJG59" s="3112"/>
      <c r="DJH59" s="3112"/>
      <c r="DJI59" s="3112"/>
      <c r="DJJ59" s="3112"/>
      <c r="DJK59" s="3112"/>
      <c r="DJL59" s="3112"/>
      <c r="DJM59" s="3112"/>
      <c r="DJN59" s="3112"/>
      <c r="DJO59" s="3112"/>
      <c r="DJP59" s="3112"/>
      <c r="DJQ59" s="3112"/>
      <c r="DJR59" s="3112"/>
      <c r="DJS59" s="3112"/>
      <c r="DJT59" s="3112"/>
      <c r="DJU59" s="3112"/>
      <c r="DJV59" s="3112"/>
      <c r="DJW59" s="3112"/>
      <c r="DJX59" s="3112"/>
      <c r="DJY59" s="3112"/>
      <c r="DJZ59" s="3112"/>
      <c r="DKA59" s="3112"/>
      <c r="DKB59" s="3112"/>
      <c r="DKC59" s="3112"/>
      <c r="DKD59" s="3112"/>
      <c r="DKE59" s="3112"/>
      <c r="DKF59" s="3112"/>
      <c r="DKG59" s="3112"/>
      <c r="DKH59" s="3112"/>
      <c r="DKI59" s="3112"/>
      <c r="DKJ59" s="3112"/>
      <c r="DKK59" s="3112"/>
      <c r="DKL59" s="3112"/>
      <c r="DKM59" s="3112"/>
      <c r="DKN59" s="3112"/>
      <c r="DKO59" s="3112"/>
      <c r="DKP59" s="3112"/>
      <c r="DKQ59" s="3112"/>
      <c r="DKR59" s="3112"/>
      <c r="DKS59" s="3112"/>
      <c r="DKT59" s="3112"/>
      <c r="DKU59" s="3112"/>
      <c r="DKV59" s="3112"/>
      <c r="DKW59" s="3112"/>
      <c r="DKX59" s="3112"/>
      <c r="DKY59" s="3112"/>
      <c r="DKZ59" s="3112"/>
      <c r="DLA59" s="3112"/>
      <c r="DLB59" s="3112"/>
      <c r="DLC59" s="3112"/>
      <c r="DLD59" s="3112"/>
      <c r="DLE59" s="3112"/>
      <c r="DLF59" s="3112"/>
      <c r="DLG59" s="3112"/>
      <c r="DLH59" s="3112"/>
      <c r="DLI59" s="3112"/>
      <c r="DLJ59" s="3112"/>
      <c r="DLK59" s="3112"/>
      <c r="DLL59" s="3112"/>
      <c r="DLM59" s="3112"/>
      <c r="DLN59" s="3112"/>
      <c r="DLO59" s="3112"/>
      <c r="DLP59" s="3112"/>
      <c r="DLQ59" s="3112"/>
      <c r="DLR59" s="3112"/>
      <c r="DLS59" s="3112"/>
      <c r="DLT59" s="3112"/>
      <c r="DLU59" s="3112"/>
      <c r="DLV59" s="3112"/>
      <c r="DLW59" s="3112"/>
      <c r="DLX59" s="3112"/>
      <c r="DLY59" s="3112"/>
      <c r="DLZ59" s="3112"/>
      <c r="DMA59" s="3112"/>
      <c r="DMB59" s="3112"/>
      <c r="DMC59" s="3112"/>
      <c r="DMD59" s="3112"/>
      <c r="DME59" s="3112"/>
      <c r="DMF59" s="3112"/>
      <c r="DMG59" s="3112"/>
      <c r="DMH59" s="3112"/>
      <c r="DMI59" s="3112"/>
      <c r="DMJ59" s="3112"/>
      <c r="DMK59" s="3112"/>
      <c r="DML59" s="3112"/>
      <c r="DMM59" s="3112"/>
      <c r="DMN59" s="3112"/>
      <c r="DMO59" s="3112"/>
      <c r="DMP59" s="3112"/>
      <c r="DMQ59" s="3112"/>
      <c r="DMR59" s="3112"/>
      <c r="DMS59" s="3112"/>
      <c r="DMT59" s="3112"/>
      <c r="DMU59" s="3112"/>
      <c r="DMV59" s="3112"/>
      <c r="DMW59" s="3112"/>
      <c r="DMX59" s="3112"/>
      <c r="DMY59" s="3112"/>
      <c r="DMZ59" s="3112"/>
      <c r="DNA59" s="3112"/>
      <c r="DNB59" s="3112"/>
      <c r="DNC59" s="3112"/>
      <c r="DND59" s="3112"/>
      <c r="DNE59" s="3112"/>
      <c r="DNF59" s="3112"/>
      <c r="DNG59" s="3112"/>
      <c r="DNH59" s="3112"/>
      <c r="DNI59" s="3112"/>
      <c r="DNJ59" s="3112"/>
      <c r="DNK59" s="3112"/>
      <c r="DNL59" s="3112"/>
      <c r="DNM59" s="3112"/>
      <c r="DNN59" s="3112"/>
      <c r="DNO59" s="3112"/>
      <c r="DNP59" s="3112"/>
      <c r="DNQ59" s="3112"/>
      <c r="DNR59" s="3112"/>
      <c r="DNS59" s="3112"/>
      <c r="DNT59" s="3112"/>
      <c r="DNU59" s="3112"/>
      <c r="DNV59" s="3112"/>
      <c r="DNW59" s="3112"/>
      <c r="DNX59" s="3112"/>
      <c r="DNY59" s="3112"/>
      <c r="DNZ59" s="3112"/>
      <c r="DOA59" s="3112"/>
      <c r="DOB59" s="3112"/>
      <c r="DOC59" s="3112"/>
      <c r="DOD59" s="3112"/>
      <c r="DOE59" s="3112"/>
      <c r="DOF59" s="3112"/>
      <c r="DOG59" s="3112"/>
      <c r="DOH59" s="3112"/>
      <c r="DOI59" s="3112"/>
      <c r="DOJ59" s="3112"/>
      <c r="DOK59" s="3112"/>
      <c r="DOL59" s="3112"/>
      <c r="DOM59" s="3112"/>
      <c r="DON59" s="3112"/>
      <c r="DOO59" s="3112"/>
      <c r="DOP59" s="3112"/>
      <c r="DOQ59" s="3112"/>
      <c r="DOR59" s="3112"/>
      <c r="DOS59" s="3112"/>
      <c r="DOT59" s="3112"/>
      <c r="DOU59" s="3112"/>
      <c r="DOV59" s="3112"/>
      <c r="DOW59" s="3112"/>
      <c r="DOX59" s="3112"/>
      <c r="DOY59" s="3112"/>
      <c r="DOZ59" s="3112"/>
      <c r="DPA59" s="3112"/>
      <c r="DPB59" s="3112"/>
      <c r="DPC59" s="3112"/>
      <c r="DPD59" s="3112"/>
      <c r="DPE59" s="3112"/>
      <c r="DPF59" s="3112"/>
      <c r="DPG59" s="3112"/>
      <c r="DPH59" s="3112"/>
      <c r="DPI59" s="3112"/>
      <c r="DPJ59" s="3112"/>
      <c r="DPK59" s="3112"/>
      <c r="DPL59" s="3112"/>
      <c r="DPM59" s="3112"/>
      <c r="DPN59" s="3112"/>
      <c r="DPO59" s="3112"/>
      <c r="DPP59" s="3112"/>
      <c r="DPQ59" s="3112"/>
      <c r="DPR59" s="3112"/>
      <c r="DPS59" s="3112"/>
      <c r="DPT59" s="3112"/>
      <c r="DPU59" s="3112"/>
      <c r="DPV59" s="3112"/>
      <c r="DPW59" s="3112"/>
      <c r="DPX59" s="3112"/>
      <c r="DPY59" s="3112"/>
      <c r="DPZ59" s="3112"/>
      <c r="DQA59" s="3112"/>
      <c r="DQB59" s="3112"/>
      <c r="DQC59" s="3112"/>
      <c r="DQD59" s="3112"/>
      <c r="DQE59" s="3112"/>
      <c r="DQF59" s="3112"/>
      <c r="DQG59" s="3112"/>
      <c r="DQH59" s="3112"/>
      <c r="DQI59" s="3112"/>
      <c r="DQJ59" s="3112"/>
      <c r="DQK59" s="3112"/>
      <c r="DQL59" s="3112"/>
      <c r="DQM59" s="3112"/>
      <c r="DQN59" s="3112"/>
      <c r="DQO59" s="3112"/>
      <c r="DQP59" s="3112"/>
      <c r="DQQ59" s="3112"/>
      <c r="DQR59" s="3112"/>
      <c r="DQS59" s="3112"/>
      <c r="DQT59" s="3112"/>
      <c r="DQU59" s="3112"/>
      <c r="DQV59" s="3112"/>
      <c r="DQW59" s="3112"/>
      <c r="DQX59" s="3112"/>
      <c r="DQY59" s="3112"/>
      <c r="DQZ59" s="3112"/>
      <c r="DRA59" s="3112"/>
      <c r="DRB59" s="3112"/>
      <c r="DRC59" s="3112"/>
      <c r="DRD59" s="3112"/>
      <c r="DRE59" s="3112"/>
      <c r="DRF59" s="3112"/>
      <c r="DRG59" s="3112"/>
      <c r="DRH59" s="3112"/>
      <c r="DRI59" s="3112"/>
      <c r="DRJ59" s="3112"/>
      <c r="DRK59" s="3112"/>
      <c r="DRL59" s="3112"/>
      <c r="DRM59" s="3112"/>
      <c r="DRN59" s="3112"/>
      <c r="DRO59" s="3112"/>
      <c r="DRP59" s="3112"/>
      <c r="DRQ59" s="3112"/>
      <c r="DRR59" s="3112"/>
      <c r="DRS59" s="3112"/>
      <c r="DRT59" s="3112"/>
      <c r="DRU59" s="3112"/>
      <c r="DRV59" s="3112"/>
      <c r="DRW59" s="3112"/>
      <c r="DRX59" s="3112"/>
      <c r="DRY59" s="3112"/>
      <c r="DRZ59" s="3112"/>
      <c r="DSA59" s="3112"/>
      <c r="DSB59" s="3112"/>
      <c r="DSC59" s="3112"/>
      <c r="DSD59" s="3112"/>
      <c r="DSE59" s="3112"/>
      <c r="DSF59" s="3112"/>
      <c r="DSG59" s="3112"/>
      <c r="DSH59" s="3112"/>
      <c r="DSI59" s="3112"/>
      <c r="DSJ59" s="3112"/>
      <c r="DSK59" s="3112"/>
      <c r="DSL59" s="3112"/>
      <c r="DSM59" s="3112"/>
      <c r="DSN59" s="3112"/>
      <c r="DSO59" s="3112"/>
      <c r="DSP59" s="3112"/>
      <c r="DSQ59" s="3112"/>
      <c r="DSR59" s="3112"/>
      <c r="DSS59" s="3112"/>
      <c r="DST59" s="3112"/>
      <c r="DSU59" s="3112"/>
      <c r="DSV59" s="3112"/>
      <c r="DSW59" s="3112"/>
      <c r="DSX59" s="3112"/>
      <c r="DSY59" s="3112"/>
      <c r="DSZ59" s="3112"/>
      <c r="DTA59" s="3112"/>
      <c r="DTB59" s="3112"/>
      <c r="DTC59" s="3112"/>
      <c r="DTD59" s="3112"/>
      <c r="DTE59" s="3112"/>
      <c r="DTF59" s="3112"/>
      <c r="DTG59" s="3112"/>
      <c r="DTH59" s="3112"/>
      <c r="DTI59" s="3112"/>
      <c r="DTJ59" s="3112"/>
      <c r="DTK59" s="3112"/>
      <c r="DTL59" s="3112"/>
      <c r="DTM59" s="3112"/>
      <c r="DTN59" s="3112"/>
      <c r="DTO59" s="3112"/>
      <c r="DTP59" s="3112"/>
      <c r="DTQ59" s="3112"/>
      <c r="DTR59" s="3112"/>
      <c r="DTS59" s="3112"/>
      <c r="DTT59" s="3112"/>
      <c r="DTU59" s="3112"/>
      <c r="DTV59" s="3112"/>
      <c r="DTW59" s="3112"/>
      <c r="DTX59" s="3112"/>
      <c r="DTY59" s="3112"/>
      <c r="DTZ59" s="3112"/>
      <c r="DUA59" s="3112"/>
      <c r="DUB59" s="3112"/>
      <c r="DUC59" s="3112"/>
      <c r="DUD59" s="3112"/>
      <c r="DUE59" s="3112"/>
      <c r="DUF59" s="3112"/>
      <c r="DUG59" s="3112"/>
      <c r="DUH59" s="3112"/>
      <c r="DUI59" s="3112"/>
      <c r="DUJ59" s="3112"/>
      <c r="DUK59" s="3112"/>
      <c r="DUL59" s="3112"/>
      <c r="DUM59" s="3112"/>
      <c r="DUN59" s="3112"/>
      <c r="DUO59" s="3112"/>
      <c r="DUP59" s="3112"/>
      <c r="DUQ59" s="3112"/>
      <c r="DUR59" s="3112"/>
      <c r="DUS59" s="3112"/>
      <c r="DUT59" s="3112"/>
      <c r="DUU59" s="3112"/>
      <c r="DUV59" s="3112"/>
      <c r="DUW59" s="3112"/>
      <c r="DUX59" s="3112"/>
      <c r="DUY59" s="3112"/>
      <c r="DUZ59" s="3112"/>
      <c r="DVA59" s="3112"/>
      <c r="DVB59" s="3112"/>
      <c r="DVC59" s="3112"/>
      <c r="DVD59" s="3112"/>
      <c r="DVE59" s="3112"/>
      <c r="DVF59" s="3112"/>
      <c r="DVG59" s="3112"/>
      <c r="DVH59" s="3112"/>
      <c r="DVI59" s="3112"/>
      <c r="DVJ59" s="3112"/>
      <c r="DVK59" s="3112"/>
      <c r="DVL59" s="3112"/>
      <c r="DVM59" s="3112"/>
      <c r="DVN59" s="3112"/>
      <c r="DVO59" s="3112"/>
      <c r="DVP59" s="3112"/>
      <c r="DVQ59" s="3112"/>
      <c r="DVR59" s="3112"/>
      <c r="DVS59" s="3112"/>
      <c r="DVT59" s="3112"/>
      <c r="DVU59" s="3112"/>
      <c r="DVV59" s="3112"/>
      <c r="DVW59" s="3112"/>
      <c r="DVX59" s="3112"/>
      <c r="DVY59" s="3112"/>
      <c r="DVZ59" s="3112"/>
      <c r="DWA59" s="3112"/>
      <c r="DWB59" s="3112"/>
      <c r="DWC59" s="3112"/>
      <c r="DWD59" s="3112"/>
      <c r="DWE59" s="3112"/>
      <c r="DWF59" s="3112"/>
      <c r="DWG59" s="3112"/>
      <c r="DWH59" s="3112"/>
      <c r="DWI59" s="3112"/>
      <c r="DWJ59" s="3112"/>
      <c r="DWK59" s="3112"/>
      <c r="DWL59" s="3112"/>
      <c r="DWM59" s="3112"/>
      <c r="DWN59" s="3112"/>
      <c r="DWO59" s="3112"/>
      <c r="DWP59" s="3112"/>
      <c r="DWQ59" s="3112"/>
      <c r="DWR59" s="3112"/>
      <c r="DWS59" s="3112"/>
      <c r="DWT59" s="3112"/>
      <c r="DWU59" s="3112"/>
      <c r="DWV59" s="3112"/>
      <c r="DWW59" s="3112"/>
      <c r="DWX59" s="3112"/>
      <c r="DWY59" s="3112"/>
      <c r="DWZ59" s="3112"/>
      <c r="DXA59" s="3112"/>
      <c r="DXB59" s="3112"/>
      <c r="DXC59" s="3112"/>
      <c r="DXD59" s="3112"/>
      <c r="DXE59" s="3112"/>
      <c r="DXF59" s="3112"/>
      <c r="DXG59" s="3112"/>
      <c r="DXH59" s="3112"/>
      <c r="DXI59" s="3112"/>
      <c r="DXJ59" s="3112"/>
      <c r="DXK59" s="3112"/>
      <c r="DXL59" s="3112"/>
      <c r="DXM59" s="3112"/>
      <c r="DXN59" s="3112"/>
      <c r="DXO59" s="3112"/>
      <c r="DXP59" s="3112"/>
      <c r="DXQ59" s="3112"/>
      <c r="DXR59" s="3112"/>
      <c r="DXS59" s="3112"/>
      <c r="DXT59" s="3112"/>
      <c r="DXU59" s="3112"/>
      <c r="DXV59" s="3112"/>
      <c r="DXW59" s="3112"/>
      <c r="DXX59" s="3112"/>
      <c r="DXY59" s="3112"/>
      <c r="DXZ59" s="3112"/>
      <c r="DYA59" s="3112"/>
      <c r="DYB59" s="3112"/>
      <c r="DYC59" s="3112"/>
      <c r="DYD59" s="3112"/>
      <c r="DYE59" s="3112"/>
      <c r="DYF59" s="3112"/>
      <c r="DYG59" s="3112"/>
      <c r="DYH59" s="3112"/>
      <c r="DYI59" s="3112"/>
      <c r="DYJ59" s="3112"/>
      <c r="DYK59" s="3112"/>
      <c r="DYL59" s="3112"/>
      <c r="DYM59" s="3112"/>
      <c r="DYN59" s="3112"/>
      <c r="DYO59" s="3112"/>
      <c r="DYP59" s="3112"/>
      <c r="DYQ59" s="3112"/>
      <c r="DYR59" s="3112"/>
      <c r="DYS59" s="3112"/>
      <c r="DYT59" s="3112"/>
      <c r="DYU59" s="3112"/>
      <c r="DYV59" s="3112"/>
      <c r="DYW59" s="3112"/>
      <c r="DYX59" s="3112"/>
      <c r="DYY59" s="3112"/>
      <c r="DYZ59" s="3112"/>
      <c r="DZA59" s="3112"/>
      <c r="DZB59" s="3112"/>
      <c r="DZC59" s="3112"/>
      <c r="DZD59" s="3112"/>
      <c r="DZE59" s="3112"/>
      <c r="DZF59" s="3112"/>
      <c r="DZG59" s="3112"/>
      <c r="DZH59" s="3112"/>
      <c r="DZI59" s="3112"/>
      <c r="DZJ59" s="3112"/>
      <c r="DZK59" s="3112"/>
      <c r="DZL59" s="3112"/>
      <c r="DZM59" s="3112"/>
      <c r="DZN59" s="3112"/>
      <c r="DZO59" s="3112"/>
      <c r="DZP59" s="3112"/>
      <c r="DZQ59" s="3112"/>
      <c r="DZR59" s="3112"/>
      <c r="DZS59" s="3112"/>
      <c r="DZT59" s="3112"/>
      <c r="DZU59" s="3112"/>
      <c r="DZV59" s="3112"/>
      <c r="DZW59" s="3112"/>
      <c r="DZX59" s="3112"/>
      <c r="DZY59" s="3112"/>
      <c r="DZZ59" s="3112"/>
      <c r="EAA59" s="3112"/>
      <c r="EAB59" s="3112"/>
      <c r="EAC59" s="3112"/>
      <c r="EAD59" s="3112"/>
      <c r="EAE59" s="3112"/>
      <c r="EAF59" s="3112"/>
      <c r="EAG59" s="3112"/>
      <c r="EAH59" s="3112"/>
      <c r="EAI59" s="3112"/>
      <c r="EAJ59" s="3112"/>
      <c r="EAK59" s="3112"/>
      <c r="EAL59" s="3112"/>
      <c r="EAM59" s="3112"/>
      <c r="EAN59" s="3112"/>
      <c r="EAO59" s="3112"/>
      <c r="EAP59" s="3112"/>
      <c r="EAQ59" s="3112"/>
      <c r="EAR59" s="3112"/>
      <c r="EAS59" s="3112"/>
      <c r="EAT59" s="3112"/>
      <c r="EAU59" s="3112"/>
      <c r="EAV59" s="3112"/>
      <c r="EAW59" s="3112"/>
      <c r="EAX59" s="3112"/>
      <c r="EAY59" s="3112"/>
      <c r="EAZ59" s="3112"/>
      <c r="EBA59" s="3112"/>
      <c r="EBB59" s="3112"/>
      <c r="EBC59" s="3112"/>
      <c r="EBD59" s="3112"/>
      <c r="EBE59" s="3112"/>
      <c r="EBF59" s="3112"/>
      <c r="EBG59" s="3112"/>
      <c r="EBH59" s="3112"/>
      <c r="EBI59" s="3112"/>
      <c r="EBJ59" s="3112"/>
      <c r="EBK59" s="3112"/>
      <c r="EBL59" s="3112"/>
      <c r="EBM59" s="3112"/>
      <c r="EBN59" s="3112"/>
      <c r="EBO59" s="3112"/>
      <c r="EBP59" s="3112"/>
      <c r="EBQ59" s="3112"/>
      <c r="EBR59" s="3112"/>
      <c r="EBS59" s="3112"/>
      <c r="EBT59" s="3112"/>
      <c r="EBU59" s="3112"/>
      <c r="EBV59" s="3112"/>
      <c r="EBW59" s="3112"/>
      <c r="EBX59" s="3112"/>
      <c r="EBY59" s="3112"/>
      <c r="EBZ59" s="3112"/>
      <c r="ECA59" s="3112"/>
      <c r="ECB59" s="3112"/>
      <c r="ECC59" s="3112"/>
      <c r="ECD59" s="3112"/>
      <c r="ECE59" s="3112"/>
      <c r="ECF59" s="3112"/>
      <c r="ECG59" s="3112"/>
      <c r="ECH59" s="3112"/>
      <c r="ECI59" s="3112"/>
      <c r="ECJ59" s="3112"/>
      <c r="ECK59" s="3112"/>
      <c r="ECL59" s="3112"/>
      <c r="ECM59" s="3112"/>
      <c r="ECN59" s="3112"/>
      <c r="ECO59" s="3112"/>
      <c r="ECP59" s="3112"/>
      <c r="ECQ59" s="3112"/>
      <c r="ECR59" s="3112"/>
      <c r="ECS59" s="3112"/>
      <c r="ECT59" s="3112"/>
      <c r="ECU59" s="3112"/>
      <c r="ECV59" s="3112"/>
      <c r="ECW59" s="3112"/>
      <c r="ECX59" s="3112"/>
      <c r="ECY59" s="3112"/>
      <c r="ECZ59" s="3112"/>
      <c r="EDA59" s="3112"/>
      <c r="EDB59" s="3112"/>
      <c r="EDC59" s="3112"/>
      <c r="EDD59" s="3112"/>
      <c r="EDE59" s="3112"/>
      <c r="EDF59" s="3112"/>
      <c r="EDG59" s="3112"/>
      <c r="EDH59" s="3112"/>
      <c r="EDI59" s="3112"/>
      <c r="EDJ59" s="3112"/>
      <c r="EDK59" s="3112"/>
      <c r="EDL59" s="3112"/>
      <c r="EDM59" s="3112"/>
      <c r="EDN59" s="3112"/>
      <c r="EDO59" s="3112"/>
      <c r="EDP59" s="3112"/>
      <c r="EDQ59" s="3112"/>
      <c r="EDR59" s="3112"/>
      <c r="EDS59" s="3112"/>
      <c r="EDT59" s="3112"/>
      <c r="EDU59" s="3112"/>
      <c r="EDV59" s="3112"/>
      <c r="EDW59" s="3112"/>
      <c r="EDX59" s="3112"/>
      <c r="EDY59" s="3112"/>
      <c r="EDZ59" s="3112"/>
      <c r="EEA59" s="3112"/>
      <c r="EEB59" s="3112"/>
      <c r="EEC59" s="3112"/>
      <c r="EED59" s="3112"/>
      <c r="EEE59" s="3112"/>
      <c r="EEF59" s="3112"/>
      <c r="EEG59" s="3112"/>
      <c r="EEH59" s="3112"/>
      <c r="EEI59" s="3112"/>
      <c r="EEJ59" s="3112"/>
      <c r="EEK59" s="3112"/>
      <c r="EEL59" s="3112"/>
      <c r="EEM59" s="3112"/>
      <c r="EEN59" s="3112"/>
      <c r="EEO59" s="3112"/>
      <c r="EEP59" s="3112"/>
      <c r="EEQ59" s="3112"/>
      <c r="EER59" s="3112"/>
      <c r="EES59" s="3112"/>
      <c r="EET59" s="3112"/>
      <c r="EEU59" s="3112"/>
      <c r="EEV59" s="3112"/>
      <c r="EEW59" s="3112"/>
      <c r="EEX59" s="3112"/>
      <c r="EEY59" s="3112"/>
      <c r="EEZ59" s="3112"/>
      <c r="EFA59" s="3112"/>
      <c r="EFB59" s="3112"/>
      <c r="EFC59" s="3112"/>
      <c r="EFD59" s="3112"/>
      <c r="EFE59" s="3112"/>
      <c r="EFF59" s="3112"/>
      <c r="EFG59" s="3112"/>
      <c r="EFH59" s="3112"/>
      <c r="EFI59" s="3112"/>
      <c r="EFJ59" s="3112"/>
      <c r="EFK59" s="3112"/>
      <c r="EFL59" s="3112"/>
      <c r="EFM59" s="3112"/>
      <c r="EFN59" s="3112"/>
      <c r="EFO59" s="3112"/>
      <c r="EFP59" s="3112"/>
      <c r="EFQ59" s="3112"/>
      <c r="EFR59" s="3112"/>
      <c r="EFS59" s="3112"/>
      <c r="EFT59" s="3112"/>
      <c r="EFU59" s="3112"/>
      <c r="EFV59" s="3112"/>
      <c r="EFW59" s="3112"/>
      <c r="EFX59" s="3112"/>
      <c r="EFY59" s="3112"/>
      <c r="EFZ59" s="3112"/>
      <c r="EGA59" s="3112"/>
      <c r="EGB59" s="3112"/>
      <c r="EGC59" s="3112"/>
      <c r="EGD59" s="3112"/>
      <c r="EGE59" s="3112"/>
      <c r="EGF59" s="3112"/>
      <c r="EGG59" s="3112"/>
      <c r="EGH59" s="3112"/>
      <c r="EGI59" s="3112"/>
      <c r="EGJ59" s="3112"/>
      <c r="EGK59" s="3112"/>
      <c r="EGL59" s="3112"/>
      <c r="EGM59" s="3112"/>
      <c r="EGN59" s="3112"/>
      <c r="EGO59" s="3112"/>
      <c r="EGP59" s="3112"/>
      <c r="EGQ59" s="3112"/>
      <c r="EGR59" s="3112"/>
      <c r="EGS59" s="3112"/>
      <c r="EGT59" s="3112"/>
      <c r="EGU59" s="3112"/>
      <c r="EGV59" s="3112"/>
      <c r="EGW59" s="3112"/>
      <c r="EGX59" s="3112"/>
      <c r="EGY59" s="3112"/>
      <c r="EGZ59" s="3112"/>
      <c r="EHA59" s="3112"/>
      <c r="EHB59" s="3112"/>
      <c r="EHC59" s="3112"/>
      <c r="EHD59" s="3112"/>
      <c r="EHE59" s="3112"/>
      <c r="EHF59" s="3112"/>
      <c r="EHG59" s="3112"/>
      <c r="EHH59" s="3112"/>
      <c r="EHI59" s="3112"/>
      <c r="EHJ59" s="3112"/>
      <c r="EHK59" s="3112"/>
      <c r="EHL59" s="3112"/>
      <c r="EHM59" s="3112"/>
      <c r="EHN59" s="3112"/>
      <c r="EHO59" s="3112"/>
      <c r="EHP59" s="3112"/>
      <c r="EHQ59" s="3112"/>
      <c r="EHR59" s="3112"/>
      <c r="EHS59" s="3112"/>
      <c r="EHT59" s="3112"/>
      <c r="EHU59" s="3112"/>
      <c r="EHV59" s="3112"/>
      <c r="EHW59" s="3112"/>
      <c r="EHX59" s="3112"/>
      <c r="EHY59" s="3112"/>
      <c r="EHZ59" s="3112"/>
      <c r="EIA59" s="3112"/>
      <c r="EIB59" s="3112"/>
      <c r="EIC59" s="3112"/>
      <c r="EID59" s="3112"/>
      <c r="EIE59" s="3112"/>
      <c r="EIF59" s="3112"/>
      <c r="EIG59" s="3112"/>
      <c r="EIH59" s="3112"/>
      <c r="EII59" s="3112"/>
      <c r="EIJ59" s="3112"/>
      <c r="EIK59" s="3112"/>
      <c r="EIL59" s="3112"/>
      <c r="EIM59" s="3112"/>
      <c r="EIN59" s="3112"/>
      <c r="EIO59" s="3112"/>
      <c r="EIP59" s="3112"/>
      <c r="EIQ59" s="3112"/>
      <c r="EIR59" s="3112"/>
      <c r="EIS59" s="3112"/>
      <c r="EIT59" s="3112"/>
      <c r="EIU59" s="3112"/>
      <c r="EIV59" s="3112"/>
      <c r="EIW59" s="3112"/>
      <c r="EIX59" s="3112"/>
      <c r="EIY59" s="3112"/>
      <c r="EIZ59" s="3112"/>
      <c r="EJA59" s="3112"/>
      <c r="EJB59" s="3112"/>
      <c r="EJC59" s="3112"/>
      <c r="EJD59" s="3112"/>
      <c r="EJE59" s="3112"/>
      <c r="EJF59" s="3112"/>
      <c r="EJG59" s="3112"/>
      <c r="EJH59" s="3112"/>
      <c r="EJI59" s="3112"/>
      <c r="EJJ59" s="3112"/>
      <c r="EJK59" s="3112"/>
      <c r="EJL59" s="3112"/>
      <c r="EJM59" s="3112"/>
      <c r="EJN59" s="3112"/>
      <c r="EJO59" s="3112"/>
      <c r="EJP59" s="3112"/>
      <c r="EJQ59" s="3112"/>
      <c r="EJR59" s="3112"/>
      <c r="EJS59" s="3112"/>
      <c r="EJT59" s="3112"/>
      <c r="EJU59" s="3112"/>
      <c r="EJV59" s="3112"/>
      <c r="EJW59" s="3112"/>
      <c r="EJX59" s="3112"/>
      <c r="EJY59" s="3112"/>
      <c r="EJZ59" s="3112"/>
      <c r="EKA59" s="3112"/>
      <c r="EKB59" s="3112"/>
      <c r="EKC59" s="3112"/>
      <c r="EKD59" s="3112"/>
      <c r="EKE59" s="3112"/>
      <c r="EKF59" s="3112"/>
      <c r="EKG59" s="3112"/>
      <c r="EKH59" s="3112"/>
      <c r="EKI59" s="3112"/>
      <c r="EKJ59" s="3112"/>
      <c r="EKK59" s="3112"/>
      <c r="EKL59" s="3112"/>
      <c r="EKM59" s="3112"/>
      <c r="EKN59" s="3112"/>
      <c r="EKO59" s="3112"/>
      <c r="EKP59" s="3112"/>
      <c r="EKQ59" s="3112"/>
      <c r="EKR59" s="3112"/>
      <c r="EKS59" s="3112"/>
      <c r="EKT59" s="3112"/>
      <c r="EKU59" s="3112"/>
      <c r="EKV59" s="3112"/>
      <c r="EKW59" s="3112"/>
      <c r="EKX59" s="3112"/>
      <c r="EKY59" s="3112"/>
      <c r="EKZ59" s="3112"/>
      <c r="ELA59" s="3112"/>
      <c r="ELB59" s="3112"/>
      <c r="ELC59" s="3112"/>
      <c r="ELD59" s="3112"/>
      <c r="ELE59" s="3112"/>
      <c r="ELF59" s="3112"/>
      <c r="ELG59" s="3112"/>
      <c r="ELH59" s="3112"/>
      <c r="ELI59" s="3112"/>
      <c r="ELJ59" s="3112"/>
      <c r="ELK59" s="3112"/>
      <c r="ELL59" s="3112"/>
      <c r="ELM59" s="3112"/>
      <c r="ELN59" s="3112"/>
      <c r="ELO59" s="3112"/>
      <c r="ELP59" s="3112"/>
      <c r="ELQ59" s="3112"/>
      <c r="ELR59" s="3112"/>
      <c r="ELS59" s="3112"/>
      <c r="ELT59" s="3112"/>
      <c r="ELU59" s="3112"/>
      <c r="ELV59" s="3112"/>
      <c r="ELW59" s="3112"/>
      <c r="ELX59" s="3112"/>
      <c r="ELY59" s="3112"/>
      <c r="ELZ59" s="3112"/>
      <c r="EMA59" s="3112"/>
      <c r="EMB59" s="3112"/>
      <c r="EMC59" s="3112"/>
      <c r="EMD59" s="3112"/>
      <c r="EME59" s="3112"/>
      <c r="EMF59" s="3112"/>
      <c r="EMG59" s="3112"/>
      <c r="EMH59" s="3112"/>
      <c r="EMI59" s="3112"/>
      <c r="EMJ59" s="3112"/>
      <c r="EMK59" s="3112"/>
      <c r="EML59" s="3112"/>
      <c r="EMM59" s="3112"/>
      <c r="EMN59" s="3112"/>
      <c r="EMO59" s="3112"/>
      <c r="EMP59" s="3112"/>
      <c r="EMQ59" s="3112"/>
      <c r="EMR59" s="3112"/>
      <c r="EMS59" s="3112"/>
      <c r="EMT59" s="3112"/>
      <c r="EMU59" s="3112"/>
      <c r="EMV59" s="3112"/>
      <c r="EMW59" s="3112"/>
      <c r="EMX59" s="3112"/>
      <c r="EMY59" s="3112"/>
      <c r="EMZ59" s="3112"/>
      <c r="ENA59" s="3112"/>
      <c r="ENB59" s="3112"/>
      <c r="ENC59" s="3112"/>
      <c r="END59" s="3112"/>
      <c r="ENE59" s="3112"/>
      <c r="ENF59" s="3112"/>
      <c r="ENG59" s="3112"/>
      <c r="ENH59" s="3112"/>
      <c r="ENI59" s="3112"/>
      <c r="ENJ59" s="3112"/>
      <c r="ENK59" s="3112"/>
      <c r="ENL59" s="3112"/>
      <c r="ENM59" s="3112"/>
      <c r="ENN59" s="3112"/>
      <c r="ENO59" s="3112"/>
      <c r="ENP59" s="3112"/>
      <c r="ENQ59" s="3112"/>
      <c r="ENR59" s="3112"/>
      <c r="ENS59" s="3112"/>
      <c r="ENT59" s="3112"/>
      <c r="ENU59" s="3112"/>
      <c r="ENV59" s="3112"/>
      <c r="ENW59" s="3112"/>
      <c r="ENX59" s="3112"/>
      <c r="ENY59" s="3112"/>
      <c r="ENZ59" s="3112"/>
      <c r="EOA59" s="3112"/>
      <c r="EOB59" s="3112"/>
      <c r="EOC59" s="3112"/>
      <c r="EOD59" s="3112"/>
      <c r="EOE59" s="3112"/>
      <c r="EOF59" s="3112"/>
      <c r="EOG59" s="3112"/>
      <c r="EOH59" s="3112"/>
      <c r="EOI59" s="3112"/>
      <c r="EOJ59" s="3112"/>
      <c r="EOK59" s="3112"/>
      <c r="EOL59" s="3112"/>
      <c r="EOM59" s="3112"/>
      <c r="EON59" s="3112"/>
      <c r="EOO59" s="3112"/>
      <c r="EOP59" s="3112"/>
      <c r="EOQ59" s="3112"/>
      <c r="EOR59" s="3112"/>
      <c r="EOS59" s="3112"/>
      <c r="EOT59" s="3112"/>
      <c r="EOU59" s="3112"/>
      <c r="EOV59" s="3112"/>
      <c r="EOW59" s="3112"/>
      <c r="EOX59" s="3112"/>
      <c r="EOY59" s="3112"/>
      <c r="EOZ59" s="3112"/>
      <c r="EPA59" s="3112"/>
      <c r="EPB59" s="3112"/>
      <c r="EPC59" s="3112"/>
      <c r="EPD59" s="3112"/>
      <c r="EPE59" s="3112"/>
      <c r="EPF59" s="3112"/>
      <c r="EPG59" s="3112"/>
      <c r="EPH59" s="3112"/>
      <c r="EPI59" s="3112"/>
      <c r="EPJ59" s="3112"/>
      <c r="EPK59" s="3112"/>
      <c r="EPL59" s="3112"/>
      <c r="EPM59" s="3112"/>
      <c r="EPN59" s="3112"/>
      <c r="EPO59" s="3112"/>
      <c r="EPP59" s="3112"/>
      <c r="EPQ59" s="3112"/>
      <c r="EPR59" s="3112"/>
      <c r="EPS59" s="3112"/>
      <c r="EPT59" s="3112"/>
      <c r="EPU59" s="3112"/>
      <c r="EPV59" s="3112"/>
      <c r="EPW59" s="3112"/>
      <c r="EPX59" s="3112"/>
      <c r="EPY59" s="3112"/>
      <c r="EPZ59" s="3112"/>
      <c r="EQA59" s="3112"/>
      <c r="EQB59" s="3112"/>
      <c r="EQC59" s="3112"/>
      <c r="EQD59" s="3112"/>
      <c r="EQE59" s="3112"/>
      <c r="EQF59" s="3112"/>
      <c r="EQG59" s="3112"/>
      <c r="EQH59" s="3112"/>
      <c r="EQI59" s="3112"/>
      <c r="EQJ59" s="3112"/>
      <c r="EQK59" s="3112"/>
      <c r="EQL59" s="3112"/>
      <c r="EQM59" s="3112"/>
      <c r="EQN59" s="3112"/>
      <c r="EQO59" s="3112"/>
      <c r="EQP59" s="3112"/>
      <c r="EQQ59" s="3112"/>
      <c r="EQR59" s="3112"/>
      <c r="EQS59" s="3112"/>
      <c r="EQT59" s="3112"/>
      <c r="EQU59" s="3112"/>
      <c r="EQV59" s="3112"/>
      <c r="EQW59" s="3112"/>
      <c r="EQX59" s="3112"/>
      <c r="EQY59" s="3112"/>
      <c r="EQZ59" s="3112"/>
      <c r="ERA59" s="3112"/>
      <c r="ERB59" s="3112"/>
      <c r="ERC59" s="3112"/>
      <c r="ERD59" s="3112"/>
      <c r="ERE59" s="3112"/>
      <c r="ERF59" s="3112"/>
      <c r="ERG59" s="3112"/>
      <c r="ERH59" s="3112"/>
      <c r="ERI59" s="3112"/>
      <c r="ERJ59" s="3112"/>
      <c r="ERK59" s="3112"/>
      <c r="ERL59" s="3112"/>
      <c r="ERM59" s="3112"/>
      <c r="ERN59" s="3112"/>
      <c r="ERO59" s="3112"/>
      <c r="ERP59" s="3112"/>
      <c r="ERQ59" s="3112"/>
      <c r="ERR59" s="3112"/>
      <c r="ERS59" s="3112"/>
      <c r="ERT59" s="3112"/>
      <c r="ERU59" s="3112"/>
      <c r="ERV59" s="3112"/>
      <c r="ERW59" s="3112"/>
      <c r="ERX59" s="3112"/>
      <c r="ERY59" s="3112"/>
      <c r="ERZ59" s="3112"/>
      <c r="ESA59" s="3112"/>
      <c r="ESB59" s="3112"/>
      <c r="ESC59" s="3112"/>
      <c r="ESD59" s="3112"/>
      <c r="ESE59" s="3112"/>
      <c r="ESF59" s="3112"/>
      <c r="ESG59" s="3112"/>
      <c r="ESH59" s="3112"/>
      <c r="ESI59" s="3112"/>
      <c r="ESJ59" s="3112"/>
      <c r="ESK59" s="3112"/>
      <c r="ESL59" s="3112"/>
      <c r="ESM59" s="3112"/>
      <c r="ESN59" s="3112"/>
      <c r="ESO59" s="3112"/>
      <c r="ESP59" s="3112"/>
      <c r="ESQ59" s="3112"/>
      <c r="ESR59" s="3112"/>
      <c r="ESS59" s="3112"/>
      <c r="EST59" s="3112"/>
      <c r="ESU59" s="3112"/>
      <c r="ESV59" s="3112"/>
      <c r="ESW59" s="3112"/>
      <c r="ESX59" s="3112"/>
      <c r="ESY59" s="3112"/>
      <c r="ESZ59" s="3112"/>
      <c r="ETA59" s="3112"/>
      <c r="ETB59" s="3112"/>
      <c r="ETC59" s="3112"/>
      <c r="ETD59" s="3112"/>
      <c r="ETE59" s="3112"/>
      <c r="ETF59" s="3112"/>
      <c r="ETG59" s="3112"/>
      <c r="ETH59" s="3112"/>
      <c r="ETI59" s="3112"/>
      <c r="ETJ59" s="3112"/>
      <c r="ETK59" s="3112"/>
      <c r="ETL59" s="3112"/>
      <c r="ETM59" s="3112"/>
      <c r="ETN59" s="3112"/>
      <c r="ETO59" s="3112"/>
      <c r="ETP59" s="3112"/>
      <c r="ETQ59" s="3112"/>
      <c r="ETR59" s="3112"/>
      <c r="ETS59" s="3112"/>
      <c r="ETT59" s="3112"/>
      <c r="ETU59" s="3112"/>
      <c r="ETV59" s="3112"/>
      <c r="ETW59" s="3112"/>
      <c r="ETX59" s="3112"/>
      <c r="ETY59" s="3112"/>
      <c r="ETZ59" s="3112"/>
      <c r="EUA59" s="3112"/>
      <c r="EUB59" s="3112"/>
      <c r="EUC59" s="3112"/>
      <c r="EUD59" s="3112"/>
      <c r="EUE59" s="3112"/>
      <c r="EUF59" s="3112"/>
      <c r="EUG59" s="3112"/>
      <c r="EUH59" s="3112"/>
      <c r="EUI59" s="3112"/>
      <c r="EUJ59" s="3112"/>
      <c r="EUK59" s="3112"/>
      <c r="EUL59" s="3112"/>
      <c r="EUM59" s="3112"/>
      <c r="EUN59" s="3112"/>
      <c r="EUO59" s="3112"/>
      <c r="EUP59" s="3112"/>
      <c r="EUQ59" s="3112"/>
      <c r="EUR59" s="3112"/>
      <c r="EUS59" s="3112"/>
      <c r="EUT59" s="3112"/>
      <c r="EUU59" s="3112"/>
      <c r="EUV59" s="3112"/>
      <c r="EUW59" s="3112"/>
      <c r="EUX59" s="3112"/>
      <c r="EUY59" s="3112"/>
      <c r="EUZ59" s="3112"/>
      <c r="EVA59" s="3112"/>
      <c r="EVB59" s="3112"/>
      <c r="EVC59" s="3112"/>
      <c r="EVD59" s="3112"/>
      <c r="EVE59" s="3112"/>
      <c r="EVF59" s="3112"/>
      <c r="EVG59" s="3112"/>
      <c r="EVH59" s="3112"/>
      <c r="EVI59" s="3112"/>
      <c r="EVJ59" s="3112"/>
      <c r="EVK59" s="3112"/>
      <c r="EVL59" s="3112"/>
      <c r="EVM59" s="3112"/>
      <c r="EVN59" s="3112"/>
      <c r="EVO59" s="3112"/>
      <c r="EVP59" s="3112"/>
      <c r="EVQ59" s="3112"/>
      <c r="EVR59" s="3112"/>
      <c r="EVS59" s="3112"/>
      <c r="EVT59" s="3112"/>
      <c r="EVU59" s="3112"/>
      <c r="EVV59" s="3112"/>
      <c r="EVW59" s="3112"/>
      <c r="EVX59" s="3112"/>
      <c r="EVY59" s="3112"/>
      <c r="EVZ59" s="3112"/>
      <c r="EWA59" s="3112"/>
      <c r="EWB59" s="3112"/>
      <c r="EWC59" s="3112"/>
      <c r="EWD59" s="3112"/>
      <c r="EWE59" s="3112"/>
      <c r="EWF59" s="3112"/>
      <c r="EWG59" s="3112"/>
      <c r="EWH59" s="3112"/>
      <c r="EWI59" s="3112"/>
      <c r="EWJ59" s="3112"/>
      <c r="EWK59" s="3112"/>
      <c r="EWL59" s="3112"/>
      <c r="EWM59" s="3112"/>
      <c r="EWN59" s="3112"/>
      <c r="EWO59" s="3112"/>
      <c r="EWP59" s="3112"/>
      <c r="EWQ59" s="3112"/>
      <c r="EWR59" s="3112"/>
      <c r="EWS59" s="3112"/>
      <c r="EWT59" s="3112"/>
      <c r="EWU59" s="3112"/>
      <c r="EWV59" s="3112"/>
      <c r="EWW59" s="3112"/>
      <c r="EWX59" s="3112"/>
      <c r="EWY59" s="3112"/>
      <c r="EWZ59" s="3112"/>
      <c r="EXA59" s="3112"/>
      <c r="EXB59" s="3112"/>
      <c r="EXC59" s="3112"/>
      <c r="EXD59" s="3112"/>
      <c r="EXE59" s="3112"/>
      <c r="EXF59" s="3112"/>
      <c r="EXG59" s="3112"/>
      <c r="EXH59" s="3112"/>
      <c r="EXI59" s="3112"/>
      <c r="EXJ59" s="3112"/>
      <c r="EXK59" s="3112"/>
      <c r="EXL59" s="3112"/>
      <c r="EXM59" s="3112"/>
      <c r="EXN59" s="3112"/>
      <c r="EXO59" s="3112"/>
      <c r="EXP59" s="3112"/>
      <c r="EXQ59" s="3112"/>
      <c r="EXR59" s="3112"/>
      <c r="EXS59" s="3112"/>
      <c r="EXT59" s="3112"/>
      <c r="EXU59" s="3112"/>
      <c r="EXV59" s="3112"/>
      <c r="EXW59" s="3112"/>
      <c r="EXX59" s="3112"/>
      <c r="EXY59" s="3112"/>
      <c r="EXZ59" s="3112"/>
      <c r="EYA59" s="3112"/>
      <c r="EYB59" s="3112"/>
      <c r="EYC59" s="3112"/>
      <c r="EYD59" s="3112"/>
      <c r="EYE59" s="3112"/>
      <c r="EYF59" s="3112"/>
      <c r="EYG59" s="3112"/>
      <c r="EYH59" s="3112"/>
      <c r="EYI59" s="3112"/>
      <c r="EYJ59" s="3112"/>
      <c r="EYK59" s="3112"/>
      <c r="EYL59" s="3112"/>
      <c r="EYM59" s="3112"/>
      <c r="EYN59" s="3112"/>
      <c r="EYO59" s="3112"/>
      <c r="EYP59" s="3112"/>
      <c r="EYQ59" s="3112"/>
      <c r="EYR59" s="3112"/>
      <c r="EYS59" s="3112"/>
      <c r="EYT59" s="3112"/>
      <c r="EYU59" s="3112"/>
      <c r="EYV59" s="3112"/>
      <c r="EYW59" s="3112"/>
      <c r="EYX59" s="3112"/>
      <c r="EYY59" s="3112"/>
      <c r="EYZ59" s="3112"/>
      <c r="EZA59" s="3112"/>
      <c r="EZB59" s="3112"/>
      <c r="EZC59" s="3112"/>
      <c r="EZD59" s="3112"/>
      <c r="EZE59" s="3112"/>
      <c r="EZF59" s="3112"/>
      <c r="EZG59" s="3112"/>
      <c r="EZH59" s="3112"/>
      <c r="EZI59" s="3112"/>
      <c r="EZJ59" s="3112"/>
      <c r="EZK59" s="3112"/>
      <c r="EZL59" s="3112"/>
      <c r="EZM59" s="3112"/>
      <c r="EZN59" s="3112"/>
      <c r="EZO59" s="3112"/>
      <c r="EZP59" s="3112"/>
      <c r="EZQ59" s="3112"/>
      <c r="EZR59" s="3112"/>
      <c r="EZS59" s="3112"/>
      <c r="EZT59" s="3112"/>
      <c r="EZU59" s="3112"/>
      <c r="EZV59" s="3112"/>
      <c r="EZW59" s="3112"/>
      <c r="EZX59" s="3112"/>
      <c r="EZY59" s="3112"/>
      <c r="EZZ59" s="3112"/>
      <c r="FAA59" s="3112"/>
      <c r="FAB59" s="3112"/>
      <c r="FAC59" s="3112"/>
      <c r="FAD59" s="3112"/>
      <c r="FAE59" s="3112"/>
      <c r="FAF59" s="3112"/>
      <c r="FAG59" s="3112"/>
      <c r="FAH59" s="3112"/>
      <c r="FAI59" s="3112"/>
      <c r="FAJ59" s="3112"/>
      <c r="FAK59" s="3112"/>
      <c r="FAL59" s="3112"/>
      <c r="FAM59" s="3112"/>
      <c r="FAN59" s="3112"/>
      <c r="FAO59" s="3112"/>
      <c r="FAP59" s="3112"/>
      <c r="FAQ59" s="3112"/>
      <c r="FAR59" s="3112"/>
      <c r="FAS59" s="3112"/>
      <c r="FAT59" s="3112"/>
      <c r="FAU59" s="3112"/>
      <c r="FAV59" s="3112"/>
      <c r="FAW59" s="3112"/>
      <c r="FAX59" s="3112"/>
      <c r="FAY59" s="3112"/>
      <c r="FAZ59" s="3112"/>
      <c r="FBA59" s="3112"/>
      <c r="FBB59" s="3112"/>
      <c r="FBC59" s="3112"/>
      <c r="FBD59" s="3112"/>
      <c r="FBE59" s="3112"/>
      <c r="FBF59" s="3112"/>
      <c r="FBG59" s="3112"/>
      <c r="FBH59" s="3112"/>
      <c r="FBI59" s="3112"/>
      <c r="FBJ59" s="3112"/>
      <c r="FBK59" s="3112"/>
      <c r="FBL59" s="3112"/>
      <c r="FBM59" s="3112"/>
      <c r="FBN59" s="3112"/>
      <c r="FBO59" s="3112"/>
      <c r="FBP59" s="3112"/>
      <c r="FBQ59" s="3112"/>
      <c r="FBR59" s="3112"/>
      <c r="FBS59" s="3112"/>
      <c r="FBT59" s="3112"/>
      <c r="FBU59" s="3112"/>
      <c r="FBV59" s="3112"/>
      <c r="FBW59" s="3112"/>
      <c r="FBX59" s="3112"/>
      <c r="FBY59" s="3112"/>
      <c r="FBZ59" s="3112"/>
      <c r="FCA59" s="3112"/>
      <c r="FCB59" s="3112"/>
      <c r="FCC59" s="3112"/>
      <c r="FCD59" s="3112"/>
      <c r="FCE59" s="3112"/>
      <c r="FCF59" s="3112"/>
      <c r="FCG59" s="3112"/>
      <c r="FCH59" s="3112"/>
      <c r="FCI59" s="3112"/>
      <c r="FCJ59" s="3112"/>
      <c r="FCK59" s="3112"/>
      <c r="FCL59" s="3112"/>
      <c r="FCM59" s="3112"/>
      <c r="FCN59" s="3112"/>
      <c r="FCO59" s="3112"/>
      <c r="FCP59" s="3112"/>
      <c r="FCQ59" s="3112"/>
      <c r="FCR59" s="3112"/>
      <c r="FCS59" s="3112"/>
      <c r="FCT59" s="3112"/>
      <c r="FCU59" s="3112"/>
      <c r="FCV59" s="3112"/>
      <c r="FCW59" s="3112"/>
      <c r="FCX59" s="3112"/>
      <c r="FCY59" s="3112"/>
      <c r="FCZ59" s="3112"/>
      <c r="FDA59" s="3112"/>
      <c r="FDB59" s="3112"/>
      <c r="FDC59" s="3112"/>
      <c r="FDD59" s="3112"/>
      <c r="FDE59" s="3112"/>
      <c r="FDF59" s="3112"/>
      <c r="FDG59" s="3112"/>
      <c r="FDH59" s="3112"/>
      <c r="FDI59" s="3112"/>
      <c r="FDJ59" s="3112"/>
      <c r="FDK59" s="3112"/>
      <c r="FDL59" s="3112"/>
      <c r="FDM59" s="3112"/>
      <c r="FDN59" s="3112"/>
      <c r="FDO59" s="3112"/>
      <c r="FDP59" s="3112"/>
      <c r="FDQ59" s="3112"/>
      <c r="FDR59" s="3112"/>
      <c r="FDS59" s="3112"/>
      <c r="FDT59" s="3112"/>
      <c r="FDU59" s="3112"/>
      <c r="FDV59" s="3112"/>
      <c r="FDW59" s="3112"/>
      <c r="FDX59" s="3112"/>
      <c r="FDY59" s="3112"/>
      <c r="FDZ59" s="3112"/>
      <c r="FEA59" s="3112"/>
      <c r="FEB59" s="3112"/>
      <c r="FEC59" s="3112"/>
      <c r="FED59" s="3112"/>
      <c r="FEE59" s="3112"/>
      <c r="FEF59" s="3112"/>
      <c r="FEG59" s="3112"/>
      <c r="FEH59" s="3112"/>
      <c r="FEI59" s="3112"/>
      <c r="FEJ59" s="3112"/>
      <c r="FEK59" s="3112"/>
      <c r="FEL59" s="3112"/>
      <c r="FEM59" s="3112"/>
      <c r="FEN59" s="3112"/>
      <c r="FEO59" s="3112"/>
      <c r="FEP59" s="3112"/>
      <c r="FEQ59" s="3112"/>
      <c r="FER59" s="3112"/>
      <c r="FES59" s="3112"/>
      <c r="FET59" s="3112"/>
      <c r="FEU59" s="3112"/>
      <c r="FEV59" s="3112"/>
      <c r="FEW59" s="3112"/>
      <c r="FEX59" s="3112"/>
      <c r="FEY59" s="3112"/>
      <c r="FEZ59" s="3112"/>
      <c r="FFA59" s="3112"/>
      <c r="FFB59" s="3112"/>
      <c r="FFC59" s="3112"/>
      <c r="FFD59" s="3112"/>
      <c r="FFE59" s="3112"/>
      <c r="FFF59" s="3112"/>
      <c r="FFG59" s="3112"/>
      <c r="FFH59" s="3112"/>
      <c r="FFI59" s="3112"/>
      <c r="FFJ59" s="3112"/>
      <c r="FFK59" s="3112"/>
      <c r="FFL59" s="3112"/>
      <c r="FFM59" s="3112"/>
      <c r="FFN59" s="3112"/>
      <c r="FFO59" s="3112"/>
      <c r="FFP59" s="3112"/>
      <c r="FFQ59" s="3112"/>
      <c r="FFR59" s="3112"/>
      <c r="FFS59" s="3112"/>
      <c r="FFT59" s="3112"/>
      <c r="FFU59" s="3112"/>
      <c r="FFV59" s="3112"/>
      <c r="FFW59" s="3112"/>
      <c r="FFX59" s="3112"/>
      <c r="FFY59" s="3112"/>
      <c r="FFZ59" s="3112"/>
      <c r="FGA59" s="3112"/>
      <c r="FGB59" s="3112"/>
      <c r="FGC59" s="3112"/>
      <c r="FGD59" s="3112"/>
      <c r="FGE59" s="3112"/>
      <c r="FGF59" s="3112"/>
      <c r="FGG59" s="3112"/>
      <c r="FGH59" s="3112"/>
      <c r="FGI59" s="3112"/>
      <c r="FGJ59" s="3112"/>
      <c r="FGK59" s="3112"/>
      <c r="FGL59" s="3112"/>
      <c r="FGM59" s="3112"/>
      <c r="FGN59" s="3112"/>
      <c r="FGO59" s="3112"/>
      <c r="FGP59" s="3112"/>
      <c r="FGQ59" s="3112"/>
      <c r="FGR59" s="3112"/>
      <c r="FGS59" s="3112"/>
      <c r="FGT59" s="3112"/>
      <c r="FGU59" s="3112"/>
      <c r="FGV59" s="3112"/>
      <c r="FGW59" s="3112"/>
      <c r="FGX59" s="3112"/>
      <c r="FGY59" s="3112"/>
      <c r="FGZ59" s="3112"/>
      <c r="FHA59" s="3112"/>
      <c r="FHB59" s="3112"/>
      <c r="FHC59" s="3112"/>
      <c r="FHD59" s="3112"/>
      <c r="FHE59" s="3112"/>
      <c r="FHF59" s="3112"/>
      <c r="FHG59" s="3112"/>
      <c r="FHH59" s="3112"/>
      <c r="FHI59" s="3112"/>
      <c r="FHJ59" s="3112"/>
      <c r="FHK59" s="3112"/>
      <c r="FHL59" s="3112"/>
      <c r="FHM59" s="3112"/>
      <c r="FHN59" s="3112"/>
      <c r="FHO59" s="3112"/>
      <c r="FHP59" s="3112"/>
      <c r="FHQ59" s="3112"/>
      <c r="FHR59" s="3112"/>
      <c r="FHS59" s="3112"/>
      <c r="FHT59" s="3112"/>
      <c r="FHU59" s="3112"/>
      <c r="FHV59" s="3112"/>
      <c r="FHW59" s="3112"/>
      <c r="FHX59" s="3112"/>
      <c r="FHY59" s="3112"/>
      <c r="FHZ59" s="3112"/>
      <c r="FIA59" s="3112"/>
      <c r="FIB59" s="3112"/>
      <c r="FIC59" s="3112"/>
      <c r="FID59" s="3112"/>
      <c r="FIE59" s="3112"/>
      <c r="FIF59" s="3112"/>
      <c r="FIG59" s="3112"/>
      <c r="FIH59" s="3112"/>
      <c r="FII59" s="3112"/>
      <c r="FIJ59" s="3112"/>
      <c r="FIK59" s="3112"/>
      <c r="FIL59" s="3112"/>
      <c r="FIM59" s="3112"/>
      <c r="FIN59" s="3112"/>
      <c r="FIO59" s="3112"/>
      <c r="FIP59" s="3112"/>
      <c r="FIQ59" s="3112"/>
      <c r="FIR59" s="3112"/>
      <c r="FIS59" s="3112"/>
      <c r="FIT59" s="3112"/>
      <c r="FIU59" s="3112"/>
      <c r="FIV59" s="3112"/>
      <c r="FIW59" s="3112"/>
      <c r="FIX59" s="3112"/>
      <c r="FIY59" s="3112"/>
      <c r="FIZ59" s="3112"/>
      <c r="FJA59" s="3112"/>
      <c r="FJB59" s="3112"/>
      <c r="FJC59" s="3112"/>
      <c r="FJD59" s="3112"/>
      <c r="FJE59" s="3112"/>
      <c r="FJF59" s="3112"/>
      <c r="FJG59" s="3112"/>
      <c r="FJH59" s="3112"/>
      <c r="FJI59" s="3112"/>
      <c r="FJJ59" s="3112"/>
      <c r="FJK59" s="3112"/>
      <c r="FJL59" s="3112"/>
      <c r="FJM59" s="3112"/>
      <c r="FJN59" s="3112"/>
      <c r="FJO59" s="3112"/>
      <c r="FJP59" s="3112"/>
      <c r="FJQ59" s="3112"/>
      <c r="FJR59" s="3112"/>
      <c r="FJS59" s="3112"/>
      <c r="FJT59" s="3112"/>
      <c r="FJU59" s="3112"/>
      <c r="FJV59" s="3112"/>
      <c r="FJW59" s="3112"/>
      <c r="FJX59" s="3112"/>
      <c r="FJY59" s="3112"/>
      <c r="FJZ59" s="3112"/>
      <c r="FKA59" s="3112"/>
      <c r="FKB59" s="3112"/>
      <c r="FKC59" s="3112"/>
      <c r="FKD59" s="3112"/>
      <c r="FKE59" s="3112"/>
      <c r="FKF59" s="3112"/>
      <c r="FKG59" s="3112"/>
      <c r="FKH59" s="3112"/>
      <c r="FKI59" s="3112"/>
      <c r="FKJ59" s="3112"/>
      <c r="FKK59" s="3112"/>
      <c r="FKL59" s="3112"/>
      <c r="FKM59" s="3112"/>
      <c r="FKN59" s="3112"/>
      <c r="FKO59" s="3112"/>
      <c r="FKP59" s="3112"/>
      <c r="FKQ59" s="3112"/>
      <c r="FKR59" s="3112"/>
      <c r="FKS59" s="3112"/>
      <c r="FKT59" s="3112"/>
      <c r="FKU59" s="3112"/>
      <c r="FKV59" s="3112"/>
      <c r="FKW59" s="3112"/>
      <c r="FKX59" s="3112"/>
      <c r="FKY59" s="3112"/>
      <c r="FKZ59" s="3112"/>
      <c r="FLA59" s="3112"/>
      <c r="FLB59" s="3112"/>
      <c r="FLC59" s="3112"/>
      <c r="FLD59" s="3112"/>
      <c r="FLE59" s="3112"/>
      <c r="FLF59" s="3112"/>
      <c r="FLG59" s="3112"/>
      <c r="FLH59" s="3112"/>
      <c r="FLI59" s="3112"/>
      <c r="FLJ59" s="3112"/>
      <c r="FLK59" s="3112"/>
      <c r="FLL59" s="3112"/>
      <c r="FLM59" s="3112"/>
      <c r="FLN59" s="3112"/>
      <c r="FLO59" s="3112"/>
      <c r="FLP59" s="3112"/>
      <c r="FLQ59" s="3112"/>
      <c r="FLR59" s="3112"/>
      <c r="FLS59" s="3112"/>
      <c r="FLT59" s="3112"/>
      <c r="FLU59" s="3112"/>
      <c r="FLV59" s="3112"/>
      <c r="FLW59" s="3112"/>
      <c r="FLX59" s="3112"/>
      <c r="FLY59" s="3112"/>
      <c r="FLZ59" s="3112"/>
      <c r="FMA59" s="3112"/>
      <c r="FMB59" s="3112"/>
      <c r="FMC59" s="3112"/>
      <c r="FMD59" s="3112"/>
      <c r="FME59" s="3112"/>
      <c r="FMF59" s="3112"/>
      <c r="FMG59" s="3112"/>
      <c r="FMH59" s="3112"/>
      <c r="FMI59" s="3112"/>
      <c r="FMJ59" s="3112"/>
      <c r="FMK59" s="3112"/>
      <c r="FML59" s="3112"/>
      <c r="FMM59" s="3112"/>
      <c r="FMN59" s="3112"/>
      <c r="FMO59" s="3112"/>
      <c r="FMP59" s="3112"/>
      <c r="FMQ59" s="3112"/>
      <c r="FMR59" s="3112"/>
      <c r="FMS59" s="3112"/>
      <c r="FMT59" s="3112"/>
      <c r="FMU59" s="3112"/>
      <c r="FMV59" s="3112"/>
      <c r="FMW59" s="3112"/>
      <c r="FMX59" s="3112"/>
      <c r="FMY59" s="3112"/>
      <c r="FMZ59" s="3112"/>
      <c r="FNA59" s="3112"/>
      <c r="FNB59" s="3112"/>
      <c r="FNC59" s="3112"/>
      <c r="FND59" s="3112"/>
      <c r="FNE59" s="3112"/>
      <c r="FNF59" s="3112"/>
      <c r="FNG59" s="3112"/>
      <c r="FNH59" s="3112"/>
      <c r="FNI59" s="3112"/>
      <c r="FNJ59" s="3112"/>
      <c r="FNK59" s="3112"/>
      <c r="FNL59" s="3112"/>
      <c r="FNM59" s="3112"/>
      <c r="FNN59" s="3112"/>
      <c r="FNO59" s="3112"/>
      <c r="FNP59" s="3112"/>
      <c r="FNQ59" s="3112"/>
      <c r="FNR59" s="3112"/>
      <c r="FNS59" s="3112"/>
      <c r="FNT59" s="3112"/>
      <c r="FNU59" s="3112"/>
      <c r="FNV59" s="3112"/>
      <c r="FNW59" s="3112"/>
      <c r="FNX59" s="3112"/>
      <c r="FNY59" s="3112"/>
      <c r="FNZ59" s="3112"/>
      <c r="FOA59" s="3112"/>
      <c r="FOB59" s="3112"/>
      <c r="FOC59" s="3112"/>
      <c r="FOD59" s="3112"/>
      <c r="FOE59" s="3112"/>
      <c r="FOF59" s="3112"/>
      <c r="FOG59" s="3112"/>
      <c r="FOH59" s="3112"/>
      <c r="FOI59" s="3112"/>
      <c r="FOJ59" s="3112"/>
      <c r="FOK59" s="3112"/>
      <c r="FOL59" s="3112"/>
      <c r="FOM59" s="3112"/>
      <c r="FON59" s="3112"/>
      <c r="FOO59" s="3112"/>
      <c r="FOP59" s="3112"/>
      <c r="FOQ59" s="3112"/>
      <c r="FOR59" s="3112"/>
      <c r="FOS59" s="3112"/>
      <c r="FOT59" s="3112"/>
      <c r="FOU59" s="3112"/>
      <c r="FOV59" s="3112"/>
      <c r="FOW59" s="3112"/>
      <c r="FOX59" s="3112"/>
      <c r="FOY59" s="3112"/>
      <c r="FOZ59" s="3112"/>
      <c r="FPA59" s="3112"/>
      <c r="FPB59" s="3112"/>
      <c r="FPC59" s="3112"/>
      <c r="FPD59" s="3112"/>
      <c r="FPE59" s="3112"/>
      <c r="FPF59" s="3112"/>
      <c r="FPG59" s="3112"/>
      <c r="FPH59" s="3112"/>
      <c r="FPI59" s="3112"/>
      <c r="FPJ59" s="3112"/>
      <c r="FPK59" s="3112"/>
      <c r="FPL59" s="3112"/>
      <c r="FPM59" s="3112"/>
      <c r="FPN59" s="3112"/>
      <c r="FPO59" s="3112"/>
      <c r="FPP59" s="3112"/>
      <c r="FPQ59" s="3112"/>
      <c r="FPR59" s="3112"/>
      <c r="FPS59" s="3112"/>
      <c r="FPT59" s="3112"/>
      <c r="FPU59" s="3112"/>
      <c r="FPV59" s="3112"/>
      <c r="FPW59" s="3112"/>
      <c r="FPX59" s="3112"/>
      <c r="FPY59" s="3112"/>
      <c r="FPZ59" s="3112"/>
      <c r="FQA59" s="3112"/>
      <c r="FQB59" s="3112"/>
      <c r="FQC59" s="3112"/>
      <c r="FQD59" s="3112"/>
      <c r="FQE59" s="3112"/>
      <c r="FQF59" s="3112"/>
      <c r="FQG59" s="3112"/>
      <c r="FQH59" s="3112"/>
      <c r="FQI59" s="3112"/>
      <c r="FQJ59" s="3112"/>
      <c r="FQK59" s="3112"/>
      <c r="FQL59" s="3112"/>
      <c r="FQM59" s="3112"/>
      <c r="FQN59" s="3112"/>
      <c r="FQO59" s="3112"/>
      <c r="FQP59" s="3112"/>
      <c r="FQQ59" s="3112"/>
      <c r="FQR59" s="3112"/>
      <c r="FQS59" s="3112"/>
      <c r="FQT59" s="3112"/>
      <c r="FQU59" s="3112"/>
      <c r="FQV59" s="3112"/>
      <c r="FQW59" s="3112"/>
      <c r="FQX59" s="3112"/>
      <c r="FQY59" s="3112"/>
      <c r="FQZ59" s="3112"/>
      <c r="FRA59" s="3112"/>
      <c r="FRB59" s="3112"/>
      <c r="FRC59" s="3112"/>
      <c r="FRD59" s="3112"/>
      <c r="FRE59" s="3112"/>
      <c r="FRF59" s="3112"/>
      <c r="FRG59" s="3112"/>
      <c r="FRH59" s="3112"/>
      <c r="FRI59" s="3112"/>
      <c r="FRJ59" s="3112"/>
      <c r="FRK59" s="3112"/>
      <c r="FRL59" s="3112"/>
      <c r="FRM59" s="3112"/>
      <c r="FRN59" s="3112"/>
      <c r="FRO59" s="3112"/>
      <c r="FRP59" s="3112"/>
      <c r="FRQ59" s="3112"/>
      <c r="FRR59" s="3112"/>
      <c r="FRS59" s="3112"/>
      <c r="FRT59" s="3112"/>
      <c r="FRU59" s="3112"/>
      <c r="FRV59" s="3112"/>
      <c r="FRW59" s="3112"/>
      <c r="FRX59" s="3112"/>
      <c r="FRY59" s="3112"/>
      <c r="FRZ59" s="3112"/>
      <c r="FSA59" s="3112"/>
      <c r="FSB59" s="3112"/>
      <c r="FSC59" s="3112"/>
      <c r="FSD59" s="3112"/>
      <c r="FSE59" s="3112"/>
      <c r="FSF59" s="3112"/>
      <c r="FSG59" s="3112"/>
      <c r="FSH59" s="3112"/>
      <c r="FSI59" s="3112"/>
      <c r="FSJ59" s="3112"/>
      <c r="FSK59" s="3112"/>
      <c r="FSL59" s="3112"/>
      <c r="FSM59" s="3112"/>
      <c r="FSN59" s="3112"/>
      <c r="FSO59" s="3112"/>
      <c r="FSP59" s="3112"/>
      <c r="FSQ59" s="3112"/>
      <c r="FSR59" s="3112"/>
      <c r="FSS59" s="3112"/>
      <c r="FST59" s="3112"/>
      <c r="FSU59" s="3112"/>
      <c r="FSV59" s="3112"/>
      <c r="FSW59" s="3112"/>
      <c r="FSX59" s="3112"/>
      <c r="FSY59" s="3112"/>
      <c r="FSZ59" s="3112"/>
      <c r="FTA59" s="3112"/>
      <c r="FTB59" s="3112"/>
      <c r="FTC59" s="3112"/>
      <c r="FTD59" s="3112"/>
      <c r="FTE59" s="3112"/>
      <c r="FTF59" s="3112"/>
      <c r="FTG59" s="3112"/>
      <c r="FTH59" s="3112"/>
      <c r="FTI59" s="3112"/>
      <c r="FTJ59" s="3112"/>
      <c r="FTK59" s="3112"/>
      <c r="FTL59" s="3112"/>
      <c r="FTM59" s="3112"/>
      <c r="FTN59" s="3112"/>
      <c r="FTO59" s="3112"/>
      <c r="FTP59" s="3112"/>
      <c r="FTQ59" s="3112"/>
      <c r="FTR59" s="3112"/>
      <c r="FTS59" s="3112"/>
      <c r="FTT59" s="3112"/>
      <c r="FTU59" s="3112"/>
      <c r="FTV59" s="3112"/>
      <c r="FTW59" s="3112"/>
      <c r="FTX59" s="3112"/>
      <c r="FTY59" s="3112"/>
      <c r="FTZ59" s="3112"/>
      <c r="FUA59" s="3112"/>
      <c r="FUB59" s="3112"/>
      <c r="FUC59" s="3112"/>
      <c r="FUD59" s="3112"/>
      <c r="FUE59" s="3112"/>
      <c r="FUF59" s="3112"/>
      <c r="FUG59" s="3112"/>
      <c r="FUH59" s="3112"/>
      <c r="FUI59" s="3112"/>
      <c r="FUJ59" s="3112"/>
      <c r="FUK59" s="3112"/>
      <c r="FUL59" s="3112"/>
      <c r="FUM59" s="3112"/>
      <c r="FUN59" s="3112"/>
      <c r="FUO59" s="3112"/>
      <c r="FUP59" s="3112"/>
      <c r="FUQ59" s="3112"/>
      <c r="FUR59" s="3112"/>
      <c r="FUS59" s="3112"/>
      <c r="FUT59" s="3112"/>
      <c r="FUU59" s="3112"/>
      <c r="FUV59" s="3112"/>
      <c r="FUW59" s="3112"/>
      <c r="FUX59" s="3112"/>
      <c r="FUY59" s="3112"/>
      <c r="FUZ59" s="3112"/>
      <c r="FVA59" s="3112"/>
      <c r="FVB59" s="3112"/>
      <c r="FVC59" s="3112"/>
      <c r="FVD59" s="3112"/>
      <c r="FVE59" s="3112"/>
      <c r="FVF59" s="3112"/>
      <c r="FVG59" s="3112"/>
      <c r="FVH59" s="3112"/>
      <c r="FVI59" s="3112"/>
      <c r="FVJ59" s="3112"/>
      <c r="FVK59" s="3112"/>
      <c r="FVL59" s="3112"/>
      <c r="FVM59" s="3112"/>
      <c r="FVN59" s="3112"/>
      <c r="FVO59" s="3112"/>
      <c r="FVP59" s="3112"/>
      <c r="FVQ59" s="3112"/>
      <c r="FVR59" s="3112"/>
      <c r="FVS59" s="3112"/>
      <c r="FVT59" s="3112"/>
      <c r="FVU59" s="3112"/>
      <c r="FVV59" s="3112"/>
      <c r="FVW59" s="3112"/>
      <c r="FVX59" s="3112"/>
      <c r="FVY59" s="3112"/>
      <c r="FVZ59" s="3112"/>
      <c r="FWA59" s="3112"/>
      <c r="FWB59" s="3112"/>
      <c r="FWC59" s="3112"/>
      <c r="FWD59" s="3112"/>
      <c r="FWE59" s="3112"/>
      <c r="FWF59" s="3112"/>
      <c r="FWG59" s="3112"/>
      <c r="FWH59" s="3112"/>
      <c r="FWI59" s="3112"/>
      <c r="FWJ59" s="3112"/>
      <c r="FWK59" s="3112"/>
      <c r="FWL59" s="3112"/>
      <c r="FWM59" s="3112"/>
      <c r="FWN59" s="3112"/>
      <c r="FWO59" s="3112"/>
      <c r="FWP59" s="3112"/>
      <c r="FWQ59" s="3112"/>
      <c r="FWR59" s="3112"/>
      <c r="FWS59" s="3112"/>
      <c r="FWT59" s="3112"/>
      <c r="FWU59" s="3112"/>
      <c r="FWV59" s="3112"/>
      <c r="FWW59" s="3112"/>
      <c r="FWX59" s="3112"/>
      <c r="FWY59" s="3112"/>
      <c r="FWZ59" s="3112"/>
      <c r="FXA59" s="3112"/>
      <c r="FXB59" s="3112"/>
      <c r="FXC59" s="3112"/>
      <c r="FXD59" s="3112"/>
      <c r="FXE59" s="3112"/>
      <c r="FXF59" s="3112"/>
      <c r="FXG59" s="3112"/>
      <c r="FXH59" s="3112"/>
      <c r="FXI59" s="3112"/>
      <c r="FXJ59" s="3112"/>
      <c r="FXK59" s="3112"/>
      <c r="FXL59" s="3112"/>
      <c r="FXM59" s="3112"/>
      <c r="FXN59" s="3112"/>
      <c r="FXO59" s="3112"/>
      <c r="FXP59" s="3112"/>
      <c r="FXQ59" s="3112"/>
      <c r="FXR59" s="3112"/>
      <c r="FXS59" s="3112"/>
      <c r="FXT59" s="3112"/>
      <c r="FXU59" s="3112"/>
      <c r="FXV59" s="3112"/>
      <c r="FXW59" s="3112"/>
      <c r="FXX59" s="3112"/>
      <c r="FXY59" s="3112"/>
      <c r="FXZ59" s="3112"/>
      <c r="FYA59" s="3112"/>
      <c r="FYB59" s="3112"/>
      <c r="FYC59" s="3112"/>
      <c r="FYD59" s="3112"/>
      <c r="FYE59" s="3112"/>
      <c r="FYF59" s="3112"/>
      <c r="FYG59" s="3112"/>
      <c r="FYH59" s="3112"/>
      <c r="FYI59" s="3112"/>
      <c r="FYJ59" s="3112"/>
      <c r="FYK59" s="3112"/>
      <c r="FYL59" s="3112"/>
      <c r="FYM59" s="3112"/>
      <c r="FYN59" s="3112"/>
      <c r="FYO59" s="3112"/>
      <c r="FYP59" s="3112"/>
      <c r="FYQ59" s="3112"/>
      <c r="FYR59" s="3112"/>
      <c r="FYS59" s="3112"/>
      <c r="FYT59" s="3112"/>
      <c r="FYU59" s="3112"/>
      <c r="FYV59" s="3112"/>
      <c r="FYW59" s="3112"/>
      <c r="FYX59" s="3112"/>
      <c r="FYY59" s="3112"/>
      <c r="FYZ59" s="3112"/>
      <c r="FZA59" s="3112"/>
      <c r="FZB59" s="3112"/>
      <c r="FZC59" s="3112"/>
      <c r="FZD59" s="3112"/>
      <c r="FZE59" s="3112"/>
      <c r="FZF59" s="3112"/>
      <c r="FZG59" s="3112"/>
      <c r="FZH59" s="3112"/>
      <c r="FZI59" s="3112"/>
      <c r="FZJ59" s="3112"/>
      <c r="FZK59" s="3112"/>
      <c r="FZL59" s="3112"/>
      <c r="FZM59" s="3112"/>
      <c r="FZN59" s="3112"/>
      <c r="FZO59" s="3112"/>
      <c r="FZP59" s="3112"/>
      <c r="FZQ59" s="3112"/>
      <c r="FZR59" s="3112"/>
      <c r="FZS59" s="3112"/>
      <c r="FZT59" s="3112"/>
      <c r="FZU59" s="3112"/>
      <c r="FZV59" s="3112"/>
      <c r="FZW59" s="3112"/>
      <c r="FZX59" s="3112"/>
      <c r="FZY59" s="3112"/>
      <c r="FZZ59" s="3112"/>
      <c r="GAA59" s="3112"/>
      <c r="GAB59" s="3112"/>
      <c r="GAC59" s="3112"/>
      <c r="GAD59" s="3112"/>
      <c r="GAE59" s="3112"/>
      <c r="GAF59" s="3112"/>
      <c r="GAG59" s="3112"/>
      <c r="GAH59" s="3112"/>
      <c r="GAI59" s="3112"/>
      <c r="GAJ59" s="3112"/>
      <c r="GAK59" s="3112"/>
      <c r="GAL59" s="3112"/>
      <c r="GAM59" s="3112"/>
      <c r="GAN59" s="3112"/>
      <c r="GAO59" s="3112"/>
      <c r="GAP59" s="3112"/>
      <c r="GAQ59" s="3112"/>
      <c r="GAR59" s="3112"/>
      <c r="GAS59" s="3112"/>
      <c r="GAT59" s="3112"/>
      <c r="GAU59" s="3112"/>
      <c r="GAV59" s="3112"/>
      <c r="GAW59" s="3112"/>
      <c r="GAX59" s="3112"/>
      <c r="GAY59" s="3112"/>
      <c r="GAZ59" s="3112"/>
      <c r="GBA59" s="3112"/>
      <c r="GBB59" s="3112"/>
      <c r="GBC59" s="3112"/>
      <c r="GBD59" s="3112"/>
      <c r="GBE59" s="3112"/>
      <c r="GBF59" s="3112"/>
      <c r="GBG59" s="3112"/>
      <c r="GBH59" s="3112"/>
      <c r="GBI59" s="3112"/>
      <c r="GBJ59" s="3112"/>
      <c r="GBK59" s="3112"/>
      <c r="GBL59" s="3112"/>
      <c r="GBM59" s="3112"/>
      <c r="GBN59" s="3112"/>
      <c r="GBO59" s="3112"/>
      <c r="GBP59" s="3112"/>
      <c r="GBQ59" s="3112"/>
      <c r="GBR59" s="3112"/>
      <c r="GBS59" s="3112"/>
      <c r="GBT59" s="3112"/>
      <c r="GBU59" s="3112"/>
      <c r="GBV59" s="3112"/>
      <c r="GBW59" s="3112"/>
      <c r="GBX59" s="3112"/>
      <c r="GBY59" s="3112"/>
      <c r="GBZ59" s="3112"/>
      <c r="GCA59" s="3112"/>
      <c r="GCB59" s="3112"/>
      <c r="GCC59" s="3112"/>
      <c r="GCD59" s="3112"/>
      <c r="GCE59" s="3112"/>
      <c r="GCF59" s="3112"/>
      <c r="GCG59" s="3112"/>
      <c r="GCH59" s="3112"/>
      <c r="GCI59" s="3112"/>
      <c r="GCJ59" s="3112"/>
      <c r="GCK59" s="3112"/>
      <c r="GCL59" s="3112"/>
      <c r="GCM59" s="3112"/>
      <c r="GCN59" s="3112"/>
      <c r="GCO59" s="3112"/>
      <c r="GCP59" s="3112"/>
      <c r="GCQ59" s="3112"/>
      <c r="GCR59" s="3112"/>
      <c r="GCS59" s="3112"/>
      <c r="GCT59" s="3112"/>
      <c r="GCU59" s="3112"/>
      <c r="GCV59" s="3112"/>
      <c r="GCW59" s="3112"/>
      <c r="GCX59" s="3112"/>
      <c r="GCY59" s="3112"/>
      <c r="GCZ59" s="3112"/>
      <c r="GDA59" s="3112"/>
      <c r="GDB59" s="3112"/>
      <c r="GDC59" s="3112"/>
      <c r="GDD59" s="3112"/>
      <c r="GDE59" s="3112"/>
      <c r="GDF59" s="3112"/>
      <c r="GDG59" s="3112"/>
      <c r="GDH59" s="3112"/>
      <c r="GDI59" s="3112"/>
      <c r="GDJ59" s="3112"/>
      <c r="GDK59" s="3112"/>
      <c r="GDL59" s="3112"/>
      <c r="GDM59" s="3112"/>
      <c r="GDN59" s="3112"/>
      <c r="GDO59" s="3112"/>
      <c r="GDP59" s="3112"/>
      <c r="GDQ59" s="3112"/>
      <c r="GDR59" s="3112"/>
      <c r="GDS59" s="3112"/>
      <c r="GDT59" s="3112"/>
      <c r="GDU59" s="3112"/>
      <c r="GDV59" s="3112"/>
      <c r="GDW59" s="3112"/>
      <c r="GDX59" s="3112"/>
      <c r="GDY59" s="3112"/>
      <c r="GDZ59" s="3112"/>
      <c r="GEA59" s="3112"/>
      <c r="GEB59" s="3112"/>
      <c r="GEC59" s="3112"/>
      <c r="GED59" s="3112"/>
      <c r="GEE59" s="3112"/>
      <c r="GEF59" s="3112"/>
      <c r="GEG59" s="3112"/>
      <c r="GEH59" s="3112"/>
      <c r="GEI59" s="3112"/>
      <c r="GEJ59" s="3112"/>
      <c r="GEK59" s="3112"/>
      <c r="GEL59" s="3112"/>
      <c r="GEM59" s="3112"/>
      <c r="GEN59" s="3112"/>
      <c r="GEO59" s="3112"/>
      <c r="GEP59" s="3112"/>
      <c r="GEQ59" s="3112"/>
      <c r="GER59" s="3112"/>
      <c r="GES59" s="3112"/>
      <c r="GET59" s="3112"/>
      <c r="GEU59" s="3112"/>
      <c r="GEV59" s="3112"/>
      <c r="GEW59" s="3112"/>
      <c r="GEX59" s="3112"/>
      <c r="GEY59" s="3112"/>
      <c r="GEZ59" s="3112"/>
      <c r="GFA59" s="3112"/>
      <c r="GFB59" s="3112"/>
      <c r="GFC59" s="3112"/>
      <c r="GFD59" s="3112"/>
      <c r="GFE59" s="3112"/>
      <c r="GFF59" s="3112"/>
      <c r="GFG59" s="3112"/>
      <c r="GFH59" s="3112"/>
      <c r="GFI59" s="3112"/>
      <c r="GFJ59" s="3112"/>
      <c r="GFK59" s="3112"/>
      <c r="GFL59" s="3112"/>
      <c r="GFM59" s="3112"/>
      <c r="GFN59" s="3112"/>
      <c r="GFO59" s="3112"/>
      <c r="GFP59" s="3112"/>
      <c r="GFQ59" s="3112"/>
      <c r="GFR59" s="3112"/>
      <c r="GFS59" s="3112"/>
      <c r="GFT59" s="3112"/>
      <c r="GFU59" s="3112"/>
      <c r="GFV59" s="3112"/>
      <c r="GFW59" s="3112"/>
      <c r="GFX59" s="3112"/>
      <c r="GFY59" s="3112"/>
      <c r="GFZ59" s="3112"/>
      <c r="GGA59" s="3112"/>
      <c r="GGB59" s="3112"/>
      <c r="GGC59" s="3112"/>
      <c r="GGD59" s="3112"/>
      <c r="GGE59" s="3112"/>
      <c r="GGF59" s="3112"/>
      <c r="GGG59" s="3112"/>
      <c r="GGH59" s="3112"/>
      <c r="GGI59" s="3112"/>
      <c r="GGJ59" s="3112"/>
      <c r="GGK59" s="3112"/>
      <c r="GGL59" s="3112"/>
      <c r="GGM59" s="3112"/>
      <c r="GGN59" s="3112"/>
      <c r="GGO59" s="3112"/>
      <c r="GGP59" s="3112"/>
      <c r="GGQ59" s="3112"/>
      <c r="GGR59" s="3112"/>
      <c r="GGS59" s="3112"/>
      <c r="GGT59" s="3112"/>
      <c r="GGU59" s="3112"/>
      <c r="GGV59" s="3112"/>
      <c r="GGW59" s="3112"/>
      <c r="GGX59" s="3112"/>
      <c r="GGY59" s="3112"/>
      <c r="GGZ59" s="3112"/>
      <c r="GHA59" s="3112"/>
      <c r="GHB59" s="3112"/>
      <c r="GHC59" s="3112"/>
      <c r="GHD59" s="3112"/>
      <c r="GHE59" s="3112"/>
      <c r="GHF59" s="3112"/>
      <c r="GHG59" s="3112"/>
      <c r="GHH59" s="3112"/>
      <c r="GHI59" s="3112"/>
      <c r="GHJ59" s="3112"/>
      <c r="GHK59" s="3112"/>
      <c r="GHL59" s="3112"/>
      <c r="GHM59" s="3112"/>
      <c r="GHN59" s="3112"/>
      <c r="GHO59" s="3112"/>
      <c r="GHP59" s="3112"/>
      <c r="GHQ59" s="3112"/>
      <c r="GHR59" s="3112"/>
      <c r="GHS59" s="3112"/>
      <c r="GHT59" s="3112"/>
      <c r="GHU59" s="3112"/>
      <c r="GHV59" s="3112"/>
      <c r="GHW59" s="3112"/>
      <c r="GHX59" s="3112"/>
      <c r="GHY59" s="3112"/>
      <c r="GHZ59" s="3112"/>
      <c r="GIA59" s="3112"/>
      <c r="GIB59" s="3112"/>
      <c r="GIC59" s="3112"/>
      <c r="GID59" s="3112"/>
      <c r="GIE59" s="3112"/>
      <c r="GIF59" s="3112"/>
      <c r="GIG59" s="3112"/>
      <c r="GIH59" s="3112"/>
      <c r="GII59" s="3112"/>
      <c r="GIJ59" s="3112"/>
      <c r="GIK59" s="3112"/>
      <c r="GIL59" s="3112"/>
      <c r="GIM59" s="3112"/>
      <c r="GIN59" s="3112"/>
      <c r="GIO59" s="3112"/>
      <c r="GIP59" s="3112"/>
      <c r="GIQ59" s="3112"/>
      <c r="GIR59" s="3112"/>
      <c r="GIS59" s="3112"/>
      <c r="GIT59" s="3112"/>
      <c r="GIU59" s="3112"/>
      <c r="GIV59" s="3112"/>
      <c r="GIW59" s="3112"/>
      <c r="GIX59" s="3112"/>
      <c r="GIY59" s="3112"/>
      <c r="GIZ59" s="3112"/>
      <c r="GJA59" s="3112"/>
      <c r="GJB59" s="3112"/>
      <c r="GJC59" s="3112"/>
      <c r="GJD59" s="3112"/>
      <c r="GJE59" s="3112"/>
      <c r="GJF59" s="3112"/>
      <c r="GJG59" s="3112"/>
      <c r="GJH59" s="3112"/>
      <c r="GJI59" s="3112"/>
      <c r="GJJ59" s="3112"/>
      <c r="GJK59" s="3112"/>
      <c r="GJL59" s="3112"/>
      <c r="GJM59" s="3112"/>
      <c r="GJN59" s="3112"/>
      <c r="GJO59" s="3112"/>
      <c r="GJP59" s="3112"/>
      <c r="GJQ59" s="3112"/>
      <c r="GJR59" s="3112"/>
      <c r="GJS59" s="3112"/>
      <c r="GJT59" s="3112"/>
      <c r="GJU59" s="3112"/>
      <c r="GJV59" s="3112"/>
      <c r="GJW59" s="3112"/>
      <c r="GJX59" s="3112"/>
      <c r="GJY59" s="3112"/>
      <c r="GJZ59" s="3112"/>
      <c r="GKA59" s="3112"/>
      <c r="GKB59" s="3112"/>
      <c r="GKC59" s="3112"/>
      <c r="GKD59" s="3112"/>
      <c r="GKE59" s="3112"/>
      <c r="GKF59" s="3112"/>
      <c r="GKG59" s="3112"/>
      <c r="GKH59" s="3112"/>
      <c r="GKI59" s="3112"/>
      <c r="GKJ59" s="3112"/>
      <c r="GKK59" s="3112"/>
      <c r="GKL59" s="3112"/>
      <c r="GKM59" s="3112"/>
      <c r="GKN59" s="3112"/>
      <c r="GKO59" s="3112"/>
      <c r="GKP59" s="3112"/>
      <c r="GKQ59" s="3112"/>
      <c r="GKR59" s="3112"/>
      <c r="GKS59" s="3112"/>
      <c r="GKT59" s="3112"/>
      <c r="GKU59" s="3112"/>
      <c r="GKV59" s="3112"/>
      <c r="GKW59" s="3112"/>
      <c r="GKX59" s="3112"/>
      <c r="GKY59" s="3112"/>
      <c r="GKZ59" s="3112"/>
      <c r="GLA59" s="3112"/>
      <c r="GLB59" s="3112"/>
      <c r="GLC59" s="3112"/>
      <c r="GLD59" s="3112"/>
      <c r="GLE59" s="3112"/>
      <c r="GLF59" s="3112"/>
      <c r="GLG59" s="3112"/>
      <c r="GLH59" s="3112"/>
      <c r="GLI59" s="3112"/>
      <c r="GLJ59" s="3112"/>
      <c r="GLK59" s="3112"/>
      <c r="GLL59" s="3112"/>
      <c r="GLM59" s="3112"/>
      <c r="GLN59" s="3112"/>
      <c r="GLO59" s="3112"/>
      <c r="GLP59" s="3112"/>
      <c r="GLQ59" s="3112"/>
      <c r="GLR59" s="3112"/>
      <c r="GLS59" s="3112"/>
      <c r="GLT59" s="3112"/>
      <c r="GLU59" s="3112"/>
      <c r="GLV59" s="3112"/>
      <c r="GLW59" s="3112"/>
      <c r="GLX59" s="3112"/>
      <c r="GLY59" s="3112"/>
      <c r="GLZ59" s="3112"/>
      <c r="GMA59" s="3112"/>
      <c r="GMB59" s="3112"/>
      <c r="GMC59" s="3112"/>
      <c r="GMD59" s="3112"/>
      <c r="GME59" s="3112"/>
      <c r="GMF59" s="3112"/>
      <c r="GMG59" s="3112"/>
      <c r="GMH59" s="3112"/>
      <c r="GMI59" s="3112"/>
      <c r="GMJ59" s="3112"/>
      <c r="GMK59" s="3112"/>
      <c r="GML59" s="3112"/>
      <c r="GMM59" s="3112"/>
      <c r="GMN59" s="3112"/>
      <c r="GMO59" s="3112"/>
      <c r="GMP59" s="3112"/>
      <c r="GMQ59" s="3112"/>
      <c r="GMR59" s="3112"/>
      <c r="GMS59" s="3112"/>
      <c r="GMT59" s="3112"/>
      <c r="GMU59" s="3112"/>
      <c r="GMV59" s="3112"/>
      <c r="GMW59" s="3112"/>
      <c r="GMX59" s="3112"/>
      <c r="GMY59" s="3112"/>
      <c r="GMZ59" s="3112"/>
      <c r="GNA59" s="3112"/>
      <c r="GNB59" s="3112"/>
      <c r="GNC59" s="3112"/>
      <c r="GND59" s="3112"/>
      <c r="GNE59" s="3112"/>
      <c r="GNF59" s="3112"/>
      <c r="GNG59" s="3112"/>
      <c r="GNH59" s="3112"/>
      <c r="GNI59" s="3112"/>
      <c r="GNJ59" s="3112"/>
      <c r="GNK59" s="3112"/>
      <c r="GNL59" s="3112"/>
      <c r="GNM59" s="3112"/>
      <c r="GNN59" s="3112"/>
      <c r="GNO59" s="3112"/>
      <c r="GNP59" s="3112"/>
      <c r="GNQ59" s="3112"/>
      <c r="GNR59" s="3112"/>
      <c r="GNS59" s="3112"/>
      <c r="GNT59" s="3112"/>
      <c r="GNU59" s="3112"/>
      <c r="GNV59" s="3112"/>
      <c r="GNW59" s="3112"/>
      <c r="GNX59" s="3112"/>
      <c r="GNY59" s="3112"/>
      <c r="GNZ59" s="3112"/>
      <c r="GOA59" s="3112"/>
      <c r="GOB59" s="3112"/>
      <c r="GOC59" s="3112"/>
      <c r="GOD59" s="3112"/>
      <c r="GOE59" s="3112"/>
      <c r="GOF59" s="3112"/>
      <c r="GOG59" s="3112"/>
      <c r="GOH59" s="3112"/>
      <c r="GOI59" s="3112"/>
      <c r="GOJ59" s="3112"/>
      <c r="GOK59" s="3112"/>
      <c r="GOL59" s="3112"/>
      <c r="GOM59" s="3112"/>
      <c r="GON59" s="3112"/>
      <c r="GOO59" s="3112"/>
      <c r="GOP59" s="3112"/>
      <c r="GOQ59" s="3112"/>
      <c r="GOR59" s="3112"/>
      <c r="GOS59" s="3112"/>
      <c r="GOT59" s="3112"/>
      <c r="GOU59" s="3112"/>
      <c r="GOV59" s="3112"/>
      <c r="GOW59" s="3112"/>
      <c r="GOX59" s="3112"/>
      <c r="GOY59" s="3112"/>
      <c r="GOZ59" s="3112"/>
      <c r="GPA59" s="3112"/>
      <c r="GPB59" s="3112"/>
      <c r="GPC59" s="3112"/>
      <c r="GPD59" s="3112"/>
      <c r="GPE59" s="3112"/>
      <c r="GPF59" s="3112"/>
      <c r="GPG59" s="3112"/>
      <c r="GPH59" s="3112"/>
      <c r="GPI59" s="3112"/>
      <c r="GPJ59" s="3112"/>
      <c r="GPK59" s="3112"/>
      <c r="GPL59" s="3112"/>
      <c r="GPM59" s="3112"/>
      <c r="GPN59" s="3112"/>
      <c r="GPO59" s="3112"/>
      <c r="GPP59" s="3112"/>
      <c r="GPQ59" s="3112"/>
      <c r="GPR59" s="3112"/>
      <c r="GPS59" s="3112"/>
      <c r="GPT59" s="3112"/>
      <c r="GPU59" s="3112"/>
      <c r="GPV59" s="3112"/>
      <c r="GPW59" s="3112"/>
      <c r="GPX59" s="3112"/>
      <c r="GPY59" s="3112"/>
      <c r="GPZ59" s="3112"/>
      <c r="GQA59" s="3112"/>
      <c r="GQB59" s="3112"/>
      <c r="GQC59" s="3112"/>
      <c r="GQD59" s="3112"/>
      <c r="GQE59" s="3112"/>
      <c r="GQF59" s="3112"/>
      <c r="GQG59" s="3112"/>
      <c r="GQH59" s="3112"/>
      <c r="GQI59" s="3112"/>
      <c r="GQJ59" s="3112"/>
      <c r="GQK59" s="3112"/>
      <c r="GQL59" s="3112"/>
      <c r="GQM59" s="3112"/>
      <c r="GQN59" s="3112"/>
      <c r="GQO59" s="3112"/>
      <c r="GQP59" s="3112"/>
      <c r="GQQ59" s="3112"/>
      <c r="GQR59" s="3112"/>
      <c r="GQS59" s="3112"/>
      <c r="GQT59" s="3112"/>
      <c r="GQU59" s="3112"/>
      <c r="GQV59" s="3112"/>
      <c r="GQW59" s="3112"/>
      <c r="GQX59" s="3112"/>
      <c r="GQY59" s="3112"/>
      <c r="GQZ59" s="3112"/>
      <c r="GRA59" s="3112"/>
      <c r="GRB59" s="3112"/>
      <c r="GRC59" s="3112"/>
      <c r="GRD59" s="3112"/>
      <c r="GRE59" s="3112"/>
      <c r="GRF59" s="3112"/>
      <c r="GRG59" s="3112"/>
      <c r="GRH59" s="3112"/>
      <c r="GRI59" s="3112"/>
      <c r="GRJ59" s="3112"/>
      <c r="GRK59" s="3112"/>
      <c r="GRL59" s="3112"/>
      <c r="GRM59" s="3112"/>
      <c r="GRN59" s="3112"/>
      <c r="GRO59" s="3112"/>
      <c r="GRP59" s="3112"/>
      <c r="GRQ59" s="3112"/>
      <c r="GRR59" s="3112"/>
      <c r="GRS59" s="3112"/>
      <c r="GRT59" s="3112"/>
      <c r="GRU59" s="3112"/>
      <c r="GRV59" s="3112"/>
      <c r="GRW59" s="3112"/>
      <c r="GRX59" s="3112"/>
      <c r="GRY59" s="3112"/>
      <c r="GRZ59" s="3112"/>
      <c r="GSA59" s="3112"/>
      <c r="GSB59" s="3112"/>
      <c r="GSC59" s="3112"/>
      <c r="GSD59" s="3112"/>
      <c r="GSE59" s="3112"/>
      <c r="GSF59" s="3112"/>
      <c r="GSG59" s="3112"/>
      <c r="GSH59" s="3112"/>
      <c r="GSI59" s="3112"/>
      <c r="GSJ59" s="3112"/>
      <c r="GSK59" s="3112"/>
      <c r="GSL59" s="3112"/>
      <c r="GSM59" s="3112"/>
      <c r="GSN59" s="3112"/>
      <c r="GSO59" s="3112"/>
      <c r="GSP59" s="3112"/>
      <c r="GSQ59" s="3112"/>
      <c r="GSR59" s="3112"/>
      <c r="GSS59" s="3112"/>
      <c r="GST59" s="3112"/>
      <c r="GSU59" s="3112"/>
      <c r="GSV59" s="3112"/>
      <c r="GSW59" s="3112"/>
      <c r="GSX59" s="3112"/>
      <c r="GSY59" s="3112"/>
      <c r="GSZ59" s="3112"/>
      <c r="GTA59" s="3112"/>
      <c r="GTB59" s="3112"/>
      <c r="GTC59" s="3112"/>
      <c r="GTD59" s="3112"/>
      <c r="GTE59" s="3112"/>
      <c r="GTF59" s="3112"/>
      <c r="GTG59" s="3112"/>
      <c r="GTH59" s="3112"/>
      <c r="GTI59" s="3112"/>
      <c r="GTJ59" s="3112"/>
      <c r="GTK59" s="3112"/>
      <c r="GTL59" s="3112"/>
      <c r="GTM59" s="3112"/>
      <c r="GTN59" s="3112"/>
      <c r="GTO59" s="3112"/>
      <c r="GTP59" s="3112"/>
      <c r="GTQ59" s="3112"/>
      <c r="GTR59" s="3112"/>
      <c r="GTS59" s="3112"/>
      <c r="GTT59" s="3112"/>
      <c r="GTU59" s="3112"/>
      <c r="GTV59" s="3112"/>
      <c r="GTW59" s="3112"/>
      <c r="GTX59" s="3112"/>
      <c r="GTY59" s="3112"/>
      <c r="GTZ59" s="3112"/>
      <c r="GUA59" s="3112"/>
      <c r="GUB59" s="3112"/>
      <c r="GUC59" s="3112"/>
      <c r="GUD59" s="3112"/>
      <c r="GUE59" s="3112"/>
      <c r="GUF59" s="3112"/>
      <c r="GUG59" s="3112"/>
      <c r="GUH59" s="3112"/>
      <c r="GUI59" s="3112"/>
      <c r="GUJ59" s="3112"/>
      <c r="GUK59" s="3112"/>
      <c r="GUL59" s="3112"/>
      <c r="GUM59" s="3112"/>
      <c r="GUN59" s="3112"/>
      <c r="GUO59" s="3112"/>
      <c r="GUP59" s="3112"/>
      <c r="GUQ59" s="3112"/>
      <c r="GUR59" s="3112"/>
      <c r="GUS59" s="3112"/>
      <c r="GUT59" s="3112"/>
      <c r="GUU59" s="3112"/>
      <c r="GUV59" s="3112"/>
      <c r="GUW59" s="3112"/>
      <c r="GUX59" s="3112"/>
      <c r="GUY59" s="3112"/>
      <c r="GUZ59" s="3112"/>
      <c r="GVA59" s="3112"/>
      <c r="GVB59" s="3112"/>
      <c r="GVC59" s="3112"/>
      <c r="GVD59" s="3112"/>
      <c r="GVE59" s="3112"/>
      <c r="GVF59" s="3112"/>
      <c r="GVG59" s="3112"/>
      <c r="GVH59" s="3112"/>
      <c r="GVI59" s="3112"/>
      <c r="GVJ59" s="3112"/>
      <c r="GVK59" s="3112"/>
      <c r="GVL59" s="3112"/>
      <c r="GVM59" s="3112"/>
      <c r="GVN59" s="3112"/>
      <c r="GVO59" s="3112"/>
      <c r="GVP59" s="3112"/>
      <c r="GVQ59" s="3112"/>
      <c r="GVR59" s="3112"/>
      <c r="GVS59" s="3112"/>
      <c r="GVT59" s="3112"/>
      <c r="GVU59" s="3112"/>
      <c r="GVV59" s="3112"/>
      <c r="GVW59" s="3112"/>
      <c r="GVX59" s="3112"/>
      <c r="GVY59" s="3112"/>
      <c r="GVZ59" s="3112"/>
      <c r="GWA59" s="3112"/>
      <c r="GWB59" s="3112"/>
      <c r="GWC59" s="3112"/>
      <c r="GWD59" s="3112"/>
      <c r="GWE59" s="3112"/>
      <c r="GWF59" s="3112"/>
      <c r="GWG59" s="3112"/>
      <c r="GWH59" s="3112"/>
      <c r="GWI59" s="3112"/>
      <c r="GWJ59" s="3112"/>
      <c r="GWK59" s="3112"/>
      <c r="GWL59" s="3112"/>
      <c r="GWM59" s="3112"/>
      <c r="GWN59" s="3112"/>
      <c r="GWO59" s="3112"/>
      <c r="GWP59" s="3112"/>
      <c r="GWQ59" s="3112"/>
      <c r="GWR59" s="3112"/>
      <c r="GWS59" s="3112"/>
      <c r="GWT59" s="3112"/>
      <c r="GWU59" s="3112"/>
      <c r="GWV59" s="3112"/>
      <c r="GWW59" s="3112"/>
      <c r="GWX59" s="3112"/>
      <c r="GWY59" s="3112"/>
      <c r="GWZ59" s="3112"/>
      <c r="GXA59" s="3112"/>
      <c r="GXB59" s="3112"/>
      <c r="GXC59" s="3112"/>
      <c r="GXD59" s="3112"/>
      <c r="GXE59" s="3112"/>
      <c r="GXF59" s="3112"/>
      <c r="GXG59" s="3112"/>
      <c r="GXH59" s="3112"/>
      <c r="GXI59" s="3112"/>
      <c r="GXJ59" s="3112"/>
      <c r="GXK59" s="3112"/>
      <c r="GXL59" s="3112"/>
      <c r="GXM59" s="3112"/>
      <c r="GXN59" s="3112"/>
      <c r="GXO59" s="3112"/>
      <c r="GXP59" s="3112"/>
      <c r="GXQ59" s="3112"/>
      <c r="GXR59" s="3112"/>
      <c r="GXS59" s="3112"/>
      <c r="GXT59" s="3112"/>
      <c r="GXU59" s="3112"/>
      <c r="GXV59" s="3112"/>
      <c r="GXW59" s="3112"/>
      <c r="GXX59" s="3112"/>
      <c r="GXY59" s="3112"/>
      <c r="GXZ59" s="3112"/>
      <c r="GYA59" s="3112"/>
      <c r="GYB59" s="3112"/>
      <c r="GYC59" s="3112"/>
      <c r="GYD59" s="3112"/>
      <c r="GYE59" s="3112"/>
      <c r="GYF59" s="3112"/>
      <c r="GYG59" s="3112"/>
      <c r="GYH59" s="3112"/>
      <c r="GYI59" s="3112"/>
      <c r="GYJ59" s="3112"/>
      <c r="GYK59" s="3112"/>
      <c r="GYL59" s="3112"/>
      <c r="GYM59" s="3112"/>
      <c r="GYN59" s="3112"/>
      <c r="GYO59" s="3112"/>
      <c r="GYP59" s="3112"/>
      <c r="GYQ59" s="3112"/>
      <c r="GYR59" s="3112"/>
      <c r="GYS59" s="3112"/>
      <c r="GYT59" s="3112"/>
      <c r="GYU59" s="3112"/>
      <c r="GYV59" s="3112"/>
      <c r="GYW59" s="3112"/>
      <c r="GYX59" s="3112"/>
      <c r="GYY59" s="3112"/>
      <c r="GYZ59" s="3112"/>
      <c r="GZA59" s="3112"/>
      <c r="GZB59" s="3112"/>
      <c r="GZC59" s="3112"/>
      <c r="GZD59" s="3112"/>
      <c r="GZE59" s="3112"/>
      <c r="GZF59" s="3112"/>
      <c r="GZG59" s="3112"/>
      <c r="GZH59" s="3112"/>
      <c r="GZI59" s="3112"/>
      <c r="GZJ59" s="3112"/>
      <c r="GZK59" s="3112"/>
      <c r="GZL59" s="3112"/>
      <c r="GZM59" s="3112"/>
      <c r="GZN59" s="3112"/>
      <c r="GZO59" s="3112"/>
      <c r="GZP59" s="3112"/>
      <c r="GZQ59" s="3112"/>
      <c r="GZR59" s="3112"/>
      <c r="GZS59" s="3112"/>
      <c r="GZT59" s="3112"/>
      <c r="GZU59" s="3112"/>
      <c r="GZV59" s="3112"/>
      <c r="GZW59" s="3112"/>
      <c r="GZX59" s="3112"/>
      <c r="GZY59" s="3112"/>
      <c r="GZZ59" s="3112"/>
      <c r="HAA59" s="3112"/>
      <c r="HAB59" s="3112"/>
      <c r="HAC59" s="3112"/>
      <c r="HAD59" s="3112"/>
      <c r="HAE59" s="3112"/>
      <c r="HAF59" s="3112"/>
      <c r="HAG59" s="3112"/>
      <c r="HAH59" s="3112"/>
      <c r="HAI59" s="3112"/>
      <c r="HAJ59" s="3112"/>
      <c r="HAK59" s="3112"/>
      <c r="HAL59" s="3112"/>
      <c r="HAM59" s="3112"/>
      <c r="HAN59" s="3112"/>
      <c r="HAO59" s="3112"/>
      <c r="HAP59" s="3112"/>
      <c r="HAQ59" s="3112"/>
      <c r="HAR59" s="3112"/>
      <c r="HAS59" s="3112"/>
      <c r="HAT59" s="3112"/>
      <c r="HAU59" s="3112"/>
      <c r="HAV59" s="3112"/>
      <c r="HAW59" s="3112"/>
      <c r="HAX59" s="3112"/>
      <c r="HAY59" s="3112"/>
      <c r="HAZ59" s="3112"/>
      <c r="HBA59" s="3112"/>
      <c r="HBB59" s="3112"/>
      <c r="HBC59" s="3112"/>
      <c r="HBD59" s="3112"/>
      <c r="HBE59" s="3112"/>
      <c r="HBF59" s="3112"/>
      <c r="HBG59" s="3112"/>
      <c r="HBH59" s="3112"/>
      <c r="HBI59" s="3112"/>
      <c r="HBJ59" s="3112"/>
      <c r="HBK59" s="3112"/>
      <c r="HBL59" s="3112"/>
      <c r="HBM59" s="3112"/>
      <c r="HBN59" s="3112"/>
      <c r="HBO59" s="3112"/>
      <c r="HBP59" s="3112"/>
      <c r="HBQ59" s="3112"/>
      <c r="HBR59" s="3112"/>
      <c r="HBS59" s="3112"/>
      <c r="HBT59" s="3112"/>
      <c r="HBU59" s="3112"/>
      <c r="HBV59" s="3112"/>
      <c r="HBW59" s="3112"/>
      <c r="HBX59" s="3112"/>
      <c r="HBY59" s="3112"/>
      <c r="HBZ59" s="3112"/>
      <c r="HCA59" s="3112"/>
      <c r="HCB59" s="3112"/>
      <c r="HCC59" s="3112"/>
      <c r="HCD59" s="3112"/>
      <c r="HCE59" s="3112"/>
      <c r="HCF59" s="3112"/>
      <c r="HCG59" s="3112"/>
      <c r="HCH59" s="3112"/>
      <c r="HCI59" s="3112"/>
      <c r="HCJ59" s="3112"/>
      <c r="HCK59" s="3112"/>
      <c r="HCL59" s="3112"/>
      <c r="HCM59" s="3112"/>
      <c r="HCN59" s="3112"/>
      <c r="HCO59" s="3112"/>
      <c r="HCP59" s="3112"/>
      <c r="HCQ59" s="3112"/>
      <c r="HCR59" s="3112"/>
      <c r="HCS59" s="3112"/>
      <c r="HCT59" s="3112"/>
      <c r="HCU59" s="3112"/>
      <c r="HCV59" s="3112"/>
      <c r="HCW59" s="3112"/>
      <c r="HCX59" s="3112"/>
      <c r="HCY59" s="3112"/>
      <c r="HCZ59" s="3112"/>
      <c r="HDA59" s="3112"/>
      <c r="HDB59" s="3112"/>
      <c r="HDC59" s="3112"/>
      <c r="HDD59" s="3112"/>
      <c r="HDE59" s="3112"/>
      <c r="HDF59" s="3112"/>
      <c r="HDG59" s="3112"/>
      <c r="HDH59" s="3112"/>
      <c r="HDI59" s="3112"/>
      <c r="HDJ59" s="3112"/>
      <c r="HDK59" s="3112"/>
      <c r="HDL59" s="3112"/>
      <c r="HDM59" s="3112"/>
      <c r="HDN59" s="3112"/>
      <c r="HDO59" s="3112"/>
      <c r="HDP59" s="3112"/>
      <c r="HDQ59" s="3112"/>
      <c r="HDR59" s="3112"/>
      <c r="HDS59" s="3112"/>
      <c r="HDT59" s="3112"/>
      <c r="HDU59" s="3112"/>
      <c r="HDV59" s="3112"/>
      <c r="HDW59" s="3112"/>
      <c r="HDX59" s="3112"/>
      <c r="HDY59" s="3112"/>
      <c r="HDZ59" s="3112"/>
      <c r="HEA59" s="3112"/>
      <c r="HEB59" s="3112"/>
      <c r="HEC59" s="3112"/>
      <c r="HED59" s="3112"/>
      <c r="HEE59" s="3112"/>
      <c r="HEF59" s="3112"/>
      <c r="HEG59" s="3112"/>
      <c r="HEH59" s="3112"/>
      <c r="HEI59" s="3112"/>
      <c r="HEJ59" s="3112"/>
      <c r="HEK59" s="3112"/>
      <c r="HEL59" s="3112"/>
      <c r="HEM59" s="3112"/>
      <c r="HEN59" s="3112"/>
      <c r="HEO59" s="3112"/>
      <c r="HEP59" s="3112"/>
      <c r="HEQ59" s="3112"/>
      <c r="HER59" s="3112"/>
      <c r="HES59" s="3112"/>
      <c r="HET59" s="3112"/>
      <c r="HEU59" s="3112"/>
      <c r="HEV59" s="3112"/>
      <c r="HEW59" s="3112"/>
      <c r="HEX59" s="3112"/>
      <c r="HEY59" s="3112"/>
      <c r="HEZ59" s="3112"/>
      <c r="HFA59" s="3112"/>
      <c r="HFB59" s="3112"/>
      <c r="HFC59" s="3112"/>
      <c r="HFD59" s="3112"/>
      <c r="HFE59" s="3112"/>
      <c r="HFF59" s="3112"/>
      <c r="HFG59" s="3112"/>
      <c r="HFH59" s="3112"/>
      <c r="HFI59" s="3112"/>
      <c r="HFJ59" s="3112"/>
      <c r="HFK59" s="3112"/>
      <c r="HFL59" s="3112"/>
      <c r="HFM59" s="3112"/>
      <c r="HFN59" s="3112"/>
      <c r="HFO59" s="3112"/>
      <c r="HFP59" s="3112"/>
      <c r="HFQ59" s="3112"/>
      <c r="HFR59" s="3112"/>
      <c r="HFS59" s="3112"/>
      <c r="HFT59" s="3112"/>
      <c r="HFU59" s="3112"/>
      <c r="HFV59" s="3112"/>
      <c r="HFW59" s="3112"/>
      <c r="HFX59" s="3112"/>
      <c r="HFY59" s="3112"/>
      <c r="HFZ59" s="3112"/>
      <c r="HGA59" s="3112"/>
      <c r="HGB59" s="3112"/>
      <c r="HGC59" s="3112"/>
      <c r="HGD59" s="3112"/>
      <c r="HGE59" s="3112"/>
      <c r="HGF59" s="3112"/>
      <c r="HGG59" s="3112"/>
      <c r="HGH59" s="3112"/>
      <c r="HGI59" s="3112"/>
      <c r="HGJ59" s="3112"/>
      <c r="HGK59" s="3112"/>
      <c r="HGL59" s="3112"/>
      <c r="HGM59" s="3112"/>
      <c r="HGN59" s="3112"/>
      <c r="HGO59" s="3112"/>
      <c r="HGP59" s="3112"/>
      <c r="HGQ59" s="3112"/>
      <c r="HGR59" s="3112"/>
      <c r="HGS59" s="3112"/>
      <c r="HGT59" s="3112"/>
      <c r="HGU59" s="3112"/>
      <c r="HGV59" s="3112"/>
      <c r="HGW59" s="3112"/>
      <c r="HGX59" s="3112"/>
      <c r="HGY59" s="3112"/>
      <c r="HGZ59" s="3112"/>
      <c r="HHA59" s="3112"/>
      <c r="HHB59" s="3112"/>
      <c r="HHC59" s="3112"/>
      <c r="HHD59" s="3112"/>
      <c r="HHE59" s="3112"/>
      <c r="HHF59" s="3112"/>
      <c r="HHG59" s="3112"/>
      <c r="HHH59" s="3112"/>
      <c r="HHI59" s="3112"/>
      <c r="HHJ59" s="3112"/>
      <c r="HHK59" s="3112"/>
      <c r="HHL59" s="3112"/>
      <c r="HHM59" s="3112"/>
      <c r="HHN59" s="3112"/>
      <c r="HHO59" s="3112"/>
      <c r="HHP59" s="3112"/>
      <c r="HHQ59" s="3112"/>
      <c r="HHR59" s="3112"/>
      <c r="HHS59" s="3112"/>
      <c r="HHT59" s="3112"/>
      <c r="HHU59" s="3112"/>
      <c r="HHV59" s="3112"/>
      <c r="HHW59" s="3112"/>
      <c r="HHX59" s="3112"/>
      <c r="HHY59" s="3112"/>
      <c r="HHZ59" s="3112"/>
      <c r="HIA59" s="3112"/>
      <c r="HIB59" s="3112"/>
      <c r="HIC59" s="3112"/>
      <c r="HID59" s="3112"/>
      <c r="HIE59" s="3112"/>
      <c r="HIF59" s="3112"/>
      <c r="HIG59" s="3112"/>
      <c r="HIH59" s="3112"/>
      <c r="HII59" s="3112"/>
      <c r="HIJ59" s="3112"/>
      <c r="HIK59" s="3112"/>
      <c r="HIL59" s="3112"/>
      <c r="HIM59" s="3112"/>
      <c r="HIN59" s="3112"/>
      <c r="HIO59" s="3112"/>
      <c r="HIP59" s="3112"/>
      <c r="HIQ59" s="3112"/>
      <c r="HIR59" s="3112"/>
      <c r="HIS59" s="3112"/>
      <c r="HIT59" s="3112"/>
      <c r="HIU59" s="3112"/>
      <c r="HIV59" s="3112"/>
      <c r="HIW59" s="3112"/>
      <c r="HIX59" s="3112"/>
      <c r="HIY59" s="3112"/>
      <c r="HIZ59" s="3112"/>
      <c r="HJA59" s="3112"/>
      <c r="HJB59" s="3112"/>
      <c r="HJC59" s="3112"/>
      <c r="HJD59" s="3112"/>
      <c r="HJE59" s="3112"/>
      <c r="HJF59" s="3112"/>
      <c r="HJG59" s="3112"/>
      <c r="HJH59" s="3112"/>
      <c r="HJI59" s="3112"/>
      <c r="HJJ59" s="3112"/>
      <c r="HJK59" s="3112"/>
      <c r="HJL59" s="3112"/>
      <c r="HJM59" s="3112"/>
      <c r="HJN59" s="3112"/>
      <c r="HJO59" s="3112"/>
      <c r="HJP59" s="3112"/>
      <c r="HJQ59" s="3112"/>
      <c r="HJR59" s="3112"/>
      <c r="HJS59" s="3112"/>
      <c r="HJT59" s="3112"/>
      <c r="HJU59" s="3112"/>
      <c r="HJV59" s="3112"/>
      <c r="HJW59" s="3112"/>
      <c r="HJX59" s="3112"/>
      <c r="HJY59" s="3112"/>
      <c r="HJZ59" s="3112"/>
      <c r="HKA59" s="3112"/>
      <c r="HKB59" s="3112"/>
      <c r="HKC59" s="3112"/>
      <c r="HKD59" s="3112"/>
      <c r="HKE59" s="3112"/>
      <c r="HKF59" s="3112"/>
      <c r="HKG59" s="3112"/>
      <c r="HKH59" s="3112"/>
      <c r="HKI59" s="3112"/>
      <c r="HKJ59" s="3112"/>
      <c r="HKK59" s="3112"/>
      <c r="HKL59" s="3112"/>
      <c r="HKM59" s="3112"/>
      <c r="HKN59" s="3112"/>
      <c r="HKO59" s="3112"/>
      <c r="HKP59" s="3112"/>
      <c r="HKQ59" s="3112"/>
      <c r="HKR59" s="3112"/>
      <c r="HKS59" s="3112"/>
      <c r="HKT59" s="3112"/>
      <c r="HKU59" s="3112"/>
      <c r="HKV59" s="3112"/>
      <c r="HKW59" s="3112"/>
      <c r="HKX59" s="3112"/>
      <c r="HKY59" s="3112"/>
      <c r="HKZ59" s="3112"/>
      <c r="HLA59" s="3112"/>
      <c r="HLB59" s="3112"/>
      <c r="HLC59" s="3112"/>
      <c r="HLD59" s="3112"/>
      <c r="HLE59" s="3112"/>
      <c r="HLF59" s="3112"/>
      <c r="HLG59" s="3112"/>
      <c r="HLH59" s="3112"/>
      <c r="HLI59" s="3112"/>
      <c r="HLJ59" s="3112"/>
      <c r="HLK59" s="3112"/>
      <c r="HLL59" s="3112"/>
      <c r="HLM59" s="3112"/>
      <c r="HLN59" s="3112"/>
      <c r="HLO59" s="3112"/>
      <c r="HLP59" s="3112"/>
      <c r="HLQ59" s="3112"/>
      <c r="HLR59" s="3112"/>
      <c r="HLS59" s="3112"/>
      <c r="HLT59" s="3112"/>
      <c r="HLU59" s="3112"/>
      <c r="HLV59" s="3112"/>
      <c r="HLW59" s="3112"/>
      <c r="HLX59" s="3112"/>
      <c r="HLY59" s="3112"/>
      <c r="HLZ59" s="3112"/>
      <c r="HMA59" s="3112"/>
      <c r="HMB59" s="3112"/>
      <c r="HMC59" s="3112"/>
      <c r="HMD59" s="3112"/>
      <c r="HME59" s="3112"/>
      <c r="HMF59" s="3112"/>
      <c r="HMG59" s="3112"/>
      <c r="HMH59" s="3112"/>
      <c r="HMI59" s="3112"/>
      <c r="HMJ59" s="3112"/>
      <c r="HMK59" s="3112"/>
      <c r="HML59" s="3112"/>
      <c r="HMM59" s="3112"/>
      <c r="HMN59" s="3112"/>
      <c r="HMO59" s="3112"/>
      <c r="HMP59" s="3112"/>
      <c r="HMQ59" s="3112"/>
      <c r="HMR59" s="3112"/>
      <c r="HMS59" s="3112"/>
      <c r="HMT59" s="3112"/>
      <c r="HMU59" s="3112"/>
      <c r="HMV59" s="3112"/>
      <c r="HMW59" s="3112"/>
      <c r="HMX59" s="3112"/>
      <c r="HMY59" s="3112"/>
      <c r="HMZ59" s="3112"/>
      <c r="HNA59" s="3112"/>
      <c r="HNB59" s="3112"/>
      <c r="HNC59" s="3112"/>
      <c r="HND59" s="3112"/>
      <c r="HNE59" s="3112"/>
      <c r="HNF59" s="3112"/>
      <c r="HNG59" s="3112"/>
      <c r="HNH59" s="3112"/>
      <c r="HNI59" s="3112"/>
      <c r="HNJ59" s="3112"/>
      <c r="HNK59" s="3112"/>
      <c r="HNL59" s="3112"/>
      <c r="HNM59" s="3112"/>
      <c r="HNN59" s="3112"/>
      <c r="HNO59" s="3112"/>
      <c r="HNP59" s="3112"/>
      <c r="HNQ59" s="3112"/>
      <c r="HNR59" s="3112"/>
      <c r="HNS59" s="3112"/>
      <c r="HNT59" s="3112"/>
      <c r="HNU59" s="3112"/>
      <c r="HNV59" s="3112"/>
      <c r="HNW59" s="3112"/>
      <c r="HNX59" s="3112"/>
      <c r="HNY59" s="3112"/>
      <c r="HNZ59" s="3112"/>
      <c r="HOA59" s="3112"/>
      <c r="HOB59" s="3112"/>
      <c r="HOC59" s="3112"/>
      <c r="HOD59" s="3112"/>
      <c r="HOE59" s="3112"/>
      <c r="HOF59" s="3112"/>
      <c r="HOG59" s="3112"/>
      <c r="HOH59" s="3112"/>
      <c r="HOI59" s="3112"/>
      <c r="HOJ59" s="3112"/>
      <c r="HOK59" s="3112"/>
      <c r="HOL59" s="3112"/>
      <c r="HOM59" s="3112"/>
      <c r="HON59" s="3112"/>
      <c r="HOO59" s="3112"/>
      <c r="HOP59" s="3112"/>
      <c r="HOQ59" s="3112"/>
      <c r="HOR59" s="3112"/>
      <c r="HOS59" s="3112"/>
      <c r="HOT59" s="3112"/>
      <c r="HOU59" s="3112"/>
      <c r="HOV59" s="3112"/>
      <c r="HOW59" s="3112"/>
      <c r="HOX59" s="3112"/>
      <c r="HOY59" s="3112"/>
      <c r="HOZ59" s="3112"/>
      <c r="HPA59" s="3112"/>
      <c r="HPB59" s="3112"/>
      <c r="HPC59" s="3112"/>
      <c r="HPD59" s="3112"/>
      <c r="HPE59" s="3112"/>
      <c r="HPF59" s="3112"/>
      <c r="HPG59" s="3112"/>
      <c r="HPH59" s="3112"/>
      <c r="HPI59" s="3112"/>
      <c r="HPJ59" s="3112"/>
      <c r="HPK59" s="3112"/>
      <c r="HPL59" s="3112"/>
      <c r="HPM59" s="3112"/>
      <c r="HPN59" s="3112"/>
      <c r="HPO59" s="3112"/>
      <c r="HPP59" s="3112"/>
      <c r="HPQ59" s="3112"/>
      <c r="HPR59" s="3112"/>
      <c r="HPS59" s="3112"/>
      <c r="HPT59" s="3112"/>
      <c r="HPU59" s="3112"/>
      <c r="HPV59" s="3112"/>
      <c r="HPW59" s="3112"/>
      <c r="HPX59" s="3112"/>
      <c r="HPY59" s="3112"/>
      <c r="HPZ59" s="3112"/>
      <c r="HQA59" s="3112"/>
      <c r="HQB59" s="3112"/>
      <c r="HQC59" s="3112"/>
      <c r="HQD59" s="3112"/>
      <c r="HQE59" s="3112"/>
      <c r="HQF59" s="3112"/>
      <c r="HQG59" s="3112"/>
      <c r="HQH59" s="3112"/>
      <c r="HQI59" s="3112"/>
      <c r="HQJ59" s="3112"/>
      <c r="HQK59" s="3112"/>
      <c r="HQL59" s="3112"/>
      <c r="HQM59" s="3112"/>
      <c r="HQN59" s="3112"/>
      <c r="HQO59" s="3112"/>
      <c r="HQP59" s="3112"/>
      <c r="HQQ59" s="3112"/>
      <c r="HQR59" s="3112"/>
      <c r="HQS59" s="3112"/>
      <c r="HQT59" s="3112"/>
      <c r="HQU59" s="3112"/>
      <c r="HQV59" s="3112"/>
      <c r="HQW59" s="3112"/>
      <c r="HQX59" s="3112"/>
      <c r="HQY59" s="3112"/>
      <c r="HQZ59" s="3112"/>
      <c r="HRA59" s="3112"/>
      <c r="HRB59" s="3112"/>
      <c r="HRC59" s="3112"/>
      <c r="HRD59" s="3112"/>
      <c r="HRE59" s="3112"/>
      <c r="HRF59" s="3112"/>
      <c r="HRG59" s="3112"/>
      <c r="HRH59" s="3112"/>
      <c r="HRI59" s="3112"/>
      <c r="HRJ59" s="3112"/>
      <c r="HRK59" s="3112"/>
      <c r="HRL59" s="3112"/>
      <c r="HRM59" s="3112"/>
      <c r="HRN59" s="3112"/>
      <c r="HRO59" s="3112"/>
      <c r="HRP59" s="3112"/>
      <c r="HRQ59" s="3112"/>
      <c r="HRR59" s="3112"/>
      <c r="HRS59" s="3112"/>
      <c r="HRT59" s="3112"/>
      <c r="HRU59" s="3112"/>
      <c r="HRV59" s="3112"/>
      <c r="HRW59" s="3112"/>
      <c r="HRX59" s="3112"/>
      <c r="HRY59" s="3112"/>
      <c r="HRZ59" s="3112"/>
      <c r="HSA59" s="3112"/>
      <c r="HSB59" s="3112"/>
      <c r="HSC59" s="3112"/>
      <c r="HSD59" s="3112"/>
      <c r="HSE59" s="3112"/>
      <c r="HSF59" s="3112"/>
      <c r="HSG59" s="3112"/>
      <c r="HSH59" s="3112"/>
      <c r="HSI59" s="3112"/>
      <c r="HSJ59" s="3112"/>
      <c r="HSK59" s="3112"/>
      <c r="HSL59" s="3112"/>
      <c r="HSM59" s="3112"/>
      <c r="HSN59" s="3112"/>
      <c r="HSO59" s="3112"/>
      <c r="HSP59" s="3112"/>
      <c r="HSQ59" s="3112"/>
      <c r="HSR59" s="3112"/>
      <c r="HSS59" s="3112"/>
      <c r="HST59" s="3112"/>
      <c r="HSU59" s="3112"/>
      <c r="HSV59" s="3112"/>
      <c r="HSW59" s="3112"/>
      <c r="HSX59" s="3112"/>
      <c r="HSY59" s="3112"/>
      <c r="HSZ59" s="3112"/>
      <c r="HTA59" s="3112"/>
      <c r="HTB59" s="3112"/>
      <c r="HTC59" s="3112"/>
      <c r="HTD59" s="3112"/>
      <c r="HTE59" s="3112"/>
      <c r="HTF59" s="3112"/>
      <c r="HTG59" s="3112"/>
      <c r="HTH59" s="3112"/>
      <c r="HTI59" s="3112"/>
      <c r="HTJ59" s="3112"/>
      <c r="HTK59" s="3112"/>
      <c r="HTL59" s="3112"/>
      <c r="HTM59" s="3112"/>
      <c r="HTN59" s="3112"/>
      <c r="HTO59" s="3112"/>
      <c r="HTP59" s="3112"/>
      <c r="HTQ59" s="3112"/>
      <c r="HTR59" s="3112"/>
      <c r="HTS59" s="3112"/>
      <c r="HTT59" s="3112"/>
      <c r="HTU59" s="3112"/>
      <c r="HTV59" s="3112"/>
      <c r="HTW59" s="3112"/>
      <c r="HTX59" s="3112"/>
      <c r="HTY59" s="3112"/>
      <c r="HTZ59" s="3112"/>
      <c r="HUA59" s="3112"/>
      <c r="HUB59" s="3112"/>
      <c r="HUC59" s="3112"/>
      <c r="HUD59" s="3112"/>
      <c r="HUE59" s="3112"/>
      <c r="HUF59" s="3112"/>
      <c r="HUG59" s="3112"/>
      <c r="HUH59" s="3112"/>
      <c r="HUI59" s="3112"/>
      <c r="HUJ59" s="3112"/>
      <c r="HUK59" s="3112"/>
      <c r="HUL59" s="3112"/>
      <c r="HUM59" s="3112"/>
      <c r="HUN59" s="3112"/>
      <c r="HUO59" s="3112"/>
      <c r="HUP59" s="3112"/>
      <c r="HUQ59" s="3112"/>
      <c r="HUR59" s="3112"/>
      <c r="HUS59" s="3112"/>
      <c r="HUT59" s="3112"/>
      <c r="HUU59" s="3112"/>
      <c r="HUV59" s="3112"/>
      <c r="HUW59" s="3112"/>
      <c r="HUX59" s="3112"/>
      <c r="HUY59" s="3112"/>
      <c r="HUZ59" s="3112"/>
      <c r="HVA59" s="3112"/>
      <c r="HVB59" s="3112"/>
      <c r="HVC59" s="3112"/>
      <c r="HVD59" s="3112"/>
      <c r="HVE59" s="3112"/>
      <c r="HVF59" s="3112"/>
      <c r="HVG59" s="3112"/>
      <c r="HVH59" s="3112"/>
      <c r="HVI59" s="3112"/>
      <c r="HVJ59" s="3112"/>
      <c r="HVK59" s="3112"/>
      <c r="HVL59" s="3112"/>
      <c r="HVM59" s="3112"/>
      <c r="HVN59" s="3112"/>
      <c r="HVO59" s="3112"/>
      <c r="HVP59" s="3112"/>
      <c r="HVQ59" s="3112"/>
      <c r="HVR59" s="3112"/>
      <c r="HVS59" s="3112"/>
      <c r="HVT59" s="3112"/>
      <c r="HVU59" s="3112"/>
      <c r="HVV59" s="3112"/>
      <c r="HVW59" s="3112"/>
      <c r="HVX59" s="3112"/>
      <c r="HVY59" s="3112"/>
      <c r="HVZ59" s="3112"/>
      <c r="HWA59" s="3112"/>
      <c r="HWB59" s="3112"/>
      <c r="HWC59" s="3112"/>
      <c r="HWD59" s="3112"/>
      <c r="HWE59" s="3112"/>
      <c r="HWF59" s="3112"/>
      <c r="HWG59" s="3112"/>
      <c r="HWH59" s="3112"/>
      <c r="HWI59" s="3112"/>
      <c r="HWJ59" s="3112"/>
      <c r="HWK59" s="3112"/>
      <c r="HWL59" s="3112"/>
      <c r="HWM59" s="3112"/>
      <c r="HWN59" s="3112"/>
      <c r="HWO59" s="3112"/>
      <c r="HWP59" s="3112"/>
      <c r="HWQ59" s="3112"/>
      <c r="HWR59" s="3112"/>
      <c r="HWS59" s="3112"/>
      <c r="HWT59" s="3112"/>
      <c r="HWU59" s="3112"/>
      <c r="HWV59" s="3112"/>
      <c r="HWW59" s="3112"/>
      <c r="HWX59" s="3112"/>
      <c r="HWY59" s="3112"/>
      <c r="HWZ59" s="3112"/>
      <c r="HXA59" s="3112"/>
      <c r="HXB59" s="3112"/>
      <c r="HXC59" s="3112"/>
      <c r="HXD59" s="3112"/>
      <c r="HXE59" s="3112"/>
      <c r="HXF59" s="3112"/>
      <c r="HXG59" s="3112"/>
      <c r="HXH59" s="3112"/>
      <c r="HXI59" s="3112"/>
      <c r="HXJ59" s="3112"/>
      <c r="HXK59" s="3112"/>
      <c r="HXL59" s="3112"/>
      <c r="HXM59" s="3112"/>
      <c r="HXN59" s="3112"/>
      <c r="HXO59" s="3112"/>
      <c r="HXP59" s="3112"/>
      <c r="HXQ59" s="3112"/>
      <c r="HXR59" s="3112"/>
      <c r="HXS59" s="3112"/>
      <c r="HXT59" s="3112"/>
      <c r="HXU59" s="3112"/>
      <c r="HXV59" s="3112"/>
      <c r="HXW59" s="3112"/>
      <c r="HXX59" s="3112"/>
      <c r="HXY59" s="3112"/>
      <c r="HXZ59" s="3112"/>
      <c r="HYA59" s="3112"/>
      <c r="HYB59" s="3112"/>
      <c r="HYC59" s="3112"/>
      <c r="HYD59" s="3112"/>
      <c r="HYE59" s="3112"/>
      <c r="HYF59" s="3112"/>
      <c r="HYG59" s="3112"/>
      <c r="HYH59" s="3112"/>
      <c r="HYI59" s="3112"/>
      <c r="HYJ59" s="3112"/>
      <c r="HYK59" s="3112"/>
      <c r="HYL59" s="3112"/>
      <c r="HYM59" s="3112"/>
      <c r="HYN59" s="3112"/>
      <c r="HYO59" s="3112"/>
      <c r="HYP59" s="3112"/>
      <c r="HYQ59" s="3112"/>
      <c r="HYR59" s="3112"/>
      <c r="HYS59" s="3112"/>
      <c r="HYT59" s="3112"/>
      <c r="HYU59" s="3112"/>
      <c r="HYV59" s="3112"/>
      <c r="HYW59" s="3112"/>
      <c r="HYX59" s="3112"/>
      <c r="HYY59" s="3112"/>
      <c r="HYZ59" s="3112"/>
      <c r="HZA59" s="3112"/>
      <c r="HZB59" s="3112"/>
      <c r="HZC59" s="3112"/>
      <c r="HZD59" s="3112"/>
      <c r="HZE59" s="3112"/>
      <c r="HZF59" s="3112"/>
      <c r="HZG59" s="3112"/>
      <c r="HZH59" s="3112"/>
      <c r="HZI59" s="3112"/>
      <c r="HZJ59" s="3112"/>
      <c r="HZK59" s="3112"/>
      <c r="HZL59" s="3112"/>
      <c r="HZM59" s="3112"/>
      <c r="HZN59" s="3112"/>
      <c r="HZO59" s="3112"/>
      <c r="HZP59" s="3112"/>
      <c r="HZQ59" s="3112"/>
      <c r="HZR59" s="3112"/>
      <c r="HZS59" s="3112"/>
      <c r="HZT59" s="3112"/>
      <c r="HZU59" s="3112"/>
      <c r="HZV59" s="3112"/>
      <c r="HZW59" s="3112"/>
      <c r="HZX59" s="3112"/>
      <c r="HZY59" s="3112"/>
      <c r="HZZ59" s="3112"/>
      <c r="IAA59" s="3112"/>
      <c r="IAB59" s="3112"/>
      <c r="IAC59" s="3112"/>
      <c r="IAD59" s="3112"/>
      <c r="IAE59" s="3112"/>
      <c r="IAF59" s="3112"/>
      <c r="IAG59" s="3112"/>
      <c r="IAH59" s="3112"/>
      <c r="IAI59" s="3112"/>
      <c r="IAJ59" s="3112"/>
      <c r="IAK59" s="3112"/>
      <c r="IAL59" s="3112"/>
      <c r="IAM59" s="3112"/>
      <c r="IAN59" s="3112"/>
      <c r="IAO59" s="3112"/>
      <c r="IAP59" s="3112"/>
      <c r="IAQ59" s="3112"/>
      <c r="IAR59" s="3112"/>
      <c r="IAS59" s="3112"/>
      <c r="IAT59" s="3112"/>
      <c r="IAU59" s="3112"/>
      <c r="IAV59" s="3112"/>
      <c r="IAW59" s="3112"/>
      <c r="IAX59" s="3112"/>
      <c r="IAY59" s="3112"/>
      <c r="IAZ59" s="3112"/>
      <c r="IBA59" s="3112"/>
      <c r="IBB59" s="3112"/>
      <c r="IBC59" s="3112"/>
      <c r="IBD59" s="3112"/>
      <c r="IBE59" s="3112"/>
      <c r="IBF59" s="3112"/>
      <c r="IBG59" s="3112"/>
      <c r="IBH59" s="3112"/>
      <c r="IBI59" s="3112"/>
      <c r="IBJ59" s="3112"/>
      <c r="IBK59" s="3112"/>
      <c r="IBL59" s="3112"/>
      <c r="IBM59" s="3112"/>
      <c r="IBN59" s="3112"/>
      <c r="IBO59" s="3112"/>
      <c r="IBP59" s="3112"/>
      <c r="IBQ59" s="3112"/>
      <c r="IBR59" s="3112"/>
      <c r="IBS59" s="3112"/>
      <c r="IBT59" s="3112"/>
      <c r="IBU59" s="3112"/>
      <c r="IBV59" s="3112"/>
      <c r="IBW59" s="3112"/>
      <c r="IBX59" s="3112"/>
      <c r="IBY59" s="3112"/>
      <c r="IBZ59" s="3112"/>
      <c r="ICA59" s="3112"/>
      <c r="ICB59" s="3112"/>
      <c r="ICC59" s="3112"/>
      <c r="ICD59" s="3112"/>
      <c r="ICE59" s="3112"/>
      <c r="ICF59" s="3112"/>
      <c r="ICG59" s="3112"/>
      <c r="ICH59" s="3112"/>
      <c r="ICI59" s="3112"/>
      <c r="ICJ59" s="3112"/>
      <c r="ICK59" s="3112"/>
      <c r="ICL59" s="3112"/>
      <c r="ICM59" s="3112"/>
      <c r="ICN59" s="3112"/>
      <c r="ICO59" s="3112"/>
      <c r="ICP59" s="3112"/>
      <c r="ICQ59" s="3112"/>
      <c r="ICR59" s="3112"/>
      <c r="ICS59" s="3112"/>
      <c r="ICT59" s="3112"/>
      <c r="ICU59" s="3112"/>
      <c r="ICV59" s="3112"/>
      <c r="ICW59" s="3112"/>
      <c r="ICX59" s="3112"/>
      <c r="ICY59" s="3112"/>
      <c r="ICZ59" s="3112"/>
      <c r="IDA59" s="3112"/>
      <c r="IDB59" s="3112"/>
      <c r="IDC59" s="3112"/>
      <c r="IDD59" s="3112"/>
      <c r="IDE59" s="3112"/>
      <c r="IDF59" s="3112"/>
      <c r="IDG59" s="3112"/>
      <c r="IDH59" s="3112"/>
      <c r="IDI59" s="3112"/>
      <c r="IDJ59" s="3112"/>
      <c r="IDK59" s="3112"/>
      <c r="IDL59" s="3112"/>
      <c r="IDM59" s="3112"/>
      <c r="IDN59" s="3112"/>
      <c r="IDO59" s="3112"/>
      <c r="IDP59" s="3112"/>
      <c r="IDQ59" s="3112"/>
      <c r="IDR59" s="3112"/>
      <c r="IDS59" s="3112"/>
      <c r="IDT59" s="3112"/>
      <c r="IDU59" s="3112"/>
      <c r="IDV59" s="3112"/>
      <c r="IDW59" s="3112"/>
      <c r="IDX59" s="3112"/>
      <c r="IDY59" s="3112"/>
      <c r="IDZ59" s="3112"/>
      <c r="IEA59" s="3112"/>
      <c r="IEB59" s="3112"/>
      <c r="IEC59" s="3112"/>
      <c r="IED59" s="3112"/>
      <c r="IEE59" s="3112"/>
      <c r="IEF59" s="3112"/>
      <c r="IEG59" s="3112"/>
      <c r="IEH59" s="3112"/>
      <c r="IEI59" s="3112"/>
      <c r="IEJ59" s="3112"/>
      <c r="IEK59" s="3112"/>
      <c r="IEL59" s="3112"/>
      <c r="IEM59" s="3112"/>
      <c r="IEN59" s="3112"/>
      <c r="IEO59" s="3112"/>
      <c r="IEP59" s="3112"/>
      <c r="IEQ59" s="3112"/>
      <c r="IER59" s="3112"/>
      <c r="IES59" s="3112"/>
      <c r="IET59" s="3112"/>
      <c r="IEU59" s="3112"/>
      <c r="IEV59" s="3112"/>
      <c r="IEW59" s="3112"/>
      <c r="IEX59" s="3112"/>
      <c r="IEY59" s="3112"/>
      <c r="IEZ59" s="3112"/>
      <c r="IFA59" s="3112"/>
      <c r="IFB59" s="3112"/>
      <c r="IFC59" s="3112"/>
      <c r="IFD59" s="3112"/>
      <c r="IFE59" s="3112"/>
      <c r="IFF59" s="3112"/>
      <c r="IFG59" s="3112"/>
      <c r="IFH59" s="3112"/>
      <c r="IFI59" s="3112"/>
      <c r="IFJ59" s="3112"/>
      <c r="IFK59" s="3112"/>
      <c r="IFL59" s="3112"/>
      <c r="IFM59" s="3112"/>
      <c r="IFN59" s="3112"/>
      <c r="IFO59" s="3112"/>
      <c r="IFP59" s="3112"/>
      <c r="IFQ59" s="3112"/>
      <c r="IFR59" s="3112"/>
      <c r="IFS59" s="3112"/>
      <c r="IFT59" s="3112"/>
      <c r="IFU59" s="3112"/>
      <c r="IFV59" s="3112"/>
      <c r="IFW59" s="3112"/>
      <c r="IFX59" s="3112"/>
      <c r="IFY59" s="3112"/>
      <c r="IFZ59" s="3112"/>
      <c r="IGA59" s="3112"/>
      <c r="IGB59" s="3112"/>
      <c r="IGC59" s="3112"/>
      <c r="IGD59" s="3112"/>
      <c r="IGE59" s="3112"/>
      <c r="IGF59" s="3112"/>
      <c r="IGG59" s="3112"/>
      <c r="IGH59" s="3112"/>
      <c r="IGI59" s="3112"/>
      <c r="IGJ59" s="3112"/>
      <c r="IGK59" s="3112"/>
      <c r="IGL59" s="3112"/>
      <c r="IGM59" s="3112"/>
      <c r="IGN59" s="3112"/>
      <c r="IGO59" s="3112"/>
      <c r="IGP59" s="3112"/>
      <c r="IGQ59" s="3112"/>
      <c r="IGR59" s="3112"/>
      <c r="IGS59" s="3112"/>
      <c r="IGT59" s="3112"/>
      <c r="IGU59" s="3112"/>
      <c r="IGV59" s="3112"/>
      <c r="IGW59" s="3112"/>
      <c r="IGX59" s="3112"/>
      <c r="IGY59" s="3112"/>
      <c r="IGZ59" s="3112"/>
      <c r="IHA59" s="3112"/>
      <c r="IHB59" s="3112"/>
      <c r="IHC59" s="3112"/>
      <c r="IHD59" s="3112"/>
      <c r="IHE59" s="3112"/>
      <c r="IHF59" s="3112"/>
      <c r="IHG59" s="3112"/>
      <c r="IHH59" s="3112"/>
      <c r="IHI59" s="3112"/>
      <c r="IHJ59" s="3112"/>
      <c r="IHK59" s="3112"/>
      <c r="IHL59" s="3112"/>
      <c r="IHM59" s="3112"/>
      <c r="IHN59" s="3112"/>
      <c r="IHO59" s="3112"/>
      <c r="IHP59" s="3112"/>
      <c r="IHQ59" s="3112"/>
      <c r="IHR59" s="3112"/>
      <c r="IHS59" s="3112"/>
      <c r="IHT59" s="3112"/>
      <c r="IHU59" s="3112"/>
      <c r="IHV59" s="3112"/>
      <c r="IHW59" s="3112"/>
      <c r="IHX59" s="3112"/>
      <c r="IHY59" s="3112"/>
      <c r="IHZ59" s="3112"/>
      <c r="IIA59" s="3112"/>
      <c r="IIB59" s="3112"/>
      <c r="IIC59" s="3112"/>
      <c r="IID59" s="3112"/>
      <c r="IIE59" s="3112"/>
      <c r="IIF59" s="3112"/>
      <c r="IIG59" s="3112"/>
      <c r="IIH59" s="3112"/>
      <c r="III59" s="3112"/>
      <c r="IIJ59" s="3112"/>
      <c r="IIK59" s="3112"/>
      <c r="IIL59" s="3112"/>
      <c r="IIM59" s="3112"/>
      <c r="IIN59" s="3112"/>
      <c r="IIO59" s="3112"/>
      <c r="IIP59" s="3112"/>
      <c r="IIQ59" s="3112"/>
      <c r="IIR59" s="3112"/>
      <c r="IIS59" s="3112"/>
      <c r="IIT59" s="3112"/>
      <c r="IIU59" s="3112"/>
      <c r="IIV59" s="3112"/>
      <c r="IIW59" s="3112"/>
      <c r="IIX59" s="3112"/>
      <c r="IIY59" s="3112"/>
      <c r="IIZ59" s="3112"/>
      <c r="IJA59" s="3112"/>
      <c r="IJB59" s="3112"/>
      <c r="IJC59" s="3112"/>
      <c r="IJD59" s="3112"/>
      <c r="IJE59" s="3112"/>
      <c r="IJF59" s="3112"/>
      <c r="IJG59" s="3112"/>
      <c r="IJH59" s="3112"/>
      <c r="IJI59" s="3112"/>
      <c r="IJJ59" s="3112"/>
      <c r="IJK59" s="3112"/>
      <c r="IJL59" s="3112"/>
      <c r="IJM59" s="3112"/>
      <c r="IJN59" s="3112"/>
      <c r="IJO59" s="3112"/>
      <c r="IJP59" s="3112"/>
      <c r="IJQ59" s="3112"/>
      <c r="IJR59" s="3112"/>
      <c r="IJS59" s="3112"/>
      <c r="IJT59" s="3112"/>
      <c r="IJU59" s="3112"/>
      <c r="IJV59" s="3112"/>
      <c r="IJW59" s="3112"/>
      <c r="IJX59" s="3112"/>
      <c r="IJY59" s="3112"/>
      <c r="IJZ59" s="3112"/>
      <c r="IKA59" s="3112"/>
      <c r="IKB59" s="3112"/>
      <c r="IKC59" s="3112"/>
      <c r="IKD59" s="3112"/>
      <c r="IKE59" s="3112"/>
      <c r="IKF59" s="3112"/>
      <c r="IKG59" s="3112"/>
      <c r="IKH59" s="3112"/>
      <c r="IKI59" s="3112"/>
      <c r="IKJ59" s="3112"/>
      <c r="IKK59" s="3112"/>
      <c r="IKL59" s="3112"/>
      <c r="IKM59" s="3112"/>
      <c r="IKN59" s="3112"/>
      <c r="IKO59" s="3112"/>
      <c r="IKP59" s="3112"/>
      <c r="IKQ59" s="3112"/>
      <c r="IKR59" s="3112"/>
      <c r="IKS59" s="3112"/>
      <c r="IKT59" s="3112"/>
      <c r="IKU59" s="3112"/>
      <c r="IKV59" s="3112"/>
      <c r="IKW59" s="3112"/>
      <c r="IKX59" s="3112"/>
      <c r="IKY59" s="3112"/>
      <c r="IKZ59" s="3112"/>
      <c r="ILA59" s="3112"/>
      <c r="ILB59" s="3112"/>
      <c r="ILC59" s="3112"/>
      <c r="ILD59" s="3112"/>
      <c r="ILE59" s="3112"/>
      <c r="ILF59" s="3112"/>
      <c r="ILG59" s="3112"/>
      <c r="ILH59" s="3112"/>
      <c r="ILI59" s="3112"/>
      <c r="ILJ59" s="3112"/>
      <c r="ILK59" s="3112"/>
      <c r="ILL59" s="3112"/>
      <c r="ILM59" s="3112"/>
      <c r="ILN59" s="3112"/>
      <c r="ILO59" s="3112"/>
      <c r="ILP59" s="3112"/>
      <c r="ILQ59" s="3112"/>
      <c r="ILR59" s="3112"/>
      <c r="ILS59" s="3112"/>
      <c r="ILT59" s="3112"/>
      <c r="ILU59" s="3112"/>
      <c r="ILV59" s="3112"/>
      <c r="ILW59" s="3112"/>
      <c r="ILX59" s="3112"/>
      <c r="ILY59" s="3112"/>
      <c r="ILZ59" s="3112"/>
      <c r="IMA59" s="3112"/>
      <c r="IMB59" s="3112"/>
      <c r="IMC59" s="3112"/>
      <c r="IMD59" s="3112"/>
      <c r="IME59" s="3112"/>
      <c r="IMF59" s="3112"/>
      <c r="IMG59" s="3112"/>
      <c r="IMH59" s="3112"/>
      <c r="IMI59" s="3112"/>
      <c r="IMJ59" s="3112"/>
      <c r="IMK59" s="3112"/>
      <c r="IML59" s="3112"/>
      <c r="IMM59" s="3112"/>
      <c r="IMN59" s="3112"/>
      <c r="IMO59" s="3112"/>
      <c r="IMP59" s="3112"/>
      <c r="IMQ59" s="3112"/>
      <c r="IMR59" s="3112"/>
      <c r="IMS59" s="3112"/>
      <c r="IMT59" s="3112"/>
      <c r="IMU59" s="3112"/>
      <c r="IMV59" s="3112"/>
      <c r="IMW59" s="3112"/>
      <c r="IMX59" s="3112"/>
      <c r="IMY59" s="3112"/>
      <c r="IMZ59" s="3112"/>
      <c r="INA59" s="3112"/>
      <c r="INB59" s="3112"/>
      <c r="INC59" s="3112"/>
      <c r="IND59" s="3112"/>
      <c r="INE59" s="3112"/>
      <c r="INF59" s="3112"/>
      <c r="ING59" s="3112"/>
      <c r="INH59" s="3112"/>
      <c r="INI59" s="3112"/>
      <c r="INJ59" s="3112"/>
      <c r="INK59" s="3112"/>
      <c r="INL59" s="3112"/>
      <c r="INM59" s="3112"/>
      <c r="INN59" s="3112"/>
      <c r="INO59" s="3112"/>
      <c r="INP59" s="3112"/>
      <c r="INQ59" s="3112"/>
      <c r="INR59" s="3112"/>
      <c r="INS59" s="3112"/>
      <c r="INT59" s="3112"/>
      <c r="INU59" s="3112"/>
      <c r="INV59" s="3112"/>
      <c r="INW59" s="3112"/>
      <c r="INX59" s="3112"/>
      <c r="INY59" s="3112"/>
      <c r="INZ59" s="3112"/>
      <c r="IOA59" s="3112"/>
      <c r="IOB59" s="3112"/>
      <c r="IOC59" s="3112"/>
      <c r="IOD59" s="3112"/>
      <c r="IOE59" s="3112"/>
      <c r="IOF59" s="3112"/>
      <c r="IOG59" s="3112"/>
      <c r="IOH59" s="3112"/>
      <c r="IOI59" s="3112"/>
      <c r="IOJ59" s="3112"/>
      <c r="IOK59" s="3112"/>
      <c r="IOL59" s="3112"/>
      <c r="IOM59" s="3112"/>
      <c r="ION59" s="3112"/>
      <c r="IOO59" s="3112"/>
      <c r="IOP59" s="3112"/>
      <c r="IOQ59" s="3112"/>
      <c r="IOR59" s="3112"/>
      <c r="IOS59" s="3112"/>
      <c r="IOT59" s="3112"/>
      <c r="IOU59" s="3112"/>
      <c r="IOV59" s="3112"/>
      <c r="IOW59" s="3112"/>
      <c r="IOX59" s="3112"/>
      <c r="IOY59" s="3112"/>
      <c r="IOZ59" s="3112"/>
      <c r="IPA59" s="3112"/>
      <c r="IPB59" s="3112"/>
      <c r="IPC59" s="3112"/>
      <c r="IPD59" s="3112"/>
      <c r="IPE59" s="3112"/>
      <c r="IPF59" s="3112"/>
      <c r="IPG59" s="3112"/>
      <c r="IPH59" s="3112"/>
      <c r="IPI59" s="3112"/>
      <c r="IPJ59" s="3112"/>
      <c r="IPK59" s="3112"/>
      <c r="IPL59" s="3112"/>
      <c r="IPM59" s="3112"/>
      <c r="IPN59" s="3112"/>
      <c r="IPO59" s="3112"/>
      <c r="IPP59" s="3112"/>
      <c r="IPQ59" s="3112"/>
      <c r="IPR59" s="3112"/>
      <c r="IPS59" s="3112"/>
      <c r="IPT59" s="3112"/>
      <c r="IPU59" s="3112"/>
      <c r="IPV59" s="3112"/>
      <c r="IPW59" s="3112"/>
      <c r="IPX59" s="3112"/>
      <c r="IPY59" s="3112"/>
      <c r="IPZ59" s="3112"/>
      <c r="IQA59" s="3112"/>
      <c r="IQB59" s="3112"/>
      <c r="IQC59" s="3112"/>
      <c r="IQD59" s="3112"/>
      <c r="IQE59" s="3112"/>
      <c r="IQF59" s="3112"/>
      <c r="IQG59" s="3112"/>
      <c r="IQH59" s="3112"/>
      <c r="IQI59" s="3112"/>
      <c r="IQJ59" s="3112"/>
      <c r="IQK59" s="3112"/>
      <c r="IQL59" s="3112"/>
      <c r="IQM59" s="3112"/>
      <c r="IQN59" s="3112"/>
      <c r="IQO59" s="3112"/>
      <c r="IQP59" s="3112"/>
      <c r="IQQ59" s="3112"/>
      <c r="IQR59" s="3112"/>
      <c r="IQS59" s="3112"/>
      <c r="IQT59" s="3112"/>
      <c r="IQU59" s="3112"/>
      <c r="IQV59" s="3112"/>
      <c r="IQW59" s="3112"/>
      <c r="IQX59" s="3112"/>
      <c r="IQY59" s="3112"/>
      <c r="IQZ59" s="3112"/>
      <c r="IRA59" s="3112"/>
      <c r="IRB59" s="3112"/>
      <c r="IRC59" s="3112"/>
      <c r="IRD59" s="3112"/>
      <c r="IRE59" s="3112"/>
      <c r="IRF59" s="3112"/>
      <c r="IRG59" s="3112"/>
      <c r="IRH59" s="3112"/>
      <c r="IRI59" s="3112"/>
      <c r="IRJ59" s="3112"/>
      <c r="IRK59" s="3112"/>
      <c r="IRL59" s="3112"/>
      <c r="IRM59" s="3112"/>
      <c r="IRN59" s="3112"/>
      <c r="IRO59" s="3112"/>
      <c r="IRP59" s="3112"/>
      <c r="IRQ59" s="3112"/>
      <c r="IRR59" s="3112"/>
      <c r="IRS59" s="3112"/>
      <c r="IRT59" s="3112"/>
      <c r="IRU59" s="3112"/>
      <c r="IRV59" s="3112"/>
      <c r="IRW59" s="3112"/>
      <c r="IRX59" s="3112"/>
      <c r="IRY59" s="3112"/>
      <c r="IRZ59" s="3112"/>
      <c r="ISA59" s="3112"/>
      <c r="ISB59" s="3112"/>
      <c r="ISC59" s="3112"/>
      <c r="ISD59" s="3112"/>
      <c r="ISE59" s="3112"/>
      <c r="ISF59" s="3112"/>
      <c r="ISG59" s="3112"/>
      <c r="ISH59" s="3112"/>
      <c r="ISI59" s="3112"/>
      <c r="ISJ59" s="3112"/>
      <c r="ISK59" s="3112"/>
      <c r="ISL59" s="3112"/>
      <c r="ISM59" s="3112"/>
      <c r="ISN59" s="3112"/>
      <c r="ISO59" s="3112"/>
      <c r="ISP59" s="3112"/>
      <c r="ISQ59" s="3112"/>
      <c r="ISR59" s="3112"/>
      <c r="ISS59" s="3112"/>
      <c r="IST59" s="3112"/>
      <c r="ISU59" s="3112"/>
      <c r="ISV59" s="3112"/>
      <c r="ISW59" s="3112"/>
      <c r="ISX59" s="3112"/>
      <c r="ISY59" s="3112"/>
      <c r="ISZ59" s="3112"/>
      <c r="ITA59" s="3112"/>
      <c r="ITB59" s="3112"/>
      <c r="ITC59" s="3112"/>
      <c r="ITD59" s="3112"/>
      <c r="ITE59" s="3112"/>
      <c r="ITF59" s="3112"/>
      <c r="ITG59" s="3112"/>
      <c r="ITH59" s="3112"/>
      <c r="ITI59" s="3112"/>
      <c r="ITJ59" s="3112"/>
      <c r="ITK59" s="3112"/>
      <c r="ITL59" s="3112"/>
      <c r="ITM59" s="3112"/>
      <c r="ITN59" s="3112"/>
      <c r="ITO59" s="3112"/>
      <c r="ITP59" s="3112"/>
      <c r="ITQ59" s="3112"/>
      <c r="ITR59" s="3112"/>
      <c r="ITS59" s="3112"/>
      <c r="ITT59" s="3112"/>
      <c r="ITU59" s="3112"/>
      <c r="ITV59" s="3112"/>
      <c r="ITW59" s="3112"/>
      <c r="ITX59" s="3112"/>
      <c r="ITY59" s="3112"/>
      <c r="ITZ59" s="3112"/>
      <c r="IUA59" s="3112"/>
      <c r="IUB59" s="3112"/>
      <c r="IUC59" s="3112"/>
      <c r="IUD59" s="3112"/>
      <c r="IUE59" s="3112"/>
      <c r="IUF59" s="3112"/>
      <c r="IUG59" s="3112"/>
      <c r="IUH59" s="3112"/>
      <c r="IUI59" s="3112"/>
      <c r="IUJ59" s="3112"/>
      <c r="IUK59" s="3112"/>
      <c r="IUL59" s="3112"/>
      <c r="IUM59" s="3112"/>
      <c r="IUN59" s="3112"/>
      <c r="IUO59" s="3112"/>
      <c r="IUP59" s="3112"/>
      <c r="IUQ59" s="3112"/>
      <c r="IUR59" s="3112"/>
      <c r="IUS59" s="3112"/>
      <c r="IUT59" s="3112"/>
      <c r="IUU59" s="3112"/>
      <c r="IUV59" s="3112"/>
      <c r="IUW59" s="3112"/>
      <c r="IUX59" s="3112"/>
      <c r="IUY59" s="3112"/>
      <c r="IUZ59" s="3112"/>
      <c r="IVA59" s="3112"/>
      <c r="IVB59" s="3112"/>
      <c r="IVC59" s="3112"/>
      <c r="IVD59" s="3112"/>
      <c r="IVE59" s="3112"/>
      <c r="IVF59" s="3112"/>
      <c r="IVG59" s="3112"/>
      <c r="IVH59" s="3112"/>
      <c r="IVI59" s="3112"/>
      <c r="IVJ59" s="3112"/>
      <c r="IVK59" s="3112"/>
      <c r="IVL59" s="3112"/>
      <c r="IVM59" s="3112"/>
      <c r="IVN59" s="3112"/>
      <c r="IVO59" s="3112"/>
      <c r="IVP59" s="3112"/>
      <c r="IVQ59" s="3112"/>
      <c r="IVR59" s="3112"/>
      <c r="IVS59" s="3112"/>
      <c r="IVT59" s="3112"/>
      <c r="IVU59" s="3112"/>
      <c r="IVV59" s="3112"/>
      <c r="IVW59" s="3112"/>
      <c r="IVX59" s="3112"/>
      <c r="IVY59" s="3112"/>
      <c r="IVZ59" s="3112"/>
      <c r="IWA59" s="3112"/>
      <c r="IWB59" s="3112"/>
      <c r="IWC59" s="3112"/>
      <c r="IWD59" s="3112"/>
      <c r="IWE59" s="3112"/>
      <c r="IWF59" s="3112"/>
      <c r="IWG59" s="3112"/>
      <c r="IWH59" s="3112"/>
      <c r="IWI59" s="3112"/>
      <c r="IWJ59" s="3112"/>
      <c r="IWK59" s="3112"/>
      <c r="IWL59" s="3112"/>
      <c r="IWM59" s="3112"/>
      <c r="IWN59" s="3112"/>
      <c r="IWO59" s="3112"/>
      <c r="IWP59" s="3112"/>
      <c r="IWQ59" s="3112"/>
      <c r="IWR59" s="3112"/>
      <c r="IWS59" s="3112"/>
      <c r="IWT59" s="3112"/>
      <c r="IWU59" s="3112"/>
      <c r="IWV59" s="3112"/>
      <c r="IWW59" s="3112"/>
      <c r="IWX59" s="3112"/>
      <c r="IWY59" s="3112"/>
      <c r="IWZ59" s="3112"/>
      <c r="IXA59" s="3112"/>
      <c r="IXB59" s="3112"/>
      <c r="IXC59" s="3112"/>
      <c r="IXD59" s="3112"/>
      <c r="IXE59" s="3112"/>
      <c r="IXF59" s="3112"/>
      <c r="IXG59" s="3112"/>
      <c r="IXH59" s="3112"/>
      <c r="IXI59" s="3112"/>
      <c r="IXJ59" s="3112"/>
      <c r="IXK59" s="3112"/>
      <c r="IXL59" s="3112"/>
      <c r="IXM59" s="3112"/>
      <c r="IXN59" s="3112"/>
      <c r="IXO59" s="3112"/>
      <c r="IXP59" s="3112"/>
      <c r="IXQ59" s="3112"/>
      <c r="IXR59" s="3112"/>
      <c r="IXS59" s="3112"/>
      <c r="IXT59" s="3112"/>
      <c r="IXU59" s="3112"/>
      <c r="IXV59" s="3112"/>
      <c r="IXW59" s="3112"/>
      <c r="IXX59" s="3112"/>
      <c r="IXY59" s="3112"/>
      <c r="IXZ59" s="3112"/>
      <c r="IYA59" s="3112"/>
      <c r="IYB59" s="3112"/>
      <c r="IYC59" s="3112"/>
      <c r="IYD59" s="3112"/>
      <c r="IYE59" s="3112"/>
      <c r="IYF59" s="3112"/>
      <c r="IYG59" s="3112"/>
      <c r="IYH59" s="3112"/>
      <c r="IYI59" s="3112"/>
      <c r="IYJ59" s="3112"/>
      <c r="IYK59" s="3112"/>
      <c r="IYL59" s="3112"/>
      <c r="IYM59" s="3112"/>
      <c r="IYN59" s="3112"/>
      <c r="IYO59" s="3112"/>
      <c r="IYP59" s="3112"/>
      <c r="IYQ59" s="3112"/>
      <c r="IYR59" s="3112"/>
      <c r="IYS59" s="3112"/>
      <c r="IYT59" s="3112"/>
      <c r="IYU59" s="3112"/>
      <c r="IYV59" s="3112"/>
      <c r="IYW59" s="3112"/>
      <c r="IYX59" s="3112"/>
      <c r="IYY59" s="3112"/>
      <c r="IYZ59" s="3112"/>
      <c r="IZA59" s="3112"/>
      <c r="IZB59" s="3112"/>
      <c r="IZC59" s="3112"/>
      <c r="IZD59" s="3112"/>
      <c r="IZE59" s="3112"/>
      <c r="IZF59" s="3112"/>
      <c r="IZG59" s="3112"/>
      <c r="IZH59" s="3112"/>
      <c r="IZI59" s="3112"/>
      <c r="IZJ59" s="3112"/>
      <c r="IZK59" s="3112"/>
      <c r="IZL59" s="3112"/>
      <c r="IZM59" s="3112"/>
      <c r="IZN59" s="3112"/>
      <c r="IZO59" s="3112"/>
      <c r="IZP59" s="3112"/>
      <c r="IZQ59" s="3112"/>
      <c r="IZR59" s="3112"/>
      <c r="IZS59" s="3112"/>
      <c r="IZT59" s="3112"/>
      <c r="IZU59" s="3112"/>
      <c r="IZV59" s="3112"/>
      <c r="IZW59" s="3112"/>
      <c r="IZX59" s="3112"/>
      <c r="IZY59" s="3112"/>
      <c r="IZZ59" s="3112"/>
      <c r="JAA59" s="3112"/>
      <c r="JAB59" s="3112"/>
      <c r="JAC59" s="3112"/>
      <c r="JAD59" s="3112"/>
      <c r="JAE59" s="3112"/>
      <c r="JAF59" s="3112"/>
      <c r="JAG59" s="3112"/>
      <c r="JAH59" s="3112"/>
      <c r="JAI59" s="3112"/>
      <c r="JAJ59" s="3112"/>
      <c r="JAK59" s="3112"/>
      <c r="JAL59" s="3112"/>
      <c r="JAM59" s="3112"/>
      <c r="JAN59" s="3112"/>
      <c r="JAO59" s="3112"/>
      <c r="JAP59" s="3112"/>
      <c r="JAQ59" s="3112"/>
      <c r="JAR59" s="3112"/>
      <c r="JAS59" s="3112"/>
      <c r="JAT59" s="3112"/>
      <c r="JAU59" s="3112"/>
      <c r="JAV59" s="3112"/>
      <c r="JAW59" s="3112"/>
      <c r="JAX59" s="3112"/>
      <c r="JAY59" s="3112"/>
      <c r="JAZ59" s="3112"/>
      <c r="JBA59" s="3112"/>
      <c r="JBB59" s="3112"/>
      <c r="JBC59" s="3112"/>
      <c r="JBD59" s="3112"/>
      <c r="JBE59" s="3112"/>
      <c r="JBF59" s="3112"/>
      <c r="JBG59" s="3112"/>
      <c r="JBH59" s="3112"/>
      <c r="JBI59" s="3112"/>
      <c r="JBJ59" s="3112"/>
      <c r="JBK59" s="3112"/>
      <c r="JBL59" s="3112"/>
      <c r="JBM59" s="3112"/>
      <c r="JBN59" s="3112"/>
      <c r="JBO59" s="3112"/>
      <c r="JBP59" s="3112"/>
      <c r="JBQ59" s="3112"/>
      <c r="JBR59" s="3112"/>
      <c r="JBS59" s="3112"/>
      <c r="JBT59" s="3112"/>
      <c r="JBU59" s="3112"/>
      <c r="JBV59" s="3112"/>
      <c r="JBW59" s="3112"/>
      <c r="JBX59" s="3112"/>
      <c r="JBY59" s="3112"/>
      <c r="JBZ59" s="3112"/>
      <c r="JCA59" s="3112"/>
      <c r="JCB59" s="3112"/>
      <c r="JCC59" s="3112"/>
      <c r="JCD59" s="3112"/>
      <c r="JCE59" s="3112"/>
      <c r="JCF59" s="3112"/>
      <c r="JCG59" s="3112"/>
      <c r="JCH59" s="3112"/>
      <c r="JCI59" s="3112"/>
      <c r="JCJ59" s="3112"/>
      <c r="JCK59" s="3112"/>
      <c r="JCL59" s="3112"/>
      <c r="JCM59" s="3112"/>
      <c r="JCN59" s="3112"/>
      <c r="JCO59" s="3112"/>
      <c r="JCP59" s="3112"/>
      <c r="JCQ59" s="3112"/>
      <c r="JCR59" s="3112"/>
      <c r="JCS59" s="3112"/>
      <c r="JCT59" s="3112"/>
      <c r="JCU59" s="3112"/>
      <c r="JCV59" s="3112"/>
      <c r="JCW59" s="3112"/>
      <c r="JCX59" s="3112"/>
      <c r="JCY59" s="3112"/>
      <c r="JCZ59" s="3112"/>
      <c r="JDA59" s="3112"/>
      <c r="JDB59" s="3112"/>
      <c r="JDC59" s="3112"/>
      <c r="JDD59" s="3112"/>
      <c r="JDE59" s="3112"/>
      <c r="JDF59" s="3112"/>
      <c r="JDG59" s="3112"/>
      <c r="JDH59" s="3112"/>
      <c r="JDI59" s="3112"/>
      <c r="JDJ59" s="3112"/>
      <c r="JDK59" s="3112"/>
      <c r="JDL59" s="3112"/>
      <c r="JDM59" s="3112"/>
      <c r="JDN59" s="3112"/>
      <c r="JDO59" s="3112"/>
      <c r="JDP59" s="3112"/>
      <c r="JDQ59" s="3112"/>
      <c r="JDR59" s="3112"/>
      <c r="JDS59" s="3112"/>
      <c r="JDT59" s="3112"/>
      <c r="JDU59" s="3112"/>
      <c r="JDV59" s="3112"/>
      <c r="JDW59" s="3112"/>
      <c r="JDX59" s="3112"/>
      <c r="JDY59" s="3112"/>
      <c r="JDZ59" s="3112"/>
      <c r="JEA59" s="3112"/>
      <c r="JEB59" s="3112"/>
      <c r="JEC59" s="3112"/>
      <c r="JED59" s="3112"/>
      <c r="JEE59" s="3112"/>
      <c r="JEF59" s="3112"/>
      <c r="JEG59" s="3112"/>
      <c r="JEH59" s="3112"/>
      <c r="JEI59" s="3112"/>
      <c r="JEJ59" s="3112"/>
      <c r="JEK59" s="3112"/>
      <c r="JEL59" s="3112"/>
      <c r="JEM59" s="3112"/>
      <c r="JEN59" s="3112"/>
      <c r="JEO59" s="3112"/>
      <c r="JEP59" s="3112"/>
      <c r="JEQ59" s="3112"/>
      <c r="JER59" s="3112"/>
      <c r="JES59" s="3112"/>
      <c r="JET59" s="3112"/>
      <c r="JEU59" s="3112"/>
      <c r="JEV59" s="3112"/>
      <c r="JEW59" s="3112"/>
      <c r="JEX59" s="3112"/>
      <c r="JEY59" s="3112"/>
      <c r="JEZ59" s="3112"/>
      <c r="JFA59" s="3112"/>
      <c r="JFB59" s="3112"/>
      <c r="JFC59" s="3112"/>
      <c r="JFD59" s="3112"/>
      <c r="JFE59" s="3112"/>
      <c r="JFF59" s="3112"/>
      <c r="JFG59" s="3112"/>
      <c r="JFH59" s="3112"/>
      <c r="JFI59" s="3112"/>
      <c r="JFJ59" s="3112"/>
      <c r="JFK59" s="3112"/>
      <c r="JFL59" s="3112"/>
      <c r="JFM59" s="3112"/>
      <c r="JFN59" s="3112"/>
      <c r="JFO59" s="3112"/>
      <c r="JFP59" s="3112"/>
      <c r="JFQ59" s="3112"/>
      <c r="JFR59" s="3112"/>
      <c r="JFS59" s="3112"/>
      <c r="JFT59" s="3112"/>
      <c r="JFU59" s="3112"/>
      <c r="JFV59" s="3112"/>
      <c r="JFW59" s="3112"/>
      <c r="JFX59" s="3112"/>
      <c r="JFY59" s="3112"/>
      <c r="JFZ59" s="3112"/>
      <c r="JGA59" s="3112"/>
      <c r="JGB59" s="3112"/>
      <c r="JGC59" s="3112"/>
      <c r="JGD59" s="3112"/>
      <c r="JGE59" s="3112"/>
      <c r="JGF59" s="3112"/>
      <c r="JGG59" s="3112"/>
      <c r="JGH59" s="3112"/>
      <c r="JGI59" s="3112"/>
      <c r="JGJ59" s="3112"/>
      <c r="JGK59" s="3112"/>
      <c r="JGL59" s="3112"/>
      <c r="JGM59" s="3112"/>
      <c r="JGN59" s="3112"/>
      <c r="JGO59" s="3112"/>
      <c r="JGP59" s="3112"/>
      <c r="JGQ59" s="3112"/>
      <c r="JGR59" s="3112"/>
      <c r="JGS59" s="3112"/>
      <c r="JGT59" s="3112"/>
      <c r="JGU59" s="3112"/>
      <c r="JGV59" s="3112"/>
      <c r="JGW59" s="3112"/>
      <c r="JGX59" s="3112"/>
      <c r="JGY59" s="3112"/>
      <c r="JGZ59" s="3112"/>
      <c r="JHA59" s="3112"/>
      <c r="JHB59" s="3112"/>
      <c r="JHC59" s="3112"/>
      <c r="JHD59" s="3112"/>
      <c r="JHE59" s="3112"/>
      <c r="JHF59" s="3112"/>
      <c r="JHG59" s="3112"/>
      <c r="JHH59" s="3112"/>
      <c r="JHI59" s="3112"/>
      <c r="JHJ59" s="3112"/>
      <c r="JHK59" s="3112"/>
      <c r="JHL59" s="3112"/>
      <c r="JHM59" s="3112"/>
      <c r="JHN59" s="3112"/>
      <c r="JHO59" s="3112"/>
      <c r="JHP59" s="3112"/>
      <c r="JHQ59" s="3112"/>
      <c r="JHR59" s="3112"/>
      <c r="JHS59" s="3112"/>
      <c r="JHT59" s="3112"/>
      <c r="JHU59" s="3112"/>
      <c r="JHV59" s="3112"/>
      <c r="JHW59" s="3112"/>
      <c r="JHX59" s="3112"/>
      <c r="JHY59" s="3112"/>
      <c r="JHZ59" s="3112"/>
      <c r="JIA59" s="3112"/>
      <c r="JIB59" s="3112"/>
      <c r="JIC59" s="3112"/>
      <c r="JID59" s="3112"/>
      <c r="JIE59" s="3112"/>
      <c r="JIF59" s="3112"/>
      <c r="JIG59" s="3112"/>
      <c r="JIH59" s="3112"/>
      <c r="JII59" s="3112"/>
      <c r="JIJ59" s="3112"/>
      <c r="JIK59" s="3112"/>
      <c r="JIL59" s="3112"/>
      <c r="JIM59" s="3112"/>
      <c r="JIN59" s="3112"/>
      <c r="JIO59" s="3112"/>
      <c r="JIP59" s="3112"/>
      <c r="JIQ59" s="3112"/>
      <c r="JIR59" s="3112"/>
      <c r="JIS59" s="3112"/>
      <c r="JIT59" s="3112"/>
      <c r="JIU59" s="3112"/>
      <c r="JIV59" s="3112"/>
      <c r="JIW59" s="3112"/>
      <c r="JIX59" s="3112"/>
      <c r="JIY59" s="3112"/>
      <c r="JIZ59" s="3112"/>
      <c r="JJA59" s="3112"/>
      <c r="JJB59" s="3112"/>
      <c r="JJC59" s="3112"/>
      <c r="JJD59" s="3112"/>
      <c r="JJE59" s="3112"/>
      <c r="JJF59" s="3112"/>
      <c r="JJG59" s="3112"/>
      <c r="JJH59" s="3112"/>
      <c r="JJI59" s="3112"/>
      <c r="JJJ59" s="3112"/>
      <c r="JJK59" s="3112"/>
      <c r="JJL59" s="3112"/>
      <c r="JJM59" s="3112"/>
      <c r="JJN59" s="3112"/>
      <c r="JJO59" s="3112"/>
      <c r="JJP59" s="3112"/>
      <c r="JJQ59" s="3112"/>
      <c r="JJR59" s="3112"/>
      <c r="JJS59" s="3112"/>
      <c r="JJT59" s="3112"/>
      <c r="JJU59" s="3112"/>
      <c r="JJV59" s="3112"/>
      <c r="JJW59" s="3112"/>
      <c r="JJX59" s="3112"/>
      <c r="JJY59" s="3112"/>
      <c r="JJZ59" s="3112"/>
      <c r="JKA59" s="3112"/>
      <c r="JKB59" s="3112"/>
      <c r="JKC59" s="3112"/>
      <c r="JKD59" s="3112"/>
      <c r="JKE59" s="3112"/>
      <c r="JKF59" s="3112"/>
      <c r="JKG59" s="3112"/>
      <c r="JKH59" s="3112"/>
      <c r="JKI59" s="3112"/>
      <c r="JKJ59" s="3112"/>
      <c r="JKK59" s="3112"/>
      <c r="JKL59" s="3112"/>
      <c r="JKM59" s="3112"/>
      <c r="JKN59" s="3112"/>
      <c r="JKO59" s="3112"/>
      <c r="JKP59" s="3112"/>
      <c r="JKQ59" s="3112"/>
      <c r="JKR59" s="3112"/>
      <c r="JKS59" s="3112"/>
      <c r="JKT59" s="3112"/>
      <c r="JKU59" s="3112"/>
      <c r="JKV59" s="3112"/>
      <c r="JKW59" s="3112"/>
      <c r="JKX59" s="3112"/>
      <c r="JKY59" s="3112"/>
      <c r="JKZ59" s="3112"/>
      <c r="JLA59" s="3112"/>
      <c r="JLB59" s="3112"/>
      <c r="JLC59" s="3112"/>
      <c r="JLD59" s="3112"/>
      <c r="JLE59" s="3112"/>
      <c r="JLF59" s="3112"/>
      <c r="JLG59" s="3112"/>
      <c r="JLH59" s="3112"/>
      <c r="JLI59" s="3112"/>
      <c r="JLJ59" s="3112"/>
      <c r="JLK59" s="3112"/>
      <c r="JLL59" s="3112"/>
      <c r="JLM59" s="3112"/>
      <c r="JLN59" s="3112"/>
      <c r="JLO59" s="3112"/>
      <c r="JLP59" s="3112"/>
      <c r="JLQ59" s="3112"/>
      <c r="JLR59" s="3112"/>
      <c r="JLS59" s="3112"/>
      <c r="JLT59" s="3112"/>
      <c r="JLU59" s="3112"/>
      <c r="JLV59" s="3112"/>
      <c r="JLW59" s="3112"/>
      <c r="JLX59" s="3112"/>
      <c r="JLY59" s="3112"/>
      <c r="JLZ59" s="3112"/>
      <c r="JMA59" s="3112"/>
      <c r="JMB59" s="3112"/>
      <c r="JMC59" s="3112"/>
      <c r="JMD59" s="3112"/>
      <c r="JME59" s="3112"/>
      <c r="JMF59" s="3112"/>
      <c r="JMG59" s="3112"/>
      <c r="JMH59" s="3112"/>
      <c r="JMI59" s="3112"/>
      <c r="JMJ59" s="3112"/>
      <c r="JMK59" s="3112"/>
      <c r="JML59" s="3112"/>
      <c r="JMM59" s="3112"/>
      <c r="JMN59" s="3112"/>
      <c r="JMO59" s="3112"/>
      <c r="JMP59" s="3112"/>
      <c r="JMQ59" s="3112"/>
      <c r="JMR59" s="3112"/>
      <c r="JMS59" s="3112"/>
      <c r="JMT59" s="3112"/>
      <c r="JMU59" s="3112"/>
      <c r="JMV59" s="3112"/>
      <c r="JMW59" s="3112"/>
      <c r="JMX59" s="3112"/>
      <c r="JMY59" s="3112"/>
      <c r="JMZ59" s="3112"/>
      <c r="JNA59" s="3112"/>
      <c r="JNB59" s="3112"/>
      <c r="JNC59" s="3112"/>
      <c r="JND59" s="3112"/>
      <c r="JNE59" s="3112"/>
      <c r="JNF59" s="3112"/>
      <c r="JNG59" s="3112"/>
      <c r="JNH59" s="3112"/>
      <c r="JNI59" s="3112"/>
      <c r="JNJ59" s="3112"/>
      <c r="JNK59" s="3112"/>
      <c r="JNL59" s="3112"/>
      <c r="JNM59" s="3112"/>
      <c r="JNN59" s="3112"/>
      <c r="JNO59" s="3112"/>
      <c r="JNP59" s="3112"/>
      <c r="JNQ59" s="3112"/>
      <c r="JNR59" s="3112"/>
      <c r="JNS59" s="3112"/>
      <c r="JNT59" s="3112"/>
      <c r="JNU59" s="3112"/>
      <c r="JNV59" s="3112"/>
      <c r="JNW59" s="3112"/>
      <c r="JNX59" s="3112"/>
      <c r="JNY59" s="3112"/>
      <c r="JNZ59" s="3112"/>
      <c r="JOA59" s="3112"/>
      <c r="JOB59" s="3112"/>
      <c r="JOC59" s="3112"/>
      <c r="JOD59" s="3112"/>
      <c r="JOE59" s="3112"/>
      <c r="JOF59" s="3112"/>
      <c r="JOG59" s="3112"/>
      <c r="JOH59" s="3112"/>
      <c r="JOI59" s="3112"/>
      <c r="JOJ59" s="3112"/>
      <c r="JOK59" s="3112"/>
      <c r="JOL59" s="3112"/>
      <c r="JOM59" s="3112"/>
      <c r="JON59" s="3112"/>
      <c r="JOO59" s="3112"/>
      <c r="JOP59" s="3112"/>
      <c r="JOQ59" s="3112"/>
      <c r="JOR59" s="3112"/>
      <c r="JOS59" s="3112"/>
      <c r="JOT59" s="3112"/>
      <c r="JOU59" s="3112"/>
      <c r="JOV59" s="3112"/>
      <c r="JOW59" s="3112"/>
      <c r="JOX59" s="3112"/>
      <c r="JOY59" s="3112"/>
      <c r="JOZ59" s="3112"/>
      <c r="JPA59" s="3112"/>
      <c r="JPB59" s="3112"/>
      <c r="JPC59" s="3112"/>
      <c r="JPD59" s="3112"/>
      <c r="JPE59" s="3112"/>
      <c r="JPF59" s="3112"/>
      <c r="JPG59" s="3112"/>
      <c r="JPH59" s="3112"/>
      <c r="JPI59" s="3112"/>
      <c r="JPJ59" s="3112"/>
      <c r="JPK59" s="3112"/>
      <c r="JPL59" s="3112"/>
      <c r="JPM59" s="3112"/>
      <c r="JPN59" s="3112"/>
      <c r="JPO59" s="3112"/>
      <c r="JPP59" s="3112"/>
      <c r="JPQ59" s="3112"/>
      <c r="JPR59" s="3112"/>
      <c r="JPS59" s="3112"/>
      <c r="JPT59" s="3112"/>
      <c r="JPU59" s="3112"/>
      <c r="JPV59" s="3112"/>
      <c r="JPW59" s="3112"/>
      <c r="JPX59" s="3112"/>
      <c r="JPY59" s="3112"/>
      <c r="JPZ59" s="3112"/>
      <c r="JQA59" s="3112"/>
      <c r="JQB59" s="3112"/>
      <c r="JQC59" s="3112"/>
      <c r="JQD59" s="3112"/>
      <c r="JQE59" s="3112"/>
      <c r="JQF59" s="3112"/>
      <c r="JQG59" s="3112"/>
      <c r="JQH59" s="3112"/>
      <c r="JQI59" s="3112"/>
      <c r="JQJ59" s="3112"/>
      <c r="JQK59" s="3112"/>
      <c r="JQL59" s="3112"/>
      <c r="JQM59" s="3112"/>
      <c r="JQN59" s="3112"/>
      <c r="JQO59" s="3112"/>
      <c r="JQP59" s="3112"/>
      <c r="JQQ59" s="3112"/>
      <c r="JQR59" s="3112"/>
      <c r="JQS59" s="3112"/>
      <c r="JQT59" s="3112"/>
      <c r="JQU59" s="3112"/>
      <c r="JQV59" s="3112"/>
      <c r="JQW59" s="3112"/>
      <c r="JQX59" s="3112"/>
      <c r="JQY59" s="3112"/>
      <c r="JQZ59" s="3112"/>
      <c r="JRA59" s="3112"/>
      <c r="JRB59" s="3112"/>
      <c r="JRC59" s="3112"/>
      <c r="JRD59" s="3112"/>
      <c r="JRE59" s="3112"/>
      <c r="JRF59" s="3112"/>
      <c r="JRG59" s="3112"/>
      <c r="JRH59" s="3112"/>
      <c r="JRI59" s="3112"/>
      <c r="JRJ59" s="3112"/>
      <c r="JRK59" s="3112"/>
      <c r="JRL59" s="3112"/>
      <c r="JRM59" s="3112"/>
      <c r="JRN59" s="3112"/>
      <c r="JRO59" s="3112"/>
      <c r="JRP59" s="3112"/>
      <c r="JRQ59" s="3112"/>
      <c r="JRR59" s="3112"/>
      <c r="JRS59" s="3112"/>
      <c r="JRT59" s="3112"/>
      <c r="JRU59" s="3112"/>
      <c r="JRV59" s="3112"/>
      <c r="JRW59" s="3112"/>
      <c r="JRX59" s="3112"/>
      <c r="JRY59" s="3112"/>
      <c r="JRZ59" s="3112"/>
      <c r="JSA59" s="3112"/>
      <c r="JSB59" s="3112"/>
      <c r="JSC59" s="3112"/>
      <c r="JSD59" s="3112"/>
      <c r="JSE59" s="3112"/>
      <c r="JSF59" s="3112"/>
      <c r="JSG59" s="3112"/>
      <c r="JSH59" s="3112"/>
      <c r="JSI59" s="3112"/>
      <c r="JSJ59" s="3112"/>
      <c r="JSK59" s="3112"/>
      <c r="JSL59" s="3112"/>
      <c r="JSM59" s="3112"/>
      <c r="JSN59" s="3112"/>
      <c r="JSO59" s="3112"/>
      <c r="JSP59" s="3112"/>
      <c r="JSQ59" s="3112"/>
      <c r="JSR59" s="3112"/>
      <c r="JSS59" s="3112"/>
      <c r="JST59" s="3112"/>
      <c r="JSU59" s="3112"/>
      <c r="JSV59" s="3112"/>
      <c r="JSW59" s="3112"/>
      <c r="JSX59" s="3112"/>
      <c r="JSY59" s="3112"/>
      <c r="JSZ59" s="3112"/>
      <c r="JTA59" s="3112"/>
      <c r="JTB59" s="3112"/>
      <c r="JTC59" s="3112"/>
      <c r="JTD59" s="3112"/>
      <c r="JTE59" s="3112"/>
      <c r="JTF59" s="3112"/>
      <c r="JTG59" s="3112"/>
      <c r="JTH59" s="3112"/>
      <c r="JTI59" s="3112"/>
      <c r="JTJ59" s="3112"/>
      <c r="JTK59" s="3112"/>
      <c r="JTL59" s="3112"/>
      <c r="JTM59" s="3112"/>
      <c r="JTN59" s="3112"/>
      <c r="JTO59" s="3112"/>
      <c r="JTP59" s="3112"/>
      <c r="JTQ59" s="3112"/>
      <c r="JTR59" s="3112"/>
      <c r="JTS59" s="3112"/>
      <c r="JTT59" s="3112"/>
      <c r="JTU59" s="3112"/>
      <c r="JTV59" s="3112"/>
      <c r="JTW59" s="3112"/>
      <c r="JTX59" s="3112"/>
      <c r="JTY59" s="3112"/>
      <c r="JTZ59" s="3112"/>
      <c r="JUA59" s="3112"/>
      <c r="JUB59" s="3112"/>
      <c r="JUC59" s="3112"/>
      <c r="JUD59" s="3112"/>
      <c r="JUE59" s="3112"/>
      <c r="JUF59" s="3112"/>
      <c r="JUG59" s="3112"/>
      <c r="JUH59" s="3112"/>
      <c r="JUI59" s="3112"/>
      <c r="JUJ59" s="3112"/>
      <c r="JUK59" s="3112"/>
      <c r="JUL59" s="3112"/>
      <c r="JUM59" s="3112"/>
      <c r="JUN59" s="3112"/>
      <c r="JUO59" s="3112"/>
      <c r="JUP59" s="3112"/>
      <c r="JUQ59" s="3112"/>
      <c r="JUR59" s="3112"/>
      <c r="JUS59" s="3112"/>
      <c r="JUT59" s="3112"/>
      <c r="JUU59" s="3112"/>
      <c r="JUV59" s="3112"/>
      <c r="JUW59" s="3112"/>
      <c r="JUX59" s="3112"/>
      <c r="JUY59" s="3112"/>
      <c r="JUZ59" s="3112"/>
      <c r="JVA59" s="3112"/>
      <c r="JVB59" s="3112"/>
      <c r="JVC59" s="3112"/>
      <c r="JVD59" s="3112"/>
      <c r="JVE59" s="3112"/>
      <c r="JVF59" s="3112"/>
      <c r="JVG59" s="3112"/>
      <c r="JVH59" s="3112"/>
      <c r="JVI59" s="3112"/>
      <c r="JVJ59" s="3112"/>
      <c r="JVK59" s="3112"/>
      <c r="JVL59" s="3112"/>
      <c r="JVM59" s="3112"/>
      <c r="JVN59" s="3112"/>
      <c r="JVO59" s="3112"/>
      <c r="JVP59" s="3112"/>
      <c r="JVQ59" s="3112"/>
      <c r="JVR59" s="3112"/>
      <c r="JVS59" s="3112"/>
      <c r="JVT59" s="3112"/>
      <c r="JVU59" s="3112"/>
      <c r="JVV59" s="3112"/>
      <c r="JVW59" s="3112"/>
      <c r="JVX59" s="3112"/>
      <c r="JVY59" s="3112"/>
      <c r="JVZ59" s="3112"/>
      <c r="JWA59" s="3112"/>
      <c r="JWB59" s="3112"/>
      <c r="JWC59" s="3112"/>
      <c r="JWD59" s="3112"/>
      <c r="JWE59" s="3112"/>
      <c r="JWF59" s="3112"/>
      <c r="JWG59" s="3112"/>
      <c r="JWH59" s="3112"/>
      <c r="JWI59" s="3112"/>
      <c r="JWJ59" s="3112"/>
      <c r="JWK59" s="3112"/>
      <c r="JWL59" s="3112"/>
      <c r="JWM59" s="3112"/>
      <c r="JWN59" s="3112"/>
      <c r="JWO59" s="3112"/>
      <c r="JWP59" s="3112"/>
      <c r="JWQ59" s="3112"/>
      <c r="JWR59" s="3112"/>
      <c r="JWS59" s="3112"/>
      <c r="JWT59" s="3112"/>
      <c r="JWU59" s="3112"/>
      <c r="JWV59" s="3112"/>
      <c r="JWW59" s="3112"/>
      <c r="JWX59" s="3112"/>
      <c r="JWY59" s="3112"/>
      <c r="JWZ59" s="3112"/>
      <c r="JXA59" s="3112"/>
      <c r="JXB59" s="3112"/>
      <c r="JXC59" s="3112"/>
      <c r="JXD59" s="3112"/>
      <c r="JXE59" s="3112"/>
      <c r="JXF59" s="3112"/>
      <c r="JXG59" s="3112"/>
      <c r="JXH59" s="3112"/>
      <c r="JXI59" s="3112"/>
      <c r="JXJ59" s="3112"/>
      <c r="JXK59" s="3112"/>
      <c r="JXL59" s="3112"/>
      <c r="JXM59" s="3112"/>
      <c r="JXN59" s="3112"/>
      <c r="JXO59" s="3112"/>
      <c r="JXP59" s="3112"/>
      <c r="JXQ59" s="3112"/>
      <c r="JXR59" s="3112"/>
      <c r="JXS59" s="3112"/>
      <c r="JXT59" s="3112"/>
      <c r="JXU59" s="3112"/>
      <c r="JXV59" s="3112"/>
      <c r="JXW59" s="3112"/>
      <c r="JXX59" s="3112"/>
      <c r="JXY59" s="3112"/>
      <c r="JXZ59" s="3112"/>
      <c r="JYA59" s="3112"/>
      <c r="JYB59" s="3112"/>
      <c r="JYC59" s="3112"/>
      <c r="JYD59" s="3112"/>
      <c r="JYE59" s="3112"/>
      <c r="JYF59" s="3112"/>
      <c r="JYG59" s="3112"/>
      <c r="JYH59" s="3112"/>
      <c r="JYI59" s="3112"/>
      <c r="JYJ59" s="3112"/>
      <c r="JYK59" s="3112"/>
      <c r="JYL59" s="3112"/>
      <c r="JYM59" s="3112"/>
      <c r="JYN59" s="3112"/>
      <c r="JYO59" s="3112"/>
      <c r="JYP59" s="3112"/>
      <c r="JYQ59" s="3112"/>
      <c r="JYR59" s="3112"/>
      <c r="JYS59" s="3112"/>
      <c r="JYT59" s="3112"/>
      <c r="JYU59" s="3112"/>
      <c r="JYV59" s="3112"/>
      <c r="JYW59" s="3112"/>
      <c r="JYX59" s="3112"/>
      <c r="JYY59" s="3112"/>
      <c r="JYZ59" s="3112"/>
      <c r="JZA59" s="3112"/>
      <c r="JZB59" s="3112"/>
      <c r="JZC59" s="3112"/>
      <c r="JZD59" s="3112"/>
      <c r="JZE59" s="3112"/>
      <c r="JZF59" s="3112"/>
      <c r="JZG59" s="3112"/>
      <c r="JZH59" s="3112"/>
      <c r="JZI59" s="3112"/>
      <c r="JZJ59" s="3112"/>
      <c r="JZK59" s="3112"/>
      <c r="JZL59" s="3112"/>
      <c r="JZM59" s="3112"/>
      <c r="JZN59" s="3112"/>
      <c r="JZO59" s="3112"/>
      <c r="JZP59" s="3112"/>
      <c r="JZQ59" s="3112"/>
      <c r="JZR59" s="3112"/>
      <c r="JZS59" s="3112"/>
      <c r="JZT59" s="3112"/>
      <c r="JZU59" s="3112"/>
      <c r="JZV59" s="3112"/>
      <c r="JZW59" s="3112"/>
      <c r="JZX59" s="3112"/>
      <c r="JZY59" s="3112"/>
      <c r="JZZ59" s="3112"/>
      <c r="KAA59" s="3112"/>
      <c r="KAB59" s="3112"/>
      <c r="KAC59" s="3112"/>
      <c r="KAD59" s="3112"/>
      <c r="KAE59" s="3112"/>
      <c r="KAF59" s="3112"/>
      <c r="KAG59" s="3112"/>
      <c r="KAH59" s="3112"/>
      <c r="KAI59" s="3112"/>
      <c r="KAJ59" s="3112"/>
      <c r="KAK59" s="3112"/>
      <c r="KAL59" s="3112"/>
      <c r="KAM59" s="3112"/>
      <c r="KAN59" s="3112"/>
      <c r="KAO59" s="3112"/>
      <c r="KAP59" s="3112"/>
      <c r="KAQ59" s="3112"/>
      <c r="KAR59" s="3112"/>
      <c r="KAS59" s="3112"/>
      <c r="KAT59" s="3112"/>
      <c r="KAU59" s="3112"/>
      <c r="KAV59" s="3112"/>
      <c r="KAW59" s="3112"/>
      <c r="KAX59" s="3112"/>
      <c r="KAY59" s="3112"/>
      <c r="KAZ59" s="3112"/>
      <c r="KBA59" s="3112"/>
      <c r="KBB59" s="3112"/>
      <c r="KBC59" s="3112"/>
      <c r="KBD59" s="3112"/>
      <c r="KBE59" s="3112"/>
      <c r="KBF59" s="3112"/>
      <c r="KBG59" s="3112"/>
      <c r="KBH59" s="3112"/>
      <c r="KBI59" s="3112"/>
      <c r="KBJ59" s="3112"/>
      <c r="KBK59" s="3112"/>
      <c r="KBL59" s="3112"/>
      <c r="KBM59" s="3112"/>
      <c r="KBN59" s="3112"/>
      <c r="KBO59" s="3112"/>
      <c r="KBP59" s="3112"/>
      <c r="KBQ59" s="3112"/>
      <c r="KBR59" s="3112"/>
      <c r="KBS59" s="3112"/>
      <c r="KBT59" s="3112"/>
      <c r="KBU59" s="3112"/>
      <c r="KBV59" s="3112"/>
      <c r="KBW59" s="3112"/>
      <c r="KBX59" s="3112"/>
      <c r="KBY59" s="3112"/>
      <c r="KBZ59" s="3112"/>
      <c r="KCA59" s="3112"/>
      <c r="KCB59" s="3112"/>
      <c r="KCC59" s="3112"/>
      <c r="KCD59" s="3112"/>
      <c r="KCE59" s="3112"/>
      <c r="KCF59" s="3112"/>
      <c r="KCG59" s="3112"/>
      <c r="KCH59" s="3112"/>
      <c r="KCI59" s="3112"/>
      <c r="KCJ59" s="3112"/>
      <c r="KCK59" s="3112"/>
      <c r="KCL59" s="3112"/>
      <c r="KCM59" s="3112"/>
      <c r="KCN59" s="3112"/>
      <c r="KCO59" s="3112"/>
      <c r="KCP59" s="3112"/>
      <c r="KCQ59" s="3112"/>
      <c r="KCR59" s="3112"/>
      <c r="KCS59" s="3112"/>
      <c r="KCT59" s="3112"/>
      <c r="KCU59" s="3112"/>
      <c r="KCV59" s="3112"/>
      <c r="KCW59" s="3112"/>
      <c r="KCX59" s="3112"/>
      <c r="KCY59" s="3112"/>
      <c r="KCZ59" s="3112"/>
      <c r="KDA59" s="3112"/>
      <c r="KDB59" s="3112"/>
      <c r="KDC59" s="3112"/>
      <c r="KDD59" s="3112"/>
      <c r="KDE59" s="3112"/>
      <c r="KDF59" s="3112"/>
      <c r="KDG59" s="3112"/>
      <c r="KDH59" s="3112"/>
      <c r="KDI59" s="3112"/>
      <c r="KDJ59" s="3112"/>
      <c r="KDK59" s="3112"/>
      <c r="KDL59" s="3112"/>
      <c r="KDM59" s="3112"/>
      <c r="KDN59" s="3112"/>
      <c r="KDO59" s="3112"/>
      <c r="KDP59" s="3112"/>
      <c r="KDQ59" s="3112"/>
      <c r="KDR59" s="3112"/>
      <c r="KDS59" s="3112"/>
      <c r="KDT59" s="3112"/>
      <c r="KDU59" s="3112"/>
      <c r="KDV59" s="3112"/>
      <c r="KDW59" s="3112"/>
      <c r="KDX59" s="3112"/>
      <c r="KDY59" s="3112"/>
      <c r="KDZ59" s="3112"/>
      <c r="KEA59" s="3112"/>
      <c r="KEB59" s="3112"/>
      <c r="KEC59" s="3112"/>
      <c r="KED59" s="3112"/>
      <c r="KEE59" s="3112"/>
      <c r="KEF59" s="3112"/>
      <c r="KEG59" s="3112"/>
      <c r="KEH59" s="3112"/>
      <c r="KEI59" s="3112"/>
      <c r="KEJ59" s="3112"/>
      <c r="KEK59" s="3112"/>
      <c r="KEL59" s="3112"/>
      <c r="KEM59" s="3112"/>
      <c r="KEN59" s="3112"/>
      <c r="KEO59" s="3112"/>
      <c r="KEP59" s="3112"/>
      <c r="KEQ59" s="3112"/>
      <c r="KER59" s="3112"/>
      <c r="KES59" s="3112"/>
      <c r="KET59" s="3112"/>
      <c r="KEU59" s="3112"/>
      <c r="KEV59" s="3112"/>
      <c r="KEW59" s="3112"/>
      <c r="KEX59" s="3112"/>
      <c r="KEY59" s="3112"/>
      <c r="KEZ59" s="3112"/>
      <c r="KFA59" s="3112"/>
      <c r="KFB59" s="3112"/>
      <c r="KFC59" s="3112"/>
      <c r="KFD59" s="3112"/>
      <c r="KFE59" s="3112"/>
      <c r="KFF59" s="3112"/>
      <c r="KFG59" s="3112"/>
      <c r="KFH59" s="3112"/>
      <c r="KFI59" s="3112"/>
      <c r="KFJ59" s="3112"/>
      <c r="KFK59" s="3112"/>
      <c r="KFL59" s="3112"/>
      <c r="KFM59" s="3112"/>
      <c r="KFN59" s="3112"/>
      <c r="KFO59" s="3112"/>
      <c r="KFP59" s="3112"/>
      <c r="KFQ59" s="3112"/>
      <c r="KFR59" s="3112"/>
      <c r="KFS59" s="3112"/>
      <c r="KFT59" s="3112"/>
      <c r="KFU59" s="3112"/>
      <c r="KFV59" s="3112"/>
      <c r="KFW59" s="3112"/>
      <c r="KFX59" s="3112"/>
      <c r="KFY59" s="3112"/>
      <c r="KFZ59" s="3112"/>
      <c r="KGA59" s="3112"/>
      <c r="KGB59" s="3112"/>
      <c r="KGC59" s="3112"/>
      <c r="KGD59" s="3112"/>
      <c r="KGE59" s="3112"/>
      <c r="KGF59" s="3112"/>
      <c r="KGG59" s="3112"/>
      <c r="KGH59" s="3112"/>
      <c r="KGI59" s="3112"/>
      <c r="KGJ59" s="3112"/>
      <c r="KGK59" s="3112"/>
      <c r="KGL59" s="3112"/>
      <c r="KGM59" s="3112"/>
      <c r="KGN59" s="3112"/>
      <c r="KGO59" s="3112"/>
      <c r="KGP59" s="3112"/>
      <c r="KGQ59" s="3112"/>
      <c r="KGR59" s="3112"/>
      <c r="KGS59" s="3112"/>
      <c r="KGT59" s="3112"/>
      <c r="KGU59" s="3112"/>
      <c r="KGV59" s="3112"/>
      <c r="KGW59" s="3112"/>
      <c r="KGX59" s="3112"/>
      <c r="KGY59" s="3112"/>
      <c r="KGZ59" s="3112"/>
      <c r="KHA59" s="3112"/>
      <c r="KHB59" s="3112"/>
      <c r="KHC59" s="3112"/>
      <c r="KHD59" s="3112"/>
      <c r="KHE59" s="3112"/>
      <c r="KHF59" s="3112"/>
      <c r="KHG59" s="3112"/>
      <c r="KHH59" s="3112"/>
      <c r="KHI59" s="3112"/>
      <c r="KHJ59" s="3112"/>
      <c r="KHK59" s="3112"/>
      <c r="KHL59" s="3112"/>
      <c r="KHM59" s="3112"/>
      <c r="KHN59" s="3112"/>
      <c r="KHO59" s="3112"/>
      <c r="KHP59" s="3112"/>
      <c r="KHQ59" s="3112"/>
      <c r="KHR59" s="3112"/>
      <c r="KHS59" s="3112"/>
      <c r="KHT59" s="3112"/>
      <c r="KHU59" s="3112"/>
      <c r="KHV59" s="3112"/>
      <c r="KHW59" s="3112"/>
      <c r="KHX59" s="3112"/>
      <c r="KHY59" s="3112"/>
      <c r="KHZ59" s="3112"/>
      <c r="KIA59" s="3112"/>
      <c r="KIB59" s="3112"/>
      <c r="KIC59" s="3112"/>
      <c r="KID59" s="3112"/>
      <c r="KIE59" s="3112"/>
      <c r="KIF59" s="3112"/>
      <c r="KIG59" s="3112"/>
      <c r="KIH59" s="3112"/>
      <c r="KII59" s="3112"/>
      <c r="KIJ59" s="3112"/>
      <c r="KIK59" s="3112"/>
      <c r="KIL59" s="3112"/>
      <c r="KIM59" s="3112"/>
      <c r="KIN59" s="3112"/>
      <c r="KIO59" s="3112"/>
      <c r="KIP59" s="3112"/>
      <c r="KIQ59" s="3112"/>
      <c r="KIR59" s="3112"/>
      <c r="KIS59" s="3112"/>
      <c r="KIT59" s="3112"/>
      <c r="KIU59" s="3112"/>
      <c r="KIV59" s="3112"/>
      <c r="KIW59" s="3112"/>
      <c r="KIX59" s="3112"/>
      <c r="KIY59" s="3112"/>
      <c r="KIZ59" s="3112"/>
      <c r="KJA59" s="3112"/>
      <c r="KJB59" s="3112"/>
      <c r="KJC59" s="3112"/>
      <c r="KJD59" s="3112"/>
      <c r="KJE59" s="3112"/>
      <c r="KJF59" s="3112"/>
      <c r="KJG59" s="3112"/>
      <c r="KJH59" s="3112"/>
      <c r="KJI59" s="3112"/>
      <c r="KJJ59" s="3112"/>
      <c r="KJK59" s="3112"/>
      <c r="KJL59" s="3112"/>
      <c r="KJM59" s="3112"/>
      <c r="KJN59" s="3112"/>
      <c r="KJO59" s="3112"/>
      <c r="KJP59" s="3112"/>
      <c r="KJQ59" s="3112"/>
      <c r="KJR59" s="3112"/>
      <c r="KJS59" s="3112"/>
      <c r="KJT59" s="3112"/>
      <c r="KJU59" s="3112"/>
      <c r="KJV59" s="3112"/>
      <c r="KJW59" s="3112"/>
      <c r="KJX59" s="3112"/>
      <c r="KJY59" s="3112"/>
      <c r="KJZ59" s="3112"/>
      <c r="KKA59" s="3112"/>
      <c r="KKB59" s="3112"/>
      <c r="KKC59" s="3112"/>
      <c r="KKD59" s="3112"/>
      <c r="KKE59" s="3112"/>
      <c r="KKF59" s="3112"/>
      <c r="KKG59" s="3112"/>
      <c r="KKH59" s="3112"/>
      <c r="KKI59" s="3112"/>
      <c r="KKJ59" s="3112"/>
      <c r="KKK59" s="3112"/>
      <c r="KKL59" s="3112"/>
      <c r="KKM59" s="3112"/>
      <c r="KKN59" s="3112"/>
      <c r="KKO59" s="3112"/>
      <c r="KKP59" s="3112"/>
      <c r="KKQ59" s="3112"/>
      <c r="KKR59" s="3112"/>
      <c r="KKS59" s="3112"/>
      <c r="KKT59" s="3112"/>
      <c r="KKU59" s="3112"/>
      <c r="KKV59" s="3112"/>
      <c r="KKW59" s="3112"/>
      <c r="KKX59" s="3112"/>
      <c r="KKY59" s="3112"/>
      <c r="KKZ59" s="3112"/>
      <c r="KLA59" s="3112"/>
      <c r="KLB59" s="3112"/>
      <c r="KLC59" s="3112"/>
      <c r="KLD59" s="3112"/>
      <c r="KLE59" s="3112"/>
      <c r="KLF59" s="3112"/>
      <c r="KLG59" s="3112"/>
      <c r="KLH59" s="3112"/>
      <c r="KLI59" s="3112"/>
      <c r="KLJ59" s="3112"/>
      <c r="KLK59" s="3112"/>
      <c r="KLL59" s="3112"/>
      <c r="KLM59" s="3112"/>
      <c r="KLN59" s="3112"/>
      <c r="KLO59" s="3112"/>
      <c r="KLP59" s="3112"/>
      <c r="KLQ59" s="3112"/>
      <c r="KLR59" s="3112"/>
      <c r="KLS59" s="3112"/>
      <c r="KLT59" s="3112"/>
      <c r="KLU59" s="3112"/>
      <c r="KLV59" s="3112"/>
      <c r="KLW59" s="3112"/>
      <c r="KLX59" s="3112"/>
      <c r="KLY59" s="3112"/>
      <c r="KLZ59" s="3112"/>
      <c r="KMA59" s="3112"/>
      <c r="KMB59" s="3112"/>
      <c r="KMC59" s="3112"/>
      <c r="KMD59" s="3112"/>
      <c r="KME59" s="3112"/>
      <c r="KMF59" s="3112"/>
      <c r="KMG59" s="3112"/>
      <c r="KMH59" s="3112"/>
      <c r="KMI59" s="3112"/>
      <c r="KMJ59" s="3112"/>
      <c r="KMK59" s="3112"/>
      <c r="KML59" s="3112"/>
      <c r="KMM59" s="3112"/>
      <c r="KMN59" s="3112"/>
      <c r="KMO59" s="3112"/>
      <c r="KMP59" s="3112"/>
      <c r="KMQ59" s="3112"/>
      <c r="KMR59" s="3112"/>
      <c r="KMS59" s="3112"/>
      <c r="KMT59" s="3112"/>
      <c r="KMU59" s="3112"/>
      <c r="KMV59" s="3112"/>
      <c r="KMW59" s="3112"/>
      <c r="KMX59" s="3112"/>
      <c r="KMY59" s="3112"/>
      <c r="KMZ59" s="3112"/>
      <c r="KNA59" s="3112"/>
      <c r="KNB59" s="3112"/>
      <c r="KNC59" s="3112"/>
      <c r="KND59" s="3112"/>
      <c r="KNE59" s="3112"/>
      <c r="KNF59" s="3112"/>
      <c r="KNG59" s="3112"/>
      <c r="KNH59" s="3112"/>
      <c r="KNI59" s="3112"/>
      <c r="KNJ59" s="3112"/>
      <c r="KNK59" s="3112"/>
      <c r="KNL59" s="3112"/>
      <c r="KNM59" s="3112"/>
      <c r="KNN59" s="3112"/>
      <c r="KNO59" s="3112"/>
      <c r="KNP59" s="3112"/>
      <c r="KNQ59" s="3112"/>
      <c r="KNR59" s="3112"/>
      <c r="KNS59" s="3112"/>
      <c r="KNT59" s="3112"/>
      <c r="KNU59" s="3112"/>
      <c r="KNV59" s="3112"/>
      <c r="KNW59" s="3112"/>
      <c r="KNX59" s="3112"/>
      <c r="KNY59" s="3112"/>
      <c r="KNZ59" s="3112"/>
      <c r="KOA59" s="3112"/>
      <c r="KOB59" s="3112"/>
      <c r="KOC59" s="3112"/>
      <c r="KOD59" s="3112"/>
      <c r="KOE59" s="3112"/>
      <c r="KOF59" s="3112"/>
      <c r="KOG59" s="3112"/>
      <c r="KOH59" s="3112"/>
      <c r="KOI59" s="3112"/>
      <c r="KOJ59" s="3112"/>
      <c r="KOK59" s="3112"/>
      <c r="KOL59" s="3112"/>
      <c r="KOM59" s="3112"/>
      <c r="KON59" s="3112"/>
      <c r="KOO59" s="3112"/>
      <c r="KOP59" s="3112"/>
      <c r="KOQ59" s="3112"/>
      <c r="KOR59" s="3112"/>
      <c r="KOS59" s="3112"/>
      <c r="KOT59" s="3112"/>
      <c r="KOU59" s="3112"/>
      <c r="KOV59" s="3112"/>
      <c r="KOW59" s="3112"/>
      <c r="KOX59" s="3112"/>
      <c r="KOY59" s="3112"/>
      <c r="KOZ59" s="3112"/>
      <c r="KPA59" s="3112"/>
      <c r="KPB59" s="3112"/>
      <c r="KPC59" s="3112"/>
      <c r="KPD59" s="3112"/>
      <c r="KPE59" s="3112"/>
      <c r="KPF59" s="3112"/>
      <c r="KPG59" s="3112"/>
      <c r="KPH59" s="3112"/>
      <c r="KPI59" s="3112"/>
      <c r="KPJ59" s="3112"/>
      <c r="KPK59" s="3112"/>
      <c r="KPL59" s="3112"/>
      <c r="KPM59" s="3112"/>
      <c r="KPN59" s="3112"/>
      <c r="KPO59" s="3112"/>
      <c r="KPP59" s="3112"/>
      <c r="KPQ59" s="3112"/>
      <c r="KPR59" s="3112"/>
      <c r="KPS59" s="3112"/>
      <c r="KPT59" s="3112"/>
      <c r="KPU59" s="3112"/>
      <c r="KPV59" s="3112"/>
      <c r="KPW59" s="3112"/>
      <c r="KPX59" s="3112"/>
      <c r="KPY59" s="3112"/>
      <c r="KPZ59" s="3112"/>
      <c r="KQA59" s="3112"/>
      <c r="KQB59" s="3112"/>
      <c r="KQC59" s="3112"/>
      <c r="KQD59" s="3112"/>
      <c r="KQE59" s="3112"/>
      <c r="KQF59" s="3112"/>
      <c r="KQG59" s="3112"/>
      <c r="KQH59" s="3112"/>
      <c r="KQI59" s="3112"/>
      <c r="KQJ59" s="3112"/>
      <c r="KQK59" s="3112"/>
      <c r="KQL59" s="3112"/>
      <c r="KQM59" s="3112"/>
      <c r="KQN59" s="3112"/>
      <c r="KQO59" s="3112"/>
      <c r="KQP59" s="3112"/>
      <c r="KQQ59" s="3112"/>
      <c r="KQR59" s="3112"/>
      <c r="KQS59" s="3112"/>
      <c r="KQT59" s="3112"/>
      <c r="KQU59" s="3112"/>
      <c r="KQV59" s="3112"/>
      <c r="KQW59" s="3112"/>
      <c r="KQX59" s="3112"/>
      <c r="KQY59" s="3112"/>
      <c r="KQZ59" s="3112"/>
      <c r="KRA59" s="3112"/>
      <c r="KRB59" s="3112"/>
      <c r="KRC59" s="3112"/>
      <c r="KRD59" s="3112"/>
      <c r="KRE59" s="3112"/>
      <c r="KRF59" s="3112"/>
      <c r="KRG59" s="3112"/>
      <c r="KRH59" s="3112"/>
      <c r="KRI59" s="3112"/>
      <c r="KRJ59" s="3112"/>
      <c r="KRK59" s="3112"/>
      <c r="KRL59" s="3112"/>
      <c r="KRM59" s="3112"/>
      <c r="KRN59" s="3112"/>
      <c r="KRO59" s="3112"/>
      <c r="KRP59" s="3112"/>
      <c r="KRQ59" s="3112"/>
      <c r="KRR59" s="3112"/>
      <c r="KRS59" s="3112"/>
      <c r="KRT59" s="3112"/>
      <c r="KRU59" s="3112"/>
      <c r="KRV59" s="3112"/>
      <c r="KRW59" s="3112"/>
      <c r="KRX59" s="3112"/>
      <c r="KRY59" s="3112"/>
      <c r="KRZ59" s="3112"/>
      <c r="KSA59" s="3112"/>
      <c r="KSB59" s="3112"/>
      <c r="KSC59" s="3112"/>
      <c r="KSD59" s="3112"/>
      <c r="KSE59" s="3112"/>
      <c r="KSF59" s="3112"/>
      <c r="KSG59" s="3112"/>
      <c r="KSH59" s="3112"/>
      <c r="KSI59" s="3112"/>
      <c r="KSJ59" s="3112"/>
      <c r="KSK59" s="3112"/>
      <c r="KSL59" s="3112"/>
      <c r="KSM59" s="3112"/>
      <c r="KSN59" s="3112"/>
      <c r="KSO59" s="3112"/>
      <c r="KSP59" s="3112"/>
      <c r="KSQ59" s="3112"/>
      <c r="KSR59" s="3112"/>
      <c r="KSS59" s="3112"/>
      <c r="KST59" s="3112"/>
      <c r="KSU59" s="3112"/>
      <c r="KSV59" s="3112"/>
      <c r="KSW59" s="3112"/>
      <c r="KSX59" s="3112"/>
      <c r="KSY59" s="3112"/>
      <c r="KSZ59" s="3112"/>
      <c r="KTA59" s="3112"/>
      <c r="KTB59" s="3112"/>
      <c r="KTC59" s="3112"/>
      <c r="KTD59" s="3112"/>
      <c r="KTE59" s="3112"/>
      <c r="KTF59" s="3112"/>
      <c r="KTG59" s="3112"/>
      <c r="KTH59" s="3112"/>
      <c r="KTI59" s="3112"/>
      <c r="KTJ59" s="3112"/>
      <c r="KTK59" s="3112"/>
      <c r="KTL59" s="3112"/>
      <c r="KTM59" s="3112"/>
      <c r="KTN59" s="3112"/>
      <c r="KTO59" s="3112"/>
      <c r="KTP59" s="3112"/>
      <c r="KTQ59" s="3112"/>
      <c r="KTR59" s="3112"/>
      <c r="KTS59" s="3112"/>
      <c r="KTT59" s="3112"/>
      <c r="KTU59" s="3112"/>
      <c r="KTV59" s="3112"/>
      <c r="KTW59" s="3112"/>
      <c r="KTX59" s="3112"/>
      <c r="KTY59" s="3112"/>
      <c r="KTZ59" s="3112"/>
      <c r="KUA59" s="3112"/>
      <c r="KUB59" s="3112"/>
      <c r="KUC59" s="3112"/>
      <c r="KUD59" s="3112"/>
      <c r="KUE59" s="3112"/>
      <c r="KUF59" s="3112"/>
      <c r="KUG59" s="3112"/>
      <c r="KUH59" s="3112"/>
      <c r="KUI59" s="3112"/>
      <c r="KUJ59" s="3112"/>
      <c r="KUK59" s="3112"/>
      <c r="KUL59" s="3112"/>
      <c r="KUM59" s="3112"/>
      <c r="KUN59" s="3112"/>
      <c r="KUO59" s="3112"/>
      <c r="KUP59" s="3112"/>
      <c r="KUQ59" s="3112"/>
      <c r="KUR59" s="3112"/>
      <c r="KUS59" s="3112"/>
      <c r="KUT59" s="3112"/>
      <c r="KUU59" s="3112"/>
      <c r="KUV59" s="3112"/>
      <c r="KUW59" s="3112"/>
      <c r="KUX59" s="3112"/>
      <c r="KUY59" s="3112"/>
      <c r="KUZ59" s="3112"/>
      <c r="KVA59" s="3112"/>
      <c r="KVB59" s="3112"/>
      <c r="KVC59" s="3112"/>
      <c r="KVD59" s="3112"/>
      <c r="KVE59" s="3112"/>
      <c r="KVF59" s="3112"/>
      <c r="KVG59" s="3112"/>
      <c r="KVH59" s="3112"/>
      <c r="KVI59" s="3112"/>
      <c r="KVJ59" s="3112"/>
      <c r="KVK59" s="3112"/>
      <c r="KVL59" s="3112"/>
      <c r="KVM59" s="3112"/>
      <c r="KVN59" s="3112"/>
      <c r="KVO59" s="3112"/>
      <c r="KVP59" s="3112"/>
      <c r="KVQ59" s="3112"/>
      <c r="KVR59" s="3112"/>
      <c r="KVS59" s="3112"/>
      <c r="KVT59" s="3112"/>
      <c r="KVU59" s="3112"/>
      <c r="KVV59" s="3112"/>
      <c r="KVW59" s="3112"/>
      <c r="KVX59" s="3112"/>
      <c r="KVY59" s="3112"/>
      <c r="KVZ59" s="3112"/>
      <c r="KWA59" s="3112"/>
      <c r="KWB59" s="3112"/>
      <c r="KWC59" s="3112"/>
      <c r="KWD59" s="3112"/>
      <c r="KWE59" s="3112"/>
      <c r="KWF59" s="3112"/>
      <c r="KWG59" s="3112"/>
      <c r="KWH59" s="3112"/>
      <c r="KWI59" s="3112"/>
      <c r="KWJ59" s="3112"/>
      <c r="KWK59" s="3112"/>
      <c r="KWL59" s="3112"/>
      <c r="KWM59" s="3112"/>
      <c r="KWN59" s="3112"/>
      <c r="KWO59" s="3112"/>
      <c r="KWP59" s="3112"/>
      <c r="KWQ59" s="3112"/>
      <c r="KWR59" s="3112"/>
      <c r="KWS59" s="3112"/>
      <c r="KWT59" s="3112"/>
      <c r="KWU59" s="3112"/>
      <c r="KWV59" s="3112"/>
      <c r="KWW59" s="3112"/>
      <c r="KWX59" s="3112"/>
      <c r="KWY59" s="3112"/>
      <c r="KWZ59" s="3112"/>
      <c r="KXA59" s="3112"/>
      <c r="KXB59" s="3112"/>
      <c r="KXC59" s="3112"/>
      <c r="KXD59" s="3112"/>
      <c r="KXE59" s="3112"/>
      <c r="KXF59" s="3112"/>
      <c r="KXG59" s="3112"/>
      <c r="KXH59" s="3112"/>
      <c r="KXI59" s="3112"/>
      <c r="KXJ59" s="3112"/>
      <c r="KXK59" s="3112"/>
      <c r="KXL59" s="3112"/>
      <c r="KXM59" s="3112"/>
      <c r="KXN59" s="3112"/>
      <c r="KXO59" s="3112"/>
      <c r="KXP59" s="3112"/>
      <c r="KXQ59" s="3112"/>
      <c r="KXR59" s="3112"/>
      <c r="KXS59" s="3112"/>
      <c r="KXT59" s="3112"/>
      <c r="KXU59" s="3112"/>
      <c r="KXV59" s="3112"/>
      <c r="KXW59" s="3112"/>
      <c r="KXX59" s="3112"/>
      <c r="KXY59" s="3112"/>
      <c r="KXZ59" s="3112"/>
      <c r="KYA59" s="3112"/>
      <c r="KYB59" s="3112"/>
      <c r="KYC59" s="3112"/>
      <c r="KYD59" s="3112"/>
      <c r="KYE59" s="3112"/>
      <c r="KYF59" s="3112"/>
      <c r="KYG59" s="3112"/>
      <c r="KYH59" s="3112"/>
      <c r="KYI59" s="3112"/>
      <c r="KYJ59" s="3112"/>
      <c r="KYK59" s="3112"/>
      <c r="KYL59" s="3112"/>
      <c r="KYM59" s="3112"/>
      <c r="KYN59" s="3112"/>
      <c r="KYO59" s="3112"/>
      <c r="KYP59" s="3112"/>
      <c r="KYQ59" s="3112"/>
      <c r="KYR59" s="3112"/>
      <c r="KYS59" s="3112"/>
      <c r="KYT59" s="3112"/>
      <c r="KYU59" s="3112"/>
      <c r="KYV59" s="3112"/>
      <c r="KYW59" s="3112"/>
      <c r="KYX59" s="3112"/>
      <c r="KYY59" s="3112"/>
      <c r="KYZ59" s="3112"/>
      <c r="KZA59" s="3112"/>
      <c r="KZB59" s="3112"/>
      <c r="KZC59" s="3112"/>
      <c r="KZD59" s="3112"/>
      <c r="KZE59" s="3112"/>
      <c r="KZF59" s="3112"/>
      <c r="KZG59" s="3112"/>
      <c r="KZH59" s="3112"/>
      <c r="KZI59" s="3112"/>
      <c r="KZJ59" s="3112"/>
      <c r="KZK59" s="3112"/>
      <c r="KZL59" s="3112"/>
      <c r="KZM59" s="3112"/>
      <c r="KZN59" s="3112"/>
      <c r="KZO59" s="3112"/>
      <c r="KZP59" s="3112"/>
      <c r="KZQ59" s="3112"/>
      <c r="KZR59" s="3112"/>
      <c r="KZS59" s="3112"/>
      <c r="KZT59" s="3112"/>
      <c r="KZU59" s="3112"/>
      <c r="KZV59" s="3112"/>
      <c r="KZW59" s="3112"/>
      <c r="KZX59" s="3112"/>
      <c r="KZY59" s="3112"/>
      <c r="KZZ59" s="3112"/>
      <c r="LAA59" s="3112"/>
      <c r="LAB59" s="3112"/>
      <c r="LAC59" s="3112"/>
      <c r="LAD59" s="3112"/>
      <c r="LAE59" s="3112"/>
      <c r="LAF59" s="3112"/>
      <c r="LAG59" s="3112"/>
      <c r="LAH59" s="3112"/>
      <c r="LAI59" s="3112"/>
      <c r="LAJ59" s="3112"/>
      <c r="LAK59" s="3112"/>
      <c r="LAL59" s="3112"/>
      <c r="LAM59" s="3112"/>
      <c r="LAN59" s="3112"/>
      <c r="LAO59" s="3112"/>
      <c r="LAP59" s="3112"/>
      <c r="LAQ59" s="3112"/>
      <c r="LAR59" s="3112"/>
      <c r="LAS59" s="3112"/>
      <c r="LAT59" s="3112"/>
      <c r="LAU59" s="3112"/>
      <c r="LAV59" s="3112"/>
      <c r="LAW59" s="3112"/>
      <c r="LAX59" s="3112"/>
      <c r="LAY59" s="3112"/>
      <c r="LAZ59" s="3112"/>
      <c r="LBA59" s="3112"/>
      <c r="LBB59" s="3112"/>
      <c r="LBC59" s="3112"/>
      <c r="LBD59" s="3112"/>
      <c r="LBE59" s="3112"/>
      <c r="LBF59" s="3112"/>
      <c r="LBG59" s="3112"/>
      <c r="LBH59" s="3112"/>
      <c r="LBI59" s="3112"/>
      <c r="LBJ59" s="3112"/>
      <c r="LBK59" s="3112"/>
      <c r="LBL59" s="3112"/>
      <c r="LBM59" s="3112"/>
      <c r="LBN59" s="3112"/>
      <c r="LBO59" s="3112"/>
      <c r="LBP59" s="3112"/>
      <c r="LBQ59" s="3112"/>
      <c r="LBR59" s="3112"/>
      <c r="LBS59" s="3112"/>
      <c r="LBT59" s="3112"/>
      <c r="LBU59" s="3112"/>
      <c r="LBV59" s="3112"/>
      <c r="LBW59" s="3112"/>
      <c r="LBX59" s="3112"/>
      <c r="LBY59" s="3112"/>
      <c r="LBZ59" s="3112"/>
      <c r="LCA59" s="3112"/>
      <c r="LCB59" s="3112"/>
      <c r="LCC59" s="3112"/>
      <c r="LCD59" s="3112"/>
      <c r="LCE59" s="3112"/>
      <c r="LCF59" s="3112"/>
      <c r="LCG59" s="3112"/>
      <c r="LCH59" s="3112"/>
      <c r="LCI59" s="3112"/>
      <c r="LCJ59" s="3112"/>
      <c r="LCK59" s="3112"/>
      <c r="LCL59" s="3112"/>
      <c r="LCM59" s="3112"/>
      <c r="LCN59" s="3112"/>
      <c r="LCO59" s="3112"/>
      <c r="LCP59" s="3112"/>
      <c r="LCQ59" s="3112"/>
      <c r="LCR59" s="3112"/>
      <c r="LCS59" s="3112"/>
      <c r="LCT59" s="3112"/>
      <c r="LCU59" s="3112"/>
      <c r="LCV59" s="3112"/>
      <c r="LCW59" s="3112"/>
      <c r="LCX59" s="3112"/>
      <c r="LCY59" s="3112"/>
      <c r="LCZ59" s="3112"/>
      <c r="LDA59" s="3112"/>
      <c r="LDB59" s="3112"/>
      <c r="LDC59" s="3112"/>
      <c r="LDD59" s="3112"/>
      <c r="LDE59" s="3112"/>
      <c r="LDF59" s="3112"/>
      <c r="LDG59" s="3112"/>
      <c r="LDH59" s="3112"/>
      <c r="LDI59" s="3112"/>
      <c r="LDJ59" s="3112"/>
      <c r="LDK59" s="3112"/>
      <c r="LDL59" s="3112"/>
      <c r="LDM59" s="3112"/>
      <c r="LDN59" s="3112"/>
      <c r="LDO59" s="3112"/>
      <c r="LDP59" s="3112"/>
      <c r="LDQ59" s="3112"/>
      <c r="LDR59" s="3112"/>
      <c r="LDS59" s="3112"/>
      <c r="LDT59" s="3112"/>
      <c r="LDU59" s="3112"/>
      <c r="LDV59" s="3112"/>
      <c r="LDW59" s="3112"/>
      <c r="LDX59" s="3112"/>
      <c r="LDY59" s="3112"/>
      <c r="LDZ59" s="3112"/>
      <c r="LEA59" s="3112"/>
      <c r="LEB59" s="3112"/>
      <c r="LEC59" s="3112"/>
      <c r="LED59" s="3112"/>
      <c r="LEE59" s="3112"/>
      <c r="LEF59" s="3112"/>
      <c r="LEG59" s="3112"/>
      <c r="LEH59" s="3112"/>
      <c r="LEI59" s="3112"/>
      <c r="LEJ59" s="3112"/>
      <c r="LEK59" s="3112"/>
      <c r="LEL59" s="3112"/>
      <c r="LEM59" s="3112"/>
      <c r="LEN59" s="3112"/>
      <c r="LEO59" s="3112"/>
      <c r="LEP59" s="3112"/>
      <c r="LEQ59" s="3112"/>
      <c r="LER59" s="3112"/>
      <c r="LES59" s="3112"/>
      <c r="LET59" s="3112"/>
      <c r="LEU59" s="3112"/>
      <c r="LEV59" s="3112"/>
      <c r="LEW59" s="3112"/>
      <c r="LEX59" s="3112"/>
      <c r="LEY59" s="3112"/>
      <c r="LEZ59" s="3112"/>
      <c r="LFA59" s="3112"/>
      <c r="LFB59" s="3112"/>
      <c r="LFC59" s="3112"/>
      <c r="LFD59" s="3112"/>
      <c r="LFE59" s="3112"/>
      <c r="LFF59" s="3112"/>
      <c r="LFG59" s="3112"/>
      <c r="LFH59" s="3112"/>
      <c r="LFI59" s="3112"/>
      <c r="LFJ59" s="3112"/>
      <c r="LFK59" s="3112"/>
      <c r="LFL59" s="3112"/>
      <c r="LFM59" s="3112"/>
      <c r="LFN59" s="3112"/>
      <c r="LFO59" s="3112"/>
      <c r="LFP59" s="3112"/>
      <c r="LFQ59" s="3112"/>
      <c r="LFR59" s="3112"/>
      <c r="LFS59" s="3112"/>
      <c r="LFT59" s="3112"/>
      <c r="LFU59" s="3112"/>
      <c r="LFV59" s="3112"/>
      <c r="LFW59" s="3112"/>
      <c r="LFX59" s="3112"/>
      <c r="LFY59" s="3112"/>
      <c r="LFZ59" s="3112"/>
      <c r="LGA59" s="3112"/>
      <c r="LGB59" s="3112"/>
      <c r="LGC59" s="3112"/>
      <c r="LGD59" s="3112"/>
      <c r="LGE59" s="3112"/>
      <c r="LGF59" s="3112"/>
      <c r="LGG59" s="3112"/>
      <c r="LGH59" s="3112"/>
      <c r="LGI59" s="3112"/>
      <c r="LGJ59" s="3112"/>
      <c r="LGK59" s="3112"/>
      <c r="LGL59" s="3112"/>
      <c r="LGM59" s="3112"/>
      <c r="LGN59" s="3112"/>
      <c r="LGO59" s="3112"/>
      <c r="LGP59" s="3112"/>
      <c r="LGQ59" s="3112"/>
      <c r="LGR59" s="3112"/>
      <c r="LGS59" s="3112"/>
      <c r="LGT59" s="3112"/>
      <c r="LGU59" s="3112"/>
      <c r="LGV59" s="3112"/>
      <c r="LGW59" s="3112"/>
      <c r="LGX59" s="3112"/>
      <c r="LGY59" s="3112"/>
      <c r="LGZ59" s="3112"/>
      <c r="LHA59" s="3112"/>
      <c r="LHB59" s="3112"/>
      <c r="LHC59" s="3112"/>
      <c r="LHD59" s="3112"/>
      <c r="LHE59" s="3112"/>
      <c r="LHF59" s="3112"/>
      <c r="LHG59" s="3112"/>
      <c r="LHH59" s="3112"/>
      <c r="LHI59" s="3112"/>
      <c r="LHJ59" s="3112"/>
      <c r="LHK59" s="3112"/>
      <c r="LHL59" s="3112"/>
      <c r="LHM59" s="3112"/>
      <c r="LHN59" s="3112"/>
      <c r="LHO59" s="3112"/>
      <c r="LHP59" s="3112"/>
      <c r="LHQ59" s="3112"/>
      <c r="LHR59" s="3112"/>
      <c r="LHS59" s="3112"/>
      <c r="LHT59" s="3112"/>
      <c r="LHU59" s="3112"/>
      <c r="LHV59" s="3112"/>
      <c r="LHW59" s="3112"/>
      <c r="LHX59" s="3112"/>
      <c r="LHY59" s="3112"/>
      <c r="LHZ59" s="3112"/>
      <c r="LIA59" s="3112"/>
      <c r="LIB59" s="3112"/>
      <c r="LIC59" s="3112"/>
      <c r="LID59" s="3112"/>
      <c r="LIE59" s="3112"/>
      <c r="LIF59" s="3112"/>
      <c r="LIG59" s="3112"/>
      <c r="LIH59" s="3112"/>
      <c r="LII59" s="3112"/>
      <c r="LIJ59" s="3112"/>
      <c r="LIK59" s="3112"/>
      <c r="LIL59" s="3112"/>
      <c r="LIM59" s="3112"/>
      <c r="LIN59" s="3112"/>
      <c r="LIO59" s="3112"/>
      <c r="LIP59" s="3112"/>
      <c r="LIQ59" s="3112"/>
      <c r="LIR59" s="3112"/>
      <c r="LIS59" s="3112"/>
      <c r="LIT59" s="3112"/>
      <c r="LIU59" s="3112"/>
      <c r="LIV59" s="3112"/>
      <c r="LIW59" s="3112"/>
      <c r="LIX59" s="3112"/>
      <c r="LIY59" s="3112"/>
      <c r="LIZ59" s="3112"/>
      <c r="LJA59" s="3112"/>
      <c r="LJB59" s="3112"/>
      <c r="LJC59" s="3112"/>
      <c r="LJD59" s="3112"/>
      <c r="LJE59" s="3112"/>
      <c r="LJF59" s="3112"/>
      <c r="LJG59" s="3112"/>
      <c r="LJH59" s="3112"/>
      <c r="LJI59" s="3112"/>
      <c r="LJJ59" s="3112"/>
      <c r="LJK59" s="3112"/>
      <c r="LJL59" s="3112"/>
      <c r="LJM59" s="3112"/>
      <c r="LJN59" s="3112"/>
      <c r="LJO59" s="3112"/>
      <c r="LJP59" s="3112"/>
      <c r="LJQ59" s="3112"/>
      <c r="LJR59" s="3112"/>
      <c r="LJS59" s="3112"/>
      <c r="LJT59" s="3112"/>
      <c r="LJU59" s="3112"/>
      <c r="LJV59" s="3112"/>
      <c r="LJW59" s="3112"/>
      <c r="LJX59" s="3112"/>
      <c r="LJY59" s="3112"/>
      <c r="LJZ59" s="3112"/>
      <c r="LKA59" s="3112"/>
      <c r="LKB59" s="3112"/>
      <c r="LKC59" s="3112"/>
      <c r="LKD59" s="3112"/>
      <c r="LKE59" s="3112"/>
      <c r="LKF59" s="3112"/>
      <c r="LKG59" s="3112"/>
      <c r="LKH59" s="3112"/>
      <c r="LKI59" s="3112"/>
      <c r="LKJ59" s="3112"/>
      <c r="LKK59" s="3112"/>
      <c r="LKL59" s="3112"/>
      <c r="LKM59" s="3112"/>
      <c r="LKN59" s="3112"/>
      <c r="LKO59" s="3112"/>
      <c r="LKP59" s="3112"/>
      <c r="LKQ59" s="3112"/>
      <c r="LKR59" s="3112"/>
      <c r="LKS59" s="3112"/>
      <c r="LKT59" s="3112"/>
      <c r="LKU59" s="3112"/>
      <c r="LKV59" s="3112"/>
      <c r="LKW59" s="3112"/>
      <c r="LKX59" s="3112"/>
      <c r="LKY59" s="3112"/>
      <c r="LKZ59" s="3112"/>
      <c r="LLA59" s="3112"/>
      <c r="LLB59" s="3112"/>
      <c r="LLC59" s="3112"/>
      <c r="LLD59" s="3112"/>
      <c r="LLE59" s="3112"/>
      <c r="LLF59" s="3112"/>
      <c r="LLG59" s="3112"/>
      <c r="LLH59" s="3112"/>
      <c r="LLI59" s="3112"/>
      <c r="LLJ59" s="3112"/>
      <c r="LLK59" s="3112"/>
      <c r="LLL59" s="3112"/>
      <c r="LLM59" s="3112"/>
      <c r="LLN59" s="3112"/>
      <c r="LLO59" s="3112"/>
      <c r="LLP59" s="3112"/>
      <c r="LLQ59" s="3112"/>
      <c r="LLR59" s="3112"/>
      <c r="LLS59" s="3112"/>
      <c r="LLT59" s="3112"/>
      <c r="LLU59" s="3112"/>
      <c r="LLV59" s="3112"/>
      <c r="LLW59" s="3112"/>
      <c r="LLX59" s="3112"/>
      <c r="LLY59" s="3112"/>
      <c r="LLZ59" s="3112"/>
      <c r="LMA59" s="3112"/>
      <c r="LMB59" s="3112"/>
      <c r="LMC59" s="3112"/>
      <c r="LMD59" s="3112"/>
      <c r="LME59" s="3112"/>
      <c r="LMF59" s="3112"/>
      <c r="LMG59" s="3112"/>
      <c r="LMH59" s="3112"/>
      <c r="LMI59" s="3112"/>
      <c r="LMJ59" s="3112"/>
      <c r="LMK59" s="3112"/>
      <c r="LML59" s="3112"/>
      <c r="LMM59" s="3112"/>
      <c r="LMN59" s="3112"/>
      <c r="LMO59" s="3112"/>
      <c r="LMP59" s="3112"/>
      <c r="LMQ59" s="3112"/>
      <c r="LMR59" s="3112"/>
      <c r="LMS59" s="3112"/>
      <c r="LMT59" s="3112"/>
      <c r="LMU59" s="3112"/>
      <c r="LMV59" s="3112"/>
      <c r="LMW59" s="3112"/>
      <c r="LMX59" s="3112"/>
      <c r="LMY59" s="3112"/>
      <c r="LMZ59" s="3112"/>
      <c r="LNA59" s="3112"/>
      <c r="LNB59" s="3112"/>
      <c r="LNC59" s="3112"/>
      <c r="LND59" s="3112"/>
      <c r="LNE59" s="3112"/>
      <c r="LNF59" s="3112"/>
      <c r="LNG59" s="3112"/>
      <c r="LNH59" s="3112"/>
      <c r="LNI59" s="3112"/>
      <c r="LNJ59" s="3112"/>
      <c r="LNK59" s="3112"/>
      <c r="LNL59" s="3112"/>
      <c r="LNM59" s="3112"/>
      <c r="LNN59" s="3112"/>
      <c r="LNO59" s="3112"/>
      <c r="LNP59" s="3112"/>
      <c r="LNQ59" s="3112"/>
      <c r="LNR59" s="3112"/>
      <c r="LNS59" s="3112"/>
      <c r="LNT59" s="3112"/>
      <c r="LNU59" s="3112"/>
      <c r="LNV59" s="3112"/>
      <c r="LNW59" s="3112"/>
      <c r="LNX59" s="3112"/>
      <c r="LNY59" s="3112"/>
      <c r="LNZ59" s="3112"/>
      <c r="LOA59" s="3112"/>
      <c r="LOB59" s="3112"/>
      <c r="LOC59" s="3112"/>
      <c r="LOD59" s="3112"/>
      <c r="LOE59" s="3112"/>
      <c r="LOF59" s="3112"/>
      <c r="LOG59" s="3112"/>
      <c r="LOH59" s="3112"/>
      <c r="LOI59" s="3112"/>
      <c r="LOJ59" s="3112"/>
      <c r="LOK59" s="3112"/>
      <c r="LOL59" s="3112"/>
      <c r="LOM59" s="3112"/>
      <c r="LON59" s="3112"/>
      <c r="LOO59" s="3112"/>
      <c r="LOP59" s="3112"/>
      <c r="LOQ59" s="3112"/>
      <c r="LOR59" s="3112"/>
      <c r="LOS59" s="3112"/>
      <c r="LOT59" s="3112"/>
      <c r="LOU59" s="3112"/>
      <c r="LOV59" s="3112"/>
      <c r="LOW59" s="3112"/>
      <c r="LOX59" s="3112"/>
      <c r="LOY59" s="3112"/>
      <c r="LOZ59" s="3112"/>
      <c r="LPA59" s="3112"/>
      <c r="LPB59" s="3112"/>
      <c r="LPC59" s="3112"/>
      <c r="LPD59" s="3112"/>
      <c r="LPE59" s="3112"/>
      <c r="LPF59" s="3112"/>
      <c r="LPG59" s="3112"/>
      <c r="LPH59" s="3112"/>
      <c r="LPI59" s="3112"/>
      <c r="LPJ59" s="3112"/>
      <c r="LPK59" s="3112"/>
      <c r="LPL59" s="3112"/>
      <c r="LPM59" s="3112"/>
      <c r="LPN59" s="3112"/>
      <c r="LPO59" s="3112"/>
      <c r="LPP59" s="3112"/>
      <c r="LPQ59" s="3112"/>
      <c r="LPR59" s="3112"/>
      <c r="LPS59" s="3112"/>
      <c r="LPT59" s="3112"/>
      <c r="LPU59" s="3112"/>
      <c r="LPV59" s="3112"/>
      <c r="LPW59" s="3112"/>
      <c r="LPX59" s="3112"/>
      <c r="LPY59" s="3112"/>
      <c r="LPZ59" s="3112"/>
      <c r="LQA59" s="3112"/>
      <c r="LQB59" s="3112"/>
      <c r="LQC59" s="3112"/>
      <c r="LQD59" s="3112"/>
      <c r="LQE59" s="3112"/>
      <c r="LQF59" s="3112"/>
      <c r="LQG59" s="3112"/>
      <c r="LQH59" s="3112"/>
      <c r="LQI59" s="3112"/>
      <c r="LQJ59" s="3112"/>
      <c r="LQK59" s="3112"/>
      <c r="LQL59" s="3112"/>
      <c r="LQM59" s="3112"/>
      <c r="LQN59" s="3112"/>
      <c r="LQO59" s="3112"/>
      <c r="LQP59" s="3112"/>
      <c r="LQQ59" s="3112"/>
      <c r="LQR59" s="3112"/>
      <c r="LQS59" s="3112"/>
      <c r="LQT59" s="3112"/>
      <c r="LQU59" s="3112"/>
      <c r="LQV59" s="3112"/>
      <c r="LQW59" s="3112"/>
      <c r="LQX59" s="3112"/>
      <c r="LQY59" s="3112"/>
      <c r="LQZ59" s="3112"/>
      <c r="LRA59" s="3112"/>
      <c r="LRB59" s="3112"/>
      <c r="LRC59" s="3112"/>
      <c r="LRD59" s="3112"/>
      <c r="LRE59" s="3112"/>
      <c r="LRF59" s="3112"/>
      <c r="LRG59" s="3112"/>
      <c r="LRH59" s="3112"/>
      <c r="LRI59" s="3112"/>
      <c r="LRJ59" s="3112"/>
      <c r="LRK59" s="3112"/>
      <c r="LRL59" s="3112"/>
      <c r="LRM59" s="3112"/>
      <c r="LRN59" s="3112"/>
      <c r="LRO59" s="3112"/>
      <c r="LRP59" s="3112"/>
      <c r="LRQ59" s="3112"/>
      <c r="LRR59" s="3112"/>
      <c r="LRS59" s="3112"/>
      <c r="LRT59" s="3112"/>
      <c r="LRU59" s="3112"/>
      <c r="LRV59" s="3112"/>
      <c r="LRW59" s="3112"/>
      <c r="LRX59" s="3112"/>
      <c r="LRY59" s="3112"/>
      <c r="LRZ59" s="3112"/>
      <c r="LSA59" s="3112"/>
      <c r="LSB59" s="3112"/>
      <c r="LSC59" s="3112"/>
      <c r="LSD59" s="3112"/>
      <c r="LSE59" s="3112"/>
      <c r="LSF59" s="3112"/>
      <c r="LSG59" s="3112"/>
      <c r="LSH59" s="3112"/>
      <c r="LSI59" s="3112"/>
      <c r="LSJ59" s="3112"/>
      <c r="LSK59" s="3112"/>
      <c r="LSL59" s="3112"/>
      <c r="LSM59" s="3112"/>
      <c r="LSN59" s="3112"/>
      <c r="LSO59" s="3112"/>
      <c r="LSP59" s="3112"/>
      <c r="LSQ59" s="3112"/>
      <c r="LSR59" s="3112"/>
      <c r="LSS59" s="3112"/>
      <c r="LST59" s="3112"/>
      <c r="LSU59" s="3112"/>
      <c r="LSV59" s="3112"/>
      <c r="LSW59" s="3112"/>
      <c r="LSX59" s="3112"/>
      <c r="LSY59" s="3112"/>
      <c r="LSZ59" s="3112"/>
      <c r="LTA59" s="3112"/>
      <c r="LTB59" s="3112"/>
      <c r="LTC59" s="3112"/>
      <c r="LTD59" s="3112"/>
      <c r="LTE59" s="3112"/>
      <c r="LTF59" s="3112"/>
      <c r="LTG59" s="3112"/>
      <c r="LTH59" s="3112"/>
      <c r="LTI59" s="3112"/>
      <c r="LTJ59" s="3112"/>
      <c r="LTK59" s="3112"/>
      <c r="LTL59" s="3112"/>
      <c r="LTM59" s="3112"/>
      <c r="LTN59" s="3112"/>
      <c r="LTO59" s="3112"/>
      <c r="LTP59" s="3112"/>
      <c r="LTQ59" s="3112"/>
      <c r="LTR59" s="3112"/>
      <c r="LTS59" s="3112"/>
      <c r="LTT59" s="3112"/>
      <c r="LTU59" s="3112"/>
      <c r="LTV59" s="3112"/>
      <c r="LTW59" s="3112"/>
      <c r="LTX59" s="3112"/>
      <c r="LTY59" s="3112"/>
      <c r="LTZ59" s="3112"/>
      <c r="LUA59" s="3112"/>
      <c r="LUB59" s="3112"/>
      <c r="LUC59" s="3112"/>
      <c r="LUD59" s="3112"/>
      <c r="LUE59" s="3112"/>
      <c r="LUF59" s="3112"/>
      <c r="LUG59" s="3112"/>
      <c r="LUH59" s="3112"/>
      <c r="LUI59" s="3112"/>
      <c r="LUJ59" s="3112"/>
      <c r="LUK59" s="3112"/>
      <c r="LUL59" s="3112"/>
      <c r="LUM59" s="3112"/>
      <c r="LUN59" s="3112"/>
      <c r="LUO59" s="3112"/>
      <c r="LUP59" s="3112"/>
      <c r="LUQ59" s="3112"/>
      <c r="LUR59" s="3112"/>
      <c r="LUS59" s="3112"/>
      <c r="LUT59" s="3112"/>
      <c r="LUU59" s="3112"/>
      <c r="LUV59" s="3112"/>
      <c r="LUW59" s="3112"/>
      <c r="LUX59" s="3112"/>
      <c r="LUY59" s="3112"/>
      <c r="LUZ59" s="3112"/>
      <c r="LVA59" s="3112"/>
      <c r="LVB59" s="3112"/>
      <c r="LVC59" s="3112"/>
      <c r="LVD59" s="3112"/>
      <c r="LVE59" s="3112"/>
      <c r="LVF59" s="3112"/>
      <c r="LVG59" s="3112"/>
      <c r="LVH59" s="3112"/>
      <c r="LVI59" s="3112"/>
      <c r="LVJ59" s="3112"/>
      <c r="LVK59" s="3112"/>
      <c r="LVL59" s="3112"/>
      <c r="LVM59" s="3112"/>
      <c r="LVN59" s="3112"/>
      <c r="LVO59" s="3112"/>
      <c r="LVP59" s="3112"/>
      <c r="LVQ59" s="3112"/>
      <c r="LVR59" s="3112"/>
      <c r="LVS59" s="3112"/>
      <c r="LVT59" s="3112"/>
      <c r="LVU59" s="3112"/>
      <c r="LVV59" s="3112"/>
      <c r="LVW59" s="3112"/>
      <c r="LVX59" s="3112"/>
      <c r="LVY59" s="3112"/>
      <c r="LVZ59" s="3112"/>
      <c r="LWA59" s="3112"/>
      <c r="LWB59" s="3112"/>
      <c r="LWC59" s="3112"/>
      <c r="LWD59" s="3112"/>
      <c r="LWE59" s="3112"/>
      <c r="LWF59" s="3112"/>
      <c r="LWG59" s="3112"/>
      <c r="LWH59" s="3112"/>
      <c r="LWI59" s="3112"/>
      <c r="LWJ59" s="3112"/>
      <c r="LWK59" s="3112"/>
      <c r="LWL59" s="3112"/>
      <c r="LWM59" s="3112"/>
      <c r="LWN59" s="3112"/>
      <c r="LWO59" s="3112"/>
      <c r="LWP59" s="3112"/>
      <c r="LWQ59" s="3112"/>
      <c r="LWR59" s="3112"/>
      <c r="LWS59" s="3112"/>
      <c r="LWT59" s="3112"/>
      <c r="LWU59" s="3112"/>
      <c r="LWV59" s="3112"/>
      <c r="LWW59" s="3112"/>
      <c r="LWX59" s="3112"/>
      <c r="LWY59" s="3112"/>
      <c r="LWZ59" s="3112"/>
      <c r="LXA59" s="3112"/>
      <c r="LXB59" s="3112"/>
      <c r="LXC59" s="3112"/>
      <c r="LXD59" s="3112"/>
      <c r="LXE59" s="3112"/>
      <c r="LXF59" s="3112"/>
      <c r="LXG59" s="3112"/>
      <c r="LXH59" s="3112"/>
      <c r="LXI59" s="3112"/>
      <c r="LXJ59" s="3112"/>
      <c r="LXK59" s="3112"/>
      <c r="LXL59" s="3112"/>
      <c r="LXM59" s="3112"/>
      <c r="LXN59" s="3112"/>
      <c r="LXO59" s="3112"/>
      <c r="LXP59" s="3112"/>
      <c r="LXQ59" s="3112"/>
      <c r="LXR59" s="3112"/>
      <c r="LXS59" s="3112"/>
      <c r="LXT59" s="3112"/>
      <c r="LXU59" s="3112"/>
      <c r="LXV59" s="3112"/>
      <c r="LXW59" s="3112"/>
      <c r="LXX59" s="3112"/>
      <c r="LXY59" s="3112"/>
      <c r="LXZ59" s="3112"/>
      <c r="LYA59" s="3112"/>
      <c r="LYB59" s="3112"/>
      <c r="LYC59" s="3112"/>
      <c r="LYD59" s="3112"/>
      <c r="LYE59" s="3112"/>
      <c r="LYF59" s="3112"/>
      <c r="LYG59" s="3112"/>
      <c r="LYH59" s="3112"/>
      <c r="LYI59" s="3112"/>
      <c r="LYJ59" s="3112"/>
      <c r="LYK59" s="3112"/>
      <c r="LYL59" s="3112"/>
      <c r="LYM59" s="3112"/>
      <c r="LYN59" s="3112"/>
      <c r="LYO59" s="3112"/>
      <c r="LYP59" s="3112"/>
      <c r="LYQ59" s="3112"/>
      <c r="LYR59" s="3112"/>
      <c r="LYS59" s="3112"/>
      <c r="LYT59" s="3112"/>
      <c r="LYU59" s="3112"/>
      <c r="LYV59" s="3112"/>
      <c r="LYW59" s="3112"/>
      <c r="LYX59" s="3112"/>
      <c r="LYY59" s="3112"/>
      <c r="LYZ59" s="3112"/>
      <c r="LZA59" s="3112"/>
      <c r="LZB59" s="3112"/>
      <c r="LZC59" s="3112"/>
      <c r="LZD59" s="3112"/>
      <c r="LZE59" s="3112"/>
      <c r="LZF59" s="3112"/>
      <c r="LZG59" s="3112"/>
      <c r="LZH59" s="3112"/>
      <c r="LZI59" s="3112"/>
      <c r="LZJ59" s="3112"/>
      <c r="LZK59" s="3112"/>
      <c r="LZL59" s="3112"/>
      <c r="LZM59" s="3112"/>
      <c r="LZN59" s="3112"/>
      <c r="LZO59" s="3112"/>
      <c r="LZP59" s="3112"/>
      <c r="LZQ59" s="3112"/>
      <c r="LZR59" s="3112"/>
      <c r="LZS59" s="3112"/>
      <c r="LZT59" s="3112"/>
      <c r="LZU59" s="3112"/>
      <c r="LZV59" s="3112"/>
      <c r="LZW59" s="3112"/>
      <c r="LZX59" s="3112"/>
      <c r="LZY59" s="3112"/>
      <c r="LZZ59" s="3112"/>
      <c r="MAA59" s="3112"/>
      <c r="MAB59" s="3112"/>
      <c r="MAC59" s="3112"/>
      <c r="MAD59" s="3112"/>
      <c r="MAE59" s="3112"/>
      <c r="MAF59" s="3112"/>
      <c r="MAG59" s="3112"/>
      <c r="MAH59" s="3112"/>
      <c r="MAI59" s="3112"/>
      <c r="MAJ59" s="3112"/>
      <c r="MAK59" s="3112"/>
      <c r="MAL59" s="3112"/>
      <c r="MAM59" s="3112"/>
      <c r="MAN59" s="3112"/>
      <c r="MAO59" s="3112"/>
      <c r="MAP59" s="3112"/>
      <c r="MAQ59" s="3112"/>
      <c r="MAR59" s="3112"/>
      <c r="MAS59" s="3112"/>
      <c r="MAT59" s="3112"/>
      <c r="MAU59" s="3112"/>
      <c r="MAV59" s="3112"/>
      <c r="MAW59" s="3112"/>
      <c r="MAX59" s="3112"/>
      <c r="MAY59" s="3112"/>
      <c r="MAZ59" s="3112"/>
      <c r="MBA59" s="3112"/>
      <c r="MBB59" s="3112"/>
      <c r="MBC59" s="3112"/>
      <c r="MBD59" s="3112"/>
      <c r="MBE59" s="3112"/>
      <c r="MBF59" s="3112"/>
      <c r="MBG59" s="3112"/>
      <c r="MBH59" s="3112"/>
      <c r="MBI59" s="3112"/>
      <c r="MBJ59" s="3112"/>
      <c r="MBK59" s="3112"/>
      <c r="MBL59" s="3112"/>
      <c r="MBM59" s="3112"/>
      <c r="MBN59" s="3112"/>
      <c r="MBO59" s="3112"/>
      <c r="MBP59" s="3112"/>
      <c r="MBQ59" s="3112"/>
      <c r="MBR59" s="3112"/>
      <c r="MBS59" s="3112"/>
      <c r="MBT59" s="3112"/>
      <c r="MBU59" s="3112"/>
      <c r="MBV59" s="3112"/>
      <c r="MBW59" s="3112"/>
      <c r="MBX59" s="3112"/>
      <c r="MBY59" s="3112"/>
      <c r="MBZ59" s="3112"/>
      <c r="MCA59" s="3112"/>
      <c r="MCB59" s="3112"/>
      <c r="MCC59" s="3112"/>
      <c r="MCD59" s="3112"/>
      <c r="MCE59" s="3112"/>
      <c r="MCF59" s="3112"/>
      <c r="MCG59" s="3112"/>
      <c r="MCH59" s="3112"/>
      <c r="MCI59" s="3112"/>
      <c r="MCJ59" s="3112"/>
      <c r="MCK59" s="3112"/>
      <c r="MCL59" s="3112"/>
      <c r="MCM59" s="3112"/>
      <c r="MCN59" s="3112"/>
      <c r="MCO59" s="3112"/>
      <c r="MCP59" s="3112"/>
      <c r="MCQ59" s="3112"/>
      <c r="MCR59" s="3112"/>
      <c r="MCS59" s="3112"/>
      <c r="MCT59" s="3112"/>
      <c r="MCU59" s="3112"/>
      <c r="MCV59" s="3112"/>
      <c r="MCW59" s="3112"/>
      <c r="MCX59" s="3112"/>
      <c r="MCY59" s="3112"/>
      <c r="MCZ59" s="3112"/>
      <c r="MDA59" s="3112"/>
      <c r="MDB59" s="3112"/>
      <c r="MDC59" s="3112"/>
      <c r="MDD59" s="3112"/>
      <c r="MDE59" s="3112"/>
      <c r="MDF59" s="3112"/>
      <c r="MDG59" s="3112"/>
      <c r="MDH59" s="3112"/>
      <c r="MDI59" s="3112"/>
      <c r="MDJ59" s="3112"/>
      <c r="MDK59" s="3112"/>
      <c r="MDL59" s="3112"/>
      <c r="MDM59" s="3112"/>
      <c r="MDN59" s="3112"/>
      <c r="MDO59" s="3112"/>
      <c r="MDP59" s="3112"/>
      <c r="MDQ59" s="3112"/>
      <c r="MDR59" s="3112"/>
      <c r="MDS59" s="3112"/>
      <c r="MDT59" s="3112"/>
      <c r="MDU59" s="3112"/>
      <c r="MDV59" s="3112"/>
      <c r="MDW59" s="3112"/>
      <c r="MDX59" s="3112"/>
      <c r="MDY59" s="3112"/>
      <c r="MDZ59" s="3112"/>
      <c r="MEA59" s="3112"/>
      <c r="MEB59" s="3112"/>
      <c r="MEC59" s="3112"/>
      <c r="MED59" s="3112"/>
      <c r="MEE59" s="3112"/>
      <c r="MEF59" s="3112"/>
      <c r="MEG59" s="3112"/>
      <c r="MEH59" s="3112"/>
      <c r="MEI59" s="3112"/>
      <c r="MEJ59" s="3112"/>
      <c r="MEK59" s="3112"/>
      <c r="MEL59" s="3112"/>
      <c r="MEM59" s="3112"/>
      <c r="MEN59" s="3112"/>
      <c r="MEO59" s="3112"/>
      <c r="MEP59" s="3112"/>
      <c r="MEQ59" s="3112"/>
      <c r="MER59" s="3112"/>
      <c r="MES59" s="3112"/>
      <c r="MET59" s="3112"/>
      <c r="MEU59" s="3112"/>
      <c r="MEV59" s="3112"/>
      <c r="MEW59" s="3112"/>
      <c r="MEX59" s="3112"/>
      <c r="MEY59" s="3112"/>
      <c r="MEZ59" s="3112"/>
      <c r="MFA59" s="3112"/>
      <c r="MFB59" s="3112"/>
      <c r="MFC59" s="3112"/>
      <c r="MFD59" s="3112"/>
      <c r="MFE59" s="3112"/>
      <c r="MFF59" s="3112"/>
      <c r="MFG59" s="3112"/>
      <c r="MFH59" s="3112"/>
      <c r="MFI59" s="3112"/>
      <c r="MFJ59" s="3112"/>
      <c r="MFK59" s="3112"/>
      <c r="MFL59" s="3112"/>
      <c r="MFM59" s="3112"/>
      <c r="MFN59" s="3112"/>
      <c r="MFO59" s="3112"/>
      <c r="MFP59" s="3112"/>
      <c r="MFQ59" s="3112"/>
      <c r="MFR59" s="3112"/>
      <c r="MFS59" s="3112"/>
      <c r="MFT59" s="3112"/>
      <c r="MFU59" s="3112"/>
      <c r="MFV59" s="3112"/>
      <c r="MFW59" s="3112"/>
      <c r="MFX59" s="3112"/>
      <c r="MFY59" s="3112"/>
      <c r="MFZ59" s="3112"/>
      <c r="MGA59" s="3112"/>
      <c r="MGB59" s="3112"/>
      <c r="MGC59" s="3112"/>
      <c r="MGD59" s="3112"/>
      <c r="MGE59" s="3112"/>
      <c r="MGF59" s="3112"/>
      <c r="MGG59" s="3112"/>
      <c r="MGH59" s="3112"/>
      <c r="MGI59" s="3112"/>
      <c r="MGJ59" s="3112"/>
      <c r="MGK59" s="3112"/>
      <c r="MGL59" s="3112"/>
      <c r="MGM59" s="3112"/>
      <c r="MGN59" s="3112"/>
      <c r="MGO59" s="3112"/>
      <c r="MGP59" s="3112"/>
      <c r="MGQ59" s="3112"/>
      <c r="MGR59" s="3112"/>
      <c r="MGS59" s="3112"/>
      <c r="MGT59" s="3112"/>
      <c r="MGU59" s="3112"/>
      <c r="MGV59" s="3112"/>
      <c r="MGW59" s="3112"/>
      <c r="MGX59" s="3112"/>
      <c r="MGY59" s="3112"/>
      <c r="MGZ59" s="3112"/>
      <c r="MHA59" s="3112"/>
      <c r="MHB59" s="3112"/>
      <c r="MHC59" s="3112"/>
      <c r="MHD59" s="3112"/>
      <c r="MHE59" s="3112"/>
      <c r="MHF59" s="3112"/>
      <c r="MHG59" s="3112"/>
      <c r="MHH59" s="3112"/>
      <c r="MHI59" s="3112"/>
      <c r="MHJ59" s="3112"/>
      <c r="MHK59" s="3112"/>
      <c r="MHL59" s="3112"/>
      <c r="MHM59" s="3112"/>
      <c r="MHN59" s="3112"/>
      <c r="MHO59" s="3112"/>
      <c r="MHP59" s="3112"/>
      <c r="MHQ59" s="3112"/>
      <c r="MHR59" s="3112"/>
      <c r="MHS59" s="3112"/>
      <c r="MHT59" s="3112"/>
      <c r="MHU59" s="3112"/>
      <c r="MHV59" s="3112"/>
      <c r="MHW59" s="3112"/>
      <c r="MHX59" s="3112"/>
      <c r="MHY59" s="3112"/>
      <c r="MHZ59" s="3112"/>
      <c r="MIA59" s="3112"/>
      <c r="MIB59" s="3112"/>
      <c r="MIC59" s="3112"/>
      <c r="MID59" s="3112"/>
      <c r="MIE59" s="3112"/>
      <c r="MIF59" s="3112"/>
      <c r="MIG59" s="3112"/>
      <c r="MIH59" s="3112"/>
      <c r="MII59" s="3112"/>
      <c r="MIJ59" s="3112"/>
      <c r="MIK59" s="3112"/>
      <c r="MIL59" s="3112"/>
      <c r="MIM59" s="3112"/>
      <c r="MIN59" s="3112"/>
      <c r="MIO59" s="3112"/>
      <c r="MIP59" s="3112"/>
      <c r="MIQ59" s="3112"/>
      <c r="MIR59" s="3112"/>
      <c r="MIS59" s="3112"/>
      <c r="MIT59" s="3112"/>
      <c r="MIU59" s="3112"/>
      <c r="MIV59" s="3112"/>
      <c r="MIW59" s="3112"/>
      <c r="MIX59" s="3112"/>
      <c r="MIY59" s="3112"/>
      <c r="MIZ59" s="3112"/>
      <c r="MJA59" s="3112"/>
      <c r="MJB59" s="3112"/>
      <c r="MJC59" s="3112"/>
      <c r="MJD59" s="3112"/>
      <c r="MJE59" s="3112"/>
      <c r="MJF59" s="3112"/>
      <c r="MJG59" s="3112"/>
      <c r="MJH59" s="3112"/>
      <c r="MJI59" s="3112"/>
      <c r="MJJ59" s="3112"/>
      <c r="MJK59" s="3112"/>
      <c r="MJL59" s="3112"/>
      <c r="MJM59" s="3112"/>
      <c r="MJN59" s="3112"/>
      <c r="MJO59" s="3112"/>
      <c r="MJP59" s="3112"/>
      <c r="MJQ59" s="3112"/>
      <c r="MJR59" s="3112"/>
      <c r="MJS59" s="3112"/>
      <c r="MJT59" s="3112"/>
      <c r="MJU59" s="3112"/>
      <c r="MJV59" s="3112"/>
      <c r="MJW59" s="3112"/>
      <c r="MJX59" s="3112"/>
      <c r="MJY59" s="3112"/>
      <c r="MJZ59" s="3112"/>
      <c r="MKA59" s="3112"/>
      <c r="MKB59" s="3112"/>
      <c r="MKC59" s="3112"/>
      <c r="MKD59" s="3112"/>
      <c r="MKE59" s="3112"/>
      <c r="MKF59" s="3112"/>
      <c r="MKG59" s="3112"/>
      <c r="MKH59" s="3112"/>
      <c r="MKI59" s="3112"/>
      <c r="MKJ59" s="3112"/>
      <c r="MKK59" s="3112"/>
      <c r="MKL59" s="3112"/>
      <c r="MKM59" s="3112"/>
      <c r="MKN59" s="3112"/>
      <c r="MKO59" s="3112"/>
      <c r="MKP59" s="3112"/>
      <c r="MKQ59" s="3112"/>
      <c r="MKR59" s="3112"/>
      <c r="MKS59" s="3112"/>
      <c r="MKT59" s="3112"/>
      <c r="MKU59" s="3112"/>
      <c r="MKV59" s="3112"/>
      <c r="MKW59" s="3112"/>
      <c r="MKX59" s="3112"/>
      <c r="MKY59" s="3112"/>
      <c r="MKZ59" s="3112"/>
      <c r="MLA59" s="3112"/>
      <c r="MLB59" s="3112"/>
      <c r="MLC59" s="3112"/>
      <c r="MLD59" s="3112"/>
      <c r="MLE59" s="3112"/>
      <c r="MLF59" s="3112"/>
      <c r="MLG59" s="3112"/>
      <c r="MLH59" s="3112"/>
      <c r="MLI59" s="3112"/>
      <c r="MLJ59" s="3112"/>
      <c r="MLK59" s="3112"/>
      <c r="MLL59" s="3112"/>
      <c r="MLM59" s="3112"/>
      <c r="MLN59" s="3112"/>
      <c r="MLO59" s="3112"/>
      <c r="MLP59" s="3112"/>
      <c r="MLQ59" s="3112"/>
      <c r="MLR59" s="3112"/>
      <c r="MLS59" s="3112"/>
      <c r="MLT59" s="3112"/>
      <c r="MLU59" s="3112"/>
      <c r="MLV59" s="3112"/>
      <c r="MLW59" s="3112"/>
      <c r="MLX59" s="3112"/>
      <c r="MLY59" s="3112"/>
      <c r="MLZ59" s="3112"/>
      <c r="MMA59" s="3112"/>
      <c r="MMB59" s="3112"/>
      <c r="MMC59" s="3112"/>
      <c r="MMD59" s="3112"/>
      <c r="MME59" s="3112"/>
      <c r="MMF59" s="3112"/>
      <c r="MMG59" s="3112"/>
      <c r="MMH59" s="3112"/>
      <c r="MMI59" s="3112"/>
      <c r="MMJ59" s="3112"/>
      <c r="MMK59" s="3112"/>
      <c r="MML59" s="3112"/>
      <c r="MMM59" s="3112"/>
      <c r="MMN59" s="3112"/>
      <c r="MMO59" s="3112"/>
      <c r="MMP59" s="3112"/>
      <c r="MMQ59" s="3112"/>
      <c r="MMR59" s="3112"/>
      <c r="MMS59" s="3112"/>
      <c r="MMT59" s="3112"/>
      <c r="MMU59" s="3112"/>
      <c r="MMV59" s="3112"/>
      <c r="MMW59" s="3112"/>
      <c r="MMX59" s="3112"/>
      <c r="MMY59" s="3112"/>
      <c r="MMZ59" s="3112"/>
      <c r="MNA59" s="3112"/>
      <c r="MNB59" s="3112"/>
      <c r="MNC59" s="3112"/>
      <c r="MND59" s="3112"/>
      <c r="MNE59" s="3112"/>
      <c r="MNF59" s="3112"/>
      <c r="MNG59" s="3112"/>
      <c r="MNH59" s="3112"/>
      <c r="MNI59" s="3112"/>
      <c r="MNJ59" s="3112"/>
      <c r="MNK59" s="3112"/>
      <c r="MNL59" s="3112"/>
      <c r="MNM59" s="3112"/>
      <c r="MNN59" s="3112"/>
      <c r="MNO59" s="3112"/>
      <c r="MNP59" s="3112"/>
      <c r="MNQ59" s="3112"/>
      <c r="MNR59" s="3112"/>
      <c r="MNS59" s="3112"/>
      <c r="MNT59" s="3112"/>
      <c r="MNU59" s="3112"/>
      <c r="MNV59" s="3112"/>
      <c r="MNW59" s="3112"/>
      <c r="MNX59" s="3112"/>
      <c r="MNY59" s="3112"/>
      <c r="MNZ59" s="3112"/>
      <c r="MOA59" s="3112"/>
      <c r="MOB59" s="3112"/>
      <c r="MOC59" s="3112"/>
      <c r="MOD59" s="3112"/>
      <c r="MOE59" s="3112"/>
      <c r="MOF59" s="3112"/>
      <c r="MOG59" s="3112"/>
      <c r="MOH59" s="3112"/>
      <c r="MOI59" s="3112"/>
      <c r="MOJ59" s="3112"/>
      <c r="MOK59" s="3112"/>
      <c r="MOL59" s="3112"/>
      <c r="MOM59" s="3112"/>
      <c r="MON59" s="3112"/>
      <c r="MOO59" s="3112"/>
      <c r="MOP59" s="3112"/>
      <c r="MOQ59" s="3112"/>
      <c r="MOR59" s="3112"/>
      <c r="MOS59" s="3112"/>
      <c r="MOT59" s="3112"/>
      <c r="MOU59" s="3112"/>
      <c r="MOV59" s="3112"/>
      <c r="MOW59" s="3112"/>
      <c r="MOX59" s="3112"/>
      <c r="MOY59" s="3112"/>
      <c r="MOZ59" s="3112"/>
      <c r="MPA59" s="3112"/>
      <c r="MPB59" s="3112"/>
      <c r="MPC59" s="3112"/>
      <c r="MPD59" s="3112"/>
      <c r="MPE59" s="3112"/>
      <c r="MPF59" s="3112"/>
      <c r="MPG59" s="3112"/>
      <c r="MPH59" s="3112"/>
      <c r="MPI59" s="3112"/>
      <c r="MPJ59" s="3112"/>
      <c r="MPK59" s="3112"/>
      <c r="MPL59" s="3112"/>
      <c r="MPM59" s="3112"/>
      <c r="MPN59" s="3112"/>
      <c r="MPO59" s="3112"/>
      <c r="MPP59" s="3112"/>
      <c r="MPQ59" s="3112"/>
      <c r="MPR59" s="3112"/>
      <c r="MPS59" s="3112"/>
      <c r="MPT59" s="3112"/>
      <c r="MPU59" s="3112"/>
      <c r="MPV59" s="3112"/>
      <c r="MPW59" s="3112"/>
      <c r="MPX59" s="3112"/>
      <c r="MPY59" s="3112"/>
      <c r="MPZ59" s="3112"/>
      <c r="MQA59" s="3112"/>
      <c r="MQB59" s="3112"/>
      <c r="MQC59" s="3112"/>
      <c r="MQD59" s="3112"/>
      <c r="MQE59" s="3112"/>
      <c r="MQF59" s="3112"/>
      <c r="MQG59" s="3112"/>
      <c r="MQH59" s="3112"/>
      <c r="MQI59" s="3112"/>
      <c r="MQJ59" s="3112"/>
      <c r="MQK59" s="3112"/>
      <c r="MQL59" s="3112"/>
      <c r="MQM59" s="3112"/>
      <c r="MQN59" s="3112"/>
      <c r="MQO59" s="3112"/>
      <c r="MQP59" s="3112"/>
      <c r="MQQ59" s="3112"/>
      <c r="MQR59" s="3112"/>
      <c r="MQS59" s="3112"/>
      <c r="MQT59" s="3112"/>
      <c r="MQU59" s="3112"/>
      <c r="MQV59" s="3112"/>
      <c r="MQW59" s="3112"/>
      <c r="MQX59" s="3112"/>
      <c r="MQY59" s="3112"/>
      <c r="MQZ59" s="3112"/>
      <c r="MRA59" s="3112"/>
      <c r="MRB59" s="3112"/>
      <c r="MRC59" s="3112"/>
      <c r="MRD59" s="3112"/>
      <c r="MRE59" s="3112"/>
      <c r="MRF59" s="3112"/>
      <c r="MRG59" s="3112"/>
      <c r="MRH59" s="3112"/>
      <c r="MRI59" s="3112"/>
      <c r="MRJ59" s="3112"/>
      <c r="MRK59" s="3112"/>
      <c r="MRL59" s="3112"/>
      <c r="MRM59" s="3112"/>
      <c r="MRN59" s="3112"/>
      <c r="MRO59" s="3112"/>
      <c r="MRP59" s="3112"/>
      <c r="MRQ59" s="3112"/>
      <c r="MRR59" s="3112"/>
      <c r="MRS59" s="3112"/>
      <c r="MRT59" s="3112"/>
      <c r="MRU59" s="3112"/>
      <c r="MRV59" s="3112"/>
      <c r="MRW59" s="3112"/>
      <c r="MRX59" s="3112"/>
      <c r="MRY59" s="3112"/>
      <c r="MRZ59" s="3112"/>
      <c r="MSA59" s="3112"/>
      <c r="MSB59" s="3112"/>
      <c r="MSC59" s="3112"/>
      <c r="MSD59" s="3112"/>
      <c r="MSE59" s="3112"/>
      <c r="MSF59" s="3112"/>
      <c r="MSG59" s="3112"/>
      <c r="MSH59" s="3112"/>
      <c r="MSI59" s="3112"/>
      <c r="MSJ59" s="3112"/>
      <c r="MSK59" s="3112"/>
      <c r="MSL59" s="3112"/>
      <c r="MSM59" s="3112"/>
      <c r="MSN59" s="3112"/>
      <c r="MSO59" s="3112"/>
      <c r="MSP59" s="3112"/>
      <c r="MSQ59" s="3112"/>
      <c r="MSR59" s="3112"/>
      <c r="MSS59" s="3112"/>
      <c r="MST59" s="3112"/>
      <c r="MSU59" s="3112"/>
      <c r="MSV59" s="3112"/>
      <c r="MSW59" s="3112"/>
      <c r="MSX59" s="3112"/>
      <c r="MSY59" s="3112"/>
      <c r="MSZ59" s="3112"/>
      <c r="MTA59" s="3112"/>
      <c r="MTB59" s="3112"/>
      <c r="MTC59" s="3112"/>
      <c r="MTD59" s="3112"/>
      <c r="MTE59" s="3112"/>
      <c r="MTF59" s="3112"/>
      <c r="MTG59" s="3112"/>
      <c r="MTH59" s="3112"/>
      <c r="MTI59" s="3112"/>
      <c r="MTJ59" s="3112"/>
      <c r="MTK59" s="3112"/>
      <c r="MTL59" s="3112"/>
      <c r="MTM59" s="3112"/>
      <c r="MTN59" s="3112"/>
      <c r="MTO59" s="3112"/>
      <c r="MTP59" s="3112"/>
      <c r="MTQ59" s="3112"/>
      <c r="MTR59" s="3112"/>
      <c r="MTS59" s="3112"/>
      <c r="MTT59" s="3112"/>
      <c r="MTU59" s="3112"/>
      <c r="MTV59" s="3112"/>
      <c r="MTW59" s="3112"/>
      <c r="MTX59" s="3112"/>
      <c r="MTY59" s="3112"/>
      <c r="MTZ59" s="3112"/>
      <c r="MUA59" s="3112"/>
      <c r="MUB59" s="3112"/>
      <c r="MUC59" s="3112"/>
      <c r="MUD59" s="3112"/>
      <c r="MUE59" s="3112"/>
      <c r="MUF59" s="3112"/>
      <c r="MUG59" s="3112"/>
      <c r="MUH59" s="3112"/>
      <c r="MUI59" s="3112"/>
      <c r="MUJ59" s="3112"/>
      <c r="MUK59" s="3112"/>
      <c r="MUL59" s="3112"/>
      <c r="MUM59" s="3112"/>
      <c r="MUN59" s="3112"/>
      <c r="MUO59" s="3112"/>
      <c r="MUP59" s="3112"/>
      <c r="MUQ59" s="3112"/>
      <c r="MUR59" s="3112"/>
      <c r="MUS59" s="3112"/>
      <c r="MUT59" s="3112"/>
      <c r="MUU59" s="3112"/>
      <c r="MUV59" s="3112"/>
      <c r="MUW59" s="3112"/>
      <c r="MUX59" s="3112"/>
      <c r="MUY59" s="3112"/>
      <c r="MUZ59" s="3112"/>
      <c r="MVA59" s="3112"/>
      <c r="MVB59" s="3112"/>
      <c r="MVC59" s="3112"/>
      <c r="MVD59" s="3112"/>
      <c r="MVE59" s="3112"/>
      <c r="MVF59" s="3112"/>
      <c r="MVG59" s="3112"/>
      <c r="MVH59" s="3112"/>
      <c r="MVI59" s="3112"/>
      <c r="MVJ59" s="3112"/>
      <c r="MVK59" s="3112"/>
      <c r="MVL59" s="3112"/>
      <c r="MVM59" s="3112"/>
      <c r="MVN59" s="3112"/>
      <c r="MVO59" s="3112"/>
      <c r="MVP59" s="3112"/>
      <c r="MVQ59" s="3112"/>
      <c r="MVR59" s="3112"/>
      <c r="MVS59" s="3112"/>
      <c r="MVT59" s="3112"/>
      <c r="MVU59" s="3112"/>
      <c r="MVV59" s="3112"/>
      <c r="MVW59" s="3112"/>
      <c r="MVX59" s="3112"/>
      <c r="MVY59" s="3112"/>
      <c r="MVZ59" s="3112"/>
      <c r="MWA59" s="3112"/>
      <c r="MWB59" s="3112"/>
      <c r="MWC59" s="3112"/>
      <c r="MWD59" s="3112"/>
      <c r="MWE59" s="3112"/>
      <c r="MWF59" s="3112"/>
      <c r="MWG59" s="3112"/>
      <c r="MWH59" s="3112"/>
      <c r="MWI59" s="3112"/>
      <c r="MWJ59" s="3112"/>
      <c r="MWK59" s="3112"/>
      <c r="MWL59" s="3112"/>
      <c r="MWM59" s="3112"/>
      <c r="MWN59" s="3112"/>
      <c r="MWO59" s="3112"/>
      <c r="MWP59" s="3112"/>
      <c r="MWQ59" s="3112"/>
      <c r="MWR59" s="3112"/>
      <c r="MWS59" s="3112"/>
      <c r="MWT59" s="3112"/>
      <c r="MWU59" s="3112"/>
      <c r="MWV59" s="3112"/>
      <c r="MWW59" s="3112"/>
      <c r="MWX59" s="3112"/>
      <c r="MWY59" s="3112"/>
      <c r="MWZ59" s="3112"/>
      <c r="MXA59" s="3112"/>
      <c r="MXB59" s="3112"/>
      <c r="MXC59" s="3112"/>
      <c r="MXD59" s="3112"/>
      <c r="MXE59" s="3112"/>
      <c r="MXF59" s="3112"/>
      <c r="MXG59" s="3112"/>
      <c r="MXH59" s="3112"/>
      <c r="MXI59" s="3112"/>
      <c r="MXJ59" s="3112"/>
      <c r="MXK59" s="3112"/>
      <c r="MXL59" s="3112"/>
      <c r="MXM59" s="3112"/>
      <c r="MXN59" s="3112"/>
      <c r="MXO59" s="3112"/>
      <c r="MXP59" s="3112"/>
      <c r="MXQ59" s="3112"/>
      <c r="MXR59" s="3112"/>
      <c r="MXS59" s="3112"/>
      <c r="MXT59" s="3112"/>
      <c r="MXU59" s="3112"/>
      <c r="MXV59" s="3112"/>
      <c r="MXW59" s="3112"/>
      <c r="MXX59" s="3112"/>
      <c r="MXY59" s="3112"/>
      <c r="MXZ59" s="3112"/>
      <c r="MYA59" s="3112"/>
      <c r="MYB59" s="3112"/>
      <c r="MYC59" s="3112"/>
      <c r="MYD59" s="3112"/>
      <c r="MYE59" s="3112"/>
      <c r="MYF59" s="3112"/>
      <c r="MYG59" s="3112"/>
      <c r="MYH59" s="3112"/>
      <c r="MYI59" s="3112"/>
      <c r="MYJ59" s="3112"/>
      <c r="MYK59" s="3112"/>
      <c r="MYL59" s="3112"/>
      <c r="MYM59" s="3112"/>
      <c r="MYN59" s="3112"/>
      <c r="MYO59" s="3112"/>
      <c r="MYP59" s="3112"/>
      <c r="MYQ59" s="3112"/>
      <c r="MYR59" s="3112"/>
      <c r="MYS59" s="3112"/>
      <c r="MYT59" s="3112"/>
      <c r="MYU59" s="3112"/>
      <c r="MYV59" s="3112"/>
      <c r="MYW59" s="3112"/>
      <c r="MYX59" s="3112"/>
      <c r="MYY59" s="3112"/>
      <c r="MYZ59" s="3112"/>
      <c r="MZA59" s="3112"/>
      <c r="MZB59" s="3112"/>
      <c r="MZC59" s="3112"/>
      <c r="MZD59" s="3112"/>
      <c r="MZE59" s="3112"/>
      <c r="MZF59" s="3112"/>
      <c r="MZG59" s="3112"/>
      <c r="MZH59" s="3112"/>
      <c r="MZI59" s="3112"/>
      <c r="MZJ59" s="3112"/>
      <c r="MZK59" s="3112"/>
      <c r="MZL59" s="3112"/>
      <c r="MZM59" s="3112"/>
      <c r="MZN59" s="3112"/>
      <c r="MZO59" s="3112"/>
      <c r="MZP59" s="3112"/>
      <c r="MZQ59" s="3112"/>
      <c r="MZR59" s="3112"/>
      <c r="MZS59" s="3112"/>
      <c r="MZT59" s="3112"/>
      <c r="MZU59" s="3112"/>
      <c r="MZV59" s="3112"/>
      <c r="MZW59" s="3112"/>
      <c r="MZX59" s="3112"/>
      <c r="MZY59" s="3112"/>
      <c r="MZZ59" s="3112"/>
      <c r="NAA59" s="3112"/>
      <c r="NAB59" s="3112"/>
      <c r="NAC59" s="3112"/>
      <c r="NAD59" s="3112"/>
      <c r="NAE59" s="3112"/>
      <c r="NAF59" s="3112"/>
      <c r="NAG59" s="3112"/>
      <c r="NAH59" s="3112"/>
      <c r="NAI59" s="3112"/>
      <c r="NAJ59" s="3112"/>
      <c r="NAK59" s="3112"/>
      <c r="NAL59" s="3112"/>
      <c r="NAM59" s="3112"/>
      <c r="NAN59" s="3112"/>
      <c r="NAO59" s="3112"/>
      <c r="NAP59" s="3112"/>
      <c r="NAQ59" s="3112"/>
      <c r="NAR59" s="3112"/>
      <c r="NAS59" s="3112"/>
      <c r="NAT59" s="3112"/>
      <c r="NAU59" s="3112"/>
      <c r="NAV59" s="3112"/>
      <c r="NAW59" s="3112"/>
      <c r="NAX59" s="3112"/>
      <c r="NAY59" s="3112"/>
      <c r="NAZ59" s="3112"/>
      <c r="NBA59" s="3112"/>
      <c r="NBB59" s="3112"/>
      <c r="NBC59" s="3112"/>
      <c r="NBD59" s="3112"/>
      <c r="NBE59" s="3112"/>
      <c r="NBF59" s="3112"/>
      <c r="NBG59" s="3112"/>
      <c r="NBH59" s="3112"/>
      <c r="NBI59" s="3112"/>
      <c r="NBJ59" s="3112"/>
      <c r="NBK59" s="3112"/>
      <c r="NBL59" s="3112"/>
      <c r="NBM59" s="3112"/>
      <c r="NBN59" s="3112"/>
      <c r="NBO59" s="3112"/>
      <c r="NBP59" s="3112"/>
      <c r="NBQ59" s="3112"/>
      <c r="NBR59" s="3112"/>
      <c r="NBS59" s="3112"/>
      <c r="NBT59" s="3112"/>
      <c r="NBU59" s="3112"/>
      <c r="NBV59" s="3112"/>
      <c r="NBW59" s="3112"/>
      <c r="NBX59" s="3112"/>
      <c r="NBY59" s="3112"/>
      <c r="NBZ59" s="3112"/>
      <c r="NCA59" s="3112"/>
      <c r="NCB59" s="3112"/>
      <c r="NCC59" s="3112"/>
      <c r="NCD59" s="3112"/>
      <c r="NCE59" s="3112"/>
      <c r="NCF59" s="3112"/>
      <c r="NCG59" s="3112"/>
      <c r="NCH59" s="3112"/>
      <c r="NCI59" s="3112"/>
      <c r="NCJ59" s="3112"/>
      <c r="NCK59" s="3112"/>
      <c r="NCL59" s="3112"/>
      <c r="NCM59" s="3112"/>
      <c r="NCN59" s="3112"/>
      <c r="NCO59" s="3112"/>
      <c r="NCP59" s="3112"/>
      <c r="NCQ59" s="3112"/>
      <c r="NCR59" s="3112"/>
      <c r="NCS59" s="3112"/>
      <c r="NCT59" s="3112"/>
      <c r="NCU59" s="3112"/>
      <c r="NCV59" s="3112"/>
      <c r="NCW59" s="3112"/>
      <c r="NCX59" s="3112"/>
      <c r="NCY59" s="3112"/>
      <c r="NCZ59" s="3112"/>
      <c r="NDA59" s="3112"/>
      <c r="NDB59" s="3112"/>
      <c r="NDC59" s="3112"/>
      <c r="NDD59" s="3112"/>
      <c r="NDE59" s="3112"/>
      <c r="NDF59" s="3112"/>
      <c r="NDG59" s="3112"/>
      <c r="NDH59" s="3112"/>
      <c r="NDI59" s="3112"/>
      <c r="NDJ59" s="3112"/>
      <c r="NDK59" s="3112"/>
      <c r="NDL59" s="3112"/>
      <c r="NDM59" s="3112"/>
      <c r="NDN59" s="3112"/>
      <c r="NDO59" s="3112"/>
      <c r="NDP59" s="3112"/>
      <c r="NDQ59" s="3112"/>
      <c r="NDR59" s="3112"/>
      <c r="NDS59" s="3112"/>
      <c r="NDT59" s="3112"/>
      <c r="NDU59" s="3112"/>
      <c r="NDV59" s="3112"/>
      <c r="NDW59" s="3112"/>
      <c r="NDX59" s="3112"/>
      <c r="NDY59" s="3112"/>
      <c r="NDZ59" s="3112"/>
      <c r="NEA59" s="3112"/>
      <c r="NEB59" s="3112"/>
      <c r="NEC59" s="3112"/>
      <c r="NED59" s="3112"/>
      <c r="NEE59" s="3112"/>
      <c r="NEF59" s="3112"/>
      <c r="NEG59" s="3112"/>
      <c r="NEH59" s="3112"/>
      <c r="NEI59" s="3112"/>
      <c r="NEJ59" s="3112"/>
      <c r="NEK59" s="3112"/>
      <c r="NEL59" s="3112"/>
      <c r="NEM59" s="3112"/>
      <c r="NEN59" s="3112"/>
      <c r="NEO59" s="3112"/>
      <c r="NEP59" s="3112"/>
      <c r="NEQ59" s="3112"/>
      <c r="NER59" s="3112"/>
      <c r="NES59" s="3112"/>
      <c r="NET59" s="3112"/>
      <c r="NEU59" s="3112"/>
      <c r="NEV59" s="3112"/>
      <c r="NEW59" s="3112"/>
      <c r="NEX59" s="3112"/>
      <c r="NEY59" s="3112"/>
      <c r="NEZ59" s="3112"/>
      <c r="NFA59" s="3112"/>
      <c r="NFB59" s="3112"/>
      <c r="NFC59" s="3112"/>
      <c r="NFD59" s="3112"/>
      <c r="NFE59" s="3112"/>
      <c r="NFF59" s="3112"/>
      <c r="NFG59" s="3112"/>
      <c r="NFH59" s="3112"/>
      <c r="NFI59" s="3112"/>
      <c r="NFJ59" s="3112"/>
      <c r="NFK59" s="3112"/>
      <c r="NFL59" s="3112"/>
      <c r="NFM59" s="3112"/>
      <c r="NFN59" s="3112"/>
      <c r="NFO59" s="3112"/>
      <c r="NFP59" s="3112"/>
      <c r="NFQ59" s="3112"/>
      <c r="NFR59" s="3112"/>
      <c r="NFS59" s="3112"/>
      <c r="NFT59" s="3112"/>
      <c r="NFU59" s="3112"/>
      <c r="NFV59" s="3112"/>
      <c r="NFW59" s="3112"/>
      <c r="NFX59" s="3112"/>
      <c r="NFY59" s="3112"/>
      <c r="NFZ59" s="3112"/>
      <c r="NGA59" s="3112"/>
      <c r="NGB59" s="3112"/>
      <c r="NGC59" s="3112"/>
      <c r="NGD59" s="3112"/>
      <c r="NGE59" s="3112"/>
      <c r="NGF59" s="3112"/>
      <c r="NGG59" s="3112"/>
      <c r="NGH59" s="3112"/>
      <c r="NGI59" s="3112"/>
      <c r="NGJ59" s="3112"/>
      <c r="NGK59" s="3112"/>
      <c r="NGL59" s="3112"/>
      <c r="NGM59" s="3112"/>
      <c r="NGN59" s="3112"/>
      <c r="NGO59" s="3112"/>
      <c r="NGP59" s="3112"/>
      <c r="NGQ59" s="3112"/>
      <c r="NGR59" s="3112"/>
      <c r="NGS59" s="3112"/>
      <c r="NGT59" s="3112"/>
      <c r="NGU59" s="3112"/>
      <c r="NGV59" s="3112"/>
      <c r="NGW59" s="3112"/>
      <c r="NGX59" s="3112"/>
      <c r="NGY59" s="3112"/>
      <c r="NGZ59" s="3112"/>
      <c r="NHA59" s="3112"/>
      <c r="NHB59" s="3112"/>
      <c r="NHC59" s="3112"/>
      <c r="NHD59" s="3112"/>
      <c r="NHE59" s="3112"/>
      <c r="NHF59" s="3112"/>
      <c r="NHG59" s="3112"/>
      <c r="NHH59" s="3112"/>
      <c r="NHI59" s="3112"/>
      <c r="NHJ59" s="3112"/>
      <c r="NHK59" s="3112"/>
      <c r="NHL59" s="3112"/>
      <c r="NHM59" s="3112"/>
      <c r="NHN59" s="3112"/>
      <c r="NHO59" s="3112"/>
      <c r="NHP59" s="3112"/>
      <c r="NHQ59" s="3112"/>
      <c r="NHR59" s="3112"/>
      <c r="NHS59" s="3112"/>
      <c r="NHT59" s="3112"/>
      <c r="NHU59" s="3112"/>
      <c r="NHV59" s="3112"/>
      <c r="NHW59" s="3112"/>
      <c r="NHX59" s="3112"/>
      <c r="NHY59" s="3112"/>
      <c r="NHZ59" s="3112"/>
      <c r="NIA59" s="3112"/>
      <c r="NIB59" s="3112"/>
      <c r="NIC59" s="3112"/>
      <c r="NID59" s="3112"/>
      <c r="NIE59" s="3112"/>
      <c r="NIF59" s="3112"/>
      <c r="NIG59" s="3112"/>
      <c r="NIH59" s="3112"/>
      <c r="NII59" s="3112"/>
      <c r="NIJ59" s="3112"/>
      <c r="NIK59" s="3112"/>
      <c r="NIL59" s="3112"/>
      <c r="NIM59" s="3112"/>
      <c r="NIN59" s="3112"/>
      <c r="NIO59" s="3112"/>
      <c r="NIP59" s="3112"/>
      <c r="NIQ59" s="3112"/>
      <c r="NIR59" s="3112"/>
      <c r="NIS59" s="3112"/>
      <c r="NIT59" s="3112"/>
      <c r="NIU59" s="3112"/>
      <c r="NIV59" s="3112"/>
      <c r="NIW59" s="3112"/>
      <c r="NIX59" s="3112"/>
      <c r="NIY59" s="3112"/>
      <c r="NIZ59" s="3112"/>
      <c r="NJA59" s="3112"/>
      <c r="NJB59" s="3112"/>
      <c r="NJC59" s="3112"/>
      <c r="NJD59" s="3112"/>
      <c r="NJE59" s="3112"/>
      <c r="NJF59" s="3112"/>
      <c r="NJG59" s="3112"/>
      <c r="NJH59" s="3112"/>
      <c r="NJI59" s="3112"/>
      <c r="NJJ59" s="3112"/>
      <c r="NJK59" s="3112"/>
      <c r="NJL59" s="3112"/>
      <c r="NJM59" s="3112"/>
      <c r="NJN59" s="3112"/>
      <c r="NJO59" s="3112"/>
      <c r="NJP59" s="3112"/>
      <c r="NJQ59" s="3112"/>
      <c r="NJR59" s="3112"/>
      <c r="NJS59" s="3112"/>
      <c r="NJT59" s="3112"/>
      <c r="NJU59" s="3112"/>
      <c r="NJV59" s="3112"/>
      <c r="NJW59" s="3112"/>
      <c r="NJX59" s="3112"/>
      <c r="NJY59" s="3112"/>
      <c r="NJZ59" s="3112"/>
      <c r="NKA59" s="3112"/>
      <c r="NKB59" s="3112"/>
      <c r="NKC59" s="3112"/>
      <c r="NKD59" s="3112"/>
      <c r="NKE59" s="3112"/>
      <c r="NKF59" s="3112"/>
      <c r="NKG59" s="3112"/>
      <c r="NKH59" s="3112"/>
      <c r="NKI59" s="3112"/>
      <c r="NKJ59" s="3112"/>
      <c r="NKK59" s="3112"/>
      <c r="NKL59" s="3112"/>
      <c r="NKM59" s="3112"/>
      <c r="NKN59" s="3112"/>
      <c r="NKO59" s="3112"/>
      <c r="NKP59" s="3112"/>
      <c r="NKQ59" s="3112"/>
      <c r="NKR59" s="3112"/>
      <c r="NKS59" s="3112"/>
      <c r="NKT59" s="3112"/>
      <c r="NKU59" s="3112"/>
      <c r="NKV59" s="3112"/>
      <c r="NKW59" s="3112"/>
      <c r="NKX59" s="3112"/>
      <c r="NKY59" s="3112"/>
      <c r="NKZ59" s="3112"/>
      <c r="NLA59" s="3112"/>
      <c r="NLB59" s="3112"/>
      <c r="NLC59" s="3112"/>
      <c r="NLD59" s="3112"/>
      <c r="NLE59" s="3112"/>
      <c r="NLF59" s="3112"/>
      <c r="NLG59" s="3112"/>
      <c r="NLH59" s="3112"/>
      <c r="NLI59" s="3112"/>
      <c r="NLJ59" s="3112"/>
      <c r="NLK59" s="3112"/>
      <c r="NLL59" s="3112"/>
      <c r="NLM59" s="3112"/>
      <c r="NLN59" s="3112"/>
      <c r="NLO59" s="3112"/>
      <c r="NLP59" s="3112"/>
      <c r="NLQ59" s="3112"/>
      <c r="NLR59" s="3112"/>
      <c r="NLS59" s="3112"/>
      <c r="NLT59" s="3112"/>
      <c r="NLU59" s="3112"/>
      <c r="NLV59" s="3112"/>
      <c r="NLW59" s="3112"/>
      <c r="NLX59" s="3112"/>
      <c r="NLY59" s="3112"/>
      <c r="NLZ59" s="3112"/>
      <c r="NMA59" s="3112"/>
      <c r="NMB59" s="3112"/>
      <c r="NMC59" s="3112"/>
      <c r="NMD59" s="3112"/>
      <c r="NME59" s="3112"/>
      <c r="NMF59" s="3112"/>
      <c r="NMG59" s="3112"/>
      <c r="NMH59" s="3112"/>
      <c r="NMI59" s="3112"/>
      <c r="NMJ59" s="3112"/>
      <c r="NMK59" s="3112"/>
      <c r="NML59" s="3112"/>
      <c r="NMM59" s="3112"/>
      <c r="NMN59" s="3112"/>
      <c r="NMO59" s="3112"/>
      <c r="NMP59" s="3112"/>
      <c r="NMQ59" s="3112"/>
      <c r="NMR59" s="3112"/>
      <c r="NMS59" s="3112"/>
      <c r="NMT59" s="3112"/>
      <c r="NMU59" s="3112"/>
      <c r="NMV59" s="3112"/>
      <c r="NMW59" s="3112"/>
      <c r="NMX59" s="3112"/>
      <c r="NMY59" s="3112"/>
      <c r="NMZ59" s="3112"/>
      <c r="NNA59" s="3112"/>
      <c r="NNB59" s="3112"/>
      <c r="NNC59" s="3112"/>
      <c r="NND59" s="3112"/>
      <c r="NNE59" s="3112"/>
      <c r="NNF59" s="3112"/>
      <c r="NNG59" s="3112"/>
      <c r="NNH59" s="3112"/>
      <c r="NNI59" s="3112"/>
      <c r="NNJ59" s="3112"/>
      <c r="NNK59" s="3112"/>
      <c r="NNL59" s="3112"/>
      <c r="NNM59" s="3112"/>
      <c r="NNN59" s="3112"/>
      <c r="NNO59" s="3112"/>
      <c r="NNP59" s="3112"/>
      <c r="NNQ59" s="3112"/>
      <c r="NNR59" s="3112"/>
      <c r="NNS59" s="3112"/>
      <c r="NNT59" s="3112"/>
      <c r="NNU59" s="3112"/>
      <c r="NNV59" s="3112"/>
      <c r="NNW59" s="3112"/>
      <c r="NNX59" s="3112"/>
      <c r="NNY59" s="3112"/>
      <c r="NNZ59" s="3112"/>
      <c r="NOA59" s="3112"/>
      <c r="NOB59" s="3112"/>
      <c r="NOC59" s="3112"/>
      <c r="NOD59" s="3112"/>
      <c r="NOE59" s="3112"/>
      <c r="NOF59" s="3112"/>
      <c r="NOG59" s="3112"/>
      <c r="NOH59" s="3112"/>
      <c r="NOI59" s="3112"/>
      <c r="NOJ59" s="3112"/>
      <c r="NOK59" s="3112"/>
      <c r="NOL59" s="3112"/>
      <c r="NOM59" s="3112"/>
      <c r="NON59" s="3112"/>
      <c r="NOO59" s="3112"/>
      <c r="NOP59" s="3112"/>
      <c r="NOQ59" s="3112"/>
      <c r="NOR59" s="3112"/>
      <c r="NOS59" s="3112"/>
      <c r="NOT59" s="3112"/>
      <c r="NOU59" s="3112"/>
      <c r="NOV59" s="3112"/>
      <c r="NOW59" s="3112"/>
      <c r="NOX59" s="3112"/>
      <c r="NOY59" s="3112"/>
      <c r="NOZ59" s="3112"/>
      <c r="NPA59" s="3112"/>
      <c r="NPB59" s="3112"/>
      <c r="NPC59" s="3112"/>
      <c r="NPD59" s="3112"/>
      <c r="NPE59" s="3112"/>
      <c r="NPF59" s="3112"/>
      <c r="NPG59" s="3112"/>
      <c r="NPH59" s="3112"/>
      <c r="NPI59" s="3112"/>
      <c r="NPJ59" s="3112"/>
      <c r="NPK59" s="3112"/>
      <c r="NPL59" s="3112"/>
      <c r="NPM59" s="3112"/>
      <c r="NPN59" s="3112"/>
      <c r="NPO59" s="3112"/>
      <c r="NPP59" s="3112"/>
      <c r="NPQ59" s="3112"/>
      <c r="NPR59" s="3112"/>
      <c r="NPS59" s="3112"/>
      <c r="NPT59" s="3112"/>
      <c r="NPU59" s="3112"/>
      <c r="NPV59" s="3112"/>
      <c r="NPW59" s="3112"/>
      <c r="NPX59" s="3112"/>
      <c r="NPY59" s="3112"/>
      <c r="NPZ59" s="3112"/>
      <c r="NQA59" s="3112"/>
      <c r="NQB59" s="3112"/>
      <c r="NQC59" s="3112"/>
      <c r="NQD59" s="3112"/>
      <c r="NQE59" s="3112"/>
      <c r="NQF59" s="3112"/>
      <c r="NQG59" s="3112"/>
      <c r="NQH59" s="3112"/>
      <c r="NQI59" s="3112"/>
      <c r="NQJ59" s="3112"/>
      <c r="NQK59" s="3112"/>
      <c r="NQL59" s="3112"/>
      <c r="NQM59" s="3112"/>
      <c r="NQN59" s="3112"/>
      <c r="NQO59" s="3112"/>
      <c r="NQP59" s="3112"/>
      <c r="NQQ59" s="3112"/>
      <c r="NQR59" s="3112"/>
      <c r="NQS59" s="3112"/>
      <c r="NQT59" s="3112"/>
      <c r="NQU59" s="3112"/>
      <c r="NQV59" s="3112"/>
      <c r="NQW59" s="3112"/>
      <c r="NQX59" s="3112"/>
      <c r="NQY59" s="3112"/>
      <c r="NQZ59" s="3112"/>
      <c r="NRA59" s="3112"/>
      <c r="NRB59" s="3112"/>
      <c r="NRC59" s="3112"/>
      <c r="NRD59" s="3112"/>
      <c r="NRE59" s="3112"/>
      <c r="NRF59" s="3112"/>
      <c r="NRG59" s="3112"/>
      <c r="NRH59" s="3112"/>
      <c r="NRI59" s="3112"/>
      <c r="NRJ59" s="3112"/>
      <c r="NRK59" s="3112"/>
      <c r="NRL59" s="3112"/>
      <c r="NRM59" s="3112"/>
      <c r="NRN59" s="3112"/>
      <c r="NRO59" s="3112"/>
      <c r="NRP59" s="3112"/>
      <c r="NRQ59" s="3112"/>
      <c r="NRR59" s="3112"/>
      <c r="NRS59" s="3112"/>
      <c r="NRT59" s="3112"/>
      <c r="NRU59" s="3112"/>
      <c r="NRV59" s="3112"/>
      <c r="NRW59" s="3112"/>
      <c r="NRX59" s="3112"/>
      <c r="NRY59" s="3112"/>
      <c r="NRZ59" s="3112"/>
      <c r="NSA59" s="3112"/>
      <c r="NSB59" s="3112"/>
      <c r="NSC59" s="3112"/>
      <c r="NSD59" s="3112"/>
      <c r="NSE59" s="3112"/>
      <c r="NSF59" s="3112"/>
      <c r="NSG59" s="3112"/>
      <c r="NSH59" s="3112"/>
      <c r="NSI59" s="3112"/>
      <c r="NSJ59" s="3112"/>
      <c r="NSK59" s="3112"/>
      <c r="NSL59" s="3112"/>
      <c r="NSM59" s="3112"/>
      <c r="NSN59" s="3112"/>
      <c r="NSO59" s="3112"/>
      <c r="NSP59" s="3112"/>
      <c r="NSQ59" s="3112"/>
      <c r="NSR59" s="3112"/>
      <c r="NSS59" s="3112"/>
      <c r="NST59" s="3112"/>
      <c r="NSU59" s="3112"/>
      <c r="NSV59" s="3112"/>
      <c r="NSW59" s="3112"/>
      <c r="NSX59" s="3112"/>
      <c r="NSY59" s="3112"/>
      <c r="NSZ59" s="3112"/>
      <c r="NTA59" s="3112"/>
      <c r="NTB59" s="3112"/>
      <c r="NTC59" s="3112"/>
      <c r="NTD59" s="3112"/>
      <c r="NTE59" s="3112"/>
      <c r="NTF59" s="3112"/>
      <c r="NTG59" s="3112"/>
      <c r="NTH59" s="3112"/>
      <c r="NTI59" s="3112"/>
      <c r="NTJ59" s="3112"/>
      <c r="NTK59" s="3112"/>
      <c r="NTL59" s="3112"/>
      <c r="NTM59" s="3112"/>
      <c r="NTN59" s="3112"/>
      <c r="NTO59" s="3112"/>
      <c r="NTP59" s="3112"/>
      <c r="NTQ59" s="3112"/>
      <c r="NTR59" s="3112"/>
      <c r="NTS59" s="3112"/>
      <c r="NTT59" s="3112"/>
      <c r="NTU59" s="3112"/>
      <c r="NTV59" s="3112"/>
      <c r="NTW59" s="3112"/>
      <c r="NTX59" s="3112"/>
      <c r="NTY59" s="3112"/>
      <c r="NTZ59" s="3112"/>
      <c r="NUA59" s="3112"/>
      <c r="NUB59" s="3112"/>
      <c r="NUC59" s="3112"/>
      <c r="NUD59" s="3112"/>
      <c r="NUE59" s="3112"/>
      <c r="NUF59" s="3112"/>
      <c r="NUG59" s="3112"/>
      <c r="NUH59" s="3112"/>
      <c r="NUI59" s="3112"/>
      <c r="NUJ59" s="3112"/>
      <c r="NUK59" s="3112"/>
      <c r="NUL59" s="3112"/>
      <c r="NUM59" s="3112"/>
      <c r="NUN59" s="3112"/>
      <c r="NUO59" s="3112"/>
      <c r="NUP59" s="3112"/>
      <c r="NUQ59" s="3112"/>
      <c r="NUR59" s="3112"/>
      <c r="NUS59" s="3112"/>
      <c r="NUT59" s="3112"/>
      <c r="NUU59" s="3112"/>
      <c r="NUV59" s="3112"/>
      <c r="NUW59" s="3112"/>
      <c r="NUX59" s="3112"/>
      <c r="NUY59" s="3112"/>
      <c r="NUZ59" s="3112"/>
      <c r="NVA59" s="3112"/>
      <c r="NVB59" s="3112"/>
      <c r="NVC59" s="3112"/>
      <c r="NVD59" s="3112"/>
      <c r="NVE59" s="3112"/>
      <c r="NVF59" s="3112"/>
      <c r="NVG59" s="3112"/>
      <c r="NVH59" s="3112"/>
      <c r="NVI59" s="3112"/>
      <c r="NVJ59" s="3112"/>
      <c r="NVK59" s="3112"/>
      <c r="NVL59" s="3112"/>
      <c r="NVM59" s="3112"/>
      <c r="NVN59" s="3112"/>
      <c r="NVO59" s="3112"/>
      <c r="NVP59" s="3112"/>
      <c r="NVQ59" s="3112"/>
      <c r="NVR59" s="3112"/>
      <c r="NVS59" s="3112"/>
      <c r="NVT59" s="3112"/>
      <c r="NVU59" s="3112"/>
      <c r="NVV59" s="3112"/>
      <c r="NVW59" s="3112"/>
      <c r="NVX59" s="3112"/>
      <c r="NVY59" s="3112"/>
      <c r="NVZ59" s="3112"/>
      <c r="NWA59" s="3112"/>
      <c r="NWB59" s="3112"/>
      <c r="NWC59" s="3112"/>
      <c r="NWD59" s="3112"/>
      <c r="NWE59" s="3112"/>
      <c r="NWF59" s="3112"/>
      <c r="NWG59" s="3112"/>
      <c r="NWH59" s="3112"/>
      <c r="NWI59" s="3112"/>
      <c r="NWJ59" s="3112"/>
      <c r="NWK59" s="3112"/>
      <c r="NWL59" s="3112"/>
      <c r="NWM59" s="3112"/>
      <c r="NWN59" s="3112"/>
      <c r="NWO59" s="3112"/>
      <c r="NWP59" s="3112"/>
      <c r="NWQ59" s="3112"/>
      <c r="NWR59" s="3112"/>
      <c r="NWS59" s="3112"/>
      <c r="NWT59" s="3112"/>
      <c r="NWU59" s="3112"/>
      <c r="NWV59" s="3112"/>
      <c r="NWW59" s="3112"/>
      <c r="NWX59" s="3112"/>
      <c r="NWY59" s="3112"/>
      <c r="NWZ59" s="3112"/>
      <c r="NXA59" s="3112"/>
      <c r="NXB59" s="3112"/>
      <c r="NXC59" s="3112"/>
      <c r="NXD59" s="3112"/>
      <c r="NXE59" s="3112"/>
      <c r="NXF59" s="3112"/>
      <c r="NXG59" s="3112"/>
      <c r="NXH59" s="3112"/>
      <c r="NXI59" s="3112"/>
      <c r="NXJ59" s="3112"/>
      <c r="NXK59" s="3112"/>
      <c r="NXL59" s="3112"/>
      <c r="NXM59" s="3112"/>
      <c r="NXN59" s="3112"/>
      <c r="NXO59" s="3112"/>
      <c r="NXP59" s="3112"/>
      <c r="NXQ59" s="3112"/>
      <c r="NXR59" s="3112"/>
      <c r="NXS59" s="3112"/>
      <c r="NXT59" s="3112"/>
      <c r="NXU59" s="3112"/>
      <c r="NXV59" s="3112"/>
      <c r="NXW59" s="3112"/>
      <c r="NXX59" s="3112"/>
      <c r="NXY59" s="3112"/>
      <c r="NXZ59" s="3112"/>
      <c r="NYA59" s="3112"/>
      <c r="NYB59" s="3112"/>
      <c r="NYC59" s="3112"/>
      <c r="NYD59" s="3112"/>
      <c r="NYE59" s="3112"/>
      <c r="NYF59" s="3112"/>
      <c r="NYG59" s="3112"/>
      <c r="NYH59" s="3112"/>
      <c r="NYI59" s="3112"/>
      <c r="NYJ59" s="3112"/>
      <c r="NYK59" s="3112"/>
      <c r="NYL59" s="3112"/>
      <c r="NYM59" s="3112"/>
      <c r="NYN59" s="3112"/>
      <c r="NYO59" s="3112"/>
      <c r="NYP59" s="3112"/>
      <c r="NYQ59" s="3112"/>
      <c r="NYR59" s="3112"/>
      <c r="NYS59" s="3112"/>
      <c r="NYT59" s="3112"/>
      <c r="NYU59" s="3112"/>
      <c r="NYV59" s="3112"/>
      <c r="NYW59" s="3112"/>
      <c r="NYX59" s="3112"/>
      <c r="NYY59" s="3112"/>
      <c r="NYZ59" s="3112"/>
      <c r="NZA59" s="3112"/>
      <c r="NZB59" s="3112"/>
      <c r="NZC59" s="3112"/>
      <c r="NZD59" s="3112"/>
      <c r="NZE59" s="3112"/>
      <c r="NZF59" s="3112"/>
      <c r="NZG59" s="3112"/>
      <c r="NZH59" s="3112"/>
      <c r="NZI59" s="3112"/>
      <c r="NZJ59" s="3112"/>
      <c r="NZK59" s="3112"/>
      <c r="NZL59" s="3112"/>
      <c r="NZM59" s="3112"/>
      <c r="NZN59" s="3112"/>
      <c r="NZO59" s="3112"/>
      <c r="NZP59" s="3112"/>
      <c r="NZQ59" s="3112"/>
      <c r="NZR59" s="3112"/>
      <c r="NZS59" s="3112"/>
      <c r="NZT59" s="3112"/>
      <c r="NZU59" s="3112"/>
      <c r="NZV59" s="3112"/>
      <c r="NZW59" s="3112"/>
      <c r="NZX59" s="3112"/>
      <c r="NZY59" s="3112"/>
      <c r="NZZ59" s="3112"/>
      <c r="OAA59" s="3112"/>
      <c r="OAB59" s="3112"/>
      <c r="OAC59" s="3112"/>
      <c r="OAD59" s="3112"/>
      <c r="OAE59" s="3112"/>
      <c r="OAF59" s="3112"/>
      <c r="OAG59" s="3112"/>
      <c r="OAH59" s="3112"/>
      <c r="OAI59" s="3112"/>
      <c r="OAJ59" s="3112"/>
      <c r="OAK59" s="3112"/>
      <c r="OAL59" s="3112"/>
      <c r="OAM59" s="3112"/>
      <c r="OAN59" s="3112"/>
      <c r="OAO59" s="3112"/>
      <c r="OAP59" s="3112"/>
      <c r="OAQ59" s="3112"/>
      <c r="OAR59" s="3112"/>
      <c r="OAS59" s="3112"/>
      <c r="OAT59" s="3112"/>
      <c r="OAU59" s="3112"/>
      <c r="OAV59" s="3112"/>
      <c r="OAW59" s="3112"/>
      <c r="OAX59" s="3112"/>
      <c r="OAY59" s="3112"/>
      <c r="OAZ59" s="3112"/>
      <c r="OBA59" s="3112"/>
      <c r="OBB59" s="3112"/>
      <c r="OBC59" s="3112"/>
      <c r="OBD59" s="3112"/>
      <c r="OBE59" s="3112"/>
      <c r="OBF59" s="3112"/>
      <c r="OBG59" s="3112"/>
      <c r="OBH59" s="3112"/>
      <c r="OBI59" s="3112"/>
      <c r="OBJ59" s="3112"/>
      <c r="OBK59" s="3112"/>
      <c r="OBL59" s="3112"/>
      <c r="OBM59" s="3112"/>
      <c r="OBN59" s="3112"/>
      <c r="OBO59" s="3112"/>
      <c r="OBP59" s="3112"/>
      <c r="OBQ59" s="3112"/>
      <c r="OBR59" s="3112"/>
      <c r="OBS59" s="3112"/>
      <c r="OBT59" s="3112"/>
      <c r="OBU59" s="3112"/>
      <c r="OBV59" s="3112"/>
      <c r="OBW59" s="3112"/>
      <c r="OBX59" s="3112"/>
      <c r="OBY59" s="3112"/>
      <c r="OBZ59" s="3112"/>
      <c r="OCA59" s="3112"/>
      <c r="OCB59" s="3112"/>
      <c r="OCC59" s="3112"/>
      <c r="OCD59" s="3112"/>
      <c r="OCE59" s="3112"/>
      <c r="OCF59" s="3112"/>
      <c r="OCG59" s="3112"/>
      <c r="OCH59" s="3112"/>
      <c r="OCI59" s="3112"/>
      <c r="OCJ59" s="3112"/>
      <c r="OCK59" s="3112"/>
      <c r="OCL59" s="3112"/>
      <c r="OCM59" s="3112"/>
      <c r="OCN59" s="3112"/>
      <c r="OCO59" s="3112"/>
      <c r="OCP59" s="3112"/>
      <c r="OCQ59" s="3112"/>
      <c r="OCR59" s="3112"/>
      <c r="OCS59" s="3112"/>
      <c r="OCT59" s="3112"/>
      <c r="OCU59" s="3112"/>
      <c r="OCV59" s="3112"/>
      <c r="OCW59" s="3112"/>
      <c r="OCX59" s="3112"/>
      <c r="OCY59" s="3112"/>
      <c r="OCZ59" s="3112"/>
      <c r="ODA59" s="3112"/>
      <c r="ODB59" s="3112"/>
      <c r="ODC59" s="3112"/>
      <c r="ODD59" s="3112"/>
      <c r="ODE59" s="3112"/>
      <c r="ODF59" s="3112"/>
      <c r="ODG59" s="3112"/>
      <c r="ODH59" s="3112"/>
      <c r="ODI59" s="3112"/>
      <c r="ODJ59" s="3112"/>
      <c r="ODK59" s="3112"/>
      <c r="ODL59" s="3112"/>
      <c r="ODM59" s="3112"/>
      <c r="ODN59" s="3112"/>
      <c r="ODO59" s="3112"/>
      <c r="ODP59" s="3112"/>
      <c r="ODQ59" s="3112"/>
      <c r="ODR59" s="3112"/>
      <c r="ODS59" s="3112"/>
      <c r="ODT59" s="3112"/>
      <c r="ODU59" s="3112"/>
      <c r="ODV59" s="3112"/>
      <c r="ODW59" s="3112"/>
      <c r="ODX59" s="3112"/>
      <c r="ODY59" s="3112"/>
      <c r="ODZ59" s="3112"/>
      <c r="OEA59" s="3112"/>
      <c r="OEB59" s="3112"/>
      <c r="OEC59" s="3112"/>
      <c r="OED59" s="3112"/>
      <c r="OEE59" s="3112"/>
      <c r="OEF59" s="3112"/>
      <c r="OEG59" s="3112"/>
      <c r="OEH59" s="3112"/>
      <c r="OEI59" s="3112"/>
      <c r="OEJ59" s="3112"/>
      <c r="OEK59" s="3112"/>
      <c r="OEL59" s="3112"/>
      <c r="OEM59" s="3112"/>
      <c r="OEN59" s="3112"/>
      <c r="OEO59" s="3112"/>
      <c r="OEP59" s="3112"/>
      <c r="OEQ59" s="3112"/>
      <c r="OER59" s="3112"/>
      <c r="OES59" s="3112"/>
      <c r="OET59" s="3112"/>
      <c r="OEU59" s="3112"/>
      <c r="OEV59" s="3112"/>
      <c r="OEW59" s="3112"/>
      <c r="OEX59" s="3112"/>
      <c r="OEY59" s="3112"/>
      <c r="OEZ59" s="3112"/>
      <c r="OFA59" s="3112"/>
      <c r="OFB59" s="3112"/>
      <c r="OFC59" s="3112"/>
      <c r="OFD59" s="3112"/>
      <c r="OFE59" s="3112"/>
      <c r="OFF59" s="3112"/>
      <c r="OFG59" s="3112"/>
      <c r="OFH59" s="3112"/>
      <c r="OFI59" s="3112"/>
      <c r="OFJ59" s="3112"/>
      <c r="OFK59" s="3112"/>
      <c r="OFL59" s="3112"/>
      <c r="OFM59" s="3112"/>
      <c r="OFN59" s="3112"/>
      <c r="OFO59" s="3112"/>
      <c r="OFP59" s="3112"/>
      <c r="OFQ59" s="3112"/>
      <c r="OFR59" s="3112"/>
      <c r="OFS59" s="3112"/>
      <c r="OFT59" s="3112"/>
      <c r="OFU59" s="3112"/>
      <c r="OFV59" s="3112"/>
      <c r="OFW59" s="3112"/>
      <c r="OFX59" s="3112"/>
      <c r="OFY59" s="3112"/>
      <c r="OFZ59" s="3112"/>
      <c r="OGA59" s="3112"/>
      <c r="OGB59" s="3112"/>
      <c r="OGC59" s="3112"/>
      <c r="OGD59" s="3112"/>
      <c r="OGE59" s="3112"/>
      <c r="OGF59" s="3112"/>
      <c r="OGG59" s="3112"/>
      <c r="OGH59" s="3112"/>
      <c r="OGI59" s="3112"/>
      <c r="OGJ59" s="3112"/>
      <c r="OGK59" s="3112"/>
      <c r="OGL59" s="3112"/>
      <c r="OGM59" s="3112"/>
      <c r="OGN59" s="3112"/>
      <c r="OGO59" s="3112"/>
      <c r="OGP59" s="3112"/>
      <c r="OGQ59" s="3112"/>
      <c r="OGR59" s="3112"/>
      <c r="OGS59" s="3112"/>
      <c r="OGT59" s="3112"/>
      <c r="OGU59" s="3112"/>
      <c r="OGV59" s="3112"/>
      <c r="OGW59" s="3112"/>
      <c r="OGX59" s="3112"/>
      <c r="OGY59" s="3112"/>
      <c r="OGZ59" s="3112"/>
      <c r="OHA59" s="3112"/>
      <c r="OHB59" s="3112"/>
      <c r="OHC59" s="3112"/>
      <c r="OHD59" s="3112"/>
      <c r="OHE59" s="3112"/>
      <c r="OHF59" s="3112"/>
      <c r="OHG59" s="3112"/>
      <c r="OHH59" s="3112"/>
      <c r="OHI59" s="3112"/>
      <c r="OHJ59" s="3112"/>
      <c r="OHK59" s="3112"/>
      <c r="OHL59" s="3112"/>
      <c r="OHM59" s="3112"/>
      <c r="OHN59" s="3112"/>
      <c r="OHO59" s="3112"/>
      <c r="OHP59" s="3112"/>
      <c r="OHQ59" s="3112"/>
      <c r="OHR59" s="3112"/>
      <c r="OHS59" s="3112"/>
      <c r="OHT59" s="3112"/>
      <c r="OHU59" s="3112"/>
      <c r="OHV59" s="3112"/>
      <c r="OHW59" s="3112"/>
      <c r="OHX59" s="3112"/>
      <c r="OHY59" s="3112"/>
      <c r="OHZ59" s="3112"/>
      <c r="OIA59" s="3112"/>
      <c r="OIB59" s="3112"/>
      <c r="OIC59" s="3112"/>
      <c r="OID59" s="3112"/>
      <c r="OIE59" s="3112"/>
      <c r="OIF59" s="3112"/>
      <c r="OIG59" s="3112"/>
      <c r="OIH59" s="3112"/>
      <c r="OII59" s="3112"/>
      <c r="OIJ59" s="3112"/>
      <c r="OIK59" s="3112"/>
      <c r="OIL59" s="3112"/>
      <c r="OIM59" s="3112"/>
      <c r="OIN59" s="3112"/>
      <c r="OIO59" s="3112"/>
      <c r="OIP59" s="3112"/>
      <c r="OIQ59" s="3112"/>
      <c r="OIR59" s="3112"/>
      <c r="OIS59" s="3112"/>
      <c r="OIT59" s="3112"/>
      <c r="OIU59" s="3112"/>
      <c r="OIV59" s="3112"/>
      <c r="OIW59" s="3112"/>
      <c r="OIX59" s="3112"/>
      <c r="OIY59" s="3112"/>
      <c r="OIZ59" s="3112"/>
      <c r="OJA59" s="3112"/>
      <c r="OJB59" s="3112"/>
      <c r="OJC59" s="3112"/>
      <c r="OJD59" s="3112"/>
      <c r="OJE59" s="3112"/>
      <c r="OJF59" s="3112"/>
      <c r="OJG59" s="3112"/>
      <c r="OJH59" s="3112"/>
      <c r="OJI59" s="3112"/>
      <c r="OJJ59" s="3112"/>
      <c r="OJK59" s="3112"/>
      <c r="OJL59" s="3112"/>
      <c r="OJM59" s="3112"/>
      <c r="OJN59" s="3112"/>
      <c r="OJO59" s="3112"/>
      <c r="OJP59" s="3112"/>
      <c r="OJQ59" s="3112"/>
      <c r="OJR59" s="3112"/>
      <c r="OJS59" s="3112"/>
      <c r="OJT59" s="3112"/>
      <c r="OJU59" s="3112"/>
      <c r="OJV59" s="3112"/>
      <c r="OJW59" s="3112"/>
      <c r="OJX59" s="3112"/>
      <c r="OJY59" s="3112"/>
      <c r="OJZ59" s="3112"/>
      <c r="OKA59" s="3112"/>
      <c r="OKB59" s="3112"/>
      <c r="OKC59" s="3112"/>
      <c r="OKD59" s="3112"/>
      <c r="OKE59" s="3112"/>
      <c r="OKF59" s="3112"/>
      <c r="OKG59" s="3112"/>
      <c r="OKH59" s="3112"/>
      <c r="OKI59" s="3112"/>
      <c r="OKJ59" s="3112"/>
      <c r="OKK59" s="3112"/>
      <c r="OKL59" s="3112"/>
      <c r="OKM59" s="3112"/>
      <c r="OKN59" s="3112"/>
      <c r="OKO59" s="3112"/>
      <c r="OKP59" s="3112"/>
      <c r="OKQ59" s="3112"/>
      <c r="OKR59" s="3112"/>
      <c r="OKS59" s="3112"/>
      <c r="OKT59" s="3112"/>
      <c r="OKU59" s="3112"/>
      <c r="OKV59" s="3112"/>
      <c r="OKW59" s="3112"/>
      <c r="OKX59" s="3112"/>
      <c r="OKY59" s="3112"/>
      <c r="OKZ59" s="3112"/>
      <c r="OLA59" s="3112"/>
      <c r="OLB59" s="3112"/>
      <c r="OLC59" s="3112"/>
      <c r="OLD59" s="3112"/>
      <c r="OLE59" s="3112"/>
      <c r="OLF59" s="3112"/>
      <c r="OLG59" s="3112"/>
      <c r="OLH59" s="3112"/>
      <c r="OLI59" s="3112"/>
      <c r="OLJ59" s="3112"/>
      <c r="OLK59" s="3112"/>
      <c r="OLL59" s="3112"/>
      <c r="OLM59" s="3112"/>
      <c r="OLN59" s="3112"/>
      <c r="OLO59" s="3112"/>
      <c r="OLP59" s="3112"/>
      <c r="OLQ59" s="3112"/>
      <c r="OLR59" s="3112"/>
      <c r="OLS59" s="3112"/>
      <c r="OLT59" s="3112"/>
      <c r="OLU59" s="3112"/>
      <c r="OLV59" s="3112"/>
      <c r="OLW59" s="3112"/>
      <c r="OLX59" s="3112"/>
      <c r="OLY59" s="3112"/>
      <c r="OLZ59" s="3112"/>
      <c r="OMA59" s="3112"/>
      <c r="OMB59" s="3112"/>
      <c r="OMC59" s="3112"/>
      <c r="OMD59" s="3112"/>
      <c r="OME59" s="3112"/>
      <c r="OMF59" s="3112"/>
      <c r="OMG59" s="3112"/>
      <c r="OMH59" s="3112"/>
      <c r="OMI59" s="3112"/>
      <c r="OMJ59" s="3112"/>
      <c r="OMK59" s="3112"/>
      <c r="OML59" s="3112"/>
      <c r="OMM59" s="3112"/>
      <c r="OMN59" s="3112"/>
      <c r="OMO59" s="3112"/>
      <c r="OMP59" s="3112"/>
      <c r="OMQ59" s="3112"/>
      <c r="OMR59" s="3112"/>
      <c r="OMS59" s="3112"/>
      <c r="OMT59" s="3112"/>
      <c r="OMU59" s="3112"/>
      <c r="OMV59" s="3112"/>
      <c r="OMW59" s="3112"/>
      <c r="OMX59" s="3112"/>
      <c r="OMY59" s="3112"/>
      <c r="OMZ59" s="3112"/>
      <c r="ONA59" s="3112"/>
      <c r="ONB59" s="3112"/>
      <c r="ONC59" s="3112"/>
      <c r="OND59" s="3112"/>
      <c r="ONE59" s="3112"/>
      <c r="ONF59" s="3112"/>
      <c r="ONG59" s="3112"/>
      <c r="ONH59" s="3112"/>
      <c r="ONI59" s="3112"/>
      <c r="ONJ59" s="3112"/>
      <c r="ONK59" s="3112"/>
      <c r="ONL59" s="3112"/>
      <c r="ONM59" s="3112"/>
      <c r="ONN59" s="3112"/>
      <c r="ONO59" s="3112"/>
      <c r="ONP59" s="3112"/>
      <c r="ONQ59" s="3112"/>
      <c r="ONR59" s="3112"/>
      <c r="ONS59" s="3112"/>
      <c r="ONT59" s="3112"/>
      <c r="ONU59" s="3112"/>
      <c r="ONV59" s="3112"/>
      <c r="ONW59" s="3112"/>
      <c r="ONX59" s="3112"/>
      <c r="ONY59" s="3112"/>
      <c r="ONZ59" s="3112"/>
      <c r="OOA59" s="3112"/>
      <c r="OOB59" s="3112"/>
      <c r="OOC59" s="3112"/>
      <c r="OOD59" s="3112"/>
      <c r="OOE59" s="3112"/>
      <c r="OOF59" s="3112"/>
      <c r="OOG59" s="3112"/>
      <c r="OOH59" s="3112"/>
      <c r="OOI59" s="3112"/>
      <c r="OOJ59" s="3112"/>
      <c r="OOK59" s="3112"/>
      <c r="OOL59" s="3112"/>
      <c r="OOM59" s="3112"/>
      <c r="OON59" s="3112"/>
      <c r="OOO59" s="3112"/>
      <c r="OOP59" s="3112"/>
      <c r="OOQ59" s="3112"/>
      <c r="OOR59" s="3112"/>
      <c r="OOS59" s="3112"/>
      <c r="OOT59" s="3112"/>
      <c r="OOU59" s="3112"/>
      <c r="OOV59" s="3112"/>
      <c r="OOW59" s="3112"/>
      <c r="OOX59" s="3112"/>
      <c r="OOY59" s="3112"/>
      <c r="OOZ59" s="3112"/>
      <c r="OPA59" s="3112"/>
      <c r="OPB59" s="3112"/>
      <c r="OPC59" s="3112"/>
      <c r="OPD59" s="3112"/>
      <c r="OPE59" s="3112"/>
      <c r="OPF59" s="3112"/>
      <c r="OPG59" s="3112"/>
      <c r="OPH59" s="3112"/>
      <c r="OPI59" s="3112"/>
      <c r="OPJ59" s="3112"/>
      <c r="OPK59" s="3112"/>
      <c r="OPL59" s="3112"/>
      <c r="OPM59" s="3112"/>
      <c r="OPN59" s="3112"/>
      <c r="OPO59" s="3112"/>
      <c r="OPP59" s="3112"/>
      <c r="OPQ59" s="3112"/>
      <c r="OPR59" s="3112"/>
      <c r="OPS59" s="3112"/>
      <c r="OPT59" s="3112"/>
      <c r="OPU59" s="3112"/>
      <c r="OPV59" s="3112"/>
      <c r="OPW59" s="3112"/>
      <c r="OPX59" s="3112"/>
      <c r="OPY59" s="3112"/>
      <c r="OPZ59" s="3112"/>
      <c r="OQA59" s="3112"/>
      <c r="OQB59" s="3112"/>
      <c r="OQC59" s="3112"/>
      <c r="OQD59" s="3112"/>
      <c r="OQE59" s="3112"/>
      <c r="OQF59" s="3112"/>
      <c r="OQG59" s="3112"/>
      <c r="OQH59" s="3112"/>
      <c r="OQI59" s="3112"/>
      <c r="OQJ59" s="3112"/>
      <c r="OQK59" s="3112"/>
      <c r="OQL59" s="3112"/>
      <c r="OQM59" s="3112"/>
      <c r="OQN59" s="3112"/>
      <c r="OQO59" s="3112"/>
      <c r="OQP59" s="3112"/>
      <c r="OQQ59" s="3112"/>
      <c r="OQR59" s="3112"/>
      <c r="OQS59" s="3112"/>
      <c r="OQT59" s="3112"/>
      <c r="OQU59" s="3112"/>
      <c r="OQV59" s="3112"/>
      <c r="OQW59" s="3112"/>
      <c r="OQX59" s="3112"/>
      <c r="OQY59" s="3112"/>
      <c r="OQZ59" s="3112"/>
      <c r="ORA59" s="3112"/>
      <c r="ORB59" s="3112"/>
      <c r="ORC59" s="3112"/>
      <c r="ORD59" s="3112"/>
      <c r="ORE59" s="3112"/>
      <c r="ORF59" s="3112"/>
      <c r="ORG59" s="3112"/>
      <c r="ORH59" s="3112"/>
      <c r="ORI59" s="3112"/>
      <c r="ORJ59" s="3112"/>
      <c r="ORK59" s="3112"/>
      <c r="ORL59" s="3112"/>
      <c r="ORM59" s="3112"/>
      <c r="ORN59" s="3112"/>
      <c r="ORO59" s="3112"/>
      <c r="ORP59" s="3112"/>
      <c r="ORQ59" s="3112"/>
      <c r="ORR59" s="3112"/>
      <c r="ORS59" s="3112"/>
      <c r="ORT59" s="3112"/>
      <c r="ORU59" s="3112"/>
      <c r="ORV59" s="3112"/>
      <c r="ORW59" s="3112"/>
      <c r="ORX59" s="3112"/>
      <c r="ORY59" s="3112"/>
      <c r="ORZ59" s="3112"/>
      <c r="OSA59" s="3112"/>
      <c r="OSB59" s="3112"/>
      <c r="OSC59" s="3112"/>
      <c r="OSD59" s="3112"/>
      <c r="OSE59" s="3112"/>
      <c r="OSF59" s="3112"/>
      <c r="OSG59" s="3112"/>
      <c r="OSH59" s="3112"/>
      <c r="OSI59" s="3112"/>
      <c r="OSJ59" s="3112"/>
      <c r="OSK59" s="3112"/>
      <c r="OSL59" s="3112"/>
      <c r="OSM59" s="3112"/>
      <c r="OSN59" s="3112"/>
      <c r="OSO59" s="3112"/>
      <c r="OSP59" s="3112"/>
      <c r="OSQ59" s="3112"/>
      <c r="OSR59" s="3112"/>
      <c r="OSS59" s="3112"/>
      <c r="OST59" s="3112"/>
      <c r="OSU59" s="3112"/>
      <c r="OSV59" s="3112"/>
      <c r="OSW59" s="3112"/>
      <c r="OSX59" s="3112"/>
      <c r="OSY59" s="3112"/>
      <c r="OSZ59" s="3112"/>
      <c r="OTA59" s="3112"/>
      <c r="OTB59" s="3112"/>
      <c r="OTC59" s="3112"/>
      <c r="OTD59" s="3112"/>
      <c r="OTE59" s="3112"/>
      <c r="OTF59" s="3112"/>
      <c r="OTG59" s="3112"/>
      <c r="OTH59" s="3112"/>
      <c r="OTI59" s="3112"/>
      <c r="OTJ59" s="3112"/>
      <c r="OTK59" s="3112"/>
      <c r="OTL59" s="3112"/>
      <c r="OTM59" s="3112"/>
      <c r="OTN59" s="3112"/>
      <c r="OTO59" s="3112"/>
      <c r="OTP59" s="3112"/>
      <c r="OTQ59" s="3112"/>
      <c r="OTR59" s="3112"/>
      <c r="OTS59" s="3112"/>
      <c r="OTT59" s="3112"/>
      <c r="OTU59" s="3112"/>
      <c r="OTV59" s="3112"/>
      <c r="OTW59" s="3112"/>
      <c r="OTX59" s="3112"/>
      <c r="OTY59" s="3112"/>
      <c r="OTZ59" s="3112"/>
      <c r="OUA59" s="3112"/>
      <c r="OUB59" s="3112"/>
      <c r="OUC59" s="3112"/>
      <c r="OUD59" s="3112"/>
      <c r="OUE59" s="3112"/>
      <c r="OUF59" s="3112"/>
      <c r="OUG59" s="3112"/>
      <c r="OUH59" s="3112"/>
      <c r="OUI59" s="3112"/>
      <c r="OUJ59" s="3112"/>
      <c r="OUK59" s="3112"/>
      <c r="OUL59" s="3112"/>
      <c r="OUM59" s="3112"/>
      <c r="OUN59" s="3112"/>
      <c r="OUO59" s="3112"/>
      <c r="OUP59" s="3112"/>
      <c r="OUQ59" s="3112"/>
      <c r="OUR59" s="3112"/>
      <c r="OUS59" s="3112"/>
      <c r="OUT59" s="3112"/>
      <c r="OUU59" s="3112"/>
      <c r="OUV59" s="3112"/>
      <c r="OUW59" s="3112"/>
      <c r="OUX59" s="3112"/>
      <c r="OUY59" s="3112"/>
      <c r="OUZ59" s="3112"/>
      <c r="OVA59" s="3112"/>
      <c r="OVB59" s="3112"/>
      <c r="OVC59" s="3112"/>
      <c r="OVD59" s="3112"/>
      <c r="OVE59" s="3112"/>
      <c r="OVF59" s="3112"/>
      <c r="OVG59" s="3112"/>
      <c r="OVH59" s="3112"/>
      <c r="OVI59" s="3112"/>
      <c r="OVJ59" s="3112"/>
      <c r="OVK59" s="3112"/>
      <c r="OVL59" s="3112"/>
      <c r="OVM59" s="3112"/>
      <c r="OVN59" s="3112"/>
      <c r="OVO59" s="3112"/>
      <c r="OVP59" s="3112"/>
      <c r="OVQ59" s="3112"/>
      <c r="OVR59" s="3112"/>
      <c r="OVS59" s="3112"/>
      <c r="OVT59" s="3112"/>
      <c r="OVU59" s="3112"/>
      <c r="OVV59" s="3112"/>
      <c r="OVW59" s="3112"/>
      <c r="OVX59" s="3112"/>
      <c r="OVY59" s="3112"/>
      <c r="OVZ59" s="3112"/>
      <c r="OWA59" s="3112"/>
      <c r="OWB59" s="3112"/>
      <c r="OWC59" s="3112"/>
      <c r="OWD59" s="3112"/>
      <c r="OWE59" s="3112"/>
      <c r="OWF59" s="3112"/>
      <c r="OWG59" s="3112"/>
      <c r="OWH59" s="3112"/>
      <c r="OWI59" s="3112"/>
      <c r="OWJ59" s="3112"/>
      <c r="OWK59" s="3112"/>
      <c r="OWL59" s="3112"/>
      <c r="OWM59" s="3112"/>
      <c r="OWN59" s="3112"/>
      <c r="OWO59" s="3112"/>
      <c r="OWP59" s="3112"/>
      <c r="OWQ59" s="3112"/>
      <c r="OWR59" s="3112"/>
      <c r="OWS59" s="3112"/>
      <c r="OWT59" s="3112"/>
      <c r="OWU59" s="3112"/>
      <c r="OWV59" s="3112"/>
      <c r="OWW59" s="3112"/>
      <c r="OWX59" s="3112"/>
      <c r="OWY59" s="3112"/>
      <c r="OWZ59" s="3112"/>
      <c r="OXA59" s="3112"/>
      <c r="OXB59" s="3112"/>
      <c r="OXC59" s="3112"/>
      <c r="OXD59" s="3112"/>
      <c r="OXE59" s="3112"/>
      <c r="OXF59" s="3112"/>
      <c r="OXG59" s="3112"/>
      <c r="OXH59" s="3112"/>
      <c r="OXI59" s="3112"/>
      <c r="OXJ59" s="3112"/>
      <c r="OXK59" s="3112"/>
      <c r="OXL59" s="3112"/>
      <c r="OXM59" s="3112"/>
      <c r="OXN59" s="3112"/>
      <c r="OXO59" s="3112"/>
      <c r="OXP59" s="3112"/>
      <c r="OXQ59" s="3112"/>
      <c r="OXR59" s="3112"/>
      <c r="OXS59" s="3112"/>
      <c r="OXT59" s="3112"/>
      <c r="OXU59" s="3112"/>
      <c r="OXV59" s="3112"/>
      <c r="OXW59" s="3112"/>
      <c r="OXX59" s="3112"/>
      <c r="OXY59" s="3112"/>
      <c r="OXZ59" s="3112"/>
      <c r="OYA59" s="3112"/>
      <c r="OYB59" s="3112"/>
      <c r="OYC59" s="3112"/>
      <c r="OYD59" s="3112"/>
      <c r="OYE59" s="3112"/>
      <c r="OYF59" s="3112"/>
      <c r="OYG59" s="3112"/>
      <c r="OYH59" s="3112"/>
      <c r="OYI59" s="3112"/>
      <c r="OYJ59" s="3112"/>
      <c r="OYK59" s="3112"/>
      <c r="OYL59" s="3112"/>
      <c r="OYM59" s="3112"/>
      <c r="OYN59" s="3112"/>
      <c r="OYO59" s="3112"/>
      <c r="OYP59" s="3112"/>
      <c r="OYQ59" s="3112"/>
      <c r="OYR59" s="3112"/>
      <c r="OYS59" s="3112"/>
      <c r="OYT59" s="3112"/>
      <c r="OYU59" s="3112"/>
      <c r="OYV59" s="3112"/>
      <c r="OYW59" s="3112"/>
      <c r="OYX59" s="3112"/>
      <c r="OYY59" s="3112"/>
      <c r="OYZ59" s="3112"/>
      <c r="OZA59" s="3112"/>
      <c r="OZB59" s="3112"/>
      <c r="OZC59" s="3112"/>
      <c r="OZD59" s="3112"/>
      <c r="OZE59" s="3112"/>
      <c r="OZF59" s="3112"/>
      <c r="OZG59" s="3112"/>
      <c r="OZH59" s="3112"/>
      <c r="OZI59" s="3112"/>
      <c r="OZJ59" s="3112"/>
      <c r="OZK59" s="3112"/>
      <c r="OZL59" s="3112"/>
      <c r="OZM59" s="3112"/>
      <c r="OZN59" s="3112"/>
      <c r="OZO59" s="3112"/>
      <c r="OZP59" s="3112"/>
      <c r="OZQ59" s="3112"/>
      <c r="OZR59" s="3112"/>
      <c r="OZS59" s="3112"/>
      <c r="OZT59" s="3112"/>
      <c r="OZU59" s="3112"/>
      <c r="OZV59" s="3112"/>
      <c r="OZW59" s="3112"/>
      <c r="OZX59" s="3112"/>
      <c r="OZY59" s="3112"/>
      <c r="OZZ59" s="3112"/>
      <c r="PAA59" s="3112"/>
      <c r="PAB59" s="3112"/>
      <c r="PAC59" s="3112"/>
      <c r="PAD59" s="3112"/>
      <c r="PAE59" s="3112"/>
      <c r="PAF59" s="3112"/>
      <c r="PAG59" s="3112"/>
      <c r="PAH59" s="3112"/>
      <c r="PAI59" s="3112"/>
      <c r="PAJ59" s="3112"/>
      <c r="PAK59" s="3112"/>
      <c r="PAL59" s="3112"/>
      <c r="PAM59" s="3112"/>
      <c r="PAN59" s="3112"/>
      <c r="PAO59" s="3112"/>
      <c r="PAP59" s="3112"/>
      <c r="PAQ59" s="3112"/>
      <c r="PAR59" s="3112"/>
      <c r="PAS59" s="3112"/>
      <c r="PAT59" s="3112"/>
      <c r="PAU59" s="3112"/>
      <c r="PAV59" s="3112"/>
      <c r="PAW59" s="3112"/>
      <c r="PAX59" s="3112"/>
      <c r="PAY59" s="3112"/>
      <c r="PAZ59" s="3112"/>
      <c r="PBA59" s="3112"/>
      <c r="PBB59" s="3112"/>
      <c r="PBC59" s="3112"/>
      <c r="PBD59" s="3112"/>
      <c r="PBE59" s="3112"/>
      <c r="PBF59" s="3112"/>
      <c r="PBG59" s="3112"/>
      <c r="PBH59" s="3112"/>
      <c r="PBI59" s="3112"/>
      <c r="PBJ59" s="3112"/>
      <c r="PBK59" s="3112"/>
      <c r="PBL59" s="3112"/>
      <c r="PBM59" s="3112"/>
      <c r="PBN59" s="3112"/>
      <c r="PBO59" s="3112"/>
      <c r="PBP59" s="3112"/>
      <c r="PBQ59" s="3112"/>
      <c r="PBR59" s="3112"/>
      <c r="PBS59" s="3112"/>
      <c r="PBT59" s="3112"/>
      <c r="PBU59" s="3112"/>
      <c r="PBV59" s="3112"/>
      <c r="PBW59" s="3112"/>
      <c r="PBX59" s="3112"/>
      <c r="PBY59" s="3112"/>
      <c r="PBZ59" s="3112"/>
      <c r="PCA59" s="3112"/>
      <c r="PCB59" s="3112"/>
      <c r="PCC59" s="3112"/>
      <c r="PCD59" s="3112"/>
      <c r="PCE59" s="3112"/>
      <c r="PCF59" s="3112"/>
      <c r="PCG59" s="3112"/>
      <c r="PCH59" s="3112"/>
      <c r="PCI59" s="3112"/>
      <c r="PCJ59" s="3112"/>
      <c r="PCK59" s="3112"/>
      <c r="PCL59" s="3112"/>
      <c r="PCM59" s="3112"/>
      <c r="PCN59" s="3112"/>
      <c r="PCO59" s="3112"/>
      <c r="PCP59" s="3112"/>
      <c r="PCQ59" s="3112"/>
      <c r="PCR59" s="3112"/>
      <c r="PCS59" s="3112"/>
      <c r="PCT59" s="3112"/>
      <c r="PCU59" s="3112"/>
      <c r="PCV59" s="3112"/>
      <c r="PCW59" s="3112"/>
      <c r="PCX59" s="3112"/>
      <c r="PCY59" s="3112"/>
      <c r="PCZ59" s="3112"/>
      <c r="PDA59" s="3112"/>
      <c r="PDB59" s="3112"/>
      <c r="PDC59" s="3112"/>
      <c r="PDD59" s="3112"/>
      <c r="PDE59" s="3112"/>
      <c r="PDF59" s="3112"/>
      <c r="PDG59" s="3112"/>
      <c r="PDH59" s="3112"/>
      <c r="PDI59" s="3112"/>
      <c r="PDJ59" s="3112"/>
      <c r="PDK59" s="3112"/>
      <c r="PDL59" s="3112"/>
      <c r="PDM59" s="3112"/>
      <c r="PDN59" s="3112"/>
      <c r="PDO59" s="3112"/>
      <c r="PDP59" s="3112"/>
      <c r="PDQ59" s="3112"/>
      <c r="PDR59" s="3112"/>
      <c r="PDS59" s="3112"/>
      <c r="PDT59" s="3112"/>
      <c r="PDU59" s="3112"/>
      <c r="PDV59" s="3112"/>
      <c r="PDW59" s="3112"/>
      <c r="PDX59" s="3112"/>
      <c r="PDY59" s="3112"/>
      <c r="PDZ59" s="3112"/>
      <c r="PEA59" s="3112"/>
      <c r="PEB59" s="3112"/>
      <c r="PEC59" s="3112"/>
      <c r="PED59" s="3112"/>
      <c r="PEE59" s="3112"/>
      <c r="PEF59" s="3112"/>
      <c r="PEG59" s="3112"/>
      <c r="PEH59" s="3112"/>
      <c r="PEI59" s="3112"/>
      <c r="PEJ59" s="3112"/>
      <c r="PEK59" s="3112"/>
      <c r="PEL59" s="3112"/>
      <c r="PEM59" s="3112"/>
      <c r="PEN59" s="3112"/>
      <c r="PEO59" s="3112"/>
      <c r="PEP59" s="3112"/>
      <c r="PEQ59" s="3112"/>
      <c r="PER59" s="3112"/>
      <c r="PES59" s="3112"/>
      <c r="PET59" s="3112"/>
      <c r="PEU59" s="3112"/>
      <c r="PEV59" s="3112"/>
      <c r="PEW59" s="3112"/>
      <c r="PEX59" s="3112"/>
      <c r="PEY59" s="3112"/>
      <c r="PEZ59" s="3112"/>
      <c r="PFA59" s="3112"/>
      <c r="PFB59" s="3112"/>
      <c r="PFC59" s="3112"/>
      <c r="PFD59" s="3112"/>
      <c r="PFE59" s="3112"/>
      <c r="PFF59" s="3112"/>
      <c r="PFG59" s="3112"/>
      <c r="PFH59" s="3112"/>
      <c r="PFI59" s="3112"/>
      <c r="PFJ59" s="3112"/>
      <c r="PFK59" s="3112"/>
      <c r="PFL59" s="3112"/>
      <c r="PFM59" s="3112"/>
      <c r="PFN59" s="3112"/>
      <c r="PFO59" s="3112"/>
      <c r="PFP59" s="3112"/>
      <c r="PFQ59" s="3112"/>
      <c r="PFR59" s="3112"/>
      <c r="PFS59" s="3112"/>
      <c r="PFT59" s="3112"/>
      <c r="PFU59" s="3112"/>
      <c r="PFV59" s="3112"/>
      <c r="PFW59" s="3112"/>
      <c r="PFX59" s="3112"/>
      <c r="PFY59" s="3112"/>
      <c r="PFZ59" s="3112"/>
      <c r="PGA59" s="3112"/>
      <c r="PGB59" s="3112"/>
      <c r="PGC59" s="3112"/>
      <c r="PGD59" s="3112"/>
      <c r="PGE59" s="3112"/>
      <c r="PGF59" s="3112"/>
      <c r="PGG59" s="3112"/>
      <c r="PGH59" s="3112"/>
      <c r="PGI59" s="3112"/>
      <c r="PGJ59" s="3112"/>
      <c r="PGK59" s="3112"/>
      <c r="PGL59" s="3112"/>
      <c r="PGM59" s="3112"/>
      <c r="PGN59" s="3112"/>
      <c r="PGO59" s="3112"/>
      <c r="PGP59" s="3112"/>
      <c r="PGQ59" s="3112"/>
      <c r="PGR59" s="3112"/>
      <c r="PGS59" s="3112"/>
      <c r="PGT59" s="3112"/>
      <c r="PGU59" s="3112"/>
      <c r="PGV59" s="3112"/>
      <c r="PGW59" s="3112"/>
      <c r="PGX59" s="3112"/>
      <c r="PGY59" s="3112"/>
      <c r="PGZ59" s="3112"/>
      <c r="PHA59" s="3112"/>
      <c r="PHB59" s="3112"/>
      <c r="PHC59" s="3112"/>
      <c r="PHD59" s="3112"/>
      <c r="PHE59" s="3112"/>
      <c r="PHF59" s="3112"/>
      <c r="PHG59" s="3112"/>
      <c r="PHH59" s="3112"/>
      <c r="PHI59" s="3112"/>
      <c r="PHJ59" s="3112"/>
      <c r="PHK59" s="3112"/>
      <c r="PHL59" s="3112"/>
      <c r="PHM59" s="3112"/>
      <c r="PHN59" s="3112"/>
      <c r="PHO59" s="3112"/>
      <c r="PHP59" s="3112"/>
      <c r="PHQ59" s="3112"/>
      <c r="PHR59" s="3112"/>
      <c r="PHS59" s="3112"/>
      <c r="PHT59" s="3112"/>
      <c r="PHU59" s="3112"/>
      <c r="PHV59" s="3112"/>
      <c r="PHW59" s="3112"/>
      <c r="PHX59" s="3112"/>
      <c r="PHY59" s="3112"/>
      <c r="PHZ59" s="3112"/>
      <c r="PIA59" s="3112"/>
      <c r="PIB59" s="3112"/>
      <c r="PIC59" s="3112"/>
      <c r="PID59" s="3112"/>
      <c r="PIE59" s="3112"/>
      <c r="PIF59" s="3112"/>
      <c r="PIG59" s="3112"/>
      <c r="PIH59" s="3112"/>
      <c r="PII59" s="3112"/>
      <c r="PIJ59" s="3112"/>
      <c r="PIK59" s="3112"/>
      <c r="PIL59" s="3112"/>
      <c r="PIM59" s="3112"/>
      <c r="PIN59" s="3112"/>
      <c r="PIO59" s="3112"/>
      <c r="PIP59" s="3112"/>
      <c r="PIQ59" s="3112"/>
      <c r="PIR59" s="3112"/>
      <c r="PIS59" s="3112"/>
      <c r="PIT59" s="3112"/>
      <c r="PIU59" s="3112"/>
      <c r="PIV59" s="3112"/>
      <c r="PIW59" s="3112"/>
      <c r="PIX59" s="3112"/>
      <c r="PIY59" s="3112"/>
      <c r="PIZ59" s="3112"/>
      <c r="PJA59" s="3112"/>
      <c r="PJB59" s="3112"/>
      <c r="PJC59" s="3112"/>
      <c r="PJD59" s="3112"/>
      <c r="PJE59" s="3112"/>
      <c r="PJF59" s="3112"/>
      <c r="PJG59" s="3112"/>
      <c r="PJH59" s="3112"/>
      <c r="PJI59" s="3112"/>
      <c r="PJJ59" s="3112"/>
      <c r="PJK59" s="3112"/>
      <c r="PJL59" s="3112"/>
      <c r="PJM59" s="3112"/>
      <c r="PJN59" s="3112"/>
      <c r="PJO59" s="3112"/>
      <c r="PJP59" s="3112"/>
      <c r="PJQ59" s="3112"/>
      <c r="PJR59" s="3112"/>
      <c r="PJS59" s="3112"/>
      <c r="PJT59" s="3112"/>
      <c r="PJU59" s="3112"/>
      <c r="PJV59" s="3112"/>
      <c r="PJW59" s="3112"/>
      <c r="PJX59" s="3112"/>
      <c r="PJY59" s="3112"/>
      <c r="PJZ59" s="3112"/>
      <c r="PKA59" s="3112"/>
      <c r="PKB59" s="3112"/>
      <c r="PKC59" s="3112"/>
      <c r="PKD59" s="3112"/>
      <c r="PKE59" s="3112"/>
      <c r="PKF59" s="3112"/>
      <c r="PKG59" s="3112"/>
      <c r="PKH59" s="3112"/>
      <c r="PKI59" s="3112"/>
      <c r="PKJ59" s="3112"/>
      <c r="PKK59" s="3112"/>
      <c r="PKL59" s="3112"/>
      <c r="PKM59" s="3112"/>
      <c r="PKN59" s="3112"/>
      <c r="PKO59" s="3112"/>
      <c r="PKP59" s="3112"/>
      <c r="PKQ59" s="3112"/>
      <c r="PKR59" s="3112"/>
      <c r="PKS59" s="3112"/>
      <c r="PKT59" s="3112"/>
      <c r="PKU59" s="3112"/>
      <c r="PKV59" s="3112"/>
      <c r="PKW59" s="3112"/>
      <c r="PKX59" s="3112"/>
      <c r="PKY59" s="3112"/>
      <c r="PKZ59" s="3112"/>
      <c r="PLA59" s="3112"/>
      <c r="PLB59" s="3112"/>
      <c r="PLC59" s="3112"/>
      <c r="PLD59" s="3112"/>
      <c r="PLE59" s="3112"/>
      <c r="PLF59" s="3112"/>
      <c r="PLG59" s="3112"/>
      <c r="PLH59" s="3112"/>
      <c r="PLI59" s="3112"/>
      <c r="PLJ59" s="3112"/>
      <c r="PLK59" s="3112"/>
      <c r="PLL59" s="3112"/>
      <c r="PLM59" s="3112"/>
      <c r="PLN59" s="3112"/>
      <c r="PLO59" s="3112"/>
      <c r="PLP59" s="3112"/>
      <c r="PLQ59" s="3112"/>
      <c r="PLR59" s="3112"/>
      <c r="PLS59" s="3112"/>
      <c r="PLT59" s="3112"/>
      <c r="PLU59" s="3112"/>
      <c r="PLV59" s="3112"/>
      <c r="PLW59" s="3112"/>
      <c r="PLX59" s="3112"/>
      <c r="PLY59" s="3112"/>
      <c r="PLZ59" s="3112"/>
      <c r="PMA59" s="3112"/>
      <c r="PMB59" s="3112"/>
      <c r="PMC59" s="3112"/>
      <c r="PMD59" s="3112"/>
      <c r="PME59" s="3112"/>
      <c r="PMF59" s="3112"/>
      <c r="PMG59" s="3112"/>
      <c r="PMH59" s="3112"/>
      <c r="PMI59" s="3112"/>
      <c r="PMJ59" s="3112"/>
      <c r="PMK59" s="3112"/>
      <c r="PML59" s="3112"/>
      <c r="PMM59" s="3112"/>
      <c r="PMN59" s="3112"/>
      <c r="PMO59" s="3112"/>
      <c r="PMP59" s="3112"/>
      <c r="PMQ59" s="3112"/>
      <c r="PMR59" s="3112"/>
      <c r="PMS59" s="3112"/>
      <c r="PMT59" s="3112"/>
      <c r="PMU59" s="3112"/>
      <c r="PMV59" s="3112"/>
      <c r="PMW59" s="3112"/>
      <c r="PMX59" s="3112"/>
      <c r="PMY59" s="3112"/>
      <c r="PMZ59" s="3112"/>
      <c r="PNA59" s="3112"/>
      <c r="PNB59" s="3112"/>
      <c r="PNC59" s="3112"/>
      <c r="PND59" s="3112"/>
      <c r="PNE59" s="3112"/>
      <c r="PNF59" s="3112"/>
      <c r="PNG59" s="3112"/>
      <c r="PNH59" s="3112"/>
      <c r="PNI59" s="3112"/>
      <c r="PNJ59" s="3112"/>
      <c r="PNK59" s="3112"/>
      <c r="PNL59" s="3112"/>
      <c r="PNM59" s="3112"/>
      <c r="PNN59" s="3112"/>
      <c r="PNO59" s="3112"/>
      <c r="PNP59" s="3112"/>
      <c r="PNQ59" s="3112"/>
      <c r="PNR59" s="3112"/>
      <c r="PNS59" s="3112"/>
      <c r="PNT59" s="3112"/>
      <c r="PNU59" s="3112"/>
      <c r="PNV59" s="3112"/>
      <c r="PNW59" s="3112"/>
      <c r="PNX59" s="3112"/>
      <c r="PNY59" s="3112"/>
      <c r="PNZ59" s="3112"/>
      <c r="POA59" s="3112"/>
      <c r="POB59" s="3112"/>
      <c r="POC59" s="3112"/>
      <c r="POD59" s="3112"/>
      <c r="POE59" s="3112"/>
      <c r="POF59" s="3112"/>
      <c r="POG59" s="3112"/>
      <c r="POH59" s="3112"/>
      <c r="POI59" s="3112"/>
      <c r="POJ59" s="3112"/>
      <c r="POK59" s="3112"/>
      <c r="POL59" s="3112"/>
      <c r="POM59" s="3112"/>
      <c r="PON59" s="3112"/>
      <c r="POO59" s="3112"/>
      <c r="POP59" s="3112"/>
      <c r="POQ59" s="3112"/>
      <c r="POR59" s="3112"/>
      <c r="POS59" s="3112"/>
      <c r="POT59" s="3112"/>
      <c r="POU59" s="3112"/>
      <c r="POV59" s="3112"/>
      <c r="POW59" s="3112"/>
      <c r="POX59" s="3112"/>
      <c r="POY59" s="3112"/>
      <c r="POZ59" s="3112"/>
      <c r="PPA59" s="3112"/>
      <c r="PPB59" s="3112"/>
      <c r="PPC59" s="3112"/>
      <c r="PPD59" s="3112"/>
      <c r="PPE59" s="3112"/>
      <c r="PPF59" s="3112"/>
      <c r="PPG59" s="3112"/>
      <c r="PPH59" s="3112"/>
      <c r="PPI59" s="3112"/>
      <c r="PPJ59" s="3112"/>
      <c r="PPK59" s="3112"/>
      <c r="PPL59" s="3112"/>
      <c r="PPM59" s="3112"/>
      <c r="PPN59" s="3112"/>
      <c r="PPO59" s="3112"/>
      <c r="PPP59" s="3112"/>
      <c r="PPQ59" s="3112"/>
      <c r="PPR59" s="3112"/>
      <c r="PPS59" s="3112"/>
      <c r="PPT59" s="3112"/>
      <c r="PPU59" s="3112"/>
      <c r="PPV59" s="3112"/>
      <c r="PPW59" s="3112"/>
      <c r="PPX59" s="3112"/>
      <c r="PPY59" s="3112"/>
      <c r="PPZ59" s="3112"/>
      <c r="PQA59" s="3112"/>
      <c r="PQB59" s="3112"/>
      <c r="PQC59" s="3112"/>
      <c r="PQD59" s="3112"/>
      <c r="PQE59" s="3112"/>
      <c r="PQF59" s="3112"/>
      <c r="PQG59" s="3112"/>
      <c r="PQH59" s="3112"/>
      <c r="PQI59" s="3112"/>
      <c r="PQJ59" s="3112"/>
      <c r="PQK59" s="3112"/>
      <c r="PQL59" s="3112"/>
      <c r="PQM59" s="3112"/>
      <c r="PQN59" s="3112"/>
      <c r="PQO59" s="3112"/>
      <c r="PQP59" s="3112"/>
      <c r="PQQ59" s="3112"/>
      <c r="PQR59" s="3112"/>
      <c r="PQS59" s="3112"/>
      <c r="PQT59" s="3112"/>
      <c r="PQU59" s="3112"/>
      <c r="PQV59" s="3112"/>
      <c r="PQW59" s="3112"/>
      <c r="PQX59" s="3112"/>
      <c r="PQY59" s="3112"/>
      <c r="PQZ59" s="3112"/>
      <c r="PRA59" s="3112"/>
      <c r="PRB59" s="3112"/>
      <c r="PRC59" s="3112"/>
      <c r="PRD59" s="3112"/>
      <c r="PRE59" s="3112"/>
      <c r="PRF59" s="3112"/>
      <c r="PRG59" s="3112"/>
      <c r="PRH59" s="3112"/>
      <c r="PRI59" s="3112"/>
      <c r="PRJ59" s="3112"/>
      <c r="PRK59" s="3112"/>
      <c r="PRL59" s="3112"/>
      <c r="PRM59" s="3112"/>
      <c r="PRN59" s="3112"/>
      <c r="PRO59" s="3112"/>
      <c r="PRP59" s="3112"/>
      <c r="PRQ59" s="3112"/>
      <c r="PRR59" s="3112"/>
      <c r="PRS59" s="3112"/>
      <c r="PRT59" s="3112"/>
      <c r="PRU59" s="3112"/>
      <c r="PRV59" s="3112"/>
      <c r="PRW59" s="3112"/>
      <c r="PRX59" s="3112"/>
      <c r="PRY59" s="3112"/>
      <c r="PRZ59" s="3112"/>
      <c r="PSA59" s="3112"/>
      <c r="PSB59" s="3112"/>
      <c r="PSC59" s="3112"/>
      <c r="PSD59" s="3112"/>
      <c r="PSE59" s="3112"/>
      <c r="PSF59" s="3112"/>
      <c r="PSG59" s="3112"/>
      <c r="PSH59" s="3112"/>
      <c r="PSI59" s="3112"/>
      <c r="PSJ59" s="3112"/>
      <c r="PSK59" s="3112"/>
      <c r="PSL59" s="3112"/>
      <c r="PSM59" s="3112"/>
      <c r="PSN59" s="3112"/>
      <c r="PSO59" s="3112"/>
      <c r="PSP59" s="3112"/>
      <c r="PSQ59" s="3112"/>
      <c r="PSR59" s="3112"/>
      <c r="PSS59" s="3112"/>
      <c r="PST59" s="3112"/>
      <c r="PSU59" s="3112"/>
      <c r="PSV59" s="3112"/>
      <c r="PSW59" s="3112"/>
      <c r="PSX59" s="3112"/>
      <c r="PSY59" s="3112"/>
      <c r="PSZ59" s="3112"/>
      <c r="PTA59" s="3112"/>
      <c r="PTB59" s="3112"/>
      <c r="PTC59" s="3112"/>
      <c r="PTD59" s="3112"/>
      <c r="PTE59" s="3112"/>
      <c r="PTF59" s="3112"/>
      <c r="PTG59" s="3112"/>
      <c r="PTH59" s="3112"/>
      <c r="PTI59" s="3112"/>
      <c r="PTJ59" s="3112"/>
      <c r="PTK59" s="3112"/>
      <c r="PTL59" s="3112"/>
      <c r="PTM59" s="3112"/>
      <c r="PTN59" s="3112"/>
      <c r="PTO59" s="3112"/>
      <c r="PTP59" s="3112"/>
      <c r="PTQ59" s="3112"/>
      <c r="PTR59" s="3112"/>
      <c r="PTS59" s="3112"/>
      <c r="PTT59" s="3112"/>
      <c r="PTU59" s="3112"/>
      <c r="PTV59" s="3112"/>
      <c r="PTW59" s="3112"/>
      <c r="PTX59" s="3112"/>
      <c r="PTY59" s="3112"/>
      <c r="PTZ59" s="3112"/>
      <c r="PUA59" s="3112"/>
      <c r="PUB59" s="3112"/>
      <c r="PUC59" s="3112"/>
      <c r="PUD59" s="3112"/>
      <c r="PUE59" s="3112"/>
      <c r="PUF59" s="3112"/>
      <c r="PUG59" s="3112"/>
      <c r="PUH59" s="3112"/>
      <c r="PUI59" s="3112"/>
      <c r="PUJ59" s="3112"/>
      <c r="PUK59" s="3112"/>
      <c r="PUL59" s="3112"/>
      <c r="PUM59" s="3112"/>
      <c r="PUN59" s="3112"/>
      <c r="PUO59" s="3112"/>
      <c r="PUP59" s="3112"/>
      <c r="PUQ59" s="3112"/>
      <c r="PUR59" s="3112"/>
      <c r="PUS59" s="3112"/>
      <c r="PUT59" s="3112"/>
      <c r="PUU59" s="3112"/>
      <c r="PUV59" s="3112"/>
      <c r="PUW59" s="3112"/>
      <c r="PUX59" s="3112"/>
      <c r="PUY59" s="3112"/>
      <c r="PUZ59" s="3112"/>
      <c r="PVA59" s="3112"/>
      <c r="PVB59" s="3112"/>
      <c r="PVC59" s="3112"/>
      <c r="PVD59" s="3112"/>
      <c r="PVE59" s="3112"/>
      <c r="PVF59" s="3112"/>
      <c r="PVG59" s="3112"/>
      <c r="PVH59" s="3112"/>
      <c r="PVI59" s="3112"/>
      <c r="PVJ59" s="3112"/>
      <c r="PVK59" s="3112"/>
      <c r="PVL59" s="3112"/>
      <c r="PVM59" s="3112"/>
      <c r="PVN59" s="3112"/>
      <c r="PVO59" s="3112"/>
      <c r="PVP59" s="3112"/>
      <c r="PVQ59" s="3112"/>
      <c r="PVR59" s="3112"/>
      <c r="PVS59" s="3112"/>
      <c r="PVT59" s="3112"/>
      <c r="PVU59" s="3112"/>
      <c r="PVV59" s="3112"/>
      <c r="PVW59" s="3112"/>
      <c r="PVX59" s="3112"/>
      <c r="PVY59" s="3112"/>
      <c r="PVZ59" s="3112"/>
      <c r="PWA59" s="3112"/>
      <c r="PWB59" s="3112"/>
      <c r="PWC59" s="3112"/>
      <c r="PWD59" s="3112"/>
      <c r="PWE59" s="3112"/>
      <c r="PWF59" s="3112"/>
      <c r="PWG59" s="3112"/>
      <c r="PWH59" s="3112"/>
      <c r="PWI59" s="3112"/>
      <c r="PWJ59" s="3112"/>
      <c r="PWK59" s="3112"/>
      <c r="PWL59" s="3112"/>
      <c r="PWM59" s="3112"/>
      <c r="PWN59" s="3112"/>
      <c r="PWO59" s="3112"/>
      <c r="PWP59" s="3112"/>
      <c r="PWQ59" s="3112"/>
      <c r="PWR59" s="3112"/>
      <c r="PWS59" s="3112"/>
      <c r="PWT59" s="3112"/>
      <c r="PWU59" s="3112"/>
      <c r="PWV59" s="3112"/>
      <c r="PWW59" s="3112"/>
      <c r="PWX59" s="3112"/>
      <c r="PWY59" s="3112"/>
      <c r="PWZ59" s="3112"/>
      <c r="PXA59" s="3112"/>
      <c r="PXB59" s="3112"/>
      <c r="PXC59" s="3112"/>
      <c r="PXD59" s="3112"/>
      <c r="PXE59" s="3112"/>
      <c r="PXF59" s="3112"/>
      <c r="PXG59" s="3112"/>
      <c r="PXH59" s="3112"/>
      <c r="PXI59" s="3112"/>
      <c r="PXJ59" s="3112"/>
      <c r="PXK59" s="3112"/>
      <c r="PXL59" s="3112"/>
      <c r="PXM59" s="3112"/>
      <c r="PXN59" s="3112"/>
      <c r="PXO59" s="3112"/>
      <c r="PXP59" s="3112"/>
      <c r="PXQ59" s="3112"/>
      <c r="PXR59" s="3112"/>
      <c r="PXS59" s="3112"/>
      <c r="PXT59" s="3112"/>
      <c r="PXU59" s="3112"/>
      <c r="PXV59" s="3112"/>
      <c r="PXW59" s="3112"/>
      <c r="PXX59" s="3112"/>
      <c r="PXY59" s="3112"/>
      <c r="PXZ59" s="3112"/>
      <c r="PYA59" s="3112"/>
      <c r="PYB59" s="3112"/>
      <c r="PYC59" s="3112"/>
      <c r="PYD59" s="3112"/>
      <c r="PYE59" s="3112"/>
      <c r="PYF59" s="3112"/>
      <c r="PYG59" s="3112"/>
      <c r="PYH59" s="3112"/>
      <c r="PYI59" s="3112"/>
      <c r="PYJ59" s="3112"/>
      <c r="PYK59" s="3112"/>
      <c r="PYL59" s="3112"/>
      <c r="PYM59" s="3112"/>
      <c r="PYN59" s="3112"/>
      <c r="PYO59" s="3112"/>
      <c r="PYP59" s="3112"/>
      <c r="PYQ59" s="3112"/>
      <c r="PYR59" s="3112"/>
      <c r="PYS59" s="3112"/>
      <c r="PYT59" s="3112"/>
      <c r="PYU59" s="3112"/>
      <c r="PYV59" s="3112"/>
      <c r="PYW59" s="3112"/>
      <c r="PYX59" s="3112"/>
      <c r="PYY59" s="3112"/>
      <c r="PYZ59" s="3112"/>
      <c r="PZA59" s="3112"/>
      <c r="PZB59" s="3112"/>
      <c r="PZC59" s="3112"/>
      <c r="PZD59" s="3112"/>
      <c r="PZE59" s="3112"/>
      <c r="PZF59" s="3112"/>
      <c r="PZG59" s="3112"/>
      <c r="PZH59" s="3112"/>
      <c r="PZI59" s="3112"/>
      <c r="PZJ59" s="3112"/>
      <c r="PZK59" s="3112"/>
      <c r="PZL59" s="3112"/>
      <c r="PZM59" s="3112"/>
      <c r="PZN59" s="3112"/>
      <c r="PZO59" s="3112"/>
      <c r="PZP59" s="3112"/>
      <c r="PZQ59" s="3112"/>
      <c r="PZR59" s="3112"/>
      <c r="PZS59" s="3112"/>
      <c r="PZT59" s="3112"/>
      <c r="PZU59" s="3112"/>
      <c r="PZV59" s="3112"/>
      <c r="PZW59" s="3112"/>
      <c r="PZX59" s="3112"/>
      <c r="PZY59" s="3112"/>
      <c r="PZZ59" s="3112"/>
      <c r="QAA59" s="3112"/>
      <c r="QAB59" s="3112"/>
      <c r="QAC59" s="3112"/>
      <c r="QAD59" s="3112"/>
      <c r="QAE59" s="3112"/>
      <c r="QAF59" s="3112"/>
      <c r="QAG59" s="3112"/>
      <c r="QAH59" s="3112"/>
      <c r="QAI59" s="3112"/>
      <c r="QAJ59" s="3112"/>
      <c r="QAK59" s="3112"/>
      <c r="QAL59" s="3112"/>
      <c r="QAM59" s="3112"/>
      <c r="QAN59" s="3112"/>
      <c r="QAO59" s="3112"/>
      <c r="QAP59" s="3112"/>
      <c r="QAQ59" s="3112"/>
      <c r="QAR59" s="3112"/>
      <c r="QAS59" s="3112"/>
      <c r="QAT59" s="3112"/>
      <c r="QAU59" s="3112"/>
      <c r="QAV59" s="3112"/>
      <c r="QAW59" s="3112"/>
      <c r="QAX59" s="3112"/>
      <c r="QAY59" s="3112"/>
      <c r="QAZ59" s="3112"/>
      <c r="QBA59" s="3112"/>
      <c r="QBB59" s="3112"/>
      <c r="QBC59" s="3112"/>
      <c r="QBD59" s="3112"/>
      <c r="QBE59" s="3112"/>
      <c r="QBF59" s="3112"/>
      <c r="QBG59" s="3112"/>
      <c r="QBH59" s="3112"/>
      <c r="QBI59" s="3112"/>
      <c r="QBJ59" s="3112"/>
      <c r="QBK59" s="3112"/>
      <c r="QBL59" s="3112"/>
      <c r="QBM59" s="3112"/>
      <c r="QBN59" s="3112"/>
      <c r="QBO59" s="3112"/>
      <c r="QBP59" s="3112"/>
      <c r="QBQ59" s="3112"/>
      <c r="QBR59" s="3112"/>
      <c r="QBS59" s="3112"/>
      <c r="QBT59" s="3112"/>
      <c r="QBU59" s="3112"/>
      <c r="QBV59" s="3112"/>
      <c r="QBW59" s="3112"/>
      <c r="QBX59" s="3112"/>
      <c r="QBY59" s="3112"/>
      <c r="QBZ59" s="3112"/>
      <c r="QCA59" s="3112"/>
      <c r="QCB59" s="3112"/>
      <c r="QCC59" s="3112"/>
      <c r="QCD59" s="3112"/>
      <c r="QCE59" s="3112"/>
      <c r="QCF59" s="3112"/>
      <c r="QCG59" s="3112"/>
      <c r="QCH59" s="3112"/>
      <c r="QCI59" s="3112"/>
      <c r="QCJ59" s="3112"/>
      <c r="QCK59" s="3112"/>
      <c r="QCL59" s="3112"/>
      <c r="QCM59" s="3112"/>
      <c r="QCN59" s="3112"/>
      <c r="QCO59" s="3112"/>
      <c r="QCP59" s="3112"/>
      <c r="QCQ59" s="3112"/>
      <c r="QCR59" s="3112"/>
      <c r="QCS59" s="3112"/>
      <c r="QCT59" s="3112"/>
      <c r="QCU59" s="3112"/>
      <c r="QCV59" s="3112"/>
      <c r="QCW59" s="3112"/>
      <c r="QCX59" s="3112"/>
      <c r="QCY59" s="3112"/>
      <c r="QCZ59" s="3112"/>
      <c r="QDA59" s="3112"/>
      <c r="QDB59" s="3112"/>
      <c r="QDC59" s="3112"/>
      <c r="QDD59" s="3112"/>
      <c r="QDE59" s="3112"/>
      <c r="QDF59" s="3112"/>
      <c r="QDG59" s="3112"/>
      <c r="QDH59" s="3112"/>
      <c r="QDI59" s="3112"/>
      <c r="QDJ59" s="3112"/>
      <c r="QDK59" s="3112"/>
      <c r="QDL59" s="3112"/>
      <c r="QDM59" s="3112"/>
      <c r="QDN59" s="3112"/>
      <c r="QDO59" s="3112"/>
      <c r="QDP59" s="3112"/>
      <c r="QDQ59" s="3112"/>
      <c r="QDR59" s="3112"/>
      <c r="QDS59" s="3112"/>
      <c r="QDT59" s="3112"/>
      <c r="QDU59" s="3112"/>
      <c r="QDV59" s="3112"/>
      <c r="QDW59" s="3112"/>
      <c r="QDX59" s="3112"/>
      <c r="QDY59" s="3112"/>
      <c r="QDZ59" s="3112"/>
      <c r="QEA59" s="3112"/>
      <c r="QEB59" s="3112"/>
      <c r="QEC59" s="3112"/>
      <c r="QED59" s="3112"/>
      <c r="QEE59" s="3112"/>
      <c r="QEF59" s="3112"/>
      <c r="QEG59" s="3112"/>
      <c r="QEH59" s="3112"/>
      <c r="QEI59" s="3112"/>
      <c r="QEJ59" s="3112"/>
      <c r="QEK59" s="3112"/>
      <c r="QEL59" s="3112"/>
      <c r="QEM59" s="3112"/>
      <c r="QEN59" s="3112"/>
      <c r="QEO59" s="3112"/>
      <c r="QEP59" s="3112"/>
      <c r="QEQ59" s="3112"/>
      <c r="QER59" s="3112"/>
      <c r="QES59" s="3112"/>
      <c r="QET59" s="3112"/>
      <c r="QEU59" s="3112"/>
      <c r="QEV59" s="3112"/>
      <c r="QEW59" s="3112"/>
      <c r="QEX59" s="3112"/>
      <c r="QEY59" s="3112"/>
      <c r="QEZ59" s="3112"/>
      <c r="QFA59" s="3112"/>
      <c r="QFB59" s="3112"/>
      <c r="QFC59" s="3112"/>
      <c r="QFD59" s="3112"/>
      <c r="QFE59" s="3112"/>
      <c r="QFF59" s="3112"/>
      <c r="QFG59" s="3112"/>
      <c r="QFH59" s="3112"/>
      <c r="QFI59" s="3112"/>
      <c r="QFJ59" s="3112"/>
      <c r="QFK59" s="3112"/>
      <c r="QFL59" s="3112"/>
      <c r="QFM59" s="3112"/>
      <c r="QFN59" s="3112"/>
      <c r="QFO59" s="3112"/>
      <c r="QFP59" s="3112"/>
      <c r="QFQ59" s="3112"/>
      <c r="QFR59" s="3112"/>
      <c r="QFS59" s="3112"/>
      <c r="QFT59" s="3112"/>
      <c r="QFU59" s="3112"/>
      <c r="QFV59" s="3112"/>
      <c r="QFW59" s="3112"/>
      <c r="QFX59" s="3112"/>
      <c r="QFY59" s="3112"/>
      <c r="QFZ59" s="3112"/>
      <c r="QGA59" s="3112"/>
      <c r="QGB59" s="3112"/>
      <c r="QGC59" s="3112"/>
      <c r="QGD59" s="3112"/>
      <c r="QGE59" s="3112"/>
      <c r="QGF59" s="3112"/>
      <c r="QGG59" s="3112"/>
      <c r="QGH59" s="3112"/>
      <c r="QGI59" s="3112"/>
      <c r="QGJ59" s="3112"/>
      <c r="QGK59" s="3112"/>
      <c r="QGL59" s="3112"/>
      <c r="QGM59" s="3112"/>
      <c r="QGN59" s="3112"/>
      <c r="QGO59" s="3112"/>
      <c r="QGP59" s="3112"/>
      <c r="QGQ59" s="3112"/>
      <c r="QGR59" s="3112"/>
      <c r="QGS59" s="3112"/>
      <c r="QGT59" s="3112"/>
      <c r="QGU59" s="3112"/>
      <c r="QGV59" s="3112"/>
      <c r="QGW59" s="3112"/>
      <c r="QGX59" s="3112"/>
      <c r="QGY59" s="3112"/>
      <c r="QGZ59" s="3112"/>
      <c r="QHA59" s="3112"/>
      <c r="QHB59" s="3112"/>
      <c r="QHC59" s="3112"/>
      <c r="QHD59" s="3112"/>
      <c r="QHE59" s="3112"/>
      <c r="QHF59" s="3112"/>
      <c r="QHG59" s="3112"/>
      <c r="QHH59" s="3112"/>
      <c r="QHI59" s="3112"/>
      <c r="QHJ59" s="3112"/>
      <c r="QHK59" s="3112"/>
      <c r="QHL59" s="3112"/>
      <c r="QHM59" s="3112"/>
      <c r="QHN59" s="3112"/>
      <c r="QHO59" s="3112"/>
      <c r="QHP59" s="3112"/>
      <c r="QHQ59" s="3112"/>
      <c r="QHR59" s="3112"/>
      <c r="QHS59" s="3112"/>
      <c r="QHT59" s="3112"/>
      <c r="QHU59" s="3112"/>
      <c r="QHV59" s="3112"/>
      <c r="QHW59" s="3112"/>
      <c r="QHX59" s="3112"/>
      <c r="QHY59" s="3112"/>
      <c r="QHZ59" s="3112"/>
      <c r="QIA59" s="3112"/>
      <c r="QIB59" s="3112"/>
      <c r="QIC59" s="3112"/>
      <c r="QID59" s="3112"/>
      <c r="QIE59" s="3112"/>
      <c r="QIF59" s="3112"/>
      <c r="QIG59" s="3112"/>
      <c r="QIH59" s="3112"/>
      <c r="QII59" s="3112"/>
      <c r="QIJ59" s="3112"/>
      <c r="QIK59" s="3112"/>
      <c r="QIL59" s="3112"/>
      <c r="QIM59" s="3112"/>
      <c r="QIN59" s="3112"/>
      <c r="QIO59" s="3112"/>
      <c r="QIP59" s="3112"/>
      <c r="QIQ59" s="3112"/>
      <c r="QIR59" s="3112"/>
      <c r="QIS59" s="3112"/>
      <c r="QIT59" s="3112"/>
      <c r="QIU59" s="3112"/>
      <c r="QIV59" s="3112"/>
      <c r="QIW59" s="3112"/>
      <c r="QIX59" s="3112"/>
      <c r="QIY59" s="3112"/>
      <c r="QIZ59" s="3112"/>
      <c r="QJA59" s="3112"/>
      <c r="QJB59" s="3112"/>
      <c r="QJC59" s="3112"/>
      <c r="QJD59" s="3112"/>
      <c r="QJE59" s="3112"/>
      <c r="QJF59" s="3112"/>
      <c r="QJG59" s="3112"/>
      <c r="QJH59" s="3112"/>
      <c r="QJI59" s="3112"/>
      <c r="QJJ59" s="3112"/>
      <c r="QJK59" s="3112"/>
      <c r="QJL59" s="3112"/>
      <c r="QJM59" s="3112"/>
      <c r="QJN59" s="3112"/>
      <c r="QJO59" s="3112"/>
      <c r="QJP59" s="3112"/>
      <c r="QJQ59" s="3112"/>
      <c r="QJR59" s="3112"/>
      <c r="QJS59" s="3112"/>
      <c r="QJT59" s="3112"/>
      <c r="QJU59" s="3112"/>
      <c r="QJV59" s="3112"/>
      <c r="QJW59" s="3112"/>
      <c r="QJX59" s="3112"/>
      <c r="QJY59" s="3112"/>
      <c r="QJZ59" s="3112"/>
      <c r="QKA59" s="3112"/>
      <c r="QKB59" s="3112"/>
      <c r="QKC59" s="3112"/>
      <c r="QKD59" s="3112"/>
      <c r="QKE59" s="3112"/>
      <c r="QKF59" s="3112"/>
      <c r="QKG59" s="3112"/>
      <c r="QKH59" s="3112"/>
      <c r="QKI59" s="3112"/>
      <c r="QKJ59" s="3112"/>
      <c r="QKK59" s="3112"/>
      <c r="QKL59" s="3112"/>
      <c r="QKM59" s="3112"/>
      <c r="QKN59" s="3112"/>
      <c r="QKO59" s="3112"/>
      <c r="QKP59" s="3112"/>
      <c r="QKQ59" s="3112"/>
      <c r="QKR59" s="3112"/>
      <c r="QKS59" s="3112"/>
      <c r="QKT59" s="3112"/>
      <c r="QKU59" s="3112"/>
      <c r="QKV59" s="3112"/>
      <c r="QKW59" s="3112"/>
      <c r="QKX59" s="3112"/>
      <c r="QKY59" s="3112"/>
      <c r="QKZ59" s="3112"/>
      <c r="QLA59" s="3112"/>
      <c r="QLB59" s="3112"/>
      <c r="QLC59" s="3112"/>
      <c r="QLD59" s="3112"/>
      <c r="QLE59" s="3112"/>
      <c r="QLF59" s="3112"/>
      <c r="QLG59" s="3112"/>
      <c r="QLH59" s="3112"/>
      <c r="QLI59" s="3112"/>
      <c r="QLJ59" s="3112"/>
      <c r="QLK59" s="3112"/>
      <c r="QLL59" s="3112"/>
      <c r="QLM59" s="3112"/>
      <c r="QLN59" s="3112"/>
      <c r="QLO59" s="3112"/>
      <c r="QLP59" s="3112"/>
      <c r="QLQ59" s="3112"/>
      <c r="QLR59" s="3112"/>
      <c r="QLS59" s="3112"/>
      <c r="QLT59" s="3112"/>
      <c r="QLU59" s="3112"/>
      <c r="QLV59" s="3112"/>
      <c r="QLW59" s="3112"/>
      <c r="QLX59" s="3112"/>
      <c r="QLY59" s="3112"/>
      <c r="QLZ59" s="3112"/>
      <c r="QMA59" s="3112"/>
      <c r="QMB59" s="3112"/>
      <c r="QMC59" s="3112"/>
      <c r="QMD59" s="3112"/>
      <c r="QME59" s="3112"/>
      <c r="QMF59" s="3112"/>
      <c r="QMG59" s="3112"/>
      <c r="QMH59" s="3112"/>
      <c r="QMI59" s="3112"/>
      <c r="QMJ59" s="3112"/>
      <c r="QMK59" s="3112"/>
      <c r="QML59" s="3112"/>
      <c r="QMM59" s="3112"/>
      <c r="QMN59" s="3112"/>
      <c r="QMO59" s="3112"/>
      <c r="QMP59" s="3112"/>
      <c r="QMQ59" s="3112"/>
      <c r="QMR59" s="3112"/>
      <c r="QMS59" s="3112"/>
      <c r="QMT59" s="3112"/>
      <c r="QMU59" s="3112"/>
      <c r="QMV59" s="3112"/>
      <c r="QMW59" s="3112"/>
      <c r="QMX59" s="3112"/>
      <c r="QMY59" s="3112"/>
      <c r="QMZ59" s="3112"/>
      <c r="QNA59" s="3112"/>
      <c r="QNB59" s="3112"/>
      <c r="QNC59" s="3112"/>
      <c r="QND59" s="3112"/>
      <c r="QNE59" s="3112"/>
      <c r="QNF59" s="3112"/>
      <c r="QNG59" s="3112"/>
      <c r="QNH59" s="3112"/>
      <c r="QNI59" s="3112"/>
      <c r="QNJ59" s="3112"/>
      <c r="QNK59" s="3112"/>
      <c r="QNL59" s="3112"/>
      <c r="QNM59" s="3112"/>
      <c r="QNN59" s="3112"/>
      <c r="QNO59" s="3112"/>
      <c r="QNP59" s="3112"/>
      <c r="QNQ59" s="3112"/>
      <c r="QNR59" s="3112"/>
      <c r="QNS59" s="3112"/>
      <c r="QNT59" s="3112"/>
      <c r="QNU59" s="3112"/>
      <c r="QNV59" s="3112"/>
      <c r="QNW59" s="3112"/>
      <c r="QNX59" s="3112"/>
      <c r="QNY59" s="3112"/>
      <c r="QNZ59" s="3112"/>
      <c r="QOA59" s="3112"/>
      <c r="QOB59" s="3112"/>
      <c r="QOC59" s="3112"/>
      <c r="QOD59" s="3112"/>
      <c r="QOE59" s="3112"/>
      <c r="QOF59" s="3112"/>
      <c r="QOG59" s="3112"/>
      <c r="QOH59" s="3112"/>
      <c r="QOI59" s="3112"/>
      <c r="QOJ59" s="3112"/>
      <c r="QOK59" s="3112"/>
      <c r="QOL59" s="3112"/>
      <c r="QOM59" s="3112"/>
      <c r="QON59" s="3112"/>
      <c r="QOO59" s="3112"/>
      <c r="QOP59" s="3112"/>
      <c r="QOQ59" s="3112"/>
      <c r="QOR59" s="3112"/>
      <c r="QOS59" s="3112"/>
      <c r="QOT59" s="3112"/>
      <c r="QOU59" s="3112"/>
      <c r="QOV59" s="3112"/>
      <c r="QOW59" s="3112"/>
      <c r="QOX59" s="3112"/>
      <c r="QOY59" s="3112"/>
      <c r="QOZ59" s="3112"/>
      <c r="QPA59" s="3112"/>
      <c r="QPB59" s="3112"/>
      <c r="QPC59" s="3112"/>
      <c r="QPD59" s="3112"/>
      <c r="QPE59" s="3112"/>
      <c r="QPF59" s="3112"/>
      <c r="QPG59" s="3112"/>
      <c r="QPH59" s="3112"/>
      <c r="QPI59" s="3112"/>
      <c r="QPJ59" s="3112"/>
      <c r="QPK59" s="3112"/>
      <c r="QPL59" s="3112"/>
      <c r="QPM59" s="3112"/>
      <c r="QPN59" s="3112"/>
      <c r="QPO59" s="3112"/>
      <c r="QPP59" s="3112"/>
      <c r="QPQ59" s="3112"/>
      <c r="QPR59" s="3112"/>
      <c r="QPS59" s="3112"/>
      <c r="QPT59" s="3112"/>
      <c r="QPU59" s="3112"/>
      <c r="QPV59" s="3112"/>
      <c r="QPW59" s="3112"/>
      <c r="QPX59" s="3112"/>
      <c r="QPY59" s="3112"/>
      <c r="QPZ59" s="3112"/>
      <c r="QQA59" s="3112"/>
      <c r="QQB59" s="3112"/>
      <c r="QQC59" s="3112"/>
      <c r="QQD59" s="3112"/>
      <c r="QQE59" s="3112"/>
      <c r="QQF59" s="3112"/>
      <c r="QQG59" s="3112"/>
      <c r="QQH59" s="3112"/>
      <c r="QQI59" s="3112"/>
      <c r="QQJ59" s="3112"/>
      <c r="QQK59" s="3112"/>
      <c r="QQL59" s="3112"/>
      <c r="QQM59" s="3112"/>
      <c r="QQN59" s="3112"/>
      <c r="QQO59" s="3112"/>
      <c r="QQP59" s="3112"/>
      <c r="QQQ59" s="3112"/>
      <c r="QQR59" s="3112"/>
      <c r="QQS59" s="3112"/>
      <c r="QQT59" s="3112"/>
      <c r="QQU59" s="3112"/>
      <c r="QQV59" s="3112"/>
      <c r="QQW59" s="3112"/>
      <c r="QQX59" s="3112"/>
      <c r="QQY59" s="3112"/>
      <c r="QQZ59" s="3112"/>
      <c r="QRA59" s="3112"/>
      <c r="QRB59" s="3112"/>
      <c r="QRC59" s="3112"/>
      <c r="QRD59" s="3112"/>
      <c r="QRE59" s="3112"/>
      <c r="QRF59" s="3112"/>
      <c r="QRG59" s="3112"/>
      <c r="QRH59" s="3112"/>
      <c r="QRI59" s="3112"/>
      <c r="QRJ59" s="3112"/>
      <c r="QRK59" s="3112"/>
      <c r="QRL59" s="3112"/>
      <c r="QRM59" s="3112"/>
      <c r="QRN59" s="3112"/>
      <c r="QRO59" s="3112"/>
      <c r="QRP59" s="3112"/>
      <c r="QRQ59" s="3112"/>
      <c r="QRR59" s="3112"/>
      <c r="QRS59" s="3112"/>
      <c r="QRT59" s="3112"/>
      <c r="QRU59" s="3112"/>
      <c r="QRV59" s="3112"/>
      <c r="QRW59" s="3112"/>
      <c r="QRX59" s="3112"/>
      <c r="QRY59" s="3112"/>
      <c r="QRZ59" s="3112"/>
      <c r="QSA59" s="3112"/>
      <c r="QSB59" s="3112"/>
      <c r="QSC59" s="3112"/>
      <c r="QSD59" s="3112"/>
      <c r="QSE59" s="3112"/>
      <c r="QSF59" s="3112"/>
      <c r="QSG59" s="3112"/>
      <c r="QSH59" s="3112"/>
      <c r="QSI59" s="3112"/>
      <c r="QSJ59" s="3112"/>
      <c r="QSK59" s="3112"/>
      <c r="QSL59" s="3112"/>
      <c r="QSM59" s="3112"/>
      <c r="QSN59" s="3112"/>
      <c r="QSO59" s="3112"/>
      <c r="QSP59" s="3112"/>
      <c r="QSQ59" s="3112"/>
      <c r="QSR59" s="3112"/>
      <c r="QSS59" s="3112"/>
      <c r="QST59" s="3112"/>
      <c r="QSU59" s="3112"/>
      <c r="QSV59" s="3112"/>
      <c r="QSW59" s="3112"/>
      <c r="QSX59" s="3112"/>
      <c r="QSY59" s="3112"/>
      <c r="QSZ59" s="3112"/>
      <c r="QTA59" s="3112"/>
      <c r="QTB59" s="3112"/>
      <c r="QTC59" s="3112"/>
      <c r="QTD59" s="3112"/>
      <c r="QTE59" s="3112"/>
      <c r="QTF59" s="3112"/>
      <c r="QTG59" s="3112"/>
      <c r="QTH59" s="3112"/>
      <c r="QTI59" s="3112"/>
      <c r="QTJ59" s="3112"/>
      <c r="QTK59" s="3112"/>
      <c r="QTL59" s="3112"/>
      <c r="QTM59" s="3112"/>
      <c r="QTN59" s="3112"/>
      <c r="QTO59" s="3112"/>
      <c r="QTP59" s="3112"/>
      <c r="QTQ59" s="3112"/>
      <c r="QTR59" s="3112"/>
      <c r="QTS59" s="3112"/>
      <c r="QTT59" s="3112"/>
      <c r="QTU59" s="3112"/>
      <c r="QTV59" s="3112"/>
      <c r="QTW59" s="3112"/>
      <c r="QTX59" s="3112"/>
      <c r="QTY59" s="3112"/>
      <c r="QTZ59" s="3112"/>
      <c r="QUA59" s="3112"/>
      <c r="QUB59" s="3112"/>
      <c r="QUC59" s="3112"/>
      <c r="QUD59" s="3112"/>
      <c r="QUE59" s="3112"/>
      <c r="QUF59" s="3112"/>
      <c r="QUG59" s="3112"/>
      <c r="QUH59" s="3112"/>
      <c r="QUI59" s="3112"/>
      <c r="QUJ59" s="3112"/>
      <c r="QUK59" s="3112"/>
      <c r="QUL59" s="3112"/>
      <c r="QUM59" s="3112"/>
      <c r="QUN59" s="3112"/>
      <c r="QUO59" s="3112"/>
      <c r="QUP59" s="3112"/>
      <c r="QUQ59" s="3112"/>
      <c r="QUR59" s="3112"/>
      <c r="QUS59" s="3112"/>
      <c r="QUT59" s="3112"/>
      <c r="QUU59" s="3112"/>
      <c r="QUV59" s="3112"/>
      <c r="QUW59" s="3112"/>
      <c r="QUX59" s="3112"/>
      <c r="QUY59" s="3112"/>
      <c r="QUZ59" s="3112"/>
      <c r="QVA59" s="3112"/>
      <c r="QVB59" s="3112"/>
      <c r="QVC59" s="3112"/>
      <c r="QVD59" s="3112"/>
      <c r="QVE59" s="3112"/>
      <c r="QVF59" s="3112"/>
      <c r="QVG59" s="3112"/>
      <c r="QVH59" s="3112"/>
      <c r="QVI59" s="3112"/>
      <c r="QVJ59" s="3112"/>
      <c r="QVK59" s="3112"/>
      <c r="QVL59" s="3112"/>
      <c r="QVM59" s="3112"/>
      <c r="QVN59" s="3112"/>
      <c r="QVO59" s="3112"/>
      <c r="QVP59" s="3112"/>
      <c r="QVQ59" s="3112"/>
      <c r="QVR59" s="3112"/>
      <c r="QVS59" s="3112"/>
      <c r="QVT59" s="3112"/>
      <c r="QVU59" s="3112"/>
      <c r="QVV59" s="3112"/>
      <c r="QVW59" s="3112"/>
      <c r="QVX59" s="3112"/>
      <c r="QVY59" s="3112"/>
      <c r="QVZ59" s="3112"/>
      <c r="QWA59" s="3112"/>
      <c r="QWB59" s="3112"/>
      <c r="QWC59" s="3112"/>
      <c r="QWD59" s="3112"/>
      <c r="QWE59" s="3112"/>
      <c r="QWF59" s="3112"/>
      <c r="QWG59" s="3112"/>
      <c r="QWH59" s="3112"/>
      <c r="QWI59" s="3112"/>
      <c r="QWJ59" s="3112"/>
      <c r="QWK59" s="3112"/>
      <c r="QWL59" s="3112"/>
      <c r="QWM59" s="3112"/>
      <c r="QWN59" s="3112"/>
      <c r="QWO59" s="3112"/>
      <c r="QWP59" s="3112"/>
      <c r="QWQ59" s="3112"/>
      <c r="QWR59" s="3112"/>
      <c r="QWS59" s="3112"/>
      <c r="QWT59" s="3112"/>
      <c r="QWU59" s="3112"/>
      <c r="QWV59" s="3112"/>
      <c r="QWW59" s="3112"/>
      <c r="QWX59" s="3112"/>
      <c r="QWY59" s="3112"/>
      <c r="QWZ59" s="3112"/>
      <c r="QXA59" s="3112"/>
      <c r="QXB59" s="3112"/>
      <c r="QXC59" s="3112"/>
      <c r="QXD59" s="3112"/>
      <c r="QXE59" s="3112"/>
      <c r="QXF59" s="3112"/>
      <c r="QXG59" s="3112"/>
      <c r="QXH59" s="3112"/>
      <c r="QXI59" s="3112"/>
      <c r="QXJ59" s="3112"/>
      <c r="QXK59" s="3112"/>
      <c r="QXL59" s="3112"/>
      <c r="QXM59" s="3112"/>
      <c r="QXN59" s="3112"/>
      <c r="QXO59" s="3112"/>
      <c r="QXP59" s="3112"/>
      <c r="QXQ59" s="3112"/>
      <c r="QXR59" s="3112"/>
      <c r="QXS59" s="3112"/>
      <c r="QXT59" s="3112"/>
      <c r="QXU59" s="3112"/>
      <c r="QXV59" s="3112"/>
      <c r="QXW59" s="3112"/>
      <c r="QXX59" s="3112"/>
      <c r="QXY59" s="3112"/>
      <c r="QXZ59" s="3112"/>
      <c r="QYA59" s="3112"/>
      <c r="QYB59" s="3112"/>
      <c r="QYC59" s="3112"/>
      <c r="QYD59" s="3112"/>
      <c r="QYE59" s="3112"/>
      <c r="QYF59" s="3112"/>
      <c r="QYG59" s="3112"/>
      <c r="QYH59" s="3112"/>
      <c r="QYI59" s="3112"/>
      <c r="QYJ59" s="3112"/>
      <c r="QYK59" s="3112"/>
      <c r="QYL59" s="3112"/>
      <c r="QYM59" s="3112"/>
      <c r="QYN59" s="3112"/>
      <c r="QYO59" s="3112"/>
      <c r="QYP59" s="3112"/>
      <c r="QYQ59" s="3112"/>
      <c r="QYR59" s="3112"/>
      <c r="QYS59" s="3112"/>
      <c r="QYT59" s="3112"/>
      <c r="QYU59" s="3112"/>
      <c r="QYV59" s="3112"/>
      <c r="QYW59" s="3112"/>
      <c r="QYX59" s="3112"/>
      <c r="QYY59" s="3112"/>
      <c r="QYZ59" s="3112"/>
      <c r="QZA59" s="3112"/>
      <c r="QZB59" s="3112"/>
      <c r="QZC59" s="3112"/>
      <c r="QZD59" s="3112"/>
      <c r="QZE59" s="3112"/>
      <c r="QZF59" s="3112"/>
      <c r="QZG59" s="3112"/>
      <c r="QZH59" s="3112"/>
      <c r="QZI59" s="3112"/>
      <c r="QZJ59" s="3112"/>
      <c r="QZK59" s="3112"/>
      <c r="QZL59" s="3112"/>
      <c r="QZM59" s="3112"/>
      <c r="QZN59" s="3112"/>
      <c r="QZO59" s="3112"/>
      <c r="QZP59" s="3112"/>
      <c r="QZQ59" s="3112"/>
      <c r="QZR59" s="3112"/>
      <c r="QZS59" s="3112"/>
      <c r="QZT59" s="3112"/>
      <c r="QZU59" s="3112"/>
      <c r="QZV59" s="3112"/>
      <c r="QZW59" s="3112"/>
      <c r="QZX59" s="3112"/>
      <c r="QZY59" s="3112"/>
      <c r="QZZ59" s="3112"/>
      <c r="RAA59" s="3112"/>
      <c r="RAB59" s="3112"/>
      <c r="RAC59" s="3112"/>
      <c r="RAD59" s="3112"/>
      <c r="RAE59" s="3112"/>
      <c r="RAF59" s="3112"/>
      <c r="RAG59" s="3112"/>
      <c r="RAH59" s="3112"/>
      <c r="RAI59" s="3112"/>
      <c r="RAJ59" s="3112"/>
      <c r="RAK59" s="3112"/>
      <c r="RAL59" s="3112"/>
      <c r="RAM59" s="3112"/>
      <c r="RAN59" s="3112"/>
      <c r="RAO59" s="3112"/>
      <c r="RAP59" s="3112"/>
      <c r="RAQ59" s="3112"/>
      <c r="RAR59" s="3112"/>
      <c r="RAS59" s="3112"/>
      <c r="RAT59" s="3112"/>
      <c r="RAU59" s="3112"/>
      <c r="RAV59" s="3112"/>
      <c r="RAW59" s="3112"/>
      <c r="RAX59" s="3112"/>
      <c r="RAY59" s="3112"/>
      <c r="RAZ59" s="3112"/>
      <c r="RBA59" s="3112"/>
      <c r="RBB59" s="3112"/>
      <c r="RBC59" s="3112"/>
      <c r="RBD59" s="3112"/>
      <c r="RBE59" s="3112"/>
      <c r="RBF59" s="3112"/>
      <c r="RBG59" s="3112"/>
      <c r="RBH59" s="3112"/>
      <c r="RBI59" s="3112"/>
      <c r="RBJ59" s="3112"/>
      <c r="RBK59" s="3112"/>
      <c r="RBL59" s="3112"/>
      <c r="RBM59" s="3112"/>
      <c r="RBN59" s="3112"/>
      <c r="RBO59" s="3112"/>
      <c r="RBP59" s="3112"/>
      <c r="RBQ59" s="3112"/>
      <c r="RBR59" s="3112"/>
      <c r="RBS59" s="3112"/>
      <c r="RBT59" s="3112"/>
      <c r="RBU59" s="3112"/>
      <c r="RBV59" s="3112"/>
      <c r="RBW59" s="3112"/>
      <c r="RBX59" s="3112"/>
      <c r="RBY59" s="3112"/>
      <c r="RBZ59" s="3112"/>
      <c r="RCA59" s="3112"/>
      <c r="RCB59" s="3112"/>
      <c r="RCC59" s="3112"/>
      <c r="RCD59" s="3112"/>
      <c r="RCE59" s="3112"/>
      <c r="RCF59" s="3112"/>
      <c r="RCG59" s="3112"/>
      <c r="RCH59" s="3112"/>
      <c r="RCI59" s="3112"/>
      <c r="RCJ59" s="3112"/>
      <c r="RCK59" s="3112"/>
      <c r="RCL59" s="3112"/>
      <c r="RCM59" s="3112"/>
      <c r="RCN59" s="3112"/>
      <c r="RCO59" s="3112"/>
      <c r="RCP59" s="3112"/>
      <c r="RCQ59" s="3112"/>
      <c r="RCR59" s="3112"/>
      <c r="RCS59" s="3112"/>
      <c r="RCT59" s="3112"/>
      <c r="RCU59" s="3112"/>
      <c r="RCV59" s="3112"/>
      <c r="RCW59" s="3112"/>
      <c r="RCX59" s="3112"/>
      <c r="RCY59" s="3112"/>
      <c r="RCZ59" s="3112"/>
      <c r="RDA59" s="3112"/>
      <c r="RDB59" s="3112"/>
      <c r="RDC59" s="3112"/>
      <c r="RDD59" s="3112"/>
      <c r="RDE59" s="3112"/>
      <c r="RDF59" s="3112"/>
      <c r="RDG59" s="3112"/>
      <c r="RDH59" s="3112"/>
      <c r="RDI59" s="3112"/>
      <c r="RDJ59" s="3112"/>
      <c r="RDK59" s="3112"/>
      <c r="RDL59" s="3112"/>
      <c r="RDM59" s="3112"/>
      <c r="RDN59" s="3112"/>
      <c r="RDO59" s="3112"/>
      <c r="RDP59" s="3112"/>
      <c r="RDQ59" s="3112"/>
      <c r="RDR59" s="3112"/>
      <c r="RDS59" s="3112"/>
      <c r="RDT59" s="3112"/>
      <c r="RDU59" s="3112"/>
      <c r="RDV59" s="3112"/>
      <c r="RDW59" s="3112"/>
      <c r="RDX59" s="3112"/>
      <c r="RDY59" s="3112"/>
      <c r="RDZ59" s="3112"/>
      <c r="REA59" s="3112"/>
      <c r="REB59" s="3112"/>
      <c r="REC59" s="3112"/>
      <c r="RED59" s="3112"/>
      <c r="REE59" s="3112"/>
      <c r="REF59" s="3112"/>
      <c r="REG59" s="3112"/>
      <c r="REH59" s="3112"/>
      <c r="REI59" s="3112"/>
      <c r="REJ59" s="3112"/>
      <c r="REK59" s="3112"/>
      <c r="REL59" s="3112"/>
      <c r="REM59" s="3112"/>
      <c r="REN59" s="3112"/>
      <c r="REO59" s="3112"/>
      <c r="REP59" s="3112"/>
      <c r="REQ59" s="3112"/>
      <c r="RER59" s="3112"/>
      <c r="RES59" s="3112"/>
      <c r="RET59" s="3112"/>
      <c r="REU59" s="3112"/>
      <c r="REV59" s="3112"/>
      <c r="REW59" s="3112"/>
      <c r="REX59" s="3112"/>
      <c r="REY59" s="3112"/>
      <c r="REZ59" s="3112"/>
      <c r="RFA59" s="3112"/>
      <c r="RFB59" s="3112"/>
      <c r="RFC59" s="3112"/>
      <c r="RFD59" s="3112"/>
      <c r="RFE59" s="3112"/>
      <c r="RFF59" s="3112"/>
      <c r="RFG59" s="3112"/>
      <c r="RFH59" s="3112"/>
      <c r="RFI59" s="3112"/>
      <c r="RFJ59" s="3112"/>
      <c r="RFK59" s="3112"/>
      <c r="RFL59" s="3112"/>
      <c r="RFM59" s="3112"/>
      <c r="RFN59" s="3112"/>
      <c r="RFO59" s="3112"/>
      <c r="RFP59" s="3112"/>
      <c r="RFQ59" s="3112"/>
      <c r="RFR59" s="3112"/>
      <c r="RFS59" s="3112"/>
      <c r="RFT59" s="3112"/>
      <c r="RFU59" s="3112"/>
      <c r="RFV59" s="3112"/>
      <c r="RFW59" s="3112"/>
      <c r="RFX59" s="3112"/>
      <c r="RFY59" s="3112"/>
      <c r="RFZ59" s="3112"/>
      <c r="RGA59" s="3112"/>
      <c r="RGB59" s="3112"/>
      <c r="RGC59" s="3112"/>
      <c r="RGD59" s="3112"/>
      <c r="RGE59" s="3112"/>
      <c r="RGF59" s="3112"/>
      <c r="RGG59" s="3112"/>
      <c r="RGH59" s="3112"/>
      <c r="RGI59" s="3112"/>
      <c r="RGJ59" s="3112"/>
      <c r="RGK59" s="3112"/>
      <c r="RGL59" s="3112"/>
      <c r="RGM59" s="3112"/>
      <c r="RGN59" s="3112"/>
      <c r="RGO59" s="3112"/>
      <c r="RGP59" s="3112"/>
      <c r="RGQ59" s="3112"/>
      <c r="RGR59" s="3112"/>
      <c r="RGS59" s="3112"/>
      <c r="RGT59" s="3112"/>
      <c r="RGU59" s="3112"/>
      <c r="RGV59" s="3112"/>
      <c r="RGW59" s="3112"/>
      <c r="RGX59" s="3112"/>
      <c r="RGY59" s="3112"/>
      <c r="RGZ59" s="3112"/>
      <c r="RHA59" s="3112"/>
      <c r="RHB59" s="3112"/>
      <c r="RHC59" s="3112"/>
      <c r="RHD59" s="3112"/>
      <c r="RHE59" s="3112"/>
      <c r="RHF59" s="3112"/>
      <c r="RHG59" s="3112"/>
      <c r="RHH59" s="3112"/>
      <c r="RHI59" s="3112"/>
      <c r="RHJ59" s="3112"/>
      <c r="RHK59" s="3112"/>
      <c r="RHL59" s="3112"/>
      <c r="RHM59" s="3112"/>
      <c r="RHN59" s="3112"/>
      <c r="RHO59" s="3112"/>
      <c r="RHP59" s="3112"/>
      <c r="RHQ59" s="3112"/>
      <c r="RHR59" s="3112"/>
      <c r="RHS59" s="3112"/>
      <c r="RHT59" s="3112"/>
      <c r="RHU59" s="3112"/>
      <c r="RHV59" s="3112"/>
      <c r="RHW59" s="3112"/>
      <c r="RHX59" s="3112"/>
      <c r="RHY59" s="3112"/>
      <c r="RHZ59" s="3112"/>
      <c r="RIA59" s="3112"/>
      <c r="RIB59" s="3112"/>
      <c r="RIC59" s="3112"/>
      <c r="RID59" s="3112"/>
      <c r="RIE59" s="3112"/>
      <c r="RIF59" s="3112"/>
      <c r="RIG59" s="3112"/>
      <c r="RIH59" s="3112"/>
      <c r="RII59" s="3112"/>
      <c r="RIJ59" s="3112"/>
      <c r="RIK59" s="3112"/>
      <c r="RIL59" s="3112"/>
      <c r="RIM59" s="3112"/>
      <c r="RIN59" s="3112"/>
      <c r="RIO59" s="3112"/>
      <c r="RIP59" s="3112"/>
      <c r="RIQ59" s="3112"/>
      <c r="RIR59" s="3112"/>
      <c r="RIS59" s="3112"/>
      <c r="RIT59" s="3112"/>
      <c r="RIU59" s="3112"/>
      <c r="RIV59" s="3112"/>
      <c r="RIW59" s="3112"/>
      <c r="RIX59" s="3112"/>
      <c r="RIY59" s="3112"/>
      <c r="RIZ59" s="3112"/>
      <c r="RJA59" s="3112"/>
      <c r="RJB59" s="3112"/>
      <c r="RJC59" s="3112"/>
      <c r="RJD59" s="3112"/>
      <c r="RJE59" s="3112"/>
      <c r="RJF59" s="3112"/>
      <c r="RJG59" s="3112"/>
      <c r="RJH59" s="3112"/>
      <c r="RJI59" s="3112"/>
      <c r="RJJ59" s="3112"/>
      <c r="RJK59" s="3112"/>
      <c r="RJL59" s="3112"/>
      <c r="RJM59" s="3112"/>
      <c r="RJN59" s="3112"/>
      <c r="RJO59" s="3112"/>
      <c r="RJP59" s="3112"/>
      <c r="RJQ59" s="3112"/>
      <c r="RJR59" s="3112"/>
      <c r="RJS59" s="3112"/>
      <c r="RJT59" s="3112"/>
      <c r="RJU59" s="3112"/>
      <c r="RJV59" s="3112"/>
      <c r="RJW59" s="3112"/>
      <c r="RJX59" s="3112"/>
      <c r="RJY59" s="3112"/>
      <c r="RJZ59" s="3112"/>
      <c r="RKA59" s="3112"/>
      <c r="RKB59" s="3112"/>
      <c r="RKC59" s="3112"/>
      <c r="RKD59" s="3112"/>
      <c r="RKE59" s="3112"/>
      <c r="RKF59" s="3112"/>
      <c r="RKG59" s="3112"/>
      <c r="RKH59" s="3112"/>
      <c r="RKI59" s="3112"/>
      <c r="RKJ59" s="3112"/>
      <c r="RKK59" s="3112"/>
      <c r="RKL59" s="3112"/>
      <c r="RKM59" s="3112"/>
      <c r="RKN59" s="3112"/>
      <c r="RKO59" s="3112"/>
      <c r="RKP59" s="3112"/>
      <c r="RKQ59" s="3112"/>
      <c r="RKR59" s="3112"/>
      <c r="RKS59" s="3112"/>
      <c r="RKT59" s="3112"/>
      <c r="RKU59" s="3112"/>
      <c r="RKV59" s="3112"/>
      <c r="RKW59" s="3112"/>
      <c r="RKX59" s="3112"/>
      <c r="RKY59" s="3112"/>
      <c r="RKZ59" s="3112"/>
      <c r="RLA59" s="3112"/>
      <c r="RLB59" s="3112"/>
      <c r="RLC59" s="3112"/>
      <c r="RLD59" s="3112"/>
      <c r="RLE59" s="3112"/>
      <c r="RLF59" s="3112"/>
      <c r="RLG59" s="3112"/>
      <c r="RLH59" s="3112"/>
      <c r="RLI59" s="3112"/>
      <c r="RLJ59" s="3112"/>
      <c r="RLK59" s="3112"/>
      <c r="RLL59" s="3112"/>
      <c r="RLM59" s="3112"/>
      <c r="RLN59" s="3112"/>
      <c r="RLO59" s="3112"/>
      <c r="RLP59" s="3112"/>
      <c r="RLQ59" s="3112"/>
      <c r="RLR59" s="3112"/>
      <c r="RLS59" s="3112"/>
      <c r="RLT59" s="3112"/>
      <c r="RLU59" s="3112"/>
      <c r="RLV59" s="3112"/>
      <c r="RLW59" s="3112"/>
      <c r="RLX59" s="3112"/>
      <c r="RLY59" s="3112"/>
      <c r="RLZ59" s="3112"/>
      <c r="RMA59" s="3112"/>
      <c r="RMB59" s="3112"/>
      <c r="RMC59" s="3112"/>
      <c r="RMD59" s="3112"/>
      <c r="RME59" s="3112"/>
      <c r="RMF59" s="3112"/>
      <c r="RMG59" s="3112"/>
      <c r="RMH59" s="3112"/>
      <c r="RMI59" s="3112"/>
      <c r="RMJ59" s="3112"/>
      <c r="RMK59" s="3112"/>
      <c r="RML59" s="3112"/>
      <c r="RMM59" s="3112"/>
      <c r="RMN59" s="3112"/>
      <c r="RMO59" s="3112"/>
      <c r="RMP59" s="3112"/>
      <c r="RMQ59" s="3112"/>
      <c r="RMR59" s="3112"/>
      <c r="RMS59" s="3112"/>
      <c r="RMT59" s="3112"/>
      <c r="RMU59" s="3112"/>
      <c r="RMV59" s="3112"/>
      <c r="RMW59" s="3112"/>
      <c r="RMX59" s="3112"/>
      <c r="RMY59" s="3112"/>
      <c r="RMZ59" s="3112"/>
      <c r="RNA59" s="3112"/>
      <c r="RNB59" s="3112"/>
      <c r="RNC59" s="3112"/>
      <c r="RND59" s="3112"/>
      <c r="RNE59" s="3112"/>
      <c r="RNF59" s="3112"/>
      <c r="RNG59" s="3112"/>
      <c r="RNH59" s="3112"/>
      <c r="RNI59" s="3112"/>
      <c r="RNJ59" s="3112"/>
      <c r="RNK59" s="3112"/>
      <c r="RNL59" s="3112"/>
      <c r="RNM59" s="3112"/>
      <c r="RNN59" s="3112"/>
      <c r="RNO59" s="3112"/>
      <c r="RNP59" s="3112"/>
      <c r="RNQ59" s="3112"/>
      <c r="RNR59" s="3112"/>
      <c r="RNS59" s="3112"/>
      <c r="RNT59" s="3112"/>
      <c r="RNU59" s="3112"/>
      <c r="RNV59" s="3112"/>
      <c r="RNW59" s="3112"/>
      <c r="RNX59" s="3112"/>
      <c r="RNY59" s="3112"/>
      <c r="RNZ59" s="3112"/>
      <c r="ROA59" s="3112"/>
      <c r="ROB59" s="3112"/>
      <c r="ROC59" s="3112"/>
      <c r="ROD59" s="3112"/>
      <c r="ROE59" s="3112"/>
      <c r="ROF59" s="3112"/>
      <c r="ROG59" s="3112"/>
      <c r="ROH59" s="3112"/>
      <c r="ROI59" s="3112"/>
      <c r="ROJ59" s="3112"/>
      <c r="ROK59" s="3112"/>
      <c r="ROL59" s="3112"/>
      <c r="ROM59" s="3112"/>
      <c r="RON59" s="3112"/>
      <c r="ROO59" s="3112"/>
      <c r="ROP59" s="3112"/>
      <c r="ROQ59" s="3112"/>
      <c r="ROR59" s="3112"/>
      <c r="ROS59" s="3112"/>
      <c r="ROT59" s="3112"/>
      <c r="ROU59" s="3112"/>
      <c r="ROV59" s="3112"/>
      <c r="ROW59" s="3112"/>
      <c r="ROX59" s="3112"/>
      <c r="ROY59" s="3112"/>
      <c r="ROZ59" s="3112"/>
      <c r="RPA59" s="3112"/>
      <c r="RPB59" s="3112"/>
      <c r="RPC59" s="3112"/>
      <c r="RPD59" s="3112"/>
      <c r="RPE59" s="3112"/>
      <c r="RPF59" s="3112"/>
      <c r="RPG59" s="3112"/>
      <c r="RPH59" s="3112"/>
      <c r="RPI59" s="3112"/>
      <c r="RPJ59" s="3112"/>
      <c r="RPK59" s="3112"/>
      <c r="RPL59" s="3112"/>
      <c r="RPM59" s="3112"/>
      <c r="RPN59" s="3112"/>
      <c r="RPO59" s="3112"/>
      <c r="RPP59" s="3112"/>
      <c r="RPQ59" s="3112"/>
      <c r="RPR59" s="3112"/>
      <c r="RPS59" s="3112"/>
      <c r="RPT59" s="3112"/>
      <c r="RPU59" s="3112"/>
      <c r="RPV59" s="3112"/>
      <c r="RPW59" s="3112"/>
      <c r="RPX59" s="3112"/>
      <c r="RPY59" s="3112"/>
      <c r="RPZ59" s="3112"/>
      <c r="RQA59" s="3112"/>
      <c r="RQB59" s="3112"/>
      <c r="RQC59" s="3112"/>
      <c r="RQD59" s="3112"/>
      <c r="RQE59" s="3112"/>
      <c r="RQF59" s="3112"/>
      <c r="RQG59" s="3112"/>
      <c r="RQH59" s="3112"/>
      <c r="RQI59" s="3112"/>
      <c r="RQJ59" s="3112"/>
      <c r="RQK59" s="3112"/>
      <c r="RQL59" s="3112"/>
      <c r="RQM59" s="3112"/>
      <c r="RQN59" s="3112"/>
      <c r="RQO59" s="3112"/>
      <c r="RQP59" s="3112"/>
      <c r="RQQ59" s="3112"/>
      <c r="RQR59" s="3112"/>
      <c r="RQS59" s="3112"/>
      <c r="RQT59" s="3112"/>
      <c r="RQU59" s="3112"/>
      <c r="RQV59" s="3112"/>
      <c r="RQW59" s="3112"/>
      <c r="RQX59" s="3112"/>
      <c r="RQY59" s="3112"/>
      <c r="RQZ59" s="3112"/>
      <c r="RRA59" s="3112"/>
      <c r="RRB59" s="3112"/>
      <c r="RRC59" s="3112"/>
      <c r="RRD59" s="3112"/>
      <c r="RRE59" s="3112"/>
      <c r="RRF59" s="3112"/>
      <c r="RRG59" s="3112"/>
      <c r="RRH59" s="3112"/>
      <c r="RRI59" s="3112"/>
      <c r="RRJ59" s="3112"/>
      <c r="RRK59" s="3112"/>
      <c r="RRL59" s="3112"/>
      <c r="RRM59" s="3112"/>
      <c r="RRN59" s="3112"/>
      <c r="RRO59" s="3112"/>
      <c r="RRP59" s="3112"/>
      <c r="RRQ59" s="3112"/>
      <c r="RRR59" s="3112"/>
      <c r="RRS59" s="3112"/>
      <c r="RRT59" s="3112"/>
      <c r="RRU59" s="3112"/>
      <c r="RRV59" s="3112"/>
      <c r="RRW59" s="3112"/>
      <c r="RRX59" s="3112"/>
      <c r="RRY59" s="3112"/>
      <c r="RRZ59" s="3112"/>
      <c r="RSA59" s="3112"/>
      <c r="RSB59" s="3112"/>
      <c r="RSC59" s="3112"/>
      <c r="RSD59" s="3112"/>
      <c r="RSE59" s="3112"/>
      <c r="RSF59" s="3112"/>
      <c r="RSG59" s="3112"/>
      <c r="RSH59" s="3112"/>
      <c r="RSI59" s="3112"/>
      <c r="RSJ59" s="3112"/>
      <c r="RSK59" s="3112"/>
      <c r="RSL59" s="3112"/>
      <c r="RSM59" s="3112"/>
      <c r="RSN59" s="3112"/>
      <c r="RSO59" s="3112"/>
      <c r="RSP59" s="3112"/>
      <c r="RSQ59" s="3112"/>
      <c r="RSR59" s="3112"/>
      <c r="RSS59" s="3112"/>
      <c r="RST59" s="3112"/>
      <c r="RSU59" s="3112"/>
      <c r="RSV59" s="3112"/>
      <c r="RSW59" s="3112"/>
      <c r="RSX59" s="3112"/>
      <c r="RSY59" s="3112"/>
      <c r="RSZ59" s="3112"/>
      <c r="RTA59" s="3112"/>
      <c r="RTB59" s="3112"/>
      <c r="RTC59" s="3112"/>
      <c r="RTD59" s="3112"/>
      <c r="RTE59" s="3112"/>
      <c r="RTF59" s="3112"/>
      <c r="RTG59" s="3112"/>
      <c r="RTH59" s="3112"/>
      <c r="RTI59" s="3112"/>
      <c r="RTJ59" s="3112"/>
      <c r="RTK59" s="3112"/>
      <c r="RTL59" s="3112"/>
      <c r="RTM59" s="3112"/>
      <c r="RTN59" s="3112"/>
      <c r="RTO59" s="3112"/>
      <c r="RTP59" s="3112"/>
      <c r="RTQ59" s="3112"/>
      <c r="RTR59" s="3112"/>
      <c r="RTS59" s="3112"/>
      <c r="RTT59" s="3112"/>
      <c r="RTU59" s="3112"/>
      <c r="RTV59" s="3112"/>
      <c r="RTW59" s="3112"/>
      <c r="RTX59" s="3112"/>
      <c r="RTY59" s="3112"/>
      <c r="RTZ59" s="3112"/>
      <c r="RUA59" s="3112"/>
      <c r="RUB59" s="3112"/>
      <c r="RUC59" s="3112"/>
      <c r="RUD59" s="3112"/>
      <c r="RUE59" s="3112"/>
      <c r="RUF59" s="3112"/>
      <c r="RUG59" s="3112"/>
      <c r="RUH59" s="3112"/>
      <c r="RUI59" s="3112"/>
      <c r="RUJ59" s="3112"/>
      <c r="RUK59" s="3112"/>
      <c r="RUL59" s="3112"/>
      <c r="RUM59" s="3112"/>
      <c r="RUN59" s="3112"/>
      <c r="RUO59" s="3112"/>
      <c r="RUP59" s="3112"/>
      <c r="RUQ59" s="3112"/>
      <c r="RUR59" s="3112"/>
      <c r="RUS59" s="3112"/>
      <c r="RUT59" s="3112"/>
      <c r="RUU59" s="3112"/>
      <c r="RUV59" s="3112"/>
      <c r="RUW59" s="3112"/>
      <c r="RUX59" s="3112"/>
      <c r="RUY59" s="3112"/>
      <c r="RUZ59" s="3112"/>
      <c r="RVA59" s="3112"/>
      <c r="RVB59" s="3112"/>
      <c r="RVC59" s="3112"/>
      <c r="RVD59" s="3112"/>
      <c r="RVE59" s="3112"/>
      <c r="RVF59" s="3112"/>
      <c r="RVG59" s="3112"/>
      <c r="RVH59" s="3112"/>
      <c r="RVI59" s="3112"/>
      <c r="RVJ59" s="3112"/>
      <c r="RVK59" s="3112"/>
      <c r="RVL59" s="3112"/>
      <c r="RVM59" s="3112"/>
      <c r="RVN59" s="3112"/>
      <c r="RVO59" s="3112"/>
      <c r="RVP59" s="3112"/>
      <c r="RVQ59" s="3112"/>
      <c r="RVR59" s="3112"/>
      <c r="RVS59" s="3112"/>
      <c r="RVT59" s="3112"/>
      <c r="RVU59" s="3112"/>
      <c r="RVV59" s="3112"/>
      <c r="RVW59" s="3112"/>
      <c r="RVX59" s="3112"/>
      <c r="RVY59" s="3112"/>
      <c r="RVZ59" s="3112"/>
      <c r="RWA59" s="3112"/>
      <c r="RWB59" s="3112"/>
      <c r="RWC59" s="3112"/>
      <c r="RWD59" s="3112"/>
      <c r="RWE59" s="3112"/>
      <c r="RWF59" s="3112"/>
      <c r="RWG59" s="3112"/>
      <c r="RWH59" s="3112"/>
      <c r="RWI59" s="3112"/>
      <c r="RWJ59" s="3112"/>
      <c r="RWK59" s="3112"/>
      <c r="RWL59" s="3112"/>
      <c r="RWM59" s="3112"/>
      <c r="RWN59" s="3112"/>
      <c r="RWO59" s="3112"/>
      <c r="RWP59" s="3112"/>
      <c r="RWQ59" s="3112"/>
      <c r="RWR59" s="3112"/>
      <c r="RWS59" s="3112"/>
      <c r="RWT59" s="3112"/>
      <c r="RWU59" s="3112"/>
      <c r="RWV59" s="3112"/>
      <c r="RWW59" s="3112"/>
      <c r="RWX59" s="3112"/>
      <c r="RWY59" s="3112"/>
      <c r="RWZ59" s="3112"/>
      <c r="RXA59" s="3112"/>
      <c r="RXB59" s="3112"/>
      <c r="RXC59" s="3112"/>
      <c r="RXD59" s="3112"/>
      <c r="RXE59" s="3112"/>
      <c r="RXF59" s="3112"/>
      <c r="RXG59" s="3112"/>
      <c r="RXH59" s="3112"/>
      <c r="RXI59" s="3112"/>
      <c r="RXJ59" s="3112"/>
      <c r="RXK59" s="3112"/>
      <c r="RXL59" s="3112"/>
      <c r="RXM59" s="3112"/>
      <c r="RXN59" s="3112"/>
      <c r="RXO59" s="3112"/>
      <c r="RXP59" s="3112"/>
      <c r="RXQ59" s="3112"/>
      <c r="RXR59" s="3112"/>
      <c r="RXS59" s="3112"/>
      <c r="RXT59" s="3112"/>
      <c r="RXU59" s="3112"/>
      <c r="RXV59" s="3112"/>
      <c r="RXW59" s="3112"/>
      <c r="RXX59" s="3112"/>
      <c r="RXY59" s="3112"/>
      <c r="RXZ59" s="3112"/>
      <c r="RYA59" s="3112"/>
      <c r="RYB59" s="3112"/>
      <c r="RYC59" s="3112"/>
      <c r="RYD59" s="3112"/>
      <c r="RYE59" s="3112"/>
      <c r="RYF59" s="3112"/>
      <c r="RYG59" s="3112"/>
      <c r="RYH59" s="3112"/>
      <c r="RYI59" s="3112"/>
      <c r="RYJ59" s="3112"/>
      <c r="RYK59" s="3112"/>
      <c r="RYL59" s="3112"/>
      <c r="RYM59" s="3112"/>
      <c r="RYN59" s="3112"/>
      <c r="RYO59" s="3112"/>
      <c r="RYP59" s="3112"/>
      <c r="RYQ59" s="3112"/>
      <c r="RYR59" s="3112"/>
      <c r="RYS59" s="3112"/>
      <c r="RYT59" s="3112"/>
      <c r="RYU59" s="3112"/>
      <c r="RYV59" s="3112"/>
      <c r="RYW59" s="3112"/>
      <c r="RYX59" s="3112"/>
      <c r="RYY59" s="3112"/>
      <c r="RYZ59" s="3112"/>
      <c r="RZA59" s="3112"/>
      <c r="RZB59" s="3112"/>
      <c r="RZC59" s="3112"/>
      <c r="RZD59" s="3112"/>
      <c r="RZE59" s="3112"/>
      <c r="RZF59" s="3112"/>
      <c r="RZG59" s="3112"/>
      <c r="RZH59" s="3112"/>
      <c r="RZI59" s="3112"/>
      <c r="RZJ59" s="3112"/>
      <c r="RZK59" s="3112"/>
      <c r="RZL59" s="3112"/>
      <c r="RZM59" s="3112"/>
      <c r="RZN59" s="3112"/>
      <c r="RZO59" s="3112"/>
      <c r="RZP59" s="3112"/>
      <c r="RZQ59" s="3112"/>
      <c r="RZR59" s="3112"/>
      <c r="RZS59" s="3112"/>
      <c r="RZT59" s="3112"/>
      <c r="RZU59" s="3112"/>
      <c r="RZV59" s="3112"/>
      <c r="RZW59" s="3112"/>
      <c r="RZX59" s="3112"/>
      <c r="RZY59" s="3112"/>
      <c r="RZZ59" s="3112"/>
      <c r="SAA59" s="3112"/>
      <c r="SAB59" s="3112"/>
      <c r="SAC59" s="3112"/>
      <c r="SAD59" s="3112"/>
      <c r="SAE59" s="3112"/>
      <c r="SAF59" s="3112"/>
      <c r="SAG59" s="3112"/>
      <c r="SAH59" s="3112"/>
      <c r="SAI59" s="3112"/>
      <c r="SAJ59" s="3112"/>
      <c r="SAK59" s="3112"/>
      <c r="SAL59" s="3112"/>
      <c r="SAM59" s="3112"/>
      <c r="SAN59" s="3112"/>
      <c r="SAO59" s="3112"/>
      <c r="SAP59" s="3112"/>
      <c r="SAQ59" s="3112"/>
      <c r="SAR59" s="3112"/>
      <c r="SAS59" s="3112"/>
      <c r="SAT59" s="3112"/>
      <c r="SAU59" s="3112"/>
      <c r="SAV59" s="3112"/>
      <c r="SAW59" s="3112"/>
      <c r="SAX59" s="3112"/>
      <c r="SAY59" s="3112"/>
      <c r="SAZ59" s="3112"/>
      <c r="SBA59" s="3112"/>
      <c r="SBB59" s="3112"/>
      <c r="SBC59" s="3112"/>
      <c r="SBD59" s="3112"/>
      <c r="SBE59" s="3112"/>
      <c r="SBF59" s="3112"/>
      <c r="SBG59" s="3112"/>
      <c r="SBH59" s="3112"/>
      <c r="SBI59" s="3112"/>
      <c r="SBJ59" s="3112"/>
      <c r="SBK59" s="3112"/>
      <c r="SBL59" s="3112"/>
      <c r="SBM59" s="3112"/>
      <c r="SBN59" s="3112"/>
      <c r="SBO59" s="3112"/>
      <c r="SBP59" s="3112"/>
      <c r="SBQ59" s="3112"/>
      <c r="SBR59" s="3112"/>
      <c r="SBS59" s="3112"/>
      <c r="SBT59" s="3112"/>
      <c r="SBU59" s="3112"/>
      <c r="SBV59" s="3112"/>
      <c r="SBW59" s="3112"/>
      <c r="SBX59" s="3112"/>
      <c r="SBY59" s="3112"/>
      <c r="SBZ59" s="3112"/>
      <c r="SCA59" s="3112"/>
      <c r="SCB59" s="3112"/>
      <c r="SCC59" s="3112"/>
      <c r="SCD59" s="3112"/>
      <c r="SCE59" s="3112"/>
      <c r="SCF59" s="3112"/>
      <c r="SCG59" s="3112"/>
      <c r="SCH59" s="3112"/>
      <c r="SCI59" s="3112"/>
      <c r="SCJ59" s="3112"/>
      <c r="SCK59" s="3112"/>
      <c r="SCL59" s="3112"/>
      <c r="SCM59" s="3112"/>
      <c r="SCN59" s="3112"/>
      <c r="SCO59" s="3112"/>
      <c r="SCP59" s="3112"/>
      <c r="SCQ59" s="3112"/>
      <c r="SCR59" s="3112"/>
      <c r="SCS59" s="3112"/>
      <c r="SCT59" s="3112"/>
      <c r="SCU59" s="3112"/>
      <c r="SCV59" s="3112"/>
      <c r="SCW59" s="3112"/>
      <c r="SCX59" s="3112"/>
      <c r="SCY59" s="3112"/>
      <c r="SCZ59" s="3112"/>
      <c r="SDA59" s="3112"/>
      <c r="SDB59" s="3112"/>
      <c r="SDC59" s="3112"/>
      <c r="SDD59" s="3112"/>
      <c r="SDE59" s="3112"/>
      <c r="SDF59" s="3112"/>
      <c r="SDG59" s="3112"/>
      <c r="SDH59" s="3112"/>
      <c r="SDI59" s="3112"/>
      <c r="SDJ59" s="3112"/>
      <c r="SDK59" s="3112"/>
      <c r="SDL59" s="3112"/>
      <c r="SDM59" s="3112"/>
      <c r="SDN59" s="3112"/>
      <c r="SDO59" s="3112"/>
      <c r="SDP59" s="3112"/>
      <c r="SDQ59" s="3112"/>
      <c r="SDR59" s="3112"/>
      <c r="SDS59" s="3112"/>
      <c r="SDT59" s="3112"/>
      <c r="SDU59" s="3112"/>
      <c r="SDV59" s="3112"/>
      <c r="SDW59" s="3112"/>
      <c r="SDX59" s="3112"/>
      <c r="SDY59" s="3112"/>
      <c r="SDZ59" s="3112"/>
      <c r="SEA59" s="3112"/>
      <c r="SEB59" s="3112"/>
      <c r="SEC59" s="3112"/>
      <c r="SED59" s="3112"/>
      <c r="SEE59" s="3112"/>
      <c r="SEF59" s="3112"/>
      <c r="SEG59" s="3112"/>
      <c r="SEH59" s="3112"/>
      <c r="SEI59" s="3112"/>
      <c r="SEJ59" s="3112"/>
      <c r="SEK59" s="3112"/>
      <c r="SEL59" s="3112"/>
      <c r="SEM59" s="3112"/>
      <c r="SEN59" s="3112"/>
      <c r="SEO59" s="3112"/>
      <c r="SEP59" s="3112"/>
      <c r="SEQ59" s="3112"/>
      <c r="SER59" s="3112"/>
      <c r="SES59" s="3112"/>
      <c r="SET59" s="3112"/>
      <c r="SEU59" s="3112"/>
      <c r="SEV59" s="3112"/>
      <c r="SEW59" s="3112"/>
      <c r="SEX59" s="3112"/>
      <c r="SEY59" s="3112"/>
      <c r="SEZ59" s="3112"/>
      <c r="SFA59" s="3112"/>
      <c r="SFB59" s="3112"/>
      <c r="SFC59" s="3112"/>
      <c r="SFD59" s="3112"/>
      <c r="SFE59" s="3112"/>
      <c r="SFF59" s="3112"/>
      <c r="SFG59" s="3112"/>
      <c r="SFH59" s="3112"/>
      <c r="SFI59" s="3112"/>
      <c r="SFJ59" s="3112"/>
      <c r="SFK59" s="3112"/>
      <c r="SFL59" s="3112"/>
      <c r="SFM59" s="3112"/>
      <c r="SFN59" s="3112"/>
      <c r="SFO59" s="3112"/>
      <c r="SFP59" s="3112"/>
      <c r="SFQ59" s="3112"/>
      <c r="SFR59" s="3112"/>
      <c r="SFS59" s="3112"/>
      <c r="SFT59" s="3112"/>
      <c r="SFU59" s="3112"/>
      <c r="SFV59" s="3112"/>
      <c r="SFW59" s="3112"/>
      <c r="SFX59" s="3112"/>
      <c r="SFY59" s="3112"/>
      <c r="SFZ59" s="3112"/>
      <c r="SGA59" s="3112"/>
      <c r="SGB59" s="3112"/>
      <c r="SGC59" s="3112"/>
      <c r="SGD59" s="3112"/>
      <c r="SGE59" s="3112"/>
      <c r="SGF59" s="3112"/>
      <c r="SGG59" s="3112"/>
      <c r="SGH59" s="3112"/>
      <c r="SGI59" s="3112"/>
      <c r="SGJ59" s="3112"/>
      <c r="SGK59" s="3112"/>
      <c r="SGL59" s="3112"/>
      <c r="SGM59" s="3112"/>
      <c r="SGN59" s="3112"/>
      <c r="SGO59" s="3112"/>
      <c r="SGP59" s="3112"/>
      <c r="SGQ59" s="3112"/>
      <c r="SGR59" s="3112"/>
      <c r="SGS59" s="3112"/>
      <c r="SGT59" s="3112"/>
      <c r="SGU59" s="3112"/>
      <c r="SGV59" s="3112"/>
      <c r="SGW59" s="3112"/>
      <c r="SGX59" s="3112"/>
      <c r="SGY59" s="3112"/>
      <c r="SGZ59" s="3112"/>
      <c r="SHA59" s="3112"/>
      <c r="SHB59" s="3112"/>
      <c r="SHC59" s="3112"/>
      <c r="SHD59" s="3112"/>
      <c r="SHE59" s="3112"/>
      <c r="SHF59" s="3112"/>
      <c r="SHG59" s="3112"/>
      <c r="SHH59" s="3112"/>
      <c r="SHI59" s="3112"/>
      <c r="SHJ59" s="3112"/>
      <c r="SHK59" s="3112"/>
      <c r="SHL59" s="3112"/>
      <c r="SHM59" s="3112"/>
      <c r="SHN59" s="3112"/>
      <c r="SHO59" s="3112"/>
      <c r="SHP59" s="3112"/>
      <c r="SHQ59" s="3112"/>
      <c r="SHR59" s="3112"/>
      <c r="SHS59" s="3112"/>
      <c r="SHT59" s="3112"/>
      <c r="SHU59" s="3112"/>
      <c r="SHV59" s="3112"/>
      <c r="SHW59" s="3112"/>
      <c r="SHX59" s="3112"/>
      <c r="SHY59" s="3112"/>
      <c r="SHZ59" s="3112"/>
      <c r="SIA59" s="3112"/>
      <c r="SIB59" s="3112"/>
      <c r="SIC59" s="3112"/>
      <c r="SID59" s="3112"/>
      <c r="SIE59" s="3112"/>
      <c r="SIF59" s="3112"/>
      <c r="SIG59" s="3112"/>
      <c r="SIH59" s="3112"/>
      <c r="SII59" s="3112"/>
      <c r="SIJ59" s="3112"/>
      <c r="SIK59" s="3112"/>
      <c r="SIL59" s="3112"/>
      <c r="SIM59" s="3112"/>
      <c r="SIN59" s="3112"/>
      <c r="SIO59" s="3112"/>
      <c r="SIP59" s="3112"/>
      <c r="SIQ59" s="3112"/>
      <c r="SIR59" s="3112"/>
      <c r="SIS59" s="3112"/>
      <c r="SIT59" s="3112"/>
      <c r="SIU59" s="3112"/>
      <c r="SIV59" s="3112"/>
      <c r="SIW59" s="3112"/>
      <c r="SIX59" s="3112"/>
      <c r="SIY59" s="3112"/>
      <c r="SIZ59" s="3112"/>
      <c r="SJA59" s="3112"/>
      <c r="SJB59" s="3112"/>
      <c r="SJC59" s="3112"/>
      <c r="SJD59" s="3112"/>
      <c r="SJE59" s="3112"/>
      <c r="SJF59" s="3112"/>
      <c r="SJG59" s="3112"/>
      <c r="SJH59" s="3112"/>
      <c r="SJI59" s="3112"/>
      <c r="SJJ59" s="3112"/>
      <c r="SJK59" s="3112"/>
      <c r="SJL59" s="3112"/>
      <c r="SJM59" s="3112"/>
      <c r="SJN59" s="3112"/>
      <c r="SJO59" s="3112"/>
      <c r="SJP59" s="3112"/>
      <c r="SJQ59" s="3112"/>
      <c r="SJR59" s="3112"/>
      <c r="SJS59" s="3112"/>
      <c r="SJT59" s="3112"/>
      <c r="SJU59" s="3112"/>
      <c r="SJV59" s="3112"/>
      <c r="SJW59" s="3112"/>
      <c r="SJX59" s="3112"/>
      <c r="SJY59" s="3112"/>
      <c r="SJZ59" s="3112"/>
      <c r="SKA59" s="3112"/>
      <c r="SKB59" s="3112"/>
      <c r="SKC59" s="3112"/>
      <c r="SKD59" s="3112"/>
      <c r="SKE59" s="3112"/>
      <c r="SKF59" s="3112"/>
      <c r="SKG59" s="3112"/>
      <c r="SKH59" s="3112"/>
      <c r="SKI59" s="3112"/>
      <c r="SKJ59" s="3112"/>
      <c r="SKK59" s="3112"/>
      <c r="SKL59" s="3112"/>
      <c r="SKM59" s="3112"/>
      <c r="SKN59" s="3112"/>
      <c r="SKO59" s="3112"/>
      <c r="SKP59" s="3112"/>
      <c r="SKQ59" s="3112"/>
      <c r="SKR59" s="3112"/>
      <c r="SKS59" s="3112"/>
      <c r="SKT59" s="3112"/>
      <c r="SKU59" s="3112"/>
      <c r="SKV59" s="3112"/>
      <c r="SKW59" s="3112"/>
      <c r="SKX59" s="3112"/>
      <c r="SKY59" s="3112"/>
      <c r="SKZ59" s="3112"/>
      <c r="SLA59" s="3112"/>
      <c r="SLB59" s="3112"/>
      <c r="SLC59" s="3112"/>
      <c r="SLD59" s="3112"/>
      <c r="SLE59" s="3112"/>
      <c r="SLF59" s="3112"/>
      <c r="SLG59" s="3112"/>
      <c r="SLH59" s="3112"/>
      <c r="SLI59" s="3112"/>
      <c r="SLJ59" s="3112"/>
      <c r="SLK59" s="3112"/>
      <c r="SLL59" s="3112"/>
      <c r="SLM59" s="3112"/>
      <c r="SLN59" s="3112"/>
      <c r="SLO59" s="3112"/>
      <c r="SLP59" s="3112"/>
      <c r="SLQ59" s="3112"/>
      <c r="SLR59" s="3112"/>
      <c r="SLS59" s="3112"/>
      <c r="SLT59" s="3112"/>
      <c r="SLU59" s="3112"/>
      <c r="SLV59" s="3112"/>
      <c r="SLW59" s="3112"/>
      <c r="SLX59" s="3112"/>
      <c r="SLY59" s="3112"/>
      <c r="SLZ59" s="3112"/>
      <c r="SMA59" s="3112"/>
      <c r="SMB59" s="3112"/>
      <c r="SMC59" s="3112"/>
      <c r="SMD59" s="3112"/>
      <c r="SME59" s="3112"/>
      <c r="SMF59" s="3112"/>
      <c r="SMG59" s="3112"/>
      <c r="SMH59" s="3112"/>
      <c r="SMI59" s="3112"/>
      <c r="SMJ59" s="3112"/>
      <c r="SMK59" s="3112"/>
      <c r="SML59" s="3112"/>
      <c r="SMM59" s="3112"/>
      <c r="SMN59" s="3112"/>
      <c r="SMO59" s="3112"/>
      <c r="SMP59" s="3112"/>
      <c r="SMQ59" s="3112"/>
      <c r="SMR59" s="3112"/>
      <c r="SMS59" s="3112"/>
      <c r="SMT59" s="3112"/>
      <c r="SMU59" s="3112"/>
      <c r="SMV59" s="3112"/>
      <c r="SMW59" s="3112"/>
      <c r="SMX59" s="3112"/>
      <c r="SMY59" s="3112"/>
      <c r="SMZ59" s="3112"/>
      <c r="SNA59" s="3112"/>
      <c r="SNB59" s="3112"/>
      <c r="SNC59" s="3112"/>
      <c r="SND59" s="3112"/>
      <c r="SNE59" s="3112"/>
      <c r="SNF59" s="3112"/>
      <c r="SNG59" s="3112"/>
      <c r="SNH59" s="3112"/>
      <c r="SNI59" s="3112"/>
      <c r="SNJ59" s="3112"/>
      <c r="SNK59" s="3112"/>
      <c r="SNL59" s="3112"/>
      <c r="SNM59" s="3112"/>
      <c r="SNN59" s="3112"/>
      <c r="SNO59" s="3112"/>
      <c r="SNP59" s="3112"/>
      <c r="SNQ59" s="3112"/>
      <c r="SNR59" s="3112"/>
      <c r="SNS59" s="3112"/>
      <c r="SNT59" s="3112"/>
      <c r="SNU59" s="3112"/>
      <c r="SNV59" s="3112"/>
      <c r="SNW59" s="3112"/>
      <c r="SNX59" s="3112"/>
      <c r="SNY59" s="3112"/>
      <c r="SNZ59" s="3112"/>
      <c r="SOA59" s="3112"/>
      <c r="SOB59" s="3112"/>
      <c r="SOC59" s="3112"/>
      <c r="SOD59" s="3112"/>
      <c r="SOE59" s="3112"/>
      <c r="SOF59" s="3112"/>
      <c r="SOG59" s="3112"/>
      <c r="SOH59" s="3112"/>
      <c r="SOI59" s="3112"/>
      <c r="SOJ59" s="3112"/>
      <c r="SOK59" s="3112"/>
      <c r="SOL59" s="3112"/>
      <c r="SOM59" s="3112"/>
      <c r="SON59" s="3112"/>
      <c r="SOO59" s="3112"/>
      <c r="SOP59" s="3112"/>
      <c r="SOQ59" s="3112"/>
      <c r="SOR59" s="3112"/>
      <c r="SOS59" s="3112"/>
      <c r="SOT59" s="3112"/>
      <c r="SOU59" s="3112"/>
      <c r="SOV59" s="3112"/>
      <c r="SOW59" s="3112"/>
      <c r="SOX59" s="3112"/>
      <c r="SOY59" s="3112"/>
      <c r="SOZ59" s="3112"/>
      <c r="SPA59" s="3112"/>
      <c r="SPB59" s="3112"/>
      <c r="SPC59" s="3112"/>
      <c r="SPD59" s="3112"/>
      <c r="SPE59" s="3112"/>
      <c r="SPF59" s="3112"/>
      <c r="SPG59" s="3112"/>
      <c r="SPH59" s="3112"/>
      <c r="SPI59" s="3112"/>
      <c r="SPJ59" s="3112"/>
      <c r="SPK59" s="3112"/>
      <c r="SPL59" s="3112"/>
      <c r="SPM59" s="3112"/>
      <c r="SPN59" s="3112"/>
      <c r="SPO59" s="3112"/>
      <c r="SPP59" s="3112"/>
      <c r="SPQ59" s="3112"/>
      <c r="SPR59" s="3112"/>
      <c r="SPS59" s="3112"/>
      <c r="SPT59" s="3112"/>
      <c r="SPU59" s="3112"/>
      <c r="SPV59" s="3112"/>
      <c r="SPW59" s="3112"/>
      <c r="SPX59" s="3112"/>
      <c r="SPY59" s="3112"/>
      <c r="SPZ59" s="3112"/>
      <c r="SQA59" s="3112"/>
      <c r="SQB59" s="3112"/>
      <c r="SQC59" s="3112"/>
      <c r="SQD59" s="3112"/>
      <c r="SQE59" s="3112"/>
      <c r="SQF59" s="3112"/>
      <c r="SQG59" s="3112"/>
      <c r="SQH59" s="3112"/>
      <c r="SQI59" s="3112"/>
      <c r="SQJ59" s="3112"/>
      <c r="SQK59" s="3112"/>
      <c r="SQL59" s="3112"/>
      <c r="SQM59" s="3112"/>
      <c r="SQN59" s="3112"/>
      <c r="SQO59" s="3112"/>
      <c r="SQP59" s="3112"/>
      <c r="SQQ59" s="3112"/>
      <c r="SQR59" s="3112"/>
      <c r="SQS59" s="3112"/>
      <c r="SQT59" s="3112"/>
      <c r="SQU59" s="3112"/>
      <c r="SQV59" s="3112"/>
      <c r="SQW59" s="3112"/>
      <c r="SQX59" s="3112"/>
      <c r="SQY59" s="3112"/>
      <c r="SQZ59" s="3112"/>
      <c r="SRA59" s="3112"/>
      <c r="SRB59" s="3112"/>
      <c r="SRC59" s="3112"/>
      <c r="SRD59" s="3112"/>
      <c r="SRE59" s="3112"/>
      <c r="SRF59" s="3112"/>
      <c r="SRG59" s="3112"/>
      <c r="SRH59" s="3112"/>
      <c r="SRI59" s="3112"/>
      <c r="SRJ59" s="3112"/>
      <c r="SRK59" s="3112"/>
      <c r="SRL59" s="3112"/>
      <c r="SRM59" s="3112"/>
      <c r="SRN59" s="3112"/>
      <c r="SRO59" s="3112"/>
      <c r="SRP59" s="3112"/>
      <c r="SRQ59" s="3112"/>
      <c r="SRR59" s="3112"/>
      <c r="SRS59" s="3112"/>
      <c r="SRT59" s="3112"/>
      <c r="SRU59" s="3112"/>
      <c r="SRV59" s="3112"/>
      <c r="SRW59" s="3112"/>
      <c r="SRX59" s="3112"/>
      <c r="SRY59" s="3112"/>
      <c r="SRZ59" s="3112"/>
      <c r="SSA59" s="3112"/>
      <c r="SSB59" s="3112"/>
      <c r="SSC59" s="3112"/>
      <c r="SSD59" s="3112"/>
      <c r="SSE59" s="3112"/>
      <c r="SSF59" s="3112"/>
      <c r="SSG59" s="3112"/>
      <c r="SSH59" s="3112"/>
      <c r="SSI59" s="3112"/>
      <c r="SSJ59" s="3112"/>
      <c r="SSK59" s="3112"/>
      <c r="SSL59" s="3112"/>
      <c r="SSM59" s="3112"/>
      <c r="SSN59" s="3112"/>
      <c r="SSO59" s="3112"/>
      <c r="SSP59" s="3112"/>
      <c r="SSQ59" s="3112"/>
      <c r="SSR59" s="3112"/>
      <c r="SSS59" s="3112"/>
      <c r="SST59" s="3112"/>
      <c r="SSU59" s="3112"/>
      <c r="SSV59" s="3112"/>
      <c r="SSW59" s="3112"/>
      <c r="SSX59" s="3112"/>
      <c r="SSY59" s="3112"/>
      <c r="SSZ59" s="3112"/>
      <c r="STA59" s="3112"/>
      <c r="STB59" s="3112"/>
      <c r="STC59" s="3112"/>
      <c r="STD59" s="3112"/>
      <c r="STE59" s="3112"/>
      <c r="STF59" s="3112"/>
      <c r="STG59" s="3112"/>
      <c r="STH59" s="3112"/>
      <c r="STI59" s="3112"/>
      <c r="STJ59" s="3112"/>
      <c r="STK59" s="3112"/>
      <c r="STL59" s="3112"/>
      <c r="STM59" s="3112"/>
      <c r="STN59" s="3112"/>
      <c r="STO59" s="3112"/>
      <c r="STP59" s="3112"/>
      <c r="STQ59" s="3112"/>
      <c r="STR59" s="3112"/>
      <c r="STS59" s="3112"/>
      <c r="STT59" s="3112"/>
      <c r="STU59" s="3112"/>
      <c r="STV59" s="3112"/>
      <c r="STW59" s="3112"/>
      <c r="STX59" s="3112"/>
      <c r="STY59" s="3112"/>
      <c r="STZ59" s="3112"/>
      <c r="SUA59" s="3112"/>
      <c r="SUB59" s="3112"/>
      <c r="SUC59" s="3112"/>
      <c r="SUD59" s="3112"/>
      <c r="SUE59" s="3112"/>
      <c r="SUF59" s="3112"/>
      <c r="SUG59" s="3112"/>
      <c r="SUH59" s="3112"/>
      <c r="SUI59" s="3112"/>
      <c r="SUJ59" s="3112"/>
      <c r="SUK59" s="3112"/>
      <c r="SUL59" s="3112"/>
      <c r="SUM59" s="3112"/>
      <c r="SUN59" s="3112"/>
      <c r="SUO59" s="3112"/>
      <c r="SUP59" s="3112"/>
      <c r="SUQ59" s="3112"/>
      <c r="SUR59" s="3112"/>
      <c r="SUS59" s="3112"/>
      <c r="SUT59" s="3112"/>
      <c r="SUU59" s="3112"/>
      <c r="SUV59" s="3112"/>
      <c r="SUW59" s="3112"/>
      <c r="SUX59" s="3112"/>
      <c r="SUY59" s="3112"/>
      <c r="SUZ59" s="3112"/>
      <c r="SVA59" s="3112"/>
      <c r="SVB59" s="3112"/>
      <c r="SVC59" s="3112"/>
      <c r="SVD59" s="3112"/>
      <c r="SVE59" s="3112"/>
      <c r="SVF59" s="3112"/>
      <c r="SVG59" s="3112"/>
      <c r="SVH59" s="3112"/>
      <c r="SVI59" s="3112"/>
      <c r="SVJ59" s="3112"/>
      <c r="SVK59" s="3112"/>
      <c r="SVL59" s="3112"/>
      <c r="SVM59" s="3112"/>
      <c r="SVN59" s="3112"/>
      <c r="SVO59" s="3112"/>
      <c r="SVP59" s="3112"/>
      <c r="SVQ59" s="3112"/>
      <c r="SVR59" s="3112"/>
      <c r="SVS59" s="3112"/>
      <c r="SVT59" s="3112"/>
      <c r="SVU59" s="3112"/>
      <c r="SVV59" s="3112"/>
      <c r="SVW59" s="3112"/>
      <c r="SVX59" s="3112"/>
      <c r="SVY59" s="3112"/>
      <c r="SVZ59" s="3112"/>
      <c r="SWA59" s="3112"/>
      <c r="SWB59" s="3112"/>
      <c r="SWC59" s="3112"/>
      <c r="SWD59" s="3112"/>
      <c r="SWE59" s="3112"/>
      <c r="SWF59" s="3112"/>
      <c r="SWG59" s="3112"/>
      <c r="SWH59" s="3112"/>
      <c r="SWI59" s="3112"/>
      <c r="SWJ59" s="3112"/>
      <c r="SWK59" s="3112"/>
      <c r="SWL59" s="3112"/>
      <c r="SWM59" s="3112"/>
      <c r="SWN59" s="3112"/>
      <c r="SWO59" s="3112"/>
      <c r="SWP59" s="3112"/>
      <c r="SWQ59" s="3112"/>
      <c r="SWR59" s="3112"/>
      <c r="SWS59" s="3112"/>
      <c r="SWT59" s="3112"/>
      <c r="SWU59" s="3112"/>
      <c r="SWV59" s="3112"/>
      <c r="SWW59" s="3112"/>
      <c r="SWX59" s="3112"/>
      <c r="SWY59" s="3112"/>
      <c r="SWZ59" s="3112"/>
      <c r="SXA59" s="3112"/>
      <c r="SXB59" s="3112"/>
      <c r="SXC59" s="3112"/>
      <c r="SXD59" s="3112"/>
      <c r="SXE59" s="3112"/>
      <c r="SXF59" s="3112"/>
      <c r="SXG59" s="3112"/>
      <c r="SXH59" s="3112"/>
      <c r="SXI59" s="3112"/>
      <c r="SXJ59" s="3112"/>
      <c r="SXK59" s="3112"/>
      <c r="SXL59" s="3112"/>
      <c r="SXM59" s="3112"/>
      <c r="SXN59" s="3112"/>
      <c r="SXO59" s="3112"/>
      <c r="SXP59" s="3112"/>
      <c r="SXQ59" s="3112"/>
      <c r="SXR59" s="3112"/>
      <c r="SXS59" s="3112"/>
      <c r="SXT59" s="3112"/>
      <c r="SXU59" s="3112"/>
      <c r="SXV59" s="3112"/>
      <c r="SXW59" s="3112"/>
      <c r="SXX59" s="3112"/>
      <c r="SXY59" s="3112"/>
      <c r="SXZ59" s="3112"/>
      <c r="SYA59" s="3112"/>
      <c r="SYB59" s="3112"/>
      <c r="SYC59" s="3112"/>
      <c r="SYD59" s="3112"/>
      <c r="SYE59" s="3112"/>
      <c r="SYF59" s="3112"/>
      <c r="SYG59" s="3112"/>
      <c r="SYH59" s="3112"/>
      <c r="SYI59" s="3112"/>
      <c r="SYJ59" s="3112"/>
      <c r="SYK59" s="3112"/>
      <c r="SYL59" s="3112"/>
      <c r="SYM59" s="3112"/>
      <c r="SYN59" s="3112"/>
      <c r="SYO59" s="3112"/>
      <c r="SYP59" s="3112"/>
      <c r="SYQ59" s="3112"/>
      <c r="SYR59" s="3112"/>
      <c r="SYS59" s="3112"/>
      <c r="SYT59" s="3112"/>
      <c r="SYU59" s="3112"/>
      <c r="SYV59" s="3112"/>
      <c r="SYW59" s="3112"/>
      <c r="SYX59" s="3112"/>
      <c r="SYY59" s="3112"/>
      <c r="SYZ59" s="3112"/>
      <c r="SZA59" s="3112"/>
      <c r="SZB59" s="3112"/>
      <c r="SZC59" s="3112"/>
      <c r="SZD59" s="3112"/>
      <c r="SZE59" s="3112"/>
      <c r="SZF59" s="3112"/>
      <c r="SZG59" s="3112"/>
      <c r="SZH59" s="3112"/>
      <c r="SZI59" s="3112"/>
      <c r="SZJ59" s="3112"/>
      <c r="SZK59" s="3112"/>
      <c r="SZL59" s="3112"/>
      <c r="SZM59" s="3112"/>
      <c r="SZN59" s="3112"/>
      <c r="SZO59" s="3112"/>
      <c r="SZP59" s="3112"/>
      <c r="SZQ59" s="3112"/>
      <c r="SZR59" s="3112"/>
      <c r="SZS59" s="3112"/>
      <c r="SZT59" s="3112"/>
      <c r="SZU59" s="3112"/>
      <c r="SZV59" s="3112"/>
      <c r="SZW59" s="3112"/>
      <c r="SZX59" s="3112"/>
      <c r="SZY59" s="3112"/>
      <c r="SZZ59" s="3112"/>
      <c r="TAA59" s="3112"/>
      <c r="TAB59" s="3112"/>
      <c r="TAC59" s="3112"/>
      <c r="TAD59" s="3112"/>
      <c r="TAE59" s="3112"/>
      <c r="TAF59" s="3112"/>
      <c r="TAG59" s="3112"/>
      <c r="TAH59" s="3112"/>
      <c r="TAI59" s="3112"/>
      <c r="TAJ59" s="3112"/>
      <c r="TAK59" s="3112"/>
      <c r="TAL59" s="3112"/>
      <c r="TAM59" s="3112"/>
      <c r="TAN59" s="3112"/>
      <c r="TAO59" s="3112"/>
      <c r="TAP59" s="3112"/>
      <c r="TAQ59" s="3112"/>
      <c r="TAR59" s="3112"/>
      <c r="TAS59" s="3112"/>
      <c r="TAT59" s="3112"/>
      <c r="TAU59" s="3112"/>
      <c r="TAV59" s="3112"/>
      <c r="TAW59" s="3112"/>
      <c r="TAX59" s="3112"/>
      <c r="TAY59" s="3112"/>
      <c r="TAZ59" s="3112"/>
      <c r="TBA59" s="3112"/>
      <c r="TBB59" s="3112"/>
      <c r="TBC59" s="3112"/>
      <c r="TBD59" s="3112"/>
      <c r="TBE59" s="3112"/>
      <c r="TBF59" s="3112"/>
      <c r="TBG59" s="3112"/>
      <c r="TBH59" s="3112"/>
      <c r="TBI59" s="3112"/>
      <c r="TBJ59" s="3112"/>
      <c r="TBK59" s="3112"/>
      <c r="TBL59" s="3112"/>
      <c r="TBM59" s="3112"/>
      <c r="TBN59" s="3112"/>
      <c r="TBO59" s="3112"/>
      <c r="TBP59" s="3112"/>
      <c r="TBQ59" s="3112"/>
      <c r="TBR59" s="3112"/>
      <c r="TBS59" s="3112"/>
      <c r="TBT59" s="3112"/>
      <c r="TBU59" s="3112"/>
      <c r="TBV59" s="3112"/>
      <c r="TBW59" s="3112"/>
      <c r="TBX59" s="3112"/>
      <c r="TBY59" s="3112"/>
      <c r="TBZ59" s="3112"/>
      <c r="TCA59" s="3112"/>
      <c r="TCB59" s="3112"/>
      <c r="TCC59" s="3112"/>
      <c r="TCD59" s="3112"/>
      <c r="TCE59" s="3112"/>
      <c r="TCF59" s="3112"/>
      <c r="TCG59" s="3112"/>
      <c r="TCH59" s="3112"/>
      <c r="TCI59" s="3112"/>
      <c r="TCJ59" s="3112"/>
      <c r="TCK59" s="3112"/>
      <c r="TCL59" s="3112"/>
      <c r="TCM59" s="3112"/>
      <c r="TCN59" s="3112"/>
      <c r="TCO59" s="3112"/>
      <c r="TCP59" s="3112"/>
      <c r="TCQ59" s="3112"/>
      <c r="TCR59" s="3112"/>
      <c r="TCS59" s="3112"/>
      <c r="TCT59" s="3112"/>
      <c r="TCU59" s="3112"/>
      <c r="TCV59" s="3112"/>
      <c r="TCW59" s="3112"/>
      <c r="TCX59" s="3112"/>
      <c r="TCY59" s="3112"/>
      <c r="TCZ59" s="3112"/>
      <c r="TDA59" s="3112"/>
      <c r="TDB59" s="3112"/>
      <c r="TDC59" s="3112"/>
      <c r="TDD59" s="3112"/>
      <c r="TDE59" s="3112"/>
      <c r="TDF59" s="3112"/>
      <c r="TDG59" s="3112"/>
      <c r="TDH59" s="3112"/>
      <c r="TDI59" s="3112"/>
      <c r="TDJ59" s="3112"/>
      <c r="TDK59" s="3112"/>
      <c r="TDL59" s="3112"/>
      <c r="TDM59" s="3112"/>
      <c r="TDN59" s="3112"/>
      <c r="TDO59" s="3112"/>
      <c r="TDP59" s="3112"/>
      <c r="TDQ59" s="3112"/>
      <c r="TDR59" s="3112"/>
      <c r="TDS59" s="3112"/>
      <c r="TDT59" s="3112"/>
      <c r="TDU59" s="3112"/>
      <c r="TDV59" s="3112"/>
      <c r="TDW59" s="3112"/>
      <c r="TDX59" s="3112"/>
      <c r="TDY59" s="3112"/>
      <c r="TDZ59" s="3112"/>
      <c r="TEA59" s="3112"/>
      <c r="TEB59" s="3112"/>
      <c r="TEC59" s="3112"/>
      <c r="TED59" s="3112"/>
      <c r="TEE59" s="3112"/>
      <c r="TEF59" s="3112"/>
      <c r="TEG59" s="3112"/>
      <c r="TEH59" s="3112"/>
      <c r="TEI59" s="3112"/>
      <c r="TEJ59" s="3112"/>
      <c r="TEK59" s="3112"/>
      <c r="TEL59" s="3112"/>
      <c r="TEM59" s="3112"/>
      <c r="TEN59" s="3112"/>
      <c r="TEO59" s="3112"/>
      <c r="TEP59" s="3112"/>
      <c r="TEQ59" s="3112"/>
      <c r="TER59" s="3112"/>
      <c r="TES59" s="3112"/>
      <c r="TET59" s="3112"/>
      <c r="TEU59" s="3112"/>
      <c r="TEV59" s="3112"/>
      <c r="TEW59" s="3112"/>
      <c r="TEX59" s="3112"/>
      <c r="TEY59" s="3112"/>
      <c r="TEZ59" s="3112"/>
      <c r="TFA59" s="3112"/>
      <c r="TFB59" s="3112"/>
      <c r="TFC59" s="3112"/>
      <c r="TFD59" s="3112"/>
      <c r="TFE59" s="3112"/>
      <c r="TFF59" s="3112"/>
      <c r="TFG59" s="3112"/>
      <c r="TFH59" s="3112"/>
      <c r="TFI59" s="3112"/>
      <c r="TFJ59" s="3112"/>
      <c r="TFK59" s="3112"/>
      <c r="TFL59" s="3112"/>
      <c r="TFM59" s="3112"/>
      <c r="TFN59" s="3112"/>
      <c r="TFO59" s="3112"/>
      <c r="TFP59" s="3112"/>
      <c r="TFQ59" s="3112"/>
      <c r="TFR59" s="3112"/>
      <c r="TFS59" s="3112"/>
      <c r="TFT59" s="3112"/>
      <c r="TFU59" s="3112"/>
      <c r="TFV59" s="3112"/>
      <c r="TFW59" s="3112"/>
      <c r="TFX59" s="3112"/>
      <c r="TFY59" s="3112"/>
      <c r="TFZ59" s="3112"/>
      <c r="TGA59" s="3112"/>
      <c r="TGB59" s="3112"/>
      <c r="TGC59" s="3112"/>
      <c r="TGD59" s="3112"/>
      <c r="TGE59" s="3112"/>
      <c r="TGF59" s="3112"/>
      <c r="TGG59" s="3112"/>
      <c r="TGH59" s="3112"/>
      <c r="TGI59" s="3112"/>
      <c r="TGJ59" s="3112"/>
      <c r="TGK59" s="3112"/>
      <c r="TGL59" s="3112"/>
      <c r="TGM59" s="3112"/>
      <c r="TGN59" s="3112"/>
      <c r="TGO59" s="3112"/>
      <c r="TGP59" s="3112"/>
      <c r="TGQ59" s="3112"/>
      <c r="TGR59" s="3112"/>
      <c r="TGS59" s="3112"/>
      <c r="TGT59" s="3112"/>
      <c r="TGU59" s="3112"/>
      <c r="TGV59" s="3112"/>
      <c r="TGW59" s="3112"/>
      <c r="TGX59" s="3112"/>
      <c r="TGY59" s="3112"/>
      <c r="TGZ59" s="3112"/>
      <c r="THA59" s="3112"/>
      <c r="THB59" s="3112"/>
      <c r="THC59" s="3112"/>
      <c r="THD59" s="3112"/>
      <c r="THE59" s="3112"/>
      <c r="THF59" s="3112"/>
      <c r="THG59" s="3112"/>
      <c r="THH59" s="3112"/>
      <c r="THI59" s="3112"/>
      <c r="THJ59" s="3112"/>
      <c r="THK59" s="3112"/>
      <c r="THL59" s="3112"/>
      <c r="THM59" s="3112"/>
      <c r="THN59" s="3112"/>
      <c r="THO59" s="3112"/>
      <c r="THP59" s="3112"/>
      <c r="THQ59" s="3112"/>
      <c r="THR59" s="3112"/>
      <c r="THS59" s="3112"/>
      <c r="THT59" s="3112"/>
      <c r="THU59" s="3112"/>
      <c r="THV59" s="3112"/>
      <c r="THW59" s="3112"/>
      <c r="THX59" s="3112"/>
      <c r="THY59" s="3112"/>
      <c r="THZ59" s="3112"/>
      <c r="TIA59" s="3112"/>
      <c r="TIB59" s="3112"/>
      <c r="TIC59" s="3112"/>
      <c r="TID59" s="3112"/>
      <c r="TIE59" s="3112"/>
      <c r="TIF59" s="3112"/>
      <c r="TIG59" s="3112"/>
      <c r="TIH59" s="3112"/>
      <c r="TII59" s="3112"/>
      <c r="TIJ59" s="3112"/>
      <c r="TIK59" s="3112"/>
      <c r="TIL59" s="3112"/>
      <c r="TIM59" s="3112"/>
      <c r="TIN59" s="3112"/>
      <c r="TIO59" s="3112"/>
      <c r="TIP59" s="3112"/>
      <c r="TIQ59" s="3112"/>
      <c r="TIR59" s="3112"/>
      <c r="TIS59" s="3112"/>
      <c r="TIT59" s="3112"/>
      <c r="TIU59" s="3112"/>
      <c r="TIV59" s="3112"/>
      <c r="TIW59" s="3112"/>
      <c r="TIX59" s="3112"/>
      <c r="TIY59" s="3112"/>
      <c r="TIZ59" s="3112"/>
      <c r="TJA59" s="3112"/>
      <c r="TJB59" s="3112"/>
      <c r="TJC59" s="3112"/>
      <c r="TJD59" s="3112"/>
      <c r="TJE59" s="3112"/>
      <c r="TJF59" s="3112"/>
      <c r="TJG59" s="3112"/>
      <c r="TJH59" s="3112"/>
      <c r="TJI59" s="3112"/>
      <c r="TJJ59" s="3112"/>
      <c r="TJK59" s="3112"/>
      <c r="TJL59" s="3112"/>
      <c r="TJM59" s="3112"/>
      <c r="TJN59" s="3112"/>
      <c r="TJO59" s="3112"/>
      <c r="TJP59" s="3112"/>
      <c r="TJQ59" s="3112"/>
      <c r="TJR59" s="3112"/>
      <c r="TJS59" s="3112"/>
      <c r="TJT59" s="3112"/>
      <c r="TJU59" s="3112"/>
      <c r="TJV59" s="3112"/>
      <c r="TJW59" s="3112"/>
      <c r="TJX59" s="3112"/>
      <c r="TJY59" s="3112"/>
      <c r="TJZ59" s="3112"/>
      <c r="TKA59" s="3112"/>
      <c r="TKB59" s="3112"/>
      <c r="TKC59" s="3112"/>
      <c r="TKD59" s="3112"/>
      <c r="TKE59" s="3112"/>
      <c r="TKF59" s="3112"/>
      <c r="TKG59" s="3112"/>
      <c r="TKH59" s="3112"/>
      <c r="TKI59" s="3112"/>
      <c r="TKJ59" s="3112"/>
      <c r="TKK59" s="3112"/>
      <c r="TKL59" s="3112"/>
      <c r="TKM59" s="3112"/>
      <c r="TKN59" s="3112"/>
      <c r="TKO59" s="3112"/>
      <c r="TKP59" s="3112"/>
      <c r="TKQ59" s="3112"/>
      <c r="TKR59" s="3112"/>
      <c r="TKS59" s="3112"/>
      <c r="TKT59" s="3112"/>
      <c r="TKU59" s="3112"/>
      <c r="TKV59" s="3112"/>
      <c r="TKW59" s="3112"/>
      <c r="TKX59" s="3112"/>
      <c r="TKY59" s="3112"/>
      <c r="TKZ59" s="3112"/>
      <c r="TLA59" s="3112"/>
      <c r="TLB59" s="3112"/>
      <c r="TLC59" s="3112"/>
      <c r="TLD59" s="3112"/>
      <c r="TLE59" s="3112"/>
      <c r="TLF59" s="3112"/>
      <c r="TLG59" s="3112"/>
      <c r="TLH59" s="3112"/>
      <c r="TLI59" s="3112"/>
      <c r="TLJ59" s="3112"/>
      <c r="TLK59" s="3112"/>
      <c r="TLL59" s="3112"/>
      <c r="TLM59" s="3112"/>
      <c r="TLN59" s="3112"/>
      <c r="TLO59" s="3112"/>
      <c r="TLP59" s="3112"/>
      <c r="TLQ59" s="3112"/>
      <c r="TLR59" s="3112"/>
      <c r="TLS59" s="3112"/>
      <c r="TLT59" s="3112"/>
      <c r="TLU59" s="3112"/>
      <c r="TLV59" s="3112"/>
      <c r="TLW59" s="3112"/>
      <c r="TLX59" s="3112"/>
      <c r="TLY59" s="3112"/>
      <c r="TLZ59" s="3112"/>
      <c r="TMA59" s="3112"/>
      <c r="TMB59" s="3112"/>
      <c r="TMC59" s="3112"/>
      <c r="TMD59" s="3112"/>
      <c r="TME59" s="3112"/>
      <c r="TMF59" s="3112"/>
      <c r="TMG59" s="3112"/>
      <c r="TMH59" s="3112"/>
      <c r="TMI59" s="3112"/>
      <c r="TMJ59" s="3112"/>
      <c r="TMK59" s="3112"/>
      <c r="TML59" s="3112"/>
      <c r="TMM59" s="3112"/>
      <c r="TMN59" s="3112"/>
      <c r="TMO59" s="3112"/>
      <c r="TMP59" s="3112"/>
      <c r="TMQ59" s="3112"/>
      <c r="TMR59" s="3112"/>
      <c r="TMS59" s="3112"/>
      <c r="TMT59" s="3112"/>
      <c r="TMU59" s="3112"/>
      <c r="TMV59" s="3112"/>
      <c r="TMW59" s="3112"/>
      <c r="TMX59" s="3112"/>
      <c r="TMY59" s="3112"/>
      <c r="TMZ59" s="3112"/>
      <c r="TNA59" s="3112"/>
      <c r="TNB59" s="3112"/>
      <c r="TNC59" s="3112"/>
      <c r="TND59" s="3112"/>
      <c r="TNE59" s="3112"/>
      <c r="TNF59" s="3112"/>
      <c r="TNG59" s="3112"/>
      <c r="TNH59" s="3112"/>
      <c r="TNI59" s="3112"/>
      <c r="TNJ59" s="3112"/>
      <c r="TNK59" s="3112"/>
      <c r="TNL59" s="3112"/>
      <c r="TNM59" s="3112"/>
      <c r="TNN59" s="3112"/>
      <c r="TNO59" s="3112"/>
      <c r="TNP59" s="3112"/>
      <c r="TNQ59" s="3112"/>
      <c r="TNR59" s="3112"/>
      <c r="TNS59" s="3112"/>
      <c r="TNT59" s="3112"/>
      <c r="TNU59" s="3112"/>
      <c r="TNV59" s="3112"/>
      <c r="TNW59" s="3112"/>
      <c r="TNX59" s="3112"/>
      <c r="TNY59" s="3112"/>
      <c r="TNZ59" s="3112"/>
      <c r="TOA59" s="3112"/>
      <c r="TOB59" s="3112"/>
      <c r="TOC59" s="3112"/>
      <c r="TOD59" s="3112"/>
      <c r="TOE59" s="3112"/>
      <c r="TOF59" s="3112"/>
      <c r="TOG59" s="3112"/>
      <c r="TOH59" s="3112"/>
      <c r="TOI59" s="3112"/>
      <c r="TOJ59" s="3112"/>
      <c r="TOK59" s="3112"/>
      <c r="TOL59" s="3112"/>
      <c r="TOM59" s="3112"/>
      <c r="TON59" s="3112"/>
      <c r="TOO59" s="3112"/>
      <c r="TOP59" s="3112"/>
      <c r="TOQ59" s="3112"/>
      <c r="TOR59" s="3112"/>
      <c r="TOS59" s="3112"/>
      <c r="TOT59" s="3112"/>
      <c r="TOU59" s="3112"/>
      <c r="TOV59" s="3112"/>
      <c r="TOW59" s="3112"/>
      <c r="TOX59" s="3112"/>
      <c r="TOY59" s="3112"/>
      <c r="TOZ59" s="3112"/>
      <c r="TPA59" s="3112"/>
      <c r="TPB59" s="3112"/>
      <c r="TPC59" s="3112"/>
      <c r="TPD59" s="3112"/>
      <c r="TPE59" s="3112"/>
      <c r="TPF59" s="3112"/>
      <c r="TPG59" s="3112"/>
      <c r="TPH59" s="3112"/>
      <c r="TPI59" s="3112"/>
      <c r="TPJ59" s="3112"/>
      <c r="TPK59" s="3112"/>
      <c r="TPL59" s="3112"/>
      <c r="TPM59" s="3112"/>
      <c r="TPN59" s="3112"/>
      <c r="TPO59" s="3112"/>
      <c r="TPP59" s="3112"/>
      <c r="TPQ59" s="3112"/>
      <c r="TPR59" s="3112"/>
      <c r="TPS59" s="3112"/>
      <c r="TPT59" s="3112"/>
      <c r="TPU59" s="3112"/>
      <c r="TPV59" s="3112"/>
      <c r="TPW59" s="3112"/>
      <c r="TPX59" s="3112"/>
      <c r="TPY59" s="3112"/>
      <c r="TPZ59" s="3112"/>
      <c r="TQA59" s="3112"/>
      <c r="TQB59" s="3112"/>
      <c r="TQC59" s="3112"/>
      <c r="TQD59" s="3112"/>
      <c r="TQE59" s="3112"/>
      <c r="TQF59" s="3112"/>
      <c r="TQG59" s="3112"/>
      <c r="TQH59" s="3112"/>
      <c r="TQI59" s="3112"/>
      <c r="TQJ59" s="3112"/>
      <c r="TQK59" s="3112"/>
      <c r="TQL59" s="3112"/>
      <c r="TQM59" s="3112"/>
      <c r="TQN59" s="3112"/>
      <c r="TQO59" s="3112"/>
      <c r="TQP59" s="3112"/>
      <c r="TQQ59" s="3112"/>
      <c r="TQR59" s="3112"/>
      <c r="TQS59" s="3112"/>
      <c r="TQT59" s="3112"/>
      <c r="TQU59" s="3112"/>
      <c r="TQV59" s="3112"/>
      <c r="TQW59" s="3112"/>
      <c r="TQX59" s="3112"/>
      <c r="TQY59" s="3112"/>
      <c r="TQZ59" s="3112"/>
      <c r="TRA59" s="3112"/>
      <c r="TRB59" s="3112"/>
      <c r="TRC59" s="3112"/>
      <c r="TRD59" s="3112"/>
      <c r="TRE59" s="3112"/>
      <c r="TRF59" s="3112"/>
      <c r="TRG59" s="3112"/>
      <c r="TRH59" s="3112"/>
      <c r="TRI59" s="3112"/>
      <c r="TRJ59" s="3112"/>
      <c r="TRK59" s="3112"/>
      <c r="TRL59" s="3112"/>
      <c r="TRM59" s="3112"/>
      <c r="TRN59" s="3112"/>
      <c r="TRO59" s="3112"/>
      <c r="TRP59" s="3112"/>
      <c r="TRQ59" s="3112"/>
      <c r="TRR59" s="3112"/>
      <c r="TRS59" s="3112"/>
      <c r="TRT59" s="3112"/>
      <c r="TRU59" s="3112"/>
      <c r="TRV59" s="3112"/>
      <c r="TRW59" s="3112"/>
      <c r="TRX59" s="3112"/>
      <c r="TRY59" s="3112"/>
      <c r="TRZ59" s="3112"/>
      <c r="TSA59" s="3112"/>
      <c r="TSB59" s="3112"/>
      <c r="TSC59" s="3112"/>
      <c r="TSD59" s="3112"/>
      <c r="TSE59" s="3112"/>
      <c r="TSF59" s="3112"/>
      <c r="TSG59" s="3112"/>
      <c r="TSH59" s="3112"/>
      <c r="TSI59" s="3112"/>
      <c r="TSJ59" s="3112"/>
      <c r="TSK59" s="3112"/>
      <c r="TSL59" s="3112"/>
      <c r="TSM59" s="3112"/>
      <c r="TSN59" s="3112"/>
      <c r="TSO59" s="3112"/>
      <c r="TSP59" s="3112"/>
      <c r="TSQ59" s="3112"/>
      <c r="TSR59" s="3112"/>
      <c r="TSS59" s="3112"/>
      <c r="TST59" s="3112"/>
      <c r="TSU59" s="3112"/>
      <c r="TSV59" s="3112"/>
      <c r="TSW59" s="3112"/>
      <c r="TSX59" s="3112"/>
      <c r="TSY59" s="3112"/>
      <c r="TSZ59" s="3112"/>
      <c r="TTA59" s="3112"/>
      <c r="TTB59" s="3112"/>
      <c r="TTC59" s="3112"/>
      <c r="TTD59" s="3112"/>
      <c r="TTE59" s="3112"/>
      <c r="TTF59" s="3112"/>
      <c r="TTG59" s="3112"/>
      <c r="TTH59" s="3112"/>
      <c r="TTI59" s="3112"/>
      <c r="TTJ59" s="3112"/>
      <c r="TTK59" s="3112"/>
      <c r="TTL59" s="3112"/>
      <c r="TTM59" s="3112"/>
      <c r="TTN59" s="3112"/>
      <c r="TTO59" s="3112"/>
      <c r="TTP59" s="3112"/>
      <c r="TTQ59" s="3112"/>
      <c r="TTR59" s="3112"/>
      <c r="TTS59" s="3112"/>
      <c r="TTT59" s="3112"/>
      <c r="TTU59" s="3112"/>
      <c r="TTV59" s="3112"/>
      <c r="TTW59" s="3112"/>
      <c r="TTX59" s="3112"/>
      <c r="TTY59" s="3112"/>
      <c r="TTZ59" s="3112"/>
      <c r="TUA59" s="3112"/>
      <c r="TUB59" s="3112"/>
      <c r="TUC59" s="3112"/>
      <c r="TUD59" s="3112"/>
      <c r="TUE59" s="3112"/>
      <c r="TUF59" s="3112"/>
      <c r="TUG59" s="3112"/>
      <c r="TUH59" s="3112"/>
      <c r="TUI59" s="3112"/>
      <c r="TUJ59" s="3112"/>
      <c r="TUK59" s="3112"/>
      <c r="TUL59" s="3112"/>
      <c r="TUM59" s="3112"/>
      <c r="TUN59" s="3112"/>
      <c r="TUO59" s="3112"/>
      <c r="TUP59" s="3112"/>
      <c r="TUQ59" s="3112"/>
      <c r="TUR59" s="3112"/>
      <c r="TUS59" s="3112"/>
      <c r="TUT59" s="3112"/>
      <c r="TUU59" s="3112"/>
      <c r="TUV59" s="3112"/>
      <c r="TUW59" s="3112"/>
      <c r="TUX59" s="3112"/>
      <c r="TUY59" s="3112"/>
      <c r="TUZ59" s="3112"/>
      <c r="TVA59" s="3112"/>
      <c r="TVB59" s="3112"/>
      <c r="TVC59" s="3112"/>
      <c r="TVD59" s="3112"/>
      <c r="TVE59" s="3112"/>
      <c r="TVF59" s="3112"/>
      <c r="TVG59" s="3112"/>
      <c r="TVH59" s="3112"/>
      <c r="TVI59" s="3112"/>
      <c r="TVJ59" s="3112"/>
      <c r="TVK59" s="3112"/>
      <c r="TVL59" s="3112"/>
      <c r="TVM59" s="3112"/>
      <c r="TVN59" s="3112"/>
      <c r="TVO59" s="3112"/>
      <c r="TVP59" s="3112"/>
      <c r="TVQ59" s="3112"/>
      <c r="TVR59" s="3112"/>
      <c r="TVS59" s="3112"/>
      <c r="TVT59" s="3112"/>
      <c r="TVU59" s="3112"/>
      <c r="TVV59" s="3112"/>
      <c r="TVW59" s="3112"/>
      <c r="TVX59" s="3112"/>
      <c r="TVY59" s="3112"/>
      <c r="TVZ59" s="3112"/>
      <c r="TWA59" s="3112"/>
      <c r="TWB59" s="3112"/>
      <c r="TWC59" s="3112"/>
      <c r="TWD59" s="3112"/>
      <c r="TWE59" s="3112"/>
      <c r="TWF59" s="3112"/>
      <c r="TWG59" s="3112"/>
      <c r="TWH59" s="3112"/>
      <c r="TWI59" s="3112"/>
      <c r="TWJ59" s="3112"/>
      <c r="TWK59" s="3112"/>
      <c r="TWL59" s="3112"/>
      <c r="TWM59" s="3112"/>
      <c r="TWN59" s="3112"/>
      <c r="TWO59" s="3112"/>
      <c r="TWP59" s="3112"/>
      <c r="TWQ59" s="3112"/>
      <c r="TWR59" s="3112"/>
      <c r="TWS59" s="3112"/>
      <c r="TWT59" s="3112"/>
      <c r="TWU59" s="3112"/>
      <c r="TWV59" s="3112"/>
      <c r="TWW59" s="3112"/>
      <c r="TWX59" s="3112"/>
      <c r="TWY59" s="3112"/>
      <c r="TWZ59" s="3112"/>
      <c r="TXA59" s="3112"/>
      <c r="TXB59" s="3112"/>
      <c r="TXC59" s="3112"/>
      <c r="TXD59" s="3112"/>
      <c r="TXE59" s="3112"/>
      <c r="TXF59" s="3112"/>
      <c r="TXG59" s="3112"/>
      <c r="TXH59" s="3112"/>
      <c r="TXI59" s="3112"/>
      <c r="TXJ59" s="3112"/>
      <c r="TXK59" s="3112"/>
      <c r="TXL59" s="3112"/>
      <c r="TXM59" s="3112"/>
      <c r="TXN59" s="3112"/>
      <c r="TXO59" s="3112"/>
      <c r="TXP59" s="3112"/>
      <c r="TXQ59" s="3112"/>
      <c r="TXR59" s="3112"/>
      <c r="TXS59" s="3112"/>
      <c r="TXT59" s="3112"/>
      <c r="TXU59" s="3112"/>
      <c r="TXV59" s="3112"/>
      <c r="TXW59" s="3112"/>
      <c r="TXX59" s="3112"/>
      <c r="TXY59" s="3112"/>
      <c r="TXZ59" s="3112"/>
      <c r="TYA59" s="3112"/>
      <c r="TYB59" s="3112"/>
      <c r="TYC59" s="3112"/>
      <c r="TYD59" s="3112"/>
      <c r="TYE59" s="3112"/>
      <c r="TYF59" s="3112"/>
      <c r="TYG59" s="3112"/>
      <c r="TYH59" s="3112"/>
      <c r="TYI59" s="3112"/>
      <c r="TYJ59" s="3112"/>
      <c r="TYK59" s="3112"/>
      <c r="TYL59" s="3112"/>
      <c r="TYM59" s="3112"/>
      <c r="TYN59" s="3112"/>
      <c r="TYO59" s="3112"/>
      <c r="TYP59" s="3112"/>
      <c r="TYQ59" s="3112"/>
      <c r="TYR59" s="3112"/>
      <c r="TYS59" s="3112"/>
      <c r="TYT59" s="3112"/>
      <c r="TYU59" s="3112"/>
      <c r="TYV59" s="3112"/>
      <c r="TYW59" s="3112"/>
      <c r="TYX59" s="3112"/>
      <c r="TYY59" s="3112"/>
      <c r="TYZ59" s="3112"/>
      <c r="TZA59" s="3112"/>
      <c r="TZB59" s="3112"/>
      <c r="TZC59" s="3112"/>
      <c r="TZD59" s="3112"/>
      <c r="TZE59" s="3112"/>
      <c r="TZF59" s="3112"/>
      <c r="TZG59" s="3112"/>
      <c r="TZH59" s="3112"/>
      <c r="TZI59" s="3112"/>
      <c r="TZJ59" s="3112"/>
      <c r="TZK59" s="3112"/>
      <c r="TZL59" s="3112"/>
      <c r="TZM59" s="3112"/>
      <c r="TZN59" s="3112"/>
      <c r="TZO59" s="3112"/>
      <c r="TZP59" s="3112"/>
      <c r="TZQ59" s="3112"/>
      <c r="TZR59" s="3112"/>
      <c r="TZS59" s="3112"/>
      <c r="TZT59" s="3112"/>
      <c r="TZU59" s="3112"/>
      <c r="TZV59" s="3112"/>
      <c r="TZW59" s="3112"/>
      <c r="TZX59" s="3112"/>
      <c r="TZY59" s="3112"/>
      <c r="TZZ59" s="3112"/>
      <c r="UAA59" s="3112"/>
      <c r="UAB59" s="3112"/>
      <c r="UAC59" s="3112"/>
      <c r="UAD59" s="3112"/>
      <c r="UAE59" s="3112"/>
      <c r="UAF59" s="3112"/>
      <c r="UAG59" s="3112"/>
      <c r="UAH59" s="3112"/>
      <c r="UAI59" s="3112"/>
      <c r="UAJ59" s="3112"/>
      <c r="UAK59" s="3112"/>
      <c r="UAL59" s="3112"/>
      <c r="UAM59" s="3112"/>
      <c r="UAN59" s="3112"/>
      <c r="UAO59" s="3112"/>
      <c r="UAP59" s="3112"/>
      <c r="UAQ59" s="3112"/>
      <c r="UAR59" s="3112"/>
      <c r="UAS59" s="3112"/>
      <c r="UAT59" s="3112"/>
      <c r="UAU59" s="3112"/>
      <c r="UAV59" s="3112"/>
      <c r="UAW59" s="3112"/>
      <c r="UAX59" s="3112"/>
      <c r="UAY59" s="3112"/>
      <c r="UAZ59" s="3112"/>
      <c r="UBA59" s="3112"/>
      <c r="UBB59" s="3112"/>
      <c r="UBC59" s="3112"/>
      <c r="UBD59" s="3112"/>
      <c r="UBE59" s="3112"/>
      <c r="UBF59" s="3112"/>
      <c r="UBG59" s="3112"/>
      <c r="UBH59" s="3112"/>
      <c r="UBI59" s="3112"/>
      <c r="UBJ59" s="3112"/>
      <c r="UBK59" s="3112"/>
      <c r="UBL59" s="3112"/>
      <c r="UBM59" s="3112"/>
      <c r="UBN59" s="3112"/>
      <c r="UBO59" s="3112"/>
      <c r="UBP59" s="3112"/>
      <c r="UBQ59" s="3112"/>
      <c r="UBR59" s="3112"/>
      <c r="UBS59" s="3112"/>
      <c r="UBT59" s="3112"/>
      <c r="UBU59" s="3112"/>
      <c r="UBV59" s="3112"/>
      <c r="UBW59" s="3112"/>
      <c r="UBX59" s="3112"/>
      <c r="UBY59" s="3112"/>
      <c r="UBZ59" s="3112"/>
      <c r="UCA59" s="3112"/>
      <c r="UCB59" s="3112"/>
      <c r="UCC59" s="3112"/>
      <c r="UCD59" s="3112"/>
      <c r="UCE59" s="3112"/>
      <c r="UCF59" s="3112"/>
      <c r="UCG59" s="3112"/>
      <c r="UCH59" s="3112"/>
      <c r="UCI59" s="3112"/>
      <c r="UCJ59" s="3112"/>
      <c r="UCK59" s="3112"/>
      <c r="UCL59" s="3112"/>
      <c r="UCM59" s="3112"/>
      <c r="UCN59" s="3112"/>
      <c r="UCO59" s="3112"/>
      <c r="UCP59" s="3112"/>
      <c r="UCQ59" s="3112"/>
      <c r="UCR59" s="3112"/>
      <c r="UCS59" s="3112"/>
      <c r="UCT59" s="3112"/>
      <c r="UCU59" s="3112"/>
      <c r="UCV59" s="3112"/>
      <c r="UCW59" s="3112"/>
      <c r="UCX59" s="3112"/>
      <c r="UCY59" s="3112"/>
      <c r="UCZ59" s="3112"/>
      <c r="UDA59" s="3112"/>
      <c r="UDB59" s="3112"/>
      <c r="UDC59" s="3112"/>
      <c r="UDD59" s="3112"/>
      <c r="UDE59" s="3112"/>
      <c r="UDF59" s="3112"/>
      <c r="UDG59" s="3112"/>
      <c r="UDH59" s="3112"/>
      <c r="UDI59" s="3112"/>
      <c r="UDJ59" s="3112"/>
      <c r="UDK59" s="3112"/>
      <c r="UDL59" s="3112"/>
      <c r="UDM59" s="3112"/>
      <c r="UDN59" s="3112"/>
      <c r="UDO59" s="3112"/>
      <c r="UDP59" s="3112"/>
      <c r="UDQ59" s="3112"/>
      <c r="UDR59" s="3112"/>
      <c r="UDS59" s="3112"/>
      <c r="UDT59" s="3112"/>
      <c r="UDU59" s="3112"/>
      <c r="UDV59" s="3112"/>
      <c r="UDW59" s="3112"/>
      <c r="UDX59" s="3112"/>
      <c r="UDY59" s="3112"/>
      <c r="UDZ59" s="3112"/>
      <c r="UEA59" s="3112"/>
      <c r="UEB59" s="3112"/>
      <c r="UEC59" s="3112"/>
      <c r="UED59" s="3112"/>
      <c r="UEE59" s="3112"/>
      <c r="UEF59" s="3112"/>
      <c r="UEG59" s="3112"/>
      <c r="UEH59" s="3112"/>
      <c r="UEI59" s="3112"/>
      <c r="UEJ59" s="3112"/>
      <c r="UEK59" s="3112"/>
      <c r="UEL59" s="3112"/>
      <c r="UEM59" s="3112"/>
      <c r="UEN59" s="3112"/>
      <c r="UEO59" s="3112"/>
      <c r="UEP59" s="3112"/>
      <c r="UEQ59" s="3112"/>
      <c r="UER59" s="3112"/>
      <c r="UES59" s="3112"/>
      <c r="UET59" s="3112"/>
      <c r="UEU59" s="3112"/>
      <c r="UEV59" s="3112"/>
      <c r="UEW59" s="3112"/>
      <c r="UEX59" s="3112"/>
      <c r="UEY59" s="3112"/>
      <c r="UEZ59" s="3112"/>
      <c r="UFA59" s="3112"/>
      <c r="UFB59" s="3112"/>
      <c r="UFC59" s="3112"/>
      <c r="UFD59" s="3112"/>
      <c r="UFE59" s="3112"/>
      <c r="UFF59" s="3112"/>
      <c r="UFG59" s="3112"/>
      <c r="UFH59" s="3112"/>
      <c r="UFI59" s="3112"/>
      <c r="UFJ59" s="3112"/>
      <c r="UFK59" s="3112"/>
      <c r="UFL59" s="3112"/>
      <c r="UFM59" s="3112"/>
      <c r="UFN59" s="3112"/>
      <c r="UFO59" s="3112"/>
      <c r="UFP59" s="3112"/>
      <c r="UFQ59" s="3112"/>
      <c r="UFR59" s="3112"/>
      <c r="UFS59" s="3112"/>
      <c r="UFT59" s="3112"/>
      <c r="UFU59" s="3112"/>
      <c r="UFV59" s="3112"/>
      <c r="UFW59" s="3112"/>
      <c r="UFX59" s="3112"/>
      <c r="UFY59" s="3112"/>
      <c r="UFZ59" s="3112"/>
      <c r="UGA59" s="3112"/>
      <c r="UGB59" s="3112"/>
      <c r="UGC59" s="3112"/>
      <c r="UGD59" s="3112"/>
      <c r="UGE59" s="3112"/>
      <c r="UGF59" s="3112"/>
      <c r="UGG59" s="3112"/>
      <c r="UGH59" s="3112"/>
      <c r="UGI59" s="3112"/>
      <c r="UGJ59" s="3112"/>
      <c r="UGK59" s="3112"/>
      <c r="UGL59" s="3112"/>
      <c r="UGM59" s="3112"/>
      <c r="UGN59" s="3112"/>
      <c r="UGO59" s="3112"/>
      <c r="UGP59" s="3112"/>
      <c r="UGQ59" s="3112"/>
      <c r="UGR59" s="3112"/>
      <c r="UGS59" s="3112"/>
      <c r="UGT59" s="3112"/>
      <c r="UGU59" s="3112"/>
      <c r="UGV59" s="3112"/>
      <c r="UGW59" s="3112"/>
      <c r="UGX59" s="3112"/>
      <c r="UGY59" s="3112"/>
      <c r="UGZ59" s="3112"/>
      <c r="UHA59" s="3112"/>
      <c r="UHB59" s="3112"/>
      <c r="UHC59" s="3112"/>
      <c r="UHD59" s="3112"/>
      <c r="UHE59" s="3112"/>
      <c r="UHF59" s="3112"/>
      <c r="UHG59" s="3112"/>
      <c r="UHH59" s="3112"/>
      <c r="UHI59" s="3112"/>
      <c r="UHJ59" s="3112"/>
      <c r="UHK59" s="3112"/>
      <c r="UHL59" s="3112"/>
      <c r="UHM59" s="3112"/>
      <c r="UHN59" s="3112"/>
      <c r="UHO59" s="3112"/>
      <c r="UHP59" s="3112"/>
      <c r="UHQ59" s="3112"/>
      <c r="UHR59" s="3112"/>
      <c r="UHS59" s="3112"/>
      <c r="UHT59" s="3112"/>
      <c r="UHU59" s="3112"/>
      <c r="UHV59" s="3112"/>
      <c r="UHW59" s="3112"/>
      <c r="UHX59" s="3112"/>
      <c r="UHY59" s="3112"/>
      <c r="UHZ59" s="3112"/>
      <c r="UIA59" s="3112"/>
      <c r="UIB59" s="3112"/>
      <c r="UIC59" s="3112"/>
      <c r="UID59" s="3112"/>
      <c r="UIE59" s="3112"/>
      <c r="UIF59" s="3112"/>
      <c r="UIG59" s="3112"/>
      <c r="UIH59" s="3112"/>
      <c r="UII59" s="3112"/>
      <c r="UIJ59" s="3112"/>
      <c r="UIK59" s="3112"/>
      <c r="UIL59" s="3112"/>
      <c r="UIM59" s="3112"/>
      <c r="UIN59" s="3112"/>
      <c r="UIO59" s="3112"/>
      <c r="UIP59" s="3112"/>
      <c r="UIQ59" s="3112"/>
      <c r="UIR59" s="3112"/>
      <c r="UIS59" s="3112"/>
      <c r="UIT59" s="3112"/>
      <c r="UIU59" s="3112"/>
      <c r="UIV59" s="3112"/>
      <c r="UIW59" s="3112"/>
      <c r="UIX59" s="3112"/>
      <c r="UIY59" s="3112"/>
      <c r="UIZ59" s="3112"/>
      <c r="UJA59" s="3112"/>
      <c r="UJB59" s="3112"/>
      <c r="UJC59" s="3112"/>
      <c r="UJD59" s="3112"/>
      <c r="UJE59" s="3112"/>
      <c r="UJF59" s="3112"/>
      <c r="UJG59" s="3112"/>
      <c r="UJH59" s="3112"/>
      <c r="UJI59" s="3112"/>
      <c r="UJJ59" s="3112"/>
      <c r="UJK59" s="3112"/>
      <c r="UJL59" s="3112"/>
      <c r="UJM59" s="3112"/>
      <c r="UJN59" s="3112"/>
      <c r="UJO59" s="3112"/>
      <c r="UJP59" s="3112"/>
      <c r="UJQ59" s="3112"/>
      <c r="UJR59" s="3112"/>
      <c r="UJS59" s="3112"/>
      <c r="UJT59" s="3112"/>
      <c r="UJU59" s="3112"/>
      <c r="UJV59" s="3112"/>
      <c r="UJW59" s="3112"/>
      <c r="UJX59" s="3112"/>
      <c r="UJY59" s="3112"/>
      <c r="UJZ59" s="3112"/>
      <c r="UKA59" s="3112"/>
      <c r="UKB59" s="3112"/>
      <c r="UKC59" s="3112"/>
      <c r="UKD59" s="3112"/>
      <c r="UKE59" s="3112"/>
      <c r="UKF59" s="3112"/>
      <c r="UKG59" s="3112"/>
      <c r="UKH59" s="3112"/>
      <c r="UKI59" s="3112"/>
      <c r="UKJ59" s="3112"/>
      <c r="UKK59" s="3112"/>
      <c r="UKL59" s="3112"/>
      <c r="UKM59" s="3112"/>
      <c r="UKN59" s="3112"/>
      <c r="UKO59" s="3112"/>
      <c r="UKP59" s="3112"/>
      <c r="UKQ59" s="3112"/>
      <c r="UKR59" s="3112"/>
      <c r="UKS59" s="3112"/>
      <c r="UKT59" s="3112"/>
      <c r="UKU59" s="3112"/>
      <c r="UKV59" s="3112"/>
      <c r="UKW59" s="3112"/>
      <c r="UKX59" s="3112"/>
      <c r="UKY59" s="3112"/>
      <c r="UKZ59" s="3112"/>
      <c r="ULA59" s="3112"/>
      <c r="ULB59" s="3112"/>
      <c r="ULC59" s="3112"/>
      <c r="ULD59" s="3112"/>
      <c r="ULE59" s="3112"/>
      <c r="ULF59" s="3112"/>
      <c r="ULG59" s="3112"/>
      <c r="ULH59" s="3112"/>
      <c r="ULI59" s="3112"/>
      <c r="ULJ59" s="3112"/>
      <c r="ULK59" s="3112"/>
      <c r="ULL59" s="3112"/>
      <c r="ULM59" s="3112"/>
      <c r="ULN59" s="3112"/>
      <c r="ULO59" s="3112"/>
      <c r="ULP59" s="3112"/>
      <c r="ULQ59" s="3112"/>
      <c r="ULR59" s="3112"/>
      <c r="ULS59" s="3112"/>
      <c r="ULT59" s="3112"/>
      <c r="ULU59" s="3112"/>
      <c r="ULV59" s="3112"/>
      <c r="ULW59" s="3112"/>
      <c r="ULX59" s="3112"/>
      <c r="ULY59" s="3112"/>
      <c r="ULZ59" s="3112"/>
      <c r="UMA59" s="3112"/>
      <c r="UMB59" s="3112"/>
      <c r="UMC59" s="3112"/>
      <c r="UMD59" s="3112"/>
      <c r="UME59" s="3112"/>
      <c r="UMF59" s="3112"/>
      <c r="UMG59" s="3112"/>
      <c r="UMH59" s="3112"/>
      <c r="UMI59" s="3112"/>
      <c r="UMJ59" s="3112"/>
      <c r="UMK59" s="3112"/>
      <c r="UML59" s="3112"/>
      <c r="UMM59" s="3112"/>
      <c r="UMN59" s="3112"/>
      <c r="UMO59" s="3112"/>
      <c r="UMP59" s="3112"/>
      <c r="UMQ59" s="3112"/>
      <c r="UMR59" s="3112"/>
      <c r="UMS59" s="3112"/>
      <c r="UMT59" s="3112"/>
      <c r="UMU59" s="3112"/>
      <c r="UMV59" s="3112"/>
      <c r="UMW59" s="3112"/>
      <c r="UMX59" s="3112"/>
      <c r="UMY59" s="3112"/>
      <c r="UMZ59" s="3112"/>
      <c r="UNA59" s="3112"/>
      <c r="UNB59" s="3112"/>
      <c r="UNC59" s="3112"/>
      <c r="UND59" s="3112"/>
      <c r="UNE59" s="3112"/>
      <c r="UNF59" s="3112"/>
      <c r="UNG59" s="3112"/>
      <c r="UNH59" s="3112"/>
      <c r="UNI59" s="3112"/>
      <c r="UNJ59" s="3112"/>
      <c r="UNK59" s="3112"/>
      <c r="UNL59" s="3112"/>
      <c r="UNM59" s="3112"/>
      <c r="UNN59" s="3112"/>
      <c r="UNO59" s="3112"/>
      <c r="UNP59" s="3112"/>
      <c r="UNQ59" s="3112"/>
      <c r="UNR59" s="3112"/>
      <c r="UNS59" s="3112"/>
      <c r="UNT59" s="3112"/>
      <c r="UNU59" s="3112"/>
      <c r="UNV59" s="3112"/>
      <c r="UNW59" s="3112"/>
      <c r="UNX59" s="3112"/>
      <c r="UNY59" s="3112"/>
      <c r="UNZ59" s="3112"/>
      <c r="UOA59" s="3112"/>
      <c r="UOB59" s="3112"/>
      <c r="UOC59" s="3112"/>
      <c r="UOD59" s="3112"/>
      <c r="UOE59" s="3112"/>
      <c r="UOF59" s="3112"/>
      <c r="UOG59" s="3112"/>
      <c r="UOH59" s="3112"/>
      <c r="UOI59" s="3112"/>
      <c r="UOJ59" s="3112"/>
      <c r="UOK59" s="3112"/>
      <c r="UOL59" s="3112"/>
      <c r="UOM59" s="3112"/>
      <c r="UON59" s="3112"/>
      <c r="UOO59" s="3112"/>
      <c r="UOP59" s="3112"/>
      <c r="UOQ59" s="3112"/>
      <c r="UOR59" s="3112"/>
      <c r="UOS59" s="3112"/>
      <c r="UOT59" s="3112"/>
      <c r="UOU59" s="3112"/>
      <c r="UOV59" s="3112"/>
      <c r="UOW59" s="3112"/>
      <c r="UOX59" s="3112"/>
      <c r="UOY59" s="3112"/>
      <c r="UOZ59" s="3112"/>
      <c r="UPA59" s="3112"/>
      <c r="UPB59" s="3112"/>
      <c r="UPC59" s="3112"/>
      <c r="UPD59" s="3112"/>
      <c r="UPE59" s="3112"/>
      <c r="UPF59" s="3112"/>
      <c r="UPG59" s="3112"/>
      <c r="UPH59" s="3112"/>
      <c r="UPI59" s="3112"/>
      <c r="UPJ59" s="3112"/>
      <c r="UPK59" s="3112"/>
      <c r="UPL59" s="3112"/>
      <c r="UPM59" s="3112"/>
      <c r="UPN59" s="3112"/>
      <c r="UPO59" s="3112"/>
      <c r="UPP59" s="3112"/>
      <c r="UPQ59" s="3112"/>
      <c r="UPR59" s="3112"/>
      <c r="UPS59" s="3112"/>
      <c r="UPT59" s="3112"/>
      <c r="UPU59" s="3112"/>
      <c r="UPV59" s="3112"/>
      <c r="UPW59" s="3112"/>
      <c r="UPX59" s="3112"/>
      <c r="UPY59" s="3112"/>
      <c r="UPZ59" s="3112"/>
      <c r="UQA59" s="3112"/>
      <c r="UQB59" s="3112"/>
      <c r="UQC59" s="3112"/>
      <c r="UQD59" s="3112"/>
      <c r="UQE59" s="3112"/>
      <c r="UQF59" s="3112"/>
      <c r="UQG59" s="3112"/>
      <c r="UQH59" s="3112"/>
      <c r="UQI59" s="3112"/>
      <c r="UQJ59" s="3112"/>
      <c r="UQK59" s="3112"/>
      <c r="UQL59" s="3112"/>
      <c r="UQM59" s="3112"/>
      <c r="UQN59" s="3112"/>
      <c r="UQO59" s="3112"/>
      <c r="UQP59" s="3112"/>
      <c r="UQQ59" s="3112"/>
      <c r="UQR59" s="3112"/>
      <c r="UQS59" s="3112"/>
      <c r="UQT59" s="3112"/>
      <c r="UQU59" s="3112"/>
      <c r="UQV59" s="3112"/>
      <c r="UQW59" s="3112"/>
      <c r="UQX59" s="3112"/>
      <c r="UQY59" s="3112"/>
      <c r="UQZ59" s="3112"/>
      <c r="URA59" s="3112"/>
      <c r="URB59" s="3112"/>
      <c r="URC59" s="3112"/>
      <c r="URD59" s="3112"/>
      <c r="URE59" s="3112"/>
      <c r="URF59" s="3112"/>
      <c r="URG59" s="3112"/>
      <c r="URH59" s="3112"/>
      <c r="URI59" s="3112"/>
      <c r="URJ59" s="3112"/>
      <c r="URK59" s="3112"/>
      <c r="URL59" s="3112"/>
      <c r="URM59" s="3112"/>
      <c r="URN59" s="3112"/>
      <c r="URO59" s="3112"/>
      <c r="URP59" s="3112"/>
      <c r="URQ59" s="3112"/>
      <c r="URR59" s="3112"/>
      <c r="URS59" s="3112"/>
      <c r="URT59" s="3112"/>
      <c r="URU59" s="3112"/>
      <c r="URV59" s="3112"/>
      <c r="URW59" s="3112"/>
      <c r="URX59" s="3112"/>
      <c r="URY59" s="3112"/>
      <c r="URZ59" s="3112"/>
      <c r="USA59" s="3112"/>
      <c r="USB59" s="3112"/>
      <c r="USC59" s="3112"/>
      <c r="USD59" s="3112"/>
      <c r="USE59" s="3112"/>
      <c r="USF59" s="3112"/>
      <c r="USG59" s="3112"/>
      <c r="USH59" s="3112"/>
      <c r="USI59" s="3112"/>
      <c r="USJ59" s="3112"/>
      <c r="USK59" s="3112"/>
      <c r="USL59" s="3112"/>
      <c r="USM59" s="3112"/>
      <c r="USN59" s="3112"/>
      <c r="USO59" s="3112"/>
      <c r="USP59" s="3112"/>
      <c r="USQ59" s="3112"/>
      <c r="USR59" s="3112"/>
      <c r="USS59" s="3112"/>
      <c r="UST59" s="3112"/>
      <c r="USU59" s="3112"/>
      <c r="USV59" s="3112"/>
      <c r="USW59" s="3112"/>
      <c r="USX59" s="3112"/>
      <c r="USY59" s="3112"/>
      <c r="USZ59" s="3112"/>
      <c r="UTA59" s="3112"/>
      <c r="UTB59" s="3112"/>
      <c r="UTC59" s="3112"/>
      <c r="UTD59" s="3112"/>
      <c r="UTE59" s="3112"/>
      <c r="UTF59" s="3112"/>
      <c r="UTG59" s="3112"/>
      <c r="UTH59" s="3112"/>
      <c r="UTI59" s="3112"/>
      <c r="UTJ59" s="3112"/>
      <c r="UTK59" s="3112"/>
      <c r="UTL59" s="3112"/>
      <c r="UTM59" s="3112"/>
      <c r="UTN59" s="3112"/>
      <c r="UTO59" s="3112"/>
      <c r="UTP59" s="3112"/>
      <c r="UTQ59" s="3112"/>
      <c r="UTR59" s="3112"/>
      <c r="UTS59" s="3112"/>
      <c r="UTT59" s="3112"/>
      <c r="UTU59" s="3112"/>
      <c r="UTV59" s="3112"/>
      <c r="UTW59" s="3112"/>
      <c r="UTX59" s="3112"/>
      <c r="UTY59" s="3112"/>
      <c r="UTZ59" s="3112"/>
      <c r="UUA59" s="3112"/>
      <c r="UUB59" s="3112"/>
      <c r="UUC59" s="3112"/>
      <c r="UUD59" s="3112"/>
      <c r="UUE59" s="3112"/>
      <c r="UUF59" s="3112"/>
      <c r="UUG59" s="3112"/>
      <c r="UUH59" s="3112"/>
      <c r="UUI59" s="3112"/>
      <c r="UUJ59" s="3112"/>
      <c r="UUK59" s="3112"/>
      <c r="UUL59" s="3112"/>
      <c r="UUM59" s="3112"/>
      <c r="UUN59" s="3112"/>
      <c r="UUO59" s="3112"/>
      <c r="UUP59" s="3112"/>
      <c r="UUQ59" s="3112"/>
      <c r="UUR59" s="3112"/>
      <c r="UUS59" s="3112"/>
      <c r="UUT59" s="3112"/>
      <c r="UUU59" s="3112"/>
      <c r="UUV59" s="3112"/>
      <c r="UUW59" s="3112"/>
      <c r="UUX59" s="3112"/>
      <c r="UUY59" s="3112"/>
      <c r="UUZ59" s="3112"/>
      <c r="UVA59" s="3112"/>
      <c r="UVB59" s="3112"/>
      <c r="UVC59" s="3112"/>
      <c r="UVD59" s="3112"/>
      <c r="UVE59" s="3112"/>
      <c r="UVF59" s="3112"/>
      <c r="UVG59" s="3112"/>
      <c r="UVH59" s="3112"/>
      <c r="UVI59" s="3112"/>
      <c r="UVJ59" s="3112"/>
      <c r="UVK59" s="3112"/>
      <c r="UVL59" s="3112"/>
      <c r="UVM59" s="3112"/>
      <c r="UVN59" s="3112"/>
      <c r="UVO59" s="3112"/>
      <c r="UVP59" s="3112"/>
      <c r="UVQ59" s="3112"/>
      <c r="UVR59" s="3112"/>
      <c r="UVS59" s="3112"/>
      <c r="UVT59" s="3112"/>
      <c r="UVU59" s="3112"/>
      <c r="UVV59" s="3112"/>
      <c r="UVW59" s="3112"/>
      <c r="UVX59" s="3112"/>
      <c r="UVY59" s="3112"/>
      <c r="UVZ59" s="3112"/>
      <c r="UWA59" s="3112"/>
      <c r="UWB59" s="3112"/>
      <c r="UWC59" s="3112"/>
      <c r="UWD59" s="3112"/>
      <c r="UWE59" s="3112"/>
      <c r="UWF59" s="3112"/>
      <c r="UWG59" s="3112"/>
      <c r="UWH59" s="3112"/>
      <c r="UWI59" s="3112"/>
      <c r="UWJ59" s="3112"/>
      <c r="UWK59" s="3112"/>
      <c r="UWL59" s="3112"/>
      <c r="UWM59" s="3112"/>
      <c r="UWN59" s="3112"/>
      <c r="UWO59" s="3112"/>
      <c r="UWP59" s="3112"/>
      <c r="UWQ59" s="3112"/>
      <c r="UWR59" s="3112"/>
      <c r="UWS59" s="3112"/>
      <c r="UWT59" s="3112"/>
      <c r="UWU59" s="3112"/>
      <c r="UWV59" s="3112"/>
      <c r="UWW59" s="3112"/>
      <c r="UWX59" s="3112"/>
      <c r="UWY59" s="3112"/>
      <c r="UWZ59" s="3112"/>
      <c r="UXA59" s="3112"/>
      <c r="UXB59" s="3112"/>
      <c r="UXC59" s="3112"/>
      <c r="UXD59" s="3112"/>
      <c r="UXE59" s="3112"/>
      <c r="UXF59" s="3112"/>
      <c r="UXG59" s="3112"/>
      <c r="UXH59" s="3112"/>
      <c r="UXI59" s="3112"/>
      <c r="UXJ59" s="3112"/>
      <c r="UXK59" s="3112"/>
      <c r="UXL59" s="3112"/>
      <c r="UXM59" s="3112"/>
      <c r="UXN59" s="3112"/>
      <c r="UXO59" s="3112"/>
      <c r="UXP59" s="3112"/>
      <c r="UXQ59" s="3112"/>
      <c r="UXR59" s="3112"/>
      <c r="UXS59" s="3112"/>
      <c r="UXT59" s="3112"/>
      <c r="UXU59" s="3112"/>
      <c r="UXV59" s="3112"/>
      <c r="UXW59" s="3112"/>
      <c r="UXX59" s="3112"/>
      <c r="UXY59" s="3112"/>
      <c r="UXZ59" s="3112"/>
      <c r="UYA59" s="3112"/>
      <c r="UYB59" s="3112"/>
      <c r="UYC59" s="3112"/>
      <c r="UYD59" s="3112"/>
      <c r="UYE59" s="3112"/>
      <c r="UYF59" s="3112"/>
      <c r="UYG59" s="3112"/>
      <c r="UYH59" s="3112"/>
      <c r="UYI59" s="3112"/>
      <c r="UYJ59" s="3112"/>
      <c r="UYK59" s="3112"/>
      <c r="UYL59" s="3112"/>
      <c r="UYM59" s="3112"/>
      <c r="UYN59" s="3112"/>
      <c r="UYO59" s="3112"/>
      <c r="UYP59" s="3112"/>
      <c r="UYQ59" s="3112"/>
      <c r="UYR59" s="3112"/>
      <c r="UYS59" s="3112"/>
      <c r="UYT59" s="3112"/>
      <c r="UYU59" s="3112"/>
      <c r="UYV59" s="3112"/>
      <c r="UYW59" s="3112"/>
      <c r="UYX59" s="3112"/>
      <c r="UYY59" s="3112"/>
      <c r="UYZ59" s="3112"/>
      <c r="UZA59" s="3112"/>
      <c r="UZB59" s="3112"/>
      <c r="UZC59" s="3112"/>
      <c r="UZD59" s="3112"/>
      <c r="UZE59" s="3112"/>
      <c r="UZF59" s="3112"/>
      <c r="UZG59" s="3112"/>
      <c r="UZH59" s="3112"/>
      <c r="UZI59" s="3112"/>
      <c r="UZJ59" s="3112"/>
      <c r="UZK59" s="3112"/>
      <c r="UZL59" s="3112"/>
      <c r="UZM59" s="3112"/>
      <c r="UZN59" s="3112"/>
      <c r="UZO59" s="3112"/>
      <c r="UZP59" s="3112"/>
      <c r="UZQ59" s="3112"/>
      <c r="UZR59" s="3112"/>
      <c r="UZS59" s="3112"/>
      <c r="UZT59" s="3112"/>
      <c r="UZU59" s="3112"/>
      <c r="UZV59" s="3112"/>
      <c r="UZW59" s="3112"/>
      <c r="UZX59" s="3112"/>
      <c r="UZY59" s="3112"/>
      <c r="UZZ59" s="3112"/>
      <c r="VAA59" s="3112"/>
      <c r="VAB59" s="3112"/>
      <c r="VAC59" s="3112"/>
      <c r="VAD59" s="3112"/>
      <c r="VAE59" s="3112"/>
      <c r="VAF59" s="3112"/>
      <c r="VAG59" s="3112"/>
      <c r="VAH59" s="3112"/>
      <c r="VAI59" s="3112"/>
      <c r="VAJ59" s="3112"/>
      <c r="VAK59" s="3112"/>
      <c r="VAL59" s="3112"/>
      <c r="VAM59" s="3112"/>
      <c r="VAN59" s="3112"/>
      <c r="VAO59" s="3112"/>
      <c r="VAP59" s="3112"/>
      <c r="VAQ59" s="3112"/>
      <c r="VAR59" s="3112"/>
      <c r="VAS59" s="3112"/>
      <c r="VAT59" s="3112"/>
      <c r="VAU59" s="3112"/>
      <c r="VAV59" s="3112"/>
      <c r="VAW59" s="3112"/>
      <c r="VAX59" s="3112"/>
      <c r="VAY59" s="3112"/>
      <c r="VAZ59" s="3112"/>
      <c r="VBA59" s="3112"/>
      <c r="VBB59" s="3112"/>
      <c r="VBC59" s="3112"/>
      <c r="VBD59" s="3112"/>
      <c r="VBE59" s="3112"/>
      <c r="VBF59" s="3112"/>
      <c r="VBG59" s="3112"/>
      <c r="VBH59" s="3112"/>
      <c r="VBI59" s="3112"/>
      <c r="VBJ59" s="3112"/>
      <c r="VBK59" s="3112"/>
      <c r="VBL59" s="3112"/>
      <c r="VBM59" s="3112"/>
      <c r="VBN59" s="3112"/>
      <c r="VBO59" s="3112"/>
      <c r="VBP59" s="3112"/>
      <c r="VBQ59" s="3112"/>
      <c r="VBR59" s="3112"/>
      <c r="VBS59" s="3112"/>
      <c r="VBT59" s="3112"/>
      <c r="VBU59" s="3112"/>
      <c r="VBV59" s="3112"/>
      <c r="VBW59" s="3112"/>
      <c r="VBX59" s="3112"/>
      <c r="VBY59" s="3112"/>
      <c r="VBZ59" s="3112"/>
      <c r="VCA59" s="3112"/>
      <c r="VCB59" s="3112"/>
      <c r="VCC59" s="3112"/>
      <c r="VCD59" s="3112"/>
      <c r="VCE59" s="3112"/>
      <c r="VCF59" s="3112"/>
      <c r="VCG59" s="3112"/>
      <c r="VCH59" s="3112"/>
      <c r="VCI59" s="3112"/>
      <c r="VCJ59" s="3112"/>
      <c r="VCK59" s="3112"/>
      <c r="VCL59" s="3112"/>
      <c r="VCM59" s="3112"/>
      <c r="VCN59" s="3112"/>
      <c r="VCO59" s="3112"/>
      <c r="VCP59" s="3112"/>
      <c r="VCQ59" s="3112"/>
      <c r="VCR59" s="3112"/>
      <c r="VCS59" s="3112"/>
      <c r="VCT59" s="3112"/>
      <c r="VCU59" s="3112"/>
      <c r="VCV59" s="3112"/>
      <c r="VCW59" s="3112"/>
      <c r="VCX59" s="3112"/>
      <c r="VCY59" s="3112"/>
      <c r="VCZ59" s="3112"/>
      <c r="VDA59" s="3112"/>
      <c r="VDB59" s="3112"/>
      <c r="VDC59" s="3112"/>
      <c r="VDD59" s="3112"/>
      <c r="VDE59" s="3112"/>
      <c r="VDF59" s="3112"/>
      <c r="VDG59" s="3112"/>
      <c r="VDH59" s="3112"/>
      <c r="VDI59" s="3112"/>
      <c r="VDJ59" s="3112"/>
      <c r="VDK59" s="3112"/>
      <c r="VDL59" s="3112"/>
      <c r="VDM59" s="3112"/>
      <c r="VDN59" s="3112"/>
      <c r="VDO59" s="3112"/>
      <c r="VDP59" s="3112"/>
      <c r="VDQ59" s="3112"/>
      <c r="VDR59" s="3112"/>
      <c r="VDS59" s="3112"/>
      <c r="VDT59" s="3112"/>
      <c r="VDU59" s="3112"/>
      <c r="VDV59" s="3112"/>
      <c r="VDW59" s="3112"/>
      <c r="VDX59" s="3112"/>
      <c r="VDY59" s="3112"/>
      <c r="VDZ59" s="3112"/>
      <c r="VEA59" s="3112"/>
      <c r="VEB59" s="3112"/>
      <c r="VEC59" s="3112"/>
      <c r="VED59" s="3112"/>
      <c r="VEE59" s="3112"/>
      <c r="VEF59" s="3112"/>
      <c r="VEG59" s="3112"/>
      <c r="VEH59" s="3112"/>
      <c r="VEI59" s="3112"/>
      <c r="VEJ59" s="3112"/>
      <c r="VEK59" s="3112"/>
      <c r="VEL59" s="3112"/>
      <c r="VEM59" s="3112"/>
      <c r="VEN59" s="3112"/>
      <c r="VEO59" s="3112"/>
      <c r="VEP59" s="3112"/>
      <c r="VEQ59" s="3112"/>
      <c r="VER59" s="3112"/>
      <c r="VES59" s="3112"/>
      <c r="VET59" s="3112"/>
      <c r="VEU59" s="3112"/>
      <c r="VEV59" s="3112"/>
      <c r="VEW59" s="3112"/>
      <c r="VEX59" s="3112"/>
      <c r="VEY59" s="3112"/>
      <c r="VEZ59" s="3112"/>
      <c r="VFA59" s="3112"/>
      <c r="VFB59" s="3112"/>
      <c r="VFC59" s="3112"/>
      <c r="VFD59" s="3112"/>
      <c r="VFE59" s="3112"/>
      <c r="VFF59" s="3112"/>
      <c r="VFG59" s="3112"/>
      <c r="VFH59" s="3112"/>
      <c r="VFI59" s="3112"/>
      <c r="VFJ59" s="3112"/>
      <c r="VFK59" s="3112"/>
      <c r="VFL59" s="3112"/>
      <c r="VFM59" s="3112"/>
      <c r="VFN59" s="3112"/>
      <c r="VFO59" s="3112"/>
      <c r="VFP59" s="3112"/>
      <c r="VFQ59" s="3112"/>
      <c r="VFR59" s="3112"/>
      <c r="VFS59" s="3112"/>
      <c r="VFT59" s="3112"/>
      <c r="VFU59" s="3112"/>
      <c r="VFV59" s="3112"/>
      <c r="VFW59" s="3112"/>
      <c r="VFX59" s="3112"/>
      <c r="VFY59" s="3112"/>
      <c r="VFZ59" s="3112"/>
      <c r="VGA59" s="3112"/>
      <c r="VGB59" s="3112"/>
      <c r="VGC59" s="3112"/>
      <c r="VGD59" s="3112"/>
      <c r="VGE59" s="3112"/>
      <c r="VGF59" s="3112"/>
      <c r="VGG59" s="3112"/>
      <c r="VGH59" s="3112"/>
      <c r="VGI59" s="3112"/>
      <c r="VGJ59" s="3112"/>
      <c r="VGK59" s="3112"/>
      <c r="VGL59" s="3112"/>
      <c r="VGM59" s="3112"/>
      <c r="VGN59" s="3112"/>
      <c r="VGO59" s="3112"/>
      <c r="VGP59" s="3112"/>
      <c r="VGQ59" s="3112"/>
      <c r="VGR59" s="3112"/>
      <c r="VGS59" s="3112"/>
      <c r="VGT59" s="3112"/>
      <c r="VGU59" s="3112"/>
      <c r="VGV59" s="3112"/>
      <c r="VGW59" s="3112"/>
      <c r="VGX59" s="3112"/>
      <c r="VGY59" s="3112"/>
      <c r="VGZ59" s="3112"/>
      <c r="VHA59" s="3112"/>
      <c r="VHB59" s="3112"/>
      <c r="VHC59" s="3112"/>
      <c r="VHD59" s="3112"/>
      <c r="VHE59" s="3112"/>
      <c r="VHF59" s="3112"/>
      <c r="VHG59" s="3112"/>
      <c r="VHH59" s="3112"/>
      <c r="VHI59" s="3112"/>
      <c r="VHJ59" s="3112"/>
      <c r="VHK59" s="3112"/>
      <c r="VHL59" s="3112"/>
      <c r="VHM59" s="3112"/>
      <c r="VHN59" s="3112"/>
      <c r="VHO59" s="3112"/>
      <c r="VHP59" s="3112"/>
      <c r="VHQ59" s="3112"/>
      <c r="VHR59" s="3112"/>
      <c r="VHS59" s="3112"/>
      <c r="VHT59" s="3112"/>
      <c r="VHU59" s="3112"/>
      <c r="VHV59" s="3112"/>
      <c r="VHW59" s="3112"/>
      <c r="VHX59" s="3112"/>
      <c r="VHY59" s="3112"/>
      <c r="VHZ59" s="3112"/>
      <c r="VIA59" s="3112"/>
      <c r="VIB59" s="3112"/>
      <c r="VIC59" s="3112"/>
      <c r="VID59" s="3112"/>
      <c r="VIE59" s="3112"/>
      <c r="VIF59" s="3112"/>
      <c r="VIG59" s="3112"/>
      <c r="VIH59" s="3112"/>
      <c r="VII59" s="3112"/>
      <c r="VIJ59" s="3112"/>
      <c r="VIK59" s="3112"/>
      <c r="VIL59" s="3112"/>
      <c r="VIM59" s="3112"/>
      <c r="VIN59" s="3112"/>
      <c r="VIO59" s="3112"/>
      <c r="VIP59" s="3112"/>
      <c r="VIQ59" s="3112"/>
      <c r="VIR59" s="3112"/>
      <c r="VIS59" s="3112"/>
      <c r="VIT59" s="3112"/>
      <c r="VIU59" s="3112"/>
      <c r="VIV59" s="3112"/>
      <c r="VIW59" s="3112"/>
      <c r="VIX59" s="3112"/>
      <c r="VIY59" s="3112"/>
      <c r="VIZ59" s="3112"/>
      <c r="VJA59" s="3112"/>
      <c r="VJB59" s="3112"/>
      <c r="VJC59" s="3112"/>
      <c r="VJD59" s="3112"/>
      <c r="VJE59" s="3112"/>
      <c r="VJF59" s="3112"/>
      <c r="VJG59" s="3112"/>
      <c r="VJH59" s="3112"/>
      <c r="VJI59" s="3112"/>
      <c r="VJJ59" s="3112"/>
      <c r="VJK59" s="3112"/>
      <c r="VJL59" s="3112"/>
      <c r="VJM59" s="3112"/>
      <c r="VJN59" s="3112"/>
      <c r="VJO59" s="3112"/>
      <c r="VJP59" s="3112"/>
      <c r="VJQ59" s="3112"/>
      <c r="VJR59" s="3112"/>
      <c r="VJS59" s="3112"/>
      <c r="VJT59" s="3112"/>
      <c r="VJU59" s="3112"/>
      <c r="VJV59" s="3112"/>
      <c r="VJW59" s="3112"/>
      <c r="VJX59" s="3112"/>
      <c r="VJY59" s="3112"/>
      <c r="VJZ59" s="3112"/>
      <c r="VKA59" s="3112"/>
      <c r="VKB59" s="3112"/>
      <c r="VKC59" s="3112"/>
      <c r="VKD59" s="3112"/>
      <c r="VKE59" s="3112"/>
      <c r="VKF59" s="3112"/>
      <c r="VKG59" s="3112"/>
      <c r="VKH59" s="3112"/>
      <c r="VKI59" s="3112"/>
      <c r="VKJ59" s="3112"/>
      <c r="VKK59" s="3112"/>
      <c r="VKL59" s="3112"/>
      <c r="VKM59" s="3112"/>
      <c r="VKN59" s="3112"/>
      <c r="VKO59" s="3112"/>
      <c r="VKP59" s="3112"/>
      <c r="VKQ59" s="3112"/>
      <c r="VKR59" s="3112"/>
      <c r="VKS59" s="3112"/>
      <c r="VKT59" s="3112"/>
      <c r="VKU59" s="3112"/>
      <c r="VKV59" s="3112"/>
      <c r="VKW59" s="3112"/>
      <c r="VKX59" s="3112"/>
      <c r="VKY59" s="3112"/>
      <c r="VKZ59" s="3112"/>
      <c r="VLA59" s="3112"/>
      <c r="VLB59" s="3112"/>
      <c r="VLC59" s="3112"/>
      <c r="VLD59" s="3112"/>
      <c r="VLE59" s="3112"/>
      <c r="VLF59" s="3112"/>
      <c r="VLG59" s="3112"/>
      <c r="VLH59" s="3112"/>
      <c r="VLI59" s="3112"/>
      <c r="VLJ59" s="3112"/>
      <c r="VLK59" s="3112"/>
      <c r="VLL59" s="3112"/>
      <c r="VLM59" s="3112"/>
      <c r="VLN59" s="3112"/>
      <c r="VLO59" s="3112"/>
      <c r="VLP59" s="3112"/>
      <c r="VLQ59" s="3112"/>
      <c r="VLR59" s="3112"/>
      <c r="VLS59" s="3112"/>
      <c r="VLT59" s="3112"/>
      <c r="VLU59" s="3112"/>
      <c r="VLV59" s="3112"/>
      <c r="VLW59" s="3112"/>
      <c r="VLX59" s="3112"/>
      <c r="VLY59" s="3112"/>
      <c r="VLZ59" s="3112"/>
      <c r="VMA59" s="3112"/>
      <c r="VMB59" s="3112"/>
      <c r="VMC59" s="3112"/>
      <c r="VMD59" s="3112"/>
      <c r="VME59" s="3112"/>
      <c r="VMF59" s="3112"/>
      <c r="VMG59" s="3112"/>
      <c r="VMH59" s="3112"/>
      <c r="VMI59" s="3112"/>
      <c r="VMJ59" s="3112"/>
      <c r="VMK59" s="3112"/>
      <c r="VML59" s="3112"/>
      <c r="VMM59" s="3112"/>
      <c r="VMN59" s="3112"/>
      <c r="VMO59" s="3112"/>
      <c r="VMP59" s="3112"/>
      <c r="VMQ59" s="3112"/>
      <c r="VMR59" s="3112"/>
      <c r="VMS59" s="3112"/>
      <c r="VMT59" s="3112"/>
      <c r="VMU59" s="3112"/>
      <c r="VMV59" s="3112"/>
      <c r="VMW59" s="3112"/>
      <c r="VMX59" s="3112"/>
      <c r="VMY59" s="3112"/>
      <c r="VMZ59" s="3112"/>
      <c r="VNA59" s="3112"/>
      <c r="VNB59" s="3112"/>
      <c r="VNC59" s="3112"/>
      <c r="VND59" s="3112"/>
      <c r="VNE59" s="3112"/>
      <c r="VNF59" s="3112"/>
      <c r="VNG59" s="3112"/>
      <c r="VNH59" s="3112"/>
      <c r="VNI59" s="3112"/>
      <c r="VNJ59" s="3112"/>
      <c r="VNK59" s="3112"/>
      <c r="VNL59" s="3112"/>
      <c r="VNM59" s="3112"/>
      <c r="VNN59" s="3112"/>
      <c r="VNO59" s="3112"/>
      <c r="VNP59" s="3112"/>
      <c r="VNQ59" s="3112"/>
      <c r="VNR59" s="3112"/>
      <c r="VNS59" s="3112"/>
      <c r="VNT59" s="3112"/>
      <c r="VNU59" s="3112"/>
      <c r="VNV59" s="3112"/>
      <c r="VNW59" s="3112"/>
      <c r="VNX59" s="3112"/>
      <c r="VNY59" s="3112"/>
      <c r="VNZ59" s="3112"/>
      <c r="VOA59" s="3112"/>
      <c r="VOB59" s="3112"/>
      <c r="VOC59" s="3112"/>
      <c r="VOD59" s="3112"/>
      <c r="VOE59" s="3112"/>
      <c r="VOF59" s="3112"/>
      <c r="VOG59" s="3112"/>
      <c r="VOH59" s="3112"/>
      <c r="VOI59" s="3112"/>
      <c r="VOJ59" s="3112"/>
      <c r="VOK59" s="3112"/>
      <c r="VOL59" s="3112"/>
      <c r="VOM59" s="3112"/>
      <c r="VON59" s="3112"/>
      <c r="VOO59" s="3112"/>
      <c r="VOP59" s="3112"/>
      <c r="VOQ59" s="3112"/>
      <c r="VOR59" s="3112"/>
      <c r="VOS59" s="3112"/>
      <c r="VOT59" s="3112"/>
      <c r="VOU59" s="3112"/>
      <c r="VOV59" s="3112"/>
      <c r="VOW59" s="3112"/>
      <c r="VOX59" s="3112"/>
      <c r="VOY59" s="3112"/>
      <c r="VOZ59" s="3112"/>
      <c r="VPA59" s="3112"/>
      <c r="VPB59" s="3112"/>
      <c r="VPC59" s="3112"/>
      <c r="VPD59" s="3112"/>
      <c r="VPE59" s="3112"/>
      <c r="VPF59" s="3112"/>
      <c r="VPG59" s="3112"/>
      <c r="VPH59" s="3112"/>
      <c r="VPI59" s="3112"/>
      <c r="VPJ59" s="3112"/>
      <c r="VPK59" s="3112"/>
      <c r="VPL59" s="3112"/>
      <c r="VPM59" s="3112"/>
      <c r="VPN59" s="3112"/>
      <c r="VPO59" s="3112"/>
      <c r="VPP59" s="3112"/>
      <c r="VPQ59" s="3112"/>
      <c r="VPR59" s="3112"/>
      <c r="VPS59" s="3112"/>
      <c r="VPT59" s="3112"/>
      <c r="VPU59" s="3112"/>
      <c r="VPV59" s="3112"/>
      <c r="VPW59" s="3112"/>
      <c r="VPX59" s="3112"/>
      <c r="VPY59" s="3112"/>
      <c r="VPZ59" s="3112"/>
      <c r="VQA59" s="3112"/>
      <c r="VQB59" s="3112"/>
      <c r="VQC59" s="3112"/>
      <c r="VQD59" s="3112"/>
      <c r="VQE59" s="3112"/>
      <c r="VQF59" s="3112"/>
      <c r="VQG59" s="3112"/>
      <c r="VQH59" s="3112"/>
      <c r="VQI59" s="3112"/>
      <c r="VQJ59" s="3112"/>
      <c r="VQK59" s="3112"/>
      <c r="VQL59" s="3112"/>
      <c r="VQM59" s="3112"/>
      <c r="VQN59" s="3112"/>
      <c r="VQO59" s="3112"/>
      <c r="VQP59" s="3112"/>
      <c r="VQQ59" s="3112"/>
      <c r="VQR59" s="3112"/>
      <c r="VQS59" s="3112"/>
      <c r="VQT59" s="3112"/>
      <c r="VQU59" s="3112"/>
      <c r="VQV59" s="3112"/>
      <c r="VQW59" s="3112"/>
      <c r="VQX59" s="3112"/>
      <c r="VQY59" s="3112"/>
      <c r="VQZ59" s="3112"/>
      <c r="VRA59" s="3112"/>
      <c r="VRB59" s="3112"/>
      <c r="VRC59" s="3112"/>
      <c r="VRD59" s="3112"/>
      <c r="VRE59" s="3112"/>
      <c r="VRF59" s="3112"/>
      <c r="VRG59" s="3112"/>
      <c r="VRH59" s="3112"/>
      <c r="VRI59" s="3112"/>
      <c r="VRJ59" s="3112"/>
      <c r="VRK59" s="3112"/>
      <c r="VRL59" s="3112"/>
      <c r="VRM59" s="3112"/>
      <c r="VRN59" s="3112"/>
      <c r="VRO59" s="3112"/>
      <c r="VRP59" s="3112"/>
      <c r="VRQ59" s="3112"/>
      <c r="VRR59" s="3112"/>
      <c r="VRS59" s="3112"/>
      <c r="VRT59" s="3112"/>
      <c r="VRU59" s="3112"/>
      <c r="VRV59" s="3112"/>
      <c r="VRW59" s="3112"/>
      <c r="VRX59" s="3112"/>
      <c r="VRY59" s="3112"/>
      <c r="VRZ59" s="3112"/>
      <c r="VSA59" s="3112"/>
      <c r="VSB59" s="3112"/>
      <c r="VSC59" s="3112"/>
      <c r="VSD59" s="3112"/>
      <c r="VSE59" s="3112"/>
      <c r="VSF59" s="3112"/>
      <c r="VSG59" s="3112"/>
      <c r="VSH59" s="3112"/>
      <c r="VSI59" s="3112"/>
      <c r="VSJ59" s="3112"/>
      <c r="VSK59" s="3112"/>
      <c r="VSL59" s="3112"/>
      <c r="VSM59" s="3112"/>
      <c r="VSN59" s="3112"/>
      <c r="VSO59" s="3112"/>
      <c r="VSP59" s="3112"/>
      <c r="VSQ59" s="3112"/>
      <c r="VSR59" s="3112"/>
      <c r="VSS59" s="3112"/>
      <c r="VST59" s="3112"/>
      <c r="VSU59" s="3112"/>
      <c r="VSV59" s="3112"/>
      <c r="VSW59" s="3112"/>
      <c r="VSX59" s="3112"/>
      <c r="VSY59" s="3112"/>
      <c r="VSZ59" s="3112"/>
      <c r="VTA59" s="3112"/>
      <c r="VTB59" s="3112"/>
      <c r="VTC59" s="3112"/>
      <c r="VTD59" s="3112"/>
      <c r="VTE59" s="3112"/>
      <c r="VTF59" s="3112"/>
      <c r="VTG59" s="3112"/>
      <c r="VTH59" s="3112"/>
      <c r="VTI59" s="3112"/>
      <c r="VTJ59" s="3112"/>
      <c r="VTK59" s="3112"/>
      <c r="VTL59" s="3112"/>
      <c r="VTM59" s="3112"/>
      <c r="VTN59" s="3112"/>
      <c r="VTO59" s="3112"/>
      <c r="VTP59" s="3112"/>
      <c r="VTQ59" s="3112"/>
      <c r="VTR59" s="3112"/>
      <c r="VTS59" s="3112"/>
      <c r="VTT59" s="3112"/>
      <c r="VTU59" s="3112"/>
      <c r="VTV59" s="3112"/>
      <c r="VTW59" s="3112"/>
      <c r="VTX59" s="3112"/>
      <c r="VTY59" s="3112"/>
      <c r="VTZ59" s="3112"/>
      <c r="VUA59" s="3112"/>
      <c r="VUB59" s="3112"/>
      <c r="VUC59" s="3112"/>
      <c r="VUD59" s="3112"/>
      <c r="VUE59" s="3112"/>
      <c r="VUF59" s="3112"/>
      <c r="VUG59" s="3112"/>
      <c r="VUH59" s="3112"/>
      <c r="VUI59" s="3112"/>
      <c r="VUJ59" s="3112"/>
      <c r="VUK59" s="3112"/>
      <c r="VUL59" s="3112"/>
      <c r="VUM59" s="3112"/>
      <c r="VUN59" s="3112"/>
      <c r="VUO59" s="3112"/>
      <c r="VUP59" s="3112"/>
      <c r="VUQ59" s="3112"/>
      <c r="VUR59" s="3112"/>
      <c r="VUS59" s="3112"/>
      <c r="VUT59" s="3112"/>
      <c r="VUU59" s="3112"/>
      <c r="VUV59" s="3112"/>
      <c r="VUW59" s="3112"/>
      <c r="VUX59" s="3112"/>
      <c r="VUY59" s="3112"/>
      <c r="VUZ59" s="3112"/>
      <c r="VVA59" s="3112"/>
      <c r="VVB59" s="3112"/>
      <c r="VVC59" s="3112"/>
      <c r="VVD59" s="3112"/>
      <c r="VVE59" s="3112"/>
      <c r="VVF59" s="3112"/>
      <c r="VVG59" s="3112"/>
      <c r="VVH59" s="3112"/>
      <c r="VVI59" s="3112"/>
      <c r="VVJ59" s="3112"/>
      <c r="VVK59" s="3112"/>
      <c r="VVL59" s="3112"/>
      <c r="VVM59" s="3112"/>
      <c r="VVN59" s="3112"/>
      <c r="VVO59" s="3112"/>
      <c r="VVP59" s="3112"/>
      <c r="VVQ59" s="3112"/>
      <c r="VVR59" s="3112"/>
      <c r="VVS59" s="3112"/>
      <c r="VVT59" s="3112"/>
      <c r="VVU59" s="3112"/>
      <c r="VVV59" s="3112"/>
      <c r="VVW59" s="3112"/>
      <c r="VVX59" s="3112"/>
      <c r="VVY59" s="3112"/>
      <c r="VVZ59" s="3112"/>
      <c r="VWA59" s="3112"/>
      <c r="VWB59" s="3112"/>
      <c r="VWC59" s="3112"/>
      <c r="VWD59" s="3112"/>
      <c r="VWE59" s="3112"/>
      <c r="VWF59" s="3112"/>
      <c r="VWG59" s="3112"/>
      <c r="VWH59" s="3112"/>
      <c r="VWI59" s="3112"/>
      <c r="VWJ59" s="3112"/>
      <c r="VWK59" s="3112"/>
      <c r="VWL59" s="3112"/>
      <c r="VWM59" s="3112"/>
      <c r="VWN59" s="3112"/>
      <c r="VWO59" s="3112"/>
      <c r="VWP59" s="3112"/>
      <c r="VWQ59" s="3112"/>
      <c r="VWR59" s="3112"/>
      <c r="VWS59" s="3112"/>
      <c r="VWT59" s="3112"/>
      <c r="VWU59" s="3112"/>
      <c r="VWV59" s="3112"/>
      <c r="VWW59" s="3112"/>
      <c r="VWX59" s="3112"/>
      <c r="VWY59" s="3112"/>
      <c r="VWZ59" s="3112"/>
      <c r="VXA59" s="3112"/>
      <c r="VXB59" s="3112"/>
      <c r="VXC59" s="3112"/>
      <c r="VXD59" s="3112"/>
      <c r="VXE59" s="3112"/>
      <c r="VXF59" s="3112"/>
      <c r="VXG59" s="3112"/>
      <c r="VXH59" s="3112"/>
      <c r="VXI59" s="3112"/>
      <c r="VXJ59" s="3112"/>
      <c r="VXK59" s="3112"/>
      <c r="VXL59" s="3112"/>
      <c r="VXM59" s="3112"/>
      <c r="VXN59" s="3112"/>
      <c r="VXO59" s="3112"/>
      <c r="VXP59" s="3112"/>
      <c r="VXQ59" s="3112"/>
      <c r="VXR59" s="3112"/>
      <c r="VXS59" s="3112"/>
      <c r="VXT59" s="3112"/>
      <c r="VXU59" s="3112"/>
      <c r="VXV59" s="3112"/>
      <c r="VXW59" s="3112"/>
      <c r="VXX59" s="3112"/>
      <c r="VXY59" s="3112"/>
      <c r="VXZ59" s="3112"/>
      <c r="VYA59" s="3112"/>
      <c r="VYB59" s="3112"/>
      <c r="VYC59" s="3112"/>
      <c r="VYD59" s="3112"/>
      <c r="VYE59" s="3112"/>
      <c r="VYF59" s="3112"/>
      <c r="VYG59" s="3112"/>
      <c r="VYH59" s="3112"/>
      <c r="VYI59" s="3112"/>
      <c r="VYJ59" s="3112"/>
      <c r="VYK59" s="3112"/>
      <c r="VYL59" s="3112"/>
      <c r="VYM59" s="3112"/>
      <c r="VYN59" s="3112"/>
      <c r="VYO59" s="3112"/>
      <c r="VYP59" s="3112"/>
      <c r="VYQ59" s="3112"/>
      <c r="VYR59" s="3112"/>
      <c r="VYS59" s="3112"/>
      <c r="VYT59" s="3112"/>
      <c r="VYU59" s="3112"/>
      <c r="VYV59" s="3112"/>
      <c r="VYW59" s="3112"/>
      <c r="VYX59" s="3112"/>
      <c r="VYY59" s="3112"/>
      <c r="VYZ59" s="3112"/>
      <c r="VZA59" s="3112"/>
      <c r="VZB59" s="3112"/>
      <c r="VZC59" s="3112"/>
      <c r="VZD59" s="3112"/>
      <c r="VZE59" s="3112"/>
      <c r="VZF59" s="3112"/>
      <c r="VZG59" s="3112"/>
      <c r="VZH59" s="3112"/>
      <c r="VZI59" s="3112"/>
      <c r="VZJ59" s="3112"/>
      <c r="VZK59" s="3112"/>
      <c r="VZL59" s="3112"/>
      <c r="VZM59" s="3112"/>
      <c r="VZN59" s="3112"/>
      <c r="VZO59" s="3112"/>
      <c r="VZP59" s="3112"/>
      <c r="VZQ59" s="3112"/>
      <c r="VZR59" s="3112"/>
      <c r="VZS59" s="3112"/>
      <c r="VZT59" s="3112"/>
      <c r="VZU59" s="3112"/>
      <c r="VZV59" s="3112"/>
      <c r="VZW59" s="3112"/>
      <c r="VZX59" s="3112"/>
      <c r="VZY59" s="3112"/>
      <c r="VZZ59" s="3112"/>
      <c r="WAA59" s="3112"/>
      <c r="WAB59" s="3112"/>
      <c r="WAC59" s="3112"/>
      <c r="WAD59" s="3112"/>
      <c r="WAE59" s="3112"/>
      <c r="WAF59" s="3112"/>
      <c r="WAG59" s="3112"/>
      <c r="WAH59" s="3112"/>
      <c r="WAI59" s="3112"/>
      <c r="WAJ59" s="3112"/>
      <c r="WAK59" s="3112"/>
      <c r="WAL59" s="3112"/>
      <c r="WAM59" s="3112"/>
      <c r="WAN59" s="3112"/>
      <c r="WAO59" s="3112"/>
      <c r="WAP59" s="3112"/>
      <c r="WAQ59" s="3112"/>
      <c r="WAR59" s="3112"/>
      <c r="WAS59" s="3112"/>
      <c r="WAT59" s="3112"/>
      <c r="WAU59" s="3112"/>
      <c r="WAV59" s="3112"/>
      <c r="WAW59" s="3112"/>
      <c r="WAX59" s="3112"/>
      <c r="WAY59" s="3112"/>
      <c r="WAZ59" s="3112"/>
      <c r="WBA59" s="3112"/>
      <c r="WBB59" s="3112"/>
      <c r="WBC59" s="3112"/>
      <c r="WBD59" s="3112"/>
      <c r="WBE59" s="3112"/>
      <c r="WBF59" s="3112"/>
      <c r="WBG59" s="3112"/>
      <c r="WBH59" s="3112"/>
      <c r="WBI59" s="3112"/>
      <c r="WBJ59" s="3112"/>
      <c r="WBK59" s="3112"/>
      <c r="WBL59" s="3112"/>
      <c r="WBM59" s="3112"/>
      <c r="WBN59" s="3112"/>
      <c r="WBO59" s="3112"/>
      <c r="WBP59" s="3112"/>
      <c r="WBQ59" s="3112"/>
      <c r="WBR59" s="3112"/>
      <c r="WBS59" s="3112"/>
      <c r="WBT59" s="3112"/>
      <c r="WBU59" s="3112"/>
      <c r="WBV59" s="3112"/>
      <c r="WBW59" s="3112"/>
      <c r="WBX59" s="3112"/>
      <c r="WBY59" s="3112"/>
      <c r="WBZ59" s="3112"/>
      <c r="WCA59" s="3112"/>
      <c r="WCB59" s="3112"/>
      <c r="WCC59" s="3112"/>
      <c r="WCD59" s="3112"/>
      <c r="WCE59" s="3112"/>
      <c r="WCF59" s="3112"/>
      <c r="WCG59" s="3112"/>
      <c r="WCH59" s="3112"/>
      <c r="WCI59" s="3112"/>
      <c r="WCJ59" s="3112"/>
      <c r="WCK59" s="3112"/>
      <c r="WCL59" s="3112"/>
      <c r="WCM59" s="3112"/>
      <c r="WCN59" s="3112"/>
      <c r="WCO59" s="3112"/>
      <c r="WCP59" s="3112"/>
      <c r="WCQ59" s="3112"/>
      <c r="WCR59" s="3112"/>
      <c r="WCS59" s="3112"/>
      <c r="WCT59" s="3112"/>
      <c r="WCU59" s="3112"/>
      <c r="WCV59" s="3112"/>
      <c r="WCW59" s="3112"/>
      <c r="WCX59" s="3112"/>
      <c r="WCY59" s="3112"/>
      <c r="WCZ59" s="3112"/>
      <c r="WDA59" s="3112"/>
      <c r="WDB59" s="3112"/>
      <c r="WDC59" s="3112"/>
      <c r="WDD59" s="3112"/>
      <c r="WDE59" s="3112"/>
      <c r="WDF59" s="3112"/>
      <c r="WDG59" s="3112"/>
      <c r="WDH59" s="3112"/>
      <c r="WDI59" s="3112"/>
      <c r="WDJ59" s="3112"/>
      <c r="WDK59" s="3112"/>
      <c r="WDL59" s="3112"/>
      <c r="WDM59" s="3112"/>
      <c r="WDN59" s="3112"/>
      <c r="WDO59" s="3112"/>
      <c r="WDP59" s="3112"/>
      <c r="WDQ59" s="3112"/>
      <c r="WDR59" s="3112"/>
      <c r="WDS59" s="3112"/>
      <c r="WDT59" s="3112"/>
      <c r="WDU59" s="3112"/>
      <c r="WDV59" s="3112"/>
      <c r="WDW59" s="3112"/>
      <c r="WDX59" s="3112"/>
      <c r="WDY59" s="3112"/>
      <c r="WDZ59" s="3112"/>
      <c r="WEA59" s="3112"/>
      <c r="WEB59" s="3112"/>
      <c r="WEC59" s="3112"/>
      <c r="WED59" s="3112"/>
      <c r="WEE59" s="3112"/>
      <c r="WEF59" s="3112"/>
      <c r="WEG59" s="3112"/>
      <c r="WEH59" s="3112"/>
      <c r="WEI59" s="3112"/>
      <c r="WEJ59" s="3112"/>
      <c r="WEK59" s="3112"/>
      <c r="WEL59" s="3112"/>
      <c r="WEM59" s="3112"/>
      <c r="WEN59" s="3112"/>
      <c r="WEO59" s="3112"/>
      <c r="WEP59" s="3112"/>
      <c r="WEQ59" s="3112"/>
      <c r="WER59" s="3112"/>
      <c r="WES59" s="3112"/>
      <c r="WET59" s="3112"/>
      <c r="WEU59" s="3112"/>
      <c r="WEV59" s="3112"/>
      <c r="WEW59" s="3112"/>
      <c r="WEX59" s="3112"/>
      <c r="WEY59" s="3112"/>
      <c r="WEZ59" s="3112"/>
      <c r="WFA59" s="3112"/>
      <c r="WFB59" s="3112"/>
      <c r="WFC59" s="3112"/>
      <c r="WFD59" s="3112"/>
      <c r="WFE59" s="3112"/>
      <c r="WFF59" s="3112"/>
      <c r="WFG59" s="3112"/>
      <c r="WFH59" s="3112"/>
      <c r="WFI59" s="3112"/>
      <c r="WFJ59" s="3112"/>
      <c r="WFK59" s="3112"/>
      <c r="WFL59" s="3112"/>
      <c r="WFM59" s="3112"/>
      <c r="WFN59" s="3112"/>
      <c r="WFO59" s="3112"/>
      <c r="WFP59" s="3112"/>
      <c r="WFQ59" s="3112"/>
      <c r="WFR59" s="3112"/>
      <c r="WFS59" s="3112"/>
      <c r="WFT59" s="3112"/>
      <c r="WFU59" s="3112"/>
      <c r="WFV59" s="3112"/>
      <c r="WFW59" s="3112"/>
      <c r="WFX59" s="3112"/>
      <c r="WFY59" s="3112"/>
      <c r="WFZ59" s="3112"/>
      <c r="WGA59" s="3112"/>
      <c r="WGB59" s="3112"/>
      <c r="WGC59" s="3112"/>
      <c r="WGD59" s="3112"/>
      <c r="WGE59" s="3112"/>
      <c r="WGF59" s="3112"/>
      <c r="WGG59" s="3112"/>
      <c r="WGH59" s="3112"/>
      <c r="WGI59" s="3112"/>
      <c r="WGJ59" s="3112"/>
      <c r="WGK59" s="3112"/>
      <c r="WGL59" s="3112"/>
      <c r="WGM59" s="3112"/>
      <c r="WGN59" s="3112"/>
      <c r="WGO59" s="3112"/>
      <c r="WGP59" s="3112"/>
      <c r="WGQ59" s="3112"/>
      <c r="WGR59" s="3112"/>
      <c r="WGS59" s="3112"/>
      <c r="WGT59" s="3112"/>
      <c r="WGU59" s="3112"/>
      <c r="WGV59" s="3112"/>
      <c r="WGW59" s="3112"/>
      <c r="WGX59" s="3112"/>
      <c r="WGY59" s="3112"/>
      <c r="WGZ59" s="3112"/>
      <c r="WHA59" s="3112"/>
      <c r="WHB59" s="3112"/>
      <c r="WHC59" s="3112"/>
      <c r="WHD59" s="3112"/>
      <c r="WHE59" s="3112"/>
      <c r="WHF59" s="3112"/>
      <c r="WHG59" s="3112"/>
      <c r="WHH59" s="3112"/>
      <c r="WHI59" s="3112"/>
      <c r="WHJ59" s="3112"/>
      <c r="WHK59" s="3112"/>
      <c r="WHL59" s="3112"/>
      <c r="WHM59" s="3112"/>
      <c r="WHN59" s="3112"/>
      <c r="WHO59" s="3112"/>
      <c r="WHP59" s="3112"/>
      <c r="WHQ59" s="3112"/>
      <c r="WHR59" s="3112"/>
      <c r="WHS59" s="3112"/>
      <c r="WHT59" s="3112"/>
      <c r="WHU59" s="3112"/>
      <c r="WHV59" s="3112"/>
      <c r="WHW59" s="3112"/>
      <c r="WHX59" s="3112"/>
      <c r="WHY59" s="3112"/>
      <c r="WHZ59" s="3112"/>
      <c r="WIA59" s="3112"/>
      <c r="WIB59" s="3112"/>
      <c r="WIC59" s="3112"/>
      <c r="WID59" s="3112"/>
      <c r="WIE59" s="3112"/>
      <c r="WIF59" s="3112"/>
      <c r="WIG59" s="3112"/>
      <c r="WIH59" s="3112"/>
      <c r="WII59" s="3112"/>
      <c r="WIJ59" s="3112"/>
      <c r="WIK59" s="3112"/>
      <c r="WIL59" s="3112"/>
      <c r="WIM59" s="3112"/>
      <c r="WIN59" s="3112"/>
      <c r="WIO59" s="3112"/>
      <c r="WIP59" s="3112"/>
      <c r="WIQ59" s="3112"/>
      <c r="WIR59" s="3112"/>
      <c r="WIS59" s="3112"/>
      <c r="WIT59" s="3112"/>
      <c r="WIU59" s="3112"/>
      <c r="WIV59" s="3112"/>
      <c r="WIW59" s="3112"/>
      <c r="WIX59" s="3112"/>
      <c r="WIY59" s="3112"/>
      <c r="WIZ59" s="3112"/>
      <c r="WJA59" s="3112"/>
      <c r="WJB59" s="3112"/>
      <c r="WJC59" s="3112"/>
      <c r="WJD59" s="3112"/>
      <c r="WJE59" s="3112"/>
      <c r="WJF59" s="3112"/>
      <c r="WJG59" s="3112"/>
      <c r="WJH59" s="3112"/>
      <c r="WJI59" s="3112"/>
      <c r="WJJ59" s="3112"/>
      <c r="WJK59" s="3112"/>
      <c r="WJL59" s="3112"/>
      <c r="WJM59" s="3112"/>
      <c r="WJN59" s="3112"/>
      <c r="WJO59" s="3112"/>
      <c r="WJP59" s="3112"/>
      <c r="WJQ59" s="3112"/>
      <c r="WJR59" s="3112"/>
      <c r="WJS59" s="3112"/>
      <c r="WJT59" s="3112"/>
      <c r="WJU59" s="3112"/>
      <c r="WJV59" s="3112"/>
      <c r="WJW59" s="3112"/>
      <c r="WJX59" s="3112"/>
      <c r="WJY59" s="3112"/>
      <c r="WJZ59" s="3112"/>
      <c r="WKA59" s="3112"/>
      <c r="WKB59" s="3112"/>
      <c r="WKC59" s="3112"/>
      <c r="WKD59" s="3112"/>
      <c r="WKE59" s="3112"/>
      <c r="WKF59" s="3112"/>
      <c r="WKG59" s="3112"/>
      <c r="WKH59" s="3112"/>
      <c r="WKI59" s="3112"/>
      <c r="WKJ59" s="3112"/>
      <c r="WKK59" s="3112"/>
      <c r="WKL59" s="3112"/>
      <c r="WKM59" s="3112"/>
      <c r="WKN59" s="3112"/>
      <c r="WKO59" s="3112"/>
      <c r="WKP59" s="3112"/>
      <c r="WKQ59" s="3112"/>
      <c r="WKR59" s="3112"/>
      <c r="WKS59" s="3112"/>
      <c r="WKT59" s="3112"/>
      <c r="WKU59" s="3112"/>
      <c r="WKV59" s="3112"/>
      <c r="WKW59" s="3112"/>
      <c r="WKX59" s="3112"/>
      <c r="WKY59" s="3112"/>
      <c r="WKZ59" s="3112"/>
      <c r="WLA59" s="3112"/>
      <c r="WLB59" s="3112"/>
      <c r="WLC59" s="3112"/>
      <c r="WLD59" s="3112"/>
      <c r="WLE59" s="3112"/>
      <c r="WLF59" s="3112"/>
      <c r="WLG59" s="3112"/>
      <c r="WLH59" s="3112"/>
      <c r="WLI59" s="3112"/>
      <c r="WLJ59" s="3112"/>
      <c r="WLK59" s="3112"/>
      <c r="WLL59" s="3112"/>
      <c r="WLM59" s="3112"/>
      <c r="WLN59" s="3112"/>
      <c r="WLO59" s="3112"/>
      <c r="WLP59" s="3112"/>
      <c r="WLQ59" s="3112"/>
      <c r="WLR59" s="3112"/>
      <c r="WLS59" s="3112"/>
      <c r="WLT59" s="3112"/>
      <c r="WLU59" s="3112"/>
      <c r="WLV59" s="3112"/>
      <c r="WLW59" s="3112"/>
      <c r="WLX59" s="3112"/>
      <c r="WLY59" s="3112"/>
      <c r="WLZ59" s="3112"/>
      <c r="WMA59" s="3112"/>
      <c r="WMB59" s="3112"/>
      <c r="WMC59" s="3112"/>
      <c r="WMD59" s="3112"/>
      <c r="WME59" s="3112"/>
      <c r="WMF59" s="3112"/>
      <c r="WMG59" s="3112"/>
      <c r="WMH59" s="3112"/>
      <c r="WMI59" s="3112"/>
      <c r="WMJ59" s="3112"/>
      <c r="WMK59" s="3112"/>
      <c r="WML59" s="3112"/>
      <c r="WMM59" s="3112"/>
      <c r="WMN59" s="3112"/>
      <c r="WMO59" s="3112"/>
      <c r="WMP59" s="3112"/>
      <c r="WMQ59" s="3112"/>
      <c r="WMR59" s="3112"/>
      <c r="WMS59" s="3112"/>
      <c r="WMT59" s="3112"/>
      <c r="WMU59" s="3112"/>
      <c r="WMV59" s="3112"/>
      <c r="WMW59" s="3112"/>
      <c r="WMX59" s="3112"/>
      <c r="WMY59" s="3112"/>
      <c r="WMZ59" s="3112"/>
      <c r="WNA59" s="3112"/>
      <c r="WNB59" s="3112"/>
      <c r="WNC59" s="3112"/>
      <c r="WND59" s="3112"/>
      <c r="WNE59" s="3112"/>
      <c r="WNF59" s="3112"/>
      <c r="WNG59" s="3112"/>
      <c r="WNH59" s="3112"/>
      <c r="WNI59" s="3112"/>
      <c r="WNJ59" s="3112"/>
      <c r="WNK59" s="3112"/>
      <c r="WNL59" s="3112"/>
      <c r="WNM59" s="3112"/>
      <c r="WNN59" s="3112"/>
      <c r="WNO59" s="3112"/>
      <c r="WNP59" s="3112"/>
      <c r="WNQ59" s="3112"/>
      <c r="WNR59" s="3112"/>
      <c r="WNS59" s="3112"/>
      <c r="WNT59" s="3112"/>
      <c r="WNU59" s="3112"/>
      <c r="WNV59" s="3112"/>
      <c r="WNW59" s="3112"/>
      <c r="WNX59" s="3112"/>
      <c r="WNY59" s="3112"/>
      <c r="WNZ59" s="3112"/>
      <c r="WOA59" s="3112"/>
      <c r="WOB59" s="3112"/>
      <c r="WOC59" s="3112"/>
      <c r="WOD59" s="3112"/>
      <c r="WOE59" s="3112"/>
      <c r="WOF59" s="3112"/>
      <c r="WOG59" s="3112"/>
      <c r="WOH59" s="3112"/>
      <c r="WOI59" s="3112"/>
      <c r="WOJ59" s="3112"/>
      <c r="WOK59" s="3112"/>
      <c r="WOL59" s="3112"/>
      <c r="WOM59" s="3112"/>
      <c r="WON59" s="3112"/>
      <c r="WOO59" s="3112"/>
      <c r="WOP59" s="3112"/>
      <c r="WOQ59" s="3112"/>
      <c r="WOR59" s="3112"/>
      <c r="WOS59" s="3112"/>
      <c r="WOT59" s="3112"/>
      <c r="WOU59" s="3112"/>
      <c r="WOV59" s="3112"/>
      <c r="WOW59" s="3112"/>
      <c r="WOX59" s="3112"/>
      <c r="WOY59" s="3112"/>
      <c r="WOZ59" s="3112"/>
      <c r="WPA59" s="3112"/>
      <c r="WPB59" s="3112"/>
      <c r="WPC59" s="3112"/>
      <c r="WPD59" s="3112"/>
      <c r="WPE59" s="3112"/>
      <c r="WPF59" s="3112"/>
      <c r="WPG59" s="3112"/>
      <c r="WPH59" s="3112"/>
      <c r="WPI59" s="3112"/>
      <c r="WPJ59" s="3112"/>
      <c r="WPK59" s="3112"/>
      <c r="WPL59" s="3112"/>
      <c r="WPM59" s="3112"/>
      <c r="WPN59" s="3112"/>
      <c r="WPO59" s="3112"/>
      <c r="WPP59" s="3112"/>
      <c r="WPQ59" s="3112"/>
      <c r="WPR59" s="3112"/>
      <c r="WPS59" s="3112"/>
      <c r="WPT59" s="3112"/>
      <c r="WPU59" s="3112"/>
      <c r="WPV59" s="3112"/>
      <c r="WPW59" s="3112"/>
      <c r="WPX59" s="3112"/>
      <c r="WPY59" s="3112"/>
      <c r="WPZ59" s="3112"/>
      <c r="WQA59" s="3112"/>
      <c r="WQB59" s="3112"/>
      <c r="WQC59" s="3112"/>
      <c r="WQD59" s="3112"/>
      <c r="WQE59" s="3112"/>
      <c r="WQF59" s="3112"/>
      <c r="WQG59" s="3112"/>
      <c r="WQH59" s="3112"/>
      <c r="WQI59" s="3112"/>
      <c r="WQJ59" s="3112"/>
      <c r="WQK59" s="3112"/>
      <c r="WQL59" s="3112"/>
      <c r="WQM59" s="3112"/>
      <c r="WQN59" s="3112"/>
      <c r="WQO59" s="3112"/>
      <c r="WQP59" s="3112"/>
      <c r="WQQ59" s="3112"/>
      <c r="WQR59" s="3112"/>
      <c r="WQS59" s="3112"/>
      <c r="WQT59" s="3112"/>
      <c r="WQU59" s="3112"/>
      <c r="WQV59" s="3112"/>
      <c r="WQW59" s="3112"/>
      <c r="WQX59" s="3112"/>
      <c r="WQY59" s="3112"/>
      <c r="WQZ59" s="3112"/>
      <c r="WRA59" s="3112"/>
      <c r="WRB59" s="3112"/>
      <c r="WRC59" s="3112"/>
      <c r="WRD59" s="3112"/>
      <c r="WRE59" s="3112"/>
      <c r="WRF59" s="3112"/>
      <c r="WRG59" s="3112"/>
      <c r="WRH59" s="3112"/>
      <c r="WRI59" s="3112"/>
      <c r="WRJ59" s="3112"/>
      <c r="WRK59" s="3112"/>
      <c r="WRL59" s="3112"/>
      <c r="WRM59" s="3112"/>
      <c r="WRN59" s="3112"/>
      <c r="WRO59" s="3112"/>
      <c r="WRP59" s="3112"/>
      <c r="WRQ59" s="3112"/>
      <c r="WRR59" s="3112"/>
      <c r="WRS59" s="3112"/>
      <c r="WRT59" s="3112"/>
      <c r="WRU59" s="3112"/>
      <c r="WRV59" s="3112"/>
      <c r="WRW59" s="3112"/>
      <c r="WRX59" s="3112"/>
      <c r="WRY59" s="3112"/>
      <c r="WRZ59" s="3112"/>
      <c r="WSA59" s="3112"/>
      <c r="WSB59" s="3112"/>
      <c r="WSC59" s="3112"/>
      <c r="WSD59" s="3112"/>
      <c r="WSE59" s="3112"/>
      <c r="WSF59" s="3112"/>
      <c r="WSG59" s="3112"/>
      <c r="WSH59" s="3112"/>
      <c r="WSI59" s="3112"/>
      <c r="WSJ59" s="3112"/>
      <c r="WSK59" s="3112"/>
      <c r="WSL59" s="3112"/>
      <c r="WSM59" s="3112"/>
      <c r="WSN59" s="3112"/>
      <c r="WSO59" s="3112"/>
      <c r="WSP59" s="3112"/>
      <c r="WSQ59" s="3112"/>
      <c r="WSR59" s="3112"/>
      <c r="WSS59" s="3112"/>
      <c r="WST59" s="3112"/>
      <c r="WSU59" s="3112"/>
      <c r="WSV59" s="3112"/>
      <c r="WSW59" s="3112"/>
      <c r="WSX59" s="3112"/>
      <c r="WSY59" s="3112"/>
      <c r="WSZ59" s="3112"/>
      <c r="WTA59" s="3112"/>
      <c r="WTB59" s="3112"/>
      <c r="WTC59" s="3112"/>
      <c r="WTD59" s="3112"/>
      <c r="WTE59" s="3112"/>
      <c r="WTF59" s="3112"/>
      <c r="WTG59" s="3112"/>
      <c r="WTH59" s="3112"/>
      <c r="WTI59" s="3112"/>
      <c r="WTJ59" s="3112"/>
      <c r="WTK59" s="3112"/>
      <c r="WTL59" s="3112"/>
      <c r="WTM59" s="3112"/>
      <c r="WTN59" s="3112"/>
      <c r="WTO59" s="3112"/>
      <c r="WTP59" s="3112"/>
      <c r="WTQ59" s="3112"/>
      <c r="WTR59" s="3112"/>
      <c r="WTS59" s="3112"/>
      <c r="WTT59" s="3112"/>
      <c r="WTU59" s="3112"/>
      <c r="WTV59" s="3112"/>
      <c r="WTW59" s="3112"/>
      <c r="WTX59" s="3112"/>
      <c r="WTY59" s="3112"/>
      <c r="WTZ59" s="3112"/>
      <c r="WUA59" s="3112"/>
      <c r="WUB59" s="3112"/>
      <c r="WUC59" s="3112"/>
      <c r="WUD59" s="3112"/>
      <c r="WUE59" s="3112"/>
      <c r="WUF59" s="3112"/>
      <c r="WUG59" s="3112"/>
      <c r="WUH59" s="3112"/>
      <c r="WUI59" s="3112"/>
      <c r="WUJ59" s="3112"/>
      <c r="WUK59" s="3112"/>
      <c r="WUL59" s="3112"/>
      <c r="WUM59" s="3112"/>
      <c r="WUN59" s="3112"/>
      <c r="WUO59" s="3112"/>
      <c r="WUP59" s="3112"/>
      <c r="WUQ59" s="3112"/>
      <c r="WUR59" s="3112"/>
      <c r="WUS59" s="3112"/>
      <c r="WUT59" s="3112"/>
      <c r="WUU59" s="3112"/>
      <c r="WUV59" s="3112"/>
      <c r="WUW59" s="3112"/>
      <c r="WUX59" s="3112"/>
      <c r="WUY59" s="3112"/>
      <c r="WUZ59" s="3112"/>
      <c r="WVA59" s="3112"/>
      <c r="WVB59" s="3112"/>
      <c r="WVC59" s="3112"/>
      <c r="WVD59" s="3112"/>
      <c r="WVE59" s="3112"/>
      <c r="WVF59" s="3112"/>
      <c r="WVG59" s="3112"/>
      <c r="WVH59" s="3112"/>
      <c r="WVI59" s="3112"/>
      <c r="WVJ59" s="3112"/>
      <c r="WVK59" s="3112"/>
      <c r="WVL59" s="3112"/>
      <c r="WVM59" s="3112"/>
      <c r="WVN59" s="3112"/>
      <c r="WVO59" s="3112"/>
      <c r="WVP59" s="3112"/>
      <c r="WVQ59" s="3112"/>
      <c r="WVR59" s="3112"/>
      <c r="WVS59" s="3112"/>
      <c r="WVT59" s="3112"/>
      <c r="WVU59" s="3112"/>
      <c r="WVV59" s="3112"/>
      <c r="WVW59" s="3112"/>
      <c r="WVX59" s="3112"/>
      <c r="WVY59" s="3112"/>
      <c r="WVZ59" s="3112"/>
      <c r="WWA59" s="3112"/>
      <c r="WWB59" s="3112"/>
      <c r="WWC59" s="3112"/>
      <c r="WWD59" s="3112"/>
      <c r="WWE59" s="3112"/>
      <c r="WWF59" s="3112"/>
      <c r="WWG59" s="3112"/>
      <c r="WWH59" s="3112"/>
      <c r="WWI59" s="3112"/>
      <c r="WWJ59" s="3112"/>
      <c r="WWK59" s="3112"/>
      <c r="WWL59" s="3112"/>
      <c r="WWM59" s="3112"/>
      <c r="WWN59" s="3112"/>
      <c r="WWO59" s="3112"/>
      <c r="WWP59" s="3112"/>
      <c r="WWQ59" s="3112"/>
      <c r="WWR59" s="3112"/>
      <c r="WWS59" s="3112"/>
      <c r="WWT59" s="3112"/>
      <c r="WWU59" s="3112"/>
      <c r="WWV59" s="3112"/>
      <c r="WWW59" s="3112"/>
      <c r="WWX59" s="3112"/>
      <c r="WWY59" s="3112"/>
      <c r="WWZ59" s="3112"/>
      <c r="WXA59" s="3112"/>
      <c r="WXB59" s="3112"/>
      <c r="WXC59" s="3112"/>
      <c r="WXD59" s="3112"/>
      <c r="WXE59" s="3112"/>
      <c r="WXF59" s="3112"/>
      <c r="WXG59" s="3112"/>
      <c r="WXH59" s="3112"/>
      <c r="WXI59" s="3112"/>
      <c r="WXJ59" s="3112"/>
      <c r="WXK59" s="3112"/>
      <c r="WXL59" s="3112"/>
      <c r="WXM59" s="3112"/>
      <c r="WXN59" s="3112"/>
      <c r="WXO59" s="3112"/>
      <c r="WXP59" s="3112"/>
      <c r="WXQ59" s="3112"/>
      <c r="WXR59" s="3112"/>
      <c r="WXS59" s="3112"/>
      <c r="WXT59" s="3112"/>
      <c r="WXU59" s="3112"/>
      <c r="WXV59" s="3112"/>
      <c r="WXW59" s="3112"/>
      <c r="WXX59" s="3112"/>
      <c r="WXY59" s="3112"/>
      <c r="WXZ59" s="3112"/>
      <c r="WYA59" s="3112"/>
      <c r="WYB59" s="3112"/>
      <c r="WYC59" s="3112"/>
      <c r="WYD59" s="3112"/>
      <c r="WYE59" s="3112"/>
      <c r="WYF59" s="3112"/>
      <c r="WYG59" s="3112"/>
      <c r="WYH59" s="3112"/>
      <c r="WYI59" s="3112"/>
      <c r="WYJ59" s="3112"/>
      <c r="WYK59" s="3112"/>
      <c r="WYL59" s="3112"/>
      <c r="WYM59" s="3112"/>
      <c r="WYN59" s="3112"/>
      <c r="WYO59" s="3112"/>
      <c r="WYP59" s="3112"/>
      <c r="WYQ59" s="3112"/>
      <c r="WYR59" s="3112"/>
      <c r="WYS59" s="3112"/>
      <c r="WYT59" s="3112"/>
      <c r="WYU59" s="3112"/>
      <c r="WYV59" s="3112"/>
      <c r="WYW59" s="3112"/>
      <c r="WYX59" s="3112"/>
      <c r="WYY59" s="3112"/>
      <c r="WYZ59" s="3112"/>
      <c r="WZA59" s="3112"/>
      <c r="WZB59" s="3112"/>
      <c r="WZC59" s="3112"/>
      <c r="WZD59" s="3112"/>
      <c r="WZE59" s="3112"/>
      <c r="WZF59" s="3112"/>
      <c r="WZG59" s="3112"/>
      <c r="WZH59" s="3112"/>
      <c r="WZI59" s="3112"/>
      <c r="WZJ59" s="3112"/>
      <c r="WZK59" s="3112"/>
      <c r="WZL59" s="3112"/>
      <c r="WZM59" s="3112"/>
      <c r="WZN59" s="3112"/>
      <c r="WZO59" s="3112"/>
      <c r="WZP59" s="3112"/>
      <c r="WZQ59" s="3112"/>
      <c r="WZR59" s="3112"/>
      <c r="WZS59" s="3112"/>
      <c r="WZT59" s="3112"/>
      <c r="WZU59" s="3112"/>
      <c r="WZV59" s="3112"/>
      <c r="WZW59" s="3112"/>
      <c r="WZX59" s="3112"/>
      <c r="WZY59" s="3112"/>
      <c r="WZZ59" s="3112"/>
      <c r="XAA59" s="3112"/>
      <c r="XAB59" s="3112"/>
      <c r="XAC59" s="3112"/>
      <c r="XAD59" s="3112"/>
      <c r="XAE59" s="3112"/>
      <c r="XAF59" s="3112"/>
      <c r="XAG59" s="3112"/>
      <c r="XAH59" s="3112"/>
      <c r="XAI59" s="3112"/>
      <c r="XAJ59" s="3112"/>
      <c r="XAK59" s="3112"/>
      <c r="XAL59" s="3112"/>
      <c r="XAM59" s="3112"/>
      <c r="XAN59" s="3112"/>
      <c r="XAO59" s="3112"/>
      <c r="XAP59" s="3112"/>
      <c r="XAQ59" s="3112"/>
      <c r="XAR59" s="3112"/>
      <c r="XAS59" s="3112"/>
      <c r="XAT59" s="3112"/>
      <c r="XAU59" s="3112"/>
      <c r="XAV59" s="3112"/>
      <c r="XAW59" s="3112"/>
      <c r="XAX59" s="3112"/>
      <c r="XAY59" s="3112"/>
      <c r="XAZ59" s="3112"/>
      <c r="XBA59" s="3112"/>
      <c r="XBB59" s="3112"/>
      <c r="XBC59" s="3112"/>
      <c r="XBD59" s="3112"/>
      <c r="XBE59" s="3112"/>
      <c r="XBF59" s="3112"/>
      <c r="XBG59" s="3112"/>
      <c r="XBH59" s="3112"/>
      <c r="XBI59" s="3112"/>
      <c r="XBJ59" s="3112"/>
      <c r="XBK59" s="3112"/>
      <c r="XBL59" s="3112"/>
      <c r="XBM59" s="3112"/>
      <c r="XBN59" s="3112"/>
      <c r="XBO59" s="3112"/>
      <c r="XBP59" s="3112"/>
      <c r="XBQ59" s="3112"/>
      <c r="XBR59" s="3112"/>
      <c r="XBS59" s="3112"/>
      <c r="XBT59" s="3112"/>
      <c r="XBU59" s="3112"/>
      <c r="XBV59" s="3112"/>
      <c r="XBW59" s="3112"/>
      <c r="XBX59" s="3112"/>
      <c r="XBY59" s="3112"/>
      <c r="XBZ59" s="3112"/>
      <c r="XCA59" s="3112"/>
      <c r="XCB59" s="3112"/>
      <c r="XCC59" s="3112"/>
      <c r="XCD59" s="3112"/>
      <c r="XCE59" s="3112"/>
      <c r="XCF59" s="3112"/>
      <c r="XCG59" s="3112"/>
      <c r="XCH59" s="3112"/>
      <c r="XCI59" s="3112"/>
      <c r="XCJ59" s="3112"/>
      <c r="XCK59" s="3112"/>
      <c r="XCL59" s="3112"/>
      <c r="XCM59" s="3112"/>
      <c r="XCN59" s="3112"/>
      <c r="XCO59" s="3112"/>
      <c r="XCP59" s="3112"/>
      <c r="XCQ59" s="3112"/>
      <c r="XCR59" s="3112"/>
      <c r="XCS59" s="3112"/>
      <c r="XCT59" s="3112"/>
      <c r="XCU59" s="3112"/>
      <c r="XCV59" s="3112"/>
      <c r="XCW59" s="3112"/>
      <c r="XCX59" s="3112"/>
      <c r="XCY59" s="3112"/>
      <c r="XCZ59" s="3112"/>
      <c r="XDA59" s="3112"/>
      <c r="XDB59" s="3112"/>
      <c r="XDC59" s="3112"/>
      <c r="XDD59" s="3112"/>
      <c r="XDE59" s="3112"/>
      <c r="XDF59" s="3112"/>
      <c r="XDG59" s="3112"/>
      <c r="XDH59" s="3112"/>
      <c r="XDI59" s="3112"/>
      <c r="XDJ59" s="3112"/>
      <c r="XDK59" s="3112"/>
      <c r="XDL59" s="3112"/>
      <c r="XDM59" s="3112"/>
      <c r="XDN59" s="3112"/>
      <c r="XDO59" s="3112"/>
      <c r="XDP59" s="3112"/>
      <c r="XDQ59" s="3112"/>
      <c r="XDR59" s="3112"/>
      <c r="XDS59" s="3112"/>
      <c r="XDT59" s="3112"/>
      <c r="XDU59" s="3112"/>
      <c r="XDV59" s="3112"/>
      <c r="XDW59" s="3112"/>
      <c r="XDX59" s="3112"/>
      <c r="XDY59" s="3112"/>
      <c r="XDZ59" s="3112"/>
      <c r="XEA59" s="3112"/>
      <c r="XEB59" s="3112"/>
      <c r="XEC59" s="3112"/>
      <c r="XED59" s="3112"/>
      <c r="XEE59" s="3112"/>
      <c r="XEF59" s="3112"/>
      <c r="XEG59" s="3112"/>
      <c r="XEH59" s="3112"/>
      <c r="XEI59" s="3112"/>
      <c r="XEJ59" s="3112"/>
      <c r="XEK59" s="3112"/>
      <c r="XEL59" s="3112"/>
      <c r="XEM59" s="3112"/>
      <c r="XEN59" s="3112"/>
      <c r="XEO59" s="3112"/>
      <c r="XEP59" s="3112"/>
      <c r="XEQ59" s="3112"/>
      <c r="XER59" s="3112"/>
      <c r="XES59" s="3112"/>
      <c r="XET59" s="3112"/>
      <c r="XEU59" s="3112"/>
      <c r="XEV59" s="3112"/>
      <c r="XEW59" s="3112"/>
      <c r="XEX59" s="3112"/>
      <c r="XEY59" s="3112"/>
      <c r="XEZ59" s="3112"/>
      <c r="XFA59" s="3112"/>
      <c r="XFB59" s="3112"/>
      <c r="XFC59" s="3112"/>
      <c r="XFD59" s="3112"/>
    </row>
    <row r="60" spans="1:16384" ht="16.8">
      <c r="A60" s="752"/>
      <c r="B60" s="753"/>
      <c r="C60" s="753"/>
      <c r="D60" s="753"/>
      <c r="E60" s="753"/>
      <c r="F60" s="753"/>
      <c r="G60" s="753"/>
      <c r="H60" s="753"/>
      <c r="I60" s="753"/>
      <c r="J60" s="753"/>
      <c r="K60" s="752"/>
      <c r="L60" s="752"/>
      <c r="M60" s="752"/>
      <c r="N60" s="752"/>
      <c r="O60" s="752"/>
      <c r="P60" s="752"/>
      <c r="Q60" s="752"/>
      <c r="R60" s="752"/>
      <c r="S60" s="752"/>
      <c r="T60" s="752"/>
      <c r="U60" s="754"/>
      <c r="V60" s="754"/>
      <c r="W60" s="755"/>
      <c r="X60" s="756"/>
      <c r="Y60" s="756"/>
      <c r="Z60" s="756"/>
      <c r="AA60" s="756"/>
      <c r="AB60" s="756"/>
      <c r="AC60" s="756"/>
      <c r="AD60" s="756"/>
      <c r="AE60" s="756"/>
      <c r="AF60" s="756"/>
      <c r="AG60" s="756"/>
      <c r="AH60" s="756"/>
      <c r="AI60" s="756"/>
      <c r="AJ60" s="756"/>
      <c r="AK60" s="756"/>
      <c r="AL60" s="756"/>
      <c r="AM60" s="756"/>
      <c r="AN60" s="756"/>
      <c r="AO60" s="756"/>
      <c r="AP60" s="756"/>
      <c r="AQ60" s="756"/>
      <c r="AR60" s="756"/>
      <c r="AS60" s="756"/>
      <c r="AT60" s="756"/>
      <c r="AU60" s="756"/>
      <c r="BB60" s="3113"/>
      <c r="BC60" s="3113"/>
    </row>
    <row r="61" spans="1:16384" s="460" customFormat="1" ht="15"/>
    <row r="62" spans="1:16384" s="460" customFormat="1" ht="15">
      <c r="BB62" s="3114"/>
      <c r="BC62" s="3114"/>
    </row>
    <row r="63" spans="1:16384" ht="16.8">
      <c r="A63" s="752"/>
      <c r="B63" s="753"/>
      <c r="C63" s="753"/>
      <c r="D63" s="753"/>
      <c r="E63" s="753"/>
      <c r="F63" s="753"/>
      <c r="G63" s="757"/>
      <c r="H63" s="753"/>
      <c r="I63" s="753"/>
      <c r="J63" s="753"/>
      <c r="K63" s="752"/>
      <c r="L63" s="752"/>
      <c r="M63" s="752"/>
      <c r="N63" s="752"/>
      <c r="O63" s="752"/>
      <c r="P63" s="752"/>
      <c r="Q63" s="752"/>
      <c r="R63" s="752"/>
      <c r="S63" s="752"/>
      <c r="T63" s="752"/>
      <c r="U63" s="754"/>
      <c r="V63" s="754"/>
      <c r="W63" s="755"/>
      <c r="X63" s="756"/>
      <c r="Y63" s="756"/>
      <c r="Z63" s="756"/>
      <c r="AA63" s="756"/>
      <c r="AB63" s="756"/>
      <c r="AC63" s="756"/>
      <c r="AD63" s="756"/>
      <c r="AE63" s="756"/>
      <c r="AF63" s="756"/>
      <c r="AG63" s="756"/>
      <c r="AH63" s="756"/>
      <c r="AI63" s="756"/>
      <c r="AJ63" s="756"/>
      <c r="AK63" s="756"/>
      <c r="AL63" s="756"/>
      <c r="AM63" s="756"/>
      <c r="AN63" s="756"/>
      <c r="AO63" s="756"/>
      <c r="AP63" s="756"/>
      <c r="AQ63" s="756"/>
      <c r="AR63" s="756"/>
      <c r="AS63" s="756"/>
      <c r="AT63" s="756"/>
      <c r="AU63" s="756"/>
    </row>
    <row r="64" spans="1:16384" ht="16.8">
      <c r="A64" s="752"/>
      <c r="B64" s="753"/>
      <c r="C64" s="753"/>
      <c r="D64" s="753"/>
      <c r="E64" s="753"/>
      <c r="F64" s="753"/>
      <c r="G64" s="757"/>
      <c r="H64" s="753"/>
      <c r="I64" s="753"/>
      <c r="J64" s="753"/>
      <c r="K64" s="752"/>
      <c r="L64" s="752"/>
      <c r="M64" s="752"/>
      <c r="N64" s="752"/>
      <c r="O64" s="752"/>
      <c r="P64" s="752"/>
      <c r="Q64" s="752"/>
      <c r="R64" s="752"/>
      <c r="S64" s="752"/>
      <c r="T64" s="752"/>
      <c r="U64" s="754"/>
      <c r="V64" s="754"/>
      <c r="W64" s="755"/>
      <c r="X64" s="756"/>
      <c r="Y64" s="756"/>
      <c r="Z64" s="756"/>
      <c r="AA64" s="756"/>
      <c r="AB64" s="756"/>
      <c r="AC64" s="756"/>
      <c r="AD64" s="756"/>
      <c r="AE64" s="756"/>
      <c r="AF64" s="756"/>
      <c r="AG64" s="756"/>
      <c r="AH64" s="756"/>
      <c r="AI64" s="756"/>
      <c r="AJ64" s="756"/>
      <c r="AK64" s="756"/>
      <c r="AL64" s="756"/>
      <c r="AM64" s="756"/>
      <c r="AN64" s="756"/>
      <c r="AO64" s="756"/>
      <c r="AP64" s="756"/>
      <c r="AQ64" s="756"/>
      <c r="AR64" s="756"/>
      <c r="AS64" s="756"/>
      <c r="AT64" s="756"/>
      <c r="AU64" s="756"/>
    </row>
    <row r="65" spans="1:47" ht="16.8">
      <c r="A65" s="752"/>
      <c r="B65" s="753"/>
      <c r="C65" s="753"/>
      <c r="D65" s="753"/>
      <c r="E65" s="753"/>
      <c r="F65" s="753"/>
      <c r="G65" s="757"/>
      <c r="H65" s="753"/>
      <c r="I65" s="753"/>
      <c r="J65" s="753"/>
      <c r="K65" s="752"/>
      <c r="L65" s="752"/>
      <c r="M65" s="752"/>
      <c r="N65" s="752"/>
      <c r="O65" s="752"/>
      <c r="P65" s="752"/>
      <c r="Q65" s="752"/>
      <c r="R65" s="752"/>
      <c r="S65" s="752"/>
      <c r="T65" s="752"/>
      <c r="U65" s="754"/>
      <c r="V65" s="754"/>
      <c r="W65" s="755"/>
      <c r="X65" s="756"/>
      <c r="Y65" s="756"/>
      <c r="Z65" s="756"/>
      <c r="AA65" s="756"/>
      <c r="AB65" s="756"/>
      <c r="AC65" s="756"/>
      <c r="AD65" s="756"/>
      <c r="AE65" s="756"/>
      <c r="AF65" s="756"/>
      <c r="AG65" s="756"/>
      <c r="AH65" s="756"/>
      <c r="AI65" s="756"/>
      <c r="AJ65" s="756"/>
      <c r="AK65" s="756"/>
      <c r="AL65" s="756"/>
      <c r="AM65" s="756"/>
      <c r="AN65" s="756"/>
      <c r="AO65" s="756"/>
      <c r="AP65" s="756"/>
      <c r="AQ65" s="756"/>
      <c r="AR65" s="756"/>
      <c r="AS65" s="756"/>
      <c r="AT65" s="756"/>
      <c r="AU65" s="756"/>
    </row>
    <row r="66" spans="1:47" ht="16.8">
      <c r="A66" s="752"/>
      <c r="B66" s="753"/>
      <c r="C66" s="753"/>
      <c r="D66" s="753"/>
      <c r="E66" s="753"/>
      <c r="F66" s="753"/>
      <c r="G66" s="757"/>
      <c r="H66" s="753"/>
      <c r="I66" s="753"/>
      <c r="J66" s="753"/>
      <c r="K66" s="752"/>
      <c r="L66" s="752"/>
      <c r="M66" s="752"/>
      <c r="N66" s="752"/>
      <c r="O66" s="752"/>
      <c r="P66" s="752"/>
      <c r="Q66" s="752"/>
      <c r="R66" s="752"/>
      <c r="S66" s="752"/>
      <c r="T66" s="752"/>
      <c r="U66" s="754"/>
      <c r="V66" s="754"/>
      <c r="W66" s="755"/>
      <c r="X66" s="756"/>
      <c r="Y66" s="756"/>
      <c r="Z66" s="756"/>
      <c r="AA66" s="756"/>
      <c r="AB66" s="756"/>
      <c r="AC66" s="756"/>
      <c r="AD66" s="756"/>
      <c r="AE66" s="756"/>
      <c r="AF66" s="756"/>
      <c r="AG66" s="756"/>
      <c r="AH66" s="756"/>
      <c r="AI66" s="756"/>
      <c r="AJ66" s="756"/>
      <c r="AK66" s="756"/>
      <c r="AL66" s="756"/>
      <c r="AM66" s="756"/>
      <c r="AN66" s="756"/>
      <c r="AO66" s="756"/>
      <c r="AP66" s="756"/>
      <c r="AQ66" s="756"/>
      <c r="AR66" s="756"/>
      <c r="AS66" s="756"/>
      <c r="AT66" s="756"/>
      <c r="AU66" s="756"/>
    </row>
    <row r="67" spans="1:47" ht="16.8">
      <c r="A67" s="752"/>
      <c r="B67" s="753"/>
      <c r="C67" s="753"/>
      <c r="D67" s="753"/>
      <c r="E67" s="753"/>
      <c r="F67" s="753"/>
      <c r="G67" s="757"/>
      <c r="H67" s="753"/>
      <c r="I67" s="753"/>
      <c r="J67" s="753"/>
      <c r="K67" s="752"/>
      <c r="L67" s="752"/>
      <c r="M67" s="752"/>
      <c r="N67" s="752"/>
      <c r="O67" s="752"/>
      <c r="P67" s="752"/>
      <c r="Q67" s="752"/>
      <c r="R67" s="752"/>
      <c r="S67" s="752"/>
      <c r="T67" s="752"/>
      <c r="U67" s="754"/>
      <c r="V67" s="754"/>
      <c r="W67" s="755"/>
      <c r="X67" s="756"/>
      <c r="Y67" s="756"/>
      <c r="Z67" s="756"/>
      <c r="AA67" s="756"/>
      <c r="AB67" s="756"/>
      <c r="AC67" s="756"/>
      <c r="AD67" s="756"/>
      <c r="AE67" s="756"/>
      <c r="AF67" s="756"/>
      <c r="AG67" s="756"/>
      <c r="AH67" s="756"/>
      <c r="AI67" s="756"/>
      <c r="AJ67" s="756"/>
      <c r="AK67" s="756"/>
      <c r="AL67" s="756"/>
      <c r="AM67" s="756"/>
      <c r="AN67" s="756"/>
      <c r="AO67" s="756"/>
      <c r="AP67" s="756"/>
      <c r="AQ67" s="756"/>
      <c r="AR67" s="756"/>
      <c r="AS67" s="756"/>
      <c r="AT67" s="756"/>
      <c r="AU67" s="756"/>
    </row>
    <row r="68" spans="1:47" ht="16.8">
      <c r="A68" s="752"/>
      <c r="B68" s="753"/>
      <c r="C68" s="753"/>
      <c r="D68" s="753"/>
      <c r="E68" s="753"/>
      <c r="F68" s="753"/>
      <c r="G68" s="757"/>
      <c r="H68" s="753"/>
      <c r="I68" s="753"/>
      <c r="J68" s="753"/>
      <c r="K68" s="752"/>
      <c r="L68" s="752"/>
      <c r="M68" s="752"/>
      <c r="N68" s="752"/>
      <c r="O68" s="752"/>
      <c r="P68" s="752"/>
      <c r="Q68" s="752"/>
      <c r="R68" s="752"/>
      <c r="S68" s="752"/>
      <c r="T68" s="752"/>
      <c r="U68" s="754"/>
      <c r="V68" s="754"/>
      <c r="W68" s="755"/>
      <c r="X68" s="756"/>
      <c r="Y68" s="756"/>
      <c r="Z68" s="756"/>
      <c r="AA68" s="756"/>
      <c r="AB68" s="756"/>
      <c r="AC68" s="756"/>
      <c r="AD68" s="756"/>
      <c r="AE68" s="756"/>
      <c r="AF68" s="756"/>
      <c r="AG68" s="756"/>
      <c r="AH68" s="756"/>
      <c r="AI68" s="756"/>
      <c r="AJ68" s="756"/>
      <c r="AK68" s="756"/>
      <c r="AL68" s="756"/>
      <c r="AM68" s="756"/>
      <c r="AN68" s="756"/>
      <c r="AO68" s="756"/>
      <c r="AP68" s="756"/>
      <c r="AQ68" s="756"/>
      <c r="AR68" s="756"/>
      <c r="AS68" s="756"/>
      <c r="AT68" s="756"/>
      <c r="AU68" s="756"/>
    </row>
    <row r="69" spans="1:47" ht="16.8">
      <c r="A69" s="752"/>
      <c r="B69" s="753"/>
      <c r="C69" s="753"/>
      <c r="D69" s="753"/>
      <c r="E69" s="753"/>
      <c r="F69" s="753"/>
      <c r="G69" s="753"/>
      <c r="H69" s="753"/>
      <c r="I69" s="753"/>
      <c r="J69" s="753"/>
      <c r="K69" s="752"/>
      <c r="L69" s="752"/>
      <c r="M69" s="752"/>
      <c r="N69" s="752"/>
      <c r="O69" s="752"/>
      <c r="P69" s="752"/>
      <c r="Q69" s="752"/>
      <c r="R69" s="752"/>
      <c r="S69" s="752"/>
      <c r="T69" s="752"/>
      <c r="U69" s="754"/>
      <c r="V69" s="754"/>
      <c r="W69" s="755"/>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row>
    <row r="70" spans="1:47" ht="16.8">
      <c r="A70" s="752"/>
      <c r="B70" s="753"/>
      <c r="C70" s="753"/>
      <c r="D70" s="753"/>
      <c r="E70" s="753"/>
      <c r="F70" s="753"/>
      <c r="G70" s="753"/>
      <c r="H70" s="753"/>
      <c r="I70" s="753"/>
      <c r="J70" s="753"/>
      <c r="K70" s="752"/>
      <c r="L70" s="752"/>
      <c r="M70" s="752"/>
      <c r="N70" s="752"/>
      <c r="O70" s="752"/>
      <c r="P70" s="752"/>
      <c r="Q70" s="752"/>
      <c r="R70" s="752"/>
      <c r="S70" s="752"/>
      <c r="T70" s="752"/>
      <c r="U70" s="754"/>
      <c r="V70" s="754"/>
      <c r="W70" s="755"/>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row>
    <row r="71" spans="1:47" ht="16.8">
      <c r="A71" s="752"/>
      <c r="B71" s="753"/>
      <c r="C71" s="753"/>
      <c r="D71" s="753"/>
      <c r="E71" s="753"/>
      <c r="F71" s="753"/>
      <c r="G71" s="753"/>
      <c r="H71" s="753"/>
      <c r="I71" s="753"/>
      <c r="J71" s="753"/>
      <c r="K71" s="752"/>
      <c r="L71" s="752"/>
      <c r="M71" s="752"/>
      <c r="N71" s="752"/>
      <c r="O71" s="752"/>
      <c r="P71" s="752"/>
      <c r="Q71" s="752"/>
      <c r="R71" s="752"/>
      <c r="S71" s="752"/>
      <c r="T71" s="752"/>
      <c r="U71" s="754"/>
      <c r="V71" s="754"/>
      <c r="W71" s="755"/>
      <c r="X71" s="756"/>
      <c r="Y71" s="756"/>
      <c r="Z71" s="756"/>
      <c r="AA71" s="756"/>
      <c r="AB71" s="756"/>
      <c r="AC71" s="756"/>
      <c r="AD71" s="756"/>
      <c r="AE71" s="756"/>
      <c r="AF71" s="756"/>
      <c r="AG71" s="756"/>
      <c r="AH71" s="756"/>
      <c r="AI71" s="756"/>
      <c r="AJ71" s="756"/>
      <c r="AK71" s="756"/>
      <c r="AL71" s="756"/>
      <c r="AM71" s="756"/>
      <c r="AN71" s="756"/>
      <c r="AO71" s="756"/>
      <c r="AP71" s="756"/>
      <c r="AQ71" s="756"/>
      <c r="AR71" s="756"/>
      <c r="AS71" s="756"/>
      <c r="AT71" s="756"/>
      <c r="AU71" s="756"/>
    </row>
    <row r="72" spans="1:47" ht="16.8">
      <c r="A72" s="752"/>
      <c r="B72" s="753"/>
      <c r="C72" s="753"/>
      <c r="D72" s="753"/>
      <c r="E72" s="753"/>
      <c r="F72" s="753"/>
      <c r="G72" s="753"/>
      <c r="H72" s="753"/>
      <c r="I72" s="753"/>
      <c r="J72" s="753"/>
      <c r="K72" s="752"/>
      <c r="L72" s="752"/>
      <c r="M72" s="752"/>
      <c r="N72" s="752"/>
      <c r="O72" s="752"/>
      <c r="P72" s="752"/>
      <c r="Q72" s="752"/>
      <c r="R72" s="752"/>
      <c r="S72" s="752"/>
      <c r="T72" s="752"/>
      <c r="U72" s="754"/>
      <c r="V72" s="754"/>
      <c r="W72" s="755"/>
      <c r="X72" s="756"/>
      <c r="Y72" s="756"/>
      <c r="Z72" s="756"/>
      <c r="AA72" s="756"/>
      <c r="AB72" s="756"/>
      <c r="AC72" s="756"/>
      <c r="AD72" s="756"/>
      <c r="AE72" s="756"/>
      <c r="AF72" s="756"/>
      <c r="AG72" s="756"/>
      <c r="AH72" s="756"/>
      <c r="AI72" s="756"/>
      <c r="AJ72" s="756"/>
      <c r="AK72" s="756"/>
      <c r="AL72" s="756"/>
      <c r="AM72" s="756"/>
      <c r="AN72" s="756"/>
      <c r="AO72" s="756"/>
      <c r="AP72" s="756"/>
      <c r="AQ72" s="756"/>
      <c r="AR72" s="756"/>
      <c r="AS72" s="756"/>
      <c r="AT72" s="756"/>
      <c r="AU72" s="756"/>
    </row>
    <row r="73" spans="1:47" ht="16.8">
      <c r="A73" s="752"/>
      <c r="B73" s="753"/>
      <c r="C73" s="753"/>
      <c r="D73" s="753"/>
      <c r="E73" s="753"/>
      <c r="F73" s="753"/>
      <c r="G73" s="753"/>
      <c r="H73" s="753"/>
      <c r="I73" s="753"/>
      <c r="J73" s="753"/>
      <c r="K73" s="752"/>
      <c r="L73" s="752"/>
      <c r="M73" s="752"/>
      <c r="N73" s="752"/>
      <c r="O73" s="752"/>
      <c r="P73" s="752"/>
      <c r="Q73" s="752"/>
      <c r="R73" s="752"/>
      <c r="S73" s="752"/>
      <c r="T73" s="752"/>
      <c r="U73" s="754"/>
      <c r="V73" s="754"/>
      <c r="W73" s="755"/>
      <c r="X73" s="756"/>
      <c r="Y73" s="756"/>
      <c r="Z73" s="756"/>
      <c r="AA73" s="756"/>
      <c r="AB73" s="756"/>
      <c r="AC73" s="756"/>
      <c r="AD73" s="756"/>
      <c r="AE73" s="756"/>
      <c r="AF73" s="756"/>
      <c r="AG73" s="756"/>
      <c r="AH73" s="756"/>
      <c r="AI73" s="756"/>
      <c r="AJ73" s="756"/>
      <c r="AK73" s="756"/>
      <c r="AL73" s="756"/>
      <c r="AM73" s="756"/>
      <c r="AN73" s="756"/>
      <c r="AO73" s="756"/>
      <c r="AP73" s="756"/>
      <c r="AQ73" s="756"/>
      <c r="AR73" s="756"/>
      <c r="AS73" s="756"/>
      <c r="AT73" s="756"/>
      <c r="AU73" s="756"/>
    </row>
    <row r="74" spans="1:47" ht="16.8">
      <c r="A74" s="752"/>
      <c r="B74" s="753"/>
      <c r="C74" s="753"/>
      <c r="D74" s="753"/>
      <c r="E74" s="753"/>
      <c r="F74" s="753"/>
      <c r="G74" s="753"/>
      <c r="H74" s="753"/>
      <c r="I74" s="753"/>
      <c r="J74" s="753"/>
      <c r="K74" s="752"/>
      <c r="L74" s="752"/>
      <c r="M74" s="752"/>
      <c r="N74" s="752"/>
      <c r="O74" s="752"/>
      <c r="P74" s="752"/>
      <c r="Q74" s="752"/>
      <c r="R74" s="752"/>
      <c r="S74" s="752"/>
      <c r="T74" s="752"/>
      <c r="U74" s="754"/>
      <c r="V74" s="754"/>
      <c r="W74" s="755"/>
      <c r="X74" s="756"/>
      <c r="Y74" s="756"/>
      <c r="Z74" s="756"/>
      <c r="AA74" s="756"/>
      <c r="AB74" s="756"/>
      <c r="AC74" s="756"/>
      <c r="AD74" s="756"/>
      <c r="AE74" s="756"/>
      <c r="AF74" s="756"/>
      <c r="AG74" s="756"/>
      <c r="AH74" s="756"/>
      <c r="AI74" s="756"/>
      <c r="AJ74" s="756"/>
      <c r="AK74" s="756"/>
      <c r="AL74" s="756"/>
      <c r="AM74" s="756"/>
      <c r="AN74" s="756"/>
      <c r="AO74" s="756"/>
      <c r="AP74" s="756"/>
      <c r="AQ74" s="756"/>
      <c r="AR74" s="756"/>
      <c r="AS74" s="756"/>
      <c r="AT74" s="756"/>
      <c r="AU74" s="756"/>
    </row>
    <row r="75" spans="1:47" ht="16.8">
      <c r="A75" s="752"/>
      <c r="B75" s="753"/>
      <c r="C75" s="753"/>
      <c r="D75" s="753"/>
      <c r="E75" s="753"/>
      <c r="F75" s="753"/>
      <c r="G75" s="753"/>
      <c r="H75" s="753"/>
      <c r="I75" s="753"/>
      <c r="J75" s="753"/>
      <c r="K75" s="752"/>
      <c r="L75" s="752"/>
      <c r="M75" s="752"/>
      <c r="N75" s="752"/>
      <c r="O75" s="752"/>
      <c r="P75" s="752"/>
      <c r="Q75" s="752"/>
      <c r="R75" s="752"/>
      <c r="S75" s="752"/>
      <c r="T75" s="752"/>
      <c r="U75" s="754"/>
      <c r="V75" s="754"/>
      <c r="W75" s="755"/>
      <c r="X75" s="756"/>
      <c r="Y75" s="756"/>
      <c r="Z75" s="756"/>
      <c r="AA75" s="756"/>
      <c r="AB75" s="756"/>
      <c r="AC75" s="756"/>
      <c r="AD75" s="756"/>
      <c r="AE75" s="756"/>
      <c r="AF75" s="756"/>
      <c r="AG75" s="756"/>
      <c r="AH75" s="756"/>
      <c r="AI75" s="756"/>
      <c r="AJ75" s="756"/>
      <c r="AK75" s="756"/>
      <c r="AL75" s="756"/>
      <c r="AM75" s="756"/>
      <c r="AN75" s="756"/>
      <c r="AO75" s="756"/>
      <c r="AP75" s="756"/>
      <c r="AQ75" s="756"/>
      <c r="AR75" s="756"/>
      <c r="AS75" s="756"/>
      <c r="AT75" s="756"/>
      <c r="AU75" s="756"/>
    </row>
    <row r="76" spans="1:47" ht="16.8">
      <c r="A76" s="752"/>
      <c r="B76" s="753"/>
      <c r="C76" s="753"/>
      <c r="D76" s="753"/>
      <c r="E76" s="753"/>
      <c r="F76" s="753"/>
      <c r="G76" s="753"/>
      <c r="H76" s="753"/>
      <c r="I76" s="753"/>
      <c r="J76" s="753"/>
      <c r="K76" s="752"/>
      <c r="L76" s="752"/>
      <c r="M76" s="752"/>
      <c r="N76" s="752"/>
      <c r="O76" s="752"/>
      <c r="P76" s="752"/>
      <c r="Q76" s="752"/>
      <c r="R76" s="752"/>
      <c r="S76" s="752"/>
      <c r="T76" s="752"/>
      <c r="U76" s="754"/>
      <c r="V76" s="754"/>
      <c r="W76" s="755"/>
      <c r="X76" s="756"/>
      <c r="Y76" s="756"/>
      <c r="Z76" s="756"/>
      <c r="AA76" s="756"/>
      <c r="AB76" s="756"/>
      <c r="AC76" s="756"/>
      <c r="AD76" s="756"/>
      <c r="AE76" s="756"/>
      <c r="AF76" s="756"/>
      <c r="AG76" s="756"/>
      <c r="AH76" s="756"/>
      <c r="AI76" s="756"/>
      <c r="AJ76" s="756"/>
      <c r="AK76" s="756"/>
      <c r="AL76" s="756"/>
      <c r="AM76" s="756"/>
      <c r="AN76" s="756"/>
      <c r="AO76" s="756"/>
      <c r="AP76" s="756"/>
      <c r="AQ76" s="756"/>
      <c r="AR76" s="756"/>
      <c r="AS76" s="756"/>
      <c r="AT76" s="756"/>
      <c r="AU76" s="756"/>
    </row>
    <row r="77" spans="1:47" ht="16.8">
      <c r="A77" s="752"/>
      <c r="B77" s="753"/>
      <c r="C77" s="753"/>
      <c r="D77" s="753"/>
      <c r="E77" s="753"/>
      <c r="F77" s="753"/>
      <c r="G77" s="753"/>
      <c r="H77" s="753"/>
      <c r="I77" s="753"/>
      <c r="J77" s="753"/>
      <c r="K77" s="752"/>
      <c r="L77" s="752"/>
      <c r="M77" s="752"/>
      <c r="N77" s="752"/>
      <c r="O77" s="752"/>
      <c r="P77" s="752"/>
      <c r="Q77" s="752"/>
      <c r="R77" s="752"/>
      <c r="S77" s="752"/>
      <c r="T77" s="752"/>
      <c r="U77" s="754"/>
      <c r="V77" s="754"/>
      <c r="W77" s="755"/>
      <c r="X77" s="756"/>
      <c r="Y77" s="756"/>
      <c r="Z77" s="756"/>
      <c r="AA77" s="756"/>
      <c r="AB77" s="756"/>
      <c r="AC77" s="756"/>
      <c r="AD77" s="756"/>
      <c r="AE77" s="756"/>
      <c r="AF77" s="756"/>
      <c r="AG77" s="756"/>
      <c r="AH77" s="756"/>
      <c r="AI77" s="756"/>
      <c r="AJ77" s="756"/>
      <c r="AK77" s="756"/>
      <c r="AL77" s="756"/>
      <c r="AM77" s="756"/>
      <c r="AN77" s="756"/>
      <c r="AO77" s="756"/>
      <c r="AP77" s="756"/>
      <c r="AQ77" s="756"/>
      <c r="AR77" s="756"/>
      <c r="AS77" s="756"/>
      <c r="AT77" s="756"/>
      <c r="AU77" s="756"/>
    </row>
    <row r="78" spans="1:47" ht="16.8">
      <c r="A78" s="752"/>
      <c r="B78" s="753"/>
      <c r="C78" s="753"/>
      <c r="D78" s="753"/>
      <c r="E78" s="753"/>
      <c r="F78" s="753"/>
      <c r="G78" s="753"/>
      <c r="H78" s="753"/>
      <c r="I78" s="753"/>
      <c r="J78" s="753"/>
      <c r="K78" s="752"/>
      <c r="L78" s="752"/>
      <c r="M78" s="752"/>
      <c r="N78" s="752"/>
      <c r="O78" s="752"/>
      <c r="P78" s="752"/>
      <c r="Q78" s="752"/>
      <c r="R78" s="752"/>
      <c r="S78" s="752"/>
      <c r="T78" s="752"/>
      <c r="U78" s="754"/>
      <c r="V78" s="754"/>
      <c r="W78" s="755"/>
      <c r="X78" s="756"/>
      <c r="Y78" s="756"/>
      <c r="Z78" s="756"/>
      <c r="AA78" s="756"/>
      <c r="AB78" s="756"/>
      <c r="AC78" s="756"/>
      <c r="AD78" s="756"/>
      <c r="AE78" s="756"/>
      <c r="AF78" s="756"/>
      <c r="AG78" s="756"/>
      <c r="AH78" s="756"/>
      <c r="AI78" s="756"/>
      <c r="AJ78" s="756"/>
      <c r="AK78" s="756"/>
      <c r="AL78" s="756"/>
      <c r="AM78" s="756"/>
      <c r="AN78" s="756"/>
      <c r="AO78" s="756"/>
      <c r="AP78" s="756"/>
      <c r="AQ78" s="756"/>
      <c r="AR78" s="756"/>
      <c r="AS78" s="756"/>
      <c r="AT78" s="756"/>
      <c r="AU78" s="756"/>
    </row>
    <row r="79" spans="1:47" ht="16.8">
      <c r="A79" s="752"/>
      <c r="B79" s="753"/>
      <c r="C79" s="753"/>
      <c r="D79" s="753"/>
      <c r="E79" s="753"/>
      <c r="F79" s="753"/>
      <c r="G79" s="753"/>
      <c r="H79" s="753"/>
      <c r="I79" s="753"/>
      <c r="J79" s="753"/>
      <c r="K79" s="752"/>
      <c r="L79" s="752"/>
      <c r="M79" s="752"/>
      <c r="N79" s="752"/>
      <c r="O79" s="752"/>
      <c r="P79" s="752"/>
      <c r="Q79" s="752"/>
      <c r="R79" s="752"/>
      <c r="S79" s="752"/>
      <c r="T79" s="752"/>
      <c r="U79" s="754"/>
      <c r="V79" s="754"/>
      <c r="W79" s="755"/>
      <c r="X79" s="756"/>
      <c r="Y79" s="756"/>
      <c r="Z79" s="756"/>
      <c r="AA79" s="756"/>
      <c r="AB79" s="756"/>
      <c r="AC79" s="756"/>
      <c r="AD79" s="756"/>
      <c r="AE79" s="756"/>
      <c r="AF79" s="756"/>
      <c r="AG79" s="756"/>
      <c r="AH79" s="756"/>
      <c r="AI79" s="756"/>
      <c r="AJ79" s="756"/>
      <c r="AK79" s="756"/>
      <c r="AL79" s="756"/>
      <c r="AM79" s="756"/>
      <c r="AN79" s="756"/>
      <c r="AO79" s="756"/>
      <c r="AP79" s="756"/>
      <c r="AQ79" s="756"/>
      <c r="AR79" s="756"/>
      <c r="AS79" s="756"/>
      <c r="AT79" s="756"/>
      <c r="AU79" s="756"/>
    </row>
    <row r="80" spans="1:47" ht="16.8">
      <c r="A80" s="752"/>
      <c r="B80" s="753"/>
      <c r="C80" s="753"/>
      <c r="D80" s="753"/>
      <c r="E80" s="753"/>
      <c r="F80" s="753"/>
      <c r="G80" s="753"/>
      <c r="H80" s="753"/>
      <c r="I80" s="753"/>
      <c r="J80" s="753"/>
      <c r="K80" s="752"/>
      <c r="L80" s="752"/>
      <c r="M80" s="752"/>
      <c r="N80" s="752"/>
      <c r="O80" s="752"/>
      <c r="P80" s="752"/>
      <c r="Q80" s="752"/>
      <c r="R80" s="752"/>
      <c r="S80" s="752"/>
      <c r="T80" s="752"/>
      <c r="U80" s="754"/>
      <c r="V80" s="754"/>
      <c r="W80" s="755"/>
      <c r="X80" s="756"/>
      <c r="Y80" s="756"/>
      <c r="Z80" s="756"/>
      <c r="AA80" s="756"/>
      <c r="AB80" s="756"/>
      <c r="AC80" s="756"/>
      <c r="AD80" s="756"/>
      <c r="AE80" s="756"/>
      <c r="AF80" s="756"/>
      <c r="AG80" s="756"/>
      <c r="AH80" s="756"/>
      <c r="AI80" s="756"/>
      <c r="AJ80" s="756"/>
      <c r="AK80" s="756"/>
      <c r="AL80" s="756"/>
      <c r="AM80" s="756"/>
      <c r="AN80" s="756"/>
      <c r="AO80" s="756"/>
      <c r="AP80" s="756"/>
      <c r="AQ80" s="756"/>
      <c r="AR80" s="756"/>
      <c r="AS80" s="756"/>
      <c r="AT80" s="756"/>
      <c r="AU80" s="756"/>
    </row>
    <row r="81" spans="1:47" ht="16.8">
      <c r="A81" s="752"/>
      <c r="B81" s="753"/>
      <c r="C81" s="753"/>
      <c r="D81" s="753"/>
      <c r="E81" s="753"/>
      <c r="F81" s="753"/>
      <c r="G81" s="753"/>
      <c r="H81" s="753"/>
      <c r="I81" s="753"/>
      <c r="J81" s="753"/>
      <c r="K81" s="752"/>
      <c r="L81" s="752"/>
      <c r="M81" s="752"/>
      <c r="N81" s="752"/>
      <c r="O81" s="752"/>
      <c r="P81" s="752"/>
      <c r="Q81" s="752"/>
      <c r="R81" s="752"/>
      <c r="S81" s="752"/>
      <c r="T81" s="752"/>
      <c r="U81" s="754"/>
      <c r="V81" s="754"/>
      <c r="W81" s="755"/>
      <c r="X81" s="756"/>
      <c r="Y81" s="756"/>
      <c r="Z81" s="756"/>
      <c r="AA81" s="756"/>
      <c r="AB81" s="756"/>
      <c r="AC81" s="756"/>
      <c r="AD81" s="756"/>
      <c r="AE81" s="756"/>
      <c r="AF81" s="756"/>
      <c r="AG81" s="756"/>
      <c r="AH81" s="756"/>
      <c r="AI81" s="756"/>
      <c r="AJ81" s="756"/>
      <c r="AK81" s="756"/>
      <c r="AL81" s="756"/>
      <c r="AM81" s="756"/>
      <c r="AN81" s="756"/>
      <c r="AO81" s="756"/>
      <c r="AP81" s="756"/>
      <c r="AQ81" s="756"/>
      <c r="AR81" s="756"/>
      <c r="AS81" s="756"/>
      <c r="AT81" s="756"/>
      <c r="AU81" s="756"/>
    </row>
    <row r="82" spans="1:47" ht="16.8">
      <c r="A82" s="752"/>
      <c r="B82" s="753"/>
      <c r="C82" s="753"/>
      <c r="D82" s="753"/>
      <c r="E82" s="753"/>
      <c r="F82" s="753"/>
      <c r="G82" s="753"/>
      <c r="H82" s="753"/>
      <c r="I82" s="753"/>
      <c r="J82" s="753"/>
      <c r="K82" s="752"/>
      <c r="L82" s="752"/>
      <c r="M82" s="752"/>
      <c r="N82" s="752"/>
      <c r="O82" s="752"/>
      <c r="P82" s="752"/>
      <c r="Q82" s="752"/>
      <c r="R82" s="752"/>
      <c r="S82" s="752"/>
      <c r="T82" s="752"/>
      <c r="U82" s="754"/>
      <c r="V82" s="754"/>
      <c r="W82" s="755"/>
      <c r="X82" s="756"/>
      <c r="Y82" s="756"/>
      <c r="Z82" s="756"/>
      <c r="AA82" s="756"/>
      <c r="AB82" s="756"/>
      <c r="AC82" s="756"/>
      <c r="AD82" s="756"/>
      <c r="AE82" s="756"/>
      <c r="AF82" s="756"/>
      <c r="AG82" s="756"/>
      <c r="AH82" s="756"/>
      <c r="AI82" s="756"/>
      <c r="AJ82" s="756"/>
      <c r="AK82" s="756"/>
      <c r="AL82" s="756"/>
      <c r="AM82" s="756"/>
      <c r="AN82" s="756"/>
      <c r="AO82" s="756"/>
      <c r="AP82" s="756"/>
      <c r="AQ82" s="756"/>
      <c r="AR82" s="756"/>
      <c r="AS82" s="756"/>
      <c r="AT82" s="756"/>
      <c r="AU82" s="756"/>
    </row>
    <row r="83" spans="1:47" ht="16.8">
      <c r="A83" s="752"/>
      <c r="B83" s="753"/>
      <c r="C83" s="753"/>
      <c r="D83" s="753"/>
      <c r="E83" s="753"/>
      <c r="F83" s="753"/>
      <c r="G83" s="753"/>
      <c r="H83" s="753"/>
      <c r="I83" s="753"/>
      <c r="J83" s="753"/>
      <c r="K83" s="752"/>
      <c r="L83" s="752"/>
      <c r="M83" s="752"/>
      <c r="N83" s="752"/>
      <c r="O83" s="752"/>
      <c r="P83" s="752"/>
      <c r="Q83" s="752"/>
      <c r="R83" s="752"/>
      <c r="S83" s="752"/>
      <c r="T83" s="752"/>
      <c r="U83" s="754"/>
      <c r="V83" s="754"/>
      <c r="W83" s="755"/>
      <c r="X83" s="756"/>
      <c r="Y83" s="756"/>
      <c r="Z83" s="756"/>
      <c r="AA83" s="756"/>
      <c r="AB83" s="756"/>
      <c r="AC83" s="756"/>
      <c r="AD83" s="756"/>
      <c r="AE83" s="756"/>
      <c r="AF83" s="756"/>
      <c r="AG83" s="756"/>
      <c r="AH83" s="756"/>
      <c r="AI83" s="756"/>
      <c r="AJ83" s="756"/>
      <c r="AK83" s="756"/>
      <c r="AL83" s="756"/>
      <c r="AM83" s="756"/>
      <c r="AN83" s="756"/>
      <c r="AO83" s="756"/>
      <c r="AP83" s="756"/>
      <c r="AQ83" s="756"/>
      <c r="AR83" s="756"/>
      <c r="AS83" s="756"/>
      <c r="AT83" s="756"/>
      <c r="AU83" s="756"/>
    </row>
    <row r="84" spans="1:47" ht="16.8">
      <c r="A84" s="752"/>
      <c r="B84" s="753"/>
      <c r="C84" s="753"/>
      <c r="D84" s="753"/>
      <c r="E84" s="753"/>
      <c r="F84" s="753"/>
      <c r="G84" s="753"/>
      <c r="H84" s="753"/>
      <c r="I84" s="753"/>
      <c r="J84" s="753"/>
      <c r="K84" s="752"/>
      <c r="L84" s="752"/>
      <c r="M84" s="752"/>
      <c r="N84" s="752"/>
      <c r="O84" s="752"/>
      <c r="P84" s="752"/>
      <c r="Q84" s="752"/>
      <c r="R84" s="752"/>
      <c r="S84" s="752"/>
      <c r="T84" s="752"/>
      <c r="U84" s="754"/>
      <c r="V84" s="754"/>
      <c r="W84" s="755"/>
      <c r="X84" s="756"/>
      <c r="Y84" s="756"/>
      <c r="Z84" s="756"/>
      <c r="AA84" s="756"/>
      <c r="AB84" s="756"/>
      <c r="AC84" s="756"/>
      <c r="AD84" s="756"/>
      <c r="AE84" s="756"/>
      <c r="AF84" s="756"/>
      <c r="AG84" s="756"/>
      <c r="AH84" s="756"/>
      <c r="AI84" s="756"/>
      <c r="AJ84" s="756"/>
      <c r="AK84" s="756"/>
      <c r="AL84" s="756"/>
      <c r="AM84" s="756"/>
      <c r="AN84" s="756"/>
      <c r="AO84" s="756"/>
      <c r="AP84" s="756"/>
      <c r="AQ84" s="756"/>
      <c r="AR84" s="756"/>
      <c r="AS84" s="756"/>
      <c r="AT84" s="756"/>
      <c r="AU84" s="756"/>
    </row>
    <row r="85" spans="1:47" ht="16.8">
      <c r="A85" s="752"/>
      <c r="B85" s="753"/>
      <c r="C85" s="753"/>
      <c r="D85" s="753"/>
      <c r="E85" s="753"/>
      <c r="F85" s="753"/>
      <c r="G85" s="753"/>
      <c r="H85" s="753"/>
      <c r="I85" s="753"/>
      <c r="J85" s="753"/>
      <c r="K85" s="752"/>
      <c r="L85" s="752"/>
      <c r="M85" s="752"/>
      <c r="N85" s="752"/>
      <c r="O85" s="752"/>
      <c r="P85" s="752"/>
      <c r="Q85" s="752"/>
      <c r="R85" s="752"/>
      <c r="S85" s="752"/>
      <c r="T85" s="752"/>
      <c r="U85" s="754"/>
      <c r="V85" s="754"/>
      <c r="W85" s="755"/>
      <c r="X85" s="756"/>
      <c r="Y85" s="756"/>
      <c r="Z85" s="756"/>
      <c r="AA85" s="756"/>
      <c r="AB85" s="756"/>
      <c r="AC85" s="756"/>
      <c r="AD85" s="756"/>
      <c r="AE85" s="756"/>
      <c r="AF85" s="756"/>
      <c r="AG85" s="756"/>
      <c r="AH85" s="756"/>
      <c r="AI85" s="756"/>
      <c r="AJ85" s="756"/>
      <c r="AK85" s="756"/>
      <c r="AL85" s="756"/>
      <c r="AM85" s="756"/>
      <c r="AN85" s="756"/>
      <c r="AO85" s="756"/>
      <c r="AP85" s="756"/>
      <c r="AQ85" s="756"/>
      <c r="AR85" s="756"/>
      <c r="AS85" s="756"/>
      <c r="AT85" s="756"/>
      <c r="AU85" s="756"/>
    </row>
    <row r="86" spans="1:47" ht="16.8">
      <c r="A86" s="752"/>
      <c r="B86" s="753"/>
      <c r="C86" s="753"/>
      <c r="D86" s="753"/>
      <c r="E86" s="753"/>
      <c r="F86" s="753"/>
      <c r="G86" s="753"/>
      <c r="H86" s="753"/>
      <c r="I86" s="753"/>
      <c r="J86" s="753"/>
      <c r="K86" s="752"/>
      <c r="L86" s="752"/>
      <c r="M86" s="752"/>
      <c r="N86" s="752"/>
      <c r="O86" s="752"/>
      <c r="P86" s="752"/>
      <c r="Q86" s="752"/>
      <c r="R86" s="752"/>
      <c r="S86" s="752"/>
      <c r="T86" s="752"/>
      <c r="U86" s="754"/>
      <c r="V86" s="754"/>
      <c r="W86" s="755"/>
      <c r="X86" s="756"/>
      <c r="Y86" s="756"/>
      <c r="Z86" s="756"/>
      <c r="AA86" s="756"/>
      <c r="AB86" s="756"/>
      <c r="AC86" s="756"/>
      <c r="AD86" s="756"/>
      <c r="AE86" s="756"/>
      <c r="AF86" s="756"/>
      <c r="AG86" s="756"/>
      <c r="AH86" s="756"/>
      <c r="AI86" s="756"/>
      <c r="AJ86" s="756"/>
      <c r="AK86" s="756"/>
      <c r="AL86" s="756"/>
      <c r="AM86" s="756"/>
      <c r="AN86" s="756"/>
      <c r="AO86" s="756"/>
      <c r="AP86" s="756"/>
      <c r="AQ86" s="756"/>
      <c r="AR86" s="756"/>
      <c r="AS86" s="756"/>
      <c r="AT86" s="756"/>
      <c r="AU86" s="756"/>
    </row>
    <row r="87" spans="1:47" ht="16.8">
      <c r="A87" s="752"/>
      <c r="B87" s="753"/>
      <c r="C87" s="753"/>
      <c r="D87" s="753"/>
      <c r="E87" s="753"/>
      <c r="F87" s="753"/>
      <c r="G87" s="753"/>
      <c r="H87" s="753"/>
      <c r="I87" s="753"/>
      <c r="J87" s="753"/>
      <c r="K87" s="752"/>
      <c r="L87" s="752"/>
      <c r="M87" s="752"/>
      <c r="N87" s="752"/>
      <c r="O87" s="752"/>
      <c r="P87" s="752"/>
      <c r="Q87" s="752"/>
      <c r="R87" s="752"/>
      <c r="S87" s="752"/>
      <c r="T87" s="752"/>
      <c r="U87" s="754"/>
      <c r="V87" s="754"/>
      <c r="W87" s="755"/>
      <c r="X87" s="756"/>
      <c r="Y87" s="756"/>
      <c r="Z87" s="756"/>
      <c r="AA87" s="756"/>
      <c r="AB87" s="756"/>
      <c r="AC87" s="756"/>
      <c r="AD87" s="756"/>
      <c r="AE87" s="756"/>
      <c r="AF87" s="756"/>
      <c r="AG87" s="756"/>
      <c r="AH87" s="756"/>
      <c r="AI87" s="756"/>
      <c r="AJ87" s="756"/>
      <c r="AK87" s="756"/>
      <c r="AL87" s="756"/>
      <c r="AM87" s="756"/>
      <c r="AN87" s="756"/>
      <c r="AO87" s="756"/>
      <c r="AP87" s="756"/>
      <c r="AQ87" s="756"/>
      <c r="AR87" s="756"/>
      <c r="AS87" s="756"/>
      <c r="AT87" s="756"/>
      <c r="AU87" s="756"/>
    </row>
    <row r="88" spans="1:47" ht="16.8">
      <c r="A88" s="752"/>
      <c r="B88" s="753"/>
      <c r="C88" s="753"/>
      <c r="D88" s="753"/>
      <c r="E88" s="753"/>
      <c r="F88" s="753"/>
      <c r="G88" s="753"/>
      <c r="H88" s="753"/>
      <c r="I88" s="753"/>
      <c r="J88" s="753"/>
      <c r="K88" s="752"/>
      <c r="L88" s="752"/>
      <c r="M88" s="752"/>
      <c r="N88" s="752"/>
      <c r="O88" s="752"/>
      <c r="P88" s="752"/>
      <c r="Q88" s="752"/>
      <c r="R88" s="752"/>
      <c r="S88" s="752"/>
      <c r="T88" s="752"/>
      <c r="U88" s="754"/>
      <c r="V88" s="754"/>
      <c r="W88" s="755"/>
      <c r="X88" s="756"/>
      <c r="Y88" s="756"/>
      <c r="Z88" s="756"/>
      <c r="AA88" s="756"/>
      <c r="AB88" s="756"/>
      <c r="AC88" s="756"/>
      <c r="AD88" s="756"/>
      <c r="AE88" s="756"/>
      <c r="AF88" s="756"/>
      <c r="AG88" s="756"/>
      <c r="AH88" s="756"/>
      <c r="AI88" s="756"/>
      <c r="AJ88" s="756"/>
      <c r="AK88" s="756"/>
      <c r="AL88" s="756"/>
      <c r="AM88" s="756"/>
      <c r="AN88" s="756"/>
      <c r="AO88" s="756"/>
      <c r="AP88" s="756"/>
      <c r="AQ88" s="756"/>
      <c r="AR88" s="756"/>
      <c r="AS88" s="756"/>
      <c r="AT88" s="756"/>
      <c r="AU88" s="756"/>
    </row>
    <row r="89" spans="1:47" ht="16.8">
      <c r="A89" s="752"/>
      <c r="B89" s="753"/>
      <c r="C89" s="753"/>
      <c r="D89" s="753"/>
      <c r="E89" s="753"/>
      <c r="F89" s="753"/>
      <c r="G89" s="753"/>
      <c r="H89" s="753"/>
      <c r="I89" s="753"/>
      <c r="J89" s="753"/>
      <c r="K89" s="752"/>
      <c r="L89" s="752"/>
      <c r="M89" s="752"/>
      <c r="N89" s="752"/>
      <c r="O89" s="752"/>
      <c r="P89" s="752"/>
      <c r="Q89" s="752"/>
      <c r="R89" s="752"/>
      <c r="S89" s="752"/>
      <c r="T89" s="752"/>
      <c r="U89" s="754"/>
      <c r="V89" s="754"/>
      <c r="W89" s="755"/>
      <c r="X89" s="756"/>
      <c r="Y89" s="756"/>
      <c r="Z89" s="756"/>
      <c r="AA89" s="756"/>
      <c r="AB89" s="756"/>
      <c r="AC89" s="756"/>
      <c r="AD89" s="756"/>
      <c r="AE89" s="756"/>
      <c r="AF89" s="756"/>
      <c r="AG89" s="756"/>
      <c r="AH89" s="756"/>
      <c r="AI89" s="756"/>
      <c r="AJ89" s="756"/>
      <c r="AK89" s="756"/>
      <c r="AL89" s="756"/>
      <c r="AM89" s="756"/>
      <c r="AN89" s="756"/>
      <c r="AO89" s="756"/>
      <c r="AP89" s="756"/>
      <c r="AQ89" s="756"/>
      <c r="AR89" s="756"/>
      <c r="AS89" s="756"/>
      <c r="AT89" s="756"/>
      <c r="AU89" s="756"/>
    </row>
    <row r="90" spans="1:47" ht="16.8">
      <c r="A90" s="752"/>
      <c r="B90" s="753"/>
      <c r="C90" s="753"/>
      <c r="D90" s="753"/>
      <c r="E90" s="753"/>
      <c r="F90" s="753"/>
      <c r="G90" s="753"/>
      <c r="H90" s="753"/>
      <c r="I90" s="753"/>
      <c r="J90" s="753"/>
      <c r="K90" s="752"/>
      <c r="L90" s="752"/>
      <c r="M90" s="752"/>
      <c r="N90" s="752"/>
      <c r="O90" s="752"/>
      <c r="P90" s="752"/>
      <c r="Q90" s="752"/>
      <c r="R90" s="752"/>
      <c r="S90" s="752"/>
      <c r="T90" s="752"/>
      <c r="U90" s="754"/>
      <c r="V90" s="754"/>
      <c r="W90" s="755"/>
      <c r="X90" s="756"/>
      <c r="Y90" s="756"/>
      <c r="Z90" s="756"/>
      <c r="AA90" s="756"/>
      <c r="AB90" s="756"/>
      <c r="AC90" s="756"/>
      <c r="AD90" s="756"/>
      <c r="AE90" s="756"/>
      <c r="AF90" s="756"/>
      <c r="AG90" s="756"/>
      <c r="AH90" s="756"/>
      <c r="AI90" s="756"/>
      <c r="AJ90" s="756"/>
      <c r="AK90" s="756"/>
      <c r="AL90" s="756"/>
      <c r="AM90" s="756"/>
      <c r="AN90" s="756"/>
      <c r="AO90" s="756"/>
      <c r="AP90" s="756"/>
      <c r="AQ90" s="756"/>
      <c r="AR90" s="756"/>
      <c r="AS90" s="756"/>
      <c r="AT90" s="756"/>
      <c r="AU90" s="756"/>
    </row>
    <row r="91" spans="1:47" ht="16.8">
      <c r="A91" s="752"/>
      <c r="B91" s="753"/>
      <c r="C91" s="753"/>
      <c r="D91" s="753"/>
      <c r="E91" s="753"/>
      <c r="F91" s="753"/>
      <c r="G91" s="753"/>
      <c r="H91" s="753"/>
      <c r="I91" s="753"/>
      <c r="J91" s="753"/>
      <c r="K91" s="752"/>
      <c r="L91" s="752"/>
      <c r="M91" s="752"/>
      <c r="N91" s="752"/>
      <c r="O91" s="752"/>
      <c r="P91" s="752"/>
      <c r="Q91" s="752"/>
      <c r="R91" s="752"/>
      <c r="S91" s="752"/>
      <c r="T91" s="752"/>
      <c r="U91" s="754"/>
      <c r="V91" s="754"/>
      <c r="W91" s="755"/>
      <c r="X91" s="756"/>
      <c r="Y91" s="756"/>
      <c r="Z91" s="756"/>
      <c r="AA91" s="756"/>
      <c r="AB91" s="756"/>
      <c r="AC91" s="756"/>
      <c r="AD91" s="756"/>
      <c r="AE91" s="756"/>
      <c r="AF91" s="756"/>
      <c r="AG91" s="756"/>
      <c r="AH91" s="756"/>
      <c r="AI91" s="756"/>
      <c r="AJ91" s="756"/>
      <c r="AK91" s="756"/>
      <c r="AL91" s="756"/>
      <c r="AM91" s="756"/>
      <c r="AN91" s="756"/>
      <c r="AO91" s="756"/>
      <c r="AP91" s="756"/>
      <c r="AQ91" s="756"/>
      <c r="AR91" s="756"/>
      <c r="AS91" s="756"/>
      <c r="AT91" s="756"/>
      <c r="AU91" s="756"/>
    </row>
    <row r="92" spans="1:47" ht="16.8">
      <c r="A92" s="752"/>
      <c r="B92" s="753"/>
      <c r="C92" s="753"/>
      <c r="D92" s="753"/>
      <c r="E92" s="753"/>
      <c r="F92" s="753"/>
      <c r="G92" s="753"/>
      <c r="H92" s="753"/>
      <c r="I92" s="753"/>
      <c r="J92" s="753"/>
      <c r="K92" s="752"/>
      <c r="L92" s="752"/>
      <c r="M92" s="752"/>
      <c r="N92" s="752"/>
      <c r="O92" s="752"/>
      <c r="P92" s="752"/>
      <c r="Q92" s="752"/>
      <c r="R92" s="752"/>
      <c r="S92" s="752"/>
      <c r="T92" s="752"/>
      <c r="U92" s="754"/>
      <c r="V92" s="754"/>
      <c r="W92" s="755"/>
      <c r="X92" s="756"/>
      <c r="Y92" s="756"/>
      <c r="Z92" s="756"/>
      <c r="AA92" s="756"/>
      <c r="AB92" s="756"/>
      <c r="AC92" s="756"/>
      <c r="AD92" s="756"/>
      <c r="AE92" s="756"/>
      <c r="AF92" s="756"/>
      <c r="AG92" s="756"/>
      <c r="AH92" s="756"/>
      <c r="AI92" s="756"/>
      <c r="AJ92" s="756"/>
      <c r="AK92" s="756"/>
      <c r="AL92" s="756"/>
      <c r="AM92" s="756"/>
      <c r="AN92" s="756"/>
      <c r="AO92" s="756"/>
      <c r="AP92" s="756"/>
      <c r="AQ92" s="756"/>
      <c r="AR92" s="756"/>
      <c r="AS92" s="756"/>
      <c r="AT92" s="756"/>
      <c r="AU92" s="756"/>
    </row>
    <row r="93" spans="1:47" ht="16.8">
      <c r="A93" s="752"/>
      <c r="B93" s="753"/>
      <c r="C93" s="753"/>
      <c r="D93" s="753"/>
      <c r="E93" s="753"/>
      <c r="F93" s="753"/>
      <c r="G93" s="753"/>
      <c r="H93" s="753"/>
      <c r="I93" s="753"/>
      <c r="J93" s="753"/>
      <c r="K93" s="752"/>
      <c r="L93" s="752"/>
      <c r="M93" s="752"/>
      <c r="N93" s="752"/>
      <c r="O93" s="752"/>
      <c r="P93" s="752"/>
      <c r="Q93" s="752"/>
      <c r="R93" s="752"/>
      <c r="S93" s="752"/>
      <c r="T93" s="752"/>
      <c r="U93" s="754"/>
      <c r="V93" s="754"/>
      <c r="W93" s="755"/>
      <c r="X93" s="756"/>
      <c r="Y93" s="756"/>
      <c r="Z93" s="756"/>
      <c r="AA93" s="756"/>
      <c r="AB93" s="756"/>
      <c r="AC93" s="756"/>
      <c r="AD93" s="756"/>
      <c r="AE93" s="756"/>
      <c r="AF93" s="756"/>
      <c r="AG93" s="756"/>
      <c r="AH93" s="756"/>
      <c r="AI93" s="756"/>
      <c r="AJ93" s="756"/>
      <c r="AK93" s="756"/>
      <c r="AL93" s="756"/>
      <c r="AM93" s="756"/>
      <c r="AN93" s="756"/>
      <c r="AO93" s="756"/>
      <c r="AP93" s="756"/>
      <c r="AQ93" s="756"/>
      <c r="AR93" s="756"/>
      <c r="AS93" s="756"/>
      <c r="AT93" s="756"/>
      <c r="AU93" s="756"/>
    </row>
    <row r="94" spans="1:47" ht="16.8">
      <c r="A94" s="752"/>
      <c r="B94" s="753"/>
      <c r="C94" s="753"/>
      <c r="D94" s="753"/>
      <c r="E94" s="753"/>
      <c r="F94" s="753"/>
      <c r="G94" s="753"/>
      <c r="H94" s="753"/>
      <c r="I94" s="753"/>
      <c r="J94" s="753"/>
      <c r="K94" s="752"/>
      <c r="L94" s="752"/>
      <c r="M94" s="752"/>
      <c r="N94" s="752"/>
      <c r="O94" s="752"/>
      <c r="P94" s="752"/>
      <c r="Q94" s="752"/>
      <c r="R94" s="752"/>
      <c r="S94" s="752"/>
      <c r="T94" s="752"/>
      <c r="U94" s="754"/>
      <c r="V94" s="754"/>
      <c r="W94" s="755"/>
      <c r="X94" s="756"/>
      <c r="Y94" s="756"/>
      <c r="Z94" s="756"/>
      <c r="AA94" s="756"/>
      <c r="AB94" s="756"/>
      <c r="AC94" s="756"/>
      <c r="AD94" s="756"/>
      <c r="AE94" s="756"/>
      <c r="AF94" s="756"/>
      <c r="AG94" s="756"/>
      <c r="AH94" s="756"/>
      <c r="AI94" s="756"/>
      <c r="AJ94" s="756"/>
      <c r="AK94" s="756"/>
      <c r="AL94" s="756"/>
      <c r="AM94" s="756"/>
      <c r="AN94" s="756"/>
      <c r="AO94" s="756"/>
      <c r="AP94" s="756"/>
      <c r="AQ94" s="756"/>
      <c r="AR94" s="756"/>
      <c r="AS94" s="756"/>
      <c r="AT94" s="756"/>
      <c r="AU94" s="756"/>
    </row>
    <row r="95" spans="1:47" ht="16.8">
      <c r="A95" s="752"/>
      <c r="B95" s="753"/>
      <c r="C95" s="753"/>
      <c r="D95" s="753"/>
      <c r="E95" s="753"/>
      <c r="F95" s="753"/>
      <c r="G95" s="753"/>
      <c r="H95" s="753"/>
      <c r="I95" s="753"/>
      <c r="J95" s="753"/>
      <c r="K95" s="752"/>
      <c r="L95" s="752"/>
      <c r="M95" s="752"/>
      <c r="N95" s="752"/>
      <c r="O95" s="752"/>
      <c r="P95" s="752"/>
      <c r="Q95" s="752"/>
      <c r="R95" s="752"/>
      <c r="S95" s="752"/>
      <c r="T95" s="752"/>
      <c r="U95" s="754"/>
      <c r="V95" s="754"/>
      <c r="W95" s="755"/>
      <c r="X95" s="756"/>
      <c r="Y95" s="756"/>
      <c r="Z95" s="756"/>
      <c r="AA95" s="756"/>
      <c r="AB95" s="756"/>
      <c r="AC95" s="756"/>
      <c r="AD95" s="756"/>
      <c r="AE95" s="756"/>
      <c r="AF95" s="756"/>
      <c r="AG95" s="756"/>
      <c r="AH95" s="756"/>
      <c r="AI95" s="756"/>
      <c r="AJ95" s="756"/>
      <c r="AK95" s="756"/>
      <c r="AL95" s="756"/>
      <c r="AM95" s="756"/>
      <c r="AN95" s="756"/>
      <c r="AO95" s="756"/>
      <c r="AP95" s="756"/>
      <c r="AQ95" s="756"/>
      <c r="AR95" s="756"/>
      <c r="AS95" s="756"/>
      <c r="AT95" s="756"/>
      <c r="AU95" s="756"/>
    </row>
    <row r="96" spans="1:47">
      <c r="B96" s="759"/>
      <c r="C96" s="759"/>
      <c r="D96" s="759"/>
      <c r="E96" s="759"/>
      <c r="F96" s="759"/>
      <c r="G96" s="759"/>
      <c r="H96" s="759"/>
      <c r="I96" s="759"/>
      <c r="J96" s="759"/>
    </row>
    <row r="97" spans="2:10">
      <c r="B97" s="759"/>
      <c r="C97" s="759"/>
      <c r="D97" s="759"/>
      <c r="E97" s="759"/>
      <c r="F97" s="759"/>
      <c r="G97" s="759"/>
      <c r="H97" s="759"/>
      <c r="I97" s="759"/>
      <c r="J97" s="759"/>
    </row>
    <row r="98" spans="2:10">
      <c r="B98" s="759"/>
      <c r="C98" s="759"/>
      <c r="D98" s="759"/>
      <c r="E98" s="759"/>
      <c r="F98" s="759"/>
      <c r="G98" s="759"/>
      <c r="H98" s="759"/>
      <c r="I98" s="759"/>
      <c r="J98" s="759"/>
    </row>
    <row r="99" spans="2:10">
      <c r="B99" s="759"/>
      <c r="C99" s="759"/>
      <c r="D99" s="759"/>
      <c r="E99" s="759"/>
      <c r="F99" s="759"/>
      <c r="G99" s="759"/>
      <c r="H99" s="759"/>
      <c r="I99" s="759"/>
      <c r="J99" s="759"/>
    </row>
    <row r="100" spans="2:10">
      <c r="B100" s="759"/>
      <c r="C100" s="759"/>
      <c r="D100" s="759"/>
      <c r="E100" s="759"/>
      <c r="F100" s="759"/>
      <c r="G100" s="759"/>
      <c r="H100" s="759"/>
      <c r="I100" s="759"/>
      <c r="J100" s="759"/>
    </row>
    <row r="101" spans="2:10">
      <c r="B101" s="759"/>
      <c r="C101" s="759"/>
      <c r="D101" s="759"/>
      <c r="E101" s="759"/>
      <c r="F101" s="759"/>
      <c r="G101" s="759"/>
      <c r="H101" s="759"/>
      <c r="I101" s="759"/>
      <c r="J101" s="759"/>
    </row>
    <row r="102" spans="2:10">
      <c r="B102" s="759"/>
      <c r="C102" s="759"/>
      <c r="D102" s="759"/>
      <c r="E102" s="759"/>
      <c r="F102" s="759"/>
      <c r="G102" s="759"/>
      <c r="H102" s="759"/>
      <c r="I102" s="759"/>
      <c r="J102" s="759"/>
    </row>
    <row r="103" spans="2:10">
      <c r="B103" s="759"/>
      <c r="C103" s="759"/>
      <c r="D103" s="759"/>
      <c r="E103" s="759"/>
      <c r="F103" s="759"/>
      <c r="G103" s="759"/>
      <c r="H103" s="759"/>
      <c r="I103" s="759"/>
      <c r="J103" s="759"/>
    </row>
    <row r="104" spans="2:10">
      <c r="B104" s="759"/>
      <c r="C104" s="759"/>
      <c r="D104" s="759"/>
      <c r="E104" s="759"/>
      <c r="F104" s="759"/>
      <c r="G104" s="759"/>
      <c r="H104" s="759"/>
      <c r="I104" s="759"/>
      <c r="J104" s="759"/>
    </row>
    <row r="105" spans="2:10">
      <c r="B105" s="759"/>
      <c r="C105" s="759"/>
      <c r="D105" s="759"/>
      <c r="E105" s="759"/>
      <c r="F105" s="759"/>
      <c r="G105" s="759"/>
      <c r="H105" s="759"/>
      <c r="I105" s="759"/>
      <c r="J105" s="759"/>
    </row>
    <row r="106" spans="2:10">
      <c r="B106" s="759"/>
      <c r="C106" s="759"/>
      <c r="D106" s="759"/>
      <c r="E106" s="759"/>
      <c r="F106" s="759"/>
      <c r="G106" s="759"/>
      <c r="H106" s="759"/>
      <c r="I106" s="759"/>
      <c r="J106" s="759"/>
    </row>
    <row r="107" spans="2:10">
      <c r="B107" s="759"/>
      <c r="C107" s="759"/>
      <c r="D107" s="759"/>
      <c r="E107" s="759"/>
      <c r="F107" s="759"/>
      <c r="G107" s="759"/>
      <c r="H107" s="759"/>
      <c r="I107" s="759"/>
      <c r="J107" s="759"/>
    </row>
    <row r="108" spans="2:10">
      <c r="B108" s="759"/>
      <c r="C108" s="759"/>
      <c r="D108" s="759"/>
      <c r="E108" s="759"/>
      <c r="F108" s="759"/>
      <c r="G108" s="759"/>
      <c r="H108" s="759"/>
      <c r="I108" s="759"/>
      <c r="J108" s="759"/>
    </row>
    <row r="109" spans="2:10">
      <c r="B109" s="759"/>
      <c r="C109" s="759"/>
      <c r="D109" s="759"/>
      <c r="E109" s="759"/>
      <c r="F109" s="759"/>
      <c r="G109" s="759"/>
      <c r="H109" s="759"/>
      <c r="I109" s="759"/>
      <c r="J109" s="759"/>
    </row>
  </sheetData>
  <mergeCells count="2168">
    <mergeCell ref="AR3:AR4"/>
    <mergeCell ref="AS3:AS4"/>
    <mergeCell ref="AT3:AT4"/>
    <mergeCell ref="AU3:AU4"/>
    <mergeCell ref="AJ3:AJ4"/>
    <mergeCell ref="AK3:AK4"/>
    <mergeCell ref="AL3:AL4"/>
    <mergeCell ref="AM3:AM4"/>
    <mergeCell ref="AN3:AN4"/>
    <mergeCell ref="AO3:AO4"/>
    <mergeCell ref="AD3:AD4"/>
    <mergeCell ref="AE3:AE4"/>
    <mergeCell ref="AF3:AF4"/>
    <mergeCell ref="AG3:AG4"/>
    <mergeCell ref="AH3:AH4"/>
    <mergeCell ref="AI3:AI4"/>
    <mergeCell ref="A1:BF1"/>
    <mergeCell ref="A3:A4"/>
    <mergeCell ref="V3:V4"/>
    <mergeCell ref="W3:W4"/>
    <mergeCell ref="X3:X4"/>
    <mergeCell ref="Y3:Y4"/>
    <mergeCell ref="Z3:Z4"/>
    <mergeCell ref="AA3:AA4"/>
    <mergeCell ref="AB3:AB4"/>
    <mergeCell ref="AC3:AC4"/>
    <mergeCell ref="PS51:SB51"/>
    <mergeCell ref="SC51:UL51"/>
    <mergeCell ref="UM51:WV51"/>
    <mergeCell ref="WW51:ZF51"/>
    <mergeCell ref="ZG51:ABP51"/>
    <mergeCell ref="ABQ51:ADZ51"/>
    <mergeCell ref="BK51:DT51"/>
    <mergeCell ref="DU51:GD51"/>
    <mergeCell ref="GE51:IN51"/>
    <mergeCell ref="IO51:KX51"/>
    <mergeCell ref="KY51:NH51"/>
    <mergeCell ref="NI51:PR51"/>
    <mergeCell ref="BH3:BH4"/>
    <mergeCell ref="BI3:BI4"/>
    <mergeCell ref="BJ3:BJ4"/>
    <mergeCell ref="A49:BJ49"/>
    <mergeCell ref="A50:BJ50"/>
    <mergeCell ref="A51:BJ51"/>
    <mergeCell ref="BB3:BB4"/>
    <mergeCell ref="BC3:BC4"/>
    <mergeCell ref="BD3:BD4"/>
    <mergeCell ref="BE3:BE4"/>
    <mergeCell ref="BF3:BF4"/>
    <mergeCell ref="BG3:BG4"/>
    <mergeCell ref="AV3:AV4"/>
    <mergeCell ref="AW3:AW4"/>
    <mergeCell ref="AX3:AX4"/>
    <mergeCell ref="AY3:AY4"/>
    <mergeCell ref="AZ3:AZ4"/>
    <mergeCell ref="BA3:BA4"/>
    <mergeCell ref="AP3:AP4"/>
    <mergeCell ref="AQ3:AQ4"/>
    <mergeCell ref="BGQ51:BIZ51"/>
    <mergeCell ref="BJA51:BLJ51"/>
    <mergeCell ref="BLK51:BNT51"/>
    <mergeCell ref="BNU51:BQD51"/>
    <mergeCell ref="BQE51:BSN51"/>
    <mergeCell ref="BSO51:BUX51"/>
    <mergeCell ref="ASI51:AUR51"/>
    <mergeCell ref="AUS51:AXB51"/>
    <mergeCell ref="AXC51:AZL51"/>
    <mergeCell ref="AZM51:BBV51"/>
    <mergeCell ref="BBW51:BEF51"/>
    <mergeCell ref="BEG51:BGP51"/>
    <mergeCell ref="AEA51:AGJ51"/>
    <mergeCell ref="AGK51:AIT51"/>
    <mergeCell ref="AIU51:ALD51"/>
    <mergeCell ref="ALE51:ANN51"/>
    <mergeCell ref="ANO51:APX51"/>
    <mergeCell ref="APY51:ASH51"/>
    <mergeCell ref="CXO51:CZX51"/>
    <mergeCell ref="CZY51:DCH51"/>
    <mergeCell ref="DCI51:DER51"/>
    <mergeCell ref="DES51:DHB51"/>
    <mergeCell ref="DHC51:DJL51"/>
    <mergeCell ref="DJM51:DLV51"/>
    <mergeCell ref="CJG51:CLP51"/>
    <mergeCell ref="CLQ51:CNZ51"/>
    <mergeCell ref="COA51:CQJ51"/>
    <mergeCell ref="CQK51:CST51"/>
    <mergeCell ref="CSU51:CVD51"/>
    <mergeCell ref="CVE51:CXN51"/>
    <mergeCell ref="BUY51:BXH51"/>
    <mergeCell ref="BXI51:BZR51"/>
    <mergeCell ref="BZS51:CCB51"/>
    <mergeCell ref="CCC51:CEL51"/>
    <mergeCell ref="CEM51:CGV51"/>
    <mergeCell ref="CGW51:CJF51"/>
    <mergeCell ref="EOM51:EQV51"/>
    <mergeCell ref="EQW51:ETF51"/>
    <mergeCell ref="ETG51:EVP51"/>
    <mergeCell ref="EVQ51:EXZ51"/>
    <mergeCell ref="EYA51:FAJ51"/>
    <mergeCell ref="FAK51:FCT51"/>
    <mergeCell ref="EAE51:ECN51"/>
    <mergeCell ref="ECO51:EEX51"/>
    <mergeCell ref="EEY51:EHH51"/>
    <mergeCell ref="EHI51:EJR51"/>
    <mergeCell ref="EJS51:EMB51"/>
    <mergeCell ref="EMC51:EOL51"/>
    <mergeCell ref="DLW51:DOF51"/>
    <mergeCell ref="DOG51:DQP51"/>
    <mergeCell ref="DQQ51:DSZ51"/>
    <mergeCell ref="DTA51:DVJ51"/>
    <mergeCell ref="DVK51:DXT51"/>
    <mergeCell ref="DXU51:EAD51"/>
    <mergeCell ref="GFK51:GHT51"/>
    <mergeCell ref="GHU51:GKD51"/>
    <mergeCell ref="GKE51:GMN51"/>
    <mergeCell ref="GMO51:GOX51"/>
    <mergeCell ref="GOY51:GRH51"/>
    <mergeCell ref="GRI51:GTR51"/>
    <mergeCell ref="FRC51:FTL51"/>
    <mergeCell ref="FTM51:FVV51"/>
    <mergeCell ref="FVW51:FYF51"/>
    <mergeCell ref="FYG51:GAP51"/>
    <mergeCell ref="GAQ51:GCZ51"/>
    <mergeCell ref="GDA51:GFJ51"/>
    <mergeCell ref="FCU51:FFD51"/>
    <mergeCell ref="FFE51:FHN51"/>
    <mergeCell ref="FHO51:FJX51"/>
    <mergeCell ref="FJY51:FMH51"/>
    <mergeCell ref="FMI51:FOR51"/>
    <mergeCell ref="FOS51:FRB51"/>
    <mergeCell ref="HWI51:HYR51"/>
    <mergeCell ref="HYS51:IBB51"/>
    <mergeCell ref="IBC51:IDL51"/>
    <mergeCell ref="IDM51:IFV51"/>
    <mergeCell ref="IFW51:IIF51"/>
    <mergeCell ref="IIG51:IKP51"/>
    <mergeCell ref="HIA51:HKJ51"/>
    <mergeCell ref="HKK51:HMT51"/>
    <mergeCell ref="HMU51:HPD51"/>
    <mergeCell ref="HPE51:HRN51"/>
    <mergeCell ref="HRO51:HTX51"/>
    <mergeCell ref="HTY51:HWH51"/>
    <mergeCell ref="GTS51:GWB51"/>
    <mergeCell ref="GWC51:GYL51"/>
    <mergeCell ref="GYM51:HAV51"/>
    <mergeCell ref="HAW51:HDF51"/>
    <mergeCell ref="HDG51:HFP51"/>
    <mergeCell ref="HFQ51:HHZ51"/>
    <mergeCell ref="JNG51:JPP51"/>
    <mergeCell ref="JPQ51:JRZ51"/>
    <mergeCell ref="JSA51:JUJ51"/>
    <mergeCell ref="JUK51:JWT51"/>
    <mergeCell ref="JWU51:JZD51"/>
    <mergeCell ref="JZE51:KBN51"/>
    <mergeCell ref="IYY51:JBH51"/>
    <mergeCell ref="JBI51:JDR51"/>
    <mergeCell ref="JDS51:JGB51"/>
    <mergeCell ref="JGC51:JIL51"/>
    <mergeCell ref="JIM51:JKV51"/>
    <mergeCell ref="JKW51:JNF51"/>
    <mergeCell ref="IKQ51:IMZ51"/>
    <mergeCell ref="INA51:IPJ51"/>
    <mergeCell ref="IPK51:IRT51"/>
    <mergeCell ref="IRU51:IUD51"/>
    <mergeCell ref="IUE51:IWN51"/>
    <mergeCell ref="IWO51:IYX51"/>
    <mergeCell ref="LEE51:LGN51"/>
    <mergeCell ref="LGO51:LIX51"/>
    <mergeCell ref="LIY51:LLH51"/>
    <mergeCell ref="LLI51:LNR51"/>
    <mergeCell ref="LNS51:LQB51"/>
    <mergeCell ref="LQC51:LSL51"/>
    <mergeCell ref="KPW51:KSF51"/>
    <mergeCell ref="KSG51:KUP51"/>
    <mergeCell ref="KUQ51:KWZ51"/>
    <mergeCell ref="KXA51:KZJ51"/>
    <mergeCell ref="KZK51:LBT51"/>
    <mergeCell ref="LBU51:LED51"/>
    <mergeCell ref="KBO51:KDX51"/>
    <mergeCell ref="KDY51:KGH51"/>
    <mergeCell ref="KGI51:KIR51"/>
    <mergeCell ref="KIS51:KLB51"/>
    <mergeCell ref="KLC51:KNL51"/>
    <mergeCell ref="KNM51:KPV51"/>
    <mergeCell ref="MVC51:MXL51"/>
    <mergeCell ref="MXM51:MZV51"/>
    <mergeCell ref="MZW51:NCF51"/>
    <mergeCell ref="NCG51:NEP51"/>
    <mergeCell ref="NEQ51:NGZ51"/>
    <mergeCell ref="NHA51:NJJ51"/>
    <mergeCell ref="MGU51:MJD51"/>
    <mergeCell ref="MJE51:MLN51"/>
    <mergeCell ref="MLO51:MNX51"/>
    <mergeCell ref="MNY51:MQH51"/>
    <mergeCell ref="MQI51:MSR51"/>
    <mergeCell ref="MSS51:MVB51"/>
    <mergeCell ref="LSM51:LUV51"/>
    <mergeCell ref="LUW51:LXF51"/>
    <mergeCell ref="LXG51:LZP51"/>
    <mergeCell ref="LZQ51:MBZ51"/>
    <mergeCell ref="MCA51:MEJ51"/>
    <mergeCell ref="MEK51:MGT51"/>
    <mergeCell ref="OMA51:OOJ51"/>
    <mergeCell ref="OOK51:OQT51"/>
    <mergeCell ref="OQU51:OTD51"/>
    <mergeCell ref="OTE51:OVN51"/>
    <mergeCell ref="OVO51:OXX51"/>
    <mergeCell ref="OXY51:PAH51"/>
    <mergeCell ref="NXS51:OAB51"/>
    <mergeCell ref="OAC51:OCL51"/>
    <mergeCell ref="OCM51:OEV51"/>
    <mergeCell ref="OEW51:OHF51"/>
    <mergeCell ref="OHG51:OJP51"/>
    <mergeCell ref="OJQ51:OLZ51"/>
    <mergeCell ref="NJK51:NLT51"/>
    <mergeCell ref="NLU51:NOD51"/>
    <mergeCell ref="NOE51:NQN51"/>
    <mergeCell ref="NQO51:NSX51"/>
    <mergeCell ref="NSY51:NVH51"/>
    <mergeCell ref="NVI51:NXR51"/>
    <mergeCell ref="QCY51:QFH51"/>
    <mergeCell ref="QFI51:QHR51"/>
    <mergeCell ref="QHS51:QKB51"/>
    <mergeCell ref="QKC51:QML51"/>
    <mergeCell ref="QMM51:QOV51"/>
    <mergeCell ref="QOW51:QRF51"/>
    <mergeCell ref="POQ51:PQZ51"/>
    <mergeCell ref="PRA51:PTJ51"/>
    <mergeCell ref="PTK51:PVT51"/>
    <mergeCell ref="PVU51:PYD51"/>
    <mergeCell ref="PYE51:QAN51"/>
    <mergeCell ref="QAO51:QCX51"/>
    <mergeCell ref="PAI51:PCR51"/>
    <mergeCell ref="PCS51:PFB51"/>
    <mergeCell ref="PFC51:PHL51"/>
    <mergeCell ref="PHM51:PJV51"/>
    <mergeCell ref="PJW51:PMF51"/>
    <mergeCell ref="PMG51:POP51"/>
    <mergeCell ref="RTW51:RWF51"/>
    <mergeCell ref="RWG51:RYP51"/>
    <mergeCell ref="RYQ51:SAZ51"/>
    <mergeCell ref="SBA51:SDJ51"/>
    <mergeCell ref="SDK51:SFT51"/>
    <mergeCell ref="SFU51:SID51"/>
    <mergeCell ref="RFO51:RHX51"/>
    <mergeCell ref="RHY51:RKH51"/>
    <mergeCell ref="RKI51:RMR51"/>
    <mergeCell ref="RMS51:RPB51"/>
    <mergeCell ref="RPC51:RRL51"/>
    <mergeCell ref="RRM51:RTV51"/>
    <mergeCell ref="QRG51:QTP51"/>
    <mergeCell ref="QTQ51:QVZ51"/>
    <mergeCell ref="QWA51:QYJ51"/>
    <mergeCell ref="QYK51:RAT51"/>
    <mergeCell ref="RAU51:RDD51"/>
    <mergeCell ref="RDE51:RFN51"/>
    <mergeCell ref="TKU51:TND51"/>
    <mergeCell ref="TNE51:TPN51"/>
    <mergeCell ref="TPO51:TRX51"/>
    <mergeCell ref="TRY51:TUH51"/>
    <mergeCell ref="TUI51:TWR51"/>
    <mergeCell ref="TWS51:TZB51"/>
    <mergeCell ref="SWM51:SYV51"/>
    <mergeCell ref="SYW51:TBF51"/>
    <mergeCell ref="TBG51:TDP51"/>
    <mergeCell ref="TDQ51:TFZ51"/>
    <mergeCell ref="TGA51:TIJ51"/>
    <mergeCell ref="TIK51:TKT51"/>
    <mergeCell ref="SIE51:SKN51"/>
    <mergeCell ref="SKO51:SMX51"/>
    <mergeCell ref="SMY51:SPH51"/>
    <mergeCell ref="SPI51:SRR51"/>
    <mergeCell ref="SRS51:SUB51"/>
    <mergeCell ref="SUC51:SWL51"/>
    <mergeCell ref="VBS51:VEB51"/>
    <mergeCell ref="VEC51:VGL51"/>
    <mergeCell ref="VGM51:VIV51"/>
    <mergeCell ref="VIW51:VLF51"/>
    <mergeCell ref="VLG51:VNP51"/>
    <mergeCell ref="VNQ51:VPZ51"/>
    <mergeCell ref="UNK51:UPT51"/>
    <mergeCell ref="UPU51:USD51"/>
    <mergeCell ref="USE51:UUN51"/>
    <mergeCell ref="UUO51:UWX51"/>
    <mergeCell ref="UWY51:UZH51"/>
    <mergeCell ref="UZI51:VBR51"/>
    <mergeCell ref="TZC51:UBL51"/>
    <mergeCell ref="UBM51:UDV51"/>
    <mergeCell ref="UDW51:UGF51"/>
    <mergeCell ref="UGG51:UIP51"/>
    <mergeCell ref="UIQ51:UKZ51"/>
    <mergeCell ref="ULA51:UNJ51"/>
    <mergeCell ref="WSQ51:WUZ51"/>
    <mergeCell ref="WVA51:WXJ51"/>
    <mergeCell ref="WXK51:WZT51"/>
    <mergeCell ref="WZU51:XCD51"/>
    <mergeCell ref="XCE51:XEN51"/>
    <mergeCell ref="XEO51:XFD51"/>
    <mergeCell ref="WEI51:WGR51"/>
    <mergeCell ref="WGS51:WJB51"/>
    <mergeCell ref="WJC51:WLL51"/>
    <mergeCell ref="WLM51:WNV51"/>
    <mergeCell ref="WNW51:WQF51"/>
    <mergeCell ref="WQG51:WSP51"/>
    <mergeCell ref="VQA51:VSJ51"/>
    <mergeCell ref="VSK51:VUT51"/>
    <mergeCell ref="VUU51:VXD51"/>
    <mergeCell ref="VXE51:VZN51"/>
    <mergeCell ref="VZO51:WBX51"/>
    <mergeCell ref="WBY51:WEH51"/>
    <mergeCell ref="ABQ52:ADZ52"/>
    <mergeCell ref="AEA52:AGJ52"/>
    <mergeCell ref="AGK52:AIT52"/>
    <mergeCell ref="AIU52:ALD52"/>
    <mergeCell ref="ALE52:ANN52"/>
    <mergeCell ref="ANO52:APX52"/>
    <mergeCell ref="NI52:PR52"/>
    <mergeCell ref="PS52:SB52"/>
    <mergeCell ref="SC52:UL52"/>
    <mergeCell ref="UM52:WV52"/>
    <mergeCell ref="WW52:ZF52"/>
    <mergeCell ref="ZG52:ABP52"/>
    <mergeCell ref="A52:BJ52"/>
    <mergeCell ref="BK52:DT52"/>
    <mergeCell ref="DU52:GD52"/>
    <mergeCell ref="GE52:IN52"/>
    <mergeCell ref="IO52:KX52"/>
    <mergeCell ref="KY52:NH52"/>
    <mergeCell ref="BSO52:BUX52"/>
    <mergeCell ref="BUY52:BXH52"/>
    <mergeCell ref="BXI52:BZR52"/>
    <mergeCell ref="BZS52:CCB52"/>
    <mergeCell ref="CCC52:CEL52"/>
    <mergeCell ref="CEM52:CGV52"/>
    <mergeCell ref="BEG52:BGP52"/>
    <mergeCell ref="BGQ52:BIZ52"/>
    <mergeCell ref="BJA52:BLJ52"/>
    <mergeCell ref="BLK52:BNT52"/>
    <mergeCell ref="BNU52:BQD52"/>
    <mergeCell ref="BQE52:BSN52"/>
    <mergeCell ref="APY52:ASH52"/>
    <mergeCell ref="ASI52:AUR52"/>
    <mergeCell ref="AUS52:AXB52"/>
    <mergeCell ref="AXC52:AZL52"/>
    <mergeCell ref="AZM52:BBV52"/>
    <mergeCell ref="BBW52:BEF52"/>
    <mergeCell ref="DJM52:DLV52"/>
    <mergeCell ref="DLW52:DOF52"/>
    <mergeCell ref="DOG52:DQP52"/>
    <mergeCell ref="DQQ52:DSZ52"/>
    <mergeCell ref="DTA52:DVJ52"/>
    <mergeCell ref="DVK52:DXT52"/>
    <mergeCell ref="CVE52:CXN52"/>
    <mergeCell ref="CXO52:CZX52"/>
    <mergeCell ref="CZY52:DCH52"/>
    <mergeCell ref="DCI52:DER52"/>
    <mergeCell ref="DES52:DHB52"/>
    <mergeCell ref="DHC52:DJL52"/>
    <mergeCell ref="CGW52:CJF52"/>
    <mergeCell ref="CJG52:CLP52"/>
    <mergeCell ref="CLQ52:CNZ52"/>
    <mergeCell ref="COA52:CQJ52"/>
    <mergeCell ref="CQK52:CST52"/>
    <mergeCell ref="CSU52:CVD52"/>
    <mergeCell ref="FAK52:FCT52"/>
    <mergeCell ref="FCU52:FFD52"/>
    <mergeCell ref="FFE52:FHN52"/>
    <mergeCell ref="FHO52:FJX52"/>
    <mergeCell ref="FJY52:FMH52"/>
    <mergeCell ref="FMI52:FOR52"/>
    <mergeCell ref="EMC52:EOL52"/>
    <mergeCell ref="EOM52:EQV52"/>
    <mergeCell ref="EQW52:ETF52"/>
    <mergeCell ref="ETG52:EVP52"/>
    <mergeCell ref="EVQ52:EXZ52"/>
    <mergeCell ref="EYA52:FAJ52"/>
    <mergeCell ref="DXU52:EAD52"/>
    <mergeCell ref="EAE52:ECN52"/>
    <mergeCell ref="ECO52:EEX52"/>
    <mergeCell ref="EEY52:EHH52"/>
    <mergeCell ref="EHI52:EJR52"/>
    <mergeCell ref="EJS52:EMB52"/>
    <mergeCell ref="GRI52:GTR52"/>
    <mergeCell ref="GTS52:GWB52"/>
    <mergeCell ref="GWC52:GYL52"/>
    <mergeCell ref="GYM52:HAV52"/>
    <mergeCell ref="HAW52:HDF52"/>
    <mergeCell ref="HDG52:HFP52"/>
    <mergeCell ref="GDA52:GFJ52"/>
    <mergeCell ref="GFK52:GHT52"/>
    <mergeCell ref="GHU52:GKD52"/>
    <mergeCell ref="GKE52:GMN52"/>
    <mergeCell ref="GMO52:GOX52"/>
    <mergeCell ref="GOY52:GRH52"/>
    <mergeCell ref="FOS52:FRB52"/>
    <mergeCell ref="FRC52:FTL52"/>
    <mergeCell ref="FTM52:FVV52"/>
    <mergeCell ref="FVW52:FYF52"/>
    <mergeCell ref="FYG52:GAP52"/>
    <mergeCell ref="GAQ52:GCZ52"/>
    <mergeCell ref="IIG52:IKP52"/>
    <mergeCell ref="IKQ52:IMZ52"/>
    <mergeCell ref="INA52:IPJ52"/>
    <mergeCell ref="IPK52:IRT52"/>
    <mergeCell ref="IRU52:IUD52"/>
    <mergeCell ref="IUE52:IWN52"/>
    <mergeCell ref="HTY52:HWH52"/>
    <mergeCell ref="HWI52:HYR52"/>
    <mergeCell ref="HYS52:IBB52"/>
    <mergeCell ref="IBC52:IDL52"/>
    <mergeCell ref="IDM52:IFV52"/>
    <mergeCell ref="IFW52:IIF52"/>
    <mergeCell ref="HFQ52:HHZ52"/>
    <mergeCell ref="HIA52:HKJ52"/>
    <mergeCell ref="HKK52:HMT52"/>
    <mergeCell ref="HMU52:HPD52"/>
    <mergeCell ref="HPE52:HRN52"/>
    <mergeCell ref="HRO52:HTX52"/>
    <mergeCell ref="JZE52:KBN52"/>
    <mergeCell ref="KBO52:KDX52"/>
    <mergeCell ref="KDY52:KGH52"/>
    <mergeCell ref="KGI52:KIR52"/>
    <mergeCell ref="KIS52:KLB52"/>
    <mergeCell ref="KLC52:KNL52"/>
    <mergeCell ref="JKW52:JNF52"/>
    <mergeCell ref="JNG52:JPP52"/>
    <mergeCell ref="JPQ52:JRZ52"/>
    <mergeCell ref="JSA52:JUJ52"/>
    <mergeCell ref="JUK52:JWT52"/>
    <mergeCell ref="JWU52:JZD52"/>
    <mergeCell ref="IWO52:IYX52"/>
    <mergeCell ref="IYY52:JBH52"/>
    <mergeCell ref="JBI52:JDR52"/>
    <mergeCell ref="JDS52:JGB52"/>
    <mergeCell ref="JGC52:JIL52"/>
    <mergeCell ref="JIM52:JKV52"/>
    <mergeCell ref="LQC52:LSL52"/>
    <mergeCell ref="LSM52:LUV52"/>
    <mergeCell ref="LUW52:LXF52"/>
    <mergeCell ref="LXG52:LZP52"/>
    <mergeCell ref="LZQ52:MBZ52"/>
    <mergeCell ref="MCA52:MEJ52"/>
    <mergeCell ref="LBU52:LED52"/>
    <mergeCell ref="LEE52:LGN52"/>
    <mergeCell ref="LGO52:LIX52"/>
    <mergeCell ref="LIY52:LLH52"/>
    <mergeCell ref="LLI52:LNR52"/>
    <mergeCell ref="LNS52:LQB52"/>
    <mergeCell ref="KNM52:KPV52"/>
    <mergeCell ref="KPW52:KSF52"/>
    <mergeCell ref="KSG52:KUP52"/>
    <mergeCell ref="KUQ52:KWZ52"/>
    <mergeCell ref="KXA52:KZJ52"/>
    <mergeCell ref="KZK52:LBT52"/>
    <mergeCell ref="NHA52:NJJ52"/>
    <mergeCell ref="NJK52:NLT52"/>
    <mergeCell ref="NLU52:NOD52"/>
    <mergeCell ref="NOE52:NQN52"/>
    <mergeCell ref="NQO52:NSX52"/>
    <mergeCell ref="NSY52:NVH52"/>
    <mergeCell ref="MSS52:MVB52"/>
    <mergeCell ref="MVC52:MXL52"/>
    <mergeCell ref="MXM52:MZV52"/>
    <mergeCell ref="MZW52:NCF52"/>
    <mergeCell ref="NCG52:NEP52"/>
    <mergeCell ref="NEQ52:NGZ52"/>
    <mergeCell ref="MEK52:MGT52"/>
    <mergeCell ref="MGU52:MJD52"/>
    <mergeCell ref="MJE52:MLN52"/>
    <mergeCell ref="MLO52:MNX52"/>
    <mergeCell ref="MNY52:MQH52"/>
    <mergeCell ref="MQI52:MSR52"/>
    <mergeCell ref="OXY52:PAH52"/>
    <mergeCell ref="PAI52:PCR52"/>
    <mergeCell ref="PCS52:PFB52"/>
    <mergeCell ref="PFC52:PHL52"/>
    <mergeCell ref="PHM52:PJV52"/>
    <mergeCell ref="PJW52:PMF52"/>
    <mergeCell ref="OJQ52:OLZ52"/>
    <mergeCell ref="OMA52:OOJ52"/>
    <mergeCell ref="OOK52:OQT52"/>
    <mergeCell ref="OQU52:OTD52"/>
    <mergeCell ref="OTE52:OVN52"/>
    <mergeCell ref="OVO52:OXX52"/>
    <mergeCell ref="NVI52:NXR52"/>
    <mergeCell ref="NXS52:OAB52"/>
    <mergeCell ref="OAC52:OCL52"/>
    <mergeCell ref="OCM52:OEV52"/>
    <mergeCell ref="OEW52:OHF52"/>
    <mergeCell ref="OHG52:OJP52"/>
    <mergeCell ref="QOW52:QRF52"/>
    <mergeCell ref="QRG52:QTP52"/>
    <mergeCell ref="QTQ52:QVZ52"/>
    <mergeCell ref="QWA52:QYJ52"/>
    <mergeCell ref="QYK52:RAT52"/>
    <mergeCell ref="RAU52:RDD52"/>
    <mergeCell ref="QAO52:QCX52"/>
    <mergeCell ref="QCY52:QFH52"/>
    <mergeCell ref="QFI52:QHR52"/>
    <mergeCell ref="QHS52:QKB52"/>
    <mergeCell ref="QKC52:QML52"/>
    <mergeCell ref="QMM52:QOV52"/>
    <mergeCell ref="PMG52:POP52"/>
    <mergeCell ref="POQ52:PQZ52"/>
    <mergeCell ref="PRA52:PTJ52"/>
    <mergeCell ref="PTK52:PVT52"/>
    <mergeCell ref="PVU52:PYD52"/>
    <mergeCell ref="PYE52:QAN52"/>
    <mergeCell ref="SFU52:SID52"/>
    <mergeCell ref="SIE52:SKN52"/>
    <mergeCell ref="SKO52:SMX52"/>
    <mergeCell ref="SMY52:SPH52"/>
    <mergeCell ref="SPI52:SRR52"/>
    <mergeCell ref="SRS52:SUB52"/>
    <mergeCell ref="RRM52:RTV52"/>
    <mergeCell ref="RTW52:RWF52"/>
    <mergeCell ref="RWG52:RYP52"/>
    <mergeCell ref="RYQ52:SAZ52"/>
    <mergeCell ref="SBA52:SDJ52"/>
    <mergeCell ref="SDK52:SFT52"/>
    <mergeCell ref="RDE52:RFN52"/>
    <mergeCell ref="RFO52:RHX52"/>
    <mergeCell ref="RHY52:RKH52"/>
    <mergeCell ref="RKI52:RMR52"/>
    <mergeCell ref="RMS52:RPB52"/>
    <mergeCell ref="RPC52:RRL52"/>
    <mergeCell ref="TWS52:TZB52"/>
    <mergeCell ref="TZC52:UBL52"/>
    <mergeCell ref="UBM52:UDV52"/>
    <mergeCell ref="UDW52:UGF52"/>
    <mergeCell ref="UGG52:UIP52"/>
    <mergeCell ref="UIQ52:UKZ52"/>
    <mergeCell ref="TIK52:TKT52"/>
    <mergeCell ref="TKU52:TND52"/>
    <mergeCell ref="TNE52:TPN52"/>
    <mergeCell ref="TPO52:TRX52"/>
    <mergeCell ref="TRY52:TUH52"/>
    <mergeCell ref="TUI52:TWR52"/>
    <mergeCell ref="SUC52:SWL52"/>
    <mergeCell ref="SWM52:SYV52"/>
    <mergeCell ref="SYW52:TBF52"/>
    <mergeCell ref="TBG52:TDP52"/>
    <mergeCell ref="TDQ52:TFZ52"/>
    <mergeCell ref="TGA52:TIJ52"/>
    <mergeCell ref="WLM52:WNV52"/>
    <mergeCell ref="WNW52:WQF52"/>
    <mergeCell ref="VNQ52:VPZ52"/>
    <mergeCell ref="VQA52:VSJ52"/>
    <mergeCell ref="VSK52:VUT52"/>
    <mergeCell ref="VUU52:VXD52"/>
    <mergeCell ref="VXE52:VZN52"/>
    <mergeCell ref="VZO52:WBX52"/>
    <mergeCell ref="UZI52:VBR52"/>
    <mergeCell ref="VBS52:VEB52"/>
    <mergeCell ref="VEC52:VGL52"/>
    <mergeCell ref="VGM52:VIV52"/>
    <mergeCell ref="VIW52:VLF52"/>
    <mergeCell ref="VLG52:VNP52"/>
    <mergeCell ref="ULA52:UNJ52"/>
    <mergeCell ref="UNK52:UPT52"/>
    <mergeCell ref="UPU52:USD52"/>
    <mergeCell ref="USE52:UUN52"/>
    <mergeCell ref="UUO52:UWX52"/>
    <mergeCell ref="UWY52:UZH52"/>
    <mergeCell ref="AIU53:ALD53"/>
    <mergeCell ref="ALE53:ANN53"/>
    <mergeCell ref="ANO53:APX53"/>
    <mergeCell ref="APY53:ASH53"/>
    <mergeCell ref="ASI53:AUR53"/>
    <mergeCell ref="AUS53:AXB53"/>
    <mergeCell ref="UM53:WV53"/>
    <mergeCell ref="WW53:ZF53"/>
    <mergeCell ref="ZG53:ABP53"/>
    <mergeCell ref="ABQ53:ADZ53"/>
    <mergeCell ref="AEA53:AGJ53"/>
    <mergeCell ref="AGK53:AIT53"/>
    <mergeCell ref="XEO52:XFD52"/>
    <mergeCell ref="A53:BJ53"/>
    <mergeCell ref="BK53:DT53"/>
    <mergeCell ref="DU53:GD53"/>
    <mergeCell ref="GE53:IN53"/>
    <mergeCell ref="IO53:KX53"/>
    <mergeCell ref="KY53:NH53"/>
    <mergeCell ref="NI53:PR53"/>
    <mergeCell ref="PS53:SB53"/>
    <mergeCell ref="SC53:UL53"/>
    <mergeCell ref="WQG52:WSP52"/>
    <mergeCell ref="WSQ52:WUZ52"/>
    <mergeCell ref="WVA52:WXJ52"/>
    <mergeCell ref="WXK52:WZT52"/>
    <mergeCell ref="WZU52:XCD52"/>
    <mergeCell ref="XCE52:XEN52"/>
    <mergeCell ref="WBY52:WEH52"/>
    <mergeCell ref="WEI52:WGR52"/>
    <mergeCell ref="WGS52:WJB52"/>
    <mergeCell ref="WJC52:WLL52"/>
    <mergeCell ref="BZS53:CCB53"/>
    <mergeCell ref="CCC53:CEL53"/>
    <mergeCell ref="CEM53:CGV53"/>
    <mergeCell ref="CGW53:CJF53"/>
    <mergeCell ref="CJG53:CLP53"/>
    <mergeCell ref="CLQ53:CNZ53"/>
    <mergeCell ref="BLK53:BNT53"/>
    <mergeCell ref="BNU53:BQD53"/>
    <mergeCell ref="BQE53:BSN53"/>
    <mergeCell ref="BSO53:BUX53"/>
    <mergeCell ref="BUY53:BXH53"/>
    <mergeCell ref="BXI53:BZR53"/>
    <mergeCell ref="AXC53:AZL53"/>
    <mergeCell ref="AZM53:BBV53"/>
    <mergeCell ref="BBW53:BEF53"/>
    <mergeCell ref="BEG53:BGP53"/>
    <mergeCell ref="BGQ53:BIZ53"/>
    <mergeCell ref="BJA53:BLJ53"/>
    <mergeCell ref="DQQ53:DSZ53"/>
    <mergeCell ref="DTA53:DVJ53"/>
    <mergeCell ref="DVK53:DXT53"/>
    <mergeCell ref="DXU53:EAD53"/>
    <mergeCell ref="EAE53:ECN53"/>
    <mergeCell ref="ECO53:EEX53"/>
    <mergeCell ref="DCI53:DER53"/>
    <mergeCell ref="DES53:DHB53"/>
    <mergeCell ref="DHC53:DJL53"/>
    <mergeCell ref="DJM53:DLV53"/>
    <mergeCell ref="DLW53:DOF53"/>
    <mergeCell ref="DOG53:DQP53"/>
    <mergeCell ref="COA53:CQJ53"/>
    <mergeCell ref="CQK53:CST53"/>
    <mergeCell ref="CSU53:CVD53"/>
    <mergeCell ref="CVE53:CXN53"/>
    <mergeCell ref="CXO53:CZX53"/>
    <mergeCell ref="CZY53:DCH53"/>
    <mergeCell ref="FHO53:FJX53"/>
    <mergeCell ref="FJY53:FMH53"/>
    <mergeCell ref="FMI53:FOR53"/>
    <mergeCell ref="FOS53:FRB53"/>
    <mergeCell ref="FRC53:FTL53"/>
    <mergeCell ref="FTM53:FVV53"/>
    <mergeCell ref="ETG53:EVP53"/>
    <mergeCell ref="EVQ53:EXZ53"/>
    <mergeCell ref="EYA53:FAJ53"/>
    <mergeCell ref="FAK53:FCT53"/>
    <mergeCell ref="FCU53:FFD53"/>
    <mergeCell ref="FFE53:FHN53"/>
    <mergeCell ref="EEY53:EHH53"/>
    <mergeCell ref="EHI53:EJR53"/>
    <mergeCell ref="EJS53:EMB53"/>
    <mergeCell ref="EMC53:EOL53"/>
    <mergeCell ref="EOM53:EQV53"/>
    <mergeCell ref="EQW53:ETF53"/>
    <mergeCell ref="GYM53:HAV53"/>
    <mergeCell ref="HAW53:HDF53"/>
    <mergeCell ref="HDG53:HFP53"/>
    <mergeCell ref="HFQ53:HHZ53"/>
    <mergeCell ref="HIA53:HKJ53"/>
    <mergeCell ref="HKK53:HMT53"/>
    <mergeCell ref="GKE53:GMN53"/>
    <mergeCell ref="GMO53:GOX53"/>
    <mergeCell ref="GOY53:GRH53"/>
    <mergeCell ref="GRI53:GTR53"/>
    <mergeCell ref="GTS53:GWB53"/>
    <mergeCell ref="GWC53:GYL53"/>
    <mergeCell ref="FVW53:FYF53"/>
    <mergeCell ref="FYG53:GAP53"/>
    <mergeCell ref="GAQ53:GCZ53"/>
    <mergeCell ref="GDA53:GFJ53"/>
    <mergeCell ref="GFK53:GHT53"/>
    <mergeCell ref="GHU53:GKD53"/>
    <mergeCell ref="IPK53:IRT53"/>
    <mergeCell ref="IRU53:IUD53"/>
    <mergeCell ref="IUE53:IWN53"/>
    <mergeCell ref="IWO53:IYX53"/>
    <mergeCell ref="IYY53:JBH53"/>
    <mergeCell ref="JBI53:JDR53"/>
    <mergeCell ref="IBC53:IDL53"/>
    <mergeCell ref="IDM53:IFV53"/>
    <mergeCell ref="IFW53:IIF53"/>
    <mergeCell ref="IIG53:IKP53"/>
    <mergeCell ref="IKQ53:IMZ53"/>
    <mergeCell ref="INA53:IPJ53"/>
    <mergeCell ref="HMU53:HPD53"/>
    <mergeCell ref="HPE53:HRN53"/>
    <mergeCell ref="HRO53:HTX53"/>
    <mergeCell ref="HTY53:HWH53"/>
    <mergeCell ref="HWI53:HYR53"/>
    <mergeCell ref="HYS53:IBB53"/>
    <mergeCell ref="KGI53:KIR53"/>
    <mergeCell ref="KIS53:KLB53"/>
    <mergeCell ref="KLC53:KNL53"/>
    <mergeCell ref="KNM53:KPV53"/>
    <mergeCell ref="KPW53:KSF53"/>
    <mergeCell ref="KSG53:KUP53"/>
    <mergeCell ref="JSA53:JUJ53"/>
    <mergeCell ref="JUK53:JWT53"/>
    <mergeCell ref="JWU53:JZD53"/>
    <mergeCell ref="JZE53:KBN53"/>
    <mergeCell ref="KBO53:KDX53"/>
    <mergeCell ref="KDY53:KGH53"/>
    <mergeCell ref="JDS53:JGB53"/>
    <mergeCell ref="JGC53:JIL53"/>
    <mergeCell ref="JIM53:JKV53"/>
    <mergeCell ref="JKW53:JNF53"/>
    <mergeCell ref="JNG53:JPP53"/>
    <mergeCell ref="JPQ53:JRZ53"/>
    <mergeCell ref="LXG53:LZP53"/>
    <mergeCell ref="LZQ53:MBZ53"/>
    <mergeCell ref="MCA53:MEJ53"/>
    <mergeCell ref="MEK53:MGT53"/>
    <mergeCell ref="MGU53:MJD53"/>
    <mergeCell ref="MJE53:MLN53"/>
    <mergeCell ref="LIY53:LLH53"/>
    <mergeCell ref="LLI53:LNR53"/>
    <mergeCell ref="LNS53:LQB53"/>
    <mergeCell ref="LQC53:LSL53"/>
    <mergeCell ref="LSM53:LUV53"/>
    <mergeCell ref="LUW53:LXF53"/>
    <mergeCell ref="KUQ53:KWZ53"/>
    <mergeCell ref="KXA53:KZJ53"/>
    <mergeCell ref="KZK53:LBT53"/>
    <mergeCell ref="LBU53:LED53"/>
    <mergeCell ref="LEE53:LGN53"/>
    <mergeCell ref="LGO53:LIX53"/>
    <mergeCell ref="NOE53:NQN53"/>
    <mergeCell ref="NQO53:NSX53"/>
    <mergeCell ref="NSY53:NVH53"/>
    <mergeCell ref="NVI53:NXR53"/>
    <mergeCell ref="NXS53:OAB53"/>
    <mergeCell ref="OAC53:OCL53"/>
    <mergeCell ref="MZW53:NCF53"/>
    <mergeCell ref="NCG53:NEP53"/>
    <mergeCell ref="NEQ53:NGZ53"/>
    <mergeCell ref="NHA53:NJJ53"/>
    <mergeCell ref="NJK53:NLT53"/>
    <mergeCell ref="NLU53:NOD53"/>
    <mergeCell ref="MLO53:MNX53"/>
    <mergeCell ref="MNY53:MQH53"/>
    <mergeCell ref="MQI53:MSR53"/>
    <mergeCell ref="MSS53:MVB53"/>
    <mergeCell ref="MVC53:MXL53"/>
    <mergeCell ref="MXM53:MZV53"/>
    <mergeCell ref="PFC53:PHL53"/>
    <mergeCell ref="PHM53:PJV53"/>
    <mergeCell ref="PJW53:PMF53"/>
    <mergeCell ref="PMG53:POP53"/>
    <mergeCell ref="POQ53:PQZ53"/>
    <mergeCell ref="PRA53:PTJ53"/>
    <mergeCell ref="OQU53:OTD53"/>
    <mergeCell ref="OTE53:OVN53"/>
    <mergeCell ref="OVO53:OXX53"/>
    <mergeCell ref="OXY53:PAH53"/>
    <mergeCell ref="PAI53:PCR53"/>
    <mergeCell ref="PCS53:PFB53"/>
    <mergeCell ref="OCM53:OEV53"/>
    <mergeCell ref="OEW53:OHF53"/>
    <mergeCell ref="OHG53:OJP53"/>
    <mergeCell ref="OJQ53:OLZ53"/>
    <mergeCell ref="OMA53:OOJ53"/>
    <mergeCell ref="OOK53:OQT53"/>
    <mergeCell ref="QWA53:QYJ53"/>
    <mergeCell ref="QYK53:RAT53"/>
    <mergeCell ref="RAU53:RDD53"/>
    <mergeCell ref="RDE53:RFN53"/>
    <mergeCell ref="RFO53:RHX53"/>
    <mergeCell ref="RHY53:RKH53"/>
    <mergeCell ref="QHS53:QKB53"/>
    <mergeCell ref="QKC53:QML53"/>
    <mergeCell ref="QMM53:QOV53"/>
    <mergeCell ref="QOW53:QRF53"/>
    <mergeCell ref="QRG53:QTP53"/>
    <mergeCell ref="QTQ53:QVZ53"/>
    <mergeCell ref="PTK53:PVT53"/>
    <mergeCell ref="PVU53:PYD53"/>
    <mergeCell ref="PYE53:QAN53"/>
    <mergeCell ref="QAO53:QCX53"/>
    <mergeCell ref="QCY53:QFH53"/>
    <mergeCell ref="QFI53:QHR53"/>
    <mergeCell ref="SMY53:SPH53"/>
    <mergeCell ref="SPI53:SRR53"/>
    <mergeCell ref="SRS53:SUB53"/>
    <mergeCell ref="SUC53:SWL53"/>
    <mergeCell ref="SWM53:SYV53"/>
    <mergeCell ref="SYW53:TBF53"/>
    <mergeCell ref="RYQ53:SAZ53"/>
    <mergeCell ref="SBA53:SDJ53"/>
    <mergeCell ref="SDK53:SFT53"/>
    <mergeCell ref="SFU53:SID53"/>
    <mergeCell ref="SIE53:SKN53"/>
    <mergeCell ref="SKO53:SMX53"/>
    <mergeCell ref="RKI53:RMR53"/>
    <mergeCell ref="RMS53:RPB53"/>
    <mergeCell ref="RPC53:RRL53"/>
    <mergeCell ref="RRM53:RTV53"/>
    <mergeCell ref="RTW53:RWF53"/>
    <mergeCell ref="RWG53:RYP53"/>
    <mergeCell ref="VBS53:VEB53"/>
    <mergeCell ref="VEC53:VGL53"/>
    <mergeCell ref="UDW53:UGF53"/>
    <mergeCell ref="UGG53:UIP53"/>
    <mergeCell ref="UIQ53:UKZ53"/>
    <mergeCell ref="ULA53:UNJ53"/>
    <mergeCell ref="UNK53:UPT53"/>
    <mergeCell ref="UPU53:USD53"/>
    <mergeCell ref="TPO53:TRX53"/>
    <mergeCell ref="TRY53:TUH53"/>
    <mergeCell ref="TUI53:TWR53"/>
    <mergeCell ref="TWS53:TZB53"/>
    <mergeCell ref="TZC53:UBL53"/>
    <mergeCell ref="UBM53:UDV53"/>
    <mergeCell ref="TBG53:TDP53"/>
    <mergeCell ref="TDQ53:TFZ53"/>
    <mergeCell ref="TGA53:TIJ53"/>
    <mergeCell ref="TIK53:TKT53"/>
    <mergeCell ref="TKU53:TND53"/>
    <mergeCell ref="TNE53:TPN53"/>
    <mergeCell ref="WXK53:WZT53"/>
    <mergeCell ref="WZU53:XCD53"/>
    <mergeCell ref="XCE53:XEN53"/>
    <mergeCell ref="XEO53:XFD53"/>
    <mergeCell ref="A54:BJ54"/>
    <mergeCell ref="BK54:DT54"/>
    <mergeCell ref="DU54:GD54"/>
    <mergeCell ref="GE54:IN54"/>
    <mergeCell ref="IO54:KX54"/>
    <mergeCell ref="KY54:NH54"/>
    <mergeCell ref="WJC53:WLL53"/>
    <mergeCell ref="WLM53:WNV53"/>
    <mergeCell ref="WNW53:WQF53"/>
    <mergeCell ref="WQG53:WSP53"/>
    <mergeCell ref="WSQ53:WUZ53"/>
    <mergeCell ref="WVA53:WXJ53"/>
    <mergeCell ref="VUU53:VXD53"/>
    <mergeCell ref="VXE53:VZN53"/>
    <mergeCell ref="VZO53:WBX53"/>
    <mergeCell ref="WBY53:WEH53"/>
    <mergeCell ref="WEI53:WGR53"/>
    <mergeCell ref="WGS53:WJB53"/>
    <mergeCell ref="VGM53:VIV53"/>
    <mergeCell ref="VIW53:VLF53"/>
    <mergeCell ref="VLG53:VNP53"/>
    <mergeCell ref="VNQ53:VPZ53"/>
    <mergeCell ref="VQA53:VSJ53"/>
    <mergeCell ref="VSK53:VUT53"/>
    <mergeCell ref="USE53:UUN53"/>
    <mergeCell ref="UUO53:UWX53"/>
    <mergeCell ref="UWY53:UZH53"/>
    <mergeCell ref="UZI53:VBR53"/>
    <mergeCell ref="APY54:ASH54"/>
    <mergeCell ref="ASI54:AUR54"/>
    <mergeCell ref="AUS54:AXB54"/>
    <mergeCell ref="AXC54:AZL54"/>
    <mergeCell ref="AZM54:BBV54"/>
    <mergeCell ref="BBW54:BEF54"/>
    <mergeCell ref="ABQ54:ADZ54"/>
    <mergeCell ref="AEA54:AGJ54"/>
    <mergeCell ref="AGK54:AIT54"/>
    <mergeCell ref="AIU54:ALD54"/>
    <mergeCell ref="ALE54:ANN54"/>
    <mergeCell ref="ANO54:APX54"/>
    <mergeCell ref="NI54:PR54"/>
    <mergeCell ref="PS54:SB54"/>
    <mergeCell ref="SC54:UL54"/>
    <mergeCell ref="UM54:WV54"/>
    <mergeCell ref="WW54:ZF54"/>
    <mergeCell ref="ZG54:ABP54"/>
    <mergeCell ref="CGW54:CJF54"/>
    <mergeCell ref="CJG54:CLP54"/>
    <mergeCell ref="CLQ54:CNZ54"/>
    <mergeCell ref="COA54:CQJ54"/>
    <mergeCell ref="CQK54:CST54"/>
    <mergeCell ref="CSU54:CVD54"/>
    <mergeCell ref="BSO54:BUX54"/>
    <mergeCell ref="BUY54:BXH54"/>
    <mergeCell ref="BXI54:BZR54"/>
    <mergeCell ref="BZS54:CCB54"/>
    <mergeCell ref="CCC54:CEL54"/>
    <mergeCell ref="CEM54:CGV54"/>
    <mergeCell ref="BEG54:BGP54"/>
    <mergeCell ref="BGQ54:BIZ54"/>
    <mergeCell ref="BJA54:BLJ54"/>
    <mergeCell ref="BLK54:BNT54"/>
    <mergeCell ref="BNU54:BQD54"/>
    <mergeCell ref="BQE54:BSN54"/>
    <mergeCell ref="DXU54:EAD54"/>
    <mergeCell ref="EAE54:ECN54"/>
    <mergeCell ref="ECO54:EEX54"/>
    <mergeCell ref="EEY54:EHH54"/>
    <mergeCell ref="EHI54:EJR54"/>
    <mergeCell ref="EJS54:EMB54"/>
    <mergeCell ref="DJM54:DLV54"/>
    <mergeCell ref="DLW54:DOF54"/>
    <mergeCell ref="DOG54:DQP54"/>
    <mergeCell ref="DQQ54:DSZ54"/>
    <mergeCell ref="DTA54:DVJ54"/>
    <mergeCell ref="DVK54:DXT54"/>
    <mergeCell ref="CVE54:CXN54"/>
    <mergeCell ref="CXO54:CZX54"/>
    <mergeCell ref="CZY54:DCH54"/>
    <mergeCell ref="DCI54:DER54"/>
    <mergeCell ref="DES54:DHB54"/>
    <mergeCell ref="DHC54:DJL54"/>
    <mergeCell ref="FOS54:FRB54"/>
    <mergeCell ref="FRC54:FTL54"/>
    <mergeCell ref="FTM54:FVV54"/>
    <mergeCell ref="FVW54:FYF54"/>
    <mergeCell ref="FYG54:GAP54"/>
    <mergeCell ref="GAQ54:GCZ54"/>
    <mergeCell ref="FAK54:FCT54"/>
    <mergeCell ref="FCU54:FFD54"/>
    <mergeCell ref="FFE54:FHN54"/>
    <mergeCell ref="FHO54:FJX54"/>
    <mergeCell ref="FJY54:FMH54"/>
    <mergeCell ref="FMI54:FOR54"/>
    <mergeCell ref="EMC54:EOL54"/>
    <mergeCell ref="EOM54:EQV54"/>
    <mergeCell ref="EQW54:ETF54"/>
    <mergeCell ref="ETG54:EVP54"/>
    <mergeCell ref="EVQ54:EXZ54"/>
    <mergeCell ref="EYA54:FAJ54"/>
    <mergeCell ref="HFQ54:HHZ54"/>
    <mergeCell ref="HIA54:HKJ54"/>
    <mergeCell ref="HKK54:HMT54"/>
    <mergeCell ref="HMU54:HPD54"/>
    <mergeCell ref="HPE54:HRN54"/>
    <mergeCell ref="HRO54:HTX54"/>
    <mergeCell ref="GRI54:GTR54"/>
    <mergeCell ref="GTS54:GWB54"/>
    <mergeCell ref="GWC54:GYL54"/>
    <mergeCell ref="GYM54:HAV54"/>
    <mergeCell ref="HAW54:HDF54"/>
    <mergeCell ref="HDG54:HFP54"/>
    <mergeCell ref="GDA54:GFJ54"/>
    <mergeCell ref="GFK54:GHT54"/>
    <mergeCell ref="GHU54:GKD54"/>
    <mergeCell ref="GKE54:GMN54"/>
    <mergeCell ref="GMO54:GOX54"/>
    <mergeCell ref="GOY54:GRH54"/>
    <mergeCell ref="IWO54:IYX54"/>
    <mergeCell ref="IYY54:JBH54"/>
    <mergeCell ref="JBI54:JDR54"/>
    <mergeCell ref="JDS54:JGB54"/>
    <mergeCell ref="JGC54:JIL54"/>
    <mergeCell ref="JIM54:JKV54"/>
    <mergeCell ref="IIG54:IKP54"/>
    <mergeCell ref="IKQ54:IMZ54"/>
    <mergeCell ref="INA54:IPJ54"/>
    <mergeCell ref="IPK54:IRT54"/>
    <mergeCell ref="IRU54:IUD54"/>
    <mergeCell ref="IUE54:IWN54"/>
    <mergeCell ref="HTY54:HWH54"/>
    <mergeCell ref="HWI54:HYR54"/>
    <mergeCell ref="HYS54:IBB54"/>
    <mergeCell ref="IBC54:IDL54"/>
    <mergeCell ref="IDM54:IFV54"/>
    <mergeCell ref="IFW54:IIF54"/>
    <mergeCell ref="KNM54:KPV54"/>
    <mergeCell ref="KPW54:KSF54"/>
    <mergeCell ref="KSG54:KUP54"/>
    <mergeCell ref="KUQ54:KWZ54"/>
    <mergeCell ref="KXA54:KZJ54"/>
    <mergeCell ref="KZK54:LBT54"/>
    <mergeCell ref="JZE54:KBN54"/>
    <mergeCell ref="KBO54:KDX54"/>
    <mergeCell ref="KDY54:KGH54"/>
    <mergeCell ref="KGI54:KIR54"/>
    <mergeCell ref="KIS54:KLB54"/>
    <mergeCell ref="KLC54:KNL54"/>
    <mergeCell ref="JKW54:JNF54"/>
    <mergeCell ref="JNG54:JPP54"/>
    <mergeCell ref="JPQ54:JRZ54"/>
    <mergeCell ref="JSA54:JUJ54"/>
    <mergeCell ref="JUK54:JWT54"/>
    <mergeCell ref="JWU54:JZD54"/>
    <mergeCell ref="MEK54:MGT54"/>
    <mergeCell ref="MGU54:MJD54"/>
    <mergeCell ref="MJE54:MLN54"/>
    <mergeCell ref="MLO54:MNX54"/>
    <mergeCell ref="MNY54:MQH54"/>
    <mergeCell ref="MQI54:MSR54"/>
    <mergeCell ref="LQC54:LSL54"/>
    <mergeCell ref="LSM54:LUV54"/>
    <mergeCell ref="LUW54:LXF54"/>
    <mergeCell ref="LXG54:LZP54"/>
    <mergeCell ref="LZQ54:MBZ54"/>
    <mergeCell ref="MCA54:MEJ54"/>
    <mergeCell ref="LBU54:LED54"/>
    <mergeCell ref="LEE54:LGN54"/>
    <mergeCell ref="LGO54:LIX54"/>
    <mergeCell ref="LIY54:LLH54"/>
    <mergeCell ref="LLI54:LNR54"/>
    <mergeCell ref="LNS54:LQB54"/>
    <mergeCell ref="NVI54:NXR54"/>
    <mergeCell ref="NXS54:OAB54"/>
    <mergeCell ref="OAC54:OCL54"/>
    <mergeCell ref="OCM54:OEV54"/>
    <mergeCell ref="OEW54:OHF54"/>
    <mergeCell ref="OHG54:OJP54"/>
    <mergeCell ref="NHA54:NJJ54"/>
    <mergeCell ref="NJK54:NLT54"/>
    <mergeCell ref="NLU54:NOD54"/>
    <mergeCell ref="NOE54:NQN54"/>
    <mergeCell ref="NQO54:NSX54"/>
    <mergeCell ref="NSY54:NVH54"/>
    <mergeCell ref="MSS54:MVB54"/>
    <mergeCell ref="MVC54:MXL54"/>
    <mergeCell ref="MXM54:MZV54"/>
    <mergeCell ref="MZW54:NCF54"/>
    <mergeCell ref="NCG54:NEP54"/>
    <mergeCell ref="NEQ54:NGZ54"/>
    <mergeCell ref="PMG54:POP54"/>
    <mergeCell ref="POQ54:PQZ54"/>
    <mergeCell ref="PRA54:PTJ54"/>
    <mergeCell ref="PTK54:PVT54"/>
    <mergeCell ref="PVU54:PYD54"/>
    <mergeCell ref="PYE54:QAN54"/>
    <mergeCell ref="OXY54:PAH54"/>
    <mergeCell ref="PAI54:PCR54"/>
    <mergeCell ref="PCS54:PFB54"/>
    <mergeCell ref="PFC54:PHL54"/>
    <mergeCell ref="PHM54:PJV54"/>
    <mergeCell ref="PJW54:PMF54"/>
    <mergeCell ref="OJQ54:OLZ54"/>
    <mergeCell ref="OMA54:OOJ54"/>
    <mergeCell ref="OOK54:OQT54"/>
    <mergeCell ref="OQU54:OTD54"/>
    <mergeCell ref="OTE54:OVN54"/>
    <mergeCell ref="OVO54:OXX54"/>
    <mergeCell ref="RDE54:RFN54"/>
    <mergeCell ref="RFO54:RHX54"/>
    <mergeCell ref="RHY54:RKH54"/>
    <mergeCell ref="RKI54:RMR54"/>
    <mergeCell ref="RMS54:RPB54"/>
    <mergeCell ref="RPC54:RRL54"/>
    <mergeCell ref="QOW54:QRF54"/>
    <mergeCell ref="QRG54:QTP54"/>
    <mergeCell ref="QTQ54:QVZ54"/>
    <mergeCell ref="QWA54:QYJ54"/>
    <mergeCell ref="QYK54:RAT54"/>
    <mergeCell ref="RAU54:RDD54"/>
    <mergeCell ref="QAO54:QCX54"/>
    <mergeCell ref="QCY54:QFH54"/>
    <mergeCell ref="QFI54:QHR54"/>
    <mergeCell ref="QHS54:QKB54"/>
    <mergeCell ref="QKC54:QML54"/>
    <mergeCell ref="QMM54:QOV54"/>
    <mergeCell ref="SUC54:SWL54"/>
    <mergeCell ref="SWM54:SYV54"/>
    <mergeCell ref="SYW54:TBF54"/>
    <mergeCell ref="TBG54:TDP54"/>
    <mergeCell ref="TDQ54:TFZ54"/>
    <mergeCell ref="TGA54:TIJ54"/>
    <mergeCell ref="SFU54:SID54"/>
    <mergeCell ref="SIE54:SKN54"/>
    <mergeCell ref="SKO54:SMX54"/>
    <mergeCell ref="SMY54:SPH54"/>
    <mergeCell ref="SPI54:SRR54"/>
    <mergeCell ref="SRS54:SUB54"/>
    <mergeCell ref="RRM54:RTV54"/>
    <mergeCell ref="RTW54:RWF54"/>
    <mergeCell ref="RWG54:RYP54"/>
    <mergeCell ref="RYQ54:SAZ54"/>
    <mergeCell ref="SBA54:SDJ54"/>
    <mergeCell ref="SDK54:SFT54"/>
    <mergeCell ref="VIW54:VLF54"/>
    <mergeCell ref="VLG54:VNP54"/>
    <mergeCell ref="ULA54:UNJ54"/>
    <mergeCell ref="UNK54:UPT54"/>
    <mergeCell ref="UPU54:USD54"/>
    <mergeCell ref="USE54:UUN54"/>
    <mergeCell ref="UUO54:UWX54"/>
    <mergeCell ref="UWY54:UZH54"/>
    <mergeCell ref="TWS54:TZB54"/>
    <mergeCell ref="TZC54:UBL54"/>
    <mergeCell ref="UBM54:UDV54"/>
    <mergeCell ref="UDW54:UGF54"/>
    <mergeCell ref="UGG54:UIP54"/>
    <mergeCell ref="UIQ54:UKZ54"/>
    <mergeCell ref="TIK54:TKT54"/>
    <mergeCell ref="TKU54:TND54"/>
    <mergeCell ref="TNE54:TPN54"/>
    <mergeCell ref="TPO54:TRX54"/>
    <mergeCell ref="TRY54:TUH54"/>
    <mergeCell ref="TUI54:TWR54"/>
    <mergeCell ref="XEO54:XFD54"/>
    <mergeCell ref="A55:BJ55"/>
    <mergeCell ref="BK55:DT55"/>
    <mergeCell ref="DU55:GD55"/>
    <mergeCell ref="GE55:IN55"/>
    <mergeCell ref="IO55:KX55"/>
    <mergeCell ref="KY55:NH55"/>
    <mergeCell ref="NI55:PR55"/>
    <mergeCell ref="PS55:SB55"/>
    <mergeCell ref="SC55:UL55"/>
    <mergeCell ref="WQG54:WSP54"/>
    <mergeCell ref="WSQ54:WUZ54"/>
    <mergeCell ref="WVA54:WXJ54"/>
    <mergeCell ref="WXK54:WZT54"/>
    <mergeCell ref="WZU54:XCD54"/>
    <mergeCell ref="XCE54:XEN54"/>
    <mergeCell ref="WBY54:WEH54"/>
    <mergeCell ref="WEI54:WGR54"/>
    <mergeCell ref="WGS54:WJB54"/>
    <mergeCell ref="WJC54:WLL54"/>
    <mergeCell ref="WLM54:WNV54"/>
    <mergeCell ref="WNW54:WQF54"/>
    <mergeCell ref="VNQ54:VPZ54"/>
    <mergeCell ref="VQA54:VSJ54"/>
    <mergeCell ref="VSK54:VUT54"/>
    <mergeCell ref="VUU54:VXD54"/>
    <mergeCell ref="VXE54:VZN54"/>
    <mergeCell ref="VZO54:WBX54"/>
    <mergeCell ref="UZI54:VBR54"/>
    <mergeCell ref="VBS54:VEB54"/>
    <mergeCell ref="VEC54:VGL54"/>
    <mergeCell ref="VGM54:VIV54"/>
    <mergeCell ref="AXC55:AZL55"/>
    <mergeCell ref="AZM55:BBV55"/>
    <mergeCell ref="BBW55:BEF55"/>
    <mergeCell ref="BEG55:BGP55"/>
    <mergeCell ref="BGQ55:BIZ55"/>
    <mergeCell ref="BJA55:BLJ55"/>
    <mergeCell ref="AIU55:ALD55"/>
    <mergeCell ref="ALE55:ANN55"/>
    <mergeCell ref="ANO55:APX55"/>
    <mergeCell ref="APY55:ASH55"/>
    <mergeCell ref="ASI55:AUR55"/>
    <mergeCell ref="AUS55:AXB55"/>
    <mergeCell ref="UM55:WV55"/>
    <mergeCell ref="WW55:ZF55"/>
    <mergeCell ref="ZG55:ABP55"/>
    <mergeCell ref="ABQ55:ADZ55"/>
    <mergeCell ref="AEA55:AGJ55"/>
    <mergeCell ref="AGK55:AIT55"/>
    <mergeCell ref="COA55:CQJ55"/>
    <mergeCell ref="CQK55:CST55"/>
    <mergeCell ref="CSU55:CVD55"/>
    <mergeCell ref="CVE55:CXN55"/>
    <mergeCell ref="CXO55:CZX55"/>
    <mergeCell ref="CZY55:DCH55"/>
    <mergeCell ref="BZS55:CCB55"/>
    <mergeCell ref="CCC55:CEL55"/>
    <mergeCell ref="CEM55:CGV55"/>
    <mergeCell ref="CGW55:CJF55"/>
    <mergeCell ref="CJG55:CLP55"/>
    <mergeCell ref="CLQ55:CNZ55"/>
    <mergeCell ref="BLK55:BNT55"/>
    <mergeCell ref="BNU55:BQD55"/>
    <mergeCell ref="BQE55:BSN55"/>
    <mergeCell ref="BSO55:BUX55"/>
    <mergeCell ref="BUY55:BXH55"/>
    <mergeCell ref="BXI55:BZR55"/>
    <mergeCell ref="EEY55:EHH55"/>
    <mergeCell ref="EHI55:EJR55"/>
    <mergeCell ref="EJS55:EMB55"/>
    <mergeCell ref="EMC55:EOL55"/>
    <mergeCell ref="EOM55:EQV55"/>
    <mergeCell ref="EQW55:ETF55"/>
    <mergeCell ref="DQQ55:DSZ55"/>
    <mergeCell ref="DTA55:DVJ55"/>
    <mergeCell ref="DVK55:DXT55"/>
    <mergeCell ref="DXU55:EAD55"/>
    <mergeCell ref="EAE55:ECN55"/>
    <mergeCell ref="ECO55:EEX55"/>
    <mergeCell ref="DCI55:DER55"/>
    <mergeCell ref="DES55:DHB55"/>
    <mergeCell ref="DHC55:DJL55"/>
    <mergeCell ref="DJM55:DLV55"/>
    <mergeCell ref="DLW55:DOF55"/>
    <mergeCell ref="DOG55:DQP55"/>
    <mergeCell ref="FVW55:FYF55"/>
    <mergeCell ref="FYG55:GAP55"/>
    <mergeCell ref="GAQ55:GCZ55"/>
    <mergeCell ref="GDA55:GFJ55"/>
    <mergeCell ref="GFK55:GHT55"/>
    <mergeCell ref="GHU55:GKD55"/>
    <mergeCell ref="FHO55:FJX55"/>
    <mergeCell ref="FJY55:FMH55"/>
    <mergeCell ref="FMI55:FOR55"/>
    <mergeCell ref="FOS55:FRB55"/>
    <mergeCell ref="FRC55:FTL55"/>
    <mergeCell ref="FTM55:FVV55"/>
    <mergeCell ref="ETG55:EVP55"/>
    <mergeCell ref="EVQ55:EXZ55"/>
    <mergeCell ref="EYA55:FAJ55"/>
    <mergeCell ref="FAK55:FCT55"/>
    <mergeCell ref="FCU55:FFD55"/>
    <mergeCell ref="FFE55:FHN55"/>
    <mergeCell ref="HMU55:HPD55"/>
    <mergeCell ref="HPE55:HRN55"/>
    <mergeCell ref="HRO55:HTX55"/>
    <mergeCell ref="HTY55:HWH55"/>
    <mergeCell ref="HWI55:HYR55"/>
    <mergeCell ref="HYS55:IBB55"/>
    <mergeCell ref="GYM55:HAV55"/>
    <mergeCell ref="HAW55:HDF55"/>
    <mergeCell ref="HDG55:HFP55"/>
    <mergeCell ref="HFQ55:HHZ55"/>
    <mergeCell ref="HIA55:HKJ55"/>
    <mergeCell ref="HKK55:HMT55"/>
    <mergeCell ref="GKE55:GMN55"/>
    <mergeCell ref="GMO55:GOX55"/>
    <mergeCell ref="GOY55:GRH55"/>
    <mergeCell ref="GRI55:GTR55"/>
    <mergeCell ref="GTS55:GWB55"/>
    <mergeCell ref="GWC55:GYL55"/>
    <mergeCell ref="JDS55:JGB55"/>
    <mergeCell ref="JGC55:JIL55"/>
    <mergeCell ref="JIM55:JKV55"/>
    <mergeCell ref="JKW55:JNF55"/>
    <mergeCell ref="JNG55:JPP55"/>
    <mergeCell ref="JPQ55:JRZ55"/>
    <mergeCell ref="IPK55:IRT55"/>
    <mergeCell ref="IRU55:IUD55"/>
    <mergeCell ref="IUE55:IWN55"/>
    <mergeCell ref="IWO55:IYX55"/>
    <mergeCell ref="IYY55:JBH55"/>
    <mergeCell ref="JBI55:JDR55"/>
    <mergeCell ref="IBC55:IDL55"/>
    <mergeCell ref="IDM55:IFV55"/>
    <mergeCell ref="IFW55:IIF55"/>
    <mergeCell ref="IIG55:IKP55"/>
    <mergeCell ref="IKQ55:IMZ55"/>
    <mergeCell ref="INA55:IPJ55"/>
    <mergeCell ref="KUQ55:KWZ55"/>
    <mergeCell ref="KXA55:KZJ55"/>
    <mergeCell ref="KZK55:LBT55"/>
    <mergeCell ref="LBU55:LED55"/>
    <mergeCell ref="LEE55:LGN55"/>
    <mergeCell ref="LGO55:LIX55"/>
    <mergeCell ref="KGI55:KIR55"/>
    <mergeCell ref="KIS55:KLB55"/>
    <mergeCell ref="KLC55:KNL55"/>
    <mergeCell ref="KNM55:KPV55"/>
    <mergeCell ref="KPW55:KSF55"/>
    <mergeCell ref="KSG55:KUP55"/>
    <mergeCell ref="JSA55:JUJ55"/>
    <mergeCell ref="JUK55:JWT55"/>
    <mergeCell ref="JWU55:JZD55"/>
    <mergeCell ref="JZE55:KBN55"/>
    <mergeCell ref="KBO55:KDX55"/>
    <mergeCell ref="KDY55:KGH55"/>
    <mergeCell ref="MLO55:MNX55"/>
    <mergeCell ref="MNY55:MQH55"/>
    <mergeCell ref="MQI55:MSR55"/>
    <mergeCell ref="MSS55:MVB55"/>
    <mergeCell ref="MVC55:MXL55"/>
    <mergeCell ref="MXM55:MZV55"/>
    <mergeCell ref="LXG55:LZP55"/>
    <mergeCell ref="LZQ55:MBZ55"/>
    <mergeCell ref="MCA55:MEJ55"/>
    <mergeCell ref="MEK55:MGT55"/>
    <mergeCell ref="MGU55:MJD55"/>
    <mergeCell ref="MJE55:MLN55"/>
    <mergeCell ref="LIY55:LLH55"/>
    <mergeCell ref="LLI55:LNR55"/>
    <mergeCell ref="LNS55:LQB55"/>
    <mergeCell ref="LQC55:LSL55"/>
    <mergeCell ref="LSM55:LUV55"/>
    <mergeCell ref="LUW55:LXF55"/>
    <mergeCell ref="OCM55:OEV55"/>
    <mergeCell ref="OEW55:OHF55"/>
    <mergeCell ref="OHG55:OJP55"/>
    <mergeCell ref="OJQ55:OLZ55"/>
    <mergeCell ref="OMA55:OOJ55"/>
    <mergeCell ref="OOK55:OQT55"/>
    <mergeCell ref="NOE55:NQN55"/>
    <mergeCell ref="NQO55:NSX55"/>
    <mergeCell ref="NSY55:NVH55"/>
    <mergeCell ref="NVI55:NXR55"/>
    <mergeCell ref="NXS55:OAB55"/>
    <mergeCell ref="OAC55:OCL55"/>
    <mergeCell ref="MZW55:NCF55"/>
    <mergeCell ref="NCG55:NEP55"/>
    <mergeCell ref="NEQ55:NGZ55"/>
    <mergeCell ref="NHA55:NJJ55"/>
    <mergeCell ref="NJK55:NLT55"/>
    <mergeCell ref="NLU55:NOD55"/>
    <mergeCell ref="PTK55:PVT55"/>
    <mergeCell ref="PVU55:PYD55"/>
    <mergeCell ref="PYE55:QAN55"/>
    <mergeCell ref="QAO55:QCX55"/>
    <mergeCell ref="QCY55:QFH55"/>
    <mergeCell ref="QFI55:QHR55"/>
    <mergeCell ref="PFC55:PHL55"/>
    <mergeCell ref="PHM55:PJV55"/>
    <mergeCell ref="PJW55:PMF55"/>
    <mergeCell ref="PMG55:POP55"/>
    <mergeCell ref="POQ55:PQZ55"/>
    <mergeCell ref="PRA55:PTJ55"/>
    <mergeCell ref="OQU55:OTD55"/>
    <mergeCell ref="OTE55:OVN55"/>
    <mergeCell ref="OVO55:OXX55"/>
    <mergeCell ref="OXY55:PAH55"/>
    <mergeCell ref="PAI55:PCR55"/>
    <mergeCell ref="PCS55:PFB55"/>
    <mergeCell ref="RKI55:RMR55"/>
    <mergeCell ref="RMS55:RPB55"/>
    <mergeCell ref="RPC55:RRL55"/>
    <mergeCell ref="RRM55:RTV55"/>
    <mergeCell ref="RTW55:RWF55"/>
    <mergeCell ref="RWG55:RYP55"/>
    <mergeCell ref="QWA55:QYJ55"/>
    <mergeCell ref="QYK55:RAT55"/>
    <mergeCell ref="RAU55:RDD55"/>
    <mergeCell ref="RDE55:RFN55"/>
    <mergeCell ref="RFO55:RHX55"/>
    <mergeCell ref="RHY55:RKH55"/>
    <mergeCell ref="QHS55:QKB55"/>
    <mergeCell ref="QKC55:QML55"/>
    <mergeCell ref="QMM55:QOV55"/>
    <mergeCell ref="QOW55:QRF55"/>
    <mergeCell ref="QRG55:QTP55"/>
    <mergeCell ref="QTQ55:QVZ55"/>
    <mergeCell ref="TBG55:TDP55"/>
    <mergeCell ref="TDQ55:TFZ55"/>
    <mergeCell ref="TGA55:TIJ55"/>
    <mergeCell ref="TIK55:TKT55"/>
    <mergeCell ref="TKU55:TND55"/>
    <mergeCell ref="TNE55:TPN55"/>
    <mergeCell ref="SMY55:SPH55"/>
    <mergeCell ref="SPI55:SRR55"/>
    <mergeCell ref="SRS55:SUB55"/>
    <mergeCell ref="SUC55:SWL55"/>
    <mergeCell ref="SWM55:SYV55"/>
    <mergeCell ref="SYW55:TBF55"/>
    <mergeCell ref="RYQ55:SAZ55"/>
    <mergeCell ref="SBA55:SDJ55"/>
    <mergeCell ref="SDK55:SFT55"/>
    <mergeCell ref="SFU55:SID55"/>
    <mergeCell ref="SIE55:SKN55"/>
    <mergeCell ref="SKO55:SMX55"/>
    <mergeCell ref="VQA55:VSJ55"/>
    <mergeCell ref="VSK55:VUT55"/>
    <mergeCell ref="USE55:UUN55"/>
    <mergeCell ref="UUO55:UWX55"/>
    <mergeCell ref="UWY55:UZH55"/>
    <mergeCell ref="UZI55:VBR55"/>
    <mergeCell ref="VBS55:VEB55"/>
    <mergeCell ref="VEC55:VGL55"/>
    <mergeCell ref="UDW55:UGF55"/>
    <mergeCell ref="UGG55:UIP55"/>
    <mergeCell ref="UIQ55:UKZ55"/>
    <mergeCell ref="ULA55:UNJ55"/>
    <mergeCell ref="UNK55:UPT55"/>
    <mergeCell ref="UPU55:USD55"/>
    <mergeCell ref="TPO55:TRX55"/>
    <mergeCell ref="TRY55:TUH55"/>
    <mergeCell ref="TUI55:TWR55"/>
    <mergeCell ref="TWS55:TZB55"/>
    <mergeCell ref="TZC55:UBL55"/>
    <mergeCell ref="UBM55:UDV55"/>
    <mergeCell ref="NI56:PR56"/>
    <mergeCell ref="PS56:SB56"/>
    <mergeCell ref="SC56:UL56"/>
    <mergeCell ref="UM56:WV56"/>
    <mergeCell ref="WW56:ZF56"/>
    <mergeCell ref="ZG56:ABP56"/>
    <mergeCell ref="WXK55:WZT55"/>
    <mergeCell ref="WZU55:XCD55"/>
    <mergeCell ref="XCE55:XEN55"/>
    <mergeCell ref="XEO55:XFD55"/>
    <mergeCell ref="A56:BJ56"/>
    <mergeCell ref="BK56:DT56"/>
    <mergeCell ref="DU56:GD56"/>
    <mergeCell ref="GE56:IN56"/>
    <mergeCell ref="IO56:KX56"/>
    <mergeCell ref="KY56:NH56"/>
    <mergeCell ref="WJC55:WLL55"/>
    <mergeCell ref="WLM55:WNV55"/>
    <mergeCell ref="WNW55:WQF55"/>
    <mergeCell ref="WQG55:WSP55"/>
    <mergeCell ref="WSQ55:WUZ55"/>
    <mergeCell ref="WVA55:WXJ55"/>
    <mergeCell ref="VUU55:VXD55"/>
    <mergeCell ref="VXE55:VZN55"/>
    <mergeCell ref="VZO55:WBX55"/>
    <mergeCell ref="WBY55:WEH55"/>
    <mergeCell ref="WEI55:WGR55"/>
    <mergeCell ref="WGS55:WJB55"/>
    <mergeCell ref="VGM55:VIV55"/>
    <mergeCell ref="VIW55:VLF55"/>
    <mergeCell ref="VLG55:VNP55"/>
    <mergeCell ref="VNQ55:VPZ55"/>
    <mergeCell ref="BEG56:BGP56"/>
    <mergeCell ref="BGQ56:BIZ56"/>
    <mergeCell ref="BJA56:BLJ56"/>
    <mergeCell ref="BLK56:BNT56"/>
    <mergeCell ref="BNU56:BQD56"/>
    <mergeCell ref="BQE56:BSN56"/>
    <mergeCell ref="APY56:ASH56"/>
    <mergeCell ref="ASI56:AUR56"/>
    <mergeCell ref="AUS56:AXB56"/>
    <mergeCell ref="AXC56:AZL56"/>
    <mergeCell ref="AZM56:BBV56"/>
    <mergeCell ref="BBW56:BEF56"/>
    <mergeCell ref="ABQ56:ADZ56"/>
    <mergeCell ref="AEA56:AGJ56"/>
    <mergeCell ref="AGK56:AIT56"/>
    <mergeCell ref="AIU56:ALD56"/>
    <mergeCell ref="ALE56:ANN56"/>
    <mergeCell ref="ANO56:APX56"/>
    <mergeCell ref="CVE56:CXN56"/>
    <mergeCell ref="CXO56:CZX56"/>
    <mergeCell ref="CZY56:DCH56"/>
    <mergeCell ref="DCI56:DER56"/>
    <mergeCell ref="DES56:DHB56"/>
    <mergeCell ref="DHC56:DJL56"/>
    <mergeCell ref="CGW56:CJF56"/>
    <mergeCell ref="CJG56:CLP56"/>
    <mergeCell ref="CLQ56:CNZ56"/>
    <mergeCell ref="COA56:CQJ56"/>
    <mergeCell ref="CQK56:CST56"/>
    <mergeCell ref="CSU56:CVD56"/>
    <mergeCell ref="BSO56:BUX56"/>
    <mergeCell ref="BUY56:BXH56"/>
    <mergeCell ref="BXI56:BZR56"/>
    <mergeCell ref="BZS56:CCB56"/>
    <mergeCell ref="CCC56:CEL56"/>
    <mergeCell ref="CEM56:CGV56"/>
    <mergeCell ref="EMC56:EOL56"/>
    <mergeCell ref="EOM56:EQV56"/>
    <mergeCell ref="EQW56:ETF56"/>
    <mergeCell ref="ETG56:EVP56"/>
    <mergeCell ref="EVQ56:EXZ56"/>
    <mergeCell ref="EYA56:FAJ56"/>
    <mergeCell ref="DXU56:EAD56"/>
    <mergeCell ref="EAE56:ECN56"/>
    <mergeCell ref="ECO56:EEX56"/>
    <mergeCell ref="EEY56:EHH56"/>
    <mergeCell ref="EHI56:EJR56"/>
    <mergeCell ref="EJS56:EMB56"/>
    <mergeCell ref="DJM56:DLV56"/>
    <mergeCell ref="DLW56:DOF56"/>
    <mergeCell ref="DOG56:DQP56"/>
    <mergeCell ref="DQQ56:DSZ56"/>
    <mergeCell ref="DTA56:DVJ56"/>
    <mergeCell ref="DVK56:DXT56"/>
    <mergeCell ref="GDA56:GFJ56"/>
    <mergeCell ref="GFK56:GHT56"/>
    <mergeCell ref="GHU56:GKD56"/>
    <mergeCell ref="GKE56:GMN56"/>
    <mergeCell ref="GMO56:GOX56"/>
    <mergeCell ref="GOY56:GRH56"/>
    <mergeCell ref="FOS56:FRB56"/>
    <mergeCell ref="FRC56:FTL56"/>
    <mergeCell ref="FTM56:FVV56"/>
    <mergeCell ref="FVW56:FYF56"/>
    <mergeCell ref="FYG56:GAP56"/>
    <mergeCell ref="GAQ56:GCZ56"/>
    <mergeCell ref="FAK56:FCT56"/>
    <mergeCell ref="FCU56:FFD56"/>
    <mergeCell ref="FFE56:FHN56"/>
    <mergeCell ref="FHO56:FJX56"/>
    <mergeCell ref="FJY56:FMH56"/>
    <mergeCell ref="FMI56:FOR56"/>
    <mergeCell ref="HTY56:HWH56"/>
    <mergeCell ref="HWI56:HYR56"/>
    <mergeCell ref="HYS56:IBB56"/>
    <mergeCell ref="IBC56:IDL56"/>
    <mergeCell ref="IDM56:IFV56"/>
    <mergeCell ref="IFW56:IIF56"/>
    <mergeCell ref="HFQ56:HHZ56"/>
    <mergeCell ref="HIA56:HKJ56"/>
    <mergeCell ref="HKK56:HMT56"/>
    <mergeCell ref="HMU56:HPD56"/>
    <mergeCell ref="HPE56:HRN56"/>
    <mergeCell ref="HRO56:HTX56"/>
    <mergeCell ref="GRI56:GTR56"/>
    <mergeCell ref="GTS56:GWB56"/>
    <mergeCell ref="GWC56:GYL56"/>
    <mergeCell ref="GYM56:HAV56"/>
    <mergeCell ref="HAW56:HDF56"/>
    <mergeCell ref="HDG56:HFP56"/>
    <mergeCell ref="JKW56:JNF56"/>
    <mergeCell ref="JNG56:JPP56"/>
    <mergeCell ref="JPQ56:JRZ56"/>
    <mergeCell ref="JSA56:JUJ56"/>
    <mergeCell ref="JUK56:JWT56"/>
    <mergeCell ref="JWU56:JZD56"/>
    <mergeCell ref="IWO56:IYX56"/>
    <mergeCell ref="IYY56:JBH56"/>
    <mergeCell ref="JBI56:JDR56"/>
    <mergeCell ref="JDS56:JGB56"/>
    <mergeCell ref="JGC56:JIL56"/>
    <mergeCell ref="JIM56:JKV56"/>
    <mergeCell ref="IIG56:IKP56"/>
    <mergeCell ref="IKQ56:IMZ56"/>
    <mergeCell ref="INA56:IPJ56"/>
    <mergeCell ref="IPK56:IRT56"/>
    <mergeCell ref="IRU56:IUD56"/>
    <mergeCell ref="IUE56:IWN56"/>
    <mergeCell ref="LBU56:LED56"/>
    <mergeCell ref="LEE56:LGN56"/>
    <mergeCell ref="LGO56:LIX56"/>
    <mergeCell ref="LIY56:LLH56"/>
    <mergeCell ref="LLI56:LNR56"/>
    <mergeCell ref="LNS56:LQB56"/>
    <mergeCell ref="KNM56:KPV56"/>
    <mergeCell ref="KPW56:KSF56"/>
    <mergeCell ref="KSG56:KUP56"/>
    <mergeCell ref="KUQ56:KWZ56"/>
    <mergeCell ref="KXA56:KZJ56"/>
    <mergeCell ref="KZK56:LBT56"/>
    <mergeCell ref="JZE56:KBN56"/>
    <mergeCell ref="KBO56:KDX56"/>
    <mergeCell ref="KDY56:KGH56"/>
    <mergeCell ref="KGI56:KIR56"/>
    <mergeCell ref="KIS56:KLB56"/>
    <mergeCell ref="KLC56:KNL56"/>
    <mergeCell ref="MSS56:MVB56"/>
    <mergeCell ref="MVC56:MXL56"/>
    <mergeCell ref="MXM56:MZV56"/>
    <mergeCell ref="MZW56:NCF56"/>
    <mergeCell ref="NCG56:NEP56"/>
    <mergeCell ref="NEQ56:NGZ56"/>
    <mergeCell ref="MEK56:MGT56"/>
    <mergeCell ref="MGU56:MJD56"/>
    <mergeCell ref="MJE56:MLN56"/>
    <mergeCell ref="MLO56:MNX56"/>
    <mergeCell ref="MNY56:MQH56"/>
    <mergeCell ref="MQI56:MSR56"/>
    <mergeCell ref="LQC56:LSL56"/>
    <mergeCell ref="LSM56:LUV56"/>
    <mergeCell ref="LUW56:LXF56"/>
    <mergeCell ref="LXG56:LZP56"/>
    <mergeCell ref="LZQ56:MBZ56"/>
    <mergeCell ref="MCA56:MEJ56"/>
    <mergeCell ref="OJQ56:OLZ56"/>
    <mergeCell ref="OMA56:OOJ56"/>
    <mergeCell ref="OOK56:OQT56"/>
    <mergeCell ref="OQU56:OTD56"/>
    <mergeCell ref="OTE56:OVN56"/>
    <mergeCell ref="OVO56:OXX56"/>
    <mergeCell ref="NVI56:NXR56"/>
    <mergeCell ref="NXS56:OAB56"/>
    <mergeCell ref="OAC56:OCL56"/>
    <mergeCell ref="OCM56:OEV56"/>
    <mergeCell ref="OEW56:OHF56"/>
    <mergeCell ref="OHG56:OJP56"/>
    <mergeCell ref="NHA56:NJJ56"/>
    <mergeCell ref="NJK56:NLT56"/>
    <mergeCell ref="NLU56:NOD56"/>
    <mergeCell ref="NOE56:NQN56"/>
    <mergeCell ref="NQO56:NSX56"/>
    <mergeCell ref="NSY56:NVH56"/>
    <mergeCell ref="QAO56:QCX56"/>
    <mergeCell ref="QCY56:QFH56"/>
    <mergeCell ref="QFI56:QHR56"/>
    <mergeCell ref="QHS56:QKB56"/>
    <mergeCell ref="QKC56:QML56"/>
    <mergeCell ref="QMM56:QOV56"/>
    <mergeCell ref="PMG56:POP56"/>
    <mergeCell ref="POQ56:PQZ56"/>
    <mergeCell ref="PRA56:PTJ56"/>
    <mergeCell ref="PTK56:PVT56"/>
    <mergeCell ref="PVU56:PYD56"/>
    <mergeCell ref="PYE56:QAN56"/>
    <mergeCell ref="OXY56:PAH56"/>
    <mergeCell ref="PAI56:PCR56"/>
    <mergeCell ref="PCS56:PFB56"/>
    <mergeCell ref="PFC56:PHL56"/>
    <mergeCell ref="PHM56:PJV56"/>
    <mergeCell ref="PJW56:PMF56"/>
    <mergeCell ref="RRM56:RTV56"/>
    <mergeCell ref="RTW56:RWF56"/>
    <mergeCell ref="RWG56:RYP56"/>
    <mergeCell ref="RYQ56:SAZ56"/>
    <mergeCell ref="SBA56:SDJ56"/>
    <mergeCell ref="SDK56:SFT56"/>
    <mergeCell ref="RDE56:RFN56"/>
    <mergeCell ref="RFO56:RHX56"/>
    <mergeCell ref="RHY56:RKH56"/>
    <mergeCell ref="RKI56:RMR56"/>
    <mergeCell ref="RMS56:RPB56"/>
    <mergeCell ref="RPC56:RRL56"/>
    <mergeCell ref="QOW56:QRF56"/>
    <mergeCell ref="QRG56:QTP56"/>
    <mergeCell ref="QTQ56:QVZ56"/>
    <mergeCell ref="QWA56:QYJ56"/>
    <mergeCell ref="QYK56:RAT56"/>
    <mergeCell ref="RAU56:RDD56"/>
    <mergeCell ref="TIK56:TKT56"/>
    <mergeCell ref="TKU56:TND56"/>
    <mergeCell ref="TNE56:TPN56"/>
    <mergeCell ref="TPO56:TRX56"/>
    <mergeCell ref="TRY56:TUH56"/>
    <mergeCell ref="TUI56:TWR56"/>
    <mergeCell ref="SUC56:SWL56"/>
    <mergeCell ref="SWM56:SYV56"/>
    <mergeCell ref="SYW56:TBF56"/>
    <mergeCell ref="TBG56:TDP56"/>
    <mergeCell ref="TDQ56:TFZ56"/>
    <mergeCell ref="TGA56:TIJ56"/>
    <mergeCell ref="SFU56:SID56"/>
    <mergeCell ref="SIE56:SKN56"/>
    <mergeCell ref="SKO56:SMX56"/>
    <mergeCell ref="SMY56:SPH56"/>
    <mergeCell ref="SPI56:SRR56"/>
    <mergeCell ref="SRS56:SUB56"/>
    <mergeCell ref="VXE56:VZN56"/>
    <mergeCell ref="VZO56:WBX56"/>
    <mergeCell ref="UZI56:VBR56"/>
    <mergeCell ref="VBS56:VEB56"/>
    <mergeCell ref="VEC56:VGL56"/>
    <mergeCell ref="VGM56:VIV56"/>
    <mergeCell ref="VIW56:VLF56"/>
    <mergeCell ref="VLG56:VNP56"/>
    <mergeCell ref="ULA56:UNJ56"/>
    <mergeCell ref="UNK56:UPT56"/>
    <mergeCell ref="UPU56:USD56"/>
    <mergeCell ref="USE56:UUN56"/>
    <mergeCell ref="UUO56:UWX56"/>
    <mergeCell ref="UWY56:UZH56"/>
    <mergeCell ref="TWS56:TZB56"/>
    <mergeCell ref="TZC56:UBL56"/>
    <mergeCell ref="UBM56:UDV56"/>
    <mergeCell ref="UDW56:UGF56"/>
    <mergeCell ref="UGG56:UIP56"/>
    <mergeCell ref="UIQ56:UKZ56"/>
    <mergeCell ref="UM57:WV57"/>
    <mergeCell ref="WW57:ZF57"/>
    <mergeCell ref="ZG57:ABP57"/>
    <mergeCell ref="ABQ57:ADZ57"/>
    <mergeCell ref="AEA57:AGJ57"/>
    <mergeCell ref="AGK57:AIT57"/>
    <mergeCell ref="XEO56:XFD56"/>
    <mergeCell ref="A57:BJ57"/>
    <mergeCell ref="BK57:DT57"/>
    <mergeCell ref="DU57:GD57"/>
    <mergeCell ref="GE57:IN57"/>
    <mergeCell ref="IO57:KX57"/>
    <mergeCell ref="KY57:NH57"/>
    <mergeCell ref="NI57:PR57"/>
    <mergeCell ref="PS57:SB57"/>
    <mergeCell ref="SC57:UL57"/>
    <mergeCell ref="WQG56:WSP56"/>
    <mergeCell ref="WSQ56:WUZ56"/>
    <mergeCell ref="WVA56:WXJ56"/>
    <mergeCell ref="WXK56:WZT56"/>
    <mergeCell ref="WZU56:XCD56"/>
    <mergeCell ref="XCE56:XEN56"/>
    <mergeCell ref="WBY56:WEH56"/>
    <mergeCell ref="WEI56:WGR56"/>
    <mergeCell ref="WGS56:WJB56"/>
    <mergeCell ref="WJC56:WLL56"/>
    <mergeCell ref="WLM56:WNV56"/>
    <mergeCell ref="WNW56:WQF56"/>
    <mergeCell ref="VNQ56:VPZ56"/>
    <mergeCell ref="VQA56:VSJ56"/>
    <mergeCell ref="VSK56:VUT56"/>
    <mergeCell ref="VUU56:VXD56"/>
    <mergeCell ref="BLK57:BNT57"/>
    <mergeCell ref="BNU57:BQD57"/>
    <mergeCell ref="BQE57:BSN57"/>
    <mergeCell ref="BSO57:BUX57"/>
    <mergeCell ref="BUY57:BXH57"/>
    <mergeCell ref="BXI57:BZR57"/>
    <mergeCell ref="AXC57:AZL57"/>
    <mergeCell ref="AZM57:BBV57"/>
    <mergeCell ref="BBW57:BEF57"/>
    <mergeCell ref="BEG57:BGP57"/>
    <mergeCell ref="BGQ57:BIZ57"/>
    <mergeCell ref="BJA57:BLJ57"/>
    <mergeCell ref="AIU57:ALD57"/>
    <mergeCell ref="ALE57:ANN57"/>
    <mergeCell ref="ANO57:APX57"/>
    <mergeCell ref="APY57:ASH57"/>
    <mergeCell ref="ASI57:AUR57"/>
    <mergeCell ref="AUS57:AXB57"/>
    <mergeCell ref="DCI57:DER57"/>
    <mergeCell ref="DES57:DHB57"/>
    <mergeCell ref="DHC57:DJL57"/>
    <mergeCell ref="DJM57:DLV57"/>
    <mergeCell ref="DLW57:DOF57"/>
    <mergeCell ref="DOG57:DQP57"/>
    <mergeCell ref="COA57:CQJ57"/>
    <mergeCell ref="CQK57:CST57"/>
    <mergeCell ref="CSU57:CVD57"/>
    <mergeCell ref="CVE57:CXN57"/>
    <mergeCell ref="CXO57:CZX57"/>
    <mergeCell ref="CZY57:DCH57"/>
    <mergeCell ref="BZS57:CCB57"/>
    <mergeCell ref="CCC57:CEL57"/>
    <mergeCell ref="CEM57:CGV57"/>
    <mergeCell ref="CGW57:CJF57"/>
    <mergeCell ref="CJG57:CLP57"/>
    <mergeCell ref="CLQ57:CNZ57"/>
    <mergeCell ref="ETG57:EVP57"/>
    <mergeCell ref="EVQ57:EXZ57"/>
    <mergeCell ref="EYA57:FAJ57"/>
    <mergeCell ref="FAK57:FCT57"/>
    <mergeCell ref="FCU57:FFD57"/>
    <mergeCell ref="FFE57:FHN57"/>
    <mergeCell ref="EEY57:EHH57"/>
    <mergeCell ref="EHI57:EJR57"/>
    <mergeCell ref="EJS57:EMB57"/>
    <mergeCell ref="EMC57:EOL57"/>
    <mergeCell ref="EOM57:EQV57"/>
    <mergeCell ref="EQW57:ETF57"/>
    <mergeCell ref="DQQ57:DSZ57"/>
    <mergeCell ref="DTA57:DVJ57"/>
    <mergeCell ref="DVK57:DXT57"/>
    <mergeCell ref="DXU57:EAD57"/>
    <mergeCell ref="EAE57:ECN57"/>
    <mergeCell ref="ECO57:EEX57"/>
    <mergeCell ref="GKE57:GMN57"/>
    <mergeCell ref="GMO57:GOX57"/>
    <mergeCell ref="GOY57:GRH57"/>
    <mergeCell ref="GRI57:GTR57"/>
    <mergeCell ref="GTS57:GWB57"/>
    <mergeCell ref="GWC57:GYL57"/>
    <mergeCell ref="FVW57:FYF57"/>
    <mergeCell ref="FYG57:GAP57"/>
    <mergeCell ref="GAQ57:GCZ57"/>
    <mergeCell ref="GDA57:GFJ57"/>
    <mergeCell ref="GFK57:GHT57"/>
    <mergeCell ref="GHU57:GKD57"/>
    <mergeCell ref="FHO57:FJX57"/>
    <mergeCell ref="FJY57:FMH57"/>
    <mergeCell ref="FMI57:FOR57"/>
    <mergeCell ref="FOS57:FRB57"/>
    <mergeCell ref="FRC57:FTL57"/>
    <mergeCell ref="FTM57:FVV57"/>
    <mergeCell ref="IBC57:IDL57"/>
    <mergeCell ref="IDM57:IFV57"/>
    <mergeCell ref="IFW57:IIF57"/>
    <mergeCell ref="IIG57:IKP57"/>
    <mergeCell ref="IKQ57:IMZ57"/>
    <mergeCell ref="INA57:IPJ57"/>
    <mergeCell ref="HMU57:HPD57"/>
    <mergeCell ref="HPE57:HRN57"/>
    <mergeCell ref="HRO57:HTX57"/>
    <mergeCell ref="HTY57:HWH57"/>
    <mergeCell ref="HWI57:HYR57"/>
    <mergeCell ref="HYS57:IBB57"/>
    <mergeCell ref="GYM57:HAV57"/>
    <mergeCell ref="HAW57:HDF57"/>
    <mergeCell ref="HDG57:HFP57"/>
    <mergeCell ref="HFQ57:HHZ57"/>
    <mergeCell ref="HIA57:HKJ57"/>
    <mergeCell ref="HKK57:HMT57"/>
    <mergeCell ref="JSA57:JUJ57"/>
    <mergeCell ref="JUK57:JWT57"/>
    <mergeCell ref="JWU57:JZD57"/>
    <mergeCell ref="JZE57:KBN57"/>
    <mergeCell ref="KBO57:KDX57"/>
    <mergeCell ref="KDY57:KGH57"/>
    <mergeCell ref="JDS57:JGB57"/>
    <mergeCell ref="JGC57:JIL57"/>
    <mergeCell ref="JIM57:JKV57"/>
    <mergeCell ref="JKW57:JNF57"/>
    <mergeCell ref="JNG57:JPP57"/>
    <mergeCell ref="JPQ57:JRZ57"/>
    <mergeCell ref="IPK57:IRT57"/>
    <mergeCell ref="IRU57:IUD57"/>
    <mergeCell ref="IUE57:IWN57"/>
    <mergeCell ref="IWO57:IYX57"/>
    <mergeCell ref="IYY57:JBH57"/>
    <mergeCell ref="JBI57:JDR57"/>
    <mergeCell ref="LIY57:LLH57"/>
    <mergeCell ref="LLI57:LNR57"/>
    <mergeCell ref="LNS57:LQB57"/>
    <mergeCell ref="LQC57:LSL57"/>
    <mergeCell ref="LSM57:LUV57"/>
    <mergeCell ref="LUW57:LXF57"/>
    <mergeCell ref="KUQ57:KWZ57"/>
    <mergeCell ref="KXA57:KZJ57"/>
    <mergeCell ref="KZK57:LBT57"/>
    <mergeCell ref="LBU57:LED57"/>
    <mergeCell ref="LEE57:LGN57"/>
    <mergeCell ref="LGO57:LIX57"/>
    <mergeCell ref="KGI57:KIR57"/>
    <mergeCell ref="KIS57:KLB57"/>
    <mergeCell ref="KLC57:KNL57"/>
    <mergeCell ref="KNM57:KPV57"/>
    <mergeCell ref="KPW57:KSF57"/>
    <mergeCell ref="KSG57:KUP57"/>
    <mergeCell ref="MZW57:NCF57"/>
    <mergeCell ref="NCG57:NEP57"/>
    <mergeCell ref="NEQ57:NGZ57"/>
    <mergeCell ref="NHA57:NJJ57"/>
    <mergeCell ref="NJK57:NLT57"/>
    <mergeCell ref="NLU57:NOD57"/>
    <mergeCell ref="MLO57:MNX57"/>
    <mergeCell ref="MNY57:MQH57"/>
    <mergeCell ref="MQI57:MSR57"/>
    <mergeCell ref="MSS57:MVB57"/>
    <mergeCell ref="MVC57:MXL57"/>
    <mergeCell ref="MXM57:MZV57"/>
    <mergeCell ref="LXG57:LZP57"/>
    <mergeCell ref="LZQ57:MBZ57"/>
    <mergeCell ref="MCA57:MEJ57"/>
    <mergeCell ref="MEK57:MGT57"/>
    <mergeCell ref="MGU57:MJD57"/>
    <mergeCell ref="MJE57:MLN57"/>
    <mergeCell ref="OQU57:OTD57"/>
    <mergeCell ref="OTE57:OVN57"/>
    <mergeCell ref="OVO57:OXX57"/>
    <mergeCell ref="OXY57:PAH57"/>
    <mergeCell ref="PAI57:PCR57"/>
    <mergeCell ref="PCS57:PFB57"/>
    <mergeCell ref="OCM57:OEV57"/>
    <mergeCell ref="OEW57:OHF57"/>
    <mergeCell ref="OHG57:OJP57"/>
    <mergeCell ref="OJQ57:OLZ57"/>
    <mergeCell ref="OMA57:OOJ57"/>
    <mergeCell ref="OOK57:OQT57"/>
    <mergeCell ref="NOE57:NQN57"/>
    <mergeCell ref="NQO57:NSX57"/>
    <mergeCell ref="NSY57:NVH57"/>
    <mergeCell ref="NVI57:NXR57"/>
    <mergeCell ref="NXS57:OAB57"/>
    <mergeCell ref="OAC57:OCL57"/>
    <mergeCell ref="QHS57:QKB57"/>
    <mergeCell ref="QKC57:QML57"/>
    <mergeCell ref="QMM57:QOV57"/>
    <mergeCell ref="QOW57:QRF57"/>
    <mergeCell ref="QRG57:QTP57"/>
    <mergeCell ref="QTQ57:QVZ57"/>
    <mergeCell ref="PTK57:PVT57"/>
    <mergeCell ref="PVU57:PYD57"/>
    <mergeCell ref="PYE57:QAN57"/>
    <mergeCell ref="QAO57:QCX57"/>
    <mergeCell ref="QCY57:QFH57"/>
    <mergeCell ref="QFI57:QHR57"/>
    <mergeCell ref="PFC57:PHL57"/>
    <mergeCell ref="PHM57:PJV57"/>
    <mergeCell ref="PJW57:PMF57"/>
    <mergeCell ref="PMG57:POP57"/>
    <mergeCell ref="POQ57:PQZ57"/>
    <mergeCell ref="PRA57:PTJ57"/>
    <mergeCell ref="RYQ57:SAZ57"/>
    <mergeCell ref="SBA57:SDJ57"/>
    <mergeCell ref="SDK57:SFT57"/>
    <mergeCell ref="SFU57:SID57"/>
    <mergeCell ref="SIE57:SKN57"/>
    <mergeCell ref="SKO57:SMX57"/>
    <mergeCell ref="RKI57:RMR57"/>
    <mergeCell ref="RMS57:RPB57"/>
    <mergeCell ref="RPC57:RRL57"/>
    <mergeCell ref="RRM57:RTV57"/>
    <mergeCell ref="RTW57:RWF57"/>
    <mergeCell ref="RWG57:RYP57"/>
    <mergeCell ref="QWA57:QYJ57"/>
    <mergeCell ref="QYK57:RAT57"/>
    <mergeCell ref="RAU57:RDD57"/>
    <mergeCell ref="RDE57:RFN57"/>
    <mergeCell ref="RFO57:RHX57"/>
    <mergeCell ref="RHY57:RKH57"/>
    <mergeCell ref="TPO57:TRX57"/>
    <mergeCell ref="TRY57:TUH57"/>
    <mergeCell ref="TUI57:TWR57"/>
    <mergeCell ref="TWS57:TZB57"/>
    <mergeCell ref="TZC57:UBL57"/>
    <mergeCell ref="UBM57:UDV57"/>
    <mergeCell ref="TBG57:TDP57"/>
    <mergeCell ref="TDQ57:TFZ57"/>
    <mergeCell ref="TGA57:TIJ57"/>
    <mergeCell ref="TIK57:TKT57"/>
    <mergeCell ref="TKU57:TND57"/>
    <mergeCell ref="TNE57:TPN57"/>
    <mergeCell ref="SMY57:SPH57"/>
    <mergeCell ref="SPI57:SRR57"/>
    <mergeCell ref="SRS57:SUB57"/>
    <mergeCell ref="SUC57:SWL57"/>
    <mergeCell ref="SWM57:SYV57"/>
    <mergeCell ref="SYW57:TBF57"/>
    <mergeCell ref="WEI57:WGR57"/>
    <mergeCell ref="WGS57:WJB57"/>
    <mergeCell ref="VGM57:VIV57"/>
    <mergeCell ref="VIW57:VLF57"/>
    <mergeCell ref="VLG57:VNP57"/>
    <mergeCell ref="VNQ57:VPZ57"/>
    <mergeCell ref="VQA57:VSJ57"/>
    <mergeCell ref="VSK57:VUT57"/>
    <mergeCell ref="USE57:UUN57"/>
    <mergeCell ref="UUO57:UWX57"/>
    <mergeCell ref="UWY57:UZH57"/>
    <mergeCell ref="UZI57:VBR57"/>
    <mergeCell ref="VBS57:VEB57"/>
    <mergeCell ref="VEC57:VGL57"/>
    <mergeCell ref="UDW57:UGF57"/>
    <mergeCell ref="UGG57:UIP57"/>
    <mergeCell ref="UIQ57:UKZ57"/>
    <mergeCell ref="ULA57:UNJ57"/>
    <mergeCell ref="UNK57:UPT57"/>
    <mergeCell ref="UPU57:USD57"/>
    <mergeCell ref="ZG59:ABP59"/>
    <mergeCell ref="ABQ59:ADZ59"/>
    <mergeCell ref="AEA59:AGJ59"/>
    <mergeCell ref="AGK59:AIT59"/>
    <mergeCell ref="AIU59:ALD59"/>
    <mergeCell ref="ALE59:ANN59"/>
    <mergeCell ref="KY59:NH59"/>
    <mergeCell ref="NI59:PR59"/>
    <mergeCell ref="PS59:SB59"/>
    <mergeCell ref="SC59:UL59"/>
    <mergeCell ref="UM59:WV59"/>
    <mergeCell ref="WW59:ZF59"/>
    <mergeCell ref="WXK57:WZT57"/>
    <mergeCell ref="WZU57:XCD57"/>
    <mergeCell ref="XCE57:XEN57"/>
    <mergeCell ref="XEO57:XFD57"/>
    <mergeCell ref="A58:BC58"/>
    <mergeCell ref="A59:BJ59"/>
    <mergeCell ref="BK59:DT59"/>
    <mergeCell ref="DU59:GD59"/>
    <mergeCell ref="GE59:IN59"/>
    <mergeCell ref="IO59:KX59"/>
    <mergeCell ref="WJC57:WLL57"/>
    <mergeCell ref="WLM57:WNV57"/>
    <mergeCell ref="WNW57:WQF57"/>
    <mergeCell ref="WQG57:WSP57"/>
    <mergeCell ref="WSQ57:WUZ57"/>
    <mergeCell ref="WVA57:WXJ57"/>
    <mergeCell ref="VUU57:VXD57"/>
    <mergeCell ref="VXE57:VZN57"/>
    <mergeCell ref="VZO57:WBX57"/>
    <mergeCell ref="WBY57:WEH57"/>
    <mergeCell ref="BQE59:BSN59"/>
    <mergeCell ref="BSO59:BUX59"/>
    <mergeCell ref="BUY59:BXH59"/>
    <mergeCell ref="BXI59:BZR59"/>
    <mergeCell ref="BZS59:CCB59"/>
    <mergeCell ref="CCC59:CEL59"/>
    <mergeCell ref="BBW59:BEF59"/>
    <mergeCell ref="BEG59:BGP59"/>
    <mergeCell ref="BGQ59:BIZ59"/>
    <mergeCell ref="BJA59:BLJ59"/>
    <mergeCell ref="BLK59:BNT59"/>
    <mergeCell ref="BNU59:BQD59"/>
    <mergeCell ref="ANO59:APX59"/>
    <mergeCell ref="APY59:ASH59"/>
    <mergeCell ref="ASI59:AUR59"/>
    <mergeCell ref="AUS59:AXB59"/>
    <mergeCell ref="AXC59:AZL59"/>
    <mergeCell ref="AZM59:BBV59"/>
    <mergeCell ref="DHC59:DJL59"/>
    <mergeCell ref="DJM59:DLV59"/>
    <mergeCell ref="DLW59:DOF59"/>
    <mergeCell ref="DOG59:DQP59"/>
    <mergeCell ref="DQQ59:DSZ59"/>
    <mergeCell ref="DTA59:DVJ59"/>
    <mergeCell ref="CSU59:CVD59"/>
    <mergeCell ref="CVE59:CXN59"/>
    <mergeCell ref="CXO59:CZX59"/>
    <mergeCell ref="CZY59:DCH59"/>
    <mergeCell ref="DCI59:DER59"/>
    <mergeCell ref="DES59:DHB59"/>
    <mergeCell ref="CEM59:CGV59"/>
    <mergeCell ref="CGW59:CJF59"/>
    <mergeCell ref="CJG59:CLP59"/>
    <mergeCell ref="CLQ59:CNZ59"/>
    <mergeCell ref="COA59:CQJ59"/>
    <mergeCell ref="CQK59:CST59"/>
    <mergeCell ref="EYA59:FAJ59"/>
    <mergeCell ref="FAK59:FCT59"/>
    <mergeCell ref="FCU59:FFD59"/>
    <mergeCell ref="FFE59:FHN59"/>
    <mergeCell ref="FHO59:FJX59"/>
    <mergeCell ref="FJY59:FMH59"/>
    <mergeCell ref="EJS59:EMB59"/>
    <mergeCell ref="EMC59:EOL59"/>
    <mergeCell ref="EOM59:EQV59"/>
    <mergeCell ref="EQW59:ETF59"/>
    <mergeCell ref="ETG59:EVP59"/>
    <mergeCell ref="EVQ59:EXZ59"/>
    <mergeCell ref="DVK59:DXT59"/>
    <mergeCell ref="DXU59:EAD59"/>
    <mergeCell ref="EAE59:ECN59"/>
    <mergeCell ref="ECO59:EEX59"/>
    <mergeCell ref="EEY59:EHH59"/>
    <mergeCell ref="EHI59:EJR59"/>
    <mergeCell ref="GOY59:GRH59"/>
    <mergeCell ref="GRI59:GTR59"/>
    <mergeCell ref="GTS59:GWB59"/>
    <mergeCell ref="GWC59:GYL59"/>
    <mergeCell ref="GYM59:HAV59"/>
    <mergeCell ref="HAW59:HDF59"/>
    <mergeCell ref="GAQ59:GCZ59"/>
    <mergeCell ref="GDA59:GFJ59"/>
    <mergeCell ref="GFK59:GHT59"/>
    <mergeCell ref="GHU59:GKD59"/>
    <mergeCell ref="GKE59:GMN59"/>
    <mergeCell ref="GMO59:GOX59"/>
    <mergeCell ref="FMI59:FOR59"/>
    <mergeCell ref="FOS59:FRB59"/>
    <mergeCell ref="FRC59:FTL59"/>
    <mergeCell ref="FTM59:FVV59"/>
    <mergeCell ref="FVW59:FYF59"/>
    <mergeCell ref="FYG59:GAP59"/>
    <mergeCell ref="IFW59:IIF59"/>
    <mergeCell ref="IIG59:IKP59"/>
    <mergeCell ref="IKQ59:IMZ59"/>
    <mergeCell ref="INA59:IPJ59"/>
    <mergeCell ref="IPK59:IRT59"/>
    <mergeCell ref="IRU59:IUD59"/>
    <mergeCell ref="HRO59:HTX59"/>
    <mergeCell ref="HTY59:HWH59"/>
    <mergeCell ref="HWI59:HYR59"/>
    <mergeCell ref="HYS59:IBB59"/>
    <mergeCell ref="IBC59:IDL59"/>
    <mergeCell ref="IDM59:IFV59"/>
    <mergeCell ref="HDG59:HFP59"/>
    <mergeCell ref="HFQ59:HHZ59"/>
    <mergeCell ref="HIA59:HKJ59"/>
    <mergeCell ref="HKK59:HMT59"/>
    <mergeCell ref="HMU59:HPD59"/>
    <mergeCell ref="HPE59:HRN59"/>
    <mergeCell ref="JWU59:JZD59"/>
    <mergeCell ref="JZE59:KBN59"/>
    <mergeCell ref="KBO59:KDX59"/>
    <mergeCell ref="KDY59:KGH59"/>
    <mergeCell ref="KGI59:KIR59"/>
    <mergeCell ref="KIS59:KLB59"/>
    <mergeCell ref="JIM59:JKV59"/>
    <mergeCell ref="JKW59:JNF59"/>
    <mergeCell ref="JNG59:JPP59"/>
    <mergeCell ref="JPQ59:JRZ59"/>
    <mergeCell ref="JSA59:JUJ59"/>
    <mergeCell ref="JUK59:JWT59"/>
    <mergeCell ref="IUE59:IWN59"/>
    <mergeCell ref="IWO59:IYX59"/>
    <mergeCell ref="IYY59:JBH59"/>
    <mergeCell ref="JBI59:JDR59"/>
    <mergeCell ref="JDS59:JGB59"/>
    <mergeCell ref="JGC59:JIL59"/>
    <mergeCell ref="LNS59:LQB59"/>
    <mergeCell ref="LQC59:LSL59"/>
    <mergeCell ref="LSM59:LUV59"/>
    <mergeCell ref="LUW59:LXF59"/>
    <mergeCell ref="LXG59:LZP59"/>
    <mergeCell ref="LZQ59:MBZ59"/>
    <mergeCell ref="KZK59:LBT59"/>
    <mergeCell ref="LBU59:LED59"/>
    <mergeCell ref="LEE59:LGN59"/>
    <mergeCell ref="LGO59:LIX59"/>
    <mergeCell ref="LIY59:LLH59"/>
    <mergeCell ref="LLI59:LNR59"/>
    <mergeCell ref="KLC59:KNL59"/>
    <mergeCell ref="KNM59:KPV59"/>
    <mergeCell ref="KPW59:KSF59"/>
    <mergeCell ref="KSG59:KUP59"/>
    <mergeCell ref="KUQ59:KWZ59"/>
    <mergeCell ref="KXA59:KZJ59"/>
    <mergeCell ref="NEQ59:NGZ59"/>
    <mergeCell ref="NHA59:NJJ59"/>
    <mergeCell ref="NJK59:NLT59"/>
    <mergeCell ref="NLU59:NOD59"/>
    <mergeCell ref="NOE59:NQN59"/>
    <mergeCell ref="NQO59:NSX59"/>
    <mergeCell ref="MQI59:MSR59"/>
    <mergeCell ref="MSS59:MVB59"/>
    <mergeCell ref="MVC59:MXL59"/>
    <mergeCell ref="MXM59:MZV59"/>
    <mergeCell ref="MZW59:NCF59"/>
    <mergeCell ref="NCG59:NEP59"/>
    <mergeCell ref="MCA59:MEJ59"/>
    <mergeCell ref="MEK59:MGT59"/>
    <mergeCell ref="MGU59:MJD59"/>
    <mergeCell ref="MJE59:MLN59"/>
    <mergeCell ref="MLO59:MNX59"/>
    <mergeCell ref="MNY59:MQH59"/>
    <mergeCell ref="OVO59:OXX59"/>
    <mergeCell ref="OXY59:PAH59"/>
    <mergeCell ref="PAI59:PCR59"/>
    <mergeCell ref="PCS59:PFB59"/>
    <mergeCell ref="PFC59:PHL59"/>
    <mergeCell ref="PHM59:PJV59"/>
    <mergeCell ref="OHG59:OJP59"/>
    <mergeCell ref="OJQ59:OLZ59"/>
    <mergeCell ref="OMA59:OOJ59"/>
    <mergeCell ref="OOK59:OQT59"/>
    <mergeCell ref="OQU59:OTD59"/>
    <mergeCell ref="OTE59:OVN59"/>
    <mergeCell ref="NSY59:NVH59"/>
    <mergeCell ref="NVI59:NXR59"/>
    <mergeCell ref="NXS59:OAB59"/>
    <mergeCell ref="OAC59:OCL59"/>
    <mergeCell ref="OCM59:OEV59"/>
    <mergeCell ref="OEW59:OHF59"/>
    <mergeCell ref="QMM59:QOV59"/>
    <mergeCell ref="QOW59:QRF59"/>
    <mergeCell ref="QRG59:QTP59"/>
    <mergeCell ref="QTQ59:QVZ59"/>
    <mergeCell ref="QWA59:QYJ59"/>
    <mergeCell ref="QYK59:RAT59"/>
    <mergeCell ref="PYE59:QAN59"/>
    <mergeCell ref="QAO59:QCX59"/>
    <mergeCell ref="QCY59:QFH59"/>
    <mergeCell ref="QFI59:QHR59"/>
    <mergeCell ref="QHS59:QKB59"/>
    <mergeCell ref="QKC59:QML59"/>
    <mergeCell ref="PJW59:PMF59"/>
    <mergeCell ref="PMG59:POP59"/>
    <mergeCell ref="POQ59:PQZ59"/>
    <mergeCell ref="PRA59:PTJ59"/>
    <mergeCell ref="PTK59:PVT59"/>
    <mergeCell ref="PVU59:PYD59"/>
    <mergeCell ref="SDK59:SFT59"/>
    <mergeCell ref="SFU59:SID59"/>
    <mergeCell ref="SIE59:SKN59"/>
    <mergeCell ref="SKO59:SMX59"/>
    <mergeCell ref="SMY59:SPH59"/>
    <mergeCell ref="SPI59:SRR59"/>
    <mergeCell ref="RPC59:RRL59"/>
    <mergeCell ref="RRM59:RTV59"/>
    <mergeCell ref="RTW59:RWF59"/>
    <mergeCell ref="RWG59:RYP59"/>
    <mergeCell ref="RYQ59:SAZ59"/>
    <mergeCell ref="SBA59:SDJ59"/>
    <mergeCell ref="RAU59:RDD59"/>
    <mergeCell ref="RDE59:RFN59"/>
    <mergeCell ref="RFO59:RHX59"/>
    <mergeCell ref="RHY59:RKH59"/>
    <mergeCell ref="RKI59:RMR59"/>
    <mergeCell ref="RMS59:RPB59"/>
    <mergeCell ref="USE59:UUN59"/>
    <mergeCell ref="UUO59:UWX59"/>
    <mergeCell ref="TUI59:TWR59"/>
    <mergeCell ref="TWS59:TZB59"/>
    <mergeCell ref="TZC59:UBL59"/>
    <mergeCell ref="UBM59:UDV59"/>
    <mergeCell ref="UDW59:UGF59"/>
    <mergeCell ref="UGG59:UIP59"/>
    <mergeCell ref="TGA59:TIJ59"/>
    <mergeCell ref="TIK59:TKT59"/>
    <mergeCell ref="TKU59:TND59"/>
    <mergeCell ref="TNE59:TPN59"/>
    <mergeCell ref="TPO59:TRX59"/>
    <mergeCell ref="TRY59:TUH59"/>
    <mergeCell ref="SRS59:SUB59"/>
    <mergeCell ref="SUC59:SWL59"/>
    <mergeCell ref="SWM59:SYV59"/>
    <mergeCell ref="SYW59:TBF59"/>
    <mergeCell ref="TBG59:TDP59"/>
    <mergeCell ref="TDQ59:TFZ59"/>
    <mergeCell ref="XCE59:XEN59"/>
    <mergeCell ref="XEO59:XFD59"/>
    <mergeCell ref="BB60:BC60"/>
    <mergeCell ref="BB62:BC62"/>
    <mergeCell ref="WNW59:WQF59"/>
    <mergeCell ref="WQG59:WSP59"/>
    <mergeCell ref="WSQ59:WUZ59"/>
    <mergeCell ref="WVA59:WXJ59"/>
    <mergeCell ref="WXK59:WZT59"/>
    <mergeCell ref="WZU59:XCD59"/>
    <mergeCell ref="VZO59:WBX59"/>
    <mergeCell ref="WBY59:WEH59"/>
    <mergeCell ref="WEI59:WGR59"/>
    <mergeCell ref="WGS59:WJB59"/>
    <mergeCell ref="WJC59:WLL59"/>
    <mergeCell ref="WLM59:WNV59"/>
    <mergeCell ref="VLG59:VNP59"/>
    <mergeCell ref="VNQ59:VPZ59"/>
    <mergeCell ref="VQA59:VSJ59"/>
    <mergeCell ref="VSK59:VUT59"/>
    <mergeCell ref="VUU59:VXD59"/>
    <mergeCell ref="VXE59:VZN59"/>
    <mergeCell ref="UWY59:UZH59"/>
    <mergeCell ref="UZI59:VBR59"/>
    <mergeCell ref="VBS59:VEB59"/>
    <mergeCell ref="VEC59:VGL59"/>
    <mergeCell ref="VGM59:VIV59"/>
    <mergeCell ref="VIW59:VLF59"/>
    <mergeCell ref="UIQ59:UKZ59"/>
    <mergeCell ref="ULA59:UNJ59"/>
    <mergeCell ref="UNK59:UPT59"/>
    <mergeCell ref="UPU59:USD59"/>
  </mergeCells>
  <pageMargins left="0.7" right="0.7" top="0.75" bottom="0.25" header="0.3" footer="0.3"/>
  <pageSetup paperSize="9" scale="56"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U1565"/>
  <sheetViews>
    <sheetView showGridLines="0" zoomScale="84" zoomScaleNormal="84" zoomScaleSheetLayoutView="85" workbookViewId="0">
      <pane xSplit="1" ySplit="172" topLeftCell="E173" activePane="bottomRight" state="frozen"/>
      <selection activeCell="P6" sqref="P6"/>
      <selection pane="topRight" activeCell="P6" sqref="P6"/>
      <selection pane="bottomLeft" activeCell="P6" sqref="P6"/>
      <selection pane="bottomRight" activeCell="P6" sqref="P6"/>
    </sheetView>
  </sheetViews>
  <sheetFormatPr defaultRowHeight="16.8"/>
  <cols>
    <col min="1" max="1" width="17.5546875" style="702" customWidth="1"/>
    <col min="2" max="2" width="16.44140625" style="702" customWidth="1"/>
    <col min="3" max="4" width="9.109375" style="702" customWidth="1"/>
    <col min="5" max="5" width="12.88671875" style="702" customWidth="1"/>
    <col min="6" max="6" width="13.33203125" style="702" customWidth="1"/>
    <col min="7" max="7" width="10.44140625" style="702" customWidth="1"/>
    <col min="8" max="8" width="13.44140625" style="702" bestFit="1" customWidth="1"/>
    <col min="9" max="9" width="12" style="702" customWidth="1"/>
    <col min="10" max="10" width="12.109375" style="702" bestFit="1" customWidth="1"/>
    <col min="11" max="11" width="21.44140625" style="702" customWidth="1"/>
    <col min="12" max="12" width="9.88671875" style="702" customWidth="1"/>
    <col min="13" max="13" width="8.6640625" style="702" customWidth="1"/>
    <col min="14" max="14" width="9" style="702" customWidth="1"/>
    <col min="15" max="15" width="8.6640625" style="702" customWidth="1"/>
    <col min="16" max="16" width="10.44140625" style="702" customWidth="1"/>
    <col min="17" max="17" width="9.109375" style="702" bestFit="1" customWidth="1"/>
    <col min="18" max="18" width="7.109375" style="702" customWidth="1"/>
    <col min="19" max="19" width="7.6640625" style="702" bestFit="1" customWidth="1"/>
    <col min="20" max="23" width="7.109375" style="702" customWidth="1"/>
    <col min="24" max="24" width="13.88671875" style="703" customWidth="1"/>
    <col min="25" max="25" width="15.6640625" style="702" bestFit="1" customWidth="1"/>
    <col min="26" max="26" width="14.33203125" style="624" customWidth="1"/>
    <col min="27" max="27" width="19.44140625" style="624" customWidth="1"/>
    <col min="28" max="28" width="16.44140625" style="624" bestFit="1" customWidth="1"/>
    <col min="29" max="256" width="8.88671875" style="624"/>
    <col min="257" max="257" width="7.44140625" style="624" customWidth="1"/>
    <col min="258" max="258" width="11.109375" style="624" customWidth="1"/>
    <col min="259" max="259" width="7" style="624" bestFit="1" customWidth="1"/>
    <col min="260" max="260" width="7.5546875" style="624" bestFit="1" customWidth="1"/>
    <col min="261" max="261" width="7.6640625" style="624" bestFit="1" customWidth="1"/>
    <col min="262" max="262" width="9.44140625" style="624" bestFit="1" customWidth="1"/>
    <col min="263" max="263" width="10" style="624" bestFit="1" customWidth="1"/>
    <col min="264" max="264" width="8.33203125" style="624" customWidth="1"/>
    <col min="265" max="265" width="7.109375" style="624" customWidth="1"/>
    <col min="266" max="266" width="10.6640625" style="624" customWidth="1"/>
    <col min="267" max="267" width="8.5546875" style="624" customWidth="1"/>
    <col min="268" max="269" width="8.88671875" style="624" bestFit="1" customWidth="1"/>
    <col min="270" max="270" width="9.44140625" style="624" customWidth="1"/>
    <col min="271" max="279" width="8.33203125" style="624" customWidth="1"/>
    <col min="280" max="280" width="8.109375" style="624" customWidth="1"/>
    <col min="281" max="281" width="10.44140625" style="624" customWidth="1"/>
    <col min="282" max="282" width="8.88671875" style="624"/>
    <col min="283" max="283" width="19.44140625" style="624" customWidth="1"/>
    <col min="284" max="284" width="16.44140625" style="624" bestFit="1" customWidth="1"/>
    <col min="285" max="512" width="8.88671875" style="624"/>
    <col min="513" max="513" width="7.44140625" style="624" customWidth="1"/>
    <col min="514" max="514" width="11.109375" style="624" customWidth="1"/>
    <col min="515" max="515" width="7" style="624" bestFit="1" customWidth="1"/>
    <col min="516" max="516" width="7.5546875" style="624" bestFit="1" customWidth="1"/>
    <col min="517" max="517" width="7.6640625" style="624" bestFit="1" customWidth="1"/>
    <col min="518" max="518" width="9.44140625" style="624" bestFit="1" customWidth="1"/>
    <col min="519" max="519" width="10" style="624" bestFit="1" customWidth="1"/>
    <col min="520" max="520" width="8.33203125" style="624" customWidth="1"/>
    <col min="521" max="521" width="7.109375" style="624" customWidth="1"/>
    <col min="522" max="522" width="10.6640625" style="624" customWidth="1"/>
    <col min="523" max="523" width="8.5546875" style="624" customWidth="1"/>
    <col min="524" max="525" width="8.88671875" style="624" bestFit="1" customWidth="1"/>
    <col min="526" max="526" width="9.44140625" style="624" customWidth="1"/>
    <col min="527" max="535" width="8.33203125" style="624" customWidth="1"/>
    <col min="536" max="536" width="8.109375" style="624" customWidth="1"/>
    <col min="537" max="537" width="10.44140625" style="624" customWidth="1"/>
    <col min="538" max="538" width="8.88671875" style="624"/>
    <col min="539" max="539" width="19.44140625" style="624" customWidth="1"/>
    <col min="540" max="540" width="16.44140625" style="624" bestFit="1" customWidth="1"/>
    <col min="541" max="768" width="8.88671875" style="624"/>
    <col min="769" max="769" width="7.44140625" style="624" customWidth="1"/>
    <col min="770" max="770" width="11.109375" style="624" customWidth="1"/>
    <col min="771" max="771" width="7" style="624" bestFit="1" customWidth="1"/>
    <col min="772" max="772" width="7.5546875" style="624" bestFit="1" customWidth="1"/>
    <col min="773" max="773" width="7.6640625" style="624" bestFit="1" customWidth="1"/>
    <col min="774" max="774" width="9.44140625" style="624" bestFit="1" customWidth="1"/>
    <col min="775" max="775" width="10" style="624" bestFit="1" customWidth="1"/>
    <col min="776" max="776" width="8.33203125" style="624" customWidth="1"/>
    <col min="777" max="777" width="7.109375" style="624" customWidth="1"/>
    <col min="778" max="778" width="10.6640625" style="624" customWidth="1"/>
    <col min="779" max="779" width="8.5546875" style="624" customWidth="1"/>
    <col min="780" max="781" width="8.88671875" style="624" bestFit="1" customWidth="1"/>
    <col min="782" max="782" width="9.44140625" style="624" customWidth="1"/>
    <col min="783" max="791" width="8.33203125" style="624" customWidth="1"/>
    <col min="792" max="792" width="8.109375" style="624" customWidth="1"/>
    <col min="793" max="793" width="10.44140625" style="624" customWidth="1"/>
    <col min="794" max="794" width="8.88671875" style="624"/>
    <col min="795" max="795" width="19.44140625" style="624" customWidth="1"/>
    <col min="796" max="796" width="16.44140625" style="624" bestFit="1" customWidth="1"/>
    <col min="797" max="1024" width="8.88671875" style="624"/>
    <col min="1025" max="1025" width="7.44140625" style="624" customWidth="1"/>
    <col min="1026" max="1026" width="11.109375" style="624" customWidth="1"/>
    <col min="1027" max="1027" width="7" style="624" bestFit="1" customWidth="1"/>
    <col min="1028" max="1028" width="7.5546875" style="624" bestFit="1" customWidth="1"/>
    <col min="1029" max="1029" width="7.6640625" style="624" bestFit="1" customWidth="1"/>
    <col min="1030" max="1030" width="9.44140625" style="624" bestFit="1" customWidth="1"/>
    <col min="1031" max="1031" width="10" style="624" bestFit="1" customWidth="1"/>
    <col min="1032" max="1032" width="8.33203125" style="624" customWidth="1"/>
    <col min="1033" max="1033" width="7.109375" style="624" customWidth="1"/>
    <col min="1034" max="1034" width="10.6640625" style="624" customWidth="1"/>
    <col min="1035" max="1035" width="8.5546875" style="624" customWidth="1"/>
    <col min="1036" max="1037" width="8.88671875" style="624" bestFit="1" customWidth="1"/>
    <col min="1038" max="1038" width="9.44140625" style="624" customWidth="1"/>
    <col min="1039" max="1047" width="8.33203125" style="624" customWidth="1"/>
    <col min="1048" max="1048" width="8.109375" style="624" customWidth="1"/>
    <col min="1049" max="1049" width="10.44140625" style="624" customWidth="1"/>
    <col min="1050" max="1050" width="8.88671875" style="624"/>
    <col min="1051" max="1051" width="19.44140625" style="624" customWidth="1"/>
    <col min="1052" max="1052" width="16.44140625" style="624" bestFit="1" customWidth="1"/>
    <col min="1053" max="1280" width="8.88671875" style="624"/>
    <col min="1281" max="1281" width="7.44140625" style="624" customWidth="1"/>
    <col min="1282" max="1282" width="11.109375" style="624" customWidth="1"/>
    <col min="1283" max="1283" width="7" style="624" bestFit="1" customWidth="1"/>
    <col min="1284" max="1284" width="7.5546875" style="624" bestFit="1" customWidth="1"/>
    <col min="1285" max="1285" width="7.6640625" style="624" bestFit="1" customWidth="1"/>
    <col min="1286" max="1286" width="9.44140625" style="624" bestFit="1" customWidth="1"/>
    <col min="1287" max="1287" width="10" style="624" bestFit="1" customWidth="1"/>
    <col min="1288" max="1288" width="8.33203125" style="624" customWidth="1"/>
    <col min="1289" max="1289" width="7.109375" style="624" customWidth="1"/>
    <col min="1290" max="1290" width="10.6640625" style="624" customWidth="1"/>
    <col min="1291" max="1291" width="8.5546875" style="624" customWidth="1"/>
    <col min="1292" max="1293" width="8.88671875" style="624" bestFit="1" customWidth="1"/>
    <col min="1294" max="1294" width="9.44140625" style="624" customWidth="1"/>
    <col min="1295" max="1303" width="8.33203125" style="624" customWidth="1"/>
    <col min="1304" max="1304" width="8.109375" style="624" customWidth="1"/>
    <col min="1305" max="1305" width="10.44140625" style="624" customWidth="1"/>
    <col min="1306" max="1306" width="8.88671875" style="624"/>
    <col min="1307" max="1307" width="19.44140625" style="624" customWidth="1"/>
    <col min="1308" max="1308" width="16.44140625" style="624" bestFit="1" customWidth="1"/>
    <col min="1309" max="1536" width="8.88671875" style="624"/>
    <col min="1537" max="1537" width="7.44140625" style="624" customWidth="1"/>
    <col min="1538" max="1538" width="11.109375" style="624" customWidth="1"/>
    <col min="1539" max="1539" width="7" style="624" bestFit="1" customWidth="1"/>
    <col min="1540" max="1540" width="7.5546875" style="624" bestFit="1" customWidth="1"/>
    <col min="1541" max="1541" width="7.6640625" style="624" bestFit="1" customWidth="1"/>
    <col min="1542" max="1542" width="9.44140625" style="624" bestFit="1" customWidth="1"/>
    <col min="1543" max="1543" width="10" style="624" bestFit="1" customWidth="1"/>
    <col min="1544" max="1544" width="8.33203125" style="624" customWidth="1"/>
    <col min="1545" max="1545" width="7.109375" style="624" customWidth="1"/>
    <col min="1546" max="1546" width="10.6640625" style="624" customWidth="1"/>
    <col min="1547" max="1547" width="8.5546875" style="624" customWidth="1"/>
    <col min="1548" max="1549" width="8.88671875" style="624" bestFit="1" customWidth="1"/>
    <col min="1550" max="1550" width="9.44140625" style="624" customWidth="1"/>
    <col min="1551" max="1559" width="8.33203125" style="624" customWidth="1"/>
    <col min="1560" max="1560" width="8.109375" style="624" customWidth="1"/>
    <col min="1561" max="1561" width="10.44140625" style="624" customWidth="1"/>
    <col min="1562" max="1562" width="8.88671875" style="624"/>
    <col min="1563" max="1563" width="19.44140625" style="624" customWidth="1"/>
    <col min="1564" max="1564" width="16.44140625" style="624" bestFit="1" customWidth="1"/>
    <col min="1565" max="1792" width="8.88671875" style="624"/>
    <col min="1793" max="1793" width="7.44140625" style="624" customWidth="1"/>
    <col min="1794" max="1794" width="11.109375" style="624" customWidth="1"/>
    <col min="1795" max="1795" width="7" style="624" bestFit="1" customWidth="1"/>
    <col min="1796" max="1796" width="7.5546875" style="624" bestFit="1" customWidth="1"/>
    <col min="1797" max="1797" width="7.6640625" style="624" bestFit="1" customWidth="1"/>
    <col min="1798" max="1798" width="9.44140625" style="624" bestFit="1" customWidth="1"/>
    <col min="1799" max="1799" width="10" style="624" bestFit="1" customWidth="1"/>
    <col min="1800" max="1800" width="8.33203125" style="624" customWidth="1"/>
    <col min="1801" max="1801" width="7.109375" style="624" customWidth="1"/>
    <col min="1802" max="1802" width="10.6640625" style="624" customWidth="1"/>
    <col min="1803" max="1803" width="8.5546875" style="624" customWidth="1"/>
    <col min="1804" max="1805" width="8.88671875" style="624" bestFit="1" customWidth="1"/>
    <col min="1806" max="1806" width="9.44140625" style="624" customWidth="1"/>
    <col min="1807" max="1815" width="8.33203125" style="624" customWidth="1"/>
    <col min="1816" max="1816" width="8.109375" style="624" customWidth="1"/>
    <col min="1817" max="1817" width="10.44140625" style="624" customWidth="1"/>
    <col min="1818" max="1818" width="8.88671875" style="624"/>
    <col min="1819" max="1819" width="19.44140625" style="624" customWidth="1"/>
    <col min="1820" max="1820" width="16.44140625" style="624" bestFit="1" customWidth="1"/>
    <col min="1821" max="2048" width="8.88671875" style="624"/>
    <col min="2049" max="2049" width="7.44140625" style="624" customWidth="1"/>
    <col min="2050" max="2050" width="11.109375" style="624" customWidth="1"/>
    <col min="2051" max="2051" width="7" style="624" bestFit="1" customWidth="1"/>
    <col min="2052" max="2052" width="7.5546875" style="624" bestFit="1" customWidth="1"/>
    <col min="2053" max="2053" width="7.6640625" style="624" bestFit="1" customWidth="1"/>
    <col min="2054" max="2054" width="9.44140625" style="624" bestFit="1" customWidth="1"/>
    <col min="2055" max="2055" width="10" style="624" bestFit="1" customWidth="1"/>
    <col min="2056" max="2056" width="8.33203125" style="624" customWidth="1"/>
    <col min="2057" max="2057" width="7.109375" style="624" customWidth="1"/>
    <col min="2058" max="2058" width="10.6640625" style="624" customWidth="1"/>
    <col min="2059" max="2059" width="8.5546875" style="624" customWidth="1"/>
    <col min="2060" max="2061" width="8.88671875" style="624" bestFit="1" customWidth="1"/>
    <col min="2062" max="2062" width="9.44140625" style="624" customWidth="1"/>
    <col min="2063" max="2071" width="8.33203125" style="624" customWidth="1"/>
    <col min="2072" max="2072" width="8.109375" style="624" customWidth="1"/>
    <col min="2073" max="2073" width="10.44140625" style="624" customWidth="1"/>
    <col min="2074" max="2074" width="8.88671875" style="624"/>
    <col min="2075" max="2075" width="19.44140625" style="624" customWidth="1"/>
    <col min="2076" max="2076" width="16.44140625" style="624" bestFit="1" customWidth="1"/>
    <col min="2077" max="2304" width="8.88671875" style="624"/>
    <col min="2305" max="2305" width="7.44140625" style="624" customWidth="1"/>
    <col min="2306" max="2306" width="11.109375" style="624" customWidth="1"/>
    <col min="2307" max="2307" width="7" style="624" bestFit="1" customWidth="1"/>
    <col min="2308" max="2308" width="7.5546875" style="624" bestFit="1" customWidth="1"/>
    <col min="2309" max="2309" width="7.6640625" style="624" bestFit="1" customWidth="1"/>
    <col min="2310" max="2310" width="9.44140625" style="624" bestFit="1" customWidth="1"/>
    <col min="2311" max="2311" width="10" style="624" bestFit="1" customWidth="1"/>
    <col min="2312" max="2312" width="8.33203125" style="624" customWidth="1"/>
    <col min="2313" max="2313" width="7.109375" style="624" customWidth="1"/>
    <col min="2314" max="2314" width="10.6640625" style="624" customWidth="1"/>
    <col min="2315" max="2315" width="8.5546875" style="624" customWidth="1"/>
    <col min="2316" max="2317" width="8.88671875" style="624" bestFit="1" customWidth="1"/>
    <col min="2318" max="2318" width="9.44140625" style="624" customWidth="1"/>
    <col min="2319" max="2327" width="8.33203125" style="624" customWidth="1"/>
    <col min="2328" max="2328" width="8.109375" style="624" customWidth="1"/>
    <col min="2329" max="2329" width="10.44140625" style="624" customWidth="1"/>
    <col min="2330" max="2330" width="8.88671875" style="624"/>
    <col min="2331" max="2331" width="19.44140625" style="624" customWidth="1"/>
    <col min="2332" max="2332" width="16.44140625" style="624" bestFit="1" customWidth="1"/>
    <col min="2333" max="2560" width="8.88671875" style="624"/>
    <col min="2561" max="2561" width="7.44140625" style="624" customWidth="1"/>
    <col min="2562" max="2562" width="11.109375" style="624" customWidth="1"/>
    <col min="2563" max="2563" width="7" style="624" bestFit="1" customWidth="1"/>
    <col min="2564" max="2564" width="7.5546875" style="624" bestFit="1" customWidth="1"/>
    <col min="2565" max="2565" width="7.6640625" style="624" bestFit="1" customWidth="1"/>
    <col min="2566" max="2566" width="9.44140625" style="624" bestFit="1" customWidth="1"/>
    <col min="2567" max="2567" width="10" style="624" bestFit="1" customWidth="1"/>
    <col min="2568" max="2568" width="8.33203125" style="624" customWidth="1"/>
    <col min="2569" max="2569" width="7.109375" style="624" customWidth="1"/>
    <col min="2570" max="2570" width="10.6640625" style="624" customWidth="1"/>
    <col min="2571" max="2571" width="8.5546875" style="624" customWidth="1"/>
    <col min="2572" max="2573" width="8.88671875" style="624" bestFit="1" customWidth="1"/>
    <col min="2574" max="2574" width="9.44140625" style="624" customWidth="1"/>
    <col min="2575" max="2583" width="8.33203125" style="624" customWidth="1"/>
    <col min="2584" max="2584" width="8.109375" style="624" customWidth="1"/>
    <col min="2585" max="2585" width="10.44140625" style="624" customWidth="1"/>
    <col min="2586" max="2586" width="8.88671875" style="624"/>
    <col min="2587" max="2587" width="19.44140625" style="624" customWidth="1"/>
    <col min="2588" max="2588" width="16.44140625" style="624" bestFit="1" customWidth="1"/>
    <col min="2589" max="2816" width="8.88671875" style="624"/>
    <col min="2817" max="2817" width="7.44140625" style="624" customWidth="1"/>
    <col min="2818" max="2818" width="11.109375" style="624" customWidth="1"/>
    <col min="2819" max="2819" width="7" style="624" bestFit="1" customWidth="1"/>
    <col min="2820" max="2820" width="7.5546875" style="624" bestFit="1" customWidth="1"/>
    <col min="2821" max="2821" width="7.6640625" style="624" bestFit="1" customWidth="1"/>
    <col min="2822" max="2822" width="9.44140625" style="624" bestFit="1" customWidth="1"/>
    <col min="2823" max="2823" width="10" style="624" bestFit="1" customWidth="1"/>
    <col min="2824" max="2824" width="8.33203125" style="624" customWidth="1"/>
    <col min="2825" max="2825" width="7.109375" style="624" customWidth="1"/>
    <col min="2826" max="2826" width="10.6640625" style="624" customWidth="1"/>
    <col min="2827" max="2827" width="8.5546875" style="624" customWidth="1"/>
    <col min="2828" max="2829" width="8.88671875" style="624" bestFit="1" customWidth="1"/>
    <col min="2830" max="2830" width="9.44140625" style="624" customWidth="1"/>
    <col min="2831" max="2839" width="8.33203125" style="624" customWidth="1"/>
    <col min="2840" max="2840" width="8.109375" style="624" customWidth="1"/>
    <col min="2841" max="2841" width="10.44140625" style="624" customWidth="1"/>
    <col min="2842" max="2842" width="8.88671875" style="624"/>
    <col min="2843" max="2843" width="19.44140625" style="624" customWidth="1"/>
    <col min="2844" max="2844" width="16.44140625" style="624" bestFit="1" customWidth="1"/>
    <col min="2845" max="3072" width="8.88671875" style="624"/>
    <col min="3073" max="3073" width="7.44140625" style="624" customWidth="1"/>
    <col min="3074" max="3074" width="11.109375" style="624" customWidth="1"/>
    <col min="3075" max="3075" width="7" style="624" bestFit="1" customWidth="1"/>
    <col min="3076" max="3076" width="7.5546875" style="624" bestFit="1" customWidth="1"/>
    <col min="3077" max="3077" width="7.6640625" style="624" bestFit="1" customWidth="1"/>
    <col min="3078" max="3078" width="9.44140625" style="624" bestFit="1" customWidth="1"/>
    <col min="3079" max="3079" width="10" style="624" bestFit="1" customWidth="1"/>
    <col min="3080" max="3080" width="8.33203125" style="624" customWidth="1"/>
    <col min="3081" max="3081" width="7.109375" style="624" customWidth="1"/>
    <col min="3082" max="3082" width="10.6640625" style="624" customWidth="1"/>
    <col min="3083" max="3083" width="8.5546875" style="624" customWidth="1"/>
    <col min="3084" max="3085" width="8.88671875" style="624" bestFit="1" customWidth="1"/>
    <col min="3086" max="3086" width="9.44140625" style="624" customWidth="1"/>
    <col min="3087" max="3095" width="8.33203125" style="624" customWidth="1"/>
    <col min="3096" max="3096" width="8.109375" style="624" customWidth="1"/>
    <col min="3097" max="3097" width="10.44140625" style="624" customWidth="1"/>
    <col min="3098" max="3098" width="8.88671875" style="624"/>
    <col min="3099" max="3099" width="19.44140625" style="624" customWidth="1"/>
    <col min="3100" max="3100" width="16.44140625" style="624" bestFit="1" customWidth="1"/>
    <col min="3101" max="3328" width="8.88671875" style="624"/>
    <col min="3329" max="3329" width="7.44140625" style="624" customWidth="1"/>
    <col min="3330" max="3330" width="11.109375" style="624" customWidth="1"/>
    <col min="3331" max="3331" width="7" style="624" bestFit="1" customWidth="1"/>
    <col min="3332" max="3332" width="7.5546875" style="624" bestFit="1" customWidth="1"/>
    <col min="3333" max="3333" width="7.6640625" style="624" bestFit="1" customWidth="1"/>
    <col min="3334" max="3334" width="9.44140625" style="624" bestFit="1" customWidth="1"/>
    <col min="3335" max="3335" width="10" style="624" bestFit="1" customWidth="1"/>
    <col min="3336" max="3336" width="8.33203125" style="624" customWidth="1"/>
    <col min="3337" max="3337" width="7.109375" style="624" customWidth="1"/>
    <col min="3338" max="3338" width="10.6640625" style="624" customWidth="1"/>
    <col min="3339" max="3339" width="8.5546875" style="624" customWidth="1"/>
    <col min="3340" max="3341" width="8.88671875" style="624" bestFit="1" customWidth="1"/>
    <col min="3342" max="3342" width="9.44140625" style="624" customWidth="1"/>
    <col min="3343" max="3351" width="8.33203125" style="624" customWidth="1"/>
    <col min="3352" max="3352" width="8.109375" style="624" customWidth="1"/>
    <col min="3353" max="3353" width="10.44140625" style="624" customWidth="1"/>
    <col min="3354" max="3354" width="8.88671875" style="624"/>
    <col min="3355" max="3355" width="19.44140625" style="624" customWidth="1"/>
    <col min="3356" max="3356" width="16.44140625" style="624" bestFit="1" customWidth="1"/>
    <col min="3357" max="3584" width="8.88671875" style="624"/>
    <col min="3585" max="3585" width="7.44140625" style="624" customWidth="1"/>
    <col min="3586" max="3586" width="11.109375" style="624" customWidth="1"/>
    <col min="3587" max="3587" width="7" style="624" bestFit="1" customWidth="1"/>
    <col min="3588" max="3588" width="7.5546875" style="624" bestFit="1" customWidth="1"/>
    <col min="3589" max="3589" width="7.6640625" style="624" bestFit="1" customWidth="1"/>
    <col min="3590" max="3590" width="9.44140625" style="624" bestFit="1" customWidth="1"/>
    <col min="3591" max="3591" width="10" style="624" bestFit="1" customWidth="1"/>
    <col min="3592" max="3592" width="8.33203125" style="624" customWidth="1"/>
    <col min="3593" max="3593" width="7.109375" style="624" customWidth="1"/>
    <col min="3594" max="3594" width="10.6640625" style="624" customWidth="1"/>
    <col min="3595" max="3595" width="8.5546875" style="624" customWidth="1"/>
    <col min="3596" max="3597" width="8.88671875" style="624" bestFit="1" customWidth="1"/>
    <col min="3598" max="3598" width="9.44140625" style="624" customWidth="1"/>
    <col min="3599" max="3607" width="8.33203125" style="624" customWidth="1"/>
    <col min="3608" max="3608" width="8.109375" style="624" customWidth="1"/>
    <col min="3609" max="3609" width="10.44140625" style="624" customWidth="1"/>
    <col min="3610" max="3610" width="8.88671875" style="624"/>
    <col min="3611" max="3611" width="19.44140625" style="624" customWidth="1"/>
    <col min="3612" max="3612" width="16.44140625" style="624" bestFit="1" customWidth="1"/>
    <col min="3613" max="3840" width="8.88671875" style="624"/>
    <col min="3841" max="3841" width="7.44140625" style="624" customWidth="1"/>
    <col min="3842" max="3842" width="11.109375" style="624" customWidth="1"/>
    <col min="3843" max="3843" width="7" style="624" bestFit="1" customWidth="1"/>
    <col min="3844" max="3844" width="7.5546875" style="624" bestFit="1" customWidth="1"/>
    <col min="3845" max="3845" width="7.6640625" style="624" bestFit="1" customWidth="1"/>
    <col min="3846" max="3846" width="9.44140625" style="624" bestFit="1" customWidth="1"/>
    <col min="3847" max="3847" width="10" style="624" bestFit="1" customWidth="1"/>
    <col min="3848" max="3848" width="8.33203125" style="624" customWidth="1"/>
    <col min="3849" max="3849" width="7.109375" style="624" customWidth="1"/>
    <col min="3850" max="3850" width="10.6640625" style="624" customWidth="1"/>
    <col min="3851" max="3851" width="8.5546875" style="624" customWidth="1"/>
    <col min="3852" max="3853" width="8.88671875" style="624" bestFit="1" customWidth="1"/>
    <col min="3854" max="3854" width="9.44140625" style="624" customWidth="1"/>
    <col min="3855" max="3863" width="8.33203125" style="624" customWidth="1"/>
    <col min="3864" max="3864" width="8.109375" style="624" customWidth="1"/>
    <col min="3865" max="3865" width="10.44140625" style="624" customWidth="1"/>
    <col min="3866" max="3866" width="8.88671875" style="624"/>
    <col min="3867" max="3867" width="19.44140625" style="624" customWidth="1"/>
    <col min="3868" max="3868" width="16.44140625" style="624" bestFit="1" customWidth="1"/>
    <col min="3869" max="4096" width="8.88671875" style="624"/>
    <col min="4097" max="4097" width="7.44140625" style="624" customWidth="1"/>
    <col min="4098" max="4098" width="11.109375" style="624" customWidth="1"/>
    <col min="4099" max="4099" width="7" style="624" bestFit="1" customWidth="1"/>
    <col min="4100" max="4100" width="7.5546875" style="624" bestFit="1" customWidth="1"/>
    <col min="4101" max="4101" width="7.6640625" style="624" bestFit="1" customWidth="1"/>
    <col min="4102" max="4102" width="9.44140625" style="624" bestFit="1" customWidth="1"/>
    <col min="4103" max="4103" width="10" style="624" bestFit="1" customWidth="1"/>
    <col min="4104" max="4104" width="8.33203125" style="624" customWidth="1"/>
    <col min="4105" max="4105" width="7.109375" style="624" customWidth="1"/>
    <col min="4106" max="4106" width="10.6640625" style="624" customWidth="1"/>
    <col min="4107" max="4107" width="8.5546875" style="624" customWidth="1"/>
    <col min="4108" max="4109" width="8.88671875" style="624" bestFit="1" customWidth="1"/>
    <col min="4110" max="4110" width="9.44140625" style="624" customWidth="1"/>
    <col min="4111" max="4119" width="8.33203125" style="624" customWidth="1"/>
    <col min="4120" max="4120" width="8.109375" style="624" customWidth="1"/>
    <col min="4121" max="4121" width="10.44140625" style="624" customWidth="1"/>
    <col min="4122" max="4122" width="8.88671875" style="624"/>
    <col min="4123" max="4123" width="19.44140625" style="624" customWidth="1"/>
    <col min="4124" max="4124" width="16.44140625" style="624" bestFit="1" customWidth="1"/>
    <col min="4125" max="4352" width="8.88671875" style="624"/>
    <col min="4353" max="4353" width="7.44140625" style="624" customWidth="1"/>
    <col min="4354" max="4354" width="11.109375" style="624" customWidth="1"/>
    <col min="4355" max="4355" width="7" style="624" bestFit="1" customWidth="1"/>
    <col min="4356" max="4356" width="7.5546875" style="624" bestFit="1" customWidth="1"/>
    <col min="4357" max="4357" width="7.6640625" style="624" bestFit="1" customWidth="1"/>
    <col min="4358" max="4358" width="9.44140625" style="624" bestFit="1" customWidth="1"/>
    <col min="4359" max="4359" width="10" style="624" bestFit="1" customWidth="1"/>
    <col min="4360" max="4360" width="8.33203125" style="624" customWidth="1"/>
    <col min="4361" max="4361" width="7.109375" style="624" customWidth="1"/>
    <col min="4362" max="4362" width="10.6640625" style="624" customWidth="1"/>
    <col min="4363" max="4363" width="8.5546875" style="624" customWidth="1"/>
    <col min="4364" max="4365" width="8.88671875" style="624" bestFit="1" customWidth="1"/>
    <col min="4366" max="4366" width="9.44140625" style="624" customWidth="1"/>
    <col min="4367" max="4375" width="8.33203125" style="624" customWidth="1"/>
    <col min="4376" max="4376" width="8.109375" style="624" customWidth="1"/>
    <col min="4377" max="4377" width="10.44140625" style="624" customWidth="1"/>
    <col min="4378" max="4378" width="8.88671875" style="624"/>
    <col min="4379" max="4379" width="19.44140625" style="624" customWidth="1"/>
    <col min="4380" max="4380" width="16.44140625" style="624" bestFit="1" customWidth="1"/>
    <col min="4381" max="4608" width="8.88671875" style="624"/>
    <col min="4609" max="4609" width="7.44140625" style="624" customWidth="1"/>
    <col min="4610" max="4610" width="11.109375" style="624" customWidth="1"/>
    <col min="4611" max="4611" width="7" style="624" bestFit="1" customWidth="1"/>
    <col min="4612" max="4612" width="7.5546875" style="624" bestFit="1" customWidth="1"/>
    <col min="4613" max="4613" width="7.6640625" style="624" bestFit="1" customWidth="1"/>
    <col min="4614" max="4614" width="9.44140625" style="624" bestFit="1" customWidth="1"/>
    <col min="4615" max="4615" width="10" style="624" bestFit="1" customWidth="1"/>
    <col min="4616" max="4616" width="8.33203125" style="624" customWidth="1"/>
    <col min="4617" max="4617" width="7.109375" style="624" customWidth="1"/>
    <col min="4618" max="4618" width="10.6640625" style="624" customWidth="1"/>
    <col min="4619" max="4619" width="8.5546875" style="624" customWidth="1"/>
    <col min="4620" max="4621" width="8.88671875" style="624" bestFit="1" customWidth="1"/>
    <col min="4622" max="4622" width="9.44140625" style="624" customWidth="1"/>
    <col min="4623" max="4631" width="8.33203125" style="624" customWidth="1"/>
    <col min="4632" max="4632" width="8.109375" style="624" customWidth="1"/>
    <col min="4633" max="4633" width="10.44140625" style="624" customWidth="1"/>
    <col min="4634" max="4634" width="8.88671875" style="624"/>
    <col min="4635" max="4635" width="19.44140625" style="624" customWidth="1"/>
    <col min="4636" max="4636" width="16.44140625" style="624" bestFit="1" customWidth="1"/>
    <col min="4637" max="4864" width="8.88671875" style="624"/>
    <col min="4865" max="4865" width="7.44140625" style="624" customWidth="1"/>
    <col min="4866" max="4866" width="11.109375" style="624" customWidth="1"/>
    <col min="4867" max="4867" width="7" style="624" bestFit="1" customWidth="1"/>
    <col min="4868" max="4868" width="7.5546875" style="624" bestFit="1" customWidth="1"/>
    <col min="4869" max="4869" width="7.6640625" style="624" bestFit="1" customWidth="1"/>
    <col min="4870" max="4870" width="9.44140625" style="624" bestFit="1" customWidth="1"/>
    <col min="4871" max="4871" width="10" style="624" bestFit="1" customWidth="1"/>
    <col min="4872" max="4872" width="8.33203125" style="624" customWidth="1"/>
    <col min="4873" max="4873" width="7.109375" style="624" customWidth="1"/>
    <col min="4874" max="4874" width="10.6640625" style="624" customWidth="1"/>
    <col min="4875" max="4875" width="8.5546875" style="624" customWidth="1"/>
    <col min="4876" max="4877" width="8.88671875" style="624" bestFit="1" customWidth="1"/>
    <col min="4878" max="4878" width="9.44140625" style="624" customWidth="1"/>
    <col min="4879" max="4887" width="8.33203125" style="624" customWidth="1"/>
    <col min="4888" max="4888" width="8.109375" style="624" customWidth="1"/>
    <col min="4889" max="4889" width="10.44140625" style="624" customWidth="1"/>
    <col min="4890" max="4890" width="8.88671875" style="624"/>
    <col min="4891" max="4891" width="19.44140625" style="624" customWidth="1"/>
    <col min="4892" max="4892" width="16.44140625" style="624" bestFit="1" customWidth="1"/>
    <col min="4893" max="5120" width="8.88671875" style="624"/>
    <col min="5121" max="5121" width="7.44140625" style="624" customWidth="1"/>
    <col min="5122" max="5122" width="11.109375" style="624" customWidth="1"/>
    <col min="5123" max="5123" width="7" style="624" bestFit="1" customWidth="1"/>
    <col min="5124" max="5124" width="7.5546875" style="624" bestFit="1" customWidth="1"/>
    <col min="5125" max="5125" width="7.6640625" style="624" bestFit="1" customWidth="1"/>
    <col min="5126" max="5126" width="9.44140625" style="624" bestFit="1" customWidth="1"/>
    <col min="5127" max="5127" width="10" style="624" bestFit="1" customWidth="1"/>
    <col min="5128" max="5128" width="8.33203125" style="624" customWidth="1"/>
    <col min="5129" max="5129" width="7.109375" style="624" customWidth="1"/>
    <col min="5130" max="5130" width="10.6640625" style="624" customWidth="1"/>
    <col min="5131" max="5131" width="8.5546875" style="624" customWidth="1"/>
    <col min="5132" max="5133" width="8.88671875" style="624" bestFit="1" customWidth="1"/>
    <col min="5134" max="5134" width="9.44140625" style="624" customWidth="1"/>
    <col min="5135" max="5143" width="8.33203125" style="624" customWidth="1"/>
    <col min="5144" max="5144" width="8.109375" style="624" customWidth="1"/>
    <col min="5145" max="5145" width="10.44140625" style="624" customWidth="1"/>
    <col min="5146" max="5146" width="8.88671875" style="624"/>
    <col min="5147" max="5147" width="19.44140625" style="624" customWidth="1"/>
    <col min="5148" max="5148" width="16.44140625" style="624" bestFit="1" customWidth="1"/>
    <col min="5149" max="5376" width="8.88671875" style="624"/>
    <col min="5377" max="5377" width="7.44140625" style="624" customWidth="1"/>
    <col min="5378" max="5378" width="11.109375" style="624" customWidth="1"/>
    <col min="5379" max="5379" width="7" style="624" bestFit="1" customWidth="1"/>
    <col min="5380" max="5380" width="7.5546875" style="624" bestFit="1" customWidth="1"/>
    <col min="5381" max="5381" width="7.6640625" style="624" bestFit="1" customWidth="1"/>
    <col min="5382" max="5382" width="9.44140625" style="624" bestFit="1" customWidth="1"/>
    <col min="5383" max="5383" width="10" style="624" bestFit="1" customWidth="1"/>
    <col min="5384" max="5384" width="8.33203125" style="624" customWidth="1"/>
    <col min="5385" max="5385" width="7.109375" style="624" customWidth="1"/>
    <col min="5386" max="5386" width="10.6640625" style="624" customWidth="1"/>
    <col min="5387" max="5387" width="8.5546875" style="624" customWidth="1"/>
    <col min="5388" max="5389" width="8.88671875" style="624" bestFit="1" customWidth="1"/>
    <col min="5390" max="5390" width="9.44140625" style="624" customWidth="1"/>
    <col min="5391" max="5399" width="8.33203125" style="624" customWidth="1"/>
    <col min="5400" max="5400" width="8.109375" style="624" customWidth="1"/>
    <col min="5401" max="5401" width="10.44140625" style="624" customWidth="1"/>
    <col min="5402" max="5402" width="8.88671875" style="624"/>
    <col min="5403" max="5403" width="19.44140625" style="624" customWidth="1"/>
    <col min="5404" max="5404" width="16.44140625" style="624" bestFit="1" customWidth="1"/>
    <col min="5405" max="5632" width="8.88671875" style="624"/>
    <col min="5633" max="5633" width="7.44140625" style="624" customWidth="1"/>
    <col min="5634" max="5634" width="11.109375" style="624" customWidth="1"/>
    <col min="5635" max="5635" width="7" style="624" bestFit="1" customWidth="1"/>
    <col min="5636" max="5636" width="7.5546875" style="624" bestFit="1" customWidth="1"/>
    <col min="5637" max="5637" width="7.6640625" style="624" bestFit="1" customWidth="1"/>
    <col min="5638" max="5638" width="9.44140625" style="624" bestFit="1" customWidth="1"/>
    <col min="5639" max="5639" width="10" style="624" bestFit="1" customWidth="1"/>
    <col min="5640" max="5640" width="8.33203125" style="624" customWidth="1"/>
    <col min="5641" max="5641" width="7.109375" style="624" customWidth="1"/>
    <col min="5642" max="5642" width="10.6640625" style="624" customWidth="1"/>
    <col min="5643" max="5643" width="8.5546875" style="624" customWidth="1"/>
    <col min="5644" max="5645" width="8.88671875" style="624" bestFit="1" customWidth="1"/>
    <col min="5646" max="5646" width="9.44140625" style="624" customWidth="1"/>
    <col min="5647" max="5655" width="8.33203125" style="624" customWidth="1"/>
    <col min="5656" max="5656" width="8.109375" style="624" customWidth="1"/>
    <col min="5657" max="5657" width="10.44140625" style="624" customWidth="1"/>
    <col min="5658" max="5658" width="8.88671875" style="624"/>
    <col min="5659" max="5659" width="19.44140625" style="624" customWidth="1"/>
    <col min="5660" max="5660" width="16.44140625" style="624" bestFit="1" customWidth="1"/>
    <col min="5661" max="5888" width="8.88671875" style="624"/>
    <col min="5889" max="5889" width="7.44140625" style="624" customWidth="1"/>
    <col min="5890" max="5890" width="11.109375" style="624" customWidth="1"/>
    <col min="5891" max="5891" width="7" style="624" bestFit="1" customWidth="1"/>
    <col min="5892" max="5892" width="7.5546875" style="624" bestFit="1" customWidth="1"/>
    <col min="5893" max="5893" width="7.6640625" style="624" bestFit="1" customWidth="1"/>
    <col min="5894" max="5894" width="9.44140625" style="624" bestFit="1" customWidth="1"/>
    <col min="5895" max="5895" width="10" style="624" bestFit="1" customWidth="1"/>
    <col min="5896" max="5896" width="8.33203125" style="624" customWidth="1"/>
    <col min="5897" max="5897" width="7.109375" style="624" customWidth="1"/>
    <col min="5898" max="5898" width="10.6640625" style="624" customWidth="1"/>
    <col min="5899" max="5899" width="8.5546875" style="624" customWidth="1"/>
    <col min="5900" max="5901" width="8.88671875" style="624" bestFit="1" customWidth="1"/>
    <col min="5902" max="5902" width="9.44140625" style="624" customWidth="1"/>
    <col min="5903" max="5911" width="8.33203125" style="624" customWidth="1"/>
    <col min="5912" max="5912" width="8.109375" style="624" customWidth="1"/>
    <col min="5913" max="5913" width="10.44140625" style="624" customWidth="1"/>
    <col min="5914" max="5914" width="8.88671875" style="624"/>
    <col min="5915" max="5915" width="19.44140625" style="624" customWidth="1"/>
    <col min="5916" max="5916" width="16.44140625" style="624" bestFit="1" customWidth="1"/>
    <col min="5917" max="6144" width="8.88671875" style="624"/>
    <col min="6145" max="6145" width="7.44140625" style="624" customWidth="1"/>
    <col min="6146" max="6146" width="11.109375" style="624" customWidth="1"/>
    <col min="6147" max="6147" width="7" style="624" bestFit="1" customWidth="1"/>
    <col min="6148" max="6148" width="7.5546875" style="624" bestFit="1" customWidth="1"/>
    <col min="6149" max="6149" width="7.6640625" style="624" bestFit="1" customWidth="1"/>
    <col min="6150" max="6150" width="9.44140625" style="624" bestFit="1" customWidth="1"/>
    <col min="6151" max="6151" width="10" style="624" bestFit="1" customWidth="1"/>
    <col min="6152" max="6152" width="8.33203125" style="624" customWidth="1"/>
    <col min="6153" max="6153" width="7.109375" style="624" customWidth="1"/>
    <col min="6154" max="6154" width="10.6640625" style="624" customWidth="1"/>
    <col min="6155" max="6155" width="8.5546875" style="624" customWidth="1"/>
    <col min="6156" max="6157" width="8.88671875" style="624" bestFit="1" customWidth="1"/>
    <col min="6158" max="6158" width="9.44140625" style="624" customWidth="1"/>
    <col min="6159" max="6167" width="8.33203125" style="624" customWidth="1"/>
    <col min="6168" max="6168" width="8.109375" style="624" customWidth="1"/>
    <col min="6169" max="6169" width="10.44140625" style="624" customWidth="1"/>
    <col min="6170" max="6170" width="8.88671875" style="624"/>
    <col min="6171" max="6171" width="19.44140625" style="624" customWidth="1"/>
    <col min="6172" max="6172" width="16.44140625" style="624" bestFit="1" customWidth="1"/>
    <col min="6173" max="6400" width="8.88671875" style="624"/>
    <col min="6401" max="6401" width="7.44140625" style="624" customWidth="1"/>
    <col min="6402" max="6402" width="11.109375" style="624" customWidth="1"/>
    <col min="6403" max="6403" width="7" style="624" bestFit="1" customWidth="1"/>
    <col min="6404" max="6404" width="7.5546875" style="624" bestFit="1" customWidth="1"/>
    <col min="6405" max="6405" width="7.6640625" style="624" bestFit="1" customWidth="1"/>
    <col min="6406" max="6406" width="9.44140625" style="624" bestFit="1" customWidth="1"/>
    <col min="6407" max="6407" width="10" style="624" bestFit="1" customWidth="1"/>
    <col min="6408" max="6408" width="8.33203125" style="624" customWidth="1"/>
    <col min="6409" max="6409" width="7.109375" style="624" customWidth="1"/>
    <col min="6410" max="6410" width="10.6640625" style="624" customWidth="1"/>
    <col min="6411" max="6411" width="8.5546875" style="624" customWidth="1"/>
    <col min="6412" max="6413" width="8.88671875" style="624" bestFit="1" customWidth="1"/>
    <col min="6414" max="6414" width="9.44140625" style="624" customWidth="1"/>
    <col min="6415" max="6423" width="8.33203125" style="624" customWidth="1"/>
    <col min="6424" max="6424" width="8.109375" style="624" customWidth="1"/>
    <col min="6425" max="6425" width="10.44140625" style="624" customWidth="1"/>
    <col min="6426" max="6426" width="8.88671875" style="624"/>
    <col min="6427" max="6427" width="19.44140625" style="624" customWidth="1"/>
    <col min="6428" max="6428" width="16.44140625" style="624" bestFit="1" customWidth="1"/>
    <col min="6429" max="6656" width="8.88671875" style="624"/>
    <col min="6657" max="6657" width="7.44140625" style="624" customWidth="1"/>
    <col min="6658" max="6658" width="11.109375" style="624" customWidth="1"/>
    <col min="6659" max="6659" width="7" style="624" bestFit="1" customWidth="1"/>
    <col min="6660" max="6660" width="7.5546875" style="624" bestFit="1" customWidth="1"/>
    <col min="6661" max="6661" width="7.6640625" style="624" bestFit="1" customWidth="1"/>
    <col min="6662" max="6662" width="9.44140625" style="624" bestFit="1" customWidth="1"/>
    <col min="6663" max="6663" width="10" style="624" bestFit="1" customWidth="1"/>
    <col min="6664" max="6664" width="8.33203125" style="624" customWidth="1"/>
    <col min="6665" max="6665" width="7.109375" style="624" customWidth="1"/>
    <col min="6666" max="6666" width="10.6640625" style="624" customWidth="1"/>
    <col min="6667" max="6667" width="8.5546875" style="624" customWidth="1"/>
    <col min="6668" max="6669" width="8.88671875" style="624" bestFit="1" customWidth="1"/>
    <col min="6670" max="6670" width="9.44140625" style="624" customWidth="1"/>
    <col min="6671" max="6679" width="8.33203125" style="624" customWidth="1"/>
    <col min="6680" max="6680" width="8.109375" style="624" customWidth="1"/>
    <col min="6681" max="6681" width="10.44140625" style="624" customWidth="1"/>
    <col min="6682" max="6682" width="8.88671875" style="624"/>
    <col min="6683" max="6683" width="19.44140625" style="624" customWidth="1"/>
    <col min="6684" max="6684" width="16.44140625" style="624" bestFit="1" customWidth="1"/>
    <col min="6685" max="6912" width="8.88671875" style="624"/>
    <col min="6913" max="6913" width="7.44140625" style="624" customWidth="1"/>
    <col min="6914" max="6914" width="11.109375" style="624" customWidth="1"/>
    <col min="6915" max="6915" width="7" style="624" bestFit="1" customWidth="1"/>
    <col min="6916" max="6916" width="7.5546875" style="624" bestFit="1" customWidth="1"/>
    <col min="6917" max="6917" width="7.6640625" style="624" bestFit="1" customWidth="1"/>
    <col min="6918" max="6918" width="9.44140625" style="624" bestFit="1" customWidth="1"/>
    <col min="6919" max="6919" width="10" style="624" bestFit="1" customWidth="1"/>
    <col min="6920" max="6920" width="8.33203125" style="624" customWidth="1"/>
    <col min="6921" max="6921" width="7.109375" style="624" customWidth="1"/>
    <col min="6922" max="6922" width="10.6640625" style="624" customWidth="1"/>
    <col min="6923" max="6923" width="8.5546875" style="624" customWidth="1"/>
    <col min="6924" max="6925" width="8.88671875" style="624" bestFit="1" customWidth="1"/>
    <col min="6926" max="6926" width="9.44140625" style="624" customWidth="1"/>
    <col min="6927" max="6935" width="8.33203125" style="624" customWidth="1"/>
    <col min="6936" max="6936" width="8.109375" style="624" customWidth="1"/>
    <col min="6937" max="6937" width="10.44140625" style="624" customWidth="1"/>
    <col min="6938" max="6938" width="8.88671875" style="624"/>
    <col min="6939" max="6939" width="19.44140625" style="624" customWidth="1"/>
    <col min="6940" max="6940" width="16.44140625" style="624" bestFit="1" customWidth="1"/>
    <col min="6941" max="7168" width="8.88671875" style="624"/>
    <col min="7169" max="7169" width="7.44140625" style="624" customWidth="1"/>
    <col min="7170" max="7170" width="11.109375" style="624" customWidth="1"/>
    <col min="7171" max="7171" width="7" style="624" bestFit="1" customWidth="1"/>
    <col min="7172" max="7172" width="7.5546875" style="624" bestFit="1" customWidth="1"/>
    <col min="7173" max="7173" width="7.6640625" style="624" bestFit="1" customWidth="1"/>
    <col min="7174" max="7174" width="9.44140625" style="624" bestFit="1" customWidth="1"/>
    <col min="7175" max="7175" width="10" style="624" bestFit="1" customWidth="1"/>
    <col min="7176" max="7176" width="8.33203125" style="624" customWidth="1"/>
    <col min="7177" max="7177" width="7.109375" style="624" customWidth="1"/>
    <col min="7178" max="7178" width="10.6640625" style="624" customWidth="1"/>
    <col min="7179" max="7179" width="8.5546875" style="624" customWidth="1"/>
    <col min="7180" max="7181" width="8.88671875" style="624" bestFit="1" customWidth="1"/>
    <col min="7182" max="7182" width="9.44140625" style="624" customWidth="1"/>
    <col min="7183" max="7191" width="8.33203125" style="624" customWidth="1"/>
    <col min="7192" max="7192" width="8.109375" style="624" customWidth="1"/>
    <col min="7193" max="7193" width="10.44140625" style="624" customWidth="1"/>
    <col min="7194" max="7194" width="8.88671875" style="624"/>
    <col min="7195" max="7195" width="19.44140625" style="624" customWidth="1"/>
    <col min="7196" max="7196" width="16.44140625" style="624" bestFit="1" customWidth="1"/>
    <col min="7197" max="7424" width="8.88671875" style="624"/>
    <col min="7425" max="7425" width="7.44140625" style="624" customWidth="1"/>
    <col min="7426" max="7426" width="11.109375" style="624" customWidth="1"/>
    <col min="7427" max="7427" width="7" style="624" bestFit="1" customWidth="1"/>
    <col min="7428" max="7428" width="7.5546875" style="624" bestFit="1" customWidth="1"/>
    <col min="7429" max="7429" width="7.6640625" style="624" bestFit="1" customWidth="1"/>
    <col min="7430" max="7430" width="9.44140625" style="624" bestFit="1" customWidth="1"/>
    <col min="7431" max="7431" width="10" style="624" bestFit="1" customWidth="1"/>
    <col min="7432" max="7432" width="8.33203125" style="624" customWidth="1"/>
    <col min="7433" max="7433" width="7.109375" style="624" customWidth="1"/>
    <col min="7434" max="7434" width="10.6640625" style="624" customWidth="1"/>
    <col min="7435" max="7435" width="8.5546875" style="624" customWidth="1"/>
    <col min="7436" max="7437" width="8.88671875" style="624" bestFit="1" customWidth="1"/>
    <col min="7438" max="7438" width="9.44140625" style="624" customWidth="1"/>
    <col min="7439" max="7447" width="8.33203125" style="624" customWidth="1"/>
    <col min="7448" max="7448" width="8.109375" style="624" customWidth="1"/>
    <col min="7449" max="7449" width="10.44140625" style="624" customWidth="1"/>
    <col min="7450" max="7450" width="8.88671875" style="624"/>
    <col min="7451" max="7451" width="19.44140625" style="624" customWidth="1"/>
    <col min="7452" max="7452" width="16.44140625" style="624" bestFit="1" customWidth="1"/>
    <col min="7453" max="7680" width="8.88671875" style="624"/>
    <col min="7681" max="7681" width="7.44140625" style="624" customWidth="1"/>
    <col min="7682" max="7682" width="11.109375" style="624" customWidth="1"/>
    <col min="7683" max="7683" width="7" style="624" bestFit="1" customWidth="1"/>
    <col min="7684" max="7684" width="7.5546875" style="624" bestFit="1" customWidth="1"/>
    <col min="7685" max="7685" width="7.6640625" style="624" bestFit="1" customWidth="1"/>
    <col min="7686" max="7686" width="9.44140625" style="624" bestFit="1" customWidth="1"/>
    <col min="7687" max="7687" width="10" style="624" bestFit="1" customWidth="1"/>
    <col min="7688" max="7688" width="8.33203125" style="624" customWidth="1"/>
    <col min="7689" max="7689" width="7.109375" style="624" customWidth="1"/>
    <col min="7690" max="7690" width="10.6640625" style="624" customWidth="1"/>
    <col min="7691" max="7691" width="8.5546875" style="624" customWidth="1"/>
    <col min="7692" max="7693" width="8.88671875" style="624" bestFit="1" customWidth="1"/>
    <col min="7694" max="7694" width="9.44140625" style="624" customWidth="1"/>
    <col min="7695" max="7703" width="8.33203125" style="624" customWidth="1"/>
    <col min="7704" max="7704" width="8.109375" style="624" customWidth="1"/>
    <col min="7705" max="7705" width="10.44140625" style="624" customWidth="1"/>
    <col min="7706" max="7706" width="8.88671875" style="624"/>
    <col min="7707" max="7707" width="19.44140625" style="624" customWidth="1"/>
    <col min="7708" max="7708" width="16.44140625" style="624" bestFit="1" customWidth="1"/>
    <col min="7709" max="7936" width="8.88671875" style="624"/>
    <col min="7937" max="7937" width="7.44140625" style="624" customWidth="1"/>
    <col min="7938" max="7938" width="11.109375" style="624" customWidth="1"/>
    <col min="7939" max="7939" width="7" style="624" bestFit="1" customWidth="1"/>
    <col min="7940" max="7940" width="7.5546875" style="624" bestFit="1" customWidth="1"/>
    <col min="7941" max="7941" width="7.6640625" style="624" bestFit="1" customWidth="1"/>
    <col min="7942" max="7942" width="9.44140625" style="624" bestFit="1" customWidth="1"/>
    <col min="7943" max="7943" width="10" style="624" bestFit="1" customWidth="1"/>
    <col min="7944" max="7944" width="8.33203125" style="624" customWidth="1"/>
    <col min="7945" max="7945" width="7.109375" style="624" customWidth="1"/>
    <col min="7946" max="7946" width="10.6640625" style="624" customWidth="1"/>
    <col min="7947" max="7947" width="8.5546875" style="624" customWidth="1"/>
    <col min="7948" max="7949" width="8.88671875" style="624" bestFit="1" customWidth="1"/>
    <col min="7950" max="7950" width="9.44140625" style="624" customWidth="1"/>
    <col min="7951" max="7959" width="8.33203125" style="624" customWidth="1"/>
    <col min="7960" max="7960" width="8.109375" style="624" customWidth="1"/>
    <col min="7961" max="7961" width="10.44140625" style="624" customWidth="1"/>
    <col min="7962" max="7962" width="8.88671875" style="624"/>
    <col min="7963" max="7963" width="19.44140625" style="624" customWidth="1"/>
    <col min="7964" max="7964" width="16.44140625" style="624" bestFit="1" customWidth="1"/>
    <col min="7965" max="8192" width="8.88671875" style="624"/>
    <col min="8193" max="8193" width="7.44140625" style="624" customWidth="1"/>
    <col min="8194" max="8194" width="11.109375" style="624" customWidth="1"/>
    <col min="8195" max="8195" width="7" style="624" bestFit="1" customWidth="1"/>
    <col min="8196" max="8196" width="7.5546875" style="624" bestFit="1" customWidth="1"/>
    <col min="8197" max="8197" width="7.6640625" style="624" bestFit="1" customWidth="1"/>
    <col min="8198" max="8198" width="9.44140625" style="624" bestFit="1" customWidth="1"/>
    <col min="8199" max="8199" width="10" style="624" bestFit="1" customWidth="1"/>
    <col min="8200" max="8200" width="8.33203125" style="624" customWidth="1"/>
    <col min="8201" max="8201" width="7.109375" style="624" customWidth="1"/>
    <col min="8202" max="8202" width="10.6640625" style="624" customWidth="1"/>
    <col min="8203" max="8203" width="8.5546875" style="624" customWidth="1"/>
    <col min="8204" max="8205" width="8.88671875" style="624" bestFit="1" customWidth="1"/>
    <col min="8206" max="8206" width="9.44140625" style="624" customWidth="1"/>
    <col min="8207" max="8215" width="8.33203125" style="624" customWidth="1"/>
    <col min="8216" max="8216" width="8.109375" style="624" customWidth="1"/>
    <col min="8217" max="8217" width="10.44140625" style="624" customWidth="1"/>
    <col min="8218" max="8218" width="8.88671875" style="624"/>
    <col min="8219" max="8219" width="19.44140625" style="624" customWidth="1"/>
    <col min="8220" max="8220" width="16.44140625" style="624" bestFit="1" customWidth="1"/>
    <col min="8221" max="8448" width="8.88671875" style="624"/>
    <col min="8449" max="8449" width="7.44140625" style="624" customWidth="1"/>
    <col min="8450" max="8450" width="11.109375" style="624" customWidth="1"/>
    <col min="8451" max="8451" width="7" style="624" bestFit="1" customWidth="1"/>
    <col min="8452" max="8452" width="7.5546875" style="624" bestFit="1" customWidth="1"/>
    <col min="8453" max="8453" width="7.6640625" style="624" bestFit="1" customWidth="1"/>
    <col min="8454" max="8454" width="9.44140625" style="624" bestFit="1" customWidth="1"/>
    <col min="8455" max="8455" width="10" style="624" bestFit="1" customWidth="1"/>
    <col min="8456" max="8456" width="8.33203125" style="624" customWidth="1"/>
    <col min="8457" max="8457" width="7.109375" style="624" customWidth="1"/>
    <col min="8458" max="8458" width="10.6640625" style="624" customWidth="1"/>
    <col min="8459" max="8459" width="8.5546875" style="624" customWidth="1"/>
    <col min="8460" max="8461" width="8.88671875" style="624" bestFit="1" customWidth="1"/>
    <col min="8462" max="8462" width="9.44140625" style="624" customWidth="1"/>
    <col min="8463" max="8471" width="8.33203125" style="624" customWidth="1"/>
    <col min="8472" max="8472" width="8.109375" style="624" customWidth="1"/>
    <col min="8473" max="8473" width="10.44140625" style="624" customWidth="1"/>
    <col min="8474" max="8474" width="8.88671875" style="624"/>
    <col min="8475" max="8475" width="19.44140625" style="624" customWidth="1"/>
    <col min="8476" max="8476" width="16.44140625" style="624" bestFit="1" customWidth="1"/>
    <col min="8477" max="8704" width="8.88671875" style="624"/>
    <col min="8705" max="8705" width="7.44140625" style="624" customWidth="1"/>
    <col min="8706" max="8706" width="11.109375" style="624" customWidth="1"/>
    <col min="8707" max="8707" width="7" style="624" bestFit="1" customWidth="1"/>
    <col min="8708" max="8708" width="7.5546875" style="624" bestFit="1" customWidth="1"/>
    <col min="8709" max="8709" width="7.6640625" style="624" bestFit="1" customWidth="1"/>
    <col min="8710" max="8710" width="9.44140625" style="624" bestFit="1" customWidth="1"/>
    <col min="8711" max="8711" width="10" style="624" bestFit="1" customWidth="1"/>
    <col min="8712" max="8712" width="8.33203125" style="624" customWidth="1"/>
    <col min="8713" max="8713" width="7.109375" style="624" customWidth="1"/>
    <col min="8714" max="8714" width="10.6640625" style="624" customWidth="1"/>
    <col min="8715" max="8715" width="8.5546875" style="624" customWidth="1"/>
    <col min="8716" max="8717" width="8.88671875" style="624" bestFit="1" customWidth="1"/>
    <col min="8718" max="8718" width="9.44140625" style="624" customWidth="1"/>
    <col min="8719" max="8727" width="8.33203125" style="624" customWidth="1"/>
    <col min="8728" max="8728" width="8.109375" style="624" customWidth="1"/>
    <col min="8729" max="8729" width="10.44140625" style="624" customWidth="1"/>
    <col min="8730" max="8730" width="8.88671875" style="624"/>
    <col min="8731" max="8731" width="19.44140625" style="624" customWidth="1"/>
    <col min="8732" max="8732" width="16.44140625" style="624" bestFit="1" customWidth="1"/>
    <col min="8733" max="8960" width="8.88671875" style="624"/>
    <col min="8961" max="8961" width="7.44140625" style="624" customWidth="1"/>
    <col min="8962" max="8962" width="11.109375" style="624" customWidth="1"/>
    <col min="8963" max="8963" width="7" style="624" bestFit="1" customWidth="1"/>
    <col min="8964" max="8964" width="7.5546875" style="624" bestFit="1" customWidth="1"/>
    <col min="8965" max="8965" width="7.6640625" style="624" bestFit="1" customWidth="1"/>
    <col min="8966" max="8966" width="9.44140625" style="624" bestFit="1" customWidth="1"/>
    <col min="8967" max="8967" width="10" style="624" bestFit="1" customWidth="1"/>
    <col min="8968" max="8968" width="8.33203125" style="624" customWidth="1"/>
    <col min="8969" max="8969" width="7.109375" style="624" customWidth="1"/>
    <col min="8970" max="8970" width="10.6640625" style="624" customWidth="1"/>
    <col min="8971" max="8971" width="8.5546875" style="624" customWidth="1"/>
    <col min="8972" max="8973" width="8.88671875" style="624" bestFit="1" customWidth="1"/>
    <col min="8974" max="8974" width="9.44140625" style="624" customWidth="1"/>
    <col min="8975" max="8983" width="8.33203125" style="624" customWidth="1"/>
    <col min="8984" max="8984" width="8.109375" style="624" customWidth="1"/>
    <col min="8985" max="8985" width="10.44140625" style="624" customWidth="1"/>
    <col min="8986" max="8986" width="8.88671875" style="624"/>
    <col min="8987" max="8987" width="19.44140625" style="624" customWidth="1"/>
    <col min="8988" max="8988" width="16.44140625" style="624" bestFit="1" customWidth="1"/>
    <col min="8989" max="9216" width="8.88671875" style="624"/>
    <col min="9217" max="9217" width="7.44140625" style="624" customWidth="1"/>
    <col min="9218" max="9218" width="11.109375" style="624" customWidth="1"/>
    <col min="9219" max="9219" width="7" style="624" bestFit="1" customWidth="1"/>
    <col min="9220" max="9220" width="7.5546875" style="624" bestFit="1" customWidth="1"/>
    <col min="9221" max="9221" width="7.6640625" style="624" bestFit="1" customWidth="1"/>
    <col min="9222" max="9222" width="9.44140625" style="624" bestFit="1" customWidth="1"/>
    <col min="9223" max="9223" width="10" style="624" bestFit="1" customWidth="1"/>
    <col min="9224" max="9224" width="8.33203125" style="624" customWidth="1"/>
    <col min="9225" max="9225" width="7.109375" style="624" customWidth="1"/>
    <col min="9226" max="9226" width="10.6640625" style="624" customWidth="1"/>
    <col min="9227" max="9227" width="8.5546875" style="624" customWidth="1"/>
    <col min="9228" max="9229" width="8.88671875" style="624" bestFit="1" customWidth="1"/>
    <col min="9230" max="9230" width="9.44140625" style="624" customWidth="1"/>
    <col min="9231" max="9239" width="8.33203125" style="624" customWidth="1"/>
    <col min="9240" max="9240" width="8.109375" style="624" customWidth="1"/>
    <col min="9241" max="9241" width="10.44140625" style="624" customWidth="1"/>
    <col min="9242" max="9242" width="8.88671875" style="624"/>
    <col min="9243" max="9243" width="19.44140625" style="624" customWidth="1"/>
    <col min="9244" max="9244" width="16.44140625" style="624" bestFit="1" customWidth="1"/>
    <col min="9245" max="9472" width="8.88671875" style="624"/>
    <col min="9473" max="9473" width="7.44140625" style="624" customWidth="1"/>
    <col min="9474" max="9474" width="11.109375" style="624" customWidth="1"/>
    <col min="9475" max="9475" width="7" style="624" bestFit="1" customWidth="1"/>
    <col min="9476" max="9476" width="7.5546875" style="624" bestFit="1" customWidth="1"/>
    <col min="9477" max="9477" width="7.6640625" style="624" bestFit="1" customWidth="1"/>
    <col min="9478" max="9478" width="9.44140625" style="624" bestFit="1" customWidth="1"/>
    <col min="9479" max="9479" width="10" style="624" bestFit="1" customWidth="1"/>
    <col min="9480" max="9480" width="8.33203125" style="624" customWidth="1"/>
    <col min="9481" max="9481" width="7.109375" style="624" customWidth="1"/>
    <col min="9482" max="9482" width="10.6640625" style="624" customWidth="1"/>
    <col min="9483" max="9483" width="8.5546875" style="624" customWidth="1"/>
    <col min="9484" max="9485" width="8.88671875" style="624" bestFit="1" customWidth="1"/>
    <col min="9486" max="9486" width="9.44140625" style="624" customWidth="1"/>
    <col min="9487" max="9495" width="8.33203125" style="624" customWidth="1"/>
    <col min="9496" max="9496" width="8.109375" style="624" customWidth="1"/>
    <col min="9497" max="9497" width="10.44140625" style="624" customWidth="1"/>
    <col min="9498" max="9498" width="8.88671875" style="624"/>
    <col min="9499" max="9499" width="19.44140625" style="624" customWidth="1"/>
    <col min="9500" max="9500" width="16.44140625" style="624" bestFit="1" customWidth="1"/>
    <col min="9501" max="9728" width="8.88671875" style="624"/>
    <col min="9729" max="9729" width="7.44140625" style="624" customWidth="1"/>
    <col min="9730" max="9730" width="11.109375" style="624" customWidth="1"/>
    <col min="9731" max="9731" width="7" style="624" bestFit="1" customWidth="1"/>
    <col min="9732" max="9732" width="7.5546875" style="624" bestFit="1" customWidth="1"/>
    <col min="9733" max="9733" width="7.6640625" style="624" bestFit="1" customWidth="1"/>
    <col min="9734" max="9734" width="9.44140625" style="624" bestFit="1" customWidth="1"/>
    <col min="9735" max="9735" width="10" style="624" bestFit="1" customWidth="1"/>
    <col min="9736" max="9736" width="8.33203125" style="624" customWidth="1"/>
    <col min="9737" max="9737" width="7.109375" style="624" customWidth="1"/>
    <col min="9738" max="9738" width="10.6640625" style="624" customWidth="1"/>
    <col min="9739" max="9739" width="8.5546875" style="624" customWidth="1"/>
    <col min="9740" max="9741" width="8.88671875" style="624" bestFit="1" customWidth="1"/>
    <col min="9742" max="9742" width="9.44140625" style="624" customWidth="1"/>
    <col min="9743" max="9751" width="8.33203125" style="624" customWidth="1"/>
    <col min="9752" max="9752" width="8.109375" style="624" customWidth="1"/>
    <col min="9753" max="9753" width="10.44140625" style="624" customWidth="1"/>
    <col min="9754" max="9754" width="8.88671875" style="624"/>
    <col min="9755" max="9755" width="19.44140625" style="624" customWidth="1"/>
    <col min="9756" max="9756" width="16.44140625" style="624" bestFit="1" customWidth="1"/>
    <col min="9757" max="9984" width="8.88671875" style="624"/>
    <col min="9985" max="9985" width="7.44140625" style="624" customWidth="1"/>
    <col min="9986" max="9986" width="11.109375" style="624" customWidth="1"/>
    <col min="9987" max="9987" width="7" style="624" bestFit="1" customWidth="1"/>
    <col min="9988" max="9988" width="7.5546875" style="624" bestFit="1" customWidth="1"/>
    <col min="9989" max="9989" width="7.6640625" style="624" bestFit="1" customWidth="1"/>
    <col min="9990" max="9990" width="9.44140625" style="624" bestFit="1" customWidth="1"/>
    <col min="9991" max="9991" width="10" style="624" bestFit="1" customWidth="1"/>
    <col min="9992" max="9992" width="8.33203125" style="624" customWidth="1"/>
    <col min="9993" max="9993" width="7.109375" style="624" customWidth="1"/>
    <col min="9994" max="9994" width="10.6640625" style="624" customWidth="1"/>
    <col min="9995" max="9995" width="8.5546875" style="624" customWidth="1"/>
    <col min="9996" max="9997" width="8.88671875" style="624" bestFit="1" customWidth="1"/>
    <col min="9998" max="9998" width="9.44140625" style="624" customWidth="1"/>
    <col min="9999" max="10007" width="8.33203125" style="624" customWidth="1"/>
    <col min="10008" max="10008" width="8.109375" style="624" customWidth="1"/>
    <col min="10009" max="10009" width="10.44140625" style="624" customWidth="1"/>
    <col min="10010" max="10010" width="8.88671875" style="624"/>
    <col min="10011" max="10011" width="19.44140625" style="624" customWidth="1"/>
    <col min="10012" max="10012" width="16.44140625" style="624" bestFit="1" customWidth="1"/>
    <col min="10013" max="10240" width="8.88671875" style="624"/>
    <col min="10241" max="10241" width="7.44140625" style="624" customWidth="1"/>
    <col min="10242" max="10242" width="11.109375" style="624" customWidth="1"/>
    <col min="10243" max="10243" width="7" style="624" bestFit="1" customWidth="1"/>
    <col min="10244" max="10244" width="7.5546875" style="624" bestFit="1" customWidth="1"/>
    <col min="10245" max="10245" width="7.6640625" style="624" bestFit="1" customWidth="1"/>
    <col min="10246" max="10246" width="9.44140625" style="624" bestFit="1" customWidth="1"/>
    <col min="10247" max="10247" width="10" style="624" bestFit="1" customWidth="1"/>
    <col min="10248" max="10248" width="8.33203125" style="624" customWidth="1"/>
    <col min="10249" max="10249" width="7.109375" style="624" customWidth="1"/>
    <col min="10250" max="10250" width="10.6640625" style="624" customWidth="1"/>
    <col min="10251" max="10251" width="8.5546875" style="624" customWidth="1"/>
    <col min="10252" max="10253" width="8.88671875" style="624" bestFit="1" customWidth="1"/>
    <col min="10254" max="10254" width="9.44140625" style="624" customWidth="1"/>
    <col min="10255" max="10263" width="8.33203125" style="624" customWidth="1"/>
    <col min="10264" max="10264" width="8.109375" style="624" customWidth="1"/>
    <col min="10265" max="10265" width="10.44140625" style="624" customWidth="1"/>
    <col min="10266" max="10266" width="8.88671875" style="624"/>
    <col min="10267" max="10267" width="19.44140625" style="624" customWidth="1"/>
    <col min="10268" max="10268" width="16.44140625" style="624" bestFit="1" customWidth="1"/>
    <col min="10269" max="10496" width="8.88671875" style="624"/>
    <col min="10497" max="10497" width="7.44140625" style="624" customWidth="1"/>
    <col min="10498" max="10498" width="11.109375" style="624" customWidth="1"/>
    <col min="10499" max="10499" width="7" style="624" bestFit="1" customWidth="1"/>
    <col min="10500" max="10500" width="7.5546875" style="624" bestFit="1" customWidth="1"/>
    <col min="10501" max="10501" width="7.6640625" style="624" bestFit="1" customWidth="1"/>
    <col min="10502" max="10502" width="9.44140625" style="624" bestFit="1" customWidth="1"/>
    <col min="10503" max="10503" width="10" style="624" bestFit="1" customWidth="1"/>
    <col min="10504" max="10504" width="8.33203125" style="624" customWidth="1"/>
    <col min="10505" max="10505" width="7.109375" style="624" customWidth="1"/>
    <col min="10506" max="10506" width="10.6640625" style="624" customWidth="1"/>
    <col min="10507" max="10507" width="8.5546875" style="624" customWidth="1"/>
    <col min="10508" max="10509" width="8.88671875" style="624" bestFit="1" customWidth="1"/>
    <col min="10510" max="10510" width="9.44140625" style="624" customWidth="1"/>
    <col min="10511" max="10519" width="8.33203125" style="624" customWidth="1"/>
    <col min="10520" max="10520" width="8.109375" style="624" customWidth="1"/>
    <col min="10521" max="10521" width="10.44140625" style="624" customWidth="1"/>
    <col min="10522" max="10522" width="8.88671875" style="624"/>
    <col min="10523" max="10523" width="19.44140625" style="624" customWidth="1"/>
    <col min="10524" max="10524" width="16.44140625" style="624" bestFit="1" customWidth="1"/>
    <col min="10525" max="10752" width="8.88671875" style="624"/>
    <col min="10753" max="10753" width="7.44140625" style="624" customWidth="1"/>
    <col min="10754" max="10754" width="11.109375" style="624" customWidth="1"/>
    <col min="10755" max="10755" width="7" style="624" bestFit="1" customWidth="1"/>
    <col min="10756" max="10756" width="7.5546875" style="624" bestFit="1" customWidth="1"/>
    <col min="10757" max="10757" width="7.6640625" style="624" bestFit="1" customWidth="1"/>
    <col min="10758" max="10758" width="9.44140625" style="624" bestFit="1" customWidth="1"/>
    <col min="10759" max="10759" width="10" style="624" bestFit="1" customWidth="1"/>
    <col min="10760" max="10760" width="8.33203125" style="624" customWidth="1"/>
    <col min="10761" max="10761" width="7.109375" style="624" customWidth="1"/>
    <col min="10762" max="10762" width="10.6640625" style="624" customWidth="1"/>
    <col min="10763" max="10763" width="8.5546875" style="624" customWidth="1"/>
    <col min="10764" max="10765" width="8.88671875" style="624" bestFit="1" customWidth="1"/>
    <col min="10766" max="10766" width="9.44140625" style="624" customWidth="1"/>
    <col min="10767" max="10775" width="8.33203125" style="624" customWidth="1"/>
    <col min="10776" max="10776" width="8.109375" style="624" customWidth="1"/>
    <col min="10777" max="10777" width="10.44140625" style="624" customWidth="1"/>
    <col min="10778" max="10778" width="8.88671875" style="624"/>
    <col min="10779" max="10779" width="19.44140625" style="624" customWidth="1"/>
    <col min="10780" max="10780" width="16.44140625" style="624" bestFit="1" customWidth="1"/>
    <col min="10781" max="11008" width="8.88671875" style="624"/>
    <col min="11009" max="11009" width="7.44140625" style="624" customWidth="1"/>
    <col min="11010" max="11010" width="11.109375" style="624" customWidth="1"/>
    <col min="11011" max="11011" width="7" style="624" bestFit="1" customWidth="1"/>
    <col min="11012" max="11012" width="7.5546875" style="624" bestFit="1" customWidth="1"/>
    <col min="11013" max="11013" width="7.6640625" style="624" bestFit="1" customWidth="1"/>
    <col min="11014" max="11014" width="9.44140625" style="624" bestFit="1" customWidth="1"/>
    <col min="11015" max="11015" width="10" style="624" bestFit="1" customWidth="1"/>
    <col min="11016" max="11016" width="8.33203125" style="624" customWidth="1"/>
    <col min="11017" max="11017" width="7.109375" style="624" customWidth="1"/>
    <col min="11018" max="11018" width="10.6640625" style="624" customWidth="1"/>
    <col min="11019" max="11019" width="8.5546875" style="624" customWidth="1"/>
    <col min="11020" max="11021" width="8.88671875" style="624" bestFit="1" customWidth="1"/>
    <col min="11022" max="11022" width="9.44140625" style="624" customWidth="1"/>
    <col min="11023" max="11031" width="8.33203125" style="624" customWidth="1"/>
    <col min="11032" max="11032" width="8.109375" style="624" customWidth="1"/>
    <col min="11033" max="11033" width="10.44140625" style="624" customWidth="1"/>
    <col min="11034" max="11034" width="8.88671875" style="624"/>
    <col min="11035" max="11035" width="19.44140625" style="624" customWidth="1"/>
    <col min="11036" max="11036" width="16.44140625" style="624" bestFit="1" customWidth="1"/>
    <col min="11037" max="11264" width="8.88671875" style="624"/>
    <col min="11265" max="11265" width="7.44140625" style="624" customWidth="1"/>
    <col min="11266" max="11266" width="11.109375" style="624" customWidth="1"/>
    <col min="11267" max="11267" width="7" style="624" bestFit="1" customWidth="1"/>
    <col min="11268" max="11268" width="7.5546875" style="624" bestFit="1" customWidth="1"/>
    <col min="11269" max="11269" width="7.6640625" style="624" bestFit="1" customWidth="1"/>
    <col min="11270" max="11270" width="9.44140625" style="624" bestFit="1" customWidth="1"/>
    <col min="11271" max="11271" width="10" style="624" bestFit="1" customWidth="1"/>
    <col min="11272" max="11272" width="8.33203125" style="624" customWidth="1"/>
    <col min="11273" max="11273" width="7.109375" style="624" customWidth="1"/>
    <col min="11274" max="11274" width="10.6640625" style="624" customWidth="1"/>
    <col min="11275" max="11275" width="8.5546875" style="624" customWidth="1"/>
    <col min="11276" max="11277" width="8.88671875" style="624" bestFit="1" customWidth="1"/>
    <col min="11278" max="11278" width="9.44140625" style="624" customWidth="1"/>
    <col min="11279" max="11287" width="8.33203125" style="624" customWidth="1"/>
    <col min="11288" max="11288" width="8.109375" style="624" customWidth="1"/>
    <col min="11289" max="11289" width="10.44140625" style="624" customWidth="1"/>
    <col min="11290" max="11290" width="8.88671875" style="624"/>
    <col min="11291" max="11291" width="19.44140625" style="624" customWidth="1"/>
    <col min="11292" max="11292" width="16.44140625" style="624" bestFit="1" customWidth="1"/>
    <col min="11293" max="11520" width="8.88671875" style="624"/>
    <col min="11521" max="11521" width="7.44140625" style="624" customWidth="1"/>
    <col min="11522" max="11522" width="11.109375" style="624" customWidth="1"/>
    <col min="11523" max="11523" width="7" style="624" bestFit="1" customWidth="1"/>
    <col min="11524" max="11524" width="7.5546875" style="624" bestFit="1" customWidth="1"/>
    <col min="11525" max="11525" width="7.6640625" style="624" bestFit="1" customWidth="1"/>
    <col min="11526" max="11526" width="9.44140625" style="624" bestFit="1" customWidth="1"/>
    <col min="11527" max="11527" width="10" style="624" bestFit="1" customWidth="1"/>
    <col min="11528" max="11528" width="8.33203125" style="624" customWidth="1"/>
    <col min="11529" max="11529" width="7.109375" style="624" customWidth="1"/>
    <col min="11530" max="11530" width="10.6640625" style="624" customWidth="1"/>
    <col min="11531" max="11531" width="8.5546875" style="624" customWidth="1"/>
    <col min="11532" max="11533" width="8.88671875" style="624" bestFit="1" customWidth="1"/>
    <col min="11534" max="11534" width="9.44140625" style="624" customWidth="1"/>
    <col min="11535" max="11543" width="8.33203125" style="624" customWidth="1"/>
    <col min="11544" max="11544" width="8.109375" style="624" customWidth="1"/>
    <col min="11545" max="11545" width="10.44140625" style="624" customWidth="1"/>
    <col min="11546" max="11546" width="8.88671875" style="624"/>
    <col min="11547" max="11547" width="19.44140625" style="624" customWidth="1"/>
    <col min="11548" max="11548" width="16.44140625" style="624" bestFit="1" customWidth="1"/>
    <col min="11549" max="11776" width="8.88671875" style="624"/>
    <col min="11777" max="11777" width="7.44140625" style="624" customWidth="1"/>
    <col min="11778" max="11778" width="11.109375" style="624" customWidth="1"/>
    <col min="11779" max="11779" width="7" style="624" bestFit="1" customWidth="1"/>
    <col min="11780" max="11780" width="7.5546875" style="624" bestFit="1" customWidth="1"/>
    <col min="11781" max="11781" width="7.6640625" style="624" bestFit="1" customWidth="1"/>
    <col min="11782" max="11782" width="9.44140625" style="624" bestFit="1" customWidth="1"/>
    <col min="11783" max="11783" width="10" style="624" bestFit="1" customWidth="1"/>
    <col min="11784" max="11784" width="8.33203125" style="624" customWidth="1"/>
    <col min="11785" max="11785" width="7.109375" style="624" customWidth="1"/>
    <col min="11786" max="11786" width="10.6640625" style="624" customWidth="1"/>
    <col min="11787" max="11787" width="8.5546875" style="624" customWidth="1"/>
    <col min="11788" max="11789" width="8.88671875" style="624" bestFit="1" customWidth="1"/>
    <col min="11790" max="11790" width="9.44140625" style="624" customWidth="1"/>
    <col min="11791" max="11799" width="8.33203125" style="624" customWidth="1"/>
    <col min="11800" max="11800" width="8.109375" style="624" customWidth="1"/>
    <col min="11801" max="11801" width="10.44140625" style="624" customWidth="1"/>
    <col min="11802" max="11802" width="8.88671875" style="624"/>
    <col min="11803" max="11803" width="19.44140625" style="624" customWidth="1"/>
    <col min="11804" max="11804" width="16.44140625" style="624" bestFit="1" customWidth="1"/>
    <col min="11805" max="12032" width="8.88671875" style="624"/>
    <col min="12033" max="12033" width="7.44140625" style="624" customWidth="1"/>
    <col min="12034" max="12034" width="11.109375" style="624" customWidth="1"/>
    <col min="12035" max="12035" width="7" style="624" bestFit="1" customWidth="1"/>
    <col min="12036" max="12036" width="7.5546875" style="624" bestFit="1" customWidth="1"/>
    <col min="12037" max="12037" width="7.6640625" style="624" bestFit="1" customWidth="1"/>
    <col min="12038" max="12038" width="9.44140625" style="624" bestFit="1" customWidth="1"/>
    <col min="12039" max="12039" width="10" style="624" bestFit="1" customWidth="1"/>
    <col min="12040" max="12040" width="8.33203125" style="624" customWidth="1"/>
    <col min="12041" max="12041" width="7.109375" style="624" customWidth="1"/>
    <col min="12042" max="12042" width="10.6640625" style="624" customWidth="1"/>
    <col min="12043" max="12043" width="8.5546875" style="624" customWidth="1"/>
    <col min="12044" max="12045" width="8.88671875" style="624" bestFit="1" customWidth="1"/>
    <col min="12046" max="12046" width="9.44140625" style="624" customWidth="1"/>
    <col min="12047" max="12055" width="8.33203125" style="624" customWidth="1"/>
    <col min="12056" max="12056" width="8.109375" style="624" customWidth="1"/>
    <col min="12057" max="12057" width="10.44140625" style="624" customWidth="1"/>
    <col min="12058" max="12058" width="8.88671875" style="624"/>
    <col min="12059" max="12059" width="19.44140625" style="624" customWidth="1"/>
    <col min="12060" max="12060" width="16.44140625" style="624" bestFit="1" customWidth="1"/>
    <col min="12061" max="12288" width="8.88671875" style="624"/>
    <col min="12289" max="12289" width="7.44140625" style="624" customWidth="1"/>
    <col min="12290" max="12290" width="11.109375" style="624" customWidth="1"/>
    <col min="12291" max="12291" width="7" style="624" bestFit="1" customWidth="1"/>
    <col min="12292" max="12292" width="7.5546875" style="624" bestFit="1" customWidth="1"/>
    <col min="12293" max="12293" width="7.6640625" style="624" bestFit="1" customWidth="1"/>
    <col min="12294" max="12294" width="9.44140625" style="624" bestFit="1" customWidth="1"/>
    <col min="12295" max="12295" width="10" style="624" bestFit="1" customWidth="1"/>
    <col min="12296" max="12296" width="8.33203125" style="624" customWidth="1"/>
    <col min="12297" max="12297" width="7.109375" style="624" customWidth="1"/>
    <col min="12298" max="12298" width="10.6640625" style="624" customWidth="1"/>
    <col min="12299" max="12299" width="8.5546875" style="624" customWidth="1"/>
    <col min="12300" max="12301" width="8.88671875" style="624" bestFit="1" customWidth="1"/>
    <col min="12302" max="12302" width="9.44140625" style="624" customWidth="1"/>
    <col min="12303" max="12311" width="8.33203125" style="624" customWidth="1"/>
    <col min="12312" max="12312" width="8.109375" style="624" customWidth="1"/>
    <col min="12313" max="12313" width="10.44140625" style="624" customWidth="1"/>
    <col min="12314" max="12314" width="8.88671875" style="624"/>
    <col min="12315" max="12315" width="19.44140625" style="624" customWidth="1"/>
    <col min="12316" max="12316" width="16.44140625" style="624" bestFit="1" customWidth="1"/>
    <col min="12317" max="12544" width="8.88671875" style="624"/>
    <col min="12545" max="12545" width="7.44140625" style="624" customWidth="1"/>
    <col min="12546" max="12546" width="11.109375" style="624" customWidth="1"/>
    <col min="12547" max="12547" width="7" style="624" bestFit="1" customWidth="1"/>
    <col min="12548" max="12548" width="7.5546875" style="624" bestFit="1" customWidth="1"/>
    <col min="12549" max="12549" width="7.6640625" style="624" bestFit="1" customWidth="1"/>
    <col min="12550" max="12550" width="9.44140625" style="624" bestFit="1" customWidth="1"/>
    <col min="12551" max="12551" width="10" style="624" bestFit="1" customWidth="1"/>
    <col min="12552" max="12552" width="8.33203125" style="624" customWidth="1"/>
    <col min="12553" max="12553" width="7.109375" style="624" customWidth="1"/>
    <col min="12554" max="12554" width="10.6640625" style="624" customWidth="1"/>
    <col min="12555" max="12555" width="8.5546875" style="624" customWidth="1"/>
    <col min="12556" max="12557" width="8.88671875" style="624" bestFit="1" customWidth="1"/>
    <col min="12558" max="12558" width="9.44140625" style="624" customWidth="1"/>
    <col min="12559" max="12567" width="8.33203125" style="624" customWidth="1"/>
    <col min="12568" max="12568" width="8.109375" style="624" customWidth="1"/>
    <col min="12569" max="12569" width="10.44140625" style="624" customWidth="1"/>
    <col min="12570" max="12570" width="8.88671875" style="624"/>
    <col min="12571" max="12571" width="19.44140625" style="624" customWidth="1"/>
    <col min="12572" max="12572" width="16.44140625" style="624" bestFit="1" customWidth="1"/>
    <col min="12573" max="12800" width="8.88671875" style="624"/>
    <col min="12801" max="12801" width="7.44140625" style="624" customWidth="1"/>
    <col min="12802" max="12802" width="11.109375" style="624" customWidth="1"/>
    <col min="12803" max="12803" width="7" style="624" bestFit="1" customWidth="1"/>
    <col min="12804" max="12804" width="7.5546875" style="624" bestFit="1" customWidth="1"/>
    <col min="12805" max="12805" width="7.6640625" style="624" bestFit="1" customWidth="1"/>
    <col min="12806" max="12806" width="9.44140625" style="624" bestFit="1" customWidth="1"/>
    <col min="12807" max="12807" width="10" style="624" bestFit="1" customWidth="1"/>
    <col min="12808" max="12808" width="8.33203125" style="624" customWidth="1"/>
    <col min="12809" max="12809" width="7.109375" style="624" customWidth="1"/>
    <col min="12810" max="12810" width="10.6640625" style="624" customWidth="1"/>
    <col min="12811" max="12811" width="8.5546875" style="624" customWidth="1"/>
    <col min="12812" max="12813" width="8.88671875" style="624" bestFit="1" customWidth="1"/>
    <col min="12814" max="12814" width="9.44140625" style="624" customWidth="1"/>
    <col min="12815" max="12823" width="8.33203125" style="624" customWidth="1"/>
    <col min="12824" max="12824" width="8.109375" style="624" customWidth="1"/>
    <col min="12825" max="12825" width="10.44140625" style="624" customWidth="1"/>
    <col min="12826" max="12826" width="8.88671875" style="624"/>
    <col min="12827" max="12827" width="19.44140625" style="624" customWidth="1"/>
    <col min="12828" max="12828" width="16.44140625" style="624" bestFit="1" customWidth="1"/>
    <col min="12829" max="13056" width="8.88671875" style="624"/>
    <col min="13057" max="13057" width="7.44140625" style="624" customWidth="1"/>
    <col min="13058" max="13058" width="11.109375" style="624" customWidth="1"/>
    <col min="13059" max="13059" width="7" style="624" bestFit="1" customWidth="1"/>
    <col min="13060" max="13060" width="7.5546875" style="624" bestFit="1" customWidth="1"/>
    <col min="13061" max="13061" width="7.6640625" style="624" bestFit="1" customWidth="1"/>
    <col min="13062" max="13062" width="9.44140625" style="624" bestFit="1" customWidth="1"/>
    <col min="13063" max="13063" width="10" style="624" bestFit="1" customWidth="1"/>
    <col min="13064" max="13064" width="8.33203125" style="624" customWidth="1"/>
    <col min="13065" max="13065" width="7.109375" style="624" customWidth="1"/>
    <col min="13066" max="13066" width="10.6640625" style="624" customWidth="1"/>
    <col min="13067" max="13067" width="8.5546875" style="624" customWidth="1"/>
    <col min="13068" max="13069" width="8.88671875" style="624" bestFit="1" customWidth="1"/>
    <col min="13070" max="13070" width="9.44140625" style="624" customWidth="1"/>
    <col min="13071" max="13079" width="8.33203125" style="624" customWidth="1"/>
    <col min="13080" max="13080" width="8.109375" style="624" customWidth="1"/>
    <col min="13081" max="13081" width="10.44140625" style="624" customWidth="1"/>
    <col min="13082" max="13082" width="8.88671875" style="624"/>
    <col min="13083" max="13083" width="19.44140625" style="624" customWidth="1"/>
    <col min="13084" max="13084" width="16.44140625" style="624" bestFit="1" customWidth="1"/>
    <col min="13085" max="13312" width="8.88671875" style="624"/>
    <col min="13313" max="13313" width="7.44140625" style="624" customWidth="1"/>
    <col min="13314" max="13314" width="11.109375" style="624" customWidth="1"/>
    <col min="13315" max="13315" width="7" style="624" bestFit="1" customWidth="1"/>
    <col min="13316" max="13316" width="7.5546875" style="624" bestFit="1" customWidth="1"/>
    <col min="13317" max="13317" width="7.6640625" style="624" bestFit="1" customWidth="1"/>
    <col min="13318" max="13318" width="9.44140625" style="624" bestFit="1" customWidth="1"/>
    <col min="13319" max="13319" width="10" style="624" bestFit="1" customWidth="1"/>
    <col min="13320" max="13320" width="8.33203125" style="624" customWidth="1"/>
    <col min="13321" max="13321" width="7.109375" style="624" customWidth="1"/>
    <col min="13322" max="13322" width="10.6640625" style="624" customWidth="1"/>
    <col min="13323" max="13323" width="8.5546875" style="624" customWidth="1"/>
    <col min="13324" max="13325" width="8.88671875" style="624" bestFit="1" customWidth="1"/>
    <col min="13326" max="13326" width="9.44140625" style="624" customWidth="1"/>
    <col min="13327" max="13335" width="8.33203125" style="624" customWidth="1"/>
    <col min="13336" max="13336" width="8.109375" style="624" customWidth="1"/>
    <col min="13337" max="13337" width="10.44140625" style="624" customWidth="1"/>
    <col min="13338" max="13338" width="8.88671875" style="624"/>
    <col min="13339" max="13339" width="19.44140625" style="624" customWidth="1"/>
    <col min="13340" max="13340" width="16.44140625" style="624" bestFit="1" customWidth="1"/>
    <col min="13341" max="13568" width="8.88671875" style="624"/>
    <col min="13569" max="13569" width="7.44140625" style="624" customWidth="1"/>
    <col min="13570" max="13570" width="11.109375" style="624" customWidth="1"/>
    <col min="13571" max="13571" width="7" style="624" bestFit="1" customWidth="1"/>
    <col min="13572" max="13572" width="7.5546875" style="624" bestFit="1" customWidth="1"/>
    <col min="13573" max="13573" width="7.6640625" style="624" bestFit="1" customWidth="1"/>
    <col min="13574" max="13574" width="9.44140625" style="624" bestFit="1" customWidth="1"/>
    <col min="13575" max="13575" width="10" style="624" bestFit="1" customWidth="1"/>
    <col min="13576" max="13576" width="8.33203125" style="624" customWidth="1"/>
    <col min="13577" max="13577" width="7.109375" style="624" customWidth="1"/>
    <col min="13578" max="13578" width="10.6640625" style="624" customWidth="1"/>
    <col min="13579" max="13579" width="8.5546875" style="624" customWidth="1"/>
    <col min="13580" max="13581" width="8.88671875" style="624" bestFit="1" customWidth="1"/>
    <col min="13582" max="13582" width="9.44140625" style="624" customWidth="1"/>
    <col min="13583" max="13591" width="8.33203125" style="624" customWidth="1"/>
    <col min="13592" max="13592" width="8.109375" style="624" customWidth="1"/>
    <col min="13593" max="13593" width="10.44140625" style="624" customWidth="1"/>
    <col min="13594" max="13594" width="8.88671875" style="624"/>
    <col min="13595" max="13595" width="19.44140625" style="624" customWidth="1"/>
    <col min="13596" max="13596" width="16.44140625" style="624" bestFit="1" customWidth="1"/>
    <col min="13597" max="13824" width="8.88671875" style="624"/>
    <col min="13825" max="13825" width="7.44140625" style="624" customWidth="1"/>
    <col min="13826" max="13826" width="11.109375" style="624" customWidth="1"/>
    <col min="13827" max="13827" width="7" style="624" bestFit="1" customWidth="1"/>
    <col min="13828" max="13828" width="7.5546875" style="624" bestFit="1" customWidth="1"/>
    <col min="13829" max="13829" width="7.6640625" style="624" bestFit="1" customWidth="1"/>
    <col min="13830" max="13830" width="9.44140625" style="624" bestFit="1" customWidth="1"/>
    <col min="13831" max="13831" width="10" style="624" bestFit="1" customWidth="1"/>
    <col min="13832" max="13832" width="8.33203125" style="624" customWidth="1"/>
    <col min="13833" max="13833" width="7.109375" style="624" customWidth="1"/>
    <col min="13834" max="13834" width="10.6640625" style="624" customWidth="1"/>
    <col min="13835" max="13835" width="8.5546875" style="624" customWidth="1"/>
    <col min="13836" max="13837" width="8.88671875" style="624" bestFit="1" customWidth="1"/>
    <col min="13838" max="13838" width="9.44140625" style="624" customWidth="1"/>
    <col min="13839" max="13847" width="8.33203125" style="624" customWidth="1"/>
    <col min="13848" max="13848" width="8.109375" style="624" customWidth="1"/>
    <col min="13849" max="13849" width="10.44140625" style="624" customWidth="1"/>
    <col min="13850" max="13850" width="8.88671875" style="624"/>
    <col min="13851" max="13851" width="19.44140625" style="624" customWidth="1"/>
    <col min="13852" max="13852" width="16.44140625" style="624" bestFit="1" customWidth="1"/>
    <col min="13853" max="14080" width="8.88671875" style="624"/>
    <col min="14081" max="14081" width="7.44140625" style="624" customWidth="1"/>
    <col min="14082" max="14082" width="11.109375" style="624" customWidth="1"/>
    <col min="14083" max="14083" width="7" style="624" bestFit="1" customWidth="1"/>
    <col min="14084" max="14084" width="7.5546875" style="624" bestFit="1" customWidth="1"/>
    <col min="14085" max="14085" width="7.6640625" style="624" bestFit="1" customWidth="1"/>
    <col min="14086" max="14086" width="9.44140625" style="624" bestFit="1" customWidth="1"/>
    <col min="14087" max="14087" width="10" style="624" bestFit="1" customWidth="1"/>
    <col min="14088" max="14088" width="8.33203125" style="624" customWidth="1"/>
    <col min="14089" max="14089" width="7.109375" style="624" customWidth="1"/>
    <col min="14090" max="14090" width="10.6640625" style="624" customWidth="1"/>
    <col min="14091" max="14091" width="8.5546875" style="624" customWidth="1"/>
    <col min="14092" max="14093" width="8.88671875" style="624" bestFit="1" customWidth="1"/>
    <col min="14094" max="14094" width="9.44140625" style="624" customWidth="1"/>
    <col min="14095" max="14103" width="8.33203125" style="624" customWidth="1"/>
    <col min="14104" max="14104" width="8.109375" style="624" customWidth="1"/>
    <col min="14105" max="14105" width="10.44140625" style="624" customWidth="1"/>
    <col min="14106" max="14106" width="8.88671875" style="624"/>
    <col min="14107" max="14107" width="19.44140625" style="624" customWidth="1"/>
    <col min="14108" max="14108" width="16.44140625" style="624" bestFit="1" customWidth="1"/>
    <col min="14109" max="14336" width="8.88671875" style="624"/>
    <col min="14337" max="14337" width="7.44140625" style="624" customWidth="1"/>
    <col min="14338" max="14338" width="11.109375" style="624" customWidth="1"/>
    <col min="14339" max="14339" width="7" style="624" bestFit="1" customWidth="1"/>
    <col min="14340" max="14340" width="7.5546875" style="624" bestFit="1" customWidth="1"/>
    <col min="14341" max="14341" width="7.6640625" style="624" bestFit="1" customWidth="1"/>
    <col min="14342" max="14342" width="9.44140625" style="624" bestFit="1" customWidth="1"/>
    <col min="14343" max="14343" width="10" style="624" bestFit="1" customWidth="1"/>
    <col min="14344" max="14344" width="8.33203125" style="624" customWidth="1"/>
    <col min="14345" max="14345" width="7.109375" style="624" customWidth="1"/>
    <col min="14346" max="14346" width="10.6640625" style="624" customWidth="1"/>
    <col min="14347" max="14347" width="8.5546875" style="624" customWidth="1"/>
    <col min="14348" max="14349" width="8.88671875" style="624" bestFit="1" customWidth="1"/>
    <col min="14350" max="14350" width="9.44140625" style="624" customWidth="1"/>
    <col min="14351" max="14359" width="8.33203125" style="624" customWidth="1"/>
    <col min="14360" max="14360" width="8.109375" style="624" customWidth="1"/>
    <col min="14361" max="14361" width="10.44140625" style="624" customWidth="1"/>
    <col min="14362" max="14362" width="8.88671875" style="624"/>
    <col min="14363" max="14363" width="19.44140625" style="624" customWidth="1"/>
    <col min="14364" max="14364" width="16.44140625" style="624" bestFit="1" customWidth="1"/>
    <col min="14365" max="14592" width="8.88671875" style="624"/>
    <col min="14593" max="14593" width="7.44140625" style="624" customWidth="1"/>
    <col min="14594" max="14594" width="11.109375" style="624" customWidth="1"/>
    <col min="14595" max="14595" width="7" style="624" bestFit="1" customWidth="1"/>
    <col min="14596" max="14596" width="7.5546875" style="624" bestFit="1" customWidth="1"/>
    <col min="14597" max="14597" width="7.6640625" style="624" bestFit="1" customWidth="1"/>
    <col min="14598" max="14598" width="9.44140625" style="624" bestFit="1" customWidth="1"/>
    <col min="14599" max="14599" width="10" style="624" bestFit="1" customWidth="1"/>
    <col min="14600" max="14600" width="8.33203125" style="624" customWidth="1"/>
    <col min="14601" max="14601" width="7.109375" style="624" customWidth="1"/>
    <col min="14602" max="14602" width="10.6640625" style="624" customWidth="1"/>
    <col min="14603" max="14603" width="8.5546875" style="624" customWidth="1"/>
    <col min="14604" max="14605" width="8.88671875" style="624" bestFit="1" customWidth="1"/>
    <col min="14606" max="14606" width="9.44140625" style="624" customWidth="1"/>
    <col min="14607" max="14615" width="8.33203125" style="624" customWidth="1"/>
    <col min="14616" max="14616" width="8.109375" style="624" customWidth="1"/>
    <col min="14617" max="14617" width="10.44140625" style="624" customWidth="1"/>
    <col min="14618" max="14618" width="8.88671875" style="624"/>
    <col min="14619" max="14619" width="19.44140625" style="624" customWidth="1"/>
    <col min="14620" max="14620" width="16.44140625" style="624" bestFit="1" customWidth="1"/>
    <col min="14621" max="14848" width="8.88671875" style="624"/>
    <col min="14849" max="14849" width="7.44140625" style="624" customWidth="1"/>
    <col min="14850" max="14850" width="11.109375" style="624" customWidth="1"/>
    <col min="14851" max="14851" width="7" style="624" bestFit="1" customWidth="1"/>
    <col min="14852" max="14852" width="7.5546875" style="624" bestFit="1" customWidth="1"/>
    <col min="14853" max="14853" width="7.6640625" style="624" bestFit="1" customWidth="1"/>
    <col min="14854" max="14854" width="9.44140625" style="624" bestFit="1" customWidth="1"/>
    <col min="14855" max="14855" width="10" style="624" bestFit="1" customWidth="1"/>
    <col min="14856" max="14856" width="8.33203125" style="624" customWidth="1"/>
    <col min="14857" max="14857" width="7.109375" style="624" customWidth="1"/>
    <col min="14858" max="14858" width="10.6640625" style="624" customWidth="1"/>
    <col min="14859" max="14859" width="8.5546875" style="624" customWidth="1"/>
    <col min="14860" max="14861" width="8.88671875" style="624" bestFit="1" customWidth="1"/>
    <col min="14862" max="14862" width="9.44140625" style="624" customWidth="1"/>
    <col min="14863" max="14871" width="8.33203125" style="624" customWidth="1"/>
    <col min="14872" max="14872" width="8.109375" style="624" customWidth="1"/>
    <col min="14873" max="14873" width="10.44140625" style="624" customWidth="1"/>
    <col min="14874" max="14874" width="8.88671875" style="624"/>
    <col min="14875" max="14875" width="19.44140625" style="624" customWidth="1"/>
    <col min="14876" max="14876" width="16.44140625" style="624" bestFit="1" customWidth="1"/>
    <col min="14877" max="15104" width="8.88671875" style="624"/>
    <col min="15105" max="15105" width="7.44140625" style="624" customWidth="1"/>
    <col min="15106" max="15106" width="11.109375" style="624" customWidth="1"/>
    <col min="15107" max="15107" width="7" style="624" bestFit="1" customWidth="1"/>
    <col min="15108" max="15108" width="7.5546875" style="624" bestFit="1" customWidth="1"/>
    <col min="15109" max="15109" width="7.6640625" style="624" bestFit="1" customWidth="1"/>
    <col min="15110" max="15110" width="9.44140625" style="624" bestFit="1" customWidth="1"/>
    <col min="15111" max="15111" width="10" style="624" bestFit="1" customWidth="1"/>
    <col min="15112" max="15112" width="8.33203125" style="624" customWidth="1"/>
    <col min="15113" max="15113" width="7.109375" style="624" customWidth="1"/>
    <col min="15114" max="15114" width="10.6640625" style="624" customWidth="1"/>
    <col min="15115" max="15115" width="8.5546875" style="624" customWidth="1"/>
    <col min="15116" max="15117" width="8.88671875" style="624" bestFit="1" customWidth="1"/>
    <col min="15118" max="15118" width="9.44140625" style="624" customWidth="1"/>
    <col min="15119" max="15127" width="8.33203125" style="624" customWidth="1"/>
    <col min="15128" max="15128" width="8.109375" style="624" customWidth="1"/>
    <col min="15129" max="15129" width="10.44140625" style="624" customWidth="1"/>
    <col min="15130" max="15130" width="8.88671875" style="624"/>
    <col min="15131" max="15131" width="19.44140625" style="624" customWidth="1"/>
    <col min="15132" max="15132" width="16.44140625" style="624" bestFit="1" customWidth="1"/>
    <col min="15133" max="15360" width="8.88671875" style="624"/>
    <col min="15361" max="15361" width="7.44140625" style="624" customWidth="1"/>
    <col min="15362" max="15362" width="11.109375" style="624" customWidth="1"/>
    <col min="15363" max="15363" width="7" style="624" bestFit="1" customWidth="1"/>
    <col min="15364" max="15364" width="7.5546875" style="624" bestFit="1" customWidth="1"/>
    <col min="15365" max="15365" width="7.6640625" style="624" bestFit="1" customWidth="1"/>
    <col min="15366" max="15366" width="9.44140625" style="624" bestFit="1" customWidth="1"/>
    <col min="15367" max="15367" width="10" style="624" bestFit="1" customWidth="1"/>
    <col min="15368" max="15368" width="8.33203125" style="624" customWidth="1"/>
    <col min="15369" max="15369" width="7.109375" style="624" customWidth="1"/>
    <col min="15370" max="15370" width="10.6640625" style="624" customWidth="1"/>
    <col min="15371" max="15371" width="8.5546875" style="624" customWidth="1"/>
    <col min="15372" max="15373" width="8.88671875" style="624" bestFit="1" customWidth="1"/>
    <col min="15374" max="15374" width="9.44140625" style="624" customWidth="1"/>
    <col min="15375" max="15383" width="8.33203125" style="624" customWidth="1"/>
    <col min="15384" max="15384" width="8.109375" style="624" customWidth="1"/>
    <col min="15385" max="15385" width="10.44140625" style="624" customWidth="1"/>
    <col min="15386" max="15386" width="8.88671875" style="624"/>
    <col min="15387" max="15387" width="19.44140625" style="624" customWidth="1"/>
    <col min="15388" max="15388" width="16.44140625" style="624" bestFit="1" customWidth="1"/>
    <col min="15389" max="15616" width="8.88671875" style="624"/>
    <col min="15617" max="15617" width="7.44140625" style="624" customWidth="1"/>
    <col min="15618" max="15618" width="11.109375" style="624" customWidth="1"/>
    <col min="15619" max="15619" width="7" style="624" bestFit="1" customWidth="1"/>
    <col min="15620" max="15620" width="7.5546875" style="624" bestFit="1" customWidth="1"/>
    <col min="15621" max="15621" width="7.6640625" style="624" bestFit="1" customWidth="1"/>
    <col min="15622" max="15622" width="9.44140625" style="624" bestFit="1" customWidth="1"/>
    <col min="15623" max="15623" width="10" style="624" bestFit="1" customWidth="1"/>
    <col min="15624" max="15624" width="8.33203125" style="624" customWidth="1"/>
    <col min="15625" max="15625" width="7.109375" style="624" customWidth="1"/>
    <col min="15626" max="15626" width="10.6640625" style="624" customWidth="1"/>
    <col min="15627" max="15627" width="8.5546875" style="624" customWidth="1"/>
    <col min="15628" max="15629" width="8.88671875" style="624" bestFit="1" customWidth="1"/>
    <col min="15630" max="15630" width="9.44140625" style="624" customWidth="1"/>
    <col min="15631" max="15639" width="8.33203125" style="624" customWidth="1"/>
    <col min="15640" max="15640" width="8.109375" style="624" customWidth="1"/>
    <col min="15641" max="15641" width="10.44140625" style="624" customWidth="1"/>
    <col min="15642" max="15642" width="8.88671875" style="624"/>
    <col min="15643" max="15643" width="19.44140625" style="624" customWidth="1"/>
    <col min="15644" max="15644" width="16.44140625" style="624" bestFit="1" customWidth="1"/>
    <col min="15645" max="15872" width="8.88671875" style="624"/>
    <col min="15873" max="15873" width="7.44140625" style="624" customWidth="1"/>
    <col min="15874" max="15874" width="11.109375" style="624" customWidth="1"/>
    <col min="15875" max="15875" width="7" style="624" bestFit="1" customWidth="1"/>
    <col min="15876" max="15876" width="7.5546875" style="624" bestFit="1" customWidth="1"/>
    <col min="15877" max="15877" width="7.6640625" style="624" bestFit="1" customWidth="1"/>
    <col min="15878" max="15878" width="9.44140625" style="624" bestFit="1" customWidth="1"/>
    <col min="15879" max="15879" width="10" style="624" bestFit="1" customWidth="1"/>
    <col min="15880" max="15880" width="8.33203125" style="624" customWidth="1"/>
    <col min="15881" max="15881" width="7.109375" style="624" customWidth="1"/>
    <col min="15882" max="15882" width="10.6640625" style="624" customWidth="1"/>
    <col min="15883" max="15883" width="8.5546875" style="624" customWidth="1"/>
    <col min="15884" max="15885" width="8.88671875" style="624" bestFit="1" customWidth="1"/>
    <col min="15886" max="15886" width="9.44140625" style="624" customWidth="1"/>
    <col min="15887" max="15895" width="8.33203125" style="624" customWidth="1"/>
    <col min="15896" max="15896" width="8.109375" style="624" customWidth="1"/>
    <col min="15897" max="15897" width="10.44140625" style="624" customWidth="1"/>
    <col min="15898" max="15898" width="8.88671875" style="624"/>
    <col min="15899" max="15899" width="19.44140625" style="624" customWidth="1"/>
    <col min="15900" max="15900" width="16.44140625" style="624" bestFit="1" customWidth="1"/>
    <col min="15901" max="16128" width="8.88671875" style="624"/>
    <col min="16129" max="16129" width="7.44140625" style="624" customWidth="1"/>
    <col min="16130" max="16130" width="11.109375" style="624" customWidth="1"/>
    <col min="16131" max="16131" width="7" style="624" bestFit="1" customWidth="1"/>
    <col min="16132" max="16132" width="7.5546875" style="624" bestFit="1" customWidth="1"/>
    <col min="16133" max="16133" width="7.6640625" style="624" bestFit="1" customWidth="1"/>
    <col min="16134" max="16134" width="9.44140625" style="624" bestFit="1" customWidth="1"/>
    <col min="16135" max="16135" width="10" style="624" bestFit="1" customWidth="1"/>
    <col min="16136" max="16136" width="8.33203125" style="624" customWidth="1"/>
    <col min="16137" max="16137" width="7.109375" style="624" customWidth="1"/>
    <col min="16138" max="16138" width="10.6640625" style="624" customWidth="1"/>
    <col min="16139" max="16139" width="8.5546875" style="624" customWidth="1"/>
    <col min="16140" max="16141" width="8.88671875" style="624" bestFit="1" customWidth="1"/>
    <col min="16142" max="16142" width="9.44140625" style="624" customWidth="1"/>
    <col min="16143" max="16151" width="8.33203125" style="624" customWidth="1"/>
    <col min="16152" max="16152" width="8.109375" style="624" customWidth="1"/>
    <col min="16153" max="16153" width="10.44140625" style="624" customWidth="1"/>
    <col min="16154" max="16154" width="8.88671875" style="624"/>
    <col min="16155" max="16155" width="19.44140625" style="624" customWidth="1"/>
    <col min="16156" max="16156" width="16.44140625" style="624" bestFit="1" customWidth="1"/>
    <col min="16157" max="16384" width="8.88671875" style="624"/>
  </cols>
  <sheetData>
    <row r="1" spans="1:29" ht="20.399999999999999">
      <c r="A1" s="3120" t="s">
        <v>2703</v>
      </c>
      <c r="B1" s="3120"/>
      <c r="C1" s="3120"/>
      <c r="D1" s="3120"/>
      <c r="E1" s="3120"/>
      <c r="F1" s="3120"/>
      <c r="G1" s="3120"/>
      <c r="H1" s="3120"/>
      <c r="I1" s="3120"/>
      <c r="J1" s="618"/>
      <c r="K1" s="618"/>
      <c r="L1" s="619"/>
      <c r="M1" s="619"/>
      <c r="N1" s="619"/>
      <c r="O1" s="619"/>
      <c r="P1" s="619"/>
      <c r="Q1" s="619"/>
      <c r="R1" s="619"/>
      <c r="S1" s="620"/>
      <c r="T1" s="619"/>
      <c r="U1" s="619"/>
      <c r="V1" s="619"/>
      <c r="W1" s="619"/>
      <c r="X1" s="618"/>
      <c r="Y1" s="621"/>
      <c r="Z1" s="622"/>
      <c r="AA1" s="623"/>
    </row>
    <row r="2" spans="1:29" ht="16.5" customHeight="1" thickBot="1">
      <c r="A2" s="618"/>
      <c r="B2" s="619"/>
      <c r="C2" s="619"/>
      <c r="D2" s="625"/>
      <c r="E2" s="619"/>
      <c r="F2" s="619"/>
      <c r="G2" s="619"/>
      <c r="H2" s="618"/>
      <c r="I2" s="618"/>
      <c r="J2" s="618"/>
      <c r="K2" s="618"/>
      <c r="L2" s="619"/>
      <c r="M2" s="619"/>
      <c r="N2" s="619"/>
      <c r="O2" s="619"/>
      <c r="P2" s="619"/>
      <c r="Q2" s="619"/>
      <c r="R2" s="619"/>
      <c r="S2" s="620"/>
      <c r="T2" s="619"/>
      <c r="U2" s="619"/>
      <c r="V2" s="619"/>
      <c r="W2" s="619"/>
      <c r="X2" s="618"/>
      <c r="Y2" s="626" t="s">
        <v>70</v>
      </c>
      <c r="Z2" s="622"/>
      <c r="AA2" s="623"/>
    </row>
    <row r="3" spans="1:29" ht="30.75" customHeight="1" thickTop="1" thickBot="1">
      <c r="A3" s="3125" t="s">
        <v>2704</v>
      </c>
      <c r="B3" s="3127" t="s">
        <v>2705</v>
      </c>
      <c r="C3" s="3127"/>
      <c r="D3" s="3127"/>
      <c r="E3" s="3127"/>
      <c r="F3" s="3127"/>
      <c r="G3" s="3127"/>
      <c r="H3" s="3127"/>
      <c r="I3" s="3127"/>
      <c r="J3" s="1113"/>
      <c r="K3" s="3128" t="s">
        <v>2706</v>
      </c>
      <c r="L3" s="3128"/>
      <c r="M3" s="3128"/>
      <c r="N3" s="3128"/>
      <c r="O3" s="3128"/>
      <c r="P3" s="3128"/>
      <c r="Q3" s="3128"/>
      <c r="R3" s="3128"/>
      <c r="S3" s="3128"/>
      <c r="T3" s="3128"/>
      <c r="U3" s="3128"/>
      <c r="V3" s="3128"/>
      <c r="W3" s="3128"/>
      <c r="X3" s="1113"/>
      <c r="Y3" s="1114" t="s">
        <v>291</v>
      </c>
      <c r="Z3" s="627"/>
    </row>
    <row r="4" spans="1:29">
      <c r="A4" s="3126"/>
      <c r="B4" s="628" t="s">
        <v>2707</v>
      </c>
      <c r="C4" s="628"/>
      <c r="D4" s="629"/>
      <c r="E4" s="630"/>
      <c r="F4" s="631"/>
      <c r="G4" s="632"/>
      <c r="H4" s="632"/>
      <c r="I4" s="632"/>
      <c r="J4" s="633"/>
      <c r="K4" s="3129" t="s">
        <v>2708</v>
      </c>
      <c r="L4" s="632" t="s">
        <v>2709</v>
      </c>
      <c r="M4" s="632"/>
      <c r="N4" s="632"/>
      <c r="O4" s="632"/>
      <c r="P4" s="632"/>
      <c r="Q4" s="632"/>
      <c r="R4" s="632"/>
      <c r="S4" s="632"/>
      <c r="T4" s="632"/>
      <c r="U4" s="632"/>
      <c r="V4" s="632"/>
      <c r="W4" s="632"/>
      <c r="X4" s="633"/>
      <c r="Y4" s="1115" t="s">
        <v>2710</v>
      </c>
      <c r="Z4" s="627"/>
    </row>
    <row r="5" spans="1:29">
      <c r="A5" s="3126"/>
      <c r="B5" s="634" t="s">
        <v>101</v>
      </c>
      <c r="C5" s="634" t="s">
        <v>2711</v>
      </c>
      <c r="D5" s="1116" t="s">
        <v>2712</v>
      </c>
      <c r="E5" s="635" t="s">
        <v>2713</v>
      </c>
      <c r="F5" s="636" t="s">
        <v>2714</v>
      </c>
      <c r="G5" s="637" t="s">
        <v>2715</v>
      </c>
      <c r="H5" s="637" t="s">
        <v>2716</v>
      </c>
      <c r="I5" s="637" t="s">
        <v>2717</v>
      </c>
      <c r="J5" s="638" t="s">
        <v>493</v>
      </c>
      <c r="K5" s="3130"/>
      <c r="L5" s="637" t="s">
        <v>2718</v>
      </c>
      <c r="M5" s="637" t="s">
        <v>2719</v>
      </c>
      <c r="N5" s="637" t="s">
        <v>2720</v>
      </c>
      <c r="O5" s="637" t="s">
        <v>2721</v>
      </c>
      <c r="P5" s="637" t="s">
        <v>2722</v>
      </c>
      <c r="Q5" s="637" t="s">
        <v>2723</v>
      </c>
      <c r="R5" s="637" t="s">
        <v>2724</v>
      </c>
      <c r="S5" s="637" t="s">
        <v>2725</v>
      </c>
      <c r="T5" s="637" t="s">
        <v>2726</v>
      </c>
      <c r="U5" s="637" t="s">
        <v>2727</v>
      </c>
      <c r="V5" s="637" t="s">
        <v>2728</v>
      </c>
      <c r="W5" s="637" t="s">
        <v>2729</v>
      </c>
      <c r="X5" s="638" t="s">
        <v>493</v>
      </c>
      <c r="Y5" s="1115" t="s">
        <v>2730</v>
      </c>
      <c r="Z5" s="627"/>
    </row>
    <row r="6" spans="1:29" ht="17.399999999999999" thickBot="1">
      <c r="A6" s="1117"/>
      <c r="B6" s="639" t="s">
        <v>2731</v>
      </c>
      <c r="C6" s="639"/>
      <c r="D6" s="640"/>
      <c r="E6" s="641"/>
      <c r="F6" s="642"/>
      <c r="G6" s="643"/>
      <c r="H6" s="643"/>
      <c r="I6" s="643"/>
      <c r="J6" s="644"/>
      <c r="K6" s="645" t="s">
        <v>2732</v>
      </c>
      <c r="L6" s="643" t="s">
        <v>2732</v>
      </c>
      <c r="M6" s="643"/>
      <c r="N6" s="643"/>
      <c r="O6" s="643"/>
      <c r="P6" s="643"/>
      <c r="Q6" s="643"/>
      <c r="R6" s="643"/>
      <c r="S6" s="643"/>
      <c r="T6" s="643" t="s">
        <v>2733</v>
      </c>
      <c r="U6" s="643"/>
      <c r="V6" s="643"/>
      <c r="W6" s="643"/>
      <c r="X6" s="644"/>
      <c r="Y6" s="1118" t="s">
        <v>2706</v>
      </c>
      <c r="Z6" s="627"/>
    </row>
    <row r="7" spans="1:29" ht="3.75" hidden="1" customHeight="1">
      <c r="A7" s="1119"/>
      <c r="B7" s="646"/>
      <c r="C7" s="647"/>
      <c r="D7" s="1120"/>
      <c r="E7" s="648"/>
      <c r="F7" s="649"/>
      <c r="G7" s="650"/>
      <c r="H7" s="650"/>
      <c r="I7" s="650"/>
      <c r="J7" s="651"/>
      <c r="K7" s="652"/>
      <c r="L7" s="653"/>
      <c r="M7" s="653"/>
      <c r="N7" s="653"/>
      <c r="O7" s="653"/>
      <c r="P7" s="653"/>
      <c r="Q7" s="653"/>
      <c r="R7" s="653"/>
      <c r="S7" s="653"/>
      <c r="T7" s="653"/>
      <c r="U7" s="653"/>
      <c r="V7" s="650"/>
      <c r="W7" s="650"/>
      <c r="X7" s="651"/>
      <c r="Y7" s="1121"/>
      <c r="Z7" s="627"/>
    </row>
    <row r="8" spans="1:29" ht="28.5" hidden="1" customHeight="1">
      <c r="A8" s="1122">
        <v>35947</v>
      </c>
      <c r="B8" s="654">
        <v>21.8</v>
      </c>
      <c r="C8" s="654">
        <v>0</v>
      </c>
      <c r="D8" s="1123">
        <v>179.5</v>
      </c>
      <c r="E8" s="654">
        <v>846</v>
      </c>
      <c r="F8" s="655">
        <v>860.5</v>
      </c>
      <c r="G8" s="656">
        <v>1426.8</v>
      </c>
      <c r="H8" s="656">
        <v>2330.3000000000002</v>
      </c>
      <c r="I8" s="656">
        <v>0</v>
      </c>
      <c r="J8" s="657">
        <v>5835.4929099999999</v>
      </c>
      <c r="K8" s="658">
        <v>6.6</v>
      </c>
      <c r="L8" s="656">
        <v>11.7</v>
      </c>
      <c r="M8" s="656"/>
      <c r="N8" s="656">
        <v>17.8</v>
      </c>
      <c r="O8" s="656">
        <v>53.5</v>
      </c>
      <c r="P8" s="656">
        <v>66.3</v>
      </c>
      <c r="Q8" s="656">
        <v>15.1</v>
      </c>
      <c r="R8" s="656">
        <v>6.5</v>
      </c>
      <c r="S8" s="656">
        <v>15.7</v>
      </c>
      <c r="T8" s="656">
        <v>2.5</v>
      </c>
      <c r="U8" s="656">
        <v>3.7</v>
      </c>
      <c r="V8" s="656">
        <v>0.3</v>
      </c>
      <c r="W8" s="656">
        <v>0.2</v>
      </c>
      <c r="X8" s="657">
        <v>199.9</v>
      </c>
      <c r="Y8" s="1124">
        <v>6035.3929099999996</v>
      </c>
      <c r="Z8" s="659"/>
    </row>
    <row r="9" spans="1:29" ht="28.5" hidden="1" customHeight="1">
      <c r="A9" s="1122">
        <v>36039</v>
      </c>
      <c r="B9" s="654">
        <v>21.7</v>
      </c>
      <c r="C9" s="654">
        <v>0</v>
      </c>
      <c r="D9" s="1123">
        <v>184.7</v>
      </c>
      <c r="E9" s="654">
        <v>877.3</v>
      </c>
      <c r="F9" s="655">
        <v>933</v>
      </c>
      <c r="G9" s="656">
        <v>1518.8</v>
      </c>
      <c r="H9" s="656">
        <v>2356.9</v>
      </c>
      <c r="I9" s="656">
        <v>0</v>
      </c>
      <c r="J9" s="657">
        <v>6056.2</v>
      </c>
      <c r="K9" s="658">
        <v>6.6</v>
      </c>
      <c r="L9" s="656">
        <v>11.7</v>
      </c>
      <c r="M9" s="656"/>
      <c r="N9" s="656">
        <v>26.9</v>
      </c>
      <c r="O9" s="656">
        <v>55.2</v>
      </c>
      <c r="P9" s="656">
        <v>66.8</v>
      </c>
      <c r="Q9" s="656">
        <v>15.5</v>
      </c>
      <c r="R9" s="656">
        <v>6.4</v>
      </c>
      <c r="S9" s="656">
        <v>16.100000000000001</v>
      </c>
      <c r="T9" s="656">
        <v>2.5</v>
      </c>
      <c r="U9" s="656">
        <v>3.8</v>
      </c>
      <c r="V9" s="656">
        <v>0.3</v>
      </c>
      <c r="W9" s="656">
        <v>0.2</v>
      </c>
      <c r="X9" s="657">
        <v>212.1</v>
      </c>
      <c r="Y9" s="1124">
        <v>6268.3</v>
      </c>
      <c r="Z9" s="627"/>
    </row>
    <row r="10" spans="1:29" ht="28.5" hidden="1" customHeight="1">
      <c r="A10" s="1122">
        <v>36130</v>
      </c>
      <c r="B10" s="654">
        <v>21.6</v>
      </c>
      <c r="C10" s="654">
        <v>21.6</v>
      </c>
      <c r="D10" s="1123">
        <v>208.5</v>
      </c>
      <c r="E10" s="654">
        <v>1063.0999999999999</v>
      </c>
      <c r="F10" s="655">
        <v>1173.4000000000001</v>
      </c>
      <c r="G10" s="656">
        <v>1841.1</v>
      </c>
      <c r="H10" s="656">
        <v>3145.8</v>
      </c>
      <c r="I10" s="656">
        <v>196.1</v>
      </c>
      <c r="J10" s="657">
        <v>7814.4</v>
      </c>
      <c r="K10" s="658">
        <v>6.6</v>
      </c>
      <c r="L10" s="656">
        <v>11.8</v>
      </c>
      <c r="M10" s="656"/>
      <c r="N10" s="656">
        <v>51.8</v>
      </c>
      <c r="O10" s="656">
        <v>58.9</v>
      </c>
      <c r="P10" s="656">
        <v>69.3</v>
      </c>
      <c r="Q10" s="656">
        <v>15.9</v>
      </c>
      <c r="R10" s="656">
        <v>6.4</v>
      </c>
      <c r="S10" s="656">
        <v>16.600000000000001</v>
      </c>
      <c r="T10" s="656">
        <v>2.5</v>
      </c>
      <c r="U10" s="656">
        <v>3.9</v>
      </c>
      <c r="V10" s="656">
        <v>0.3</v>
      </c>
      <c r="W10" s="656">
        <v>0.2</v>
      </c>
      <c r="X10" s="657">
        <v>244.3</v>
      </c>
      <c r="Y10" s="1124">
        <v>8058.7</v>
      </c>
      <c r="Z10" s="659"/>
    </row>
    <row r="11" spans="1:29" ht="28.5" hidden="1" customHeight="1">
      <c r="A11" s="1122">
        <v>36220</v>
      </c>
      <c r="B11" s="654">
        <v>21.6</v>
      </c>
      <c r="C11" s="654">
        <v>23.5</v>
      </c>
      <c r="D11" s="1123">
        <v>185</v>
      </c>
      <c r="E11" s="654">
        <v>906.5</v>
      </c>
      <c r="F11" s="655">
        <v>1022.4</v>
      </c>
      <c r="G11" s="656">
        <v>1441.8</v>
      </c>
      <c r="H11" s="656"/>
      <c r="I11" s="656">
        <v>213.9</v>
      </c>
      <c r="J11" s="657">
        <v>6498.1</v>
      </c>
      <c r="K11" s="658">
        <v>6.7</v>
      </c>
      <c r="L11" s="656">
        <v>12</v>
      </c>
      <c r="M11" s="656"/>
      <c r="N11" s="656">
        <v>64.599999999999994</v>
      </c>
      <c r="O11" s="656">
        <v>55.3</v>
      </c>
      <c r="P11" s="656">
        <v>68.8</v>
      </c>
      <c r="Q11" s="656">
        <v>16.100000000000001</v>
      </c>
      <c r="R11" s="656">
        <v>6.4</v>
      </c>
      <c r="S11" s="656">
        <v>16.899999999999999</v>
      </c>
      <c r="T11" s="656">
        <v>2.4</v>
      </c>
      <c r="U11" s="656">
        <v>3.9</v>
      </c>
      <c r="V11" s="656">
        <v>0.3</v>
      </c>
      <c r="W11" s="656">
        <v>0.2</v>
      </c>
      <c r="X11" s="657">
        <v>253.6</v>
      </c>
      <c r="Y11" s="1124">
        <v>6751.7</v>
      </c>
      <c r="Z11" s="659"/>
    </row>
    <row r="12" spans="1:29" ht="28.5" hidden="1" customHeight="1">
      <c r="A12" s="1122">
        <v>39448</v>
      </c>
      <c r="B12" s="654">
        <v>228.1</v>
      </c>
      <c r="C12" s="654">
        <v>166.9</v>
      </c>
      <c r="D12" s="1123">
        <v>231.3</v>
      </c>
      <c r="E12" s="654">
        <v>923.4</v>
      </c>
      <c r="F12" s="655">
        <v>1294.4000000000001</v>
      </c>
      <c r="G12" s="656">
        <v>2078.1999999999998</v>
      </c>
      <c r="H12" s="660"/>
      <c r="I12" s="656">
        <v>724.3</v>
      </c>
      <c r="J12" s="657">
        <v>15436.616595</v>
      </c>
      <c r="K12" s="658">
        <v>7</v>
      </c>
      <c r="L12" s="656">
        <v>12.8</v>
      </c>
      <c r="M12" s="656">
        <v>4.0999999999999996</v>
      </c>
      <c r="N12" s="656">
        <v>203.6</v>
      </c>
      <c r="O12" s="656">
        <v>86.2</v>
      </c>
      <c r="P12" s="656">
        <v>103.3</v>
      </c>
      <c r="Q12" s="656">
        <v>24.5</v>
      </c>
      <c r="R12" s="656">
        <v>6.4</v>
      </c>
      <c r="S12" s="656">
        <v>31</v>
      </c>
      <c r="T12" s="656">
        <v>2.4</v>
      </c>
      <c r="U12" s="656">
        <v>7.1</v>
      </c>
      <c r="V12" s="656">
        <v>0.3</v>
      </c>
      <c r="W12" s="656">
        <v>0.2</v>
      </c>
      <c r="X12" s="657">
        <v>488.9</v>
      </c>
      <c r="Y12" s="1124">
        <v>15925.516594999999</v>
      </c>
      <c r="Z12" s="659"/>
      <c r="AA12" s="661"/>
      <c r="AB12" s="661"/>
      <c r="AC12" s="661"/>
    </row>
    <row r="13" spans="1:29" ht="28.5" hidden="1" customHeight="1">
      <c r="A13" s="1122">
        <v>39479</v>
      </c>
      <c r="B13" s="654">
        <v>228.09999999999854</v>
      </c>
      <c r="C13" s="654">
        <v>162.30000000000001</v>
      </c>
      <c r="D13" s="1123">
        <v>225.4</v>
      </c>
      <c r="E13" s="654">
        <v>913.2</v>
      </c>
      <c r="F13" s="655">
        <v>1229.7</v>
      </c>
      <c r="G13" s="656">
        <v>1964.2</v>
      </c>
      <c r="H13" s="656"/>
      <c r="I13" s="656">
        <v>703.6</v>
      </c>
      <c r="J13" s="657">
        <v>14964.575835</v>
      </c>
      <c r="K13" s="658">
        <v>7</v>
      </c>
      <c r="L13" s="656">
        <v>12.8</v>
      </c>
      <c r="M13" s="656">
        <v>8.8000000000000007</v>
      </c>
      <c r="N13" s="656">
        <v>203.4</v>
      </c>
      <c r="O13" s="656">
        <v>86.3</v>
      </c>
      <c r="P13" s="656">
        <v>104</v>
      </c>
      <c r="Q13" s="656">
        <v>24.6</v>
      </c>
      <c r="R13" s="656">
        <v>6.4</v>
      </c>
      <c r="S13" s="656">
        <v>31.1</v>
      </c>
      <c r="T13" s="656">
        <v>2.4</v>
      </c>
      <c r="U13" s="656">
        <v>7.2</v>
      </c>
      <c r="V13" s="656">
        <v>0.3</v>
      </c>
      <c r="W13" s="656">
        <v>0.2</v>
      </c>
      <c r="X13" s="657">
        <v>494.5</v>
      </c>
      <c r="Y13" s="1124">
        <v>15458.975834999999</v>
      </c>
      <c r="Z13" s="659"/>
      <c r="AA13" s="661"/>
      <c r="AB13" s="661"/>
      <c r="AC13" s="661"/>
    </row>
    <row r="14" spans="1:29" ht="28.5" hidden="1" customHeight="1">
      <c r="A14" s="1122">
        <v>39508</v>
      </c>
      <c r="B14" s="654">
        <v>228</v>
      </c>
      <c r="C14" s="654">
        <v>155.6</v>
      </c>
      <c r="D14" s="1123">
        <v>224.1</v>
      </c>
      <c r="E14" s="654">
        <v>885.2</v>
      </c>
      <c r="F14" s="655">
        <v>1220.4000000000001</v>
      </c>
      <c r="G14" s="656">
        <v>1878.9</v>
      </c>
      <c r="H14" s="656">
        <v>9399.7999999999993</v>
      </c>
      <c r="I14" s="656">
        <v>693.3</v>
      </c>
      <c r="J14" s="657">
        <v>14685.322885</v>
      </c>
      <c r="K14" s="658">
        <v>7</v>
      </c>
      <c r="L14" s="656">
        <v>12.8</v>
      </c>
      <c r="M14" s="656">
        <v>13.47024</v>
      </c>
      <c r="N14" s="656">
        <v>203.34013999999999</v>
      </c>
      <c r="O14" s="656">
        <v>86.178015000000002</v>
      </c>
      <c r="P14" s="656">
        <v>104.259045</v>
      </c>
      <c r="Q14" s="656">
        <v>24.6116755</v>
      </c>
      <c r="R14" s="656">
        <v>6.3554042500000003</v>
      </c>
      <c r="S14" s="656">
        <v>31.303156600000001</v>
      </c>
      <c r="T14" s="656">
        <v>2.4</v>
      </c>
      <c r="U14" s="656">
        <v>7.2</v>
      </c>
      <c r="V14" s="656">
        <v>0.3</v>
      </c>
      <c r="W14" s="656">
        <v>0.2</v>
      </c>
      <c r="X14" s="657">
        <v>499.51767634999999</v>
      </c>
      <c r="Y14" s="1124">
        <v>15184.84056135</v>
      </c>
      <c r="Z14" s="659"/>
      <c r="AA14" s="661"/>
      <c r="AB14" s="661"/>
      <c r="AC14" s="661"/>
    </row>
    <row r="15" spans="1:29" ht="28.5" hidden="1" customHeight="1">
      <c r="A15" s="1122">
        <v>39539</v>
      </c>
      <c r="B15" s="654">
        <v>228</v>
      </c>
      <c r="C15" s="654">
        <v>150.5</v>
      </c>
      <c r="D15" s="1123">
        <v>224.1</v>
      </c>
      <c r="E15" s="654">
        <v>899.9</v>
      </c>
      <c r="F15" s="655">
        <v>1213.2</v>
      </c>
      <c r="G15" s="656">
        <v>1911.1</v>
      </c>
      <c r="H15" s="656">
        <v>9330.1</v>
      </c>
      <c r="I15" s="656">
        <v>733.2</v>
      </c>
      <c r="J15" s="657">
        <v>14690.1</v>
      </c>
      <c r="K15" s="658">
        <v>7</v>
      </c>
      <c r="L15" s="656">
        <v>12.8</v>
      </c>
      <c r="M15" s="656">
        <v>21</v>
      </c>
      <c r="N15" s="656">
        <v>201.7</v>
      </c>
      <c r="O15" s="656">
        <v>85.9</v>
      </c>
      <c r="P15" s="656">
        <v>104.7</v>
      </c>
      <c r="Q15" s="656">
        <v>24.6</v>
      </c>
      <c r="R15" s="656">
        <v>6.4</v>
      </c>
      <c r="S15" s="656">
        <v>31.3</v>
      </c>
      <c r="T15" s="656">
        <v>2.4</v>
      </c>
      <c r="U15" s="656">
        <v>7.3</v>
      </c>
      <c r="V15" s="656">
        <v>0.3</v>
      </c>
      <c r="W15" s="656">
        <v>0.2</v>
      </c>
      <c r="X15" s="657">
        <v>505.6</v>
      </c>
      <c r="Y15" s="1124">
        <v>15195.7</v>
      </c>
      <c r="Z15" s="659"/>
      <c r="AA15" s="661"/>
      <c r="AB15" s="661"/>
      <c r="AC15" s="661"/>
    </row>
    <row r="16" spans="1:29" ht="28.5" hidden="1" customHeight="1">
      <c r="A16" s="1122">
        <v>39569</v>
      </c>
      <c r="B16" s="654">
        <v>228.1</v>
      </c>
      <c r="C16" s="654">
        <v>145.9</v>
      </c>
      <c r="D16" s="1123">
        <v>223.7</v>
      </c>
      <c r="E16" s="654">
        <v>875.2</v>
      </c>
      <c r="F16" s="655">
        <v>1216.2</v>
      </c>
      <c r="G16" s="656">
        <v>1857.7</v>
      </c>
      <c r="H16" s="656">
        <v>9339</v>
      </c>
      <c r="I16" s="656">
        <v>746.8</v>
      </c>
      <c r="J16" s="657">
        <v>14632.557210000001</v>
      </c>
      <c r="K16" s="658">
        <v>7</v>
      </c>
      <c r="L16" s="656">
        <v>12.8</v>
      </c>
      <c r="M16" s="656">
        <v>27.58</v>
      </c>
      <c r="N16" s="656">
        <v>201.1</v>
      </c>
      <c r="O16" s="656">
        <v>85.8</v>
      </c>
      <c r="P16" s="656">
        <v>105</v>
      </c>
      <c r="Q16" s="656">
        <v>24.7</v>
      </c>
      <c r="R16" s="656">
        <v>6.4</v>
      </c>
      <c r="S16" s="656">
        <v>31.4</v>
      </c>
      <c r="T16" s="656">
        <v>2.4</v>
      </c>
      <c r="U16" s="656">
        <v>7.3</v>
      </c>
      <c r="V16" s="656">
        <v>0.3</v>
      </c>
      <c r="W16" s="656">
        <v>0.2</v>
      </c>
      <c r="X16" s="657">
        <v>511.98</v>
      </c>
      <c r="Y16" s="1124">
        <v>15144.53721</v>
      </c>
      <c r="Z16" s="659"/>
      <c r="AA16" s="661"/>
      <c r="AB16" s="661"/>
      <c r="AC16" s="661"/>
    </row>
    <row r="17" spans="1:29" ht="28.5" hidden="1" customHeight="1">
      <c r="A17" s="1122">
        <v>39600</v>
      </c>
      <c r="B17" s="654">
        <v>227.70000000000073</v>
      </c>
      <c r="C17" s="654">
        <v>141.6</v>
      </c>
      <c r="D17" s="1123">
        <v>222.5</v>
      </c>
      <c r="E17" s="654">
        <v>867.9</v>
      </c>
      <c r="F17" s="655">
        <v>1198.5999999999999</v>
      </c>
      <c r="G17" s="656">
        <v>1875.2</v>
      </c>
      <c r="H17" s="656">
        <v>9259.2999999999993</v>
      </c>
      <c r="I17" s="656">
        <v>776.1</v>
      </c>
      <c r="J17" s="657">
        <v>14568.9</v>
      </c>
      <c r="K17" s="658">
        <v>7.056</v>
      </c>
      <c r="L17" s="656">
        <v>12.8</v>
      </c>
      <c r="M17" s="656">
        <v>34.090000000000003</v>
      </c>
      <c r="N17" s="656">
        <v>200.8</v>
      </c>
      <c r="O17" s="656">
        <v>85.6</v>
      </c>
      <c r="P17" s="656">
        <v>105.4</v>
      </c>
      <c r="Q17" s="656">
        <v>24.86</v>
      </c>
      <c r="R17" s="656">
        <v>6.3498999999999999</v>
      </c>
      <c r="S17" s="656">
        <v>31.54</v>
      </c>
      <c r="T17" s="656">
        <v>2.4302999999999999</v>
      </c>
      <c r="U17" s="656">
        <v>7.39</v>
      </c>
      <c r="V17" s="656">
        <v>0.33</v>
      </c>
      <c r="W17" s="656">
        <v>0.22</v>
      </c>
      <c r="X17" s="657">
        <v>518.79999999999995</v>
      </c>
      <c r="Y17" s="1124">
        <v>15087.699999999999</v>
      </c>
      <c r="Z17" s="659"/>
      <c r="AA17" s="661"/>
      <c r="AB17" s="661"/>
      <c r="AC17" s="661"/>
    </row>
    <row r="18" spans="1:29" ht="28.5" hidden="1" customHeight="1">
      <c r="A18" s="1122">
        <v>39630</v>
      </c>
      <c r="B18" s="654">
        <v>227.29999999999927</v>
      </c>
      <c r="C18" s="654">
        <v>139.5</v>
      </c>
      <c r="D18" s="1123">
        <v>226</v>
      </c>
      <c r="E18" s="654">
        <v>879.6</v>
      </c>
      <c r="F18" s="655">
        <v>1238</v>
      </c>
      <c r="G18" s="656">
        <v>1944</v>
      </c>
      <c r="H18" s="656">
        <v>9572</v>
      </c>
      <c r="I18" s="656">
        <v>865.7</v>
      </c>
      <c r="J18" s="657">
        <v>15092.113185</v>
      </c>
      <c r="K18" s="658">
        <v>7.1</v>
      </c>
      <c r="L18" s="656">
        <v>12.8</v>
      </c>
      <c r="M18" s="656">
        <v>40.47</v>
      </c>
      <c r="N18" s="656">
        <v>200.6</v>
      </c>
      <c r="O18" s="656">
        <v>85.7</v>
      </c>
      <c r="P18" s="656">
        <v>105.7</v>
      </c>
      <c r="Q18" s="656">
        <v>25</v>
      </c>
      <c r="R18" s="656">
        <v>6.3</v>
      </c>
      <c r="S18" s="656">
        <v>31.8</v>
      </c>
      <c r="T18" s="656">
        <v>2.4</v>
      </c>
      <c r="U18" s="656">
        <v>7.5</v>
      </c>
      <c r="V18" s="656">
        <v>0.3</v>
      </c>
      <c r="W18" s="656">
        <v>0.2</v>
      </c>
      <c r="X18" s="657">
        <v>525.87</v>
      </c>
      <c r="Y18" s="1124">
        <v>15617.983185000001</v>
      </c>
      <c r="Z18" s="659"/>
      <c r="AA18" s="661"/>
      <c r="AB18" s="661"/>
      <c r="AC18" s="661"/>
    </row>
    <row r="19" spans="1:29" ht="28.5" hidden="1" customHeight="1">
      <c r="A19" s="1122">
        <v>39661</v>
      </c>
      <c r="B19" s="654">
        <v>227.18999999999869</v>
      </c>
      <c r="C19" s="654">
        <v>138.6</v>
      </c>
      <c r="D19" s="1123">
        <v>232.2</v>
      </c>
      <c r="E19" s="654">
        <v>898.1</v>
      </c>
      <c r="F19" s="655">
        <v>1234.3</v>
      </c>
      <c r="G19" s="656">
        <v>1932.9</v>
      </c>
      <c r="H19" s="656">
        <v>9622.1</v>
      </c>
      <c r="I19" s="656">
        <v>921.01</v>
      </c>
      <c r="J19" s="657">
        <v>15206.3951</v>
      </c>
      <c r="K19" s="658">
        <v>7.0739999999999998</v>
      </c>
      <c r="L19" s="656">
        <v>12.831</v>
      </c>
      <c r="M19" s="656">
        <v>47.2</v>
      </c>
      <c r="N19" s="656">
        <v>200.4</v>
      </c>
      <c r="O19" s="656">
        <v>85.8</v>
      </c>
      <c r="P19" s="656">
        <v>106</v>
      </c>
      <c r="Q19" s="656">
        <v>25.1</v>
      </c>
      <c r="R19" s="656">
        <v>6.3</v>
      </c>
      <c r="S19" s="656">
        <v>32</v>
      </c>
      <c r="T19" s="656">
        <v>2.4</v>
      </c>
      <c r="U19" s="656">
        <v>7.5</v>
      </c>
      <c r="V19" s="656">
        <v>0.3</v>
      </c>
      <c r="W19" s="656">
        <v>0.2</v>
      </c>
      <c r="X19" s="657">
        <v>533.20500000000004</v>
      </c>
      <c r="Y19" s="1124">
        <v>15739.6001</v>
      </c>
      <c r="Z19" s="659"/>
      <c r="AA19" s="661"/>
      <c r="AB19" s="661"/>
      <c r="AC19" s="661"/>
    </row>
    <row r="20" spans="1:29" ht="28.5" hidden="1" customHeight="1">
      <c r="A20" s="1122">
        <v>39692</v>
      </c>
      <c r="B20" s="654">
        <v>226.59999999999854</v>
      </c>
      <c r="C20" s="654">
        <v>140.1</v>
      </c>
      <c r="D20" s="1123">
        <v>240.3</v>
      </c>
      <c r="E20" s="654">
        <v>892.4</v>
      </c>
      <c r="F20" s="655">
        <v>1250.7</v>
      </c>
      <c r="G20" s="656">
        <v>1966.4</v>
      </c>
      <c r="H20" s="656">
        <v>9647.7000000000007</v>
      </c>
      <c r="I20" s="656">
        <v>951.6</v>
      </c>
      <c r="J20" s="657">
        <v>15315.8</v>
      </c>
      <c r="K20" s="658">
        <v>8</v>
      </c>
      <c r="L20" s="656">
        <v>12.831</v>
      </c>
      <c r="M20" s="656">
        <v>56.2</v>
      </c>
      <c r="N20" s="656">
        <v>203.8</v>
      </c>
      <c r="O20" s="656">
        <v>86.3</v>
      </c>
      <c r="P20" s="656">
        <v>106.2</v>
      </c>
      <c r="Q20" s="656">
        <v>25.3</v>
      </c>
      <c r="R20" s="656">
        <v>6.3</v>
      </c>
      <c r="S20" s="656">
        <v>32.200000000000003</v>
      </c>
      <c r="T20" s="656">
        <v>2.4</v>
      </c>
      <c r="U20" s="656">
        <v>7.6</v>
      </c>
      <c r="V20" s="656">
        <v>0.3</v>
      </c>
      <c r="W20" s="656">
        <v>0.2</v>
      </c>
      <c r="X20" s="657">
        <v>547.70000000000005</v>
      </c>
      <c r="Y20" s="1124">
        <v>15863.5</v>
      </c>
      <c r="Z20" s="659"/>
      <c r="AA20" s="661"/>
      <c r="AB20" s="661"/>
      <c r="AC20" s="661"/>
    </row>
    <row r="21" spans="1:29" ht="28.5" hidden="1" customHeight="1">
      <c r="A21" s="1122">
        <v>39722</v>
      </c>
      <c r="B21" s="654">
        <v>226.6</v>
      </c>
      <c r="C21" s="654">
        <v>145.19999999999999</v>
      </c>
      <c r="D21" s="1123">
        <v>227</v>
      </c>
      <c r="E21" s="654">
        <v>913.5</v>
      </c>
      <c r="F21" s="655">
        <v>1271.7</v>
      </c>
      <c r="G21" s="656">
        <v>1996.8</v>
      </c>
      <c r="H21" s="656">
        <v>9826.2999999999993</v>
      </c>
      <c r="I21" s="656">
        <v>1016.8</v>
      </c>
      <c r="J21" s="657">
        <v>15623.885180000001</v>
      </c>
      <c r="K21" s="658">
        <v>8.0610079700000004</v>
      </c>
      <c r="L21" s="656">
        <v>12.827</v>
      </c>
      <c r="M21" s="656">
        <v>65.2</v>
      </c>
      <c r="N21" s="656">
        <v>206.2</v>
      </c>
      <c r="O21" s="656">
        <v>87.1</v>
      </c>
      <c r="P21" s="656">
        <v>106.2</v>
      </c>
      <c r="Q21" s="656">
        <v>25.4</v>
      </c>
      <c r="R21" s="656">
        <v>6.3</v>
      </c>
      <c r="S21" s="656">
        <v>32.4</v>
      </c>
      <c r="T21" s="656">
        <v>2.4</v>
      </c>
      <c r="U21" s="656">
        <v>7.6</v>
      </c>
      <c r="V21" s="656">
        <v>0.3</v>
      </c>
      <c r="W21" s="656">
        <v>0.2</v>
      </c>
      <c r="X21" s="657">
        <v>560.18800796999994</v>
      </c>
      <c r="Y21" s="1124">
        <v>16184.073187970002</v>
      </c>
      <c r="Z21" s="659"/>
      <c r="AA21" s="661"/>
      <c r="AB21" s="661"/>
      <c r="AC21" s="661"/>
    </row>
    <row r="22" spans="1:29" ht="28.5" hidden="1" customHeight="1">
      <c r="A22" s="1122">
        <v>39753</v>
      </c>
      <c r="B22" s="654">
        <v>226.6</v>
      </c>
      <c r="C22" s="654">
        <v>146.19999999999999</v>
      </c>
      <c r="D22" s="1123">
        <v>220.6</v>
      </c>
      <c r="E22" s="654">
        <v>913</v>
      </c>
      <c r="F22" s="655">
        <v>1281.3</v>
      </c>
      <c r="G22" s="656">
        <v>2053.8000000000002</v>
      </c>
      <c r="H22" s="656">
        <v>10084.6</v>
      </c>
      <c r="I22" s="656">
        <v>1052.9000000000001</v>
      </c>
      <c r="J22" s="657">
        <v>15979</v>
      </c>
      <c r="K22" s="658">
        <v>8.0632180000000009</v>
      </c>
      <c r="L22" s="656">
        <v>12.839</v>
      </c>
      <c r="M22" s="656">
        <v>72.73</v>
      </c>
      <c r="N22" s="656">
        <v>208.4</v>
      </c>
      <c r="O22" s="656">
        <v>87.7</v>
      </c>
      <c r="P22" s="656">
        <v>106.5</v>
      </c>
      <c r="Q22" s="656">
        <v>25.5</v>
      </c>
      <c r="R22" s="656">
        <v>6.3</v>
      </c>
      <c r="S22" s="656">
        <v>32.6</v>
      </c>
      <c r="T22" s="656">
        <v>2.4</v>
      </c>
      <c r="U22" s="656">
        <v>7.7</v>
      </c>
      <c r="V22" s="656">
        <v>0.3</v>
      </c>
      <c r="W22" s="656">
        <v>0.2</v>
      </c>
      <c r="X22" s="657">
        <v>571.33221800000001</v>
      </c>
      <c r="Y22" s="1124">
        <v>16550.332218</v>
      </c>
      <c r="Z22" s="659"/>
      <c r="AA22" s="661"/>
      <c r="AB22" s="661"/>
      <c r="AC22" s="661"/>
    </row>
    <row r="23" spans="1:29" ht="28.5" hidden="1" customHeight="1">
      <c r="A23" s="1122">
        <v>39783</v>
      </c>
      <c r="B23" s="654">
        <v>226.59999999999854</v>
      </c>
      <c r="C23" s="654">
        <v>165.5</v>
      </c>
      <c r="D23" s="1123">
        <v>229</v>
      </c>
      <c r="E23" s="654">
        <v>1113</v>
      </c>
      <c r="F23" s="655">
        <v>1573.8</v>
      </c>
      <c r="G23" s="656">
        <v>2547.3000000000002</v>
      </c>
      <c r="H23" s="656">
        <v>12585.3</v>
      </c>
      <c r="I23" s="656">
        <v>1155.3</v>
      </c>
      <c r="J23" s="657">
        <v>19595.8</v>
      </c>
      <c r="K23" s="658">
        <v>8.0632180000000009</v>
      </c>
      <c r="L23" s="656">
        <v>12.9</v>
      </c>
      <c r="M23" s="656">
        <v>86.8</v>
      </c>
      <c r="N23" s="656">
        <v>213.1</v>
      </c>
      <c r="O23" s="656">
        <v>89.2</v>
      </c>
      <c r="P23" s="656">
        <v>109</v>
      </c>
      <c r="Q23" s="656">
        <v>26</v>
      </c>
      <c r="R23" s="656">
        <v>6.3</v>
      </c>
      <c r="S23" s="656">
        <v>32.9</v>
      </c>
      <c r="T23" s="656">
        <v>2.4</v>
      </c>
      <c r="U23" s="656">
        <v>7.7</v>
      </c>
      <c r="V23" s="656">
        <v>0.3</v>
      </c>
      <c r="W23" s="656">
        <v>0.2</v>
      </c>
      <c r="X23" s="657">
        <v>595</v>
      </c>
      <c r="Y23" s="1124">
        <v>20190.8</v>
      </c>
      <c r="Z23" s="659"/>
      <c r="AA23" s="661"/>
      <c r="AB23" s="661"/>
      <c r="AC23" s="661"/>
    </row>
    <row r="24" spans="1:29" ht="28.5" hidden="1" customHeight="1">
      <c r="A24" s="1122">
        <v>39814</v>
      </c>
      <c r="B24" s="654">
        <v>226.60000000000218</v>
      </c>
      <c r="C24" s="654">
        <v>166.6</v>
      </c>
      <c r="D24" s="1123">
        <v>226.2</v>
      </c>
      <c r="E24" s="654">
        <v>990.3</v>
      </c>
      <c r="F24" s="655">
        <v>1352.6</v>
      </c>
      <c r="G24" s="656">
        <v>2162.3000000000002</v>
      </c>
      <c r="H24" s="656">
        <v>11224.3</v>
      </c>
      <c r="I24" s="656">
        <v>1116.8</v>
      </c>
      <c r="J24" s="657">
        <v>17465.7</v>
      </c>
      <c r="K24" s="658">
        <v>8.1</v>
      </c>
      <c r="L24" s="656">
        <v>12.9</v>
      </c>
      <c r="M24" s="656">
        <v>89.4</v>
      </c>
      <c r="N24" s="656">
        <v>213.5</v>
      </c>
      <c r="O24" s="656">
        <v>89.3</v>
      </c>
      <c r="P24" s="656">
        <v>109.2</v>
      </c>
      <c r="Q24" s="656">
        <v>26.1</v>
      </c>
      <c r="R24" s="656">
        <v>6.3</v>
      </c>
      <c r="S24" s="656">
        <v>33</v>
      </c>
      <c r="T24" s="656">
        <v>2.4</v>
      </c>
      <c r="U24" s="656">
        <v>7.8</v>
      </c>
      <c r="V24" s="656">
        <v>0.3</v>
      </c>
      <c r="W24" s="656">
        <v>0.2</v>
      </c>
      <c r="X24" s="657">
        <v>598.4</v>
      </c>
      <c r="Y24" s="1124">
        <v>18064.2</v>
      </c>
      <c r="Z24" s="659"/>
      <c r="AA24" s="661"/>
      <c r="AB24" s="661"/>
      <c r="AC24" s="661"/>
    </row>
    <row r="25" spans="1:29" ht="28.5" hidden="1" customHeight="1">
      <c r="A25" s="1122">
        <v>39845</v>
      </c>
      <c r="B25" s="654">
        <v>225.5</v>
      </c>
      <c r="C25" s="654">
        <v>161.69999999999999</v>
      </c>
      <c r="D25" s="1123">
        <v>219.1</v>
      </c>
      <c r="E25" s="654">
        <v>979.6</v>
      </c>
      <c r="F25" s="655">
        <v>1315</v>
      </c>
      <c r="G25" s="656">
        <v>2087.9</v>
      </c>
      <c r="H25" s="656">
        <v>10977.6</v>
      </c>
      <c r="I25" s="656">
        <v>1089.0999999999999</v>
      </c>
      <c r="J25" s="657">
        <v>17055.5</v>
      </c>
      <c r="K25" s="658">
        <v>8.1</v>
      </c>
      <c r="L25" s="656">
        <v>12.9</v>
      </c>
      <c r="M25" s="656">
        <v>90.1</v>
      </c>
      <c r="N25" s="656">
        <v>213</v>
      </c>
      <c r="O25" s="656">
        <v>89.3</v>
      </c>
      <c r="P25" s="656">
        <v>109.3</v>
      </c>
      <c r="Q25" s="656">
        <v>26.1</v>
      </c>
      <c r="R25" s="656">
        <v>6.3</v>
      </c>
      <c r="S25" s="656">
        <v>33.200000000000003</v>
      </c>
      <c r="T25" s="656">
        <v>2.4</v>
      </c>
      <c r="U25" s="656">
        <v>7.8</v>
      </c>
      <c r="V25" s="656">
        <v>0.3</v>
      </c>
      <c r="W25" s="656">
        <v>0.2</v>
      </c>
      <c r="X25" s="657">
        <v>599.1</v>
      </c>
      <c r="Y25" s="1124">
        <v>17654.7</v>
      </c>
      <c r="Z25" s="659"/>
      <c r="AA25" s="661"/>
      <c r="AB25" s="661"/>
      <c r="AC25" s="661"/>
    </row>
    <row r="26" spans="1:29" ht="28.5" hidden="1" customHeight="1">
      <c r="A26" s="1122">
        <v>39873</v>
      </c>
      <c r="B26" s="654">
        <v>225.10000000000218</v>
      </c>
      <c r="C26" s="654">
        <v>157.9</v>
      </c>
      <c r="D26" s="1123">
        <v>217.8</v>
      </c>
      <c r="E26" s="654">
        <v>936.1</v>
      </c>
      <c r="F26" s="655">
        <v>1294</v>
      </c>
      <c r="G26" s="656">
        <v>2027.5</v>
      </c>
      <c r="H26" s="656">
        <v>10783.8</v>
      </c>
      <c r="I26" s="656">
        <v>1069</v>
      </c>
      <c r="J26" s="657">
        <v>16711.2</v>
      </c>
      <c r="K26" s="658">
        <v>8.1</v>
      </c>
      <c r="L26" s="656">
        <v>12.9</v>
      </c>
      <c r="M26" s="656">
        <v>91.1</v>
      </c>
      <c r="N26" s="656">
        <v>212.3</v>
      </c>
      <c r="O26" s="656">
        <v>89.2</v>
      </c>
      <c r="P26" s="656">
        <v>110.2</v>
      </c>
      <c r="Q26" s="656">
        <v>26.2</v>
      </c>
      <c r="R26" s="656">
        <v>6.3</v>
      </c>
      <c r="S26" s="656">
        <v>33.299999999999997</v>
      </c>
      <c r="T26" s="656">
        <v>2.4</v>
      </c>
      <c r="U26" s="656">
        <v>7.9</v>
      </c>
      <c r="V26" s="656">
        <v>0.3</v>
      </c>
      <c r="W26" s="656">
        <v>0.2</v>
      </c>
      <c r="X26" s="657">
        <v>600.5</v>
      </c>
      <c r="Y26" s="1124">
        <v>17311.599999999999</v>
      </c>
      <c r="Z26" s="659"/>
      <c r="AA26" s="661"/>
      <c r="AB26" s="661"/>
      <c r="AC26" s="661"/>
    </row>
    <row r="27" spans="1:29" ht="28.5" hidden="1" customHeight="1">
      <c r="A27" s="1122">
        <v>39904</v>
      </c>
      <c r="B27" s="654">
        <v>225.09999999999854</v>
      </c>
      <c r="C27" s="654">
        <v>154.30000000000001</v>
      </c>
      <c r="D27" s="1123">
        <v>213.1</v>
      </c>
      <c r="E27" s="654">
        <v>929.7</v>
      </c>
      <c r="F27" s="655">
        <v>1292.2</v>
      </c>
      <c r="G27" s="656">
        <v>2044.1</v>
      </c>
      <c r="H27" s="656">
        <v>10979.6</v>
      </c>
      <c r="I27" s="656">
        <v>1064.2</v>
      </c>
      <c r="J27" s="657">
        <v>16902.316824999998</v>
      </c>
      <c r="K27" s="658">
        <v>8.1</v>
      </c>
      <c r="L27" s="656">
        <v>12.9</v>
      </c>
      <c r="M27" s="656">
        <v>93.9</v>
      </c>
      <c r="N27" s="656">
        <v>210.6</v>
      </c>
      <c r="O27" s="656">
        <v>89</v>
      </c>
      <c r="P27" s="656">
        <v>110.6</v>
      </c>
      <c r="Q27" s="656">
        <v>26.2</v>
      </c>
      <c r="R27" s="656">
        <v>6.3</v>
      </c>
      <c r="S27" s="656">
        <v>33.340000000000003</v>
      </c>
      <c r="T27" s="656">
        <v>2.4</v>
      </c>
      <c r="U27" s="656">
        <v>7.9</v>
      </c>
      <c r="V27" s="656">
        <v>0.3</v>
      </c>
      <c r="W27" s="656">
        <v>0.2</v>
      </c>
      <c r="X27" s="657">
        <v>601.74</v>
      </c>
      <c r="Y27" s="1124">
        <v>17504</v>
      </c>
      <c r="Z27" s="659"/>
      <c r="AA27" s="661"/>
      <c r="AB27" s="661"/>
      <c r="AC27" s="661"/>
    </row>
    <row r="28" spans="1:29" ht="28.5" hidden="1" customHeight="1">
      <c r="A28" s="1122">
        <v>39934</v>
      </c>
      <c r="B28" s="654">
        <v>224.90000000000146</v>
      </c>
      <c r="C28" s="654">
        <v>149.5</v>
      </c>
      <c r="D28" s="1123">
        <v>208.1</v>
      </c>
      <c r="E28" s="654">
        <v>930.1</v>
      </c>
      <c r="F28" s="655">
        <v>1251.9000000000001</v>
      </c>
      <c r="G28" s="656">
        <v>2038.3</v>
      </c>
      <c r="H28" s="656">
        <v>10857.6</v>
      </c>
      <c r="I28" s="656">
        <v>1074.8</v>
      </c>
      <c r="J28" s="657">
        <v>16735.169044999999</v>
      </c>
      <c r="K28" s="658">
        <v>8.1</v>
      </c>
      <c r="L28" s="656">
        <v>12.9</v>
      </c>
      <c r="M28" s="656">
        <v>94.8</v>
      </c>
      <c r="N28" s="656">
        <v>209.1</v>
      </c>
      <c r="O28" s="656">
        <v>89.12</v>
      </c>
      <c r="P28" s="656">
        <v>110.7</v>
      </c>
      <c r="Q28" s="656">
        <v>26.16</v>
      </c>
      <c r="R28" s="656">
        <v>6.3</v>
      </c>
      <c r="S28" s="656">
        <v>33.53</v>
      </c>
      <c r="T28" s="656">
        <v>2.4288059999999998</v>
      </c>
      <c r="U28" s="656">
        <v>7.9450000000000003</v>
      </c>
      <c r="V28" s="656">
        <v>0.33050000000000002</v>
      </c>
      <c r="W28" s="656">
        <v>0.222</v>
      </c>
      <c r="X28" s="657">
        <v>601.68630600000006</v>
      </c>
      <c r="Y28" s="1124">
        <v>17336.855350999998</v>
      </c>
      <c r="Z28" s="659"/>
      <c r="AA28" s="661"/>
      <c r="AB28" s="661"/>
      <c r="AC28" s="661"/>
    </row>
    <row r="29" spans="1:29" ht="28.5" hidden="1" customHeight="1">
      <c r="A29" s="1122">
        <v>39965</v>
      </c>
      <c r="B29" s="654">
        <v>223.8600000000024</v>
      </c>
      <c r="C29" s="654">
        <v>144.30000000000001</v>
      </c>
      <c r="D29" s="1123">
        <v>203.24</v>
      </c>
      <c r="E29" s="654">
        <v>928.1</v>
      </c>
      <c r="F29" s="655">
        <v>1243.5</v>
      </c>
      <c r="G29" s="656">
        <v>1990.7</v>
      </c>
      <c r="H29" s="656">
        <v>10762.8</v>
      </c>
      <c r="I29" s="656">
        <v>1086.4000000000001</v>
      </c>
      <c r="J29" s="657">
        <v>16582.900000000001</v>
      </c>
      <c r="K29" s="658">
        <v>8.1</v>
      </c>
      <c r="L29" s="656">
        <v>12.9</v>
      </c>
      <c r="M29" s="656">
        <v>95.2</v>
      </c>
      <c r="N29" s="656">
        <v>209</v>
      </c>
      <c r="O29" s="656">
        <v>89.1</v>
      </c>
      <c r="P29" s="656">
        <v>110.8</v>
      </c>
      <c r="Q29" s="656">
        <v>26.2</v>
      </c>
      <c r="R29" s="656">
        <v>6.3</v>
      </c>
      <c r="S29" s="656">
        <v>33.56</v>
      </c>
      <c r="T29" s="656">
        <v>2.4</v>
      </c>
      <c r="U29" s="656">
        <v>8</v>
      </c>
      <c r="V29" s="656">
        <v>0.3</v>
      </c>
      <c r="W29" s="656">
        <v>0.2</v>
      </c>
      <c r="X29" s="657">
        <v>602.16</v>
      </c>
      <c r="Y29" s="1124">
        <v>17185.060000000001</v>
      </c>
      <c r="Z29" s="659"/>
      <c r="AA29" s="661"/>
      <c r="AB29" s="661"/>
      <c r="AC29" s="661"/>
    </row>
    <row r="30" spans="1:29" ht="28.5" hidden="1" customHeight="1">
      <c r="A30" s="1122">
        <v>39995</v>
      </c>
      <c r="B30" s="654">
        <v>224</v>
      </c>
      <c r="C30" s="654">
        <v>142.69999999999999</v>
      </c>
      <c r="D30" s="1123">
        <v>202.2</v>
      </c>
      <c r="E30" s="654">
        <v>922.7</v>
      </c>
      <c r="F30" s="655">
        <v>1283.3</v>
      </c>
      <c r="G30" s="656">
        <v>2090.8000000000002</v>
      </c>
      <c r="H30" s="656">
        <v>11081.6</v>
      </c>
      <c r="I30" s="656">
        <v>1112.2</v>
      </c>
      <c r="J30" s="657">
        <v>17059.5</v>
      </c>
      <c r="K30" s="658">
        <v>8.1</v>
      </c>
      <c r="L30" s="656">
        <v>12.9</v>
      </c>
      <c r="M30" s="656">
        <v>100.5</v>
      </c>
      <c r="N30" s="656">
        <v>209.2</v>
      </c>
      <c r="O30" s="656">
        <v>89.1</v>
      </c>
      <c r="P30" s="656">
        <v>110.9</v>
      </c>
      <c r="Q30" s="656">
        <v>26.3</v>
      </c>
      <c r="R30" s="656">
        <v>6.3</v>
      </c>
      <c r="S30" s="656">
        <v>33.56</v>
      </c>
      <c r="T30" s="656">
        <v>2.4</v>
      </c>
      <c r="U30" s="656">
        <v>8</v>
      </c>
      <c r="V30" s="656">
        <v>0.3</v>
      </c>
      <c r="W30" s="656">
        <v>0.2</v>
      </c>
      <c r="X30" s="657">
        <v>607.8599999999999</v>
      </c>
      <c r="Y30" s="1124">
        <v>17667.36</v>
      </c>
      <c r="Z30" s="659"/>
      <c r="AA30" s="661"/>
      <c r="AB30" s="661"/>
      <c r="AC30" s="661"/>
    </row>
    <row r="31" spans="1:29" ht="28.5" hidden="1" customHeight="1">
      <c r="A31" s="1122">
        <v>40026</v>
      </c>
      <c r="B31" s="654">
        <v>223.9</v>
      </c>
      <c r="C31" s="654">
        <v>142.69999999999999</v>
      </c>
      <c r="D31" s="1123">
        <v>201.1</v>
      </c>
      <c r="E31" s="654">
        <v>931.1</v>
      </c>
      <c r="F31" s="655">
        <v>1288.4000000000001</v>
      </c>
      <c r="G31" s="656">
        <v>2081.8000000000002</v>
      </c>
      <c r="H31" s="656">
        <v>11138.7</v>
      </c>
      <c r="I31" s="656">
        <v>1113.7</v>
      </c>
      <c r="J31" s="657">
        <v>17121.400000000001</v>
      </c>
      <c r="K31" s="658">
        <v>8.1</v>
      </c>
      <c r="L31" s="656">
        <v>12.9</v>
      </c>
      <c r="M31" s="656">
        <v>107.3</v>
      </c>
      <c r="N31" s="656">
        <v>209</v>
      </c>
      <c r="O31" s="656">
        <v>89.2</v>
      </c>
      <c r="P31" s="656">
        <v>111.1</v>
      </c>
      <c r="Q31" s="656">
        <v>26.5</v>
      </c>
      <c r="R31" s="656">
        <v>6.3</v>
      </c>
      <c r="S31" s="656">
        <v>33.700000000000003</v>
      </c>
      <c r="T31" s="656">
        <v>2.4</v>
      </c>
      <c r="U31" s="656">
        <v>8</v>
      </c>
      <c r="V31" s="656">
        <v>0.3</v>
      </c>
      <c r="W31" s="656">
        <v>0.2</v>
      </c>
      <c r="X31" s="657">
        <v>615.1</v>
      </c>
      <c r="Y31" s="1124">
        <v>17736.5</v>
      </c>
      <c r="Z31" s="659"/>
      <c r="AA31" s="661"/>
      <c r="AB31" s="661"/>
      <c r="AC31" s="661"/>
    </row>
    <row r="32" spans="1:29" ht="28.5" hidden="1" customHeight="1">
      <c r="A32" s="1122">
        <v>40057</v>
      </c>
      <c r="B32" s="654">
        <v>223.8</v>
      </c>
      <c r="C32" s="654">
        <v>148.5</v>
      </c>
      <c r="D32" s="1123">
        <v>200.5</v>
      </c>
      <c r="E32" s="654">
        <v>939.9</v>
      </c>
      <c r="F32" s="655">
        <v>1303.0999999999999</v>
      </c>
      <c r="G32" s="656">
        <v>2058.9</v>
      </c>
      <c r="H32" s="656">
        <v>10927.5</v>
      </c>
      <c r="I32" s="656">
        <v>1104.5</v>
      </c>
      <c r="J32" s="657">
        <v>16906.7</v>
      </c>
      <c r="K32" s="658">
        <v>8.1</v>
      </c>
      <c r="L32" s="656">
        <v>12.9</v>
      </c>
      <c r="M32" s="656">
        <v>113.8</v>
      </c>
      <c r="N32" s="656">
        <v>209.3</v>
      </c>
      <c r="O32" s="656">
        <v>89.2</v>
      </c>
      <c r="P32" s="656">
        <v>111.7</v>
      </c>
      <c r="Q32" s="656">
        <v>26.6</v>
      </c>
      <c r="R32" s="656">
        <v>6.3</v>
      </c>
      <c r="S32" s="656">
        <v>34</v>
      </c>
      <c r="T32" s="656">
        <v>2.4</v>
      </c>
      <c r="U32" s="656">
        <v>8.1</v>
      </c>
      <c r="V32" s="656">
        <v>0.3</v>
      </c>
      <c r="W32" s="656">
        <v>0.2</v>
      </c>
      <c r="X32" s="657">
        <v>623.04499999999996</v>
      </c>
      <c r="Y32" s="1124">
        <v>17529.7</v>
      </c>
      <c r="Z32" s="659"/>
      <c r="AA32" s="661"/>
      <c r="AB32" s="661"/>
      <c r="AC32" s="661"/>
    </row>
    <row r="33" spans="1:29" ht="28.5" hidden="1" customHeight="1">
      <c r="A33" s="1122">
        <v>40087</v>
      </c>
      <c r="B33" s="654">
        <v>223.65862500000003</v>
      </c>
      <c r="C33" s="654">
        <v>154.61484999999999</v>
      </c>
      <c r="D33" s="1123">
        <v>199.25479999999999</v>
      </c>
      <c r="E33" s="654">
        <v>951.44920000000002</v>
      </c>
      <c r="F33" s="655">
        <v>1307.9898000000001</v>
      </c>
      <c r="G33" s="656">
        <v>2127.0259999999998</v>
      </c>
      <c r="H33" s="656">
        <v>11263.867</v>
      </c>
      <c r="I33" s="656">
        <v>1113.374</v>
      </c>
      <c r="J33" s="657">
        <v>17341.234274999999</v>
      </c>
      <c r="K33" s="658">
        <v>8.1999999999999993</v>
      </c>
      <c r="L33" s="656">
        <v>12.9</v>
      </c>
      <c r="M33" s="656">
        <v>118.3</v>
      </c>
      <c r="N33" s="656">
        <v>209.3</v>
      </c>
      <c r="O33" s="656">
        <v>89.27</v>
      </c>
      <c r="P33" s="656">
        <v>112</v>
      </c>
      <c r="Q33" s="656">
        <v>26.71</v>
      </c>
      <c r="R33" s="656">
        <v>6.3</v>
      </c>
      <c r="S33" s="656">
        <v>34.25</v>
      </c>
      <c r="T33" s="656">
        <v>2.4</v>
      </c>
      <c r="U33" s="656">
        <v>8.1</v>
      </c>
      <c r="V33" s="656">
        <v>0.3</v>
      </c>
      <c r="W33" s="656">
        <v>0.2</v>
      </c>
      <c r="X33" s="657">
        <v>628.33000000000004</v>
      </c>
      <c r="Y33" s="1124">
        <v>17969.564275000001</v>
      </c>
      <c r="Z33" s="659"/>
      <c r="AA33" s="661"/>
      <c r="AB33" s="661"/>
      <c r="AC33" s="661"/>
    </row>
    <row r="34" spans="1:29" ht="28.5" hidden="1" customHeight="1">
      <c r="A34" s="1122">
        <v>40118</v>
      </c>
      <c r="B34" s="654">
        <v>223.6</v>
      </c>
      <c r="C34" s="654">
        <v>153.30000000000001</v>
      </c>
      <c r="D34" s="1123">
        <v>197.7</v>
      </c>
      <c r="E34" s="654">
        <v>964.86</v>
      </c>
      <c r="F34" s="655">
        <v>1333.5</v>
      </c>
      <c r="G34" s="656">
        <v>2126.8000000000002</v>
      </c>
      <c r="H34" s="656">
        <v>11465</v>
      </c>
      <c r="I34" s="656">
        <v>1107.7</v>
      </c>
      <c r="J34" s="657">
        <v>17572.460000000003</v>
      </c>
      <c r="K34" s="658">
        <v>8.5</v>
      </c>
      <c r="L34" s="656">
        <v>13</v>
      </c>
      <c r="M34" s="656">
        <v>122.9</v>
      </c>
      <c r="N34" s="656">
        <v>210.9</v>
      </c>
      <c r="O34" s="656">
        <v>89.7</v>
      </c>
      <c r="P34" s="656">
        <v>113.2</v>
      </c>
      <c r="Q34" s="656">
        <v>27.2</v>
      </c>
      <c r="R34" s="656">
        <v>6.3</v>
      </c>
      <c r="S34" s="656">
        <v>34.5</v>
      </c>
      <c r="T34" s="656">
        <v>2.4</v>
      </c>
      <c r="U34" s="656">
        <v>8.1999999999999993</v>
      </c>
      <c r="V34" s="656">
        <v>0.3</v>
      </c>
      <c r="W34" s="656">
        <v>0.2</v>
      </c>
      <c r="X34" s="657">
        <v>637.30000000000007</v>
      </c>
      <c r="Y34" s="1124">
        <v>18209.760000000002</v>
      </c>
      <c r="Z34" s="659"/>
      <c r="AA34" s="661"/>
      <c r="AB34" s="661"/>
      <c r="AC34" s="661"/>
    </row>
    <row r="35" spans="1:29" ht="28.5" hidden="1" customHeight="1">
      <c r="A35" s="1122">
        <v>40148</v>
      </c>
      <c r="B35" s="654">
        <v>223.5</v>
      </c>
      <c r="C35" s="654">
        <v>157.11632499999999</v>
      </c>
      <c r="D35" s="1123">
        <v>207.54839999999999</v>
      </c>
      <c r="E35" s="654">
        <v>1103.7596000000001</v>
      </c>
      <c r="F35" s="655">
        <v>1611.6784</v>
      </c>
      <c r="G35" s="656">
        <v>2578.212</v>
      </c>
      <c r="H35" s="656">
        <v>13609.625</v>
      </c>
      <c r="I35" s="656">
        <v>1163.1199999999999</v>
      </c>
      <c r="J35" s="657">
        <v>20654.559724999999</v>
      </c>
      <c r="K35" s="658">
        <v>8.5850000000000009</v>
      </c>
      <c r="L35" s="656">
        <v>12.955</v>
      </c>
      <c r="M35" s="656">
        <v>133.39807999999999</v>
      </c>
      <c r="N35" s="656">
        <v>216.40622999999999</v>
      </c>
      <c r="O35" s="662">
        <v>93.355885000000001</v>
      </c>
      <c r="P35" s="662">
        <v>114.90643</v>
      </c>
      <c r="Q35" s="656">
        <v>27.515757000000001</v>
      </c>
      <c r="R35" s="656">
        <v>6.3474992500000003</v>
      </c>
      <c r="S35" s="656">
        <v>34.670226199999995</v>
      </c>
      <c r="T35" s="656">
        <v>2.4285654999999999</v>
      </c>
      <c r="U35" s="656">
        <v>8.2286047</v>
      </c>
      <c r="V35" s="656">
        <v>0.33051676000000002</v>
      </c>
      <c r="W35" s="656">
        <v>0.22206902000000001</v>
      </c>
      <c r="X35" s="657">
        <v>659.34986343000003</v>
      </c>
      <c r="Y35" s="1124">
        <v>21313.90958843</v>
      </c>
      <c r="Z35" s="659"/>
      <c r="AA35" s="661"/>
      <c r="AB35" s="661"/>
      <c r="AC35" s="661"/>
    </row>
    <row r="36" spans="1:29" ht="28.5" hidden="1" customHeight="1">
      <c r="A36" s="1122">
        <v>40179</v>
      </c>
      <c r="B36" s="654">
        <v>223.4</v>
      </c>
      <c r="C36" s="654">
        <v>163.1</v>
      </c>
      <c r="D36" s="1123">
        <v>206.7</v>
      </c>
      <c r="E36" s="654">
        <v>1000.4</v>
      </c>
      <c r="F36" s="655">
        <v>1380.6</v>
      </c>
      <c r="G36" s="656">
        <v>2232</v>
      </c>
      <c r="H36" s="656">
        <v>12193.1</v>
      </c>
      <c r="I36" s="656">
        <v>1132</v>
      </c>
      <c r="J36" s="657">
        <v>18531.3</v>
      </c>
      <c r="K36" s="658">
        <v>8.6</v>
      </c>
      <c r="L36" s="656">
        <v>12.9621</v>
      </c>
      <c r="M36" s="656">
        <v>136.4</v>
      </c>
      <c r="N36" s="656">
        <v>218.57</v>
      </c>
      <c r="O36" s="662">
        <v>93.36</v>
      </c>
      <c r="P36" s="662">
        <v>116.24</v>
      </c>
      <c r="Q36" s="656">
        <v>27.76</v>
      </c>
      <c r="R36" s="656">
        <v>6.3474992500000003</v>
      </c>
      <c r="S36" s="656">
        <v>34.700000000000003</v>
      </c>
      <c r="T36" s="656">
        <v>2.4</v>
      </c>
      <c r="U36" s="656">
        <v>8.1999999999999993</v>
      </c>
      <c r="V36" s="656">
        <v>0.3</v>
      </c>
      <c r="W36" s="656">
        <v>0.2</v>
      </c>
      <c r="X36" s="657">
        <v>666.03959925000015</v>
      </c>
      <c r="Y36" s="1124">
        <v>19197.339599250001</v>
      </c>
      <c r="Z36" s="659"/>
      <c r="AA36" s="661"/>
      <c r="AB36" s="661"/>
      <c r="AC36" s="661"/>
    </row>
    <row r="37" spans="1:29" ht="28.5" hidden="1" customHeight="1">
      <c r="A37" s="1122">
        <v>40210</v>
      </c>
      <c r="B37" s="654">
        <v>223.3</v>
      </c>
      <c r="C37" s="654">
        <v>161.252725</v>
      </c>
      <c r="D37" s="1123">
        <v>206.64425</v>
      </c>
      <c r="E37" s="654">
        <v>979.74149999999997</v>
      </c>
      <c r="F37" s="655">
        <v>1375.3363999999999</v>
      </c>
      <c r="G37" s="656">
        <v>2160.5745000000002</v>
      </c>
      <c r="H37" s="656">
        <v>11993.867</v>
      </c>
      <c r="I37" s="656">
        <v>1119.5519999999999</v>
      </c>
      <c r="J37" s="657">
        <v>18220.268375</v>
      </c>
      <c r="K37" s="658">
        <v>8.6</v>
      </c>
      <c r="L37" s="656">
        <v>13</v>
      </c>
      <c r="M37" s="656">
        <v>134.91</v>
      </c>
      <c r="N37" s="656">
        <v>218.6</v>
      </c>
      <c r="O37" s="662">
        <v>93.4</v>
      </c>
      <c r="P37" s="662">
        <v>116.99</v>
      </c>
      <c r="Q37" s="656">
        <v>27.76</v>
      </c>
      <c r="R37" s="656">
        <v>6.3474992500000003</v>
      </c>
      <c r="S37" s="656">
        <v>34.799999999999997</v>
      </c>
      <c r="T37" s="656">
        <v>2.4</v>
      </c>
      <c r="U37" s="656">
        <v>8.25</v>
      </c>
      <c r="V37" s="656">
        <v>0.33</v>
      </c>
      <c r="W37" s="656">
        <v>0.2</v>
      </c>
      <c r="X37" s="657">
        <v>665.59</v>
      </c>
      <c r="Y37" s="1124">
        <v>18885.858375</v>
      </c>
      <c r="Z37" s="659"/>
      <c r="AA37" s="661"/>
      <c r="AB37" s="661"/>
      <c r="AC37" s="661"/>
    </row>
    <row r="38" spans="1:29" ht="28.5" hidden="1" customHeight="1">
      <c r="A38" s="1122">
        <v>40238</v>
      </c>
      <c r="B38" s="654">
        <v>223.3</v>
      </c>
      <c r="C38" s="654">
        <v>162.4</v>
      </c>
      <c r="D38" s="1123">
        <v>203.1</v>
      </c>
      <c r="E38" s="654">
        <v>980.83</v>
      </c>
      <c r="F38" s="655">
        <v>1372.3</v>
      </c>
      <c r="G38" s="656">
        <v>2229.5</v>
      </c>
      <c r="H38" s="656">
        <v>12056.4</v>
      </c>
      <c r="I38" s="656">
        <v>1097.7</v>
      </c>
      <c r="J38" s="657">
        <v>18325.53</v>
      </c>
      <c r="K38" s="658">
        <v>8.61</v>
      </c>
      <c r="L38" s="656">
        <v>12.967000000000001</v>
      </c>
      <c r="M38" s="656">
        <v>130.96</v>
      </c>
      <c r="N38" s="656">
        <v>218.20168000000001</v>
      </c>
      <c r="O38" s="662">
        <v>94.12</v>
      </c>
      <c r="P38" s="662">
        <v>117.398</v>
      </c>
      <c r="Q38" s="656">
        <v>27.76</v>
      </c>
      <c r="R38" s="656">
        <v>6.3470000000000004</v>
      </c>
      <c r="S38" s="656">
        <v>35.049999999999997</v>
      </c>
      <c r="T38" s="656">
        <v>2.4300000000000002</v>
      </c>
      <c r="U38" s="656">
        <v>8.2606000000000002</v>
      </c>
      <c r="V38" s="656">
        <v>0.33</v>
      </c>
      <c r="W38" s="656">
        <v>0.2</v>
      </c>
      <c r="X38" s="657">
        <v>662.63427999999999</v>
      </c>
      <c r="Y38" s="1124">
        <v>18988.164280000001</v>
      </c>
      <c r="Z38" s="659"/>
      <c r="AA38" s="661"/>
      <c r="AB38" s="661"/>
      <c r="AC38" s="661"/>
    </row>
    <row r="39" spans="1:29" ht="28.5" hidden="1" customHeight="1">
      <c r="A39" s="1122">
        <v>40269</v>
      </c>
      <c r="B39" s="654">
        <v>223.2</v>
      </c>
      <c r="C39" s="654">
        <v>170.58</v>
      </c>
      <c r="D39" s="1123">
        <v>220.6797</v>
      </c>
      <c r="E39" s="654">
        <v>970.68</v>
      </c>
      <c r="F39" s="655">
        <v>1337.58</v>
      </c>
      <c r="G39" s="656">
        <v>2183.1799999999998</v>
      </c>
      <c r="H39" s="656">
        <v>12143.69</v>
      </c>
      <c r="I39" s="656">
        <v>1082.3499999999999</v>
      </c>
      <c r="J39" s="657">
        <v>18331.939699999999</v>
      </c>
      <c r="K39" s="658">
        <v>8.6</v>
      </c>
      <c r="L39" s="656">
        <v>12.97</v>
      </c>
      <c r="M39" s="656">
        <v>131.37</v>
      </c>
      <c r="N39" s="656">
        <v>218.35</v>
      </c>
      <c r="O39" s="662">
        <v>95.01</v>
      </c>
      <c r="P39" s="662">
        <v>117.64</v>
      </c>
      <c r="Q39" s="656">
        <v>27.75</v>
      </c>
      <c r="R39" s="656">
        <v>6.34</v>
      </c>
      <c r="S39" s="656">
        <v>35.17</v>
      </c>
      <c r="T39" s="656">
        <v>2.42</v>
      </c>
      <c r="U39" s="656">
        <v>8.26</v>
      </c>
      <c r="V39" s="656">
        <v>0.33</v>
      </c>
      <c r="W39" s="656">
        <v>0.22</v>
      </c>
      <c r="X39" s="657">
        <v>664.43</v>
      </c>
      <c r="Y39" s="1124">
        <v>18996.369699999999</v>
      </c>
      <c r="Z39" s="659"/>
      <c r="AA39" s="661"/>
      <c r="AB39" s="661"/>
      <c r="AC39" s="661"/>
    </row>
    <row r="40" spans="1:29" ht="28.5" hidden="1" customHeight="1">
      <c r="A40" s="1122">
        <v>40299</v>
      </c>
      <c r="B40" s="654">
        <v>219.7</v>
      </c>
      <c r="C40" s="654">
        <v>173.1</v>
      </c>
      <c r="D40" s="1123">
        <v>233</v>
      </c>
      <c r="E40" s="654">
        <v>978.9</v>
      </c>
      <c r="F40" s="655">
        <v>1364.79</v>
      </c>
      <c r="G40" s="656">
        <v>2189.9</v>
      </c>
      <c r="H40" s="656">
        <v>12249.4</v>
      </c>
      <c r="I40" s="656">
        <v>1080.0999999999999</v>
      </c>
      <c r="J40" s="657">
        <v>18488.89</v>
      </c>
      <c r="K40" s="658">
        <v>8.6</v>
      </c>
      <c r="L40" s="656">
        <v>12.98</v>
      </c>
      <c r="M40" s="656">
        <v>129.77000000000001</v>
      </c>
      <c r="N40" s="663">
        <v>218.63</v>
      </c>
      <c r="O40" s="663">
        <v>95.18</v>
      </c>
      <c r="P40" s="663">
        <v>117.85</v>
      </c>
      <c r="Q40" s="663">
        <v>27.8</v>
      </c>
      <c r="R40" s="656">
        <v>6.3</v>
      </c>
      <c r="S40" s="656">
        <v>35.25</v>
      </c>
      <c r="T40" s="656">
        <v>2.4300000000000002</v>
      </c>
      <c r="U40" s="656">
        <v>8.33</v>
      </c>
      <c r="V40" s="656">
        <v>0.33</v>
      </c>
      <c r="W40" s="656">
        <v>0.22</v>
      </c>
      <c r="X40" s="657">
        <v>663.67</v>
      </c>
      <c r="Y40" s="1124">
        <v>19152.559999999998</v>
      </c>
      <c r="Z40" s="659"/>
      <c r="AA40" s="661"/>
      <c r="AB40" s="661"/>
      <c r="AC40" s="661"/>
    </row>
    <row r="41" spans="1:29" ht="28.5" hidden="1" customHeight="1">
      <c r="A41" s="1122">
        <v>40330</v>
      </c>
      <c r="B41" s="654">
        <v>219.6</v>
      </c>
      <c r="C41" s="654">
        <v>174.9</v>
      </c>
      <c r="D41" s="1123">
        <v>236.9</v>
      </c>
      <c r="E41" s="654">
        <v>957.7</v>
      </c>
      <c r="F41" s="655">
        <v>1316</v>
      </c>
      <c r="G41" s="656">
        <v>2155.4</v>
      </c>
      <c r="H41" s="656">
        <v>12099.4</v>
      </c>
      <c r="I41" s="656">
        <v>1068.5</v>
      </c>
      <c r="J41" s="657">
        <v>18228.400000000001</v>
      </c>
      <c r="K41" s="658">
        <v>8.6</v>
      </c>
      <c r="L41" s="656">
        <v>12.98</v>
      </c>
      <c r="M41" s="656">
        <v>128.6</v>
      </c>
      <c r="N41" s="663">
        <v>217.07</v>
      </c>
      <c r="O41" s="663">
        <v>95.27</v>
      </c>
      <c r="P41" s="663">
        <v>118.08</v>
      </c>
      <c r="Q41" s="663">
        <v>27.83</v>
      </c>
      <c r="R41" s="656">
        <v>6.3</v>
      </c>
      <c r="S41" s="656">
        <v>35.54</v>
      </c>
      <c r="T41" s="656">
        <v>2.4300000000000002</v>
      </c>
      <c r="U41" s="656">
        <v>8.41</v>
      </c>
      <c r="V41" s="656">
        <v>0.33</v>
      </c>
      <c r="W41" s="656">
        <v>0.22</v>
      </c>
      <c r="X41" s="657">
        <v>661.66</v>
      </c>
      <c r="Y41" s="1124">
        <v>18890.060000000001</v>
      </c>
      <c r="Z41" s="659"/>
      <c r="AA41" s="661"/>
      <c r="AB41" s="661"/>
      <c r="AC41" s="661"/>
    </row>
    <row r="42" spans="1:29" ht="28.5" hidden="1" customHeight="1">
      <c r="A42" s="1122">
        <v>40360</v>
      </c>
      <c r="B42" s="654">
        <v>219.56</v>
      </c>
      <c r="C42" s="654">
        <v>175.46</v>
      </c>
      <c r="D42" s="1123">
        <v>242.4</v>
      </c>
      <c r="E42" s="654">
        <v>973.4</v>
      </c>
      <c r="F42" s="655">
        <v>1327</v>
      </c>
      <c r="G42" s="656">
        <v>2207</v>
      </c>
      <c r="H42" s="656">
        <v>12337.3</v>
      </c>
      <c r="I42" s="656">
        <v>1059.5999999999999</v>
      </c>
      <c r="J42" s="657">
        <v>18541.72</v>
      </c>
      <c r="K42" s="658">
        <v>8.6</v>
      </c>
      <c r="L42" s="656">
        <v>12.98</v>
      </c>
      <c r="M42" s="656">
        <v>126.51</v>
      </c>
      <c r="N42" s="663">
        <v>215.95</v>
      </c>
      <c r="O42" s="663">
        <v>95.09</v>
      </c>
      <c r="P42" s="663">
        <v>118.4</v>
      </c>
      <c r="Q42" s="663">
        <v>27.9</v>
      </c>
      <c r="R42" s="656">
        <v>6.3460000000000001</v>
      </c>
      <c r="S42" s="656">
        <v>35.64</v>
      </c>
      <c r="T42" s="656">
        <v>2.4300000000000002</v>
      </c>
      <c r="U42" s="656">
        <v>8.4600000000000009</v>
      </c>
      <c r="V42" s="656">
        <v>0.33</v>
      </c>
      <c r="W42" s="656">
        <v>0.22</v>
      </c>
      <c r="X42" s="657">
        <v>658.85599999999999</v>
      </c>
      <c r="Y42" s="1124">
        <v>19200.575999999997</v>
      </c>
      <c r="Z42" s="659"/>
      <c r="AA42" s="661"/>
      <c r="AB42" s="661"/>
      <c r="AC42" s="661"/>
    </row>
    <row r="43" spans="1:29" ht="28.5" hidden="1" customHeight="1">
      <c r="A43" s="1122">
        <v>40391</v>
      </c>
      <c r="B43" s="654">
        <v>219.5</v>
      </c>
      <c r="C43" s="654">
        <v>179.6</v>
      </c>
      <c r="D43" s="1123">
        <v>251.75</v>
      </c>
      <c r="E43" s="654">
        <v>972.95</v>
      </c>
      <c r="F43" s="655">
        <v>1361.1</v>
      </c>
      <c r="G43" s="656">
        <v>2211.4899999999998</v>
      </c>
      <c r="H43" s="656">
        <v>12434.69</v>
      </c>
      <c r="I43" s="656">
        <v>1049.9000000000001</v>
      </c>
      <c r="J43" s="657">
        <v>18680.98</v>
      </c>
      <c r="K43" s="658">
        <v>8.6300000000000008</v>
      </c>
      <c r="L43" s="656">
        <v>12.99</v>
      </c>
      <c r="M43" s="656">
        <v>126.58</v>
      </c>
      <c r="N43" s="663">
        <v>215.91</v>
      </c>
      <c r="O43" s="663">
        <v>95.42</v>
      </c>
      <c r="P43" s="663">
        <v>118.66</v>
      </c>
      <c r="Q43" s="663">
        <v>28</v>
      </c>
      <c r="R43" s="656">
        <v>6.3460000000000001</v>
      </c>
      <c r="S43" s="656">
        <v>35.89</v>
      </c>
      <c r="T43" s="656">
        <v>2.4</v>
      </c>
      <c r="U43" s="656">
        <v>8.5030000000000001</v>
      </c>
      <c r="V43" s="656">
        <v>0.33</v>
      </c>
      <c r="W43" s="656">
        <v>0.22</v>
      </c>
      <c r="X43" s="657">
        <v>659.87900000000013</v>
      </c>
      <c r="Y43" s="1124">
        <v>19340.859000000004</v>
      </c>
      <c r="Z43" s="659"/>
      <c r="AA43" s="661"/>
      <c r="AB43" s="661"/>
      <c r="AC43" s="661"/>
    </row>
    <row r="44" spans="1:29" ht="28.5" hidden="1" customHeight="1">
      <c r="A44" s="1122">
        <v>40422</v>
      </c>
      <c r="B44" s="654">
        <v>219.44</v>
      </c>
      <c r="C44" s="654">
        <v>182.4</v>
      </c>
      <c r="D44" s="1123">
        <v>255.9</v>
      </c>
      <c r="E44" s="654">
        <v>1013.9</v>
      </c>
      <c r="F44" s="655">
        <v>1350.8</v>
      </c>
      <c r="G44" s="656">
        <v>2246.6999999999998</v>
      </c>
      <c r="H44" s="656">
        <v>12363.3</v>
      </c>
      <c r="I44" s="656">
        <v>1044.5999999999999</v>
      </c>
      <c r="J44" s="657">
        <v>18677.039999999997</v>
      </c>
      <c r="K44" s="658">
        <v>8.6</v>
      </c>
      <c r="L44" s="656">
        <v>12.99</v>
      </c>
      <c r="M44" s="656">
        <v>126.69</v>
      </c>
      <c r="N44" s="663">
        <v>215.62</v>
      </c>
      <c r="O44" s="663">
        <v>95.63</v>
      </c>
      <c r="P44" s="663">
        <v>118.81</v>
      </c>
      <c r="Q44" s="663">
        <v>28.06</v>
      </c>
      <c r="R44" s="656">
        <v>6.3</v>
      </c>
      <c r="S44" s="656">
        <v>35.93</v>
      </c>
      <c r="T44" s="656">
        <v>2.4300000000000002</v>
      </c>
      <c r="U44" s="656">
        <v>8.5500000000000007</v>
      </c>
      <c r="V44" s="656">
        <v>0.33</v>
      </c>
      <c r="W44" s="656">
        <v>0.2</v>
      </c>
      <c r="X44" s="657">
        <v>660.14999999999975</v>
      </c>
      <c r="Y44" s="1124">
        <v>19337.189999999999</v>
      </c>
      <c r="Z44" s="659"/>
      <c r="AA44" s="661"/>
      <c r="AB44" s="661"/>
      <c r="AC44" s="661"/>
    </row>
    <row r="45" spans="1:29" ht="28.5" hidden="1" customHeight="1">
      <c r="A45" s="1122">
        <v>40452</v>
      </c>
      <c r="B45" s="654">
        <v>219.39</v>
      </c>
      <c r="C45" s="654">
        <v>180.07</v>
      </c>
      <c r="D45" s="1123">
        <v>252.2</v>
      </c>
      <c r="E45" s="654">
        <v>1009.1</v>
      </c>
      <c r="F45" s="655">
        <v>1357.59</v>
      </c>
      <c r="G45" s="656">
        <v>2233.25</v>
      </c>
      <c r="H45" s="656">
        <v>12536.1</v>
      </c>
      <c r="I45" s="656">
        <v>1034.5999999999999</v>
      </c>
      <c r="J45" s="657">
        <v>18822.3</v>
      </c>
      <c r="K45" s="658">
        <v>8.6</v>
      </c>
      <c r="L45" s="656">
        <v>12.996</v>
      </c>
      <c r="M45" s="656">
        <v>127.81</v>
      </c>
      <c r="N45" s="663">
        <v>216.33</v>
      </c>
      <c r="O45" s="663">
        <v>95.79</v>
      </c>
      <c r="P45" s="663">
        <v>119.03</v>
      </c>
      <c r="Q45" s="663">
        <v>28.06</v>
      </c>
      <c r="R45" s="656">
        <v>6.3460000000000001</v>
      </c>
      <c r="S45" s="656">
        <v>35.9</v>
      </c>
      <c r="T45" s="656">
        <v>2.4300000000000002</v>
      </c>
      <c r="U45" s="656">
        <v>8.59</v>
      </c>
      <c r="V45" s="656">
        <v>0.33</v>
      </c>
      <c r="W45" s="656">
        <v>0.22</v>
      </c>
      <c r="X45" s="657">
        <v>662.43200000000002</v>
      </c>
      <c r="Y45" s="1124">
        <v>19484.732</v>
      </c>
      <c r="Z45" s="659"/>
      <c r="AA45" s="661"/>
      <c r="AB45" s="661"/>
      <c r="AC45" s="661"/>
    </row>
    <row r="46" spans="1:29" ht="28.5" hidden="1" customHeight="1">
      <c r="A46" s="1122">
        <v>40483</v>
      </c>
      <c r="B46" s="654">
        <v>219.3</v>
      </c>
      <c r="C46" s="654">
        <v>179.85</v>
      </c>
      <c r="D46" s="1123">
        <v>260.08</v>
      </c>
      <c r="E46" s="654">
        <v>1018.2</v>
      </c>
      <c r="F46" s="655">
        <v>1363</v>
      </c>
      <c r="G46" s="656">
        <v>2250.25</v>
      </c>
      <c r="H46" s="656">
        <v>12720.4</v>
      </c>
      <c r="I46" s="656">
        <v>1079.26</v>
      </c>
      <c r="J46" s="657">
        <v>19090.34</v>
      </c>
      <c r="K46" s="658">
        <v>8.6</v>
      </c>
      <c r="L46" s="656">
        <v>13.003</v>
      </c>
      <c r="M46" s="656">
        <v>128.13</v>
      </c>
      <c r="N46" s="656">
        <v>217.26</v>
      </c>
      <c r="O46" s="656">
        <v>96.89</v>
      </c>
      <c r="P46" s="656">
        <v>119.64</v>
      </c>
      <c r="Q46" s="656">
        <v>28.09</v>
      </c>
      <c r="R46" s="656">
        <v>6.3460000000000001</v>
      </c>
      <c r="S46" s="656">
        <v>36.25</v>
      </c>
      <c r="T46" s="656">
        <v>2.4300000000000002</v>
      </c>
      <c r="U46" s="656">
        <v>8.64</v>
      </c>
      <c r="V46" s="656">
        <v>0.33</v>
      </c>
      <c r="W46" s="656">
        <v>0.22</v>
      </c>
      <c r="X46" s="657">
        <v>665.82900000000006</v>
      </c>
      <c r="Y46" s="1124">
        <v>19756.169000000002</v>
      </c>
      <c r="Z46" s="659"/>
      <c r="AA46" s="661"/>
      <c r="AB46" s="661"/>
      <c r="AC46" s="661"/>
    </row>
    <row r="47" spans="1:29" ht="28.5" hidden="1" customHeight="1">
      <c r="A47" s="1122">
        <v>40513</v>
      </c>
      <c r="B47" s="654">
        <v>219.26900000000001</v>
      </c>
      <c r="C47" s="654">
        <v>196.5</v>
      </c>
      <c r="D47" s="1123">
        <v>289.39999999999998</v>
      </c>
      <c r="E47" s="654">
        <v>1112.6300000000001</v>
      </c>
      <c r="F47" s="655">
        <v>1563.9</v>
      </c>
      <c r="G47" s="656">
        <v>2688.13</v>
      </c>
      <c r="H47" s="656">
        <v>14930.42</v>
      </c>
      <c r="I47" s="656">
        <v>1154.04</v>
      </c>
      <c r="J47" s="657">
        <v>22154.289000000001</v>
      </c>
      <c r="K47" s="658">
        <v>8.82</v>
      </c>
      <c r="L47" s="656">
        <v>13.009</v>
      </c>
      <c r="M47" s="656">
        <v>131.69999999999999</v>
      </c>
      <c r="N47" s="656">
        <v>221.75</v>
      </c>
      <c r="O47" s="656">
        <v>99.16</v>
      </c>
      <c r="P47" s="656">
        <v>121.23</v>
      </c>
      <c r="Q47" s="656">
        <v>28.18</v>
      </c>
      <c r="R47" s="656">
        <v>6.3460000000000001</v>
      </c>
      <c r="S47" s="656">
        <v>36.700000000000003</v>
      </c>
      <c r="T47" s="656">
        <v>2.4300000000000002</v>
      </c>
      <c r="U47" s="656">
        <v>8.7200000000000006</v>
      </c>
      <c r="V47" s="656">
        <v>0.33</v>
      </c>
      <c r="W47" s="656">
        <v>0.22</v>
      </c>
      <c r="X47" s="657">
        <v>678.59500000000003</v>
      </c>
      <c r="Y47" s="1124">
        <v>22832.884000000002</v>
      </c>
      <c r="Z47" s="659"/>
      <c r="AA47" s="661"/>
      <c r="AB47" s="661"/>
      <c r="AC47" s="661"/>
    </row>
    <row r="48" spans="1:29" ht="28.5" hidden="1" customHeight="1">
      <c r="A48" s="1122">
        <v>40544</v>
      </c>
      <c r="B48" s="654">
        <v>219.2</v>
      </c>
      <c r="C48" s="654">
        <v>189.8</v>
      </c>
      <c r="D48" s="1123">
        <v>275</v>
      </c>
      <c r="E48" s="654">
        <v>1033.4000000000001</v>
      </c>
      <c r="F48" s="655">
        <v>1434.5</v>
      </c>
      <c r="G48" s="656">
        <v>2496.1999999999998</v>
      </c>
      <c r="H48" s="656">
        <v>14004.6</v>
      </c>
      <c r="I48" s="656">
        <v>1129.5999999999999</v>
      </c>
      <c r="J48" s="657">
        <v>20782.3</v>
      </c>
      <c r="K48" s="658">
        <v>8.82</v>
      </c>
      <c r="L48" s="656">
        <v>13</v>
      </c>
      <c r="M48" s="656">
        <v>131.9</v>
      </c>
      <c r="N48" s="656">
        <v>223.65</v>
      </c>
      <c r="O48" s="656">
        <v>100.82</v>
      </c>
      <c r="P48" s="656">
        <v>122.25</v>
      </c>
      <c r="Q48" s="656">
        <v>28.28</v>
      </c>
      <c r="R48" s="656">
        <v>6.3460000000000001</v>
      </c>
      <c r="S48" s="656">
        <v>36.880000000000003</v>
      </c>
      <c r="T48" s="656">
        <v>2.4300000000000002</v>
      </c>
      <c r="U48" s="656">
        <v>8.76</v>
      </c>
      <c r="V48" s="656">
        <v>0.33</v>
      </c>
      <c r="W48" s="656">
        <v>0.2</v>
      </c>
      <c r="X48" s="657">
        <v>683.66600000000005</v>
      </c>
      <c r="Y48" s="1124">
        <v>21466.016</v>
      </c>
      <c r="Z48" s="659"/>
      <c r="AA48" s="661"/>
      <c r="AB48" s="661"/>
      <c r="AC48" s="661"/>
    </row>
    <row r="49" spans="1:29" ht="28.5" hidden="1" customHeight="1">
      <c r="A49" s="1122">
        <v>40575</v>
      </c>
      <c r="B49" s="654">
        <v>219.2</v>
      </c>
      <c r="C49" s="654">
        <v>178.8</v>
      </c>
      <c r="D49" s="1123">
        <v>260.92</v>
      </c>
      <c r="E49" s="654">
        <v>1008.72</v>
      </c>
      <c r="F49" s="655">
        <v>1393.11</v>
      </c>
      <c r="G49" s="656">
        <v>2357.5</v>
      </c>
      <c r="H49" s="656">
        <v>13570.2</v>
      </c>
      <c r="I49" s="656">
        <v>1107</v>
      </c>
      <c r="J49" s="657">
        <v>20095.45</v>
      </c>
      <c r="K49" s="658">
        <v>8.83</v>
      </c>
      <c r="L49" s="656">
        <v>13.015000000000001</v>
      </c>
      <c r="M49" s="656">
        <v>131.87</v>
      </c>
      <c r="N49" s="656">
        <v>223.57</v>
      </c>
      <c r="O49" s="656">
        <v>101.03</v>
      </c>
      <c r="P49" s="656">
        <v>122.74</v>
      </c>
      <c r="Q49" s="656">
        <v>28.32</v>
      </c>
      <c r="R49" s="656">
        <v>6.3</v>
      </c>
      <c r="S49" s="656">
        <v>37</v>
      </c>
      <c r="T49" s="656">
        <v>2.4</v>
      </c>
      <c r="U49" s="656">
        <v>8.7799999999999994</v>
      </c>
      <c r="V49" s="656">
        <v>0.33</v>
      </c>
      <c r="W49" s="656">
        <v>0.22</v>
      </c>
      <c r="X49" s="657">
        <v>684.40499999999997</v>
      </c>
      <c r="Y49" s="1124">
        <v>20779.855</v>
      </c>
      <c r="Z49" s="659"/>
      <c r="AA49" s="661"/>
      <c r="AB49" s="664"/>
      <c r="AC49" s="661"/>
    </row>
    <row r="50" spans="1:29" ht="28.5" hidden="1" customHeight="1">
      <c r="A50" s="1122">
        <v>40603</v>
      </c>
      <c r="B50" s="654">
        <v>219.1</v>
      </c>
      <c r="C50" s="654">
        <v>175.44</v>
      </c>
      <c r="D50" s="1123">
        <v>257.2</v>
      </c>
      <c r="E50" s="654">
        <v>1024</v>
      </c>
      <c r="F50" s="655">
        <v>1410.8</v>
      </c>
      <c r="G50" s="656">
        <v>2354.1999999999998</v>
      </c>
      <c r="H50" s="656">
        <v>13547.2</v>
      </c>
      <c r="I50" s="656">
        <v>1123.7</v>
      </c>
      <c r="J50" s="657">
        <v>20111.64</v>
      </c>
      <c r="K50" s="658">
        <v>8.8000000000000007</v>
      </c>
      <c r="L50" s="656">
        <v>13.021000000000001</v>
      </c>
      <c r="M50" s="656">
        <v>131.93</v>
      </c>
      <c r="N50" s="656">
        <v>223.68</v>
      </c>
      <c r="O50" s="656">
        <v>101.09</v>
      </c>
      <c r="P50" s="656">
        <v>123.83</v>
      </c>
      <c r="Q50" s="656">
        <v>28.5</v>
      </c>
      <c r="R50" s="656">
        <v>6.3460000000000001</v>
      </c>
      <c r="S50" s="656">
        <v>37.229999999999997</v>
      </c>
      <c r="T50" s="656">
        <v>2.4300000000000002</v>
      </c>
      <c r="U50" s="656">
        <v>8.85</v>
      </c>
      <c r="V50" s="656">
        <v>0.33</v>
      </c>
      <c r="W50" s="656">
        <v>0.22</v>
      </c>
      <c r="X50" s="657">
        <v>686.25700000000018</v>
      </c>
      <c r="Y50" s="1124">
        <v>20797.897000000004</v>
      </c>
      <c r="Z50" s="659"/>
      <c r="AB50" s="664"/>
      <c r="AC50" s="661"/>
    </row>
    <row r="51" spans="1:29" ht="28.5" hidden="1" customHeight="1">
      <c r="A51" s="1122">
        <v>40634</v>
      </c>
      <c r="B51" s="654">
        <v>219.06</v>
      </c>
      <c r="C51" s="654">
        <v>172.1</v>
      </c>
      <c r="D51" s="1123">
        <v>253.6</v>
      </c>
      <c r="E51" s="654">
        <v>1007.86</v>
      </c>
      <c r="F51" s="655">
        <v>1364.3</v>
      </c>
      <c r="G51" s="656">
        <v>2308</v>
      </c>
      <c r="H51" s="656">
        <v>13462.2</v>
      </c>
      <c r="I51" s="656">
        <v>1120</v>
      </c>
      <c r="J51" s="657">
        <v>19907.12</v>
      </c>
      <c r="K51" s="658">
        <v>8.84</v>
      </c>
      <c r="L51" s="656">
        <v>13</v>
      </c>
      <c r="M51" s="656">
        <v>132.1</v>
      </c>
      <c r="N51" s="656">
        <v>223.71</v>
      </c>
      <c r="O51" s="656">
        <v>100.77</v>
      </c>
      <c r="P51" s="656">
        <v>124.1</v>
      </c>
      <c r="Q51" s="656">
        <v>28.65</v>
      </c>
      <c r="R51" s="656">
        <v>6.34</v>
      </c>
      <c r="S51" s="656">
        <v>37.270000000000003</v>
      </c>
      <c r="T51" s="656">
        <v>2.4300000000000002</v>
      </c>
      <c r="U51" s="656">
        <v>8.8699999999999992</v>
      </c>
      <c r="V51" s="656">
        <v>0.33</v>
      </c>
      <c r="W51" s="656">
        <v>0.22</v>
      </c>
      <c r="X51" s="657">
        <v>686.63</v>
      </c>
      <c r="Y51" s="1124">
        <v>20593.75</v>
      </c>
      <c r="Z51" s="659"/>
      <c r="AA51" s="661"/>
      <c r="AB51" s="664"/>
      <c r="AC51" s="661"/>
    </row>
    <row r="52" spans="1:29" ht="28.5" hidden="1" customHeight="1">
      <c r="A52" s="1122">
        <v>40664</v>
      </c>
      <c r="B52" s="654">
        <v>219</v>
      </c>
      <c r="C52" s="654">
        <v>172.35</v>
      </c>
      <c r="D52" s="1123">
        <v>253.16</v>
      </c>
      <c r="E52" s="654">
        <v>989.89</v>
      </c>
      <c r="F52" s="655">
        <v>1360.39</v>
      </c>
      <c r="G52" s="656">
        <v>2339.66</v>
      </c>
      <c r="H52" s="656">
        <v>13699.36</v>
      </c>
      <c r="I52" s="656">
        <v>1115.7</v>
      </c>
      <c r="J52" s="657">
        <v>20149.509999999998</v>
      </c>
      <c r="K52" s="658">
        <v>8.8000000000000007</v>
      </c>
      <c r="L52" s="656">
        <v>13</v>
      </c>
      <c r="M52" s="656">
        <v>131.5</v>
      </c>
      <c r="N52" s="656">
        <v>223.8</v>
      </c>
      <c r="O52" s="656">
        <v>100.61</v>
      </c>
      <c r="P52" s="656">
        <v>124.5</v>
      </c>
      <c r="Q52" s="656">
        <v>28.84</v>
      </c>
      <c r="R52" s="656">
        <v>6.3460000000000001</v>
      </c>
      <c r="S52" s="656">
        <v>37.4</v>
      </c>
      <c r="T52" s="656">
        <v>2.4300000000000002</v>
      </c>
      <c r="U52" s="656">
        <v>8.91</v>
      </c>
      <c r="V52" s="656">
        <v>0.33</v>
      </c>
      <c r="W52" s="656">
        <v>0.22</v>
      </c>
      <c r="X52" s="657">
        <v>686.68600000000004</v>
      </c>
      <c r="Y52" s="1124">
        <v>20836.196000000004</v>
      </c>
      <c r="Z52" s="659"/>
      <c r="AA52" s="665"/>
      <c r="AB52" s="664"/>
      <c r="AC52" s="661"/>
    </row>
    <row r="53" spans="1:29" ht="28.5" hidden="1" customHeight="1">
      <c r="A53" s="1122">
        <v>40695</v>
      </c>
      <c r="B53" s="654">
        <v>218.97</v>
      </c>
      <c r="C53" s="654">
        <v>169.75</v>
      </c>
      <c r="D53" s="1123">
        <v>246.4</v>
      </c>
      <c r="E53" s="654">
        <v>1009.8</v>
      </c>
      <c r="F53" s="655">
        <v>1367.5</v>
      </c>
      <c r="G53" s="656">
        <v>2285.1</v>
      </c>
      <c r="H53" s="656">
        <v>13573.6</v>
      </c>
      <c r="I53" s="656">
        <v>1136.5</v>
      </c>
      <c r="J53" s="657">
        <v>20007.620000000003</v>
      </c>
      <c r="K53" s="658">
        <v>8.8699999999999992</v>
      </c>
      <c r="L53" s="656">
        <v>13.037000000000001</v>
      </c>
      <c r="M53" s="656">
        <v>131.57</v>
      </c>
      <c r="N53" s="656">
        <v>223.79</v>
      </c>
      <c r="O53" s="656">
        <v>100.63</v>
      </c>
      <c r="P53" s="656">
        <v>124.68</v>
      </c>
      <c r="Q53" s="656">
        <v>28.9</v>
      </c>
      <c r="R53" s="656">
        <v>6.3440000000000003</v>
      </c>
      <c r="S53" s="656">
        <v>37.43</v>
      </c>
      <c r="T53" s="656">
        <v>2.4</v>
      </c>
      <c r="U53" s="656">
        <v>8.94</v>
      </c>
      <c r="V53" s="656">
        <v>0.3</v>
      </c>
      <c r="W53" s="656">
        <v>0.22</v>
      </c>
      <c r="X53" s="657">
        <v>687.11099999999999</v>
      </c>
      <c r="Y53" s="1124">
        <v>20694.731000000003</v>
      </c>
      <c r="Z53" s="659"/>
      <c r="AA53" s="661"/>
      <c r="AB53" s="664"/>
      <c r="AC53" s="661"/>
    </row>
    <row r="54" spans="1:29" ht="28.5" hidden="1" customHeight="1">
      <c r="A54" s="1122">
        <v>40725</v>
      </c>
      <c r="B54" s="654">
        <v>218.94</v>
      </c>
      <c r="C54" s="654">
        <v>167.62</v>
      </c>
      <c r="D54" s="1123">
        <v>243</v>
      </c>
      <c r="E54" s="654">
        <v>1019.7</v>
      </c>
      <c r="F54" s="655">
        <v>1377.32</v>
      </c>
      <c r="G54" s="656">
        <v>2376.34</v>
      </c>
      <c r="H54" s="656">
        <v>13889.93</v>
      </c>
      <c r="I54" s="656">
        <v>1164.0999999999999</v>
      </c>
      <c r="J54" s="657">
        <v>20456.949999999997</v>
      </c>
      <c r="K54" s="658">
        <v>8.9</v>
      </c>
      <c r="L54" s="656">
        <v>13.04</v>
      </c>
      <c r="M54" s="656">
        <v>132.18</v>
      </c>
      <c r="N54" s="656">
        <v>224.36</v>
      </c>
      <c r="O54" s="656">
        <v>101.29</v>
      </c>
      <c r="P54" s="656">
        <v>125.03</v>
      </c>
      <c r="Q54" s="656">
        <v>29</v>
      </c>
      <c r="R54" s="656">
        <v>6.34</v>
      </c>
      <c r="S54" s="656">
        <v>37.51</v>
      </c>
      <c r="T54" s="656">
        <v>2.4300000000000002</v>
      </c>
      <c r="U54" s="656">
        <v>9</v>
      </c>
      <c r="V54" s="656">
        <v>0.33</v>
      </c>
      <c r="W54" s="656">
        <v>0.22</v>
      </c>
      <c r="X54" s="657">
        <v>689.63000000000011</v>
      </c>
      <c r="Y54" s="1124">
        <v>21146.579999999998</v>
      </c>
      <c r="Z54" s="659"/>
      <c r="AA54" s="661"/>
      <c r="AB54" s="664"/>
      <c r="AC54" s="661"/>
    </row>
    <row r="55" spans="1:29" ht="28.5" hidden="1" customHeight="1">
      <c r="A55" s="1122">
        <v>40756</v>
      </c>
      <c r="B55" s="654">
        <v>218.9</v>
      </c>
      <c r="C55" s="654">
        <v>172.7</v>
      </c>
      <c r="D55" s="1123">
        <v>249.2</v>
      </c>
      <c r="E55" s="654">
        <v>1035.5999999999999</v>
      </c>
      <c r="F55" s="655">
        <v>1424.9</v>
      </c>
      <c r="G55" s="656">
        <v>2468.1</v>
      </c>
      <c r="H55" s="656">
        <v>14458.4</v>
      </c>
      <c r="I55" s="656">
        <v>1160.0999999999999</v>
      </c>
      <c r="J55" s="657">
        <v>21187.9</v>
      </c>
      <c r="K55" s="658">
        <v>8.89</v>
      </c>
      <c r="L55" s="656">
        <v>13.04</v>
      </c>
      <c r="M55" s="656">
        <v>137.16</v>
      </c>
      <c r="N55" s="656">
        <v>227.17</v>
      </c>
      <c r="O55" s="656">
        <v>101.93</v>
      </c>
      <c r="P55" s="656">
        <v>125.26</v>
      </c>
      <c r="Q55" s="656">
        <v>29.03</v>
      </c>
      <c r="R55" s="656">
        <v>6.34</v>
      </c>
      <c r="S55" s="656">
        <v>37.58</v>
      </c>
      <c r="T55" s="656">
        <v>2.4300000000000002</v>
      </c>
      <c r="U55" s="656">
        <v>8.98</v>
      </c>
      <c r="V55" s="656">
        <v>0.33</v>
      </c>
      <c r="W55" s="656">
        <v>0.22</v>
      </c>
      <c r="X55" s="657">
        <v>698.36000000000013</v>
      </c>
      <c r="Y55" s="1124">
        <v>21886.260000000002</v>
      </c>
      <c r="Z55" s="659"/>
      <c r="AA55" s="661"/>
      <c r="AB55" s="664"/>
      <c r="AC55" s="661"/>
    </row>
    <row r="56" spans="1:29" ht="28.5" hidden="1" customHeight="1">
      <c r="A56" s="1122">
        <v>40787</v>
      </c>
      <c r="B56" s="654">
        <v>218.8</v>
      </c>
      <c r="C56" s="654">
        <v>172.3</v>
      </c>
      <c r="D56" s="1123">
        <v>248.8</v>
      </c>
      <c r="E56" s="654">
        <v>1029.3</v>
      </c>
      <c r="F56" s="655">
        <v>1425.3</v>
      </c>
      <c r="G56" s="656">
        <v>2392.4</v>
      </c>
      <c r="H56" s="656">
        <v>13982.3</v>
      </c>
      <c r="I56" s="656">
        <v>1222.4000000000001</v>
      </c>
      <c r="J56" s="657">
        <v>20691.599999999999</v>
      </c>
      <c r="K56" s="658">
        <v>8.89</v>
      </c>
      <c r="L56" s="656">
        <v>13</v>
      </c>
      <c r="M56" s="656">
        <v>141.16</v>
      </c>
      <c r="N56" s="656">
        <v>229.9</v>
      </c>
      <c r="O56" s="656">
        <v>102.1</v>
      </c>
      <c r="P56" s="656">
        <v>125.6</v>
      </c>
      <c r="Q56" s="656">
        <v>29.09</v>
      </c>
      <c r="R56" s="656">
        <v>6.3</v>
      </c>
      <c r="S56" s="656">
        <v>37.6</v>
      </c>
      <c r="T56" s="656">
        <v>2.4</v>
      </c>
      <c r="U56" s="656">
        <v>9</v>
      </c>
      <c r="V56" s="656">
        <v>0.3</v>
      </c>
      <c r="W56" s="656">
        <v>0.2</v>
      </c>
      <c r="X56" s="657">
        <v>705.95</v>
      </c>
      <c r="Y56" s="1124">
        <v>21397.55</v>
      </c>
      <c r="Z56" s="659"/>
      <c r="AA56" s="661"/>
      <c r="AB56" s="664"/>
      <c r="AC56" s="661"/>
    </row>
    <row r="57" spans="1:29" ht="28.5" hidden="1" customHeight="1">
      <c r="A57" s="1122">
        <v>40817</v>
      </c>
      <c r="B57" s="654">
        <v>218.8</v>
      </c>
      <c r="C57" s="654">
        <v>173.4</v>
      </c>
      <c r="D57" s="1123">
        <v>247.7</v>
      </c>
      <c r="E57" s="654">
        <v>1062.0999999999999</v>
      </c>
      <c r="F57" s="655">
        <v>1507.1</v>
      </c>
      <c r="G57" s="656">
        <v>2517.1</v>
      </c>
      <c r="H57" s="656">
        <v>14456.7</v>
      </c>
      <c r="I57" s="656">
        <v>1182.2</v>
      </c>
      <c r="J57" s="657">
        <v>21365.1</v>
      </c>
      <c r="K57" s="658">
        <v>8.9</v>
      </c>
      <c r="L57" s="656">
        <v>13</v>
      </c>
      <c r="M57" s="656">
        <v>145.9</v>
      </c>
      <c r="N57" s="656">
        <v>231.6</v>
      </c>
      <c r="O57" s="656">
        <v>102.6</v>
      </c>
      <c r="P57" s="656">
        <v>126.29</v>
      </c>
      <c r="Q57" s="656">
        <v>29.19</v>
      </c>
      <c r="R57" s="656">
        <v>6.34</v>
      </c>
      <c r="S57" s="656">
        <v>37.82</v>
      </c>
      <c r="T57" s="656">
        <v>2.4300000000000002</v>
      </c>
      <c r="U57" s="656">
        <v>9.0500000000000007</v>
      </c>
      <c r="V57" s="656">
        <v>0.33</v>
      </c>
      <c r="W57" s="656">
        <v>0.22</v>
      </c>
      <c r="X57" s="657">
        <v>713.74</v>
      </c>
      <c r="Y57" s="1124">
        <v>22078.880000000001</v>
      </c>
      <c r="Z57" s="659"/>
      <c r="AA57" s="666"/>
      <c r="AB57" s="664"/>
      <c r="AC57" s="661"/>
    </row>
    <row r="58" spans="1:29" ht="28.5" hidden="1" customHeight="1">
      <c r="A58" s="1122">
        <v>40848</v>
      </c>
      <c r="B58" s="654">
        <v>218.636</v>
      </c>
      <c r="C58" s="654">
        <v>174.2</v>
      </c>
      <c r="D58" s="1123">
        <v>247</v>
      </c>
      <c r="E58" s="654">
        <v>1046.0999999999999</v>
      </c>
      <c r="F58" s="655">
        <v>1454.2</v>
      </c>
      <c r="G58" s="656">
        <v>2421.4</v>
      </c>
      <c r="H58" s="656">
        <v>14170.8</v>
      </c>
      <c r="I58" s="656">
        <v>1200.5999999999999</v>
      </c>
      <c r="J58" s="657">
        <v>20932.900000000001</v>
      </c>
      <c r="K58" s="658">
        <v>8.9</v>
      </c>
      <c r="L58" s="656">
        <v>13.067</v>
      </c>
      <c r="M58" s="656">
        <v>150.71</v>
      </c>
      <c r="N58" s="656">
        <v>233.7</v>
      </c>
      <c r="O58" s="656">
        <v>102.9</v>
      </c>
      <c r="P58" s="656">
        <v>127.5</v>
      </c>
      <c r="Q58" s="656">
        <v>29.4</v>
      </c>
      <c r="R58" s="656">
        <v>6.34</v>
      </c>
      <c r="S58" s="656">
        <v>38.07</v>
      </c>
      <c r="T58" s="656">
        <v>2.4300000000000002</v>
      </c>
      <c r="U58" s="656">
        <v>9.1</v>
      </c>
      <c r="V58" s="656">
        <v>0.33</v>
      </c>
      <c r="W58" s="656">
        <v>0.22</v>
      </c>
      <c r="X58" s="657">
        <v>722.7</v>
      </c>
      <c r="Y58" s="1124">
        <v>21655.599999999999</v>
      </c>
      <c r="Z58" s="659"/>
      <c r="AA58" s="661"/>
      <c r="AB58" s="664"/>
      <c r="AC58" s="661"/>
    </row>
    <row r="59" spans="1:29" ht="28.5" hidden="1" customHeight="1">
      <c r="A59" s="1122">
        <v>40878</v>
      </c>
      <c r="B59" s="654">
        <v>218.59</v>
      </c>
      <c r="C59" s="654">
        <v>183.45</v>
      </c>
      <c r="D59" s="1123">
        <v>275.99</v>
      </c>
      <c r="E59" s="654">
        <v>1125.3</v>
      </c>
      <c r="F59" s="655">
        <v>1675.97</v>
      </c>
      <c r="G59" s="656">
        <v>2849.27</v>
      </c>
      <c r="H59" s="656">
        <v>16484.45</v>
      </c>
      <c r="I59" s="656">
        <v>1163.2</v>
      </c>
      <c r="J59" s="657">
        <v>23976.22</v>
      </c>
      <c r="K59" s="658">
        <v>9</v>
      </c>
      <c r="L59" s="656">
        <v>13.08</v>
      </c>
      <c r="M59" s="656">
        <v>156.13999999999999</v>
      </c>
      <c r="N59" s="656">
        <v>236.47</v>
      </c>
      <c r="O59" s="656">
        <v>104.04</v>
      </c>
      <c r="P59" s="656">
        <v>128.97999999999999</v>
      </c>
      <c r="Q59" s="656">
        <v>29.53</v>
      </c>
      <c r="R59" s="656">
        <v>6.3419999999999996</v>
      </c>
      <c r="S59" s="656">
        <v>38.43</v>
      </c>
      <c r="T59" s="656">
        <v>2.4300000000000002</v>
      </c>
      <c r="U59" s="656">
        <v>9.19</v>
      </c>
      <c r="V59" s="656">
        <v>0.33</v>
      </c>
      <c r="W59" s="656">
        <v>0.22</v>
      </c>
      <c r="X59" s="657">
        <v>734.1819999999999</v>
      </c>
      <c r="Y59" s="1124">
        <v>24710.402000000002</v>
      </c>
      <c r="Z59" s="659"/>
      <c r="AA59" s="661"/>
      <c r="AB59" s="664"/>
      <c r="AC59" s="661"/>
    </row>
    <row r="60" spans="1:29" ht="28.5" hidden="1" customHeight="1">
      <c r="A60" s="1122">
        <v>40909</v>
      </c>
      <c r="B60" s="654">
        <v>218.56</v>
      </c>
      <c r="C60" s="654">
        <v>180.8</v>
      </c>
      <c r="D60" s="1123">
        <v>268.7</v>
      </c>
      <c r="E60" s="654">
        <v>1057.3900000000001</v>
      </c>
      <c r="F60" s="655">
        <v>1551.45</v>
      </c>
      <c r="G60" s="656">
        <v>2575.5</v>
      </c>
      <c r="H60" s="656">
        <v>15069.3</v>
      </c>
      <c r="I60" s="656">
        <v>1171.0999999999999</v>
      </c>
      <c r="J60" s="657">
        <v>22092.799999999996</v>
      </c>
      <c r="K60" s="658">
        <v>8.9749999999999996</v>
      </c>
      <c r="L60" s="656">
        <v>13.083</v>
      </c>
      <c r="M60" s="656">
        <v>156.6</v>
      </c>
      <c r="N60" s="656">
        <v>237.54</v>
      </c>
      <c r="O60" s="656">
        <v>104.11</v>
      </c>
      <c r="P60" s="656">
        <v>129.03</v>
      </c>
      <c r="Q60" s="656">
        <v>29.56</v>
      </c>
      <c r="R60" s="656">
        <v>6.34</v>
      </c>
      <c r="S60" s="656">
        <v>38.5</v>
      </c>
      <c r="T60" s="656">
        <v>2.4300000000000002</v>
      </c>
      <c r="U60" s="656">
        <v>9.1999999999999993</v>
      </c>
      <c r="V60" s="656">
        <v>0.3</v>
      </c>
      <c r="W60" s="656">
        <v>0.2</v>
      </c>
      <c r="X60" s="657">
        <v>735.86799999999994</v>
      </c>
      <c r="Y60" s="1124">
        <v>22828.7</v>
      </c>
      <c r="Z60" s="659"/>
      <c r="AA60" s="661"/>
      <c r="AB60" s="664"/>
      <c r="AC60" s="661"/>
    </row>
    <row r="61" spans="1:29" ht="28.5" hidden="1" customHeight="1">
      <c r="A61" s="1122">
        <v>40940</v>
      </c>
      <c r="B61" s="654">
        <v>218.48</v>
      </c>
      <c r="C61" s="654">
        <v>177.5</v>
      </c>
      <c r="D61" s="1123">
        <v>263.3</v>
      </c>
      <c r="E61" s="654">
        <v>1046.0999999999999</v>
      </c>
      <c r="F61" s="655">
        <v>1474.1</v>
      </c>
      <c r="G61" s="656">
        <v>2504.8000000000002</v>
      </c>
      <c r="H61" s="656">
        <v>14837.2</v>
      </c>
      <c r="I61" s="656">
        <v>1159.4000000000001</v>
      </c>
      <c r="J61" s="657">
        <v>21680.9</v>
      </c>
      <c r="K61" s="658">
        <v>8.98</v>
      </c>
      <c r="L61" s="656">
        <v>13.08</v>
      </c>
      <c r="M61" s="656">
        <v>151.87</v>
      </c>
      <c r="N61" s="656">
        <v>237.04</v>
      </c>
      <c r="O61" s="656">
        <v>104.13</v>
      </c>
      <c r="P61" s="656">
        <v>129.08000000000001</v>
      </c>
      <c r="Q61" s="656">
        <v>29.61</v>
      </c>
      <c r="R61" s="656">
        <v>6.34</v>
      </c>
      <c r="S61" s="656">
        <v>38.57</v>
      </c>
      <c r="T61" s="656">
        <v>2.4</v>
      </c>
      <c r="U61" s="656">
        <v>9.1999999999999993</v>
      </c>
      <c r="V61" s="656">
        <v>0.33</v>
      </c>
      <c r="W61" s="656">
        <v>0.22</v>
      </c>
      <c r="X61" s="657">
        <v>730.9</v>
      </c>
      <c r="Y61" s="1124">
        <v>22411.8</v>
      </c>
      <c r="Z61" s="659"/>
      <c r="AA61" s="661"/>
      <c r="AB61" s="664"/>
      <c r="AC61" s="661"/>
    </row>
    <row r="62" spans="1:29" ht="28.5" hidden="1" customHeight="1">
      <c r="A62" s="1122">
        <v>40969</v>
      </c>
      <c r="B62" s="654">
        <v>218.44</v>
      </c>
      <c r="C62" s="654">
        <v>176.9</v>
      </c>
      <c r="D62" s="1123">
        <v>262.43</v>
      </c>
      <c r="E62" s="654">
        <v>1034.5</v>
      </c>
      <c r="F62" s="655">
        <v>1453.9</v>
      </c>
      <c r="G62" s="656">
        <v>2412.9</v>
      </c>
      <c r="H62" s="656">
        <v>14691.1</v>
      </c>
      <c r="I62" s="656">
        <v>1123.4000000000001</v>
      </c>
      <c r="J62" s="657">
        <v>21373.55</v>
      </c>
      <c r="K62" s="658">
        <v>9</v>
      </c>
      <c r="L62" s="656">
        <v>13.086</v>
      </c>
      <c r="M62" s="656">
        <v>149.37</v>
      </c>
      <c r="N62" s="656">
        <v>237.2</v>
      </c>
      <c r="O62" s="656">
        <v>104.13</v>
      </c>
      <c r="P62" s="656">
        <v>129.15</v>
      </c>
      <c r="Q62" s="656">
        <v>29.861000000000001</v>
      </c>
      <c r="R62" s="656">
        <v>6.3419999999999996</v>
      </c>
      <c r="S62" s="656">
        <v>38.68</v>
      </c>
      <c r="T62" s="656">
        <v>2.4300000000000002</v>
      </c>
      <c r="U62" s="656">
        <v>9.2330000000000005</v>
      </c>
      <c r="V62" s="656">
        <v>0.33</v>
      </c>
      <c r="W62" s="656">
        <v>0.22</v>
      </c>
      <c r="X62" s="657">
        <v>729.03199999999993</v>
      </c>
      <c r="Y62" s="1124">
        <v>22102.581999999999</v>
      </c>
      <c r="Z62" s="659"/>
      <c r="AA62" s="661"/>
      <c r="AB62" s="664"/>
      <c r="AC62" s="661"/>
    </row>
    <row r="63" spans="1:29" ht="28.5" hidden="1" customHeight="1">
      <c r="A63" s="1122">
        <v>41000</v>
      </c>
      <c r="B63" s="654">
        <v>218.4</v>
      </c>
      <c r="C63" s="654">
        <v>175.53</v>
      </c>
      <c r="D63" s="1123">
        <v>261.39</v>
      </c>
      <c r="E63" s="654">
        <v>1000.98</v>
      </c>
      <c r="F63" s="655">
        <v>1462.26</v>
      </c>
      <c r="G63" s="656">
        <v>2422.4</v>
      </c>
      <c r="H63" s="656">
        <v>14778.4</v>
      </c>
      <c r="I63" s="656">
        <v>1131.8</v>
      </c>
      <c r="J63" s="657">
        <v>21451.16</v>
      </c>
      <c r="K63" s="658">
        <v>9</v>
      </c>
      <c r="L63" s="656">
        <v>13.1</v>
      </c>
      <c r="M63" s="656">
        <v>148.83000000000001</v>
      </c>
      <c r="N63" s="656">
        <v>237.2</v>
      </c>
      <c r="O63" s="656">
        <v>104.1</v>
      </c>
      <c r="P63" s="656">
        <v>129.16</v>
      </c>
      <c r="Q63" s="656">
        <v>30.01</v>
      </c>
      <c r="R63" s="656">
        <v>6.3</v>
      </c>
      <c r="S63" s="656">
        <v>38.79</v>
      </c>
      <c r="T63" s="656">
        <v>2.4300000000000002</v>
      </c>
      <c r="U63" s="656">
        <v>9.24</v>
      </c>
      <c r="V63" s="656">
        <v>0.33</v>
      </c>
      <c r="W63" s="656">
        <v>0.2</v>
      </c>
      <c r="X63" s="657">
        <v>728.69</v>
      </c>
      <c r="Y63" s="1124">
        <v>22179.85</v>
      </c>
      <c r="Z63" s="659"/>
      <c r="AA63" s="661"/>
      <c r="AB63" s="664"/>
      <c r="AC63" s="661"/>
    </row>
    <row r="64" spans="1:29" ht="28.5" hidden="1" customHeight="1">
      <c r="A64" s="1122">
        <v>41030</v>
      </c>
      <c r="B64" s="654">
        <v>218.25</v>
      </c>
      <c r="C64" s="654">
        <v>175.9</v>
      </c>
      <c r="D64" s="1123">
        <v>259.77999999999997</v>
      </c>
      <c r="E64" s="654">
        <v>996.6</v>
      </c>
      <c r="F64" s="655">
        <v>1464.59</v>
      </c>
      <c r="G64" s="656">
        <v>2443.9</v>
      </c>
      <c r="H64" s="656">
        <v>14911.7</v>
      </c>
      <c r="I64" s="656">
        <v>1126.4000000000001</v>
      </c>
      <c r="J64" s="657">
        <v>21597.09</v>
      </c>
      <c r="K64" s="658">
        <v>9</v>
      </c>
      <c r="L64" s="656">
        <v>13.1</v>
      </c>
      <c r="M64" s="656">
        <v>146.6</v>
      </c>
      <c r="N64" s="656">
        <v>235.8</v>
      </c>
      <c r="O64" s="656">
        <v>104.14</v>
      </c>
      <c r="P64" s="656">
        <v>129.21</v>
      </c>
      <c r="Q64" s="656">
        <v>30.09</v>
      </c>
      <c r="R64" s="656">
        <v>6.34</v>
      </c>
      <c r="S64" s="656">
        <v>38.9</v>
      </c>
      <c r="T64" s="656">
        <v>2.4</v>
      </c>
      <c r="U64" s="656">
        <v>9.25</v>
      </c>
      <c r="V64" s="656">
        <v>0.33</v>
      </c>
      <c r="W64" s="656">
        <v>0.2</v>
      </c>
      <c r="X64" s="657">
        <v>725.36000000000013</v>
      </c>
      <c r="Y64" s="1124">
        <v>22322.45</v>
      </c>
      <c r="Z64" s="659"/>
      <c r="AA64" s="661"/>
      <c r="AB64" s="664"/>
      <c r="AC64" s="661"/>
    </row>
    <row r="65" spans="1:29" ht="28.5" hidden="1" customHeight="1">
      <c r="A65" s="1122">
        <v>41061</v>
      </c>
      <c r="B65" s="654">
        <v>218.22</v>
      </c>
      <c r="C65" s="654">
        <v>176.76</v>
      </c>
      <c r="D65" s="1123">
        <v>258.8</v>
      </c>
      <c r="E65" s="654">
        <v>996.95</v>
      </c>
      <c r="F65" s="655">
        <v>1446.05</v>
      </c>
      <c r="G65" s="656">
        <v>2381.3000000000002</v>
      </c>
      <c r="H65" s="656">
        <v>14668.3</v>
      </c>
      <c r="I65" s="656">
        <v>1113.0899999999999</v>
      </c>
      <c r="J65" s="657">
        <v>21259.47</v>
      </c>
      <c r="K65" s="658">
        <v>9</v>
      </c>
      <c r="L65" s="656">
        <v>13.1</v>
      </c>
      <c r="M65" s="656">
        <v>147.6</v>
      </c>
      <c r="N65" s="656">
        <v>235.82</v>
      </c>
      <c r="O65" s="656">
        <v>104.13</v>
      </c>
      <c r="P65" s="656">
        <v>129.15</v>
      </c>
      <c r="Q65" s="656">
        <v>30.2</v>
      </c>
      <c r="R65" s="656">
        <v>6.34</v>
      </c>
      <c r="S65" s="656">
        <v>38.94</v>
      </c>
      <c r="T65" s="656">
        <v>2.4300000000000002</v>
      </c>
      <c r="U65" s="656">
        <v>9.25</v>
      </c>
      <c r="V65" s="656">
        <v>0.3</v>
      </c>
      <c r="W65" s="656">
        <v>0.2</v>
      </c>
      <c r="X65" s="657">
        <v>726.45999999999992</v>
      </c>
      <c r="Y65" s="1124">
        <v>21985.93</v>
      </c>
      <c r="Z65" s="659"/>
      <c r="AA65" s="661"/>
      <c r="AB65" s="664"/>
      <c r="AC65" s="661"/>
    </row>
    <row r="66" spans="1:29" ht="28.5" hidden="1" customHeight="1">
      <c r="A66" s="1122">
        <v>41091</v>
      </c>
      <c r="B66" s="654">
        <v>217.9</v>
      </c>
      <c r="C66" s="654">
        <v>177.9</v>
      </c>
      <c r="D66" s="1123">
        <v>259.82</v>
      </c>
      <c r="E66" s="654">
        <v>1005.9</v>
      </c>
      <c r="F66" s="655">
        <v>1430.6</v>
      </c>
      <c r="G66" s="656">
        <v>2469.42</v>
      </c>
      <c r="H66" s="656">
        <v>14993.64</v>
      </c>
      <c r="I66" s="656">
        <v>1105.24</v>
      </c>
      <c r="J66" s="657">
        <v>21660.400000000001</v>
      </c>
      <c r="K66" s="658">
        <v>8.99</v>
      </c>
      <c r="L66" s="656">
        <v>13.1</v>
      </c>
      <c r="M66" s="656">
        <v>150.05000000000001</v>
      </c>
      <c r="N66" s="656">
        <v>235.9</v>
      </c>
      <c r="O66" s="656">
        <v>104.14</v>
      </c>
      <c r="P66" s="656">
        <v>129.19999999999999</v>
      </c>
      <c r="Q66" s="656">
        <v>30.41</v>
      </c>
      <c r="R66" s="656">
        <v>6.34</v>
      </c>
      <c r="S66" s="656">
        <v>38.97</v>
      </c>
      <c r="T66" s="656">
        <v>2.4300000000000002</v>
      </c>
      <c r="U66" s="656">
        <v>9.3000000000000007</v>
      </c>
      <c r="V66" s="656">
        <v>0.3</v>
      </c>
      <c r="W66" s="656">
        <v>0.2</v>
      </c>
      <c r="X66" s="657">
        <v>729.3</v>
      </c>
      <c r="Y66" s="1124">
        <v>22389.7</v>
      </c>
      <c r="Z66" s="659"/>
      <c r="AA66" s="661"/>
      <c r="AB66" s="664"/>
      <c r="AC66" s="661"/>
    </row>
    <row r="67" spans="1:29" ht="28.5" hidden="1" customHeight="1">
      <c r="A67" s="1122">
        <v>41122</v>
      </c>
      <c r="B67" s="654">
        <v>217.76</v>
      </c>
      <c r="C67" s="654">
        <v>183.5</v>
      </c>
      <c r="D67" s="1123">
        <v>266.66000000000003</v>
      </c>
      <c r="E67" s="654">
        <v>1021.68</v>
      </c>
      <c r="F67" s="655">
        <v>1446.14</v>
      </c>
      <c r="G67" s="656">
        <v>2482.6</v>
      </c>
      <c r="H67" s="656">
        <v>15152.7</v>
      </c>
      <c r="I67" s="656">
        <v>1304.97</v>
      </c>
      <c r="J67" s="657">
        <v>22076.010000000002</v>
      </c>
      <c r="K67" s="658">
        <v>8.99</v>
      </c>
      <c r="L67" s="656">
        <v>13.1</v>
      </c>
      <c r="M67" s="656">
        <v>154.34</v>
      </c>
      <c r="N67" s="656">
        <v>238.45</v>
      </c>
      <c r="O67" s="656">
        <v>104.26</v>
      </c>
      <c r="P67" s="656">
        <v>129.19999999999999</v>
      </c>
      <c r="Q67" s="656">
        <v>30.51</v>
      </c>
      <c r="R67" s="656">
        <v>6.34</v>
      </c>
      <c r="S67" s="656">
        <v>38.99</v>
      </c>
      <c r="T67" s="656">
        <v>2.4300000000000002</v>
      </c>
      <c r="U67" s="656">
        <v>9.3000000000000007</v>
      </c>
      <c r="V67" s="656">
        <v>0.33</v>
      </c>
      <c r="W67" s="656">
        <v>0.2</v>
      </c>
      <c r="X67" s="657">
        <v>736.4</v>
      </c>
      <c r="Y67" s="1124">
        <v>22812.410000000003</v>
      </c>
      <c r="Z67" s="659"/>
      <c r="AA67" s="661"/>
      <c r="AB67" s="664"/>
      <c r="AC67" s="661"/>
    </row>
    <row r="68" spans="1:29" ht="28.5" hidden="1" customHeight="1">
      <c r="A68" s="1122">
        <v>41153</v>
      </c>
      <c r="B68" s="654">
        <v>217.63</v>
      </c>
      <c r="C68" s="654">
        <v>183.4</v>
      </c>
      <c r="D68" s="1123">
        <v>268.3</v>
      </c>
      <c r="E68" s="654">
        <v>1047</v>
      </c>
      <c r="F68" s="655">
        <v>1444.9</v>
      </c>
      <c r="G68" s="656">
        <v>2460.04</v>
      </c>
      <c r="H68" s="656">
        <v>14838.55</v>
      </c>
      <c r="I68" s="656">
        <v>1495.14</v>
      </c>
      <c r="J68" s="657">
        <v>21954.959999999999</v>
      </c>
      <c r="K68" s="658">
        <v>8.99</v>
      </c>
      <c r="L68" s="656">
        <v>13.1</v>
      </c>
      <c r="M68" s="656">
        <v>154.88</v>
      </c>
      <c r="N68" s="656">
        <v>239</v>
      </c>
      <c r="O68" s="656">
        <v>104.3</v>
      </c>
      <c r="P68" s="656">
        <v>129.19999999999999</v>
      </c>
      <c r="Q68" s="656">
        <v>30.55</v>
      </c>
      <c r="R68" s="656">
        <v>6.34</v>
      </c>
      <c r="S68" s="656">
        <v>39</v>
      </c>
      <c r="T68" s="656">
        <v>2.42</v>
      </c>
      <c r="U68" s="656">
        <v>9.3000000000000007</v>
      </c>
      <c r="V68" s="656">
        <v>0.33</v>
      </c>
      <c r="W68" s="656">
        <v>0.22</v>
      </c>
      <c r="X68" s="657">
        <v>737.63</v>
      </c>
      <c r="Y68" s="1124">
        <v>22692.59</v>
      </c>
      <c r="Z68" s="659"/>
      <c r="AA68" s="661"/>
      <c r="AB68" s="664"/>
      <c r="AC68" s="661"/>
    </row>
    <row r="69" spans="1:29" ht="28.5" hidden="1" customHeight="1">
      <c r="A69" s="1122">
        <v>41183</v>
      </c>
      <c r="B69" s="654">
        <v>217.49</v>
      </c>
      <c r="C69" s="654">
        <v>195.87</v>
      </c>
      <c r="D69" s="1123">
        <v>314.95999999999998</v>
      </c>
      <c r="E69" s="654">
        <v>1059.5</v>
      </c>
      <c r="F69" s="655">
        <v>1415.9</v>
      </c>
      <c r="G69" s="656">
        <v>2464.96</v>
      </c>
      <c r="H69" s="656">
        <v>15104.4</v>
      </c>
      <c r="I69" s="656">
        <v>1759.53</v>
      </c>
      <c r="J69" s="657">
        <v>22532.61</v>
      </c>
      <c r="K69" s="658">
        <v>8.99</v>
      </c>
      <c r="L69" s="656">
        <v>13.1</v>
      </c>
      <c r="M69" s="656">
        <v>156.93</v>
      </c>
      <c r="N69" s="656">
        <v>238.97</v>
      </c>
      <c r="O69" s="656">
        <v>104.24</v>
      </c>
      <c r="P69" s="656">
        <v>129.5</v>
      </c>
      <c r="Q69" s="656">
        <v>30.61</v>
      </c>
      <c r="R69" s="656">
        <v>6.34</v>
      </c>
      <c r="S69" s="656">
        <v>39.06</v>
      </c>
      <c r="T69" s="656">
        <v>2.42</v>
      </c>
      <c r="U69" s="656">
        <v>9.2799999999999994</v>
      </c>
      <c r="V69" s="656">
        <v>0.33</v>
      </c>
      <c r="W69" s="656">
        <v>0.22</v>
      </c>
      <c r="X69" s="657">
        <v>739.99</v>
      </c>
      <c r="Y69" s="1124">
        <v>23272.600000000002</v>
      </c>
      <c r="Z69" s="659"/>
      <c r="AA69" s="661"/>
      <c r="AB69" s="664"/>
      <c r="AC69" s="661"/>
    </row>
    <row r="70" spans="1:29" ht="26.25" hidden="1" customHeight="1">
      <c r="A70" s="1122">
        <v>41214</v>
      </c>
      <c r="B70" s="654">
        <v>217.45</v>
      </c>
      <c r="C70" s="654">
        <v>193.43</v>
      </c>
      <c r="D70" s="1123">
        <v>310.89999999999998</v>
      </c>
      <c r="E70" s="654">
        <v>1115.9100000000001</v>
      </c>
      <c r="F70" s="655">
        <v>1394.5</v>
      </c>
      <c r="G70" s="656">
        <v>2489.6</v>
      </c>
      <c r="H70" s="656">
        <v>15041</v>
      </c>
      <c r="I70" s="656">
        <v>1945.3</v>
      </c>
      <c r="J70" s="657">
        <v>22708.09</v>
      </c>
      <c r="K70" s="658">
        <v>9.0009829999999997</v>
      </c>
      <c r="L70" s="656">
        <v>13.1</v>
      </c>
      <c r="M70" s="656">
        <v>159.49</v>
      </c>
      <c r="N70" s="656">
        <v>241.42</v>
      </c>
      <c r="O70" s="656">
        <v>105.42</v>
      </c>
      <c r="P70" s="656">
        <v>130.72</v>
      </c>
      <c r="Q70" s="656">
        <v>30.63</v>
      </c>
      <c r="R70" s="656">
        <v>6.3390000000000004</v>
      </c>
      <c r="S70" s="656">
        <v>39.31</v>
      </c>
      <c r="T70" s="656">
        <v>2.42</v>
      </c>
      <c r="U70" s="656">
        <v>9.34</v>
      </c>
      <c r="V70" s="656">
        <v>0.33</v>
      </c>
      <c r="W70" s="656">
        <v>0.22</v>
      </c>
      <c r="X70" s="657">
        <v>747.73998300000005</v>
      </c>
      <c r="Y70" s="1124">
        <v>23455.829983</v>
      </c>
      <c r="Z70" s="659"/>
      <c r="AA70" s="661"/>
      <c r="AB70" s="664"/>
      <c r="AC70" s="661"/>
    </row>
    <row r="71" spans="1:29" ht="28.5" hidden="1" customHeight="1">
      <c r="A71" s="1122">
        <v>41244</v>
      </c>
      <c r="B71" s="654">
        <v>217.39</v>
      </c>
      <c r="C71" s="654">
        <v>194.03</v>
      </c>
      <c r="D71" s="1123">
        <v>306.7</v>
      </c>
      <c r="E71" s="654">
        <v>1284.2</v>
      </c>
      <c r="F71" s="655">
        <v>1559.5</v>
      </c>
      <c r="G71" s="656">
        <v>2948.7</v>
      </c>
      <c r="H71" s="656">
        <v>17722.5</v>
      </c>
      <c r="I71" s="656">
        <v>2206.34</v>
      </c>
      <c r="J71" s="657">
        <v>26439.360000000001</v>
      </c>
      <c r="K71" s="658">
        <v>9</v>
      </c>
      <c r="L71" s="656">
        <v>13.1</v>
      </c>
      <c r="M71" s="656">
        <v>165.54</v>
      </c>
      <c r="N71" s="656">
        <v>245.15</v>
      </c>
      <c r="O71" s="656">
        <v>107.89</v>
      </c>
      <c r="P71" s="656">
        <v>131.78</v>
      </c>
      <c r="Q71" s="656">
        <v>30.89</v>
      </c>
      <c r="R71" s="656">
        <v>6.33</v>
      </c>
      <c r="S71" s="656">
        <v>39.54</v>
      </c>
      <c r="T71" s="656">
        <v>2.42</v>
      </c>
      <c r="U71" s="656">
        <v>9.3699999999999992</v>
      </c>
      <c r="V71" s="656">
        <v>0.33</v>
      </c>
      <c r="W71" s="656">
        <v>0.22</v>
      </c>
      <c r="X71" s="657">
        <v>761.56</v>
      </c>
      <c r="Y71" s="1124">
        <v>27200.920000000002</v>
      </c>
      <c r="Z71" s="659"/>
      <c r="AA71" s="661"/>
      <c r="AB71" s="664"/>
      <c r="AC71" s="661"/>
    </row>
    <row r="72" spans="1:29" ht="28.5" hidden="1" customHeight="1">
      <c r="A72" s="1122">
        <v>41275</v>
      </c>
      <c r="B72" s="654">
        <v>217.32</v>
      </c>
      <c r="C72" s="654">
        <v>190.4</v>
      </c>
      <c r="D72" s="1123">
        <v>293.81</v>
      </c>
      <c r="E72" s="654">
        <v>1151.3</v>
      </c>
      <c r="F72" s="655">
        <v>1448</v>
      </c>
      <c r="G72" s="656">
        <v>2664.6</v>
      </c>
      <c r="H72" s="656">
        <v>16403.5</v>
      </c>
      <c r="I72" s="656">
        <v>2264</v>
      </c>
      <c r="J72" s="657">
        <v>24632.93</v>
      </c>
      <c r="K72" s="658">
        <v>9</v>
      </c>
      <c r="L72" s="656">
        <v>13.1</v>
      </c>
      <c r="M72" s="656">
        <v>168.79</v>
      </c>
      <c r="N72" s="656">
        <v>247.32</v>
      </c>
      <c r="O72" s="656">
        <v>109.34</v>
      </c>
      <c r="P72" s="656">
        <v>132.81</v>
      </c>
      <c r="Q72" s="656">
        <v>30.96</v>
      </c>
      <c r="R72" s="656">
        <v>6.34</v>
      </c>
      <c r="S72" s="656">
        <v>39.71</v>
      </c>
      <c r="T72" s="656">
        <v>2.42</v>
      </c>
      <c r="U72" s="656">
        <v>9.39</v>
      </c>
      <c r="V72" s="656">
        <v>0.33</v>
      </c>
      <c r="W72" s="656">
        <v>0.2</v>
      </c>
      <c r="X72" s="657">
        <v>769.71</v>
      </c>
      <c r="Y72" s="1124">
        <v>25402.639999999999</v>
      </c>
      <c r="Z72" s="659"/>
      <c r="AA72" s="661"/>
      <c r="AB72" s="664"/>
      <c r="AC72" s="661"/>
    </row>
    <row r="73" spans="1:29" ht="28.5" hidden="1" customHeight="1">
      <c r="A73" s="1122">
        <v>41306</v>
      </c>
      <c r="B73" s="654">
        <v>217.19</v>
      </c>
      <c r="C73" s="654">
        <v>187.92</v>
      </c>
      <c r="D73" s="1123">
        <v>288.66000000000003</v>
      </c>
      <c r="E73" s="654">
        <v>1168.05</v>
      </c>
      <c r="F73" s="655">
        <v>1391.75</v>
      </c>
      <c r="G73" s="656">
        <v>2511.4899999999998</v>
      </c>
      <c r="H73" s="656">
        <v>15837.7</v>
      </c>
      <c r="I73" s="656">
        <v>2361.6999999999998</v>
      </c>
      <c r="J73" s="657">
        <v>23964.460000000003</v>
      </c>
      <c r="K73" s="658">
        <v>9</v>
      </c>
      <c r="L73" s="656">
        <v>13.1</v>
      </c>
      <c r="M73" s="656">
        <v>170.14</v>
      </c>
      <c r="N73" s="656">
        <v>247.42500000000001</v>
      </c>
      <c r="O73" s="656">
        <v>110.86499999999999</v>
      </c>
      <c r="P73" s="656">
        <v>133.58000000000001</v>
      </c>
      <c r="Q73" s="656">
        <v>31.02</v>
      </c>
      <c r="R73" s="656">
        <v>6.3390000000000004</v>
      </c>
      <c r="S73" s="656">
        <v>39.85</v>
      </c>
      <c r="T73" s="656">
        <v>2.42</v>
      </c>
      <c r="U73" s="656">
        <v>9.41</v>
      </c>
      <c r="V73" s="656">
        <v>0.33</v>
      </c>
      <c r="W73" s="656">
        <v>0.22</v>
      </c>
      <c r="X73" s="657">
        <v>773.69900000000007</v>
      </c>
      <c r="Y73" s="1124">
        <v>24738.159000000003</v>
      </c>
      <c r="Z73" s="659"/>
      <c r="AA73" s="664"/>
      <c r="AB73" s="664"/>
      <c r="AC73" s="661"/>
    </row>
    <row r="74" spans="1:29" ht="28.5" hidden="1" customHeight="1">
      <c r="A74" s="1122">
        <v>41334</v>
      </c>
      <c r="B74" s="654">
        <v>217.14</v>
      </c>
      <c r="C74" s="654">
        <v>188.9</v>
      </c>
      <c r="D74" s="1123">
        <v>287.89999999999998</v>
      </c>
      <c r="E74" s="654">
        <v>1159.3</v>
      </c>
      <c r="F74" s="655">
        <v>1383.7</v>
      </c>
      <c r="G74" s="656">
        <v>2528.1</v>
      </c>
      <c r="H74" s="656">
        <v>16082.1</v>
      </c>
      <c r="I74" s="656">
        <v>2572.8000000000002</v>
      </c>
      <c r="J74" s="657">
        <v>24419.94</v>
      </c>
      <c r="K74" s="658">
        <v>9</v>
      </c>
      <c r="L74" s="656">
        <v>13.1</v>
      </c>
      <c r="M74" s="656">
        <v>169.59</v>
      </c>
      <c r="N74" s="656">
        <v>247.14</v>
      </c>
      <c r="O74" s="656">
        <v>111.5</v>
      </c>
      <c r="P74" s="656">
        <v>134.4</v>
      </c>
      <c r="Q74" s="656">
        <v>31.03</v>
      </c>
      <c r="R74" s="656">
        <v>6.3390000000000004</v>
      </c>
      <c r="S74" s="656">
        <v>39.97</v>
      </c>
      <c r="T74" s="656">
        <v>2.42</v>
      </c>
      <c r="U74" s="656">
        <v>9.4499999999999993</v>
      </c>
      <c r="V74" s="656">
        <v>0.33</v>
      </c>
      <c r="W74" s="656">
        <v>0.22</v>
      </c>
      <c r="X74" s="657">
        <v>774.48900000000003</v>
      </c>
      <c r="Y74" s="1124">
        <v>25194.429</v>
      </c>
      <c r="Z74" s="659"/>
      <c r="AA74" s="661"/>
      <c r="AB74" s="664"/>
      <c r="AC74" s="661"/>
    </row>
    <row r="75" spans="1:29" ht="28.5" hidden="1" customHeight="1">
      <c r="A75" s="1122">
        <v>41365</v>
      </c>
      <c r="B75" s="654">
        <v>217.04</v>
      </c>
      <c r="C75" s="654">
        <v>188.8</v>
      </c>
      <c r="D75" s="1123">
        <v>286.5</v>
      </c>
      <c r="E75" s="654">
        <v>1132.3</v>
      </c>
      <c r="F75" s="655">
        <v>1370.4</v>
      </c>
      <c r="G75" s="656">
        <v>2529.9</v>
      </c>
      <c r="H75" s="656">
        <v>15968.7</v>
      </c>
      <c r="I75" s="656">
        <v>2683.2</v>
      </c>
      <c r="J75" s="657">
        <v>24376.84</v>
      </c>
      <c r="K75" s="658">
        <v>9</v>
      </c>
      <c r="L75" s="656">
        <v>13.1</v>
      </c>
      <c r="M75" s="656">
        <v>174.18</v>
      </c>
      <c r="N75" s="656">
        <v>249.04</v>
      </c>
      <c r="O75" s="656">
        <v>111.62</v>
      </c>
      <c r="P75" s="656">
        <v>135.13999999999999</v>
      </c>
      <c r="Q75" s="656">
        <v>31.04</v>
      </c>
      <c r="R75" s="656">
        <v>6.34</v>
      </c>
      <c r="S75" s="656">
        <v>40.119999999999997</v>
      </c>
      <c r="T75" s="656">
        <v>2.4</v>
      </c>
      <c r="U75" s="656">
        <v>9.4700000000000006</v>
      </c>
      <c r="V75" s="656">
        <v>0.33</v>
      </c>
      <c r="W75" s="656">
        <v>0.22</v>
      </c>
      <c r="X75" s="657">
        <v>782.00000000000011</v>
      </c>
      <c r="Y75" s="1124">
        <v>25158.84</v>
      </c>
      <c r="Z75" s="659"/>
      <c r="AA75" s="661"/>
      <c r="AB75" s="664"/>
      <c r="AC75" s="661"/>
    </row>
    <row r="76" spans="1:29" ht="28.5" hidden="1" customHeight="1">
      <c r="A76" s="1122">
        <v>41395</v>
      </c>
      <c r="B76" s="654">
        <v>217</v>
      </c>
      <c r="C76" s="654">
        <v>187.1</v>
      </c>
      <c r="D76" s="1123">
        <v>273</v>
      </c>
      <c r="E76" s="654">
        <v>1155.7</v>
      </c>
      <c r="F76" s="655">
        <v>1279.6600000000001</v>
      </c>
      <c r="G76" s="656">
        <v>2435.8000000000002</v>
      </c>
      <c r="H76" s="656">
        <v>15705.8</v>
      </c>
      <c r="I76" s="656">
        <v>2788.04</v>
      </c>
      <c r="J76" s="657">
        <v>24042.1</v>
      </c>
      <c r="K76" s="658">
        <v>9</v>
      </c>
      <c r="L76" s="656">
        <v>13.12</v>
      </c>
      <c r="M76" s="656">
        <v>175.44</v>
      </c>
      <c r="N76" s="656">
        <v>249.35</v>
      </c>
      <c r="O76" s="656">
        <v>112.4</v>
      </c>
      <c r="P76" s="656">
        <v>135.77000000000001</v>
      </c>
      <c r="Q76" s="656">
        <v>31.04</v>
      </c>
      <c r="R76" s="656">
        <v>6.33</v>
      </c>
      <c r="S76" s="656">
        <v>40.270000000000003</v>
      </c>
      <c r="T76" s="656">
        <v>2.42</v>
      </c>
      <c r="U76" s="656">
        <v>9.49</v>
      </c>
      <c r="V76" s="656">
        <v>0.33</v>
      </c>
      <c r="W76" s="656">
        <v>0.2</v>
      </c>
      <c r="X76" s="657">
        <v>785.16</v>
      </c>
      <c r="Y76" s="1124">
        <v>24827.26</v>
      </c>
      <c r="Z76" s="659"/>
      <c r="AA76" s="661"/>
      <c r="AB76" s="664"/>
      <c r="AC76" s="661"/>
    </row>
    <row r="77" spans="1:29" ht="28.5" hidden="1" customHeight="1">
      <c r="A77" s="1122">
        <v>41426</v>
      </c>
      <c r="B77" s="654">
        <v>216.73</v>
      </c>
      <c r="C77" s="654">
        <v>185.3</v>
      </c>
      <c r="D77" s="1123">
        <v>275.7</v>
      </c>
      <c r="E77" s="654">
        <v>1119.3</v>
      </c>
      <c r="F77" s="655">
        <v>1241.4000000000001</v>
      </c>
      <c r="G77" s="656">
        <v>2417.9</v>
      </c>
      <c r="H77" s="656">
        <v>15537.8</v>
      </c>
      <c r="I77" s="656">
        <v>2861.2</v>
      </c>
      <c r="J77" s="657">
        <v>23855.329999999998</v>
      </c>
      <c r="K77" s="658">
        <v>9</v>
      </c>
      <c r="L77" s="656">
        <v>13.1</v>
      </c>
      <c r="M77" s="656">
        <v>177.63</v>
      </c>
      <c r="N77" s="656">
        <v>249.49</v>
      </c>
      <c r="O77" s="656">
        <v>112.83</v>
      </c>
      <c r="P77" s="656">
        <v>136.38999999999999</v>
      </c>
      <c r="Q77" s="656">
        <v>31.06</v>
      </c>
      <c r="R77" s="656">
        <v>6.33</v>
      </c>
      <c r="S77" s="656">
        <v>40.4</v>
      </c>
      <c r="T77" s="656">
        <v>2.4</v>
      </c>
      <c r="U77" s="656">
        <v>9.5</v>
      </c>
      <c r="V77" s="656">
        <v>0.3</v>
      </c>
      <c r="W77" s="656">
        <v>0.22</v>
      </c>
      <c r="X77" s="657">
        <v>788.65</v>
      </c>
      <c r="Y77" s="1124">
        <v>24643.98</v>
      </c>
      <c r="Z77" s="659"/>
      <c r="AA77" s="661"/>
      <c r="AB77" s="664"/>
      <c r="AC77" s="661"/>
    </row>
    <row r="78" spans="1:29" ht="28.5" hidden="1" customHeight="1">
      <c r="A78" s="1122">
        <v>41456</v>
      </c>
      <c r="B78" s="654">
        <v>216.7</v>
      </c>
      <c r="C78" s="654">
        <v>184.3</v>
      </c>
      <c r="D78" s="1123">
        <v>285.8</v>
      </c>
      <c r="E78" s="654">
        <v>1182.2</v>
      </c>
      <c r="F78" s="655">
        <v>1248.74</v>
      </c>
      <c r="G78" s="656">
        <v>2543.02</v>
      </c>
      <c r="H78" s="656">
        <v>16147.8</v>
      </c>
      <c r="I78" s="656">
        <v>2858.21</v>
      </c>
      <c r="J78" s="657">
        <v>24666.769999999997</v>
      </c>
      <c r="K78" s="658">
        <v>9</v>
      </c>
      <c r="L78" s="656">
        <v>13.1</v>
      </c>
      <c r="M78" s="656">
        <v>180.1</v>
      </c>
      <c r="N78" s="656">
        <v>249.92</v>
      </c>
      <c r="O78" s="656">
        <v>113</v>
      </c>
      <c r="P78" s="656">
        <v>137.30000000000001</v>
      </c>
      <c r="Q78" s="656">
        <v>31.07</v>
      </c>
      <c r="R78" s="656">
        <v>6.33</v>
      </c>
      <c r="S78" s="656">
        <v>40.630000000000003</v>
      </c>
      <c r="T78" s="656">
        <v>2.4</v>
      </c>
      <c r="U78" s="656">
        <v>9.5500000000000007</v>
      </c>
      <c r="V78" s="656">
        <v>0.3</v>
      </c>
      <c r="W78" s="656">
        <v>0.22</v>
      </c>
      <c r="X78" s="657">
        <v>792.92000000000007</v>
      </c>
      <c r="Y78" s="1124">
        <v>25459.689999999995</v>
      </c>
      <c r="Z78" s="659"/>
      <c r="AA78" s="661"/>
      <c r="AB78" s="664"/>
      <c r="AC78" s="661"/>
    </row>
    <row r="79" spans="1:29" ht="28.5" hidden="1" customHeight="1">
      <c r="A79" s="1122">
        <v>41487</v>
      </c>
      <c r="B79" s="654">
        <v>216.7</v>
      </c>
      <c r="C79" s="654">
        <v>187.18</v>
      </c>
      <c r="D79" s="1123">
        <v>297.89999999999998</v>
      </c>
      <c r="E79" s="654">
        <v>1198</v>
      </c>
      <c r="F79" s="655">
        <v>1344.75</v>
      </c>
      <c r="G79" s="656">
        <v>2691.3</v>
      </c>
      <c r="H79" s="656">
        <v>15862.32</v>
      </c>
      <c r="I79" s="656">
        <v>2956.46</v>
      </c>
      <c r="J79" s="657">
        <v>24754.61</v>
      </c>
      <c r="K79" s="658">
        <v>9</v>
      </c>
      <c r="L79" s="656">
        <v>13.13</v>
      </c>
      <c r="M79" s="656">
        <v>185.49</v>
      </c>
      <c r="N79" s="656">
        <v>252.23</v>
      </c>
      <c r="O79" s="656">
        <v>113.3</v>
      </c>
      <c r="P79" s="656">
        <v>137.69</v>
      </c>
      <c r="Q79" s="656">
        <v>31.09</v>
      </c>
      <c r="R79" s="656">
        <v>6.33</v>
      </c>
      <c r="S79" s="656">
        <v>40.770000000000003</v>
      </c>
      <c r="T79" s="656">
        <v>2.42</v>
      </c>
      <c r="U79" s="656">
        <v>9.58</v>
      </c>
      <c r="V79" s="656">
        <v>0.33</v>
      </c>
      <c r="W79" s="656">
        <v>0.2</v>
      </c>
      <c r="X79" s="657">
        <v>801.56000000000006</v>
      </c>
      <c r="Y79" s="1124">
        <v>25556.170000000002</v>
      </c>
      <c r="Z79" s="659"/>
      <c r="AA79" s="661"/>
      <c r="AB79" s="664"/>
      <c r="AC79" s="661"/>
    </row>
    <row r="80" spans="1:29" ht="28.5" hidden="1" customHeight="1">
      <c r="A80" s="1122">
        <v>41518</v>
      </c>
      <c r="B80" s="654">
        <v>216.6</v>
      </c>
      <c r="C80" s="654">
        <v>191.66</v>
      </c>
      <c r="D80" s="1123">
        <v>301.35000000000002</v>
      </c>
      <c r="E80" s="654">
        <v>1171</v>
      </c>
      <c r="F80" s="655">
        <v>1301.67</v>
      </c>
      <c r="G80" s="656">
        <v>2676.1</v>
      </c>
      <c r="H80" s="656">
        <v>15481.5</v>
      </c>
      <c r="I80" s="656">
        <v>3000.4</v>
      </c>
      <c r="J80" s="657">
        <v>24340.280000000002</v>
      </c>
      <c r="K80" s="658">
        <v>9</v>
      </c>
      <c r="L80" s="656">
        <v>13.1</v>
      </c>
      <c r="M80" s="656">
        <v>185.8</v>
      </c>
      <c r="N80" s="656">
        <v>254.6</v>
      </c>
      <c r="O80" s="656">
        <v>113.43</v>
      </c>
      <c r="P80" s="656">
        <v>137.9</v>
      </c>
      <c r="Q80" s="656">
        <v>31.2</v>
      </c>
      <c r="R80" s="656">
        <v>6.3</v>
      </c>
      <c r="S80" s="656">
        <v>40.97</v>
      </c>
      <c r="T80" s="656">
        <v>2.4</v>
      </c>
      <c r="U80" s="656">
        <v>9.6199999999999992</v>
      </c>
      <c r="V80" s="656">
        <v>0.33</v>
      </c>
      <c r="W80" s="656">
        <v>0.22</v>
      </c>
      <c r="X80" s="657">
        <v>804.87000000000012</v>
      </c>
      <c r="Y80" s="1124">
        <v>25145.15</v>
      </c>
      <c r="Z80" s="659"/>
      <c r="AA80" s="661"/>
      <c r="AB80" s="664"/>
      <c r="AC80" s="661"/>
    </row>
    <row r="81" spans="1:29" ht="28.5" hidden="1" customHeight="1">
      <c r="A81" s="1122">
        <v>41548</v>
      </c>
      <c r="B81" s="654">
        <v>216.59</v>
      </c>
      <c r="C81" s="654">
        <v>200.39</v>
      </c>
      <c r="D81" s="1123">
        <v>303.49</v>
      </c>
      <c r="E81" s="654">
        <v>1232.4000000000001</v>
      </c>
      <c r="F81" s="655">
        <v>1295.586</v>
      </c>
      <c r="G81" s="656">
        <v>2784.4</v>
      </c>
      <c r="H81" s="656">
        <v>15740.6</v>
      </c>
      <c r="I81" s="656">
        <v>3172.1</v>
      </c>
      <c r="J81" s="657">
        <v>24945.555999999997</v>
      </c>
      <c r="K81" s="658">
        <v>9</v>
      </c>
      <c r="L81" s="656">
        <v>13.13</v>
      </c>
      <c r="M81" s="656">
        <v>186.82</v>
      </c>
      <c r="N81" s="656">
        <v>254.99</v>
      </c>
      <c r="O81" s="656">
        <v>113.76</v>
      </c>
      <c r="P81" s="656">
        <v>139.25</v>
      </c>
      <c r="Q81" s="656">
        <v>31.17</v>
      </c>
      <c r="R81" s="656">
        <v>6.3319999999999999</v>
      </c>
      <c r="S81" s="656">
        <v>41.17</v>
      </c>
      <c r="T81" s="656">
        <v>2.4</v>
      </c>
      <c r="U81" s="656">
        <v>9.66</v>
      </c>
      <c r="V81" s="656">
        <v>0.33</v>
      </c>
      <c r="W81" s="656">
        <v>0.22</v>
      </c>
      <c r="X81" s="657">
        <v>808.23199999999997</v>
      </c>
      <c r="Y81" s="1124">
        <v>25753.787999999997</v>
      </c>
      <c r="Z81" s="659"/>
      <c r="AA81" s="661"/>
      <c r="AB81" s="664"/>
      <c r="AC81" s="661"/>
    </row>
    <row r="82" spans="1:29" ht="28.5" hidden="1" customHeight="1">
      <c r="A82" s="1122">
        <v>41579</v>
      </c>
      <c r="B82" s="654">
        <v>216.54</v>
      </c>
      <c r="C82" s="654">
        <v>207.7</v>
      </c>
      <c r="D82" s="1123">
        <v>302.2</v>
      </c>
      <c r="E82" s="654">
        <v>1211.0999999999999</v>
      </c>
      <c r="F82" s="655">
        <v>1310.2</v>
      </c>
      <c r="G82" s="656">
        <v>2846.9</v>
      </c>
      <c r="H82" s="656">
        <v>15425.9</v>
      </c>
      <c r="I82" s="656">
        <v>3258.4</v>
      </c>
      <c r="J82" s="657">
        <v>24778.940000000002</v>
      </c>
      <c r="K82" s="658">
        <v>9.0079999999999991</v>
      </c>
      <c r="L82" s="656">
        <v>13.13</v>
      </c>
      <c r="M82" s="656">
        <v>188.9</v>
      </c>
      <c r="N82" s="656">
        <v>257.10000000000002</v>
      </c>
      <c r="O82" s="656">
        <v>115.03</v>
      </c>
      <c r="P82" s="656">
        <v>140.91</v>
      </c>
      <c r="Q82" s="656">
        <v>31.47</v>
      </c>
      <c r="R82" s="656">
        <v>6.33</v>
      </c>
      <c r="S82" s="656">
        <v>41.4</v>
      </c>
      <c r="T82" s="656">
        <v>2.42</v>
      </c>
      <c r="U82" s="656">
        <v>9.7100000000000009</v>
      </c>
      <c r="V82" s="656">
        <v>0.3</v>
      </c>
      <c r="W82" s="656">
        <v>0.2</v>
      </c>
      <c r="X82" s="657">
        <v>815.90800000000002</v>
      </c>
      <c r="Y82" s="1124">
        <v>25594.848000000002</v>
      </c>
      <c r="Z82" s="659"/>
      <c r="AA82" s="661"/>
      <c r="AB82" s="664"/>
      <c r="AC82" s="661"/>
    </row>
    <row r="83" spans="1:29" ht="28.5" hidden="1" customHeight="1">
      <c r="A83" s="1122">
        <v>41609</v>
      </c>
      <c r="B83" s="654">
        <v>216.5</v>
      </c>
      <c r="C83" s="654">
        <v>225.7</v>
      </c>
      <c r="D83" s="1123">
        <v>331.6</v>
      </c>
      <c r="E83" s="654">
        <v>1373.1</v>
      </c>
      <c r="F83" s="655">
        <v>1596</v>
      </c>
      <c r="G83" s="656">
        <v>3535</v>
      </c>
      <c r="H83" s="656">
        <v>18480.2</v>
      </c>
      <c r="I83" s="656">
        <v>3778.6</v>
      </c>
      <c r="J83" s="657">
        <v>29536.699999999997</v>
      </c>
      <c r="K83" s="658">
        <v>9</v>
      </c>
      <c r="L83" s="656">
        <v>13.13</v>
      </c>
      <c r="M83" s="656">
        <v>195.7</v>
      </c>
      <c r="N83" s="656">
        <v>260.76</v>
      </c>
      <c r="O83" s="656">
        <v>116.66</v>
      </c>
      <c r="P83" s="656">
        <v>142.16999999999999</v>
      </c>
      <c r="Q83" s="656">
        <v>31.7</v>
      </c>
      <c r="R83" s="656">
        <v>6.3</v>
      </c>
      <c r="S83" s="656">
        <v>41.6</v>
      </c>
      <c r="T83" s="656">
        <v>2.4</v>
      </c>
      <c r="U83" s="656">
        <v>9.8000000000000007</v>
      </c>
      <c r="V83" s="656">
        <v>0.3</v>
      </c>
      <c r="W83" s="656">
        <v>0.2</v>
      </c>
      <c r="X83" s="657">
        <v>829.71999999999991</v>
      </c>
      <c r="Y83" s="1124">
        <v>30366.42</v>
      </c>
      <c r="Z83" s="659"/>
      <c r="AA83" s="661"/>
      <c r="AB83" s="664"/>
      <c r="AC83" s="661"/>
    </row>
    <row r="84" spans="1:29" ht="28.5" hidden="1" customHeight="1">
      <c r="A84" s="1122">
        <v>41640</v>
      </c>
      <c r="B84" s="654">
        <v>216.49</v>
      </c>
      <c r="C84" s="654">
        <v>222.4</v>
      </c>
      <c r="D84" s="1123">
        <v>322.3</v>
      </c>
      <c r="E84" s="654">
        <v>1255.5</v>
      </c>
      <c r="F84" s="655">
        <v>1353.2</v>
      </c>
      <c r="G84" s="656">
        <v>2984.3</v>
      </c>
      <c r="H84" s="656">
        <v>16470.3</v>
      </c>
      <c r="I84" s="656">
        <v>3915.1</v>
      </c>
      <c r="J84" s="657">
        <v>26739.589999999997</v>
      </c>
      <c r="K84" s="658">
        <v>9.02</v>
      </c>
      <c r="L84" s="656">
        <v>13.1</v>
      </c>
      <c r="M84" s="656">
        <v>197.81</v>
      </c>
      <c r="N84" s="656">
        <v>263.2</v>
      </c>
      <c r="O84" s="656">
        <v>116.7</v>
      </c>
      <c r="P84" s="656">
        <v>142.54</v>
      </c>
      <c r="Q84" s="656">
        <v>31.82</v>
      </c>
      <c r="R84" s="656">
        <v>6.33</v>
      </c>
      <c r="S84" s="656">
        <v>41.73</v>
      </c>
      <c r="T84" s="656">
        <v>2.42</v>
      </c>
      <c r="U84" s="656">
        <v>9.77</v>
      </c>
      <c r="V84" s="656">
        <v>0.3</v>
      </c>
      <c r="W84" s="656">
        <v>0.2</v>
      </c>
      <c r="X84" s="657">
        <v>834.94</v>
      </c>
      <c r="Y84" s="1124">
        <v>27574.529999999995</v>
      </c>
      <c r="Z84" s="659"/>
      <c r="AA84" s="661"/>
      <c r="AB84" s="664"/>
      <c r="AC84" s="661"/>
    </row>
    <row r="85" spans="1:29" ht="28.5" hidden="1" customHeight="1">
      <c r="A85" s="1122">
        <v>41671</v>
      </c>
      <c r="B85" s="654">
        <v>216.47</v>
      </c>
      <c r="C85" s="654">
        <v>221.1</v>
      </c>
      <c r="D85" s="1123">
        <v>321.39999999999998</v>
      </c>
      <c r="E85" s="654">
        <v>1268.8</v>
      </c>
      <c r="F85" s="655">
        <v>1350.3</v>
      </c>
      <c r="G85" s="656">
        <v>2963.5</v>
      </c>
      <c r="H85" s="656">
        <v>15923.1</v>
      </c>
      <c r="I85" s="656">
        <v>4074.2</v>
      </c>
      <c r="J85" s="657">
        <v>26338.87</v>
      </c>
      <c r="K85" s="658">
        <v>9.02</v>
      </c>
      <c r="L85" s="656">
        <v>13.14</v>
      </c>
      <c r="M85" s="656">
        <v>198.45</v>
      </c>
      <c r="N85" s="656">
        <v>263.13</v>
      </c>
      <c r="O85" s="656">
        <v>117.6</v>
      </c>
      <c r="P85" s="656">
        <v>143.19999999999999</v>
      </c>
      <c r="Q85" s="656">
        <v>31.92</v>
      </c>
      <c r="R85" s="656">
        <v>6.33</v>
      </c>
      <c r="S85" s="656">
        <v>41.83</v>
      </c>
      <c r="T85" s="656">
        <v>2.42</v>
      </c>
      <c r="U85" s="656">
        <v>9.8000000000000007</v>
      </c>
      <c r="V85" s="656">
        <v>0.33</v>
      </c>
      <c r="W85" s="656">
        <v>0.22</v>
      </c>
      <c r="X85" s="657">
        <v>837.39</v>
      </c>
      <c r="Y85" s="1124">
        <v>27176.26</v>
      </c>
      <c r="Z85" s="659"/>
      <c r="AA85" s="664"/>
      <c r="AB85" s="664"/>
      <c r="AC85" s="661"/>
    </row>
    <row r="86" spans="1:29" ht="28.5" hidden="1" customHeight="1">
      <c r="A86" s="1122">
        <v>41699</v>
      </c>
      <c r="B86" s="654">
        <v>216.4</v>
      </c>
      <c r="C86" s="654">
        <v>221.1</v>
      </c>
      <c r="D86" s="1123">
        <v>317.66000000000003</v>
      </c>
      <c r="E86" s="654">
        <v>1249.8499999999999</v>
      </c>
      <c r="F86" s="655">
        <v>1345</v>
      </c>
      <c r="G86" s="656">
        <v>2928.45</v>
      </c>
      <c r="H86" s="656">
        <v>15660.1</v>
      </c>
      <c r="I86" s="656">
        <v>4229.26</v>
      </c>
      <c r="J86" s="657">
        <v>26167.82</v>
      </c>
      <c r="K86" s="658">
        <v>9.02</v>
      </c>
      <c r="L86" s="656">
        <v>13.14</v>
      </c>
      <c r="M86" s="656">
        <v>199.7</v>
      </c>
      <c r="N86" s="656">
        <v>263.33</v>
      </c>
      <c r="O86" s="656">
        <v>117.73</v>
      </c>
      <c r="P86" s="656">
        <v>143.87</v>
      </c>
      <c r="Q86" s="656">
        <v>32.020000000000003</v>
      </c>
      <c r="R86" s="656">
        <v>6.33</v>
      </c>
      <c r="S86" s="656">
        <v>41.95</v>
      </c>
      <c r="T86" s="656">
        <v>2.42</v>
      </c>
      <c r="U86" s="656">
        <v>9.82</v>
      </c>
      <c r="V86" s="656">
        <v>0.33</v>
      </c>
      <c r="W86" s="656">
        <v>0.2</v>
      </c>
      <c r="X86" s="657">
        <v>839.86000000000013</v>
      </c>
      <c r="Y86" s="1124">
        <v>27007.68</v>
      </c>
      <c r="Z86" s="659"/>
      <c r="AA86" s="664"/>
      <c r="AB86" s="664"/>
      <c r="AC86" s="661"/>
    </row>
    <row r="87" spans="1:29" ht="28.5" hidden="1" customHeight="1">
      <c r="A87" s="1122">
        <v>41730</v>
      </c>
      <c r="B87" s="654">
        <v>216.36</v>
      </c>
      <c r="C87" s="654">
        <v>219.9</v>
      </c>
      <c r="D87" s="1123">
        <v>313.60000000000002</v>
      </c>
      <c r="E87" s="654">
        <v>1251.98</v>
      </c>
      <c r="F87" s="655">
        <v>1325.4</v>
      </c>
      <c r="G87" s="656">
        <v>2877.1</v>
      </c>
      <c r="H87" s="656">
        <v>15524.2</v>
      </c>
      <c r="I87" s="656">
        <v>4389.1000000000004</v>
      </c>
      <c r="J87" s="657">
        <v>26117.64</v>
      </c>
      <c r="K87" s="658">
        <v>9</v>
      </c>
      <c r="L87" s="656">
        <v>13.1</v>
      </c>
      <c r="M87" s="656">
        <v>199.9</v>
      </c>
      <c r="N87" s="656">
        <v>263.89999999999998</v>
      </c>
      <c r="O87" s="656">
        <v>118.4</v>
      </c>
      <c r="P87" s="656">
        <v>144.5</v>
      </c>
      <c r="Q87" s="656">
        <v>32.200000000000003</v>
      </c>
      <c r="R87" s="656">
        <v>6.33</v>
      </c>
      <c r="S87" s="656">
        <v>42.03</v>
      </c>
      <c r="T87" s="656">
        <v>2.42</v>
      </c>
      <c r="U87" s="656">
        <v>9.86</v>
      </c>
      <c r="V87" s="656">
        <v>0.33</v>
      </c>
      <c r="W87" s="656">
        <v>0.2</v>
      </c>
      <c r="X87" s="657">
        <v>842.17000000000007</v>
      </c>
      <c r="Y87" s="1124">
        <v>26959.809999999998</v>
      </c>
      <c r="Z87" s="659"/>
      <c r="AA87" s="664"/>
      <c r="AB87" s="664"/>
      <c r="AC87" s="661"/>
    </row>
    <row r="88" spans="1:29" ht="28.5" hidden="1" customHeight="1">
      <c r="A88" s="1122">
        <v>41760</v>
      </c>
      <c r="B88" s="654">
        <v>216.3</v>
      </c>
      <c r="C88" s="654">
        <v>217.9</v>
      </c>
      <c r="D88" s="1123">
        <v>311.89999999999998</v>
      </c>
      <c r="E88" s="654">
        <v>1213.92</v>
      </c>
      <c r="F88" s="655">
        <v>1268.71</v>
      </c>
      <c r="G88" s="656">
        <v>2866.19</v>
      </c>
      <c r="H88" s="656">
        <v>14803.5</v>
      </c>
      <c r="I88" s="656">
        <v>4518</v>
      </c>
      <c r="J88" s="657">
        <v>25416.42</v>
      </c>
      <c r="K88" s="658">
        <v>9.0229999999999997</v>
      </c>
      <c r="L88" s="656">
        <v>13.14</v>
      </c>
      <c r="M88" s="656">
        <v>200.2</v>
      </c>
      <c r="N88" s="656">
        <v>265.02999999999997</v>
      </c>
      <c r="O88" s="656">
        <v>118.7</v>
      </c>
      <c r="P88" s="656">
        <v>144.9</v>
      </c>
      <c r="Q88" s="656">
        <v>32.299999999999997</v>
      </c>
      <c r="R88" s="656">
        <v>6.33</v>
      </c>
      <c r="S88" s="656">
        <v>42</v>
      </c>
      <c r="T88" s="656">
        <v>2.42</v>
      </c>
      <c r="U88" s="656">
        <v>9.9</v>
      </c>
      <c r="V88" s="656">
        <v>0.33</v>
      </c>
      <c r="W88" s="656">
        <v>0.22</v>
      </c>
      <c r="X88" s="657">
        <v>844.49299999999994</v>
      </c>
      <c r="Y88" s="1124">
        <v>26260.912999999997</v>
      </c>
      <c r="Z88" s="659"/>
      <c r="AA88" s="664"/>
      <c r="AB88" s="664"/>
      <c r="AC88" s="661"/>
    </row>
    <row r="89" spans="1:29" ht="28.5" hidden="1" customHeight="1">
      <c r="A89" s="1122">
        <v>41791</v>
      </c>
      <c r="B89" s="654">
        <v>216.26</v>
      </c>
      <c r="C89" s="654">
        <v>218.5</v>
      </c>
      <c r="D89" s="1123">
        <v>314.39999999999998</v>
      </c>
      <c r="E89" s="654">
        <v>1236.5999999999999</v>
      </c>
      <c r="F89" s="655">
        <v>1282.9000000000001</v>
      </c>
      <c r="G89" s="656">
        <v>2870.9</v>
      </c>
      <c r="H89" s="656">
        <v>15064.12</v>
      </c>
      <c r="I89" s="656">
        <v>4532</v>
      </c>
      <c r="J89" s="657">
        <v>25735.68</v>
      </c>
      <c r="K89" s="658">
        <v>9.0239999999999991</v>
      </c>
      <c r="L89" s="656">
        <v>13.14</v>
      </c>
      <c r="M89" s="656">
        <v>201</v>
      </c>
      <c r="N89" s="656">
        <v>266.10000000000002</v>
      </c>
      <c r="O89" s="656">
        <v>119.4</v>
      </c>
      <c r="P89" s="656">
        <v>145.4</v>
      </c>
      <c r="Q89" s="656">
        <v>32.4</v>
      </c>
      <c r="R89" s="656">
        <v>6.33</v>
      </c>
      <c r="S89" s="656">
        <v>42.15</v>
      </c>
      <c r="T89" s="656">
        <v>2.4</v>
      </c>
      <c r="U89" s="656">
        <v>9.9</v>
      </c>
      <c r="V89" s="656">
        <v>0.3</v>
      </c>
      <c r="W89" s="656">
        <v>0.22</v>
      </c>
      <c r="X89" s="657">
        <v>847.7639999999999</v>
      </c>
      <c r="Y89" s="1124">
        <v>26583.444</v>
      </c>
      <c r="Z89" s="659"/>
      <c r="AA89" s="664"/>
      <c r="AB89" s="664"/>
      <c r="AC89" s="661"/>
    </row>
    <row r="90" spans="1:29" ht="28.5" hidden="1" customHeight="1">
      <c r="A90" s="1122">
        <v>41821</v>
      </c>
      <c r="B90" s="654">
        <v>216.25</v>
      </c>
      <c r="C90" s="654">
        <v>223.36</v>
      </c>
      <c r="D90" s="1123">
        <v>321.7</v>
      </c>
      <c r="E90" s="654">
        <v>1267.75</v>
      </c>
      <c r="F90" s="655">
        <v>1342.8</v>
      </c>
      <c r="G90" s="656">
        <v>2978.2</v>
      </c>
      <c r="H90" s="656">
        <v>15851</v>
      </c>
      <c r="I90" s="656">
        <v>4526.1000000000004</v>
      </c>
      <c r="J90" s="657">
        <v>26727.159999999996</v>
      </c>
      <c r="K90" s="658">
        <v>9.0239999999999991</v>
      </c>
      <c r="L90" s="656">
        <v>13.14</v>
      </c>
      <c r="M90" s="656">
        <v>201.4</v>
      </c>
      <c r="N90" s="656">
        <v>266.62</v>
      </c>
      <c r="O90" s="656">
        <v>119.89</v>
      </c>
      <c r="P90" s="656">
        <v>145.87</v>
      </c>
      <c r="Q90" s="656">
        <v>32.549999999999997</v>
      </c>
      <c r="R90" s="656">
        <v>6.3319999999999999</v>
      </c>
      <c r="S90" s="656">
        <v>42.38</v>
      </c>
      <c r="T90" s="656">
        <v>2.42</v>
      </c>
      <c r="U90" s="656">
        <v>9.9499999999999993</v>
      </c>
      <c r="V90" s="656">
        <v>0.33</v>
      </c>
      <c r="W90" s="656">
        <v>0.22</v>
      </c>
      <c r="X90" s="657">
        <v>850.12600000000009</v>
      </c>
      <c r="Y90" s="1124">
        <v>27577.285999999996</v>
      </c>
      <c r="Z90" s="659"/>
      <c r="AA90" s="664"/>
      <c r="AB90" s="664"/>
      <c r="AC90" s="661"/>
    </row>
    <row r="91" spans="1:29" ht="28.5" hidden="1" customHeight="1">
      <c r="A91" s="1122">
        <v>41852</v>
      </c>
      <c r="B91" s="654">
        <v>216.16</v>
      </c>
      <c r="C91" s="654">
        <v>224.6</v>
      </c>
      <c r="D91" s="1123">
        <v>322.8</v>
      </c>
      <c r="E91" s="654">
        <v>1282.0999999999999</v>
      </c>
      <c r="F91" s="655">
        <v>1320.78</v>
      </c>
      <c r="G91" s="656">
        <v>2971.4</v>
      </c>
      <c r="H91" s="656">
        <v>15351.9</v>
      </c>
      <c r="I91" s="656">
        <v>4675.2</v>
      </c>
      <c r="J91" s="657">
        <v>26364.94</v>
      </c>
      <c r="K91" s="658">
        <v>9</v>
      </c>
      <c r="L91" s="656">
        <v>13.1</v>
      </c>
      <c r="M91" s="656">
        <v>201.7</v>
      </c>
      <c r="N91" s="656">
        <v>268.60000000000002</v>
      </c>
      <c r="O91" s="656">
        <v>120.26</v>
      </c>
      <c r="P91" s="656">
        <v>146.5</v>
      </c>
      <c r="Q91" s="656">
        <v>32.69</v>
      </c>
      <c r="R91" s="656">
        <v>6.33</v>
      </c>
      <c r="S91" s="656">
        <v>42.57</v>
      </c>
      <c r="T91" s="656">
        <v>2.42</v>
      </c>
      <c r="U91" s="656">
        <v>10</v>
      </c>
      <c r="V91" s="656">
        <v>0.33</v>
      </c>
      <c r="W91" s="656">
        <v>0.22</v>
      </c>
      <c r="X91" s="657">
        <v>853.72</v>
      </c>
      <c r="Y91" s="1124">
        <v>27218.66</v>
      </c>
      <c r="Z91" s="659"/>
      <c r="AA91" s="664"/>
      <c r="AB91" s="664"/>
      <c r="AC91" s="661"/>
    </row>
    <row r="92" spans="1:29" ht="28.5" hidden="1" customHeight="1">
      <c r="A92" s="1122">
        <v>41883</v>
      </c>
      <c r="B92" s="654">
        <v>216.13</v>
      </c>
      <c r="C92" s="654">
        <v>224.86</v>
      </c>
      <c r="D92" s="1123">
        <v>321.60000000000002</v>
      </c>
      <c r="E92" s="654">
        <v>1271.0999999999999</v>
      </c>
      <c r="F92" s="655">
        <v>1287.3800000000001</v>
      </c>
      <c r="G92" s="656">
        <v>2907.6</v>
      </c>
      <c r="H92" s="656">
        <v>14951.9</v>
      </c>
      <c r="I92" s="656">
        <v>4771</v>
      </c>
      <c r="J92" s="657">
        <v>25951.57</v>
      </c>
      <c r="K92" s="658">
        <v>9.0280000000000005</v>
      </c>
      <c r="L92" s="656">
        <v>13.15</v>
      </c>
      <c r="M92" s="656">
        <v>201.9</v>
      </c>
      <c r="N92" s="656">
        <v>271.05</v>
      </c>
      <c r="O92" s="656">
        <v>120.68</v>
      </c>
      <c r="P92" s="656">
        <v>147.1</v>
      </c>
      <c r="Q92" s="656">
        <v>32.81</v>
      </c>
      <c r="R92" s="656">
        <v>6.3310000000000004</v>
      </c>
      <c r="S92" s="656">
        <v>42.74</v>
      </c>
      <c r="T92" s="656">
        <v>2.4</v>
      </c>
      <c r="U92" s="656">
        <v>10.02</v>
      </c>
      <c r="V92" s="656">
        <v>0.33</v>
      </c>
      <c r="W92" s="656">
        <v>0.2</v>
      </c>
      <c r="X92" s="657">
        <v>857.73900000000015</v>
      </c>
      <c r="Y92" s="1124">
        <v>26809.309000000001</v>
      </c>
      <c r="Z92" s="659"/>
      <c r="AA92" s="664"/>
      <c r="AB92" s="664"/>
      <c r="AC92" s="661"/>
    </row>
    <row r="93" spans="1:29" ht="28.5" hidden="1" customHeight="1">
      <c r="A93" s="1122">
        <v>41913</v>
      </c>
      <c r="B93" s="654">
        <v>216.06</v>
      </c>
      <c r="C93" s="654">
        <v>224.3</v>
      </c>
      <c r="D93" s="1123">
        <v>324.7</v>
      </c>
      <c r="E93" s="654">
        <v>1247.7</v>
      </c>
      <c r="F93" s="655">
        <v>1345.6</v>
      </c>
      <c r="G93" s="656">
        <v>2995.9</v>
      </c>
      <c r="H93" s="656">
        <v>14860.54</v>
      </c>
      <c r="I93" s="656">
        <v>4759.3999999999996</v>
      </c>
      <c r="J93" s="657">
        <v>25974.200000000004</v>
      </c>
      <c r="K93" s="658">
        <v>9</v>
      </c>
      <c r="L93" s="656">
        <v>13.15</v>
      </c>
      <c r="M93" s="656">
        <v>201.91</v>
      </c>
      <c r="N93" s="656">
        <v>271.5</v>
      </c>
      <c r="O93" s="656">
        <v>121.5</v>
      </c>
      <c r="P93" s="656">
        <v>147.80000000000001</v>
      </c>
      <c r="Q93" s="656">
        <v>33.04</v>
      </c>
      <c r="R93" s="656">
        <v>6.3</v>
      </c>
      <c r="S93" s="656">
        <v>43.03</v>
      </c>
      <c r="T93" s="656">
        <v>2.4</v>
      </c>
      <c r="U93" s="656">
        <v>10</v>
      </c>
      <c r="V93" s="656">
        <v>0.33</v>
      </c>
      <c r="W93" s="656">
        <v>0.22</v>
      </c>
      <c r="X93" s="657">
        <v>860.17999999999984</v>
      </c>
      <c r="Y93" s="1124">
        <v>26834.380000000005</v>
      </c>
      <c r="Z93" s="659"/>
      <c r="AA93" s="664"/>
      <c r="AB93" s="664"/>
      <c r="AC93" s="661"/>
    </row>
    <row r="94" spans="1:29" ht="28.5" hidden="1" customHeight="1">
      <c r="A94" s="1122">
        <v>41944</v>
      </c>
      <c r="B94" s="654">
        <v>216.04</v>
      </c>
      <c r="C94" s="654">
        <v>225.24</v>
      </c>
      <c r="D94" s="1123">
        <v>328.6</v>
      </c>
      <c r="E94" s="654">
        <v>1295.4000000000001</v>
      </c>
      <c r="F94" s="655">
        <v>1361.3</v>
      </c>
      <c r="G94" s="656">
        <v>2954.6</v>
      </c>
      <c r="H94" s="656">
        <v>15290.52</v>
      </c>
      <c r="I94" s="656">
        <v>4934.2</v>
      </c>
      <c r="J94" s="657">
        <v>26605.9</v>
      </c>
      <c r="K94" s="658">
        <v>9</v>
      </c>
      <c r="L94" s="656">
        <v>13.16</v>
      </c>
      <c r="M94" s="656">
        <v>202</v>
      </c>
      <c r="N94" s="656">
        <v>273.3</v>
      </c>
      <c r="O94" s="656">
        <v>122.14</v>
      </c>
      <c r="P94" s="656">
        <v>149</v>
      </c>
      <c r="Q94" s="656">
        <v>33.229999999999997</v>
      </c>
      <c r="R94" s="656">
        <v>6.3</v>
      </c>
      <c r="S94" s="656">
        <v>43.24</v>
      </c>
      <c r="T94" s="656">
        <v>2.4</v>
      </c>
      <c r="U94" s="656">
        <v>10.119999999999999</v>
      </c>
      <c r="V94" s="656">
        <v>0.3</v>
      </c>
      <c r="W94" s="656">
        <v>0.2</v>
      </c>
      <c r="X94" s="657">
        <v>864.39</v>
      </c>
      <c r="Y94" s="1124">
        <v>27470.29</v>
      </c>
      <c r="Z94" s="659"/>
      <c r="AA94" s="664"/>
      <c r="AB94" s="664"/>
      <c r="AC94" s="661"/>
    </row>
    <row r="95" spans="1:29" ht="28.5" hidden="1" customHeight="1">
      <c r="A95" s="1122">
        <v>41974</v>
      </c>
      <c r="B95" s="654">
        <v>216</v>
      </c>
      <c r="C95" s="654">
        <v>240.88</v>
      </c>
      <c r="D95" s="1123">
        <v>347.45</v>
      </c>
      <c r="E95" s="654">
        <v>1485.8</v>
      </c>
      <c r="F95" s="655">
        <v>1647</v>
      </c>
      <c r="G95" s="656">
        <v>3745.43</v>
      </c>
      <c r="H95" s="656">
        <v>18829.7</v>
      </c>
      <c r="I95" s="656">
        <v>5385</v>
      </c>
      <c r="J95" s="657">
        <v>31897.260000000002</v>
      </c>
      <c r="K95" s="658">
        <v>9</v>
      </c>
      <c r="L95" s="656">
        <v>13.16</v>
      </c>
      <c r="M95" s="656">
        <v>203.1</v>
      </c>
      <c r="N95" s="656">
        <v>277.3</v>
      </c>
      <c r="O95" s="656">
        <v>123.26</v>
      </c>
      <c r="P95" s="656">
        <v>149.97</v>
      </c>
      <c r="Q95" s="656">
        <v>33.380000000000003</v>
      </c>
      <c r="R95" s="656">
        <v>6.33</v>
      </c>
      <c r="S95" s="656">
        <v>43.4</v>
      </c>
      <c r="T95" s="656">
        <v>2.4</v>
      </c>
      <c r="U95" s="656">
        <v>10.15</v>
      </c>
      <c r="V95" s="656">
        <v>0.3</v>
      </c>
      <c r="W95" s="656">
        <v>0.22</v>
      </c>
      <c r="X95" s="657">
        <v>871.97</v>
      </c>
      <c r="Y95" s="1124">
        <v>32769.230000000003</v>
      </c>
      <c r="Z95" s="659"/>
      <c r="AA95" s="664"/>
      <c r="AB95" s="664"/>
      <c r="AC95" s="661"/>
    </row>
    <row r="96" spans="1:29" ht="28.5" hidden="1" customHeight="1">
      <c r="A96" s="1122">
        <v>42005</v>
      </c>
      <c r="B96" s="654">
        <v>215.9</v>
      </c>
      <c r="C96" s="654">
        <v>240.8</v>
      </c>
      <c r="D96" s="1123">
        <v>346.8</v>
      </c>
      <c r="E96" s="654">
        <v>1403.2</v>
      </c>
      <c r="F96" s="655">
        <v>1482.7</v>
      </c>
      <c r="G96" s="656">
        <v>3148.18</v>
      </c>
      <c r="H96" s="656">
        <v>16294.91</v>
      </c>
      <c r="I96" s="656">
        <v>4918.5600000000004</v>
      </c>
      <c r="J96" s="657">
        <v>28051.05</v>
      </c>
      <c r="K96" s="658">
        <v>9</v>
      </c>
      <c r="L96" s="656">
        <v>13.16</v>
      </c>
      <c r="M96" s="656">
        <v>203.22</v>
      </c>
      <c r="N96" s="656">
        <v>281.89999999999998</v>
      </c>
      <c r="O96" s="656">
        <v>125.6</v>
      </c>
      <c r="P96" s="656">
        <v>151.4</v>
      </c>
      <c r="Q96" s="656">
        <v>33.5</v>
      </c>
      <c r="R96" s="656">
        <v>6.33</v>
      </c>
      <c r="S96" s="656">
        <v>43.5</v>
      </c>
      <c r="T96" s="656">
        <v>2.42</v>
      </c>
      <c r="U96" s="656">
        <v>10.199999999999999</v>
      </c>
      <c r="V96" s="656">
        <v>0.33</v>
      </c>
      <c r="W96" s="656">
        <v>0.22</v>
      </c>
      <c r="X96" s="657">
        <v>880.78000000000009</v>
      </c>
      <c r="Y96" s="1124">
        <v>28931.829999999998</v>
      </c>
      <c r="Z96" s="659"/>
      <c r="AA96" s="664"/>
      <c r="AB96" s="664"/>
      <c r="AC96" s="661"/>
    </row>
    <row r="97" spans="1:29" ht="28.5" hidden="1" customHeight="1">
      <c r="A97" s="1122">
        <v>42036</v>
      </c>
      <c r="B97" s="654">
        <v>215.84</v>
      </c>
      <c r="C97" s="654">
        <v>239.92</v>
      </c>
      <c r="D97" s="1123">
        <v>346</v>
      </c>
      <c r="E97" s="654">
        <v>1379.7</v>
      </c>
      <c r="F97" s="655">
        <v>1439.7</v>
      </c>
      <c r="G97" s="656">
        <v>3206.2</v>
      </c>
      <c r="H97" s="656">
        <v>16165</v>
      </c>
      <c r="I97" s="656">
        <v>4901</v>
      </c>
      <c r="J97" s="657">
        <v>27893.360000000001</v>
      </c>
      <c r="K97" s="658">
        <v>9.0500000000000007</v>
      </c>
      <c r="L97" s="656">
        <v>13.2</v>
      </c>
      <c r="M97" s="656">
        <v>203.21</v>
      </c>
      <c r="N97" s="656">
        <v>282</v>
      </c>
      <c r="O97" s="656">
        <v>126.1</v>
      </c>
      <c r="P97" s="656">
        <v>151.80000000000001</v>
      </c>
      <c r="Q97" s="656">
        <v>33.64</v>
      </c>
      <c r="R97" s="656">
        <v>6.3</v>
      </c>
      <c r="S97" s="656">
        <v>43.7</v>
      </c>
      <c r="T97" s="656">
        <v>2.4</v>
      </c>
      <c r="U97" s="656">
        <v>10.199999999999999</v>
      </c>
      <c r="V97" s="656">
        <v>0.3</v>
      </c>
      <c r="W97" s="656">
        <v>0.2</v>
      </c>
      <c r="X97" s="657">
        <v>882.10000000000014</v>
      </c>
      <c r="Y97" s="1124">
        <v>28775.46</v>
      </c>
      <c r="Z97" s="659"/>
      <c r="AA97" s="664"/>
      <c r="AB97" s="664"/>
      <c r="AC97" s="661"/>
    </row>
    <row r="98" spans="1:29" ht="28.5" hidden="1" customHeight="1">
      <c r="A98" s="1122">
        <v>42064</v>
      </c>
      <c r="B98" s="654">
        <v>215.84</v>
      </c>
      <c r="C98" s="654">
        <v>236.6</v>
      </c>
      <c r="D98" s="1123">
        <v>344.05</v>
      </c>
      <c r="E98" s="654">
        <v>1358.2</v>
      </c>
      <c r="F98" s="655">
        <v>1387.65</v>
      </c>
      <c r="G98" s="656">
        <v>3199.3</v>
      </c>
      <c r="H98" s="656">
        <v>15847.75</v>
      </c>
      <c r="I98" s="656">
        <v>5000.46</v>
      </c>
      <c r="J98" s="657">
        <v>27589.85</v>
      </c>
      <c r="K98" s="658">
        <v>9.1</v>
      </c>
      <c r="L98" s="656">
        <v>13.2</v>
      </c>
      <c r="M98" s="656">
        <v>203.21</v>
      </c>
      <c r="N98" s="656">
        <v>282.5</v>
      </c>
      <c r="O98" s="656">
        <v>126.6</v>
      </c>
      <c r="P98" s="656">
        <v>152.35</v>
      </c>
      <c r="Q98" s="656">
        <v>33.799999999999997</v>
      </c>
      <c r="R98" s="656">
        <v>6.3</v>
      </c>
      <c r="S98" s="656">
        <v>43.8</v>
      </c>
      <c r="T98" s="656">
        <v>2.4</v>
      </c>
      <c r="U98" s="656">
        <v>10.3</v>
      </c>
      <c r="V98" s="656">
        <v>0.3</v>
      </c>
      <c r="W98" s="656">
        <v>0.2</v>
      </c>
      <c r="X98" s="657">
        <v>884.05999999999983</v>
      </c>
      <c r="Y98" s="1124">
        <v>28473.91</v>
      </c>
      <c r="Z98" s="659"/>
      <c r="AA98" s="664"/>
      <c r="AB98" s="664"/>
      <c r="AC98" s="661"/>
    </row>
    <row r="99" spans="1:29" ht="28.5" hidden="1" customHeight="1">
      <c r="A99" s="1122">
        <v>42095</v>
      </c>
      <c r="B99" s="654">
        <v>215.76</v>
      </c>
      <c r="C99" s="654">
        <v>240.4</v>
      </c>
      <c r="D99" s="1123">
        <v>345.55</v>
      </c>
      <c r="E99" s="654">
        <v>1343.56</v>
      </c>
      <c r="F99" s="655">
        <v>1438.8</v>
      </c>
      <c r="G99" s="656">
        <v>3251.4</v>
      </c>
      <c r="H99" s="656">
        <v>16328.9</v>
      </c>
      <c r="I99" s="656">
        <v>5078.8</v>
      </c>
      <c r="J99" s="657">
        <v>28243.17</v>
      </c>
      <c r="K99" s="658">
        <v>9.06</v>
      </c>
      <c r="L99" s="656">
        <v>13.2</v>
      </c>
      <c r="M99" s="656">
        <v>203.3</v>
      </c>
      <c r="N99" s="656">
        <v>283.10000000000002</v>
      </c>
      <c r="O99" s="656">
        <v>127.1</v>
      </c>
      <c r="P99" s="656">
        <v>153.30000000000001</v>
      </c>
      <c r="Q99" s="656">
        <v>33.96</v>
      </c>
      <c r="R99" s="656">
        <v>6.3</v>
      </c>
      <c r="S99" s="656">
        <v>44</v>
      </c>
      <c r="T99" s="656">
        <v>2.4</v>
      </c>
      <c r="U99" s="656">
        <v>10.28</v>
      </c>
      <c r="V99" s="656">
        <v>0.33</v>
      </c>
      <c r="W99" s="656">
        <v>0.22</v>
      </c>
      <c r="X99" s="657">
        <v>886.55</v>
      </c>
      <c r="Y99" s="1124">
        <v>29129.719999999998</v>
      </c>
      <c r="Z99" s="659"/>
      <c r="AA99" s="664"/>
      <c r="AB99" s="664"/>
      <c r="AC99" s="661"/>
    </row>
    <row r="100" spans="1:29" ht="28.5" hidden="1" customHeight="1">
      <c r="A100" s="1122">
        <v>42125</v>
      </c>
      <c r="B100" s="654">
        <v>215.7</v>
      </c>
      <c r="C100" s="654">
        <v>240.5</v>
      </c>
      <c r="D100" s="1123">
        <v>346.1</v>
      </c>
      <c r="E100" s="654">
        <v>1302.2</v>
      </c>
      <c r="F100" s="655">
        <v>1403.8</v>
      </c>
      <c r="G100" s="656">
        <v>3195.7</v>
      </c>
      <c r="H100" s="656">
        <v>15871.8</v>
      </c>
      <c r="I100" s="656">
        <v>5157.3</v>
      </c>
      <c r="J100" s="657">
        <v>27733.1</v>
      </c>
      <c r="K100" s="658">
        <v>9.1</v>
      </c>
      <c r="L100" s="656">
        <v>13.18</v>
      </c>
      <c r="M100" s="656">
        <v>201.45</v>
      </c>
      <c r="N100" s="656">
        <v>283.5</v>
      </c>
      <c r="O100" s="656">
        <v>127.7</v>
      </c>
      <c r="P100" s="656">
        <v>153.80000000000001</v>
      </c>
      <c r="Q100" s="656">
        <v>34.200000000000003</v>
      </c>
      <c r="R100" s="656">
        <v>6.3</v>
      </c>
      <c r="S100" s="656">
        <v>44.16</v>
      </c>
      <c r="T100" s="656">
        <v>2.4</v>
      </c>
      <c r="U100" s="656">
        <v>10.3</v>
      </c>
      <c r="V100" s="656">
        <v>0.3</v>
      </c>
      <c r="W100" s="656">
        <v>0.2</v>
      </c>
      <c r="X100" s="657">
        <v>886.58999999999992</v>
      </c>
      <c r="Y100" s="1124">
        <v>28619.69</v>
      </c>
      <c r="Z100" s="659"/>
      <c r="AA100" s="664"/>
      <c r="AB100" s="664"/>
      <c r="AC100" s="661"/>
    </row>
    <row r="101" spans="1:29" ht="28.5" hidden="1" customHeight="1">
      <c r="A101" s="1122">
        <v>42156</v>
      </c>
      <c r="B101" s="654">
        <v>215.7</v>
      </c>
      <c r="C101" s="654">
        <v>242.18</v>
      </c>
      <c r="D101" s="1123">
        <v>345.26</v>
      </c>
      <c r="E101" s="654">
        <v>1304.3499999999999</v>
      </c>
      <c r="F101" s="655">
        <v>1384.85</v>
      </c>
      <c r="G101" s="656">
        <v>3211.89</v>
      </c>
      <c r="H101" s="656">
        <v>15797.78</v>
      </c>
      <c r="I101" s="656">
        <v>5248.58</v>
      </c>
      <c r="J101" s="657">
        <v>27750.590000000004</v>
      </c>
      <c r="K101" s="658">
        <v>9.08</v>
      </c>
      <c r="L101" s="656">
        <v>13.18</v>
      </c>
      <c r="M101" s="656">
        <v>201.5</v>
      </c>
      <c r="N101" s="656">
        <v>284.08999999999997</v>
      </c>
      <c r="O101" s="656">
        <v>128.47</v>
      </c>
      <c r="P101" s="656">
        <v>154.08000000000001</v>
      </c>
      <c r="Q101" s="656">
        <v>34.32</v>
      </c>
      <c r="R101" s="656">
        <v>6.33</v>
      </c>
      <c r="S101" s="656">
        <v>44.27</v>
      </c>
      <c r="T101" s="656">
        <v>2.4</v>
      </c>
      <c r="U101" s="656">
        <v>10.34</v>
      </c>
      <c r="V101" s="656">
        <v>0.3</v>
      </c>
      <c r="W101" s="656">
        <v>0.2</v>
      </c>
      <c r="X101" s="657">
        <v>888.56000000000006</v>
      </c>
      <c r="Y101" s="1124">
        <v>28639.150000000005</v>
      </c>
      <c r="Z101" s="659"/>
      <c r="AA101" s="664"/>
      <c r="AB101" s="664"/>
      <c r="AC101" s="661"/>
    </row>
    <row r="102" spans="1:29" ht="28.5" hidden="1" customHeight="1">
      <c r="A102" s="1122">
        <v>42186</v>
      </c>
      <c r="B102" s="654">
        <v>215.7</v>
      </c>
      <c r="C102" s="654">
        <v>240.78</v>
      </c>
      <c r="D102" s="1123">
        <v>347.65</v>
      </c>
      <c r="E102" s="654">
        <v>1324.2</v>
      </c>
      <c r="F102" s="655">
        <v>1415.8</v>
      </c>
      <c r="G102" s="656">
        <v>3174.9</v>
      </c>
      <c r="H102" s="656">
        <v>16374.4</v>
      </c>
      <c r="I102" s="656">
        <v>5336.9</v>
      </c>
      <c r="J102" s="657">
        <v>28430.33</v>
      </c>
      <c r="K102" s="658">
        <v>9.1</v>
      </c>
      <c r="L102" s="656">
        <v>13.2</v>
      </c>
      <c r="M102" s="656">
        <v>201.76</v>
      </c>
      <c r="N102" s="656">
        <v>286.3</v>
      </c>
      <c r="O102" s="656">
        <v>128.80000000000001</v>
      </c>
      <c r="P102" s="656">
        <v>154.6</v>
      </c>
      <c r="Q102" s="656">
        <v>34.4</v>
      </c>
      <c r="R102" s="656">
        <v>6.3</v>
      </c>
      <c r="S102" s="656">
        <v>44.5</v>
      </c>
      <c r="T102" s="656">
        <v>2.4</v>
      </c>
      <c r="U102" s="656">
        <v>10.4</v>
      </c>
      <c r="V102" s="656">
        <v>0.3</v>
      </c>
      <c r="W102" s="656">
        <v>0.2</v>
      </c>
      <c r="X102" s="657">
        <v>892.26</v>
      </c>
      <c r="Y102" s="1124">
        <v>29322.59</v>
      </c>
      <c r="Z102" s="659"/>
      <c r="AA102" s="664"/>
      <c r="AB102" s="664"/>
      <c r="AC102" s="661"/>
    </row>
    <row r="103" spans="1:29" ht="28.5" hidden="1" customHeight="1">
      <c r="A103" s="1125">
        <v>42217</v>
      </c>
      <c r="B103" s="654">
        <v>215.6</v>
      </c>
      <c r="C103" s="654">
        <v>236.9</v>
      </c>
      <c r="D103" s="1123">
        <v>346.2</v>
      </c>
      <c r="E103" s="654">
        <v>1313.77</v>
      </c>
      <c r="F103" s="655">
        <v>1413.02</v>
      </c>
      <c r="G103" s="656">
        <v>3175.24</v>
      </c>
      <c r="H103" s="656">
        <v>16183.7</v>
      </c>
      <c r="I103" s="656">
        <v>5247.6</v>
      </c>
      <c r="J103" s="657">
        <v>28132.03</v>
      </c>
      <c r="K103" s="658">
        <v>9.1</v>
      </c>
      <c r="L103" s="656">
        <v>13.19</v>
      </c>
      <c r="M103" s="656">
        <v>201.8</v>
      </c>
      <c r="N103" s="656">
        <v>286.82</v>
      </c>
      <c r="O103" s="656">
        <v>129.41999999999999</v>
      </c>
      <c r="P103" s="656">
        <v>155.33000000000001</v>
      </c>
      <c r="Q103" s="656">
        <v>34.64</v>
      </c>
      <c r="R103" s="656">
        <v>6.33</v>
      </c>
      <c r="S103" s="656">
        <v>44.68</v>
      </c>
      <c r="T103" s="656">
        <v>2.42</v>
      </c>
      <c r="U103" s="656">
        <v>10.4</v>
      </c>
      <c r="V103" s="656">
        <v>0.3</v>
      </c>
      <c r="W103" s="656">
        <v>0.2</v>
      </c>
      <c r="X103" s="657">
        <v>894.62999999999988</v>
      </c>
      <c r="Y103" s="1124">
        <v>29026.66</v>
      </c>
      <c r="Z103" s="659"/>
      <c r="AA103" s="664"/>
      <c r="AB103" s="664"/>
      <c r="AC103" s="661"/>
    </row>
    <row r="104" spans="1:29" ht="28.5" hidden="1" customHeight="1">
      <c r="A104" s="1125">
        <v>42248</v>
      </c>
      <c r="B104" s="654">
        <v>215.5</v>
      </c>
      <c r="C104" s="654">
        <v>235.3</v>
      </c>
      <c r="D104" s="1123">
        <v>344.78</v>
      </c>
      <c r="E104" s="654">
        <v>1332.98</v>
      </c>
      <c r="F104" s="655">
        <v>1401.7</v>
      </c>
      <c r="G104" s="656">
        <v>3165.8</v>
      </c>
      <c r="H104" s="656">
        <v>16217.4</v>
      </c>
      <c r="I104" s="656">
        <v>5242.6000000000004</v>
      </c>
      <c r="J104" s="657">
        <v>28156.059999999998</v>
      </c>
      <c r="K104" s="658">
        <v>9.1</v>
      </c>
      <c r="L104" s="656">
        <v>13.2</v>
      </c>
      <c r="M104" s="656">
        <v>201.9</v>
      </c>
      <c r="N104" s="656">
        <v>289.14</v>
      </c>
      <c r="O104" s="656">
        <v>129.9</v>
      </c>
      <c r="P104" s="656">
        <v>155.63999999999999</v>
      </c>
      <c r="Q104" s="656">
        <v>34.799999999999997</v>
      </c>
      <c r="R104" s="656">
        <v>6.33</v>
      </c>
      <c r="S104" s="656">
        <v>44.81</v>
      </c>
      <c r="T104" s="656">
        <v>2.42</v>
      </c>
      <c r="U104" s="656">
        <v>10.44</v>
      </c>
      <c r="V104" s="656">
        <v>0.3</v>
      </c>
      <c r="W104" s="656">
        <v>0.2</v>
      </c>
      <c r="X104" s="657">
        <v>898.18</v>
      </c>
      <c r="Y104" s="1124">
        <v>29054.239999999998</v>
      </c>
      <c r="Z104" s="659"/>
      <c r="AA104" s="664"/>
      <c r="AB104" s="664"/>
      <c r="AC104" s="661"/>
    </row>
    <row r="105" spans="1:29" ht="28.5" hidden="1" customHeight="1">
      <c r="A105" s="1125">
        <v>42278</v>
      </c>
      <c r="B105" s="654">
        <v>215.52</v>
      </c>
      <c r="C105" s="654">
        <v>236.13</v>
      </c>
      <c r="D105" s="1123">
        <v>346.1</v>
      </c>
      <c r="E105" s="654">
        <v>1331.84</v>
      </c>
      <c r="F105" s="655">
        <v>1460.47</v>
      </c>
      <c r="G105" s="656">
        <v>3266.11</v>
      </c>
      <c r="H105" s="656">
        <v>16330.53</v>
      </c>
      <c r="I105" s="656">
        <v>5283.81</v>
      </c>
      <c r="J105" s="657">
        <v>28470.510000000002</v>
      </c>
      <c r="K105" s="658">
        <v>9.1</v>
      </c>
      <c r="L105" s="656">
        <v>13.2</v>
      </c>
      <c r="M105" s="656">
        <v>201.7</v>
      </c>
      <c r="N105" s="656">
        <v>291.26</v>
      </c>
      <c r="O105" s="656">
        <v>130.19999999999999</v>
      </c>
      <c r="P105" s="656">
        <v>156.30000000000001</v>
      </c>
      <c r="Q105" s="656">
        <v>34.89</v>
      </c>
      <c r="R105" s="656">
        <v>6.33</v>
      </c>
      <c r="S105" s="656">
        <v>45.1</v>
      </c>
      <c r="T105" s="656">
        <v>2.4</v>
      </c>
      <c r="U105" s="656">
        <v>10.5</v>
      </c>
      <c r="V105" s="656">
        <v>0.33</v>
      </c>
      <c r="W105" s="656">
        <v>0.2</v>
      </c>
      <c r="X105" s="657">
        <v>901.5100000000001</v>
      </c>
      <c r="Y105" s="1124">
        <v>29372.02</v>
      </c>
      <c r="Z105" s="659"/>
      <c r="AA105" s="664"/>
      <c r="AB105" s="664"/>
      <c r="AC105" s="661"/>
    </row>
    <row r="106" spans="1:29" ht="28.5" hidden="1" customHeight="1">
      <c r="A106" s="1125">
        <v>42309</v>
      </c>
      <c r="B106" s="654">
        <v>215.4</v>
      </c>
      <c r="C106" s="654">
        <v>239.9</v>
      </c>
      <c r="D106" s="1123">
        <v>350.26</v>
      </c>
      <c r="E106" s="654">
        <v>1351.9</v>
      </c>
      <c r="F106" s="655">
        <v>1422.5</v>
      </c>
      <c r="G106" s="656">
        <v>3224</v>
      </c>
      <c r="H106" s="656">
        <v>16437.09</v>
      </c>
      <c r="I106" s="656">
        <v>5228.28</v>
      </c>
      <c r="J106" s="657">
        <v>28469.329999999998</v>
      </c>
      <c r="K106" s="658">
        <v>9.11</v>
      </c>
      <c r="L106" s="656">
        <v>13.2</v>
      </c>
      <c r="M106" s="656">
        <v>203.2</v>
      </c>
      <c r="N106" s="656">
        <v>292.60000000000002</v>
      </c>
      <c r="O106" s="656">
        <v>131.1</v>
      </c>
      <c r="P106" s="656">
        <v>157.43</v>
      </c>
      <c r="Q106" s="656">
        <v>35.159999999999997</v>
      </c>
      <c r="R106" s="656">
        <v>6.33</v>
      </c>
      <c r="S106" s="656">
        <v>45.3</v>
      </c>
      <c r="T106" s="656">
        <v>2.4</v>
      </c>
      <c r="U106" s="656">
        <v>10.5</v>
      </c>
      <c r="V106" s="656">
        <v>0.3</v>
      </c>
      <c r="W106" s="656">
        <v>0.2</v>
      </c>
      <c r="X106" s="657">
        <v>906.83</v>
      </c>
      <c r="Y106" s="1124">
        <v>29376.16</v>
      </c>
      <c r="Z106" s="659"/>
      <c r="AA106" s="664"/>
      <c r="AB106" s="664"/>
      <c r="AC106" s="661"/>
    </row>
    <row r="107" spans="1:29" ht="28.5" hidden="1" customHeight="1">
      <c r="A107" s="1126">
        <v>42339</v>
      </c>
      <c r="B107" s="654">
        <v>215.33</v>
      </c>
      <c r="C107" s="654">
        <v>251.9</v>
      </c>
      <c r="D107" s="1123">
        <v>366.14</v>
      </c>
      <c r="E107" s="654">
        <v>1534.49</v>
      </c>
      <c r="F107" s="655">
        <v>1652.34</v>
      </c>
      <c r="G107" s="656">
        <v>3715.88</v>
      </c>
      <c r="H107" s="656">
        <v>19704.7</v>
      </c>
      <c r="I107" s="656">
        <v>5215.8999999999996</v>
      </c>
      <c r="J107" s="657">
        <v>32656.68</v>
      </c>
      <c r="K107" s="658">
        <v>9.11</v>
      </c>
      <c r="L107" s="656">
        <v>13.2</v>
      </c>
      <c r="M107" s="656">
        <v>205.94</v>
      </c>
      <c r="N107" s="656">
        <v>296.88</v>
      </c>
      <c r="O107" s="656">
        <v>132.91</v>
      </c>
      <c r="P107" s="656">
        <v>159.41999999999999</v>
      </c>
      <c r="Q107" s="656">
        <v>35.54</v>
      </c>
      <c r="R107" s="656">
        <v>6.33</v>
      </c>
      <c r="S107" s="656">
        <v>45.53</v>
      </c>
      <c r="T107" s="656">
        <v>2.42</v>
      </c>
      <c r="U107" s="656">
        <v>10.59</v>
      </c>
      <c r="V107" s="656">
        <v>0.3</v>
      </c>
      <c r="W107" s="656">
        <v>0.2</v>
      </c>
      <c r="X107" s="657">
        <v>918.36999999999989</v>
      </c>
      <c r="Y107" s="1124">
        <v>33575.050000000003</v>
      </c>
      <c r="Z107" s="659"/>
      <c r="AA107" s="664"/>
      <c r="AB107" s="664"/>
      <c r="AC107" s="661"/>
    </row>
    <row r="108" spans="1:29" ht="28.5" hidden="1" customHeight="1">
      <c r="A108" s="1126">
        <v>42370</v>
      </c>
      <c r="B108" s="654">
        <v>215.29</v>
      </c>
      <c r="C108" s="654">
        <v>252.1</v>
      </c>
      <c r="D108" s="1123">
        <v>363.8</v>
      </c>
      <c r="E108" s="654">
        <v>1487.87</v>
      </c>
      <c r="F108" s="655">
        <v>1573.59</v>
      </c>
      <c r="G108" s="656">
        <v>3406.55</v>
      </c>
      <c r="H108" s="656">
        <v>18266.5</v>
      </c>
      <c r="I108" s="656">
        <v>4919.8</v>
      </c>
      <c r="J108" s="657">
        <v>30485.5</v>
      </c>
      <c r="K108" s="658">
        <v>9.1</v>
      </c>
      <c r="L108" s="656">
        <v>13.2</v>
      </c>
      <c r="M108" s="656">
        <v>206.62</v>
      </c>
      <c r="N108" s="656">
        <v>297.22000000000003</v>
      </c>
      <c r="O108" s="656">
        <v>135.5</v>
      </c>
      <c r="P108" s="656">
        <v>160.30000000000001</v>
      </c>
      <c r="Q108" s="656">
        <v>35.619999999999997</v>
      </c>
      <c r="R108" s="656">
        <v>6.33</v>
      </c>
      <c r="S108" s="656">
        <v>45.7</v>
      </c>
      <c r="T108" s="656">
        <v>2.42</v>
      </c>
      <c r="U108" s="656">
        <v>10.63</v>
      </c>
      <c r="V108" s="656">
        <v>0.33</v>
      </c>
      <c r="W108" s="656">
        <v>0.2</v>
      </c>
      <c r="X108" s="657">
        <v>923.17000000000019</v>
      </c>
      <c r="Y108" s="1124">
        <v>31408.670000000002</v>
      </c>
      <c r="Z108" s="659"/>
      <c r="AA108" s="664"/>
      <c r="AB108" s="664"/>
      <c r="AC108" s="661"/>
    </row>
    <row r="109" spans="1:29" ht="28.5" hidden="1" customHeight="1">
      <c r="A109" s="1126">
        <v>42401</v>
      </c>
      <c r="B109" s="654">
        <v>215.24</v>
      </c>
      <c r="C109" s="654">
        <v>249.2</v>
      </c>
      <c r="D109" s="1123">
        <v>358.84</v>
      </c>
      <c r="E109" s="654">
        <v>1467.98</v>
      </c>
      <c r="F109" s="655">
        <v>1487.6</v>
      </c>
      <c r="G109" s="656">
        <v>3295.6</v>
      </c>
      <c r="H109" s="656">
        <v>18021.400000000001</v>
      </c>
      <c r="I109" s="656">
        <v>4864.8999999999996</v>
      </c>
      <c r="J109" s="657">
        <v>29960.760000000002</v>
      </c>
      <c r="K109" s="658">
        <v>9.1</v>
      </c>
      <c r="L109" s="656">
        <v>13.21</v>
      </c>
      <c r="M109" s="656">
        <v>206.6</v>
      </c>
      <c r="N109" s="656">
        <v>296.89999999999998</v>
      </c>
      <c r="O109" s="656">
        <v>135.69999999999999</v>
      </c>
      <c r="P109" s="656">
        <v>161</v>
      </c>
      <c r="Q109" s="656">
        <v>35.72</v>
      </c>
      <c r="R109" s="656">
        <v>6.33</v>
      </c>
      <c r="S109" s="656">
        <v>45.9</v>
      </c>
      <c r="T109" s="656">
        <v>2.42</v>
      </c>
      <c r="U109" s="656">
        <v>10.7</v>
      </c>
      <c r="V109" s="656">
        <v>0.33</v>
      </c>
      <c r="W109" s="656">
        <v>0.2</v>
      </c>
      <c r="X109" s="657">
        <v>924.11000000000013</v>
      </c>
      <c r="Y109" s="1124">
        <v>30884.870000000003</v>
      </c>
      <c r="Z109" s="659"/>
      <c r="AA109" s="664"/>
      <c r="AB109" s="664"/>
      <c r="AC109" s="661"/>
    </row>
    <row r="110" spans="1:29" ht="28.5" hidden="1" customHeight="1">
      <c r="A110" s="1126">
        <v>42430</v>
      </c>
      <c r="B110" s="654">
        <v>215.22</v>
      </c>
      <c r="C110" s="654">
        <v>249.4</v>
      </c>
      <c r="D110" s="1123">
        <v>358.12</v>
      </c>
      <c r="E110" s="654">
        <v>1457.2</v>
      </c>
      <c r="F110" s="655">
        <v>1469.86</v>
      </c>
      <c r="G110" s="656">
        <v>3285.38</v>
      </c>
      <c r="H110" s="656">
        <v>18182.560000000001</v>
      </c>
      <c r="I110" s="656">
        <v>4837.1400000000003</v>
      </c>
      <c r="J110" s="657">
        <v>30054.880000000001</v>
      </c>
      <c r="K110" s="658">
        <v>9.1</v>
      </c>
      <c r="L110" s="656">
        <v>13.21</v>
      </c>
      <c r="M110" s="656">
        <v>206.6</v>
      </c>
      <c r="N110" s="656">
        <v>297.04000000000002</v>
      </c>
      <c r="O110" s="656">
        <v>136.83000000000001</v>
      </c>
      <c r="P110" s="656">
        <v>161.5</v>
      </c>
      <c r="Q110" s="656">
        <v>35.9</v>
      </c>
      <c r="R110" s="656">
        <v>6.3</v>
      </c>
      <c r="S110" s="656">
        <v>45.99</v>
      </c>
      <c r="T110" s="656">
        <v>2.42</v>
      </c>
      <c r="U110" s="656">
        <v>10.7</v>
      </c>
      <c r="V110" s="656">
        <v>0.3</v>
      </c>
      <c r="W110" s="656">
        <v>0.2</v>
      </c>
      <c r="X110" s="657">
        <v>926.09</v>
      </c>
      <c r="Y110" s="1124">
        <v>30980.97</v>
      </c>
      <c r="Z110" s="659"/>
      <c r="AA110" s="664"/>
      <c r="AB110" s="664"/>
      <c r="AC110" s="661"/>
    </row>
    <row r="111" spans="1:29" ht="28.5" hidden="1" customHeight="1">
      <c r="A111" s="1126">
        <v>42461</v>
      </c>
      <c r="B111" s="654">
        <v>215.2</v>
      </c>
      <c r="C111" s="654">
        <v>247.1</v>
      </c>
      <c r="D111" s="1123">
        <v>357.49</v>
      </c>
      <c r="E111" s="654">
        <v>1439.78</v>
      </c>
      <c r="F111" s="655">
        <v>1456.86</v>
      </c>
      <c r="G111" s="656">
        <v>3352</v>
      </c>
      <c r="H111" s="656">
        <v>17859.599999999999</v>
      </c>
      <c r="I111" s="656">
        <v>4829.9799999999996</v>
      </c>
      <c r="J111" s="657">
        <v>29758.01</v>
      </c>
      <c r="K111" s="658">
        <v>9.11</v>
      </c>
      <c r="L111" s="656">
        <v>13.2</v>
      </c>
      <c r="M111" s="656">
        <v>206.7</v>
      </c>
      <c r="N111" s="656">
        <v>297.08</v>
      </c>
      <c r="O111" s="656">
        <v>136.96</v>
      </c>
      <c r="P111" s="656">
        <v>161.94999999999999</v>
      </c>
      <c r="Q111" s="656">
        <v>36</v>
      </c>
      <c r="R111" s="656">
        <v>6.33</v>
      </c>
      <c r="S111" s="656">
        <v>46.2</v>
      </c>
      <c r="T111" s="656">
        <v>2.42</v>
      </c>
      <c r="U111" s="656">
        <v>10.74</v>
      </c>
      <c r="V111" s="656">
        <v>0.33</v>
      </c>
      <c r="W111" s="656">
        <v>0.22</v>
      </c>
      <c r="X111" s="657">
        <v>927.24000000000012</v>
      </c>
      <c r="Y111" s="1124">
        <v>30685.25</v>
      </c>
      <c r="Z111" s="659"/>
      <c r="AA111" s="664"/>
      <c r="AB111" s="664"/>
      <c r="AC111" s="661"/>
    </row>
    <row r="112" spans="1:29" ht="28.5" hidden="1" customHeight="1">
      <c r="A112" s="1126">
        <v>42491</v>
      </c>
      <c r="B112" s="654">
        <v>215.17</v>
      </c>
      <c r="C112" s="654">
        <v>250.1</v>
      </c>
      <c r="D112" s="1123">
        <v>361.58</v>
      </c>
      <c r="E112" s="654">
        <v>1458.49</v>
      </c>
      <c r="F112" s="655">
        <v>1479.06</v>
      </c>
      <c r="G112" s="656">
        <v>3332.3</v>
      </c>
      <c r="H112" s="656">
        <v>18021.349999999999</v>
      </c>
      <c r="I112" s="656">
        <v>4761.8599999999997</v>
      </c>
      <c r="J112" s="657">
        <v>29879.91</v>
      </c>
      <c r="K112" s="658">
        <v>9.11</v>
      </c>
      <c r="L112" s="656">
        <v>13.2</v>
      </c>
      <c r="M112" s="656">
        <v>206.7</v>
      </c>
      <c r="N112" s="656">
        <v>297.3</v>
      </c>
      <c r="O112" s="656">
        <v>137.77000000000001</v>
      </c>
      <c r="P112" s="656">
        <v>162.75</v>
      </c>
      <c r="Q112" s="656">
        <v>36.07</v>
      </c>
      <c r="R112" s="656">
        <v>6.3</v>
      </c>
      <c r="S112" s="656">
        <v>46.3</v>
      </c>
      <c r="T112" s="656">
        <v>2.4</v>
      </c>
      <c r="U112" s="656">
        <v>10.8</v>
      </c>
      <c r="V112" s="656">
        <v>0.33</v>
      </c>
      <c r="W112" s="656">
        <v>0.22</v>
      </c>
      <c r="X112" s="657">
        <v>929.24999999999989</v>
      </c>
      <c r="Y112" s="1124">
        <v>30809.16</v>
      </c>
      <c r="Z112" s="659"/>
      <c r="AA112" s="664"/>
      <c r="AB112" s="664"/>
      <c r="AC112" s="661"/>
    </row>
    <row r="113" spans="1:29" ht="28.5" hidden="1" customHeight="1">
      <c r="A113" s="1126">
        <v>42522</v>
      </c>
      <c r="B113" s="654">
        <v>215.01</v>
      </c>
      <c r="C113" s="654">
        <v>248.35</v>
      </c>
      <c r="D113" s="1123">
        <v>358.24</v>
      </c>
      <c r="E113" s="654">
        <v>1499.3</v>
      </c>
      <c r="F113" s="655">
        <v>1463.1</v>
      </c>
      <c r="G113" s="656">
        <v>3304.2</v>
      </c>
      <c r="H113" s="656">
        <v>18070.599999999999</v>
      </c>
      <c r="I113" s="656">
        <v>4728.7</v>
      </c>
      <c r="J113" s="657">
        <v>29887.5</v>
      </c>
      <c r="K113" s="658">
        <v>9.11</v>
      </c>
      <c r="L113" s="656">
        <v>13.22</v>
      </c>
      <c r="M113" s="656">
        <v>206.7</v>
      </c>
      <c r="N113" s="656">
        <v>297.42</v>
      </c>
      <c r="O113" s="656">
        <v>138.34</v>
      </c>
      <c r="P113" s="656">
        <v>163.30000000000001</v>
      </c>
      <c r="Q113" s="656">
        <v>36.32</v>
      </c>
      <c r="R113" s="656">
        <v>6.33</v>
      </c>
      <c r="S113" s="656">
        <v>46.43</v>
      </c>
      <c r="T113" s="656">
        <v>2.4</v>
      </c>
      <c r="U113" s="656">
        <v>10.8</v>
      </c>
      <c r="V113" s="656">
        <v>0.3</v>
      </c>
      <c r="W113" s="656">
        <v>0.2</v>
      </c>
      <c r="X113" s="657">
        <v>930.87000000000012</v>
      </c>
      <c r="Y113" s="1124">
        <v>30818.37</v>
      </c>
      <c r="Z113" s="659"/>
      <c r="AA113" s="664"/>
      <c r="AB113" s="664"/>
      <c r="AC113" s="661"/>
    </row>
    <row r="114" spans="1:29" ht="28.5" hidden="1" customHeight="1">
      <c r="A114" s="1126">
        <v>42552</v>
      </c>
      <c r="B114" s="654">
        <v>214.94</v>
      </c>
      <c r="C114" s="654">
        <v>251.39</v>
      </c>
      <c r="D114" s="1123">
        <v>361.96</v>
      </c>
      <c r="E114" s="654">
        <v>1536.08</v>
      </c>
      <c r="F114" s="655">
        <v>1471.99</v>
      </c>
      <c r="G114" s="656">
        <v>3452.8</v>
      </c>
      <c r="H114" s="656">
        <v>18305.3</v>
      </c>
      <c r="I114" s="656">
        <v>4734.2</v>
      </c>
      <c r="J114" s="657">
        <v>30328.66</v>
      </c>
      <c r="K114" s="658">
        <v>9.1</v>
      </c>
      <c r="L114" s="656">
        <v>13.2</v>
      </c>
      <c r="M114" s="656">
        <v>206.7</v>
      </c>
      <c r="N114" s="656">
        <v>297.73</v>
      </c>
      <c r="O114" s="656">
        <v>138.4</v>
      </c>
      <c r="P114" s="656">
        <v>163.6</v>
      </c>
      <c r="Q114" s="656">
        <v>36.380000000000003</v>
      </c>
      <c r="R114" s="656">
        <v>6.33</v>
      </c>
      <c r="S114" s="656">
        <v>46.6</v>
      </c>
      <c r="T114" s="656">
        <v>2.4</v>
      </c>
      <c r="U114" s="656">
        <v>10.85</v>
      </c>
      <c r="V114" s="656">
        <v>0.3</v>
      </c>
      <c r="W114" s="656">
        <v>0.2</v>
      </c>
      <c r="X114" s="657">
        <v>931.79000000000008</v>
      </c>
      <c r="Y114" s="1124">
        <v>31260.45</v>
      </c>
      <c r="Z114" s="659"/>
      <c r="AA114" s="664"/>
      <c r="AB114" s="664"/>
      <c r="AC114" s="661"/>
    </row>
    <row r="115" spans="1:29" ht="28.5" hidden="1" customHeight="1">
      <c r="A115" s="1126">
        <v>42583</v>
      </c>
      <c r="B115" s="654">
        <v>214.94</v>
      </c>
      <c r="C115" s="654">
        <v>252.5</v>
      </c>
      <c r="D115" s="1123">
        <v>364.67</v>
      </c>
      <c r="E115" s="654">
        <v>1578.8</v>
      </c>
      <c r="F115" s="655">
        <v>1460.26</v>
      </c>
      <c r="G115" s="656">
        <v>3356.2</v>
      </c>
      <c r="H115" s="656">
        <v>18547.28</v>
      </c>
      <c r="I115" s="656">
        <v>4682.88</v>
      </c>
      <c r="J115" s="657">
        <v>30457.53</v>
      </c>
      <c r="K115" s="658">
        <v>9.11</v>
      </c>
      <c r="L115" s="656">
        <v>13.23</v>
      </c>
      <c r="M115" s="656">
        <v>206.95</v>
      </c>
      <c r="N115" s="656">
        <v>298.3</v>
      </c>
      <c r="O115" s="656">
        <v>139.6</v>
      </c>
      <c r="P115" s="656">
        <v>164.1</v>
      </c>
      <c r="Q115" s="656">
        <v>36.6</v>
      </c>
      <c r="R115" s="656">
        <v>6.3</v>
      </c>
      <c r="S115" s="656">
        <v>46.8</v>
      </c>
      <c r="T115" s="656">
        <v>2.4</v>
      </c>
      <c r="U115" s="656">
        <v>10.9</v>
      </c>
      <c r="V115" s="656">
        <v>0.33</v>
      </c>
      <c r="W115" s="656">
        <v>0.2</v>
      </c>
      <c r="X115" s="657">
        <v>934.82</v>
      </c>
      <c r="Y115" s="1124">
        <v>31392.35</v>
      </c>
      <c r="Z115" s="659"/>
      <c r="AA115" s="664"/>
      <c r="AB115" s="664"/>
      <c r="AC115" s="661"/>
    </row>
    <row r="116" spans="1:29" ht="28.5" hidden="1" customHeight="1">
      <c r="A116" s="1126">
        <v>42614</v>
      </c>
      <c r="B116" s="654">
        <v>214.9</v>
      </c>
      <c r="C116" s="654">
        <v>255.2</v>
      </c>
      <c r="D116" s="1123">
        <v>364.4</v>
      </c>
      <c r="E116" s="654">
        <v>1554.6</v>
      </c>
      <c r="F116" s="655">
        <v>1514.8</v>
      </c>
      <c r="G116" s="656">
        <v>3441.5</v>
      </c>
      <c r="H116" s="656">
        <v>18727.400000000001</v>
      </c>
      <c r="I116" s="656">
        <v>4638.7</v>
      </c>
      <c r="J116" s="657">
        <v>30711.500000000004</v>
      </c>
      <c r="K116" s="658">
        <v>9.11</v>
      </c>
      <c r="L116" s="656">
        <v>13.23</v>
      </c>
      <c r="M116" s="656">
        <v>208.7</v>
      </c>
      <c r="N116" s="656">
        <v>298.5</v>
      </c>
      <c r="O116" s="656">
        <v>140.13999999999999</v>
      </c>
      <c r="P116" s="656">
        <v>164.75</v>
      </c>
      <c r="Q116" s="656">
        <v>36.700000000000003</v>
      </c>
      <c r="R116" s="656">
        <v>6.3</v>
      </c>
      <c r="S116" s="656">
        <v>46.9</v>
      </c>
      <c r="T116" s="656">
        <v>2.4</v>
      </c>
      <c r="U116" s="656">
        <v>10.94</v>
      </c>
      <c r="V116" s="656">
        <v>0.33</v>
      </c>
      <c r="W116" s="656">
        <v>0.22</v>
      </c>
      <c r="X116" s="657">
        <v>938.22</v>
      </c>
      <c r="Y116" s="1124">
        <v>31649.720000000005</v>
      </c>
      <c r="Z116" s="659"/>
      <c r="AA116" s="664"/>
      <c r="AB116" s="664"/>
      <c r="AC116" s="661"/>
    </row>
    <row r="117" spans="1:29" ht="28.5" hidden="1" customHeight="1">
      <c r="A117" s="1126">
        <v>42644</v>
      </c>
      <c r="B117" s="654">
        <v>214.94</v>
      </c>
      <c r="C117" s="654">
        <v>255.1</v>
      </c>
      <c r="D117" s="1123">
        <v>370.64</v>
      </c>
      <c r="E117" s="654">
        <v>1533.6</v>
      </c>
      <c r="F117" s="655">
        <v>1579.7</v>
      </c>
      <c r="G117" s="656">
        <v>3478.99</v>
      </c>
      <c r="H117" s="656">
        <v>19039.55</v>
      </c>
      <c r="I117" s="656">
        <v>4633.79</v>
      </c>
      <c r="J117" s="657">
        <v>31106.309999999998</v>
      </c>
      <c r="K117" s="658">
        <v>9.11</v>
      </c>
      <c r="L117" s="656">
        <v>13.23</v>
      </c>
      <c r="M117" s="656">
        <v>210.01</v>
      </c>
      <c r="N117" s="656">
        <v>302.04000000000002</v>
      </c>
      <c r="O117" s="656">
        <v>140.80000000000001</v>
      </c>
      <c r="P117" s="656">
        <v>165.62</v>
      </c>
      <c r="Q117" s="656">
        <v>36.909999999999997</v>
      </c>
      <c r="R117" s="656">
        <v>6.3</v>
      </c>
      <c r="S117" s="656">
        <v>47.1</v>
      </c>
      <c r="T117" s="656">
        <v>2.42</v>
      </c>
      <c r="U117" s="656">
        <v>10.987</v>
      </c>
      <c r="V117" s="656">
        <v>0.33</v>
      </c>
      <c r="W117" s="656">
        <v>0.22</v>
      </c>
      <c r="X117" s="657">
        <v>945.077</v>
      </c>
      <c r="Y117" s="1124">
        <v>32051.386999999999</v>
      </c>
      <c r="Z117" s="659"/>
      <c r="AA117" s="664"/>
      <c r="AB117" s="664"/>
      <c r="AC117" s="661"/>
    </row>
    <row r="118" spans="1:29" ht="28.5" hidden="1" customHeight="1">
      <c r="A118" s="1126">
        <v>42675</v>
      </c>
      <c r="B118" s="654">
        <v>214.9</v>
      </c>
      <c r="C118" s="654">
        <v>255.56</v>
      </c>
      <c r="D118" s="1123">
        <v>372.2</v>
      </c>
      <c r="E118" s="654">
        <v>1600.7</v>
      </c>
      <c r="F118" s="655">
        <v>1630.15</v>
      </c>
      <c r="G118" s="656">
        <v>3502.39</v>
      </c>
      <c r="H118" s="656">
        <v>19022.7</v>
      </c>
      <c r="I118" s="656">
        <v>4680.49</v>
      </c>
      <c r="J118" s="657">
        <v>31279.089999999997</v>
      </c>
      <c r="K118" s="658">
        <v>9.1</v>
      </c>
      <c r="L118" s="656">
        <v>13.24</v>
      </c>
      <c r="M118" s="656">
        <v>210.04</v>
      </c>
      <c r="N118" s="656">
        <v>305.10000000000002</v>
      </c>
      <c r="O118" s="656">
        <v>141.5</v>
      </c>
      <c r="P118" s="656">
        <v>166.74</v>
      </c>
      <c r="Q118" s="656">
        <v>37.06</v>
      </c>
      <c r="R118" s="656">
        <v>6.33</v>
      </c>
      <c r="S118" s="656">
        <v>47.32</v>
      </c>
      <c r="T118" s="656">
        <v>2.42</v>
      </c>
      <c r="U118" s="656">
        <v>11.06</v>
      </c>
      <c r="V118" s="656">
        <v>0.33</v>
      </c>
      <c r="W118" s="656">
        <v>0.22</v>
      </c>
      <c r="X118" s="657">
        <v>950.46</v>
      </c>
      <c r="Y118" s="1124">
        <v>32229.549999999996</v>
      </c>
      <c r="Z118" s="659"/>
      <c r="AA118" s="664"/>
      <c r="AB118" s="661"/>
      <c r="AC118" s="661"/>
    </row>
    <row r="119" spans="1:29" ht="28.5" hidden="1" customHeight="1">
      <c r="A119" s="1126">
        <v>42705</v>
      </c>
      <c r="B119" s="654">
        <v>214.8</v>
      </c>
      <c r="C119" s="654">
        <v>264.39999999999998</v>
      </c>
      <c r="D119" s="1123">
        <v>384.4</v>
      </c>
      <c r="E119" s="654">
        <v>1765.2</v>
      </c>
      <c r="F119" s="655">
        <v>1815.98</v>
      </c>
      <c r="G119" s="656">
        <v>4186.63</v>
      </c>
      <c r="H119" s="656">
        <v>21514.34</v>
      </c>
      <c r="I119" s="656">
        <v>5045.3599999999997</v>
      </c>
      <c r="J119" s="657">
        <v>35191.11</v>
      </c>
      <c r="K119" s="658">
        <v>9.1</v>
      </c>
      <c r="L119" s="656">
        <v>13.24</v>
      </c>
      <c r="M119" s="656">
        <v>211.4</v>
      </c>
      <c r="N119" s="656">
        <v>314</v>
      </c>
      <c r="O119" s="656">
        <v>143.1</v>
      </c>
      <c r="P119" s="656">
        <v>168.8</v>
      </c>
      <c r="Q119" s="656">
        <v>37.299999999999997</v>
      </c>
      <c r="R119" s="656">
        <v>6.3</v>
      </c>
      <c r="S119" s="656">
        <v>47.5</v>
      </c>
      <c r="T119" s="656">
        <v>2.4</v>
      </c>
      <c r="U119" s="656">
        <v>11.1</v>
      </c>
      <c r="V119" s="656">
        <v>0.33</v>
      </c>
      <c r="W119" s="656">
        <v>0.22</v>
      </c>
      <c r="X119" s="657">
        <v>964.79000000000008</v>
      </c>
      <c r="Y119" s="1124">
        <v>36155.9</v>
      </c>
      <c r="Z119" s="659"/>
      <c r="AA119" s="664"/>
      <c r="AB119" s="661"/>
      <c r="AC119" s="661"/>
    </row>
    <row r="120" spans="1:29" ht="28.5" hidden="1" customHeight="1">
      <c r="A120" s="1126">
        <v>42736</v>
      </c>
      <c r="B120" s="654">
        <v>214.8</v>
      </c>
      <c r="C120" s="654">
        <v>262.67</v>
      </c>
      <c r="D120" s="1123">
        <v>385.17</v>
      </c>
      <c r="E120" s="654">
        <v>1775.1</v>
      </c>
      <c r="F120" s="655">
        <v>1661.87</v>
      </c>
      <c r="G120" s="656">
        <v>3935.9</v>
      </c>
      <c r="H120" s="656">
        <v>20376.400000000001</v>
      </c>
      <c r="I120" s="656">
        <v>4679.6000000000004</v>
      </c>
      <c r="J120" s="657">
        <v>33291.51</v>
      </c>
      <c r="K120" s="658">
        <v>9.1</v>
      </c>
      <c r="L120" s="656">
        <v>13.23</v>
      </c>
      <c r="M120" s="656">
        <v>211.6</v>
      </c>
      <c r="N120" s="656">
        <v>315.3</v>
      </c>
      <c r="O120" s="656">
        <v>143.19999999999999</v>
      </c>
      <c r="P120" s="656">
        <v>169.8</v>
      </c>
      <c r="Q120" s="656">
        <v>37.5</v>
      </c>
      <c r="R120" s="656">
        <v>6.33</v>
      </c>
      <c r="S120" s="656">
        <v>47.65</v>
      </c>
      <c r="T120" s="656">
        <v>2.4</v>
      </c>
      <c r="U120" s="656">
        <v>11.2</v>
      </c>
      <c r="V120" s="656">
        <v>0.3</v>
      </c>
      <c r="W120" s="656">
        <v>0.2</v>
      </c>
      <c r="X120" s="657">
        <v>967.81000000000006</v>
      </c>
      <c r="Y120" s="1124">
        <v>34259.32</v>
      </c>
      <c r="Z120" s="659"/>
      <c r="AA120" s="664"/>
      <c r="AB120" s="664"/>
      <c r="AC120" s="661"/>
    </row>
    <row r="121" spans="1:29" ht="28.5" hidden="1" customHeight="1">
      <c r="A121" s="1126">
        <v>42767</v>
      </c>
      <c r="B121" s="654">
        <v>214.8</v>
      </c>
      <c r="C121" s="654">
        <v>262.2</v>
      </c>
      <c r="D121" s="1123">
        <v>375.8</v>
      </c>
      <c r="E121" s="654">
        <v>1655.07</v>
      </c>
      <c r="F121" s="655">
        <v>1614.5</v>
      </c>
      <c r="G121" s="656">
        <v>3820.6</v>
      </c>
      <c r="H121" s="656">
        <v>20141.95</v>
      </c>
      <c r="I121" s="656">
        <v>4624.7</v>
      </c>
      <c r="J121" s="657">
        <v>32709.62</v>
      </c>
      <c r="K121" s="658">
        <v>9.1</v>
      </c>
      <c r="L121" s="656">
        <v>13.24</v>
      </c>
      <c r="M121" s="656">
        <v>211.6</v>
      </c>
      <c r="N121" s="656">
        <v>315.3</v>
      </c>
      <c r="O121" s="656">
        <v>143.24</v>
      </c>
      <c r="P121" s="656">
        <v>170.1</v>
      </c>
      <c r="Q121" s="656">
        <v>37.56</v>
      </c>
      <c r="R121" s="656">
        <v>6.3</v>
      </c>
      <c r="S121" s="656">
        <v>47.8</v>
      </c>
      <c r="T121" s="656">
        <v>2.4</v>
      </c>
      <c r="U121" s="656">
        <v>11.2</v>
      </c>
      <c r="V121" s="656">
        <v>0.3</v>
      </c>
      <c r="W121" s="656">
        <v>0.22</v>
      </c>
      <c r="X121" s="657">
        <v>968.36</v>
      </c>
      <c r="Y121" s="1124">
        <v>33677.979999999996</v>
      </c>
      <c r="Z121" s="659"/>
      <c r="AA121" s="664"/>
      <c r="AB121" s="664"/>
      <c r="AC121" s="661"/>
    </row>
    <row r="122" spans="1:29" ht="28.5" hidden="1" customHeight="1">
      <c r="A122" s="1126">
        <v>42795</v>
      </c>
      <c r="B122" s="654">
        <v>214.64</v>
      </c>
      <c r="C122" s="654">
        <v>264.60000000000002</v>
      </c>
      <c r="D122" s="1123">
        <v>378.3</v>
      </c>
      <c r="E122" s="654">
        <v>1691.5</v>
      </c>
      <c r="F122" s="655">
        <v>1587.39</v>
      </c>
      <c r="G122" s="656">
        <v>3599.9</v>
      </c>
      <c r="H122" s="656">
        <v>20603.900000000001</v>
      </c>
      <c r="I122" s="656">
        <v>4566.97</v>
      </c>
      <c r="J122" s="657">
        <v>32907.200000000004</v>
      </c>
      <c r="K122" s="658">
        <v>9.1</v>
      </c>
      <c r="L122" s="656">
        <v>13.24</v>
      </c>
      <c r="M122" s="656">
        <v>211.6</v>
      </c>
      <c r="N122" s="656">
        <v>315.83999999999997</v>
      </c>
      <c r="O122" s="656">
        <v>143.4</v>
      </c>
      <c r="P122" s="656">
        <v>171.15</v>
      </c>
      <c r="Q122" s="656">
        <v>37.700000000000003</v>
      </c>
      <c r="R122" s="656">
        <v>6.33</v>
      </c>
      <c r="S122" s="656">
        <v>47.93</v>
      </c>
      <c r="T122" s="656">
        <v>2.4</v>
      </c>
      <c r="U122" s="656">
        <v>11.23</v>
      </c>
      <c r="V122" s="656">
        <v>0.33</v>
      </c>
      <c r="W122" s="656">
        <v>0.22</v>
      </c>
      <c r="X122" s="657">
        <v>970.47</v>
      </c>
      <c r="Y122" s="1124">
        <v>33877.670000000006</v>
      </c>
      <c r="Z122" s="659"/>
      <c r="AA122" s="664"/>
      <c r="AB122" s="664"/>
      <c r="AC122" s="661"/>
    </row>
    <row r="123" spans="1:29" ht="28.5" hidden="1" customHeight="1">
      <c r="A123" s="1126">
        <v>42826</v>
      </c>
      <c r="B123" s="654">
        <v>214.64</v>
      </c>
      <c r="C123" s="654">
        <v>262.5</v>
      </c>
      <c r="D123" s="1123">
        <v>383</v>
      </c>
      <c r="E123" s="654">
        <v>1683.1</v>
      </c>
      <c r="F123" s="655">
        <v>1582</v>
      </c>
      <c r="G123" s="656">
        <v>3658.3</v>
      </c>
      <c r="H123" s="656">
        <v>20118.900000000001</v>
      </c>
      <c r="I123" s="656">
        <v>4546.2</v>
      </c>
      <c r="J123" s="657">
        <v>32448.640000000003</v>
      </c>
      <c r="K123" s="658">
        <v>9.1</v>
      </c>
      <c r="L123" s="656">
        <v>13.25</v>
      </c>
      <c r="M123" s="656">
        <v>211.5</v>
      </c>
      <c r="N123" s="656">
        <v>316.39999999999998</v>
      </c>
      <c r="O123" s="656">
        <v>143.77000000000001</v>
      </c>
      <c r="P123" s="656">
        <v>171.8</v>
      </c>
      <c r="Q123" s="656">
        <v>37.9</v>
      </c>
      <c r="R123" s="656">
        <v>6.3</v>
      </c>
      <c r="S123" s="656">
        <v>48.1</v>
      </c>
      <c r="T123" s="656">
        <v>2.4</v>
      </c>
      <c r="U123" s="656">
        <v>11.3</v>
      </c>
      <c r="V123" s="656">
        <v>0.3</v>
      </c>
      <c r="W123" s="656">
        <v>0.2</v>
      </c>
      <c r="X123" s="657">
        <v>972.31999999999982</v>
      </c>
      <c r="Y123" s="1124">
        <v>33420.960000000006</v>
      </c>
      <c r="Z123" s="659"/>
      <c r="AA123" s="664"/>
      <c r="AB123" s="664"/>
      <c r="AC123" s="661"/>
    </row>
    <row r="124" spans="1:29" ht="28.5" hidden="1" customHeight="1">
      <c r="A124" s="1126">
        <v>42856</v>
      </c>
      <c r="B124" s="654">
        <v>214.57</v>
      </c>
      <c r="C124" s="654">
        <v>263.8</v>
      </c>
      <c r="D124" s="1123">
        <v>376.6</v>
      </c>
      <c r="E124" s="654">
        <v>1653.4</v>
      </c>
      <c r="F124" s="655">
        <v>1629.96</v>
      </c>
      <c r="G124" s="656">
        <v>3572.39</v>
      </c>
      <c r="H124" s="656">
        <v>19587.560000000001</v>
      </c>
      <c r="I124" s="656">
        <v>4520.5</v>
      </c>
      <c r="J124" s="657">
        <v>31818.78</v>
      </c>
      <c r="K124" s="658">
        <v>9.1</v>
      </c>
      <c r="L124" s="656">
        <v>13.25</v>
      </c>
      <c r="M124" s="656">
        <v>211.52</v>
      </c>
      <c r="N124" s="656">
        <v>318.11</v>
      </c>
      <c r="O124" s="656">
        <v>144.34</v>
      </c>
      <c r="P124" s="656">
        <v>172.7</v>
      </c>
      <c r="Q124" s="656">
        <v>38.01</v>
      </c>
      <c r="R124" s="656">
        <v>6.33</v>
      </c>
      <c r="S124" s="656">
        <v>48.3</v>
      </c>
      <c r="T124" s="656">
        <v>2.42</v>
      </c>
      <c r="U124" s="656">
        <v>11.33</v>
      </c>
      <c r="V124" s="656">
        <v>0.33</v>
      </c>
      <c r="W124" s="656">
        <v>0.22</v>
      </c>
      <c r="X124" s="657">
        <v>975.96</v>
      </c>
      <c r="Y124" s="1124">
        <v>32794.74</v>
      </c>
      <c r="Z124" s="659"/>
      <c r="AA124" s="664"/>
      <c r="AB124" s="664"/>
      <c r="AC124" s="661"/>
    </row>
    <row r="125" spans="1:29" ht="28.5" hidden="1" customHeight="1">
      <c r="A125" s="1126">
        <v>42887</v>
      </c>
      <c r="B125" s="654">
        <v>214.55</v>
      </c>
      <c r="C125" s="654">
        <v>265.73</v>
      </c>
      <c r="D125" s="1123">
        <v>372.59</v>
      </c>
      <c r="E125" s="654">
        <v>1661.7</v>
      </c>
      <c r="F125" s="655">
        <v>1627.66</v>
      </c>
      <c r="G125" s="656">
        <v>3759.4</v>
      </c>
      <c r="H125" s="656">
        <v>20439.5</v>
      </c>
      <c r="I125" s="656">
        <v>4480.97</v>
      </c>
      <c r="J125" s="657">
        <v>32822.1</v>
      </c>
      <c r="K125" s="658">
        <v>9.1</v>
      </c>
      <c r="L125" s="656">
        <v>13.25</v>
      </c>
      <c r="M125" s="656">
        <v>211.5</v>
      </c>
      <c r="N125" s="656">
        <v>319.8</v>
      </c>
      <c r="O125" s="656">
        <v>144.69999999999999</v>
      </c>
      <c r="P125" s="656">
        <v>173.3</v>
      </c>
      <c r="Q125" s="656">
        <v>38.14</v>
      </c>
      <c r="R125" s="656">
        <v>6.3</v>
      </c>
      <c r="S125" s="656">
        <v>48.5</v>
      </c>
      <c r="T125" s="656">
        <v>2.4</v>
      </c>
      <c r="U125" s="656">
        <v>11.4</v>
      </c>
      <c r="V125" s="656">
        <v>0.33</v>
      </c>
      <c r="W125" s="656">
        <v>0.2</v>
      </c>
      <c r="X125" s="657">
        <v>978.91999999999985</v>
      </c>
      <c r="Y125" s="1124">
        <v>33801.019999999997</v>
      </c>
      <c r="Z125" s="659"/>
      <c r="AA125" s="664"/>
      <c r="AB125" s="664"/>
      <c r="AC125" s="661"/>
    </row>
    <row r="126" spans="1:29" ht="28.5" hidden="1" customHeight="1">
      <c r="A126" s="1126">
        <v>42917</v>
      </c>
      <c r="B126" s="654">
        <v>214.54</v>
      </c>
      <c r="C126" s="654">
        <v>259.63</v>
      </c>
      <c r="D126" s="1123">
        <v>370.54</v>
      </c>
      <c r="E126" s="654">
        <v>1622.1</v>
      </c>
      <c r="F126" s="655">
        <v>1584.6</v>
      </c>
      <c r="G126" s="656">
        <v>3642.7</v>
      </c>
      <c r="H126" s="656">
        <v>20437.900000000001</v>
      </c>
      <c r="I126" s="656">
        <v>4471.93</v>
      </c>
      <c r="J126" s="657">
        <v>32603.940000000002</v>
      </c>
      <c r="K126" s="658">
        <v>9.1</v>
      </c>
      <c r="L126" s="656">
        <v>13.3</v>
      </c>
      <c r="M126" s="656">
        <v>212.13</v>
      </c>
      <c r="N126" s="656">
        <v>321.5</v>
      </c>
      <c r="O126" s="656">
        <v>145.30000000000001</v>
      </c>
      <c r="P126" s="656">
        <v>174.4</v>
      </c>
      <c r="Q126" s="656">
        <v>38.4</v>
      </c>
      <c r="R126" s="656">
        <v>6.33</v>
      </c>
      <c r="S126" s="656">
        <v>48.6</v>
      </c>
      <c r="T126" s="656">
        <v>2.4</v>
      </c>
      <c r="U126" s="656">
        <v>11.4</v>
      </c>
      <c r="V126" s="656">
        <v>0.3</v>
      </c>
      <c r="W126" s="656">
        <v>0.2</v>
      </c>
      <c r="X126" s="657">
        <v>983.3599999999999</v>
      </c>
      <c r="Y126" s="1124">
        <v>33587.300000000003</v>
      </c>
      <c r="Z126" s="659"/>
      <c r="AA126" s="664"/>
      <c r="AB126" s="664"/>
      <c r="AC126" s="661"/>
    </row>
    <row r="127" spans="1:29" ht="28.5" hidden="1" customHeight="1">
      <c r="A127" s="1126">
        <v>42948</v>
      </c>
      <c r="B127" s="654">
        <v>214.54</v>
      </c>
      <c r="C127" s="654">
        <v>258.52999999999997</v>
      </c>
      <c r="D127" s="1123">
        <v>367.1</v>
      </c>
      <c r="E127" s="654">
        <v>1468.81</v>
      </c>
      <c r="F127" s="655">
        <v>1606.31</v>
      </c>
      <c r="G127" s="656">
        <v>3710.62</v>
      </c>
      <c r="H127" s="656">
        <v>20079.18</v>
      </c>
      <c r="I127" s="656">
        <v>4468.84</v>
      </c>
      <c r="J127" s="657">
        <v>32173.93</v>
      </c>
      <c r="K127" s="658">
        <v>9.1</v>
      </c>
      <c r="L127" s="656">
        <v>13.25</v>
      </c>
      <c r="M127" s="656">
        <v>212.7</v>
      </c>
      <c r="N127" s="656">
        <v>323.7</v>
      </c>
      <c r="O127" s="656">
        <v>146.38999999999999</v>
      </c>
      <c r="P127" s="656">
        <v>175.48</v>
      </c>
      <c r="Q127" s="656">
        <v>38.5</v>
      </c>
      <c r="R127" s="656">
        <v>6.3</v>
      </c>
      <c r="S127" s="656">
        <v>48.78</v>
      </c>
      <c r="T127" s="656">
        <v>2.4</v>
      </c>
      <c r="U127" s="656">
        <v>11.5</v>
      </c>
      <c r="V127" s="656">
        <v>0.3</v>
      </c>
      <c r="W127" s="656">
        <v>0.2</v>
      </c>
      <c r="X127" s="657">
        <v>988.59999999999991</v>
      </c>
      <c r="Y127" s="1124">
        <v>33162.53</v>
      </c>
      <c r="Z127" s="659"/>
      <c r="AA127" s="664"/>
      <c r="AB127" s="664"/>
      <c r="AC127" s="661"/>
    </row>
    <row r="128" spans="1:29" ht="28.5" hidden="1" customHeight="1">
      <c r="A128" s="1126">
        <v>42979</v>
      </c>
      <c r="B128" s="654">
        <v>214.5</v>
      </c>
      <c r="C128" s="654">
        <v>260.60000000000002</v>
      </c>
      <c r="D128" s="1123">
        <v>368</v>
      </c>
      <c r="E128" s="654">
        <v>1463.66</v>
      </c>
      <c r="F128" s="655">
        <v>1594.8</v>
      </c>
      <c r="G128" s="656">
        <v>3723.6</v>
      </c>
      <c r="H128" s="656">
        <v>20349.27</v>
      </c>
      <c r="I128" s="656">
        <v>4464.7700000000004</v>
      </c>
      <c r="J128" s="657">
        <v>32439.200000000001</v>
      </c>
      <c r="K128" s="658">
        <v>9.1</v>
      </c>
      <c r="L128" s="656">
        <v>13.3</v>
      </c>
      <c r="M128" s="656">
        <v>213.3</v>
      </c>
      <c r="N128" s="656">
        <v>325.39999999999998</v>
      </c>
      <c r="O128" s="656">
        <v>147.30000000000001</v>
      </c>
      <c r="P128" s="656">
        <v>176.35</v>
      </c>
      <c r="Q128" s="656">
        <v>38.6</v>
      </c>
      <c r="R128" s="656">
        <v>6.3</v>
      </c>
      <c r="S128" s="656">
        <v>48.96</v>
      </c>
      <c r="T128" s="656">
        <v>2.4</v>
      </c>
      <c r="U128" s="656">
        <v>11.5</v>
      </c>
      <c r="V128" s="656">
        <v>0.3</v>
      </c>
      <c r="W128" s="656">
        <v>0.2</v>
      </c>
      <c r="X128" s="657">
        <v>993.0100000000001</v>
      </c>
      <c r="Y128" s="1124">
        <v>33432.21</v>
      </c>
      <c r="Z128" s="659"/>
      <c r="AA128" s="664"/>
      <c r="AB128" s="664"/>
      <c r="AC128" s="661"/>
    </row>
    <row r="129" spans="1:29" ht="28.5" hidden="1" customHeight="1">
      <c r="A129" s="1126">
        <v>43009</v>
      </c>
      <c r="B129" s="654">
        <v>214.46</v>
      </c>
      <c r="C129" s="654">
        <v>266.47000000000003</v>
      </c>
      <c r="D129" s="1123">
        <v>369.04</v>
      </c>
      <c r="E129" s="654">
        <v>1565.95</v>
      </c>
      <c r="F129" s="655">
        <v>1700.72</v>
      </c>
      <c r="G129" s="656">
        <v>3949.78</v>
      </c>
      <c r="H129" s="656">
        <v>21478.47</v>
      </c>
      <c r="I129" s="656">
        <v>4490.2299999999996</v>
      </c>
      <c r="J129" s="657">
        <v>34035.119999999995</v>
      </c>
      <c r="K129" s="658">
        <v>9.1199999999999992</v>
      </c>
      <c r="L129" s="656">
        <v>13.26</v>
      </c>
      <c r="M129" s="656">
        <v>215.27</v>
      </c>
      <c r="N129" s="656">
        <v>329.18</v>
      </c>
      <c r="O129" s="656">
        <v>149.44</v>
      </c>
      <c r="P129" s="656">
        <v>177.45</v>
      </c>
      <c r="Q129" s="656">
        <v>38.799999999999997</v>
      </c>
      <c r="R129" s="656">
        <v>6.33</v>
      </c>
      <c r="S129" s="656">
        <v>49.15</v>
      </c>
      <c r="T129" s="656">
        <v>2.42</v>
      </c>
      <c r="U129" s="656">
        <v>11.57</v>
      </c>
      <c r="V129" s="656">
        <v>0.33</v>
      </c>
      <c r="W129" s="656">
        <v>0.22</v>
      </c>
      <c r="X129" s="657">
        <v>1002.5400000000001</v>
      </c>
      <c r="Y129" s="1124">
        <v>35037.659999999996</v>
      </c>
      <c r="Z129" s="659"/>
      <c r="AA129" s="664"/>
      <c r="AB129" s="664"/>
      <c r="AC129" s="661"/>
    </row>
    <row r="130" spans="1:29" ht="28.5" hidden="1" customHeight="1">
      <c r="A130" s="1127">
        <v>43040</v>
      </c>
      <c r="B130" s="654">
        <v>214.45</v>
      </c>
      <c r="C130" s="654">
        <v>271.43</v>
      </c>
      <c r="D130" s="1123">
        <v>374.04</v>
      </c>
      <c r="E130" s="654">
        <v>1633.38</v>
      </c>
      <c r="F130" s="655">
        <v>1725.08</v>
      </c>
      <c r="G130" s="656">
        <v>4036.37</v>
      </c>
      <c r="H130" s="656">
        <v>21068.39</v>
      </c>
      <c r="I130" s="656">
        <v>4507.92</v>
      </c>
      <c r="J130" s="657">
        <v>33831.06</v>
      </c>
      <c r="K130" s="658">
        <v>9.25</v>
      </c>
      <c r="L130" s="656">
        <v>13.26</v>
      </c>
      <c r="M130" s="656">
        <v>215.7</v>
      </c>
      <c r="N130" s="656">
        <v>334.02</v>
      </c>
      <c r="O130" s="656">
        <v>152.87</v>
      </c>
      <c r="P130" s="656">
        <v>179.65</v>
      </c>
      <c r="Q130" s="656">
        <v>39.159999999999997</v>
      </c>
      <c r="R130" s="656">
        <v>6.33</v>
      </c>
      <c r="S130" s="656">
        <v>49.52</v>
      </c>
      <c r="T130" s="656">
        <v>2.42</v>
      </c>
      <c r="U130" s="656">
        <v>11.65</v>
      </c>
      <c r="V130" s="656">
        <v>0.33</v>
      </c>
      <c r="W130" s="656">
        <v>0.22</v>
      </c>
      <c r="X130" s="657">
        <v>1014.38</v>
      </c>
      <c r="Y130" s="1124">
        <v>34845.439999999995</v>
      </c>
      <c r="Z130" s="659"/>
      <c r="AA130" s="664"/>
      <c r="AB130" s="664"/>
      <c r="AC130" s="661"/>
    </row>
    <row r="131" spans="1:29" ht="28.5" hidden="1" customHeight="1">
      <c r="A131" s="1127">
        <v>43070</v>
      </c>
      <c r="B131" s="654">
        <v>214.44</v>
      </c>
      <c r="C131" s="654">
        <v>278.51</v>
      </c>
      <c r="D131" s="1123">
        <v>385.23</v>
      </c>
      <c r="E131" s="654">
        <v>1873.72</v>
      </c>
      <c r="F131" s="655">
        <v>1961.04</v>
      </c>
      <c r="G131" s="656">
        <v>4642.82</v>
      </c>
      <c r="H131" s="656">
        <v>23731.43</v>
      </c>
      <c r="I131" s="656">
        <v>4836.1040000000003</v>
      </c>
      <c r="J131" s="657">
        <v>37923.294000000002</v>
      </c>
      <c r="K131" s="658">
        <v>9.27</v>
      </c>
      <c r="L131" s="656">
        <v>13.26</v>
      </c>
      <c r="M131" s="656">
        <v>217.55</v>
      </c>
      <c r="N131" s="656">
        <v>339.69</v>
      </c>
      <c r="O131" s="656">
        <v>154.51</v>
      </c>
      <c r="P131" s="656">
        <v>181.03</v>
      </c>
      <c r="Q131" s="656">
        <v>39.369999999999997</v>
      </c>
      <c r="R131" s="656">
        <v>6.33</v>
      </c>
      <c r="S131" s="656">
        <v>49.65</v>
      </c>
      <c r="T131" s="656">
        <v>2.42</v>
      </c>
      <c r="U131" s="656">
        <v>11.7</v>
      </c>
      <c r="V131" s="656">
        <v>0.33</v>
      </c>
      <c r="W131" s="656">
        <v>0.23</v>
      </c>
      <c r="X131" s="657">
        <v>1025.3399999999999</v>
      </c>
      <c r="Y131" s="1124">
        <v>38948.633999999998</v>
      </c>
      <c r="Z131" s="659"/>
      <c r="AA131" s="664"/>
      <c r="AB131" s="664"/>
      <c r="AC131" s="661"/>
    </row>
    <row r="132" spans="1:29" ht="28.5" hidden="1" customHeight="1">
      <c r="A132" s="1127">
        <v>43101</v>
      </c>
      <c r="B132" s="654">
        <v>214.42</v>
      </c>
      <c r="C132" s="654">
        <v>276.26</v>
      </c>
      <c r="D132" s="1123">
        <v>377.22</v>
      </c>
      <c r="E132" s="654">
        <v>1935.67</v>
      </c>
      <c r="F132" s="655">
        <v>1808.41</v>
      </c>
      <c r="G132" s="656">
        <v>4252.1000000000004</v>
      </c>
      <c r="H132" s="656">
        <v>22847.94</v>
      </c>
      <c r="I132" s="656">
        <v>4627.71</v>
      </c>
      <c r="J132" s="657">
        <v>36339.730000000003</v>
      </c>
      <c r="K132" s="658">
        <v>9.2799999999999994</v>
      </c>
      <c r="L132" s="656">
        <v>13.26</v>
      </c>
      <c r="M132" s="656">
        <v>219.65</v>
      </c>
      <c r="N132" s="656">
        <v>342.85</v>
      </c>
      <c r="O132" s="656">
        <v>155.78958499999999</v>
      </c>
      <c r="P132" s="656">
        <v>182.32</v>
      </c>
      <c r="Q132" s="656">
        <v>39.520000000000003</v>
      </c>
      <c r="R132" s="656">
        <v>6.33</v>
      </c>
      <c r="S132" s="656">
        <v>49.79</v>
      </c>
      <c r="T132" s="656">
        <v>2.42</v>
      </c>
      <c r="U132" s="656">
        <v>11.73</v>
      </c>
      <c r="V132" s="656">
        <v>0.33</v>
      </c>
      <c r="W132" s="656">
        <v>0.22</v>
      </c>
      <c r="X132" s="657">
        <v>1033.4895849999998</v>
      </c>
      <c r="Y132" s="1124">
        <v>37373.219585000006</v>
      </c>
      <c r="Z132" s="659"/>
      <c r="AA132" s="664"/>
      <c r="AB132" s="664"/>
      <c r="AC132" s="661"/>
    </row>
    <row r="133" spans="1:29" ht="28.5" hidden="1" customHeight="1">
      <c r="A133" s="1127">
        <v>43132</v>
      </c>
      <c r="B133" s="654">
        <v>214.35</v>
      </c>
      <c r="C133" s="654">
        <v>276.61</v>
      </c>
      <c r="D133" s="1123">
        <v>375.74</v>
      </c>
      <c r="E133" s="654">
        <v>1875.84</v>
      </c>
      <c r="F133" s="655">
        <v>1746.78</v>
      </c>
      <c r="G133" s="656">
        <v>4126.79</v>
      </c>
      <c r="H133" s="656">
        <v>22153.919999999998</v>
      </c>
      <c r="I133" s="656">
        <v>4584.1000000000004</v>
      </c>
      <c r="J133" s="657">
        <v>35354.120000000003</v>
      </c>
      <c r="K133" s="658">
        <v>9.2899999999999991</v>
      </c>
      <c r="L133" s="656">
        <v>13.26</v>
      </c>
      <c r="M133" s="656">
        <v>219.65</v>
      </c>
      <c r="N133" s="656">
        <v>343.23</v>
      </c>
      <c r="O133" s="656">
        <v>156.26</v>
      </c>
      <c r="P133" s="656">
        <v>183.12</v>
      </c>
      <c r="Q133" s="656">
        <v>39.67</v>
      </c>
      <c r="R133" s="656">
        <v>6.33</v>
      </c>
      <c r="S133" s="656">
        <v>49.89</v>
      </c>
      <c r="T133" s="656">
        <v>2.42</v>
      </c>
      <c r="U133" s="656">
        <v>11.77</v>
      </c>
      <c r="V133" s="656">
        <v>0.33</v>
      </c>
      <c r="W133" s="656">
        <v>0.22</v>
      </c>
      <c r="X133" s="657">
        <v>1035.42</v>
      </c>
      <c r="Y133" s="1124">
        <v>36389.54</v>
      </c>
      <c r="Z133" s="659"/>
      <c r="AA133" s="664"/>
      <c r="AB133" s="664"/>
      <c r="AC133" s="661"/>
    </row>
    <row r="134" spans="1:29" ht="28.5" hidden="1" customHeight="1">
      <c r="A134" s="1127">
        <v>43160</v>
      </c>
      <c r="B134" s="654">
        <v>214.3</v>
      </c>
      <c r="C134" s="654">
        <v>273.75</v>
      </c>
      <c r="D134" s="1123">
        <v>372.92</v>
      </c>
      <c r="E134" s="654">
        <v>1870.75</v>
      </c>
      <c r="F134" s="655">
        <v>1755.38</v>
      </c>
      <c r="G134" s="656">
        <v>4190.67</v>
      </c>
      <c r="H134" s="656">
        <v>21462.3</v>
      </c>
      <c r="I134" s="656">
        <v>4209.68</v>
      </c>
      <c r="J134" s="657">
        <v>34349.760000000002</v>
      </c>
      <c r="K134" s="658">
        <v>9.3000000000000007</v>
      </c>
      <c r="L134" s="656">
        <v>13.27</v>
      </c>
      <c r="M134" s="656">
        <v>219.57</v>
      </c>
      <c r="N134" s="656">
        <v>344.83</v>
      </c>
      <c r="O134" s="656">
        <v>157</v>
      </c>
      <c r="P134" s="656">
        <v>184.07</v>
      </c>
      <c r="Q134" s="656">
        <v>39.85</v>
      </c>
      <c r="R134" s="656">
        <v>6.33</v>
      </c>
      <c r="S134" s="656">
        <v>50.06</v>
      </c>
      <c r="T134" s="656">
        <v>2.42</v>
      </c>
      <c r="U134" s="656">
        <v>11.82</v>
      </c>
      <c r="V134" s="656">
        <v>0.33</v>
      </c>
      <c r="W134" s="656">
        <v>0.22</v>
      </c>
      <c r="X134" s="657">
        <v>1039.05</v>
      </c>
      <c r="Y134" s="1124">
        <v>35388.810000000005</v>
      </c>
      <c r="Z134" s="659"/>
      <c r="AA134" s="664"/>
      <c r="AB134" s="664"/>
      <c r="AC134" s="661"/>
    </row>
    <row r="135" spans="1:29" ht="28.5" hidden="1" customHeight="1">
      <c r="A135" s="1127">
        <v>43191</v>
      </c>
      <c r="B135" s="654">
        <v>214.29</v>
      </c>
      <c r="C135" s="654">
        <v>274.95</v>
      </c>
      <c r="D135" s="1123">
        <v>374.99</v>
      </c>
      <c r="E135" s="654">
        <v>1752.41</v>
      </c>
      <c r="F135" s="655">
        <v>1772.29</v>
      </c>
      <c r="G135" s="656">
        <v>4191.26</v>
      </c>
      <c r="H135" s="656">
        <v>21082.61</v>
      </c>
      <c r="I135" s="656">
        <v>3996.52</v>
      </c>
      <c r="J135" s="657">
        <v>33659.32</v>
      </c>
      <c r="K135" s="658">
        <v>9.31</v>
      </c>
      <c r="L135" s="656">
        <v>13.27</v>
      </c>
      <c r="M135" s="656">
        <v>219.57</v>
      </c>
      <c r="N135" s="656">
        <v>346.98</v>
      </c>
      <c r="O135" s="656">
        <v>158.08000000000001</v>
      </c>
      <c r="P135" s="656">
        <v>184.97</v>
      </c>
      <c r="Q135" s="656">
        <v>39.979999999999997</v>
      </c>
      <c r="R135" s="656">
        <v>6.33</v>
      </c>
      <c r="S135" s="656">
        <v>50.21</v>
      </c>
      <c r="T135" s="656">
        <v>2.42</v>
      </c>
      <c r="U135" s="656">
        <v>11.86</v>
      </c>
      <c r="V135" s="656">
        <v>0.33</v>
      </c>
      <c r="W135" s="656">
        <v>0.22</v>
      </c>
      <c r="X135" s="657">
        <v>1043.53</v>
      </c>
      <c r="Y135" s="1124">
        <v>34702.85</v>
      </c>
      <c r="Z135" s="659"/>
      <c r="AA135" s="664"/>
      <c r="AB135" s="664"/>
      <c r="AC135" s="661"/>
    </row>
    <row r="136" spans="1:29" ht="28.5" hidden="1" customHeight="1">
      <c r="A136" s="1127">
        <v>43221</v>
      </c>
      <c r="B136" s="654">
        <v>214.28</v>
      </c>
      <c r="C136" s="654">
        <v>277.44</v>
      </c>
      <c r="D136" s="1123">
        <v>366.81</v>
      </c>
      <c r="E136" s="654">
        <v>1601.52</v>
      </c>
      <c r="F136" s="655">
        <v>1781.39</v>
      </c>
      <c r="G136" s="656">
        <v>4347.75</v>
      </c>
      <c r="H136" s="656">
        <v>21094.58</v>
      </c>
      <c r="I136" s="656">
        <v>3715.16</v>
      </c>
      <c r="J136" s="657">
        <v>33398.93</v>
      </c>
      <c r="K136" s="658">
        <v>9.32</v>
      </c>
      <c r="L136" s="656">
        <v>13.27</v>
      </c>
      <c r="M136" s="656">
        <v>219.65</v>
      </c>
      <c r="N136" s="656">
        <v>348.96</v>
      </c>
      <c r="O136" s="656">
        <v>158.6</v>
      </c>
      <c r="P136" s="656">
        <v>185.86</v>
      </c>
      <c r="Q136" s="656">
        <v>40.06</v>
      </c>
      <c r="R136" s="656">
        <v>6.33</v>
      </c>
      <c r="S136" s="656">
        <v>50.4</v>
      </c>
      <c r="T136" s="656">
        <v>2.42</v>
      </c>
      <c r="U136" s="656">
        <v>11.92</v>
      </c>
      <c r="V136" s="656">
        <v>0.33</v>
      </c>
      <c r="W136" s="656">
        <v>0.22</v>
      </c>
      <c r="X136" s="657">
        <v>1047.31</v>
      </c>
      <c r="Y136" s="1124">
        <v>34446.239999999998</v>
      </c>
      <c r="Z136" s="659"/>
      <c r="AA136" s="664"/>
      <c r="AB136" s="664"/>
      <c r="AC136" s="661"/>
    </row>
    <row r="137" spans="1:29" ht="28.5" hidden="1" customHeight="1">
      <c r="A137" s="1127">
        <v>43252</v>
      </c>
      <c r="B137" s="654">
        <v>214.25</v>
      </c>
      <c r="C137" s="654">
        <v>274.69</v>
      </c>
      <c r="D137" s="1123">
        <v>369.1</v>
      </c>
      <c r="E137" s="654">
        <v>1607.92</v>
      </c>
      <c r="F137" s="655">
        <v>1764.1</v>
      </c>
      <c r="G137" s="656">
        <v>4185.4799999999996</v>
      </c>
      <c r="H137" s="656">
        <v>21257.03</v>
      </c>
      <c r="I137" s="656">
        <v>3354.72</v>
      </c>
      <c r="J137" s="657">
        <v>33027.29</v>
      </c>
      <c r="K137" s="658">
        <v>9.33</v>
      </c>
      <c r="L137" s="656">
        <v>13.27</v>
      </c>
      <c r="M137" s="656">
        <v>220.04</v>
      </c>
      <c r="N137" s="656">
        <v>350.32</v>
      </c>
      <c r="O137" s="656">
        <v>159.08000000000001</v>
      </c>
      <c r="P137" s="656">
        <v>186.55</v>
      </c>
      <c r="Q137" s="656">
        <v>40.24</v>
      </c>
      <c r="R137" s="656">
        <v>6.33</v>
      </c>
      <c r="S137" s="656">
        <v>50.52</v>
      </c>
      <c r="T137" s="656">
        <v>2.42</v>
      </c>
      <c r="U137" s="656">
        <v>11.95</v>
      </c>
      <c r="V137" s="656">
        <v>0.33</v>
      </c>
      <c r="W137" s="656">
        <v>0.22</v>
      </c>
      <c r="X137" s="657">
        <v>1050.5999999999999</v>
      </c>
      <c r="Y137" s="1124">
        <v>34077.89</v>
      </c>
      <c r="Z137" s="659"/>
      <c r="AA137" s="664"/>
      <c r="AB137" s="664"/>
      <c r="AC137" s="661"/>
    </row>
    <row r="138" spans="1:29" ht="28.5" hidden="1" customHeight="1">
      <c r="A138" s="1127">
        <v>43282</v>
      </c>
      <c r="B138" s="654">
        <v>214.22126499999999</v>
      </c>
      <c r="C138" s="654">
        <v>276.63985000000002</v>
      </c>
      <c r="D138" s="1123">
        <v>372.44574999999998</v>
      </c>
      <c r="E138" s="654">
        <v>1629.6733999999999</v>
      </c>
      <c r="F138" s="655">
        <v>1751.1032</v>
      </c>
      <c r="G138" s="656">
        <v>4246.5349999999999</v>
      </c>
      <c r="H138" s="656">
        <v>21907.183000000001</v>
      </c>
      <c r="I138" s="656">
        <v>3140.424</v>
      </c>
      <c r="J138" s="657">
        <v>33538.222629999997</v>
      </c>
      <c r="K138" s="658">
        <v>9.3358029700000014</v>
      </c>
      <c r="L138" s="656">
        <v>13.27145</v>
      </c>
      <c r="M138" s="656">
        <v>220.19556</v>
      </c>
      <c r="N138" s="656">
        <v>351.12866000000002</v>
      </c>
      <c r="O138" s="656">
        <v>159.79719</v>
      </c>
      <c r="P138" s="656">
        <v>187.173621</v>
      </c>
      <c r="Q138" s="656">
        <v>40.312226000000003</v>
      </c>
      <c r="R138" s="656">
        <v>6.3278425</v>
      </c>
      <c r="S138" s="656">
        <v>50.634455200000005</v>
      </c>
      <c r="T138" s="656">
        <v>2.4173482000000002</v>
      </c>
      <c r="U138" s="656">
        <v>12.004533999999998</v>
      </c>
      <c r="V138" s="656">
        <v>0.33024841999999999</v>
      </c>
      <c r="W138" s="656">
        <v>0.22299389999999999</v>
      </c>
      <c r="X138" s="657">
        <v>1053.1359321899999</v>
      </c>
      <c r="Y138" s="1124">
        <v>34591.358562189998</v>
      </c>
      <c r="Z138" s="659"/>
      <c r="AA138" s="664"/>
      <c r="AB138" s="664"/>
      <c r="AC138" s="661"/>
    </row>
    <row r="139" spans="1:29" ht="28.5" hidden="1" customHeight="1">
      <c r="A139" s="1127">
        <v>43313</v>
      </c>
      <c r="B139" s="654">
        <v>214.17701500000001</v>
      </c>
      <c r="C139" s="654">
        <v>274.09665000000001</v>
      </c>
      <c r="D139" s="1123">
        <v>369.44184999999999</v>
      </c>
      <c r="E139" s="654">
        <v>1645.5145</v>
      </c>
      <c r="F139" s="655">
        <v>1757.3594000000001</v>
      </c>
      <c r="G139" s="656">
        <v>4224.2335000000003</v>
      </c>
      <c r="H139" s="656">
        <v>21750.552</v>
      </c>
      <c r="I139" s="656">
        <v>2928.14</v>
      </c>
      <c r="J139" s="657">
        <v>33163.51208</v>
      </c>
      <c r="K139" s="658">
        <v>9.3394029700000001</v>
      </c>
      <c r="L139" s="656">
        <v>13.27145</v>
      </c>
      <c r="M139" s="656">
        <v>220.19685999999999</v>
      </c>
      <c r="N139" s="656">
        <v>351.72935000000001</v>
      </c>
      <c r="O139" s="656">
        <v>160.34976</v>
      </c>
      <c r="P139" s="656">
        <v>187.64644699999999</v>
      </c>
      <c r="Q139" s="656">
        <v>40.374104000000003</v>
      </c>
      <c r="R139" s="656">
        <v>6.3278425</v>
      </c>
      <c r="S139" s="656">
        <v>50.772178200000006</v>
      </c>
      <c r="T139" s="656">
        <v>2.4173482000000002</v>
      </c>
      <c r="U139" s="656">
        <v>12.033887899999998</v>
      </c>
      <c r="V139" s="656">
        <v>0.33024841999999999</v>
      </c>
      <c r="W139" s="656">
        <v>0.22299237000000002</v>
      </c>
      <c r="X139" s="657">
        <v>1054.9958715599998</v>
      </c>
      <c r="Y139" s="1124">
        <v>34218.507951560001</v>
      </c>
      <c r="Z139" s="659"/>
      <c r="AA139" s="664"/>
      <c r="AB139" s="664"/>
      <c r="AC139" s="661"/>
    </row>
    <row r="140" spans="1:29" ht="28.5" hidden="1" customHeight="1">
      <c r="A140" s="1127">
        <v>43344</v>
      </c>
      <c r="B140" s="654">
        <v>214.17</v>
      </c>
      <c r="C140" s="654">
        <v>276.91000000000003</v>
      </c>
      <c r="D140" s="1123">
        <v>374.62</v>
      </c>
      <c r="E140" s="654">
        <v>1645.35</v>
      </c>
      <c r="F140" s="655">
        <v>1721.32</v>
      </c>
      <c r="G140" s="656">
        <v>4165.91</v>
      </c>
      <c r="H140" s="656">
        <v>21513.42</v>
      </c>
      <c r="I140" s="656">
        <v>2754.06</v>
      </c>
      <c r="J140" s="657">
        <v>32665.759999999998</v>
      </c>
      <c r="K140" s="658">
        <v>9.3439999999999994</v>
      </c>
      <c r="L140" s="656">
        <v>13.27</v>
      </c>
      <c r="M140" s="656">
        <v>222.17</v>
      </c>
      <c r="N140" s="656">
        <v>353.83</v>
      </c>
      <c r="O140" s="656">
        <v>161.30000000000001</v>
      </c>
      <c r="P140" s="656">
        <v>188.32</v>
      </c>
      <c r="Q140" s="656">
        <v>40.58</v>
      </c>
      <c r="R140" s="656">
        <v>6.33</v>
      </c>
      <c r="S140" s="656">
        <v>50.94</v>
      </c>
      <c r="T140" s="656">
        <v>2.42</v>
      </c>
      <c r="U140" s="656">
        <v>12.08</v>
      </c>
      <c r="V140" s="656">
        <v>0.33</v>
      </c>
      <c r="W140" s="656">
        <v>0.22</v>
      </c>
      <c r="X140" s="657">
        <v>1061.1099999999999</v>
      </c>
      <c r="Y140" s="1124">
        <v>33726.869999999995</v>
      </c>
      <c r="Z140" s="659"/>
      <c r="AA140" s="664"/>
      <c r="AB140" s="664"/>
      <c r="AC140" s="661"/>
    </row>
    <row r="141" spans="1:29" ht="28.5" hidden="1" customHeight="1">
      <c r="A141" s="1127">
        <v>43374</v>
      </c>
      <c r="B141" s="654">
        <v>214.14735999999999</v>
      </c>
      <c r="C141" s="654">
        <v>279.56740000000002</v>
      </c>
      <c r="D141" s="1123">
        <v>380.13560000000001</v>
      </c>
      <c r="E141" s="654">
        <v>1675.5032000000001</v>
      </c>
      <c r="F141" s="655">
        <v>1762.2106000000001</v>
      </c>
      <c r="G141" s="656">
        <v>4373.2475000000004</v>
      </c>
      <c r="H141" s="656">
        <v>22448.415000000001</v>
      </c>
      <c r="I141" s="656">
        <v>2548.7979999999998</v>
      </c>
      <c r="J141" s="657">
        <v>33682.021825000003</v>
      </c>
      <c r="K141" s="658">
        <v>9.3567629700000001</v>
      </c>
      <c r="L141" s="656">
        <v>13.272449999999999</v>
      </c>
      <c r="M141" s="656">
        <v>224.74124</v>
      </c>
      <c r="N141" s="656">
        <v>356.56486999999998</v>
      </c>
      <c r="O141" s="656">
        <v>161.99993000000001</v>
      </c>
      <c r="P141" s="656">
        <v>189.12840800000001</v>
      </c>
      <c r="Q141" s="656">
        <v>40.778562000000001</v>
      </c>
      <c r="R141" s="656">
        <v>6.3277894999999997</v>
      </c>
      <c r="S141" s="656">
        <v>51.165770199999997</v>
      </c>
      <c r="T141" s="656">
        <v>2.4173482000000002</v>
      </c>
      <c r="U141" s="656">
        <v>12.148010599999999</v>
      </c>
      <c r="V141" s="656">
        <v>0.33024841999999999</v>
      </c>
      <c r="W141" s="656">
        <v>0.22298654999999998</v>
      </c>
      <c r="X141" s="657">
        <v>1068.43837644</v>
      </c>
      <c r="Y141" s="1124">
        <v>34750.460201440001</v>
      </c>
      <c r="Z141" s="659"/>
      <c r="AA141" s="664"/>
      <c r="AB141" s="664"/>
      <c r="AC141" s="661"/>
    </row>
    <row r="142" spans="1:29" ht="28.5" hidden="1" customHeight="1">
      <c r="A142" s="1127">
        <v>43405</v>
      </c>
      <c r="B142" s="654">
        <v>214.09714500000001</v>
      </c>
      <c r="C142" s="654">
        <v>278.513125</v>
      </c>
      <c r="D142" s="1123">
        <v>382.88099999999997</v>
      </c>
      <c r="E142" s="654">
        <v>1745.0399</v>
      </c>
      <c r="F142" s="655">
        <v>1841.0214000000001</v>
      </c>
      <c r="G142" s="656">
        <v>4336.0860000000002</v>
      </c>
      <c r="H142" s="656">
        <v>22656.263999999999</v>
      </c>
      <c r="I142" s="656">
        <v>2457.058</v>
      </c>
      <c r="J142" s="657">
        <v>33910.957535000001</v>
      </c>
      <c r="K142" s="658">
        <v>9.3797629699999998</v>
      </c>
      <c r="L142" s="656">
        <v>13.277950000000001</v>
      </c>
      <c r="M142" s="656">
        <v>225.70208</v>
      </c>
      <c r="N142" s="656">
        <v>359.78699</v>
      </c>
      <c r="O142" s="656">
        <v>162.95586</v>
      </c>
      <c r="P142" s="656">
        <v>190.52471399999999</v>
      </c>
      <c r="Q142" s="656">
        <v>41.053680999999997</v>
      </c>
      <c r="R142" s="656">
        <v>6.3275494999999999</v>
      </c>
      <c r="S142" s="656">
        <v>51.368138200000004</v>
      </c>
      <c r="T142" s="656">
        <v>2.4172192999999997</v>
      </c>
      <c r="U142" s="656">
        <v>12.208329000000001</v>
      </c>
      <c r="V142" s="656">
        <v>0.33023241999999997</v>
      </c>
      <c r="W142" s="656">
        <v>0.22298026999999998</v>
      </c>
      <c r="X142" s="657">
        <v>1075.5414866600001</v>
      </c>
      <c r="Y142" s="1124">
        <v>34986.499021659998</v>
      </c>
      <c r="Z142" s="659"/>
      <c r="AA142" s="664"/>
      <c r="AB142" s="664"/>
      <c r="AC142" s="661"/>
    </row>
    <row r="143" spans="1:29" ht="28.5" hidden="1" customHeight="1">
      <c r="A143" s="1127">
        <v>43435</v>
      </c>
      <c r="B143" s="654">
        <v>214.05</v>
      </c>
      <c r="C143" s="654">
        <v>280.01</v>
      </c>
      <c r="D143" s="1123">
        <v>395.75</v>
      </c>
      <c r="E143" s="654">
        <v>1953.95</v>
      </c>
      <c r="F143" s="655">
        <v>2135.34</v>
      </c>
      <c r="G143" s="656">
        <v>5088.43</v>
      </c>
      <c r="H143" s="656">
        <v>25852.797999999999</v>
      </c>
      <c r="I143" s="656">
        <v>2568.5</v>
      </c>
      <c r="J143" s="657">
        <v>38488.83</v>
      </c>
      <c r="K143" s="658">
        <v>9.3800000000000008</v>
      </c>
      <c r="L143" s="656">
        <v>13.28</v>
      </c>
      <c r="M143" s="656">
        <v>228.66</v>
      </c>
      <c r="N143" s="656">
        <v>365.28</v>
      </c>
      <c r="O143" s="656">
        <v>164.93</v>
      </c>
      <c r="P143" s="656">
        <v>192.39</v>
      </c>
      <c r="Q143" s="656">
        <v>41.36</v>
      </c>
      <c r="R143" s="656">
        <v>6.33</v>
      </c>
      <c r="S143" s="656">
        <v>51.58</v>
      </c>
      <c r="T143" s="656">
        <v>2.42</v>
      </c>
      <c r="U143" s="656">
        <v>12.26</v>
      </c>
      <c r="V143" s="656">
        <v>0.33</v>
      </c>
      <c r="W143" s="656">
        <v>0.22</v>
      </c>
      <c r="X143" s="657">
        <v>1088.4000000000001</v>
      </c>
      <c r="Y143" s="1124">
        <v>39577.230000000003</v>
      </c>
      <c r="Z143" s="659"/>
      <c r="AA143" s="664"/>
      <c r="AB143" s="664"/>
      <c r="AC143" s="661"/>
    </row>
    <row r="144" spans="1:29" ht="26.25" hidden="1" customHeight="1">
      <c r="A144" s="1127">
        <v>43466</v>
      </c>
      <c r="B144" s="654">
        <v>214.01464999999999</v>
      </c>
      <c r="C144" s="654">
        <v>277.73374999999999</v>
      </c>
      <c r="D144" s="1123">
        <v>398.97059999999999</v>
      </c>
      <c r="E144" s="654">
        <v>1741.7492999999999</v>
      </c>
      <c r="F144" s="655">
        <v>1859.7031999999999</v>
      </c>
      <c r="G144" s="656">
        <v>4994.7115000000003</v>
      </c>
      <c r="H144" s="656">
        <v>24515.992999999999</v>
      </c>
      <c r="I144" s="656">
        <v>2386.3679999999999</v>
      </c>
      <c r="J144" s="657">
        <v>36389.240425000004</v>
      </c>
      <c r="K144" s="658">
        <v>9.3841479700000008</v>
      </c>
      <c r="L144" s="656">
        <v>13.279949999999999</v>
      </c>
      <c r="M144" s="656">
        <v>230.66746000000001</v>
      </c>
      <c r="N144" s="656">
        <v>367.17757</v>
      </c>
      <c r="O144" s="656">
        <v>166.61261999999999</v>
      </c>
      <c r="P144" s="656">
        <v>193.92340100000001</v>
      </c>
      <c r="Q144" s="656">
        <v>41.588541999999997</v>
      </c>
      <c r="R144" s="656">
        <v>6.3275494999999999</v>
      </c>
      <c r="S144" s="656">
        <v>51.744230999999999</v>
      </c>
      <c r="T144" s="656">
        <v>2.4171974999999999</v>
      </c>
      <c r="U144" s="656">
        <v>12.3107992</v>
      </c>
      <c r="V144" s="656">
        <v>0.33023241999999997</v>
      </c>
      <c r="W144" s="656">
        <v>0.22298045000000002</v>
      </c>
      <c r="X144" s="657">
        <v>1095.97268104</v>
      </c>
      <c r="Y144" s="1124">
        <v>37485.213106040006</v>
      </c>
      <c r="Z144" s="659"/>
      <c r="AA144" s="664"/>
      <c r="AB144" s="664"/>
      <c r="AC144" s="661"/>
    </row>
    <row r="145" spans="1:29" ht="26.25" hidden="1" customHeight="1">
      <c r="A145" s="1127">
        <v>43497</v>
      </c>
      <c r="B145" s="654">
        <v>589.56190000000004</v>
      </c>
      <c r="C145" s="654">
        <v>276.65204999999997</v>
      </c>
      <c r="D145" s="1123">
        <v>395.19495000000001</v>
      </c>
      <c r="E145" s="654">
        <v>1626.7475999999999</v>
      </c>
      <c r="F145" s="655">
        <v>1755.0935999999999</v>
      </c>
      <c r="G145" s="656">
        <v>4779.6004999999996</v>
      </c>
      <c r="H145" s="656">
        <v>23431.074000000001</v>
      </c>
      <c r="I145" s="656">
        <v>1953.7819999999999</v>
      </c>
      <c r="J145" s="657">
        <v>34807.706599999998</v>
      </c>
      <c r="K145" s="658">
        <v>9.3889129699999998</v>
      </c>
      <c r="L145" s="656">
        <v>13.281700000000001</v>
      </c>
      <c r="M145" s="656">
        <v>231.3972</v>
      </c>
      <c r="N145" s="656">
        <v>367.94166000000001</v>
      </c>
      <c r="O145" s="656">
        <v>167.04433499999999</v>
      </c>
      <c r="P145" s="656">
        <v>194.59473299999999</v>
      </c>
      <c r="Q145" s="656">
        <v>41.643496499999998</v>
      </c>
      <c r="R145" s="656">
        <v>6.3275432499999997</v>
      </c>
      <c r="S145" s="656">
        <v>51.866202600000001</v>
      </c>
      <c r="T145" s="656">
        <v>2.4171961</v>
      </c>
      <c r="U145" s="656">
        <v>12.346193900000001</v>
      </c>
      <c r="V145" s="656">
        <v>0.33023217999999999</v>
      </c>
      <c r="W145" s="656">
        <v>0.22297677999999999</v>
      </c>
      <c r="X145" s="657">
        <v>1098.78838228</v>
      </c>
      <c r="Y145" s="1124">
        <v>35906.494982279997</v>
      </c>
      <c r="Z145" s="659"/>
      <c r="AA145" s="664"/>
      <c r="AB145" s="664"/>
      <c r="AC145" s="661"/>
    </row>
    <row r="146" spans="1:29" ht="26.25" hidden="1" customHeight="1">
      <c r="A146" s="1127">
        <v>43525</v>
      </c>
      <c r="B146" s="654">
        <v>545.06064000000003</v>
      </c>
      <c r="C146" s="654">
        <v>276.73989999999998</v>
      </c>
      <c r="D146" s="1123">
        <v>398.50869999999998</v>
      </c>
      <c r="E146" s="654">
        <v>1680.6206999999999</v>
      </c>
      <c r="F146" s="655">
        <v>1859.183</v>
      </c>
      <c r="G146" s="656">
        <v>5051.1424999999999</v>
      </c>
      <c r="H146" s="656">
        <v>23309.506000000001</v>
      </c>
      <c r="I146" s="656">
        <v>2186.232</v>
      </c>
      <c r="J146" s="657">
        <v>35306.993439999998</v>
      </c>
      <c r="K146" s="658">
        <v>9.3901129700000006</v>
      </c>
      <c r="L146" s="656">
        <v>13.282450000000001</v>
      </c>
      <c r="M146" s="656">
        <v>233.98944</v>
      </c>
      <c r="N146" s="656">
        <v>369.39692000000002</v>
      </c>
      <c r="O146" s="656">
        <v>168.20524</v>
      </c>
      <c r="P146" s="656">
        <v>195.49792199999999</v>
      </c>
      <c r="Q146" s="656">
        <v>41.733426999999999</v>
      </c>
      <c r="R146" s="656">
        <v>6.3274600000000003</v>
      </c>
      <c r="S146" s="656">
        <v>52.042528199999992</v>
      </c>
      <c r="T146" s="656">
        <v>2.4171572000000001</v>
      </c>
      <c r="U146" s="656">
        <v>12.3907904</v>
      </c>
      <c r="V146" s="656">
        <v>0.33022955999999998</v>
      </c>
      <c r="W146" s="656">
        <v>0.22297549999999999</v>
      </c>
      <c r="X146" s="657">
        <v>1105.21265283</v>
      </c>
      <c r="Y146" s="1124">
        <v>36412.206092829998</v>
      </c>
      <c r="Z146" s="659"/>
      <c r="AA146" s="664"/>
      <c r="AB146" s="664"/>
      <c r="AC146" s="661"/>
    </row>
    <row r="147" spans="1:29" ht="26.25" hidden="1" customHeight="1">
      <c r="A147" s="1127">
        <v>43556</v>
      </c>
      <c r="B147" s="654">
        <v>545.06064000000003</v>
      </c>
      <c r="C147" s="654">
        <v>275.08452499999999</v>
      </c>
      <c r="D147" s="1123">
        <v>397.21974999999998</v>
      </c>
      <c r="E147" s="654">
        <v>1669.2381</v>
      </c>
      <c r="F147" s="655">
        <v>1940.2828</v>
      </c>
      <c r="G147" s="656">
        <v>5033.3604999999998</v>
      </c>
      <c r="H147" s="656">
        <v>23144.633999999998</v>
      </c>
      <c r="I147" s="656">
        <v>2477.9340000000002</v>
      </c>
      <c r="J147" s="657">
        <v>35456.966829999998</v>
      </c>
      <c r="K147" s="658">
        <v>9.394512970000001</v>
      </c>
      <c r="L147" s="656">
        <v>13.2842</v>
      </c>
      <c r="M147" s="656">
        <v>237.99198000000001</v>
      </c>
      <c r="N147" s="656">
        <v>371.3802</v>
      </c>
      <c r="O147" s="656">
        <v>169.18971500000001</v>
      </c>
      <c r="P147" s="656">
        <v>196.27344400000001</v>
      </c>
      <c r="Q147" s="656">
        <v>41.961350000000003</v>
      </c>
      <c r="R147" s="656">
        <v>6.3274600000000003</v>
      </c>
      <c r="S147" s="656">
        <v>52.1931206</v>
      </c>
      <c r="T147" s="656">
        <v>2.4171537999999999</v>
      </c>
      <c r="U147" s="656">
        <v>12.4478882</v>
      </c>
      <c r="V147" s="656">
        <v>0.33022873999999997</v>
      </c>
      <c r="W147" s="656">
        <v>0.22297001</v>
      </c>
      <c r="X147" s="657">
        <v>1113.4002233199999</v>
      </c>
      <c r="Y147" s="1124">
        <v>36570.367053319998</v>
      </c>
      <c r="Z147" s="659"/>
      <c r="AA147" s="664"/>
      <c r="AB147" s="664"/>
      <c r="AC147" s="661"/>
    </row>
    <row r="148" spans="1:29" ht="26.25" hidden="1" customHeight="1">
      <c r="A148" s="1127">
        <v>43586</v>
      </c>
      <c r="B148" s="654">
        <v>506.95</v>
      </c>
      <c r="C148" s="654">
        <v>275.04000000000002</v>
      </c>
      <c r="D148" s="1123">
        <v>400.9</v>
      </c>
      <c r="E148" s="654">
        <v>1668.9981</v>
      </c>
      <c r="F148" s="655">
        <v>1948.76</v>
      </c>
      <c r="G148" s="656">
        <v>4814.0259999999998</v>
      </c>
      <c r="H148" s="656">
        <v>23201.82</v>
      </c>
      <c r="I148" s="656">
        <v>2923.35</v>
      </c>
      <c r="J148" s="657">
        <v>35739.839999999997</v>
      </c>
      <c r="K148" s="658">
        <v>9.4</v>
      </c>
      <c r="L148" s="656">
        <v>13.29</v>
      </c>
      <c r="M148" s="656">
        <v>241.79</v>
      </c>
      <c r="N148" s="656">
        <v>372.64</v>
      </c>
      <c r="O148" s="656">
        <v>169.58</v>
      </c>
      <c r="P148" s="656">
        <v>197.12</v>
      </c>
      <c r="Q148" s="656">
        <v>42.09</v>
      </c>
      <c r="R148" s="656">
        <v>6.33</v>
      </c>
      <c r="S148" s="656">
        <v>52.36</v>
      </c>
      <c r="T148" s="656">
        <v>2.42</v>
      </c>
      <c r="U148" s="656">
        <v>12.49</v>
      </c>
      <c r="V148" s="656">
        <v>0.33</v>
      </c>
      <c r="W148" s="656">
        <v>0.23</v>
      </c>
      <c r="X148" s="657">
        <v>1120.07</v>
      </c>
      <c r="Y148" s="1124">
        <v>36859.909999999996</v>
      </c>
      <c r="Z148" s="659"/>
      <c r="AA148" s="664"/>
      <c r="AB148" s="664"/>
      <c r="AC148" s="661"/>
    </row>
    <row r="149" spans="1:29" ht="26.25" hidden="1" customHeight="1">
      <c r="A149" s="1127">
        <v>43617</v>
      </c>
      <c r="B149" s="654">
        <v>499.24250999999998</v>
      </c>
      <c r="C149" s="654">
        <v>273.30155000000002</v>
      </c>
      <c r="D149" s="1123">
        <v>400.62205</v>
      </c>
      <c r="E149" s="654">
        <v>1687.1664000000001</v>
      </c>
      <c r="F149" s="655">
        <v>1884.6592000000001</v>
      </c>
      <c r="G149" s="656">
        <v>4703.8725000000004</v>
      </c>
      <c r="H149" s="656">
        <v>22927.987000000001</v>
      </c>
      <c r="I149" s="656">
        <v>2914.8119999999999</v>
      </c>
      <c r="J149" s="657">
        <v>35291.663209999999</v>
      </c>
      <c r="K149" s="658">
        <v>9.4036029700000014</v>
      </c>
      <c r="L149" s="656">
        <v>13.285450000000001</v>
      </c>
      <c r="M149" s="656">
        <v>243.03798</v>
      </c>
      <c r="N149" s="656">
        <v>373.71109000000001</v>
      </c>
      <c r="O149" s="656">
        <v>170.24180999999999</v>
      </c>
      <c r="P149" s="656">
        <v>197.821752</v>
      </c>
      <c r="Q149" s="656">
        <v>42.260398000000002</v>
      </c>
      <c r="R149" s="656">
        <v>6.3273574999999997</v>
      </c>
      <c r="S149" s="656">
        <v>52.490580000000001</v>
      </c>
      <c r="T149" s="656">
        <v>2.4171537999999999</v>
      </c>
      <c r="U149" s="656">
        <v>12.531803799999999</v>
      </c>
      <c r="V149" s="656">
        <v>0.33022861999999997</v>
      </c>
      <c r="W149" s="656">
        <v>0.22296549000000002</v>
      </c>
      <c r="X149" s="657">
        <v>1124.0681721800001</v>
      </c>
      <c r="Y149" s="1124">
        <v>36415.731382179998</v>
      </c>
      <c r="Z149" s="659"/>
      <c r="AA149" s="664"/>
      <c r="AB149" s="664"/>
      <c r="AC149" s="661"/>
    </row>
    <row r="150" spans="1:29" ht="26.25" hidden="1" customHeight="1">
      <c r="A150" s="1127">
        <v>43647</v>
      </c>
      <c r="B150" s="654">
        <v>488.22701000000001</v>
      </c>
      <c r="C150" s="654">
        <v>273.2817</v>
      </c>
      <c r="D150" s="1123">
        <v>399.8349</v>
      </c>
      <c r="E150" s="654">
        <v>1704.7736</v>
      </c>
      <c r="F150" s="655">
        <v>1921.242</v>
      </c>
      <c r="G150" s="656">
        <v>4743.0910000000003</v>
      </c>
      <c r="H150" s="656">
        <v>23374.159</v>
      </c>
      <c r="I150" s="656">
        <v>2930.0479999999998</v>
      </c>
      <c r="J150" s="657">
        <v>35834.657209999998</v>
      </c>
      <c r="K150" s="658">
        <v>9.4056229700000014</v>
      </c>
      <c r="L150" s="656">
        <v>13.2867</v>
      </c>
      <c r="M150" s="656">
        <v>244.67486</v>
      </c>
      <c r="N150" s="656">
        <v>375.23442</v>
      </c>
      <c r="O150" s="656">
        <v>171.34587500000001</v>
      </c>
      <c r="P150" s="656">
        <v>198.41181</v>
      </c>
      <c r="Q150" s="656">
        <v>42.388714499999999</v>
      </c>
      <c r="R150" s="656">
        <v>6.3273574999999997</v>
      </c>
      <c r="S150" s="656">
        <v>52.652392200000001</v>
      </c>
      <c r="T150" s="656">
        <v>2.4171537999999999</v>
      </c>
      <c r="U150" s="656">
        <v>12.580463</v>
      </c>
      <c r="V150" s="656">
        <v>0.33022861999999997</v>
      </c>
      <c r="W150" s="656">
        <v>0.22296078</v>
      </c>
      <c r="X150" s="657">
        <v>1129.2645583699998</v>
      </c>
      <c r="Y150" s="1124">
        <v>36963.921768369997</v>
      </c>
      <c r="Z150" s="659"/>
      <c r="AA150" s="664"/>
      <c r="AB150" s="664"/>
      <c r="AC150" s="661"/>
    </row>
    <row r="151" spans="1:29" ht="26.25" hidden="1" customHeight="1">
      <c r="A151" s="1127">
        <v>43678</v>
      </c>
      <c r="B151" s="654">
        <v>482.01630499999999</v>
      </c>
      <c r="C151" s="654">
        <v>269.85095000000001</v>
      </c>
      <c r="D151" s="1123">
        <v>399.03154999999998</v>
      </c>
      <c r="E151" s="654">
        <v>1700.3497</v>
      </c>
      <c r="F151" s="655">
        <v>1828.8653999999999</v>
      </c>
      <c r="G151" s="656">
        <v>4782.7524999999996</v>
      </c>
      <c r="H151" s="656">
        <v>23320.870999999999</v>
      </c>
      <c r="I151" s="656">
        <v>3064.0059999999999</v>
      </c>
      <c r="J151" s="657">
        <v>35847.743405000001</v>
      </c>
      <c r="K151" s="658">
        <v>9.4140379700000008</v>
      </c>
      <c r="L151" s="656">
        <v>13.287699999999999</v>
      </c>
      <c r="M151" s="656">
        <v>246.61358000000001</v>
      </c>
      <c r="N151" s="656">
        <v>375.92225999999999</v>
      </c>
      <c r="O151" s="656">
        <v>171.61705000000001</v>
      </c>
      <c r="P151" s="656">
        <v>198.93368799999999</v>
      </c>
      <c r="Q151" s="656">
        <v>42.490621500000003</v>
      </c>
      <c r="R151" s="656">
        <v>6.3272712499999999</v>
      </c>
      <c r="S151" s="656">
        <v>52.775196799999996</v>
      </c>
      <c r="T151" s="656">
        <v>2.4171098999999998</v>
      </c>
      <c r="U151" s="656">
        <v>12.613603099999999</v>
      </c>
      <c r="V151" s="656">
        <v>0.33022861999999997</v>
      </c>
      <c r="W151" s="656">
        <v>0.22295954999999998</v>
      </c>
      <c r="X151" s="657">
        <v>1132.9523066900001</v>
      </c>
      <c r="Y151" s="1124">
        <v>36980.695711690001</v>
      </c>
      <c r="Z151" s="659"/>
      <c r="AA151" s="664"/>
      <c r="AB151" s="664"/>
      <c r="AC151" s="661"/>
    </row>
    <row r="152" spans="1:29" ht="26.25" hidden="1" customHeight="1">
      <c r="A152" s="1127">
        <v>43709</v>
      </c>
      <c r="B152" s="654">
        <v>475.33053999999998</v>
      </c>
      <c r="C152" s="654">
        <v>269.06807500000002</v>
      </c>
      <c r="D152" s="1123">
        <v>400.13965000000002</v>
      </c>
      <c r="E152" s="654">
        <v>1648.7862</v>
      </c>
      <c r="F152" s="655">
        <v>1812.0788</v>
      </c>
      <c r="G152" s="656">
        <v>4706.9539999999997</v>
      </c>
      <c r="H152" s="656">
        <v>22734.566999999999</v>
      </c>
      <c r="I152" s="656">
        <v>3179.7640000000001</v>
      </c>
      <c r="J152" s="657">
        <v>35226.688264999997</v>
      </c>
      <c r="K152" s="658">
        <v>9.4140379700000008</v>
      </c>
      <c r="L152" s="656">
        <v>13.289199999999999</v>
      </c>
      <c r="M152" s="656">
        <v>251.72855999999999</v>
      </c>
      <c r="N152" s="656">
        <v>377.79223999999999</v>
      </c>
      <c r="O152" s="656">
        <v>172.18616</v>
      </c>
      <c r="P152" s="656">
        <v>199.90545399999999</v>
      </c>
      <c r="Q152" s="656">
        <v>42.617626999999999</v>
      </c>
      <c r="R152" s="656">
        <v>6.3272517500000003</v>
      </c>
      <c r="S152" s="656">
        <v>52.948314400000008</v>
      </c>
      <c r="T152" s="656">
        <v>2.4171098999999998</v>
      </c>
      <c r="U152" s="656">
        <v>12.667341200000001</v>
      </c>
      <c r="V152" s="656">
        <v>0.33022861999999997</v>
      </c>
      <c r="W152" s="656">
        <v>0.22296057000000002</v>
      </c>
      <c r="X152" s="657">
        <v>1141.83548541</v>
      </c>
      <c r="Y152" s="1124">
        <v>36368.523750410001</v>
      </c>
      <c r="Z152" s="659"/>
      <c r="AA152" s="664"/>
      <c r="AB152" s="664"/>
      <c r="AC152" s="661"/>
    </row>
    <row r="153" spans="1:29" ht="26.25" hidden="1" customHeight="1">
      <c r="A153" s="1127">
        <v>43739</v>
      </c>
      <c r="B153" s="654">
        <v>469.42712</v>
      </c>
      <c r="C153" s="654">
        <v>268.61085000000003</v>
      </c>
      <c r="D153" s="1123">
        <v>410.09465</v>
      </c>
      <c r="E153" s="654">
        <v>1708.3385000000001</v>
      </c>
      <c r="F153" s="655">
        <v>1924.4872</v>
      </c>
      <c r="G153" s="656">
        <v>4934.3869999999997</v>
      </c>
      <c r="H153" s="656">
        <v>24215.231</v>
      </c>
      <c r="I153" s="656">
        <v>3305.0120000000002</v>
      </c>
      <c r="J153" s="657">
        <v>37235.588320000003</v>
      </c>
      <c r="K153" s="658">
        <v>9.4200979700000005</v>
      </c>
      <c r="L153" s="656">
        <v>13.291700000000001</v>
      </c>
      <c r="M153" s="656">
        <v>255.66213999999999</v>
      </c>
      <c r="N153" s="656">
        <v>379.52976999999998</v>
      </c>
      <c r="O153" s="656">
        <v>172.867715</v>
      </c>
      <c r="P153" s="656">
        <v>200.572844</v>
      </c>
      <c r="Q153" s="656">
        <v>42.7895495</v>
      </c>
      <c r="R153" s="656">
        <v>6.32721775</v>
      </c>
      <c r="S153" s="656">
        <v>53.110289000000002</v>
      </c>
      <c r="T153" s="656">
        <v>2.4169451</v>
      </c>
      <c r="U153" s="656">
        <v>12.709757400000001</v>
      </c>
      <c r="V153" s="656">
        <v>0.33022861999999997</v>
      </c>
      <c r="W153" s="656">
        <v>0.22296028000000001</v>
      </c>
      <c r="X153" s="657">
        <v>1149.2412146199999</v>
      </c>
      <c r="Y153" s="1124">
        <v>38384.829534620003</v>
      </c>
      <c r="Z153" s="659"/>
      <c r="AA153" s="664"/>
      <c r="AB153" s="664"/>
      <c r="AC153" s="661"/>
    </row>
    <row r="154" spans="1:29" ht="26.25" hidden="1" customHeight="1">
      <c r="A154" s="1127">
        <v>43770</v>
      </c>
      <c r="B154" s="654">
        <v>465.16061000000002</v>
      </c>
      <c r="C154" s="654">
        <v>267.15177499999999</v>
      </c>
      <c r="D154" s="1123">
        <v>415.27679999999998</v>
      </c>
      <c r="E154" s="654">
        <v>1718.8235</v>
      </c>
      <c r="F154" s="655">
        <v>1875.4767999999999</v>
      </c>
      <c r="G154" s="656">
        <v>4869.7929999999997</v>
      </c>
      <c r="H154" s="656">
        <v>23865.637999999999</v>
      </c>
      <c r="I154" s="656">
        <v>3343.0639999999999</v>
      </c>
      <c r="J154" s="657">
        <v>36820.384485000002</v>
      </c>
      <c r="K154" s="658">
        <v>9.4217179700000013</v>
      </c>
      <c r="L154" s="656">
        <v>13.292199999999999</v>
      </c>
      <c r="M154" s="656">
        <v>261.43072000000001</v>
      </c>
      <c r="N154" s="656">
        <v>384.01783</v>
      </c>
      <c r="O154" s="656">
        <v>173.38079500000001</v>
      </c>
      <c r="P154" s="656">
        <v>201.75920600000001</v>
      </c>
      <c r="Q154" s="656">
        <v>42.922517999999997</v>
      </c>
      <c r="R154" s="656">
        <v>6.32721775</v>
      </c>
      <c r="S154" s="656">
        <v>53.266120799999996</v>
      </c>
      <c r="T154" s="656">
        <v>2.4168801000000002</v>
      </c>
      <c r="U154" s="656">
        <v>12.767947099999999</v>
      </c>
      <c r="V154" s="656">
        <v>0.33022861999999997</v>
      </c>
      <c r="W154" s="656">
        <v>0.22296032000000002</v>
      </c>
      <c r="X154" s="657">
        <v>1161.55634166</v>
      </c>
      <c r="Y154" s="1124">
        <v>37981.94082666</v>
      </c>
      <c r="Z154" s="659"/>
      <c r="AA154" s="664"/>
      <c r="AB154" s="664"/>
      <c r="AC154" s="661"/>
    </row>
    <row r="155" spans="1:29" ht="26.25" hidden="1" customHeight="1">
      <c r="A155" s="1127">
        <v>43800</v>
      </c>
      <c r="B155" s="654">
        <v>460.84383500000001</v>
      </c>
      <c r="C155" s="654">
        <v>267.42380000000003</v>
      </c>
      <c r="D155" s="1123">
        <v>429.09519999999998</v>
      </c>
      <c r="E155" s="654">
        <v>1885.3357000000001</v>
      </c>
      <c r="F155" s="655">
        <v>2174.6783999999998</v>
      </c>
      <c r="G155" s="656">
        <v>5548.2</v>
      </c>
      <c r="H155" s="656">
        <v>27703.547999999999</v>
      </c>
      <c r="I155" s="656">
        <v>3754.7759999999998</v>
      </c>
      <c r="J155" s="657">
        <v>42223.900934999998</v>
      </c>
      <c r="K155" s="658">
        <v>9.4302779700000006</v>
      </c>
      <c r="L155" s="656">
        <v>13.293699999999999</v>
      </c>
      <c r="M155" s="656">
        <v>267.63763999999998</v>
      </c>
      <c r="N155" s="656">
        <v>388.64452</v>
      </c>
      <c r="O155" s="656">
        <v>174.93935500000001</v>
      </c>
      <c r="P155" s="656">
        <v>203.36048199999999</v>
      </c>
      <c r="Q155" s="656">
        <v>43.078006999999999</v>
      </c>
      <c r="R155" s="656">
        <v>6.3271237500000002</v>
      </c>
      <c r="S155" s="656">
        <v>53.500916400000001</v>
      </c>
      <c r="T155" s="656">
        <v>2.4168161000000001</v>
      </c>
      <c r="U155" s="656">
        <v>12.8261226</v>
      </c>
      <c r="V155" s="656">
        <v>0.33022861999999997</v>
      </c>
      <c r="W155" s="656">
        <v>0.22295981000000001</v>
      </c>
      <c r="X155" s="657">
        <v>1175.9981492500001</v>
      </c>
      <c r="Y155" s="1124">
        <v>43399.899084249999</v>
      </c>
      <c r="Z155" s="659"/>
      <c r="AA155" s="664"/>
      <c r="AB155" s="664"/>
      <c r="AC155" s="661"/>
    </row>
    <row r="156" spans="1:29" ht="26.25" hidden="1" customHeight="1">
      <c r="A156" s="1127">
        <v>43831</v>
      </c>
      <c r="B156" s="654">
        <v>454.05225000000002</v>
      </c>
      <c r="C156" s="654">
        <v>264.66070000000002</v>
      </c>
      <c r="D156" s="1123">
        <v>426.32690000000002</v>
      </c>
      <c r="E156" s="654">
        <v>1739.2230999999999</v>
      </c>
      <c r="F156" s="655">
        <v>2008.1176</v>
      </c>
      <c r="G156" s="656">
        <v>5122.9624999999996</v>
      </c>
      <c r="H156" s="656">
        <v>25480.876</v>
      </c>
      <c r="I156" s="656">
        <v>3711.1439999999998</v>
      </c>
      <c r="J156" s="657">
        <v>39207.36305</v>
      </c>
      <c r="K156" s="658">
        <v>9.4334779700000002</v>
      </c>
      <c r="L156" s="656">
        <v>13.2942</v>
      </c>
      <c r="M156" s="656">
        <v>271.26852000000002</v>
      </c>
      <c r="N156" s="656">
        <v>393.43360000000001</v>
      </c>
      <c r="O156" s="656">
        <v>176.092375</v>
      </c>
      <c r="P156" s="656">
        <v>204.709755</v>
      </c>
      <c r="Q156" s="656">
        <v>43.302875</v>
      </c>
      <c r="R156" s="656">
        <v>6.3270935000000001</v>
      </c>
      <c r="S156" s="656">
        <v>53.672901200000005</v>
      </c>
      <c r="T156" s="656">
        <v>2.4167982000000001</v>
      </c>
      <c r="U156" s="656">
        <v>12.871310250000001</v>
      </c>
      <c r="V156" s="656">
        <v>0.33022841999999997</v>
      </c>
      <c r="W156" s="656">
        <v>0.22300891</v>
      </c>
      <c r="X156" s="657">
        <v>1187.36614345</v>
      </c>
      <c r="Y156" s="1124">
        <v>40394.729193450003</v>
      </c>
      <c r="Z156" s="659"/>
      <c r="AA156" s="664"/>
      <c r="AB156" s="664"/>
      <c r="AC156" s="661"/>
    </row>
    <row r="157" spans="1:29" ht="26.25" hidden="1" customHeight="1">
      <c r="A157" s="1127">
        <v>43862</v>
      </c>
      <c r="B157" s="654">
        <v>451.64557500000001</v>
      </c>
      <c r="C157" s="654">
        <v>265.02674999999999</v>
      </c>
      <c r="D157" s="1123">
        <v>425.51909999999998</v>
      </c>
      <c r="E157" s="654">
        <v>1700.5112999999999</v>
      </c>
      <c r="F157" s="655">
        <v>1961.4114</v>
      </c>
      <c r="G157" s="656">
        <v>5132.5349999999999</v>
      </c>
      <c r="H157" s="656">
        <v>24986.244999999999</v>
      </c>
      <c r="I157" s="656">
        <v>3750.33</v>
      </c>
      <c r="J157" s="657">
        <v>38673.224125000001</v>
      </c>
      <c r="K157" s="658">
        <v>9.43972297</v>
      </c>
      <c r="L157" s="656">
        <v>13.294700000000001</v>
      </c>
      <c r="M157" s="656">
        <v>272.07458000000003</v>
      </c>
      <c r="N157" s="656">
        <v>396.02852999999999</v>
      </c>
      <c r="O157" s="656">
        <v>176.97744499999999</v>
      </c>
      <c r="P157" s="656">
        <v>205.63541000000001</v>
      </c>
      <c r="Q157" s="656">
        <v>43.405832500000002</v>
      </c>
      <c r="R157" s="656">
        <v>6.3269460000000004</v>
      </c>
      <c r="S157" s="656">
        <v>53.794892400000002</v>
      </c>
      <c r="T157" s="656">
        <v>2.4167603</v>
      </c>
      <c r="U157" s="656">
        <v>12.914703599999998</v>
      </c>
      <c r="V157" s="656">
        <v>0.33022841999999997</v>
      </c>
      <c r="W157" s="656">
        <v>0.22300956</v>
      </c>
      <c r="X157" s="657">
        <v>1192.85276075</v>
      </c>
      <c r="Y157" s="1124">
        <v>39866.076885750001</v>
      </c>
      <c r="Z157" s="659"/>
      <c r="AA157" s="664"/>
      <c r="AB157" s="664"/>
      <c r="AC157" s="661"/>
    </row>
    <row r="158" spans="1:29" ht="26.25" hidden="1" customHeight="1">
      <c r="A158" s="1127">
        <v>43891</v>
      </c>
      <c r="B158" s="654">
        <v>450.55069500000002</v>
      </c>
      <c r="C158" s="654">
        <v>266.54804999999999</v>
      </c>
      <c r="D158" s="1123">
        <v>418.9812</v>
      </c>
      <c r="E158" s="654">
        <v>1762.8403000000001</v>
      </c>
      <c r="F158" s="655">
        <v>2015.2542000000001</v>
      </c>
      <c r="G158" s="656">
        <v>5224.7825000000003</v>
      </c>
      <c r="H158" s="656">
        <v>25767.312999999998</v>
      </c>
      <c r="I158" s="656">
        <v>3909.2759999999998</v>
      </c>
      <c r="J158" s="657">
        <v>39814.959094999998</v>
      </c>
      <c r="K158" s="658">
        <v>9.43972297</v>
      </c>
      <c r="L158" s="656">
        <v>13.294700000000001</v>
      </c>
      <c r="M158" s="656">
        <v>273.10721999999998</v>
      </c>
      <c r="N158" s="656">
        <v>397.38634000000002</v>
      </c>
      <c r="O158" s="656">
        <v>177.16726</v>
      </c>
      <c r="P158" s="656">
        <v>206.37669600000001</v>
      </c>
      <c r="Q158" s="656">
        <v>43.556817000000002</v>
      </c>
      <c r="R158" s="656">
        <v>6.3269060000000001</v>
      </c>
      <c r="S158" s="656">
        <v>53.875869799999997</v>
      </c>
      <c r="T158" s="656">
        <v>2.4167269</v>
      </c>
      <c r="U158" s="656">
        <v>12.948290649999999</v>
      </c>
      <c r="V158" s="656">
        <v>0.33022841999999997</v>
      </c>
      <c r="W158" s="656">
        <v>0.22300914000000002</v>
      </c>
      <c r="X158" s="657">
        <v>1196.4397868800002</v>
      </c>
      <c r="Y158" s="1124">
        <v>41011.398881879999</v>
      </c>
      <c r="Z158" s="659"/>
      <c r="AA158" s="664"/>
      <c r="AB158" s="664"/>
      <c r="AC158" s="661"/>
    </row>
    <row r="159" spans="1:29" ht="26.25" hidden="1" customHeight="1">
      <c r="A159" s="1127">
        <v>43922</v>
      </c>
      <c r="B159" s="654">
        <v>449.92184500000002</v>
      </c>
      <c r="C159" s="654">
        <v>267.57102500000002</v>
      </c>
      <c r="D159" s="1123">
        <v>423.88380000000001</v>
      </c>
      <c r="E159" s="654">
        <v>1845.9331</v>
      </c>
      <c r="F159" s="655">
        <v>2084.1496000000002</v>
      </c>
      <c r="G159" s="656">
        <v>5516.6859999999997</v>
      </c>
      <c r="H159" s="656">
        <v>27189.506000000001</v>
      </c>
      <c r="I159" s="656">
        <v>3875.2539999999999</v>
      </c>
      <c r="J159" s="657">
        <v>41652.90537</v>
      </c>
      <c r="K159" s="658">
        <v>9.43972297</v>
      </c>
      <c r="L159" s="656">
        <v>13.294700000000001</v>
      </c>
      <c r="M159" s="656">
        <v>274.86786000000001</v>
      </c>
      <c r="N159" s="656">
        <v>397.55641000000003</v>
      </c>
      <c r="O159" s="656">
        <v>177.382755</v>
      </c>
      <c r="P159" s="656">
        <v>206.65251599999999</v>
      </c>
      <c r="Q159" s="656">
        <v>43.5633135</v>
      </c>
      <c r="R159" s="656">
        <v>6.3269060000000001</v>
      </c>
      <c r="S159" s="656">
        <v>53.896467600000001</v>
      </c>
      <c r="T159" s="656">
        <v>2.4167269</v>
      </c>
      <c r="U159" s="656">
        <v>12.953390599999999</v>
      </c>
      <c r="V159" s="656">
        <v>0.33022841999999997</v>
      </c>
      <c r="W159" s="656">
        <v>0.22300851000000002</v>
      </c>
      <c r="X159" s="657">
        <v>1198.8940055</v>
      </c>
      <c r="Y159" s="1124">
        <v>42851.799375499999</v>
      </c>
      <c r="Z159" s="659"/>
      <c r="AA159" s="664"/>
      <c r="AB159" s="664"/>
      <c r="AC159" s="661"/>
    </row>
    <row r="160" spans="1:29" ht="26.25" hidden="1" customHeight="1">
      <c r="A160" s="1127">
        <v>43952</v>
      </c>
      <c r="B160" s="654">
        <v>449.88984499999998</v>
      </c>
      <c r="C160" s="654">
        <v>266.96702499999998</v>
      </c>
      <c r="D160" s="1123">
        <v>423.23025000000001</v>
      </c>
      <c r="E160" s="654">
        <v>1879.7402</v>
      </c>
      <c r="F160" s="655">
        <v>2073.6417999999999</v>
      </c>
      <c r="G160" s="656">
        <v>5599.7725</v>
      </c>
      <c r="H160" s="656">
        <v>27256.722000000002</v>
      </c>
      <c r="I160" s="656">
        <v>3880.364</v>
      </c>
      <c r="J160" s="657">
        <v>41830.327619999996</v>
      </c>
      <c r="K160" s="658">
        <v>9.43972297</v>
      </c>
      <c r="L160" s="656">
        <v>13.294700000000001</v>
      </c>
      <c r="M160" s="656">
        <v>275.42633999999998</v>
      </c>
      <c r="N160" s="656">
        <v>398.61900000000003</v>
      </c>
      <c r="O160" s="656">
        <v>177.993165</v>
      </c>
      <c r="P160" s="656">
        <v>207.109556</v>
      </c>
      <c r="Q160" s="656">
        <v>43.639270000000003</v>
      </c>
      <c r="R160" s="656">
        <v>6.3269060000000001</v>
      </c>
      <c r="S160" s="656">
        <v>53.947662000000001</v>
      </c>
      <c r="T160" s="656">
        <v>2.4167269</v>
      </c>
      <c r="U160" s="656">
        <v>12.968840550000001</v>
      </c>
      <c r="V160" s="656">
        <v>0.33022841999999997</v>
      </c>
      <c r="W160" s="656">
        <v>0.22300755</v>
      </c>
      <c r="X160" s="657">
        <v>1201.7251253900001</v>
      </c>
      <c r="Y160" s="1124">
        <v>43032.052745389999</v>
      </c>
      <c r="Z160" s="659"/>
      <c r="AA160" s="664"/>
      <c r="AB160" s="664"/>
      <c r="AC160" s="661"/>
    </row>
    <row r="161" spans="1:29" ht="26.25" hidden="1" customHeight="1">
      <c r="A161" s="1127">
        <v>43983</v>
      </c>
      <c r="B161" s="654">
        <v>446.24662999999998</v>
      </c>
      <c r="C161" s="654">
        <v>264.69274999999999</v>
      </c>
      <c r="D161" s="1123">
        <v>411.8476</v>
      </c>
      <c r="E161" s="654">
        <v>1805.9627</v>
      </c>
      <c r="F161" s="655">
        <v>2021.1496</v>
      </c>
      <c r="G161" s="656">
        <v>5365.5645000000004</v>
      </c>
      <c r="H161" s="656">
        <v>27105.902999999998</v>
      </c>
      <c r="I161" s="656">
        <v>3705.01</v>
      </c>
      <c r="J161" s="657">
        <v>41126.376779999999</v>
      </c>
      <c r="K161" s="658">
        <v>9.4425429699999999</v>
      </c>
      <c r="L161" s="656">
        <v>13.2957</v>
      </c>
      <c r="M161" s="656">
        <v>277.6891</v>
      </c>
      <c r="N161" s="656">
        <v>399.1814</v>
      </c>
      <c r="O161" s="656">
        <v>178.096025</v>
      </c>
      <c r="P161" s="656">
        <v>207.71552</v>
      </c>
      <c r="Q161" s="656">
        <v>43.643756500000002</v>
      </c>
      <c r="R161" s="656">
        <v>6.3267067499999996</v>
      </c>
      <c r="S161" s="656">
        <v>54.028697000000001</v>
      </c>
      <c r="T161" s="656">
        <v>2.4167033999999998</v>
      </c>
      <c r="U161" s="656">
        <v>12.989683449999999</v>
      </c>
      <c r="V161" s="656">
        <v>0.33021341999999998</v>
      </c>
      <c r="W161" s="656">
        <v>0.22300829999999999</v>
      </c>
      <c r="X161" s="657">
        <v>1205.3690567900001</v>
      </c>
      <c r="Y161" s="1124">
        <v>42331.745836789996</v>
      </c>
      <c r="Z161" s="659"/>
      <c r="AA161" s="664"/>
      <c r="AB161" s="664"/>
      <c r="AC161" s="661"/>
    </row>
    <row r="162" spans="1:29" ht="26.25" hidden="1" customHeight="1">
      <c r="A162" s="1127">
        <v>44013</v>
      </c>
      <c r="B162" s="654">
        <v>443.624165</v>
      </c>
      <c r="C162" s="654">
        <v>265.61397499999998</v>
      </c>
      <c r="D162" s="1123">
        <v>413.24284999999998</v>
      </c>
      <c r="E162" s="654">
        <v>1776.8151</v>
      </c>
      <c r="F162" s="655">
        <v>2012.4313999999999</v>
      </c>
      <c r="G162" s="656">
        <v>5393.4735000000001</v>
      </c>
      <c r="H162" s="656">
        <v>27328.543000000001</v>
      </c>
      <c r="I162" s="656">
        <v>3747.2739999999999</v>
      </c>
      <c r="J162" s="657">
        <v>41381.01799</v>
      </c>
      <c r="K162" s="658">
        <v>9.4459429700000008</v>
      </c>
      <c r="L162" s="656">
        <v>13.296200000000001</v>
      </c>
      <c r="M162" s="656">
        <v>280.05772000000002</v>
      </c>
      <c r="N162" s="656">
        <v>399.93637999999999</v>
      </c>
      <c r="O162" s="656">
        <v>178.22309000000001</v>
      </c>
      <c r="P162" s="656">
        <v>208.00498899999999</v>
      </c>
      <c r="Q162" s="656">
        <v>43.697123499999996</v>
      </c>
      <c r="R162" s="656">
        <v>6.3267067499999996</v>
      </c>
      <c r="S162" s="656">
        <v>54.121015</v>
      </c>
      <c r="T162" s="656">
        <v>2.4167033999999998</v>
      </c>
      <c r="U162" s="656">
        <v>13.0202206</v>
      </c>
      <c r="V162" s="656">
        <v>0.33021341999999998</v>
      </c>
      <c r="W162" s="656">
        <v>0.22300702999999999</v>
      </c>
      <c r="X162" s="657">
        <v>1209.0893116700001</v>
      </c>
      <c r="Y162" s="1124">
        <v>42590.107301670003</v>
      </c>
      <c r="Z162" s="659"/>
      <c r="AA162" s="664"/>
      <c r="AB162" s="664"/>
      <c r="AC162" s="661"/>
    </row>
    <row r="163" spans="1:29" ht="26.25" hidden="1" customHeight="1">
      <c r="A163" s="1127">
        <v>44044</v>
      </c>
      <c r="B163" s="654">
        <v>441.69484499999999</v>
      </c>
      <c r="C163" s="654">
        <v>264.48865000000001</v>
      </c>
      <c r="D163" s="1123">
        <v>411.74984999999998</v>
      </c>
      <c r="E163" s="654">
        <v>1798.6666</v>
      </c>
      <c r="F163" s="655">
        <v>1987.277</v>
      </c>
      <c r="G163" s="656">
        <v>5257.4754999999996</v>
      </c>
      <c r="H163" s="656">
        <v>26928.668000000001</v>
      </c>
      <c r="I163" s="656">
        <v>3754.9520000000002</v>
      </c>
      <c r="J163" s="657">
        <v>40844.972444999999</v>
      </c>
      <c r="K163" s="658">
        <v>9.4562429699999999</v>
      </c>
      <c r="L163" s="656">
        <v>13.2912</v>
      </c>
      <c r="M163" s="656">
        <v>279.79827999999998</v>
      </c>
      <c r="N163" s="656">
        <v>397.62560000000002</v>
      </c>
      <c r="O163" s="656">
        <v>178.335725</v>
      </c>
      <c r="P163" s="656">
        <v>208.20871</v>
      </c>
      <c r="Q163" s="656">
        <v>43.7881255</v>
      </c>
      <c r="R163" s="656">
        <v>6.3259530000000002</v>
      </c>
      <c r="S163" s="656">
        <v>54.240259799999997</v>
      </c>
      <c r="T163" s="656">
        <v>2.4163916000000003</v>
      </c>
      <c r="U163" s="656">
        <v>13.046870800000001</v>
      </c>
      <c r="V163" s="656">
        <v>0.33018197999999999</v>
      </c>
      <c r="W163" s="656">
        <v>0.22300326000000001</v>
      </c>
      <c r="X163" s="657">
        <v>1207.0835439100001</v>
      </c>
      <c r="Y163" s="1124">
        <v>42052.055988909997</v>
      </c>
      <c r="Z163" s="659"/>
      <c r="AA163" s="664"/>
      <c r="AB163" s="664"/>
      <c r="AC163" s="661"/>
    </row>
    <row r="164" spans="1:29" ht="26.25" hidden="1" customHeight="1">
      <c r="A164" s="1127">
        <v>44075</v>
      </c>
      <c r="B164" s="654">
        <v>439.70673499999998</v>
      </c>
      <c r="C164" s="654">
        <v>263.04885000000002</v>
      </c>
      <c r="D164" s="1123">
        <v>409.60415</v>
      </c>
      <c r="E164" s="654">
        <v>1782.4603999999999</v>
      </c>
      <c r="F164" s="655">
        <v>1944.4831999999999</v>
      </c>
      <c r="G164" s="656">
        <v>5328.7250000000004</v>
      </c>
      <c r="H164" s="656">
        <v>27031.597000000002</v>
      </c>
      <c r="I164" s="656">
        <v>3832.06</v>
      </c>
      <c r="J164" s="657">
        <v>41031.685335000002</v>
      </c>
      <c r="K164" s="658">
        <v>9.4629429700000003</v>
      </c>
      <c r="L164" s="656">
        <v>13.2912</v>
      </c>
      <c r="M164" s="656">
        <v>279.77803999999998</v>
      </c>
      <c r="N164" s="656">
        <v>395.86836</v>
      </c>
      <c r="O164" s="656">
        <v>177.78685999999999</v>
      </c>
      <c r="P164" s="656">
        <v>208.20863299999999</v>
      </c>
      <c r="Q164" s="656">
        <v>43.778219499999999</v>
      </c>
      <c r="R164" s="656">
        <v>6.3255272500000004</v>
      </c>
      <c r="S164" s="656">
        <v>54.237295599999996</v>
      </c>
      <c r="T164" s="656">
        <v>2.4161116000000002</v>
      </c>
      <c r="U164" s="656">
        <v>13.054523699999999</v>
      </c>
      <c r="V164" s="656">
        <v>0.3301615</v>
      </c>
      <c r="W164" s="656">
        <v>0.22299505999999997</v>
      </c>
      <c r="X164" s="657">
        <v>1204.7578701800001</v>
      </c>
      <c r="Y164" s="1124">
        <v>42236.443205180003</v>
      </c>
      <c r="Z164" s="659"/>
      <c r="AA164" s="664"/>
      <c r="AB164" s="664"/>
      <c r="AC164" s="661"/>
    </row>
    <row r="165" spans="1:29" ht="26.25" hidden="1" customHeight="1">
      <c r="A165" s="1127">
        <v>44105</v>
      </c>
      <c r="B165" s="654">
        <v>438.19234999999998</v>
      </c>
      <c r="C165" s="654">
        <v>262.80459999999999</v>
      </c>
      <c r="D165" s="1123">
        <v>411.36385000000001</v>
      </c>
      <c r="E165" s="654">
        <v>1751.2882999999999</v>
      </c>
      <c r="F165" s="655">
        <v>1949.6918000000001</v>
      </c>
      <c r="G165" s="656">
        <v>5249.8055000000004</v>
      </c>
      <c r="H165" s="656">
        <v>27396.088</v>
      </c>
      <c r="I165" s="656">
        <v>3902.89</v>
      </c>
      <c r="J165" s="657">
        <v>41362.124400000001</v>
      </c>
      <c r="K165" s="658">
        <v>9.4629429700000003</v>
      </c>
      <c r="L165" s="656">
        <v>13.2912</v>
      </c>
      <c r="M165" s="656">
        <v>279.27875999999998</v>
      </c>
      <c r="N165" s="656">
        <v>397.99392999999998</v>
      </c>
      <c r="O165" s="656">
        <v>177.993415</v>
      </c>
      <c r="P165" s="656">
        <v>208.61995400000001</v>
      </c>
      <c r="Q165" s="656">
        <v>43.864180500000003</v>
      </c>
      <c r="R165" s="656">
        <v>6.3253180000000002</v>
      </c>
      <c r="S165" s="656">
        <v>54.290485400000001</v>
      </c>
      <c r="T165" s="656">
        <v>2.4156575</v>
      </c>
      <c r="U165" s="656">
        <v>13.06881415</v>
      </c>
      <c r="V165" s="656">
        <v>0.3301499</v>
      </c>
      <c r="W165" s="656">
        <v>0.22299379999999999</v>
      </c>
      <c r="X165" s="657">
        <v>1207.1548012200001</v>
      </c>
      <c r="Y165" s="1124">
        <v>42569.279201220001</v>
      </c>
      <c r="Z165" s="659"/>
      <c r="AA165" s="664"/>
      <c r="AB165" s="664"/>
      <c r="AC165" s="661"/>
    </row>
    <row r="166" spans="1:29" ht="26.25" hidden="1" customHeight="1">
      <c r="A166" s="1127">
        <v>44136</v>
      </c>
      <c r="B166" s="654">
        <v>436.87684999999999</v>
      </c>
      <c r="C166" s="654">
        <v>263.3175</v>
      </c>
      <c r="D166" s="1123">
        <v>413.27249999999998</v>
      </c>
      <c r="E166" s="654">
        <v>1761.5893000000001</v>
      </c>
      <c r="F166" s="655">
        <v>1971.4318000000001</v>
      </c>
      <c r="G166" s="656">
        <v>5478.6890000000003</v>
      </c>
      <c r="H166" s="656">
        <v>27285.065999999999</v>
      </c>
      <c r="I166" s="656">
        <v>3953.556</v>
      </c>
      <c r="J166" s="657">
        <v>41563.798949999997</v>
      </c>
      <c r="K166" s="658">
        <v>9.4797429700000002</v>
      </c>
      <c r="L166" s="656">
        <v>13.292450000000001</v>
      </c>
      <c r="M166" s="656">
        <v>281.77679999999998</v>
      </c>
      <c r="N166" s="656">
        <v>395.26062999999999</v>
      </c>
      <c r="O166" s="656">
        <v>176.23309</v>
      </c>
      <c r="P166" s="656">
        <v>208.21257199999999</v>
      </c>
      <c r="Q166" s="656">
        <v>43.845710500000003</v>
      </c>
      <c r="R166" s="656">
        <v>6.3250960000000003</v>
      </c>
      <c r="S166" s="656">
        <v>54.314111400000009</v>
      </c>
      <c r="T166" s="656">
        <v>2.4155682999999999</v>
      </c>
      <c r="U166" s="656">
        <v>13.08550825</v>
      </c>
      <c r="V166" s="656">
        <v>0.33014085999999998</v>
      </c>
      <c r="W166" s="656">
        <v>0.22299285999999999</v>
      </c>
      <c r="X166" s="657">
        <v>1204.79141314</v>
      </c>
      <c r="Y166" s="1124">
        <f>X166+J166</f>
        <v>42768.59036314</v>
      </c>
      <c r="Z166" s="659"/>
      <c r="AA166" s="664"/>
      <c r="AB166" s="664"/>
      <c r="AC166" s="661"/>
    </row>
    <row r="167" spans="1:29" ht="26.25" hidden="1" customHeight="1">
      <c r="A167" s="1127">
        <v>44166</v>
      </c>
      <c r="B167" s="654">
        <v>435.454925</v>
      </c>
      <c r="C167" s="654">
        <v>263.87635</v>
      </c>
      <c r="D167" s="1123">
        <v>417.82074999999998</v>
      </c>
      <c r="E167" s="654">
        <v>1985.4139</v>
      </c>
      <c r="F167" s="655">
        <v>2296.77</v>
      </c>
      <c r="G167" s="656">
        <v>6741.9714999999997</v>
      </c>
      <c r="H167" s="656">
        <v>29128.797999999999</v>
      </c>
      <c r="I167" s="656">
        <v>4528.2579999999998</v>
      </c>
      <c r="J167" s="657">
        <v>45798.363425000003</v>
      </c>
      <c r="K167" s="658">
        <v>9.4838629700000006</v>
      </c>
      <c r="L167" s="656">
        <v>13.293200000000001</v>
      </c>
      <c r="M167" s="656">
        <v>290.33825999999999</v>
      </c>
      <c r="N167" s="656">
        <v>400.80342999999999</v>
      </c>
      <c r="O167" s="656">
        <v>178.140005</v>
      </c>
      <c r="P167" s="656">
        <v>209.199817</v>
      </c>
      <c r="Q167" s="656">
        <v>43.904316000000001</v>
      </c>
      <c r="R167" s="656">
        <v>6.3241420000000002</v>
      </c>
      <c r="S167" s="656">
        <v>54.421084799999996</v>
      </c>
      <c r="T167" s="656">
        <v>2.4154073999999999</v>
      </c>
      <c r="U167" s="656">
        <v>13.119683849999999</v>
      </c>
      <c r="V167" s="656">
        <v>0.33014072</v>
      </c>
      <c r="W167" s="656">
        <v>0.22299195999999999</v>
      </c>
      <c r="X167" s="657">
        <v>1221.9933417</v>
      </c>
      <c r="Y167" s="1124">
        <f>X167+J167</f>
        <v>47020.356766700002</v>
      </c>
      <c r="Z167" s="659"/>
      <c r="AA167" s="664"/>
      <c r="AB167" s="664"/>
      <c r="AC167" s="661"/>
    </row>
    <row r="168" spans="1:29" ht="26.25" hidden="1" customHeight="1">
      <c r="A168" s="1127">
        <v>44197</v>
      </c>
      <c r="B168" s="654">
        <v>434.04275999999999</v>
      </c>
      <c r="C168" s="654">
        <v>260.93209999999999</v>
      </c>
      <c r="D168" s="1123">
        <v>417.03095000000002</v>
      </c>
      <c r="E168" s="654">
        <v>1825.9766</v>
      </c>
      <c r="F168" s="655">
        <v>2047.4495999999999</v>
      </c>
      <c r="G168" s="656">
        <v>6173.4684999999999</v>
      </c>
      <c r="H168" s="656">
        <v>28185.749</v>
      </c>
      <c r="I168" s="656">
        <v>4393.4480000000003</v>
      </c>
      <c r="J168" s="657">
        <v>43738.09751</v>
      </c>
      <c r="K168" s="658">
        <v>9.4840629700000001</v>
      </c>
      <c r="L168" s="656">
        <v>13.293200000000001</v>
      </c>
      <c r="M168" s="656">
        <v>292.60296</v>
      </c>
      <c r="N168" s="656">
        <v>403.36025000000001</v>
      </c>
      <c r="O168" s="656">
        <v>179.16710499999999</v>
      </c>
      <c r="P168" s="656">
        <v>209.81726900000001</v>
      </c>
      <c r="Q168" s="656">
        <v>44.0040865</v>
      </c>
      <c r="R168" s="656">
        <v>6.3241420000000002</v>
      </c>
      <c r="S168" s="656">
        <v>54.465453799999999</v>
      </c>
      <c r="T168" s="656">
        <v>2.4154073999999999</v>
      </c>
      <c r="U168" s="656">
        <v>13.141474199999999</v>
      </c>
      <c r="V168" s="656">
        <v>0.33014072</v>
      </c>
      <c r="W168" s="656">
        <v>0.22299204</v>
      </c>
      <c r="X168" s="657">
        <v>1228.62554363</v>
      </c>
      <c r="Y168" s="1124">
        <f>X168+J168</f>
        <v>44966.723053629998</v>
      </c>
      <c r="Z168" s="659"/>
      <c r="AA168" s="664"/>
      <c r="AB168" s="664"/>
      <c r="AC168" s="661"/>
    </row>
    <row r="169" spans="1:29" ht="26.25" hidden="1" customHeight="1">
      <c r="A169" s="1127">
        <v>44228</v>
      </c>
      <c r="B169" s="654">
        <v>433.07594499999999</v>
      </c>
      <c r="C169" s="654">
        <v>259.61599999999999</v>
      </c>
      <c r="D169" s="1123">
        <v>414.2201</v>
      </c>
      <c r="E169" s="654">
        <v>1779.6907000000001</v>
      </c>
      <c r="F169" s="655">
        <v>1965.1596</v>
      </c>
      <c r="G169" s="656">
        <v>5793.5550000000003</v>
      </c>
      <c r="H169" s="656">
        <v>27739.055</v>
      </c>
      <c r="I169" s="656">
        <v>4413.71</v>
      </c>
      <c r="J169" s="657">
        <v>42798.082345000003</v>
      </c>
      <c r="K169" s="658">
        <v>9.4842629700000014</v>
      </c>
      <c r="L169" s="656">
        <v>13.293699999999999</v>
      </c>
      <c r="M169" s="656">
        <v>291.65848</v>
      </c>
      <c r="N169" s="656">
        <v>403.90663999999998</v>
      </c>
      <c r="O169" s="656">
        <v>179.58129</v>
      </c>
      <c r="P169" s="656">
        <v>210.13382200000001</v>
      </c>
      <c r="Q169" s="656">
        <v>44.003413999999999</v>
      </c>
      <c r="R169" s="656">
        <v>6.3241242499999997</v>
      </c>
      <c r="S169" s="656">
        <v>54.546619999999997</v>
      </c>
      <c r="T169" s="656">
        <v>2.4153737999999998</v>
      </c>
      <c r="U169" s="656">
        <v>13.171817449999999</v>
      </c>
      <c r="V169" s="656">
        <v>0.33013882</v>
      </c>
      <c r="W169" s="656">
        <v>0.22299119000000001</v>
      </c>
      <c r="X169" s="657">
        <v>1229.06967448</v>
      </c>
      <c r="Y169" s="1124">
        <f>X169+J169</f>
        <v>44027.152019480003</v>
      </c>
      <c r="Z169" s="659"/>
      <c r="AA169" s="664"/>
      <c r="AB169" s="664"/>
      <c r="AC169" s="661"/>
    </row>
    <row r="170" spans="1:29" ht="26.25" hidden="1" customHeight="1">
      <c r="A170" s="1127">
        <v>44317</v>
      </c>
      <c r="B170" s="654">
        <v>430.82370500000002</v>
      </c>
      <c r="C170" s="654">
        <v>259.04627499999998</v>
      </c>
      <c r="D170" s="1123">
        <v>415.88319999999999</v>
      </c>
      <c r="E170" s="654">
        <v>1908.2189000000001</v>
      </c>
      <c r="F170" s="655">
        <v>2072.8804</v>
      </c>
      <c r="G170" s="656">
        <v>6277.9260000000004</v>
      </c>
      <c r="H170" s="656">
        <v>28973.958999999999</v>
      </c>
      <c r="I170" s="656">
        <v>4519.9539999999997</v>
      </c>
      <c r="J170" s="657">
        <v>44858.691480000001</v>
      </c>
      <c r="K170" s="658">
        <v>9.4846629700000005</v>
      </c>
      <c r="L170" s="656">
        <v>13.29495</v>
      </c>
      <c r="M170" s="656">
        <v>301.68943999999999</v>
      </c>
      <c r="N170" s="656">
        <v>408.54171000000002</v>
      </c>
      <c r="O170" s="656">
        <v>180.69890000000001</v>
      </c>
      <c r="P170" s="656">
        <v>212.507901</v>
      </c>
      <c r="Q170" s="656">
        <v>44.305038500000002</v>
      </c>
      <c r="R170" s="656">
        <v>6.3238297499999998</v>
      </c>
      <c r="S170" s="656">
        <v>54.803671999999999</v>
      </c>
      <c r="T170" s="656">
        <v>2.4151734</v>
      </c>
      <c r="U170" s="656">
        <v>13.259598449999999</v>
      </c>
      <c r="V170" s="656">
        <v>0.33013762000000002</v>
      </c>
      <c r="W170" s="656">
        <v>0.22298817000000001</v>
      </c>
      <c r="X170" s="657">
        <v>1247.8750018599999</v>
      </c>
      <c r="Y170" s="1124">
        <v>46106.566481859998</v>
      </c>
      <c r="Z170" s="659"/>
      <c r="AA170" s="664"/>
      <c r="AB170" s="664"/>
      <c r="AC170" s="661"/>
    </row>
    <row r="171" spans="1:29" hidden="1">
      <c r="A171" s="1127">
        <v>44440</v>
      </c>
      <c r="B171" s="654">
        <v>426.6</v>
      </c>
      <c r="C171" s="654">
        <v>253</v>
      </c>
      <c r="D171" s="1123">
        <v>408.8</v>
      </c>
      <c r="E171" s="654">
        <v>1825.9</v>
      </c>
      <c r="F171" s="655">
        <v>1952.3</v>
      </c>
      <c r="G171" s="656">
        <v>5877.8</v>
      </c>
      <c r="H171" s="656">
        <v>28865.3</v>
      </c>
      <c r="I171" s="656">
        <v>4772.7</v>
      </c>
      <c r="J171" s="657">
        <v>44382.5</v>
      </c>
      <c r="K171" s="658">
        <v>9.5</v>
      </c>
      <c r="L171" s="656">
        <v>13.3</v>
      </c>
      <c r="M171" s="656">
        <v>316.39999999999998</v>
      </c>
      <c r="N171" s="656">
        <v>413.1</v>
      </c>
      <c r="O171" s="656">
        <v>181.6</v>
      </c>
      <c r="P171" s="656">
        <v>214.7</v>
      </c>
      <c r="Q171" s="656">
        <v>44.8</v>
      </c>
      <c r="R171" s="656">
        <v>6.3</v>
      </c>
      <c r="S171" s="656">
        <v>55.3</v>
      </c>
      <c r="T171" s="656">
        <v>2.4</v>
      </c>
      <c r="U171" s="656">
        <v>13.4</v>
      </c>
      <c r="V171" s="656">
        <v>0.3</v>
      </c>
      <c r="W171" s="656">
        <v>0.2</v>
      </c>
      <c r="X171" s="657">
        <v>1271.4000000000001</v>
      </c>
      <c r="Y171" s="1124">
        <f>J171+X171</f>
        <v>45653.9</v>
      </c>
      <c r="Z171" s="659"/>
      <c r="AA171" s="664"/>
      <c r="AB171" s="664"/>
      <c r="AC171" s="661"/>
    </row>
    <row r="172" spans="1:29" ht="20.100000000000001" hidden="1" customHeight="1">
      <c r="A172" s="1128">
        <v>44470</v>
      </c>
      <c r="B172" s="667">
        <v>425.66</v>
      </c>
      <c r="C172" s="668">
        <v>252.8</v>
      </c>
      <c r="D172" s="1129">
        <v>409.1</v>
      </c>
      <c r="E172" s="668">
        <v>1896.03</v>
      </c>
      <c r="F172" s="655">
        <v>2039.42</v>
      </c>
      <c r="G172" s="656">
        <v>5909.17</v>
      </c>
      <c r="H172" s="656">
        <v>29957.39</v>
      </c>
      <c r="I172" s="656">
        <v>4880.54</v>
      </c>
      <c r="J172" s="657">
        <v>45770.11</v>
      </c>
      <c r="K172" s="669">
        <v>9.5</v>
      </c>
      <c r="L172" s="670">
        <v>13.3</v>
      </c>
      <c r="M172" s="656">
        <v>321.75</v>
      </c>
      <c r="N172" s="656">
        <v>415.8</v>
      </c>
      <c r="O172" s="656">
        <v>181.88</v>
      </c>
      <c r="P172" s="656">
        <v>215.77</v>
      </c>
      <c r="Q172" s="656">
        <v>44.9</v>
      </c>
      <c r="R172" s="656">
        <v>6.3</v>
      </c>
      <c r="S172" s="656">
        <v>55.4</v>
      </c>
      <c r="T172" s="656">
        <v>2.4</v>
      </c>
      <c r="U172" s="656">
        <v>13.5</v>
      </c>
      <c r="V172" s="656">
        <v>0.3</v>
      </c>
      <c r="W172" s="656">
        <v>0.2</v>
      </c>
      <c r="X172" s="657">
        <v>1281.0000000000002</v>
      </c>
      <c r="Y172" s="1124">
        <v>47051.11</v>
      </c>
      <c r="Z172" s="659"/>
      <c r="AA172" s="664"/>
      <c r="AB172" s="664"/>
      <c r="AC172" s="661"/>
    </row>
    <row r="173" spans="1:29" ht="20.100000000000001" hidden="1" customHeight="1">
      <c r="A173" s="1127">
        <v>44501</v>
      </c>
      <c r="B173" s="668">
        <v>424.4</v>
      </c>
      <c r="C173" s="668">
        <v>263</v>
      </c>
      <c r="D173" s="1129">
        <v>426.4</v>
      </c>
      <c r="E173" s="668">
        <v>1900.9</v>
      </c>
      <c r="F173" s="655">
        <v>2073.1999999999998</v>
      </c>
      <c r="G173" s="656">
        <v>5969.5</v>
      </c>
      <c r="H173" s="656">
        <v>29904.400000000001</v>
      </c>
      <c r="I173" s="656">
        <v>5000</v>
      </c>
      <c r="J173" s="657">
        <v>45961.8</v>
      </c>
      <c r="K173" s="669">
        <v>9.5</v>
      </c>
      <c r="L173" s="670">
        <v>13.3</v>
      </c>
      <c r="M173" s="656">
        <v>327.39999999999998</v>
      </c>
      <c r="N173" s="656">
        <v>419.1</v>
      </c>
      <c r="O173" s="656">
        <v>184.1</v>
      </c>
      <c r="P173" s="656">
        <v>217.1</v>
      </c>
      <c r="Q173" s="656">
        <v>45.1</v>
      </c>
      <c r="R173" s="656">
        <v>6.3</v>
      </c>
      <c r="S173" s="656">
        <v>55.5</v>
      </c>
      <c r="T173" s="656">
        <v>2.4</v>
      </c>
      <c r="U173" s="656">
        <v>13.5</v>
      </c>
      <c r="V173" s="656">
        <v>0.3</v>
      </c>
      <c r="W173" s="656">
        <v>0.2</v>
      </c>
      <c r="X173" s="657">
        <v>1293.8</v>
      </c>
      <c r="Y173" s="1124">
        <v>47255.600000000006</v>
      </c>
      <c r="Z173" s="659"/>
      <c r="AA173" s="664"/>
      <c r="AB173" s="664"/>
      <c r="AC173" s="661"/>
    </row>
    <row r="174" spans="1:29" ht="20.100000000000001" hidden="1" customHeight="1">
      <c r="A174" s="1127">
        <v>44531</v>
      </c>
      <c r="B174" s="668">
        <v>422.7</v>
      </c>
      <c r="C174" s="668">
        <v>273.39999999999998</v>
      </c>
      <c r="D174" s="1129">
        <v>442.2</v>
      </c>
      <c r="E174" s="668">
        <v>2000.6</v>
      </c>
      <c r="F174" s="655">
        <v>2340.5</v>
      </c>
      <c r="G174" s="656">
        <v>6708.7</v>
      </c>
      <c r="H174" s="656">
        <v>31973.8</v>
      </c>
      <c r="I174" s="656">
        <v>5172.2</v>
      </c>
      <c r="J174" s="657">
        <v>49334.099999999991</v>
      </c>
      <c r="K174" s="669">
        <v>9.5</v>
      </c>
      <c r="L174" s="670">
        <v>13.3</v>
      </c>
      <c r="M174" s="656">
        <v>334.9</v>
      </c>
      <c r="N174" s="656">
        <v>425.8</v>
      </c>
      <c r="O174" s="656">
        <v>186.3</v>
      </c>
      <c r="P174" s="656">
        <v>218.9</v>
      </c>
      <c r="Q174" s="656">
        <v>45.3</v>
      </c>
      <c r="R174" s="656">
        <v>6.3</v>
      </c>
      <c r="S174" s="656">
        <v>55.7</v>
      </c>
      <c r="T174" s="656">
        <v>2.4</v>
      </c>
      <c r="U174" s="656">
        <v>13.6</v>
      </c>
      <c r="V174" s="656">
        <v>0.3</v>
      </c>
      <c r="W174" s="656">
        <v>0.2</v>
      </c>
      <c r="X174" s="657">
        <v>1312.5</v>
      </c>
      <c r="Y174" s="1124">
        <v>50646.599999999991</v>
      </c>
      <c r="Z174" s="659"/>
      <c r="AA174" s="664"/>
      <c r="AB174" s="664"/>
      <c r="AC174" s="661"/>
    </row>
    <row r="175" spans="1:29" ht="20.100000000000001" hidden="1" customHeight="1">
      <c r="A175" s="1127">
        <v>44562</v>
      </c>
      <c r="B175" s="668">
        <v>421.7</v>
      </c>
      <c r="C175" s="668">
        <v>275.7</v>
      </c>
      <c r="D175" s="1129">
        <v>441.8</v>
      </c>
      <c r="E175" s="668">
        <v>1949.8</v>
      </c>
      <c r="F175" s="655">
        <v>2137.3000000000002</v>
      </c>
      <c r="G175" s="656">
        <v>6371.5</v>
      </c>
      <c r="H175" s="656">
        <v>30979.8</v>
      </c>
      <c r="I175" s="656">
        <v>5188.3999999999996</v>
      </c>
      <c r="J175" s="657">
        <v>47766</v>
      </c>
      <c r="K175" s="669">
        <v>9.5</v>
      </c>
      <c r="L175" s="670">
        <v>13.3</v>
      </c>
      <c r="M175" s="656">
        <v>337</v>
      </c>
      <c r="N175" s="656">
        <v>428.3</v>
      </c>
      <c r="O175" s="656">
        <v>187</v>
      </c>
      <c r="P175" s="656">
        <v>219.7</v>
      </c>
      <c r="Q175" s="656">
        <v>45.4</v>
      </c>
      <c r="R175" s="656">
        <v>6.3</v>
      </c>
      <c r="S175" s="656">
        <v>55.8</v>
      </c>
      <c r="T175" s="656">
        <v>2.4</v>
      </c>
      <c r="U175" s="656">
        <v>13.6</v>
      </c>
      <c r="V175" s="656">
        <v>0.3</v>
      </c>
      <c r="W175" s="656">
        <v>0.2</v>
      </c>
      <c r="X175" s="657">
        <v>1318.8</v>
      </c>
      <c r="Y175" s="1124">
        <v>49084.800000000003</v>
      </c>
      <c r="Z175" s="659"/>
      <c r="AA175" s="664"/>
      <c r="AB175" s="664"/>
      <c r="AC175" s="661"/>
    </row>
    <row r="176" spans="1:29" ht="20.100000000000001" hidden="1" customHeight="1">
      <c r="A176" s="1127">
        <v>44593</v>
      </c>
      <c r="B176" s="668">
        <v>420.5</v>
      </c>
      <c r="C176" s="668">
        <v>276.7</v>
      </c>
      <c r="D176" s="1129">
        <v>441.4</v>
      </c>
      <c r="E176" s="668">
        <v>1901.8</v>
      </c>
      <c r="F176" s="655">
        <v>2111.4</v>
      </c>
      <c r="G176" s="656">
        <v>6223.3</v>
      </c>
      <c r="H176" s="656">
        <v>31089.7</v>
      </c>
      <c r="I176" s="656">
        <v>5268.9</v>
      </c>
      <c r="J176" s="657">
        <v>47733.700000000004</v>
      </c>
      <c r="K176" s="669">
        <v>9.5</v>
      </c>
      <c r="L176" s="670">
        <v>13.3</v>
      </c>
      <c r="M176" s="656">
        <v>337</v>
      </c>
      <c r="N176" s="656">
        <v>429.3</v>
      </c>
      <c r="O176" s="656">
        <v>187</v>
      </c>
      <c r="P176" s="656">
        <v>219.9</v>
      </c>
      <c r="Q176" s="656">
        <v>45.6</v>
      </c>
      <c r="R176" s="656">
        <v>6.3</v>
      </c>
      <c r="S176" s="656">
        <v>56</v>
      </c>
      <c r="T176" s="656">
        <v>2.4</v>
      </c>
      <c r="U176" s="656">
        <v>13.6</v>
      </c>
      <c r="V176" s="656">
        <v>0.3</v>
      </c>
      <c r="W176" s="656">
        <v>0.2</v>
      </c>
      <c r="X176" s="657">
        <v>1321.4</v>
      </c>
      <c r="Y176" s="1124">
        <v>49055.100000000006</v>
      </c>
      <c r="Z176" s="659"/>
      <c r="AA176" s="664"/>
      <c r="AB176" s="664"/>
      <c r="AC176" s="661"/>
    </row>
    <row r="177" spans="1:73" ht="20.100000000000001" hidden="1" customHeight="1">
      <c r="A177" s="1127">
        <v>44621</v>
      </c>
      <c r="B177" s="668">
        <v>419.3</v>
      </c>
      <c r="C177" s="668">
        <v>278.10000000000002</v>
      </c>
      <c r="D177" s="1129">
        <v>436.6</v>
      </c>
      <c r="E177" s="668">
        <v>1904</v>
      </c>
      <c r="F177" s="655">
        <v>2163.4</v>
      </c>
      <c r="G177" s="656">
        <v>6248.5</v>
      </c>
      <c r="H177" s="656">
        <v>30838.3</v>
      </c>
      <c r="I177" s="656">
        <v>5373.1</v>
      </c>
      <c r="J177" s="657">
        <v>47661.299999999996</v>
      </c>
      <c r="K177" s="669">
        <v>9.5</v>
      </c>
      <c r="L177" s="670">
        <v>13.3</v>
      </c>
      <c r="M177" s="656">
        <v>338.4</v>
      </c>
      <c r="N177" s="656">
        <v>429.5</v>
      </c>
      <c r="O177" s="656">
        <v>187.5</v>
      </c>
      <c r="P177" s="656">
        <v>220</v>
      </c>
      <c r="Q177" s="656">
        <v>45.9</v>
      </c>
      <c r="R177" s="656">
        <v>6.3</v>
      </c>
      <c r="S177" s="656">
        <v>56</v>
      </c>
      <c r="T177" s="656">
        <v>2.5</v>
      </c>
      <c r="U177" s="656">
        <v>13.7</v>
      </c>
      <c r="V177" s="656">
        <v>0.3</v>
      </c>
      <c r="W177" s="656">
        <v>0.2</v>
      </c>
      <c r="X177" s="657">
        <v>1323.1000000000001</v>
      </c>
      <c r="Y177" s="1124">
        <v>48984.399999999994</v>
      </c>
      <c r="Z177" s="659"/>
      <c r="AA177" s="664"/>
      <c r="AB177" s="664"/>
      <c r="AC177" s="661"/>
    </row>
    <row r="178" spans="1:73" ht="20.100000000000001" hidden="1" customHeight="1">
      <c r="A178" s="1127">
        <v>44652</v>
      </c>
      <c r="B178" s="668">
        <v>417.5</v>
      </c>
      <c r="C178" s="668">
        <v>280.60000000000002</v>
      </c>
      <c r="D178" s="1129">
        <v>438.8</v>
      </c>
      <c r="E178" s="668">
        <v>1923.9</v>
      </c>
      <c r="F178" s="655">
        <v>2107.6999999999998</v>
      </c>
      <c r="G178" s="656">
        <v>6268.8</v>
      </c>
      <c r="H178" s="656">
        <v>30954.6</v>
      </c>
      <c r="I178" s="656">
        <v>5408.6</v>
      </c>
      <c r="J178" s="657">
        <v>47800.499999999993</v>
      </c>
      <c r="K178" s="669">
        <v>9.5</v>
      </c>
      <c r="L178" s="670">
        <v>13.3</v>
      </c>
      <c r="M178" s="656">
        <v>339.7</v>
      </c>
      <c r="N178" s="656">
        <v>432.2</v>
      </c>
      <c r="O178" s="656">
        <v>188.3</v>
      </c>
      <c r="P178" s="656">
        <v>221.6</v>
      </c>
      <c r="Q178" s="656">
        <v>45.9</v>
      </c>
      <c r="R178" s="656">
        <v>6.3</v>
      </c>
      <c r="S178" s="656">
        <v>56.1</v>
      </c>
      <c r="T178" s="656">
        <v>2.5</v>
      </c>
      <c r="U178" s="656">
        <v>13.7</v>
      </c>
      <c r="V178" s="656">
        <v>0.3</v>
      </c>
      <c r="W178" s="656">
        <v>0.2</v>
      </c>
      <c r="X178" s="657">
        <v>1329.6</v>
      </c>
      <c r="Y178" s="1124">
        <v>49130.099999999991</v>
      </c>
      <c r="Z178" s="627"/>
      <c r="AA178" s="664"/>
      <c r="AB178" s="661"/>
      <c r="AC178" s="661"/>
    </row>
    <row r="179" spans="1:73" ht="20.100000000000001" hidden="1" customHeight="1">
      <c r="A179" s="1127">
        <v>44682</v>
      </c>
      <c r="B179" s="668">
        <v>416.26</v>
      </c>
      <c r="C179" s="668">
        <v>282.10000000000002</v>
      </c>
      <c r="D179" s="1129">
        <v>438.95</v>
      </c>
      <c r="E179" s="668">
        <v>1952.09</v>
      </c>
      <c r="F179" s="655">
        <v>2129.7199999999998</v>
      </c>
      <c r="G179" s="656">
        <v>6237.6</v>
      </c>
      <c r="H179" s="656">
        <v>30984.560000000001</v>
      </c>
      <c r="I179" s="656">
        <v>5494.2</v>
      </c>
      <c r="J179" s="657">
        <v>47935.479999999996</v>
      </c>
      <c r="K179" s="669">
        <v>9.57</v>
      </c>
      <c r="L179" s="670">
        <v>13.3</v>
      </c>
      <c r="M179" s="656">
        <v>340.85</v>
      </c>
      <c r="N179" s="656">
        <v>434.1</v>
      </c>
      <c r="O179" s="656">
        <v>189.66</v>
      </c>
      <c r="P179" s="656">
        <v>222.52</v>
      </c>
      <c r="Q179" s="656">
        <v>46.03</v>
      </c>
      <c r="R179" s="656">
        <v>6.32</v>
      </c>
      <c r="S179" s="656">
        <v>56.25</v>
      </c>
      <c r="T179" s="656">
        <v>2.41</v>
      </c>
      <c r="U179" s="656">
        <v>13.73</v>
      </c>
      <c r="V179" s="656">
        <v>0.3</v>
      </c>
      <c r="W179" s="656">
        <v>0.22</v>
      </c>
      <c r="X179" s="657">
        <v>1335.26</v>
      </c>
      <c r="Y179" s="1124">
        <v>49270.74</v>
      </c>
      <c r="Z179" s="627"/>
      <c r="AA179" s="664"/>
      <c r="AB179" s="661"/>
      <c r="AC179" s="661"/>
    </row>
    <row r="180" spans="1:73" ht="20.100000000000001" hidden="1" customHeight="1">
      <c r="A180" s="1127">
        <v>44743</v>
      </c>
      <c r="B180" s="668">
        <v>411.2</v>
      </c>
      <c r="C180" s="668">
        <v>284.7</v>
      </c>
      <c r="D180" s="1129">
        <v>438.4</v>
      </c>
      <c r="E180" s="668">
        <v>1924.3</v>
      </c>
      <c r="F180" s="655">
        <v>2105.6</v>
      </c>
      <c r="G180" s="656">
        <v>6049.5</v>
      </c>
      <c r="H180" s="656">
        <v>31285.200000000001</v>
      </c>
      <c r="I180" s="656">
        <v>5607</v>
      </c>
      <c r="J180" s="657">
        <v>48105.9</v>
      </c>
      <c r="K180" s="656">
        <v>9.5</v>
      </c>
      <c r="L180" s="656">
        <v>13.3</v>
      </c>
      <c r="M180" s="656">
        <v>344.5</v>
      </c>
      <c r="N180" s="656">
        <v>435.8</v>
      </c>
      <c r="O180" s="656">
        <v>191.7</v>
      </c>
      <c r="P180" s="656">
        <v>224.5</v>
      </c>
      <c r="Q180" s="656">
        <v>46.3</v>
      </c>
      <c r="R180" s="656">
        <v>6.3</v>
      </c>
      <c r="S180" s="656">
        <v>56.5</v>
      </c>
      <c r="T180" s="656">
        <v>2.4</v>
      </c>
      <c r="U180" s="656">
        <v>13.8</v>
      </c>
      <c r="V180" s="656">
        <v>0.3</v>
      </c>
      <c r="W180" s="656">
        <v>0.2</v>
      </c>
      <c r="X180" s="657">
        <v>1345.1</v>
      </c>
      <c r="Y180" s="1124">
        <v>49451</v>
      </c>
      <c r="Z180" s="627"/>
      <c r="AA180" s="664"/>
      <c r="AB180" s="661"/>
      <c r="AC180" s="661"/>
    </row>
    <row r="181" spans="1:73" ht="20.100000000000001" hidden="1" customHeight="1">
      <c r="A181" s="1127">
        <v>44774</v>
      </c>
      <c r="B181" s="668">
        <v>409.9</v>
      </c>
      <c r="C181" s="668">
        <v>287</v>
      </c>
      <c r="D181" s="1129">
        <v>440.2</v>
      </c>
      <c r="E181" s="668">
        <v>1901.7</v>
      </c>
      <c r="F181" s="655">
        <v>2109.3000000000002</v>
      </c>
      <c r="G181" s="656">
        <v>6325.9</v>
      </c>
      <c r="H181" s="656">
        <v>31177.200000000001</v>
      </c>
      <c r="I181" s="656">
        <v>5713.2</v>
      </c>
      <c r="J181" s="657">
        <v>48364.399999999994</v>
      </c>
      <c r="K181" s="656">
        <v>9.6</v>
      </c>
      <c r="L181" s="656">
        <v>13.3</v>
      </c>
      <c r="M181" s="656">
        <v>345.6</v>
      </c>
      <c r="N181" s="656">
        <v>440</v>
      </c>
      <c r="O181" s="656">
        <v>193.2</v>
      </c>
      <c r="P181" s="656">
        <v>225.9</v>
      </c>
      <c r="Q181" s="656">
        <v>46.4</v>
      </c>
      <c r="R181" s="656">
        <v>6.3</v>
      </c>
      <c r="S181" s="656">
        <v>56.6</v>
      </c>
      <c r="T181" s="656">
        <v>2.4</v>
      </c>
      <c r="U181" s="656">
        <v>13.9</v>
      </c>
      <c r="V181" s="656">
        <v>0.3</v>
      </c>
      <c r="W181" s="656">
        <v>0.2</v>
      </c>
      <c r="X181" s="657">
        <v>1353.7000000000003</v>
      </c>
      <c r="Y181" s="1124">
        <v>49718.099999999991</v>
      </c>
      <c r="Z181" s="627"/>
      <c r="AA181" s="664"/>
      <c r="AB181" s="661"/>
      <c r="AC181" s="661"/>
    </row>
    <row r="182" spans="1:73" ht="20.100000000000001" hidden="1" customHeight="1">
      <c r="A182" s="1127">
        <v>44805</v>
      </c>
      <c r="B182" s="668">
        <v>408.2</v>
      </c>
      <c r="C182" s="668">
        <v>289.8</v>
      </c>
      <c r="D182" s="1129">
        <v>442.5</v>
      </c>
      <c r="E182" s="668">
        <v>1924.3</v>
      </c>
      <c r="F182" s="655">
        <v>2118.5</v>
      </c>
      <c r="G182" s="656">
        <v>6452.5</v>
      </c>
      <c r="H182" s="656">
        <v>30913.5</v>
      </c>
      <c r="I182" s="656">
        <v>5779.8</v>
      </c>
      <c r="J182" s="657">
        <v>48329.100000000006</v>
      </c>
      <c r="K182" s="656">
        <v>9.6</v>
      </c>
      <c r="L182" s="656">
        <v>13.3</v>
      </c>
      <c r="M182" s="656">
        <v>348.9</v>
      </c>
      <c r="N182" s="656">
        <v>443.2</v>
      </c>
      <c r="O182" s="656">
        <v>194.1</v>
      </c>
      <c r="P182" s="656">
        <v>227.2</v>
      </c>
      <c r="Q182" s="656">
        <v>46.6</v>
      </c>
      <c r="R182" s="656">
        <v>6.3</v>
      </c>
      <c r="S182" s="656">
        <v>56.7</v>
      </c>
      <c r="T182" s="656">
        <v>2.4</v>
      </c>
      <c r="U182" s="656">
        <v>13.9</v>
      </c>
      <c r="V182" s="656">
        <v>0.3</v>
      </c>
      <c r="W182" s="656">
        <v>0.2</v>
      </c>
      <c r="X182" s="657">
        <v>1362.7</v>
      </c>
      <c r="Y182" s="1124">
        <v>49691.8</v>
      </c>
      <c r="Z182" s="627"/>
      <c r="AA182" s="664"/>
      <c r="AB182" s="661"/>
      <c r="AC182" s="661"/>
    </row>
    <row r="183" spans="1:73" ht="20.100000000000001" hidden="1" customHeight="1">
      <c r="A183" s="1127">
        <v>44896</v>
      </c>
      <c r="B183" s="668">
        <v>404.9</v>
      </c>
      <c r="C183" s="668">
        <v>307.7</v>
      </c>
      <c r="D183" s="1129">
        <v>462.6</v>
      </c>
      <c r="E183" s="668">
        <v>2156.1999999999998</v>
      </c>
      <c r="F183" s="655">
        <v>2351.9</v>
      </c>
      <c r="G183" s="656">
        <v>8021.6</v>
      </c>
      <c r="H183" s="656">
        <v>33917.1</v>
      </c>
      <c r="I183" s="656">
        <v>6048.6</v>
      </c>
      <c r="J183" s="671">
        <v>53670.6</v>
      </c>
      <c r="K183" s="655">
        <v>9.6</v>
      </c>
      <c r="L183" s="656">
        <v>13.3</v>
      </c>
      <c r="M183" s="672">
        <v>363</v>
      </c>
      <c r="N183" s="656">
        <v>456.8</v>
      </c>
      <c r="O183" s="656">
        <v>198.8</v>
      </c>
      <c r="P183" s="656">
        <v>230.9</v>
      </c>
      <c r="Q183" s="656">
        <v>47</v>
      </c>
      <c r="R183" s="656">
        <v>6.3</v>
      </c>
      <c r="S183" s="656">
        <v>57.2</v>
      </c>
      <c r="T183" s="656">
        <v>2.4</v>
      </c>
      <c r="U183" s="656">
        <v>14.1</v>
      </c>
      <c r="V183" s="656">
        <v>0.3</v>
      </c>
      <c r="W183" s="656">
        <v>0.2</v>
      </c>
      <c r="X183" s="657">
        <v>1399.8</v>
      </c>
      <c r="Y183" s="1124">
        <v>55070.400000000001</v>
      </c>
      <c r="Z183" s="627"/>
      <c r="AA183" s="664"/>
      <c r="AB183" s="661"/>
      <c r="AC183" s="661"/>
    </row>
    <row r="184" spans="1:73" ht="20.100000000000001" hidden="1" customHeight="1">
      <c r="A184" s="1127">
        <v>44927</v>
      </c>
      <c r="B184" s="668">
        <v>404.2</v>
      </c>
      <c r="C184" s="668">
        <v>309.39999999999998</v>
      </c>
      <c r="D184" s="1129">
        <v>457.9</v>
      </c>
      <c r="E184" s="668">
        <v>2050.9</v>
      </c>
      <c r="F184" s="655">
        <v>2132.8000000000002</v>
      </c>
      <c r="G184" s="656">
        <v>7133.3</v>
      </c>
      <c r="H184" s="656">
        <v>33266</v>
      </c>
      <c r="I184" s="656">
        <v>5927.6</v>
      </c>
      <c r="J184" s="671">
        <f t="shared" ref="J184:J186" si="0">SUM(B184:I184)</f>
        <v>51682.1</v>
      </c>
      <c r="K184" s="655">
        <v>9.6</v>
      </c>
      <c r="L184" s="656">
        <v>13.3</v>
      </c>
      <c r="M184" s="672">
        <v>363.5</v>
      </c>
      <c r="N184" s="656">
        <v>460.9</v>
      </c>
      <c r="O184" s="656">
        <v>199.2</v>
      </c>
      <c r="P184" s="656">
        <v>232.2</v>
      </c>
      <c r="Q184" s="656">
        <v>47.1</v>
      </c>
      <c r="R184" s="656">
        <v>6.3</v>
      </c>
      <c r="S184" s="656">
        <v>57.3</v>
      </c>
      <c r="T184" s="656">
        <v>2.4</v>
      </c>
      <c r="U184" s="656">
        <v>14.1</v>
      </c>
      <c r="V184" s="656">
        <v>0.3</v>
      </c>
      <c r="W184" s="656">
        <v>0.2</v>
      </c>
      <c r="X184" s="657">
        <v>1406.4</v>
      </c>
      <c r="Y184" s="1124">
        <f>SUM(J184+X184)</f>
        <v>53088.5</v>
      </c>
      <c r="Z184" s="627"/>
      <c r="AA184" s="664"/>
      <c r="AB184" s="661"/>
      <c r="AC184" s="661"/>
    </row>
    <row r="185" spans="1:73" ht="20.100000000000001" hidden="1" customHeight="1">
      <c r="A185" s="1127">
        <v>44958</v>
      </c>
      <c r="B185" s="668">
        <v>403.4</v>
      </c>
      <c r="C185" s="668">
        <v>310</v>
      </c>
      <c r="D185" s="1129">
        <v>458.6</v>
      </c>
      <c r="E185" s="668">
        <v>2048.4</v>
      </c>
      <c r="F185" s="655">
        <v>2122.9</v>
      </c>
      <c r="G185" s="656">
        <v>6984.7</v>
      </c>
      <c r="H185" s="656">
        <v>33326.5</v>
      </c>
      <c r="I185" s="656">
        <v>5805.5</v>
      </c>
      <c r="J185" s="671">
        <f t="shared" si="0"/>
        <v>51460</v>
      </c>
      <c r="K185" s="655">
        <v>9.6</v>
      </c>
      <c r="L185" s="656">
        <v>13.3</v>
      </c>
      <c r="M185" s="672">
        <v>364.5</v>
      </c>
      <c r="N185" s="656">
        <v>462.5</v>
      </c>
      <c r="O185" s="656">
        <v>199.4</v>
      </c>
      <c r="P185" s="656">
        <v>233.3</v>
      </c>
      <c r="Q185" s="656">
        <v>47.2</v>
      </c>
      <c r="R185" s="656">
        <v>6.3</v>
      </c>
      <c r="S185" s="656">
        <v>57.4</v>
      </c>
      <c r="T185" s="656">
        <v>2.4</v>
      </c>
      <c r="U185" s="656">
        <v>14.1</v>
      </c>
      <c r="V185" s="656">
        <v>0.3</v>
      </c>
      <c r="W185" s="656">
        <v>0.2</v>
      </c>
      <c r="X185" s="657">
        <f>SUM(K185:W185)</f>
        <v>1410.5</v>
      </c>
      <c r="Y185" s="1124">
        <f t="shared" ref="Y185:Y190" si="1">SUM(J185+X185)</f>
        <v>52870.5</v>
      </c>
      <c r="Z185" s="627"/>
      <c r="AA185" s="673"/>
      <c r="AB185" s="661"/>
      <c r="AC185" s="661"/>
    </row>
    <row r="186" spans="1:73" ht="19.5" hidden="1" customHeight="1">
      <c r="A186" s="1127">
        <v>44986</v>
      </c>
      <c r="B186" s="668">
        <v>402.5</v>
      </c>
      <c r="C186" s="668">
        <v>311</v>
      </c>
      <c r="D186" s="1129">
        <v>456.9</v>
      </c>
      <c r="E186" s="668">
        <v>2005</v>
      </c>
      <c r="F186" s="655">
        <v>2136.8000000000002</v>
      </c>
      <c r="G186" s="656">
        <v>6844.7</v>
      </c>
      <c r="H186" s="656">
        <v>33391.1</v>
      </c>
      <c r="I186" s="656">
        <v>5833.6</v>
      </c>
      <c r="J186" s="671">
        <f t="shared" si="0"/>
        <v>51381.599999999999</v>
      </c>
      <c r="K186" s="655">
        <v>9.6</v>
      </c>
      <c r="L186" s="656">
        <v>13.3</v>
      </c>
      <c r="M186" s="672">
        <v>364.6</v>
      </c>
      <c r="N186" s="656">
        <v>463.1</v>
      </c>
      <c r="O186" s="656">
        <v>199.5</v>
      </c>
      <c r="P186" s="656">
        <v>234.4</v>
      </c>
      <c r="Q186" s="656">
        <v>47.4</v>
      </c>
      <c r="R186" s="656">
        <v>6.3</v>
      </c>
      <c r="S186" s="656">
        <v>57.5</v>
      </c>
      <c r="T186" s="656">
        <v>2.4</v>
      </c>
      <c r="U186" s="656">
        <v>14.2</v>
      </c>
      <c r="V186" s="656">
        <v>0.3</v>
      </c>
      <c r="W186" s="656">
        <v>0.2</v>
      </c>
      <c r="X186" s="674">
        <f>SUM(K186:W186)</f>
        <v>1412.8000000000002</v>
      </c>
      <c r="Y186" s="1124">
        <f t="shared" si="1"/>
        <v>52794.400000000001</v>
      </c>
      <c r="Z186" s="627"/>
      <c r="AA186" s="673"/>
      <c r="AB186" s="673"/>
      <c r="AC186" s="673"/>
      <c r="AD186" s="673"/>
      <c r="AE186" s="673"/>
      <c r="AF186" s="673"/>
      <c r="AG186" s="673"/>
      <c r="AH186" s="673"/>
      <c r="AI186" s="673"/>
      <c r="AJ186" s="673"/>
      <c r="AK186" s="673"/>
      <c r="AL186" s="673"/>
      <c r="AM186" s="673"/>
      <c r="AN186" s="673"/>
      <c r="AO186" s="673"/>
      <c r="AP186" s="673"/>
      <c r="AQ186" s="673"/>
      <c r="AR186" s="673"/>
      <c r="AS186" s="673"/>
      <c r="AT186" s="673"/>
      <c r="AU186" s="673"/>
      <c r="AV186" s="673"/>
      <c r="AW186" s="673"/>
      <c r="AX186" s="673"/>
      <c r="AY186" s="673"/>
      <c r="AZ186" s="673"/>
      <c r="BA186" s="673"/>
      <c r="BB186" s="673"/>
      <c r="BC186" s="673"/>
      <c r="BD186" s="673"/>
      <c r="BE186" s="673"/>
      <c r="BF186" s="673"/>
      <c r="BG186" s="673"/>
      <c r="BH186" s="673"/>
      <c r="BI186" s="673"/>
      <c r="BJ186" s="673"/>
      <c r="BK186" s="673"/>
      <c r="BL186" s="673"/>
      <c r="BM186" s="673"/>
      <c r="BN186" s="673"/>
      <c r="BO186" s="673"/>
      <c r="BP186" s="673"/>
      <c r="BQ186" s="673"/>
      <c r="BR186" s="673"/>
      <c r="BS186" s="673"/>
      <c r="BT186" s="673"/>
      <c r="BU186" s="673"/>
    </row>
    <row r="187" spans="1:73" ht="19.5" hidden="1" customHeight="1">
      <c r="A187" s="1127">
        <v>45108</v>
      </c>
      <c r="B187" s="668">
        <v>398.4</v>
      </c>
      <c r="C187" s="668">
        <v>318.5</v>
      </c>
      <c r="D187" s="1129">
        <v>457.5</v>
      </c>
      <c r="E187" s="668">
        <v>1895.2</v>
      </c>
      <c r="F187" s="655">
        <v>2144.4</v>
      </c>
      <c r="G187" s="656">
        <v>6693.7</v>
      </c>
      <c r="H187" s="656">
        <v>33360</v>
      </c>
      <c r="I187" s="675">
        <v>6094.7</v>
      </c>
      <c r="J187" s="676">
        <f t="shared" ref="J187" si="2">SUM(B187:I187)</f>
        <v>51362.399999999994</v>
      </c>
      <c r="K187" s="655">
        <v>9.6</v>
      </c>
      <c r="L187" s="656">
        <v>13.3</v>
      </c>
      <c r="M187" s="672">
        <v>370</v>
      </c>
      <c r="N187" s="656">
        <v>468.8</v>
      </c>
      <c r="O187" s="656">
        <v>201.5</v>
      </c>
      <c r="P187" s="656">
        <v>238</v>
      </c>
      <c r="Q187" s="656">
        <v>47.7</v>
      </c>
      <c r="R187" s="656">
        <v>6.3</v>
      </c>
      <c r="S187" s="656">
        <v>57.7</v>
      </c>
      <c r="T187" s="656">
        <v>2.4</v>
      </c>
      <c r="U187" s="675">
        <v>14.2</v>
      </c>
      <c r="V187" s="654">
        <v>0.3</v>
      </c>
      <c r="W187" s="655">
        <v>0.2</v>
      </c>
      <c r="X187" s="671">
        <f t="shared" ref="X187:X190" si="3">SUM(K187:W187)</f>
        <v>1430.0000000000002</v>
      </c>
      <c r="Y187" s="676">
        <f t="shared" si="1"/>
        <v>52792.399999999994</v>
      </c>
      <c r="Z187" s="627"/>
      <c r="AA187" s="673"/>
      <c r="AB187" s="661"/>
      <c r="AC187" s="661"/>
    </row>
    <row r="188" spans="1:73" ht="19.5" hidden="1" customHeight="1">
      <c r="A188" s="1127">
        <v>45139</v>
      </c>
      <c r="B188" s="668">
        <v>397.6</v>
      </c>
      <c r="C188" s="668">
        <v>320.89999999999998</v>
      </c>
      <c r="D188" s="1129">
        <v>459.7</v>
      </c>
      <c r="E188" s="668">
        <v>1933.9</v>
      </c>
      <c r="F188" s="654">
        <v>2156</v>
      </c>
      <c r="G188" s="655">
        <v>6761.1</v>
      </c>
      <c r="H188" s="656">
        <v>33573.4</v>
      </c>
      <c r="I188" s="675">
        <v>6184</v>
      </c>
      <c r="J188" s="676">
        <f t="shared" ref="J188:J189" si="4">SUM(B188:I188)</f>
        <v>51786.600000000006</v>
      </c>
      <c r="K188" s="655">
        <v>9.6</v>
      </c>
      <c r="L188" s="656">
        <v>13.3</v>
      </c>
      <c r="M188" s="672">
        <v>373.4</v>
      </c>
      <c r="N188" s="675">
        <v>471.5</v>
      </c>
      <c r="O188" s="654">
        <v>203</v>
      </c>
      <c r="P188" s="654">
        <v>238.9</v>
      </c>
      <c r="Q188" s="655">
        <v>47.8</v>
      </c>
      <c r="R188" s="656">
        <v>6.3</v>
      </c>
      <c r="S188" s="675">
        <v>57.9</v>
      </c>
      <c r="T188" s="654">
        <v>2.4</v>
      </c>
      <c r="U188" s="677">
        <v>14.3</v>
      </c>
      <c r="V188" s="654">
        <v>0.3</v>
      </c>
      <c r="W188" s="654">
        <v>0.2</v>
      </c>
      <c r="X188" s="676">
        <f t="shared" si="3"/>
        <v>1438.9</v>
      </c>
      <c r="Y188" s="676">
        <f t="shared" si="1"/>
        <v>53225.500000000007</v>
      </c>
      <c r="Z188" s="627"/>
      <c r="AA188" s="673"/>
      <c r="AB188" s="661"/>
      <c r="AC188" s="661"/>
    </row>
    <row r="189" spans="1:73" ht="19.2" hidden="1" customHeight="1">
      <c r="A189" s="1127">
        <v>45170</v>
      </c>
      <c r="B189" s="668">
        <v>396.7</v>
      </c>
      <c r="C189" s="668">
        <v>322.7</v>
      </c>
      <c r="D189" s="1129">
        <v>462.7</v>
      </c>
      <c r="E189" s="668">
        <v>1976.8</v>
      </c>
      <c r="F189" s="654">
        <v>2119.6</v>
      </c>
      <c r="G189" s="654">
        <v>6717.8</v>
      </c>
      <c r="H189" s="654">
        <v>33663.5</v>
      </c>
      <c r="I189" s="654">
        <v>6281.4</v>
      </c>
      <c r="J189" s="676">
        <f t="shared" si="4"/>
        <v>51941.200000000004</v>
      </c>
      <c r="K189" s="677">
        <v>9.6</v>
      </c>
      <c r="L189" s="654">
        <v>13.3</v>
      </c>
      <c r="M189" s="654">
        <v>377.5</v>
      </c>
      <c r="N189" s="677">
        <v>474.2</v>
      </c>
      <c r="O189" s="654">
        <v>204</v>
      </c>
      <c r="P189" s="654">
        <v>239.7</v>
      </c>
      <c r="Q189" s="654">
        <v>48</v>
      </c>
      <c r="R189" s="654">
        <v>6.3</v>
      </c>
      <c r="S189" s="677">
        <v>58</v>
      </c>
      <c r="T189" s="654">
        <v>2.4</v>
      </c>
      <c r="U189" s="677">
        <v>14.3</v>
      </c>
      <c r="V189" s="654">
        <v>0.3</v>
      </c>
      <c r="W189" s="654">
        <v>0.2</v>
      </c>
      <c r="X189" s="676">
        <f t="shared" si="3"/>
        <v>1447.8</v>
      </c>
      <c r="Y189" s="676">
        <f t="shared" si="1"/>
        <v>53389.000000000007</v>
      </c>
      <c r="Z189" s="627"/>
      <c r="AA189" s="664"/>
      <c r="AB189" s="661"/>
      <c r="AC189" s="661"/>
    </row>
    <row r="190" spans="1:73" ht="19.5" hidden="1" customHeight="1">
      <c r="A190" s="1127">
        <v>45200</v>
      </c>
      <c r="B190" s="668">
        <v>396.1</v>
      </c>
      <c r="C190" s="668">
        <v>326.3</v>
      </c>
      <c r="D190" s="1129">
        <v>465.5</v>
      </c>
      <c r="E190" s="668">
        <v>2067.6999999999998</v>
      </c>
      <c r="F190" s="654">
        <v>2180.3000000000002</v>
      </c>
      <c r="G190" s="654">
        <v>6746.4</v>
      </c>
      <c r="H190" s="654">
        <v>34314.6</v>
      </c>
      <c r="I190" s="654">
        <v>6413.6</v>
      </c>
      <c r="J190" s="676">
        <f t="shared" ref="J190" si="5">SUM(B190:I190)</f>
        <v>52910.499999999993</v>
      </c>
      <c r="K190" s="677">
        <v>9.6</v>
      </c>
      <c r="L190" s="654">
        <v>13.3</v>
      </c>
      <c r="M190" s="654">
        <v>379.7</v>
      </c>
      <c r="N190" s="677">
        <v>477.5</v>
      </c>
      <c r="O190" s="654">
        <v>205</v>
      </c>
      <c r="P190" s="654">
        <v>241</v>
      </c>
      <c r="Q190" s="654">
        <v>48.1</v>
      </c>
      <c r="R190" s="654">
        <v>6.3</v>
      </c>
      <c r="S190" s="677">
        <v>58.1</v>
      </c>
      <c r="T190" s="654">
        <v>2.4</v>
      </c>
      <c r="U190" s="677">
        <v>14.4</v>
      </c>
      <c r="V190" s="654">
        <v>0.3</v>
      </c>
      <c r="W190" s="654">
        <v>0.2</v>
      </c>
      <c r="X190" s="676">
        <f t="shared" si="3"/>
        <v>1455.8999999999999</v>
      </c>
      <c r="Y190" s="676">
        <f t="shared" si="1"/>
        <v>54366.399999999994</v>
      </c>
      <c r="Z190" s="627"/>
      <c r="AA190" s="664"/>
      <c r="AB190" s="661"/>
      <c r="AC190" s="661"/>
    </row>
    <row r="191" spans="1:73" ht="19.5" hidden="1" customHeight="1">
      <c r="A191" s="1127">
        <v>45261</v>
      </c>
      <c r="B191" s="668">
        <v>394.7</v>
      </c>
      <c r="C191" s="668">
        <v>334.1</v>
      </c>
      <c r="D191" s="668">
        <v>481.6</v>
      </c>
      <c r="E191" s="668">
        <v>2317.6999999999998</v>
      </c>
      <c r="F191" s="654">
        <v>2534.6999999999998</v>
      </c>
      <c r="G191" s="654">
        <v>8043.1</v>
      </c>
      <c r="H191" s="654">
        <v>37965.1</v>
      </c>
      <c r="I191" s="654">
        <v>6767.9</v>
      </c>
      <c r="J191" s="678">
        <f>SUM(B191:I191)</f>
        <v>58838.9</v>
      </c>
      <c r="K191" s="679">
        <v>9.6</v>
      </c>
      <c r="L191" s="654">
        <v>13.3</v>
      </c>
      <c r="M191" s="654">
        <v>390.1</v>
      </c>
      <c r="N191" s="654">
        <v>490.8</v>
      </c>
      <c r="O191" s="654">
        <v>210.9</v>
      </c>
      <c r="P191" s="654">
        <v>245.3</v>
      </c>
      <c r="Q191" s="654">
        <v>48.6</v>
      </c>
      <c r="R191" s="654">
        <v>6.3</v>
      </c>
      <c r="S191" s="654">
        <v>58.4</v>
      </c>
      <c r="T191" s="654">
        <v>2.4</v>
      </c>
      <c r="U191" s="654">
        <v>14.5</v>
      </c>
      <c r="V191" s="654">
        <v>0.3</v>
      </c>
      <c r="W191" s="654">
        <v>0.2</v>
      </c>
      <c r="X191" s="678">
        <f>SUM(K191:W191)</f>
        <v>1490.7</v>
      </c>
      <c r="Y191" s="1130">
        <f>SUM(J191+X191)</f>
        <v>60329.599999999999</v>
      </c>
      <c r="Z191" s="627"/>
      <c r="AA191" s="664"/>
      <c r="AB191" s="661"/>
      <c r="AC191" s="661"/>
    </row>
    <row r="192" spans="1:73" ht="19.5" hidden="1" customHeight="1">
      <c r="A192" s="1131">
        <v>45292</v>
      </c>
      <c r="B192" s="668">
        <v>394.2</v>
      </c>
      <c r="C192" s="668">
        <v>336</v>
      </c>
      <c r="D192" s="668">
        <v>481.4</v>
      </c>
      <c r="E192" s="668">
        <v>2152.6</v>
      </c>
      <c r="F192" s="654">
        <v>2291.5</v>
      </c>
      <c r="G192" s="654">
        <v>7245.5</v>
      </c>
      <c r="H192" s="654">
        <v>36610.6</v>
      </c>
      <c r="I192" s="654">
        <v>6811.3</v>
      </c>
      <c r="J192" s="678">
        <f>SUM(B192:I192)</f>
        <v>56323.100000000006</v>
      </c>
      <c r="K192" s="679">
        <v>9.6999999999999993</v>
      </c>
      <c r="L192" s="654">
        <v>13.3</v>
      </c>
      <c r="M192" s="654">
        <v>391.2</v>
      </c>
      <c r="N192" s="677">
        <v>494</v>
      </c>
      <c r="O192" s="654">
        <v>212.2</v>
      </c>
      <c r="P192" s="654">
        <v>246.6</v>
      </c>
      <c r="Q192" s="654">
        <v>48.7</v>
      </c>
      <c r="R192" s="654">
        <v>6.3</v>
      </c>
      <c r="S192" s="677">
        <v>58.5</v>
      </c>
      <c r="T192" s="654">
        <v>2.4</v>
      </c>
      <c r="U192" s="654">
        <v>14.5</v>
      </c>
      <c r="V192" s="654">
        <v>0.3</v>
      </c>
      <c r="W192" s="654">
        <v>0.2</v>
      </c>
      <c r="X192" s="676">
        <f>SUM(K192:W192)</f>
        <v>1497.9</v>
      </c>
      <c r="Y192" s="676">
        <f>SUM(J192+X192)</f>
        <v>57821.000000000007</v>
      </c>
      <c r="Z192" s="627"/>
      <c r="AA192" s="664"/>
      <c r="AB192" s="661"/>
      <c r="AC192" s="661"/>
    </row>
    <row r="193" spans="1:29" ht="19.5" hidden="1" customHeight="1">
      <c r="A193" s="1131">
        <v>45323</v>
      </c>
      <c r="B193" s="668">
        <v>393.7</v>
      </c>
      <c r="C193" s="668">
        <v>335.8</v>
      </c>
      <c r="D193" s="1129">
        <v>481.1</v>
      </c>
      <c r="E193" s="668">
        <v>2142</v>
      </c>
      <c r="F193" s="654">
        <v>2362</v>
      </c>
      <c r="G193" s="654">
        <v>7098.5</v>
      </c>
      <c r="H193" s="654">
        <v>36081.199999999997</v>
      </c>
      <c r="I193" s="654">
        <v>6817.9</v>
      </c>
      <c r="J193" s="676">
        <v>55712.2</v>
      </c>
      <c r="K193" s="677">
        <v>9.6999999999999993</v>
      </c>
      <c r="L193" s="654">
        <v>13.3</v>
      </c>
      <c r="M193" s="654">
        <v>392.5</v>
      </c>
      <c r="N193" s="677">
        <v>496.3</v>
      </c>
      <c r="O193" s="654">
        <v>212.8</v>
      </c>
      <c r="P193" s="654">
        <v>247.9</v>
      </c>
      <c r="Q193" s="654">
        <v>48.8</v>
      </c>
      <c r="R193" s="654">
        <v>6.3</v>
      </c>
      <c r="S193" s="677">
        <v>58.6</v>
      </c>
      <c r="T193" s="654">
        <v>2.4</v>
      </c>
      <c r="U193" s="677">
        <v>14.5</v>
      </c>
      <c r="V193" s="654">
        <v>0.3</v>
      </c>
      <c r="W193" s="654">
        <v>0.2</v>
      </c>
      <c r="X193" s="676">
        <v>1503.6</v>
      </c>
      <c r="Y193" s="676">
        <v>57215.799999999996</v>
      </c>
      <c r="Z193" s="627"/>
      <c r="AA193" s="664"/>
      <c r="AB193" s="661"/>
      <c r="AC193" s="661"/>
    </row>
    <row r="194" spans="1:29" ht="19.5" customHeight="1">
      <c r="A194" s="1131">
        <v>45352</v>
      </c>
      <c r="B194" s="668">
        <v>393.2</v>
      </c>
      <c r="C194" s="668">
        <v>336.4</v>
      </c>
      <c r="D194" s="668">
        <v>475.2</v>
      </c>
      <c r="E194" s="668">
        <v>2167.5</v>
      </c>
      <c r="F194" s="654">
        <v>2333.1</v>
      </c>
      <c r="G194" s="654">
        <v>7105.6</v>
      </c>
      <c r="H194" s="654">
        <v>36256.699999999997</v>
      </c>
      <c r="I194" s="654">
        <v>6938.5</v>
      </c>
      <c r="J194" s="676">
        <f t="shared" ref="J194:J205" si="6">SUM(B194:I194)</f>
        <v>56006.2</v>
      </c>
      <c r="K194" s="677">
        <v>9.6999999999999993</v>
      </c>
      <c r="L194" s="654">
        <v>13.3</v>
      </c>
      <c r="M194" s="654">
        <v>392.7</v>
      </c>
      <c r="N194" s="654">
        <v>498.5</v>
      </c>
      <c r="O194" s="654">
        <v>213.5</v>
      </c>
      <c r="P194" s="654">
        <v>248.8</v>
      </c>
      <c r="Q194" s="654">
        <v>48.9</v>
      </c>
      <c r="R194" s="654">
        <v>6.3</v>
      </c>
      <c r="S194" s="654">
        <v>58.7</v>
      </c>
      <c r="T194" s="654">
        <v>2.4</v>
      </c>
      <c r="U194" s="677">
        <v>14.5</v>
      </c>
      <c r="V194" s="654">
        <v>0.3</v>
      </c>
      <c r="W194" s="654">
        <v>0.2</v>
      </c>
      <c r="X194" s="678">
        <f t="shared" ref="X194:X205" si="7">SUM(K194:W194)</f>
        <v>1507.8000000000002</v>
      </c>
      <c r="Y194" s="1130">
        <f t="shared" ref="Y194:Y205" si="8">SUM(J194+X194)</f>
        <v>57514</v>
      </c>
      <c r="Z194" s="627"/>
      <c r="AA194" s="664"/>
      <c r="AB194" s="661"/>
      <c r="AC194" s="661"/>
    </row>
    <row r="195" spans="1:29" ht="19.5" customHeight="1">
      <c r="A195" s="1131">
        <v>45383</v>
      </c>
      <c r="B195" s="668">
        <v>392.6</v>
      </c>
      <c r="C195" s="668">
        <v>338.7</v>
      </c>
      <c r="D195" s="1129">
        <v>480</v>
      </c>
      <c r="E195" s="668">
        <v>2191.4</v>
      </c>
      <c r="F195" s="654">
        <v>2322.1999999999998</v>
      </c>
      <c r="G195" s="654">
        <v>7292.8</v>
      </c>
      <c r="H195" s="654">
        <v>36977.4</v>
      </c>
      <c r="I195" s="654">
        <v>6998.2</v>
      </c>
      <c r="J195" s="678">
        <f t="shared" si="6"/>
        <v>56993.3</v>
      </c>
      <c r="K195" s="679">
        <v>9.6999999999999993</v>
      </c>
      <c r="L195" s="654">
        <v>13.3</v>
      </c>
      <c r="M195" s="654">
        <v>396</v>
      </c>
      <c r="N195" s="654">
        <v>501</v>
      </c>
      <c r="O195" s="654">
        <v>214.5</v>
      </c>
      <c r="P195" s="654">
        <v>249.6</v>
      </c>
      <c r="Q195" s="654">
        <v>49.1</v>
      </c>
      <c r="R195" s="654">
        <v>6.3</v>
      </c>
      <c r="S195" s="654">
        <v>58.8</v>
      </c>
      <c r="T195" s="654">
        <v>2.4</v>
      </c>
      <c r="U195" s="654">
        <v>14.6</v>
      </c>
      <c r="V195" s="654">
        <v>0.3</v>
      </c>
      <c r="W195" s="654">
        <v>0.2</v>
      </c>
      <c r="X195" s="678">
        <f t="shared" si="7"/>
        <v>1515.7999999999997</v>
      </c>
      <c r="Y195" s="1130">
        <f t="shared" si="8"/>
        <v>58509.100000000006</v>
      </c>
      <c r="Z195" s="627"/>
      <c r="AA195" s="664"/>
      <c r="AB195" s="661"/>
      <c r="AC195" s="661"/>
    </row>
    <row r="196" spans="1:29" ht="19.5" customHeight="1">
      <c r="A196" s="1131">
        <v>45413</v>
      </c>
      <c r="B196" s="668">
        <v>391.6</v>
      </c>
      <c r="C196" s="668">
        <v>340.3</v>
      </c>
      <c r="D196" s="668">
        <v>483.4</v>
      </c>
      <c r="E196" s="668">
        <v>2152.5</v>
      </c>
      <c r="F196" s="654">
        <v>2410</v>
      </c>
      <c r="G196" s="654">
        <v>7186.5</v>
      </c>
      <c r="H196" s="654">
        <v>37253</v>
      </c>
      <c r="I196" s="654">
        <v>6989.3</v>
      </c>
      <c r="J196" s="678">
        <f t="shared" si="6"/>
        <v>57206.600000000006</v>
      </c>
      <c r="K196" s="679">
        <v>9.6999999999999993</v>
      </c>
      <c r="L196" s="654">
        <v>13.3</v>
      </c>
      <c r="M196" s="654">
        <v>400.9</v>
      </c>
      <c r="N196" s="654">
        <v>504.8</v>
      </c>
      <c r="O196" s="654">
        <v>216.1</v>
      </c>
      <c r="P196" s="654">
        <v>250.8</v>
      </c>
      <c r="Q196" s="654">
        <v>49.4</v>
      </c>
      <c r="R196" s="654">
        <v>6.3</v>
      </c>
      <c r="S196" s="654">
        <v>59</v>
      </c>
      <c r="T196" s="654">
        <v>2.4</v>
      </c>
      <c r="U196" s="654">
        <v>14.6</v>
      </c>
      <c r="V196" s="654">
        <v>0.3</v>
      </c>
      <c r="W196" s="654">
        <v>0.2</v>
      </c>
      <c r="X196" s="678">
        <f t="shared" si="7"/>
        <v>1527.8</v>
      </c>
      <c r="Y196" s="1130">
        <f t="shared" si="8"/>
        <v>58734.400000000009</v>
      </c>
      <c r="Z196" s="627"/>
      <c r="AA196" s="664"/>
      <c r="AB196" s="661"/>
      <c r="AC196" s="661"/>
    </row>
    <row r="197" spans="1:29" ht="19.5" customHeight="1">
      <c r="A197" s="1131">
        <v>45444</v>
      </c>
      <c r="B197" s="668">
        <v>391.1</v>
      </c>
      <c r="C197" s="668">
        <v>340.5</v>
      </c>
      <c r="D197" s="668">
        <v>479.7</v>
      </c>
      <c r="E197" s="668">
        <v>2147</v>
      </c>
      <c r="F197" s="654">
        <v>2344.5</v>
      </c>
      <c r="G197" s="654">
        <v>7191.9</v>
      </c>
      <c r="H197" s="654">
        <v>37141.9</v>
      </c>
      <c r="I197" s="654">
        <v>7029.5</v>
      </c>
      <c r="J197" s="678">
        <f t="shared" si="6"/>
        <v>57066.100000000006</v>
      </c>
      <c r="K197" s="679">
        <v>9.6999999999999993</v>
      </c>
      <c r="L197" s="654">
        <v>13.3</v>
      </c>
      <c r="M197" s="654">
        <v>402.7</v>
      </c>
      <c r="N197" s="654">
        <v>507.3</v>
      </c>
      <c r="O197" s="654">
        <v>216.7</v>
      </c>
      <c r="P197" s="654">
        <v>251.9</v>
      </c>
      <c r="Q197" s="654">
        <v>49.5</v>
      </c>
      <c r="R197" s="654">
        <v>6.3</v>
      </c>
      <c r="S197" s="654">
        <v>59.1</v>
      </c>
      <c r="T197" s="654">
        <v>2.4</v>
      </c>
      <c r="U197" s="654">
        <v>14.7</v>
      </c>
      <c r="V197" s="654">
        <v>0.3</v>
      </c>
      <c r="W197" s="654">
        <v>0.2</v>
      </c>
      <c r="X197" s="678">
        <f t="shared" si="7"/>
        <v>1534.1000000000001</v>
      </c>
      <c r="Y197" s="1130">
        <f t="shared" si="8"/>
        <v>58600.200000000004</v>
      </c>
      <c r="Z197" s="627"/>
      <c r="AA197" s="664"/>
      <c r="AB197" s="661"/>
      <c r="AC197" s="661"/>
    </row>
    <row r="198" spans="1:29" ht="19.5" customHeight="1">
      <c r="A198" s="1131">
        <v>45474</v>
      </c>
      <c r="B198" s="668">
        <v>390.1</v>
      </c>
      <c r="C198" s="668">
        <v>338.8</v>
      </c>
      <c r="D198" s="668">
        <v>479.1</v>
      </c>
      <c r="E198" s="668">
        <v>2151.1999999999998</v>
      </c>
      <c r="F198" s="654">
        <v>2374.9</v>
      </c>
      <c r="G198" s="654">
        <v>7216.5</v>
      </c>
      <c r="H198" s="654">
        <v>37651.4</v>
      </c>
      <c r="I198" s="654">
        <v>7138.5</v>
      </c>
      <c r="J198" s="678">
        <f t="shared" si="6"/>
        <v>57740.5</v>
      </c>
      <c r="K198" s="679">
        <v>9.6999999999999993</v>
      </c>
      <c r="L198" s="654">
        <v>13.3</v>
      </c>
      <c r="M198" s="654">
        <v>404.8</v>
      </c>
      <c r="N198" s="654">
        <v>508.5</v>
      </c>
      <c r="O198" s="654">
        <v>217.7</v>
      </c>
      <c r="P198" s="654">
        <v>253</v>
      </c>
      <c r="Q198" s="654">
        <v>49.6</v>
      </c>
      <c r="R198" s="654">
        <v>6.3</v>
      </c>
      <c r="S198" s="654">
        <v>59.3</v>
      </c>
      <c r="T198" s="654">
        <v>2.4</v>
      </c>
      <c r="U198" s="654">
        <v>14.7</v>
      </c>
      <c r="V198" s="654">
        <v>0.3</v>
      </c>
      <c r="W198" s="654">
        <v>0.2</v>
      </c>
      <c r="X198" s="678">
        <f t="shared" si="7"/>
        <v>1539.8</v>
      </c>
      <c r="Y198" s="1130">
        <f t="shared" si="8"/>
        <v>59280.3</v>
      </c>
      <c r="Z198" s="627"/>
      <c r="AA198" s="664"/>
      <c r="AB198" s="661"/>
      <c r="AC198" s="661"/>
    </row>
    <row r="199" spans="1:29" ht="19.5" customHeight="1">
      <c r="A199" s="1131">
        <v>45505</v>
      </c>
      <c r="B199" s="668">
        <v>389.4</v>
      </c>
      <c r="C199" s="668">
        <v>341.1</v>
      </c>
      <c r="D199" s="668">
        <v>483.6</v>
      </c>
      <c r="E199" s="668">
        <v>2191.5</v>
      </c>
      <c r="F199" s="654">
        <v>2370.5</v>
      </c>
      <c r="G199" s="654">
        <v>7190</v>
      </c>
      <c r="H199" s="654">
        <v>38096.1</v>
      </c>
      <c r="I199" s="654">
        <v>7203.7</v>
      </c>
      <c r="J199" s="678">
        <f t="shared" si="6"/>
        <v>58265.899999999994</v>
      </c>
      <c r="K199" s="679">
        <v>9.6999999999999993</v>
      </c>
      <c r="L199" s="654">
        <v>13.3</v>
      </c>
      <c r="M199" s="654">
        <v>408</v>
      </c>
      <c r="N199" s="654">
        <v>512</v>
      </c>
      <c r="O199" s="654">
        <v>219.1</v>
      </c>
      <c r="P199" s="654">
        <v>254.5</v>
      </c>
      <c r="Q199" s="654">
        <v>49.8</v>
      </c>
      <c r="R199" s="654">
        <v>6.3</v>
      </c>
      <c r="S199" s="654">
        <v>59.3</v>
      </c>
      <c r="T199" s="654">
        <v>2.4</v>
      </c>
      <c r="U199" s="654">
        <v>14.8</v>
      </c>
      <c r="V199" s="654">
        <v>0.3</v>
      </c>
      <c r="W199" s="654">
        <v>0.2</v>
      </c>
      <c r="X199" s="678">
        <f t="shared" si="7"/>
        <v>1549.6999999999998</v>
      </c>
      <c r="Y199" s="1130">
        <f t="shared" si="8"/>
        <v>59815.599999999991</v>
      </c>
      <c r="Z199" s="627"/>
      <c r="AA199" s="664"/>
      <c r="AB199" s="661"/>
      <c r="AC199" s="661"/>
    </row>
    <row r="200" spans="1:29" ht="19.5" customHeight="1">
      <c r="A200" s="1131">
        <v>45536</v>
      </c>
      <c r="B200" s="668">
        <v>388.7</v>
      </c>
      <c r="C200" s="668">
        <v>342.9</v>
      </c>
      <c r="D200" s="668">
        <v>487.2</v>
      </c>
      <c r="E200" s="668">
        <v>2209.6999999999998</v>
      </c>
      <c r="F200" s="654">
        <v>2384.1999999999998</v>
      </c>
      <c r="G200" s="654">
        <v>7090.6</v>
      </c>
      <c r="H200" s="654">
        <v>38263.4</v>
      </c>
      <c r="I200" s="654">
        <v>7321.3</v>
      </c>
      <c r="J200" s="678">
        <f t="shared" si="6"/>
        <v>58488</v>
      </c>
      <c r="K200" s="679">
        <v>9.6999999999999993</v>
      </c>
      <c r="L200" s="654">
        <v>13.3</v>
      </c>
      <c r="M200" s="654">
        <v>409.8</v>
      </c>
      <c r="N200" s="654">
        <v>515.6</v>
      </c>
      <c r="O200" s="654">
        <v>220.7</v>
      </c>
      <c r="P200" s="654">
        <v>255.8</v>
      </c>
      <c r="Q200" s="654">
        <v>50</v>
      </c>
      <c r="R200" s="654">
        <v>6.3</v>
      </c>
      <c r="S200" s="654">
        <v>59.4</v>
      </c>
      <c r="T200" s="654">
        <v>2.4</v>
      </c>
      <c r="U200" s="654">
        <v>14.8</v>
      </c>
      <c r="V200" s="654">
        <v>0.3</v>
      </c>
      <c r="W200" s="654">
        <v>0.2</v>
      </c>
      <c r="X200" s="678">
        <f t="shared" si="7"/>
        <v>1558.3000000000002</v>
      </c>
      <c r="Y200" s="1130">
        <f t="shared" si="8"/>
        <v>60046.3</v>
      </c>
      <c r="Z200" s="627"/>
      <c r="AA200" s="664"/>
      <c r="AB200" s="661"/>
      <c r="AC200" s="661"/>
    </row>
    <row r="201" spans="1:29" ht="19.5" customHeight="1">
      <c r="A201" s="1131">
        <v>45566</v>
      </c>
      <c r="B201" s="668">
        <v>388.3</v>
      </c>
      <c r="C201" s="668">
        <v>346</v>
      </c>
      <c r="D201" s="668">
        <v>493.4</v>
      </c>
      <c r="E201" s="668">
        <v>2261</v>
      </c>
      <c r="F201" s="654">
        <v>2462.1999999999998</v>
      </c>
      <c r="G201" s="654">
        <v>7344.8</v>
      </c>
      <c r="H201" s="654">
        <v>39219.800000000003</v>
      </c>
      <c r="I201" s="654">
        <v>7395.7</v>
      </c>
      <c r="J201" s="678">
        <f t="shared" si="6"/>
        <v>59911.199999999997</v>
      </c>
      <c r="K201" s="679">
        <v>9.6999999999999993</v>
      </c>
      <c r="L201" s="654">
        <v>13.3</v>
      </c>
      <c r="M201" s="654">
        <v>415.5</v>
      </c>
      <c r="N201" s="654">
        <v>521</v>
      </c>
      <c r="O201" s="654">
        <v>222.5</v>
      </c>
      <c r="P201" s="654">
        <v>257</v>
      </c>
      <c r="Q201" s="654">
        <v>50.2</v>
      </c>
      <c r="R201" s="654">
        <v>6.3</v>
      </c>
      <c r="S201" s="654">
        <v>59.6</v>
      </c>
      <c r="T201" s="654">
        <v>2.4</v>
      </c>
      <c r="U201" s="654">
        <v>14.8</v>
      </c>
      <c r="V201" s="654">
        <v>0.3</v>
      </c>
      <c r="W201" s="654">
        <v>0.2</v>
      </c>
      <c r="X201" s="678">
        <f t="shared" si="7"/>
        <v>1572.8</v>
      </c>
      <c r="Y201" s="1130">
        <f t="shared" si="8"/>
        <v>61484</v>
      </c>
      <c r="Z201" s="627"/>
      <c r="AA201" s="664"/>
      <c r="AB201" s="661"/>
      <c r="AC201" s="661"/>
    </row>
    <row r="202" spans="1:29" ht="19.5" customHeight="1">
      <c r="A202" s="1131">
        <v>45597</v>
      </c>
      <c r="B202" s="668">
        <v>388</v>
      </c>
      <c r="C202" s="668">
        <v>349.3</v>
      </c>
      <c r="D202" s="668">
        <v>501</v>
      </c>
      <c r="E202" s="668">
        <v>2198.6999999999998</v>
      </c>
      <c r="F202" s="654">
        <v>2512.1999999999998</v>
      </c>
      <c r="G202" s="654">
        <v>7453</v>
      </c>
      <c r="H202" s="654">
        <v>40135.300000000003</v>
      </c>
      <c r="I202" s="654">
        <v>7396.1</v>
      </c>
      <c r="J202" s="678">
        <f t="shared" si="6"/>
        <v>60933.599999999999</v>
      </c>
      <c r="K202" s="679">
        <v>9.8000000000000007</v>
      </c>
      <c r="L202" s="654">
        <v>13.3</v>
      </c>
      <c r="M202" s="654">
        <v>419.2</v>
      </c>
      <c r="N202" s="654">
        <v>528</v>
      </c>
      <c r="O202" s="654">
        <v>224.5</v>
      </c>
      <c r="P202" s="654">
        <v>259.10000000000002</v>
      </c>
      <c r="Q202" s="654">
        <v>50.5</v>
      </c>
      <c r="R202" s="654">
        <v>6.3</v>
      </c>
      <c r="S202" s="654">
        <v>59.7</v>
      </c>
      <c r="T202" s="654">
        <v>2.4</v>
      </c>
      <c r="U202" s="654">
        <v>14.9</v>
      </c>
      <c r="V202" s="654">
        <v>0.3</v>
      </c>
      <c r="W202" s="654">
        <v>0.2</v>
      </c>
      <c r="X202" s="678">
        <f t="shared" si="7"/>
        <v>1588.2000000000003</v>
      </c>
      <c r="Y202" s="1130">
        <f t="shared" si="8"/>
        <v>62521.799999999996</v>
      </c>
      <c r="Z202" s="627"/>
      <c r="AA202" s="664"/>
      <c r="AB202" s="661"/>
      <c r="AC202" s="661"/>
    </row>
    <row r="203" spans="1:29" ht="19.5" customHeight="1">
      <c r="A203" s="1131">
        <v>45627</v>
      </c>
      <c r="B203" s="668">
        <v>387</v>
      </c>
      <c r="C203" s="668">
        <v>357.5</v>
      </c>
      <c r="D203" s="668">
        <v>513.70000000000005</v>
      </c>
      <c r="E203" s="668">
        <v>2410.5</v>
      </c>
      <c r="F203" s="654">
        <v>2772.1</v>
      </c>
      <c r="G203" s="654">
        <v>8393.6</v>
      </c>
      <c r="H203" s="654">
        <v>43750.5</v>
      </c>
      <c r="I203" s="654">
        <v>8222.7999999999993</v>
      </c>
      <c r="J203" s="678">
        <f t="shared" si="6"/>
        <v>66807.7</v>
      </c>
      <c r="K203" s="679">
        <v>9.8000000000000007</v>
      </c>
      <c r="L203" s="654">
        <v>13.3</v>
      </c>
      <c r="M203" s="654">
        <v>426.5</v>
      </c>
      <c r="N203" s="654">
        <v>535.70000000000005</v>
      </c>
      <c r="O203" s="654">
        <v>227.9</v>
      </c>
      <c r="P203" s="654">
        <v>261.3</v>
      </c>
      <c r="Q203" s="654">
        <v>50.6</v>
      </c>
      <c r="R203" s="654">
        <v>6.3</v>
      </c>
      <c r="S203" s="654">
        <v>59.8</v>
      </c>
      <c r="T203" s="654">
        <v>2.4</v>
      </c>
      <c r="U203" s="654">
        <v>14.9</v>
      </c>
      <c r="V203" s="654">
        <v>0.3</v>
      </c>
      <c r="W203" s="654">
        <v>0.2</v>
      </c>
      <c r="X203" s="678">
        <f t="shared" si="7"/>
        <v>1609</v>
      </c>
      <c r="Y203" s="1130">
        <f t="shared" si="8"/>
        <v>68416.7</v>
      </c>
      <c r="Z203" s="627"/>
      <c r="AA203" s="664"/>
      <c r="AB203" s="661"/>
      <c r="AC203" s="661"/>
    </row>
    <row r="204" spans="1:29" ht="19.5" customHeight="1">
      <c r="A204" s="1131">
        <v>45658</v>
      </c>
      <c r="B204" s="668">
        <v>386.4</v>
      </c>
      <c r="C204" s="668">
        <v>359.9</v>
      </c>
      <c r="D204" s="668">
        <v>517.29999999999995</v>
      </c>
      <c r="E204" s="668">
        <v>2356.1999999999998</v>
      </c>
      <c r="F204" s="654">
        <v>2549.6999999999998</v>
      </c>
      <c r="G204" s="654">
        <v>7951.8</v>
      </c>
      <c r="H204" s="654">
        <v>42954</v>
      </c>
      <c r="I204" s="654">
        <v>8332.2000000000007</v>
      </c>
      <c r="J204" s="678">
        <f t="shared" si="6"/>
        <v>65407.5</v>
      </c>
      <c r="K204" s="679">
        <v>9.8000000000000007</v>
      </c>
      <c r="L204" s="654">
        <v>13.3</v>
      </c>
      <c r="M204" s="654">
        <v>430.4</v>
      </c>
      <c r="N204" s="654">
        <v>540.6</v>
      </c>
      <c r="O204" s="654">
        <v>230.4</v>
      </c>
      <c r="P204" s="654">
        <v>262.60000000000002</v>
      </c>
      <c r="Q204" s="654">
        <v>50.8</v>
      </c>
      <c r="R204" s="654">
        <v>6.3</v>
      </c>
      <c r="S204" s="654">
        <v>59.9</v>
      </c>
      <c r="T204" s="654">
        <v>2.4</v>
      </c>
      <c r="U204" s="654">
        <v>14.9</v>
      </c>
      <c r="V204" s="654">
        <v>0.3</v>
      </c>
      <c r="W204" s="654">
        <v>0.2</v>
      </c>
      <c r="X204" s="678">
        <f t="shared" si="7"/>
        <v>1621.9</v>
      </c>
      <c r="Y204" s="1130">
        <f t="shared" si="8"/>
        <v>67029.399999999994</v>
      </c>
      <c r="Z204" s="627"/>
      <c r="AA204" s="664"/>
      <c r="AB204" s="661"/>
      <c r="AC204" s="661"/>
    </row>
    <row r="205" spans="1:29" ht="19.5" customHeight="1" thickBot="1">
      <c r="A205" s="1132">
        <v>45689</v>
      </c>
      <c r="B205" s="1133">
        <v>386.1</v>
      </c>
      <c r="C205" s="1133">
        <v>360.3</v>
      </c>
      <c r="D205" s="1133">
        <v>513.20000000000005</v>
      </c>
      <c r="E205" s="1133">
        <v>2346.3000000000002</v>
      </c>
      <c r="F205" s="1134">
        <v>2550.5</v>
      </c>
      <c r="G205" s="1134">
        <v>8017.2</v>
      </c>
      <c r="H205" s="1134">
        <v>42801.1</v>
      </c>
      <c r="I205" s="1134">
        <v>8364.4</v>
      </c>
      <c r="J205" s="1135">
        <f t="shared" si="6"/>
        <v>65339.1</v>
      </c>
      <c r="K205" s="1136">
        <v>9.8000000000000007</v>
      </c>
      <c r="L205" s="1134">
        <v>13.3</v>
      </c>
      <c r="M205" s="1134">
        <v>432.2</v>
      </c>
      <c r="N205" s="1134">
        <v>543.9</v>
      </c>
      <c r="O205" s="1134">
        <v>231.2</v>
      </c>
      <c r="P205" s="1134">
        <v>263.39999999999998</v>
      </c>
      <c r="Q205" s="1134">
        <v>51</v>
      </c>
      <c r="R205" s="1134">
        <v>6.3</v>
      </c>
      <c r="S205" s="1134">
        <v>60</v>
      </c>
      <c r="T205" s="1134">
        <v>2.4</v>
      </c>
      <c r="U205" s="1134">
        <v>15</v>
      </c>
      <c r="V205" s="1134">
        <v>0.3</v>
      </c>
      <c r="W205" s="1134">
        <v>0.2</v>
      </c>
      <c r="X205" s="1135">
        <f t="shared" si="7"/>
        <v>1629.0000000000002</v>
      </c>
      <c r="Y205" s="1137">
        <f t="shared" si="8"/>
        <v>66968.100000000006</v>
      </c>
      <c r="Z205" s="627"/>
      <c r="AA205" s="664"/>
      <c r="AB205" s="661"/>
      <c r="AC205" s="661"/>
    </row>
    <row r="206" spans="1:29" s="683" customFormat="1" ht="17.399999999999999" thickTop="1">
      <c r="A206" s="3068" t="s">
        <v>139</v>
      </c>
      <c r="B206" s="3068"/>
      <c r="C206" s="3068"/>
      <c r="D206" s="3068"/>
      <c r="E206" s="3068"/>
      <c r="F206" s="3068"/>
      <c r="G206" s="3068"/>
      <c r="H206" s="3068"/>
      <c r="I206" s="3068"/>
      <c r="J206" s="3068"/>
      <c r="K206" s="680"/>
      <c r="L206" s="680"/>
      <c r="M206" s="680"/>
      <c r="N206" s="680"/>
      <c r="O206" s="680"/>
      <c r="P206" s="680"/>
      <c r="Q206" s="680"/>
      <c r="R206" s="680"/>
      <c r="S206" s="680"/>
      <c r="T206" s="680"/>
      <c r="U206" s="680"/>
      <c r="V206" s="680"/>
      <c r="W206" s="680"/>
      <c r="X206" s="681"/>
      <c r="Y206" s="681"/>
      <c r="Z206" s="627"/>
      <c r="AA206" s="682"/>
      <c r="AB206" s="682"/>
      <c r="AC206" s="682"/>
    </row>
    <row r="207" spans="1:29" s="692" customFormat="1">
      <c r="A207" s="3068" t="s">
        <v>2734</v>
      </c>
      <c r="B207" s="3068"/>
      <c r="C207" s="3068"/>
      <c r="D207" s="3068"/>
      <c r="E207" s="3068"/>
      <c r="F207" s="3068"/>
      <c r="G207" s="3068"/>
      <c r="H207" s="3068"/>
      <c r="I207" s="3068"/>
      <c r="J207" s="3068"/>
      <c r="K207" s="684"/>
      <c r="L207" s="685"/>
      <c r="M207" s="686"/>
      <c r="N207" s="685"/>
      <c r="O207" s="685"/>
      <c r="P207" s="685"/>
      <c r="Q207" s="684"/>
      <c r="R207" s="685"/>
      <c r="S207" s="687"/>
      <c r="T207" s="688"/>
      <c r="U207" s="686"/>
      <c r="V207" s="686"/>
      <c r="W207" s="685"/>
      <c r="X207" s="689"/>
      <c r="Y207" s="690"/>
      <c r="Z207" s="627"/>
      <c r="AA207" s="691"/>
      <c r="AB207" s="691"/>
      <c r="AC207" s="691"/>
    </row>
    <row r="208" spans="1:29" ht="20.399999999999999">
      <c r="A208" s="621"/>
      <c r="B208" s="621"/>
      <c r="C208" s="621"/>
      <c r="D208" s="621"/>
      <c r="E208" s="621"/>
      <c r="F208" s="693"/>
      <c r="G208" s="621"/>
      <c r="H208" s="621"/>
      <c r="I208" s="621"/>
      <c r="J208" s="694"/>
      <c r="K208" s="621"/>
      <c r="L208" s="621"/>
      <c r="M208" s="695"/>
      <c r="N208" s="621"/>
      <c r="O208" s="694"/>
      <c r="P208" s="696"/>
      <c r="Q208" s="621"/>
      <c r="R208" s="697"/>
      <c r="S208" s="697"/>
      <c r="T208" s="697"/>
      <c r="U208" s="697"/>
      <c r="V208" s="698"/>
      <c r="W208" s="698"/>
      <c r="X208" s="696"/>
      <c r="Y208" s="696"/>
      <c r="Z208" s="627"/>
      <c r="AA208" s="699"/>
      <c r="AB208" s="661"/>
      <c r="AC208" s="661"/>
    </row>
    <row r="209" spans="1:29" ht="20.399999999999999">
      <c r="A209" s="621"/>
      <c r="B209" s="621"/>
      <c r="C209" s="621"/>
      <c r="D209" s="697"/>
      <c r="E209" s="697"/>
      <c r="F209" s="697"/>
      <c r="G209" s="697"/>
      <c r="H209" s="697"/>
      <c r="I209" s="697"/>
      <c r="J209" s="698"/>
      <c r="K209" s="621"/>
      <c r="L209" s="621"/>
      <c r="M209" s="621"/>
      <c r="N209" s="621"/>
      <c r="O209" s="698"/>
      <c r="P209" s="621"/>
      <c r="Q209" s="698"/>
      <c r="R209" s="621"/>
      <c r="S209" s="697"/>
      <c r="T209" s="621"/>
      <c r="U209" s="621"/>
      <c r="V209" s="621"/>
      <c r="W209" s="621"/>
      <c r="X209" s="700"/>
      <c r="Y209" s="696"/>
      <c r="Z209" s="623"/>
      <c r="AA209" s="699"/>
      <c r="AB209" s="661"/>
      <c r="AC209" s="661"/>
    </row>
    <row r="210" spans="1:29" ht="20.399999999999999">
      <c r="A210" s="621"/>
      <c r="B210" s="621"/>
      <c r="C210" s="621"/>
      <c r="D210" s="621"/>
      <c r="E210" s="621"/>
      <c r="F210" s="621"/>
      <c r="G210" s="621"/>
      <c r="H210" s="621"/>
      <c r="I210" s="621"/>
      <c r="J210" s="694"/>
      <c r="K210" s="694"/>
      <c r="L210" s="694"/>
      <c r="M210" s="694"/>
      <c r="N210" s="694"/>
      <c r="O210" s="694"/>
      <c r="P210" s="694"/>
      <c r="Q210" s="694"/>
      <c r="R210" s="694"/>
      <c r="S210" s="694"/>
      <c r="T210" s="694"/>
      <c r="U210" s="694"/>
      <c r="V210" s="694"/>
      <c r="W210" s="621"/>
      <c r="X210" s="701"/>
      <c r="Y210" s="621"/>
      <c r="Z210" s="623"/>
      <c r="AA210" s="699"/>
      <c r="AB210" s="661"/>
      <c r="AC210" s="661"/>
    </row>
    <row r="211" spans="1:29">
      <c r="AA211" s="661"/>
    </row>
    <row r="212" spans="1:29">
      <c r="AA212" s="661"/>
    </row>
    <row r="213" spans="1:29">
      <c r="AA213" s="661"/>
    </row>
    <row r="214" spans="1:29">
      <c r="AA214" s="661"/>
    </row>
    <row r="215" spans="1:29">
      <c r="AA215" s="661"/>
    </row>
    <row r="216" spans="1:29">
      <c r="AA216" s="661"/>
    </row>
    <row r="217" spans="1:29">
      <c r="AA217" s="661"/>
    </row>
    <row r="218" spans="1:29">
      <c r="AA218" s="661"/>
    </row>
    <row r="219" spans="1:29">
      <c r="AA219" s="661"/>
    </row>
    <row r="220" spans="1:29">
      <c r="AA220" s="661"/>
    </row>
    <row r="221" spans="1:29">
      <c r="AA221" s="661"/>
    </row>
    <row r="222" spans="1:29">
      <c r="AA222" s="661"/>
    </row>
    <row r="223" spans="1:29">
      <c r="AA223" s="661"/>
    </row>
    <row r="224" spans="1:29">
      <c r="AA224" s="661"/>
    </row>
    <row r="225" spans="27:27">
      <c r="AA225" s="661"/>
    </row>
    <row r="226" spans="27:27">
      <c r="AA226" s="661"/>
    </row>
    <row r="227" spans="27:27">
      <c r="AA227" s="661"/>
    </row>
    <row r="228" spans="27:27">
      <c r="AA228" s="661"/>
    </row>
    <row r="229" spans="27:27">
      <c r="AA229" s="661"/>
    </row>
    <row r="230" spans="27:27">
      <c r="AA230" s="661"/>
    </row>
    <row r="231" spans="27:27">
      <c r="AA231" s="661"/>
    </row>
    <row r="232" spans="27:27">
      <c r="AA232" s="661"/>
    </row>
    <row r="233" spans="27:27">
      <c r="AA233" s="661"/>
    </row>
    <row r="234" spans="27:27">
      <c r="AA234" s="661"/>
    </row>
    <row r="235" spans="27:27">
      <c r="AA235" s="661"/>
    </row>
    <row r="236" spans="27:27">
      <c r="AA236" s="661"/>
    </row>
    <row r="237" spans="27:27">
      <c r="AA237" s="661"/>
    </row>
    <row r="238" spans="27:27">
      <c r="AA238" s="661"/>
    </row>
    <row r="239" spans="27:27">
      <c r="AA239" s="661"/>
    </row>
    <row r="240" spans="27:27">
      <c r="AA240" s="661"/>
    </row>
    <row r="241" spans="27:27">
      <c r="AA241" s="661"/>
    </row>
    <row r="242" spans="27:27">
      <c r="AA242" s="661"/>
    </row>
    <row r="243" spans="27:27">
      <c r="AA243" s="661"/>
    </row>
    <row r="244" spans="27:27">
      <c r="AA244" s="661"/>
    </row>
    <row r="245" spans="27:27">
      <c r="AA245" s="661"/>
    </row>
    <row r="246" spans="27:27">
      <c r="AA246" s="661"/>
    </row>
    <row r="247" spans="27:27">
      <c r="AA247" s="661"/>
    </row>
    <row r="248" spans="27:27">
      <c r="AA248" s="661"/>
    </row>
    <row r="249" spans="27:27">
      <c r="AA249" s="661"/>
    </row>
    <row r="250" spans="27:27">
      <c r="AA250" s="661"/>
    </row>
    <row r="251" spans="27:27">
      <c r="AA251" s="661"/>
    </row>
    <row r="252" spans="27:27">
      <c r="AA252" s="661"/>
    </row>
    <row r="253" spans="27:27">
      <c r="AA253" s="661"/>
    </row>
    <row r="254" spans="27:27">
      <c r="AA254" s="661"/>
    </row>
    <row r="255" spans="27:27">
      <c r="AA255" s="661"/>
    </row>
    <row r="256" spans="27:27">
      <c r="AA256" s="661"/>
    </row>
    <row r="257" spans="27:27">
      <c r="AA257" s="661"/>
    </row>
    <row r="258" spans="27:27">
      <c r="AA258" s="661"/>
    </row>
    <row r="259" spans="27:27">
      <c r="AA259" s="661"/>
    </row>
    <row r="260" spans="27:27">
      <c r="AA260" s="661"/>
    </row>
    <row r="261" spans="27:27">
      <c r="AA261" s="661"/>
    </row>
    <row r="262" spans="27:27">
      <c r="AA262" s="661"/>
    </row>
    <row r="263" spans="27:27">
      <c r="AA263" s="661"/>
    </row>
    <row r="264" spans="27:27">
      <c r="AA264" s="661"/>
    </row>
    <row r="265" spans="27:27">
      <c r="AA265" s="661"/>
    </row>
    <row r="266" spans="27:27">
      <c r="AA266" s="661"/>
    </row>
    <row r="267" spans="27:27">
      <c r="AA267" s="661"/>
    </row>
    <row r="268" spans="27:27">
      <c r="AA268" s="661"/>
    </row>
    <row r="269" spans="27:27">
      <c r="AA269" s="661"/>
    </row>
    <row r="270" spans="27:27">
      <c r="AA270" s="661"/>
    </row>
    <row r="271" spans="27:27">
      <c r="AA271" s="661"/>
    </row>
    <row r="272" spans="27:27">
      <c r="AA272" s="661"/>
    </row>
    <row r="273" spans="27:27">
      <c r="AA273" s="661"/>
    </row>
    <row r="274" spans="27:27">
      <c r="AA274" s="661"/>
    </row>
    <row r="275" spans="27:27">
      <c r="AA275" s="661"/>
    </row>
    <row r="276" spans="27:27">
      <c r="AA276" s="661"/>
    </row>
    <row r="277" spans="27:27">
      <c r="AA277" s="661"/>
    </row>
    <row r="278" spans="27:27">
      <c r="AA278" s="661"/>
    </row>
    <row r="279" spans="27:27">
      <c r="AA279" s="661"/>
    </row>
    <row r="280" spans="27:27">
      <c r="AA280" s="661"/>
    </row>
    <row r="281" spans="27:27">
      <c r="AA281" s="661"/>
    </row>
    <row r="282" spans="27:27">
      <c r="AA282" s="661"/>
    </row>
    <row r="283" spans="27:27">
      <c r="AA283" s="661"/>
    </row>
    <row r="284" spans="27:27">
      <c r="AA284" s="661"/>
    </row>
    <row r="285" spans="27:27">
      <c r="AA285" s="661"/>
    </row>
    <row r="286" spans="27:27">
      <c r="AA286" s="661"/>
    </row>
    <row r="287" spans="27:27">
      <c r="AA287" s="661"/>
    </row>
    <row r="288" spans="27:27">
      <c r="AA288" s="661"/>
    </row>
    <row r="289" spans="27:27">
      <c r="AA289" s="661"/>
    </row>
    <row r="290" spans="27:27">
      <c r="AA290" s="661"/>
    </row>
    <row r="291" spans="27:27">
      <c r="AA291" s="661"/>
    </row>
    <row r="292" spans="27:27">
      <c r="AA292" s="661"/>
    </row>
    <row r="293" spans="27:27">
      <c r="AA293" s="661"/>
    </row>
    <row r="294" spans="27:27">
      <c r="AA294" s="661"/>
    </row>
    <row r="295" spans="27:27">
      <c r="AA295" s="661"/>
    </row>
    <row r="296" spans="27:27">
      <c r="AA296" s="661"/>
    </row>
    <row r="297" spans="27:27">
      <c r="AA297" s="661"/>
    </row>
    <row r="298" spans="27:27">
      <c r="AA298" s="661"/>
    </row>
    <row r="299" spans="27:27">
      <c r="AA299" s="661"/>
    </row>
    <row r="300" spans="27:27">
      <c r="AA300" s="661"/>
    </row>
    <row r="301" spans="27:27">
      <c r="AA301" s="661"/>
    </row>
    <row r="302" spans="27:27">
      <c r="AA302" s="661"/>
    </row>
    <row r="303" spans="27:27">
      <c r="AA303" s="661"/>
    </row>
    <row r="304" spans="27:27">
      <c r="AA304" s="661"/>
    </row>
    <row r="305" spans="27:27">
      <c r="AA305" s="661"/>
    </row>
    <row r="306" spans="27:27">
      <c r="AA306" s="661"/>
    </row>
    <row r="307" spans="27:27">
      <c r="AA307" s="661"/>
    </row>
    <row r="308" spans="27:27">
      <c r="AA308" s="661"/>
    </row>
    <row r="309" spans="27:27">
      <c r="AA309" s="661"/>
    </row>
    <row r="310" spans="27:27">
      <c r="AA310" s="661"/>
    </row>
    <row r="311" spans="27:27">
      <c r="AA311" s="661"/>
    </row>
    <row r="312" spans="27:27">
      <c r="AA312" s="661"/>
    </row>
    <row r="313" spans="27:27">
      <c r="AA313" s="661"/>
    </row>
    <row r="314" spans="27:27">
      <c r="AA314" s="661"/>
    </row>
    <row r="315" spans="27:27">
      <c r="AA315" s="661"/>
    </row>
    <row r="316" spans="27:27">
      <c r="AA316" s="661"/>
    </row>
    <row r="317" spans="27:27">
      <c r="AA317" s="661"/>
    </row>
    <row r="318" spans="27:27">
      <c r="AA318" s="661"/>
    </row>
    <row r="319" spans="27:27">
      <c r="AA319" s="661"/>
    </row>
    <row r="320" spans="27:27">
      <c r="AA320" s="661"/>
    </row>
    <row r="321" spans="27:27">
      <c r="AA321" s="661"/>
    </row>
    <row r="322" spans="27:27">
      <c r="AA322" s="661"/>
    </row>
    <row r="323" spans="27:27">
      <c r="AA323" s="661"/>
    </row>
    <row r="324" spans="27:27">
      <c r="AA324" s="661"/>
    </row>
    <row r="325" spans="27:27">
      <c r="AA325" s="661"/>
    </row>
    <row r="326" spans="27:27">
      <c r="AA326" s="661"/>
    </row>
    <row r="327" spans="27:27">
      <c r="AA327" s="661"/>
    </row>
    <row r="328" spans="27:27">
      <c r="AA328" s="661"/>
    </row>
    <row r="329" spans="27:27">
      <c r="AA329" s="661"/>
    </row>
    <row r="330" spans="27:27">
      <c r="AA330" s="661"/>
    </row>
    <row r="331" spans="27:27">
      <c r="AA331" s="661"/>
    </row>
    <row r="332" spans="27:27">
      <c r="AA332" s="661"/>
    </row>
    <row r="333" spans="27:27">
      <c r="AA333" s="661"/>
    </row>
    <row r="334" spans="27:27">
      <c r="AA334" s="661"/>
    </row>
    <row r="335" spans="27:27">
      <c r="AA335" s="661"/>
    </row>
    <row r="336" spans="27:27">
      <c r="AA336" s="661"/>
    </row>
    <row r="337" spans="27:27">
      <c r="AA337" s="661"/>
    </row>
    <row r="338" spans="27:27">
      <c r="AA338" s="661"/>
    </row>
    <row r="339" spans="27:27">
      <c r="AA339" s="661"/>
    </row>
    <row r="340" spans="27:27">
      <c r="AA340" s="661"/>
    </row>
    <row r="341" spans="27:27">
      <c r="AA341" s="661"/>
    </row>
    <row r="342" spans="27:27">
      <c r="AA342" s="661"/>
    </row>
    <row r="343" spans="27:27">
      <c r="AA343" s="661"/>
    </row>
    <row r="344" spans="27:27">
      <c r="AA344" s="661"/>
    </row>
    <row r="345" spans="27:27">
      <c r="AA345" s="661"/>
    </row>
    <row r="346" spans="27:27">
      <c r="AA346" s="661"/>
    </row>
    <row r="347" spans="27:27">
      <c r="AA347" s="661"/>
    </row>
    <row r="348" spans="27:27">
      <c r="AA348" s="661"/>
    </row>
    <row r="349" spans="27:27">
      <c r="AA349" s="661"/>
    </row>
    <row r="350" spans="27:27">
      <c r="AA350" s="661"/>
    </row>
    <row r="351" spans="27:27">
      <c r="AA351" s="661"/>
    </row>
    <row r="352" spans="27:27">
      <c r="AA352" s="661"/>
    </row>
    <row r="353" spans="27:27">
      <c r="AA353" s="661"/>
    </row>
    <row r="354" spans="27:27">
      <c r="AA354" s="661"/>
    </row>
    <row r="355" spans="27:27">
      <c r="AA355" s="661"/>
    </row>
    <row r="356" spans="27:27">
      <c r="AA356" s="661"/>
    </row>
    <row r="357" spans="27:27">
      <c r="AA357" s="661"/>
    </row>
    <row r="358" spans="27:27">
      <c r="AA358" s="661"/>
    </row>
    <row r="359" spans="27:27">
      <c r="AA359" s="661"/>
    </row>
    <row r="360" spans="27:27">
      <c r="AA360" s="661"/>
    </row>
    <row r="361" spans="27:27">
      <c r="AA361" s="661"/>
    </row>
    <row r="362" spans="27:27">
      <c r="AA362" s="661"/>
    </row>
    <row r="363" spans="27:27">
      <c r="AA363" s="661"/>
    </row>
    <row r="364" spans="27:27">
      <c r="AA364" s="661"/>
    </row>
    <row r="365" spans="27:27">
      <c r="AA365" s="661"/>
    </row>
    <row r="366" spans="27:27">
      <c r="AA366" s="661"/>
    </row>
    <row r="367" spans="27:27">
      <c r="AA367" s="661"/>
    </row>
    <row r="368" spans="27:27">
      <c r="AA368" s="661"/>
    </row>
    <row r="369" spans="27:27">
      <c r="AA369" s="661"/>
    </row>
    <row r="370" spans="27:27">
      <c r="AA370" s="661"/>
    </row>
    <row r="371" spans="27:27">
      <c r="AA371" s="661"/>
    </row>
    <row r="372" spans="27:27">
      <c r="AA372" s="661"/>
    </row>
    <row r="373" spans="27:27">
      <c r="AA373" s="661"/>
    </row>
    <row r="374" spans="27:27">
      <c r="AA374" s="661"/>
    </row>
    <row r="375" spans="27:27">
      <c r="AA375" s="661"/>
    </row>
    <row r="376" spans="27:27">
      <c r="AA376" s="661"/>
    </row>
    <row r="377" spans="27:27">
      <c r="AA377" s="661"/>
    </row>
    <row r="378" spans="27:27">
      <c r="AA378" s="661"/>
    </row>
    <row r="379" spans="27:27">
      <c r="AA379" s="661"/>
    </row>
    <row r="380" spans="27:27">
      <c r="AA380" s="661"/>
    </row>
    <row r="381" spans="27:27">
      <c r="AA381" s="661"/>
    </row>
    <row r="382" spans="27:27">
      <c r="AA382" s="661"/>
    </row>
    <row r="383" spans="27:27">
      <c r="AA383" s="661"/>
    </row>
    <row r="384" spans="27:27">
      <c r="AA384" s="661"/>
    </row>
    <row r="385" spans="27:27">
      <c r="AA385" s="661"/>
    </row>
    <row r="386" spans="27:27">
      <c r="AA386" s="661"/>
    </row>
    <row r="387" spans="27:27">
      <c r="AA387" s="661"/>
    </row>
    <row r="388" spans="27:27">
      <c r="AA388" s="661"/>
    </row>
    <row r="389" spans="27:27">
      <c r="AA389" s="661"/>
    </row>
    <row r="390" spans="27:27">
      <c r="AA390" s="661"/>
    </row>
    <row r="391" spans="27:27">
      <c r="AA391" s="661"/>
    </row>
    <row r="392" spans="27:27">
      <c r="AA392" s="661"/>
    </row>
    <row r="393" spans="27:27">
      <c r="AA393" s="661"/>
    </row>
    <row r="394" spans="27:27">
      <c r="AA394" s="661"/>
    </row>
    <row r="395" spans="27:27">
      <c r="AA395" s="661"/>
    </row>
    <row r="396" spans="27:27">
      <c r="AA396" s="661"/>
    </row>
    <row r="397" spans="27:27">
      <c r="AA397" s="661"/>
    </row>
    <row r="398" spans="27:27">
      <c r="AA398" s="661"/>
    </row>
    <row r="399" spans="27:27">
      <c r="AA399" s="661"/>
    </row>
    <row r="400" spans="27:27">
      <c r="AA400" s="661"/>
    </row>
    <row r="401" spans="27:27">
      <c r="AA401" s="661"/>
    </row>
    <row r="402" spans="27:27">
      <c r="AA402" s="661"/>
    </row>
    <row r="403" spans="27:27">
      <c r="AA403" s="661"/>
    </row>
    <row r="404" spans="27:27">
      <c r="AA404" s="661"/>
    </row>
    <row r="405" spans="27:27">
      <c r="AA405" s="661"/>
    </row>
    <row r="406" spans="27:27">
      <c r="AA406" s="661"/>
    </row>
    <row r="407" spans="27:27">
      <c r="AA407" s="661"/>
    </row>
    <row r="408" spans="27:27">
      <c r="AA408" s="661"/>
    </row>
    <row r="409" spans="27:27">
      <c r="AA409" s="661"/>
    </row>
    <row r="410" spans="27:27">
      <c r="AA410" s="661"/>
    </row>
    <row r="411" spans="27:27">
      <c r="AA411" s="661"/>
    </row>
    <row r="412" spans="27:27">
      <c r="AA412" s="661"/>
    </row>
    <row r="413" spans="27:27">
      <c r="AA413" s="661"/>
    </row>
    <row r="414" spans="27:27">
      <c r="AA414" s="661"/>
    </row>
    <row r="415" spans="27:27">
      <c r="AA415" s="661"/>
    </row>
    <row r="416" spans="27:27">
      <c r="AA416" s="661"/>
    </row>
    <row r="417" spans="27:27">
      <c r="AA417" s="661"/>
    </row>
    <row r="418" spans="27:27">
      <c r="AA418" s="661"/>
    </row>
    <row r="419" spans="27:27">
      <c r="AA419" s="661"/>
    </row>
    <row r="420" spans="27:27">
      <c r="AA420" s="661"/>
    </row>
    <row r="421" spans="27:27">
      <c r="AA421" s="661"/>
    </row>
    <row r="422" spans="27:27">
      <c r="AA422" s="661"/>
    </row>
    <row r="423" spans="27:27">
      <c r="AA423" s="661"/>
    </row>
    <row r="424" spans="27:27">
      <c r="AA424" s="661"/>
    </row>
    <row r="425" spans="27:27">
      <c r="AA425" s="661"/>
    </row>
    <row r="426" spans="27:27">
      <c r="AA426" s="661"/>
    </row>
    <row r="427" spans="27:27">
      <c r="AA427" s="661"/>
    </row>
    <row r="428" spans="27:27">
      <c r="AA428" s="661"/>
    </row>
    <row r="429" spans="27:27">
      <c r="AA429" s="661"/>
    </row>
    <row r="430" spans="27:27">
      <c r="AA430" s="661"/>
    </row>
    <row r="431" spans="27:27">
      <c r="AA431" s="661"/>
    </row>
    <row r="432" spans="27:27">
      <c r="AA432" s="661"/>
    </row>
    <row r="433" spans="27:27">
      <c r="AA433" s="661"/>
    </row>
    <row r="434" spans="27:27">
      <c r="AA434" s="661"/>
    </row>
    <row r="435" spans="27:27">
      <c r="AA435" s="661"/>
    </row>
    <row r="436" spans="27:27">
      <c r="AA436" s="661"/>
    </row>
    <row r="437" spans="27:27">
      <c r="AA437" s="661"/>
    </row>
    <row r="438" spans="27:27">
      <c r="AA438" s="661"/>
    </row>
    <row r="439" spans="27:27">
      <c r="AA439" s="661"/>
    </row>
    <row r="440" spans="27:27">
      <c r="AA440" s="661"/>
    </row>
    <row r="441" spans="27:27">
      <c r="AA441" s="661"/>
    </row>
    <row r="442" spans="27:27">
      <c r="AA442" s="661"/>
    </row>
    <row r="443" spans="27:27">
      <c r="AA443" s="661"/>
    </row>
    <row r="444" spans="27:27">
      <c r="AA444" s="661"/>
    </row>
    <row r="445" spans="27:27">
      <c r="AA445" s="661"/>
    </row>
    <row r="446" spans="27:27">
      <c r="AA446" s="661"/>
    </row>
    <row r="447" spans="27:27">
      <c r="AA447" s="661"/>
    </row>
    <row r="448" spans="27:27">
      <c r="AA448" s="661"/>
    </row>
    <row r="449" spans="27:27">
      <c r="AA449" s="661"/>
    </row>
    <row r="450" spans="27:27">
      <c r="AA450" s="661"/>
    </row>
    <row r="451" spans="27:27">
      <c r="AA451" s="661"/>
    </row>
    <row r="452" spans="27:27">
      <c r="AA452" s="661"/>
    </row>
    <row r="453" spans="27:27">
      <c r="AA453" s="661"/>
    </row>
    <row r="454" spans="27:27">
      <c r="AA454" s="661"/>
    </row>
    <row r="455" spans="27:27">
      <c r="AA455" s="661"/>
    </row>
    <row r="456" spans="27:27">
      <c r="AA456" s="661"/>
    </row>
    <row r="457" spans="27:27">
      <c r="AA457" s="661"/>
    </row>
    <row r="458" spans="27:27">
      <c r="AA458" s="661"/>
    </row>
    <row r="459" spans="27:27">
      <c r="AA459" s="661"/>
    </row>
    <row r="460" spans="27:27">
      <c r="AA460" s="661"/>
    </row>
    <row r="461" spans="27:27">
      <c r="AA461" s="661"/>
    </row>
    <row r="462" spans="27:27">
      <c r="AA462" s="661"/>
    </row>
    <row r="463" spans="27:27">
      <c r="AA463" s="661"/>
    </row>
    <row r="464" spans="27:27">
      <c r="AA464" s="661"/>
    </row>
    <row r="465" spans="27:27">
      <c r="AA465" s="661"/>
    </row>
    <row r="466" spans="27:27">
      <c r="AA466" s="661"/>
    </row>
    <row r="467" spans="27:27">
      <c r="AA467" s="661"/>
    </row>
    <row r="468" spans="27:27">
      <c r="AA468" s="661"/>
    </row>
    <row r="469" spans="27:27">
      <c r="AA469" s="661"/>
    </row>
    <row r="470" spans="27:27">
      <c r="AA470" s="661"/>
    </row>
    <row r="471" spans="27:27">
      <c r="AA471" s="661"/>
    </row>
    <row r="472" spans="27:27">
      <c r="AA472" s="661"/>
    </row>
    <row r="473" spans="27:27">
      <c r="AA473" s="661"/>
    </row>
    <row r="474" spans="27:27">
      <c r="AA474" s="661"/>
    </row>
    <row r="475" spans="27:27">
      <c r="AA475" s="661"/>
    </row>
    <row r="476" spans="27:27">
      <c r="AA476" s="661"/>
    </row>
    <row r="477" spans="27:27">
      <c r="AA477" s="661"/>
    </row>
    <row r="478" spans="27:27">
      <c r="AA478" s="661"/>
    </row>
    <row r="479" spans="27:27">
      <c r="AA479" s="661"/>
    </row>
    <row r="480" spans="27:27">
      <c r="AA480" s="661"/>
    </row>
    <row r="481" spans="27:27">
      <c r="AA481" s="661"/>
    </row>
    <row r="482" spans="27:27">
      <c r="AA482" s="661"/>
    </row>
    <row r="483" spans="27:27">
      <c r="AA483" s="661"/>
    </row>
    <row r="484" spans="27:27">
      <c r="AA484" s="661"/>
    </row>
    <row r="485" spans="27:27">
      <c r="AA485" s="661"/>
    </row>
    <row r="486" spans="27:27">
      <c r="AA486" s="661"/>
    </row>
    <row r="487" spans="27:27">
      <c r="AA487" s="661"/>
    </row>
    <row r="488" spans="27:27">
      <c r="AA488" s="661"/>
    </row>
    <row r="489" spans="27:27">
      <c r="AA489" s="661"/>
    </row>
    <row r="490" spans="27:27">
      <c r="AA490" s="661"/>
    </row>
    <row r="491" spans="27:27">
      <c r="AA491" s="661"/>
    </row>
    <row r="492" spans="27:27">
      <c r="AA492" s="661"/>
    </row>
    <row r="493" spans="27:27">
      <c r="AA493" s="661"/>
    </row>
    <row r="494" spans="27:27">
      <c r="AA494" s="661"/>
    </row>
    <row r="495" spans="27:27">
      <c r="AA495" s="661"/>
    </row>
    <row r="496" spans="27:27">
      <c r="AA496" s="661"/>
    </row>
    <row r="497" spans="27:27">
      <c r="AA497" s="661"/>
    </row>
    <row r="498" spans="27:27">
      <c r="AA498" s="661"/>
    </row>
    <row r="499" spans="27:27">
      <c r="AA499" s="661"/>
    </row>
    <row r="500" spans="27:27">
      <c r="AA500" s="661"/>
    </row>
    <row r="501" spans="27:27">
      <c r="AA501" s="661"/>
    </row>
    <row r="502" spans="27:27">
      <c r="AA502" s="661"/>
    </row>
    <row r="503" spans="27:27">
      <c r="AA503" s="661"/>
    </row>
    <row r="504" spans="27:27">
      <c r="AA504" s="661"/>
    </row>
    <row r="505" spans="27:27">
      <c r="AA505" s="661"/>
    </row>
    <row r="506" spans="27:27">
      <c r="AA506" s="661"/>
    </row>
    <row r="507" spans="27:27">
      <c r="AA507" s="661"/>
    </row>
    <row r="508" spans="27:27">
      <c r="AA508" s="661"/>
    </row>
    <row r="509" spans="27:27">
      <c r="AA509" s="661"/>
    </row>
    <row r="510" spans="27:27">
      <c r="AA510" s="661"/>
    </row>
    <row r="511" spans="27:27">
      <c r="AA511" s="661"/>
    </row>
    <row r="512" spans="27:27">
      <c r="AA512" s="661"/>
    </row>
    <row r="513" spans="27:27">
      <c r="AA513" s="661"/>
    </row>
    <row r="514" spans="27:27">
      <c r="AA514" s="661"/>
    </row>
    <row r="515" spans="27:27">
      <c r="AA515" s="661"/>
    </row>
    <row r="516" spans="27:27">
      <c r="AA516" s="661"/>
    </row>
    <row r="517" spans="27:27">
      <c r="AA517" s="661"/>
    </row>
    <row r="518" spans="27:27">
      <c r="AA518" s="661"/>
    </row>
    <row r="519" spans="27:27">
      <c r="AA519" s="661"/>
    </row>
    <row r="520" spans="27:27">
      <c r="AA520" s="661"/>
    </row>
    <row r="521" spans="27:27">
      <c r="AA521" s="661"/>
    </row>
    <row r="522" spans="27:27">
      <c r="AA522" s="661"/>
    </row>
    <row r="523" spans="27:27">
      <c r="AA523" s="661"/>
    </row>
    <row r="524" spans="27:27">
      <c r="AA524" s="661"/>
    </row>
    <row r="525" spans="27:27">
      <c r="AA525" s="661"/>
    </row>
    <row r="526" spans="27:27">
      <c r="AA526" s="661"/>
    </row>
    <row r="527" spans="27:27">
      <c r="AA527" s="661"/>
    </row>
    <row r="528" spans="27:27">
      <c r="AA528" s="661"/>
    </row>
    <row r="529" spans="27:27">
      <c r="AA529" s="661"/>
    </row>
    <row r="530" spans="27:27">
      <c r="AA530" s="661"/>
    </row>
    <row r="531" spans="27:27">
      <c r="AA531" s="661"/>
    </row>
    <row r="532" spans="27:27">
      <c r="AA532" s="661"/>
    </row>
    <row r="533" spans="27:27">
      <c r="AA533" s="661"/>
    </row>
    <row r="534" spans="27:27">
      <c r="AA534" s="661"/>
    </row>
    <row r="535" spans="27:27">
      <c r="AA535" s="661"/>
    </row>
    <row r="536" spans="27:27">
      <c r="AA536" s="661"/>
    </row>
    <row r="537" spans="27:27">
      <c r="AA537" s="661"/>
    </row>
    <row r="538" spans="27:27">
      <c r="AA538" s="661"/>
    </row>
    <row r="539" spans="27:27">
      <c r="AA539" s="661"/>
    </row>
    <row r="540" spans="27:27">
      <c r="AA540" s="661"/>
    </row>
    <row r="541" spans="27:27">
      <c r="AA541" s="661"/>
    </row>
    <row r="542" spans="27:27">
      <c r="AA542" s="661"/>
    </row>
    <row r="543" spans="27:27">
      <c r="AA543" s="661"/>
    </row>
    <row r="544" spans="27:27">
      <c r="AA544" s="661"/>
    </row>
    <row r="545" spans="27:27">
      <c r="AA545" s="661"/>
    </row>
    <row r="546" spans="27:27">
      <c r="AA546" s="661"/>
    </row>
    <row r="547" spans="27:27">
      <c r="AA547" s="661"/>
    </row>
    <row r="548" spans="27:27">
      <c r="AA548" s="661"/>
    </row>
    <row r="549" spans="27:27">
      <c r="AA549" s="661"/>
    </row>
    <row r="550" spans="27:27">
      <c r="AA550" s="661"/>
    </row>
    <row r="551" spans="27:27">
      <c r="AA551" s="661"/>
    </row>
    <row r="552" spans="27:27">
      <c r="AA552" s="661"/>
    </row>
    <row r="553" spans="27:27">
      <c r="AA553" s="661"/>
    </row>
    <row r="554" spans="27:27">
      <c r="AA554" s="661"/>
    </row>
    <row r="555" spans="27:27">
      <c r="AA555" s="661"/>
    </row>
    <row r="556" spans="27:27">
      <c r="AA556" s="661"/>
    </row>
    <row r="557" spans="27:27">
      <c r="AA557" s="661"/>
    </row>
    <row r="558" spans="27:27">
      <c r="AA558" s="661"/>
    </row>
    <row r="559" spans="27:27">
      <c r="AA559" s="661"/>
    </row>
    <row r="560" spans="27:27">
      <c r="AA560" s="661"/>
    </row>
    <row r="561" spans="27:27">
      <c r="AA561" s="661"/>
    </row>
    <row r="562" spans="27:27">
      <c r="AA562" s="661"/>
    </row>
    <row r="563" spans="27:27">
      <c r="AA563" s="661"/>
    </row>
    <row r="564" spans="27:27">
      <c r="AA564" s="661"/>
    </row>
    <row r="565" spans="27:27">
      <c r="AA565" s="661"/>
    </row>
    <row r="566" spans="27:27">
      <c r="AA566" s="661"/>
    </row>
    <row r="567" spans="27:27">
      <c r="AA567" s="661"/>
    </row>
    <row r="568" spans="27:27">
      <c r="AA568" s="661"/>
    </row>
    <row r="569" spans="27:27">
      <c r="AA569" s="661"/>
    </row>
    <row r="570" spans="27:27">
      <c r="AA570" s="661"/>
    </row>
    <row r="571" spans="27:27">
      <c r="AA571" s="661"/>
    </row>
    <row r="572" spans="27:27">
      <c r="AA572" s="661"/>
    </row>
    <row r="573" spans="27:27">
      <c r="AA573" s="661"/>
    </row>
    <row r="574" spans="27:27">
      <c r="AA574" s="661"/>
    </row>
    <row r="575" spans="27:27">
      <c r="AA575" s="661"/>
    </row>
    <row r="576" spans="27:27">
      <c r="AA576" s="661"/>
    </row>
    <row r="577" spans="27:27">
      <c r="AA577" s="661"/>
    </row>
    <row r="578" spans="27:27">
      <c r="AA578" s="661"/>
    </row>
    <row r="579" spans="27:27">
      <c r="AA579" s="661"/>
    </row>
    <row r="580" spans="27:27">
      <c r="AA580" s="661"/>
    </row>
    <row r="581" spans="27:27">
      <c r="AA581" s="661"/>
    </row>
    <row r="582" spans="27:27">
      <c r="AA582" s="661"/>
    </row>
    <row r="583" spans="27:27">
      <c r="AA583" s="661"/>
    </row>
    <row r="584" spans="27:27">
      <c r="AA584" s="661"/>
    </row>
    <row r="585" spans="27:27">
      <c r="AA585" s="661"/>
    </row>
    <row r="586" spans="27:27">
      <c r="AA586" s="661"/>
    </row>
    <row r="587" spans="27:27">
      <c r="AA587" s="661"/>
    </row>
    <row r="588" spans="27:27">
      <c r="AA588" s="661"/>
    </row>
    <row r="589" spans="27:27">
      <c r="AA589" s="661"/>
    </row>
    <row r="590" spans="27:27">
      <c r="AA590" s="661"/>
    </row>
    <row r="591" spans="27:27">
      <c r="AA591" s="661"/>
    </row>
    <row r="592" spans="27:27">
      <c r="AA592" s="661"/>
    </row>
    <row r="593" spans="27:27">
      <c r="AA593" s="661"/>
    </row>
    <row r="594" spans="27:27">
      <c r="AA594" s="661"/>
    </row>
    <row r="595" spans="27:27">
      <c r="AA595" s="661"/>
    </row>
    <row r="596" spans="27:27">
      <c r="AA596" s="661"/>
    </row>
    <row r="597" spans="27:27">
      <c r="AA597" s="661"/>
    </row>
    <row r="598" spans="27:27">
      <c r="AA598" s="661"/>
    </row>
    <row r="599" spans="27:27">
      <c r="AA599" s="661"/>
    </row>
    <row r="600" spans="27:27">
      <c r="AA600" s="661"/>
    </row>
    <row r="601" spans="27:27">
      <c r="AA601" s="661"/>
    </row>
    <row r="602" spans="27:27">
      <c r="AA602" s="661"/>
    </row>
    <row r="603" spans="27:27">
      <c r="AA603" s="661"/>
    </row>
    <row r="604" spans="27:27">
      <c r="AA604" s="661"/>
    </row>
    <row r="605" spans="27:27">
      <c r="AA605" s="661"/>
    </row>
    <row r="606" spans="27:27">
      <c r="AA606" s="661"/>
    </row>
    <row r="607" spans="27:27">
      <c r="AA607" s="661"/>
    </row>
    <row r="608" spans="27:27">
      <c r="AA608" s="661"/>
    </row>
    <row r="609" spans="27:27">
      <c r="AA609" s="661"/>
    </row>
    <row r="610" spans="27:27">
      <c r="AA610" s="661"/>
    </row>
    <row r="611" spans="27:27">
      <c r="AA611" s="661"/>
    </row>
    <row r="612" spans="27:27">
      <c r="AA612" s="661"/>
    </row>
    <row r="613" spans="27:27">
      <c r="AA613" s="661"/>
    </row>
    <row r="614" spans="27:27">
      <c r="AA614" s="661"/>
    </row>
    <row r="615" spans="27:27">
      <c r="AA615" s="661"/>
    </row>
    <row r="616" spans="27:27">
      <c r="AA616" s="661"/>
    </row>
    <row r="617" spans="27:27">
      <c r="AA617" s="661"/>
    </row>
    <row r="618" spans="27:27">
      <c r="AA618" s="661"/>
    </row>
    <row r="619" spans="27:27">
      <c r="AA619" s="661"/>
    </row>
    <row r="620" spans="27:27">
      <c r="AA620" s="661"/>
    </row>
    <row r="621" spans="27:27">
      <c r="AA621" s="661"/>
    </row>
    <row r="622" spans="27:27">
      <c r="AA622" s="661"/>
    </row>
    <row r="623" spans="27:27">
      <c r="AA623" s="661"/>
    </row>
    <row r="624" spans="27:27">
      <c r="AA624" s="661"/>
    </row>
    <row r="625" spans="27:27">
      <c r="AA625" s="661"/>
    </row>
    <row r="626" spans="27:27">
      <c r="AA626" s="661"/>
    </row>
    <row r="627" spans="27:27">
      <c r="AA627" s="661"/>
    </row>
    <row r="628" spans="27:27">
      <c r="AA628" s="661"/>
    </row>
    <row r="629" spans="27:27">
      <c r="AA629" s="661"/>
    </row>
    <row r="630" spans="27:27">
      <c r="AA630" s="661"/>
    </row>
    <row r="631" spans="27:27">
      <c r="AA631" s="661"/>
    </row>
    <row r="632" spans="27:27">
      <c r="AA632" s="661"/>
    </row>
    <row r="633" spans="27:27">
      <c r="AA633" s="661"/>
    </row>
    <row r="634" spans="27:27">
      <c r="AA634" s="661"/>
    </row>
    <row r="635" spans="27:27">
      <c r="AA635" s="661"/>
    </row>
    <row r="636" spans="27:27">
      <c r="AA636" s="661"/>
    </row>
    <row r="637" spans="27:27">
      <c r="AA637" s="661"/>
    </row>
    <row r="638" spans="27:27">
      <c r="AA638" s="661"/>
    </row>
    <row r="639" spans="27:27">
      <c r="AA639" s="661"/>
    </row>
    <row r="640" spans="27:27">
      <c r="AA640" s="661"/>
    </row>
    <row r="641" spans="27:27">
      <c r="AA641" s="661"/>
    </row>
    <row r="642" spans="27:27">
      <c r="AA642" s="661"/>
    </row>
    <row r="643" spans="27:27">
      <c r="AA643" s="661"/>
    </row>
    <row r="644" spans="27:27">
      <c r="AA644" s="661"/>
    </row>
    <row r="645" spans="27:27">
      <c r="AA645" s="661"/>
    </row>
    <row r="646" spans="27:27">
      <c r="AA646" s="661"/>
    </row>
    <row r="647" spans="27:27">
      <c r="AA647" s="661"/>
    </row>
    <row r="648" spans="27:27">
      <c r="AA648" s="661"/>
    </row>
    <row r="649" spans="27:27">
      <c r="AA649" s="661"/>
    </row>
    <row r="650" spans="27:27">
      <c r="AA650" s="661"/>
    </row>
    <row r="651" spans="27:27">
      <c r="AA651" s="661"/>
    </row>
    <row r="652" spans="27:27">
      <c r="AA652" s="661"/>
    </row>
    <row r="653" spans="27:27">
      <c r="AA653" s="661"/>
    </row>
    <row r="654" spans="27:27">
      <c r="AA654" s="661"/>
    </row>
    <row r="655" spans="27:27">
      <c r="AA655" s="661"/>
    </row>
    <row r="656" spans="27:27">
      <c r="AA656" s="661"/>
    </row>
    <row r="657" spans="27:27">
      <c r="AA657" s="661"/>
    </row>
    <row r="658" spans="27:27">
      <c r="AA658" s="661"/>
    </row>
    <row r="659" spans="27:27">
      <c r="AA659" s="661"/>
    </row>
    <row r="660" spans="27:27">
      <c r="AA660" s="661"/>
    </row>
    <row r="661" spans="27:27">
      <c r="AA661" s="661"/>
    </row>
    <row r="662" spans="27:27">
      <c r="AA662" s="661"/>
    </row>
    <row r="663" spans="27:27">
      <c r="AA663" s="661"/>
    </row>
    <row r="664" spans="27:27">
      <c r="AA664" s="661"/>
    </row>
    <row r="665" spans="27:27">
      <c r="AA665" s="661"/>
    </row>
    <row r="666" spans="27:27">
      <c r="AA666" s="661"/>
    </row>
    <row r="667" spans="27:27">
      <c r="AA667" s="661"/>
    </row>
    <row r="668" spans="27:27">
      <c r="AA668" s="661"/>
    </row>
    <row r="669" spans="27:27">
      <c r="AA669" s="661"/>
    </row>
    <row r="670" spans="27:27">
      <c r="AA670" s="661"/>
    </row>
    <row r="671" spans="27:27">
      <c r="AA671" s="661"/>
    </row>
    <row r="672" spans="27:27">
      <c r="AA672" s="661"/>
    </row>
    <row r="673" spans="27:27">
      <c r="AA673" s="661"/>
    </row>
    <row r="674" spans="27:27">
      <c r="AA674" s="661"/>
    </row>
    <row r="675" spans="27:27">
      <c r="AA675" s="661"/>
    </row>
    <row r="676" spans="27:27">
      <c r="AA676" s="661"/>
    </row>
    <row r="677" spans="27:27">
      <c r="AA677" s="661"/>
    </row>
    <row r="678" spans="27:27">
      <c r="AA678" s="661"/>
    </row>
    <row r="679" spans="27:27">
      <c r="AA679" s="661"/>
    </row>
    <row r="680" spans="27:27">
      <c r="AA680" s="661"/>
    </row>
    <row r="681" spans="27:27">
      <c r="AA681" s="661"/>
    </row>
    <row r="682" spans="27:27">
      <c r="AA682" s="661"/>
    </row>
    <row r="683" spans="27:27">
      <c r="AA683" s="661"/>
    </row>
    <row r="684" spans="27:27">
      <c r="AA684" s="661"/>
    </row>
    <row r="685" spans="27:27">
      <c r="AA685" s="661"/>
    </row>
    <row r="686" spans="27:27">
      <c r="AA686" s="661"/>
    </row>
    <row r="687" spans="27:27">
      <c r="AA687" s="661"/>
    </row>
    <row r="688" spans="27:27">
      <c r="AA688" s="661"/>
    </row>
    <row r="689" spans="27:27">
      <c r="AA689" s="661"/>
    </row>
    <row r="690" spans="27:27">
      <c r="AA690" s="661"/>
    </row>
    <row r="691" spans="27:27">
      <c r="AA691" s="661"/>
    </row>
    <row r="692" spans="27:27">
      <c r="AA692" s="661"/>
    </row>
    <row r="693" spans="27:27">
      <c r="AA693" s="661"/>
    </row>
    <row r="694" spans="27:27">
      <c r="AA694" s="661"/>
    </row>
    <row r="695" spans="27:27">
      <c r="AA695" s="661"/>
    </row>
    <row r="696" spans="27:27">
      <c r="AA696" s="661"/>
    </row>
    <row r="697" spans="27:27">
      <c r="AA697" s="661"/>
    </row>
    <row r="698" spans="27:27">
      <c r="AA698" s="661"/>
    </row>
    <row r="699" spans="27:27">
      <c r="AA699" s="661"/>
    </row>
    <row r="700" spans="27:27">
      <c r="AA700" s="661"/>
    </row>
    <row r="701" spans="27:27">
      <c r="AA701" s="661"/>
    </row>
    <row r="702" spans="27:27">
      <c r="AA702" s="661"/>
    </row>
    <row r="703" spans="27:27">
      <c r="AA703" s="661"/>
    </row>
    <row r="704" spans="27:27">
      <c r="AA704" s="661"/>
    </row>
    <row r="705" spans="27:27">
      <c r="AA705" s="661"/>
    </row>
    <row r="706" spans="27:27">
      <c r="AA706" s="661"/>
    </row>
    <row r="707" spans="27:27">
      <c r="AA707" s="661"/>
    </row>
    <row r="708" spans="27:27">
      <c r="AA708" s="661"/>
    </row>
    <row r="709" spans="27:27">
      <c r="AA709" s="661"/>
    </row>
    <row r="710" spans="27:27">
      <c r="AA710" s="661"/>
    </row>
    <row r="711" spans="27:27">
      <c r="AA711" s="661"/>
    </row>
    <row r="712" spans="27:27">
      <c r="AA712" s="661"/>
    </row>
    <row r="713" spans="27:27">
      <c r="AA713" s="661"/>
    </row>
    <row r="714" spans="27:27">
      <c r="AA714" s="661"/>
    </row>
    <row r="715" spans="27:27">
      <c r="AA715" s="661"/>
    </row>
    <row r="716" spans="27:27">
      <c r="AA716" s="661"/>
    </row>
    <row r="717" spans="27:27">
      <c r="AA717" s="661"/>
    </row>
    <row r="718" spans="27:27">
      <c r="AA718" s="661"/>
    </row>
    <row r="719" spans="27:27">
      <c r="AA719" s="661"/>
    </row>
    <row r="720" spans="27:27">
      <c r="AA720" s="661"/>
    </row>
    <row r="721" spans="27:27">
      <c r="AA721" s="661"/>
    </row>
    <row r="722" spans="27:27">
      <c r="AA722" s="661"/>
    </row>
    <row r="723" spans="27:27">
      <c r="AA723" s="661"/>
    </row>
    <row r="724" spans="27:27">
      <c r="AA724" s="661"/>
    </row>
    <row r="725" spans="27:27">
      <c r="AA725" s="661"/>
    </row>
    <row r="726" spans="27:27">
      <c r="AA726" s="661"/>
    </row>
    <row r="727" spans="27:27">
      <c r="AA727" s="661"/>
    </row>
    <row r="728" spans="27:27">
      <c r="AA728" s="661"/>
    </row>
    <row r="729" spans="27:27">
      <c r="AA729" s="661"/>
    </row>
    <row r="730" spans="27:27">
      <c r="AA730" s="661"/>
    </row>
    <row r="731" spans="27:27">
      <c r="AA731" s="661"/>
    </row>
    <row r="732" spans="27:27">
      <c r="AA732" s="661"/>
    </row>
    <row r="733" spans="27:27">
      <c r="AA733" s="661"/>
    </row>
    <row r="734" spans="27:27">
      <c r="AA734" s="661"/>
    </row>
    <row r="735" spans="27:27">
      <c r="AA735" s="661"/>
    </row>
    <row r="736" spans="27:27">
      <c r="AA736" s="661"/>
    </row>
    <row r="737" spans="27:27">
      <c r="AA737" s="661"/>
    </row>
    <row r="738" spans="27:27">
      <c r="AA738" s="661"/>
    </row>
    <row r="739" spans="27:27">
      <c r="AA739" s="661"/>
    </row>
    <row r="740" spans="27:27">
      <c r="AA740" s="661"/>
    </row>
    <row r="741" spans="27:27">
      <c r="AA741" s="661"/>
    </row>
    <row r="742" spans="27:27">
      <c r="AA742" s="661"/>
    </row>
    <row r="743" spans="27:27">
      <c r="AA743" s="661"/>
    </row>
    <row r="744" spans="27:27">
      <c r="AA744" s="661"/>
    </row>
    <row r="745" spans="27:27">
      <c r="AA745" s="661"/>
    </row>
    <row r="746" spans="27:27">
      <c r="AA746" s="661"/>
    </row>
    <row r="747" spans="27:27">
      <c r="AA747" s="661"/>
    </row>
    <row r="748" spans="27:27">
      <c r="AA748" s="661"/>
    </row>
    <row r="749" spans="27:27">
      <c r="AA749" s="661"/>
    </row>
    <row r="750" spans="27:27">
      <c r="AA750" s="661"/>
    </row>
    <row r="751" spans="27:27">
      <c r="AA751" s="661"/>
    </row>
    <row r="752" spans="27:27">
      <c r="AA752" s="661"/>
    </row>
    <row r="753" spans="27:27">
      <c r="AA753" s="661"/>
    </row>
    <row r="754" spans="27:27">
      <c r="AA754" s="661"/>
    </row>
    <row r="755" spans="27:27">
      <c r="AA755" s="661"/>
    </row>
    <row r="756" spans="27:27">
      <c r="AA756" s="661"/>
    </row>
    <row r="757" spans="27:27">
      <c r="AA757" s="661"/>
    </row>
    <row r="758" spans="27:27">
      <c r="AA758" s="661"/>
    </row>
    <row r="759" spans="27:27">
      <c r="AA759" s="661"/>
    </row>
    <row r="760" spans="27:27">
      <c r="AA760" s="661"/>
    </row>
    <row r="761" spans="27:27">
      <c r="AA761" s="661"/>
    </row>
    <row r="762" spans="27:27">
      <c r="AA762" s="661"/>
    </row>
    <row r="763" spans="27:27">
      <c r="AA763" s="661"/>
    </row>
    <row r="764" spans="27:27">
      <c r="AA764" s="661"/>
    </row>
    <row r="765" spans="27:27">
      <c r="AA765" s="661"/>
    </row>
    <row r="766" spans="27:27">
      <c r="AA766" s="661"/>
    </row>
    <row r="767" spans="27:27">
      <c r="AA767" s="661"/>
    </row>
    <row r="768" spans="27:27">
      <c r="AA768" s="661"/>
    </row>
    <row r="769" spans="27:27">
      <c r="AA769" s="661"/>
    </row>
    <row r="770" spans="27:27">
      <c r="AA770" s="661"/>
    </row>
    <row r="771" spans="27:27">
      <c r="AA771" s="661"/>
    </row>
    <row r="772" spans="27:27">
      <c r="AA772" s="661"/>
    </row>
    <row r="773" spans="27:27">
      <c r="AA773" s="661"/>
    </row>
    <row r="774" spans="27:27">
      <c r="AA774" s="661"/>
    </row>
    <row r="775" spans="27:27">
      <c r="AA775" s="661"/>
    </row>
    <row r="776" spans="27:27">
      <c r="AA776" s="661"/>
    </row>
    <row r="777" spans="27:27">
      <c r="AA777" s="661"/>
    </row>
    <row r="778" spans="27:27">
      <c r="AA778" s="661"/>
    </row>
    <row r="779" spans="27:27">
      <c r="AA779" s="661"/>
    </row>
    <row r="780" spans="27:27">
      <c r="AA780" s="661"/>
    </row>
    <row r="781" spans="27:27">
      <c r="AA781" s="661"/>
    </row>
    <row r="782" spans="27:27">
      <c r="AA782" s="661"/>
    </row>
    <row r="783" spans="27:27">
      <c r="AA783" s="661"/>
    </row>
    <row r="784" spans="27:27">
      <c r="AA784" s="661"/>
    </row>
    <row r="785" spans="27:27">
      <c r="AA785" s="661"/>
    </row>
    <row r="786" spans="27:27">
      <c r="AA786" s="661"/>
    </row>
    <row r="787" spans="27:27">
      <c r="AA787" s="661"/>
    </row>
    <row r="788" spans="27:27">
      <c r="AA788" s="661"/>
    </row>
    <row r="789" spans="27:27">
      <c r="AA789" s="661"/>
    </row>
    <row r="790" spans="27:27">
      <c r="AA790" s="661"/>
    </row>
    <row r="791" spans="27:27">
      <c r="AA791" s="661"/>
    </row>
    <row r="792" spans="27:27">
      <c r="AA792" s="661"/>
    </row>
    <row r="793" spans="27:27">
      <c r="AA793" s="661"/>
    </row>
    <row r="794" spans="27:27">
      <c r="AA794" s="661"/>
    </row>
    <row r="795" spans="27:27">
      <c r="AA795" s="661"/>
    </row>
    <row r="796" spans="27:27">
      <c r="AA796" s="661"/>
    </row>
    <row r="797" spans="27:27">
      <c r="AA797" s="661"/>
    </row>
    <row r="798" spans="27:27">
      <c r="AA798" s="661"/>
    </row>
    <row r="799" spans="27:27">
      <c r="AA799" s="661"/>
    </row>
    <row r="800" spans="27:27">
      <c r="AA800" s="661"/>
    </row>
    <row r="801" spans="27:27">
      <c r="AA801" s="661"/>
    </row>
    <row r="802" spans="27:27">
      <c r="AA802" s="661"/>
    </row>
    <row r="803" spans="27:27">
      <c r="AA803" s="661"/>
    </row>
    <row r="804" spans="27:27">
      <c r="AA804" s="661"/>
    </row>
    <row r="805" spans="27:27">
      <c r="AA805" s="661"/>
    </row>
    <row r="806" spans="27:27">
      <c r="AA806" s="661"/>
    </row>
    <row r="807" spans="27:27">
      <c r="AA807" s="661"/>
    </row>
    <row r="808" spans="27:27">
      <c r="AA808" s="661"/>
    </row>
    <row r="809" spans="27:27">
      <c r="AA809" s="661"/>
    </row>
    <row r="810" spans="27:27">
      <c r="AA810" s="661"/>
    </row>
    <row r="811" spans="27:27">
      <c r="AA811" s="661"/>
    </row>
    <row r="812" spans="27:27">
      <c r="AA812" s="661"/>
    </row>
    <row r="813" spans="27:27">
      <c r="AA813" s="661"/>
    </row>
    <row r="814" spans="27:27">
      <c r="AA814" s="661"/>
    </row>
    <row r="815" spans="27:27">
      <c r="AA815" s="661"/>
    </row>
    <row r="816" spans="27:27">
      <c r="AA816" s="661"/>
    </row>
    <row r="817" spans="27:27">
      <c r="AA817" s="661"/>
    </row>
    <row r="818" spans="27:27">
      <c r="AA818" s="661"/>
    </row>
    <row r="819" spans="27:27">
      <c r="AA819" s="661"/>
    </row>
    <row r="820" spans="27:27">
      <c r="AA820" s="661"/>
    </row>
    <row r="821" spans="27:27">
      <c r="AA821" s="661"/>
    </row>
    <row r="822" spans="27:27">
      <c r="AA822" s="661"/>
    </row>
    <row r="823" spans="27:27">
      <c r="AA823" s="661"/>
    </row>
    <row r="824" spans="27:27">
      <c r="AA824" s="661"/>
    </row>
    <row r="825" spans="27:27">
      <c r="AA825" s="661"/>
    </row>
    <row r="826" spans="27:27">
      <c r="AA826" s="661"/>
    </row>
    <row r="827" spans="27:27">
      <c r="AA827" s="661"/>
    </row>
    <row r="828" spans="27:27">
      <c r="AA828" s="661"/>
    </row>
    <row r="829" spans="27:27">
      <c r="AA829" s="661"/>
    </row>
    <row r="830" spans="27:27">
      <c r="AA830" s="661"/>
    </row>
    <row r="831" spans="27:27">
      <c r="AA831" s="661"/>
    </row>
    <row r="832" spans="27:27">
      <c r="AA832" s="661"/>
    </row>
    <row r="833" spans="27:27">
      <c r="AA833" s="661"/>
    </row>
    <row r="834" spans="27:27">
      <c r="AA834" s="661"/>
    </row>
    <row r="835" spans="27:27">
      <c r="AA835" s="661"/>
    </row>
    <row r="836" spans="27:27">
      <c r="AA836" s="661"/>
    </row>
    <row r="837" spans="27:27">
      <c r="AA837" s="661"/>
    </row>
    <row r="838" spans="27:27">
      <c r="AA838" s="661"/>
    </row>
    <row r="839" spans="27:27">
      <c r="AA839" s="661"/>
    </row>
    <row r="840" spans="27:27">
      <c r="AA840" s="661"/>
    </row>
    <row r="841" spans="27:27">
      <c r="AA841" s="661"/>
    </row>
    <row r="842" spans="27:27">
      <c r="AA842" s="661"/>
    </row>
    <row r="843" spans="27:27">
      <c r="AA843" s="661"/>
    </row>
    <row r="844" spans="27:27">
      <c r="AA844" s="661"/>
    </row>
    <row r="845" spans="27:27">
      <c r="AA845" s="661"/>
    </row>
    <row r="846" spans="27:27">
      <c r="AA846" s="661"/>
    </row>
    <row r="847" spans="27:27">
      <c r="AA847" s="661"/>
    </row>
    <row r="848" spans="27:27">
      <c r="AA848" s="661"/>
    </row>
    <row r="849" spans="27:27">
      <c r="AA849" s="661"/>
    </row>
    <row r="850" spans="27:27">
      <c r="AA850" s="661"/>
    </row>
    <row r="851" spans="27:27">
      <c r="AA851" s="661"/>
    </row>
    <row r="852" spans="27:27">
      <c r="AA852" s="661"/>
    </row>
    <row r="853" spans="27:27">
      <c r="AA853" s="661"/>
    </row>
    <row r="854" spans="27:27">
      <c r="AA854" s="661"/>
    </row>
    <row r="855" spans="27:27">
      <c r="AA855" s="661"/>
    </row>
    <row r="856" spans="27:27">
      <c r="AA856" s="661"/>
    </row>
    <row r="857" spans="27:27">
      <c r="AA857" s="661"/>
    </row>
    <row r="858" spans="27:27">
      <c r="AA858" s="661"/>
    </row>
    <row r="859" spans="27:27">
      <c r="AA859" s="661"/>
    </row>
    <row r="860" spans="27:27">
      <c r="AA860" s="661"/>
    </row>
    <row r="861" spans="27:27">
      <c r="AA861" s="661"/>
    </row>
    <row r="862" spans="27:27">
      <c r="AA862" s="661"/>
    </row>
    <row r="863" spans="27:27">
      <c r="AA863" s="661"/>
    </row>
    <row r="864" spans="27:27">
      <c r="AA864" s="661"/>
    </row>
    <row r="865" spans="27:27">
      <c r="AA865" s="661"/>
    </row>
    <row r="866" spans="27:27">
      <c r="AA866" s="661"/>
    </row>
    <row r="867" spans="27:27">
      <c r="AA867" s="661"/>
    </row>
    <row r="868" spans="27:27">
      <c r="AA868" s="661"/>
    </row>
    <row r="869" spans="27:27">
      <c r="AA869" s="661"/>
    </row>
    <row r="870" spans="27:27">
      <c r="AA870" s="661"/>
    </row>
    <row r="871" spans="27:27">
      <c r="AA871" s="661"/>
    </row>
    <row r="872" spans="27:27">
      <c r="AA872" s="661"/>
    </row>
    <row r="873" spans="27:27">
      <c r="AA873" s="661"/>
    </row>
    <row r="874" spans="27:27">
      <c r="AA874" s="661"/>
    </row>
    <row r="875" spans="27:27">
      <c r="AA875" s="661"/>
    </row>
    <row r="876" spans="27:27">
      <c r="AA876" s="661"/>
    </row>
    <row r="877" spans="27:27">
      <c r="AA877" s="661"/>
    </row>
    <row r="878" spans="27:27">
      <c r="AA878" s="661"/>
    </row>
    <row r="879" spans="27:27">
      <c r="AA879" s="661"/>
    </row>
    <row r="880" spans="27:27">
      <c r="AA880" s="661"/>
    </row>
    <row r="881" spans="27:27">
      <c r="AA881" s="661"/>
    </row>
    <row r="882" spans="27:27">
      <c r="AA882" s="661"/>
    </row>
    <row r="883" spans="27:27">
      <c r="AA883" s="661"/>
    </row>
    <row r="884" spans="27:27">
      <c r="AA884" s="661"/>
    </row>
    <row r="885" spans="27:27">
      <c r="AA885" s="661"/>
    </row>
    <row r="886" spans="27:27">
      <c r="AA886" s="661"/>
    </row>
    <row r="887" spans="27:27">
      <c r="AA887" s="661"/>
    </row>
    <row r="888" spans="27:27">
      <c r="AA888" s="661"/>
    </row>
    <row r="889" spans="27:27">
      <c r="AA889" s="661"/>
    </row>
    <row r="890" spans="27:27">
      <c r="AA890" s="661"/>
    </row>
    <row r="891" spans="27:27">
      <c r="AA891" s="661"/>
    </row>
    <row r="892" spans="27:27">
      <c r="AA892" s="661"/>
    </row>
    <row r="893" spans="27:27">
      <c r="AA893" s="661"/>
    </row>
    <row r="894" spans="27:27">
      <c r="AA894" s="661"/>
    </row>
    <row r="895" spans="27:27">
      <c r="AA895" s="661"/>
    </row>
    <row r="896" spans="27:27">
      <c r="AA896" s="661"/>
    </row>
    <row r="897" spans="27:27">
      <c r="AA897" s="661"/>
    </row>
    <row r="898" spans="27:27">
      <c r="AA898" s="661"/>
    </row>
    <row r="899" spans="27:27">
      <c r="AA899" s="661"/>
    </row>
    <row r="900" spans="27:27">
      <c r="AA900" s="661"/>
    </row>
    <row r="901" spans="27:27">
      <c r="AA901" s="661"/>
    </row>
    <row r="902" spans="27:27">
      <c r="AA902" s="661"/>
    </row>
    <row r="903" spans="27:27">
      <c r="AA903" s="661"/>
    </row>
    <row r="904" spans="27:27">
      <c r="AA904" s="661"/>
    </row>
    <row r="905" spans="27:27">
      <c r="AA905" s="661"/>
    </row>
    <row r="906" spans="27:27">
      <c r="AA906" s="661"/>
    </row>
    <row r="907" spans="27:27">
      <c r="AA907" s="661"/>
    </row>
    <row r="908" spans="27:27">
      <c r="AA908" s="661"/>
    </row>
    <row r="909" spans="27:27">
      <c r="AA909" s="661"/>
    </row>
    <row r="910" spans="27:27">
      <c r="AA910" s="661"/>
    </row>
    <row r="911" spans="27:27">
      <c r="AA911" s="661"/>
    </row>
    <row r="912" spans="27:27">
      <c r="AA912" s="661"/>
    </row>
    <row r="913" spans="27:27">
      <c r="AA913" s="661"/>
    </row>
    <row r="914" spans="27:27">
      <c r="AA914" s="661"/>
    </row>
    <row r="915" spans="27:27">
      <c r="AA915" s="661"/>
    </row>
    <row r="916" spans="27:27">
      <c r="AA916" s="661"/>
    </row>
    <row r="917" spans="27:27">
      <c r="AA917" s="661"/>
    </row>
    <row r="918" spans="27:27">
      <c r="AA918" s="661"/>
    </row>
    <row r="919" spans="27:27">
      <c r="AA919" s="661"/>
    </row>
    <row r="920" spans="27:27">
      <c r="AA920" s="661"/>
    </row>
    <row r="921" spans="27:27">
      <c r="AA921" s="661"/>
    </row>
    <row r="922" spans="27:27">
      <c r="AA922" s="661"/>
    </row>
    <row r="923" spans="27:27">
      <c r="AA923" s="661"/>
    </row>
    <row r="924" spans="27:27">
      <c r="AA924" s="661"/>
    </row>
    <row r="925" spans="27:27">
      <c r="AA925" s="661"/>
    </row>
    <row r="926" spans="27:27">
      <c r="AA926" s="661"/>
    </row>
    <row r="927" spans="27:27">
      <c r="AA927" s="661"/>
    </row>
    <row r="928" spans="27:27">
      <c r="AA928" s="661"/>
    </row>
    <row r="929" spans="27:27">
      <c r="AA929" s="661"/>
    </row>
    <row r="930" spans="27:27">
      <c r="AA930" s="661"/>
    </row>
    <row r="931" spans="27:27">
      <c r="AA931" s="661"/>
    </row>
    <row r="932" spans="27:27">
      <c r="AA932" s="661"/>
    </row>
    <row r="933" spans="27:27">
      <c r="AA933" s="661"/>
    </row>
    <row r="934" spans="27:27">
      <c r="AA934" s="661"/>
    </row>
    <row r="935" spans="27:27">
      <c r="AA935" s="661"/>
    </row>
    <row r="936" spans="27:27">
      <c r="AA936" s="661"/>
    </row>
    <row r="937" spans="27:27">
      <c r="AA937" s="661"/>
    </row>
    <row r="938" spans="27:27">
      <c r="AA938" s="661"/>
    </row>
    <row r="939" spans="27:27">
      <c r="AA939" s="661"/>
    </row>
    <row r="940" spans="27:27">
      <c r="AA940" s="661"/>
    </row>
    <row r="941" spans="27:27">
      <c r="AA941" s="661"/>
    </row>
    <row r="942" spans="27:27">
      <c r="AA942" s="661"/>
    </row>
    <row r="943" spans="27:27">
      <c r="AA943" s="661"/>
    </row>
    <row r="944" spans="27:27">
      <c r="AA944" s="661"/>
    </row>
    <row r="945" spans="27:27">
      <c r="AA945" s="661"/>
    </row>
    <row r="946" spans="27:27">
      <c r="AA946" s="661"/>
    </row>
    <row r="947" spans="27:27">
      <c r="AA947" s="661"/>
    </row>
    <row r="948" spans="27:27">
      <c r="AA948" s="661"/>
    </row>
    <row r="949" spans="27:27">
      <c r="AA949" s="661"/>
    </row>
    <row r="950" spans="27:27">
      <c r="AA950" s="661"/>
    </row>
    <row r="951" spans="27:27">
      <c r="AA951" s="661"/>
    </row>
    <row r="952" spans="27:27">
      <c r="AA952" s="661"/>
    </row>
    <row r="953" spans="27:27">
      <c r="AA953" s="661"/>
    </row>
    <row r="954" spans="27:27">
      <c r="AA954" s="661"/>
    </row>
    <row r="955" spans="27:27">
      <c r="AA955" s="661"/>
    </row>
    <row r="956" spans="27:27">
      <c r="AA956" s="661"/>
    </row>
    <row r="957" spans="27:27">
      <c r="AA957" s="661"/>
    </row>
    <row r="958" spans="27:27">
      <c r="AA958" s="661"/>
    </row>
    <row r="959" spans="27:27">
      <c r="AA959" s="661"/>
    </row>
    <row r="960" spans="27:27">
      <c r="AA960" s="661"/>
    </row>
    <row r="961" spans="27:27">
      <c r="AA961" s="661"/>
    </row>
    <row r="962" spans="27:27">
      <c r="AA962" s="661"/>
    </row>
    <row r="963" spans="27:27">
      <c r="AA963" s="661"/>
    </row>
    <row r="964" spans="27:27">
      <c r="AA964" s="661"/>
    </row>
    <row r="965" spans="27:27">
      <c r="AA965" s="661"/>
    </row>
    <row r="966" spans="27:27">
      <c r="AA966" s="661"/>
    </row>
    <row r="967" spans="27:27">
      <c r="AA967" s="661"/>
    </row>
    <row r="968" spans="27:27">
      <c r="AA968" s="661"/>
    </row>
    <row r="969" spans="27:27">
      <c r="AA969" s="661"/>
    </row>
    <row r="970" spans="27:27">
      <c r="AA970" s="661"/>
    </row>
    <row r="971" spans="27:27">
      <c r="AA971" s="661"/>
    </row>
    <row r="972" spans="27:27">
      <c r="AA972" s="661"/>
    </row>
    <row r="973" spans="27:27">
      <c r="AA973" s="661"/>
    </row>
    <row r="974" spans="27:27">
      <c r="AA974" s="661"/>
    </row>
    <row r="975" spans="27:27">
      <c r="AA975" s="661"/>
    </row>
    <row r="976" spans="27:27">
      <c r="AA976" s="661"/>
    </row>
    <row r="977" spans="27:27">
      <c r="AA977" s="661"/>
    </row>
    <row r="978" spans="27:27">
      <c r="AA978" s="661"/>
    </row>
    <row r="979" spans="27:27">
      <c r="AA979" s="661"/>
    </row>
    <row r="980" spans="27:27">
      <c r="AA980" s="661"/>
    </row>
    <row r="981" spans="27:27">
      <c r="AA981" s="661"/>
    </row>
    <row r="982" spans="27:27">
      <c r="AA982" s="661"/>
    </row>
    <row r="983" spans="27:27">
      <c r="AA983" s="661"/>
    </row>
    <row r="984" spans="27:27">
      <c r="AA984" s="661"/>
    </row>
    <row r="985" spans="27:27">
      <c r="AA985" s="661"/>
    </row>
    <row r="986" spans="27:27">
      <c r="AA986" s="661"/>
    </row>
    <row r="987" spans="27:27">
      <c r="AA987" s="661"/>
    </row>
    <row r="988" spans="27:27">
      <c r="AA988" s="661"/>
    </row>
    <row r="989" spans="27:27">
      <c r="AA989" s="661"/>
    </row>
    <row r="990" spans="27:27">
      <c r="AA990" s="661"/>
    </row>
    <row r="991" spans="27:27">
      <c r="AA991" s="661"/>
    </row>
    <row r="992" spans="27:27">
      <c r="AA992" s="661"/>
    </row>
    <row r="993" spans="27:27">
      <c r="AA993" s="661"/>
    </row>
    <row r="994" spans="27:27">
      <c r="AA994" s="661"/>
    </row>
    <row r="995" spans="27:27">
      <c r="AA995" s="661"/>
    </row>
    <row r="996" spans="27:27">
      <c r="AA996" s="661"/>
    </row>
    <row r="997" spans="27:27">
      <c r="AA997" s="661"/>
    </row>
    <row r="998" spans="27:27">
      <c r="AA998" s="661"/>
    </row>
    <row r="999" spans="27:27">
      <c r="AA999" s="661"/>
    </row>
    <row r="1000" spans="27:27">
      <c r="AA1000" s="661"/>
    </row>
    <row r="1001" spans="27:27">
      <c r="AA1001" s="661"/>
    </row>
    <row r="1002" spans="27:27">
      <c r="AA1002" s="661"/>
    </row>
    <row r="1003" spans="27:27">
      <c r="AA1003" s="661"/>
    </row>
    <row r="1004" spans="27:27">
      <c r="AA1004" s="661"/>
    </row>
    <row r="1005" spans="27:27">
      <c r="AA1005" s="661"/>
    </row>
    <row r="1006" spans="27:27">
      <c r="AA1006" s="661"/>
    </row>
    <row r="1007" spans="27:27">
      <c r="AA1007" s="661"/>
    </row>
    <row r="1008" spans="27:27">
      <c r="AA1008" s="661"/>
    </row>
    <row r="1009" spans="27:27">
      <c r="AA1009" s="661"/>
    </row>
    <row r="1010" spans="27:27">
      <c r="AA1010" s="661"/>
    </row>
    <row r="1011" spans="27:27">
      <c r="AA1011" s="661"/>
    </row>
    <row r="1012" spans="27:27">
      <c r="AA1012" s="661"/>
    </row>
    <row r="1013" spans="27:27">
      <c r="AA1013" s="661"/>
    </row>
    <row r="1014" spans="27:27">
      <c r="AA1014" s="661"/>
    </row>
    <row r="1015" spans="27:27">
      <c r="AA1015" s="661"/>
    </row>
    <row r="1016" spans="27:27">
      <c r="AA1016" s="661"/>
    </row>
    <row r="1017" spans="27:27">
      <c r="AA1017" s="661"/>
    </row>
    <row r="1018" spans="27:27">
      <c r="AA1018" s="661"/>
    </row>
    <row r="1019" spans="27:27">
      <c r="AA1019" s="661"/>
    </row>
    <row r="1020" spans="27:27">
      <c r="AA1020" s="661"/>
    </row>
    <row r="1021" spans="27:27">
      <c r="AA1021" s="661"/>
    </row>
    <row r="1022" spans="27:27">
      <c r="AA1022" s="661"/>
    </row>
    <row r="1023" spans="27:27">
      <c r="AA1023" s="661"/>
    </row>
    <row r="1024" spans="27:27">
      <c r="AA1024" s="661"/>
    </row>
    <row r="1025" spans="27:27">
      <c r="AA1025" s="661"/>
    </row>
    <row r="1026" spans="27:27">
      <c r="AA1026" s="661"/>
    </row>
    <row r="1027" spans="27:27">
      <c r="AA1027" s="661"/>
    </row>
    <row r="1028" spans="27:27">
      <c r="AA1028" s="661"/>
    </row>
    <row r="1029" spans="27:27">
      <c r="AA1029" s="661"/>
    </row>
    <row r="1030" spans="27:27">
      <c r="AA1030" s="661"/>
    </row>
    <row r="1031" spans="27:27">
      <c r="AA1031" s="661"/>
    </row>
    <row r="1032" spans="27:27">
      <c r="AA1032" s="661"/>
    </row>
    <row r="1033" spans="27:27">
      <c r="AA1033" s="661"/>
    </row>
    <row r="1034" spans="27:27">
      <c r="AA1034" s="661"/>
    </row>
    <row r="1035" spans="27:27">
      <c r="AA1035" s="661"/>
    </row>
    <row r="1036" spans="27:27">
      <c r="AA1036" s="661"/>
    </row>
    <row r="1037" spans="27:27">
      <c r="AA1037" s="661"/>
    </row>
    <row r="1038" spans="27:27">
      <c r="AA1038" s="661"/>
    </row>
    <row r="1039" spans="27:27">
      <c r="AA1039" s="661"/>
    </row>
    <row r="1040" spans="27:27">
      <c r="AA1040" s="661"/>
    </row>
    <row r="1041" spans="27:27">
      <c r="AA1041" s="661"/>
    </row>
    <row r="1042" spans="27:27">
      <c r="AA1042" s="661"/>
    </row>
    <row r="1043" spans="27:27">
      <c r="AA1043" s="661"/>
    </row>
    <row r="1044" spans="27:27">
      <c r="AA1044" s="661"/>
    </row>
    <row r="1045" spans="27:27">
      <c r="AA1045" s="661"/>
    </row>
    <row r="1046" spans="27:27">
      <c r="AA1046" s="661"/>
    </row>
    <row r="1047" spans="27:27">
      <c r="AA1047" s="661"/>
    </row>
    <row r="1048" spans="27:27">
      <c r="AA1048" s="661"/>
    </row>
    <row r="1049" spans="27:27">
      <c r="AA1049" s="661"/>
    </row>
    <row r="1050" spans="27:27">
      <c r="AA1050" s="661"/>
    </row>
    <row r="1051" spans="27:27">
      <c r="AA1051" s="661"/>
    </row>
    <row r="1052" spans="27:27">
      <c r="AA1052" s="661"/>
    </row>
    <row r="1053" spans="27:27">
      <c r="AA1053" s="661"/>
    </row>
    <row r="1054" spans="27:27">
      <c r="AA1054" s="661"/>
    </row>
    <row r="1055" spans="27:27">
      <c r="AA1055" s="661"/>
    </row>
    <row r="1056" spans="27:27">
      <c r="AA1056" s="661"/>
    </row>
    <row r="1057" spans="27:27">
      <c r="AA1057" s="661"/>
    </row>
    <row r="1058" spans="27:27">
      <c r="AA1058" s="661"/>
    </row>
    <row r="1059" spans="27:27">
      <c r="AA1059" s="661"/>
    </row>
    <row r="1060" spans="27:27">
      <c r="AA1060" s="661"/>
    </row>
    <row r="1061" spans="27:27">
      <c r="AA1061" s="661"/>
    </row>
    <row r="1062" spans="27:27">
      <c r="AA1062" s="661"/>
    </row>
    <row r="1063" spans="27:27">
      <c r="AA1063" s="661"/>
    </row>
    <row r="1064" spans="27:27">
      <c r="AA1064" s="661"/>
    </row>
    <row r="1065" spans="27:27">
      <c r="AA1065" s="661"/>
    </row>
    <row r="1066" spans="27:27">
      <c r="AA1066" s="661"/>
    </row>
    <row r="1067" spans="27:27">
      <c r="AA1067" s="661"/>
    </row>
    <row r="1068" spans="27:27">
      <c r="AA1068" s="661"/>
    </row>
    <row r="1069" spans="27:27">
      <c r="AA1069" s="661"/>
    </row>
    <row r="1070" spans="27:27">
      <c r="AA1070" s="661"/>
    </row>
    <row r="1071" spans="27:27">
      <c r="AA1071" s="661"/>
    </row>
    <row r="1072" spans="27:27">
      <c r="AA1072" s="661"/>
    </row>
    <row r="1073" spans="27:27">
      <c r="AA1073" s="661"/>
    </row>
    <row r="1074" spans="27:27">
      <c r="AA1074" s="661"/>
    </row>
    <row r="1075" spans="27:27">
      <c r="AA1075" s="661"/>
    </row>
    <row r="1076" spans="27:27">
      <c r="AA1076" s="661"/>
    </row>
    <row r="1077" spans="27:27">
      <c r="AA1077" s="661"/>
    </row>
    <row r="1078" spans="27:27">
      <c r="AA1078" s="661"/>
    </row>
    <row r="1079" spans="27:27">
      <c r="AA1079" s="661"/>
    </row>
    <row r="1080" spans="27:27">
      <c r="AA1080" s="661"/>
    </row>
    <row r="1081" spans="27:27">
      <c r="AA1081" s="661"/>
    </row>
    <row r="1082" spans="27:27">
      <c r="AA1082" s="661"/>
    </row>
    <row r="1083" spans="27:27">
      <c r="AA1083" s="661"/>
    </row>
    <row r="1084" spans="27:27">
      <c r="AA1084" s="661"/>
    </row>
    <row r="1085" spans="27:27">
      <c r="AA1085" s="661"/>
    </row>
    <row r="1086" spans="27:27">
      <c r="AA1086" s="661"/>
    </row>
    <row r="1087" spans="27:27">
      <c r="AA1087" s="661"/>
    </row>
    <row r="1088" spans="27:27">
      <c r="AA1088" s="661"/>
    </row>
    <row r="1089" spans="27:27">
      <c r="AA1089" s="661"/>
    </row>
    <row r="1090" spans="27:27">
      <c r="AA1090" s="661"/>
    </row>
    <row r="1091" spans="27:27">
      <c r="AA1091" s="661"/>
    </row>
    <row r="1092" spans="27:27">
      <c r="AA1092" s="661"/>
    </row>
    <row r="1093" spans="27:27">
      <c r="AA1093" s="661"/>
    </row>
    <row r="1094" spans="27:27">
      <c r="AA1094" s="661"/>
    </row>
    <row r="1095" spans="27:27">
      <c r="AA1095" s="661"/>
    </row>
    <row r="1096" spans="27:27">
      <c r="AA1096" s="661"/>
    </row>
    <row r="1097" spans="27:27">
      <c r="AA1097" s="661"/>
    </row>
    <row r="1098" spans="27:27">
      <c r="AA1098" s="661"/>
    </row>
    <row r="1099" spans="27:27">
      <c r="AA1099" s="661"/>
    </row>
    <row r="1100" spans="27:27">
      <c r="AA1100" s="661"/>
    </row>
    <row r="1101" spans="27:27">
      <c r="AA1101" s="661"/>
    </row>
    <row r="1102" spans="27:27">
      <c r="AA1102" s="661"/>
    </row>
    <row r="1103" spans="27:27">
      <c r="AA1103" s="661"/>
    </row>
    <row r="1104" spans="27:27">
      <c r="AA1104" s="661"/>
    </row>
    <row r="1105" spans="27:27">
      <c r="AA1105" s="661"/>
    </row>
    <row r="1106" spans="27:27">
      <c r="AA1106" s="661"/>
    </row>
    <row r="1107" spans="27:27">
      <c r="AA1107" s="661"/>
    </row>
    <row r="1108" spans="27:27">
      <c r="AA1108" s="661"/>
    </row>
    <row r="1109" spans="27:27">
      <c r="AA1109" s="661"/>
    </row>
    <row r="1110" spans="27:27">
      <c r="AA1110" s="661"/>
    </row>
    <row r="1111" spans="27:27">
      <c r="AA1111" s="661"/>
    </row>
    <row r="1112" spans="27:27">
      <c r="AA1112" s="661"/>
    </row>
    <row r="1113" spans="27:27">
      <c r="AA1113" s="661"/>
    </row>
    <row r="1114" spans="27:27">
      <c r="AA1114" s="661"/>
    </row>
    <row r="1115" spans="27:27">
      <c r="AA1115" s="661"/>
    </row>
    <row r="1116" spans="27:27">
      <c r="AA1116" s="661"/>
    </row>
    <row r="1117" spans="27:27">
      <c r="AA1117" s="661"/>
    </row>
    <row r="1118" spans="27:27">
      <c r="AA1118" s="661"/>
    </row>
    <row r="1119" spans="27:27">
      <c r="AA1119" s="661"/>
    </row>
    <row r="1120" spans="27:27">
      <c r="AA1120" s="661"/>
    </row>
    <row r="1121" spans="27:27">
      <c r="AA1121" s="661"/>
    </row>
    <row r="1122" spans="27:27">
      <c r="AA1122" s="661"/>
    </row>
    <row r="1123" spans="27:27">
      <c r="AA1123" s="661"/>
    </row>
    <row r="1124" spans="27:27">
      <c r="AA1124" s="661"/>
    </row>
    <row r="1125" spans="27:27">
      <c r="AA1125" s="661"/>
    </row>
    <row r="1126" spans="27:27">
      <c r="AA1126" s="661"/>
    </row>
    <row r="1127" spans="27:27">
      <c r="AA1127" s="661"/>
    </row>
    <row r="1128" spans="27:27">
      <c r="AA1128" s="661"/>
    </row>
    <row r="1129" spans="27:27">
      <c r="AA1129" s="661"/>
    </row>
    <row r="1130" spans="27:27">
      <c r="AA1130" s="661"/>
    </row>
    <row r="1131" spans="27:27">
      <c r="AA1131" s="661"/>
    </row>
    <row r="1132" spans="27:27">
      <c r="AA1132" s="661"/>
    </row>
    <row r="1133" spans="27:27">
      <c r="AA1133" s="661"/>
    </row>
    <row r="1134" spans="27:27">
      <c r="AA1134" s="661"/>
    </row>
    <row r="1135" spans="27:27">
      <c r="AA1135" s="661"/>
    </row>
    <row r="1136" spans="27:27">
      <c r="AA1136" s="661"/>
    </row>
    <row r="1137" spans="27:27">
      <c r="AA1137" s="661"/>
    </row>
    <row r="1138" spans="27:27">
      <c r="AA1138" s="661"/>
    </row>
    <row r="1139" spans="27:27">
      <c r="AA1139" s="661"/>
    </row>
    <row r="1140" spans="27:27">
      <c r="AA1140" s="661"/>
    </row>
    <row r="1141" spans="27:27">
      <c r="AA1141" s="661"/>
    </row>
    <row r="1142" spans="27:27">
      <c r="AA1142" s="661"/>
    </row>
    <row r="1143" spans="27:27">
      <c r="AA1143" s="661"/>
    </row>
    <row r="1144" spans="27:27">
      <c r="AA1144" s="661"/>
    </row>
    <row r="1145" spans="27:27">
      <c r="AA1145" s="661"/>
    </row>
    <row r="1146" spans="27:27">
      <c r="AA1146" s="661"/>
    </row>
    <row r="1147" spans="27:27">
      <c r="AA1147" s="661"/>
    </row>
    <row r="1148" spans="27:27">
      <c r="AA1148" s="661"/>
    </row>
    <row r="1149" spans="27:27">
      <c r="AA1149" s="661"/>
    </row>
    <row r="1150" spans="27:27">
      <c r="AA1150" s="661"/>
    </row>
    <row r="1151" spans="27:27">
      <c r="AA1151" s="661"/>
    </row>
    <row r="1152" spans="27:27">
      <c r="AA1152" s="661"/>
    </row>
    <row r="1153" spans="27:27">
      <c r="AA1153" s="661"/>
    </row>
    <row r="1154" spans="27:27">
      <c r="AA1154" s="661"/>
    </row>
    <row r="1155" spans="27:27">
      <c r="AA1155" s="661"/>
    </row>
    <row r="1156" spans="27:27">
      <c r="AA1156" s="661"/>
    </row>
    <row r="1157" spans="27:27">
      <c r="AA1157" s="661"/>
    </row>
    <row r="1158" spans="27:27">
      <c r="AA1158" s="661"/>
    </row>
    <row r="1159" spans="27:27">
      <c r="AA1159" s="661"/>
    </row>
    <row r="1160" spans="27:27">
      <c r="AA1160" s="661"/>
    </row>
    <row r="1161" spans="27:27">
      <c r="AA1161" s="661"/>
    </row>
    <row r="1162" spans="27:27">
      <c r="AA1162" s="661"/>
    </row>
    <row r="1163" spans="27:27">
      <c r="AA1163" s="661"/>
    </row>
    <row r="1164" spans="27:27">
      <c r="AA1164" s="661"/>
    </row>
    <row r="1165" spans="27:27">
      <c r="AA1165" s="661"/>
    </row>
    <row r="1166" spans="27:27">
      <c r="AA1166" s="661"/>
    </row>
    <row r="1167" spans="27:27">
      <c r="AA1167" s="661"/>
    </row>
    <row r="1168" spans="27:27">
      <c r="AA1168" s="661"/>
    </row>
    <row r="1169" spans="27:27">
      <c r="AA1169" s="661"/>
    </row>
    <row r="1170" spans="27:27">
      <c r="AA1170" s="661"/>
    </row>
    <row r="1171" spans="27:27">
      <c r="AA1171" s="661"/>
    </row>
    <row r="1172" spans="27:27">
      <c r="AA1172" s="661"/>
    </row>
    <row r="1173" spans="27:27">
      <c r="AA1173" s="661"/>
    </row>
    <row r="1174" spans="27:27">
      <c r="AA1174" s="661"/>
    </row>
    <row r="1175" spans="27:27">
      <c r="AA1175" s="661"/>
    </row>
    <row r="1176" spans="27:27">
      <c r="AA1176" s="661"/>
    </row>
    <row r="1177" spans="27:27">
      <c r="AA1177" s="661"/>
    </row>
    <row r="1178" spans="27:27">
      <c r="AA1178" s="661"/>
    </row>
    <row r="1179" spans="27:27">
      <c r="AA1179" s="661"/>
    </row>
    <row r="1180" spans="27:27">
      <c r="AA1180" s="661"/>
    </row>
    <row r="1181" spans="27:27">
      <c r="AA1181" s="661"/>
    </row>
    <row r="1182" spans="27:27">
      <c r="AA1182" s="661"/>
    </row>
    <row r="1183" spans="27:27">
      <c r="AA1183" s="661"/>
    </row>
    <row r="1184" spans="27:27">
      <c r="AA1184" s="661"/>
    </row>
    <row r="1185" spans="27:27">
      <c r="AA1185" s="661"/>
    </row>
    <row r="1186" spans="27:27">
      <c r="AA1186" s="661"/>
    </row>
    <row r="1187" spans="27:27">
      <c r="AA1187" s="661"/>
    </row>
    <row r="1188" spans="27:27">
      <c r="AA1188" s="661"/>
    </row>
    <row r="1189" spans="27:27">
      <c r="AA1189" s="661"/>
    </row>
    <row r="1190" spans="27:27">
      <c r="AA1190" s="661"/>
    </row>
    <row r="1191" spans="27:27">
      <c r="AA1191" s="661"/>
    </row>
    <row r="1192" spans="27:27">
      <c r="AA1192" s="661"/>
    </row>
    <row r="1193" spans="27:27">
      <c r="AA1193" s="661"/>
    </row>
    <row r="1194" spans="27:27">
      <c r="AA1194" s="661"/>
    </row>
    <row r="1195" spans="27:27">
      <c r="AA1195" s="661"/>
    </row>
    <row r="1196" spans="27:27">
      <c r="AA1196" s="661"/>
    </row>
    <row r="1197" spans="27:27">
      <c r="AA1197" s="661"/>
    </row>
    <row r="1198" spans="27:27">
      <c r="AA1198" s="661"/>
    </row>
    <row r="1199" spans="27:27">
      <c r="AA1199" s="661"/>
    </row>
    <row r="1200" spans="27:27">
      <c r="AA1200" s="661"/>
    </row>
    <row r="1201" spans="27:27">
      <c r="AA1201" s="661"/>
    </row>
    <row r="1202" spans="27:27">
      <c r="AA1202" s="661"/>
    </row>
    <row r="1203" spans="27:27">
      <c r="AA1203" s="661"/>
    </row>
    <row r="1204" spans="27:27">
      <c r="AA1204" s="661"/>
    </row>
    <row r="1205" spans="27:27">
      <c r="AA1205" s="661"/>
    </row>
    <row r="1206" spans="27:27">
      <c r="AA1206" s="661"/>
    </row>
    <row r="1207" spans="27:27">
      <c r="AA1207" s="661"/>
    </row>
    <row r="1208" spans="27:27">
      <c r="AA1208" s="661"/>
    </row>
    <row r="1209" spans="27:27">
      <c r="AA1209" s="661"/>
    </row>
    <row r="1210" spans="27:27">
      <c r="AA1210" s="661"/>
    </row>
    <row r="1211" spans="27:27">
      <c r="AA1211" s="661"/>
    </row>
    <row r="1212" spans="27:27">
      <c r="AA1212" s="661"/>
    </row>
    <row r="1213" spans="27:27">
      <c r="AA1213" s="661"/>
    </row>
    <row r="1214" spans="27:27">
      <c r="AA1214" s="661"/>
    </row>
    <row r="1215" spans="27:27">
      <c r="AA1215" s="661"/>
    </row>
    <row r="1216" spans="27:27">
      <c r="AA1216" s="661"/>
    </row>
    <row r="1217" spans="27:27">
      <c r="AA1217" s="661"/>
    </row>
    <row r="1218" spans="27:27">
      <c r="AA1218" s="661"/>
    </row>
    <row r="1219" spans="27:27">
      <c r="AA1219" s="661"/>
    </row>
    <row r="1220" spans="27:27">
      <c r="AA1220" s="661"/>
    </row>
    <row r="1221" spans="27:27">
      <c r="AA1221" s="661"/>
    </row>
    <row r="1222" spans="27:27">
      <c r="AA1222" s="661"/>
    </row>
    <row r="1223" spans="27:27">
      <c r="AA1223" s="661"/>
    </row>
    <row r="1224" spans="27:27">
      <c r="AA1224" s="661"/>
    </row>
    <row r="1225" spans="27:27">
      <c r="AA1225" s="661"/>
    </row>
    <row r="1226" spans="27:27">
      <c r="AA1226" s="661"/>
    </row>
    <row r="1227" spans="27:27">
      <c r="AA1227" s="661"/>
    </row>
    <row r="1228" spans="27:27">
      <c r="AA1228" s="661"/>
    </row>
    <row r="1229" spans="27:27">
      <c r="AA1229" s="661"/>
    </row>
    <row r="1230" spans="27:27">
      <c r="AA1230" s="661"/>
    </row>
    <row r="1231" spans="27:27">
      <c r="AA1231" s="661"/>
    </row>
    <row r="1232" spans="27:27">
      <c r="AA1232" s="661"/>
    </row>
    <row r="1233" spans="27:27">
      <c r="AA1233" s="661"/>
    </row>
    <row r="1234" spans="27:27">
      <c r="AA1234" s="661"/>
    </row>
    <row r="1235" spans="27:27">
      <c r="AA1235" s="661"/>
    </row>
    <row r="1236" spans="27:27">
      <c r="AA1236" s="661"/>
    </row>
    <row r="1237" spans="27:27">
      <c r="AA1237" s="661"/>
    </row>
    <row r="1238" spans="27:27">
      <c r="AA1238" s="661"/>
    </row>
    <row r="1239" spans="27:27">
      <c r="AA1239" s="661"/>
    </row>
    <row r="1240" spans="27:27">
      <c r="AA1240" s="661"/>
    </row>
    <row r="1241" spans="27:27">
      <c r="AA1241" s="661"/>
    </row>
    <row r="1242" spans="27:27">
      <c r="AA1242" s="661"/>
    </row>
    <row r="1243" spans="27:27">
      <c r="AA1243" s="661"/>
    </row>
    <row r="1244" spans="27:27">
      <c r="AA1244" s="661"/>
    </row>
    <row r="1245" spans="27:27">
      <c r="AA1245" s="661"/>
    </row>
    <row r="1246" spans="27:27">
      <c r="AA1246" s="661"/>
    </row>
    <row r="1247" spans="27:27">
      <c r="AA1247" s="661"/>
    </row>
    <row r="1248" spans="27:27">
      <c r="AA1248" s="661"/>
    </row>
    <row r="1249" spans="27:27">
      <c r="AA1249" s="661"/>
    </row>
    <row r="1250" spans="27:27">
      <c r="AA1250" s="661"/>
    </row>
    <row r="1251" spans="27:27">
      <c r="AA1251" s="661"/>
    </row>
    <row r="1252" spans="27:27">
      <c r="AA1252" s="661"/>
    </row>
    <row r="1253" spans="27:27">
      <c r="AA1253" s="661"/>
    </row>
    <row r="1254" spans="27:27">
      <c r="AA1254" s="661"/>
    </row>
    <row r="1255" spans="27:27">
      <c r="AA1255" s="661"/>
    </row>
    <row r="1256" spans="27:27">
      <c r="AA1256" s="661"/>
    </row>
    <row r="1257" spans="27:27">
      <c r="AA1257" s="661"/>
    </row>
    <row r="1258" spans="27:27">
      <c r="AA1258" s="661"/>
    </row>
    <row r="1259" spans="27:27">
      <c r="AA1259" s="661"/>
    </row>
    <row r="1260" spans="27:27">
      <c r="AA1260" s="661"/>
    </row>
    <row r="1261" spans="27:27">
      <c r="AA1261" s="661"/>
    </row>
    <row r="1262" spans="27:27">
      <c r="AA1262" s="661"/>
    </row>
    <row r="1263" spans="27:27">
      <c r="AA1263" s="661"/>
    </row>
    <row r="1264" spans="27:27">
      <c r="AA1264" s="661"/>
    </row>
    <row r="1265" spans="27:27">
      <c r="AA1265" s="661"/>
    </row>
    <row r="1266" spans="27:27">
      <c r="AA1266" s="661"/>
    </row>
    <row r="1267" spans="27:27">
      <c r="AA1267" s="661"/>
    </row>
    <row r="1268" spans="27:27">
      <c r="AA1268" s="661"/>
    </row>
    <row r="1269" spans="27:27">
      <c r="AA1269" s="661"/>
    </row>
    <row r="1270" spans="27:27">
      <c r="AA1270" s="661"/>
    </row>
    <row r="1271" spans="27:27">
      <c r="AA1271" s="661"/>
    </row>
    <row r="1272" spans="27:27">
      <c r="AA1272" s="661"/>
    </row>
    <row r="1273" spans="27:27">
      <c r="AA1273" s="661"/>
    </row>
    <row r="1274" spans="27:27">
      <c r="AA1274" s="661"/>
    </row>
    <row r="1275" spans="27:27">
      <c r="AA1275" s="661"/>
    </row>
    <row r="1276" spans="27:27">
      <c r="AA1276" s="661"/>
    </row>
    <row r="1277" spans="27:27">
      <c r="AA1277" s="661"/>
    </row>
    <row r="1278" spans="27:27">
      <c r="AA1278" s="661"/>
    </row>
    <row r="1279" spans="27:27">
      <c r="AA1279" s="661"/>
    </row>
    <row r="1280" spans="27:27">
      <c r="AA1280" s="661"/>
    </row>
    <row r="1281" spans="27:27">
      <c r="AA1281" s="661"/>
    </row>
    <row r="1282" spans="27:27">
      <c r="AA1282" s="661"/>
    </row>
    <row r="1283" spans="27:27">
      <c r="AA1283" s="661"/>
    </row>
    <row r="1284" spans="27:27">
      <c r="AA1284" s="661"/>
    </row>
    <row r="1285" spans="27:27">
      <c r="AA1285" s="661"/>
    </row>
    <row r="1286" spans="27:27">
      <c r="AA1286" s="661"/>
    </row>
    <row r="1287" spans="27:27">
      <c r="AA1287" s="661"/>
    </row>
    <row r="1288" spans="27:27">
      <c r="AA1288" s="661"/>
    </row>
    <row r="1289" spans="27:27">
      <c r="AA1289" s="661"/>
    </row>
    <row r="1290" spans="27:27">
      <c r="AA1290" s="661"/>
    </row>
    <row r="1291" spans="27:27">
      <c r="AA1291" s="661"/>
    </row>
    <row r="1292" spans="27:27">
      <c r="AA1292" s="661"/>
    </row>
    <row r="1293" spans="27:27">
      <c r="AA1293" s="661"/>
    </row>
    <row r="1294" spans="27:27">
      <c r="AA1294" s="661"/>
    </row>
    <row r="1295" spans="27:27">
      <c r="AA1295" s="661"/>
    </row>
    <row r="1296" spans="27:27">
      <c r="AA1296" s="661"/>
    </row>
    <row r="1297" spans="27:27">
      <c r="AA1297" s="661"/>
    </row>
    <row r="1298" spans="27:27">
      <c r="AA1298" s="661"/>
    </row>
    <row r="1299" spans="27:27">
      <c r="AA1299" s="661"/>
    </row>
    <row r="1300" spans="27:27">
      <c r="AA1300" s="661"/>
    </row>
    <row r="1301" spans="27:27">
      <c r="AA1301" s="661"/>
    </row>
    <row r="1302" spans="27:27">
      <c r="AA1302" s="661"/>
    </row>
    <row r="1303" spans="27:27">
      <c r="AA1303" s="661"/>
    </row>
    <row r="1304" spans="27:27">
      <c r="AA1304" s="661"/>
    </row>
    <row r="1305" spans="27:27">
      <c r="AA1305" s="661"/>
    </row>
    <row r="1306" spans="27:27">
      <c r="AA1306" s="661"/>
    </row>
    <row r="1307" spans="27:27">
      <c r="AA1307" s="661"/>
    </row>
    <row r="1308" spans="27:27">
      <c r="AA1308" s="661"/>
    </row>
    <row r="1309" spans="27:27">
      <c r="AA1309" s="661"/>
    </row>
    <row r="1310" spans="27:27">
      <c r="AA1310" s="661"/>
    </row>
    <row r="1311" spans="27:27">
      <c r="AA1311" s="661"/>
    </row>
    <row r="1312" spans="27:27">
      <c r="AA1312" s="661"/>
    </row>
    <row r="1313" spans="27:27">
      <c r="AA1313" s="661"/>
    </row>
    <row r="1314" spans="27:27">
      <c r="AA1314" s="661"/>
    </row>
    <row r="1315" spans="27:27">
      <c r="AA1315" s="661"/>
    </row>
    <row r="1316" spans="27:27">
      <c r="AA1316" s="661"/>
    </row>
    <row r="1317" spans="27:27">
      <c r="AA1317" s="661"/>
    </row>
    <row r="1318" spans="27:27">
      <c r="AA1318" s="661"/>
    </row>
    <row r="1319" spans="27:27">
      <c r="AA1319" s="661"/>
    </row>
    <row r="1320" spans="27:27">
      <c r="AA1320" s="661"/>
    </row>
    <row r="1321" spans="27:27">
      <c r="AA1321" s="661"/>
    </row>
    <row r="1322" spans="27:27">
      <c r="AA1322" s="661"/>
    </row>
    <row r="1323" spans="27:27">
      <c r="AA1323" s="661"/>
    </row>
    <row r="1324" spans="27:27">
      <c r="AA1324" s="661"/>
    </row>
    <row r="1325" spans="27:27">
      <c r="AA1325" s="661"/>
    </row>
    <row r="1326" spans="27:27">
      <c r="AA1326" s="661"/>
    </row>
    <row r="1327" spans="27:27">
      <c r="AA1327" s="661"/>
    </row>
    <row r="1328" spans="27:27">
      <c r="AA1328" s="661"/>
    </row>
    <row r="1329" spans="27:27">
      <c r="AA1329" s="661"/>
    </row>
    <row r="1330" spans="27:27">
      <c r="AA1330" s="661"/>
    </row>
    <row r="1331" spans="27:27">
      <c r="AA1331" s="661"/>
    </row>
    <row r="1332" spans="27:27">
      <c r="AA1332" s="661"/>
    </row>
    <row r="1333" spans="27:27">
      <c r="AA1333" s="661"/>
    </row>
    <row r="1334" spans="27:27">
      <c r="AA1334" s="661"/>
    </row>
    <row r="1335" spans="27:27">
      <c r="AA1335" s="661"/>
    </row>
    <row r="1336" spans="27:27">
      <c r="AA1336" s="661"/>
    </row>
    <row r="1337" spans="27:27">
      <c r="AA1337" s="661"/>
    </row>
    <row r="1338" spans="27:27">
      <c r="AA1338" s="661"/>
    </row>
    <row r="1339" spans="27:27">
      <c r="AA1339" s="661"/>
    </row>
    <row r="1340" spans="27:27">
      <c r="AA1340" s="661"/>
    </row>
    <row r="1341" spans="27:27">
      <c r="AA1341" s="661"/>
    </row>
    <row r="1342" spans="27:27">
      <c r="AA1342" s="661"/>
    </row>
    <row r="1343" spans="27:27">
      <c r="AA1343" s="661"/>
    </row>
    <row r="1344" spans="27:27">
      <c r="AA1344" s="661"/>
    </row>
    <row r="1345" spans="27:27">
      <c r="AA1345" s="661"/>
    </row>
    <row r="1346" spans="27:27">
      <c r="AA1346" s="661"/>
    </row>
    <row r="1347" spans="27:27">
      <c r="AA1347" s="661"/>
    </row>
    <row r="1348" spans="27:27">
      <c r="AA1348" s="661"/>
    </row>
    <row r="1349" spans="27:27">
      <c r="AA1349" s="661"/>
    </row>
    <row r="1350" spans="27:27">
      <c r="AA1350" s="661"/>
    </row>
    <row r="1351" spans="27:27">
      <c r="AA1351" s="661"/>
    </row>
    <row r="1352" spans="27:27">
      <c r="AA1352" s="661"/>
    </row>
    <row r="1353" spans="27:27">
      <c r="AA1353" s="661"/>
    </row>
    <row r="1354" spans="27:27">
      <c r="AA1354" s="661"/>
    </row>
    <row r="1355" spans="27:27">
      <c r="AA1355" s="661"/>
    </row>
    <row r="1356" spans="27:27">
      <c r="AA1356" s="661"/>
    </row>
    <row r="1357" spans="27:27">
      <c r="AA1357" s="661"/>
    </row>
    <row r="1358" spans="27:27">
      <c r="AA1358" s="661"/>
    </row>
    <row r="1359" spans="27:27">
      <c r="AA1359" s="661"/>
    </row>
    <row r="1360" spans="27:27">
      <c r="AA1360" s="661"/>
    </row>
    <row r="1361" spans="27:27">
      <c r="AA1361" s="661"/>
    </row>
    <row r="1362" spans="27:27">
      <c r="AA1362" s="661"/>
    </row>
    <row r="1363" spans="27:27">
      <c r="AA1363" s="661"/>
    </row>
    <row r="1364" spans="27:27">
      <c r="AA1364" s="661"/>
    </row>
    <row r="1365" spans="27:27">
      <c r="AA1365" s="661"/>
    </row>
    <row r="1366" spans="27:27">
      <c r="AA1366" s="661"/>
    </row>
    <row r="1367" spans="27:27">
      <c r="AA1367" s="661"/>
    </row>
    <row r="1368" spans="27:27">
      <c r="AA1368" s="661"/>
    </row>
    <row r="1369" spans="27:27">
      <c r="AA1369" s="661"/>
    </row>
    <row r="1370" spans="27:27">
      <c r="AA1370" s="661"/>
    </row>
    <row r="1371" spans="27:27">
      <c r="AA1371" s="661"/>
    </row>
    <row r="1372" spans="27:27">
      <c r="AA1372" s="661"/>
    </row>
    <row r="1373" spans="27:27">
      <c r="AA1373" s="661"/>
    </row>
    <row r="1374" spans="27:27">
      <c r="AA1374" s="661"/>
    </row>
    <row r="1375" spans="27:27">
      <c r="AA1375" s="661"/>
    </row>
    <row r="1376" spans="27:27">
      <c r="AA1376" s="661"/>
    </row>
    <row r="1377" spans="27:27">
      <c r="AA1377" s="661"/>
    </row>
    <row r="1378" spans="27:27">
      <c r="AA1378" s="661"/>
    </row>
    <row r="1379" spans="27:27">
      <c r="AA1379" s="661"/>
    </row>
    <row r="1380" spans="27:27">
      <c r="AA1380" s="661"/>
    </row>
    <row r="1381" spans="27:27">
      <c r="AA1381" s="661"/>
    </row>
    <row r="1382" spans="27:27">
      <c r="AA1382" s="661"/>
    </row>
    <row r="1383" spans="27:27">
      <c r="AA1383" s="661"/>
    </row>
    <row r="1384" spans="27:27">
      <c r="AA1384" s="661"/>
    </row>
    <row r="1385" spans="27:27">
      <c r="AA1385" s="661"/>
    </row>
    <row r="1386" spans="27:27">
      <c r="AA1386" s="661"/>
    </row>
    <row r="1387" spans="27:27">
      <c r="AA1387" s="661"/>
    </row>
    <row r="1388" spans="27:27">
      <c r="AA1388" s="661"/>
    </row>
    <row r="1389" spans="27:27">
      <c r="AA1389" s="661"/>
    </row>
    <row r="1390" spans="27:27">
      <c r="AA1390" s="661"/>
    </row>
    <row r="1391" spans="27:27">
      <c r="AA1391" s="661"/>
    </row>
    <row r="1392" spans="27:27">
      <c r="AA1392" s="661"/>
    </row>
    <row r="1393" spans="27:27">
      <c r="AA1393" s="661"/>
    </row>
    <row r="1394" spans="27:27">
      <c r="AA1394" s="661"/>
    </row>
    <row r="1395" spans="27:27">
      <c r="AA1395" s="661"/>
    </row>
    <row r="1396" spans="27:27">
      <c r="AA1396" s="661"/>
    </row>
    <row r="1397" spans="27:27">
      <c r="AA1397" s="661"/>
    </row>
    <row r="1398" spans="27:27">
      <c r="AA1398" s="661"/>
    </row>
    <row r="1399" spans="27:27">
      <c r="AA1399" s="661"/>
    </row>
    <row r="1400" spans="27:27">
      <c r="AA1400" s="661"/>
    </row>
    <row r="1401" spans="27:27">
      <c r="AA1401" s="661"/>
    </row>
    <row r="1402" spans="27:27">
      <c r="AA1402" s="661"/>
    </row>
    <row r="1403" spans="27:27">
      <c r="AA1403" s="661"/>
    </row>
    <row r="1404" spans="27:27">
      <c r="AA1404" s="661"/>
    </row>
    <row r="1405" spans="27:27">
      <c r="AA1405" s="661"/>
    </row>
    <row r="1406" spans="27:27">
      <c r="AA1406" s="661"/>
    </row>
    <row r="1407" spans="27:27">
      <c r="AA1407" s="661"/>
    </row>
    <row r="1408" spans="27:27">
      <c r="AA1408" s="661"/>
    </row>
    <row r="1409" spans="27:27">
      <c r="AA1409" s="661"/>
    </row>
    <row r="1410" spans="27:27">
      <c r="AA1410" s="661"/>
    </row>
    <row r="1411" spans="27:27">
      <c r="AA1411" s="661"/>
    </row>
    <row r="1412" spans="27:27">
      <c r="AA1412" s="661"/>
    </row>
    <row r="1413" spans="27:27">
      <c r="AA1413" s="661"/>
    </row>
    <row r="1414" spans="27:27">
      <c r="AA1414" s="661"/>
    </row>
    <row r="1415" spans="27:27">
      <c r="AA1415" s="661"/>
    </row>
    <row r="1416" spans="27:27">
      <c r="AA1416" s="661"/>
    </row>
    <row r="1417" spans="27:27">
      <c r="AA1417" s="661"/>
    </row>
    <row r="1418" spans="27:27">
      <c r="AA1418" s="661"/>
    </row>
    <row r="1419" spans="27:27">
      <c r="AA1419" s="661"/>
    </row>
    <row r="1420" spans="27:27">
      <c r="AA1420" s="661"/>
    </row>
    <row r="1421" spans="27:27">
      <c r="AA1421" s="661"/>
    </row>
    <row r="1422" spans="27:27">
      <c r="AA1422" s="661"/>
    </row>
    <row r="1423" spans="27:27">
      <c r="AA1423" s="661"/>
    </row>
    <row r="1424" spans="27:27">
      <c r="AA1424" s="661"/>
    </row>
    <row r="1425" spans="27:27">
      <c r="AA1425" s="661"/>
    </row>
    <row r="1426" spans="27:27">
      <c r="AA1426" s="661"/>
    </row>
    <row r="1427" spans="27:27">
      <c r="AA1427" s="661"/>
    </row>
    <row r="1428" spans="27:27">
      <c r="AA1428" s="661"/>
    </row>
    <row r="1429" spans="27:27">
      <c r="AA1429" s="661"/>
    </row>
    <row r="1430" spans="27:27">
      <c r="AA1430" s="661"/>
    </row>
    <row r="1431" spans="27:27">
      <c r="AA1431" s="661"/>
    </row>
    <row r="1432" spans="27:27">
      <c r="AA1432" s="661"/>
    </row>
    <row r="1433" spans="27:27">
      <c r="AA1433" s="661"/>
    </row>
    <row r="1434" spans="27:27">
      <c r="AA1434" s="661"/>
    </row>
    <row r="1435" spans="27:27">
      <c r="AA1435" s="661"/>
    </row>
    <row r="1436" spans="27:27">
      <c r="AA1436" s="661"/>
    </row>
    <row r="1437" spans="27:27">
      <c r="AA1437" s="661"/>
    </row>
    <row r="1438" spans="27:27">
      <c r="AA1438" s="661"/>
    </row>
    <row r="1439" spans="27:27">
      <c r="AA1439" s="661"/>
    </row>
    <row r="1440" spans="27:27">
      <c r="AA1440" s="661"/>
    </row>
    <row r="1441" spans="27:27">
      <c r="AA1441" s="661"/>
    </row>
    <row r="1442" spans="27:27">
      <c r="AA1442" s="661"/>
    </row>
    <row r="1443" spans="27:27">
      <c r="AA1443" s="661"/>
    </row>
    <row r="1444" spans="27:27">
      <c r="AA1444" s="661"/>
    </row>
    <row r="1445" spans="27:27">
      <c r="AA1445" s="661"/>
    </row>
    <row r="1446" spans="27:27">
      <c r="AA1446" s="661"/>
    </row>
    <row r="1447" spans="27:27">
      <c r="AA1447" s="661"/>
    </row>
    <row r="1448" spans="27:27">
      <c r="AA1448" s="661"/>
    </row>
    <row r="1449" spans="27:27">
      <c r="AA1449" s="661"/>
    </row>
    <row r="1450" spans="27:27">
      <c r="AA1450" s="661"/>
    </row>
    <row r="1451" spans="27:27">
      <c r="AA1451" s="661"/>
    </row>
    <row r="1452" spans="27:27">
      <c r="AA1452" s="661"/>
    </row>
    <row r="1453" spans="27:27">
      <c r="AA1453" s="661"/>
    </row>
    <row r="1454" spans="27:27">
      <c r="AA1454" s="661"/>
    </row>
    <row r="1455" spans="27:27">
      <c r="AA1455" s="661"/>
    </row>
    <row r="1456" spans="27:27">
      <c r="AA1456" s="661"/>
    </row>
    <row r="1457" spans="27:27">
      <c r="AA1457" s="661"/>
    </row>
    <row r="1458" spans="27:27">
      <c r="AA1458" s="661"/>
    </row>
    <row r="1459" spans="27:27">
      <c r="AA1459" s="661"/>
    </row>
    <row r="1460" spans="27:27">
      <c r="AA1460" s="661"/>
    </row>
    <row r="1461" spans="27:27">
      <c r="AA1461" s="661"/>
    </row>
    <row r="1462" spans="27:27">
      <c r="AA1462" s="661"/>
    </row>
    <row r="1463" spans="27:27">
      <c r="AA1463" s="661"/>
    </row>
    <row r="1464" spans="27:27">
      <c r="AA1464" s="661"/>
    </row>
    <row r="1465" spans="27:27">
      <c r="AA1465" s="661"/>
    </row>
    <row r="1466" spans="27:27">
      <c r="AA1466" s="661"/>
    </row>
    <row r="1467" spans="27:27">
      <c r="AA1467" s="661"/>
    </row>
    <row r="1468" spans="27:27">
      <c r="AA1468" s="661"/>
    </row>
    <row r="1469" spans="27:27">
      <c r="AA1469" s="661"/>
    </row>
    <row r="1470" spans="27:27">
      <c r="AA1470" s="661"/>
    </row>
    <row r="1471" spans="27:27">
      <c r="AA1471" s="661"/>
    </row>
    <row r="1472" spans="27:27">
      <c r="AA1472" s="661"/>
    </row>
    <row r="1473" spans="27:27">
      <c r="AA1473" s="661"/>
    </row>
    <row r="1474" spans="27:27">
      <c r="AA1474" s="661"/>
    </row>
    <row r="1475" spans="27:27">
      <c r="AA1475" s="661"/>
    </row>
    <row r="1476" spans="27:27">
      <c r="AA1476" s="661"/>
    </row>
    <row r="1477" spans="27:27">
      <c r="AA1477" s="661"/>
    </row>
    <row r="1478" spans="27:27">
      <c r="AA1478" s="661"/>
    </row>
    <row r="1479" spans="27:27">
      <c r="AA1479" s="661"/>
    </row>
    <row r="1480" spans="27:27">
      <c r="AA1480" s="661"/>
    </row>
    <row r="1481" spans="27:27">
      <c r="AA1481" s="661"/>
    </row>
    <row r="1482" spans="27:27">
      <c r="AA1482" s="661"/>
    </row>
    <row r="1483" spans="27:27">
      <c r="AA1483" s="661"/>
    </row>
    <row r="1484" spans="27:27">
      <c r="AA1484" s="661"/>
    </row>
    <row r="1485" spans="27:27">
      <c r="AA1485" s="661"/>
    </row>
    <row r="1486" spans="27:27">
      <c r="AA1486" s="661"/>
    </row>
    <row r="1487" spans="27:27">
      <c r="AA1487" s="661"/>
    </row>
    <row r="1488" spans="27:27">
      <c r="AA1488" s="661"/>
    </row>
    <row r="1489" spans="27:27">
      <c r="AA1489" s="661"/>
    </row>
    <row r="1490" spans="27:27">
      <c r="AA1490" s="661"/>
    </row>
    <row r="1491" spans="27:27">
      <c r="AA1491" s="661"/>
    </row>
    <row r="1492" spans="27:27">
      <c r="AA1492" s="661"/>
    </row>
    <row r="1493" spans="27:27">
      <c r="AA1493" s="661"/>
    </row>
    <row r="1494" spans="27:27">
      <c r="AA1494" s="661"/>
    </row>
    <row r="1495" spans="27:27">
      <c r="AA1495" s="661"/>
    </row>
    <row r="1496" spans="27:27">
      <c r="AA1496" s="661"/>
    </row>
    <row r="1497" spans="27:27">
      <c r="AA1497" s="661"/>
    </row>
    <row r="1498" spans="27:27">
      <c r="AA1498" s="661"/>
    </row>
    <row r="1499" spans="27:27">
      <c r="AA1499" s="661"/>
    </row>
    <row r="1500" spans="27:27">
      <c r="AA1500" s="661"/>
    </row>
    <row r="1501" spans="27:27">
      <c r="AA1501" s="661"/>
    </row>
    <row r="1502" spans="27:27">
      <c r="AA1502" s="661"/>
    </row>
    <row r="1503" spans="27:27">
      <c r="AA1503" s="661"/>
    </row>
    <row r="1504" spans="27:27">
      <c r="AA1504" s="661"/>
    </row>
    <row r="1505" spans="27:27">
      <c r="AA1505" s="661"/>
    </row>
    <row r="1506" spans="27:27">
      <c r="AA1506" s="661"/>
    </row>
    <row r="1507" spans="27:27">
      <c r="AA1507" s="661"/>
    </row>
    <row r="1508" spans="27:27">
      <c r="AA1508" s="661"/>
    </row>
    <row r="1509" spans="27:27">
      <c r="AA1509" s="661"/>
    </row>
    <row r="1510" spans="27:27">
      <c r="AA1510" s="661"/>
    </row>
    <row r="1511" spans="27:27">
      <c r="AA1511" s="661"/>
    </row>
    <row r="1512" spans="27:27">
      <c r="AA1512" s="661"/>
    </row>
    <row r="1513" spans="27:27">
      <c r="AA1513" s="661"/>
    </row>
    <row r="1514" spans="27:27">
      <c r="AA1514" s="661"/>
    </row>
    <row r="1515" spans="27:27">
      <c r="AA1515" s="661"/>
    </row>
    <row r="1516" spans="27:27">
      <c r="AA1516" s="661"/>
    </row>
    <row r="1517" spans="27:27">
      <c r="AA1517" s="661"/>
    </row>
    <row r="1518" spans="27:27">
      <c r="AA1518" s="661"/>
    </row>
    <row r="1519" spans="27:27">
      <c r="AA1519" s="661"/>
    </row>
    <row r="1520" spans="27:27">
      <c r="AA1520" s="661"/>
    </row>
    <row r="1521" spans="27:27">
      <c r="AA1521" s="661"/>
    </row>
    <row r="1522" spans="27:27">
      <c r="AA1522" s="661"/>
    </row>
    <row r="1523" spans="27:27">
      <c r="AA1523" s="661"/>
    </row>
    <row r="1524" spans="27:27">
      <c r="AA1524" s="661"/>
    </row>
    <row r="1525" spans="27:27">
      <c r="AA1525" s="661"/>
    </row>
    <row r="1526" spans="27:27">
      <c r="AA1526" s="661"/>
    </row>
    <row r="1527" spans="27:27">
      <c r="AA1527" s="661"/>
    </row>
    <row r="1528" spans="27:27">
      <c r="AA1528" s="661"/>
    </row>
    <row r="1529" spans="27:27">
      <c r="AA1529" s="661"/>
    </row>
    <row r="1530" spans="27:27">
      <c r="AA1530" s="661"/>
    </row>
    <row r="1531" spans="27:27">
      <c r="AA1531" s="661"/>
    </row>
    <row r="1532" spans="27:27">
      <c r="AA1532" s="661"/>
    </row>
    <row r="1533" spans="27:27">
      <c r="AA1533" s="661"/>
    </row>
    <row r="1534" spans="27:27">
      <c r="AA1534" s="661"/>
    </row>
    <row r="1535" spans="27:27">
      <c r="AA1535" s="661"/>
    </row>
    <row r="1536" spans="27:27">
      <c r="AA1536" s="661"/>
    </row>
    <row r="1537" spans="27:27">
      <c r="AA1537" s="661"/>
    </row>
    <row r="1538" spans="27:27">
      <c r="AA1538" s="661"/>
    </row>
    <row r="1539" spans="27:27">
      <c r="AA1539" s="661"/>
    </row>
    <row r="1540" spans="27:27">
      <c r="AA1540" s="661"/>
    </row>
    <row r="1541" spans="27:27">
      <c r="AA1541" s="661"/>
    </row>
    <row r="1542" spans="27:27">
      <c r="AA1542" s="661"/>
    </row>
    <row r="1543" spans="27:27">
      <c r="AA1543" s="661"/>
    </row>
    <row r="1544" spans="27:27">
      <c r="AA1544" s="661"/>
    </row>
    <row r="1545" spans="27:27">
      <c r="AA1545" s="661"/>
    </row>
    <row r="1546" spans="27:27">
      <c r="AA1546" s="661"/>
    </row>
    <row r="1547" spans="27:27">
      <c r="AA1547" s="661"/>
    </row>
    <row r="1548" spans="27:27">
      <c r="AA1548" s="661"/>
    </row>
    <row r="1549" spans="27:27">
      <c r="AA1549" s="661"/>
    </row>
    <row r="1550" spans="27:27">
      <c r="AA1550" s="661"/>
    </row>
    <row r="1551" spans="27:27">
      <c r="AA1551" s="661"/>
    </row>
    <row r="1552" spans="27:27">
      <c r="AA1552" s="661"/>
    </row>
    <row r="1553" spans="27:27">
      <c r="AA1553" s="661"/>
    </row>
    <row r="1554" spans="27:27">
      <c r="AA1554" s="661"/>
    </row>
    <row r="1555" spans="27:27">
      <c r="AA1555" s="661"/>
    </row>
    <row r="1556" spans="27:27">
      <c r="AA1556" s="661"/>
    </row>
    <row r="1557" spans="27:27">
      <c r="AA1557" s="661"/>
    </row>
    <row r="1558" spans="27:27">
      <c r="AA1558" s="661"/>
    </row>
    <row r="1559" spans="27:27">
      <c r="AA1559" s="661"/>
    </row>
    <row r="1560" spans="27:27">
      <c r="AA1560" s="661"/>
    </row>
    <row r="1561" spans="27:27">
      <c r="AA1561" s="661"/>
    </row>
    <row r="1562" spans="27:27">
      <c r="AA1562" s="661"/>
    </row>
    <row r="1563" spans="27:27">
      <c r="AA1563" s="661"/>
    </row>
    <row r="1564" spans="27:27">
      <c r="AA1564" s="661"/>
    </row>
    <row r="1565" spans="27:27">
      <c r="AA1565" s="661"/>
    </row>
  </sheetData>
  <mergeCells count="7">
    <mergeCell ref="A207:J207"/>
    <mergeCell ref="A1:I1"/>
    <mergeCell ref="A3:A5"/>
    <mergeCell ref="B3:I3"/>
    <mergeCell ref="K3:W3"/>
    <mergeCell ref="K4:K5"/>
    <mergeCell ref="A206:J206"/>
  </mergeCells>
  <printOptions horizontalCentered="1"/>
  <pageMargins left="0" right="0" top="0.75" bottom="0.75" header="0.3" footer="0"/>
  <pageSetup paperSize="9" scale="52"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G181"/>
  <sheetViews>
    <sheetView zoomScaleNormal="100" zoomScaleSheetLayoutView="110" workbookViewId="0">
      <pane xSplit="1" ySplit="41" topLeftCell="B42" activePane="bottomRight" state="frozen"/>
      <selection activeCell="P6" sqref="P6"/>
      <selection pane="topRight" activeCell="P6" sqref="P6"/>
      <selection pane="bottomLeft" activeCell="P6" sqref="P6"/>
      <selection pane="bottomRight" activeCell="P6" sqref="P6"/>
    </sheetView>
  </sheetViews>
  <sheetFormatPr defaultRowHeight="16.8"/>
  <cols>
    <col min="1" max="6" width="13.88671875" style="770" customWidth="1"/>
    <col min="7" max="7" width="12.5546875" style="770" customWidth="1"/>
    <col min="8" max="256" width="8.88671875" style="770"/>
    <col min="257" max="262" width="13.88671875" style="770" customWidth="1"/>
    <col min="263" max="263" width="12.5546875" style="770" customWidth="1"/>
    <col min="264" max="264" width="12.44140625" style="770" customWidth="1"/>
    <col min="265" max="512" width="8.88671875" style="770"/>
    <col min="513" max="518" width="13.88671875" style="770" customWidth="1"/>
    <col min="519" max="519" width="12.5546875" style="770" customWidth="1"/>
    <col min="520" max="520" width="12.44140625" style="770" customWidth="1"/>
    <col min="521" max="768" width="8.88671875" style="770"/>
    <col min="769" max="774" width="13.88671875" style="770" customWidth="1"/>
    <col min="775" max="775" width="12.5546875" style="770" customWidth="1"/>
    <col min="776" max="776" width="12.44140625" style="770" customWidth="1"/>
    <col min="777" max="1024" width="8.88671875" style="770"/>
    <col min="1025" max="1030" width="13.88671875" style="770" customWidth="1"/>
    <col min="1031" max="1031" width="12.5546875" style="770" customWidth="1"/>
    <col min="1032" max="1032" width="12.44140625" style="770" customWidth="1"/>
    <col min="1033" max="1280" width="8.88671875" style="770"/>
    <col min="1281" max="1286" width="13.88671875" style="770" customWidth="1"/>
    <col min="1287" max="1287" width="12.5546875" style="770" customWidth="1"/>
    <col min="1288" max="1288" width="12.44140625" style="770" customWidth="1"/>
    <col min="1289" max="1536" width="8.88671875" style="770"/>
    <col min="1537" max="1542" width="13.88671875" style="770" customWidth="1"/>
    <col min="1543" max="1543" width="12.5546875" style="770" customWidth="1"/>
    <col min="1544" max="1544" width="12.44140625" style="770" customWidth="1"/>
    <col min="1545" max="1792" width="8.88671875" style="770"/>
    <col min="1793" max="1798" width="13.88671875" style="770" customWidth="1"/>
    <col min="1799" max="1799" width="12.5546875" style="770" customWidth="1"/>
    <col min="1800" max="1800" width="12.44140625" style="770" customWidth="1"/>
    <col min="1801" max="2048" width="8.88671875" style="770"/>
    <col min="2049" max="2054" width="13.88671875" style="770" customWidth="1"/>
    <col min="2055" max="2055" width="12.5546875" style="770" customWidth="1"/>
    <col min="2056" max="2056" width="12.44140625" style="770" customWidth="1"/>
    <col min="2057" max="2304" width="8.88671875" style="770"/>
    <col min="2305" max="2310" width="13.88671875" style="770" customWidth="1"/>
    <col min="2311" max="2311" width="12.5546875" style="770" customWidth="1"/>
    <col min="2312" max="2312" width="12.44140625" style="770" customWidth="1"/>
    <col min="2313" max="2560" width="8.88671875" style="770"/>
    <col min="2561" max="2566" width="13.88671875" style="770" customWidth="1"/>
    <col min="2567" max="2567" width="12.5546875" style="770" customWidth="1"/>
    <col min="2568" max="2568" width="12.44140625" style="770" customWidth="1"/>
    <col min="2569" max="2816" width="8.88671875" style="770"/>
    <col min="2817" max="2822" width="13.88671875" style="770" customWidth="1"/>
    <col min="2823" max="2823" width="12.5546875" style="770" customWidth="1"/>
    <col min="2824" max="2824" width="12.44140625" style="770" customWidth="1"/>
    <col min="2825" max="3072" width="8.88671875" style="770"/>
    <col min="3073" max="3078" width="13.88671875" style="770" customWidth="1"/>
    <col min="3079" max="3079" width="12.5546875" style="770" customWidth="1"/>
    <col min="3080" max="3080" width="12.44140625" style="770" customWidth="1"/>
    <col min="3081" max="3328" width="8.88671875" style="770"/>
    <col min="3329" max="3334" width="13.88671875" style="770" customWidth="1"/>
    <col min="3335" max="3335" width="12.5546875" style="770" customWidth="1"/>
    <col min="3336" max="3336" width="12.44140625" style="770" customWidth="1"/>
    <col min="3337" max="3584" width="8.88671875" style="770"/>
    <col min="3585" max="3590" width="13.88671875" style="770" customWidth="1"/>
    <col min="3591" max="3591" width="12.5546875" style="770" customWidth="1"/>
    <col min="3592" max="3592" width="12.44140625" style="770" customWidth="1"/>
    <col min="3593" max="3840" width="8.88671875" style="770"/>
    <col min="3841" max="3846" width="13.88671875" style="770" customWidth="1"/>
    <col min="3847" max="3847" width="12.5546875" style="770" customWidth="1"/>
    <col min="3848" max="3848" width="12.44140625" style="770" customWidth="1"/>
    <col min="3849" max="4096" width="8.88671875" style="770"/>
    <col min="4097" max="4102" width="13.88671875" style="770" customWidth="1"/>
    <col min="4103" max="4103" width="12.5546875" style="770" customWidth="1"/>
    <col min="4104" max="4104" width="12.44140625" style="770" customWidth="1"/>
    <col min="4105" max="4352" width="8.88671875" style="770"/>
    <col min="4353" max="4358" width="13.88671875" style="770" customWidth="1"/>
    <col min="4359" max="4359" width="12.5546875" style="770" customWidth="1"/>
    <col min="4360" max="4360" width="12.44140625" style="770" customWidth="1"/>
    <col min="4361" max="4608" width="8.88671875" style="770"/>
    <col min="4609" max="4614" width="13.88671875" style="770" customWidth="1"/>
    <col min="4615" max="4615" width="12.5546875" style="770" customWidth="1"/>
    <col min="4616" max="4616" width="12.44140625" style="770" customWidth="1"/>
    <col min="4617" max="4864" width="8.88671875" style="770"/>
    <col min="4865" max="4870" width="13.88671875" style="770" customWidth="1"/>
    <col min="4871" max="4871" width="12.5546875" style="770" customWidth="1"/>
    <col min="4872" max="4872" width="12.44140625" style="770" customWidth="1"/>
    <col min="4873" max="5120" width="8.88671875" style="770"/>
    <col min="5121" max="5126" width="13.88671875" style="770" customWidth="1"/>
    <col min="5127" max="5127" width="12.5546875" style="770" customWidth="1"/>
    <col min="5128" max="5128" width="12.44140625" style="770" customWidth="1"/>
    <col min="5129" max="5376" width="8.88671875" style="770"/>
    <col min="5377" max="5382" width="13.88671875" style="770" customWidth="1"/>
    <col min="5383" max="5383" width="12.5546875" style="770" customWidth="1"/>
    <col min="5384" max="5384" width="12.44140625" style="770" customWidth="1"/>
    <col min="5385" max="5632" width="8.88671875" style="770"/>
    <col min="5633" max="5638" width="13.88671875" style="770" customWidth="1"/>
    <col min="5639" max="5639" width="12.5546875" style="770" customWidth="1"/>
    <col min="5640" max="5640" width="12.44140625" style="770" customWidth="1"/>
    <col min="5641" max="5888" width="8.88671875" style="770"/>
    <col min="5889" max="5894" width="13.88671875" style="770" customWidth="1"/>
    <col min="5895" max="5895" width="12.5546875" style="770" customWidth="1"/>
    <col min="5896" max="5896" width="12.44140625" style="770" customWidth="1"/>
    <col min="5897" max="6144" width="8.88671875" style="770"/>
    <col min="6145" max="6150" width="13.88671875" style="770" customWidth="1"/>
    <col min="6151" max="6151" width="12.5546875" style="770" customWidth="1"/>
    <col min="6152" max="6152" width="12.44140625" style="770" customWidth="1"/>
    <col min="6153" max="6400" width="8.88671875" style="770"/>
    <col min="6401" max="6406" width="13.88671875" style="770" customWidth="1"/>
    <col min="6407" max="6407" width="12.5546875" style="770" customWidth="1"/>
    <col min="6408" max="6408" width="12.44140625" style="770" customWidth="1"/>
    <col min="6409" max="6656" width="8.88671875" style="770"/>
    <col min="6657" max="6662" width="13.88671875" style="770" customWidth="1"/>
    <col min="6663" max="6663" width="12.5546875" style="770" customWidth="1"/>
    <col min="6664" max="6664" width="12.44140625" style="770" customWidth="1"/>
    <col min="6665" max="6912" width="8.88671875" style="770"/>
    <col min="6913" max="6918" width="13.88671875" style="770" customWidth="1"/>
    <col min="6919" max="6919" width="12.5546875" style="770" customWidth="1"/>
    <col min="6920" max="6920" width="12.44140625" style="770" customWidth="1"/>
    <col min="6921" max="7168" width="8.88671875" style="770"/>
    <col min="7169" max="7174" width="13.88671875" style="770" customWidth="1"/>
    <col min="7175" max="7175" width="12.5546875" style="770" customWidth="1"/>
    <col min="7176" max="7176" width="12.44140625" style="770" customWidth="1"/>
    <col min="7177" max="7424" width="8.88671875" style="770"/>
    <col min="7425" max="7430" width="13.88671875" style="770" customWidth="1"/>
    <col min="7431" max="7431" width="12.5546875" style="770" customWidth="1"/>
    <col min="7432" max="7432" width="12.44140625" style="770" customWidth="1"/>
    <col min="7433" max="7680" width="8.88671875" style="770"/>
    <col min="7681" max="7686" width="13.88671875" style="770" customWidth="1"/>
    <col min="7687" max="7687" width="12.5546875" style="770" customWidth="1"/>
    <col min="7688" max="7688" width="12.44140625" style="770" customWidth="1"/>
    <col min="7689" max="7936" width="8.88671875" style="770"/>
    <col min="7937" max="7942" width="13.88671875" style="770" customWidth="1"/>
    <col min="7943" max="7943" width="12.5546875" style="770" customWidth="1"/>
    <col min="7944" max="7944" width="12.44140625" style="770" customWidth="1"/>
    <col min="7945" max="8192" width="8.88671875" style="770"/>
    <col min="8193" max="8198" width="13.88671875" style="770" customWidth="1"/>
    <col min="8199" max="8199" width="12.5546875" style="770" customWidth="1"/>
    <col min="8200" max="8200" width="12.44140625" style="770" customWidth="1"/>
    <col min="8201" max="8448" width="8.88671875" style="770"/>
    <col min="8449" max="8454" width="13.88671875" style="770" customWidth="1"/>
    <col min="8455" max="8455" width="12.5546875" style="770" customWidth="1"/>
    <col min="8456" max="8456" width="12.44140625" style="770" customWidth="1"/>
    <col min="8457" max="8704" width="8.88671875" style="770"/>
    <col min="8705" max="8710" width="13.88671875" style="770" customWidth="1"/>
    <col min="8711" max="8711" width="12.5546875" style="770" customWidth="1"/>
    <col min="8712" max="8712" width="12.44140625" style="770" customWidth="1"/>
    <col min="8713" max="8960" width="8.88671875" style="770"/>
    <col min="8961" max="8966" width="13.88671875" style="770" customWidth="1"/>
    <col min="8967" max="8967" width="12.5546875" style="770" customWidth="1"/>
    <col min="8968" max="8968" width="12.44140625" style="770" customWidth="1"/>
    <col min="8969" max="9216" width="8.88671875" style="770"/>
    <col min="9217" max="9222" width="13.88671875" style="770" customWidth="1"/>
    <col min="9223" max="9223" width="12.5546875" style="770" customWidth="1"/>
    <col min="9224" max="9224" width="12.44140625" style="770" customWidth="1"/>
    <col min="9225" max="9472" width="8.88671875" style="770"/>
    <col min="9473" max="9478" width="13.88671875" style="770" customWidth="1"/>
    <col min="9479" max="9479" width="12.5546875" style="770" customWidth="1"/>
    <col min="9480" max="9480" width="12.44140625" style="770" customWidth="1"/>
    <col min="9481" max="9728" width="8.88671875" style="770"/>
    <col min="9729" max="9734" width="13.88671875" style="770" customWidth="1"/>
    <col min="9735" max="9735" width="12.5546875" style="770" customWidth="1"/>
    <col min="9736" max="9736" width="12.44140625" style="770" customWidth="1"/>
    <col min="9737" max="9984" width="8.88671875" style="770"/>
    <col min="9985" max="9990" width="13.88671875" style="770" customWidth="1"/>
    <col min="9991" max="9991" width="12.5546875" style="770" customWidth="1"/>
    <col min="9992" max="9992" width="12.44140625" style="770" customWidth="1"/>
    <col min="9993" max="10240" width="8.88671875" style="770"/>
    <col min="10241" max="10246" width="13.88671875" style="770" customWidth="1"/>
    <col min="10247" max="10247" width="12.5546875" style="770" customWidth="1"/>
    <col min="10248" max="10248" width="12.44140625" style="770" customWidth="1"/>
    <col min="10249" max="10496" width="8.88671875" style="770"/>
    <col min="10497" max="10502" width="13.88671875" style="770" customWidth="1"/>
    <col min="10503" max="10503" width="12.5546875" style="770" customWidth="1"/>
    <col min="10504" max="10504" width="12.44140625" style="770" customWidth="1"/>
    <col min="10505" max="10752" width="8.88671875" style="770"/>
    <col min="10753" max="10758" width="13.88671875" style="770" customWidth="1"/>
    <col min="10759" max="10759" width="12.5546875" style="770" customWidth="1"/>
    <col min="10760" max="10760" width="12.44140625" style="770" customWidth="1"/>
    <col min="10761" max="11008" width="8.88671875" style="770"/>
    <col min="11009" max="11014" width="13.88671875" style="770" customWidth="1"/>
    <col min="11015" max="11015" width="12.5546875" style="770" customWidth="1"/>
    <col min="11016" max="11016" width="12.44140625" style="770" customWidth="1"/>
    <col min="11017" max="11264" width="8.88671875" style="770"/>
    <col min="11265" max="11270" width="13.88671875" style="770" customWidth="1"/>
    <col min="11271" max="11271" width="12.5546875" style="770" customWidth="1"/>
    <col min="11272" max="11272" width="12.44140625" style="770" customWidth="1"/>
    <col min="11273" max="11520" width="8.88671875" style="770"/>
    <col min="11521" max="11526" width="13.88671875" style="770" customWidth="1"/>
    <col min="11527" max="11527" width="12.5546875" style="770" customWidth="1"/>
    <col min="11528" max="11528" width="12.44140625" style="770" customWidth="1"/>
    <col min="11529" max="11776" width="8.88671875" style="770"/>
    <col min="11777" max="11782" width="13.88671875" style="770" customWidth="1"/>
    <col min="11783" max="11783" width="12.5546875" style="770" customWidth="1"/>
    <col min="11784" max="11784" width="12.44140625" style="770" customWidth="1"/>
    <col min="11785" max="12032" width="8.88671875" style="770"/>
    <col min="12033" max="12038" width="13.88671875" style="770" customWidth="1"/>
    <col min="12039" max="12039" width="12.5546875" style="770" customWidth="1"/>
    <col min="12040" max="12040" width="12.44140625" style="770" customWidth="1"/>
    <col min="12041" max="12288" width="8.88671875" style="770"/>
    <col min="12289" max="12294" width="13.88671875" style="770" customWidth="1"/>
    <col min="12295" max="12295" width="12.5546875" style="770" customWidth="1"/>
    <col min="12296" max="12296" width="12.44140625" style="770" customWidth="1"/>
    <col min="12297" max="12544" width="8.88671875" style="770"/>
    <col min="12545" max="12550" width="13.88671875" style="770" customWidth="1"/>
    <col min="12551" max="12551" width="12.5546875" style="770" customWidth="1"/>
    <col min="12552" max="12552" width="12.44140625" style="770" customWidth="1"/>
    <col min="12553" max="12800" width="8.88671875" style="770"/>
    <col min="12801" max="12806" width="13.88671875" style="770" customWidth="1"/>
    <col min="12807" max="12807" width="12.5546875" style="770" customWidth="1"/>
    <col min="12808" max="12808" width="12.44140625" style="770" customWidth="1"/>
    <col min="12809" max="13056" width="8.88671875" style="770"/>
    <col min="13057" max="13062" width="13.88671875" style="770" customWidth="1"/>
    <col min="13063" max="13063" width="12.5546875" style="770" customWidth="1"/>
    <col min="13064" max="13064" width="12.44140625" style="770" customWidth="1"/>
    <col min="13065" max="13312" width="8.88671875" style="770"/>
    <col min="13313" max="13318" width="13.88671875" style="770" customWidth="1"/>
    <col min="13319" max="13319" width="12.5546875" style="770" customWidth="1"/>
    <col min="13320" max="13320" width="12.44140625" style="770" customWidth="1"/>
    <col min="13321" max="13568" width="8.88671875" style="770"/>
    <col min="13569" max="13574" width="13.88671875" style="770" customWidth="1"/>
    <col min="13575" max="13575" width="12.5546875" style="770" customWidth="1"/>
    <col min="13576" max="13576" width="12.44140625" style="770" customWidth="1"/>
    <col min="13577" max="13824" width="8.88671875" style="770"/>
    <col min="13825" max="13830" width="13.88671875" style="770" customWidth="1"/>
    <col min="13831" max="13831" width="12.5546875" style="770" customWidth="1"/>
    <col min="13832" max="13832" width="12.44140625" style="770" customWidth="1"/>
    <col min="13833" max="14080" width="8.88671875" style="770"/>
    <col min="14081" max="14086" width="13.88671875" style="770" customWidth="1"/>
    <col min="14087" max="14087" width="12.5546875" style="770" customWidth="1"/>
    <col min="14088" max="14088" width="12.44140625" style="770" customWidth="1"/>
    <col min="14089" max="14336" width="8.88671875" style="770"/>
    <col min="14337" max="14342" width="13.88671875" style="770" customWidth="1"/>
    <col min="14343" max="14343" width="12.5546875" style="770" customWidth="1"/>
    <col min="14344" max="14344" width="12.44140625" style="770" customWidth="1"/>
    <col min="14345" max="14592" width="8.88671875" style="770"/>
    <col min="14593" max="14598" width="13.88671875" style="770" customWidth="1"/>
    <col min="14599" max="14599" width="12.5546875" style="770" customWidth="1"/>
    <col min="14600" max="14600" width="12.44140625" style="770" customWidth="1"/>
    <col min="14601" max="14848" width="8.88671875" style="770"/>
    <col min="14849" max="14854" width="13.88671875" style="770" customWidth="1"/>
    <col min="14855" max="14855" width="12.5546875" style="770" customWidth="1"/>
    <col min="14856" max="14856" width="12.44140625" style="770" customWidth="1"/>
    <col min="14857" max="15104" width="8.88671875" style="770"/>
    <col min="15105" max="15110" width="13.88671875" style="770" customWidth="1"/>
    <col min="15111" max="15111" width="12.5546875" style="770" customWidth="1"/>
    <col min="15112" max="15112" width="12.44140625" style="770" customWidth="1"/>
    <col min="15113" max="15360" width="8.88671875" style="770"/>
    <col min="15361" max="15366" width="13.88671875" style="770" customWidth="1"/>
    <col min="15367" max="15367" width="12.5546875" style="770" customWidth="1"/>
    <col min="15368" max="15368" width="12.44140625" style="770" customWidth="1"/>
    <col min="15369" max="15616" width="8.88671875" style="770"/>
    <col min="15617" max="15622" width="13.88671875" style="770" customWidth="1"/>
    <col min="15623" max="15623" width="12.5546875" style="770" customWidth="1"/>
    <col min="15624" max="15624" width="12.44140625" style="770" customWidth="1"/>
    <col min="15625" max="15872" width="8.88671875" style="770"/>
    <col min="15873" max="15878" width="13.88671875" style="770" customWidth="1"/>
    <col min="15879" max="15879" width="12.5546875" style="770" customWidth="1"/>
    <col min="15880" max="15880" width="12.44140625" style="770" customWidth="1"/>
    <col min="15881" max="16128" width="8.88671875" style="770"/>
    <col min="16129" max="16134" width="13.88671875" style="770" customWidth="1"/>
    <col min="16135" max="16135" width="12.5546875" style="770" customWidth="1"/>
    <col min="16136" max="16136" width="12.44140625" style="770" customWidth="1"/>
    <col min="16137" max="16384" width="8.88671875" style="770"/>
  </cols>
  <sheetData>
    <row r="1" spans="1:6" s="767" customFormat="1" ht="19.2">
      <c r="A1" s="764" t="s">
        <v>2815</v>
      </c>
      <c r="B1" s="765"/>
      <c r="C1" s="765"/>
      <c r="D1" s="765"/>
      <c r="E1" s="765"/>
      <c r="F1" s="766"/>
    </row>
    <row r="2" spans="1:6" ht="13.5" customHeight="1" thickBot="1">
      <c r="A2" s="764"/>
      <c r="B2" s="768"/>
      <c r="C2" s="768"/>
      <c r="D2" s="768"/>
      <c r="E2" s="768"/>
      <c r="F2" s="769"/>
    </row>
    <row r="3" spans="1:6" ht="18" thickTop="1" thickBot="1">
      <c r="A3" s="771"/>
      <c r="B3" s="772" t="s">
        <v>2816</v>
      </c>
      <c r="C3" s="773" t="s">
        <v>2817</v>
      </c>
      <c r="D3" s="773" t="s">
        <v>2816</v>
      </c>
      <c r="E3" s="774" t="s">
        <v>2818</v>
      </c>
      <c r="F3" s="775"/>
    </row>
    <row r="4" spans="1:6">
      <c r="A4" s="776"/>
      <c r="B4" s="777" t="s">
        <v>2819</v>
      </c>
      <c r="C4" s="778" t="s">
        <v>2820</v>
      </c>
      <c r="D4" s="779" t="s">
        <v>2819</v>
      </c>
      <c r="E4" s="780" t="s">
        <v>2821</v>
      </c>
      <c r="F4" s="781" t="s">
        <v>2817</v>
      </c>
    </row>
    <row r="5" spans="1:6" ht="17.399999999999999" thickBot="1">
      <c r="A5" s="782"/>
      <c r="B5" s="783" t="s">
        <v>2822</v>
      </c>
      <c r="C5" s="784"/>
      <c r="D5" s="784" t="s">
        <v>2823</v>
      </c>
      <c r="E5" s="784" t="s">
        <v>2822</v>
      </c>
      <c r="F5" s="785" t="s">
        <v>2824</v>
      </c>
    </row>
    <row r="6" spans="1:6" s="791" customFormat="1" ht="17.399999999999999" hidden="1" thickTop="1">
      <c r="A6" s="786">
        <v>40179</v>
      </c>
      <c r="B6" s="787">
        <v>403964</v>
      </c>
      <c r="C6" s="788">
        <v>19483893</v>
      </c>
      <c r="D6" s="788">
        <v>20</v>
      </c>
      <c r="E6" s="789">
        <v>20198</v>
      </c>
      <c r="F6" s="790">
        <v>974195</v>
      </c>
    </row>
    <row r="7" spans="1:6" s="791" customFormat="1" ht="17.399999999999999" hidden="1" thickTop="1">
      <c r="A7" s="786">
        <v>40210</v>
      </c>
      <c r="B7" s="787">
        <v>381478</v>
      </c>
      <c r="C7" s="788">
        <v>17757496</v>
      </c>
      <c r="D7" s="788">
        <v>18</v>
      </c>
      <c r="E7" s="789">
        <v>21193</v>
      </c>
      <c r="F7" s="790">
        <v>986528</v>
      </c>
    </row>
    <row r="8" spans="1:6" s="791" customFormat="1" ht="17.399999999999999" hidden="1" thickTop="1">
      <c r="A8" s="786">
        <v>40238</v>
      </c>
      <c r="B8" s="787">
        <v>476460</v>
      </c>
      <c r="C8" s="788">
        <v>21813844</v>
      </c>
      <c r="D8" s="788">
        <v>21</v>
      </c>
      <c r="E8" s="789">
        <v>22688</v>
      </c>
      <c r="F8" s="790">
        <v>1038755</v>
      </c>
    </row>
    <row r="9" spans="1:6" s="791" customFormat="1" ht="17.399999999999999" hidden="1" thickTop="1">
      <c r="A9" s="786">
        <v>40269</v>
      </c>
      <c r="B9" s="787">
        <v>478241</v>
      </c>
      <c r="C9" s="788">
        <v>22600161</v>
      </c>
      <c r="D9" s="788">
        <v>22</v>
      </c>
      <c r="E9" s="789">
        <v>21738</v>
      </c>
      <c r="F9" s="790">
        <v>1027280</v>
      </c>
    </row>
    <row r="10" spans="1:6" s="791" customFormat="1" ht="17.399999999999999" hidden="1" thickTop="1">
      <c r="A10" s="786">
        <v>40299</v>
      </c>
      <c r="B10" s="787">
        <v>419366</v>
      </c>
      <c r="C10" s="788">
        <v>20193361</v>
      </c>
      <c r="D10" s="788">
        <v>20</v>
      </c>
      <c r="E10" s="789">
        <v>20969</v>
      </c>
      <c r="F10" s="790">
        <v>1009668</v>
      </c>
    </row>
    <row r="11" spans="1:6" s="791" customFormat="1" ht="17.399999999999999" hidden="1" thickTop="1">
      <c r="A11" s="786">
        <v>40330</v>
      </c>
      <c r="B11" s="787">
        <v>448294</v>
      </c>
      <c r="C11" s="788">
        <v>21051307</v>
      </c>
      <c r="D11" s="788">
        <v>22</v>
      </c>
      <c r="E11" s="789">
        <v>20377</v>
      </c>
      <c r="F11" s="790">
        <v>956878</v>
      </c>
    </row>
    <row r="12" spans="1:6" s="791" customFormat="1" ht="17.399999999999999" hidden="1" thickTop="1">
      <c r="A12" s="786">
        <v>40360</v>
      </c>
      <c r="B12" s="787">
        <v>447586</v>
      </c>
      <c r="C12" s="788">
        <v>21884958</v>
      </c>
      <c r="D12" s="788">
        <v>22</v>
      </c>
      <c r="E12" s="789">
        <v>20345</v>
      </c>
      <c r="F12" s="790">
        <v>994771</v>
      </c>
    </row>
    <row r="13" spans="1:6" s="791" customFormat="1" ht="17.399999999999999" hidden="1" thickTop="1">
      <c r="A13" s="786">
        <v>40391</v>
      </c>
      <c r="B13" s="787">
        <v>435490</v>
      </c>
      <c r="C13" s="788">
        <v>21023041</v>
      </c>
      <c r="D13" s="788">
        <v>22</v>
      </c>
      <c r="E13" s="789">
        <v>19795</v>
      </c>
      <c r="F13" s="790">
        <v>955593</v>
      </c>
    </row>
    <row r="14" spans="1:6" s="791" customFormat="1" ht="17.399999999999999" hidden="1" thickTop="1">
      <c r="A14" s="786">
        <v>40422</v>
      </c>
      <c r="B14" s="787">
        <v>431049</v>
      </c>
      <c r="C14" s="788">
        <v>20726682</v>
      </c>
      <c r="D14" s="788">
        <v>21</v>
      </c>
      <c r="E14" s="789">
        <v>20526</v>
      </c>
      <c r="F14" s="790">
        <v>986985</v>
      </c>
    </row>
    <row r="15" spans="1:6" s="791" customFormat="1" ht="17.399999999999999" hidden="1" thickTop="1">
      <c r="A15" s="786">
        <v>40452</v>
      </c>
      <c r="B15" s="787">
        <v>443872</v>
      </c>
      <c r="C15" s="788">
        <v>21052303</v>
      </c>
      <c r="D15" s="788">
        <v>21</v>
      </c>
      <c r="E15" s="789">
        <v>21137</v>
      </c>
      <c r="F15" s="790">
        <v>1002491</v>
      </c>
    </row>
    <row r="16" spans="1:6" s="791" customFormat="1" ht="17.399999999999999" hidden="1" thickTop="1">
      <c r="A16" s="786">
        <v>40483</v>
      </c>
      <c r="B16" s="787">
        <v>478387</v>
      </c>
      <c r="C16" s="788">
        <v>22094405.145189997</v>
      </c>
      <c r="D16" s="788">
        <v>20</v>
      </c>
      <c r="E16" s="789">
        <v>23919.35</v>
      </c>
      <c r="F16" s="790">
        <v>1104720.2572594997</v>
      </c>
    </row>
    <row r="17" spans="1:6" s="791" customFormat="1" ht="17.399999999999999" hidden="1" thickTop="1">
      <c r="A17" s="786">
        <v>40513</v>
      </c>
      <c r="B17" s="787">
        <v>562286</v>
      </c>
      <c r="C17" s="788">
        <v>29385611</v>
      </c>
      <c r="D17" s="788">
        <v>23</v>
      </c>
      <c r="E17" s="789">
        <v>26776</v>
      </c>
      <c r="F17" s="790">
        <v>1399315</v>
      </c>
    </row>
    <row r="18" spans="1:6" s="791" customFormat="1" ht="17.399999999999999" hidden="1" thickTop="1">
      <c r="A18" s="786">
        <v>40544</v>
      </c>
      <c r="B18" s="792">
        <v>404261</v>
      </c>
      <c r="C18" s="793">
        <v>18665282</v>
      </c>
      <c r="D18" s="793">
        <v>19</v>
      </c>
      <c r="E18" s="794">
        <v>21277</v>
      </c>
      <c r="F18" s="795">
        <v>982383</v>
      </c>
    </row>
    <row r="19" spans="1:6" s="791" customFormat="1" ht="17.399999999999999" hidden="1" thickTop="1">
      <c r="A19" s="786">
        <v>40575</v>
      </c>
      <c r="B19" s="792">
        <v>410417</v>
      </c>
      <c r="C19" s="793">
        <v>20754567</v>
      </c>
      <c r="D19" s="793">
        <v>18</v>
      </c>
      <c r="E19" s="794">
        <v>22801</v>
      </c>
      <c r="F19" s="795">
        <v>1153032</v>
      </c>
    </row>
    <row r="20" spans="1:6" s="791" customFormat="1" ht="17.399999999999999" hidden="1" thickTop="1">
      <c r="A20" s="786">
        <v>40603</v>
      </c>
      <c r="B20" s="792">
        <v>480048</v>
      </c>
      <c r="C20" s="793">
        <v>22665919</v>
      </c>
      <c r="D20" s="793">
        <v>22</v>
      </c>
      <c r="E20" s="794">
        <v>21820</v>
      </c>
      <c r="F20" s="795">
        <v>1030269</v>
      </c>
    </row>
    <row r="21" spans="1:6" s="791" customFormat="1" ht="17.399999999999999" hidden="1" thickTop="1">
      <c r="A21" s="786">
        <v>40634</v>
      </c>
      <c r="B21" s="792">
        <v>429435</v>
      </c>
      <c r="C21" s="793">
        <v>20514130</v>
      </c>
      <c r="D21" s="793">
        <v>20</v>
      </c>
      <c r="E21" s="794">
        <v>21472</v>
      </c>
      <c r="F21" s="795">
        <v>1025707</v>
      </c>
    </row>
    <row r="22" spans="1:6" s="791" customFormat="1" ht="17.399999999999999" hidden="1" thickTop="1">
      <c r="A22" s="786">
        <v>40664</v>
      </c>
      <c r="B22" s="792">
        <v>472258</v>
      </c>
      <c r="C22" s="793">
        <v>22338190</v>
      </c>
      <c r="D22" s="793">
        <v>22</v>
      </c>
      <c r="E22" s="794">
        <v>21466</v>
      </c>
      <c r="F22" s="795">
        <v>1015372</v>
      </c>
    </row>
    <row r="23" spans="1:6" s="791" customFormat="1" ht="17.399999999999999" hidden="1" thickTop="1">
      <c r="A23" s="786">
        <v>40695</v>
      </c>
      <c r="B23" s="792">
        <v>459609</v>
      </c>
      <c r="C23" s="793">
        <v>23452306</v>
      </c>
      <c r="D23" s="793">
        <v>22</v>
      </c>
      <c r="E23" s="794">
        <v>20891</v>
      </c>
      <c r="F23" s="795">
        <v>1066014</v>
      </c>
    </row>
    <row r="24" spans="1:6" s="791" customFormat="1" ht="17.399999999999999" hidden="1" thickTop="1">
      <c r="A24" s="786">
        <v>40725</v>
      </c>
      <c r="B24" s="792">
        <v>436511</v>
      </c>
      <c r="C24" s="793">
        <v>22202850</v>
      </c>
      <c r="D24" s="793">
        <v>21</v>
      </c>
      <c r="E24" s="794">
        <v>20786</v>
      </c>
      <c r="F24" s="795">
        <v>1057279</v>
      </c>
    </row>
    <row r="25" spans="1:6" s="791" customFormat="1" ht="17.399999999999999" hidden="1" thickTop="1">
      <c r="A25" s="786">
        <v>40756</v>
      </c>
      <c r="B25" s="792">
        <v>446499</v>
      </c>
      <c r="C25" s="793">
        <v>21637527</v>
      </c>
      <c r="D25" s="793">
        <v>22</v>
      </c>
      <c r="E25" s="794">
        <v>20295</v>
      </c>
      <c r="F25" s="795">
        <v>983524</v>
      </c>
    </row>
    <row r="26" spans="1:6" s="791" customFormat="1" ht="17.399999999999999" hidden="1" thickTop="1">
      <c r="A26" s="786">
        <v>40787</v>
      </c>
      <c r="B26" s="792">
        <v>439837</v>
      </c>
      <c r="C26" s="793">
        <v>20864985</v>
      </c>
      <c r="D26" s="793">
        <v>21</v>
      </c>
      <c r="E26" s="794">
        <v>20945</v>
      </c>
      <c r="F26" s="795">
        <v>993571</v>
      </c>
    </row>
    <row r="27" spans="1:6" s="791" customFormat="1" ht="17.399999999999999" hidden="1" thickTop="1">
      <c r="A27" s="786">
        <v>40817</v>
      </c>
      <c r="B27" s="792">
        <v>429409</v>
      </c>
      <c r="C27" s="793">
        <v>21844470</v>
      </c>
      <c r="D27" s="793">
        <v>20</v>
      </c>
      <c r="E27" s="794">
        <v>21470</v>
      </c>
      <c r="F27" s="795">
        <v>1092223</v>
      </c>
    </row>
    <row r="28" spans="1:6" s="791" customFormat="1" ht="17.399999999999999" hidden="1" thickTop="1">
      <c r="A28" s="786">
        <v>40848</v>
      </c>
      <c r="B28" s="792">
        <v>441789</v>
      </c>
      <c r="C28" s="793">
        <v>21637089</v>
      </c>
      <c r="D28" s="793">
        <v>20</v>
      </c>
      <c r="E28" s="794">
        <v>22089</v>
      </c>
      <c r="F28" s="795">
        <v>1081854</v>
      </c>
    </row>
    <row r="29" spans="1:6" s="791" customFormat="1" ht="17.399999999999999" hidden="1" thickTop="1">
      <c r="A29" s="786">
        <v>40878</v>
      </c>
      <c r="B29" s="792">
        <v>509153</v>
      </c>
      <c r="C29" s="793">
        <v>26909768</v>
      </c>
      <c r="D29" s="793">
        <v>22</v>
      </c>
      <c r="E29" s="794">
        <v>23143</v>
      </c>
      <c r="F29" s="795">
        <v>1223171</v>
      </c>
    </row>
    <row r="30" spans="1:6" s="791" customFormat="1" ht="16.5" hidden="1" customHeight="1">
      <c r="A30" s="786">
        <v>40909</v>
      </c>
      <c r="B30" s="792">
        <v>411557</v>
      </c>
      <c r="C30" s="793">
        <v>20402574</v>
      </c>
      <c r="D30" s="793">
        <v>20</v>
      </c>
      <c r="E30" s="794">
        <v>20578</v>
      </c>
      <c r="F30" s="795">
        <v>1020129</v>
      </c>
    </row>
    <row r="31" spans="1:6" s="791" customFormat="1" ht="16.5" hidden="1" customHeight="1">
      <c r="A31" s="786">
        <v>40940</v>
      </c>
      <c r="B31" s="792">
        <v>401302</v>
      </c>
      <c r="C31" s="793">
        <v>20239873</v>
      </c>
      <c r="D31" s="793">
        <v>18</v>
      </c>
      <c r="E31" s="794">
        <v>22295</v>
      </c>
      <c r="F31" s="795">
        <v>1124437</v>
      </c>
    </row>
    <row r="32" spans="1:6" s="791" customFormat="1" ht="16.5" hidden="1" customHeight="1">
      <c r="A32" s="786">
        <v>40969</v>
      </c>
      <c r="B32" s="792">
        <v>432715</v>
      </c>
      <c r="C32" s="793">
        <v>21349071</v>
      </c>
      <c r="D32" s="793">
        <v>20</v>
      </c>
      <c r="E32" s="794">
        <v>21636</v>
      </c>
      <c r="F32" s="795">
        <v>1067454</v>
      </c>
    </row>
    <row r="33" spans="1:6" s="791" customFormat="1" ht="16.5" hidden="1" customHeight="1">
      <c r="A33" s="786">
        <v>41000</v>
      </c>
      <c r="B33" s="792">
        <v>436837</v>
      </c>
      <c r="C33" s="793">
        <v>21910904</v>
      </c>
      <c r="D33" s="793">
        <v>21</v>
      </c>
      <c r="E33" s="794">
        <v>20802</v>
      </c>
      <c r="F33" s="795">
        <v>1043376</v>
      </c>
    </row>
    <row r="34" spans="1:6" s="791" customFormat="1" ht="16.5" hidden="1" customHeight="1">
      <c r="A34" s="786">
        <v>41030</v>
      </c>
      <c r="B34" s="792">
        <v>470150</v>
      </c>
      <c r="C34" s="793">
        <v>22379207</v>
      </c>
      <c r="D34" s="793">
        <v>22</v>
      </c>
      <c r="E34" s="794">
        <v>21370</v>
      </c>
      <c r="F34" s="795">
        <v>1017237</v>
      </c>
    </row>
    <row r="35" spans="1:6" s="791" customFormat="1" ht="16.5" hidden="1" customHeight="1">
      <c r="A35" s="786">
        <v>41061</v>
      </c>
      <c r="B35" s="792">
        <v>423483</v>
      </c>
      <c r="C35" s="793">
        <v>21139261</v>
      </c>
      <c r="D35" s="793">
        <v>21</v>
      </c>
      <c r="E35" s="794">
        <v>20166</v>
      </c>
      <c r="F35" s="795">
        <v>1006631</v>
      </c>
    </row>
    <row r="36" spans="1:6" s="791" customFormat="1" ht="16.5" hidden="1" customHeight="1">
      <c r="A36" s="786">
        <v>41091</v>
      </c>
      <c r="B36" s="792">
        <v>453418</v>
      </c>
      <c r="C36" s="793">
        <v>23746073</v>
      </c>
      <c r="D36" s="793">
        <v>22</v>
      </c>
      <c r="E36" s="794">
        <v>20610</v>
      </c>
      <c r="F36" s="795">
        <v>1079367</v>
      </c>
    </row>
    <row r="37" spans="1:6" s="791" customFormat="1" ht="16.5" hidden="1" customHeight="1">
      <c r="A37" s="786">
        <v>41122</v>
      </c>
      <c r="B37" s="792">
        <v>428256</v>
      </c>
      <c r="C37" s="793">
        <v>21776630</v>
      </c>
      <c r="D37" s="793">
        <v>21</v>
      </c>
      <c r="E37" s="794">
        <v>20393</v>
      </c>
      <c r="F37" s="795">
        <v>1036982</v>
      </c>
    </row>
    <row r="38" spans="1:6" s="791" customFormat="1" ht="16.5" hidden="1" customHeight="1">
      <c r="A38" s="786">
        <v>41153</v>
      </c>
      <c r="B38" s="792">
        <v>397667</v>
      </c>
      <c r="C38" s="793">
        <v>20543860</v>
      </c>
      <c r="D38" s="793">
        <v>19</v>
      </c>
      <c r="E38" s="794">
        <v>20930</v>
      </c>
      <c r="F38" s="795">
        <v>1081256</v>
      </c>
    </row>
    <row r="39" spans="1:6" s="791" customFormat="1" ht="16.5" hidden="1" customHeight="1">
      <c r="A39" s="786">
        <v>41183</v>
      </c>
      <c r="B39" s="792">
        <v>476909</v>
      </c>
      <c r="C39" s="793">
        <v>25001750</v>
      </c>
      <c r="D39" s="793">
        <v>23</v>
      </c>
      <c r="E39" s="794">
        <v>20735</v>
      </c>
      <c r="F39" s="795">
        <v>1087033</v>
      </c>
    </row>
    <row r="40" spans="1:6" s="791" customFormat="1" ht="16.5" hidden="1" customHeight="1">
      <c r="A40" s="786">
        <v>41214</v>
      </c>
      <c r="B40" s="792">
        <v>423120</v>
      </c>
      <c r="C40" s="793">
        <v>21648556</v>
      </c>
      <c r="D40" s="793">
        <v>20</v>
      </c>
      <c r="E40" s="794">
        <v>21156</v>
      </c>
      <c r="F40" s="795">
        <v>1082428</v>
      </c>
    </row>
    <row r="41" spans="1:6" s="791" customFormat="1" ht="16.5" hidden="1" customHeight="1">
      <c r="A41" s="786">
        <v>41244</v>
      </c>
      <c r="B41" s="792">
        <v>458402</v>
      </c>
      <c r="C41" s="793">
        <v>25455656</v>
      </c>
      <c r="D41" s="793">
        <v>20</v>
      </c>
      <c r="E41" s="794">
        <v>22920</v>
      </c>
      <c r="F41" s="795">
        <v>1272783</v>
      </c>
    </row>
    <row r="42" spans="1:6" s="791" customFormat="1" ht="16.5" hidden="1" customHeight="1" thickTop="1">
      <c r="A42" s="796">
        <v>41653</v>
      </c>
      <c r="B42" s="792">
        <v>374235</v>
      </c>
      <c r="C42" s="793">
        <v>19560273</v>
      </c>
      <c r="D42" s="793">
        <v>19</v>
      </c>
      <c r="E42" s="794">
        <v>19697</v>
      </c>
      <c r="F42" s="795">
        <v>1029488</v>
      </c>
    </row>
    <row r="43" spans="1:6" s="791" customFormat="1" ht="16.5" hidden="1" customHeight="1">
      <c r="A43" s="796">
        <v>41671</v>
      </c>
      <c r="B43" s="792">
        <v>372478</v>
      </c>
      <c r="C43" s="793">
        <v>19906878</v>
      </c>
      <c r="D43" s="793">
        <v>18</v>
      </c>
      <c r="E43" s="794">
        <v>20693</v>
      </c>
      <c r="F43" s="795">
        <v>1105938</v>
      </c>
    </row>
    <row r="44" spans="1:6" s="791" customFormat="1" ht="16.5" hidden="1" customHeight="1">
      <c r="A44" s="796">
        <v>41699</v>
      </c>
      <c r="B44" s="792">
        <v>385697</v>
      </c>
      <c r="C44" s="793">
        <v>19847409</v>
      </c>
      <c r="D44" s="793">
        <v>19</v>
      </c>
      <c r="E44" s="794">
        <v>20300</v>
      </c>
      <c r="F44" s="795">
        <v>1044600</v>
      </c>
    </row>
    <row r="45" spans="1:6" s="791" customFormat="1" ht="16.5" hidden="1" customHeight="1">
      <c r="A45" s="796">
        <v>41743</v>
      </c>
      <c r="B45" s="792">
        <v>444814</v>
      </c>
      <c r="C45" s="793">
        <v>23067406</v>
      </c>
      <c r="D45" s="793">
        <v>22</v>
      </c>
      <c r="E45" s="794">
        <v>20219</v>
      </c>
      <c r="F45" s="795">
        <v>1048518</v>
      </c>
    </row>
    <row r="46" spans="1:6" s="791" customFormat="1" ht="16.5" hidden="1" customHeight="1">
      <c r="A46" s="796">
        <v>41773</v>
      </c>
      <c r="B46" s="792">
        <v>421691</v>
      </c>
      <c r="C46" s="793">
        <v>22238506</v>
      </c>
      <c r="D46" s="793">
        <v>21</v>
      </c>
      <c r="E46" s="794">
        <v>20081</v>
      </c>
      <c r="F46" s="795">
        <v>1058976</v>
      </c>
    </row>
    <row r="47" spans="1:6" s="791" customFormat="1" ht="16.5" hidden="1" customHeight="1">
      <c r="A47" s="796">
        <v>41791</v>
      </c>
      <c r="B47" s="792">
        <v>403572</v>
      </c>
      <c r="C47" s="793">
        <v>21524293</v>
      </c>
      <c r="D47" s="793">
        <v>21</v>
      </c>
      <c r="E47" s="794">
        <v>19218</v>
      </c>
      <c r="F47" s="795">
        <v>1024966</v>
      </c>
    </row>
    <row r="48" spans="1:6" s="791" customFormat="1" ht="16.5" hidden="1" customHeight="1">
      <c r="A48" s="796">
        <v>41821</v>
      </c>
      <c r="B48" s="792">
        <v>432321</v>
      </c>
      <c r="C48" s="793">
        <v>22733366</v>
      </c>
      <c r="D48" s="793">
        <v>22</v>
      </c>
      <c r="E48" s="794">
        <v>19651</v>
      </c>
      <c r="F48" s="795">
        <v>1033335</v>
      </c>
    </row>
    <row r="49" spans="1:6" s="791" customFormat="1" ht="16.5" hidden="1" customHeight="1">
      <c r="A49" s="796">
        <v>41852</v>
      </c>
      <c r="B49" s="792">
        <v>383127</v>
      </c>
      <c r="C49" s="793">
        <v>20032811</v>
      </c>
      <c r="D49" s="793">
        <v>20</v>
      </c>
      <c r="E49" s="794">
        <v>19156</v>
      </c>
      <c r="F49" s="795">
        <v>1001641</v>
      </c>
    </row>
    <row r="50" spans="1:6" s="791" customFormat="1" ht="16.5" hidden="1" customHeight="1">
      <c r="A50" s="796">
        <v>41883</v>
      </c>
      <c r="B50" s="792">
        <v>413404</v>
      </c>
      <c r="C50" s="793">
        <v>21889470</v>
      </c>
      <c r="D50" s="793">
        <v>22</v>
      </c>
      <c r="E50" s="794">
        <v>18791</v>
      </c>
      <c r="F50" s="795">
        <v>994976</v>
      </c>
    </row>
    <row r="51" spans="1:6" s="791" customFormat="1" ht="16.5" hidden="1" customHeight="1">
      <c r="A51" s="796">
        <v>41913</v>
      </c>
      <c r="B51" s="792">
        <v>419457</v>
      </c>
      <c r="C51" s="793">
        <v>22474559</v>
      </c>
      <c r="D51" s="793">
        <v>22</v>
      </c>
      <c r="E51" s="794">
        <v>19066</v>
      </c>
      <c r="F51" s="795">
        <v>1021571</v>
      </c>
    </row>
    <row r="52" spans="1:6" s="791" customFormat="1" ht="16.5" hidden="1" customHeight="1">
      <c r="A52" s="796">
        <v>41944</v>
      </c>
      <c r="B52" s="792">
        <v>375825</v>
      </c>
      <c r="C52" s="793">
        <v>20664615</v>
      </c>
      <c r="D52" s="793">
        <v>20</v>
      </c>
      <c r="E52" s="794">
        <v>18791</v>
      </c>
      <c r="F52" s="795">
        <v>1033231</v>
      </c>
    </row>
    <row r="53" spans="1:6" s="791" customFormat="1" ht="16.5" hidden="1" customHeight="1">
      <c r="A53" s="796">
        <v>41974</v>
      </c>
      <c r="B53" s="792">
        <v>455435</v>
      </c>
      <c r="C53" s="793">
        <v>25291403</v>
      </c>
      <c r="D53" s="793">
        <v>21</v>
      </c>
      <c r="E53" s="794">
        <v>21687</v>
      </c>
      <c r="F53" s="795">
        <v>1204353</v>
      </c>
    </row>
    <row r="54" spans="1:6" s="791" customFormat="1" ht="16.5" hidden="1" customHeight="1" thickTop="1">
      <c r="A54" s="796">
        <v>42005</v>
      </c>
      <c r="B54" s="792">
        <v>363305</v>
      </c>
      <c r="C54" s="793">
        <v>17953593</v>
      </c>
      <c r="D54" s="793">
        <v>20</v>
      </c>
      <c r="E54" s="794">
        <v>18165</v>
      </c>
      <c r="F54" s="795">
        <v>897680</v>
      </c>
    </row>
    <row r="55" spans="1:6" s="791" customFormat="1" ht="16.5" hidden="1" customHeight="1">
      <c r="A55" s="796">
        <v>42036</v>
      </c>
      <c r="B55" s="792">
        <v>337515</v>
      </c>
      <c r="C55" s="793">
        <v>18506021</v>
      </c>
      <c r="D55" s="793">
        <v>17</v>
      </c>
      <c r="E55" s="794">
        <v>19854</v>
      </c>
      <c r="F55" s="795">
        <v>1088589</v>
      </c>
    </row>
    <row r="56" spans="1:6" s="791" customFormat="1" ht="16.5" hidden="1" customHeight="1">
      <c r="A56" s="796">
        <v>42064</v>
      </c>
      <c r="B56" s="792">
        <v>321981</v>
      </c>
      <c r="C56" s="793">
        <v>16981424</v>
      </c>
      <c r="D56" s="793">
        <v>21</v>
      </c>
      <c r="E56" s="794">
        <v>15332</v>
      </c>
      <c r="F56" s="795">
        <v>808639</v>
      </c>
    </row>
    <row r="57" spans="1:6" s="791" customFormat="1" ht="16.5" hidden="1" customHeight="1">
      <c r="A57" s="796">
        <v>42095</v>
      </c>
      <c r="B57" s="792">
        <v>398233</v>
      </c>
      <c r="C57" s="793">
        <v>20767752</v>
      </c>
      <c r="D57" s="793">
        <v>22</v>
      </c>
      <c r="E57" s="794">
        <v>18102</v>
      </c>
      <c r="F57" s="795">
        <v>943989</v>
      </c>
    </row>
    <row r="58" spans="1:6" s="791" customFormat="1" ht="16.5" hidden="1" customHeight="1">
      <c r="A58" s="796">
        <v>42125</v>
      </c>
      <c r="B58" s="792">
        <v>351700</v>
      </c>
      <c r="C58" s="793">
        <v>18484938</v>
      </c>
      <c r="D58" s="793">
        <v>20</v>
      </c>
      <c r="E58" s="794">
        <v>17585</v>
      </c>
      <c r="F58" s="795">
        <v>924247</v>
      </c>
    </row>
    <row r="59" spans="1:6" s="791" customFormat="1" ht="16.5" hidden="1" customHeight="1">
      <c r="A59" s="796">
        <v>42156</v>
      </c>
      <c r="B59" s="792">
        <v>402427</v>
      </c>
      <c r="C59" s="793">
        <v>22461853</v>
      </c>
      <c r="D59" s="793">
        <v>22</v>
      </c>
      <c r="E59" s="794">
        <v>18292</v>
      </c>
      <c r="F59" s="795">
        <v>1021039</v>
      </c>
    </row>
    <row r="60" spans="1:6" s="791" customFormat="1" ht="16.5" hidden="1" customHeight="1">
      <c r="A60" s="796">
        <v>42186</v>
      </c>
      <c r="B60" s="792">
        <v>408924</v>
      </c>
      <c r="C60" s="793">
        <v>22778237</v>
      </c>
      <c r="D60" s="793">
        <v>23</v>
      </c>
      <c r="E60" s="794">
        <v>17779</v>
      </c>
      <c r="F60" s="795">
        <v>990358</v>
      </c>
    </row>
    <row r="61" spans="1:6" s="791" customFormat="1" ht="16.5" hidden="1" customHeight="1">
      <c r="A61" s="796">
        <v>42217</v>
      </c>
      <c r="B61" s="792">
        <v>364553</v>
      </c>
      <c r="C61" s="793">
        <v>19314158</v>
      </c>
      <c r="D61" s="793">
        <v>21</v>
      </c>
      <c r="E61" s="794">
        <v>17360</v>
      </c>
      <c r="F61" s="795">
        <v>919722</v>
      </c>
    </row>
    <row r="62" spans="1:6" s="791" customFormat="1" ht="16.5" hidden="1" customHeight="1">
      <c r="A62" s="796">
        <v>42248</v>
      </c>
      <c r="B62" s="792">
        <v>382301</v>
      </c>
      <c r="C62" s="793">
        <v>19976716</v>
      </c>
      <c r="D62" s="793">
        <v>21</v>
      </c>
      <c r="E62" s="794">
        <v>18205</v>
      </c>
      <c r="F62" s="795">
        <v>951272</v>
      </c>
    </row>
    <row r="63" spans="1:6" s="791" customFormat="1" ht="16.5" hidden="1" customHeight="1">
      <c r="A63" s="796">
        <v>42278</v>
      </c>
      <c r="B63" s="792">
        <v>407755</v>
      </c>
      <c r="C63" s="793">
        <v>21167741</v>
      </c>
      <c r="D63" s="793">
        <v>22</v>
      </c>
      <c r="E63" s="794">
        <v>18534</v>
      </c>
      <c r="F63" s="795">
        <v>962170</v>
      </c>
    </row>
    <row r="64" spans="1:6" s="791" customFormat="1" ht="16.5" hidden="1" customHeight="1">
      <c r="A64" s="796">
        <v>42309</v>
      </c>
      <c r="B64" s="792">
        <v>373606</v>
      </c>
      <c r="C64" s="793">
        <v>18662222</v>
      </c>
      <c r="D64" s="793">
        <v>19</v>
      </c>
      <c r="E64" s="794">
        <v>19663</v>
      </c>
      <c r="F64" s="795">
        <v>982222</v>
      </c>
    </row>
    <row r="65" spans="1:6" s="791" customFormat="1" ht="16.5" hidden="1" customHeight="1">
      <c r="A65" s="796">
        <v>42339</v>
      </c>
      <c r="B65" s="792">
        <v>449448</v>
      </c>
      <c r="C65" s="793">
        <v>25270380</v>
      </c>
      <c r="D65" s="793">
        <v>22</v>
      </c>
      <c r="E65" s="794">
        <v>20429</v>
      </c>
      <c r="F65" s="795">
        <v>1148654</v>
      </c>
    </row>
    <row r="66" spans="1:6" s="791" customFormat="1" ht="16.5" hidden="1" customHeight="1">
      <c r="A66" s="796">
        <v>42370</v>
      </c>
      <c r="B66" s="792">
        <v>332953</v>
      </c>
      <c r="C66" s="793">
        <v>16843614</v>
      </c>
      <c r="D66" s="793">
        <v>20</v>
      </c>
      <c r="E66" s="794">
        <v>16648</v>
      </c>
      <c r="F66" s="795">
        <v>842181</v>
      </c>
    </row>
    <row r="67" spans="1:6" s="791" customFormat="1" ht="16.5" hidden="1" customHeight="1">
      <c r="A67" s="796">
        <v>42401</v>
      </c>
      <c r="B67" s="792">
        <v>346286</v>
      </c>
      <c r="C67" s="793">
        <v>19258711</v>
      </c>
      <c r="D67" s="793">
        <v>19</v>
      </c>
      <c r="E67" s="794">
        <v>18226</v>
      </c>
      <c r="F67" s="795">
        <v>1013616</v>
      </c>
    </row>
    <row r="68" spans="1:6" s="791" customFormat="1" ht="16.5" hidden="1" customHeight="1">
      <c r="A68" s="796">
        <v>42430</v>
      </c>
      <c r="B68" s="792">
        <v>392250</v>
      </c>
      <c r="C68" s="793">
        <v>20945508</v>
      </c>
      <c r="D68" s="793">
        <v>22</v>
      </c>
      <c r="E68" s="794">
        <v>17830</v>
      </c>
      <c r="F68" s="795">
        <v>952069</v>
      </c>
    </row>
    <row r="69" spans="1:6" s="791" customFormat="1" ht="16.5" hidden="1" customHeight="1">
      <c r="A69" s="796">
        <v>42461</v>
      </c>
      <c r="B69" s="792">
        <v>354308</v>
      </c>
      <c r="C69" s="793">
        <v>18585728</v>
      </c>
      <c r="D69" s="793">
        <v>20</v>
      </c>
      <c r="E69" s="794">
        <v>17715</v>
      </c>
      <c r="F69" s="795">
        <v>929286</v>
      </c>
    </row>
    <row r="70" spans="1:6" s="791" customFormat="1" ht="16.5" hidden="1" customHeight="1">
      <c r="A70" s="796">
        <v>42491</v>
      </c>
      <c r="B70" s="792">
        <v>386095</v>
      </c>
      <c r="C70" s="793">
        <v>21254863</v>
      </c>
      <c r="D70" s="793">
        <v>22</v>
      </c>
      <c r="E70" s="794">
        <v>17550</v>
      </c>
      <c r="F70" s="795">
        <v>966130</v>
      </c>
    </row>
    <row r="71" spans="1:6" s="791" customFormat="1" ht="16.5" hidden="1" customHeight="1">
      <c r="A71" s="796">
        <v>42522</v>
      </c>
      <c r="B71" s="792">
        <v>381449</v>
      </c>
      <c r="C71" s="793">
        <v>22063492</v>
      </c>
      <c r="D71" s="793">
        <v>22</v>
      </c>
      <c r="E71" s="794">
        <v>17339</v>
      </c>
      <c r="F71" s="795">
        <v>1002886</v>
      </c>
    </row>
    <row r="72" spans="1:6" s="791" customFormat="1" ht="16.5" hidden="1" customHeight="1">
      <c r="A72" s="796">
        <v>42552</v>
      </c>
      <c r="B72" s="792">
        <v>363559</v>
      </c>
      <c r="C72" s="793">
        <v>22425493</v>
      </c>
      <c r="D72" s="793">
        <v>20</v>
      </c>
      <c r="E72" s="794">
        <f>B72/D72</f>
        <v>18177.95</v>
      </c>
      <c r="F72" s="795">
        <f>C72/D72</f>
        <v>1121274.6499999999</v>
      </c>
    </row>
    <row r="73" spans="1:6" s="791" customFormat="1" ht="16.5" hidden="1" customHeight="1">
      <c r="A73" s="796">
        <v>42583</v>
      </c>
      <c r="B73" s="792">
        <v>386287</v>
      </c>
      <c r="C73" s="793">
        <v>21038007</v>
      </c>
      <c r="D73" s="793">
        <v>22</v>
      </c>
      <c r="E73" s="794">
        <f>B73/D73</f>
        <v>17558.5</v>
      </c>
      <c r="F73" s="795">
        <f>C73/D73</f>
        <v>956273.04545454541</v>
      </c>
    </row>
    <row r="74" spans="1:6" s="791" customFormat="1" ht="16.5" hidden="1" customHeight="1">
      <c r="A74" s="796">
        <v>42614</v>
      </c>
      <c r="B74" s="792">
        <v>365155</v>
      </c>
      <c r="C74" s="793">
        <v>19410018</v>
      </c>
      <c r="D74" s="793">
        <v>21</v>
      </c>
      <c r="E74" s="794">
        <v>17388</v>
      </c>
      <c r="F74" s="795">
        <v>924287</v>
      </c>
    </row>
    <row r="75" spans="1:6" s="791" customFormat="1" ht="16.5" hidden="1" customHeight="1">
      <c r="A75" s="796">
        <v>42644</v>
      </c>
      <c r="B75" s="792">
        <v>382182</v>
      </c>
      <c r="C75" s="793">
        <v>20935481</v>
      </c>
      <c r="D75" s="793">
        <v>21</v>
      </c>
      <c r="E75" s="794">
        <v>18199</v>
      </c>
      <c r="F75" s="795">
        <v>996928</v>
      </c>
    </row>
    <row r="76" spans="1:6" s="791" customFormat="1" ht="16.5" hidden="1" customHeight="1">
      <c r="A76" s="796">
        <v>42675</v>
      </c>
      <c r="B76" s="792">
        <v>377752</v>
      </c>
      <c r="C76" s="793">
        <v>21384728</v>
      </c>
      <c r="D76" s="793">
        <v>21</v>
      </c>
      <c r="E76" s="794">
        <v>17988</v>
      </c>
      <c r="F76" s="795">
        <v>1018320</v>
      </c>
    </row>
    <row r="77" spans="1:6" s="791" customFormat="1" ht="16.5" hidden="1" customHeight="1">
      <c r="A77" s="796">
        <v>42705</v>
      </c>
      <c r="B77" s="792">
        <v>422965</v>
      </c>
      <c r="C77" s="793">
        <v>26388957</v>
      </c>
      <c r="D77" s="793">
        <v>22</v>
      </c>
      <c r="E77" s="794">
        <v>19226</v>
      </c>
      <c r="F77" s="795">
        <v>1199498</v>
      </c>
    </row>
    <row r="78" spans="1:6" s="791" customFormat="1" ht="16.5" hidden="1" customHeight="1" thickTop="1">
      <c r="A78" s="796">
        <v>42736</v>
      </c>
      <c r="B78" s="792">
        <v>333247</v>
      </c>
      <c r="C78" s="793">
        <v>19554231</v>
      </c>
      <c r="D78" s="793">
        <v>21</v>
      </c>
      <c r="E78" s="794">
        <v>15869</v>
      </c>
      <c r="F78" s="795">
        <v>931154</v>
      </c>
    </row>
    <row r="79" spans="1:6" s="791" customFormat="1" ht="16.5" hidden="1" customHeight="1">
      <c r="A79" s="796">
        <v>42767</v>
      </c>
      <c r="B79" s="792">
        <v>299566</v>
      </c>
      <c r="C79" s="793">
        <v>17632668</v>
      </c>
      <c r="D79" s="793">
        <v>17</v>
      </c>
      <c r="E79" s="794">
        <v>17622</v>
      </c>
      <c r="F79" s="795">
        <v>1037216</v>
      </c>
    </row>
    <row r="80" spans="1:6" s="791" customFormat="1" ht="16.5" hidden="1" customHeight="1">
      <c r="A80" s="797">
        <v>42795</v>
      </c>
      <c r="B80" s="792">
        <v>376579</v>
      </c>
      <c r="C80" s="793">
        <v>21707266</v>
      </c>
      <c r="D80" s="793">
        <v>22</v>
      </c>
      <c r="E80" s="794">
        <v>17117</v>
      </c>
      <c r="F80" s="795">
        <v>986694</v>
      </c>
    </row>
    <row r="81" spans="1:6" s="791" customFormat="1" ht="16.5" hidden="1" customHeight="1">
      <c r="A81" s="797">
        <v>42826</v>
      </c>
      <c r="B81" s="792">
        <v>329937</v>
      </c>
      <c r="C81" s="793">
        <v>18200962</v>
      </c>
      <c r="D81" s="793">
        <v>20</v>
      </c>
      <c r="E81" s="794">
        <v>16497</v>
      </c>
      <c r="F81" s="795">
        <v>910048</v>
      </c>
    </row>
    <row r="82" spans="1:6" s="791" customFormat="1" ht="16.5" hidden="1" customHeight="1">
      <c r="A82" s="797">
        <v>42856</v>
      </c>
      <c r="B82" s="792">
        <v>376131</v>
      </c>
      <c r="C82" s="793">
        <v>20968771</v>
      </c>
      <c r="D82" s="793">
        <v>22</v>
      </c>
      <c r="E82" s="794">
        <v>17097</v>
      </c>
      <c r="F82" s="795">
        <v>953126</v>
      </c>
    </row>
    <row r="83" spans="1:6" s="791" customFormat="1" ht="16.5" hidden="1" customHeight="1">
      <c r="A83" s="797">
        <v>42887</v>
      </c>
      <c r="B83" s="792">
        <v>350441</v>
      </c>
      <c r="C83" s="793">
        <v>20765102</v>
      </c>
      <c r="D83" s="793">
        <v>21</v>
      </c>
      <c r="E83" s="794">
        <v>16688</v>
      </c>
      <c r="F83" s="795">
        <v>988814</v>
      </c>
    </row>
    <row r="84" spans="1:6" s="791" customFormat="1" ht="16.5" hidden="1" customHeight="1">
      <c r="A84" s="797">
        <v>42917</v>
      </c>
      <c r="B84" s="792">
        <v>362477</v>
      </c>
      <c r="C84" s="793">
        <v>21388311</v>
      </c>
      <c r="D84" s="793">
        <v>21</v>
      </c>
      <c r="E84" s="794">
        <v>17261</v>
      </c>
      <c r="F84" s="795">
        <v>1018491</v>
      </c>
    </row>
    <row r="85" spans="1:6" s="791" customFormat="1" ht="16.5" hidden="1" customHeight="1">
      <c r="A85" s="797">
        <v>42948</v>
      </c>
      <c r="B85" s="792">
        <v>366407</v>
      </c>
      <c r="C85" s="793">
        <v>22007564</v>
      </c>
      <c r="D85" s="793">
        <v>23</v>
      </c>
      <c r="E85" s="794">
        <v>15931</v>
      </c>
      <c r="F85" s="795">
        <v>956851</v>
      </c>
    </row>
    <row r="86" spans="1:6" s="791" customFormat="1" ht="16.5" hidden="1" customHeight="1">
      <c r="A86" s="797">
        <v>42979</v>
      </c>
      <c r="B86" s="792" t="s">
        <v>2825</v>
      </c>
      <c r="C86" s="793">
        <v>19348779.507919997</v>
      </c>
      <c r="D86" s="793">
        <v>21</v>
      </c>
      <c r="E86" s="794">
        <v>16192</v>
      </c>
      <c r="F86" s="795">
        <f t="shared" ref="F86:F107" si="0">C86/D86</f>
        <v>921370.45275809511</v>
      </c>
    </row>
    <row r="87" spans="1:6" s="791" customFormat="1" ht="16.5" hidden="1" customHeight="1">
      <c r="A87" s="797">
        <v>43009</v>
      </c>
      <c r="B87" s="792">
        <v>374068</v>
      </c>
      <c r="C87" s="793">
        <v>21358023.867759999</v>
      </c>
      <c r="D87" s="793">
        <v>21</v>
      </c>
      <c r="E87" s="794">
        <f t="shared" ref="E87:E107" si="1">B87/D87</f>
        <v>17812.761904761905</v>
      </c>
      <c r="F87" s="795">
        <f t="shared" si="0"/>
        <v>1017048.755607619</v>
      </c>
    </row>
    <row r="88" spans="1:6" s="791" customFormat="1" ht="16.5" hidden="1" customHeight="1">
      <c r="A88" s="797">
        <v>43040</v>
      </c>
      <c r="B88" s="792">
        <v>350281</v>
      </c>
      <c r="C88" s="793">
        <v>20956958.023009997</v>
      </c>
      <c r="D88" s="793">
        <v>20</v>
      </c>
      <c r="E88" s="794">
        <f t="shared" si="1"/>
        <v>17514.05</v>
      </c>
      <c r="F88" s="795">
        <f t="shared" si="0"/>
        <v>1047847.9011504998</v>
      </c>
    </row>
    <row r="89" spans="1:6" s="791" customFormat="1" ht="16.5" hidden="1" customHeight="1">
      <c r="A89" s="797">
        <v>43070</v>
      </c>
      <c r="B89" s="792">
        <v>378188</v>
      </c>
      <c r="C89" s="793">
        <v>23668660.373259999</v>
      </c>
      <c r="D89" s="793">
        <v>20</v>
      </c>
      <c r="E89" s="798">
        <f t="shared" si="1"/>
        <v>18909.400000000001</v>
      </c>
      <c r="F89" s="795">
        <f t="shared" si="0"/>
        <v>1183433.0186629998</v>
      </c>
    </row>
    <row r="90" spans="1:6" s="791" customFormat="1" ht="16.5" hidden="1" customHeight="1" thickTop="1">
      <c r="A90" s="797">
        <v>43101</v>
      </c>
      <c r="B90" s="792">
        <v>292584</v>
      </c>
      <c r="C90" s="793">
        <v>17379508.057810001</v>
      </c>
      <c r="D90" s="793">
        <v>19</v>
      </c>
      <c r="E90" s="798">
        <f t="shared" si="1"/>
        <v>15399.157894736842</v>
      </c>
      <c r="F90" s="795">
        <f t="shared" si="0"/>
        <v>914710.95041105268</v>
      </c>
    </row>
    <row r="91" spans="1:6" s="791" customFormat="1" ht="16.5" hidden="1" customHeight="1">
      <c r="A91" s="797">
        <v>43132</v>
      </c>
      <c r="B91" s="792">
        <v>307077</v>
      </c>
      <c r="C91" s="793">
        <v>18985747.210549999</v>
      </c>
      <c r="D91" s="793">
        <v>17</v>
      </c>
      <c r="E91" s="798">
        <f t="shared" si="1"/>
        <v>18063.352941176472</v>
      </c>
      <c r="F91" s="795">
        <f t="shared" si="0"/>
        <v>1116808.6594441177</v>
      </c>
    </row>
    <row r="92" spans="1:6" s="791" customFormat="1" ht="16.5" hidden="1" customHeight="1">
      <c r="A92" s="797">
        <v>43160</v>
      </c>
      <c r="B92" s="792">
        <v>347656</v>
      </c>
      <c r="C92" s="793">
        <v>21870184.150139999</v>
      </c>
      <c r="D92" s="793">
        <v>21</v>
      </c>
      <c r="E92" s="798">
        <f t="shared" si="1"/>
        <v>16555.047619047618</v>
      </c>
      <c r="F92" s="795">
        <f t="shared" si="0"/>
        <v>1041437.3404828571</v>
      </c>
    </row>
    <row r="93" spans="1:6" s="791" customFormat="1" ht="16.5" hidden="1" customHeight="1">
      <c r="A93" s="797">
        <v>43191</v>
      </c>
      <c r="B93" s="792">
        <v>331779</v>
      </c>
      <c r="C93" s="793">
        <v>19673641.375490002</v>
      </c>
      <c r="D93" s="793">
        <v>21</v>
      </c>
      <c r="E93" s="798">
        <f t="shared" si="1"/>
        <v>15799</v>
      </c>
      <c r="F93" s="795">
        <f t="shared" si="0"/>
        <v>936840.06549952389</v>
      </c>
    </row>
    <row r="94" spans="1:6" s="791" customFormat="1" ht="16.5" hidden="1" customHeight="1">
      <c r="A94" s="797">
        <v>43221</v>
      </c>
      <c r="B94" s="792">
        <v>360411</v>
      </c>
      <c r="C94" s="793">
        <v>21922757.34144</v>
      </c>
      <c r="D94" s="793">
        <v>22</v>
      </c>
      <c r="E94" s="798">
        <f t="shared" si="1"/>
        <v>16382.318181818182</v>
      </c>
      <c r="F94" s="795">
        <f t="shared" si="0"/>
        <v>996488.97006545449</v>
      </c>
    </row>
    <row r="95" spans="1:6" s="791" customFormat="1" ht="16.5" hidden="1" customHeight="1">
      <c r="A95" s="797">
        <v>43252</v>
      </c>
      <c r="B95" s="792">
        <v>332647</v>
      </c>
      <c r="C95" s="793">
        <v>21395267.240619998</v>
      </c>
      <c r="D95" s="793">
        <v>21</v>
      </c>
      <c r="E95" s="798">
        <f t="shared" si="1"/>
        <v>15840.333333333334</v>
      </c>
      <c r="F95" s="795">
        <f t="shared" si="0"/>
        <v>1018822.2495533333</v>
      </c>
    </row>
    <row r="96" spans="1:6" s="791" customFormat="1" ht="16.5" hidden="1" customHeight="1">
      <c r="A96" s="797">
        <v>43282</v>
      </c>
      <c r="B96" s="792">
        <v>359155</v>
      </c>
      <c r="C96" s="793">
        <v>23138113.858569998</v>
      </c>
      <c r="D96" s="793">
        <v>22</v>
      </c>
      <c r="E96" s="798">
        <f t="shared" si="1"/>
        <v>16325.227272727272</v>
      </c>
      <c r="F96" s="795">
        <f t="shared" si="0"/>
        <v>1051732.4481168182</v>
      </c>
    </row>
    <row r="97" spans="1:7" s="791" customFormat="1" ht="16.5" hidden="1" customHeight="1">
      <c r="A97" s="797">
        <v>43313</v>
      </c>
      <c r="B97" s="792">
        <v>343282</v>
      </c>
      <c r="C97" s="793">
        <v>20681552.049419999</v>
      </c>
      <c r="D97" s="793">
        <v>22</v>
      </c>
      <c r="E97" s="798">
        <f t="shared" si="1"/>
        <v>15603.727272727272</v>
      </c>
      <c r="F97" s="795">
        <f t="shared" si="0"/>
        <v>940070.54770090908</v>
      </c>
    </row>
    <row r="98" spans="1:7" s="791" customFormat="1" ht="16.5" hidden="1" customHeight="1">
      <c r="A98" s="797">
        <v>43344</v>
      </c>
      <c r="B98" s="792">
        <v>308293</v>
      </c>
      <c r="C98" s="793">
        <v>19208187.700319998</v>
      </c>
      <c r="D98" s="793">
        <v>19</v>
      </c>
      <c r="E98" s="798">
        <f t="shared" si="1"/>
        <v>16225.947368421053</v>
      </c>
      <c r="F98" s="795">
        <f t="shared" si="0"/>
        <v>1010957.2473852631</v>
      </c>
    </row>
    <row r="99" spans="1:7" s="791" customFormat="1" ht="16.5" hidden="1" customHeight="1">
      <c r="A99" s="797">
        <v>43374</v>
      </c>
      <c r="B99" s="792">
        <v>374586</v>
      </c>
      <c r="C99" s="793">
        <v>23150506.235209998</v>
      </c>
      <c r="D99" s="793">
        <v>23</v>
      </c>
      <c r="E99" s="798">
        <f t="shared" si="1"/>
        <v>16286.347826086956</v>
      </c>
      <c r="F99" s="795">
        <f t="shared" si="0"/>
        <v>1006543.7493569565</v>
      </c>
    </row>
    <row r="100" spans="1:7" s="791" customFormat="1" ht="16.5" hidden="1" customHeight="1">
      <c r="A100" s="797">
        <v>43405</v>
      </c>
      <c r="B100" s="792">
        <v>329488</v>
      </c>
      <c r="C100" s="793">
        <v>21138510.430319998</v>
      </c>
      <c r="D100" s="793">
        <v>20</v>
      </c>
      <c r="E100" s="798">
        <f t="shared" si="1"/>
        <v>16474.400000000001</v>
      </c>
      <c r="F100" s="795">
        <f t="shared" si="0"/>
        <v>1056925.5215159999</v>
      </c>
    </row>
    <row r="101" spans="1:7" s="791" customFormat="1" ht="16.5" hidden="1" customHeight="1">
      <c r="A101" s="797">
        <v>43435</v>
      </c>
      <c r="B101" s="792">
        <v>359586</v>
      </c>
      <c r="C101" s="793">
        <v>24480920.75618</v>
      </c>
      <c r="D101" s="793">
        <v>20</v>
      </c>
      <c r="E101" s="798">
        <f t="shared" si="1"/>
        <v>17979.3</v>
      </c>
      <c r="F101" s="795">
        <f t="shared" si="0"/>
        <v>1224046.0378089999</v>
      </c>
    </row>
    <row r="102" spans="1:7" s="791" customFormat="1" ht="16.5" hidden="1" customHeight="1" thickTop="1">
      <c r="A102" s="797">
        <v>43466</v>
      </c>
      <c r="B102" s="792">
        <v>303171</v>
      </c>
      <c r="C102" s="793">
        <v>18734708.507720001</v>
      </c>
      <c r="D102" s="793">
        <v>20</v>
      </c>
      <c r="E102" s="798">
        <f t="shared" si="1"/>
        <v>15158.55</v>
      </c>
      <c r="F102" s="795">
        <f t="shared" si="0"/>
        <v>936735.42538600008</v>
      </c>
    </row>
    <row r="103" spans="1:7" s="791" customFormat="1" ht="16.5" hidden="1" customHeight="1">
      <c r="A103" s="797">
        <v>43497</v>
      </c>
      <c r="B103" s="792">
        <v>296126</v>
      </c>
      <c r="C103" s="793">
        <v>18861320.791299999</v>
      </c>
      <c r="D103" s="793">
        <v>18</v>
      </c>
      <c r="E103" s="798">
        <f t="shared" si="1"/>
        <v>16451.444444444445</v>
      </c>
      <c r="F103" s="795">
        <f t="shared" si="0"/>
        <v>1047851.1550722221</v>
      </c>
    </row>
    <row r="104" spans="1:7" s="791" customFormat="1" ht="16.5" hidden="1" customHeight="1">
      <c r="A104" s="796">
        <v>43525</v>
      </c>
      <c r="B104" s="792">
        <v>310407</v>
      </c>
      <c r="C104" s="793">
        <v>19774779.53396</v>
      </c>
      <c r="D104" s="793">
        <v>19</v>
      </c>
      <c r="E104" s="798">
        <f t="shared" si="1"/>
        <v>16337.21052631579</v>
      </c>
      <c r="F104" s="795">
        <f t="shared" si="0"/>
        <v>1040777.870208421</v>
      </c>
    </row>
    <row r="105" spans="1:7" s="791" customFormat="1" ht="16.5" hidden="1" customHeight="1">
      <c r="A105" s="796">
        <v>43556</v>
      </c>
      <c r="B105" s="792">
        <v>336596</v>
      </c>
      <c r="C105" s="793">
        <v>21802760.409910001</v>
      </c>
      <c r="D105" s="793">
        <v>22</v>
      </c>
      <c r="E105" s="798">
        <f t="shared" si="1"/>
        <v>15299.818181818182</v>
      </c>
      <c r="F105" s="795">
        <f t="shared" si="0"/>
        <v>991034.56408681825</v>
      </c>
    </row>
    <row r="106" spans="1:7" s="791" customFormat="1" ht="16.5" hidden="1" customHeight="1">
      <c r="A106" s="796">
        <v>43586</v>
      </c>
      <c r="B106" s="792">
        <v>345552</v>
      </c>
      <c r="C106" s="793">
        <v>21459985.209910002</v>
      </c>
      <c r="D106" s="793">
        <v>22</v>
      </c>
      <c r="E106" s="798">
        <f t="shared" si="1"/>
        <v>15706.90909090909</v>
      </c>
      <c r="F106" s="795">
        <f t="shared" si="0"/>
        <v>975453.87317772734</v>
      </c>
    </row>
    <row r="107" spans="1:7" s="791" customFormat="1" ht="16.5" hidden="1" customHeight="1">
      <c r="A107" s="796">
        <v>43617</v>
      </c>
      <c r="B107" s="792">
        <v>299956</v>
      </c>
      <c r="C107" s="793">
        <v>19406042.668680001</v>
      </c>
      <c r="D107" s="793">
        <v>19</v>
      </c>
      <c r="E107" s="798">
        <f t="shared" si="1"/>
        <v>15787.157894736842</v>
      </c>
      <c r="F107" s="795">
        <f t="shared" si="0"/>
        <v>1021370.6667726316</v>
      </c>
    </row>
    <row r="108" spans="1:7" s="791" customFormat="1" ht="16.5" hidden="1" customHeight="1">
      <c r="A108" s="796">
        <v>43647</v>
      </c>
      <c r="B108" s="792">
        <v>352706</v>
      </c>
      <c r="C108" s="793">
        <v>23511883</v>
      </c>
      <c r="D108" s="793">
        <v>24</v>
      </c>
      <c r="E108" s="798">
        <v>14696</v>
      </c>
      <c r="F108" s="795">
        <v>979662</v>
      </c>
    </row>
    <row r="109" spans="1:7" s="791" customFormat="1" ht="16.5" hidden="1" customHeight="1">
      <c r="A109" s="796">
        <v>43678</v>
      </c>
      <c r="B109" s="792">
        <v>323083</v>
      </c>
      <c r="C109" s="793">
        <v>20639796</v>
      </c>
      <c r="D109" s="793">
        <v>22</v>
      </c>
      <c r="E109" s="798">
        <v>14686</v>
      </c>
      <c r="F109" s="795">
        <v>938173</v>
      </c>
    </row>
    <row r="110" spans="1:7" s="791" customFormat="1" ht="16.5" hidden="1" customHeight="1">
      <c r="A110" s="796">
        <v>43709</v>
      </c>
      <c r="B110" s="792">
        <v>306192</v>
      </c>
      <c r="C110" s="793">
        <v>19671886</v>
      </c>
      <c r="D110" s="793">
        <v>19</v>
      </c>
      <c r="E110" s="798">
        <v>16115</v>
      </c>
      <c r="F110" s="795">
        <v>1035362</v>
      </c>
    </row>
    <row r="111" spans="1:7" s="791" customFormat="1" ht="16.5" hidden="1" customHeight="1">
      <c r="A111" s="796">
        <v>43739</v>
      </c>
      <c r="B111" s="792">
        <v>348062</v>
      </c>
      <c r="C111" s="793">
        <v>23115113</v>
      </c>
      <c r="D111" s="793">
        <v>23</v>
      </c>
      <c r="E111" s="798">
        <v>15133</v>
      </c>
      <c r="F111" s="795">
        <v>1005005</v>
      </c>
    </row>
    <row r="112" spans="1:7" s="791" customFormat="1" ht="16.5" hidden="1" customHeight="1">
      <c r="A112" s="796">
        <v>43770</v>
      </c>
      <c r="B112" s="792">
        <v>288235</v>
      </c>
      <c r="C112" s="793">
        <v>19849123</v>
      </c>
      <c r="D112" s="793">
        <v>19</v>
      </c>
      <c r="E112" s="798">
        <v>15170</v>
      </c>
      <c r="F112" s="795">
        <v>1044690.6842105263</v>
      </c>
      <c r="G112" s="799"/>
    </row>
    <row r="113" spans="1:7" s="791" customFormat="1" ht="16.5" hidden="1" customHeight="1">
      <c r="A113" s="796">
        <v>43800</v>
      </c>
      <c r="B113" s="792">
        <v>326459</v>
      </c>
      <c r="C113" s="793">
        <v>22789769</v>
      </c>
      <c r="D113" s="793">
        <v>20</v>
      </c>
      <c r="E113" s="798">
        <v>16323</v>
      </c>
      <c r="F113" s="795">
        <v>1139488</v>
      </c>
      <c r="G113" s="799"/>
    </row>
    <row r="114" spans="1:7" s="791" customFormat="1" ht="16.5" hidden="1" customHeight="1" thickTop="1">
      <c r="A114" s="796">
        <v>43831</v>
      </c>
      <c r="B114" s="792">
        <v>299054</v>
      </c>
      <c r="C114" s="793">
        <v>19308602</v>
      </c>
      <c r="D114" s="793">
        <v>21</v>
      </c>
      <c r="E114" s="798">
        <f>B114/D114</f>
        <v>14240.666666666666</v>
      </c>
      <c r="F114" s="795">
        <f>C114/D114</f>
        <v>919457.23809523811</v>
      </c>
      <c r="G114" s="799"/>
    </row>
    <row r="115" spans="1:7" s="791" customFormat="1" ht="16.5" hidden="1" customHeight="1" thickTop="1">
      <c r="A115" s="796">
        <v>43862</v>
      </c>
      <c r="B115" s="792">
        <v>276438</v>
      </c>
      <c r="C115" s="793">
        <v>18996340</v>
      </c>
      <c r="D115" s="793">
        <v>19</v>
      </c>
      <c r="E115" s="798">
        <v>14549</v>
      </c>
      <c r="F115" s="795">
        <v>999807</v>
      </c>
      <c r="G115" s="799"/>
    </row>
    <row r="116" spans="1:7" s="791" customFormat="1" ht="16.5" hidden="1" customHeight="1" thickTop="1">
      <c r="A116" s="796">
        <v>43891</v>
      </c>
      <c r="B116" s="792">
        <v>220677</v>
      </c>
      <c r="C116" s="793">
        <v>15467866</v>
      </c>
      <c r="D116" s="793">
        <v>20</v>
      </c>
      <c r="E116" s="798">
        <v>11034</v>
      </c>
      <c r="F116" s="795">
        <v>773393</v>
      </c>
      <c r="G116" s="800"/>
    </row>
    <row r="117" spans="1:7" s="791" customFormat="1" ht="16.5" hidden="1" customHeight="1">
      <c r="A117" s="796">
        <v>43922</v>
      </c>
      <c r="B117" s="792">
        <v>46320</v>
      </c>
      <c r="C117" s="793">
        <v>4279920</v>
      </c>
      <c r="D117" s="793">
        <v>22</v>
      </c>
      <c r="E117" s="798">
        <v>2105</v>
      </c>
      <c r="F117" s="795">
        <v>194542</v>
      </c>
      <c r="G117" s="800"/>
    </row>
    <row r="118" spans="1:7" s="791" customFormat="1" ht="16.5" hidden="1" customHeight="1">
      <c r="A118" s="796">
        <v>43952</v>
      </c>
      <c r="B118" s="792">
        <v>111773</v>
      </c>
      <c r="C118" s="793">
        <v>8215720</v>
      </c>
      <c r="D118" s="793">
        <v>20</v>
      </c>
      <c r="E118" s="798">
        <v>5589</v>
      </c>
      <c r="F118" s="795">
        <v>410786</v>
      </c>
      <c r="G118" s="800"/>
    </row>
    <row r="119" spans="1:7" s="791" customFormat="1" ht="16.5" hidden="1" customHeight="1">
      <c r="A119" s="796">
        <v>43983</v>
      </c>
      <c r="B119" s="792">
        <v>268105</v>
      </c>
      <c r="C119" s="793">
        <v>18631420.579580002</v>
      </c>
      <c r="D119" s="793">
        <v>22</v>
      </c>
      <c r="E119" s="798">
        <v>12187</v>
      </c>
      <c r="F119" s="795">
        <v>846883</v>
      </c>
      <c r="G119" s="800"/>
    </row>
    <row r="120" spans="1:7" s="791" customFormat="1" ht="16.5" hidden="1" customHeight="1">
      <c r="A120" s="796">
        <v>44013</v>
      </c>
      <c r="B120" s="792">
        <v>306880</v>
      </c>
      <c r="C120" s="801">
        <v>19736919.805229999</v>
      </c>
      <c r="D120" s="793">
        <v>23</v>
      </c>
      <c r="E120" s="798">
        <v>13342.608695652174</v>
      </c>
      <c r="F120" s="795">
        <v>858126.94805347826</v>
      </c>
      <c r="G120" s="800"/>
    </row>
    <row r="121" spans="1:7" s="791" customFormat="1" ht="16.5" hidden="1" customHeight="1">
      <c r="A121" s="796">
        <v>44044</v>
      </c>
      <c r="B121" s="792">
        <v>269550</v>
      </c>
      <c r="C121" s="801">
        <v>18006330.041310001</v>
      </c>
      <c r="D121" s="793">
        <v>21</v>
      </c>
      <c r="E121" s="798">
        <v>12835.714285714286</v>
      </c>
      <c r="F121" s="795">
        <v>857444.2876814286</v>
      </c>
      <c r="G121" s="800"/>
    </row>
    <row r="122" spans="1:7" s="791" customFormat="1" ht="16.5" hidden="1" customHeight="1">
      <c r="A122" s="796">
        <v>44075</v>
      </c>
      <c r="B122" s="792">
        <v>299429</v>
      </c>
      <c r="C122" s="801">
        <v>19189024.049240001</v>
      </c>
      <c r="D122" s="793">
        <v>22</v>
      </c>
      <c r="E122" s="798">
        <v>13610.40909090909</v>
      </c>
      <c r="F122" s="795">
        <v>872228.36587454553</v>
      </c>
      <c r="G122" s="800"/>
    </row>
    <row r="123" spans="1:7" s="791" customFormat="1" ht="16.5" hidden="1" customHeight="1">
      <c r="A123" s="796">
        <v>44105</v>
      </c>
      <c r="B123" s="792">
        <v>271994</v>
      </c>
      <c r="C123" s="801">
        <v>18658872.524130002</v>
      </c>
      <c r="D123" s="793">
        <v>22</v>
      </c>
      <c r="E123" s="798">
        <v>12363.363636363636</v>
      </c>
      <c r="F123" s="795">
        <v>848130.56927863648</v>
      </c>
      <c r="G123" s="800"/>
    </row>
    <row r="124" spans="1:7" s="791" customFormat="1" ht="16.5" hidden="1" customHeight="1">
      <c r="A124" s="796">
        <v>44136</v>
      </c>
      <c r="B124" s="792">
        <v>253117</v>
      </c>
      <c r="C124" s="801">
        <v>18306867.328189999</v>
      </c>
      <c r="D124" s="793">
        <v>20</v>
      </c>
      <c r="E124" s="798">
        <v>12655.85</v>
      </c>
      <c r="F124" s="795">
        <v>915343.3664094999</v>
      </c>
      <c r="G124" s="800"/>
    </row>
    <row r="125" spans="1:7" s="791" customFormat="1" ht="16.5" hidden="1" customHeight="1">
      <c r="A125" s="796">
        <v>44166</v>
      </c>
      <c r="B125" s="792">
        <v>307721</v>
      </c>
      <c r="C125" s="801">
        <f>22509929991.01/1000</f>
        <v>22509929.991009999</v>
      </c>
      <c r="D125" s="793">
        <v>22</v>
      </c>
      <c r="E125" s="798">
        <f>B125/D125</f>
        <v>13987.318181818182</v>
      </c>
      <c r="F125" s="795">
        <f>C125/D125</f>
        <v>1023178.6359549999</v>
      </c>
      <c r="G125" s="800"/>
    </row>
    <row r="126" spans="1:7" s="791" customFormat="1" ht="16.5" hidden="1" customHeight="1" thickTop="1">
      <c r="A126" s="796">
        <v>44197</v>
      </c>
      <c r="B126" s="792">
        <v>222895</v>
      </c>
      <c r="C126" s="801">
        <v>13999919</v>
      </c>
      <c r="D126" s="793">
        <v>19</v>
      </c>
      <c r="E126" s="798">
        <v>11731</v>
      </c>
      <c r="F126" s="795">
        <v>736838</v>
      </c>
      <c r="G126" s="800"/>
    </row>
    <row r="127" spans="1:7" s="791" customFormat="1" ht="16.5" hidden="1" customHeight="1">
      <c r="A127" s="796">
        <v>44228</v>
      </c>
      <c r="B127" s="792">
        <v>256176</v>
      </c>
      <c r="C127" s="801">
        <v>17085719</v>
      </c>
      <c r="D127" s="793">
        <v>18</v>
      </c>
      <c r="E127" s="798">
        <v>14232</v>
      </c>
      <c r="F127" s="795">
        <v>949207</v>
      </c>
      <c r="G127" s="800"/>
    </row>
    <row r="128" spans="1:7" s="791" customFormat="1" ht="16.5" hidden="1" customHeight="1">
      <c r="A128" s="796">
        <v>44256</v>
      </c>
      <c r="B128" s="792">
        <v>175365</v>
      </c>
      <c r="C128" s="801">
        <v>11535504</v>
      </c>
      <c r="D128" s="793">
        <v>21</v>
      </c>
      <c r="E128" s="798">
        <v>8351</v>
      </c>
      <c r="F128" s="795">
        <v>549310</v>
      </c>
      <c r="G128" s="800"/>
    </row>
    <row r="129" spans="1:7" s="791" customFormat="1" ht="16.5" hidden="1" customHeight="1">
      <c r="A129" s="796">
        <v>44287</v>
      </c>
      <c r="B129" s="792">
        <v>178406</v>
      </c>
      <c r="C129" s="801">
        <v>11502786</v>
      </c>
      <c r="D129" s="793">
        <v>20</v>
      </c>
      <c r="E129" s="798">
        <v>8920</v>
      </c>
      <c r="F129" s="795">
        <v>575139.30000000005</v>
      </c>
      <c r="G129" s="800"/>
    </row>
    <row r="130" spans="1:7" s="791" customFormat="1" ht="16.5" hidden="1" customHeight="1">
      <c r="A130" s="796">
        <v>44317</v>
      </c>
      <c r="B130" s="792">
        <v>249196</v>
      </c>
      <c r="C130" s="801">
        <v>16571618</v>
      </c>
      <c r="D130" s="793">
        <v>20</v>
      </c>
      <c r="E130" s="798">
        <v>12460</v>
      </c>
      <c r="F130" s="795">
        <v>828581</v>
      </c>
      <c r="G130" s="800"/>
    </row>
    <row r="131" spans="1:7" s="791" customFormat="1" ht="16.5" hidden="1" customHeight="1">
      <c r="A131" s="796">
        <v>44348</v>
      </c>
      <c r="B131" s="792">
        <v>284745</v>
      </c>
      <c r="C131" s="801">
        <v>20089746</v>
      </c>
      <c r="D131" s="793">
        <v>22</v>
      </c>
      <c r="E131" s="798">
        <v>12943</v>
      </c>
      <c r="F131" s="795">
        <v>913170</v>
      </c>
      <c r="G131" s="800"/>
    </row>
    <row r="132" spans="1:7" s="791" customFormat="1" ht="16.5" hidden="1" customHeight="1">
      <c r="A132" s="796">
        <v>44378</v>
      </c>
      <c r="B132" s="792">
        <v>274891</v>
      </c>
      <c r="C132" s="801">
        <v>18730118</v>
      </c>
      <c r="D132" s="793">
        <v>22</v>
      </c>
      <c r="E132" s="798">
        <v>12495</v>
      </c>
      <c r="F132" s="795">
        <v>851369</v>
      </c>
      <c r="G132" s="800"/>
    </row>
    <row r="133" spans="1:7" s="791" customFormat="1" ht="16.5" hidden="1" customHeight="1">
      <c r="A133" s="796">
        <v>44409</v>
      </c>
      <c r="B133" s="801">
        <v>291205</v>
      </c>
      <c r="C133" s="801">
        <v>19699082</v>
      </c>
      <c r="D133" s="801">
        <v>22</v>
      </c>
      <c r="E133" s="798">
        <v>13237</v>
      </c>
      <c r="F133" s="795">
        <v>895413</v>
      </c>
      <c r="G133" s="800"/>
    </row>
    <row r="134" spans="1:7" s="791" customFormat="1" ht="16.5" hidden="1" customHeight="1">
      <c r="A134" s="796">
        <v>44440</v>
      </c>
      <c r="B134" s="801">
        <v>300344</v>
      </c>
      <c r="C134" s="801">
        <v>19791882</v>
      </c>
      <c r="D134" s="801">
        <v>22</v>
      </c>
      <c r="E134" s="798">
        <v>13652</v>
      </c>
      <c r="F134" s="795">
        <v>899631</v>
      </c>
      <c r="G134" s="800"/>
    </row>
    <row r="135" spans="1:7" s="791" customFormat="1" ht="16.5" hidden="1" customHeight="1">
      <c r="A135" s="796">
        <v>44470</v>
      </c>
      <c r="B135" s="801">
        <v>309479</v>
      </c>
      <c r="C135" s="801">
        <v>20807048</v>
      </c>
      <c r="D135" s="801">
        <v>21</v>
      </c>
      <c r="E135" s="798">
        <v>14737</v>
      </c>
      <c r="F135" s="795">
        <v>990812</v>
      </c>
      <c r="G135" s="800"/>
    </row>
    <row r="136" spans="1:7" s="791" customFormat="1" ht="16.5" hidden="1" customHeight="1">
      <c r="A136" s="796">
        <v>44501</v>
      </c>
      <c r="B136" s="801">
        <v>270096</v>
      </c>
      <c r="C136" s="801">
        <v>20273861</v>
      </c>
      <c r="D136" s="801">
        <v>19</v>
      </c>
      <c r="E136" s="798">
        <v>14216</v>
      </c>
      <c r="F136" s="795">
        <v>1067045</v>
      </c>
      <c r="G136" s="800"/>
    </row>
    <row r="137" spans="1:7" s="791" customFormat="1" ht="16.5" hidden="1" customHeight="1">
      <c r="A137" s="796">
        <v>44531</v>
      </c>
      <c r="B137" s="801">
        <v>327455</v>
      </c>
      <c r="C137" s="801">
        <v>25885152</v>
      </c>
      <c r="D137" s="801">
        <v>23</v>
      </c>
      <c r="E137" s="798">
        <v>14237</v>
      </c>
      <c r="F137" s="795">
        <v>1125441</v>
      </c>
      <c r="G137" s="800"/>
    </row>
    <row r="138" spans="1:7" s="791" customFormat="1" ht="16.5" customHeight="1" thickTop="1">
      <c r="A138" s="796">
        <v>44562</v>
      </c>
      <c r="B138" s="801">
        <v>223735</v>
      </c>
      <c r="C138" s="801">
        <v>16110734</v>
      </c>
      <c r="D138" s="801">
        <v>19</v>
      </c>
      <c r="E138" s="798">
        <v>11776</v>
      </c>
      <c r="F138" s="795">
        <v>847933</v>
      </c>
      <c r="G138" s="800"/>
    </row>
    <row r="139" spans="1:7" s="791" customFormat="1" ht="16.5" customHeight="1">
      <c r="A139" s="796">
        <v>44593</v>
      </c>
      <c r="B139" s="801">
        <v>233591</v>
      </c>
      <c r="C139" s="801">
        <v>18526721</v>
      </c>
      <c r="D139" s="801">
        <v>18</v>
      </c>
      <c r="E139" s="798">
        <v>12977</v>
      </c>
      <c r="F139" s="795">
        <v>1029262</v>
      </c>
      <c r="G139" s="800"/>
    </row>
    <row r="140" spans="1:7" s="791" customFormat="1" ht="16.5" customHeight="1">
      <c r="A140" s="796">
        <v>44621</v>
      </c>
      <c r="B140" s="801">
        <v>299281</v>
      </c>
      <c r="C140" s="801">
        <v>21625760</v>
      </c>
      <c r="D140" s="801">
        <v>22</v>
      </c>
      <c r="E140" s="798">
        <v>13604</v>
      </c>
      <c r="F140" s="795">
        <v>982989</v>
      </c>
      <c r="G140" s="800"/>
    </row>
    <row r="141" spans="1:7" s="791" customFormat="1" ht="16.5" customHeight="1">
      <c r="A141" s="796">
        <v>44652</v>
      </c>
      <c r="B141" s="801">
        <v>264246</v>
      </c>
      <c r="C141" s="801">
        <v>21158222</v>
      </c>
      <c r="D141" s="801">
        <v>21</v>
      </c>
      <c r="E141" s="798">
        <v>12583</v>
      </c>
      <c r="F141" s="795">
        <v>1007534</v>
      </c>
      <c r="G141" s="800"/>
    </row>
    <row r="142" spans="1:7" s="791" customFormat="1" ht="16.5" customHeight="1">
      <c r="A142" s="796">
        <v>44682</v>
      </c>
      <c r="B142" s="801">
        <v>291696</v>
      </c>
      <c r="C142" s="801">
        <v>21643938</v>
      </c>
      <c r="D142" s="801">
        <v>21</v>
      </c>
      <c r="E142" s="798">
        <v>13890</v>
      </c>
      <c r="F142" s="795">
        <v>1030664</v>
      </c>
      <c r="G142" s="800"/>
    </row>
    <row r="143" spans="1:7" s="791" customFormat="1" ht="16.5" customHeight="1">
      <c r="A143" s="796">
        <v>44713</v>
      </c>
      <c r="B143" s="801">
        <v>302699</v>
      </c>
      <c r="C143" s="801">
        <v>24810536</v>
      </c>
      <c r="D143" s="801">
        <v>22</v>
      </c>
      <c r="E143" s="798">
        <v>13759</v>
      </c>
      <c r="F143" s="795">
        <v>1127752</v>
      </c>
      <c r="G143" s="800"/>
    </row>
    <row r="144" spans="1:7" s="791" customFormat="1" ht="16.5" customHeight="1">
      <c r="A144" s="796">
        <v>44743</v>
      </c>
      <c r="B144" s="801">
        <v>288613</v>
      </c>
      <c r="C144" s="801">
        <v>22395663</v>
      </c>
      <c r="D144" s="801">
        <v>21</v>
      </c>
      <c r="E144" s="798">
        <v>13743</v>
      </c>
      <c r="F144" s="795">
        <v>1066460</v>
      </c>
      <c r="G144" s="800"/>
    </row>
    <row r="145" spans="1:7" s="791" customFormat="1" ht="16.5" customHeight="1">
      <c r="A145" s="796">
        <v>44774</v>
      </c>
      <c r="B145" s="801">
        <v>298033</v>
      </c>
      <c r="C145" s="801">
        <v>22241867</v>
      </c>
      <c r="D145" s="801">
        <v>22</v>
      </c>
      <c r="E145" s="798">
        <v>13547</v>
      </c>
      <c r="F145" s="795">
        <v>1010994</v>
      </c>
      <c r="G145" s="800"/>
    </row>
    <row r="146" spans="1:7" s="791" customFormat="1" ht="16.5" customHeight="1">
      <c r="A146" s="796">
        <v>44805</v>
      </c>
      <c r="B146" s="801">
        <v>304669</v>
      </c>
      <c r="C146" s="801">
        <v>21366648</v>
      </c>
      <c r="D146" s="801">
        <v>21</v>
      </c>
      <c r="E146" s="798">
        <v>14508</v>
      </c>
      <c r="F146" s="795">
        <v>1017459</v>
      </c>
      <c r="G146" s="800"/>
    </row>
    <row r="147" spans="1:7" s="791" customFormat="1" ht="16.5" customHeight="1">
      <c r="A147" s="796">
        <v>44835</v>
      </c>
      <c r="B147" s="801">
        <v>312761</v>
      </c>
      <c r="C147" s="801">
        <v>22711754</v>
      </c>
      <c r="D147" s="801">
        <v>20</v>
      </c>
      <c r="E147" s="798">
        <v>15638</v>
      </c>
      <c r="F147" s="795">
        <v>1135588</v>
      </c>
      <c r="G147" s="800"/>
    </row>
    <row r="148" spans="1:7" s="791" customFormat="1" ht="16.5" customHeight="1">
      <c r="A148" s="796">
        <v>44866</v>
      </c>
      <c r="B148" s="801">
        <v>285368</v>
      </c>
      <c r="C148" s="801">
        <v>23449497</v>
      </c>
      <c r="D148" s="801">
        <v>21</v>
      </c>
      <c r="E148" s="798">
        <v>13589</v>
      </c>
      <c r="F148" s="795">
        <v>1116643</v>
      </c>
      <c r="G148" s="800"/>
    </row>
    <row r="149" spans="1:7" s="791" customFormat="1" ht="16.5" customHeight="1">
      <c r="A149" s="796">
        <v>44896</v>
      </c>
      <c r="B149" s="801">
        <v>320185</v>
      </c>
      <c r="C149" s="801">
        <v>25451786</v>
      </c>
      <c r="D149" s="801">
        <v>22</v>
      </c>
      <c r="E149" s="798">
        <v>14554</v>
      </c>
      <c r="F149" s="795">
        <v>1156899</v>
      </c>
      <c r="G149" s="800"/>
    </row>
    <row r="150" spans="1:7" s="791" customFormat="1" ht="16.5" customHeight="1">
      <c r="A150" s="796">
        <v>44927</v>
      </c>
      <c r="B150" s="801">
        <v>226586</v>
      </c>
      <c r="C150" s="801">
        <v>17392249</v>
      </c>
      <c r="D150" s="801">
        <v>19</v>
      </c>
      <c r="E150" s="798">
        <v>11926</v>
      </c>
      <c r="F150" s="795">
        <v>915382</v>
      </c>
      <c r="G150" s="800"/>
    </row>
    <row r="151" spans="1:7" s="791" customFormat="1" ht="16.5" customHeight="1">
      <c r="A151" s="796">
        <v>44958</v>
      </c>
      <c r="B151" s="801">
        <v>236054</v>
      </c>
      <c r="C151" s="801">
        <v>19097184</v>
      </c>
      <c r="D151" s="801">
        <v>18</v>
      </c>
      <c r="E151" s="798">
        <v>13114</v>
      </c>
      <c r="F151" s="795">
        <v>1060955</v>
      </c>
      <c r="G151" s="800"/>
    </row>
    <row r="152" spans="1:7" s="791" customFormat="1" ht="16.5" customHeight="1">
      <c r="A152" s="796">
        <v>44986</v>
      </c>
      <c r="B152" s="801">
        <v>288723</v>
      </c>
      <c r="C152" s="801">
        <v>21963284</v>
      </c>
      <c r="D152" s="801">
        <v>22</v>
      </c>
      <c r="E152" s="798">
        <v>13124</v>
      </c>
      <c r="F152" s="795">
        <v>998331</v>
      </c>
      <c r="G152" s="800"/>
    </row>
    <row r="153" spans="1:7" s="791" customFormat="1" ht="16.5" customHeight="1">
      <c r="A153" s="796">
        <v>45017</v>
      </c>
      <c r="B153" s="801">
        <v>244629</v>
      </c>
      <c r="C153" s="801">
        <v>18763030</v>
      </c>
      <c r="D153" s="801">
        <v>20</v>
      </c>
      <c r="E153" s="798">
        <v>12231</v>
      </c>
      <c r="F153" s="795">
        <v>938152</v>
      </c>
      <c r="G153" s="800"/>
    </row>
    <row r="154" spans="1:7" s="791" customFormat="1" ht="16.5" customHeight="1">
      <c r="A154" s="796">
        <v>45047</v>
      </c>
      <c r="B154" s="801">
        <v>289928</v>
      </c>
      <c r="C154" s="801">
        <v>22565363</v>
      </c>
      <c r="D154" s="801">
        <v>22</v>
      </c>
      <c r="E154" s="798">
        <v>13179</v>
      </c>
      <c r="F154" s="795">
        <v>1025698</v>
      </c>
      <c r="G154" s="800"/>
    </row>
    <row r="155" spans="1:7" s="791" customFormat="1" ht="16.5" customHeight="1">
      <c r="A155" s="796">
        <v>45078</v>
      </c>
      <c r="B155" s="801">
        <v>289936</v>
      </c>
      <c r="C155" s="801">
        <v>23349507</v>
      </c>
      <c r="D155" s="801">
        <v>22</v>
      </c>
      <c r="E155" s="798">
        <v>13179</v>
      </c>
      <c r="F155" s="795">
        <v>1061341</v>
      </c>
      <c r="G155" s="800"/>
    </row>
    <row r="156" spans="1:7" s="791" customFormat="1" ht="16.5" customHeight="1">
      <c r="A156" s="796">
        <v>45108</v>
      </c>
      <c r="B156" s="801">
        <v>274770</v>
      </c>
      <c r="C156" s="801">
        <v>22245795</v>
      </c>
      <c r="D156" s="801">
        <v>21</v>
      </c>
      <c r="E156" s="798">
        <v>13084</v>
      </c>
      <c r="F156" s="795">
        <v>1059324</v>
      </c>
      <c r="G156" s="800"/>
    </row>
    <row r="157" spans="1:7" s="791" customFormat="1" ht="16.5" customHeight="1">
      <c r="A157" s="796">
        <v>45139</v>
      </c>
      <c r="B157" s="801">
        <v>296724</v>
      </c>
      <c r="C157" s="801">
        <v>22665049</v>
      </c>
      <c r="D157" s="801">
        <v>23</v>
      </c>
      <c r="E157" s="798">
        <v>12901</v>
      </c>
      <c r="F157" s="795">
        <v>985437</v>
      </c>
      <c r="G157" s="800"/>
    </row>
    <row r="158" spans="1:7" s="791" customFormat="1" ht="16.5" customHeight="1">
      <c r="A158" s="796">
        <v>45170</v>
      </c>
      <c r="B158" s="801">
        <v>280763</v>
      </c>
      <c r="C158" s="801">
        <v>20843424</v>
      </c>
      <c r="D158" s="801">
        <v>20</v>
      </c>
      <c r="E158" s="798">
        <v>14038</v>
      </c>
      <c r="F158" s="795">
        <v>1042171</v>
      </c>
      <c r="G158" s="800"/>
    </row>
    <row r="159" spans="1:7" s="791" customFormat="1" ht="16.5" customHeight="1">
      <c r="A159" s="796">
        <v>45200</v>
      </c>
      <c r="B159" s="801">
        <v>340975</v>
      </c>
      <c r="C159" s="801">
        <v>25528220</v>
      </c>
      <c r="D159" s="801">
        <v>22</v>
      </c>
      <c r="E159" s="798">
        <v>15499</v>
      </c>
      <c r="F159" s="795">
        <v>1160374</v>
      </c>
      <c r="G159" s="800"/>
    </row>
    <row r="160" spans="1:7" s="791" customFormat="1" ht="16.5" customHeight="1">
      <c r="A160" s="796">
        <v>45231</v>
      </c>
      <c r="B160" s="801">
        <v>265643</v>
      </c>
      <c r="C160" s="801">
        <v>22401263</v>
      </c>
      <c r="D160" s="801">
        <v>20</v>
      </c>
      <c r="E160" s="798">
        <v>13282</v>
      </c>
      <c r="F160" s="795">
        <v>1120063</v>
      </c>
      <c r="G160" s="800"/>
    </row>
    <row r="161" spans="1:7" s="791" customFormat="1" ht="16.5" customHeight="1">
      <c r="A161" s="796">
        <v>45261</v>
      </c>
      <c r="B161" s="801">
        <v>291675</v>
      </c>
      <c r="C161" s="801">
        <v>24396085</v>
      </c>
      <c r="D161" s="801">
        <v>20</v>
      </c>
      <c r="E161" s="798">
        <v>14584</v>
      </c>
      <c r="F161" s="795">
        <v>1219804</v>
      </c>
      <c r="G161" s="800"/>
    </row>
    <row r="162" spans="1:7" s="791" customFormat="1" ht="16.5" customHeight="1">
      <c r="A162" s="796">
        <v>45292</v>
      </c>
      <c r="B162" s="801">
        <v>222474</v>
      </c>
      <c r="C162" s="801">
        <v>17491889</v>
      </c>
      <c r="D162" s="801">
        <v>18</v>
      </c>
      <c r="E162" s="798">
        <v>12360</v>
      </c>
      <c r="F162" s="795">
        <v>971772</v>
      </c>
      <c r="G162" s="800"/>
    </row>
    <row r="163" spans="1:7" s="791" customFormat="1" ht="16.5" customHeight="1">
      <c r="A163" s="796">
        <v>45323</v>
      </c>
      <c r="B163" s="801">
        <v>253065</v>
      </c>
      <c r="C163" s="801">
        <v>21120539</v>
      </c>
      <c r="D163" s="801">
        <v>19</v>
      </c>
      <c r="E163" s="798">
        <v>13319</v>
      </c>
      <c r="F163" s="795">
        <v>1111607</v>
      </c>
      <c r="G163" s="800"/>
    </row>
    <row r="164" spans="1:7" s="791" customFormat="1" ht="16.5" customHeight="1">
      <c r="A164" s="796">
        <v>45352</v>
      </c>
      <c r="B164" s="801">
        <v>253014</v>
      </c>
      <c r="C164" s="801">
        <v>20399134</v>
      </c>
      <c r="D164" s="801">
        <v>19</v>
      </c>
      <c r="E164" s="798">
        <v>13317</v>
      </c>
      <c r="F164" s="795">
        <v>1073639</v>
      </c>
      <c r="G164" s="800"/>
    </row>
    <row r="165" spans="1:7" s="791" customFormat="1" ht="16.5" customHeight="1">
      <c r="A165" s="796">
        <v>45383</v>
      </c>
      <c r="B165" s="801">
        <v>260206</v>
      </c>
      <c r="C165" s="801">
        <v>20298180</v>
      </c>
      <c r="D165" s="801">
        <v>19</v>
      </c>
      <c r="E165" s="798">
        <v>13695</v>
      </c>
      <c r="F165" s="795">
        <v>1068325</v>
      </c>
      <c r="G165" s="800"/>
    </row>
    <row r="166" spans="1:7" s="791" customFormat="1" ht="16.5" customHeight="1">
      <c r="A166" s="796">
        <v>45413</v>
      </c>
      <c r="B166" s="801">
        <v>279108</v>
      </c>
      <c r="C166" s="801">
        <v>23779426</v>
      </c>
      <c r="D166" s="801">
        <v>22</v>
      </c>
      <c r="E166" s="798">
        <v>12687</v>
      </c>
      <c r="F166" s="795">
        <v>1080883</v>
      </c>
      <c r="G166" s="800"/>
    </row>
    <row r="167" spans="1:7" s="791" customFormat="1" ht="16.5" customHeight="1">
      <c r="A167" s="796">
        <v>45444</v>
      </c>
      <c r="B167" s="801">
        <v>266827</v>
      </c>
      <c r="C167" s="801">
        <v>22642370</v>
      </c>
      <c r="D167" s="801">
        <v>20</v>
      </c>
      <c r="E167" s="798">
        <v>13341</v>
      </c>
      <c r="F167" s="795">
        <v>1132119</v>
      </c>
      <c r="G167" s="800"/>
    </row>
    <row r="168" spans="1:7" s="791" customFormat="1" ht="16.5" customHeight="1">
      <c r="A168" s="796">
        <v>45474</v>
      </c>
      <c r="B168" s="801">
        <v>309209</v>
      </c>
      <c r="C168" s="801">
        <v>23913084</v>
      </c>
      <c r="D168" s="801">
        <v>23</v>
      </c>
      <c r="E168" s="798">
        <v>13444</v>
      </c>
      <c r="F168" s="795">
        <v>1039699</v>
      </c>
      <c r="G168" s="800"/>
    </row>
    <row r="169" spans="1:7" s="791" customFormat="1" ht="16.5" customHeight="1">
      <c r="A169" s="796">
        <v>45505</v>
      </c>
      <c r="B169" s="801">
        <v>266469</v>
      </c>
      <c r="C169" s="801">
        <v>20163774</v>
      </c>
      <c r="D169" s="801">
        <v>21</v>
      </c>
      <c r="E169" s="798">
        <v>12689</v>
      </c>
      <c r="F169" s="795">
        <v>960180</v>
      </c>
      <c r="G169" s="800"/>
    </row>
    <row r="170" spans="1:7" s="791" customFormat="1" ht="16.5" customHeight="1">
      <c r="A170" s="796">
        <v>45536</v>
      </c>
      <c r="B170" s="801">
        <v>287360</v>
      </c>
      <c r="C170" s="801">
        <v>22007960</v>
      </c>
      <c r="D170" s="801">
        <v>21</v>
      </c>
      <c r="E170" s="798">
        <v>13684</v>
      </c>
      <c r="F170" s="795">
        <v>1047998</v>
      </c>
      <c r="G170" s="800"/>
    </row>
    <row r="171" spans="1:7" s="791" customFormat="1" ht="16.5" customHeight="1">
      <c r="A171" s="796">
        <v>45566</v>
      </c>
      <c r="B171" s="801">
        <v>326127</v>
      </c>
      <c r="C171" s="801">
        <v>24340225</v>
      </c>
      <c r="D171" s="801">
        <v>22</v>
      </c>
      <c r="E171" s="798">
        <v>14824</v>
      </c>
      <c r="F171" s="795">
        <v>1106374</v>
      </c>
      <c r="G171" s="800"/>
    </row>
    <row r="172" spans="1:7" s="791" customFormat="1" ht="16.5" customHeight="1">
      <c r="A172" s="796">
        <v>45597</v>
      </c>
      <c r="B172" s="801">
        <v>258831</v>
      </c>
      <c r="C172" s="801">
        <v>22484019</v>
      </c>
      <c r="D172" s="801">
        <v>21</v>
      </c>
      <c r="E172" s="798">
        <v>12325</v>
      </c>
      <c r="F172" s="795">
        <v>1070668</v>
      </c>
      <c r="G172" s="800"/>
    </row>
    <row r="173" spans="1:7" s="791" customFormat="1" ht="16.5" customHeight="1">
      <c r="A173" s="796">
        <v>45627</v>
      </c>
      <c r="B173" s="801">
        <v>303320</v>
      </c>
      <c r="C173" s="801">
        <v>24853118</v>
      </c>
      <c r="D173" s="801">
        <v>21</v>
      </c>
      <c r="E173" s="798">
        <v>14444</v>
      </c>
      <c r="F173" s="795">
        <v>1183482</v>
      </c>
      <c r="G173" s="800"/>
    </row>
    <row r="174" spans="1:7" s="791" customFormat="1" ht="16.5" customHeight="1">
      <c r="A174" s="796">
        <v>45658</v>
      </c>
      <c r="B174" s="801">
        <v>223433</v>
      </c>
      <c r="C174" s="801">
        <v>18451134</v>
      </c>
      <c r="D174" s="801">
        <v>20</v>
      </c>
      <c r="E174" s="798">
        <v>11171.65</v>
      </c>
      <c r="F174" s="795">
        <v>922556.7</v>
      </c>
      <c r="G174" s="800"/>
    </row>
    <row r="175" spans="1:7" s="791" customFormat="1" ht="16.5" customHeight="1" thickBot="1">
      <c r="A175" s="802">
        <v>45689</v>
      </c>
      <c r="B175" s="803">
        <v>211890</v>
      </c>
      <c r="C175" s="804">
        <v>18649893</v>
      </c>
      <c r="D175" s="804">
        <v>18</v>
      </c>
      <c r="E175" s="805">
        <v>11772</v>
      </c>
      <c r="F175" s="806">
        <v>1036105</v>
      </c>
      <c r="G175" s="800"/>
    </row>
    <row r="176" spans="1:7">
      <c r="A176" s="807" t="s">
        <v>2826</v>
      </c>
      <c r="B176" s="808"/>
      <c r="C176" s="808"/>
      <c r="D176" s="809"/>
      <c r="E176" s="809"/>
      <c r="F176" s="809"/>
    </row>
    <row r="177" spans="1:7" ht="19.2">
      <c r="A177" s="809"/>
      <c r="B177" s="809"/>
      <c r="C177" s="809"/>
      <c r="D177" s="810"/>
      <c r="E177" s="810"/>
      <c r="F177" s="811"/>
      <c r="G177" s="811"/>
    </row>
    <row r="181" spans="1:7">
      <c r="E181" s="770" t="s">
        <v>205</v>
      </c>
    </row>
  </sheetData>
  <printOptions horizontalCentered="1"/>
  <pageMargins left="0.75" right="0.75" top="0.75" bottom="0.75" header="0.3" footer="0"/>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H180"/>
  <sheetViews>
    <sheetView zoomScaleNormal="100" zoomScaleSheetLayoutView="100" workbookViewId="0">
      <pane xSplit="1" ySplit="77" topLeftCell="B78" activePane="bottomRight" state="frozen"/>
      <selection activeCell="P6" sqref="P6"/>
      <selection pane="topRight" activeCell="P6" sqref="P6"/>
      <selection pane="bottomLeft" activeCell="P6" sqref="P6"/>
      <selection pane="bottomRight" activeCell="P6" sqref="P6"/>
    </sheetView>
  </sheetViews>
  <sheetFormatPr defaultRowHeight="16.8"/>
  <cols>
    <col min="1" max="1" width="14.6640625" style="818" customWidth="1"/>
    <col min="2" max="2" width="17.109375" style="818" customWidth="1"/>
    <col min="3" max="3" width="15" style="818" customWidth="1"/>
    <col min="4" max="4" width="12.33203125" style="818" bestFit="1" customWidth="1"/>
    <col min="5" max="5" width="14.109375" style="818" bestFit="1" customWidth="1"/>
    <col min="6" max="6" width="17.44140625" style="818" customWidth="1"/>
    <col min="7" max="7" width="8.44140625" style="818" customWidth="1"/>
    <col min="8" max="256" width="8.88671875" style="818"/>
    <col min="257" max="257" width="14.6640625" style="818" customWidth="1"/>
    <col min="258" max="258" width="17.109375" style="818" customWidth="1"/>
    <col min="259" max="259" width="15" style="818" customWidth="1"/>
    <col min="260" max="260" width="12.33203125" style="818" bestFit="1" customWidth="1"/>
    <col min="261" max="261" width="14.109375" style="818" bestFit="1" customWidth="1"/>
    <col min="262" max="262" width="17.44140625" style="818" customWidth="1"/>
    <col min="263" max="263" width="8.44140625" style="818" customWidth="1"/>
    <col min="264" max="512" width="8.88671875" style="818"/>
    <col min="513" max="513" width="14.6640625" style="818" customWidth="1"/>
    <col min="514" max="514" width="17.109375" style="818" customWidth="1"/>
    <col min="515" max="515" width="15" style="818" customWidth="1"/>
    <col min="516" max="516" width="12.33203125" style="818" bestFit="1" customWidth="1"/>
    <col min="517" max="517" width="14.109375" style="818" bestFit="1" customWidth="1"/>
    <col min="518" max="518" width="17.44140625" style="818" customWidth="1"/>
    <col min="519" max="519" width="8.44140625" style="818" customWidth="1"/>
    <col min="520" max="768" width="8.88671875" style="818"/>
    <col min="769" max="769" width="14.6640625" style="818" customWidth="1"/>
    <col min="770" max="770" width="17.109375" style="818" customWidth="1"/>
    <col min="771" max="771" width="15" style="818" customWidth="1"/>
    <col min="772" max="772" width="12.33203125" style="818" bestFit="1" customWidth="1"/>
    <col min="773" max="773" width="14.109375" style="818" bestFit="1" customWidth="1"/>
    <col min="774" max="774" width="17.44140625" style="818" customWidth="1"/>
    <col min="775" max="775" width="8.44140625" style="818" customWidth="1"/>
    <col min="776" max="1024" width="8.88671875" style="818"/>
    <col min="1025" max="1025" width="14.6640625" style="818" customWidth="1"/>
    <col min="1026" max="1026" width="17.109375" style="818" customWidth="1"/>
    <col min="1027" max="1027" width="15" style="818" customWidth="1"/>
    <col min="1028" max="1028" width="12.33203125" style="818" bestFit="1" customWidth="1"/>
    <col min="1029" max="1029" width="14.109375" style="818" bestFit="1" customWidth="1"/>
    <col min="1030" max="1030" width="17.44140625" style="818" customWidth="1"/>
    <col min="1031" max="1031" width="8.44140625" style="818" customWidth="1"/>
    <col min="1032" max="1280" width="8.88671875" style="818"/>
    <col min="1281" max="1281" width="14.6640625" style="818" customWidth="1"/>
    <col min="1282" max="1282" width="17.109375" style="818" customWidth="1"/>
    <col min="1283" max="1283" width="15" style="818" customWidth="1"/>
    <col min="1284" max="1284" width="12.33203125" style="818" bestFit="1" customWidth="1"/>
    <col min="1285" max="1285" width="14.109375" style="818" bestFit="1" customWidth="1"/>
    <col min="1286" max="1286" width="17.44140625" style="818" customWidth="1"/>
    <col min="1287" max="1287" width="8.44140625" style="818" customWidth="1"/>
    <col min="1288" max="1536" width="8.88671875" style="818"/>
    <col min="1537" max="1537" width="14.6640625" style="818" customWidth="1"/>
    <col min="1538" max="1538" width="17.109375" style="818" customWidth="1"/>
    <col min="1539" max="1539" width="15" style="818" customWidth="1"/>
    <col min="1540" max="1540" width="12.33203125" style="818" bestFit="1" customWidth="1"/>
    <col min="1541" max="1541" width="14.109375" style="818" bestFit="1" customWidth="1"/>
    <col min="1542" max="1542" width="17.44140625" style="818" customWidth="1"/>
    <col min="1543" max="1543" width="8.44140625" style="818" customWidth="1"/>
    <col min="1544" max="1792" width="8.88671875" style="818"/>
    <col min="1793" max="1793" width="14.6640625" style="818" customWidth="1"/>
    <col min="1794" max="1794" width="17.109375" style="818" customWidth="1"/>
    <col min="1795" max="1795" width="15" style="818" customWidth="1"/>
    <col min="1796" max="1796" width="12.33203125" style="818" bestFit="1" customWidth="1"/>
    <col min="1797" max="1797" width="14.109375" style="818" bestFit="1" customWidth="1"/>
    <col min="1798" max="1798" width="17.44140625" style="818" customWidth="1"/>
    <col min="1799" max="1799" width="8.44140625" style="818" customWidth="1"/>
    <col min="1800" max="2048" width="8.88671875" style="818"/>
    <col min="2049" max="2049" width="14.6640625" style="818" customWidth="1"/>
    <col min="2050" max="2050" width="17.109375" style="818" customWidth="1"/>
    <col min="2051" max="2051" width="15" style="818" customWidth="1"/>
    <col min="2052" max="2052" width="12.33203125" style="818" bestFit="1" customWidth="1"/>
    <col min="2053" max="2053" width="14.109375" style="818" bestFit="1" customWidth="1"/>
    <col min="2054" max="2054" width="17.44140625" style="818" customWidth="1"/>
    <col min="2055" max="2055" width="8.44140625" style="818" customWidth="1"/>
    <col min="2056" max="2304" width="8.88671875" style="818"/>
    <col min="2305" max="2305" width="14.6640625" style="818" customWidth="1"/>
    <col min="2306" max="2306" width="17.109375" style="818" customWidth="1"/>
    <col min="2307" max="2307" width="15" style="818" customWidth="1"/>
    <col min="2308" max="2308" width="12.33203125" style="818" bestFit="1" customWidth="1"/>
    <col min="2309" max="2309" width="14.109375" style="818" bestFit="1" customWidth="1"/>
    <col min="2310" max="2310" width="17.44140625" style="818" customWidth="1"/>
    <col min="2311" max="2311" width="8.44140625" style="818" customWidth="1"/>
    <col min="2312" max="2560" width="8.88671875" style="818"/>
    <col min="2561" max="2561" width="14.6640625" style="818" customWidth="1"/>
    <col min="2562" max="2562" width="17.109375" style="818" customWidth="1"/>
    <col min="2563" max="2563" width="15" style="818" customWidth="1"/>
    <col min="2564" max="2564" width="12.33203125" style="818" bestFit="1" customWidth="1"/>
    <col min="2565" max="2565" width="14.109375" style="818" bestFit="1" customWidth="1"/>
    <col min="2566" max="2566" width="17.44140625" style="818" customWidth="1"/>
    <col min="2567" max="2567" width="8.44140625" style="818" customWidth="1"/>
    <col min="2568" max="2816" width="8.88671875" style="818"/>
    <col min="2817" max="2817" width="14.6640625" style="818" customWidth="1"/>
    <col min="2818" max="2818" width="17.109375" style="818" customWidth="1"/>
    <col min="2819" max="2819" width="15" style="818" customWidth="1"/>
    <col min="2820" max="2820" width="12.33203125" style="818" bestFit="1" customWidth="1"/>
    <col min="2821" max="2821" width="14.109375" style="818" bestFit="1" customWidth="1"/>
    <col min="2822" max="2822" width="17.44140625" style="818" customWidth="1"/>
    <col min="2823" max="2823" width="8.44140625" style="818" customWidth="1"/>
    <col min="2824" max="3072" width="8.88671875" style="818"/>
    <col min="3073" max="3073" width="14.6640625" style="818" customWidth="1"/>
    <col min="3074" max="3074" width="17.109375" style="818" customWidth="1"/>
    <col min="3075" max="3075" width="15" style="818" customWidth="1"/>
    <col min="3076" max="3076" width="12.33203125" style="818" bestFit="1" customWidth="1"/>
    <col min="3077" max="3077" width="14.109375" style="818" bestFit="1" customWidth="1"/>
    <col min="3078" max="3078" width="17.44140625" style="818" customWidth="1"/>
    <col min="3079" max="3079" width="8.44140625" style="818" customWidth="1"/>
    <col min="3080" max="3328" width="8.88671875" style="818"/>
    <col min="3329" max="3329" width="14.6640625" style="818" customWidth="1"/>
    <col min="3330" max="3330" width="17.109375" style="818" customWidth="1"/>
    <col min="3331" max="3331" width="15" style="818" customWidth="1"/>
    <col min="3332" max="3332" width="12.33203125" style="818" bestFit="1" customWidth="1"/>
    <col min="3333" max="3333" width="14.109375" style="818" bestFit="1" customWidth="1"/>
    <col min="3334" max="3334" width="17.44140625" style="818" customWidth="1"/>
    <col min="3335" max="3335" width="8.44140625" style="818" customWidth="1"/>
    <col min="3336" max="3584" width="8.88671875" style="818"/>
    <col min="3585" max="3585" width="14.6640625" style="818" customWidth="1"/>
    <col min="3586" max="3586" width="17.109375" style="818" customWidth="1"/>
    <col min="3587" max="3587" width="15" style="818" customWidth="1"/>
    <col min="3588" max="3588" width="12.33203125" style="818" bestFit="1" customWidth="1"/>
    <col min="3589" max="3589" width="14.109375" style="818" bestFit="1" customWidth="1"/>
    <col min="3590" max="3590" width="17.44140625" style="818" customWidth="1"/>
    <col min="3591" max="3591" width="8.44140625" style="818" customWidth="1"/>
    <col min="3592" max="3840" width="8.88671875" style="818"/>
    <col min="3841" max="3841" width="14.6640625" style="818" customWidth="1"/>
    <col min="3842" max="3842" width="17.109375" style="818" customWidth="1"/>
    <col min="3843" max="3843" width="15" style="818" customWidth="1"/>
    <col min="3844" max="3844" width="12.33203125" style="818" bestFit="1" customWidth="1"/>
    <col min="3845" max="3845" width="14.109375" style="818" bestFit="1" customWidth="1"/>
    <col min="3846" max="3846" width="17.44140625" style="818" customWidth="1"/>
    <col min="3847" max="3847" width="8.44140625" style="818" customWidth="1"/>
    <col min="3848" max="4096" width="8.88671875" style="818"/>
    <col min="4097" max="4097" width="14.6640625" style="818" customWidth="1"/>
    <col min="4098" max="4098" width="17.109375" style="818" customWidth="1"/>
    <col min="4099" max="4099" width="15" style="818" customWidth="1"/>
    <col min="4100" max="4100" width="12.33203125" style="818" bestFit="1" customWidth="1"/>
    <col min="4101" max="4101" width="14.109375" style="818" bestFit="1" customWidth="1"/>
    <col min="4102" max="4102" width="17.44140625" style="818" customWidth="1"/>
    <col min="4103" max="4103" width="8.44140625" style="818" customWidth="1"/>
    <col min="4104" max="4352" width="8.88671875" style="818"/>
    <col min="4353" max="4353" width="14.6640625" style="818" customWidth="1"/>
    <col min="4354" max="4354" width="17.109375" style="818" customWidth="1"/>
    <col min="4355" max="4355" width="15" style="818" customWidth="1"/>
    <col min="4356" max="4356" width="12.33203125" style="818" bestFit="1" customWidth="1"/>
    <col min="4357" max="4357" width="14.109375" style="818" bestFit="1" customWidth="1"/>
    <col min="4358" max="4358" width="17.44140625" style="818" customWidth="1"/>
    <col min="4359" max="4359" width="8.44140625" style="818" customWidth="1"/>
    <col min="4360" max="4608" width="8.88671875" style="818"/>
    <col min="4609" max="4609" width="14.6640625" style="818" customWidth="1"/>
    <col min="4610" max="4610" width="17.109375" style="818" customWidth="1"/>
    <col min="4611" max="4611" width="15" style="818" customWidth="1"/>
    <col min="4612" max="4612" width="12.33203125" style="818" bestFit="1" customWidth="1"/>
    <col min="4613" max="4613" width="14.109375" style="818" bestFit="1" customWidth="1"/>
    <col min="4614" max="4614" width="17.44140625" style="818" customWidth="1"/>
    <col min="4615" max="4615" width="8.44140625" style="818" customWidth="1"/>
    <col min="4616" max="4864" width="8.88671875" style="818"/>
    <col min="4865" max="4865" width="14.6640625" style="818" customWidth="1"/>
    <col min="4866" max="4866" width="17.109375" style="818" customWidth="1"/>
    <col min="4867" max="4867" width="15" style="818" customWidth="1"/>
    <col min="4868" max="4868" width="12.33203125" style="818" bestFit="1" customWidth="1"/>
    <col min="4869" max="4869" width="14.109375" style="818" bestFit="1" customWidth="1"/>
    <col min="4870" max="4870" width="17.44140625" style="818" customWidth="1"/>
    <col min="4871" max="4871" width="8.44140625" style="818" customWidth="1"/>
    <col min="4872" max="5120" width="8.88671875" style="818"/>
    <col min="5121" max="5121" width="14.6640625" style="818" customWidth="1"/>
    <col min="5122" max="5122" width="17.109375" style="818" customWidth="1"/>
    <col min="5123" max="5123" width="15" style="818" customWidth="1"/>
    <col min="5124" max="5124" width="12.33203125" style="818" bestFit="1" customWidth="1"/>
    <col min="5125" max="5125" width="14.109375" style="818" bestFit="1" customWidth="1"/>
    <col min="5126" max="5126" width="17.44140625" style="818" customWidth="1"/>
    <col min="5127" max="5127" width="8.44140625" style="818" customWidth="1"/>
    <col min="5128" max="5376" width="8.88671875" style="818"/>
    <col min="5377" max="5377" width="14.6640625" style="818" customWidth="1"/>
    <col min="5378" max="5378" width="17.109375" style="818" customWidth="1"/>
    <col min="5379" max="5379" width="15" style="818" customWidth="1"/>
    <col min="5380" max="5380" width="12.33203125" style="818" bestFit="1" customWidth="1"/>
    <col min="5381" max="5381" width="14.109375" style="818" bestFit="1" customWidth="1"/>
    <col min="5382" max="5382" width="17.44140625" style="818" customWidth="1"/>
    <col min="5383" max="5383" width="8.44140625" style="818" customWidth="1"/>
    <col min="5384" max="5632" width="8.88671875" style="818"/>
    <col min="5633" max="5633" width="14.6640625" style="818" customWidth="1"/>
    <col min="5634" max="5634" width="17.109375" style="818" customWidth="1"/>
    <col min="5635" max="5635" width="15" style="818" customWidth="1"/>
    <col min="5636" max="5636" width="12.33203125" style="818" bestFit="1" customWidth="1"/>
    <col min="5637" max="5637" width="14.109375" style="818" bestFit="1" customWidth="1"/>
    <col min="5638" max="5638" width="17.44140625" style="818" customWidth="1"/>
    <col min="5639" max="5639" width="8.44140625" style="818" customWidth="1"/>
    <col min="5640" max="5888" width="8.88671875" style="818"/>
    <col min="5889" max="5889" width="14.6640625" style="818" customWidth="1"/>
    <col min="5890" max="5890" width="17.109375" style="818" customWidth="1"/>
    <col min="5891" max="5891" width="15" style="818" customWidth="1"/>
    <col min="5892" max="5892" width="12.33203125" style="818" bestFit="1" customWidth="1"/>
    <col min="5893" max="5893" width="14.109375" style="818" bestFit="1" customWidth="1"/>
    <col min="5894" max="5894" width="17.44140625" style="818" customWidth="1"/>
    <col min="5895" max="5895" width="8.44140625" style="818" customWidth="1"/>
    <col min="5896" max="6144" width="8.88671875" style="818"/>
    <col min="6145" max="6145" width="14.6640625" style="818" customWidth="1"/>
    <col min="6146" max="6146" width="17.109375" style="818" customWidth="1"/>
    <col min="6147" max="6147" width="15" style="818" customWidth="1"/>
    <col min="6148" max="6148" width="12.33203125" style="818" bestFit="1" customWidth="1"/>
    <col min="6149" max="6149" width="14.109375" style="818" bestFit="1" customWidth="1"/>
    <col min="6150" max="6150" width="17.44140625" style="818" customWidth="1"/>
    <col min="6151" max="6151" width="8.44140625" style="818" customWidth="1"/>
    <col min="6152" max="6400" width="8.88671875" style="818"/>
    <col min="6401" max="6401" width="14.6640625" style="818" customWidth="1"/>
    <col min="6402" max="6402" width="17.109375" style="818" customWidth="1"/>
    <col min="6403" max="6403" width="15" style="818" customWidth="1"/>
    <col min="6404" max="6404" width="12.33203125" style="818" bestFit="1" customWidth="1"/>
    <col min="6405" max="6405" width="14.109375" style="818" bestFit="1" customWidth="1"/>
    <col min="6406" max="6406" width="17.44140625" style="818" customWidth="1"/>
    <col min="6407" max="6407" width="8.44140625" style="818" customWidth="1"/>
    <col min="6408" max="6656" width="8.88671875" style="818"/>
    <col min="6657" max="6657" width="14.6640625" style="818" customWidth="1"/>
    <col min="6658" max="6658" width="17.109375" style="818" customWidth="1"/>
    <col min="6659" max="6659" width="15" style="818" customWidth="1"/>
    <col min="6660" max="6660" width="12.33203125" style="818" bestFit="1" customWidth="1"/>
    <col min="6661" max="6661" width="14.109375" style="818" bestFit="1" customWidth="1"/>
    <col min="6662" max="6662" width="17.44140625" style="818" customWidth="1"/>
    <col min="6663" max="6663" width="8.44140625" style="818" customWidth="1"/>
    <col min="6664" max="6912" width="8.88671875" style="818"/>
    <col min="6913" max="6913" width="14.6640625" style="818" customWidth="1"/>
    <col min="6914" max="6914" width="17.109375" style="818" customWidth="1"/>
    <col min="6915" max="6915" width="15" style="818" customWidth="1"/>
    <col min="6916" max="6916" width="12.33203125" style="818" bestFit="1" customWidth="1"/>
    <col min="6917" max="6917" width="14.109375" style="818" bestFit="1" customWidth="1"/>
    <col min="6918" max="6918" width="17.44140625" style="818" customWidth="1"/>
    <col min="6919" max="6919" width="8.44140625" style="818" customWidth="1"/>
    <col min="6920" max="7168" width="8.88671875" style="818"/>
    <col min="7169" max="7169" width="14.6640625" style="818" customWidth="1"/>
    <col min="7170" max="7170" width="17.109375" style="818" customWidth="1"/>
    <col min="7171" max="7171" width="15" style="818" customWidth="1"/>
    <col min="7172" max="7172" width="12.33203125" style="818" bestFit="1" customWidth="1"/>
    <col min="7173" max="7173" width="14.109375" style="818" bestFit="1" customWidth="1"/>
    <col min="7174" max="7174" width="17.44140625" style="818" customWidth="1"/>
    <col min="7175" max="7175" width="8.44140625" style="818" customWidth="1"/>
    <col min="7176" max="7424" width="8.88671875" style="818"/>
    <col min="7425" max="7425" width="14.6640625" style="818" customWidth="1"/>
    <col min="7426" max="7426" width="17.109375" style="818" customWidth="1"/>
    <col min="7427" max="7427" width="15" style="818" customWidth="1"/>
    <col min="7428" max="7428" width="12.33203125" style="818" bestFit="1" customWidth="1"/>
    <col min="7429" max="7429" width="14.109375" style="818" bestFit="1" customWidth="1"/>
    <col min="7430" max="7430" width="17.44140625" style="818" customWidth="1"/>
    <col min="7431" max="7431" width="8.44140625" style="818" customWidth="1"/>
    <col min="7432" max="7680" width="8.88671875" style="818"/>
    <col min="7681" max="7681" width="14.6640625" style="818" customWidth="1"/>
    <col min="7682" max="7682" width="17.109375" style="818" customWidth="1"/>
    <col min="7683" max="7683" width="15" style="818" customWidth="1"/>
    <col min="7684" max="7684" width="12.33203125" style="818" bestFit="1" customWidth="1"/>
    <col min="7685" max="7685" width="14.109375" style="818" bestFit="1" customWidth="1"/>
    <col min="7686" max="7686" width="17.44140625" style="818" customWidth="1"/>
    <col min="7687" max="7687" width="8.44140625" style="818" customWidth="1"/>
    <col min="7688" max="7936" width="8.88671875" style="818"/>
    <col min="7937" max="7937" width="14.6640625" style="818" customWidth="1"/>
    <col min="7938" max="7938" width="17.109375" style="818" customWidth="1"/>
    <col min="7939" max="7939" width="15" style="818" customWidth="1"/>
    <col min="7940" max="7940" width="12.33203125" style="818" bestFit="1" customWidth="1"/>
    <col min="7941" max="7941" width="14.109375" style="818" bestFit="1" customWidth="1"/>
    <col min="7942" max="7942" width="17.44140625" style="818" customWidth="1"/>
    <col min="7943" max="7943" width="8.44140625" style="818" customWidth="1"/>
    <col min="7944" max="8192" width="8.88671875" style="818"/>
    <col min="8193" max="8193" width="14.6640625" style="818" customWidth="1"/>
    <col min="8194" max="8194" width="17.109375" style="818" customWidth="1"/>
    <col min="8195" max="8195" width="15" style="818" customWidth="1"/>
    <col min="8196" max="8196" width="12.33203125" style="818" bestFit="1" customWidth="1"/>
    <col min="8197" max="8197" width="14.109375" style="818" bestFit="1" customWidth="1"/>
    <col min="8198" max="8198" width="17.44140625" style="818" customWidth="1"/>
    <col min="8199" max="8199" width="8.44140625" style="818" customWidth="1"/>
    <col min="8200" max="8448" width="8.88671875" style="818"/>
    <col min="8449" max="8449" width="14.6640625" style="818" customWidth="1"/>
    <col min="8450" max="8450" width="17.109375" style="818" customWidth="1"/>
    <col min="8451" max="8451" width="15" style="818" customWidth="1"/>
    <col min="8452" max="8452" width="12.33203125" style="818" bestFit="1" customWidth="1"/>
    <col min="8453" max="8453" width="14.109375" style="818" bestFit="1" customWidth="1"/>
    <col min="8454" max="8454" width="17.44140625" style="818" customWidth="1"/>
    <col min="8455" max="8455" width="8.44140625" style="818" customWidth="1"/>
    <col min="8456" max="8704" width="8.88671875" style="818"/>
    <col min="8705" max="8705" width="14.6640625" style="818" customWidth="1"/>
    <col min="8706" max="8706" width="17.109375" style="818" customWidth="1"/>
    <col min="8707" max="8707" width="15" style="818" customWidth="1"/>
    <col min="8708" max="8708" width="12.33203125" style="818" bestFit="1" customWidth="1"/>
    <col min="8709" max="8709" width="14.109375" style="818" bestFit="1" customWidth="1"/>
    <col min="8710" max="8710" width="17.44140625" style="818" customWidth="1"/>
    <col min="8711" max="8711" width="8.44140625" style="818" customWidth="1"/>
    <col min="8712" max="8960" width="8.88671875" style="818"/>
    <col min="8961" max="8961" width="14.6640625" style="818" customWidth="1"/>
    <col min="8962" max="8962" width="17.109375" style="818" customWidth="1"/>
    <col min="8963" max="8963" width="15" style="818" customWidth="1"/>
    <col min="8964" max="8964" width="12.33203125" style="818" bestFit="1" customWidth="1"/>
    <col min="8965" max="8965" width="14.109375" style="818" bestFit="1" customWidth="1"/>
    <col min="8966" max="8966" width="17.44140625" style="818" customWidth="1"/>
    <col min="8967" max="8967" width="8.44140625" style="818" customWidth="1"/>
    <col min="8968" max="9216" width="8.88671875" style="818"/>
    <col min="9217" max="9217" width="14.6640625" style="818" customWidth="1"/>
    <col min="9218" max="9218" width="17.109375" style="818" customWidth="1"/>
    <col min="9219" max="9219" width="15" style="818" customWidth="1"/>
    <col min="9220" max="9220" width="12.33203125" style="818" bestFit="1" customWidth="1"/>
    <col min="9221" max="9221" width="14.109375" style="818" bestFit="1" customWidth="1"/>
    <col min="9222" max="9222" width="17.44140625" style="818" customWidth="1"/>
    <col min="9223" max="9223" width="8.44140625" style="818" customWidth="1"/>
    <col min="9224" max="9472" width="8.88671875" style="818"/>
    <col min="9473" max="9473" width="14.6640625" style="818" customWidth="1"/>
    <col min="9474" max="9474" width="17.109375" style="818" customWidth="1"/>
    <col min="9475" max="9475" width="15" style="818" customWidth="1"/>
    <col min="9476" max="9476" width="12.33203125" style="818" bestFit="1" customWidth="1"/>
    <col min="9477" max="9477" width="14.109375" style="818" bestFit="1" customWidth="1"/>
    <col min="9478" max="9478" width="17.44140625" style="818" customWidth="1"/>
    <col min="9479" max="9479" width="8.44140625" style="818" customWidth="1"/>
    <col min="9480" max="9728" width="8.88671875" style="818"/>
    <col min="9729" max="9729" width="14.6640625" style="818" customWidth="1"/>
    <col min="9730" max="9730" width="17.109375" style="818" customWidth="1"/>
    <col min="9731" max="9731" width="15" style="818" customWidth="1"/>
    <col min="9732" max="9732" width="12.33203125" style="818" bestFit="1" customWidth="1"/>
    <col min="9733" max="9733" width="14.109375" style="818" bestFit="1" customWidth="1"/>
    <col min="9734" max="9734" width="17.44140625" style="818" customWidth="1"/>
    <col min="9735" max="9735" width="8.44140625" style="818" customWidth="1"/>
    <col min="9736" max="9984" width="8.88671875" style="818"/>
    <col min="9985" max="9985" width="14.6640625" style="818" customWidth="1"/>
    <col min="9986" max="9986" width="17.109375" style="818" customWidth="1"/>
    <col min="9987" max="9987" width="15" style="818" customWidth="1"/>
    <col min="9988" max="9988" width="12.33203125" style="818" bestFit="1" customWidth="1"/>
    <col min="9989" max="9989" width="14.109375" style="818" bestFit="1" customWidth="1"/>
    <col min="9990" max="9990" width="17.44140625" style="818" customWidth="1"/>
    <col min="9991" max="9991" width="8.44140625" style="818" customWidth="1"/>
    <col min="9992" max="10240" width="8.88671875" style="818"/>
    <col min="10241" max="10241" width="14.6640625" style="818" customWidth="1"/>
    <col min="10242" max="10242" width="17.109375" style="818" customWidth="1"/>
    <col min="10243" max="10243" width="15" style="818" customWidth="1"/>
    <col min="10244" max="10244" width="12.33203125" style="818" bestFit="1" customWidth="1"/>
    <col min="10245" max="10245" width="14.109375" style="818" bestFit="1" customWidth="1"/>
    <col min="10246" max="10246" width="17.44140625" style="818" customWidth="1"/>
    <col min="10247" max="10247" width="8.44140625" style="818" customWidth="1"/>
    <col min="10248" max="10496" width="8.88671875" style="818"/>
    <col min="10497" max="10497" width="14.6640625" style="818" customWidth="1"/>
    <col min="10498" max="10498" width="17.109375" style="818" customWidth="1"/>
    <col min="10499" max="10499" width="15" style="818" customWidth="1"/>
    <col min="10500" max="10500" width="12.33203125" style="818" bestFit="1" customWidth="1"/>
    <col min="10501" max="10501" width="14.109375" style="818" bestFit="1" customWidth="1"/>
    <col min="10502" max="10502" width="17.44140625" style="818" customWidth="1"/>
    <col min="10503" max="10503" width="8.44140625" style="818" customWidth="1"/>
    <col min="10504" max="10752" width="8.88671875" style="818"/>
    <col min="10753" max="10753" width="14.6640625" style="818" customWidth="1"/>
    <col min="10754" max="10754" width="17.109375" style="818" customWidth="1"/>
    <col min="10755" max="10755" width="15" style="818" customWidth="1"/>
    <col min="10756" max="10756" width="12.33203125" style="818" bestFit="1" customWidth="1"/>
    <col min="10757" max="10757" width="14.109375" style="818" bestFit="1" customWidth="1"/>
    <col min="10758" max="10758" width="17.44140625" style="818" customWidth="1"/>
    <col min="10759" max="10759" width="8.44140625" style="818" customWidth="1"/>
    <col min="10760" max="11008" width="8.88671875" style="818"/>
    <col min="11009" max="11009" width="14.6640625" style="818" customWidth="1"/>
    <col min="11010" max="11010" width="17.109375" style="818" customWidth="1"/>
    <col min="11011" max="11011" width="15" style="818" customWidth="1"/>
    <col min="11012" max="11012" width="12.33203125" style="818" bestFit="1" customWidth="1"/>
    <col min="11013" max="11013" width="14.109375" style="818" bestFit="1" customWidth="1"/>
    <col min="11014" max="11014" width="17.44140625" style="818" customWidth="1"/>
    <col min="11015" max="11015" width="8.44140625" style="818" customWidth="1"/>
    <col min="11016" max="11264" width="8.88671875" style="818"/>
    <col min="11265" max="11265" width="14.6640625" style="818" customWidth="1"/>
    <col min="11266" max="11266" width="17.109375" style="818" customWidth="1"/>
    <col min="11267" max="11267" width="15" style="818" customWidth="1"/>
    <col min="11268" max="11268" width="12.33203125" style="818" bestFit="1" customWidth="1"/>
    <col min="11269" max="11269" width="14.109375" style="818" bestFit="1" customWidth="1"/>
    <col min="11270" max="11270" width="17.44140625" style="818" customWidth="1"/>
    <col min="11271" max="11271" width="8.44140625" style="818" customWidth="1"/>
    <col min="11272" max="11520" width="8.88671875" style="818"/>
    <col min="11521" max="11521" width="14.6640625" style="818" customWidth="1"/>
    <col min="11522" max="11522" width="17.109375" style="818" customWidth="1"/>
    <col min="11523" max="11523" width="15" style="818" customWidth="1"/>
    <col min="11524" max="11524" width="12.33203125" style="818" bestFit="1" customWidth="1"/>
    <col min="11525" max="11525" width="14.109375" style="818" bestFit="1" customWidth="1"/>
    <col min="11526" max="11526" width="17.44140625" style="818" customWidth="1"/>
    <col min="11527" max="11527" width="8.44140625" style="818" customWidth="1"/>
    <col min="11528" max="11776" width="8.88671875" style="818"/>
    <col min="11777" max="11777" width="14.6640625" style="818" customWidth="1"/>
    <col min="11778" max="11778" width="17.109375" style="818" customWidth="1"/>
    <col min="11779" max="11779" width="15" style="818" customWidth="1"/>
    <col min="11780" max="11780" width="12.33203125" style="818" bestFit="1" customWidth="1"/>
    <col min="11781" max="11781" width="14.109375" style="818" bestFit="1" customWidth="1"/>
    <col min="11782" max="11782" width="17.44140625" style="818" customWidth="1"/>
    <col min="11783" max="11783" width="8.44140625" style="818" customWidth="1"/>
    <col min="11784" max="12032" width="8.88671875" style="818"/>
    <col min="12033" max="12033" width="14.6640625" style="818" customWidth="1"/>
    <col min="12034" max="12034" width="17.109375" style="818" customWidth="1"/>
    <col min="12035" max="12035" width="15" style="818" customWidth="1"/>
    <col min="12036" max="12036" width="12.33203125" style="818" bestFit="1" customWidth="1"/>
    <col min="12037" max="12037" width="14.109375" style="818" bestFit="1" customWidth="1"/>
    <col min="12038" max="12038" width="17.44140625" style="818" customWidth="1"/>
    <col min="12039" max="12039" width="8.44140625" style="818" customWidth="1"/>
    <col min="12040" max="12288" width="8.88671875" style="818"/>
    <col min="12289" max="12289" width="14.6640625" style="818" customWidth="1"/>
    <col min="12290" max="12290" width="17.109375" style="818" customWidth="1"/>
    <col min="12291" max="12291" width="15" style="818" customWidth="1"/>
    <col min="12292" max="12292" width="12.33203125" style="818" bestFit="1" customWidth="1"/>
    <col min="12293" max="12293" width="14.109375" style="818" bestFit="1" customWidth="1"/>
    <col min="12294" max="12294" width="17.44140625" style="818" customWidth="1"/>
    <col min="12295" max="12295" width="8.44140625" style="818" customWidth="1"/>
    <col min="12296" max="12544" width="8.88671875" style="818"/>
    <col min="12545" max="12545" width="14.6640625" style="818" customWidth="1"/>
    <col min="12546" max="12546" width="17.109375" style="818" customWidth="1"/>
    <col min="12547" max="12547" width="15" style="818" customWidth="1"/>
    <col min="12548" max="12548" width="12.33203125" style="818" bestFit="1" customWidth="1"/>
    <col min="12549" max="12549" width="14.109375" style="818" bestFit="1" customWidth="1"/>
    <col min="12550" max="12550" width="17.44140625" style="818" customWidth="1"/>
    <col min="12551" max="12551" width="8.44140625" style="818" customWidth="1"/>
    <col min="12552" max="12800" width="8.88671875" style="818"/>
    <col min="12801" max="12801" width="14.6640625" style="818" customWidth="1"/>
    <col min="12802" max="12802" width="17.109375" style="818" customWidth="1"/>
    <col min="12803" max="12803" width="15" style="818" customWidth="1"/>
    <col min="12804" max="12804" width="12.33203125" style="818" bestFit="1" customWidth="1"/>
    <col min="12805" max="12805" width="14.109375" style="818" bestFit="1" customWidth="1"/>
    <col min="12806" max="12806" width="17.44140625" style="818" customWidth="1"/>
    <col min="12807" max="12807" width="8.44140625" style="818" customWidth="1"/>
    <col min="12808" max="13056" width="8.88671875" style="818"/>
    <col min="13057" max="13057" width="14.6640625" style="818" customWidth="1"/>
    <col min="13058" max="13058" width="17.109375" style="818" customWidth="1"/>
    <col min="13059" max="13059" width="15" style="818" customWidth="1"/>
    <col min="13060" max="13060" width="12.33203125" style="818" bestFit="1" customWidth="1"/>
    <col min="13061" max="13061" width="14.109375" style="818" bestFit="1" customWidth="1"/>
    <col min="13062" max="13062" width="17.44140625" style="818" customWidth="1"/>
    <col min="13063" max="13063" width="8.44140625" style="818" customWidth="1"/>
    <col min="13064" max="13312" width="8.88671875" style="818"/>
    <col min="13313" max="13313" width="14.6640625" style="818" customWidth="1"/>
    <col min="13314" max="13314" width="17.109375" style="818" customWidth="1"/>
    <col min="13315" max="13315" width="15" style="818" customWidth="1"/>
    <col min="13316" max="13316" width="12.33203125" style="818" bestFit="1" customWidth="1"/>
    <col min="13317" max="13317" width="14.109375" style="818" bestFit="1" customWidth="1"/>
    <col min="13318" max="13318" width="17.44140625" style="818" customWidth="1"/>
    <col min="13319" max="13319" width="8.44140625" style="818" customWidth="1"/>
    <col min="13320" max="13568" width="8.88671875" style="818"/>
    <col min="13569" max="13569" width="14.6640625" style="818" customWidth="1"/>
    <col min="13570" max="13570" width="17.109375" style="818" customWidth="1"/>
    <col min="13571" max="13571" width="15" style="818" customWidth="1"/>
    <col min="13572" max="13572" width="12.33203125" style="818" bestFit="1" customWidth="1"/>
    <col min="13573" max="13573" width="14.109375" style="818" bestFit="1" customWidth="1"/>
    <col min="13574" max="13574" width="17.44140625" style="818" customWidth="1"/>
    <col min="13575" max="13575" width="8.44140625" style="818" customWidth="1"/>
    <col min="13576" max="13824" width="8.88671875" style="818"/>
    <col min="13825" max="13825" width="14.6640625" style="818" customWidth="1"/>
    <col min="13826" max="13826" width="17.109375" style="818" customWidth="1"/>
    <col min="13827" max="13827" width="15" style="818" customWidth="1"/>
    <col min="13828" max="13828" width="12.33203125" style="818" bestFit="1" customWidth="1"/>
    <col min="13829" max="13829" width="14.109375" style="818" bestFit="1" customWidth="1"/>
    <col min="13830" max="13830" width="17.44140625" style="818" customWidth="1"/>
    <col min="13831" max="13831" width="8.44140625" style="818" customWidth="1"/>
    <col min="13832" max="14080" width="8.88671875" style="818"/>
    <col min="14081" max="14081" width="14.6640625" style="818" customWidth="1"/>
    <col min="14082" max="14082" width="17.109375" style="818" customWidth="1"/>
    <col min="14083" max="14083" width="15" style="818" customWidth="1"/>
    <col min="14084" max="14084" width="12.33203125" style="818" bestFit="1" customWidth="1"/>
    <col min="14085" max="14085" width="14.109375" style="818" bestFit="1" customWidth="1"/>
    <col min="14086" max="14086" width="17.44140625" style="818" customWidth="1"/>
    <col min="14087" max="14087" width="8.44140625" style="818" customWidth="1"/>
    <col min="14088" max="14336" width="8.88671875" style="818"/>
    <col min="14337" max="14337" width="14.6640625" style="818" customWidth="1"/>
    <col min="14338" max="14338" width="17.109375" style="818" customWidth="1"/>
    <col min="14339" max="14339" width="15" style="818" customWidth="1"/>
    <col min="14340" max="14340" width="12.33203125" style="818" bestFit="1" customWidth="1"/>
    <col min="14341" max="14341" width="14.109375" style="818" bestFit="1" customWidth="1"/>
    <col min="14342" max="14342" width="17.44140625" style="818" customWidth="1"/>
    <col min="14343" max="14343" width="8.44140625" style="818" customWidth="1"/>
    <col min="14344" max="14592" width="8.88671875" style="818"/>
    <col min="14593" max="14593" width="14.6640625" style="818" customWidth="1"/>
    <col min="14594" max="14594" width="17.109375" style="818" customWidth="1"/>
    <col min="14595" max="14595" width="15" style="818" customWidth="1"/>
    <col min="14596" max="14596" width="12.33203125" style="818" bestFit="1" customWidth="1"/>
    <col min="14597" max="14597" width="14.109375" style="818" bestFit="1" customWidth="1"/>
    <col min="14598" max="14598" width="17.44140625" style="818" customWidth="1"/>
    <col min="14599" max="14599" width="8.44140625" style="818" customWidth="1"/>
    <col min="14600" max="14848" width="8.88671875" style="818"/>
    <col min="14849" max="14849" width="14.6640625" style="818" customWidth="1"/>
    <col min="14850" max="14850" width="17.109375" style="818" customWidth="1"/>
    <col min="14851" max="14851" width="15" style="818" customWidth="1"/>
    <col min="14852" max="14852" width="12.33203125" style="818" bestFit="1" customWidth="1"/>
    <col min="14853" max="14853" width="14.109375" style="818" bestFit="1" customWidth="1"/>
    <col min="14854" max="14854" width="17.44140625" style="818" customWidth="1"/>
    <col min="14855" max="14855" width="8.44140625" style="818" customWidth="1"/>
    <col min="14856" max="15104" width="8.88671875" style="818"/>
    <col min="15105" max="15105" width="14.6640625" style="818" customWidth="1"/>
    <col min="15106" max="15106" width="17.109375" style="818" customWidth="1"/>
    <col min="15107" max="15107" width="15" style="818" customWidth="1"/>
    <col min="15108" max="15108" width="12.33203125" style="818" bestFit="1" customWidth="1"/>
    <col min="15109" max="15109" width="14.109375" style="818" bestFit="1" customWidth="1"/>
    <col min="15110" max="15110" width="17.44140625" style="818" customWidth="1"/>
    <col min="15111" max="15111" width="8.44140625" style="818" customWidth="1"/>
    <col min="15112" max="15360" width="8.88671875" style="818"/>
    <col min="15361" max="15361" width="14.6640625" style="818" customWidth="1"/>
    <col min="15362" max="15362" width="17.109375" style="818" customWidth="1"/>
    <col min="15363" max="15363" width="15" style="818" customWidth="1"/>
    <col min="15364" max="15364" width="12.33203125" style="818" bestFit="1" customWidth="1"/>
    <col min="15365" max="15365" width="14.109375" style="818" bestFit="1" customWidth="1"/>
    <col min="15366" max="15366" width="17.44140625" style="818" customWidth="1"/>
    <col min="15367" max="15367" width="8.44140625" style="818" customWidth="1"/>
    <col min="15368" max="15616" width="8.88671875" style="818"/>
    <col min="15617" max="15617" width="14.6640625" style="818" customWidth="1"/>
    <col min="15618" max="15618" width="17.109375" style="818" customWidth="1"/>
    <col min="15619" max="15619" width="15" style="818" customWidth="1"/>
    <col min="15620" max="15620" width="12.33203125" style="818" bestFit="1" customWidth="1"/>
    <col min="15621" max="15621" width="14.109375" style="818" bestFit="1" customWidth="1"/>
    <col min="15622" max="15622" width="17.44140625" style="818" customWidth="1"/>
    <col min="15623" max="15623" width="8.44140625" style="818" customWidth="1"/>
    <col min="15624" max="15872" width="8.88671875" style="818"/>
    <col min="15873" max="15873" width="14.6640625" style="818" customWidth="1"/>
    <col min="15874" max="15874" width="17.109375" style="818" customWidth="1"/>
    <col min="15875" max="15875" width="15" style="818" customWidth="1"/>
    <col min="15876" max="15876" width="12.33203125" style="818" bestFit="1" customWidth="1"/>
    <col min="15877" max="15877" width="14.109375" style="818" bestFit="1" customWidth="1"/>
    <col min="15878" max="15878" width="17.44140625" style="818" customWidth="1"/>
    <col min="15879" max="15879" width="8.44140625" style="818" customWidth="1"/>
    <col min="15880" max="16128" width="8.88671875" style="818"/>
    <col min="16129" max="16129" width="14.6640625" style="818" customWidth="1"/>
    <col min="16130" max="16130" width="17.109375" style="818" customWidth="1"/>
    <col min="16131" max="16131" width="15" style="818" customWidth="1"/>
    <col min="16132" max="16132" width="12.33203125" style="818" bestFit="1" customWidth="1"/>
    <col min="16133" max="16133" width="14.109375" style="818" bestFit="1" customWidth="1"/>
    <col min="16134" max="16134" width="17.44140625" style="818" customWidth="1"/>
    <col min="16135" max="16135" width="8.44140625" style="818" customWidth="1"/>
    <col min="16136" max="16384" width="8.88671875" style="818"/>
  </cols>
  <sheetData>
    <row r="1" spans="1:6" s="813" customFormat="1" ht="19.2">
      <c r="A1" s="764" t="s">
        <v>2827</v>
      </c>
      <c r="B1" s="812"/>
      <c r="C1" s="812"/>
      <c r="D1" s="812"/>
      <c r="E1" s="812"/>
      <c r="F1" s="812"/>
    </row>
    <row r="2" spans="1:6" s="813" customFormat="1" ht="19.2">
      <c r="A2" s="764" t="s">
        <v>2828</v>
      </c>
      <c r="B2" s="814"/>
      <c r="C2" s="812"/>
      <c r="D2" s="812"/>
      <c r="E2" s="812"/>
      <c r="F2" s="812"/>
    </row>
    <row r="3" spans="1:6" s="813" customFormat="1" ht="13.5" customHeight="1" thickBot="1">
      <c r="A3" s="812"/>
      <c r="B3" s="814"/>
      <c r="C3" s="812"/>
      <c r="D3" s="812"/>
      <c r="E3" s="812"/>
      <c r="F3" s="812"/>
    </row>
    <row r="4" spans="1:6" ht="18" thickTop="1" thickBot="1">
      <c r="A4" s="815"/>
      <c r="B4" s="816"/>
      <c r="C4" s="817"/>
      <c r="D4" s="817"/>
      <c r="E4" s="3131" t="s">
        <v>2818</v>
      </c>
      <c r="F4" s="3132"/>
    </row>
    <row r="5" spans="1:6" ht="63.75" customHeight="1" thickBot="1">
      <c r="A5" s="819"/>
      <c r="B5" s="820" t="s">
        <v>2829</v>
      </c>
      <c r="C5" s="821" t="s">
        <v>2830</v>
      </c>
      <c r="D5" s="821" t="s">
        <v>2831</v>
      </c>
      <c r="E5" s="821" t="s">
        <v>2829</v>
      </c>
      <c r="F5" s="822" t="s">
        <v>2830</v>
      </c>
    </row>
    <row r="6" spans="1:6" s="823" customFormat="1" ht="17.25" hidden="1" customHeight="1" thickTop="1">
      <c r="A6" s="796">
        <v>40179</v>
      </c>
      <c r="B6" s="792">
        <v>23220</v>
      </c>
      <c r="C6" s="793">
        <v>146156</v>
      </c>
      <c r="D6" s="793">
        <v>20</v>
      </c>
      <c r="E6" s="794">
        <v>1661</v>
      </c>
      <c r="F6" s="795">
        <v>6643</v>
      </c>
    </row>
    <row r="7" spans="1:6" s="823" customFormat="1" ht="17.25" hidden="1" customHeight="1" thickTop="1">
      <c r="A7" s="796">
        <v>40210</v>
      </c>
      <c r="B7" s="792">
        <v>23636</v>
      </c>
      <c r="C7" s="793">
        <v>122529</v>
      </c>
      <c r="D7" s="793">
        <v>18</v>
      </c>
      <c r="E7" s="794">
        <v>1313</v>
      </c>
      <c r="F7" s="795">
        <v>6807</v>
      </c>
    </row>
    <row r="8" spans="1:6" s="823" customFormat="1" ht="17.25" hidden="1" customHeight="1" thickTop="1">
      <c r="A8" s="796">
        <v>40238</v>
      </c>
      <c r="B8" s="792">
        <v>31374</v>
      </c>
      <c r="C8" s="793">
        <v>147960</v>
      </c>
      <c r="D8" s="793">
        <v>21</v>
      </c>
      <c r="E8" s="794">
        <v>1494</v>
      </c>
      <c r="F8" s="795">
        <v>7046</v>
      </c>
    </row>
    <row r="9" spans="1:6" s="823" customFormat="1" ht="17.25" hidden="1" customHeight="1" thickTop="1">
      <c r="A9" s="796">
        <v>40269</v>
      </c>
      <c r="B9" s="792">
        <v>28196</v>
      </c>
      <c r="C9" s="793">
        <v>155766</v>
      </c>
      <c r="D9" s="793">
        <v>22</v>
      </c>
      <c r="E9" s="794">
        <v>1282</v>
      </c>
      <c r="F9" s="795">
        <v>7080</v>
      </c>
    </row>
    <row r="10" spans="1:6" s="823" customFormat="1" ht="17.25" hidden="1" customHeight="1" thickTop="1">
      <c r="A10" s="796">
        <v>40299</v>
      </c>
      <c r="B10" s="792">
        <v>26950</v>
      </c>
      <c r="C10" s="793">
        <v>128348</v>
      </c>
      <c r="D10" s="793">
        <v>20</v>
      </c>
      <c r="E10" s="794">
        <v>1348</v>
      </c>
      <c r="F10" s="795">
        <v>6417</v>
      </c>
    </row>
    <row r="11" spans="1:6" s="823" customFormat="1" ht="17.25" hidden="1" customHeight="1" thickTop="1">
      <c r="A11" s="796">
        <v>40330</v>
      </c>
      <c r="B11" s="792">
        <v>32021</v>
      </c>
      <c r="C11" s="793">
        <v>157459</v>
      </c>
      <c r="D11" s="793">
        <v>22</v>
      </c>
      <c r="E11" s="794">
        <v>1456</v>
      </c>
      <c r="F11" s="795">
        <v>7157</v>
      </c>
    </row>
    <row r="12" spans="1:6" s="823" customFormat="1" ht="17.25" hidden="1" customHeight="1" thickTop="1">
      <c r="A12" s="796">
        <v>40360</v>
      </c>
      <c r="B12" s="792">
        <v>29038</v>
      </c>
      <c r="C12" s="793">
        <v>131775</v>
      </c>
      <c r="D12" s="793">
        <v>22</v>
      </c>
      <c r="E12" s="794">
        <v>1320</v>
      </c>
      <c r="F12" s="795">
        <v>5990</v>
      </c>
    </row>
    <row r="13" spans="1:6" s="823" customFormat="1" ht="17.25" hidden="1" customHeight="1" thickTop="1">
      <c r="A13" s="796">
        <v>40391</v>
      </c>
      <c r="B13" s="792">
        <v>30325</v>
      </c>
      <c r="C13" s="793">
        <v>128293</v>
      </c>
      <c r="D13" s="793">
        <v>22</v>
      </c>
      <c r="E13" s="794">
        <v>1378</v>
      </c>
      <c r="F13" s="795">
        <v>5831</v>
      </c>
    </row>
    <row r="14" spans="1:6" s="823" customFormat="1" ht="17.25" hidden="1" customHeight="1" thickTop="1">
      <c r="A14" s="796">
        <v>40422</v>
      </c>
      <c r="B14" s="792">
        <v>31858</v>
      </c>
      <c r="C14" s="793">
        <v>148964</v>
      </c>
      <c r="D14" s="793">
        <v>21</v>
      </c>
      <c r="E14" s="794">
        <v>1517</v>
      </c>
      <c r="F14" s="795">
        <v>7094</v>
      </c>
    </row>
    <row r="15" spans="1:6" s="823" customFormat="1" ht="17.25" hidden="1" customHeight="1" thickTop="1">
      <c r="A15" s="796">
        <v>40452</v>
      </c>
      <c r="B15" s="792">
        <v>29896</v>
      </c>
      <c r="C15" s="793">
        <v>147274</v>
      </c>
      <c r="D15" s="793">
        <v>21</v>
      </c>
      <c r="E15" s="794">
        <v>1424</v>
      </c>
      <c r="F15" s="795">
        <v>7013</v>
      </c>
    </row>
    <row r="16" spans="1:6" s="823" customFormat="1" ht="17.25" hidden="1" customHeight="1" thickTop="1">
      <c r="A16" s="796">
        <v>40483</v>
      </c>
      <c r="B16" s="792">
        <v>34491</v>
      </c>
      <c r="C16" s="793">
        <v>152572.0152884</v>
      </c>
      <c r="D16" s="793">
        <v>20</v>
      </c>
      <c r="E16" s="794">
        <v>1724.55</v>
      </c>
      <c r="F16" s="795">
        <v>7628.6007644199999</v>
      </c>
    </row>
    <row r="17" spans="1:6" s="823" customFormat="1" ht="17.25" hidden="1" customHeight="1" thickTop="1">
      <c r="A17" s="796">
        <v>40522</v>
      </c>
      <c r="B17" s="792">
        <v>45307</v>
      </c>
      <c r="C17" s="793">
        <v>220826</v>
      </c>
      <c r="D17" s="793">
        <v>23</v>
      </c>
      <c r="E17" s="794">
        <v>1970</v>
      </c>
      <c r="F17" s="795">
        <v>9601</v>
      </c>
    </row>
    <row r="18" spans="1:6" s="823" customFormat="1" ht="17.25" hidden="1" customHeight="1" thickTop="1">
      <c r="A18" s="796">
        <v>40553</v>
      </c>
      <c r="B18" s="792">
        <v>30565</v>
      </c>
      <c r="C18" s="793">
        <v>153705.071</v>
      </c>
      <c r="D18" s="793">
        <v>19</v>
      </c>
      <c r="E18" s="794">
        <v>1609</v>
      </c>
      <c r="F18" s="795">
        <v>8090</v>
      </c>
    </row>
    <row r="19" spans="1:6" s="823" customFormat="1" ht="17.25" hidden="1" customHeight="1" thickTop="1">
      <c r="A19" s="796">
        <v>40584</v>
      </c>
      <c r="B19" s="792">
        <v>30735</v>
      </c>
      <c r="C19" s="793">
        <v>142370</v>
      </c>
      <c r="D19" s="793">
        <v>18</v>
      </c>
      <c r="E19" s="794">
        <v>1708</v>
      </c>
      <c r="F19" s="795">
        <v>7909</v>
      </c>
    </row>
    <row r="20" spans="1:6" s="823" customFormat="1" ht="17.25" hidden="1" customHeight="1" thickTop="1">
      <c r="A20" s="796">
        <v>40612</v>
      </c>
      <c r="B20" s="792">
        <v>38636</v>
      </c>
      <c r="C20" s="793">
        <v>168058</v>
      </c>
      <c r="D20" s="793">
        <v>22</v>
      </c>
      <c r="E20" s="794">
        <v>1756</v>
      </c>
      <c r="F20" s="795">
        <v>7639</v>
      </c>
    </row>
    <row r="21" spans="1:6" s="823" customFormat="1" ht="17.25" hidden="1" customHeight="1" thickTop="1">
      <c r="A21" s="796">
        <v>40643</v>
      </c>
      <c r="B21" s="792">
        <v>33065</v>
      </c>
      <c r="C21" s="793">
        <v>187887</v>
      </c>
      <c r="D21" s="793">
        <v>20</v>
      </c>
      <c r="E21" s="794">
        <v>1653</v>
      </c>
      <c r="F21" s="795">
        <v>9394</v>
      </c>
    </row>
    <row r="22" spans="1:6" s="823" customFormat="1" ht="17.25" hidden="1" customHeight="1" thickTop="1">
      <c r="A22" s="796">
        <v>40673</v>
      </c>
      <c r="B22" s="792">
        <v>38149</v>
      </c>
      <c r="C22" s="793">
        <v>169093</v>
      </c>
      <c r="D22" s="793">
        <v>22</v>
      </c>
      <c r="E22" s="794">
        <v>1734</v>
      </c>
      <c r="F22" s="795">
        <v>7686</v>
      </c>
    </row>
    <row r="23" spans="1:6" s="823" customFormat="1" ht="17.25" hidden="1" customHeight="1" thickTop="1">
      <c r="A23" s="796">
        <v>40704</v>
      </c>
      <c r="B23" s="792">
        <v>39231</v>
      </c>
      <c r="C23" s="793">
        <v>158713</v>
      </c>
      <c r="D23" s="793">
        <v>22</v>
      </c>
      <c r="E23" s="794">
        <v>1783</v>
      </c>
      <c r="F23" s="795">
        <v>7214</v>
      </c>
    </row>
    <row r="24" spans="1:6" s="823" customFormat="1" ht="17.25" hidden="1" customHeight="1" thickTop="1">
      <c r="A24" s="796">
        <v>40734</v>
      </c>
      <c r="B24" s="792">
        <v>35465</v>
      </c>
      <c r="C24" s="793">
        <v>156666</v>
      </c>
      <c r="D24" s="793">
        <v>21</v>
      </c>
      <c r="E24" s="794">
        <v>1689</v>
      </c>
      <c r="F24" s="795">
        <v>7460</v>
      </c>
    </row>
    <row r="25" spans="1:6" s="823" customFormat="1" ht="17.25" hidden="1" customHeight="1" thickTop="1">
      <c r="A25" s="796">
        <v>40756</v>
      </c>
      <c r="B25" s="792">
        <v>37355</v>
      </c>
      <c r="C25" s="793">
        <v>195303</v>
      </c>
      <c r="D25" s="793">
        <v>22</v>
      </c>
      <c r="E25" s="794">
        <v>1698</v>
      </c>
      <c r="F25" s="795">
        <v>8877</v>
      </c>
    </row>
    <row r="26" spans="1:6" s="823" customFormat="1" ht="17.25" hidden="1" customHeight="1" thickTop="1">
      <c r="A26" s="796">
        <v>40796</v>
      </c>
      <c r="B26" s="792">
        <v>37949</v>
      </c>
      <c r="C26" s="793">
        <v>168911</v>
      </c>
      <c r="D26" s="793">
        <v>21</v>
      </c>
      <c r="E26" s="794">
        <v>1807</v>
      </c>
      <c r="F26" s="795">
        <v>8043</v>
      </c>
    </row>
    <row r="27" spans="1:6" s="823" customFormat="1" ht="17.25" hidden="1" customHeight="1" thickTop="1">
      <c r="A27" s="796">
        <v>40826</v>
      </c>
      <c r="B27" s="792">
        <v>35347</v>
      </c>
      <c r="C27" s="793">
        <v>173163</v>
      </c>
      <c r="D27" s="793">
        <v>20</v>
      </c>
      <c r="E27" s="794">
        <v>1767</v>
      </c>
      <c r="F27" s="795">
        <v>8658</v>
      </c>
    </row>
    <row r="28" spans="1:6" s="823" customFormat="1" ht="17.25" hidden="1" customHeight="1" thickTop="1">
      <c r="A28" s="796">
        <v>40857</v>
      </c>
      <c r="B28" s="792">
        <v>35318</v>
      </c>
      <c r="C28" s="793">
        <v>189167</v>
      </c>
      <c r="D28" s="793">
        <v>20</v>
      </c>
      <c r="E28" s="794">
        <v>1766</v>
      </c>
      <c r="F28" s="795">
        <v>9458</v>
      </c>
    </row>
    <row r="29" spans="1:6" s="823" customFormat="1" ht="17.25" hidden="1" customHeight="1" thickTop="1">
      <c r="A29" s="796">
        <v>40887</v>
      </c>
      <c r="B29" s="792">
        <v>47397</v>
      </c>
      <c r="C29" s="793">
        <v>245244</v>
      </c>
      <c r="D29" s="793">
        <v>22</v>
      </c>
      <c r="E29" s="794">
        <v>2154</v>
      </c>
      <c r="F29" s="795">
        <v>11147</v>
      </c>
    </row>
    <row r="30" spans="1:6" s="823" customFormat="1" ht="17.25" hidden="1" customHeight="1" thickTop="1">
      <c r="A30" s="796">
        <v>40918</v>
      </c>
      <c r="B30" s="792">
        <v>28635</v>
      </c>
      <c r="C30" s="793">
        <v>129253</v>
      </c>
      <c r="D30" s="793">
        <v>20</v>
      </c>
      <c r="E30" s="794">
        <v>1432</v>
      </c>
      <c r="F30" s="795">
        <v>6463</v>
      </c>
    </row>
    <row r="31" spans="1:6" s="823" customFormat="1" ht="17.25" hidden="1" customHeight="1" thickTop="1">
      <c r="A31" s="796">
        <v>40949</v>
      </c>
      <c r="B31" s="792">
        <v>35146</v>
      </c>
      <c r="C31" s="793">
        <v>156697</v>
      </c>
      <c r="D31" s="793">
        <v>18</v>
      </c>
      <c r="E31" s="794">
        <v>1953</v>
      </c>
      <c r="F31" s="795">
        <v>8705</v>
      </c>
    </row>
    <row r="32" spans="1:6" s="823" customFormat="1" ht="17.25" hidden="1" customHeight="1" thickTop="1">
      <c r="A32" s="796">
        <v>40978</v>
      </c>
      <c r="B32" s="792">
        <v>38191</v>
      </c>
      <c r="C32" s="793">
        <v>141038</v>
      </c>
      <c r="D32" s="793">
        <v>20</v>
      </c>
      <c r="E32" s="794">
        <v>1910</v>
      </c>
      <c r="F32" s="795">
        <v>7052</v>
      </c>
    </row>
    <row r="33" spans="1:6" s="823" customFormat="1" ht="17.25" hidden="1" customHeight="1" thickTop="1">
      <c r="A33" s="796">
        <v>41009</v>
      </c>
      <c r="B33" s="792">
        <v>40768</v>
      </c>
      <c r="C33" s="793">
        <v>167377</v>
      </c>
      <c r="D33" s="793">
        <v>21</v>
      </c>
      <c r="E33" s="794">
        <v>1941</v>
      </c>
      <c r="F33" s="795">
        <v>7970</v>
      </c>
    </row>
    <row r="34" spans="1:6" s="823" customFormat="1" ht="17.25" hidden="1" customHeight="1" thickTop="1">
      <c r="A34" s="796">
        <v>41030</v>
      </c>
      <c r="B34" s="792">
        <v>39880</v>
      </c>
      <c r="C34" s="793">
        <v>154833</v>
      </c>
      <c r="D34" s="793">
        <v>22</v>
      </c>
      <c r="E34" s="794">
        <v>1813</v>
      </c>
      <c r="F34" s="795">
        <v>7038</v>
      </c>
    </row>
    <row r="35" spans="1:6" s="823" customFormat="1" ht="17.25" hidden="1" customHeight="1" thickTop="1">
      <c r="A35" s="796">
        <v>41061</v>
      </c>
      <c r="B35" s="792">
        <v>38969</v>
      </c>
      <c r="C35" s="793">
        <v>198870</v>
      </c>
      <c r="D35" s="793">
        <v>21</v>
      </c>
      <c r="E35" s="794">
        <v>1856</v>
      </c>
      <c r="F35" s="795">
        <v>9470</v>
      </c>
    </row>
    <row r="36" spans="1:6" s="823" customFormat="1" ht="17.25" hidden="1" customHeight="1" thickTop="1">
      <c r="A36" s="796">
        <v>41091</v>
      </c>
      <c r="B36" s="792">
        <v>44750</v>
      </c>
      <c r="C36" s="793">
        <v>170474</v>
      </c>
      <c r="D36" s="793">
        <v>22</v>
      </c>
      <c r="E36" s="794">
        <v>2034</v>
      </c>
      <c r="F36" s="795">
        <v>7749</v>
      </c>
    </row>
    <row r="37" spans="1:6" s="823" customFormat="1" ht="17.25" hidden="1" customHeight="1" thickTop="1">
      <c r="A37" s="796">
        <v>41122</v>
      </c>
      <c r="B37" s="792">
        <v>37355</v>
      </c>
      <c r="C37" s="793">
        <v>195303</v>
      </c>
      <c r="D37" s="793">
        <v>21</v>
      </c>
      <c r="E37" s="794">
        <v>1779</v>
      </c>
      <c r="F37" s="795">
        <v>9300</v>
      </c>
    </row>
    <row r="38" spans="1:6" s="823" customFormat="1" ht="17.25" hidden="1" customHeight="1" thickTop="1">
      <c r="A38" s="796">
        <v>41153</v>
      </c>
      <c r="B38" s="792">
        <v>35953</v>
      </c>
      <c r="C38" s="793">
        <v>141745</v>
      </c>
      <c r="D38" s="793">
        <v>19</v>
      </c>
      <c r="E38" s="794">
        <v>1892</v>
      </c>
      <c r="F38" s="795">
        <v>7460</v>
      </c>
    </row>
    <row r="39" spans="1:6" s="823" customFormat="1" ht="17.25" hidden="1" customHeight="1" thickTop="1">
      <c r="A39" s="796">
        <v>41183</v>
      </c>
      <c r="B39" s="792">
        <v>46809</v>
      </c>
      <c r="C39" s="793">
        <v>163355</v>
      </c>
      <c r="D39" s="793">
        <v>23</v>
      </c>
      <c r="E39" s="794">
        <v>2035</v>
      </c>
      <c r="F39" s="795">
        <v>7102</v>
      </c>
    </row>
    <row r="40" spans="1:6" s="823" customFormat="1" ht="17.25" hidden="1" customHeight="1" thickTop="1">
      <c r="A40" s="796">
        <v>41214</v>
      </c>
      <c r="B40" s="792">
        <v>40944</v>
      </c>
      <c r="C40" s="793">
        <v>195912</v>
      </c>
      <c r="D40" s="793">
        <v>20</v>
      </c>
      <c r="E40" s="794">
        <v>2047</v>
      </c>
      <c r="F40" s="795">
        <v>9796</v>
      </c>
    </row>
    <row r="41" spans="1:6" s="823" customFormat="1" ht="17.25" hidden="1" customHeight="1" thickTop="1">
      <c r="A41" s="796">
        <v>41244</v>
      </c>
      <c r="B41" s="792">
        <v>51809</v>
      </c>
      <c r="C41" s="793">
        <v>236716</v>
      </c>
      <c r="D41" s="793">
        <v>20</v>
      </c>
      <c r="E41" s="794">
        <v>2590</v>
      </c>
      <c r="F41" s="795">
        <v>11836</v>
      </c>
    </row>
    <row r="42" spans="1:6" s="823" customFormat="1" ht="17.25" hidden="1" customHeight="1" thickTop="1">
      <c r="A42" s="796">
        <v>41640</v>
      </c>
      <c r="B42" s="792">
        <v>42403</v>
      </c>
      <c r="C42" s="793">
        <v>180340</v>
      </c>
      <c r="D42" s="793">
        <v>19</v>
      </c>
      <c r="E42" s="793">
        <v>2232</v>
      </c>
      <c r="F42" s="824">
        <v>9492</v>
      </c>
    </row>
    <row r="43" spans="1:6" s="823" customFormat="1" ht="17.25" hidden="1" customHeight="1" thickTop="1">
      <c r="A43" s="796">
        <v>41671</v>
      </c>
      <c r="B43" s="792">
        <v>46387</v>
      </c>
      <c r="C43" s="793">
        <v>180036</v>
      </c>
      <c r="D43" s="793">
        <v>18</v>
      </c>
      <c r="E43" s="793">
        <v>2577</v>
      </c>
      <c r="F43" s="824">
        <v>10002</v>
      </c>
    </row>
    <row r="44" spans="1:6" s="823" customFormat="1" ht="17.25" hidden="1" customHeight="1" thickTop="1">
      <c r="A44" s="796">
        <v>41699</v>
      </c>
      <c r="B44" s="792">
        <v>44655</v>
      </c>
      <c r="C44" s="793">
        <v>152932</v>
      </c>
      <c r="D44" s="793">
        <v>19</v>
      </c>
      <c r="E44" s="793">
        <v>2350</v>
      </c>
      <c r="F44" s="824">
        <v>8049</v>
      </c>
    </row>
    <row r="45" spans="1:6" s="823" customFormat="1" ht="17.25" hidden="1" customHeight="1" thickTop="1">
      <c r="A45" s="796">
        <v>41730</v>
      </c>
      <c r="B45" s="792">
        <v>55001</v>
      </c>
      <c r="C45" s="793">
        <v>183452</v>
      </c>
      <c r="D45" s="793">
        <v>22</v>
      </c>
      <c r="E45" s="793">
        <v>2500</v>
      </c>
      <c r="F45" s="824">
        <v>8339</v>
      </c>
    </row>
    <row r="46" spans="1:6" s="823" customFormat="1" ht="17.25" hidden="1" customHeight="1" thickTop="1">
      <c r="A46" s="796">
        <v>41760</v>
      </c>
      <c r="B46" s="792">
        <v>48119</v>
      </c>
      <c r="C46" s="793">
        <v>197452</v>
      </c>
      <c r="D46" s="793">
        <v>21</v>
      </c>
      <c r="E46" s="793">
        <v>2291</v>
      </c>
      <c r="F46" s="824">
        <v>9402</v>
      </c>
    </row>
    <row r="47" spans="1:6" s="823" customFormat="1" ht="17.25" hidden="1" customHeight="1" thickTop="1">
      <c r="A47" s="796">
        <v>41791</v>
      </c>
      <c r="B47" s="792">
        <v>53390</v>
      </c>
      <c r="C47" s="793">
        <v>200862</v>
      </c>
      <c r="D47" s="793">
        <v>21</v>
      </c>
      <c r="E47" s="793">
        <v>2542</v>
      </c>
      <c r="F47" s="824">
        <v>9565</v>
      </c>
    </row>
    <row r="48" spans="1:6" s="823" customFormat="1" ht="17.25" hidden="1" customHeight="1" thickTop="1">
      <c r="A48" s="796">
        <v>41821</v>
      </c>
      <c r="B48" s="792">
        <v>53313</v>
      </c>
      <c r="C48" s="793">
        <v>183321</v>
      </c>
      <c r="D48" s="793">
        <v>22</v>
      </c>
      <c r="E48" s="793">
        <v>2423</v>
      </c>
      <c r="F48" s="824">
        <v>8333</v>
      </c>
    </row>
    <row r="49" spans="1:6" s="823" customFormat="1" ht="17.25" hidden="1" customHeight="1" thickTop="1">
      <c r="A49" s="796">
        <v>41852</v>
      </c>
      <c r="B49" s="792">
        <v>46756</v>
      </c>
      <c r="C49" s="793">
        <v>216798</v>
      </c>
      <c r="D49" s="793">
        <v>20</v>
      </c>
      <c r="E49" s="793">
        <v>2338</v>
      </c>
      <c r="F49" s="824">
        <v>10840</v>
      </c>
    </row>
    <row r="50" spans="1:6" s="823" customFormat="1" ht="17.25" hidden="1" customHeight="1" thickTop="1">
      <c r="A50" s="796">
        <v>41883</v>
      </c>
      <c r="B50" s="792">
        <v>55791</v>
      </c>
      <c r="C50" s="793">
        <v>250739</v>
      </c>
      <c r="D50" s="793">
        <v>22</v>
      </c>
      <c r="E50" s="793">
        <v>2536</v>
      </c>
      <c r="F50" s="824">
        <v>11397</v>
      </c>
    </row>
    <row r="51" spans="1:6" s="823" customFormat="1" ht="17.25" hidden="1" customHeight="1" thickTop="1">
      <c r="A51" s="796">
        <v>41913</v>
      </c>
      <c r="B51" s="792">
        <v>56053</v>
      </c>
      <c r="C51" s="793">
        <v>243022</v>
      </c>
      <c r="D51" s="793">
        <v>22</v>
      </c>
      <c r="E51" s="793">
        <v>2548</v>
      </c>
      <c r="F51" s="824">
        <v>11046</v>
      </c>
    </row>
    <row r="52" spans="1:6" s="823" customFormat="1" ht="17.25" hidden="1" customHeight="1" thickTop="1">
      <c r="A52" s="796">
        <v>41944</v>
      </c>
      <c r="B52" s="792">
        <v>47833</v>
      </c>
      <c r="C52" s="793">
        <v>205673</v>
      </c>
      <c r="D52" s="793">
        <v>20</v>
      </c>
      <c r="E52" s="793">
        <v>2392</v>
      </c>
      <c r="F52" s="824">
        <v>10284</v>
      </c>
    </row>
    <row r="53" spans="1:6" s="823" customFormat="1" ht="17.25" hidden="1" customHeight="1" thickTop="1">
      <c r="A53" s="796">
        <v>41974</v>
      </c>
      <c r="B53" s="792">
        <v>72510</v>
      </c>
      <c r="C53" s="793">
        <v>289473</v>
      </c>
      <c r="D53" s="793">
        <v>21</v>
      </c>
      <c r="E53" s="793">
        <v>3453</v>
      </c>
      <c r="F53" s="824">
        <v>13784</v>
      </c>
    </row>
    <row r="54" spans="1:6" s="823" customFormat="1" ht="17.25" hidden="1" customHeight="1" thickTop="1">
      <c r="A54" s="796">
        <v>42005</v>
      </c>
      <c r="B54" s="792">
        <v>48380</v>
      </c>
      <c r="C54" s="793">
        <v>173092</v>
      </c>
      <c r="D54" s="793">
        <v>20</v>
      </c>
      <c r="E54" s="793">
        <v>2419</v>
      </c>
      <c r="F54" s="824">
        <v>8655</v>
      </c>
    </row>
    <row r="55" spans="1:6" s="823" customFormat="1" ht="17.25" hidden="1" customHeight="1" thickTop="1">
      <c r="A55" s="796">
        <v>42036</v>
      </c>
      <c r="B55" s="792">
        <v>51454</v>
      </c>
      <c r="C55" s="793">
        <v>187546</v>
      </c>
      <c r="D55" s="793">
        <v>17</v>
      </c>
      <c r="E55" s="793">
        <v>3027</v>
      </c>
      <c r="F55" s="824">
        <v>11032</v>
      </c>
    </row>
    <row r="56" spans="1:6" s="823" customFormat="1" ht="17.25" hidden="1" customHeight="1" thickTop="1">
      <c r="A56" s="796">
        <v>42064</v>
      </c>
      <c r="B56" s="792">
        <v>58553</v>
      </c>
      <c r="C56" s="793">
        <v>268463</v>
      </c>
      <c r="D56" s="793">
        <v>21</v>
      </c>
      <c r="E56" s="793">
        <v>2788</v>
      </c>
      <c r="F56" s="824">
        <v>12784</v>
      </c>
    </row>
    <row r="57" spans="1:6" s="823" customFormat="1" ht="17.25" hidden="1" customHeight="1" thickTop="1">
      <c r="A57" s="796">
        <v>42095</v>
      </c>
      <c r="B57" s="792">
        <v>57856</v>
      </c>
      <c r="C57" s="793">
        <v>203457</v>
      </c>
      <c r="D57" s="793">
        <v>22</v>
      </c>
      <c r="E57" s="793">
        <v>2630</v>
      </c>
      <c r="F57" s="824">
        <v>9248</v>
      </c>
    </row>
    <row r="58" spans="1:6" s="823" customFormat="1" ht="17.25" hidden="1" customHeight="1" thickTop="1">
      <c r="A58" s="796">
        <v>42125</v>
      </c>
      <c r="B58" s="792">
        <v>52109</v>
      </c>
      <c r="C58" s="793">
        <v>206401</v>
      </c>
      <c r="D58" s="793">
        <v>20</v>
      </c>
      <c r="E58" s="793">
        <v>2605</v>
      </c>
      <c r="F58" s="824">
        <v>10320</v>
      </c>
    </row>
    <row r="59" spans="1:6" s="823" customFormat="1" ht="17.25" hidden="1" customHeight="1" thickTop="1">
      <c r="A59" s="796">
        <v>42156</v>
      </c>
      <c r="B59" s="792">
        <v>63741</v>
      </c>
      <c r="C59" s="793">
        <v>252415</v>
      </c>
      <c r="D59" s="793">
        <v>22</v>
      </c>
      <c r="E59" s="793">
        <v>2897</v>
      </c>
      <c r="F59" s="824">
        <v>11473</v>
      </c>
    </row>
    <row r="60" spans="1:6" s="823" customFormat="1" ht="17.25" hidden="1" customHeight="1" thickTop="1">
      <c r="A60" s="796">
        <v>42186</v>
      </c>
      <c r="B60" s="792">
        <v>60872</v>
      </c>
      <c r="C60" s="793">
        <v>165725</v>
      </c>
      <c r="D60" s="793">
        <v>23</v>
      </c>
      <c r="E60" s="793">
        <v>2647</v>
      </c>
      <c r="F60" s="824">
        <v>7205</v>
      </c>
    </row>
    <row r="61" spans="1:6" s="823" customFormat="1" ht="17.25" hidden="1" customHeight="1" thickTop="1">
      <c r="A61" s="796">
        <v>42217</v>
      </c>
      <c r="B61" s="792">
        <v>55863</v>
      </c>
      <c r="C61" s="793">
        <v>157986</v>
      </c>
      <c r="D61" s="793">
        <v>21</v>
      </c>
      <c r="E61" s="793">
        <v>2660</v>
      </c>
      <c r="F61" s="824">
        <v>7523</v>
      </c>
    </row>
    <row r="62" spans="1:6" s="823" customFormat="1" ht="17.25" hidden="1" customHeight="1" thickTop="1">
      <c r="A62" s="796">
        <v>42248</v>
      </c>
      <c r="B62" s="792">
        <v>57801</v>
      </c>
      <c r="C62" s="793">
        <v>162159</v>
      </c>
      <c r="D62" s="793">
        <v>21</v>
      </c>
      <c r="E62" s="793">
        <v>2752</v>
      </c>
      <c r="F62" s="824">
        <v>7722</v>
      </c>
    </row>
    <row r="63" spans="1:6" s="823" customFormat="1" ht="17.25" hidden="1" customHeight="1" thickTop="1">
      <c r="A63" s="796">
        <v>42278</v>
      </c>
      <c r="B63" s="792">
        <v>59189</v>
      </c>
      <c r="C63" s="793">
        <v>199123</v>
      </c>
      <c r="D63" s="793">
        <v>22</v>
      </c>
      <c r="E63" s="793">
        <v>2690</v>
      </c>
      <c r="F63" s="824">
        <v>9051</v>
      </c>
    </row>
    <row r="64" spans="1:6" s="823" customFormat="1" ht="17.25" hidden="1" customHeight="1" thickTop="1">
      <c r="A64" s="796">
        <v>42309</v>
      </c>
      <c r="B64" s="792">
        <v>60462</v>
      </c>
      <c r="C64" s="793">
        <v>177585</v>
      </c>
      <c r="D64" s="793">
        <v>19</v>
      </c>
      <c r="E64" s="793">
        <v>3182</v>
      </c>
      <c r="F64" s="824">
        <v>9347</v>
      </c>
    </row>
    <row r="65" spans="1:6" s="823" customFormat="1" ht="17.25" hidden="1" customHeight="1" thickTop="1">
      <c r="A65" s="796">
        <v>42339</v>
      </c>
      <c r="B65" s="792">
        <v>76922</v>
      </c>
      <c r="C65" s="793">
        <v>253578</v>
      </c>
      <c r="D65" s="793">
        <v>22</v>
      </c>
      <c r="E65" s="793">
        <v>3496</v>
      </c>
      <c r="F65" s="824">
        <v>11526</v>
      </c>
    </row>
    <row r="66" spans="1:6" s="823" customFormat="1" ht="17.25" hidden="1" customHeight="1" thickTop="1">
      <c r="A66" s="796">
        <v>42370</v>
      </c>
      <c r="B66" s="792">
        <v>52011</v>
      </c>
      <c r="C66" s="793">
        <v>253516</v>
      </c>
      <c r="D66" s="793">
        <v>20</v>
      </c>
      <c r="E66" s="793">
        <v>2601</v>
      </c>
      <c r="F66" s="824">
        <v>12676</v>
      </c>
    </row>
    <row r="67" spans="1:6" s="823" customFormat="1" ht="17.25" hidden="1" customHeight="1" thickTop="1">
      <c r="A67" s="796">
        <v>42401</v>
      </c>
      <c r="B67" s="792">
        <v>62518</v>
      </c>
      <c r="C67" s="793">
        <v>211597</v>
      </c>
      <c r="D67" s="793">
        <v>19</v>
      </c>
      <c r="E67" s="793">
        <v>3290</v>
      </c>
      <c r="F67" s="824">
        <v>11137</v>
      </c>
    </row>
    <row r="68" spans="1:6" s="823" customFormat="1" ht="17.25" hidden="1" customHeight="1" thickTop="1">
      <c r="A68" s="796">
        <v>42430</v>
      </c>
      <c r="B68" s="792">
        <v>64922</v>
      </c>
      <c r="C68" s="793">
        <v>223848</v>
      </c>
      <c r="D68" s="793">
        <v>22</v>
      </c>
      <c r="E68" s="793">
        <v>2951</v>
      </c>
      <c r="F68" s="824">
        <v>10175</v>
      </c>
    </row>
    <row r="69" spans="1:6" s="823" customFormat="1" ht="17.25" hidden="1" customHeight="1" thickTop="1">
      <c r="A69" s="796">
        <v>42461</v>
      </c>
      <c r="B69" s="792">
        <v>57129</v>
      </c>
      <c r="C69" s="793">
        <v>215673</v>
      </c>
      <c r="D69" s="793">
        <v>20</v>
      </c>
      <c r="E69" s="793">
        <v>2856</v>
      </c>
      <c r="F69" s="824">
        <v>10784</v>
      </c>
    </row>
    <row r="70" spans="1:6" s="823" customFormat="1" ht="17.25" hidden="1" customHeight="1" thickTop="1">
      <c r="A70" s="796">
        <v>42491</v>
      </c>
      <c r="B70" s="792">
        <v>69200</v>
      </c>
      <c r="C70" s="793">
        <v>219755</v>
      </c>
      <c r="D70" s="793">
        <v>22</v>
      </c>
      <c r="E70" s="793">
        <v>3145</v>
      </c>
      <c r="F70" s="824">
        <v>9989</v>
      </c>
    </row>
    <row r="71" spans="1:6" s="823" customFormat="1" ht="17.25" hidden="1" customHeight="1" thickTop="1">
      <c r="A71" s="796">
        <v>42522</v>
      </c>
      <c r="B71" s="792">
        <v>65589</v>
      </c>
      <c r="C71" s="793">
        <v>261357</v>
      </c>
      <c r="D71" s="793">
        <v>22</v>
      </c>
      <c r="E71" s="793">
        <v>2981</v>
      </c>
      <c r="F71" s="824">
        <v>11880</v>
      </c>
    </row>
    <row r="72" spans="1:6" s="823" customFormat="1" ht="17.25" hidden="1" customHeight="1" thickTop="1">
      <c r="A72" s="796">
        <v>42552</v>
      </c>
      <c r="B72" s="792">
        <v>57011</v>
      </c>
      <c r="C72" s="793">
        <v>222186</v>
      </c>
      <c r="D72" s="793">
        <v>20</v>
      </c>
      <c r="E72" s="793">
        <v>2851</v>
      </c>
      <c r="F72" s="824">
        <v>11109</v>
      </c>
    </row>
    <row r="73" spans="1:6" s="823" customFormat="1" ht="17.25" hidden="1" customHeight="1" thickTop="1">
      <c r="A73" s="796">
        <v>42583</v>
      </c>
      <c r="B73" s="792">
        <v>68655</v>
      </c>
      <c r="C73" s="793">
        <v>226764</v>
      </c>
      <c r="D73" s="793">
        <v>22</v>
      </c>
      <c r="E73" s="793">
        <v>3121</v>
      </c>
      <c r="F73" s="824">
        <v>10307</v>
      </c>
    </row>
    <row r="74" spans="1:6" s="823" customFormat="1" ht="17.25" hidden="1" customHeight="1" thickTop="1">
      <c r="A74" s="796">
        <v>42614</v>
      </c>
      <c r="B74" s="792">
        <v>63895</v>
      </c>
      <c r="C74" s="793">
        <v>220931</v>
      </c>
      <c r="D74" s="793">
        <v>21</v>
      </c>
      <c r="E74" s="793">
        <v>3043</v>
      </c>
      <c r="F74" s="824">
        <v>10521</v>
      </c>
    </row>
    <row r="75" spans="1:6" s="823" customFormat="1" ht="17.25" hidden="1" customHeight="1" thickTop="1">
      <c r="A75" s="796">
        <v>42644</v>
      </c>
      <c r="B75" s="792">
        <v>64811</v>
      </c>
      <c r="C75" s="793">
        <v>188398</v>
      </c>
      <c r="D75" s="793">
        <v>21</v>
      </c>
      <c r="E75" s="793">
        <v>3086</v>
      </c>
      <c r="F75" s="824">
        <v>8971</v>
      </c>
    </row>
    <row r="76" spans="1:6" s="823" customFormat="1" ht="17.25" hidden="1" customHeight="1" thickTop="1">
      <c r="A76" s="796">
        <v>42675</v>
      </c>
      <c r="B76" s="792">
        <v>65062</v>
      </c>
      <c r="C76" s="793">
        <v>196024</v>
      </c>
      <c r="D76" s="793">
        <v>21</v>
      </c>
      <c r="E76" s="793">
        <v>3098</v>
      </c>
      <c r="F76" s="824">
        <v>9334</v>
      </c>
    </row>
    <row r="77" spans="1:6" s="823" customFormat="1" ht="17.25" hidden="1" customHeight="1" thickTop="1">
      <c r="A77" s="796">
        <v>42705</v>
      </c>
      <c r="B77" s="792">
        <v>81451</v>
      </c>
      <c r="C77" s="793">
        <v>260639</v>
      </c>
      <c r="D77" s="793">
        <v>22</v>
      </c>
      <c r="E77" s="793">
        <v>3702</v>
      </c>
      <c r="F77" s="824">
        <v>11847</v>
      </c>
    </row>
    <row r="78" spans="1:6" s="823" customFormat="1" ht="17.25" hidden="1" customHeight="1" thickTop="1">
      <c r="A78" s="796">
        <v>42736</v>
      </c>
      <c r="B78" s="792">
        <v>66836</v>
      </c>
      <c r="C78" s="793">
        <v>227128</v>
      </c>
      <c r="D78" s="793">
        <v>21</v>
      </c>
      <c r="E78" s="793">
        <v>3183</v>
      </c>
      <c r="F78" s="824">
        <v>10816</v>
      </c>
    </row>
    <row r="79" spans="1:6" s="823" customFormat="1" ht="16.5" hidden="1" customHeight="1">
      <c r="A79" s="797">
        <v>42767</v>
      </c>
      <c r="B79" s="792">
        <v>62308</v>
      </c>
      <c r="C79" s="793">
        <v>172975</v>
      </c>
      <c r="D79" s="793">
        <v>17</v>
      </c>
      <c r="E79" s="793">
        <v>3665</v>
      </c>
      <c r="F79" s="824">
        <v>10175</v>
      </c>
    </row>
    <row r="80" spans="1:6" s="823" customFormat="1" ht="16.5" hidden="1" customHeight="1">
      <c r="A80" s="797">
        <v>42795</v>
      </c>
      <c r="B80" s="792">
        <v>76832</v>
      </c>
      <c r="C80" s="793">
        <v>260402</v>
      </c>
      <c r="D80" s="793">
        <v>22</v>
      </c>
      <c r="E80" s="793">
        <v>3492</v>
      </c>
      <c r="F80" s="824">
        <v>11836</v>
      </c>
    </row>
    <row r="81" spans="1:6" s="823" customFormat="1" ht="16.5" hidden="1" customHeight="1">
      <c r="A81" s="797">
        <v>42826</v>
      </c>
      <c r="B81" s="792">
        <v>65388</v>
      </c>
      <c r="C81" s="793">
        <v>234471</v>
      </c>
      <c r="D81" s="793">
        <v>20</v>
      </c>
      <c r="E81" s="793">
        <v>3269</v>
      </c>
      <c r="F81" s="824">
        <v>11724</v>
      </c>
    </row>
    <row r="82" spans="1:6" s="823" customFormat="1" ht="16.5" hidden="1" customHeight="1">
      <c r="A82" s="797">
        <v>42856</v>
      </c>
      <c r="B82" s="792">
        <v>83833</v>
      </c>
      <c r="C82" s="793">
        <v>216262</v>
      </c>
      <c r="D82" s="793">
        <v>22</v>
      </c>
      <c r="E82" s="793">
        <v>3811</v>
      </c>
      <c r="F82" s="824">
        <v>9830</v>
      </c>
    </row>
    <row r="83" spans="1:6" s="823" customFormat="1" ht="16.5" hidden="1" customHeight="1">
      <c r="A83" s="797">
        <v>42887</v>
      </c>
      <c r="B83" s="792">
        <v>78973</v>
      </c>
      <c r="C83" s="793">
        <v>253396</v>
      </c>
      <c r="D83" s="793">
        <v>21</v>
      </c>
      <c r="E83" s="793">
        <v>3761</v>
      </c>
      <c r="F83" s="824">
        <v>12066</v>
      </c>
    </row>
    <row r="84" spans="1:6" s="823" customFormat="1" ht="16.5" hidden="1" customHeight="1">
      <c r="A84" s="797">
        <v>42917</v>
      </c>
      <c r="B84" s="792">
        <v>77852</v>
      </c>
      <c r="C84" s="793">
        <v>259200</v>
      </c>
      <c r="D84" s="793">
        <v>21</v>
      </c>
      <c r="E84" s="793">
        <v>3707</v>
      </c>
      <c r="F84" s="824">
        <v>12343</v>
      </c>
    </row>
    <row r="85" spans="1:6" s="823" customFormat="1" ht="16.5" hidden="1" customHeight="1">
      <c r="A85" s="797">
        <v>42948</v>
      </c>
      <c r="B85" s="792">
        <v>79598</v>
      </c>
      <c r="C85" s="793">
        <v>238941</v>
      </c>
      <c r="D85" s="793">
        <v>23</v>
      </c>
      <c r="E85" s="793">
        <v>3461</v>
      </c>
      <c r="F85" s="824">
        <v>10389</v>
      </c>
    </row>
    <row r="86" spans="1:6" s="823" customFormat="1" ht="16.5" hidden="1" customHeight="1">
      <c r="A86" s="797">
        <v>42979</v>
      </c>
      <c r="B86" s="792">
        <v>71140</v>
      </c>
      <c r="C86" s="793">
        <v>240405</v>
      </c>
      <c r="D86" s="793">
        <v>21</v>
      </c>
      <c r="E86" s="793">
        <v>3388</v>
      </c>
      <c r="F86" s="824">
        <v>11448</v>
      </c>
    </row>
    <row r="87" spans="1:6" s="823" customFormat="1" ht="16.5" hidden="1" customHeight="1">
      <c r="A87" s="797">
        <v>43009</v>
      </c>
      <c r="B87" s="792">
        <v>90624</v>
      </c>
      <c r="C87" s="793">
        <v>229265</v>
      </c>
      <c r="D87" s="793">
        <v>21</v>
      </c>
      <c r="E87" s="793">
        <v>4315</v>
      </c>
      <c r="F87" s="824">
        <v>10917</v>
      </c>
    </row>
    <row r="88" spans="1:6" s="823" customFormat="1" ht="16.5" hidden="1" customHeight="1">
      <c r="A88" s="797">
        <v>43040</v>
      </c>
      <c r="B88" s="792">
        <v>82355</v>
      </c>
      <c r="C88" s="793">
        <v>213845</v>
      </c>
      <c r="D88" s="793">
        <v>20</v>
      </c>
      <c r="E88" s="793">
        <v>4118</v>
      </c>
      <c r="F88" s="824">
        <v>10692</v>
      </c>
    </row>
    <row r="89" spans="1:6" s="823" customFormat="1" ht="16.5" hidden="1" customHeight="1">
      <c r="A89" s="797">
        <v>43070</v>
      </c>
      <c r="B89" s="792">
        <v>99690</v>
      </c>
      <c r="C89" s="793">
        <v>282514</v>
      </c>
      <c r="D89" s="793">
        <v>20</v>
      </c>
      <c r="E89" s="793">
        <v>4985</v>
      </c>
      <c r="F89" s="824">
        <v>14126</v>
      </c>
    </row>
    <row r="90" spans="1:6" s="823" customFormat="1" ht="17.25" hidden="1" customHeight="1" thickTop="1">
      <c r="A90" s="797">
        <v>43101</v>
      </c>
      <c r="B90" s="792">
        <v>78536</v>
      </c>
      <c r="C90" s="793">
        <v>235683</v>
      </c>
      <c r="D90" s="793">
        <v>19</v>
      </c>
      <c r="E90" s="793">
        <v>4133</v>
      </c>
      <c r="F90" s="824">
        <v>12404</v>
      </c>
    </row>
    <row r="91" spans="1:6" s="823" customFormat="1" ht="16.5" hidden="1" customHeight="1">
      <c r="A91" s="797">
        <v>43132</v>
      </c>
      <c r="B91" s="792">
        <v>86723</v>
      </c>
      <c r="C91" s="793">
        <v>293041</v>
      </c>
      <c r="D91" s="793">
        <v>17</v>
      </c>
      <c r="E91" s="793">
        <v>5101</v>
      </c>
      <c r="F91" s="824">
        <v>17238</v>
      </c>
    </row>
    <row r="92" spans="1:6" s="823" customFormat="1" ht="16.5" hidden="1" customHeight="1">
      <c r="A92" s="797">
        <v>43160</v>
      </c>
      <c r="B92" s="792">
        <v>82482</v>
      </c>
      <c r="C92" s="793">
        <v>247221</v>
      </c>
      <c r="D92" s="793">
        <v>21</v>
      </c>
      <c r="E92" s="793">
        <v>3928</v>
      </c>
      <c r="F92" s="824">
        <v>11772</v>
      </c>
    </row>
    <row r="93" spans="1:6" s="823" customFormat="1" ht="16.5" hidden="1" customHeight="1">
      <c r="A93" s="797">
        <v>43191</v>
      </c>
      <c r="B93" s="792">
        <v>92093</v>
      </c>
      <c r="C93" s="793">
        <v>273906</v>
      </c>
      <c r="D93" s="793">
        <v>21</v>
      </c>
      <c r="E93" s="793">
        <v>4385</v>
      </c>
      <c r="F93" s="824">
        <v>13043</v>
      </c>
    </row>
    <row r="94" spans="1:6" s="823" customFormat="1" ht="16.5" hidden="1" customHeight="1">
      <c r="A94" s="797">
        <v>43221</v>
      </c>
      <c r="B94" s="792">
        <v>91042</v>
      </c>
      <c r="C94" s="793">
        <v>266885</v>
      </c>
      <c r="D94" s="793">
        <v>22</v>
      </c>
      <c r="E94" s="793">
        <v>4138</v>
      </c>
      <c r="F94" s="824">
        <v>12131</v>
      </c>
    </row>
    <row r="95" spans="1:6" s="823" customFormat="1" ht="16.5" hidden="1" customHeight="1">
      <c r="A95" s="797">
        <v>43252</v>
      </c>
      <c r="B95" s="792">
        <v>91994</v>
      </c>
      <c r="C95" s="793">
        <v>267348</v>
      </c>
      <c r="D95" s="793">
        <v>21</v>
      </c>
      <c r="E95" s="793">
        <v>4381</v>
      </c>
      <c r="F95" s="824">
        <v>12731</v>
      </c>
    </row>
    <row r="96" spans="1:6" s="823" customFormat="1" ht="16.5" hidden="1" customHeight="1">
      <c r="A96" s="797">
        <v>43282</v>
      </c>
      <c r="B96" s="792">
        <v>92490</v>
      </c>
      <c r="C96" s="793">
        <v>195832</v>
      </c>
      <c r="D96" s="793">
        <v>22</v>
      </c>
      <c r="E96" s="793">
        <v>4204</v>
      </c>
      <c r="F96" s="824">
        <v>8901</v>
      </c>
    </row>
    <row r="97" spans="1:8" s="823" customFormat="1" ht="16.5" hidden="1" customHeight="1">
      <c r="A97" s="797">
        <v>43313</v>
      </c>
      <c r="B97" s="792">
        <v>91096</v>
      </c>
      <c r="C97" s="793">
        <v>242535</v>
      </c>
      <c r="D97" s="793">
        <v>22</v>
      </c>
      <c r="E97" s="793">
        <v>4141</v>
      </c>
      <c r="F97" s="824">
        <v>11024</v>
      </c>
    </row>
    <row r="98" spans="1:8" s="823" customFormat="1" ht="16.5" hidden="1" customHeight="1">
      <c r="A98" s="797">
        <v>43344</v>
      </c>
      <c r="B98" s="792">
        <v>76792</v>
      </c>
      <c r="C98" s="793">
        <v>194841</v>
      </c>
      <c r="D98" s="793">
        <v>19</v>
      </c>
      <c r="E98" s="793">
        <v>4042</v>
      </c>
      <c r="F98" s="824">
        <v>10255</v>
      </c>
    </row>
    <row r="99" spans="1:8" s="823" customFormat="1" ht="16.5" hidden="1" customHeight="1">
      <c r="A99" s="797">
        <v>43374</v>
      </c>
      <c r="B99" s="792">
        <v>107212</v>
      </c>
      <c r="C99" s="793">
        <v>239481</v>
      </c>
      <c r="D99" s="793">
        <v>23</v>
      </c>
      <c r="E99" s="793">
        <v>4661</v>
      </c>
      <c r="F99" s="824">
        <v>10412</v>
      </c>
    </row>
    <row r="100" spans="1:8" s="823" customFormat="1" ht="16.5" hidden="1" customHeight="1">
      <c r="A100" s="797">
        <v>43405</v>
      </c>
      <c r="B100" s="792">
        <v>93267</v>
      </c>
      <c r="C100" s="793">
        <v>249899</v>
      </c>
      <c r="D100" s="793">
        <v>20</v>
      </c>
      <c r="E100" s="793">
        <v>4663</v>
      </c>
      <c r="F100" s="824">
        <v>12495</v>
      </c>
    </row>
    <row r="101" spans="1:8" s="823" customFormat="1" ht="16.5" hidden="1" customHeight="1">
      <c r="A101" s="797">
        <v>43435</v>
      </c>
      <c r="B101" s="792">
        <v>111315</v>
      </c>
      <c r="C101" s="793">
        <v>295538</v>
      </c>
      <c r="D101" s="793">
        <v>20</v>
      </c>
      <c r="E101" s="793">
        <v>5566</v>
      </c>
      <c r="F101" s="824">
        <v>14777</v>
      </c>
    </row>
    <row r="102" spans="1:8" s="823" customFormat="1" ht="17.399999999999999" hidden="1" thickTop="1">
      <c r="A102" s="797">
        <v>43466</v>
      </c>
      <c r="B102" s="792">
        <v>102170</v>
      </c>
      <c r="C102" s="793">
        <v>247334</v>
      </c>
      <c r="D102" s="793">
        <v>20</v>
      </c>
      <c r="E102" s="793">
        <v>5109</v>
      </c>
      <c r="F102" s="824">
        <v>12367</v>
      </c>
    </row>
    <row r="103" spans="1:8" s="823" customFormat="1" ht="17.399999999999999" hidden="1" thickTop="1">
      <c r="A103" s="797">
        <v>43497</v>
      </c>
      <c r="B103" s="792">
        <v>86111</v>
      </c>
      <c r="C103" s="793">
        <v>238735</v>
      </c>
      <c r="D103" s="793">
        <v>18</v>
      </c>
      <c r="E103" s="793">
        <v>4784</v>
      </c>
      <c r="F103" s="824">
        <v>13263</v>
      </c>
    </row>
    <row r="104" spans="1:8" s="823" customFormat="1" ht="17.399999999999999" hidden="1" thickTop="1">
      <c r="A104" s="796">
        <v>43525</v>
      </c>
      <c r="B104" s="792">
        <v>87109</v>
      </c>
      <c r="C104" s="793">
        <v>244427</v>
      </c>
      <c r="D104" s="793">
        <v>19</v>
      </c>
      <c r="E104" s="793">
        <v>4585</v>
      </c>
      <c r="F104" s="824">
        <v>12865</v>
      </c>
    </row>
    <row r="105" spans="1:8" s="823" customFormat="1" ht="17.399999999999999" hidden="1" thickTop="1">
      <c r="A105" s="796">
        <v>43556</v>
      </c>
      <c r="B105" s="792">
        <v>107169</v>
      </c>
      <c r="C105" s="793">
        <v>272553</v>
      </c>
      <c r="D105" s="793">
        <v>22</v>
      </c>
      <c r="E105" s="793">
        <v>4871</v>
      </c>
      <c r="F105" s="824">
        <v>12389</v>
      </c>
    </row>
    <row r="106" spans="1:8" s="823" customFormat="1" ht="17.399999999999999" hidden="1" thickTop="1">
      <c r="A106" s="796">
        <v>43586</v>
      </c>
      <c r="B106" s="792">
        <v>103041</v>
      </c>
      <c r="C106" s="793">
        <v>292643</v>
      </c>
      <c r="D106" s="793">
        <v>22</v>
      </c>
      <c r="E106" s="793">
        <v>4684</v>
      </c>
      <c r="F106" s="824">
        <v>13302</v>
      </c>
    </row>
    <row r="107" spans="1:8" s="823" customFormat="1" ht="17.399999999999999" hidden="1" thickTop="1">
      <c r="A107" s="796">
        <v>43617</v>
      </c>
      <c r="B107" s="792">
        <v>96992</v>
      </c>
      <c r="C107" s="793">
        <v>321512</v>
      </c>
      <c r="D107" s="793">
        <v>19</v>
      </c>
      <c r="E107" s="793">
        <v>5105</v>
      </c>
      <c r="F107" s="824">
        <v>16922</v>
      </c>
    </row>
    <row r="108" spans="1:8" s="823" customFormat="1" ht="17.399999999999999" hidden="1" thickTop="1">
      <c r="A108" s="796">
        <v>43647</v>
      </c>
      <c r="B108" s="792">
        <v>104816</v>
      </c>
      <c r="C108" s="793">
        <v>225573</v>
      </c>
      <c r="D108" s="793">
        <v>24</v>
      </c>
      <c r="E108" s="793">
        <v>4367</v>
      </c>
      <c r="F108" s="824">
        <v>9399</v>
      </c>
    </row>
    <row r="109" spans="1:8" s="823" customFormat="1" ht="17.399999999999999" hidden="1" thickTop="1">
      <c r="A109" s="796">
        <v>43678</v>
      </c>
      <c r="B109" s="792">
        <v>93962</v>
      </c>
      <c r="C109" s="793">
        <v>269150</v>
      </c>
      <c r="D109" s="793">
        <v>22</v>
      </c>
      <c r="E109" s="793">
        <v>4271</v>
      </c>
      <c r="F109" s="824">
        <v>12234</v>
      </c>
    </row>
    <row r="110" spans="1:8" s="823" customFormat="1" ht="17.399999999999999" hidden="1" thickTop="1">
      <c r="A110" s="796">
        <v>43709</v>
      </c>
      <c r="B110" s="792">
        <v>107491</v>
      </c>
      <c r="C110" s="793">
        <v>246650</v>
      </c>
      <c r="D110" s="793">
        <v>19</v>
      </c>
      <c r="E110" s="793">
        <v>5657</v>
      </c>
      <c r="F110" s="824">
        <v>12982</v>
      </c>
    </row>
    <row r="111" spans="1:8" s="823" customFormat="1" ht="17.399999999999999" hidden="1" thickTop="1">
      <c r="A111" s="796">
        <v>43739</v>
      </c>
      <c r="B111" s="792">
        <v>110379</v>
      </c>
      <c r="C111" s="793">
        <v>276285</v>
      </c>
      <c r="D111" s="793">
        <v>23</v>
      </c>
      <c r="E111" s="793">
        <v>4799</v>
      </c>
      <c r="F111" s="824">
        <v>12012</v>
      </c>
    </row>
    <row r="112" spans="1:8" s="823" customFormat="1" ht="17.399999999999999" hidden="1" thickTop="1">
      <c r="A112" s="796">
        <v>43770</v>
      </c>
      <c r="B112" s="792">
        <v>92147</v>
      </c>
      <c r="C112" s="793">
        <v>301442</v>
      </c>
      <c r="D112" s="793">
        <v>19</v>
      </c>
      <c r="E112" s="793">
        <v>4850</v>
      </c>
      <c r="F112" s="824">
        <v>15865.368421052632</v>
      </c>
      <c r="G112" s="825"/>
      <c r="H112" s="825"/>
    </row>
    <row r="113" spans="1:8" s="823" customFormat="1" ht="17.399999999999999" hidden="1" thickTop="1">
      <c r="A113" s="796">
        <v>43800</v>
      </c>
      <c r="B113" s="792">
        <v>131738</v>
      </c>
      <c r="C113" s="793">
        <v>359946</v>
      </c>
      <c r="D113" s="793">
        <v>20</v>
      </c>
      <c r="E113" s="793">
        <v>6587</v>
      </c>
      <c r="F113" s="824">
        <v>17997</v>
      </c>
      <c r="G113" s="825"/>
      <c r="H113" s="825"/>
    </row>
    <row r="114" spans="1:8" s="823" customFormat="1" ht="17.399999999999999" hidden="1" thickTop="1">
      <c r="A114" s="796">
        <v>43831</v>
      </c>
      <c r="B114" s="792">
        <v>117273</v>
      </c>
      <c r="C114" s="793">
        <v>354569</v>
      </c>
      <c r="D114" s="793">
        <v>21</v>
      </c>
      <c r="E114" s="793">
        <f>B114/D114</f>
        <v>5584.4285714285716</v>
      </c>
      <c r="F114" s="824">
        <f>C114/D114</f>
        <v>16884.238095238095</v>
      </c>
      <c r="G114" s="825"/>
      <c r="H114" s="825"/>
    </row>
    <row r="115" spans="1:8" s="823" customFormat="1" ht="17.399999999999999" hidden="1" thickTop="1">
      <c r="A115" s="796">
        <v>43862</v>
      </c>
      <c r="B115" s="792">
        <v>88864</v>
      </c>
      <c r="C115" s="793">
        <v>332152</v>
      </c>
      <c r="D115" s="793">
        <v>19</v>
      </c>
      <c r="E115" s="793">
        <v>4677</v>
      </c>
      <c r="F115" s="824">
        <v>17482</v>
      </c>
      <c r="G115" s="826"/>
      <c r="H115" s="825"/>
    </row>
    <row r="116" spans="1:8" s="823" customFormat="1" ht="17.399999999999999" hidden="1" thickTop="1">
      <c r="A116" s="796">
        <v>43891</v>
      </c>
      <c r="B116" s="792">
        <v>97707</v>
      </c>
      <c r="C116" s="793">
        <v>261527</v>
      </c>
      <c r="D116" s="793">
        <v>20</v>
      </c>
      <c r="E116" s="793">
        <v>4885</v>
      </c>
      <c r="F116" s="824">
        <v>13076</v>
      </c>
      <c r="G116" s="826"/>
      <c r="H116" s="825"/>
    </row>
    <row r="117" spans="1:8" s="823" customFormat="1" ht="17.399999999999999" hidden="1" thickTop="1">
      <c r="A117" s="796">
        <v>43922</v>
      </c>
      <c r="B117" s="792">
        <v>92158</v>
      </c>
      <c r="C117" s="793">
        <v>211732</v>
      </c>
      <c r="D117" s="793">
        <v>22</v>
      </c>
      <c r="E117" s="793">
        <v>4189</v>
      </c>
      <c r="F117" s="824">
        <v>9624</v>
      </c>
      <c r="G117" s="826"/>
      <c r="H117" s="825"/>
    </row>
    <row r="118" spans="1:8" s="823" customFormat="1" ht="17.399999999999999" hidden="1" thickTop="1">
      <c r="A118" s="796">
        <v>43952</v>
      </c>
      <c r="B118" s="792">
        <v>94609</v>
      </c>
      <c r="C118" s="793">
        <v>212297</v>
      </c>
      <c r="D118" s="793">
        <v>20</v>
      </c>
      <c r="E118" s="793">
        <v>4730</v>
      </c>
      <c r="F118" s="824">
        <v>10615</v>
      </c>
      <c r="G118" s="826"/>
      <c r="H118" s="825"/>
    </row>
    <row r="119" spans="1:8" s="823" customFormat="1" ht="17.399999999999999" hidden="1" thickTop="1">
      <c r="A119" s="796">
        <v>43983</v>
      </c>
      <c r="B119" s="792">
        <v>134228</v>
      </c>
      <c r="C119" s="793">
        <v>373434</v>
      </c>
      <c r="D119" s="793">
        <v>22</v>
      </c>
      <c r="E119" s="793">
        <v>6101</v>
      </c>
      <c r="F119" s="824">
        <v>16974</v>
      </c>
      <c r="G119" s="826"/>
      <c r="H119" s="825"/>
    </row>
    <row r="120" spans="1:8" s="823" customFormat="1" ht="17.399999999999999" hidden="1" thickTop="1">
      <c r="A120" s="796">
        <v>44013</v>
      </c>
      <c r="B120" s="792">
        <v>113382</v>
      </c>
      <c r="C120" s="793">
        <v>337960.45621734002</v>
      </c>
      <c r="D120" s="793">
        <v>23</v>
      </c>
      <c r="E120" s="793">
        <v>4929.652173913043</v>
      </c>
      <c r="F120" s="824">
        <v>14693.932879014783</v>
      </c>
      <c r="G120" s="826"/>
      <c r="H120" s="825"/>
    </row>
    <row r="121" spans="1:8" s="823" customFormat="1" ht="17.399999999999999" hidden="1" thickTop="1">
      <c r="A121" s="796">
        <v>44044</v>
      </c>
      <c r="B121" s="792">
        <v>102862</v>
      </c>
      <c r="C121" s="793">
        <v>330240.32741725002</v>
      </c>
      <c r="D121" s="793">
        <v>21</v>
      </c>
      <c r="E121" s="793">
        <v>4898.1904761904761</v>
      </c>
      <c r="F121" s="824">
        <v>15725.729877011905</v>
      </c>
      <c r="G121" s="826"/>
      <c r="H121" s="825"/>
    </row>
    <row r="122" spans="1:8" s="823" customFormat="1" ht="17.399999999999999" hidden="1" thickTop="1">
      <c r="A122" s="796">
        <v>44075</v>
      </c>
      <c r="B122" s="792">
        <v>107587</v>
      </c>
      <c r="C122" s="793">
        <v>367847.95492542</v>
      </c>
      <c r="D122" s="793">
        <v>22</v>
      </c>
      <c r="E122" s="793">
        <v>4890.318181818182</v>
      </c>
      <c r="F122" s="824">
        <v>16720.361587519092</v>
      </c>
      <c r="G122" s="826"/>
      <c r="H122" s="825"/>
    </row>
    <row r="123" spans="1:8" s="823" customFormat="1" ht="17.399999999999999" hidden="1" thickTop="1">
      <c r="A123" s="796">
        <v>44105</v>
      </c>
      <c r="B123" s="792">
        <v>100289</v>
      </c>
      <c r="C123" s="793">
        <v>220600.03425431999</v>
      </c>
      <c r="D123" s="793">
        <v>22</v>
      </c>
      <c r="E123" s="793">
        <v>4558.590909090909</v>
      </c>
      <c r="F123" s="824">
        <v>10027.274284287272</v>
      </c>
      <c r="G123" s="826"/>
      <c r="H123" s="825"/>
    </row>
    <row r="124" spans="1:8" s="823" customFormat="1" ht="17.399999999999999" hidden="1" thickTop="1">
      <c r="A124" s="796">
        <v>44136</v>
      </c>
      <c r="B124" s="792">
        <v>128172</v>
      </c>
      <c r="C124" s="793">
        <v>217055.19184104999</v>
      </c>
      <c r="D124" s="793">
        <v>20</v>
      </c>
      <c r="E124" s="793">
        <v>6408.6</v>
      </c>
      <c r="F124" s="824">
        <v>10852.7595920525</v>
      </c>
      <c r="G124" s="826"/>
      <c r="H124" s="825"/>
    </row>
    <row r="125" spans="1:8" s="823" customFormat="1" ht="17.399999999999999" hidden="1" thickTop="1">
      <c r="A125" s="796">
        <v>44166</v>
      </c>
      <c r="B125" s="792">
        <v>147734</v>
      </c>
      <c r="C125" s="793">
        <f>336284385573.98/1000000</f>
        <v>336284.38557397999</v>
      </c>
      <c r="D125" s="793">
        <v>22</v>
      </c>
      <c r="E125" s="793">
        <f>B125/D125</f>
        <v>6715.181818181818</v>
      </c>
      <c r="F125" s="824">
        <f>C125/D125</f>
        <v>15285.653889726364</v>
      </c>
      <c r="G125" s="826"/>
      <c r="H125" s="825"/>
    </row>
    <row r="126" spans="1:8" s="823" customFormat="1" ht="17.399999999999999" hidden="1" thickTop="1">
      <c r="A126" s="796">
        <v>44197</v>
      </c>
      <c r="B126" s="792">
        <v>106431</v>
      </c>
      <c r="C126" s="793">
        <v>237262</v>
      </c>
      <c r="D126" s="793">
        <v>19</v>
      </c>
      <c r="E126" s="793">
        <v>5602</v>
      </c>
      <c r="F126" s="824">
        <v>12487</v>
      </c>
      <c r="G126" s="826"/>
      <c r="H126" s="825"/>
    </row>
    <row r="127" spans="1:8" s="823" customFormat="1" ht="17.399999999999999" hidden="1" thickTop="1">
      <c r="A127" s="796">
        <v>44228</v>
      </c>
      <c r="B127" s="792">
        <v>109610</v>
      </c>
      <c r="C127" s="793">
        <v>203589</v>
      </c>
      <c r="D127" s="793">
        <v>18</v>
      </c>
      <c r="E127" s="793">
        <v>6089</v>
      </c>
      <c r="F127" s="824">
        <v>11311</v>
      </c>
      <c r="G127" s="826"/>
      <c r="H127" s="825"/>
    </row>
    <row r="128" spans="1:8" s="823" customFormat="1" ht="17.399999999999999" hidden="1" thickTop="1">
      <c r="A128" s="796">
        <v>44256</v>
      </c>
      <c r="B128" s="792">
        <v>125724</v>
      </c>
      <c r="C128" s="793">
        <v>290385</v>
      </c>
      <c r="D128" s="793">
        <v>21</v>
      </c>
      <c r="E128" s="793">
        <v>5987</v>
      </c>
      <c r="F128" s="824">
        <v>13828</v>
      </c>
      <c r="G128" s="826"/>
      <c r="H128" s="825"/>
    </row>
    <row r="129" spans="1:8" s="823" customFormat="1" ht="17.399999999999999" hidden="1" thickTop="1">
      <c r="A129" s="796">
        <v>44287</v>
      </c>
      <c r="B129" s="792">
        <v>120081</v>
      </c>
      <c r="C129" s="793">
        <v>294793</v>
      </c>
      <c r="D129" s="793">
        <v>20</v>
      </c>
      <c r="E129" s="793">
        <v>6004</v>
      </c>
      <c r="F129" s="824">
        <v>14740</v>
      </c>
      <c r="G129" s="826"/>
      <c r="H129" s="825"/>
    </row>
    <row r="130" spans="1:8" s="823" customFormat="1" ht="17.399999999999999" hidden="1" thickTop="1">
      <c r="A130" s="796">
        <v>44317</v>
      </c>
      <c r="B130" s="792">
        <v>112391</v>
      </c>
      <c r="C130" s="793">
        <v>285870</v>
      </c>
      <c r="D130" s="793">
        <v>20</v>
      </c>
      <c r="E130" s="793">
        <v>5620</v>
      </c>
      <c r="F130" s="824">
        <v>14294</v>
      </c>
      <c r="G130" s="826"/>
      <c r="H130" s="825"/>
    </row>
    <row r="131" spans="1:8" s="823" customFormat="1" ht="17.399999999999999" hidden="1" thickTop="1">
      <c r="A131" s="796">
        <v>44348</v>
      </c>
      <c r="B131" s="792">
        <v>133592</v>
      </c>
      <c r="C131" s="793">
        <v>455172</v>
      </c>
      <c r="D131" s="793">
        <v>22</v>
      </c>
      <c r="E131" s="793">
        <v>6072</v>
      </c>
      <c r="F131" s="824">
        <v>20690</v>
      </c>
      <c r="G131" s="826"/>
      <c r="H131" s="825"/>
    </row>
    <row r="132" spans="1:8" s="823" customFormat="1" ht="17.399999999999999" hidden="1" thickTop="1">
      <c r="A132" s="796">
        <v>44378</v>
      </c>
      <c r="B132" s="792">
        <v>112030</v>
      </c>
      <c r="C132" s="793">
        <v>288228</v>
      </c>
      <c r="D132" s="793">
        <v>22</v>
      </c>
      <c r="E132" s="793">
        <v>5092</v>
      </c>
      <c r="F132" s="824">
        <v>13101</v>
      </c>
      <c r="G132" s="826"/>
      <c r="H132" s="825"/>
    </row>
    <row r="133" spans="1:8" s="823" customFormat="1" ht="17.399999999999999" hidden="1" thickTop="1">
      <c r="A133" s="796">
        <v>44409</v>
      </c>
      <c r="B133" s="793">
        <v>133269</v>
      </c>
      <c r="C133" s="793">
        <v>275923</v>
      </c>
      <c r="D133" s="793">
        <v>22</v>
      </c>
      <c r="E133" s="793">
        <v>6058</v>
      </c>
      <c r="F133" s="824">
        <v>12542</v>
      </c>
      <c r="G133" s="826"/>
      <c r="H133" s="825"/>
    </row>
    <row r="134" spans="1:8" s="823" customFormat="1" ht="17.399999999999999" hidden="1" thickTop="1">
      <c r="A134" s="796">
        <v>44440</v>
      </c>
      <c r="B134" s="793">
        <v>124854</v>
      </c>
      <c r="C134" s="793">
        <v>363344</v>
      </c>
      <c r="D134" s="793">
        <v>22</v>
      </c>
      <c r="E134" s="793">
        <v>5675</v>
      </c>
      <c r="F134" s="824">
        <v>16516</v>
      </c>
      <c r="G134" s="826"/>
      <c r="H134" s="825"/>
    </row>
    <row r="135" spans="1:8" s="823" customFormat="1" ht="17.399999999999999" hidden="1" thickTop="1">
      <c r="A135" s="796">
        <v>44470</v>
      </c>
      <c r="B135" s="793">
        <v>114149</v>
      </c>
      <c r="C135" s="793">
        <v>412630</v>
      </c>
      <c r="D135" s="793">
        <v>21</v>
      </c>
      <c r="E135" s="793">
        <v>5436</v>
      </c>
      <c r="F135" s="824">
        <v>19649</v>
      </c>
      <c r="G135" s="826"/>
      <c r="H135" s="825"/>
    </row>
    <row r="136" spans="1:8" s="823" customFormat="1" ht="17.399999999999999" hidden="1" thickTop="1">
      <c r="A136" s="796">
        <v>44501</v>
      </c>
      <c r="B136" s="793">
        <v>138614</v>
      </c>
      <c r="C136" s="793">
        <v>286441</v>
      </c>
      <c r="D136" s="793">
        <v>19</v>
      </c>
      <c r="E136" s="793">
        <v>7295</v>
      </c>
      <c r="F136" s="824">
        <v>15076</v>
      </c>
      <c r="G136" s="826"/>
      <c r="H136" s="825"/>
    </row>
    <row r="137" spans="1:8" s="823" customFormat="1" ht="17.399999999999999" hidden="1" thickTop="1">
      <c r="A137" s="796">
        <v>44531</v>
      </c>
      <c r="B137" s="793">
        <v>162387</v>
      </c>
      <c r="C137" s="793">
        <v>724326</v>
      </c>
      <c r="D137" s="793">
        <v>23</v>
      </c>
      <c r="E137" s="793">
        <v>7060</v>
      </c>
      <c r="F137" s="824">
        <v>31492</v>
      </c>
      <c r="G137" s="826"/>
      <c r="H137" s="825"/>
    </row>
    <row r="138" spans="1:8" s="823" customFormat="1" ht="17.399999999999999" thickTop="1">
      <c r="A138" s="796">
        <v>44562</v>
      </c>
      <c r="B138" s="793">
        <v>137135</v>
      </c>
      <c r="C138" s="793">
        <v>292764</v>
      </c>
      <c r="D138" s="793">
        <v>19</v>
      </c>
      <c r="E138" s="793">
        <v>7218</v>
      </c>
      <c r="F138" s="824">
        <v>15409</v>
      </c>
      <c r="G138" s="826"/>
      <c r="H138" s="825"/>
    </row>
    <row r="139" spans="1:8" s="823" customFormat="1">
      <c r="A139" s="796">
        <v>44593</v>
      </c>
      <c r="B139" s="793">
        <v>119516</v>
      </c>
      <c r="C139" s="793">
        <v>309669</v>
      </c>
      <c r="D139" s="793">
        <v>18</v>
      </c>
      <c r="E139" s="793">
        <v>6640</v>
      </c>
      <c r="F139" s="824">
        <v>17204</v>
      </c>
      <c r="G139" s="826"/>
      <c r="H139" s="825"/>
    </row>
    <row r="140" spans="1:8" s="823" customFormat="1">
      <c r="A140" s="796">
        <v>44621</v>
      </c>
      <c r="B140" s="793">
        <v>142857</v>
      </c>
      <c r="C140" s="793">
        <v>358666</v>
      </c>
      <c r="D140" s="793">
        <v>22</v>
      </c>
      <c r="E140" s="793">
        <v>6494</v>
      </c>
      <c r="F140" s="824">
        <v>16303</v>
      </c>
      <c r="G140" s="826"/>
      <c r="H140" s="825"/>
    </row>
    <row r="141" spans="1:8" s="823" customFormat="1">
      <c r="A141" s="796">
        <v>44652</v>
      </c>
      <c r="B141" s="793">
        <v>118542</v>
      </c>
      <c r="C141" s="793">
        <v>398902</v>
      </c>
      <c r="D141" s="793">
        <v>21</v>
      </c>
      <c r="E141" s="793">
        <v>5645</v>
      </c>
      <c r="F141" s="824">
        <v>18995</v>
      </c>
      <c r="G141" s="826"/>
      <c r="H141" s="825"/>
    </row>
    <row r="142" spans="1:8" s="823" customFormat="1">
      <c r="A142" s="796">
        <v>44682</v>
      </c>
      <c r="B142" s="793">
        <v>144106</v>
      </c>
      <c r="C142" s="793">
        <v>309896</v>
      </c>
      <c r="D142" s="793">
        <v>21</v>
      </c>
      <c r="E142" s="793">
        <v>6862</v>
      </c>
      <c r="F142" s="824">
        <v>14757</v>
      </c>
      <c r="G142" s="826"/>
      <c r="H142" s="825"/>
    </row>
    <row r="143" spans="1:8" s="823" customFormat="1">
      <c r="A143" s="796">
        <v>44713</v>
      </c>
      <c r="B143" s="793">
        <v>141140</v>
      </c>
      <c r="C143" s="793">
        <v>438991</v>
      </c>
      <c r="D143" s="793">
        <v>22</v>
      </c>
      <c r="E143" s="793">
        <v>6415</v>
      </c>
      <c r="F143" s="824">
        <v>19954</v>
      </c>
      <c r="G143" s="826"/>
      <c r="H143" s="825"/>
    </row>
    <row r="144" spans="1:8" s="823" customFormat="1">
      <c r="A144" s="796">
        <v>44743</v>
      </c>
      <c r="B144" s="793">
        <v>127643</v>
      </c>
      <c r="C144" s="793">
        <v>344323</v>
      </c>
      <c r="D144" s="793">
        <v>21</v>
      </c>
      <c r="E144" s="793">
        <v>6078</v>
      </c>
      <c r="F144" s="824">
        <v>16396</v>
      </c>
      <c r="G144" s="826"/>
      <c r="H144" s="825"/>
    </row>
    <row r="145" spans="1:8" s="823" customFormat="1">
      <c r="A145" s="796">
        <v>44774</v>
      </c>
      <c r="B145" s="793">
        <v>158139</v>
      </c>
      <c r="C145" s="793">
        <v>378160</v>
      </c>
      <c r="D145" s="793">
        <v>22</v>
      </c>
      <c r="E145" s="793">
        <v>7188</v>
      </c>
      <c r="F145" s="824">
        <v>17189</v>
      </c>
      <c r="G145" s="826"/>
      <c r="H145" s="825"/>
    </row>
    <row r="146" spans="1:8" s="823" customFormat="1">
      <c r="A146" s="796">
        <v>44805</v>
      </c>
      <c r="B146" s="793">
        <v>138783</v>
      </c>
      <c r="C146" s="793">
        <v>381185</v>
      </c>
      <c r="D146" s="793">
        <v>21</v>
      </c>
      <c r="E146" s="793">
        <v>6609</v>
      </c>
      <c r="F146" s="824">
        <v>18152</v>
      </c>
      <c r="G146" s="826"/>
      <c r="H146" s="825"/>
    </row>
    <row r="147" spans="1:8" s="823" customFormat="1">
      <c r="A147" s="796">
        <v>44835</v>
      </c>
      <c r="B147" s="793">
        <v>135991</v>
      </c>
      <c r="C147" s="793">
        <v>463948</v>
      </c>
      <c r="D147" s="793">
        <v>20</v>
      </c>
      <c r="E147" s="793">
        <v>6800</v>
      </c>
      <c r="F147" s="824">
        <v>23197</v>
      </c>
      <c r="G147" s="826"/>
      <c r="H147" s="825"/>
    </row>
    <row r="148" spans="1:8" s="823" customFormat="1">
      <c r="A148" s="796">
        <v>44866</v>
      </c>
      <c r="B148" s="793">
        <v>139742</v>
      </c>
      <c r="C148" s="793">
        <v>523894</v>
      </c>
      <c r="D148" s="793">
        <v>21</v>
      </c>
      <c r="E148" s="793">
        <v>6654</v>
      </c>
      <c r="F148" s="824">
        <v>24947</v>
      </c>
      <c r="G148" s="826"/>
      <c r="H148" s="825"/>
    </row>
    <row r="149" spans="1:8" s="823" customFormat="1">
      <c r="A149" s="796">
        <v>44896</v>
      </c>
      <c r="B149" s="793">
        <v>167754</v>
      </c>
      <c r="C149" s="793">
        <v>664895</v>
      </c>
      <c r="D149" s="793">
        <v>22</v>
      </c>
      <c r="E149" s="793">
        <v>7625</v>
      </c>
      <c r="F149" s="824">
        <v>30223</v>
      </c>
      <c r="G149" s="826"/>
      <c r="H149" s="825"/>
    </row>
    <row r="150" spans="1:8" s="823" customFormat="1">
      <c r="A150" s="796">
        <v>44927</v>
      </c>
      <c r="B150" s="793">
        <v>145755</v>
      </c>
      <c r="C150" s="793">
        <v>1279561</v>
      </c>
      <c r="D150" s="793">
        <v>19</v>
      </c>
      <c r="E150" s="793">
        <v>7671</v>
      </c>
      <c r="F150" s="824">
        <v>67345</v>
      </c>
      <c r="G150" s="826"/>
      <c r="H150" s="825"/>
    </row>
    <row r="151" spans="1:8" s="823" customFormat="1">
      <c r="A151" s="796">
        <v>44958</v>
      </c>
      <c r="B151" s="793">
        <v>126887</v>
      </c>
      <c r="C151" s="793">
        <v>1879809</v>
      </c>
      <c r="D151" s="793">
        <v>18</v>
      </c>
      <c r="E151" s="793">
        <v>7049</v>
      </c>
      <c r="F151" s="824">
        <v>104434</v>
      </c>
      <c r="G151" s="826"/>
      <c r="H151" s="825"/>
    </row>
    <row r="152" spans="1:8" s="823" customFormat="1">
      <c r="A152" s="796">
        <v>44986</v>
      </c>
      <c r="B152" s="793">
        <v>145103</v>
      </c>
      <c r="C152" s="793">
        <v>2101441</v>
      </c>
      <c r="D152" s="793">
        <v>22</v>
      </c>
      <c r="E152" s="793">
        <v>6596</v>
      </c>
      <c r="F152" s="824">
        <v>95520</v>
      </c>
      <c r="G152" s="826"/>
      <c r="H152" s="825"/>
    </row>
    <row r="153" spans="1:8" s="823" customFormat="1">
      <c r="A153" s="796">
        <v>45017</v>
      </c>
      <c r="B153" s="793">
        <v>120608</v>
      </c>
      <c r="C153" s="793">
        <v>1788159</v>
      </c>
      <c r="D153" s="793">
        <v>20</v>
      </c>
      <c r="E153" s="793">
        <v>6030</v>
      </c>
      <c r="F153" s="824">
        <v>89408</v>
      </c>
      <c r="G153" s="826"/>
      <c r="H153" s="825"/>
    </row>
    <row r="154" spans="1:8" s="823" customFormat="1">
      <c r="A154" s="796">
        <v>45047</v>
      </c>
      <c r="B154" s="793">
        <v>159912</v>
      </c>
      <c r="C154" s="793">
        <v>1779156</v>
      </c>
      <c r="D154" s="793">
        <v>22</v>
      </c>
      <c r="E154" s="793">
        <v>7269</v>
      </c>
      <c r="F154" s="824">
        <v>80871</v>
      </c>
      <c r="G154" s="826"/>
      <c r="H154" s="825"/>
    </row>
    <row r="155" spans="1:8" s="823" customFormat="1">
      <c r="A155" s="796">
        <v>45078</v>
      </c>
      <c r="B155" s="793">
        <v>149815</v>
      </c>
      <c r="C155" s="793">
        <v>2239940</v>
      </c>
      <c r="D155" s="793">
        <v>22</v>
      </c>
      <c r="E155" s="793">
        <v>6810</v>
      </c>
      <c r="F155" s="824">
        <v>101815</v>
      </c>
      <c r="G155" s="826"/>
      <c r="H155" s="825"/>
    </row>
    <row r="156" spans="1:8" s="823" customFormat="1">
      <c r="A156" s="796">
        <v>45108</v>
      </c>
      <c r="B156" s="793">
        <v>144091</v>
      </c>
      <c r="C156" s="793">
        <v>6344280</v>
      </c>
      <c r="D156" s="793">
        <v>21</v>
      </c>
      <c r="E156" s="793">
        <v>6861</v>
      </c>
      <c r="F156" s="824">
        <v>302109</v>
      </c>
      <c r="G156" s="826"/>
      <c r="H156" s="825"/>
    </row>
    <row r="157" spans="1:8" s="823" customFormat="1">
      <c r="A157" s="796">
        <v>45139</v>
      </c>
      <c r="B157" s="793">
        <v>147350</v>
      </c>
      <c r="C157" s="793">
        <v>7999567</v>
      </c>
      <c r="D157" s="793">
        <v>23</v>
      </c>
      <c r="E157" s="793">
        <v>6407</v>
      </c>
      <c r="F157" s="824">
        <v>347807</v>
      </c>
      <c r="G157" s="826"/>
      <c r="H157" s="825"/>
    </row>
    <row r="158" spans="1:8" s="823" customFormat="1">
      <c r="A158" s="796">
        <v>45170</v>
      </c>
      <c r="B158" s="793">
        <v>127446</v>
      </c>
      <c r="C158" s="793">
        <v>4845977</v>
      </c>
      <c r="D158" s="793">
        <v>20</v>
      </c>
      <c r="E158" s="793">
        <v>6372</v>
      </c>
      <c r="F158" s="824">
        <v>242299</v>
      </c>
      <c r="G158" s="826"/>
      <c r="H158" s="825"/>
    </row>
    <row r="159" spans="1:8" s="823" customFormat="1">
      <c r="A159" s="796">
        <v>45200</v>
      </c>
      <c r="B159" s="793">
        <v>166088</v>
      </c>
      <c r="C159" s="793">
        <v>2174748</v>
      </c>
      <c r="D159" s="793">
        <v>22</v>
      </c>
      <c r="E159" s="793">
        <v>7549</v>
      </c>
      <c r="F159" s="824">
        <v>98852</v>
      </c>
      <c r="G159" s="826"/>
      <c r="H159" s="825"/>
    </row>
    <row r="160" spans="1:8" s="823" customFormat="1">
      <c r="A160" s="796">
        <v>45231</v>
      </c>
      <c r="B160" s="793">
        <v>145636</v>
      </c>
      <c r="C160" s="793">
        <v>1674363</v>
      </c>
      <c r="D160" s="793">
        <v>20</v>
      </c>
      <c r="E160" s="793">
        <v>7282</v>
      </c>
      <c r="F160" s="824">
        <v>83718</v>
      </c>
      <c r="G160" s="826"/>
      <c r="H160" s="825"/>
    </row>
    <row r="161" spans="1:8" s="823" customFormat="1">
      <c r="A161" s="796">
        <v>45261</v>
      </c>
      <c r="B161" s="793">
        <v>171532</v>
      </c>
      <c r="C161" s="793">
        <v>2364068</v>
      </c>
      <c r="D161" s="793">
        <v>20</v>
      </c>
      <c r="E161" s="793">
        <v>8577</v>
      </c>
      <c r="F161" s="824">
        <v>118203</v>
      </c>
      <c r="G161" s="826"/>
      <c r="H161" s="825"/>
    </row>
    <row r="162" spans="1:8" s="823" customFormat="1">
      <c r="A162" s="796">
        <v>45292</v>
      </c>
      <c r="B162" s="793">
        <v>157816</v>
      </c>
      <c r="C162" s="793">
        <v>1937565</v>
      </c>
      <c r="D162" s="793">
        <v>18</v>
      </c>
      <c r="E162" s="793">
        <v>8768</v>
      </c>
      <c r="F162" s="824">
        <v>107643</v>
      </c>
      <c r="G162" s="826"/>
      <c r="H162" s="825"/>
    </row>
    <row r="163" spans="1:8" s="823" customFormat="1">
      <c r="A163" s="796">
        <v>45323</v>
      </c>
      <c r="B163" s="793">
        <v>141719</v>
      </c>
      <c r="C163" s="793">
        <v>1954541</v>
      </c>
      <c r="D163" s="793">
        <v>19</v>
      </c>
      <c r="E163" s="793">
        <v>7459</v>
      </c>
      <c r="F163" s="824">
        <v>102871</v>
      </c>
      <c r="G163" s="826"/>
      <c r="H163" s="825"/>
    </row>
    <row r="164" spans="1:8" s="823" customFormat="1">
      <c r="A164" s="796">
        <v>45352</v>
      </c>
      <c r="B164" s="793">
        <v>133910</v>
      </c>
      <c r="C164" s="793">
        <v>2499609</v>
      </c>
      <c r="D164" s="793">
        <v>19</v>
      </c>
      <c r="E164" s="793">
        <v>7048</v>
      </c>
      <c r="F164" s="824">
        <v>131558</v>
      </c>
      <c r="G164" s="826"/>
      <c r="H164" s="825"/>
    </row>
    <row r="165" spans="1:8" s="823" customFormat="1">
      <c r="A165" s="796">
        <v>45383</v>
      </c>
      <c r="B165" s="793">
        <v>158479</v>
      </c>
      <c r="C165" s="793">
        <v>2369883</v>
      </c>
      <c r="D165" s="793">
        <v>19</v>
      </c>
      <c r="E165" s="793">
        <v>8341</v>
      </c>
      <c r="F165" s="824">
        <v>124731</v>
      </c>
      <c r="G165" s="826"/>
      <c r="H165" s="825"/>
    </row>
    <row r="166" spans="1:8" s="823" customFormat="1">
      <c r="A166" s="796">
        <v>45413</v>
      </c>
      <c r="B166" s="793">
        <v>152291</v>
      </c>
      <c r="C166" s="793">
        <v>3087806</v>
      </c>
      <c r="D166" s="793">
        <v>22</v>
      </c>
      <c r="E166" s="793">
        <v>6922</v>
      </c>
      <c r="F166" s="824">
        <v>140355</v>
      </c>
      <c r="G166" s="826"/>
      <c r="H166" s="825"/>
    </row>
    <row r="167" spans="1:8" s="823" customFormat="1">
      <c r="A167" s="796">
        <v>45444</v>
      </c>
      <c r="B167" s="793">
        <v>148575</v>
      </c>
      <c r="C167" s="793">
        <v>2823694</v>
      </c>
      <c r="D167" s="793">
        <v>20</v>
      </c>
      <c r="E167" s="793">
        <v>7429</v>
      </c>
      <c r="F167" s="824">
        <v>141185</v>
      </c>
      <c r="G167" s="826"/>
      <c r="H167" s="825"/>
    </row>
    <row r="168" spans="1:8" s="823" customFormat="1">
      <c r="A168" s="796">
        <v>45474</v>
      </c>
      <c r="B168" s="793">
        <v>160742</v>
      </c>
      <c r="C168" s="793">
        <v>2679773</v>
      </c>
      <c r="D168" s="793">
        <v>23</v>
      </c>
      <c r="E168" s="793">
        <v>6989</v>
      </c>
      <c r="F168" s="824">
        <v>116512</v>
      </c>
      <c r="G168" s="826"/>
      <c r="H168" s="825"/>
    </row>
    <row r="169" spans="1:8" s="823" customFormat="1">
      <c r="A169" s="796">
        <v>45505</v>
      </c>
      <c r="B169" s="793">
        <v>134129</v>
      </c>
      <c r="C169" s="793">
        <v>2494796</v>
      </c>
      <c r="D169" s="793">
        <v>21</v>
      </c>
      <c r="E169" s="793">
        <v>6387</v>
      </c>
      <c r="F169" s="824">
        <v>118780</v>
      </c>
      <c r="G169" s="826"/>
      <c r="H169" s="825"/>
    </row>
    <row r="170" spans="1:8" s="823" customFormat="1">
      <c r="A170" s="796">
        <v>45536</v>
      </c>
      <c r="B170" s="793">
        <v>159316</v>
      </c>
      <c r="C170" s="793">
        <v>3229693</v>
      </c>
      <c r="D170" s="793">
        <v>21</v>
      </c>
      <c r="E170" s="793">
        <v>7586</v>
      </c>
      <c r="F170" s="824">
        <v>153795</v>
      </c>
      <c r="G170" s="826"/>
      <c r="H170" s="825"/>
    </row>
    <row r="171" spans="1:8" s="823" customFormat="1">
      <c r="A171" s="796">
        <v>45566</v>
      </c>
      <c r="B171" s="793">
        <v>143464</v>
      </c>
      <c r="C171" s="793">
        <v>3949481</v>
      </c>
      <c r="D171" s="793">
        <v>22</v>
      </c>
      <c r="E171" s="793">
        <v>6521</v>
      </c>
      <c r="F171" s="824">
        <v>179522</v>
      </c>
      <c r="G171" s="826"/>
      <c r="H171" s="825"/>
    </row>
    <row r="172" spans="1:8" s="823" customFormat="1">
      <c r="A172" s="796">
        <v>45597</v>
      </c>
      <c r="B172" s="793">
        <v>150013</v>
      </c>
      <c r="C172" s="793">
        <v>2748185</v>
      </c>
      <c r="D172" s="793">
        <v>21</v>
      </c>
      <c r="E172" s="793">
        <v>7143</v>
      </c>
      <c r="F172" s="824">
        <v>130866</v>
      </c>
      <c r="G172" s="826"/>
      <c r="H172" s="825"/>
    </row>
    <row r="173" spans="1:8" s="823" customFormat="1">
      <c r="A173" s="796">
        <v>45627</v>
      </c>
      <c r="B173" s="793">
        <v>201016</v>
      </c>
      <c r="C173" s="793">
        <v>2468413</v>
      </c>
      <c r="D173" s="793">
        <v>21</v>
      </c>
      <c r="E173" s="793">
        <v>9572</v>
      </c>
      <c r="F173" s="824">
        <v>117543</v>
      </c>
      <c r="G173" s="826"/>
      <c r="H173" s="825"/>
    </row>
    <row r="174" spans="1:8" s="823" customFormat="1" ht="16.5" customHeight="1">
      <c r="A174" s="796">
        <v>45658</v>
      </c>
      <c r="B174" s="793">
        <v>164587</v>
      </c>
      <c r="C174" s="793">
        <v>1951362</v>
      </c>
      <c r="D174" s="793">
        <v>20</v>
      </c>
      <c r="E174" s="793">
        <v>8229.35</v>
      </c>
      <c r="F174" s="824">
        <v>97568.1</v>
      </c>
    </row>
    <row r="175" spans="1:8" s="823" customFormat="1" ht="16.5" customHeight="1" thickBot="1">
      <c r="A175" s="802">
        <v>45689</v>
      </c>
      <c r="B175" s="803">
        <v>131255</v>
      </c>
      <c r="C175" s="804">
        <v>1291841</v>
      </c>
      <c r="D175" s="804">
        <v>18</v>
      </c>
      <c r="E175" s="827">
        <v>7292</v>
      </c>
      <c r="F175" s="828">
        <v>71769</v>
      </c>
    </row>
    <row r="176" spans="1:8" s="823" customFormat="1" ht="16.5" customHeight="1">
      <c r="A176" s="829"/>
      <c r="B176" s="829"/>
      <c r="C176" s="829"/>
      <c r="D176" s="829"/>
      <c r="E176" s="829"/>
      <c r="F176" s="829"/>
    </row>
    <row r="177" spans="1:6" s="830" customFormat="1" ht="33.75" customHeight="1">
      <c r="A177" s="3133" t="s">
        <v>2832</v>
      </c>
      <c r="B177" s="3133"/>
      <c r="C177" s="3133"/>
      <c r="D177" s="3133"/>
      <c r="E177" s="3133"/>
      <c r="F177" s="3133"/>
    </row>
    <row r="178" spans="1:6" s="830" customFormat="1" ht="15">
      <c r="A178" s="178" t="s">
        <v>2833</v>
      </c>
      <c r="B178" s="129"/>
      <c r="C178" s="129"/>
      <c r="D178" s="129"/>
      <c r="E178" s="129"/>
      <c r="F178" s="129"/>
    </row>
    <row r="179" spans="1:6" s="830" customFormat="1" ht="15">
      <c r="A179" s="178" t="s">
        <v>2826</v>
      </c>
      <c r="B179" s="129"/>
      <c r="C179" s="129"/>
      <c r="D179" s="129"/>
      <c r="E179" s="129"/>
      <c r="F179" s="129"/>
    </row>
    <row r="180" spans="1:6">
      <c r="A180" s="831"/>
      <c r="B180" s="831"/>
      <c r="C180" s="831"/>
      <c r="D180" s="831"/>
      <c r="E180" s="831"/>
      <c r="F180" s="831"/>
    </row>
  </sheetData>
  <mergeCells count="2">
    <mergeCell ref="E4:F4"/>
    <mergeCell ref="A177:F177"/>
  </mergeCells>
  <printOptions horizontalCentered="1"/>
  <pageMargins left="0.75" right="0.75" top="0.75" bottom="0.75" header="0.3" footer="0"/>
  <pageSetup paperSize="9" scale="85"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I179"/>
  <sheetViews>
    <sheetView zoomScaleNormal="100" zoomScaleSheetLayoutView="110" workbookViewId="0">
      <pane xSplit="1" ySplit="76" topLeftCell="B77" activePane="bottomRight" state="frozen"/>
      <selection activeCell="P6" sqref="P6"/>
      <selection pane="topRight" activeCell="P6" sqref="P6"/>
      <selection pane="bottomLeft" activeCell="P6" sqref="P6"/>
      <selection pane="bottomRight" activeCell="P6" sqref="P6"/>
    </sheetView>
  </sheetViews>
  <sheetFormatPr defaultRowHeight="16.8"/>
  <cols>
    <col min="1" max="1" width="9.33203125" style="836" customWidth="1"/>
    <col min="2" max="2" width="14.33203125" style="836" customWidth="1"/>
    <col min="3" max="3" width="12.33203125" style="836" customWidth="1"/>
    <col min="4" max="4" width="13.33203125" style="836" customWidth="1"/>
    <col min="5" max="5" width="13" style="836" customWidth="1"/>
    <col min="6" max="6" width="13.109375" style="836" customWidth="1"/>
    <col min="7" max="7" width="14.5546875" style="836" customWidth="1"/>
    <col min="8" max="8" width="13.109375" style="836" customWidth="1"/>
    <col min="9" max="9" width="8.88671875" style="836"/>
    <col min="10" max="258" width="8.88671875" style="837"/>
    <col min="259" max="259" width="13.44140625" style="837" customWidth="1"/>
    <col min="260" max="260" width="15.44140625" style="837" customWidth="1"/>
    <col min="261" max="261" width="13.44140625" style="837" customWidth="1"/>
    <col min="262" max="262" width="14.44140625" style="837" bestFit="1" customWidth="1"/>
    <col min="263" max="263" width="13.44140625" style="837" customWidth="1"/>
    <col min="264" max="264" width="14.88671875" style="837" customWidth="1"/>
    <col min="265" max="514" width="8.88671875" style="837"/>
    <col min="515" max="515" width="13.44140625" style="837" customWidth="1"/>
    <col min="516" max="516" width="15.44140625" style="837" customWidth="1"/>
    <col min="517" max="517" width="13.44140625" style="837" customWidth="1"/>
    <col min="518" max="518" width="14.44140625" style="837" bestFit="1" customWidth="1"/>
    <col min="519" max="519" width="13.44140625" style="837" customWidth="1"/>
    <col min="520" max="520" width="14.88671875" style="837" customWidth="1"/>
    <col min="521" max="770" width="8.88671875" style="837"/>
    <col min="771" max="771" width="13.44140625" style="837" customWidth="1"/>
    <col min="772" max="772" width="15.44140625" style="837" customWidth="1"/>
    <col min="773" max="773" width="13.44140625" style="837" customWidth="1"/>
    <col min="774" max="774" width="14.44140625" style="837" bestFit="1" customWidth="1"/>
    <col min="775" max="775" width="13.44140625" style="837" customWidth="1"/>
    <col min="776" max="776" width="14.88671875" style="837" customWidth="1"/>
    <col min="777" max="1026" width="8.88671875" style="837"/>
    <col min="1027" max="1027" width="13.44140625" style="837" customWidth="1"/>
    <col min="1028" max="1028" width="15.44140625" style="837" customWidth="1"/>
    <col min="1029" max="1029" width="13.44140625" style="837" customWidth="1"/>
    <col min="1030" max="1030" width="14.44140625" style="837" bestFit="1" customWidth="1"/>
    <col min="1031" max="1031" width="13.44140625" style="837" customWidth="1"/>
    <col min="1032" max="1032" width="14.88671875" style="837" customWidth="1"/>
    <col min="1033" max="1282" width="8.88671875" style="837"/>
    <col min="1283" max="1283" width="13.44140625" style="837" customWidth="1"/>
    <col min="1284" max="1284" width="15.44140625" style="837" customWidth="1"/>
    <col min="1285" max="1285" width="13.44140625" style="837" customWidth="1"/>
    <col min="1286" max="1286" width="14.44140625" style="837" bestFit="1" customWidth="1"/>
    <col min="1287" max="1287" width="13.44140625" style="837" customWidth="1"/>
    <col min="1288" max="1288" width="14.88671875" style="837" customWidth="1"/>
    <col min="1289" max="1538" width="8.88671875" style="837"/>
    <col min="1539" max="1539" width="13.44140625" style="837" customWidth="1"/>
    <col min="1540" max="1540" width="15.44140625" style="837" customWidth="1"/>
    <col min="1541" max="1541" width="13.44140625" style="837" customWidth="1"/>
    <col min="1542" max="1542" width="14.44140625" style="837" bestFit="1" customWidth="1"/>
    <col min="1543" max="1543" width="13.44140625" style="837" customWidth="1"/>
    <col min="1544" max="1544" width="14.88671875" style="837" customWidth="1"/>
    <col min="1545" max="1794" width="8.88671875" style="837"/>
    <col min="1795" max="1795" width="13.44140625" style="837" customWidth="1"/>
    <col min="1796" max="1796" width="15.44140625" style="837" customWidth="1"/>
    <col min="1797" max="1797" width="13.44140625" style="837" customWidth="1"/>
    <col min="1798" max="1798" width="14.44140625" style="837" bestFit="1" customWidth="1"/>
    <col min="1799" max="1799" width="13.44140625" style="837" customWidth="1"/>
    <col min="1800" max="1800" width="14.88671875" style="837" customWidth="1"/>
    <col min="1801" max="2050" width="8.88671875" style="837"/>
    <col min="2051" max="2051" width="13.44140625" style="837" customWidth="1"/>
    <col min="2052" max="2052" width="15.44140625" style="837" customWidth="1"/>
    <col min="2053" max="2053" width="13.44140625" style="837" customWidth="1"/>
    <col min="2054" max="2054" width="14.44140625" style="837" bestFit="1" customWidth="1"/>
    <col min="2055" max="2055" width="13.44140625" style="837" customWidth="1"/>
    <col min="2056" max="2056" width="14.88671875" style="837" customWidth="1"/>
    <col min="2057" max="2306" width="8.88671875" style="837"/>
    <col min="2307" max="2307" width="13.44140625" style="837" customWidth="1"/>
    <col min="2308" max="2308" width="15.44140625" style="837" customWidth="1"/>
    <col min="2309" max="2309" width="13.44140625" style="837" customWidth="1"/>
    <col min="2310" max="2310" width="14.44140625" style="837" bestFit="1" customWidth="1"/>
    <col min="2311" max="2311" width="13.44140625" style="837" customWidth="1"/>
    <col min="2312" max="2312" width="14.88671875" style="837" customWidth="1"/>
    <col min="2313" max="2562" width="8.88671875" style="837"/>
    <col min="2563" max="2563" width="13.44140625" style="837" customWidth="1"/>
    <col min="2564" max="2564" width="15.44140625" style="837" customWidth="1"/>
    <col min="2565" max="2565" width="13.44140625" style="837" customWidth="1"/>
    <col min="2566" max="2566" width="14.44140625" style="837" bestFit="1" customWidth="1"/>
    <col min="2567" max="2567" width="13.44140625" style="837" customWidth="1"/>
    <col min="2568" max="2568" width="14.88671875" style="837" customWidth="1"/>
    <col min="2569" max="2818" width="8.88671875" style="837"/>
    <col min="2819" max="2819" width="13.44140625" style="837" customWidth="1"/>
    <col min="2820" max="2820" width="15.44140625" style="837" customWidth="1"/>
    <col min="2821" max="2821" width="13.44140625" style="837" customWidth="1"/>
    <col min="2822" max="2822" width="14.44140625" style="837" bestFit="1" customWidth="1"/>
    <col min="2823" max="2823" width="13.44140625" style="837" customWidth="1"/>
    <col min="2824" max="2824" width="14.88671875" style="837" customWidth="1"/>
    <col min="2825" max="3074" width="8.88671875" style="837"/>
    <col min="3075" max="3075" width="13.44140625" style="837" customWidth="1"/>
    <col min="3076" max="3076" width="15.44140625" style="837" customWidth="1"/>
    <col min="3077" max="3077" width="13.44140625" style="837" customWidth="1"/>
    <col min="3078" max="3078" width="14.44140625" style="837" bestFit="1" customWidth="1"/>
    <col min="3079" max="3079" width="13.44140625" style="837" customWidth="1"/>
    <col min="3080" max="3080" width="14.88671875" style="837" customWidth="1"/>
    <col min="3081" max="3330" width="8.88671875" style="837"/>
    <col min="3331" max="3331" width="13.44140625" style="837" customWidth="1"/>
    <col min="3332" max="3332" width="15.44140625" style="837" customWidth="1"/>
    <col min="3333" max="3333" width="13.44140625" style="837" customWidth="1"/>
    <col min="3334" max="3334" width="14.44140625" style="837" bestFit="1" customWidth="1"/>
    <col min="3335" max="3335" width="13.44140625" style="837" customWidth="1"/>
    <col min="3336" max="3336" width="14.88671875" style="837" customWidth="1"/>
    <col min="3337" max="3586" width="8.88671875" style="837"/>
    <col min="3587" max="3587" width="13.44140625" style="837" customWidth="1"/>
    <col min="3588" max="3588" width="15.44140625" style="837" customWidth="1"/>
    <col min="3589" max="3589" width="13.44140625" style="837" customWidth="1"/>
    <col min="3590" max="3590" width="14.44140625" style="837" bestFit="1" customWidth="1"/>
    <col min="3591" max="3591" width="13.44140625" style="837" customWidth="1"/>
    <col min="3592" max="3592" width="14.88671875" style="837" customWidth="1"/>
    <col min="3593" max="3842" width="8.88671875" style="837"/>
    <col min="3843" max="3843" width="13.44140625" style="837" customWidth="1"/>
    <col min="3844" max="3844" width="15.44140625" style="837" customWidth="1"/>
    <col min="3845" max="3845" width="13.44140625" style="837" customWidth="1"/>
    <col min="3846" max="3846" width="14.44140625" style="837" bestFit="1" customWidth="1"/>
    <col min="3847" max="3847" width="13.44140625" style="837" customWidth="1"/>
    <col min="3848" max="3848" width="14.88671875" style="837" customWidth="1"/>
    <col min="3849" max="4098" width="8.88671875" style="837"/>
    <col min="4099" max="4099" width="13.44140625" style="837" customWidth="1"/>
    <col min="4100" max="4100" width="15.44140625" style="837" customWidth="1"/>
    <col min="4101" max="4101" width="13.44140625" style="837" customWidth="1"/>
    <col min="4102" max="4102" width="14.44140625" style="837" bestFit="1" customWidth="1"/>
    <col min="4103" max="4103" width="13.44140625" style="837" customWidth="1"/>
    <col min="4104" max="4104" width="14.88671875" style="837" customWidth="1"/>
    <col min="4105" max="4354" width="8.88671875" style="837"/>
    <col min="4355" max="4355" width="13.44140625" style="837" customWidth="1"/>
    <col min="4356" max="4356" width="15.44140625" style="837" customWidth="1"/>
    <col min="4357" max="4357" width="13.44140625" style="837" customWidth="1"/>
    <col min="4358" max="4358" width="14.44140625" style="837" bestFit="1" customWidth="1"/>
    <col min="4359" max="4359" width="13.44140625" style="837" customWidth="1"/>
    <col min="4360" max="4360" width="14.88671875" style="837" customWidth="1"/>
    <col min="4361" max="4610" width="8.88671875" style="837"/>
    <col min="4611" max="4611" width="13.44140625" style="837" customWidth="1"/>
    <col min="4612" max="4612" width="15.44140625" style="837" customWidth="1"/>
    <col min="4613" max="4613" width="13.44140625" style="837" customWidth="1"/>
    <col min="4614" max="4614" width="14.44140625" style="837" bestFit="1" customWidth="1"/>
    <col min="4615" max="4615" width="13.44140625" style="837" customWidth="1"/>
    <col min="4616" max="4616" width="14.88671875" style="837" customWidth="1"/>
    <col min="4617" max="4866" width="8.88671875" style="837"/>
    <col min="4867" max="4867" width="13.44140625" style="837" customWidth="1"/>
    <col min="4868" max="4868" width="15.44140625" style="837" customWidth="1"/>
    <col min="4869" max="4869" width="13.44140625" style="837" customWidth="1"/>
    <col min="4870" max="4870" width="14.44140625" style="837" bestFit="1" customWidth="1"/>
    <col min="4871" max="4871" width="13.44140625" style="837" customWidth="1"/>
    <col min="4872" max="4872" width="14.88671875" style="837" customWidth="1"/>
    <col min="4873" max="5122" width="8.88671875" style="837"/>
    <col min="5123" max="5123" width="13.44140625" style="837" customWidth="1"/>
    <col min="5124" max="5124" width="15.44140625" style="837" customWidth="1"/>
    <col min="5125" max="5125" width="13.44140625" style="837" customWidth="1"/>
    <col min="5126" max="5126" width="14.44140625" style="837" bestFit="1" customWidth="1"/>
    <col min="5127" max="5127" width="13.44140625" style="837" customWidth="1"/>
    <col min="5128" max="5128" width="14.88671875" style="837" customWidth="1"/>
    <col min="5129" max="5378" width="8.88671875" style="837"/>
    <col min="5379" max="5379" width="13.44140625" style="837" customWidth="1"/>
    <col min="5380" max="5380" width="15.44140625" style="837" customWidth="1"/>
    <col min="5381" max="5381" width="13.44140625" style="837" customWidth="1"/>
    <col min="5382" max="5382" width="14.44140625" style="837" bestFit="1" customWidth="1"/>
    <col min="5383" max="5383" width="13.44140625" style="837" customWidth="1"/>
    <col min="5384" max="5384" width="14.88671875" style="837" customWidth="1"/>
    <col min="5385" max="5634" width="8.88671875" style="837"/>
    <col min="5635" max="5635" width="13.44140625" style="837" customWidth="1"/>
    <col min="5636" max="5636" width="15.44140625" style="837" customWidth="1"/>
    <col min="5637" max="5637" width="13.44140625" style="837" customWidth="1"/>
    <col min="5638" max="5638" width="14.44140625" style="837" bestFit="1" customWidth="1"/>
    <col min="5639" max="5639" width="13.44140625" style="837" customWidth="1"/>
    <col min="5640" max="5640" width="14.88671875" style="837" customWidth="1"/>
    <col min="5641" max="5890" width="8.88671875" style="837"/>
    <col min="5891" max="5891" width="13.44140625" style="837" customWidth="1"/>
    <col min="5892" max="5892" width="15.44140625" style="837" customWidth="1"/>
    <col min="5893" max="5893" width="13.44140625" style="837" customWidth="1"/>
    <col min="5894" max="5894" width="14.44140625" style="837" bestFit="1" customWidth="1"/>
    <col min="5895" max="5895" width="13.44140625" style="837" customWidth="1"/>
    <col min="5896" max="5896" width="14.88671875" style="837" customWidth="1"/>
    <col min="5897" max="6146" width="8.88671875" style="837"/>
    <col min="6147" max="6147" width="13.44140625" style="837" customWidth="1"/>
    <col min="6148" max="6148" width="15.44140625" style="837" customWidth="1"/>
    <col min="6149" max="6149" width="13.44140625" style="837" customWidth="1"/>
    <col min="6150" max="6150" width="14.44140625" style="837" bestFit="1" customWidth="1"/>
    <col min="6151" max="6151" width="13.44140625" style="837" customWidth="1"/>
    <col min="6152" max="6152" width="14.88671875" style="837" customWidth="1"/>
    <col min="6153" max="6402" width="8.88671875" style="837"/>
    <col min="6403" max="6403" width="13.44140625" style="837" customWidth="1"/>
    <col min="6404" max="6404" width="15.44140625" style="837" customWidth="1"/>
    <col min="6405" max="6405" width="13.44140625" style="837" customWidth="1"/>
    <col min="6406" max="6406" width="14.44140625" style="837" bestFit="1" customWidth="1"/>
    <col min="6407" max="6407" width="13.44140625" style="837" customWidth="1"/>
    <col min="6408" max="6408" width="14.88671875" style="837" customWidth="1"/>
    <col min="6409" max="6658" width="8.88671875" style="837"/>
    <col min="6659" max="6659" width="13.44140625" style="837" customWidth="1"/>
    <col min="6660" max="6660" width="15.44140625" style="837" customWidth="1"/>
    <col min="6661" max="6661" width="13.44140625" style="837" customWidth="1"/>
    <col min="6662" max="6662" width="14.44140625" style="837" bestFit="1" customWidth="1"/>
    <col min="6663" max="6663" width="13.44140625" style="837" customWidth="1"/>
    <col min="6664" max="6664" width="14.88671875" style="837" customWidth="1"/>
    <col min="6665" max="6914" width="8.88671875" style="837"/>
    <col min="6915" max="6915" width="13.44140625" style="837" customWidth="1"/>
    <col min="6916" max="6916" width="15.44140625" style="837" customWidth="1"/>
    <col min="6917" max="6917" width="13.44140625" style="837" customWidth="1"/>
    <col min="6918" max="6918" width="14.44140625" style="837" bestFit="1" customWidth="1"/>
    <col min="6919" max="6919" width="13.44140625" style="837" customWidth="1"/>
    <col min="6920" max="6920" width="14.88671875" style="837" customWidth="1"/>
    <col min="6921" max="7170" width="8.88671875" style="837"/>
    <col min="7171" max="7171" width="13.44140625" style="837" customWidth="1"/>
    <col min="7172" max="7172" width="15.44140625" style="837" customWidth="1"/>
    <col min="7173" max="7173" width="13.44140625" style="837" customWidth="1"/>
    <col min="7174" max="7174" width="14.44140625" style="837" bestFit="1" customWidth="1"/>
    <col min="7175" max="7175" width="13.44140625" style="837" customWidth="1"/>
    <col min="7176" max="7176" width="14.88671875" style="837" customWidth="1"/>
    <col min="7177" max="7426" width="8.88671875" style="837"/>
    <col min="7427" max="7427" width="13.44140625" style="837" customWidth="1"/>
    <col min="7428" max="7428" width="15.44140625" style="837" customWidth="1"/>
    <col min="7429" max="7429" width="13.44140625" style="837" customWidth="1"/>
    <col min="7430" max="7430" width="14.44140625" style="837" bestFit="1" customWidth="1"/>
    <col min="7431" max="7431" width="13.44140625" style="837" customWidth="1"/>
    <col min="7432" max="7432" width="14.88671875" style="837" customWidth="1"/>
    <col min="7433" max="7682" width="8.88671875" style="837"/>
    <col min="7683" max="7683" width="13.44140625" style="837" customWidth="1"/>
    <col min="7684" max="7684" width="15.44140625" style="837" customWidth="1"/>
    <col min="7685" max="7685" width="13.44140625" style="837" customWidth="1"/>
    <col min="7686" max="7686" width="14.44140625" style="837" bestFit="1" customWidth="1"/>
    <col min="7687" max="7687" width="13.44140625" style="837" customWidth="1"/>
    <col min="7688" max="7688" width="14.88671875" style="837" customWidth="1"/>
    <col min="7689" max="7938" width="8.88671875" style="837"/>
    <col min="7939" max="7939" width="13.44140625" style="837" customWidth="1"/>
    <col min="7940" max="7940" width="15.44140625" style="837" customWidth="1"/>
    <col min="7941" max="7941" width="13.44140625" style="837" customWidth="1"/>
    <col min="7942" max="7942" width="14.44140625" style="837" bestFit="1" customWidth="1"/>
    <col min="7943" max="7943" width="13.44140625" style="837" customWidth="1"/>
    <col min="7944" max="7944" width="14.88671875" style="837" customWidth="1"/>
    <col min="7945" max="8194" width="8.88671875" style="837"/>
    <col min="8195" max="8195" width="13.44140625" style="837" customWidth="1"/>
    <col min="8196" max="8196" width="15.44140625" style="837" customWidth="1"/>
    <col min="8197" max="8197" width="13.44140625" style="837" customWidth="1"/>
    <col min="8198" max="8198" width="14.44140625" style="837" bestFit="1" customWidth="1"/>
    <col min="8199" max="8199" width="13.44140625" style="837" customWidth="1"/>
    <col min="8200" max="8200" width="14.88671875" style="837" customWidth="1"/>
    <col min="8201" max="8450" width="8.88671875" style="837"/>
    <col min="8451" max="8451" width="13.44140625" style="837" customWidth="1"/>
    <col min="8452" max="8452" width="15.44140625" style="837" customWidth="1"/>
    <col min="8453" max="8453" width="13.44140625" style="837" customWidth="1"/>
    <col min="8454" max="8454" width="14.44140625" style="837" bestFit="1" customWidth="1"/>
    <col min="8455" max="8455" width="13.44140625" style="837" customWidth="1"/>
    <col min="8456" max="8456" width="14.88671875" style="837" customWidth="1"/>
    <col min="8457" max="8706" width="8.88671875" style="837"/>
    <col min="8707" max="8707" width="13.44140625" style="837" customWidth="1"/>
    <col min="8708" max="8708" width="15.44140625" style="837" customWidth="1"/>
    <col min="8709" max="8709" width="13.44140625" style="837" customWidth="1"/>
    <col min="8710" max="8710" width="14.44140625" style="837" bestFit="1" customWidth="1"/>
    <col min="8711" max="8711" width="13.44140625" style="837" customWidth="1"/>
    <col min="8712" max="8712" width="14.88671875" style="837" customWidth="1"/>
    <col min="8713" max="8962" width="8.88671875" style="837"/>
    <col min="8963" max="8963" width="13.44140625" style="837" customWidth="1"/>
    <col min="8964" max="8964" width="15.44140625" style="837" customWidth="1"/>
    <col min="8965" max="8965" width="13.44140625" style="837" customWidth="1"/>
    <col min="8966" max="8966" width="14.44140625" style="837" bestFit="1" customWidth="1"/>
    <col min="8967" max="8967" width="13.44140625" style="837" customWidth="1"/>
    <col min="8968" max="8968" width="14.88671875" style="837" customWidth="1"/>
    <col min="8969" max="9218" width="8.88671875" style="837"/>
    <col min="9219" max="9219" width="13.44140625" style="837" customWidth="1"/>
    <col min="9220" max="9220" width="15.44140625" style="837" customWidth="1"/>
    <col min="9221" max="9221" width="13.44140625" style="837" customWidth="1"/>
    <col min="9222" max="9222" width="14.44140625" style="837" bestFit="1" customWidth="1"/>
    <col min="9223" max="9223" width="13.44140625" style="837" customWidth="1"/>
    <col min="9224" max="9224" width="14.88671875" style="837" customWidth="1"/>
    <col min="9225" max="9474" width="8.88671875" style="837"/>
    <col min="9475" max="9475" width="13.44140625" style="837" customWidth="1"/>
    <col min="9476" max="9476" width="15.44140625" style="837" customWidth="1"/>
    <col min="9477" max="9477" width="13.44140625" style="837" customWidth="1"/>
    <col min="9478" max="9478" width="14.44140625" style="837" bestFit="1" customWidth="1"/>
    <col min="9479" max="9479" width="13.44140625" style="837" customWidth="1"/>
    <col min="9480" max="9480" width="14.88671875" style="837" customWidth="1"/>
    <col min="9481" max="9730" width="8.88671875" style="837"/>
    <col min="9731" max="9731" width="13.44140625" style="837" customWidth="1"/>
    <col min="9732" max="9732" width="15.44140625" style="837" customWidth="1"/>
    <col min="9733" max="9733" width="13.44140625" style="837" customWidth="1"/>
    <col min="9734" max="9734" width="14.44140625" style="837" bestFit="1" customWidth="1"/>
    <col min="9735" max="9735" width="13.44140625" style="837" customWidth="1"/>
    <col min="9736" max="9736" width="14.88671875" style="837" customWidth="1"/>
    <col min="9737" max="9986" width="8.88671875" style="837"/>
    <col min="9987" max="9987" width="13.44140625" style="837" customWidth="1"/>
    <col min="9988" max="9988" width="15.44140625" style="837" customWidth="1"/>
    <col min="9989" max="9989" width="13.44140625" style="837" customWidth="1"/>
    <col min="9990" max="9990" width="14.44140625" style="837" bestFit="1" customWidth="1"/>
    <col min="9991" max="9991" width="13.44140625" style="837" customWidth="1"/>
    <col min="9992" max="9992" width="14.88671875" style="837" customWidth="1"/>
    <col min="9993" max="10242" width="8.88671875" style="837"/>
    <col min="10243" max="10243" width="13.44140625" style="837" customWidth="1"/>
    <col min="10244" max="10244" width="15.44140625" style="837" customWidth="1"/>
    <col min="10245" max="10245" width="13.44140625" style="837" customWidth="1"/>
    <col min="10246" max="10246" width="14.44140625" style="837" bestFit="1" customWidth="1"/>
    <col min="10247" max="10247" width="13.44140625" style="837" customWidth="1"/>
    <col min="10248" max="10248" width="14.88671875" style="837" customWidth="1"/>
    <col min="10249" max="10498" width="8.88671875" style="837"/>
    <col min="10499" max="10499" width="13.44140625" style="837" customWidth="1"/>
    <col min="10500" max="10500" width="15.44140625" style="837" customWidth="1"/>
    <col min="10501" max="10501" width="13.44140625" style="837" customWidth="1"/>
    <col min="10502" max="10502" width="14.44140625" style="837" bestFit="1" customWidth="1"/>
    <col min="10503" max="10503" width="13.44140625" style="837" customWidth="1"/>
    <col min="10504" max="10504" width="14.88671875" style="837" customWidth="1"/>
    <col min="10505" max="10754" width="8.88671875" style="837"/>
    <col min="10755" max="10755" width="13.44140625" style="837" customWidth="1"/>
    <col min="10756" max="10756" width="15.44140625" style="837" customWidth="1"/>
    <col min="10757" max="10757" width="13.44140625" style="837" customWidth="1"/>
    <col min="10758" max="10758" width="14.44140625" style="837" bestFit="1" customWidth="1"/>
    <col min="10759" max="10759" width="13.44140625" style="837" customWidth="1"/>
    <col min="10760" max="10760" width="14.88671875" style="837" customWidth="1"/>
    <col min="10761" max="11010" width="8.88671875" style="837"/>
    <col min="11011" max="11011" width="13.44140625" style="837" customWidth="1"/>
    <col min="11012" max="11012" width="15.44140625" style="837" customWidth="1"/>
    <col min="11013" max="11013" width="13.44140625" style="837" customWidth="1"/>
    <col min="11014" max="11014" width="14.44140625" style="837" bestFit="1" customWidth="1"/>
    <col min="11015" max="11015" width="13.44140625" style="837" customWidth="1"/>
    <col min="11016" max="11016" width="14.88671875" style="837" customWidth="1"/>
    <col min="11017" max="11266" width="8.88671875" style="837"/>
    <col min="11267" max="11267" width="13.44140625" style="837" customWidth="1"/>
    <col min="11268" max="11268" width="15.44140625" style="837" customWidth="1"/>
    <col min="11269" max="11269" width="13.44140625" style="837" customWidth="1"/>
    <col min="11270" max="11270" width="14.44140625" style="837" bestFit="1" customWidth="1"/>
    <col min="11271" max="11271" width="13.44140625" style="837" customWidth="1"/>
    <col min="11272" max="11272" width="14.88671875" style="837" customWidth="1"/>
    <col min="11273" max="11522" width="8.88671875" style="837"/>
    <col min="11523" max="11523" width="13.44140625" style="837" customWidth="1"/>
    <col min="11524" max="11524" width="15.44140625" style="837" customWidth="1"/>
    <col min="11525" max="11525" width="13.44140625" style="837" customWidth="1"/>
    <col min="11526" max="11526" width="14.44140625" style="837" bestFit="1" customWidth="1"/>
    <col min="11527" max="11527" width="13.44140625" style="837" customWidth="1"/>
    <col min="11528" max="11528" width="14.88671875" style="837" customWidth="1"/>
    <col min="11529" max="11778" width="8.88671875" style="837"/>
    <col min="11779" max="11779" width="13.44140625" style="837" customWidth="1"/>
    <col min="11780" max="11780" width="15.44140625" style="837" customWidth="1"/>
    <col min="11781" max="11781" width="13.44140625" style="837" customWidth="1"/>
    <col min="11782" max="11782" width="14.44140625" style="837" bestFit="1" customWidth="1"/>
    <col min="11783" max="11783" width="13.44140625" style="837" customWidth="1"/>
    <col min="11784" max="11784" width="14.88671875" style="837" customWidth="1"/>
    <col min="11785" max="12034" width="8.88671875" style="837"/>
    <col min="12035" max="12035" width="13.44140625" style="837" customWidth="1"/>
    <col min="12036" max="12036" width="15.44140625" style="837" customWidth="1"/>
    <col min="12037" max="12037" width="13.44140625" style="837" customWidth="1"/>
    <col min="12038" max="12038" width="14.44140625" style="837" bestFit="1" customWidth="1"/>
    <col min="12039" max="12039" width="13.44140625" style="837" customWidth="1"/>
    <col min="12040" max="12040" width="14.88671875" style="837" customWidth="1"/>
    <col min="12041" max="12290" width="8.88671875" style="837"/>
    <col min="12291" max="12291" width="13.44140625" style="837" customWidth="1"/>
    <col min="12292" max="12292" width="15.44140625" style="837" customWidth="1"/>
    <col min="12293" max="12293" width="13.44140625" style="837" customWidth="1"/>
    <col min="12294" max="12294" width="14.44140625" style="837" bestFit="1" customWidth="1"/>
    <col min="12295" max="12295" width="13.44140625" style="837" customWidth="1"/>
    <col min="12296" max="12296" width="14.88671875" style="837" customWidth="1"/>
    <col min="12297" max="12546" width="8.88671875" style="837"/>
    <col min="12547" max="12547" width="13.44140625" style="837" customWidth="1"/>
    <col min="12548" max="12548" width="15.44140625" style="837" customWidth="1"/>
    <col min="12549" max="12549" width="13.44140625" style="837" customWidth="1"/>
    <col min="12550" max="12550" width="14.44140625" style="837" bestFit="1" customWidth="1"/>
    <col min="12551" max="12551" width="13.44140625" style="837" customWidth="1"/>
    <col min="12552" max="12552" width="14.88671875" style="837" customWidth="1"/>
    <col min="12553" max="12802" width="8.88671875" style="837"/>
    <col min="12803" max="12803" width="13.44140625" style="837" customWidth="1"/>
    <col min="12804" max="12804" width="15.44140625" style="837" customWidth="1"/>
    <col min="12805" max="12805" width="13.44140625" style="837" customWidth="1"/>
    <col min="12806" max="12806" width="14.44140625" style="837" bestFit="1" customWidth="1"/>
    <col min="12807" max="12807" width="13.44140625" style="837" customWidth="1"/>
    <col min="12808" max="12808" width="14.88671875" style="837" customWidth="1"/>
    <col min="12809" max="13058" width="8.88671875" style="837"/>
    <col min="13059" max="13059" width="13.44140625" style="837" customWidth="1"/>
    <col min="13060" max="13060" width="15.44140625" style="837" customWidth="1"/>
    <col min="13061" max="13061" width="13.44140625" style="837" customWidth="1"/>
    <col min="13062" max="13062" width="14.44140625" style="837" bestFit="1" customWidth="1"/>
    <col min="13063" max="13063" width="13.44140625" style="837" customWidth="1"/>
    <col min="13064" max="13064" width="14.88671875" style="837" customWidth="1"/>
    <col min="13065" max="13314" width="8.88671875" style="837"/>
    <col min="13315" max="13315" width="13.44140625" style="837" customWidth="1"/>
    <col min="13316" max="13316" width="15.44140625" style="837" customWidth="1"/>
    <col min="13317" max="13317" width="13.44140625" style="837" customWidth="1"/>
    <col min="13318" max="13318" width="14.44140625" style="837" bestFit="1" customWidth="1"/>
    <col min="13319" max="13319" width="13.44140625" style="837" customWidth="1"/>
    <col min="13320" max="13320" width="14.88671875" style="837" customWidth="1"/>
    <col min="13321" max="13570" width="8.88671875" style="837"/>
    <col min="13571" max="13571" width="13.44140625" style="837" customWidth="1"/>
    <col min="13572" max="13572" width="15.44140625" style="837" customWidth="1"/>
    <col min="13573" max="13573" width="13.44140625" style="837" customWidth="1"/>
    <col min="13574" max="13574" width="14.44140625" style="837" bestFit="1" customWidth="1"/>
    <col min="13575" max="13575" width="13.44140625" style="837" customWidth="1"/>
    <col min="13576" max="13576" width="14.88671875" style="837" customWidth="1"/>
    <col min="13577" max="13826" width="8.88671875" style="837"/>
    <col min="13827" max="13827" width="13.44140625" style="837" customWidth="1"/>
    <col min="13828" max="13828" width="15.44140625" style="837" customWidth="1"/>
    <col min="13829" max="13829" width="13.44140625" style="837" customWidth="1"/>
    <col min="13830" max="13830" width="14.44140625" style="837" bestFit="1" customWidth="1"/>
    <col min="13831" max="13831" width="13.44140625" style="837" customWidth="1"/>
    <col min="13832" max="13832" width="14.88671875" style="837" customWidth="1"/>
    <col min="13833" max="14082" width="8.88671875" style="837"/>
    <col min="14083" max="14083" width="13.44140625" style="837" customWidth="1"/>
    <col min="14084" max="14084" width="15.44140625" style="837" customWidth="1"/>
    <col min="14085" max="14085" width="13.44140625" style="837" customWidth="1"/>
    <col min="14086" max="14086" width="14.44140625" style="837" bestFit="1" customWidth="1"/>
    <col min="14087" max="14087" width="13.44140625" style="837" customWidth="1"/>
    <col min="14088" max="14088" width="14.88671875" style="837" customWidth="1"/>
    <col min="14089" max="14338" width="8.88671875" style="837"/>
    <col min="14339" max="14339" width="13.44140625" style="837" customWidth="1"/>
    <col min="14340" max="14340" width="15.44140625" style="837" customWidth="1"/>
    <col min="14341" max="14341" width="13.44140625" style="837" customWidth="1"/>
    <col min="14342" max="14342" width="14.44140625" style="837" bestFit="1" customWidth="1"/>
    <col min="14343" max="14343" width="13.44140625" style="837" customWidth="1"/>
    <col min="14344" max="14344" width="14.88671875" style="837" customWidth="1"/>
    <col min="14345" max="14594" width="8.88671875" style="837"/>
    <col min="14595" max="14595" width="13.44140625" style="837" customWidth="1"/>
    <col min="14596" max="14596" width="15.44140625" style="837" customWidth="1"/>
    <col min="14597" max="14597" width="13.44140625" style="837" customWidth="1"/>
    <col min="14598" max="14598" width="14.44140625" style="837" bestFit="1" customWidth="1"/>
    <col min="14599" max="14599" width="13.44140625" style="837" customWidth="1"/>
    <col min="14600" max="14600" width="14.88671875" style="837" customWidth="1"/>
    <col min="14601" max="14850" width="8.88671875" style="837"/>
    <col min="14851" max="14851" width="13.44140625" style="837" customWidth="1"/>
    <col min="14852" max="14852" width="15.44140625" style="837" customWidth="1"/>
    <col min="14853" max="14853" width="13.44140625" style="837" customWidth="1"/>
    <col min="14854" max="14854" width="14.44140625" style="837" bestFit="1" customWidth="1"/>
    <col min="14855" max="14855" width="13.44140625" style="837" customWidth="1"/>
    <col min="14856" max="14856" width="14.88671875" style="837" customWidth="1"/>
    <col min="14857" max="15106" width="8.88671875" style="837"/>
    <col min="15107" max="15107" width="13.44140625" style="837" customWidth="1"/>
    <col min="15108" max="15108" width="15.44140625" style="837" customWidth="1"/>
    <col min="15109" max="15109" width="13.44140625" style="837" customWidth="1"/>
    <col min="15110" max="15110" width="14.44140625" style="837" bestFit="1" customWidth="1"/>
    <col min="15111" max="15111" width="13.44140625" style="837" customWidth="1"/>
    <col min="15112" max="15112" width="14.88671875" style="837" customWidth="1"/>
    <col min="15113" max="15362" width="8.88671875" style="837"/>
    <col min="15363" max="15363" width="13.44140625" style="837" customWidth="1"/>
    <col min="15364" max="15364" width="15.44140625" style="837" customWidth="1"/>
    <col min="15365" max="15365" width="13.44140625" style="837" customWidth="1"/>
    <col min="15366" max="15366" width="14.44140625" style="837" bestFit="1" customWidth="1"/>
    <col min="15367" max="15367" width="13.44140625" style="837" customWidth="1"/>
    <col min="15368" max="15368" width="14.88671875" style="837" customWidth="1"/>
    <col min="15369" max="15618" width="8.88671875" style="837"/>
    <col min="15619" max="15619" width="13.44140625" style="837" customWidth="1"/>
    <col min="15620" max="15620" width="15.44140625" style="837" customWidth="1"/>
    <col min="15621" max="15621" width="13.44140625" style="837" customWidth="1"/>
    <col min="15622" max="15622" width="14.44140625" style="837" bestFit="1" customWidth="1"/>
    <col min="15623" max="15623" width="13.44140625" style="837" customWidth="1"/>
    <col min="15624" max="15624" width="14.88671875" style="837" customWidth="1"/>
    <col min="15625" max="15874" width="8.88671875" style="837"/>
    <col min="15875" max="15875" width="13.44140625" style="837" customWidth="1"/>
    <col min="15876" max="15876" width="15.44140625" style="837" customWidth="1"/>
    <col min="15877" max="15877" width="13.44140625" style="837" customWidth="1"/>
    <col min="15878" max="15878" width="14.44140625" style="837" bestFit="1" customWidth="1"/>
    <col min="15879" max="15879" width="13.44140625" style="837" customWidth="1"/>
    <col min="15880" max="15880" width="14.88671875" style="837" customWidth="1"/>
    <col min="15881" max="16130" width="8.88671875" style="837"/>
    <col min="16131" max="16131" width="13.44140625" style="837" customWidth="1"/>
    <col min="16132" max="16132" width="15.44140625" style="837" customWidth="1"/>
    <col min="16133" max="16133" width="13.44140625" style="837" customWidth="1"/>
    <col min="16134" max="16134" width="14.44140625" style="837" bestFit="1" customWidth="1"/>
    <col min="16135" max="16135" width="13.44140625" style="837" customWidth="1"/>
    <col min="16136" max="16136" width="14.88671875" style="837" customWidth="1"/>
    <col min="16137" max="16384" width="8.88671875" style="837"/>
  </cols>
  <sheetData>
    <row r="1" spans="1:9" s="832" customFormat="1" ht="19.5" customHeight="1">
      <c r="A1" s="764" t="s">
        <v>2834</v>
      </c>
    </row>
    <row r="2" spans="1:9" s="832" customFormat="1" ht="19.2">
      <c r="A2" s="764" t="s">
        <v>2835</v>
      </c>
      <c r="B2" s="833"/>
    </row>
    <row r="3" spans="1:9" ht="12.75" customHeight="1" thickBot="1">
      <c r="A3" s="834"/>
      <c r="B3" s="835"/>
      <c r="C3" s="835"/>
      <c r="D3" s="835"/>
      <c r="E3" s="835"/>
      <c r="F3" s="835"/>
      <c r="G3" s="835"/>
      <c r="H3" s="835"/>
    </row>
    <row r="4" spans="1:9" s="840" customFormat="1" ht="50.1" customHeight="1" thickTop="1" thickBot="1">
      <c r="A4" s="1244"/>
      <c r="B4" s="838" t="s">
        <v>2836</v>
      </c>
      <c r="C4" s="838" t="s">
        <v>2837</v>
      </c>
      <c r="D4" s="838" t="s">
        <v>489</v>
      </c>
      <c r="E4" s="838" t="s">
        <v>2838</v>
      </c>
      <c r="F4" s="838" t="s">
        <v>2839</v>
      </c>
      <c r="G4" s="838" t="s">
        <v>2840</v>
      </c>
      <c r="H4" s="839" t="s">
        <v>2841</v>
      </c>
    </row>
    <row r="5" spans="1:9" s="841" customFormat="1" ht="15" hidden="1" customHeight="1">
      <c r="A5" s="1245">
        <v>40179</v>
      </c>
      <c r="B5" s="793">
        <v>5914</v>
      </c>
      <c r="C5" s="793" t="s">
        <v>1205</v>
      </c>
      <c r="D5" s="793">
        <v>1734</v>
      </c>
      <c r="E5" s="793" t="s">
        <v>1205</v>
      </c>
      <c r="F5" s="793" t="s">
        <v>1205</v>
      </c>
      <c r="G5" s="793"/>
      <c r="H5" s="824"/>
    </row>
    <row r="6" spans="1:9" s="842" customFormat="1" ht="15" hidden="1" customHeight="1">
      <c r="A6" s="1245">
        <v>40210</v>
      </c>
      <c r="B6" s="793">
        <v>36283</v>
      </c>
      <c r="C6" s="793" t="s">
        <v>1205</v>
      </c>
      <c r="D6" s="793" t="s">
        <v>1205</v>
      </c>
      <c r="E6" s="793" t="s">
        <v>1205</v>
      </c>
      <c r="F6" s="793" t="s">
        <v>1205</v>
      </c>
      <c r="G6" s="793"/>
      <c r="H6" s="824"/>
      <c r="I6" s="841"/>
    </row>
    <row r="7" spans="1:9" s="842" customFormat="1" ht="15" hidden="1" customHeight="1">
      <c r="A7" s="1245">
        <v>40238</v>
      </c>
      <c r="B7" s="793">
        <v>5631262</v>
      </c>
      <c r="C7" s="793">
        <v>2527</v>
      </c>
      <c r="D7" s="793">
        <v>25135</v>
      </c>
      <c r="E7" s="793" t="s">
        <v>1205</v>
      </c>
      <c r="F7" s="793" t="s">
        <v>1205</v>
      </c>
      <c r="G7" s="793"/>
      <c r="H7" s="824"/>
      <c r="I7" s="841"/>
    </row>
    <row r="8" spans="1:9" s="842" customFormat="1" ht="15" hidden="1" customHeight="1">
      <c r="A8" s="1245">
        <v>40269</v>
      </c>
      <c r="B8" s="793">
        <v>261209</v>
      </c>
      <c r="C8" s="793">
        <v>141027</v>
      </c>
      <c r="D8" s="793">
        <v>285999</v>
      </c>
      <c r="E8" s="793" t="s">
        <v>1205</v>
      </c>
      <c r="F8" s="793" t="s">
        <v>1205</v>
      </c>
      <c r="G8" s="793"/>
      <c r="H8" s="824"/>
      <c r="I8" s="841"/>
    </row>
    <row r="9" spans="1:9" s="842" customFormat="1" ht="15" hidden="1" customHeight="1">
      <c r="A9" s="1245">
        <v>40299</v>
      </c>
      <c r="B9" s="793">
        <v>317114</v>
      </c>
      <c r="C9" s="793">
        <v>1834</v>
      </c>
      <c r="D9" s="793">
        <v>680</v>
      </c>
      <c r="E9" s="793" t="s">
        <v>1205</v>
      </c>
      <c r="F9" s="793" t="s">
        <v>1205</v>
      </c>
      <c r="G9" s="793"/>
      <c r="H9" s="824"/>
      <c r="I9" s="841"/>
    </row>
    <row r="10" spans="1:9" s="842" customFormat="1" ht="15" hidden="1" customHeight="1">
      <c r="A10" s="1245">
        <v>40330</v>
      </c>
      <c r="B10" s="793">
        <v>17493394</v>
      </c>
      <c r="C10" s="793">
        <v>109726</v>
      </c>
      <c r="D10" s="793">
        <v>737439</v>
      </c>
      <c r="E10" s="793" t="s">
        <v>1205</v>
      </c>
      <c r="F10" s="793" t="s">
        <v>1205</v>
      </c>
      <c r="G10" s="793"/>
      <c r="H10" s="824"/>
      <c r="I10" s="841"/>
    </row>
    <row r="11" spans="1:9" s="842" customFormat="1" ht="15" hidden="1" customHeight="1">
      <c r="A11" s="1245">
        <v>40360</v>
      </c>
      <c r="B11" s="793">
        <v>2123979</v>
      </c>
      <c r="C11" s="793">
        <v>866</v>
      </c>
      <c r="D11" s="793">
        <v>953488</v>
      </c>
      <c r="E11" s="793" t="s">
        <v>1205</v>
      </c>
      <c r="F11" s="793" t="s">
        <v>1205</v>
      </c>
      <c r="G11" s="793"/>
      <c r="H11" s="824"/>
      <c r="I11" s="841"/>
    </row>
    <row r="12" spans="1:9" s="842" customFormat="1" ht="15" hidden="1" customHeight="1">
      <c r="A12" s="1245">
        <v>40391</v>
      </c>
      <c r="B12" s="793">
        <v>595552</v>
      </c>
      <c r="C12" s="793" t="s">
        <v>1205</v>
      </c>
      <c r="D12" s="793">
        <v>9358</v>
      </c>
      <c r="E12" s="793" t="s">
        <v>1205</v>
      </c>
      <c r="F12" s="793" t="s">
        <v>1205</v>
      </c>
      <c r="G12" s="793"/>
      <c r="H12" s="824"/>
      <c r="I12" s="841"/>
    </row>
    <row r="13" spans="1:9" s="842" customFormat="1" ht="15" hidden="1" customHeight="1">
      <c r="A13" s="1245">
        <v>40422</v>
      </c>
      <c r="B13" s="793">
        <v>11209868</v>
      </c>
      <c r="C13" s="793">
        <v>132114</v>
      </c>
      <c r="D13" s="793">
        <v>402628</v>
      </c>
      <c r="E13" s="793" t="s">
        <v>1205</v>
      </c>
      <c r="F13" s="793" t="s">
        <v>1205</v>
      </c>
      <c r="G13" s="793"/>
      <c r="H13" s="824"/>
      <c r="I13" s="841"/>
    </row>
    <row r="14" spans="1:9" s="842" customFormat="1" ht="15" hidden="1" customHeight="1">
      <c r="A14" s="1245">
        <v>40452</v>
      </c>
      <c r="B14" s="793">
        <v>1114121</v>
      </c>
      <c r="C14" s="793">
        <v>159410</v>
      </c>
      <c r="D14" s="793">
        <v>4540</v>
      </c>
      <c r="E14" s="793" t="s">
        <v>1205</v>
      </c>
      <c r="F14" s="793" t="s">
        <v>1205</v>
      </c>
      <c r="G14" s="793"/>
      <c r="H14" s="824"/>
      <c r="I14" s="841"/>
    </row>
    <row r="15" spans="1:9" s="842" customFormat="1" ht="15" hidden="1" customHeight="1">
      <c r="A15" s="1245">
        <v>40483</v>
      </c>
      <c r="B15" s="793">
        <v>798847</v>
      </c>
      <c r="C15" s="793">
        <v>105</v>
      </c>
      <c r="D15" s="793">
        <v>43355</v>
      </c>
      <c r="E15" s="793" t="s">
        <v>1205</v>
      </c>
      <c r="F15" s="793" t="s">
        <v>1205</v>
      </c>
      <c r="G15" s="793"/>
      <c r="H15" s="824"/>
      <c r="I15" s="841"/>
    </row>
    <row r="16" spans="1:9" s="842" customFormat="1" ht="15" hidden="1" customHeight="1">
      <c r="A16" s="1245">
        <v>40522</v>
      </c>
      <c r="B16" s="793">
        <v>12250666</v>
      </c>
      <c r="C16" s="793">
        <v>228749</v>
      </c>
      <c r="D16" s="793">
        <v>442063</v>
      </c>
      <c r="E16" s="793" t="s">
        <v>1205</v>
      </c>
      <c r="F16" s="793" t="s">
        <v>1205</v>
      </c>
      <c r="G16" s="793"/>
      <c r="H16" s="824"/>
      <c r="I16" s="841"/>
    </row>
    <row r="17" spans="1:9" s="842" customFormat="1" ht="15" hidden="1" customHeight="1">
      <c r="A17" s="1245" t="s">
        <v>2842</v>
      </c>
      <c r="B17" s="793">
        <v>42710761.229999997</v>
      </c>
      <c r="C17" s="793">
        <v>20051764.09</v>
      </c>
      <c r="D17" s="793">
        <v>85130197.120000005</v>
      </c>
      <c r="E17" s="793" t="s">
        <v>1205</v>
      </c>
      <c r="F17" s="793" t="s">
        <v>1205</v>
      </c>
      <c r="G17" s="793"/>
      <c r="H17" s="824"/>
      <c r="I17" s="841"/>
    </row>
    <row r="18" spans="1:9" s="842" customFormat="1" ht="15" hidden="1" customHeight="1">
      <c r="A18" s="1245">
        <v>40575</v>
      </c>
      <c r="B18" s="793">
        <v>123920650</v>
      </c>
      <c r="C18" s="793">
        <v>32240708</v>
      </c>
      <c r="D18" s="793">
        <v>123847523</v>
      </c>
      <c r="E18" s="793" t="s">
        <v>1205</v>
      </c>
      <c r="F18" s="793" t="s">
        <v>1205</v>
      </c>
      <c r="G18" s="793"/>
      <c r="H18" s="824"/>
      <c r="I18" s="841"/>
    </row>
    <row r="19" spans="1:9" s="842" customFormat="1" ht="15" hidden="1" customHeight="1">
      <c r="A19" s="1245">
        <v>40603</v>
      </c>
      <c r="B19" s="793">
        <v>99294349</v>
      </c>
      <c r="C19" s="793">
        <v>25082461</v>
      </c>
      <c r="D19" s="793">
        <v>222570228</v>
      </c>
      <c r="E19" s="793" t="s">
        <v>1205</v>
      </c>
      <c r="F19" s="793" t="s">
        <v>1205</v>
      </c>
      <c r="G19" s="793"/>
      <c r="H19" s="824"/>
      <c r="I19" s="841"/>
    </row>
    <row r="20" spans="1:9" s="842" customFormat="1" ht="15" hidden="1" customHeight="1">
      <c r="A20" s="1245">
        <v>40634</v>
      </c>
      <c r="B20" s="793">
        <v>29858403</v>
      </c>
      <c r="C20" s="793">
        <v>3530757</v>
      </c>
      <c r="D20" s="793">
        <v>88100029</v>
      </c>
      <c r="E20" s="793" t="s">
        <v>1205</v>
      </c>
      <c r="F20" s="793" t="s">
        <v>1205</v>
      </c>
      <c r="G20" s="793"/>
      <c r="H20" s="824"/>
      <c r="I20" s="841"/>
    </row>
    <row r="21" spans="1:9" s="842" customFormat="1" ht="15" hidden="1" customHeight="1">
      <c r="A21" s="1245">
        <v>40664</v>
      </c>
      <c r="B21" s="793">
        <v>97627671</v>
      </c>
      <c r="C21" s="793">
        <v>7238224</v>
      </c>
      <c r="D21" s="793">
        <v>63187907</v>
      </c>
      <c r="E21" s="793" t="s">
        <v>1205</v>
      </c>
      <c r="F21" s="793" t="s">
        <v>1205</v>
      </c>
      <c r="G21" s="793"/>
      <c r="H21" s="824"/>
      <c r="I21" s="841"/>
    </row>
    <row r="22" spans="1:9" s="842" customFormat="1" ht="15" hidden="1" customHeight="1">
      <c r="A22" s="1245">
        <v>40695</v>
      </c>
      <c r="B22" s="793">
        <v>243294149</v>
      </c>
      <c r="C22" s="793">
        <v>6541718</v>
      </c>
      <c r="D22" s="793">
        <v>175521436</v>
      </c>
      <c r="E22" s="793" t="s">
        <v>1205</v>
      </c>
      <c r="F22" s="793" t="s">
        <v>1205</v>
      </c>
      <c r="G22" s="793"/>
      <c r="H22" s="824"/>
      <c r="I22" s="841"/>
    </row>
    <row r="23" spans="1:9" s="842" customFormat="1" ht="15" hidden="1" customHeight="1">
      <c r="A23" s="1245">
        <v>40725</v>
      </c>
      <c r="B23" s="793">
        <v>95678196</v>
      </c>
      <c r="C23" s="793">
        <v>41123886</v>
      </c>
      <c r="D23" s="793">
        <v>87007348</v>
      </c>
      <c r="E23" s="793" t="s">
        <v>1205</v>
      </c>
      <c r="F23" s="793" t="s">
        <v>1205</v>
      </c>
      <c r="G23" s="793"/>
      <c r="H23" s="824"/>
      <c r="I23" s="841"/>
    </row>
    <row r="24" spans="1:9" s="842" customFormat="1" ht="15" hidden="1" customHeight="1">
      <c r="A24" s="1245">
        <v>40756</v>
      </c>
      <c r="B24" s="793">
        <v>56293259</v>
      </c>
      <c r="C24" s="793">
        <v>10259906</v>
      </c>
      <c r="D24" s="793">
        <v>5818117</v>
      </c>
      <c r="E24" s="793" t="s">
        <v>1205</v>
      </c>
      <c r="F24" s="793" t="s">
        <v>1205</v>
      </c>
      <c r="G24" s="793"/>
      <c r="H24" s="824"/>
      <c r="I24" s="841"/>
    </row>
    <row r="25" spans="1:9" s="842" customFormat="1" ht="15" hidden="1" customHeight="1">
      <c r="A25" s="1245">
        <v>40787</v>
      </c>
      <c r="B25" s="793">
        <v>154997328</v>
      </c>
      <c r="C25" s="793">
        <v>49993959</v>
      </c>
      <c r="D25" s="793">
        <v>65697275</v>
      </c>
      <c r="E25" s="793" t="s">
        <v>1205</v>
      </c>
      <c r="F25" s="793" t="s">
        <v>1205</v>
      </c>
      <c r="G25" s="793"/>
      <c r="H25" s="824"/>
      <c r="I25" s="841"/>
    </row>
    <row r="26" spans="1:9" s="842" customFormat="1" ht="15" hidden="1" customHeight="1">
      <c r="A26" s="1245">
        <v>40817</v>
      </c>
      <c r="B26" s="793">
        <v>118639609</v>
      </c>
      <c r="C26" s="793">
        <v>147606114</v>
      </c>
      <c r="D26" s="793">
        <v>12133244</v>
      </c>
      <c r="E26" s="793" t="s">
        <v>1205</v>
      </c>
      <c r="F26" s="793" t="s">
        <v>1205</v>
      </c>
      <c r="G26" s="793"/>
      <c r="H26" s="824"/>
      <c r="I26" s="841"/>
    </row>
    <row r="27" spans="1:9" s="842" customFormat="1" ht="15" hidden="1" customHeight="1">
      <c r="A27" s="1245">
        <v>40848</v>
      </c>
      <c r="B27" s="793">
        <v>110148458</v>
      </c>
      <c r="C27" s="793">
        <v>118824093</v>
      </c>
      <c r="D27" s="793">
        <v>54402021</v>
      </c>
      <c r="E27" s="793" t="s">
        <v>1205</v>
      </c>
      <c r="F27" s="793" t="s">
        <v>1205</v>
      </c>
      <c r="G27" s="793"/>
      <c r="H27" s="824"/>
      <c r="I27" s="841"/>
    </row>
    <row r="28" spans="1:9" s="842" customFormat="1" ht="15" hidden="1" customHeight="1">
      <c r="A28" s="1245">
        <v>40878</v>
      </c>
      <c r="B28" s="793">
        <v>218896482.87</v>
      </c>
      <c r="C28" s="793">
        <v>109118764.59</v>
      </c>
      <c r="D28" s="793">
        <v>101581718.31</v>
      </c>
      <c r="E28" s="793" t="s">
        <v>1205</v>
      </c>
      <c r="F28" s="793" t="s">
        <v>1205</v>
      </c>
      <c r="G28" s="793"/>
      <c r="H28" s="824"/>
      <c r="I28" s="841"/>
    </row>
    <row r="29" spans="1:9" s="842" customFormat="1" ht="18.600000000000001" hidden="1" customHeight="1">
      <c r="A29" s="1245">
        <v>40909</v>
      </c>
      <c r="B29" s="793">
        <v>67205197</v>
      </c>
      <c r="C29" s="793">
        <v>86124266</v>
      </c>
      <c r="D29" s="793">
        <v>130921956</v>
      </c>
      <c r="E29" s="793" t="s">
        <v>1205</v>
      </c>
      <c r="F29" s="793" t="s">
        <v>1205</v>
      </c>
      <c r="G29" s="793"/>
      <c r="H29" s="824"/>
      <c r="I29" s="841"/>
    </row>
    <row r="30" spans="1:9" s="842" customFormat="1" ht="18.600000000000001" hidden="1" customHeight="1">
      <c r="A30" s="1245">
        <v>40940</v>
      </c>
      <c r="B30" s="793">
        <v>63186761</v>
      </c>
      <c r="C30" s="793">
        <v>18290075</v>
      </c>
      <c r="D30" s="793">
        <v>156104652</v>
      </c>
      <c r="E30" s="793" t="s">
        <v>1205</v>
      </c>
      <c r="F30" s="793" t="s">
        <v>1205</v>
      </c>
      <c r="G30" s="793"/>
      <c r="H30" s="824"/>
      <c r="I30" s="841"/>
    </row>
    <row r="31" spans="1:9" s="842" customFormat="1" ht="18.600000000000001" hidden="1" customHeight="1">
      <c r="A31" s="1245" t="s">
        <v>2843</v>
      </c>
      <c r="B31" s="793">
        <v>77590526</v>
      </c>
      <c r="C31" s="793">
        <v>4777455</v>
      </c>
      <c r="D31" s="793">
        <v>193807221</v>
      </c>
      <c r="E31" s="793">
        <v>202000</v>
      </c>
      <c r="F31" s="793">
        <v>102000</v>
      </c>
      <c r="G31" s="793"/>
      <c r="H31" s="824"/>
      <c r="I31" s="841"/>
    </row>
    <row r="32" spans="1:9" s="842" customFormat="1" ht="18.600000000000001" hidden="1" customHeight="1">
      <c r="A32" s="1245">
        <v>41000</v>
      </c>
      <c r="B32" s="793">
        <v>89966108</v>
      </c>
      <c r="C32" s="793">
        <v>4694300</v>
      </c>
      <c r="D32" s="793">
        <v>22166126</v>
      </c>
      <c r="E32" s="793" t="s">
        <v>1205</v>
      </c>
      <c r="F32" s="793">
        <v>20000</v>
      </c>
      <c r="G32" s="793"/>
      <c r="H32" s="824"/>
      <c r="I32" s="841"/>
    </row>
    <row r="33" spans="1:9" s="842" customFormat="1" ht="18.600000000000001" hidden="1" customHeight="1">
      <c r="A33" s="1245">
        <v>41030</v>
      </c>
      <c r="B33" s="793">
        <v>57865612</v>
      </c>
      <c r="C33" s="793">
        <v>4537372</v>
      </c>
      <c r="D33" s="793">
        <v>32092133</v>
      </c>
      <c r="E33" s="793" t="s">
        <v>1205</v>
      </c>
      <c r="F33" s="793" t="s">
        <v>1205</v>
      </c>
      <c r="G33" s="793"/>
      <c r="H33" s="824"/>
      <c r="I33" s="841"/>
    </row>
    <row r="34" spans="1:9" s="842" customFormat="1" ht="18.600000000000001" hidden="1" customHeight="1">
      <c r="A34" s="1245">
        <v>41061</v>
      </c>
      <c r="B34" s="793">
        <v>229005570</v>
      </c>
      <c r="C34" s="793">
        <v>98201094</v>
      </c>
      <c r="D34" s="793">
        <v>95352323</v>
      </c>
      <c r="E34" s="793">
        <v>20000</v>
      </c>
      <c r="F34" s="793">
        <v>200000</v>
      </c>
      <c r="G34" s="793"/>
      <c r="H34" s="824"/>
      <c r="I34" s="841"/>
    </row>
    <row r="35" spans="1:9" s="842" customFormat="1" ht="18.600000000000001" hidden="1" customHeight="1">
      <c r="A35" s="1245">
        <v>41091</v>
      </c>
      <c r="B35" s="793">
        <v>179729112</v>
      </c>
      <c r="C35" s="793">
        <v>130501823</v>
      </c>
      <c r="D35" s="793">
        <v>136179553</v>
      </c>
      <c r="E35" s="793">
        <v>10000</v>
      </c>
      <c r="F35" s="793">
        <v>50000</v>
      </c>
      <c r="G35" s="793"/>
      <c r="H35" s="824"/>
      <c r="I35" s="841"/>
    </row>
    <row r="36" spans="1:9" s="842" customFormat="1" ht="18.600000000000001" hidden="1" customHeight="1">
      <c r="A36" s="1245">
        <v>41122</v>
      </c>
      <c r="B36" s="793">
        <v>56293259</v>
      </c>
      <c r="C36" s="793">
        <v>10259906</v>
      </c>
      <c r="D36" s="793">
        <v>5818117</v>
      </c>
      <c r="E36" s="793"/>
      <c r="F36" s="793"/>
      <c r="G36" s="793"/>
      <c r="H36" s="824"/>
      <c r="I36" s="841"/>
    </row>
    <row r="37" spans="1:9" s="842" customFormat="1" ht="18.600000000000001" hidden="1" customHeight="1">
      <c r="A37" s="1245">
        <v>41153</v>
      </c>
      <c r="B37" s="793">
        <v>86502356</v>
      </c>
      <c r="C37" s="793">
        <v>9571051</v>
      </c>
      <c r="D37" s="793">
        <v>165668582</v>
      </c>
      <c r="E37" s="793">
        <v>637161</v>
      </c>
      <c r="F37" s="793">
        <v>18571203</v>
      </c>
      <c r="G37" s="793"/>
      <c r="H37" s="824"/>
      <c r="I37" s="841"/>
    </row>
    <row r="38" spans="1:9" s="842" customFormat="1" ht="18.600000000000001" hidden="1" customHeight="1">
      <c r="A38" s="1245">
        <v>41183</v>
      </c>
      <c r="B38" s="793">
        <v>159774119</v>
      </c>
      <c r="C38" s="793">
        <v>18762159</v>
      </c>
      <c r="D38" s="793">
        <v>9251408</v>
      </c>
      <c r="E38" s="793">
        <v>2809135</v>
      </c>
      <c r="F38" s="793">
        <v>15861760</v>
      </c>
      <c r="G38" s="793"/>
      <c r="H38" s="824"/>
      <c r="I38" s="841"/>
    </row>
    <row r="39" spans="1:9" s="842" customFormat="1" ht="18.600000000000001" hidden="1" customHeight="1">
      <c r="A39" s="1245">
        <v>41214</v>
      </c>
      <c r="B39" s="793">
        <v>177652454</v>
      </c>
      <c r="C39" s="793">
        <v>5602096</v>
      </c>
      <c r="D39" s="793">
        <v>139653634</v>
      </c>
      <c r="E39" s="793">
        <v>416711</v>
      </c>
      <c r="F39" s="793">
        <v>7245472</v>
      </c>
      <c r="G39" s="793"/>
      <c r="H39" s="824"/>
      <c r="I39" s="841"/>
    </row>
    <row r="40" spans="1:9" s="842" customFormat="1" ht="18.600000000000001" hidden="1" customHeight="1">
      <c r="A40" s="1245">
        <v>41244</v>
      </c>
      <c r="B40" s="793">
        <v>208473917</v>
      </c>
      <c r="C40" s="793">
        <v>10945983</v>
      </c>
      <c r="D40" s="793">
        <v>308800446</v>
      </c>
      <c r="E40" s="793">
        <v>424096</v>
      </c>
      <c r="F40" s="793">
        <v>53286689</v>
      </c>
      <c r="G40" s="793"/>
      <c r="H40" s="824"/>
      <c r="I40" s="841"/>
    </row>
    <row r="41" spans="1:9" s="842" customFormat="1" ht="18.600000000000001" hidden="1" customHeight="1">
      <c r="A41" s="1245">
        <v>41640</v>
      </c>
      <c r="B41" s="793">
        <v>42429002</v>
      </c>
      <c r="C41" s="793">
        <v>359113</v>
      </c>
      <c r="D41" s="793">
        <v>63003683</v>
      </c>
      <c r="E41" s="793">
        <v>18319</v>
      </c>
      <c r="F41" s="793">
        <v>455997</v>
      </c>
      <c r="G41" s="793"/>
      <c r="H41" s="824"/>
      <c r="I41" s="841"/>
    </row>
    <row r="42" spans="1:9" s="842" customFormat="1" ht="18.600000000000001" hidden="1" customHeight="1">
      <c r="A42" s="1245">
        <v>41671</v>
      </c>
      <c r="B42" s="793">
        <v>212162066</v>
      </c>
      <c r="C42" s="793">
        <v>655537</v>
      </c>
      <c r="D42" s="793">
        <v>33810009</v>
      </c>
      <c r="E42" s="793" t="s">
        <v>1205</v>
      </c>
      <c r="F42" s="793">
        <v>1776907</v>
      </c>
      <c r="G42" s="793"/>
      <c r="H42" s="824"/>
      <c r="I42" s="841"/>
    </row>
    <row r="43" spans="1:9" s="842" customFormat="1" ht="18.600000000000001" hidden="1" customHeight="1">
      <c r="A43" s="1245">
        <v>41699</v>
      </c>
      <c r="B43" s="793">
        <v>89557336</v>
      </c>
      <c r="C43" s="793">
        <v>48922059</v>
      </c>
      <c r="D43" s="793">
        <v>25720678</v>
      </c>
      <c r="E43" s="793">
        <v>19485</v>
      </c>
      <c r="F43" s="793">
        <v>4669867</v>
      </c>
      <c r="G43" s="793"/>
      <c r="H43" s="824"/>
      <c r="I43" s="841"/>
    </row>
    <row r="44" spans="1:9" s="842" customFormat="1" ht="18.600000000000001" hidden="1" customHeight="1">
      <c r="A44" s="1245">
        <v>41730</v>
      </c>
      <c r="B44" s="793">
        <v>143133760</v>
      </c>
      <c r="C44" s="793">
        <v>16686333</v>
      </c>
      <c r="D44" s="793">
        <v>50286992</v>
      </c>
      <c r="E44" s="793">
        <v>2214911</v>
      </c>
      <c r="F44" s="793">
        <v>5903540</v>
      </c>
      <c r="G44" s="793"/>
      <c r="H44" s="824"/>
      <c r="I44" s="841"/>
    </row>
    <row r="45" spans="1:9" s="842" customFormat="1" ht="18.600000000000001" hidden="1" customHeight="1">
      <c r="A45" s="1245">
        <v>41760</v>
      </c>
      <c r="B45" s="793">
        <v>29430452</v>
      </c>
      <c r="C45" s="793">
        <v>2158982</v>
      </c>
      <c r="D45" s="793">
        <v>7260734</v>
      </c>
      <c r="E45" s="793" t="s">
        <v>1205</v>
      </c>
      <c r="F45" s="793">
        <v>1630073</v>
      </c>
      <c r="G45" s="793"/>
      <c r="H45" s="824"/>
      <c r="I45" s="841"/>
    </row>
    <row r="46" spans="1:9" s="842" customFormat="1" ht="18.600000000000001" hidden="1" customHeight="1">
      <c r="A46" s="1245">
        <v>41791</v>
      </c>
      <c r="B46" s="793">
        <v>164953999</v>
      </c>
      <c r="C46" s="793">
        <v>10080334</v>
      </c>
      <c r="D46" s="793">
        <v>34713653</v>
      </c>
      <c r="E46" s="793">
        <v>4146</v>
      </c>
      <c r="F46" s="793">
        <v>12204585</v>
      </c>
      <c r="G46" s="793"/>
      <c r="H46" s="824"/>
      <c r="I46" s="841"/>
    </row>
    <row r="47" spans="1:9" s="842" customFormat="1" ht="18.600000000000001" hidden="1" customHeight="1">
      <c r="A47" s="1245">
        <v>41821</v>
      </c>
      <c r="B47" s="793">
        <v>112953390</v>
      </c>
      <c r="C47" s="793">
        <v>3273468</v>
      </c>
      <c r="D47" s="793">
        <v>26500771</v>
      </c>
      <c r="E47" s="793">
        <v>15033</v>
      </c>
      <c r="F47" s="793">
        <v>20267800</v>
      </c>
      <c r="G47" s="793"/>
      <c r="H47" s="824"/>
      <c r="I47" s="841"/>
    </row>
    <row r="48" spans="1:9" s="842" customFormat="1" ht="18.600000000000001" hidden="1" customHeight="1">
      <c r="A48" s="1245">
        <v>41852</v>
      </c>
      <c r="B48" s="793">
        <v>80015746</v>
      </c>
      <c r="C48" s="793">
        <v>5443375</v>
      </c>
      <c r="D48" s="793">
        <v>46418277</v>
      </c>
      <c r="E48" s="793">
        <v>599268</v>
      </c>
      <c r="F48" s="793">
        <v>2785137</v>
      </c>
      <c r="G48" s="793"/>
      <c r="H48" s="824"/>
      <c r="I48" s="841"/>
    </row>
    <row r="49" spans="1:9" s="842" customFormat="1" ht="18.600000000000001" hidden="1" customHeight="1">
      <c r="A49" s="1245">
        <v>41883</v>
      </c>
      <c r="B49" s="793">
        <v>246405564</v>
      </c>
      <c r="C49" s="793">
        <v>11457692</v>
      </c>
      <c r="D49" s="793">
        <v>19283464</v>
      </c>
      <c r="E49" s="793">
        <v>335131</v>
      </c>
      <c r="F49" s="793">
        <v>41571231</v>
      </c>
      <c r="G49" s="793"/>
      <c r="H49" s="824"/>
      <c r="I49" s="841"/>
    </row>
    <row r="50" spans="1:9" s="842" customFormat="1" ht="18.600000000000001" hidden="1" customHeight="1">
      <c r="A50" s="1245">
        <v>41913</v>
      </c>
      <c r="B50" s="793">
        <v>102047802</v>
      </c>
      <c r="C50" s="793">
        <v>1757577</v>
      </c>
      <c r="D50" s="793">
        <v>67003839</v>
      </c>
      <c r="E50" s="793">
        <v>212891</v>
      </c>
      <c r="F50" s="793">
        <v>2307064</v>
      </c>
      <c r="G50" s="793"/>
      <c r="H50" s="824"/>
      <c r="I50" s="841"/>
    </row>
    <row r="51" spans="1:9" s="842" customFormat="1" ht="18.600000000000001" hidden="1" customHeight="1">
      <c r="A51" s="1245">
        <v>41944</v>
      </c>
      <c r="B51" s="793">
        <v>98164090</v>
      </c>
      <c r="C51" s="793">
        <v>2960701</v>
      </c>
      <c r="D51" s="793">
        <v>16744927</v>
      </c>
      <c r="E51" s="793">
        <v>302359</v>
      </c>
      <c r="F51" s="793">
        <v>4165577</v>
      </c>
      <c r="G51" s="793"/>
      <c r="H51" s="824"/>
      <c r="I51" s="841"/>
    </row>
    <row r="52" spans="1:9" s="842" customFormat="1" ht="18.600000000000001" hidden="1" customHeight="1">
      <c r="A52" s="1245">
        <v>41974</v>
      </c>
      <c r="B52" s="793">
        <v>164781840</v>
      </c>
      <c r="C52" s="793">
        <v>10189772</v>
      </c>
      <c r="D52" s="793">
        <v>105170761</v>
      </c>
      <c r="E52" s="793">
        <v>503993</v>
      </c>
      <c r="F52" s="793">
        <v>10065276</v>
      </c>
      <c r="G52" s="793"/>
      <c r="H52" s="824"/>
      <c r="I52" s="841"/>
    </row>
    <row r="53" spans="1:9" s="842" customFormat="1" ht="18.600000000000001" hidden="1" customHeight="1">
      <c r="A53" s="1245">
        <v>42005</v>
      </c>
      <c r="B53" s="793">
        <v>43965291</v>
      </c>
      <c r="C53" s="793">
        <v>9259452</v>
      </c>
      <c r="D53" s="793">
        <v>10908494</v>
      </c>
      <c r="E53" s="793">
        <v>1718</v>
      </c>
      <c r="F53" s="793">
        <v>5009398</v>
      </c>
      <c r="G53" s="793"/>
      <c r="H53" s="824"/>
      <c r="I53" s="841"/>
    </row>
    <row r="54" spans="1:9" s="842" customFormat="1" ht="18.600000000000001" hidden="1" customHeight="1">
      <c r="A54" s="1245">
        <v>42036</v>
      </c>
      <c r="B54" s="793">
        <v>55482645</v>
      </c>
      <c r="C54" s="793">
        <v>6516572</v>
      </c>
      <c r="D54" s="793">
        <v>69702212</v>
      </c>
      <c r="E54" s="793">
        <v>2000</v>
      </c>
      <c r="F54" s="793">
        <v>891782</v>
      </c>
      <c r="G54" s="793"/>
      <c r="H54" s="824"/>
      <c r="I54" s="841"/>
    </row>
    <row r="55" spans="1:9" s="842" customFormat="1" ht="18.600000000000001" hidden="1" customHeight="1">
      <c r="A55" s="1245">
        <v>42064</v>
      </c>
      <c r="B55" s="793">
        <v>681783884</v>
      </c>
      <c r="C55" s="793">
        <v>52389677</v>
      </c>
      <c r="D55" s="793">
        <v>86235761</v>
      </c>
      <c r="E55" s="793">
        <v>2630567</v>
      </c>
      <c r="F55" s="793">
        <v>27887906</v>
      </c>
      <c r="G55" s="793"/>
      <c r="H55" s="824"/>
      <c r="I55" s="841"/>
    </row>
    <row r="56" spans="1:9" s="842" customFormat="1" ht="18.600000000000001" hidden="1" customHeight="1">
      <c r="A56" s="1245">
        <v>42095</v>
      </c>
      <c r="B56" s="793">
        <v>56695403</v>
      </c>
      <c r="C56" s="793">
        <v>24361080</v>
      </c>
      <c r="D56" s="793">
        <v>27538571</v>
      </c>
      <c r="E56" s="793">
        <v>404764</v>
      </c>
      <c r="F56" s="793">
        <v>710782</v>
      </c>
      <c r="G56" s="793"/>
      <c r="H56" s="824"/>
      <c r="I56" s="841"/>
    </row>
    <row r="57" spans="1:9" s="842" customFormat="1" ht="18.600000000000001" hidden="1" customHeight="1">
      <c r="A57" s="1245">
        <v>42125</v>
      </c>
      <c r="B57" s="793">
        <v>59362533</v>
      </c>
      <c r="C57" s="793">
        <v>21463277</v>
      </c>
      <c r="D57" s="793">
        <v>13871059</v>
      </c>
      <c r="E57" s="793">
        <v>415489</v>
      </c>
      <c r="F57" s="793">
        <v>6133321</v>
      </c>
      <c r="G57" s="793"/>
      <c r="H57" s="824"/>
      <c r="I57" s="841"/>
    </row>
    <row r="58" spans="1:9" s="842" customFormat="1" ht="18.600000000000001" hidden="1" customHeight="1">
      <c r="A58" s="1245">
        <v>42156</v>
      </c>
      <c r="B58" s="793">
        <v>340915995</v>
      </c>
      <c r="C58" s="793">
        <v>9458134</v>
      </c>
      <c r="D58" s="793">
        <v>78990387</v>
      </c>
      <c r="E58" s="793">
        <v>404484</v>
      </c>
      <c r="F58" s="793">
        <v>19210750</v>
      </c>
      <c r="G58" s="793"/>
      <c r="H58" s="824"/>
      <c r="I58" s="841"/>
    </row>
    <row r="59" spans="1:9" s="842" customFormat="1" ht="18.600000000000001" hidden="1" customHeight="1">
      <c r="A59" s="1245">
        <v>42186</v>
      </c>
      <c r="B59" s="793">
        <v>609776072</v>
      </c>
      <c r="C59" s="793">
        <v>2801482</v>
      </c>
      <c r="D59" s="793">
        <v>81747801</v>
      </c>
      <c r="E59" s="793">
        <v>404769</v>
      </c>
      <c r="F59" s="793">
        <v>2579895</v>
      </c>
      <c r="G59" s="793"/>
      <c r="H59" s="824"/>
      <c r="I59" s="841"/>
    </row>
    <row r="60" spans="1:9" s="842" customFormat="1" ht="18.600000000000001" hidden="1" customHeight="1">
      <c r="A60" s="1245">
        <v>42217</v>
      </c>
      <c r="B60" s="793">
        <v>136898870</v>
      </c>
      <c r="C60" s="793">
        <v>5388175</v>
      </c>
      <c r="D60" s="793">
        <v>9428930</v>
      </c>
      <c r="E60" s="793">
        <v>408694</v>
      </c>
      <c r="F60" s="793">
        <v>1257135</v>
      </c>
      <c r="G60" s="793"/>
      <c r="H60" s="824"/>
      <c r="I60" s="841"/>
    </row>
    <row r="61" spans="1:9" s="842" customFormat="1" ht="18.600000000000001" hidden="1" customHeight="1">
      <c r="A61" s="1245">
        <v>42248</v>
      </c>
      <c r="B61" s="793">
        <v>252217891</v>
      </c>
      <c r="C61" s="793">
        <v>37127936</v>
      </c>
      <c r="D61" s="793">
        <v>24523853</v>
      </c>
      <c r="E61" s="793">
        <v>425062</v>
      </c>
      <c r="F61" s="793">
        <v>51490311</v>
      </c>
      <c r="G61" s="793"/>
      <c r="H61" s="824"/>
      <c r="I61" s="841"/>
    </row>
    <row r="62" spans="1:9" s="842" customFormat="1" ht="18.600000000000001" hidden="1" customHeight="1">
      <c r="A62" s="1245">
        <v>42278</v>
      </c>
      <c r="B62" s="793">
        <v>68864369</v>
      </c>
      <c r="C62" s="793">
        <v>5502996</v>
      </c>
      <c r="D62" s="793">
        <v>7384218</v>
      </c>
      <c r="E62" s="793">
        <v>715434</v>
      </c>
      <c r="F62" s="793">
        <v>8174770</v>
      </c>
      <c r="G62" s="793"/>
      <c r="H62" s="824"/>
      <c r="I62" s="841"/>
    </row>
    <row r="63" spans="1:9" s="842" customFormat="1" ht="18.600000000000001" hidden="1" customHeight="1">
      <c r="A63" s="1245">
        <v>42309</v>
      </c>
      <c r="B63" s="793">
        <v>104955815</v>
      </c>
      <c r="C63" s="793">
        <v>6983788</v>
      </c>
      <c r="D63" s="793">
        <v>8428491</v>
      </c>
      <c r="E63" s="793">
        <v>240076</v>
      </c>
      <c r="F63" s="793">
        <v>2635640</v>
      </c>
      <c r="G63" s="793"/>
      <c r="H63" s="824"/>
      <c r="I63" s="841"/>
    </row>
    <row r="64" spans="1:9" s="842" customFormat="1" ht="18.600000000000001" hidden="1" customHeight="1">
      <c r="A64" s="1245">
        <v>42339</v>
      </c>
      <c r="B64" s="793">
        <v>226086488</v>
      </c>
      <c r="C64" s="793">
        <v>6750636</v>
      </c>
      <c r="D64" s="793">
        <v>64318486</v>
      </c>
      <c r="E64" s="793">
        <v>497822</v>
      </c>
      <c r="F64" s="793">
        <v>70731889</v>
      </c>
      <c r="G64" s="793"/>
      <c r="H64" s="824"/>
      <c r="I64" s="841"/>
    </row>
    <row r="65" spans="1:9" s="842" customFormat="1" ht="18.600000000000001" hidden="1" customHeight="1">
      <c r="A65" s="1245">
        <v>42370</v>
      </c>
      <c r="B65" s="793">
        <v>90431920</v>
      </c>
      <c r="C65" s="793">
        <v>6689813</v>
      </c>
      <c r="D65" s="793">
        <v>15640251</v>
      </c>
      <c r="E65" s="793">
        <v>20</v>
      </c>
      <c r="F65" s="793">
        <v>16520571</v>
      </c>
      <c r="G65" s="793"/>
      <c r="H65" s="824"/>
      <c r="I65" s="841"/>
    </row>
    <row r="66" spans="1:9" s="842" customFormat="1" ht="18.600000000000001" hidden="1" customHeight="1">
      <c r="A66" s="1245">
        <v>42401</v>
      </c>
      <c r="B66" s="793">
        <v>84577616</v>
      </c>
      <c r="C66" s="793">
        <v>12510435</v>
      </c>
      <c r="D66" s="793">
        <v>7158729</v>
      </c>
      <c r="E66" s="793">
        <v>219977</v>
      </c>
      <c r="F66" s="793">
        <v>3863514</v>
      </c>
      <c r="G66" s="793"/>
      <c r="H66" s="824"/>
      <c r="I66" s="841"/>
    </row>
    <row r="67" spans="1:9" s="842" customFormat="1" ht="18.600000000000001" hidden="1" customHeight="1">
      <c r="A67" s="1245">
        <v>42430</v>
      </c>
      <c r="B67" s="793">
        <v>118029189</v>
      </c>
      <c r="C67" s="793">
        <v>14938010</v>
      </c>
      <c r="D67" s="793">
        <v>340279334</v>
      </c>
      <c r="E67" s="793">
        <v>479531</v>
      </c>
      <c r="F67" s="793">
        <v>15006287</v>
      </c>
      <c r="G67" s="793"/>
      <c r="H67" s="824"/>
      <c r="I67" s="841"/>
    </row>
    <row r="68" spans="1:9" s="842" customFormat="1" ht="18.600000000000001" hidden="1" customHeight="1">
      <c r="A68" s="1245">
        <v>42461</v>
      </c>
      <c r="B68" s="793">
        <v>51058957</v>
      </c>
      <c r="C68" s="793">
        <v>5676433</v>
      </c>
      <c r="D68" s="793">
        <v>6823971</v>
      </c>
      <c r="E68" s="793">
        <v>412383</v>
      </c>
      <c r="F68" s="793">
        <v>12586705</v>
      </c>
      <c r="G68" s="793"/>
      <c r="H68" s="824"/>
      <c r="I68" s="841"/>
    </row>
    <row r="69" spans="1:9" s="842" customFormat="1" ht="18.600000000000001" hidden="1" customHeight="1">
      <c r="A69" s="1245">
        <v>42491</v>
      </c>
      <c r="B69" s="793">
        <v>87171022</v>
      </c>
      <c r="C69" s="793">
        <v>6574265</v>
      </c>
      <c r="D69" s="793">
        <v>7603650</v>
      </c>
      <c r="E69" s="793">
        <v>402110</v>
      </c>
      <c r="F69" s="793">
        <v>4059033</v>
      </c>
      <c r="G69" s="793"/>
      <c r="H69" s="824"/>
      <c r="I69" s="841"/>
    </row>
    <row r="70" spans="1:9" s="842" customFormat="1" ht="18.600000000000001" hidden="1" customHeight="1">
      <c r="A70" s="1245">
        <v>42522</v>
      </c>
      <c r="B70" s="793">
        <v>274612388</v>
      </c>
      <c r="C70" s="793">
        <v>18356214</v>
      </c>
      <c r="D70" s="793">
        <v>61567654</v>
      </c>
      <c r="E70" s="793">
        <v>481498</v>
      </c>
      <c r="F70" s="793">
        <v>48553076</v>
      </c>
      <c r="G70" s="793"/>
      <c r="H70" s="824"/>
      <c r="I70" s="841"/>
    </row>
    <row r="71" spans="1:9" s="842" customFormat="1" ht="18.600000000000001" hidden="1" customHeight="1">
      <c r="A71" s="1245">
        <v>42552</v>
      </c>
      <c r="B71" s="793">
        <v>70819226</v>
      </c>
      <c r="C71" s="793">
        <v>7660878</v>
      </c>
      <c r="D71" s="793">
        <v>17666753</v>
      </c>
      <c r="E71" s="793">
        <v>401966</v>
      </c>
      <c r="F71" s="793">
        <v>3585376</v>
      </c>
      <c r="G71" s="793"/>
      <c r="H71" s="824"/>
      <c r="I71" s="841"/>
    </row>
    <row r="72" spans="1:9" s="842" customFormat="1" ht="18.600000000000001" hidden="1" customHeight="1">
      <c r="A72" s="1245">
        <v>42583</v>
      </c>
      <c r="B72" s="793">
        <v>36860017</v>
      </c>
      <c r="C72" s="793">
        <v>8189854</v>
      </c>
      <c r="D72" s="793">
        <v>9887319</v>
      </c>
      <c r="E72" s="793">
        <v>410067</v>
      </c>
      <c r="F72" s="793">
        <v>4317143</v>
      </c>
      <c r="G72" s="793"/>
      <c r="H72" s="824"/>
      <c r="I72" s="841"/>
    </row>
    <row r="73" spans="1:9" s="842" customFormat="1" ht="18.600000000000001" hidden="1" customHeight="1">
      <c r="A73" s="1245">
        <v>42614</v>
      </c>
      <c r="B73" s="793">
        <v>141942780</v>
      </c>
      <c r="C73" s="793">
        <v>19754888</v>
      </c>
      <c r="D73" s="793">
        <v>64260782</v>
      </c>
      <c r="E73" s="793">
        <v>563900</v>
      </c>
      <c r="F73" s="793">
        <v>33832277</v>
      </c>
      <c r="G73" s="793"/>
      <c r="H73" s="824"/>
      <c r="I73" s="841"/>
    </row>
    <row r="74" spans="1:9" s="842" customFormat="1" ht="18.600000000000001" hidden="1" customHeight="1">
      <c r="A74" s="1245">
        <v>42644</v>
      </c>
      <c r="B74" s="793">
        <v>70621993</v>
      </c>
      <c r="C74" s="793">
        <v>10376135</v>
      </c>
      <c r="D74" s="793">
        <v>5044016</v>
      </c>
      <c r="E74" s="793">
        <v>101011</v>
      </c>
      <c r="F74" s="793">
        <v>23910504</v>
      </c>
      <c r="G74" s="793"/>
      <c r="H74" s="824"/>
      <c r="I74" s="841"/>
    </row>
    <row r="75" spans="1:9" s="842" customFormat="1" ht="18.600000000000001" hidden="1" customHeight="1">
      <c r="A75" s="1245">
        <v>42675</v>
      </c>
      <c r="B75" s="793">
        <v>134947323</v>
      </c>
      <c r="C75" s="793">
        <v>5593400</v>
      </c>
      <c r="D75" s="793">
        <v>21923598</v>
      </c>
      <c r="E75" s="793">
        <v>400000</v>
      </c>
      <c r="F75" s="793">
        <v>3997512</v>
      </c>
      <c r="G75" s="793"/>
      <c r="H75" s="824"/>
      <c r="I75" s="841"/>
    </row>
    <row r="76" spans="1:9" s="842" customFormat="1" ht="18.600000000000001" hidden="1" customHeight="1">
      <c r="A76" s="1245">
        <v>42705</v>
      </c>
      <c r="B76" s="793">
        <v>241538997</v>
      </c>
      <c r="C76" s="793">
        <v>15453663</v>
      </c>
      <c r="D76" s="793">
        <v>132758196</v>
      </c>
      <c r="E76" s="793">
        <v>654201</v>
      </c>
      <c r="F76" s="793">
        <v>27970058</v>
      </c>
      <c r="G76" s="793"/>
      <c r="H76" s="824"/>
      <c r="I76" s="841"/>
    </row>
    <row r="77" spans="1:9" s="842" customFormat="1" ht="18.600000000000001" hidden="1" customHeight="1">
      <c r="A77" s="1245">
        <v>42736</v>
      </c>
      <c r="B77" s="793">
        <v>281015461</v>
      </c>
      <c r="C77" s="793">
        <v>3008339</v>
      </c>
      <c r="D77" s="793">
        <v>6152549</v>
      </c>
      <c r="E77" s="793">
        <v>215961</v>
      </c>
      <c r="F77" s="793">
        <v>18302359</v>
      </c>
      <c r="G77" s="793"/>
      <c r="H77" s="824"/>
      <c r="I77" s="841"/>
    </row>
    <row r="78" spans="1:9" s="842" customFormat="1" ht="18.600000000000001" hidden="1" customHeight="1">
      <c r="A78" s="1245">
        <v>42767</v>
      </c>
      <c r="B78" s="793">
        <v>64638632</v>
      </c>
      <c r="C78" s="793">
        <v>4759053</v>
      </c>
      <c r="D78" s="793">
        <v>4880597</v>
      </c>
      <c r="E78" s="793">
        <v>413716</v>
      </c>
      <c r="F78" s="793">
        <v>17652530</v>
      </c>
      <c r="G78" s="793"/>
      <c r="H78" s="824"/>
      <c r="I78" s="841"/>
    </row>
    <row r="79" spans="1:9" s="842" customFormat="1" ht="18.600000000000001" hidden="1" customHeight="1">
      <c r="A79" s="1245">
        <v>42795</v>
      </c>
      <c r="B79" s="793">
        <v>78274702</v>
      </c>
      <c r="C79" s="793">
        <v>5782697</v>
      </c>
      <c r="D79" s="793">
        <v>35143413</v>
      </c>
      <c r="E79" s="793">
        <v>430098</v>
      </c>
      <c r="F79" s="793">
        <v>34636526</v>
      </c>
      <c r="G79" s="793"/>
      <c r="H79" s="824"/>
      <c r="I79" s="841"/>
    </row>
    <row r="80" spans="1:9" s="842" customFormat="1" ht="18.600000000000001" hidden="1" customHeight="1">
      <c r="A80" s="1245">
        <v>42826</v>
      </c>
      <c r="B80" s="793">
        <v>53592776</v>
      </c>
      <c r="C80" s="793">
        <v>5554122</v>
      </c>
      <c r="D80" s="793">
        <v>7460502</v>
      </c>
      <c r="E80" s="793">
        <v>407323</v>
      </c>
      <c r="F80" s="793">
        <v>66887556</v>
      </c>
      <c r="G80" s="793"/>
      <c r="H80" s="824"/>
      <c r="I80" s="841"/>
    </row>
    <row r="81" spans="1:9" s="842" customFormat="1" ht="18.600000000000001" hidden="1" customHeight="1">
      <c r="A81" s="1245">
        <v>42856</v>
      </c>
      <c r="B81" s="793">
        <v>192636349</v>
      </c>
      <c r="C81" s="793">
        <v>4117944</v>
      </c>
      <c r="D81" s="793">
        <v>52567561</v>
      </c>
      <c r="E81" s="793">
        <v>400062</v>
      </c>
      <c r="F81" s="793">
        <v>2045501</v>
      </c>
      <c r="G81" s="793"/>
      <c r="H81" s="824"/>
      <c r="I81" s="841"/>
    </row>
    <row r="82" spans="1:9" s="842" customFormat="1" ht="18.600000000000001" hidden="1" customHeight="1">
      <c r="A82" s="1245">
        <v>42887</v>
      </c>
      <c r="B82" s="793">
        <v>290923268</v>
      </c>
      <c r="C82" s="793">
        <v>15595839</v>
      </c>
      <c r="D82" s="793">
        <v>61953301</v>
      </c>
      <c r="E82" s="793">
        <v>407462</v>
      </c>
      <c r="F82" s="793">
        <v>38741031</v>
      </c>
      <c r="G82" s="793"/>
      <c r="H82" s="824"/>
      <c r="I82" s="841"/>
    </row>
    <row r="83" spans="1:9" s="842" customFormat="1" ht="18.600000000000001" hidden="1" customHeight="1">
      <c r="A83" s="1245">
        <v>42917</v>
      </c>
      <c r="B83" s="793">
        <v>47362157</v>
      </c>
      <c r="C83" s="793">
        <v>8754384</v>
      </c>
      <c r="D83" s="793">
        <v>10701000</v>
      </c>
      <c r="E83" s="793">
        <v>416984</v>
      </c>
      <c r="F83" s="793">
        <v>22368538</v>
      </c>
      <c r="G83" s="793"/>
      <c r="H83" s="824"/>
      <c r="I83" s="841"/>
    </row>
    <row r="84" spans="1:9" s="842" customFormat="1" ht="18.600000000000001" hidden="1" customHeight="1">
      <c r="A84" s="1245">
        <v>42948</v>
      </c>
      <c r="B84" s="793">
        <v>79472700</v>
      </c>
      <c r="C84" s="793">
        <v>5988189</v>
      </c>
      <c r="D84" s="793">
        <v>5989141</v>
      </c>
      <c r="E84" s="793">
        <v>400028</v>
      </c>
      <c r="F84" s="793">
        <v>4619880</v>
      </c>
      <c r="G84" s="793"/>
      <c r="H84" s="824"/>
      <c r="I84" s="841"/>
    </row>
    <row r="85" spans="1:9" s="842" customFormat="1" ht="18.600000000000001" hidden="1" customHeight="1">
      <c r="A85" s="1245">
        <v>42979</v>
      </c>
      <c r="B85" s="793">
        <v>285102032</v>
      </c>
      <c r="C85" s="793">
        <v>12795300</v>
      </c>
      <c r="D85" s="793">
        <v>3185224</v>
      </c>
      <c r="E85" s="793">
        <v>719075</v>
      </c>
      <c r="F85" s="793">
        <v>24693053</v>
      </c>
      <c r="G85" s="793"/>
      <c r="H85" s="824"/>
      <c r="I85" s="841"/>
    </row>
    <row r="86" spans="1:9" s="842" customFormat="1" ht="18.600000000000001" hidden="1" customHeight="1">
      <c r="A86" s="1245">
        <v>43009</v>
      </c>
      <c r="B86" s="793">
        <v>102059692</v>
      </c>
      <c r="C86" s="793">
        <v>6212447</v>
      </c>
      <c r="D86" s="793">
        <v>57325221</v>
      </c>
      <c r="E86" s="793">
        <v>416643</v>
      </c>
      <c r="F86" s="793">
        <v>27241375</v>
      </c>
      <c r="G86" s="793"/>
      <c r="H86" s="824"/>
      <c r="I86" s="841"/>
    </row>
    <row r="87" spans="1:9" s="842" customFormat="1" ht="18.600000000000001" hidden="1" customHeight="1">
      <c r="A87" s="1245">
        <v>43040</v>
      </c>
      <c r="B87" s="793">
        <v>265114051</v>
      </c>
      <c r="C87" s="793">
        <v>97999922</v>
      </c>
      <c r="D87" s="793">
        <v>42777361</v>
      </c>
      <c r="E87" s="793">
        <v>390044</v>
      </c>
      <c r="F87" s="793">
        <v>3350967</v>
      </c>
      <c r="G87" s="793"/>
      <c r="H87" s="824"/>
      <c r="I87" s="841"/>
    </row>
    <row r="88" spans="1:9" s="842" customFormat="1" ht="18.600000000000001" hidden="1" customHeight="1">
      <c r="A88" s="1245">
        <v>43070</v>
      </c>
      <c r="B88" s="793">
        <v>407828534</v>
      </c>
      <c r="C88" s="793">
        <v>3516614</v>
      </c>
      <c r="D88" s="793">
        <v>145491135</v>
      </c>
      <c r="E88" s="793">
        <v>456116</v>
      </c>
      <c r="F88" s="793">
        <v>80357647</v>
      </c>
      <c r="G88" s="793"/>
      <c r="H88" s="824"/>
      <c r="I88" s="841"/>
    </row>
    <row r="89" spans="1:9" s="842" customFormat="1" ht="18.600000000000001" hidden="1" customHeight="1">
      <c r="A89" s="1245">
        <v>43101</v>
      </c>
      <c r="B89" s="793">
        <v>480753205</v>
      </c>
      <c r="C89" s="793">
        <v>73748585</v>
      </c>
      <c r="D89" s="793">
        <v>65145120</v>
      </c>
      <c r="E89" s="793">
        <v>451385</v>
      </c>
      <c r="F89" s="793">
        <v>2732518</v>
      </c>
      <c r="G89" s="793"/>
      <c r="H89" s="824"/>
      <c r="I89" s="841"/>
    </row>
    <row r="90" spans="1:9" s="842" customFormat="1" ht="18.600000000000001" hidden="1" customHeight="1">
      <c r="A90" s="1245">
        <v>43132</v>
      </c>
      <c r="B90" s="793">
        <v>885477855</v>
      </c>
      <c r="C90" s="793">
        <v>2626235</v>
      </c>
      <c r="D90" s="793">
        <v>9018564</v>
      </c>
      <c r="E90" s="793">
        <v>403811</v>
      </c>
      <c r="F90" s="793">
        <v>2776897</v>
      </c>
      <c r="G90" s="793"/>
      <c r="H90" s="824"/>
      <c r="I90" s="841"/>
    </row>
    <row r="91" spans="1:9" s="842" customFormat="1" ht="18.600000000000001" hidden="1" customHeight="1">
      <c r="A91" s="1245">
        <v>43160</v>
      </c>
      <c r="B91" s="793">
        <v>1475836524</v>
      </c>
      <c r="C91" s="793">
        <v>3096439</v>
      </c>
      <c r="D91" s="793">
        <v>147000285</v>
      </c>
      <c r="E91" s="793">
        <v>527505</v>
      </c>
      <c r="F91" s="793">
        <v>8952058</v>
      </c>
      <c r="G91" s="793"/>
      <c r="H91" s="824"/>
      <c r="I91" s="841"/>
    </row>
    <row r="92" spans="1:9" s="842" customFormat="1" ht="18.600000000000001" hidden="1" customHeight="1">
      <c r="A92" s="1245">
        <v>43191</v>
      </c>
      <c r="B92" s="793">
        <v>307635596</v>
      </c>
      <c r="C92" s="793">
        <v>2570227</v>
      </c>
      <c r="D92" s="793">
        <v>357222668</v>
      </c>
      <c r="E92" s="793">
        <v>405595</v>
      </c>
      <c r="F92" s="793">
        <v>30738639</v>
      </c>
      <c r="G92" s="793"/>
      <c r="H92" s="824"/>
      <c r="I92" s="841"/>
    </row>
    <row r="93" spans="1:9" s="842" customFormat="1" ht="18.600000000000001" hidden="1" customHeight="1">
      <c r="A93" s="1245">
        <v>43221</v>
      </c>
      <c r="B93" s="793">
        <v>687623001</v>
      </c>
      <c r="C93" s="793">
        <v>2507041</v>
      </c>
      <c r="D93" s="793">
        <v>73902953</v>
      </c>
      <c r="E93" s="793">
        <v>402044</v>
      </c>
      <c r="F93" s="793">
        <v>1727009</v>
      </c>
      <c r="G93" s="793"/>
      <c r="H93" s="824"/>
      <c r="I93" s="841"/>
    </row>
    <row r="94" spans="1:9" s="842" customFormat="1" ht="18.600000000000001" hidden="1" customHeight="1">
      <c r="A94" s="1245">
        <v>43252</v>
      </c>
      <c r="B94" s="793">
        <v>751401233</v>
      </c>
      <c r="C94" s="793">
        <v>4202422</v>
      </c>
      <c r="D94" s="793">
        <v>189826593</v>
      </c>
      <c r="E94" s="793">
        <v>446824</v>
      </c>
      <c r="F94" s="793">
        <v>80786964</v>
      </c>
      <c r="G94" s="793"/>
      <c r="H94" s="824"/>
      <c r="I94" s="841"/>
    </row>
    <row r="95" spans="1:9" s="842" customFormat="1" ht="18.600000000000001" hidden="1" customHeight="1">
      <c r="A95" s="1245">
        <v>43282</v>
      </c>
      <c r="B95" s="793">
        <v>737514087</v>
      </c>
      <c r="C95" s="793">
        <v>13887577</v>
      </c>
      <c r="D95" s="793">
        <v>145372733</v>
      </c>
      <c r="E95" s="793">
        <v>403729</v>
      </c>
      <c r="F95" s="793">
        <v>2339380</v>
      </c>
      <c r="G95" s="793"/>
      <c r="H95" s="824"/>
      <c r="I95" s="841"/>
    </row>
    <row r="96" spans="1:9" s="842" customFormat="1" ht="18.600000000000001" hidden="1" customHeight="1">
      <c r="A96" s="1245">
        <v>43313</v>
      </c>
      <c r="B96" s="793">
        <v>2232827488</v>
      </c>
      <c r="C96" s="793">
        <v>2005069</v>
      </c>
      <c r="D96" s="793">
        <v>430774415</v>
      </c>
      <c r="E96" s="793">
        <v>400267</v>
      </c>
      <c r="F96" s="793">
        <v>2887372</v>
      </c>
      <c r="G96" s="793"/>
      <c r="H96" s="824"/>
      <c r="I96" s="841"/>
    </row>
    <row r="97" spans="1:9" s="842" customFormat="1" ht="18.600000000000001" hidden="1" customHeight="1">
      <c r="A97" s="1245">
        <v>43344</v>
      </c>
      <c r="B97" s="793">
        <v>509923423</v>
      </c>
      <c r="C97" s="793">
        <v>2638907</v>
      </c>
      <c r="D97" s="793">
        <v>105894649</v>
      </c>
      <c r="E97" s="793">
        <v>419498</v>
      </c>
      <c r="F97" s="793">
        <v>15642020</v>
      </c>
      <c r="G97" s="793"/>
      <c r="H97" s="824"/>
      <c r="I97" s="841"/>
    </row>
    <row r="98" spans="1:9" s="842" customFormat="1" ht="18.600000000000001" hidden="1" customHeight="1">
      <c r="A98" s="1245">
        <v>43374</v>
      </c>
      <c r="B98" s="793">
        <v>492579344</v>
      </c>
      <c r="C98" s="793">
        <v>39420450</v>
      </c>
      <c r="D98" s="793">
        <v>26870381</v>
      </c>
      <c r="E98" s="793">
        <v>403713</v>
      </c>
      <c r="F98" s="793">
        <v>98898056</v>
      </c>
      <c r="G98" s="793"/>
      <c r="H98" s="824"/>
      <c r="I98" s="841"/>
    </row>
    <row r="99" spans="1:9" s="842" customFormat="1" ht="18.600000000000001" hidden="1" customHeight="1">
      <c r="A99" s="1245">
        <v>43405</v>
      </c>
      <c r="B99" s="793">
        <v>350731541</v>
      </c>
      <c r="C99" s="793">
        <v>4012782</v>
      </c>
      <c r="D99" s="793">
        <v>159280924</v>
      </c>
      <c r="E99" s="793">
        <v>400000</v>
      </c>
      <c r="F99" s="793">
        <v>27942884</v>
      </c>
      <c r="G99" s="793"/>
      <c r="H99" s="824"/>
      <c r="I99" s="841"/>
    </row>
    <row r="100" spans="1:9" s="842" customFormat="1" ht="18.600000000000001" hidden="1" customHeight="1">
      <c r="A100" s="1245">
        <v>43435</v>
      </c>
      <c r="B100" s="793">
        <v>518309284</v>
      </c>
      <c r="C100" s="793">
        <v>6230713</v>
      </c>
      <c r="D100" s="793">
        <v>159576419</v>
      </c>
      <c r="E100" s="793">
        <v>437877</v>
      </c>
      <c r="F100" s="793">
        <v>28783450</v>
      </c>
      <c r="G100" s="793"/>
      <c r="H100" s="824"/>
      <c r="I100" s="841"/>
    </row>
    <row r="101" spans="1:9" s="842" customFormat="1" ht="18.600000000000001" hidden="1" customHeight="1">
      <c r="A101" s="1245">
        <v>43466</v>
      </c>
      <c r="B101" s="793">
        <v>372772068</v>
      </c>
      <c r="C101" s="793">
        <v>4671548</v>
      </c>
      <c r="D101" s="793">
        <v>225906672</v>
      </c>
      <c r="E101" s="793">
        <v>403815</v>
      </c>
      <c r="F101" s="793">
        <v>4665844</v>
      </c>
      <c r="G101" s="793"/>
      <c r="H101" s="824"/>
      <c r="I101" s="841"/>
    </row>
    <row r="102" spans="1:9" s="842" customFormat="1" ht="18.600000000000001" hidden="1" customHeight="1">
      <c r="A102" s="1245">
        <v>43497</v>
      </c>
      <c r="B102" s="793">
        <v>177182042</v>
      </c>
      <c r="C102" s="793">
        <v>4854448</v>
      </c>
      <c r="D102" s="793">
        <v>106535905</v>
      </c>
      <c r="E102" s="793">
        <v>400142</v>
      </c>
      <c r="F102" s="793">
        <v>60739624</v>
      </c>
      <c r="G102" s="793"/>
      <c r="H102" s="824"/>
      <c r="I102" s="841"/>
    </row>
    <row r="103" spans="1:9" s="842" customFormat="1" ht="18.600000000000001" hidden="1" customHeight="1">
      <c r="A103" s="1245">
        <v>43525</v>
      </c>
      <c r="B103" s="793">
        <v>286068416</v>
      </c>
      <c r="C103" s="793">
        <v>5749390</v>
      </c>
      <c r="D103" s="793">
        <v>146666454</v>
      </c>
      <c r="E103" s="793">
        <v>419496</v>
      </c>
      <c r="F103" s="793">
        <v>15133232</v>
      </c>
      <c r="G103" s="793"/>
      <c r="H103" s="824"/>
      <c r="I103" s="841"/>
    </row>
    <row r="104" spans="1:9" s="842" customFormat="1" ht="18.600000000000001" hidden="1" customHeight="1">
      <c r="A104" s="1245">
        <v>43556</v>
      </c>
      <c r="B104" s="793">
        <v>216087430</v>
      </c>
      <c r="C104" s="793">
        <v>6099472</v>
      </c>
      <c r="D104" s="793">
        <v>21850878</v>
      </c>
      <c r="E104" s="793">
        <v>403584</v>
      </c>
      <c r="F104" s="793">
        <v>5342224</v>
      </c>
      <c r="G104" s="793"/>
      <c r="H104" s="824"/>
      <c r="I104" s="841"/>
    </row>
    <row r="105" spans="1:9" s="842" customFormat="1" ht="18.600000000000001" hidden="1" customHeight="1">
      <c r="A105" s="1245">
        <v>43586</v>
      </c>
      <c r="B105" s="793">
        <v>157352268</v>
      </c>
      <c r="C105" s="793">
        <v>4140904</v>
      </c>
      <c r="D105" s="793">
        <v>19199462</v>
      </c>
      <c r="E105" s="793">
        <v>400028</v>
      </c>
      <c r="F105" s="793">
        <v>7214868</v>
      </c>
      <c r="G105" s="793"/>
      <c r="H105" s="824"/>
      <c r="I105" s="841"/>
    </row>
    <row r="106" spans="1:9" s="842" customFormat="1" ht="18.600000000000001" hidden="1" customHeight="1">
      <c r="A106" s="1245">
        <v>43617</v>
      </c>
      <c r="B106" s="793">
        <v>692028441</v>
      </c>
      <c r="C106" s="793">
        <v>9824717</v>
      </c>
      <c r="D106" s="793">
        <v>60485577</v>
      </c>
      <c r="E106" s="793">
        <v>213444</v>
      </c>
      <c r="F106" s="793">
        <v>108254755</v>
      </c>
      <c r="G106" s="793"/>
      <c r="H106" s="824"/>
      <c r="I106" s="841"/>
    </row>
    <row r="107" spans="1:9" s="842" customFormat="1" ht="18.600000000000001" hidden="1" customHeight="1">
      <c r="A107" s="1245">
        <v>43647</v>
      </c>
      <c r="B107" s="793">
        <v>435957834</v>
      </c>
      <c r="C107" s="793">
        <v>5240025</v>
      </c>
      <c r="D107" s="793">
        <v>33728880</v>
      </c>
      <c r="E107" s="793">
        <v>403666</v>
      </c>
      <c r="F107" s="793">
        <v>72461546</v>
      </c>
      <c r="G107" s="793"/>
      <c r="H107" s="824"/>
      <c r="I107" s="841"/>
    </row>
    <row r="108" spans="1:9" s="842" customFormat="1" ht="18.600000000000001" hidden="1" customHeight="1">
      <c r="A108" s="1245">
        <v>43678</v>
      </c>
      <c r="B108" s="793">
        <v>396762586</v>
      </c>
      <c r="C108" s="793">
        <v>5365355</v>
      </c>
      <c r="D108" s="793">
        <v>31654694</v>
      </c>
      <c r="E108" s="793">
        <v>400000</v>
      </c>
      <c r="F108" s="793">
        <v>4133802</v>
      </c>
      <c r="G108" s="793"/>
      <c r="H108" s="824"/>
      <c r="I108" s="841"/>
    </row>
    <row r="109" spans="1:9" s="842" customFormat="1" ht="18.600000000000001" hidden="1" customHeight="1">
      <c r="A109" s="1245">
        <v>43709</v>
      </c>
      <c r="B109" s="793">
        <v>570651152</v>
      </c>
      <c r="C109" s="793">
        <v>73360673</v>
      </c>
      <c r="D109" s="793">
        <v>164964477</v>
      </c>
      <c r="E109" s="793">
        <v>412092</v>
      </c>
      <c r="F109" s="793">
        <v>40977057</v>
      </c>
      <c r="G109" s="793"/>
      <c r="H109" s="824"/>
      <c r="I109" s="841"/>
    </row>
    <row r="110" spans="1:9" s="842" customFormat="1" ht="18.600000000000001" hidden="1" customHeight="1">
      <c r="A110" s="1245">
        <v>43739</v>
      </c>
      <c r="B110" s="793">
        <v>423910771</v>
      </c>
      <c r="C110" s="793">
        <v>6229532</v>
      </c>
      <c r="D110" s="793">
        <v>143582802</v>
      </c>
      <c r="E110" s="793">
        <v>403896</v>
      </c>
      <c r="F110" s="793">
        <v>10588806</v>
      </c>
      <c r="G110" s="793"/>
      <c r="H110" s="824"/>
      <c r="I110" s="841"/>
    </row>
    <row r="111" spans="1:9" s="842" customFormat="1" ht="18.600000000000001" hidden="1" customHeight="1">
      <c r="A111" s="1245">
        <v>43770</v>
      </c>
      <c r="B111" s="793">
        <v>385974257</v>
      </c>
      <c r="C111" s="793">
        <v>4930212</v>
      </c>
      <c r="D111" s="793">
        <v>11374192</v>
      </c>
      <c r="E111" s="793">
        <v>400560</v>
      </c>
      <c r="F111" s="793">
        <v>4994270</v>
      </c>
      <c r="G111" s="793"/>
      <c r="H111" s="824"/>
      <c r="I111" s="841"/>
    </row>
    <row r="112" spans="1:9" s="842" customFormat="1" ht="18.600000000000001" hidden="1" customHeight="1">
      <c r="A112" s="1245">
        <v>43800</v>
      </c>
      <c r="B112" s="793">
        <v>570057816</v>
      </c>
      <c r="C112" s="793">
        <v>8954184</v>
      </c>
      <c r="D112" s="793">
        <v>64474843</v>
      </c>
      <c r="E112" s="793">
        <v>420524</v>
      </c>
      <c r="F112" s="793">
        <v>51930800</v>
      </c>
      <c r="G112" s="793"/>
      <c r="H112" s="824"/>
      <c r="I112" s="841"/>
    </row>
    <row r="113" spans="1:9" s="842" customFormat="1" ht="18.600000000000001" hidden="1" customHeight="1">
      <c r="A113" s="1245">
        <v>43831</v>
      </c>
      <c r="B113" s="793">
        <v>588509357.76999998</v>
      </c>
      <c r="C113" s="793">
        <v>6608149.4699999997</v>
      </c>
      <c r="D113" s="793">
        <v>135859810.62</v>
      </c>
      <c r="E113" s="793">
        <v>406407.08</v>
      </c>
      <c r="F113" s="793">
        <v>5789224</v>
      </c>
      <c r="G113" s="793"/>
      <c r="H113" s="824"/>
      <c r="I113" s="841"/>
    </row>
    <row r="114" spans="1:9" s="842" customFormat="1" ht="18.600000000000001" hidden="1" customHeight="1">
      <c r="A114" s="1245">
        <v>43862</v>
      </c>
      <c r="B114" s="793">
        <v>514620167</v>
      </c>
      <c r="C114" s="793">
        <v>6727107</v>
      </c>
      <c r="D114" s="793">
        <v>1327580939</v>
      </c>
      <c r="E114" s="793">
        <v>506165</v>
      </c>
      <c r="F114" s="793">
        <v>2940736</v>
      </c>
      <c r="G114" s="793"/>
      <c r="H114" s="824"/>
      <c r="I114" s="841"/>
    </row>
    <row r="115" spans="1:9" s="842" customFormat="1" ht="18.600000000000001" hidden="1" customHeight="1">
      <c r="A115" s="1245">
        <v>43891</v>
      </c>
      <c r="B115" s="793">
        <v>1254212660</v>
      </c>
      <c r="C115" s="793">
        <v>28815037</v>
      </c>
      <c r="D115" s="793">
        <v>329547754</v>
      </c>
      <c r="E115" s="793">
        <v>400044</v>
      </c>
      <c r="F115" s="793">
        <v>13704128</v>
      </c>
      <c r="G115" s="793"/>
      <c r="H115" s="824"/>
      <c r="I115" s="841"/>
    </row>
    <row r="116" spans="1:9" s="842" customFormat="1" ht="18.600000000000001" hidden="1" customHeight="1">
      <c r="A116" s="1245">
        <v>43922</v>
      </c>
      <c r="B116" s="793">
        <v>492147863</v>
      </c>
      <c r="C116" s="793">
        <v>34273</v>
      </c>
      <c r="D116" s="793">
        <v>118988599</v>
      </c>
      <c r="E116" s="793">
        <v>400000</v>
      </c>
      <c r="F116" s="793">
        <v>6783471</v>
      </c>
      <c r="G116" s="793"/>
      <c r="H116" s="824"/>
      <c r="I116" s="841"/>
    </row>
    <row r="117" spans="1:9" s="842" customFormat="1" ht="18.600000000000001" hidden="1" customHeight="1">
      <c r="A117" s="1245">
        <v>43952</v>
      </c>
      <c r="B117" s="793">
        <v>74039029</v>
      </c>
      <c r="C117" s="793">
        <v>2025072</v>
      </c>
      <c r="D117" s="793">
        <v>24716673</v>
      </c>
      <c r="E117" s="793">
        <v>416974</v>
      </c>
      <c r="F117" s="793">
        <v>2164264</v>
      </c>
      <c r="G117" s="793"/>
      <c r="H117" s="824"/>
      <c r="I117" s="841"/>
    </row>
    <row r="118" spans="1:9" s="842" customFormat="1" ht="18.600000000000001" hidden="1" customHeight="1">
      <c r="A118" s="1245">
        <v>43983</v>
      </c>
      <c r="B118" s="793">
        <v>395971499</v>
      </c>
      <c r="C118" s="793">
        <v>10797802</v>
      </c>
      <c r="D118" s="793">
        <v>623581213</v>
      </c>
      <c r="E118" s="793">
        <v>454321</v>
      </c>
      <c r="F118" s="793">
        <v>52573753</v>
      </c>
      <c r="G118" s="793"/>
      <c r="H118" s="824"/>
      <c r="I118" s="841"/>
    </row>
    <row r="119" spans="1:9" s="842" customFormat="1" ht="18.600000000000001" hidden="1" customHeight="1">
      <c r="A119" s="1245">
        <v>44013</v>
      </c>
      <c r="B119" s="793">
        <v>187264632.65000001</v>
      </c>
      <c r="C119" s="793">
        <v>23646019.68</v>
      </c>
      <c r="D119" s="793">
        <v>439145927.19999999</v>
      </c>
      <c r="E119" s="793">
        <v>403225</v>
      </c>
      <c r="F119" s="793">
        <v>5800000</v>
      </c>
      <c r="G119" s="793"/>
      <c r="H119" s="824"/>
      <c r="I119" s="841"/>
    </row>
    <row r="120" spans="1:9" s="842" customFormat="1" ht="18.600000000000001" hidden="1" customHeight="1">
      <c r="A120" s="1245">
        <v>44044</v>
      </c>
      <c r="B120" s="793">
        <v>565524891.16999996</v>
      </c>
      <c r="C120" s="793">
        <v>7025278.3499999996</v>
      </c>
      <c r="D120" s="793">
        <v>166623300.62</v>
      </c>
      <c r="E120" s="793">
        <v>400072</v>
      </c>
      <c r="F120" s="793">
        <v>6366532</v>
      </c>
      <c r="G120" s="793"/>
      <c r="H120" s="824"/>
      <c r="I120" s="841"/>
    </row>
    <row r="121" spans="1:9" s="842" customFormat="1" ht="18.600000000000001" hidden="1" customHeight="1">
      <c r="A121" s="1245">
        <v>44075</v>
      </c>
      <c r="B121" s="793">
        <v>594363425.57000005</v>
      </c>
      <c r="C121" s="793">
        <v>8073413.5999999996</v>
      </c>
      <c r="D121" s="793">
        <v>242484848.50999999</v>
      </c>
      <c r="E121" s="793">
        <v>523599.51</v>
      </c>
      <c r="F121" s="793">
        <v>19231112</v>
      </c>
      <c r="G121" s="793"/>
      <c r="H121" s="824"/>
      <c r="I121" s="841"/>
    </row>
    <row r="122" spans="1:9" s="842" customFormat="1" ht="18.600000000000001" hidden="1" customHeight="1">
      <c r="A122" s="1245">
        <v>44105</v>
      </c>
      <c r="B122" s="793">
        <v>839025321</v>
      </c>
      <c r="C122" s="793">
        <v>7665917.1399999997</v>
      </c>
      <c r="D122" s="793">
        <v>8948013.8800000008</v>
      </c>
      <c r="E122" s="793">
        <v>413633.22</v>
      </c>
      <c r="F122" s="793">
        <v>8845156</v>
      </c>
      <c r="G122" s="793"/>
      <c r="H122" s="824"/>
      <c r="I122" s="841"/>
    </row>
    <row r="123" spans="1:9" s="842" customFormat="1" ht="18.600000000000001" hidden="1" customHeight="1">
      <c r="A123" s="1245">
        <v>44136</v>
      </c>
      <c r="B123" s="793">
        <v>281045560.80000001</v>
      </c>
      <c r="C123" s="793">
        <v>7229289.54</v>
      </c>
      <c r="D123" s="793">
        <v>261905067.68000001</v>
      </c>
      <c r="E123" s="793">
        <v>689855.78</v>
      </c>
      <c r="F123" s="793">
        <v>9155347</v>
      </c>
      <c r="G123" s="793"/>
      <c r="H123" s="824"/>
      <c r="I123" s="841"/>
    </row>
    <row r="124" spans="1:9" s="842" customFormat="1" ht="18.600000000000001" hidden="1" customHeight="1">
      <c r="A124" s="1245">
        <v>44166</v>
      </c>
      <c r="B124" s="793">
        <v>858648185.15999997</v>
      </c>
      <c r="C124" s="793">
        <v>10412047.24</v>
      </c>
      <c r="D124" s="793">
        <v>131726723.34999999</v>
      </c>
      <c r="E124" s="793">
        <v>540107.05000000005</v>
      </c>
      <c r="F124" s="793">
        <v>17971559.859999999</v>
      </c>
      <c r="G124" s="793"/>
      <c r="H124" s="824"/>
      <c r="I124" s="841"/>
    </row>
    <row r="125" spans="1:9" s="842" customFormat="1" ht="18.600000000000001" hidden="1" customHeight="1">
      <c r="A125" s="1245">
        <v>44197</v>
      </c>
      <c r="B125" s="793">
        <v>5184900341</v>
      </c>
      <c r="C125" s="793">
        <v>5486260</v>
      </c>
      <c r="D125" s="793">
        <v>12596489</v>
      </c>
      <c r="E125" s="793">
        <v>451777</v>
      </c>
      <c r="F125" s="793">
        <v>5816424</v>
      </c>
      <c r="G125" s="793">
        <v>697542306</v>
      </c>
      <c r="H125" s="824"/>
      <c r="I125" s="841"/>
    </row>
    <row r="126" spans="1:9" s="842" customFormat="1" ht="18.600000000000001" hidden="1" customHeight="1">
      <c r="A126" s="1245">
        <v>44228</v>
      </c>
      <c r="B126" s="793">
        <v>1939170387</v>
      </c>
      <c r="C126" s="793">
        <v>4403619</v>
      </c>
      <c r="D126" s="793">
        <v>65370930</v>
      </c>
      <c r="E126" s="793">
        <v>406931</v>
      </c>
      <c r="F126" s="793">
        <v>2005954</v>
      </c>
      <c r="G126" s="793" t="s">
        <v>2844</v>
      </c>
      <c r="H126" s="824"/>
      <c r="I126" s="841"/>
    </row>
    <row r="127" spans="1:9" s="842" customFormat="1" ht="18.600000000000001" hidden="1" customHeight="1">
      <c r="A127" s="1245">
        <v>44256</v>
      </c>
      <c r="B127" s="793">
        <v>2188908238</v>
      </c>
      <c r="C127" s="793">
        <v>6919506</v>
      </c>
      <c r="D127" s="793">
        <v>68758377</v>
      </c>
      <c r="E127" s="793">
        <v>413653</v>
      </c>
      <c r="F127" s="793">
        <v>7944620</v>
      </c>
      <c r="G127" s="793">
        <v>60554989000</v>
      </c>
      <c r="H127" s="824"/>
      <c r="I127" s="841"/>
    </row>
    <row r="128" spans="1:9" s="842" customFormat="1" ht="18.600000000000001" hidden="1" customHeight="1">
      <c r="A128" s="1245">
        <v>44287</v>
      </c>
      <c r="B128" s="793">
        <v>2025571000</v>
      </c>
      <c r="C128" s="793">
        <v>31542901</v>
      </c>
      <c r="D128" s="793">
        <v>14048830</v>
      </c>
      <c r="E128" s="793">
        <v>315598</v>
      </c>
      <c r="F128" s="793">
        <v>2816424</v>
      </c>
      <c r="G128" s="793">
        <v>404223</v>
      </c>
      <c r="H128" s="824"/>
      <c r="I128" s="841"/>
    </row>
    <row r="129" spans="1:9" s="842" customFormat="1" ht="18.600000000000001" hidden="1" customHeight="1">
      <c r="A129" s="1245">
        <v>44317</v>
      </c>
      <c r="B129" s="793">
        <v>1041953341</v>
      </c>
      <c r="C129" s="793">
        <v>5072276</v>
      </c>
      <c r="D129" s="793">
        <v>5691610</v>
      </c>
      <c r="E129" s="793">
        <v>306475</v>
      </c>
      <c r="F129" s="793">
        <v>8407662</v>
      </c>
      <c r="G129" s="793">
        <v>13894529</v>
      </c>
      <c r="H129" s="824"/>
      <c r="I129" s="841"/>
    </row>
    <row r="130" spans="1:9" s="842" customFormat="1" ht="18.600000000000001" hidden="1" customHeight="1">
      <c r="A130" s="1245">
        <v>44348</v>
      </c>
      <c r="B130" s="793">
        <v>2071318670</v>
      </c>
      <c r="C130" s="793">
        <v>29527788</v>
      </c>
      <c r="D130" s="793">
        <v>63287983</v>
      </c>
      <c r="E130" s="793">
        <v>419086</v>
      </c>
      <c r="F130" s="793">
        <v>59762025</v>
      </c>
      <c r="G130" s="793">
        <v>613008031</v>
      </c>
      <c r="H130" s="824"/>
      <c r="I130" s="841"/>
    </row>
    <row r="131" spans="1:9" s="842" customFormat="1" ht="18.600000000000001" hidden="1" customHeight="1">
      <c r="A131" s="1245">
        <v>44378</v>
      </c>
      <c r="B131" s="793">
        <v>1603331109</v>
      </c>
      <c r="C131" s="793">
        <v>29102815</v>
      </c>
      <c r="D131" s="793">
        <v>116087154</v>
      </c>
      <c r="E131" s="793">
        <v>415328</v>
      </c>
      <c r="F131" s="793">
        <v>3000000</v>
      </c>
      <c r="G131" s="793">
        <v>600300000</v>
      </c>
      <c r="H131" s="824"/>
      <c r="I131" s="841"/>
    </row>
    <row r="132" spans="1:9" s="842" customFormat="1" ht="18.600000000000001" hidden="1" customHeight="1">
      <c r="A132" s="1245">
        <v>44409</v>
      </c>
      <c r="B132" s="793">
        <v>2506475362</v>
      </c>
      <c r="C132" s="793">
        <v>6190806</v>
      </c>
      <c r="D132" s="793">
        <v>19500103</v>
      </c>
      <c r="E132" s="793">
        <v>400066</v>
      </c>
      <c r="F132" s="793">
        <v>2508804</v>
      </c>
      <c r="G132" s="793">
        <v>779120879</v>
      </c>
      <c r="H132" s="824"/>
      <c r="I132" s="841"/>
    </row>
    <row r="133" spans="1:9" s="842" customFormat="1" ht="18.600000000000001" hidden="1" customHeight="1">
      <c r="A133" s="1245">
        <v>44440</v>
      </c>
      <c r="B133" s="793">
        <v>2221631713</v>
      </c>
      <c r="C133" s="793">
        <v>1792536</v>
      </c>
      <c r="D133" s="793">
        <v>14067131</v>
      </c>
      <c r="E133" s="793">
        <v>100921</v>
      </c>
      <c r="F133" s="793">
        <v>45492837</v>
      </c>
      <c r="G133" s="793">
        <v>140820760</v>
      </c>
      <c r="H133" s="824"/>
      <c r="I133" s="841"/>
    </row>
    <row r="134" spans="1:9" s="842" customFormat="1" ht="18.600000000000001" hidden="1" customHeight="1">
      <c r="A134" s="1245">
        <v>44470</v>
      </c>
      <c r="B134" s="793">
        <v>3662946419</v>
      </c>
      <c r="C134" s="793">
        <v>4959804</v>
      </c>
      <c r="D134" s="793">
        <v>7564975</v>
      </c>
      <c r="E134" s="793">
        <v>1418080</v>
      </c>
      <c r="F134" s="793">
        <v>4604203</v>
      </c>
      <c r="G134" s="793" t="s">
        <v>2844</v>
      </c>
      <c r="H134" s="824"/>
      <c r="I134" s="841"/>
    </row>
    <row r="135" spans="1:9" s="842" customFormat="1" ht="18.600000000000001" hidden="1" customHeight="1">
      <c r="A135" s="1245">
        <v>44501</v>
      </c>
      <c r="B135" s="793">
        <v>4168250962</v>
      </c>
      <c r="C135" s="793">
        <v>166723494</v>
      </c>
      <c r="D135" s="793">
        <v>17483198</v>
      </c>
      <c r="E135" s="793">
        <v>401480</v>
      </c>
      <c r="F135" s="793">
        <v>5038048</v>
      </c>
      <c r="G135" s="793">
        <v>600000000</v>
      </c>
      <c r="H135" s="824"/>
      <c r="I135" s="841"/>
    </row>
    <row r="136" spans="1:9" s="842" customFormat="1" ht="18.600000000000001" hidden="1" customHeight="1">
      <c r="A136" s="1245">
        <v>44531</v>
      </c>
      <c r="B136" s="793">
        <v>3879818574</v>
      </c>
      <c r="C136" s="793">
        <v>54930567</v>
      </c>
      <c r="D136" s="793">
        <v>684963542</v>
      </c>
      <c r="E136" s="793">
        <v>217543</v>
      </c>
      <c r="F136" s="793">
        <v>191661392</v>
      </c>
      <c r="G136" s="793">
        <v>36078286</v>
      </c>
      <c r="H136" s="824"/>
      <c r="I136" s="841"/>
    </row>
    <row r="137" spans="1:9" s="842" customFormat="1" ht="18.600000000000001" customHeight="1">
      <c r="A137" s="1245">
        <v>44562</v>
      </c>
      <c r="B137" s="793">
        <v>3048470184</v>
      </c>
      <c r="C137" s="793">
        <v>7198988</v>
      </c>
      <c r="D137" s="793">
        <v>165688610</v>
      </c>
      <c r="E137" s="793">
        <v>502903</v>
      </c>
      <c r="F137" s="793">
        <v>8149439</v>
      </c>
      <c r="G137" s="793">
        <v>642906000</v>
      </c>
      <c r="H137" s="824"/>
      <c r="I137" s="841"/>
    </row>
    <row r="138" spans="1:9" s="842" customFormat="1" ht="18.600000000000001" customHeight="1">
      <c r="A138" s="1245">
        <v>44593</v>
      </c>
      <c r="B138" s="793">
        <v>1929903212</v>
      </c>
      <c r="C138" s="793">
        <v>6784212</v>
      </c>
      <c r="D138" s="793">
        <v>9632489</v>
      </c>
      <c r="E138" s="793">
        <v>411141</v>
      </c>
      <c r="F138" s="793">
        <v>4008150</v>
      </c>
      <c r="G138" s="793">
        <v>1512328</v>
      </c>
      <c r="H138" s="824"/>
      <c r="I138" s="841"/>
    </row>
    <row r="139" spans="1:9" s="842" customFormat="1" ht="18.600000000000001" customHeight="1">
      <c r="A139" s="1245">
        <v>44621</v>
      </c>
      <c r="B139" s="793">
        <v>2777254835</v>
      </c>
      <c r="C139" s="793">
        <v>5324493</v>
      </c>
      <c r="D139" s="793">
        <v>390016139</v>
      </c>
      <c r="E139" s="793">
        <v>236905</v>
      </c>
      <c r="F139" s="793">
        <v>3337561</v>
      </c>
      <c r="G139" s="793">
        <v>47522445</v>
      </c>
      <c r="H139" s="824"/>
      <c r="I139" s="841"/>
    </row>
    <row r="140" spans="1:9" s="842" customFormat="1" ht="18.600000000000001" customHeight="1">
      <c r="A140" s="1245">
        <v>44652</v>
      </c>
      <c r="B140" s="793">
        <v>3271534353</v>
      </c>
      <c r="C140" s="793">
        <v>3425427</v>
      </c>
      <c r="D140" s="793">
        <v>75428886</v>
      </c>
      <c r="E140" s="793">
        <v>219384</v>
      </c>
      <c r="F140" s="793">
        <v>17073220</v>
      </c>
      <c r="G140" s="793" t="s">
        <v>2844</v>
      </c>
      <c r="H140" s="824"/>
      <c r="I140" s="841"/>
    </row>
    <row r="141" spans="1:9" s="842" customFormat="1" ht="18.600000000000001" customHeight="1">
      <c r="A141" s="1245">
        <v>44682</v>
      </c>
      <c r="B141" s="793">
        <v>2649135806</v>
      </c>
      <c r="C141" s="793">
        <v>125084899</v>
      </c>
      <c r="D141" s="793">
        <v>149351343</v>
      </c>
      <c r="E141" s="793">
        <v>905657</v>
      </c>
      <c r="F141" s="793">
        <v>2483284</v>
      </c>
      <c r="G141" s="793" t="s">
        <v>2844</v>
      </c>
      <c r="H141" s="824"/>
      <c r="I141" s="841"/>
    </row>
    <row r="142" spans="1:9" s="842" customFormat="1" ht="18.600000000000001" customHeight="1">
      <c r="A142" s="1245">
        <v>44713</v>
      </c>
      <c r="B142" s="793">
        <v>3129300518</v>
      </c>
      <c r="C142" s="793">
        <v>9503227</v>
      </c>
      <c r="D142" s="793">
        <v>654636155</v>
      </c>
      <c r="E142" s="793">
        <v>401578</v>
      </c>
      <c r="F142" s="793">
        <v>332769668</v>
      </c>
      <c r="G142" s="793">
        <v>80802253</v>
      </c>
      <c r="H142" s="824"/>
      <c r="I142" s="841"/>
    </row>
    <row r="143" spans="1:9" s="842" customFormat="1" ht="18.600000000000001" customHeight="1">
      <c r="A143" s="1245">
        <v>44743</v>
      </c>
      <c r="B143" s="793">
        <v>2050919937</v>
      </c>
      <c r="C143" s="793">
        <v>204732000</v>
      </c>
      <c r="D143" s="793">
        <v>578857539</v>
      </c>
      <c r="E143" s="793">
        <v>405373</v>
      </c>
      <c r="F143" s="793">
        <v>11452660</v>
      </c>
      <c r="G143" s="793">
        <v>100416952</v>
      </c>
      <c r="H143" s="824"/>
      <c r="I143" s="841"/>
    </row>
    <row r="144" spans="1:9" s="842" customFormat="1" ht="18.600000000000001" customHeight="1">
      <c r="A144" s="1245">
        <v>44774</v>
      </c>
      <c r="B144" s="793">
        <v>1966822649</v>
      </c>
      <c r="C144" s="793">
        <v>8999776</v>
      </c>
      <c r="D144" s="793">
        <v>277001786</v>
      </c>
      <c r="E144" s="793">
        <v>401315</v>
      </c>
      <c r="F144" s="793">
        <v>9963228</v>
      </c>
      <c r="G144" s="793">
        <v>1487671</v>
      </c>
      <c r="H144" s="824"/>
      <c r="I144" s="841"/>
    </row>
    <row r="145" spans="1:9" s="842" customFormat="1" ht="18.600000000000001" customHeight="1">
      <c r="A145" s="1245">
        <v>44805</v>
      </c>
      <c r="B145" s="793">
        <v>3692654331</v>
      </c>
      <c r="C145" s="793">
        <v>5372909</v>
      </c>
      <c r="D145" s="793">
        <v>659604679</v>
      </c>
      <c r="E145" s="793">
        <v>236610</v>
      </c>
      <c r="F145" s="793">
        <v>447895100</v>
      </c>
      <c r="G145" s="793">
        <v>211002632</v>
      </c>
      <c r="H145" s="824"/>
      <c r="I145" s="841"/>
    </row>
    <row r="146" spans="1:9" s="842" customFormat="1" ht="18.600000000000001" customHeight="1">
      <c r="A146" s="1245">
        <v>44835</v>
      </c>
      <c r="B146" s="793">
        <v>3987610617</v>
      </c>
      <c r="C146" s="793">
        <v>164768621</v>
      </c>
      <c r="D146" s="793">
        <v>916745036</v>
      </c>
      <c r="E146" s="793">
        <v>24027760</v>
      </c>
      <c r="F146" s="793">
        <v>10427864</v>
      </c>
      <c r="G146" s="793">
        <v>39229431</v>
      </c>
      <c r="H146" s="824"/>
      <c r="I146" s="841"/>
    </row>
    <row r="147" spans="1:9" s="842" customFormat="1" ht="18.600000000000001" customHeight="1">
      <c r="A147" s="1245">
        <v>44866</v>
      </c>
      <c r="B147" s="793">
        <v>2201892052</v>
      </c>
      <c r="C147" s="793">
        <v>15152595</v>
      </c>
      <c r="D147" s="793">
        <v>297603429</v>
      </c>
      <c r="E147" s="793">
        <v>18614580</v>
      </c>
      <c r="F147" s="793">
        <v>5684213</v>
      </c>
      <c r="G147" s="793">
        <v>5000</v>
      </c>
      <c r="H147" s="824"/>
      <c r="I147" s="841"/>
    </row>
    <row r="148" spans="1:9" s="842" customFormat="1" ht="18.600000000000001" customHeight="1">
      <c r="A148" s="1245">
        <v>44896</v>
      </c>
      <c r="B148" s="793">
        <v>4225205145</v>
      </c>
      <c r="C148" s="793">
        <v>86659002</v>
      </c>
      <c r="D148" s="793">
        <v>485006340</v>
      </c>
      <c r="E148" s="793">
        <v>675233</v>
      </c>
      <c r="F148" s="793">
        <v>451150134</v>
      </c>
      <c r="G148" s="793">
        <v>658985383</v>
      </c>
      <c r="H148" s="824">
        <v>2000</v>
      </c>
      <c r="I148" s="841"/>
    </row>
    <row r="149" spans="1:9" s="842" customFormat="1" ht="18.600000000000001" customHeight="1">
      <c r="A149" s="1245">
        <v>44927</v>
      </c>
      <c r="B149" s="793">
        <v>3915807301</v>
      </c>
      <c r="C149" s="793">
        <v>678286351</v>
      </c>
      <c r="D149" s="793">
        <v>149594309</v>
      </c>
      <c r="E149" s="793">
        <v>452959</v>
      </c>
      <c r="F149" s="793">
        <v>17082000</v>
      </c>
      <c r="G149" s="793">
        <v>63059307</v>
      </c>
      <c r="H149" s="824" t="s">
        <v>2844</v>
      </c>
      <c r="I149" s="841"/>
    </row>
    <row r="150" spans="1:9" s="842" customFormat="1" ht="18.600000000000001" customHeight="1">
      <c r="A150" s="1245">
        <v>44958</v>
      </c>
      <c r="B150" s="793">
        <v>1438087518</v>
      </c>
      <c r="C150" s="793">
        <v>7048582</v>
      </c>
      <c r="D150" s="793">
        <v>788544642</v>
      </c>
      <c r="E150" s="793">
        <v>227768</v>
      </c>
      <c r="F150" s="793">
        <v>4349364</v>
      </c>
      <c r="G150" s="793">
        <v>1533631</v>
      </c>
      <c r="H150" s="824" t="s">
        <v>2844</v>
      </c>
      <c r="I150" s="841"/>
    </row>
    <row r="151" spans="1:9" s="842" customFormat="1" ht="18.600000000000001" customHeight="1">
      <c r="A151" s="1245">
        <v>44986</v>
      </c>
      <c r="B151" s="793">
        <v>4759121230</v>
      </c>
      <c r="C151" s="793">
        <v>39254761</v>
      </c>
      <c r="D151" s="793">
        <v>513284554</v>
      </c>
      <c r="E151" s="793">
        <v>241702</v>
      </c>
      <c r="F151" s="793">
        <v>18687447</v>
      </c>
      <c r="G151" s="793">
        <v>155029632</v>
      </c>
      <c r="H151" s="824">
        <v>3752154</v>
      </c>
      <c r="I151" s="841"/>
    </row>
    <row r="152" spans="1:9" s="842" customFormat="1" ht="18.600000000000001" customHeight="1">
      <c r="A152" s="1245">
        <v>45017</v>
      </c>
      <c r="B152" s="793">
        <v>1175923594</v>
      </c>
      <c r="C152" s="793">
        <v>56386381</v>
      </c>
      <c r="D152" s="793">
        <v>233495294</v>
      </c>
      <c r="E152" s="793">
        <v>181039</v>
      </c>
      <c r="F152" s="793">
        <v>276441</v>
      </c>
      <c r="G152" s="793">
        <v>16535753</v>
      </c>
      <c r="H152" s="824">
        <v>50115</v>
      </c>
      <c r="I152" s="841"/>
    </row>
    <row r="153" spans="1:9" s="842" customFormat="1" ht="18.600000000000001" customHeight="1">
      <c r="A153" s="1245">
        <v>45047</v>
      </c>
      <c r="B153" s="793">
        <v>759137893</v>
      </c>
      <c r="C153" s="793">
        <v>10240781</v>
      </c>
      <c r="D153" s="793">
        <v>66207768</v>
      </c>
      <c r="E153" s="793">
        <v>1</v>
      </c>
      <c r="F153" s="793">
        <v>12213</v>
      </c>
      <c r="G153" s="793">
        <v>15142042</v>
      </c>
      <c r="H153" s="824">
        <v>29046</v>
      </c>
      <c r="I153" s="841"/>
    </row>
    <row r="154" spans="1:9" s="842" customFormat="1" ht="18.600000000000001" customHeight="1">
      <c r="A154" s="1245">
        <v>45078</v>
      </c>
      <c r="B154" s="793">
        <v>1540443185</v>
      </c>
      <c r="C154" s="793">
        <v>6066072</v>
      </c>
      <c r="D154" s="793">
        <v>128847811</v>
      </c>
      <c r="E154" s="793">
        <v>9111</v>
      </c>
      <c r="F154" s="793">
        <v>503241059</v>
      </c>
      <c r="G154" s="793">
        <v>336091598</v>
      </c>
      <c r="H154" s="824">
        <v>10014642</v>
      </c>
      <c r="I154" s="841"/>
    </row>
    <row r="155" spans="1:9" s="842" customFormat="1" ht="18.600000000000001" customHeight="1">
      <c r="A155" s="1245">
        <v>45108</v>
      </c>
      <c r="B155" s="793">
        <v>531055832</v>
      </c>
      <c r="C155" s="793">
        <v>17779211</v>
      </c>
      <c r="D155" s="793">
        <v>949674450</v>
      </c>
      <c r="E155" s="793" t="s">
        <v>1205</v>
      </c>
      <c r="F155" s="793">
        <v>47336096</v>
      </c>
      <c r="G155" s="793">
        <v>550285000</v>
      </c>
      <c r="H155" s="824">
        <v>8335938</v>
      </c>
      <c r="I155" s="841"/>
    </row>
    <row r="156" spans="1:9" s="842" customFormat="1" ht="18.600000000000001" customHeight="1">
      <c r="A156" s="1245">
        <v>45139</v>
      </c>
      <c r="B156" s="793">
        <v>348607352.31999999</v>
      </c>
      <c r="C156" s="793">
        <v>1512263</v>
      </c>
      <c r="D156" s="793">
        <v>143314603</v>
      </c>
      <c r="E156" s="793" t="s">
        <v>2844</v>
      </c>
      <c r="F156" s="793">
        <v>2578117</v>
      </c>
      <c r="G156" s="793">
        <v>1880833</v>
      </c>
      <c r="H156" s="824">
        <v>5034</v>
      </c>
      <c r="I156" s="841"/>
    </row>
    <row r="157" spans="1:9" s="842" customFormat="1" ht="18.600000000000001" customHeight="1">
      <c r="A157" s="1245">
        <v>45170</v>
      </c>
      <c r="B157" s="793">
        <v>579607611.52999997</v>
      </c>
      <c r="C157" s="793">
        <v>6930989.6900000004</v>
      </c>
      <c r="D157" s="793">
        <v>86794347.760000005</v>
      </c>
      <c r="E157" s="793">
        <v>15574</v>
      </c>
      <c r="F157" s="793">
        <v>168095513.75999999</v>
      </c>
      <c r="G157" s="793">
        <v>123589843</v>
      </c>
      <c r="H157" s="824">
        <v>28811388.379999999</v>
      </c>
      <c r="I157" s="841"/>
    </row>
    <row r="158" spans="1:9" s="842" customFormat="1" ht="18.600000000000001" customHeight="1">
      <c r="A158" s="1245">
        <v>45200</v>
      </c>
      <c r="B158" s="793">
        <v>441724093</v>
      </c>
      <c r="C158" s="793">
        <v>38125099</v>
      </c>
      <c r="D158" s="793">
        <v>108825975</v>
      </c>
      <c r="E158" s="793">
        <v>619462</v>
      </c>
      <c r="F158" s="793">
        <v>17383215</v>
      </c>
      <c r="G158" s="793">
        <v>61793</v>
      </c>
      <c r="H158" s="824">
        <v>841376</v>
      </c>
      <c r="I158" s="841"/>
    </row>
    <row r="159" spans="1:9" s="842" customFormat="1" ht="18.600000000000001" customHeight="1">
      <c r="A159" s="1245">
        <v>45231</v>
      </c>
      <c r="B159" s="793">
        <v>410121662</v>
      </c>
      <c r="C159" s="793">
        <v>2275250</v>
      </c>
      <c r="D159" s="793">
        <v>97630126</v>
      </c>
      <c r="E159" s="793">
        <v>965</v>
      </c>
      <c r="F159" s="793">
        <v>2592222</v>
      </c>
      <c r="G159" s="793">
        <v>300150000</v>
      </c>
      <c r="H159" s="824">
        <v>1096065</v>
      </c>
      <c r="I159" s="841"/>
    </row>
    <row r="160" spans="1:9" s="842" customFormat="1" ht="18.600000000000001" customHeight="1">
      <c r="A160" s="1245">
        <v>45261</v>
      </c>
      <c r="B160" s="793">
        <v>985058463</v>
      </c>
      <c r="C160" s="793">
        <v>12304054</v>
      </c>
      <c r="D160" s="793">
        <v>196108937</v>
      </c>
      <c r="E160" s="793">
        <v>30220</v>
      </c>
      <c r="F160" s="793">
        <v>173227651</v>
      </c>
      <c r="G160" s="793" t="s">
        <v>2844</v>
      </c>
      <c r="H160" s="824"/>
      <c r="I160" s="841"/>
    </row>
    <row r="161" spans="1:9" s="842" customFormat="1" ht="18.600000000000001" customHeight="1">
      <c r="A161" s="1245">
        <v>45292</v>
      </c>
      <c r="B161" s="793">
        <v>234379923</v>
      </c>
      <c r="C161" s="793">
        <v>10617107</v>
      </c>
      <c r="D161" s="793">
        <v>219327145</v>
      </c>
      <c r="E161" s="793">
        <v>428207</v>
      </c>
      <c r="F161" s="793">
        <v>3260144</v>
      </c>
      <c r="G161" s="793">
        <v>11822223</v>
      </c>
      <c r="H161" s="824">
        <v>11959615</v>
      </c>
      <c r="I161" s="841"/>
    </row>
    <row r="162" spans="1:9" s="842" customFormat="1" ht="18.600000000000001" customHeight="1">
      <c r="A162" s="1245">
        <v>45323</v>
      </c>
      <c r="B162" s="793">
        <v>269433548</v>
      </c>
      <c r="C162" s="793">
        <v>29876643</v>
      </c>
      <c r="D162" s="793">
        <v>66084468</v>
      </c>
      <c r="E162" s="793">
        <v>800</v>
      </c>
      <c r="F162" s="793">
        <v>6168883</v>
      </c>
      <c r="G162" s="793">
        <v>4114239</v>
      </c>
      <c r="H162" s="824">
        <v>5605</v>
      </c>
      <c r="I162" s="841"/>
    </row>
    <row r="163" spans="1:9" s="842" customFormat="1" ht="18.600000000000001" customHeight="1">
      <c r="A163" s="1245">
        <v>45352</v>
      </c>
      <c r="B163" s="793">
        <v>179756839</v>
      </c>
      <c r="C163" s="793">
        <v>6399700</v>
      </c>
      <c r="D163" s="793">
        <v>24710021</v>
      </c>
      <c r="E163" s="793">
        <v>214146</v>
      </c>
      <c r="F163" s="793">
        <v>3754392</v>
      </c>
      <c r="G163" s="793">
        <v>5000</v>
      </c>
      <c r="H163" s="824" t="s">
        <v>2844</v>
      </c>
      <c r="I163" s="841"/>
    </row>
    <row r="164" spans="1:9" s="842" customFormat="1" ht="18.600000000000001" customHeight="1">
      <c r="A164" s="1245">
        <v>45383</v>
      </c>
      <c r="B164" s="793">
        <v>601919001</v>
      </c>
      <c r="C164" s="793">
        <v>7674079</v>
      </c>
      <c r="D164" s="793">
        <v>84194601</v>
      </c>
      <c r="E164" s="793">
        <v>117602</v>
      </c>
      <c r="F164" s="793">
        <v>2604551</v>
      </c>
      <c r="G164" s="793" t="s">
        <v>2844</v>
      </c>
      <c r="H164" s="824">
        <v>1017500</v>
      </c>
      <c r="I164" s="841"/>
    </row>
    <row r="165" spans="1:9" s="842" customFormat="1" ht="18.600000000000001" customHeight="1">
      <c r="A165" s="1245">
        <v>45413</v>
      </c>
      <c r="B165" s="793">
        <v>163250422</v>
      </c>
      <c r="C165" s="793">
        <v>4833405</v>
      </c>
      <c r="D165" s="793">
        <v>44208932</v>
      </c>
      <c r="E165" s="793">
        <v>148066</v>
      </c>
      <c r="F165" s="793">
        <v>391456</v>
      </c>
      <c r="G165" s="793" t="s">
        <v>2844</v>
      </c>
      <c r="H165" s="824">
        <v>119473</v>
      </c>
      <c r="I165" s="841"/>
    </row>
    <row r="166" spans="1:9" s="842" customFormat="1" ht="18.600000000000001" customHeight="1">
      <c r="A166" s="1245">
        <v>45444</v>
      </c>
      <c r="B166" s="793">
        <v>776173291</v>
      </c>
      <c r="C166" s="793">
        <v>4409332</v>
      </c>
      <c r="D166" s="793">
        <v>83638091</v>
      </c>
      <c r="E166" s="793">
        <v>1058809</v>
      </c>
      <c r="F166" s="793">
        <v>160925361</v>
      </c>
      <c r="G166" s="793" t="s">
        <v>2844</v>
      </c>
      <c r="H166" s="824">
        <v>26467359</v>
      </c>
      <c r="I166" s="841"/>
    </row>
    <row r="167" spans="1:9" s="842" customFormat="1" ht="18.600000000000001" customHeight="1">
      <c r="A167" s="1245">
        <v>45474</v>
      </c>
      <c r="B167" s="793">
        <v>345314397</v>
      </c>
      <c r="C167" s="793">
        <v>16326437</v>
      </c>
      <c r="D167" s="793">
        <v>54321169</v>
      </c>
      <c r="E167" s="793">
        <v>486332</v>
      </c>
      <c r="F167" s="793">
        <v>413995506</v>
      </c>
      <c r="G167" s="793">
        <v>6997000</v>
      </c>
      <c r="H167" s="824">
        <v>199453</v>
      </c>
      <c r="I167" s="841"/>
    </row>
    <row r="168" spans="1:9" s="842" customFormat="1" ht="18.600000000000001" customHeight="1">
      <c r="A168" s="1245">
        <v>45505</v>
      </c>
      <c r="B168" s="793">
        <v>142643946</v>
      </c>
      <c r="C168" s="793">
        <v>3448691</v>
      </c>
      <c r="D168" s="793">
        <v>54665280.270000003</v>
      </c>
      <c r="E168" s="793">
        <v>26518</v>
      </c>
      <c r="F168" s="793">
        <v>9603851</v>
      </c>
      <c r="G168" s="793">
        <v>4054701</v>
      </c>
      <c r="H168" s="824">
        <v>500005</v>
      </c>
      <c r="I168" s="841"/>
    </row>
    <row r="169" spans="1:9" s="842" customFormat="1" ht="18.600000000000001" customHeight="1">
      <c r="A169" s="1245">
        <v>45536</v>
      </c>
      <c r="B169" s="793">
        <v>817775648.63</v>
      </c>
      <c r="C169" s="793">
        <v>21901885.510000002</v>
      </c>
      <c r="D169" s="793">
        <v>68072839.519999996</v>
      </c>
      <c r="E169" s="793">
        <v>1047012.42</v>
      </c>
      <c r="F169" s="793">
        <v>113188402.52</v>
      </c>
      <c r="G169" s="793">
        <v>5000</v>
      </c>
      <c r="H169" s="824">
        <v>9509800</v>
      </c>
      <c r="I169" s="841"/>
    </row>
    <row r="170" spans="1:9" s="842" customFormat="1" ht="18.600000000000001" customHeight="1">
      <c r="A170" s="1245">
        <v>45566</v>
      </c>
      <c r="B170" s="793">
        <v>304988526</v>
      </c>
      <c r="C170" s="793">
        <v>4180730</v>
      </c>
      <c r="D170" s="793">
        <v>51843031</v>
      </c>
      <c r="E170" s="793">
        <v>222624.4</v>
      </c>
      <c r="F170" s="793">
        <v>3790911.06</v>
      </c>
      <c r="G170" s="793" t="s">
        <v>1205</v>
      </c>
      <c r="H170" s="824">
        <v>3925453</v>
      </c>
      <c r="I170" s="841"/>
    </row>
    <row r="171" spans="1:9" s="842" customFormat="1" ht="18.600000000000001" customHeight="1">
      <c r="A171" s="1245">
        <v>45597</v>
      </c>
      <c r="B171" s="793">
        <v>948552429.95000005</v>
      </c>
      <c r="C171" s="793">
        <v>14150786.27</v>
      </c>
      <c r="D171" s="793">
        <v>118953814.06999999</v>
      </c>
      <c r="E171" s="793">
        <v>29385</v>
      </c>
      <c r="F171" s="793">
        <v>8028196.04</v>
      </c>
      <c r="G171" s="793" t="s">
        <v>1205</v>
      </c>
      <c r="H171" s="824">
        <v>4021949.85</v>
      </c>
      <c r="I171" s="841"/>
    </row>
    <row r="172" spans="1:9" s="842" customFormat="1" ht="18.600000000000001" customHeight="1">
      <c r="A172" s="1245">
        <v>45627</v>
      </c>
      <c r="B172" s="793">
        <v>614555173</v>
      </c>
      <c r="C172" s="793">
        <v>12828107</v>
      </c>
      <c r="D172" s="793">
        <v>121664421.27</v>
      </c>
      <c r="E172" s="793">
        <v>78659.3</v>
      </c>
      <c r="F172" s="793">
        <v>71668815.459999993</v>
      </c>
      <c r="G172" s="793" t="s">
        <v>1205</v>
      </c>
      <c r="H172" s="824">
        <v>4400005</v>
      </c>
      <c r="I172" s="841"/>
    </row>
    <row r="173" spans="1:9" s="842" customFormat="1" ht="18.600000000000001" hidden="1" customHeight="1">
      <c r="A173" s="1246"/>
      <c r="B173" s="793"/>
      <c r="C173" s="793"/>
      <c r="D173" s="793"/>
      <c r="E173" s="793"/>
      <c r="F173" s="793"/>
      <c r="G173" s="793"/>
      <c r="H173" s="824"/>
      <c r="I173" s="841"/>
    </row>
    <row r="174" spans="1:9" s="842" customFormat="1" ht="18.600000000000001" customHeight="1">
      <c r="A174" s="1245">
        <v>45658</v>
      </c>
      <c r="B174" s="793">
        <v>176172305.28999999</v>
      </c>
      <c r="C174" s="793">
        <v>4397687.18</v>
      </c>
      <c r="D174" s="793">
        <v>73043929.430000007</v>
      </c>
      <c r="E174" s="793">
        <v>158073</v>
      </c>
      <c r="F174" s="793">
        <v>1731384.88</v>
      </c>
      <c r="G174" s="793" t="s">
        <v>1205</v>
      </c>
      <c r="H174" s="824">
        <v>1288182.1399999999</v>
      </c>
      <c r="I174" s="841"/>
    </row>
    <row r="175" spans="1:9" s="842" customFormat="1" ht="18.600000000000001" customHeight="1" thickBot="1">
      <c r="A175" s="1247">
        <v>45689</v>
      </c>
      <c r="B175" s="804">
        <v>168629100</v>
      </c>
      <c r="C175" s="804">
        <v>4150341</v>
      </c>
      <c r="D175" s="804">
        <v>53785133</v>
      </c>
      <c r="E175" s="804">
        <v>227198</v>
      </c>
      <c r="F175" s="804">
        <v>4480501</v>
      </c>
      <c r="G175" s="804">
        <v>2635290</v>
      </c>
      <c r="H175" s="828">
        <v>609</v>
      </c>
      <c r="I175" s="841"/>
    </row>
    <row r="176" spans="1:9" ht="17.25" customHeight="1" thickTop="1">
      <c r="A176" s="843" t="s">
        <v>2826</v>
      </c>
      <c r="D176" s="837"/>
      <c r="E176" s="837"/>
      <c r="F176" s="837"/>
      <c r="G176" s="837"/>
      <c r="H176" s="837"/>
      <c r="I176" s="837"/>
    </row>
    <row r="177" spans="1:1" ht="15.9" customHeight="1">
      <c r="A177" s="844"/>
    </row>
    <row r="178" spans="1:1" ht="15.9" customHeight="1">
      <c r="A178" s="845"/>
    </row>
    <row r="179" spans="1:1">
      <c r="A179" s="843"/>
    </row>
  </sheetData>
  <printOptions horizontalCentered="1"/>
  <pageMargins left="0.75" right="0.75" top="0.75" bottom="0.75" header="0.3" footer="0"/>
  <pageSetup paperSize="9" scale="71"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FA54"/>
  <sheetViews>
    <sheetView zoomScale="81" zoomScaleNormal="81" zoomScaleSheetLayoutView="79" workbookViewId="0">
      <pane xSplit="124" ySplit="3" topLeftCell="DU4" activePane="bottomRight" state="frozen"/>
      <selection activeCell="P6" sqref="P6"/>
      <selection pane="topRight" activeCell="P6" sqref="P6"/>
      <selection pane="bottomLeft" activeCell="P6" sqref="P6"/>
      <selection pane="bottomRight" activeCell="P6" sqref="P6"/>
    </sheetView>
  </sheetViews>
  <sheetFormatPr defaultColWidth="30.44140625" defaultRowHeight="19.8"/>
  <cols>
    <col min="1" max="1" width="65.5546875" style="850" customWidth="1"/>
    <col min="2" max="10" width="10.88671875" style="851" hidden="1" customWidth="1"/>
    <col min="11" max="15" width="11.6640625" style="851" hidden="1" customWidth="1"/>
    <col min="16" max="42" width="11.88671875" style="851" hidden="1" customWidth="1"/>
    <col min="43" max="43" width="12.88671875" style="851" hidden="1" customWidth="1"/>
    <col min="44" max="47" width="12" style="851" hidden="1" customWidth="1"/>
    <col min="48" max="48" width="12.88671875" style="851" hidden="1" customWidth="1"/>
    <col min="49" max="58" width="12.6640625" style="851" hidden="1" customWidth="1"/>
    <col min="59" max="59" width="14.33203125" style="851" hidden="1" customWidth="1"/>
    <col min="60" max="67" width="11.88671875" style="851" hidden="1" customWidth="1"/>
    <col min="68" max="68" width="10.33203125" style="851" hidden="1" customWidth="1"/>
    <col min="69" max="69" width="11.88671875" style="851" hidden="1" customWidth="1"/>
    <col min="70" max="70" width="13" style="851" hidden="1" customWidth="1"/>
    <col min="71" max="71" width="12" style="851" hidden="1" customWidth="1"/>
    <col min="72" max="72" width="11.5546875" style="851" hidden="1" customWidth="1"/>
    <col min="73" max="73" width="12.33203125" style="851" hidden="1" customWidth="1"/>
    <col min="74" max="74" width="15.109375" style="851" hidden="1" customWidth="1"/>
    <col min="75" max="75" width="14" style="939" hidden="1" customWidth="1"/>
    <col min="76" max="76" width="16.88671875" style="939" hidden="1" customWidth="1"/>
    <col min="77" max="77" width="14" style="939" hidden="1" customWidth="1"/>
    <col min="78" max="78" width="13.33203125" style="939" hidden="1" customWidth="1"/>
    <col min="79" max="79" width="13.88671875" style="939" hidden="1" customWidth="1"/>
    <col min="80" max="80" width="13" style="939" hidden="1" customWidth="1"/>
    <col min="81" max="82" width="13.6640625" style="939" hidden="1" customWidth="1"/>
    <col min="83" max="83" width="14" style="939" hidden="1" customWidth="1"/>
    <col min="84" max="84" width="15" style="939" hidden="1" customWidth="1"/>
    <col min="85" max="85" width="4.33203125" style="939" hidden="1" customWidth="1"/>
    <col min="86" max="86" width="14.44140625" style="939" hidden="1" customWidth="1"/>
    <col min="87" max="88" width="11" style="939" hidden="1" customWidth="1"/>
    <col min="89" max="89" width="11.5546875" style="939" hidden="1" customWidth="1"/>
    <col min="90" max="90" width="12.33203125" style="939" hidden="1" customWidth="1"/>
    <col min="91" max="92" width="11.6640625" style="939" hidden="1" customWidth="1"/>
    <col min="93" max="94" width="12.33203125" style="939" hidden="1" customWidth="1"/>
    <col min="95" max="95" width="11.6640625" style="939" hidden="1" customWidth="1"/>
    <col min="96" max="96" width="12.33203125" style="939" hidden="1" customWidth="1"/>
    <col min="97" max="97" width="11.6640625" style="939" hidden="1" customWidth="1"/>
    <col min="98" max="98" width="12.33203125" style="939" hidden="1" customWidth="1"/>
    <col min="99" max="99" width="11.6640625" style="939" hidden="1" customWidth="1"/>
    <col min="100" max="100" width="11.44140625" style="939" hidden="1" customWidth="1"/>
    <col min="101" max="101" width="11.6640625" style="939" hidden="1" customWidth="1"/>
    <col min="102" max="104" width="12.33203125" style="939" hidden="1" customWidth="1"/>
    <col min="105" max="105" width="2.109375" style="939" hidden="1" customWidth="1"/>
    <col min="106" max="107" width="12.33203125" style="939" hidden="1" customWidth="1"/>
    <col min="108" max="108" width="12.109375" style="939" hidden="1" customWidth="1"/>
    <col min="109" max="119" width="11" style="939" hidden="1" customWidth="1"/>
    <col min="120" max="122" width="14.33203125" style="939" hidden="1" customWidth="1"/>
    <col min="123" max="123" width="15.33203125" style="939" hidden="1" customWidth="1"/>
    <col min="124" max="139" width="14.33203125" style="939" hidden="1" customWidth="1"/>
    <col min="140" max="140" width="12.109375" style="851" hidden="1" customWidth="1"/>
    <col min="141" max="143" width="14" style="851" hidden="1" customWidth="1"/>
    <col min="144" max="144" width="13.109375" style="851" hidden="1" customWidth="1"/>
    <col min="145" max="145" width="12.88671875" style="851" bestFit="1" customWidth="1"/>
    <col min="146" max="146" width="12.88671875" style="851" customWidth="1"/>
    <col min="147" max="147" width="12.88671875" style="851" bestFit="1" customWidth="1"/>
    <col min="148" max="149" width="12.109375" style="851" bestFit="1" customWidth="1"/>
    <col min="150" max="151" width="12.109375" style="851" customWidth="1"/>
    <col min="152" max="152" width="12.109375" style="851" bestFit="1" customWidth="1"/>
    <col min="153" max="153" width="11.6640625" style="851" customWidth="1"/>
    <col min="154" max="157" width="12.109375" style="851" customWidth="1"/>
    <col min="158" max="16384" width="30.44140625" style="851"/>
  </cols>
  <sheetData>
    <row r="1" spans="1:157" s="847" customFormat="1">
      <c r="A1" s="846" t="s">
        <v>2845</v>
      </c>
      <c r="BW1" s="848"/>
      <c r="BX1" s="848"/>
      <c r="BY1" s="848"/>
      <c r="BZ1" s="848"/>
      <c r="CA1" s="848"/>
      <c r="CB1" s="848"/>
      <c r="CC1" s="848"/>
      <c r="CD1" s="848"/>
      <c r="CE1" s="848"/>
      <c r="CF1" s="848"/>
      <c r="CG1" s="849"/>
      <c r="CH1" s="849"/>
      <c r="CI1" s="849"/>
      <c r="CJ1" s="849"/>
      <c r="CK1" s="849"/>
      <c r="CL1" s="849"/>
      <c r="CM1" s="849"/>
      <c r="CN1" s="849"/>
      <c r="CO1" s="849"/>
      <c r="CP1" s="849"/>
      <c r="CQ1" s="849"/>
      <c r="CR1" s="849"/>
      <c r="CS1" s="849"/>
      <c r="CT1" s="849"/>
      <c r="CU1" s="849"/>
      <c r="CV1" s="849"/>
      <c r="CW1" s="849"/>
      <c r="CX1" s="849"/>
      <c r="CY1" s="849"/>
      <c r="CZ1" s="849"/>
      <c r="DA1" s="849"/>
      <c r="DB1" s="849"/>
      <c r="DC1" s="849"/>
      <c r="DD1" s="849"/>
      <c r="DE1" s="849"/>
      <c r="DF1" s="849"/>
      <c r="DG1" s="849"/>
      <c r="DH1" s="849"/>
      <c r="DI1" s="849"/>
      <c r="DJ1" s="849"/>
      <c r="DK1" s="849"/>
      <c r="DL1" s="849"/>
      <c r="DM1" s="849"/>
      <c r="DN1" s="849"/>
      <c r="DO1" s="849"/>
      <c r="DP1" s="849"/>
      <c r="DQ1" s="849"/>
      <c r="DR1" s="849"/>
      <c r="DS1" s="849"/>
      <c r="DT1" s="849"/>
      <c r="DU1" s="849"/>
      <c r="DV1" s="849"/>
      <c r="DW1" s="849"/>
      <c r="DX1" s="849"/>
      <c r="DY1" s="849"/>
      <c r="DZ1" s="849"/>
      <c r="EA1" s="849"/>
      <c r="EB1" s="849"/>
      <c r="EC1" s="849"/>
      <c r="ED1" s="849"/>
      <c r="EE1" s="849"/>
      <c r="EF1" s="849"/>
      <c r="EG1" s="849"/>
      <c r="EH1" s="849"/>
      <c r="EI1" s="849"/>
    </row>
    <row r="2" spans="1:157" ht="20.399999999999999" thickBot="1">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3"/>
      <c r="BU2" s="853"/>
      <c r="BV2" s="853"/>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row>
    <row r="3" spans="1:157" s="861" customFormat="1" ht="21.6" thickTop="1" thickBot="1">
      <c r="A3" s="855"/>
      <c r="B3" s="856">
        <v>40910</v>
      </c>
      <c r="C3" s="856">
        <v>40941</v>
      </c>
      <c r="D3" s="856">
        <v>40971</v>
      </c>
      <c r="E3" s="856">
        <v>41003</v>
      </c>
      <c r="F3" s="856">
        <v>41034</v>
      </c>
      <c r="G3" s="856">
        <v>41066</v>
      </c>
      <c r="H3" s="856">
        <v>41097</v>
      </c>
      <c r="I3" s="856">
        <v>41129</v>
      </c>
      <c r="J3" s="856">
        <v>41161</v>
      </c>
      <c r="K3" s="856">
        <v>41192</v>
      </c>
      <c r="L3" s="856">
        <v>41224</v>
      </c>
      <c r="M3" s="856">
        <v>41255</v>
      </c>
      <c r="N3" s="856">
        <v>41275</v>
      </c>
      <c r="O3" s="856">
        <v>41307</v>
      </c>
      <c r="P3" s="856">
        <v>41336</v>
      </c>
      <c r="Q3" s="856">
        <v>41399</v>
      </c>
      <c r="R3" s="856">
        <v>41431</v>
      </c>
      <c r="S3" s="856">
        <v>41462</v>
      </c>
      <c r="T3" s="856">
        <v>41494</v>
      </c>
      <c r="U3" s="856">
        <v>41526</v>
      </c>
      <c r="V3" s="856">
        <v>41557</v>
      </c>
      <c r="W3" s="856">
        <v>41588</v>
      </c>
      <c r="X3" s="856">
        <v>41619</v>
      </c>
      <c r="Y3" s="856">
        <v>41640</v>
      </c>
      <c r="Z3" s="856">
        <v>41671</v>
      </c>
      <c r="AA3" s="856">
        <v>41700</v>
      </c>
      <c r="AB3" s="856">
        <v>41732</v>
      </c>
      <c r="AC3" s="856">
        <v>41762</v>
      </c>
      <c r="AD3" s="856">
        <v>41794</v>
      </c>
      <c r="AE3" s="856">
        <v>41825</v>
      </c>
      <c r="AF3" s="856">
        <v>41857</v>
      </c>
      <c r="AG3" s="856">
        <v>41889</v>
      </c>
      <c r="AH3" s="856">
        <v>41919</v>
      </c>
      <c r="AI3" s="856">
        <v>41950</v>
      </c>
      <c r="AJ3" s="856">
        <v>41980</v>
      </c>
      <c r="AK3" s="856">
        <v>42012</v>
      </c>
      <c r="AL3" s="856">
        <v>42037</v>
      </c>
      <c r="AM3" s="856">
        <v>42064</v>
      </c>
      <c r="AN3" s="856">
        <v>42096</v>
      </c>
      <c r="AO3" s="856">
        <v>42127</v>
      </c>
      <c r="AP3" s="856">
        <v>42159</v>
      </c>
      <c r="AQ3" s="856">
        <v>42189</v>
      </c>
      <c r="AR3" s="856">
        <v>42220</v>
      </c>
      <c r="AS3" s="856">
        <v>42252</v>
      </c>
      <c r="AT3" s="856">
        <v>42282</v>
      </c>
      <c r="AU3" s="856">
        <v>42313</v>
      </c>
      <c r="AV3" s="856">
        <v>42343</v>
      </c>
      <c r="AW3" s="856">
        <v>42375</v>
      </c>
      <c r="AX3" s="856">
        <v>42407</v>
      </c>
      <c r="AY3" s="856">
        <v>42436</v>
      </c>
      <c r="AZ3" s="856">
        <v>42461</v>
      </c>
      <c r="BA3" s="856">
        <v>42491</v>
      </c>
      <c r="BB3" s="856">
        <v>42523</v>
      </c>
      <c r="BC3" s="856">
        <v>42553</v>
      </c>
      <c r="BD3" s="856">
        <v>42584</v>
      </c>
      <c r="BE3" s="856">
        <v>42615</v>
      </c>
      <c r="BF3" s="856">
        <v>42646</v>
      </c>
      <c r="BG3" s="856">
        <v>42677</v>
      </c>
      <c r="BH3" s="856">
        <v>42708</v>
      </c>
      <c r="BI3" s="856">
        <v>42739</v>
      </c>
      <c r="BJ3" s="856">
        <v>42771</v>
      </c>
      <c r="BK3" s="856">
        <v>42799</v>
      </c>
      <c r="BL3" s="856">
        <v>42830</v>
      </c>
      <c r="BM3" s="856">
        <v>42860</v>
      </c>
      <c r="BN3" s="856">
        <v>42891</v>
      </c>
      <c r="BO3" s="856">
        <v>42921</v>
      </c>
      <c r="BP3" s="856">
        <v>42953</v>
      </c>
      <c r="BQ3" s="856">
        <v>42984</v>
      </c>
      <c r="BR3" s="856">
        <v>43014</v>
      </c>
      <c r="BS3" s="856">
        <v>43045</v>
      </c>
      <c r="BT3" s="856">
        <v>43075</v>
      </c>
      <c r="BU3" s="856">
        <v>43106</v>
      </c>
      <c r="BV3" s="856">
        <v>43137</v>
      </c>
      <c r="BW3" s="856">
        <v>43165</v>
      </c>
      <c r="BX3" s="856">
        <v>43196</v>
      </c>
      <c r="BY3" s="856">
        <v>43226</v>
      </c>
      <c r="BZ3" s="856">
        <v>43258</v>
      </c>
      <c r="CA3" s="856">
        <v>43288</v>
      </c>
      <c r="CB3" s="856">
        <v>43321</v>
      </c>
      <c r="CC3" s="856">
        <v>43352</v>
      </c>
      <c r="CD3" s="857">
        <v>43382</v>
      </c>
      <c r="CE3" s="857">
        <v>43414</v>
      </c>
      <c r="CF3" s="858">
        <v>43445</v>
      </c>
      <c r="CG3" s="859">
        <v>43476</v>
      </c>
      <c r="CH3" s="857">
        <v>43507</v>
      </c>
      <c r="CI3" s="860">
        <v>43535</v>
      </c>
      <c r="CJ3" s="856">
        <v>43566</v>
      </c>
      <c r="CK3" s="856">
        <v>43586</v>
      </c>
      <c r="CL3" s="856">
        <v>43617</v>
      </c>
      <c r="CM3" s="856">
        <v>43647</v>
      </c>
      <c r="CN3" s="856">
        <v>43678</v>
      </c>
      <c r="CO3" s="856">
        <v>43717</v>
      </c>
      <c r="CP3" s="856">
        <v>43747</v>
      </c>
      <c r="CQ3" s="856">
        <v>43778</v>
      </c>
      <c r="CR3" s="856">
        <v>43808</v>
      </c>
      <c r="CS3" s="856">
        <v>43839</v>
      </c>
      <c r="CT3" s="856">
        <v>43870</v>
      </c>
      <c r="CU3" s="856">
        <v>43899</v>
      </c>
      <c r="CV3" s="859">
        <v>43930</v>
      </c>
      <c r="CW3" s="859">
        <v>43960</v>
      </c>
      <c r="CX3" s="859">
        <v>43991</v>
      </c>
      <c r="CY3" s="859">
        <v>44021</v>
      </c>
      <c r="CZ3" s="859">
        <v>44052</v>
      </c>
      <c r="DA3" s="859">
        <v>44083</v>
      </c>
      <c r="DB3" s="859">
        <v>44113</v>
      </c>
      <c r="DC3" s="859">
        <v>44144</v>
      </c>
      <c r="DD3" s="859">
        <v>44174</v>
      </c>
      <c r="DE3" s="859">
        <v>44197</v>
      </c>
      <c r="DF3" s="859">
        <v>44228</v>
      </c>
      <c r="DG3" s="859">
        <v>44256</v>
      </c>
      <c r="DH3" s="859">
        <v>44287</v>
      </c>
      <c r="DI3" s="859">
        <v>44317</v>
      </c>
      <c r="DJ3" s="859">
        <v>44348</v>
      </c>
      <c r="DK3" s="859">
        <v>44378</v>
      </c>
      <c r="DL3" s="859">
        <v>44409</v>
      </c>
      <c r="DM3" s="859">
        <v>44440</v>
      </c>
      <c r="DN3" s="859">
        <v>44470</v>
      </c>
      <c r="DO3" s="859">
        <v>44501</v>
      </c>
      <c r="DP3" s="859">
        <v>44531</v>
      </c>
      <c r="DQ3" s="859">
        <v>44562</v>
      </c>
      <c r="DR3" s="859">
        <v>44593</v>
      </c>
      <c r="DS3" s="859">
        <v>44621</v>
      </c>
      <c r="DT3" s="859">
        <v>44652</v>
      </c>
      <c r="DU3" s="859">
        <v>44682</v>
      </c>
      <c r="DV3" s="859">
        <v>44713</v>
      </c>
      <c r="DW3" s="859">
        <v>44743</v>
      </c>
      <c r="DX3" s="859">
        <v>44774</v>
      </c>
      <c r="DY3" s="859">
        <v>44805</v>
      </c>
      <c r="DZ3" s="859">
        <v>44835</v>
      </c>
      <c r="EA3" s="859">
        <v>44866</v>
      </c>
      <c r="EB3" s="859">
        <v>44896</v>
      </c>
      <c r="EC3" s="859">
        <v>44927</v>
      </c>
      <c r="ED3" s="859">
        <v>44958</v>
      </c>
      <c r="EE3" s="859">
        <v>44986</v>
      </c>
      <c r="EF3" s="859">
        <v>45017</v>
      </c>
      <c r="EG3" s="859">
        <v>45047</v>
      </c>
      <c r="EH3" s="859">
        <v>45078</v>
      </c>
      <c r="EI3" s="859">
        <v>45108</v>
      </c>
      <c r="EJ3" s="859">
        <v>45139</v>
      </c>
      <c r="EK3" s="859">
        <v>45170</v>
      </c>
      <c r="EL3" s="859">
        <v>45200</v>
      </c>
      <c r="EM3" s="859">
        <v>45231</v>
      </c>
      <c r="EN3" s="859">
        <v>45261</v>
      </c>
      <c r="EO3" s="859">
        <v>45292</v>
      </c>
      <c r="EP3" s="859">
        <v>45323</v>
      </c>
      <c r="EQ3" s="859">
        <v>45352</v>
      </c>
      <c r="ER3" s="859">
        <v>45383</v>
      </c>
      <c r="ES3" s="859">
        <v>45413</v>
      </c>
      <c r="ET3" s="859">
        <v>45444</v>
      </c>
      <c r="EU3" s="859">
        <v>45474</v>
      </c>
      <c r="EV3" s="859">
        <v>45506</v>
      </c>
      <c r="EW3" s="859">
        <v>45538</v>
      </c>
      <c r="EX3" s="859">
        <v>45568</v>
      </c>
      <c r="EY3" s="859">
        <v>45599</v>
      </c>
      <c r="EZ3" s="859">
        <v>45629</v>
      </c>
      <c r="FA3" s="859">
        <v>45661</v>
      </c>
    </row>
    <row r="4" spans="1:157" s="875" customFormat="1">
      <c r="A4" s="862" t="s">
        <v>2846</v>
      </c>
      <c r="B4" s="863">
        <v>430</v>
      </c>
      <c r="C4" s="863">
        <v>430</v>
      </c>
      <c r="D4" s="863">
        <v>432</v>
      </c>
      <c r="E4" s="863">
        <v>431</v>
      </c>
      <c r="F4" s="863">
        <v>431</v>
      </c>
      <c r="G4" s="863">
        <v>430</v>
      </c>
      <c r="H4" s="863">
        <v>432</v>
      </c>
      <c r="I4" s="863">
        <v>433</v>
      </c>
      <c r="J4" s="863">
        <v>436</v>
      </c>
      <c r="K4" s="863">
        <v>437</v>
      </c>
      <c r="L4" s="863">
        <v>438</v>
      </c>
      <c r="M4" s="863">
        <v>441</v>
      </c>
      <c r="N4" s="863">
        <v>442</v>
      </c>
      <c r="O4" s="863">
        <v>443</v>
      </c>
      <c r="P4" s="863">
        <v>446</v>
      </c>
      <c r="Q4" s="863">
        <v>447</v>
      </c>
      <c r="R4" s="863">
        <v>450</v>
      </c>
      <c r="S4" s="863">
        <v>448</v>
      </c>
      <c r="T4" s="863">
        <v>448</v>
      </c>
      <c r="U4" s="863">
        <v>449</v>
      </c>
      <c r="V4" s="863">
        <v>448</v>
      </c>
      <c r="W4" s="863">
        <v>449</v>
      </c>
      <c r="X4" s="863">
        <v>450</v>
      </c>
      <c r="Y4" s="863">
        <v>450</v>
      </c>
      <c r="Z4" s="863">
        <v>449</v>
      </c>
      <c r="AA4" s="863">
        <v>451</v>
      </c>
      <c r="AB4" s="863">
        <v>451</v>
      </c>
      <c r="AC4" s="863">
        <v>452</v>
      </c>
      <c r="AD4" s="863">
        <v>454</v>
      </c>
      <c r="AE4" s="863">
        <v>453</v>
      </c>
      <c r="AF4" s="863">
        <v>453</v>
      </c>
      <c r="AG4" s="863">
        <v>453</v>
      </c>
      <c r="AH4" s="863">
        <v>453</v>
      </c>
      <c r="AI4" s="863">
        <v>453</v>
      </c>
      <c r="AJ4" s="863">
        <v>455</v>
      </c>
      <c r="AK4" s="863">
        <v>456</v>
      </c>
      <c r="AL4" s="863">
        <v>454</v>
      </c>
      <c r="AM4" s="863">
        <v>459</v>
      </c>
      <c r="AN4" s="863">
        <v>461</v>
      </c>
      <c r="AO4" s="863">
        <v>462</v>
      </c>
      <c r="AP4" s="863">
        <v>460</v>
      </c>
      <c r="AQ4" s="863">
        <v>460</v>
      </c>
      <c r="AR4" s="864">
        <v>460</v>
      </c>
      <c r="AS4" s="864">
        <v>461</v>
      </c>
      <c r="AT4" s="864">
        <v>460</v>
      </c>
      <c r="AU4" s="864">
        <v>459</v>
      </c>
      <c r="AV4" s="864">
        <v>464</v>
      </c>
      <c r="AW4" s="864">
        <v>464</v>
      </c>
      <c r="AX4" s="864">
        <v>465</v>
      </c>
      <c r="AY4" s="864">
        <v>465</v>
      </c>
      <c r="AZ4" s="865">
        <v>465</v>
      </c>
      <c r="BA4" s="865">
        <v>463</v>
      </c>
      <c r="BB4" s="865">
        <v>461</v>
      </c>
      <c r="BC4" s="865">
        <v>463</v>
      </c>
      <c r="BD4" s="865">
        <v>461</v>
      </c>
      <c r="BE4" s="865">
        <v>458</v>
      </c>
      <c r="BF4" s="866">
        <v>455</v>
      </c>
      <c r="BG4" s="865">
        <v>454</v>
      </c>
      <c r="BH4" s="865">
        <v>456</v>
      </c>
      <c r="BI4" s="865">
        <v>453</v>
      </c>
      <c r="BJ4" s="865">
        <v>453</v>
      </c>
      <c r="BK4" s="865">
        <v>452</v>
      </c>
      <c r="BL4" s="865">
        <v>453</v>
      </c>
      <c r="BM4" s="865">
        <v>453</v>
      </c>
      <c r="BN4" s="865">
        <v>454</v>
      </c>
      <c r="BO4" s="865">
        <v>455</v>
      </c>
      <c r="BP4" s="865">
        <v>452</v>
      </c>
      <c r="BQ4" s="865">
        <v>451</v>
      </c>
      <c r="BR4" s="865">
        <v>450</v>
      </c>
      <c r="BS4" s="865">
        <v>449</v>
      </c>
      <c r="BT4" s="867">
        <v>449</v>
      </c>
      <c r="BU4" s="867">
        <v>447</v>
      </c>
      <c r="BV4" s="867">
        <v>444</v>
      </c>
      <c r="BW4" s="868">
        <v>445</v>
      </c>
      <c r="BX4" s="868">
        <v>445</v>
      </c>
      <c r="BY4" s="868">
        <v>446</v>
      </c>
      <c r="BZ4" s="868">
        <v>445</v>
      </c>
      <c r="CA4" s="868">
        <v>447</v>
      </c>
      <c r="CB4" s="868">
        <v>448</v>
      </c>
      <c r="CC4" s="868">
        <v>448</v>
      </c>
      <c r="CD4" s="869">
        <v>449</v>
      </c>
      <c r="CE4" s="869">
        <v>449</v>
      </c>
      <c r="CF4" s="870">
        <v>449</v>
      </c>
      <c r="CG4" s="871">
        <v>449</v>
      </c>
      <c r="CH4" s="871">
        <v>449</v>
      </c>
      <c r="CI4" s="872">
        <v>448</v>
      </c>
      <c r="CJ4" s="873">
        <v>448</v>
      </c>
      <c r="CK4" s="873">
        <v>448</v>
      </c>
      <c r="CL4" s="873">
        <v>443</v>
      </c>
      <c r="CM4" s="873">
        <v>443</v>
      </c>
      <c r="CN4" s="873">
        <v>444</v>
      </c>
      <c r="CO4" s="873">
        <v>445</v>
      </c>
      <c r="CP4" s="873">
        <v>446</v>
      </c>
      <c r="CQ4" s="873">
        <v>448</v>
      </c>
      <c r="CR4" s="873">
        <v>448</v>
      </c>
      <c r="CS4" s="873">
        <v>448</v>
      </c>
      <c r="CT4" s="873">
        <v>449</v>
      </c>
      <c r="CU4" s="873">
        <v>447</v>
      </c>
      <c r="CV4" s="874">
        <v>445</v>
      </c>
      <c r="CW4" s="874">
        <v>447</v>
      </c>
      <c r="CX4" s="874">
        <v>447</v>
      </c>
      <c r="CY4" s="874">
        <v>444</v>
      </c>
      <c r="CZ4" s="874">
        <v>445</v>
      </c>
      <c r="DA4" s="874">
        <v>445</v>
      </c>
      <c r="DB4" s="874">
        <v>445</v>
      </c>
      <c r="DC4" s="874">
        <v>445</v>
      </c>
      <c r="DD4" s="874">
        <v>443</v>
      </c>
      <c r="DE4" s="874">
        <v>443</v>
      </c>
      <c r="DF4" s="874">
        <v>444</v>
      </c>
      <c r="DG4" s="874">
        <v>445</v>
      </c>
      <c r="DH4" s="874">
        <v>444</v>
      </c>
      <c r="DI4" s="874">
        <v>445</v>
      </c>
      <c r="DJ4" s="874">
        <v>450</v>
      </c>
      <c r="DK4" s="874">
        <v>450</v>
      </c>
      <c r="DL4" s="874">
        <v>450</v>
      </c>
      <c r="DM4" s="874">
        <v>450</v>
      </c>
      <c r="DN4" s="874">
        <v>448</v>
      </c>
      <c r="DO4" s="874">
        <v>448</v>
      </c>
      <c r="DP4" s="874">
        <v>450</v>
      </c>
      <c r="DQ4" s="874">
        <v>450</v>
      </c>
      <c r="DR4" s="874">
        <v>448</v>
      </c>
      <c r="DS4" s="874">
        <v>447</v>
      </c>
      <c r="DT4" s="874">
        <v>446</v>
      </c>
      <c r="DU4" s="874">
        <v>448</v>
      </c>
      <c r="DV4" s="874">
        <v>447</v>
      </c>
      <c r="DW4" s="874">
        <v>446</v>
      </c>
      <c r="DX4" s="874">
        <v>447</v>
      </c>
      <c r="DY4" s="874">
        <v>444</v>
      </c>
      <c r="DZ4" s="874">
        <v>434</v>
      </c>
      <c r="EA4" s="874">
        <v>438</v>
      </c>
      <c r="EB4" s="874">
        <v>446</v>
      </c>
      <c r="EC4" s="874">
        <v>446</v>
      </c>
      <c r="ED4" s="874">
        <v>445</v>
      </c>
      <c r="EE4" s="874">
        <v>443</v>
      </c>
      <c r="EF4" s="874">
        <v>443</v>
      </c>
      <c r="EG4" s="874">
        <v>441</v>
      </c>
      <c r="EH4" s="874">
        <v>438</v>
      </c>
      <c r="EI4" s="874">
        <v>440</v>
      </c>
      <c r="EJ4" s="874">
        <v>440</v>
      </c>
      <c r="EK4" s="874">
        <v>441</v>
      </c>
      <c r="EL4" s="874">
        <v>441</v>
      </c>
      <c r="EM4" s="874">
        <v>441</v>
      </c>
      <c r="EN4" s="874">
        <v>442</v>
      </c>
      <c r="EO4" s="874">
        <v>443</v>
      </c>
      <c r="EP4" s="874">
        <v>444</v>
      </c>
      <c r="EQ4" s="874">
        <v>443</v>
      </c>
      <c r="ER4" s="874">
        <v>445</v>
      </c>
      <c r="ES4" s="874">
        <v>445</v>
      </c>
      <c r="ET4" s="874">
        <v>445</v>
      </c>
      <c r="EU4" s="874">
        <v>432</v>
      </c>
      <c r="EV4" s="874">
        <v>432</v>
      </c>
      <c r="EW4" s="874">
        <v>430</v>
      </c>
      <c r="EX4" s="874">
        <v>429</v>
      </c>
      <c r="EY4" s="874">
        <v>430</v>
      </c>
      <c r="EZ4" s="874">
        <v>431</v>
      </c>
      <c r="FA4" s="874">
        <v>431</v>
      </c>
    </row>
    <row r="5" spans="1:157" s="888" customFormat="1" ht="20.399999999999999" thickBot="1">
      <c r="A5" s="876"/>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8"/>
      <c r="AS5" s="878"/>
      <c r="AT5" s="878"/>
      <c r="AU5" s="878"/>
      <c r="AV5" s="878"/>
      <c r="AW5" s="878"/>
      <c r="AX5" s="878"/>
      <c r="AY5" s="878"/>
      <c r="AZ5" s="879"/>
      <c r="BA5" s="879"/>
      <c r="BB5" s="879"/>
      <c r="BC5" s="879"/>
      <c r="BD5" s="879"/>
      <c r="BE5" s="879"/>
      <c r="BF5" s="879"/>
      <c r="BG5" s="878"/>
      <c r="BH5" s="880"/>
      <c r="BI5" s="880"/>
      <c r="BJ5" s="880"/>
      <c r="BK5" s="880"/>
      <c r="BL5" s="880"/>
      <c r="BM5" s="880"/>
      <c r="BN5" s="880"/>
      <c r="BO5" s="880"/>
      <c r="BP5" s="880"/>
      <c r="BQ5" s="880"/>
      <c r="BR5" s="878"/>
      <c r="BS5" s="878"/>
      <c r="BT5" s="881"/>
      <c r="BU5" s="881"/>
      <c r="BV5" s="881"/>
      <c r="BW5" s="882"/>
      <c r="BX5" s="882"/>
      <c r="BY5" s="882"/>
      <c r="BZ5" s="882"/>
      <c r="CA5" s="883"/>
      <c r="CB5" s="882"/>
      <c r="CC5" s="882"/>
      <c r="CD5" s="884"/>
      <c r="CE5" s="884"/>
      <c r="CF5" s="885"/>
      <c r="CG5" s="881"/>
      <c r="CH5" s="881"/>
      <c r="CI5" s="886"/>
      <c r="CJ5" s="881"/>
      <c r="CK5" s="881"/>
      <c r="CL5" s="881"/>
      <c r="CM5" s="881"/>
      <c r="CN5" s="881"/>
      <c r="CO5" s="881"/>
      <c r="CP5" s="881"/>
      <c r="CQ5" s="881"/>
      <c r="CR5" s="881"/>
      <c r="CS5" s="881"/>
      <c r="CT5" s="881"/>
      <c r="CU5" s="881"/>
      <c r="CV5" s="887"/>
      <c r="CW5" s="887"/>
      <c r="CX5" s="887"/>
      <c r="CY5" s="887"/>
      <c r="CZ5" s="887"/>
      <c r="DA5" s="887"/>
      <c r="DB5" s="887"/>
      <c r="DC5" s="887"/>
      <c r="DD5" s="887"/>
      <c r="DE5" s="887"/>
      <c r="DF5" s="887"/>
      <c r="DG5" s="887"/>
      <c r="DH5" s="887"/>
      <c r="DI5" s="887"/>
      <c r="DJ5" s="887"/>
      <c r="DK5" s="887"/>
      <c r="DL5" s="887"/>
      <c r="DM5" s="887"/>
      <c r="DN5" s="887"/>
      <c r="DO5" s="887"/>
      <c r="DP5" s="887"/>
      <c r="DQ5" s="887"/>
      <c r="DR5" s="887"/>
      <c r="DS5" s="887"/>
      <c r="DT5" s="887"/>
      <c r="DU5" s="887"/>
      <c r="DV5" s="887"/>
      <c r="DW5" s="887"/>
      <c r="DX5" s="887"/>
      <c r="DY5" s="887"/>
      <c r="DZ5" s="887"/>
      <c r="EA5" s="887"/>
      <c r="EB5" s="887"/>
      <c r="EC5" s="887"/>
      <c r="ED5" s="887"/>
      <c r="EE5" s="887"/>
      <c r="EF5" s="887"/>
      <c r="EG5" s="887"/>
      <c r="EH5" s="887"/>
      <c r="EI5" s="887"/>
      <c r="EJ5" s="887"/>
      <c r="EK5" s="887"/>
      <c r="EL5" s="887"/>
      <c r="EM5" s="887"/>
      <c r="EN5" s="887"/>
      <c r="EO5" s="887"/>
      <c r="EP5" s="887"/>
      <c r="EQ5" s="887"/>
      <c r="ER5" s="887"/>
      <c r="ES5" s="887"/>
      <c r="ET5" s="887"/>
      <c r="EU5" s="887"/>
      <c r="EV5" s="887"/>
      <c r="EW5" s="887"/>
      <c r="EX5" s="887"/>
      <c r="EY5" s="887"/>
      <c r="EZ5" s="887"/>
      <c r="FA5" s="887"/>
    </row>
    <row r="6" spans="1:157" s="875" customFormat="1" ht="20.399999999999999" thickTop="1">
      <c r="A6" s="862" t="s">
        <v>2847</v>
      </c>
      <c r="B6" s="863">
        <v>4736872</v>
      </c>
      <c r="C6" s="863">
        <v>4319467</v>
      </c>
      <c r="D6" s="863">
        <v>4841422</v>
      </c>
      <c r="E6" s="863">
        <v>4758541</v>
      </c>
      <c r="F6" s="863">
        <v>4845776</v>
      </c>
      <c r="G6" s="863">
        <v>4496701</v>
      </c>
      <c r="H6" s="863">
        <v>4733299</v>
      </c>
      <c r="I6" s="863">
        <v>4753864</v>
      </c>
      <c r="J6" s="863">
        <v>4589854</v>
      </c>
      <c r="K6" s="863">
        <v>5016549</v>
      </c>
      <c r="L6" s="863">
        <v>4831238</v>
      </c>
      <c r="M6" s="863">
        <v>6407067</v>
      </c>
      <c r="N6" s="863">
        <v>4875444</v>
      </c>
      <c r="O6" s="863">
        <v>4576070</v>
      </c>
      <c r="P6" s="863">
        <v>5159362</v>
      </c>
      <c r="Q6" s="863">
        <v>5247975</v>
      </c>
      <c r="R6" s="863">
        <v>4677566</v>
      </c>
      <c r="S6" s="863">
        <v>5215652</v>
      </c>
      <c r="T6" s="863">
        <v>5146740</v>
      </c>
      <c r="U6" s="863">
        <v>4946438</v>
      </c>
      <c r="V6" s="863">
        <v>5139787</v>
      </c>
      <c r="W6" s="863">
        <v>5093468</v>
      </c>
      <c r="X6" s="863">
        <v>6796552</v>
      </c>
      <c r="Y6" s="863">
        <v>5089885</v>
      </c>
      <c r="Z6" s="863">
        <v>4795824</v>
      </c>
      <c r="AA6" s="863">
        <v>5439117</v>
      </c>
      <c r="AB6" s="863">
        <v>5556138</v>
      </c>
      <c r="AC6" s="863">
        <v>5635041</v>
      </c>
      <c r="AD6" s="863">
        <v>5320280</v>
      </c>
      <c r="AE6" s="863">
        <v>5507836</v>
      </c>
      <c r="AF6" s="863">
        <v>5233474</v>
      </c>
      <c r="AG6" s="863">
        <v>5283765</v>
      </c>
      <c r="AH6" s="863">
        <v>5542287</v>
      </c>
      <c r="AI6" s="863">
        <v>5430649</v>
      </c>
      <c r="AJ6" s="863">
        <v>7185702</v>
      </c>
      <c r="AK6" s="863">
        <v>5576038</v>
      </c>
      <c r="AL6" s="863">
        <v>5217581</v>
      </c>
      <c r="AM6" s="863">
        <v>5980306</v>
      </c>
      <c r="AN6" s="863">
        <v>5385116</v>
      </c>
      <c r="AO6" s="863">
        <v>5476327</v>
      </c>
      <c r="AP6" s="863">
        <v>5381144</v>
      </c>
      <c r="AQ6" s="863">
        <v>5583771</v>
      </c>
      <c r="AR6" s="864">
        <v>5722712</v>
      </c>
      <c r="AS6" s="864">
        <v>5278224</v>
      </c>
      <c r="AT6" s="864">
        <v>5641964</v>
      </c>
      <c r="AU6" s="864">
        <v>5639078</v>
      </c>
      <c r="AV6" s="864">
        <v>7340347</v>
      </c>
      <c r="AW6" s="864">
        <v>5541738</v>
      </c>
      <c r="AX6" s="864">
        <v>5436047</v>
      </c>
      <c r="AY6" s="864">
        <v>5734387</v>
      </c>
      <c r="AZ6" s="865">
        <v>5520603</v>
      </c>
      <c r="BA6" s="865">
        <v>6001113</v>
      </c>
      <c r="BB6" s="865">
        <v>5408488</v>
      </c>
      <c r="BC6" s="865">
        <v>5762671</v>
      </c>
      <c r="BD6" s="865">
        <v>6034651</v>
      </c>
      <c r="BE6" s="865">
        <v>5574065</v>
      </c>
      <c r="BF6" s="865">
        <v>6189540</v>
      </c>
      <c r="BG6" s="865">
        <v>5990000</v>
      </c>
      <c r="BH6" s="864">
        <v>8031505</v>
      </c>
      <c r="BI6" s="864">
        <v>6197949</v>
      </c>
      <c r="BJ6" s="864">
        <v>5467258</v>
      </c>
      <c r="BK6" s="864">
        <v>6180864</v>
      </c>
      <c r="BL6" s="864">
        <v>5874355</v>
      </c>
      <c r="BM6" s="864">
        <v>6477234</v>
      </c>
      <c r="BN6" s="864">
        <v>5857453</v>
      </c>
      <c r="BO6" s="864">
        <v>6305140</v>
      </c>
      <c r="BP6" s="864">
        <f>6311254+66962</f>
        <v>6378216</v>
      </c>
      <c r="BQ6" s="864">
        <f>5993041+63646</f>
        <v>6056687</v>
      </c>
      <c r="BR6" s="889">
        <f>6686559+67856</f>
        <v>6754415</v>
      </c>
      <c r="BS6" s="889">
        <f>6303813+64631</f>
        <v>6368444</v>
      </c>
      <c r="BT6" s="890">
        <f>8120753+61058</f>
        <v>8181811</v>
      </c>
      <c r="BU6" s="890">
        <f>6325431+57694</f>
        <v>6383125</v>
      </c>
      <c r="BV6" s="890">
        <f>6052667+56966</f>
        <v>6109633</v>
      </c>
      <c r="BW6" s="891">
        <f>6916473+63218</f>
        <v>6979691</v>
      </c>
      <c r="BX6" s="891">
        <f>6719069+62125</f>
        <v>6781194</v>
      </c>
      <c r="BY6" s="891">
        <f>7105494+64660</f>
        <v>7170154</v>
      </c>
      <c r="BZ6" s="891">
        <f>6197143+59202</f>
        <v>6256345</v>
      </c>
      <c r="CA6" s="892">
        <f>7027972+64483</f>
        <v>7092455</v>
      </c>
      <c r="CB6" s="891">
        <v>6979838</v>
      </c>
      <c r="CC6" s="893">
        <v>6511710</v>
      </c>
      <c r="CD6" s="894">
        <v>7300253</v>
      </c>
      <c r="CE6" s="894">
        <v>6950183</v>
      </c>
      <c r="CF6" s="895">
        <v>8741586</v>
      </c>
      <c r="CG6" s="896">
        <v>6933706</v>
      </c>
      <c r="CH6" s="896">
        <v>6547750</v>
      </c>
      <c r="CI6" s="897">
        <v>7382070</v>
      </c>
      <c r="CJ6" s="896">
        <v>7541784</v>
      </c>
      <c r="CK6" s="896">
        <v>7489177</v>
      </c>
      <c r="CL6" s="896">
        <v>6826339</v>
      </c>
      <c r="CM6" s="896">
        <v>7573108</v>
      </c>
      <c r="CN6" s="896">
        <v>7493801</v>
      </c>
      <c r="CO6" s="896">
        <v>7230248</v>
      </c>
      <c r="CP6" s="896">
        <v>7884889</v>
      </c>
      <c r="CQ6" s="896">
        <v>7291162</v>
      </c>
      <c r="CR6" s="896">
        <v>9844856</v>
      </c>
      <c r="CS6" s="896">
        <v>7816420</v>
      </c>
      <c r="CT6" s="896">
        <v>7442364</v>
      </c>
      <c r="CU6" s="896">
        <v>6161186</v>
      </c>
      <c r="CV6" s="898">
        <v>3476151</v>
      </c>
      <c r="CW6" s="898">
        <v>4918106</v>
      </c>
      <c r="CX6" s="898">
        <v>7209048</v>
      </c>
      <c r="CY6" s="898">
        <v>7512766</v>
      </c>
      <c r="CZ6" s="898">
        <v>7698972</v>
      </c>
      <c r="DA6" s="898">
        <v>7498068</v>
      </c>
      <c r="DB6" s="898">
        <v>7944895</v>
      </c>
      <c r="DC6" s="898">
        <v>7996753</v>
      </c>
      <c r="DD6" s="898">
        <v>10479089</v>
      </c>
      <c r="DE6" s="898">
        <v>7580807</v>
      </c>
      <c r="DF6" s="898">
        <v>7574366</v>
      </c>
      <c r="DG6" s="898">
        <v>6141863</v>
      </c>
      <c r="DH6" s="898">
        <v>6034299</v>
      </c>
      <c r="DI6" s="898">
        <v>8229121</v>
      </c>
      <c r="DJ6" s="898">
        <v>7636198</v>
      </c>
      <c r="DK6" s="898">
        <v>8219719</v>
      </c>
      <c r="DL6" s="898">
        <v>8533111</v>
      </c>
      <c r="DM6" s="874">
        <v>8227080</v>
      </c>
      <c r="DN6" s="874">
        <v>8832962</v>
      </c>
      <c r="DO6" s="874">
        <v>9124192</v>
      </c>
      <c r="DP6" s="874">
        <v>11445777</v>
      </c>
      <c r="DQ6" s="874">
        <v>8933304</v>
      </c>
      <c r="DR6" s="874">
        <v>8033854</v>
      </c>
      <c r="DS6" s="874">
        <v>9472740</v>
      </c>
      <c r="DT6" s="874">
        <v>8936973</v>
      </c>
      <c r="DU6" s="874">
        <v>9911230</v>
      </c>
      <c r="DV6" s="874">
        <v>9203444</v>
      </c>
      <c r="DW6" s="874">
        <v>9201531</v>
      </c>
      <c r="DX6" s="874">
        <v>10403312</v>
      </c>
      <c r="DY6" s="874">
        <v>9749477</v>
      </c>
      <c r="DZ6" s="874">
        <v>10808319</v>
      </c>
      <c r="EA6" s="874">
        <v>10588925</v>
      </c>
      <c r="EB6" s="874">
        <v>13073319</v>
      </c>
      <c r="EC6" s="874">
        <v>10310571</v>
      </c>
      <c r="ED6" s="874">
        <v>9541962</v>
      </c>
      <c r="EE6" s="874">
        <v>10848370</v>
      </c>
      <c r="EF6" s="874">
        <v>10593186</v>
      </c>
      <c r="EG6" s="874">
        <v>11665899</v>
      </c>
      <c r="EH6" s="874">
        <v>10454613</v>
      </c>
      <c r="EI6" s="874">
        <v>11462453</v>
      </c>
      <c r="EJ6" s="874">
        <v>11661946</v>
      </c>
      <c r="EK6" s="874">
        <v>10822582</v>
      </c>
      <c r="EL6" s="874">
        <v>10988213</v>
      </c>
      <c r="EM6" s="874">
        <v>11545226</v>
      </c>
      <c r="EN6" s="874">
        <v>14235373</v>
      </c>
      <c r="EO6" s="874">
        <v>11400436</v>
      </c>
      <c r="EP6" s="874">
        <v>10971523</v>
      </c>
      <c r="EQ6" s="874">
        <v>11465670</v>
      </c>
      <c r="ER6" s="874">
        <v>11939520</v>
      </c>
      <c r="ES6" s="874">
        <v>12298421</v>
      </c>
      <c r="ET6" s="874">
        <v>10951220</v>
      </c>
      <c r="EU6" s="874">
        <v>12461699</v>
      </c>
      <c r="EV6" s="874">
        <v>11744223</v>
      </c>
      <c r="EW6" s="874">
        <v>11688652</v>
      </c>
      <c r="EX6" s="874">
        <v>11963594</v>
      </c>
      <c r="EY6" s="874">
        <v>11846661</v>
      </c>
      <c r="EZ6" s="874">
        <v>15477702</v>
      </c>
      <c r="FA6" s="874">
        <v>12081533</v>
      </c>
    </row>
    <row r="7" spans="1:157" s="907" customFormat="1">
      <c r="A7" s="862" t="s">
        <v>2848</v>
      </c>
      <c r="B7" s="899">
        <v>9717.9310000000005</v>
      </c>
      <c r="C7" s="899">
        <v>8695.5310000000009</v>
      </c>
      <c r="D7" s="899">
        <v>9537</v>
      </c>
      <c r="E7" s="899">
        <v>9328.3799999999992</v>
      </c>
      <c r="F7" s="899">
        <v>9365.3790000000008</v>
      </c>
      <c r="G7" s="899">
        <v>8566.6859999999997</v>
      </c>
      <c r="H7" s="899">
        <v>9187.1509999999998</v>
      </c>
      <c r="I7" s="899">
        <v>9327.4629999999997</v>
      </c>
      <c r="J7" s="899">
        <v>8899.0619999999999</v>
      </c>
      <c r="K7" s="899">
        <v>10019.85</v>
      </c>
      <c r="L7" s="899">
        <v>9953.0740000000005</v>
      </c>
      <c r="M7" s="899">
        <v>14412.458000000001</v>
      </c>
      <c r="N7" s="899">
        <v>10301.35</v>
      </c>
      <c r="O7" s="899">
        <v>9300.4850000000006</v>
      </c>
      <c r="P7" s="899">
        <v>10679.24</v>
      </c>
      <c r="Q7" s="899">
        <v>11267.702789999999</v>
      </c>
      <c r="R7" s="899">
        <v>9276.9660000000003</v>
      </c>
      <c r="S7" s="899">
        <v>10612.598168220002</v>
      </c>
      <c r="T7" s="899">
        <v>10549.572</v>
      </c>
      <c r="U7" s="899">
        <v>9942</v>
      </c>
      <c r="V7" s="899">
        <v>10729.645</v>
      </c>
      <c r="W7" s="899">
        <v>10840.106</v>
      </c>
      <c r="X7" s="899">
        <v>15747.023999999999</v>
      </c>
      <c r="Y7" s="899">
        <v>11116.937</v>
      </c>
      <c r="Z7" s="899">
        <v>12597.385472538999</v>
      </c>
      <c r="AA7" s="899">
        <v>11425</v>
      </c>
      <c r="AB7" s="899">
        <v>11616.532999999999</v>
      </c>
      <c r="AC7" s="899">
        <v>11411.8463010512</v>
      </c>
      <c r="AD7" s="899">
        <v>10729.509122245256</v>
      </c>
      <c r="AE7" s="899">
        <v>11263.006257917899</v>
      </c>
      <c r="AF7" s="899">
        <v>10996.251</v>
      </c>
      <c r="AG7" s="899">
        <v>10655</v>
      </c>
      <c r="AH7" s="899">
        <v>11325.603999999999</v>
      </c>
      <c r="AI7" s="899">
        <v>11628.968000000001</v>
      </c>
      <c r="AJ7" s="899">
        <v>17038.289164287296</v>
      </c>
      <c r="AK7" s="899">
        <v>11990.63</v>
      </c>
      <c r="AL7" s="899">
        <v>11039</v>
      </c>
      <c r="AM7" s="899">
        <v>12689.204079463199</v>
      </c>
      <c r="AN7" s="899">
        <v>11416</v>
      </c>
      <c r="AO7" s="899">
        <v>11568.88887716</v>
      </c>
      <c r="AP7" s="899">
        <v>11032.510690999999</v>
      </c>
      <c r="AQ7" s="899">
        <v>11767</v>
      </c>
      <c r="AR7" s="864">
        <v>12212</v>
      </c>
      <c r="AS7" s="864">
        <v>10979.015160000001</v>
      </c>
      <c r="AT7" s="864">
        <v>12170</v>
      </c>
      <c r="AU7" s="864">
        <v>12319</v>
      </c>
      <c r="AV7" s="864">
        <v>17686.962684089995</v>
      </c>
      <c r="AW7" s="864">
        <v>12299.68105725</v>
      </c>
      <c r="AX7" s="864">
        <v>11863</v>
      </c>
      <c r="AY7" s="864">
        <v>12300</v>
      </c>
      <c r="AZ7" s="865">
        <v>12047</v>
      </c>
      <c r="BA7" s="865">
        <v>12894.22292939</v>
      </c>
      <c r="BB7" s="865">
        <v>11442</v>
      </c>
      <c r="BC7" s="865">
        <v>12705.697960490001</v>
      </c>
      <c r="BD7" s="865">
        <v>13047</v>
      </c>
      <c r="BE7" s="865">
        <v>11945</v>
      </c>
      <c r="BF7" s="865">
        <v>13772.597298999999</v>
      </c>
      <c r="BG7" s="865">
        <v>13412</v>
      </c>
      <c r="BH7" s="864">
        <v>19581.846663389999</v>
      </c>
      <c r="BI7" s="864">
        <v>13905</v>
      </c>
      <c r="BJ7" s="864">
        <v>12044.143946</v>
      </c>
      <c r="BK7" s="864">
        <v>13521</v>
      </c>
      <c r="BL7" s="864">
        <v>12691.390219000001</v>
      </c>
      <c r="BM7" s="864">
        <v>13828</v>
      </c>
      <c r="BN7" s="864">
        <v>12433.66978</v>
      </c>
      <c r="BO7" s="864">
        <v>13739</v>
      </c>
      <c r="BP7" s="864">
        <f>13727+105</f>
        <v>13832</v>
      </c>
      <c r="BQ7" s="864">
        <f>12820+108</f>
        <v>12928</v>
      </c>
      <c r="BR7" s="864">
        <f>14708+111</f>
        <v>14819</v>
      </c>
      <c r="BS7" s="864">
        <f>14231+106</f>
        <v>14337</v>
      </c>
      <c r="BT7" s="867">
        <f>19548+112</f>
        <v>19660</v>
      </c>
      <c r="BU7" s="867">
        <f>13990+95</f>
        <v>14085</v>
      </c>
      <c r="BV7" s="867">
        <f>13355+98</f>
        <v>13453</v>
      </c>
      <c r="BW7" s="868">
        <f>15237+109</f>
        <v>15346</v>
      </c>
      <c r="BX7" s="868">
        <f>14669+107</f>
        <v>14776</v>
      </c>
      <c r="BY7" s="868">
        <f>15065+111</f>
        <v>15176</v>
      </c>
      <c r="BZ7" s="900">
        <f>13173+113</f>
        <v>13286</v>
      </c>
      <c r="CA7" s="868">
        <f>15250+101</f>
        <v>15351</v>
      </c>
      <c r="CB7" s="868">
        <v>15464</v>
      </c>
      <c r="CC7" s="901">
        <v>13939.955345520002</v>
      </c>
      <c r="CD7" s="902">
        <v>16100.230820569999</v>
      </c>
      <c r="CE7" s="902">
        <v>15625.218124000001</v>
      </c>
      <c r="CF7" s="903">
        <v>20245.2136058</v>
      </c>
      <c r="CG7" s="904">
        <v>14985.75747522</v>
      </c>
      <c r="CH7" s="904">
        <v>14321.07014962</v>
      </c>
      <c r="CI7" s="905">
        <v>15859.207719</v>
      </c>
      <c r="CJ7" s="904">
        <v>16597.99111662</v>
      </c>
      <c r="CK7" s="904">
        <v>16490</v>
      </c>
      <c r="CL7" s="904">
        <v>14988</v>
      </c>
      <c r="CM7" s="904">
        <v>16605.33842344</v>
      </c>
      <c r="CN7" s="904">
        <v>17028</v>
      </c>
      <c r="CO7" s="904">
        <v>15798</v>
      </c>
      <c r="CP7" s="904">
        <v>17735</v>
      </c>
      <c r="CQ7" s="904">
        <v>16416</v>
      </c>
      <c r="CR7" s="904">
        <v>24501</v>
      </c>
      <c r="CS7" s="904">
        <v>17953</v>
      </c>
      <c r="CT7" s="904">
        <v>16778.473102507</v>
      </c>
      <c r="CU7" s="904">
        <v>13821.229783999999</v>
      </c>
      <c r="CV7" s="906">
        <v>8216</v>
      </c>
      <c r="CW7" s="906">
        <v>12148</v>
      </c>
      <c r="CX7" s="906">
        <v>15959</v>
      </c>
      <c r="CY7" s="906">
        <v>16871</v>
      </c>
      <c r="CZ7" s="906">
        <v>16727</v>
      </c>
      <c r="DA7" s="906">
        <v>15972</v>
      </c>
      <c r="DB7" s="906">
        <v>17293</v>
      </c>
      <c r="DC7" s="906">
        <v>17079</v>
      </c>
      <c r="DD7" s="906">
        <v>24877</v>
      </c>
      <c r="DE7" s="906">
        <v>15687</v>
      </c>
      <c r="DF7" s="906">
        <v>15938.779851740001</v>
      </c>
      <c r="DG7" s="906">
        <v>13945.647660879999</v>
      </c>
      <c r="DH7" s="906">
        <v>13723.7106331</v>
      </c>
      <c r="DI7" s="906">
        <v>18400.447380220001</v>
      </c>
      <c r="DJ7" s="906">
        <v>17149.96368705</v>
      </c>
      <c r="DK7" s="906">
        <v>18798.336584919998</v>
      </c>
      <c r="DL7" s="906">
        <v>19152.219512119998</v>
      </c>
      <c r="DM7" s="906">
        <v>18435.479080000001</v>
      </c>
      <c r="DN7" s="906">
        <v>21520.303264740003</v>
      </c>
      <c r="DO7" s="906">
        <v>23256.470315189999</v>
      </c>
      <c r="DP7" s="906">
        <v>30434.610061060001</v>
      </c>
      <c r="DQ7" s="906">
        <v>21465.499568589999</v>
      </c>
      <c r="DR7" s="906">
        <v>19451.957148000001</v>
      </c>
      <c r="DS7" s="906">
        <v>23356.75309532</v>
      </c>
      <c r="DT7" s="906">
        <v>23657.439257680002</v>
      </c>
      <c r="DU7" s="906">
        <v>25154.620369869997</v>
      </c>
      <c r="DV7" s="906">
        <v>22108.505512159998</v>
      </c>
      <c r="DW7" s="906">
        <v>22840.467584090002</v>
      </c>
      <c r="DX7" s="906">
        <v>25303.70893121</v>
      </c>
      <c r="DY7" s="906">
        <v>23324.3530188</v>
      </c>
      <c r="DZ7" s="906">
        <v>26369.604922750001</v>
      </c>
      <c r="EA7" s="906">
        <v>26395.51036027</v>
      </c>
      <c r="EB7" s="906">
        <v>34816.272382760006</v>
      </c>
      <c r="EC7" s="906">
        <v>25124.525916909999</v>
      </c>
      <c r="ED7" s="906">
        <v>23490.911878250001</v>
      </c>
      <c r="EE7" s="906">
        <v>26937</v>
      </c>
      <c r="EF7" s="906">
        <v>27013</v>
      </c>
      <c r="EG7" s="906">
        <v>28925</v>
      </c>
      <c r="EH7" s="906">
        <v>25495.455536099998</v>
      </c>
      <c r="EI7" s="906">
        <v>28097.350633419999</v>
      </c>
      <c r="EJ7" s="906">
        <v>28570.80389707</v>
      </c>
      <c r="EK7" s="906">
        <v>26263.456436419998</v>
      </c>
      <c r="EL7" s="906">
        <v>26540.684280519999</v>
      </c>
      <c r="EM7" s="906">
        <v>27723.607996349998</v>
      </c>
      <c r="EN7" s="906">
        <v>38131.700009529995</v>
      </c>
      <c r="EO7" s="906">
        <v>28018.532867310001</v>
      </c>
      <c r="EP7" s="906">
        <v>27135.42083286</v>
      </c>
      <c r="EQ7" s="906">
        <v>29380.305426610001</v>
      </c>
      <c r="ER7" s="906">
        <v>29817.831328730001</v>
      </c>
      <c r="ES7" s="906">
        <v>30508.870824419999</v>
      </c>
      <c r="ET7" s="906">
        <v>27179.337350950002</v>
      </c>
      <c r="EU7" s="906">
        <v>30538.254212419997</v>
      </c>
      <c r="EV7" s="906">
        <v>28784.32442076</v>
      </c>
      <c r="EW7" s="906">
        <v>28247.849975599998</v>
      </c>
      <c r="EX7" s="906">
        <v>30482.155988369999</v>
      </c>
      <c r="EY7" s="906">
        <v>30539.112315400002</v>
      </c>
      <c r="EZ7" s="906">
        <f>43305733462.39/1000000</f>
        <v>43305.733462390002</v>
      </c>
      <c r="FA7" s="906">
        <f>30785497160.43/1000000</f>
        <v>30785.497160430001</v>
      </c>
    </row>
    <row r="8" spans="1:157" s="907" customFormat="1" ht="20.399999999999999" thickBot="1">
      <c r="A8" s="862"/>
      <c r="B8" s="899"/>
      <c r="C8" s="899"/>
      <c r="D8" s="899"/>
      <c r="E8" s="899"/>
      <c r="F8" s="899"/>
      <c r="G8" s="899"/>
      <c r="H8" s="899"/>
      <c r="I8" s="899"/>
      <c r="J8" s="899"/>
      <c r="K8" s="899"/>
      <c r="L8" s="899"/>
      <c r="M8" s="899"/>
      <c r="N8" s="899"/>
      <c r="O8" s="899"/>
      <c r="P8" s="899"/>
      <c r="Q8" s="899"/>
      <c r="R8" s="899"/>
      <c r="S8" s="899"/>
      <c r="T8" s="899"/>
      <c r="U8" s="899"/>
      <c r="V8" s="899"/>
      <c r="W8" s="899"/>
      <c r="X8" s="899"/>
      <c r="Y8" s="899"/>
      <c r="Z8" s="899"/>
      <c r="AA8" s="899"/>
      <c r="AB8" s="899"/>
      <c r="AC8" s="899"/>
      <c r="AD8" s="899"/>
      <c r="AE8" s="899"/>
      <c r="AF8" s="899"/>
      <c r="AG8" s="899"/>
      <c r="AH8" s="899"/>
      <c r="AI8" s="899"/>
      <c r="AJ8" s="899"/>
      <c r="AK8" s="899"/>
      <c r="AL8" s="899"/>
      <c r="AM8" s="899"/>
      <c r="AN8" s="899"/>
      <c r="AO8" s="899"/>
      <c r="AP8" s="899"/>
      <c r="AQ8" s="899"/>
      <c r="AR8" s="864"/>
      <c r="AS8" s="864"/>
      <c r="AT8" s="864"/>
      <c r="AU8" s="864"/>
      <c r="AV8" s="864"/>
      <c r="AW8" s="864"/>
      <c r="AX8" s="864"/>
      <c r="AY8" s="864"/>
      <c r="AZ8" s="865"/>
      <c r="BA8" s="865"/>
      <c r="BB8" s="865"/>
      <c r="BC8" s="865"/>
      <c r="BD8" s="865"/>
      <c r="BE8" s="865"/>
      <c r="BF8" s="865"/>
      <c r="BG8" s="865"/>
      <c r="BH8" s="908"/>
      <c r="BI8" s="908"/>
      <c r="BJ8" s="908"/>
      <c r="BK8" s="908"/>
      <c r="BL8" s="908"/>
      <c r="BM8" s="908"/>
      <c r="BN8" s="908"/>
      <c r="BO8" s="908"/>
      <c r="BP8" s="908"/>
      <c r="BQ8" s="908"/>
      <c r="BR8" s="909"/>
      <c r="BS8" s="909"/>
      <c r="BT8" s="910"/>
      <c r="BU8" s="910"/>
      <c r="BV8" s="910"/>
      <c r="BW8" s="911"/>
      <c r="BX8" s="911"/>
      <c r="BY8" s="911"/>
      <c r="BZ8" s="911"/>
      <c r="CA8" s="912"/>
      <c r="CB8" s="911"/>
      <c r="CC8" s="911"/>
      <c r="CD8" s="913"/>
      <c r="CE8" s="913"/>
      <c r="CF8" s="914"/>
      <c r="CG8" s="910"/>
      <c r="CH8" s="910"/>
      <c r="CI8" s="915"/>
      <c r="CJ8" s="910"/>
      <c r="CK8" s="910"/>
      <c r="CL8" s="910"/>
      <c r="CM8" s="910"/>
      <c r="CN8" s="910"/>
      <c r="CO8" s="910"/>
      <c r="CP8" s="910"/>
      <c r="CQ8" s="910"/>
      <c r="CR8" s="910"/>
      <c r="CS8" s="910"/>
      <c r="CT8" s="910"/>
      <c r="CU8" s="910"/>
      <c r="CV8" s="916"/>
      <c r="CW8" s="916"/>
      <c r="CX8" s="916"/>
      <c r="CY8" s="916"/>
      <c r="CZ8" s="916"/>
      <c r="DA8" s="916"/>
      <c r="DB8" s="916"/>
      <c r="DC8" s="916"/>
      <c r="DD8" s="916"/>
      <c r="DE8" s="916"/>
      <c r="DF8" s="916"/>
      <c r="DG8" s="916"/>
      <c r="DH8" s="916"/>
      <c r="DI8" s="916"/>
      <c r="DJ8" s="916"/>
      <c r="DK8" s="916"/>
      <c r="DL8" s="916"/>
      <c r="DM8" s="916"/>
      <c r="DN8" s="916"/>
      <c r="DO8" s="916"/>
      <c r="DP8" s="916"/>
      <c r="DQ8" s="916"/>
      <c r="DR8" s="916"/>
      <c r="DS8" s="916"/>
      <c r="DT8" s="916"/>
      <c r="DU8" s="916"/>
      <c r="DV8" s="916"/>
      <c r="DW8" s="916"/>
      <c r="DX8" s="916"/>
      <c r="DY8" s="916"/>
      <c r="DZ8" s="916"/>
      <c r="EA8" s="916"/>
      <c r="EB8" s="916"/>
      <c r="EC8" s="916"/>
      <c r="ED8" s="916"/>
      <c r="EE8" s="916"/>
      <c r="EF8" s="916"/>
      <c r="EG8" s="916"/>
      <c r="EH8" s="916"/>
      <c r="EI8" s="916"/>
      <c r="EJ8" s="916"/>
      <c r="EK8" s="916"/>
      <c r="EL8" s="916"/>
      <c r="EM8" s="916"/>
      <c r="EN8" s="916"/>
      <c r="EO8" s="916"/>
      <c r="EP8" s="916"/>
      <c r="EQ8" s="916"/>
      <c r="ER8" s="916"/>
      <c r="ES8" s="916"/>
      <c r="ET8" s="916"/>
      <c r="EU8" s="916"/>
      <c r="EV8" s="916"/>
      <c r="EW8" s="916"/>
      <c r="EX8" s="916"/>
      <c r="EY8" s="916"/>
      <c r="EZ8" s="916"/>
      <c r="FA8" s="916"/>
    </row>
    <row r="9" spans="1:157" s="875" customFormat="1" ht="20.399999999999999" thickTop="1">
      <c r="A9" s="862" t="s">
        <v>2849</v>
      </c>
      <c r="B9" s="863"/>
      <c r="C9" s="863"/>
      <c r="D9" s="863"/>
      <c r="E9" s="863"/>
      <c r="F9" s="863"/>
      <c r="G9" s="863"/>
      <c r="H9" s="863"/>
      <c r="I9" s="863"/>
      <c r="J9" s="863"/>
      <c r="K9" s="863"/>
      <c r="L9" s="863"/>
      <c r="M9" s="863"/>
      <c r="N9" s="863"/>
      <c r="O9" s="863"/>
      <c r="P9" s="863"/>
      <c r="Q9" s="863"/>
      <c r="R9" s="863"/>
      <c r="S9" s="863"/>
      <c r="T9" s="863"/>
      <c r="U9" s="863"/>
      <c r="V9" s="863"/>
      <c r="W9" s="863"/>
      <c r="X9" s="863"/>
      <c r="Y9" s="863"/>
      <c r="Z9" s="863"/>
      <c r="AA9" s="863"/>
      <c r="AB9" s="863"/>
      <c r="AC9" s="863"/>
      <c r="AD9" s="863"/>
      <c r="AE9" s="863"/>
      <c r="AF9" s="863"/>
      <c r="AG9" s="863"/>
      <c r="AH9" s="863"/>
      <c r="AI9" s="863"/>
      <c r="AJ9" s="863"/>
      <c r="AK9" s="863"/>
      <c r="AL9" s="863"/>
      <c r="AM9" s="863"/>
      <c r="AN9" s="863"/>
      <c r="AO9" s="863"/>
      <c r="AP9" s="863"/>
      <c r="AQ9" s="863"/>
      <c r="AR9" s="864"/>
      <c r="AS9" s="864"/>
      <c r="AT9" s="864"/>
      <c r="AU9" s="864"/>
      <c r="AV9" s="864"/>
      <c r="AW9" s="864"/>
      <c r="AX9" s="864"/>
      <c r="AY9" s="864"/>
      <c r="AZ9" s="865"/>
      <c r="BA9" s="865"/>
      <c r="BB9" s="865"/>
      <c r="BC9" s="865"/>
      <c r="BD9" s="865"/>
      <c r="BE9" s="865"/>
      <c r="BF9" s="865"/>
      <c r="BG9" s="865"/>
      <c r="BH9" s="864"/>
      <c r="BI9" s="864"/>
      <c r="BJ9" s="864"/>
      <c r="BK9" s="864"/>
      <c r="BL9" s="864"/>
      <c r="BM9" s="864"/>
      <c r="BN9" s="864"/>
      <c r="BO9" s="864"/>
      <c r="BP9" s="864"/>
      <c r="BQ9" s="864"/>
      <c r="BR9" s="864"/>
      <c r="BS9" s="864"/>
      <c r="BT9" s="867"/>
      <c r="BU9" s="867"/>
      <c r="BV9" s="867"/>
      <c r="BW9" s="868"/>
      <c r="BX9" s="868"/>
      <c r="BY9" s="868"/>
      <c r="BZ9" s="868"/>
      <c r="CA9" s="868"/>
      <c r="CB9" s="868"/>
      <c r="CC9" s="868"/>
      <c r="CD9" s="869"/>
      <c r="CE9" s="869"/>
      <c r="CF9" s="870"/>
      <c r="CG9" s="867"/>
      <c r="CH9" s="867"/>
      <c r="CI9" s="917"/>
      <c r="CJ9" s="867"/>
      <c r="CK9" s="867"/>
      <c r="CL9" s="867"/>
      <c r="CM9" s="867"/>
      <c r="CN9" s="867"/>
      <c r="CO9" s="867"/>
      <c r="CP9" s="867"/>
      <c r="CQ9" s="867"/>
      <c r="CR9" s="867"/>
      <c r="CS9" s="867"/>
      <c r="CT9" s="867"/>
      <c r="CU9" s="867"/>
      <c r="CV9" s="918"/>
      <c r="CW9" s="918"/>
      <c r="CX9" s="918"/>
      <c r="CY9" s="918"/>
      <c r="CZ9" s="918"/>
      <c r="DA9" s="918"/>
      <c r="DB9" s="918"/>
      <c r="DC9" s="918"/>
      <c r="DD9" s="918"/>
      <c r="DE9" s="918"/>
      <c r="DF9" s="918"/>
      <c r="DG9" s="918"/>
      <c r="DH9" s="918"/>
      <c r="DI9" s="918"/>
      <c r="DJ9" s="918"/>
      <c r="DK9" s="918"/>
      <c r="DL9" s="918"/>
      <c r="DM9" s="918"/>
      <c r="DN9" s="918"/>
      <c r="DO9" s="918"/>
      <c r="DP9" s="918"/>
      <c r="DQ9" s="918"/>
      <c r="DR9" s="918"/>
      <c r="DS9" s="918"/>
      <c r="DT9" s="918"/>
      <c r="DU9" s="918"/>
      <c r="DV9" s="918"/>
      <c r="DW9" s="918"/>
      <c r="DX9" s="918"/>
      <c r="DY9" s="918"/>
      <c r="DZ9" s="918"/>
      <c r="EA9" s="918"/>
      <c r="EB9" s="918"/>
      <c r="EC9" s="918"/>
      <c r="ED9" s="918"/>
      <c r="EE9" s="918"/>
      <c r="EF9" s="918"/>
      <c r="EG9" s="918"/>
      <c r="EH9" s="918"/>
      <c r="EI9" s="918"/>
      <c r="EJ9" s="918"/>
      <c r="EK9" s="918"/>
      <c r="EL9" s="918"/>
      <c r="EM9" s="918"/>
      <c r="EN9" s="918"/>
      <c r="EO9" s="918"/>
      <c r="EP9" s="918"/>
      <c r="EQ9" s="918"/>
      <c r="ER9" s="918"/>
      <c r="ES9" s="918"/>
      <c r="ET9" s="918"/>
      <c r="EU9" s="918"/>
      <c r="EV9" s="918"/>
      <c r="EW9" s="918"/>
      <c r="EX9" s="918"/>
      <c r="EY9" s="918"/>
      <c r="EZ9" s="918"/>
      <c r="FA9" s="918"/>
    </row>
    <row r="10" spans="1:157" s="907" customFormat="1">
      <c r="A10" s="862" t="s">
        <v>2850</v>
      </c>
      <c r="B10" s="899">
        <v>217833</v>
      </c>
      <c r="C10" s="899">
        <v>218440</v>
      </c>
      <c r="D10" s="899">
        <v>220363</v>
      </c>
      <c r="E10" s="899">
        <v>222289</v>
      </c>
      <c r="F10" s="899">
        <v>223633</v>
      </c>
      <c r="G10" s="899">
        <v>226293</v>
      </c>
      <c r="H10" s="899">
        <v>228062</v>
      </c>
      <c r="I10" s="899">
        <v>230520</v>
      </c>
      <c r="J10" s="899">
        <v>232313</v>
      </c>
      <c r="K10" s="899">
        <v>234282</v>
      </c>
      <c r="L10" s="899">
        <v>236503</v>
      </c>
      <c r="M10" s="899">
        <v>237812</v>
      </c>
      <c r="N10" s="899">
        <v>239431</v>
      </c>
      <c r="O10" s="899">
        <v>240890</v>
      </c>
      <c r="P10" s="899">
        <v>243148</v>
      </c>
      <c r="Q10" s="899">
        <v>247861</v>
      </c>
      <c r="R10" s="899">
        <v>249000</v>
      </c>
      <c r="S10" s="899">
        <v>248770</v>
      </c>
      <c r="T10" s="899">
        <v>249862</v>
      </c>
      <c r="U10" s="899">
        <v>249642</v>
      </c>
      <c r="V10" s="899">
        <v>250272</v>
      </c>
      <c r="W10" s="899">
        <v>257682</v>
      </c>
      <c r="X10" s="899">
        <v>252165</v>
      </c>
      <c r="Y10" s="899">
        <v>252070</v>
      </c>
      <c r="Z10" s="899">
        <v>252161</v>
      </c>
      <c r="AA10" s="899">
        <v>252895</v>
      </c>
      <c r="AB10" s="899">
        <v>252541</v>
      </c>
      <c r="AC10" s="899">
        <v>252930</v>
      </c>
      <c r="AD10" s="899">
        <v>253033</v>
      </c>
      <c r="AE10" s="899">
        <v>253289</v>
      </c>
      <c r="AF10" s="899">
        <v>252512</v>
      </c>
      <c r="AG10" s="899">
        <v>252682</v>
      </c>
      <c r="AH10" s="899">
        <v>252812</v>
      </c>
      <c r="AI10" s="899">
        <v>252541</v>
      </c>
      <c r="AJ10" s="899">
        <v>250726</v>
      </c>
      <c r="AK10" s="899">
        <v>265937</v>
      </c>
      <c r="AL10" s="899">
        <v>266358</v>
      </c>
      <c r="AM10" s="899">
        <v>266642</v>
      </c>
      <c r="AN10" s="899">
        <v>266410</v>
      </c>
      <c r="AO10" s="899">
        <v>268626</v>
      </c>
      <c r="AP10" s="899">
        <v>267241</v>
      </c>
      <c r="AQ10" s="899">
        <v>268192</v>
      </c>
      <c r="AR10" s="864">
        <v>269386</v>
      </c>
      <c r="AS10" s="864">
        <v>268893</v>
      </c>
      <c r="AT10" s="864">
        <v>265119</v>
      </c>
      <c r="AU10" s="864">
        <v>265161</v>
      </c>
      <c r="AV10" s="864">
        <v>268819</v>
      </c>
      <c r="AW10" s="864">
        <v>265463</v>
      </c>
      <c r="AX10" s="864">
        <v>265728</v>
      </c>
      <c r="AY10" s="864">
        <v>266566</v>
      </c>
      <c r="AZ10" s="865">
        <v>256809</v>
      </c>
      <c r="BA10" s="865">
        <v>258179</v>
      </c>
      <c r="BB10" s="865">
        <v>257767</v>
      </c>
      <c r="BC10" s="865">
        <v>257823</v>
      </c>
      <c r="BD10" s="865">
        <v>258048</v>
      </c>
      <c r="BE10" s="865">
        <v>258048</v>
      </c>
      <c r="BF10" s="865">
        <v>258162</v>
      </c>
      <c r="BG10" s="865">
        <v>257569</v>
      </c>
      <c r="BH10" s="864">
        <v>257866</v>
      </c>
      <c r="BI10" s="864">
        <v>257845</v>
      </c>
      <c r="BJ10" s="864">
        <v>257514</v>
      </c>
      <c r="BK10" s="864">
        <v>257969</v>
      </c>
      <c r="BL10" s="864">
        <v>257460</v>
      </c>
      <c r="BM10" s="864">
        <v>259008</v>
      </c>
      <c r="BN10" s="864">
        <v>257833</v>
      </c>
      <c r="BO10" s="864">
        <v>258194</v>
      </c>
      <c r="BP10" s="864">
        <f>257036+49609</f>
        <v>306645</v>
      </c>
      <c r="BQ10" s="864">
        <f>256544+48940</f>
        <v>305484</v>
      </c>
      <c r="BR10" s="864">
        <f>256745+48383</f>
        <v>305128</v>
      </c>
      <c r="BS10" s="864">
        <f>256160+47756</f>
        <v>303916</v>
      </c>
      <c r="BT10" s="867">
        <f>255778+47079</f>
        <v>302857</v>
      </c>
      <c r="BU10" s="867">
        <f>253668+46487</f>
        <v>300155</v>
      </c>
      <c r="BV10" s="867">
        <f>255385+46126</f>
        <v>301511</v>
      </c>
      <c r="BW10" s="868">
        <f>255892+45412</f>
        <v>301304</v>
      </c>
      <c r="BX10" s="868">
        <f>256179+44943</f>
        <v>301122</v>
      </c>
      <c r="BY10" s="868">
        <f>256656+44560</f>
        <v>301216</v>
      </c>
      <c r="BZ10" s="868">
        <f>258056+44133</f>
        <v>302189</v>
      </c>
      <c r="CA10" s="901">
        <f>259816+43374</f>
        <v>303190</v>
      </c>
      <c r="CB10" s="901">
        <v>302654</v>
      </c>
      <c r="CC10" s="901">
        <v>303052</v>
      </c>
      <c r="CD10" s="902">
        <v>302009</v>
      </c>
      <c r="CE10" s="902">
        <v>295741</v>
      </c>
      <c r="CF10" s="903">
        <v>296795</v>
      </c>
      <c r="CG10" s="904">
        <v>296235</v>
      </c>
      <c r="CH10" s="904">
        <v>299978</v>
      </c>
      <c r="CI10" s="905">
        <v>300165</v>
      </c>
      <c r="CJ10" s="904">
        <v>301152</v>
      </c>
      <c r="CK10" s="904">
        <v>301585</v>
      </c>
      <c r="CL10" s="904">
        <v>297330</v>
      </c>
      <c r="CM10" s="904">
        <v>300645</v>
      </c>
      <c r="CN10" s="904">
        <v>300739</v>
      </c>
      <c r="CO10" s="904">
        <v>300175</v>
      </c>
      <c r="CP10" s="904">
        <v>300776</v>
      </c>
      <c r="CQ10" s="904">
        <v>298907</v>
      </c>
      <c r="CR10" s="904">
        <v>298187</v>
      </c>
      <c r="CS10" s="904">
        <v>297404</v>
      </c>
      <c r="CT10" s="904">
        <v>297210</v>
      </c>
      <c r="CU10" s="904">
        <v>260651</v>
      </c>
      <c r="CV10" s="906">
        <v>265603</v>
      </c>
      <c r="CW10" s="906">
        <v>265719</v>
      </c>
      <c r="CX10" s="906">
        <v>265246</v>
      </c>
      <c r="CY10" s="906">
        <v>266430</v>
      </c>
      <c r="CZ10" s="906">
        <v>268081</v>
      </c>
      <c r="DA10" s="906">
        <v>267473</v>
      </c>
      <c r="DB10" s="906">
        <v>273870</v>
      </c>
      <c r="DC10" s="906">
        <v>276020</v>
      </c>
      <c r="DD10" s="906">
        <v>274906</v>
      </c>
      <c r="DE10" s="906">
        <v>279711</v>
      </c>
      <c r="DF10" s="906">
        <v>279869</v>
      </c>
      <c r="DG10" s="906">
        <v>274691</v>
      </c>
      <c r="DH10" s="906">
        <v>271695</v>
      </c>
      <c r="DI10" s="906">
        <v>270864</v>
      </c>
      <c r="DJ10" s="906">
        <v>269875</v>
      </c>
      <c r="DK10" s="906">
        <v>269082</v>
      </c>
      <c r="DL10" s="906">
        <v>263667</v>
      </c>
      <c r="DM10" s="906">
        <v>260166</v>
      </c>
      <c r="DN10" s="906">
        <v>256757</v>
      </c>
      <c r="DO10" s="906">
        <v>250453</v>
      </c>
      <c r="DP10" s="906">
        <v>249213</v>
      </c>
      <c r="DQ10" s="906">
        <v>248978</v>
      </c>
      <c r="DR10" s="906">
        <v>247709</v>
      </c>
      <c r="DS10" s="906">
        <v>246991</v>
      </c>
      <c r="DT10" s="906">
        <v>246622</v>
      </c>
      <c r="DU10" s="906">
        <v>245414</v>
      </c>
      <c r="DV10" s="906">
        <v>236848</v>
      </c>
      <c r="DW10" s="906">
        <v>236544</v>
      </c>
      <c r="DX10" s="906">
        <v>237015</v>
      </c>
      <c r="DY10" s="906">
        <v>237287</v>
      </c>
      <c r="DZ10" s="906">
        <v>237440</v>
      </c>
      <c r="EA10" s="906">
        <v>237414</v>
      </c>
      <c r="EB10" s="906">
        <v>236209</v>
      </c>
      <c r="EC10" s="906">
        <v>234525</v>
      </c>
      <c r="ED10" s="906">
        <v>233827</v>
      </c>
      <c r="EE10" s="906">
        <v>233972</v>
      </c>
      <c r="EF10" s="906">
        <v>234068</v>
      </c>
      <c r="EG10" s="906">
        <v>236878</v>
      </c>
      <c r="EH10" s="906">
        <v>233581</v>
      </c>
      <c r="EI10" s="906">
        <v>233632</v>
      </c>
      <c r="EJ10" s="906">
        <v>233614</v>
      </c>
      <c r="EK10" s="906">
        <v>233524</v>
      </c>
      <c r="EL10" s="906">
        <v>233501</v>
      </c>
      <c r="EM10" s="906">
        <v>233917</v>
      </c>
      <c r="EN10" s="906">
        <v>233350</v>
      </c>
      <c r="EO10" s="906">
        <v>233078</v>
      </c>
      <c r="EP10" s="906">
        <v>233271</v>
      </c>
      <c r="EQ10" s="906">
        <v>233655</v>
      </c>
      <c r="ER10" s="906">
        <v>233917</v>
      </c>
      <c r="ES10" s="906">
        <v>232960</v>
      </c>
      <c r="ET10" s="906">
        <v>232944</v>
      </c>
      <c r="EU10" s="906">
        <v>232754</v>
      </c>
      <c r="EV10" s="906">
        <v>233508</v>
      </c>
      <c r="EW10" s="906">
        <v>232937</v>
      </c>
      <c r="EX10" s="906">
        <v>232760</v>
      </c>
      <c r="EY10" s="906">
        <v>231945</v>
      </c>
      <c r="EZ10" s="906">
        <v>232251</v>
      </c>
      <c r="FA10" s="906">
        <v>231636</v>
      </c>
    </row>
    <row r="11" spans="1:157" s="875" customFormat="1">
      <c r="A11" s="862" t="s">
        <v>2851</v>
      </c>
      <c r="B11" s="863">
        <v>1125462</v>
      </c>
      <c r="C11" s="863">
        <v>1123191</v>
      </c>
      <c r="D11" s="863">
        <v>1131773</v>
      </c>
      <c r="E11" s="863">
        <v>1137796</v>
      </c>
      <c r="F11" s="863">
        <v>1145652</v>
      </c>
      <c r="G11" s="863">
        <v>1152561</v>
      </c>
      <c r="H11" s="863">
        <v>1158333</v>
      </c>
      <c r="I11" s="863">
        <v>1156033</v>
      </c>
      <c r="J11" s="863">
        <v>1160146</v>
      </c>
      <c r="K11" s="863">
        <v>1166886</v>
      </c>
      <c r="L11" s="863">
        <v>1173671</v>
      </c>
      <c r="M11" s="863">
        <v>1172152</v>
      </c>
      <c r="N11" s="863">
        <v>1179490</v>
      </c>
      <c r="O11" s="863">
        <v>1183780</v>
      </c>
      <c r="P11" s="863">
        <v>1182678</v>
      </c>
      <c r="Q11" s="863">
        <v>1183040</v>
      </c>
      <c r="R11" s="863">
        <v>1190074</v>
      </c>
      <c r="S11" s="863">
        <v>1195802</v>
      </c>
      <c r="T11" s="863">
        <v>1180108</v>
      </c>
      <c r="U11" s="863">
        <v>1187521</v>
      </c>
      <c r="V11" s="863">
        <v>1191561</v>
      </c>
      <c r="W11" s="863">
        <v>1201494</v>
      </c>
      <c r="X11" s="863">
        <f>1175622+37972</f>
        <v>1213594</v>
      </c>
      <c r="Y11" s="863">
        <f>1184810+38424</f>
        <v>1223234</v>
      </c>
      <c r="Z11" s="863">
        <v>1226926</v>
      </c>
      <c r="AA11" s="863">
        <v>1236622</v>
      </c>
      <c r="AB11" s="863">
        <v>1248579</v>
      </c>
      <c r="AC11" s="863">
        <v>1259241</v>
      </c>
      <c r="AD11" s="863">
        <v>1271746</v>
      </c>
      <c r="AE11" s="863">
        <v>1280600</v>
      </c>
      <c r="AF11" s="863">
        <v>1292888</v>
      </c>
      <c r="AG11" s="863">
        <v>1303518</v>
      </c>
      <c r="AH11" s="863">
        <v>1303973</v>
      </c>
      <c r="AI11" s="863">
        <v>1307517</v>
      </c>
      <c r="AJ11" s="863">
        <v>1311014</v>
      </c>
      <c r="AK11" s="863">
        <v>1317748</v>
      </c>
      <c r="AL11" s="863">
        <v>1306992</v>
      </c>
      <c r="AM11" s="863">
        <v>1317885</v>
      </c>
      <c r="AN11" s="863">
        <v>1321883</v>
      </c>
      <c r="AO11" s="863">
        <v>1332786</v>
      </c>
      <c r="AP11" s="863">
        <f>1238424+98349</f>
        <v>1336773</v>
      </c>
      <c r="AQ11" s="863">
        <v>1350469</v>
      </c>
      <c r="AR11" s="864">
        <v>1350319</v>
      </c>
      <c r="AS11" s="864">
        <v>1370899</v>
      </c>
      <c r="AT11" s="864">
        <v>1384618</v>
      </c>
      <c r="AU11" s="864">
        <v>1395334</v>
      </c>
      <c r="AV11" s="864">
        <v>1401132</v>
      </c>
      <c r="AW11" s="864">
        <v>1413190</v>
      </c>
      <c r="AX11" s="864">
        <v>1429076</v>
      </c>
      <c r="AY11" s="864">
        <v>1428073</v>
      </c>
      <c r="AZ11" s="865">
        <v>1400973</v>
      </c>
      <c r="BA11" s="865">
        <v>1417480</v>
      </c>
      <c r="BB11" s="865">
        <v>1430146</v>
      </c>
      <c r="BC11" s="865">
        <v>1436010</v>
      </c>
      <c r="BD11" s="865">
        <v>1449564</v>
      </c>
      <c r="BE11" s="865">
        <v>1410072</v>
      </c>
      <c r="BF11" s="865">
        <v>1416629</v>
      </c>
      <c r="BG11" s="865">
        <v>1427165</v>
      </c>
      <c r="BH11" s="864">
        <v>1436119</v>
      </c>
      <c r="BI11" s="864">
        <v>1446329</v>
      </c>
      <c r="BJ11" s="864">
        <v>1545809</v>
      </c>
      <c r="BK11" s="864">
        <v>1549002</v>
      </c>
      <c r="BL11" s="864">
        <v>1554356</v>
      </c>
      <c r="BM11" s="864">
        <v>1569785</v>
      </c>
      <c r="BN11" s="864">
        <v>1560301</v>
      </c>
      <c r="BO11" s="864">
        <v>1593696</v>
      </c>
      <c r="BP11" s="919">
        <v>1454997</v>
      </c>
      <c r="BQ11" s="919">
        <v>1452658</v>
      </c>
      <c r="BR11" s="919">
        <v>1465265</v>
      </c>
      <c r="BS11" s="919">
        <v>1448285</v>
      </c>
      <c r="BT11" s="904">
        <v>1444482</v>
      </c>
      <c r="BU11" s="904">
        <v>1444867</v>
      </c>
      <c r="BV11" s="867">
        <v>1439143</v>
      </c>
      <c r="BW11" s="901">
        <v>1439324</v>
      </c>
      <c r="BX11" s="901">
        <v>1439132</v>
      </c>
      <c r="BY11" s="901">
        <v>1448316</v>
      </c>
      <c r="BZ11" s="868">
        <v>1434389</v>
      </c>
      <c r="CA11" s="901">
        <v>1437998</v>
      </c>
      <c r="CB11" s="868">
        <v>1439280</v>
      </c>
      <c r="CC11" s="901">
        <v>1437030</v>
      </c>
      <c r="CD11" s="902">
        <v>1442721</v>
      </c>
      <c r="CE11" s="902">
        <v>1444812</v>
      </c>
      <c r="CF11" s="903">
        <v>1445700</v>
      </c>
      <c r="CG11" s="904">
        <v>1415581</v>
      </c>
      <c r="CH11" s="904">
        <v>1388703</v>
      </c>
      <c r="CI11" s="905">
        <v>1355320</v>
      </c>
      <c r="CJ11" s="904">
        <v>1357447</v>
      </c>
      <c r="CK11" s="904">
        <v>1353605</v>
      </c>
      <c r="CL11" s="904">
        <v>1340551</v>
      </c>
      <c r="CM11" s="904">
        <v>1346178</v>
      </c>
      <c r="CN11" s="904">
        <v>1353407</v>
      </c>
      <c r="CO11" s="904">
        <v>1371582</v>
      </c>
      <c r="CP11" s="904">
        <v>1377185</v>
      </c>
      <c r="CQ11" s="904">
        <v>1381470</v>
      </c>
      <c r="CR11" s="904">
        <v>1358477</v>
      </c>
      <c r="CS11" s="904">
        <v>1366508</v>
      </c>
      <c r="CT11" s="904">
        <v>1374665</v>
      </c>
      <c r="CU11" s="904">
        <v>1380002</v>
      </c>
      <c r="CV11" s="906">
        <v>1382211</v>
      </c>
      <c r="CW11" s="906">
        <v>1388944</v>
      </c>
      <c r="CX11" s="906">
        <v>1407220</v>
      </c>
      <c r="CY11" s="906">
        <v>1420257</v>
      </c>
      <c r="CZ11" s="906">
        <v>1428146</v>
      </c>
      <c r="DA11" s="906">
        <v>1441318</v>
      </c>
      <c r="DB11" s="906">
        <v>1451791</v>
      </c>
      <c r="DC11" s="906">
        <v>1447086</v>
      </c>
      <c r="DD11" s="906">
        <v>1458516</v>
      </c>
      <c r="DE11" s="906">
        <v>1467024</v>
      </c>
      <c r="DF11" s="906">
        <v>1455001</v>
      </c>
      <c r="DG11" s="906">
        <v>1455302</v>
      </c>
      <c r="DH11" s="906">
        <v>1465556</v>
      </c>
      <c r="DI11" s="906">
        <v>1494942</v>
      </c>
      <c r="DJ11" s="906">
        <v>1499759</v>
      </c>
      <c r="DK11" s="906">
        <v>1498185</v>
      </c>
      <c r="DL11" s="906">
        <v>1504064</v>
      </c>
      <c r="DM11" s="906">
        <v>1514968</v>
      </c>
      <c r="DN11" s="906">
        <v>1525039</v>
      </c>
      <c r="DO11" s="906">
        <v>1513256</v>
      </c>
      <c r="DP11" s="906">
        <v>1522947</v>
      </c>
      <c r="DQ11" s="906">
        <v>1530175</v>
      </c>
      <c r="DR11" s="906">
        <v>1535047</v>
      </c>
      <c r="DS11" s="906">
        <v>1540098</v>
      </c>
      <c r="DT11" s="906">
        <v>1544459</v>
      </c>
      <c r="DU11" s="906">
        <v>1553552</v>
      </c>
      <c r="DV11" s="906">
        <v>1555954</v>
      </c>
      <c r="DW11" s="906">
        <v>1575010</v>
      </c>
      <c r="DX11" s="906">
        <v>1587442</v>
      </c>
      <c r="DY11" s="906">
        <v>1595370</v>
      </c>
      <c r="DZ11" s="906">
        <v>1603592</v>
      </c>
      <c r="EA11" s="906">
        <v>1610774</v>
      </c>
      <c r="EB11" s="906">
        <v>1617945</v>
      </c>
      <c r="EC11" s="906">
        <v>1622440</v>
      </c>
      <c r="ED11" s="906">
        <v>1633734</v>
      </c>
      <c r="EE11" s="906">
        <v>1644467</v>
      </c>
      <c r="EF11" s="906">
        <v>1651255</v>
      </c>
      <c r="EG11" s="906">
        <v>1660757</v>
      </c>
      <c r="EH11" s="906">
        <v>1668604</v>
      </c>
      <c r="EI11" s="906">
        <v>1646786</v>
      </c>
      <c r="EJ11" s="906">
        <v>1658098</v>
      </c>
      <c r="EK11" s="906">
        <v>1667602</v>
      </c>
      <c r="EL11" s="906">
        <v>1667960</v>
      </c>
      <c r="EM11" s="906">
        <v>1675572</v>
      </c>
      <c r="EN11" s="906">
        <v>1683653</v>
      </c>
      <c r="EO11" s="906">
        <v>1685784</v>
      </c>
      <c r="EP11" s="906">
        <v>1695253</v>
      </c>
      <c r="EQ11" s="906">
        <v>1704381</v>
      </c>
      <c r="ER11" s="906">
        <v>1714440</v>
      </c>
      <c r="ES11" s="906">
        <v>1715610</v>
      </c>
      <c r="ET11" s="906">
        <v>1721367</v>
      </c>
      <c r="EU11" s="906">
        <v>1750893</v>
      </c>
      <c r="EV11" s="906">
        <v>1743582</v>
      </c>
      <c r="EW11" s="906">
        <v>1754882</v>
      </c>
      <c r="EX11" s="906">
        <v>1761504</v>
      </c>
      <c r="EY11" s="906">
        <v>1756564</v>
      </c>
      <c r="EZ11" s="906">
        <v>1764336</v>
      </c>
      <c r="FA11" s="906">
        <v>1772251</v>
      </c>
    </row>
    <row r="12" spans="1:157" s="875" customFormat="1">
      <c r="A12" s="862" t="s">
        <v>2852</v>
      </c>
      <c r="B12" s="863"/>
      <c r="C12" s="863"/>
      <c r="D12" s="863"/>
      <c r="E12" s="863"/>
      <c r="F12" s="863"/>
      <c r="G12" s="863"/>
      <c r="H12" s="863"/>
      <c r="I12" s="863"/>
      <c r="J12" s="863"/>
      <c r="K12" s="863"/>
      <c r="L12" s="863"/>
      <c r="M12" s="863"/>
      <c r="N12" s="863"/>
      <c r="O12" s="863"/>
      <c r="P12" s="863"/>
      <c r="Q12" s="863"/>
      <c r="R12" s="863"/>
      <c r="S12" s="863"/>
      <c r="T12" s="863"/>
      <c r="U12" s="863"/>
      <c r="V12" s="863"/>
      <c r="W12" s="863"/>
      <c r="X12" s="863"/>
      <c r="Y12" s="863"/>
      <c r="Z12" s="863"/>
      <c r="AA12" s="863"/>
      <c r="AB12" s="863"/>
      <c r="AC12" s="863"/>
      <c r="AD12" s="863"/>
      <c r="AE12" s="863"/>
      <c r="AF12" s="863"/>
      <c r="AG12" s="863"/>
      <c r="AH12" s="863"/>
      <c r="AI12" s="863"/>
      <c r="AJ12" s="863"/>
      <c r="AK12" s="863"/>
      <c r="AL12" s="863"/>
      <c r="AM12" s="863"/>
      <c r="AN12" s="863"/>
      <c r="AO12" s="863"/>
      <c r="AP12" s="863"/>
      <c r="AQ12" s="863"/>
      <c r="AR12" s="864"/>
      <c r="AS12" s="864"/>
      <c r="AT12" s="864"/>
      <c r="AU12" s="864"/>
      <c r="AV12" s="864"/>
      <c r="AW12" s="864"/>
      <c r="AX12" s="864"/>
      <c r="AY12" s="864"/>
      <c r="AZ12" s="865"/>
      <c r="BA12" s="865"/>
      <c r="BB12" s="865"/>
      <c r="BC12" s="865"/>
      <c r="BD12" s="865"/>
      <c r="BE12" s="865"/>
      <c r="BF12" s="865"/>
      <c r="BG12" s="865"/>
      <c r="BH12" s="864"/>
      <c r="BI12" s="864"/>
      <c r="BJ12" s="864"/>
      <c r="BK12" s="864"/>
      <c r="BL12" s="864"/>
      <c r="BM12" s="864"/>
      <c r="BN12" s="864"/>
      <c r="BO12" s="864"/>
      <c r="BP12" s="919">
        <v>162495</v>
      </c>
      <c r="BQ12" s="919">
        <v>164522</v>
      </c>
      <c r="BR12" s="919">
        <v>166226</v>
      </c>
      <c r="BS12" s="919">
        <v>167610</v>
      </c>
      <c r="BT12" s="904">
        <v>169656</v>
      </c>
      <c r="BU12" s="904">
        <v>170435</v>
      </c>
      <c r="BV12" s="867">
        <v>173754</v>
      </c>
      <c r="BW12" s="901">
        <v>174552</v>
      </c>
      <c r="BX12" s="901">
        <v>176426</v>
      </c>
      <c r="BY12" s="901">
        <v>178112</v>
      </c>
      <c r="BZ12" s="868">
        <v>177586</v>
      </c>
      <c r="CA12" s="901">
        <v>179710</v>
      </c>
      <c r="CB12" s="901">
        <v>179554</v>
      </c>
      <c r="CC12" s="901">
        <v>173699</v>
      </c>
      <c r="CD12" s="902">
        <v>174865</v>
      </c>
      <c r="CE12" s="902">
        <v>177205</v>
      </c>
      <c r="CF12" s="903">
        <v>180111</v>
      </c>
      <c r="CG12" s="904">
        <v>181804</v>
      </c>
      <c r="CH12" s="904">
        <v>182453</v>
      </c>
      <c r="CI12" s="905">
        <v>184220</v>
      </c>
      <c r="CJ12" s="904">
        <v>186194</v>
      </c>
      <c r="CK12" s="904">
        <v>186098</v>
      </c>
      <c r="CL12" s="904">
        <v>186843</v>
      </c>
      <c r="CM12" s="904">
        <v>186805</v>
      </c>
      <c r="CN12" s="904">
        <v>188766</v>
      </c>
      <c r="CO12" s="904">
        <v>190628</v>
      </c>
      <c r="CP12" s="904">
        <v>191997</v>
      </c>
      <c r="CQ12" s="904">
        <v>189977</v>
      </c>
      <c r="CR12" s="904">
        <v>192035</v>
      </c>
      <c r="CS12" s="904">
        <v>191255</v>
      </c>
      <c r="CT12" s="904">
        <v>190229</v>
      </c>
      <c r="CU12" s="904">
        <v>190226</v>
      </c>
      <c r="CV12" s="906">
        <v>183406</v>
      </c>
      <c r="CW12" s="906">
        <v>181565</v>
      </c>
      <c r="CX12" s="906">
        <v>184691</v>
      </c>
      <c r="CY12" s="906">
        <v>183886</v>
      </c>
      <c r="CZ12" s="906">
        <v>181836</v>
      </c>
      <c r="DA12" s="906">
        <v>180688</v>
      </c>
      <c r="DB12" s="906">
        <v>169003</v>
      </c>
      <c r="DC12" s="906">
        <v>160978</v>
      </c>
      <c r="DD12" s="906">
        <v>158763</v>
      </c>
      <c r="DE12" s="906">
        <v>152103</v>
      </c>
      <c r="DF12" s="906">
        <v>151188</v>
      </c>
      <c r="DG12" s="906">
        <v>143439</v>
      </c>
      <c r="DH12" s="906">
        <v>143780</v>
      </c>
      <c r="DI12" s="906">
        <v>142590</v>
      </c>
      <c r="DJ12" s="906">
        <v>142079</v>
      </c>
      <c r="DK12" s="906">
        <v>141103</v>
      </c>
      <c r="DL12" s="906">
        <v>138829</v>
      </c>
      <c r="DM12" s="906">
        <v>138911</v>
      </c>
      <c r="DN12" s="906">
        <v>135818</v>
      </c>
      <c r="DO12" s="906">
        <v>135400</v>
      </c>
      <c r="DP12" s="906">
        <v>132425</v>
      </c>
      <c r="DQ12" s="906">
        <v>131149</v>
      </c>
      <c r="DR12" s="906">
        <v>130753</v>
      </c>
      <c r="DS12" s="906">
        <v>131154</v>
      </c>
      <c r="DT12" s="906">
        <v>130883</v>
      </c>
      <c r="DU12" s="906">
        <v>128410</v>
      </c>
      <c r="DV12" s="906">
        <v>127755</v>
      </c>
      <c r="DW12" s="906">
        <v>126740</v>
      </c>
      <c r="DX12" s="906">
        <v>126056</v>
      </c>
      <c r="DY12" s="906">
        <v>123407</v>
      </c>
      <c r="DZ12" s="906">
        <v>121052</v>
      </c>
      <c r="EA12" s="906">
        <v>120894</v>
      </c>
      <c r="EB12" s="906">
        <v>118920</v>
      </c>
      <c r="EC12" s="906">
        <v>116144</v>
      </c>
      <c r="ED12" s="906">
        <v>115357</v>
      </c>
      <c r="EE12" s="906">
        <v>112560</v>
      </c>
      <c r="EF12" s="906">
        <v>113012</v>
      </c>
      <c r="EG12" s="906">
        <v>111145</v>
      </c>
      <c r="EH12" s="906">
        <v>110583</v>
      </c>
      <c r="EI12" s="906">
        <v>109638</v>
      </c>
      <c r="EJ12" s="906">
        <v>108358</v>
      </c>
      <c r="EK12" s="906">
        <v>107536</v>
      </c>
      <c r="EL12" s="906">
        <v>106405</v>
      </c>
      <c r="EM12" s="906">
        <v>104306</v>
      </c>
      <c r="EN12" s="906">
        <v>102161</v>
      </c>
      <c r="EO12" s="906">
        <v>100936</v>
      </c>
      <c r="EP12" s="906">
        <v>99069</v>
      </c>
      <c r="EQ12" s="906">
        <v>101377</v>
      </c>
      <c r="ER12" s="906">
        <v>101273</v>
      </c>
      <c r="ES12" s="906">
        <v>102070</v>
      </c>
      <c r="ET12" s="906">
        <v>99641</v>
      </c>
      <c r="EU12" s="906">
        <v>65345</v>
      </c>
      <c r="EV12" s="906">
        <v>65890</v>
      </c>
      <c r="EW12" s="906">
        <v>66212</v>
      </c>
      <c r="EX12" s="906">
        <v>65949</v>
      </c>
      <c r="EY12" s="906">
        <v>66209</v>
      </c>
      <c r="EZ12" s="906">
        <v>66689</v>
      </c>
      <c r="FA12" s="906">
        <v>67022</v>
      </c>
    </row>
    <row r="13" spans="1:157" s="907" customFormat="1">
      <c r="A13" s="862" t="s">
        <v>493</v>
      </c>
      <c r="B13" s="899">
        <v>1343295</v>
      </c>
      <c r="C13" s="899">
        <v>1341631</v>
      </c>
      <c r="D13" s="899">
        <v>1352136</v>
      </c>
      <c r="E13" s="899">
        <v>1360085</v>
      </c>
      <c r="F13" s="899">
        <v>1369285</v>
      </c>
      <c r="G13" s="899">
        <v>1378854</v>
      </c>
      <c r="H13" s="899">
        <v>1386395</v>
      </c>
      <c r="I13" s="899">
        <v>1386553</v>
      </c>
      <c r="J13" s="899">
        <v>1392459</v>
      </c>
      <c r="K13" s="899">
        <v>1401168</v>
      </c>
      <c r="L13" s="899">
        <v>1410174</v>
      </c>
      <c r="M13" s="899">
        <v>1409964</v>
      </c>
      <c r="N13" s="899">
        <v>1418921</v>
      </c>
      <c r="O13" s="899">
        <v>1424670</v>
      </c>
      <c r="P13" s="899">
        <v>1425826</v>
      </c>
      <c r="Q13" s="899">
        <v>1430901</v>
      </c>
      <c r="R13" s="899">
        <v>1439074</v>
      </c>
      <c r="S13" s="899">
        <v>1444572</v>
      </c>
      <c r="T13" s="899">
        <v>1429970</v>
      </c>
      <c r="U13" s="899">
        <v>1437163</v>
      </c>
      <c r="V13" s="899">
        <v>1441833</v>
      </c>
      <c r="W13" s="899">
        <v>1459176</v>
      </c>
      <c r="X13" s="899">
        <f>X10+X11</f>
        <v>1465759</v>
      </c>
      <c r="Y13" s="899">
        <f>Y10+Y11</f>
        <v>1475304</v>
      </c>
      <c r="Z13" s="899">
        <v>1479087</v>
      </c>
      <c r="AA13" s="899">
        <v>1489517</v>
      </c>
      <c r="AB13" s="899">
        <v>1501120</v>
      </c>
      <c r="AC13" s="899">
        <v>1512171</v>
      </c>
      <c r="AD13" s="899">
        <v>1524779</v>
      </c>
      <c r="AE13" s="899">
        <v>1533889</v>
      </c>
      <c r="AF13" s="899">
        <v>1545400</v>
      </c>
      <c r="AG13" s="899">
        <v>1556200</v>
      </c>
      <c r="AH13" s="899">
        <v>1556785</v>
      </c>
      <c r="AI13" s="899">
        <v>1560058</v>
      </c>
      <c r="AJ13" s="899">
        <v>1561740</v>
      </c>
      <c r="AK13" s="899">
        <v>1583685</v>
      </c>
      <c r="AL13" s="899">
        <v>1573350</v>
      </c>
      <c r="AM13" s="899">
        <v>1584527</v>
      </c>
      <c r="AN13" s="899">
        <v>1588293</v>
      </c>
      <c r="AO13" s="899">
        <v>1601412</v>
      </c>
      <c r="AP13" s="899">
        <f>AP10+AP11</f>
        <v>1604014</v>
      </c>
      <c r="AQ13" s="899">
        <v>1618661</v>
      </c>
      <c r="AR13" s="864">
        <v>1619705</v>
      </c>
      <c r="AS13" s="864">
        <v>1639792</v>
      </c>
      <c r="AT13" s="864">
        <v>1649737</v>
      </c>
      <c r="AU13" s="864">
        <v>1660495</v>
      </c>
      <c r="AV13" s="864">
        <v>1669951</v>
      </c>
      <c r="AW13" s="864">
        <v>1678653</v>
      </c>
      <c r="AX13" s="864">
        <v>1694804</v>
      </c>
      <c r="AY13" s="864">
        <v>1694639</v>
      </c>
      <c r="AZ13" s="865">
        <v>1657782</v>
      </c>
      <c r="BA13" s="865">
        <v>1675659</v>
      </c>
      <c r="BB13" s="865">
        <v>1687913</v>
      </c>
      <c r="BC13" s="865">
        <v>1693833</v>
      </c>
      <c r="BD13" s="865">
        <v>1707612</v>
      </c>
      <c r="BE13" s="865">
        <v>1668120</v>
      </c>
      <c r="BF13" s="865">
        <v>1674791</v>
      </c>
      <c r="BG13" s="865">
        <v>1684734</v>
      </c>
      <c r="BH13" s="864">
        <v>1693985</v>
      </c>
      <c r="BI13" s="864">
        <v>1704174</v>
      </c>
      <c r="BJ13" s="864">
        <f>BJ10+BJ11</f>
        <v>1803323</v>
      </c>
      <c r="BK13" s="864">
        <v>1806971</v>
      </c>
      <c r="BL13" s="864">
        <v>1811816</v>
      </c>
      <c r="BM13" s="864">
        <v>1828793</v>
      </c>
      <c r="BN13" s="864">
        <v>1818134</v>
      </c>
      <c r="BO13" s="864">
        <v>1851890</v>
      </c>
      <c r="BP13" s="864">
        <f>1874528+49609</f>
        <v>1924137</v>
      </c>
      <c r="BQ13" s="864">
        <f>1873724+48940</f>
        <v>1922664</v>
      </c>
      <c r="BR13" s="864">
        <f>1888236+48383</f>
        <v>1936619</v>
      </c>
      <c r="BS13" s="864">
        <f>1872055+47756</f>
        <v>1919811</v>
      </c>
      <c r="BT13" s="867">
        <f>1869916+47079</f>
        <v>1916995</v>
      </c>
      <c r="BU13" s="867">
        <f>1868970+46487</f>
        <v>1915457</v>
      </c>
      <c r="BV13" s="867">
        <f>1868282+46126</f>
        <v>1914408</v>
      </c>
      <c r="BW13" s="868">
        <f>1869768+45412</f>
        <v>1915180</v>
      </c>
      <c r="BX13" s="868">
        <f>1871737+44943</f>
        <v>1916680</v>
      </c>
      <c r="BY13" s="868">
        <f>1883084+44560</f>
        <v>1927644</v>
      </c>
      <c r="BZ13" s="868">
        <v>1914164</v>
      </c>
      <c r="CA13" s="900">
        <v>1920898</v>
      </c>
      <c r="CB13" s="868">
        <v>1921488</v>
      </c>
      <c r="CC13" s="901">
        <v>1913781</v>
      </c>
      <c r="CD13" s="902">
        <v>1919595</v>
      </c>
      <c r="CE13" s="902">
        <v>1917758</v>
      </c>
      <c r="CF13" s="903">
        <v>1922606</v>
      </c>
      <c r="CG13" s="904">
        <v>1893620</v>
      </c>
      <c r="CH13" s="904">
        <v>1871134</v>
      </c>
      <c r="CI13" s="905">
        <v>1839705</v>
      </c>
      <c r="CJ13" s="904">
        <v>1844793</v>
      </c>
      <c r="CK13" s="904">
        <v>1841288</v>
      </c>
      <c r="CL13" s="904">
        <v>1824724</v>
      </c>
      <c r="CM13" s="904">
        <v>1833628</v>
      </c>
      <c r="CN13" s="904">
        <v>1842912</v>
      </c>
      <c r="CO13" s="904">
        <v>1862385</v>
      </c>
      <c r="CP13" s="904">
        <v>1869958</v>
      </c>
      <c r="CQ13" s="904">
        <v>1870354</v>
      </c>
      <c r="CR13" s="904">
        <v>1848699</v>
      </c>
      <c r="CS13" s="904">
        <v>1855167</v>
      </c>
      <c r="CT13" s="904">
        <v>1862104</v>
      </c>
      <c r="CU13" s="904">
        <v>1830879</v>
      </c>
      <c r="CV13" s="906">
        <v>1831220</v>
      </c>
      <c r="CW13" s="906">
        <v>1836228</v>
      </c>
      <c r="CX13" s="906">
        <v>1857157</v>
      </c>
      <c r="CY13" s="906">
        <v>1870573</v>
      </c>
      <c r="CZ13" s="906">
        <v>1878063</v>
      </c>
      <c r="DA13" s="906">
        <v>1889479</v>
      </c>
      <c r="DB13" s="906">
        <v>1894664</v>
      </c>
      <c r="DC13" s="906">
        <v>1884084</v>
      </c>
      <c r="DD13" s="906">
        <v>1892185</v>
      </c>
      <c r="DE13" s="906">
        <v>1898838</v>
      </c>
      <c r="DF13" s="906">
        <v>1886058</v>
      </c>
      <c r="DG13" s="906">
        <v>1873432</v>
      </c>
      <c r="DH13" s="906">
        <v>1881031</v>
      </c>
      <c r="DI13" s="906">
        <v>1908396</v>
      </c>
      <c r="DJ13" s="906">
        <v>1911713</v>
      </c>
      <c r="DK13" s="906">
        <v>1908370</v>
      </c>
      <c r="DL13" s="906">
        <v>1906560</v>
      </c>
      <c r="DM13" s="906">
        <v>1914045</v>
      </c>
      <c r="DN13" s="906">
        <v>1917614</v>
      </c>
      <c r="DO13" s="906">
        <v>1899109</v>
      </c>
      <c r="DP13" s="906">
        <v>1904585</v>
      </c>
      <c r="DQ13" s="906">
        <v>1910302</v>
      </c>
      <c r="DR13" s="906">
        <v>1913509</v>
      </c>
      <c r="DS13" s="906">
        <v>1918243</v>
      </c>
      <c r="DT13" s="906">
        <v>1921964</v>
      </c>
      <c r="DU13" s="906">
        <v>1927376</v>
      </c>
      <c r="DV13" s="906">
        <v>1920557</v>
      </c>
      <c r="DW13" s="906">
        <v>1938294</v>
      </c>
      <c r="DX13" s="906">
        <v>1950513</v>
      </c>
      <c r="DY13" s="906">
        <v>1956064</v>
      </c>
      <c r="DZ13" s="906">
        <v>1962084</v>
      </c>
      <c r="EA13" s="906">
        <v>1969082</v>
      </c>
      <c r="EB13" s="906">
        <v>1973074</v>
      </c>
      <c r="EC13" s="906">
        <v>1973109</v>
      </c>
      <c r="ED13" s="906">
        <v>1982918</v>
      </c>
      <c r="EE13" s="906">
        <v>1990999</v>
      </c>
      <c r="EF13" s="906">
        <v>1998335</v>
      </c>
      <c r="EG13" s="906">
        <v>2008780</v>
      </c>
      <c r="EH13" s="906">
        <v>2012768</v>
      </c>
      <c r="EI13" s="906">
        <v>1990056</v>
      </c>
      <c r="EJ13" s="906">
        <v>2000070</v>
      </c>
      <c r="EK13" s="906">
        <v>2008662</v>
      </c>
      <c r="EL13" s="906">
        <v>2007866</v>
      </c>
      <c r="EM13" s="906">
        <v>2013795</v>
      </c>
      <c r="EN13" s="906">
        <v>2019314</v>
      </c>
      <c r="EO13" s="906">
        <v>2019798</v>
      </c>
      <c r="EP13" s="906">
        <v>2027593</v>
      </c>
      <c r="EQ13" s="906">
        <v>2039413</v>
      </c>
      <c r="ER13" s="906">
        <v>2049630</v>
      </c>
      <c r="ES13" s="906">
        <v>2050640</v>
      </c>
      <c r="ET13" s="906">
        <v>2053952</v>
      </c>
      <c r="EU13" s="906">
        <v>2048992</v>
      </c>
      <c r="EV13" s="906">
        <v>2042980</v>
      </c>
      <c r="EW13" s="906">
        <v>2054031</v>
      </c>
      <c r="EX13" s="906">
        <v>2060213</v>
      </c>
      <c r="EY13" s="906">
        <v>2054718</v>
      </c>
      <c r="EZ13" s="906">
        <v>2063276</v>
      </c>
      <c r="FA13" s="906">
        <v>2070909</v>
      </c>
    </row>
    <row r="14" spans="1:157" s="875" customFormat="1">
      <c r="A14" s="920"/>
      <c r="B14" s="863"/>
      <c r="C14" s="863"/>
      <c r="D14" s="863"/>
      <c r="E14" s="863"/>
      <c r="F14" s="863"/>
      <c r="G14" s="863"/>
      <c r="H14" s="863"/>
      <c r="I14" s="863"/>
      <c r="J14" s="863"/>
      <c r="K14" s="863"/>
      <c r="L14" s="863"/>
      <c r="M14" s="863"/>
      <c r="N14" s="863"/>
      <c r="O14" s="863"/>
      <c r="P14" s="863"/>
      <c r="Q14" s="863"/>
      <c r="R14" s="863"/>
      <c r="S14" s="863"/>
      <c r="T14" s="863"/>
      <c r="U14" s="863"/>
      <c r="V14" s="863"/>
      <c r="W14" s="863"/>
      <c r="X14" s="863"/>
      <c r="Y14" s="863"/>
      <c r="Z14" s="863"/>
      <c r="AA14" s="863"/>
      <c r="AB14" s="863"/>
      <c r="AC14" s="863"/>
      <c r="AD14" s="863"/>
      <c r="AE14" s="863"/>
      <c r="AF14" s="863"/>
      <c r="AG14" s="863"/>
      <c r="AH14" s="863"/>
      <c r="AI14" s="863"/>
      <c r="AJ14" s="863"/>
      <c r="AK14" s="863"/>
      <c r="AL14" s="863"/>
      <c r="AM14" s="863"/>
      <c r="AN14" s="863"/>
      <c r="AO14" s="863"/>
      <c r="AP14" s="863"/>
      <c r="AQ14" s="863"/>
      <c r="AR14" s="864"/>
      <c r="AS14" s="864"/>
      <c r="AT14" s="864"/>
      <c r="AU14" s="864"/>
      <c r="AV14" s="864"/>
      <c r="AW14" s="864"/>
      <c r="AX14" s="864"/>
      <c r="AY14" s="864"/>
      <c r="AZ14" s="865"/>
      <c r="BA14" s="865"/>
      <c r="BB14" s="865"/>
      <c r="BC14" s="865"/>
      <c r="BD14" s="865"/>
      <c r="BE14" s="865"/>
      <c r="BF14" s="866"/>
      <c r="BG14" s="865"/>
      <c r="BH14" s="864"/>
      <c r="BI14" s="864"/>
      <c r="BJ14" s="864"/>
      <c r="BK14" s="864"/>
      <c r="BL14" s="864"/>
      <c r="BM14" s="864"/>
      <c r="BN14" s="864"/>
      <c r="BO14" s="864"/>
      <c r="BP14" s="864"/>
      <c r="BQ14" s="864"/>
      <c r="BR14" s="864"/>
      <c r="BS14" s="864"/>
      <c r="BT14" s="867"/>
      <c r="BU14" s="867"/>
      <c r="BV14" s="867"/>
      <c r="BW14" s="868"/>
      <c r="BX14" s="868"/>
      <c r="BY14" s="868"/>
      <c r="BZ14" s="868"/>
      <c r="CA14" s="868"/>
      <c r="CB14" s="868"/>
      <c r="CC14" s="868"/>
      <c r="CD14" s="869"/>
      <c r="CE14" s="869"/>
      <c r="CF14" s="903"/>
      <c r="CG14" s="904"/>
      <c r="CH14" s="904"/>
      <c r="CI14" s="905"/>
      <c r="CJ14" s="904"/>
      <c r="CK14" s="904"/>
      <c r="CL14" s="904"/>
      <c r="CM14" s="904"/>
      <c r="CN14" s="904"/>
      <c r="CO14" s="904"/>
      <c r="CP14" s="904"/>
      <c r="CQ14" s="904"/>
      <c r="CR14" s="904"/>
      <c r="CS14" s="904"/>
      <c r="CT14" s="904"/>
      <c r="CU14" s="904"/>
      <c r="CV14" s="906"/>
      <c r="CW14" s="906"/>
      <c r="CX14" s="906"/>
      <c r="CY14" s="906"/>
      <c r="CZ14" s="906"/>
      <c r="DA14" s="906"/>
      <c r="DB14" s="906"/>
      <c r="DC14" s="906"/>
      <c r="DD14" s="906"/>
      <c r="DE14" s="906"/>
      <c r="DF14" s="906"/>
      <c r="DG14" s="906"/>
      <c r="DH14" s="906"/>
      <c r="DI14" s="906"/>
      <c r="DJ14" s="906"/>
      <c r="DK14" s="906"/>
      <c r="DL14" s="906"/>
      <c r="DM14" s="906"/>
      <c r="DN14" s="906"/>
      <c r="DO14" s="906"/>
      <c r="DP14" s="906"/>
      <c r="DQ14" s="906"/>
      <c r="DR14" s="906"/>
      <c r="DS14" s="906"/>
      <c r="DT14" s="906"/>
      <c r="DU14" s="906"/>
      <c r="DV14" s="906"/>
      <c r="DW14" s="906"/>
      <c r="DX14" s="906"/>
      <c r="DY14" s="906"/>
      <c r="DZ14" s="906"/>
      <c r="EA14" s="906"/>
      <c r="EB14" s="906"/>
      <c r="EC14" s="906"/>
      <c r="ED14" s="906"/>
      <c r="EE14" s="906"/>
      <c r="EF14" s="906"/>
      <c r="EG14" s="906"/>
      <c r="EH14" s="906"/>
      <c r="EI14" s="906"/>
      <c r="EJ14" s="906"/>
      <c r="EK14" s="906"/>
      <c r="EL14" s="906"/>
      <c r="EM14" s="906"/>
      <c r="EN14" s="906"/>
      <c r="EO14" s="906"/>
      <c r="EP14" s="906"/>
      <c r="EQ14" s="906"/>
      <c r="ER14" s="906"/>
      <c r="ES14" s="906"/>
      <c r="ET14" s="906"/>
      <c r="EU14" s="906"/>
      <c r="EV14" s="906"/>
      <c r="EW14" s="906"/>
      <c r="EX14" s="906"/>
      <c r="EY14" s="906"/>
      <c r="EZ14" s="906"/>
      <c r="FA14" s="906"/>
    </row>
    <row r="15" spans="1:157" s="907" customFormat="1">
      <c r="A15" s="862" t="s">
        <v>2853</v>
      </c>
      <c r="B15" s="899">
        <v>1777.4069999999999</v>
      </c>
      <c r="C15" s="899">
        <v>1936.1579999999999</v>
      </c>
      <c r="D15" s="899">
        <v>1783.1</v>
      </c>
      <c r="E15" s="899">
        <v>1826.7139999999999</v>
      </c>
      <c r="F15" s="899">
        <v>1802.921</v>
      </c>
      <c r="G15" s="899">
        <v>2058.0140000000001</v>
      </c>
      <c r="H15" s="899">
        <v>1840.4</v>
      </c>
      <c r="I15" s="899">
        <v>1876.7748510900001</v>
      </c>
      <c r="J15" s="899">
        <v>2145.3510000000001</v>
      </c>
      <c r="K15" s="899">
        <v>1888.6757088499999</v>
      </c>
      <c r="L15" s="899">
        <v>1936.9884865000001</v>
      </c>
      <c r="M15" s="899">
        <v>2030.9</v>
      </c>
      <c r="N15" s="899">
        <v>1944.5847732499999</v>
      </c>
      <c r="O15" s="899">
        <v>2204.8490000000002</v>
      </c>
      <c r="P15" s="899">
        <v>2184</v>
      </c>
      <c r="Q15" s="899">
        <v>1998.104</v>
      </c>
      <c r="R15" s="899">
        <v>2287.8440000000001</v>
      </c>
      <c r="S15" s="899">
        <v>2010.63382864</v>
      </c>
      <c r="T15" s="899">
        <v>2051.136</v>
      </c>
      <c r="U15" s="899">
        <v>2096.4110000000001</v>
      </c>
      <c r="V15" s="899">
        <v>2069.3939999999998</v>
      </c>
      <c r="W15" s="899">
        <v>2360.2869999999998</v>
      </c>
      <c r="X15" s="899">
        <v>2150.1</v>
      </c>
      <c r="Y15" s="899">
        <v>2083.1619999999998</v>
      </c>
      <c r="Z15" s="899">
        <v>2375.2124715299997</v>
      </c>
      <c r="AA15" s="899">
        <v>2762.3</v>
      </c>
      <c r="AB15" s="899">
        <v>2128.5</v>
      </c>
      <c r="AC15" s="899">
        <v>2127.5531944978407</v>
      </c>
      <c r="AD15" s="899">
        <v>2183.9802014154002</v>
      </c>
      <c r="AE15" s="899">
        <v>2170.4123403595731</v>
      </c>
      <c r="AF15" s="899">
        <v>2511.826</v>
      </c>
      <c r="AG15" s="899">
        <v>2502.8000000000002</v>
      </c>
      <c r="AH15" s="899">
        <v>2205.2550000000001</v>
      </c>
      <c r="AI15" s="899">
        <v>2592.556</v>
      </c>
      <c r="AJ15" s="899">
        <v>2289.9284545</v>
      </c>
      <c r="AK15" s="899">
        <v>2207.8710000000001</v>
      </c>
      <c r="AL15" s="899">
        <v>2604.3139999999999</v>
      </c>
      <c r="AM15" s="899">
        <v>2217.2256069599998</v>
      </c>
      <c r="AN15" s="899">
        <v>2234.4</v>
      </c>
      <c r="AO15" s="899">
        <v>2571.6</v>
      </c>
      <c r="AP15" s="899">
        <v>2239.1999999999998</v>
      </c>
      <c r="AQ15" s="899">
        <v>2221.5</v>
      </c>
      <c r="AR15" s="864">
        <v>2595.4</v>
      </c>
      <c r="AS15" s="864">
        <v>2286.6660000000002</v>
      </c>
      <c r="AT15" s="864">
        <v>2282.6999999999998</v>
      </c>
      <c r="AU15" s="864">
        <v>2340.1999999999998</v>
      </c>
      <c r="AV15" s="864">
        <v>2392.2612589599999</v>
      </c>
      <c r="AW15" s="864">
        <v>2750.5519697300001</v>
      </c>
      <c r="AX15" s="864">
        <v>2666.4</v>
      </c>
      <c r="AY15" s="864">
        <v>2280.1999999999998</v>
      </c>
      <c r="AZ15" s="865">
        <v>2735.3</v>
      </c>
      <c r="BA15" s="865">
        <v>2314.1048989700002</v>
      </c>
      <c r="BB15" s="865">
        <v>2280</v>
      </c>
      <c r="BC15" s="865">
        <v>2581.5</v>
      </c>
      <c r="BD15" s="865">
        <v>2308.8000000000002</v>
      </c>
      <c r="BE15" s="865">
        <v>2321.5</v>
      </c>
      <c r="BF15" s="865">
        <v>2358.1169850000001</v>
      </c>
      <c r="BG15" s="865">
        <v>2449.8000000000002</v>
      </c>
      <c r="BH15" s="864">
        <v>2485.6527569999998</v>
      </c>
      <c r="BI15" s="864">
        <v>2396</v>
      </c>
      <c r="BJ15" s="864">
        <v>2764.0099570000002</v>
      </c>
      <c r="BK15" s="864">
        <v>2372.6371899999999</v>
      </c>
      <c r="BL15" s="864">
        <v>2706.1488840000002</v>
      </c>
      <c r="BM15" s="864">
        <v>2449.113409</v>
      </c>
      <c r="BN15" s="864">
        <v>2420.4845799999998</v>
      </c>
      <c r="BO15" s="864">
        <v>2455.3000000000002</v>
      </c>
      <c r="BP15" s="864">
        <f>2471.9+450</f>
        <v>2921.9</v>
      </c>
      <c r="BQ15" s="864">
        <f>2773.9+454</f>
        <v>3227.9</v>
      </c>
      <c r="BR15" s="864">
        <f>2498.08+450</f>
        <v>2948.08</v>
      </c>
      <c r="BS15" s="864">
        <f>2541.659+454</f>
        <v>2995.6590000000001</v>
      </c>
      <c r="BT15" s="867">
        <f>2900.8+437</f>
        <v>3337.8</v>
      </c>
      <c r="BU15" s="867">
        <f>2534+434</f>
        <v>2968</v>
      </c>
      <c r="BV15" s="921">
        <f>2808+437</f>
        <v>3245</v>
      </c>
      <c r="BW15" s="868">
        <f>2495+426</f>
        <v>2921</v>
      </c>
      <c r="BX15" s="868">
        <f>2546+424</f>
        <v>2970</v>
      </c>
      <c r="BY15" s="900">
        <f>2529+420</f>
        <v>2949</v>
      </c>
      <c r="BZ15" s="868">
        <f>2821+416</f>
        <v>3237</v>
      </c>
      <c r="CA15" s="902">
        <v>2930</v>
      </c>
      <c r="CB15" s="902">
        <v>2944</v>
      </c>
      <c r="CC15" s="901">
        <v>3301</v>
      </c>
      <c r="CD15" s="902">
        <v>3007.3960704299998</v>
      </c>
      <c r="CE15" s="902">
        <v>3055.2706020000001</v>
      </c>
      <c r="CF15" s="903">
        <v>3014.6622389899999</v>
      </c>
      <c r="CG15" s="904">
        <v>2959.2752959999998</v>
      </c>
      <c r="CH15" s="904">
        <v>3259.6727390000001</v>
      </c>
      <c r="CI15" s="905">
        <v>3295.8086929999999</v>
      </c>
      <c r="CJ15" s="904">
        <v>3345.7006962800001</v>
      </c>
      <c r="CK15" s="904">
        <v>3008.96492554</v>
      </c>
      <c r="CL15" s="904">
        <v>3335.5556470000001</v>
      </c>
      <c r="CM15" s="904">
        <v>3063.3631915100004</v>
      </c>
      <c r="CN15" s="904">
        <v>2832</v>
      </c>
      <c r="CO15" s="904">
        <v>2706</v>
      </c>
      <c r="CP15" s="904">
        <v>3008</v>
      </c>
      <c r="CQ15" s="904">
        <v>3385</v>
      </c>
      <c r="CR15" s="904">
        <v>2992</v>
      </c>
      <c r="CS15" s="904">
        <v>2913</v>
      </c>
      <c r="CT15" s="904">
        <v>3124.2837824799999</v>
      </c>
      <c r="CU15" s="904">
        <v>2159.45455236</v>
      </c>
      <c r="CV15" s="906">
        <v>2063</v>
      </c>
      <c r="CW15" s="906">
        <v>2194</v>
      </c>
      <c r="CX15" s="906">
        <v>2110</v>
      </c>
      <c r="CY15" s="922">
        <v>2255</v>
      </c>
      <c r="CZ15" s="906">
        <v>2272</v>
      </c>
      <c r="DA15" s="906">
        <v>2293</v>
      </c>
      <c r="DB15" s="906">
        <v>2327</v>
      </c>
      <c r="DC15" s="906">
        <v>2328</v>
      </c>
      <c r="DD15" s="906">
        <v>2451</v>
      </c>
      <c r="DE15" s="906">
        <v>2652</v>
      </c>
      <c r="DF15" s="906">
        <v>2665.16390813</v>
      </c>
      <c r="DG15" s="906">
        <v>2148.6159238399996</v>
      </c>
      <c r="DH15" s="906">
        <v>2158.6222085500003</v>
      </c>
      <c r="DI15" s="906">
        <v>2248.8313918000003</v>
      </c>
      <c r="DJ15" s="906">
        <v>2298.0797476099997</v>
      </c>
      <c r="DK15" s="906">
        <v>2354.6377379099999</v>
      </c>
      <c r="DL15" s="906">
        <v>2381.33417581</v>
      </c>
      <c r="DM15" s="906">
        <v>2398.2483654299999</v>
      </c>
      <c r="DN15" s="906">
        <v>2745.0720761500002</v>
      </c>
      <c r="DO15" s="906">
        <v>2494</v>
      </c>
      <c r="DP15" s="906">
        <v>2405.4169675999997</v>
      </c>
      <c r="DQ15" s="906">
        <v>2315</v>
      </c>
      <c r="DR15" s="906">
        <v>2589.7563914799994</v>
      </c>
      <c r="DS15" s="906">
        <v>2382.8563930400001</v>
      </c>
      <c r="DT15" s="906">
        <v>2686.3684360999996</v>
      </c>
      <c r="DU15" s="906">
        <v>2454</v>
      </c>
      <c r="DV15" s="906">
        <v>2510.63570028</v>
      </c>
      <c r="DW15" s="906">
        <v>2675.8769405900002</v>
      </c>
      <c r="DX15" s="906">
        <v>2410.9676645999998</v>
      </c>
      <c r="DY15" s="906">
        <v>2526.6559528599996</v>
      </c>
      <c r="DZ15" s="906">
        <v>2674.4773491099995</v>
      </c>
      <c r="EA15" s="906">
        <v>2684.9210991499999</v>
      </c>
      <c r="EB15" s="906">
        <v>2639.3560423399995</v>
      </c>
      <c r="EC15" s="906">
        <v>2539.9522574099997</v>
      </c>
      <c r="ED15" s="906">
        <v>2863.2694841399998</v>
      </c>
      <c r="EE15" s="906">
        <v>2605</v>
      </c>
      <c r="EF15" s="906">
        <v>2941</v>
      </c>
      <c r="EG15" s="906">
        <v>2597</v>
      </c>
      <c r="EH15" s="906">
        <v>2670.3305660499996</v>
      </c>
      <c r="EI15" s="906">
        <v>2692.1485514899996</v>
      </c>
      <c r="EJ15" s="906">
        <v>2730.6972349400003</v>
      </c>
      <c r="EK15" s="906">
        <v>3062.2041442799996</v>
      </c>
      <c r="EL15" s="906">
        <v>2746.4416865399999</v>
      </c>
      <c r="EM15" s="906">
        <v>2823.9487816699998</v>
      </c>
      <c r="EN15" s="906">
        <v>3089.06776584</v>
      </c>
      <c r="EO15" s="906">
        <v>2665.39864691</v>
      </c>
      <c r="EP15" s="906">
        <v>3049.7086919799999</v>
      </c>
      <c r="EQ15" s="906">
        <v>2954.7211347400003</v>
      </c>
      <c r="ER15" s="906">
        <v>2768.5625731300001</v>
      </c>
      <c r="ES15" s="906">
        <v>2814.0223485300003</v>
      </c>
      <c r="ET15" s="906">
        <v>2790.1898876099999</v>
      </c>
      <c r="EU15" s="906">
        <v>2732.1947300399997</v>
      </c>
      <c r="EV15" s="906">
        <v>2689.4256211099996</v>
      </c>
      <c r="EW15" s="906">
        <v>2799.0559690300001</v>
      </c>
      <c r="EX15" s="906">
        <v>2292.88193095</v>
      </c>
      <c r="EY15" s="906">
        <v>2637.04806749</v>
      </c>
      <c r="EZ15" s="906">
        <f>2326730291.27/1000000</f>
        <v>2326.7302912700002</v>
      </c>
      <c r="FA15" s="906">
        <v>2278.8580109999998</v>
      </c>
    </row>
    <row r="16" spans="1:157" s="907" customFormat="1">
      <c r="A16" s="862" t="s">
        <v>2854</v>
      </c>
      <c r="B16" s="899"/>
      <c r="C16" s="899"/>
      <c r="D16" s="899">
        <v>95</v>
      </c>
      <c r="E16" s="899"/>
      <c r="F16" s="899"/>
      <c r="G16" s="899">
        <v>78.242999999999995</v>
      </c>
      <c r="H16" s="899"/>
      <c r="I16" s="899"/>
      <c r="J16" s="899">
        <v>83.507603654000008</v>
      </c>
      <c r="K16" s="899"/>
      <c r="L16" s="899"/>
      <c r="M16" s="899">
        <v>87.3</v>
      </c>
      <c r="N16" s="899"/>
      <c r="O16" s="899"/>
      <c r="P16" s="899">
        <v>89.837412358800009</v>
      </c>
      <c r="Q16" s="899"/>
      <c r="R16" s="899">
        <v>115.1</v>
      </c>
      <c r="S16" s="899"/>
      <c r="T16" s="899"/>
      <c r="U16" s="899">
        <v>117.9</v>
      </c>
      <c r="V16" s="899"/>
      <c r="W16" s="899"/>
      <c r="X16" s="899">
        <v>124.21299999999999</v>
      </c>
      <c r="Y16" s="899"/>
      <c r="Z16" s="899"/>
      <c r="AA16" s="899">
        <v>139.63999999999999</v>
      </c>
      <c r="AB16" s="899"/>
      <c r="AC16" s="899"/>
      <c r="AD16" s="899">
        <v>150.70099999999999</v>
      </c>
      <c r="AE16" s="899"/>
      <c r="AF16" s="899"/>
      <c r="AG16" s="899">
        <v>158.79</v>
      </c>
      <c r="AH16" s="899"/>
      <c r="AI16" s="899"/>
      <c r="AJ16" s="899">
        <v>180.48079826594008</v>
      </c>
      <c r="AK16" s="899"/>
      <c r="AL16" s="899"/>
      <c r="AM16" s="899">
        <v>198.345</v>
      </c>
      <c r="AN16" s="899"/>
      <c r="AO16" s="899"/>
      <c r="AP16" s="899">
        <v>198.8</v>
      </c>
      <c r="AQ16" s="899"/>
      <c r="AR16" s="864"/>
      <c r="AS16" s="864">
        <v>175.7</v>
      </c>
      <c r="AT16" s="864"/>
      <c r="AU16" s="864"/>
      <c r="AV16" s="864">
        <v>202.73486250069999</v>
      </c>
      <c r="AW16" s="864"/>
      <c r="AX16" s="864"/>
      <c r="AY16" s="864">
        <v>207.7</v>
      </c>
      <c r="AZ16" s="865"/>
      <c r="BA16" s="865"/>
      <c r="BB16" s="865">
        <v>204.64500000000001</v>
      </c>
      <c r="BC16" s="865"/>
      <c r="BD16" s="865"/>
      <c r="BE16" s="865">
        <v>214.02099999999999</v>
      </c>
      <c r="BF16" s="865"/>
      <c r="BG16" s="865"/>
      <c r="BH16" s="864">
        <v>193.3</v>
      </c>
      <c r="BI16" s="864"/>
      <c r="BJ16" s="864"/>
      <c r="BK16" s="864">
        <v>201.47935059</v>
      </c>
      <c r="BL16" s="864"/>
      <c r="BM16" s="864"/>
      <c r="BN16" s="864">
        <v>174.6</v>
      </c>
      <c r="BO16" s="864"/>
      <c r="BP16" s="864"/>
      <c r="BQ16" s="864">
        <f>192.552+35</f>
        <v>227.55199999999999</v>
      </c>
      <c r="BR16" s="864"/>
      <c r="BS16" s="864"/>
      <c r="BT16" s="867">
        <f>160+37</f>
        <v>197</v>
      </c>
      <c r="BU16" s="867"/>
      <c r="BV16" s="867"/>
      <c r="BW16" s="868">
        <f>150+39</f>
        <v>189</v>
      </c>
      <c r="BX16" s="868"/>
      <c r="BY16" s="868"/>
      <c r="BZ16" s="923">
        <f>((172+33)*1000000)/1000000</f>
        <v>205</v>
      </c>
      <c r="CA16" s="868"/>
      <c r="CB16" s="868"/>
      <c r="CC16" s="901">
        <f>202+25</f>
        <v>227</v>
      </c>
      <c r="CD16" s="924"/>
      <c r="CE16" s="924"/>
      <c r="CF16" s="925">
        <f>125+38</f>
        <v>163</v>
      </c>
      <c r="CG16" s="921"/>
      <c r="CH16" s="921"/>
      <c r="CI16" s="926">
        <f>134+34</f>
        <v>168</v>
      </c>
      <c r="CJ16" s="904"/>
      <c r="CK16" s="904"/>
      <c r="CL16" s="904">
        <f>131+36</f>
        <v>167</v>
      </c>
      <c r="CM16" s="904"/>
      <c r="CN16" s="904"/>
      <c r="CO16" s="904">
        <v>173</v>
      </c>
      <c r="CP16" s="904"/>
      <c r="CQ16" s="904"/>
      <c r="CR16" s="904">
        <v>126</v>
      </c>
      <c r="CS16" s="904"/>
      <c r="CT16" s="904"/>
      <c r="CU16" s="904">
        <v>89</v>
      </c>
      <c r="CV16" s="922"/>
      <c r="CW16" s="922"/>
      <c r="CX16" s="922">
        <v>95</v>
      </c>
      <c r="CY16" s="906"/>
      <c r="CZ16" s="922"/>
      <c r="DA16" s="922">
        <v>102</v>
      </c>
      <c r="DB16" s="922"/>
      <c r="DC16" s="906"/>
      <c r="DD16" s="922">
        <v>89</v>
      </c>
      <c r="DE16" s="906"/>
      <c r="DF16" s="906"/>
      <c r="DG16" s="906">
        <v>130</v>
      </c>
      <c r="DH16" s="906"/>
      <c r="DI16" s="906"/>
      <c r="DJ16" s="906">
        <v>116</v>
      </c>
      <c r="DK16" s="906"/>
      <c r="DL16" s="906"/>
      <c r="DM16" s="922">
        <v>112</v>
      </c>
      <c r="DN16" s="906"/>
      <c r="DO16" s="906"/>
      <c r="DP16" s="922">
        <v>95</v>
      </c>
      <c r="DQ16" s="906"/>
      <c r="DR16" s="906"/>
      <c r="DS16" s="922">
        <v>97</v>
      </c>
      <c r="DT16" s="922"/>
      <c r="DU16" s="922"/>
      <c r="DV16" s="922">
        <v>85.713477940000004</v>
      </c>
      <c r="DW16" s="922"/>
      <c r="DX16" s="922"/>
      <c r="DY16" s="922">
        <v>86.654195060000006</v>
      </c>
      <c r="DZ16" s="922"/>
      <c r="EA16" s="922"/>
      <c r="EB16" s="922">
        <v>54.684605439999999</v>
      </c>
      <c r="EC16" s="922"/>
      <c r="ED16" s="906"/>
      <c r="EE16" s="906">
        <v>74.078226319999999</v>
      </c>
      <c r="EF16" s="906"/>
      <c r="EG16" s="906"/>
      <c r="EH16" s="906">
        <v>88.388277579999993</v>
      </c>
      <c r="EI16" s="906"/>
      <c r="EJ16" s="906"/>
      <c r="EK16" s="906">
        <v>97.323189549999995</v>
      </c>
      <c r="EL16" s="906"/>
      <c r="EM16" s="906"/>
      <c r="EN16" s="906">
        <v>97.219637150000011</v>
      </c>
      <c r="EO16" s="906"/>
      <c r="EP16" s="906"/>
      <c r="EQ16" s="906">
        <v>100.30217455</v>
      </c>
      <c r="ER16" s="906"/>
      <c r="ES16" s="906"/>
      <c r="ET16" s="906">
        <v>101.37573199000001</v>
      </c>
      <c r="EU16" s="906"/>
      <c r="EV16" s="906"/>
      <c r="EW16" s="906">
        <f>96727019.43/1000000</f>
        <v>96.727019430000013</v>
      </c>
      <c r="EX16" s="906"/>
      <c r="EY16" s="906"/>
      <c r="EZ16" s="906">
        <f>109656851.56/1000000</f>
        <v>109.65685156000001</v>
      </c>
      <c r="FA16" s="906"/>
    </row>
    <row r="17" spans="1:157" s="888" customFormat="1" ht="20.399999999999999" thickBot="1">
      <c r="A17" s="927"/>
      <c r="B17" s="928"/>
      <c r="C17" s="928"/>
      <c r="D17" s="928"/>
      <c r="E17" s="928"/>
      <c r="F17" s="928"/>
      <c r="G17" s="928"/>
      <c r="H17" s="928"/>
      <c r="I17" s="928"/>
      <c r="J17" s="928"/>
      <c r="K17" s="928"/>
      <c r="L17" s="928"/>
      <c r="M17" s="928"/>
      <c r="N17" s="928"/>
      <c r="O17" s="928"/>
      <c r="P17" s="928"/>
      <c r="Q17" s="928"/>
      <c r="R17" s="928"/>
      <c r="S17" s="928"/>
      <c r="T17" s="928"/>
      <c r="U17" s="928"/>
      <c r="V17" s="928"/>
      <c r="W17" s="928"/>
      <c r="X17" s="928"/>
      <c r="Y17" s="928"/>
      <c r="Z17" s="928"/>
      <c r="AA17" s="928"/>
      <c r="AB17" s="928"/>
      <c r="AC17" s="928"/>
      <c r="AD17" s="928"/>
      <c r="AE17" s="928"/>
      <c r="AF17" s="928"/>
      <c r="AG17" s="928"/>
      <c r="AH17" s="928"/>
      <c r="AI17" s="928"/>
      <c r="AJ17" s="928"/>
      <c r="AK17" s="928"/>
      <c r="AL17" s="928"/>
      <c r="AM17" s="928"/>
      <c r="AN17" s="928"/>
      <c r="AO17" s="928"/>
      <c r="AP17" s="928"/>
      <c r="AQ17" s="928"/>
      <c r="AR17" s="928"/>
      <c r="AS17" s="928"/>
      <c r="AT17" s="928"/>
      <c r="AU17" s="928"/>
      <c r="AV17" s="928"/>
      <c r="AW17" s="928"/>
      <c r="AX17" s="928"/>
      <c r="AY17" s="928"/>
      <c r="AZ17" s="928"/>
      <c r="BA17" s="928"/>
      <c r="BB17" s="928"/>
      <c r="BC17" s="928"/>
      <c r="BD17" s="928"/>
      <c r="BE17" s="928"/>
      <c r="BF17" s="928"/>
      <c r="BG17" s="928"/>
      <c r="BH17" s="928"/>
      <c r="BI17" s="928"/>
      <c r="BJ17" s="928"/>
      <c r="BK17" s="928"/>
      <c r="BL17" s="928"/>
      <c r="BM17" s="928"/>
      <c r="BN17" s="928"/>
      <c r="BO17" s="928"/>
      <c r="BP17" s="928"/>
      <c r="BQ17" s="928"/>
      <c r="BR17" s="928"/>
      <c r="BS17" s="928"/>
      <c r="BT17" s="929"/>
      <c r="BU17" s="929"/>
      <c r="BV17" s="929"/>
      <c r="BW17" s="930"/>
      <c r="BX17" s="930"/>
      <c r="BY17" s="930"/>
      <c r="BZ17" s="930"/>
      <c r="CA17" s="930"/>
      <c r="CB17" s="930"/>
      <c r="CC17" s="930"/>
      <c r="CD17" s="931"/>
      <c r="CE17" s="931"/>
      <c r="CF17" s="932"/>
      <c r="CG17" s="929"/>
      <c r="CH17" s="929"/>
      <c r="CI17" s="933"/>
      <c r="CJ17" s="929"/>
      <c r="CK17" s="929"/>
      <c r="CL17" s="929"/>
      <c r="CM17" s="929"/>
      <c r="CN17" s="929"/>
      <c r="CO17" s="929"/>
      <c r="CP17" s="929"/>
      <c r="CQ17" s="929"/>
      <c r="CR17" s="929"/>
      <c r="CS17" s="929"/>
      <c r="CT17" s="929"/>
      <c r="CU17" s="929"/>
      <c r="CV17" s="934"/>
      <c r="CW17" s="934"/>
      <c r="CX17" s="934"/>
      <c r="CY17" s="934"/>
      <c r="CZ17" s="934"/>
      <c r="DA17" s="934"/>
      <c r="DB17" s="934"/>
      <c r="DC17" s="934"/>
      <c r="DD17" s="934"/>
      <c r="DE17" s="934"/>
      <c r="DF17" s="934"/>
      <c r="DG17" s="934"/>
      <c r="DH17" s="934"/>
      <c r="DI17" s="934"/>
      <c r="DJ17" s="934"/>
      <c r="DK17" s="934"/>
      <c r="DL17" s="934"/>
      <c r="DM17" s="934"/>
      <c r="DN17" s="934"/>
      <c r="DO17" s="934"/>
      <c r="DP17" s="934"/>
      <c r="DQ17" s="934"/>
      <c r="DR17" s="934"/>
      <c r="DS17" s="934"/>
      <c r="DT17" s="934"/>
      <c r="DU17" s="934"/>
      <c r="DV17" s="934"/>
      <c r="DW17" s="934"/>
      <c r="DX17" s="934"/>
      <c r="DY17" s="934"/>
      <c r="DZ17" s="934"/>
      <c r="EA17" s="934"/>
      <c r="EB17" s="934"/>
      <c r="EC17" s="934"/>
      <c r="ED17" s="934"/>
      <c r="EE17" s="934"/>
      <c r="EF17" s="934"/>
      <c r="EG17" s="934"/>
      <c r="EH17" s="934"/>
      <c r="EI17" s="934"/>
      <c r="EJ17" s="934"/>
      <c r="EK17" s="934"/>
      <c r="EL17" s="934"/>
      <c r="EM17" s="934"/>
      <c r="EN17" s="934"/>
      <c r="EO17" s="934"/>
      <c r="EP17" s="934"/>
      <c r="EQ17" s="934"/>
      <c r="ER17" s="934"/>
      <c r="ES17" s="934"/>
      <c r="ET17" s="934"/>
      <c r="EU17" s="934"/>
      <c r="EV17" s="934"/>
      <c r="EW17" s="934"/>
      <c r="EX17" s="934"/>
      <c r="EY17" s="934"/>
      <c r="EZ17" s="934"/>
      <c r="FA17" s="934"/>
    </row>
    <row r="18" spans="1:157" s="935" customFormat="1" ht="18" thickTop="1">
      <c r="A18" s="935" t="s">
        <v>2855</v>
      </c>
    </row>
    <row r="19" spans="1:157" s="935" customFormat="1" ht="17.399999999999999">
      <c r="A19" s="936" t="s">
        <v>2856</v>
      </c>
    </row>
    <row r="20" spans="1:157" s="935" customFormat="1" ht="18" customHeight="1">
      <c r="A20" s="936" t="s">
        <v>2857</v>
      </c>
    </row>
    <row r="21" spans="1:157" s="935" customFormat="1" ht="18" customHeight="1">
      <c r="A21" s="937"/>
    </row>
    <row r="22" spans="1:157" s="843" customFormat="1">
      <c r="B22" s="938"/>
      <c r="C22" s="938"/>
      <c r="D22" s="938"/>
      <c r="E22" s="938"/>
      <c r="F22" s="938"/>
      <c r="G22" s="938"/>
      <c r="H22" s="938"/>
      <c r="I22" s="938"/>
      <c r="J22" s="938"/>
      <c r="K22" s="938"/>
      <c r="L22" s="938"/>
      <c r="M22" s="938"/>
      <c r="N22" s="938"/>
      <c r="O22" s="938"/>
      <c r="P22" s="938"/>
      <c r="Q22" s="938"/>
      <c r="R22" s="938"/>
      <c r="BT22" s="851"/>
      <c r="BU22" s="851"/>
      <c r="BV22" s="851"/>
      <c r="BW22" s="939"/>
      <c r="BX22" s="939"/>
      <c r="BY22" s="939"/>
      <c r="BZ22" s="940"/>
      <c r="CA22" s="940"/>
      <c r="CB22" s="848"/>
      <c r="CC22" s="848"/>
      <c r="CD22" s="940"/>
      <c r="CE22" s="940"/>
      <c r="CF22" s="941"/>
      <c r="CG22" s="940"/>
      <c r="CH22" s="940"/>
      <c r="CI22" s="940"/>
      <c r="CJ22" s="940"/>
      <c r="CK22" s="940"/>
      <c r="CL22" s="940"/>
      <c r="CM22" s="940"/>
      <c r="CN22" s="940"/>
      <c r="CO22" s="940"/>
      <c r="CP22" s="940"/>
      <c r="CQ22" s="940"/>
      <c r="CR22" s="940"/>
      <c r="CS22" s="940"/>
      <c r="CT22" s="940"/>
      <c r="CU22" s="940"/>
      <c r="CV22" s="940"/>
      <c r="CW22" s="940"/>
      <c r="CX22" s="940"/>
      <c r="CY22" s="940"/>
      <c r="CZ22" s="940"/>
      <c r="DA22" s="940"/>
      <c r="DB22" s="940"/>
      <c r="DC22" s="940"/>
      <c r="DD22" s="940"/>
      <c r="DE22" s="940"/>
      <c r="DF22" s="940"/>
      <c r="DG22" s="940"/>
      <c r="DH22" s="940"/>
      <c r="DI22" s="940"/>
      <c r="DJ22" s="940"/>
      <c r="DK22" s="940"/>
      <c r="DL22" s="940"/>
      <c r="DM22" s="940"/>
      <c r="DN22" s="940"/>
      <c r="DO22" s="940"/>
      <c r="DP22" s="940"/>
      <c r="DQ22" s="938"/>
      <c r="DR22" s="938"/>
      <c r="DS22" s="938"/>
      <c r="DT22" s="938"/>
      <c r="DU22" s="938"/>
      <c r="DV22" s="938"/>
      <c r="DW22" s="938"/>
      <c r="DX22" s="938"/>
      <c r="DY22" s="938"/>
      <c r="DZ22" s="938"/>
      <c r="EA22" s="938"/>
      <c r="EB22" s="938"/>
      <c r="EC22" s="938"/>
      <c r="ED22" s="938"/>
      <c r="EE22" s="938"/>
      <c r="EF22" s="938"/>
      <c r="EG22" s="938"/>
      <c r="EH22" s="938"/>
      <c r="EI22" s="938"/>
      <c r="EV22" s="851"/>
    </row>
    <row r="23" spans="1:157" s="847" customFormat="1">
      <c r="A23" s="846" t="s">
        <v>2858</v>
      </c>
      <c r="BW23" s="848"/>
      <c r="BX23" s="848"/>
      <c r="BY23" s="848"/>
      <c r="BZ23" s="848"/>
      <c r="CA23" s="848"/>
      <c r="CB23" s="848"/>
      <c r="CC23" s="848"/>
      <c r="CD23" s="848"/>
      <c r="CE23" s="848"/>
      <c r="CF23" s="849"/>
      <c r="CG23" s="848"/>
      <c r="CH23" s="848"/>
      <c r="CI23" s="848"/>
      <c r="CJ23" s="848"/>
      <c r="CK23" s="848"/>
      <c r="CL23" s="848"/>
      <c r="CM23" s="848"/>
      <c r="CN23" s="848"/>
      <c r="CO23" s="848"/>
      <c r="CP23" s="848"/>
      <c r="CQ23" s="848"/>
      <c r="CR23" s="848"/>
      <c r="CS23" s="848"/>
      <c r="CT23" s="848"/>
      <c r="CU23" s="848"/>
      <c r="CV23" s="848"/>
      <c r="CW23" s="848"/>
      <c r="CX23" s="848"/>
      <c r="CY23" s="848"/>
      <c r="CZ23" s="848"/>
      <c r="DA23" s="848"/>
      <c r="DB23" s="848"/>
      <c r="DC23" s="848"/>
      <c r="DD23" s="848"/>
      <c r="DE23" s="848"/>
      <c r="DF23" s="848"/>
      <c r="DG23" s="848"/>
      <c r="DH23" s="848"/>
      <c r="DI23" s="848"/>
      <c r="DJ23" s="848"/>
      <c r="DK23" s="848"/>
      <c r="DL23" s="848"/>
      <c r="DM23" s="848"/>
      <c r="DN23" s="848"/>
      <c r="DO23" s="848"/>
      <c r="DP23" s="848"/>
      <c r="DQ23" s="938"/>
      <c r="DR23" s="938"/>
      <c r="DS23" s="938"/>
      <c r="DT23" s="938"/>
      <c r="DU23" s="938"/>
      <c r="DV23" s="938"/>
      <c r="DW23" s="938"/>
      <c r="DX23" s="938"/>
      <c r="DY23" s="938"/>
      <c r="DZ23" s="938"/>
      <c r="EA23" s="938"/>
      <c r="EB23" s="938"/>
      <c r="EC23" s="938"/>
      <c r="ED23" s="938"/>
      <c r="EE23" s="938"/>
      <c r="EF23" s="938"/>
      <c r="EG23" s="938"/>
      <c r="EH23" s="938"/>
      <c r="EI23" s="938"/>
    </row>
    <row r="24" spans="1:157" s="942" customFormat="1" ht="20.399999999999999" thickBot="1">
      <c r="BW24" s="848"/>
      <c r="BX24" s="848"/>
      <c r="BY24" s="848"/>
      <c r="BZ24" s="848"/>
      <c r="CA24" s="848"/>
      <c r="CB24" s="848"/>
      <c r="CC24" s="848"/>
      <c r="CD24" s="848"/>
      <c r="CE24" s="848"/>
      <c r="CF24" s="848"/>
      <c r="CG24" s="848"/>
      <c r="CH24" s="848"/>
      <c r="CI24" s="848"/>
      <c r="CJ24" s="848"/>
      <c r="CK24" s="848"/>
      <c r="CL24" s="848"/>
      <c r="CM24" s="848"/>
      <c r="CN24" s="848"/>
      <c r="CO24" s="848"/>
      <c r="CP24" s="848"/>
      <c r="CQ24" s="848"/>
      <c r="CR24" s="848"/>
      <c r="CS24" s="848"/>
      <c r="CT24" s="848"/>
      <c r="CU24" s="848"/>
      <c r="CV24" s="848"/>
      <c r="CW24" s="848"/>
      <c r="CX24" s="848"/>
      <c r="CY24" s="848"/>
      <c r="CZ24" s="848"/>
      <c r="DA24" s="848"/>
      <c r="DB24" s="848"/>
      <c r="DC24" s="848"/>
      <c r="DD24" s="848"/>
      <c r="DE24" s="848"/>
      <c r="DF24" s="848"/>
      <c r="DG24" s="848"/>
      <c r="DH24" s="848"/>
      <c r="DI24" s="848"/>
      <c r="DJ24" s="848"/>
      <c r="DK24" s="848"/>
      <c r="DL24" s="848"/>
      <c r="DM24" s="848"/>
      <c r="DN24" s="848"/>
      <c r="DO24" s="848"/>
      <c r="DP24" s="848"/>
      <c r="DQ24" s="938"/>
      <c r="DR24" s="938"/>
      <c r="DS24" s="938"/>
      <c r="DT24" s="938"/>
      <c r="DU24" s="938"/>
      <c r="DV24" s="938"/>
      <c r="DW24" s="938"/>
      <c r="DX24" s="938"/>
      <c r="DY24" s="938"/>
      <c r="DZ24" s="938"/>
      <c r="EA24" s="938"/>
      <c r="EB24" s="938"/>
      <c r="EC24" s="938"/>
      <c r="ED24" s="938"/>
      <c r="EE24" s="938"/>
      <c r="EF24" s="938"/>
      <c r="EG24" s="938"/>
      <c r="EH24" s="938"/>
      <c r="EI24" s="938"/>
    </row>
    <row r="25" spans="1:157" s="944" customFormat="1" ht="21.6" thickTop="1" thickBot="1">
      <c r="A25" s="855"/>
      <c r="B25" s="943">
        <v>40910</v>
      </c>
      <c r="C25" s="943">
        <v>40941</v>
      </c>
      <c r="D25" s="943">
        <v>40971</v>
      </c>
      <c r="E25" s="943">
        <v>41003</v>
      </c>
      <c r="F25" s="943">
        <v>41034</v>
      </c>
      <c r="G25" s="943">
        <v>41066</v>
      </c>
      <c r="H25" s="943">
        <v>41097</v>
      </c>
      <c r="I25" s="943">
        <v>41129</v>
      </c>
      <c r="J25" s="943">
        <v>41161</v>
      </c>
      <c r="K25" s="943">
        <v>41192</v>
      </c>
      <c r="L25" s="943">
        <v>41224</v>
      </c>
      <c r="M25" s="943">
        <v>41255</v>
      </c>
      <c r="N25" s="943">
        <v>41275</v>
      </c>
      <c r="O25" s="943">
        <v>41307</v>
      </c>
      <c r="P25" s="943">
        <v>41336</v>
      </c>
      <c r="Q25" s="943">
        <f t="shared" ref="Q25:AL25" si="0">Q3</f>
        <v>41399</v>
      </c>
      <c r="R25" s="943">
        <f t="shared" si="0"/>
        <v>41431</v>
      </c>
      <c r="S25" s="943">
        <f t="shared" si="0"/>
        <v>41462</v>
      </c>
      <c r="T25" s="943">
        <f t="shared" si="0"/>
        <v>41494</v>
      </c>
      <c r="U25" s="943">
        <f t="shared" si="0"/>
        <v>41526</v>
      </c>
      <c r="V25" s="943">
        <f t="shared" si="0"/>
        <v>41557</v>
      </c>
      <c r="W25" s="943">
        <f t="shared" si="0"/>
        <v>41588</v>
      </c>
      <c r="X25" s="943">
        <f t="shared" si="0"/>
        <v>41619</v>
      </c>
      <c r="Y25" s="943">
        <f t="shared" si="0"/>
        <v>41640</v>
      </c>
      <c r="Z25" s="943">
        <f t="shared" si="0"/>
        <v>41671</v>
      </c>
      <c r="AA25" s="943">
        <f t="shared" si="0"/>
        <v>41700</v>
      </c>
      <c r="AB25" s="943">
        <f t="shared" si="0"/>
        <v>41732</v>
      </c>
      <c r="AC25" s="943">
        <f t="shared" si="0"/>
        <v>41762</v>
      </c>
      <c r="AD25" s="943">
        <f t="shared" si="0"/>
        <v>41794</v>
      </c>
      <c r="AE25" s="943">
        <f t="shared" si="0"/>
        <v>41825</v>
      </c>
      <c r="AF25" s="943">
        <f t="shared" si="0"/>
        <v>41857</v>
      </c>
      <c r="AG25" s="943">
        <f t="shared" si="0"/>
        <v>41889</v>
      </c>
      <c r="AH25" s="943">
        <f t="shared" si="0"/>
        <v>41919</v>
      </c>
      <c r="AI25" s="943">
        <f t="shared" si="0"/>
        <v>41950</v>
      </c>
      <c r="AJ25" s="943">
        <f t="shared" si="0"/>
        <v>41980</v>
      </c>
      <c r="AK25" s="943">
        <f t="shared" si="0"/>
        <v>42012</v>
      </c>
      <c r="AL25" s="943">
        <f t="shared" si="0"/>
        <v>42037</v>
      </c>
      <c r="AM25" s="943">
        <v>42064</v>
      </c>
      <c r="AN25" s="943">
        <v>42096</v>
      </c>
      <c r="AO25" s="943">
        <f t="shared" ref="AO25:AT25" si="1">AO3</f>
        <v>42127</v>
      </c>
      <c r="AP25" s="943">
        <f t="shared" si="1"/>
        <v>42159</v>
      </c>
      <c r="AQ25" s="943">
        <f t="shared" si="1"/>
        <v>42189</v>
      </c>
      <c r="AR25" s="943">
        <f t="shared" si="1"/>
        <v>42220</v>
      </c>
      <c r="AS25" s="943">
        <f t="shared" si="1"/>
        <v>42252</v>
      </c>
      <c r="AT25" s="943">
        <f t="shared" si="1"/>
        <v>42282</v>
      </c>
      <c r="AU25" s="943">
        <v>42313</v>
      </c>
      <c r="AV25" s="943">
        <v>42343</v>
      </c>
      <c r="AW25" s="943">
        <v>42375</v>
      </c>
      <c r="AX25" s="943">
        <v>42401</v>
      </c>
      <c r="AY25" s="943">
        <v>42430</v>
      </c>
      <c r="AZ25" s="943">
        <v>42461</v>
      </c>
      <c r="BA25" s="943">
        <v>42491</v>
      </c>
      <c r="BB25" s="943">
        <v>42522</v>
      </c>
      <c r="BC25" s="943">
        <v>42552</v>
      </c>
      <c r="BD25" s="943">
        <v>42584</v>
      </c>
      <c r="BE25" s="856">
        <v>42615</v>
      </c>
      <c r="BF25" s="856">
        <v>42645</v>
      </c>
      <c r="BG25" s="856">
        <v>42677</v>
      </c>
      <c r="BH25" s="856">
        <f t="shared" ref="BH25:CD25" si="2">BH3</f>
        <v>42708</v>
      </c>
      <c r="BI25" s="856">
        <f t="shared" si="2"/>
        <v>42739</v>
      </c>
      <c r="BJ25" s="856">
        <f t="shared" si="2"/>
        <v>42771</v>
      </c>
      <c r="BK25" s="856">
        <f t="shared" si="2"/>
        <v>42799</v>
      </c>
      <c r="BL25" s="856">
        <f t="shared" si="2"/>
        <v>42830</v>
      </c>
      <c r="BM25" s="856">
        <f t="shared" si="2"/>
        <v>42860</v>
      </c>
      <c r="BN25" s="856">
        <f t="shared" si="2"/>
        <v>42891</v>
      </c>
      <c r="BO25" s="856">
        <f t="shared" si="2"/>
        <v>42921</v>
      </c>
      <c r="BP25" s="856">
        <f t="shared" si="2"/>
        <v>42953</v>
      </c>
      <c r="BQ25" s="856">
        <f t="shared" si="2"/>
        <v>42984</v>
      </c>
      <c r="BR25" s="856">
        <f t="shared" si="2"/>
        <v>43014</v>
      </c>
      <c r="BS25" s="856">
        <f t="shared" si="2"/>
        <v>43045</v>
      </c>
      <c r="BT25" s="856">
        <f t="shared" si="2"/>
        <v>43075</v>
      </c>
      <c r="BU25" s="856">
        <f t="shared" si="2"/>
        <v>43106</v>
      </c>
      <c r="BV25" s="856">
        <f t="shared" si="2"/>
        <v>43137</v>
      </c>
      <c r="BW25" s="856">
        <f t="shared" si="2"/>
        <v>43165</v>
      </c>
      <c r="BX25" s="856">
        <f t="shared" si="2"/>
        <v>43196</v>
      </c>
      <c r="BY25" s="856">
        <f t="shared" si="2"/>
        <v>43226</v>
      </c>
      <c r="BZ25" s="856">
        <f t="shared" si="2"/>
        <v>43258</v>
      </c>
      <c r="CA25" s="856">
        <f t="shared" si="2"/>
        <v>43288</v>
      </c>
      <c r="CB25" s="856">
        <f t="shared" si="2"/>
        <v>43321</v>
      </c>
      <c r="CC25" s="856">
        <f t="shared" si="2"/>
        <v>43352</v>
      </c>
      <c r="CD25" s="857">
        <f t="shared" si="2"/>
        <v>43382</v>
      </c>
      <c r="CE25" s="857">
        <v>43414</v>
      </c>
      <c r="CF25" s="857">
        <v>43445</v>
      </c>
      <c r="CG25" s="857">
        <v>43476</v>
      </c>
      <c r="CH25" s="857">
        <v>43507</v>
      </c>
      <c r="CI25" s="856">
        <v>43535</v>
      </c>
      <c r="CJ25" s="856">
        <v>43566</v>
      </c>
      <c r="CK25" s="856">
        <v>43586</v>
      </c>
      <c r="CL25" s="856">
        <v>43617</v>
      </c>
      <c r="CM25" s="856">
        <v>43647</v>
      </c>
      <c r="CN25" s="856">
        <v>43678</v>
      </c>
      <c r="CO25" s="856">
        <v>43717</v>
      </c>
      <c r="CP25" s="856">
        <v>43747</v>
      </c>
      <c r="CQ25" s="856">
        <v>43778</v>
      </c>
      <c r="CR25" s="856">
        <v>43808</v>
      </c>
      <c r="CS25" s="856">
        <v>43839</v>
      </c>
      <c r="CT25" s="856">
        <v>43870</v>
      </c>
      <c r="CU25" s="856">
        <v>43899</v>
      </c>
      <c r="CV25" s="857">
        <v>43930</v>
      </c>
      <c r="CW25" s="859">
        <v>43960</v>
      </c>
      <c r="CX25" s="859">
        <v>43991</v>
      </c>
      <c r="CY25" s="859">
        <v>44021</v>
      </c>
      <c r="CZ25" s="859">
        <v>44052</v>
      </c>
      <c r="DA25" s="859">
        <v>44083</v>
      </c>
      <c r="DB25" s="859">
        <v>44113</v>
      </c>
      <c r="DC25" s="859">
        <v>44144</v>
      </c>
      <c r="DD25" s="859">
        <v>44174</v>
      </c>
      <c r="DE25" s="859">
        <v>44197</v>
      </c>
      <c r="DF25" s="859">
        <v>44228</v>
      </c>
      <c r="DG25" s="859">
        <v>44256</v>
      </c>
      <c r="DH25" s="859">
        <v>44287</v>
      </c>
      <c r="DI25" s="859">
        <v>44317</v>
      </c>
      <c r="DJ25" s="859">
        <v>44348</v>
      </c>
      <c r="DK25" s="859">
        <v>44378</v>
      </c>
      <c r="DL25" s="859">
        <v>44409</v>
      </c>
      <c r="DM25" s="859">
        <v>44440</v>
      </c>
      <c r="DN25" s="859">
        <v>44470</v>
      </c>
      <c r="DO25" s="859">
        <v>44501</v>
      </c>
      <c r="DP25" s="859">
        <v>44531</v>
      </c>
      <c r="DQ25" s="859">
        <v>44562</v>
      </c>
      <c r="DR25" s="859">
        <v>44593</v>
      </c>
      <c r="DS25" s="859">
        <v>44621</v>
      </c>
      <c r="DT25" s="859">
        <v>44652</v>
      </c>
      <c r="DU25" s="859">
        <v>44682</v>
      </c>
      <c r="DV25" s="859">
        <v>44713</v>
      </c>
      <c r="DW25" s="859">
        <v>44743</v>
      </c>
      <c r="DX25" s="859">
        <v>44774</v>
      </c>
      <c r="DY25" s="859">
        <v>44805</v>
      </c>
      <c r="DZ25" s="859">
        <v>44835</v>
      </c>
      <c r="EA25" s="859">
        <v>44866</v>
      </c>
      <c r="EB25" s="859">
        <v>44896</v>
      </c>
      <c r="EC25" s="859">
        <v>44927</v>
      </c>
      <c r="ED25" s="859">
        <v>44958</v>
      </c>
      <c r="EE25" s="859">
        <v>44986</v>
      </c>
      <c r="EF25" s="859">
        <v>45017</v>
      </c>
      <c r="EG25" s="859">
        <v>45047</v>
      </c>
      <c r="EH25" s="859">
        <v>45078</v>
      </c>
      <c r="EI25" s="859">
        <v>45108</v>
      </c>
      <c r="EJ25" s="859">
        <v>45139</v>
      </c>
      <c r="EK25" s="859">
        <v>45170</v>
      </c>
      <c r="EL25" s="859">
        <v>45200</v>
      </c>
      <c r="EM25" s="859">
        <v>45231</v>
      </c>
      <c r="EN25" s="859">
        <v>45261</v>
      </c>
      <c r="EO25" s="859">
        <v>45292</v>
      </c>
      <c r="EP25" s="859">
        <v>45323</v>
      </c>
      <c r="EQ25" s="859">
        <v>45352</v>
      </c>
      <c r="ER25" s="859">
        <v>45383</v>
      </c>
      <c r="ES25" s="859">
        <v>45413</v>
      </c>
      <c r="ET25" s="859">
        <v>45444</v>
      </c>
      <c r="EU25" s="859">
        <v>45474</v>
      </c>
      <c r="EV25" s="859">
        <v>45506</v>
      </c>
      <c r="EW25" s="859">
        <v>45538</v>
      </c>
      <c r="EX25" s="859">
        <v>45568</v>
      </c>
      <c r="EY25" s="859">
        <v>45599</v>
      </c>
      <c r="EZ25" s="859">
        <v>45629</v>
      </c>
      <c r="FA25" s="859">
        <v>45661</v>
      </c>
    </row>
    <row r="26" spans="1:157" s="907" customFormat="1">
      <c r="A26" s="945"/>
      <c r="B26" s="946"/>
      <c r="C26" s="946"/>
      <c r="D26" s="946"/>
      <c r="E26" s="946"/>
      <c r="F26" s="946"/>
      <c r="G26" s="946"/>
      <c r="H26" s="946"/>
      <c r="I26" s="946"/>
      <c r="J26" s="946"/>
      <c r="K26" s="946"/>
      <c r="L26" s="946"/>
      <c r="M26" s="946"/>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c r="AL26" s="946"/>
      <c r="AM26" s="946"/>
      <c r="AN26" s="946"/>
      <c r="AO26" s="946"/>
      <c r="AP26" s="946"/>
      <c r="AQ26" s="947"/>
      <c r="AR26" s="947"/>
      <c r="AS26" s="947"/>
      <c r="AT26" s="947"/>
      <c r="AU26" s="947"/>
      <c r="AV26" s="947"/>
      <c r="AW26" s="947"/>
      <c r="AX26" s="947"/>
      <c r="AY26" s="947"/>
      <c r="AZ26" s="947"/>
      <c r="BA26" s="947"/>
      <c r="BB26" s="947"/>
      <c r="BC26" s="947"/>
      <c r="BD26" s="947"/>
      <c r="BE26" s="947"/>
      <c r="BF26" s="947"/>
      <c r="BG26" s="947"/>
      <c r="BH26" s="948"/>
      <c r="BI26" s="948"/>
      <c r="BJ26" s="948"/>
      <c r="BK26" s="948"/>
      <c r="BL26" s="948"/>
      <c r="BM26" s="948"/>
      <c r="BN26" s="948"/>
      <c r="BO26" s="948"/>
      <c r="BP26" s="948"/>
      <c r="BQ26" s="948"/>
      <c r="BR26" s="948"/>
      <c r="BS26" s="948"/>
      <c r="BT26" s="948"/>
      <c r="BU26" s="948"/>
      <c r="BV26" s="948"/>
      <c r="BW26" s="949"/>
      <c r="BX26" s="949"/>
      <c r="BY26" s="949"/>
      <c r="BZ26" s="949"/>
      <c r="CA26" s="949"/>
      <c r="CB26" s="949"/>
      <c r="CC26" s="949"/>
      <c r="CD26" s="950"/>
      <c r="CE26" s="950"/>
      <c r="CF26" s="950"/>
      <c r="CG26" s="951"/>
      <c r="CH26" s="952"/>
      <c r="CI26" s="952"/>
      <c r="CJ26" s="952"/>
      <c r="CK26" s="952"/>
      <c r="CL26" s="952"/>
      <c r="CM26" s="952"/>
      <c r="CN26" s="952"/>
      <c r="CO26" s="952"/>
      <c r="CP26" s="952"/>
      <c r="CQ26" s="952"/>
      <c r="CR26" s="952"/>
      <c r="CS26" s="952"/>
      <c r="CT26" s="952"/>
      <c r="CU26" s="952"/>
      <c r="CV26" s="953"/>
      <c r="CW26" s="953"/>
      <c r="CX26" s="953"/>
      <c r="CY26" s="953"/>
      <c r="CZ26" s="953"/>
      <c r="DA26" s="953"/>
      <c r="DB26" s="953"/>
      <c r="DC26" s="953"/>
      <c r="DD26" s="953"/>
      <c r="DE26" s="953"/>
      <c r="DF26" s="953"/>
      <c r="DG26" s="953"/>
      <c r="DH26" s="953"/>
      <c r="DI26" s="953"/>
      <c r="DJ26" s="953"/>
      <c r="DK26" s="953"/>
      <c r="DL26" s="953"/>
      <c r="DM26" s="953"/>
      <c r="DN26" s="953"/>
      <c r="DO26" s="953"/>
      <c r="DP26" s="953"/>
      <c r="DQ26" s="953"/>
      <c r="DR26" s="953"/>
      <c r="DS26" s="953"/>
      <c r="DT26" s="953"/>
      <c r="DU26" s="953"/>
      <c r="DV26" s="953"/>
      <c r="DW26" s="953"/>
      <c r="DX26" s="953"/>
      <c r="DY26" s="953"/>
      <c r="DZ26" s="953"/>
      <c r="EA26" s="953"/>
      <c r="EB26" s="953"/>
      <c r="EC26" s="953"/>
      <c r="ED26" s="953"/>
      <c r="EE26" s="953"/>
      <c r="EF26" s="953"/>
      <c r="EG26" s="953"/>
      <c r="EH26" s="953"/>
      <c r="EI26" s="953"/>
      <c r="EJ26" s="953"/>
      <c r="EK26" s="953"/>
      <c r="EL26" s="953"/>
      <c r="EM26" s="953"/>
      <c r="EN26" s="953"/>
      <c r="EO26" s="953"/>
      <c r="EP26" s="953"/>
      <c r="EQ26" s="953"/>
      <c r="ER26" s="953"/>
      <c r="ES26" s="953"/>
      <c r="ET26" s="953"/>
      <c r="EU26" s="953"/>
      <c r="EV26" s="953"/>
      <c r="EW26" s="953"/>
      <c r="EX26" s="953"/>
      <c r="EY26" s="953"/>
      <c r="EZ26" s="953"/>
      <c r="FA26" s="953"/>
    </row>
    <row r="27" spans="1:157" s="875" customFormat="1">
      <c r="A27" s="862" t="s">
        <v>2859</v>
      </c>
      <c r="B27" s="863">
        <v>218504</v>
      </c>
      <c r="C27" s="863">
        <v>224119</v>
      </c>
      <c r="D27" s="863">
        <v>228136</v>
      </c>
      <c r="E27" s="863">
        <v>226594</v>
      </c>
      <c r="F27" s="863">
        <v>231147</v>
      </c>
      <c r="G27" s="863">
        <v>235129</v>
      </c>
      <c r="H27" s="863">
        <v>239464</v>
      </c>
      <c r="I27" s="863">
        <v>218381</v>
      </c>
      <c r="J27" s="863">
        <v>220362</v>
      </c>
      <c r="K27" s="863">
        <v>197884</v>
      </c>
      <c r="L27" s="863">
        <v>196323</v>
      </c>
      <c r="M27" s="863">
        <v>200345</v>
      </c>
      <c r="N27" s="863">
        <v>204835</v>
      </c>
      <c r="O27" s="863">
        <v>211679</v>
      </c>
      <c r="P27" s="863">
        <v>216738</v>
      </c>
      <c r="Q27" s="863">
        <v>225759</v>
      </c>
      <c r="R27" s="863">
        <v>229500</v>
      </c>
      <c r="S27" s="863">
        <v>234910</v>
      </c>
      <c r="T27" s="863">
        <v>235346</v>
      </c>
      <c r="U27" s="863">
        <v>234435</v>
      </c>
      <c r="V27" s="863">
        <v>234949</v>
      </c>
      <c r="W27" s="863">
        <v>237508</v>
      </c>
      <c r="X27" s="863">
        <v>240808</v>
      </c>
      <c r="Y27" s="863">
        <v>240601</v>
      </c>
      <c r="Z27" s="863">
        <v>243965</v>
      </c>
      <c r="AA27" s="863">
        <v>235627</v>
      </c>
      <c r="AB27" s="863">
        <v>252507</v>
      </c>
      <c r="AC27" s="863">
        <v>257288</v>
      </c>
      <c r="AD27" s="863">
        <v>260171</v>
      </c>
      <c r="AE27" s="863">
        <v>264655</v>
      </c>
      <c r="AF27" s="863">
        <v>269188</v>
      </c>
      <c r="AG27" s="863">
        <v>266521</v>
      </c>
      <c r="AH27" s="863">
        <v>276104</v>
      </c>
      <c r="AI27" s="863">
        <v>280712</v>
      </c>
      <c r="AJ27" s="863">
        <v>285085</v>
      </c>
      <c r="AK27" s="863">
        <v>288922</v>
      </c>
      <c r="AL27" s="863">
        <v>294619</v>
      </c>
      <c r="AM27" s="863">
        <v>299638</v>
      </c>
      <c r="AN27" s="863">
        <v>217817</v>
      </c>
      <c r="AO27" s="863">
        <v>300581</v>
      </c>
      <c r="AP27" s="863">
        <v>278541</v>
      </c>
      <c r="AQ27" s="863">
        <v>313550</v>
      </c>
      <c r="AR27" s="864">
        <v>316850</v>
      </c>
      <c r="AS27" s="864">
        <v>321076</v>
      </c>
      <c r="AT27" s="864">
        <v>327319</v>
      </c>
      <c r="AU27" s="864">
        <v>329258</v>
      </c>
      <c r="AV27" s="864">
        <v>332711</v>
      </c>
      <c r="AW27" s="864">
        <v>336839</v>
      </c>
      <c r="AX27" s="864">
        <v>341151</v>
      </c>
      <c r="AY27" s="864">
        <v>346276</v>
      </c>
      <c r="AZ27" s="865">
        <v>350329</v>
      </c>
      <c r="BA27" s="865">
        <v>350941</v>
      </c>
      <c r="BB27" s="865">
        <v>356070</v>
      </c>
      <c r="BC27" s="865">
        <v>361477</v>
      </c>
      <c r="BD27" s="865">
        <v>368884</v>
      </c>
      <c r="BE27" s="865">
        <v>366412</v>
      </c>
      <c r="BF27" s="866">
        <v>345876</v>
      </c>
      <c r="BG27" s="865">
        <v>349620</v>
      </c>
      <c r="BH27" s="865">
        <v>355463</v>
      </c>
      <c r="BI27" s="865">
        <v>360778</v>
      </c>
      <c r="BJ27" s="865">
        <v>365140</v>
      </c>
      <c r="BK27" s="865">
        <v>370891</v>
      </c>
      <c r="BL27" s="865">
        <v>373385</v>
      </c>
      <c r="BM27" s="865">
        <v>376192</v>
      </c>
      <c r="BN27" s="865">
        <v>378131</v>
      </c>
      <c r="BO27" s="865">
        <v>380447</v>
      </c>
      <c r="BP27" s="865">
        <v>382733</v>
      </c>
      <c r="BQ27" s="865">
        <v>384117</v>
      </c>
      <c r="BR27" s="865">
        <v>385524</v>
      </c>
      <c r="BS27" s="865">
        <v>387670</v>
      </c>
      <c r="BT27" s="867">
        <v>389512</v>
      </c>
      <c r="BU27" s="867">
        <v>390991</v>
      </c>
      <c r="BV27" s="867">
        <v>396041</v>
      </c>
      <c r="BW27" s="868">
        <v>400948</v>
      </c>
      <c r="BX27" s="868">
        <v>408151</v>
      </c>
      <c r="BY27" s="868">
        <f>415657+0</f>
        <v>415657</v>
      </c>
      <c r="BZ27" s="868">
        <f>423453+150</f>
        <v>423603</v>
      </c>
      <c r="CA27" s="901">
        <f>429831+162</f>
        <v>429993</v>
      </c>
      <c r="CB27" s="901">
        <f>435931+167</f>
        <v>436098</v>
      </c>
      <c r="CC27" s="901">
        <v>441213</v>
      </c>
      <c r="CD27" s="902">
        <v>446245</v>
      </c>
      <c r="CE27" s="902">
        <v>451203</v>
      </c>
      <c r="CF27" s="902">
        <v>455689</v>
      </c>
      <c r="CG27" s="954">
        <v>461502</v>
      </c>
      <c r="CH27" s="904">
        <v>466635</v>
      </c>
      <c r="CI27" s="955">
        <v>470190</v>
      </c>
      <c r="CJ27" s="955">
        <v>475416</v>
      </c>
      <c r="CK27" s="955">
        <v>481257</v>
      </c>
      <c r="CL27" s="955">
        <v>486051</v>
      </c>
      <c r="CM27" s="955">
        <v>491782</v>
      </c>
      <c r="CN27" s="955">
        <v>497381</v>
      </c>
      <c r="CO27" s="955">
        <v>502698</v>
      </c>
      <c r="CP27" s="955">
        <v>507066</v>
      </c>
      <c r="CQ27" s="955">
        <v>513510</v>
      </c>
      <c r="CR27" s="955">
        <v>519023</v>
      </c>
      <c r="CS27" s="955">
        <v>527498</v>
      </c>
      <c r="CT27" s="955">
        <v>533446</v>
      </c>
      <c r="CU27" s="955">
        <v>507325</v>
      </c>
      <c r="CV27" s="956">
        <v>510726</v>
      </c>
      <c r="CW27" s="956">
        <v>515289</v>
      </c>
      <c r="CX27" s="956">
        <v>522816</v>
      </c>
      <c r="CY27" s="956">
        <v>533344</v>
      </c>
      <c r="CZ27" s="956">
        <v>540701</v>
      </c>
      <c r="DA27" s="956">
        <v>548845</v>
      </c>
      <c r="DB27" s="956">
        <v>552434</v>
      </c>
      <c r="DC27" s="956">
        <v>556685</v>
      </c>
      <c r="DD27" s="956">
        <v>561446</v>
      </c>
      <c r="DE27" s="956">
        <v>565850</v>
      </c>
      <c r="DF27" s="956">
        <v>570221</v>
      </c>
      <c r="DG27" s="956">
        <v>574796</v>
      </c>
      <c r="DH27" s="956">
        <v>577783</v>
      </c>
      <c r="DI27" s="956">
        <v>582523</v>
      </c>
      <c r="DJ27" s="956">
        <v>587878</v>
      </c>
      <c r="DK27" s="956">
        <v>593025</v>
      </c>
      <c r="DL27" s="956">
        <v>589158</v>
      </c>
      <c r="DM27" s="956">
        <v>596548</v>
      </c>
      <c r="DN27" s="956">
        <v>598636</v>
      </c>
      <c r="DO27" s="956">
        <v>603435</v>
      </c>
      <c r="DP27" s="956">
        <v>607929</v>
      </c>
      <c r="DQ27" s="956">
        <v>613290</v>
      </c>
      <c r="DR27" s="956">
        <v>617471</v>
      </c>
      <c r="DS27" s="956">
        <v>595516</v>
      </c>
      <c r="DT27" s="956">
        <v>596295</v>
      </c>
      <c r="DU27" s="956">
        <v>601551</v>
      </c>
      <c r="DV27" s="956">
        <v>607041</v>
      </c>
      <c r="DW27" s="956">
        <v>612268</v>
      </c>
      <c r="DX27" s="956">
        <v>617741</v>
      </c>
      <c r="DY27" s="956">
        <v>622942</v>
      </c>
      <c r="DZ27" s="956">
        <v>627998</v>
      </c>
      <c r="EA27" s="956">
        <v>634138</v>
      </c>
      <c r="EB27" s="956">
        <v>639096</v>
      </c>
      <c r="EC27" s="956">
        <v>644084</v>
      </c>
      <c r="ED27" s="956">
        <v>655869</v>
      </c>
      <c r="EE27" s="956">
        <v>662216</v>
      </c>
      <c r="EF27" s="956">
        <v>667624</v>
      </c>
      <c r="EG27" s="956">
        <v>673184</v>
      </c>
      <c r="EH27" s="956">
        <v>678615</v>
      </c>
      <c r="EI27" s="956">
        <v>685055</v>
      </c>
      <c r="EJ27" s="956">
        <v>691450</v>
      </c>
      <c r="EK27" s="956">
        <v>698112</v>
      </c>
      <c r="EL27" s="956">
        <v>703807</v>
      </c>
      <c r="EM27" s="956">
        <v>709500</v>
      </c>
      <c r="EN27" s="956">
        <v>696137</v>
      </c>
      <c r="EO27" s="956">
        <v>680893</v>
      </c>
      <c r="EP27" s="956">
        <v>681706</v>
      </c>
      <c r="EQ27" s="956">
        <v>687406</v>
      </c>
      <c r="ER27" s="956">
        <v>693125</v>
      </c>
      <c r="ES27" s="956">
        <v>699664</v>
      </c>
      <c r="ET27" s="956">
        <v>705010</v>
      </c>
      <c r="EU27" s="956">
        <v>711560</v>
      </c>
      <c r="EV27" s="956">
        <v>697838</v>
      </c>
      <c r="EW27" s="956">
        <v>704212</v>
      </c>
      <c r="EX27" s="956">
        <v>731108</v>
      </c>
      <c r="EY27" s="956">
        <v>732124</v>
      </c>
      <c r="EZ27" s="956">
        <v>737522</v>
      </c>
      <c r="FA27" s="956">
        <v>741312</v>
      </c>
    </row>
    <row r="28" spans="1:157" s="907" customFormat="1" ht="20.399999999999999" thickBot="1">
      <c r="A28" s="957"/>
      <c r="B28" s="958"/>
      <c r="C28" s="958"/>
      <c r="D28" s="958"/>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958"/>
      <c r="AM28" s="958"/>
      <c r="AN28" s="958"/>
      <c r="AO28" s="958"/>
      <c r="AP28" s="958"/>
      <c r="AQ28" s="899"/>
      <c r="AR28" s="899"/>
      <c r="AS28" s="899"/>
      <c r="AT28" s="899"/>
      <c r="AU28" s="899"/>
      <c r="AV28" s="899"/>
      <c r="AW28" s="899"/>
      <c r="AX28" s="899"/>
      <c r="AY28" s="899"/>
      <c r="AZ28" s="899"/>
      <c r="BA28" s="899"/>
      <c r="BB28" s="899"/>
      <c r="BC28" s="899"/>
      <c r="BD28" s="899"/>
      <c r="BE28" s="899"/>
      <c r="BF28" s="899"/>
      <c r="BG28" s="899"/>
      <c r="BH28" s="959"/>
      <c r="BI28" s="959"/>
      <c r="BJ28" s="959"/>
      <c r="BK28" s="959"/>
      <c r="BL28" s="959"/>
      <c r="BM28" s="959"/>
      <c r="BN28" s="959"/>
      <c r="BO28" s="959"/>
      <c r="BP28" s="959"/>
      <c r="BQ28" s="959"/>
      <c r="BR28" s="899"/>
      <c r="BS28" s="899"/>
      <c r="BT28" s="899"/>
      <c r="BU28" s="899"/>
      <c r="BV28" s="899"/>
      <c r="BW28" s="960"/>
      <c r="BX28" s="960"/>
      <c r="BY28" s="960"/>
      <c r="BZ28" s="960"/>
      <c r="CA28" s="960"/>
      <c r="CB28" s="960"/>
      <c r="CC28" s="960"/>
      <c r="CD28" s="961"/>
      <c r="CE28" s="961"/>
      <c r="CF28" s="961"/>
      <c r="CG28" s="962"/>
      <c r="CH28" s="899"/>
      <c r="CI28" s="899"/>
      <c r="CJ28" s="899"/>
      <c r="CK28" s="899"/>
      <c r="CL28" s="899"/>
      <c r="CM28" s="899"/>
      <c r="CN28" s="899"/>
      <c r="CO28" s="899"/>
      <c r="CP28" s="899"/>
      <c r="CQ28" s="899"/>
      <c r="CR28" s="899"/>
      <c r="CS28" s="899"/>
      <c r="CT28" s="899"/>
      <c r="CU28" s="899"/>
      <c r="CV28" s="963"/>
      <c r="CW28" s="963"/>
      <c r="CX28" s="963"/>
      <c r="CY28" s="963"/>
      <c r="CZ28" s="963"/>
      <c r="DA28" s="963"/>
      <c r="DB28" s="963"/>
      <c r="DC28" s="963"/>
      <c r="DD28" s="963"/>
      <c r="DE28" s="963"/>
      <c r="DF28" s="963"/>
      <c r="DG28" s="963"/>
      <c r="DH28" s="963"/>
      <c r="DI28" s="963"/>
      <c r="DJ28" s="963"/>
      <c r="DK28" s="963"/>
      <c r="DL28" s="963"/>
      <c r="DM28" s="963"/>
      <c r="DN28" s="963"/>
      <c r="DO28" s="963"/>
      <c r="DP28" s="963"/>
      <c r="DQ28" s="963"/>
      <c r="DR28" s="963"/>
      <c r="DS28" s="963"/>
      <c r="DT28" s="963"/>
      <c r="DU28" s="963"/>
      <c r="DV28" s="963"/>
      <c r="DW28" s="963"/>
      <c r="DX28" s="963"/>
      <c r="DY28" s="963"/>
      <c r="DZ28" s="963"/>
      <c r="EA28" s="963"/>
      <c r="EB28" s="963"/>
      <c r="EC28" s="963"/>
      <c r="ED28" s="963"/>
      <c r="EE28" s="963"/>
      <c r="EF28" s="963"/>
      <c r="EG28" s="963"/>
      <c r="EH28" s="963"/>
      <c r="EI28" s="963"/>
      <c r="EJ28" s="963"/>
      <c r="EK28" s="963"/>
      <c r="EL28" s="963"/>
      <c r="EM28" s="963"/>
      <c r="EN28" s="963"/>
      <c r="EO28" s="963"/>
      <c r="EP28" s="963"/>
      <c r="EQ28" s="963"/>
      <c r="ER28" s="963"/>
      <c r="ES28" s="963"/>
      <c r="ET28" s="963"/>
      <c r="EU28" s="963"/>
      <c r="EV28" s="963"/>
      <c r="EW28" s="963"/>
      <c r="EX28" s="963"/>
      <c r="EY28" s="963"/>
      <c r="EZ28" s="963"/>
      <c r="FA28" s="963"/>
    </row>
    <row r="29" spans="1:157" s="907" customFormat="1" ht="20.399999999999999" thickTop="1">
      <c r="A29" s="957" t="s">
        <v>2829</v>
      </c>
      <c r="B29" s="964">
        <v>238413</v>
      </c>
      <c r="C29" s="964">
        <v>238093</v>
      </c>
      <c r="D29" s="964">
        <v>261162</v>
      </c>
      <c r="E29" s="964">
        <v>277292</v>
      </c>
      <c r="F29" s="964">
        <v>283585</v>
      </c>
      <c r="G29" s="964">
        <v>266059</v>
      </c>
      <c r="H29" s="964">
        <v>290958</v>
      </c>
      <c r="I29" s="964">
        <v>283367</v>
      </c>
      <c r="J29" s="964">
        <v>264927</v>
      </c>
      <c r="K29" s="964">
        <v>315412</v>
      </c>
      <c r="L29" s="964">
        <v>295863</v>
      </c>
      <c r="M29" s="964">
        <v>392058</v>
      </c>
      <c r="N29" s="964">
        <v>351065</v>
      </c>
      <c r="O29" s="964">
        <v>327122</v>
      </c>
      <c r="P29" s="964">
        <v>380181</v>
      </c>
      <c r="Q29" s="964">
        <v>385013</v>
      </c>
      <c r="R29" s="964">
        <v>366954</v>
      </c>
      <c r="S29" s="964">
        <v>406022</v>
      </c>
      <c r="T29" s="964">
        <v>392209</v>
      </c>
      <c r="U29" s="964">
        <v>375620</v>
      </c>
      <c r="V29" s="964">
        <v>410190</v>
      </c>
      <c r="W29" s="964">
        <v>398849</v>
      </c>
      <c r="X29" s="964">
        <v>525624</v>
      </c>
      <c r="Y29" s="964">
        <v>402112</v>
      </c>
      <c r="Z29" s="964">
        <v>375413</v>
      </c>
      <c r="AA29" s="964">
        <v>422037</v>
      </c>
      <c r="AB29" s="964">
        <v>435923</v>
      </c>
      <c r="AC29" s="964">
        <v>441066</v>
      </c>
      <c r="AD29" s="964">
        <v>420177</v>
      </c>
      <c r="AE29" s="964">
        <v>454337</v>
      </c>
      <c r="AF29" s="964">
        <v>481938</v>
      </c>
      <c r="AG29" s="964">
        <v>466579</v>
      </c>
      <c r="AH29" s="964">
        <v>504400</v>
      </c>
      <c r="AI29" s="964">
        <v>500404</v>
      </c>
      <c r="AJ29" s="964">
        <v>614221</v>
      </c>
      <c r="AK29" s="964">
        <v>506560</v>
      </c>
      <c r="AL29" s="964">
        <v>482473</v>
      </c>
      <c r="AM29" s="964">
        <v>540918</v>
      </c>
      <c r="AN29" s="964">
        <v>534150</v>
      </c>
      <c r="AO29" s="964">
        <v>545998</v>
      </c>
      <c r="AP29" s="964">
        <v>533719</v>
      </c>
      <c r="AQ29" s="899">
        <v>559970</v>
      </c>
      <c r="AR29" s="899">
        <v>538596</v>
      </c>
      <c r="AS29" s="899">
        <v>542153</v>
      </c>
      <c r="AT29" s="899">
        <v>605573</v>
      </c>
      <c r="AU29" s="899">
        <v>513673</v>
      </c>
      <c r="AV29" s="899">
        <v>752770</v>
      </c>
      <c r="AW29" s="899">
        <v>566194</v>
      </c>
      <c r="AX29" s="899">
        <v>550438</v>
      </c>
      <c r="AY29" s="899">
        <v>588246</v>
      </c>
      <c r="AZ29" s="899">
        <v>580411</v>
      </c>
      <c r="BA29" s="899">
        <v>601131</v>
      </c>
      <c r="BB29" s="899">
        <v>582876</v>
      </c>
      <c r="BC29" s="899">
        <v>626682</v>
      </c>
      <c r="BD29" s="899">
        <v>584459</v>
      </c>
      <c r="BE29" s="899">
        <v>573380</v>
      </c>
      <c r="BF29" s="899">
        <v>604324</v>
      </c>
      <c r="BG29" s="899">
        <v>607626</v>
      </c>
      <c r="BH29" s="899">
        <v>830011</v>
      </c>
      <c r="BI29" s="899">
        <v>605621</v>
      </c>
      <c r="BJ29" s="899">
        <v>569487</v>
      </c>
      <c r="BK29" s="899">
        <v>670574</v>
      </c>
      <c r="BL29" s="899">
        <v>266338</v>
      </c>
      <c r="BM29" s="899">
        <v>318235</v>
      </c>
      <c r="BN29" s="899">
        <v>303887</v>
      </c>
      <c r="BO29" s="899">
        <v>314580</v>
      </c>
      <c r="BP29" s="899">
        <v>326762</v>
      </c>
      <c r="BQ29" s="899">
        <v>316572</v>
      </c>
      <c r="BR29" s="965">
        <v>361881</v>
      </c>
      <c r="BS29" s="965">
        <v>331503</v>
      </c>
      <c r="BT29" s="965">
        <v>381939</v>
      </c>
      <c r="BU29" s="965">
        <v>310069</v>
      </c>
      <c r="BV29" s="965">
        <v>315736</v>
      </c>
      <c r="BW29" s="966">
        <v>410150</v>
      </c>
      <c r="BX29" s="966">
        <v>343213</v>
      </c>
      <c r="BY29" s="966">
        <f>364022+59</f>
        <v>364081</v>
      </c>
      <c r="BZ29" s="966">
        <f>346906+46</f>
        <v>346952</v>
      </c>
      <c r="CA29" s="966">
        <f>384232+61</f>
        <v>384293</v>
      </c>
      <c r="CB29" s="966">
        <f>382381+45</f>
        <v>382426</v>
      </c>
      <c r="CC29" s="966">
        <v>347187</v>
      </c>
      <c r="CD29" s="967">
        <v>434379</v>
      </c>
      <c r="CE29" s="967">
        <v>392034</v>
      </c>
      <c r="CF29" s="967">
        <v>471570</v>
      </c>
      <c r="CG29" s="968">
        <v>382403</v>
      </c>
      <c r="CH29" s="965">
        <v>359646</v>
      </c>
      <c r="CI29" s="969">
        <v>401041</v>
      </c>
      <c r="CJ29" s="969">
        <v>432695</v>
      </c>
      <c r="CK29" s="969">
        <v>436769</v>
      </c>
      <c r="CL29" s="969">
        <v>391463</v>
      </c>
      <c r="CM29" s="969">
        <v>460398</v>
      </c>
      <c r="CN29" s="969">
        <v>438998</v>
      </c>
      <c r="CO29" s="969">
        <v>434788</v>
      </c>
      <c r="CP29" s="969">
        <v>481794</v>
      </c>
      <c r="CQ29" s="969">
        <v>454131</v>
      </c>
      <c r="CR29" s="969">
        <v>550557</v>
      </c>
      <c r="CS29" s="969">
        <v>452332</v>
      </c>
      <c r="CT29" s="969">
        <v>408965</v>
      </c>
      <c r="CU29" s="969">
        <v>436592</v>
      </c>
      <c r="CV29" s="970">
        <v>408663</v>
      </c>
      <c r="CW29" s="970">
        <v>472585</v>
      </c>
      <c r="CX29" s="970">
        <v>505108</v>
      </c>
      <c r="CY29" s="970">
        <v>531608</v>
      </c>
      <c r="CZ29" s="970">
        <v>501235</v>
      </c>
      <c r="DA29" s="970">
        <v>514431</v>
      </c>
      <c r="DB29" s="970">
        <v>539160</v>
      </c>
      <c r="DC29" s="970">
        <v>519467</v>
      </c>
      <c r="DD29" s="970">
        <v>659097</v>
      </c>
      <c r="DE29" s="970">
        <v>457860</v>
      </c>
      <c r="DF29" s="970">
        <v>468561</v>
      </c>
      <c r="DG29" s="970">
        <v>512339</v>
      </c>
      <c r="DH29" s="970">
        <v>509762</v>
      </c>
      <c r="DI29" s="970">
        <v>558318</v>
      </c>
      <c r="DJ29" s="970">
        <v>565232</v>
      </c>
      <c r="DK29" s="970">
        <v>582322</v>
      </c>
      <c r="DL29" s="970">
        <v>592587</v>
      </c>
      <c r="DM29" s="970">
        <v>592159</v>
      </c>
      <c r="DN29" s="970">
        <v>601888</v>
      </c>
      <c r="DO29" s="970">
        <v>619190</v>
      </c>
      <c r="DP29" s="970">
        <v>779421</v>
      </c>
      <c r="DQ29" s="970">
        <v>562027</v>
      </c>
      <c r="DR29" s="970">
        <v>543073</v>
      </c>
      <c r="DS29" s="970">
        <v>660803</v>
      </c>
      <c r="DT29" s="970">
        <v>623567</v>
      </c>
      <c r="DU29" s="970">
        <v>664499</v>
      </c>
      <c r="DV29" s="970">
        <v>640080</v>
      </c>
      <c r="DW29" s="970">
        <v>644118</v>
      </c>
      <c r="DX29" s="970">
        <v>671126</v>
      </c>
      <c r="DY29" s="970">
        <v>663274</v>
      </c>
      <c r="DZ29" s="970">
        <v>682154</v>
      </c>
      <c r="EA29" s="970">
        <v>686697</v>
      </c>
      <c r="EB29" s="970">
        <v>802844</v>
      </c>
      <c r="EC29" s="970">
        <v>468464</v>
      </c>
      <c r="ED29" s="970">
        <v>457935</v>
      </c>
      <c r="EE29" s="970">
        <v>525149</v>
      </c>
      <c r="EF29" s="970">
        <v>477956</v>
      </c>
      <c r="EG29" s="970">
        <v>544364</v>
      </c>
      <c r="EH29" s="970">
        <v>522030</v>
      </c>
      <c r="EI29" s="970">
        <v>509467</v>
      </c>
      <c r="EJ29" s="970">
        <v>533795</v>
      </c>
      <c r="EK29" s="970">
        <v>500795</v>
      </c>
      <c r="EL29" s="970">
        <v>569437</v>
      </c>
      <c r="EM29" s="970">
        <v>522857</v>
      </c>
      <c r="EN29" s="970">
        <v>615797</v>
      </c>
      <c r="EO29" s="970">
        <v>486950</v>
      </c>
      <c r="EP29" s="970">
        <v>501956</v>
      </c>
      <c r="EQ29" s="970">
        <v>520412</v>
      </c>
      <c r="ER29" s="970">
        <v>543168</v>
      </c>
      <c r="ES29" s="970">
        <v>572065</v>
      </c>
      <c r="ET29" s="970">
        <v>516150</v>
      </c>
      <c r="EU29" s="970">
        <v>606609</v>
      </c>
      <c r="EV29" s="970">
        <v>552051</v>
      </c>
      <c r="EW29" s="970">
        <v>576054</v>
      </c>
      <c r="EX29" s="970">
        <v>582204</v>
      </c>
      <c r="EY29" s="970">
        <v>570518</v>
      </c>
      <c r="EZ29" s="970">
        <v>684724</v>
      </c>
      <c r="FA29" s="970">
        <v>565640</v>
      </c>
    </row>
    <row r="30" spans="1:157" s="907" customFormat="1">
      <c r="A30" s="957" t="s">
        <v>2860</v>
      </c>
      <c r="B30" s="899">
        <v>43475.962768999998</v>
      </c>
      <c r="C30" s="899">
        <v>53599.680598999999</v>
      </c>
      <c r="D30" s="899">
        <v>50754</v>
      </c>
      <c r="E30" s="899">
        <v>44273.632428999998</v>
      </c>
      <c r="F30" s="899">
        <v>56415.093000000001</v>
      </c>
      <c r="G30" s="899">
        <v>69886.773830000006</v>
      </c>
      <c r="H30" s="899">
        <v>95686.427930000005</v>
      </c>
      <c r="I30" s="899">
        <v>99053.420203000001</v>
      </c>
      <c r="J30" s="899">
        <v>109788.97238200001</v>
      </c>
      <c r="K30" s="899">
        <v>94589.501147999996</v>
      </c>
      <c r="L30" s="899">
        <v>111014.214874</v>
      </c>
      <c r="M30" s="899">
        <v>135896.03765000001</v>
      </c>
      <c r="N30" s="899">
        <v>91072.939985999998</v>
      </c>
      <c r="O30" s="899">
        <v>105733.91310200001</v>
      </c>
      <c r="P30" s="899">
        <v>156737.17344799999</v>
      </c>
      <c r="Q30" s="899">
        <v>88654.171180000005</v>
      </c>
      <c r="R30" s="899">
        <v>123315.401</v>
      </c>
      <c r="S30" s="899">
        <v>110439.07325723401</v>
      </c>
      <c r="T30" s="899">
        <v>83870.612330999997</v>
      </c>
      <c r="U30" s="899">
        <v>131569.13808400001</v>
      </c>
      <c r="V30" s="899">
        <v>105040.50852712478</v>
      </c>
      <c r="W30" s="899">
        <v>84908.775735624222</v>
      </c>
      <c r="X30" s="899">
        <v>187514.1931471756</v>
      </c>
      <c r="Y30" s="899">
        <v>117692.056832556</v>
      </c>
      <c r="Z30" s="899">
        <v>82396.713636</v>
      </c>
      <c r="AA30" s="899">
        <v>104323</v>
      </c>
      <c r="AB30" s="899">
        <v>97269</v>
      </c>
      <c r="AC30" s="899">
        <v>126271.62020400001</v>
      </c>
      <c r="AD30" s="899">
        <v>179424.24770530299</v>
      </c>
      <c r="AE30" s="899">
        <v>143778.00127400001</v>
      </c>
      <c r="AF30" s="899">
        <v>126622.30538200001</v>
      </c>
      <c r="AG30" s="899">
        <v>146464.13355699999</v>
      </c>
      <c r="AH30" s="899">
        <v>159790.540978</v>
      </c>
      <c r="AI30" s="899">
        <v>201645.420835</v>
      </c>
      <c r="AJ30" s="899">
        <v>268652.59542799997</v>
      </c>
      <c r="AK30" s="899">
        <v>177035.007265758</v>
      </c>
      <c r="AL30" s="899">
        <v>213554.44691599999</v>
      </c>
      <c r="AM30" s="899">
        <f>254231630497.023/1000000</f>
        <v>254231.630497023</v>
      </c>
      <c r="AN30" s="899">
        <v>212520</v>
      </c>
      <c r="AO30" s="899">
        <v>170706.24584941001</v>
      </c>
      <c r="AP30" s="899">
        <v>267765.77055000002</v>
      </c>
      <c r="AQ30" s="899">
        <v>229795</v>
      </c>
      <c r="AR30" s="899">
        <v>208017</v>
      </c>
      <c r="AS30" s="899">
        <v>214494.343333</v>
      </c>
      <c r="AT30" s="899">
        <v>190866</v>
      </c>
      <c r="AU30" s="899">
        <v>203633</v>
      </c>
      <c r="AV30" s="899">
        <v>351154.71471042</v>
      </c>
      <c r="AW30" s="899">
        <v>181541.17812525001</v>
      </c>
      <c r="AX30" s="899">
        <v>170732</v>
      </c>
      <c r="AY30" s="899">
        <v>231749</v>
      </c>
      <c r="AZ30" s="899">
        <v>168293</v>
      </c>
      <c r="BA30" s="899">
        <v>234637.17565963001</v>
      </c>
      <c r="BB30" s="899">
        <v>369827</v>
      </c>
      <c r="BC30" s="899">
        <v>223513.18693299999</v>
      </c>
      <c r="BD30" s="899">
        <v>245973</v>
      </c>
      <c r="BE30" s="899">
        <v>287574</v>
      </c>
      <c r="BF30" s="899">
        <v>249802.531403</v>
      </c>
      <c r="BG30" s="899">
        <v>218255</v>
      </c>
      <c r="BH30" s="899">
        <v>311998.57844089001</v>
      </c>
      <c r="BI30" s="899">
        <v>231406</v>
      </c>
      <c r="BJ30" s="899">
        <v>222901.55628799999</v>
      </c>
      <c r="BK30" s="899">
        <v>471003</v>
      </c>
      <c r="BL30" s="899">
        <v>284167.12</v>
      </c>
      <c r="BM30" s="899">
        <v>296991</v>
      </c>
      <c r="BN30" s="899">
        <v>380672.972014</v>
      </c>
      <c r="BO30" s="899">
        <v>300937</v>
      </c>
      <c r="BP30" s="899">
        <v>259888</v>
      </c>
      <c r="BQ30" s="899">
        <v>313890</v>
      </c>
      <c r="BR30" s="899">
        <v>296575</v>
      </c>
      <c r="BS30" s="899">
        <v>398609</v>
      </c>
      <c r="BT30" s="899">
        <v>401639</v>
      </c>
      <c r="BU30" s="899">
        <v>289071</v>
      </c>
      <c r="BV30" s="899">
        <v>270262</v>
      </c>
      <c r="BW30" s="960">
        <v>388353</v>
      </c>
      <c r="BX30" s="960">
        <v>292056</v>
      </c>
      <c r="BY30" s="960">
        <f>311292+2</f>
        <v>311294</v>
      </c>
      <c r="BZ30" s="960">
        <f>373884+2</f>
        <v>373886</v>
      </c>
      <c r="CA30" s="960">
        <f>298804+2</f>
        <v>298806</v>
      </c>
      <c r="CB30" s="960">
        <f>339210+2</f>
        <v>339212</v>
      </c>
      <c r="CC30" s="960">
        <v>321597.18747480999</v>
      </c>
      <c r="CD30" s="961">
        <v>329309.60892481002</v>
      </c>
      <c r="CE30" s="961">
        <v>365251.01750399999</v>
      </c>
      <c r="CF30" s="961">
        <v>354528.76387930999</v>
      </c>
      <c r="CG30" s="962">
        <v>291526.25022301002</v>
      </c>
      <c r="CH30" s="899">
        <v>237998.66055085001</v>
      </c>
      <c r="CI30" s="899">
        <v>372384.59347870998</v>
      </c>
      <c r="CJ30" s="899">
        <v>364550.99874079</v>
      </c>
      <c r="CK30" s="899">
        <v>402105.84243333002</v>
      </c>
      <c r="CL30" s="899">
        <v>354387</v>
      </c>
      <c r="CM30" s="899">
        <v>324103.61021134997</v>
      </c>
      <c r="CN30" s="899">
        <v>357967</v>
      </c>
      <c r="CO30" s="899">
        <v>332116</v>
      </c>
      <c r="CP30" s="899">
        <v>365609</v>
      </c>
      <c r="CQ30" s="899">
        <v>431376</v>
      </c>
      <c r="CR30" s="899">
        <v>474224</v>
      </c>
      <c r="CS30" s="899">
        <v>336348</v>
      </c>
      <c r="CT30" s="899">
        <v>300965.07863276004</v>
      </c>
      <c r="CU30" s="899">
        <v>527479.36687073996</v>
      </c>
      <c r="CV30" s="963">
        <v>332659</v>
      </c>
      <c r="CW30" s="963">
        <v>264758</v>
      </c>
      <c r="CX30" s="963">
        <v>357594</v>
      </c>
      <c r="CY30" s="963">
        <v>358694</v>
      </c>
      <c r="CZ30" s="963">
        <v>270862</v>
      </c>
      <c r="DA30" s="963">
        <v>351200</v>
      </c>
      <c r="DB30" s="963">
        <v>400406</v>
      </c>
      <c r="DC30" s="963">
        <v>381424</v>
      </c>
      <c r="DD30" s="963">
        <v>738638</v>
      </c>
      <c r="DE30" s="963">
        <v>398739</v>
      </c>
      <c r="DF30" s="963">
        <v>339677.39508828003</v>
      </c>
      <c r="DG30" s="963">
        <v>678284.10450383998</v>
      </c>
      <c r="DH30" s="963">
        <v>552198.35734986002</v>
      </c>
      <c r="DI30" s="963">
        <v>470998.38149404997</v>
      </c>
      <c r="DJ30" s="963">
        <v>721580.89309058001</v>
      </c>
      <c r="DK30" s="963">
        <v>614693.26182973001</v>
      </c>
      <c r="DL30" s="963">
        <v>666722.05019410001</v>
      </c>
      <c r="DM30" s="963">
        <v>645419.89030676999</v>
      </c>
      <c r="DN30" s="963">
        <v>616778.94836949999</v>
      </c>
      <c r="DO30" s="963">
        <v>843956.75476699998</v>
      </c>
      <c r="DP30" s="963">
        <v>769978.93461371993</v>
      </c>
      <c r="DQ30" s="963">
        <v>446346.26044663001</v>
      </c>
      <c r="DR30" s="963">
        <v>491519.54274305998</v>
      </c>
      <c r="DS30" s="963">
        <v>695414.77442673</v>
      </c>
      <c r="DT30" s="963">
        <v>543297.48919490003</v>
      </c>
      <c r="DU30" s="963">
        <v>581849.09038713004</v>
      </c>
      <c r="DV30" s="963">
        <v>620958.78801493999</v>
      </c>
      <c r="DW30" s="963">
        <v>595257.4521394301</v>
      </c>
      <c r="DX30" s="963">
        <v>661632.51665587001</v>
      </c>
      <c r="DY30" s="963">
        <v>1120300.24133371</v>
      </c>
      <c r="DZ30" s="963">
        <v>734744.53237360995</v>
      </c>
      <c r="EA30" s="963">
        <v>717803.64546435</v>
      </c>
      <c r="EB30" s="963">
        <v>761252.90315460996</v>
      </c>
      <c r="EC30" s="963">
        <v>374609.36915550003</v>
      </c>
      <c r="ED30" s="963">
        <v>441631.94114834</v>
      </c>
      <c r="EE30" s="963">
        <v>578118</v>
      </c>
      <c r="EF30" s="963">
        <v>590967</v>
      </c>
      <c r="EG30" s="963">
        <v>636929</v>
      </c>
      <c r="EH30" s="963">
        <v>568318.78967918002</v>
      </c>
      <c r="EI30" s="963">
        <v>736121.63105037005</v>
      </c>
      <c r="EJ30" s="963">
        <v>680702.09602177003</v>
      </c>
      <c r="EK30" s="963">
        <v>613226.1576108</v>
      </c>
      <c r="EL30" s="963">
        <v>577636.86979693989</v>
      </c>
      <c r="EM30" s="963">
        <v>651901.4148248299</v>
      </c>
      <c r="EN30" s="963">
        <f>873260099108.59/1000000</f>
        <v>873260.09910858993</v>
      </c>
      <c r="EO30" s="963">
        <v>568760.5716742099</v>
      </c>
      <c r="EP30" s="963">
        <v>579665.76882860996</v>
      </c>
      <c r="EQ30" s="963">
        <v>753960.46648984996</v>
      </c>
      <c r="ER30" s="963">
        <v>685267.50184652</v>
      </c>
      <c r="ES30" s="963">
        <v>670044.72466269997</v>
      </c>
      <c r="ET30" s="963">
        <v>863409</v>
      </c>
      <c r="EU30" s="963">
        <v>726774.98012477998</v>
      </c>
      <c r="EV30" s="963">
        <v>696857.88905418001</v>
      </c>
      <c r="EW30" s="963">
        <v>701969.40867705992</v>
      </c>
      <c r="EX30" s="963">
        <v>671304.22861773998</v>
      </c>
      <c r="EY30" s="963">
        <v>696198.8691718101</v>
      </c>
      <c r="EZ30" s="963">
        <f>823154564839.77/1000000</f>
        <v>823154.56483976997</v>
      </c>
      <c r="FA30" s="963">
        <f>548539947384.98/1000000</f>
        <v>548539.94738497993</v>
      </c>
    </row>
    <row r="31" spans="1:157" s="907" customFormat="1" ht="20.399999999999999" thickBot="1">
      <c r="A31" s="971" t="s">
        <v>2861</v>
      </c>
      <c r="B31" s="972">
        <v>43475.962</v>
      </c>
      <c r="C31" s="972">
        <v>48537.821684000002</v>
      </c>
      <c r="D31" s="972">
        <v>49277</v>
      </c>
      <c r="E31" s="972">
        <v>48025.854202000002</v>
      </c>
      <c r="F31" s="972">
        <v>49703.701975999997</v>
      </c>
      <c r="G31" s="972">
        <v>53067.547285000001</v>
      </c>
      <c r="H31" s="972">
        <v>59155.958806000002</v>
      </c>
      <c r="I31" s="972">
        <v>64143.141479999998</v>
      </c>
      <c r="J31" s="972">
        <v>69214.900469</v>
      </c>
      <c r="K31" s="972">
        <v>71752.360537</v>
      </c>
      <c r="L31" s="972">
        <v>75321.620022000003</v>
      </c>
      <c r="M31" s="972">
        <v>80369.488157999993</v>
      </c>
      <c r="N31" s="972">
        <v>91072.939985999998</v>
      </c>
      <c r="O31" s="972">
        <v>98403.426544000002</v>
      </c>
      <c r="P31" s="972">
        <v>117848.008845</v>
      </c>
      <c r="Q31" s="972">
        <v>115113.088988</v>
      </c>
      <c r="R31" s="972">
        <v>116480.074398</v>
      </c>
      <c r="S31" s="972">
        <v>115617.07399999999</v>
      </c>
      <c r="T31" s="972">
        <v>111648.766497</v>
      </c>
      <c r="U31" s="972">
        <v>113862.141118</v>
      </c>
      <c r="V31" s="972">
        <v>112979.97785884212</v>
      </c>
      <c r="W31" s="972">
        <v>110428.05039309504</v>
      </c>
      <c r="X31" s="972">
        <v>116851.89562260175</v>
      </c>
      <c r="Y31" s="972">
        <v>117692.05683255615</v>
      </c>
      <c r="Z31" s="972">
        <v>100044.38523428794</v>
      </c>
      <c r="AA31" s="972">
        <v>101471</v>
      </c>
      <c r="AB31" s="972">
        <v>100420</v>
      </c>
      <c r="AC31" s="972">
        <v>105590.64532</v>
      </c>
      <c r="AD31" s="972">
        <v>117896.24571768557</v>
      </c>
      <c r="AE31" s="972">
        <v>121593.60000000001</v>
      </c>
      <c r="AF31" s="972">
        <v>122222.22262</v>
      </c>
      <c r="AG31" s="972">
        <v>124915.768279893</v>
      </c>
      <c r="AH31" s="972">
        <v>128403.24555000001</v>
      </c>
      <c r="AI31" s="972">
        <v>135061.62512099999</v>
      </c>
      <c r="AJ31" s="972">
        <v>146194.20597995099</v>
      </c>
      <c r="AK31" s="972">
        <v>177035.007265758</v>
      </c>
      <c r="AL31" s="972">
        <v>195294.72709080801</v>
      </c>
      <c r="AM31" s="972">
        <v>214940</v>
      </c>
      <c r="AN31" s="972">
        <v>214335</v>
      </c>
      <c r="AO31" s="972">
        <v>205609</v>
      </c>
      <c r="AP31" s="972">
        <v>215968.851</v>
      </c>
      <c r="AQ31" s="972">
        <v>217944</v>
      </c>
      <c r="AR31" s="972">
        <v>216703</v>
      </c>
      <c r="AS31" s="972">
        <v>216457.7</v>
      </c>
      <c r="AT31" s="972">
        <v>213899</v>
      </c>
      <c r="AU31" s="972">
        <v>212965</v>
      </c>
      <c r="AV31" s="972">
        <v>224481.08805775986</v>
      </c>
      <c r="AW31" s="972">
        <v>181541.17812525001</v>
      </c>
      <c r="AX31" s="972">
        <v>176137</v>
      </c>
      <c r="AY31" s="972">
        <v>194674</v>
      </c>
      <c r="AZ31" s="972">
        <v>188079</v>
      </c>
      <c r="BA31" s="972">
        <v>197391</v>
      </c>
      <c r="BB31" s="972">
        <v>226130</v>
      </c>
      <c r="BC31" s="972">
        <v>225756.2</v>
      </c>
      <c r="BD31" s="972">
        <v>228283</v>
      </c>
      <c r="BE31" s="972">
        <v>234871</v>
      </c>
      <c r="BF31" s="972">
        <v>236364.23817</v>
      </c>
      <c r="BG31" s="972">
        <v>234718</v>
      </c>
      <c r="BH31" s="972">
        <v>241157.990483</v>
      </c>
      <c r="BI31" s="972">
        <v>231406</v>
      </c>
      <c r="BJ31" s="972">
        <v>227153</v>
      </c>
      <c r="BK31" s="972">
        <v>308437</v>
      </c>
      <c r="BL31" s="972">
        <v>302369.43099999998</v>
      </c>
      <c r="BM31" s="972">
        <v>301293.80719001801</v>
      </c>
      <c r="BN31" s="972">
        <v>314523.66799400002</v>
      </c>
      <c r="BO31" s="972">
        <v>312583</v>
      </c>
      <c r="BP31" s="972">
        <v>305996</v>
      </c>
      <c r="BQ31" s="972">
        <v>306873</v>
      </c>
      <c r="BR31" s="972">
        <v>305843.20000000001</v>
      </c>
      <c r="BS31" s="972">
        <v>314276</v>
      </c>
      <c r="BT31" s="973">
        <v>321557</v>
      </c>
      <c r="BU31" s="973">
        <v>289071</v>
      </c>
      <c r="BV31" s="973">
        <v>279667</v>
      </c>
      <c r="BW31" s="974">
        <v>315896</v>
      </c>
      <c r="BX31" s="974">
        <v>309936</v>
      </c>
      <c r="BY31" s="975">
        <v>310207.41610210802</v>
      </c>
      <c r="BZ31" s="975">
        <v>320820.54713720502</v>
      </c>
      <c r="CA31" s="975">
        <v>317675.62236045714</v>
      </c>
      <c r="CB31" s="975">
        <v>320367.69940505625</v>
      </c>
      <c r="CC31" s="974">
        <v>320503</v>
      </c>
      <c r="CD31" s="976">
        <v>321384.83916400699</v>
      </c>
      <c r="CE31" s="976">
        <v>325372.67355854198</v>
      </c>
      <c r="CF31" s="976">
        <v>327802.34775193903</v>
      </c>
      <c r="CG31" s="977">
        <v>291526.25022301002</v>
      </c>
      <c r="CH31" s="978">
        <v>264762.45538692997</v>
      </c>
      <c r="CI31" s="978">
        <v>300636.50141752302</v>
      </c>
      <c r="CJ31" s="978">
        <v>316615.12574833998</v>
      </c>
      <c r="CK31" s="978">
        <v>333713.26908533799</v>
      </c>
      <c r="CL31" s="978">
        <v>337159</v>
      </c>
      <c r="CM31" s="978">
        <v>335293.81808035</v>
      </c>
      <c r="CN31" s="978">
        <v>338128</v>
      </c>
      <c r="CO31" s="978">
        <v>337460</v>
      </c>
      <c r="CP31" s="978">
        <v>340275</v>
      </c>
      <c r="CQ31" s="978">
        <v>348557</v>
      </c>
      <c r="CR31" s="978">
        <v>359029</v>
      </c>
      <c r="CS31" s="978">
        <v>336348</v>
      </c>
      <c r="CT31" s="978">
        <v>318656.68929003505</v>
      </c>
      <c r="CU31" s="978">
        <v>388264.14850116667</v>
      </c>
      <c r="CV31" s="979">
        <v>374363</v>
      </c>
      <c r="CW31" s="979">
        <v>352442</v>
      </c>
      <c r="CX31" s="979">
        <v>353301</v>
      </c>
      <c r="CY31" s="979">
        <v>354071</v>
      </c>
      <c r="CZ31" s="979">
        <v>343670</v>
      </c>
      <c r="DA31" s="979">
        <v>344507</v>
      </c>
      <c r="DB31" s="979">
        <v>350097</v>
      </c>
      <c r="DC31" s="979">
        <v>352945</v>
      </c>
      <c r="DD31" s="979">
        <v>385086</v>
      </c>
      <c r="DE31" s="979">
        <v>398739</v>
      </c>
      <c r="DF31" s="979">
        <v>369208.21791816002</v>
      </c>
      <c r="DG31" s="979">
        <v>472233.51344672003</v>
      </c>
      <c r="DH31" s="979">
        <v>492224.72442250501</v>
      </c>
      <c r="DI31" s="979">
        <v>487979.45583681396</v>
      </c>
      <c r="DJ31" s="979">
        <v>526913.02871244168</v>
      </c>
      <c r="DK31" s="979">
        <v>539453.06201491144</v>
      </c>
      <c r="DL31" s="979">
        <v>555361.68553730997</v>
      </c>
      <c r="DM31" s="979">
        <v>565368.15273391665</v>
      </c>
      <c r="DN31" s="979">
        <v>570509.23229747498</v>
      </c>
      <c r="DO31" s="979">
        <v>595368.09797652275</v>
      </c>
      <c r="DP31" s="979">
        <v>609919.00102962239</v>
      </c>
      <c r="DQ31" s="979">
        <v>446346.26044663001</v>
      </c>
      <c r="DR31" s="979">
        <v>468932.901594845</v>
      </c>
      <c r="DS31" s="979">
        <v>544426.85920547333</v>
      </c>
      <c r="DT31" s="979">
        <v>544144.51670282998</v>
      </c>
      <c r="DU31" s="979">
        <v>551685.43143968994</v>
      </c>
      <c r="DV31" s="979">
        <v>563230.99086889834</v>
      </c>
      <c r="DW31" s="979">
        <v>567806.19962183142</v>
      </c>
      <c r="DX31" s="979">
        <v>579534.48925108614</v>
      </c>
      <c r="DY31" s="979">
        <v>639619.57281582209</v>
      </c>
      <c r="DZ31" s="979">
        <v>649132.06877160096</v>
      </c>
      <c r="EA31" s="979">
        <v>655374.93938003271</v>
      </c>
      <c r="EB31" s="979">
        <v>664198.10302791419</v>
      </c>
      <c r="EC31" s="979">
        <v>374609.36915550003</v>
      </c>
      <c r="ED31" s="979">
        <v>408120.65515192004</v>
      </c>
      <c r="EE31" s="979">
        <v>464786</v>
      </c>
      <c r="EF31" s="979">
        <v>496332</v>
      </c>
      <c r="EG31" s="979">
        <v>524451</v>
      </c>
      <c r="EH31" s="979">
        <v>531762.31219007005</v>
      </c>
      <c r="EI31" s="979">
        <v>560956.5005986843</v>
      </c>
      <c r="EJ31" s="979">
        <v>575924.70002657012</v>
      </c>
      <c r="EK31" s="979">
        <v>580069.30642481789</v>
      </c>
      <c r="EL31" s="979">
        <v>579826.06276203005</v>
      </c>
      <c r="EM31" s="979">
        <v>586378.36749501189</v>
      </c>
      <c r="EN31" s="979">
        <f>610285178462.81/1000000</f>
        <v>610285.17846281012</v>
      </c>
      <c r="EO31" s="979">
        <v>568760.5716742099</v>
      </c>
      <c r="EP31" s="979">
        <v>574213.17025140987</v>
      </c>
      <c r="EQ31" s="979">
        <v>634128.93566422304</v>
      </c>
      <c r="ER31" s="979">
        <v>646913.57720979699</v>
      </c>
      <c r="ES31" s="979">
        <v>651539.80670037796</v>
      </c>
      <c r="ET31" s="979">
        <v>686851</v>
      </c>
      <c r="EU31" s="979">
        <v>692554.74170586723</v>
      </c>
      <c r="EV31" s="979">
        <v>693092.6351244062</v>
      </c>
      <c r="EW31" s="979">
        <v>694078.9432969233</v>
      </c>
      <c r="EX31" s="979">
        <v>691801.47182900517</v>
      </c>
      <c r="EY31" s="979">
        <v>692201.23522380553</v>
      </c>
      <c r="EZ31" s="979">
        <f>703114012691.803/1000000</f>
        <v>703114.01269180293</v>
      </c>
      <c r="FA31" s="979">
        <f>548539947384.98/1000000</f>
        <v>548539.94738497993</v>
      </c>
    </row>
    <row r="32" spans="1:157" s="935" customFormat="1" ht="18" customHeight="1" thickTop="1">
      <c r="A32" s="935" t="s">
        <v>2862</v>
      </c>
    </row>
    <row r="33" spans="1:157" s="935" customFormat="1" ht="18" customHeight="1"/>
    <row r="34" spans="1:157">
      <c r="A34" s="843"/>
      <c r="BO34" s="980"/>
      <c r="CB34" s="848"/>
      <c r="CC34" s="848"/>
      <c r="DR34" s="875"/>
      <c r="DS34" s="875"/>
      <c r="DT34" s="875"/>
      <c r="DU34" s="875"/>
      <c r="DV34" s="875"/>
      <c r="DW34" s="875"/>
      <c r="DX34" s="875"/>
      <c r="DY34" s="875"/>
      <c r="DZ34" s="875"/>
      <c r="EA34" s="875"/>
      <c r="EB34" s="875"/>
      <c r="EC34" s="875"/>
      <c r="ED34" s="875"/>
      <c r="EE34" s="875"/>
      <c r="EF34" s="875"/>
      <c r="EG34" s="875"/>
      <c r="EH34" s="875"/>
      <c r="EI34" s="875"/>
    </row>
    <row r="35" spans="1:157" s="847" customFormat="1">
      <c r="A35" s="981" t="s">
        <v>2863</v>
      </c>
      <c r="BW35" s="848"/>
      <c r="BX35" s="848"/>
      <c r="BY35" s="848"/>
      <c r="BZ35" s="848"/>
      <c r="CA35" s="848"/>
      <c r="CB35" s="848"/>
      <c r="CC35" s="848"/>
      <c r="CD35" s="848"/>
      <c r="CE35" s="848"/>
      <c r="CF35" s="848"/>
      <c r="CG35" s="848"/>
      <c r="CH35" s="848"/>
      <c r="CI35" s="848"/>
      <c r="CJ35" s="848"/>
      <c r="CK35" s="848"/>
      <c r="CL35" s="848"/>
      <c r="CM35" s="848"/>
      <c r="CN35" s="848"/>
      <c r="CO35" s="848"/>
      <c r="CP35" s="848"/>
      <c r="CQ35" s="848"/>
      <c r="CR35" s="848"/>
      <c r="CS35" s="848"/>
      <c r="CT35" s="848"/>
      <c r="CU35" s="848"/>
      <c r="CV35" s="848"/>
      <c r="CW35" s="848"/>
      <c r="CX35" s="848"/>
      <c r="CY35" s="848"/>
      <c r="CZ35" s="848"/>
      <c r="DA35" s="848"/>
      <c r="DB35" s="848"/>
      <c r="DC35" s="848"/>
      <c r="DD35" s="848"/>
      <c r="DE35" s="848"/>
      <c r="DF35" s="848"/>
      <c r="DG35" s="848"/>
      <c r="DH35" s="848"/>
      <c r="DI35" s="848"/>
      <c r="DJ35" s="848"/>
      <c r="DK35" s="848"/>
      <c r="DL35" s="848"/>
      <c r="DM35" s="848"/>
      <c r="DN35" s="848"/>
      <c r="DO35" s="939"/>
      <c r="DP35" s="939"/>
      <c r="DQ35" s="939"/>
      <c r="DR35" s="875"/>
      <c r="DS35" s="875"/>
      <c r="DT35" s="875"/>
      <c r="DU35" s="875"/>
      <c r="DV35" s="875"/>
      <c r="DW35" s="875"/>
      <c r="DX35" s="875"/>
      <c r="DY35" s="875"/>
      <c r="DZ35" s="875"/>
      <c r="EA35" s="875"/>
      <c r="EB35" s="875"/>
      <c r="EC35" s="875"/>
      <c r="ED35" s="875"/>
      <c r="EE35" s="875"/>
      <c r="EF35" s="875"/>
      <c r="EG35" s="875"/>
      <c r="EH35" s="875"/>
      <c r="EI35" s="875"/>
    </row>
    <row r="36" spans="1:157" s="942" customFormat="1" ht="20.399999999999999" thickBot="1">
      <c r="BW36" s="848"/>
      <c r="BX36" s="848"/>
      <c r="BY36" s="848"/>
      <c r="BZ36" s="848"/>
      <c r="CA36" s="848"/>
      <c r="CB36" s="848"/>
      <c r="CC36" s="848"/>
      <c r="CD36" s="848"/>
      <c r="CE36" s="848"/>
      <c r="CF36" s="848"/>
      <c r="CG36" s="848"/>
      <c r="CH36" s="848"/>
      <c r="CI36" s="848"/>
      <c r="CJ36" s="848"/>
      <c r="CK36" s="848"/>
      <c r="CL36" s="848"/>
      <c r="CM36" s="848"/>
      <c r="CN36" s="848"/>
      <c r="CO36" s="848"/>
      <c r="CP36" s="848"/>
      <c r="CQ36" s="848"/>
      <c r="CR36" s="848"/>
      <c r="CS36" s="848"/>
      <c r="CT36" s="848"/>
      <c r="CU36" s="848"/>
      <c r="CV36" s="848"/>
      <c r="CW36" s="848"/>
      <c r="CX36" s="848"/>
      <c r="CY36" s="848"/>
      <c r="CZ36" s="848"/>
      <c r="DA36" s="848"/>
      <c r="DB36" s="848"/>
      <c r="DC36" s="848"/>
      <c r="DD36" s="848"/>
      <c r="DE36" s="848"/>
      <c r="DF36" s="848"/>
      <c r="DG36" s="848"/>
      <c r="DH36" s="848"/>
      <c r="DI36" s="982"/>
      <c r="DJ36" s="982"/>
      <c r="DK36" s="982"/>
      <c r="DL36" s="982"/>
      <c r="DM36" s="982"/>
      <c r="DN36" s="982"/>
      <c r="DO36" s="982"/>
      <c r="DP36" s="983"/>
      <c r="DQ36" s="983"/>
      <c r="DR36" s="875"/>
      <c r="DS36" s="875"/>
      <c r="DT36" s="875"/>
      <c r="DU36" s="875"/>
      <c r="DV36" s="875"/>
      <c r="DW36" s="875"/>
      <c r="DX36" s="875"/>
      <c r="DY36" s="875"/>
      <c r="DZ36" s="875"/>
    </row>
    <row r="37" spans="1:157" s="944" customFormat="1" ht="21.6" thickTop="1" thickBot="1">
      <c r="A37" s="855"/>
      <c r="B37" s="984">
        <v>40910</v>
      </c>
      <c r="C37" s="985">
        <v>40941</v>
      </c>
      <c r="D37" s="985">
        <v>40971</v>
      </c>
      <c r="E37" s="985">
        <v>41003</v>
      </c>
      <c r="F37" s="985">
        <v>41034</v>
      </c>
      <c r="G37" s="985">
        <v>41066</v>
      </c>
      <c r="H37" s="985">
        <v>41097</v>
      </c>
      <c r="I37" s="985">
        <v>41129</v>
      </c>
      <c r="J37" s="985">
        <v>41161</v>
      </c>
      <c r="K37" s="985">
        <v>41192</v>
      </c>
      <c r="L37" s="985">
        <v>41224</v>
      </c>
      <c r="M37" s="985">
        <v>41255</v>
      </c>
      <c r="N37" s="985">
        <v>41275</v>
      </c>
      <c r="O37" s="985">
        <v>41307</v>
      </c>
      <c r="P37" s="985">
        <v>41336</v>
      </c>
      <c r="Q37" s="985">
        <f t="shared" ref="Q37:AL37" si="3">Q16</f>
        <v>0</v>
      </c>
      <c r="R37" s="985">
        <f t="shared" si="3"/>
        <v>115.1</v>
      </c>
      <c r="S37" s="985">
        <f t="shared" si="3"/>
        <v>0</v>
      </c>
      <c r="T37" s="985">
        <f t="shared" si="3"/>
        <v>0</v>
      </c>
      <c r="U37" s="985">
        <f t="shared" si="3"/>
        <v>117.9</v>
      </c>
      <c r="V37" s="985">
        <f t="shared" si="3"/>
        <v>0</v>
      </c>
      <c r="W37" s="985">
        <f t="shared" si="3"/>
        <v>0</v>
      </c>
      <c r="X37" s="985">
        <f t="shared" si="3"/>
        <v>124.21299999999999</v>
      </c>
      <c r="Y37" s="985">
        <f t="shared" si="3"/>
        <v>0</v>
      </c>
      <c r="Z37" s="985">
        <f t="shared" si="3"/>
        <v>0</v>
      </c>
      <c r="AA37" s="985">
        <f t="shared" si="3"/>
        <v>139.63999999999999</v>
      </c>
      <c r="AB37" s="985">
        <f t="shared" si="3"/>
        <v>0</v>
      </c>
      <c r="AC37" s="985">
        <f t="shared" si="3"/>
        <v>0</v>
      </c>
      <c r="AD37" s="985">
        <f t="shared" si="3"/>
        <v>150.70099999999999</v>
      </c>
      <c r="AE37" s="985">
        <f t="shared" si="3"/>
        <v>0</v>
      </c>
      <c r="AF37" s="985">
        <f t="shared" si="3"/>
        <v>0</v>
      </c>
      <c r="AG37" s="985">
        <f t="shared" si="3"/>
        <v>158.79</v>
      </c>
      <c r="AH37" s="985">
        <f t="shared" si="3"/>
        <v>0</v>
      </c>
      <c r="AI37" s="985">
        <f t="shared" si="3"/>
        <v>0</v>
      </c>
      <c r="AJ37" s="985">
        <f t="shared" si="3"/>
        <v>180.48079826594008</v>
      </c>
      <c r="AK37" s="985">
        <f t="shared" si="3"/>
        <v>0</v>
      </c>
      <c r="AL37" s="985">
        <f t="shared" si="3"/>
        <v>0</v>
      </c>
      <c r="AM37" s="985">
        <v>42064</v>
      </c>
      <c r="AN37" s="985">
        <v>42096</v>
      </c>
      <c r="AO37" s="985">
        <f>AO16</f>
        <v>0</v>
      </c>
      <c r="AP37" s="985">
        <v>42185</v>
      </c>
      <c r="AQ37" s="985">
        <v>42186</v>
      </c>
      <c r="AR37" s="985">
        <v>42218</v>
      </c>
      <c r="AS37" s="985">
        <v>42250</v>
      </c>
      <c r="AT37" s="985">
        <v>42281</v>
      </c>
      <c r="AU37" s="985">
        <v>42313</v>
      </c>
      <c r="AV37" s="985">
        <v>42343</v>
      </c>
      <c r="AW37" s="985">
        <v>42375</v>
      </c>
      <c r="AX37" s="985">
        <v>42401</v>
      </c>
      <c r="AY37" s="985">
        <v>42430</v>
      </c>
      <c r="AZ37" s="985">
        <v>42461</v>
      </c>
      <c r="BA37" s="985">
        <v>42491</v>
      </c>
      <c r="BB37" s="985">
        <v>42522</v>
      </c>
      <c r="BC37" s="985">
        <v>42552</v>
      </c>
      <c r="BD37" s="985">
        <v>42583</v>
      </c>
      <c r="BE37" s="856">
        <v>42615</v>
      </c>
      <c r="BF37" s="856">
        <v>42645</v>
      </c>
      <c r="BG37" s="856">
        <v>42677</v>
      </c>
      <c r="BH37" s="856">
        <f t="shared" ref="BH37:CD37" si="4">BH3</f>
        <v>42708</v>
      </c>
      <c r="BI37" s="856">
        <f t="shared" si="4"/>
        <v>42739</v>
      </c>
      <c r="BJ37" s="856">
        <f t="shared" si="4"/>
        <v>42771</v>
      </c>
      <c r="BK37" s="856">
        <f t="shared" si="4"/>
        <v>42799</v>
      </c>
      <c r="BL37" s="856">
        <f t="shared" si="4"/>
        <v>42830</v>
      </c>
      <c r="BM37" s="856">
        <f t="shared" si="4"/>
        <v>42860</v>
      </c>
      <c r="BN37" s="856">
        <f t="shared" si="4"/>
        <v>42891</v>
      </c>
      <c r="BO37" s="856">
        <f t="shared" si="4"/>
        <v>42921</v>
      </c>
      <c r="BP37" s="856">
        <f t="shared" si="4"/>
        <v>42953</v>
      </c>
      <c r="BQ37" s="860">
        <f t="shared" si="4"/>
        <v>42984</v>
      </c>
      <c r="BR37" s="856">
        <f t="shared" si="4"/>
        <v>43014</v>
      </c>
      <c r="BS37" s="856">
        <f t="shared" si="4"/>
        <v>43045</v>
      </c>
      <c r="BT37" s="856">
        <f t="shared" si="4"/>
        <v>43075</v>
      </c>
      <c r="BU37" s="856">
        <f t="shared" si="4"/>
        <v>43106</v>
      </c>
      <c r="BV37" s="856">
        <f t="shared" si="4"/>
        <v>43137</v>
      </c>
      <c r="BW37" s="856">
        <f t="shared" si="4"/>
        <v>43165</v>
      </c>
      <c r="BX37" s="856">
        <f t="shared" si="4"/>
        <v>43196</v>
      </c>
      <c r="BY37" s="856">
        <f t="shared" si="4"/>
        <v>43226</v>
      </c>
      <c r="BZ37" s="856">
        <f t="shared" si="4"/>
        <v>43258</v>
      </c>
      <c r="CA37" s="856">
        <f t="shared" si="4"/>
        <v>43288</v>
      </c>
      <c r="CB37" s="856">
        <f t="shared" si="4"/>
        <v>43321</v>
      </c>
      <c r="CC37" s="856">
        <f t="shared" si="4"/>
        <v>43352</v>
      </c>
      <c r="CD37" s="857">
        <f t="shared" si="4"/>
        <v>43382</v>
      </c>
      <c r="CE37" s="857">
        <v>43414</v>
      </c>
      <c r="CF37" s="857">
        <v>43445</v>
      </c>
      <c r="CG37" s="857">
        <v>43476</v>
      </c>
      <c r="CH37" s="857">
        <v>43507</v>
      </c>
      <c r="CI37" s="856">
        <v>43535</v>
      </c>
      <c r="CJ37" s="856">
        <v>43566</v>
      </c>
      <c r="CK37" s="856">
        <v>43586</v>
      </c>
      <c r="CL37" s="856">
        <v>43617</v>
      </c>
      <c r="CM37" s="856">
        <v>43647</v>
      </c>
      <c r="CN37" s="856">
        <v>43678</v>
      </c>
      <c r="CO37" s="856">
        <v>43717</v>
      </c>
      <c r="CP37" s="856">
        <v>43747</v>
      </c>
      <c r="CQ37" s="856">
        <v>43778</v>
      </c>
      <c r="CR37" s="856">
        <v>43808</v>
      </c>
      <c r="CS37" s="856">
        <v>43839</v>
      </c>
      <c r="CT37" s="860">
        <v>43870</v>
      </c>
      <c r="CU37" s="856">
        <v>43899</v>
      </c>
      <c r="CV37" s="859">
        <v>43930</v>
      </c>
      <c r="CW37" s="859">
        <v>43960</v>
      </c>
      <c r="CX37" s="859">
        <v>43991</v>
      </c>
      <c r="CY37" s="859">
        <v>44021</v>
      </c>
      <c r="CZ37" s="859">
        <v>44052</v>
      </c>
      <c r="DA37" s="859">
        <v>44083</v>
      </c>
      <c r="DB37" s="859">
        <v>44113</v>
      </c>
      <c r="DC37" s="859">
        <v>44144</v>
      </c>
      <c r="DD37" s="859">
        <v>44174</v>
      </c>
      <c r="DE37" s="859">
        <v>44197</v>
      </c>
      <c r="DF37" s="859">
        <v>44228</v>
      </c>
      <c r="DG37" s="859">
        <v>44256</v>
      </c>
      <c r="DH37" s="859">
        <v>44287</v>
      </c>
      <c r="DI37" s="859">
        <v>44317</v>
      </c>
      <c r="DJ37" s="859">
        <v>44348</v>
      </c>
      <c r="DK37" s="859">
        <v>44378</v>
      </c>
      <c r="DL37" s="859">
        <v>44409</v>
      </c>
      <c r="DM37" s="859">
        <v>44440</v>
      </c>
      <c r="DN37" s="859">
        <v>44470</v>
      </c>
      <c r="DO37" s="859">
        <v>44501</v>
      </c>
      <c r="DP37" s="859">
        <v>44531</v>
      </c>
      <c r="DQ37" s="859">
        <v>44562</v>
      </c>
      <c r="DR37" s="859">
        <v>44593</v>
      </c>
      <c r="DS37" s="859">
        <v>44621</v>
      </c>
      <c r="DT37" s="859">
        <v>44652</v>
      </c>
      <c r="DU37" s="859">
        <v>44682</v>
      </c>
      <c r="DV37" s="859">
        <v>44713</v>
      </c>
      <c r="DW37" s="859">
        <v>44743</v>
      </c>
      <c r="DX37" s="859">
        <v>44774</v>
      </c>
      <c r="DY37" s="859">
        <v>44805</v>
      </c>
      <c r="DZ37" s="859">
        <v>44835</v>
      </c>
      <c r="EA37" s="859">
        <v>44866</v>
      </c>
      <c r="EB37" s="859">
        <v>44896</v>
      </c>
      <c r="EC37" s="859">
        <v>44927</v>
      </c>
      <c r="ED37" s="859">
        <v>44958</v>
      </c>
      <c r="EE37" s="859">
        <v>44986</v>
      </c>
      <c r="EF37" s="859">
        <v>45017</v>
      </c>
      <c r="EG37" s="859">
        <v>45047</v>
      </c>
      <c r="EH37" s="859">
        <v>45078</v>
      </c>
      <c r="EI37" s="859">
        <v>45108</v>
      </c>
      <c r="EJ37" s="859">
        <v>45139</v>
      </c>
      <c r="EK37" s="859">
        <v>45170</v>
      </c>
      <c r="EL37" s="859">
        <v>45200</v>
      </c>
      <c r="EM37" s="859">
        <v>45231</v>
      </c>
      <c r="EN37" s="859">
        <v>45261</v>
      </c>
      <c r="EO37" s="859">
        <v>45292</v>
      </c>
      <c r="EP37" s="859">
        <v>45323</v>
      </c>
      <c r="EQ37" s="859">
        <v>45352</v>
      </c>
      <c r="ER37" s="859">
        <v>45383</v>
      </c>
      <c r="ES37" s="859">
        <v>45413</v>
      </c>
      <c r="ET37" s="859">
        <v>45444</v>
      </c>
      <c r="EU37" s="859">
        <v>45474</v>
      </c>
      <c r="EV37" s="859">
        <v>45506</v>
      </c>
      <c r="EW37" s="859">
        <v>45538</v>
      </c>
      <c r="EX37" s="859">
        <v>45568</v>
      </c>
      <c r="EY37" s="859">
        <v>45599</v>
      </c>
      <c r="EZ37" s="859">
        <v>45629</v>
      </c>
      <c r="FA37" s="859">
        <v>45661</v>
      </c>
    </row>
    <row r="38" spans="1:157" s="907" customFormat="1" ht="20.399999999999999">
      <c r="A38" s="986"/>
      <c r="B38" s="987"/>
      <c r="C38" s="987"/>
      <c r="D38" s="987"/>
      <c r="E38" s="987"/>
      <c r="F38" s="987"/>
      <c r="G38" s="987"/>
      <c r="H38" s="987"/>
      <c r="I38" s="987"/>
      <c r="J38" s="987"/>
      <c r="K38" s="987"/>
      <c r="L38" s="987"/>
      <c r="M38" s="987"/>
      <c r="N38" s="987"/>
      <c r="O38" s="987"/>
      <c r="P38" s="987"/>
      <c r="Q38" s="987"/>
      <c r="R38" s="987"/>
      <c r="S38" s="987"/>
      <c r="T38" s="987"/>
      <c r="U38" s="987"/>
      <c r="V38" s="987"/>
      <c r="W38" s="987"/>
      <c r="X38" s="987"/>
      <c r="Y38" s="987"/>
      <c r="Z38" s="987"/>
      <c r="AA38" s="987"/>
      <c r="AB38" s="987"/>
      <c r="AC38" s="987"/>
      <c r="AD38" s="987"/>
      <c r="AE38" s="987"/>
      <c r="AF38" s="987"/>
      <c r="AG38" s="987"/>
      <c r="AH38" s="987"/>
      <c r="AI38" s="987"/>
      <c r="AJ38" s="987"/>
      <c r="AK38" s="987"/>
      <c r="AL38" s="987"/>
      <c r="AM38" s="987"/>
      <c r="AN38" s="987"/>
      <c r="AO38" s="987"/>
      <c r="AP38" s="987"/>
      <c r="AQ38" s="988"/>
      <c r="AR38" s="988"/>
      <c r="AS38" s="988"/>
      <c r="AT38" s="988"/>
      <c r="AU38" s="988"/>
      <c r="AV38" s="988"/>
      <c r="AW38" s="988"/>
      <c r="AX38" s="988"/>
      <c r="AY38" s="988"/>
      <c r="AZ38" s="988"/>
      <c r="BA38" s="988"/>
      <c r="BB38" s="988"/>
      <c r="BC38" s="988"/>
      <c r="BD38" s="988"/>
      <c r="BE38" s="988"/>
      <c r="BF38" s="988"/>
      <c r="BG38" s="988"/>
      <c r="BH38" s="988"/>
      <c r="BI38" s="988"/>
      <c r="BJ38" s="988"/>
      <c r="BK38" s="988"/>
      <c r="BL38" s="988"/>
      <c r="BM38" s="988"/>
      <c r="BN38" s="988"/>
      <c r="BO38" s="988"/>
      <c r="BP38" s="988"/>
      <c r="BQ38" s="989"/>
      <c r="BR38" s="947"/>
      <c r="BS38" s="947"/>
      <c r="BT38" s="990"/>
      <c r="BU38" s="990"/>
      <c r="BV38" s="990"/>
      <c r="BW38" s="991"/>
      <c r="BX38" s="991"/>
      <c r="BY38" s="991"/>
      <c r="BZ38" s="991"/>
      <c r="CA38" s="991"/>
      <c r="CB38" s="991"/>
      <c r="CC38" s="991"/>
      <c r="CD38" s="992"/>
      <c r="CE38" s="992"/>
      <c r="CF38" s="992"/>
      <c r="CG38" s="993"/>
      <c r="CH38" s="994"/>
      <c r="CI38" s="994"/>
      <c r="CJ38" s="994"/>
      <c r="CK38" s="994"/>
      <c r="CL38" s="994"/>
      <c r="CM38" s="994"/>
      <c r="CN38" s="994"/>
      <c r="CO38" s="994"/>
      <c r="CP38" s="994"/>
      <c r="CQ38" s="994"/>
      <c r="CR38" s="994"/>
      <c r="CS38" s="994"/>
      <c r="CT38" s="995"/>
      <c r="CU38" s="994"/>
      <c r="CV38" s="996"/>
      <c r="CW38" s="996"/>
      <c r="CX38" s="996"/>
      <c r="CY38" s="996"/>
      <c r="CZ38" s="996"/>
      <c r="DA38" s="996"/>
      <c r="DB38" s="996"/>
      <c r="DC38" s="996"/>
      <c r="DD38" s="996"/>
      <c r="DE38" s="996"/>
      <c r="DF38" s="996"/>
      <c r="DG38" s="996"/>
      <c r="DH38" s="996"/>
      <c r="DI38" s="996"/>
      <c r="DJ38" s="996"/>
      <c r="DK38" s="996"/>
      <c r="DL38" s="996"/>
      <c r="DM38" s="996"/>
      <c r="DN38" s="996"/>
      <c r="DO38" s="996"/>
      <c r="DP38" s="996"/>
      <c r="DQ38" s="996"/>
      <c r="DR38" s="996"/>
      <c r="DS38" s="996"/>
      <c r="DT38" s="996"/>
      <c r="DU38" s="996"/>
      <c r="DV38" s="996"/>
      <c r="DW38" s="996"/>
      <c r="DX38" s="996"/>
      <c r="DY38" s="996"/>
      <c r="DZ38" s="996"/>
      <c r="EA38" s="996"/>
      <c r="EB38" s="996"/>
      <c r="EC38" s="996"/>
      <c r="ED38" s="996"/>
      <c r="EE38" s="996"/>
      <c r="EF38" s="996"/>
      <c r="EG38" s="996"/>
      <c r="EH38" s="996"/>
      <c r="EI38" s="996"/>
      <c r="EJ38" s="996"/>
      <c r="EK38" s="996"/>
      <c r="EL38" s="996"/>
      <c r="EM38" s="996"/>
      <c r="EN38" s="996"/>
      <c r="EO38" s="996"/>
      <c r="EP38" s="996"/>
      <c r="EQ38" s="996"/>
      <c r="ER38" s="996"/>
      <c r="ES38" s="996"/>
      <c r="ET38" s="996"/>
      <c r="EU38" s="996"/>
      <c r="EV38" s="996"/>
      <c r="EW38" s="996"/>
      <c r="EX38" s="996"/>
      <c r="EY38" s="996"/>
      <c r="EZ38" s="996"/>
      <c r="FA38" s="996"/>
    </row>
    <row r="39" spans="1:157" s="907" customFormat="1">
      <c r="A39" s="862" t="s">
        <v>2864</v>
      </c>
      <c r="B39" s="997">
        <v>218504</v>
      </c>
      <c r="C39" s="997">
        <v>224119</v>
      </c>
      <c r="D39" s="997">
        <v>228136</v>
      </c>
      <c r="E39" s="997">
        <v>226594</v>
      </c>
      <c r="F39" s="997">
        <v>231147</v>
      </c>
      <c r="G39" s="997">
        <v>235129</v>
      </c>
      <c r="H39" s="997">
        <v>239464</v>
      </c>
      <c r="I39" s="997">
        <v>218381</v>
      </c>
      <c r="J39" s="997">
        <v>220362</v>
      </c>
      <c r="K39" s="997">
        <v>197884</v>
      </c>
      <c r="L39" s="997">
        <v>196323</v>
      </c>
      <c r="M39" s="997">
        <v>200345</v>
      </c>
      <c r="N39" s="997">
        <v>204835</v>
      </c>
      <c r="O39" s="997">
        <v>211679</v>
      </c>
      <c r="P39" s="997">
        <v>216738</v>
      </c>
      <c r="Q39" s="997">
        <v>225759</v>
      </c>
      <c r="R39" s="997">
        <v>229500</v>
      </c>
      <c r="S39" s="997">
        <v>234910</v>
      </c>
      <c r="T39" s="997">
        <v>235346</v>
      </c>
      <c r="U39" s="997">
        <v>234435</v>
      </c>
      <c r="V39" s="997">
        <v>234949</v>
      </c>
      <c r="W39" s="997">
        <v>237508</v>
      </c>
      <c r="X39" s="997">
        <v>240808</v>
      </c>
      <c r="Y39" s="997">
        <v>240601</v>
      </c>
      <c r="Z39" s="997">
        <v>243965</v>
      </c>
      <c r="AA39" s="997">
        <v>235627</v>
      </c>
      <c r="AB39" s="997">
        <v>252507</v>
      </c>
      <c r="AC39" s="997">
        <v>257288</v>
      </c>
      <c r="AD39" s="997">
        <v>260171</v>
      </c>
      <c r="AE39" s="997">
        <v>264655</v>
      </c>
      <c r="AF39" s="997">
        <v>269188</v>
      </c>
      <c r="AG39" s="997">
        <v>266521</v>
      </c>
      <c r="AH39" s="997">
        <v>276104</v>
      </c>
      <c r="AI39" s="997">
        <v>280712</v>
      </c>
      <c r="AJ39" s="997">
        <v>285085</v>
      </c>
      <c r="AK39" s="997">
        <v>288922</v>
      </c>
      <c r="AL39" s="997">
        <v>294619</v>
      </c>
      <c r="AM39" s="997">
        <v>299638</v>
      </c>
      <c r="AN39" s="997">
        <v>217817</v>
      </c>
      <c r="AO39" s="997">
        <v>300581</v>
      </c>
      <c r="AP39" s="997"/>
      <c r="AQ39" s="997"/>
      <c r="AR39" s="997"/>
      <c r="AS39" s="997"/>
      <c r="AT39" s="997"/>
      <c r="AU39" s="997"/>
      <c r="AV39" s="997"/>
      <c r="AW39" s="997">
        <v>672570</v>
      </c>
      <c r="AX39" s="997">
        <v>679467</v>
      </c>
      <c r="AY39" s="997">
        <v>687041</v>
      </c>
      <c r="AZ39" s="997">
        <v>693664</v>
      </c>
      <c r="BA39" s="997">
        <v>702420</v>
      </c>
      <c r="BB39" s="997">
        <v>710824</v>
      </c>
      <c r="BC39" s="997">
        <v>719508</v>
      </c>
      <c r="BD39" s="997">
        <v>731005</v>
      </c>
      <c r="BE39" s="997">
        <v>758476</v>
      </c>
      <c r="BF39" s="997">
        <v>832915</v>
      </c>
      <c r="BG39" s="997">
        <v>858067</v>
      </c>
      <c r="BH39" s="997">
        <v>879560</v>
      </c>
      <c r="BI39" s="997">
        <v>889071</v>
      </c>
      <c r="BJ39" s="997">
        <v>908689</v>
      </c>
      <c r="BK39" s="997">
        <v>919742</v>
      </c>
      <c r="BL39" s="997">
        <v>925848</v>
      </c>
      <c r="BM39" s="997">
        <v>935242</v>
      </c>
      <c r="BN39" s="997">
        <v>925194</v>
      </c>
      <c r="BO39" s="997">
        <v>933381</v>
      </c>
      <c r="BP39" s="997">
        <v>942015</v>
      </c>
      <c r="BQ39" s="998">
        <v>940854</v>
      </c>
      <c r="BR39" s="899">
        <v>949490</v>
      </c>
      <c r="BS39" s="899">
        <v>955043</v>
      </c>
      <c r="BT39" s="899">
        <v>941619</v>
      </c>
      <c r="BU39" s="899">
        <v>948229</v>
      </c>
      <c r="BV39" s="899">
        <v>948516</v>
      </c>
      <c r="BW39" s="960">
        <v>964530</v>
      </c>
      <c r="BX39" s="960">
        <v>970935</v>
      </c>
      <c r="BY39" s="960">
        <v>951686</v>
      </c>
      <c r="BZ39" s="960">
        <v>955733</v>
      </c>
      <c r="CA39" s="960">
        <v>961636</v>
      </c>
      <c r="CB39" s="960">
        <v>971144</v>
      </c>
      <c r="CC39" s="960">
        <v>1020313</v>
      </c>
      <c r="CD39" s="961">
        <v>1054427</v>
      </c>
      <c r="CE39" s="961">
        <v>1063554</v>
      </c>
      <c r="CF39" s="961">
        <v>1082866</v>
      </c>
      <c r="CG39" s="962">
        <v>1099053</v>
      </c>
      <c r="CH39" s="899">
        <v>1096488</v>
      </c>
      <c r="CI39" s="899">
        <v>1103074</v>
      </c>
      <c r="CJ39" s="899">
        <v>1027475</v>
      </c>
      <c r="CK39" s="899">
        <v>1042447</v>
      </c>
      <c r="CL39" s="899">
        <v>1052016</v>
      </c>
      <c r="CM39" s="899">
        <v>1060931</v>
      </c>
      <c r="CN39" s="899">
        <v>1076283</v>
      </c>
      <c r="CO39" s="899">
        <v>1105684</v>
      </c>
      <c r="CP39" s="899">
        <v>1111715</v>
      </c>
      <c r="CQ39" s="899">
        <v>1131993</v>
      </c>
      <c r="CR39" s="899">
        <v>1149028</v>
      </c>
      <c r="CS39" s="899">
        <v>1164885</v>
      </c>
      <c r="CT39" s="999">
        <v>1176052</v>
      </c>
      <c r="CU39" s="899">
        <v>1184820</v>
      </c>
      <c r="CV39" s="1000">
        <v>1194417</v>
      </c>
      <c r="CW39" s="1000">
        <v>1208125</v>
      </c>
      <c r="CX39" s="1000">
        <v>1215189</v>
      </c>
      <c r="CY39" s="1000">
        <v>1234367</v>
      </c>
      <c r="CZ39" s="1000">
        <v>1245363</v>
      </c>
      <c r="DA39" s="1000">
        <v>1259364</v>
      </c>
      <c r="DB39" s="1000">
        <v>1277748</v>
      </c>
      <c r="DC39" s="1000">
        <v>1287327</v>
      </c>
      <c r="DD39" s="1000">
        <v>1299204</v>
      </c>
      <c r="DE39" s="1000">
        <v>1307420</v>
      </c>
      <c r="DF39" s="1000">
        <v>1305861</v>
      </c>
      <c r="DG39" s="1000">
        <v>1309959</v>
      </c>
      <c r="DH39" s="1000">
        <v>1315174</v>
      </c>
      <c r="DI39" s="1000">
        <v>1325954</v>
      </c>
      <c r="DJ39" s="1000">
        <v>1329927</v>
      </c>
      <c r="DK39" s="1000">
        <v>1318181</v>
      </c>
      <c r="DL39" s="1000">
        <v>1316640</v>
      </c>
      <c r="DM39" s="1000">
        <v>1321136</v>
      </c>
      <c r="DN39" s="1000">
        <v>1326357</v>
      </c>
      <c r="DO39" s="1000">
        <v>1326980</v>
      </c>
      <c r="DP39" s="1000">
        <v>1331221</v>
      </c>
      <c r="DQ39" s="1000">
        <v>1334910</v>
      </c>
      <c r="DR39" s="1000">
        <v>1322637</v>
      </c>
      <c r="DS39" s="1000">
        <v>1339490</v>
      </c>
      <c r="DT39" s="1000">
        <v>1354279</v>
      </c>
      <c r="DU39" s="1000">
        <v>1366846</v>
      </c>
      <c r="DV39" s="1000">
        <v>1374406</v>
      </c>
      <c r="DW39" s="1000">
        <v>1388313</v>
      </c>
      <c r="DX39" s="1000">
        <v>1402380</v>
      </c>
      <c r="DY39" s="1000">
        <v>1413905</v>
      </c>
      <c r="DZ39" s="1000">
        <v>1425978</v>
      </c>
      <c r="EA39" s="1000">
        <v>1434624</v>
      </c>
      <c r="EB39" s="1000">
        <v>1446752</v>
      </c>
      <c r="EC39" s="1000">
        <v>1458226</v>
      </c>
      <c r="ED39" s="1000">
        <v>1467926</v>
      </c>
      <c r="EE39" s="1000">
        <v>1481519</v>
      </c>
      <c r="EF39" s="1000">
        <v>1486380</v>
      </c>
      <c r="EG39" s="1000">
        <v>1490423</v>
      </c>
      <c r="EH39" s="1000">
        <v>1502572</v>
      </c>
      <c r="EI39" s="1000">
        <v>1520520</v>
      </c>
      <c r="EJ39" s="1000">
        <v>1529810</v>
      </c>
      <c r="EK39" s="1000">
        <v>1541910</v>
      </c>
      <c r="EL39" s="1000">
        <v>1557965</v>
      </c>
      <c r="EM39" s="1000">
        <v>1569988</v>
      </c>
      <c r="EN39" s="1000">
        <v>1581871</v>
      </c>
      <c r="EO39" s="1000">
        <v>1593860</v>
      </c>
      <c r="EP39" s="1000">
        <v>1604549</v>
      </c>
      <c r="EQ39" s="1000">
        <v>1621107</v>
      </c>
      <c r="ER39" s="1000">
        <v>1633626</v>
      </c>
      <c r="ES39" s="1000">
        <v>1653212</v>
      </c>
      <c r="ET39" s="1000">
        <v>1666124</v>
      </c>
      <c r="EU39" s="1000">
        <v>1680216</v>
      </c>
      <c r="EV39" s="1000">
        <v>1692104</v>
      </c>
      <c r="EW39" s="1000">
        <v>1702245</v>
      </c>
      <c r="EX39" s="1000">
        <v>1713317</v>
      </c>
      <c r="EY39" s="1000">
        <v>1721283</v>
      </c>
      <c r="EZ39" s="1000">
        <v>1739957</v>
      </c>
      <c r="FA39" s="1000">
        <v>1758208</v>
      </c>
    </row>
    <row r="40" spans="1:157" s="907" customFormat="1" ht="20.399999999999999" thickBot="1">
      <c r="A40" s="957" t="s">
        <v>2865</v>
      </c>
      <c r="B40" s="1001"/>
      <c r="C40" s="1001"/>
      <c r="D40" s="1001"/>
      <c r="E40" s="1001"/>
      <c r="F40" s="1001"/>
      <c r="G40" s="1001"/>
      <c r="H40" s="1001"/>
      <c r="I40" s="1001"/>
      <c r="J40" s="1001"/>
      <c r="K40" s="1001"/>
      <c r="L40" s="1001"/>
      <c r="M40" s="1001"/>
      <c r="N40" s="1001"/>
      <c r="O40" s="1001"/>
      <c r="P40" s="1001"/>
      <c r="Q40" s="1001"/>
      <c r="R40" s="1001"/>
      <c r="S40" s="1001"/>
      <c r="T40" s="1001"/>
      <c r="U40" s="1001"/>
      <c r="V40" s="1001"/>
      <c r="W40" s="1001"/>
      <c r="X40" s="1001"/>
      <c r="Y40" s="1001"/>
      <c r="Z40" s="1001"/>
      <c r="AA40" s="1001"/>
      <c r="AB40" s="1001"/>
      <c r="AC40" s="1001"/>
      <c r="AD40" s="1001"/>
      <c r="AE40" s="1001"/>
      <c r="AF40" s="1001"/>
      <c r="AG40" s="1001"/>
      <c r="AH40" s="1001"/>
      <c r="AI40" s="1001"/>
      <c r="AJ40" s="1001"/>
      <c r="AK40" s="1001"/>
      <c r="AL40" s="1001"/>
      <c r="AM40" s="1001"/>
      <c r="AN40" s="1001"/>
      <c r="AO40" s="1001"/>
      <c r="AP40" s="1001"/>
      <c r="AQ40" s="997"/>
      <c r="AR40" s="997"/>
      <c r="AS40" s="997"/>
      <c r="AT40" s="997"/>
      <c r="AU40" s="997"/>
      <c r="AV40" s="997"/>
      <c r="AW40" s="997">
        <v>513</v>
      </c>
      <c r="AX40" s="997">
        <v>529</v>
      </c>
      <c r="AY40" s="997">
        <v>536</v>
      </c>
      <c r="AZ40" s="997">
        <v>545</v>
      </c>
      <c r="BA40" s="997">
        <v>581</v>
      </c>
      <c r="BB40" s="997">
        <v>564</v>
      </c>
      <c r="BC40" s="997">
        <v>579</v>
      </c>
      <c r="BD40" s="997">
        <v>366</v>
      </c>
      <c r="BE40" s="997">
        <v>349</v>
      </c>
      <c r="BF40" s="997">
        <v>373</v>
      </c>
      <c r="BG40" s="997">
        <v>381</v>
      </c>
      <c r="BH40" s="997">
        <v>446</v>
      </c>
      <c r="BI40" s="997">
        <v>383</v>
      </c>
      <c r="BJ40" s="997">
        <v>371</v>
      </c>
      <c r="BK40" s="997">
        <v>394</v>
      </c>
      <c r="BL40" s="997">
        <v>412</v>
      </c>
      <c r="BM40" s="997">
        <v>447</v>
      </c>
      <c r="BN40" s="997">
        <v>414</v>
      </c>
      <c r="BO40" s="997">
        <v>428</v>
      </c>
      <c r="BP40" s="997">
        <v>435</v>
      </c>
      <c r="BQ40" s="998">
        <v>426</v>
      </c>
      <c r="BR40" s="899">
        <v>349</v>
      </c>
      <c r="BS40" s="899">
        <v>352</v>
      </c>
      <c r="BT40" s="899">
        <v>456</v>
      </c>
      <c r="BU40" s="899">
        <v>366</v>
      </c>
      <c r="BV40" s="899">
        <v>393</v>
      </c>
      <c r="BW40" s="960">
        <v>257</v>
      </c>
      <c r="BX40" s="960">
        <v>424</v>
      </c>
      <c r="BY40" s="960">
        <v>476</v>
      </c>
      <c r="BZ40" s="960">
        <v>452</v>
      </c>
      <c r="CA40" s="960">
        <v>465</v>
      </c>
      <c r="CB40" s="960">
        <v>453</v>
      </c>
      <c r="CC40" s="960">
        <v>479</v>
      </c>
      <c r="CD40" s="961">
        <v>501</v>
      </c>
      <c r="CE40" s="961">
        <v>501</v>
      </c>
      <c r="CF40" s="961">
        <v>594</v>
      </c>
      <c r="CG40" s="962">
        <v>516</v>
      </c>
      <c r="CH40" s="899">
        <v>516</v>
      </c>
      <c r="CI40" s="899">
        <v>601</v>
      </c>
      <c r="CJ40" s="899">
        <v>565</v>
      </c>
      <c r="CK40" s="899">
        <v>617</v>
      </c>
      <c r="CL40" s="899">
        <v>657</v>
      </c>
      <c r="CM40" s="899">
        <v>536</v>
      </c>
      <c r="CN40" s="899">
        <v>1356</v>
      </c>
      <c r="CO40" s="899">
        <v>1453</v>
      </c>
      <c r="CP40" s="899">
        <v>1524</v>
      </c>
      <c r="CQ40" s="899">
        <v>1656</v>
      </c>
      <c r="CR40" s="899">
        <v>2109</v>
      </c>
      <c r="CS40" s="899">
        <v>2001</v>
      </c>
      <c r="CT40" s="999">
        <v>2242</v>
      </c>
      <c r="CU40" s="899">
        <v>1910</v>
      </c>
      <c r="CV40" s="1000">
        <v>766</v>
      </c>
      <c r="CW40" s="1000">
        <v>1421</v>
      </c>
      <c r="CX40" s="1000">
        <v>2320</v>
      </c>
      <c r="CY40" s="1000">
        <v>2777</v>
      </c>
      <c r="CZ40" s="1000">
        <v>3072</v>
      </c>
      <c r="DA40" s="1000">
        <v>3162</v>
      </c>
      <c r="DB40" s="1000">
        <v>3489</v>
      </c>
      <c r="DC40" s="1000">
        <v>3588</v>
      </c>
      <c r="DD40" s="1000">
        <v>4317</v>
      </c>
      <c r="DE40" s="1000">
        <v>4011</v>
      </c>
      <c r="DF40" s="1000">
        <v>4132</v>
      </c>
      <c r="DG40" s="1000">
        <v>3399</v>
      </c>
      <c r="DH40" s="1000">
        <v>3406</v>
      </c>
      <c r="DI40" s="1000">
        <v>3648</v>
      </c>
      <c r="DJ40" s="1000">
        <v>4543</v>
      </c>
      <c r="DK40" s="1000">
        <v>4866</v>
      </c>
      <c r="DL40" s="1000">
        <v>4706</v>
      </c>
      <c r="DM40" s="1000">
        <v>4447</v>
      </c>
      <c r="DN40" s="1000">
        <v>4442</v>
      </c>
      <c r="DO40" s="1000">
        <v>4026</v>
      </c>
      <c r="DP40" s="1000">
        <v>3868</v>
      </c>
      <c r="DQ40" s="1000">
        <v>3998</v>
      </c>
      <c r="DR40" s="1000">
        <v>6428</v>
      </c>
      <c r="DS40" s="1000">
        <v>6633</v>
      </c>
      <c r="DT40" s="1000">
        <v>6686</v>
      </c>
      <c r="DU40" s="1000">
        <v>6667</v>
      </c>
      <c r="DV40" s="1000">
        <v>6488</v>
      </c>
      <c r="DW40" s="1000">
        <v>6639</v>
      </c>
      <c r="DX40" s="1000">
        <v>6744</v>
      </c>
      <c r="DY40" s="1000">
        <v>7022</v>
      </c>
      <c r="DZ40" s="1000">
        <v>7430</v>
      </c>
      <c r="EA40" s="1000">
        <v>7426</v>
      </c>
      <c r="EB40" s="1000">
        <v>8104</v>
      </c>
      <c r="EC40" s="1000">
        <v>7406</v>
      </c>
      <c r="ED40" s="1000">
        <v>7659</v>
      </c>
      <c r="EE40" s="1000">
        <v>7635</v>
      </c>
      <c r="EF40" s="1000">
        <v>8058</v>
      </c>
      <c r="EG40" s="1000">
        <v>8486</v>
      </c>
      <c r="EH40" s="1000">
        <v>8563</v>
      </c>
      <c r="EI40" s="1000">
        <v>8664</v>
      </c>
      <c r="EJ40" s="1000">
        <v>8817</v>
      </c>
      <c r="EK40" s="1000">
        <v>8678</v>
      </c>
      <c r="EL40" s="1000">
        <v>9080</v>
      </c>
      <c r="EM40" s="1000">
        <v>9068</v>
      </c>
      <c r="EN40" s="1000">
        <v>9524</v>
      </c>
      <c r="EO40" s="1000">
        <v>8449</v>
      </c>
      <c r="EP40" s="1000">
        <v>8856</v>
      </c>
      <c r="EQ40" s="1000">
        <v>9063</v>
      </c>
      <c r="ER40" s="1000">
        <v>9174</v>
      </c>
      <c r="ES40" s="1000">
        <v>9375</v>
      </c>
      <c r="ET40" s="1000">
        <v>9465</v>
      </c>
      <c r="EU40" s="1000">
        <v>9645</v>
      </c>
      <c r="EV40" s="1000">
        <v>9570</v>
      </c>
      <c r="EW40" s="1000">
        <v>9415</v>
      </c>
      <c r="EX40" s="1000">
        <v>9208</v>
      </c>
      <c r="EY40" s="1000">
        <v>8900</v>
      </c>
      <c r="EZ40" s="1000">
        <v>9359</v>
      </c>
      <c r="FA40" s="1000">
        <v>9027</v>
      </c>
    </row>
    <row r="41" spans="1:157" s="907" customFormat="1" ht="20.399999999999999" thickBot="1">
      <c r="A41" s="957"/>
      <c r="B41" s="997"/>
      <c r="C41" s="997"/>
      <c r="D41" s="997"/>
      <c r="E41" s="997"/>
      <c r="F41" s="997"/>
      <c r="G41" s="997"/>
      <c r="H41" s="997"/>
      <c r="I41" s="997"/>
      <c r="J41" s="997"/>
      <c r="K41" s="997"/>
      <c r="L41" s="997"/>
      <c r="M41" s="997"/>
      <c r="N41" s="997"/>
      <c r="O41" s="997"/>
      <c r="P41" s="997"/>
      <c r="Q41" s="997"/>
      <c r="R41" s="997"/>
      <c r="S41" s="997"/>
      <c r="T41" s="997"/>
      <c r="U41" s="997"/>
      <c r="V41" s="997"/>
      <c r="W41" s="997"/>
      <c r="X41" s="997"/>
      <c r="Y41" s="997"/>
      <c r="Z41" s="997"/>
      <c r="AA41" s="997"/>
      <c r="AB41" s="997"/>
      <c r="AC41" s="997"/>
      <c r="AD41" s="997"/>
      <c r="AE41" s="997"/>
      <c r="AF41" s="997"/>
      <c r="AG41" s="997"/>
      <c r="AH41" s="997"/>
      <c r="AI41" s="997"/>
      <c r="AJ41" s="997"/>
      <c r="AK41" s="997"/>
      <c r="AL41" s="997"/>
      <c r="AM41" s="997"/>
      <c r="AN41" s="997"/>
      <c r="AO41" s="997"/>
      <c r="AP41" s="997"/>
      <c r="AQ41" s="998"/>
      <c r="AR41" s="997"/>
      <c r="AS41" s="997"/>
      <c r="AT41" s="997"/>
      <c r="AU41" s="997"/>
      <c r="AV41" s="997"/>
      <c r="AW41" s="997"/>
      <c r="AX41" s="997"/>
      <c r="AY41" s="997"/>
      <c r="AZ41" s="997"/>
      <c r="BA41" s="997"/>
      <c r="BB41" s="997"/>
      <c r="BC41" s="997"/>
      <c r="BD41" s="997"/>
      <c r="BE41" s="997"/>
      <c r="BF41" s="997"/>
      <c r="BG41" s="997"/>
      <c r="BH41" s="1002"/>
      <c r="BI41" s="1003"/>
      <c r="BJ41" s="1003"/>
      <c r="BK41" s="1003"/>
      <c r="BL41" s="1003"/>
      <c r="BM41" s="1003"/>
      <c r="BN41" s="1003"/>
      <c r="BO41" s="1003"/>
      <c r="BP41" s="1003"/>
      <c r="BQ41" s="1004"/>
      <c r="BR41" s="899"/>
      <c r="BS41" s="899"/>
      <c r="BT41" s="899"/>
      <c r="BU41" s="899"/>
      <c r="BV41" s="899"/>
      <c r="BW41" s="960"/>
      <c r="BX41" s="960"/>
      <c r="BY41" s="960"/>
      <c r="BZ41" s="960"/>
      <c r="CA41" s="960"/>
      <c r="CB41" s="960"/>
      <c r="CC41" s="960"/>
      <c r="CD41" s="961"/>
      <c r="CE41" s="961"/>
      <c r="CF41" s="961"/>
      <c r="CG41" s="962"/>
      <c r="CH41" s="899"/>
      <c r="CI41" s="899"/>
      <c r="CJ41" s="899"/>
      <c r="CK41" s="899"/>
      <c r="CL41" s="899"/>
      <c r="CM41" s="899"/>
      <c r="CN41" s="899"/>
      <c r="CO41" s="899"/>
      <c r="CP41" s="899"/>
      <c r="CQ41" s="899"/>
      <c r="CR41" s="899"/>
      <c r="CS41" s="899"/>
      <c r="CT41" s="999"/>
      <c r="CU41" s="899"/>
      <c r="CV41" s="1000"/>
      <c r="CW41" s="1000"/>
      <c r="CX41" s="1000"/>
      <c r="CY41" s="1000"/>
      <c r="CZ41" s="1000"/>
      <c r="DA41" s="1000"/>
      <c r="DB41" s="1000"/>
      <c r="DC41" s="1000"/>
      <c r="DD41" s="1000"/>
      <c r="DE41" s="1000"/>
      <c r="DF41" s="1000"/>
      <c r="DG41" s="1000"/>
      <c r="DH41" s="1000"/>
      <c r="DI41" s="1000"/>
      <c r="DJ41" s="1000"/>
      <c r="DK41" s="1000"/>
      <c r="DL41" s="1000"/>
      <c r="DM41" s="1000"/>
      <c r="DN41" s="1000"/>
      <c r="DO41" s="1000"/>
      <c r="DP41" s="1000"/>
      <c r="DQ41" s="1000"/>
      <c r="DR41" s="1000"/>
      <c r="DS41" s="1000"/>
      <c r="DT41" s="1000"/>
      <c r="DU41" s="1000"/>
      <c r="DV41" s="1000"/>
      <c r="DW41" s="1000"/>
      <c r="DX41" s="1000"/>
      <c r="DY41" s="1000"/>
      <c r="DZ41" s="1000"/>
      <c r="EA41" s="1000"/>
      <c r="EB41" s="1000"/>
      <c r="EC41" s="1000"/>
      <c r="ED41" s="1000"/>
      <c r="EE41" s="1000"/>
      <c r="EF41" s="1000"/>
      <c r="EG41" s="1000"/>
      <c r="EH41" s="1000"/>
      <c r="EI41" s="1000"/>
      <c r="EJ41" s="1000"/>
      <c r="EK41" s="1000"/>
      <c r="EL41" s="1000"/>
      <c r="EM41" s="1000"/>
      <c r="EN41" s="1000"/>
      <c r="EO41" s="1000"/>
      <c r="EP41" s="1000"/>
      <c r="EQ41" s="1000"/>
      <c r="ER41" s="1000"/>
      <c r="ES41" s="1000"/>
      <c r="ET41" s="1000"/>
      <c r="EU41" s="1000"/>
      <c r="EV41" s="1000"/>
      <c r="EW41" s="1000"/>
      <c r="EX41" s="1000"/>
      <c r="EY41" s="1000"/>
      <c r="EZ41" s="1000"/>
      <c r="FA41" s="1000"/>
    </row>
    <row r="42" spans="1:157" s="907" customFormat="1" ht="20.399999999999999" thickTop="1">
      <c r="A42" s="957" t="s">
        <v>2866</v>
      </c>
      <c r="B42" s="1005">
        <v>238413</v>
      </c>
      <c r="C42" s="1005">
        <v>238093</v>
      </c>
      <c r="D42" s="1005">
        <v>261162</v>
      </c>
      <c r="E42" s="1005">
        <v>277292</v>
      </c>
      <c r="F42" s="1005">
        <v>283585</v>
      </c>
      <c r="G42" s="1005">
        <v>266059</v>
      </c>
      <c r="H42" s="1005">
        <v>290958</v>
      </c>
      <c r="I42" s="1005">
        <v>283367</v>
      </c>
      <c r="J42" s="1005">
        <v>264927</v>
      </c>
      <c r="K42" s="1005">
        <v>315412</v>
      </c>
      <c r="L42" s="1005">
        <v>295863</v>
      </c>
      <c r="M42" s="1005">
        <v>392058</v>
      </c>
      <c r="N42" s="1005">
        <v>351065</v>
      </c>
      <c r="O42" s="1005">
        <v>327122</v>
      </c>
      <c r="P42" s="1005">
        <v>380181</v>
      </c>
      <c r="Q42" s="1005">
        <v>385013</v>
      </c>
      <c r="R42" s="1005">
        <v>366954</v>
      </c>
      <c r="S42" s="1005">
        <v>406022</v>
      </c>
      <c r="T42" s="1005">
        <v>392209</v>
      </c>
      <c r="U42" s="1005">
        <v>375620</v>
      </c>
      <c r="V42" s="1005">
        <v>410190</v>
      </c>
      <c r="W42" s="1005">
        <v>398849</v>
      </c>
      <c r="X42" s="1005">
        <v>525624</v>
      </c>
      <c r="Y42" s="1005">
        <v>402112</v>
      </c>
      <c r="Z42" s="1005">
        <v>375413</v>
      </c>
      <c r="AA42" s="1005">
        <v>422037</v>
      </c>
      <c r="AB42" s="1005">
        <v>435923</v>
      </c>
      <c r="AC42" s="1005">
        <v>441066</v>
      </c>
      <c r="AD42" s="1005">
        <v>420177</v>
      </c>
      <c r="AE42" s="1005">
        <v>454337</v>
      </c>
      <c r="AF42" s="1005">
        <v>481938</v>
      </c>
      <c r="AG42" s="1005">
        <v>466579</v>
      </c>
      <c r="AH42" s="1005">
        <v>504400</v>
      </c>
      <c r="AI42" s="1005">
        <v>500404</v>
      </c>
      <c r="AJ42" s="1005">
        <v>614221</v>
      </c>
      <c r="AK42" s="1005">
        <v>506560</v>
      </c>
      <c r="AL42" s="1005">
        <v>482473</v>
      </c>
      <c r="AM42" s="1005">
        <v>540918</v>
      </c>
      <c r="AN42" s="1005">
        <v>534150</v>
      </c>
      <c r="AO42" s="1005">
        <v>545998</v>
      </c>
      <c r="AP42" s="1005"/>
      <c r="AQ42" s="998"/>
      <c r="AR42" s="1006"/>
      <c r="AS42" s="1006"/>
      <c r="AT42" s="1006"/>
      <c r="AU42" s="1006"/>
      <c r="AV42" s="1006"/>
      <c r="AW42" s="1006">
        <v>484014</v>
      </c>
      <c r="AX42" s="1006">
        <v>441607</v>
      </c>
      <c r="AY42" s="1006">
        <v>478285</v>
      </c>
      <c r="AZ42" s="1006">
        <v>472079</v>
      </c>
      <c r="BA42" s="1006">
        <v>492814</v>
      </c>
      <c r="BB42" s="1006">
        <v>464036</v>
      </c>
      <c r="BC42" s="1006">
        <v>509329</v>
      </c>
      <c r="BD42" s="1006">
        <v>516251</v>
      </c>
      <c r="BE42" s="1006">
        <v>510762</v>
      </c>
      <c r="BF42" s="1006">
        <v>557220</v>
      </c>
      <c r="BG42" s="1006">
        <v>552943</v>
      </c>
      <c r="BH42" s="1006">
        <v>689013</v>
      </c>
      <c r="BI42" s="1006">
        <v>618500</v>
      </c>
      <c r="BJ42" s="1006">
        <v>574868</v>
      </c>
      <c r="BK42" s="1006">
        <v>655362</v>
      </c>
      <c r="BL42" s="1006">
        <v>653193</v>
      </c>
      <c r="BM42" s="1006">
        <v>706131</v>
      </c>
      <c r="BN42" s="1006">
        <v>665428</v>
      </c>
      <c r="BO42" s="1006">
        <v>715621</v>
      </c>
      <c r="BP42" s="1006">
        <v>722923</v>
      </c>
      <c r="BQ42" s="1007">
        <v>700193</v>
      </c>
      <c r="BR42" s="965">
        <v>763127</v>
      </c>
      <c r="BS42" s="965">
        <v>754532</v>
      </c>
      <c r="BT42" s="965">
        <v>928264</v>
      </c>
      <c r="BU42" s="965">
        <v>802564</v>
      </c>
      <c r="BV42" s="965">
        <v>758901</v>
      </c>
      <c r="BW42" s="966">
        <v>876852</v>
      </c>
      <c r="BX42" s="966">
        <v>862030</v>
      </c>
      <c r="BY42" s="966">
        <v>913581</v>
      </c>
      <c r="BZ42" s="966">
        <v>874714</v>
      </c>
      <c r="CA42" s="966">
        <v>949522</v>
      </c>
      <c r="CB42" s="966">
        <v>948363</v>
      </c>
      <c r="CC42" s="966">
        <v>926335</v>
      </c>
      <c r="CD42" s="967">
        <v>1015480</v>
      </c>
      <c r="CE42" s="967">
        <v>1004407</v>
      </c>
      <c r="CF42" s="967">
        <v>1244147</v>
      </c>
      <c r="CG42" s="968">
        <v>1067960</v>
      </c>
      <c r="CH42" s="965">
        <v>1028234</v>
      </c>
      <c r="CI42" s="965">
        <v>1095154</v>
      </c>
      <c r="CJ42" s="965">
        <v>1207603</v>
      </c>
      <c r="CK42" s="965">
        <v>1282690</v>
      </c>
      <c r="CL42" s="965">
        <v>1252951</v>
      </c>
      <c r="CM42" s="965">
        <v>1323761</v>
      </c>
      <c r="CN42" s="965">
        <v>1388106</v>
      </c>
      <c r="CO42" s="965">
        <v>1390360</v>
      </c>
      <c r="CP42" s="965">
        <v>1518406</v>
      </c>
      <c r="CQ42" s="965">
        <v>1507734</v>
      </c>
      <c r="CR42" s="965">
        <v>1833650</v>
      </c>
      <c r="CS42" s="965">
        <v>1596940</v>
      </c>
      <c r="CT42" s="1008">
        <v>1565197</v>
      </c>
      <c r="CU42" s="965">
        <v>1680379</v>
      </c>
      <c r="CV42" s="1009">
        <v>1601207</v>
      </c>
      <c r="CW42" s="1009">
        <v>1892092</v>
      </c>
      <c r="CX42" s="1009">
        <v>1898007</v>
      </c>
      <c r="CY42" s="1009">
        <v>2041337</v>
      </c>
      <c r="CZ42" s="1009">
        <v>2068502</v>
      </c>
      <c r="DA42" s="1009">
        <v>2035378</v>
      </c>
      <c r="DB42" s="1009">
        <v>2250420</v>
      </c>
      <c r="DC42" s="1009">
        <v>2203339</v>
      </c>
      <c r="DD42" s="1009">
        <v>2827459</v>
      </c>
      <c r="DE42" s="1009">
        <v>2311418</v>
      </c>
      <c r="DF42" s="1009">
        <v>2189605</v>
      </c>
      <c r="DG42" s="1009">
        <v>2216750</v>
      </c>
      <c r="DH42" s="1009">
        <v>2513901</v>
      </c>
      <c r="DI42" s="1009">
        <v>2799194</v>
      </c>
      <c r="DJ42" s="1009">
        <v>2642710</v>
      </c>
      <c r="DK42" s="1009">
        <v>2738685</v>
      </c>
      <c r="DL42" s="1009">
        <v>2499803</v>
      </c>
      <c r="DM42" s="1009">
        <v>3085848</v>
      </c>
      <c r="DN42" s="1009">
        <v>3416214</v>
      </c>
      <c r="DO42" s="1009">
        <v>3223538</v>
      </c>
      <c r="DP42" s="1009">
        <v>3861364</v>
      </c>
      <c r="DQ42" s="1009">
        <v>3361620</v>
      </c>
      <c r="DR42" s="1009">
        <v>3239624</v>
      </c>
      <c r="DS42" s="1009">
        <v>3600226</v>
      </c>
      <c r="DT42" s="1009">
        <v>3935687</v>
      </c>
      <c r="DU42" s="1009">
        <v>4213025</v>
      </c>
      <c r="DV42" s="1009">
        <v>4029105</v>
      </c>
      <c r="DW42" s="1009">
        <v>4469025</v>
      </c>
      <c r="DX42" s="1009">
        <v>4598964</v>
      </c>
      <c r="DY42" s="1009">
        <v>4601099</v>
      </c>
      <c r="DZ42" s="1009">
        <v>5017463</v>
      </c>
      <c r="EA42" s="1009">
        <v>4874134</v>
      </c>
      <c r="EB42" s="1009">
        <v>6266390</v>
      </c>
      <c r="EC42" s="1009">
        <v>4994745</v>
      </c>
      <c r="ED42" s="1009">
        <v>4960313</v>
      </c>
      <c r="EE42" s="1009">
        <v>5857169</v>
      </c>
      <c r="EF42" s="1009">
        <v>5678392</v>
      </c>
      <c r="EG42" s="1009">
        <v>6334729</v>
      </c>
      <c r="EH42" s="1009">
        <v>6046800</v>
      </c>
      <c r="EI42" s="1009">
        <v>6718646</v>
      </c>
      <c r="EJ42" s="1009">
        <v>6786041</v>
      </c>
      <c r="EK42" s="1009">
        <v>6877546</v>
      </c>
      <c r="EL42" s="1009">
        <v>7218508</v>
      </c>
      <c r="EM42" s="1009">
        <v>7278016</v>
      </c>
      <c r="EN42" s="1009">
        <v>8983935</v>
      </c>
      <c r="EO42" s="1009">
        <v>6747177</v>
      </c>
      <c r="EP42" s="1009">
        <v>7313103</v>
      </c>
      <c r="EQ42" s="1009">
        <v>8256962</v>
      </c>
      <c r="ER42" s="1009">
        <v>8230105</v>
      </c>
      <c r="ES42" s="1009">
        <v>8111130</v>
      </c>
      <c r="ET42" s="1009">
        <v>8478043</v>
      </c>
      <c r="EU42" s="1009">
        <v>9424991</v>
      </c>
      <c r="EV42" s="1009">
        <v>9631733</v>
      </c>
      <c r="EW42" s="1009">
        <v>9435140</v>
      </c>
      <c r="EX42" s="1009">
        <v>10005947</v>
      </c>
      <c r="EY42" s="1009">
        <v>9767841</v>
      </c>
      <c r="EZ42" s="1009">
        <v>12146125</v>
      </c>
      <c r="FA42" s="1009">
        <v>10142952</v>
      </c>
    </row>
    <row r="43" spans="1:157" s="907" customFormat="1" ht="20.399999999999999" thickBot="1">
      <c r="A43" s="971" t="s">
        <v>2867</v>
      </c>
      <c r="B43" s="1010">
        <v>43475.962768999998</v>
      </c>
      <c r="C43" s="1010">
        <v>53599.680598999999</v>
      </c>
      <c r="D43" s="1010">
        <v>50754</v>
      </c>
      <c r="E43" s="1010">
        <v>44273.632428999998</v>
      </c>
      <c r="F43" s="1010">
        <v>56415.093000000001</v>
      </c>
      <c r="G43" s="1010">
        <v>69886.773830000006</v>
      </c>
      <c r="H43" s="1010">
        <v>95686.427930000005</v>
      </c>
      <c r="I43" s="1010">
        <v>99053.420203000001</v>
      </c>
      <c r="J43" s="1010">
        <v>109788.97238200001</v>
      </c>
      <c r="K43" s="1010">
        <v>94589.501147999996</v>
      </c>
      <c r="L43" s="1010">
        <v>111014.214874</v>
      </c>
      <c r="M43" s="1010">
        <v>135896.03765000001</v>
      </c>
      <c r="N43" s="1010">
        <v>91072.939985999998</v>
      </c>
      <c r="O43" s="1010">
        <v>105733.91310200001</v>
      </c>
      <c r="P43" s="1010">
        <v>156737.17344799999</v>
      </c>
      <c r="Q43" s="1010">
        <v>88654.171180000005</v>
      </c>
      <c r="R43" s="1010">
        <v>123315.401</v>
      </c>
      <c r="S43" s="1010">
        <v>110439.07325723401</v>
      </c>
      <c r="T43" s="1010">
        <v>83870.612330999997</v>
      </c>
      <c r="U43" s="1010">
        <v>131569.13808400001</v>
      </c>
      <c r="V43" s="1010">
        <v>105040.50852712478</v>
      </c>
      <c r="W43" s="1010">
        <v>84908.775735624222</v>
      </c>
      <c r="X43" s="1010">
        <v>187514.1931471756</v>
      </c>
      <c r="Y43" s="1010">
        <v>117692.056832556</v>
      </c>
      <c r="Z43" s="1010">
        <v>82396.713636</v>
      </c>
      <c r="AA43" s="1010">
        <v>104323</v>
      </c>
      <c r="AB43" s="1010">
        <v>97269</v>
      </c>
      <c r="AC43" s="1010">
        <v>126271.62020400001</v>
      </c>
      <c r="AD43" s="1010">
        <v>179424.24770530299</v>
      </c>
      <c r="AE43" s="1010">
        <v>143778.00127400001</v>
      </c>
      <c r="AF43" s="1010">
        <v>126622.30538200001</v>
      </c>
      <c r="AG43" s="1010">
        <v>146464.13355699999</v>
      </c>
      <c r="AH43" s="1010">
        <v>159790.540978</v>
      </c>
      <c r="AI43" s="1010">
        <v>201645.420835</v>
      </c>
      <c r="AJ43" s="1010">
        <v>268652.59542799997</v>
      </c>
      <c r="AK43" s="1010">
        <v>177035.007265758</v>
      </c>
      <c r="AL43" s="1010">
        <v>213554.44691599999</v>
      </c>
      <c r="AM43" s="1010">
        <f>254231630497.023/1000000</f>
        <v>254231.630497023</v>
      </c>
      <c r="AN43" s="1010">
        <v>212520</v>
      </c>
      <c r="AO43" s="1010">
        <v>170706.24584941001</v>
      </c>
      <c r="AP43" s="1010"/>
      <c r="AQ43" s="1011"/>
      <c r="AR43" s="1012"/>
      <c r="AS43" s="1012"/>
      <c r="AT43" s="1012"/>
      <c r="AU43" s="1012"/>
      <c r="AV43" s="1012"/>
      <c r="AW43" s="1012">
        <v>144.076719</v>
      </c>
      <c r="AX43" s="1012">
        <v>139.514498</v>
      </c>
      <c r="AY43" s="1012">
        <v>151.15639999999999</v>
      </c>
      <c r="AZ43" s="1012">
        <v>152.35351800000001</v>
      </c>
      <c r="BA43" s="1012">
        <v>171.221</v>
      </c>
      <c r="BB43" s="1012">
        <v>165.06743270000001</v>
      </c>
      <c r="BC43" s="1012">
        <v>191.357879</v>
      </c>
      <c r="BD43" s="1012">
        <v>198</v>
      </c>
      <c r="BE43" s="1012">
        <v>209</v>
      </c>
      <c r="BF43" s="1012">
        <v>240.162262</v>
      </c>
      <c r="BG43" s="1012">
        <v>254</v>
      </c>
      <c r="BH43" s="1012">
        <v>356.887002</v>
      </c>
      <c r="BI43" s="1012">
        <v>261</v>
      </c>
      <c r="BJ43" s="1012">
        <v>264.89435500000002</v>
      </c>
      <c r="BK43" s="1012">
        <v>319.31384800000001</v>
      </c>
      <c r="BL43" s="1012">
        <v>318.80098099999998</v>
      </c>
      <c r="BM43" s="1012">
        <v>371</v>
      </c>
      <c r="BN43" s="1012">
        <v>359.79</v>
      </c>
      <c r="BO43" s="1012">
        <v>387</v>
      </c>
      <c r="BP43" s="1012">
        <v>411</v>
      </c>
      <c r="BQ43" s="1011">
        <v>414</v>
      </c>
      <c r="BR43" s="972">
        <v>462</v>
      </c>
      <c r="BS43" s="972">
        <v>494</v>
      </c>
      <c r="BT43" s="972">
        <v>683</v>
      </c>
      <c r="BU43" s="973">
        <v>445</v>
      </c>
      <c r="BV43" s="972">
        <v>498</v>
      </c>
      <c r="BW43" s="1013">
        <v>628</v>
      </c>
      <c r="BX43" s="1013">
        <v>598</v>
      </c>
      <c r="BY43" s="1013">
        <v>685</v>
      </c>
      <c r="BZ43" s="1013">
        <v>658</v>
      </c>
      <c r="CA43" s="1013">
        <v>740</v>
      </c>
      <c r="CB43" s="1013">
        <v>746</v>
      </c>
      <c r="CC43" s="1013">
        <v>750</v>
      </c>
      <c r="CD43" s="1014">
        <v>883.54638162000003</v>
      </c>
      <c r="CE43" s="1014">
        <v>892.819615</v>
      </c>
      <c r="CF43" s="1014">
        <v>1259.60703582</v>
      </c>
      <c r="CG43" s="1015">
        <v>912.87033027999996</v>
      </c>
      <c r="CH43" s="972">
        <v>942.25861424000004</v>
      </c>
      <c r="CI43" s="972">
        <v>1131.9104803</v>
      </c>
      <c r="CJ43" s="972">
        <v>1201.6992961200001</v>
      </c>
      <c r="CK43" s="972">
        <v>1365</v>
      </c>
      <c r="CL43" s="972">
        <v>1323</v>
      </c>
      <c r="CM43" s="972">
        <v>1485.02323998</v>
      </c>
      <c r="CN43" s="972">
        <v>1547</v>
      </c>
      <c r="CO43" s="972">
        <v>1550</v>
      </c>
      <c r="CP43" s="972">
        <v>1780</v>
      </c>
      <c r="CQ43" s="972">
        <v>1733</v>
      </c>
      <c r="CR43" s="972">
        <v>2382</v>
      </c>
      <c r="CS43" s="1016">
        <v>1790</v>
      </c>
      <c r="CT43" s="978">
        <v>1813.2225481200001</v>
      </c>
      <c r="CU43" s="978">
        <v>1754.5599538699998</v>
      </c>
      <c r="CV43" s="1017">
        <v>1719</v>
      </c>
      <c r="CW43" s="1017">
        <v>2336</v>
      </c>
      <c r="CX43" s="1017">
        <v>2420</v>
      </c>
      <c r="CY43" s="1017">
        <v>2678</v>
      </c>
      <c r="CZ43" s="1017">
        <v>2669.7463369700004</v>
      </c>
      <c r="DA43" s="1017">
        <v>2666</v>
      </c>
      <c r="DB43" s="1017">
        <v>2979</v>
      </c>
      <c r="DC43" s="1017">
        <v>2906</v>
      </c>
      <c r="DD43" s="1017">
        <v>4209</v>
      </c>
      <c r="DE43" s="1017">
        <v>2871</v>
      </c>
      <c r="DF43" s="1017">
        <v>3005.8193708700001</v>
      </c>
      <c r="DG43" s="1017">
        <v>2919.8340456999999</v>
      </c>
      <c r="DH43" s="1017">
        <v>3318.7448654999998</v>
      </c>
      <c r="DI43" s="1017">
        <v>3914.1980994300002</v>
      </c>
      <c r="DJ43" s="1017">
        <v>3812.0738489</v>
      </c>
      <c r="DK43" s="1017">
        <v>3764.3706108999995</v>
      </c>
      <c r="DL43" s="1017">
        <v>3091.8570486100002</v>
      </c>
      <c r="DM43" s="1017">
        <v>6126.0944170300008</v>
      </c>
      <c r="DN43" s="1017">
        <v>7021.6901569299989</v>
      </c>
      <c r="DO43" s="1017">
        <v>6479.6133391899994</v>
      </c>
      <c r="DP43" s="1017">
        <v>8690.42861189</v>
      </c>
      <c r="DQ43" s="1017">
        <v>6852.8685000300011</v>
      </c>
      <c r="DR43" s="1017">
        <v>6656.3948762300006</v>
      </c>
      <c r="DS43" s="1017">
        <v>8165.8812512600007</v>
      </c>
      <c r="DT43" s="1017">
        <v>8260.9904197100004</v>
      </c>
      <c r="DU43" s="1017">
        <v>8647.8423638700006</v>
      </c>
      <c r="DV43" s="1017">
        <v>8643.4561872099985</v>
      </c>
      <c r="DW43" s="1017">
        <v>9424.3679649500009</v>
      </c>
      <c r="DX43" s="1017">
        <v>9551.5281976799979</v>
      </c>
      <c r="DY43" s="1017">
        <v>9843.6364013500006</v>
      </c>
      <c r="DZ43" s="1017">
        <v>10891.385319319999</v>
      </c>
      <c r="EA43" s="1017">
        <v>10162.50715327</v>
      </c>
      <c r="EB43" s="1017">
        <v>14537.617704939999</v>
      </c>
      <c r="EC43" s="1017">
        <v>11024.503392410001</v>
      </c>
      <c r="ED43" s="1017">
        <v>11118.273338370002</v>
      </c>
      <c r="EE43" s="1017">
        <v>13269</v>
      </c>
      <c r="EF43" s="1017">
        <v>12111</v>
      </c>
      <c r="EG43" s="1017">
        <v>13527</v>
      </c>
      <c r="EH43" s="1017">
        <v>13071.03947225</v>
      </c>
      <c r="EI43" s="1017">
        <v>14253.771567219999</v>
      </c>
      <c r="EJ43" s="1017">
        <v>14396.08350124</v>
      </c>
      <c r="EK43" s="1017">
        <v>14272.668911539999</v>
      </c>
      <c r="EL43" s="1017">
        <v>15908.92314497</v>
      </c>
      <c r="EM43" s="1017">
        <v>15939.475985860001</v>
      </c>
      <c r="EN43" s="1017">
        <v>21369.921592049999</v>
      </c>
      <c r="EO43" s="1017">
        <v>13758.23035084</v>
      </c>
      <c r="EP43" s="1017">
        <v>15759.15251425</v>
      </c>
      <c r="EQ43" s="1017">
        <v>17496.902230939999</v>
      </c>
      <c r="ER43" s="1017">
        <v>17522.611451579996</v>
      </c>
      <c r="ES43" s="1017">
        <v>17351.54684667</v>
      </c>
      <c r="ET43" s="1017">
        <v>18181.346524989996</v>
      </c>
      <c r="EU43" s="1017">
        <v>20769.052411429995</v>
      </c>
      <c r="EV43" s="1017">
        <v>20207.445500620001</v>
      </c>
      <c r="EW43" s="1017">
        <v>19658.468571960002</v>
      </c>
      <c r="EX43" s="1017">
        <v>22870.189558450002</v>
      </c>
      <c r="EY43" s="1017">
        <v>21882.310674249999</v>
      </c>
      <c r="EZ43" s="1017">
        <f>31440876916.04/1000000</f>
        <v>31440.876916040001</v>
      </c>
      <c r="FA43" s="1017">
        <f>25691133593.96/1000000</f>
        <v>25691.133593959999</v>
      </c>
    </row>
    <row r="44" spans="1:157" s="178" customFormat="1" ht="18" customHeight="1" thickTop="1">
      <c r="A44" s="1372" t="s">
        <v>2868</v>
      </c>
      <c r="B44" s="394"/>
      <c r="C44" s="394"/>
      <c r="D44" s="394"/>
      <c r="F44" s="396"/>
      <c r="G44" s="396"/>
      <c r="H44" s="396"/>
      <c r="I44" s="397"/>
      <c r="J44" s="397"/>
      <c r="K44" s="397"/>
    </row>
    <row r="45" spans="1:157" s="178" customFormat="1" ht="18" customHeight="1">
      <c r="A45" s="1372" t="s">
        <v>2869</v>
      </c>
      <c r="B45" s="394"/>
      <c r="C45" s="394"/>
      <c r="D45" s="394"/>
      <c r="F45" s="396"/>
      <c r="G45" s="396"/>
      <c r="H45" s="396"/>
      <c r="I45" s="397"/>
      <c r="J45" s="397"/>
      <c r="K45" s="397"/>
      <c r="BH45" s="178" t="s">
        <v>2870</v>
      </c>
    </row>
    <row r="46" spans="1:157" s="178" customFormat="1" ht="17.25" customHeight="1">
      <c r="A46" s="1372" t="s">
        <v>2871</v>
      </c>
      <c r="B46" s="394"/>
      <c r="C46" s="394"/>
      <c r="D46" s="394"/>
      <c r="F46" s="396"/>
      <c r="G46" s="396"/>
      <c r="H46" s="396"/>
      <c r="I46" s="397"/>
      <c r="J46" s="397"/>
      <c r="K46" s="397"/>
    </row>
    <row r="47" spans="1:157">
      <c r="DP47" s="1018"/>
      <c r="DQ47" s="1018"/>
      <c r="DR47" s="1018"/>
      <c r="DS47" s="1018"/>
      <c r="DT47" s="1018"/>
      <c r="DU47" s="1018"/>
      <c r="DV47" s="1018"/>
      <c r="DW47" s="1018"/>
      <c r="DX47" s="1018"/>
      <c r="DY47" s="1018"/>
      <c r="DZ47" s="1018"/>
    </row>
    <row r="51" spans="1:2">
      <c r="A51" s="1019"/>
      <c r="B51" s="1019" t="s">
        <v>2872</v>
      </c>
    </row>
    <row r="52" spans="1:2">
      <c r="A52" s="1019"/>
      <c r="B52" s="1019" t="s">
        <v>2873</v>
      </c>
    </row>
    <row r="53" spans="1:2">
      <c r="A53" s="1019"/>
      <c r="B53" s="1019" t="s">
        <v>2874</v>
      </c>
    </row>
    <row r="54" spans="1:2">
      <c r="A54" s="1019"/>
      <c r="B54" s="1019" t="s">
        <v>2875</v>
      </c>
    </row>
  </sheetData>
  <pageMargins left="0.7" right="0.7" top="0.75" bottom="0.75" header="0.3" footer="0.3"/>
  <pageSetup scale="5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FA48"/>
  <sheetViews>
    <sheetView zoomScale="115" zoomScaleNormal="115" zoomScaleSheetLayoutView="100" zoomScalePageLayoutView="70" workbookViewId="0">
      <selection activeCell="P6" sqref="P6"/>
    </sheetView>
  </sheetViews>
  <sheetFormatPr defaultColWidth="9.109375" defaultRowHeight="13.2"/>
  <cols>
    <col min="1" max="1" width="54.44140625" style="1023" customWidth="1"/>
    <col min="2" max="32" width="13.44140625" style="1023" hidden="1" customWidth="1"/>
    <col min="33" max="33" width="3" style="1023" hidden="1" customWidth="1"/>
    <col min="34" max="49" width="13.44140625" style="1023" hidden="1" customWidth="1"/>
    <col min="50" max="50" width="10.44140625" style="1023" hidden="1" customWidth="1"/>
    <col min="51" max="51" width="9.109375" style="1023" hidden="1" customWidth="1"/>
    <col min="52" max="54" width="13.88671875" style="1023" hidden="1" customWidth="1"/>
    <col min="55" max="57" width="11.5546875" style="1023" hidden="1" customWidth="1"/>
    <col min="58" max="58" width="15.44140625" style="1023" hidden="1" customWidth="1"/>
    <col min="59" max="59" width="15.109375" style="1023" hidden="1" customWidth="1"/>
    <col min="60" max="60" width="15.44140625" style="1023" hidden="1" customWidth="1"/>
    <col min="61" max="61" width="14.88671875" style="1023" hidden="1" customWidth="1"/>
    <col min="62" max="62" width="15.44140625" style="1023" hidden="1" customWidth="1"/>
    <col min="63" max="64" width="15.109375" style="1023" hidden="1" customWidth="1"/>
    <col min="65" max="67" width="15.44140625" style="1023" hidden="1" customWidth="1"/>
    <col min="68" max="68" width="14.88671875" style="1023" hidden="1" customWidth="1"/>
    <col min="69" max="70" width="14.5546875" style="1023" hidden="1" customWidth="1"/>
    <col min="71" max="71" width="14.88671875" style="1023" hidden="1" customWidth="1"/>
    <col min="72" max="76" width="14.5546875" style="1023" hidden="1" customWidth="1"/>
    <col min="77" max="78" width="12.44140625" style="1023" hidden="1" customWidth="1"/>
    <col min="79" max="99" width="12.109375" style="1023" hidden="1" customWidth="1"/>
    <col min="100" max="106" width="10.88671875" style="1023" hidden="1" customWidth="1"/>
    <col min="107" max="107" width="13.109375" style="1023" hidden="1" customWidth="1"/>
    <col min="108" max="114" width="10.33203125" style="1023" hidden="1" customWidth="1"/>
    <col min="115" max="142" width="12.109375" style="1023" hidden="1" customWidth="1"/>
    <col min="143" max="155" width="12.109375" style="1023" customWidth="1"/>
    <col min="156" max="16384" width="9.109375" style="1023"/>
  </cols>
  <sheetData>
    <row r="1" spans="1:155" ht="19.8">
      <c r="A1" s="1020" t="s">
        <v>2876</v>
      </c>
      <c r="B1" s="1021"/>
      <c r="C1" s="1021"/>
      <c r="D1" s="1021"/>
      <c r="E1" s="1021"/>
      <c r="F1" s="1021"/>
      <c r="G1" s="1021"/>
      <c r="H1" s="1021"/>
      <c r="I1" s="1021"/>
      <c r="J1" s="1021"/>
      <c r="K1" s="1021"/>
      <c r="L1" s="1021"/>
      <c r="M1" s="1021"/>
      <c r="N1" s="1021"/>
      <c r="O1" s="1021"/>
      <c r="P1" s="1021"/>
      <c r="Q1" s="1021"/>
      <c r="R1" s="1021"/>
      <c r="S1" s="1021"/>
      <c r="T1" s="1021"/>
      <c r="U1" s="1021"/>
      <c r="V1" s="1021"/>
      <c r="W1" s="1021"/>
      <c r="X1" s="1021"/>
      <c r="Y1" s="1021"/>
      <c r="Z1" s="1021"/>
      <c r="AA1" s="1021"/>
      <c r="AB1" s="1021"/>
      <c r="AC1" s="1021"/>
      <c r="AD1" s="1021"/>
      <c r="AE1" s="1021"/>
      <c r="AF1" s="1021"/>
      <c r="AG1" s="1021"/>
      <c r="AH1" s="1021"/>
      <c r="AI1" s="1021"/>
      <c r="AJ1" s="1021"/>
      <c r="AK1" s="1021"/>
      <c r="AL1" s="1021"/>
      <c r="AM1" s="1021"/>
      <c r="AN1" s="1021"/>
      <c r="AO1" s="1021"/>
      <c r="AP1" s="1021"/>
      <c r="AQ1" s="1021"/>
      <c r="AR1" s="1021"/>
      <c r="AS1" s="1021"/>
      <c r="AT1" s="1021"/>
      <c r="AU1" s="1021"/>
      <c r="AV1" s="1021"/>
      <c r="AW1" s="1021"/>
      <c r="AX1" s="1021"/>
      <c r="AY1" s="1021"/>
      <c r="AZ1" s="1021"/>
      <c r="BA1" s="1021"/>
      <c r="BB1" s="1021"/>
      <c r="BC1" s="1021"/>
      <c r="BD1" s="1021"/>
      <c r="BE1" s="1021"/>
      <c r="BF1" s="1021"/>
      <c r="BG1" s="1021"/>
      <c r="BH1" s="1021"/>
      <c r="BI1" s="1021"/>
      <c r="BJ1" s="1021"/>
      <c r="BK1" s="1021"/>
      <c r="BL1" s="1021"/>
      <c r="BM1" s="1021"/>
      <c r="BN1" s="1021"/>
      <c r="BO1" s="1021"/>
      <c r="BP1" s="1021"/>
      <c r="BQ1" s="1021"/>
      <c r="BR1" s="1021"/>
      <c r="BS1" s="1021"/>
      <c r="BT1" s="1021"/>
      <c r="BU1" s="1021"/>
      <c r="BV1" s="1021"/>
      <c r="BW1" s="1022"/>
      <c r="BX1" s="1021"/>
    </row>
    <row r="2" spans="1:155" ht="16.8" thickBot="1">
      <c r="A2" s="1024"/>
      <c r="B2" s="1025"/>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c r="AH2" s="1025"/>
      <c r="AI2" s="1025"/>
      <c r="AJ2" s="1025"/>
      <c r="AK2" s="1025"/>
      <c r="AL2" s="1025"/>
      <c r="AM2" s="1025"/>
      <c r="AN2" s="1025"/>
      <c r="AO2" s="1025"/>
      <c r="AP2" s="1025"/>
      <c r="AQ2" s="1021"/>
      <c r="AR2" s="1025"/>
      <c r="AS2" s="1025"/>
      <c r="AT2" s="1021"/>
      <c r="AU2" s="1021"/>
      <c r="AV2" s="1025"/>
      <c r="AW2" s="1025"/>
      <c r="AX2" s="1021"/>
      <c r="AY2" s="1025"/>
      <c r="AZ2" s="1026"/>
      <c r="BA2" s="1026"/>
      <c r="BB2" s="1026"/>
      <c r="BC2" s="1021"/>
      <c r="BD2" s="1021"/>
      <c r="BE2" s="1021"/>
      <c r="BF2" s="1021"/>
      <c r="BG2" s="1021"/>
      <c r="BH2" s="1021"/>
      <c r="BI2" s="1026"/>
      <c r="BJ2" s="1026"/>
      <c r="BK2" s="1026"/>
      <c r="BL2" s="1027"/>
      <c r="BM2" s="1027"/>
      <c r="BN2" s="1027"/>
      <c r="BO2" s="1027"/>
      <c r="BP2" s="1027"/>
      <c r="BQ2" s="1027"/>
      <c r="BR2" s="1027"/>
      <c r="BS2" s="1027"/>
      <c r="BT2" s="1027"/>
      <c r="BU2" s="1027"/>
      <c r="BV2" s="1027"/>
      <c r="BX2" s="1027"/>
      <c r="CS2" s="1027"/>
      <c r="CT2" s="1027"/>
      <c r="CU2" s="1027"/>
      <c r="CV2" s="1027"/>
      <c r="CW2" s="1027"/>
      <c r="CX2" s="1027"/>
      <c r="CY2" s="1027"/>
      <c r="CZ2" s="1027"/>
      <c r="DA2" s="1027"/>
      <c r="DD2" s="1027"/>
      <c r="DE2" s="1027"/>
      <c r="DF2" s="1027"/>
      <c r="DG2" s="1027"/>
      <c r="DH2" s="1027"/>
      <c r="DI2" s="1027"/>
      <c r="DJ2" s="1027"/>
      <c r="DK2" s="1027"/>
      <c r="DL2" s="1027"/>
      <c r="DM2" s="1027"/>
      <c r="DN2" s="1027"/>
      <c r="DO2" s="1027"/>
      <c r="DP2" s="1027"/>
      <c r="DQ2" s="1027"/>
      <c r="DR2" s="1027"/>
      <c r="DS2" s="1027"/>
      <c r="DT2" s="1027"/>
      <c r="DU2" s="1027"/>
      <c r="DV2" s="1027"/>
      <c r="DW2" s="1027"/>
      <c r="DX2" s="1027"/>
      <c r="DY2" s="1027"/>
      <c r="DZ2" s="1027"/>
      <c r="EA2" s="1027"/>
      <c r="EB2" s="1027"/>
      <c r="EC2" s="1027"/>
      <c r="ED2" s="1027"/>
      <c r="EE2" s="1027"/>
      <c r="EF2" s="1027"/>
      <c r="EI2" s="1027"/>
      <c r="EJ2" s="1027"/>
      <c r="EK2" s="1027"/>
      <c r="EL2" s="1027"/>
      <c r="EM2" s="1027"/>
      <c r="EN2" s="1027"/>
      <c r="EO2" s="1027"/>
      <c r="EP2" s="1027"/>
      <c r="EQ2" s="1027"/>
      <c r="ER2" s="1027"/>
      <c r="ES2" s="1027"/>
      <c r="ET2" s="1027"/>
      <c r="EU2" s="1027"/>
      <c r="EV2" s="1027"/>
      <c r="EW2" s="1027"/>
      <c r="EX2" s="1027"/>
      <c r="EY2" s="1027" t="s">
        <v>70</v>
      </c>
    </row>
    <row r="3" spans="1:155" ht="18" thickTop="1">
      <c r="A3" s="1028" t="s">
        <v>36</v>
      </c>
      <c r="B3" s="1029">
        <v>40940</v>
      </c>
      <c r="C3" s="1029">
        <v>40969</v>
      </c>
      <c r="D3" s="1029">
        <v>41000</v>
      </c>
      <c r="E3" s="1029">
        <v>41030</v>
      </c>
      <c r="F3" s="1029">
        <v>41061</v>
      </c>
      <c r="G3" s="1029">
        <v>41091</v>
      </c>
      <c r="H3" s="1029">
        <v>41122</v>
      </c>
      <c r="I3" s="1029">
        <v>41153</v>
      </c>
      <c r="J3" s="1029">
        <v>41183</v>
      </c>
      <c r="K3" s="1029">
        <v>41214</v>
      </c>
      <c r="L3" s="1029">
        <v>41244</v>
      </c>
      <c r="M3" s="1029">
        <v>41275</v>
      </c>
      <c r="N3" s="1029">
        <v>41306</v>
      </c>
      <c r="O3" s="1029">
        <v>41334</v>
      </c>
      <c r="P3" s="1029">
        <v>41365</v>
      </c>
      <c r="Q3" s="1029">
        <v>41395</v>
      </c>
      <c r="R3" s="1029">
        <v>41426</v>
      </c>
      <c r="S3" s="1029">
        <v>41456</v>
      </c>
      <c r="T3" s="1029">
        <v>41487</v>
      </c>
      <c r="U3" s="1029">
        <v>41518</v>
      </c>
      <c r="V3" s="1029">
        <v>41548</v>
      </c>
      <c r="W3" s="1029">
        <v>41579</v>
      </c>
      <c r="X3" s="1029">
        <v>41609</v>
      </c>
      <c r="Y3" s="1029">
        <v>41640</v>
      </c>
      <c r="Z3" s="1029">
        <v>41671</v>
      </c>
      <c r="AA3" s="1029">
        <v>41699</v>
      </c>
      <c r="AB3" s="1029">
        <v>41730</v>
      </c>
      <c r="AC3" s="1029">
        <v>41760</v>
      </c>
      <c r="AD3" s="1029">
        <v>41791</v>
      </c>
      <c r="AE3" s="1029">
        <v>41821</v>
      </c>
      <c r="AF3" s="1029">
        <v>41852</v>
      </c>
      <c r="AG3" s="1029">
        <v>41883</v>
      </c>
      <c r="AH3" s="1029">
        <v>41913</v>
      </c>
      <c r="AI3" s="1029">
        <v>41944</v>
      </c>
      <c r="AJ3" s="1029">
        <v>41974</v>
      </c>
      <c r="AK3" s="1029">
        <v>42005</v>
      </c>
      <c r="AL3" s="1029">
        <v>42036</v>
      </c>
      <c r="AM3" s="1029">
        <v>42064</v>
      </c>
      <c r="AN3" s="1029">
        <v>42095</v>
      </c>
      <c r="AO3" s="1029">
        <v>42125</v>
      </c>
      <c r="AP3" s="1029">
        <v>42156</v>
      </c>
      <c r="AQ3" s="1029">
        <v>42186</v>
      </c>
      <c r="AR3" s="1029">
        <v>42217</v>
      </c>
      <c r="AS3" s="1029">
        <v>42248</v>
      </c>
      <c r="AT3" s="1029">
        <v>42278</v>
      </c>
      <c r="AU3" s="1029">
        <v>42309</v>
      </c>
      <c r="AV3" s="1029">
        <v>42339</v>
      </c>
      <c r="AW3" s="1029">
        <v>42370</v>
      </c>
      <c r="AX3" s="1029">
        <v>42401</v>
      </c>
      <c r="AY3" s="1029">
        <v>42430</v>
      </c>
      <c r="AZ3" s="1029">
        <v>42461</v>
      </c>
      <c r="BA3" s="1029">
        <v>42491</v>
      </c>
      <c r="BB3" s="1029">
        <v>42522</v>
      </c>
      <c r="BC3" s="1029">
        <v>42552</v>
      </c>
      <c r="BD3" s="1029">
        <v>42583</v>
      </c>
      <c r="BE3" s="1029">
        <v>42644</v>
      </c>
      <c r="BF3" s="1029">
        <v>42675</v>
      </c>
      <c r="BG3" s="1029">
        <v>42705</v>
      </c>
      <c r="BH3" s="1029">
        <v>42736</v>
      </c>
      <c r="BI3" s="1029">
        <v>42767</v>
      </c>
      <c r="BJ3" s="1029">
        <v>42795</v>
      </c>
      <c r="BK3" s="1029">
        <v>42826</v>
      </c>
      <c r="BL3" s="1029">
        <v>42856</v>
      </c>
      <c r="BM3" s="1029">
        <v>42887</v>
      </c>
      <c r="BN3" s="1029">
        <v>42917</v>
      </c>
      <c r="BO3" s="1029">
        <v>42948</v>
      </c>
      <c r="BP3" s="1029">
        <v>42979</v>
      </c>
      <c r="BQ3" s="1029">
        <v>43009</v>
      </c>
      <c r="BR3" s="1029">
        <v>43040</v>
      </c>
      <c r="BS3" s="1029">
        <v>43070</v>
      </c>
      <c r="BT3" s="1029">
        <v>43101</v>
      </c>
      <c r="BU3" s="1029">
        <v>43132</v>
      </c>
      <c r="BV3" s="1029">
        <v>43160</v>
      </c>
      <c r="BW3" s="1029">
        <v>43191</v>
      </c>
      <c r="BX3" s="1029">
        <v>43221</v>
      </c>
      <c r="BY3" s="1029">
        <v>43252</v>
      </c>
      <c r="BZ3" s="1029">
        <v>43282</v>
      </c>
      <c r="CA3" s="1029">
        <v>43313</v>
      </c>
      <c r="CB3" s="1029">
        <v>43344</v>
      </c>
      <c r="CC3" s="1029">
        <v>43374</v>
      </c>
      <c r="CD3" s="1029">
        <v>43405</v>
      </c>
      <c r="CE3" s="1029">
        <v>43435</v>
      </c>
      <c r="CF3" s="1029">
        <v>43466</v>
      </c>
      <c r="CG3" s="1029">
        <v>43497</v>
      </c>
      <c r="CH3" s="1029">
        <v>43525</v>
      </c>
      <c r="CI3" s="1029">
        <v>43556</v>
      </c>
      <c r="CJ3" s="1029">
        <v>43586</v>
      </c>
      <c r="CK3" s="1029" t="s">
        <v>2877</v>
      </c>
      <c r="CL3" s="1029">
        <v>43647</v>
      </c>
      <c r="CM3" s="1029">
        <v>43678</v>
      </c>
      <c r="CN3" s="1029">
        <v>43709</v>
      </c>
      <c r="CO3" s="1029">
        <v>43739</v>
      </c>
      <c r="CP3" s="1029">
        <v>43770</v>
      </c>
      <c r="CQ3" s="1029">
        <v>43800</v>
      </c>
      <c r="CR3" s="1029">
        <v>43831</v>
      </c>
      <c r="CS3" s="1029">
        <v>43862</v>
      </c>
      <c r="CT3" s="1029">
        <v>43891</v>
      </c>
      <c r="CU3" s="1029">
        <v>43922</v>
      </c>
      <c r="CV3" s="1029">
        <v>43952</v>
      </c>
      <c r="CW3" s="1029">
        <v>43983</v>
      </c>
      <c r="CX3" s="1029">
        <v>44013</v>
      </c>
      <c r="CY3" s="1029">
        <v>44044</v>
      </c>
      <c r="CZ3" s="1029">
        <v>44075</v>
      </c>
      <c r="DA3" s="1029">
        <v>44105</v>
      </c>
      <c r="DB3" s="1029">
        <v>44136</v>
      </c>
      <c r="DC3" s="1029">
        <v>44166</v>
      </c>
      <c r="DD3" s="1029">
        <v>44228</v>
      </c>
      <c r="DE3" s="1029">
        <v>44256</v>
      </c>
      <c r="DF3" s="1029">
        <v>44287</v>
      </c>
      <c r="DG3" s="1029">
        <v>44317</v>
      </c>
      <c r="DH3" s="1029">
        <v>44348</v>
      </c>
      <c r="DI3" s="1029">
        <v>44378</v>
      </c>
      <c r="DJ3" s="1029">
        <v>44409</v>
      </c>
      <c r="DK3" s="1029">
        <v>44440</v>
      </c>
      <c r="DL3" s="1029">
        <v>44470</v>
      </c>
      <c r="DM3" s="1029">
        <v>44501</v>
      </c>
      <c r="DN3" s="1029">
        <v>44531</v>
      </c>
      <c r="DO3" s="1029">
        <v>44562</v>
      </c>
      <c r="DP3" s="1029">
        <v>44593</v>
      </c>
      <c r="DQ3" s="1029">
        <v>44621</v>
      </c>
      <c r="DR3" s="1029">
        <v>44652</v>
      </c>
      <c r="DS3" s="1029">
        <v>44682</v>
      </c>
      <c r="DT3" s="1029">
        <v>44713</v>
      </c>
      <c r="DU3" s="1029">
        <v>44743</v>
      </c>
      <c r="DV3" s="1029">
        <v>44774</v>
      </c>
      <c r="DW3" s="1029">
        <v>44805</v>
      </c>
      <c r="DX3" s="1029">
        <v>44835</v>
      </c>
      <c r="DY3" s="1029">
        <v>44866</v>
      </c>
      <c r="DZ3" s="1029">
        <v>44896</v>
      </c>
      <c r="EA3" s="1029">
        <v>44927</v>
      </c>
      <c r="EB3" s="1029">
        <v>44958</v>
      </c>
      <c r="EC3" s="1029">
        <v>44986</v>
      </c>
      <c r="ED3" s="1030">
        <v>45017</v>
      </c>
      <c r="EE3" s="1030">
        <v>45047</v>
      </c>
      <c r="EF3" s="1030">
        <v>45078</v>
      </c>
      <c r="EG3" s="1030">
        <v>45108</v>
      </c>
      <c r="EH3" s="1030">
        <v>45139</v>
      </c>
      <c r="EI3" s="1030">
        <v>45170</v>
      </c>
      <c r="EJ3" s="1030">
        <v>45200</v>
      </c>
      <c r="EK3" s="1030">
        <v>45231</v>
      </c>
      <c r="EL3" s="1030">
        <v>45261</v>
      </c>
      <c r="EM3" s="1030">
        <v>45292</v>
      </c>
      <c r="EN3" s="1030">
        <v>45323</v>
      </c>
      <c r="EO3" s="1030">
        <v>45352</v>
      </c>
      <c r="EP3" s="1030">
        <v>45383</v>
      </c>
      <c r="EQ3" s="1030">
        <v>45413</v>
      </c>
      <c r="ER3" s="1030">
        <v>45444</v>
      </c>
      <c r="ES3" s="1030">
        <v>45474</v>
      </c>
      <c r="ET3" s="1030">
        <v>45505</v>
      </c>
      <c r="EU3" s="1030">
        <v>45536</v>
      </c>
      <c r="EV3" s="1030">
        <v>45566</v>
      </c>
      <c r="EW3" s="1030">
        <v>45597</v>
      </c>
      <c r="EX3" s="1030">
        <v>45627</v>
      </c>
      <c r="EY3" s="1030">
        <v>45658</v>
      </c>
    </row>
    <row r="4" spans="1:155" ht="16.8">
      <c r="A4" s="1031" t="s">
        <v>2878</v>
      </c>
      <c r="B4" s="1032">
        <v>3784.9486335699999</v>
      </c>
      <c r="C4" s="1032">
        <v>4146.7953958849994</v>
      </c>
      <c r="D4" s="1032">
        <v>4022.084003985</v>
      </c>
      <c r="E4" s="1032">
        <v>3584.497060485</v>
      </c>
      <c r="F4" s="1032">
        <v>3225.2424225109999</v>
      </c>
      <c r="G4" s="1032">
        <v>3388.0164518410006</v>
      </c>
      <c r="H4" s="1032">
        <v>3213.4017549810055</v>
      </c>
      <c r="I4" s="1032">
        <v>3294.4372535110065</v>
      </c>
      <c r="J4" s="1032">
        <v>3154.4285983910063</v>
      </c>
      <c r="K4" s="1032">
        <v>3148.0892080410067</v>
      </c>
      <c r="L4" s="1032">
        <v>3345.1358636110058</v>
      </c>
      <c r="M4" s="1032">
        <v>3128.3774049100002</v>
      </c>
      <c r="N4" s="1032">
        <v>3203.3190910810063</v>
      </c>
      <c r="O4" s="1032">
        <v>3322.5468090010063</v>
      </c>
      <c r="P4" s="1032">
        <v>3313.392617461006</v>
      </c>
      <c r="Q4" s="1032">
        <v>3325.3249562447063</v>
      </c>
      <c r="R4" s="1032">
        <v>3428.9582647047064</v>
      </c>
      <c r="S4" s="1032">
        <v>3200.2595633639089</v>
      </c>
      <c r="T4" s="1032">
        <v>3427.7854060795316</v>
      </c>
      <c r="U4" s="1032">
        <v>3675.1366027608988</v>
      </c>
      <c r="V4" s="1032">
        <v>3458.5248819868975</v>
      </c>
      <c r="W4" s="1032">
        <v>3286.6199989168977</v>
      </c>
      <c r="X4" s="1032">
        <v>3316.0467721327036</v>
      </c>
      <c r="Y4" s="1032">
        <v>3201.0535848027043</v>
      </c>
      <c r="Z4" s="1032">
        <v>3244.2693786322957</v>
      </c>
      <c r="AA4" s="1032">
        <v>3209.5673300822955</v>
      </c>
      <c r="AB4" s="1032">
        <v>3372.8599289422968</v>
      </c>
      <c r="AC4" s="1032">
        <v>3262.1931688182876</v>
      </c>
      <c r="AD4" s="1032">
        <v>3357.269089338251</v>
      </c>
      <c r="AE4" s="1032">
        <v>3454.970170245861</v>
      </c>
      <c r="AF4" s="1032">
        <v>3199.8626864938701</v>
      </c>
      <c r="AG4" s="1032">
        <v>3611.2009549747509</v>
      </c>
      <c r="AH4" s="1032">
        <v>3738.534652824751</v>
      </c>
      <c r="AI4" s="1032">
        <v>3669.9878765200015</v>
      </c>
      <c r="AJ4" s="1032">
        <v>3829.0192880300006</v>
      </c>
      <c r="AK4" s="1032">
        <v>3696.6955143384366</v>
      </c>
      <c r="AL4" s="1032">
        <v>3877.2012400383878</v>
      </c>
      <c r="AM4" s="1032">
        <v>4057.4989944483882</v>
      </c>
      <c r="AN4" s="1032">
        <v>3787.1285439083886</v>
      </c>
      <c r="AO4" s="1032">
        <v>3805.8541573683879</v>
      </c>
      <c r="AP4" s="1032">
        <v>4098.195514651612</v>
      </c>
      <c r="AQ4" s="1032">
        <v>3667.253724035113</v>
      </c>
      <c r="AR4" s="1032">
        <v>3618.0046117023244</v>
      </c>
      <c r="AS4" s="1032">
        <v>3759.7951593273237</v>
      </c>
      <c r="AT4" s="1032">
        <v>3443.2439499577231</v>
      </c>
      <c r="AU4" s="1032">
        <v>3699.9854227800001</v>
      </c>
      <c r="AV4" s="1032">
        <v>3589.3408642577242</v>
      </c>
      <c r="AW4" s="1032">
        <v>3539.1884541786817</v>
      </c>
      <c r="AX4" s="1033">
        <v>3434.3436062520545</v>
      </c>
      <c r="AY4" s="1033">
        <v>3436.3616314499141</v>
      </c>
      <c r="AZ4" s="1033">
        <v>3330.2070528821923</v>
      </c>
      <c r="BA4" s="1033">
        <v>3342.136397937531</v>
      </c>
      <c r="BB4" s="1033">
        <v>3255.9114061509599</v>
      </c>
      <c r="BC4" s="1033">
        <v>3231.9418372969235</v>
      </c>
      <c r="BD4" s="1033">
        <v>3305.8552276699997</v>
      </c>
      <c r="BE4" s="1033">
        <v>3221.5421643699992</v>
      </c>
      <c r="BF4" s="1034">
        <v>3382.4812056800001</v>
      </c>
      <c r="BG4" s="1034">
        <v>3566.3286025253437</v>
      </c>
      <c r="BH4" s="1034">
        <v>3580.7706822065197</v>
      </c>
      <c r="BI4" s="1034">
        <v>3418.2423842825847</v>
      </c>
      <c r="BJ4" s="1034">
        <v>3346.9676388092034</v>
      </c>
      <c r="BK4" s="1034">
        <v>3290.9979959106026</v>
      </c>
      <c r="BL4" s="1034">
        <v>3481.8736139576454</v>
      </c>
      <c r="BM4" s="1034">
        <v>3372.4845592000429</v>
      </c>
      <c r="BN4" s="1034">
        <v>3193.7501008400004</v>
      </c>
      <c r="BO4" s="1034">
        <v>3183.0088155795152</v>
      </c>
      <c r="BP4" s="1034">
        <v>3255.9923272794731</v>
      </c>
      <c r="BQ4" s="1034">
        <v>3457.1440935294727</v>
      </c>
      <c r="BR4" s="1034">
        <v>3303.5069186194714</v>
      </c>
      <c r="BS4" s="1034">
        <v>3412.5936237753435</v>
      </c>
      <c r="BT4" s="1034">
        <v>3486.0294211585842</v>
      </c>
      <c r="BU4" s="1034">
        <v>3535.175439468585</v>
      </c>
      <c r="BV4" s="1034">
        <v>3433.8636157149781</v>
      </c>
      <c r="BW4" s="1034">
        <v>3388.134565612771</v>
      </c>
      <c r="BX4" s="1034">
        <v>3331.923867919978</v>
      </c>
      <c r="BY4" s="1034">
        <v>3237.1330915855106</v>
      </c>
      <c r="BZ4" s="1034">
        <v>3534.4659213856103</v>
      </c>
      <c r="CA4" s="1034">
        <v>3217.5155723172534</v>
      </c>
      <c r="CB4" s="1034">
        <v>3347.5619971200003</v>
      </c>
      <c r="CC4" s="1034">
        <v>2954.4473322599993</v>
      </c>
      <c r="CD4" s="1034">
        <v>2924.5198030900001</v>
      </c>
      <c r="CE4" s="1034">
        <v>2904.8976847799991</v>
      </c>
      <c r="CF4" s="1034">
        <v>3002.7589270400008</v>
      </c>
      <c r="CG4" s="1034">
        <v>2890.9727017300002</v>
      </c>
      <c r="CH4" s="1034">
        <v>2960.3916371599998</v>
      </c>
      <c r="CI4" s="1034">
        <v>5177.8026126500017</v>
      </c>
      <c r="CJ4" s="1034">
        <v>3257.1300759900009</v>
      </c>
      <c r="CK4" s="1035">
        <v>3233.3277186799987</v>
      </c>
      <c r="CL4" s="1035">
        <v>3377.4766460300007</v>
      </c>
      <c r="CM4" s="1035">
        <v>3467.4551905399994</v>
      </c>
      <c r="CN4" s="1035">
        <v>3573.971948129999</v>
      </c>
      <c r="CO4" s="1035">
        <v>3398.2836036400008</v>
      </c>
      <c r="CP4" s="1035">
        <v>3368.4167591</v>
      </c>
      <c r="CQ4" s="1035">
        <v>3511.7614057499991</v>
      </c>
      <c r="CR4" s="1035">
        <v>3245.9720668800001</v>
      </c>
      <c r="CS4" s="1035">
        <v>2553.6873245899997</v>
      </c>
      <c r="CT4" s="1035">
        <v>2818.9719614099999</v>
      </c>
      <c r="CU4" s="1035">
        <v>2713.8473133699999</v>
      </c>
      <c r="CV4" s="1035">
        <v>2765.6148307799999</v>
      </c>
      <c r="CW4" s="1035">
        <v>2866.9301137399989</v>
      </c>
      <c r="CX4" s="1035">
        <v>2688.5757228400003</v>
      </c>
      <c r="CY4" s="1035">
        <v>2618.9709778699998</v>
      </c>
      <c r="CZ4" s="1035">
        <v>2559.2510686999999</v>
      </c>
      <c r="DA4" s="1035">
        <v>2494.5765320100004</v>
      </c>
      <c r="DB4" s="1035">
        <v>2661.2007842200001</v>
      </c>
      <c r="DC4" s="1035">
        <v>2179.4268062000001</v>
      </c>
      <c r="DD4" s="1035">
        <v>2144.0418746299997</v>
      </c>
      <c r="DE4" s="1035">
        <v>2145.9126493200006</v>
      </c>
      <c r="DF4" s="1035">
        <v>2336.5686450999988</v>
      </c>
      <c r="DG4" s="1035">
        <v>2235.3195117200003</v>
      </c>
      <c r="DH4" s="1035">
        <v>2008.1151922200002</v>
      </c>
      <c r="DI4" s="1035">
        <v>2023.4652011100002</v>
      </c>
      <c r="DJ4" s="1035">
        <v>1994.0606252599998</v>
      </c>
      <c r="DK4" s="1035">
        <v>1993.3080667699994</v>
      </c>
      <c r="DL4" s="1035">
        <v>2180.2495719000008</v>
      </c>
      <c r="DM4" s="1035">
        <v>2116.16486248</v>
      </c>
      <c r="DN4" s="1035">
        <v>1956.33387771</v>
      </c>
      <c r="DO4" s="1035">
        <v>2168.5804613099999</v>
      </c>
      <c r="DP4" s="1035">
        <v>2127.4561860800009</v>
      </c>
      <c r="DQ4" s="1035">
        <v>2188.6794145500003</v>
      </c>
      <c r="DR4" s="1035">
        <v>2022.6903272400002</v>
      </c>
      <c r="DS4" s="1035">
        <v>2009.2872240699996</v>
      </c>
      <c r="DT4" s="1035">
        <v>2008.8835627600001</v>
      </c>
      <c r="DU4" s="1035">
        <v>1997.5372664700001</v>
      </c>
      <c r="DV4" s="1035">
        <v>1926.9734473000003</v>
      </c>
      <c r="DW4" s="1035">
        <v>1842.7198895200002</v>
      </c>
      <c r="DX4" s="1035">
        <v>1741.2882941599999</v>
      </c>
      <c r="DY4" s="1035">
        <v>1700.45334744</v>
      </c>
      <c r="DZ4" s="1035">
        <v>1603.7795399800004</v>
      </c>
      <c r="EA4" s="1035">
        <v>1698.1819054899993</v>
      </c>
      <c r="EB4" s="1035">
        <v>1927.4409357</v>
      </c>
      <c r="EC4" s="1035">
        <v>2043.2740054900007</v>
      </c>
      <c r="ED4" s="1036">
        <v>1835.1156110800007</v>
      </c>
      <c r="EE4" s="1036">
        <v>1780.1101887700006</v>
      </c>
      <c r="EF4" s="1036">
        <v>1826.8741431300004</v>
      </c>
      <c r="EG4" s="1036">
        <v>2149.9543247000006</v>
      </c>
      <c r="EH4" s="1036">
        <v>2227.6520143100001</v>
      </c>
      <c r="EI4" s="1036">
        <v>1987.4645375500004</v>
      </c>
      <c r="EJ4" s="1036">
        <v>2075.2555703800008</v>
      </c>
      <c r="EK4" s="1036">
        <v>1940.9325024599993</v>
      </c>
      <c r="EL4" s="1036">
        <v>1835.6608515799999</v>
      </c>
      <c r="EM4" s="1036">
        <v>1795.9053736200003</v>
      </c>
      <c r="EN4" s="1036">
        <v>1892.7581699500004</v>
      </c>
      <c r="EO4" s="1036">
        <v>1887.3186349799998</v>
      </c>
      <c r="EP4" s="1036">
        <v>2043.6134826100001</v>
      </c>
      <c r="EQ4" s="1036">
        <v>2213.3256128199996</v>
      </c>
      <c r="ER4" s="1036">
        <v>1863.0374750700003</v>
      </c>
      <c r="ES4" s="1036">
        <v>1904.0252396400001</v>
      </c>
      <c r="ET4" s="1036">
        <v>1726.9870796199993</v>
      </c>
      <c r="EU4" s="1036">
        <v>2159.1672029900005</v>
      </c>
      <c r="EV4" s="1036">
        <v>1996.83505167</v>
      </c>
      <c r="EW4" s="1036">
        <v>2344.4130612800004</v>
      </c>
      <c r="EX4" s="1036">
        <v>2322.9714088300007</v>
      </c>
      <c r="EY4" s="1036">
        <v>2430.7865495399997</v>
      </c>
    </row>
    <row r="5" spans="1:155" ht="16.8">
      <c r="A5" s="1031" t="s">
        <v>2879</v>
      </c>
      <c r="B5" s="1037">
        <v>9316.2234302199995</v>
      </c>
      <c r="C5" s="1037">
        <v>9415.8096210905005</v>
      </c>
      <c r="D5" s="1037">
        <v>9535.3307578904987</v>
      </c>
      <c r="E5" s="1037">
        <v>7634.3834235704999</v>
      </c>
      <c r="F5" s="1037">
        <v>7685.6638522344992</v>
      </c>
      <c r="G5" s="1037">
        <v>7769.0335341344999</v>
      </c>
      <c r="H5" s="1037">
        <v>7781.6829723244946</v>
      </c>
      <c r="I5" s="1037">
        <v>7825.2223860644945</v>
      </c>
      <c r="J5" s="1037">
        <v>7905.8672250044929</v>
      </c>
      <c r="K5" s="1037">
        <v>7949.0957587237699</v>
      </c>
      <c r="L5" s="1037">
        <v>8093.0274049682712</v>
      </c>
      <c r="M5" s="1037">
        <v>8105.9256304500004</v>
      </c>
      <c r="N5" s="1037">
        <v>8122.4054758394614</v>
      </c>
      <c r="O5" s="1037">
        <v>8173.5077580255911</v>
      </c>
      <c r="P5" s="1037">
        <v>8181.4418704855907</v>
      </c>
      <c r="Q5" s="1037">
        <v>8248.0292083418917</v>
      </c>
      <c r="R5" s="1037">
        <v>8327.257198237392</v>
      </c>
      <c r="S5" s="1037">
        <v>8362.6018428981879</v>
      </c>
      <c r="T5" s="1037">
        <v>8616.3561014105671</v>
      </c>
      <c r="U5" s="1037">
        <v>8540.2080518612001</v>
      </c>
      <c r="V5" s="1037">
        <v>8725.4808364296132</v>
      </c>
      <c r="W5" s="1037">
        <v>8992.3185840638089</v>
      </c>
      <c r="X5" s="1037">
        <v>9146.039682133809</v>
      </c>
      <c r="Y5" s="1037">
        <v>9175.2192890207971</v>
      </c>
      <c r="Z5" s="1037">
        <v>9165.592346084215</v>
      </c>
      <c r="AA5" s="1037">
        <v>9268.3452642042157</v>
      </c>
      <c r="AB5" s="1037">
        <v>9265.6731395319603</v>
      </c>
      <c r="AC5" s="1037">
        <v>9443.9182049919418</v>
      </c>
      <c r="AD5" s="1037">
        <v>9436.8506816582358</v>
      </c>
      <c r="AE5" s="1037">
        <v>9484.7520766305843</v>
      </c>
      <c r="AF5" s="1037">
        <v>9672.0489355405734</v>
      </c>
      <c r="AG5" s="1037">
        <v>9624.0057615456135</v>
      </c>
      <c r="AH5" s="1037">
        <v>9714.1897551355596</v>
      </c>
      <c r="AI5" s="1037">
        <v>9831.3831511399912</v>
      </c>
      <c r="AJ5" s="1037">
        <v>9827.8521064000015</v>
      </c>
      <c r="AK5" s="1037">
        <v>9877.0160043965298</v>
      </c>
      <c r="AL5" s="1037">
        <v>9829.7011622365717</v>
      </c>
      <c r="AM5" s="1037">
        <v>9871.1268300740157</v>
      </c>
      <c r="AN5" s="1037">
        <v>9952.575729425751</v>
      </c>
      <c r="AO5" s="1037">
        <v>9997.967484201452</v>
      </c>
      <c r="AP5" s="1037">
        <v>10008.43832362624</v>
      </c>
      <c r="AQ5" s="1032">
        <v>10011.175122769673</v>
      </c>
      <c r="AR5" s="1032">
        <v>10098.517125396067</v>
      </c>
      <c r="AS5" s="1032">
        <v>10207.617707772424</v>
      </c>
      <c r="AT5" s="1032">
        <v>10276.030584333654</v>
      </c>
      <c r="AU5" s="1032">
        <v>10275.747553329642</v>
      </c>
      <c r="AV5" s="1037">
        <v>10416.145620100175</v>
      </c>
      <c r="AW5" s="1037">
        <v>10420.027987303169</v>
      </c>
      <c r="AX5" s="1038">
        <v>10446.55052447</v>
      </c>
      <c r="AY5" s="1038">
        <v>10267.802319351869</v>
      </c>
      <c r="AZ5" s="1038">
        <v>10295.257761591469</v>
      </c>
      <c r="BA5" s="1038">
        <v>10406.18839023574</v>
      </c>
      <c r="BB5" s="1038">
        <v>10420.132125957958</v>
      </c>
      <c r="BC5" s="1038">
        <v>10486.575870950001</v>
      </c>
      <c r="BD5" s="1038">
        <v>10404.078447350003</v>
      </c>
      <c r="BE5" s="1038">
        <v>10455.245300459999</v>
      </c>
      <c r="BF5" s="1034">
        <v>10487.004091872937</v>
      </c>
      <c r="BG5" s="1034">
        <v>10595.847004370002</v>
      </c>
      <c r="BH5" s="1034">
        <v>10555.723294758551</v>
      </c>
      <c r="BI5" s="1034">
        <v>10564.848610890002</v>
      </c>
      <c r="BJ5" s="1034">
        <v>10585.225225872317</v>
      </c>
      <c r="BK5" s="1034">
        <v>10696.128538712366</v>
      </c>
      <c r="BL5" s="1034">
        <v>10693.562981864117</v>
      </c>
      <c r="BM5" s="1034">
        <v>10793.652550687009</v>
      </c>
      <c r="BN5" s="1034">
        <v>10821.048894110001</v>
      </c>
      <c r="BO5" s="1034">
        <v>10990.127980758189</v>
      </c>
      <c r="BP5" s="1034">
        <v>11161.601316493718</v>
      </c>
      <c r="BQ5" s="1034">
        <v>11086.740416211544</v>
      </c>
      <c r="BR5" s="1034">
        <v>11049.012123037299</v>
      </c>
      <c r="BS5" s="1034">
        <v>11130.687904006198</v>
      </c>
      <c r="BT5" s="1034">
        <v>10986.460070315505</v>
      </c>
      <c r="BU5" s="1034">
        <v>10928.236304384853</v>
      </c>
      <c r="BV5" s="1034">
        <v>10885.062431834207</v>
      </c>
      <c r="BW5" s="1034">
        <v>10804.267953934148</v>
      </c>
      <c r="BX5" s="1034">
        <v>10823.030231112705</v>
      </c>
      <c r="BY5" s="1034">
        <v>10891.283317666115</v>
      </c>
      <c r="BZ5" s="1034">
        <v>10753.64870686372</v>
      </c>
      <c r="CA5" s="1034">
        <v>10035.742398616119</v>
      </c>
      <c r="CB5" s="1034">
        <v>10128.934947061927</v>
      </c>
      <c r="CC5" s="1034">
        <v>10741.174664139999</v>
      </c>
      <c r="CD5" s="1034">
        <v>10784.08233904</v>
      </c>
      <c r="CE5" s="1034">
        <v>10880.33550273</v>
      </c>
      <c r="CF5" s="1034">
        <v>10845.40741473</v>
      </c>
      <c r="CG5" s="1034">
        <v>10841.094995360001</v>
      </c>
      <c r="CH5" s="1034">
        <v>10921.82078048</v>
      </c>
      <c r="CI5" s="1034">
        <v>10953.249745680001</v>
      </c>
      <c r="CJ5" s="1034">
        <v>11100.908133199999</v>
      </c>
      <c r="CK5" s="1035">
        <v>11307.71703166</v>
      </c>
      <c r="CL5" s="1035">
        <v>11304.880539899998</v>
      </c>
      <c r="CM5" s="1035">
        <v>11407.119554700001</v>
      </c>
      <c r="CN5" s="1035">
        <v>11418.316977</v>
      </c>
      <c r="CO5" s="1035">
        <v>11412.526587209999</v>
      </c>
      <c r="CP5" s="1035">
        <v>11479.616208559999</v>
      </c>
      <c r="CQ5" s="1035">
        <v>11533.463798950001</v>
      </c>
      <c r="CR5" s="1035">
        <v>11074.710026889999</v>
      </c>
      <c r="CS5" s="1035">
        <v>8395.4991969999992</v>
      </c>
      <c r="CT5" s="1035">
        <v>8287.3424818399999</v>
      </c>
      <c r="CU5" s="1035">
        <v>8194.4442972300003</v>
      </c>
      <c r="CV5" s="1035">
        <v>8151.1309433100005</v>
      </c>
      <c r="CW5" s="1035">
        <v>8087.8467201600006</v>
      </c>
      <c r="CX5" s="1035">
        <v>8198.1116782900008</v>
      </c>
      <c r="CY5" s="1035">
        <v>8210.9020460600004</v>
      </c>
      <c r="CZ5" s="1035">
        <v>8205.7690273500011</v>
      </c>
      <c r="DA5" s="1035">
        <v>8217.4175259399999</v>
      </c>
      <c r="DB5" s="1035">
        <v>8171.0251405400013</v>
      </c>
      <c r="DC5" s="1035">
        <v>8137.3519900699994</v>
      </c>
      <c r="DD5" s="1035">
        <v>8292.1547225899994</v>
      </c>
      <c r="DE5" s="1035">
        <v>8178.1027759899998</v>
      </c>
      <c r="DF5" s="1035">
        <v>8119.29053062</v>
      </c>
      <c r="DG5" s="1035">
        <v>8109.9018063099993</v>
      </c>
      <c r="DH5" s="1035">
        <v>8321.0410951900012</v>
      </c>
      <c r="DI5" s="1035">
        <v>8393.0169604599996</v>
      </c>
      <c r="DJ5" s="1035">
        <v>8519.3300747800004</v>
      </c>
      <c r="DK5" s="1035">
        <v>8527.9288655499986</v>
      </c>
      <c r="DL5" s="1035">
        <v>8306.0232380800007</v>
      </c>
      <c r="DM5" s="1035">
        <v>8175.4853429700006</v>
      </c>
      <c r="DN5" s="1035">
        <v>8295.6964840899982</v>
      </c>
      <c r="DO5" s="1035">
        <v>8248.6635576499993</v>
      </c>
      <c r="DP5" s="1035">
        <v>8194.8146508299997</v>
      </c>
      <c r="DQ5" s="1035">
        <v>8212.043595279998</v>
      </c>
      <c r="DR5" s="1035">
        <v>8274.0184861200014</v>
      </c>
      <c r="DS5" s="1035">
        <v>8274.0210919500005</v>
      </c>
      <c r="DT5" s="1035">
        <v>8412.3875526200009</v>
      </c>
      <c r="DU5" s="1035">
        <v>8515.8462228400003</v>
      </c>
      <c r="DV5" s="1035">
        <v>8577.95055168</v>
      </c>
      <c r="DW5" s="1035">
        <v>8639.4189941900004</v>
      </c>
      <c r="DX5" s="1035">
        <v>8744.6207570499992</v>
      </c>
      <c r="DY5" s="1035">
        <v>8807.2541630600008</v>
      </c>
      <c r="DZ5" s="1035">
        <v>8967.2215359099991</v>
      </c>
      <c r="EA5" s="1035">
        <v>8940.8042850300008</v>
      </c>
      <c r="EB5" s="1035">
        <v>9007.7231510700003</v>
      </c>
      <c r="EC5" s="1035">
        <v>9168.1149371800002</v>
      </c>
      <c r="ED5" s="1036">
        <v>9359.1882197899995</v>
      </c>
      <c r="EE5" s="1036">
        <v>9392.3186144600004</v>
      </c>
      <c r="EF5" s="1036">
        <v>9574.9277808299994</v>
      </c>
      <c r="EG5" s="1036">
        <v>9494.3347225100006</v>
      </c>
      <c r="EH5" s="1036">
        <v>9530.5362682999985</v>
      </c>
      <c r="EI5" s="1036">
        <v>9762.4120757299988</v>
      </c>
      <c r="EJ5" s="1036">
        <v>10093.204997340001</v>
      </c>
      <c r="EK5" s="1036">
        <v>10095.595443</v>
      </c>
      <c r="EL5" s="1036">
        <v>10388.62588426</v>
      </c>
      <c r="EM5" s="1036">
        <v>10356.69125557</v>
      </c>
      <c r="EN5" s="1036">
        <v>10462.677433129998</v>
      </c>
      <c r="EO5" s="1036">
        <v>10588.51183859</v>
      </c>
      <c r="EP5" s="1036">
        <v>10689.970568250001</v>
      </c>
      <c r="EQ5" s="1036">
        <v>10760.659266889999</v>
      </c>
      <c r="ER5" s="1036">
        <v>11076.06795293</v>
      </c>
      <c r="ES5" s="1036">
        <v>11160.06927301</v>
      </c>
      <c r="ET5" s="1036">
        <v>11245.321344870001</v>
      </c>
      <c r="EU5" s="1036">
        <v>11420.262980540001</v>
      </c>
      <c r="EV5" s="1036">
        <v>11590.948930889999</v>
      </c>
      <c r="EW5" s="1036">
        <v>11811.66671415</v>
      </c>
      <c r="EX5" s="1036">
        <v>11996.371491290001</v>
      </c>
      <c r="EY5" s="1036">
        <v>12119.44113402</v>
      </c>
    </row>
    <row r="6" spans="1:155" ht="16.8">
      <c r="A6" s="1031" t="s">
        <v>2880</v>
      </c>
      <c r="B6" s="1032">
        <v>1290.6051660000001</v>
      </c>
      <c r="C6" s="1032">
        <v>1277.0112658987998</v>
      </c>
      <c r="D6" s="1032">
        <v>1278.857266</v>
      </c>
      <c r="E6" s="1032">
        <v>1051.3130000000001</v>
      </c>
      <c r="F6" s="1032">
        <v>1106.2239999999999</v>
      </c>
      <c r="G6" s="1032">
        <v>1106.097</v>
      </c>
      <c r="H6" s="1032">
        <v>1105.9380000000001</v>
      </c>
      <c r="I6" s="1032">
        <v>1106.499</v>
      </c>
      <c r="J6" s="1032">
        <v>1186.9690000000001</v>
      </c>
      <c r="K6" s="1032">
        <v>1211.5940000000001</v>
      </c>
      <c r="L6" s="1032">
        <v>1212.627</v>
      </c>
      <c r="M6" s="1032">
        <v>1398.2760000000001</v>
      </c>
      <c r="N6" s="1032">
        <v>1399.2170000000001</v>
      </c>
      <c r="O6" s="1032">
        <v>1399.761</v>
      </c>
      <c r="P6" s="1032">
        <v>1193.356</v>
      </c>
      <c r="Q6" s="1032">
        <v>1130.297</v>
      </c>
      <c r="R6" s="1032">
        <v>1101.19</v>
      </c>
      <c r="S6" s="1032">
        <v>1057.5060000000001</v>
      </c>
      <c r="T6" s="1032">
        <v>1058.1569999999999</v>
      </c>
      <c r="U6" s="1032">
        <v>1110.588</v>
      </c>
      <c r="V6" s="1032">
        <v>1061.039</v>
      </c>
      <c r="W6" s="1032">
        <v>1061.634</v>
      </c>
      <c r="X6" s="1032">
        <v>1061.9880000000001</v>
      </c>
      <c r="Y6" s="1032">
        <v>957.51099999999997</v>
      </c>
      <c r="Z6" s="1032">
        <v>1007.919</v>
      </c>
      <c r="AA6" s="1032">
        <v>1110.106</v>
      </c>
      <c r="AB6" s="1032">
        <v>1135.75</v>
      </c>
      <c r="AC6" s="1032">
        <v>1168.5239999999999</v>
      </c>
      <c r="AD6" s="1032">
        <v>1173.8989999999999</v>
      </c>
      <c r="AE6" s="1032">
        <v>1173.9290000000001</v>
      </c>
      <c r="AF6" s="1032">
        <v>1128.962</v>
      </c>
      <c r="AG6" s="1032">
        <v>1153.1197500000001</v>
      </c>
      <c r="AH6" s="1032">
        <v>1099.771</v>
      </c>
      <c r="AI6" s="1032">
        <v>1093.9359999999999</v>
      </c>
      <c r="AJ6" s="1032">
        <v>1094.367</v>
      </c>
      <c r="AK6" s="1032">
        <v>1015.933</v>
      </c>
      <c r="AL6" s="1032">
        <v>939.09500000000003</v>
      </c>
      <c r="AM6" s="1032">
        <v>982.322</v>
      </c>
      <c r="AN6" s="1032">
        <v>1027.1479999999999</v>
      </c>
      <c r="AO6" s="1032">
        <v>838.95699999999999</v>
      </c>
      <c r="AP6" s="1032">
        <v>787.16300000000001</v>
      </c>
      <c r="AQ6" s="1032">
        <v>827.42700000000002</v>
      </c>
      <c r="AR6" s="1032">
        <v>826.66099999999994</v>
      </c>
      <c r="AS6" s="1032">
        <v>817.45899999999995</v>
      </c>
      <c r="AT6" s="1032">
        <v>819.81299999999999</v>
      </c>
      <c r="AU6" s="1032">
        <v>831.47699999999998</v>
      </c>
      <c r="AV6" s="1032">
        <v>831.27599999999995</v>
      </c>
      <c r="AW6" s="1032">
        <v>829.80799999999999</v>
      </c>
      <c r="AX6" s="1033">
        <v>832.09500000000003</v>
      </c>
      <c r="AY6" s="1033">
        <v>836.91200000000003</v>
      </c>
      <c r="AZ6" s="1033">
        <v>835.41600000000005</v>
      </c>
      <c r="BA6" s="1033">
        <v>815.03308300000003</v>
      </c>
      <c r="BB6" s="1033">
        <v>858.86400000000003</v>
      </c>
      <c r="BC6" s="1033">
        <v>859.16800000000001</v>
      </c>
      <c r="BD6" s="1033">
        <v>859.18100000000004</v>
      </c>
      <c r="BE6" s="1033">
        <v>860.077</v>
      </c>
      <c r="BF6" s="1034">
        <v>860.46299999999997</v>
      </c>
      <c r="BG6" s="1034">
        <v>860.46199999999999</v>
      </c>
      <c r="BH6" s="1034">
        <v>861.11</v>
      </c>
      <c r="BI6" s="1034">
        <v>861.55899999999997</v>
      </c>
      <c r="BJ6" s="1034">
        <v>861.86400000000003</v>
      </c>
      <c r="BK6" s="1034">
        <v>881.48500000000001</v>
      </c>
      <c r="BL6" s="1034">
        <v>850.40499999999997</v>
      </c>
      <c r="BM6" s="1034">
        <v>810.14</v>
      </c>
      <c r="BN6" s="1034">
        <v>809.48699999999997</v>
      </c>
      <c r="BO6" s="1034">
        <v>809.52</v>
      </c>
      <c r="BP6" s="1034">
        <v>809.47299999999996</v>
      </c>
      <c r="BQ6" s="1034">
        <v>729.78399999999999</v>
      </c>
      <c r="BR6" s="1034">
        <v>731.16200000000003</v>
      </c>
      <c r="BS6" s="1034">
        <v>731.67</v>
      </c>
      <c r="BT6" s="1034">
        <v>732.577</v>
      </c>
      <c r="BU6" s="1034">
        <v>732.44200000000001</v>
      </c>
      <c r="BV6" s="1034">
        <v>731.65599999999995</v>
      </c>
      <c r="BW6" s="1034">
        <v>679.86699999999996</v>
      </c>
      <c r="BX6" s="1034">
        <v>679.15099999999995</v>
      </c>
      <c r="BY6" s="1034">
        <v>598.44200000000001</v>
      </c>
      <c r="BZ6" s="1034">
        <v>556.83000000000004</v>
      </c>
      <c r="CA6" s="1034">
        <v>556.84500000000003</v>
      </c>
      <c r="CB6" s="1034">
        <v>34.301259999999999</v>
      </c>
      <c r="CC6" s="1034">
        <v>35.474803000000001</v>
      </c>
      <c r="CD6" s="1034">
        <v>34.104927000000004</v>
      </c>
      <c r="CE6" s="1034">
        <v>33.114283</v>
      </c>
      <c r="CF6" s="1034">
        <v>34.170343000000003</v>
      </c>
      <c r="CG6" s="1034">
        <v>34.697569000000001</v>
      </c>
      <c r="CH6" s="1034">
        <v>34.954011999999999</v>
      </c>
      <c r="CI6" s="1034">
        <v>35.728226999999997</v>
      </c>
      <c r="CJ6" s="1034">
        <v>35.321415000000002</v>
      </c>
      <c r="CK6" s="1035">
        <v>35.618599000000003</v>
      </c>
      <c r="CL6" s="1035">
        <v>34.930272000000002</v>
      </c>
      <c r="CM6" s="1035">
        <v>34.930272000000002</v>
      </c>
      <c r="CN6" s="1035">
        <v>34.930272000000002</v>
      </c>
      <c r="CO6" s="1035">
        <v>36.956513999999999</v>
      </c>
      <c r="CP6" s="1035">
        <v>36.956513999999999</v>
      </c>
      <c r="CQ6" s="1035">
        <v>36.956513999999999</v>
      </c>
      <c r="CR6" s="1035">
        <v>38.050826999999998</v>
      </c>
      <c r="CS6" s="1035">
        <v>38.965769000000002</v>
      </c>
      <c r="CT6" s="1035">
        <v>31.885622999999999</v>
      </c>
      <c r="CU6" s="1035">
        <v>33.37547</v>
      </c>
      <c r="CV6" s="1035">
        <v>36.303910999999999</v>
      </c>
      <c r="CW6" s="1035">
        <v>38.062595999999999</v>
      </c>
      <c r="CX6" s="1035">
        <v>36.976022</v>
      </c>
      <c r="CY6" s="1035">
        <v>36.976022</v>
      </c>
      <c r="CZ6" s="1035">
        <v>36.976022</v>
      </c>
      <c r="DA6" s="1035">
        <v>39.153762999999998</v>
      </c>
      <c r="DB6" s="1035">
        <v>39.558233999999999</v>
      </c>
      <c r="DC6" s="1035">
        <v>43.344686000000003</v>
      </c>
      <c r="DD6" s="1035">
        <v>45.176014000000002</v>
      </c>
      <c r="DE6" s="1035">
        <v>44.561261000000002</v>
      </c>
      <c r="DF6" s="1035">
        <v>45.133375999999998</v>
      </c>
      <c r="DG6" s="1035">
        <v>45.060105</v>
      </c>
      <c r="DH6" s="1035">
        <v>46.403885000000002</v>
      </c>
      <c r="DI6" s="1035">
        <v>48.559156999999999</v>
      </c>
      <c r="DJ6" s="1035">
        <v>48.559156999999999</v>
      </c>
      <c r="DK6" s="1035">
        <v>48.826329000000001</v>
      </c>
      <c r="DL6" s="1035">
        <v>49.961770000000001</v>
      </c>
      <c r="DM6" s="1035">
        <v>50.078941999999998</v>
      </c>
      <c r="DN6" s="1035">
        <v>50.017161999999999</v>
      </c>
      <c r="DO6" s="1035">
        <v>53.172651000000002</v>
      </c>
      <c r="DP6" s="1035">
        <v>53.139651000000001</v>
      </c>
      <c r="DQ6" s="1035">
        <v>49.543244000000001</v>
      </c>
      <c r="DR6" s="1035">
        <v>49.630243999999998</v>
      </c>
      <c r="DS6" s="1035">
        <v>49.630243999999998</v>
      </c>
      <c r="DT6" s="1035">
        <v>42.084395000000001</v>
      </c>
      <c r="DU6" s="1035">
        <v>42.084395000000001</v>
      </c>
      <c r="DV6" s="1035">
        <v>42.141492999999997</v>
      </c>
      <c r="DW6" s="1035">
        <v>39.737254999999998</v>
      </c>
      <c r="DX6" s="1035">
        <v>42.578741999999998</v>
      </c>
      <c r="DY6" s="1035">
        <v>43.940264999999997</v>
      </c>
      <c r="DZ6" s="1035">
        <v>43.367201999999999</v>
      </c>
      <c r="EA6" s="1035">
        <v>45.960616000000002</v>
      </c>
      <c r="EB6" s="1035">
        <v>46.610145000000003</v>
      </c>
      <c r="EC6" s="1035">
        <v>45.942611999999997</v>
      </c>
      <c r="ED6" s="1036">
        <v>46.629001000000002</v>
      </c>
      <c r="EE6" s="1036">
        <v>47.408166000000001</v>
      </c>
      <c r="EF6" s="1036">
        <v>46.710019000000003</v>
      </c>
      <c r="EG6" s="1036">
        <v>46.710019000000003</v>
      </c>
      <c r="EH6" s="1036">
        <v>47.033726000000001</v>
      </c>
      <c r="EI6" s="1036">
        <v>47.033726000000001</v>
      </c>
      <c r="EJ6" s="1036">
        <v>46.412315999999997</v>
      </c>
      <c r="EK6" s="1036">
        <v>46.463315999999999</v>
      </c>
      <c r="EL6" s="1036">
        <v>49.947619000000003</v>
      </c>
      <c r="EM6" s="1036">
        <v>49.952119000000003</v>
      </c>
      <c r="EN6" s="1036">
        <v>49.952119000000003</v>
      </c>
      <c r="EO6" s="1036">
        <v>55.319792999999997</v>
      </c>
      <c r="EP6" s="1036">
        <v>55.319792999999997</v>
      </c>
      <c r="EQ6" s="1036">
        <v>54.682015999999997</v>
      </c>
      <c r="ER6" s="1036">
        <v>57.212789999999998</v>
      </c>
      <c r="ES6" s="1036">
        <v>57.212789999999998</v>
      </c>
      <c r="ET6" s="1036">
        <v>107.21279</v>
      </c>
      <c r="EU6" s="1036">
        <v>111.33897399999999</v>
      </c>
      <c r="EV6" s="1036">
        <v>59.490288999999997</v>
      </c>
      <c r="EW6" s="1036">
        <v>63.178417079999996</v>
      </c>
      <c r="EX6" s="1036">
        <v>60.235959000000001</v>
      </c>
      <c r="EY6" s="1036">
        <v>62.285577000000004</v>
      </c>
    </row>
    <row r="7" spans="1:155" ht="16.8">
      <c r="A7" s="1031" t="s">
        <v>109</v>
      </c>
      <c r="B7" s="1037">
        <v>1049.5340839299993</v>
      </c>
      <c r="C7" s="1037">
        <v>1035.4049702700015</v>
      </c>
      <c r="D7" s="1037">
        <v>1040.5369035600033</v>
      </c>
      <c r="E7" s="1037">
        <v>1017.7621709900027</v>
      </c>
      <c r="F7" s="1037">
        <v>1053.8905977500001</v>
      </c>
      <c r="G7" s="1037">
        <v>1026.8778699199981</v>
      </c>
      <c r="H7" s="1037">
        <v>1029.0696868600005</v>
      </c>
      <c r="I7" s="1037">
        <v>1066.4551997700005</v>
      </c>
      <c r="J7" s="1037">
        <v>1035.9338482200012</v>
      </c>
      <c r="K7" s="1037">
        <v>1101.7836990000019</v>
      </c>
      <c r="L7" s="1037">
        <v>1101.4117712299994</v>
      </c>
      <c r="M7" s="1037">
        <v>1059.8975900900002</v>
      </c>
      <c r="N7" s="1037">
        <v>1144.7319792299995</v>
      </c>
      <c r="O7" s="1037">
        <v>1145.6658957799989</v>
      </c>
      <c r="P7" s="1037">
        <v>1034.1520761699983</v>
      </c>
      <c r="Q7" s="1037">
        <v>1024.829464619999</v>
      </c>
      <c r="R7" s="1037">
        <v>1116.2583365200005</v>
      </c>
      <c r="S7" s="1037">
        <v>1038.7184114700012</v>
      </c>
      <c r="T7" s="1037">
        <v>1128.2178182700004</v>
      </c>
      <c r="U7" s="1037">
        <v>1022.4848672200012</v>
      </c>
      <c r="V7" s="1037">
        <v>959.63591970000073</v>
      </c>
      <c r="W7" s="1037">
        <v>982.01230300999828</v>
      </c>
      <c r="X7" s="1037">
        <v>939.57567293000034</v>
      </c>
      <c r="Y7" s="1037">
        <v>939.52300000000002</v>
      </c>
      <c r="Z7" s="1037">
        <v>949.51946127000429</v>
      </c>
      <c r="AA7" s="1037">
        <v>944.67310577999501</v>
      </c>
      <c r="AB7" s="1037">
        <v>922.92985149999618</v>
      </c>
      <c r="AC7" s="1037">
        <v>925.58467952999501</v>
      </c>
      <c r="AD7" s="1037">
        <v>929.61111616999813</v>
      </c>
      <c r="AE7" s="1037">
        <v>927.90292083999634</v>
      </c>
      <c r="AF7" s="1037">
        <v>950.25936095999907</v>
      </c>
      <c r="AG7" s="1037">
        <v>947.22736095999903</v>
      </c>
      <c r="AH7" s="1037">
        <v>405.63400000000001</v>
      </c>
      <c r="AI7" s="1037">
        <v>973.7171097900009</v>
      </c>
      <c r="AJ7" s="1037">
        <v>2915.3857860599974</v>
      </c>
      <c r="AK7" s="1037">
        <v>914.95158881999964</v>
      </c>
      <c r="AL7" s="1037">
        <v>940.64749199000164</v>
      </c>
      <c r="AM7" s="1037">
        <v>898.06081856999776</v>
      </c>
      <c r="AN7" s="1037">
        <v>904.00015748000044</v>
      </c>
      <c r="AO7" s="1037">
        <v>923.54817405000017</v>
      </c>
      <c r="AP7" s="1037">
        <v>900.22477961999994</v>
      </c>
      <c r="AQ7" s="1032">
        <v>893.62689414000317</v>
      </c>
      <c r="AR7" s="1032">
        <v>889.35303468999575</v>
      </c>
      <c r="AS7" s="1032">
        <v>888.45204606999971</v>
      </c>
      <c r="AT7" s="1032">
        <v>886.67939750000187</v>
      </c>
      <c r="AU7" s="1032">
        <v>882.29426043999581</v>
      </c>
      <c r="AV7" s="1037">
        <v>867.77306620999627</v>
      </c>
      <c r="AW7" s="1037">
        <v>890.79272574999618</v>
      </c>
      <c r="AX7" s="1038">
        <v>865.89003259000015</v>
      </c>
      <c r="AY7" s="1038">
        <v>862.42203259000303</v>
      </c>
      <c r="AZ7" s="1038">
        <v>864.14684803000546</v>
      </c>
      <c r="BA7" s="1038">
        <v>832.32920728000545</v>
      </c>
      <c r="BB7" s="1038">
        <v>821.41062785000042</v>
      </c>
      <c r="BC7" s="1038">
        <v>809.73011337000366</v>
      </c>
      <c r="BD7" s="1038">
        <v>809.34795873999599</v>
      </c>
      <c r="BE7" s="1038">
        <v>805.44527805000405</v>
      </c>
      <c r="BF7" s="1034">
        <v>796.79824873999496</v>
      </c>
      <c r="BG7" s="1034">
        <v>784.50463398000522</v>
      </c>
      <c r="BH7" s="1034">
        <v>777.34836773000336</v>
      </c>
      <c r="BI7" s="1034">
        <v>806.32457499000077</v>
      </c>
      <c r="BJ7" s="1034">
        <v>759.17105713999933</v>
      </c>
      <c r="BK7" s="1034">
        <v>761.57717086000162</v>
      </c>
      <c r="BL7" s="1034">
        <v>753.41104232999896</v>
      </c>
      <c r="BM7" s="1034">
        <v>754.83266102999971</v>
      </c>
      <c r="BN7" s="1034">
        <v>743.80834210999967</v>
      </c>
      <c r="BO7" s="1034">
        <v>736.88053032000062</v>
      </c>
      <c r="BP7" s="1034">
        <v>736.79850226999565</v>
      </c>
      <c r="BQ7" s="1034">
        <v>728.58022912000558</v>
      </c>
      <c r="BR7" s="1034">
        <v>729.12772949999908</v>
      </c>
      <c r="BS7" s="1034">
        <v>708.40426999000169</v>
      </c>
      <c r="BT7" s="1034">
        <v>700.73462714000323</v>
      </c>
      <c r="BU7" s="1034">
        <v>699.36815859000012</v>
      </c>
      <c r="BV7" s="1034">
        <v>684.57219224999619</v>
      </c>
      <c r="BW7" s="1034">
        <v>678.17628963999846</v>
      </c>
      <c r="BX7" s="1034">
        <v>670.31701698999495</v>
      </c>
      <c r="BY7" s="1034">
        <v>661.88812798999686</v>
      </c>
      <c r="BZ7" s="1034">
        <v>643.95422869000345</v>
      </c>
      <c r="CA7" s="1034">
        <v>8758.9444633199982</v>
      </c>
      <c r="CB7" s="1034">
        <v>8931.7593750799988</v>
      </c>
      <c r="CC7" s="1034">
        <v>8359.4482119999993</v>
      </c>
      <c r="CD7" s="1034">
        <v>8649.1316550699994</v>
      </c>
      <c r="CE7" s="1034">
        <v>9435.271027069999</v>
      </c>
      <c r="CF7" s="1034">
        <v>9593.4583346700019</v>
      </c>
      <c r="CG7" s="1034">
        <v>9589.4959349599994</v>
      </c>
      <c r="CH7" s="1034">
        <v>9585.5187096499976</v>
      </c>
      <c r="CI7" s="1034">
        <v>9557.0524584100003</v>
      </c>
      <c r="CJ7" s="1034">
        <v>9771.0577860700032</v>
      </c>
      <c r="CK7" s="1035">
        <v>9934.0239732000045</v>
      </c>
      <c r="CL7" s="1035">
        <v>9955.8853331800001</v>
      </c>
      <c r="CM7" s="1035">
        <v>9981.711063849998</v>
      </c>
      <c r="CN7" s="1035">
        <v>10080.034618780002</v>
      </c>
      <c r="CO7" s="1035">
        <v>10195.415309740001</v>
      </c>
      <c r="CP7" s="1035">
        <v>10632.042160270001</v>
      </c>
      <c r="CQ7" s="1035">
        <v>11485.857830200004</v>
      </c>
      <c r="CR7" s="1035">
        <v>11700.614681569996</v>
      </c>
      <c r="CS7" s="1035">
        <v>154.03517099999999</v>
      </c>
      <c r="CT7" s="1035">
        <v>157.76047700000001</v>
      </c>
      <c r="CU7" s="1035">
        <v>143.24761599999999</v>
      </c>
      <c r="CV7" s="1035">
        <v>136.0367</v>
      </c>
      <c r="CW7" s="1035">
        <v>119.11210900000381</v>
      </c>
      <c r="CX7" s="1035">
        <v>117.69924400000382</v>
      </c>
      <c r="CY7" s="1035">
        <v>119.34532800000382</v>
      </c>
      <c r="CZ7" s="1035">
        <v>122.493312</v>
      </c>
      <c r="DA7" s="1035">
        <v>122.530125</v>
      </c>
      <c r="DB7" s="1035">
        <v>129.075661</v>
      </c>
      <c r="DC7" s="1035">
        <v>123.765981</v>
      </c>
      <c r="DD7" s="1035">
        <v>113.026855</v>
      </c>
      <c r="DE7" s="1035">
        <v>107.59680899999999</v>
      </c>
      <c r="DF7" s="1035">
        <v>102.126037</v>
      </c>
      <c r="DG7" s="1035">
        <v>96.614234999999994</v>
      </c>
      <c r="DH7" s="1035">
        <v>91.061094999999995</v>
      </c>
      <c r="DI7" s="1035">
        <v>85.466306000000003</v>
      </c>
      <c r="DJ7" s="1035">
        <v>79.829554999999999</v>
      </c>
      <c r="DK7" s="1035">
        <v>74.150530000000003</v>
      </c>
      <c r="DL7" s="1035">
        <v>407.24284519000247</v>
      </c>
      <c r="DM7" s="1035">
        <v>432.30088218999481</v>
      </c>
      <c r="DN7" s="1035">
        <v>452.12051519000244</v>
      </c>
      <c r="DO7" s="1035">
        <v>447.54344219000245</v>
      </c>
      <c r="DP7" s="1035">
        <v>488.385987</v>
      </c>
      <c r="DQ7" s="1035">
        <v>488.385987</v>
      </c>
      <c r="DR7" s="1035">
        <v>488.38598699999238</v>
      </c>
      <c r="DS7" s="1035">
        <v>553.81073600000002</v>
      </c>
      <c r="DT7" s="1035">
        <v>553.8107359999924</v>
      </c>
      <c r="DU7" s="1035">
        <v>553.81073600000002</v>
      </c>
      <c r="DV7" s="1035">
        <v>553.81073600000002</v>
      </c>
      <c r="DW7" s="1035">
        <v>553.8107359999924</v>
      </c>
      <c r="DX7" s="1035">
        <v>553.81073600000002</v>
      </c>
      <c r="DY7" s="1035">
        <v>553.81073600000002</v>
      </c>
      <c r="DZ7" s="1035">
        <v>553.81073600000764</v>
      </c>
      <c r="EA7" s="1035">
        <v>553.81073600000002</v>
      </c>
      <c r="EB7" s="1035">
        <v>553.81073600000002</v>
      </c>
      <c r="EC7" s="1035">
        <v>553.81073600000764</v>
      </c>
      <c r="ED7" s="1036">
        <v>553.81073600000002</v>
      </c>
      <c r="EE7" s="1036">
        <v>553.8107359999924</v>
      </c>
      <c r="EF7" s="1036">
        <v>553.81073600000002</v>
      </c>
      <c r="EG7" s="1036">
        <v>705.19753797000124</v>
      </c>
      <c r="EH7" s="1036">
        <v>705.25784599999997</v>
      </c>
      <c r="EI7" s="1036">
        <v>702.73853199999996</v>
      </c>
      <c r="EJ7" s="1036">
        <v>697.00749499999233</v>
      </c>
      <c r="EK7" s="1036">
        <v>703.67617069999699</v>
      </c>
      <c r="EL7" s="1036">
        <v>707.49168699999996</v>
      </c>
      <c r="EM7" s="1036">
        <v>711.55246499999998</v>
      </c>
      <c r="EN7" s="1036">
        <v>567.84405000000004</v>
      </c>
      <c r="EO7" s="1036">
        <v>623.86489500000005</v>
      </c>
      <c r="EP7" s="1036">
        <v>617.00590499999998</v>
      </c>
      <c r="EQ7" s="1036">
        <v>613.04580699999997</v>
      </c>
      <c r="ER7" s="1036">
        <v>622.25415299999997</v>
      </c>
      <c r="ES7" s="1036">
        <v>614.66898400000002</v>
      </c>
      <c r="ET7" s="1036">
        <v>614.66898400000002</v>
      </c>
      <c r="EU7" s="1036">
        <v>640.92973500000767</v>
      </c>
      <c r="EV7" s="1036">
        <v>645.30503599999997</v>
      </c>
      <c r="EW7" s="1036">
        <v>649.15519700000004</v>
      </c>
      <c r="EX7" s="1036">
        <v>647.15722100000005</v>
      </c>
      <c r="EY7" s="1036">
        <v>637.47689100000002</v>
      </c>
    </row>
    <row r="8" spans="1:155" ht="16.8">
      <c r="A8" s="1031" t="s">
        <v>2881</v>
      </c>
      <c r="B8" s="1032">
        <v>1753.9680650199998</v>
      </c>
      <c r="C8" s="1032">
        <v>1774.1520941600004</v>
      </c>
      <c r="D8" s="1032">
        <v>1787.8331137299999</v>
      </c>
      <c r="E8" s="1032">
        <v>1395.2307854299997</v>
      </c>
      <c r="F8" s="1032">
        <v>1472.85677018</v>
      </c>
      <c r="G8" s="1032">
        <v>1475.1329524554644</v>
      </c>
      <c r="H8" s="1032">
        <v>1467.34213931</v>
      </c>
      <c r="I8" s="1032">
        <v>1470.5541987900001</v>
      </c>
      <c r="J8" s="1032">
        <v>1491.4065421199998</v>
      </c>
      <c r="K8" s="1032">
        <v>1518.9228208700001</v>
      </c>
      <c r="L8" s="1032">
        <v>1594.0724050400001</v>
      </c>
      <c r="M8" s="1032">
        <v>1606.2662365599999</v>
      </c>
      <c r="N8" s="1032">
        <v>1605.2700167499995</v>
      </c>
      <c r="O8" s="1032">
        <v>1585.0209128299998</v>
      </c>
      <c r="P8" s="1032">
        <v>1581.5227964000001</v>
      </c>
      <c r="Q8" s="1032">
        <v>1594.7889929200001</v>
      </c>
      <c r="R8" s="1032">
        <v>1633.2042625899996</v>
      </c>
      <c r="S8" s="1032">
        <v>1628.5791776099998</v>
      </c>
      <c r="T8" s="1032">
        <v>1607.4693381700001</v>
      </c>
      <c r="U8" s="1032">
        <v>1580.6486043600003</v>
      </c>
      <c r="V8" s="1032">
        <v>1608.4649095600003</v>
      </c>
      <c r="W8" s="1032">
        <v>1604.9155631599999</v>
      </c>
      <c r="X8" s="1032">
        <v>1595.2074937100001</v>
      </c>
      <c r="Y8" s="1032">
        <v>1586.6967480300002</v>
      </c>
      <c r="Z8" s="1032">
        <v>1576.4994108699998</v>
      </c>
      <c r="AA8" s="1032">
        <v>1587.5429659400004</v>
      </c>
      <c r="AB8" s="1032">
        <v>1582.2983194999997</v>
      </c>
      <c r="AC8" s="1032">
        <v>1610.9319729000001</v>
      </c>
      <c r="AD8" s="1032">
        <v>1633.3828057500002</v>
      </c>
      <c r="AE8" s="1032">
        <v>1636.210760430793</v>
      </c>
      <c r="AF8" s="1032">
        <v>1689.0061177341456</v>
      </c>
      <c r="AG8" s="1032">
        <v>1683.9681872263866</v>
      </c>
      <c r="AH8" s="1032">
        <v>1728.4101491355852</v>
      </c>
      <c r="AI8" s="1032">
        <v>1749.15051756</v>
      </c>
      <c r="AJ8" s="1032">
        <v>1784.8334949700002</v>
      </c>
      <c r="AK8" s="1032">
        <v>1746.4247669700007</v>
      </c>
      <c r="AL8" s="1032">
        <v>1723.7254569800004</v>
      </c>
      <c r="AM8" s="1032">
        <v>1703.6596541400013</v>
      </c>
      <c r="AN8" s="1032">
        <v>1772.4242830200019</v>
      </c>
      <c r="AO8" s="1032">
        <v>1734.3680079200019</v>
      </c>
      <c r="AP8" s="1032">
        <v>1732.5763233996006</v>
      </c>
      <c r="AQ8" s="1032">
        <v>1738.1832551200009</v>
      </c>
      <c r="AR8" s="1032">
        <v>1759.5888913400015</v>
      </c>
      <c r="AS8" s="1032">
        <v>1767.1726364899998</v>
      </c>
      <c r="AT8" s="1032">
        <v>1785.8085636100016</v>
      </c>
      <c r="AU8" s="1032">
        <v>1771.8237305300022</v>
      </c>
      <c r="AV8" s="1032">
        <v>1774.7141900800025</v>
      </c>
      <c r="AW8" s="1032">
        <v>1750.6291802500009</v>
      </c>
      <c r="AX8" s="1033">
        <v>1765.3181984400001</v>
      </c>
      <c r="AY8" s="1033">
        <v>1778.51572848</v>
      </c>
      <c r="AZ8" s="1033">
        <v>1779.0533431599999</v>
      </c>
      <c r="BA8" s="1033">
        <v>1767.1911027200003</v>
      </c>
      <c r="BB8" s="1033">
        <v>1770.6957691399996</v>
      </c>
      <c r="BC8" s="1033">
        <v>1850.1265258600004</v>
      </c>
      <c r="BD8" s="1033">
        <v>1907.9891711700004</v>
      </c>
      <c r="BE8" s="1033">
        <v>1965.7905880699993</v>
      </c>
      <c r="BF8" s="1034">
        <v>1969.7836855899995</v>
      </c>
      <c r="BG8" s="1034">
        <v>2020.07404434</v>
      </c>
      <c r="BH8" s="1034">
        <v>2033.9373661200002</v>
      </c>
      <c r="BI8" s="1034">
        <v>2021.4640648399998</v>
      </c>
      <c r="BJ8" s="1034">
        <v>2051.7948176799996</v>
      </c>
      <c r="BK8" s="1034">
        <v>2040.7888594000003</v>
      </c>
      <c r="BL8" s="1034">
        <v>2053.5333177099997</v>
      </c>
      <c r="BM8" s="1034">
        <v>2097.8477168999998</v>
      </c>
      <c r="BN8" s="1034">
        <v>1963.8983324200001</v>
      </c>
      <c r="BO8" s="1034">
        <v>1953.9416905599996</v>
      </c>
      <c r="BP8" s="1034">
        <v>2107.2825110299996</v>
      </c>
      <c r="BQ8" s="1034">
        <v>1929.1298746099992</v>
      </c>
      <c r="BR8" s="1034">
        <v>1951.9851741</v>
      </c>
      <c r="BS8" s="1034">
        <v>1988.2734670100003</v>
      </c>
      <c r="BT8" s="1034">
        <v>2009.1717503879865</v>
      </c>
      <c r="BU8" s="1034">
        <v>2000.0690951354125</v>
      </c>
      <c r="BV8" s="1034">
        <v>1967.921119195413</v>
      </c>
      <c r="BW8" s="1034">
        <v>1969.9923339354114</v>
      </c>
      <c r="BX8" s="1034">
        <v>1972.5862931954121</v>
      </c>
      <c r="BY8" s="1034">
        <v>1988.853291895412</v>
      </c>
      <c r="BZ8" s="1034">
        <v>2037.8929519334995</v>
      </c>
      <c r="CA8" s="1034">
        <v>2093.6818314200004</v>
      </c>
      <c r="CB8" s="1034">
        <v>2102.3850738292358</v>
      </c>
      <c r="CC8" s="1034">
        <v>2085.2485445000002</v>
      </c>
      <c r="CD8" s="1034">
        <v>2079.3270957899999</v>
      </c>
      <c r="CE8" s="1034">
        <v>2121.1740398700003</v>
      </c>
      <c r="CF8" s="1034">
        <v>2114.5340962600003</v>
      </c>
      <c r="CG8" s="1034">
        <v>2110.9854613900002</v>
      </c>
      <c r="CH8" s="1034">
        <v>2129.1517925099997</v>
      </c>
      <c r="CI8" s="1034">
        <v>2100.8678946299997</v>
      </c>
      <c r="CJ8" s="1034">
        <v>2118.20864123</v>
      </c>
      <c r="CK8" s="1035">
        <v>2184.2538326499998</v>
      </c>
      <c r="CL8" s="1035">
        <v>2182.0527085999997</v>
      </c>
      <c r="CM8" s="1035">
        <v>2168.8708081499999</v>
      </c>
      <c r="CN8" s="1035">
        <v>2169.3520079600003</v>
      </c>
      <c r="CO8" s="1035">
        <v>2286.21979732</v>
      </c>
      <c r="CP8" s="1035">
        <v>2262.4907271399998</v>
      </c>
      <c r="CQ8" s="1035">
        <v>2210.4441525399998</v>
      </c>
      <c r="CR8" s="1035">
        <v>2132.2550996999994</v>
      </c>
      <c r="CS8" s="1035">
        <v>1551.7062860800002</v>
      </c>
      <c r="CT8" s="1035">
        <v>1548.6014849600001</v>
      </c>
      <c r="CU8" s="1035">
        <v>1537.0287342100005</v>
      </c>
      <c r="CV8" s="1035">
        <v>1517.6163643199998</v>
      </c>
      <c r="CW8" s="1035">
        <v>1483.1605060099998</v>
      </c>
      <c r="CX8" s="1035">
        <v>1461.80394871</v>
      </c>
      <c r="CY8" s="1035">
        <v>1434.3886450199998</v>
      </c>
      <c r="CZ8" s="1035">
        <v>1420.4574956999998</v>
      </c>
      <c r="DA8" s="1035">
        <v>1422.7599289000002</v>
      </c>
      <c r="DB8" s="1035">
        <v>1421.6200500600003</v>
      </c>
      <c r="DC8" s="1035">
        <v>1393.9033389200004</v>
      </c>
      <c r="DD8" s="1035">
        <v>1425.4449284599996</v>
      </c>
      <c r="DE8" s="1035">
        <v>1423.0155749400001</v>
      </c>
      <c r="DF8" s="1035">
        <v>1420.2394278799995</v>
      </c>
      <c r="DG8" s="1035">
        <v>1429.2195515000001</v>
      </c>
      <c r="DH8" s="1035">
        <v>1440.4878230800005</v>
      </c>
      <c r="DI8" s="1035">
        <v>1407.4369956800003</v>
      </c>
      <c r="DJ8" s="1035">
        <v>1418.5652214300003</v>
      </c>
      <c r="DK8" s="1035">
        <v>1442.4595841299997</v>
      </c>
      <c r="DL8" s="1035">
        <v>1451.9413082799997</v>
      </c>
      <c r="DM8" s="1035">
        <v>1472.74722148</v>
      </c>
      <c r="DN8" s="1035">
        <v>1505.57684937</v>
      </c>
      <c r="DO8" s="1035">
        <v>1487.3791836000005</v>
      </c>
      <c r="DP8" s="1035">
        <v>1493.4799954900002</v>
      </c>
      <c r="DQ8" s="1035">
        <v>1481.3932220800002</v>
      </c>
      <c r="DR8" s="1035">
        <v>1500.9386581399999</v>
      </c>
      <c r="DS8" s="1035">
        <v>1487.2963980899997</v>
      </c>
      <c r="DT8" s="1035">
        <v>1499.6113301500002</v>
      </c>
      <c r="DU8" s="1035">
        <v>1493.0486083699998</v>
      </c>
      <c r="DV8" s="1035">
        <v>1500.6495079200006</v>
      </c>
      <c r="DW8" s="1035">
        <v>1539.0137431300002</v>
      </c>
      <c r="DX8" s="1035">
        <v>1535.5337705600002</v>
      </c>
      <c r="DY8" s="1035">
        <v>1573.4499827599998</v>
      </c>
      <c r="DZ8" s="1035">
        <v>1602.3600608499996</v>
      </c>
      <c r="EA8" s="1035">
        <v>1594.8241608000003</v>
      </c>
      <c r="EB8" s="1035">
        <v>1648.645845</v>
      </c>
      <c r="EC8" s="1035">
        <v>1680.9073967099998</v>
      </c>
      <c r="ED8" s="1036">
        <v>1711.5738475799994</v>
      </c>
      <c r="EE8" s="1036">
        <v>1737.5871416199998</v>
      </c>
      <c r="EF8" s="1036">
        <v>1753.7818912200005</v>
      </c>
      <c r="EG8" s="1036">
        <v>1715.018785</v>
      </c>
      <c r="EH8" s="1036">
        <v>1714.16124242</v>
      </c>
      <c r="EI8" s="1036">
        <v>1747.3526646299999</v>
      </c>
      <c r="EJ8" s="1036">
        <v>1791.9792546699998</v>
      </c>
      <c r="EK8" s="1036">
        <v>1801.63490396</v>
      </c>
      <c r="EL8" s="1036">
        <v>1802.1700869899998</v>
      </c>
      <c r="EM8" s="1036">
        <v>1859.7072574800002</v>
      </c>
      <c r="EN8" s="1036">
        <v>1855.1302119700003</v>
      </c>
      <c r="EO8" s="1036">
        <v>1880.01969697</v>
      </c>
      <c r="EP8" s="1036">
        <v>1862.6527404400003</v>
      </c>
      <c r="EQ8" s="1036">
        <v>1849.4910220800002</v>
      </c>
      <c r="ER8" s="1036">
        <v>1844.42617997</v>
      </c>
      <c r="ES8" s="1036">
        <v>1845.8371304800003</v>
      </c>
      <c r="ET8" s="1036">
        <v>1838.5816524799995</v>
      </c>
      <c r="EU8" s="1036">
        <v>1906.5265351099999</v>
      </c>
      <c r="EV8" s="1036">
        <v>1948.0907092599998</v>
      </c>
      <c r="EW8" s="1036">
        <v>1970.7615721900006</v>
      </c>
      <c r="EX8" s="1036">
        <v>2027.70714221</v>
      </c>
      <c r="EY8" s="1036">
        <v>1996.82658427</v>
      </c>
    </row>
    <row r="9" spans="1:155" ht="17.399999999999999" thickBot="1">
      <c r="A9" s="1031" t="s">
        <v>49</v>
      </c>
      <c r="B9" s="1032">
        <v>3615.5609109199995</v>
      </c>
      <c r="C9" s="1032">
        <v>3591.6548253400001</v>
      </c>
      <c r="D9" s="1032">
        <v>3469.77614696</v>
      </c>
      <c r="E9" s="1032">
        <v>2711.2755812099999</v>
      </c>
      <c r="F9" s="1032">
        <v>2822.6144497200007</v>
      </c>
      <c r="G9" s="1032">
        <v>2681.4932744534253</v>
      </c>
      <c r="H9" s="1032">
        <v>2726.8820131899997</v>
      </c>
      <c r="I9" s="1032">
        <v>2798.1972356799997</v>
      </c>
      <c r="J9" s="1032">
        <v>2723.2698446399995</v>
      </c>
      <c r="K9" s="1032">
        <v>2718.6264536499998</v>
      </c>
      <c r="L9" s="1032">
        <v>2999.4531696499989</v>
      </c>
      <c r="M9" s="1032">
        <v>3074.4410800299988</v>
      </c>
      <c r="N9" s="1032">
        <v>3047.1624065300002</v>
      </c>
      <c r="O9" s="1032">
        <v>3136.2570574599995</v>
      </c>
      <c r="P9" s="1032">
        <v>3092.3309591300003</v>
      </c>
      <c r="Q9" s="1032">
        <v>3105.6022608900003</v>
      </c>
      <c r="R9" s="1032">
        <v>3188.7636856999998</v>
      </c>
      <c r="S9" s="1032">
        <v>3189.1649630400011</v>
      </c>
      <c r="T9" s="1032">
        <v>3188.2292967999992</v>
      </c>
      <c r="U9" s="1032">
        <v>3216.6004821800002</v>
      </c>
      <c r="V9" s="1032">
        <v>3217.7280058900005</v>
      </c>
      <c r="W9" s="1032">
        <v>3258.1434047400003</v>
      </c>
      <c r="X9" s="1032">
        <v>3448.6695504000004</v>
      </c>
      <c r="Y9" s="1032">
        <v>3562.8312456199988</v>
      </c>
      <c r="Z9" s="1032">
        <v>3494.8946900800001</v>
      </c>
      <c r="AA9" s="1032">
        <v>3446.7721609599998</v>
      </c>
      <c r="AB9" s="1032">
        <v>3386.3477944199999</v>
      </c>
      <c r="AC9" s="1032">
        <v>3332.902685234656</v>
      </c>
      <c r="AD9" s="1032">
        <v>3373.7901256299992</v>
      </c>
      <c r="AE9" s="1032">
        <v>3338.8892463825368</v>
      </c>
      <c r="AF9" s="1032">
        <v>3538.4120660798635</v>
      </c>
      <c r="AG9" s="1032">
        <v>3459.2873462780199</v>
      </c>
      <c r="AH9" s="1032">
        <v>3960.929102158429</v>
      </c>
      <c r="AI9" s="1032">
        <v>3676.5465251399992</v>
      </c>
      <c r="AJ9" s="1032">
        <v>1918.3702627100001</v>
      </c>
      <c r="AK9" s="1032">
        <v>4101.9822124599987</v>
      </c>
      <c r="AL9" s="1032">
        <v>3974.5677442600004</v>
      </c>
      <c r="AM9" s="1032">
        <v>3907.3169374400004</v>
      </c>
      <c r="AN9" s="1032">
        <v>3932.8893692599986</v>
      </c>
      <c r="AO9" s="1032">
        <v>4071.0051506499985</v>
      </c>
      <c r="AP9" s="1032">
        <v>3970.4546269400007</v>
      </c>
      <c r="AQ9" s="1032">
        <v>3792.8778268299998</v>
      </c>
      <c r="AR9" s="1032">
        <v>3905.8351481799987</v>
      </c>
      <c r="AS9" s="1032">
        <v>4102.1663902500004</v>
      </c>
      <c r="AT9" s="1032">
        <v>4309.1927375200003</v>
      </c>
      <c r="AU9" s="1032">
        <v>4409.7743337169986</v>
      </c>
      <c r="AV9" s="1032">
        <v>5040.55307825</v>
      </c>
      <c r="AW9" s="1032">
        <v>5257.3123353199999</v>
      </c>
      <c r="AX9" s="1033">
        <v>5404.6482547279456</v>
      </c>
      <c r="AY9" s="1033">
        <v>5517.1750307478087</v>
      </c>
      <c r="AZ9" s="1033">
        <v>5794.3018848178081</v>
      </c>
      <c r="BA9" s="1033">
        <v>5799.6647953700012</v>
      </c>
      <c r="BB9" s="1033">
        <v>6049.0979057590403</v>
      </c>
      <c r="BC9" s="1033">
        <v>6235.9105228057606</v>
      </c>
      <c r="BD9" s="1033">
        <v>5854.078689500001</v>
      </c>
      <c r="BE9" s="1033">
        <v>6096.3414357699994</v>
      </c>
      <c r="BF9" s="1033">
        <v>6242.0639767800003</v>
      </c>
      <c r="BG9" s="1033">
        <v>6959.9584637746584</v>
      </c>
      <c r="BH9" s="1033">
        <v>6990.2804771100009</v>
      </c>
      <c r="BI9" s="1033">
        <v>6945.4745610999998</v>
      </c>
      <c r="BJ9" s="1033">
        <v>7018.6468945046627</v>
      </c>
      <c r="BK9" s="1033">
        <v>7205.4743059000039</v>
      </c>
      <c r="BL9" s="1033">
        <v>7215.9122242600024</v>
      </c>
      <c r="BM9" s="1033">
        <v>7240.9308674599997</v>
      </c>
      <c r="BN9" s="1033">
        <v>7340.3482645699987</v>
      </c>
      <c r="BO9" s="1033">
        <v>7313.0490872499986</v>
      </c>
      <c r="BP9" s="1033">
        <v>7036.4660422000006</v>
      </c>
      <c r="BQ9" s="1033">
        <v>7180.533444040002</v>
      </c>
      <c r="BR9" s="1033">
        <v>7340.0354730299996</v>
      </c>
      <c r="BS9" s="1033">
        <v>8036.3584187899969</v>
      </c>
      <c r="BT9" s="1033">
        <v>8010.254095250003</v>
      </c>
      <c r="BU9" s="1033">
        <v>7882.1737642000035</v>
      </c>
      <c r="BV9" s="1033">
        <v>7934.8145341399995</v>
      </c>
      <c r="BW9" s="1033">
        <v>7992.4139697523779</v>
      </c>
      <c r="BX9" s="1033">
        <v>8019.9271820499998</v>
      </c>
      <c r="BY9" s="1033">
        <v>8299.6088669300061</v>
      </c>
      <c r="BZ9" s="1033">
        <v>8131.7831726184786</v>
      </c>
      <c r="CA9" s="1033">
        <v>768.15630477999969</v>
      </c>
      <c r="CB9" s="1033">
        <v>957.1301575171999</v>
      </c>
      <c r="CC9" s="1033">
        <v>1353.0431392999999</v>
      </c>
      <c r="CD9" s="1033">
        <v>1366.08720842</v>
      </c>
      <c r="CE9" s="1033">
        <v>1410.8095556999999</v>
      </c>
      <c r="CF9" s="1033">
        <v>1358.3498900500001</v>
      </c>
      <c r="CG9" s="1033">
        <v>1344.1976070800001</v>
      </c>
      <c r="CH9" s="1033">
        <v>1290.3821467200003</v>
      </c>
      <c r="CI9" s="1033">
        <v>986.76968858000021</v>
      </c>
      <c r="CJ9" s="1033">
        <v>865.03184806000002</v>
      </c>
      <c r="CK9" s="1039">
        <v>731.97166060000006</v>
      </c>
      <c r="CL9" s="1039">
        <v>717.37302149000004</v>
      </c>
      <c r="CM9" s="1039">
        <v>423.60048712000003</v>
      </c>
      <c r="CN9" s="1039">
        <v>529.81110969000008</v>
      </c>
      <c r="CO9" s="1039">
        <v>447.93289992000007</v>
      </c>
      <c r="CP9" s="1039">
        <v>528.46085170999993</v>
      </c>
      <c r="CQ9" s="1039">
        <v>398.76389963999998</v>
      </c>
      <c r="CR9" s="1039">
        <v>407.26832591999982</v>
      </c>
      <c r="CS9" s="1039">
        <v>175.45543506000007</v>
      </c>
      <c r="CT9" s="1039">
        <v>197.16542909999995</v>
      </c>
      <c r="CU9" s="1039">
        <v>183.90454299999996</v>
      </c>
      <c r="CV9" s="1039">
        <v>181.75300367000003</v>
      </c>
      <c r="CW9" s="1039">
        <v>175.71409212000009</v>
      </c>
      <c r="CX9" s="1039">
        <v>168.98558159000001</v>
      </c>
      <c r="CY9" s="1039">
        <v>212.47395988999989</v>
      </c>
      <c r="CZ9" s="1039">
        <v>231.37985306999997</v>
      </c>
      <c r="DA9" s="1039">
        <v>235.61096356999994</v>
      </c>
      <c r="DB9" s="1039">
        <v>250.1513601499999</v>
      </c>
      <c r="DC9" s="1039">
        <v>269.5532668300001</v>
      </c>
      <c r="DD9" s="1039">
        <v>262.98124150999996</v>
      </c>
      <c r="DE9" s="1039">
        <v>226.13817932999993</v>
      </c>
      <c r="DF9" s="1039">
        <v>251.24888951999998</v>
      </c>
      <c r="DG9" s="1039">
        <v>223.85927175999993</v>
      </c>
      <c r="DH9" s="1039">
        <v>224.16625164999994</v>
      </c>
      <c r="DI9" s="1039">
        <v>199.51149889000004</v>
      </c>
      <c r="DJ9" s="1039">
        <v>191.40802091999996</v>
      </c>
      <c r="DK9" s="1039">
        <v>227.07354495999999</v>
      </c>
      <c r="DL9" s="1039">
        <v>214.37176287999998</v>
      </c>
      <c r="DM9" s="1039">
        <v>232.52194745999998</v>
      </c>
      <c r="DN9" s="1039">
        <v>235.9213303199999</v>
      </c>
      <c r="DO9" s="1039">
        <v>227.73296420999998</v>
      </c>
      <c r="DP9" s="1039">
        <v>180.63810407999998</v>
      </c>
      <c r="DQ9" s="1039">
        <v>182.29864284999999</v>
      </c>
      <c r="DR9" s="1039">
        <v>183.69499040000002</v>
      </c>
      <c r="DS9" s="1039">
        <v>216.49935486999999</v>
      </c>
      <c r="DT9" s="1039">
        <v>173.80562914999996</v>
      </c>
      <c r="DU9" s="1039">
        <v>179.95256862000005</v>
      </c>
      <c r="DV9" s="1039">
        <v>233.4178885899999</v>
      </c>
      <c r="DW9" s="1039">
        <v>216.65700853000004</v>
      </c>
      <c r="DX9" s="1039">
        <v>225.80785274000007</v>
      </c>
      <c r="DY9" s="1039">
        <v>263.17197135999993</v>
      </c>
      <c r="DZ9" s="1039">
        <v>284.27301355999992</v>
      </c>
      <c r="EA9" s="1039">
        <v>294.84112126999992</v>
      </c>
      <c r="EB9" s="1039">
        <v>304.59363617999998</v>
      </c>
      <c r="EC9" s="1039">
        <v>258.31865266</v>
      </c>
      <c r="ED9" s="1040">
        <v>252.64822373000001</v>
      </c>
      <c r="EE9" s="1040">
        <v>225.55339375000003</v>
      </c>
      <c r="EF9" s="1040">
        <v>280.14747191000009</v>
      </c>
      <c r="EG9" s="1040">
        <v>312.09038847999989</v>
      </c>
      <c r="EH9" s="1040">
        <v>294.23489302999997</v>
      </c>
      <c r="EI9" s="1040">
        <v>239.38315592000001</v>
      </c>
      <c r="EJ9" s="1040">
        <v>245.35778276000011</v>
      </c>
      <c r="EK9" s="1040">
        <v>244.10518655999996</v>
      </c>
      <c r="EL9" s="1040">
        <v>251.60846507999992</v>
      </c>
      <c r="EM9" s="1040">
        <v>237.02569946000008</v>
      </c>
      <c r="EN9" s="1040">
        <v>295.31835077</v>
      </c>
      <c r="EO9" s="1040">
        <v>264.65414070999998</v>
      </c>
      <c r="EP9" s="1040">
        <v>308.53521710999979</v>
      </c>
      <c r="EQ9" s="1040">
        <v>298.52069647999997</v>
      </c>
      <c r="ER9" s="1040">
        <v>229.84139269000005</v>
      </c>
      <c r="ES9" s="1040">
        <v>226.67565811999998</v>
      </c>
      <c r="ET9" s="1040">
        <v>238.14099495000016</v>
      </c>
      <c r="EU9" s="1040">
        <v>240.18799336000006</v>
      </c>
      <c r="EV9" s="1040">
        <v>239.05224467000005</v>
      </c>
      <c r="EW9" s="1040">
        <v>261.04481296999995</v>
      </c>
      <c r="EX9" s="1040">
        <v>271.13348957999983</v>
      </c>
      <c r="EY9" s="1040">
        <v>291.42977009999993</v>
      </c>
    </row>
    <row r="10" spans="1:155" ht="17.399999999999999" thickBot="1">
      <c r="A10" s="1041" t="s">
        <v>50</v>
      </c>
      <c r="B10" s="1042">
        <v>20810.840289659995</v>
      </c>
      <c r="C10" s="1042">
        <v>21240.828172644302</v>
      </c>
      <c r="D10" s="1042">
        <v>21134.4181921255</v>
      </c>
      <c r="E10" s="1042">
        <v>17394.462021685504</v>
      </c>
      <c r="F10" s="1042">
        <v>17366.4920923955</v>
      </c>
      <c r="G10" s="1042">
        <v>17446.651082804387</v>
      </c>
      <c r="H10" s="1042">
        <v>17324.316566665497</v>
      </c>
      <c r="I10" s="1042">
        <v>17561.3652738155</v>
      </c>
      <c r="J10" s="1042">
        <v>17497.875058375503</v>
      </c>
      <c r="K10" s="1042">
        <v>17648.11194028478</v>
      </c>
      <c r="L10" s="1042">
        <v>18345.727614499276</v>
      </c>
      <c r="M10" s="1043">
        <v>18373.183942039999</v>
      </c>
      <c r="N10" s="1043">
        <v>18522.105969430468</v>
      </c>
      <c r="O10" s="1043">
        <v>18762.759433096595</v>
      </c>
      <c r="P10" s="1043">
        <v>18396.196319646595</v>
      </c>
      <c r="Q10" s="1043">
        <v>18428.871883016596</v>
      </c>
      <c r="R10" s="1043">
        <v>18795.631747752101</v>
      </c>
      <c r="S10" s="1043">
        <v>18476.829958382099</v>
      </c>
      <c r="T10" s="1043">
        <v>19026.214960730096</v>
      </c>
      <c r="U10" s="1043">
        <v>19145.6666083821</v>
      </c>
      <c r="V10" s="1043">
        <v>19030.873553566511</v>
      </c>
      <c r="W10" s="1043">
        <v>19185.643853890706</v>
      </c>
      <c r="X10" s="1043">
        <v>19507.527171306516</v>
      </c>
      <c r="Y10" s="1043">
        <v>19422.834867473503</v>
      </c>
      <c r="Z10" s="1043">
        <v>19438.694286936516</v>
      </c>
      <c r="AA10" s="1043">
        <v>19567.006826966506</v>
      </c>
      <c r="AB10" s="1043">
        <v>19665.859033894252</v>
      </c>
      <c r="AC10" s="1043">
        <v>19744.054711474877</v>
      </c>
      <c r="AD10" s="1043">
        <v>19904.802818546483</v>
      </c>
      <c r="AE10" s="1043">
        <v>20016.654174529769</v>
      </c>
      <c r="AF10" s="1043">
        <v>20178.551166808451</v>
      </c>
      <c r="AG10" s="1043">
        <v>20478.809360984771</v>
      </c>
      <c r="AH10" s="1043">
        <v>20647.468659254326</v>
      </c>
      <c r="AI10" s="1043">
        <v>20994.721180149991</v>
      </c>
      <c r="AJ10" s="1043">
        <v>21369.827938169998</v>
      </c>
      <c r="AK10" s="1043">
        <v>21353.003086984969</v>
      </c>
      <c r="AL10" s="1043">
        <v>21284.93809550496</v>
      </c>
      <c r="AM10" s="1043">
        <v>21419.985234672407</v>
      </c>
      <c r="AN10" s="1043">
        <v>21376.166083094144</v>
      </c>
      <c r="AO10" s="1043">
        <v>21371.69997418984</v>
      </c>
      <c r="AP10" s="1043">
        <v>21497.052568237454</v>
      </c>
      <c r="AQ10" s="1043">
        <v>20930.54382289479</v>
      </c>
      <c r="AR10" s="1043">
        <v>21097.959811308388</v>
      </c>
      <c r="AS10" s="1043">
        <v>21542.662939909751</v>
      </c>
      <c r="AT10" s="1043">
        <v>21520.768232921379</v>
      </c>
      <c r="AU10" s="1043">
        <v>21871.10230079664</v>
      </c>
      <c r="AV10" s="1043">
        <v>22519.802818897897</v>
      </c>
      <c r="AW10" s="1043">
        <v>22687.758682801847</v>
      </c>
      <c r="AX10" s="1044">
        <v>22748.845616479997</v>
      </c>
      <c r="AY10" s="1044">
        <v>22699.188742619597</v>
      </c>
      <c r="AZ10" s="1044">
        <v>22898.382890481473</v>
      </c>
      <c r="BA10" s="1044">
        <v>22962.542976543278</v>
      </c>
      <c r="BB10" s="1044">
        <v>23176.111834857958</v>
      </c>
      <c r="BC10" s="1044">
        <v>23473.452870282686</v>
      </c>
      <c r="BD10" s="1044">
        <v>23140.530494430001</v>
      </c>
      <c r="BE10" s="1044">
        <v>23404.44176672</v>
      </c>
      <c r="BF10" s="1044">
        <v>23738.594208662929</v>
      </c>
      <c r="BG10" s="1044">
        <v>24787.174748990008</v>
      </c>
      <c r="BH10" s="1044">
        <v>24799.170187925076</v>
      </c>
      <c r="BI10" s="1044">
        <v>24617.913196102585</v>
      </c>
      <c r="BJ10" s="1044">
        <v>24623.669634006179</v>
      </c>
      <c r="BK10" s="1044">
        <v>24876.451870782974</v>
      </c>
      <c r="BL10" s="1044">
        <v>25048.698180121763</v>
      </c>
      <c r="BM10" s="1044">
        <v>25069.888355277049</v>
      </c>
      <c r="BN10" s="1044">
        <v>24872.34093405</v>
      </c>
      <c r="BO10" s="1044">
        <v>24986.528104467703</v>
      </c>
      <c r="BP10" s="1044">
        <v>25107.613699273188</v>
      </c>
      <c r="BQ10" s="1044">
        <v>25111.912057511021</v>
      </c>
      <c r="BR10" s="1044">
        <v>25104.829418286768</v>
      </c>
      <c r="BS10" s="1044">
        <v>26007.98768357154</v>
      </c>
      <c r="BT10" s="1044">
        <v>25925.226964252081</v>
      </c>
      <c r="BU10" s="1044">
        <v>25777.464761778854</v>
      </c>
      <c r="BV10" s="1044">
        <v>25637.889893134598</v>
      </c>
      <c r="BW10" s="1044">
        <v>25512.852112874705</v>
      </c>
      <c r="BX10" s="1044">
        <v>25496.935591268088</v>
      </c>
      <c r="BY10" s="1044">
        <v>25677.208696067042</v>
      </c>
      <c r="BZ10" s="1044">
        <v>25658.574981491311</v>
      </c>
      <c r="CA10" s="1044">
        <v>25430.885570453371</v>
      </c>
      <c r="CB10" s="1044">
        <v>25502.072810608362</v>
      </c>
      <c r="CC10" s="1044">
        <v>25528.836695199996</v>
      </c>
      <c r="CD10" s="1044">
        <v>25837.253028409999</v>
      </c>
      <c r="CE10" s="1044">
        <v>26785.602093149999</v>
      </c>
      <c r="CF10" s="1044">
        <v>26948.679005750007</v>
      </c>
      <c r="CG10" s="1044">
        <v>26811.444269520001</v>
      </c>
      <c r="CH10" s="1044">
        <v>26922.219078519996</v>
      </c>
      <c r="CI10" s="1044">
        <v>28811.470626949998</v>
      </c>
      <c r="CJ10" s="1044">
        <v>27147.657899550002</v>
      </c>
      <c r="CK10" s="1045">
        <v>27426.912815790005</v>
      </c>
      <c r="CL10" s="1045">
        <v>27572.598521200001</v>
      </c>
      <c r="CM10" s="1045">
        <v>27483.687376360002</v>
      </c>
      <c r="CN10" s="1045">
        <v>27806.416933559998</v>
      </c>
      <c r="CO10" s="1045">
        <v>27777.334711830001</v>
      </c>
      <c r="CP10" s="1045">
        <v>28307.983220779999</v>
      </c>
      <c r="CQ10" s="1045">
        <v>29177.247601080002</v>
      </c>
      <c r="CR10" s="1045">
        <v>28598.871027959991</v>
      </c>
      <c r="CS10" s="1045">
        <v>12869.349182729999</v>
      </c>
      <c r="CT10" s="1045">
        <v>13041.727457309998</v>
      </c>
      <c r="CU10" s="1045">
        <v>12805.847973810003</v>
      </c>
      <c r="CV10" s="1045">
        <v>12788.455753080003</v>
      </c>
      <c r="CW10" s="1045">
        <v>12770.826137030002</v>
      </c>
      <c r="CX10" s="1045">
        <v>12672.152197430003</v>
      </c>
      <c r="CY10" s="1045">
        <v>12633.056978840004</v>
      </c>
      <c r="CZ10" s="1045">
        <v>12576.326778820003</v>
      </c>
      <c r="DA10" s="1045">
        <v>12532.04883842</v>
      </c>
      <c r="DB10" s="1045">
        <v>12672.631229970002</v>
      </c>
      <c r="DC10" s="1045">
        <v>12147.346069020001</v>
      </c>
      <c r="DD10" s="1045">
        <v>12282.82563619</v>
      </c>
      <c r="DE10" s="1045">
        <v>12125.327249580003</v>
      </c>
      <c r="DF10" s="1045">
        <v>12274.60690612</v>
      </c>
      <c r="DG10" s="1045">
        <v>12139.974481289999</v>
      </c>
      <c r="DH10" s="1045">
        <v>12131.275342140001</v>
      </c>
      <c r="DI10" s="1045">
        <v>12157.456119140001</v>
      </c>
      <c r="DJ10" s="1045">
        <v>12251.75265439</v>
      </c>
      <c r="DK10" s="1045">
        <v>12313.746920409998</v>
      </c>
      <c r="DL10" s="1045">
        <v>12609.790496330004</v>
      </c>
      <c r="DM10" s="1045">
        <v>12479.299198579996</v>
      </c>
      <c r="DN10" s="1045">
        <v>12495.66621868</v>
      </c>
      <c r="DO10" s="1045">
        <v>12633.072259960001</v>
      </c>
      <c r="DP10" s="1045">
        <v>12537.914574480001</v>
      </c>
      <c r="DQ10" s="1045">
        <v>12602.344105759999</v>
      </c>
      <c r="DR10" s="1045">
        <v>12519.358692899992</v>
      </c>
      <c r="DS10" s="1045">
        <v>12590.545048980001</v>
      </c>
      <c r="DT10" s="1045">
        <v>12690.583205679994</v>
      </c>
      <c r="DU10" s="1045">
        <v>12782.2797973</v>
      </c>
      <c r="DV10" s="1045">
        <v>12834.943624490001</v>
      </c>
      <c r="DW10" s="1045">
        <v>12831.357626369994</v>
      </c>
      <c r="DX10" s="1045">
        <v>12843.640152509997</v>
      </c>
      <c r="DY10" s="1045">
        <v>12942.080465619998</v>
      </c>
      <c r="DZ10" s="1045">
        <v>13054.812088300007</v>
      </c>
      <c r="EA10" s="1045">
        <v>13128.422824589999</v>
      </c>
      <c r="EB10" s="1045">
        <v>13488.824448950001</v>
      </c>
      <c r="EC10" s="1045">
        <v>13750.36834004001</v>
      </c>
      <c r="ED10" s="1046">
        <v>13758.965639179998</v>
      </c>
      <c r="EE10" s="1046">
        <v>13736.788240599992</v>
      </c>
      <c r="EF10" s="1046">
        <v>14036.25204209</v>
      </c>
      <c r="EG10" s="1046">
        <v>14423.305777660002</v>
      </c>
      <c r="EH10" s="1046">
        <v>14518.875990059998</v>
      </c>
      <c r="EI10" s="1046">
        <v>14486.384691829999</v>
      </c>
      <c r="EJ10" s="1046">
        <v>14949.217416149993</v>
      </c>
      <c r="EK10" s="1046">
        <v>14832.407522679996</v>
      </c>
      <c r="EL10" s="1046">
        <v>15035.50459391</v>
      </c>
      <c r="EM10" s="1046">
        <v>15010.834170130001</v>
      </c>
      <c r="EN10" s="1046">
        <v>15123.680334819999</v>
      </c>
      <c r="EO10" s="1046">
        <v>15299.688999250002</v>
      </c>
      <c r="EP10" s="1046">
        <v>15577.097706410003</v>
      </c>
      <c r="EQ10" s="1046">
        <v>15789.724421270001</v>
      </c>
      <c r="ER10" s="1046">
        <v>15692.839943659998</v>
      </c>
      <c r="ES10" s="1046">
        <v>15808.489075250001</v>
      </c>
      <c r="ET10" s="1046">
        <v>15770.912845919998</v>
      </c>
      <c r="EU10" s="1046">
        <v>16478.413421000008</v>
      </c>
      <c r="EV10" s="1046">
        <v>16479.722261489998</v>
      </c>
      <c r="EW10" s="1046">
        <v>17100.219774670004</v>
      </c>
      <c r="EX10" s="1046">
        <v>17325.576711910002</v>
      </c>
      <c r="EY10" s="1046">
        <v>17538.246505930001</v>
      </c>
    </row>
    <row r="11" spans="1:155" ht="17.399999999999999" thickTop="1">
      <c r="A11" s="1047"/>
      <c r="B11" s="1048"/>
      <c r="C11" s="1048"/>
      <c r="D11" s="1048"/>
      <c r="E11" s="1048"/>
      <c r="F11" s="1048"/>
      <c r="G11" s="1048"/>
      <c r="H11" s="1048"/>
      <c r="I11" s="1048"/>
      <c r="J11" s="1048"/>
      <c r="K11" s="1048"/>
      <c r="L11" s="1048"/>
      <c r="M11" s="1048"/>
      <c r="N11" s="1048"/>
      <c r="O11" s="1048"/>
      <c r="P11" s="1048"/>
      <c r="Q11" s="1048"/>
      <c r="R11" s="1048"/>
      <c r="S11" s="1048"/>
      <c r="T11" s="1048"/>
      <c r="U11" s="1048"/>
      <c r="V11" s="1048"/>
      <c r="W11" s="1048"/>
      <c r="X11" s="1048"/>
      <c r="Y11" s="1048"/>
      <c r="Z11" s="1048"/>
      <c r="AA11" s="1048"/>
      <c r="AB11" s="1048"/>
      <c r="AC11" s="1048"/>
      <c r="AD11" s="1048"/>
      <c r="AE11" s="1048"/>
      <c r="AF11" s="1048"/>
      <c r="AG11" s="1048"/>
      <c r="AH11" s="1048"/>
      <c r="AI11" s="1048"/>
      <c r="AJ11" s="1048"/>
      <c r="AK11" s="1048"/>
      <c r="AL11" s="1048"/>
      <c r="AM11" s="1048"/>
      <c r="AN11" s="1048"/>
      <c r="AO11" s="1048"/>
      <c r="AP11" s="1048"/>
      <c r="AQ11" s="1048"/>
      <c r="AR11" s="1048"/>
      <c r="AS11" s="1048"/>
      <c r="AT11" s="1048"/>
      <c r="AU11" s="1048"/>
      <c r="AV11" s="1048"/>
      <c r="AW11" s="1048"/>
      <c r="AX11" s="1048"/>
      <c r="AY11" s="1048"/>
      <c r="AZ11" s="1048"/>
      <c r="BA11" s="1048"/>
      <c r="BB11" s="1048"/>
      <c r="BC11" s="1048"/>
      <c r="BD11" s="1049"/>
      <c r="BE11" s="1049"/>
      <c r="BF11" s="1049"/>
      <c r="BG11" s="1049"/>
      <c r="BH11" s="1049"/>
      <c r="BI11" s="1048"/>
      <c r="BJ11" s="1048"/>
      <c r="BK11" s="1048"/>
      <c r="BL11" s="1048"/>
      <c r="BM11" s="1048"/>
      <c r="BN11" s="1048"/>
      <c r="BO11" s="1048"/>
      <c r="BP11" s="1048"/>
      <c r="BQ11" s="1048"/>
      <c r="BR11" s="1048"/>
      <c r="BS11" s="1048"/>
      <c r="BT11" s="1021"/>
      <c r="BU11" s="1021"/>
      <c r="BV11" s="1021"/>
      <c r="BW11" s="1021"/>
      <c r="BX11" s="1021"/>
    </row>
    <row r="12" spans="1:155" ht="17.399999999999999" thickBot="1">
      <c r="A12" s="1050"/>
      <c r="B12" s="1051"/>
      <c r="C12" s="1051"/>
      <c r="D12" s="1051"/>
      <c r="E12" s="1051"/>
      <c r="F12" s="1051"/>
      <c r="G12" s="1051"/>
      <c r="H12" s="1051"/>
      <c r="I12" s="1051"/>
      <c r="J12" s="1051"/>
      <c r="K12" s="1051"/>
      <c r="L12" s="1051"/>
      <c r="M12" s="1051"/>
      <c r="N12" s="1051"/>
      <c r="O12" s="1051"/>
      <c r="P12" s="1051"/>
      <c r="Q12" s="1051"/>
      <c r="R12" s="1051"/>
      <c r="S12" s="1051"/>
      <c r="T12" s="1051"/>
      <c r="U12" s="1051"/>
      <c r="V12" s="1051"/>
      <c r="W12" s="1051"/>
      <c r="X12" s="1051"/>
      <c r="Y12" s="1051"/>
      <c r="Z12" s="1051"/>
      <c r="AA12" s="1051"/>
      <c r="AB12" s="1051"/>
      <c r="AC12" s="1051"/>
      <c r="AD12" s="1051"/>
      <c r="AE12" s="1051"/>
      <c r="AF12" s="1051"/>
      <c r="AG12" s="1051"/>
      <c r="AH12" s="1051"/>
      <c r="AI12" s="1051"/>
      <c r="AJ12" s="1051"/>
      <c r="AK12" s="1051"/>
      <c r="AL12" s="1051"/>
      <c r="AM12" s="1051"/>
      <c r="AN12" s="1051"/>
      <c r="AO12" s="1051"/>
      <c r="AP12" s="1051"/>
      <c r="AQ12" s="1051"/>
      <c r="AR12" s="1051"/>
      <c r="AS12" s="1051"/>
      <c r="AT12" s="1049"/>
      <c r="AU12" s="1049"/>
      <c r="AV12" s="1051"/>
      <c r="AW12" s="1051"/>
      <c r="AX12" s="1051"/>
      <c r="AY12" s="1051"/>
      <c r="AZ12" s="1051"/>
      <c r="BA12" s="1051"/>
      <c r="BB12" s="1051"/>
      <c r="BC12" s="1049"/>
      <c r="BD12" s="1051"/>
      <c r="BE12" s="1051"/>
      <c r="BF12" s="1051"/>
      <c r="BG12" s="1051"/>
      <c r="BH12" s="1051"/>
      <c r="BI12" s="1051"/>
      <c r="BJ12" s="1051"/>
      <c r="BK12" s="1051"/>
      <c r="BL12" s="1051"/>
      <c r="BM12" s="1051"/>
      <c r="BN12" s="1051"/>
      <c r="BO12" s="1051"/>
      <c r="BP12" s="1051"/>
      <c r="BQ12" s="1051"/>
      <c r="BR12" s="1051"/>
      <c r="BS12" s="1051"/>
      <c r="BT12" s="1051"/>
      <c r="BU12" s="1051"/>
      <c r="BV12" s="1051"/>
      <c r="BX12" s="1051"/>
      <c r="CS12" s="1051"/>
      <c r="CT12" s="1051"/>
      <c r="CU12" s="1051"/>
      <c r="CV12" s="1051"/>
      <c r="CW12" s="1051"/>
      <c r="CX12" s="1051"/>
      <c r="CY12" s="1051"/>
      <c r="CZ12" s="1051"/>
      <c r="DA12" s="1051"/>
      <c r="DD12" s="1051"/>
      <c r="DE12" s="1051"/>
      <c r="DF12" s="1051"/>
      <c r="DG12" s="1027"/>
      <c r="DH12" s="1027"/>
      <c r="DI12" s="1027"/>
      <c r="DJ12" s="1027"/>
      <c r="DK12" s="1027"/>
      <c r="DL12" s="1027"/>
      <c r="DM12" s="1027"/>
      <c r="DN12" s="1027"/>
      <c r="DO12" s="1027"/>
      <c r="DP12" s="1027"/>
      <c r="DQ12" s="1027"/>
      <c r="DR12" s="1027"/>
      <c r="DS12" s="1027"/>
      <c r="DT12" s="1027"/>
      <c r="DU12" s="1027"/>
      <c r="DV12" s="1027"/>
      <c r="DW12" s="1027"/>
      <c r="DX12" s="1027"/>
      <c r="DY12" s="1027"/>
      <c r="DZ12" s="1027"/>
      <c r="EA12" s="1027"/>
      <c r="EB12" s="1027"/>
      <c r="EC12" s="1027"/>
      <c r="ED12" s="1027"/>
      <c r="EE12" s="1027"/>
      <c r="EF12" s="1027"/>
      <c r="EI12" s="1027"/>
      <c r="EJ12" s="1027"/>
      <c r="EK12" s="1027"/>
      <c r="EL12" s="1027"/>
      <c r="EM12" s="1027"/>
      <c r="EN12" s="1027"/>
      <c r="EO12" s="1027"/>
      <c r="EP12" s="1027"/>
      <c r="EQ12" s="1027"/>
      <c r="ER12" s="1027"/>
      <c r="ES12" s="1027"/>
      <c r="ET12" s="1027"/>
      <c r="EU12" s="1027"/>
      <c r="EV12" s="1027"/>
      <c r="EW12" s="1027"/>
      <c r="EX12" s="1027"/>
      <c r="EY12" s="1027" t="s">
        <v>70</v>
      </c>
    </row>
    <row r="13" spans="1:155" ht="18" thickTop="1">
      <c r="A13" s="1028" t="s">
        <v>51</v>
      </c>
      <c r="B13" s="1029">
        <v>40940</v>
      </c>
      <c r="C13" s="1029">
        <v>40969</v>
      </c>
      <c r="D13" s="1029">
        <v>41000</v>
      </c>
      <c r="E13" s="1029">
        <v>41030</v>
      </c>
      <c r="F13" s="1029">
        <v>41061</v>
      </c>
      <c r="G13" s="1029">
        <v>41091</v>
      </c>
      <c r="H13" s="1029">
        <v>41122</v>
      </c>
      <c r="I13" s="1029">
        <v>41153</v>
      </c>
      <c r="J13" s="1029">
        <v>41183</v>
      </c>
      <c r="K13" s="1029">
        <v>41214</v>
      </c>
      <c r="L13" s="1029">
        <v>41244</v>
      </c>
      <c r="M13" s="1029">
        <v>41275</v>
      </c>
      <c r="N13" s="1029">
        <v>41306</v>
      </c>
      <c r="O13" s="1029">
        <v>41334</v>
      </c>
      <c r="P13" s="1029">
        <v>41365</v>
      </c>
      <c r="Q13" s="1029">
        <v>41395</v>
      </c>
      <c r="R13" s="1029">
        <v>41426</v>
      </c>
      <c r="S13" s="1029">
        <v>41456</v>
      </c>
      <c r="T13" s="1029">
        <v>41487</v>
      </c>
      <c r="U13" s="1029">
        <v>41518</v>
      </c>
      <c r="V13" s="1029">
        <v>41548</v>
      </c>
      <c r="W13" s="1029">
        <v>41579</v>
      </c>
      <c r="X13" s="1029">
        <v>41609</v>
      </c>
      <c r="Y13" s="1029">
        <v>41640</v>
      </c>
      <c r="Z13" s="1029">
        <v>41671</v>
      </c>
      <c r="AA13" s="1029">
        <v>41699</v>
      </c>
      <c r="AB13" s="1029">
        <v>41730</v>
      </c>
      <c r="AC13" s="1029">
        <v>41760</v>
      </c>
      <c r="AD13" s="1029">
        <v>41791</v>
      </c>
      <c r="AE13" s="1029">
        <v>41821</v>
      </c>
      <c r="AF13" s="1029">
        <v>41852</v>
      </c>
      <c r="AG13" s="1029">
        <v>41883</v>
      </c>
      <c r="AH13" s="1029">
        <v>41913</v>
      </c>
      <c r="AI13" s="1029">
        <v>41944</v>
      </c>
      <c r="AJ13" s="1029">
        <v>41974</v>
      </c>
      <c r="AK13" s="1029">
        <v>42005</v>
      </c>
      <c r="AL13" s="1029">
        <v>42036</v>
      </c>
      <c r="AM13" s="1029">
        <v>42064</v>
      </c>
      <c r="AN13" s="1029">
        <v>42095</v>
      </c>
      <c r="AO13" s="1029">
        <v>42125</v>
      </c>
      <c r="AP13" s="1029">
        <v>42156</v>
      </c>
      <c r="AQ13" s="1029">
        <v>42186</v>
      </c>
      <c r="AR13" s="1029">
        <v>42217</v>
      </c>
      <c r="AS13" s="1029">
        <v>42248</v>
      </c>
      <c r="AT13" s="1029">
        <v>42278</v>
      </c>
      <c r="AU13" s="1029">
        <v>42309</v>
      </c>
      <c r="AV13" s="1029">
        <v>42339</v>
      </c>
      <c r="AW13" s="1029">
        <v>42370</v>
      </c>
      <c r="AX13" s="1029">
        <v>42401</v>
      </c>
      <c r="AY13" s="1029">
        <v>42430</v>
      </c>
      <c r="AZ13" s="1029">
        <v>42461</v>
      </c>
      <c r="BA13" s="1029">
        <v>42491</v>
      </c>
      <c r="BB13" s="1029">
        <v>42522</v>
      </c>
      <c r="BC13" s="1029">
        <v>42552</v>
      </c>
      <c r="BD13" s="1029">
        <v>42583</v>
      </c>
      <c r="BE13" s="1029">
        <v>42644</v>
      </c>
      <c r="BF13" s="1029">
        <v>42675</v>
      </c>
      <c r="BG13" s="1029">
        <v>42705</v>
      </c>
      <c r="BH13" s="1029">
        <v>42736</v>
      </c>
      <c r="BI13" s="1029">
        <v>42767</v>
      </c>
      <c r="BJ13" s="1029">
        <v>42795</v>
      </c>
      <c r="BK13" s="1029">
        <v>42826</v>
      </c>
      <c r="BL13" s="1029">
        <v>42856</v>
      </c>
      <c r="BM13" s="1029">
        <v>42887</v>
      </c>
      <c r="BN13" s="1029">
        <v>42917</v>
      </c>
      <c r="BO13" s="1029">
        <v>42948</v>
      </c>
      <c r="BP13" s="1029">
        <v>42979</v>
      </c>
      <c r="BQ13" s="1029">
        <v>43009</v>
      </c>
      <c r="BR13" s="1029">
        <v>43040</v>
      </c>
      <c r="BS13" s="1029">
        <v>43070</v>
      </c>
      <c r="BT13" s="1029">
        <v>43101</v>
      </c>
      <c r="BU13" s="1029">
        <v>43132</v>
      </c>
      <c r="BV13" s="1029">
        <v>43160</v>
      </c>
      <c r="BW13" s="1029">
        <f>+BW3</f>
        <v>43191</v>
      </c>
      <c r="BX13" s="1029">
        <f>+BX3</f>
        <v>43221</v>
      </c>
      <c r="BY13" s="1029">
        <f>+BY3</f>
        <v>43252</v>
      </c>
      <c r="BZ13" s="1029">
        <f>+BZ3</f>
        <v>43282</v>
      </c>
      <c r="CA13" s="1029">
        <f>+CA3</f>
        <v>43313</v>
      </c>
      <c r="CB13" s="1029">
        <v>43344</v>
      </c>
      <c r="CC13" s="1029">
        <v>43374</v>
      </c>
      <c r="CD13" s="1029">
        <v>43405</v>
      </c>
      <c r="CE13" s="1029">
        <v>43435</v>
      </c>
      <c r="CF13" s="1029">
        <v>43466</v>
      </c>
      <c r="CG13" s="1029">
        <v>43497</v>
      </c>
      <c r="CH13" s="1029">
        <v>43525</v>
      </c>
      <c r="CI13" s="1029">
        <v>43556</v>
      </c>
      <c r="CJ13" s="1029">
        <v>43586</v>
      </c>
      <c r="CK13" s="1029" t="s">
        <v>2877</v>
      </c>
      <c r="CL13" s="1029">
        <v>43647</v>
      </c>
      <c r="CM13" s="1029">
        <v>43678</v>
      </c>
      <c r="CN13" s="1029">
        <v>43709</v>
      </c>
      <c r="CO13" s="1029">
        <v>43739</v>
      </c>
      <c r="CP13" s="1029">
        <v>43770</v>
      </c>
      <c r="CQ13" s="1029">
        <v>43800</v>
      </c>
      <c r="CR13" s="1029">
        <v>43831</v>
      </c>
      <c r="CS13" s="1029">
        <v>43862</v>
      </c>
      <c r="CT13" s="1029">
        <v>43891</v>
      </c>
      <c r="CU13" s="1029">
        <v>43922</v>
      </c>
      <c r="CV13" s="1029">
        <v>43952</v>
      </c>
      <c r="CW13" s="1029">
        <v>43983</v>
      </c>
      <c r="CX13" s="1029">
        <v>44013</v>
      </c>
      <c r="CY13" s="1029">
        <v>44044</v>
      </c>
      <c r="CZ13" s="1029">
        <v>44075</v>
      </c>
      <c r="DA13" s="1029">
        <v>44105</v>
      </c>
      <c r="DB13" s="1029">
        <v>44136</v>
      </c>
      <c r="DC13" s="1029">
        <v>44166</v>
      </c>
      <c r="DD13" s="1029">
        <v>44228</v>
      </c>
      <c r="DE13" s="1029">
        <v>44256</v>
      </c>
      <c r="DF13" s="1029">
        <v>44287</v>
      </c>
      <c r="DG13" s="1029">
        <v>44317</v>
      </c>
      <c r="DH13" s="1029">
        <v>44348</v>
      </c>
      <c r="DI13" s="1029">
        <v>44378</v>
      </c>
      <c r="DJ13" s="1029">
        <v>44409</v>
      </c>
      <c r="DK13" s="1029">
        <v>44440</v>
      </c>
      <c r="DL13" s="1029">
        <v>44470</v>
      </c>
      <c r="DM13" s="1029">
        <v>44501</v>
      </c>
      <c r="DN13" s="1029">
        <v>44531</v>
      </c>
      <c r="DO13" s="1029">
        <v>44562</v>
      </c>
      <c r="DP13" s="1029">
        <v>44593</v>
      </c>
      <c r="DQ13" s="1029">
        <v>44621</v>
      </c>
      <c r="DR13" s="1029">
        <v>44652</v>
      </c>
      <c r="DS13" s="1029">
        <v>44682</v>
      </c>
      <c r="DT13" s="1029">
        <v>44713</v>
      </c>
      <c r="DU13" s="1029">
        <v>44743</v>
      </c>
      <c r="DV13" s="1029">
        <v>44774</v>
      </c>
      <c r="DW13" s="1029">
        <v>44805</v>
      </c>
      <c r="DX13" s="1029">
        <v>44835</v>
      </c>
      <c r="DY13" s="1029">
        <v>44866</v>
      </c>
      <c r="DZ13" s="1029">
        <v>44896</v>
      </c>
      <c r="EA13" s="1029">
        <v>44927</v>
      </c>
      <c r="EB13" s="1029">
        <v>44958</v>
      </c>
      <c r="EC13" s="1029">
        <v>44986</v>
      </c>
      <c r="ED13" s="1030">
        <v>45017</v>
      </c>
      <c r="EE13" s="1030">
        <v>45047</v>
      </c>
      <c r="EF13" s="1030">
        <v>45078</v>
      </c>
      <c r="EG13" s="1030">
        <v>45108</v>
      </c>
      <c r="EH13" s="1030">
        <v>45139</v>
      </c>
      <c r="EI13" s="1030">
        <v>45170</v>
      </c>
      <c r="EJ13" s="1030">
        <v>45200</v>
      </c>
      <c r="EK13" s="1030">
        <v>45231</v>
      </c>
      <c r="EL13" s="1030">
        <v>45261</v>
      </c>
      <c r="EM13" s="1030">
        <v>45292</v>
      </c>
      <c r="EN13" s="1030">
        <v>45323</v>
      </c>
      <c r="EO13" s="1030">
        <v>45352</v>
      </c>
      <c r="EP13" s="1030">
        <v>45383</v>
      </c>
      <c r="EQ13" s="1030">
        <v>45413</v>
      </c>
      <c r="ER13" s="1030">
        <v>45444</v>
      </c>
      <c r="ES13" s="1030">
        <v>45474</v>
      </c>
      <c r="ET13" s="1030">
        <v>45505</v>
      </c>
      <c r="EU13" s="1030">
        <v>45536</v>
      </c>
      <c r="EV13" s="1030">
        <v>45566</v>
      </c>
      <c r="EW13" s="1030">
        <v>45597</v>
      </c>
      <c r="EX13" s="1030">
        <v>45627</v>
      </c>
      <c r="EY13" s="1030">
        <v>45658</v>
      </c>
    </row>
    <row r="14" spans="1:155" ht="16.8">
      <c r="A14" s="1031" t="s">
        <v>2882</v>
      </c>
      <c r="B14" s="1052">
        <v>1746.58243204</v>
      </c>
      <c r="C14" s="1052">
        <v>1746.58243204</v>
      </c>
      <c r="D14" s="1052">
        <v>1746.5824324499997</v>
      </c>
      <c r="E14" s="1052">
        <v>1325.00000004</v>
      </c>
      <c r="F14" s="1052">
        <v>1325.00000004</v>
      </c>
      <c r="G14" s="1052">
        <v>1325.00000004</v>
      </c>
      <c r="H14" s="1052">
        <v>1325.00000004</v>
      </c>
      <c r="I14" s="1052">
        <v>1325.00000004</v>
      </c>
      <c r="J14" s="1052">
        <v>1325.00000004</v>
      </c>
      <c r="K14" s="1052">
        <v>1325.00000004</v>
      </c>
      <c r="L14" s="1052">
        <v>1325.00000004</v>
      </c>
      <c r="M14" s="1052">
        <v>1325.00000004</v>
      </c>
      <c r="N14" s="1052">
        <v>1325.00000004</v>
      </c>
      <c r="O14" s="1052">
        <v>1325.00000004</v>
      </c>
      <c r="P14" s="1052">
        <v>1325.00000004</v>
      </c>
      <c r="Q14" s="1052">
        <v>1325.00000004</v>
      </c>
      <c r="R14" s="1052">
        <v>1325.00000004</v>
      </c>
      <c r="S14" s="1052">
        <v>1325.00000004</v>
      </c>
      <c r="T14" s="1052">
        <v>1325.00000004</v>
      </c>
      <c r="U14" s="1052">
        <v>1325.00000004</v>
      </c>
      <c r="V14" s="1052">
        <v>1325.00000004</v>
      </c>
      <c r="W14" s="1052">
        <v>1325.00000004</v>
      </c>
      <c r="X14" s="1052">
        <v>1325.00000004</v>
      </c>
      <c r="Y14" s="1052">
        <v>1325.00000004</v>
      </c>
      <c r="Z14" s="1052">
        <v>1325.00000004</v>
      </c>
      <c r="AA14" s="1052">
        <v>1325.00000004</v>
      </c>
      <c r="AB14" s="1052">
        <v>1325.00000004</v>
      </c>
      <c r="AC14" s="1052">
        <v>1325.00000004</v>
      </c>
      <c r="AD14" s="1052">
        <v>1325.00000004</v>
      </c>
      <c r="AE14" s="1052">
        <v>1325.00000004</v>
      </c>
      <c r="AF14" s="1052">
        <v>1325.00000004</v>
      </c>
      <c r="AG14" s="1052">
        <v>1325.00000004</v>
      </c>
      <c r="AH14" s="1052">
        <v>1325.00000004</v>
      </c>
      <c r="AI14" s="1052">
        <v>1325.00000004</v>
      </c>
      <c r="AJ14" s="1052">
        <v>1325.00000004</v>
      </c>
      <c r="AK14" s="1052">
        <v>1325.00000004</v>
      </c>
      <c r="AL14" s="1052">
        <v>1475.00000004</v>
      </c>
      <c r="AM14" s="1052">
        <v>1475.00000004</v>
      </c>
      <c r="AN14" s="1052">
        <v>1475.00000004</v>
      </c>
      <c r="AO14" s="1052">
        <v>1475.00000004</v>
      </c>
      <c r="AP14" s="1052">
        <v>1475.00000004</v>
      </c>
      <c r="AQ14" s="1052">
        <v>1475.00000004</v>
      </c>
      <c r="AR14" s="1052">
        <v>1475.00000004</v>
      </c>
      <c r="AS14" s="1052">
        <v>1475.00000004</v>
      </c>
      <c r="AT14" s="1052">
        <v>1475.00000004</v>
      </c>
      <c r="AU14" s="1052">
        <v>1775.00000004</v>
      </c>
      <c r="AV14" s="1052">
        <v>1775.00000004</v>
      </c>
      <c r="AW14" s="1052">
        <v>1775.00000004</v>
      </c>
      <c r="AX14" s="1033">
        <v>1775.00000004</v>
      </c>
      <c r="AY14" s="1033">
        <v>1775.00000004</v>
      </c>
      <c r="AZ14" s="1033">
        <v>1775.00000004</v>
      </c>
      <c r="BA14" s="1033">
        <v>1775</v>
      </c>
      <c r="BB14" s="1033">
        <v>1825</v>
      </c>
      <c r="BC14" s="1033">
        <v>1825.00000004</v>
      </c>
      <c r="BD14" s="1033">
        <v>1825.00000004</v>
      </c>
      <c r="BE14" s="1033">
        <v>1825.00000004</v>
      </c>
      <c r="BF14" s="1034">
        <v>1825.00000004</v>
      </c>
      <c r="BG14" s="1034">
        <v>1975.00000004</v>
      </c>
      <c r="BH14" s="1034">
        <v>1975.00000004</v>
      </c>
      <c r="BI14" s="1034">
        <v>1975.00000004</v>
      </c>
      <c r="BJ14" s="1034">
        <v>1975.00000004</v>
      </c>
      <c r="BK14" s="1034">
        <v>1975.00000004</v>
      </c>
      <c r="BL14" s="1034">
        <v>1975.00000004</v>
      </c>
      <c r="BM14" s="1034">
        <v>1975.00000004</v>
      </c>
      <c r="BN14" s="1034">
        <v>1975.00000004</v>
      </c>
      <c r="BO14" s="1034">
        <v>1975.00000004</v>
      </c>
      <c r="BP14" s="1034">
        <v>2150.00000004</v>
      </c>
      <c r="BQ14" s="1034">
        <v>2150.00000004</v>
      </c>
      <c r="BR14" s="1034">
        <v>2150.00000004</v>
      </c>
      <c r="BS14" s="1034">
        <v>2150.00000004</v>
      </c>
      <c r="BT14" s="1034">
        <v>2150.00000004</v>
      </c>
      <c r="BU14" s="1034">
        <v>2150.00000004</v>
      </c>
      <c r="BV14" s="1034">
        <v>2150.00000004</v>
      </c>
      <c r="BW14" s="1034">
        <v>2150.00000004</v>
      </c>
      <c r="BX14" s="1034">
        <v>2150.00000004</v>
      </c>
      <c r="BY14" s="1034">
        <v>2350.00000004</v>
      </c>
      <c r="BZ14" s="1034">
        <v>2350.00000004</v>
      </c>
      <c r="CA14" s="1034">
        <v>2350.00000004</v>
      </c>
      <c r="CB14" s="1034">
        <v>2350.00000004</v>
      </c>
      <c r="CC14" s="1034">
        <v>2349.9867880000002</v>
      </c>
      <c r="CD14" s="1034">
        <v>2350.00000004</v>
      </c>
      <c r="CE14" s="1034">
        <v>2550.00000004</v>
      </c>
      <c r="CF14" s="1034">
        <v>2550.00000004</v>
      </c>
      <c r="CG14" s="1034">
        <v>2550.00000004</v>
      </c>
      <c r="CH14" s="1034">
        <v>2550.00000004</v>
      </c>
      <c r="CI14" s="1034">
        <v>2550.00000004</v>
      </c>
      <c r="CJ14" s="1034">
        <v>2550.00000004</v>
      </c>
      <c r="CK14" s="1035">
        <v>2550.00000004</v>
      </c>
      <c r="CL14" s="1035">
        <v>2550.00000004</v>
      </c>
      <c r="CM14" s="1035">
        <v>2350.00000004</v>
      </c>
      <c r="CN14" s="1035">
        <v>2350.00000004</v>
      </c>
      <c r="CO14" s="1035">
        <v>2350.00000004</v>
      </c>
      <c r="CP14" s="1035">
        <v>2550.00000004</v>
      </c>
      <c r="CQ14" s="1035">
        <v>2550.00000004</v>
      </c>
      <c r="CR14" s="1035">
        <v>1860.00000004</v>
      </c>
      <c r="CS14" s="1035">
        <v>1000</v>
      </c>
      <c r="CT14" s="1035">
        <v>1000</v>
      </c>
      <c r="CU14" s="1035">
        <v>1000</v>
      </c>
      <c r="CV14" s="1035">
        <v>1000</v>
      </c>
      <c r="CW14" s="1035">
        <v>1000</v>
      </c>
      <c r="CX14" s="1035">
        <v>1000</v>
      </c>
      <c r="CY14" s="1035">
        <v>1000</v>
      </c>
      <c r="CZ14" s="1035">
        <v>1000</v>
      </c>
      <c r="DA14" s="1035">
        <v>1000</v>
      </c>
      <c r="DB14" s="1035">
        <v>1000</v>
      </c>
      <c r="DC14" s="1035">
        <v>1000</v>
      </c>
      <c r="DD14" s="1035">
        <v>1000</v>
      </c>
      <c r="DE14" s="1035">
        <v>1000</v>
      </c>
      <c r="DF14" s="1035">
        <v>1000</v>
      </c>
      <c r="DG14" s="1035">
        <v>1000</v>
      </c>
      <c r="DH14" s="1035">
        <v>1000</v>
      </c>
      <c r="DI14" s="1035">
        <v>1000</v>
      </c>
      <c r="DJ14" s="1035">
        <v>1000</v>
      </c>
      <c r="DK14" s="1035">
        <v>1000</v>
      </c>
      <c r="DL14" s="1035">
        <v>1000</v>
      </c>
      <c r="DM14" s="1035">
        <v>1000</v>
      </c>
      <c r="DN14" s="1035">
        <v>1000</v>
      </c>
      <c r="DO14" s="1035">
        <v>1000</v>
      </c>
      <c r="DP14" s="1035">
        <v>1000</v>
      </c>
      <c r="DQ14" s="1035">
        <v>1000</v>
      </c>
      <c r="DR14" s="1035">
        <v>1000</v>
      </c>
      <c r="DS14" s="1035">
        <v>1000</v>
      </c>
      <c r="DT14" s="1035">
        <v>1000</v>
      </c>
      <c r="DU14" s="1035">
        <v>1000</v>
      </c>
      <c r="DV14" s="1035">
        <v>1000</v>
      </c>
      <c r="DW14" s="1035">
        <v>1000</v>
      </c>
      <c r="DX14" s="1035">
        <v>1000</v>
      </c>
      <c r="DY14" s="1035">
        <v>1000</v>
      </c>
      <c r="DZ14" s="1035">
        <v>1000</v>
      </c>
      <c r="EA14" s="1035">
        <v>1000</v>
      </c>
      <c r="EB14" s="1035">
        <v>1000</v>
      </c>
      <c r="EC14" s="1035">
        <v>1000</v>
      </c>
      <c r="ED14" s="1036">
        <v>1000</v>
      </c>
      <c r="EE14" s="1036">
        <v>1000</v>
      </c>
      <c r="EF14" s="1036">
        <v>1000</v>
      </c>
      <c r="EG14" s="1036">
        <v>1000</v>
      </c>
      <c r="EH14" s="1036">
        <v>1000</v>
      </c>
      <c r="EI14" s="1036">
        <v>1000</v>
      </c>
      <c r="EJ14" s="1036">
        <v>1000</v>
      </c>
      <c r="EK14" s="1036">
        <v>1000</v>
      </c>
      <c r="EL14" s="1036">
        <v>1000</v>
      </c>
      <c r="EM14" s="1036">
        <v>1000</v>
      </c>
      <c r="EN14" s="1036">
        <v>1000</v>
      </c>
      <c r="EO14" s="1036">
        <v>1000</v>
      </c>
      <c r="EP14" s="1036">
        <v>1000</v>
      </c>
      <c r="EQ14" s="1036">
        <v>1000</v>
      </c>
      <c r="ER14" s="1036">
        <v>1000</v>
      </c>
      <c r="ES14" s="1036">
        <v>1000</v>
      </c>
      <c r="ET14" s="1036">
        <v>1000</v>
      </c>
      <c r="EU14" s="1036">
        <v>1000</v>
      </c>
      <c r="EV14" s="1036">
        <v>1000</v>
      </c>
      <c r="EW14" s="1036">
        <v>1000</v>
      </c>
      <c r="EX14" s="1036">
        <v>1000</v>
      </c>
      <c r="EY14" s="1036">
        <v>1000</v>
      </c>
    </row>
    <row r="15" spans="1:155" ht="16.8">
      <c r="A15" s="1031" t="s">
        <v>2883</v>
      </c>
      <c r="B15" s="1052">
        <v>599.53232722149994</v>
      </c>
      <c r="C15" s="1052">
        <v>597.48768222150011</v>
      </c>
      <c r="D15" s="1052">
        <v>585.08768969800064</v>
      </c>
      <c r="E15" s="1052">
        <v>550.85495347150015</v>
      </c>
      <c r="F15" s="1052">
        <v>550.85495377149937</v>
      </c>
      <c r="G15" s="1052">
        <v>645.15164702100037</v>
      </c>
      <c r="H15" s="1052">
        <v>646.24856795400092</v>
      </c>
      <c r="I15" s="1052">
        <v>672.13719595400096</v>
      </c>
      <c r="J15" s="1052">
        <v>719.21607130400037</v>
      </c>
      <c r="K15" s="1052">
        <v>719.21607129400115</v>
      </c>
      <c r="L15" s="1052">
        <v>694.21606729400105</v>
      </c>
      <c r="M15" s="1052">
        <v>670.71247913400077</v>
      </c>
      <c r="N15" s="1052">
        <v>670.71248195892997</v>
      </c>
      <c r="O15" s="1052">
        <v>670.71248957391742</v>
      </c>
      <c r="P15" s="1052">
        <v>670.71248505391691</v>
      </c>
      <c r="Q15" s="1052">
        <v>660.71248457391744</v>
      </c>
      <c r="R15" s="1052">
        <v>610.71248834191704</v>
      </c>
      <c r="S15" s="1052">
        <v>734.33972089841654</v>
      </c>
      <c r="T15" s="1052">
        <v>733.24190232691672</v>
      </c>
      <c r="U15" s="1052">
        <v>733.7838401344161</v>
      </c>
      <c r="V15" s="1052">
        <v>782.94232321041534</v>
      </c>
      <c r="W15" s="1052">
        <v>782.85444522441719</v>
      </c>
      <c r="X15" s="1052">
        <v>752.85457930648761</v>
      </c>
      <c r="Y15" s="1052">
        <v>763.24215569149976</v>
      </c>
      <c r="Z15" s="1052">
        <v>763.24215869149975</v>
      </c>
      <c r="AA15" s="1052">
        <v>763.24215869149975</v>
      </c>
      <c r="AB15" s="1052">
        <v>748.24215869149975</v>
      </c>
      <c r="AC15" s="1052">
        <v>748.32769254350285</v>
      </c>
      <c r="AD15" s="1052">
        <v>747.54909254350275</v>
      </c>
      <c r="AE15" s="1052">
        <v>773.27414996748257</v>
      </c>
      <c r="AF15" s="1052">
        <v>795.52384592534258</v>
      </c>
      <c r="AG15" s="1052">
        <v>793.82143868338437</v>
      </c>
      <c r="AH15" s="1052">
        <v>860.00679545936248</v>
      </c>
      <c r="AI15" s="1052">
        <v>866.69740693486267</v>
      </c>
      <c r="AJ15" s="1052">
        <v>832.47084905478573</v>
      </c>
      <c r="AK15" s="1052">
        <v>833.7203840475006</v>
      </c>
      <c r="AL15" s="1052">
        <v>832.06366670750049</v>
      </c>
      <c r="AM15" s="1052">
        <v>832.4695897075004</v>
      </c>
      <c r="AN15" s="1052">
        <v>832.06366825008206</v>
      </c>
      <c r="AO15" s="1052">
        <v>832.06366843008232</v>
      </c>
      <c r="AP15" s="1052">
        <v>833.32054886750029</v>
      </c>
      <c r="AQ15" s="1052">
        <v>771.86210399964807</v>
      </c>
      <c r="AR15" s="1052">
        <v>785.97295392969988</v>
      </c>
      <c r="AS15" s="1052">
        <v>770.83561280299853</v>
      </c>
      <c r="AT15" s="1052">
        <v>814.82260084253028</v>
      </c>
      <c r="AU15" s="1052">
        <v>809.20022965300086</v>
      </c>
      <c r="AV15" s="1052">
        <v>808.7943096896505</v>
      </c>
      <c r="AW15" s="1052">
        <v>831.23117294492624</v>
      </c>
      <c r="AX15" s="1033">
        <v>831.23116803964899</v>
      </c>
      <c r="AY15" s="1033">
        <v>831.23116803965002</v>
      </c>
      <c r="AZ15" s="1033">
        <v>831.23116816365052</v>
      </c>
      <c r="BA15" s="1033">
        <v>819.23116751314922</v>
      </c>
      <c r="BB15" s="1033">
        <v>819.23116751314922</v>
      </c>
      <c r="BC15" s="1033">
        <v>847.19829774964808</v>
      </c>
      <c r="BD15" s="1033">
        <v>634.12934612630363</v>
      </c>
      <c r="BE15" s="1033">
        <v>659.80150435696885</v>
      </c>
      <c r="BF15" s="1034">
        <v>659.80147525396637</v>
      </c>
      <c r="BG15" s="1034">
        <v>659.80147510061363</v>
      </c>
      <c r="BH15" s="1034">
        <v>671.07288027696802</v>
      </c>
      <c r="BI15" s="1034">
        <v>668.57317798975748</v>
      </c>
      <c r="BJ15" s="1034">
        <v>668.57317774810792</v>
      </c>
      <c r="BK15" s="1034">
        <v>668.57317774810792</v>
      </c>
      <c r="BL15" s="1034">
        <v>668.57519103810785</v>
      </c>
      <c r="BM15" s="1034">
        <v>667.74699060810849</v>
      </c>
      <c r="BN15" s="1034">
        <v>627.73927389179801</v>
      </c>
      <c r="BO15" s="1034">
        <v>623.63595936744684</v>
      </c>
      <c r="BP15" s="1034">
        <v>646.160986537447</v>
      </c>
      <c r="BQ15" s="1034">
        <v>645.51458674544904</v>
      </c>
      <c r="BR15" s="1034">
        <v>645.97069004545017</v>
      </c>
      <c r="BS15" s="1034">
        <v>736.02729373544889</v>
      </c>
      <c r="BT15" s="1034">
        <v>741.86641447545242</v>
      </c>
      <c r="BU15" s="1034">
        <v>742.28299121699524</v>
      </c>
      <c r="BV15" s="1034">
        <v>742.3659997070198</v>
      </c>
      <c r="BW15" s="1034">
        <v>742.37109340658947</v>
      </c>
      <c r="BX15" s="1034">
        <v>743.00982729658892</v>
      </c>
      <c r="BY15" s="1034">
        <v>743.00982592658806</v>
      </c>
      <c r="BZ15" s="1034">
        <v>725.28222232658766</v>
      </c>
      <c r="CA15" s="1034">
        <v>729.46949401523023</v>
      </c>
      <c r="CB15" s="1034">
        <v>745.4181760313644</v>
      </c>
      <c r="CC15" s="1034">
        <v>684.04040308999822</v>
      </c>
      <c r="CD15" s="1034">
        <v>934.8544641299992</v>
      </c>
      <c r="CE15" s="1034">
        <v>889.03632279999738</v>
      </c>
      <c r="CF15" s="1034">
        <v>906.98005563999561</v>
      </c>
      <c r="CG15" s="1034">
        <v>894.10478247999959</v>
      </c>
      <c r="CH15" s="1034">
        <v>885.43462012000089</v>
      </c>
      <c r="CI15" s="1034">
        <v>894.10478268000031</v>
      </c>
      <c r="CJ15" s="1034">
        <v>894.10478268000031</v>
      </c>
      <c r="CK15" s="1035">
        <v>886.61161057999993</v>
      </c>
      <c r="CL15" s="1035">
        <v>1014.2556434899998</v>
      </c>
      <c r="CM15" s="1035">
        <v>1168.5206182900008</v>
      </c>
      <c r="CN15" s="1035">
        <v>1280.2511898500022</v>
      </c>
      <c r="CO15" s="1035">
        <v>1298.7462345800018</v>
      </c>
      <c r="CP15" s="1035">
        <v>1168.8941123500003</v>
      </c>
      <c r="CQ15" s="1035">
        <v>1127.5642732800006</v>
      </c>
      <c r="CR15" s="1035">
        <v>1571.9663310799999</v>
      </c>
      <c r="CS15" s="1035">
        <v>632.71908140999983</v>
      </c>
      <c r="CT15" s="1035">
        <v>656.57499901999859</v>
      </c>
      <c r="CU15" s="1035">
        <v>656.57499901999859</v>
      </c>
      <c r="CV15" s="1035">
        <v>656.57499901999859</v>
      </c>
      <c r="CW15" s="1035">
        <v>654.03009902000042</v>
      </c>
      <c r="CX15" s="1035">
        <v>697.10580215000152</v>
      </c>
      <c r="CY15" s="1035">
        <v>701.41517633000183</v>
      </c>
      <c r="CZ15" s="1035">
        <v>760.99380193000002</v>
      </c>
      <c r="DA15" s="1035">
        <v>746.30348192999872</v>
      </c>
      <c r="DB15" s="1035">
        <v>760.93980192999993</v>
      </c>
      <c r="DC15" s="1035">
        <v>761.00880193000194</v>
      </c>
      <c r="DD15" s="1035">
        <v>777.21471474999908</v>
      </c>
      <c r="DE15" s="1035">
        <v>775.51572893000082</v>
      </c>
      <c r="DF15" s="1035">
        <v>786.57281357000045</v>
      </c>
      <c r="DG15" s="1035">
        <v>786.57281356999965</v>
      </c>
      <c r="DH15" s="1035">
        <v>764.57281357000068</v>
      </c>
      <c r="DI15" s="1035">
        <v>837.15649626999982</v>
      </c>
      <c r="DJ15" s="1035">
        <v>892.59514620999846</v>
      </c>
      <c r="DK15" s="1035">
        <v>863.72530468999912</v>
      </c>
      <c r="DL15" s="1035">
        <v>862.2445715700004</v>
      </c>
      <c r="DM15" s="1035">
        <v>864.63739357000065</v>
      </c>
      <c r="DN15" s="1035">
        <v>864.64639357000215</v>
      </c>
      <c r="DO15" s="1035">
        <v>852.67458521999743</v>
      </c>
      <c r="DP15" s="1035">
        <v>816.49693939999952</v>
      </c>
      <c r="DQ15" s="1035">
        <v>813.60469209000132</v>
      </c>
      <c r="DR15" s="1035">
        <v>813.69169208999892</v>
      </c>
      <c r="DS15" s="1035">
        <v>813.6916920900004</v>
      </c>
      <c r="DT15" s="1035">
        <v>782.37418208999986</v>
      </c>
      <c r="DU15" s="1035">
        <v>934.29134368999632</v>
      </c>
      <c r="DV15" s="1035">
        <v>930.71557159999975</v>
      </c>
      <c r="DW15" s="1035">
        <v>907.27672723999979</v>
      </c>
      <c r="DX15" s="1035">
        <v>907.23472724000214</v>
      </c>
      <c r="DY15" s="1035">
        <v>907.23472723999839</v>
      </c>
      <c r="DZ15" s="1035">
        <v>897.25572723999835</v>
      </c>
      <c r="EA15" s="1035">
        <v>932.39620975000037</v>
      </c>
      <c r="EB15" s="1035">
        <v>930.3806495599988</v>
      </c>
      <c r="EC15" s="1035">
        <v>926.56443155999966</v>
      </c>
      <c r="ED15" s="1036">
        <v>926.56443156000375</v>
      </c>
      <c r="EE15" s="1036">
        <v>881.56443155999762</v>
      </c>
      <c r="EF15" s="1036">
        <v>876.57643155999904</v>
      </c>
      <c r="EG15" s="1036">
        <v>956.2401396199997</v>
      </c>
      <c r="EH15" s="1036">
        <v>934.75404962000084</v>
      </c>
      <c r="EI15" s="1036">
        <v>1048.8899026000013</v>
      </c>
      <c r="EJ15" s="1036">
        <v>1050.4563055999979</v>
      </c>
      <c r="EK15" s="1036">
        <v>1010.5787165999999</v>
      </c>
      <c r="EL15" s="1036">
        <v>1010.5787165999981</v>
      </c>
      <c r="EM15" s="1036">
        <v>1061.684308289997</v>
      </c>
      <c r="EN15" s="1036">
        <v>987.30316025000207</v>
      </c>
      <c r="EO15" s="1036">
        <v>989.13911725000162</v>
      </c>
      <c r="EP15" s="1036">
        <v>990.00130302999878</v>
      </c>
      <c r="EQ15" s="1036">
        <v>990.05980303000115</v>
      </c>
      <c r="ER15" s="1036">
        <v>979.08230265000054</v>
      </c>
      <c r="ES15" s="1036">
        <v>1031.4746422399992</v>
      </c>
      <c r="ET15" s="1036">
        <v>1041.1231538800025</v>
      </c>
      <c r="EU15" s="1036">
        <v>1170.4171614200013</v>
      </c>
      <c r="EV15" s="1036">
        <v>1140.4171615599996</v>
      </c>
      <c r="EW15" s="1036">
        <v>1140.5626670400009</v>
      </c>
      <c r="EX15" s="1036">
        <v>1075.5126670399995</v>
      </c>
      <c r="EY15" s="1036">
        <v>1132.4922704000035</v>
      </c>
    </row>
    <row r="16" spans="1:155" ht="17.399999999999999">
      <c r="A16" s="1031" t="s">
        <v>2884</v>
      </c>
      <c r="B16" s="1052">
        <v>0</v>
      </c>
      <c r="C16" s="1052">
        <v>0</v>
      </c>
      <c r="D16" s="1052">
        <v>0</v>
      </c>
      <c r="E16" s="1052">
        <v>0</v>
      </c>
      <c r="F16" s="1052">
        <v>0</v>
      </c>
      <c r="G16" s="1052">
        <v>0</v>
      </c>
      <c r="H16" s="1052">
        <v>0</v>
      </c>
      <c r="I16" s="1052">
        <v>0</v>
      </c>
      <c r="J16" s="1052">
        <v>0</v>
      </c>
      <c r="K16" s="1052">
        <v>0</v>
      </c>
      <c r="L16" s="1052">
        <v>0</v>
      </c>
      <c r="M16" s="1052">
        <v>0</v>
      </c>
      <c r="N16" s="1052">
        <v>0</v>
      </c>
      <c r="O16" s="1052">
        <v>0</v>
      </c>
      <c r="P16" s="1052">
        <v>0</v>
      </c>
      <c r="Q16" s="1052">
        <v>0</v>
      </c>
      <c r="R16" s="1052">
        <v>0</v>
      </c>
      <c r="S16" s="1052">
        <v>0</v>
      </c>
      <c r="T16" s="1052">
        <v>0</v>
      </c>
      <c r="U16" s="1052">
        <v>0</v>
      </c>
      <c r="V16" s="1052">
        <v>0</v>
      </c>
      <c r="W16" s="1052">
        <v>0</v>
      </c>
      <c r="X16" s="1052">
        <v>0</v>
      </c>
      <c r="Y16" s="1052">
        <v>0</v>
      </c>
      <c r="Z16" s="1052">
        <v>0</v>
      </c>
      <c r="AA16" s="1052">
        <v>0</v>
      </c>
      <c r="AB16" s="1052">
        <v>0</v>
      </c>
      <c r="AC16" s="1052">
        <v>0</v>
      </c>
      <c r="AD16" s="1052">
        <v>0</v>
      </c>
      <c r="AE16" s="1052">
        <v>0</v>
      </c>
      <c r="AF16" s="1052">
        <v>0</v>
      </c>
      <c r="AG16" s="1052">
        <v>0</v>
      </c>
      <c r="AH16" s="1052">
        <v>0</v>
      </c>
      <c r="AI16" s="1052">
        <v>0</v>
      </c>
      <c r="AJ16" s="1052">
        <v>0</v>
      </c>
      <c r="AK16" s="1052">
        <v>0</v>
      </c>
      <c r="AL16" s="1052">
        <v>0</v>
      </c>
      <c r="AM16" s="1052">
        <v>0</v>
      </c>
      <c r="AN16" s="1052">
        <v>0</v>
      </c>
      <c r="AO16" s="1052">
        <v>0</v>
      </c>
      <c r="AP16" s="1052">
        <v>0</v>
      </c>
      <c r="AQ16" s="1052">
        <v>0</v>
      </c>
      <c r="AR16" s="1052">
        <v>0</v>
      </c>
      <c r="AS16" s="1052">
        <v>0</v>
      </c>
      <c r="AT16" s="1052">
        <v>0</v>
      </c>
      <c r="AU16" s="1052">
        <v>0</v>
      </c>
      <c r="AV16" s="1052">
        <v>0</v>
      </c>
      <c r="AW16" s="1052">
        <v>0</v>
      </c>
      <c r="AX16" s="1033">
        <v>0</v>
      </c>
      <c r="AY16" s="1033">
        <v>0</v>
      </c>
      <c r="AZ16" s="1033">
        <v>0</v>
      </c>
      <c r="BA16" s="1033">
        <v>0</v>
      </c>
      <c r="BB16" s="1033">
        <v>0</v>
      </c>
      <c r="BC16" s="1033">
        <v>0</v>
      </c>
      <c r="BD16" s="1033">
        <v>0</v>
      </c>
      <c r="BE16" s="1033">
        <v>0</v>
      </c>
      <c r="BF16" s="1034">
        <v>0</v>
      </c>
      <c r="BG16" s="1034">
        <v>0</v>
      </c>
      <c r="BH16" s="1034">
        <v>0</v>
      </c>
      <c r="BI16" s="1034">
        <v>0</v>
      </c>
      <c r="BJ16" s="1034">
        <v>0</v>
      </c>
      <c r="BK16" s="1034">
        <v>0</v>
      </c>
      <c r="BL16" s="1034">
        <v>0</v>
      </c>
      <c r="BM16" s="1034">
        <v>0</v>
      </c>
      <c r="BN16" s="1034">
        <v>0</v>
      </c>
      <c r="BO16" s="1034">
        <v>0</v>
      </c>
      <c r="BP16" s="1034">
        <v>0</v>
      </c>
      <c r="BQ16" s="1034">
        <v>0</v>
      </c>
      <c r="BR16" s="1034">
        <v>0</v>
      </c>
      <c r="BS16" s="1034">
        <v>0</v>
      </c>
      <c r="BT16" s="1034">
        <v>0</v>
      </c>
      <c r="BU16" s="1034">
        <v>0</v>
      </c>
      <c r="BV16" s="1034">
        <v>0</v>
      </c>
      <c r="BW16" s="1034">
        <v>0</v>
      </c>
      <c r="BX16" s="1034">
        <v>0</v>
      </c>
      <c r="BY16" s="1034">
        <v>0</v>
      </c>
      <c r="BZ16" s="1034">
        <v>0</v>
      </c>
      <c r="CA16" s="1034">
        <v>0</v>
      </c>
      <c r="CB16" s="1034">
        <v>0</v>
      </c>
      <c r="CC16" s="1053" t="s">
        <v>2885</v>
      </c>
      <c r="CD16" s="1053">
        <v>1397</v>
      </c>
      <c r="CE16" s="1053">
        <v>1396</v>
      </c>
      <c r="CF16" s="1053">
        <v>2264</v>
      </c>
      <c r="CG16" s="1053">
        <v>2234</v>
      </c>
      <c r="CH16" s="1053">
        <v>1785</v>
      </c>
      <c r="CI16" s="1053">
        <v>1734</v>
      </c>
      <c r="CJ16" s="1034">
        <v>2123</v>
      </c>
      <c r="CK16" s="1035">
        <v>1897</v>
      </c>
      <c r="CL16" s="1035">
        <v>1438</v>
      </c>
      <c r="CM16" s="1035">
        <v>1918</v>
      </c>
      <c r="CN16" s="1035">
        <v>2139</v>
      </c>
      <c r="CO16" s="1035">
        <v>2397</v>
      </c>
      <c r="CP16" s="1035">
        <v>3097</v>
      </c>
      <c r="CQ16" s="1035">
        <v>3877.1078760999999</v>
      </c>
      <c r="CR16" s="1035">
        <v>4178.0000705000002</v>
      </c>
      <c r="CS16" s="1035">
        <v>50.107876099999999</v>
      </c>
      <c r="CT16" s="1035">
        <v>0</v>
      </c>
      <c r="CU16" s="1035">
        <v>0</v>
      </c>
      <c r="CV16" s="1035">
        <v>0</v>
      </c>
      <c r="CW16" s="1035">
        <v>0</v>
      </c>
      <c r="CX16" s="1035">
        <v>14.322710599999999</v>
      </c>
      <c r="CY16" s="1035">
        <v>40.7857561</v>
      </c>
      <c r="CZ16" s="1035">
        <v>40.094357799999997</v>
      </c>
      <c r="DA16" s="1035">
        <v>49.347673999999998</v>
      </c>
      <c r="DB16" s="1035">
        <v>0</v>
      </c>
      <c r="DC16" s="1035">
        <v>55.146943189999995</v>
      </c>
      <c r="DD16" s="1035">
        <v>85.309603719999998</v>
      </c>
      <c r="DE16" s="1035">
        <v>82.563379999999995</v>
      </c>
      <c r="DF16" s="1035">
        <v>0</v>
      </c>
      <c r="DG16" s="1035">
        <v>0</v>
      </c>
      <c r="DH16" s="1035">
        <v>0</v>
      </c>
      <c r="DI16" s="1035">
        <v>0</v>
      </c>
      <c r="DJ16" s="1035">
        <v>0</v>
      </c>
      <c r="DK16" s="1035">
        <v>0</v>
      </c>
      <c r="DL16" s="1035">
        <v>0</v>
      </c>
      <c r="DM16" s="1035">
        <v>0</v>
      </c>
      <c r="DN16" s="1035">
        <v>0</v>
      </c>
      <c r="DO16" s="1035">
        <v>0</v>
      </c>
      <c r="DP16" s="1035">
        <v>0</v>
      </c>
      <c r="DQ16" s="1035">
        <v>0</v>
      </c>
      <c r="DR16" s="1035">
        <v>0</v>
      </c>
      <c r="DS16" s="1035">
        <v>0</v>
      </c>
      <c r="DT16" s="1035">
        <v>0</v>
      </c>
      <c r="DU16" s="1035">
        <v>0</v>
      </c>
      <c r="DV16" s="1035">
        <v>0</v>
      </c>
      <c r="DW16" s="1035">
        <v>0</v>
      </c>
      <c r="DX16" s="1035">
        <v>0</v>
      </c>
      <c r="DY16" s="1035">
        <v>0</v>
      </c>
      <c r="DZ16" s="1035">
        <v>0</v>
      </c>
      <c r="EA16" s="1035">
        <v>0</v>
      </c>
      <c r="EB16" s="1035">
        <v>0</v>
      </c>
      <c r="EC16" s="1035">
        <v>0</v>
      </c>
      <c r="ED16" s="1036">
        <v>0</v>
      </c>
      <c r="EE16" s="1036">
        <v>0</v>
      </c>
      <c r="EF16" s="1036">
        <v>0</v>
      </c>
      <c r="EG16" s="1036">
        <v>0</v>
      </c>
      <c r="EH16" s="1036">
        <v>0</v>
      </c>
      <c r="EI16" s="1036">
        <v>0</v>
      </c>
      <c r="EJ16" s="1036">
        <v>0</v>
      </c>
      <c r="EK16" s="1036">
        <v>0</v>
      </c>
      <c r="EL16" s="1036">
        <v>0</v>
      </c>
      <c r="EM16" s="1036">
        <v>0</v>
      </c>
      <c r="EN16" s="1036">
        <v>0</v>
      </c>
      <c r="EO16" s="1036">
        <v>0</v>
      </c>
      <c r="EP16" s="1036">
        <v>0</v>
      </c>
      <c r="EQ16" s="1036">
        <v>0</v>
      </c>
      <c r="ER16" s="1036">
        <v>0</v>
      </c>
      <c r="ES16" s="1036">
        <v>0</v>
      </c>
      <c r="ET16" s="1036">
        <v>0</v>
      </c>
      <c r="EU16" s="1036">
        <v>0</v>
      </c>
      <c r="EV16" s="1036">
        <v>0</v>
      </c>
      <c r="EW16" s="1036">
        <v>0</v>
      </c>
      <c r="EX16" s="1036">
        <v>0</v>
      </c>
      <c r="EY16" s="1036">
        <v>0</v>
      </c>
    </row>
    <row r="17" spans="1:157" ht="16.8">
      <c r="A17" s="1031" t="s">
        <v>2886</v>
      </c>
      <c r="B17" s="1052">
        <v>174.68465315537588</v>
      </c>
      <c r="C17" s="1052">
        <v>138.83161136000064</v>
      </c>
      <c r="D17" s="1052">
        <v>166.05437092823649</v>
      </c>
      <c r="E17" s="1052">
        <v>184.09390129199969</v>
      </c>
      <c r="F17" s="1052">
        <v>214.51573574299965</v>
      </c>
      <c r="G17" s="1052">
        <v>152.83371287038995</v>
      </c>
      <c r="H17" s="1052">
        <v>183.68492711000061</v>
      </c>
      <c r="I17" s="1052">
        <v>97.722879887501534</v>
      </c>
      <c r="J17" s="1052">
        <v>78.951812543999964</v>
      </c>
      <c r="K17" s="1052">
        <v>106.59191788399994</v>
      </c>
      <c r="L17" s="1052">
        <v>129.06181087241649</v>
      </c>
      <c r="M17" s="1052">
        <v>138.63510564942897</v>
      </c>
      <c r="N17" s="1052">
        <v>174.03551509249951</v>
      </c>
      <c r="O17" s="1052">
        <v>138.81410591500051</v>
      </c>
      <c r="P17" s="1052">
        <v>166.94650340549961</v>
      </c>
      <c r="Q17" s="1052">
        <v>202.46809445749884</v>
      </c>
      <c r="R17" s="1052">
        <v>238.49052996700198</v>
      </c>
      <c r="S17" s="1052">
        <v>168.69020238549959</v>
      </c>
      <c r="T17" s="1052">
        <v>195.02616721850077</v>
      </c>
      <c r="U17" s="1052">
        <v>92.981908756502534</v>
      </c>
      <c r="V17" s="1052">
        <v>80.497340199501778</v>
      </c>
      <c r="W17" s="1052">
        <v>110.35300234900004</v>
      </c>
      <c r="X17" s="1052">
        <v>132.31135786501284</v>
      </c>
      <c r="Y17" s="1052">
        <v>154.90767153200554</v>
      </c>
      <c r="Z17" s="1052">
        <v>191.2673920019993</v>
      </c>
      <c r="AA17" s="1052">
        <v>134.18046513999943</v>
      </c>
      <c r="AB17" s="1052">
        <v>169.56187140749978</v>
      </c>
      <c r="AC17" s="1052">
        <v>204.00408966017156</v>
      </c>
      <c r="AD17" s="1052">
        <v>162.03582013999878</v>
      </c>
      <c r="AE17" s="1052">
        <v>181.02625737277651</v>
      </c>
      <c r="AF17" s="1052">
        <v>169.9038893095867</v>
      </c>
      <c r="AG17" s="1052">
        <v>186.86123331597574</v>
      </c>
      <c r="AH17" s="1052">
        <v>90.006159540000084</v>
      </c>
      <c r="AI17" s="1052">
        <v>102.00333708000016</v>
      </c>
      <c r="AJ17" s="1052">
        <v>150.19311207821463</v>
      </c>
      <c r="AK17" s="1052">
        <v>-216.06557044155002</v>
      </c>
      <c r="AL17" s="1052">
        <v>209.65880384789824</v>
      </c>
      <c r="AM17" s="1052">
        <v>150.29535886365224</v>
      </c>
      <c r="AN17" s="1052">
        <v>158.84471261826491</v>
      </c>
      <c r="AO17" s="1052">
        <v>194.65759772665669</v>
      </c>
      <c r="AP17" s="1052">
        <v>239.42893458454776</v>
      </c>
      <c r="AQ17" s="1052">
        <v>172.04503190000008</v>
      </c>
      <c r="AR17" s="1052">
        <v>169.00169310994983</v>
      </c>
      <c r="AS17" s="1052">
        <v>85.847129245998914</v>
      </c>
      <c r="AT17" s="1052">
        <v>70.68240364646995</v>
      </c>
      <c r="AU17" s="1052">
        <v>107.70849731405603</v>
      </c>
      <c r="AV17" s="1052">
        <v>134.06343513600004</v>
      </c>
      <c r="AW17" s="1052">
        <v>139.82272541743328</v>
      </c>
      <c r="AX17" s="1033">
        <v>165.65544617525006</v>
      </c>
      <c r="AY17" s="1033">
        <v>106.80229341558814</v>
      </c>
      <c r="AZ17" s="1033">
        <v>138.557794619622</v>
      </c>
      <c r="BA17" s="1033">
        <v>170.65712077381801</v>
      </c>
      <c r="BB17" s="1033">
        <v>202.02155803649973</v>
      </c>
      <c r="BC17" s="1033">
        <v>185.60365223580055</v>
      </c>
      <c r="BD17" s="1033">
        <v>213.32282774911232</v>
      </c>
      <c r="BE17" s="1033">
        <v>76.283308970000022</v>
      </c>
      <c r="BF17" s="1034">
        <v>110.54931157376718</v>
      </c>
      <c r="BG17" s="1034">
        <v>167.09030305206204</v>
      </c>
      <c r="BH17" s="1034">
        <v>164.47564709906888</v>
      </c>
      <c r="BI17" s="1034">
        <v>194.79945758999634</v>
      </c>
      <c r="BJ17" s="1034">
        <v>209.29435350919366</v>
      </c>
      <c r="BK17" s="1034">
        <v>248.62936686845492</v>
      </c>
      <c r="BL17" s="1034">
        <v>280.82475814068653</v>
      </c>
      <c r="BM17" s="1034">
        <v>291.21956197858856</v>
      </c>
      <c r="BN17" s="1034">
        <v>252.50854629277066</v>
      </c>
      <c r="BO17" s="1034">
        <v>283.36200757933454</v>
      </c>
      <c r="BP17" s="1034">
        <v>128.7036083100102</v>
      </c>
      <c r="BQ17" s="1034">
        <v>150.70864823000281</v>
      </c>
      <c r="BR17" s="1034">
        <v>180.80212667599844</v>
      </c>
      <c r="BS17" s="1034">
        <v>116.48133193643523</v>
      </c>
      <c r="BT17" s="1034">
        <v>137.1555063735546</v>
      </c>
      <c r="BU17" s="1034">
        <v>171.93324952029562</v>
      </c>
      <c r="BV17" s="1034">
        <v>208.82559758646107</v>
      </c>
      <c r="BW17" s="1034">
        <v>241.33477175041176</v>
      </c>
      <c r="BX17" s="1034">
        <v>268.03565540246035</v>
      </c>
      <c r="BY17" s="1034">
        <v>302.25995946770337</v>
      </c>
      <c r="BZ17" s="1034">
        <v>279.87000616121685</v>
      </c>
      <c r="CA17" s="1034">
        <v>312.43621396634239</v>
      </c>
      <c r="CB17" s="1034">
        <v>290.55729616229615</v>
      </c>
      <c r="CC17" s="1034">
        <v>328.83564994999995</v>
      </c>
      <c r="CD17" s="1034">
        <v>112.24536213999998</v>
      </c>
      <c r="CE17" s="1034">
        <v>-47.166363429999947</v>
      </c>
      <c r="CF17" s="1034">
        <v>-27.400076799999951</v>
      </c>
      <c r="CG17" s="1034">
        <v>14.091280479999901</v>
      </c>
      <c r="CH17" s="1034">
        <v>56.337394970000027</v>
      </c>
      <c r="CI17" s="1034">
        <v>95.774723420000072</v>
      </c>
      <c r="CJ17" s="1034">
        <v>127.6425096400001</v>
      </c>
      <c r="CK17" s="1035">
        <v>187.27607280000018</v>
      </c>
      <c r="CL17" s="1035">
        <v>111.43825767999982</v>
      </c>
      <c r="CM17" s="1035">
        <v>-154.39618263999986</v>
      </c>
      <c r="CN17" s="1035">
        <v>188.46717269000004</v>
      </c>
      <c r="CO17" s="1035">
        <v>197.17778993999988</v>
      </c>
      <c r="CP17" s="1035">
        <v>142.02343580000007</v>
      </c>
      <c r="CQ17" s="1035">
        <v>181.30471326000011</v>
      </c>
      <c r="CR17" s="1035">
        <v>244.12778694999992</v>
      </c>
      <c r="CS17" s="1035">
        <v>123.44266997000003</v>
      </c>
      <c r="CT17" s="1035">
        <v>109.33319537999988</v>
      </c>
      <c r="CU17" s="1035">
        <v>106.17590707999993</v>
      </c>
      <c r="CV17" s="1035">
        <v>105.82817207999993</v>
      </c>
      <c r="CW17" s="1035">
        <v>106.61301096000004</v>
      </c>
      <c r="CX17" s="1035">
        <v>79.683708969999998</v>
      </c>
      <c r="CY17" s="1035">
        <v>107.73703015000001</v>
      </c>
      <c r="CZ17" s="1035">
        <v>37.959577990000007</v>
      </c>
      <c r="DA17" s="1035">
        <v>67.458603179999955</v>
      </c>
      <c r="DB17" s="1035">
        <v>71.227789820000055</v>
      </c>
      <c r="DC17" s="1035">
        <v>78.154069740000011</v>
      </c>
      <c r="DD17" s="1035">
        <v>115.45730788000012</v>
      </c>
      <c r="DE17" s="1035">
        <v>108.49021367999983</v>
      </c>
      <c r="DF17" s="1035">
        <v>125.38755776999975</v>
      </c>
      <c r="DG17" s="1035">
        <v>139.48289299999999</v>
      </c>
      <c r="DH17" s="1035">
        <v>156.57536396000003</v>
      </c>
      <c r="DI17" s="1035">
        <v>99.070005140000021</v>
      </c>
      <c r="DJ17" s="1035">
        <v>59.691348139999988</v>
      </c>
      <c r="DK17" s="1035">
        <v>63.054055349999963</v>
      </c>
      <c r="DL17" s="1035">
        <v>85.045975200000044</v>
      </c>
      <c r="DM17" s="1035">
        <v>81.389450699999813</v>
      </c>
      <c r="DN17" s="1035">
        <v>91.667819860000009</v>
      </c>
      <c r="DO17" s="1035">
        <v>89.246288079999928</v>
      </c>
      <c r="DP17" s="1035">
        <v>101.1225109899999</v>
      </c>
      <c r="DQ17" s="1035">
        <v>99.584437379999869</v>
      </c>
      <c r="DR17" s="1035">
        <v>111.89167845000004</v>
      </c>
      <c r="DS17" s="1035">
        <v>128.87787276</v>
      </c>
      <c r="DT17" s="1035">
        <v>150.2766804100001</v>
      </c>
      <c r="DU17" s="1035">
        <v>37.456163900000007</v>
      </c>
      <c r="DV17" s="1035">
        <v>59.339106390000012</v>
      </c>
      <c r="DW17" s="1035">
        <v>60.737436000000002</v>
      </c>
      <c r="DX17" s="1035">
        <v>83.042919270000041</v>
      </c>
      <c r="DY17" s="1035">
        <v>108.5209573499999</v>
      </c>
      <c r="DZ17" s="1035">
        <v>134.62334226999999</v>
      </c>
      <c r="EA17" s="1035">
        <v>116.84948060000002</v>
      </c>
      <c r="EB17" s="1035">
        <v>140.95074054999995</v>
      </c>
      <c r="EC17" s="1035">
        <v>158.68832177000021</v>
      </c>
      <c r="ED17" s="1036">
        <v>183.69152701999997</v>
      </c>
      <c r="EE17" s="1036">
        <v>195.15320784000016</v>
      </c>
      <c r="EF17" s="1036">
        <v>225.90094804999973</v>
      </c>
      <c r="EG17" s="1036">
        <v>198.77769544999998</v>
      </c>
      <c r="EH17" s="1036">
        <v>204.95292392000007</v>
      </c>
      <c r="EI17" s="1036">
        <v>83.256031289999967</v>
      </c>
      <c r="EJ17" s="1036">
        <v>98.076161900000031</v>
      </c>
      <c r="EK17" s="1036">
        <v>105.41308130999994</v>
      </c>
      <c r="EL17" s="1036">
        <v>138.78128607000005</v>
      </c>
      <c r="EM17" s="1036">
        <v>101.96652140999997</v>
      </c>
      <c r="EN17" s="1036">
        <v>153.47126741999995</v>
      </c>
      <c r="EO17" s="1036">
        <v>159.74140449000001</v>
      </c>
      <c r="EP17" s="1036">
        <v>180.49833715999983</v>
      </c>
      <c r="EQ17" s="1036">
        <v>195.49412944000005</v>
      </c>
      <c r="ER17" s="1036">
        <v>236.78873521000003</v>
      </c>
      <c r="ES17" s="1036">
        <v>212.23780256000001</v>
      </c>
      <c r="ET17" s="1036">
        <v>233.01020299000012</v>
      </c>
      <c r="EU17" s="1036">
        <v>131.99838804999996</v>
      </c>
      <c r="EV17" s="1036">
        <v>131.85946566999985</v>
      </c>
      <c r="EW17" s="1036">
        <v>157.77159550000013</v>
      </c>
      <c r="EX17" s="1036">
        <v>168.45826628000009</v>
      </c>
      <c r="EY17" s="1036">
        <v>124.01982958000005</v>
      </c>
    </row>
    <row r="18" spans="1:157" ht="16.8">
      <c r="A18" s="1031" t="s">
        <v>2887</v>
      </c>
      <c r="B18" s="1052">
        <v>14673.987694020007</v>
      </c>
      <c r="C18" s="1052">
        <v>15022.280191680002</v>
      </c>
      <c r="D18" s="1052">
        <v>14950.51709168</v>
      </c>
      <c r="E18" s="1052">
        <v>12226.293971069999</v>
      </c>
      <c r="F18" s="1052">
        <v>11892.032891719997</v>
      </c>
      <c r="G18" s="1052">
        <v>12056.502985439998</v>
      </c>
      <c r="H18" s="1052">
        <v>12136.8419505</v>
      </c>
      <c r="I18" s="1052">
        <v>12195.952606729999</v>
      </c>
      <c r="J18" s="1052">
        <v>12297.28802287</v>
      </c>
      <c r="K18" s="1052">
        <v>12244.178058209996</v>
      </c>
      <c r="L18" s="1052">
        <v>12481.682409219993</v>
      </c>
      <c r="M18" s="1052">
        <v>12805.170594069996</v>
      </c>
      <c r="N18" s="1052">
        <v>12881.226528809995</v>
      </c>
      <c r="O18" s="1052">
        <v>13034.154719470002</v>
      </c>
      <c r="P18" s="1052">
        <v>12777.125437519997</v>
      </c>
      <c r="Q18" s="1052">
        <v>12855.538266410002</v>
      </c>
      <c r="R18" s="1052">
        <v>12936.980305380001</v>
      </c>
      <c r="S18" s="1052">
        <v>12753.110069369999</v>
      </c>
      <c r="T18" s="1052">
        <v>12769.440596630004</v>
      </c>
      <c r="U18" s="1052">
        <v>12859.20819573</v>
      </c>
      <c r="V18" s="1052">
        <v>12841.551802059997</v>
      </c>
      <c r="W18" s="1052">
        <v>12847.820847959993</v>
      </c>
      <c r="X18" s="1052">
        <v>12681.677415169997</v>
      </c>
      <c r="Y18" s="1052">
        <v>12598.589176169999</v>
      </c>
      <c r="Z18" s="1052">
        <v>12606.652558670003</v>
      </c>
      <c r="AA18" s="1052">
        <v>12516.867773700002</v>
      </c>
      <c r="AB18" s="1052">
        <v>12728.165184020003</v>
      </c>
      <c r="AC18" s="1052">
        <v>12619.011896249995</v>
      </c>
      <c r="AD18" s="1052">
        <v>12670.801787809994</v>
      </c>
      <c r="AE18" s="1052">
        <v>12746.752611029999</v>
      </c>
      <c r="AF18" s="1052">
        <v>12640.080890633646</v>
      </c>
      <c r="AG18" s="1052">
        <v>12886.816174719101</v>
      </c>
      <c r="AH18" s="1052">
        <v>12980.330780480786</v>
      </c>
      <c r="AI18" s="1052">
        <v>12986.737583169997</v>
      </c>
      <c r="AJ18" s="1052">
        <v>13046.342853210004</v>
      </c>
      <c r="AK18" s="1052">
        <v>12912.732273344805</v>
      </c>
      <c r="AL18" s="1052">
        <v>12792.471171226414</v>
      </c>
      <c r="AM18" s="1052">
        <v>12875.36210425326</v>
      </c>
      <c r="AN18" s="1052">
        <v>13219.451940166635</v>
      </c>
      <c r="AO18" s="1052">
        <v>13105.709520297352</v>
      </c>
      <c r="AP18" s="1052">
        <v>13265.866946603664</v>
      </c>
      <c r="AQ18" s="1052">
        <v>13048.951064894271</v>
      </c>
      <c r="AR18" s="1052">
        <v>12982.570250911642</v>
      </c>
      <c r="AS18" s="1052">
        <v>13009.324764056431</v>
      </c>
      <c r="AT18" s="1052">
        <v>13221.405926468185</v>
      </c>
      <c r="AU18" s="1052">
        <v>13242.494205370045</v>
      </c>
      <c r="AV18" s="1052">
        <v>13263.809498084305</v>
      </c>
      <c r="AW18" s="1052">
        <v>13256.534100927116</v>
      </c>
      <c r="AX18" s="1033">
        <v>13256.360152814792</v>
      </c>
      <c r="AY18" s="1033">
        <v>13288.908411514871</v>
      </c>
      <c r="AZ18" s="1033">
        <v>16875.40673020258</v>
      </c>
      <c r="BA18" s="1033">
        <v>16765.248431349995</v>
      </c>
      <c r="BB18" s="1033">
        <v>17137.679123249982</v>
      </c>
      <c r="BC18" s="1033">
        <v>17376.099993186908</v>
      </c>
      <c r="BD18" s="1033">
        <v>17428.407302862764</v>
      </c>
      <c r="BE18" s="1033">
        <v>17738.381566440814</v>
      </c>
      <c r="BF18" s="1034">
        <v>17946.484293900001</v>
      </c>
      <c r="BG18" s="1034">
        <v>18285.0117527652</v>
      </c>
      <c r="BH18" s="1034">
        <v>18783.867083362984</v>
      </c>
      <c r="BI18" s="1034">
        <v>18611.171095912996</v>
      </c>
      <c r="BJ18" s="1034">
        <v>18739.13105871269</v>
      </c>
      <c r="BK18" s="1034">
        <v>18979.902545366847</v>
      </c>
      <c r="BL18" s="1034">
        <v>19422.48212747624</v>
      </c>
      <c r="BM18" s="1034">
        <v>19255.956116455152</v>
      </c>
      <c r="BN18" s="1034">
        <v>19478.635069266849</v>
      </c>
      <c r="BO18" s="1034">
        <v>19654.114805928912</v>
      </c>
      <c r="BP18" s="1034">
        <v>19720.579716469994</v>
      </c>
      <c r="BQ18" s="1034">
        <v>19595.554687976426</v>
      </c>
      <c r="BR18" s="1034">
        <v>19595.345502093642</v>
      </c>
      <c r="BS18" s="1034">
        <v>19698.614263014544</v>
      </c>
      <c r="BT18" s="1034">
        <v>20097.099789499138</v>
      </c>
      <c r="BU18" s="1034">
        <v>20015.516292392971</v>
      </c>
      <c r="BV18" s="1034">
        <v>20067.93109543555</v>
      </c>
      <c r="BW18" s="1034">
        <v>19791.407510068606</v>
      </c>
      <c r="BX18" s="1034">
        <v>19737.624061193732</v>
      </c>
      <c r="BY18" s="1034">
        <v>19616.509121218231</v>
      </c>
      <c r="BZ18" s="1034">
        <v>19714.675410455322</v>
      </c>
      <c r="CA18" s="1034">
        <v>19501.64549568266</v>
      </c>
      <c r="CB18" s="1034">
        <v>18986.31109443316</v>
      </c>
      <c r="CC18" s="1034">
        <v>18134.248618940008</v>
      </c>
      <c r="CD18" s="1034">
        <v>18069.70585432</v>
      </c>
      <c r="CE18" s="1034">
        <v>18233.509130710005</v>
      </c>
      <c r="CF18" s="1034">
        <v>18005.402947099996</v>
      </c>
      <c r="CG18" s="1034">
        <v>17996.918063909998</v>
      </c>
      <c r="CH18" s="1034">
        <v>18539.59464512</v>
      </c>
      <c r="CI18" s="1034">
        <v>19934.907353239996</v>
      </c>
      <c r="CJ18" s="1034">
        <v>17377.186205500006</v>
      </c>
      <c r="CK18" s="1035">
        <v>18068.048031860002</v>
      </c>
      <c r="CL18" s="1035">
        <v>18628.192461040002</v>
      </c>
      <c r="CM18" s="1035">
        <v>18191.71929325</v>
      </c>
      <c r="CN18" s="1035">
        <v>18196.297847480004</v>
      </c>
      <c r="CO18" s="1035">
        <v>17754.194019840004</v>
      </c>
      <c r="CP18" s="1035">
        <v>17442.81957163</v>
      </c>
      <c r="CQ18" s="1035">
        <v>17112.736399590001</v>
      </c>
      <c r="CR18" s="1035">
        <v>17392.291893730002</v>
      </c>
      <c r="CS18" s="1035">
        <v>10469.148986530003</v>
      </c>
      <c r="CT18" s="1035">
        <v>10571.531087239993</v>
      </c>
      <c r="CU18" s="1035">
        <v>10402.904414350001</v>
      </c>
      <c r="CV18" s="1035">
        <v>10320.10921373</v>
      </c>
      <c r="CW18" s="1035">
        <v>10310.399606170002</v>
      </c>
      <c r="CX18" s="1035">
        <v>10114.099764160008</v>
      </c>
      <c r="CY18" s="1035">
        <v>10028.465335939994</v>
      </c>
      <c r="CZ18" s="1035">
        <v>10052.468762219998</v>
      </c>
      <c r="DA18" s="1035">
        <v>9988.6774175499995</v>
      </c>
      <c r="DB18" s="1035">
        <v>10108.67275184</v>
      </c>
      <c r="DC18" s="1035">
        <v>9505.9741238099941</v>
      </c>
      <c r="DD18" s="1035">
        <v>9538.6086657800097</v>
      </c>
      <c r="DE18" s="1035">
        <v>9399.0016920499984</v>
      </c>
      <c r="DF18" s="1035">
        <v>9590.4538876200022</v>
      </c>
      <c r="DG18" s="1035">
        <v>9578.1975383799982</v>
      </c>
      <c r="DH18" s="1035">
        <v>9458.932866060004</v>
      </c>
      <c r="DI18" s="1035">
        <v>9582.1285942500017</v>
      </c>
      <c r="DJ18" s="1035">
        <v>9634.20901108</v>
      </c>
      <c r="DK18" s="1035">
        <v>9699.3061282600029</v>
      </c>
      <c r="DL18" s="1035">
        <v>9923.3525450100005</v>
      </c>
      <c r="DM18" s="1035">
        <v>9887.1031229899982</v>
      </c>
      <c r="DN18" s="1035">
        <v>9780.023218119999</v>
      </c>
      <c r="DO18" s="1035">
        <v>9873.2640052299957</v>
      </c>
      <c r="DP18" s="1035">
        <v>9942.6164899899995</v>
      </c>
      <c r="DQ18" s="1035">
        <v>10036.43945975</v>
      </c>
      <c r="DR18" s="1035">
        <v>9908.1420795300055</v>
      </c>
      <c r="DS18" s="1035">
        <v>9953.5553188300037</v>
      </c>
      <c r="DT18" s="1035">
        <v>10077.165494400004</v>
      </c>
      <c r="DU18" s="1035">
        <v>10130.680367540004</v>
      </c>
      <c r="DV18" s="1035">
        <v>10125.493109330002</v>
      </c>
      <c r="DW18" s="1035">
        <v>10069.94612199</v>
      </c>
      <c r="DX18" s="1035">
        <v>10048.458453630001</v>
      </c>
      <c r="DY18" s="1035">
        <v>10143.677905439999</v>
      </c>
      <c r="DZ18" s="1035">
        <v>10193.110358240005</v>
      </c>
      <c r="EA18" s="1035">
        <v>10282.703675860006</v>
      </c>
      <c r="EB18" s="1035">
        <v>10417.704749320006</v>
      </c>
      <c r="EC18" s="1035">
        <v>10488.256571919997</v>
      </c>
      <c r="ED18" s="1036">
        <v>10401.655715479996</v>
      </c>
      <c r="EE18" s="1036">
        <v>10521.706786540004</v>
      </c>
      <c r="EF18" s="1036">
        <v>10700.691111390001</v>
      </c>
      <c r="EG18" s="1036">
        <v>10987.904575150002</v>
      </c>
      <c r="EH18" s="1036">
        <v>11037.664881920009</v>
      </c>
      <c r="EI18" s="1036">
        <v>10995.056503270001</v>
      </c>
      <c r="EJ18" s="1036">
        <v>11374.975543189998</v>
      </c>
      <c r="EK18" s="1036">
        <v>11473.05279568</v>
      </c>
      <c r="EL18" s="1036">
        <v>11587.243198160008</v>
      </c>
      <c r="EM18" s="1036">
        <v>11438.462771240003</v>
      </c>
      <c r="EN18" s="1036">
        <v>11545.150860110001</v>
      </c>
      <c r="EO18" s="1036">
        <v>11701.456686299995</v>
      </c>
      <c r="EP18" s="1036">
        <v>11971.954558580001</v>
      </c>
      <c r="EQ18" s="1036">
        <v>12163.405880690005</v>
      </c>
      <c r="ER18" s="1036">
        <v>12229.897388909998</v>
      </c>
      <c r="ES18" s="1036">
        <v>12315.283896559995</v>
      </c>
      <c r="ET18" s="1036">
        <v>12367.639065890004</v>
      </c>
      <c r="EU18" s="1036">
        <v>12805.541341960005</v>
      </c>
      <c r="EV18" s="1036">
        <v>12965.422305220001</v>
      </c>
      <c r="EW18" s="1036">
        <v>13500.664353850003</v>
      </c>
      <c r="EX18" s="1036">
        <v>13854.85789938</v>
      </c>
      <c r="EY18" s="1036">
        <v>13986.660365540001</v>
      </c>
    </row>
    <row r="19" spans="1:157" ht="16.8">
      <c r="A19" s="1054" t="s">
        <v>2888</v>
      </c>
      <c r="B19" s="1055">
        <v>14551.555964250007</v>
      </c>
      <c r="C19" s="1055">
        <v>14902.643488680002</v>
      </c>
      <c r="D19" s="1055">
        <v>14831.144394680001</v>
      </c>
      <c r="E19" s="1055">
        <v>12109.832539069999</v>
      </c>
      <c r="F19" s="1055">
        <v>11778.019082239998</v>
      </c>
      <c r="G19" s="1055">
        <v>11949.233858439999</v>
      </c>
      <c r="H19" s="1055">
        <v>12026.675456499999</v>
      </c>
      <c r="I19" s="1055">
        <v>12076.429211659999</v>
      </c>
      <c r="J19" s="1055">
        <v>12177.216458729999</v>
      </c>
      <c r="K19" s="1055">
        <v>12127.075089559998</v>
      </c>
      <c r="L19" s="1055">
        <v>12370.895662509995</v>
      </c>
      <c r="M19" s="1055">
        <v>12696.615796389995</v>
      </c>
      <c r="N19" s="1055">
        <v>12774.912824429997</v>
      </c>
      <c r="O19" s="1055">
        <v>12930.049730080002</v>
      </c>
      <c r="P19" s="1055">
        <v>12675.321549519997</v>
      </c>
      <c r="Q19" s="1055">
        <v>12755.96350263</v>
      </c>
      <c r="R19" s="1055">
        <v>12794.52027936</v>
      </c>
      <c r="S19" s="1055">
        <v>12588.450738419999</v>
      </c>
      <c r="T19" s="1055">
        <v>12593.328752050003</v>
      </c>
      <c r="U19" s="1055">
        <v>12687.318257049999</v>
      </c>
      <c r="V19" s="1055">
        <v>12673.612646059997</v>
      </c>
      <c r="W19" s="1055">
        <v>12678.074341059993</v>
      </c>
      <c r="X19" s="1055">
        <v>12495.064819719997</v>
      </c>
      <c r="Y19" s="1055">
        <v>12416.832218329999</v>
      </c>
      <c r="Z19" s="1055">
        <v>12416.327303240001</v>
      </c>
      <c r="AA19" s="1055">
        <v>12398.51194604</v>
      </c>
      <c r="AB19" s="1055">
        <v>12612.756203890003</v>
      </c>
      <c r="AC19" s="1055">
        <v>12506.284809149995</v>
      </c>
      <c r="AD19" s="1055">
        <v>12560.846690849994</v>
      </c>
      <c r="AE19" s="1055">
        <v>12619.01920137</v>
      </c>
      <c r="AF19" s="1055">
        <v>12515.133505893646</v>
      </c>
      <c r="AG19" s="1055">
        <v>12762.893653859101</v>
      </c>
      <c r="AH19" s="1055">
        <v>12856.408259620786</v>
      </c>
      <c r="AI19" s="1055">
        <v>12846.057671599998</v>
      </c>
      <c r="AJ19" s="1055">
        <v>12898.127239020005</v>
      </c>
      <c r="AK19" s="1055">
        <v>12775.631758314805</v>
      </c>
      <c r="AL19" s="1055">
        <v>12655.370656226414</v>
      </c>
      <c r="AM19" s="1055">
        <v>12738.261589223259</v>
      </c>
      <c r="AN19" s="1055">
        <v>13043.080241426636</v>
      </c>
      <c r="AO19" s="1055">
        <v>12932.628574297352</v>
      </c>
      <c r="AP19" s="1055">
        <v>13100.456734923664</v>
      </c>
      <c r="AQ19" s="1052">
        <v>12861.953987354271</v>
      </c>
      <c r="AR19" s="1052">
        <v>12802.991847871643</v>
      </c>
      <c r="AS19" s="1052">
        <v>12833.000492556432</v>
      </c>
      <c r="AT19" s="1052">
        <v>13047.897504268185</v>
      </c>
      <c r="AU19" s="1052">
        <v>13076.869333600045</v>
      </c>
      <c r="AV19" s="1055">
        <v>13101.419448314304</v>
      </c>
      <c r="AW19" s="1055">
        <v>13095.686274477115</v>
      </c>
      <c r="AX19" s="1056">
        <v>13103.118408104794</v>
      </c>
      <c r="AY19" s="1056">
        <v>13138.767070704873</v>
      </c>
      <c r="AZ19" s="1056">
        <v>13196.305067102581</v>
      </c>
      <c r="BA19" s="1056">
        <v>13080.319003549996</v>
      </c>
      <c r="BB19" s="1056">
        <v>13466.830935869984</v>
      </c>
      <c r="BC19" s="1056">
        <v>13642.682349716908</v>
      </c>
      <c r="BD19" s="1056">
        <v>13753.828811512767</v>
      </c>
      <c r="BE19" s="1056">
        <v>13796.306534330814</v>
      </c>
      <c r="BF19" s="1057">
        <v>13970.039204050003</v>
      </c>
      <c r="BG19" s="1057">
        <v>14043.5684854552</v>
      </c>
      <c r="BH19" s="1057">
        <v>14093.767107802982</v>
      </c>
      <c r="BI19" s="1057">
        <v>14063.318879082992</v>
      </c>
      <c r="BJ19" s="1057">
        <v>14080.719229781658</v>
      </c>
      <c r="BK19" s="1057">
        <v>14267.990155636848</v>
      </c>
      <c r="BL19" s="1057">
        <v>14401.093353559501</v>
      </c>
      <c r="BM19" s="1057">
        <v>14153.43733946051</v>
      </c>
      <c r="BN19" s="1057">
        <v>14361.434246488636</v>
      </c>
      <c r="BO19" s="1057">
        <v>14493.219530117947</v>
      </c>
      <c r="BP19" s="1057">
        <v>14508.222435969994</v>
      </c>
      <c r="BQ19" s="1057">
        <v>14492.574901636444</v>
      </c>
      <c r="BR19" s="1057">
        <v>14480.520392113644</v>
      </c>
      <c r="BS19" s="1057">
        <v>14603.007379394547</v>
      </c>
      <c r="BT19" s="1057">
        <v>14622.110016742759</v>
      </c>
      <c r="BU19" s="1057">
        <v>14647.56082974289</v>
      </c>
      <c r="BV19" s="1057">
        <v>14524.018021467758</v>
      </c>
      <c r="BW19" s="1057">
        <v>14293.914609431813</v>
      </c>
      <c r="BX19" s="1057">
        <v>14104.649268106255</v>
      </c>
      <c r="BY19" s="1057">
        <v>13914.33140980873</v>
      </c>
      <c r="BZ19" s="1057">
        <v>13655.45052684982</v>
      </c>
      <c r="CA19" s="1057">
        <v>13570.384336272658</v>
      </c>
      <c r="CB19" s="1057">
        <v>13315.642535143157</v>
      </c>
      <c r="CC19" s="1057">
        <v>13540.276955940006</v>
      </c>
      <c r="CD19" s="1057">
        <v>13497.6459593</v>
      </c>
      <c r="CE19" s="1057">
        <v>13439.656781300004</v>
      </c>
      <c r="CF19" s="1057">
        <v>13496.106846619996</v>
      </c>
      <c r="CG19" s="1057">
        <v>13232.221416189996</v>
      </c>
      <c r="CH19" s="1057">
        <v>13087.630669079997</v>
      </c>
      <c r="CI19" s="1057">
        <v>12884.829017889999</v>
      </c>
      <c r="CJ19" s="1057">
        <v>10057.531552380005</v>
      </c>
      <c r="CK19" s="1058">
        <v>10049.96511714</v>
      </c>
      <c r="CL19" s="1058">
        <v>10230.350620600002</v>
      </c>
      <c r="CM19" s="1058">
        <v>10236.641656669999</v>
      </c>
      <c r="CN19" s="1058">
        <v>10208.519348650001</v>
      </c>
      <c r="CO19" s="1058">
        <v>10233.664571470004</v>
      </c>
      <c r="CP19" s="1058">
        <v>10312.852694499999</v>
      </c>
      <c r="CQ19" s="1058">
        <v>10311.262601639999</v>
      </c>
      <c r="CR19" s="1058">
        <v>10402.329297860004</v>
      </c>
      <c r="CS19" s="1058">
        <v>10469.148986530003</v>
      </c>
      <c r="CT19" s="1058">
        <v>10571.531087239993</v>
      </c>
      <c r="CU19" s="1058">
        <v>10402.904414350001</v>
      </c>
      <c r="CV19" s="1058">
        <v>10319.49421373</v>
      </c>
      <c r="CW19" s="1058">
        <v>10309.784606170002</v>
      </c>
      <c r="CX19" s="1058">
        <v>10114.099764160008</v>
      </c>
      <c r="CY19" s="1058">
        <v>10028.465335939994</v>
      </c>
      <c r="CZ19" s="1058">
        <v>10052.468762219998</v>
      </c>
      <c r="DA19" s="1058">
        <v>9988.6774175499995</v>
      </c>
      <c r="DB19" s="1058">
        <v>10057.25084864</v>
      </c>
      <c r="DC19" s="1058">
        <v>9505.9741238099941</v>
      </c>
      <c r="DD19" s="1058">
        <v>9538.6086657800097</v>
      </c>
      <c r="DE19" s="1058">
        <v>9399.0016920499984</v>
      </c>
      <c r="DF19" s="1058">
        <v>9505.0825623900037</v>
      </c>
      <c r="DG19" s="1058">
        <v>9489.4891785899963</v>
      </c>
      <c r="DH19" s="1058">
        <v>9360.5100836600031</v>
      </c>
      <c r="DI19" s="1058">
        <v>9485.5549379900021</v>
      </c>
      <c r="DJ19" s="1058">
        <v>9514.4868477500004</v>
      </c>
      <c r="DK19" s="1058">
        <v>9580.1091774700017</v>
      </c>
      <c r="DL19" s="1058">
        <v>9806.0339125200007</v>
      </c>
      <c r="DM19" s="1058">
        <v>9796.6651381899992</v>
      </c>
      <c r="DN19" s="1058">
        <v>9691.4682132599992</v>
      </c>
      <c r="DO19" s="1058">
        <v>9761.5943154599954</v>
      </c>
      <c r="DP19" s="1058">
        <v>9828.9003040900006</v>
      </c>
      <c r="DQ19" s="1058">
        <v>9919.1565840700005</v>
      </c>
      <c r="DR19" s="1058">
        <v>9767.9099239800071</v>
      </c>
      <c r="DS19" s="1058">
        <v>9786.3762962000037</v>
      </c>
      <c r="DT19" s="1058">
        <v>9894.7931705200044</v>
      </c>
      <c r="DU19" s="1058">
        <v>9969.1276073600038</v>
      </c>
      <c r="DV19" s="1058">
        <v>9991.462526880001</v>
      </c>
      <c r="DW19" s="1058">
        <v>9963.4403343699996</v>
      </c>
      <c r="DX19" s="1058">
        <v>9944.4800809299995</v>
      </c>
      <c r="DY19" s="1058">
        <v>9992.2295708900001</v>
      </c>
      <c r="DZ19" s="1058">
        <v>9994.1946880100058</v>
      </c>
      <c r="EA19" s="1058">
        <v>10011.323299260006</v>
      </c>
      <c r="EB19" s="1058">
        <v>10148.862298670007</v>
      </c>
      <c r="EC19" s="1058">
        <v>10346.954682669999</v>
      </c>
      <c r="ED19" s="1059">
        <v>10287.897026119996</v>
      </c>
      <c r="EE19" s="1059">
        <v>10410.493938630005</v>
      </c>
      <c r="EF19" s="1059">
        <v>10517.026692950001</v>
      </c>
      <c r="EG19" s="1059">
        <v>10781.791290520001</v>
      </c>
      <c r="EH19" s="1059">
        <v>10792.33768994001</v>
      </c>
      <c r="EI19" s="1059">
        <v>10718.267395870003</v>
      </c>
      <c r="EJ19" s="1059">
        <v>11050.763613629997</v>
      </c>
      <c r="EK19" s="1059">
        <v>11114.199444689995</v>
      </c>
      <c r="EL19" s="1059">
        <v>11185.321110300007</v>
      </c>
      <c r="EM19" s="1059">
        <v>11044.010377140003</v>
      </c>
      <c r="EN19" s="1059">
        <v>11109.150850130001</v>
      </c>
      <c r="EO19" s="1059">
        <v>11274.328801799995</v>
      </c>
      <c r="EP19" s="1059">
        <v>11478.52783096</v>
      </c>
      <c r="EQ19" s="1059">
        <v>11628.614268590003</v>
      </c>
      <c r="ER19" s="1059">
        <v>11703.877231259998</v>
      </c>
      <c r="ES19" s="1059">
        <v>11772.780922209995</v>
      </c>
      <c r="ET19" s="1059">
        <v>11783.067592610005</v>
      </c>
      <c r="EU19" s="1059">
        <v>12131.697215040005</v>
      </c>
      <c r="EV19" s="1059">
        <v>12281.807690670003</v>
      </c>
      <c r="EW19" s="1059">
        <v>12830.067673560001</v>
      </c>
      <c r="EX19" s="1059">
        <v>13176.036051380001</v>
      </c>
      <c r="EY19" s="1059">
        <v>13272.049717790002</v>
      </c>
    </row>
    <row r="20" spans="1:157" ht="16.8">
      <c r="A20" s="1031" t="s">
        <v>2889</v>
      </c>
      <c r="B20" s="1052">
        <v>1816.2484834300003</v>
      </c>
      <c r="C20" s="1052">
        <v>1871.3934472400003</v>
      </c>
      <c r="D20" s="1052">
        <v>1823.9683416599994</v>
      </c>
      <c r="E20" s="1052">
        <v>1415.7926568399998</v>
      </c>
      <c r="F20" s="1052">
        <v>1740.0558439700003</v>
      </c>
      <c r="G20" s="1052">
        <v>1573.7345048299999</v>
      </c>
      <c r="H20" s="1052">
        <v>1401.1215261600003</v>
      </c>
      <c r="I20" s="1052">
        <v>1583.2044379400002</v>
      </c>
      <c r="J20" s="1052">
        <v>1385.15929467</v>
      </c>
      <c r="K20" s="1052">
        <v>1459.4611832399996</v>
      </c>
      <c r="L20" s="1052">
        <v>1770.0614025900002</v>
      </c>
      <c r="M20" s="1052">
        <v>1850.4168175099996</v>
      </c>
      <c r="N20" s="1052">
        <v>1810.5282499099999</v>
      </c>
      <c r="O20" s="1052">
        <v>1949.0623081799997</v>
      </c>
      <c r="P20" s="1052">
        <v>1804.3358888600001</v>
      </c>
      <c r="Q20" s="1052">
        <v>1640.3018918900004</v>
      </c>
      <c r="R20" s="1052">
        <v>1865.9683750199999</v>
      </c>
      <c r="S20" s="1052">
        <v>1545.2656388999997</v>
      </c>
      <c r="T20" s="1052">
        <v>1910.7907514600001</v>
      </c>
      <c r="U20" s="1052">
        <v>2070.54935471</v>
      </c>
      <c r="V20" s="1052">
        <v>2120.6724401199999</v>
      </c>
      <c r="W20" s="1052">
        <v>2192.7014391800003</v>
      </c>
      <c r="X20" s="1052">
        <v>2396.9668014700001</v>
      </c>
      <c r="Y20" s="1052">
        <v>2595.5052623199995</v>
      </c>
      <c r="Z20" s="1052">
        <v>2580.2813334799998</v>
      </c>
      <c r="AA20" s="1052">
        <v>2899.7717887999997</v>
      </c>
      <c r="AB20" s="1052">
        <v>2793.1222935299993</v>
      </c>
      <c r="AC20" s="1052">
        <v>2960.8303499099993</v>
      </c>
      <c r="AD20" s="1052">
        <v>3078.3956087700003</v>
      </c>
      <c r="AE20" s="1052">
        <v>3025.6830691499995</v>
      </c>
      <c r="AF20" s="1052">
        <v>3254.0411064189998</v>
      </c>
      <c r="AG20" s="1052">
        <v>3301.8126503000003</v>
      </c>
      <c r="AH20" s="1052">
        <v>3477.2955768400002</v>
      </c>
      <c r="AI20" s="1052">
        <v>3575.1337587800008</v>
      </c>
      <c r="AJ20" s="1052">
        <v>3625.4098094999999</v>
      </c>
      <c r="AK20" s="1052">
        <v>3451.3163360500002</v>
      </c>
      <c r="AL20" s="1052">
        <v>4002.4317127300001</v>
      </c>
      <c r="AM20" s="1052">
        <v>4099.3227502899999</v>
      </c>
      <c r="AN20" s="1052">
        <v>3668.6098897894985</v>
      </c>
      <c r="AO20" s="1052">
        <v>3559.3600213699997</v>
      </c>
      <c r="AP20" s="1052">
        <v>3687.7407699099999</v>
      </c>
      <c r="AQ20" s="1052">
        <v>3517.0215815446663</v>
      </c>
      <c r="AR20" s="1052">
        <v>3661.6867347200005</v>
      </c>
      <c r="AS20" s="1052">
        <v>4000.0865004936004</v>
      </c>
      <c r="AT20" s="1052">
        <v>3541.0446523508986</v>
      </c>
      <c r="AU20" s="1052">
        <v>3606.1145415144665</v>
      </c>
      <c r="AV20" s="1052">
        <v>3835.5236469627248</v>
      </c>
      <c r="AW20" s="1052">
        <v>4389.8431062571372</v>
      </c>
      <c r="AX20" s="1033">
        <v>4365.9022720600005</v>
      </c>
      <c r="AY20" s="1033">
        <v>4434.2311773900001</v>
      </c>
      <c r="AZ20" s="1033">
        <v>1023.4398458400002</v>
      </c>
      <c r="BA20" s="1033">
        <v>974.06662237</v>
      </c>
      <c r="BB20" s="1033">
        <v>933.80490799000006</v>
      </c>
      <c r="BC20" s="1033">
        <v>946.5549568199998</v>
      </c>
      <c r="BD20" s="1033">
        <v>942.84598686999993</v>
      </c>
      <c r="BE20" s="1033">
        <v>803.54577884999992</v>
      </c>
      <c r="BF20" s="1034">
        <v>847.59292643000026</v>
      </c>
      <c r="BG20" s="1034">
        <v>843.35158961000013</v>
      </c>
      <c r="BH20" s="1034">
        <v>869.21577429999991</v>
      </c>
      <c r="BI20" s="1034">
        <v>928.78164730000015</v>
      </c>
      <c r="BJ20" s="1034">
        <v>805.91581670999994</v>
      </c>
      <c r="BK20" s="1034">
        <v>772.23062445999994</v>
      </c>
      <c r="BL20" s="1034">
        <v>232.99213406999993</v>
      </c>
      <c r="BM20" s="1034">
        <v>351.58679354000009</v>
      </c>
      <c r="BN20" s="1034">
        <v>124.15683064000005</v>
      </c>
      <c r="BO20" s="1034">
        <v>114.48455827000009</v>
      </c>
      <c r="BP20" s="1034">
        <v>174.86522035000007</v>
      </c>
      <c r="BQ20" s="1034">
        <v>247.86141871999985</v>
      </c>
      <c r="BR20" s="1034">
        <v>85.678532419999954</v>
      </c>
      <c r="BS20" s="1034">
        <v>225.11379834999997</v>
      </c>
      <c r="BT20" s="1034">
        <v>183.21921305000001</v>
      </c>
      <c r="BU20" s="1034">
        <v>160.13195795999991</v>
      </c>
      <c r="BV20" s="1034">
        <v>60.235424429999945</v>
      </c>
      <c r="BW20" s="1034">
        <v>214.33766721000001</v>
      </c>
      <c r="BX20" s="1034">
        <v>55.77295925</v>
      </c>
      <c r="BY20" s="1034">
        <v>181.95448250999999</v>
      </c>
      <c r="BZ20" s="1034">
        <v>52.407413439999999</v>
      </c>
      <c r="CA20" s="1034">
        <v>0</v>
      </c>
      <c r="CB20" s="1034">
        <v>465.06986664000004</v>
      </c>
      <c r="CC20" s="1034">
        <v>295.25656327000047</v>
      </c>
      <c r="CD20" s="1034">
        <v>323.15296814999959</v>
      </c>
      <c r="CE20" s="1034">
        <v>416.67540065999987</v>
      </c>
      <c r="CF20" s="1034">
        <v>400.23098097000025</v>
      </c>
      <c r="CG20" s="1034">
        <v>307.44968061999987</v>
      </c>
      <c r="CH20" s="1034">
        <v>303.98506186999987</v>
      </c>
      <c r="CI20" s="1034">
        <v>800.43821095999817</v>
      </c>
      <c r="CJ20" s="1034">
        <v>912.24071331000039</v>
      </c>
      <c r="CK20" s="1035">
        <v>937.28445207000061</v>
      </c>
      <c r="CL20" s="1035">
        <v>897.94564272999855</v>
      </c>
      <c r="CM20" s="1035">
        <v>910.73430867000195</v>
      </c>
      <c r="CN20" s="1035">
        <v>901.81463099999996</v>
      </c>
      <c r="CO20" s="1035">
        <v>893.1705803699989</v>
      </c>
      <c r="CP20" s="1035">
        <v>853.27631388000009</v>
      </c>
      <c r="CQ20" s="1035">
        <v>694.74676272999955</v>
      </c>
      <c r="CR20" s="1035">
        <v>27.976828530000688</v>
      </c>
      <c r="CS20" s="1035">
        <v>3.4355739099999667</v>
      </c>
      <c r="CT20" s="1035">
        <v>77.000799870000009</v>
      </c>
      <c r="CU20" s="1035">
        <v>76.893432389999987</v>
      </c>
      <c r="CV20" s="1035">
        <v>48.992732360000012</v>
      </c>
      <c r="CW20" s="1035">
        <v>45.820342389999986</v>
      </c>
      <c r="CX20" s="1035">
        <v>44.174074910000087</v>
      </c>
      <c r="CY20" s="1035">
        <v>41.597661110000011</v>
      </c>
      <c r="CZ20" s="1035">
        <v>38.388861030000093</v>
      </c>
      <c r="DA20" s="1035">
        <v>41.387002429999946</v>
      </c>
      <c r="DB20" s="1035">
        <v>35.899933120000007</v>
      </c>
      <c r="DC20" s="1035">
        <v>166.37858211000002</v>
      </c>
      <c r="DD20" s="1035">
        <v>139.53297325000005</v>
      </c>
      <c r="DE20" s="1035">
        <v>167.46980770999997</v>
      </c>
      <c r="DF20" s="1035">
        <v>162.15675029000002</v>
      </c>
      <c r="DG20" s="1035">
        <v>31.170513950000046</v>
      </c>
      <c r="DH20" s="1035">
        <v>129.56919865000003</v>
      </c>
      <c r="DI20" s="1035">
        <v>71.592963070000053</v>
      </c>
      <c r="DJ20" s="1035">
        <v>73.210562809999999</v>
      </c>
      <c r="DK20" s="1035">
        <v>101.16260649000002</v>
      </c>
      <c r="DL20" s="1035">
        <v>70.117100459999975</v>
      </c>
      <c r="DM20" s="1035">
        <v>28.78521128999996</v>
      </c>
      <c r="DN20" s="1035">
        <v>147.75430795999998</v>
      </c>
      <c r="DO20" s="1035">
        <v>101.44319439000004</v>
      </c>
      <c r="DP20" s="1035">
        <v>55.411914129999992</v>
      </c>
      <c r="DQ20" s="1035">
        <v>24.394006900000036</v>
      </c>
      <c r="DR20" s="1035">
        <v>22.598069449999986</v>
      </c>
      <c r="DS20" s="1035">
        <v>21.787183290000023</v>
      </c>
      <c r="DT20" s="1035">
        <v>20.665731520000012</v>
      </c>
      <c r="DU20" s="1035">
        <v>19.640028360000013</v>
      </c>
      <c r="DV20" s="1035">
        <v>48.371482050000012</v>
      </c>
      <c r="DW20" s="1035">
        <v>17.165301160000027</v>
      </c>
      <c r="DX20" s="1035">
        <v>66.140237689999992</v>
      </c>
      <c r="DY20" s="1035">
        <v>45.165070259999993</v>
      </c>
      <c r="DZ20" s="1035">
        <v>204.96269705000006</v>
      </c>
      <c r="EA20" s="1035">
        <v>133.90909641999997</v>
      </c>
      <c r="EB20" s="1035">
        <v>332.38281594999995</v>
      </c>
      <c r="EC20" s="1035">
        <v>490.23570518000002</v>
      </c>
      <c r="ED20" s="1036">
        <v>486.57461582999991</v>
      </c>
      <c r="EE20" s="1036">
        <v>432.21472814999998</v>
      </c>
      <c r="EF20" s="1036">
        <v>456.80084409000006</v>
      </c>
      <c r="EG20" s="1036">
        <v>533.29842758999996</v>
      </c>
      <c r="EH20" s="1036">
        <v>534.72864587000004</v>
      </c>
      <c r="EI20" s="1036">
        <v>536.10398378000002</v>
      </c>
      <c r="EJ20" s="1036">
        <v>537.56193530999997</v>
      </c>
      <c r="EK20" s="1036">
        <v>538.80250907999994</v>
      </c>
      <c r="EL20" s="1036">
        <v>528.59483757999999</v>
      </c>
      <c r="EM20" s="1036">
        <v>529.95067721000009</v>
      </c>
      <c r="EN20" s="1036">
        <v>531.58843506000005</v>
      </c>
      <c r="EO20" s="1036">
        <v>532.97877387000005</v>
      </c>
      <c r="EP20" s="1036">
        <v>534.41073318999997</v>
      </c>
      <c r="EQ20" s="1036">
        <v>465.49462873000004</v>
      </c>
      <c r="ER20" s="1036">
        <v>466.91101476</v>
      </c>
      <c r="ES20" s="1036">
        <v>458.24820602999995</v>
      </c>
      <c r="ET20" s="1036">
        <v>461.52336233000005</v>
      </c>
      <c r="EU20" s="1036">
        <v>587.66656755999998</v>
      </c>
      <c r="EV20" s="1036">
        <v>461.63314609999998</v>
      </c>
      <c r="EW20" s="1036">
        <v>464.36073802999999</v>
      </c>
      <c r="EX20" s="1036">
        <v>454.62518369999998</v>
      </c>
      <c r="EY20" s="1036">
        <v>532.63340003999997</v>
      </c>
    </row>
    <row r="21" spans="1:157" ht="17.399999999999999" thickBot="1">
      <c r="A21" s="1031" t="s">
        <v>2890</v>
      </c>
      <c r="B21" s="1052">
        <v>1799.8046994554986</v>
      </c>
      <c r="C21" s="1052">
        <v>1864.2528078224993</v>
      </c>
      <c r="D21" s="1052">
        <v>1862.2082661299992</v>
      </c>
      <c r="E21" s="1052">
        <v>1692.4265391454996</v>
      </c>
      <c r="F21" s="1052">
        <v>1644.0326673576606</v>
      </c>
      <c r="G21" s="1052">
        <v>1693.4282335971793</v>
      </c>
      <c r="H21" s="1052">
        <v>1631.4195957471791</v>
      </c>
      <c r="I21" s="1052">
        <v>1687.3481527838196</v>
      </c>
      <c r="J21" s="1052">
        <v>1692.2598568708188</v>
      </c>
      <c r="K21" s="1052">
        <v>1793.6647095710955</v>
      </c>
      <c r="L21" s="1052">
        <v>1945.7059241178026</v>
      </c>
      <c r="M21" s="1052">
        <v>1583.2489452885827</v>
      </c>
      <c r="N21" s="1052">
        <v>1660.603190898051</v>
      </c>
      <c r="O21" s="1052">
        <v>1645.0158121701809</v>
      </c>
      <c r="P21" s="1052">
        <v>1652.0760039620964</v>
      </c>
      <c r="Q21" s="1052">
        <v>1744.851146639181</v>
      </c>
      <c r="R21" s="1052">
        <v>1818.4800479889018</v>
      </c>
      <c r="S21" s="1052">
        <v>1950.424325898819</v>
      </c>
      <c r="T21" s="1052">
        <v>2092.7155430588191</v>
      </c>
      <c r="U21" s="1052">
        <v>2064.1435028648857</v>
      </c>
      <c r="V21" s="1052">
        <v>1880.2096480220112</v>
      </c>
      <c r="W21" s="1052">
        <v>1926.9139964014933</v>
      </c>
      <c r="X21" s="1052">
        <v>2218.7168944220116</v>
      </c>
      <c r="Y21" s="1052">
        <v>1985.5904765195039</v>
      </c>
      <c r="Z21" s="1052">
        <v>1972.2507203140117</v>
      </c>
      <c r="AA21" s="1052">
        <v>1927.9445168920113</v>
      </c>
      <c r="AB21" s="1052">
        <v>1901.7674149797515</v>
      </c>
      <c r="AC21" s="1052">
        <v>1886.8805592166605</v>
      </c>
      <c r="AD21" s="1052">
        <v>1921.0224354300935</v>
      </c>
      <c r="AE21" s="1052">
        <v>1964.920014049894</v>
      </c>
      <c r="AF21" s="1052">
        <v>1994.0033608783267</v>
      </c>
      <c r="AG21" s="1052">
        <v>1984.4977902220121</v>
      </c>
      <c r="AH21" s="1052">
        <v>1914.8292231520109</v>
      </c>
      <c r="AI21" s="1052">
        <v>2139.14897036</v>
      </c>
      <c r="AJ21" s="1052">
        <v>2390.4111904900005</v>
      </c>
      <c r="AK21" s="1052">
        <v>3046.2996005074833</v>
      </c>
      <c r="AL21" s="1052">
        <v>1973.312739295822</v>
      </c>
      <c r="AM21" s="1052">
        <v>1987.5354303920108</v>
      </c>
      <c r="AN21" s="1052">
        <v>2022.1958714371826</v>
      </c>
      <c r="AO21" s="1052">
        <v>2204.9091645160111</v>
      </c>
      <c r="AP21" s="1052">
        <v>1995.6953669103707</v>
      </c>
      <c r="AQ21" s="1052">
        <v>1945.6640394770111</v>
      </c>
      <c r="AR21" s="1052">
        <v>2023.7281758620102</v>
      </c>
      <c r="AS21" s="1052">
        <v>2201.5689331232115</v>
      </c>
      <c r="AT21" s="1052">
        <v>2397.8126471387277</v>
      </c>
      <c r="AU21" s="1052">
        <v>2330.5848261245992</v>
      </c>
      <c r="AV21" s="1052">
        <v>2702.6119290699999</v>
      </c>
      <c r="AW21" s="1052">
        <v>2295.3275763679453</v>
      </c>
      <c r="AX21" s="1033">
        <v>2354.6965760959711</v>
      </c>
      <c r="AY21" s="1033">
        <v>2263.0156921693228</v>
      </c>
      <c r="AZ21" s="1033">
        <v>2254.747353292119</v>
      </c>
      <c r="BA21" s="1033">
        <v>2458.3396344982448</v>
      </c>
      <c r="BB21" s="1033">
        <v>2258.3750768500004</v>
      </c>
      <c r="BC21" s="1033">
        <v>2292.995968752999</v>
      </c>
      <c r="BD21" s="1033">
        <v>2096.8250312299992</v>
      </c>
      <c r="BE21" s="1033">
        <v>2301.4296075299999</v>
      </c>
      <c r="BF21" s="1034">
        <v>2349.1662012700003</v>
      </c>
      <c r="BG21" s="1034">
        <v>2856.9196301800002</v>
      </c>
      <c r="BH21" s="1034">
        <v>2335.5388014096661</v>
      </c>
      <c r="BI21" s="1034">
        <v>2239.5878153600679</v>
      </c>
      <c r="BJ21" s="1034">
        <v>2225.755809337013</v>
      </c>
      <c r="BK21" s="1034">
        <v>2232.1164126844119</v>
      </c>
      <c r="BL21" s="1034">
        <v>2468.823968792758</v>
      </c>
      <c r="BM21" s="1034">
        <v>2528.3813496002363</v>
      </c>
      <c r="BN21" s="1034">
        <v>2414.3012149571473</v>
      </c>
      <c r="BO21" s="1034">
        <v>2335.9307743360346</v>
      </c>
      <c r="BP21" s="1034">
        <v>2287.3041683760366</v>
      </c>
      <c r="BQ21" s="1034">
        <v>2322.2727170301641</v>
      </c>
      <c r="BR21" s="1034">
        <v>2447.0325683601636</v>
      </c>
      <c r="BS21" s="1034">
        <v>3081.7509952360351</v>
      </c>
      <c r="BT21" s="1034">
        <v>2615.8860403160361</v>
      </c>
      <c r="BU21" s="1034">
        <v>2537.6002708696424</v>
      </c>
      <c r="BV21" s="1034">
        <v>2408.5317776354759</v>
      </c>
      <c r="BW21" s="1034">
        <v>2373.4010716632329</v>
      </c>
      <c r="BX21" s="1034">
        <v>2542.4930889532357</v>
      </c>
      <c r="BY21" s="1034">
        <v>2483.4753081454041</v>
      </c>
      <c r="BZ21" s="1034">
        <v>2536.3399269157626</v>
      </c>
      <c r="CA21" s="1034">
        <v>2537.3343583177648</v>
      </c>
      <c r="CB21" s="1034">
        <v>2664.7170697805786</v>
      </c>
      <c r="CC21" s="1034">
        <v>2517.3925789500004</v>
      </c>
      <c r="CD21" s="1034">
        <v>2650.2943796300005</v>
      </c>
      <c r="CE21" s="1034">
        <v>3347.5476023699998</v>
      </c>
      <c r="CF21" s="1034">
        <v>2849.4650987999985</v>
      </c>
      <c r="CG21" s="1034">
        <v>2814.8804619899984</v>
      </c>
      <c r="CH21" s="1034">
        <v>2801.8673563999996</v>
      </c>
      <c r="CI21" s="1034">
        <v>2802.2455566100007</v>
      </c>
      <c r="CJ21" s="1034">
        <v>3163.4836883800003</v>
      </c>
      <c r="CK21" s="1035">
        <v>2900.6926484400001</v>
      </c>
      <c r="CL21" s="1035">
        <v>2932.7665162200001</v>
      </c>
      <c r="CM21" s="1035">
        <v>3099.1093387500005</v>
      </c>
      <c r="CN21" s="1035">
        <v>2750.5860924999993</v>
      </c>
      <c r="CO21" s="1035">
        <v>2887.04608706</v>
      </c>
      <c r="CP21" s="1035">
        <v>3053.9697870799996</v>
      </c>
      <c r="CQ21" s="1035">
        <v>3633.7875760800002</v>
      </c>
      <c r="CR21" s="1035">
        <v>3324.5081167200001</v>
      </c>
      <c r="CS21" s="1035">
        <v>590.49499439999988</v>
      </c>
      <c r="CT21" s="1035">
        <v>627.2873757999995</v>
      </c>
      <c r="CU21" s="1035">
        <v>563.29922097000031</v>
      </c>
      <c r="CV21" s="1035">
        <v>656.95063589000085</v>
      </c>
      <c r="CW21" s="1035">
        <v>653.96307848999982</v>
      </c>
      <c r="CX21" s="1035">
        <v>722.76613664000013</v>
      </c>
      <c r="CY21" s="1035">
        <v>713.05601921000016</v>
      </c>
      <c r="CZ21" s="1035">
        <v>646.42141785000035</v>
      </c>
      <c r="DA21" s="1035">
        <v>638.87465932999987</v>
      </c>
      <c r="DB21" s="1035">
        <v>695.89095325999972</v>
      </c>
      <c r="DC21" s="1035">
        <v>580.68354824000028</v>
      </c>
      <c r="DD21" s="1035">
        <v>626.70237080999948</v>
      </c>
      <c r="DE21" s="1035">
        <v>592.2864272099996</v>
      </c>
      <c r="DF21" s="1035">
        <v>610.03589686999987</v>
      </c>
      <c r="DG21" s="1035">
        <v>604.55072238999992</v>
      </c>
      <c r="DH21" s="1035">
        <v>621.62509990000012</v>
      </c>
      <c r="DI21" s="1035">
        <v>567.50806041000078</v>
      </c>
      <c r="DJ21" s="1035">
        <v>592.0465861499996</v>
      </c>
      <c r="DK21" s="1035">
        <v>586.49882562000084</v>
      </c>
      <c r="DL21" s="1035">
        <v>669.03030409000064</v>
      </c>
      <c r="DM21" s="1035">
        <v>617.38402002999931</v>
      </c>
      <c r="DN21" s="1035">
        <v>611.57447917000013</v>
      </c>
      <c r="DO21" s="1035">
        <v>716.44418703999997</v>
      </c>
      <c r="DP21" s="1035">
        <v>622.26671996999983</v>
      </c>
      <c r="DQ21" s="1035">
        <v>628.32150964000039</v>
      </c>
      <c r="DR21" s="1035">
        <v>663.03517337999915</v>
      </c>
      <c r="DS21" s="1035">
        <v>672.63298201000021</v>
      </c>
      <c r="DT21" s="1035">
        <v>660.10111726000025</v>
      </c>
      <c r="DU21" s="1035">
        <v>660.21189380999942</v>
      </c>
      <c r="DV21" s="1035">
        <v>671.02435511999988</v>
      </c>
      <c r="DW21" s="1035">
        <v>776.29724831000044</v>
      </c>
      <c r="DX21" s="1035">
        <v>738.76381467999988</v>
      </c>
      <c r="DY21" s="1035">
        <v>737.48180532999947</v>
      </c>
      <c r="DZ21" s="1035">
        <v>624.8599635000005</v>
      </c>
      <c r="EA21" s="1035">
        <v>662.5643619600005</v>
      </c>
      <c r="EB21" s="1035">
        <v>667.40549356999975</v>
      </c>
      <c r="EC21" s="1035">
        <v>686.62330960999964</v>
      </c>
      <c r="ED21" s="1036">
        <v>760.47934928999996</v>
      </c>
      <c r="EE21" s="1036">
        <v>706.14908650999973</v>
      </c>
      <c r="EF21" s="1036">
        <v>776.2827069999995</v>
      </c>
      <c r="EG21" s="1036">
        <v>747.08493984999939</v>
      </c>
      <c r="EH21" s="1036">
        <v>806.77548872999955</v>
      </c>
      <c r="EI21" s="1036">
        <v>823.07827088999989</v>
      </c>
      <c r="EJ21" s="1036">
        <v>888.14747015000057</v>
      </c>
      <c r="EK21" s="1036">
        <v>704.54042001000028</v>
      </c>
      <c r="EL21" s="1036">
        <v>770.30655549999949</v>
      </c>
      <c r="EM21" s="1036">
        <v>878.7698919799991</v>
      </c>
      <c r="EN21" s="1036">
        <v>906.13661197999954</v>
      </c>
      <c r="EO21" s="1036">
        <v>916.35301734000018</v>
      </c>
      <c r="EP21" s="1036">
        <v>900.21277445000032</v>
      </c>
      <c r="EQ21" s="1036">
        <v>975.24997938000013</v>
      </c>
      <c r="ER21" s="1036">
        <v>780.14050213000007</v>
      </c>
      <c r="ES21" s="1036">
        <v>791.26452785999959</v>
      </c>
      <c r="ET21" s="1036">
        <v>667.59706082999992</v>
      </c>
      <c r="EU21" s="1036">
        <v>782.75996201000066</v>
      </c>
      <c r="EV21" s="1036">
        <v>780.3901829400005</v>
      </c>
      <c r="EW21" s="1036">
        <v>836.87782020999953</v>
      </c>
      <c r="EX21" s="1036">
        <v>772.10269551000022</v>
      </c>
      <c r="EY21" s="1036">
        <v>762.44064036999987</v>
      </c>
    </row>
    <row r="22" spans="1:157" ht="17.399999999999999" thickBot="1">
      <c r="A22" s="1060" t="s">
        <v>62</v>
      </c>
      <c r="B22" s="1061">
        <v>20810.840289322379</v>
      </c>
      <c r="C22" s="1061">
        <v>21240.828172364003</v>
      </c>
      <c r="D22" s="1061">
        <v>21134.418192546233</v>
      </c>
      <c r="E22" s="1061">
        <v>17394.462021858999</v>
      </c>
      <c r="F22" s="1061">
        <v>17366.492092602155</v>
      </c>
      <c r="G22" s="1061">
        <v>17446.651083798566</v>
      </c>
      <c r="H22" s="1061">
        <v>17324.316567511185</v>
      </c>
      <c r="I22" s="1061">
        <v>17561.365273335323</v>
      </c>
      <c r="J22" s="1061">
        <v>17497.875058298818</v>
      </c>
      <c r="K22" s="1061">
        <v>17648.11194023909</v>
      </c>
      <c r="L22" s="1061">
        <v>18345.727614134215</v>
      </c>
      <c r="M22" s="1062">
        <v>18373.183941692008</v>
      </c>
      <c r="N22" s="1062">
        <v>18522.105966709474</v>
      </c>
      <c r="O22" s="1062">
        <v>18762.7594353491</v>
      </c>
      <c r="P22" s="1062">
        <v>18396.19631884151</v>
      </c>
      <c r="Q22" s="1062">
        <v>18428.871884010601</v>
      </c>
      <c r="R22" s="1062">
        <v>18795.631746737821</v>
      </c>
      <c r="S22" s="1062">
        <v>18476.829957492737</v>
      </c>
      <c r="T22" s="1062">
        <v>19026.214960734244</v>
      </c>
      <c r="U22" s="1062">
        <v>19145.666802235803</v>
      </c>
      <c r="V22" s="1062">
        <v>19030.873553651923</v>
      </c>
      <c r="W22" s="1062">
        <v>19185.643731154905</v>
      </c>
      <c r="X22" s="1062">
        <v>19507.527048273507</v>
      </c>
      <c r="Y22" s="1062">
        <v>19422.834742273008</v>
      </c>
      <c r="Z22" s="1062">
        <v>19438.694163197513</v>
      </c>
      <c r="AA22" s="1062">
        <v>19567.006703263512</v>
      </c>
      <c r="AB22" s="1062">
        <v>19665.858922668755</v>
      </c>
      <c r="AC22" s="1062">
        <v>19744.054587620329</v>
      </c>
      <c r="AD22" s="1062">
        <v>19904.804744733592</v>
      </c>
      <c r="AE22" s="1062">
        <v>20016.656101610151</v>
      </c>
      <c r="AF22" s="1062">
        <v>20178.553093205905</v>
      </c>
      <c r="AG22" s="1062">
        <v>20478.809287280474</v>
      </c>
      <c r="AH22" s="1062">
        <v>20647.468535512158</v>
      </c>
      <c r="AI22" s="1062">
        <v>20994.721056364862</v>
      </c>
      <c r="AJ22" s="1062">
        <v>21369.827814373006</v>
      </c>
      <c r="AK22" s="1062">
        <v>21353.003023548241</v>
      </c>
      <c r="AL22" s="1062">
        <v>21284.938093847635</v>
      </c>
      <c r="AM22" s="1062">
        <v>21419.985233546424</v>
      </c>
      <c r="AN22" s="1062">
        <v>21376.166082301665</v>
      </c>
      <c r="AO22" s="1062">
        <v>21371.699972380102</v>
      </c>
      <c r="AP22" s="1062">
        <v>21497.052566916085</v>
      </c>
      <c r="AQ22" s="1062">
        <v>20930.543821855597</v>
      </c>
      <c r="AR22" s="1062">
        <v>21097.959808573301</v>
      </c>
      <c r="AS22" s="1062">
        <v>21542.662939762246</v>
      </c>
      <c r="AT22" s="1062">
        <v>21520.768230486814</v>
      </c>
      <c r="AU22" s="1062">
        <v>21871.102300016169</v>
      </c>
      <c r="AV22" s="1062">
        <v>22519.80281898268</v>
      </c>
      <c r="AW22" s="1062">
        <v>22687.758681954558</v>
      </c>
      <c r="AX22" s="1044">
        <v>22748.845615225662</v>
      </c>
      <c r="AY22" s="1044">
        <v>22699.188742569433</v>
      </c>
      <c r="AZ22" s="1044">
        <v>22898.38289215797</v>
      </c>
      <c r="BA22" s="1044">
        <v>22962.542976505203</v>
      </c>
      <c r="BB22" s="1044">
        <v>23176.111833639632</v>
      </c>
      <c r="BC22" s="1044">
        <v>23473.452868785356</v>
      </c>
      <c r="BD22" s="1044">
        <v>23140.530494878181</v>
      </c>
      <c r="BE22" s="1044">
        <v>23404.441766187781</v>
      </c>
      <c r="BF22" s="1063">
        <v>23738.594208467734</v>
      </c>
      <c r="BG22" s="1063">
        <v>24787.174750747876</v>
      </c>
      <c r="BH22" s="1063">
        <v>24799.170186488685</v>
      </c>
      <c r="BI22" s="1063">
        <v>24617.913194192817</v>
      </c>
      <c r="BJ22" s="1063">
        <v>24623.670216057006</v>
      </c>
      <c r="BK22" s="1063">
        <v>24876.452127167824</v>
      </c>
      <c r="BL22" s="1063">
        <v>25048.698179557789</v>
      </c>
      <c r="BM22" s="1063">
        <v>25069.890812222086</v>
      </c>
      <c r="BN22" s="1063">
        <v>24872.340935088567</v>
      </c>
      <c r="BO22" s="1063">
        <v>24986.528105521727</v>
      </c>
      <c r="BP22" s="1063">
        <v>25107.613700083486</v>
      </c>
      <c r="BQ22" s="1063">
        <v>25111.91205874204</v>
      </c>
      <c r="BR22" s="1063">
        <v>25104.829419635251</v>
      </c>
      <c r="BS22" s="1063">
        <v>26007.987682312465</v>
      </c>
      <c r="BT22" s="1063">
        <v>25925.226963754183</v>
      </c>
      <c r="BU22" s="1063">
        <v>25777.464761999905</v>
      </c>
      <c r="BV22" s="1063">
        <v>25637.889894834505</v>
      </c>
      <c r="BW22" s="1063">
        <v>25512.852114138837</v>
      </c>
      <c r="BX22" s="1063">
        <v>25496.935592136018</v>
      </c>
      <c r="BY22" s="1063">
        <v>25677.208697307924</v>
      </c>
      <c r="BZ22" s="1063">
        <v>25658.57497933889</v>
      </c>
      <c r="CA22" s="1063">
        <v>25430.885562021998</v>
      </c>
      <c r="CB22" s="1063">
        <v>25502.073503087398</v>
      </c>
      <c r="CC22" s="1063">
        <v>25528.836695200007</v>
      </c>
      <c r="CD22" s="1063">
        <v>25837.253028410003</v>
      </c>
      <c r="CE22" s="1063">
        <v>26785.602093150006</v>
      </c>
      <c r="CF22" s="1063">
        <v>26948.679005749997</v>
      </c>
      <c r="CG22" s="1063">
        <v>26811.44426951999</v>
      </c>
      <c r="CH22" s="1063">
        <v>26922.21907852</v>
      </c>
      <c r="CI22" s="1063">
        <v>28811.470626949995</v>
      </c>
      <c r="CJ22" s="1063">
        <v>27147.657899550006</v>
      </c>
      <c r="CK22" s="1064">
        <v>27426.912815790001</v>
      </c>
      <c r="CL22" s="1064">
        <v>27572.598521199994</v>
      </c>
      <c r="CM22" s="1064">
        <v>27483.687376360002</v>
      </c>
      <c r="CN22" s="1064">
        <v>27806.416933560009</v>
      </c>
      <c r="CO22" s="1064">
        <v>27777.334711830008</v>
      </c>
      <c r="CP22" s="1064">
        <v>28307.983220779999</v>
      </c>
      <c r="CQ22" s="1064">
        <v>29177.247601080006</v>
      </c>
      <c r="CR22" s="1064">
        <v>28598.871027550002</v>
      </c>
      <c r="CS22" s="1064">
        <v>12869.349182320002</v>
      </c>
      <c r="CT22" s="1064">
        <v>13041.727457309989</v>
      </c>
      <c r="CU22" s="1064">
        <v>12805.847973809998</v>
      </c>
      <c r="CV22" s="1064">
        <v>12788.455753079999</v>
      </c>
      <c r="CW22" s="1064">
        <v>12770.826137030004</v>
      </c>
      <c r="CX22" s="1064">
        <v>12672.152197430009</v>
      </c>
      <c r="CY22" s="1064">
        <v>12633.056978839997</v>
      </c>
      <c r="CZ22" s="1064">
        <v>12576.326778820001</v>
      </c>
      <c r="DA22" s="1064">
        <v>12532.048838419996</v>
      </c>
      <c r="DB22" s="1064">
        <v>12672.63122997</v>
      </c>
      <c r="DC22" s="1064">
        <v>12147.346069019995</v>
      </c>
      <c r="DD22" s="1064">
        <v>12282.825636190008</v>
      </c>
      <c r="DE22" s="1064">
        <v>12125.327249579997</v>
      </c>
      <c r="DF22" s="1064">
        <v>12274.606906120001</v>
      </c>
      <c r="DG22" s="1064">
        <v>12139.974481289999</v>
      </c>
      <c r="DH22" s="1064">
        <v>12131.275342140005</v>
      </c>
      <c r="DI22" s="1064">
        <v>12157.456119140004</v>
      </c>
      <c r="DJ22" s="1064">
        <v>12251.752654389997</v>
      </c>
      <c r="DK22" s="1064">
        <v>12313.746920410003</v>
      </c>
      <c r="DL22" s="1064">
        <v>12609.790496329999</v>
      </c>
      <c r="DM22" s="1064">
        <v>12479.299198579998</v>
      </c>
      <c r="DN22" s="1064">
        <v>12495.666218680002</v>
      </c>
      <c r="DO22" s="1064">
        <v>12633.072259959998</v>
      </c>
      <c r="DP22" s="1064">
        <v>12537.914574479999</v>
      </c>
      <c r="DQ22" s="1064">
        <v>12602.344105760005</v>
      </c>
      <c r="DR22" s="1064">
        <v>12519.358692900003</v>
      </c>
      <c r="DS22" s="1064">
        <v>12590.545048980002</v>
      </c>
      <c r="DT22" s="1064">
        <v>12690.583205680005</v>
      </c>
      <c r="DU22" s="1064">
        <v>12782.2797973</v>
      </c>
      <c r="DV22" s="1064">
        <v>12834.943624489999</v>
      </c>
      <c r="DW22" s="1064">
        <v>12831.422834699999</v>
      </c>
      <c r="DX22" s="1064">
        <v>12843.640152510001</v>
      </c>
      <c r="DY22" s="1064">
        <v>12942.08046562</v>
      </c>
      <c r="DZ22" s="1064">
        <v>13054.812088299999</v>
      </c>
      <c r="EA22" s="1064">
        <v>13128.422824590009</v>
      </c>
      <c r="EB22" s="1064">
        <v>13488.824448950007</v>
      </c>
      <c r="EC22" s="1064">
        <v>13750.368340039997</v>
      </c>
      <c r="ED22" s="1065">
        <v>13758.965639179996</v>
      </c>
      <c r="EE22" s="1065">
        <v>13736.788240600001</v>
      </c>
      <c r="EF22" s="1065">
        <v>14036.252042090002</v>
      </c>
      <c r="EG22" s="1065">
        <v>14423.305777660002</v>
      </c>
      <c r="EH22" s="1065">
        <v>14518.875990060009</v>
      </c>
      <c r="EI22" s="1065">
        <v>14486.384691830004</v>
      </c>
      <c r="EJ22" s="1065">
        <v>14949.217416149995</v>
      </c>
      <c r="EK22" s="1065">
        <v>14832.407522679994</v>
      </c>
      <c r="EL22" s="1065">
        <v>15035.504593910005</v>
      </c>
      <c r="EM22" s="1065">
        <v>15010.834170129998</v>
      </c>
      <c r="EN22" s="1065">
        <v>15123.650334820002</v>
      </c>
      <c r="EO22" s="1065">
        <v>15299.668999249996</v>
      </c>
      <c r="EP22" s="1065">
        <v>15577.07770641</v>
      </c>
      <c r="EQ22" s="1065">
        <v>15789.704421270011</v>
      </c>
      <c r="ER22" s="1065">
        <v>15692.819943660001</v>
      </c>
      <c r="ES22" s="1065">
        <v>15808.46907524999</v>
      </c>
      <c r="ET22" s="1065">
        <v>15770.892845920011</v>
      </c>
      <c r="EU22" s="1065">
        <v>16478.383421000006</v>
      </c>
      <c r="EV22" s="1065">
        <v>16479.722261490002</v>
      </c>
      <c r="EW22" s="1065">
        <v>17100.237174630005</v>
      </c>
      <c r="EX22" s="1065">
        <v>17325.556711910001</v>
      </c>
      <c r="EY22" s="1065">
        <v>17538.246505930001</v>
      </c>
    </row>
    <row r="23" spans="1:157" s="935" customFormat="1" ht="15.6" thickTop="1">
      <c r="A23" s="935" t="s">
        <v>139</v>
      </c>
      <c r="EI23" s="1066"/>
      <c r="EJ23" s="1066"/>
      <c r="EK23" s="1066"/>
      <c r="EL23" s="1066"/>
      <c r="EM23" s="1066"/>
      <c r="EN23" s="1066"/>
      <c r="EO23" s="1066"/>
      <c r="EP23" s="1066"/>
      <c r="EQ23" s="1066"/>
      <c r="ER23" s="1066"/>
      <c r="ES23" s="1066"/>
      <c r="ET23" s="1066"/>
      <c r="EU23" s="1066"/>
      <c r="EV23" s="1066"/>
      <c r="EW23" s="1066"/>
      <c r="EX23" s="1066"/>
      <c r="EY23" s="1066"/>
      <c r="EZ23" s="1066"/>
      <c r="FA23" s="1066"/>
    </row>
    <row r="24" spans="1:157" s="935" customFormat="1" ht="15.6">
      <c r="A24" s="935" t="s">
        <v>2891</v>
      </c>
      <c r="AD24" s="935">
        <v>0.75129096898639425</v>
      </c>
      <c r="EI24" s="1066"/>
      <c r="EJ24" s="1066"/>
      <c r="EK24" s="1066"/>
      <c r="EL24" s="1066"/>
      <c r="EM24" s="1066"/>
      <c r="EN24" s="1066"/>
      <c r="EO24" s="1066"/>
      <c r="EP24" s="1066"/>
      <c r="EQ24" s="1066"/>
      <c r="ER24" s="1066"/>
      <c r="ES24" s="1066"/>
      <c r="ET24" s="1066"/>
      <c r="EU24" s="1066"/>
      <c r="EV24" s="1066"/>
      <c r="EW24" s="1066"/>
      <c r="EX24" s="1066"/>
      <c r="EY24" s="1066"/>
      <c r="EZ24" s="1066"/>
      <c r="FA24" s="1066"/>
    </row>
    <row r="25" spans="1:157" s="935" customFormat="1" ht="15">
      <c r="A25" s="935" t="s">
        <v>2871</v>
      </c>
      <c r="EI25" s="1066"/>
      <c r="EJ25" s="1066"/>
      <c r="EK25" s="1066"/>
      <c r="EL25" s="1066"/>
      <c r="EM25" s="1066"/>
      <c r="EN25" s="1066"/>
      <c r="EO25" s="1066"/>
      <c r="EP25" s="1066"/>
      <c r="EQ25" s="1066"/>
      <c r="ER25" s="1066"/>
      <c r="ES25" s="1066"/>
      <c r="ET25" s="1066"/>
      <c r="EU25" s="1066"/>
      <c r="EV25" s="1066"/>
      <c r="EW25" s="1066"/>
      <c r="EX25" s="1066"/>
      <c r="EY25" s="1066"/>
      <c r="EZ25" s="1066"/>
      <c r="FA25" s="1066"/>
    </row>
    <row r="26" spans="1:157">
      <c r="A26" s="1067"/>
      <c r="B26" s="1021"/>
      <c r="C26" s="1021"/>
      <c r="D26" s="1021"/>
      <c r="E26" s="1021"/>
      <c r="F26" s="1021"/>
      <c r="G26" s="1021"/>
      <c r="H26" s="1021"/>
      <c r="I26" s="1021"/>
      <c r="J26" s="1021"/>
      <c r="K26" s="1021"/>
      <c r="L26" s="1021"/>
      <c r="M26" s="1021"/>
      <c r="N26" s="1021"/>
      <c r="O26" s="1021"/>
      <c r="P26" s="1021"/>
      <c r="Q26" s="1021"/>
      <c r="R26" s="1021"/>
      <c r="S26" s="1021"/>
      <c r="T26" s="1021"/>
      <c r="U26" s="1021"/>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1"/>
      <c r="AQ26" s="1021"/>
      <c r="AR26" s="1021"/>
      <c r="AS26" s="1021"/>
      <c r="AT26" s="1021"/>
      <c r="AU26" s="1021"/>
      <c r="AV26" s="1021"/>
      <c r="AW26" s="1021"/>
      <c r="AX26" s="1021"/>
      <c r="AY26" s="1021"/>
      <c r="AZ26" s="1021"/>
      <c r="BA26" s="1021"/>
      <c r="BB26" s="1021"/>
      <c r="BC26" s="1021"/>
      <c r="BD26" s="1021"/>
      <c r="BE26" s="1021"/>
      <c r="BF26" s="1021"/>
      <c r="BG26" s="1021"/>
      <c r="BH26" s="1021"/>
      <c r="BI26" s="1021"/>
      <c r="BJ26" s="1021"/>
      <c r="BK26" s="1021"/>
      <c r="BL26" s="1021"/>
      <c r="BM26" s="1021"/>
      <c r="BN26" s="1021"/>
      <c r="BO26" s="1021"/>
      <c r="BP26" s="1021"/>
      <c r="BQ26" s="1021"/>
      <c r="BR26" s="1021"/>
      <c r="BS26" s="1021"/>
      <c r="BT26" s="1021"/>
      <c r="BU26" s="1021"/>
      <c r="BV26" s="1021"/>
      <c r="BW26" s="1021"/>
      <c r="BX26" s="1021"/>
      <c r="DC26" s="1067"/>
    </row>
    <row r="27" spans="1:157" ht="16.8">
      <c r="A27" s="1067"/>
      <c r="B27" s="1068"/>
      <c r="C27" s="1068"/>
      <c r="D27" s="1068"/>
      <c r="E27" s="1068"/>
      <c r="F27" s="1068"/>
      <c r="G27" s="1068"/>
      <c r="H27" s="1068"/>
      <c r="I27" s="1068"/>
      <c r="J27" s="1068"/>
      <c r="K27" s="1068"/>
      <c r="L27" s="1068"/>
      <c r="M27" s="1068"/>
      <c r="N27" s="1068"/>
      <c r="O27" s="1068"/>
      <c r="P27" s="1068"/>
      <c r="Q27" s="1068"/>
      <c r="R27" s="1069"/>
      <c r="S27" s="1068"/>
      <c r="T27" s="1068"/>
      <c r="U27" s="1068"/>
      <c r="V27" s="1068"/>
      <c r="W27" s="1068"/>
      <c r="X27" s="1068"/>
      <c r="Y27" s="1068"/>
      <c r="Z27" s="1068"/>
      <c r="AA27" s="1068"/>
      <c r="AB27" s="1068"/>
      <c r="AC27" s="1069"/>
      <c r="AD27" s="1069"/>
      <c r="AE27" s="1069"/>
      <c r="AF27" s="1069"/>
      <c r="AG27" s="1069"/>
      <c r="AH27" s="1069"/>
      <c r="AI27" s="1069"/>
      <c r="AJ27" s="1069"/>
      <c r="AK27" s="1069"/>
      <c r="AL27" s="1069"/>
      <c r="AM27" s="1069"/>
      <c r="AN27" s="1069"/>
      <c r="AO27" s="1069"/>
      <c r="AP27" s="1069"/>
      <c r="AQ27" s="1069"/>
      <c r="AR27" s="1069"/>
      <c r="AS27" s="1069"/>
      <c r="AT27" s="1021"/>
      <c r="AU27" s="1021"/>
      <c r="AV27" s="1021"/>
      <c r="AW27" s="1021"/>
      <c r="AX27" s="1021"/>
      <c r="AY27" s="1021"/>
      <c r="AZ27" s="1069"/>
      <c r="BA27" s="1069"/>
      <c r="BB27" s="1069"/>
      <c r="BC27" s="1069"/>
      <c r="BD27" s="1021"/>
      <c r="BE27" s="1021"/>
      <c r="BF27" s="1021"/>
      <c r="BG27" s="1021"/>
      <c r="BH27" s="1021"/>
      <c r="BI27" s="1021"/>
      <c r="BJ27" s="1021"/>
      <c r="BK27" s="1021"/>
      <c r="BL27" s="1021"/>
      <c r="BM27" s="1021"/>
      <c r="BN27" s="1021"/>
      <c r="BO27" s="1021"/>
      <c r="BP27" s="1021"/>
      <c r="BQ27" s="1021"/>
      <c r="BR27" s="1021"/>
      <c r="BS27" s="1021"/>
      <c r="BT27" s="1021"/>
      <c r="BU27" s="1021"/>
      <c r="BV27" s="1021"/>
      <c r="BW27" s="1021"/>
      <c r="BX27" s="1021"/>
      <c r="DB27" s="1070"/>
      <c r="DC27" s="1067"/>
      <c r="DD27" s="1070"/>
      <c r="DE27" s="1070"/>
      <c r="DF27" s="1070"/>
      <c r="DG27" s="1070"/>
    </row>
    <row r="28" spans="1:157" ht="16.8">
      <c r="A28" s="1067"/>
      <c r="B28" s="1021"/>
      <c r="C28" s="1021"/>
      <c r="D28" s="1021"/>
      <c r="E28" s="1021"/>
      <c r="F28" s="1021"/>
      <c r="G28" s="1021"/>
      <c r="H28" s="1021"/>
      <c r="I28" s="1021"/>
      <c r="J28" s="1021"/>
      <c r="K28" s="1021"/>
      <c r="L28" s="1021"/>
      <c r="M28" s="1021"/>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c r="AL28" s="1021"/>
      <c r="AM28" s="1021"/>
      <c r="AN28" s="1021"/>
      <c r="AO28" s="1021"/>
      <c r="AP28" s="1021"/>
      <c r="AQ28" s="1021"/>
      <c r="AR28" s="1021"/>
      <c r="AS28" s="1021"/>
      <c r="AT28" s="1021"/>
      <c r="AU28" s="1021"/>
      <c r="AV28" s="1021"/>
      <c r="AW28" s="1021"/>
      <c r="AX28" s="1021"/>
      <c r="AY28" s="1021"/>
      <c r="AZ28" s="1021"/>
      <c r="BA28" s="1021"/>
      <c r="BB28" s="1021"/>
      <c r="BC28" s="1021"/>
      <c r="BD28" s="1021"/>
      <c r="BE28" s="1021"/>
      <c r="BF28" s="1021"/>
      <c r="BG28" s="1021"/>
      <c r="BH28" s="1021"/>
      <c r="BI28" s="1021"/>
      <c r="BJ28" s="1021"/>
      <c r="BK28" s="1021"/>
      <c r="BL28" s="1021"/>
      <c r="BM28" s="1021"/>
      <c r="BN28" s="1021"/>
      <c r="BO28" s="1021"/>
      <c r="BP28" s="1021"/>
      <c r="BQ28" s="1021"/>
      <c r="BR28" s="1021"/>
      <c r="BS28" s="1021"/>
      <c r="BT28" s="1021"/>
      <c r="BU28" s="1021"/>
      <c r="BV28" s="1021"/>
      <c r="BW28" s="1021"/>
      <c r="BX28" s="1021"/>
      <c r="DB28" s="1070"/>
      <c r="DC28" s="1067"/>
      <c r="DD28" s="1070"/>
      <c r="DE28" s="1070"/>
      <c r="DF28" s="1070"/>
      <c r="DG28" s="1070"/>
    </row>
    <row r="29" spans="1:157" ht="16.8">
      <c r="A29" s="1067"/>
      <c r="DB29" s="1070"/>
      <c r="DC29" s="1067"/>
      <c r="DD29" s="1070"/>
      <c r="DE29" s="1070"/>
      <c r="DF29" s="1070"/>
      <c r="DG29" s="1070"/>
    </row>
    <row r="30" spans="1:157" ht="16.8">
      <c r="DB30" s="1070"/>
      <c r="DC30" s="1070"/>
      <c r="DD30" s="1070"/>
      <c r="DE30" s="1070"/>
      <c r="DF30" s="1070"/>
      <c r="DG30" s="1070"/>
    </row>
    <row r="31" spans="1:157" ht="16.8">
      <c r="DB31" s="1070"/>
      <c r="DC31" s="1070"/>
      <c r="DD31" s="1070"/>
      <c r="DE31" s="1070"/>
      <c r="DF31" s="1070"/>
      <c r="DG31" s="1070"/>
    </row>
    <row r="32" spans="1:157" ht="16.8">
      <c r="DB32" s="1071"/>
      <c r="DC32" s="1071"/>
      <c r="DD32" s="1071"/>
      <c r="DE32" s="1071"/>
      <c r="DF32" s="1071"/>
      <c r="DG32" s="1071"/>
    </row>
    <row r="33" spans="106:111" ht="16.8">
      <c r="DB33" s="1070"/>
      <c r="DC33" s="1070"/>
      <c r="DD33" s="1070"/>
      <c r="DE33" s="1070"/>
      <c r="DF33" s="1070"/>
      <c r="DG33" s="1070"/>
    </row>
    <row r="34" spans="106:111" ht="16.8">
      <c r="DB34" s="1070"/>
      <c r="DC34" s="1070"/>
      <c r="DD34" s="1070"/>
      <c r="DE34" s="1070"/>
      <c r="DF34" s="1070"/>
      <c r="DG34" s="1070"/>
    </row>
    <row r="35" spans="106:111" ht="16.8">
      <c r="DB35" s="1072"/>
      <c r="DC35" s="1072"/>
      <c r="DD35" s="1072"/>
      <c r="DE35" s="1072"/>
      <c r="DF35" s="1072"/>
      <c r="DG35" s="1072"/>
    </row>
    <row r="37" spans="106:111">
      <c r="DB37" s="1073"/>
      <c r="DC37" s="1073"/>
      <c r="DD37" s="1073"/>
      <c r="DE37" s="1073"/>
      <c r="DF37" s="1073"/>
      <c r="DG37" s="1073"/>
    </row>
    <row r="38" spans="106:111">
      <c r="DB38" s="1073"/>
      <c r="DC38" s="1073"/>
      <c r="DD38" s="1073"/>
      <c r="DE38" s="1073"/>
      <c r="DF38" s="1073"/>
      <c r="DG38" s="1073"/>
    </row>
    <row r="39" spans="106:111">
      <c r="DB39" s="1073"/>
      <c r="DC39" s="1073"/>
      <c r="DD39" s="1073"/>
      <c r="DE39" s="1073"/>
      <c r="DF39" s="1073"/>
      <c r="DG39" s="1073"/>
    </row>
    <row r="40" spans="106:111">
      <c r="DB40" s="1073"/>
      <c r="DC40" s="1073"/>
      <c r="DD40" s="1073"/>
      <c r="DE40" s="1073"/>
      <c r="DF40" s="1073"/>
      <c r="DG40" s="1073"/>
    </row>
    <row r="41" spans="106:111">
      <c r="DB41" s="1073"/>
      <c r="DC41" s="1073"/>
      <c r="DD41" s="1073"/>
      <c r="DE41" s="1073"/>
      <c r="DF41" s="1073"/>
      <c r="DG41" s="1073"/>
    </row>
    <row r="42" spans="106:111">
      <c r="DB42" s="1073"/>
      <c r="DC42" s="1073"/>
      <c r="DD42" s="1073"/>
      <c r="DE42" s="1073"/>
      <c r="DF42" s="1073"/>
      <c r="DG42" s="1073"/>
    </row>
    <row r="43" spans="106:111">
      <c r="DB43" s="1073"/>
      <c r="DC43" s="1073"/>
      <c r="DD43" s="1073"/>
      <c r="DE43" s="1073"/>
      <c r="DF43" s="1073"/>
      <c r="DG43" s="1073"/>
    </row>
    <row r="44" spans="106:111">
      <c r="DB44" s="1073"/>
      <c r="DC44" s="1073"/>
      <c r="DD44" s="1073"/>
      <c r="DE44" s="1073"/>
      <c r="DF44" s="1073"/>
      <c r="DG44" s="1073"/>
    </row>
    <row r="45" spans="106:111">
      <c r="DB45" s="1073"/>
      <c r="DC45" s="1073"/>
      <c r="DD45" s="1073"/>
      <c r="DE45" s="1073"/>
      <c r="DF45" s="1073"/>
      <c r="DG45" s="1073"/>
    </row>
    <row r="46" spans="106:111">
      <c r="DB46" s="1074"/>
    </row>
    <row r="47" spans="106:111">
      <c r="DB47" s="1074"/>
    </row>
    <row r="48" spans="106:111">
      <c r="DB48" s="1074"/>
    </row>
  </sheetData>
  <pageMargins left="0.7" right="0.7" top="0.75" bottom="0.75" header="0.3" footer="0.3"/>
  <pageSetup paperSize="9" scale="6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DY35"/>
  <sheetViews>
    <sheetView showGridLines="0" zoomScaleNormal="100" zoomScaleSheetLayoutView="90" workbookViewId="0">
      <pane xSplit="1" ySplit="4" topLeftCell="AC5" activePane="bottomRight" state="frozen"/>
      <selection activeCell="P6" sqref="P6"/>
      <selection pane="topRight" activeCell="P6" sqref="P6"/>
      <selection pane="bottomLeft" activeCell="P6" sqref="P6"/>
      <selection pane="bottomRight" activeCell="P6" sqref="P6"/>
    </sheetView>
  </sheetViews>
  <sheetFormatPr defaultColWidth="10.44140625" defaultRowHeight="15" customHeight="1"/>
  <cols>
    <col min="1" max="1" width="87.5546875" style="1304" customWidth="1"/>
    <col min="2" max="28" width="14.44140625" style="1304" hidden="1" customWidth="1"/>
    <col min="29" max="37" width="14.44140625" style="1304" customWidth="1"/>
    <col min="38" max="38" width="8.5546875" style="1304" customWidth="1"/>
    <col min="39" max="39" width="7.88671875" style="1304" bestFit="1" customWidth="1"/>
    <col min="40" max="40" width="9.44140625" style="1304" customWidth="1"/>
    <col min="41" max="41" width="11.44140625" style="1304" customWidth="1"/>
    <col min="42" max="42" width="8.88671875" style="1304" customWidth="1"/>
    <col min="43" max="183" width="6.44140625" style="1304" customWidth="1"/>
    <col min="184" max="184" width="56.109375" style="1304" customWidth="1"/>
    <col min="185" max="187" width="10.44140625" style="1304" hidden="1" customWidth="1"/>
    <col min="188" max="188" width="56.109375" style="1304" customWidth="1"/>
    <col min="189" max="192" width="13.5546875" style="1304" customWidth="1"/>
    <col min="193" max="193" width="5.109375" style="1304" customWidth="1"/>
    <col min="194" max="194" width="3.44140625" style="1304" customWidth="1"/>
    <col min="195" max="199" width="12.44140625" style="1304" bestFit="1" customWidth="1"/>
    <col min="200" max="200" width="16" style="1304" bestFit="1" customWidth="1"/>
    <col min="201" max="224" width="10.44140625" style="1304" hidden="1" customWidth="1"/>
    <col min="225" max="225" width="6.44140625" style="1304" customWidth="1"/>
    <col min="226" max="226" width="7" style="1304" bestFit="1" customWidth="1"/>
    <col min="227" max="439" width="6.44140625" style="1304" customWidth="1"/>
    <col min="440" max="440" width="56.109375" style="1304" customWidth="1"/>
    <col min="441" max="443" width="10.44140625" style="1304" hidden="1" customWidth="1"/>
    <col min="444" max="444" width="56.109375" style="1304" customWidth="1"/>
    <col min="445" max="448" width="13.5546875" style="1304" customWidth="1"/>
    <col min="449" max="449" width="5.109375" style="1304" customWidth="1"/>
    <col min="450" max="450" width="3.44140625" style="1304" customWidth="1"/>
    <col min="451" max="455" width="12.44140625" style="1304" bestFit="1" customWidth="1"/>
    <col min="456" max="456" width="16" style="1304" bestFit="1" customWidth="1"/>
    <col min="457" max="480" width="10.44140625" style="1304" hidden="1" customWidth="1"/>
    <col min="481" max="481" width="6.44140625" style="1304" customWidth="1"/>
    <col min="482" max="482" width="7" style="1304" bestFit="1" customWidth="1"/>
    <col min="483" max="695" width="6.44140625" style="1304" customWidth="1"/>
    <col min="696" max="696" width="56.109375" style="1304" customWidth="1"/>
    <col min="697" max="699" width="10.44140625" style="1304" hidden="1" customWidth="1"/>
    <col min="700" max="700" width="56.109375" style="1304" customWidth="1"/>
    <col min="701" max="704" width="13.5546875" style="1304" customWidth="1"/>
    <col min="705" max="705" width="5.109375" style="1304" customWidth="1"/>
    <col min="706" max="706" width="3.44140625" style="1304" customWidth="1"/>
    <col min="707" max="711" width="12.44140625" style="1304" bestFit="1" customWidth="1"/>
    <col min="712" max="712" width="16" style="1304" bestFit="1" customWidth="1"/>
    <col min="713" max="736" width="10.44140625" style="1304" hidden="1" customWidth="1"/>
    <col min="737" max="737" width="6.44140625" style="1304" customWidth="1"/>
    <col min="738" max="738" width="7" style="1304" bestFit="1" customWidth="1"/>
    <col min="739" max="951" width="6.44140625" style="1304" customWidth="1"/>
    <col min="952" max="952" width="56.109375" style="1304" customWidth="1"/>
    <col min="953" max="955" width="10.44140625" style="1304" hidden="1" customWidth="1"/>
    <col min="956" max="956" width="56.109375" style="1304" customWidth="1"/>
    <col min="957" max="960" width="13.5546875" style="1304" customWidth="1"/>
    <col min="961" max="961" width="5.109375" style="1304" customWidth="1"/>
    <col min="962" max="962" width="3.44140625" style="1304" customWidth="1"/>
    <col min="963" max="967" width="12.44140625" style="1304" bestFit="1" customWidth="1"/>
    <col min="968" max="968" width="16" style="1304" bestFit="1" customWidth="1"/>
    <col min="969" max="992" width="10.44140625" style="1304" hidden="1" customWidth="1"/>
    <col min="993" max="993" width="6.44140625" style="1304" customWidth="1"/>
    <col min="994" max="994" width="7" style="1304" bestFit="1" customWidth="1"/>
    <col min="995" max="1207" width="6.44140625" style="1304" customWidth="1"/>
    <col min="1208" max="1208" width="56.109375" style="1304" customWidth="1"/>
    <col min="1209" max="1211" width="10.44140625" style="1304" hidden="1" customWidth="1"/>
    <col min="1212" max="1212" width="56.109375" style="1304" customWidth="1"/>
    <col min="1213" max="1216" width="13.5546875" style="1304" customWidth="1"/>
    <col min="1217" max="1217" width="5.109375" style="1304" customWidth="1"/>
    <col min="1218" max="1218" width="3.44140625" style="1304" customWidth="1"/>
    <col min="1219" max="1223" width="12.44140625" style="1304" bestFit="1" customWidth="1"/>
    <col min="1224" max="1224" width="16" style="1304" bestFit="1" customWidth="1"/>
    <col min="1225" max="1248" width="10.44140625" style="1304" hidden="1" customWidth="1"/>
    <col min="1249" max="1249" width="6.44140625" style="1304" customWidth="1"/>
    <col min="1250" max="1250" width="7" style="1304" bestFit="1" customWidth="1"/>
    <col min="1251" max="1463" width="6.44140625" style="1304" customWidth="1"/>
    <col min="1464" max="1464" width="56.109375" style="1304" customWidth="1"/>
    <col min="1465" max="1467" width="10.44140625" style="1304" hidden="1" customWidth="1"/>
    <col min="1468" max="1468" width="56.109375" style="1304" customWidth="1"/>
    <col min="1469" max="1472" width="13.5546875" style="1304" customWidth="1"/>
    <col min="1473" max="1473" width="5.109375" style="1304" customWidth="1"/>
    <col min="1474" max="1474" width="3.44140625" style="1304" customWidth="1"/>
    <col min="1475" max="1479" width="12.44140625" style="1304" bestFit="1" customWidth="1"/>
    <col min="1480" max="1480" width="16" style="1304" bestFit="1" customWidth="1"/>
    <col min="1481" max="1504" width="10.44140625" style="1304" hidden="1" customWidth="1"/>
    <col min="1505" max="1505" width="6.44140625" style="1304" customWidth="1"/>
    <col min="1506" max="1506" width="7" style="1304" bestFit="1" customWidth="1"/>
    <col min="1507" max="1719" width="6.44140625" style="1304" customWidth="1"/>
    <col min="1720" max="1720" width="56.109375" style="1304" customWidth="1"/>
    <col min="1721" max="1723" width="10.44140625" style="1304" hidden="1" customWidth="1"/>
    <col min="1724" max="1724" width="56.109375" style="1304" customWidth="1"/>
    <col min="1725" max="1728" width="13.5546875" style="1304" customWidth="1"/>
    <col min="1729" max="1729" width="5.109375" style="1304" customWidth="1"/>
    <col min="1730" max="1730" width="3.44140625" style="1304" customWidth="1"/>
    <col min="1731" max="1735" width="12.44140625" style="1304" bestFit="1" customWidth="1"/>
    <col min="1736" max="1736" width="16" style="1304" bestFit="1" customWidth="1"/>
    <col min="1737" max="1760" width="10.44140625" style="1304" hidden="1" customWidth="1"/>
    <col min="1761" max="1761" width="6.44140625" style="1304" customWidth="1"/>
    <col min="1762" max="1762" width="7" style="1304" bestFit="1" customWidth="1"/>
    <col min="1763" max="1975" width="6.44140625" style="1304" customWidth="1"/>
    <col min="1976" max="1976" width="56.109375" style="1304" customWidth="1"/>
    <col min="1977" max="1979" width="10.44140625" style="1304" hidden="1" customWidth="1"/>
    <col min="1980" max="1980" width="56.109375" style="1304" customWidth="1"/>
    <col min="1981" max="1984" width="13.5546875" style="1304" customWidth="1"/>
    <col min="1985" max="1985" width="5.109375" style="1304" customWidth="1"/>
    <col min="1986" max="1986" width="3.44140625" style="1304" customWidth="1"/>
    <col min="1987" max="1991" width="12.44140625" style="1304" bestFit="1" customWidth="1"/>
    <col min="1992" max="1992" width="16" style="1304" bestFit="1" customWidth="1"/>
    <col min="1993" max="2016" width="10.44140625" style="1304" hidden="1" customWidth="1"/>
    <col min="2017" max="2017" width="6.44140625" style="1304" customWidth="1"/>
    <col min="2018" max="2018" width="7" style="1304" bestFit="1" customWidth="1"/>
    <col min="2019" max="2231" width="6.44140625" style="1304" customWidth="1"/>
    <col min="2232" max="2232" width="56.109375" style="1304" customWidth="1"/>
    <col min="2233" max="2235" width="10.44140625" style="1304" hidden="1" customWidth="1"/>
    <col min="2236" max="2236" width="56.109375" style="1304" customWidth="1"/>
    <col min="2237" max="2240" width="13.5546875" style="1304" customWidth="1"/>
    <col min="2241" max="2241" width="5.109375" style="1304" customWidth="1"/>
    <col min="2242" max="2242" width="3.44140625" style="1304" customWidth="1"/>
    <col min="2243" max="2247" width="12.44140625" style="1304" bestFit="1" customWidth="1"/>
    <col min="2248" max="2248" width="16" style="1304" bestFit="1" customWidth="1"/>
    <col min="2249" max="2272" width="10.44140625" style="1304" hidden="1" customWidth="1"/>
    <col min="2273" max="2273" width="6.44140625" style="1304" customWidth="1"/>
    <col min="2274" max="2274" width="7" style="1304" bestFit="1" customWidth="1"/>
    <col min="2275" max="2487" width="6.44140625" style="1304" customWidth="1"/>
    <col min="2488" max="2488" width="56.109375" style="1304" customWidth="1"/>
    <col min="2489" max="2491" width="10.44140625" style="1304" hidden="1" customWidth="1"/>
    <col min="2492" max="2492" width="56.109375" style="1304" customWidth="1"/>
    <col min="2493" max="2496" width="13.5546875" style="1304" customWidth="1"/>
    <col min="2497" max="2497" width="5.109375" style="1304" customWidth="1"/>
    <col min="2498" max="2498" width="3.44140625" style="1304" customWidth="1"/>
    <col min="2499" max="2503" width="12.44140625" style="1304" bestFit="1" customWidth="1"/>
    <col min="2504" max="2504" width="16" style="1304" bestFit="1" customWidth="1"/>
    <col min="2505" max="2528" width="10.44140625" style="1304" hidden="1" customWidth="1"/>
    <col min="2529" max="2529" width="6.44140625" style="1304" customWidth="1"/>
    <col min="2530" max="2530" width="7" style="1304" bestFit="1" customWidth="1"/>
    <col min="2531" max="2743" width="6.44140625" style="1304" customWidth="1"/>
    <col min="2744" max="2744" width="56.109375" style="1304" customWidth="1"/>
    <col min="2745" max="2747" width="10.44140625" style="1304" hidden="1" customWidth="1"/>
    <col min="2748" max="2748" width="56.109375" style="1304" customWidth="1"/>
    <col min="2749" max="2752" width="13.5546875" style="1304" customWidth="1"/>
    <col min="2753" max="2753" width="5.109375" style="1304" customWidth="1"/>
    <col min="2754" max="2754" width="3.44140625" style="1304" customWidth="1"/>
    <col min="2755" max="2759" width="12.44140625" style="1304" bestFit="1" customWidth="1"/>
    <col min="2760" max="2760" width="16" style="1304" bestFit="1" customWidth="1"/>
    <col min="2761" max="2784" width="10.44140625" style="1304" hidden="1" customWidth="1"/>
    <col min="2785" max="2785" width="6.44140625" style="1304" customWidth="1"/>
    <col min="2786" max="2786" width="7" style="1304" bestFit="1" customWidth="1"/>
    <col min="2787" max="2999" width="6.44140625" style="1304" customWidth="1"/>
    <col min="3000" max="3000" width="56.109375" style="1304" customWidth="1"/>
    <col min="3001" max="3003" width="10.44140625" style="1304" hidden="1" customWidth="1"/>
    <col min="3004" max="3004" width="56.109375" style="1304" customWidth="1"/>
    <col min="3005" max="3008" width="13.5546875" style="1304" customWidth="1"/>
    <col min="3009" max="3009" width="5.109375" style="1304" customWidth="1"/>
    <col min="3010" max="3010" width="3.44140625" style="1304" customWidth="1"/>
    <col min="3011" max="3015" width="12.44140625" style="1304" bestFit="1" customWidth="1"/>
    <col min="3016" max="3016" width="16" style="1304" bestFit="1" customWidth="1"/>
    <col min="3017" max="3040" width="10.44140625" style="1304" hidden="1" customWidth="1"/>
    <col min="3041" max="3041" width="6.44140625" style="1304" customWidth="1"/>
    <col min="3042" max="3042" width="7" style="1304" bestFit="1" customWidth="1"/>
    <col min="3043" max="3255" width="6.44140625" style="1304" customWidth="1"/>
    <col min="3256" max="3256" width="56.109375" style="1304" customWidth="1"/>
    <col min="3257" max="3259" width="10.44140625" style="1304" hidden="1" customWidth="1"/>
    <col min="3260" max="3260" width="56.109375" style="1304" customWidth="1"/>
    <col min="3261" max="3264" width="13.5546875" style="1304" customWidth="1"/>
    <col min="3265" max="3265" width="5.109375" style="1304" customWidth="1"/>
    <col min="3266" max="3266" width="3.44140625" style="1304" customWidth="1"/>
    <col min="3267" max="3271" width="12.44140625" style="1304" bestFit="1" customWidth="1"/>
    <col min="3272" max="3272" width="16" style="1304" bestFit="1" customWidth="1"/>
    <col min="3273" max="3296" width="10.44140625" style="1304" hidden="1" customWidth="1"/>
    <col min="3297" max="3297" width="6.44140625" style="1304" customWidth="1"/>
    <col min="3298" max="3298" width="7" style="1304" bestFit="1" customWidth="1"/>
    <col min="3299" max="3511" width="6.44140625" style="1304" customWidth="1"/>
    <col min="3512" max="3512" width="56.109375" style="1304" customWidth="1"/>
    <col min="3513" max="3515" width="10.44140625" style="1304" hidden="1" customWidth="1"/>
    <col min="3516" max="3516" width="56.109375" style="1304" customWidth="1"/>
    <col min="3517" max="3520" width="13.5546875" style="1304" customWidth="1"/>
    <col min="3521" max="3521" width="5.109375" style="1304" customWidth="1"/>
    <col min="3522" max="3522" width="3.44140625" style="1304" customWidth="1"/>
    <col min="3523" max="3527" width="12.44140625" style="1304" bestFit="1" customWidth="1"/>
    <col min="3528" max="3528" width="16" style="1304" bestFit="1" customWidth="1"/>
    <col min="3529" max="3552" width="10.44140625" style="1304" hidden="1" customWidth="1"/>
    <col min="3553" max="3553" width="6.44140625" style="1304" customWidth="1"/>
    <col min="3554" max="3554" width="7" style="1304" bestFit="1" customWidth="1"/>
    <col min="3555" max="3767" width="6.44140625" style="1304" customWidth="1"/>
    <col min="3768" max="3768" width="56.109375" style="1304" customWidth="1"/>
    <col min="3769" max="3771" width="10.44140625" style="1304" hidden="1" customWidth="1"/>
    <col min="3772" max="3772" width="56.109375" style="1304" customWidth="1"/>
    <col min="3773" max="3776" width="13.5546875" style="1304" customWidth="1"/>
    <col min="3777" max="3777" width="5.109375" style="1304" customWidth="1"/>
    <col min="3778" max="3778" width="3.44140625" style="1304" customWidth="1"/>
    <col min="3779" max="3783" width="12.44140625" style="1304" bestFit="1" customWidth="1"/>
    <col min="3784" max="3784" width="16" style="1304" bestFit="1" customWidth="1"/>
    <col min="3785" max="3808" width="10.44140625" style="1304" hidden="1" customWidth="1"/>
    <col min="3809" max="3809" width="6.44140625" style="1304" customWidth="1"/>
    <col min="3810" max="3810" width="7" style="1304" bestFit="1" customWidth="1"/>
    <col min="3811" max="4023" width="6.44140625" style="1304" customWidth="1"/>
    <col min="4024" max="4024" width="56.109375" style="1304" customWidth="1"/>
    <col min="4025" max="4027" width="10.44140625" style="1304" hidden="1" customWidth="1"/>
    <col min="4028" max="4028" width="56.109375" style="1304" customWidth="1"/>
    <col min="4029" max="4032" width="13.5546875" style="1304" customWidth="1"/>
    <col min="4033" max="4033" width="5.109375" style="1304" customWidth="1"/>
    <col min="4034" max="4034" width="3.44140625" style="1304" customWidth="1"/>
    <col min="4035" max="4039" width="12.44140625" style="1304" bestFit="1" customWidth="1"/>
    <col min="4040" max="4040" width="16" style="1304" bestFit="1" customWidth="1"/>
    <col min="4041" max="4064" width="10.44140625" style="1304" hidden="1" customWidth="1"/>
    <col min="4065" max="4065" width="6.44140625" style="1304" customWidth="1"/>
    <col min="4066" max="4066" width="7" style="1304" bestFit="1" customWidth="1"/>
    <col min="4067" max="4279" width="6.44140625" style="1304" customWidth="1"/>
    <col min="4280" max="4280" width="56.109375" style="1304" customWidth="1"/>
    <col min="4281" max="4283" width="10.44140625" style="1304" hidden="1" customWidth="1"/>
    <col min="4284" max="4284" width="56.109375" style="1304" customWidth="1"/>
    <col min="4285" max="4288" width="13.5546875" style="1304" customWidth="1"/>
    <col min="4289" max="4289" width="5.109375" style="1304" customWidth="1"/>
    <col min="4290" max="4290" width="3.44140625" style="1304" customWidth="1"/>
    <col min="4291" max="4295" width="12.44140625" style="1304" bestFit="1" customWidth="1"/>
    <col min="4296" max="4296" width="16" style="1304" bestFit="1" customWidth="1"/>
    <col min="4297" max="4320" width="10.44140625" style="1304" hidden="1" customWidth="1"/>
    <col min="4321" max="4321" width="6.44140625" style="1304" customWidth="1"/>
    <col min="4322" max="4322" width="7" style="1304" bestFit="1" customWidth="1"/>
    <col min="4323" max="4535" width="6.44140625" style="1304" customWidth="1"/>
    <col min="4536" max="4536" width="56.109375" style="1304" customWidth="1"/>
    <col min="4537" max="4539" width="10.44140625" style="1304" hidden="1" customWidth="1"/>
    <col min="4540" max="4540" width="56.109375" style="1304" customWidth="1"/>
    <col min="4541" max="4544" width="13.5546875" style="1304" customWidth="1"/>
    <col min="4545" max="4545" width="5.109375" style="1304" customWidth="1"/>
    <col min="4546" max="4546" width="3.44140625" style="1304" customWidth="1"/>
    <col min="4547" max="4551" width="12.44140625" style="1304" bestFit="1" customWidth="1"/>
    <col min="4552" max="4552" width="16" style="1304" bestFit="1" customWidth="1"/>
    <col min="4553" max="4576" width="10.44140625" style="1304" hidden="1" customWidth="1"/>
    <col min="4577" max="4577" width="6.44140625" style="1304" customWidth="1"/>
    <col min="4578" max="4578" width="7" style="1304" bestFit="1" customWidth="1"/>
    <col min="4579" max="4791" width="6.44140625" style="1304" customWidth="1"/>
    <col min="4792" max="4792" width="56.109375" style="1304" customWidth="1"/>
    <col min="4793" max="4795" width="10.44140625" style="1304" hidden="1" customWidth="1"/>
    <col min="4796" max="4796" width="56.109375" style="1304" customWidth="1"/>
    <col min="4797" max="4800" width="13.5546875" style="1304" customWidth="1"/>
    <col min="4801" max="4801" width="5.109375" style="1304" customWidth="1"/>
    <col min="4802" max="4802" width="3.44140625" style="1304" customWidth="1"/>
    <col min="4803" max="4807" width="12.44140625" style="1304" bestFit="1" customWidth="1"/>
    <col min="4808" max="4808" width="16" style="1304" bestFit="1" customWidth="1"/>
    <col min="4809" max="4832" width="10.44140625" style="1304" hidden="1" customWidth="1"/>
    <col min="4833" max="4833" width="6.44140625" style="1304" customWidth="1"/>
    <col min="4834" max="4834" width="7" style="1304" bestFit="1" customWidth="1"/>
    <col min="4835" max="5047" width="6.44140625" style="1304" customWidth="1"/>
    <col min="5048" max="5048" width="56.109375" style="1304" customWidth="1"/>
    <col min="5049" max="5051" width="10.44140625" style="1304" hidden="1" customWidth="1"/>
    <col min="5052" max="5052" width="56.109375" style="1304" customWidth="1"/>
    <col min="5053" max="5056" width="13.5546875" style="1304" customWidth="1"/>
    <col min="5057" max="5057" width="5.109375" style="1304" customWidth="1"/>
    <col min="5058" max="5058" width="3.44140625" style="1304" customWidth="1"/>
    <col min="5059" max="5063" width="12.44140625" style="1304" bestFit="1" customWidth="1"/>
    <col min="5064" max="5064" width="16" style="1304" bestFit="1" customWidth="1"/>
    <col min="5065" max="5088" width="10.44140625" style="1304" hidden="1" customWidth="1"/>
    <col min="5089" max="5089" width="6.44140625" style="1304" customWidth="1"/>
    <col min="5090" max="5090" width="7" style="1304" bestFit="1" customWidth="1"/>
    <col min="5091" max="5303" width="6.44140625" style="1304" customWidth="1"/>
    <col min="5304" max="5304" width="56.109375" style="1304" customWidth="1"/>
    <col min="5305" max="5307" width="10.44140625" style="1304" hidden="1" customWidth="1"/>
    <col min="5308" max="5308" width="56.109375" style="1304" customWidth="1"/>
    <col min="5309" max="5312" width="13.5546875" style="1304" customWidth="1"/>
    <col min="5313" max="5313" width="5.109375" style="1304" customWidth="1"/>
    <col min="5314" max="5314" width="3.44140625" style="1304" customWidth="1"/>
    <col min="5315" max="5319" width="12.44140625" style="1304" bestFit="1" customWidth="1"/>
    <col min="5320" max="5320" width="16" style="1304" bestFit="1" customWidth="1"/>
    <col min="5321" max="5344" width="10.44140625" style="1304" hidden="1" customWidth="1"/>
    <col min="5345" max="5345" width="6.44140625" style="1304" customWidth="1"/>
    <col min="5346" max="5346" width="7" style="1304" bestFit="1" customWidth="1"/>
    <col min="5347" max="5559" width="6.44140625" style="1304" customWidth="1"/>
    <col min="5560" max="5560" width="56.109375" style="1304" customWidth="1"/>
    <col min="5561" max="5563" width="10.44140625" style="1304" hidden="1" customWidth="1"/>
    <col min="5564" max="5564" width="56.109375" style="1304" customWidth="1"/>
    <col min="5565" max="5568" width="13.5546875" style="1304" customWidth="1"/>
    <col min="5569" max="5569" width="5.109375" style="1304" customWidth="1"/>
    <col min="5570" max="5570" width="3.44140625" style="1304" customWidth="1"/>
    <col min="5571" max="5575" width="12.44140625" style="1304" bestFit="1" customWidth="1"/>
    <col min="5576" max="5576" width="16" style="1304" bestFit="1" customWidth="1"/>
    <col min="5577" max="5600" width="10.44140625" style="1304" hidden="1" customWidth="1"/>
    <col min="5601" max="5601" width="6.44140625" style="1304" customWidth="1"/>
    <col min="5602" max="5602" width="7" style="1304" bestFit="1" customWidth="1"/>
    <col min="5603" max="5815" width="6.44140625" style="1304" customWidth="1"/>
    <col min="5816" max="5816" width="56.109375" style="1304" customWidth="1"/>
    <col min="5817" max="5819" width="10.44140625" style="1304" hidden="1" customWidth="1"/>
    <col min="5820" max="5820" width="56.109375" style="1304" customWidth="1"/>
    <col min="5821" max="5824" width="13.5546875" style="1304" customWidth="1"/>
    <col min="5825" max="5825" width="5.109375" style="1304" customWidth="1"/>
    <col min="5826" max="5826" width="3.44140625" style="1304" customWidth="1"/>
    <col min="5827" max="5831" width="12.44140625" style="1304" bestFit="1" customWidth="1"/>
    <col min="5832" max="5832" width="16" style="1304" bestFit="1" customWidth="1"/>
    <col min="5833" max="5856" width="10.44140625" style="1304" hidden="1" customWidth="1"/>
    <col min="5857" max="5857" width="6.44140625" style="1304" customWidth="1"/>
    <col min="5858" max="5858" width="7" style="1304" bestFit="1" customWidth="1"/>
    <col min="5859" max="6071" width="6.44140625" style="1304" customWidth="1"/>
    <col min="6072" max="6072" width="56.109375" style="1304" customWidth="1"/>
    <col min="6073" max="6075" width="10.44140625" style="1304" hidden="1" customWidth="1"/>
    <col min="6076" max="6076" width="56.109375" style="1304" customWidth="1"/>
    <col min="6077" max="6080" width="13.5546875" style="1304" customWidth="1"/>
    <col min="6081" max="6081" width="5.109375" style="1304" customWidth="1"/>
    <col min="6082" max="6082" width="3.44140625" style="1304" customWidth="1"/>
    <col min="6083" max="6087" width="12.44140625" style="1304" bestFit="1" customWidth="1"/>
    <col min="6088" max="6088" width="16" style="1304" bestFit="1" customWidth="1"/>
    <col min="6089" max="6112" width="10.44140625" style="1304" hidden="1" customWidth="1"/>
    <col min="6113" max="6113" width="6.44140625" style="1304" customWidth="1"/>
    <col min="6114" max="6114" width="7" style="1304" bestFit="1" customWidth="1"/>
    <col min="6115" max="6327" width="6.44140625" style="1304" customWidth="1"/>
    <col min="6328" max="6328" width="56.109375" style="1304" customWidth="1"/>
    <col min="6329" max="6331" width="10.44140625" style="1304" hidden="1" customWidth="1"/>
    <col min="6332" max="6332" width="56.109375" style="1304" customWidth="1"/>
    <col min="6333" max="6336" width="13.5546875" style="1304" customWidth="1"/>
    <col min="6337" max="6337" width="5.109375" style="1304" customWidth="1"/>
    <col min="6338" max="6338" width="3.44140625" style="1304" customWidth="1"/>
    <col min="6339" max="6343" width="12.44140625" style="1304" bestFit="1" customWidth="1"/>
    <col min="6344" max="6344" width="16" style="1304" bestFit="1" customWidth="1"/>
    <col min="6345" max="6368" width="10.44140625" style="1304" hidden="1" customWidth="1"/>
    <col min="6369" max="6369" width="6.44140625" style="1304" customWidth="1"/>
    <col min="6370" max="6370" width="7" style="1304" bestFit="1" customWidth="1"/>
    <col min="6371" max="6583" width="6.44140625" style="1304" customWidth="1"/>
    <col min="6584" max="6584" width="56.109375" style="1304" customWidth="1"/>
    <col min="6585" max="6587" width="10.44140625" style="1304" hidden="1" customWidth="1"/>
    <col min="6588" max="6588" width="56.109375" style="1304" customWidth="1"/>
    <col min="6589" max="6592" width="13.5546875" style="1304" customWidth="1"/>
    <col min="6593" max="6593" width="5.109375" style="1304" customWidth="1"/>
    <col min="6594" max="6594" width="3.44140625" style="1304" customWidth="1"/>
    <col min="6595" max="6599" width="12.44140625" style="1304" bestFit="1" customWidth="1"/>
    <col min="6600" max="6600" width="16" style="1304" bestFit="1" customWidth="1"/>
    <col min="6601" max="6624" width="10.44140625" style="1304" hidden="1" customWidth="1"/>
    <col min="6625" max="6625" width="6.44140625" style="1304" customWidth="1"/>
    <col min="6626" max="6626" width="7" style="1304" bestFit="1" customWidth="1"/>
    <col min="6627" max="6839" width="6.44140625" style="1304" customWidth="1"/>
    <col min="6840" max="6840" width="56.109375" style="1304" customWidth="1"/>
    <col min="6841" max="6843" width="10.44140625" style="1304" hidden="1" customWidth="1"/>
    <col min="6844" max="6844" width="56.109375" style="1304" customWidth="1"/>
    <col min="6845" max="6848" width="13.5546875" style="1304" customWidth="1"/>
    <col min="6849" max="6849" width="5.109375" style="1304" customWidth="1"/>
    <col min="6850" max="6850" width="3.44140625" style="1304" customWidth="1"/>
    <col min="6851" max="6855" width="12.44140625" style="1304" bestFit="1" customWidth="1"/>
    <col min="6856" max="6856" width="16" style="1304" bestFit="1" customWidth="1"/>
    <col min="6857" max="6880" width="10.44140625" style="1304" hidden="1" customWidth="1"/>
    <col min="6881" max="6881" width="6.44140625" style="1304" customWidth="1"/>
    <col min="6882" max="6882" width="7" style="1304" bestFit="1" customWidth="1"/>
    <col min="6883" max="7095" width="6.44140625" style="1304" customWidth="1"/>
    <col min="7096" max="7096" width="56.109375" style="1304" customWidth="1"/>
    <col min="7097" max="7099" width="10.44140625" style="1304" hidden="1" customWidth="1"/>
    <col min="7100" max="7100" width="56.109375" style="1304" customWidth="1"/>
    <col min="7101" max="7104" width="13.5546875" style="1304" customWidth="1"/>
    <col min="7105" max="7105" width="5.109375" style="1304" customWidth="1"/>
    <col min="7106" max="7106" width="3.44140625" style="1304" customWidth="1"/>
    <col min="7107" max="7111" width="12.44140625" style="1304" bestFit="1" customWidth="1"/>
    <col min="7112" max="7112" width="16" style="1304" bestFit="1" customWidth="1"/>
    <col min="7113" max="7136" width="10.44140625" style="1304" hidden="1" customWidth="1"/>
    <col min="7137" max="7137" width="6.44140625" style="1304" customWidth="1"/>
    <col min="7138" max="7138" width="7" style="1304" bestFit="1" customWidth="1"/>
    <col min="7139" max="7351" width="6.44140625" style="1304" customWidth="1"/>
    <col min="7352" max="7352" width="56.109375" style="1304" customWidth="1"/>
    <col min="7353" max="7355" width="10.44140625" style="1304" hidden="1" customWidth="1"/>
    <col min="7356" max="7356" width="56.109375" style="1304" customWidth="1"/>
    <col min="7357" max="7360" width="13.5546875" style="1304" customWidth="1"/>
    <col min="7361" max="7361" width="5.109375" style="1304" customWidth="1"/>
    <col min="7362" max="7362" width="3.44140625" style="1304" customWidth="1"/>
    <col min="7363" max="7367" width="12.44140625" style="1304" bestFit="1" customWidth="1"/>
    <col min="7368" max="7368" width="16" style="1304" bestFit="1" customWidth="1"/>
    <col min="7369" max="7392" width="10.44140625" style="1304" hidden="1" customWidth="1"/>
    <col min="7393" max="7393" width="6.44140625" style="1304" customWidth="1"/>
    <col min="7394" max="7394" width="7" style="1304" bestFit="1" customWidth="1"/>
    <col min="7395" max="7607" width="6.44140625" style="1304" customWidth="1"/>
    <col min="7608" max="7608" width="56.109375" style="1304" customWidth="1"/>
    <col min="7609" max="7611" width="10.44140625" style="1304" hidden="1" customWidth="1"/>
    <col min="7612" max="7612" width="56.109375" style="1304" customWidth="1"/>
    <col min="7613" max="7616" width="13.5546875" style="1304" customWidth="1"/>
    <col min="7617" max="7617" width="5.109375" style="1304" customWidth="1"/>
    <col min="7618" max="7618" width="3.44140625" style="1304" customWidth="1"/>
    <col min="7619" max="7623" width="12.44140625" style="1304" bestFit="1" customWidth="1"/>
    <col min="7624" max="7624" width="16" style="1304" bestFit="1" customWidth="1"/>
    <col min="7625" max="7648" width="10.44140625" style="1304" hidden="1" customWidth="1"/>
    <col min="7649" max="7649" width="6.44140625" style="1304" customWidth="1"/>
    <col min="7650" max="7650" width="7" style="1304" bestFit="1" customWidth="1"/>
    <col min="7651" max="7863" width="6.44140625" style="1304" customWidth="1"/>
    <col min="7864" max="7864" width="56.109375" style="1304" customWidth="1"/>
    <col min="7865" max="7867" width="10.44140625" style="1304" hidden="1" customWidth="1"/>
    <col min="7868" max="7868" width="56.109375" style="1304" customWidth="1"/>
    <col min="7869" max="7872" width="13.5546875" style="1304" customWidth="1"/>
    <col min="7873" max="7873" width="5.109375" style="1304" customWidth="1"/>
    <col min="7874" max="7874" width="3.44140625" style="1304" customWidth="1"/>
    <col min="7875" max="7879" width="12.44140625" style="1304" bestFit="1" customWidth="1"/>
    <col min="7880" max="7880" width="16" style="1304" bestFit="1" customWidth="1"/>
    <col min="7881" max="7904" width="10.44140625" style="1304" hidden="1" customWidth="1"/>
    <col min="7905" max="7905" width="6.44140625" style="1304" customWidth="1"/>
    <col min="7906" max="7906" width="7" style="1304" bestFit="1" customWidth="1"/>
    <col min="7907" max="8119" width="6.44140625" style="1304" customWidth="1"/>
    <col min="8120" max="8120" width="56.109375" style="1304" customWidth="1"/>
    <col min="8121" max="8123" width="10.44140625" style="1304" hidden="1" customWidth="1"/>
    <col min="8124" max="8124" width="56.109375" style="1304" customWidth="1"/>
    <col min="8125" max="8128" width="13.5546875" style="1304" customWidth="1"/>
    <col min="8129" max="8129" width="5.109375" style="1304" customWidth="1"/>
    <col min="8130" max="8130" width="3.44140625" style="1304" customWidth="1"/>
    <col min="8131" max="8135" width="12.44140625" style="1304" bestFit="1" customWidth="1"/>
    <col min="8136" max="8136" width="16" style="1304" bestFit="1" customWidth="1"/>
    <col min="8137" max="8160" width="10.44140625" style="1304" hidden="1" customWidth="1"/>
    <col min="8161" max="8161" width="6.44140625" style="1304" customWidth="1"/>
    <col min="8162" max="8162" width="7" style="1304" bestFit="1" customWidth="1"/>
    <col min="8163" max="8375" width="6.44140625" style="1304" customWidth="1"/>
    <col min="8376" max="8376" width="56.109375" style="1304" customWidth="1"/>
    <col min="8377" max="8379" width="10.44140625" style="1304" hidden="1" customWidth="1"/>
    <col min="8380" max="8380" width="56.109375" style="1304" customWidth="1"/>
    <col min="8381" max="8384" width="13.5546875" style="1304" customWidth="1"/>
    <col min="8385" max="8385" width="5.109375" style="1304" customWidth="1"/>
    <col min="8386" max="8386" width="3.44140625" style="1304" customWidth="1"/>
    <col min="8387" max="8391" width="12.44140625" style="1304" bestFit="1" customWidth="1"/>
    <col min="8392" max="8392" width="16" style="1304" bestFit="1" customWidth="1"/>
    <col min="8393" max="8416" width="10.44140625" style="1304" hidden="1" customWidth="1"/>
    <col min="8417" max="8417" width="6.44140625" style="1304" customWidth="1"/>
    <col min="8418" max="8418" width="7" style="1304" bestFit="1" customWidth="1"/>
    <col min="8419" max="8631" width="6.44140625" style="1304" customWidth="1"/>
    <col min="8632" max="8632" width="56.109375" style="1304" customWidth="1"/>
    <col min="8633" max="8635" width="10.44140625" style="1304" hidden="1" customWidth="1"/>
    <col min="8636" max="8636" width="56.109375" style="1304" customWidth="1"/>
    <col min="8637" max="8640" width="13.5546875" style="1304" customWidth="1"/>
    <col min="8641" max="8641" width="5.109375" style="1304" customWidth="1"/>
    <col min="8642" max="8642" width="3.44140625" style="1304" customWidth="1"/>
    <col min="8643" max="8647" width="12.44140625" style="1304" bestFit="1" customWidth="1"/>
    <col min="8648" max="8648" width="16" style="1304" bestFit="1" customWidth="1"/>
    <col min="8649" max="8672" width="10.44140625" style="1304" hidden="1" customWidth="1"/>
    <col min="8673" max="8673" width="6.44140625" style="1304" customWidth="1"/>
    <col min="8674" max="8674" width="7" style="1304" bestFit="1" customWidth="1"/>
    <col min="8675" max="8887" width="6.44140625" style="1304" customWidth="1"/>
    <col min="8888" max="8888" width="56.109375" style="1304" customWidth="1"/>
    <col min="8889" max="8891" width="10.44140625" style="1304" hidden="1" customWidth="1"/>
    <col min="8892" max="8892" width="56.109375" style="1304" customWidth="1"/>
    <col min="8893" max="8896" width="13.5546875" style="1304" customWidth="1"/>
    <col min="8897" max="8897" width="5.109375" style="1304" customWidth="1"/>
    <col min="8898" max="8898" width="3.44140625" style="1304" customWidth="1"/>
    <col min="8899" max="8903" width="12.44140625" style="1304" bestFit="1" customWidth="1"/>
    <col min="8904" max="8904" width="16" style="1304" bestFit="1" customWidth="1"/>
    <col min="8905" max="8928" width="10.44140625" style="1304" hidden="1" customWidth="1"/>
    <col min="8929" max="8929" width="6.44140625" style="1304" customWidth="1"/>
    <col min="8930" max="8930" width="7" style="1304" bestFit="1" customWidth="1"/>
    <col min="8931" max="9143" width="6.44140625" style="1304" customWidth="1"/>
    <col min="9144" max="9144" width="56.109375" style="1304" customWidth="1"/>
    <col min="9145" max="9147" width="10.44140625" style="1304" hidden="1" customWidth="1"/>
    <col min="9148" max="9148" width="56.109375" style="1304" customWidth="1"/>
    <col min="9149" max="9152" width="13.5546875" style="1304" customWidth="1"/>
    <col min="9153" max="9153" width="5.109375" style="1304" customWidth="1"/>
    <col min="9154" max="9154" width="3.44140625" style="1304" customWidth="1"/>
    <col min="9155" max="9159" width="12.44140625" style="1304" bestFit="1" customWidth="1"/>
    <col min="9160" max="9160" width="16" style="1304" bestFit="1" customWidth="1"/>
    <col min="9161" max="9184" width="10.44140625" style="1304" hidden="1" customWidth="1"/>
    <col min="9185" max="9185" width="6.44140625" style="1304" customWidth="1"/>
    <col min="9186" max="9186" width="7" style="1304" bestFit="1" customWidth="1"/>
    <col min="9187" max="9399" width="6.44140625" style="1304" customWidth="1"/>
    <col min="9400" max="9400" width="56.109375" style="1304" customWidth="1"/>
    <col min="9401" max="9403" width="10.44140625" style="1304" hidden="1" customWidth="1"/>
    <col min="9404" max="9404" width="56.109375" style="1304" customWidth="1"/>
    <col min="9405" max="9408" width="13.5546875" style="1304" customWidth="1"/>
    <col min="9409" max="9409" width="5.109375" style="1304" customWidth="1"/>
    <col min="9410" max="9410" width="3.44140625" style="1304" customWidth="1"/>
    <col min="9411" max="9415" width="12.44140625" style="1304" bestFit="1" customWidth="1"/>
    <col min="9416" max="9416" width="16" style="1304" bestFit="1" customWidth="1"/>
    <col min="9417" max="9440" width="10.44140625" style="1304" hidden="1" customWidth="1"/>
    <col min="9441" max="9441" width="6.44140625" style="1304" customWidth="1"/>
    <col min="9442" max="9442" width="7" style="1304" bestFit="1" customWidth="1"/>
    <col min="9443" max="9655" width="6.44140625" style="1304" customWidth="1"/>
    <col min="9656" max="9656" width="56.109375" style="1304" customWidth="1"/>
    <col min="9657" max="9659" width="10.44140625" style="1304" hidden="1" customWidth="1"/>
    <col min="9660" max="9660" width="56.109375" style="1304" customWidth="1"/>
    <col min="9661" max="9664" width="13.5546875" style="1304" customWidth="1"/>
    <col min="9665" max="9665" width="5.109375" style="1304" customWidth="1"/>
    <col min="9666" max="9666" width="3.44140625" style="1304" customWidth="1"/>
    <col min="9667" max="9671" width="12.44140625" style="1304" bestFit="1" customWidth="1"/>
    <col min="9672" max="9672" width="16" style="1304" bestFit="1" customWidth="1"/>
    <col min="9673" max="9696" width="10.44140625" style="1304" hidden="1" customWidth="1"/>
    <col min="9697" max="9697" width="6.44140625" style="1304" customWidth="1"/>
    <col min="9698" max="9698" width="7" style="1304" bestFit="1" customWidth="1"/>
    <col min="9699" max="9911" width="6.44140625" style="1304" customWidth="1"/>
    <col min="9912" max="9912" width="56.109375" style="1304" customWidth="1"/>
    <col min="9913" max="9915" width="10.44140625" style="1304" hidden="1" customWidth="1"/>
    <col min="9916" max="9916" width="56.109375" style="1304" customWidth="1"/>
    <col min="9917" max="9920" width="13.5546875" style="1304" customWidth="1"/>
    <col min="9921" max="9921" width="5.109375" style="1304" customWidth="1"/>
    <col min="9922" max="9922" width="3.44140625" style="1304" customWidth="1"/>
    <col min="9923" max="9927" width="12.44140625" style="1304" bestFit="1" customWidth="1"/>
    <col min="9928" max="9928" width="16" style="1304" bestFit="1" customWidth="1"/>
    <col min="9929" max="9952" width="10.44140625" style="1304" hidden="1" customWidth="1"/>
    <col min="9953" max="9953" width="6.44140625" style="1304" customWidth="1"/>
    <col min="9954" max="9954" width="7" style="1304" bestFit="1" customWidth="1"/>
    <col min="9955" max="10167" width="6.44140625" style="1304" customWidth="1"/>
    <col min="10168" max="10168" width="56.109375" style="1304" customWidth="1"/>
    <col min="10169" max="10171" width="10.44140625" style="1304" hidden="1" customWidth="1"/>
    <col min="10172" max="10172" width="56.109375" style="1304" customWidth="1"/>
    <col min="10173" max="10176" width="13.5546875" style="1304" customWidth="1"/>
    <col min="10177" max="10177" width="5.109375" style="1304" customWidth="1"/>
    <col min="10178" max="10178" width="3.44140625" style="1304" customWidth="1"/>
    <col min="10179" max="10183" width="12.44140625" style="1304" bestFit="1" customWidth="1"/>
    <col min="10184" max="10184" width="16" style="1304" bestFit="1" customWidth="1"/>
    <col min="10185" max="10208" width="10.44140625" style="1304" hidden="1" customWidth="1"/>
    <col min="10209" max="10209" width="6.44140625" style="1304" customWidth="1"/>
    <col min="10210" max="10210" width="7" style="1304" bestFit="1" customWidth="1"/>
    <col min="10211" max="10423" width="6.44140625" style="1304" customWidth="1"/>
    <col min="10424" max="10424" width="56.109375" style="1304" customWidth="1"/>
    <col min="10425" max="10427" width="10.44140625" style="1304" hidden="1" customWidth="1"/>
    <col min="10428" max="10428" width="56.109375" style="1304" customWidth="1"/>
    <col min="10429" max="10432" width="13.5546875" style="1304" customWidth="1"/>
    <col min="10433" max="10433" width="5.109375" style="1304" customWidth="1"/>
    <col min="10434" max="10434" width="3.44140625" style="1304" customWidth="1"/>
    <col min="10435" max="10439" width="12.44140625" style="1304" bestFit="1" customWidth="1"/>
    <col min="10440" max="10440" width="16" style="1304" bestFit="1" customWidth="1"/>
    <col min="10441" max="10464" width="10.44140625" style="1304" hidden="1" customWidth="1"/>
    <col min="10465" max="10465" width="6.44140625" style="1304" customWidth="1"/>
    <col min="10466" max="10466" width="7" style="1304" bestFit="1" customWidth="1"/>
    <col min="10467" max="10679" width="6.44140625" style="1304" customWidth="1"/>
    <col min="10680" max="10680" width="56.109375" style="1304" customWidth="1"/>
    <col min="10681" max="10683" width="10.44140625" style="1304" hidden="1" customWidth="1"/>
    <col min="10684" max="10684" width="56.109375" style="1304" customWidth="1"/>
    <col min="10685" max="10688" width="13.5546875" style="1304" customWidth="1"/>
    <col min="10689" max="10689" width="5.109375" style="1304" customWidth="1"/>
    <col min="10690" max="10690" width="3.44140625" style="1304" customWidth="1"/>
    <col min="10691" max="10695" width="12.44140625" style="1304" bestFit="1" customWidth="1"/>
    <col min="10696" max="10696" width="16" style="1304" bestFit="1" customWidth="1"/>
    <col min="10697" max="10720" width="10.44140625" style="1304" hidden="1" customWidth="1"/>
    <col min="10721" max="10721" width="6.44140625" style="1304" customWidth="1"/>
    <col min="10722" max="10722" width="7" style="1304" bestFit="1" customWidth="1"/>
    <col min="10723" max="10935" width="6.44140625" style="1304" customWidth="1"/>
    <col min="10936" max="10936" width="56.109375" style="1304" customWidth="1"/>
    <col min="10937" max="10939" width="10.44140625" style="1304" hidden="1" customWidth="1"/>
    <col min="10940" max="10940" width="56.109375" style="1304" customWidth="1"/>
    <col min="10941" max="10944" width="13.5546875" style="1304" customWidth="1"/>
    <col min="10945" max="10945" width="5.109375" style="1304" customWidth="1"/>
    <col min="10946" max="10946" width="3.44140625" style="1304" customWidth="1"/>
    <col min="10947" max="10951" width="12.44140625" style="1304" bestFit="1" customWidth="1"/>
    <col min="10952" max="10952" width="16" style="1304" bestFit="1" customWidth="1"/>
    <col min="10953" max="10976" width="10.44140625" style="1304" hidden="1" customWidth="1"/>
    <col min="10977" max="10977" width="6.44140625" style="1304" customWidth="1"/>
    <col min="10978" max="10978" width="7" style="1304" bestFit="1" customWidth="1"/>
    <col min="10979" max="11191" width="6.44140625" style="1304" customWidth="1"/>
    <col min="11192" max="11192" width="56.109375" style="1304" customWidth="1"/>
    <col min="11193" max="11195" width="10.44140625" style="1304" hidden="1" customWidth="1"/>
    <col min="11196" max="11196" width="56.109375" style="1304" customWidth="1"/>
    <col min="11197" max="11200" width="13.5546875" style="1304" customWidth="1"/>
    <col min="11201" max="11201" width="5.109375" style="1304" customWidth="1"/>
    <col min="11202" max="11202" width="3.44140625" style="1304" customWidth="1"/>
    <col min="11203" max="11207" width="12.44140625" style="1304" bestFit="1" customWidth="1"/>
    <col min="11208" max="11208" width="16" style="1304" bestFit="1" customWidth="1"/>
    <col min="11209" max="11232" width="10.44140625" style="1304" hidden="1" customWidth="1"/>
    <col min="11233" max="11233" width="6.44140625" style="1304" customWidth="1"/>
    <col min="11234" max="11234" width="7" style="1304" bestFit="1" customWidth="1"/>
    <col min="11235" max="11447" width="6.44140625" style="1304" customWidth="1"/>
    <col min="11448" max="11448" width="56.109375" style="1304" customWidth="1"/>
    <col min="11449" max="11451" width="10.44140625" style="1304" hidden="1" customWidth="1"/>
    <col min="11452" max="11452" width="56.109375" style="1304" customWidth="1"/>
    <col min="11453" max="11456" width="13.5546875" style="1304" customWidth="1"/>
    <col min="11457" max="11457" width="5.109375" style="1304" customWidth="1"/>
    <col min="11458" max="11458" width="3.44140625" style="1304" customWidth="1"/>
    <col min="11459" max="11463" width="12.44140625" style="1304" bestFit="1" customWidth="1"/>
    <col min="11464" max="11464" width="16" style="1304" bestFit="1" customWidth="1"/>
    <col min="11465" max="11488" width="10.44140625" style="1304" hidden="1" customWidth="1"/>
    <col min="11489" max="11489" width="6.44140625" style="1304" customWidth="1"/>
    <col min="11490" max="11490" width="7" style="1304" bestFit="1" customWidth="1"/>
    <col min="11491" max="11703" width="6.44140625" style="1304" customWidth="1"/>
    <col min="11704" max="11704" width="56.109375" style="1304" customWidth="1"/>
    <col min="11705" max="11707" width="10.44140625" style="1304" hidden="1" customWidth="1"/>
    <col min="11708" max="11708" width="56.109375" style="1304" customWidth="1"/>
    <col min="11709" max="11712" width="13.5546875" style="1304" customWidth="1"/>
    <col min="11713" max="11713" width="5.109375" style="1304" customWidth="1"/>
    <col min="11714" max="11714" width="3.44140625" style="1304" customWidth="1"/>
    <col min="11715" max="11719" width="12.44140625" style="1304" bestFit="1" customWidth="1"/>
    <col min="11720" max="11720" width="16" style="1304" bestFit="1" customWidth="1"/>
    <col min="11721" max="11744" width="10.44140625" style="1304" hidden="1" customWidth="1"/>
    <col min="11745" max="11745" width="6.44140625" style="1304" customWidth="1"/>
    <col min="11746" max="11746" width="7" style="1304" bestFit="1" customWidth="1"/>
    <col min="11747" max="11959" width="6.44140625" style="1304" customWidth="1"/>
    <col min="11960" max="11960" width="56.109375" style="1304" customWidth="1"/>
    <col min="11961" max="11963" width="10.44140625" style="1304" hidden="1" customWidth="1"/>
    <col min="11964" max="11964" width="56.109375" style="1304" customWidth="1"/>
    <col min="11965" max="11968" width="13.5546875" style="1304" customWidth="1"/>
    <col min="11969" max="11969" width="5.109375" style="1304" customWidth="1"/>
    <col min="11970" max="11970" width="3.44140625" style="1304" customWidth="1"/>
    <col min="11971" max="11975" width="12.44140625" style="1304" bestFit="1" customWidth="1"/>
    <col min="11976" max="11976" width="16" style="1304" bestFit="1" customWidth="1"/>
    <col min="11977" max="12000" width="10.44140625" style="1304" hidden="1" customWidth="1"/>
    <col min="12001" max="12001" width="6.44140625" style="1304" customWidth="1"/>
    <col min="12002" max="12002" width="7" style="1304" bestFit="1" customWidth="1"/>
    <col min="12003" max="12215" width="6.44140625" style="1304" customWidth="1"/>
    <col min="12216" max="12216" width="56.109375" style="1304" customWidth="1"/>
    <col min="12217" max="12219" width="10.44140625" style="1304" hidden="1" customWidth="1"/>
    <col min="12220" max="12220" width="56.109375" style="1304" customWidth="1"/>
    <col min="12221" max="12224" width="13.5546875" style="1304" customWidth="1"/>
    <col min="12225" max="12225" width="5.109375" style="1304" customWidth="1"/>
    <col min="12226" max="12226" width="3.44140625" style="1304" customWidth="1"/>
    <col min="12227" max="12231" width="12.44140625" style="1304" bestFit="1" customWidth="1"/>
    <col min="12232" max="12232" width="16" style="1304" bestFit="1" customWidth="1"/>
    <col min="12233" max="12256" width="10.44140625" style="1304" hidden="1" customWidth="1"/>
    <col min="12257" max="12257" width="6.44140625" style="1304" customWidth="1"/>
    <col min="12258" max="12258" width="7" style="1304" bestFit="1" customWidth="1"/>
    <col min="12259" max="12471" width="6.44140625" style="1304" customWidth="1"/>
    <col min="12472" max="12472" width="56.109375" style="1304" customWidth="1"/>
    <col min="12473" max="12475" width="10.44140625" style="1304" hidden="1" customWidth="1"/>
    <col min="12476" max="12476" width="56.109375" style="1304" customWidth="1"/>
    <col min="12477" max="12480" width="13.5546875" style="1304" customWidth="1"/>
    <col min="12481" max="12481" width="5.109375" style="1304" customWidth="1"/>
    <col min="12482" max="12482" width="3.44140625" style="1304" customWidth="1"/>
    <col min="12483" max="12487" width="12.44140625" style="1304" bestFit="1" customWidth="1"/>
    <col min="12488" max="12488" width="16" style="1304" bestFit="1" customWidth="1"/>
    <col min="12489" max="12512" width="10.44140625" style="1304" hidden="1" customWidth="1"/>
    <col min="12513" max="12513" width="6.44140625" style="1304" customWidth="1"/>
    <col min="12514" max="12514" width="7" style="1304" bestFit="1" customWidth="1"/>
    <col min="12515" max="12727" width="6.44140625" style="1304" customWidth="1"/>
    <col min="12728" max="12728" width="56.109375" style="1304" customWidth="1"/>
    <col min="12729" max="12731" width="10.44140625" style="1304" hidden="1" customWidth="1"/>
    <col min="12732" max="12732" width="56.109375" style="1304" customWidth="1"/>
    <col min="12733" max="12736" width="13.5546875" style="1304" customWidth="1"/>
    <col min="12737" max="12737" width="5.109375" style="1304" customWidth="1"/>
    <col min="12738" max="12738" width="3.44140625" style="1304" customWidth="1"/>
    <col min="12739" max="12743" width="12.44140625" style="1304" bestFit="1" customWidth="1"/>
    <col min="12744" max="12744" width="16" style="1304" bestFit="1" customWidth="1"/>
    <col min="12745" max="12768" width="10.44140625" style="1304" hidden="1" customWidth="1"/>
    <col min="12769" max="12769" width="6.44140625" style="1304" customWidth="1"/>
    <col min="12770" max="12770" width="7" style="1304" bestFit="1" customWidth="1"/>
    <col min="12771" max="12983" width="6.44140625" style="1304" customWidth="1"/>
    <col min="12984" max="12984" width="56.109375" style="1304" customWidth="1"/>
    <col min="12985" max="12987" width="10.44140625" style="1304" hidden="1" customWidth="1"/>
    <col min="12988" max="12988" width="56.109375" style="1304" customWidth="1"/>
    <col min="12989" max="12992" width="13.5546875" style="1304" customWidth="1"/>
    <col min="12993" max="12993" width="5.109375" style="1304" customWidth="1"/>
    <col min="12994" max="12994" width="3.44140625" style="1304" customWidth="1"/>
    <col min="12995" max="12999" width="12.44140625" style="1304" bestFit="1" customWidth="1"/>
    <col min="13000" max="13000" width="16" style="1304" bestFit="1" customWidth="1"/>
    <col min="13001" max="13024" width="10.44140625" style="1304" hidden="1" customWidth="1"/>
    <col min="13025" max="13025" width="6.44140625" style="1304" customWidth="1"/>
    <col min="13026" max="13026" width="7" style="1304" bestFit="1" customWidth="1"/>
    <col min="13027" max="13239" width="6.44140625" style="1304" customWidth="1"/>
    <col min="13240" max="13240" width="56.109375" style="1304" customWidth="1"/>
    <col min="13241" max="13243" width="10.44140625" style="1304" hidden="1" customWidth="1"/>
    <col min="13244" max="13244" width="56.109375" style="1304" customWidth="1"/>
    <col min="13245" max="13248" width="13.5546875" style="1304" customWidth="1"/>
    <col min="13249" max="13249" width="5.109375" style="1304" customWidth="1"/>
    <col min="13250" max="13250" width="3.44140625" style="1304" customWidth="1"/>
    <col min="13251" max="13255" width="12.44140625" style="1304" bestFit="1" customWidth="1"/>
    <col min="13256" max="13256" width="16" style="1304" bestFit="1" customWidth="1"/>
    <col min="13257" max="13280" width="10.44140625" style="1304" hidden="1" customWidth="1"/>
    <col min="13281" max="13281" width="6.44140625" style="1304" customWidth="1"/>
    <col min="13282" max="13282" width="7" style="1304" bestFit="1" customWidth="1"/>
    <col min="13283" max="13495" width="6.44140625" style="1304" customWidth="1"/>
    <col min="13496" max="13496" width="56.109375" style="1304" customWidth="1"/>
    <col min="13497" max="13499" width="10.44140625" style="1304" hidden="1" customWidth="1"/>
    <col min="13500" max="13500" width="56.109375" style="1304" customWidth="1"/>
    <col min="13501" max="13504" width="13.5546875" style="1304" customWidth="1"/>
    <col min="13505" max="13505" width="5.109375" style="1304" customWidth="1"/>
    <col min="13506" max="13506" width="3.44140625" style="1304" customWidth="1"/>
    <col min="13507" max="13511" width="12.44140625" style="1304" bestFit="1" customWidth="1"/>
    <col min="13512" max="13512" width="16" style="1304" bestFit="1" customWidth="1"/>
    <col min="13513" max="13536" width="10.44140625" style="1304" hidden="1" customWidth="1"/>
    <col min="13537" max="13537" width="6.44140625" style="1304" customWidth="1"/>
    <col min="13538" max="13538" width="7" style="1304" bestFit="1" customWidth="1"/>
    <col min="13539" max="13751" width="6.44140625" style="1304" customWidth="1"/>
    <col min="13752" max="13752" width="56.109375" style="1304" customWidth="1"/>
    <col min="13753" max="13755" width="10.44140625" style="1304" hidden="1" customWidth="1"/>
    <col min="13756" max="13756" width="56.109375" style="1304" customWidth="1"/>
    <col min="13757" max="13760" width="13.5546875" style="1304" customWidth="1"/>
    <col min="13761" max="13761" width="5.109375" style="1304" customWidth="1"/>
    <col min="13762" max="13762" width="3.44140625" style="1304" customWidth="1"/>
    <col min="13763" max="13767" width="12.44140625" style="1304" bestFit="1" customWidth="1"/>
    <col min="13768" max="13768" width="16" style="1304" bestFit="1" customWidth="1"/>
    <col min="13769" max="13792" width="10.44140625" style="1304" hidden="1" customWidth="1"/>
    <col min="13793" max="13793" width="6.44140625" style="1304" customWidth="1"/>
    <col min="13794" max="13794" width="7" style="1304" bestFit="1" customWidth="1"/>
    <col min="13795" max="14007" width="6.44140625" style="1304" customWidth="1"/>
    <col min="14008" max="14008" width="56.109375" style="1304" customWidth="1"/>
    <col min="14009" max="14011" width="10.44140625" style="1304" hidden="1" customWidth="1"/>
    <col min="14012" max="14012" width="56.109375" style="1304" customWidth="1"/>
    <col min="14013" max="14016" width="13.5546875" style="1304" customWidth="1"/>
    <col min="14017" max="14017" width="5.109375" style="1304" customWidth="1"/>
    <col min="14018" max="14018" width="3.44140625" style="1304" customWidth="1"/>
    <col min="14019" max="14023" width="12.44140625" style="1304" bestFit="1" customWidth="1"/>
    <col min="14024" max="14024" width="16" style="1304" bestFit="1" customWidth="1"/>
    <col min="14025" max="14048" width="10.44140625" style="1304" hidden="1" customWidth="1"/>
    <col min="14049" max="14049" width="6.44140625" style="1304" customWidth="1"/>
    <col min="14050" max="14050" width="7" style="1304" bestFit="1" customWidth="1"/>
    <col min="14051" max="14263" width="6.44140625" style="1304" customWidth="1"/>
    <col min="14264" max="14264" width="56.109375" style="1304" customWidth="1"/>
    <col min="14265" max="14267" width="10.44140625" style="1304" hidden="1" customWidth="1"/>
    <col min="14268" max="14268" width="56.109375" style="1304" customWidth="1"/>
    <col min="14269" max="14272" width="13.5546875" style="1304" customWidth="1"/>
    <col min="14273" max="14273" width="5.109375" style="1304" customWidth="1"/>
    <col min="14274" max="14274" width="3.44140625" style="1304" customWidth="1"/>
    <col min="14275" max="14279" width="12.44140625" style="1304" bestFit="1" customWidth="1"/>
    <col min="14280" max="14280" width="16" style="1304" bestFit="1" customWidth="1"/>
    <col min="14281" max="14304" width="10.44140625" style="1304" hidden="1" customWidth="1"/>
    <col min="14305" max="14305" width="6.44140625" style="1304" customWidth="1"/>
    <col min="14306" max="14306" width="7" style="1304" bestFit="1" customWidth="1"/>
    <col min="14307" max="14519" width="6.44140625" style="1304" customWidth="1"/>
    <col min="14520" max="14520" width="56.109375" style="1304" customWidth="1"/>
    <col min="14521" max="14523" width="10.44140625" style="1304" hidden="1" customWidth="1"/>
    <col min="14524" max="14524" width="56.109375" style="1304" customWidth="1"/>
    <col min="14525" max="14528" width="13.5546875" style="1304" customWidth="1"/>
    <col min="14529" max="14529" width="5.109375" style="1304" customWidth="1"/>
    <col min="14530" max="14530" width="3.44140625" style="1304" customWidth="1"/>
    <col min="14531" max="14535" width="12.44140625" style="1304" bestFit="1" customWidth="1"/>
    <col min="14536" max="14536" width="16" style="1304" bestFit="1" customWidth="1"/>
    <col min="14537" max="14560" width="10.44140625" style="1304" hidden="1" customWidth="1"/>
    <col min="14561" max="14561" width="6.44140625" style="1304" customWidth="1"/>
    <col min="14562" max="14562" width="7" style="1304" bestFit="1" customWidth="1"/>
    <col min="14563" max="14775" width="6.44140625" style="1304" customWidth="1"/>
    <col min="14776" max="14776" width="56.109375" style="1304" customWidth="1"/>
    <col min="14777" max="14779" width="10.44140625" style="1304" hidden="1" customWidth="1"/>
    <col min="14780" max="14780" width="56.109375" style="1304" customWidth="1"/>
    <col min="14781" max="14784" width="13.5546875" style="1304" customWidth="1"/>
    <col min="14785" max="14785" width="5.109375" style="1304" customWidth="1"/>
    <col min="14786" max="14786" width="3.44140625" style="1304" customWidth="1"/>
    <col min="14787" max="14791" width="12.44140625" style="1304" bestFit="1" customWidth="1"/>
    <col min="14792" max="14792" width="16" style="1304" bestFit="1" customWidth="1"/>
    <col min="14793" max="14816" width="10.44140625" style="1304" hidden="1" customWidth="1"/>
    <col min="14817" max="14817" width="6.44140625" style="1304" customWidth="1"/>
    <col min="14818" max="14818" width="7" style="1304" bestFit="1" customWidth="1"/>
    <col min="14819" max="15031" width="6.44140625" style="1304" customWidth="1"/>
    <col min="15032" max="15032" width="56.109375" style="1304" customWidth="1"/>
    <col min="15033" max="15035" width="10.44140625" style="1304" hidden="1" customWidth="1"/>
    <col min="15036" max="15036" width="56.109375" style="1304" customWidth="1"/>
    <col min="15037" max="15040" width="13.5546875" style="1304" customWidth="1"/>
    <col min="15041" max="15041" width="5.109375" style="1304" customWidth="1"/>
    <col min="15042" max="15042" width="3.44140625" style="1304" customWidth="1"/>
    <col min="15043" max="15047" width="12.44140625" style="1304" bestFit="1" customWidth="1"/>
    <col min="15048" max="15048" width="16" style="1304" bestFit="1" customWidth="1"/>
    <col min="15049" max="15072" width="10.44140625" style="1304" hidden="1" customWidth="1"/>
    <col min="15073" max="15073" width="6.44140625" style="1304" customWidth="1"/>
    <col min="15074" max="15074" width="7" style="1304" bestFit="1" customWidth="1"/>
    <col min="15075" max="15287" width="6.44140625" style="1304" customWidth="1"/>
    <col min="15288" max="15288" width="56.109375" style="1304" customWidth="1"/>
    <col min="15289" max="15291" width="10.44140625" style="1304" hidden="1" customWidth="1"/>
    <col min="15292" max="15292" width="56.109375" style="1304" customWidth="1"/>
    <col min="15293" max="15296" width="13.5546875" style="1304" customWidth="1"/>
    <col min="15297" max="15297" width="5.109375" style="1304" customWidth="1"/>
    <col min="15298" max="15298" width="3.44140625" style="1304" customWidth="1"/>
    <col min="15299" max="15303" width="12.44140625" style="1304" bestFit="1" customWidth="1"/>
    <col min="15304" max="15304" width="16" style="1304" bestFit="1" customWidth="1"/>
    <col min="15305" max="15328" width="10.44140625" style="1304" hidden="1" customWidth="1"/>
    <col min="15329" max="15329" width="6.44140625" style="1304" customWidth="1"/>
    <col min="15330" max="15330" width="7" style="1304" bestFit="1" customWidth="1"/>
    <col min="15331" max="15543" width="6.44140625" style="1304" customWidth="1"/>
    <col min="15544" max="15544" width="56.109375" style="1304" customWidth="1"/>
    <col min="15545" max="15547" width="10.44140625" style="1304" hidden="1" customWidth="1"/>
    <col min="15548" max="15548" width="56.109375" style="1304" customWidth="1"/>
    <col min="15549" max="15552" width="13.5546875" style="1304" customWidth="1"/>
    <col min="15553" max="15553" width="5.109375" style="1304" customWidth="1"/>
    <col min="15554" max="15554" width="3.44140625" style="1304" customWidth="1"/>
    <col min="15555" max="15559" width="12.44140625" style="1304" bestFit="1" customWidth="1"/>
    <col min="15560" max="15560" width="16" style="1304" bestFit="1" customWidth="1"/>
    <col min="15561" max="15584" width="10.44140625" style="1304" hidden="1" customWidth="1"/>
    <col min="15585" max="15585" width="6.44140625" style="1304" customWidth="1"/>
    <col min="15586" max="15586" width="7" style="1304" bestFit="1" customWidth="1"/>
    <col min="15587" max="15799" width="6.44140625" style="1304" customWidth="1"/>
    <col min="15800" max="15800" width="56.109375" style="1304" customWidth="1"/>
    <col min="15801" max="15803" width="10.44140625" style="1304" hidden="1" customWidth="1"/>
    <col min="15804" max="15804" width="56.109375" style="1304" customWidth="1"/>
    <col min="15805" max="15808" width="13.5546875" style="1304" customWidth="1"/>
    <col min="15809" max="15809" width="5.109375" style="1304" customWidth="1"/>
    <col min="15810" max="15810" width="3.44140625" style="1304" customWidth="1"/>
    <col min="15811" max="15815" width="12.44140625" style="1304" bestFit="1" customWidth="1"/>
    <col min="15816" max="15816" width="16" style="1304" bestFit="1" customWidth="1"/>
    <col min="15817" max="15840" width="10.44140625" style="1304" hidden="1" customWidth="1"/>
    <col min="15841" max="15841" width="6.44140625" style="1304" customWidth="1"/>
    <col min="15842" max="15842" width="7" style="1304" bestFit="1" customWidth="1"/>
    <col min="15843" max="16055" width="6.44140625" style="1304" customWidth="1"/>
    <col min="16056" max="16056" width="56.109375" style="1304" customWidth="1"/>
    <col min="16057" max="16059" width="10.44140625" style="1304" hidden="1" customWidth="1"/>
    <col min="16060" max="16060" width="56.109375" style="1304" customWidth="1"/>
    <col min="16061" max="16064" width="13.5546875" style="1304" customWidth="1"/>
    <col min="16065" max="16065" width="5.109375" style="1304" customWidth="1"/>
    <col min="16066" max="16066" width="3.44140625" style="1304" customWidth="1"/>
    <col min="16067" max="16071" width="12.44140625" style="1304" bestFit="1" customWidth="1"/>
    <col min="16072" max="16072" width="16" style="1304" bestFit="1" customWidth="1"/>
    <col min="16073" max="16096" width="10.44140625" style="1304" hidden="1" customWidth="1"/>
    <col min="16097" max="16097" width="6.44140625" style="1304" customWidth="1"/>
    <col min="16098" max="16098" width="7" style="1304" bestFit="1" customWidth="1"/>
    <col min="16099" max="16311" width="6.44140625" style="1304" customWidth="1"/>
    <col min="16312" max="16312" width="56.109375" style="1304" customWidth="1"/>
    <col min="16313" max="16353" width="0" style="1304" hidden="1" customWidth="1"/>
    <col min="16354" max="16384" width="10.44140625" style="1304" hidden="1" customWidth="1"/>
  </cols>
  <sheetData>
    <row r="1" spans="1:39" s="1273" customFormat="1" ht="24.9" customHeight="1">
      <c r="A1" s="1272" t="s">
        <v>3381</v>
      </c>
    </row>
    <row r="2" spans="1:39" s="1275" customFormat="1" ht="13.65" customHeight="1" thickBot="1">
      <c r="A2" s="1274"/>
      <c r="AJ2" s="1276"/>
      <c r="AK2" s="1276" t="s">
        <v>70</v>
      </c>
    </row>
    <row r="3" spans="1:39" s="1278" customFormat="1" ht="16.5" customHeight="1">
      <c r="A3" s="1277"/>
      <c r="B3" s="3058">
        <v>42430</v>
      </c>
      <c r="C3" s="3058">
        <v>42522</v>
      </c>
      <c r="D3" s="3058">
        <v>42614</v>
      </c>
      <c r="E3" s="3058">
        <v>42705</v>
      </c>
      <c r="F3" s="3058">
        <v>42795</v>
      </c>
      <c r="G3" s="3058">
        <v>42887</v>
      </c>
      <c r="H3" s="3058">
        <v>42979</v>
      </c>
      <c r="I3" s="3058">
        <v>43070</v>
      </c>
      <c r="J3" s="3058">
        <v>43160</v>
      </c>
      <c r="K3" s="3058">
        <v>43252</v>
      </c>
      <c r="L3" s="3058">
        <v>43344</v>
      </c>
      <c r="M3" s="3058">
        <v>43435</v>
      </c>
      <c r="N3" s="3058">
        <v>43525</v>
      </c>
      <c r="O3" s="3058">
        <v>43617</v>
      </c>
      <c r="P3" s="3058">
        <v>43709</v>
      </c>
      <c r="Q3" s="3058">
        <v>43800</v>
      </c>
      <c r="R3" s="3058">
        <v>43891</v>
      </c>
      <c r="S3" s="3058">
        <v>43983</v>
      </c>
      <c r="T3" s="3058">
        <v>44075</v>
      </c>
      <c r="U3" s="3058">
        <v>44166</v>
      </c>
      <c r="V3" s="3058">
        <v>44256</v>
      </c>
      <c r="W3" s="3058">
        <v>44348</v>
      </c>
      <c r="X3" s="3058">
        <v>44440</v>
      </c>
      <c r="Y3" s="3058">
        <v>44531</v>
      </c>
      <c r="Z3" s="3058">
        <v>44621</v>
      </c>
      <c r="AA3" s="3058">
        <v>44713</v>
      </c>
      <c r="AB3" s="3058">
        <v>44805</v>
      </c>
      <c r="AC3" s="3058">
        <v>44896</v>
      </c>
      <c r="AD3" s="3058">
        <v>44986</v>
      </c>
      <c r="AE3" s="3058">
        <v>45078</v>
      </c>
      <c r="AF3" s="3058">
        <v>45170</v>
      </c>
      <c r="AG3" s="3058">
        <v>45261</v>
      </c>
      <c r="AH3" s="3058">
        <v>45352</v>
      </c>
      <c r="AI3" s="3058" t="s">
        <v>3382</v>
      </c>
      <c r="AJ3" s="3058" t="s">
        <v>3383</v>
      </c>
      <c r="AK3" s="3060" t="s">
        <v>3384</v>
      </c>
    </row>
    <row r="4" spans="1:39" s="1278" customFormat="1" ht="16.5" customHeight="1" thickBot="1">
      <c r="A4" s="1279"/>
      <c r="B4" s="3059" t="s">
        <v>3385</v>
      </c>
      <c r="C4" s="3059" t="s">
        <v>3386</v>
      </c>
      <c r="D4" s="3059" t="s">
        <v>3387</v>
      </c>
      <c r="E4" s="3059" t="s">
        <v>3388</v>
      </c>
      <c r="F4" s="3059" t="s">
        <v>3389</v>
      </c>
      <c r="G4" s="3059" t="s">
        <v>3390</v>
      </c>
      <c r="H4" s="3059" t="s">
        <v>3391</v>
      </c>
      <c r="I4" s="3059" t="s">
        <v>3392</v>
      </c>
      <c r="J4" s="3059" t="s">
        <v>3393</v>
      </c>
      <c r="K4" s="3059" t="s">
        <v>3394</v>
      </c>
      <c r="L4" s="3059" t="s">
        <v>3395</v>
      </c>
      <c r="M4" s="3059" t="s">
        <v>3396</v>
      </c>
      <c r="N4" s="3059" t="s">
        <v>3397</v>
      </c>
      <c r="O4" s="3059" t="s">
        <v>3398</v>
      </c>
      <c r="P4" s="3059" t="s">
        <v>3399</v>
      </c>
      <c r="Q4" s="3059" t="s">
        <v>3400</v>
      </c>
      <c r="R4" s="3059" t="s">
        <v>3401</v>
      </c>
      <c r="S4" s="3059" t="s">
        <v>3402</v>
      </c>
      <c r="T4" s="3059" t="s">
        <v>3403</v>
      </c>
      <c r="U4" s="3059" t="s">
        <v>3404</v>
      </c>
      <c r="V4" s="3059" t="s">
        <v>3405</v>
      </c>
      <c r="W4" s="3059" t="s">
        <v>3406</v>
      </c>
      <c r="X4" s="3059" t="s">
        <v>3407</v>
      </c>
      <c r="Y4" s="3059" t="s">
        <v>3408</v>
      </c>
      <c r="Z4" s="3059" t="s">
        <v>3409</v>
      </c>
      <c r="AA4" s="3059" t="s">
        <v>3410</v>
      </c>
      <c r="AB4" s="3059" t="s">
        <v>3411</v>
      </c>
      <c r="AC4" s="3059" t="s">
        <v>3412</v>
      </c>
      <c r="AD4" s="3059" t="s">
        <v>3413</v>
      </c>
      <c r="AE4" s="3059" t="s">
        <v>3414</v>
      </c>
      <c r="AF4" s="3059" t="s">
        <v>3415</v>
      </c>
      <c r="AG4" s="3059" t="s">
        <v>3416</v>
      </c>
      <c r="AH4" s="3059" t="s">
        <v>3417</v>
      </c>
      <c r="AI4" s="3059"/>
      <c r="AJ4" s="3059"/>
      <c r="AK4" s="3061"/>
    </row>
    <row r="5" spans="1:39" s="1284" customFormat="1" ht="18" customHeight="1" thickTop="1">
      <c r="A5" s="1280" t="s">
        <v>3418</v>
      </c>
      <c r="B5" s="1281">
        <v>23781</v>
      </c>
      <c r="C5" s="1281">
        <v>22982</v>
      </c>
      <c r="D5" s="1281">
        <v>22488</v>
      </c>
      <c r="E5" s="1281">
        <v>23907</v>
      </c>
      <c r="F5" s="1281">
        <v>24932</v>
      </c>
      <c r="G5" s="1281">
        <v>25792</v>
      </c>
      <c r="H5" s="1281">
        <v>25793</v>
      </c>
      <c r="I5" s="1281">
        <v>25273</v>
      </c>
      <c r="J5" s="1281">
        <v>25060</v>
      </c>
      <c r="K5" s="1281">
        <v>25856</v>
      </c>
      <c r="L5" s="1281">
        <v>27938</v>
      </c>
      <c r="M5" s="1281">
        <v>26283</v>
      </c>
      <c r="N5" s="1281">
        <v>29088</v>
      </c>
      <c r="O5" s="1281">
        <v>31590</v>
      </c>
      <c r="P5" s="1281">
        <v>28161</v>
      </c>
      <c r="Q5" s="1281">
        <v>27271</v>
      </c>
      <c r="R5" s="1281">
        <v>30168</v>
      </c>
      <c r="S5" s="1281">
        <v>46363</v>
      </c>
      <c r="T5" s="1281">
        <v>34145</v>
      </c>
      <c r="U5" s="1281">
        <v>24792</v>
      </c>
      <c r="V5" s="1281">
        <v>28932</v>
      </c>
      <c r="W5" s="1281">
        <v>38163</v>
      </c>
      <c r="X5" s="1281">
        <v>37925</v>
      </c>
      <c r="Y5" s="1281">
        <v>32400</v>
      </c>
      <c r="Z5" s="1281">
        <v>34248</v>
      </c>
      <c r="AA5" s="1281">
        <v>38787</v>
      </c>
      <c r="AB5" s="1281">
        <v>43145</v>
      </c>
      <c r="AC5" s="1281">
        <v>40521</v>
      </c>
      <c r="AD5" s="1281">
        <v>38561</v>
      </c>
      <c r="AE5" s="1281">
        <v>39611</v>
      </c>
      <c r="AF5" s="1281">
        <v>37615</v>
      </c>
      <c r="AG5" s="1281">
        <v>41861</v>
      </c>
      <c r="AH5" s="1281">
        <v>46341</v>
      </c>
      <c r="AI5" s="1281">
        <v>59732</v>
      </c>
      <c r="AJ5" s="1281">
        <v>68382</v>
      </c>
      <c r="AK5" s="1282">
        <v>78641</v>
      </c>
      <c r="AL5" s="1283"/>
    </row>
    <row r="6" spans="1:39" s="1284" customFormat="1" ht="18" customHeight="1">
      <c r="A6" s="1280" t="s">
        <v>3419</v>
      </c>
      <c r="B6" s="1281">
        <v>49704</v>
      </c>
      <c r="C6" s="1281">
        <v>49124</v>
      </c>
      <c r="D6" s="1281">
        <v>48879</v>
      </c>
      <c r="E6" s="1281">
        <v>52769</v>
      </c>
      <c r="F6" s="1281">
        <v>51549</v>
      </c>
      <c r="G6" s="1281">
        <v>51920</v>
      </c>
      <c r="H6" s="1281">
        <v>50600</v>
      </c>
      <c r="I6" s="1281">
        <v>49899</v>
      </c>
      <c r="J6" s="1281">
        <v>54899</v>
      </c>
      <c r="K6" s="1281">
        <v>54393</v>
      </c>
      <c r="L6" s="1281">
        <v>55362</v>
      </c>
      <c r="M6" s="1281">
        <v>56791</v>
      </c>
      <c r="N6" s="1281">
        <v>57691</v>
      </c>
      <c r="O6" s="1281">
        <v>56106</v>
      </c>
      <c r="P6" s="1281">
        <v>59106</v>
      </c>
      <c r="Q6" s="1281">
        <v>59801</v>
      </c>
      <c r="R6" s="1281">
        <v>55978</v>
      </c>
      <c r="S6" s="1281">
        <v>63178</v>
      </c>
      <c r="T6" s="1281">
        <v>58178</v>
      </c>
      <c r="U6" s="1281">
        <v>56973</v>
      </c>
      <c r="V6" s="1281">
        <v>56270</v>
      </c>
      <c r="W6" s="1281">
        <v>62777</v>
      </c>
      <c r="X6" s="1281">
        <v>63785</v>
      </c>
      <c r="Y6" s="1281">
        <v>56889</v>
      </c>
      <c r="Z6" s="1281">
        <v>59877</v>
      </c>
      <c r="AA6" s="1281">
        <v>57699</v>
      </c>
      <c r="AB6" s="1281">
        <v>60492</v>
      </c>
      <c r="AC6" s="1281">
        <v>57860</v>
      </c>
      <c r="AD6" s="1281">
        <v>55660</v>
      </c>
      <c r="AE6" s="1281">
        <v>62546</v>
      </c>
      <c r="AF6" s="1281">
        <v>68140</v>
      </c>
      <c r="AG6" s="1281">
        <v>68942</v>
      </c>
      <c r="AH6" s="1281">
        <v>70735</v>
      </c>
      <c r="AI6" s="1281">
        <v>67329</v>
      </c>
      <c r="AJ6" s="1281">
        <v>67714</v>
      </c>
      <c r="AK6" s="1282">
        <v>70884</v>
      </c>
    </row>
    <row r="7" spans="1:39" s="1284" customFormat="1" ht="18" customHeight="1">
      <c r="A7" s="1280" t="s">
        <v>3420</v>
      </c>
      <c r="B7" s="1281">
        <v>105998</v>
      </c>
      <c r="C7" s="1281">
        <v>112886</v>
      </c>
      <c r="D7" s="1281">
        <v>115535</v>
      </c>
      <c r="E7" s="1281">
        <v>119432</v>
      </c>
      <c r="F7" s="1281">
        <v>125601</v>
      </c>
      <c r="G7" s="1281">
        <v>127054</v>
      </c>
      <c r="H7" s="1281">
        <v>134390</v>
      </c>
      <c r="I7" s="1281">
        <v>137746</v>
      </c>
      <c r="J7" s="1281">
        <v>138318</v>
      </c>
      <c r="K7" s="1281">
        <v>144640</v>
      </c>
      <c r="L7" s="1281">
        <v>150525</v>
      </c>
      <c r="M7" s="1281">
        <v>153194</v>
      </c>
      <c r="N7" s="1281">
        <v>158688</v>
      </c>
      <c r="O7" s="1281">
        <v>160688</v>
      </c>
      <c r="P7" s="1281">
        <v>169114</v>
      </c>
      <c r="Q7" s="1281">
        <v>171058</v>
      </c>
      <c r="R7" s="1281">
        <v>177370</v>
      </c>
      <c r="S7" s="1281">
        <v>195196</v>
      </c>
      <c r="T7" s="1281">
        <v>191291</v>
      </c>
      <c r="U7" s="1281">
        <v>192969</v>
      </c>
      <c r="V7" s="1281">
        <v>204096</v>
      </c>
      <c r="W7" s="1281">
        <v>219653</v>
      </c>
      <c r="X7" s="1281">
        <v>224950</v>
      </c>
      <c r="Y7" s="1281">
        <v>226557</v>
      </c>
      <c r="Z7" s="1281">
        <v>229433</v>
      </c>
      <c r="AA7" s="1281">
        <v>241421</v>
      </c>
      <c r="AB7" s="1281">
        <v>245403</v>
      </c>
      <c r="AC7" s="1281">
        <v>247726</v>
      </c>
      <c r="AD7" s="1281">
        <v>258290</v>
      </c>
      <c r="AE7" s="1281">
        <v>262616</v>
      </c>
      <c r="AF7" s="1281">
        <v>266487</v>
      </c>
      <c r="AG7" s="1281">
        <v>271228</v>
      </c>
      <c r="AH7" s="1281">
        <v>275362</v>
      </c>
      <c r="AI7" s="1281">
        <v>279211</v>
      </c>
      <c r="AJ7" s="1281">
        <v>288991</v>
      </c>
      <c r="AK7" s="1282">
        <v>291691</v>
      </c>
    </row>
    <row r="8" spans="1:39" s="1284" customFormat="1" ht="18" customHeight="1">
      <c r="A8" s="1280" t="s">
        <v>3421</v>
      </c>
      <c r="B8" s="1281">
        <v>10408</v>
      </c>
      <c r="C8" s="1281">
        <v>12806</v>
      </c>
      <c r="D8" s="1281">
        <v>14797</v>
      </c>
      <c r="E8" s="1281">
        <v>10172</v>
      </c>
      <c r="F8" s="1281">
        <v>15947</v>
      </c>
      <c r="G8" s="1281">
        <v>14436</v>
      </c>
      <c r="H8" s="1281">
        <v>6366</v>
      </c>
      <c r="I8" s="1281">
        <v>3727</v>
      </c>
      <c r="J8" s="1281">
        <v>1021</v>
      </c>
      <c r="K8" s="1281">
        <v>894</v>
      </c>
      <c r="L8" s="1281">
        <v>894</v>
      </c>
      <c r="M8" s="1281">
        <v>894</v>
      </c>
      <c r="N8" s="1281">
        <v>893</v>
      </c>
      <c r="O8" s="1281">
        <v>893</v>
      </c>
      <c r="P8" s="1281">
        <v>269</v>
      </c>
      <c r="Q8" s="1281">
        <v>114</v>
      </c>
      <c r="R8" s="1281" t="s">
        <v>1205</v>
      </c>
      <c r="S8" s="1281" t="s">
        <v>1205</v>
      </c>
      <c r="T8" s="1281" t="s">
        <v>1205</v>
      </c>
      <c r="U8" s="1281" t="s">
        <v>1205</v>
      </c>
      <c r="V8" s="1281" t="s">
        <v>1205</v>
      </c>
      <c r="W8" s="1281" t="s">
        <v>1205</v>
      </c>
      <c r="X8" s="1281" t="s">
        <v>1205</v>
      </c>
      <c r="Y8" s="1281" t="s">
        <v>1205</v>
      </c>
      <c r="Z8" s="1281" t="s">
        <v>1205</v>
      </c>
      <c r="AA8" s="1281" t="s">
        <v>1205</v>
      </c>
      <c r="AB8" s="1281" t="s">
        <v>1205</v>
      </c>
      <c r="AC8" s="1281" t="s">
        <v>1205</v>
      </c>
      <c r="AD8" s="1281" t="s">
        <v>1205</v>
      </c>
      <c r="AE8" s="1281" t="s">
        <v>1205</v>
      </c>
      <c r="AF8" s="1281" t="s">
        <v>1205</v>
      </c>
      <c r="AG8" s="1281" t="s">
        <v>1205</v>
      </c>
      <c r="AH8" s="1281" t="s">
        <v>1205</v>
      </c>
      <c r="AI8" s="1281" t="s">
        <v>1205</v>
      </c>
      <c r="AJ8" s="1281" t="s">
        <v>1205</v>
      </c>
      <c r="AK8" s="1282" t="s">
        <v>1205</v>
      </c>
    </row>
    <row r="9" spans="1:39" s="1284" customFormat="1" ht="18" customHeight="1">
      <c r="A9" s="1280" t="s">
        <v>3422</v>
      </c>
      <c r="B9" s="1281">
        <v>189891</v>
      </c>
      <c r="C9" s="1281">
        <v>197798</v>
      </c>
      <c r="D9" s="1281">
        <v>201699</v>
      </c>
      <c r="E9" s="1281">
        <v>206280</v>
      </c>
      <c r="F9" s="1281">
        <v>218029</v>
      </c>
      <c r="G9" s="1281">
        <v>219202</v>
      </c>
      <c r="H9" s="1281">
        <v>217149</v>
      </c>
      <c r="I9" s="1281">
        <v>216645</v>
      </c>
      <c r="J9" s="1281">
        <v>219298</v>
      </c>
      <c r="K9" s="1281">
        <v>225783</v>
      </c>
      <c r="L9" s="1281">
        <v>234719</v>
      </c>
      <c r="M9" s="1281">
        <v>237162</v>
      </c>
      <c r="N9" s="1281">
        <v>246360</v>
      </c>
      <c r="O9" s="1281">
        <v>249277</v>
      </c>
      <c r="P9" s="1281">
        <v>256650</v>
      </c>
      <c r="Q9" s="1281">
        <v>258244</v>
      </c>
      <c r="R9" s="1281">
        <v>263516</v>
      </c>
      <c r="S9" s="1281">
        <v>304737</v>
      </c>
      <c r="T9" s="1281">
        <v>283614</v>
      </c>
      <c r="U9" s="1281">
        <v>274734</v>
      </c>
      <c r="V9" s="1281">
        <v>289298</v>
      </c>
      <c r="W9" s="1281">
        <v>320593</v>
      </c>
      <c r="X9" s="1281">
        <v>326660</v>
      </c>
      <c r="Y9" s="1281">
        <v>315846</v>
      </c>
      <c r="Z9" s="1281">
        <v>323558</v>
      </c>
      <c r="AA9" s="1281">
        <v>337907</v>
      </c>
      <c r="AB9" s="1281">
        <v>349040</v>
      </c>
      <c r="AC9" s="1281">
        <v>346107</v>
      </c>
      <c r="AD9" s="1281">
        <v>352511</v>
      </c>
      <c r="AE9" s="1281">
        <v>364773</v>
      </c>
      <c r="AF9" s="1281">
        <v>372242</v>
      </c>
      <c r="AG9" s="1281">
        <v>382031</v>
      </c>
      <c r="AH9" s="1281">
        <v>392438</v>
      </c>
      <c r="AI9" s="1281">
        <v>406272</v>
      </c>
      <c r="AJ9" s="1281">
        <v>425087</v>
      </c>
      <c r="AK9" s="1282">
        <v>441216</v>
      </c>
    </row>
    <row r="10" spans="1:39" s="1284" customFormat="1" ht="16.8">
      <c r="A10" s="1280" t="s">
        <v>3423</v>
      </c>
      <c r="B10" s="1285">
        <v>-44.4</v>
      </c>
      <c r="C10" s="1285">
        <v>-45.6</v>
      </c>
      <c r="D10" s="1285">
        <v>-45.8</v>
      </c>
      <c r="E10" s="1285">
        <v>-46.1</v>
      </c>
      <c r="F10" s="1285">
        <v>-48.1</v>
      </c>
      <c r="G10" s="1285">
        <v>-47.6</v>
      </c>
      <c r="H10" s="1285">
        <v>-46.6</v>
      </c>
      <c r="I10" s="1285">
        <v>-45.8</v>
      </c>
      <c r="J10" s="1285">
        <v>-45.9</v>
      </c>
      <c r="K10" s="1285">
        <v>-46.5</v>
      </c>
      <c r="L10" s="1285">
        <v>-47.6</v>
      </c>
      <c r="M10" s="1285">
        <v>-47.4</v>
      </c>
      <c r="N10" s="1285">
        <v>-48.8</v>
      </c>
      <c r="O10" s="1285">
        <v>-49.1</v>
      </c>
      <c r="P10" s="1285">
        <v>-50.1</v>
      </c>
      <c r="Q10" s="1285">
        <v>-50.4</v>
      </c>
      <c r="R10" s="1285">
        <v>-51.6</v>
      </c>
      <c r="S10" s="1285">
        <v>-64.7</v>
      </c>
      <c r="T10" s="1285">
        <v>-61.9</v>
      </c>
      <c r="U10" s="1285">
        <v>61.205148883651091</v>
      </c>
      <c r="V10" s="1285">
        <v>-65.7</v>
      </c>
      <c r="W10" s="1285">
        <v>-70.3</v>
      </c>
      <c r="X10" s="1285">
        <v>-70.3</v>
      </c>
      <c r="Y10" s="1285">
        <v>-66</v>
      </c>
      <c r="Z10" s="1285">
        <v>-65.3</v>
      </c>
      <c r="AA10" s="1285">
        <v>-64.8</v>
      </c>
      <c r="AB10" s="1285">
        <v>-64.099999999999994</v>
      </c>
      <c r="AC10" s="1285">
        <v>-60.7</v>
      </c>
      <c r="AD10" s="1285">
        <v>-60</v>
      </c>
      <c r="AE10" s="1285">
        <v>-60.2</v>
      </c>
      <c r="AF10" s="1285">
        <v>-59.9</v>
      </c>
      <c r="AG10" s="1285">
        <v>-59.6</v>
      </c>
      <c r="AH10" s="1285">
        <v>-59.8</v>
      </c>
      <c r="AI10" s="1285">
        <v>-60.6</v>
      </c>
      <c r="AJ10" s="1285">
        <v>-61.9</v>
      </c>
      <c r="AK10" s="1286">
        <v>-63.2</v>
      </c>
    </row>
    <row r="11" spans="1:39" s="1284" customFormat="1" ht="16.8">
      <c r="A11" s="1280" t="s">
        <v>3424</v>
      </c>
      <c r="B11" s="1281">
        <v>54023.883423671003</v>
      </c>
      <c r="C11" s="1281">
        <v>53463.646230258397</v>
      </c>
      <c r="D11" s="1281">
        <v>53104</v>
      </c>
      <c r="E11" s="1281">
        <v>51637</v>
      </c>
      <c r="F11" s="1281">
        <v>46103</v>
      </c>
      <c r="G11" s="1281">
        <v>46231</v>
      </c>
      <c r="H11" s="1281">
        <v>45015.199999999997</v>
      </c>
      <c r="I11" s="1281">
        <v>45128</v>
      </c>
      <c r="J11" s="1281">
        <v>44543.700000000004</v>
      </c>
      <c r="K11" s="1281">
        <v>44538</v>
      </c>
      <c r="L11" s="1281">
        <v>42078.000000000007</v>
      </c>
      <c r="M11" s="1281">
        <v>41413.950000000004</v>
      </c>
      <c r="N11" s="1281">
        <v>40255.600000000006</v>
      </c>
      <c r="O11" s="1281">
        <v>40257.500000000007</v>
      </c>
      <c r="P11" s="1281">
        <v>39203</v>
      </c>
      <c r="Q11" s="1281">
        <v>39592.250000000007</v>
      </c>
      <c r="R11" s="1281">
        <v>33621.800000000003</v>
      </c>
      <c r="S11" s="1281">
        <v>43688.2</v>
      </c>
      <c r="T11" s="1281">
        <v>58955.95</v>
      </c>
      <c r="U11" s="1281">
        <v>59786.6</v>
      </c>
      <c r="V11" s="1281">
        <v>70092.600000000006</v>
      </c>
      <c r="W11" s="1281">
        <v>71940.299999999988</v>
      </c>
      <c r="X11" s="1281">
        <v>77635.55</v>
      </c>
      <c r="Y11" s="1281">
        <v>77013.95</v>
      </c>
      <c r="Z11" s="1281">
        <v>76262.850000000006</v>
      </c>
      <c r="AA11" s="1281">
        <v>73172.350000000006</v>
      </c>
      <c r="AB11" s="1281">
        <v>67395.600000000006</v>
      </c>
      <c r="AC11" s="1281">
        <v>81788.45</v>
      </c>
      <c r="AD11" s="1281">
        <v>85842.900000000009</v>
      </c>
      <c r="AE11" s="1281">
        <v>83873.650000000009</v>
      </c>
      <c r="AF11" s="1281">
        <v>79517.750000000015</v>
      </c>
      <c r="AG11" s="1281">
        <v>83946.550000000017</v>
      </c>
      <c r="AH11" s="1281">
        <v>85550.200000000012</v>
      </c>
      <c r="AI11" s="1281">
        <v>85460</v>
      </c>
      <c r="AJ11" s="1281">
        <v>97020</v>
      </c>
      <c r="AK11" s="1282">
        <v>96713</v>
      </c>
      <c r="AL11" s="1283"/>
    </row>
    <row r="12" spans="1:39" s="1284" customFormat="1" ht="16.8">
      <c r="A12" s="1280" t="s">
        <v>3423</v>
      </c>
      <c r="B12" s="1285">
        <v>-12.6</v>
      </c>
      <c r="C12" s="1285">
        <v>-12.3</v>
      </c>
      <c r="D12" s="1285">
        <v>-12.1</v>
      </c>
      <c r="E12" s="1285">
        <v>-11.5</v>
      </c>
      <c r="F12" s="1285">
        <v>-10.199999999999999</v>
      </c>
      <c r="G12" s="1285">
        <v>-10</v>
      </c>
      <c r="H12" s="1285">
        <v>-9.6999999999999993</v>
      </c>
      <c r="I12" s="1285">
        <v>-9.5</v>
      </c>
      <c r="J12" s="1285">
        <v>-9.3000000000000007</v>
      </c>
      <c r="K12" s="1285">
        <v>-9.1999999999999993</v>
      </c>
      <c r="L12" s="1285">
        <v>-8.5</v>
      </c>
      <c r="M12" s="1285">
        <v>-8.3000000000000007</v>
      </c>
      <c r="N12" s="1285">
        <v>-8</v>
      </c>
      <c r="O12" s="1285">
        <v>-7.9</v>
      </c>
      <c r="P12" s="1285">
        <v>-7.7</v>
      </c>
      <c r="Q12" s="1285">
        <v>-7.7</v>
      </c>
      <c r="R12" s="1285">
        <v>-6.6</v>
      </c>
      <c r="S12" s="1285">
        <v>-9.3000000000000007</v>
      </c>
      <c r="T12" s="1285">
        <v>-12.9</v>
      </c>
      <c r="U12" s="1285">
        <v>-13.3</v>
      </c>
      <c r="V12" s="1285">
        <v>-15.9</v>
      </c>
      <c r="W12" s="1285">
        <v>-15.8</v>
      </c>
      <c r="X12" s="1285">
        <v>-16.7</v>
      </c>
      <c r="Y12" s="1285">
        <v>-16.100000000000001</v>
      </c>
      <c r="Z12" s="1285">
        <v>-15.4</v>
      </c>
      <c r="AA12" s="1285">
        <v>-14</v>
      </c>
      <c r="AB12" s="1285">
        <v>-12.4</v>
      </c>
      <c r="AC12" s="1285">
        <v>-14.3</v>
      </c>
      <c r="AD12" s="1285">
        <v>-14.6</v>
      </c>
      <c r="AE12" s="1285">
        <v>-13.8</v>
      </c>
      <c r="AF12" s="1285">
        <v>-12.8</v>
      </c>
      <c r="AG12" s="1285">
        <v>-13.1</v>
      </c>
      <c r="AH12" s="1285">
        <v>-13</v>
      </c>
      <c r="AI12" s="1285">
        <v>-12.7</v>
      </c>
      <c r="AJ12" s="1285">
        <v>-14.1</v>
      </c>
      <c r="AK12" s="1286">
        <v>-13.8</v>
      </c>
    </row>
    <row r="13" spans="1:39" s="1284" customFormat="1" ht="16.8">
      <c r="A13" s="1280" t="s">
        <v>3425</v>
      </c>
      <c r="B13" s="1287">
        <v>24</v>
      </c>
      <c r="C13" s="1287">
        <v>24</v>
      </c>
      <c r="D13" s="1287">
        <v>24</v>
      </c>
      <c r="E13" s="1287">
        <v>24</v>
      </c>
      <c r="F13" s="1287">
        <v>24</v>
      </c>
      <c r="G13" s="1287">
        <v>24</v>
      </c>
      <c r="H13" s="1287">
        <v>24</v>
      </c>
      <c r="I13" s="1287">
        <v>24</v>
      </c>
      <c r="J13" s="1287">
        <v>24</v>
      </c>
      <c r="K13" s="1287">
        <v>24</v>
      </c>
      <c r="L13" s="1287">
        <v>24</v>
      </c>
      <c r="M13" s="1287">
        <v>24</v>
      </c>
      <c r="N13" s="1287">
        <v>24</v>
      </c>
      <c r="O13" s="1287">
        <v>24</v>
      </c>
      <c r="P13" s="1287">
        <v>24</v>
      </c>
      <c r="Q13" s="1287">
        <v>24</v>
      </c>
      <c r="R13" s="1287">
        <v>24</v>
      </c>
      <c r="S13" s="1287">
        <v>191</v>
      </c>
      <c r="T13" s="1287">
        <v>140</v>
      </c>
      <c r="U13" s="1287">
        <v>139</v>
      </c>
      <c r="V13" s="1287">
        <v>137</v>
      </c>
      <c r="W13" s="1287">
        <v>136</v>
      </c>
      <c r="X13" s="1287">
        <v>135</v>
      </c>
      <c r="Y13" s="1287">
        <v>133.19999999999999</v>
      </c>
      <c r="Z13" s="1287">
        <v>131.82</v>
      </c>
      <c r="AA13" s="1287">
        <v>130.44</v>
      </c>
      <c r="AB13" s="1287">
        <v>129.07</v>
      </c>
      <c r="AC13" s="1287">
        <v>127.8</v>
      </c>
      <c r="AD13" s="1287">
        <v>127</v>
      </c>
      <c r="AE13" s="1287">
        <v>125.4</v>
      </c>
      <c r="AF13" s="1287">
        <v>125.14</v>
      </c>
      <c r="AG13" s="1287">
        <v>122.89</v>
      </c>
      <c r="AH13" s="1287">
        <v>121.6</v>
      </c>
      <c r="AI13" s="1287">
        <v>120.3</v>
      </c>
      <c r="AJ13" s="1287">
        <v>119</v>
      </c>
      <c r="AK13" s="1288">
        <v>117.7</v>
      </c>
      <c r="AL13" s="1289"/>
      <c r="AM13" s="1289"/>
    </row>
    <row r="14" spans="1:39" s="1284" customFormat="1" ht="16.8">
      <c r="A14" s="1280" t="s">
        <v>3426</v>
      </c>
      <c r="B14" s="1290">
        <v>126</v>
      </c>
      <c r="C14" s="1290">
        <v>115</v>
      </c>
      <c r="D14" s="1290">
        <v>115</v>
      </c>
      <c r="E14" s="1290">
        <v>102</v>
      </c>
      <c r="F14" s="1290">
        <v>101</v>
      </c>
      <c r="G14" s="1290">
        <v>90</v>
      </c>
      <c r="H14" s="1290">
        <v>90</v>
      </c>
      <c r="I14" s="1290">
        <v>78</v>
      </c>
      <c r="J14" s="1290">
        <v>79</v>
      </c>
      <c r="K14" s="1290">
        <v>68</v>
      </c>
      <c r="L14" s="1290">
        <v>67</v>
      </c>
      <c r="M14" s="1290">
        <v>67</v>
      </c>
      <c r="N14" s="1290">
        <v>56</v>
      </c>
      <c r="O14" s="1290">
        <v>46</v>
      </c>
      <c r="P14" s="1290">
        <v>46</v>
      </c>
      <c r="Q14" s="1290">
        <v>47</v>
      </c>
      <c r="R14" s="1290">
        <v>37</v>
      </c>
      <c r="S14" s="1290">
        <v>26</v>
      </c>
      <c r="T14" s="1290">
        <v>26</v>
      </c>
      <c r="U14" s="1290">
        <v>26</v>
      </c>
      <c r="V14" s="1290">
        <v>13</v>
      </c>
      <c r="W14" s="1290" t="s">
        <v>1205</v>
      </c>
      <c r="X14" s="1290" t="s">
        <v>1205</v>
      </c>
      <c r="Y14" s="1290" t="s">
        <v>1205</v>
      </c>
      <c r="Z14" s="1290" t="s">
        <v>1205</v>
      </c>
      <c r="AA14" s="1290" t="s">
        <v>1205</v>
      </c>
      <c r="AB14" s="1290" t="s">
        <v>1205</v>
      </c>
      <c r="AC14" s="1290" t="s">
        <v>1205</v>
      </c>
      <c r="AD14" s="1290" t="s">
        <v>1205</v>
      </c>
      <c r="AE14" s="1290" t="s">
        <v>1205</v>
      </c>
      <c r="AF14" s="1290" t="s">
        <v>1205</v>
      </c>
      <c r="AG14" s="1290" t="s">
        <v>1205</v>
      </c>
      <c r="AH14" s="1290" t="s">
        <v>1205</v>
      </c>
      <c r="AI14" s="1290" t="s">
        <v>1205</v>
      </c>
      <c r="AJ14" s="1290" t="s">
        <v>1205</v>
      </c>
      <c r="AK14" s="1291" t="s">
        <v>1205</v>
      </c>
    </row>
    <row r="15" spans="1:39" s="1284" customFormat="1" ht="16.8">
      <c r="A15" s="1280" t="s">
        <v>3427</v>
      </c>
      <c r="B15" s="1287" t="s">
        <v>1205</v>
      </c>
      <c r="C15" s="1287" t="s">
        <v>1205</v>
      </c>
      <c r="D15" s="1287" t="s">
        <v>1205</v>
      </c>
      <c r="E15" s="1287" t="s">
        <v>1205</v>
      </c>
      <c r="F15" s="1287" t="s">
        <v>1205</v>
      </c>
      <c r="G15" s="1287" t="s">
        <v>1205</v>
      </c>
      <c r="H15" s="1287" t="s">
        <v>1205</v>
      </c>
      <c r="I15" s="1287" t="s">
        <v>1205</v>
      </c>
      <c r="J15" s="1287" t="s">
        <v>1205</v>
      </c>
      <c r="K15" s="1287" t="s">
        <v>1205</v>
      </c>
      <c r="L15" s="1287" t="s">
        <v>1205</v>
      </c>
      <c r="M15" s="1287" t="s">
        <v>1205</v>
      </c>
      <c r="N15" s="1287" t="s">
        <v>1205</v>
      </c>
      <c r="O15" s="1287" t="s">
        <v>1205</v>
      </c>
      <c r="P15" s="1287" t="s">
        <v>1205</v>
      </c>
      <c r="Q15" s="1287" t="s">
        <v>1205</v>
      </c>
      <c r="R15" s="1287" t="s">
        <v>1205</v>
      </c>
      <c r="S15" s="1287" t="s">
        <v>1205</v>
      </c>
      <c r="T15" s="1287" t="s">
        <v>1205</v>
      </c>
      <c r="U15" s="1287" t="s">
        <v>1205</v>
      </c>
      <c r="V15" s="1287" t="s">
        <v>1205</v>
      </c>
      <c r="W15" s="1287" t="s">
        <v>1205</v>
      </c>
      <c r="X15" s="1287" t="s">
        <v>1205</v>
      </c>
      <c r="Y15" s="1287" t="s">
        <v>1205</v>
      </c>
      <c r="Z15" s="1287" t="s">
        <v>1205</v>
      </c>
      <c r="AA15" s="1287" t="s">
        <v>1205</v>
      </c>
      <c r="AB15" s="1287" t="s">
        <v>1205</v>
      </c>
      <c r="AC15" s="1287" t="s">
        <v>1205</v>
      </c>
      <c r="AD15" s="1287" t="s">
        <v>1205</v>
      </c>
      <c r="AE15" s="1287" t="s">
        <v>1205</v>
      </c>
      <c r="AF15" s="1287" t="s">
        <v>1205</v>
      </c>
      <c r="AG15" s="1287" t="s">
        <v>1205</v>
      </c>
      <c r="AH15" s="1287" t="s">
        <v>1205</v>
      </c>
      <c r="AI15" s="1290" t="s">
        <v>1205</v>
      </c>
      <c r="AJ15" s="1290" t="s">
        <v>1205</v>
      </c>
      <c r="AK15" s="1291" t="s">
        <v>1205</v>
      </c>
    </row>
    <row r="16" spans="1:39" s="1284" customFormat="1" ht="16.8">
      <c r="A16" s="1280" t="s">
        <v>3428</v>
      </c>
      <c r="B16" s="1292">
        <v>10732</v>
      </c>
      <c r="C16" s="1292">
        <v>10679</v>
      </c>
      <c r="D16" s="1292">
        <v>10294</v>
      </c>
      <c r="E16" s="1292">
        <v>9595</v>
      </c>
      <c r="F16" s="1292">
        <v>12598</v>
      </c>
      <c r="G16" s="1292">
        <v>11935</v>
      </c>
      <c r="H16" s="1292">
        <v>18227</v>
      </c>
      <c r="I16" s="1292">
        <v>17394</v>
      </c>
      <c r="J16" s="1292">
        <v>17764</v>
      </c>
      <c r="K16" s="1292">
        <v>17015</v>
      </c>
      <c r="L16" s="1292">
        <v>17512</v>
      </c>
      <c r="M16" s="1292">
        <v>24347</v>
      </c>
      <c r="N16" s="1292">
        <v>23488</v>
      </c>
      <c r="O16" s="1292">
        <v>22916</v>
      </c>
      <c r="P16" s="1292">
        <v>22990</v>
      </c>
      <c r="Q16" s="1292">
        <v>17440</v>
      </c>
      <c r="R16" s="1292">
        <v>17741</v>
      </c>
      <c r="S16" s="1292">
        <v>17498</v>
      </c>
      <c r="T16" s="1292">
        <v>11007</v>
      </c>
      <c r="U16" s="1292">
        <v>11728</v>
      </c>
      <c r="V16" s="1292">
        <v>13143</v>
      </c>
      <c r="W16" s="1292">
        <v>13813.6</v>
      </c>
      <c r="X16" s="1292">
        <v>14092</v>
      </c>
      <c r="Y16" s="1292">
        <v>13581.5</v>
      </c>
      <c r="Z16" s="1292">
        <v>19169.64</v>
      </c>
      <c r="AA16" s="1292">
        <v>24526.699999999997</v>
      </c>
      <c r="AB16" s="1292">
        <v>29519</v>
      </c>
      <c r="AC16" s="1292">
        <v>31879.8</v>
      </c>
      <c r="AD16" s="1292">
        <v>29998</v>
      </c>
      <c r="AE16" s="1292">
        <v>33230</v>
      </c>
      <c r="AF16" s="1292">
        <v>32958</v>
      </c>
      <c r="AG16" s="1292">
        <v>30944</v>
      </c>
      <c r="AH16" s="1292">
        <v>30862</v>
      </c>
      <c r="AI16" s="1292">
        <v>36373.4</v>
      </c>
      <c r="AJ16" s="1292">
        <v>35180</v>
      </c>
      <c r="AK16" s="1293">
        <v>40407</v>
      </c>
    </row>
    <row r="17" spans="1:39" s="1284" customFormat="1" ht="16.8">
      <c r="A17" s="1280" t="s">
        <v>3429</v>
      </c>
      <c r="B17" s="1292">
        <v>12261</v>
      </c>
      <c r="C17" s="1292">
        <v>12317</v>
      </c>
      <c r="D17" s="1292">
        <v>12454</v>
      </c>
      <c r="E17" s="1292">
        <v>12385</v>
      </c>
      <c r="F17" s="1292">
        <v>11870</v>
      </c>
      <c r="G17" s="1292">
        <v>12621</v>
      </c>
      <c r="H17" s="1292">
        <v>11996</v>
      </c>
      <c r="I17" s="1292">
        <v>12180</v>
      </c>
      <c r="J17" s="1292">
        <v>11694</v>
      </c>
      <c r="K17" s="1292">
        <v>12736</v>
      </c>
      <c r="L17" s="1292">
        <v>12875</v>
      </c>
      <c r="M17" s="1292">
        <v>12846</v>
      </c>
      <c r="N17" s="1292">
        <v>12405</v>
      </c>
      <c r="O17" s="1292">
        <v>12678</v>
      </c>
      <c r="P17" s="1292">
        <v>12377.6</v>
      </c>
      <c r="Q17" s="1292">
        <v>16487</v>
      </c>
      <c r="R17" s="1292">
        <v>19559</v>
      </c>
      <c r="S17" s="1292">
        <v>21038</v>
      </c>
      <c r="T17" s="1292">
        <v>21604</v>
      </c>
      <c r="U17" s="1292">
        <v>22491</v>
      </c>
      <c r="V17" s="1292">
        <v>23456</v>
      </c>
      <c r="W17" s="1292">
        <v>25693</v>
      </c>
      <c r="X17" s="1292">
        <v>25846.7</v>
      </c>
      <c r="Y17" s="1292">
        <v>26494.27</v>
      </c>
      <c r="Z17" s="1292">
        <v>26934.89</v>
      </c>
      <c r="AA17" s="1292">
        <v>28713</v>
      </c>
      <c r="AB17" s="1292">
        <v>28979</v>
      </c>
      <c r="AC17" s="1292">
        <v>30073</v>
      </c>
      <c r="AD17" s="1292">
        <v>31244</v>
      </c>
      <c r="AE17" s="1292">
        <v>31394</v>
      </c>
      <c r="AF17" s="1292">
        <v>29519</v>
      </c>
      <c r="AG17" s="1292">
        <v>29485.9</v>
      </c>
      <c r="AH17" s="1292">
        <v>30381.5</v>
      </c>
      <c r="AI17" s="1292">
        <v>30727.599999999999</v>
      </c>
      <c r="AJ17" s="1292">
        <v>28944</v>
      </c>
      <c r="AK17" s="1293">
        <v>29580</v>
      </c>
      <c r="AL17" s="1289"/>
      <c r="AM17" s="1289"/>
    </row>
    <row r="18" spans="1:39" s="1284" customFormat="1" ht="16.8">
      <c r="A18" s="1280" t="s">
        <v>3430</v>
      </c>
      <c r="B18" s="1292">
        <v>200647</v>
      </c>
      <c r="C18" s="1292">
        <v>208501</v>
      </c>
      <c r="D18" s="1292">
        <v>212017</v>
      </c>
      <c r="E18" s="1292">
        <v>215899</v>
      </c>
      <c r="F18" s="1292">
        <v>230651</v>
      </c>
      <c r="G18" s="1292">
        <v>231161</v>
      </c>
      <c r="H18" s="1292">
        <v>235400</v>
      </c>
      <c r="I18" s="1292">
        <v>234063</v>
      </c>
      <c r="J18" s="1292">
        <v>237086</v>
      </c>
      <c r="K18" s="1292">
        <v>242822</v>
      </c>
      <c r="L18" s="1292">
        <v>252255</v>
      </c>
      <c r="M18" s="1292">
        <v>261533</v>
      </c>
      <c r="N18" s="1292">
        <v>269872</v>
      </c>
      <c r="O18" s="1292">
        <v>272217</v>
      </c>
      <c r="P18" s="1292">
        <v>279664</v>
      </c>
      <c r="Q18" s="1292">
        <v>275708</v>
      </c>
      <c r="R18" s="1292">
        <v>281281</v>
      </c>
      <c r="S18" s="1292">
        <v>322426</v>
      </c>
      <c r="T18" s="1292">
        <v>294761</v>
      </c>
      <c r="U18" s="1292">
        <v>286601</v>
      </c>
      <c r="V18" s="1292">
        <v>302578</v>
      </c>
      <c r="W18" s="1292">
        <v>334542.59999999998</v>
      </c>
      <c r="X18" s="1292">
        <v>340887</v>
      </c>
      <c r="Y18" s="1292">
        <v>329560.7</v>
      </c>
      <c r="Z18" s="1292">
        <v>342859.45999999996</v>
      </c>
      <c r="AA18" s="1292">
        <v>362564.14</v>
      </c>
      <c r="AB18" s="1292">
        <v>378688.07</v>
      </c>
      <c r="AC18" s="1292">
        <v>378114.6</v>
      </c>
      <c r="AD18" s="1292">
        <v>382636</v>
      </c>
      <c r="AE18" s="1292">
        <v>398128.4</v>
      </c>
      <c r="AF18" s="1292">
        <v>405325.14</v>
      </c>
      <c r="AG18" s="1292">
        <v>413097.89</v>
      </c>
      <c r="AH18" s="1292">
        <v>423421.6</v>
      </c>
      <c r="AI18" s="1292">
        <v>442765.7</v>
      </c>
      <c r="AJ18" s="1292">
        <v>460386</v>
      </c>
      <c r="AK18" s="1293">
        <v>481740.7</v>
      </c>
    </row>
    <row r="19" spans="1:39" s="1284" customFormat="1" ht="16.8">
      <c r="A19" s="1280" t="s">
        <v>3423</v>
      </c>
      <c r="B19" s="1285">
        <v>-47</v>
      </c>
      <c r="C19" s="1285">
        <v>-48.1</v>
      </c>
      <c r="D19" s="1285">
        <v>-48.2</v>
      </c>
      <c r="E19" s="1285">
        <v>-48.2</v>
      </c>
      <c r="F19" s="1285">
        <v>-50.9</v>
      </c>
      <c r="G19" s="1285">
        <v>-50.2</v>
      </c>
      <c r="H19" s="1285">
        <v>-50.5</v>
      </c>
      <c r="I19" s="1285">
        <v>-49.5</v>
      </c>
      <c r="J19" s="1285">
        <v>-49.6</v>
      </c>
      <c r="K19" s="1285">
        <v>-50</v>
      </c>
      <c r="L19" s="1285">
        <v>-51.2</v>
      </c>
      <c r="M19" s="1285">
        <v>-52.3</v>
      </c>
      <c r="N19" s="1285">
        <v>-53.4</v>
      </c>
      <c r="O19" s="1285">
        <v>-53.6</v>
      </c>
      <c r="P19" s="1285">
        <v>-54.6</v>
      </c>
      <c r="Q19" s="1285">
        <v>-53.8</v>
      </c>
      <c r="R19" s="1285">
        <v>-55.1</v>
      </c>
      <c r="S19" s="1285">
        <v>-68.400000000000006</v>
      </c>
      <c r="T19" s="1285">
        <v>-64.400000000000006</v>
      </c>
      <c r="U19" s="1285">
        <v>-63.8</v>
      </c>
      <c r="V19" s="1285">
        <v>-68.7</v>
      </c>
      <c r="W19" s="1285">
        <v>-73.3</v>
      </c>
      <c r="X19" s="1285">
        <v>-73.3</v>
      </c>
      <c r="Y19" s="1285">
        <v>-68.8</v>
      </c>
      <c r="Z19" s="1285">
        <v>-69.2</v>
      </c>
      <c r="AA19" s="1285">
        <v>-69.5</v>
      </c>
      <c r="AB19" s="1285">
        <v>-69.5</v>
      </c>
      <c r="AC19" s="1285">
        <v>-66.3</v>
      </c>
      <c r="AD19" s="1285">
        <v>-65.099999999999994</v>
      </c>
      <c r="AE19" s="1285">
        <v>-65.7</v>
      </c>
      <c r="AF19" s="1285">
        <v>-65.2</v>
      </c>
      <c r="AG19" s="1285">
        <v>-64.400000000000006</v>
      </c>
      <c r="AH19" s="1285">
        <v>-64.599999999999994</v>
      </c>
      <c r="AI19" s="1285">
        <v>-66</v>
      </c>
      <c r="AJ19" s="1285">
        <v>-67.099999999999994</v>
      </c>
      <c r="AK19" s="1286">
        <v>-69</v>
      </c>
    </row>
    <row r="20" spans="1:39" s="1284" customFormat="1" ht="16.8">
      <c r="A20" s="1280" t="s">
        <v>3431</v>
      </c>
      <c r="B20" s="1292">
        <v>66410.88342367101</v>
      </c>
      <c r="C20" s="1292">
        <v>65895.646230258397</v>
      </c>
      <c r="D20" s="1292">
        <v>65673</v>
      </c>
      <c r="E20" s="1292">
        <v>64124</v>
      </c>
      <c r="F20" s="1292">
        <v>58074</v>
      </c>
      <c r="G20" s="1292">
        <v>58942</v>
      </c>
      <c r="H20" s="1292">
        <v>57101.2</v>
      </c>
      <c r="I20" s="1292">
        <v>57386</v>
      </c>
      <c r="J20" s="1292">
        <v>56316.700000000004</v>
      </c>
      <c r="K20" s="1292">
        <v>57342</v>
      </c>
      <c r="L20" s="1292">
        <v>55020.000000000007</v>
      </c>
      <c r="M20" s="1292">
        <v>54326.950000000004</v>
      </c>
      <c r="N20" s="1292">
        <v>52716.600000000006</v>
      </c>
      <c r="O20" s="1292">
        <v>52981.500000000007</v>
      </c>
      <c r="P20" s="1292">
        <v>51626.6</v>
      </c>
      <c r="Q20" s="1292">
        <v>56126.250000000007</v>
      </c>
      <c r="R20" s="1292">
        <v>53217.8</v>
      </c>
      <c r="S20" s="1292">
        <v>64752.2</v>
      </c>
      <c r="T20" s="1292">
        <v>80585.95</v>
      </c>
      <c r="U20" s="1292">
        <v>82303.600000000006</v>
      </c>
      <c r="V20" s="1292">
        <v>93561.600000000006</v>
      </c>
      <c r="W20" s="1292">
        <v>97633.299999999988</v>
      </c>
      <c r="X20" s="1292">
        <v>103482.25</v>
      </c>
      <c r="Y20" s="1292">
        <v>103508.22</v>
      </c>
      <c r="Z20" s="1292">
        <v>103197.74</v>
      </c>
      <c r="AA20" s="1292">
        <v>101885.35</v>
      </c>
      <c r="AB20" s="1292">
        <v>96374.6</v>
      </c>
      <c r="AC20" s="1292">
        <v>111861.45</v>
      </c>
      <c r="AD20" s="1292">
        <v>117086.90000000001</v>
      </c>
      <c r="AE20" s="1292">
        <v>115267.65000000001</v>
      </c>
      <c r="AF20" s="1292">
        <v>109036.75000000001</v>
      </c>
      <c r="AG20" s="1292">
        <v>113432.45000000001</v>
      </c>
      <c r="AH20" s="1292">
        <v>115931.70000000001</v>
      </c>
      <c r="AI20" s="1292">
        <v>116187.6</v>
      </c>
      <c r="AJ20" s="1292">
        <v>125964</v>
      </c>
      <c r="AK20" s="1293">
        <v>126293</v>
      </c>
    </row>
    <row r="21" spans="1:39" s="1284" customFormat="1" ht="16.8">
      <c r="A21" s="1280" t="s">
        <v>3423</v>
      </c>
      <c r="B21" s="1285">
        <v>-15.5</v>
      </c>
      <c r="C21" s="1285">
        <v>-15.2</v>
      </c>
      <c r="D21" s="1285">
        <v>-14.9</v>
      </c>
      <c r="E21" s="1285">
        <v>-14.3</v>
      </c>
      <c r="F21" s="1285">
        <v>-12.8</v>
      </c>
      <c r="G21" s="1285">
        <v>-12.8</v>
      </c>
      <c r="H21" s="1285">
        <v>-12.3</v>
      </c>
      <c r="I21" s="1285">
        <v>-12.1</v>
      </c>
      <c r="J21" s="1285">
        <v>-11.8</v>
      </c>
      <c r="K21" s="1285">
        <v>-11.8</v>
      </c>
      <c r="L21" s="1285">
        <v>-11.2</v>
      </c>
      <c r="M21" s="1285">
        <v>-10.8</v>
      </c>
      <c r="N21" s="1285">
        <v>-10.4</v>
      </c>
      <c r="O21" s="1285">
        <v>-10.4</v>
      </c>
      <c r="P21" s="1285">
        <v>-10.1</v>
      </c>
      <c r="Q21" s="1285">
        <v>-11</v>
      </c>
      <c r="R21" s="1285">
        <v>-10.4</v>
      </c>
      <c r="S21" s="1285">
        <v>-13.7</v>
      </c>
      <c r="T21" s="1285">
        <v>-17.600000000000001</v>
      </c>
      <c r="U21" s="1285">
        <v>-18.3</v>
      </c>
      <c r="V21" s="1285">
        <v>-21.3</v>
      </c>
      <c r="W21" s="1285">
        <v>-21.4</v>
      </c>
      <c r="X21" s="1285">
        <v>-22.3</v>
      </c>
      <c r="Y21" s="1285">
        <v>-21.6</v>
      </c>
      <c r="Z21" s="1285">
        <v>-20.8</v>
      </c>
      <c r="AA21" s="1285">
        <v>-19.5</v>
      </c>
      <c r="AB21" s="1285">
        <v>-17.7</v>
      </c>
      <c r="AC21" s="1285">
        <v>-19.600000000000001</v>
      </c>
      <c r="AD21" s="1285">
        <v>-19.899999999999999</v>
      </c>
      <c r="AE21" s="1285">
        <v>-19</v>
      </c>
      <c r="AF21" s="1285">
        <v>-17.5</v>
      </c>
      <c r="AG21" s="1285">
        <v>-17.7</v>
      </c>
      <c r="AH21" s="1285">
        <v>-17.7</v>
      </c>
      <c r="AI21" s="1285">
        <v>-17.3</v>
      </c>
      <c r="AJ21" s="1285">
        <v>-18.399999999999999</v>
      </c>
      <c r="AK21" s="1286">
        <v>-18.100000000000001</v>
      </c>
    </row>
    <row r="22" spans="1:39" s="1284" customFormat="1" ht="16.8">
      <c r="A22" s="1280" t="s">
        <v>3432</v>
      </c>
      <c r="B22" s="1292">
        <v>267057.88342367101</v>
      </c>
      <c r="C22" s="1292">
        <v>274396.6462302584</v>
      </c>
      <c r="D22" s="1292">
        <v>277690</v>
      </c>
      <c r="E22" s="1292">
        <v>280023</v>
      </c>
      <c r="F22" s="1292">
        <v>288725</v>
      </c>
      <c r="G22" s="1292">
        <v>290103</v>
      </c>
      <c r="H22" s="1292">
        <v>292501.2</v>
      </c>
      <c r="I22" s="1292">
        <v>291449</v>
      </c>
      <c r="J22" s="1292">
        <v>293402.7</v>
      </c>
      <c r="K22" s="1292">
        <v>300164</v>
      </c>
      <c r="L22" s="1292">
        <v>307275</v>
      </c>
      <c r="M22" s="1292">
        <v>315859.95</v>
      </c>
      <c r="N22" s="1292">
        <v>322588.59999999998</v>
      </c>
      <c r="O22" s="1292">
        <v>325198.5</v>
      </c>
      <c r="P22" s="1292">
        <v>331290.59999999998</v>
      </c>
      <c r="Q22" s="1292">
        <v>331834.25</v>
      </c>
      <c r="R22" s="1292">
        <v>334498.8</v>
      </c>
      <c r="S22" s="1292">
        <v>387178.2</v>
      </c>
      <c r="T22" s="1292">
        <v>375346.95</v>
      </c>
      <c r="U22" s="1292">
        <v>368904.6</v>
      </c>
      <c r="V22" s="1292">
        <v>396139.6</v>
      </c>
      <c r="W22" s="1292">
        <v>432175.89999999997</v>
      </c>
      <c r="X22" s="1292">
        <v>444369.25</v>
      </c>
      <c r="Y22" s="1292">
        <v>433068.92000000004</v>
      </c>
      <c r="Z22" s="1292">
        <v>446057.19999999995</v>
      </c>
      <c r="AA22" s="1292">
        <v>464449.49</v>
      </c>
      <c r="AB22" s="1292">
        <v>475062.67</v>
      </c>
      <c r="AC22" s="1292">
        <v>489976.05</v>
      </c>
      <c r="AD22" s="1292">
        <v>499722.9</v>
      </c>
      <c r="AE22" s="1292">
        <v>513396.05000000005</v>
      </c>
      <c r="AF22" s="1292">
        <v>514361.89</v>
      </c>
      <c r="AG22" s="1292">
        <v>526530.34000000008</v>
      </c>
      <c r="AH22" s="1292">
        <v>539353.30000000005</v>
      </c>
      <c r="AI22" s="1292">
        <v>558953.30000000005</v>
      </c>
      <c r="AJ22" s="1292">
        <v>586350</v>
      </c>
      <c r="AK22" s="1293">
        <v>608033.69999999995</v>
      </c>
    </row>
    <row r="23" spans="1:39" s="1284" customFormat="1" ht="16.8">
      <c r="A23" s="1280" t="s">
        <v>3423</v>
      </c>
      <c r="B23" s="1285">
        <v>-62.5</v>
      </c>
      <c r="C23" s="1285">
        <v>-63.2</v>
      </c>
      <c r="D23" s="1285">
        <v>-63.1</v>
      </c>
      <c r="E23" s="1285">
        <v>-62.6</v>
      </c>
      <c r="F23" s="1285">
        <v>-63.7</v>
      </c>
      <c r="G23" s="1285">
        <v>-63</v>
      </c>
      <c r="H23" s="1285">
        <v>-62.8</v>
      </c>
      <c r="I23" s="1285">
        <v>-61.6</v>
      </c>
      <c r="J23" s="1285">
        <v>-61.4</v>
      </c>
      <c r="K23" s="1285">
        <v>-61.8</v>
      </c>
      <c r="L23" s="1285">
        <v>-62.4</v>
      </c>
      <c r="M23" s="1285">
        <v>-63.2</v>
      </c>
      <c r="N23" s="1285">
        <v>-63.9</v>
      </c>
      <c r="O23" s="1285">
        <v>-64</v>
      </c>
      <c r="P23" s="1285">
        <v>-64.7</v>
      </c>
      <c r="Q23" s="1285">
        <v>-64.8</v>
      </c>
      <c r="R23" s="1285">
        <v>-65.5</v>
      </c>
      <c r="S23" s="1285">
        <v>-82.2</v>
      </c>
      <c r="T23" s="1285">
        <v>-82</v>
      </c>
      <c r="U23" s="1285">
        <v>-82.2</v>
      </c>
      <c r="V23" s="1285">
        <v>-90</v>
      </c>
      <c r="W23" s="1285">
        <v>-94.7</v>
      </c>
      <c r="X23" s="1285">
        <v>-95.6</v>
      </c>
      <c r="Y23" s="1285">
        <v>-90.4</v>
      </c>
      <c r="Z23" s="1285">
        <v>-90.1</v>
      </c>
      <c r="AA23" s="1285">
        <v>-89</v>
      </c>
      <c r="AB23" s="1285">
        <v>-87.3</v>
      </c>
      <c r="AC23" s="1285">
        <v>-85.9</v>
      </c>
      <c r="AD23" s="1285">
        <v>-85</v>
      </c>
      <c r="AE23" s="1285">
        <v>-84.7</v>
      </c>
      <c r="AF23" s="1285">
        <v>-82.7</v>
      </c>
      <c r="AG23" s="1285">
        <v>-82.1</v>
      </c>
      <c r="AH23" s="1285">
        <v>-82.3</v>
      </c>
      <c r="AI23" s="1285">
        <v>-83.4</v>
      </c>
      <c r="AJ23" s="1285">
        <v>-85.4</v>
      </c>
      <c r="AK23" s="1286">
        <v>-87</v>
      </c>
    </row>
    <row r="24" spans="1:39" s="1284" customFormat="1" ht="16.8">
      <c r="A24" s="1280" t="s">
        <v>3433</v>
      </c>
      <c r="B24" s="1294">
        <v>-946.1</v>
      </c>
      <c r="C24" s="1294">
        <v>-978.7</v>
      </c>
      <c r="D24" s="1294">
        <v>-1079.4000000000001</v>
      </c>
      <c r="E24" s="1294">
        <v>-1082.8</v>
      </c>
      <c r="F24" s="1294">
        <v>-1028.7</v>
      </c>
      <c r="G24" s="1294">
        <v>-2072.85</v>
      </c>
      <c r="H24" s="1294">
        <v>-1574.6</v>
      </c>
      <c r="I24" s="1294">
        <v>-1309</v>
      </c>
      <c r="J24" s="1294">
        <v>-1711.35</v>
      </c>
      <c r="K24" s="1294">
        <v>-2063.85</v>
      </c>
      <c r="L24" s="1294">
        <v>-2232.6</v>
      </c>
      <c r="M24" s="1294">
        <v>-2904.4</v>
      </c>
      <c r="N24" s="1294">
        <v>-4540.25</v>
      </c>
      <c r="O24" s="1294">
        <v>-4544</v>
      </c>
      <c r="P24" s="1294">
        <v>-6405</v>
      </c>
      <c r="Q24" s="1294">
        <v>-5382</v>
      </c>
      <c r="R24" s="1294">
        <v>-4995</v>
      </c>
      <c r="S24" s="1294">
        <v>-5382</v>
      </c>
      <c r="T24" s="1294">
        <v>-6742</v>
      </c>
      <c r="U24" s="1294">
        <v>-6978</v>
      </c>
      <c r="V24" s="1294">
        <v>-7960.45</v>
      </c>
      <c r="W24" s="1294">
        <v>-12818</v>
      </c>
      <c r="X24" s="1294">
        <v>-14153</v>
      </c>
      <c r="Y24" s="1294">
        <v>-11244</v>
      </c>
      <c r="Z24" s="1294">
        <v>-9642</v>
      </c>
      <c r="AA24" s="1294">
        <v>-15155</v>
      </c>
      <c r="AB24" s="1294">
        <v>-14560.15</v>
      </c>
      <c r="AC24" s="1294">
        <v>-14842</v>
      </c>
      <c r="AD24" s="1294">
        <v>-15957.95</v>
      </c>
      <c r="AE24" s="1294">
        <v>-17829.25</v>
      </c>
      <c r="AF24" s="1294">
        <v>-16995.400000000001</v>
      </c>
      <c r="AG24" s="1294">
        <v>-14398.6</v>
      </c>
      <c r="AH24" s="1294">
        <v>-14628</v>
      </c>
      <c r="AI24" s="1294">
        <v>-12804.7</v>
      </c>
      <c r="AJ24" s="1294">
        <v>-12547.1</v>
      </c>
      <c r="AK24" s="1295">
        <v>-5916.05</v>
      </c>
    </row>
    <row r="25" spans="1:39" s="1284" customFormat="1" ht="16.8">
      <c r="A25" s="1280" t="s">
        <v>3434</v>
      </c>
      <c r="B25" s="1292">
        <v>266111.78342367103</v>
      </c>
      <c r="C25" s="1292">
        <v>273417.94623025839</v>
      </c>
      <c r="D25" s="1292">
        <v>276610.59999999998</v>
      </c>
      <c r="E25" s="1292">
        <v>278940.2</v>
      </c>
      <c r="F25" s="1292">
        <v>287696.3</v>
      </c>
      <c r="G25" s="1292">
        <v>288030.15000000002</v>
      </c>
      <c r="H25" s="1292">
        <v>290926.60000000003</v>
      </c>
      <c r="I25" s="1292">
        <v>290140</v>
      </c>
      <c r="J25" s="1292">
        <v>291691.35000000003</v>
      </c>
      <c r="K25" s="1292">
        <v>298100.15000000002</v>
      </c>
      <c r="L25" s="1292">
        <v>305042.40000000002</v>
      </c>
      <c r="M25" s="1292">
        <v>312955.55</v>
      </c>
      <c r="N25" s="1292">
        <v>318048.34999999998</v>
      </c>
      <c r="O25" s="1292">
        <v>320654.5</v>
      </c>
      <c r="P25" s="1292">
        <v>324885.59999999998</v>
      </c>
      <c r="Q25" s="1292">
        <v>326452.25</v>
      </c>
      <c r="R25" s="1292">
        <v>329503.8</v>
      </c>
      <c r="S25" s="1292">
        <v>381796.2</v>
      </c>
      <c r="T25" s="1292">
        <v>368604.95</v>
      </c>
      <c r="U25" s="1292">
        <v>361926.6</v>
      </c>
      <c r="V25" s="1292">
        <v>388179.14999999997</v>
      </c>
      <c r="W25" s="1292">
        <v>419357.89999999997</v>
      </c>
      <c r="X25" s="1292">
        <v>430216.25</v>
      </c>
      <c r="Y25" s="1292">
        <v>421824.92000000004</v>
      </c>
      <c r="Z25" s="1292">
        <v>436415.19999999995</v>
      </c>
      <c r="AA25" s="1292">
        <v>449294.49</v>
      </c>
      <c r="AB25" s="1292">
        <v>460502.51999999996</v>
      </c>
      <c r="AC25" s="1292">
        <v>475134.05</v>
      </c>
      <c r="AD25" s="1292">
        <v>483764.95</v>
      </c>
      <c r="AE25" s="1292">
        <v>495566.80000000005</v>
      </c>
      <c r="AF25" s="1292">
        <v>497366.49</v>
      </c>
      <c r="AG25" s="1292">
        <v>512131.74000000011</v>
      </c>
      <c r="AH25" s="1292">
        <v>524725.30000000005</v>
      </c>
      <c r="AI25" s="1292">
        <v>546148.60000000009</v>
      </c>
      <c r="AJ25" s="1292">
        <v>573802.9</v>
      </c>
      <c r="AK25" s="1293">
        <v>602117.64999999991</v>
      </c>
    </row>
    <row r="26" spans="1:39" s="1284" customFormat="1" ht="16.8">
      <c r="A26" s="1280" t="s">
        <v>3423</v>
      </c>
      <c r="B26" s="1285">
        <v>-62.3</v>
      </c>
      <c r="C26" s="1285">
        <v>-63</v>
      </c>
      <c r="D26" s="1285">
        <v>-62.8</v>
      </c>
      <c r="E26" s="1285">
        <v>-62.3</v>
      </c>
      <c r="F26" s="1285">
        <v>-63.5</v>
      </c>
      <c r="G26" s="1285">
        <v>-62.6</v>
      </c>
      <c r="H26" s="1285">
        <v>-62.5</v>
      </c>
      <c r="I26" s="1285">
        <v>-61.4</v>
      </c>
      <c r="J26" s="1285">
        <v>-61</v>
      </c>
      <c r="K26" s="1285">
        <v>-61.3</v>
      </c>
      <c r="L26" s="1285">
        <v>-61.9</v>
      </c>
      <c r="M26" s="1285">
        <v>-62.6</v>
      </c>
      <c r="N26" s="1285">
        <v>-63</v>
      </c>
      <c r="O26" s="1285">
        <v>-63.1</v>
      </c>
      <c r="P26" s="1285">
        <v>-63.4</v>
      </c>
      <c r="Q26" s="1285">
        <v>-63.7</v>
      </c>
      <c r="R26" s="1285">
        <v>-64.5</v>
      </c>
      <c r="S26" s="1285">
        <v>-81</v>
      </c>
      <c r="T26" s="1285">
        <v>-80.5</v>
      </c>
      <c r="U26" s="1285">
        <v>-80.599999999999994</v>
      </c>
      <c r="V26" s="1285">
        <v>-88.2</v>
      </c>
      <c r="W26" s="1285">
        <v>-91.9</v>
      </c>
      <c r="X26" s="1285">
        <v>-92.5</v>
      </c>
      <c r="Y26" s="1285">
        <v>-88.1</v>
      </c>
      <c r="Z26" s="1285">
        <v>-88.1</v>
      </c>
      <c r="AA26" s="1285">
        <v>-86.1</v>
      </c>
      <c r="AB26" s="1285">
        <v>-84.6</v>
      </c>
      <c r="AC26" s="1285">
        <v>-83.3</v>
      </c>
      <c r="AD26" s="1285">
        <v>-82.3</v>
      </c>
      <c r="AE26" s="1285">
        <v>-81.8</v>
      </c>
      <c r="AF26" s="1285">
        <v>-80</v>
      </c>
      <c r="AG26" s="1285">
        <v>-79.900000000000006</v>
      </c>
      <c r="AH26" s="1285">
        <v>-80</v>
      </c>
      <c r="AI26" s="1285">
        <v>-81.5</v>
      </c>
      <c r="AJ26" s="1285">
        <v>-83.6</v>
      </c>
      <c r="AK26" s="1286">
        <v>-86.2</v>
      </c>
    </row>
    <row r="27" spans="1:39" s="1284" customFormat="1" ht="17.399999999999999">
      <c r="A27" s="1280" t="s">
        <v>3435</v>
      </c>
      <c r="B27" s="1292"/>
      <c r="C27" s="1292"/>
      <c r="D27" s="1292"/>
      <c r="E27" s="1292"/>
      <c r="F27" s="1292"/>
      <c r="G27" s="1292"/>
      <c r="H27" s="1292"/>
      <c r="I27" s="1292"/>
      <c r="J27" s="1292"/>
      <c r="K27" s="1292"/>
      <c r="L27" s="1292"/>
      <c r="M27" s="1292"/>
      <c r="N27" s="1292"/>
      <c r="O27" s="1292"/>
      <c r="P27" s="1292"/>
      <c r="Q27" s="1292"/>
      <c r="R27" s="1292">
        <v>302424.8</v>
      </c>
      <c r="S27" s="1292">
        <v>327562.2</v>
      </c>
      <c r="T27" s="1292">
        <v>287059.95</v>
      </c>
      <c r="U27" s="1292">
        <v>304767.59999999998</v>
      </c>
      <c r="V27" s="1292">
        <v>323060.59999999998</v>
      </c>
      <c r="W27" s="1292">
        <v>357780.89999999997</v>
      </c>
      <c r="X27" s="1292">
        <v>366845.25</v>
      </c>
      <c r="Y27" s="1292">
        <v>365696.92000000004</v>
      </c>
      <c r="Z27" s="1292">
        <v>383255.19999999995</v>
      </c>
      <c r="AA27" s="1292">
        <v>400642.49</v>
      </c>
      <c r="AB27" s="1292">
        <v>412412.67</v>
      </c>
      <c r="AC27" s="1292">
        <v>425113.05</v>
      </c>
      <c r="AD27" s="1292">
        <v>440744.9</v>
      </c>
      <c r="AE27" s="1292">
        <v>445487.05000000005</v>
      </c>
      <c r="AF27" s="1292">
        <v>455483.89</v>
      </c>
      <c r="AG27" s="1292">
        <v>469819.34000000008</v>
      </c>
      <c r="AH27" s="1292">
        <v>491257.30000000005</v>
      </c>
      <c r="AI27" s="1292">
        <v>494280.60000000009</v>
      </c>
      <c r="AJ27" s="1292">
        <v>516661.9</v>
      </c>
      <c r="AK27" s="1293">
        <v>540733.64999999991</v>
      </c>
    </row>
    <row r="28" spans="1:39" s="1284" customFormat="1" ht="17.399999999999999" thickBot="1">
      <c r="A28" s="1296" t="s">
        <v>3423</v>
      </c>
      <c r="B28" s="1297"/>
      <c r="C28" s="1297"/>
      <c r="D28" s="1297"/>
      <c r="E28" s="1297"/>
      <c r="F28" s="1297"/>
      <c r="G28" s="1297"/>
      <c r="H28" s="1297"/>
      <c r="I28" s="1297"/>
      <c r="J28" s="1297"/>
      <c r="K28" s="1297"/>
      <c r="L28" s="1297"/>
      <c r="M28" s="1297"/>
      <c r="N28" s="1297"/>
      <c r="O28" s="1297"/>
      <c r="P28" s="1297"/>
      <c r="Q28" s="1297"/>
      <c r="R28" s="1297">
        <v>-59.2</v>
      </c>
      <c r="S28" s="1297">
        <v>-69.5</v>
      </c>
      <c r="T28" s="1297">
        <v>-62.7</v>
      </c>
      <c r="U28" s="1297">
        <v>-67.900000000000006</v>
      </c>
      <c r="V28" s="1297">
        <v>-73.400000000000006</v>
      </c>
      <c r="W28" s="1297">
        <v>-78.400000000000006</v>
      </c>
      <c r="X28" s="1297">
        <v>-78.900000000000006</v>
      </c>
      <c r="Y28" s="1297">
        <v>-76.400000000000006</v>
      </c>
      <c r="Z28" s="1297">
        <v>-77.400000000000006</v>
      </c>
      <c r="AA28" s="1297">
        <v>-76.8</v>
      </c>
      <c r="AB28" s="1297">
        <v>-75.7</v>
      </c>
      <c r="AC28" s="1297">
        <v>-74.5</v>
      </c>
      <c r="AD28" s="1297">
        <v>-75</v>
      </c>
      <c r="AE28" s="1297">
        <v>-73.5</v>
      </c>
      <c r="AF28" s="1297">
        <v>-73.3</v>
      </c>
      <c r="AG28" s="1297">
        <v>-73.3</v>
      </c>
      <c r="AH28" s="1297">
        <v>-74.900000000000006</v>
      </c>
      <c r="AI28" s="1298">
        <v>-73.7</v>
      </c>
      <c r="AJ28" s="1298">
        <v>-75.3</v>
      </c>
      <c r="AK28" s="1299">
        <v>-77.400000000000006</v>
      </c>
    </row>
    <row r="29" spans="1:39" s="1300" customFormat="1" ht="15.75" customHeight="1">
      <c r="A29" s="3057" t="s">
        <v>3436</v>
      </c>
      <c r="B29" s="3057"/>
      <c r="C29" s="3057"/>
      <c r="D29" s="3057"/>
      <c r="E29" s="3057"/>
      <c r="F29" s="3057"/>
      <c r="G29" s="3057"/>
      <c r="H29" s="3057"/>
      <c r="I29" s="3057"/>
      <c r="J29" s="3057"/>
      <c r="K29" s="3057"/>
      <c r="L29" s="3057"/>
      <c r="M29" s="3057"/>
      <c r="N29" s="3057"/>
      <c r="O29" s="3057"/>
      <c r="P29" s="3057"/>
      <c r="Q29" s="3057"/>
      <c r="R29" s="3057"/>
      <c r="S29" s="3057"/>
      <c r="T29" s="3057"/>
      <c r="U29" s="3057"/>
      <c r="V29" s="3057"/>
      <c r="W29" s="3057"/>
      <c r="X29" s="3057"/>
      <c r="Y29" s="3057"/>
      <c r="Z29" s="3057"/>
      <c r="AA29" s="3057"/>
      <c r="AB29" s="3057"/>
      <c r="AC29" s="3057"/>
      <c r="AD29" s="3057"/>
      <c r="AE29" s="3057"/>
      <c r="AF29" s="3057"/>
      <c r="AG29" s="3057"/>
      <c r="AH29" s="3057"/>
      <c r="AI29" s="3057"/>
      <c r="AJ29" s="3057"/>
      <c r="AK29" s="3057"/>
    </row>
    <row r="30" spans="1:39" s="1300" customFormat="1" ht="31.5" customHeight="1">
      <c r="A30" s="3057" t="s">
        <v>3437</v>
      </c>
      <c r="B30" s="3057"/>
      <c r="C30" s="3057"/>
      <c r="D30" s="3057"/>
      <c r="E30" s="3057"/>
      <c r="F30" s="3057"/>
      <c r="G30" s="3057"/>
      <c r="H30" s="3057"/>
      <c r="I30" s="3057"/>
      <c r="J30" s="3057"/>
      <c r="K30" s="3057"/>
      <c r="L30" s="3057"/>
      <c r="M30" s="3057"/>
      <c r="N30" s="3057"/>
      <c r="O30" s="3057"/>
      <c r="P30" s="3057"/>
      <c r="Q30" s="3057"/>
      <c r="R30" s="3057"/>
      <c r="S30" s="3057"/>
      <c r="T30" s="3057"/>
      <c r="U30" s="3057"/>
      <c r="V30" s="3057"/>
      <c r="W30" s="3057"/>
      <c r="X30" s="3057"/>
      <c r="Y30" s="3057"/>
      <c r="Z30" s="3057"/>
      <c r="AA30" s="3057"/>
      <c r="AB30" s="3057"/>
      <c r="AC30" s="3057"/>
      <c r="AD30" s="3057"/>
      <c r="AE30" s="3057"/>
      <c r="AF30" s="3057"/>
      <c r="AG30" s="3057"/>
      <c r="AH30" s="3057"/>
      <c r="AI30" s="3057"/>
      <c r="AJ30" s="3057"/>
      <c r="AK30" s="3057"/>
    </row>
    <row r="31" spans="1:39" s="1300" customFormat="1">
      <c r="A31" s="1301" t="s">
        <v>3438</v>
      </c>
    </row>
    <row r="32" spans="1:39" s="1300" customFormat="1">
      <c r="A32" s="1302" t="s">
        <v>3439</v>
      </c>
    </row>
    <row r="33" spans="1:1" s="1300" customFormat="1" ht="14.25" customHeight="1">
      <c r="A33" s="1302" t="s">
        <v>3440</v>
      </c>
    </row>
    <row r="34" spans="1:1">
      <c r="A34" s="1303"/>
    </row>
    <row r="35" spans="1:1" ht="17.25" hidden="1" customHeight="1">
      <c r="A35" s="1304" t="s">
        <v>3441</v>
      </c>
    </row>
  </sheetData>
  <mergeCells count="38">
    <mergeCell ref="M3:M4"/>
    <mergeCell ref="B3:B4"/>
    <mergeCell ref="C3:C4"/>
    <mergeCell ref="D3:D4"/>
    <mergeCell ref="E3:E4"/>
    <mergeCell ref="F3:F4"/>
    <mergeCell ref="G3:G4"/>
    <mergeCell ref="H3:H4"/>
    <mergeCell ref="I3:I4"/>
    <mergeCell ref="J3:J4"/>
    <mergeCell ref="K3:K4"/>
    <mergeCell ref="L3:L4"/>
    <mergeCell ref="V3:V4"/>
    <mergeCell ref="W3:W4"/>
    <mergeCell ref="X3:X4"/>
    <mergeCell ref="Y3:Y4"/>
    <mergeCell ref="N3:N4"/>
    <mergeCell ref="O3:O4"/>
    <mergeCell ref="P3:P4"/>
    <mergeCell ref="Q3:Q4"/>
    <mergeCell ref="R3:R4"/>
    <mergeCell ref="S3:S4"/>
    <mergeCell ref="A29:AK29"/>
    <mergeCell ref="A30:AK30"/>
    <mergeCell ref="AF3:AF4"/>
    <mergeCell ref="AG3:AG4"/>
    <mergeCell ref="AH3:AH4"/>
    <mergeCell ref="AI3:AI4"/>
    <mergeCell ref="AJ3:AJ4"/>
    <mergeCell ref="AK3:AK4"/>
    <mergeCell ref="Z3:Z4"/>
    <mergeCell ref="AA3:AA4"/>
    <mergeCell ref="AB3:AB4"/>
    <mergeCell ref="AC3:AC4"/>
    <mergeCell ref="AD3:AD4"/>
    <mergeCell ref="AE3:AE4"/>
    <mergeCell ref="T3:T4"/>
    <mergeCell ref="U3:U4"/>
  </mergeCells>
  <printOptions horizontalCentered="1"/>
  <pageMargins left="0.7" right="0.7" top="0.75" bottom="0.75" header="0.3" footer="0.3"/>
  <pageSetup paperSize="9" scale="60"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EM30"/>
  <sheetViews>
    <sheetView zoomScale="90" zoomScaleNormal="90" zoomScaleSheetLayoutView="100" workbookViewId="0">
      <pane xSplit="18" ySplit="3" topLeftCell="AL20" activePane="bottomRight" state="frozen"/>
      <selection activeCell="P6" sqref="P6"/>
      <selection pane="topRight" activeCell="P6" sqref="P6"/>
      <selection pane="bottomLeft" activeCell="P6" sqref="P6"/>
      <selection pane="bottomRight" activeCell="P6" sqref="P6"/>
    </sheetView>
  </sheetViews>
  <sheetFormatPr defaultColWidth="9.109375" defaultRowHeight="16.8"/>
  <cols>
    <col min="1" max="1" width="58" style="100" customWidth="1"/>
    <col min="2" max="2" width="10.5546875" style="100" hidden="1" customWidth="1"/>
    <col min="3" max="3" width="11.88671875" style="100" hidden="1" customWidth="1"/>
    <col min="4" max="4" width="9.88671875" style="100" hidden="1" customWidth="1"/>
    <col min="5" max="5" width="10.44140625" style="100" hidden="1" customWidth="1"/>
    <col min="6" max="8" width="10.88671875" style="100" hidden="1" customWidth="1"/>
    <col min="9" max="10" width="10.6640625" style="100" hidden="1" customWidth="1"/>
    <col min="11" max="11" width="7.6640625" style="100" hidden="1" customWidth="1"/>
    <col min="12" max="12" width="8" style="100" hidden="1" customWidth="1"/>
    <col min="13" max="13" width="7.33203125" style="100" hidden="1" customWidth="1"/>
    <col min="14" max="15" width="7.6640625" style="100" hidden="1" customWidth="1"/>
    <col min="16" max="16" width="8" style="100" hidden="1" customWidth="1"/>
    <col min="17" max="17" width="7.33203125" style="100" hidden="1" customWidth="1"/>
    <col min="18" max="19" width="7.6640625" style="100" hidden="1" customWidth="1"/>
    <col min="20" max="20" width="8" style="100" hidden="1" customWidth="1"/>
    <col min="21" max="21" width="7.33203125" style="100" hidden="1" customWidth="1"/>
    <col min="22" max="23" width="7.6640625" style="100" hidden="1" customWidth="1"/>
    <col min="24" max="24" width="8" style="100" hidden="1" customWidth="1"/>
    <col min="25" max="25" width="7.33203125" style="100" hidden="1" customWidth="1"/>
    <col min="26" max="27" width="7.6640625" style="100" hidden="1" customWidth="1"/>
    <col min="28" max="28" width="8" style="100" hidden="1" customWidth="1"/>
    <col min="29" max="29" width="7.33203125" style="100" hidden="1" customWidth="1"/>
    <col min="30" max="30" width="8.33203125" style="100" hidden="1" customWidth="1"/>
    <col min="31" max="34" width="0" style="100" hidden="1" customWidth="1"/>
    <col min="35" max="36" width="11.5546875" style="100" customWidth="1"/>
    <col min="37" max="37" width="10.44140625" style="100" customWidth="1"/>
    <col min="38" max="59" width="11.5546875" style="100" customWidth="1"/>
    <col min="60" max="16384" width="9.109375" style="100"/>
  </cols>
  <sheetData>
    <row r="1" spans="1:61" s="135" customFormat="1" ht="19.8">
      <c r="A1" s="286" t="s">
        <v>2892</v>
      </c>
      <c r="B1" s="286"/>
      <c r="C1" s="286"/>
      <c r="D1" s="286"/>
      <c r="E1" s="286"/>
      <c r="F1" s="286"/>
      <c r="G1" s="286"/>
      <c r="H1" s="286"/>
      <c r="I1" s="286"/>
      <c r="J1" s="286"/>
      <c r="K1" s="286"/>
      <c r="L1" s="286"/>
      <c r="M1" s="286"/>
      <c r="N1" s="286"/>
      <c r="O1" s="286"/>
      <c r="P1" s="286"/>
      <c r="Q1" s="286"/>
      <c r="R1" s="286"/>
      <c r="S1" s="286"/>
      <c r="T1" s="286"/>
      <c r="U1" s="286"/>
    </row>
    <row r="2" spans="1:61" ht="17.399999999999999" thickBot="1">
      <c r="A2" s="1075"/>
      <c r="E2" s="289"/>
      <c r="F2" s="289"/>
      <c r="G2" s="289"/>
      <c r="H2" s="28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03"/>
      <c r="BA2" s="103"/>
      <c r="BB2" s="103"/>
      <c r="BC2" s="103"/>
      <c r="BD2" s="103"/>
      <c r="BE2" s="103"/>
      <c r="BF2" s="103"/>
      <c r="BG2" s="103" t="s">
        <v>70</v>
      </c>
    </row>
    <row r="3" spans="1:61" s="1080" customFormat="1" ht="21.75" customHeight="1" thickTop="1" thickBot="1">
      <c r="A3" s="1076"/>
      <c r="B3" s="1077">
        <v>40451</v>
      </c>
      <c r="C3" s="1078">
        <v>40543</v>
      </c>
      <c r="D3" s="1078">
        <v>40633</v>
      </c>
      <c r="E3" s="1078">
        <v>40724</v>
      </c>
      <c r="F3" s="1078">
        <v>40816</v>
      </c>
      <c r="G3" s="1078">
        <v>40907</v>
      </c>
      <c r="H3" s="1078">
        <v>40969</v>
      </c>
      <c r="I3" s="1078">
        <v>41061</v>
      </c>
      <c r="J3" s="1078">
        <v>41153</v>
      </c>
      <c r="K3" s="1078">
        <v>41244</v>
      </c>
      <c r="L3" s="1078">
        <v>41334</v>
      </c>
      <c r="M3" s="1078">
        <v>41426</v>
      </c>
      <c r="N3" s="1078">
        <v>41518</v>
      </c>
      <c r="O3" s="1078">
        <v>41609</v>
      </c>
      <c r="P3" s="1078">
        <v>41699</v>
      </c>
      <c r="Q3" s="1078">
        <v>41791</v>
      </c>
      <c r="R3" s="1078">
        <v>41883</v>
      </c>
      <c r="S3" s="1078">
        <v>41974</v>
      </c>
      <c r="T3" s="1078">
        <v>42064</v>
      </c>
      <c r="U3" s="1078">
        <v>42156</v>
      </c>
      <c r="V3" s="1078">
        <v>42248</v>
      </c>
      <c r="W3" s="1078">
        <v>42339</v>
      </c>
      <c r="X3" s="1078">
        <v>42430</v>
      </c>
      <c r="Y3" s="1078">
        <v>42522</v>
      </c>
      <c r="Z3" s="1078">
        <v>42614</v>
      </c>
      <c r="AA3" s="1078">
        <v>42705</v>
      </c>
      <c r="AB3" s="1078">
        <v>42795</v>
      </c>
      <c r="AC3" s="1078">
        <v>42887</v>
      </c>
      <c r="AD3" s="1078">
        <v>42979</v>
      </c>
      <c r="AE3" s="1078">
        <v>43070</v>
      </c>
      <c r="AF3" s="1078">
        <v>43160</v>
      </c>
      <c r="AG3" s="1078">
        <v>43252</v>
      </c>
      <c r="AH3" s="1078">
        <v>43344</v>
      </c>
      <c r="AI3" s="1078">
        <v>43435</v>
      </c>
      <c r="AJ3" s="1078">
        <v>43525</v>
      </c>
      <c r="AK3" s="1078">
        <v>43617</v>
      </c>
      <c r="AL3" s="1078">
        <v>43709</v>
      </c>
      <c r="AM3" s="1078">
        <v>43800</v>
      </c>
      <c r="AN3" s="1078">
        <v>43891</v>
      </c>
      <c r="AO3" s="1078">
        <v>43983</v>
      </c>
      <c r="AP3" s="1078">
        <v>44075</v>
      </c>
      <c r="AQ3" s="1078">
        <v>44166</v>
      </c>
      <c r="AR3" s="1078">
        <v>44256</v>
      </c>
      <c r="AS3" s="1078">
        <v>44348</v>
      </c>
      <c r="AT3" s="1078">
        <v>44440</v>
      </c>
      <c r="AU3" s="1079" t="s">
        <v>95</v>
      </c>
      <c r="AV3" s="1079" t="s">
        <v>2893</v>
      </c>
      <c r="AW3" s="1079" t="s">
        <v>2894</v>
      </c>
      <c r="AX3" s="1079" t="s">
        <v>2895</v>
      </c>
      <c r="AY3" s="1079" t="s">
        <v>2896</v>
      </c>
      <c r="AZ3" s="1079" t="s">
        <v>2897</v>
      </c>
      <c r="BA3" s="1079">
        <v>45078</v>
      </c>
      <c r="BB3" s="1079">
        <v>45170</v>
      </c>
      <c r="BC3" s="1079">
        <v>45261</v>
      </c>
      <c r="BD3" s="1079">
        <v>45352</v>
      </c>
      <c r="BE3" s="1079">
        <v>45444</v>
      </c>
      <c r="BF3" s="1079">
        <v>45536</v>
      </c>
      <c r="BG3" s="1079">
        <v>45627</v>
      </c>
    </row>
    <row r="4" spans="1:61" s="1080" customFormat="1" ht="21.75" customHeight="1" thickTop="1">
      <c r="A4" s="1081" t="s">
        <v>2898</v>
      </c>
      <c r="B4" s="1082">
        <v>472.36257554000002</v>
      </c>
      <c r="C4" s="1083">
        <v>510</v>
      </c>
      <c r="D4" s="1083">
        <v>491</v>
      </c>
      <c r="E4" s="1083">
        <v>498</v>
      </c>
      <c r="F4" s="1083">
        <v>497</v>
      </c>
      <c r="G4" s="1083">
        <v>476</v>
      </c>
      <c r="H4" s="1083">
        <v>491</v>
      </c>
      <c r="I4" s="1083">
        <v>422</v>
      </c>
      <c r="J4" s="1083">
        <v>408.45183361999989</v>
      </c>
      <c r="K4" s="1083">
        <v>408</v>
      </c>
      <c r="L4" s="1083">
        <v>415</v>
      </c>
      <c r="M4" s="1083">
        <v>400</v>
      </c>
      <c r="N4" s="1083">
        <v>408</v>
      </c>
      <c r="O4" s="1083">
        <v>399</v>
      </c>
      <c r="P4" s="1083">
        <v>405</v>
      </c>
      <c r="Q4" s="1083">
        <v>412</v>
      </c>
      <c r="R4" s="1083">
        <v>400</v>
      </c>
      <c r="S4" s="1083">
        <v>398</v>
      </c>
      <c r="T4" s="1083">
        <v>414</v>
      </c>
      <c r="U4" s="1083">
        <v>406</v>
      </c>
      <c r="V4" s="1083">
        <v>401.86626766947501</v>
      </c>
      <c r="W4" s="1083">
        <v>395.52858592927186</v>
      </c>
      <c r="X4" s="1083">
        <v>418</v>
      </c>
      <c r="Y4" s="1083">
        <v>433</v>
      </c>
      <c r="Z4" s="1083">
        <v>434</v>
      </c>
      <c r="AA4" s="1083">
        <v>444</v>
      </c>
      <c r="AB4" s="1083">
        <v>462</v>
      </c>
      <c r="AC4" s="1083">
        <v>480</v>
      </c>
      <c r="AD4" s="1083">
        <v>529</v>
      </c>
      <c r="AE4" s="1083">
        <v>480</v>
      </c>
      <c r="AF4" s="1083">
        <v>483</v>
      </c>
      <c r="AG4" s="1083">
        <v>505</v>
      </c>
      <c r="AH4" s="1083">
        <v>509.74441149</v>
      </c>
      <c r="AI4" s="1083">
        <v>596.64842377999992</v>
      </c>
      <c r="AJ4" s="1083">
        <v>697.02543480999998</v>
      </c>
      <c r="AK4" s="1083">
        <v>965.54258916999993</v>
      </c>
      <c r="AL4" s="1083">
        <v>587.64968397000007</v>
      </c>
      <c r="AM4" s="1083">
        <v>676.22714891999999</v>
      </c>
      <c r="AN4" s="1083">
        <v>315.88571576999999</v>
      </c>
      <c r="AO4" s="1083">
        <v>366.47707080000004</v>
      </c>
      <c r="AP4" s="1083">
        <v>165.87705930999999</v>
      </c>
      <c r="AQ4" s="1083">
        <v>226.10274924999999</v>
      </c>
      <c r="AR4" s="1083">
        <v>289.08222619999998</v>
      </c>
      <c r="AS4" s="1083">
        <v>350.64344282000002</v>
      </c>
      <c r="AT4" s="1083">
        <v>166.80889119999998</v>
      </c>
      <c r="AU4" s="1083">
        <v>167.24659002999999</v>
      </c>
      <c r="AV4" s="1083">
        <v>165.72353547</v>
      </c>
      <c r="AW4" s="1083">
        <v>172.56743154000003</v>
      </c>
      <c r="AX4" s="1083">
        <v>174.08661916999998</v>
      </c>
      <c r="AY4" s="1083">
        <v>192.31115371999999</v>
      </c>
      <c r="AZ4" s="1083">
        <v>193.42846100999998</v>
      </c>
      <c r="BA4" s="1083">
        <v>216.91941724</v>
      </c>
      <c r="BB4" s="1083">
        <v>222</v>
      </c>
      <c r="BC4" s="1083">
        <v>238.14267187000002</v>
      </c>
      <c r="BD4" s="1083">
        <v>251.07439355000002</v>
      </c>
      <c r="BE4" s="1083">
        <v>266.95449524999998</v>
      </c>
      <c r="BF4" s="1083">
        <v>269.93169943999999</v>
      </c>
      <c r="BG4" s="1083">
        <v>281.24140531</v>
      </c>
    </row>
    <row r="5" spans="1:61" s="1080" customFormat="1" ht="21.75" customHeight="1">
      <c r="A5" s="1081" t="s">
        <v>2899</v>
      </c>
      <c r="B5" s="1082">
        <v>335.91336057999996</v>
      </c>
      <c r="C5" s="1083">
        <v>357</v>
      </c>
      <c r="D5" s="1083">
        <v>319</v>
      </c>
      <c r="E5" s="1083">
        <v>321</v>
      </c>
      <c r="F5" s="1083">
        <v>324</v>
      </c>
      <c r="G5" s="1083">
        <v>304</v>
      </c>
      <c r="H5" s="1083">
        <v>304</v>
      </c>
      <c r="I5" s="1083">
        <v>241</v>
      </c>
      <c r="J5" s="1083">
        <v>235.49498532999999</v>
      </c>
      <c r="K5" s="1083">
        <v>234</v>
      </c>
      <c r="L5" s="1083">
        <v>228</v>
      </c>
      <c r="M5" s="1083">
        <v>235</v>
      </c>
      <c r="N5" s="1083">
        <v>231</v>
      </c>
      <c r="O5" s="1083">
        <v>229</v>
      </c>
      <c r="P5" s="1083">
        <v>223</v>
      </c>
      <c r="Q5" s="1083">
        <v>224</v>
      </c>
      <c r="R5" s="1083">
        <v>224</v>
      </c>
      <c r="S5" s="1083">
        <v>219</v>
      </c>
      <c r="T5" s="1083">
        <v>241</v>
      </c>
      <c r="U5" s="1083">
        <v>231</v>
      </c>
      <c r="V5" s="1083">
        <v>224.83341470972292</v>
      </c>
      <c r="W5" s="1083">
        <v>229.86400646224232</v>
      </c>
      <c r="X5" s="1083">
        <v>229</v>
      </c>
      <c r="Y5" s="1083">
        <v>229</v>
      </c>
      <c r="Z5" s="1083">
        <v>235</v>
      </c>
      <c r="AA5" s="1083">
        <v>235</v>
      </c>
      <c r="AB5" s="1083">
        <v>233</v>
      </c>
      <c r="AC5" s="1083">
        <v>232</v>
      </c>
      <c r="AD5" s="1083">
        <v>235</v>
      </c>
      <c r="AE5" s="1083">
        <v>233</v>
      </c>
      <c r="AF5" s="1083">
        <v>225</v>
      </c>
      <c r="AG5" s="1083">
        <v>222</v>
      </c>
      <c r="AH5" s="1083">
        <v>216.54254553999999</v>
      </c>
      <c r="AI5" s="1083">
        <v>260.03473246000004</v>
      </c>
      <c r="AJ5" s="1083">
        <v>308.30074027999996</v>
      </c>
      <c r="AK5" s="1083">
        <v>360.08495305000002</v>
      </c>
      <c r="AL5" s="1083">
        <v>226.18893376</v>
      </c>
      <c r="AM5" s="1083">
        <v>277.37223548000003</v>
      </c>
      <c r="AN5" s="1083">
        <v>205.51292752000001</v>
      </c>
      <c r="AO5" s="1083">
        <v>242.80348332</v>
      </c>
      <c r="AP5" s="1083">
        <v>100.19423251000001</v>
      </c>
      <c r="AQ5" s="1083">
        <v>133.92486477</v>
      </c>
      <c r="AR5" s="1083">
        <v>159.99429061000001</v>
      </c>
      <c r="AS5" s="1083">
        <v>193.63288853999998</v>
      </c>
      <c r="AT5" s="1083">
        <v>83.927365409999993</v>
      </c>
      <c r="AU5" s="1083">
        <v>82.326566759999992</v>
      </c>
      <c r="AV5" s="1083">
        <v>79.659873439999998</v>
      </c>
      <c r="AW5" s="1083">
        <v>81.025246280000005</v>
      </c>
      <c r="AX5" s="1083">
        <v>79.137664139999998</v>
      </c>
      <c r="AY5" s="1083">
        <v>84.387708779999997</v>
      </c>
      <c r="AZ5" s="1083">
        <v>88.493529620000004</v>
      </c>
      <c r="BA5" s="1083">
        <v>107.84509537000001</v>
      </c>
      <c r="BB5" s="1083">
        <v>115.39359583</v>
      </c>
      <c r="BC5" s="1083">
        <v>126.03150109000001</v>
      </c>
      <c r="BD5" s="1083">
        <v>131.33487832</v>
      </c>
      <c r="BE5" s="1083">
        <v>133.97269023000001</v>
      </c>
      <c r="BF5" s="1083">
        <v>146.04800351</v>
      </c>
      <c r="BG5" s="1083">
        <v>153.82588680000001</v>
      </c>
    </row>
    <row r="6" spans="1:61" s="1080" customFormat="1" ht="21.75" customHeight="1">
      <c r="A6" s="1084" t="s">
        <v>2900</v>
      </c>
      <c r="B6" s="1085">
        <v>136.44921496000006</v>
      </c>
      <c r="C6" s="1086">
        <v>153</v>
      </c>
      <c r="D6" s="1086">
        <v>172</v>
      </c>
      <c r="E6" s="1086">
        <v>177</v>
      </c>
      <c r="F6" s="1086">
        <v>173</v>
      </c>
      <c r="G6" s="1086">
        <v>172</v>
      </c>
      <c r="H6" s="1086">
        <v>187</v>
      </c>
      <c r="I6" s="1086">
        <v>181</v>
      </c>
      <c r="J6" s="1086">
        <v>172.9568482899999</v>
      </c>
      <c r="K6" s="1086">
        <v>174</v>
      </c>
      <c r="L6" s="1086">
        <v>187</v>
      </c>
      <c r="M6" s="1086">
        <v>165</v>
      </c>
      <c r="N6" s="1086">
        <v>177</v>
      </c>
      <c r="O6" s="1086">
        <v>170</v>
      </c>
      <c r="P6" s="1086">
        <v>182</v>
      </c>
      <c r="Q6" s="1086">
        <v>188</v>
      </c>
      <c r="R6" s="1086">
        <v>176</v>
      </c>
      <c r="S6" s="1086">
        <v>179</v>
      </c>
      <c r="T6" s="1086">
        <v>173</v>
      </c>
      <c r="U6" s="1086">
        <v>175</v>
      </c>
      <c r="V6" s="1086">
        <v>177.03285295975209</v>
      </c>
      <c r="W6" s="1086">
        <v>165.66457946702954</v>
      </c>
      <c r="X6" s="1086">
        <v>189</v>
      </c>
      <c r="Y6" s="1086">
        <v>204</v>
      </c>
      <c r="Z6" s="1086">
        <v>199</v>
      </c>
      <c r="AA6" s="1086">
        <v>209</v>
      </c>
      <c r="AB6" s="1086">
        <v>229</v>
      </c>
      <c r="AC6" s="1086">
        <v>248</v>
      </c>
      <c r="AD6" s="1086">
        <v>294</v>
      </c>
      <c r="AE6" s="1086">
        <v>247</v>
      </c>
      <c r="AF6" s="1086">
        <v>258</v>
      </c>
      <c r="AG6" s="1086">
        <v>283</v>
      </c>
      <c r="AH6" s="1086">
        <v>293.20186595000001</v>
      </c>
      <c r="AI6" s="1086">
        <v>336.61369131999999</v>
      </c>
      <c r="AJ6" s="1086">
        <v>388.72469452999997</v>
      </c>
      <c r="AK6" s="1086">
        <v>605.45763611999996</v>
      </c>
      <c r="AL6" s="1086">
        <v>361.46075021000007</v>
      </c>
      <c r="AM6" s="1086">
        <v>398.85491343999996</v>
      </c>
      <c r="AN6" s="1086">
        <v>110.37278824999999</v>
      </c>
      <c r="AO6" s="1086">
        <v>123.67358748000004</v>
      </c>
      <c r="AP6" s="1086">
        <v>65.682826799999987</v>
      </c>
      <c r="AQ6" s="1086">
        <v>92.177884479999989</v>
      </c>
      <c r="AR6" s="1086">
        <v>129.08793558999997</v>
      </c>
      <c r="AS6" s="1086">
        <v>157.01055428000004</v>
      </c>
      <c r="AT6" s="1086">
        <v>82.881525789999984</v>
      </c>
      <c r="AU6" s="1086">
        <v>84.920023270000002</v>
      </c>
      <c r="AV6" s="1086">
        <v>86.063662030000003</v>
      </c>
      <c r="AW6" s="1086">
        <v>91.542185259999997</v>
      </c>
      <c r="AX6" s="1086">
        <v>94.948955029999979</v>
      </c>
      <c r="AY6" s="1086">
        <v>107.92344494</v>
      </c>
      <c r="AZ6" s="1086">
        <v>104.93493138999997</v>
      </c>
      <c r="BA6" s="1086">
        <v>109.07432186999999</v>
      </c>
      <c r="BB6" s="1086">
        <v>107.12128151</v>
      </c>
      <c r="BC6" s="1086">
        <v>111.61117078000001</v>
      </c>
      <c r="BD6" s="1086">
        <v>119.73951523000002</v>
      </c>
      <c r="BE6" s="1086">
        <v>132.98180501999997</v>
      </c>
      <c r="BF6" s="1086">
        <v>123.88369592999999</v>
      </c>
      <c r="BG6" s="1086">
        <v>127.41551851</v>
      </c>
      <c r="BI6" s="1087"/>
    </row>
    <row r="7" spans="1:61" s="1080" customFormat="1" ht="21.75" customHeight="1">
      <c r="A7" s="1081"/>
      <c r="B7" s="1082"/>
      <c r="C7" s="1083"/>
      <c r="D7" s="1083"/>
      <c r="E7" s="1083"/>
      <c r="F7" s="1083"/>
      <c r="G7" s="1083"/>
      <c r="H7" s="1083"/>
      <c r="I7" s="1083"/>
      <c r="J7" s="1083"/>
      <c r="K7" s="1083"/>
      <c r="L7" s="1083"/>
      <c r="M7" s="1083"/>
      <c r="N7" s="1083"/>
      <c r="O7" s="1083"/>
      <c r="P7" s="1083"/>
      <c r="Q7" s="1083"/>
      <c r="R7" s="1083"/>
      <c r="S7" s="1083"/>
      <c r="T7" s="1083"/>
      <c r="U7" s="1083"/>
      <c r="V7" s="1083"/>
      <c r="W7" s="1083"/>
      <c r="X7" s="1083"/>
      <c r="Y7" s="1083"/>
      <c r="Z7" s="1083"/>
      <c r="AA7" s="1083"/>
      <c r="AB7" s="1083"/>
      <c r="AC7" s="1083"/>
      <c r="AD7" s="1083"/>
      <c r="AE7" s="1083"/>
      <c r="AF7" s="1083"/>
      <c r="AG7" s="1083"/>
      <c r="AH7" s="1083"/>
      <c r="AI7" s="1083"/>
      <c r="AJ7" s="1083"/>
      <c r="AK7" s="1083"/>
      <c r="AL7" s="1083"/>
      <c r="AM7" s="1083"/>
      <c r="AN7" s="1083"/>
      <c r="AO7" s="1083"/>
      <c r="AP7" s="1083"/>
      <c r="AQ7" s="1083"/>
      <c r="AR7" s="1083"/>
      <c r="AS7" s="1083"/>
      <c r="AT7" s="1083"/>
      <c r="AU7" s="1083"/>
      <c r="AV7" s="1083"/>
      <c r="AW7" s="1083"/>
      <c r="AX7" s="1083"/>
      <c r="AY7" s="1083"/>
      <c r="AZ7" s="1083"/>
      <c r="BA7" s="1083"/>
      <c r="BB7" s="1083"/>
      <c r="BC7" s="1083"/>
      <c r="BD7" s="1083"/>
      <c r="BE7" s="1083"/>
      <c r="BF7" s="1083"/>
      <c r="BG7" s="1083"/>
    </row>
    <row r="8" spans="1:61" s="1080" customFormat="1" ht="21.75" customHeight="1">
      <c r="A8" s="1084" t="s">
        <v>2901</v>
      </c>
      <c r="B8" s="1085">
        <v>184.51846550000002</v>
      </c>
      <c r="C8" s="1086">
        <v>202</v>
      </c>
      <c r="D8" s="1086">
        <v>168.01905119000003</v>
      </c>
      <c r="E8" s="1086">
        <v>175</v>
      </c>
      <c r="F8" s="1086">
        <v>185</v>
      </c>
      <c r="G8" s="1086">
        <v>184</v>
      </c>
      <c r="H8" s="1086">
        <v>189</v>
      </c>
      <c r="I8" s="1086">
        <v>167</v>
      </c>
      <c r="J8" s="1086">
        <v>177.96196124999997</v>
      </c>
      <c r="K8" s="1086">
        <v>185</v>
      </c>
      <c r="L8" s="1086">
        <v>182</v>
      </c>
      <c r="M8" s="1086">
        <v>198</v>
      </c>
      <c r="N8" s="1086">
        <v>193</v>
      </c>
      <c r="O8" s="1086">
        <v>202</v>
      </c>
      <c r="P8" s="1086">
        <v>191</v>
      </c>
      <c r="Q8" s="1086">
        <v>194</v>
      </c>
      <c r="R8" s="1086">
        <v>197</v>
      </c>
      <c r="S8" s="1086">
        <v>214</v>
      </c>
      <c r="T8" s="1086">
        <v>197</v>
      </c>
      <c r="U8" s="1086">
        <v>210</v>
      </c>
      <c r="V8" s="1086">
        <v>222.59457931750001</v>
      </c>
      <c r="W8" s="1086">
        <v>229.45092545999995</v>
      </c>
      <c r="X8" s="1086">
        <v>234</v>
      </c>
      <c r="Y8" s="1086">
        <v>247</v>
      </c>
      <c r="Z8" s="1086">
        <v>237</v>
      </c>
      <c r="AA8" s="1086">
        <v>262</v>
      </c>
      <c r="AB8" s="1086">
        <v>242</v>
      </c>
      <c r="AC8" s="1086">
        <v>263</v>
      </c>
      <c r="AD8" s="1086">
        <v>194</v>
      </c>
      <c r="AE8" s="1086">
        <v>238</v>
      </c>
      <c r="AF8" s="1086">
        <v>258</v>
      </c>
      <c r="AG8" s="1086">
        <v>219</v>
      </c>
      <c r="AH8" s="1086">
        <v>210.96831672000002</v>
      </c>
      <c r="AI8" s="1086">
        <v>271.08882468000002</v>
      </c>
      <c r="AJ8" s="1086">
        <v>322.99070518000002</v>
      </c>
      <c r="AK8" s="1086">
        <v>188.48268381999998</v>
      </c>
      <c r="AL8" s="1086">
        <v>227.95095777</v>
      </c>
      <c r="AM8" s="1086">
        <v>289.31414397999998</v>
      </c>
      <c r="AN8" s="1086">
        <v>232.92367715</v>
      </c>
      <c r="AO8" s="1086">
        <v>291.93065766000001</v>
      </c>
      <c r="AP8" s="1086">
        <v>123.65602158</v>
      </c>
      <c r="AQ8" s="1086">
        <v>174.04292397999998</v>
      </c>
      <c r="AR8" s="1086">
        <v>230.20917188999999</v>
      </c>
      <c r="AS8" s="1086">
        <v>287.40490003000002</v>
      </c>
      <c r="AT8" s="1086">
        <v>121.13334047000001</v>
      </c>
      <c r="AU8" s="1086">
        <v>123.12628581</v>
      </c>
      <c r="AV8" s="1086">
        <v>110.27773814000001</v>
      </c>
      <c r="AW8" s="1086">
        <v>118.73121218000001</v>
      </c>
      <c r="AX8" s="1086">
        <v>114.42571809</v>
      </c>
      <c r="AY8" s="1086">
        <v>125.75335128999998</v>
      </c>
      <c r="AZ8" s="1086">
        <v>130.53628019999999</v>
      </c>
      <c r="BA8" s="1086">
        <v>141.79948759999999</v>
      </c>
      <c r="BB8" s="1086">
        <v>126.53475308</v>
      </c>
      <c r="BC8" s="1086">
        <v>146.18839642</v>
      </c>
      <c r="BD8" s="1086">
        <v>138.71308993</v>
      </c>
      <c r="BE8" s="1086">
        <v>142</v>
      </c>
      <c r="BF8" s="1086">
        <v>146</v>
      </c>
      <c r="BG8" s="1086">
        <v>140.47031303</v>
      </c>
    </row>
    <row r="9" spans="1:61" s="1080" customFormat="1" ht="21.75" customHeight="1">
      <c r="A9" s="1081" t="s">
        <v>2902</v>
      </c>
      <c r="B9" s="1082">
        <v>55.894596980000038</v>
      </c>
      <c r="C9" s="1083">
        <v>65</v>
      </c>
      <c r="D9" s="1083">
        <v>58.019051190000013</v>
      </c>
      <c r="E9" s="1083">
        <v>65</v>
      </c>
      <c r="F9" s="1083">
        <v>67</v>
      </c>
      <c r="G9" s="1083">
        <v>67</v>
      </c>
      <c r="H9" s="1083">
        <v>66</v>
      </c>
      <c r="I9" s="1083">
        <v>67</v>
      </c>
      <c r="J9" s="1083">
        <v>70.554284209999977</v>
      </c>
      <c r="K9" s="1083">
        <v>72</v>
      </c>
      <c r="L9" s="1083">
        <v>70</v>
      </c>
      <c r="M9" s="1083">
        <v>78</v>
      </c>
      <c r="N9" s="1083">
        <v>79</v>
      </c>
      <c r="O9" s="1083">
        <v>79</v>
      </c>
      <c r="P9" s="1083">
        <v>73</v>
      </c>
      <c r="Q9" s="1083">
        <v>81</v>
      </c>
      <c r="R9" s="1083">
        <v>81</v>
      </c>
      <c r="S9" s="1083">
        <v>97</v>
      </c>
      <c r="T9" s="1083">
        <v>83</v>
      </c>
      <c r="U9" s="1083">
        <v>91</v>
      </c>
      <c r="V9" s="1083">
        <v>89.594579317500006</v>
      </c>
      <c r="W9" s="1083">
        <v>110.45092545999997</v>
      </c>
      <c r="X9" s="1083">
        <v>115</v>
      </c>
      <c r="Y9" s="1083">
        <v>118</v>
      </c>
      <c r="Z9" s="1083">
        <v>106</v>
      </c>
      <c r="AA9" s="1083">
        <v>112</v>
      </c>
      <c r="AB9" s="1083">
        <v>112</v>
      </c>
      <c r="AC9" s="1083">
        <v>109</v>
      </c>
      <c r="AD9" s="1083">
        <v>97</v>
      </c>
      <c r="AE9" s="1083">
        <v>104</v>
      </c>
      <c r="AF9" s="1083">
        <v>98</v>
      </c>
      <c r="AG9" s="1083">
        <v>99</v>
      </c>
      <c r="AH9" s="1083">
        <v>92.566607439999999</v>
      </c>
      <c r="AI9" s="1083">
        <v>102.39047675</v>
      </c>
      <c r="AJ9" s="1083">
        <v>99.877142500000005</v>
      </c>
      <c r="AK9" s="1083">
        <v>101.8499003</v>
      </c>
      <c r="AL9" s="1083">
        <v>153.47649256</v>
      </c>
      <c r="AM9" s="1083">
        <v>211.66970603999999</v>
      </c>
      <c r="AN9" s="1083">
        <v>164.58963600000001</v>
      </c>
      <c r="AO9" s="1083">
        <v>214.57063902000002</v>
      </c>
      <c r="AP9" s="1083">
        <v>62.378458299999998</v>
      </c>
      <c r="AQ9" s="1083">
        <v>109.51042548999999</v>
      </c>
      <c r="AR9" s="1083">
        <v>161.05729466</v>
      </c>
      <c r="AS9" s="1083">
        <v>201.76117211000002</v>
      </c>
      <c r="AT9" s="1083">
        <v>63.190762599999999</v>
      </c>
      <c r="AU9" s="1083">
        <v>66.933428760000012</v>
      </c>
      <c r="AV9" s="1083">
        <v>66.013472550000003</v>
      </c>
      <c r="AW9" s="1083">
        <v>67.191992970000001</v>
      </c>
      <c r="AX9" s="1083">
        <v>69.474128579999999</v>
      </c>
      <c r="AY9" s="1083">
        <v>73.188621879999999</v>
      </c>
      <c r="AZ9" s="1083">
        <v>77.224379749999997</v>
      </c>
      <c r="BA9" s="1083">
        <v>88.635178719999999</v>
      </c>
      <c r="BB9" s="1083">
        <v>82.142584880000001</v>
      </c>
      <c r="BC9" s="1083">
        <v>92.177468760000011</v>
      </c>
      <c r="BD9" s="1083">
        <v>87.87405987999999</v>
      </c>
      <c r="BE9" s="1083">
        <v>95.571438540000003</v>
      </c>
      <c r="BF9" s="1083">
        <v>97</v>
      </c>
      <c r="BG9" s="1083">
        <v>101.02816713</v>
      </c>
      <c r="BH9" s="1088"/>
    </row>
    <row r="10" spans="1:61" s="1080" customFormat="1" ht="21.75" customHeight="1">
      <c r="A10" s="1081" t="s">
        <v>2903</v>
      </c>
      <c r="B10" s="1082">
        <v>128.62386851999997</v>
      </c>
      <c r="C10" s="1083">
        <v>137</v>
      </c>
      <c r="D10" s="1083">
        <v>110</v>
      </c>
      <c r="E10" s="1083">
        <v>110</v>
      </c>
      <c r="F10" s="1083">
        <v>118</v>
      </c>
      <c r="G10" s="1083">
        <v>117</v>
      </c>
      <c r="H10" s="1083">
        <v>123</v>
      </c>
      <c r="I10" s="1083">
        <v>100</v>
      </c>
      <c r="J10" s="1083">
        <v>107.40767704</v>
      </c>
      <c r="K10" s="1083">
        <v>113</v>
      </c>
      <c r="L10" s="1083">
        <v>112</v>
      </c>
      <c r="M10" s="1083">
        <v>120</v>
      </c>
      <c r="N10" s="1083">
        <v>114</v>
      </c>
      <c r="O10" s="1083">
        <v>123</v>
      </c>
      <c r="P10" s="1083">
        <v>118</v>
      </c>
      <c r="Q10" s="1083">
        <v>113</v>
      </c>
      <c r="R10" s="1083">
        <v>116</v>
      </c>
      <c r="S10" s="1083">
        <v>117</v>
      </c>
      <c r="T10" s="1083">
        <v>114</v>
      </c>
      <c r="U10" s="1083">
        <v>119</v>
      </c>
      <c r="V10" s="1083">
        <v>133</v>
      </c>
      <c r="W10" s="1083">
        <v>119</v>
      </c>
      <c r="X10" s="1083">
        <v>119</v>
      </c>
      <c r="Y10" s="1083">
        <v>129</v>
      </c>
      <c r="Z10" s="1083">
        <v>131</v>
      </c>
      <c r="AA10" s="1083">
        <v>150</v>
      </c>
      <c r="AB10" s="1083">
        <v>130</v>
      </c>
      <c r="AC10" s="1083">
        <v>154</v>
      </c>
      <c r="AD10" s="1083">
        <v>97</v>
      </c>
      <c r="AE10" s="1083">
        <v>134</v>
      </c>
      <c r="AF10" s="1083">
        <v>160</v>
      </c>
      <c r="AG10" s="1083">
        <v>120</v>
      </c>
      <c r="AH10" s="1083">
        <v>118.40170928000001</v>
      </c>
      <c r="AI10" s="1083">
        <v>168.69834793000001</v>
      </c>
      <c r="AJ10" s="1083">
        <v>223.11356268</v>
      </c>
      <c r="AK10" s="1083">
        <v>86.63278351999999</v>
      </c>
      <c r="AL10" s="1083">
        <v>74.474465209999991</v>
      </c>
      <c r="AM10" s="1083">
        <v>77.644437940000003</v>
      </c>
      <c r="AN10" s="1083">
        <v>68.334041150000004</v>
      </c>
      <c r="AO10" s="1083">
        <v>77.360018639999993</v>
      </c>
      <c r="AP10" s="1083">
        <v>61.277563280000003</v>
      </c>
      <c r="AQ10" s="1083">
        <v>64.532498489999995</v>
      </c>
      <c r="AR10" s="1083">
        <v>69.151877229999997</v>
      </c>
      <c r="AS10" s="1083">
        <v>85.643727920000003</v>
      </c>
      <c r="AT10" s="1083">
        <v>57.942577870000001</v>
      </c>
      <c r="AU10" s="1083">
        <v>56.181457049999992</v>
      </c>
      <c r="AV10" s="1083">
        <v>44.264265589999994</v>
      </c>
      <c r="AW10" s="1083">
        <v>49.105489210000002</v>
      </c>
      <c r="AX10" s="1083">
        <v>44.951589509999998</v>
      </c>
      <c r="AY10" s="1083">
        <v>52.564729409999991</v>
      </c>
      <c r="AZ10" s="1083">
        <v>53.311900450000003</v>
      </c>
      <c r="BA10" s="1083">
        <v>53.16430888</v>
      </c>
      <c r="BB10" s="1083">
        <v>45</v>
      </c>
      <c r="BC10" s="1083">
        <v>54.01092766</v>
      </c>
      <c r="BD10" s="1083">
        <v>50.839030049999998</v>
      </c>
      <c r="BE10" s="1083">
        <v>45.515046939999998</v>
      </c>
      <c r="BF10" s="1083">
        <v>49</v>
      </c>
      <c r="BG10" s="1083">
        <v>39.4421459</v>
      </c>
    </row>
    <row r="11" spans="1:61" s="1080" customFormat="1" ht="21.75" customHeight="1">
      <c r="A11" s="1081"/>
      <c r="B11" s="1082"/>
      <c r="C11" s="1083"/>
      <c r="D11" s="1083"/>
      <c r="E11" s="1083"/>
      <c r="F11" s="1083"/>
      <c r="G11" s="1083"/>
      <c r="H11" s="1083"/>
      <c r="I11" s="1083"/>
      <c r="J11" s="1083"/>
      <c r="K11" s="1083"/>
      <c r="L11" s="1083"/>
      <c r="M11" s="1083"/>
      <c r="N11" s="1083"/>
      <c r="O11" s="1083"/>
      <c r="P11" s="1083"/>
      <c r="Q11" s="1083"/>
      <c r="R11" s="1083"/>
      <c r="S11" s="1083"/>
      <c r="T11" s="1083"/>
      <c r="U11" s="1083"/>
      <c r="V11" s="1083"/>
      <c r="W11" s="1083"/>
      <c r="X11" s="1083"/>
      <c r="Y11" s="1083"/>
      <c r="Z11" s="1083"/>
      <c r="AA11" s="1083"/>
      <c r="AB11" s="1083"/>
      <c r="AC11" s="1083"/>
      <c r="AD11" s="1083"/>
      <c r="AE11" s="1083"/>
      <c r="AF11" s="1083"/>
      <c r="AG11" s="1083"/>
      <c r="AH11" s="1083"/>
      <c r="AI11" s="1083"/>
      <c r="AJ11" s="1083"/>
      <c r="AK11" s="1083"/>
      <c r="AL11" s="1083"/>
      <c r="AM11" s="1083"/>
      <c r="AN11" s="1083"/>
      <c r="AO11" s="1083"/>
      <c r="AP11" s="1083"/>
      <c r="AQ11" s="1083"/>
      <c r="AR11" s="1083"/>
      <c r="AS11" s="1083"/>
      <c r="AT11" s="1083"/>
      <c r="AU11" s="1083"/>
      <c r="AV11" s="1083"/>
      <c r="AW11" s="1083"/>
      <c r="AX11" s="1083"/>
      <c r="AY11" s="1083"/>
      <c r="AZ11" s="1083"/>
      <c r="BA11" s="1083"/>
      <c r="BB11" s="1083"/>
      <c r="BC11" s="1083"/>
      <c r="BD11" s="1083"/>
      <c r="BE11" s="1083"/>
      <c r="BF11" s="1083"/>
      <c r="BG11" s="1083"/>
    </row>
    <row r="12" spans="1:61" s="1080" customFormat="1" ht="21.75" customHeight="1">
      <c r="A12" s="1084" t="s">
        <v>2904</v>
      </c>
      <c r="B12" s="1085">
        <v>320.96768046000011</v>
      </c>
      <c r="C12" s="1086">
        <v>355</v>
      </c>
      <c r="D12" s="1086">
        <v>340.01905119000003</v>
      </c>
      <c r="E12" s="1086">
        <v>352</v>
      </c>
      <c r="F12" s="1086">
        <v>358</v>
      </c>
      <c r="G12" s="1086">
        <v>356</v>
      </c>
      <c r="H12" s="1086">
        <v>376</v>
      </c>
      <c r="I12" s="1086">
        <v>348</v>
      </c>
      <c r="J12" s="1086">
        <v>350.91880953999987</v>
      </c>
      <c r="K12" s="1086">
        <v>359</v>
      </c>
      <c r="L12" s="1086">
        <v>369</v>
      </c>
      <c r="M12" s="1086">
        <v>363</v>
      </c>
      <c r="N12" s="1086">
        <v>370</v>
      </c>
      <c r="O12" s="1086">
        <v>372</v>
      </c>
      <c r="P12" s="1086">
        <v>373</v>
      </c>
      <c r="Q12" s="1086">
        <v>382</v>
      </c>
      <c r="R12" s="1086">
        <v>373</v>
      </c>
      <c r="S12" s="1086">
        <v>393</v>
      </c>
      <c r="T12" s="1086">
        <v>370</v>
      </c>
      <c r="U12" s="1086">
        <v>385</v>
      </c>
      <c r="V12" s="1086">
        <v>399.62743227725207</v>
      </c>
      <c r="W12" s="1086">
        <v>395.11550492702952</v>
      </c>
      <c r="X12" s="1086">
        <v>423</v>
      </c>
      <c r="Y12" s="1086">
        <v>451</v>
      </c>
      <c r="Z12" s="1086">
        <v>436</v>
      </c>
      <c r="AA12" s="1086">
        <v>471</v>
      </c>
      <c r="AB12" s="1086">
        <v>471</v>
      </c>
      <c r="AC12" s="1086">
        <v>511</v>
      </c>
      <c r="AD12" s="1086">
        <v>488</v>
      </c>
      <c r="AE12" s="1086">
        <v>485</v>
      </c>
      <c r="AF12" s="1086">
        <v>516</v>
      </c>
      <c r="AG12" s="1086">
        <v>502</v>
      </c>
      <c r="AH12" s="1086">
        <v>504.17018267000003</v>
      </c>
      <c r="AI12" s="1086">
        <v>607.70251600000006</v>
      </c>
      <c r="AJ12" s="1086">
        <v>711.71539970999993</v>
      </c>
      <c r="AK12" s="1086">
        <v>793.94031993999988</v>
      </c>
      <c r="AL12" s="1086">
        <v>589.41170798000007</v>
      </c>
      <c r="AM12" s="1086">
        <v>688.16905741999994</v>
      </c>
      <c r="AN12" s="1086">
        <v>343.29646539999999</v>
      </c>
      <c r="AO12" s="1086">
        <v>415.60424514000005</v>
      </c>
      <c r="AP12" s="1086">
        <v>189.33884838</v>
      </c>
      <c r="AQ12" s="1086">
        <v>266.22080845999994</v>
      </c>
      <c r="AR12" s="1086">
        <v>359.29710747999997</v>
      </c>
      <c r="AS12" s="1086">
        <v>444.41545431000009</v>
      </c>
      <c r="AT12" s="1086">
        <v>204.01486625999999</v>
      </c>
      <c r="AU12" s="1086">
        <v>208.04630907999999</v>
      </c>
      <c r="AV12" s="1086">
        <v>196.34140017000001</v>
      </c>
      <c r="AW12" s="1086">
        <v>210.27339744</v>
      </c>
      <c r="AX12" s="1086">
        <v>209.37467311999998</v>
      </c>
      <c r="AY12" s="1086">
        <v>233.67679622999998</v>
      </c>
      <c r="AZ12" s="1086">
        <v>235.47121158999997</v>
      </c>
      <c r="BA12" s="1086">
        <v>250.87380946999997</v>
      </c>
      <c r="BB12" s="1086">
        <v>233.65603458999999</v>
      </c>
      <c r="BC12" s="1086">
        <v>257.79956720000001</v>
      </c>
      <c r="BD12" s="1086">
        <v>258.95260516000002</v>
      </c>
      <c r="BE12" s="1086">
        <v>274.56829049999999</v>
      </c>
      <c r="BF12" s="1086">
        <v>269.77785139999997</v>
      </c>
      <c r="BG12" s="1086">
        <v>267.38583154000003</v>
      </c>
      <c r="BH12" s="1087"/>
    </row>
    <row r="13" spans="1:61" s="1080" customFormat="1" ht="21.75" customHeight="1">
      <c r="A13" s="1084"/>
      <c r="B13" s="1082"/>
      <c r="C13" s="1083"/>
      <c r="D13" s="1083"/>
      <c r="E13" s="1083"/>
      <c r="F13" s="1083"/>
      <c r="G13" s="1083"/>
      <c r="H13" s="1083"/>
      <c r="I13" s="1083"/>
      <c r="J13" s="1083"/>
      <c r="K13" s="1083"/>
      <c r="L13" s="1083"/>
      <c r="M13" s="1083"/>
      <c r="N13" s="1083"/>
      <c r="O13" s="1083"/>
      <c r="P13" s="1083"/>
      <c r="Q13" s="1083"/>
      <c r="R13" s="1083"/>
      <c r="S13" s="1083"/>
      <c r="T13" s="1083"/>
      <c r="U13" s="1083"/>
      <c r="V13" s="1083"/>
      <c r="W13" s="1083"/>
      <c r="X13" s="1083"/>
      <c r="Y13" s="1083"/>
      <c r="Z13" s="1083"/>
      <c r="AA13" s="1083"/>
      <c r="AB13" s="1083"/>
      <c r="AC13" s="1083"/>
      <c r="AD13" s="1083"/>
      <c r="AE13" s="1083"/>
      <c r="AF13" s="1083"/>
      <c r="AG13" s="1083"/>
      <c r="AH13" s="1083"/>
      <c r="AI13" s="1083"/>
      <c r="AJ13" s="1083"/>
      <c r="AK13" s="1083"/>
      <c r="AL13" s="1083"/>
      <c r="AM13" s="1083"/>
      <c r="AN13" s="1083"/>
      <c r="AO13" s="1083"/>
      <c r="AP13" s="1083"/>
      <c r="AQ13" s="1083"/>
      <c r="AR13" s="1083"/>
      <c r="AS13" s="1083"/>
      <c r="AT13" s="1083"/>
      <c r="AU13" s="1083"/>
      <c r="AV13" s="1083"/>
      <c r="AW13" s="1083"/>
      <c r="AX13" s="1083"/>
      <c r="AY13" s="1083"/>
      <c r="AZ13" s="1083"/>
      <c r="BA13" s="1083"/>
      <c r="BB13" s="1083"/>
      <c r="BC13" s="1083"/>
      <c r="BD13" s="1083"/>
      <c r="BE13" s="1083"/>
      <c r="BF13" s="1083"/>
      <c r="BG13" s="1083"/>
    </row>
    <row r="14" spans="1:61" s="1080" customFormat="1" ht="21.75" customHeight="1">
      <c r="A14" s="1084" t="s">
        <v>2905</v>
      </c>
      <c r="B14" s="1085">
        <v>209.14297093000002</v>
      </c>
      <c r="C14" s="1086">
        <v>244</v>
      </c>
      <c r="D14" s="1086">
        <v>231</v>
      </c>
      <c r="E14" s="1086">
        <v>241</v>
      </c>
      <c r="F14" s="1086">
        <v>251</v>
      </c>
      <c r="G14" s="1086">
        <v>240</v>
      </c>
      <c r="H14" s="1086">
        <v>246</v>
      </c>
      <c r="I14" s="1086">
        <v>225</v>
      </c>
      <c r="J14" s="1086">
        <v>223.43907991</v>
      </c>
      <c r="K14" s="1086">
        <v>240</v>
      </c>
      <c r="L14" s="1086">
        <v>243</v>
      </c>
      <c r="M14" s="1086">
        <v>220</v>
      </c>
      <c r="N14" s="1086">
        <v>246</v>
      </c>
      <c r="O14" s="1086">
        <v>239</v>
      </c>
      <c r="P14" s="1086">
        <v>246</v>
      </c>
      <c r="Q14" s="1086">
        <v>248</v>
      </c>
      <c r="R14" s="1086">
        <v>247</v>
      </c>
      <c r="S14" s="1086">
        <v>265</v>
      </c>
      <c r="T14" s="1086">
        <v>273</v>
      </c>
      <c r="U14" s="1086">
        <v>277</v>
      </c>
      <c r="V14" s="1086">
        <v>310.5876818328307</v>
      </c>
      <c r="W14" s="1086">
        <v>263</v>
      </c>
      <c r="X14" s="1086">
        <v>289</v>
      </c>
      <c r="Y14" s="1086">
        <v>291</v>
      </c>
      <c r="Z14" s="1086">
        <v>304</v>
      </c>
      <c r="AA14" s="1086">
        <v>305</v>
      </c>
      <c r="AB14" s="1086">
        <v>341</v>
      </c>
      <c r="AC14" s="1086">
        <v>315</v>
      </c>
      <c r="AD14" s="1086">
        <v>327</v>
      </c>
      <c r="AE14" s="1086">
        <v>322</v>
      </c>
      <c r="AF14" s="1086">
        <v>331</v>
      </c>
      <c r="AG14" s="1086">
        <v>328</v>
      </c>
      <c r="AH14" s="1086">
        <v>344</v>
      </c>
      <c r="AI14" s="1086">
        <v>405.90323859</v>
      </c>
      <c r="AJ14" s="1086">
        <v>470.28197757999999</v>
      </c>
      <c r="AK14" s="1086">
        <v>532.04234343999997</v>
      </c>
      <c r="AL14" s="1086">
        <v>398.55719883</v>
      </c>
      <c r="AM14" s="1086">
        <v>463.82865828000001</v>
      </c>
      <c r="AN14" s="1086">
        <v>261.10737827999998</v>
      </c>
      <c r="AO14" s="1086">
        <v>320.64548165999997</v>
      </c>
      <c r="AP14" s="1086">
        <v>137.57623566000001</v>
      </c>
      <c r="AQ14" s="1086">
        <v>187.92603947000001</v>
      </c>
      <c r="AR14" s="1086">
        <v>263.02101099999999</v>
      </c>
      <c r="AS14" s="1086">
        <v>313.09946719999999</v>
      </c>
      <c r="AT14" s="1086">
        <v>141.67153751000001</v>
      </c>
      <c r="AU14" s="1086">
        <v>150</v>
      </c>
      <c r="AV14" s="1086">
        <v>148.72221463999998</v>
      </c>
      <c r="AW14" s="1086">
        <v>165.71496203999999</v>
      </c>
      <c r="AX14" s="1086">
        <v>149.56893056000001</v>
      </c>
      <c r="AY14" s="1086">
        <v>159.60069967000001</v>
      </c>
      <c r="AZ14" s="1086">
        <v>154.23099250000001</v>
      </c>
      <c r="BA14" s="1086">
        <v>170.17837432000002</v>
      </c>
      <c r="BB14" s="1086">
        <v>158.58404585000002</v>
      </c>
      <c r="BC14" s="1086">
        <v>180.88738295000002</v>
      </c>
      <c r="BD14" s="1086">
        <v>180.30596532999999</v>
      </c>
      <c r="BE14" s="1086">
        <v>186.78017606999998</v>
      </c>
      <c r="BF14" s="1086">
        <v>174.63271367999999</v>
      </c>
      <c r="BG14" s="1086">
        <v>204.24819882</v>
      </c>
    </row>
    <row r="15" spans="1:61" s="1080" customFormat="1" ht="21.75" customHeight="1">
      <c r="A15" s="1081" t="s">
        <v>2906</v>
      </c>
      <c r="B15" s="1082">
        <v>61.287354260000001</v>
      </c>
      <c r="C15" s="1083">
        <v>66</v>
      </c>
      <c r="D15" s="1083">
        <v>64</v>
      </c>
      <c r="E15" s="1083">
        <v>67</v>
      </c>
      <c r="F15" s="1083">
        <v>73</v>
      </c>
      <c r="G15" s="1083">
        <v>68</v>
      </c>
      <c r="H15" s="1083">
        <v>71</v>
      </c>
      <c r="I15" s="1083">
        <v>59</v>
      </c>
      <c r="J15" s="1083">
        <v>56.377752529999903</v>
      </c>
      <c r="K15" s="1083">
        <v>64</v>
      </c>
      <c r="L15" s="1083">
        <v>65</v>
      </c>
      <c r="M15" s="1083">
        <v>64</v>
      </c>
      <c r="N15" s="1083">
        <v>61</v>
      </c>
      <c r="O15" s="1083">
        <v>65</v>
      </c>
      <c r="P15" s="1083">
        <v>68</v>
      </c>
      <c r="Q15" s="1083">
        <v>66</v>
      </c>
      <c r="R15" s="1083">
        <v>70</v>
      </c>
      <c r="S15" s="1083">
        <v>71</v>
      </c>
      <c r="T15" s="1083">
        <v>91</v>
      </c>
      <c r="U15" s="1083">
        <v>88</v>
      </c>
      <c r="V15" s="1083">
        <v>74.79489670000001</v>
      </c>
      <c r="W15" s="1083">
        <v>66</v>
      </c>
      <c r="X15" s="1083">
        <v>82</v>
      </c>
      <c r="Y15" s="1083">
        <v>85</v>
      </c>
      <c r="Z15" s="1083">
        <v>90</v>
      </c>
      <c r="AA15" s="1083">
        <v>91</v>
      </c>
      <c r="AB15" s="1083">
        <v>101</v>
      </c>
      <c r="AC15" s="1083">
        <v>97</v>
      </c>
      <c r="AD15" s="1083">
        <v>99</v>
      </c>
      <c r="AE15" s="1083">
        <v>102</v>
      </c>
      <c r="AF15" s="1083">
        <v>110</v>
      </c>
      <c r="AG15" s="1083">
        <v>123</v>
      </c>
      <c r="AH15" s="1083">
        <v>131</v>
      </c>
      <c r="AI15" s="1083">
        <v>138.60010142000002</v>
      </c>
      <c r="AJ15" s="1083">
        <v>153.41401752000002</v>
      </c>
      <c r="AK15" s="1083">
        <v>160.19509493000001</v>
      </c>
      <c r="AL15" s="1083">
        <v>131.90624733999999</v>
      </c>
      <c r="AM15" s="1083">
        <v>160.64252921000002</v>
      </c>
      <c r="AN15" s="1083">
        <v>54.36428729</v>
      </c>
      <c r="AO15" s="1083">
        <v>63.185571780000004</v>
      </c>
      <c r="AP15" s="1083">
        <v>32.005464539999998</v>
      </c>
      <c r="AQ15" s="1083">
        <v>44.184956179999993</v>
      </c>
      <c r="AR15" s="1083">
        <v>54.898523329999996</v>
      </c>
      <c r="AS15" s="1083">
        <v>61.768729630000003</v>
      </c>
      <c r="AT15" s="1083">
        <v>32.966185879999998</v>
      </c>
      <c r="AU15" s="1083">
        <v>35.259388940000001</v>
      </c>
      <c r="AV15" s="1083">
        <v>38.647877260000001</v>
      </c>
      <c r="AW15" s="1083">
        <v>35.337815670000005</v>
      </c>
      <c r="AX15" s="1083">
        <v>38.891574149999997</v>
      </c>
      <c r="AY15" s="1083">
        <v>45.589859650000001</v>
      </c>
      <c r="AZ15" s="1083">
        <v>40.11356902</v>
      </c>
      <c r="BA15" s="1083">
        <v>43.078910360000002</v>
      </c>
      <c r="BB15" s="1083">
        <v>44.584466740000003</v>
      </c>
      <c r="BC15" s="1083">
        <v>47.229513740000002</v>
      </c>
      <c r="BD15" s="1083">
        <v>54.420590320000002</v>
      </c>
      <c r="BE15" s="1083">
        <v>48.982192170000005</v>
      </c>
      <c r="BF15" s="1083">
        <v>49.794488979999997</v>
      </c>
      <c r="BG15" s="1083">
        <v>61.80895374</v>
      </c>
    </row>
    <row r="16" spans="1:61" s="1080" customFormat="1" ht="21.75" customHeight="1">
      <c r="A16" s="1081" t="s">
        <v>2907</v>
      </c>
      <c r="B16" s="1082">
        <v>147.85561667000002</v>
      </c>
      <c r="C16" s="1083">
        <v>178</v>
      </c>
      <c r="D16" s="1083">
        <v>167</v>
      </c>
      <c r="E16" s="1083">
        <v>174</v>
      </c>
      <c r="F16" s="1083">
        <v>178</v>
      </c>
      <c r="G16" s="1083">
        <v>172</v>
      </c>
      <c r="H16" s="1083">
        <v>175</v>
      </c>
      <c r="I16" s="1083">
        <v>166</v>
      </c>
      <c r="J16" s="1083">
        <v>167.06132738000011</v>
      </c>
      <c r="K16" s="1083">
        <v>176</v>
      </c>
      <c r="L16" s="1083">
        <v>178</v>
      </c>
      <c r="M16" s="1083">
        <v>156</v>
      </c>
      <c r="N16" s="1083">
        <v>185</v>
      </c>
      <c r="O16" s="1083">
        <v>174</v>
      </c>
      <c r="P16" s="1083">
        <v>178</v>
      </c>
      <c r="Q16" s="1083">
        <v>182</v>
      </c>
      <c r="R16" s="1083">
        <v>177</v>
      </c>
      <c r="S16" s="1083">
        <v>194</v>
      </c>
      <c r="T16" s="1083">
        <v>182</v>
      </c>
      <c r="U16" s="1083">
        <v>189</v>
      </c>
      <c r="V16" s="1083">
        <v>235.79278513283069</v>
      </c>
      <c r="W16" s="1083">
        <v>196.98818191637574</v>
      </c>
      <c r="X16" s="1083">
        <v>207</v>
      </c>
      <c r="Y16" s="1083">
        <v>206</v>
      </c>
      <c r="Z16" s="1083">
        <v>214</v>
      </c>
      <c r="AA16" s="1083">
        <v>214</v>
      </c>
      <c r="AB16" s="1083">
        <v>240</v>
      </c>
      <c r="AC16" s="1083">
        <v>218</v>
      </c>
      <c r="AD16" s="1083">
        <v>228</v>
      </c>
      <c r="AE16" s="1083">
        <v>220</v>
      </c>
      <c r="AF16" s="1083">
        <v>221</v>
      </c>
      <c r="AG16" s="1083">
        <v>205</v>
      </c>
      <c r="AH16" s="1083">
        <v>213</v>
      </c>
      <c r="AI16" s="1083">
        <v>267.30313717000001</v>
      </c>
      <c r="AJ16" s="1083">
        <v>316.86796005999997</v>
      </c>
      <c r="AK16" s="1083">
        <v>371.84724850999999</v>
      </c>
      <c r="AL16" s="1083">
        <v>266.65095149000001</v>
      </c>
      <c r="AM16" s="1083">
        <v>303.18612906999999</v>
      </c>
      <c r="AN16" s="1083">
        <v>206.74309098999998</v>
      </c>
      <c r="AO16" s="1083">
        <v>257.45990988</v>
      </c>
      <c r="AP16" s="1083">
        <v>105.57077112</v>
      </c>
      <c r="AQ16" s="1083">
        <v>143.74108329000001</v>
      </c>
      <c r="AR16" s="1083">
        <v>208.12248767</v>
      </c>
      <c r="AS16" s="1083">
        <v>251.33073757</v>
      </c>
      <c r="AT16" s="1083">
        <v>108.70535163</v>
      </c>
      <c r="AU16" s="1083">
        <v>115.45057233999998</v>
      </c>
      <c r="AV16" s="1083">
        <v>110.07433737999997</v>
      </c>
      <c r="AW16" s="1083">
        <v>131</v>
      </c>
      <c r="AX16" s="1083">
        <v>110.67735641</v>
      </c>
      <c r="AY16" s="1083">
        <v>113.71084002000001</v>
      </c>
      <c r="AZ16" s="1083">
        <v>113.81742348</v>
      </c>
      <c r="BA16" s="1083">
        <v>126.79946396</v>
      </c>
      <c r="BB16" s="1083">
        <v>113.69957911</v>
      </c>
      <c r="BC16" s="1083">
        <v>133.65786921</v>
      </c>
      <c r="BD16" s="1083">
        <v>125.88537500999999</v>
      </c>
      <c r="BE16" s="1083">
        <v>137.79798389999999</v>
      </c>
      <c r="BF16" s="1083">
        <v>124.83822469999998</v>
      </c>
      <c r="BG16" s="1083">
        <v>142.43924508000001</v>
      </c>
    </row>
    <row r="17" spans="1:143" s="1080" customFormat="1" ht="21.75" customHeight="1">
      <c r="A17" s="1081"/>
      <c r="B17" s="1082"/>
      <c r="C17" s="1083"/>
      <c r="D17" s="1083"/>
      <c r="E17" s="1083"/>
      <c r="F17" s="1083"/>
      <c r="G17" s="1083"/>
      <c r="H17" s="1083"/>
      <c r="I17" s="1083"/>
      <c r="J17" s="1083"/>
      <c r="K17" s="1083"/>
      <c r="L17" s="1083"/>
      <c r="M17" s="1083"/>
      <c r="N17" s="1083"/>
      <c r="O17" s="1083"/>
      <c r="P17" s="1083"/>
      <c r="Q17" s="1083"/>
      <c r="R17" s="1083"/>
      <c r="S17" s="1083"/>
      <c r="T17" s="1083"/>
      <c r="U17" s="1083"/>
      <c r="V17" s="1083"/>
      <c r="W17" s="1083"/>
      <c r="X17" s="1083"/>
      <c r="Y17" s="1083"/>
      <c r="Z17" s="1083"/>
      <c r="AA17" s="1083"/>
      <c r="AB17" s="1083"/>
      <c r="AC17" s="1083"/>
      <c r="AD17" s="1083"/>
      <c r="AE17" s="1083"/>
      <c r="AF17" s="1083"/>
      <c r="AG17" s="1083"/>
      <c r="AH17" s="1083"/>
      <c r="AI17" s="1083"/>
      <c r="AJ17" s="1083"/>
      <c r="AK17" s="1083"/>
      <c r="AL17" s="1083"/>
      <c r="AM17" s="1083"/>
      <c r="AN17" s="1083"/>
      <c r="AO17" s="1083"/>
      <c r="AP17" s="1083"/>
      <c r="AQ17" s="1083"/>
      <c r="AR17" s="1083"/>
      <c r="AS17" s="1083"/>
      <c r="AT17" s="1083"/>
      <c r="AU17" s="1083"/>
      <c r="AV17" s="1083"/>
      <c r="AW17" s="1083"/>
      <c r="AX17" s="1083"/>
      <c r="AY17" s="1083"/>
      <c r="AZ17" s="1083"/>
      <c r="BA17" s="1083"/>
      <c r="BB17" s="1083"/>
      <c r="BC17" s="1083"/>
      <c r="BD17" s="1083"/>
      <c r="BE17" s="1083"/>
      <c r="BF17" s="1083"/>
      <c r="BG17" s="1083"/>
    </row>
    <row r="18" spans="1:143" s="1080" customFormat="1" ht="21.75" customHeight="1">
      <c r="A18" s="1084" t="s">
        <v>2908</v>
      </c>
      <c r="B18" s="1085">
        <v>111.82470953000009</v>
      </c>
      <c r="C18" s="1086">
        <v>111</v>
      </c>
      <c r="D18" s="1086">
        <v>109.01905119000003</v>
      </c>
      <c r="E18" s="1086">
        <v>111</v>
      </c>
      <c r="F18" s="1086">
        <v>107</v>
      </c>
      <c r="G18" s="1086">
        <v>116</v>
      </c>
      <c r="H18" s="1086">
        <v>130</v>
      </c>
      <c r="I18" s="1086">
        <v>123</v>
      </c>
      <c r="J18" s="1086">
        <v>128</v>
      </c>
      <c r="K18" s="1086">
        <v>119</v>
      </c>
      <c r="L18" s="1086">
        <v>126</v>
      </c>
      <c r="M18" s="1086">
        <v>143</v>
      </c>
      <c r="N18" s="1086">
        <v>124</v>
      </c>
      <c r="O18" s="1086">
        <v>133</v>
      </c>
      <c r="P18" s="1086">
        <v>127</v>
      </c>
      <c r="Q18" s="1086">
        <v>134</v>
      </c>
      <c r="R18" s="1086">
        <v>126</v>
      </c>
      <c r="S18" s="1086">
        <v>128</v>
      </c>
      <c r="T18" s="1086">
        <v>97</v>
      </c>
      <c r="U18" s="1086">
        <v>108</v>
      </c>
      <c r="V18" s="1086">
        <v>89.039750444421372</v>
      </c>
      <c r="W18" s="1086">
        <v>131.50715414465378</v>
      </c>
      <c r="X18" s="1086">
        <v>134</v>
      </c>
      <c r="Y18" s="1086">
        <v>160</v>
      </c>
      <c r="Z18" s="1086">
        <v>132</v>
      </c>
      <c r="AA18" s="1086">
        <v>166</v>
      </c>
      <c r="AB18" s="1086">
        <v>130</v>
      </c>
      <c r="AC18" s="1086">
        <v>196</v>
      </c>
      <c r="AD18" s="1086">
        <v>161</v>
      </c>
      <c r="AE18" s="1086">
        <v>163</v>
      </c>
      <c r="AF18" s="1086">
        <v>185</v>
      </c>
      <c r="AG18" s="1086">
        <v>174</v>
      </c>
      <c r="AH18" s="1086">
        <v>160.17018267000003</v>
      </c>
      <c r="AI18" s="1086">
        <v>201.79927741000006</v>
      </c>
      <c r="AJ18" s="1086">
        <v>241.43342212999994</v>
      </c>
      <c r="AK18" s="1086">
        <v>261.89797649999991</v>
      </c>
      <c r="AL18" s="1086">
        <v>190.85450915000007</v>
      </c>
      <c r="AM18" s="1086">
        <v>224.34039913999993</v>
      </c>
      <c r="AN18" s="1086">
        <v>82.189087120000011</v>
      </c>
      <c r="AO18" s="1086">
        <v>94.958763480000073</v>
      </c>
      <c r="AP18" s="1086">
        <v>51.762612719999993</v>
      </c>
      <c r="AQ18" s="1086">
        <v>78.294768989999938</v>
      </c>
      <c r="AR18" s="1086">
        <v>96.276096479999978</v>
      </c>
      <c r="AS18" s="1086">
        <v>131.31598711000009</v>
      </c>
      <c r="AT18" s="1086">
        <v>62.343328749999984</v>
      </c>
      <c r="AU18" s="1086">
        <v>58</v>
      </c>
      <c r="AV18" s="1086">
        <v>47.619185530000003</v>
      </c>
      <c r="AW18" s="1086">
        <v>44.5584354</v>
      </c>
      <c r="AX18" s="1086">
        <v>59.80574255999997</v>
      </c>
      <c r="AY18" s="1086">
        <v>74.076096559999968</v>
      </c>
      <c r="AZ18" s="1086">
        <v>81.240219089999954</v>
      </c>
      <c r="BA18" s="1086">
        <v>80.695435149999952</v>
      </c>
      <c r="BB18" s="1086">
        <v>75.071988739999966</v>
      </c>
      <c r="BC18" s="1086">
        <v>76.912184249999996</v>
      </c>
      <c r="BD18" s="1086">
        <v>78.646639830000026</v>
      </c>
      <c r="BE18" s="1086">
        <v>87.788114430000007</v>
      </c>
      <c r="BF18" s="1086">
        <v>95.14513771999998</v>
      </c>
      <c r="BG18" s="1086">
        <v>63.137632720000028</v>
      </c>
    </row>
    <row r="19" spans="1:143" s="1080" customFormat="1" ht="21.75" customHeight="1">
      <c r="A19" s="1081"/>
      <c r="B19" s="1082"/>
      <c r="C19" s="1083"/>
      <c r="D19" s="1083"/>
      <c r="E19" s="1083"/>
      <c r="F19" s="1083"/>
      <c r="G19" s="1083"/>
      <c r="H19" s="1083"/>
      <c r="I19" s="1083"/>
      <c r="J19" s="1083"/>
      <c r="K19" s="1083"/>
      <c r="L19" s="1083"/>
      <c r="M19" s="1083"/>
      <c r="N19" s="1083"/>
      <c r="O19" s="1083"/>
      <c r="P19" s="1083"/>
      <c r="Q19" s="1083"/>
      <c r="R19" s="1083"/>
      <c r="S19" s="1083"/>
      <c r="T19" s="1083"/>
      <c r="U19" s="1083"/>
      <c r="V19" s="1083"/>
      <c r="W19" s="1083"/>
      <c r="X19" s="1083"/>
      <c r="Y19" s="1083"/>
      <c r="Z19" s="1083"/>
      <c r="AA19" s="1083"/>
      <c r="AB19" s="1083"/>
      <c r="AC19" s="1083"/>
      <c r="AD19" s="1083"/>
      <c r="AE19" s="1083"/>
      <c r="AF19" s="1083"/>
      <c r="AG19" s="1083"/>
      <c r="AH19" s="1083"/>
      <c r="AI19" s="1083"/>
      <c r="AJ19" s="1083"/>
      <c r="AK19" s="1083"/>
      <c r="AL19" s="1083"/>
      <c r="AM19" s="1083"/>
      <c r="AN19" s="1083"/>
      <c r="AO19" s="1083"/>
      <c r="AP19" s="1083"/>
      <c r="AQ19" s="1083"/>
      <c r="AR19" s="1083"/>
      <c r="AS19" s="1083"/>
      <c r="AT19" s="1083"/>
      <c r="AU19" s="1083"/>
      <c r="AV19" s="1083"/>
      <c r="AW19" s="1083"/>
      <c r="AX19" s="1083"/>
      <c r="AY19" s="1083"/>
      <c r="AZ19" s="1083"/>
      <c r="BA19" s="1083"/>
      <c r="BB19" s="1083"/>
      <c r="BC19" s="1083"/>
      <c r="BD19" s="1083"/>
      <c r="BE19" s="1083"/>
      <c r="BF19" s="1083"/>
      <c r="BG19" s="1083"/>
    </row>
    <row r="20" spans="1:143" s="1080" customFormat="1" ht="21.75" customHeight="1">
      <c r="A20" s="1081" t="s">
        <v>2909</v>
      </c>
      <c r="B20" s="1082">
        <v>26.476855660000002</v>
      </c>
      <c r="C20" s="1083">
        <v>34</v>
      </c>
      <c r="D20" s="1083">
        <v>14</v>
      </c>
      <c r="E20" s="1083">
        <v>50</v>
      </c>
      <c r="F20" s="1083">
        <v>22</v>
      </c>
      <c r="G20" s="1083">
        <v>13</v>
      </c>
      <c r="H20" s="1083">
        <v>17</v>
      </c>
      <c r="I20" s="1083">
        <v>17</v>
      </c>
      <c r="J20" s="1083">
        <v>13.67015</v>
      </c>
      <c r="K20" s="1083">
        <v>22</v>
      </c>
      <c r="L20" s="1083">
        <v>17</v>
      </c>
      <c r="M20" s="1083">
        <v>17</v>
      </c>
      <c r="N20" s="1083">
        <v>12</v>
      </c>
      <c r="O20" s="1083">
        <v>31</v>
      </c>
      <c r="P20" s="1083">
        <v>17</v>
      </c>
      <c r="Q20" s="1083">
        <v>7</v>
      </c>
      <c r="R20" s="1089">
        <v>0.4</v>
      </c>
      <c r="S20" s="1083">
        <v>10</v>
      </c>
      <c r="T20" s="1083">
        <v>30</v>
      </c>
      <c r="U20" s="1083">
        <v>5</v>
      </c>
      <c r="V20" s="1083">
        <v>-21.500401710000002</v>
      </c>
      <c r="W20" s="1083">
        <v>62.864840700000002</v>
      </c>
      <c r="X20" s="1083">
        <v>115</v>
      </c>
      <c r="Y20" s="1083">
        <v>73</v>
      </c>
      <c r="Z20" s="1083">
        <v>59</v>
      </c>
      <c r="AA20" s="1083">
        <v>56</v>
      </c>
      <c r="AB20" s="1083">
        <v>56</v>
      </c>
      <c r="AC20" s="1083">
        <v>74</v>
      </c>
      <c r="AD20" s="1083">
        <v>72</v>
      </c>
      <c r="AE20" s="1083">
        <v>81</v>
      </c>
      <c r="AF20" s="1083">
        <v>84</v>
      </c>
      <c r="AG20" s="1083">
        <v>53</v>
      </c>
      <c r="AH20" s="1083">
        <v>47</v>
      </c>
      <c r="AI20" s="1083">
        <v>61.826489909999999</v>
      </c>
      <c r="AJ20" s="1083">
        <v>52.6</v>
      </c>
      <c r="AK20" s="1083">
        <v>55.893227600000003</v>
      </c>
      <c r="AL20" s="1083">
        <v>38.033402680000002</v>
      </c>
      <c r="AM20" s="1083">
        <v>57.155543999999999</v>
      </c>
      <c r="AN20" s="1083">
        <v>10.534893</v>
      </c>
      <c r="AO20" s="1083">
        <v>20.333593710000002</v>
      </c>
      <c r="AP20" s="1083">
        <v>21.44578881</v>
      </c>
      <c r="AQ20" s="1083">
        <v>5.6639371000000001</v>
      </c>
      <c r="AR20" s="1083">
        <v>24.300773660000001</v>
      </c>
      <c r="AS20" s="1083">
        <v>23.216955719999998</v>
      </c>
      <c r="AT20" s="1083">
        <v>7.2961763299999998</v>
      </c>
      <c r="AU20" s="1083">
        <v>5.5398964500000005</v>
      </c>
      <c r="AV20" s="1083">
        <v>13.74169328</v>
      </c>
      <c r="AW20" s="1083">
        <v>-25</v>
      </c>
      <c r="AX20" s="1083">
        <v>-4.3415090999999997</v>
      </c>
      <c r="AY20" s="1083">
        <v>4.0977176599999998</v>
      </c>
      <c r="AZ20" s="1083">
        <v>-5.7072638800000002</v>
      </c>
      <c r="BA20" s="1083">
        <v>2.3582149500000003</v>
      </c>
      <c r="BB20" s="1083">
        <v>9.3860829900000002</v>
      </c>
      <c r="BC20" s="1083">
        <v>6.3426999999999998</v>
      </c>
      <c r="BD20" s="1083">
        <v>-6.4093295499999998</v>
      </c>
      <c r="BE20" s="1083">
        <v>1.5892949999999701E-2</v>
      </c>
      <c r="BF20" s="1083">
        <v>7.6166166300000002</v>
      </c>
      <c r="BG20" s="1083">
        <v>-0.19775047000000001</v>
      </c>
    </row>
    <row r="21" spans="1:143" s="1080" customFormat="1" ht="21.75" customHeight="1">
      <c r="A21" s="1081"/>
      <c r="B21" s="1082"/>
      <c r="C21" s="1083"/>
      <c r="D21" s="1083"/>
      <c r="E21" s="1083"/>
      <c r="F21" s="1083"/>
      <c r="G21" s="1083"/>
      <c r="H21" s="1083"/>
      <c r="I21" s="1083"/>
      <c r="J21" s="1083"/>
      <c r="K21" s="1083"/>
      <c r="L21" s="1083"/>
      <c r="M21" s="1083"/>
      <c r="N21" s="1083"/>
      <c r="O21" s="1083"/>
      <c r="P21" s="1083"/>
      <c r="Q21" s="1083"/>
      <c r="R21" s="1083"/>
      <c r="S21" s="1083"/>
      <c r="T21" s="1083"/>
      <c r="U21" s="1083"/>
      <c r="V21" s="1083"/>
      <c r="W21" s="1083"/>
      <c r="X21" s="1083"/>
      <c r="Y21" s="1083"/>
      <c r="Z21" s="1083"/>
      <c r="AA21" s="1083"/>
      <c r="AB21" s="1083"/>
      <c r="AC21" s="1083"/>
      <c r="AD21" s="1083"/>
      <c r="AE21" s="1083"/>
      <c r="AF21" s="1083"/>
      <c r="AG21" s="1083"/>
      <c r="AH21" s="1083"/>
      <c r="AI21" s="1083"/>
      <c r="AJ21" s="1083"/>
      <c r="AK21" s="1083"/>
      <c r="AL21" s="1083"/>
      <c r="AM21" s="1083"/>
      <c r="AN21" s="1083"/>
      <c r="AO21" s="1083"/>
      <c r="AP21" s="1083"/>
      <c r="AQ21" s="1083"/>
      <c r="AR21" s="1083"/>
      <c r="AS21" s="1083"/>
      <c r="AT21" s="1083"/>
      <c r="AU21" s="1083"/>
      <c r="AV21" s="1083"/>
      <c r="AW21" s="1083"/>
      <c r="AX21" s="1083"/>
      <c r="AY21" s="1083"/>
      <c r="AZ21" s="1083"/>
      <c r="BA21" s="1083"/>
      <c r="BB21" s="1083"/>
      <c r="BC21" s="1083"/>
      <c r="BD21" s="1083"/>
      <c r="BE21" s="1083"/>
      <c r="BF21" s="1083"/>
      <c r="BG21" s="1083"/>
    </row>
    <row r="22" spans="1:143" s="1080" customFormat="1" ht="21.75" customHeight="1">
      <c r="A22" s="1084" t="s">
        <v>2910</v>
      </c>
      <c r="B22" s="1085">
        <v>86</v>
      </c>
      <c r="C22" s="1086">
        <v>77</v>
      </c>
      <c r="D22" s="1086">
        <v>95.019051190000027</v>
      </c>
      <c r="E22" s="1086">
        <v>61</v>
      </c>
      <c r="F22" s="1086">
        <v>85</v>
      </c>
      <c r="G22" s="1086">
        <v>103</v>
      </c>
      <c r="H22" s="1086">
        <v>113</v>
      </c>
      <c r="I22" s="1086">
        <v>106</v>
      </c>
      <c r="J22" s="1086">
        <v>114.32984999999999</v>
      </c>
      <c r="K22" s="1086">
        <v>97</v>
      </c>
      <c r="L22" s="1086">
        <v>109</v>
      </c>
      <c r="M22" s="1086">
        <v>126</v>
      </c>
      <c r="N22" s="1086">
        <v>112</v>
      </c>
      <c r="O22" s="1086">
        <v>102</v>
      </c>
      <c r="P22" s="1086">
        <v>110</v>
      </c>
      <c r="Q22" s="1086">
        <v>127</v>
      </c>
      <c r="R22" s="1086">
        <v>125.6</v>
      </c>
      <c r="S22" s="1086">
        <v>118</v>
      </c>
      <c r="T22" s="1086">
        <v>67</v>
      </c>
      <c r="U22" s="1086">
        <v>103</v>
      </c>
      <c r="V22" s="1086">
        <v>110.54015215442138</v>
      </c>
      <c r="W22" s="1086">
        <v>68.64231344465378</v>
      </c>
      <c r="X22" s="1086">
        <v>20</v>
      </c>
      <c r="Y22" s="1086">
        <v>87</v>
      </c>
      <c r="Z22" s="1086">
        <v>73</v>
      </c>
      <c r="AA22" s="1086">
        <v>110</v>
      </c>
      <c r="AB22" s="1086">
        <v>74</v>
      </c>
      <c r="AC22" s="1086">
        <v>122</v>
      </c>
      <c r="AD22" s="1086">
        <v>89</v>
      </c>
      <c r="AE22" s="1086">
        <v>82</v>
      </c>
      <c r="AF22" s="1086">
        <v>101</v>
      </c>
      <c r="AG22" s="1086">
        <v>121</v>
      </c>
      <c r="AH22" s="1086">
        <v>113.17018267000003</v>
      </c>
      <c r="AI22" s="1086">
        <v>139.97278750000007</v>
      </c>
      <c r="AJ22" s="1086">
        <v>188.83342212999995</v>
      </c>
      <c r="AK22" s="1086">
        <v>206.00474889999992</v>
      </c>
      <c r="AL22" s="1086">
        <v>152.82110647000007</v>
      </c>
      <c r="AM22" s="1086">
        <v>167.18485513999994</v>
      </c>
      <c r="AN22" s="1086">
        <v>71.654194120000014</v>
      </c>
      <c r="AO22" s="1086">
        <v>74.62516977000007</v>
      </c>
      <c r="AP22" s="1086">
        <v>30.316823909999993</v>
      </c>
      <c r="AQ22" s="1086">
        <v>72.630831889999939</v>
      </c>
      <c r="AR22" s="1086">
        <v>71.975322819999974</v>
      </c>
      <c r="AS22" s="1086">
        <v>108.09903139000009</v>
      </c>
      <c r="AT22" s="1086">
        <v>55.047152419999982</v>
      </c>
      <c r="AU22" s="1086">
        <v>51.796451349999998</v>
      </c>
      <c r="AV22" s="1086">
        <v>33.877492250000003</v>
      </c>
      <c r="AW22" s="1086">
        <v>70.433800419999997</v>
      </c>
      <c r="AX22" s="1086">
        <v>64.147251659999966</v>
      </c>
      <c r="AY22" s="1086">
        <v>69.978378899999967</v>
      </c>
      <c r="AZ22" s="1086">
        <v>86.947482969999953</v>
      </c>
      <c r="BA22" s="1086">
        <v>79</v>
      </c>
      <c r="BB22" s="1086">
        <v>65.685905749999961</v>
      </c>
      <c r="BC22" s="1086">
        <v>70.569484250000002</v>
      </c>
      <c r="BD22" s="1086">
        <v>85.055969380000022</v>
      </c>
      <c r="BE22" s="1086">
        <v>87.772221480000013</v>
      </c>
      <c r="BF22" s="1086">
        <v>87</v>
      </c>
      <c r="BG22" s="1086">
        <v>63.33538319000003</v>
      </c>
    </row>
    <row r="23" spans="1:143" s="1080" customFormat="1" ht="21.75" customHeight="1">
      <c r="A23" s="1081"/>
      <c r="B23" s="1082"/>
      <c r="C23" s="1083"/>
      <c r="D23" s="1083"/>
      <c r="E23" s="1083"/>
      <c r="F23" s="1083"/>
      <c r="G23" s="1083"/>
      <c r="H23" s="1083"/>
      <c r="I23" s="1083"/>
      <c r="J23" s="1083"/>
      <c r="K23" s="1083"/>
      <c r="L23" s="1083"/>
      <c r="M23" s="1083"/>
      <c r="N23" s="1083"/>
      <c r="O23" s="1083"/>
      <c r="P23" s="1083"/>
      <c r="Q23" s="1083"/>
      <c r="R23" s="1083"/>
      <c r="S23" s="1083"/>
      <c r="T23" s="1083"/>
      <c r="U23" s="1083"/>
      <c r="V23" s="1083"/>
      <c r="W23" s="1083"/>
      <c r="X23" s="1083"/>
      <c r="Y23" s="1083"/>
      <c r="Z23" s="1083"/>
      <c r="AA23" s="1083"/>
      <c r="AB23" s="1083"/>
      <c r="AC23" s="1083"/>
      <c r="AD23" s="1083"/>
      <c r="AE23" s="1083"/>
      <c r="AF23" s="1083"/>
      <c r="AG23" s="1083"/>
      <c r="AH23" s="1083"/>
      <c r="AI23" s="1083"/>
      <c r="AJ23" s="1083"/>
      <c r="AK23" s="1083"/>
      <c r="AL23" s="1083"/>
      <c r="AM23" s="1083"/>
      <c r="AN23" s="1083"/>
      <c r="AO23" s="1083"/>
      <c r="AP23" s="1083"/>
      <c r="AQ23" s="1083"/>
      <c r="AR23" s="1083"/>
      <c r="AS23" s="1083"/>
      <c r="AT23" s="1083"/>
      <c r="AU23" s="1083"/>
      <c r="AV23" s="1083"/>
      <c r="AW23" s="1083"/>
      <c r="AX23" s="1083"/>
      <c r="AY23" s="1083"/>
      <c r="AZ23" s="1083"/>
      <c r="BA23" s="1083"/>
      <c r="BB23" s="1083"/>
      <c r="BC23" s="1083"/>
      <c r="BD23" s="1083"/>
      <c r="BE23" s="1083"/>
      <c r="BF23" s="1083"/>
      <c r="BG23" s="1083"/>
    </row>
    <row r="24" spans="1:143" s="1080" customFormat="1" ht="21.75" customHeight="1">
      <c r="A24" s="1081" t="s">
        <v>2911</v>
      </c>
      <c r="B24" s="1082">
        <v>13.971818000000001</v>
      </c>
      <c r="C24" s="1083">
        <v>12</v>
      </c>
      <c r="D24" s="1083">
        <v>13</v>
      </c>
      <c r="E24" s="1083">
        <v>17</v>
      </c>
      <c r="F24" s="1083">
        <v>14</v>
      </c>
      <c r="G24" s="1083">
        <v>17</v>
      </c>
      <c r="H24" s="1083">
        <v>17</v>
      </c>
      <c r="I24" s="1083">
        <v>18</v>
      </c>
      <c r="J24" s="1083">
        <v>18.839625000000002</v>
      </c>
      <c r="K24" s="1083">
        <v>18</v>
      </c>
      <c r="L24" s="1083">
        <v>18</v>
      </c>
      <c r="M24" s="1083">
        <v>22</v>
      </c>
      <c r="N24" s="1083">
        <v>18</v>
      </c>
      <c r="O24" s="1083">
        <v>18</v>
      </c>
      <c r="P24" s="1083">
        <v>20</v>
      </c>
      <c r="Q24" s="1083">
        <v>12</v>
      </c>
      <c r="R24" s="1083">
        <v>18</v>
      </c>
      <c r="S24" s="1083">
        <v>19</v>
      </c>
      <c r="T24" s="1083">
        <v>21</v>
      </c>
      <c r="U24" s="1083">
        <v>20</v>
      </c>
      <c r="V24" s="1083">
        <v>14.644615752414341</v>
      </c>
      <c r="W24" s="1083">
        <v>18.636109964079402</v>
      </c>
      <c r="X24" s="1083">
        <v>22</v>
      </c>
      <c r="Y24" s="1083">
        <v>21</v>
      </c>
      <c r="Z24" s="1083">
        <v>12</v>
      </c>
      <c r="AA24" s="1083">
        <v>25</v>
      </c>
      <c r="AB24" s="1083">
        <v>21</v>
      </c>
      <c r="AC24" s="1083">
        <v>32</v>
      </c>
      <c r="AD24" s="1083">
        <v>-1</v>
      </c>
      <c r="AE24" s="1083">
        <v>13</v>
      </c>
      <c r="AF24" s="1083">
        <v>19</v>
      </c>
      <c r="AG24" s="1083">
        <v>15</v>
      </c>
      <c r="AH24" s="1083">
        <v>18</v>
      </c>
      <c r="AI24" s="1083">
        <v>19.671657530000001</v>
      </c>
      <c r="AJ24" s="1083">
        <v>32.6</v>
      </c>
      <c r="AK24" s="1083">
        <v>34.609895479999999</v>
      </c>
      <c r="AL24" s="1083">
        <v>0.230213</v>
      </c>
      <c r="AM24" s="1083">
        <v>16.956762000000001</v>
      </c>
      <c r="AN24" s="1083">
        <v>-8.9106000000000005E-2</v>
      </c>
      <c r="AO24" s="1083">
        <v>13.9007425</v>
      </c>
      <c r="AP24" s="1083">
        <v>2.7808959999999998</v>
      </c>
      <c r="AQ24" s="1083">
        <v>7.7626816700000001</v>
      </c>
      <c r="AR24" s="1083">
        <v>5.9641339999999996</v>
      </c>
      <c r="AS24" s="1083">
        <v>18.405094200000001</v>
      </c>
      <c r="AT24" s="1083">
        <v>6.7663425099999994</v>
      </c>
      <c r="AU24" s="1083">
        <v>7.8114233899999999</v>
      </c>
      <c r="AV24" s="1083">
        <v>5.2157776600000005</v>
      </c>
      <c r="AW24" s="1083">
        <v>8.3169300499999999</v>
      </c>
      <c r="AX24" s="1083">
        <v>11.05461114</v>
      </c>
      <c r="AY24" s="1083">
        <v>12.42632367</v>
      </c>
      <c r="AZ24" s="1083">
        <v>14.32130533</v>
      </c>
      <c r="BA24" s="1083">
        <v>12.9321261</v>
      </c>
      <c r="BB24" s="1083">
        <v>11.111640660000001</v>
      </c>
      <c r="BC24" s="1083">
        <v>11.946527720000001</v>
      </c>
      <c r="BD24" s="1083">
        <v>14.21417445</v>
      </c>
      <c r="BE24" s="1083">
        <v>12.79901986</v>
      </c>
      <c r="BF24" s="1083">
        <v>14.36104091</v>
      </c>
      <c r="BG24" s="1083">
        <v>11.27546574</v>
      </c>
    </row>
    <row r="25" spans="1:143" s="1080" customFormat="1" ht="21.75" customHeight="1">
      <c r="A25" s="1081"/>
      <c r="B25" s="1082"/>
      <c r="C25" s="1083"/>
      <c r="D25" s="1083"/>
      <c r="E25" s="1083"/>
      <c r="F25" s="1083"/>
      <c r="G25" s="1083"/>
      <c r="H25" s="1083"/>
      <c r="I25" s="1083"/>
      <c r="J25" s="1083"/>
      <c r="K25" s="1083"/>
      <c r="L25" s="1083"/>
      <c r="M25" s="1083"/>
      <c r="N25" s="1083"/>
      <c r="O25" s="1083"/>
      <c r="P25" s="1083"/>
      <c r="Q25" s="1083"/>
      <c r="R25" s="1083"/>
      <c r="S25" s="1083"/>
      <c r="T25" s="1083"/>
      <c r="U25" s="1083"/>
      <c r="V25" s="1083"/>
      <c r="W25" s="1083"/>
      <c r="X25" s="1083"/>
      <c r="Y25" s="1083"/>
      <c r="Z25" s="1083"/>
      <c r="AA25" s="1083"/>
      <c r="AB25" s="1083"/>
      <c r="AC25" s="1083"/>
      <c r="AD25" s="1083"/>
      <c r="AE25" s="1083"/>
      <c r="AF25" s="1083"/>
      <c r="AG25" s="1083"/>
      <c r="AH25" s="1083"/>
      <c r="AI25" s="1083"/>
      <c r="AJ25" s="1083"/>
      <c r="AK25" s="1083"/>
      <c r="AL25" s="1083"/>
      <c r="AM25" s="1083"/>
      <c r="AN25" s="1083"/>
      <c r="AO25" s="1083"/>
      <c r="AP25" s="1083"/>
      <c r="AQ25" s="1083"/>
      <c r="AR25" s="1083"/>
      <c r="AS25" s="1083"/>
      <c r="AT25" s="1083"/>
      <c r="AU25" s="1083"/>
      <c r="AV25" s="1083"/>
      <c r="AW25" s="1083"/>
      <c r="AX25" s="1083"/>
      <c r="AY25" s="1083"/>
      <c r="AZ25" s="1083"/>
      <c r="BA25" s="1083"/>
      <c r="BB25" s="1083"/>
      <c r="BC25" s="1083"/>
      <c r="BD25" s="1083"/>
      <c r="BE25" s="1083"/>
      <c r="BF25" s="1083"/>
      <c r="BG25" s="1083"/>
    </row>
    <row r="26" spans="1:143" s="1080" customFormat="1" ht="21.75" customHeight="1" thickBot="1">
      <c r="A26" s="1090" t="s">
        <v>2912</v>
      </c>
      <c r="B26" s="1091">
        <v>72.028182000000001</v>
      </c>
      <c r="C26" s="1092">
        <v>65</v>
      </c>
      <c r="D26" s="1092">
        <v>82.019051190000027</v>
      </c>
      <c r="E26" s="1092">
        <v>44</v>
      </c>
      <c r="F26" s="1092">
        <v>71</v>
      </c>
      <c r="G26" s="1092">
        <v>86</v>
      </c>
      <c r="H26" s="1092">
        <v>96</v>
      </c>
      <c r="I26" s="1092">
        <v>88</v>
      </c>
      <c r="J26" s="1092">
        <v>95.490224999999995</v>
      </c>
      <c r="K26" s="1092">
        <v>79</v>
      </c>
      <c r="L26" s="1092">
        <v>91</v>
      </c>
      <c r="M26" s="1092">
        <v>104</v>
      </c>
      <c r="N26" s="1092">
        <v>94</v>
      </c>
      <c r="O26" s="1092">
        <v>84</v>
      </c>
      <c r="P26" s="1092">
        <v>90</v>
      </c>
      <c r="Q26" s="1092">
        <v>115</v>
      </c>
      <c r="R26" s="1092">
        <v>107.6</v>
      </c>
      <c r="S26" s="1092">
        <v>99</v>
      </c>
      <c r="T26" s="1092">
        <v>46</v>
      </c>
      <c r="U26" s="1092">
        <v>83</v>
      </c>
      <c r="V26" s="1092">
        <v>95.895536402007039</v>
      </c>
      <c r="W26" s="1092">
        <v>50.006203480574378</v>
      </c>
      <c r="X26" s="1092">
        <v>-2</v>
      </c>
      <c r="Y26" s="1092">
        <v>66</v>
      </c>
      <c r="Z26" s="1092">
        <v>61</v>
      </c>
      <c r="AA26" s="1092">
        <v>85</v>
      </c>
      <c r="AB26" s="1092">
        <v>53</v>
      </c>
      <c r="AC26" s="1092">
        <v>90</v>
      </c>
      <c r="AD26" s="1092">
        <v>90</v>
      </c>
      <c r="AE26" s="1092">
        <v>69</v>
      </c>
      <c r="AF26" s="1092">
        <v>82</v>
      </c>
      <c r="AG26" s="1092">
        <v>106</v>
      </c>
      <c r="AH26" s="1092">
        <v>95.170182670000031</v>
      </c>
      <c r="AI26" s="1092">
        <v>120.30112997000006</v>
      </c>
      <c r="AJ26" s="1092">
        <v>156.23342212999995</v>
      </c>
      <c r="AK26" s="1092">
        <v>171.39485341999992</v>
      </c>
      <c r="AL26" s="1092">
        <v>152.59089347000008</v>
      </c>
      <c r="AM26" s="1092">
        <v>150.22809313999994</v>
      </c>
      <c r="AN26" s="1092">
        <v>71.743300120000015</v>
      </c>
      <c r="AO26" s="1092">
        <v>60.724427270000071</v>
      </c>
      <c r="AP26" s="1092">
        <v>27.535927909999995</v>
      </c>
      <c r="AQ26" s="1092">
        <v>64.868150219999933</v>
      </c>
      <c r="AR26" s="1092">
        <v>66.011188819999973</v>
      </c>
      <c r="AS26" s="1092">
        <v>89.693937190000099</v>
      </c>
      <c r="AT26" s="1092">
        <v>48.280809909999981</v>
      </c>
      <c r="AU26" s="1092">
        <v>43.985027960000004</v>
      </c>
      <c r="AV26" s="1092">
        <v>28.661714589999999</v>
      </c>
      <c r="AW26" s="1092">
        <v>62.116870369999994</v>
      </c>
      <c r="AX26" s="1092">
        <v>53.092640519999968</v>
      </c>
      <c r="AY26" s="1092">
        <v>57.552055229999965</v>
      </c>
      <c r="AZ26" s="1092">
        <v>72.626177639999952</v>
      </c>
      <c r="BA26" s="1092">
        <v>66</v>
      </c>
      <c r="BB26" s="1092">
        <v>54.574265089999962</v>
      </c>
      <c r="BC26" s="1092">
        <v>58.622956530000003</v>
      </c>
      <c r="BD26" s="1092">
        <v>70.84179493000002</v>
      </c>
      <c r="BE26" s="1092">
        <v>74.973201620000012</v>
      </c>
      <c r="BF26" s="1092">
        <v>73.167480179999984</v>
      </c>
      <c r="BG26" s="1092">
        <v>52.059917450000029</v>
      </c>
    </row>
    <row r="27" spans="1:143" s="935" customFormat="1" ht="16.2" thickTop="1">
      <c r="A27" s="935" t="s">
        <v>2913</v>
      </c>
      <c r="EK27" s="1066"/>
      <c r="EL27" s="1066"/>
      <c r="EM27" s="1066"/>
    </row>
    <row r="28" spans="1:143" s="935" customFormat="1" ht="15">
      <c r="A28" s="935" t="s">
        <v>2914</v>
      </c>
      <c r="EK28" s="1066"/>
      <c r="EL28" s="1066"/>
      <c r="EM28" s="1066"/>
    </row>
    <row r="29" spans="1:143" s="843" customFormat="1" ht="16.5" customHeight="1">
      <c r="A29" s="843" t="s">
        <v>2871</v>
      </c>
      <c r="EK29" s="1093"/>
      <c r="EL29" s="1093"/>
      <c r="EM29" s="1093"/>
    </row>
    <row r="30" spans="1:143" s="1094" customFormat="1">
      <c r="B30" s="129"/>
      <c r="C30" s="129"/>
      <c r="D30" s="129"/>
      <c r="E30" s="129"/>
      <c r="F30" s="129"/>
      <c r="G30" s="129"/>
      <c r="H30" s="129"/>
      <c r="I30" s="129"/>
      <c r="J30" s="129"/>
      <c r="K30" s="129"/>
      <c r="L30" s="129"/>
      <c r="M30" s="129"/>
      <c r="N30" s="129"/>
      <c r="O30" s="129"/>
    </row>
  </sheetData>
  <pageMargins left="0.7" right="0.7" top="0.75" bottom="0.75" header="0.3" footer="0.3"/>
  <pageSetup paperSize="9" scale="37"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EF30"/>
  <sheetViews>
    <sheetView topLeftCell="A12" zoomScale="70" zoomScaleNormal="70" zoomScaleSheetLayoutView="80" workbookViewId="0">
      <selection activeCell="P6" sqref="P6"/>
    </sheetView>
  </sheetViews>
  <sheetFormatPr defaultColWidth="9.109375" defaultRowHeight="14.4"/>
  <cols>
    <col min="1" max="1" width="76.6640625" style="1096" customWidth="1"/>
    <col min="2" max="10" width="19.109375" style="1096" customWidth="1"/>
    <col min="11" max="16384" width="9.109375" style="1096"/>
  </cols>
  <sheetData>
    <row r="1" spans="1:10" ht="20.399999999999999">
      <c r="A1" s="286" t="s">
        <v>2915</v>
      </c>
      <c r="B1" s="1095"/>
      <c r="C1" s="1095"/>
      <c r="D1" s="1095"/>
      <c r="E1" s="1095"/>
      <c r="F1" s="1019"/>
      <c r="G1" s="1019"/>
      <c r="H1" s="1019"/>
      <c r="I1" s="1019"/>
      <c r="J1" s="1019"/>
    </row>
    <row r="2" spans="1:10" ht="15.6" thickBot="1">
      <c r="A2" s="1019"/>
      <c r="B2" s="1019"/>
      <c r="C2" s="1019"/>
      <c r="D2" s="1019"/>
      <c r="E2" s="1019"/>
      <c r="F2" s="1097"/>
      <c r="G2" s="1097"/>
      <c r="H2" s="1097"/>
      <c r="I2" s="1097"/>
      <c r="J2" s="1098" t="s">
        <v>70</v>
      </c>
    </row>
    <row r="3" spans="1:10" s="1099" customFormat="1" ht="30" customHeight="1" thickTop="1" thickBot="1">
      <c r="A3" s="3135" t="s">
        <v>2916</v>
      </c>
      <c r="B3" s="3138" t="s">
        <v>2917</v>
      </c>
      <c r="C3" s="3138" t="s">
        <v>109</v>
      </c>
      <c r="D3" s="3138" t="s">
        <v>2918</v>
      </c>
      <c r="E3" s="3138" t="s">
        <v>2919</v>
      </c>
      <c r="F3" s="3141" t="s">
        <v>2920</v>
      </c>
      <c r="G3" s="3142"/>
      <c r="H3" s="3142"/>
      <c r="I3" s="3143"/>
      <c r="J3" s="3144" t="s">
        <v>291</v>
      </c>
    </row>
    <row r="4" spans="1:10" s="1099" customFormat="1" ht="30" customHeight="1">
      <c r="A4" s="3136"/>
      <c r="B4" s="3139"/>
      <c r="C4" s="3139"/>
      <c r="D4" s="3139"/>
      <c r="E4" s="3139"/>
      <c r="F4" s="3147" t="s">
        <v>2921</v>
      </c>
      <c r="G4" s="3147" t="s">
        <v>2922</v>
      </c>
      <c r="H4" s="3147" t="s">
        <v>2923</v>
      </c>
      <c r="I4" s="3147" t="s">
        <v>2924</v>
      </c>
      <c r="J4" s="3145"/>
    </row>
    <row r="5" spans="1:10" s="1099" customFormat="1" ht="30" customHeight="1" thickBot="1">
      <c r="A5" s="3137"/>
      <c r="B5" s="3140"/>
      <c r="C5" s="3140"/>
      <c r="D5" s="3140"/>
      <c r="E5" s="3140"/>
      <c r="F5" s="3140"/>
      <c r="G5" s="3140"/>
      <c r="H5" s="3140"/>
      <c r="I5" s="3140"/>
      <c r="J5" s="3146"/>
    </row>
    <row r="6" spans="1:10" s="1099" customFormat="1" ht="30" customHeight="1">
      <c r="A6" s="1100" t="s">
        <v>2925</v>
      </c>
      <c r="B6" s="1101">
        <v>49.444794049999999</v>
      </c>
      <c r="C6" s="1101">
        <v>672.41467392000004</v>
      </c>
      <c r="D6" s="1101">
        <v>0</v>
      </c>
      <c r="E6" s="1101">
        <v>0</v>
      </c>
      <c r="F6" s="1101">
        <v>0</v>
      </c>
      <c r="G6" s="1101">
        <v>0</v>
      </c>
      <c r="H6" s="1101">
        <v>0</v>
      </c>
      <c r="I6" s="1101">
        <v>0</v>
      </c>
      <c r="J6" s="1102">
        <v>721.85946797000008</v>
      </c>
    </row>
    <row r="7" spans="1:10" s="1099" customFormat="1" ht="30" customHeight="1">
      <c r="A7" s="1100" t="s">
        <v>2926</v>
      </c>
      <c r="B7" s="1101">
        <v>649.03085050999994</v>
      </c>
      <c r="C7" s="1101">
        <v>55667.58930135885</v>
      </c>
      <c r="D7" s="1101">
        <v>0</v>
      </c>
      <c r="E7" s="1101">
        <v>0</v>
      </c>
      <c r="F7" s="1101">
        <v>0.22090304315000001</v>
      </c>
      <c r="G7" s="1101">
        <v>0</v>
      </c>
      <c r="H7" s="1101">
        <v>751.13486603000001</v>
      </c>
      <c r="I7" s="1101">
        <v>0</v>
      </c>
      <c r="J7" s="1102">
        <v>57067.975920941994</v>
      </c>
    </row>
    <row r="8" spans="1:10" s="1099" customFormat="1" ht="30" customHeight="1">
      <c r="A8" s="1100" t="s">
        <v>2927</v>
      </c>
      <c r="B8" s="1101">
        <v>1.5449130900000001</v>
      </c>
      <c r="C8" s="1101">
        <v>22562.432714678805</v>
      </c>
      <c r="D8" s="1101">
        <v>0</v>
      </c>
      <c r="E8" s="1101">
        <v>0</v>
      </c>
      <c r="F8" s="1101">
        <v>11.6948024063697</v>
      </c>
      <c r="G8" s="1101">
        <v>0</v>
      </c>
      <c r="H8" s="1101">
        <v>105.25611961</v>
      </c>
      <c r="I8" s="1101">
        <v>0</v>
      </c>
      <c r="J8" s="1102">
        <v>22680.928549785178</v>
      </c>
    </row>
    <row r="9" spans="1:10" s="1099" customFormat="1" ht="30" customHeight="1">
      <c r="A9" s="1100" t="s">
        <v>2928</v>
      </c>
      <c r="B9" s="1101">
        <v>459.80744422000004</v>
      </c>
      <c r="C9" s="1101">
        <v>26679.82614067031</v>
      </c>
      <c r="D9" s="1101">
        <v>0</v>
      </c>
      <c r="E9" s="1101">
        <v>0</v>
      </c>
      <c r="F9" s="1101">
        <v>0</v>
      </c>
      <c r="G9" s="1101">
        <v>0</v>
      </c>
      <c r="H9" s="1101">
        <v>35.671661049999997</v>
      </c>
      <c r="I9" s="1101">
        <v>0</v>
      </c>
      <c r="J9" s="1102">
        <v>27175.305245940312</v>
      </c>
    </row>
    <row r="10" spans="1:10" s="1099" customFormat="1" ht="30" customHeight="1">
      <c r="A10" s="1103" t="s">
        <v>2929</v>
      </c>
      <c r="B10" s="1101">
        <v>1.87626E-3</v>
      </c>
      <c r="C10" s="1101">
        <v>0</v>
      </c>
      <c r="D10" s="1101">
        <v>0</v>
      </c>
      <c r="E10" s="1101">
        <v>0</v>
      </c>
      <c r="F10" s="1101">
        <v>0</v>
      </c>
      <c r="G10" s="1101">
        <v>0</v>
      </c>
      <c r="H10" s="1101">
        <v>0</v>
      </c>
      <c r="I10" s="1101">
        <v>0</v>
      </c>
      <c r="J10" s="1102">
        <v>1.87626E-3</v>
      </c>
    </row>
    <row r="11" spans="1:10" s="1099" customFormat="1" ht="30" customHeight="1">
      <c r="A11" s="1100" t="s">
        <v>2930</v>
      </c>
      <c r="B11" s="1101">
        <v>46.216597821821757</v>
      </c>
      <c r="C11" s="1101">
        <v>19459.8594589938</v>
      </c>
      <c r="D11" s="1101">
        <v>0</v>
      </c>
      <c r="E11" s="1101">
        <v>0</v>
      </c>
      <c r="F11" s="1101">
        <v>0</v>
      </c>
      <c r="G11" s="1101">
        <v>0</v>
      </c>
      <c r="H11" s="1101">
        <v>0</v>
      </c>
      <c r="I11" s="1101">
        <v>0</v>
      </c>
      <c r="J11" s="1102">
        <v>19506.076056815622</v>
      </c>
    </row>
    <row r="12" spans="1:10" s="1099" customFormat="1" ht="30" customHeight="1">
      <c r="A12" s="1103" t="s">
        <v>2931</v>
      </c>
      <c r="B12" s="1101">
        <v>1312.6040842340278</v>
      </c>
      <c r="C12" s="1101">
        <v>113183.6311442296</v>
      </c>
      <c r="D12" s="1101">
        <v>11841.50241995</v>
      </c>
      <c r="E12" s="1101">
        <v>0</v>
      </c>
      <c r="F12" s="1101">
        <v>0</v>
      </c>
      <c r="G12" s="1101">
        <v>0</v>
      </c>
      <c r="H12" s="1101">
        <v>0</v>
      </c>
      <c r="I12" s="1101">
        <v>0</v>
      </c>
      <c r="J12" s="1102">
        <v>126337.73764841363</v>
      </c>
    </row>
    <row r="13" spans="1:10" s="1099" customFormat="1" ht="30" customHeight="1">
      <c r="A13" s="1100" t="s">
        <v>2932</v>
      </c>
      <c r="B13" s="1101">
        <v>3.3907026200000003</v>
      </c>
      <c r="C13" s="1101">
        <v>15183.369514769889</v>
      </c>
      <c r="D13" s="1101">
        <v>0</v>
      </c>
      <c r="E13" s="1101">
        <v>0</v>
      </c>
      <c r="F13" s="1101">
        <v>7.8659999999999996E-5</v>
      </c>
      <c r="G13" s="1101">
        <v>0</v>
      </c>
      <c r="H13" s="1101">
        <v>0.16879226999999999</v>
      </c>
      <c r="I13" s="1101">
        <v>0</v>
      </c>
      <c r="J13" s="1102">
        <v>15186.929088319888</v>
      </c>
    </row>
    <row r="14" spans="1:10" s="1099" customFormat="1" ht="30" customHeight="1">
      <c r="A14" s="1100" t="s">
        <v>2933</v>
      </c>
      <c r="B14" s="1101">
        <v>268.93122865000004</v>
      </c>
      <c r="C14" s="1101">
        <v>5922.0265424500012</v>
      </c>
      <c r="D14" s="1101">
        <v>0</v>
      </c>
      <c r="E14" s="1101">
        <v>0</v>
      </c>
      <c r="F14" s="1101">
        <v>0</v>
      </c>
      <c r="G14" s="1101">
        <v>0</v>
      </c>
      <c r="H14" s="1101">
        <v>0</v>
      </c>
      <c r="I14" s="1101">
        <v>0</v>
      </c>
      <c r="J14" s="1102">
        <v>6190.9577711000011</v>
      </c>
    </row>
    <row r="15" spans="1:10" s="1099" customFormat="1" ht="30" customHeight="1">
      <c r="A15" s="1100" t="s">
        <v>2934</v>
      </c>
      <c r="B15" s="1101">
        <v>21.766543670000001</v>
      </c>
      <c r="C15" s="1101">
        <v>14959.34048723675</v>
      </c>
      <c r="D15" s="1101">
        <v>0</v>
      </c>
      <c r="E15" s="1101">
        <v>0</v>
      </c>
      <c r="F15" s="1101">
        <v>0</v>
      </c>
      <c r="G15" s="1101">
        <v>0</v>
      </c>
      <c r="H15" s="1101">
        <v>0</v>
      </c>
      <c r="I15" s="1101">
        <v>0</v>
      </c>
      <c r="J15" s="1102">
        <v>14981.107030906751</v>
      </c>
    </row>
    <row r="16" spans="1:10" s="1099" customFormat="1" ht="30" customHeight="1">
      <c r="A16" s="1100" t="s">
        <v>2935</v>
      </c>
      <c r="B16" s="1101">
        <v>91.583859680000003</v>
      </c>
      <c r="C16" s="1101">
        <v>10349.615688950969</v>
      </c>
      <c r="D16" s="1101">
        <v>0</v>
      </c>
      <c r="E16" s="1101">
        <v>0</v>
      </c>
      <c r="F16" s="1101">
        <v>35.089393530000002</v>
      </c>
      <c r="G16" s="1101">
        <v>0</v>
      </c>
      <c r="H16" s="1101">
        <v>8694.1326991053393</v>
      </c>
      <c r="I16" s="1101">
        <v>0</v>
      </c>
      <c r="J16" s="1102">
        <v>19170.421641266308</v>
      </c>
    </row>
    <row r="17" spans="1:136" s="1099" customFormat="1" ht="30" customHeight="1">
      <c r="A17" s="1100" t="s">
        <v>2936</v>
      </c>
      <c r="B17" s="1101">
        <v>516.85137979000001</v>
      </c>
      <c r="C17" s="1101">
        <v>10091.999277912699</v>
      </c>
      <c r="D17" s="1101">
        <v>0</v>
      </c>
      <c r="E17" s="1101">
        <v>0</v>
      </c>
      <c r="F17" s="1101">
        <v>0</v>
      </c>
      <c r="G17" s="1101">
        <v>0</v>
      </c>
      <c r="H17" s="1101">
        <v>0</v>
      </c>
      <c r="I17" s="1101">
        <v>0</v>
      </c>
      <c r="J17" s="1102">
        <v>10608.850657702698</v>
      </c>
    </row>
    <row r="18" spans="1:136" s="1099" customFormat="1" ht="30" customHeight="1">
      <c r="A18" s="1100" t="s">
        <v>2937</v>
      </c>
      <c r="B18" s="1101">
        <v>14.55073256</v>
      </c>
      <c r="C18" s="1101">
        <v>5061.4180997004596</v>
      </c>
      <c r="D18" s="1101">
        <v>54.013539180000002</v>
      </c>
      <c r="E18" s="1101">
        <v>0</v>
      </c>
      <c r="F18" s="1101">
        <v>0</v>
      </c>
      <c r="G18" s="1101">
        <v>0</v>
      </c>
      <c r="H18" s="1101">
        <v>5156.7450826099994</v>
      </c>
      <c r="I18" s="1101">
        <v>0</v>
      </c>
      <c r="J18" s="1102">
        <v>10286.727454050459</v>
      </c>
    </row>
    <row r="19" spans="1:136" s="1099" customFormat="1" ht="30" customHeight="1">
      <c r="A19" s="1100" t="s">
        <v>2938</v>
      </c>
      <c r="B19" s="1101">
        <v>2.85009E-3</v>
      </c>
      <c r="C19" s="1101">
        <v>59.935673799505992</v>
      </c>
      <c r="D19" s="1101">
        <v>0</v>
      </c>
      <c r="E19" s="1101">
        <v>0</v>
      </c>
      <c r="F19" s="1101">
        <v>0</v>
      </c>
      <c r="G19" s="1101">
        <v>0</v>
      </c>
      <c r="H19" s="1101">
        <v>548.86090169121007</v>
      </c>
      <c r="I19" s="1101">
        <v>0</v>
      </c>
      <c r="J19" s="1102">
        <v>608.79942558071605</v>
      </c>
    </row>
    <row r="20" spans="1:136" s="1099" customFormat="1" ht="30" customHeight="1">
      <c r="A20" s="1100" t="s">
        <v>2939</v>
      </c>
      <c r="B20" s="1101">
        <v>9.2545000000000008E-4</v>
      </c>
      <c r="C20" s="1101">
        <v>2192.361662132761</v>
      </c>
      <c r="D20" s="1101">
        <v>0</v>
      </c>
      <c r="E20" s="1101">
        <v>0</v>
      </c>
      <c r="F20" s="1101">
        <v>0</v>
      </c>
      <c r="G20" s="1101">
        <v>0</v>
      </c>
      <c r="H20" s="1101">
        <v>0</v>
      </c>
      <c r="I20" s="1101">
        <v>0</v>
      </c>
      <c r="J20" s="1102">
        <v>2192.3625875827611</v>
      </c>
    </row>
    <row r="21" spans="1:136" s="1099" customFormat="1" ht="30" customHeight="1">
      <c r="A21" s="1100" t="s">
        <v>2940</v>
      </c>
      <c r="B21" s="1101">
        <v>1.2458149999999999E-2</v>
      </c>
      <c r="C21" s="1101">
        <v>2.3530000000000001E-3</v>
      </c>
      <c r="D21" s="1101">
        <v>0</v>
      </c>
      <c r="E21" s="1101">
        <v>0</v>
      </c>
      <c r="F21" s="1101">
        <v>0</v>
      </c>
      <c r="G21" s="1101">
        <v>0</v>
      </c>
      <c r="H21" s="1101">
        <v>0</v>
      </c>
      <c r="I21" s="1101">
        <v>0</v>
      </c>
      <c r="J21" s="1102">
        <v>1.4811149999999999E-2</v>
      </c>
    </row>
    <row r="22" spans="1:136" s="1099" customFormat="1" ht="30" customHeight="1">
      <c r="A22" s="1100" t="s">
        <v>2941</v>
      </c>
      <c r="B22" s="1101">
        <v>102.84773154999999</v>
      </c>
      <c r="C22" s="1101">
        <v>292.43621336000001</v>
      </c>
      <c r="D22" s="1101">
        <v>0</v>
      </c>
      <c r="E22" s="1101">
        <v>0</v>
      </c>
      <c r="F22" s="1101">
        <v>0</v>
      </c>
      <c r="G22" s="1101">
        <v>0</v>
      </c>
      <c r="H22" s="1101">
        <v>0</v>
      </c>
      <c r="I22" s="1101">
        <v>0</v>
      </c>
      <c r="J22" s="1102">
        <v>395.28394491</v>
      </c>
    </row>
    <row r="23" spans="1:136" s="1099" customFormat="1" ht="30" customHeight="1">
      <c r="A23" s="1100" t="s">
        <v>2942</v>
      </c>
      <c r="B23" s="1101">
        <v>916.88375749795</v>
      </c>
      <c r="C23" s="1101">
        <v>6231.7041633927001</v>
      </c>
      <c r="D23" s="1101">
        <v>0</v>
      </c>
      <c r="E23" s="1101">
        <v>0</v>
      </c>
      <c r="F23" s="1101">
        <v>0</v>
      </c>
      <c r="G23" s="1101">
        <v>0</v>
      </c>
      <c r="H23" s="1101">
        <v>0</v>
      </c>
      <c r="I23" s="1101">
        <v>0</v>
      </c>
      <c r="J23" s="1102">
        <v>7148.5879208906499</v>
      </c>
    </row>
    <row r="24" spans="1:136" s="1099" customFormat="1" ht="30" customHeight="1" thickBot="1">
      <c r="A24" s="1100" t="s">
        <v>2943</v>
      </c>
      <c r="B24" s="1101">
        <v>3157.1563482081269</v>
      </c>
      <c r="C24" s="1101">
        <v>179154.02508489796</v>
      </c>
      <c r="D24" s="1101">
        <v>2494.5799743486191</v>
      </c>
      <c r="E24" s="1101">
        <v>0</v>
      </c>
      <c r="F24" s="1101">
        <v>7744.3198187369671</v>
      </c>
      <c r="G24" s="1101">
        <v>0</v>
      </c>
      <c r="H24" s="1101">
        <v>23027.171098243081</v>
      </c>
      <c r="I24" s="1101">
        <v>312931.06535250338</v>
      </c>
      <c r="J24" s="1102">
        <v>528508.31767693814</v>
      </c>
    </row>
    <row r="25" spans="1:136" s="1099" customFormat="1" ht="30" customHeight="1" thickBot="1">
      <c r="A25" s="1104" t="s">
        <v>291</v>
      </c>
      <c r="B25" s="1105">
        <v>7612.629078101927</v>
      </c>
      <c r="C25" s="1105">
        <v>487723.98819545505</v>
      </c>
      <c r="D25" s="1105">
        <v>14390.095933478618</v>
      </c>
      <c r="E25" s="1105">
        <v>0</v>
      </c>
      <c r="F25" s="1105">
        <v>7791.3249963764865</v>
      </c>
      <c r="G25" s="1105">
        <v>0</v>
      </c>
      <c r="H25" s="1105">
        <v>38319.141220609628</v>
      </c>
      <c r="I25" s="1105">
        <v>312931.06535250338</v>
      </c>
      <c r="J25" s="1106">
        <v>868768.24477652507</v>
      </c>
    </row>
    <row r="26" spans="1:136" s="843" customFormat="1" ht="22.95" customHeight="1" thickTop="1">
      <c r="A26" s="3134" t="s">
        <v>2944</v>
      </c>
      <c r="B26" s="3134"/>
      <c r="C26" s="3134"/>
      <c r="D26" s="3134"/>
      <c r="E26" s="3134"/>
      <c r="F26" s="3134"/>
      <c r="G26" s="3134"/>
      <c r="H26" s="3134"/>
      <c r="I26" s="3134"/>
      <c r="J26" s="3134"/>
      <c r="ED26" s="1093"/>
      <c r="EE26" s="1093"/>
      <c r="EF26" s="1093"/>
    </row>
    <row r="27" spans="1:136" s="843" customFormat="1" ht="17.399999999999999" customHeight="1">
      <c r="A27" s="843" t="s">
        <v>139</v>
      </c>
      <c r="ED27" s="1093"/>
      <c r="EE27" s="1093"/>
      <c r="EF27" s="1093"/>
    </row>
    <row r="28" spans="1:136" s="843" customFormat="1" ht="15">
      <c r="A28" s="843" t="s">
        <v>2871</v>
      </c>
      <c r="ED28" s="1093"/>
      <c r="EE28" s="1093"/>
      <c r="EF28" s="1093"/>
    </row>
    <row r="29" spans="1:136" ht="14.4" customHeight="1"/>
    <row r="30" spans="1:136" ht="14.4" customHeight="1"/>
  </sheetData>
  <mergeCells count="12">
    <mergeCell ref="A26:J26"/>
    <mergeCell ref="A3:A5"/>
    <mergeCell ref="B3:B5"/>
    <mergeCell ref="C3:C5"/>
    <mergeCell ref="D3:D5"/>
    <mergeCell ref="E3:E5"/>
    <mergeCell ref="F3:I3"/>
    <mergeCell ref="J3:J5"/>
    <mergeCell ref="F4:F5"/>
    <mergeCell ref="G4:G5"/>
    <mergeCell ref="H4:H5"/>
    <mergeCell ref="I4:I5"/>
  </mergeCells>
  <pageMargins left="0.7" right="0.7" top="0.75" bottom="0.75" header="0.3" footer="0.3"/>
  <pageSetup scale="49" orientation="landscape" r:id="rId1"/>
  <colBreaks count="1" manualBreakCount="1">
    <brk id="10"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EF32"/>
  <sheetViews>
    <sheetView zoomScale="70" zoomScaleNormal="70" zoomScaleSheetLayoutView="55" workbookViewId="0">
      <selection activeCell="A4" sqref="A4"/>
    </sheetView>
  </sheetViews>
  <sheetFormatPr defaultColWidth="15.109375" defaultRowHeight="19.95" customHeight="1"/>
  <cols>
    <col min="1" max="1" width="7.6640625" style="1382" customWidth="1"/>
    <col min="2" max="2" width="37.6640625" style="1382" customWidth="1"/>
    <col min="3" max="15" width="18.88671875" style="1382" customWidth="1"/>
    <col min="16" max="16" width="21.109375" style="1382" customWidth="1"/>
    <col min="17" max="18" width="15.109375" style="1382"/>
    <col min="19" max="19" width="23.109375" style="1382" bestFit="1" customWidth="1"/>
    <col min="20" max="20" width="15.109375" style="1382"/>
    <col min="21" max="21" width="18.88671875" style="1382" bestFit="1" customWidth="1"/>
    <col min="22" max="16384" width="15.109375" style="1382"/>
  </cols>
  <sheetData>
    <row r="1" spans="1:136" ht="19.2">
      <c r="A1" s="1379" t="s">
        <v>3593</v>
      </c>
      <c r="B1" s="1380"/>
      <c r="C1" s="1380"/>
      <c r="D1" s="1380"/>
      <c r="E1" s="1380"/>
      <c r="F1" s="1380"/>
      <c r="G1" s="1380"/>
      <c r="H1" s="1380"/>
      <c r="I1" s="1380"/>
      <c r="J1" s="1380"/>
      <c r="K1" s="1380"/>
      <c r="L1" s="1381"/>
      <c r="M1" s="1381"/>
      <c r="N1" s="1381"/>
      <c r="O1" s="1381"/>
    </row>
    <row r="2" spans="1:136" ht="19.8" thickBot="1">
      <c r="A2" s="1380"/>
      <c r="B2" s="1380"/>
      <c r="C2" s="1383"/>
      <c r="D2" s="1383"/>
      <c r="E2" s="1383"/>
      <c r="J2" s="1384"/>
      <c r="K2" s="1384" t="s">
        <v>3594</v>
      </c>
      <c r="N2" s="1381"/>
    </row>
    <row r="3" spans="1:136" s="944" customFormat="1" ht="19.8" thickBot="1">
      <c r="A3" s="3148"/>
      <c r="B3" s="3149"/>
      <c r="C3" s="3150" t="s">
        <v>3595</v>
      </c>
      <c r="D3" s="3151"/>
      <c r="E3" s="3151"/>
      <c r="F3" s="3151"/>
      <c r="G3" s="3151"/>
      <c r="H3" s="3151"/>
      <c r="I3" s="3152"/>
      <c r="J3" s="1385" t="s">
        <v>493</v>
      </c>
      <c r="K3" s="1385" t="s">
        <v>493</v>
      </c>
    </row>
    <row r="4" spans="1:136" s="944" customFormat="1" ht="19.8" thickBot="1">
      <c r="A4" s="1386"/>
      <c r="B4" s="1387"/>
      <c r="C4" s="1388">
        <v>45694</v>
      </c>
      <c r="D4" s="1388">
        <v>45700</v>
      </c>
      <c r="E4" s="1389">
        <v>45701</v>
      </c>
      <c r="F4" s="1389">
        <v>45708</v>
      </c>
      <c r="G4" s="1389">
        <v>45709</v>
      </c>
      <c r="H4" s="1389">
        <v>45715</v>
      </c>
      <c r="I4" s="1389">
        <v>45716</v>
      </c>
      <c r="J4" s="1385">
        <v>45658</v>
      </c>
      <c r="K4" s="1385">
        <v>45689</v>
      </c>
    </row>
    <row r="5" spans="1:136" ht="19.2">
      <c r="A5" s="1390"/>
      <c r="B5" s="1391"/>
      <c r="C5" s="1392" t="s">
        <v>205</v>
      </c>
      <c r="D5" s="1392"/>
      <c r="E5" s="1393"/>
      <c r="F5" s="1393"/>
      <c r="G5" s="1393"/>
      <c r="H5" s="1393"/>
      <c r="I5" s="1393"/>
      <c r="J5" s="1393"/>
      <c r="K5" s="1393"/>
    </row>
    <row r="6" spans="1:136" ht="19.2">
      <c r="A6" s="1394">
        <v>1</v>
      </c>
      <c r="B6" s="1395" t="s">
        <v>3596</v>
      </c>
      <c r="C6" s="1396">
        <v>2000</v>
      </c>
      <c r="D6" s="1396"/>
      <c r="E6" s="1396">
        <v>2500</v>
      </c>
      <c r="F6" s="1396">
        <v>2500</v>
      </c>
      <c r="G6" s="1396"/>
      <c r="H6" s="1396"/>
      <c r="I6" s="1396">
        <v>3500</v>
      </c>
      <c r="J6" s="1396">
        <v>6000</v>
      </c>
      <c r="K6" s="1396">
        <f>SUM(C6:I6)</f>
        <v>10500</v>
      </c>
    </row>
    <row r="7" spans="1:136" ht="19.2">
      <c r="A7" s="1394">
        <v>2</v>
      </c>
      <c r="B7" s="1395" t="s">
        <v>3597</v>
      </c>
      <c r="C7" s="1396">
        <v>3800</v>
      </c>
      <c r="D7" s="1396"/>
      <c r="E7" s="1396">
        <v>3600</v>
      </c>
      <c r="F7" s="1396">
        <v>4800</v>
      </c>
      <c r="G7" s="1396"/>
      <c r="H7" s="1396"/>
      <c r="I7" s="1396">
        <v>6400</v>
      </c>
      <c r="J7" s="1396">
        <v>12500</v>
      </c>
      <c r="K7" s="1396">
        <f t="shared" ref="K7:K10" si="0">SUM(C7:I7)</f>
        <v>18600</v>
      </c>
    </row>
    <row r="8" spans="1:136" ht="19.2">
      <c r="A8" s="1394">
        <v>3</v>
      </c>
      <c r="B8" s="1397" t="s">
        <v>3598</v>
      </c>
      <c r="C8" s="1396">
        <v>2200</v>
      </c>
      <c r="D8" s="1396">
        <v>0</v>
      </c>
      <c r="E8" s="1396">
        <v>2500</v>
      </c>
      <c r="F8" s="1396">
        <v>2600</v>
      </c>
      <c r="G8" s="1396">
        <v>0</v>
      </c>
      <c r="H8" s="1396">
        <v>0</v>
      </c>
      <c r="I8" s="1396">
        <v>3800</v>
      </c>
      <c r="J8" s="1396">
        <v>3950</v>
      </c>
      <c r="K8" s="1396">
        <f t="shared" si="0"/>
        <v>11100</v>
      </c>
    </row>
    <row r="9" spans="1:136" ht="19.2">
      <c r="A9" s="1394">
        <v>4</v>
      </c>
      <c r="B9" s="1395" t="s">
        <v>3599</v>
      </c>
      <c r="C9" s="1396">
        <v>1000</v>
      </c>
      <c r="D9" s="1396">
        <v>1500</v>
      </c>
      <c r="E9" s="1396">
        <v>0</v>
      </c>
      <c r="F9" s="1396">
        <v>300</v>
      </c>
      <c r="G9" s="1396">
        <v>1000</v>
      </c>
      <c r="H9" s="1396">
        <v>3500</v>
      </c>
      <c r="I9" s="1396">
        <v>0</v>
      </c>
      <c r="J9" s="1396">
        <v>6100</v>
      </c>
      <c r="K9" s="1396">
        <f t="shared" si="0"/>
        <v>7300</v>
      </c>
    </row>
    <row r="10" spans="1:136" ht="19.2">
      <c r="A10" s="1394">
        <v>5</v>
      </c>
      <c r="B10" s="1395" t="s">
        <v>3600</v>
      </c>
      <c r="C10" s="1398">
        <f>C8-C9</f>
        <v>1200</v>
      </c>
      <c r="D10" s="1398">
        <f t="shared" ref="D10:I10" si="1">D8-D9</f>
        <v>-1500</v>
      </c>
      <c r="E10" s="1398">
        <f t="shared" si="1"/>
        <v>2500</v>
      </c>
      <c r="F10" s="1398">
        <f t="shared" si="1"/>
        <v>2300</v>
      </c>
      <c r="G10" s="1398">
        <f t="shared" si="1"/>
        <v>-1000</v>
      </c>
      <c r="H10" s="1398">
        <f t="shared" si="1"/>
        <v>-3500</v>
      </c>
      <c r="I10" s="1398">
        <f t="shared" si="1"/>
        <v>3800</v>
      </c>
      <c r="J10" s="1398">
        <v>-2150</v>
      </c>
      <c r="K10" s="1396">
        <f t="shared" si="0"/>
        <v>3800</v>
      </c>
    </row>
    <row r="11" spans="1:136" ht="19.8" thickBot="1">
      <c r="A11" s="1399"/>
      <c r="B11" s="1400"/>
      <c r="C11" s="1401"/>
      <c r="D11" s="1401"/>
      <c r="E11" s="1401"/>
      <c r="F11" s="1401"/>
      <c r="G11" s="1401"/>
      <c r="H11" s="1401"/>
      <c r="I11" s="1401"/>
      <c r="J11" s="1401"/>
      <c r="K11" s="1401"/>
    </row>
    <row r="12" spans="1:136" s="935" customFormat="1" ht="15">
      <c r="A12" s="935" t="s">
        <v>139</v>
      </c>
      <c r="DZ12" s="1066"/>
      <c r="EA12" s="1066"/>
      <c r="EB12" s="1066"/>
    </row>
    <row r="13" spans="1:136" s="935" customFormat="1" ht="15">
      <c r="A13" s="935" t="s">
        <v>3601</v>
      </c>
      <c r="ED13" s="1066"/>
      <c r="EE13" s="1066"/>
      <c r="EF13" s="1066"/>
    </row>
    <row r="14" spans="1:136" ht="19.2">
      <c r="A14" s="1381"/>
      <c r="B14" s="1380"/>
      <c r="C14" s="1380"/>
      <c r="D14" s="1380"/>
      <c r="E14" s="1380"/>
      <c r="F14" s="1380"/>
      <c r="G14" s="1380"/>
      <c r="H14" s="1380"/>
      <c r="I14" s="1380"/>
      <c r="J14" s="1380"/>
      <c r="K14" s="1380"/>
      <c r="L14" s="1381"/>
      <c r="M14" s="1381"/>
      <c r="N14" s="1383"/>
      <c r="O14" s="1381"/>
    </row>
    <row r="15" spans="1:136" ht="19.2">
      <c r="A15" s="1379" t="s">
        <v>3602</v>
      </c>
      <c r="B15" s="1381"/>
      <c r="C15" s="1381"/>
      <c r="D15" s="1381"/>
      <c r="E15" s="1381"/>
      <c r="F15" s="1381"/>
      <c r="G15" s="1383"/>
    </row>
    <row r="16" spans="1:136" ht="19.8" thickBot="1">
      <c r="A16" s="1380"/>
      <c r="B16" s="1381"/>
      <c r="C16" s="1381"/>
      <c r="D16" s="1381"/>
      <c r="E16" s="1381"/>
      <c r="F16" s="1381"/>
      <c r="G16" s="1381"/>
      <c r="H16" s="1381"/>
      <c r="I16" s="1381"/>
      <c r="J16" s="1381"/>
      <c r="K16" s="1381"/>
      <c r="L16" s="1381"/>
      <c r="M16" s="1381"/>
      <c r="N16" s="1381"/>
      <c r="O16" s="1384" t="s">
        <v>70</v>
      </c>
      <c r="P16" s="1383"/>
    </row>
    <row r="17" spans="1:136" s="944" customFormat="1" ht="18" thickTop="1" thickBot="1">
      <c r="A17" s="3153"/>
      <c r="B17" s="3154"/>
      <c r="C17" s="1402">
        <v>45323</v>
      </c>
      <c r="D17" s="1403">
        <v>45352</v>
      </c>
      <c r="E17" s="1403">
        <v>45383</v>
      </c>
      <c r="F17" s="1403">
        <v>45413</v>
      </c>
      <c r="G17" s="1403">
        <v>45444</v>
      </c>
      <c r="H17" s="1403">
        <v>45474</v>
      </c>
      <c r="I17" s="1404">
        <v>45505</v>
      </c>
      <c r="J17" s="1404">
        <v>45536</v>
      </c>
      <c r="K17" s="1404">
        <v>45566</v>
      </c>
      <c r="L17" s="1404">
        <v>45597</v>
      </c>
      <c r="M17" s="1404">
        <v>45627</v>
      </c>
      <c r="N17" s="1404">
        <v>45658</v>
      </c>
      <c r="O17" s="1404">
        <v>45689</v>
      </c>
    </row>
    <row r="18" spans="1:136" ht="19.2">
      <c r="A18" s="1405"/>
      <c r="B18" s="1406"/>
      <c r="C18" s="1407"/>
      <c r="D18" s="1408"/>
      <c r="E18" s="1408"/>
      <c r="F18" s="1408"/>
      <c r="G18" s="1408"/>
      <c r="H18" s="1408"/>
      <c r="I18" s="1409"/>
      <c r="J18" s="1409"/>
      <c r="K18" s="1409"/>
      <c r="L18" s="1409"/>
      <c r="M18" s="1409"/>
      <c r="N18" s="1409"/>
      <c r="O18" s="1409"/>
    </row>
    <row r="19" spans="1:136" ht="19.2">
      <c r="A19" s="1410">
        <v>1</v>
      </c>
      <c r="B19" s="1411" t="s">
        <v>3603</v>
      </c>
      <c r="C19" s="1412">
        <v>4000</v>
      </c>
      <c r="D19" s="1413">
        <v>6500</v>
      </c>
      <c r="E19" s="1413">
        <v>7500</v>
      </c>
      <c r="F19" s="1413">
        <v>9500</v>
      </c>
      <c r="G19" s="1413">
        <v>3000</v>
      </c>
      <c r="H19" s="1413">
        <v>6000</v>
      </c>
      <c r="I19" s="1414">
        <v>9000</v>
      </c>
      <c r="J19" s="1414">
        <v>3000</v>
      </c>
      <c r="K19" s="1414">
        <v>6000</v>
      </c>
      <c r="L19" s="1414">
        <v>15000</v>
      </c>
      <c r="M19" s="1414">
        <v>10500</v>
      </c>
      <c r="N19" s="1414">
        <v>6000</v>
      </c>
      <c r="O19" s="1414">
        <v>10500</v>
      </c>
    </row>
    <row r="20" spans="1:136" ht="19.2">
      <c r="A20" s="1415"/>
      <c r="B20" s="1411"/>
      <c r="C20" s="1416"/>
      <c r="D20" s="1417"/>
      <c r="E20" s="1417"/>
      <c r="F20" s="1417"/>
      <c r="G20" s="1417"/>
      <c r="H20" s="1417"/>
      <c r="I20" s="1418"/>
      <c r="J20" s="1418"/>
      <c r="K20" s="1418"/>
      <c r="L20" s="1418"/>
      <c r="M20" s="1418"/>
      <c r="N20" s="1418"/>
      <c r="O20" s="1418"/>
    </row>
    <row r="21" spans="1:136" ht="19.2">
      <c r="A21" s="1410">
        <v>2</v>
      </c>
      <c r="B21" s="1411" t="s">
        <v>3604</v>
      </c>
      <c r="C21" s="1412">
        <v>9100</v>
      </c>
      <c r="D21" s="1413">
        <v>15580</v>
      </c>
      <c r="E21" s="1413">
        <v>19100</v>
      </c>
      <c r="F21" s="1413">
        <v>27000</v>
      </c>
      <c r="G21" s="1413">
        <v>6900</v>
      </c>
      <c r="H21" s="1413">
        <v>16900</v>
      </c>
      <c r="I21" s="1414">
        <v>18300</v>
      </c>
      <c r="J21" s="1414">
        <v>7700</v>
      </c>
      <c r="K21" s="1414">
        <v>14050</v>
      </c>
      <c r="L21" s="1414">
        <v>31150</v>
      </c>
      <c r="M21" s="1414">
        <v>23650</v>
      </c>
      <c r="N21" s="1414">
        <v>12500</v>
      </c>
      <c r="O21" s="1414">
        <v>18600</v>
      </c>
    </row>
    <row r="22" spans="1:136" ht="19.2">
      <c r="A22" s="1415"/>
      <c r="B22" s="1419" t="s">
        <v>3605</v>
      </c>
      <c r="C22" s="1420">
        <v>0</v>
      </c>
      <c r="D22" s="1421">
        <v>0</v>
      </c>
      <c r="E22" s="1421">
        <v>0</v>
      </c>
      <c r="F22" s="1421">
        <v>0</v>
      </c>
      <c r="G22" s="1421">
        <v>0</v>
      </c>
      <c r="H22" s="1421">
        <v>0</v>
      </c>
      <c r="I22" s="1422">
        <v>0</v>
      </c>
      <c r="J22" s="1422">
        <v>0</v>
      </c>
      <c r="K22" s="1422">
        <v>0</v>
      </c>
      <c r="L22" s="1422">
        <v>3800</v>
      </c>
      <c r="M22" s="1422">
        <v>3450</v>
      </c>
      <c r="N22" s="1422">
        <v>0</v>
      </c>
      <c r="O22" s="1423">
        <v>1900</v>
      </c>
    </row>
    <row r="23" spans="1:136" ht="19.2">
      <c r="A23" s="1415"/>
      <c r="B23" s="1411" t="s">
        <v>3606</v>
      </c>
      <c r="C23" s="1416">
        <v>4500</v>
      </c>
      <c r="D23" s="1417">
        <v>9590</v>
      </c>
      <c r="E23" s="1417">
        <v>7400</v>
      </c>
      <c r="F23" s="1417">
        <v>9800</v>
      </c>
      <c r="G23" s="1417">
        <v>3400</v>
      </c>
      <c r="H23" s="1417">
        <v>5750</v>
      </c>
      <c r="I23" s="1418">
        <v>8950</v>
      </c>
      <c r="J23" s="1418">
        <v>2300</v>
      </c>
      <c r="K23" s="1418">
        <v>0</v>
      </c>
      <c r="L23" s="1418">
        <v>13400</v>
      </c>
      <c r="M23" s="1418">
        <v>6400</v>
      </c>
      <c r="N23" s="1418">
        <v>3450</v>
      </c>
      <c r="O23" s="1418">
        <v>7200</v>
      </c>
    </row>
    <row r="24" spans="1:136" ht="19.2">
      <c r="A24" s="1415"/>
      <c r="B24" s="1411" t="s">
        <v>3607</v>
      </c>
      <c r="C24" s="1424">
        <v>4600</v>
      </c>
      <c r="D24" s="1417">
        <v>5990</v>
      </c>
      <c r="E24" s="1417">
        <v>11700</v>
      </c>
      <c r="F24" s="1417">
        <v>17200</v>
      </c>
      <c r="G24" s="1417">
        <v>3500</v>
      </c>
      <c r="H24" s="1417">
        <v>11150</v>
      </c>
      <c r="I24" s="1418">
        <v>9350</v>
      </c>
      <c r="J24" s="1418">
        <v>5400</v>
      </c>
      <c r="K24" s="1418">
        <v>14050</v>
      </c>
      <c r="L24" s="1418">
        <v>13950</v>
      </c>
      <c r="M24" s="1418">
        <v>13800</v>
      </c>
      <c r="N24" s="1418">
        <v>9050</v>
      </c>
      <c r="O24" s="1418">
        <v>9500</v>
      </c>
    </row>
    <row r="25" spans="1:136" ht="19.2">
      <c r="A25" s="1410">
        <v>3</v>
      </c>
      <c r="B25" s="1419" t="s">
        <v>3608</v>
      </c>
      <c r="C25" s="1425">
        <v>5600</v>
      </c>
      <c r="D25" s="1413">
        <v>7000</v>
      </c>
      <c r="E25" s="1413">
        <v>10000</v>
      </c>
      <c r="F25" s="1413">
        <v>9600</v>
      </c>
      <c r="G25" s="1413">
        <v>4500</v>
      </c>
      <c r="H25" s="1413">
        <v>7500</v>
      </c>
      <c r="I25" s="1414">
        <v>10250</v>
      </c>
      <c r="J25" s="1414">
        <v>2900</v>
      </c>
      <c r="K25" s="1414">
        <v>7400</v>
      </c>
      <c r="L25" s="1414">
        <v>12850</v>
      </c>
      <c r="M25" s="1414">
        <v>11500</v>
      </c>
      <c r="N25" s="1414">
        <v>3950</v>
      </c>
      <c r="O25" s="1414">
        <v>11100</v>
      </c>
    </row>
    <row r="26" spans="1:136" ht="19.2">
      <c r="A26" s="1410"/>
      <c r="B26" s="1419" t="s">
        <v>3605</v>
      </c>
      <c r="C26" s="1424">
        <v>0</v>
      </c>
      <c r="D26" s="1417">
        <v>0</v>
      </c>
      <c r="E26" s="1417">
        <v>0</v>
      </c>
      <c r="F26" s="1417">
        <v>0</v>
      </c>
      <c r="G26" s="1417">
        <v>0</v>
      </c>
      <c r="H26" s="1417">
        <v>0</v>
      </c>
      <c r="I26" s="1418">
        <v>0</v>
      </c>
      <c r="J26" s="1418">
        <v>0</v>
      </c>
      <c r="K26" s="1418">
        <v>0</v>
      </c>
      <c r="L26" s="1418">
        <v>1300</v>
      </c>
      <c r="M26" s="1418">
        <v>1500</v>
      </c>
      <c r="N26" s="1418">
        <v>0</v>
      </c>
      <c r="O26" s="1418">
        <v>1100</v>
      </c>
    </row>
    <row r="27" spans="1:136" ht="19.2">
      <c r="A27" s="1415"/>
      <c r="B27" s="1411" t="s">
        <v>3606</v>
      </c>
      <c r="C27" s="1424">
        <v>3600</v>
      </c>
      <c r="D27" s="1417">
        <v>3600</v>
      </c>
      <c r="E27" s="1417">
        <v>3050</v>
      </c>
      <c r="F27" s="1417">
        <v>4000</v>
      </c>
      <c r="G27" s="1417">
        <v>1500</v>
      </c>
      <c r="H27" s="1417">
        <v>3500</v>
      </c>
      <c r="I27" s="1418">
        <v>5450</v>
      </c>
      <c r="J27" s="1418">
        <v>600</v>
      </c>
      <c r="K27" s="1418">
        <v>0</v>
      </c>
      <c r="L27" s="1418">
        <v>5500</v>
      </c>
      <c r="M27" s="1418">
        <v>3000</v>
      </c>
      <c r="N27" s="1418">
        <v>1500</v>
      </c>
      <c r="O27" s="1418">
        <v>4100</v>
      </c>
    </row>
    <row r="28" spans="1:136" ht="19.2">
      <c r="A28" s="1415"/>
      <c r="B28" s="1411" t="s">
        <v>3607</v>
      </c>
      <c r="C28" s="1424">
        <v>2000</v>
      </c>
      <c r="D28" s="1417">
        <v>3400</v>
      </c>
      <c r="E28" s="1417">
        <v>6950</v>
      </c>
      <c r="F28" s="1417">
        <v>5600</v>
      </c>
      <c r="G28" s="1417">
        <v>3000</v>
      </c>
      <c r="H28" s="1417">
        <v>4000</v>
      </c>
      <c r="I28" s="1418">
        <v>4800</v>
      </c>
      <c r="J28" s="1418">
        <v>2300</v>
      </c>
      <c r="K28" s="1418">
        <v>7400</v>
      </c>
      <c r="L28" s="1418">
        <v>6050</v>
      </c>
      <c r="M28" s="1418">
        <v>7000</v>
      </c>
      <c r="N28" s="1418">
        <v>2450</v>
      </c>
      <c r="O28" s="1418">
        <v>5900</v>
      </c>
    </row>
    <row r="29" spans="1:136" ht="9.75" customHeight="1" thickBot="1">
      <c r="A29" s="1426"/>
      <c r="B29" s="1427"/>
      <c r="C29" s="1428"/>
      <c r="D29" s="1429"/>
      <c r="E29" s="1429"/>
      <c r="F29" s="1429"/>
      <c r="G29" s="1429"/>
      <c r="H29" s="1429"/>
      <c r="I29" s="1430"/>
      <c r="J29" s="1430"/>
      <c r="K29" s="1430"/>
      <c r="L29" s="1430"/>
      <c r="M29" s="1430"/>
      <c r="N29" s="1430"/>
      <c r="O29" s="1430"/>
    </row>
    <row r="30" spans="1:136" s="935" customFormat="1" ht="18" customHeight="1" thickTop="1">
      <c r="A30" s="935" t="s">
        <v>139</v>
      </c>
      <c r="ED30" s="1066"/>
      <c r="EE30" s="1066"/>
      <c r="EF30" s="1066"/>
    </row>
    <row r="31" spans="1:136" s="843" customFormat="1" ht="21.75" customHeight="1">
      <c r="A31" s="843" t="s">
        <v>3601</v>
      </c>
      <c r="ED31" s="1093"/>
      <c r="EE31" s="1093"/>
      <c r="EF31" s="1093"/>
    </row>
    <row r="32" spans="1:136" ht="19.2">
      <c r="A32" s="1383"/>
      <c r="B32" s="1380"/>
      <c r="C32" s="1380"/>
      <c r="D32" s="1380"/>
      <c r="E32" s="1380"/>
      <c r="F32" s="1380"/>
      <c r="G32" s="1380"/>
      <c r="H32" s="1380"/>
      <c r="I32" s="1380"/>
      <c r="J32" s="1380"/>
      <c r="K32" s="1380"/>
      <c r="L32" s="1381"/>
      <c r="M32" s="1381"/>
      <c r="N32" s="1381"/>
      <c r="O32" s="1381"/>
    </row>
  </sheetData>
  <mergeCells count="3">
    <mergeCell ref="A3:B3"/>
    <mergeCell ref="C3:I3"/>
    <mergeCell ref="A17:B17"/>
  </mergeCells>
  <pageMargins left="0.45" right="0.45" top="0.75" bottom="0.75" header="0.3" footer="0.3"/>
  <pageSetup paperSize="9" scale="47"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EF35"/>
  <sheetViews>
    <sheetView zoomScale="90" zoomScaleNormal="90" zoomScaleSheetLayoutView="55" workbookViewId="0">
      <pane xSplit="2" topLeftCell="C1" activePane="topRight" state="frozen"/>
      <selection activeCell="A2" sqref="A2"/>
      <selection pane="topRight" activeCell="A2" sqref="A2"/>
    </sheetView>
  </sheetViews>
  <sheetFormatPr defaultColWidth="15.6640625" defaultRowHeight="19.95" customHeight="1"/>
  <cols>
    <col min="1" max="1" width="8.33203125" style="1431" customWidth="1"/>
    <col min="2" max="2" width="68.44140625" style="1431" customWidth="1"/>
    <col min="3" max="15" width="15.88671875" style="1431" customWidth="1"/>
    <col min="16" max="21" width="23.44140625" style="1431" customWidth="1"/>
    <col min="22" max="24" width="23.6640625" style="1431" customWidth="1"/>
    <col min="25" max="16384" width="15.6640625" style="1431"/>
  </cols>
  <sheetData>
    <row r="1" spans="1:136" ht="19.2">
      <c r="A1" s="1379" t="s">
        <v>3609</v>
      </c>
      <c r="B1" s="1380"/>
      <c r="C1" s="1380"/>
      <c r="D1" s="1380"/>
      <c r="E1" s="1380"/>
      <c r="F1" s="1380"/>
      <c r="G1" s="1380"/>
      <c r="H1" s="1380"/>
      <c r="I1" s="1380"/>
      <c r="J1" s="1381"/>
    </row>
    <row r="2" spans="1:136" ht="19.8" thickBot="1">
      <c r="A2" s="1380"/>
      <c r="B2" s="1380"/>
      <c r="D2" s="1383"/>
      <c r="E2" s="1384"/>
      <c r="F2" s="1384"/>
      <c r="G2" s="1384" t="s">
        <v>3610</v>
      </c>
    </row>
    <row r="3" spans="1:136" ht="19.8" thickBot="1">
      <c r="A3" s="3148"/>
      <c r="B3" s="3155"/>
      <c r="C3" s="3156" t="s">
        <v>3595</v>
      </c>
      <c r="D3" s="3157"/>
      <c r="E3" s="3157"/>
      <c r="F3" s="1432" t="s">
        <v>493</v>
      </c>
      <c r="G3" s="1433" t="s">
        <v>493</v>
      </c>
    </row>
    <row r="4" spans="1:136" ht="19.8" thickBot="1">
      <c r="A4" s="1386"/>
      <c r="B4" s="1387"/>
      <c r="C4" s="1389">
        <v>45694</v>
      </c>
      <c r="D4" s="1389">
        <v>45701</v>
      </c>
      <c r="E4" s="1389">
        <v>45708</v>
      </c>
      <c r="F4" s="1434">
        <v>45658</v>
      </c>
      <c r="G4" s="1434">
        <v>45689</v>
      </c>
      <c r="H4" s="1384"/>
      <c r="I4" s="1383"/>
      <c r="J4" s="1384"/>
      <c r="L4" s="1381"/>
      <c r="M4" s="1381"/>
      <c r="N4" s="1435"/>
      <c r="P4" s="1381"/>
      <c r="Q4" s="1381"/>
      <c r="R4" s="1381"/>
      <c r="S4" s="1381"/>
      <c r="T4" s="1381"/>
    </row>
    <row r="5" spans="1:136" ht="19.2">
      <c r="A5" s="1390"/>
      <c r="B5" s="1391"/>
      <c r="C5" s="1392"/>
      <c r="D5" s="1392"/>
      <c r="E5" s="1392"/>
      <c r="F5" s="1436"/>
      <c r="G5" s="1436"/>
      <c r="H5" s="1384"/>
      <c r="I5" s="1383"/>
      <c r="J5" s="1384"/>
      <c r="L5" s="1381"/>
      <c r="M5" s="1381"/>
      <c r="N5" s="1437"/>
      <c r="P5" s="1381"/>
      <c r="Q5" s="1381"/>
      <c r="R5" s="1381"/>
      <c r="S5" s="1381"/>
      <c r="T5" s="1381"/>
      <c r="U5" s="1381"/>
      <c r="V5" s="1381"/>
      <c r="W5" s="1381"/>
      <c r="X5" s="1381"/>
      <c r="Y5" s="1381"/>
    </row>
    <row r="6" spans="1:136" ht="19.2">
      <c r="A6" s="1394">
        <v>1</v>
      </c>
      <c r="B6" s="1395" t="s">
        <v>3596</v>
      </c>
      <c r="C6" s="1438">
        <v>1500</v>
      </c>
      <c r="D6" s="1438">
        <v>1000</v>
      </c>
      <c r="E6" s="1438"/>
      <c r="F6" s="1439">
        <v>11000</v>
      </c>
      <c r="G6" s="1439">
        <f>SUM(C6:E6)</f>
        <v>2500</v>
      </c>
      <c r="H6" s="1384"/>
      <c r="I6" s="1383"/>
      <c r="J6" s="1384"/>
      <c r="N6" s="1440"/>
    </row>
    <row r="7" spans="1:136" ht="19.2">
      <c r="A7" s="1394">
        <v>2</v>
      </c>
      <c r="B7" s="1395" t="s">
        <v>3597</v>
      </c>
      <c r="C7" s="1438">
        <v>2100</v>
      </c>
      <c r="D7" s="1438">
        <v>2400</v>
      </c>
      <c r="E7" s="1438"/>
      <c r="F7" s="1439">
        <v>16150</v>
      </c>
      <c r="G7" s="1439">
        <f t="shared" ref="G7:G10" si="0">SUM(C7:E7)</f>
        <v>4500</v>
      </c>
      <c r="H7" s="1384"/>
      <c r="I7" s="1383"/>
      <c r="J7" s="1384"/>
      <c r="N7" s="1440"/>
    </row>
    <row r="8" spans="1:136" ht="19.2">
      <c r="A8" s="1394">
        <v>3</v>
      </c>
      <c r="B8" s="1397" t="s">
        <v>3598</v>
      </c>
      <c r="C8" s="1438">
        <v>1500</v>
      </c>
      <c r="D8" s="1438">
        <v>1000</v>
      </c>
      <c r="E8" s="1438"/>
      <c r="F8" s="1439">
        <v>10700</v>
      </c>
      <c r="G8" s="1439">
        <f t="shared" si="0"/>
        <v>2500</v>
      </c>
      <c r="H8" s="1384"/>
      <c r="I8" s="1383"/>
      <c r="J8" s="1384"/>
      <c r="N8" s="1440"/>
    </row>
    <row r="9" spans="1:136" ht="19.2">
      <c r="A9" s="1394">
        <v>4</v>
      </c>
      <c r="B9" s="1395" t="s">
        <v>3599</v>
      </c>
      <c r="C9" s="1438">
        <v>0</v>
      </c>
      <c r="D9" s="1438">
        <v>0</v>
      </c>
      <c r="E9" s="1438">
        <v>1700</v>
      </c>
      <c r="F9" s="1439">
        <v>7793.9</v>
      </c>
      <c r="G9" s="1439">
        <f t="shared" si="0"/>
        <v>1700</v>
      </c>
      <c r="H9" s="1384"/>
      <c r="I9" s="1383"/>
      <c r="J9" s="1384"/>
      <c r="N9" s="1440"/>
    </row>
    <row r="10" spans="1:136" ht="19.2">
      <c r="A10" s="1394">
        <v>5</v>
      </c>
      <c r="B10" s="1395" t="s">
        <v>3600</v>
      </c>
      <c r="C10" s="1438">
        <f>C8-C9</f>
        <v>1500</v>
      </c>
      <c r="D10" s="1438">
        <f t="shared" ref="D10:E10" si="1">D8-D9</f>
        <v>1000</v>
      </c>
      <c r="E10" s="1438">
        <f t="shared" si="1"/>
        <v>-1700</v>
      </c>
      <c r="F10" s="1439">
        <v>2906.1000000000004</v>
      </c>
      <c r="G10" s="1439">
        <f t="shared" si="0"/>
        <v>800</v>
      </c>
      <c r="H10" s="1384"/>
      <c r="I10" s="1383"/>
      <c r="J10" s="1384"/>
      <c r="L10" s="1441"/>
      <c r="N10" s="1440"/>
    </row>
    <row r="11" spans="1:136" ht="19.8" thickBot="1">
      <c r="A11" s="1399"/>
      <c r="B11" s="1400"/>
      <c r="C11" s="1401"/>
      <c r="D11" s="1401"/>
      <c r="E11" s="1401"/>
      <c r="F11" s="1442"/>
      <c r="G11" s="1442"/>
      <c r="H11" s="1384"/>
      <c r="I11" s="1383"/>
      <c r="J11" s="1384"/>
      <c r="N11" s="1437"/>
    </row>
    <row r="12" spans="1:136" s="935" customFormat="1" ht="19.2">
      <c r="A12" s="935" t="s">
        <v>139</v>
      </c>
      <c r="I12" s="1384"/>
      <c r="J12" s="1383"/>
      <c r="K12" s="1384"/>
      <c r="L12" s="1431"/>
      <c r="ED12" s="1066"/>
      <c r="EE12" s="1066"/>
      <c r="EF12" s="1066"/>
    </row>
    <row r="13" spans="1:136" s="935" customFormat="1" ht="15">
      <c r="A13" s="935" t="s">
        <v>3601</v>
      </c>
      <c r="ED13" s="1066"/>
      <c r="EE13" s="1066"/>
      <c r="EF13" s="1066"/>
    </row>
    <row r="15" spans="1:136" ht="19.2">
      <c r="A15" s="1379" t="s">
        <v>3611</v>
      </c>
      <c r="B15" s="1380"/>
    </row>
    <row r="16" spans="1:136" ht="19.8" thickBot="1">
      <c r="A16" s="1380"/>
      <c r="B16" s="1380"/>
      <c r="C16" s="1383"/>
      <c r="K16" s="1383"/>
      <c r="O16" s="1384" t="s">
        <v>70</v>
      </c>
      <c r="P16" s="1383"/>
    </row>
    <row r="17" spans="1:136" ht="19.8" thickBot="1">
      <c r="A17" s="3158"/>
      <c r="B17" s="3159"/>
      <c r="C17" s="1432">
        <v>45323</v>
      </c>
      <c r="D17" s="1432">
        <v>45352</v>
      </c>
      <c r="E17" s="1432">
        <v>45383</v>
      </c>
      <c r="F17" s="1432">
        <v>45413</v>
      </c>
      <c r="G17" s="1432">
        <v>45444</v>
      </c>
      <c r="H17" s="1432">
        <v>45474</v>
      </c>
      <c r="I17" s="1432">
        <v>45505</v>
      </c>
      <c r="J17" s="1432">
        <v>45536</v>
      </c>
      <c r="K17" s="1432">
        <v>45566</v>
      </c>
      <c r="L17" s="1432">
        <v>45597</v>
      </c>
      <c r="M17" s="1432">
        <v>45627</v>
      </c>
      <c r="N17" s="1443">
        <v>45658</v>
      </c>
      <c r="O17" s="1443">
        <v>45689</v>
      </c>
    </row>
    <row r="18" spans="1:136" ht="19.2">
      <c r="A18" s="1444"/>
      <c r="B18" s="1445"/>
      <c r="C18" s="1446"/>
      <c r="D18" s="1446"/>
      <c r="E18" s="1446"/>
      <c r="F18" s="1446"/>
      <c r="G18" s="1446"/>
      <c r="H18" s="1446"/>
      <c r="I18" s="1446"/>
      <c r="J18" s="1446"/>
      <c r="K18" s="1446"/>
      <c r="L18" s="1446"/>
      <c r="M18" s="1446"/>
      <c r="N18" s="1447"/>
      <c r="O18" s="1447"/>
    </row>
    <row r="19" spans="1:136" ht="19.2">
      <c r="A19" s="1448">
        <v>1</v>
      </c>
      <c r="B19" s="1449" t="s">
        <v>3603</v>
      </c>
      <c r="C19" s="1450">
        <v>4000</v>
      </c>
      <c r="D19" s="1450">
        <v>10000</v>
      </c>
      <c r="E19" s="1450">
        <v>6000</v>
      </c>
      <c r="F19" s="1450">
        <v>11000</v>
      </c>
      <c r="G19" s="1450">
        <v>14000</v>
      </c>
      <c r="H19" s="1450">
        <v>5000</v>
      </c>
      <c r="I19" s="1450">
        <v>5500</v>
      </c>
      <c r="J19" s="1450">
        <v>13000</v>
      </c>
      <c r="K19" s="1450">
        <v>18000</v>
      </c>
      <c r="L19" s="1450" t="s">
        <v>1205</v>
      </c>
      <c r="M19" s="1450" t="s">
        <v>1205</v>
      </c>
      <c r="N19" s="1451">
        <v>11000</v>
      </c>
      <c r="O19" s="1451">
        <v>2500</v>
      </c>
    </row>
    <row r="20" spans="1:136" ht="19.2">
      <c r="A20" s="1444"/>
      <c r="B20" s="1449"/>
      <c r="C20" s="1452"/>
      <c r="D20" s="1452"/>
      <c r="E20" s="1452"/>
      <c r="F20" s="1452"/>
      <c r="G20" s="1452"/>
      <c r="H20" s="1452"/>
      <c r="I20" s="1452"/>
      <c r="J20" s="1452"/>
      <c r="K20" s="1452"/>
      <c r="L20" s="1452"/>
      <c r="M20" s="1452"/>
      <c r="N20" s="1453"/>
      <c r="O20" s="1453"/>
    </row>
    <row r="21" spans="1:136" ht="19.2">
      <c r="A21" s="1448">
        <v>2</v>
      </c>
      <c r="B21" s="1449" t="s">
        <v>3604</v>
      </c>
      <c r="C21" s="1450">
        <v>10050</v>
      </c>
      <c r="D21" s="1450">
        <v>20425</v>
      </c>
      <c r="E21" s="1450">
        <v>12750</v>
      </c>
      <c r="F21" s="1450">
        <v>17100</v>
      </c>
      <c r="G21" s="1450">
        <v>21675</v>
      </c>
      <c r="H21" s="1450">
        <v>9200</v>
      </c>
      <c r="I21" s="1450">
        <v>12250</v>
      </c>
      <c r="J21" s="1450">
        <v>26150</v>
      </c>
      <c r="K21" s="1450">
        <v>32750</v>
      </c>
      <c r="L21" s="1450" t="s">
        <v>1205</v>
      </c>
      <c r="M21" s="1450" t="s">
        <v>1205</v>
      </c>
      <c r="N21" s="1451">
        <v>16150</v>
      </c>
      <c r="O21" s="1451">
        <v>4500</v>
      </c>
    </row>
    <row r="22" spans="1:136" ht="19.2">
      <c r="A22" s="1444"/>
      <c r="B22" s="1454" t="s">
        <v>3605</v>
      </c>
      <c r="C22" s="1452">
        <v>5250</v>
      </c>
      <c r="D22" s="1452">
        <v>10800</v>
      </c>
      <c r="E22" s="1452">
        <v>5600</v>
      </c>
      <c r="F22" s="1452">
        <v>13700</v>
      </c>
      <c r="G22" s="1452">
        <v>5300</v>
      </c>
      <c r="H22" s="1452">
        <v>2500</v>
      </c>
      <c r="I22" s="1452">
        <v>6000</v>
      </c>
      <c r="J22" s="1452">
        <v>3950</v>
      </c>
      <c r="K22" s="1452">
        <v>8700</v>
      </c>
      <c r="L22" s="1452" t="s">
        <v>1205</v>
      </c>
      <c r="M22" s="1452" t="s">
        <v>1205</v>
      </c>
      <c r="N22" s="1453">
        <v>6250</v>
      </c>
      <c r="O22" s="1453">
        <v>4500</v>
      </c>
    </row>
    <row r="23" spans="1:136" ht="19.2">
      <c r="A23" s="1444"/>
      <c r="B23" s="1449" t="s">
        <v>3606</v>
      </c>
      <c r="C23" s="1452">
        <v>4800</v>
      </c>
      <c r="D23" s="1452">
        <v>3150</v>
      </c>
      <c r="E23" s="1452">
        <v>5000</v>
      </c>
      <c r="F23" s="1452">
        <v>3400</v>
      </c>
      <c r="G23" s="1452">
        <v>4800</v>
      </c>
      <c r="H23" s="1452">
        <v>3950</v>
      </c>
      <c r="I23" s="1452">
        <v>3000</v>
      </c>
      <c r="J23" s="1452">
        <v>12150</v>
      </c>
      <c r="K23" s="1452">
        <v>18700</v>
      </c>
      <c r="L23" s="1452" t="s">
        <v>1205</v>
      </c>
      <c r="M23" s="1452" t="s">
        <v>1205</v>
      </c>
      <c r="N23" s="1453">
        <v>6350</v>
      </c>
      <c r="O23" s="1453" t="s">
        <v>1205</v>
      </c>
    </row>
    <row r="24" spans="1:136" ht="19.2">
      <c r="A24" s="1444"/>
      <c r="B24" s="1449" t="s">
        <v>3607</v>
      </c>
      <c r="C24" s="1452" t="s">
        <v>1205</v>
      </c>
      <c r="D24" s="1452">
        <v>6475</v>
      </c>
      <c r="E24" s="1452">
        <v>2150</v>
      </c>
      <c r="F24" s="1452" t="s">
        <v>1205</v>
      </c>
      <c r="G24" s="1452">
        <v>11575</v>
      </c>
      <c r="H24" s="1452">
        <v>2750</v>
      </c>
      <c r="I24" s="1452">
        <v>3250</v>
      </c>
      <c r="J24" s="1452">
        <v>10050</v>
      </c>
      <c r="K24" s="1452">
        <v>5350</v>
      </c>
      <c r="L24" s="1452" t="s">
        <v>1205</v>
      </c>
      <c r="M24" s="1452" t="s">
        <v>1205</v>
      </c>
      <c r="N24" s="1453">
        <v>3550</v>
      </c>
      <c r="O24" s="1453" t="s">
        <v>1205</v>
      </c>
    </row>
    <row r="25" spans="1:136" ht="19.2">
      <c r="A25" s="1448">
        <v>3</v>
      </c>
      <c r="B25" s="1454" t="s">
        <v>3608</v>
      </c>
      <c r="C25" s="1450">
        <v>3900</v>
      </c>
      <c r="D25" s="1450">
        <v>13150</v>
      </c>
      <c r="E25" s="1450">
        <v>6000</v>
      </c>
      <c r="F25" s="1450">
        <v>11000</v>
      </c>
      <c r="G25" s="1450">
        <v>13500</v>
      </c>
      <c r="H25" s="1450">
        <v>4650</v>
      </c>
      <c r="I25" s="1450">
        <v>4850</v>
      </c>
      <c r="J25" s="1450">
        <v>10000</v>
      </c>
      <c r="K25" s="1450">
        <v>18000</v>
      </c>
      <c r="L25" s="1450" t="s">
        <v>1205</v>
      </c>
      <c r="M25" s="1450" t="s">
        <v>1205</v>
      </c>
      <c r="N25" s="1451">
        <v>10700</v>
      </c>
      <c r="O25" s="1451">
        <v>2500</v>
      </c>
    </row>
    <row r="26" spans="1:136" ht="19.2">
      <c r="A26" s="1444"/>
      <c r="B26" s="1454" t="s">
        <v>3605</v>
      </c>
      <c r="C26" s="1452">
        <v>2336.4</v>
      </c>
      <c r="D26" s="1452">
        <v>7700</v>
      </c>
      <c r="E26" s="1452">
        <v>2754.5</v>
      </c>
      <c r="F26" s="1452">
        <v>9612.2000000000007</v>
      </c>
      <c r="G26" s="1452">
        <v>3474.5</v>
      </c>
      <c r="H26" s="1452">
        <v>642</v>
      </c>
      <c r="I26" s="1452">
        <v>600</v>
      </c>
      <c r="J26" s="1452">
        <v>730.2</v>
      </c>
      <c r="K26" s="1452">
        <v>4264</v>
      </c>
      <c r="L26" s="1452" t="s">
        <v>1205</v>
      </c>
      <c r="M26" s="1452" t="s">
        <v>1205</v>
      </c>
      <c r="N26" s="1453">
        <v>4309.3</v>
      </c>
      <c r="O26" s="1453">
        <v>2500</v>
      </c>
    </row>
    <row r="27" spans="1:136" ht="19.2">
      <c r="A27" s="1444"/>
      <c r="B27" s="1449" t="s">
        <v>3606</v>
      </c>
      <c r="C27" s="1452">
        <v>1563.6</v>
      </c>
      <c r="D27" s="1452">
        <v>2150</v>
      </c>
      <c r="E27" s="1452">
        <v>2083.3000000000002</v>
      </c>
      <c r="F27" s="1452">
        <v>1387.8</v>
      </c>
      <c r="G27" s="1452">
        <v>1711.5</v>
      </c>
      <c r="H27" s="1452">
        <v>2650</v>
      </c>
      <c r="I27" s="1452">
        <v>1700</v>
      </c>
      <c r="J27" s="1452">
        <v>7285.7</v>
      </c>
      <c r="K27" s="1452">
        <v>12003.2</v>
      </c>
      <c r="L27" s="1452" t="s">
        <v>1205</v>
      </c>
      <c r="M27" s="1452" t="s">
        <v>1205</v>
      </c>
      <c r="N27" s="1453">
        <v>4400</v>
      </c>
      <c r="O27" s="1453" t="s">
        <v>1205</v>
      </c>
    </row>
    <row r="28" spans="1:136" ht="19.2">
      <c r="A28" s="1444"/>
      <c r="B28" s="1449" t="s">
        <v>3607</v>
      </c>
      <c r="C28" s="1452" t="s">
        <v>1205</v>
      </c>
      <c r="D28" s="1452">
        <v>3300</v>
      </c>
      <c r="E28" s="1452">
        <v>1162.2</v>
      </c>
      <c r="F28" s="1452" t="s">
        <v>1205</v>
      </c>
      <c r="G28" s="1452">
        <v>8314</v>
      </c>
      <c r="H28" s="1452">
        <v>1358</v>
      </c>
      <c r="I28" s="1452">
        <v>2550</v>
      </c>
      <c r="J28" s="1452">
        <v>1984.1</v>
      </c>
      <c r="K28" s="1452">
        <v>1732.8</v>
      </c>
      <c r="L28" s="1452" t="s">
        <v>1205</v>
      </c>
      <c r="M28" s="1452" t="s">
        <v>1205</v>
      </c>
      <c r="N28" s="1453">
        <v>1990.7</v>
      </c>
      <c r="O28" s="1453" t="s">
        <v>1205</v>
      </c>
    </row>
    <row r="29" spans="1:136" ht="19.8" thickBot="1">
      <c r="A29" s="1455"/>
      <c r="B29" s="1456"/>
      <c r="C29" s="1457"/>
      <c r="D29" s="1457"/>
      <c r="E29" s="1457"/>
      <c r="F29" s="1457"/>
      <c r="G29" s="1457"/>
      <c r="H29" s="1457"/>
      <c r="I29" s="1457"/>
      <c r="J29" s="1457"/>
      <c r="K29" s="1457"/>
      <c r="L29" s="1457"/>
      <c r="M29" s="1457"/>
      <c r="N29" s="1458"/>
      <c r="O29" s="1458"/>
    </row>
    <row r="30" spans="1:136" s="935" customFormat="1" ht="18" customHeight="1">
      <c r="A30" s="935" t="s">
        <v>139</v>
      </c>
      <c r="ED30" s="1066"/>
      <c r="EE30" s="1066"/>
      <c r="EF30" s="1066"/>
    </row>
    <row r="31" spans="1:136" s="935" customFormat="1" ht="18" customHeight="1">
      <c r="A31" s="935" t="s">
        <v>3612</v>
      </c>
      <c r="ED31" s="1066"/>
      <c r="EE31" s="1066"/>
      <c r="EF31" s="1066"/>
    </row>
    <row r="32" spans="1:136" s="935" customFormat="1" ht="18" customHeight="1">
      <c r="A32" s="935" t="s">
        <v>3613</v>
      </c>
      <c r="ED32" s="1066"/>
      <c r="EE32" s="1066"/>
      <c r="EF32" s="1066"/>
    </row>
    <row r="33" spans="1:136" s="843" customFormat="1" ht="18" customHeight="1">
      <c r="A33" s="843" t="s">
        <v>3601</v>
      </c>
      <c r="ED33" s="1093"/>
      <c r="EE33" s="1093"/>
      <c r="EF33" s="1093"/>
    </row>
    <row r="34" spans="1:136" s="1461" customFormat="1" ht="19.2">
      <c r="A34" s="1459"/>
      <c r="B34" s="1460"/>
    </row>
    <row r="35" spans="1:136" ht="19.2">
      <c r="I35" s="1431" t="s">
        <v>3614</v>
      </c>
    </row>
  </sheetData>
  <mergeCells count="3">
    <mergeCell ref="A3:B3"/>
    <mergeCell ref="C3:E3"/>
    <mergeCell ref="A17:B17"/>
  </mergeCells>
  <pageMargins left="0.7" right="0.7" top="0.75" bottom="0.75" header="0.3" footer="0.3"/>
  <pageSetup paperSize="9" scale="45" fitToHeight="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EF23"/>
  <sheetViews>
    <sheetView zoomScale="80" zoomScaleNormal="80" zoomScaleSheetLayoutView="70" workbookViewId="0">
      <pane xSplit="2" topLeftCell="C1" activePane="topRight" state="frozen"/>
      <selection activeCell="A2" sqref="A2"/>
      <selection pane="topRight" activeCell="A2" sqref="A2"/>
    </sheetView>
  </sheetViews>
  <sheetFormatPr defaultColWidth="13.109375" defaultRowHeight="19.95" customHeight="1"/>
  <cols>
    <col min="1" max="1" width="8.33203125" style="1464" customWidth="1"/>
    <col min="2" max="2" width="38.33203125" style="1464" customWidth="1"/>
    <col min="3" max="21" width="18.109375" style="1464" customWidth="1"/>
    <col min="22" max="30" width="18.33203125" style="1464" customWidth="1"/>
    <col min="31" max="245" width="13.109375" style="1464"/>
    <col min="246" max="246" width="4.88671875" style="1464" customWidth="1"/>
    <col min="247" max="247" width="71.109375" style="1464" customWidth="1"/>
    <col min="248" max="248" width="18.33203125" style="1464" customWidth="1"/>
    <col min="249" max="249" width="20" style="1464" customWidth="1"/>
    <col min="250" max="250" width="17.6640625" style="1464" customWidth="1"/>
    <col min="251" max="251" width="18.88671875" style="1464" customWidth="1"/>
    <col min="252" max="252" width="17.44140625" style="1464" customWidth="1"/>
    <col min="253" max="253" width="15.6640625" style="1464" customWidth="1"/>
    <col min="254" max="254" width="16.5546875" style="1464" customWidth="1"/>
    <col min="255" max="256" width="14.5546875" style="1464" customWidth="1"/>
    <col min="257" max="257" width="14.5546875" style="1464" bestFit="1" customWidth="1"/>
    <col min="258" max="258" width="13.109375" style="1464"/>
    <col min="259" max="259" width="14" style="1464" bestFit="1" customWidth="1"/>
    <col min="260" max="261" width="13.6640625" style="1464" bestFit="1" customWidth="1"/>
    <col min="262" max="264" width="13.6640625" style="1464" customWidth="1"/>
    <col min="265" max="265" width="13.6640625" style="1464" bestFit="1" customWidth="1"/>
    <col min="266" max="501" width="13.109375" style="1464"/>
    <col min="502" max="502" width="4.88671875" style="1464" customWidth="1"/>
    <col min="503" max="503" width="71.109375" style="1464" customWidth="1"/>
    <col min="504" max="504" width="18.33203125" style="1464" customWidth="1"/>
    <col min="505" max="505" width="20" style="1464" customWidth="1"/>
    <col min="506" max="506" width="17.6640625" style="1464" customWidth="1"/>
    <col min="507" max="507" width="18.88671875" style="1464" customWidth="1"/>
    <col min="508" max="508" width="17.44140625" style="1464" customWidth="1"/>
    <col min="509" max="509" width="15.6640625" style="1464" customWidth="1"/>
    <col min="510" max="510" width="16.5546875" style="1464" customWidth="1"/>
    <col min="511" max="512" width="14.5546875" style="1464" customWidth="1"/>
    <col min="513" max="513" width="14.5546875" style="1464" bestFit="1" customWidth="1"/>
    <col min="514" max="514" width="13.109375" style="1464"/>
    <col min="515" max="515" width="14" style="1464" bestFit="1" customWidth="1"/>
    <col min="516" max="517" width="13.6640625" style="1464" bestFit="1" customWidth="1"/>
    <col min="518" max="520" width="13.6640625" style="1464" customWidth="1"/>
    <col min="521" max="521" width="13.6640625" style="1464" bestFit="1" customWidth="1"/>
    <col min="522" max="757" width="13.109375" style="1464"/>
    <col min="758" max="758" width="4.88671875" style="1464" customWidth="1"/>
    <col min="759" max="759" width="71.109375" style="1464" customWidth="1"/>
    <col min="760" max="760" width="18.33203125" style="1464" customWidth="1"/>
    <col min="761" max="761" width="20" style="1464" customWidth="1"/>
    <col min="762" max="762" width="17.6640625" style="1464" customWidth="1"/>
    <col min="763" max="763" width="18.88671875" style="1464" customWidth="1"/>
    <col min="764" max="764" width="17.44140625" style="1464" customWidth="1"/>
    <col min="765" max="765" width="15.6640625" style="1464" customWidth="1"/>
    <col min="766" max="766" width="16.5546875" style="1464" customWidth="1"/>
    <col min="767" max="768" width="14.5546875" style="1464" customWidth="1"/>
    <col min="769" max="769" width="14.5546875" style="1464" bestFit="1" customWidth="1"/>
    <col min="770" max="770" width="13.109375" style="1464"/>
    <col min="771" max="771" width="14" style="1464" bestFit="1" customWidth="1"/>
    <col min="772" max="773" width="13.6640625" style="1464" bestFit="1" customWidth="1"/>
    <col min="774" max="776" width="13.6640625" style="1464" customWidth="1"/>
    <col min="777" max="777" width="13.6640625" style="1464" bestFit="1" customWidth="1"/>
    <col min="778" max="1013" width="13.109375" style="1464"/>
    <col min="1014" max="1014" width="4.88671875" style="1464" customWidth="1"/>
    <col min="1015" max="1015" width="71.109375" style="1464" customWidth="1"/>
    <col min="1016" max="1016" width="18.33203125" style="1464" customWidth="1"/>
    <col min="1017" max="1017" width="20" style="1464" customWidth="1"/>
    <col min="1018" max="1018" width="17.6640625" style="1464" customWidth="1"/>
    <col min="1019" max="1019" width="18.88671875" style="1464" customWidth="1"/>
    <col min="1020" max="1020" width="17.44140625" style="1464" customWidth="1"/>
    <col min="1021" max="1021" width="15.6640625" style="1464" customWidth="1"/>
    <col min="1022" max="1022" width="16.5546875" style="1464" customWidth="1"/>
    <col min="1023" max="1024" width="14.5546875" style="1464" customWidth="1"/>
    <col min="1025" max="1025" width="14.5546875" style="1464" bestFit="1" customWidth="1"/>
    <col min="1026" max="1026" width="13.109375" style="1464"/>
    <col min="1027" max="1027" width="14" style="1464" bestFit="1" customWidth="1"/>
    <col min="1028" max="1029" width="13.6640625" style="1464" bestFit="1" customWidth="1"/>
    <col min="1030" max="1032" width="13.6640625" style="1464" customWidth="1"/>
    <col min="1033" max="1033" width="13.6640625" style="1464" bestFit="1" customWidth="1"/>
    <col min="1034" max="1269" width="13.109375" style="1464"/>
    <col min="1270" max="1270" width="4.88671875" style="1464" customWidth="1"/>
    <col min="1271" max="1271" width="71.109375" style="1464" customWidth="1"/>
    <col min="1272" max="1272" width="18.33203125" style="1464" customWidth="1"/>
    <col min="1273" max="1273" width="20" style="1464" customWidth="1"/>
    <col min="1274" max="1274" width="17.6640625" style="1464" customWidth="1"/>
    <col min="1275" max="1275" width="18.88671875" style="1464" customWidth="1"/>
    <col min="1276" max="1276" width="17.44140625" style="1464" customWidth="1"/>
    <col min="1277" max="1277" width="15.6640625" style="1464" customWidth="1"/>
    <col min="1278" max="1278" width="16.5546875" style="1464" customWidth="1"/>
    <col min="1279" max="1280" width="14.5546875" style="1464" customWidth="1"/>
    <col min="1281" max="1281" width="14.5546875" style="1464" bestFit="1" customWidth="1"/>
    <col min="1282" max="1282" width="13.109375" style="1464"/>
    <col min="1283" max="1283" width="14" style="1464" bestFit="1" customWidth="1"/>
    <col min="1284" max="1285" width="13.6640625" style="1464" bestFit="1" customWidth="1"/>
    <col min="1286" max="1288" width="13.6640625" style="1464" customWidth="1"/>
    <col min="1289" max="1289" width="13.6640625" style="1464" bestFit="1" customWidth="1"/>
    <col min="1290" max="1525" width="13.109375" style="1464"/>
    <col min="1526" max="1526" width="4.88671875" style="1464" customWidth="1"/>
    <col min="1527" max="1527" width="71.109375" style="1464" customWidth="1"/>
    <col min="1528" max="1528" width="18.33203125" style="1464" customWidth="1"/>
    <col min="1529" max="1529" width="20" style="1464" customWidth="1"/>
    <col min="1530" max="1530" width="17.6640625" style="1464" customWidth="1"/>
    <col min="1531" max="1531" width="18.88671875" style="1464" customWidth="1"/>
    <col min="1532" max="1532" width="17.44140625" style="1464" customWidth="1"/>
    <col min="1533" max="1533" width="15.6640625" style="1464" customWidth="1"/>
    <col min="1534" max="1534" width="16.5546875" style="1464" customWidth="1"/>
    <col min="1535" max="1536" width="14.5546875" style="1464" customWidth="1"/>
    <col min="1537" max="1537" width="14.5546875" style="1464" bestFit="1" customWidth="1"/>
    <col min="1538" max="1538" width="13.109375" style="1464"/>
    <col min="1539" max="1539" width="14" style="1464" bestFit="1" customWidth="1"/>
    <col min="1540" max="1541" width="13.6640625" style="1464" bestFit="1" customWidth="1"/>
    <col min="1542" max="1544" width="13.6640625" style="1464" customWidth="1"/>
    <col min="1545" max="1545" width="13.6640625" style="1464" bestFit="1" customWidth="1"/>
    <col min="1546" max="1781" width="13.109375" style="1464"/>
    <col min="1782" max="1782" width="4.88671875" style="1464" customWidth="1"/>
    <col min="1783" max="1783" width="71.109375" style="1464" customWidth="1"/>
    <col min="1784" max="1784" width="18.33203125" style="1464" customWidth="1"/>
    <col min="1785" max="1785" width="20" style="1464" customWidth="1"/>
    <col min="1786" max="1786" width="17.6640625" style="1464" customWidth="1"/>
    <col min="1787" max="1787" width="18.88671875" style="1464" customWidth="1"/>
    <col min="1788" max="1788" width="17.44140625" style="1464" customWidth="1"/>
    <col min="1789" max="1789" width="15.6640625" style="1464" customWidth="1"/>
    <col min="1790" max="1790" width="16.5546875" style="1464" customWidth="1"/>
    <col min="1791" max="1792" width="14.5546875" style="1464" customWidth="1"/>
    <col min="1793" max="1793" width="14.5546875" style="1464" bestFit="1" customWidth="1"/>
    <col min="1794" max="1794" width="13.109375" style="1464"/>
    <col min="1795" max="1795" width="14" style="1464" bestFit="1" customWidth="1"/>
    <col min="1796" max="1797" width="13.6640625" style="1464" bestFit="1" customWidth="1"/>
    <col min="1798" max="1800" width="13.6640625" style="1464" customWidth="1"/>
    <col min="1801" max="1801" width="13.6640625" style="1464" bestFit="1" customWidth="1"/>
    <col min="1802" max="2037" width="13.109375" style="1464"/>
    <col min="2038" max="2038" width="4.88671875" style="1464" customWidth="1"/>
    <col min="2039" max="2039" width="71.109375" style="1464" customWidth="1"/>
    <col min="2040" max="2040" width="18.33203125" style="1464" customWidth="1"/>
    <col min="2041" max="2041" width="20" style="1464" customWidth="1"/>
    <col min="2042" max="2042" width="17.6640625" style="1464" customWidth="1"/>
    <col min="2043" max="2043" width="18.88671875" style="1464" customWidth="1"/>
    <col min="2044" max="2044" width="17.44140625" style="1464" customWidth="1"/>
    <col min="2045" max="2045" width="15.6640625" style="1464" customWidth="1"/>
    <col min="2046" max="2046" width="16.5546875" style="1464" customWidth="1"/>
    <col min="2047" max="2048" width="14.5546875" style="1464" customWidth="1"/>
    <col min="2049" max="2049" width="14.5546875" style="1464" bestFit="1" customWidth="1"/>
    <col min="2050" max="2050" width="13.109375" style="1464"/>
    <col min="2051" max="2051" width="14" style="1464" bestFit="1" customWidth="1"/>
    <col min="2052" max="2053" width="13.6640625" style="1464" bestFit="1" customWidth="1"/>
    <col min="2054" max="2056" width="13.6640625" style="1464" customWidth="1"/>
    <col min="2057" max="2057" width="13.6640625" style="1464" bestFit="1" customWidth="1"/>
    <col min="2058" max="2293" width="13.109375" style="1464"/>
    <col min="2294" max="2294" width="4.88671875" style="1464" customWidth="1"/>
    <col min="2295" max="2295" width="71.109375" style="1464" customWidth="1"/>
    <col min="2296" max="2296" width="18.33203125" style="1464" customWidth="1"/>
    <col min="2297" max="2297" width="20" style="1464" customWidth="1"/>
    <col min="2298" max="2298" width="17.6640625" style="1464" customWidth="1"/>
    <col min="2299" max="2299" width="18.88671875" style="1464" customWidth="1"/>
    <col min="2300" max="2300" width="17.44140625" style="1464" customWidth="1"/>
    <col min="2301" max="2301" width="15.6640625" style="1464" customWidth="1"/>
    <col min="2302" max="2302" width="16.5546875" style="1464" customWidth="1"/>
    <col min="2303" max="2304" width="14.5546875" style="1464" customWidth="1"/>
    <col min="2305" max="2305" width="14.5546875" style="1464" bestFit="1" customWidth="1"/>
    <col min="2306" max="2306" width="13.109375" style="1464"/>
    <col min="2307" max="2307" width="14" style="1464" bestFit="1" customWidth="1"/>
    <col min="2308" max="2309" width="13.6640625" style="1464" bestFit="1" customWidth="1"/>
    <col min="2310" max="2312" width="13.6640625" style="1464" customWidth="1"/>
    <col min="2313" max="2313" width="13.6640625" style="1464" bestFit="1" customWidth="1"/>
    <col min="2314" max="2549" width="13.109375" style="1464"/>
    <col min="2550" max="2550" width="4.88671875" style="1464" customWidth="1"/>
    <col min="2551" max="2551" width="71.109375" style="1464" customWidth="1"/>
    <col min="2552" max="2552" width="18.33203125" style="1464" customWidth="1"/>
    <col min="2553" max="2553" width="20" style="1464" customWidth="1"/>
    <col min="2554" max="2554" width="17.6640625" style="1464" customWidth="1"/>
    <col min="2555" max="2555" width="18.88671875" style="1464" customWidth="1"/>
    <col min="2556" max="2556" width="17.44140625" style="1464" customWidth="1"/>
    <col min="2557" max="2557" width="15.6640625" style="1464" customWidth="1"/>
    <col min="2558" max="2558" width="16.5546875" style="1464" customWidth="1"/>
    <col min="2559" max="2560" width="14.5546875" style="1464" customWidth="1"/>
    <col min="2561" max="2561" width="14.5546875" style="1464" bestFit="1" customWidth="1"/>
    <col min="2562" max="2562" width="13.109375" style="1464"/>
    <col min="2563" max="2563" width="14" style="1464" bestFit="1" customWidth="1"/>
    <col min="2564" max="2565" width="13.6640625" style="1464" bestFit="1" customWidth="1"/>
    <col min="2566" max="2568" width="13.6640625" style="1464" customWidth="1"/>
    <col min="2569" max="2569" width="13.6640625" style="1464" bestFit="1" customWidth="1"/>
    <col min="2570" max="2805" width="13.109375" style="1464"/>
    <col min="2806" max="2806" width="4.88671875" style="1464" customWidth="1"/>
    <col min="2807" max="2807" width="71.109375" style="1464" customWidth="1"/>
    <col min="2808" max="2808" width="18.33203125" style="1464" customWidth="1"/>
    <col min="2809" max="2809" width="20" style="1464" customWidth="1"/>
    <col min="2810" max="2810" width="17.6640625" style="1464" customWidth="1"/>
    <col min="2811" max="2811" width="18.88671875" style="1464" customWidth="1"/>
    <col min="2812" max="2812" width="17.44140625" style="1464" customWidth="1"/>
    <col min="2813" max="2813" width="15.6640625" style="1464" customWidth="1"/>
    <col min="2814" max="2814" width="16.5546875" style="1464" customWidth="1"/>
    <col min="2815" max="2816" width="14.5546875" style="1464" customWidth="1"/>
    <col min="2817" max="2817" width="14.5546875" style="1464" bestFit="1" customWidth="1"/>
    <col min="2818" max="2818" width="13.109375" style="1464"/>
    <col min="2819" max="2819" width="14" style="1464" bestFit="1" customWidth="1"/>
    <col min="2820" max="2821" width="13.6640625" style="1464" bestFit="1" customWidth="1"/>
    <col min="2822" max="2824" width="13.6640625" style="1464" customWidth="1"/>
    <col min="2825" max="2825" width="13.6640625" style="1464" bestFit="1" customWidth="1"/>
    <col min="2826" max="3061" width="13.109375" style="1464"/>
    <col min="3062" max="3062" width="4.88671875" style="1464" customWidth="1"/>
    <col min="3063" max="3063" width="71.109375" style="1464" customWidth="1"/>
    <col min="3064" max="3064" width="18.33203125" style="1464" customWidth="1"/>
    <col min="3065" max="3065" width="20" style="1464" customWidth="1"/>
    <col min="3066" max="3066" width="17.6640625" style="1464" customWidth="1"/>
    <col min="3067" max="3067" width="18.88671875" style="1464" customWidth="1"/>
    <col min="3068" max="3068" width="17.44140625" style="1464" customWidth="1"/>
    <col min="3069" max="3069" width="15.6640625" style="1464" customWidth="1"/>
    <col min="3070" max="3070" width="16.5546875" style="1464" customWidth="1"/>
    <col min="3071" max="3072" width="14.5546875" style="1464" customWidth="1"/>
    <col min="3073" max="3073" width="14.5546875" style="1464" bestFit="1" customWidth="1"/>
    <col min="3074" max="3074" width="13.109375" style="1464"/>
    <col min="3075" max="3075" width="14" style="1464" bestFit="1" customWidth="1"/>
    <col min="3076" max="3077" width="13.6640625" style="1464" bestFit="1" customWidth="1"/>
    <col min="3078" max="3080" width="13.6640625" style="1464" customWidth="1"/>
    <col min="3081" max="3081" width="13.6640625" style="1464" bestFit="1" customWidth="1"/>
    <col min="3082" max="3317" width="13.109375" style="1464"/>
    <col min="3318" max="3318" width="4.88671875" style="1464" customWidth="1"/>
    <col min="3319" max="3319" width="71.109375" style="1464" customWidth="1"/>
    <col min="3320" max="3320" width="18.33203125" style="1464" customWidth="1"/>
    <col min="3321" max="3321" width="20" style="1464" customWidth="1"/>
    <col min="3322" max="3322" width="17.6640625" style="1464" customWidth="1"/>
    <col min="3323" max="3323" width="18.88671875" style="1464" customWidth="1"/>
    <col min="3324" max="3324" width="17.44140625" style="1464" customWidth="1"/>
    <col min="3325" max="3325" width="15.6640625" style="1464" customWidth="1"/>
    <col min="3326" max="3326" width="16.5546875" style="1464" customWidth="1"/>
    <col min="3327" max="3328" width="14.5546875" style="1464" customWidth="1"/>
    <col min="3329" max="3329" width="14.5546875" style="1464" bestFit="1" customWidth="1"/>
    <col min="3330" max="3330" width="13.109375" style="1464"/>
    <col min="3331" max="3331" width="14" style="1464" bestFit="1" customWidth="1"/>
    <col min="3332" max="3333" width="13.6640625" style="1464" bestFit="1" customWidth="1"/>
    <col min="3334" max="3336" width="13.6640625" style="1464" customWidth="1"/>
    <col min="3337" max="3337" width="13.6640625" style="1464" bestFit="1" customWidth="1"/>
    <col min="3338" max="3573" width="13.109375" style="1464"/>
    <col min="3574" max="3574" width="4.88671875" style="1464" customWidth="1"/>
    <col min="3575" max="3575" width="71.109375" style="1464" customWidth="1"/>
    <col min="3576" max="3576" width="18.33203125" style="1464" customWidth="1"/>
    <col min="3577" max="3577" width="20" style="1464" customWidth="1"/>
    <col min="3578" max="3578" width="17.6640625" style="1464" customWidth="1"/>
    <col min="3579" max="3579" width="18.88671875" style="1464" customWidth="1"/>
    <col min="3580" max="3580" width="17.44140625" style="1464" customWidth="1"/>
    <col min="3581" max="3581" width="15.6640625" style="1464" customWidth="1"/>
    <col min="3582" max="3582" width="16.5546875" style="1464" customWidth="1"/>
    <col min="3583" max="3584" width="14.5546875" style="1464" customWidth="1"/>
    <col min="3585" max="3585" width="14.5546875" style="1464" bestFit="1" customWidth="1"/>
    <col min="3586" max="3586" width="13.109375" style="1464"/>
    <col min="3587" max="3587" width="14" style="1464" bestFit="1" customWidth="1"/>
    <col min="3588" max="3589" width="13.6640625" style="1464" bestFit="1" customWidth="1"/>
    <col min="3590" max="3592" width="13.6640625" style="1464" customWidth="1"/>
    <col min="3593" max="3593" width="13.6640625" style="1464" bestFit="1" customWidth="1"/>
    <col min="3594" max="3829" width="13.109375" style="1464"/>
    <col min="3830" max="3830" width="4.88671875" style="1464" customWidth="1"/>
    <col min="3831" max="3831" width="71.109375" style="1464" customWidth="1"/>
    <col min="3832" max="3832" width="18.33203125" style="1464" customWidth="1"/>
    <col min="3833" max="3833" width="20" style="1464" customWidth="1"/>
    <col min="3834" max="3834" width="17.6640625" style="1464" customWidth="1"/>
    <col min="3835" max="3835" width="18.88671875" style="1464" customWidth="1"/>
    <col min="3836" max="3836" width="17.44140625" style="1464" customWidth="1"/>
    <col min="3837" max="3837" width="15.6640625" style="1464" customWidth="1"/>
    <col min="3838" max="3838" width="16.5546875" style="1464" customWidth="1"/>
    <col min="3839" max="3840" width="14.5546875" style="1464" customWidth="1"/>
    <col min="3841" max="3841" width="14.5546875" style="1464" bestFit="1" customWidth="1"/>
    <col min="3842" max="3842" width="13.109375" style="1464"/>
    <col min="3843" max="3843" width="14" style="1464" bestFit="1" customWidth="1"/>
    <col min="3844" max="3845" width="13.6640625" style="1464" bestFit="1" customWidth="1"/>
    <col min="3846" max="3848" width="13.6640625" style="1464" customWidth="1"/>
    <col min="3849" max="3849" width="13.6640625" style="1464" bestFit="1" customWidth="1"/>
    <col min="3850" max="4085" width="13.109375" style="1464"/>
    <col min="4086" max="4086" width="4.88671875" style="1464" customWidth="1"/>
    <col min="4087" max="4087" width="71.109375" style="1464" customWidth="1"/>
    <col min="4088" max="4088" width="18.33203125" style="1464" customWidth="1"/>
    <col min="4089" max="4089" width="20" style="1464" customWidth="1"/>
    <col min="4090" max="4090" width="17.6640625" style="1464" customWidth="1"/>
    <col min="4091" max="4091" width="18.88671875" style="1464" customWidth="1"/>
    <col min="4092" max="4092" width="17.44140625" style="1464" customWidth="1"/>
    <col min="4093" max="4093" width="15.6640625" style="1464" customWidth="1"/>
    <col min="4094" max="4094" width="16.5546875" style="1464" customWidth="1"/>
    <col min="4095" max="4096" width="14.5546875" style="1464" customWidth="1"/>
    <col min="4097" max="4097" width="14.5546875" style="1464" bestFit="1" customWidth="1"/>
    <col min="4098" max="4098" width="13.109375" style="1464"/>
    <col min="4099" max="4099" width="14" style="1464" bestFit="1" customWidth="1"/>
    <col min="4100" max="4101" width="13.6640625" style="1464" bestFit="1" customWidth="1"/>
    <col min="4102" max="4104" width="13.6640625" style="1464" customWidth="1"/>
    <col min="4105" max="4105" width="13.6640625" style="1464" bestFit="1" customWidth="1"/>
    <col min="4106" max="4341" width="13.109375" style="1464"/>
    <col min="4342" max="4342" width="4.88671875" style="1464" customWidth="1"/>
    <col min="4343" max="4343" width="71.109375" style="1464" customWidth="1"/>
    <col min="4344" max="4344" width="18.33203125" style="1464" customWidth="1"/>
    <col min="4345" max="4345" width="20" style="1464" customWidth="1"/>
    <col min="4346" max="4346" width="17.6640625" style="1464" customWidth="1"/>
    <col min="4347" max="4347" width="18.88671875" style="1464" customWidth="1"/>
    <col min="4348" max="4348" width="17.44140625" style="1464" customWidth="1"/>
    <col min="4349" max="4349" width="15.6640625" style="1464" customWidth="1"/>
    <col min="4350" max="4350" width="16.5546875" style="1464" customWidth="1"/>
    <col min="4351" max="4352" width="14.5546875" style="1464" customWidth="1"/>
    <col min="4353" max="4353" width="14.5546875" style="1464" bestFit="1" customWidth="1"/>
    <col min="4354" max="4354" width="13.109375" style="1464"/>
    <col min="4355" max="4355" width="14" style="1464" bestFit="1" customWidth="1"/>
    <col min="4356" max="4357" width="13.6640625" style="1464" bestFit="1" customWidth="1"/>
    <col min="4358" max="4360" width="13.6640625" style="1464" customWidth="1"/>
    <col min="4361" max="4361" width="13.6640625" style="1464" bestFit="1" customWidth="1"/>
    <col min="4362" max="4597" width="13.109375" style="1464"/>
    <col min="4598" max="4598" width="4.88671875" style="1464" customWidth="1"/>
    <col min="4599" max="4599" width="71.109375" style="1464" customWidth="1"/>
    <col min="4600" max="4600" width="18.33203125" style="1464" customWidth="1"/>
    <col min="4601" max="4601" width="20" style="1464" customWidth="1"/>
    <col min="4602" max="4602" width="17.6640625" style="1464" customWidth="1"/>
    <col min="4603" max="4603" width="18.88671875" style="1464" customWidth="1"/>
    <col min="4604" max="4604" width="17.44140625" style="1464" customWidth="1"/>
    <col min="4605" max="4605" width="15.6640625" style="1464" customWidth="1"/>
    <col min="4606" max="4606" width="16.5546875" style="1464" customWidth="1"/>
    <col min="4607" max="4608" width="14.5546875" style="1464" customWidth="1"/>
    <col min="4609" max="4609" width="14.5546875" style="1464" bestFit="1" customWidth="1"/>
    <col min="4610" max="4610" width="13.109375" style="1464"/>
    <col min="4611" max="4611" width="14" style="1464" bestFit="1" customWidth="1"/>
    <col min="4612" max="4613" width="13.6640625" style="1464" bestFit="1" customWidth="1"/>
    <col min="4614" max="4616" width="13.6640625" style="1464" customWidth="1"/>
    <col min="4617" max="4617" width="13.6640625" style="1464" bestFit="1" customWidth="1"/>
    <col min="4618" max="4853" width="13.109375" style="1464"/>
    <col min="4854" max="4854" width="4.88671875" style="1464" customWidth="1"/>
    <col min="4855" max="4855" width="71.109375" style="1464" customWidth="1"/>
    <col min="4856" max="4856" width="18.33203125" style="1464" customWidth="1"/>
    <col min="4857" max="4857" width="20" style="1464" customWidth="1"/>
    <col min="4858" max="4858" width="17.6640625" style="1464" customWidth="1"/>
    <col min="4859" max="4859" width="18.88671875" style="1464" customWidth="1"/>
    <col min="4860" max="4860" width="17.44140625" style="1464" customWidth="1"/>
    <col min="4861" max="4861" width="15.6640625" style="1464" customWidth="1"/>
    <col min="4862" max="4862" width="16.5546875" style="1464" customWidth="1"/>
    <col min="4863" max="4864" width="14.5546875" style="1464" customWidth="1"/>
    <col min="4865" max="4865" width="14.5546875" style="1464" bestFit="1" customWidth="1"/>
    <col min="4866" max="4866" width="13.109375" style="1464"/>
    <col min="4867" max="4867" width="14" style="1464" bestFit="1" customWidth="1"/>
    <col min="4868" max="4869" width="13.6640625" style="1464" bestFit="1" customWidth="1"/>
    <col min="4870" max="4872" width="13.6640625" style="1464" customWidth="1"/>
    <col min="4873" max="4873" width="13.6640625" style="1464" bestFit="1" customWidth="1"/>
    <col min="4874" max="5109" width="13.109375" style="1464"/>
    <col min="5110" max="5110" width="4.88671875" style="1464" customWidth="1"/>
    <col min="5111" max="5111" width="71.109375" style="1464" customWidth="1"/>
    <col min="5112" max="5112" width="18.33203125" style="1464" customWidth="1"/>
    <col min="5113" max="5113" width="20" style="1464" customWidth="1"/>
    <col min="5114" max="5114" width="17.6640625" style="1464" customWidth="1"/>
    <col min="5115" max="5115" width="18.88671875" style="1464" customWidth="1"/>
    <col min="5116" max="5116" width="17.44140625" style="1464" customWidth="1"/>
    <col min="5117" max="5117" width="15.6640625" style="1464" customWidth="1"/>
    <col min="5118" max="5118" width="16.5546875" style="1464" customWidth="1"/>
    <col min="5119" max="5120" width="14.5546875" style="1464" customWidth="1"/>
    <col min="5121" max="5121" width="14.5546875" style="1464" bestFit="1" customWidth="1"/>
    <col min="5122" max="5122" width="13.109375" style="1464"/>
    <col min="5123" max="5123" width="14" style="1464" bestFit="1" customWidth="1"/>
    <col min="5124" max="5125" width="13.6640625" style="1464" bestFit="1" customWidth="1"/>
    <col min="5126" max="5128" width="13.6640625" style="1464" customWidth="1"/>
    <col min="5129" max="5129" width="13.6640625" style="1464" bestFit="1" customWidth="1"/>
    <col min="5130" max="5365" width="13.109375" style="1464"/>
    <col min="5366" max="5366" width="4.88671875" style="1464" customWidth="1"/>
    <col min="5367" max="5367" width="71.109375" style="1464" customWidth="1"/>
    <col min="5368" max="5368" width="18.33203125" style="1464" customWidth="1"/>
    <col min="5369" max="5369" width="20" style="1464" customWidth="1"/>
    <col min="5370" max="5370" width="17.6640625" style="1464" customWidth="1"/>
    <col min="5371" max="5371" width="18.88671875" style="1464" customWidth="1"/>
    <col min="5372" max="5372" width="17.44140625" style="1464" customWidth="1"/>
    <col min="5373" max="5373" width="15.6640625" style="1464" customWidth="1"/>
    <col min="5374" max="5374" width="16.5546875" style="1464" customWidth="1"/>
    <col min="5375" max="5376" width="14.5546875" style="1464" customWidth="1"/>
    <col min="5377" max="5377" width="14.5546875" style="1464" bestFit="1" customWidth="1"/>
    <col min="5378" max="5378" width="13.109375" style="1464"/>
    <col min="5379" max="5379" width="14" style="1464" bestFit="1" customWidth="1"/>
    <col min="5380" max="5381" width="13.6640625" style="1464" bestFit="1" customWidth="1"/>
    <col min="5382" max="5384" width="13.6640625" style="1464" customWidth="1"/>
    <col min="5385" max="5385" width="13.6640625" style="1464" bestFit="1" customWidth="1"/>
    <col min="5386" max="5621" width="13.109375" style="1464"/>
    <col min="5622" max="5622" width="4.88671875" style="1464" customWidth="1"/>
    <col min="5623" max="5623" width="71.109375" style="1464" customWidth="1"/>
    <col min="5624" max="5624" width="18.33203125" style="1464" customWidth="1"/>
    <col min="5625" max="5625" width="20" style="1464" customWidth="1"/>
    <col min="5626" max="5626" width="17.6640625" style="1464" customWidth="1"/>
    <col min="5627" max="5627" width="18.88671875" style="1464" customWidth="1"/>
    <col min="5628" max="5628" width="17.44140625" style="1464" customWidth="1"/>
    <col min="5629" max="5629" width="15.6640625" style="1464" customWidth="1"/>
    <col min="5630" max="5630" width="16.5546875" style="1464" customWidth="1"/>
    <col min="5631" max="5632" width="14.5546875" style="1464" customWidth="1"/>
    <col min="5633" max="5633" width="14.5546875" style="1464" bestFit="1" customWidth="1"/>
    <col min="5634" max="5634" width="13.109375" style="1464"/>
    <col min="5635" max="5635" width="14" style="1464" bestFit="1" customWidth="1"/>
    <col min="5636" max="5637" width="13.6640625" style="1464" bestFit="1" customWidth="1"/>
    <col min="5638" max="5640" width="13.6640625" style="1464" customWidth="1"/>
    <col min="5641" max="5641" width="13.6640625" style="1464" bestFit="1" customWidth="1"/>
    <col min="5642" max="5877" width="13.109375" style="1464"/>
    <col min="5878" max="5878" width="4.88671875" style="1464" customWidth="1"/>
    <col min="5879" max="5879" width="71.109375" style="1464" customWidth="1"/>
    <col min="5880" max="5880" width="18.33203125" style="1464" customWidth="1"/>
    <col min="5881" max="5881" width="20" style="1464" customWidth="1"/>
    <col min="5882" max="5882" width="17.6640625" style="1464" customWidth="1"/>
    <col min="5883" max="5883" width="18.88671875" style="1464" customWidth="1"/>
    <col min="5884" max="5884" width="17.44140625" style="1464" customWidth="1"/>
    <col min="5885" max="5885" width="15.6640625" style="1464" customWidth="1"/>
    <col min="5886" max="5886" width="16.5546875" style="1464" customWidth="1"/>
    <col min="5887" max="5888" width="14.5546875" style="1464" customWidth="1"/>
    <col min="5889" max="5889" width="14.5546875" style="1464" bestFit="1" customWidth="1"/>
    <col min="5890" max="5890" width="13.109375" style="1464"/>
    <col min="5891" max="5891" width="14" style="1464" bestFit="1" customWidth="1"/>
    <col min="5892" max="5893" width="13.6640625" style="1464" bestFit="1" customWidth="1"/>
    <col min="5894" max="5896" width="13.6640625" style="1464" customWidth="1"/>
    <col min="5897" max="5897" width="13.6640625" style="1464" bestFit="1" customWidth="1"/>
    <col min="5898" max="6133" width="13.109375" style="1464"/>
    <col min="6134" max="6134" width="4.88671875" style="1464" customWidth="1"/>
    <col min="6135" max="6135" width="71.109375" style="1464" customWidth="1"/>
    <col min="6136" max="6136" width="18.33203125" style="1464" customWidth="1"/>
    <col min="6137" max="6137" width="20" style="1464" customWidth="1"/>
    <col min="6138" max="6138" width="17.6640625" style="1464" customWidth="1"/>
    <col min="6139" max="6139" width="18.88671875" style="1464" customWidth="1"/>
    <col min="6140" max="6140" width="17.44140625" style="1464" customWidth="1"/>
    <col min="6141" max="6141" width="15.6640625" style="1464" customWidth="1"/>
    <col min="6142" max="6142" width="16.5546875" style="1464" customWidth="1"/>
    <col min="6143" max="6144" width="14.5546875" style="1464" customWidth="1"/>
    <col min="6145" max="6145" width="14.5546875" style="1464" bestFit="1" customWidth="1"/>
    <col min="6146" max="6146" width="13.109375" style="1464"/>
    <col min="6147" max="6147" width="14" style="1464" bestFit="1" customWidth="1"/>
    <col min="6148" max="6149" width="13.6640625" style="1464" bestFit="1" customWidth="1"/>
    <col min="6150" max="6152" width="13.6640625" style="1464" customWidth="1"/>
    <col min="6153" max="6153" width="13.6640625" style="1464" bestFit="1" customWidth="1"/>
    <col min="6154" max="6389" width="13.109375" style="1464"/>
    <col min="6390" max="6390" width="4.88671875" style="1464" customWidth="1"/>
    <col min="6391" max="6391" width="71.109375" style="1464" customWidth="1"/>
    <col min="6392" max="6392" width="18.33203125" style="1464" customWidth="1"/>
    <col min="6393" max="6393" width="20" style="1464" customWidth="1"/>
    <col min="6394" max="6394" width="17.6640625" style="1464" customWidth="1"/>
    <col min="6395" max="6395" width="18.88671875" style="1464" customWidth="1"/>
    <col min="6396" max="6396" width="17.44140625" style="1464" customWidth="1"/>
    <col min="6397" max="6397" width="15.6640625" style="1464" customWidth="1"/>
    <col min="6398" max="6398" width="16.5546875" style="1464" customWidth="1"/>
    <col min="6399" max="6400" width="14.5546875" style="1464" customWidth="1"/>
    <col min="6401" max="6401" width="14.5546875" style="1464" bestFit="1" customWidth="1"/>
    <col min="6402" max="6402" width="13.109375" style="1464"/>
    <col min="6403" max="6403" width="14" style="1464" bestFit="1" customWidth="1"/>
    <col min="6404" max="6405" width="13.6640625" style="1464" bestFit="1" customWidth="1"/>
    <col min="6406" max="6408" width="13.6640625" style="1464" customWidth="1"/>
    <col min="6409" max="6409" width="13.6640625" style="1464" bestFit="1" customWidth="1"/>
    <col min="6410" max="6645" width="13.109375" style="1464"/>
    <col min="6646" max="6646" width="4.88671875" style="1464" customWidth="1"/>
    <col min="6647" max="6647" width="71.109375" style="1464" customWidth="1"/>
    <col min="6648" max="6648" width="18.33203125" style="1464" customWidth="1"/>
    <col min="6649" max="6649" width="20" style="1464" customWidth="1"/>
    <col min="6650" max="6650" width="17.6640625" style="1464" customWidth="1"/>
    <col min="6651" max="6651" width="18.88671875" style="1464" customWidth="1"/>
    <col min="6652" max="6652" width="17.44140625" style="1464" customWidth="1"/>
    <col min="6653" max="6653" width="15.6640625" style="1464" customWidth="1"/>
    <col min="6654" max="6654" width="16.5546875" style="1464" customWidth="1"/>
    <col min="6655" max="6656" width="14.5546875" style="1464" customWidth="1"/>
    <col min="6657" max="6657" width="14.5546875" style="1464" bestFit="1" customWidth="1"/>
    <col min="6658" max="6658" width="13.109375" style="1464"/>
    <col min="6659" max="6659" width="14" style="1464" bestFit="1" customWidth="1"/>
    <col min="6660" max="6661" width="13.6640625" style="1464" bestFit="1" customWidth="1"/>
    <col min="6662" max="6664" width="13.6640625" style="1464" customWidth="1"/>
    <col min="6665" max="6665" width="13.6640625" style="1464" bestFit="1" customWidth="1"/>
    <col min="6666" max="6901" width="13.109375" style="1464"/>
    <col min="6902" max="6902" width="4.88671875" style="1464" customWidth="1"/>
    <col min="6903" max="6903" width="71.109375" style="1464" customWidth="1"/>
    <col min="6904" max="6904" width="18.33203125" style="1464" customWidth="1"/>
    <col min="6905" max="6905" width="20" style="1464" customWidth="1"/>
    <col min="6906" max="6906" width="17.6640625" style="1464" customWidth="1"/>
    <col min="6907" max="6907" width="18.88671875" style="1464" customWidth="1"/>
    <col min="6908" max="6908" width="17.44140625" style="1464" customWidth="1"/>
    <col min="6909" max="6909" width="15.6640625" style="1464" customWidth="1"/>
    <col min="6910" max="6910" width="16.5546875" style="1464" customWidth="1"/>
    <col min="6911" max="6912" width="14.5546875" style="1464" customWidth="1"/>
    <col min="6913" max="6913" width="14.5546875" style="1464" bestFit="1" customWidth="1"/>
    <col min="6914" max="6914" width="13.109375" style="1464"/>
    <col min="6915" max="6915" width="14" style="1464" bestFit="1" customWidth="1"/>
    <col min="6916" max="6917" width="13.6640625" style="1464" bestFit="1" customWidth="1"/>
    <col min="6918" max="6920" width="13.6640625" style="1464" customWidth="1"/>
    <col min="6921" max="6921" width="13.6640625" style="1464" bestFit="1" customWidth="1"/>
    <col min="6922" max="7157" width="13.109375" style="1464"/>
    <col min="7158" max="7158" width="4.88671875" style="1464" customWidth="1"/>
    <col min="7159" max="7159" width="71.109375" style="1464" customWidth="1"/>
    <col min="7160" max="7160" width="18.33203125" style="1464" customWidth="1"/>
    <col min="7161" max="7161" width="20" style="1464" customWidth="1"/>
    <col min="7162" max="7162" width="17.6640625" style="1464" customWidth="1"/>
    <col min="7163" max="7163" width="18.88671875" style="1464" customWidth="1"/>
    <col min="7164" max="7164" width="17.44140625" style="1464" customWidth="1"/>
    <col min="7165" max="7165" width="15.6640625" style="1464" customWidth="1"/>
    <col min="7166" max="7166" width="16.5546875" style="1464" customWidth="1"/>
    <col min="7167" max="7168" width="14.5546875" style="1464" customWidth="1"/>
    <col min="7169" max="7169" width="14.5546875" style="1464" bestFit="1" customWidth="1"/>
    <col min="7170" max="7170" width="13.109375" style="1464"/>
    <col min="7171" max="7171" width="14" style="1464" bestFit="1" customWidth="1"/>
    <col min="7172" max="7173" width="13.6640625" style="1464" bestFit="1" customWidth="1"/>
    <col min="7174" max="7176" width="13.6640625" style="1464" customWidth="1"/>
    <col min="7177" max="7177" width="13.6640625" style="1464" bestFit="1" customWidth="1"/>
    <col min="7178" max="7413" width="13.109375" style="1464"/>
    <col min="7414" max="7414" width="4.88671875" style="1464" customWidth="1"/>
    <col min="7415" max="7415" width="71.109375" style="1464" customWidth="1"/>
    <col min="7416" max="7416" width="18.33203125" style="1464" customWidth="1"/>
    <col min="7417" max="7417" width="20" style="1464" customWidth="1"/>
    <col min="7418" max="7418" width="17.6640625" style="1464" customWidth="1"/>
    <col min="7419" max="7419" width="18.88671875" style="1464" customWidth="1"/>
    <col min="7420" max="7420" width="17.44140625" style="1464" customWidth="1"/>
    <col min="7421" max="7421" width="15.6640625" style="1464" customWidth="1"/>
    <col min="7422" max="7422" width="16.5546875" style="1464" customWidth="1"/>
    <col min="7423" max="7424" width="14.5546875" style="1464" customWidth="1"/>
    <col min="7425" max="7425" width="14.5546875" style="1464" bestFit="1" customWidth="1"/>
    <col min="7426" max="7426" width="13.109375" style="1464"/>
    <col min="7427" max="7427" width="14" style="1464" bestFit="1" customWidth="1"/>
    <col min="7428" max="7429" width="13.6640625" style="1464" bestFit="1" customWidth="1"/>
    <col min="7430" max="7432" width="13.6640625" style="1464" customWidth="1"/>
    <col min="7433" max="7433" width="13.6640625" style="1464" bestFit="1" customWidth="1"/>
    <col min="7434" max="7669" width="13.109375" style="1464"/>
    <col min="7670" max="7670" width="4.88671875" style="1464" customWidth="1"/>
    <col min="7671" max="7671" width="71.109375" style="1464" customWidth="1"/>
    <col min="7672" max="7672" width="18.33203125" style="1464" customWidth="1"/>
    <col min="7673" max="7673" width="20" style="1464" customWidth="1"/>
    <col min="7674" max="7674" width="17.6640625" style="1464" customWidth="1"/>
    <col min="7675" max="7675" width="18.88671875" style="1464" customWidth="1"/>
    <col min="7676" max="7676" width="17.44140625" style="1464" customWidth="1"/>
    <col min="7677" max="7677" width="15.6640625" style="1464" customWidth="1"/>
    <col min="7678" max="7678" width="16.5546875" style="1464" customWidth="1"/>
    <col min="7679" max="7680" width="14.5546875" style="1464" customWidth="1"/>
    <col min="7681" max="7681" width="14.5546875" style="1464" bestFit="1" customWidth="1"/>
    <col min="7682" max="7682" width="13.109375" style="1464"/>
    <col min="7683" max="7683" width="14" style="1464" bestFit="1" customWidth="1"/>
    <col min="7684" max="7685" width="13.6640625" style="1464" bestFit="1" customWidth="1"/>
    <col min="7686" max="7688" width="13.6640625" style="1464" customWidth="1"/>
    <col min="7689" max="7689" width="13.6640625" style="1464" bestFit="1" customWidth="1"/>
    <col min="7690" max="7925" width="13.109375" style="1464"/>
    <col min="7926" max="7926" width="4.88671875" style="1464" customWidth="1"/>
    <col min="7927" max="7927" width="71.109375" style="1464" customWidth="1"/>
    <col min="7928" max="7928" width="18.33203125" style="1464" customWidth="1"/>
    <col min="7929" max="7929" width="20" style="1464" customWidth="1"/>
    <col min="7930" max="7930" width="17.6640625" style="1464" customWidth="1"/>
    <col min="7931" max="7931" width="18.88671875" style="1464" customWidth="1"/>
    <col min="7932" max="7932" width="17.44140625" style="1464" customWidth="1"/>
    <col min="7933" max="7933" width="15.6640625" style="1464" customWidth="1"/>
    <col min="7934" max="7934" width="16.5546875" style="1464" customWidth="1"/>
    <col min="7935" max="7936" width="14.5546875" style="1464" customWidth="1"/>
    <col min="7937" max="7937" width="14.5546875" style="1464" bestFit="1" customWidth="1"/>
    <col min="7938" max="7938" width="13.109375" style="1464"/>
    <col min="7939" max="7939" width="14" style="1464" bestFit="1" customWidth="1"/>
    <col min="7940" max="7941" width="13.6640625" style="1464" bestFit="1" customWidth="1"/>
    <col min="7942" max="7944" width="13.6640625" style="1464" customWidth="1"/>
    <col min="7945" max="7945" width="13.6640625" style="1464" bestFit="1" customWidth="1"/>
    <col min="7946" max="8181" width="13.109375" style="1464"/>
    <col min="8182" max="8182" width="4.88671875" style="1464" customWidth="1"/>
    <col min="8183" max="8183" width="71.109375" style="1464" customWidth="1"/>
    <col min="8184" max="8184" width="18.33203125" style="1464" customWidth="1"/>
    <col min="8185" max="8185" width="20" style="1464" customWidth="1"/>
    <col min="8186" max="8186" width="17.6640625" style="1464" customWidth="1"/>
    <col min="8187" max="8187" width="18.88671875" style="1464" customWidth="1"/>
    <col min="8188" max="8188" width="17.44140625" style="1464" customWidth="1"/>
    <col min="8189" max="8189" width="15.6640625" style="1464" customWidth="1"/>
    <col min="8190" max="8190" width="16.5546875" style="1464" customWidth="1"/>
    <col min="8191" max="8192" width="14.5546875" style="1464" customWidth="1"/>
    <col min="8193" max="8193" width="14.5546875" style="1464" bestFit="1" customWidth="1"/>
    <col min="8194" max="8194" width="13.109375" style="1464"/>
    <col min="8195" max="8195" width="14" style="1464" bestFit="1" customWidth="1"/>
    <col min="8196" max="8197" width="13.6640625" style="1464" bestFit="1" customWidth="1"/>
    <col min="8198" max="8200" width="13.6640625" style="1464" customWidth="1"/>
    <col min="8201" max="8201" width="13.6640625" style="1464" bestFit="1" customWidth="1"/>
    <col min="8202" max="8437" width="13.109375" style="1464"/>
    <col min="8438" max="8438" width="4.88671875" style="1464" customWidth="1"/>
    <col min="8439" max="8439" width="71.109375" style="1464" customWidth="1"/>
    <col min="8440" max="8440" width="18.33203125" style="1464" customWidth="1"/>
    <col min="8441" max="8441" width="20" style="1464" customWidth="1"/>
    <col min="8442" max="8442" width="17.6640625" style="1464" customWidth="1"/>
    <col min="8443" max="8443" width="18.88671875" style="1464" customWidth="1"/>
    <col min="8444" max="8444" width="17.44140625" style="1464" customWidth="1"/>
    <col min="8445" max="8445" width="15.6640625" style="1464" customWidth="1"/>
    <col min="8446" max="8446" width="16.5546875" style="1464" customWidth="1"/>
    <col min="8447" max="8448" width="14.5546875" style="1464" customWidth="1"/>
    <col min="8449" max="8449" width="14.5546875" style="1464" bestFit="1" customWidth="1"/>
    <col min="8450" max="8450" width="13.109375" style="1464"/>
    <col min="8451" max="8451" width="14" style="1464" bestFit="1" customWidth="1"/>
    <col min="8452" max="8453" width="13.6640625" style="1464" bestFit="1" customWidth="1"/>
    <col min="8454" max="8456" width="13.6640625" style="1464" customWidth="1"/>
    <col min="8457" max="8457" width="13.6640625" style="1464" bestFit="1" customWidth="1"/>
    <col min="8458" max="8693" width="13.109375" style="1464"/>
    <col min="8694" max="8694" width="4.88671875" style="1464" customWidth="1"/>
    <col min="8695" max="8695" width="71.109375" style="1464" customWidth="1"/>
    <col min="8696" max="8696" width="18.33203125" style="1464" customWidth="1"/>
    <col min="8697" max="8697" width="20" style="1464" customWidth="1"/>
    <col min="8698" max="8698" width="17.6640625" style="1464" customWidth="1"/>
    <col min="8699" max="8699" width="18.88671875" style="1464" customWidth="1"/>
    <col min="8700" max="8700" width="17.44140625" style="1464" customWidth="1"/>
    <col min="8701" max="8701" width="15.6640625" style="1464" customWidth="1"/>
    <col min="8702" max="8702" width="16.5546875" style="1464" customWidth="1"/>
    <col min="8703" max="8704" width="14.5546875" style="1464" customWidth="1"/>
    <col min="8705" max="8705" width="14.5546875" style="1464" bestFit="1" customWidth="1"/>
    <col min="8706" max="8706" width="13.109375" style="1464"/>
    <col min="8707" max="8707" width="14" style="1464" bestFit="1" customWidth="1"/>
    <col min="8708" max="8709" width="13.6640625" style="1464" bestFit="1" customWidth="1"/>
    <col min="8710" max="8712" width="13.6640625" style="1464" customWidth="1"/>
    <col min="8713" max="8713" width="13.6640625" style="1464" bestFit="1" customWidth="1"/>
    <col min="8714" max="8949" width="13.109375" style="1464"/>
    <col min="8950" max="8950" width="4.88671875" style="1464" customWidth="1"/>
    <col min="8951" max="8951" width="71.109375" style="1464" customWidth="1"/>
    <col min="8952" max="8952" width="18.33203125" style="1464" customWidth="1"/>
    <col min="8953" max="8953" width="20" style="1464" customWidth="1"/>
    <col min="8954" max="8954" width="17.6640625" style="1464" customWidth="1"/>
    <col min="8955" max="8955" width="18.88671875" style="1464" customWidth="1"/>
    <col min="8956" max="8956" width="17.44140625" style="1464" customWidth="1"/>
    <col min="8957" max="8957" width="15.6640625" style="1464" customWidth="1"/>
    <col min="8958" max="8958" width="16.5546875" style="1464" customWidth="1"/>
    <col min="8959" max="8960" width="14.5546875" style="1464" customWidth="1"/>
    <col min="8961" max="8961" width="14.5546875" style="1464" bestFit="1" customWidth="1"/>
    <col min="8962" max="8962" width="13.109375" style="1464"/>
    <col min="8963" max="8963" width="14" style="1464" bestFit="1" customWidth="1"/>
    <col min="8964" max="8965" width="13.6640625" style="1464" bestFit="1" customWidth="1"/>
    <col min="8966" max="8968" width="13.6640625" style="1464" customWidth="1"/>
    <col min="8969" max="8969" width="13.6640625" style="1464" bestFit="1" customWidth="1"/>
    <col min="8970" max="9205" width="13.109375" style="1464"/>
    <col min="9206" max="9206" width="4.88671875" style="1464" customWidth="1"/>
    <col min="9207" max="9207" width="71.109375" style="1464" customWidth="1"/>
    <col min="9208" max="9208" width="18.33203125" style="1464" customWidth="1"/>
    <col min="9209" max="9209" width="20" style="1464" customWidth="1"/>
    <col min="9210" max="9210" width="17.6640625" style="1464" customWidth="1"/>
    <col min="9211" max="9211" width="18.88671875" style="1464" customWidth="1"/>
    <col min="9212" max="9212" width="17.44140625" style="1464" customWidth="1"/>
    <col min="9213" max="9213" width="15.6640625" style="1464" customWidth="1"/>
    <col min="9214" max="9214" width="16.5546875" style="1464" customWidth="1"/>
    <col min="9215" max="9216" width="14.5546875" style="1464" customWidth="1"/>
    <col min="9217" max="9217" width="14.5546875" style="1464" bestFit="1" customWidth="1"/>
    <col min="9218" max="9218" width="13.109375" style="1464"/>
    <col min="9219" max="9219" width="14" style="1464" bestFit="1" customWidth="1"/>
    <col min="9220" max="9221" width="13.6640625" style="1464" bestFit="1" customWidth="1"/>
    <col min="9222" max="9224" width="13.6640625" style="1464" customWidth="1"/>
    <col min="9225" max="9225" width="13.6640625" style="1464" bestFit="1" customWidth="1"/>
    <col min="9226" max="9461" width="13.109375" style="1464"/>
    <col min="9462" max="9462" width="4.88671875" style="1464" customWidth="1"/>
    <col min="9463" max="9463" width="71.109375" style="1464" customWidth="1"/>
    <col min="9464" max="9464" width="18.33203125" style="1464" customWidth="1"/>
    <col min="9465" max="9465" width="20" style="1464" customWidth="1"/>
    <col min="9466" max="9466" width="17.6640625" style="1464" customWidth="1"/>
    <col min="9467" max="9467" width="18.88671875" style="1464" customWidth="1"/>
    <col min="9468" max="9468" width="17.44140625" style="1464" customWidth="1"/>
    <col min="9469" max="9469" width="15.6640625" style="1464" customWidth="1"/>
    <col min="9470" max="9470" width="16.5546875" style="1464" customWidth="1"/>
    <col min="9471" max="9472" width="14.5546875" style="1464" customWidth="1"/>
    <col min="9473" max="9473" width="14.5546875" style="1464" bestFit="1" customWidth="1"/>
    <col min="9474" max="9474" width="13.109375" style="1464"/>
    <col min="9475" max="9475" width="14" style="1464" bestFit="1" customWidth="1"/>
    <col min="9476" max="9477" width="13.6640625" style="1464" bestFit="1" customWidth="1"/>
    <col min="9478" max="9480" width="13.6640625" style="1464" customWidth="1"/>
    <col min="9481" max="9481" width="13.6640625" style="1464" bestFit="1" customWidth="1"/>
    <col min="9482" max="9717" width="13.109375" style="1464"/>
    <col min="9718" max="9718" width="4.88671875" style="1464" customWidth="1"/>
    <col min="9719" max="9719" width="71.109375" style="1464" customWidth="1"/>
    <col min="9720" max="9720" width="18.33203125" style="1464" customWidth="1"/>
    <col min="9721" max="9721" width="20" style="1464" customWidth="1"/>
    <col min="9722" max="9722" width="17.6640625" style="1464" customWidth="1"/>
    <col min="9723" max="9723" width="18.88671875" style="1464" customWidth="1"/>
    <col min="9724" max="9724" width="17.44140625" style="1464" customWidth="1"/>
    <col min="9725" max="9725" width="15.6640625" style="1464" customWidth="1"/>
    <col min="9726" max="9726" width="16.5546875" style="1464" customWidth="1"/>
    <col min="9727" max="9728" width="14.5546875" style="1464" customWidth="1"/>
    <col min="9729" max="9729" width="14.5546875" style="1464" bestFit="1" customWidth="1"/>
    <col min="9730" max="9730" width="13.109375" style="1464"/>
    <col min="9731" max="9731" width="14" style="1464" bestFit="1" customWidth="1"/>
    <col min="9732" max="9733" width="13.6640625" style="1464" bestFit="1" customWidth="1"/>
    <col min="9734" max="9736" width="13.6640625" style="1464" customWidth="1"/>
    <col min="9737" max="9737" width="13.6640625" style="1464" bestFit="1" customWidth="1"/>
    <col min="9738" max="9973" width="13.109375" style="1464"/>
    <col min="9974" max="9974" width="4.88671875" style="1464" customWidth="1"/>
    <col min="9975" max="9975" width="71.109375" style="1464" customWidth="1"/>
    <col min="9976" max="9976" width="18.33203125" style="1464" customWidth="1"/>
    <col min="9977" max="9977" width="20" style="1464" customWidth="1"/>
    <col min="9978" max="9978" width="17.6640625" style="1464" customWidth="1"/>
    <col min="9979" max="9979" width="18.88671875" style="1464" customWidth="1"/>
    <col min="9980" max="9980" width="17.44140625" style="1464" customWidth="1"/>
    <col min="9981" max="9981" width="15.6640625" style="1464" customWidth="1"/>
    <col min="9982" max="9982" width="16.5546875" style="1464" customWidth="1"/>
    <col min="9983" max="9984" width="14.5546875" style="1464" customWidth="1"/>
    <col min="9985" max="9985" width="14.5546875" style="1464" bestFit="1" customWidth="1"/>
    <col min="9986" max="9986" width="13.109375" style="1464"/>
    <col min="9987" max="9987" width="14" style="1464" bestFit="1" customWidth="1"/>
    <col min="9988" max="9989" width="13.6640625" style="1464" bestFit="1" customWidth="1"/>
    <col min="9990" max="9992" width="13.6640625" style="1464" customWidth="1"/>
    <col min="9993" max="9993" width="13.6640625" style="1464" bestFit="1" customWidth="1"/>
    <col min="9994" max="10229" width="13.109375" style="1464"/>
    <col min="10230" max="10230" width="4.88671875" style="1464" customWidth="1"/>
    <col min="10231" max="10231" width="71.109375" style="1464" customWidth="1"/>
    <col min="10232" max="10232" width="18.33203125" style="1464" customWidth="1"/>
    <col min="10233" max="10233" width="20" style="1464" customWidth="1"/>
    <col min="10234" max="10234" width="17.6640625" style="1464" customWidth="1"/>
    <col min="10235" max="10235" width="18.88671875" style="1464" customWidth="1"/>
    <col min="10236" max="10236" width="17.44140625" style="1464" customWidth="1"/>
    <col min="10237" max="10237" width="15.6640625" style="1464" customWidth="1"/>
    <col min="10238" max="10238" width="16.5546875" style="1464" customWidth="1"/>
    <col min="10239" max="10240" width="14.5546875" style="1464" customWidth="1"/>
    <col min="10241" max="10241" width="14.5546875" style="1464" bestFit="1" customWidth="1"/>
    <col min="10242" max="10242" width="13.109375" style="1464"/>
    <col min="10243" max="10243" width="14" style="1464" bestFit="1" customWidth="1"/>
    <col min="10244" max="10245" width="13.6640625" style="1464" bestFit="1" customWidth="1"/>
    <col min="10246" max="10248" width="13.6640625" style="1464" customWidth="1"/>
    <col min="10249" max="10249" width="13.6640625" style="1464" bestFit="1" customWidth="1"/>
    <col min="10250" max="10485" width="13.109375" style="1464"/>
    <col min="10486" max="10486" width="4.88671875" style="1464" customWidth="1"/>
    <col min="10487" max="10487" width="71.109375" style="1464" customWidth="1"/>
    <col min="10488" max="10488" width="18.33203125" style="1464" customWidth="1"/>
    <col min="10489" max="10489" width="20" style="1464" customWidth="1"/>
    <col min="10490" max="10490" width="17.6640625" style="1464" customWidth="1"/>
    <col min="10491" max="10491" width="18.88671875" style="1464" customWidth="1"/>
    <col min="10492" max="10492" width="17.44140625" style="1464" customWidth="1"/>
    <col min="10493" max="10493" width="15.6640625" style="1464" customWidth="1"/>
    <col min="10494" max="10494" width="16.5546875" style="1464" customWidth="1"/>
    <col min="10495" max="10496" width="14.5546875" style="1464" customWidth="1"/>
    <col min="10497" max="10497" width="14.5546875" style="1464" bestFit="1" customWidth="1"/>
    <col min="10498" max="10498" width="13.109375" style="1464"/>
    <col min="10499" max="10499" width="14" style="1464" bestFit="1" customWidth="1"/>
    <col min="10500" max="10501" width="13.6640625" style="1464" bestFit="1" customWidth="1"/>
    <col min="10502" max="10504" width="13.6640625" style="1464" customWidth="1"/>
    <col min="10505" max="10505" width="13.6640625" style="1464" bestFit="1" customWidth="1"/>
    <col min="10506" max="10741" width="13.109375" style="1464"/>
    <col min="10742" max="10742" width="4.88671875" style="1464" customWidth="1"/>
    <col min="10743" max="10743" width="71.109375" style="1464" customWidth="1"/>
    <col min="10744" max="10744" width="18.33203125" style="1464" customWidth="1"/>
    <col min="10745" max="10745" width="20" style="1464" customWidth="1"/>
    <col min="10746" max="10746" width="17.6640625" style="1464" customWidth="1"/>
    <col min="10747" max="10747" width="18.88671875" style="1464" customWidth="1"/>
    <col min="10748" max="10748" width="17.44140625" style="1464" customWidth="1"/>
    <col min="10749" max="10749" width="15.6640625" style="1464" customWidth="1"/>
    <col min="10750" max="10750" width="16.5546875" style="1464" customWidth="1"/>
    <col min="10751" max="10752" width="14.5546875" style="1464" customWidth="1"/>
    <col min="10753" max="10753" width="14.5546875" style="1464" bestFit="1" customWidth="1"/>
    <col min="10754" max="10754" width="13.109375" style="1464"/>
    <col min="10755" max="10755" width="14" style="1464" bestFit="1" customWidth="1"/>
    <col min="10756" max="10757" width="13.6640625" style="1464" bestFit="1" customWidth="1"/>
    <col min="10758" max="10760" width="13.6640625" style="1464" customWidth="1"/>
    <col min="10761" max="10761" width="13.6640625" style="1464" bestFit="1" customWidth="1"/>
    <col min="10762" max="10997" width="13.109375" style="1464"/>
    <col min="10998" max="10998" width="4.88671875" style="1464" customWidth="1"/>
    <col min="10999" max="10999" width="71.109375" style="1464" customWidth="1"/>
    <col min="11000" max="11000" width="18.33203125" style="1464" customWidth="1"/>
    <col min="11001" max="11001" width="20" style="1464" customWidth="1"/>
    <col min="11002" max="11002" width="17.6640625" style="1464" customWidth="1"/>
    <col min="11003" max="11003" width="18.88671875" style="1464" customWidth="1"/>
    <col min="11004" max="11004" width="17.44140625" style="1464" customWidth="1"/>
    <col min="11005" max="11005" width="15.6640625" style="1464" customWidth="1"/>
    <col min="11006" max="11006" width="16.5546875" style="1464" customWidth="1"/>
    <col min="11007" max="11008" width="14.5546875" style="1464" customWidth="1"/>
    <col min="11009" max="11009" width="14.5546875" style="1464" bestFit="1" customWidth="1"/>
    <col min="11010" max="11010" width="13.109375" style="1464"/>
    <col min="11011" max="11011" width="14" style="1464" bestFit="1" customWidth="1"/>
    <col min="11012" max="11013" width="13.6640625" style="1464" bestFit="1" customWidth="1"/>
    <col min="11014" max="11016" width="13.6640625" style="1464" customWidth="1"/>
    <col min="11017" max="11017" width="13.6640625" style="1464" bestFit="1" customWidth="1"/>
    <col min="11018" max="11253" width="13.109375" style="1464"/>
    <col min="11254" max="11254" width="4.88671875" style="1464" customWidth="1"/>
    <col min="11255" max="11255" width="71.109375" style="1464" customWidth="1"/>
    <col min="11256" max="11256" width="18.33203125" style="1464" customWidth="1"/>
    <col min="11257" max="11257" width="20" style="1464" customWidth="1"/>
    <col min="11258" max="11258" width="17.6640625" style="1464" customWidth="1"/>
    <col min="11259" max="11259" width="18.88671875" style="1464" customWidth="1"/>
    <col min="11260" max="11260" width="17.44140625" style="1464" customWidth="1"/>
    <col min="11261" max="11261" width="15.6640625" style="1464" customWidth="1"/>
    <col min="11262" max="11262" width="16.5546875" style="1464" customWidth="1"/>
    <col min="11263" max="11264" width="14.5546875" style="1464" customWidth="1"/>
    <col min="11265" max="11265" width="14.5546875" style="1464" bestFit="1" customWidth="1"/>
    <col min="11266" max="11266" width="13.109375" style="1464"/>
    <col min="11267" max="11267" width="14" style="1464" bestFit="1" customWidth="1"/>
    <col min="11268" max="11269" width="13.6640625" style="1464" bestFit="1" customWidth="1"/>
    <col min="11270" max="11272" width="13.6640625" style="1464" customWidth="1"/>
    <col min="11273" max="11273" width="13.6640625" style="1464" bestFit="1" customWidth="1"/>
    <col min="11274" max="11509" width="13.109375" style="1464"/>
    <col min="11510" max="11510" width="4.88671875" style="1464" customWidth="1"/>
    <col min="11511" max="11511" width="71.109375" style="1464" customWidth="1"/>
    <col min="11512" max="11512" width="18.33203125" style="1464" customWidth="1"/>
    <col min="11513" max="11513" width="20" style="1464" customWidth="1"/>
    <col min="11514" max="11514" width="17.6640625" style="1464" customWidth="1"/>
    <col min="11515" max="11515" width="18.88671875" style="1464" customWidth="1"/>
    <col min="11516" max="11516" width="17.44140625" style="1464" customWidth="1"/>
    <col min="11517" max="11517" width="15.6640625" style="1464" customWidth="1"/>
    <col min="11518" max="11518" width="16.5546875" style="1464" customWidth="1"/>
    <col min="11519" max="11520" width="14.5546875" style="1464" customWidth="1"/>
    <col min="11521" max="11521" width="14.5546875" style="1464" bestFit="1" customWidth="1"/>
    <col min="11522" max="11522" width="13.109375" style="1464"/>
    <col min="11523" max="11523" width="14" style="1464" bestFit="1" customWidth="1"/>
    <col min="11524" max="11525" width="13.6640625" style="1464" bestFit="1" customWidth="1"/>
    <col min="11526" max="11528" width="13.6640625" style="1464" customWidth="1"/>
    <col min="11529" max="11529" width="13.6640625" style="1464" bestFit="1" customWidth="1"/>
    <col min="11530" max="11765" width="13.109375" style="1464"/>
    <col min="11766" max="11766" width="4.88671875" style="1464" customWidth="1"/>
    <col min="11767" max="11767" width="71.109375" style="1464" customWidth="1"/>
    <col min="11768" max="11768" width="18.33203125" style="1464" customWidth="1"/>
    <col min="11769" max="11769" width="20" style="1464" customWidth="1"/>
    <col min="11770" max="11770" width="17.6640625" style="1464" customWidth="1"/>
    <col min="11771" max="11771" width="18.88671875" style="1464" customWidth="1"/>
    <col min="11772" max="11772" width="17.44140625" style="1464" customWidth="1"/>
    <col min="11773" max="11773" width="15.6640625" style="1464" customWidth="1"/>
    <col min="11774" max="11774" width="16.5546875" style="1464" customWidth="1"/>
    <col min="11775" max="11776" width="14.5546875" style="1464" customWidth="1"/>
    <col min="11777" max="11777" width="14.5546875" style="1464" bestFit="1" customWidth="1"/>
    <col min="11778" max="11778" width="13.109375" style="1464"/>
    <col min="11779" max="11779" width="14" style="1464" bestFit="1" customWidth="1"/>
    <col min="11780" max="11781" width="13.6640625" style="1464" bestFit="1" customWidth="1"/>
    <col min="11782" max="11784" width="13.6640625" style="1464" customWidth="1"/>
    <col min="11785" max="11785" width="13.6640625" style="1464" bestFit="1" customWidth="1"/>
    <col min="11786" max="12021" width="13.109375" style="1464"/>
    <col min="12022" max="12022" width="4.88671875" style="1464" customWidth="1"/>
    <col min="12023" max="12023" width="71.109375" style="1464" customWidth="1"/>
    <col min="12024" max="12024" width="18.33203125" style="1464" customWidth="1"/>
    <col min="12025" max="12025" width="20" style="1464" customWidth="1"/>
    <col min="12026" max="12026" width="17.6640625" style="1464" customWidth="1"/>
    <col min="12027" max="12027" width="18.88671875" style="1464" customWidth="1"/>
    <col min="12028" max="12028" width="17.44140625" style="1464" customWidth="1"/>
    <col min="12029" max="12029" width="15.6640625" style="1464" customWidth="1"/>
    <col min="12030" max="12030" width="16.5546875" style="1464" customWidth="1"/>
    <col min="12031" max="12032" width="14.5546875" style="1464" customWidth="1"/>
    <col min="12033" max="12033" width="14.5546875" style="1464" bestFit="1" customWidth="1"/>
    <col min="12034" max="12034" width="13.109375" style="1464"/>
    <col min="12035" max="12035" width="14" style="1464" bestFit="1" customWidth="1"/>
    <col min="12036" max="12037" width="13.6640625" style="1464" bestFit="1" customWidth="1"/>
    <col min="12038" max="12040" width="13.6640625" style="1464" customWidth="1"/>
    <col min="12041" max="12041" width="13.6640625" style="1464" bestFit="1" customWidth="1"/>
    <col min="12042" max="12277" width="13.109375" style="1464"/>
    <col min="12278" max="12278" width="4.88671875" style="1464" customWidth="1"/>
    <col min="12279" max="12279" width="71.109375" style="1464" customWidth="1"/>
    <col min="12280" max="12280" width="18.33203125" style="1464" customWidth="1"/>
    <col min="12281" max="12281" width="20" style="1464" customWidth="1"/>
    <col min="12282" max="12282" width="17.6640625" style="1464" customWidth="1"/>
    <col min="12283" max="12283" width="18.88671875" style="1464" customWidth="1"/>
    <col min="12284" max="12284" width="17.44140625" style="1464" customWidth="1"/>
    <col min="12285" max="12285" width="15.6640625" style="1464" customWidth="1"/>
    <col min="12286" max="12286" width="16.5546875" style="1464" customWidth="1"/>
    <col min="12287" max="12288" width="14.5546875" style="1464" customWidth="1"/>
    <col min="12289" max="12289" width="14.5546875" style="1464" bestFit="1" customWidth="1"/>
    <col min="12290" max="12290" width="13.109375" style="1464"/>
    <col min="12291" max="12291" width="14" style="1464" bestFit="1" customWidth="1"/>
    <col min="12292" max="12293" width="13.6640625" style="1464" bestFit="1" customWidth="1"/>
    <col min="12294" max="12296" width="13.6640625" style="1464" customWidth="1"/>
    <col min="12297" max="12297" width="13.6640625" style="1464" bestFit="1" customWidth="1"/>
    <col min="12298" max="12533" width="13.109375" style="1464"/>
    <col min="12534" max="12534" width="4.88671875" style="1464" customWidth="1"/>
    <col min="12535" max="12535" width="71.109375" style="1464" customWidth="1"/>
    <col min="12536" max="12536" width="18.33203125" style="1464" customWidth="1"/>
    <col min="12537" max="12537" width="20" style="1464" customWidth="1"/>
    <col min="12538" max="12538" width="17.6640625" style="1464" customWidth="1"/>
    <col min="12539" max="12539" width="18.88671875" style="1464" customWidth="1"/>
    <col min="12540" max="12540" width="17.44140625" style="1464" customWidth="1"/>
    <col min="12541" max="12541" width="15.6640625" style="1464" customWidth="1"/>
    <col min="12542" max="12542" width="16.5546875" style="1464" customWidth="1"/>
    <col min="12543" max="12544" width="14.5546875" style="1464" customWidth="1"/>
    <col min="12545" max="12545" width="14.5546875" style="1464" bestFit="1" customWidth="1"/>
    <col min="12546" max="12546" width="13.109375" style="1464"/>
    <col min="12547" max="12547" width="14" style="1464" bestFit="1" customWidth="1"/>
    <col min="12548" max="12549" width="13.6640625" style="1464" bestFit="1" customWidth="1"/>
    <col min="12550" max="12552" width="13.6640625" style="1464" customWidth="1"/>
    <col min="12553" max="12553" width="13.6640625" style="1464" bestFit="1" customWidth="1"/>
    <col min="12554" max="12789" width="13.109375" style="1464"/>
    <col min="12790" max="12790" width="4.88671875" style="1464" customWidth="1"/>
    <col min="12791" max="12791" width="71.109375" style="1464" customWidth="1"/>
    <col min="12792" max="12792" width="18.33203125" style="1464" customWidth="1"/>
    <col min="12793" max="12793" width="20" style="1464" customWidth="1"/>
    <col min="12794" max="12794" width="17.6640625" style="1464" customWidth="1"/>
    <col min="12795" max="12795" width="18.88671875" style="1464" customWidth="1"/>
    <col min="12796" max="12796" width="17.44140625" style="1464" customWidth="1"/>
    <col min="12797" max="12797" width="15.6640625" style="1464" customWidth="1"/>
    <col min="12798" max="12798" width="16.5546875" style="1464" customWidth="1"/>
    <col min="12799" max="12800" width="14.5546875" style="1464" customWidth="1"/>
    <col min="12801" max="12801" width="14.5546875" style="1464" bestFit="1" customWidth="1"/>
    <col min="12802" max="12802" width="13.109375" style="1464"/>
    <col min="12803" max="12803" width="14" style="1464" bestFit="1" customWidth="1"/>
    <col min="12804" max="12805" width="13.6640625" style="1464" bestFit="1" customWidth="1"/>
    <col min="12806" max="12808" width="13.6640625" style="1464" customWidth="1"/>
    <col min="12809" max="12809" width="13.6640625" style="1464" bestFit="1" customWidth="1"/>
    <col min="12810" max="13045" width="13.109375" style="1464"/>
    <col min="13046" max="13046" width="4.88671875" style="1464" customWidth="1"/>
    <col min="13047" max="13047" width="71.109375" style="1464" customWidth="1"/>
    <col min="13048" max="13048" width="18.33203125" style="1464" customWidth="1"/>
    <col min="13049" max="13049" width="20" style="1464" customWidth="1"/>
    <col min="13050" max="13050" width="17.6640625" style="1464" customWidth="1"/>
    <col min="13051" max="13051" width="18.88671875" style="1464" customWidth="1"/>
    <col min="13052" max="13052" width="17.44140625" style="1464" customWidth="1"/>
    <col min="13053" max="13053" width="15.6640625" style="1464" customWidth="1"/>
    <col min="13054" max="13054" width="16.5546875" style="1464" customWidth="1"/>
    <col min="13055" max="13056" width="14.5546875" style="1464" customWidth="1"/>
    <col min="13057" max="13057" width="14.5546875" style="1464" bestFit="1" customWidth="1"/>
    <col min="13058" max="13058" width="13.109375" style="1464"/>
    <col min="13059" max="13059" width="14" style="1464" bestFit="1" customWidth="1"/>
    <col min="13060" max="13061" width="13.6640625" style="1464" bestFit="1" customWidth="1"/>
    <col min="13062" max="13064" width="13.6640625" style="1464" customWidth="1"/>
    <col min="13065" max="13065" width="13.6640625" style="1464" bestFit="1" customWidth="1"/>
    <col min="13066" max="13301" width="13.109375" style="1464"/>
    <col min="13302" max="13302" width="4.88671875" style="1464" customWidth="1"/>
    <col min="13303" max="13303" width="71.109375" style="1464" customWidth="1"/>
    <col min="13304" max="13304" width="18.33203125" style="1464" customWidth="1"/>
    <col min="13305" max="13305" width="20" style="1464" customWidth="1"/>
    <col min="13306" max="13306" width="17.6640625" style="1464" customWidth="1"/>
    <col min="13307" max="13307" width="18.88671875" style="1464" customWidth="1"/>
    <col min="13308" max="13308" width="17.44140625" style="1464" customWidth="1"/>
    <col min="13309" max="13309" width="15.6640625" style="1464" customWidth="1"/>
    <col min="13310" max="13310" width="16.5546875" style="1464" customWidth="1"/>
    <col min="13311" max="13312" width="14.5546875" style="1464" customWidth="1"/>
    <col min="13313" max="13313" width="14.5546875" style="1464" bestFit="1" customWidth="1"/>
    <col min="13314" max="13314" width="13.109375" style="1464"/>
    <col min="13315" max="13315" width="14" style="1464" bestFit="1" customWidth="1"/>
    <col min="13316" max="13317" width="13.6640625" style="1464" bestFit="1" customWidth="1"/>
    <col min="13318" max="13320" width="13.6640625" style="1464" customWidth="1"/>
    <col min="13321" max="13321" width="13.6640625" style="1464" bestFit="1" customWidth="1"/>
    <col min="13322" max="13557" width="13.109375" style="1464"/>
    <col min="13558" max="13558" width="4.88671875" style="1464" customWidth="1"/>
    <col min="13559" max="13559" width="71.109375" style="1464" customWidth="1"/>
    <col min="13560" max="13560" width="18.33203125" style="1464" customWidth="1"/>
    <col min="13561" max="13561" width="20" style="1464" customWidth="1"/>
    <col min="13562" max="13562" width="17.6640625" style="1464" customWidth="1"/>
    <col min="13563" max="13563" width="18.88671875" style="1464" customWidth="1"/>
    <col min="13564" max="13564" width="17.44140625" style="1464" customWidth="1"/>
    <col min="13565" max="13565" width="15.6640625" style="1464" customWidth="1"/>
    <col min="13566" max="13566" width="16.5546875" style="1464" customWidth="1"/>
    <col min="13567" max="13568" width="14.5546875" style="1464" customWidth="1"/>
    <col min="13569" max="13569" width="14.5546875" style="1464" bestFit="1" customWidth="1"/>
    <col min="13570" max="13570" width="13.109375" style="1464"/>
    <col min="13571" max="13571" width="14" style="1464" bestFit="1" customWidth="1"/>
    <col min="13572" max="13573" width="13.6640625" style="1464" bestFit="1" customWidth="1"/>
    <col min="13574" max="13576" width="13.6640625" style="1464" customWidth="1"/>
    <col min="13577" max="13577" width="13.6640625" style="1464" bestFit="1" customWidth="1"/>
    <col min="13578" max="13813" width="13.109375" style="1464"/>
    <col min="13814" max="13814" width="4.88671875" style="1464" customWidth="1"/>
    <col min="13815" max="13815" width="71.109375" style="1464" customWidth="1"/>
    <col min="13816" max="13816" width="18.33203125" style="1464" customWidth="1"/>
    <col min="13817" max="13817" width="20" style="1464" customWidth="1"/>
    <col min="13818" max="13818" width="17.6640625" style="1464" customWidth="1"/>
    <col min="13819" max="13819" width="18.88671875" style="1464" customWidth="1"/>
    <col min="13820" max="13820" width="17.44140625" style="1464" customWidth="1"/>
    <col min="13821" max="13821" width="15.6640625" style="1464" customWidth="1"/>
    <col min="13822" max="13822" width="16.5546875" style="1464" customWidth="1"/>
    <col min="13823" max="13824" width="14.5546875" style="1464" customWidth="1"/>
    <col min="13825" max="13825" width="14.5546875" style="1464" bestFit="1" customWidth="1"/>
    <col min="13826" max="13826" width="13.109375" style="1464"/>
    <col min="13827" max="13827" width="14" style="1464" bestFit="1" customWidth="1"/>
    <col min="13828" max="13829" width="13.6640625" style="1464" bestFit="1" customWidth="1"/>
    <col min="13830" max="13832" width="13.6640625" style="1464" customWidth="1"/>
    <col min="13833" max="13833" width="13.6640625" style="1464" bestFit="1" customWidth="1"/>
    <col min="13834" max="14069" width="13.109375" style="1464"/>
    <col min="14070" max="14070" width="4.88671875" style="1464" customWidth="1"/>
    <col min="14071" max="14071" width="71.109375" style="1464" customWidth="1"/>
    <col min="14072" max="14072" width="18.33203125" style="1464" customWidth="1"/>
    <col min="14073" max="14073" width="20" style="1464" customWidth="1"/>
    <col min="14074" max="14074" width="17.6640625" style="1464" customWidth="1"/>
    <col min="14075" max="14075" width="18.88671875" style="1464" customWidth="1"/>
    <col min="14076" max="14076" width="17.44140625" style="1464" customWidth="1"/>
    <col min="14077" max="14077" width="15.6640625" style="1464" customWidth="1"/>
    <col min="14078" max="14078" width="16.5546875" style="1464" customWidth="1"/>
    <col min="14079" max="14080" width="14.5546875" style="1464" customWidth="1"/>
    <col min="14081" max="14081" width="14.5546875" style="1464" bestFit="1" customWidth="1"/>
    <col min="14082" max="14082" width="13.109375" style="1464"/>
    <col min="14083" max="14083" width="14" style="1464" bestFit="1" customWidth="1"/>
    <col min="14084" max="14085" width="13.6640625" style="1464" bestFit="1" customWidth="1"/>
    <col min="14086" max="14088" width="13.6640625" style="1464" customWidth="1"/>
    <col min="14089" max="14089" width="13.6640625" style="1464" bestFit="1" customWidth="1"/>
    <col min="14090" max="14325" width="13.109375" style="1464"/>
    <col min="14326" max="14326" width="4.88671875" style="1464" customWidth="1"/>
    <col min="14327" max="14327" width="71.109375" style="1464" customWidth="1"/>
    <col min="14328" max="14328" width="18.33203125" style="1464" customWidth="1"/>
    <col min="14329" max="14329" width="20" style="1464" customWidth="1"/>
    <col min="14330" max="14330" width="17.6640625" style="1464" customWidth="1"/>
    <col min="14331" max="14331" width="18.88671875" style="1464" customWidth="1"/>
    <col min="14332" max="14332" width="17.44140625" style="1464" customWidth="1"/>
    <col min="14333" max="14333" width="15.6640625" style="1464" customWidth="1"/>
    <col min="14334" max="14334" width="16.5546875" style="1464" customWidth="1"/>
    <col min="14335" max="14336" width="14.5546875" style="1464" customWidth="1"/>
    <col min="14337" max="14337" width="14.5546875" style="1464" bestFit="1" customWidth="1"/>
    <col min="14338" max="14338" width="13.109375" style="1464"/>
    <col min="14339" max="14339" width="14" style="1464" bestFit="1" customWidth="1"/>
    <col min="14340" max="14341" width="13.6640625" style="1464" bestFit="1" customWidth="1"/>
    <col min="14342" max="14344" width="13.6640625" style="1464" customWidth="1"/>
    <col min="14345" max="14345" width="13.6640625" style="1464" bestFit="1" customWidth="1"/>
    <col min="14346" max="14581" width="13.109375" style="1464"/>
    <col min="14582" max="14582" width="4.88671875" style="1464" customWidth="1"/>
    <col min="14583" max="14583" width="71.109375" style="1464" customWidth="1"/>
    <col min="14584" max="14584" width="18.33203125" style="1464" customWidth="1"/>
    <col min="14585" max="14585" width="20" style="1464" customWidth="1"/>
    <col min="14586" max="14586" width="17.6640625" style="1464" customWidth="1"/>
    <col min="14587" max="14587" width="18.88671875" style="1464" customWidth="1"/>
    <col min="14588" max="14588" width="17.44140625" style="1464" customWidth="1"/>
    <col min="14589" max="14589" width="15.6640625" style="1464" customWidth="1"/>
    <col min="14590" max="14590" width="16.5546875" style="1464" customWidth="1"/>
    <col min="14591" max="14592" width="14.5546875" style="1464" customWidth="1"/>
    <col min="14593" max="14593" width="14.5546875" style="1464" bestFit="1" customWidth="1"/>
    <col min="14594" max="14594" width="13.109375" style="1464"/>
    <col min="14595" max="14595" width="14" style="1464" bestFit="1" customWidth="1"/>
    <col min="14596" max="14597" width="13.6640625" style="1464" bestFit="1" customWidth="1"/>
    <col min="14598" max="14600" width="13.6640625" style="1464" customWidth="1"/>
    <col min="14601" max="14601" width="13.6640625" style="1464" bestFit="1" customWidth="1"/>
    <col min="14602" max="14837" width="13.109375" style="1464"/>
    <col min="14838" max="14838" width="4.88671875" style="1464" customWidth="1"/>
    <col min="14839" max="14839" width="71.109375" style="1464" customWidth="1"/>
    <col min="14840" max="14840" width="18.33203125" style="1464" customWidth="1"/>
    <col min="14841" max="14841" width="20" style="1464" customWidth="1"/>
    <col min="14842" max="14842" width="17.6640625" style="1464" customWidth="1"/>
    <col min="14843" max="14843" width="18.88671875" style="1464" customWidth="1"/>
    <col min="14844" max="14844" width="17.44140625" style="1464" customWidth="1"/>
    <col min="14845" max="14845" width="15.6640625" style="1464" customWidth="1"/>
    <col min="14846" max="14846" width="16.5546875" style="1464" customWidth="1"/>
    <col min="14847" max="14848" width="14.5546875" style="1464" customWidth="1"/>
    <col min="14849" max="14849" width="14.5546875" style="1464" bestFit="1" customWidth="1"/>
    <col min="14850" max="14850" width="13.109375" style="1464"/>
    <col min="14851" max="14851" width="14" style="1464" bestFit="1" customWidth="1"/>
    <col min="14852" max="14853" width="13.6640625" style="1464" bestFit="1" customWidth="1"/>
    <col min="14854" max="14856" width="13.6640625" style="1464" customWidth="1"/>
    <col min="14857" max="14857" width="13.6640625" style="1464" bestFit="1" customWidth="1"/>
    <col min="14858" max="15093" width="13.109375" style="1464"/>
    <col min="15094" max="15094" width="4.88671875" style="1464" customWidth="1"/>
    <col min="15095" max="15095" width="71.109375" style="1464" customWidth="1"/>
    <col min="15096" max="15096" width="18.33203125" style="1464" customWidth="1"/>
    <col min="15097" max="15097" width="20" style="1464" customWidth="1"/>
    <col min="15098" max="15098" width="17.6640625" style="1464" customWidth="1"/>
    <col min="15099" max="15099" width="18.88671875" style="1464" customWidth="1"/>
    <col min="15100" max="15100" width="17.44140625" style="1464" customWidth="1"/>
    <col min="15101" max="15101" width="15.6640625" style="1464" customWidth="1"/>
    <col min="15102" max="15102" width="16.5546875" style="1464" customWidth="1"/>
    <col min="15103" max="15104" width="14.5546875" style="1464" customWidth="1"/>
    <col min="15105" max="15105" width="14.5546875" style="1464" bestFit="1" customWidth="1"/>
    <col min="15106" max="15106" width="13.109375" style="1464"/>
    <col min="15107" max="15107" width="14" style="1464" bestFit="1" customWidth="1"/>
    <col min="15108" max="15109" width="13.6640625" style="1464" bestFit="1" customWidth="1"/>
    <col min="15110" max="15112" width="13.6640625" style="1464" customWidth="1"/>
    <col min="15113" max="15113" width="13.6640625" style="1464" bestFit="1" customWidth="1"/>
    <col min="15114" max="15349" width="13.109375" style="1464"/>
    <col min="15350" max="15350" width="4.88671875" style="1464" customWidth="1"/>
    <col min="15351" max="15351" width="71.109375" style="1464" customWidth="1"/>
    <col min="15352" max="15352" width="18.33203125" style="1464" customWidth="1"/>
    <col min="15353" max="15353" width="20" style="1464" customWidth="1"/>
    <col min="15354" max="15354" width="17.6640625" style="1464" customWidth="1"/>
    <col min="15355" max="15355" width="18.88671875" style="1464" customWidth="1"/>
    <col min="15356" max="15356" width="17.44140625" style="1464" customWidth="1"/>
    <col min="15357" max="15357" width="15.6640625" style="1464" customWidth="1"/>
    <col min="15358" max="15358" width="16.5546875" style="1464" customWidth="1"/>
    <col min="15359" max="15360" width="14.5546875" style="1464" customWidth="1"/>
    <col min="15361" max="15361" width="14.5546875" style="1464" bestFit="1" customWidth="1"/>
    <col min="15362" max="15362" width="13.109375" style="1464"/>
    <col min="15363" max="15363" width="14" style="1464" bestFit="1" customWidth="1"/>
    <col min="15364" max="15365" width="13.6640625" style="1464" bestFit="1" customWidth="1"/>
    <col min="15366" max="15368" width="13.6640625" style="1464" customWidth="1"/>
    <col min="15369" max="15369" width="13.6640625" style="1464" bestFit="1" customWidth="1"/>
    <col min="15370" max="15605" width="13.109375" style="1464"/>
    <col min="15606" max="15606" width="4.88671875" style="1464" customWidth="1"/>
    <col min="15607" max="15607" width="71.109375" style="1464" customWidth="1"/>
    <col min="15608" max="15608" width="18.33203125" style="1464" customWidth="1"/>
    <col min="15609" max="15609" width="20" style="1464" customWidth="1"/>
    <col min="15610" max="15610" width="17.6640625" style="1464" customWidth="1"/>
    <col min="15611" max="15611" width="18.88671875" style="1464" customWidth="1"/>
    <col min="15612" max="15612" width="17.44140625" style="1464" customWidth="1"/>
    <col min="15613" max="15613" width="15.6640625" style="1464" customWidth="1"/>
    <col min="15614" max="15614" width="16.5546875" style="1464" customWidth="1"/>
    <col min="15615" max="15616" width="14.5546875" style="1464" customWidth="1"/>
    <col min="15617" max="15617" width="14.5546875" style="1464" bestFit="1" customWidth="1"/>
    <col min="15618" max="15618" width="13.109375" style="1464"/>
    <col min="15619" max="15619" width="14" style="1464" bestFit="1" customWidth="1"/>
    <col min="15620" max="15621" width="13.6640625" style="1464" bestFit="1" customWidth="1"/>
    <col min="15622" max="15624" width="13.6640625" style="1464" customWidth="1"/>
    <col min="15625" max="15625" width="13.6640625" style="1464" bestFit="1" customWidth="1"/>
    <col min="15626" max="15861" width="13.109375" style="1464"/>
    <col min="15862" max="15862" width="4.88671875" style="1464" customWidth="1"/>
    <col min="15863" max="15863" width="71.109375" style="1464" customWidth="1"/>
    <col min="15864" max="15864" width="18.33203125" style="1464" customWidth="1"/>
    <col min="15865" max="15865" width="20" style="1464" customWidth="1"/>
    <col min="15866" max="15866" width="17.6640625" style="1464" customWidth="1"/>
    <col min="15867" max="15867" width="18.88671875" style="1464" customWidth="1"/>
    <col min="15868" max="15868" width="17.44140625" style="1464" customWidth="1"/>
    <col min="15869" max="15869" width="15.6640625" style="1464" customWidth="1"/>
    <col min="15870" max="15870" width="16.5546875" style="1464" customWidth="1"/>
    <col min="15871" max="15872" width="14.5546875" style="1464" customWidth="1"/>
    <col min="15873" max="15873" width="14.5546875" style="1464" bestFit="1" customWidth="1"/>
    <col min="15874" max="15874" width="13.109375" style="1464"/>
    <col min="15875" max="15875" width="14" style="1464" bestFit="1" customWidth="1"/>
    <col min="15876" max="15877" width="13.6640625" style="1464" bestFit="1" customWidth="1"/>
    <col min="15878" max="15880" width="13.6640625" style="1464" customWidth="1"/>
    <col min="15881" max="15881" width="13.6640625" style="1464" bestFit="1" customWidth="1"/>
    <col min="15882" max="16117" width="13.109375" style="1464"/>
    <col min="16118" max="16118" width="4.88671875" style="1464" customWidth="1"/>
    <col min="16119" max="16119" width="71.109375" style="1464" customWidth="1"/>
    <col min="16120" max="16120" width="18.33203125" style="1464" customWidth="1"/>
    <col min="16121" max="16121" width="20" style="1464" customWidth="1"/>
    <col min="16122" max="16122" width="17.6640625" style="1464" customWidth="1"/>
    <col min="16123" max="16123" width="18.88671875" style="1464" customWidth="1"/>
    <col min="16124" max="16124" width="17.44140625" style="1464" customWidth="1"/>
    <col min="16125" max="16125" width="15.6640625" style="1464" customWidth="1"/>
    <col min="16126" max="16126" width="16.5546875" style="1464" customWidth="1"/>
    <col min="16127" max="16128" width="14.5546875" style="1464" customWidth="1"/>
    <col min="16129" max="16129" width="14.5546875" style="1464" bestFit="1" customWidth="1"/>
    <col min="16130" max="16130" width="13.109375" style="1464"/>
    <col min="16131" max="16131" width="14" style="1464" bestFit="1" customWidth="1"/>
    <col min="16132" max="16133" width="13.6640625" style="1464" bestFit="1" customWidth="1"/>
    <col min="16134" max="16136" width="13.6640625" style="1464" customWidth="1"/>
    <col min="16137" max="16137" width="13.6640625" style="1464" bestFit="1" customWidth="1"/>
    <col min="16138" max="16384" width="13.109375" style="1464"/>
  </cols>
  <sheetData>
    <row r="1" spans="1:136" ht="19.2">
      <c r="A1" s="1462" t="s">
        <v>3615</v>
      </c>
      <c r="B1" s="1463"/>
      <c r="C1" s="1463"/>
      <c r="D1" s="1463"/>
    </row>
    <row r="2" spans="1:136" ht="19.8" thickBot="1">
      <c r="B2" s="1463"/>
      <c r="C2" s="1465"/>
      <c r="D2" s="1465"/>
      <c r="E2" s="1466"/>
      <c r="F2" s="1466" t="s">
        <v>517</v>
      </c>
      <c r="G2" s="1466"/>
    </row>
    <row r="3" spans="1:136" ht="20.399999999999999" thickTop="1" thickBot="1">
      <c r="A3" s="1467"/>
      <c r="B3" s="1468"/>
      <c r="C3" s="3160" t="s">
        <v>3616</v>
      </c>
      <c r="D3" s="3161"/>
      <c r="E3" s="3161"/>
      <c r="F3" s="3162"/>
      <c r="G3" s="1469"/>
    </row>
    <row r="4" spans="1:136" ht="19.8" thickBot="1">
      <c r="A4" s="1470"/>
      <c r="B4" s="1471"/>
      <c r="C4" s="1389">
        <v>45694</v>
      </c>
      <c r="D4" s="1389">
        <v>45701</v>
      </c>
      <c r="E4" s="1389">
        <v>45708</v>
      </c>
      <c r="F4" s="1388">
        <v>45716</v>
      </c>
    </row>
    <row r="5" spans="1:136" ht="19.2">
      <c r="A5" s="1472"/>
      <c r="B5" s="1473" t="s">
        <v>3617</v>
      </c>
      <c r="C5" s="1474"/>
      <c r="D5" s="1475"/>
      <c r="E5" s="1475"/>
      <c r="F5" s="1475"/>
    </row>
    <row r="6" spans="1:136" ht="19.2">
      <c r="A6" s="1476">
        <v>1</v>
      </c>
      <c r="B6" s="1477" t="s">
        <v>3618</v>
      </c>
      <c r="C6" s="1478">
        <v>4.5</v>
      </c>
      <c r="D6" s="1478">
        <v>4.53</v>
      </c>
      <c r="E6" s="1478" t="s">
        <v>1205</v>
      </c>
      <c r="F6" s="1478">
        <v>4.71</v>
      </c>
    </row>
    <row r="7" spans="1:136" ht="19.2">
      <c r="A7" s="1476">
        <v>2</v>
      </c>
      <c r="B7" s="1477" t="s">
        <v>3619</v>
      </c>
      <c r="C7" s="1478">
        <v>4.7</v>
      </c>
      <c r="D7" s="1478">
        <v>4.87</v>
      </c>
      <c r="E7" s="1478">
        <v>4.95</v>
      </c>
      <c r="F7" s="1478">
        <v>5.0199999999999996</v>
      </c>
    </row>
    <row r="8" spans="1:136" ht="19.2">
      <c r="A8" s="1476">
        <v>3</v>
      </c>
      <c r="B8" s="1477" t="s">
        <v>3620</v>
      </c>
      <c r="C8" s="1478">
        <v>4.8600000000000003</v>
      </c>
      <c r="D8" s="1478">
        <v>5</v>
      </c>
      <c r="E8" s="1478">
        <v>5.09</v>
      </c>
      <c r="F8" s="1478">
        <v>5.19</v>
      </c>
    </row>
    <row r="9" spans="1:136" ht="19.8" thickBot="1">
      <c r="A9" s="1470"/>
      <c r="B9" s="1471"/>
      <c r="C9" s="1479"/>
      <c r="D9" s="1480"/>
      <c r="E9" s="1480"/>
      <c r="F9" s="1480"/>
    </row>
    <row r="10" spans="1:136" s="935" customFormat="1" ht="16.5" customHeight="1">
      <c r="A10" s="935" t="s">
        <v>3612</v>
      </c>
      <c r="ED10" s="1066"/>
      <c r="EE10" s="1066"/>
      <c r="EF10" s="1066"/>
    </row>
    <row r="11" spans="1:136" s="935" customFormat="1" ht="16.5" customHeight="1">
      <c r="A11" s="935" t="s">
        <v>3601</v>
      </c>
      <c r="ED11" s="1066"/>
      <c r="EE11" s="1066"/>
      <c r="EF11" s="1066"/>
    </row>
    <row r="12" spans="1:136" s="1483" customFormat="1" ht="16.95" customHeight="1">
      <c r="A12" s="1481"/>
      <c r="B12" s="1482"/>
      <c r="C12" s="1482"/>
      <c r="D12" s="1482"/>
    </row>
    <row r="13" spans="1:136" s="1382" customFormat="1" ht="19.95" customHeight="1">
      <c r="A13" s="1379" t="s">
        <v>3621</v>
      </c>
      <c r="B13" s="1381"/>
      <c r="C13" s="1381"/>
      <c r="D13" s="1381"/>
      <c r="E13" s="1381"/>
      <c r="F13" s="1383"/>
    </row>
    <row r="14" spans="1:136" s="1382" customFormat="1" ht="19.95" customHeight="1" thickBot="1">
      <c r="A14" s="1379"/>
      <c r="B14" s="1381"/>
      <c r="C14" s="1381"/>
      <c r="D14" s="1381"/>
      <c r="E14" s="1381"/>
      <c r="F14" s="1381"/>
      <c r="G14" s="1381"/>
      <c r="H14" s="1381"/>
      <c r="I14" s="1381"/>
      <c r="J14" s="1381"/>
      <c r="K14" s="1381"/>
      <c r="L14" s="1381"/>
      <c r="M14" s="1381"/>
      <c r="N14" s="1383"/>
      <c r="O14" s="1384" t="s">
        <v>517</v>
      </c>
      <c r="P14" s="1383"/>
    </row>
    <row r="15" spans="1:136" s="944" customFormat="1" ht="19.95" customHeight="1" thickTop="1" thickBot="1">
      <c r="A15" s="1484"/>
      <c r="B15" s="1485"/>
      <c r="C15" s="1403">
        <v>45323</v>
      </c>
      <c r="D15" s="1403">
        <v>45352</v>
      </c>
      <c r="E15" s="1403">
        <v>45383</v>
      </c>
      <c r="F15" s="1403">
        <v>45413</v>
      </c>
      <c r="G15" s="1403">
        <v>45444</v>
      </c>
      <c r="H15" s="1403">
        <v>45474</v>
      </c>
      <c r="I15" s="1486">
        <v>45505</v>
      </c>
      <c r="J15" s="1486">
        <v>45536</v>
      </c>
      <c r="K15" s="1486">
        <v>45575</v>
      </c>
      <c r="L15" s="1486">
        <v>45597</v>
      </c>
      <c r="M15" s="1486">
        <v>45627</v>
      </c>
      <c r="N15" s="1486">
        <v>45658</v>
      </c>
      <c r="O15" s="1486">
        <v>45689</v>
      </c>
    </row>
    <row r="16" spans="1:136" s="1382" customFormat="1" ht="19.95" customHeight="1">
      <c r="A16" s="3163" t="s">
        <v>3622</v>
      </c>
      <c r="B16" s="3164"/>
      <c r="C16" s="1487"/>
      <c r="D16" s="1487"/>
      <c r="E16" s="1487"/>
      <c r="F16" s="1487"/>
      <c r="G16" s="1487"/>
      <c r="H16" s="1487"/>
      <c r="I16" s="1488"/>
      <c r="J16" s="1488"/>
      <c r="K16" s="1488"/>
      <c r="L16" s="1488"/>
      <c r="M16" s="1488"/>
      <c r="N16" s="1488"/>
      <c r="O16" s="1488"/>
    </row>
    <row r="17" spans="1:136" s="1382" customFormat="1" ht="19.95" customHeight="1">
      <c r="A17" s="1415"/>
      <c r="B17" s="1419" t="s">
        <v>3605</v>
      </c>
      <c r="C17" s="1489">
        <v>3.27</v>
      </c>
      <c r="D17" s="1489">
        <v>3.23</v>
      </c>
      <c r="E17" s="1489">
        <v>3.19</v>
      </c>
      <c r="F17" s="1489">
        <v>3.14</v>
      </c>
      <c r="G17" s="1489">
        <v>3.13</v>
      </c>
      <c r="H17" s="1489">
        <v>3.15</v>
      </c>
      <c r="I17" s="1490">
        <v>3.15</v>
      </c>
      <c r="J17" s="1490">
        <v>2.75</v>
      </c>
      <c r="K17" s="1490">
        <v>2.74</v>
      </c>
      <c r="L17" s="1490">
        <v>3.33</v>
      </c>
      <c r="M17" s="1490">
        <v>3.5</v>
      </c>
      <c r="N17" s="1490">
        <v>3.76</v>
      </c>
      <c r="O17" s="1490">
        <v>4.57</v>
      </c>
    </row>
    <row r="18" spans="1:136" s="1382" customFormat="1" ht="19.95" customHeight="1">
      <c r="A18" s="1415"/>
      <c r="B18" s="1411" t="s">
        <v>3606</v>
      </c>
      <c r="C18" s="1489">
        <v>3.68</v>
      </c>
      <c r="D18" s="1489">
        <v>3.85</v>
      </c>
      <c r="E18" s="1489">
        <v>3.78</v>
      </c>
      <c r="F18" s="1489">
        <v>3.55</v>
      </c>
      <c r="G18" s="1489">
        <v>3.46</v>
      </c>
      <c r="H18" s="1489">
        <v>3.45</v>
      </c>
      <c r="I18" s="1490">
        <v>3.67</v>
      </c>
      <c r="J18" s="1490">
        <v>3.51</v>
      </c>
      <c r="K18" s="1490">
        <v>2.97</v>
      </c>
      <c r="L18" s="1490">
        <v>3.3</v>
      </c>
      <c r="M18" s="1490">
        <v>3.75</v>
      </c>
      <c r="N18" s="1490">
        <v>4</v>
      </c>
      <c r="O18" s="1490">
        <v>4.8899999999999997</v>
      </c>
    </row>
    <row r="19" spans="1:136" s="1382" customFormat="1" ht="19.95" customHeight="1">
      <c r="A19" s="1415"/>
      <c r="B19" s="1411" t="s">
        <v>3607</v>
      </c>
      <c r="C19" s="1489">
        <v>3.86</v>
      </c>
      <c r="D19" s="1489">
        <v>4</v>
      </c>
      <c r="E19" s="1489">
        <v>3.99</v>
      </c>
      <c r="F19" s="1489">
        <v>3.91</v>
      </c>
      <c r="G19" s="1489">
        <v>3.72</v>
      </c>
      <c r="H19" s="1489">
        <v>3.69</v>
      </c>
      <c r="I19" s="1490">
        <v>3.84</v>
      </c>
      <c r="J19" s="1490">
        <v>3.5</v>
      </c>
      <c r="K19" s="1490">
        <v>3.15</v>
      </c>
      <c r="L19" s="1490">
        <v>3.5</v>
      </c>
      <c r="M19" s="1490">
        <v>3.99</v>
      </c>
      <c r="N19" s="1490">
        <v>4.17</v>
      </c>
      <c r="O19" s="1490">
        <v>5.05</v>
      </c>
    </row>
    <row r="20" spans="1:136" s="1382" customFormat="1" ht="19.95" customHeight="1">
      <c r="A20" s="3165" t="s">
        <v>3623</v>
      </c>
      <c r="B20" s="3166"/>
      <c r="C20" s="1489">
        <v>3.61</v>
      </c>
      <c r="D20" s="1489">
        <v>3.66</v>
      </c>
      <c r="E20" s="1489">
        <v>3.78</v>
      </c>
      <c r="F20" s="1489">
        <v>3.46</v>
      </c>
      <c r="G20" s="1489">
        <v>3.56</v>
      </c>
      <c r="H20" s="1489">
        <v>3.54</v>
      </c>
      <c r="I20" s="1490">
        <v>3.73</v>
      </c>
      <c r="J20" s="1490">
        <v>3.47</v>
      </c>
      <c r="K20" s="1490">
        <v>3</v>
      </c>
      <c r="L20" s="1490">
        <v>3.4</v>
      </c>
      <c r="M20" s="1490">
        <v>3.86</v>
      </c>
      <c r="N20" s="1490">
        <v>3.98</v>
      </c>
      <c r="O20" s="1490">
        <v>4.87</v>
      </c>
      <c r="R20" s="1491"/>
    </row>
    <row r="21" spans="1:136" s="1382" customFormat="1" ht="19.95" customHeight="1" thickBot="1">
      <c r="A21" s="1426"/>
      <c r="B21" s="1492"/>
      <c r="C21" s="1429"/>
      <c r="D21" s="1429"/>
      <c r="E21" s="1429"/>
      <c r="F21" s="1429"/>
      <c r="G21" s="1429"/>
      <c r="H21" s="1429"/>
      <c r="I21" s="1493"/>
      <c r="J21" s="1493"/>
      <c r="K21" s="1493"/>
      <c r="L21" s="1493"/>
      <c r="M21" s="1493"/>
      <c r="N21" s="1493"/>
      <c r="O21" s="1493"/>
    </row>
    <row r="22" spans="1:136" s="935" customFormat="1" ht="21" customHeight="1" thickTop="1">
      <c r="A22" s="935" t="s">
        <v>139</v>
      </c>
      <c r="ED22" s="1066"/>
      <c r="EE22" s="1066"/>
      <c r="EF22" s="1066"/>
    </row>
    <row r="23" spans="1:136" s="843" customFormat="1" ht="18.75" customHeight="1">
      <c r="A23" s="843" t="s">
        <v>3601</v>
      </c>
      <c r="ED23" s="1093"/>
      <c r="EE23" s="1093"/>
      <c r="EF23" s="1093"/>
    </row>
  </sheetData>
  <mergeCells count="3">
    <mergeCell ref="C3:F3"/>
    <mergeCell ref="A16:B16"/>
    <mergeCell ref="A20:B20"/>
  </mergeCells>
  <pageMargins left="0.7" right="0.7" top="0.75" bottom="0.75" header="0.3" footer="0.3"/>
  <pageSetup paperSize="9" scale="46" fitToHeight="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EF215"/>
  <sheetViews>
    <sheetView zoomScaleNormal="100" zoomScaleSheetLayoutView="70" workbookViewId="0">
      <pane xSplit="2" topLeftCell="K1" activePane="topRight" state="frozen"/>
      <selection activeCell="A2" sqref="A2"/>
      <selection pane="topRight" activeCell="A2" sqref="A2"/>
    </sheetView>
  </sheetViews>
  <sheetFormatPr defaultColWidth="10.5546875" defaultRowHeight="19.95" customHeight="1"/>
  <cols>
    <col min="1" max="1" width="5.33203125" style="1431" customWidth="1"/>
    <col min="2" max="2" width="59.6640625" style="1431" customWidth="1"/>
    <col min="3" max="14" width="22.88671875" style="1498" customWidth="1"/>
    <col min="15" max="16" width="18" style="1498" customWidth="1"/>
    <col min="17" max="17" width="16.33203125" style="1431" customWidth="1"/>
    <col min="18" max="16384" width="10.5546875" style="1431"/>
  </cols>
  <sheetData>
    <row r="1" spans="1:136" ht="19.2">
      <c r="A1" s="1462" t="s">
        <v>3624</v>
      </c>
      <c r="B1" s="1463"/>
      <c r="C1" s="1494"/>
      <c r="D1" s="1494"/>
      <c r="E1" s="1494"/>
      <c r="F1" s="1494"/>
      <c r="G1" s="1494"/>
      <c r="H1" s="1494"/>
      <c r="I1" s="1494"/>
      <c r="J1" s="1494"/>
      <c r="K1" s="1494"/>
      <c r="L1" s="1494"/>
      <c r="M1" s="1494"/>
      <c r="N1" s="1494"/>
      <c r="O1" s="1494"/>
      <c r="P1" s="1494"/>
    </row>
    <row r="2" spans="1:136" ht="19.8" thickBot="1">
      <c r="A2" s="1463"/>
      <c r="B2" s="1463"/>
      <c r="C2" s="1494"/>
      <c r="D2" s="1495"/>
      <c r="E2" s="1495"/>
      <c r="F2" s="1495"/>
      <c r="G2" s="1495"/>
      <c r="H2" s="1494"/>
      <c r="I2" s="1495"/>
      <c r="J2" s="1495"/>
      <c r="K2" s="1494"/>
      <c r="L2" s="1495"/>
      <c r="M2" s="1494"/>
      <c r="N2" s="1494"/>
      <c r="O2" s="1494"/>
      <c r="P2" s="1495"/>
    </row>
    <row r="3" spans="1:136" ht="50.25" customHeight="1" thickTop="1" thickBot="1">
      <c r="A3" s="1496"/>
      <c r="B3" s="1497"/>
      <c r="C3" s="3167" t="s">
        <v>3625</v>
      </c>
      <c r="D3" s="3169"/>
      <c r="E3" s="3167" t="s">
        <v>3626</v>
      </c>
      <c r="F3" s="3169"/>
      <c r="G3" s="3167" t="s">
        <v>3627</v>
      </c>
      <c r="H3" s="3169"/>
      <c r="I3" s="3167" t="s">
        <v>3628</v>
      </c>
      <c r="J3" s="3169"/>
      <c r="K3" s="3167" t="s">
        <v>3629</v>
      </c>
      <c r="L3" s="3169"/>
      <c r="M3" s="3167" t="s">
        <v>3630</v>
      </c>
      <c r="N3" s="3168"/>
    </row>
    <row r="4" spans="1:136" ht="19.8" thickBot="1">
      <c r="A4" s="1499"/>
      <c r="B4" s="1500"/>
      <c r="C4" s="1501" t="s">
        <v>3631</v>
      </c>
      <c r="D4" s="1501">
        <v>45709</v>
      </c>
      <c r="E4" s="1501" t="s">
        <v>3632</v>
      </c>
      <c r="F4" s="1501" t="s">
        <v>3633</v>
      </c>
      <c r="G4" s="1501" t="s">
        <v>3634</v>
      </c>
      <c r="H4" s="1501" t="s">
        <v>3635</v>
      </c>
      <c r="I4" s="1502">
        <v>45554</v>
      </c>
      <c r="J4" s="1501">
        <v>45702</v>
      </c>
      <c r="K4" s="1502">
        <v>45499</v>
      </c>
      <c r="L4" s="1502">
        <v>45639</v>
      </c>
      <c r="M4" s="1503">
        <v>45442</v>
      </c>
      <c r="N4" s="1503">
        <v>45604</v>
      </c>
    </row>
    <row r="5" spans="1:136" ht="19.2">
      <c r="A5" s="1504">
        <v>1</v>
      </c>
      <c r="B5" s="1505" t="s">
        <v>3636</v>
      </c>
      <c r="C5" s="1506">
        <v>2200</v>
      </c>
      <c r="D5" s="1506">
        <v>2700</v>
      </c>
      <c r="E5" s="1506">
        <v>2200</v>
      </c>
      <c r="F5" s="1506">
        <v>2300</v>
      </c>
      <c r="G5" s="1506">
        <v>2000</v>
      </c>
      <c r="H5" s="1506">
        <v>2000</v>
      </c>
      <c r="I5" s="1506">
        <v>2100</v>
      </c>
      <c r="J5" s="1506">
        <v>2700</v>
      </c>
      <c r="K5" s="1506">
        <v>3000</v>
      </c>
      <c r="L5" s="1506">
        <v>2100</v>
      </c>
      <c r="M5" s="1506">
        <v>2500</v>
      </c>
      <c r="N5" s="1507">
        <v>2100</v>
      </c>
    </row>
    <row r="6" spans="1:136" ht="19.2">
      <c r="A6" s="1504">
        <v>2</v>
      </c>
      <c r="B6" s="1508" t="s">
        <v>3637</v>
      </c>
      <c r="C6" s="1506">
        <v>5760</v>
      </c>
      <c r="D6" s="1506">
        <v>3810</v>
      </c>
      <c r="E6" s="1506">
        <v>6300</v>
      </c>
      <c r="F6" s="1506">
        <v>6000</v>
      </c>
      <c r="G6" s="1506">
        <v>3800</v>
      </c>
      <c r="H6" s="1506">
        <v>5200</v>
      </c>
      <c r="I6" s="1506">
        <v>6250</v>
      </c>
      <c r="J6" s="1506">
        <v>5360</v>
      </c>
      <c r="K6" s="1506">
        <v>7900</v>
      </c>
      <c r="L6" s="1506">
        <v>5530</v>
      </c>
      <c r="M6" s="1506">
        <v>7050</v>
      </c>
      <c r="N6" s="1507">
        <v>5950</v>
      </c>
    </row>
    <row r="7" spans="1:136" ht="19.2">
      <c r="A7" s="1504">
        <v>3</v>
      </c>
      <c r="B7" s="1508" t="s">
        <v>3638</v>
      </c>
      <c r="C7" s="1506">
        <v>2500</v>
      </c>
      <c r="D7" s="1506">
        <v>1800</v>
      </c>
      <c r="E7" s="1506">
        <v>2800</v>
      </c>
      <c r="F7" s="1506">
        <v>2300</v>
      </c>
      <c r="G7" s="1506" t="s">
        <v>1205</v>
      </c>
      <c r="H7" s="1506">
        <v>2000</v>
      </c>
      <c r="I7" s="1506">
        <v>2100</v>
      </c>
      <c r="J7" s="1506">
        <v>2700</v>
      </c>
      <c r="K7" s="1506">
        <v>4600</v>
      </c>
      <c r="L7" s="1506">
        <v>2100</v>
      </c>
      <c r="M7" s="1506">
        <v>3000</v>
      </c>
      <c r="N7" s="1507">
        <v>3100</v>
      </c>
    </row>
    <row r="8" spans="1:136" ht="19.2">
      <c r="A8" s="1504">
        <v>4</v>
      </c>
      <c r="B8" s="1508" t="s">
        <v>3639</v>
      </c>
      <c r="C8" s="1509">
        <v>4.18</v>
      </c>
      <c r="D8" s="1509">
        <v>5.41</v>
      </c>
      <c r="E8" s="1509">
        <v>4.76</v>
      </c>
      <c r="F8" s="1509">
        <v>4.76</v>
      </c>
      <c r="G8" s="1509">
        <v>4.95</v>
      </c>
      <c r="H8" s="1509">
        <v>4.95</v>
      </c>
      <c r="I8" s="1509">
        <v>5.08</v>
      </c>
      <c r="J8" s="1509">
        <v>5.68</v>
      </c>
      <c r="K8" s="1509">
        <v>5.28</v>
      </c>
      <c r="L8" s="1509">
        <v>5.27</v>
      </c>
      <c r="M8" s="1509">
        <v>5.5</v>
      </c>
      <c r="N8" s="1510">
        <v>5.0999999999999996</v>
      </c>
    </row>
    <row r="9" spans="1:136" ht="19.2">
      <c r="A9" s="1504">
        <v>5</v>
      </c>
      <c r="B9" s="1508" t="s">
        <v>3640</v>
      </c>
      <c r="C9" s="1509">
        <v>4.6100000000000003</v>
      </c>
      <c r="D9" s="1509">
        <v>5.55</v>
      </c>
      <c r="E9" s="1509">
        <v>4.08</v>
      </c>
      <c r="F9" s="1509">
        <v>4.43</v>
      </c>
      <c r="G9" s="1509" t="s">
        <v>1205</v>
      </c>
      <c r="H9" s="1509">
        <v>5.6</v>
      </c>
      <c r="I9" s="1509">
        <v>5.08</v>
      </c>
      <c r="J9" s="1509">
        <v>5.87</v>
      </c>
      <c r="K9" s="1509">
        <v>5.49</v>
      </c>
      <c r="L9" s="1509">
        <v>5.31</v>
      </c>
      <c r="M9" s="1509">
        <v>5.74</v>
      </c>
      <c r="N9" s="1510">
        <v>5.35</v>
      </c>
    </row>
    <row r="10" spans="1:136" ht="19.2">
      <c r="A10" s="1504">
        <v>6</v>
      </c>
      <c r="B10" s="1508" t="s">
        <v>3641</v>
      </c>
      <c r="C10" s="1509">
        <v>4.58</v>
      </c>
      <c r="D10" s="1509">
        <v>5.49</v>
      </c>
      <c r="E10" s="1509">
        <v>4.04</v>
      </c>
      <c r="F10" s="1509">
        <v>4.3499999999999996</v>
      </c>
      <c r="G10" s="1509" t="s">
        <v>1205</v>
      </c>
      <c r="H10" s="1509">
        <v>5.6</v>
      </c>
      <c r="I10" s="1509">
        <v>5.08</v>
      </c>
      <c r="J10" s="1509">
        <v>5.78</v>
      </c>
      <c r="K10" s="1509">
        <v>5.38</v>
      </c>
      <c r="L10" s="1509">
        <v>5.29</v>
      </c>
      <c r="M10" s="1509">
        <v>5.61</v>
      </c>
      <c r="N10" s="1510">
        <v>5.27</v>
      </c>
    </row>
    <row r="11" spans="1:136" ht="19.2">
      <c r="A11" s="1504">
        <v>7</v>
      </c>
      <c r="B11" s="1508" t="s">
        <v>3642</v>
      </c>
      <c r="C11" s="1511">
        <v>98.948999999999998</v>
      </c>
      <c r="D11" s="1511">
        <v>99.781000000000006</v>
      </c>
      <c r="E11" s="1511">
        <v>103.14700000000001</v>
      </c>
      <c r="F11" s="1511">
        <v>101.756</v>
      </c>
      <c r="G11" s="1511" t="s">
        <v>1205</v>
      </c>
      <c r="H11" s="1511">
        <v>96.349000000000004</v>
      </c>
      <c r="I11" s="1511">
        <v>100</v>
      </c>
      <c r="J11" s="1511">
        <v>99.248999999999995</v>
      </c>
      <c r="K11" s="1511">
        <v>98.98</v>
      </c>
      <c r="L11" s="1511">
        <v>99.795000000000002</v>
      </c>
      <c r="M11" s="1511">
        <v>98.688000000000002</v>
      </c>
      <c r="N11" s="1512">
        <v>97.914000000000001</v>
      </c>
    </row>
    <row r="12" spans="1:136" ht="19.8" thickBot="1">
      <c r="A12" s="1513"/>
      <c r="B12" s="1514"/>
      <c r="C12" s="1515"/>
      <c r="D12" s="1515"/>
      <c r="E12" s="1515"/>
      <c r="F12" s="1515"/>
      <c r="G12" s="1515"/>
      <c r="H12" s="1515"/>
      <c r="I12" s="1515"/>
      <c r="J12" s="1515"/>
      <c r="K12" s="1515"/>
      <c r="L12" s="1515"/>
      <c r="M12" s="1515"/>
      <c r="N12" s="1516"/>
    </row>
    <row r="13" spans="1:136" s="935" customFormat="1" ht="18" customHeight="1" thickTop="1">
      <c r="A13" s="935" t="s">
        <v>3643</v>
      </c>
      <c r="ED13" s="1066"/>
      <c r="EE13" s="1066"/>
      <c r="EF13" s="1066"/>
    </row>
    <row r="14" spans="1:136" s="935" customFormat="1" ht="18" customHeight="1">
      <c r="A14" s="935" t="s">
        <v>3644</v>
      </c>
      <c r="ED14" s="1066"/>
      <c r="EE14" s="1066"/>
      <c r="EF14" s="1066"/>
    </row>
    <row r="15" spans="1:136" s="935" customFormat="1" ht="18" customHeight="1">
      <c r="A15" s="935" t="s">
        <v>3645</v>
      </c>
      <c r="ED15" s="1066"/>
      <c r="EE15" s="1066"/>
      <c r="EF15" s="1066"/>
    </row>
    <row r="16" spans="1:136" s="935" customFormat="1" ht="18" customHeight="1">
      <c r="A16" s="935" t="s">
        <v>3601</v>
      </c>
      <c r="ED16" s="1066"/>
      <c r="EE16" s="1066"/>
      <c r="EF16" s="1066"/>
    </row>
    <row r="17" spans="1:136" s="1520" customFormat="1" ht="19.2">
      <c r="A17" s="1517"/>
      <c r="B17" s="1518"/>
      <c r="C17" s="1518"/>
      <c r="D17" s="1518"/>
      <c r="E17" s="1518"/>
      <c r="F17" s="1518"/>
      <c r="G17" s="1519"/>
      <c r="H17" s="1519"/>
      <c r="I17" s="1519"/>
      <c r="J17" s="1519"/>
      <c r="K17" s="1519"/>
      <c r="L17" s="1519"/>
      <c r="M17" s="1519"/>
      <c r="N17" s="1519"/>
      <c r="O17" s="1519"/>
      <c r="P17" s="1519"/>
    </row>
    <row r="18" spans="1:136" s="1523" customFormat="1" ht="19.2">
      <c r="A18" s="1521" t="s">
        <v>3646</v>
      </c>
      <c r="B18" s="1522"/>
    </row>
    <row r="19" spans="1:136" s="1523" customFormat="1" ht="19.8" thickBot="1">
      <c r="A19" s="1522"/>
      <c r="B19" s="1522"/>
    </row>
    <row r="20" spans="1:136" s="1464" customFormat="1" ht="52.5" customHeight="1" thickTop="1" thickBot="1">
      <c r="A20" s="1524"/>
      <c r="B20" s="1525"/>
      <c r="C20" s="1526" t="s">
        <v>3647</v>
      </c>
      <c r="D20" s="1526" t="s">
        <v>3648</v>
      </c>
      <c r="E20" s="1526" t="s">
        <v>3649</v>
      </c>
      <c r="F20" s="1527" t="s">
        <v>3650</v>
      </c>
    </row>
    <row r="21" spans="1:136" s="1464" customFormat="1" ht="25.5" customHeight="1" thickBot="1">
      <c r="A21" s="1528"/>
      <c r="B21" s="1529"/>
      <c r="C21" s="1530" t="s">
        <v>3651</v>
      </c>
      <c r="D21" s="1530" t="s">
        <v>3651</v>
      </c>
      <c r="E21" s="1530" t="s">
        <v>3651</v>
      </c>
      <c r="F21" s="1531" t="s">
        <v>3651</v>
      </c>
    </row>
    <row r="22" spans="1:136" s="1464" customFormat="1" ht="19.2">
      <c r="A22" s="1532">
        <v>1</v>
      </c>
      <c r="B22" s="1533" t="s">
        <v>3652</v>
      </c>
      <c r="C22" s="1534" t="s">
        <v>3653</v>
      </c>
      <c r="D22" s="1534">
        <v>205</v>
      </c>
      <c r="E22" s="1534">
        <v>200</v>
      </c>
      <c r="F22" s="1535" t="s">
        <v>3653</v>
      </c>
    </row>
    <row r="23" spans="1:136" s="1464" customFormat="1" ht="19.2">
      <c r="A23" s="1532">
        <v>2</v>
      </c>
      <c r="B23" s="1533" t="s">
        <v>3654</v>
      </c>
      <c r="C23" s="1534" t="s">
        <v>3653</v>
      </c>
      <c r="D23" s="1534" t="s">
        <v>3653</v>
      </c>
      <c r="E23" s="1534">
        <v>200</v>
      </c>
      <c r="F23" s="1535" t="s">
        <v>3653</v>
      </c>
    </row>
    <row r="24" spans="1:136" s="1464" customFormat="1" ht="19.2">
      <c r="A24" s="1532">
        <v>3</v>
      </c>
      <c r="B24" s="1533" t="s">
        <v>3655</v>
      </c>
      <c r="C24" s="1511" t="s">
        <v>1205</v>
      </c>
      <c r="D24" s="1511" t="s">
        <v>1205</v>
      </c>
      <c r="E24" s="1511">
        <v>100.024</v>
      </c>
      <c r="F24" s="1536" t="s">
        <v>1205</v>
      </c>
    </row>
    <row r="25" spans="1:136" s="1464" customFormat="1" ht="19.2">
      <c r="A25" s="1532">
        <v>4</v>
      </c>
      <c r="B25" s="1533" t="s">
        <v>3656</v>
      </c>
      <c r="C25" s="1511" t="s">
        <v>1205</v>
      </c>
      <c r="D25" s="1511" t="s">
        <v>1205</v>
      </c>
      <c r="E25" s="1511">
        <v>100.024</v>
      </c>
      <c r="F25" s="1536" t="s">
        <v>1205</v>
      </c>
    </row>
    <row r="26" spans="1:136" s="1464" customFormat="1" ht="19.8" thickBot="1">
      <c r="A26" s="1537"/>
      <c r="B26" s="1538"/>
      <c r="C26" s="1539"/>
      <c r="D26" s="1539"/>
      <c r="E26" s="1539"/>
      <c r="F26" s="1540"/>
    </row>
    <row r="27" spans="1:136" s="935" customFormat="1" ht="18" customHeight="1" thickTop="1">
      <c r="A27" s="935" t="s">
        <v>3657</v>
      </c>
      <c r="ED27" s="1066"/>
      <c r="EE27" s="1066"/>
      <c r="EF27" s="1066"/>
    </row>
    <row r="28" spans="1:136" s="843" customFormat="1" ht="20.25" customHeight="1">
      <c r="A28" s="843" t="s">
        <v>3601</v>
      </c>
      <c r="ED28" s="1093"/>
      <c r="EE28" s="1093"/>
      <c r="EF28" s="1093"/>
    </row>
    <row r="29" spans="1:136" s="1520" customFormat="1" ht="19.2">
      <c r="A29" s="1517"/>
      <c r="B29" s="1518"/>
      <c r="C29" s="1518"/>
      <c r="D29" s="1518"/>
      <c r="E29" s="1518"/>
      <c r="F29" s="1518"/>
      <c r="G29" s="1519"/>
      <c r="H29" s="1519"/>
      <c r="I29" s="1519"/>
      <c r="J29" s="1519"/>
      <c r="K29" s="1519"/>
      <c r="L29" s="1519"/>
      <c r="M29" s="1519"/>
      <c r="N29" s="1519"/>
      <c r="O29" s="1519"/>
      <c r="P29" s="1519"/>
    </row>
    <row r="30" spans="1:136" ht="19.2">
      <c r="B30" s="1518"/>
      <c r="C30" s="1518"/>
      <c r="D30" s="1518"/>
      <c r="E30" s="1518"/>
      <c r="F30" s="1518"/>
      <c r="G30" s="1519"/>
      <c r="H30" s="1519"/>
      <c r="I30" s="1519"/>
      <c r="J30" s="1519"/>
      <c r="K30" s="1519"/>
      <c r="L30" s="1519"/>
      <c r="M30" s="1519"/>
      <c r="N30" s="1519"/>
      <c r="O30" s="1519"/>
      <c r="P30" s="1519"/>
    </row>
    <row r="31" spans="1:136" ht="19.2">
      <c r="G31" s="1519"/>
      <c r="H31" s="1519"/>
      <c r="I31" s="1519"/>
      <c r="J31" s="1519"/>
      <c r="K31" s="1519"/>
      <c r="L31" s="1519"/>
      <c r="M31" s="1519"/>
      <c r="N31" s="1519"/>
      <c r="O31" s="1519"/>
      <c r="P31" s="1519"/>
    </row>
    <row r="32" spans="1:136" ht="19.2">
      <c r="G32" s="1519"/>
      <c r="H32" s="1519"/>
      <c r="I32" s="1519"/>
      <c r="J32" s="1519"/>
      <c r="K32" s="1519"/>
      <c r="L32" s="1519"/>
      <c r="M32" s="1519"/>
      <c r="N32" s="1519"/>
      <c r="O32" s="1519"/>
      <c r="P32" s="1519"/>
    </row>
    <row r="33" spans="7:16" ht="19.95" customHeight="1">
      <c r="G33" s="1519"/>
      <c r="H33" s="1519"/>
      <c r="I33" s="1519"/>
      <c r="J33" s="1519"/>
      <c r="K33" s="1519"/>
      <c r="L33" s="1519"/>
      <c r="M33" s="1519"/>
      <c r="N33" s="1519"/>
      <c r="O33" s="1519"/>
      <c r="P33" s="1519"/>
    </row>
    <row r="34" spans="7:16" ht="19.95" customHeight="1">
      <c r="G34" s="1519"/>
      <c r="H34" s="1519"/>
      <c r="I34" s="1519"/>
      <c r="J34" s="1519"/>
      <c r="K34" s="1519"/>
      <c r="L34" s="1519"/>
      <c r="M34" s="1519"/>
      <c r="N34" s="1519"/>
      <c r="O34" s="1519"/>
      <c r="P34" s="1519"/>
    </row>
    <row r="35" spans="7:16" ht="19.95" customHeight="1">
      <c r="G35" s="1519"/>
      <c r="H35" s="1519"/>
      <c r="I35" s="1519"/>
      <c r="J35" s="1519"/>
      <c r="K35" s="1519"/>
      <c r="L35" s="1519"/>
      <c r="M35" s="1519"/>
      <c r="N35" s="1519"/>
      <c r="O35" s="1519"/>
      <c r="P35" s="1519"/>
    </row>
    <row r="36" spans="7:16" ht="19.95" customHeight="1">
      <c r="G36" s="1519"/>
      <c r="H36" s="1519"/>
      <c r="I36" s="1519"/>
      <c r="J36" s="1519"/>
      <c r="K36" s="1519"/>
      <c r="L36" s="1519"/>
      <c r="M36" s="1519"/>
      <c r="N36" s="1519"/>
      <c r="O36" s="1519"/>
      <c r="P36" s="1519"/>
    </row>
    <row r="37" spans="7:16" ht="19.95" customHeight="1">
      <c r="G37" s="1519"/>
      <c r="H37" s="1519"/>
      <c r="I37" s="1519"/>
      <c r="J37" s="1519"/>
      <c r="K37" s="1519"/>
      <c r="L37" s="1519"/>
      <c r="M37" s="1519"/>
      <c r="N37" s="1519"/>
      <c r="O37" s="1519"/>
      <c r="P37" s="1519"/>
    </row>
    <row r="38" spans="7:16" ht="19.95" customHeight="1">
      <c r="G38" s="1519"/>
      <c r="H38" s="1519"/>
      <c r="I38" s="1519"/>
      <c r="J38" s="1519"/>
      <c r="K38" s="1519"/>
      <c r="L38" s="1519"/>
      <c r="M38" s="1519"/>
      <c r="N38" s="1519"/>
      <c r="O38" s="1519"/>
      <c r="P38" s="1519"/>
    </row>
    <row r="39" spans="7:16" ht="19.95" customHeight="1">
      <c r="G39" s="1519"/>
      <c r="H39" s="1519"/>
      <c r="I39" s="1519"/>
      <c r="J39" s="1519"/>
      <c r="K39" s="1519"/>
      <c r="L39" s="1519"/>
      <c r="M39" s="1519"/>
      <c r="N39" s="1519"/>
      <c r="O39" s="1519"/>
      <c r="P39" s="1519"/>
    </row>
    <row r="40" spans="7:16" ht="19.95" customHeight="1">
      <c r="G40" s="1519"/>
      <c r="H40" s="1519"/>
      <c r="I40" s="1519"/>
      <c r="J40" s="1519"/>
      <c r="K40" s="1519"/>
      <c r="L40" s="1519"/>
      <c r="M40" s="1519"/>
      <c r="N40" s="1519"/>
      <c r="O40" s="1519"/>
      <c r="P40" s="1519"/>
    </row>
    <row r="41" spans="7:16" ht="19.95" customHeight="1">
      <c r="G41" s="1519"/>
      <c r="H41" s="1519"/>
      <c r="I41" s="1519"/>
      <c r="J41" s="1519"/>
      <c r="K41" s="1519"/>
      <c r="L41" s="1519"/>
      <c r="M41" s="1519"/>
      <c r="N41" s="1519"/>
      <c r="O41" s="1519"/>
      <c r="P41" s="1519"/>
    </row>
    <row r="42" spans="7:16" ht="19.95" customHeight="1">
      <c r="G42" s="1519"/>
      <c r="H42" s="1519"/>
      <c r="I42" s="1519"/>
      <c r="J42" s="1519"/>
      <c r="K42" s="1519"/>
      <c r="L42" s="1519"/>
      <c r="M42" s="1519"/>
      <c r="N42" s="1519"/>
      <c r="O42" s="1519"/>
      <c r="P42" s="1519"/>
    </row>
    <row r="43" spans="7:16" ht="19.95" customHeight="1">
      <c r="G43" s="1519"/>
      <c r="H43" s="1519"/>
      <c r="I43" s="1519"/>
      <c r="J43" s="1519"/>
      <c r="K43" s="1519"/>
      <c r="L43" s="1519"/>
      <c r="M43" s="1519"/>
      <c r="N43" s="1519"/>
      <c r="O43" s="1519"/>
      <c r="P43" s="1519"/>
    </row>
    <row r="44" spans="7:16" ht="19.95" customHeight="1">
      <c r="G44" s="1519"/>
      <c r="H44" s="1519"/>
      <c r="I44" s="1519"/>
      <c r="J44" s="1519"/>
      <c r="K44" s="1519"/>
      <c r="L44" s="1519"/>
      <c r="M44" s="1519"/>
      <c r="N44" s="1519"/>
      <c r="O44" s="1519"/>
      <c r="P44" s="1519"/>
    </row>
    <row r="45" spans="7:16" ht="19.95" customHeight="1">
      <c r="G45" s="1519"/>
      <c r="H45" s="1519"/>
      <c r="I45" s="1519"/>
      <c r="J45" s="1519"/>
      <c r="K45" s="1519"/>
      <c r="L45" s="1519"/>
      <c r="M45" s="1519"/>
      <c r="N45" s="1519"/>
      <c r="O45" s="1519"/>
      <c r="P45" s="1519"/>
    </row>
    <row r="46" spans="7:16" ht="19.95" customHeight="1">
      <c r="G46" s="1519"/>
      <c r="H46" s="1519"/>
      <c r="I46" s="1519"/>
      <c r="J46" s="1519"/>
      <c r="K46" s="1519"/>
      <c r="L46" s="1519"/>
      <c r="M46" s="1519"/>
      <c r="N46" s="1519"/>
      <c r="O46" s="1519"/>
      <c r="P46" s="1519"/>
    </row>
    <row r="47" spans="7:16" ht="19.95" customHeight="1">
      <c r="G47" s="1519"/>
      <c r="H47" s="1519"/>
      <c r="I47" s="1519"/>
      <c r="J47" s="1519"/>
      <c r="K47" s="1519"/>
      <c r="L47" s="1519"/>
      <c r="M47" s="1519"/>
      <c r="N47" s="1519"/>
      <c r="O47" s="1519"/>
      <c r="P47" s="1519"/>
    </row>
    <row r="48" spans="7:16" ht="19.95" customHeight="1">
      <c r="G48" s="1519"/>
      <c r="H48" s="1519"/>
      <c r="I48" s="1519"/>
      <c r="J48" s="1519"/>
      <c r="K48" s="1519"/>
      <c r="L48" s="1519"/>
      <c r="M48" s="1519"/>
      <c r="N48" s="1519"/>
      <c r="O48" s="1519"/>
      <c r="P48" s="1519"/>
    </row>
    <row r="49" spans="7:16" ht="19.95" customHeight="1">
      <c r="G49" s="1519"/>
      <c r="H49" s="1519"/>
      <c r="I49" s="1519"/>
      <c r="J49" s="1519"/>
      <c r="K49" s="1519"/>
      <c r="L49" s="1519"/>
      <c r="M49" s="1519"/>
      <c r="N49" s="1519"/>
      <c r="O49" s="1519"/>
      <c r="P49" s="1519"/>
    </row>
    <row r="50" spans="7:16" ht="19.95" customHeight="1">
      <c r="G50" s="1519"/>
      <c r="H50" s="1519"/>
      <c r="I50" s="1519"/>
      <c r="J50" s="1519"/>
      <c r="K50" s="1519"/>
      <c r="L50" s="1519"/>
      <c r="M50" s="1519"/>
      <c r="N50" s="1519"/>
      <c r="O50" s="1519"/>
      <c r="P50" s="1519"/>
    </row>
    <row r="51" spans="7:16" ht="19.95" customHeight="1">
      <c r="G51" s="1519"/>
      <c r="H51" s="1519"/>
      <c r="I51" s="1519"/>
      <c r="J51" s="1519"/>
      <c r="K51" s="1519"/>
      <c r="L51" s="1519"/>
      <c r="M51" s="1519"/>
      <c r="N51" s="1519"/>
      <c r="O51" s="1519"/>
      <c r="P51" s="1519"/>
    </row>
    <row r="52" spans="7:16" ht="19.95" customHeight="1">
      <c r="G52" s="1519"/>
      <c r="H52" s="1519"/>
      <c r="I52" s="1519"/>
      <c r="J52" s="1519"/>
      <c r="K52" s="1519"/>
      <c r="L52" s="1519"/>
      <c r="M52" s="1519"/>
      <c r="N52" s="1519"/>
      <c r="O52" s="1519"/>
      <c r="P52" s="1519"/>
    </row>
    <row r="53" spans="7:16" ht="19.95" customHeight="1">
      <c r="G53" s="1519"/>
      <c r="H53" s="1519"/>
      <c r="I53" s="1519"/>
      <c r="J53" s="1519"/>
      <c r="K53" s="1519"/>
      <c r="L53" s="1519"/>
      <c r="M53" s="1519"/>
      <c r="N53" s="1519"/>
      <c r="O53" s="1519"/>
      <c r="P53" s="1519"/>
    </row>
    <row r="54" spans="7:16" ht="19.95" customHeight="1">
      <c r="G54" s="1519"/>
      <c r="H54" s="1519"/>
      <c r="I54" s="1519"/>
      <c r="J54" s="1519"/>
      <c r="K54" s="1519"/>
      <c r="L54" s="1519"/>
      <c r="M54" s="1519"/>
      <c r="N54" s="1519"/>
      <c r="O54" s="1519"/>
      <c r="P54" s="1519"/>
    </row>
    <row r="55" spans="7:16" ht="19.95" customHeight="1">
      <c r="G55" s="1519"/>
      <c r="H55" s="1519"/>
      <c r="I55" s="1519"/>
      <c r="J55" s="1519"/>
      <c r="K55" s="1519"/>
      <c r="L55" s="1519"/>
      <c r="M55" s="1519"/>
      <c r="N55" s="1519"/>
      <c r="O55" s="1519"/>
      <c r="P55" s="1519"/>
    </row>
    <row r="56" spans="7:16" ht="19.95" customHeight="1">
      <c r="G56" s="1519"/>
      <c r="H56" s="1519"/>
      <c r="I56" s="1519"/>
      <c r="J56" s="1519"/>
      <c r="K56" s="1519"/>
      <c r="L56" s="1519"/>
      <c r="M56" s="1519"/>
      <c r="N56" s="1519"/>
      <c r="O56" s="1519"/>
      <c r="P56" s="1519"/>
    </row>
    <row r="57" spans="7:16" ht="19.95" customHeight="1">
      <c r="G57" s="1519"/>
      <c r="H57" s="1519"/>
      <c r="I57" s="1519"/>
      <c r="J57" s="1519"/>
      <c r="K57" s="1519"/>
      <c r="L57" s="1519"/>
      <c r="M57" s="1519"/>
      <c r="N57" s="1519"/>
      <c r="O57" s="1519"/>
      <c r="P57" s="1519"/>
    </row>
    <row r="58" spans="7:16" ht="19.95" customHeight="1">
      <c r="G58" s="1519"/>
      <c r="H58" s="1519"/>
      <c r="I58" s="1519"/>
      <c r="J58" s="1519"/>
      <c r="K58" s="1519"/>
      <c r="L58" s="1519"/>
      <c r="M58" s="1519"/>
      <c r="N58" s="1519"/>
      <c r="O58" s="1519"/>
      <c r="P58" s="1519"/>
    </row>
    <row r="59" spans="7:16" ht="19.95" customHeight="1">
      <c r="G59" s="1519"/>
      <c r="H59" s="1519"/>
      <c r="I59" s="1519"/>
      <c r="J59" s="1519"/>
      <c r="K59" s="1519"/>
      <c r="L59" s="1519"/>
      <c r="M59" s="1519"/>
      <c r="N59" s="1519"/>
      <c r="O59" s="1519"/>
      <c r="P59" s="1519"/>
    </row>
    <row r="60" spans="7:16" ht="19.95" customHeight="1">
      <c r="G60" s="1519"/>
      <c r="H60" s="1519"/>
      <c r="I60" s="1519"/>
      <c r="J60" s="1519"/>
      <c r="K60" s="1519"/>
      <c r="L60" s="1519"/>
      <c r="M60" s="1519"/>
      <c r="N60" s="1519"/>
      <c r="O60" s="1519"/>
      <c r="P60" s="1519"/>
    </row>
    <row r="61" spans="7:16" ht="19.95" customHeight="1">
      <c r="G61" s="1519"/>
      <c r="H61" s="1519"/>
      <c r="I61" s="1519"/>
      <c r="J61" s="1519"/>
      <c r="K61" s="1519"/>
      <c r="L61" s="1519"/>
      <c r="M61" s="1519"/>
      <c r="N61" s="1519"/>
      <c r="O61" s="1519"/>
      <c r="P61" s="1519"/>
    </row>
    <row r="62" spans="7:16" ht="19.95" customHeight="1">
      <c r="G62" s="1519"/>
      <c r="H62" s="1519"/>
      <c r="I62" s="1519"/>
      <c r="J62" s="1519"/>
      <c r="K62" s="1519"/>
      <c r="L62" s="1519"/>
      <c r="M62" s="1519"/>
      <c r="N62" s="1519"/>
      <c r="O62" s="1519"/>
      <c r="P62" s="1519"/>
    </row>
    <row r="63" spans="7:16" ht="19.95" customHeight="1">
      <c r="G63" s="1519"/>
      <c r="H63" s="1519"/>
      <c r="I63" s="1519"/>
      <c r="J63" s="1519"/>
      <c r="K63" s="1519"/>
      <c r="L63" s="1519"/>
      <c r="M63" s="1519"/>
      <c r="N63" s="1519"/>
      <c r="O63" s="1519"/>
      <c r="P63" s="1519"/>
    </row>
    <row r="64" spans="7:16" ht="19.95" customHeight="1">
      <c r="G64" s="1519"/>
      <c r="H64" s="1519"/>
      <c r="I64" s="1519"/>
      <c r="J64" s="1519"/>
      <c r="K64" s="1519"/>
      <c r="L64" s="1519"/>
      <c r="M64" s="1519"/>
      <c r="N64" s="1519"/>
      <c r="O64" s="1519"/>
      <c r="P64" s="1519"/>
    </row>
    <row r="65" spans="7:16" ht="19.95" customHeight="1">
      <c r="G65" s="1519"/>
      <c r="H65" s="1519"/>
      <c r="I65" s="1519"/>
      <c r="J65" s="1519"/>
      <c r="K65" s="1519"/>
      <c r="L65" s="1519"/>
      <c r="M65" s="1519"/>
      <c r="N65" s="1519"/>
      <c r="O65" s="1519"/>
      <c r="P65" s="1519"/>
    </row>
    <row r="66" spans="7:16" ht="19.95" customHeight="1">
      <c r="G66" s="1519"/>
      <c r="H66" s="1519"/>
      <c r="I66" s="1519"/>
      <c r="J66" s="1519"/>
      <c r="K66" s="1519"/>
      <c r="L66" s="1519"/>
      <c r="M66" s="1519"/>
      <c r="N66" s="1519"/>
      <c r="O66" s="1519"/>
      <c r="P66" s="1519"/>
    </row>
    <row r="67" spans="7:16" ht="19.95" customHeight="1">
      <c r="G67" s="1519"/>
      <c r="H67" s="1519"/>
      <c r="I67" s="1519"/>
      <c r="J67" s="1519"/>
      <c r="K67" s="1519"/>
      <c r="L67" s="1519"/>
      <c r="M67" s="1519"/>
      <c r="N67" s="1519"/>
      <c r="O67" s="1519"/>
      <c r="P67" s="1519"/>
    </row>
    <row r="68" spans="7:16" ht="19.95" customHeight="1">
      <c r="G68" s="1519"/>
      <c r="H68" s="1519"/>
      <c r="I68" s="1519"/>
      <c r="J68" s="1519"/>
      <c r="K68" s="1519"/>
      <c r="L68" s="1519"/>
      <c r="M68" s="1519"/>
      <c r="N68" s="1519"/>
      <c r="O68" s="1519"/>
      <c r="P68" s="1519"/>
    </row>
    <row r="69" spans="7:16" ht="19.95" customHeight="1">
      <c r="G69" s="1519"/>
      <c r="H69" s="1519"/>
      <c r="I69" s="1519"/>
      <c r="J69" s="1519"/>
      <c r="K69" s="1519"/>
      <c r="L69" s="1519"/>
      <c r="M69" s="1519"/>
      <c r="N69" s="1519"/>
      <c r="O69" s="1519"/>
      <c r="P69" s="1519"/>
    </row>
    <row r="70" spans="7:16" ht="19.95" customHeight="1">
      <c r="G70" s="1519"/>
      <c r="H70" s="1519"/>
      <c r="I70" s="1519"/>
      <c r="J70" s="1519"/>
      <c r="K70" s="1519"/>
      <c r="L70" s="1519"/>
      <c r="M70" s="1519"/>
      <c r="N70" s="1519"/>
      <c r="O70" s="1519"/>
      <c r="P70" s="1519"/>
    </row>
    <row r="71" spans="7:16" ht="19.95" customHeight="1">
      <c r="G71" s="1519"/>
      <c r="H71" s="1519"/>
      <c r="I71" s="1519"/>
      <c r="J71" s="1519"/>
      <c r="K71" s="1519"/>
      <c r="L71" s="1519"/>
      <c r="M71" s="1519"/>
      <c r="N71" s="1519"/>
      <c r="O71" s="1519"/>
      <c r="P71" s="1519"/>
    </row>
    <row r="72" spans="7:16" ht="19.95" customHeight="1">
      <c r="G72" s="1519"/>
      <c r="H72" s="1519"/>
      <c r="I72" s="1519"/>
      <c r="J72" s="1519"/>
      <c r="K72" s="1519"/>
      <c r="L72" s="1519"/>
      <c r="M72" s="1519"/>
      <c r="N72" s="1519"/>
      <c r="O72" s="1519"/>
      <c r="P72" s="1519"/>
    </row>
    <row r="73" spans="7:16" ht="19.95" customHeight="1">
      <c r="G73" s="1519"/>
      <c r="H73" s="1519"/>
      <c r="I73" s="1519"/>
      <c r="J73" s="1519"/>
      <c r="K73" s="1519"/>
      <c r="L73" s="1519"/>
      <c r="M73" s="1519"/>
      <c r="N73" s="1519"/>
      <c r="O73" s="1519"/>
      <c r="P73" s="1519"/>
    </row>
    <row r="74" spans="7:16" ht="19.95" customHeight="1">
      <c r="G74" s="1519"/>
      <c r="H74" s="1519"/>
      <c r="I74" s="1519"/>
      <c r="J74" s="1519"/>
      <c r="K74" s="1519"/>
      <c r="L74" s="1519"/>
      <c r="M74" s="1519"/>
      <c r="N74" s="1519"/>
      <c r="O74" s="1519"/>
      <c r="P74" s="1519"/>
    </row>
    <row r="75" spans="7:16" ht="19.95" customHeight="1">
      <c r="G75" s="1519"/>
      <c r="H75" s="1519"/>
      <c r="I75" s="1519"/>
      <c r="J75" s="1519"/>
      <c r="K75" s="1519"/>
      <c r="L75" s="1519"/>
      <c r="M75" s="1519"/>
      <c r="N75" s="1519"/>
      <c r="O75" s="1519"/>
      <c r="P75" s="1519"/>
    </row>
    <row r="76" spans="7:16" ht="19.95" customHeight="1">
      <c r="G76" s="1519"/>
      <c r="H76" s="1519"/>
      <c r="I76" s="1519"/>
      <c r="J76" s="1519"/>
      <c r="K76" s="1519"/>
      <c r="L76" s="1519"/>
      <c r="M76" s="1519"/>
      <c r="N76" s="1519"/>
      <c r="O76" s="1519"/>
      <c r="P76" s="1519"/>
    </row>
    <row r="77" spans="7:16" ht="19.95" customHeight="1">
      <c r="G77" s="1519"/>
      <c r="H77" s="1519"/>
      <c r="I77" s="1519"/>
      <c r="J77" s="1519"/>
      <c r="K77" s="1519"/>
      <c r="L77" s="1519"/>
      <c r="M77" s="1519"/>
      <c r="N77" s="1519"/>
      <c r="O77" s="1519"/>
      <c r="P77" s="1519"/>
    </row>
    <row r="78" spans="7:16" ht="19.95" customHeight="1">
      <c r="G78" s="1519"/>
      <c r="H78" s="1519"/>
      <c r="I78" s="1519"/>
      <c r="J78" s="1519"/>
      <c r="K78" s="1519"/>
      <c r="L78" s="1519"/>
      <c r="M78" s="1519"/>
      <c r="N78" s="1519"/>
      <c r="O78" s="1519"/>
      <c r="P78" s="1519"/>
    </row>
    <row r="79" spans="7:16" ht="19.95" customHeight="1">
      <c r="G79" s="1519"/>
      <c r="H79" s="1519"/>
      <c r="I79" s="1519"/>
      <c r="J79" s="1519"/>
      <c r="K79" s="1519"/>
      <c r="L79" s="1519"/>
      <c r="M79" s="1519"/>
      <c r="N79" s="1519"/>
      <c r="O79" s="1519"/>
      <c r="P79" s="1519"/>
    </row>
    <row r="80" spans="7:16" ht="19.95" customHeight="1">
      <c r="G80" s="1519"/>
      <c r="H80" s="1519"/>
      <c r="I80" s="1519"/>
      <c r="J80" s="1519"/>
      <c r="K80" s="1519"/>
      <c r="L80" s="1519"/>
      <c r="M80" s="1519"/>
      <c r="N80" s="1519"/>
      <c r="O80" s="1519"/>
      <c r="P80" s="1519"/>
    </row>
    <row r="81" spans="7:16" ht="19.95" customHeight="1">
      <c r="G81" s="1519"/>
      <c r="H81" s="1519"/>
      <c r="I81" s="1519"/>
      <c r="J81" s="1519"/>
      <c r="K81" s="1519"/>
      <c r="L81" s="1519"/>
      <c r="M81" s="1519"/>
      <c r="N81" s="1519"/>
      <c r="O81" s="1519"/>
      <c r="P81" s="1519"/>
    </row>
    <row r="82" spans="7:16" ht="19.95" customHeight="1">
      <c r="G82" s="1519"/>
      <c r="H82" s="1519"/>
      <c r="I82" s="1519"/>
      <c r="J82" s="1519"/>
      <c r="K82" s="1519"/>
      <c r="L82" s="1519"/>
      <c r="M82" s="1519"/>
      <c r="N82" s="1519"/>
      <c r="O82" s="1519"/>
      <c r="P82" s="1519"/>
    </row>
    <row r="83" spans="7:16" ht="19.95" customHeight="1">
      <c r="G83" s="1519"/>
      <c r="H83" s="1519"/>
      <c r="I83" s="1519"/>
      <c r="J83" s="1519"/>
      <c r="K83" s="1519"/>
      <c r="L83" s="1519"/>
      <c r="M83" s="1519"/>
      <c r="N83" s="1519"/>
      <c r="O83" s="1519"/>
      <c r="P83" s="1519"/>
    </row>
    <row r="84" spans="7:16" ht="19.95" customHeight="1">
      <c r="G84" s="1519"/>
      <c r="H84" s="1519"/>
      <c r="I84" s="1519"/>
      <c r="J84" s="1519"/>
      <c r="K84" s="1519"/>
      <c r="L84" s="1519"/>
      <c r="M84" s="1519"/>
      <c r="N84" s="1519"/>
      <c r="O84" s="1519"/>
      <c r="P84" s="1519"/>
    </row>
    <row r="85" spans="7:16" ht="19.95" customHeight="1">
      <c r="G85" s="1519"/>
      <c r="H85" s="1519"/>
      <c r="I85" s="1519"/>
      <c r="J85" s="1519"/>
      <c r="K85" s="1519"/>
      <c r="L85" s="1519"/>
      <c r="M85" s="1519"/>
      <c r="N85" s="1519"/>
      <c r="O85" s="1519"/>
      <c r="P85" s="1519"/>
    </row>
    <row r="86" spans="7:16" ht="19.95" customHeight="1">
      <c r="G86" s="1519"/>
      <c r="H86" s="1519"/>
      <c r="I86" s="1519"/>
      <c r="J86" s="1519"/>
      <c r="K86" s="1519"/>
      <c r="L86" s="1519"/>
      <c r="M86" s="1519"/>
      <c r="N86" s="1519"/>
      <c r="O86" s="1519"/>
      <c r="P86" s="1519"/>
    </row>
    <row r="87" spans="7:16" ht="19.95" customHeight="1">
      <c r="G87" s="1519"/>
      <c r="H87" s="1519"/>
      <c r="I87" s="1519"/>
      <c r="J87" s="1519"/>
      <c r="K87" s="1519"/>
      <c r="L87" s="1519"/>
      <c r="M87" s="1519"/>
      <c r="N87" s="1519"/>
      <c r="O87" s="1519"/>
      <c r="P87" s="1519"/>
    </row>
    <row r="88" spans="7:16" ht="19.95" customHeight="1">
      <c r="G88" s="1519"/>
      <c r="H88" s="1519"/>
      <c r="I88" s="1519"/>
      <c r="J88" s="1519"/>
      <c r="K88" s="1519"/>
      <c r="L88" s="1519"/>
      <c r="M88" s="1519"/>
      <c r="N88" s="1519"/>
      <c r="O88" s="1519"/>
      <c r="P88" s="1519"/>
    </row>
    <row r="89" spans="7:16" ht="19.95" customHeight="1">
      <c r="G89" s="1519"/>
      <c r="H89" s="1519"/>
      <c r="I89" s="1519"/>
      <c r="J89" s="1519"/>
      <c r="K89" s="1519"/>
      <c r="L89" s="1519"/>
      <c r="M89" s="1519"/>
      <c r="N89" s="1519"/>
      <c r="O89" s="1519"/>
      <c r="P89" s="1519"/>
    </row>
    <row r="90" spans="7:16" ht="19.95" customHeight="1">
      <c r="G90" s="1519"/>
      <c r="H90" s="1519"/>
      <c r="I90" s="1519"/>
      <c r="J90" s="1519"/>
      <c r="K90" s="1519"/>
      <c r="L90" s="1519"/>
      <c r="M90" s="1519"/>
      <c r="N90" s="1519"/>
      <c r="O90" s="1519"/>
      <c r="P90" s="1519"/>
    </row>
    <row r="91" spans="7:16" ht="19.95" customHeight="1">
      <c r="G91" s="1519"/>
      <c r="H91" s="1519"/>
      <c r="I91" s="1519"/>
      <c r="J91" s="1519"/>
      <c r="K91" s="1519"/>
      <c r="L91" s="1519"/>
      <c r="M91" s="1519"/>
      <c r="N91" s="1519"/>
      <c r="O91" s="1519"/>
      <c r="P91" s="1519"/>
    </row>
    <row r="92" spans="7:16" ht="19.95" customHeight="1">
      <c r="G92" s="1519"/>
      <c r="H92" s="1519"/>
      <c r="I92" s="1519"/>
      <c r="J92" s="1519"/>
      <c r="K92" s="1519"/>
      <c r="L92" s="1519"/>
      <c r="M92" s="1519"/>
      <c r="N92" s="1519"/>
      <c r="O92" s="1519"/>
      <c r="P92" s="1519"/>
    </row>
    <row r="93" spans="7:16" ht="19.95" customHeight="1">
      <c r="G93" s="1519"/>
      <c r="H93" s="1519"/>
      <c r="I93" s="1519"/>
      <c r="J93" s="1519"/>
      <c r="K93" s="1519"/>
      <c r="L93" s="1519"/>
      <c r="M93" s="1519"/>
      <c r="N93" s="1519"/>
      <c r="O93" s="1519"/>
      <c r="P93" s="1519"/>
    </row>
    <row r="94" spans="7:16" ht="19.95" customHeight="1">
      <c r="G94" s="1519"/>
      <c r="H94" s="1519"/>
      <c r="I94" s="1519"/>
      <c r="J94" s="1519"/>
      <c r="K94" s="1519"/>
      <c r="L94" s="1519"/>
      <c r="M94" s="1519"/>
      <c r="N94" s="1519"/>
      <c r="O94" s="1519"/>
      <c r="P94" s="1519"/>
    </row>
    <row r="95" spans="7:16" ht="19.95" customHeight="1">
      <c r="G95" s="1519"/>
      <c r="H95" s="1519"/>
      <c r="I95" s="1519"/>
      <c r="J95" s="1519"/>
      <c r="K95" s="1519"/>
      <c r="L95" s="1519"/>
      <c r="M95" s="1519"/>
      <c r="N95" s="1519"/>
      <c r="O95" s="1519"/>
      <c r="P95" s="1519"/>
    </row>
    <row r="96" spans="7:16" ht="19.95" customHeight="1">
      <c r="G96" s="1519"/>
      <c r="H96" s="1519"/>
      <c r="I96" s="1519"/>
      <c r="J96" s="1519"/>
      <c r="K96" s="1519"/>
      <c r="L96" s="1519"/>
      <c r="M96" s="1519"/>
      <c r="N96" s="1519"/>
      <c r="O96" s="1519"/>
      <c r="P96" s="1519"/>
    </row>
    <row r="97" spans="7:16" ht="19.95" customHeight="1">
      <c r="G97" s="1519"/>
      <c r="H97" s="1519"/>
      <c r="I97" s="1519"/>
      <c r="J97" s="1519"/>
      <c r="K97" s="1519"/>
      <c r="L97" s="1519"/>
      <c r="M97" s="1519"/>
      <c r="N97" s="1519"/>
      <c r="O97" s="1519"/>
      <c r="P97" s="1519"/>
    </row>
    <row r="98" spans="7:16" ht="19.95" customHeight="1">
      <c r="G98" s="1519"/>
      <c r="H98" s="1519"/>
      <c r="I98" s="1519"/>
      <c r="J98" s="1519"/>
      <c r="K98" s="1519"/>
      <c r="L98" s="1519"/>
      <c r="M98" s="1519"/>
      <c r="N98" s="1519"/>
      <c r="O98" s="1519"/>
      <c r="P98" s="1519"/>
    </row>
    <row r="99" spans="7:16" ht="19.95" customHeight="1">
      <c r="G99" s="1519"/>
      <c r="H99" s="1519"/>
      <c r="I99" s="1519"/>
      <c r="J99" s="1519"/>
      <c r="K99" s="1519"/>
      <c r="L99" s="1519"/>
      <c r="M99" s="1519"/>
      <c r="N99" s="1519"/>
      <c r="O99" s="1519"/>
      <c r="P99" s="1519"/>
    </row>
    <row r="100" spans="7:16" ht="19.95" customHeight="1">
      <c r="G100" s="1519"/>
      <c r="H100" s="1519"/>
      <c r="I100" s="1519"/>
      <c r="J100" s="1519"/>
      <c r="K100" s="1519"/>
      <c r="L100" s="1519"/>
      <c r="M100" s="1519"/>
      <c r="N100" s="1519"/>
      <c r="O100" s="1519"/>
      <c r="P100" s="1519"/>
    </row>
    <row r="101" spans="7:16" ht="19.95" customHeight="1">
      <c r="G101" s="1519"/>
      <c r="H101" s="1519"/>
      <c r="I101" s="1519"/>
      <c r="J101" s="1519"/>
      <c r="K101" s="1519"/>
      <c r="L101" s="1519"/>
      <c r="M101" s="1519"/>
      <c r="N101" s="1519"/>
      <c r="O101" s="1519"/>
      <c r="P101" s="1519"/>
    </row>
    <row r="102" spans="7:16" ht="19.95" customHeight="1">
      <c r="G102" s="1519"/>
      <c r="H102" s="1519"/>
      <c r="I102" s="1519"/>
      <c r="J102" s="1519"/>
      <c r="K102" s="1519"/>
      <c r="L102" s="1519"/>
      <c r="M102" s="1519"/>
      <c r="N102" s="1519"/>
      <c r="O102" s="1519"/>
      <c r="P102" s="1519"/>
    </row>
    <row r="103" spans="7:16" ht="19.95" customHeight="1">
      <c r="G103" s="1519"/>
      <c r="H103" s="1519"/>
      <c r="I103" s="1519"/>
      <c r="J103" s="1519"/>
      <c r="K103" s="1519"/>
      <c r="L103" s="1519"/>
      <c r="M103" s="1519"/>
      <c r="N103" s="1519"/>
      <c r="O103" s="1519"/>
      <c r="P103" s="1519"/>
    </row>
    <row r="104" spans="7:16" ht="19.95" customHeight="1">
      <c r="G104" s="1519"/>
      <c r="H104" s="1519"/>
      <c r="I104" s="1519"/>
      <c r="J104" s="1519"/>
      <c r="K104" s="1519"/>
      <c r="L104" s="1519"/>
      <c r="M104" s="1519"/>
      <c r="N104" s="1519"/>
      <c r="O104" s="1519"/>
      <c r="P104" s="1519"/>
    </row>
    <row r="105" spans="7:16" ht="19.95" customHeight="1">
      <c r="G105" s="1519"/>
      <c r="H105" s="1519"/>
      <c r="I105" s="1519"/>
      <c r="J105" s="1519"/>
      <c r="K105" s="1519"/>
      <c r="L105" s="1519"/>
      <c r="M105" s="1519"/>
      <c r="N105" s="1519"/>
      <c r="O105" s="1519"/>
      <c r="P105" s="1519"/>
    </row>
    <row r="106" spans="7:16" ht="19.95" customHeight="1">
      <c r="G106" s="1519"/>
      <c r="H106" s="1519"/>
      <c r="I106" s="1519"/>
      <c r="J106" s="1519"/>
      <c r="K106" s="1519"/>
      <c r="L106" s="1519"/>
      <c r="M106" s="1519"/>
      <c r="N106" s="1519"/>
      <c r="O106" s="1519"/>
      <c r="P106" s="1519"/>
    </row>
    <row r="107" spans="7:16" ht="19.95" customHeight="1">
      <c r="G107" s="1519"/>
      <c r="H107" s="1519"/>
      <c r="I107" s="1519"/>
      <c r="J107" s="1519"/>
      <c r="K107" s="1519"/>
      <c r="L107" s="1519"/>
      <c r="M107" s="1519"/>
      <c r="N107" s="1519"/>
      <c r="O107" s="1519"/>
      <c r="P107" s="1519"/>
    </row>
    <row r="108" spans="7:16" ht="19.95" customHeight="1">
      <c r="G108" s="1519"/>
      <c r="H108" s="1519"/>
      <c r="I108" s="1519"/>
      <c r="J108" s="1519"/>
      <c r="K108" s="1519"/>
      <c r="L108" s="1519"/>
      <c r="M108" s="1519"/>
      <c r="N108" s="1519"/>
      <c r="O108" s="1519"/>
      <c r="P108" s="1519"/>
    </row>
    <row r="109" spans="7:16" ht="19.95" customHeight="1">
      <c r="G109" s="1519"/>
      <c r="H109" s="1519"/>
      <c r="I109" s="1519"/>
      <c r="J109" s="1519"/>
      <c r="K109" s="1519"/>
      <c r="L109" s="1519"/>
      <c r="M109" s="1519"/>
      <c r="N109" s="1519"/>
      <c r="O109" s="1519"/>
      <c r="P109" s="1519"/>
    </row>
    <row r="110" spans="7:16" ht="19.95" customHeight="1">
      <c r="G110" s="1519"/>
      <c r="H110" s="1519"/>
      <c r="I110" s="1519"/>
      <c r="J110" s="1519"/>
      <c r="K110" s="1519"/>
      <c r="L110" s="1519"/>
      <c r="M110" s="1519"/>
      <c r="N110" s="1519"/>
      <c r="O110" s="1519"/>
      <c r="P110" s="1519"/>
    </row>
    <row r="111" spans="7:16" ht="19.95" customHeight="1">
      <c r="G111" s="1519"/>
      <c r="H111" s="1519"/>
      <c r="I111" s="1519"/>
      <c r="J111" s="1519"/>
      <c r="K111" s="1519"/>
      <c r="L111" s="1519"/>
      <c r="M111" s="1519"/>
      <c r="N111" s="1519"/>
      <c r="O111" s="1519"/>
      <c r="P111" s="1519"/>
    </row>
    <row r="112" spans="7:16" ht="19.95" customHeight="1">
      <c r="G112" s="1519"/>
      <c r="H112" s="1519"/>
      <c r="I112" s="1519"/>
      <c r="J112" s="1519"/>
      <c r="K112" s="1519"/>
      <c r="L112" s="1519"/>
      <c r="M112" s="1519"/>
      <c r="N112" s="1519"/>
      <c r="O112" s="1519"/>
      <c r="P112" s="1519"/>
    </row>
    <row r="113" spans="7:16" ht="19.95" customHeight="1">
      <c r="G113" s="1519"/>
      <c r="H113" s="1519"/>
      <c r="I113" s="1519"/>
      <c r="J113" s="1519"/>
      <c r="K113" s="1519"/>
      <c r="L113" s="1519"/>
      <c r="M113" s="1519"/>
      <c r="N113" s="1519"/>
      <c r="O113" s="1519"/>
      <c r="P113" s="1519"/>
    </row>
    <row r="114" spans="7:16" ht="19.95" customHeight="1">
      <c r="G114" s="1519"/>
      <c r="H114" s="1519"/>
      <c r="I114" s="1519"/>
      <c r="J114" s="1519"/>
      <c r="K114" s="1519"/>
      <c r="L114" s="1519"/>
      <c r="M114" s="1519"/>
      <c r="N114" s="1519"/>
      <c r="O114" s="1519"/>
      <c r="P114" s="1519"/>
    </row>
    <row r="115" spans="7:16" ht="19.95" customHeight="1">
      <c r="G115" s="1519"/>
      <c r="H115" s="1519"/>
      <c r="I115" s="1519"/>
      <c r="J115" s="1519"/>
      <c r="K115" s="1519"/>
      <c r="L115" s="1519"/>
      <c r="M115" s="1519"/>
      <c r="N115" s="1519"/>
      <c r="O115" s="1519"/>
      <c r="P115" s="1519"/>
    </row>
    <row r="116" spans="7:16" ht="19.95" customHeight="1">
      <c r="G116" s="1519"/>
      <c r="H116" s="1519"/>
      <c r="I116" s="1519"/>
      <c r="J116" s="1519"/>
      <c r="K116" s="1519"/>
      <c r="L116" s="1519"/>
      <c r="M116" s="1519"/>
      <c r="N116" s="1519"/>
      <c r="O116" s="1519"/>
      <c r="P116" s="1519"/>
    </row>
    <row r="117" spans="7:16" ht="19.95" customHeight="1">
      <c r="G117" s="1519"/>
      <c r="H117" s="1519"/>
      <c r="I117" s="1519"/>
      <c r="J117" s="1519"/>
      <c r="K117" s="1519"/>
      <c r="L117" s="1519"/>
      <c r="M117" s="1519"/>
      <c r="N117" s="1519"/>
      <c r="O117" s="1519"/>
      <c r="P117" s="1519"/>
    </row>
    <row r="118" spans="7:16" ht="19.95" customHeight="1">
      <c r="G118" s="1519"/>
      <c r="H118" s="1519"/>
      <c r="I118" s="1519"/>
      <c r="J118" s="1519"/>
      <c r="K118" s="1519"/>
      <c r="L118" s="1519"/>
      <c r="M118" s="1519"/>
      <c r="N118" s="1519"/>
      <c r="O118" s="1519"/>
      <c r="P118" s="1519"/>
    </row>
    <row r="119" spans="7:16" ht="19.95" customHeight="1">
      <c r="G119" s="1519"/>
      <c r="H119" s="1519"/>
      <c r="I119" s="1519"/>
      <c r="J119" s="1519"/>
      <c r="K119" s="1519"/>
      <c r="L119" s="1519"/>
      <c r="M119" s="1519"/>
      <c r="N119" s="1519"/>
      <c r="O119" s="1519"/>
      <c r="P119" s="1519"/>
    </row>
    <row r="120" spans="7:16" ht="19.95" customHeight="1">
      <c r="G120" s="1519"/>
      <c r="H120" s="1519"/>
      <c r="I120" s="1519"/>
      <c r="J120" s="1519"/>
      <c r="K120" s="1519"/>
      <c r="L120" s="1519"/>
      <c r="M120" s="1519"/>
      <c r="N120" s="1519"/>
      <c r="O120" s="1519"/>
      <c r="P120" s="1519"/>
    </row>
    <row r="121" spans="7:16" ht="19.95" customHeight="1">
      <c r="G121" s="1519"/>
      <c r="H121" s="1519"/>
      <c r="I121" s="1519"/>
      <c r="J121" s="1519"/>
      <c r="K121" s="1519"/>
      <c r="L121" s="1519"/>
      <c r="M121" s="1519"/>
      <c r="N121" s="1519"/>
      <c r="O121" s="1519"/>
      <c r="P121" s="1519"/>
    </row>
    <row r="122" spans="7:16" ht="19.95" customHeight="1">
      <c r="G122" s="1519"/>
      <c r="H122" s="1519"/>
      <c r="I122" s="1519"/>
      <c r="J122" s="1519"/>
      <c r="K122" s="1519"/>
      <c r="L122" s="1519"/>
      <c r="M122" s="1519"/>
      <c r="N122" s="1519"/>
      <c r="O122" s="1519"/>
      <c r="P122" s="1519"/>
    </row>
    <row r="123" spans="7:16" ht="19.95" customHeight="1">
      <c r="G123" s="1519"/>
      <c r="H123" s="1519"/>
      <c r="I123" s="1519"/>
      <c r="J123" s="1519"/>
      <c r="K123" s="1519"/>
      <c r="L123" s="1519"/>
      <c r="M123" s="1519"/>
      <c r="N123" s="1519"/>
      <c r="O123" s="1519"/>
      <c r="P123" s="1519"/>
    </row>
    <row r="124" spans="7:16" ht="19.95" customHeight="1">
      <c r="G124" s="1519"/>
      <c r="H124" s="1519"/>
      <c r="I124" s="1519"/>
      <c r="J124" s="1519"/>
      <c r="K124" s="1519"/>
      <c r="L124" s="1519"/>
      <c r="M124" s="1519"/>
      <c r="N124" s="1519"/>
      <c r="O124" s="1519"/>
      <c r="P124" s="1519"/>
    </row>
    <row r="125" spans="7:16" ht="19.95" customHeight="1">
      <c r="G125" s="1519"/>
      <c r="H125" s="1519"/>
      <c r="I125" s="1519"/>
      <c r="J125" s="1519"/>
      <c r="K125" s="1519"/>
      <c r="L125" s="1519"/>
      <c r="M125" s="1519"/>
      <c r="N125" s="1519"/>
      <c r="O125" s="1519"/>
      <c r="P125" s="1519"/>
    </row>
    <row r="126" spans="7:16" ht="19.95" customHeight="1">
      <c r="G126" s="1519"/>
      <c r="H126" s="1519"/>
      <c r="I126" s="1519"/>
      <c r="J126" s="1519"/>
      <c r="K126" s="1519"/>
      <c r="L126" s="1519"/>
      <c r="M126" s="1519"/>
      <c r="N126" s="1519"/>
      <c r="O126" s="1519"/>
      <c r="P126" s="1519"/>
    </row>
    <row r="127" spans="7:16" ht="19.95" customHeight="1">
      <c r="G127" s="1519"/>
      <c r="H127" s="1519"/>
      <c r="I127" s="1519"/>
      <c r="J127" s="1519"/>
      <c r="K127" s="1519"/>
      <c r="L127" s="1519"/>
      <c r="M127" s="1519"/>
      <c r="N127" s="1519"/>
      <c r="O127" s="1519"/>
      <c r="P127" s="1519"/>
    </row>
    <row r="128" spans="7:16" ht="19.95" customHeight="1">
      <c r="G128" s="1519"/>
      <c r="H128" s="1519"/>
      <c r="I128" s="1519"/>
      <c r="J128" s="1519"/>
      <c r="K128" s="1519"/>
      <c r="L128" s="1519"/>
      <c r="M128" s="1519"/>
      <c r="N128" s="1519"/>
      <c r="O128" s="1519"/>
      <c r="P128" s="1519"/>
    </row>
    <row r="129" spans="7:16" ht="19.95" customHeight="1">
      <c r="G129" s="1519"/>
      <c r="H129" s="1519"/>
      <c r="I129" s="1519"/>
      <c r="J129" s="1519"/>
      <c r="K129" s="1519"/>
      <c r="L129" s="1519"/>
      <c r="M129" s="1519"/>
      <c r="N129" s="1519"/>
      <c r="O129" s="1519"/>
      <c r="P129" s="1519"/>
    </row>
    <row r="130" spans="7:16" ht="19.95" customHeight="1">
      <c r="G130" s="1519"/>
      <c r="H130" s="1519"/>
      <c r="I130" s="1519"/>
      <c r="J130" s="1519"/>
      <c r="K130" s="1519"/>
      <c r="L130" s="1519"/>
      <c r="M130" s="1519"/>
      <c r="N130" s="1519"/>
      <c r="O130" s="1519"/>
      <c r="P130" s="1519"/>
    </row>
    <row r="131" spans="7:16" ht="19.95" customHeight="1">
      <c r="G131" s="1519"/>
      <c r="H131" s="1519"/>
      <c r="I131" s="1519"/>
      <c r="J131" s="1519"/>
      <c r="K131" s="1519"/>
      <c r="L131" s="1519"/>
      <c r="M131" s="1519"/>
      <c r="N131" s="1519"/>
      <c r="O131" s="1519"/>
      <c r="P131" s="1519"/>
    </row>
    <row r="132" spans="7:16" ht="19.95" customHeight="1">
      <c r="G132" s="1519"/>
      <c r="H132" s="1519"/>
      <c r="I132" s="1519"/>
      <c r="J132" s="1519"/>
      <c r="K132" s="1519"/>
      <c r="L132" s="1519"/>
      <c r="M132" s="1519"/>
      <c r="N132" s="1519"/>
      <c r="O132" s="1519"/>
      <c r="P132" s="1519"/>
    </row>
    <row r="133" spans="7:16" ht="19.95" customHeight="1">
      <c r="G133" s="1519"/>
      <c r="H133" s="1519"/>
      <c r="I133" s="1519"/>
      <c r="J133" s="1519"/>
      <c r="K133" s="1519"/>
      <c r="L133" s="1519"/>
      <c r="M133" s="1519"/>
      <c r="N133" s="1519"/>
      <c r="O133" s="1519"/>
      <c r="P133" s="1519"/>
    </row>
    <row r="134" spans="7:16" ht="19.95" customHeight="1">
      <c r="G134" s="1519"/>
      <c r="H134" s="1519"/>
      <c r="I134" s="1519"/>
      <c r="J134" s="1519"/>
      <c r="K134" s="1519"/>
      <c r="L134" s="1519"/>
      <c r="M134" s="1519"/>
      <c r="N134" s="1519"/>
      <c r="O134" s="1519"/>
      <c r="P134" s="1519"/>
    </row>
    <row r="135" spans="7:16" ht="19.95" customHeight="1">
      <c r="G135" s="1519"/>
      <c r="H135" s="1519"/>
      <c r="I135" s="1519"/>
      <c r="J135" s="1519"/>
      <c r="K135" s="1519"/>
      <c r="L135" s="1519"/>
      <c r="M135" s="1519"/>
      <c r="N135" s="1519"/>
      <c r="O135" s="1519"/>
      <c r="P135" s="1519"/>
    </row>
    <row r="136" spans="7:16" ht="19.95" customHeight="1">
      <c r="G136" s="1519"/>
      <c r="H136" s="1519"/>
      <c r="I136" s="1519"/>
      <c r="J136" s="1519"/>
      <c r="K136" s="1519"/>
      <c r="L136" s="1519"/>
      <c r="M136" s="1519"/>
      <c r="N136" s="1519"/>
      <c r="O136" s="1519"/>
      <c r="P136" s="1519"/>
    </row>
    <row r="137" spans="7:16" ht="19.95" customHeight="1">
      <c r="G137" s="1519"/>
      <c r="H137" s="1519"/>
      <c r="I137" s="1519"/>
      <c r="J137" s="1519"/>
      <c r="K137" s="1519"/>
      <c r="L137" s="1519"/>
      <c r="M137" s="1519"/>
      <c r="N137" s="1519"/>
      <c r="O137" s="1519"/>
      <c r="P137" s="1519"/>
    </row>
    <row r="138" spans="7:16" ht="19.95" customHeight="1">
      <c r="G138" s="1519"/>
      <c r="H138" s="1519"/>
      <c r="I138" s="1519"/>
      <c r="J138" s="1519"/>
      <c r="K138" s="1519"/>
      <c r="L138" s="1519"/>
      <c r="M138" s="1519"/>
      <c r="N138" s="1519"/>
      <c r="O138" s="1519"/>
      <c r="P138" s="1519"/>
    </row>
    <row r="139" spans="7:16" ht="19.95" customHeight="1">
      <c r="G139" s="1519"/>
      <c r="H139" s="1519"/>
      <c r="I139" s="1519"/>
      <c r="J139" s="1519"/>
      <c r="K139" s="1519"/>
      <c r="L139" s="1519"/>
      <c r="M139" s="1519"/>
      <c r="N139" s="1519"/>
      <c r="O139" s="1519"/>
      <c r="P139" s="1519"/>
    </row>
    <row r="140" spans="7:16" ht="19.95" customHeight="1">
      <c r="G140" s="1519"/>
      <c r="H140" s="1519"/>
      <c r="I140" s="1519"/>
      <c r="J140" s="1519"/>
      <c r="K140" s="1519"/>
      <c r="L140" s="1519"/>
      <c r="M140" s="1519"/>
      <c r="N140" s="1519"/>
      <c r="O140" s="1519"/>
      <c r="P140" s="1519"/>
    </row>
    <row r="141" spans="7:16" ht="19.95" customHeight="1">
      <c r="G141" s="1519"/>
      <c r="H141" s="1519"/>
      <c r="I141" s="1519"/>
      <c r="J141" s="1519"/>
      <c r="K141" s="1519"/>
      <c r="L141" s="1519"/>
      <c r="M141" s="1519"/>
      <c r="N141" s="1519"/>
      <c r="O141" s="1519"/>
      <c r="P141" s="1519"/>
    </row>
    <row r="142" spans="7:16" ht="19.95" customHeight="1">
      <c r="G142" s="1519"/>
      <c r="H142" s="1519"/>
      <c r="I142" s="1519"/>
      <c r="J142" s="1519"/>
      <c r="K142" s="1519"/>
      <c r="L142" s="1519"/>
      <c r="M142" s="1519"/>
      <c r="N142" s="1519"/>
      <c r="O142" s="1519"/>
      <c r="P142" s="1519"/>
    </row>
    <row r="143" spans="7:16" ht="19.95" customHeight="1">
      <c r="G143" s="1519"/>
      <c r="H143" s="1519"/>
      <c r="I143" s="1519"/>
      <c r="J143" s="1519"/>
      <c r="K143" s="1519"/>
      <c r="L143" s="1519"/>
      <c r="M143" s="1519"/>
      <c r="N143" s="1519"/>
      <c r="O143" s="1519"/>
      <c r="P143" s="1519"/>
    </row>
    <row r="144" spans="7:16" ht="19.95" customHeight="1">
      <c r="G144" s="1519"/>
      <c r="H144" s="1519"/>
      <c r="I144" s="1519"/>
      <c r="J144" s="1519"/>
      <c r="K144" s="1519"/>
      <c r="L144" s="1519"/>
      <c r="M144" s="1519"/>
      <c r="N144" s="1519"/>
      <c r="O144" s="1519"/>
      <c r="P144" s="1519"/>
    </row>
    <row r="145" spans="7:16" ht="19.95" customHeight="1">
      <c r="G145" s="1519"/>
      <c r="H145" s="1519"/>
      <c r="I145" s="1519"/>
      <c r="J145" s="1519"/>
      <c r="K145" s="1519"/>
      <c r="L145" s="1519"/>
      <c r="M145" s="1519"/>
      <c r="N145" s="1519"/>
      <c r="O145" s="1519"/>
      <c r="P145" s="1519"/>
    </row>
    <row r="146" spans="7:16" ht="19.95" customHeight="1">
      <c r="G146" s="1519"/>
      <c r="H146" s="1519"/>
      <c r="I146" s="1519"/>
      <c r="J146" s="1519"/>
      <c r="K146" s="1519"/>
      <c r="L146" s="1519"/>
      <c r="M146" s="1519"/>
      <c r="N146" s="1519"/>
      <c r="O146" s="1519"/>
      <c r="P146" s="1519"/>
    </row>
    <row r="147" spans="7:16" ht="19.95" customHeight="1">
      <c r="G147" s="1519"/>
      <c r="H147" s="1519"/>
      <c r="I147" s="1519"/>
      <c r="J147" s="1519"/>
      <c r="K147" s="1519"/>
      <c r="L147" s="1519"/>
      <c r="M147" s="1519"/>
      <c r="N147" s="1519"/>
      <c r="O147" s="1519"/>
      <c r="P147" s="1519"/>
    </row>
    <row r="148" spans="7:16" ht="19.95" customHeight="1">
      <c r="G148" s="1519"/>
      <c r="H148" s="1519"/>
      <c r="I148" s="1519"/>
      <c r="J148" s="1519"/>
      <c r="K148" s="1519"/>
      <c r="L148" s="1519"/>
      <c r="M148" s="1519"/>
      <c r="N148" s="1519"/>
      <c r="O148" s="1519"/>
      <c r="P148" s="1519"/>
    </row>
    <row r="149" spans="7:16" ht="19.95" customHeight="1">
      <c r="G149" s="1519"/>
      <c r="H149" s="1519"/>
      <c r="I149" s="1519"/>
      <c r="J149" s="1519"/>
      <c r="K149" s="1519"/>
      <c r="L149" s="1519"/>
      <c r="M149" s="1519"/>
      <c r="N149" s="1519"/>
      <c r="O149" s="1519"/>
      <c r="P149" s="1519"/>
    </row>
    <row r="150" spans="7:16" ht="19.95" customHeight="1">
      <c r="G150" s="1519"/>
      <c r="H150" s="1519"/>
      <c r="I150" s="1519"/>
      <c r="J150" s="1519"/>
      <c r="K150" s="1519"/>
      <c r="L150" s="1519"/>
      <c r="M150" s="1519"/>
      <c r="N150" s="1519"/>
      <c r="O150" s="1519"/>
      <c r="P150" s="1519"/>
    </row>
    <row r="151" spans="7:16" ht="19.95" customHeight="1">
      <c r="G151" s="1519"/>
      <c r="H151" s="1519"/>
      <c r="I151" s="1519"/>
      <c r="J151" s="1519"/>
      <c r="K151" s="1519"/>
      <c r="L151" s="1519"/>
      <c r="M151" s="1519"/>
      <c r="N151" s="1519"/>
      <c r="O151" s="1519"/>
      <c r="P151" s="1519"/>
    </row>
    <row r="152" spans="7:16" ht="19.95" customHeight="1">
      <c r="G152" s="1519"/>
      <c r="H152" s="1519"/>
      <c r="I152" s="1519"/>
      <c r="J152" s="1519"/>
      <c r="K152" s="1519"/>
      <c r="L152" s="1519"/>
      <c r="M152" s="1519"/>
      <c r="N152" s="1519"/>
      <c r="O152" s="1519"/>
      <c r="P152" s="1519"/>
    </row>
    <row r="153" spans="7:16" ht="19.95" customHeight="1">
      <c r="G153" s="1519"/>
      <c r="H153" s="1519"/>
      <c r="I153" s="1519"/>
      <c r="J153" s="1519"/>
      <c r="K153" s="1519"/>
      <c r="L153" s="1519"/>
      <c r="M153" s="1519"/>
      <c r="N153" s="1519"/>
      <c r="O153" s="1519"/>
      <c r="P153" s="1519"/>
    </row>
    <row r="154" spans="7:16" ht="19.95" customHeight="1">
      <c r="G154" s="1519"/>
      <c r="H154" s="1519"/>
      <c r="I154" s="1519"/>
      <c r="J154" s="1519"/>
      <c r="K154" s="1519"/>
      <c r="L154" s="1519"/>
      <c r="M154" s="1519"/>
      <c r="N154" s="1519"/>
      <c r="O154" s="1519"/>
      <c r="P154" s="1519"/>
    </row>
    <row r="155" spans="7:16" ht="19.95" customHeight="1">
      <c r="G155" s="1519"/>
      <c r="H155" s="1519"/>
      <c r="I155" s="1519"/>
      <c r="J155" s="1519"/>
      <c r="K155" s="1519"/>
      <c r="L155" s="1519"/>
      <c r="M155" s="1519"/>
      <c r="N155" s="1519"/>
      <c r="O155" s="1519"/>
      <c r="P155" s="1519"/>
    </row>
    <row r="156" spans="7:16" ht="19.95" customHeight="1">
      <c r="G156" s="1519"/>
      <c r="H156" s="1519"/>
      <c r="I156" s="1519"/>
      <c r="J156" s="1519"/>
      <c r="K156" s="1519"/>
      <c r="L156" s="1519"/>
      <c r="M156" s="1519"/>
      <c r="N156" s="1519"/>
      <c r="O156" s="1519"/>
      <c r="P156" s="1519"/>
    </row>
    <row r="157" spans="7:16" ht="19.95" customHeight="1">
      <c r="G157" s="1519"/>
      <c r="H157" s="1519"/>
      <c r="I157" s="1519"/>
      <c r="J157" s="1519"/>
      <c r="K157" s="1519"/>
      <c r="L157" s="1519"/>
      <c r="M157" s="1519"/>
      <c r="N157" s="1519"/>
      <c r="O157" s="1519"/>
      <c r="P157" s="1519"/>
    </row>
    <row r="158" spans="7:16" ht="19.95" customHeight="1">
      <c r="G158" s="1519"/>
      <c r="H158" s="1519"/>
      <c r="I158" s="1519"/>
      <c r="J158" s="1519"/>
      <c r="K158" s="1519"/>
      <c r="L158" s="1519"/>
      <c r="M158" s="1519"/>
      <c r="N158" s="1519"/>
      <c r="O158" s="1519"/>
      <c r="P158" s="1519"/>
    </row>
    <row r="159" spans="7:16" ht="19.95" customHeight="1">
      <c r="G159" s="1519"/>
      <c r="H159" s="1519"/>
      <c r="I159" s="1519"/>
      <c r="J159" s="1519"/>
      <c r="K159" s="1519"/>
      <c r="L159" s="1519"/>
      <c r="M159" s="1519"/>
      <c r="N159" s="1519"/>
      <c r="O159" s="1519"/>
      <c r="P159" s="1519"/>
    </row>
    <row r="160" spans="7:16" ht="19.95" customHeight="1">
      <c r="G160" s="1519"/>
      <c r="H160" s="1519"/>
      <c r="I160" s="1519"/>
      <c r="J160" s="1519"/>
      <c r="K160" s="1519"/>
      <c r="L160" s="1519"/>
      <c r="M160" s="1519"/>
      <c r="N160" s="1519"/>
      <c r="O160" s="1519"/>
      <c r="P160" s="1519"/>
    </row>
    <row r="161" spans="7:16" ht="19.95" customHeight="1">
      <c r="G161" s="1519"/>
      <c r="H161" s="1519"/>
      <c r="I161" s="1519"/>
      <c r="J161" s="1519"/>
      <c r="K161" s="1519"/>
      <c r="L161" s="1519"/>
      <c r="M161" s="1519"/>
      <c r="N161" s="1519"/>
      <c r="O161" s="1519"/>
      <c r="P161" s="1519"/>
    </row>
    <row r="162" spans="7:16" ht="19.95" customHeight="1">
      <c r="G162" s="1519"/>
      <c r="H162" s="1519"/>
      <c r="I162" s="1519"/>
      <c r="J162" s="1519"/>
      <c r="K162" s="1519"/>
      <c r="L162" s="1519"/>
      <c r="M162" s="1519"/>
      <c r="N162" s="1519"/>
      <c r="O162" s="1519"/>
      <c r="P162" s="1519"/>
    </row>
    <row r="163" spans="7:16" ht="19.95" customHeight="1">
      <c r="G163" s="1519"/>
      <c r="H163" s="1519"/>
      <c r="I163" s="1519"/>
      <c r="J163" s="1519"/>
      <c r="K163" s="1519"/>
      <c r="L163" s="1519"/>
      <c r="M163" s="1519"/>
      <c r="N163" s="1519"/>
      <c r="O163" s="1519"/>
      <c r="P163" s="1519"/>
    </row>
    <row r="164" spans="7:16" ht="19.95" customHeight="1">
      <c r="G164" s="1519"/>
      <c r="H164" s="1519"/>
      <c r="I164" s="1519"/>
      <c r="J164" s="1519"/>
      <c r="K164" s="1519"/>
      <c r="L164" s="1519"/>
      <c r="M164" s="1519"/>
      <c r="N164" s="1519"/>
      <c r="O164" s="1519"/>
      <c r="P164" s="1519"/>
    </row>
    <row r="165" spans="7:16" ht="19.95" customHeight="1">
      <c r="G165" s="1519"/>
      <c r="H165" s="1519"/>
      <c r="I165" s="1519"/>
      <c r="J165" s="1519"/>
      <c r="K165" s="1519"/>
      <c r="L165" s="1519"/>
      <c r="M165" s="1519"/>
      <c r="N165" s="1519"/>
      <c r="O165" s="1519"/>
      <c r="P165" s="1519"/>
    </row>
    <row r="166" spans="7:16" ht="19.95" customHeight="1">
      <c r="G166" s="1519"/>
      <c r="H166" s="1519"/>
      <c r="I166" s="1519"/>
      <c r="J166" s="1519"/>
      <c r="K166" s="1519"/>
      <c r="L166" s="1519"/>
      <c r="M166" s="1519"/>
      <c r="N166" s="1519"/>
      <c r="O166" s="1519"/>
      <c r="P166" s="1519"/>
    </row>
    <row r="167" spans="7:16" ht="19.95" customHeight="1">
      <c r="G167" s="1519"/>
      <c r="H167" s="1519"/>
      <c r="I167" s="1519"/>
      <c r="J167" s="1519"/>
      <c r="K167" s="1519"/>
      <c r="L167" s="1519"/>
      <c r="M167" s="1519"/>
      <c r="N167" s="1519"/>
      <c r="O167" s="1519"/>
      <c r="P167" s="1519"/>
    </row>
    <row r="168" spans="7:16" ht="19.95" customHeight="1">
      <c r="G168" s="1519"/>
      <c r="H168" s="1519"/>
      <c r="I168" s="1519"/>
      <c r="J168" s="1519"/>
      <c r="K168" s="1519"/>
      <c r="L168" s="1519"/>
      <c r="M168" s="1519"/>
      <c r="N168" s="1519"/>
      <c r="O168" s="1519"/>
      <c r="P168" s="1519"/>
    </row>
    <row r="169" spans="7:16" ht="19.95" customHeight="1">
      <c r="G169" s="1519"/>
      <c r="H169" s="1519"/>
      <c r="I169" s="1519"/>
      <c r="J169" s="1519"/>
      <c r="K169" s="1519"/>
      <c r="L169" s="1519"/>
      <c r="M169" s="1519"/>
      <c r="N169" s="1519"/>
      <c r="O169" s="1519"/>
      <c r="P169" s="1519"/>
    </row>
    <row r="170" spans="7:16" ht="19.95" customHeight="1">
      <c r="G170" s="1519"/>
      <c r="H170" s="1519"/>
      <c r="I170" s="1519"/>
      <c r="J170" s="1519"/>
      <c r="K170" s="1519"/>
      <c r="L170" s="1519"/>
      <c r="M170" s="1519"/>
      <c r="N170" s="1519"/>
      <c r="O170" s="1519"/>
      <c r="P170" s="1519"/>
    </row>
    <row r="171" spans="7:16" ht="19.95" customHeight="1">
      <c r="G171" s="1519"/>
      <c r="H171" s="1519"/>
      <c r="I171" s="1519"/>
      <c r="J171" s="1519"/>
      <c r="K171" s="1519"/>
      <c r="L171" s="1519"/>
      <c r="M171" s="1519"/>
      <c r="N171" s="1519"/>
      <c r="O171" s="1519"/>
      <c r="P171" s="1519"/>
    </row>
    <row r="172" spans="7:16" ht="19.95" customHeight="1">
      <c r="G172" s="1519"/>
      <c r="H172" s="1519"/>
      <c r="I172" s="1519"/>
      <c r="J172" s="1519"/>
      <c r="K172" s="1519"/>
      <c r="L172" s="1519"/>
      <c r="M172" s="1519"/>
      <c r="N172" s="1519"/>
      <c r="O172" s="1519"/>
      <c r="P172" s="1519"/>
    </row>
    <row r="173" spans="7:16" ht="19.95" customHeight="1">
      <c r="G173" s="1519"/>
      <c r="H173" s="1519"/>
      <c r="I173" s="1519"/>
      <c r="J173" s="1519"/>
      <c r="K173" s="1519"/>
      <c r="L173" s="1519"/>
      <c r="M173" s="1519"/>
      <c r="N173" s="1519"/>
      <c r="O173" s="1519"/>
      <c r="P173" s="1519"/>
    </row>
    <row r="174" spans="7:16" ht="19.95" customHeight="1">
      <c r="G174" s="1519"/>
      <c r="H174" s="1519"/>
      <c r="I174" s="1519"/>
      <c r="J174" s="1519"/>
      <c r="K174" s="1519"/>
      <c r="L174" s="1519"/>
      <c r="M174" s="1519"/>
      <c r="N174" s="1519"/>
      <c r="O174" s="1519"/>
      <c r="P174" s="1519"/>
    </row>
    <row r="175" spans="7:16" ht="19.95" customHeight="1">
      <c r="G175" s="1519"/>
      <c r="H175" s="1519"/>
      <c r="I175" s="1519"/>
      <c r="J175" s="1519"/>
      <c r="K175" s="1519"/>
      <c r="L175" s="1519"/>
      <c r="M175" s="1519"/>
      <c r="N175" s="1519"/>
      <c r="O175" s="1519"/>
      <c r="P175" s="1519"/>
    </row>
    <row r="176" spans="7:16" ht="19.95" customHeight="1">
      <c r="G176" s="1519"/>
      <c r="H176" s="1519"/>
      <c r="I176" s="1519"/>
      <c r="J176" s="1519"/>
      <c r="K176" s="1519"/>
      <c r="L176" s="1519"/>
      <c r="M176" s="1519"/>
      <c r="N176" s="1519"/>
      <c r="O176" s="1519"/>
      <c r="P176" s="1519"/>
    </row>
    <row r="177" spans="7:16" ht="19.95" customHeight="1">
      <c r="G177" s="1519"/>
      <c r="H177" s="1519"/>
      <c r="I177" s="1519"/>
      <c r="J177" s="1519"/>
      <c r="K177" s="1519"/>
      <c r="L177" s="1519"/>
      <c r="M177" s="1519"/>
      <c r="N177" s="1519"/>
      <c r="O177" s="1519"/>
      <c r="P177" s="1519"/>
    </row>
    <row r="178" spans="7:16" ht="19.95" customHeight="1">
      <c r="G178" s="1519"/>
      <c r="H178" s="1519"/>
      <c r="I178" s="1519"/>
      <c r="J178" s="1519"/>
      <c r="K178" s="1519"/>
      <c r="L178" s="1519"/>
      <c r="M178" s="1519"/>
      <c r="N178" s="1519"/>
      <c r="O178" s="1519"/>
      <c r="P178" s="1519"/>
    </row>
    <row r="179" spans="7:16" ht="19.95" customHeight="1">
      <c r="G179" s="1519"/>
      <c r="H179" s="1519"/>
      <c r="I179" s="1519"/>
      <c r="J179" s="1519"/>
      <c r="K179" s="1519"/>
      <c r="L179" s="1519"/>
      <c r="M179" s="1519"/>
      <c r="N179" s="1519"/>
      <c r="O179" s="1519"/>
      <c r="P179" s="1519"/>
    </row>
    <row r="180" spans="7:16" ht="19.95" customHeight="1">
      <c r="G180" s="1519"/>
      <c r="H180" s="1519"/>
      <c r="I180" s="1519"/>
      <c r="J180" s="1519"/>
      <c r="K180" s="1519"/>
      <c r="L180" s="1519"/>
      <c r="M180" s="1519"/>
      <c r="N180" s="1519"/>
      <c r="O180" s="1519"/>
      <c r="P180" s="1519"/>
    </row>
    <row r="181" spans="7:16" ht="19.95" customHeight="1">
      <c r="G181" s="1519"/>
      <c r="H181" s="1519"/>
      <c r="I181" s="1519"/>
      <c r="J181" s="1519"/>
      <c r="K181" s="1519"/>
      <c r="L181" s="1519"/>
      <c r="M181" s="1519"/>
      <c r="N181" s="1519"/>
      <c r="O181" s="1519"/>
      <c r="P181" s="1519"/>
    </row>
    <row r="182" spans="7:16" ht="19.95" customHeight="1">
      <c r="G182" s="1519"/>
      <c r="H182" s="1519"/>
      <c r="I182" s="1519"/>
      <c r="J182" s="1519"/>
      <c r="K182" s="1519"/>
      <c r="L182" s="1519"/>
      <c r="M182" s="1519"/>
      <c r="N182" s="1519"/>
      <c r="O182" s="1519"/>
      <c r="P182" s="1519"/>
    </row>
    <row r="183" spans="7:16" ht="19.95" customHeight="1">
      <c r="G183" s="1519"/>
      <c r="H183" s="1519"/>
      <c r="I183" s="1519"/>
      <c r="J183" s="1519"/>
      <c r="K183" s="1519"/>
      <c r="L183" s="1519"/>
      <c r="M183" s="1519"/>
      <c r="N183" s="1519"/>
      <c r="O183" s="1519"/>
      <c r="P183" s="1519"/>
    </row>
    <row r="184" spans="7:16" ht="19.95" customHeight="1">
      <c r="G184" s="1519"/>
      <c r="H184" s="1519"/>
      <c r="I184" s="1519"/>
      <c r="J184" s="1519"/>
      <c r="K184" s="1519"/>
      <c r="L184" s="1519"/>
      <c r="M184" s="1519"/>
      <c r="N184" s="1519"/>
      <c r="O184" s="1519"/>
      <c r="P184" s="1519"/>
    </row>
    <row r="185" spans="7:16" ht="19.95" customHeight="1">
      <c r="G185" s="1519"/>
      <c r="H185" s="1519"/>
      <c r="I185" s="1519"/>
      <c r="J185" s="1519"/>
      <c r="K185" s="1519"/>
      <c r="L185" s="1519"/>
      <c r="M185" s="1519"/>
      <c r="N185" s="1519"/>
      <c r="O185" s="1519"/>
      <c r="P185" s="1519"/>
    </row>
    <row r="186" spans="7:16" ht="19.95" customHeight="1">
      <c r="G186" s="1519"/>
      <c r="H186" s="1519"/>
      <c r="I186" s="1519"/>
      <c r="J186" s="1519"/>
      <c r="K186" s="1519"/>
      <c r="L186" s="1519"/>
      <c r="M186" s="1519"/>
      <c r="N186" s="1519"/>
      <c r="O186" s="1519"/>
      <c r="P186" s="1519"/>
    </row>
    <row r="187" spans="7:16" ht="19.95" customHeight="1">
      <c r="G187" s="1519"/>
      <c r="H187" s="1519"/>
      <c r="I187" s="1519"/>
      <c r="J187" s="1519"/>
      <c r="K187" s="1519"/>
      <c r="L187" s="1519"/>
      <c r="M187" s="1519"/>
      <c r="N187" s="1519"/>
      <c r="O187" s="1519"/>
      <c r="P187" s="1519"/>
    </row>
    <row r="188" spans="7:16" ht="19.95" customHeight="1">
      <c r="G188" s="1519"/>
      <c r="H188" s="1519"/>
      <c r="I188" s="1519"/>
      <c r="J188" s="1519"/>
      <c r="K188" s="1519"/>
      <c r="L188" s="1519"/>
      <c r="M188" s="1519"/>
      <c r="N188" s="1519"/>
      <c r="O188" s="1519"/>
      <c r="P188" s="1519"/>
    </row>
    <row r="189" spans="7:16" ht="19.95" customHeight="1">
      <c r="G189" s="1519"/>
      <c r="H189" s="1519"/>
      <c r="I189" s="1519"/>
      <c r="J189" s="1519"/>
      <c r="K189" s="1519"/>
      <c r="L189" s="1519"/>
      <c r="M189" s="1519"/>
      <c r="N189" s="1519"/>
      <c r="O189" s="1519"/>
      <c r="P189" s="1519"/>
    </row>
    <row r="190" spans="7:16" ht="19.95" customHeight="1">
      <c r="G190" s="1519"/>
      <c r="H190" s="1519"/>
      <c r="I190" s="1519"/>
      <c r="J190" s="1519"/>
      <c r="K190" s="1519"/>
      <c r="L190" s="1519"/>
      <c r="M190" s="1519"/>
      <c r="N190" s="1519"/>
      <c r="O190" s="1519"/>
      <c r="P190" s="1519"/>
    </row>
    <row r="191" spans="7:16" ht="19.95" customHeight="1">
      <c r="G191" s="1519"/>
      <c r="H191" s="1519"/>
      <c r="I191" s="1519"/>
      <c r="J191" s="1519"/>
      <c r="K191" s="1519"/>
      <c r="L191" s="1519"/>
      <c r="M191" s="1519"/>
      <c r="N191" s="1519"/>
      <c r="O191" s="1519"/>
      <c r="P191" s="1519"/>
    </row>
    <row r="192" spans="7:16" ht="19.95" customHeight="1">
      <c r="G192" s="1519"/>
      <c r="H192" s="1519"/>
      <c r="I192" s="1519"/>
      <c r="J192" s="1519"/>
      <c r="K192" s="1519"/>
      <c r="L192" s="1519"/>
      <c r="M192" s="1519"/>
      <c r="N192" s="1519"/>
      <c r="O192" s="1519"/>
      <c r="P192" s="1519"/>
    </row>
    <row r="193" spans="7:16" ht="19.95" customHeight="1">
      <c r="G193" s="1519"/>
      <c r="H193" s="1519"/>
      <c r="I193" s="1519"/>
      <c r="J193" s="1519"/>
      <c r="K193" s="1519"/>
      <c r="L193" s="1519"/>
      <c r="M193" s="1519"/>
      <c r="N193" s="1519"/>
      <c r="O193" s="1519"/>
      <c r="P193" s="1519"/>
    </row>
    <row r="194" spans="7:16" ht="19.95" customHeight="1">
      <c r="G194" s="1519"/>
      <c r="H194" s="1519"/>
      <c r="I194" s="1519"/>
      <c r="J194" s="1519"/>
      <c r="K194" s="1519"/>
      <c r="L194" s="1519"/>
      <c r="M194" s="1519"/>
      <c r="N194" s="1519"/>
      <c r="O194" s="1519"/>
      <c r="P194" s="1519"/>
    </row>
    <row r="195" spans="7:16" ht="19.95" customHeight="1">
      <c r="G195" s="1519"/>
      <c r="H195" s="1519"/>
      <c r="I195" s="1519"/>
      <c r="J195" s="1519"/>
      <c r="K195" s="1519"/>
      <c r="L195" s="1519"/>
      <c r="M195" s="1519"/>
      <c r="N195" s="1519"/>
      <c r="O195" s="1519"/>
      <c r="P195" s="1519"/>
    </row>
    <row r="196" spans="7:16" ht="19.95" customHeight="1">
      <c r="G196" s="1519"/>
      <c r="H196" s="1519"/>
      <c r="I196" s="1519"/>
      <c r="J196" s="1519"/>
      <c r="K196" s="1519"/>
      <c r="L196" s="1519"/>
      <c r="M196" s="1519"/>
      <c r="N196" s="1519"/>
      <c r="O196" s="1519"/>
      <c r="P196" s="1519"/>
    </row>
    <row r="197" spans="7:16" ht="19.95" customHeight="1">
      <c r="G197" s="1519"/>
      <c r="H197" s="1519"/>
      <c r="I197" s="1519"/>
      <c r="J197" s="1519"/>
      <c r="K197" s="1519"/>
      <c r="L197" s="1519"/>
      <c r="M197" s="1519"/>
      <c r="N197" s="1519"/>
      <c r="O197" s="1519"/>
      <c r="P197" s="1519"/>
    </row>
    <row r="198" spans="7:16" ht="19.95" customHeight="1">
      <c r="G198" s="1519"/>
      <c r="H198" s="1519"/>
      <c r="I198" s="1519"/>
      <c r="J198" s="1519"/>
      <c r="K198" s="1519"/>
      <c r="L198" s="1519"/>
      <c r="M198" s="1519"/>
      <c r="N198" s="1519"/>
      <c r="O198" s="1519"/>
      <c r="P198" s="1519"/>
    </row>
    <row r="199" spans="7:16" ht="19.95" customHeight="1">
      <c r="G199" s="1519"/>
      <c r="H199" s="1519"/>
      <c r="I199" s="1519"/>
      <c r="J199" s="1519"/>
      <c r="K199" s="1519"/>
      <c r="L199" s="1519"/>
      <c r="M199" s="1519"/>
      <c r="N199" s="1519"/>
      <c r="O199" s="1519"/>
      <c r="P199" s="1519"/>
    </row>
    <row r="200" spans="7:16" ht="19.95" customHeight="1">
      <c r="G200" s="1519"/>
      <c r="H200" s="1519"/>
      <c r="I200" s="1519"/>
      <c r="J200" s="1519"/>
      <c r="K200" s="1519"/>
      <c r="L200" s="1519"/>
      <c r="M200" s="1519"/>
      <c r="N200" s="1519"/>
      <c r="O200" s="1519"/>
      <c r="P200" s="1519"/>
    </row>
    <row r="201" spans="7:16" ht="19.95" customHeight="1">
      <c r="G201" s="1519"/>
      <c r="H201" s="1519"/>
      <c r="I201" s="1519"/>
      <c r="J201" s="1519"/>
      <c r="K201" s="1519"/>
      <c r="L201" s="1519"/>
      <c r="M201" s="1519"/>
      <c r="N201" s="1519"/>
      <c r="O201" s="1519"/>
      <c r="P201" s="1519"/>
    </row>
    <row r="202" spans="7:16" ht="19.95" customHeight="1">
      <c r="G202" s="1519"/>
      <c r="H202" s="1519"/>
      <c r="I202" s="1519"/>
      <c r="J202" s="1519"/>
      <c r="K202" s="1519"/>
      <c r="L202" s="1519"/>
      <c r="M202" s="1519"/>
      <c r="N202" s="1519"/>
      <c r="O202" s="1519"/>
      <c r="P202" s="1519"/>
    </row>
    <row r="203" spans="7:16" ht="19.95" customHeight="1">
      <c r="G203" s="1519"/>
      <c r="H203" s="1519"/>
      <c r="I203" s="1519"/>
      <c r="J203" s="1519"/>
      <c r="K203" s="1519"/>
      <c r="L203" s="1519"/>
      <c r="M203" s="1519"/>
      <c r="N203" s="1519"/>
      <c r="O203" s="1519"/>
      <c r="P203" s="1519"/>
    </row>
    <row r="204" spans="7:16" ht="19.95" customHeight="1">
      <c r="G204" s="1519"/>
      <c r="H204" s="1519"/>
      <c r="I204" s="1519"/>
      <c r="J204" s="1519"/>
      <c r="K204" s="1519"/>
      <c r="L204" s="1519"/>
      <c r="M204" s="1519"/>
      <c r="N204" s="1519"/>
      <c r="O204" s="1519"/>
      <c r="P204" s="1519"/>
    </row>
    <row r="205" spans="7:16" ht="19.95" customHeight="1">
      <c r="G205" s="1519"/>
      <c r="H205" s="1519"/>
      <c r="I205" s="1519"/>
      <c r="J205" s="1519"/>
      <c r="K205" s="1519"/>
      <c r="L205" s="1519"/>
      <c r="M205" s="1519"/>
      <c r="N205" s="1519"/>
      <c r="O205" s="1519"/>
      <c r="P205" s="1519"/>
    </row>
    <row r="206" spans="7:16" ht="19.95" customHeight="1">
      <c r="G206" s="1519"/>
      <c r="H206" s="1519"/>
      <c r="I206" s="1519"/>
      <c r="J206" s="1519"/>
      <c r="K206" s="1519"/>
      <c r="L206" s="1519"/>
      <c r="M206" s="1519"/>
      <c r="N206" s="1519"/>
      <c r="O206" s="1519"/>
      <c r="P206" s="1519"/>
    </row>
    <row r="207" spans="7:16" ht="19.95" customHeight="1">
      <c r="G207" s="1519"/>
      <c r="H207" s="1519"/>
      <c r="I207" s="1519"/>
      <c r="J207" s="1519"/>
      <c r="K207" s="1519"/>
      <c r="L207" s="1519"/>
      <c r="M207" s="1519"/>
      <c r="N207" s="1519"/>
      <c r="O207" s="1519"/>
      <c r="P207" s="1519"/>
    </row>
    <row r="208" spans="7:16" ht="19.95" customHeight="1">
      <c r="G208" s="1519"/>
      <c r="H208" s="1519"/>
      <c r="I208" s="1519"/>
      <c r="J208" s="1519"/>
      <c r="K208" s="1519"/>
      <c r="L208" s="1519"/>
      <c r="M208" s="1519"/>
      <c r="N208" s="1519"/>
      <c r="O208" s="1519"/>
      <c r="P208" s="1519"/>
    </row>
    <row r="209" spans="7:16" ht="19.95" customHeight="1">
      <c r="G209" s="1519"/>
      <c r="H209" s="1519"/>
      <c r="I209" s="1519"/>
      <c r="J209" s="1519"/>
      <c r="K209" s="1519"/>
      <c r="L209" s="1519"/>
      <c r="M209" s="1519"/>
      <c r="N209" s="1519"/>
      <c r="O209" s="1519"/>
      <c r="P209" s="1519"/>
    </row>
    <row r="210" spans="7:16" ht="19.95" customHeight="1">
      <c r="G210" s="1519"/>
      <c r="H210" s="1519"/>
      <c r="I210" s="1519"/>
      <c r="J210" s="1519"/>
      <c r="K210" s="1519"/>
      <c r="L210" s="1519"/>
      <c r="M210" s="1519"/>
      <c r="N210" s="1519"/>
      <c r="O210" s="1519"/>
      <c r="P210" s="1519"/>
    </row>
    <row r="211" spans="7:16" ht="19.95" customHeight="1">
      <c r="G211" s="1519"/>
      <c r="H211" s="1519"/>
      <c r="I211" s="1519"/>
      <c r="J211" s="1519"/>
      <c r="K211" s="1519"/>
      <c r="L211" s="1519"/>
      <c r="M211" s="1519"/>
      <c r="N211" s="1519"/>
      <c r="O211" s="1519"/>
      <c r="P211" s="1519"/>
    </row>
    <row r="212" spans="7:16" ht="19.95" customHeight="1">
      <c r="G212" s="1519"/>
      <c r="H212" s="1519"/>
      <c r="I212" s="1519"/>
      <c r="J212" s="1519"/>
      <c r="K212" s="1519"/>
      <c r="L212" s="1519"/>
      <c r="M212" s="1519"/>
      <c r="N212" s="1519"/>
      <c r="O212" s="1519"/>
      <c r="P212" s="1519"/>
    </row>
    <row r="213" spans="7:16" ht="19.95" customHeight="1">
      <c r="G213" s="1519"/>
      <c r="H213" s="1519"/>
      <c r="I213" s="1519"/>
      <c r="J213" s="1519"/>
      <c r="K213" s="1519"/>
      <c r="L213" s="1519"/>
      <c r="M213" s="1519"/>
      <c r="N213" s="1519"/>
      <c r="O213" s="1519"/>
      <c r="P213" s="1519"/>
    </row>
    <row r="214" spans="7:16" ht="19.95" customHeight="1">
      <c r="G214" s="1519"/>
      <c r="H214" s="1519"/>
      <c r="I214" s="1519"/>
      <c r="J214" s="1519"/>
      <c r="K214" s="1519"/>
      <c r="L214" s="1519"/>
      <c r="M214" s="1519"/>
      <c r="N214" s="1519"/>
      <c r="O214" s="1519"/>
      <c r="P214" s="1519"/>
    </row>
    <row r="215" spans="7:16" ht="19.95" customHeight="1">
      <c r="G215" s="1519"/>
      <c r="H215" s="1519"/>
      <c r="I215" s="1519"/>
      <c r="J215" s="1519"/>
      <c r="K215" s="1519"/>
      <c r="L215" s="1519"/>
      <c r="M215" s="1519"/>
      <c r="N215" s="1519"/>
      <c r="O215" s="1519"/>
      <c r="P215" s="1519"/>
    </row>
  </sheetData>
  <mergeCells count="6">
    <mergeCell ref="M3:N3"/>
    <mergeCell ref="C3:D3"/>
    <mergeCell ref="E3:F3"/>
    <mergeCell ref="G3:H3"/>
    <mergeCell ref="I3:J3"/>
    <mergeCell ref="K3:L3"/>
  </mergeCells>
  <pageMargins left="0.45" right="0.45" top="0.75" bottom="0.75" header="0.3" footer="0.3"/>
  <pageSetup paperSize="9" scale="40" fitToHeight="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EI28"/>
  <sheetViews>
    <sheetView showGridLines="0" zoomScale="70" zoomScaleNormal="70" zoomScaleSheetLayoutView="90" workbookViewId="0">
      <pane xSplit="2" topLeftCell="C1" activePane="topRight" state="frozen"/>
      <selection activeCell="A2" sqref="A2"/>
      <selection pane="topRight" activeCell="A2" sqref="A2"/>
    </sheetView>
  </sheetViews>
  <sheetFormatPr defaultColWidth="12" defaultRowHeight="19.95" customHeight="1"/>
  <cols>
    <col min="1" max="1" width="6.44140625" style="1431" customWidth="1"/>
    <col min="2" max="2" width="70.88671875" style="1431" customWidth="1"/>
    <col min="3" max="9" width="20.33203125" style="1431" customWidth="1"/>
    <col min="10" max="13" width="20.5546875" style="1431" customWidth="1"/>
    <col min="14" max="14" width="20.33203125" style="1431" customWidth="1"/>
    <col min="15" max="15" width="18.88671875" style="1431" customWidth="1"/>
    <col min="16" max="16384" width="12" style="1431"/>
  </cols>
  <sheetData>
    <row r="1" spans="1:139" ht="19.2">
      <c r="A1" s="1379" t="s">
        <v>3658</v>
      </c>
      <c r="B1" s="1380"/>
      <c r="C1" s="1380"/>
      <c r="D1" s="1380"/>
      <c r="E1" s="1380"/>
      <c r="F1" s="1380"/>
      <c r="G1" s="1380"/>
      <c r="H1" s="1380"/>
      <c r="I1" s="1380"/>
      <c r="J1" s="1380"/>
      <c r="K1" s="1380"/>
      <c r="L1" s="1381"/>
    </row>
    <row r="2" spans="1:139" ht="19.8" thickBot="1">
      <c r="A2" s="1380"/>
      <c r="B2" s="1380"/>
      <c r="C2" s="1541"/>
      <c r="D2" s="1541"/>
      <c r="E2" s="1541"/>
      <c r="F2" s="1384"/>
    </row>
    <row r="3" spans="1:139" ht="19.8" thickBot="1">
      <c r="A3" s="3148"/>
      <c r="B3" s="3149"/>
      <c r="C3" s="3170" t="s">
        <v>3659</v>
      </c>
      <c r="D3" s="3157"/>
      <c r="E3" s="3157"/>
      <c r="F3" s="3157"/>
      <c r="G3" s="1542" t="s">
        <v>493</v>
      </c>
      <c r="H3" s="1542" t="s">
        <v>493</v>
      </c>
    </row>
    <row r="4" spans="1:139" ht="19.8" thickBot="1">
      <c r="A4" s="1386"/>
      <c r="B4" s="1387"/>
      <c r="C4" s="1388">
        <v>45695</v>
      </c>
      <c r="D4" s="1389">
        <v>45702</v>
      </c>
      <c r="E4" s="1389">
        <v>45709</v>
      </c>
      <c r="F4" s="1389">
        <v>45716</v>
      </c>
      <c r="G4" s="1543">
        <v>45658</v>
      </c>
      <c r="H4" s="1543">
        <v>45689</v>
      </c>
      <c r="I4" s="1381"/>
      <c r="J4" s="1435"/>
      <c r="L4" s="1381"/>
      <c r="M4" s="1381"/>
      <c r="N4" s="1381"/>
      <c r="O4" s="1381"/>
      <c r="P4" s="1381"/>
    </row>
    <row r="5" spans="1:139" ht="19.2">
      <c r="A5" s="1544">
        <v>1</v>
      </c>
      <c r="B5" s="1545" t="s">
        <v>3660</v>
      </c>
      <c r="C5" s="1546">
        <v>1000</v>
      </c>
      <c r="D5" s="1546">
        <v>1000</v>
      </c>
      <c r="E5" s="1546">
        <v>1000</v>
      </c>
      <c r="F5" s="1546">
        <v>1000</v>
      </c>
      <c r="G5" s="1547">
        <v>5000</v>
      </c>
      <c r="H5" s="1547">
        <f>SUM(C5:F5)</f>
        <v>4000</v>
      </c>
      <c r="J5" s="1440"/>
    </row>
    <row r="6" spans="1:139" ht="19.2">
      <c r="A6" s="1394">
        <v>2</v>
      </c>
      <c r="B6" s="1397" t="s">
        <v>3661</v>
      </c>
      <c r="C6" s="1548">
        <v>7840</v>
      </c>
      <c r="D6" s="1549">
        <v>7190</v>
      </c>
      <c r="E6" s="1549">
        <v>4940</v>
      </c>
      <c r="F6" s="1549">
        <v>5090</v>
      </c>
      <c r="G6" s="1550">
        <v>48460</v>
      </c>
      <c r="H6" s="1550">
        <f t="shared" ref="H6:H7" si="0">SUM(C6:F6)</f>
        <v>25060</v>
      </c>
      <c r="J6" s="1440"/>
    </row>
    <row r="7" spans="1:139" ht="19.2">
      <c r="A7" s="1394">
        <v>3</v>
      </c>
      <c r="B7" s="1397" t="s">
        <v>3662</v>
      </c>
      <c r="C7" s="1551">
        <v>1000</v>
      </c>
      <c r="D7" s="1551">
        <v>1000</v>
      </c>
      <c r="E7" s="1551">
        <v>1000</v>
      </c>
      <c r="F7" s="1551">
        <v>1000</v>
      </c>
      <c r="G7" s="1550">
        <v>5000</v>
      </c>
      <c r="H7" s="1550">
        <f t="shared" si="0"/>
        <v>4000</v>
      </c>
      <c r="J7" s="1440"/>
    </row>
    <row r="8" spans="1:139" ht="19.2">
      <c r="A8" s="1394">
        <v>4</v>
      </c>
      <c r="B8" s="1395" t="s">
        <v>3663</v>
      </c>
      <c r="C8" s="1551">
        <v>4.5</v>
      </c>
      <c r="D8" s="1551">
        <v>4.5</v>
      </c>
      <c r="E8" s="1551">
        <v>4.5</v>
      </c>
      <c r="F8" s="1551">
        <v>4.5</v>
      </c>
      <c r="G8" s="1439"/>
      <c r="H8" s="1439"/>
      <c r="J8" s="1440"/>
    </row>
    <row r="9" spans="1:139" ht="19.2">
      <c r="A9" s="1394">
        <v>5</v>
      </c>
      <c r="B9" s="1395" t="s">
        <v>3664</v>
      </c>
      <c r="C9" s="1552">
        <v>99.914000000000001</v>
      </c>
      <c r="D9" s="1553">
        <v>99.914000000000001</v>
      </c>
      <c r="E9" s="1553">
        <v>99.914000000000001</v>
      </c>
      <c r="F9" s="1553">
        <v>99.914000000000001</v>
      </c>
      <c r="G9" s="1439"/>
      <c r="H9" s="1439"/>
      <c r="J9" s="1440"/>
    </row>
    <row r="10" spans="1:139" ht="19.8" thickBot="1">
      <c r="A10" s="1399"/>
      <c r="B10" s="1400"/>
      <c r="C10" s="1401"/>
      <c r="D10" s="1401"/>
      <c r="E10" s="1401"/>
      <c r="F10" s="1401"/>
      <c r="G10" s="1442"/>
      <c r="H10" s="1442"/>
      <c r="J10" s="1437"/>
    </row>
    <row r="11" spans="1:139" s="935" customFormat="1" ht="15" customHeight="1">
      <c r="A11" s="935" t="s">
        <v>139</v>
      </c>
      <c r="EG11" s="1066"/>
      <c r="EH11" s="1066"/>
      <c r="EI11" s="1066"/>
    </row>
    <row r="12" spans="1:139" s="935" customFormat="1" ht="15" customHeight="1">
      <c r="A12" s="935" t="s">
        <v>3665</v>
      </c>
      <c r="EG12" s="1066"/>
      <c r="EH12" s="1066"/>
      <c r="EI12" s="1066"/>
    </row>
    <row r="13" spans="1:139" s="935" customFormat="1" ht="15" customHeight="1">
      <c r="EF13" s="1066"/>
      <c r="EG13" s="1066"/>
      <c r="EH13" s="1066"/>
    </row>
    <row r="14" spans="1:139" s="1523" customFormat="1" ht="19.2">
      <c r="A14" s="1521" t="s">
        <v>3666</v>
      </c>
      <c r="B14" s="1522"/>
    </row>
    <row r="15" spans="1:139" s="1523" customFormat="1" ht="19.8" thickBot="1">
      <c r="A15" s="1522"/>
      <c r="B15" s="1522"/>
    </row>
    <row r="16" spans="1:139" s="1464" customFormat="1" ht="18.75" customHeight="1" thickBot="1">
      <c r="A16" s="3171"/>
      <c r="B16" s="3172"/>
      <c r="C16" s="3175" t="s">
        <v>3667</v>
      </c>
      <c r="D16" s="3176"/>
      <c r="E16" s="3176"/>
      <c r="F16" s="3177"/>
    </row>
    <row r="17" spans="1:139" s="1464" customFormat="1" ht="19.8" thickBot="1">
      <c r="A17" s="3173"/>
      <c r="B17" s="3174"/>
      <c r="C17" s="1388">
        <v>45331</v>
      </c>
      <c r="D17" s="1389">
        <v>45674</v>
      </c>
      <c r="E17" s="1389">
        <v>45681</v>
      </c>
      <c r="F17" s="1389">
        <v>45688</v>
      </c>
    </row>
    <row r="18" spans="1:139" s="1464" customFormat="1" ht="19.2">
      <c r="A18" s="1554">
        <v>1</v>
      </c>
      <c r="B18" s="1545" t="s">
        <v>3660</v>
      </c>
      <c r="C18" s="1555">
        <v>2000</v>
      </c>
      <c r="D18" s="1506">
        <v>3000</v>
      </c>
      <c r="E18" s="1506">
        <v>3000</v>
      </c>
      <c r="F18" s="1506">
        <v>3000</v>
      </c>
    </row>
    <row r="19" spans="1:139" s="1464" customFormat="1" ht="19.2">
      <c r="A19" s="1556">
        <v>2</v>
      </c>
      <c r="B19" s="1397" t="s">
        <v>3661</v>
      </c>
      <c r="C19" s="1555">
        <v>3000</v>
      </c>
      <c r="D19" s="1506">
        <v>5700</v>
      </c>
      <c r="E19" s="1506">
        <v>5000</v>
      </c>
      <c r="F19" s="1506">
        <v>5150</v>
      </c>
    </row>
    <row r="20" spans="1:139" s="1464" customFormat="1" ht="19.2">
      <c r="A20" s="1556">
        <v>3</v>
      </c>
      <c r="B20" s="1397" t="s">
        <v>3662</v>
      </c>
      <c r="C20" s="1555">
        <v>2000</v>
      </c>
      <c r="D20" s="1506">
        <v>3000</v>
      </c>
      <c r="E20" s="1506">
        <v>3000</v>
      </c>
      <c r="F20" s="1506" t="s">
        <v>1205</v>
      </c>
    </row>
    <row r="21" spans="1:139" s="1464" customFormat="1" ht="19.2">
      <c r="A21" s="1556">
        <v>4</v>
      </c>
      <c r="B21" s="1508" t="s">
        <v>3639</v>
      </c>
      <c r="C21" s="1557">
        <v>3.9</v>
      </c>
      <c r="D21" s="1509">
        <v>4.25</v>
      </c>
      <c r="E21" s="1509">
        <v>4.4000000000000004</v>
      </c>
      <c r="F21" s="1509" t="s">
        <v>1205</v>
      </c>
    </row>
    <row r="22" spans="1:139" s="1464" customFormat="1" ht="19.2">
      <c r="A22" s="1556">
        <v>5</v>
      </c>
      <c r="B22" s="1508" t="s">
        <v>3668</v>
      </c>
      <c r="C22" s="1557">
        <v>3.92</v>
      </c>
      <c r="D22" s="1509">
        <v>4.42</v>
      </c>
      <c r="E22" s="1509">
        <v>4.5199999999999996</v>
      </c>
      <c r="F22" s="1509" t="s">
        <v>1205</v>
      </c>
    </row>
    <row r="23" spans="1:139" s="1464" customFormat="1" ht="19.2">
      <c r="A23" s="1556">
        <v>6</v>
      </c>
      <c r="B23" s="1508" t="s">
        <v>3669</v>
      </c>
      <c r="C23" s="1557">
        <v>3.91</v>
      </c>
      <c r="D23" s="1509">
        <v>4.3499999999999996</v>
      </c>
      <c r="E23" s="1509">
        <v>4.49</v>
      </c>
      <c r="F23" s="1509" t="s">
        <v>1205</v>
      </c>
    </row>
    <row r="24" spans="1:139" s="1464" customFormat="1" ht="19.2">
      <c r="A24" s="1556">
        <v>7</v>
      </c>
      <c r="B24" s="1508" t="s">
        <v>3642</v>
      </c>
      <c r="C24" s="1558">
        <v>99.980999999999995</v>
      </c>
      <c r="D24" s="1511">
        <v>99.81</v>
      </c>
      <c r="E24" s="1511">
        <v>99.83</v>
      </c>
      <c r="F24" s="1511" t="s">
        <v>1205</v>
      </c>
    </row>
    <row r="25" spans="1:139" s="1464" customFormat="1" ht="8.25" customHeight="1" thickBot="1">
      <c r="A25" s="1559"/>
      <c r="B25" s="1560"/>
      <c r="C25" s="1561"/>
      <c r="D25" s="1562"/>
      <c r="E25" s="1562"/>
      <c r="F25" s="1562"/>
    </row>
    <row r="26" spans="1:139" s="935" customFormat="1" ht="4.5" customHeight="1">
      <c r="EG26" s="1066"/>
      <c r="EH26" s="1066"/>
      <c r="EI26" s="1066"/>
    </row>
    <row r="27" spans="1:139" s="843" customFormat="1" ht="18" customHeight="1">
      <c r="A27" s="843" t="s">
        <v>3601</v>
      </c>
      <c r="EG27" s="1093"/>
      <c r="EH27" s="1093"/>
      <c r="EI27" s="1093"/>
    </row>
    <row r="28" spans="1:139" ht="12" customHeight="1"/>
  </sheetData>
  <mergeCells count="4">
    <mergeCell ref="A3:B3"/>
    <mergeCell ref="C3:F3"/>
    <mergeCell ref="A16:B17"/>
    <mergeCell ref="C16:F16"/>
  </mergeCells>
  <pageMargins left="0.7" right="0.7" top="0.75" bottom="0.75" header="0.3" footer="0.3"/>
  <pageSetup paperSize="9" scale="6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EF42"/>
  <sheetViews>
    <sheetView zoomScaleNormal="100" zoomScaleSheetLayoutView="115" workbookViewId="0">
      <pane xSplit="1" ySplit="4" topLeftCell="B11" activePane="bottomRight" state="frozen"/>
      <selection activeCell="A2" sqref="A2"/>
      <selection pane="topRight" activeCell="A2" sqref="A2"/>
      <selection pane="bottomLeft" activeCell="A2" sqref="A2"/>
      <selection pane="bottomRight" activeCell="A2" sqref="A2"/>
    </sheetView>
  </sheetViews>
  <sheetFormatPr defaultRowHeight="20.100000000000001" customHeight="1"/>
  <cols>
    <col min="1" max="1" width="38.6640625" style="1523" customWidth="1"/>
    <col min="2" max="3" width="32.6640625" style="1523" customWidth="1"/>
    <col min="4" max="5" width="32.6640625" style="1523" hidden="1" customWidth="1"/>
    <col min="6" max="9" width="8.88671875" style="1523"/>
    <col min="10" max="10" width="12.33203125" style="1523" customWidth="1"/>
    <col min="11" max="247" width="8.88671875" style="1523"/>
    <col min="248" max="248" width="68.6640625" style="1523" customWidth="1"/>
    <col min="249" max="249" width="24.44140625" style="1523" customWidth="1"/>
    <col min="250" max="250" width="27.33203125" style="1523" customWidth="1"/>
    <col min="251" max="251" width="24.44140625" style="1523" customWidth="1"/>
    <col min="252" max="252" width="27.33203125" style="1523" customWidth="1"/>
    <col min="253" max="253" width="5.6640625" style="1523" customWidth="1"/>
    <col min="254" max="503" width="8.88671875" style="1523"/>
    <col min="504" max="504" width="68.6640625" style="1523" customWidth="1"/>
    <col min="505" max="505" width="24.44140625" style="1523" customWidth="1"/>
    <col min="506" max="506" width="27.33203125" style="1523" customWidth="1"/>
    <col min="507" max="507" width="24.44140625" style="1523" customWidth="1"/>
    <col min="508" max="508" width="27.33203125" style="1523" customWidth="1"/>
    <col min="509" max="509" width="5.6640625" style="1523" customWidth="1"/>
    <col min="510" max="759" width="8.88671875" style="1523"/>
    <col min="760" max="760" width="68.6640625" style="1523" customWidth="1"/>
    <col min="761" max="761" width="24.44140625" style="1523" customWidth="1"/>
    <col min="762" max="762" width="27.33203125" style="1523" customWidth="1"/>
    <col min="763" max="763" width="24.44140625" style="1523" customWidth="1"/>
    <col min="764" max="764" width="27.33203125" style="1523" customWidth="1"/>
    <col min="765" max="765" width="5.6640625" style="1523" customWidth="1"/>
    <col min="766" max="1015" width="8.88671875" style="1523"/>
    <col min="1016" max="1016" width="68.6640625" style="1523" customWidth="1"/>
    <col min="1017" max="1017" width="24.44140625" style="1523" customWidth="1"/>
    <col min="1018" max="1018" width="27.33203125" style="1523" customWidth="1"/>
    <col min="1019" max="1019" width="24.44140625" style="1523" customWidth="1"/>
    <col min="1020" max="1020" width="27.33203125" style="1523" customWidth="1"/>
    <col min="1021" max="1021" width="5.6640625" style="1523" customWidth="1"/>
    <col min="1022" max="1271" width="8.88671875" style="1523"/>
    <col min="1272" max="1272" width="68.6640625" style="1523" customWidth="1"/>
    <col min="1273" max="1273" width="24.44140625" style="1523" customWidth="1"/>
    <col min="1274" max="1274" width="27.33203125" style="1523" customWidth="1"/>
    <col min="1275" max="1275" width="24.44140625" style="1523" customWidth="1"/>
    <col min="1276" max="1276" width="27.33203125" style="1523" customWidth="1"/>
    <col min="1277" max="1277" width="5.6640625" style="1523" customWidth="1"/>
    <col min="1278" max="1527" width="8.88671875" style="1523"/>
    <col min="1528" max="1528" width="68.6640625" style="1523" customWidth="1"/>
    <col min="1529" max="1529" width="24.44140625" style="1523" customWidth="1"/>
    <col min="1530" max="1530" width="27.33203125" style="1523" customWidth="1"/>
    <col min="1531" max="1531" width="24.44140625" style="1523" customWidth="1"/>
    <col min="1532" max="1532" width="27.33203125" style="1523" customWidth="1"/>
    <col min="1533" max="1533" width="5.6640625" style="1523" customWidth="1"/>
    <col min="1534" max="1783" width="8.88671875" style="1523"/>
    <col min="1784" max="1784" width="68.6640625" style="1523" customWidth="1"/>
    <col min="1785" max="1785" width="24.44140625" style="1523" customWidth="1"/>
    <col min="1786" max="1786" width="27.33203125" style="1523" customWidth="1"/>
    <col min="1787" max="1787" width="24.44140625" style="1523" customWidth="1"/>
    <col min="1788" max="1788" width="27.33203125" style="1523" customWidth="1"/>
    <col min="1789" max="1789" width="5.6640625" style="1523" customWidth="1"/>
    <col min="1790" max="2039" width="8.88671875" style="1523"/>
    <col min="2040" max="2040" width="68.6640625" style="1523" customWidth="1"/>
    <col min="2041" max="2041" width="24.44140625" style="1523" customWidth="1"/>
    <col min="2042" max="2042" width="27.33203125" style="1523" customWidth="1"/>
    <col min="2043" max="2043" width="24.44140625" style="1523" customWidth="1"/>
    <col min="2044" max="2044" width="27.33203125" style="1523" customWidth="1"/>
    <col min="2045" max="2045" width="5.6640625" style="1523" customWidth="1"/>
    <col min="2046" max="2295" width="8.88671875" style="1523"/>
    <col min="2296" max="2296" width="68.6640625" style="1523" customWidth="1"/>
    <col min="2297" max="2297" width="24.44140625" style="1523" customWidth="1"/>
    <col min="2298" max="2298" width="27.33203125" style="1523" customWidth="1"/>
    <col min="2299" max="2299" width="24.44140625" style="1523" customWidth="1"/>
    <col min="2300" max="2300" width="27.33203125" style="1523" customWidth="1"/>
    <col min="2301" max="2301" width="5.6640625" style="1523" customWidth="1"/>
    <col min="2302" max="2551" width="8.88671875" style="1523"/>
    <col min="2552" max="2552" width="68.6640625" style="1523" customWidth="1"/>
    <col min="2553" max="2553" width="24.44140625" style="1523" customWidth="1"/>
    <col min="2554" max="2554" width="27.33203125" style="1523" customWidth="1"/>
    <col min="2555" max="2555" width="24.44140625" style="1523" customWidth="1"/>
    <col min="2556" max="2556" width="27.33203125" style="1523" customWidth="1"/>
    <col min="2557" max="2557" width="5.6640625" style="1523" customWidth="1"/>
    <col min="2558" max="2807" width="8.88671875" style="1523"/>
    <col min="2808" max="2808" width="68.6640625" style="1523" customWidth="1"/>
    <col min="2809" max="2809" width="24.44140625" style="1523" customWidth="1"/>
    <col min="2810" max="2810" width="27.33203125" style="1523" customWidth="1"/>
    <col min="2811" max="2811" width="24.44140625" style="1523" customWidth="1"/>
    <col min="2812" max="2812" width="27.33203125" style="1523" customWidth="1"/>
    <col min="2813" max="2813" width="5.6640625" style="1523" customWidth="1"/>
    <col min="2814" max="3063" width="8.88671875" style="1523"/>
    <col min="3064" max="3064" width="68.6640625" style="1523" customWidth="1"/>
    <col min="3065" max="3065" width="24.44140625" style="1523" customWidth="1"/>
    <col min="3066" max="3066" width="27.33203125" style="1523" customWidth="1"/>
    <col min="3067" max="3067" width="24.44140625" style="1523" customWidth="1"/>
    <col min="3068" max="3068" width="27.33203125" style="1523" customWidth="1"/>
    <col min="3069" max="3069" width="5.6640625" style="1523" customWidth="1"/>
    <col min="3070" max="3319" width="8.88671875" style="1523"/>
    <col min="3320" max="3320" width="68.6640625" style="1523" customWidth="1"/>
    <col min="3321" max="3321" width="24.44140625" style="1523" customWidth="1"/>
    <col min="3322" max="3322" width="27.33203125" style="1523" customWidth="1"/>
    <col min="3323" max="3323" width="24.44140625" style="1523" customWidth="1"/>
    <col min="3324" max="3324" width="27.33203125" style="1523" customWidth="1"/>
    <col min="3325" max="3325" width="5.6640625" style="1523" customWidth="1"/>
    <col min="3326" max="3575" width="8.88671875" style="1523"/>
    <col min="3576" max="3576" width="68.6640625" style="1523" customWidth="1"/>
    <col min="3577" max="3577" width="24.44140625" style="1523" customWidth="1"/>
    <col min="3578" max="3578" width="27.33203125" style="1523" customWidth="1"/>
    <col min="3579" max="3579" width="24.44140625" style="1523" customWidth="1"/>
    <col min="3580" max="3580" width="27.33203125" style="1523" customWidth="1"/>
    <col min="3581" max="3581" width="5.6640625" style="1523" customWidth="1"/>
    <col min="3582" max="3831" width="8.88671875" style="1523"/>
    <col min="3832" max="3832" width="68.6640625" style="1523" customWidth="1"/>
    <col min="3833" max="3833" width="24.44140625" style="1523" customWidth="1"/>
    <col min="3834" max="3834" width="27.33203125" style="1523" customWidth="1"/>
    <col min="3835" max="3835" width="24.44140625" style="1523" customWidth="1"/>
    <col min="3836" max="3836" width="27.33203125" style="1523" customWidth="1"/>
    <col min="3837" max="3837" width="5.6640625" style="1523" customWidth="1"/>
    <col min="3838" max="4087" width="8.88671875" style="1523"/>
    <col min="4088" max="4088" width="68.6640625" style="1523" customWidth="1"/>
    <col min="4089" max="4089" width="24.44140625" style="1523" customWidth="1"/>
    <col min="4090" max="4090" width="27.33203125" style="1523" customWidth="1"/>
    <col min="4091" max="4091" width="24.44140625" style="1523" customWidth="1"/>
    <col min="4092" max="4092" width="27.33203125" style="1523" customWidth="1"/>
    <col min="4093" max="4093" width="5.6640625" style="1523" customWidth="1"/>
    <col min="4094" max="4343" width="8.88671875" style="1523"/>
    <col min="4344" max="4344" width="68.6640625" style="1523" customWidth="1"/>
    <col min="4345" max="4345" width="24.44140625" style="1523" customWidth="1"/>
    <col min="4346" max="4346" width="27.33203125" style="1523" customWidth="1"/>
    <col min="4347" max="4347" width="24.44140625" style="1523" customWidth="1"/>
    <col min="4348" max="4348" width="27.33203125" style="1523" customWidth="1"/>
    <col min="4349" max="4349" width="5.6640625" style="1523" customWidth="1"/>
    <col min="4350" max="4599" width="8.88671875" style="1523"/>
    <col min="4600" max="4600" width="68.6640625" style="1523" customWidth="1"/>
    <col min="4601" max="4601" width="24.44140625" style="1523" customWidth="1"/>
    <col min="4602" max="4602" width="27.33203125" style="1523" customWidth="1"/>
    <col min="4603" max="4603" width="24.44140625" style="1523" customWidth="1"/>
    <col min="4604" max="4604" width="27.33203125" style="1523" customWidth="1"/>
    <col min="4605" max="4605" width="5.6640625" style="1523" customWidth="1"/>
    <col min="4606" max="4855" width="8.88671875" style="1523"/>
    <col min="4856" max="4856" width="68.6640625" style="1523" customWidth="1"/>
    <col min="4857" max="4857" width="24.44140625" style="1523" customWidth="1"/>
    <col min="4858" max="4858" width="27.33203125" style="1523" customWidth="1"/>
    <col min="4859" max="4859" width="24.44140625" style="1523" customWidth="1"/>
    <col min="4860" max="4860" width="27.33203125" style="1523" customWidth="1"/>
    <col min="4861" max="4861" width="5.6640625" style="1523" customWidth="1"/>
    <col min="4862" max="5111" width="8.88671875" style="1523"/>
    <col min="5112" max="5112" width="68.6640625" style="1523" customWidth="1"/>
    <col min="5113" max="5113" width="24.44140625" style="1523" customWidth="1"/>
    <col min="5114" max="5114" width="27.33203125" style="1523" customWidth="1"/>
    <col min="5115" max="5115" width="24.44140625" style="1523" customWidth="1"/>
    <col min="5116" max="5116" width="27.33203125" style="1523" customWidth="1"/>
    <col min="5117" max="5117" width="5.6640625" style="1523" customWidth="1"/>
    <col min="5118" max="5367" width="8.88671875" style="1523"/>
    <col min="5368" max="5368" width="68.6640625" style="1523" customWidth="1"/>
    <col min="5369" max="5369" width="24.44140625" style="1523" customWidth="1"/>
    <col min="5370" max="5370" width="27.33203125" style="1523" customWidth="1"/>
    <col min="5371" max="5371" width="24.44140625" style="1523" customWidth="1"/>
    <col min="5372" max="5372" width="27.33203125" style="1523" customWidth="1"/>
    <col min="5373" max="5373" width="5.6640625" style="1523" customWidth="1"/>
    <col min="5374" max="5623" width="8.88671875" style="1523"/>
    <col min="5624" max="5624" width="68.6640625" style="1523" customWidth="1"/>
    <col min="5625" max="5625" width="24.44140625" style="1523" customWidth="1"/>
    <col min="5626" max="5626" width="27.33203125" style="1523" customWidth="1"/>
    <col min="5627" max="5627" width="24.44140625" style="1523" customWidth="1"/>
    <col min="5628" max="5628" width="27.33203125" style="1523" customWidth="1"/>
    <col min="5629" max="5629" width="5.6640625" style="1523" customWidth="1"/>
    <col min="5630" max="5879" width="8.88671875" style="1523"/>
    <col min="5880" max="5880" width="68.6640625" style="1523" customWidth="1"/>
    <col min="5881" max="5881" width="24.44140625" style="1523" customWidth="1"/>
    <col min="5882" max="5882" width="27.33203125" style="1523" customWidth="1"/>
    <col min="5883" max="5883" width="24.44140625" style="1523" customWidth="1"/>
    <col min="5884" max="5884" width="27.33203125" style="1523" customWidth="1"/>
    <col min="5885" max="5885" width="5.6640625" style="1523" customWidth="1"/>
    <col min="5886" max="6135" width="8.88671875" style="1523"/>
    <col min="6136" max="6136" width="68.6640625" style="1523" customWidth="1"/>
    <col min="6137" max="6137" width="24.44140625" style="1523" customWidth="1"/>
    <col min="6138" max="6138" width="27.33203125" style="1523" customWidth="1"/>
    <col min="6139" max="6139" width="24.44140625" style="1523" customWidth="1"/>
    <col min="6140" max="6140" width="27.33203125" style="1523" customWidth="1"/>
    <col min="6141" max="6141" width="5.6640625" style="1523" customWidth="1"/>
    <col min="6142" max="6391" width="8.88671875" style="1523"/>
    <col min="6392" max="6392" width="68.6640625" style="1523" customWidth="1"/>
    <col min="6393" max="6393" width="24.44140625" style="1523" customWidth="1"/>
    <col min="6394" max="6394" width="27.33203125" style="1523" customWidth="1"/>
    <col min="6395" max="6395" width="24.44140625" style="1523" customWidth="1"/>
    <col min="6396" max="6396" width="27.33203125" style="1523" customWidth="1"/>
    <col min="6397" max="6397" width="5.6640625" style="1523" customWidth="1"/>
    <col min="6398" max="6647" width="8.88671875" style="1523"/>
    <col min="6648" max="6648" width="68.6640625" style="1523" customWidth="1"/>
    <col min="6649" max="6649" width="24.44140625" style="1523" customWidth="1"/>
    <col min="6650" max="6650" width="27.33203125" style="1523" customWidth="1"/>
    <col min="6651" max="6651" width="24.44140625" style="1523" customWidth="1"/>
    <col min="6652" max="6652" width="27.33203125" style="1523" customWidth="1"/>
    <col min="6653" max="6653" width="5.6640625" style="1523" customWidth="1"/>
    <col min="6654" max="6903" width="8.88671875" style="1523"/>
    <col min="6904" max="6904" width="68.6640625" style="1523" customWidth="1"/>
    <col min="6905" max="6905" width="24.44140625" style="1523" customWidth="1"/>
    <col min="6906" max="6906" width="27.33203125" style="1523" customWidth="1"/>
    <col min="6907" max="6907" width="24.44140625" style="1523" customWidth="1"/>
    <col min="6908" max="6908" width="27.33203125" style="1523" customWidth="1"/>
    <col min="6909" max="6909" width="5.6640625" style="1523" customWidth="1"/>
    <col min="6910" max="7159" width="8.88671875" style="1523"/>
    <col min="7160" max="7160" width="68.6640625" style="1523" customWidth="1"/>
    <col min="7161" max="7161" width="24.44140625" style="1523" customWidth="1"/>
    <col min="7162" max="7162" width="27.33203125" style="1523" customWidth="1"/>
    <col min="7163" max="7163" width="24.44140625" style="1523" customWidth="1"/>
    <col min="7164" max="7164" width="27.33203125" style="1523" customWidth="1"/>
    <col min="7165" max="7165" width="5.6640625" style="1523" customWidth="1"/>
    <col min="7166" max="7415" width="8.88671875" style="1523"/>
    <col min="7416" max="7416" width="68.6640625" style="1523" customWidth="1"/>
    <col min="7417" max="7417" width="24.44140625" style="1523" customWidth="1"/>
    <col min="7418" max="7418" width="27.33203125" style="1523" customWidth="1"/>
    <col min="7419" max="7419" width="24.44140625" style="1523" customWidth="1"/>
    <col min="7420" max="7420" width="27.33203125" style="1523" customWidth="1"/>
    <col min="7421" max="7421" width="5.6640625" style="1523" customWidth="1"/>
    <col min="7422" max="7671" width="8.88671875" style="1523"/>
    <col min="7672" max="7672" width="68.6640625" style="1523" customWidth="1"/>
    <col min="7673" max="7673" width="24.44140625" style="1523" customWidth="1"/>
    <col min="7674" max="7674" width="27.33203125" style="1523" customWidth="1"/>
    <col min="7675" max="7675" width="24.44140625" style="1523" customWidth="1"/>
    <col min="7676" max="7676" width="27.33203125" style="1523" customWidth="1"/>
    <col min="7677" max="7677" width="5.6640625" style="1523" customWidth="1"/>
    <col min="7678" max="7927" width="8.88671875" style="1523"/>
    <col min="7928" max="7928" width="68.6640625" style="1523" customWidth="1"/>
    <col min="7929" max="7929" width="24.44140625" style="1523" customWidth="1"/>
    <col min="7930" max="7930" width="27.33203125" style="1523" customWidth="1"/>
    <col min="7931" max="7931" width="24.44140625" style="1523" customWidth="1"/>
    <col min="7932" max="7932" width="27.33203125" style="1523" customWidth="1"/>
    <col min="7933" max="7933" width="5.6640625" style="1523" customWidth="1"/>
    <col min="7934" max="8183" width="8.88671875" style="1523"/>
    <col min="8184" max="8184" width="68.6640625" style="1523" customWidth="1"/>
    <col min="8185" max="8185" width="24.44140625" style="1523" customWidth="1"/>
    <col min="8186" max="8186" width="27.33203125" style="1523" customWidth="1"/>
    <col min="8187" max="8187" width="24.44140625" style="1523" customWidth="1"/>
    <col min="8188" max="8188" width="27.33203125" style="1523" customWidth="1"/>
    <col min="8189" max="8189" width="5.6640625" style="1523" customWidth="1"/>
    <col min="8190" max="8439" width="8.88671875" style="1523"/>
    <col min="8440" max="8440" width="68.6640625" style="1523" customWidth="1"/>
    <col min="8441" max="8441" width="24.44140625" style="1523" customWidth="1"/>
    <col min="8442" max="8442" width="27.33203125" style="1523" customWidth="1"/>
    <col min="8443" max="8443" width="24.44140625" style="1523" customWidth="1"/>
    <col min="8444" max="8444" width="27.33203125" style="1523" customWidth="1"/>
    <col min="8445" max="8445" width="5.6640625" style="1523" customWidth="1"/>
    <col min="8446" max="8695" width="8.88671875" style="1523"/>
    <col min="8696" max="8696" width="68.6640625" style="1523" customWidth="1"/>
    <col min="8697" max="8697" width="24.44140625" style="1523" customWidth="1"/>
    <col min="8698" max="8698" width="27.33203125" style="1523" customWidth="1"/>
    <col min="8699" max="8699" width="24.44140625" style="1523" customWidth="1"/>
    <col min="8700" max="8700" width="27.33203125" style="1523" customWidth="1"/>
    <col min="8701" max="8701" width="5.6640625" style="1523" customWidth="1"/>
    <col min="8702" max="8951" width="8.88671875" style="1523"/>
    <col min="8952" max="8952" width="68.6640625" style="1523" customWidth="1"/>
    <col min="8953" max="8953" width="24.44140625" style="1523" customWidth="1"/>
    <col min="8954" max="8954" width="27.33203125" style="1523" customWidth="1"/>
    <col min="8955" max="8955" width="24.44140625" style="1523" customWidth="1"/>
    <col min="8956" max="8956" width="27.33203125" style="1523" customWidth="1"/>
    <col min="8957" max="8957" width="5.6640625" style="1523" customWidth="1"/>
    <col min="8958" max="9207" width="8.88671875" style="1523"/>
    <col min="9208" max="9208" width="68.6640625" style="1523" customWidth="1"/>
    <col min="9209" max="9209" width="24.44140625" style="1523" customWidth="1"/>
    <col min="9210" max="9210" width="27.33203125" style="1523" customWidth="1"/>
    <col min="9211" max="9211" width="24.44140625" style="1523" customWidth="1"/>
    <col min="9212" max="9212" width="27.33203125" style="1523" customWidth="1"/>
    <col min="9213" max="9213" width="5.6640625" style="1523" customWidth="1"/>
    <col min="9214" max="9463" width="8.88671875" style="1523"/>
    <col min="9464" max="9464" width="68.6640625" style="1523" customWidth="1"/>
    <col min="9465" max="9465" width="24.44140625" style="1523" customWidth="1"/>
    <col min="9466" max="9466" width="27.33203125" style="1523" customWidth="1"/>
    <col min="9467" max="9467" width="24.44140625" style="1523" customWidth="1"/>
    <col min="9468" max="9468" width="27.33203125" style="1523" customWidth="1"/>
    <col min="9469" max="9469" width="5.6640625" style="1523" customWidth="1"/>
    <col min="9470" max="9719" width="8.88671875" style="1523"/>
    <col min="9720" max="9720" width="68.6640625" style="1523" customWidth="1"/>
    <col min="9721" max="9721" width="24.44140625" style="1523" customWidth="1"/>
    <col min="9722" max="9722" width="27.33203125" style="1523" customWidth="1"/>
    <col min="9723" max="9723" width="24.44140625" style="1523" customWidth="1"/>
    <col min="9724" max="9724" width="27.33203125" style="1523" customWidth="1"/>
    <col min="9725" max="9725" width="5.6640625" style="1523" customWidth="1"/>
    <col min="9726" max="9975" width="8.88671875" style="1523"/>
    <col min="9976" max="9976" width="68.6640625" style="1523" customWidth="1"/>
    <col min="9977" max="9977" width="24.44140625" style="1523" customWidth="1"/>
    <col min="9978" max="9978" width="27.33203125" style="1523" customWidth="1"/>
    <col min="9979" max="9979" width="24.44140625" style="1523" customWidth="1"/>
    <col min="9980" max="9980" width="27.33203125" style="1523" customWidth="1"/>
    <col min="9981" max="9981" width="5.6640625" style="1523" customWidth="1"/>
    <col min="9982" max="10231" width="8.88671875" style="1523"/>
    <col min="10232" max="10232" width="68.6640625" style="1523" customWidth="1"/>
    <col min="10233" max="10233" width="24.44140625" style="1523" customWidth="1"/>
    <col min="10234" max="10234" width="27.33203125" style="1523" customWidth="1"/>
    <col min="10235" max="10235" width="24.44140625" style="1523" customWidth="1"/>
    <col min="10236" max="10236" width="27.33203125" style="1523" customWidth="1"/>
    <col min="10237" max="10237" width="5.6640625" style="1523" customWidth="1"/>
    <col min="10238" max="10487" width="8.88671875" style="1523"/>
    <col min="10488" max="10488" width="68.6640625" style="1523" customWidth="1"/>
    <col min="10489" max="10489" width="24.44140625" style="1523" customWidth="1"/>
    <col min="10490" max="10490" width="27.33203125" style="1523" customWidth="1"/>
    <col min="10491" max="10491" width="24.44140625" style="1523" customWidth="1"/>
    <col min="10492" max="10492" width="27.33203125" style="1523" customWidth="1"/>
    <col min="10493" max="10493" width="5.6640625" style="1523" customWidth="1"/>
    <col min="10494" max="10743" width="8.88671875" style="1523"/>
    <col min="10744" max="10744" width="68.6640625" style="1523" customWidth="1"/>
    <col min="10745" max="10745" width="24.44140625" style="1523" customWidth="1"/>
    <col min="10746" max="10746" width="27.33203125" style="1523" customWidth="1"/>
    <col min="10747" max="10747" width="24.44140625" style="1523" customWidth="1"/>
    <col min="10748" max="10748" width="27.33203125" style="1523" customWidth="1"/>
    <col min="10749" max="10749" width="5.6640625" style="1523" customWidth="1"/>
    <col min="10750" max="10999" width="8.88671875" style="1523"/>
    <col min="11000" max="11000" width="68.6640625" style="1523" customWidth="1"/>
    <col min="11001" max="11001" width="24.44140625" style="1523" customWidth="1"/>
    <col min="11002" max="11002" width="27.33203125" style="1523" customWidth="1"/>
    <col min="11003" max="11003" width="24.44140625" style="1523" customWidth="1"/>
    <col min="11004" max="11004" width="27.33203125" style="1523" customWidth="1"/>
    <col min="11005" max="11005" width="5.6640625" style="1523" customWidth="1"/>
    <col min="11006" max="11255" width="8.88671875" style="1523"/>
    <col min="11256" max="11256" width="68.6640625" style="1523" customWidth="1"/>
    <col min="11257" max="11257" width="24.44140625" style="1523" customWidth="1"/>
    <col min="11258" max="11258" width="27.33203125" style="1523" customWidth="1"/>
    <col min="11259" max="11259" width="24.44140625" style="1523" customWidth="1"/>
    <col min="11260" max="11260" width="27.33203125" style="1523" customWidth="1"/>
    <col min="11261" max="11261" width="5.6640625" style="1523" customWidth="1"/>
    <col min="11262" max="11511" width="8.88671875" style="1523"/>
    <col min="11512" max="11512" width="68.6640625" style="1523" customWidth="1"/>
    <col min="11513" max="11513" width="24.44140625" style="1523" customWidth="1"/>
    <col min="11514" max="11514" width="27.33203125" style="1523" customWidth="1"/>
    <col min="11515" max="11515" width="24.44140625" style="1523" customWidth="1"/>
    <col min="11516" max="11516" width="27.33203125" style="1523" customWidth="1"/>
    <col min="11517" max="11517" width="5.6640625" style="1523" customWidth="1"/>
    <col min="11518" max="11767" width="8.88671875" style="1523"/>
    <col min="11768" max="11768" width="68.6640625" style="1523" customWidth="1"/>
    <col min="11769" max="11769" width="24.44140625" style="1523" customWidth="1"/>
    <col min="11770" max="11770" width="27.33203125" style="1523" customWidth="1"/>
    <col min="11771" max="11771" width="24.44140625" style="1523" customWidth="1"/>
    <col min="11772" max="11772" width="27.33203125" style="1523" customWidth="1"/>
    <col min="11773" max="11773" width="5.6640625" style="1523" customWidth="1"/>
    <col min="11774" max="12023" width="8.88671875" style="1523"/>
    <col min="12024" max="12024" width="68.6640625" style="1523" customWidth="1"/>
    <col min="12025" max="12025" width="24.44140625" style="1523" customWidth="1"/>
    <col min="12026" max="12026" width="27.33203125" style="1523" customWidth="1"/>
    <col min="12027" max="12027" width="24.44140625" style="1523" customWidth="1"/>
    <col min="12028" max="12028" width="27.33203125" style="1523" customWidth="1"/>
    <col min="12029" max="12029" width="5.6640625" style="1523" customWidth="1"/>
    <col min="12030" max="12279" width="8.88671875" style="1523"/>
    <col min="12280" max="12280" width="68.6640625" style="1523" customWidth="1"/>
    <col min="12281" max="12281" width="24.44140625" style="1523" customWidth="1"/>
    <col min="12282" max="12282" width="27.33203125" style="1523" customWidth="1"/>
    <col min="12283" max="12283" width="24.44140625" style="1523" customWidth="1"/>
    <col min="12284" max="12284" width="27.33203125" style="1523" customWidth="1"/>
    <col min="12285" max="12285" width="5.6640625" style="1523" customWidth="1"/>
    <col min="12286" max="12535" width="8.88671875" style="1523"/>
    <col min="12536" max="12536" width="68.6640625" style="1523" customWidth="1"/>
    <col min="12537" max="12537" width="24.44140625" style="1523" customWidth="1"/>
    <col min="12538" max="12538" width="27.33203125" style="1523" customWidth="1"/>
    <col min="12539" max="12539" width="24.44140625" style="1523" customWidth="1"/>
    <col min="12540" max="12540" width="27.33203125" style="1523" customWidth="1"/>
    <col min="12541" max="12541" width="5.6640625" style="1523" customWidth="1"/>
    <col min="12542" max="12791" width="8.88671875" style="1523"/>
    <col min="12792" max="12792" width="68.6640625" style="1523" customWidth="1"/>
    <col min="12793" max="12793" width="24.44140625" style="1523" customWidth="1"/>
    <col min="12794" max="12794" width="27.33203125" style="1523" customWidth="1"/>
    <col min="12795" max="12795" width="24.44140625" style="1523" customWidth="1"/>
    <col min="12796" max="12796" width="27.33203125" style="1523" customWidth="1"/>
    <col min="12797" max="12797" width="5.6640625" style="1523" customWidth="1"/>
    <col min="12798" max="13047" width="8.88671875" style="1523"/>
    <col min="13048" max="13048" width="68.6640625" style="1523" customWidth="1"/>
    <col min="13049" max="13049" width="24.44140625" style="1523" customWidth="1"/>
    <col min="13050" max="13050" width="27.33203125" style="1523" customWidth="1"/>
    <col min="13051" max="13051" width="24.44140625" style="1523" customWidth="1"/>
    <col min="13052" max="13052" width="27.33203125" style="1523" customWidth="1"/>
    <col min="13053" max="13053" width="5.6640625" style="1523" customWidth="1"/>
    <col min="13054" max="13303" width="8.88671875" style="1523"/>
    <col min="13304" max="13304" width="68.6640625" style="1523" customWidth="1"/>
    <col min="13305" max="13305" width="24.44140625" style="1523" customWidth="1"/>
    <col min="13306" max="13306" width="27.33203125" style="1523" customWidth="1"/>
    <col min="13307" max="13307" width="24.44140625" style="1523" customWidth="1"/>
    <col min="13308" max="13308" width="27.33203125" style="1523" customWidth="1"/>
    <col min="13309" max="13309" width="5.6640625" style="1523" customWidth="1"/>
    <col min="13310" max="13559" width="8.88671875" style="1523"/>
    <col min="13560" max="13560" width="68.6640625" style="1523" customWidth="1"/>
    <col min="13561" max="13561" width="24.44140625" style="1523" customWidth="1"/>
    <col min="13562" max="13562" width="27.33203125" style="1523" customWidth="1"/>
    <col min="13563" max="13563" width="24.44140625" style="1523" customWidth="1"/>
    <col min="13564" max="13564" width="27.33203125" style="1523" customWidth="1"/>
    <col min="13565" max="13565" width="5.6640625" style="1523" customWidth="1"/>
    <col min="13566" max="13815" width="8.88671875" style="1523"/>
    <col min="13816" max="13816" width="68.6640625" style="1523" customWidth="1"/>
    <col min="13817" max="13817" width="24.44140625" style="1523" customWidth="1"/>
    <col min="13818" max="13818" width="27.33203125" style="1523" customWidth="1"/>
    <col min="13819" max="13819" width="24.44140625" style="1523" customWidth="1"/>
    <col min="13820" max="13820" width="27.33203125" style="1523" customWidth="1"/>
    <col min="13821" max="13821" width="5.6640625" style="1523" customWidth="1"/>
    <col min="13822" max="14071" width="8.88671875" style="1523"/>
    <col min="14072" max="14072" width="68.6640625" style="1523" customWidth="1"/>
    <col min="14073" max="14073" width="24.44140625" style="1523" customWidth="1"/>
    <col min="14074" max="14074" width="27.33203125" style="1523" customWidth="1"/>
    <col min="14075" max="14075" width="24.44140625" style="1523" customWidth="1"/>
    <col min="14076" max="14076" width="27.33203125" style="1523" customWidth="1"/>
    <col min="14077" max="14077" width="5.6640625" style="1523" customWidth="1"/>
    <col min="14078" max="14327" width="8.88671875" style="1523"/>
    <col min="14328" max="14328" width="68.6640625" style="1523" customWidth="1"/>
    <col min="14329" max="14329" width="24.44140625" style="1523" customWidth="1"/>
    <col min="14330" max="14330" width="27.33203125" style="1523" customWidth="1"/>
    <col min="14331" max="14331" width="24.44140625" style="1523" customWidth="1"/>
    <col min="14332" max="14332" width="27.33203125" style="1523" customWidth="1"/>
    <col min="14333" max="14333" width="5.6640625" style="1523" customWidth="1"/>
    <col min="14334" max="14583" width="8.88671875" style="1523"/>
    <col min="14584" max="14584" width="68.6640625" style="1523" customWidth="1"/>
    <col min="14585" max="14585" width="24.44140625" style="1523" customWidth="1"/>
    <col min="14586" max="14586" width="27.33203125" style="1523" customWidth="1"/>
    <col min="14587" max="14587" width="24.44140625" style="1523" customWidth="1"/>
    <col min="14588" max="14588" width="27.33203125" style="1523" customWidth="1"/>
    <col min="14589" max="14589" width="5.6640625" style="1523" customWidth="1"/>
    <col min="14590" max="14839" width="8.88671875" style="1523"/>
    <col min="14840" max="14840" width="68.6640625" style="1523" customWidth="1"/>
    <col min="14841" max="14841" width="24.44140625" style="1523" customWidth="1"/>
    <col min="14842" max="14842" width="27.33203125" style="1523" customWidth="1"/>
    <col min="14843" max="14843" width="24.44140625" style="1523" customWidth="1"/>
    <col min="14844" max="14844" width="27.33203125" style="1523" customWidth="1"/>
    <col min="14845" max="14845" width="5.6640625" style="1523" customWidth="1"/>
    <col min="14846" max="15095" width="8.88671875" style="1523"/>
    <col min="15096" max="15096" width="68.6640625" style="1523" customWidth="1"/>
    <col min="15097" max="15097" width="24.44140625" style="1523" customWidth="1"/>
    <col min="15098" max="15098" width="27.33203125" style="1523" customWidth="1"/>
    <col min="15099" max="15099" width="24.44140625" style="1523" customWidth="1"/>
    <col min="15100" max="15100" width="27.33203125" style="1523" customWidth="1"/>
    <col min="15101" max="15101" width="5.6640625" style="1523" customWidth="1"/>
    <col min="15102" max="15351" width="8.88671875" style="1523"/>
    <col min="15352" max="15352" width="68.6640625" style="1523" customWidth="1"/>
    <col min="15353" max="15353" width="24.44140625" style="1523" customWidth="1"/>
    <col min="15354" max="15354" width="27.33203125" style="1523" customWidth="1"/>
    <col min="15355" max="15355" width="24.44140625" style="1523" customWidth="1"/>
    <col min="15356" max="15356" width="27.33203125" style="1523" customWidth="1"/>
    <col min="15357" max="15357" width="5.6640625" style="1523" customWidth="1"/>
    <col min="15358" max="15607" width="8.88671875" style="1523"/>
    <col min="15608" max="15608" width="68.6640625" style="1523" customWidth="1"/>
    <col min="15609" max="15609" width="24.44140625" style="1523" customWidth="1"/>
    <col min="15610" max="15610" width="27.33203125" style="1523" customWidth="1"/>
    <col min="15611" max="15611" width="24.44140625" style="1523" customWidth="1"/>
    <col min="15612" max="15612" width="27.33203125" style="1523" customWidth="1"/>
    <col min="15613" max="15613" width="5.6640625" style="1523" customWidth="1"/>
    <col min="15614" max="15863" width="8.88671875" style="1523"/>
    <col min="15864" max="15864" width="68.6640625" style="1523" customWidth="1"/>
    <col min="15865" max="15865" width="24.44140625" style="1523" customWidth="1"/>
    <col min="15866" max="15866" width="27.33203125" style="1523" customWidth="1"/>
    <col min="15867" max="15867" width="24.44140625" style="1523" customWidth="1"/>
    <col min="15868" max="15868" width="27.33203125" style="1523" customWidth="1"/>
    <col min="15869" max="15869" width="5.6640625" style="1523" customWidth="1"/>
    <col min="15870" max="16119" width="8.88671875" style="1523"/>
    <col min="16120" max="16120" width="68.6640625" style="1523" customWidth="1"/>
    <col min="16121" max="16121" width="24.44140625" style="1523" customWidth="1"/>
    <col min="16122" max="16122" width="27.33203125" style="1523" customWidth="1"/>
    <col min="16123" max="16123" width="24.44140625" style="1523" customWidth="1"/>
    <col min="16124" max="16124" width="27.33203125" style="1523" customWidth="1"/>
    <col min="16125" max="16125" width="5.6640625" style="1523" customWidth="1"/>
    <col min="16126" max="16384" width="8.88671875" style="1523"/>
  </cols>
  <sheetData>
    <row r="1" spans="1:25" s="1431" customFormat="1" ht="19.2">
      <c r="A1" s="1379" t="s">
        <v>3670</v>
      </c>
      <c r="B1" s="1380"/>
      <c r="C1" s="1380"/>
      <c r="D1" s="1380"/>
      <c r="E1" s="1380"/>
      <c r="F1" s="1380"/>
      <c r="G1" s="1381"/>
      <c r="H1" s="1381"/>
    </row>
    <row r="2" spans="1:25" s="1431" customFormat="1" ht="19.8" thickBot="1">
      <c r="A2" s="1380"/>
      <c r="B2" s="1383"/>
      <c r="C2" s="1383"/>
      <c r="D2" s="1383"/>
      <c r="E2" s="1563"/>
    </row>
    <row r="3" spans="1:25" s="1431" customFormat="1" ht="20.399999999999999" thickTop="1" thickBot="1">
      <c r="A3" s="3178" t="s">
        <v>3671</v>
      </c>
      <c r="B3" s="3180" t="s">
        <v>3672</v>
      </c>
      <c r="C3" s="3181"/>
      <c r="D3" s="3182" t="s">
        <v>3673</v>
      </c>
      <c r="E3" s="3181"/>
    </row>
    <row r="4" spans="1:25" s="1431" customFormat="1" ht="34.200000000000003" thickBot="1">
      <c r="A4" s="3179"/>
      <c r="B4" s="1564" t="s">
        <v>3674</v>
      </c>
      <c r="C4" s="1565" t="s">
        <v>3675</v>
      </c>
      <c r="D4" s="1566" t="s">
        <v>3674</v>
      </c>
      <c r="E4" s="1567" t="s">
        <v>3675</v>
      </c>
      <c r="P4" s="1381"/>
      <c r="Q4" s="1381"/>
      <c r="R4" s="1381"/>
      <c r="S4" s="1381"/>
      <c r="T4" s="1381"/>
      <c r="U4" s="1381"/>
      <c r="V4" s="1381"/>
      <c r="W4" s="1381"/>
      <c r="X4" s="1381"/>
      <c r="Y4" s="1381"/>
    </row>
    <row r="5" spans="1:25" s="1431" customFormat="1" ht="20.100000000000001" customHeight="1">
      <c r="A5" s="1568">
        <v>45689</v>
      </c>
      <c r="B5" s="1569"/>
      <c r="C5" s="1570"/>
      <c r="D5" s="1571"/>
      <c r="E5" s="1572"/>
      <c r="P5" s="1381"/>
      <c r="Q5" s="1381"/>
      <c r="R5" s="1381"/>
      <c r="S5" s="1381"/>
      <c r="T5" s="1381"/>
      <c r="U5" s="1381"/>
      <c r="V5" s="1381"/>
      <c r="W5" s="1381"/>
      <c r="X5" s="1381"/>
      <c r="Y5" s="1381"/>
    </row>
    <row r="6" spans="1:25" s="1431" customFormat="1" ht="20.100000000000001" customHeight="1">
      <c r="A6" s="1573" t="s">
        <v>3676</v>
      </c>
      <c r="B6" s="1574">
        <v>83997</v>
      </c>
      <c r="C6" s="1575" t="s">
        <v>3677</v>
      </c>
      <c r="D6" s="1576" t="s">
        <v>1205</v>
      </c>
      <c r="E6" s="1575" t="s">
        <v>1205</v>
      </c>
    </row>
    <row r="7" spans="1:25" s="1431" customFormat="1" ht="20.100000000000001" customHeight="1">
      <c r="A7" s="1573" t="s">
        <v>3678</v>
      </c>
      <c r="B7" s="1574">
        <v>49404</v>
      </c>
      <c r="C7" s="1575">
        <v>3</v>
      </c>
      <c r="D7" s="1576" t="s">
        <v>1205</v>
      </c>
      <c r="E7" s="1575" t="s">
        <v>1205</v>
      </c>
    </row>
    <row r="8" spans="1:25" s="1431" customFormat="1" ht="20.100000000000001" customHeight="1">
      <c r="A8" s="1573" t="s">
        <v>3679</v>
      </c>
      <c r="B8" s="1574">
        <v>49550</v>
      </c>
      <c r="C8" s="1575">
        <v>3</v>
      </c>
      <c r="D8" s="1576" t="s">
        <v>1205</v>
      </c>
      <c r="E8" s="1575" t="s">
        <v>1205</v>
      </c>
    </row>
    <row r="9" spans="1:25" s="1431" customFormat="1" ht="20.100000000000001" customHeight="1">
      <c r="A9" s="1573" t="s">
        <v>3680</v>
      </c>
      <c r="B9" s="1574">
        <v>34778</v>
      </c>
      <c r="C9" s="1575">
        <v>3</v>
      </c>
      <c r="D9" s="1576" t="s">
        <v>1205</v>
      </c>
      <c r="E9" s="1575" t="s">
        <v>1205</v>
      </c>
    </row>
    <row r="10" spans="1:25" s="1431" customFormat="1" ht="20.100000000000001" hidden="1" customHeight="1">
      <c r="A10" s="1573"/>
      <c r="B10" s="1574"/>
      <c r="C10" s="1575"/>
      <c r="D10" s="1576"/>
      <c r="E10" s="1575"/>
    </row>
    <row r="11" spans="1:25" s="1431" customFormat="1" ht="9.9" customHeight="1" thickBot="1">
      <c r="A11" s="1577"/>
      <c r="B11" s="1578"/>
      <c r="C11" s="1579"/>
      <c r="D11" s="1580" t="s">
        <v>1205</v>
      </c>
      <c r="E11" s="1579" t="s">
        <v>1205</v>
      </c>
    </row>
    <row r="12" spans="1:25" s="1431" customFormat="1" ht="20.100000000000001" hidden="1" customHeight="1" thickTop="1">
      <c r="A12" s="1581">
        <v>44927</v>
      </c>
      <c r="B12" s="1582">
        <v>135425</v>
      </c>
      <c r="C12" s="1583">
        <v>3.5</v>
      </c>
      <c r="D12" s="1584" t="s">
        <v>1205</v>
      </c>
      <c r="E12" s="1585" t="s">
        <v>1205</v>
      </c>
      <c r="G12" s="1586"/>
    </row>
    <row r="13" spans="1:25" s="1431" customFormat="1" ht="18.75" hidden="1" customHeight="1" thickTop="1" thickBot="1">
      <c r="A13" s="1581">
        <v>44958</v>
      </c>
      <c r="B13" s="1582">
        <v>205855</v>
      </c>
      <c r="C13" s="1587">
        <v>3.5</v>
      </c>
      <c r="D13" s="1588" t="s">
        <v>1205</v>
      </c>
      <c r="E13" s="1589" t="s">
        <v>1205</v>
      </c>
      <c r="G13" s="1586"/>
    </row>
    <row r="14" spans="1:25" s="1431" customFormat="1" ht="18.75" hidden="1" customHeight="1" thickTop="1" thickBot="1">
      <c r="A14" s="1581">
        <v>44986</v>
      </c>
      <c r="B14" s="1582">
        <v>99591</v>
      </c>
      <c r="C14" s="1587">
        <v>3.5</v>
      </c>
      <c r="D14" s="1588" t="s">
        <v>1205</v>
      </c>
      <c r="E14" s="1589" t="s">
        <v>1205</v>
      </c>
      <c r="G14" s="1586"/>
    </row>
    <row r="15" spans="1:25" s="1431" customFormat="1" ht="18.75" hidden="1" customHeight="1" thickTop="1" thickBot="1">
      <c r="A15" s="1581">
        <v>45017</v>
      </c>
      <c r="B15" s="1582">
        <v>102800</v>
      </c>
      <c r="C15" s="1587">
        <v>3.5</v>
      </c>
      <c r="D15" s="1588"/>
      <c r="E15" s="1589"/>
      <c r="G15" s="1586"/>
    </row>
    <row r="16" spans="1:25" s="1431" customFormat="1" ht="18.75" hidden="1" customHeight="1" thickTop="1" thickBot="1">
      <c r="A16" s="1581">
        <v>45047</v>
      </c>
      <c r="B16" s="1582">
        <v>87021</v>
      </c>
      <c r="C16" s="1587">
        <v>3.5</v>
      </c>
      <c r="D16" s="1588"/>
      <c r="E16" s="1589"/>
      <c r="G16" s="1586"/>
    </row>
    <row r="17" spans="1:7" s="1431" customFormat="1" ht="18.75" hidden="1" customHeight="1" thickTop="1" thickBot="1">
      <c r="A17" s="1581">
        <v>45078</v>
      </c>
      <c r="B17" s="1582">
        <v>104095</v>
      </c>
      <c r="C17" s="1587">
        <v>3.5</v>
      </c>
      <c r="D17" s="1588"/>
      <c r="E17" s="1589"/>
      <c r="G17" s="1586"/>
    </row>
    <row r="18" spans="1:7" s="1431" customFormat="1" ht="18.75" hidden="1" customHeight="1" thickTop="1" thickBot="1">
      <c r="A18" s="1581">
        <v>45108</v>
      </c>
      <c r="B18" s="1582">
        <v>1479161</v>
      </c>
      <c r="C18" s="1587" t="s">
        <v>3681</v>
      </c>
      <c r="D18" s="1588"/>
      <c r="E18" s="1589"/>
    </row>
    <row r="19" spans="1:7" s="1431" customFormat="1" ht="18.75" hidden="1" customHeight="1" thickTop="1" thickBot="1">
      <c r="A19" s="1581">
        <v>45139</v>
      </c>
      <c r="B19" s="1582">
        <v>1892228</v>
      </c>
      <c r="C19" s="1587">
        <v>3</v>
      </c>
      <c r="D19" s="1588"/>
      <c r="E19" s="1589"/>
    </row>
    <row r="20" spans="1:7" s="1431" customFormat="1" ht="18" hidden="1" customHeight="1" thickTop="1">
      <c r="A20" s="1581">
        <v>45170</v>
      </c>
      <c r="B20" s="1582">
        <v>1085006</v>
      </c>
      <c r="C20" s="1587">
        <v>3</v>
      </c>
      <c r="D20" s="1590"/>
      <c r="E20" s="1591"/>
    </row>
    <row r="21" spans="1:7" s="1431" customFormat="1" ht="18" hidden="1" customHeight="1" thickTop="1">
      <c r="A21" s="1581">
        <v>45200</v>
      </c>
      <c r="B21" s="1582">
        <v>432518</v>
      </c>
      <c r="C21" s="1587">
        <v>3</v>
      </c>
      <c r="D21" s="1592"/>
      <c r="E21" s="1593"/>
    </row>
    <row r="22" spans="1:7" s="1431" customFormat="1" ht="19.8" hidden="1" thickTop="1">
      <c r="A22" s="1581">
        <v>45231</v>
      </c>
      <c r="B22" s="1582">
        <v>320391.59999999998</v>
      </c>
      <c r="C22" s="1587">
        <v>3</v>
      </c>
      <c r="D22" s="1592"/>
      <c r="E22" s="1593"/>
    </row>
    <row r="23" spans="1:7" s="1431" customFormat="1" ht="19.8" hidden="1" thickTop="1">
      <c r="A23" s="1581">
        <v>45261</v>
      </c>
      <c r="B23" s="1582">
        <v>467522</v>
      </c>
      <c r="C23" s="1587">
        <v>3</v>
      </c>
      <c r="D23" s="1592"/>
      <c r="E23" s="1593"/>
    </row>
    <row r="24" spans="1:7" s="1431" customFormat="1" ht="19.8" hidden="1" thickTop="1">
      <c r="A24" s="1581">
        <v>45292</v>
      </c>
      <c r="B24" s="1582">
        <v>410471</v>
      </c>
      <c r="C24" s="1587">
        <v>3</v>
      </c>
      <c r="D24" s="1592"/>
      <c r="E24" s="1593"/>
    </row>
    <row r="25" spans="1:7" s="1431" customFormat="1" ht="16.5" customHeight="1" thickTop="1">
      <c r="A25" s="1581">
        <v>45323</v>
      </c>
      <c r="B25" s="1582">
        <v>412974</v>
      </c>
      <c r="C25" s="1587">
        <v>3</v>
      </c>
      <c r="D25" s="1592"/>
      <c r="E25" s="1593"/>
    </row>
    <row r="26" spans="1:7" s="1431" customFormat="1" ht="16.5" customHeight="1">
      <c r="A26" s="1581">
        <v>45352</v>
      </c>
      <c r="B26" s="1582">
        <v>523593</v>
      </c>
      <c r="C26" s="1587">
        <v>3</v>
      </c>
      <c r="D26" s="1592"/>
      <c r="E26" s="1593"/>
    </row>
    <row r="27" spans="1:7" s="1431" customFormat="1" ht="16.5" customHeight="1">
      <c r="A27" s="1581">
        <v>45383</v>
      </c>
      <c r="B27" s="1582">
        <v>496114</v>
      </c>
      <c r="C27" s="1587">
        <v>3</v>
      </c>
      <c r="D27" s="1592"/>
      <c r="E27" s="1593"/>
    </row>
    <row r="28" spans="1:7" s="1431" customFormat="1" ht="16.5" customHeight="1">
      <c r="A28" s="1581">
        <v>45413</v>
      </c>
      <c r="B28" s="1582">
        <v>674771</v>
      </c>
      <c r="C28" s="1587">
        <v>3</v>
      </c>
      <c r="D28" s="1592"/>
      <c r="E28" s="1593"/>
    </row>
    <row r="29" spans="1:7" s="1431" customFormat="1" ht="16.5" customHeight="1">
      <c r="A29" s="1581">
        <v>45444</v>
      </c>
      <c r="B29" s="1582">
        <v>600127</v>
      </c>
      <c r="C29" s="1587">
        <v>3</v>
      </c>
      <c r="D29" s="1592"/>
      <c r="E29" s="1593"/>
    </row>
    <row r="30" spans="1:7" s="1431" customFormat="1" ht="16.5" customHeight="1">
      <c r="A30" s="1581">
        <v>45474</v>
      </c>
      <c r="B30" s="1582">
        <v>565404</v>
      </c>
      <c r="C30" s="1587">
        <v>3</v>
      </c>
      <c r="D30" s="1592"/>
      <c r="E30" s="1593"/>
    </row>
    <row r="31" spans="1:7" s="1431" customFormat="1" ht="16.5" customHeight="1">
      <c r="A31" s="1581">
        <v>45505</v>
      </c>
      <c r="B31" s="1582">
        <v>532460</v>
      </c>
      <c r="C31" s="1587">
        <v>3</v>
      </c>
      <c r="D31" s="1592"/>
      <c r="E31" s="1593"/>
    </row>
    <row r="32" spans="1:7" s="1431" customFormat="1" ht="16.5" customHeight="1">
      <c r="A32" s="1581">
        <v>45536</v>
      </c>
      <c r="B32" s="1582">
        <v>707621</v>
      </c>
      <c r="C32" s="1587" t="s">
        <v>3677</v>
      </c>
      <c r="D32" s="1592"/>
      <c r="E32" s="1593"/>
    </row>
    <row r="33" spans="1:136" s="1431" customFormat="1" ht="16.5" customHeight="1">
      <c r="A33" s="1581">
        <v>45566</v>
      </c>
      <c r="B33" s="1582">
        <v>870374</v>
      </c>
      <c r="C33" s="1587">
        <v>2.5</v>
      </c>
      <c r="D33" s="1592"/>
      <c r="E33" s="1593"/>
    </row>
    <row r="34" spans="1:136" s="1431" customFormat="1" ht="16.5" customHeight="1">
      <c r="A34" s="1581">
        <v>45597</v>
      </c>
      <c r="B34" s="1582">
        <v>585227</v>
      </c>
      <c r="C34" s="1587">
        <v>2.5</v>
      </c>
      <c r="D34" s="1592"/>
      <c r="E34" s="1593"/>
    </row>
    <row r="35" spans="1:136" s="1431" customFormat="1" ht="16.5" customHeight="1">
      <c r="A35" s="1581">
        <v>45627</v>
      </c>
      <c r="B35" s="1582">
        <v>490393</v>
      </c>
      <c r="C35" s="1587">
        <v>2.5</v>
      </c>
      <c r="D35" s="1592"/>
      <c r="E35" s="1593"/>
    </row>
    <row r="36" spans="1:136" s="1431" customFormat="1" ht="16.5" customHeight="1">
      <c r="A36" s="1581">
        <v>45658</v>
      </c>
      <c r="B36" s="1582">
        <v>365495</v>
      </c>
      <c r="C36" s="1587">
        <v>2.5</v>
      </c>
      <c r="D36" s="1592"/>
      <c r="E36" s="1593"/>
    </row>
    <row r="37" spans="1:136" s="1431" customFormat="1" ht="16.5" customHeight="1">
      <c r="A37" s="1581">
        <v>45689</v>
      </c>
      <c r="B37" s="1582">
        <v>217729</v>
      </c>
      <c r="C37" s="1587" t="s">
        <v>3677</v>
      </c>
      <c r="D37" s="1584"/>
      <c r="E37" s="1585"/>
    </row>
    <row r="38" spans="1:136" s="1431" customFormat="1" ht="9.9" customHeight="1" thickBot="1">
      <c r="A38" s="1577"/>
      <c r="B38" s="1578"/>
      <c r="C38" s="1579"/>
      <c r="D38" s="1580"/>
      <c r="E38" s="1579"/>
    </row>
    <row r="39" spans="1:136" s="843" customFormat="1" ht="20.100000000000001" customHeight="1" thickTop="1">
      <c r="A39" s="935" t="s">
        <v>3682</v>
      </c>
      <c r="B39" s="935"/>
      <c r="C39" s="935"/>
      <c r="D39" s="935"/>
      <c r="E39" s="935"/>
      <c r="F39" s="935"/>
      <c r="ED39" s="1093"/>
      <c r="EE39" s="1093"/>
      <c r="EF39" s="1093"/>
    </row>
    <row r="40" spans="1:136" ht="20.100000000000001" customHeight="1">
      <c r="A40" s="843" t="s">
        <v>3601</v>
      </c>
      <c r="B40" s="843"/>
      <c r="C40" s="843"/>
      <c r="D40" s="843"/>
      <c r="E40" s="843"/>
      <c r="F40" s="843"/>
    </row>
    <row r="42" spans="1:136" ht="19.2"/>
  </sheetData>
  <mergeCells count="3">
    <mergeCell ref="A3:A4"/>
    <mergeCell ref="B3:C3"/>
    <mergeCell ref="D3:E3"/>
  </mergeCells>
  <pageMargins left="0.7" right="0.7" top="0.75" bottom="0.75" header="0.3" footer="0.3"/>
  <pageSetup paperSize="9" scale="86" fitToHeight="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IW348"/>
  <sheetViews>
    <sheetView topLeftCell="A48" zoomScale="96" zoomScaleNormal="96" zoomScaleSheetLayoutView="90" workbookViewId="0">
      <selection activeCell="A2" sqref="A2"/>
    </sheetView>
  </sheetViews>
  <sheetFormatPr defaultRowHeight="15"/>
  <cols>
    <col min="1" max="1" width="19.5546875" style="201" customWidth="1"/>
    <col min="2" max="3" width="15.6640625" style="134" customWidth="1"/>
    <col min="4" max="4" width="16" style="134" customWidth="1"/>
    <col min="5" max="5" width="18" style="134" customWidth="1"/>
    <col min="6" max="8" width="15.6640625" style="134" customWidth="1"/>
    <col min="9" max="9" width="2" style="134" customWidth="1"/>
    <col min="10" max="10" width="2.88671875" style="134" customWidth="1"/>
    <col min="11" max="11" width="16.109375" style="134" bestFit="1" customWidth="1"/>
    <col min="12" max="12" width="23.6640625" style="134" customWidth="1"/>
    <col min="13" max="13" width="17.33203125" style="134" bestFit="1" customWidth="1"/>
    <col min="14" max="17" width="16.109375" style="134" bestFit="1" customWidth="1"/>
    <col min="18" max="21" width="16" style="134" bestFit="1" customWidth="1"/>
    <col min="22" max="257" width="8.88671875" style="134"/>
    <col min="258" max="263" width="15.6640625" style="134" customWidth="1"/>
    <col min="264" max="264" width="2" style="134" customWidth="1"/>
    <col min="265" max="265" width="8.109375" style="134" customWidth="1"/>
    <col min="266" max="266" width="10.88671875" style="134" customWidth="1"/>
    <col min="267" max="268" width="8.88671875" style="134"/>
    <col min="269" max="269" width="11.33203125" style="134" bestFit="1" customWidth="1"/>
    <col min="270" max="513" width="8.88671875" style="134"/>
    <col min="514" max="519" width="15.6640625" style="134" customWidth="1"/>
    <col min="520" max="520" width="2" style="134" customWidth="1"/>
    <col min="521" max="521" width="8.109375" style="134" customWidth="1"/>
    <col min="522" max="522" width="10.88671875" style="134" customWidth="1"/>
    <col min="523" max="524" width="8.88671875" style="134"/>
    <col min="525" max="525" width="11.33203125" style="134" bestFit="1" customWidth="1"/>
    <col min="526" max="769" width="8.88671875" style="134"/>
    <col min="770" max="775" width="15.6640625" style="134" customWidth="1"/>
    <col min="776" max="776" width="2" style="134" customWidth="1"/>
    <col min="777" max="777" width="8.109375" style="134" customWidth="1"/>
    <col min="778" max="778" width="10.88671875" style="134" customWidth="1"/>
    <col min="779" max="780" width="8.88671875" style="134"/>
    <col min="781" max="781" width="11.33203125" style="134" bestFit="1" customWidth="1"/>
    <col min="782" max="1025" width="8.88671875" style="134"/>
    <col min="1026" max="1031" width="15.6640625" style="134" customWidth="1"/>
    <col min="1032" max="1032" width="2" style="134" customWidth="1"/>
    <col min="1033" max="1033" width="8.109375" style="134" customWidth="1"/>
    <col min="1034" max="1034" width="10.88671875" style="134" customWidth="1"/>
    <col min="1035" max="1036" width="8.88671875" style="134"/>
    <col min="1037" max="1037" width="11.33203125" style="134" bestFit="1" customWidth="1"/>
    <col min="1038" max="1281" width="8.88671875" style="134"/>
    <col min="1282" max="1287" width="15.6640625" style="134" customWidth="1"/>
    <col min="1288" max="1288" width="2" style="134" customWidth="1"/>
    <col min="1289" max="1289" width="8.109375" style="134" customWidth="1"/>
    <col min="1290" max="1290" width="10.88671875" style="134" customWidth="1"/>
    <col min="1291" max="1292" width="8.88671875" style="134"/>
    <col min="1293" max="1293" width="11.33203125" style="134" bestFit="1" customWidth="1"/>
    <col min="1294" max="1537" width="8.88671875" style="134"/>
    <col min="1538" max="1543" width="15.6640625" style="134" customWidth="1"/>
    <col min="1544" max="1544" width="2" style="134" customWidth="1"/>
    <col min="1545" max="1545" width="8.109375" style="134" customWidth="1"/>
    <col min="1546" max="1546" width="10.88671875" style="134" customWidth="1"/>
    <col min="1547" max="1548" width="8.88671875" style="134"/>
    <col min="1549" max="1549" width="11.33203125" style="134" bestFit="1" customWidth="1"/>
    <col min="1550" max="1793" width="8.88671875" style="134"/>
    <col min="1794" max="1799" width="15.6640625" style="134" customWidth="1"/>
    <col min="1800" max="1800" width="2" style="134" customWidth="1"/>
    <col min="1801" max="1801" width="8.109375" style="134" customWidth="1"/>
    <col min="1802" max="1802" width="10.88671875" style="134" customWidth="1"/>
    <col min="1803" max="1804" width="8.88671875" style="134"/>
    <col min="1805" max="1805" width="11.33203125" style="134" bestFit="1" customWidth="1"/>
    <col min="1806" max="2049" width="8.88671875" style="134"/>
    <col min="2050" max="2055" width="15.6640625" style="134" customWidth="1"/>
    <col min="2056" max="2056" width="2" style="134" customWidth="1"/>
    <col min="2057" max="2057" width="8.109375" style="134" customWidth="1"/>
    <col min="2058" max="2058" width="10.88671875" style="134" customWidth="1"/>
    <col min="2059" max="2060" width="8.88671875" style="134"/>
    <col min="2061" max="2061" width="11.33203125" style="134" bestFit="1" customWidth="1"/>
    <col min="2062" max="2305" width="8.88671875" style="134"/>
    <col min="2306" max="2311" width="15.6640625" style="134" customWidth="1"/>
    <col min="2312" max="2312" width="2" style="134" customWidth="1"/>
    <col min="2313" max="2313" width="8.109375" style="134" customWidth="1"/>
    <col min="2314" max="2314" width="10.88671875" style="134" customWidth="1"/>
    <col min="2315" max="2316" width="8.88671875" style="134"/>
    <col min="2317" max="2317" width="11.33203125" style="134" bestFit="1" customWidth="1"/>
    <col min="2318" max="2561" width="8.88671875" style="134"/>
    <col min="2562" max="2567" width="15.6640625" style="134" customWidth="1"/>
    <col min="2568" max="2568" width="2" style="134" customWidth="1"/>
    <col min="2569" max="2569" width="8.109375" style="134" customWidth="1"/>
    <col min="2570" max="2570" width="10.88671875" style="134" customWidth="1"/>
    <col min="2571" max="2572" width="8.88671875" style="134"/>
    <col min="2573" max="2573" width="11.33203125" style="134" bestFit="1" customWidth="1"/>
    <col min="2574" max="2817" width="8.88671875" style="134"/>
    <col min="2818" max="2823" width="15.6640625" style="134" customWidth="1"/>
    <col min="2824" max="2824" width="2" style="134" customWidth="1"/>
    <col min="2825" max="2825" width="8.109375" style="134" customWidth="1"/>
    <col min="2826" max="2826" width="10.88671875" style="134" customWidth="1"/>
    <col min="2827" max="2828" width="8.88671875" style="134"/>
    <col min="2829" max="2829" width="11.33203125" style="134" bestFit="1" customWidth="1"/>
    <col min="2830" max="3073" width="8.88671875" style="134"/>
    <col min="3074" max="3079" width="15.6640625" style="134" customWidth="1"/>
    <col min="3080" max="3080" width="2" style="134" customWidth="1"/>
    <col min="3081" max="3081" width="8.109375" style="134" customWidth="1"/>
    <col min="3082" max="3082" width="10.88671875" style="134" customWidth="1"/>
    <col min="3083" max="3084" width="8.88671875" style="134"/>
    <col min="3085" max="3085" width="11.33203125" style="134" bestFit="1" customWidth="1"/>
    <col min="3086" max="3329" width="8.88671875" style="134"/>
    <col min="3330" max="3335" width="15.6640625" style="134" customWidth="1"/>
    <col min="3336" max="3336" width="2" style="134" customWidth="1"/>
    <col min="3337" max="3337" width="8.109375" style="134" customWidth="1"/>
    <col min="3338" max="3338" width="10.88671875" style="134" customWidth="1"/>
    <col min="3339" max="3340" width="8.88671875" style="134"/>
    <col min="3341" max="3341" width="11.33203125" style="134" bestFit="1" customWidth="1"/>
    <col min="3342" max="3585" width="8.88671875" style="134"/>
    <col min="3586" max="3591" width="15.6640625" style="134" customWidth="1"/>
    <col min="3592" max="3592" width="2" style="134" customWidth="1"/>
    <col min="3593" max="3593" width="8.109375" style="134" customWidth="1"/>
    <col min="3594" max="3594" width="10.88671875" style="134" customWidth="1"/>
    <col min="3595" max="3596" width="8.88671875" style="134"/>
    <col min="3597" max="3597" width="11.33203125" style="134" bestFit="1" customWidth="1"/>
    <col min="3598" max="3841" width="8.88671875" style="134"/>
    <col min="3842" max="3847" width="15.6640625" style="134" customWidth="1"/>
    <col min="3848" max="3848" width="2" style="134" customWidth="1"/>
    <col min="3849" max="3849" width="8.109375" style="134" customWidth="1"/>
    <col min="3850" max="3850" width="10.88671875" style="134" customWidth="1"/>
    <col min="3851" max="3852" width="8.88671875" style="134"/>
    <col min="3853" max="3853" width="11.33203125" style="134" bestFit="1" customWidth="1"/>
    <col min="3854" max="4097" width="8.88671875" style="134"/>
    <col min="4098" max="4103" width="15.6640625" style="134" customWidth="1"/>
    <col min="4104" max="4104" width="2" style="134" customWidth="1"/>
    <col min="4105" max="4105" width="8.109375" style="134" customWidth="1"/>
    <col min="4106" max="4106" width="10.88671875" style="134" customWidth="1"/>
    <col min="4107" max="4108" width="8.88671875" style="134"/>
    <col min="4109" max="4109" width="11.33203125" style="134" bestFit="1" customWidth="1"/>
    <col min="4110" max="4353" width="8.88671875" style="134"/>
    <col min="4354" max="4359" width="15.6640625" style="134" customWidth="1"/>
    <col min="4360" max="4360" width="2" style="134" customWidth="1"/>
    <col min="4361" max="4361" width="8.109375" style="134" customWidth="1"/>
    <col min="4362" max="4362" width="10.88671875" style="134" customWidth="1"/>
    <col min="4363" max="4364" width="8.88671875" style="134"/>
    <col min="4365" max="4365" width="11.33203125" style="134" bestFit="1" customWidth="1"/>
    <col min="4366" max="4609" width="8.88671875" style="134"/>
    <col min="4610" max="4615" width="15.6640625" style="134" customWidth="1"/>
    <col min="4616" max="4616" width="2" style="134" customWidth="1"/>
    <col min="4617" max="4617" width="8.109375" style="134" customWidth="1"/>
    <col min="4618" max="4618" width="10.88671875" style="134" customWidth="1"/>
    <col min="4619" max="4620" width="8.88671875" style="134"/>
    <col min="4621" max="4621" width="11.33203125" style="134" bestFit="1" customWidth="1"/>
    <col min="4622" max="4865" width="8.88671875" style="134"/>
    <col min="4866" max="4871" width="15.6640625" style="134" customWidth="1"/>
    <col min="4872" max="4872" width="2" style="134" customWidth="1"/>
    <col min="4873" max="4873" width="8.109375" style="134" customWidth="1"/>
    <col min="4874" max="4874" width="10.88671875" style="134" customWidth="1"/>
    <col min="4875" max="4876" width="8.88671875" style="134"/>
    <col min="4877" max="4877" width="11.33203125" style="134" bestFit="1" customWidth="1"/>
    <col min="4878" max="5121" width="8.88671875" style="134"/>
    <col min="5122" max="5127" width="15.6640625" style="134" customWidth="1"/>
    <col min="5128" max="5128" width="2" style="134" customWidth="1"/>
    <col min="5129" max="5129" width="8.109375" style="134" customWidth="1"/>
    <col min="5130" max="5130" width="10.88671875" style="134" customWidth="1"/>
    <col min="5131" max="5132" width="8.88671875" style="134"/>
    <col min="5133" max="5133" width="11.33203125" style="134" bestFit="1" customWidth="1"/>
    <col min="5134" max="5377" width="8.88671875" style="134"/>
    <col min="5378" max="5383" width="15.6640625" style="134" customWidth="1"/>
    <col min="5384" max="5384" width="2" style="134" customWidth="1"/>
    <col min="5385" max="5385" width="8.109375" style="134" customWidth="1"/>
    <col min="5386" max="5386" width="10.88671875" style="134" customWidth="1"/>
    <col min="5387" max="5388" width="8.88671875" style="134"/>
    <col min="5389" max="5389" width="11.33203125" style="134" bestFit="1" customWidth="1"/>
    <col min="5390" max="5633" width="8.88671875" style="134"/>
    <col min="5634" max="5639" width="15.6640625" style="134" customWidth="1"/>
    <col min="5640" max="5640" width="2" style="134" customWidth="1"/>
    <col min="5641" max="5641" width="8.109375" style="134" customWidth="1"/>
    <col min="5642" max="5642" width="10.88671875" style="134" customWidth="1"/>
    <col min="5643" max="5644" width="8.88671875" style="134"/>
    <col min="5645" max="5645" width="11.33203125" style="134" bestFit="1" customWidth="1"/>
    <col min="5646" max="5889" width="8.88671875" style="134"/>
    <col min="5890" max="5895" width="15.6640625" style="134" customWidth="1"/>
    <col min="5896" max="5896" width="2" style="134" customWidth="1"/>
    <col min="5897" max="5897" width="8.109375" style="134" customWidth="1"/>
    <col min="5898" max="5898" width="10.88671875" style="134" customWidth="1"/>
    <col min="5899" max="5900" width="8.88671875" style="134"/>
    <col min="5901" max="5901" width="11.33203125" style="134" bestFit="1" customWidth="1"/>
    <col min="5902" max="6145" width="8.88671875" style="134"/>
    <col min="6146" max="6151" width="15.6640625" style="134" customWidth="1"/>
    <col min="6152" max="6152" width="2" style="134" customWidth="1"/>
    <col min="6153" max="6153" width="8.109375" style="134" customWidth="1"/>
    <col min="6154" max="6154" width="10.88671875" style="134" customWidth="1"/>
    <col min="6155" max="6156" width="8.88671875" style="134"/>
    <col min="6157" max="6157" width="11.33203125" style="134" bestFit="1" customWidth="1"/>
    <col min="6158" max="6401" width="8.88671875" style="134"/>
    <col min="6402" max="6407" width="15.6640625" style="134" customWidth="1"/>
    <col min="6408" max="6408" width="2" style="134" customWidth="1"/>
    <col min="6409" max="6409" width="8.109375" style="134" customWidth="1"/>
    <col min="6410" max="6410" width="10.88671875" style="134" customWidth="1"/>
    <col min="6411" max="6412" width="8.88671875" style="134"/>
    <col min="6413" max="6413" width="11.33203125" style="134" bestFit="1" customWidth="1"/>
    <col min="6414" max="6657" width="8.88671875" style="134"/>
    <col min="6658" max="6663" width="15.6640625" style="134" customWidth="1"/>
    <col min="6664" max="6664" width="2" style="134" customWidth="1"/>
    <col min="6665" max="6665" width="8.109375" style="134" customWidth="1"/>
    <col min="6666" max="6666" width="10.88671875" style="134" customWidth="1"/>
    <col min="6667" max="6668" width="8.88671875" style="134"/>
    <col min="6669" max="6669" width="11.33203125" style="134" bestFit="1" customWidth="1"/>
    <col min="6670" max="6913" width="8.88671875" style="134"/>
    <col min="6914" max="6919" width="15.6640625" style="134" customWidth="1"/>
    <col min="6920" max="6920" width="2" style="134" customWidth="1"/>
    <col min="6921" max="6921" width="8.109375" style="134" customWidth="1"/>
    <col min="6922" max="6922" width="10.88671875" style="134" customWidth="1"/>
    <col min="6923" max="6924" width="8.88671875" style="134"/>
    <col min="6925" max="6925" width="11.33203125" style="134" bestFit="1" customWidth="1"/>
    <col min="6926" max="7169" width="8.88671875" style="134"/>
    <col min="7170" max="7175" width="15.6640625" style="134" customWidth="1"/>
    <col min="7176" max="7176" width="2" style="134" customWidth="1"/>
    <col min="7177" max="7177" width="8.109375" style="134" customWidth="1"/>
    <col min="7178" max="7178" width="10.88671875" style="134" customWidth="1"/>
    <col min="7179" max="7180" width="8.88671875" style="134"/>
    <col min="7181" max="7181" width="11.33203125" style="134" bestFit="1" customWidth="1"/>
    <col min="7182" max="7425" width="8.88671875" style="134"/>
    <col min="7426" max="7431" width="15.6640625" style="134" customWidth="1"/>
    <col min="7432" max="7432" width="2" style="134" customWidth="1"/>
    <col min="7433" max="7433" width="8.109375" style="134" customWidth="1"/>
    <col min="7434" max="7434" width="10.88671875" style="134" customWidth="1"/>
    <col min="7435" max="7436" width="8.88671875" style="134"/>
    <col min="7437" max="7437" width="11.33203125" style="134" bestFit="1" customWidth="1"/>
    <col min="7438" max="7681" width="8.88671875" style="134"/>
    <col min="7682" max="7687" width="15.6640625" style="134" customWidth="1"/>
    <col min="7688" max="7688" width="2" style="134" customWidth="1"/>
    <col min="7689" max="7689" width="8.109375" style="134" customWidth="1"/>
    <col min="7690" max="7690" width="10.88671875" style="134" customWidth="1"/>
    <col min="7691" max="7692" width="8.88671875" style="134"/>
    <col min="7693" max="7693" width="11.33203125" style="134" bestFit="1" customWidth="1"/>
    <col min="7694" max="7937" width="8.88671875" style="134"/>
    <col min="7938" max="7943" width="15.6640625" style="134" customWidth="1"/>
    <col min="7944" max="7944" width="2" style="134" customWidth="1"/>
    <col min="7945" max="7945" width="8.109375" style="134" customWidth="1"/>
    <col min="7946" max="7946" width="10.88671875" style="134" customWidth="1"/>
    <col min="7947" max="7948" width="8.88671875" style="134"/>
    <col min="7949" max="7949" width="11.33203125" style="134" bestFit="1" customWidth="1"/>
    <col min="7950" max="8193" width="8.88671875" style="134"/>
    <col min="8194" max="8199" width="15.6640625" style="134" customWidth="1"/>
    <col min="8200" max="8200" width="2" style="134" customWidth="1"/>
    <col min="8201" max="8201" width="8.109375" style="134" customWidth="1"/>
    <col min="8202" max="8202" width="10.88671875" style="134" customWidth="1"/>
    <col min="8203" max="8204" width="8.88671875" style="134"/>
    <col min="8205" max="8205" width="11.33203125" style="134" bestFit="1" customWidth="1"/>
    <col min="8206" max="8449" width="8.88671875" style="134"/>
    <col min="8450" max="8455" width="15.6640625" style="134" customWidth="1"/>
    <col min="8456" max="8456" width="2" style="134" customWidth="1"/>
    <col min="8457" max="8457" width="8.109375" style="134" customWidth="1"/>
    <col min="8458" max="8458" width="10.88671875" style="134" customWidth="1"/>
    <col min="8459" max="8460" width="8.88671875" style="134"/>
    <col min="8461" max="8461" width="11.33203125" style="134" bestFit="1" customWidth="1"/>
    <col min="8462" max="8705" width="8.88671875" style="134"/>
    <col min="8706" max="8711" width="15.6640625" style="134" customWidth="1"/>
    <col min="8712" max="8712" width="2" style="134" customWidth="1"/>
    <col min="8713" max="8713" width="8.109375" style="134" customWidth="1"/>
    <col min="8714" max="8714" width="10.88671875" style="134" customWidth="1"/>
    <col min="8715" max="8716" width="8.88671875" style="134"/>
    <col min="8717" max="8717" width="11.33203125" style="134" bestFit="1" customWidth="1"/>
    <col min="8718" max="8961" width="8.88671875" style="134"/>
    <col min="8962" max="8967" width="15.6640625" style="134" customWidth="1"/>
    <col min="8968" max="8968" width="2" style="134" customWidth="1"/>
    <col min="8969" max="8969" width="8.109375" style="134" customWidth="1"/>
    <col min="8970" max="8970" width="10.88671875" style="134" customWidth="1"/>
    <col min="8971" max="8972" width="8.88671875" style="134"/>
    <col min="8973" max="8973" width="11.33203125" style="134" bestFit="1" customWidth="1"/>
    <col min="8974" max="9217" width="8.88671875" style="134"/>
    <col min="9218" max="9223" width="15.6640625" style="134" customWidth="1"/>
    <col min="9224" max="9224" width="2" style="134" customWidth="1"/>
    <col min="9225" max="9225" width="8.109375" style="134" customWidth="1"/>
    <col min="9226" max="9226" width="10.88671875" style="134" customWidth="1"/>
    <col min="9227" max="9228" width="8.88671875" style="134"/>
    <col min="9229" max="9229" width="11.33203125" style="134" bestFit="1" customWidth="1"/>
    <col min="9230" max="9473" width="8.88671875" style="134"/>
    <col min="9474" max="9479" width="15.6640625" style="134" customWidth="1"/>
    <col min="9480" max="9480" width="2" style="134" customWidth="1"/>
    <col min="9481" max="9481" width="8.109375" style="134" customWidth="1"/>
    <col min="9482" max="9482" width="10.88671875" style="134" customWidth="1"/>
    <col min="9483" max="9484" width="8.88671875" style="134"/>
    <col min="9485" max="9485" width="11.33203125" style="134" bestFit="1" customWidth="1"/>
    <col min="9486" max="9729" width="8.88671875" style="134"/>
    <col min="9730" max="9735" width="15.6640625" style="134" customWidth="1"/>
    <col min="9736" max="9736" width="2" style="134" customWidth="1"/>
    <col min="9737" max="9737" width="8.109375" style="134" customWidth="1"/>
    <col min="9738" max="9738" width="10.88671875" style="134" customWidth="1"/>
    <col min="9739" max="9740" width="8.88671875" style="134"/>
    <col min="9741" max="9741" width="11.33203125" style="134" bestFit="1" customWidth="1"/>
    <col min="9742" max="9985" width="8.88671875" style="134"/>
    <col min="9986" max="9991" width="15.6640625" style="134" customWidth="1"/>
    <col min="9992" max="9992" width="2" style="134" customWidth="1"/>
    <col min="9993" max="9993" width="8.109375" style="134" customWidth="1"/>
    <col min="9994" max="9994" width="10.88671875" style="134" customWidth="1"/>
    <col min="9995" max="9996" width="8.88671875" style="134"/>
    <col min="9997" max="9997" width="11.33203125" style="134" bestFit="1" customWidth="1"/>
    <col min="9998" max="10241" width="8.88671875" style="134"/>
    <col min="10242" max="10247" width="15.6640625" style="134" customWidth="1"/>
    <col min="10248" max="10248" width="2" style="134" customWidth="1"/>
    <col min="10249" max="10249" width="8.109375" style="134" customWidth="1"/>
    <col min="10250" max="10250" width="10.88671875" style="134" customWidth="1"/>
    <col min="10251" max="10252" width="8.88671875" style="134"/>
    <col min="10253" max="10253" width="11.33203125" style="134" bestFit="1" customWidth="1"/>
    <col min="10254" max="10497" width="8.88671875" style="134"/>
    <col min="10498" max="10503" width="15.6640625" style="134" customWidth="1"/>
    <col min="10504" max="10504" width="2" style="134" customWidth="1"/>
    <col min="10505" max="10505" width="8.109375" style="134" customWidth="1"/>
    <col min="10506" max="10506" width="10.88671875" style="134" customWidth="1"/>
    <col min="10507" max="10508" width="8.88671875" style="134"/>
    <col min="10509" max="10509" width="11.33203125" style="134" bestFit="1" customWidth="1"/>
    <col min="10510" max="10753" width="8.88671875" style="134"/>
    <col min="10754" max="10759" width="15.6640625" style="134" customWidth="1"/>
    <col min="10760" max="10760" width="2" style="134" customWidth="1"/>
    <col min="10761" max="10761" width="8.109375" style="134" customWidth="1"/>
    <col min="10762" max="10762" width="10.88671875" style="134" customWidth="1"/>
    <col min="10763" max="10764" width="8.88671875" style="134"/>
    <col min="10765" max="10765" width="11.33203125" style="134" bestFit="1" customWidth="1"/>
    <col min="10766" max="11009" width="8.88671875" style="134"/>
    <col min="11010" max="11015" width="15.6640625" style="134" customWidth="1"/>
    <col min="11016" max="11016" width="2" style="134" customWidth="1"/>
    <col min="11017" max="11017" width="8.109375" style="134" customWidth="1"/>
    <col min="11018" max="11018" width="10.88671875" style="134" customWidth="1"/>
    <col min="11019" max="11020" width="8.88671875" style="134"/>
    <col min="11021" max="11021" width="11.33203125" style="134" bestFit="1" customWidth="1"/>
    <col min="11022" max="11265" width="8.88671875" style="134"/>
    <col min="11266" max="11271" width="15.6640625" style="134" customWidth="1"/>
    <col min="11272" max="11272" width="2" style="134" customWidth="1"/>
    <col min="11273" max="11273" width="8.109375" style="134" customWidth="1"/>
    <col min="11274" max="11274" width="10.88671875" style="134" customWidth="1"/>
    <col min="11275" max="11276" width="8.88671875" style="134"/>
    <col min="11277" max="11277" width="11.33203125" style="134" bestFit="1" customWidth="1"/>
    <col min="11278" max="11521" width="8.88671875" style="134"/>
    <col min="11522" max="11527" width="15.6640625" style="134" customWidth="1"/>
    <col min="11528" max="11528" width="2" style="134" customWidth="1"/>
    <col min="11529" max="11529" width="8.109375" style="134" customWidth="1"/>
    <col min="11530" max="11530" width="10.88671875" style="134" customWidth="1"/>
    <col min="11531" max="11532" width="8.88671875" style="134"/>
    <col min="11533" max="11533" width="11.33203125" style="134" bestFit="1" customWidth="1"/>
    <col min="11534" max="11777" width="8.88671875" style="134"/>
    <col min="11778" max="11783" width="15.6640625" style="134" customWidth="1"/>
    <col min="11784" max="11784" width="2" style="134" customWidth="1"/>
    <col min="11785" max="11785" width="8.109375" style="134" customWidth="1"/>
    <col min="11786" max="11786" width="10.88671875" style="134" customWidth="1"/>
    <col min="11787" max="11788" width="8.88671875" style="134"/>
    <col min="11789" max="11789" width="11.33203125" style="134" bestFit="1" customWidth="1"/>
    <col min="11790" max="12033" width="8.88671875" style="134"/>
    <col min="12034" max="12039" width="15.6640625" style="134" customWidth="1"/>
    <col min="12040" max="12040" width="2" style="134" customWidth="1"/>
    <col min="12041" max="12041" width="8.109375" style="134" customWidth="1"/>
    <col min="12042" max="12042" width="10.88671875" style="134" customWidth="1"/>
    <col min="12043" max="12044" width="8.88671875" style="134"/>
    <col min="12045" max="12045" width="11.33203125" style="134" bestFit="1" customWidth="1"/>
    <col min="12046" max="12289" width="8.88671875" style="134"/>
    <col min="12290" max="12295" width="15.6640625" style="134" customWidth="1"/>
    <col min="12296" max="12296" width="2" style="134" customWidth="1"/>
    <col min="12297" max="12297" width="8.109375" style="134" customWidth="1"/>
    <col min="12298" max="12298" width="10.88671875" style="134" customWidth="1"/>
    <col min="12299" max="12300" width="8.88671875" style="134"/>
    <col min="12301" max="12301" width="11.33203125" style="134" bestFit="1" customWidth="1"/>
    <col min="12302" max="12545" width="8.88671875" style="134"/>
    <col min="12546" max="12551" width="15.6640625" style="134" customWidth="1"/>
    <col min="12552" max="12552" width="2" style="134" customWidth="1"/>
    <col min="12553" max="12553" width="8.109375" style="134" customWidth="1"/>
    <col min="12554" max="12554" width="10.88671875" style="134" customWidth="1"/>
    <col min="12555" max="12556" width="8.88671875" style="134"/>
    <col min="12557" max="12557" width="11.33203125" style="134" bestFit="1" customWidth="1"/>
    <col min="12558" max="12801" width="8.88671875" style="134"/>
    <col min="12802" max="12807" width="15.6640625" style="134" customWidth="1"/>
    <col min="12808" max="12808" width="2" style="134" customWidth="1"/>
    <col min="12809" max="12809" width="8.109375" style="134" customWidth="1"/>
    <col min="12810" max="12810" width="10.88671875" style="134" customWidth="1"/>
    <col min="12811" max="12812" width="8.88671875" style="134"/>
    <col min="12813" max="12813" width="11.33203125" style="134" bestFit="1" customWidth="1"/>
    <col min="12814" max="13057" width="8.88671875" style="134"/>
    <col min="13058" max="13063" width="15.6640625" style="134" customWidth="1"/>
    <col min="13064" max="13064" width="2" style="134" customWidth="1"/>
    <col min="13065" max="13065" width="8.109375" style="134" customWidth="1"/>
    <col min="13066" max="13066" width="10.88671875" style="134" customWidth="1"/>
    <col min="13067" max="13068" width="8.88671875" style="134"/>
    <col min="13069" max="13069" width="11.33203125" style="134" bestFit="1" customWidth="1"/>
    <col min="13070" max="13313" width="8.88671875" style="134"/>
    <col min="13314" max="13319" width="15.6640625" style="134" customWidth="1"/>
    <col min="13320" max="13320" width="2" style="134" customWidth="1"/>
    <col min="13321" max="13321" width="8.109375" style="134" customWidth="1"/>
    <col min="13322" max="13322" width="10.88671875" style="134" customWidth="1"/>
    <col min="13323" max="13324" width="8.88671875" style="134"/>
    <col min="13325" max="13325" width="11.33203125" style="134" bestFit="1" customWidth="1"/>
    <col min="13326" max="13569" width="8.88671875" style="134"/>
    <col min="13570" max="13575" width="15.6640625" style="134" customWidth="1"/>
    <col min="13576" max="13576" width="2" style="134" customWidth="1"/>
    <col min="13577" max="13577" width="8.109375" style="134" customWidth="1"/>
    <col min="13578" max="13578" width="10.88671875" style="134" customWidth="1"/>
    <col min="13579" max="13580" width="8.88671875" style="134"/>
    <col min="13581" max="13581" width="11.33203125" style="134" bestFit="1" customWidth="1"/>
    <col min="13582" max="13825" width="8.88671875" style="134"/>
    <col min="13826" max="13831" width="15.6640625" style="134" customWidth="1"/>
    <col min="13832" max="13832" width="2" style="134" customWidth="1"/>
    <col min="13833" max="13833" width="8.109375" style="134" customWidth="1"/>
    <col min="13834" max="13834" width="10.88671875" style="134" customWidth="1"/>
    <col min="13835" max="13836" width="8.88671875" style="134"/>
    <col min="13837" max="13837" width="11.33203125" style="134" bestFit="1" customWidth="1"/>
    <col min="13838" max="14081" width="8.88671875" style="134"/>
    <col min="14082" max="14087" width="15.6640625" style="134" customWidth="1"/>
    <col min="14088" max="14088" width="2" style="134" customWidth="1"/>
    <col min="14089" max="14089" width="8.109375" style="134" customWidth="1"/>
    <col min="14090" max="14090" width="10.88671875" style="134" customWidth="1"/>
    <col min="14091" max="14092" width="8.88671875" style="134"/>
    <col min="14093" max="14093" width="11.33203125" style="134" bestFit="1" customWidth="1"/>
    <col min="14094" max="14337" width="8.88671875" style="134"/>
    <col min="14338" max="14343" width="15.6640625" style="134" customWidth="1"/>
    <col min="14344" max="14344" width="2" style="134" customWidth="1"/>
    <col min="14345" max="14345" width="8.109375" style="134" customWidth="1"/>
    <col min="14346" max="14346" width="10.88671875" style="134" customWidth="1"/>
    <col min="14347" max="14348" width="8.88671875" style="134"/>
    <col min="14349" max="14349" width="11.33203125" style="134" bestFit="1" customWidth="1"/>
    <col min="14350" max="14593" width="8.88671875" style="134"/>
    <col min="14594" max="14599" width="15.6640625" style="134" customWidth="1"/>
    <col min="14600" max="14600" width="2" style="134" customWidth="1"/>
    <col min="14601" max="14601" width="8.109375" style="134" customWidth="1"/>
    <col min="14602" max="14602" width="10.88671875" style="134" customWidth="1"/>
    <col min="14603" max="14604" width="8.88671875" style="134"/>
    <col min="14605" max="14605" width="11.33203125" style="134" bestFit="1" customWidth="1"/>
    <col min="14606" max="14849" width="8.88671875" style="134"/>
    <col min="14850" max="14855" width="15.6640625" style="134" customWidth="1"/>
    <col min="14856" max="14856" width="2" style="134" customWidth="1"/>
    <col min="14857" max="14857" width="8.109375" style="134" customWidth="1"/>
    <col min="14858" max="14858" width="10.88671875" style="134" customWidth="1"/>
    <col min="14859" max="14860" width="8.88671875" style="134"/>
    <col min="14861" max="14861" width="11.33203125" style="134" bestFit="1" customWidth="1"/>
    <col min="14862" max="15105" width="8.88671875" style="134"/>
    <col min="15106" max="15111" width="15.6640625" style="134" customWidth="1"/>
    <col min="15112" max="15112" width="2" style="134" customWidth="1"/>
    <col min="15113" max="15113" width="8.109375" style="134" customWidth="1"/>
    <col min="15114" max="15114" width="10.88671875" style="134" customWidth="1"/>
    <col min="15115" max="15116" width="8.88671875" style="134"/>
    <col min="15117" max="15117" width="11.33203125" style="134" bestFit="1" customWidth="1"/>
    <col min="15118" max="15361" width="8.88671875" style="134"/>
    <col min="15362" max="15367" width="15.6640625" style="134" customWidth="1"/>
    <col min="15368" max="15368" width="2" style="134" customWidth="1"/>
    <col min="15369" max="15369" width="8.109375" style="134" customWidth="1"/>
    <col min="15370" max="15370" width="10.88671875" style="134" customWidth="1"/>
    <col min="15371" max="15372" width="8.88671875" style="134"/>
    <col min="15373" max="15373" width="11.33203125" style="134" bestFit="1" customWidth="1"/>
    <col min="15374" max="15617" width="8.88671875" style="134"/>
    <col min="15618" max="15623" width="15.6640625" style="134" customWidth="1"/>
    <col min="15624" max="15624" width="2" style="134" customWidth="1"/>
    <col min="15625" max="15625" width="8.109375" style="134" customWidth="1"/>
    <col min="15626" max="15626" width="10.88671875" style="134" customWidth="1"/>
    <col min="15627" max="15628" width="8.88671875" style="134"/>
    <col min="15629" max="15629" width="11.33203125" style="134" bestFit="1" customWidth="1"/>
    <col min="15630" max="15873" width="8.88671875" style="134"/>
    <col min="15874" max="15879" width="15.6640625" style="134" customWidth="1"/>
    <col min="15880" max="15880" width="2" style="134" customWidth="1"/>
    <col min="15881" max="15881" width="8.109375" style="134" customWidth="1"/>
    <col min="15882" max="15882" width="10.88671875" style="134" customWidth="1"/>
    <col min="15883" max="15884" width="8.88671875" style="134"/>
    <col min="15885" max="15885" width="11.33203125" style="134" bestFit="1" customWidth="1"/>
    <col min="15886" max="16129" width="8.88671875" style="134"/>
    <col min="16130" max="16135" width="15.6640625" style="134" customWidth="1"/>
    <col min="16136" max="16136" width="2" style="134" customWidth="1"/>
    <col min="16137" max="16137" width="8.109375" style="134" customWidth="1"/>
    <col min="16138" max="16138" width="10.88671875" style="134" customWidth="1"/>
    <col min="16139" max="16140" width="8.88671875" style="134"/>
    <col min="16141" max="16141" width="11.33203125" style="134" bestFit="1" customWidth="1"/>
    <col min="16142" max="16384" width="8.88671875" style="134"/>
  </cols>
  <sheetData>
    <row r="1" spans="1:257" ht="19.8">
      <c r="A1" s="286" t="s">
        <v>3683</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7"/>
      <c r="BJ1" s="287"/>
      <c r="BK1" s="287"/>
      <c r="BL1" s="287"/>
      <c r="BM1" s="287"/>
      <c r="BN1" s="287"/>
      <c r="BO1" s="287"/>
      <c r="BP1" s="287"/>
      <c r="BQ1" s="287"/>
      <c r="BR1" s="287"/>
      <c r="BS1" s="287"/>
      <c r="BT1" s="287"/>
      <c r="BU1" s="287"/>
      <c r="BV1" s="287"/>
      <c r="BW1" s="287"/>
      <c r="BX1" s="287"/>
      <c r="BY1" s="287"/>
      <c r="BZ1" s="287"/>
      <c r="CA1" s="287"/>
      <c r="CB1" s="287"/>
      <c r="CC1" s="287"/>
      <c r="CD1" s="287"/>
      <c r="CE1" s="287"/>
      <c r="CF1" s="287"/>
      <c r="CG1" s="287"/>
      <c r="CH1" s="287"/>
      <c r="CI1" s="287"/>
      <c r="CJ1" s="287"/>
      <c r="CK1" s="287"/>
      <c r="CL1" s="287"/>
      <c r="CM1" s="287"/>
      <c r="CN1" s="287"/>
      <c r="CO1" s="287"/>
      <c r="CP1" s="287"/>
      <c r="CQ1" s="287"/>
      <c r="CR1" s="287"/>
      <c r="CS1" s="287"/>
      <c r="CT1" s="287"/>
      <c r="CU1" s="287"/>
      <c r="CV1" s="287"/>
      <c r="CW1" s="287"/>
      <c r="CX1" s="287"/>
      <c r="CY1" s="287"/>
      <c r="CZ1" s="287"/>
      <c r="DA1" s="287"/>
      <c r="DB1" s="287"/>
      <c r="DC1" s="287"/>
      <c r="DD1" s="287"/>
      <c r="DE1" s="287"/>
      <c r="DF1" s="287"/>
      <c r="DG1" s="287"/>
      <c r="DH1" s="287"/>
      <c r="DI1" s="287"/>
      <c r="DJ1" s="287"/>
      <c r="DK1" s="287"/>
      <c r="DL1" s="287"/>
      <c r="DM1" s="287"/>
      <c r="DN1" s="287"/>
      <c r="DO1" s="287"/>
      <c r="DP1" s="287"/>
      <c r="DQ1" s="287"/>
      <c r="DR1" s="287"/>
      <c r="DS1" s="287"/>
      <c r="DT1" s="287"/>
      <c r="DU1" s="287"/>
      <c r="DV1" s="287"/>
      <c r="DW1" s="287"/>
      <c r="DX1" s="287"/>
      <c r="DY1" s="287"/>
      <c r="DZ1" s="287"/>
      <c r="EA1" s="287"/>
      <c r="EB1" s="287"/>
      <c r="EC1" s="287"/>
      <c r="ED1" s="287"/>
      <c r="EE1" s="287"/>
      <c r="EF1" s="287"/>
      <c r="EG1" s="287"/>
      <c r="EH1" s="287"/>
      <c r="EI1" s="287"/>
      <c r="EJ1" s="287"/>
      <c r="EK1" s="287"/>
      <c r="EL1" s="287"/>
      <c r="EM1" s="287"/>
      <c r="EN1" s="287"/>
      <c r="EO1" s="287"/>
      <c r="EP1" s="287"/>
      <c r="EQ1" s="287"/>
      <c r="ER1" s="287"/>
      <c r="ES1" s="287"/>
      <c r="ET1" s="287"/>
      <c r="EU1" s="287"/>
      <c r="EV1" s="287"/>
      <c r="EW1" s="287"/>
      <c r="EX1" s="287"/>
      <c r="EY1" s="287"/>
      <c r="EZ1" s="287"/>
      <c r="FA1" s="287"/>
      <c r="FB1" s="287"/>
      <c r="FC1" s="287"/>
      <c r="FD1" s="287"/>
      <c r="FE1" s="287"/>
      <c r="FF1" s="287"/>
      <c r="FG1" s="287"/>
      <c r="FH1" s="287"/>
      <c r="FI1" s="287"/>
      <c r="FJ1" s="287"/>
      <c r="FK1" s="287"/>
      <c r="FL1" s="287"/>
      <c r="FM1" s="287"/>
      <c r="FN1" s="287"/>
      <c r="FO1" s="287"/>
      <c r="FP1" s="287"/>
      <c r="FQ1" s="287"/>
      <c r="FR1" s="287"/>
      <c r="FS1" s="287"/>
      <c r="FT1" s="287"/>
      <c r="FU1" s="287"/>
      <c r="FV1" s="287"/>
      <c r="FW1" s="287"/>
      <c r="FX1" s="287"/>
      <c r="FY1" s="287"/>
      <c r="FZ1" s="287"/>
      <c r="GA1" s="287"/>
      <c r="GB1" s="287"/>
      <c r="GC1" s="287"/>
      <c r="GD1" s="287"/>
      <c r="GE1" s="287"/>
      <c r="GF1" s="287"/>
      <c r="GG1" s="287"/>
      <c r="GH1" s="287"/>
      <c r="GI1" s="287"/>
      <c r="GJ1" s="287"/>
      <c r="GK1" s="287"/>
      <c r="GL1" s="287"/>
      <c r="GM1" s="287"/>
      <c r="GN1" s="287"/>
      <c r="GO1" s="287"/>
      <c r="GP1" s="287"/>
      <c r="GQ1" s="287"/>
      <c r="GR1" s="287"/>
      <c r="GS1" s="287"/>
      <c r="GT1" s="287"/>
      <c r="GU1" s="287"/>
      <c r="GV1" s="287"/>
      <c r="GW1" s="287"/>
      <c r="GX1" s="287"/>
      <c r="GY1" s="287"/>
      <c r="GZ1" s="287"/>
      <c r="HA1" s="287"/>
      <c r="HB1" s="287"/>
      <c r="HC1" s="287"/>
      <c r="HD1" s="287"/>
      <c r="HE1" s="287"/>
      <c r="HF1" s="287"/>
      <c r="HG1" s="287"/>
      <c r="HH1" s="287"/>
      <c r="HI1" s="287"/>
      <c r="HJ1" s="287"/>
      <c r="HK1" s="287"/>
      <c r="HL1" s="287"/>
      <c r="HM1" s="287"/>
      <c r="HN1" s="287"/>
      <c r="HO1" s="287"/>
      <c r="HP1" s="287"/>
      <c r="HQ1" s="287"/>
      <c r="HR1" s="287"/>
      <c r="HS1" s="287"/>
      <c r="HT1" s="287"/>
      <c r="HU1" s="287"/>
      <c r="HV1" s="287"/>
      <c r="HW1" s="287"/>
      <c r="HX1" s="287"/>
      <c r="HY1" s="287"/>
      <c r="HZ1" s="287"/>
      <c r="IA1" s="287"/>
      <c r="IB1" s="287"/>
      <c r="IC1" s="287"/>
      <c r="ID1" s="287"/>
      <c r="IE1" s="287"/>
      <c r="IF1" s="287"/>
      <c r="IG1" s="287"/>
      <c r="IH1" s="287"/>
      <c r="II1" s="287"/>
      <c r="IJ1" s="287"/>
      <c r="IK1" s="287"/>
      <c r="IL1" s="287"/>
      <c r="IM1" s="287"/>
      <c r="IN1" s="287"/>
      <c r="IO1" s="287"/>
      <c r="IP1" s="287"/>
      <c r="IQ1" s="287"/>
      <c r="IR1" s="287"/>
      <c r="IS1" s="287"/>
      <c r="IT1" s="287"/>
      <c r="IU1" s="287"/>
      <c r="IV1" s="287"/>
      <c r="IW1" s="287"/>
    </row>
    <row r="2" spans="1:257" ht="15.6" thickBot="1">
      <c r="H2" s="145" t="s">
        <v>70</v>
      </c>
    </row>
    <row r="3" spans="1:257" ht="34.799999999999997" thickTop="1" thickBot="1">
      <c r="A3" s="1594"/>
      <c r="B3" s="1595" t="s">
        <v>3684</v>
      </c>
      <c r="C3" s="1595" t="s">
        <v>3685</v>
      </c>
      <c r="D3" s="1596" t="s">
        <v>3686</v>
      </c>
      <c r="E3" s="1596" t="s">
        <v>3687</v>
      </c>
      <c r="F3" s="1596" t="s">
        <v>3688</v>
      </c>
      <c r="G3" s="1597" t="s">
        <v>3689</v>
      </c>
      <c r="H3" s="1598" t="s">
        <v>291</v>
      </c>
      <c r="I3" s="1599"/>
      <c r="J3" s="1599"/>
      <c r="K3" s="1599"/>
      <c r="L3" s="1599"/>
      <c r="M3" s="1599"/>
      <c r="N3" s="1599"/>
      <c r="O3" s="1599"/>
      <c r="P3" s="1599"/>
      <c r="Q3" s="1599"/>
      <c r="R3" s="1599"/>
      <c r="S3" s="1599"/>
      <c r="T3" s="1599"/>
      <c r="U3" s="1599"/>
      <c r="V3" s="1599"/>
      <c r="W3" s="1599"/>
      <c r="X3" s="1599"/>
      <c r="Y3" s="1599"/>
      <c r="Z3" s="1599"/>
      <c r="AA3" s="1599"/>
      <c r="AB3" s="1599"/>
      <c r="AC3" s="1599"/>
      <c r="AD3" s="1599"/>
      <c r="AE3" s="1599"/>
      <c r="AF3" s="1599"/>
      <c r="AG3" s="1599"/>
      <c r="AH3" s="1599"/>
      <c r="AI3" s="1599"/>
      <c r="AJ3" s="1599"/>
      <c r="AK3" s="1599"/>
      <c r="AL3" s="1599"/>
      <c r="AM3" s="1599"/>
      <c r="AN3" s="1599"/>
      <c r="AO3" s="1599"/>
      <c r="AP3" s="1599"/>
      <c r="AQ3" s="1599"/>
      <c r="AR3" s="1599"/>
      <c r="AS3" s="1599"/>
      <c r="AT3" s="1599"/>
      <c r="AU3" s="1599"/>
      <c r="AV3" s="1599"/>
      <c r="AW3" s="1599"/>
      <c r="AX3" s="1599"/>
      <c r="AY3" s="1599"/>
      <c r="AZ3" s="1599"/>
      <c r="BA3" s="1599"/>
      <c r="BB3" s="1599"/>
      <c r="BC3" s="1599"/>
      <c r="BD3" s="1599"/>
      <c r="BE3" s="1599"/>
      <c r="BF3" s="1599"/>
      <c r="BG3" s="1599"/>
      <c r="BH3" s="1599"/>
      <c r="BI3" s="1599"/>
      <c r="BJ3" s="1599"/>
      <c r="BK3" s="1599"/>
      <c r="BL3" s="1599"/>
      <c r="BM3" s="1599"/>
      <c r="BN3" s="1599"/>
      <c r="BO3" s="1599"/>
      <c r="BP3" s="1599"/>
      <c r="BQ3" s="1599"/>
      <c r="BR3" s="1599"/>
      <c r="BS3" s="1599"/>
      <c r="BT3" s="1599"/>
      <c r="BU3" s="1599"/>
      <c r="BV3" s="1599"/>
      <c r="BW3" s="1599"/>
      <c r="BX3" s="1599"/>
      <c r="BY3" s="1599"/>
      <c r="BZ3" s="1599"/>
      <c r="CA3" s="1599"/>
      <c r="CB3" s="1599"/>
      <c r="CC3" s="1599"/>
      <c r="CD3" s="1599"/>
      <c r="CE3" s="1599"/>
      <c r="CF3" s="1599"/>
      <c r="CG3" s="1599"/>
      <c r="CH3" s="1599"/>
      <c r="CI3" s="1599"/>
      <c r="CJ3" s="1599"/>
      <c r="CK3" s="1599"/>
      <c r="CL3" s="1599"/>
      <c r="CM3" s="1599"/>
      <c r="CN3" s="1599"/>
      <c r="CO3" s="1599"/>
      <c r="CP3" s="1599"/>
      <c r="CQ3" s="1599"/>
      <c r="CR3" s="1599"/>
      <c r="CS3" s="1599"/>
      <c r="CT3" s="1599"/>
      <c r="CU3" s="1599"/>
      <c r="CV3" s="1599"/>
      <c r="CW3" s="1599"/>
      <c r="CX3" s="1599"/>
      <c r="CY3" s="1599"/>
      <c r="CZ3" s="1599"/>
      <c r="DA3" s="1599"/>
      <c r="DB3" s="1599"/>
      <c r="DC3" s="1599"/>
      <c r="DD3" s="1599"/>
      <c r="DE3" s="1599"/>
      <c r="DF3" s="1599"/>
      <c r="DG3" s="1599"/>
      <c r="DH3" s="1599"/>
      <c r="DI3" s="1599"/>
      <c r="DJ3" s="1599"/>
      <c r="DK3" s="1599"/>
      <c r="DL3" s="1599"/>
      <c r="DM3" s="1599"/>
      <c r="DN3" s="1599"/>
      <c r="DO3" s="1599"/>
      <c r="DP3" s="1599"/>
      <c r="DQ3" s="1599"/>
      <c r="DR3" s="1599"/>
      <c r="DS3" s="1599"/>
      <c r="DT3" s="1599"/>
      <c r="DU3" s="1599"/>
      <c r="DV3" s="1599"/>
      <c r="DW3" s="1599"/>
      <c r="DX3" s="1599"/>
      <c r="DY3" s="1599"/>
      <c r="DZ3" s="1599"/>
      <c r="EA3" s="1599"/>
      <c r="EB3" s="1599"/>
      <c r="EC3" s="1599"/>
      <c r="ED3" s="1599"/>
      <c r="EE3" s="1599"/>
      <c r="EF3" s="1599"/>
      <c r="EG3" s="1599"/>
      <c r="EH3" s="1599"/>
      <c r="EI3" s="1599"/>
      <c r="EJ3" s="1599"/>
      <c r="EK3" s="1599"/>
      <c r="EL3" s="1599"/>
      <c r="EM3" s="1599"/>
      <c r="EN3" s="1599"/>
      <c r="EO3" s="1599"/>
      <c r="EP3" s="1599"/>
      <c r="EQ3" s="1599"/>
      <c r="ER3" s="1599"/>
      <c r="ES3" s="1599"/>
      <c r="ET3" s="1599"/>
      <c r="EU3" s="1599"/>
      <c r="EV3" s="1599"/>
      <c r="EW3" s="1599"/>
      <c r="EX3" s="1599"/>
      <c r="EY3" s="1599"/>
      <c r="EZ3" s="1599"/>
      <c r="FA3" s="1599"/>
      <c r="FB3" s="1599"/>
      <c r="FC3" s="1599"/>
      <c r="FD3" s="1599"/>
      <c r="FE3" s="1599"/>
      <c r="FF3" s="1599"/>
      <c r="FG3" s="1599"/>
      <c r="FH3" s="1599"/>
      <c r="FI3" s="1599"/>
      <c r="FJ3" s="1599"/>
      <c r="FK3" s="1599"/>
      <c r="FL3" s="1599"/>
      <c r="FM3" s="1599"/>
      <c r="FN3" s="1599"/>
      <c r="FO3" s="1599"/>
      <c r="FP3" s="1599"/>
      <c r="FQ3" s="1599"/>
      <c r="FR3" s="1599"/>
      <c r="FS3" s="1599"/>
      <c r="FT3" s="1599"/>
      <c r="FU3" s="1599"/>
      <c r="FV3" s="1599"/>
      <c r="FW3" s="1599"/>
      <c r="FX3" s="1599"/>
      <c r="FY3" s="1599"/>
      <c r="FZ3" s="1599"/>
      <c r="GA3" s="1599"/>
      <c r="GB3" s="1599"/>
      <c r="GC3" s="1599"/>
      <c r="GD3" s="1599"/>
      <c r="GE3" s="1599"/>
      <c r="GF3" s="1599"/>
      <c r="GG3" s="1599"/>
      <c r="GH3" s="1599"/>
      <c r="GI3" s="1599"/>
      <c r="GJ3" s="1599"/>
      <c r="GK3" s="1599"/>
      <c r="GL3" s="1599"/>
      <c r="GM3" s="1599"/>
      <c r="GN3" s="1599"/>
      <c r="GO3" s="1599"/>
      <c r="GP3" s="1599"/>
      <c r="GQ3" s="1599"/>
      <c r="GR3" s="1599"/>
      <c r="GS3" s="1599"/>
      <c r="GT3" s="1599"/>
      <c r="GU3" s="1599"/>
      <c r="GV3" s="1599"/>
      <c r="GW3" s="1599"/>
      <c r="GX3" s="1599"/>
      <c r="GY3" s="1599"/>
      <c r="GZ3" s="1599"/>
      <c r="HA3" s="1599"/>
      <c r="HB3" s="1599"/>
      <c r="HC3" s="1599"/>
      <c r="HD3" s="1599"/>
      <c r="HE3" s="1599"/>
      <c r="HF3" s="1599"/>
      <c r="HG3" s="1599"/>
      <c r="HH3" s="1599"/>
      <c r="HI3" s="1599"/>
      <c r="HJ3" s="1599"/>
      <c r="HK3" s="1599"/>
      <c r="HL3" s="1599"/>
      <c r="HM3" s="1599"/>
      <c r="HN3" s="1599"/>
      <c r="HO3" s="1599"/>
      <c r="HP3" s="1599"/>
      <c r="HQ3" s="1599"/>
      <c r="HR3" s="1599"/>
      <c r="HS3" s="1599"/>
      <c r="HT3" s="1599"/>
      <c r="HU3" s="1599"/>
      <c r="HV3" s="1599"/>
      <c r="HW3" s="1599"/>
      <c r="HX3" s="1599"/>
      <c r="HY3" s="1599"/>
      <c r="HZ3" s="1599"/>
      <c r="IA3" s="1599"/>
      <c r="IB3" s="1599"/>
      <c r="IC3" s="1599"/>
      <c r="ID3" s="1599"/>
      <c r="IE3" s="1599"/>
      <c r="IF3" s="1599"/>
      <c r="IG3" s="1599"/>
      <c r="IH3" s="1599"/>
      <c r="II3" s="1599"/>
      <c r="IJ3" s="1599"/>
      <c r="IK3" s="1599"/>
      <c r="IL3" s="1599"/>
      <c r="IM3" s="1599"/>
      <c r="IN3" s="1599"/>
      <c r="IO3" s="1599"/>
      <c r="IP3" s="1599"/>
      <c r="IQ3" s="1599"/>
      <c r="IR3" s="1599"/>
      <c r="IS3" s="1599"/>
      <c r="IT3" s="1599"/>
      <c r="IU3" s="1599"/>
      <c r="IV3" s="1599"/>
      <c r="IW3" s="1599"/>
    </row>
    <row r="4" spans="1:257" ht="16.8" hidden="1">
      <c r="A4" s="1600">
        <v>44742</v>
      </c>
      <c r="B4" s="1601">
        <v>24611.8</v>
      </c>
      <c r="C4" s="1601">
        <v>14218.4</v>
      </c>
      <c r="D4" s="1602">
        <v>57758.95</v>
      </c>
      <c r="E4" s="1602">
        <v>100750</v>
      </c>
      <c r="F4" s="1602">
        <v>134533.70000000001</v>
      </c>
      <c r="G4" s="1602">
        <v>6348.8</v>
      </c>
      <c r="H4" s="1603">
        <f t="shared" ref="H4:H12" si="0">SUM(B4:G4)</f>
        <v>338221.64999999997</v>
      </c>
      <c r="L4" s="1604"/>
      <c r="M4" s="1604"/>
      <c r="N4" s="1604"/>
      <c r="O4" s="1604"/>
      <c r="P4" s="1604"/>
      <c r="Q4" s="1604"/>
      <c r="R4" s="1604"/>
      <c r="S4" s="1605"/>
      <c r="T4" s="1605"/>
    </row>
    <row r="5" spans="1:257" ht="16.8" hidden="1">
      <c r="A5" s="1600">
        <v>44773</v>
      </c>
      <c r="B5" s="1601">
        <v>27799.5</v>
      </c>
      <c r="C5" s="1601">
        <v>14022.8</v>
      </c>
      <c r="D5" s="1602">
        <v>57758.95</v>
      </c>
      <c r="E5" s="1602">
        <v>97800</v>
      </c>
      <c r="F5" s="1602">
        <v>134533.70000000001</v>
      </c>
      <c r="G5" s="1602">
        <v>6337.35</v>
      </c>
      <c r="H5" s="1603">
        <f t="shared" si="0"/>
        <v>338252.3</v>
      </c>
      <c r="L5" s="1604"/>
      <c r="M5" s="1604"/>
      <c r="N5" s="1604"/>
      <c r="O5" s="1604"/>
      <c r="P5" s="1604"/>
      <c r="Q5" s="1604"/>
      <c r="R5" s="1604"/>
      <c r="S5" s="1605"/>
      <c r="T5" s="1605"/>
    </row>
    <row r="6" spans="1:257" ht="16.8" hidden="1">
      <c r="A6" s="1600">
        <v>44804</v>
      </c>
      <c r="B6" s="1601">
        <v>29799.5</v>
      </c>
      <c r="C6" s="1601">
        <v>13884.8</v>
      </c>
      <c r="D6" s="1602">
        <v>58758.95</v>
      </c>
      <c r="E6" s="1602">
        <v>99700</v>
      </c>
      <c r="F6" s="1602">
        <v>136833.70000000001</v>
      </c>
      <c r="G6" s="1602">
        <v>6315.625</v>
      </c>
      <c r="H6" s="1603">
        <f t="shared" si="0"/>
        <v>345292.57500000001</v>
      </c>
      <c r="L6" s="1604"/>
      <c r="M6" s="1604"/>
      <c r="N6" s="1604"/>
      <c r="O6" s="1604"/>
      <c r="P6" s="1604"/>
      <c r="Q6" s="1604"/>
      <c r="R6" s="1604"/>
      <c r="S6" s="1605"/>
      <c r="T6" s="1605"/>
    </row>
    <row r="7" spans="1:257" ht="16.8" hidden="1">
      <c r="A7" s="1600">
        <v>44834</v>
      </c>
      <c r="B7" s="1601">
        <v>29300</v>
      </c>
      <c r="C7" s="1601">
        <v>13889.8</v>
      </c>
      <c r="D7" s="1602">
        <v>60558.95</v>
      </c>
      <c r="E7" s="1602">
        <v>101300</v>
      </c>
      <c r="F7" s="1602">
        <v>137998.39999999999</v>
      </c>
      <c r="G7" s="1602">
        <v>6303.0749999999998</v>
      </c>
      <c r="H7" s="1603">
        <f t="shared" si="0"/>
        <v>349350.22500000003</v>
      </c>
      <c r="L7" s="1604"/>
      <c r="M7" s="1604"/>
      <c r="N7" s="1604"/>
      <c r="O7" s="1604"/>
      <c r="P7" s="1604"/>
      <c r="Q7" s="1604"/>
      <c r="R7" s="1604"/>
      <c r="S7" s="1605"/>
      <c r="T7" s="1605"/>
    </row>
    <row r="8" spans="1:257" ht="16.8" hidden="1">
      <c r="A8" s="1600">
        <v>44865</v>
      </c>
      <c r="B8" s="1601">
        <v>28800</v>
      </c>
      <c r="C8" s="1601">
        <v>14144.4</v>
      </c>
      <c r="D8" s="1602">
        <v>58341.45</v>
      </c>
      <c r="E8" s="1602">
        <v>101300</v>
      </c>
      <c r="F8" s="1602">
        <v>139598.39999999999</v>
      </c>
      <c r="G8" s="1602">
        <v>6291.7250000000004</v>
      </c>
      <c r="H8" s="1603">
        <f t="shared" si="0"/>
        <v>348475.97499999998</v>
      </c>
      <c r="L8" s="1604"/>
      <c r="M8" s="1604"/>
      <c r="N8" s="1604"/>
      <c r="O8" s="1604"/>
      <c r="P8" s="1604"/>
      <c r="Q8" s="1604"/>
      <c r="R8" s="1604"/>
      <c r="S8" s="1605"/>
      <c r="T8" s="1605"/>
    </row>
    <row r="9" spans="1:257" ht="16.8" hidden="1">
      <c r="A9" s="1600">
        <v>44895</v>
      </c>
      <c r="B9" s="1601">
        <v>29400</v>
      </c>
      <c r="C9" s="1601">
        <v>14229.1</v>
      </c>
      <c r="D9" s="1602">
        <v>56496.95</v>
      </c>
      <c r="E9" s="1602">
        <v>101300</v>
      </c>
      <c r="F9" s="1602">
        <v>142648.4</v>
      </c>
      <c r="G9" s="1602">
        <v>6270.2250000000004</v>
      </c>
      <c r="H9" s="1603">
        <f t="shared" si="0"/>
        <v>350344.67499999993</v>
      </c>
      <c r="L9" s="1604"/>
      <c r="M9" s="1604"/>
      <c r="N9" s="1604"/>
      <c r="O9" s="1604"/>
      <c r="P9" s="1604"/>
      <c r="Q9" s="1604"/>
      <c r="R9" s="1604"/>
      <c r="S9" s="1605"/>
      <c r="T9" s="1605"/>
    </row>
    <row r="10" spans="1:257" ht="16.8" hidden="1">
      <c r="A10" s="1600">
        <v>44926</v>
      </c>
      <c r="B10" s="1601">
        <v>26700</v>
      </c>
      <c r="C10" s="1601">
        <v>13859.1</v>
      </c>
      <c r="D10" s="1602">
        <v>57896.95</v>
      </c>
      <c r="E10" s="1602">
        <v>95300</v>
      </c>
      <c r="F10" s="1602">
        <v>146352.29999999999</v>
      </c>
      <c r="G10" s="1602">
        <v>6255.85</v>
      </c>
      <c r="H10" s="1603">
        <f t="shared" si="0"/>
        <v>346364.19999999995</v>
      </c>
      <c r="L10" s="1604"/>
      <c r="M10" s="1604"/>
      <c r="N10" s="1604"/>
      <c r="O10" s="1604"/>
      <c r="P10" s="1604"/>
      <c r="Q10" s="1604"/>
      <c r="R10" s="1604"/>
      <c r="S10" s="1605"/>
      <c r="T10" s="1605"/>
    </row>
    <row r="11" spans="1:257" ht="16.8" hidden="1">
      <c r="A11" s="1600">
        <v>44957</v>
      </c>
      <c r="B11" s="1601">
        <v>24700</v>
      </c>
      <c r="C11" s="1601">
        <v>14630.7</v>
      </c>
      <c r="D11" s="1602">
        <v>57896.95</v>
      </c>
      <c r="E11" s="1602">
        <v>96900</v>
      </c>
      <c r="F11" s="1602">
        <v>149452.29999999999</v>
      </c>
      <c r="G11" s="1602">
        <v>6236.85</v>
      </c>
      <c r="H11" s="1603">
        <f t="shared" si="0"/>
        <v>349816.79999999993</v>
      </c>
      <c r="L11" s="1604"/>
      <c r="M11" s="1604"/>
      <c r="N11" s="1604"/>
      <c r="O11" s="1604"/>
      <c r="P11" s="1604"/>
      <c r="Q11" s="1604"/>
      <c r="R11" s="1604"/>
      <c r="S11" s="1605"/>
      <c r="T11" s="1605"/>
    </row>
    <row r="12" spans="1:257" ht="16.8" hidden="1">
      <c r="A12" s="1600">
        <v>44985</v>
      </c>
      <c r="B12" s="1601">
        <v>23200</v>
      </c>
      <c r="C12" s="1601">
        <v>14821.8</v>
      </c>
      <c r="D12" s="1602">
        <v>55696.95</v>
      </c>
      <c r="E12" s="1602">
        <v>98600</v>
      </c>
      <c r="F12" s="1602">
        <v>149452.29999999999</v>
      </c>
      <c r="G12" s="1602">
        <v>6224.7749999999996</v>
      </c>
      <c r="H12" s="1603">
        <f t="shared" si="0"/>
        <v>347995.82500000001</v>
      </c>
      <c r="L12" s="1604"/>
      <c r="M12" s="1604"/>
      <c r="N12" s="1604"/>
      <c r="O12" s="1604"/>
      <c r="P12" s="1604"/>
      <c r="Q12" s="1604"/>
      <c r="R12" s="1604"/>
      <c r="S12" s="1605"/>
      <c r="T12" s="1605"/>
    </row>
    <row r="13" spans="1:257" ht="19.5" hidden="1" customHeight="1">
      <c r="A13" s="1600">
        <v>45291</v>
      </c>
      <c r="B13" s="1601">
        <v>29530</v>
      </c>
      <c r="C13" s="1601">
        <v>12377</v>
      </c>
      <c r="D13" s="1602">
        <v>69047</v>
      </c>
      <c r="E13" s="1602">
        <v>97400</v>
      </c>
      <c r="F13" s="1602">
        <v>167939</v>
      </c>
      <c r="G13" s="1602">
        <v>6026</v>
      </c>
      <c r="H13" s="1603">
        <v>382319</v>
      </c>
      <c r="K13" s="1604"/>
      <c r="L13" s="1604"/>
      <c r="M13" s="1604"/>
      <c r="N13" s="1604"/>
      <c r="O13" s="1604"/>
      <c r="P13" s="1604"/>
      <c r="Q13" s="1604"/>
      <c r="R13" s="1604"/>
      <c r="S13" s="1605"/>
      <c r="T13" s="1605"/>
    </row>
    <row r="14" spans="1:257" ht="16.8" hidden="1">
      <c r="A14" s="1600">
        <v>45322</v>
      </c>
      <c r="B14" s="1601">
        <v>29480</v>
      </c>
      <c r="C14" s="1601">
        <v>11962</v>
      </c>
      <c r="D14" s="1602">
        <v>69047</v>
      </c>
      <c r="E14" s="1602">
        <v>97400</v>
      </c>
      <c r="F14" s="1602">
        <v>171039</v>
      </c>
      <c r="G14" s="1602">
        <v>5995</v>
      </c>
      <c r="H14" s="1603">
        <v>384923</v>
      </c>
      <c r="K14" s="1604"/>
      <c r="L14" s="1604"/>
      <c r="M14" s="1604"/>
      <c r="N14" s="1604"/>
      <c r="O14" s="1604"/>
      <c r="P14" s="1604"/>
      <c r="Q14" s="1604"/>
      <c r="R14" s="1604"/>
      <c r="S14" s="1605"/>
      <c r="T14" s="1605"/>
    </row>
    <row r="15" spans="1:257" ht="16.8">
      <c r="A15" s="1600">
        <v>45351</v>
      </c>
      <c r="B15" s="1601">
        <v>30080</v>
      </c>
      <c r="C15" s="1601">
        <v>12068</v>
      </c>
      <c r="D15" s="1602">
        <v>67447</v>
      </c>
      <c r="E15" s="1602">
        <v>97400</v>
      </c>
      <c r="F15" s="1602">
        <v>173039</v>
      </c>
      <c r="G15" s="1602">
        <v>5971</v>
      </c>
      <c r="H15" s="1603">
        <v>386005</v>
      </c>
      <c r="K15" s="1604"/>
      <c r="L15" s="1604"/>
      <c r="M15" s="1604"/>
      <c r="N15" s="1604"/>
      <c r="O15" s="1604"/>
      <c r="P15" s="1604"/>
      <c r="Q15" s="1604"/>
      <c r="R15" s="1604"/>
      <c r="S15" s="1605"/>
      <c r="T15" s="1605"/>
    </row>
    <row r="16" spans="1:257" ht="16.8">
      <c r="A16" s="1600">
        <v>45382</v>
      </c>
      <c r="B16" s="1601">
        <v>33880</v>
      </c>
      <c r="C16" s="1601">
        <v>12500.5</v>
      </c>
      <c r="D16" s="1602">
        <v>70847</v>
      </c>
      <c r="E16" s="1602">
        <v>96500</v>
      </c>
      <c r="F16" s="1602">
        <v>173039.2</v>
      </c>
      <c r="G16" s="1602">
        <v>5957.3</v>
      </c>
      <c r="H16" s="1603">
        <v>392724</v>
      </c>
      <c r="K16" s="1604"/>
      <c r="L16" s="1604"/>
      <c r="M16" s="1604"/>
      <c r="N16" s="1604"/>
      <c r="O16" s="1604"/>
      <c r="P16" s="1604"/>
      <c r="Q16" s="1604"/>
      <c r="R16" s="1604"/>
      <c r="S16" s="1605"/>
      <c r="T16" s="1605"/>
    </row>
    <row r="17" spans="1:20" ht="16.8">
      <c r="A17" s="1600">
        <v>45412</v>
      </c>
      <c r="B17" s="1601">
        <v>41680</v>
      </c>
      <c r="C17" s="1601">
        <v>11345.5</v>
      </c>
      <c r="D17" s="1602">
        <v>68546.95</v>
      </c>
      <c r="E17" s="1602">
        <v>96500</v>
      </c>
      <c r="F17" s="1602">
        <v>177029.2</v>
      </c>
      <c r="G17" s="1602">
        <v>5930.9750000000004</v>
      </c>
      <c r="H17" s="1603">
        <v>401032.625</v>
      </c>
      <c r="K17" s="1604"/>
      <c r="L17" s="1604"/>
      <c r="M17" s="1604"/>
      <c r="N17" s="1604"/>
      <c r="O17" s="1604"/>
      <c r="P17" s="1604"/>
      <c r="Q17" s="1604"/>
      <c r="R17" s="1604"/>
      <c r="S17" s="1605"/>
      <c r="T17" s="1605"/>
    </row>
    <row r="18" spans="1:20" ht="16.8">
      <c r="A18" s="1600">
        <v>45443</v>
      </c>
      <c r="B18" s="1601">
        <v>46680</v>
      </c>
      <c r="C18" s="1601">
        <v>11227.5</v>
      </c>
      <c r="D18" s="1602">
        <v>71346.95</v>
      </c>
      <c r="E18" s="1602">
        <v>94600</v>
      </c>
      <c r="F18" s="1602">
        <v>178229.2</v>
      </c>
      <c r="G18" s="1602">
        <v>5910.2</v>
      </c>
      <c r="H18" s="1603">
        <v>407993.85000000003</v>
      </c>
      <c r="K18" s="1604"/>
      <c r="L18" s="1604"/>
      <c r="M18" s="1604"/>
      <c r="N18" s="1604"/>
      <c r="O18" s="1604"/>
      <c r="P18" s="1604"/>
      <c r="Q18" s="1604"/>
      <c r="R18" s="1604"/>
      <c r="S18" s="1605"/>
      <c r="T18" s="1605"/>
    </row>
    <row r="19" spans="1:20" ht="16.8">
      <c r="A19" s="1600">
        <v>45473</v>
      </c>
      <c r="B19" s="1601">
        <v>48600</v>
      </c>
      <c r="C19" s="1601">
        <v>11169</v>
      </c>
      <c r="D19" s="1602">
        <v>67447</v>
      </c>
      <c r="E19" s="1602">
        <v>95200</v>
      </c>
      <c r="F19" s="1602">
        <v>178229</v>
      </c>
      <c r="G19" s="1602">
        <v>5901</v>
      </c>
      <c r="H19" s="1603">
        <v>406546</v>
      </c>
      <c r="K19" s="1604"/>
      <c r="L19" s="1604"/>
      <c r="M19" s="1604"/>
      <c r="N19" s="1604"/>
      <c r="O19" s="1604"/>
      <c r="P19" s="1604"/>
      <c r="Q19" s="1604"/>
      <c r="R19" s="1604"/>
      <c r="S19" s="1605"/>
      <c r="T19" s="1605"/>
    </row>
    <row r="20" spans="1:20" ht="16.8">
      <c r="A20" s="1600">
        <v>45504</v>
      </c>
      <c r="B20" s="1601">
        <v>53600</v>
      </c>
      <c r="C20" s="1601">
        <v>11489</v>
      </c>
      <c r="D20" s="1602">
        <v>64837.5</v>
      </c>
      <c r="E20" s="1602">
        <v>95200</v>
      </c>
      <c r="F20" s="1602">
        <v>186929.2</v>
      </c>
      <c r="G20" s="1602">
        <v>5878.6750000000002</v>
      </c>
      <c r="H20" s="1603">
        <v>417934.375</v>
      </c>
      <c r="K20" s="1604"/>
      <c r="L20" s="1604"/>
      <c r="M20" s="1604"/>
      <c r="N20" s="1604"/>
      <c r="O20" s="1604"/>
      <c r="P20" s="1604"/>
      <c r="Q20" s="1604"/>
      <c r="R20" s="1604"/>
      <c r="S20" s="1605"/>
      <c r="T20" s="1605"/>
    </row>
    <row r="21" spans="1:20" ht="16.8">
      <c r="A21" s="1600">
        <v>45535</v>
      </c>
      <c r="B21" s="1601">
        <v>58850</v>
      </c>
      <c r="C21" s="1601">
        <v>10993</v>
      </c>
      <c r="D21" s="1602">
        <v>67837.5</v>
      </c>
      <c r="E21" s="1602">
        <v>92000</v>
      </c>
      <c r="F21" s="1602">
        <v>188929.2</v>
      </c>
      <c r="G21" s="1602">
        <v>5864.4250000000002</v>
      </c>
      <c r="H21" s="1603">
        <v>424474.125</v>
      </c>
      <c r="K21" s="1604"/>
      <c r="L21" s="1604"/>
      <c r="M21" s="1604"/>
      <c r="N21" s="1604"/>
      <c r="O21" s="1604"/>
      <c r="P21" s="1604"/>
      <c r="Q21" s="1604"/>
      <c r="R21" s="1604"/>
      <c r="S21" s="1605"/>
      <c r="T21" s="1605"/>
    </row>
    <row r="22" spans="1:20" ht="16.8">
      <c r="A22" s="1600">
        <v>45565</v>
      </c>
      <c r="B22" s="1601">
        <v>57300</v>
      </c>
      <c r="C22" s="1601">
        <v>11145</v>
      </c>
      <c r="D22" s="1602">
        <v>67837.5</v>
      </c>
      <c r="E22" s="1602">
        <v>94400</v>
      </c>
      <c r="F22" s="1602">
        <v>188846.7</v>
      </c>
      <c r="G22" s="1602">
        <v>5850.2749999999996</v>
      </c>
      <c r="H22" s="1603">
        <v>425379.47500000003</v>
      </c>
      <c r="K22" s="1604"/>
      <c r="L22" s="1604"/>
      <c r="M22" s="1604"/>
      <c r="N22" s="1604"/>
      <c r="O22" s="1604"/>
      <c r="P22" s="1604"/>
      <c r="Q22" s="1604"/>
      <c r="R22" s="1604"/>
      <c r="S22" s="1605"/>
      <c r="T22" s="1605"/>
    </row>
    <row r="23" spans="1:20" ht="16.8">
      <c r="A23" s="1600">
        <v>45596</v>
      </c>
      <c r="B23" s="1601">
        <v>59250</v>
      </c>
      <c r="C23" s="1601">
        <v>9235</v>
      </c>
      <c r="D23" s="1602">
        <v>65720</v>
      </c>
      <c r="E23" s="1602">
        <v>97200</v>
      </c>
      <c r="F23" s="1602">
        <v>188846.7</v>
      </c>
      <c r="G23" s="1602">
        <v>5803.5</v>
      </c>
      <c r="H23" s="1603">
        <v>426055.2</v>
      </c>
      <c r="K23" s="1604"/>
      <c r="L23" s="1604"/>
      <c r="M23" s="1604"/>
      <c r="N23" s="1604"/>
      <c r="O23" s="1604"/>
      <c r="P23" s="1604"/>
      <c r="Q23" s="1604"/>
      <c r="R23" s="1604"/>
      <c r="S23" s="1605"/>
      <c r="T23" s="1605"/>
    </row>
    <row r="24" spans="1:20" ht="16.8">
      <c r="A24" s="1600">
        <v>45626</v>
      </c>
      <c r="B24" s="1601">
        <v>66500</v>
      </c>
      <c r="C24" s="1601">
        <v>9485</v>
      </c>
      <c r="D24" s="1602">
        <v>68620</v>
      </c>
      <c r="E24" s="1602">
        <v>94500</v>
      </c>
      <c r="F24" s="1602">
        <v>191946.7</v>
      </c>
      <c r="G24" s="1602">
        <v>5778.7749999999996</v>
      </c>
      <c r="H24" s="1603">
        <f t="shared" ref="H24:H27" si="1">SUM(B24:G24)</f>
        <v>436830.47500000003</v>
      </c>
      <c r="K24" s="1604"/>
      <c r="L24" s="1604"/>
      <c r="M24" s="1604"/>
      <c r="N24" s="1604"/>
      <c r="O24" s="1604"/>
      <c r="P24" s="1604"/>
      <c r="Q24" s="1604"/>
      <c r="R24" s="1604"/>
      <c r="S24" s="1605"/>
      <c r="T24" s="1605"/>
    </row>
    <row r="25" spans="1:20" ht="16.8">
      <c r="A25" s="1600">
        <v>45657</v>
      </c>
      <c r="B25" s="1601">
        <v>74500</v>
      </c>
      <c r="C25" s="1601">
        <v>4176</v>
      </c>
      <c r="D25" s="1602">
        <v>70820</v>
      </c>
      <c r="E25" s="1602">
        <v>89500</v>
      </c>
      <c r="F25" s="1602">
        <v>196546.7</v>
      </c>
      <c r="G25" s="1602">
        <v>5770.4750000000004</v>
      </c>
      <c r="H25" s="1603">
        <f t="shared" si="1"/>
        <v>441313.17499999999</v>
      </c>
      <c r="K25" s="1604"/>
      <c r="L25" s="1604"/>
      <c r="M25" s="1604"/>
      <c r="N25" s="1604"/>
      <c r="O25" s="1604"/>
      <c r="P25" s="1604"/>
      <c r="Q25" s="1604"/>
      <c r="R25" s="1604"/>
      <c r="S25" s="1605"/>
      <c r="T25" s="1605"/>
    </row>
    <row r="26" spans="1:20" ht="16.8">
      <c r="A26" s="1600">
        <v>45688</v>
      </c>
      <c r="B26" s="1601">
        <v>72350</v>
      </c>
      <c r="C26" s="1601">
        <v>5186</v>
      </c>
      <c r="D26" s="1602">
        <v>68820</v>
      </c>
      <c r="E26" s="1602">
        <v>89500</v>
      </c>
      <c r="F26" s="1602">
        <v>199047</v>
      </c>
      <c r="G26" s="1602">
        <v>5745</v>
      </c>
      <c r="H26" s="1603">
        <f t="shared" si="1"/>
        <v>440648</v>
      </c>
      <c r="K26" s="1604"/>
      <c r="L26" s="1604"/>
      <c r="M26" s="1604"/>
      <c r="N26" s="1604"/>
      <c r="O26" s="1604"/>
      <c r="P26" s="1604"/>
      <c r="Q26" s="1604"/>
      <c r="R26" s="1604"/>
      <c r="S26" s="1605"/>
      <c r="T26" s="1605"/>
    </row>
    <row r="27" spans="1:20" ht="17.399999999999999" thickBot="1">
      <c r="A27" s="1606">
        <v>45716</v>
      </c>
      <c r="B27" s="1607">
        <v>76150</v>
      </c>
      <c r="C27" s="1607">
        <v>6369</v>
      </c>
      <c r="D27" s="1608">
        <v>70620</v>
      </c>
      <c r="E27" s="1608">
        <v>87900</v>
      </c>
      <c r="F27" s="1608">
        <v>202347</v>
      </c>
      <c r="G27" s="1608">
        <v>5735</v>
      </c>
      <c r="H27" s="1609">
        <f t="shared" si="1"/>
        <v>449121</v>
      </c>
      <c r="K27" s="1604"/>
      <c r="L27" s="1604"/>
      <c r="M27" s="1604"/>
      <c r="N27" s="1604"/>
      <c r="O27" s="1604"/>
      <c r="P27" s="1604"/>
      <c r="Q27" s="1604"/>
      <c r="R27" s="1604"/>
      <c r="S27" s="1605"/>
      <c r="T27" s="1605"/>
    </row>
    <row r="28" spans="1:20" ht="15.6" thickTop="1">
      <c r="A28" s="178" t="s">
        <v>139</v>
      </c>
      <c r="B28" s="178"/>
      <c r="C28" s="178"/>
      <c r="D28" s="178"/>
      <c r="E28" s="178"/>
      <c r="F28" s="178"/>
      <c r="G28" s="178"/>
      <c r="H28" s="1610"/>
      <c r="K28" s="1604"/>
      <c r="L28" s="1604"/>
      <c r="M28" s="1604"/>
      <c r="N28" s="1604"/>
      <c r="O28" s="1604"/>
      <c r="P28" s="1604"/>
      <c r="Q28" s="1604"/>
      <c r="R28" s="1604"/>
      <c r="S28" s="1605"/>
      <c r="T28" s="1605"/>
    </row>
    <row r="29" spans="1:20" s="178" customFormat="1">
      <c r="A29" s="178" t="s">
        <v>68</v>
      </c>
      <c r="H29" s="1610"/>
      <c r="L29" s="1611"/>
    </row>
    <row r="30" spans="1:20" s="178" customFormat="1">
      <c r="A30" s="134"/>
      <c r="B30" s="134"/>
      <c r="C30" s="134"/>
      <c r="D30" s="1604"/>
      <c r="E30" s="134"/>
      <c r="F30" s="134"/>
      <c r="G30" s="134"/>
      <c r="H30" s="201"/>
    </row>
    <row r="31" spans="1:20">
      <c r="L31" s="1612"/>
      <c r="M31" s="1613"/>
    </row>
    <row r="32" spans="1:20" ht="19.2">
      <c r="A32" s="286" t="s">
        <v>3690</v>
      </c>
      <c r="B32" s="1139"/>
      <c r="C32" s="1139"/>
      <c r="D32" s="1139"/>
      <c r="E32" s="1139"/>
      <c r="F32" s="1139"/>
      <c r="G32" s="1139"/>
      <c r="H32" s="1139"/>
      <c r="L32" s="1612"/>
      <c r="M32" s="1613"/>
    </row>
    <row r="33" spans="1:257" ht="19.8" thickBot="1">
      <c r="B33" s="1614"/>
      <c r="C33" s="1614"/>
      <c r="D33" s="1614"/>
      <c r="F33" s="145"/>
      <c r="G33" s="145"/>
      <c r="H33" s="145" t="s">
        <v>70</v>
      </c>
      <c r="I33" s="1139"/>
      <c r="J33" s="1139"/>
      <c r="K33" s="1604"/>
      <c r="L33" s="1604"/>
      <c r="M33" s="1604"/>
      <c r="N33" s="1604"/>
      <c r="O33" s="1604"/>
      <c r="P33" s="1604"/>
      <c r="Q33" s="1604"/>
      <c r="R33" s="1604"/>
      <c r="S33" s="1604"/>
      <c r="T33" s="1604"/>
      <c r="U33" s="1604"/>
      <c r="V33" s="1604"/>
      <c r="W33" s="1604"/>
      <c r="X33" s="1604"/>
      <c r="Y33" s="1604"/>
      <c r="Z33" s="1604"/>
      <c r="AA33" s="1604"/>
      <c r="AB33" s="1604"/>
      <c r="AC33" s="1604"/>
      <c r="AD33" s="1604"/>
      <c r="AE33" s="1604"/>
      <c r="AF33" s="1604"/>
      <c r="AG33" s="1604"/>
      <c r="AH33" s="1604"/>
      <c r="AI33" s="1604"/>
      <c r="AJ33" s="1604"/>
      <c r="AK33" s="1604"/>
      <c r="AL33" s="1604"/>
      <c r="AM33" s="1604"/>
      <c r="AN33" s="1604"/>
      <c r="AO33" s="1604"/>
      <c r="AP33" s="1604"/>
      <c r="AQ33" s="1604"/>
      <c r="AR33" s="1604"/>
      <c r="AS33" s="1604"/>
      <c r="AT33" s="1139"/>
      <c r="AU33" s="1139"/>
      <c r="AV33" s="1139"/>
      <c r="AW33" s="1139"/>
      <c r="AX33" s="1139"/>
      <c r="AY33" s="1139"/>
      <c r="AZ33" s="1139"/>
      <c r="BA33" s="1139"/>
      <c r="BB33" s="1139"/>
      <c r="BC33" s="1139"/>
      <c r="BD33" s="1139"/>
      <c r="BE33" s="1139"/>
      <c r="BF33" s="1139"/>
      <c r="BG33" s="1139"/>
      <c r="BH33" s="1139"/>
      <c r="BI33" s="1139"/>
      <c r="BJ33" s="1139"/>
      <c r="BK33" s="1139"/>
      <c r="BL33" s="1139"/>
      <c r="BM33" s="1139"/>
      <c r="BN33" s="1139"/>
      <c r="BO33" s="1139"/>
      <c r="BP33" s="1139"/>
      <c r="BQ33" s="1139"/>
      <c r="BR33" s="1139"/>
      <c r="BS33" s="1139"/>
      <c r="BT33" s="1139"/>
      <c r="BU33" s="1139"/>
      <c r="BV33" s="1139"/>
      <c r="BW33" s="1139"/>
      <c r="BX33" s="1139"/>
      <c r="BY33" s="1139"/>
      <c r="BZ33" s="1139"/>
      <c r="CA33" s="1139"/>
      <c r="CB33" s="1139"/>
      <c r="CC33" s="1139"/>
      <c r="CD33" s="1139"/>
      <c r="CE33" s="1139"/>
      <c r="CF33" s="1139"/>
      <c r="CG33" s="1139"/>
      <c r="CH33" s="1139"/>
      <c r="CI33" s="1139"/>
      <c r="CJ33" s="1139"/>
      <c r="CK33" s="1139"/>
      <c r="CL33" s="1139"/>
      <c r="CM33" s="1139"/>
      <c r="CN33" s="1139"/>
      <c r="CO33" s="1139"/>
      <c r="CP33" s="1139"/>
      <c r="CQ33" s="1139"/>
      <c r="CR33" s="1139"/>
      <c r="CS33" s="1139"/>
      <c r="CT33" s="1139"/>
      <c r="CU33" s="1139"/>
      <c r="CV33" s="1139"/>
      <c r="CW33" s="1139"/>
      <c r="CX33" s="1139"/>
      <c r="CY33" s="1139"/>
      <c r="CZ33" s="1139"/>
      <c r="DA33" s="1139"/>
      <c r="DB33" s="1139"/>
      <c r="DC33" s="1139"/>
      <c r="DD33" s="1139"/>
      <c r="DE33" s="1139"/>
      <c r="DF33" s="1139"/>
      <c r="DG33" s="1139"/>
      <c r="DH33" s="1139"/>
      <c r="DI33" s="1139"/>
      <c r="DJ33" s="1139"/>
      <c r="DK33" s="1139"/>
      <c r="DL33" s="1139"/>
      <c r="DM33" s="1139"/>
      <c r="DN33" s="1139"/>
      <c r="DO33" s="1139"/>
      <c r="DP33" s="1139"/>
      <c r="DQ33" s="1139"/>
      <c r="DR33" s="1139"/>
      <c r="DS33" s="1139"/>
      <c r="DT33" s="1139"/>
      <c r="DU33" s="1139"/>
      <c r="DV33" s="1139"/>
      <c r="DW33" s="1139"/>
      <c r="DX33" s="1139"/>
      <c r="DY33" s="1139"/>
      <c r="DZ33" s="1139"/>
      <c r="EA33" s="1139"/>
      <c r="EB33" s="1139"/>
      <c r="EC33" s="1139"/>
      <c r="ED33" s="1139"/>
      <c r="EE33" s="1139"/>
      <c r="EF33" s="1139"/>
      <c r="EG33" s="1139"/>
      <c r="EH33" s="1139"/>
      <c r="EI33" s="1139"/>
      <c r="EJ33" s="1139"/>
      <c r="EK33" s="1139"/>
      <c r="EL33" s="1139"/>
      <c r="EM33" s="1139"/>
      <c r="EN33" s="1139"/>
      <c r="EO33" s="1139"/>
      <c r="EP33" s="1139"/>
      <c r="EQ33" s="1139"/>
      <c r="ER33" s="1139"/>
      <c r="ES33" s="1139"/>
      <c r="ET33" s="1139"/>
      <c r="EU33" s="1139"/>
      <c r="EV33" s="1139"/>
      <c r="EW33" s="1139"/>
      <c r="EX33" s="1139"/>
      <c r="EY33" s="1139"/>
      <c r="EZ33" s="1139"/>
      <c r="FA33" s="1139"/>
      <c r="FB33" s="1139"/>
      <c r="FC33" s="1139"/>
      <c r="FD33" s="1139"/>
      <c r="FE33" s="1139"/>
      <c r="FF33" s="1139"/>
      <c r="FG33" s="1139"/>
      <c r="FH33" s="1139"/>
      <c r="FI33" s="1139"/>
      <c r="FJ33" s="1139"/>
      <c r="FK33" s="1139"/>
      <c r="FL33" s="1139"/>
      <c r="FM33" s="1139"/>
      <c r="FN33" s="1139"/>
      <c r="FO33" s="1139"/>
      <c r="FP33" s="1139"/>
      <c r="FQ33" s="1139"/>
      <c r="FR33" s="1139"/>
      <c r="FS33" s="1139"/>
      <c r="FT33" s="1139"/>
      <c r="FU33" s="1139"/>
      <c r="FV33" s="1139"/>
      <c r="FW33" s="1139"/>
      <c r="FX33" s="1139"/>
      <c r="FY33" s="1139"/>
      <c r="FZ33" s="1139"/>
      <c r="GA33" s="1139"/>
      <c r="GB33" s="1139"/>
      <c r="GC33" s="1139"/>
      <c r="GD33" s="1139"/>
      <c r="GE33" s="1139"/>
      <c r="GF33" s="1139"/>
      <c r="GG33" s="1139"/>
      <c r="GH33" s="1139"/>
      <c r="GI33" s="1139"/>
      <c r="GJ33" s="1139"/>
      <c r="GK33" s="1139"/>
      <c r="GL33" s="1139"/>
      <c r="GM33" s="1139"/>
      <c r="GN33" s="1139"/>
      <c r="GO33" s="1139"/>
      <c r="GP33" s="1139"/>
      <c r="GQ33" s="1139"/>
      <c r="GR33" s="1139"/>
      <c r="GS33" s="1139"/>
      <c r="GT33" s="1139"/>
      <c r="GU33" s="1139"/>
      <c r="GV33" s="1139"/>
      <c r="GW33" s="1139"/>
      <c r="GX33" s="1139"/>
      <c r="GY33" s="1139"/>
      <c r="GZ33" s="1139"/>
      <c r="HA33" s="1139"/>
      <c r="HB33" s="1139"/>
      <c r="HC33" s="1139"/>
      <c r="HD33" s="1139"/>
      <c r="HE33" s="1139"/>
      <c r="HF33" s="1139"/>
      <c r="HG33" s="1139"/>
      <c r="HH33" s="1139"/>
      <c r="HI33" s="1139"/>
      <c r="HJ33" s="1139"/>
      <c r="HK33" s="1139"/>
      <c r="HL33" s="1139"/>
      <c r="HM33" s="1139"/>
      <c r="HN33" s="1139"/>
      <c r="HO33" s="1139"/>
      <c r="HP33" s="1139"/>
      <c r="HQ33" s="1139"/>
      <c r="HR33" s="1139"/>
      <c r="HS33" s="1139"/>
      <c r="HT33" s="1139"/>
      <c r="HU33" s="1139"/>
      <c r="HV33" s="1139"/>
      <c r="HW33" s="1139"/>
      <c r="HX33" s="1139"/>
      <c r="HY33" s="1139"/>
      <c r="HZ33" s="1139"/>
      <c r="IA33" s="1139"/>
      <c r="IB33" s="1139"/>
      <c r="IC33" s="1139"/>
      <c r="ID33" s="1139"/>
      <c r="IE33" s="1139"/>
      <c r="IF33" s="1139"/>
      <c r="IG33" s="1139"/>
      <c r="IH33" s="1139"/>
      <c r="II33" s="1139"/>
      <c r="IJ33" s="1139"/>
      <c r="IK33" s="1139"/>
      <c r="IL33" s="1139"/>
      <c r="IM33" s="1139"/>
      <c r="IN33" s="1139"/>
      <c r="IO33" s="1139"/>
      <c r="IP33" s="1139"/>
      <c r="IQ33" s="1139"/>
      <c r="IR33" s="1139"/>
      <c r="IS33" s="1139"/>
      <c r="IT33" s="1139"/>
      <c r="IU33" s="1139"/>
      <c r="IV33" s="1139"/>
      <c r="IW33" s="1139"/>
    </row>
    <row r="34" spans="1:257" ht="34.799999999999997" thickTop="1" thickBot="1">
      <c r="A34" s="1615"/>
      <c r="B34" s="1595" t="s">
        <v>3684</v>
      </c>
      <c r="C34" s="1595" t="s">
        <v>3685</v>
      </c>
      <c r="D34" s="1596" t="s">
        <v>3686</v>
      </c>
      <c r="E34" s="1596" t="s">
        <v>3687</v>
      </c>
      <c r="F34" s="1596" t="s">
        <v>3691</v>
      </c>
      <c r="G34" s="1597" t="s">
        <v>3689</v>
      </c>
      <c r="H34" s="1598" t="s">
        <v>291</v>
      </c>
      <c r="K34" s="1604"/>
      <c r="L34" s="1604"/>
      <c r="M34" s="1604"/>
      <c r="N34" s="1604"/>
      <c r="O34" s="1604"/>
      <c r="P34" s="1604"/>
      <c r="Q34" s="1604"/>
      <c r="R34" s="1604"/>
      <c r="S34" s="1604"/>
      <c r="T34" s="1604"/>
      <c r="U34" s="1604"/>
      <c r="V34" s="1604"/>
      <c r="W34" s="1604"/>
      <c r="X34" s="1604"/>
      <c r="Y34" s="1604"/>
      <c r="Z34" s="1604"/>
      <c r="AA34" s="1604"/>
      <c r="AB34" s="1604"/>
      <c r="AC34" s="1604"/>
      <c r="AD34" s="1604"/>
      <c r="AE34" s="1604"/>
      <c r="AF34" s="1604"/>
      <c r="AG34" s="1604"/>
      <c r="AH34" s="1604"/>
      <c r="AI34" s="1604"/>
      <c r="AJ34" s="1604"/>
      <c r="AK34" s="1604"/>
      <c r="AL34" s="1604"/>
      <c r="AM34" s="1604"/>
      <c r="AN34" s="1604"/>
      <c r="AO34" s="1604"/>
      <c r="AP34" s="1604"/>
      <c r="AQ34" s="1604"/>
      <c r="AR34" s="1604"/>
      <c r="AS34" s="1604"/>
    </row>
    <row r="35" spans="1:257" ht="16.8">
      <c r="A35" s="1616" t="s">
        <v>3692</v>
      </c>
      <c r="B35" s="1601">
        <v>30650</v>
      </c>
      <c r="C35" s="1601">
        <v>3246</v>
      </c>
      <c r="D35" s="1601">
        <v>9800</v>
      </c>
      <c r="E35" s="1601">
        <f>17100-1600</f>
        <v>15500</v>
      </c>
      <c r="F35" s="1601">
        <f>3900-1400</f>
        <v>2500</v>
      </c>
      <c r="G35" s="1601" t="s">
        <v>1205</v>
      </c>
      <c r="H35" s="1617">
        <f>SUM(B35:G35)</f>
        <v>61696</v>
      </c>
      <c r="K35" s="1604"/>
      <c r="L35" s="1613"/>
      <c r="M35" s="1613"/>
      <c r="N35" s="1613"/>
      <c r="O35" s="1613"/>
      <c r="P35" s="1613"/>
      <c r="Q35" s="1604"/>
      <c r="R35" s="1604"/>
      <c r="S35" s="1604"/>
      <c r="T35" s="1604"/>
      <c r="U35" s="1604"/>
      <c r="V35" s="1604"/>
      <c r="W35" s="1604"/>
      <c r="X35" s="1604"/>
      <c r="Y35" s="1604"/>
      <c r="Z35" s="1604"/>
      <c r="AA35" s="1604"/>
      <c r="AB35" s="1604"/>
      <c r="AC35" s="1604"/>
      <c r="AD35" s="1604"/>
      <c r="AE35" s="1604"/>
      <c r="AF35" s="1604"/>
      <c r="AG35" s="1604"/>
      <c r="AH35" s="1604"/>
      <c r="AI35" s="1604"/>
      <c r="AJ35" s="1604"/>
      <c r="AK35" s="1604"/>
      <c r="AL35" s="1604"/>
      <c r="AM35" s="1604"/>
      <c r="AN35" s="1604"/>
      <c r="AO35" s="1604"/>
      <c r="AP35" s="1604"/>
      <c r="AQ35" s="1604"/>
      <c r="AR35" s="1604"/>
      <c r="AS35" s="1604"/>
    </row>
    <row r="36" spans="1:257" ht="16.8">
      <c r="A36" s="1616" t="s">
        <v>3693</v>
      </c>
      <c r="B36" s="1601">
        <v>45500</v>
      </c>
      <c r="C36" s="1601">
        <v>3123</v>
      </c>
      <c r="D36" s="1601">
        <v>18600</v>
      </c>
      <c r="E36" s="1601">
        <v>22950</v>
      </c>
      <c r="F36" s="1601">
        <v>9661.9</v>
      </c>
      <c r="G36" s="1601" t="s">
        <v>1205</v>
      </c>
      <c r="H36" s="1617">
        <f t="shared" ref="H36:H56" si="2">SUM(B36:G36)</f>
        <v>99834.9</v>
      </c>
      <c r="K36" s="1604"/>
      <c r="L36" s="1604"/>
      <c r="M36" s="1604"/>
      <c r="N36" s="1604"/>
      <c r="O36" s="1604"/>
      <c r="P36" s="1604"/>
      <c r="Q36" s="1604"/>
      <c r="R36" s="1604"/>
      <c r="S36" s="1604"/>
      <c r="T36" s="1604"/>
      <c r="U36" s="1604"/>
      <c r="V36" s="1604"/>
      <c r="W36" s="1604"/>
      <c r="X36" s="1604"/>
      <c r="Y36" s="1604"/>
      <c r="Z36" s="1604"/>
      <c r="AA36" s="1604"/>
      <c r="AB36" s="1604"/>
      <c r="AC36" s="1604"/>
      <c r="AD36" s="1604"/>
      <c r="AE36" s="1604"/>
      <c r="AF36" s="1604"/>
      <c r="AG36" s="1604"/>
      <c r="AH36" s="1604"/>
      <c r="AI36" s="1604"/>
      <c r="AJ36" s="1604"/>
      <c r="AK36" s="1604"/>
      <c r="AL36" s="1604"/>
      <c r="AM36" s="1604"/>
      <c r="AN36" s="1604"/>
      <c r="AO36" s="1604"/>
      <c r="AP36" s="1604"/>
      <c r="AQ36" s="1604"/>
      <c r="AR36" s="1604"/>
      <c r="AS36" s="1604"/>
    </row>
    <row r="37" spans="1:257" ht="16.8">
      <c r="A37" s="1616" t="s">
        <v>3694</v>
      </c>
      <c r="B37" s="1601" t="s">
        <v>1205</v>
      </c>
      <c r="C37" s="1601" t="s">
        <v>1205</v>
      </c>
      <c r="D37" s="1601">
        <v>26820</v>
      </c>
      <c r="E37" s="1601">
        <v>19150</v>
      </c>
      <c r="F37" s="1601">
        <v>8292.7999999999993</v>
      </c>
      <c r="G37" s="1601" t="s">
        <v>1205</v>
      </c>
      <c r="H37" s="1617">
        <f t="shared" si="2"/>
        <v>54262.8</v>
      </c>
      <c r="K37" s="1604"/>
      <c r="L37" s="1604"/>
      <c r="M37" s="1604"/>
      <c r="N37" s="1604"/>
      <c r="O37" s="1604"/>
      <c r="P37" s="1604"/>
      <c r="Q37" s="1604"/>
      <c r="R37" s="1604"/>
      <c r="S37" s="1604"/>
      <c r="T37" s="1604"/>
      <c r="U37" s="1604"/>
      <c r="V37" s="1604"/>
      <c r="W37" s="1604"/>
      <c r="X37" s="1604"/>
      <c r="Y37" s="1604"/>
      <c r="Z37" s="1604"/>
      <c r="AA37" s="1604"/>
      <c r="AB37" s="1604"/>
      <c r="AC37" s="1604"/>
      <c r="AD37" s="1604"/>
      <c r="AE37" s="1604"/>
      <c r="AF37" s="1604"/>
      <c r="AG37" s="1604"/>
      <c r="AH37" s="1604"/>
      <c r="AI37" s="1604"/>
      <c r="AJ37" s="1604"/>
      <c r="AK37" s="1604"/>
      <c r="AL37" s="1604"/>
      <c r="AM37" s="1604"/>
      <c r="AN37" s="1604"/>
      <c r="AO37" s="1604"/>
      <c r="AP37" s="1604"/>
      <c r="AQ37" s="1604"/>
      <c r="AR37" s="1604"/>
      <c r="AS37" s="1604"/>
    </row>
    <row r="38" spans="1:257" ht="16.8">
      <c r="A38" s="1616" t="s">
        <v>3695</v>
      </c>
      <c r="B38" s="1601" t="s">
        <v>1205</v>
      </c>
      <c r="C38" s="1618" t="s">
        <v>1205</v>
      </c>
      <c r="D38" s="1601">
        <v>15400</v>
      </c>
      <c r="E38" s="1601">
        <v>10200</v>
      </c>
      <c r="F38" s="1601">
        <v>11623.6</v>
      </c>
      <c r="G38" s="1601" t="s">
        <v>1205</v>
      </c>
      <c r="H38" s="1617">
        <f t="shared" si="2"/>
        <v>37223.599999999999</v>
      </c>
      <c r="K38" s="1604"/>
      <c r="L38" s="1604"/>
      <c r="M38" s="1604"/>
      <c r="N38" s="1604"/>
      <c r="O38" s="1604"/>
      <c r="P38" s="1604"/>
      <c r="Q38" s="1604"/>
      <c r="R38" s="1604"/>
      <c r="S38" s="1604"/>
      <c r="T38" s="1604"/>
      <c r="U38" s="1604"/>
      <c r="V38" s="1604"/>
      <c r="W38" s="1604"/>
      <c r="X38" s="1604"/>
      <c r="Y38" s="1604"/>
      <c r="Z38" s="1604"/>
      <c r="AA38" s="1604"/>
      <c r="AB38" s="1604"/>
      <c r="AC38" s="1604"/>
      <c r="AD38" s="1604"/>
      <c r="AE38" s="1604"/>
      <c r="AF38" s="1604"/>
      <c r="AG38" s="1604"/>
      <c r="AH38" s="1604"/>
      <c r="AI38" s="1604"/>
      <c r="AJ38" s="1604"/>
      <c r="AK38" s="1604"/>
      <c r="AL38" s="1604"/>
      <c r="AM38" s="1604"/>
      <c r="AN38" s="1604"/>
      <c r="AO38" s="1604"/>
      <c r="AP38" s="1604"/>
      <c r="AQ38" s="1604"/>
      <c r="AR38" s="1604"/>
      <c r="AS38" s="1604"/>
    </row>
    <row r="39" spans="1:257" ht="16.8">
      <c r="A39" s="1616" t="s">
        <v>3696</v>
      </c>
      <c r="B39" s="1601" t="s">
        <v>1205</v>
      </c>
      <c r="C39" s="1601" t="s">
        <v>1205</v>
      </c>
      <c r="D39" s="1601" t="s">
        <v>1205</v>
      </c>
      <c r="E39" s="1601">
        <v>12600</v>
      </c>
      <c r="F39" s="1601">
        <v>9096.1</v>
      </c>
      <c r="G39" s="1601" t="s">
        <v>1205</v>
      </c>
      <c r="H39" s="1617">
        <f t="shared" si="2"/>
        <v>21696.1</v>
      </c>
      <c r="K39" s="1604"/>
      <c r="L39" s="1604"/>
      <c r="M39" s="1604"/>
      <c r="N39" s="1604"/>
      <c r="O39" s="1604"/>
      <c r="P39" s="1604"/>
      <c r="Q39" s="1604"/>
      <c r="R39" s="1604"/>
      <c r="S39" s="1604"/>
      <c r="T39" s="1604"/>
      <c r="U39" s="1604"/>
      <c r="V39" s="1604"/>
      <c r="W39" s="1604"/>
      <c r="X39" s="1604"/>
      <c r="Y39" s="1604"/>
      <c r="Z39" s="1604"/>
      <c r="AA39" s="1604"/>
      <c r="AB39" s="1604"/>
      <c r="AC39" s="1604"/>
      <c r="AD39" s="1604"/>
      <c r="AE39" s="1604"/>
      <c r="AF39" s="1604"/>
      <c r="AG39" s="1604"/>
      <c r="AH39" s="1604"/>
      <c r="AI39" s="1604"/>
      <c r="AJ39" s="1604"/>
      <c r="AK39" s="1604"/>
      <c r="AL39" s="1604"/>
      <c r="AM39" s="1604"/>
      <c r="AN39" s="1604"/>
      <c r="AO39" s="1604"/>
      <c r="AP39" s="1604"/>
      <c r="AQ39" s="1604"/>
      <c r="AR39" s="1604"/>
      <c r="AS39" s="1604"/>
    </row>
    <row r="40" spans="1:257" ht="16.8">
      <c r="A40" s="1616" t="s">
        <v>3697</v>
      </c>
      <c r="B40" s="1601" t="s">
        <v>1205</v>
      </c>
      <c r="C40" s="1601" t="s">
        <v>1205</v>
      </c>
      <c r="D40" s="1601" t="s">
        <v>1205</v>
      </c>
      <c r="E40" s="1601">
        <v>7500</v>
      </c>
      <c r="F40" s="1601">
        <v>21632.3</v>
      </c>
      <c r="G40" s="1601" t="s">
        <v>1205</v>
      </c>
      <c r="H40" s="1617">
        <f t="shared" si="2"/>
        <v>29132.3</v>
      </c>
      <c r="K40" s="1604"/>
      <c r="L40" s="1604"/>
      <c r="M40" s="1604"/>
      <c r="N40" s="1604"/>
      <c r="O40" s="1604"/>
      <c r="P40" s="1604"/>
      <c r="Q40" s="1604"/>
      <c r="R40" s="1604"/>
      <c r="S40" s="1604"/>
      <c r="T40" s="1604"/>
      <c r="U40" s="1604"/>
      <c r="V40" s="1604"/>
      <c r="W40" s="1604"/>
      <c r="X40" s="1604"/>
      <c r="Y40" s="1604"/>
      <c r="Z40" s="1604"/>
      <c r="AA40" s="1604"/>
      <c r="AB40" s="1604"/>
      <c r="AC40" s="1604"/>
      <c r="AD40" s="1604"/>
      <c r="AE40" s="1604"/>
      <c r="AF40" s="1604"/>
      <c r="AG40" s="1604"/>
      <c r="AH40" s="1604"/>
      <c r="AI40" s="1604"/>
      <c r="AJ40" s="1604"/>
      <c r="AK40" s="1604"/>
      <c r="AL40" s="1604"/>
      <c r="AM40" s="1604"/>
      <c r="AN40" s="1604"/>
      <c r="AO40" s="1604"/>
      <c r="AP40" s="1604"/>
      <c r="AQ40" s="1604"/>
      <c r="AR40" s="1604"/>
      <c r="AS40" s="1604"/>
    </row>
    <row r="41" spans="1:257" ht="16.8">
      <c r="A41" s="1616" t="s">
        <v>3698</v>
      </c>
      <c r="B41" s="1601" t="s">
        <v>1205</v>
      </c>
      <c r="C41" s="1601" t="s">
        <v>1205</v>
      </c>
      <c r="D41" s="1601" t="s">
        <v>1205</v>
      </c>
      <c r="E41" s="1601" t="s">
        <v>1205</v>
      </c>
      <c r="F41" s="1601">
        <f>18700+2500+2000</f>
        <v>23200</v>
      </c>
      <c r="G41" s="1601" t="s">
        <v>1205</v>
      </c>
      <c r="H41" s="1617">
        <f t="shared" si="2"/>
        <v>23200</v>
      </c>
      <c r="K41" s="1604"/>
      <c r="L41" s="1604"/>
      <c r="M41" s="1604"/>
      <c r="N41" s="1604"/>
      <c r="O41" s="1604"/>
      <c r="P41" s="1604"/>
      <c r="Q41" s="1604"/>
      <c r="R41" s="1604"/>
      <c r="S41" s="1604"/>
      <c r="T41" s="1604"/>
      <c r="U41" s="1604"/>
      <c r="V41" s="1604"/>
      <c r="W41" s="1604"/>
      <c r="X41" s="1604"/>
      <c r="Y41" s="1604"/>
      <c r="Z41" s="1604"/>
      <c r="AA41" s="1604"/>
      <c r="AB41" s="1604"/>
      <c r="AC41" s="1604"/>
      <c r="AD41" s="1604"/>
      <c r="AE41" s="1604"/>
      <c r="AF41" s="1604"/>
      <c r="AG41" s="1604"/>
      <c r="AH41" s="1604"/>
      <c r="AI41" s="1604"/>
      <c r="AJ41" s="1604"/>
      <c r="AK41" s="1604"/>
      <c r="AL41" s="1604"/>
      <c r="AM41" s="1604"/>
      <c r="AN41" s="1604"/>
      <c r="AO41" s="1604"/>
      <c r="AP41" s="1604"/>
      <c r="AQ41" s="1604"/>
      <c r="AR41" s="1604"/>
      <c r="AS41" s="1604"/>
    </row>
    <row r="42" spans="1:257" ht="16.8">
      <c r="A42" s="1616" t="s">
        <v>3699</v>
      </c>
      <c r="B42" s="1601" t="s">
        <v>1205</v>
      </c>
      <c r="C42" s="1601" t="s">
        <v>1205</v>
      </c>
      <c r="D42" s="1601" t="s">
        <v>1205</v>
      </c>
      <c r="E42" s="1601" t="s">
        <v>1205</v>
      </c>
      <c r="F42" s="1601">
        <v>15200</v>
      </c>
      <c r="G42" s="1601" t="s">
        <v>1205</v>
      </c>
      <c r="H42" s="1617">
        <f t="shared" si="2"/>
        <v>15200</v>
      </c>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1604"/>
      <c r="AJ42" s="1604"/>
      <c r="AK42" s="1604"/>
      <c r="AL42" s="1604"/>
      <c r="AM42" s="1604"/>
      <c r="AN42" s="1604"/>
      <c r="AO42" s="1604"/>
      <c r="AP42" s="1604"/>
      <c r="AQ42" s="1604"/>
      <c r="AR42" s="1604"/>
      <c r="AS42" s="1604"/>
    </row>
    <row r="43" spans="1:257" ht="16.8">
      <c r="A43" s="1616" t="s">
        <v>3700</v>
      </c>
      <c r="B43" s="1601" t="s">
        <v>1205</v>
      </c>
      <c r="C43" s="1601" t="s">
        <v>1205</v>
      </c>
      <c r="D43" s="1601" t="s">
        <v>1205</v>
      </c>
      <c r="E43" s="1601" t="s">
        <v>1205</v>
      </c>
      <c r="F43" s="1601">
        <v>9600</v>
      </c>
      <c r="G43" s="1601" t="s">
        <v>1205</v>
      </c>
      <c r="H43" s="1617">
        <f t="shared" si="2"/>
        <v>9600</v>
      </c>
      <c r="K43" s="1604"/>
      <c r="L43" s="1604"/>
      <c r="M43" s="1604"/>
      <c r="N43" s="1604"/>
      <c r="O43" s="1604"/>
      <c r="P43" s="1604"/>
      <c r="Q43" s="1604"/>
      <c r="R43" s="1604"/>
      <c r="S43" s="1604"/>
      <c r="T43" s="1604"/>
      <c r="U43" s="1604"/>
      <c r="V43" s="1604"/>
      <c r="W43" s="1604"/>
      <c r="X43" s="1604"/>
      <c r="Y43" s="1604"/>
      <c r="Z43" s="1604"/>
      <c r="AA43" s="1604"/>
      <c r="AB43" s="1604"/>
      <c r="AC43" s="1604"/>
      <c r="AD43" s="1604"/>
      <c r="AE43" s="1604"/>
      <c r="AF43" s="1604"/>
      <c r="AG43" s="1604"/>
      <c r="AH43" s="1604"/>
      <c r="AI43" s="1604"/>
      <c r="AJ43" s="1604"/>
      <c r="AK43" s="1604"/>
      <c r="AL43" s="1604"/>
      <c r="AM43" s="1604"/>
      <c r="AN43" s="1604"/>
      <c r="AO43" s="1604"/>
      <c r="AP43" s="1604"/>
      <c r="AQ43" s="1604"/>
      <c r="AR43" s="1604"/>
      <c r="AS43" s="1604"/>
    </row>
    <row r="44" spans="1:257" ht="16.8">
      <c r="A44" s="1616" t="s">
        <v>3701</v>
      </c>
      <c r="B44" s="1601" t="s">
        <v>1205</v>
      </c>
      <c r="C44" s="1601" t="s">
        <v>1205</v>
      </c>
      <c r="D44" s="1601" t="s">
        <v>1205</v>
      </c>
      <c r="E44" s="1601" t="s">
        <v>1205</v>
      </c>
      <c r="F44" s="1601">
        <v>8690</v>
      </c>
      <c r="G44" s="1601" t="s">
        <v>1205</v>
      </c>
      <c r="H44" s="1617">
        <f t="shared" si="2"/>
        <v>8690</v>
      </c>
      <c r="K44" s="1604"/>
      <c r="L44" s="1604"/>
      <c r="M44" s="1604"/>
      <c r="N44" s="1604"/>
      <c r="O44" s="1604"/>
      <c r="P44" s="1604"/>
      <c r="Q44" s="1604"/>
      <c r="R44" s="1604"/>
      <c r="S44" s="1604"/>
      <c r="T44" s="1604"/>
      <c r="U44" s="1604"/>
      <c r="V44" s="1604"/>
      <c r="W44" s="1604"/>
      <c r="X44" s="1604"/>
      <c r="Y44" s="1604"/>
      <c r="Z44" s="1604"/>
      <c r="AA44" s="1604"/>
      <c r="AB44" s="1604"/>
      <c r="AC44" s="1604"/>
      <c r="AD44" s="1604"/>
      <c r="AE44" s="1604"/>
      <c r="AF44" s="1604"/>
      <c r="AG44" s="1604"/>
      <c r="AH44" s="1604"/>
      <c r="AI44" s="1604"/>
      <c r="AJ44" s="1604"/>
      <c r="AK44" s="1604"/>
      <c r="AL44" s="1604"/>
      <c r="AM44" s="1604"/>
      <c r="AN44" s="1604"/>
      <c r="AO44" s="1604"/>
      <c r="AP44" s="1604"/>
      <c r="AQ44" s="1604"/>
      <c r="AR44" s="1604"/>
      <c r="AS44" s="1604"/>
    </row>
    <row r="45" spans="1:257" ht="16.8">
      <c r="A45" s="1616" t="s">
        <v>3702</v>
      </c>
      <c r="B45" s="1601" t="s">
        <v>1205</v>
      </c>
      <c r="C45" s="1601" t="s">
        <v>1205</v>
      </c>
      <c r="D45" s="1601" t="s">
        <v>1205</v>
      </c>
      <c r="E45" s="1601" t="s">
        <v>1205</v>
      </c>
      <c r="F45" s="1601">
        <f>5100+2700</f>
        <v>7800</v>
      </c>
      <c r="G45" s="1601" t="s">
        <v>1205</v>
      </c>
      <c r="H45" s="1617">
        <f t="shared" si="2"/>
        <v>7800</v>
      </c>
      <c r="K45" s="1604"/>
      <c r="L45" s="1604"/>
      <c r="M45" s="1604"/>
      <c r="N45" s="1604"/>
      <c r="O45" s="1604"/>
      <c r="P45" s="1604"/>
      <c r="Q45" s="1604"/>
      <c r="R45" s="1604"/>
      <c r="S45" s="1604"/>
      <c r="T45" s="1604"/>
      <c r="U45" s="1604"/>
      <c r="V45" s="1604"/>
      <c r="W45" s="1604"/>
      <c r="X45" s="1604"/>
      <c r="Y45" s="1604"/>
      <c r="Z45" s="1604"/>
      <c r="AA45" s="1604"/>
      <c r="AB45" s="1604"/>
      <c r="AC45" s="1604"/>
      <c r="AD45" s="1604"/>
      <c r="AE45" s="1604"/>
      <c r="AF45" s="1604"/>
      <c r="AG45" s="1604"/>
      <c r="AH45" s="1604"/>
      <c r="AI45" s="1604"/>
      <c r="AJ45" s="1604"/>
      <c r="AK45" s="1604"/>
      <c r="AL45" s="1604"/>
      <c r="AM45" s="1604"/>
      <c r="AN45" s="1604"/>
      <c r="AO45" s="1604"/>
      <c r="AP45" s="1604"/>
      <c r="AQ45" s="1604"/>
      <c r="AR45" s="1604"/>
      <c r="AS45" s="1604"/>
    </row>
    <row r="46" spans="1:257" ht="16.8">
      <c r="A46" s="1616" t="s">
        <v>3703</v>
      </c>
      <c r="B46" s="1601" t="s">
        <v>1205</v>
      </c>
      <c r="C46" s="1601" t="s">
        <v>1205</v>
      </c>
      <c r="D46" s="1601" t="s">
        <v>1205</v>
      </c>
      <c r="E46" s="1601" t="s">
        <v>1205</v>
      </c>
      <c r="F46" s="1601">
        <v>9150</v>
      </c>
      <c r="G46" s="1601" t="s">
        <v>1205</v>
      </c>
      <c r="H46" s="1617">
        <f t="shared" si="2"/>
        <v>9150</v>
      </c>
      <c r="K46" s="1604"/>
      <c r="L46" s="1604"/>
      <c r="M46" s="1604"/>
      <c r="N46" s="1604"/>
      <c r="O46" s="1604"/>
      <c r="P46" s="1604"/>
      <c r="Q46" s="1604"/>
      <c r="R46" s="1604"/>
      <c r="S46" s="1604"/>
      <c r="T46" s="1604"/>
      <c r="U46" s="1604"/>
      <c r="V46" s="1604"/>
      <c r="W46" s="1604"/>
      <c r="X46" s="1604"/>
      <c r="Y46" s="1604"/>
      <c r="Z46" s="1604"/>
      <c r="AA46" s="1604"/>
      <c r="AB46" s="1604"/>
      <c r="AC46" s="1604"/>
      <c r="AD46" s="1604"/>
      <c r="AE46" s="1604"/>
      <c r="AF46" s="1604"/>
      <c r="AG46" s="1604"/>
      <c r="AH46" s="1604"/>
      <c r="AI46" s="1604"/>
      <c r="AJ46" s="1604"/>
      <c r="AK46" s="1604"/>
      <c r="AL46" s="1604"/>
      <c r="AM46" s="1604"/>
      <c r="AN46" s="1604"/>
      <c r="AO46" s="1604"/>
      <c r="AP46" s="1604"/>
      <c r="AQ46" s="1604"/>
      <c r="AR46" s="1604"/>
      <c r="AS46" s="1604"/>
    </row>
    <row r="47" spans="1:257" ht="16.8">
      <c r="A47" s="1616" t="s">
        <v>3704</v>
      </c>
      <c r="B47" s="1601" t="s">
        <v>1205</v>
      </c>
      <c r="C47" s="1601" t="s">
        <v>1205</v>
      </c>
      <c r="D47" s="1601" t="s">
        <v>1205</v>
      </c>
      <c r="E47" s="1601" t="s">
        <v>1205</v>
      </c>
      <c r="F47" s="1601">
        <v>9900</v>
      </c>
      <c r="G47" s="1601" t="s">
        <v>1205</v>
      </c>
      <c r="H47" s="1617">
        <f t="shared" si="2"/>
        <v>9900</v>
      </c>
      <c r="K47" s="1604"/>
      <c r="L47" s="1604"/>
      <c r="M47" s="1604"/>
      <c r="N47" s="1604"/>
      <c r="O47" s="1604"/>
      <c r="P47" s="1604"/>
      <c r="Q47" s="1604"/>
      <c r="R47" s="1604"/>
      <c r="S47" s="1604"/>
      <c r="T47" s="1604"/>
      <c r="U47" s="1604"/>
      <c r="V47" s="1604"/>
      <c r="W47" s="1604"/>
      <c r="X47" s="1604"/>
      <c r="Y47" s="1604"/>
      <c r="Z47" s="1604"/>
      <c r="AA47" s="1604"/>
      <c r="AB47" s="1604"/>
      <c r="AC47" s="1604"/>
      <c r="AD47" s="1604"/>
      <c r="AE47" s="1604"/>
      <c r="AF47" s="1604"/>
      <c r="AG47" s="1604"/>
      <c r="AH47" s="1604"/>
      <c r="AI47" s="1604"/>
      <c r="AJ47" s="1604"/>
      <c r="AK47" s="1604"/>
      <c r="AL47" s="1604"/>
      <c r="AM47" s="1604"/>
      <c r="AN47" s="1604"/>
      <c r="AO47" s="1604"/>
      <c r="AP47" s="1604"/>
      <c r="AQ47" s="1604"/>
      <c r="AR47" s="1604"/>
      <c r="AS47" s="1604"/>
    </row>
    <row r="48" spans="1:257" ht="16.8">
      <c r="A48" s="1616" t="s">
        <v>3705</v>
      </c>
      <c r="B48" s="1601" t="s">
        <v>1205</v>
      </c>
      <c r="C48" s="1601" t="s">
        <v>1205</v>
      </c>
      <c r="D48" s="1601" t="s">
        <v>1205</v>
      </c>
      <c r="E48" s="1601" t="s">
        <v>1205</v>
      </c>
      <c r="F48" s="1601">
        <v>7800</v>
      </c>
      <c r="G48" s="1601" t="s">
        <v>1205</v>
      </c>
      <c r="H48" s="1617">
        <f t="shared" si="2"/>
        <v>7800</v>
      </c>
      <c r="K48" s="1604"/>
      <c r="L48" s="1604"/>
      <c r="M48" s="1604"/>
      <c r="N48" s="1604"/>
      <c r="O48" s="1604"/>
      <c r="P48" s="1604"/>
      <c r="Q48" s="1604"/>
      <c r="R48" s="1604"/>
      <c r="S48" s="1604"/>
      <c r="T48" s="1604"/>
      <c r="U48" s="1604"/>
      <c r="V48" s="1604"/>
      <c r="W48" s="1604"/>
      <c r="X48" s="1604"/>
      <c r="Y48" s="1604"/>
      <c r="Z48" s="1604"/>
      <c r="AA48" s="1604"/>
      <c r="AB48" s="1604"/>
      <c r="AC48" s="1604"/>
      <c r="AD48" s="1604"/>
      <c r="AE48" s="1604"/>
      <c r="AF48" s="1604"/>
      <c r="AG48" s="1604"/>
      <c r="AH48" s="1604"/>
      <c r="AI48" s="1604"/>
      <c r="AJ48" s="1604"/>
      <c r="AK48" s="1604"/>
      <c r="AL48" s="1604"/>
      <c r="AM48" s="1604"/>
      <c r="AN48" s="1604"/>
      <c r="AO48" s="1604"/>
      <c r="AP48" s="1604"/>
      <c r="AQ48" s="1604"/>
      <c r="AR48" s="1604"/>
      <c r="AS48" s="1604"/>
    </row>
    <row r="49" spans="1:257" ht="16.8">
      <c r="A49" s="1616" t="s">
        <v>3706</v>
      </c>
      <c r="B49" s="1601" t="s">
        <v>1205</v>
      </c>
      <c r="C49" s="1601" t="s">
        <v>1205</v>
      </c>
      <c r="D49" s="1601" t="s">
        <v>1205</v>
      </c>
      <c r="E49" s="1601" t="s">
        <v>1205</v>
      </c>
      <c r="F49" s="1601">
        <v>8800</v>
      </c>
      <c r="G49" s="1601" t="s">
        <v>1205</v>
      </c>
      <c r="H49" s="1617">
        <f t="shared" si="2"/>
        <v>8800</v>
      </c>
      <c r="K49" s="1604"/>
      <c r="L49" s="1604"/>
      <c r="M49" s="1604"/>
      <c r="N49" s="1604"/>
      <c r="O49" s="1604"/>
      <c r="P49" s="1604"/>
      <c r="Q49" s="1604"/>
      <c r="R49" s="1604"/>
      <c r="S49" s="1604"/>
      <c r="T49" s="1604"/>
      <c r="U49" s="1604"/>
      <c r="V49" s="1604"/>
      <c r="W49" s="1604"/>
      <c r="X49" s="1604"/>
      <c r="Y49" s="1604"/>
      <c r="Z49" s="1604"/>
      <c r="AA49" s="1604"/>
      <c r="AB49" s="1604"/>
      <c r="AC49" s="1604"/>
      <c r="AD49" s="1604"/>
      <c r="AE49" s="1604"/>
      <c r="AF49" s="1604"/>
      <c r="AG49" s="1604"/>
      <c r="AH49" s="1604"/>
      <c r="AI49" s="1604"/>
      <c r="AJ49" s="1604"/>
      <c r="AK49" s="1604"/>
      <c r="AL49" s="1604"/>
      <c r="AM49" s="1604"/>
      <c r="AN49" s="1604"/>
      <c r="AO49" s="1604"/>
      <c r="AP49" s="1604"/>
      <c r="AQ49" s="1604"/>
      <c r="AR49" s="1604"/>
      <c r="AS49" s="1604"/>
    </row>
    <row r="50" spans="1:257" ht="16.8">
      <c r="A50" s="1616" t="s">
        <v>3707</v>
      </c>
      <c r="B50" s="1601" t="s">
        <v>1205</v>
      </c>
      <c r="C50" s="1601" t="s">
        <v>1205</v>
      </c>
      <c r="D50" s="1601" t="s">
        <v>1205</v>
      </c>
      <c r="E50" s="1601" t="s">
        <v>1205</v>
      </c>
      <c r="F50" s="1601">
        <v>10500</v>
      </c>
      <c r="G50" s="1601" t="s">
        <v>1205</v>
      </c>
      <c r="H50" s="1617">
        <f t="shared" si="2"/>
        <v>10500</v>
      </c>
      <c r="K50" s="1604"/>
      <c r="L50" s="1604"/>
      <c r="M50" s="1604"/>
      <c r="N50" s="1604"/>
      <c r="O50" s="1604"/>
      <c r="P50" s="1604"/>
      <c r="Q50" s="1604"/>
      <c r="R50" s="1604"/>
      <c r="S50" s="1604"/>
      <c r="T50" s="1604"/>
      <c r="U50" s="1604"/>
      <c r="V50" s="1604"/>
      <c r="W50" s="1604"/>
      <c r="X50" s="1604"/>
      <c r="Y50" s="1604"/>
      <c r="Z50" s="1604"/>
      <c r="AA50" s="1604"/>
      <c r="AB50" s="1604"/>
      <c r="AC50" s="1604"/>
      <c r="AD50" s="1604"/>
      <c r="AE50" s="1604"/>
      <c r="AF50" s="1604"/>
      <c r="AG50" s="1604"/>
      <c r="AH50" s="1604"/>
      <c r="AI50" s="1604"/>
      <c r="AJ50" s="1604"/>
      <c r="AK50" s="1604"/>
      <c r="AL50" s="1604"/>
      <c r="AM50" s="1604"/>
      <c r="AN50" s="1604"/>
      <c r="AO50" s="1604"/>
      <c r="AP50" s="1604"/>
      <c r="AQ50" s="1604"/>
      <c r="AR50" s="1604"/>
      <c r="AS50" s="1604"/>
    </row>
    <row r="51" spans="1:257" ht="16.8">
      <c r="A51" s="1616" t="s">
        <v>3708</v>
      </c>
      <c r="B51" s="1601" t="s">
        <v>1205</v>
      </c>
      <c r="C51" s="1601" t="s">
        <v>1205</v>
      </c>
      <c r="D51" s="1601" t="s">
        <v>1205</v>
      </c>
      <c r="E51" s="1601" t="s">
        <v>1205</v>
      </c>
      <c r="F51" s="1601">
        <v>4800</v>
      </c>
      <c r="G51" s="1601" t="s">
        <v>1205</v>
      </c>
      <c r="H51" s="1617">
        <f t="shared" si="2"/>
        <v>4800</v>
      </c>
      <c r="K51" s="1604"/>
      <c r="L51" s="1604"/>
      <c r="M51" s="1604"/>
      <c r="N51" s="1604"/>
      <c r="O51" s="1604"/>
      <c r="P51" s="1604"/>
      <c r="Q51" s="1604"/>
      <c r="R51" s="1604"/>
      <c r="S51" s="1604"/>
      <c r="T51" s="1604"/>
      <c r="U51" s="1604"/>
      <c r="V51" s="1604"/>
      <c r="W51" s="1604"/>
      <c r="X51" s="1604"/>
      <c r="Y51" s="1604"/>
      <c r="Z51" s="1604"/>
      <c r="AA51" s="1604"/>
      <c r="AB51" s="1604"/>
      <c r="AC51" s="1604"/>
      <c r="AD51" s="1604"/>
      <c r="AE51" s="1604"/>
      <c r="AF51" s="1604"/>
      <c r="AG51" s="1604"/>
      <c r="AH51" s="1604"/>
      <c r="AI51" s="1604"/>
      <c r="AJ51" s="1604"/>
      <c r="AK51" s="1604"/>
      <c r="AL51" s="1604"/>
      <c r="AM51" s="1604"/>
      <c r="AN51" s="1604"/>
      <c r="AO51" s="1604"/>
      <c r="AP51" s="1604"/>
      <c r="AQ51" s="1604"/>
      <c r="AR51" s="1604"/>
      <c r="AS51" s="1604"/>
    </row>
    <row r="52" spans="1:257" ht="16.8">
      <c r="A52" s="1616" t="s">
        <v>3709</v>
      </c>
      <c r="B52" s="1601" t="s">
        <v>1205</v>
      </c>
      <c r="C52" s="1601" t="s">
        <v>1205</v>
      </c>
      <c r="D52" s="1601" t="s">
        <v>1205</v>
      </c>
      <c r="E52" s="1601" t="s">
        <v>1205</v>
      </c>
      <c r="F52" s="1601">
        <v>7000</v>
      </c>
      <c r="G52" s="1601" t="s">
        <v>1205</v>
      </c>
      <c r="H52" s="1617">
        <f t="shared" si="2"/>
        <v>7000</v>
      </c>
      <c r="K52" s="1604"/>
      <c r="L52" s="1604"/>
      <c r="M52" s="1604"/>
      <c r="N52" s="1604"/>
      <c r="O52" s="1604"/>
      <c r="P52" s="1604"/>
      <c r="Q52" s="1604"/>
      <c r="R52" s="1604"/>
      <c r="S52" s="1604"/>
      <c r="T52" s="1604"/>
      <c r="U52" s="1604"/>
      <c r="V52" s="1604"/>
      <c r="W52" s="1604"/>
      <c r="X52" s="1604"/>
      <c r="Y52" s="1604"/>
      <c r="Z52" s="1604"/>
      <c r="AA52" s="1604"/>
      <c r="AB52" s="1604"/>
      <c r="AC52" s="1604"/>
      <c r="AD52" s="1604"/>
      <c r="AE52" s="1604"/>
      <c r="AF52" s="1604"/>
      <c r="AG52" s="1604"/>
      <c r="AH52" s="1604"/>
      <c r="AI52" s="1604"/>
      <c r="AJ52" s="1604"/>
      <c r="AK52" s="1604"/>
      <c r="AL52" s="1604"/>
      <c r="AM52" s="1604"/>
      <c r="AN52" s="1604"/>
      <c r="AO52" s="1604"/>
      <c r="AP52" s="1604"/>
      <c r="AQ52" s="1604"/>
      <c r="AR52" s="1604"/>
      <c r="AS52" s="1604"/>
    </row>
    <row r="53" spans="1:257" ht="16.8">
      <c r="A53" s="1616" t="s">
        <v>3710</v>
      </c>
      <c r="B53" s="1601" t="s">
        <v>1205</v>
      </c>
      <c r="C53" s="1601" t="s">
        <v>1205</v>
      </c>
      <c r="D53" s="1601" t="s">
        <v>1205</v>
      </c>
      <c r="E53" s="1601" t="s">
        <v>1205</v>
      </c>
      <c r="F53" s="1601">
        <v>8700</v>
      </c>
      <c r="G53" s="1601" t="s">
        <v>1205</v>
      </c>
      <c r="H53" s="1617">
        <f t="shared" si="2"/>
        <v>8700</v>
      </c>
      <c r="K53" s="1604"/>
      <c r="L53" s="1604"/>
      <c r="M53" s="1604"/>
      <c r="N53" s="1604"/>
      <c r="O53" s="1604"/>
      <c r="P53" s="1604"/>
      <c r="Q53" s="1604"/>
      <c r="R53" s="1604"/>
      <c r="S53" s="1604"/>
      <c r="T53" s="1604"/>
      <c r="U53" s="1604"/>
      <c r="V53" s="1604"/>
      <c r="W53" s="1604"/>
      <c r="X53" s="1604"/>
      <c r="Y53" s="1604"/>
      <c r="Z53" s="1604"/>
      <c r="AA53" s="1604"/>
      <c r="AB53" s="1604"/>
      <c r="AC53" s="1604"/>
      <c r="AD53" s="1604"/>
      <c r="AE53" s="1604"/>
      <c r="AF53" s="1604"/>
      <c r="AG53" s="1604"/>
      <c r="AH53" s="1604"/>
      <c r="AI53" s="1604"/>
      <c r="AJ53" s="1604"/>
      <c r="AK53" s="1604"/>
      <c r="AL53" s="1604"/>
      <c r="AM53" s="1604"/>
      <c r="AN53" s="1604"/>
      <c r="AO53" s="1604"/>
      <c r="AP53" s="1604"/>
      <c r="AQ53" s="1604"/>
      <c r="AR53" s="1604"/>
      <c r="AS53" s="1604"/>
    </row>
    <row r="54" spans="1:257" ht="16.8">
      <c r="A54" s="1616" t="s">
        <v>3711</v>
      </c>
      <c r="B54" s="1601" t="s">
        <v>1205</v>
      </c>
      <c r="C54" s="1601" t="s">
        <v>1205</v>
      </c>
      <c r="D54" s="1601" t="s">
        <v>1205</v>
      </c>
      <c r="E54" s="1601" t="s">
        <v>1205</v>
      </c>
      <c r="F54" s="1601">
        <v>5300</v>
      </c>
      <c r="G54" s="1601" t="s">
        <v>1205</v>
      </c>
      <c r="H54" s="1617">
        <f t="shared" si="2"/>
        <v>5300</v>
      </c>
      <c r="K54" s="1604"/>
      <c r="L54" s="1604"/>
      <c r="M54" s="1604"/>
      <c r="N54" s="1604"/>
      <c r="O54" s="1604"/>
      <c r="P54" s="1604"/>
      <c r="Q54" s="1604"/>
      <c r="R54" s="1604"/>
      <c r="S54" s="1604"/>
      <c r="T54" s="1604"/>
      <c r="U54" s="1604"/>
      <c r="V54" s="1604"/>
      <c r="W54" s="1604"/>
      <c r="X54" s="1604"/>
      <c r="Y54" s="1604"/>
      <c r="Z54" s="1604"/>
      <c r="AA54" s="1604"/>
      <c r="AB54" s="1604"/>
      <c r="AC54" s="1604"/>
      <c r="AD54" s="1604"/>
      <c r="AE54" s="1604"/>
      <c r="AF54" s="1604"/>
      <c r="AG54" s="1604"/>
      <c r="AH54" s="1604"/>
      <c r="AI54" s="1604"/>
      <c r="AJ54" s="1604"/>
      <c r="AK54" s="1604"/>
      <c r="AL54" s="1604"/>
      <c r="AM54" s="1604"/>
      <c r="AN54" s="1604"/>
      <c r="AO54" s="1604"/>
      <c r="AP54" s="1604"/>
      <c r="AQ54" s="1604"/>
      <c r="AR54" s="1604"/>
      <c r="AS54" s="1604"/>
    </row>
    <row r="55" spans="1:257" ht="16.8">
      <c r="A55" s="1616" t="s">
        <v>3712</v>
      </c>
      <c r="B55" s="1601" t="s">
        <v>1205</v>
      </c>
      <c r="C55" s="1601" t="s">
        <v>1205</v>
      </c>
      <c r="D55" s="1601" t="s">
        <v>1205</v>
      </c>
      <c r="E55" s="1601" t="s">
        <v>1205</v>
      </c>
      <c r="F55" s="1601">
        <v>3100</v>
      </c>
      <c r="G55" s="1601" t="s">
        <v>1205</v>
      </c>
      <c r="H55" s="1617">
        <f t="shared" si="2"/>
        <v>3100</v>
      </c>
      <c r="K55" s="1604"/>
      <c r="L55" s="1604"/>
      <c r="M55" s="1604"/>
      <c r="N55" s="1604"/>
      <c r="O55" s="1604"/>
      <c r="P55" s="1604"/>
      <c r="Q55" s="1604"/>
      <c r="R55" s="1604"/>
      <c r="S55" s="1604"/>
      <c r="T55" s="1604"/>
      <c r="U55" s="1604"/>
      <c r="V55" s="1604"/>
      <c r="W55" s="1604"/>
      <c r="X55" s="1604"/>
      <c r="Y55" s="1604"/>
      <c r="Z55" s="1604"/>
      <c r="AA55" s="1604"/>
      <c r="AB55" s="1604"/>
      <c r="AC55" s="1604"/>
      <c r="AD55" s="1604"/>
      <c r="AE55" s="1604"/>
      <c r="AF55" s="1604"/>
      <c r="AG55" s="1604"/>
      <c r="AH55" s="1604"/>
      <c r="AI55" s="1604"/>
      <c r="AJ55" s="1604"/>
      <c r="AK55" s="1604"/>
      <c r="AL55" s="1604"/>
      <c r="AM55" s="1604"/>
      <c r="AN55" s="1604"/>
      <c r="AO55" s="1604"/>
      <c r="AP55" s="1604"/>
      <c r="AQ55" s="1604"/>
      <c r="AR55" s="1604"/>
      <c r="AS55" s="1604"/>
    </row>
    <row r="56" spans="1:257" ht="17.399999999999999" thickBot="1">
      <c r="A56" s="1616" t="s">
        <v>3689</v>
      </c>
      <c r="B56" s="1601" t="s">
        <v>1205</v>
      </c>
      <c r="C56" s="1601" t="s">
        <v>1205</v>
      </c>
      <c r="D56" s="1601" t="s">
        <v>1205</v>
      </c>
      <c r="E56" s="1601" t="s">
        <v>1205</v>
      </c>
      <c r="F56" s="1619" t="s">
        <v>1205</v>
      </c>
      <c r="G56" s="1619">
        <v>3735</v>
      </c>
      <c r="H56" s="1617">
        <f t="shared" si="2"/>
        <v>3735</v>
      </c>
      <c r="K56" s="1604"/>
      <c r="L56" s="1604"/>
      <c r="M56" s="1604"/>
      <c r="N56" s="1604"/>
      <c r="O56" s="1604"/>
      <c r="P56" s="1604"/>
      <c r="Q56" s="1604"/>
      <c r="R56" s="1604"/>
      <c r="S56" s="1604"/>
      <c r="T56" s="1604"/>
      <c r="U56" s="1604"/>
      <c r="V56" s="1604"/>
      <c r="W56" s="1604"/>
      <c r="X56" s="1604"/>
      <c r="Y56" s="1604"/>
      <c r="Z56" s="1604"/>
      <c r="AA56" s="1604"/>
      <c r="AB56" s="1604"/>
      <c r="AC56" s="1604"/>
      <c r="AD56" s="1604"/>
      <c r="AE56" s="1604"/>
      <c r="AF56" s="1604"/>
      <c r="AG56" s="1604"/>
      <c r="AH56" s="1604"/>
      <c r="AI56" s="1604"/>
      <c r="AJ56" s="1604"/>
      <c r="AK56" s="1604"/>
      <c r="AL56" s="1604"/>
      <c r="AM56" s="1604"/>
      <c r="AN56" s="1604"/>
      <c r="AO56" s="1604"/>
      <c r="AP56" s="1604"/>
      <c r="AQ56" s="1604"/>
      <c r="AR56" s="1604"/>
      <c r="AS56" s="1604"/>
    </row>
    <row r="57" spans="1:257" ht="17.399999999999999" thickBot="1">
      <c r="A57" s="1620" t="s">
        <v>291</v>
      </c>
      <c r="B57" s="1621">
        <f t="shared" ref="B57:H57" si="3">SUM(B35:B56)</f>
        <v>76150</v>
      </c>
      <c r="C57" s="1622">
        <f t="shared" si="3"/>
        <v>6369</v>
      </c>
      <c r="D57" s="1621">
        <f t="shared" si="3"/>
        <v>70620</v>
      </c>
      <c r="E57" s="1621">
        <f t="shared" si="3"/>
        <v>87900</v>
      </c>
      <c r="F57" s="1621">
        <f t="shared" si="3"/>
        <v>202346.7</v>
      </c>
      <c r="G57" s="1621">
        <f t="shared" si="3"/>
        <v>3735</v>
      </c>
      <c r="H57" s="1623">
        <f t="shared" si="3"/>
        <v>447120.7</v>
      </c>
      <c r="K57" s="1604"/>
      <c r="L57" s="1604"/>
      <c r="M57" s="1604"/>
      <c r="N57" s="1604"/>
      <c r="O57" s="1604"/>
      <c r="P57" s="1604"/>
      <c r="Q57" s="1604"/>
      <c r="R57" s="1604"/>
      <c r="S57" s="1604"/>
      <c r="T57" s="1604"/>
      <c r="U57" s="1604"/>
      <c r="V57" s="1604"/>
      <c r="W57" s="1604"/>
      <c r="X57" s="1604"/>
      <c r="Y57" s="1604"/>
      <c r="Z57" s="1604"/>
      <c r="AA57" s="1604"/>
      <c r="AB57" s="1604"/>
      <c r="AC57" s="1604"/>
      <c r="AD57" s="1604"/>
      <c r="AE57" s="1604"/>
      <c r="AF57" s="1604"/>
      <c r="AG57" s="1604"/>
      <c r="AH57" s="1604"/>
      <c r="AI57" s="1604"/>
      <c r="AJ57" s="1604"/>
      <c r="AK57" s="1604"/>
      <c r="AL57" s="1604"/>
      <c r="AM57" s="1604"/>
      <c r="AN57" s="1604"/>
      <c r="AO57" s="1604"/>
      <c r="AP57" s="1604"/>
      <c r="AQ57" s="1604"/>
      <c r="AR57" s="1604"/>
      <c r="AS57" s="1604"/>
    </row>
    <row r="58" spans="1:257" ht="15.6" thickTop="1">
      <c r="A58" s="178" t="s">
        <v>3713</v>
      </c>
      <c r="B58" s="178" t="s">
        <v>3714</v>
      </c>
      <c r="C58" s="178"/>
      <c r="D58" s="178"/>
      <c r="E58" s="178"/>
      <c r="F58" s="178"/>
      <c r="G58" s="178"/>
      <c r="H58" s="1610"/>
      <c r="I58" s="201"/>
      <c r="K58" s="1604"/>
      <c r="L58" s="1604"/>
      <c r="M58" s="1604"/>
      <c r="N58" s="1604"/>
      <c r="O58" s="1604"/>
      <c r="P58" s="1604"/>
      <c r="Q58" s="1604"/>
      <c r="R58" s="1604"/>
      <c r="S58" s="1604"/>
      <c r="T58" s="1604"/>
      <c r="U58" s="1604"/>
      <c r="V58" s="1604"/>
      <c r="W58" s="1604"/>
      <c r="X58" s="1604"/>
      <c r="Y58" s="1604"/>
      <c r="Z58" s="1604"/>
      <c r="AA58" s="1604"/>
      <c r="AB58" s="1604"/>
      <c r="AC58" s="1604"/>
      <c r="AD58" s="1604"/>
      <c r="AE58" s="1604"/>
      <c r="AF58" s="1604"/>
      <c r="AG58" s="1604"/>
      <c r="AH58" s="1604"/>
      <c r="AI58" s="1604"/>
      <c r="AJ58" s="1604"/>
      <c r="AK58" s="1604"/>
      <c r="AL58" s="1604"/>
      <c r="AM58" s="1604"/>
      <c r="AN58" s="1604"/>
      <c r="AO58" s="1604"/>
      <c r="AP58" s="1604"/>
      <c r="AQ58" s="1604"/>
      <c r="AR58" s="1604"/>
      <c r="AS58" s="1604"/>
      <c r="AT58" s="201"/>
      <c r="AU58" s="201"/>
      <c r="AV58" s="201"/>
      <c r="AW58" s="201"/>
      <c r="AX58" s="201"/>
      <c r="AY58" s="201"/>
      <c r="AZ58" s="201"/>
      <c r="BA58" s="201"/>
      <c r="BB58" s="201"/>
      <c r="BC58" s="201"/>
      <c r="BD58" s="201"/>
      <c r="BE58" s="201"/>
      <c r="BF58" s="201"/>
      <c r="BG58" s="201"/>
      <c r="BH58" s="201"/>
      <c r="BI58" s="201"/>
      <c r="BJ58" s="201"/>
      <c r="BK58" s="201"/>
      <c r="BL58" s="201"/>
      <c r="BM58" s="201"/>
      <c r="BN58" s="201"/>
      <c r="BO58" s="201"/>
      <c r="BP58" s="201"/>
      <c r="BQ58" s="201"/>
      <c r="BR58" s="201"/>
      <c r="BS58" s="201"/>
      <c r="BT58" s="201"/>
      <c r="BU58" s="201"/>
      <c r="BV58" s="201"/>
      <c r="BW58" s="201"/>
      <c r="BX58" s="201"/>
      <c r="BY58" s="201"/>
      <c r="BZ58" s="201"/>
      <c r="CA58" s="201"/>
      <c r="CB58" s="201"/>
      <c r="CC58" s="201"/>
      <c r="CD58" s="201"/>
      <c r="CE58" s="201"/>
      <c r="CF58" s="201"/>
      <c r="CG58" s="201"/>
      <c r="CH58" s="201"/>
      <c r="CI58" s="201"/>
      <c r="CJ58" s="201"/>
      <c r="CK58" s="201"/>
      <c r="CL58" s="201"/>
      <c r="CM58" s="201"/>
      <c r="CN58" s="201"/>
      <c r="CO58" s="201"/>
      <c r="CP58" s="201"/>
      <c r="CQ58" s="201"/>
      <c r="CR58" s="201"/>
      <c r="CS58" s="201"/>
      <c r="CT58" s="201"/>
      <c r="CU58" s="201"/>
      <c r="CV58" s="201"/>
      <c r="CW58" s="201"/>
      <c r="CX58" s="201"/>
      <c r="CY58" s="201"/>
      <c r="CZ58" s="201"/>
      <c r="DA58" s="201"/>
      <c r="DB58" s="201"/>
      <c r="DC58" s="201"/>
      <c r="DD58" s="201"/>
      <c r="DE58" s="201"/>
      <c r="DF58" s="201"/>
      <c r="DG58" s="201"/>
      <c r="DH58" s="201"/>
      <c r="DI58" s="201"/>
      <c r="DJ58" s="201"/>
      <c r="DK58" s="201"/>
      <c r="DL58" s="201"/>
      <c r="DM58" s="201"/>
      <c r="DN58" s="201"/>
      <c r="DO58" s="201"/>
      <c r="DP58" s="201"/>
      <c r="DQ58" s="201"/>
      <c r="DR58" s="201"/>
      <c r="DS58" s="201"/>
      <c r="DT58" s="201"/>
      <c r="DU58" s="201"/>
      <c r="DV58" s="201"/>
      <c r="DW58" s="201"/>
      <c r="DX58" s="201"/>
      <c r="DY58" s="201"/>
      <c r="DZ58" s="201"/>
      <c r="EA58" s="201"/>
      <c r="EB58" s="201"/>
      <c r="EC58" s="201"/>
      <c r="ED58" s="201"/>
      <c r="EE58" s="201"/>
      <c r="EF58" s="201"/>
      <c r="EG58" s="201"/>
      <c r="EH58" s="201"/>
      <c r="EI58" s="201"/>
      <c r="EJ58" s="201"/>
      <c r="EK58" s="201"/>
      <c r="EL58" s="201"/>
      <c r="EM58" s="201"/>
      <c r="EN58" s="201"/>
      <c r="EO58" s="201"/>
      <c r="EP58" s="201"/>
      <c r="EQ58" s="201"/>
      <c r="ER58" s="201"/>
      <c r="ES58" s="201"/>
      <c r="ET58" s="201"/>
      <c r="EU58" s="201"/>
      <c r="EV58" s="201"/>
      <c r="EW58" s="201"/>
      <c r="EX58" s="201"/>
      <c r="EY58" s="201"/>
      <c r="EZ58" s="201"/>
      <c r="FA58" s="201"/>
      <c r="FB58" s="201"/>
      <c r="FC58" s="201"/>
      <c r="FD58" s="201"/>
      <c r="FE58" s="201"/>
      <c r="FF58" s="201"/>
      <c r="FG58" s="201"/>
      <c r="FH58" s="201"/>
      <c r="FI58" s="201"/>
      <c r="FJ58" s="201"/>
      <c r="FK58" s="201"/>
      <c r="FL58" s="201"/>
      <c r="FM58" s="201"/>
      <c r="FN58" s="201"/>
      <c r="FO58" s="201"/>
      <c r="FP58" s="201"/>
      <c r="FQ58" s="201"/>
      <c r="FR58" s="201"/>
      <c r="FS58" s="201"/>
      <c r="FT58" s="201"/>
      <c r="FU58" s="201"/>
      <c r="FV58" s="201"/>
      <c r="FW58" s="201"/>
      <c r="FX58" s="201"/>
      <c r="FY58" s="201"/>
      <c r="FZ58" s="201"/>
      <c r="GA58" s="201"/>
      <c r="GB58" s="201"/>
      <c r="GC58" s="201"/>
      <c r="GD58" s="201"/>
      <c r="GE58" s="201"/>
      <c r="GF58" s="201"/>
      <c r="GG58" s="201"/>
      <c r="GH58" s="201"/>
      <c r="GI58" s="201"/>
      <c r="GJ58" s="201"/>
      <c r="GK58" s="201"/>
      <c r="GL58" s="201"/>
      <c r="GM58" s="201"/>
      <c r="GN58" s="201"/>
      <c r="GO58" s="201"/>
      <c r="GP58" s="201"/>
      <c r="GQ58" s="201"/>
      <c r="GR58" s="201"/>
      <c r="GS58" s="201"/>
      <c r="GT58" s="201"/>
      <c r="GU58" s="201"/>
      <c r="GV58" s="201"/>
      <c r="GW58" s="201"/>
      <c r="GX58" s="201"/>
      <c r="GY58" s="201"/>
      <c r="GZ58" s="201"/>
      <c r="HA58" s="201"/>
      <c r="HB58" s="201"/>
      <c r="HC58" s="201"/>
      <c r="HD58" s="201"/>
      <c r="HE58" s="201"/>
      <c r="HF58" s="201"/>
      <c r="HG58" s="201"/>
      <c r="HH58" s="201"/>
      <c r="HI58" s="201"/>
      <c r="HJ58" s="201"/>
      <c r="HK58" s="201"/>
      <c r="HL58" s="201"/>
      <c r="HM58" s="201"/>
      <c r="HN58" s="201"/>
      <c r="HO58" s="201"/>
      <c r="HP58" s="201"/>
      <c r="HQ58" s="201"/>
      <c r="HR58" s="201"/>
      <c r="HS58" s="201"/>
      <c r="HT58" s="201"/>
      <c r="HU58" s="201"/>
      <c r="HV58" s="201"/>
      <c r="HW58" s="201"/>
      <c r="HX58" s="201"/>
      <c r="HY58" s="201"/>
      <c r="HZ58" s="201"/>
      <c r="IA58" s="201"/>
      <c r="IB58" s="201"/>
      <c r="IC58" s="201"/>
      <c r="ID58" s="201"/>
      <c r="IE58" s="201"/>
      <c r="IF58" s="201"/>
      <c r="IG58" s="201"/>
      <c r="IH58" s="201"/>
      <c r="II58" s="201"/>
      <c r="IJ58" s="201"/>
      <c r="IK58" s="201"/>
      <c r="IL58" s="201"/>
      <c r="IM58" s="201"/>
      <c r="IN58" s="201"/>
      <c r="IO58" s="201"/>
      <c r="IP58" s="201"/>
      <c r="IQ58" s="201"/>
      <c r="IR58" s="201"/>
      <c r="IS58" s="201"/>
      <c r="IT58" s="201"/>
      <c r="IU58" s="201"/>
      <c r="IV58" s="201"/>
      <c r="IW58" s="201"/>
    </row>
    <row r="59" spans="1:257" s="178" customFormat="1">
      <c r="A59" s="178" t="s">
        <v>139</v>
      </c>
      <c r="J59" s="134"/>
      <c r="K59" s="1604"/>
      <c r="L59" s="1604"/>
      <c r="M59" s="1604"/>
      <c r="N59" s="1604"/>
      <c r="O59" s="1604"/>
      <c r="P59" s="1604"/>
      <c r="Q59" s="1604"/>
      <c r="R59" s="1604"/>
      <c r="S59" s="1604"/>
      <c r="T59" s="1604"/>
      <c r="U59" s="1604"/>
      <c r="V59" s="1604"/>
      <c r="W59" s="1604"/>
      <c r="X59" s="1604"/>
      <c r="Y59" s="1604"/>
      <c r="Z59" s="1604"/>
      <c r="AA59" s="1604"/>
      <c r="AB59" s="1604"/>
      <c r="AC59" s="1604"/>
      <c r="AD59" s="1604"/>
      <c r="AE59" s="1604"/>
      <c r="AF59" s="1604"/>
      <c r="AG59" s="1604"/>
      <c r="AH59" s="1604"/>
      <c r="AI59" s="1604"/>
      <c r="AJ59" s="1604"/>
      <c r="AK59" s="1604"/>
      <c r="AL59" s="1604"/>
      <c r="AM59" s="1604"/>
      <c r="AN59" s="1604"/>
      <c r="AO59" s="1604"/>
      <c r="AP59" s="1604"/>
      <c r="AQ59" s="1604"/>
      <c r="AR59" s="1604"/>
      <c r="AS59" s="1604"/>
    </row>
    <row r="60" spans="1:257" s="178" customFormat="1">
      <c r="A60" s="178" t="s">
        <v>68</v>
      </c>
      <c r="F60" s="1611"/>
      <c r="H60" s="1624"/>
      <c r="J60" s="13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c r="AO60" s="1604"/>
      <c r="AP60" s="1604"/>
      <c r="AQ60" s="1604"/>
      <c r="AR60" s="1604"/>
      <c r="AS60" s="1604"/>
    </row>
    <row r="61" spans="1:257" s="178" customFormat="1" ht="20.25" customHeight="1">
      <c r="A61" s="201"/>
      <c r="B61" s="134"/>
      <c r="C61" s="134"/>
      <c r="D61" s="134"/>
      <c r="E61" s="134"/>
      <c r="F61" s="1625"/>
      <c r="G61" s="134"/>
      <c r="H61" s="134"/>
      <c r="J61" s="134"/>
      <c r="K61" s="1604"/>
      <c r="L61" s="1604"/>
      <c r="M61" s="1604"/>
      <c r="N61" s="1604"/>
      <c r="O61" s="1604"/>
      <c r="P61" s="1604"/>
      <c r="Q61" s="1604"/>
      <c r="R61" s="1604"/>
      <c r="S61" s="1604"/>
      <c r="T61" s="1604"/>
      <c r="U61" s="1604"/>
      <c r="V61" s="1604"/>
      <c r="W61" s="1604"/>
      <c r="X61" s="1604"/>
      <c r="Y61" s="1604"/>
      <c r="Z61" s="1604"/>
      <c r="AA61" s="1604"/>
      <c r="AB61" s="1604"/>
      <c r="AC61" s="1604"/>
      <c r="AD61" s="1604"/>
      <c r="AE61" s="1604"/>
      <c r="AF61" s="1604"/>
      <c r="AG61" s="1604"/>
      <c r="AH61" s="1604"/>
      <c r="AI61" s="1604"/>
      <c r="AJ61" s="1604"/>
      <c r="AK61" s="1604"/>
      <c r="AL61" s="1604"/>
      <c r="AM61" s="1604"/>
      <c r="AN61" s="1604"/>
      <c r="AO61" s="1604"/>
      <c r="AP61" s="1604"/>
      <c r="AQ61" s="1604"/>
      <c r="AR61" s="1604"/>
      <c r="AS61" s="1604"/>
    </row>
    <row r="62" spans="1:257">
      <c r="B62" s="1604"/>
      <c r="C62" s="1604"/>
      <c r="D62" s="1604"/>
      <c r="E62" s="1604"/>
      <c r="F62" s="1604"/>
      <c r="G62" s="1604"/>
      <c r="H62" s="1604"/>
      <c r="K62" s="1604"/>
      <c r="L62" s="1604"/>
      <c r="M62" s="1604"/>
      <c r="N62" s="1604"/>
      <c r="O62" s="1604"/>
      <c r="P62" s="1604"/>
      <c r="Q62" s="1604"/>
      <c r="R62" s="1604"/>
      <c r="S62" s="1604"/>
      <c r="T62" s="1604"/>
      <c r="U62" s="1604"/>
      <c r="V62" s="1604"/>
      <c r="W62" s="1604"/>
      <c r="X62" s="1604"/>
      <c r="Y62" s="1604"/>
      <c r="Z62" s="1604"/>
      <c r="AA62" s="1604"/>
      <c r="AB62" s="1604"/>
      <c r="AC62" s="1604"/>
      <c r="AD62" s="1604"/>
      <c r="AE62" s="1604"/>
      <c r="AF62" s="1604"/>
      <c r="AG62" s="1604"/>
      <c r="AH62" s="1604"/>
      <c r="AI62" s="1604"/>
      <c r="AJ62" s="1604"/>
      <c r="AK62" s="1604"/>
      <c r="AL62" s="1604"/>
      <c r="AM62" s="1604"/>
      <c r="AN62" s="1604"/>
      <c r="AO62" s="1604"/>
      <c r="AP62" s="1604"/>
      <c r="AQ62" s="1604"/>
      <c r="AR62" s="1604"/>
      <c r="AS62" s="1604"/>
    </row>
    <row r="63" spans="1:257">
      <c r="K63" s="1604"/>
      <c r="L63" s="1604"/>
      <c r="M63" s="1604"/>
      <c r="N63" s="1604"/>
      <c r="O63" s="1604"/>
      <c r="P63" s="1604"/>
      <c r="Q63" s="1604"/>
      <c r="R63" s="1604"/>
      <c r="S63" s="1604"/>
      <c r="T63" s="1604"/>
      <c r="U63" s="1604"/>
      <c r="V63" s="1604"/>
      <c r="W63" s="1604"/>
      <c r="X63" s="1604"/>
      <c r="Y63" s="1604"/>
      <c r="Z63" s="1604"/>
      <c r="AA63" s="1604"/>
      <c r="AB63" s="1604"/>
      <c r="AC63" s="1604"/>
      <c r="AD63" s="1604"/>
      <c r="AE63" s="1604"/>
      <c r="AF63" s="1604"/>
      <c r="AG63" s="1604"/>
      <c r="AH63" s="1604"/>
      <c r="AI63" s="1604"/>
      <c r="AJ63" s="1604"/>
      <c r="AK63" s="1604"/>
      <c r="AL63" s="1604"/>
      <c r="AM63" s="1604"/>
      <c r="AN63" s="1604"/>
      <c r="AO63" s="1604"/>
      <c r="AP63" s="1604"/>
      <c r="AQ63" s="1604"/>
      <c r="AR63" s="1604"/>
      <c r="AS63" s="1604"/>
    </row>
    <row r="64" spans="1:257">
      <c r="C64" s="201"/>
      <c r="D64" s="201"/>
      <c r="E64" s="201"/>
      <c r="F64" s="201"/>
      <c r="G64" s="201"/>
      <c r="H64" s="201"/>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c r="AI64" s="1604"/>
      <c r="AJ64" s="1604"/>
      <c r="AK64" s="1604"/>
      <c r="AL64" s="1604"/>
      <c r="AM64" s="1604"/>
      <c r="AN64" s="1604"/>
      <c r="AO64" s="1604"/>
      <c r="AP64" s="1604"/>
      <c r="AQ64" s="1604"/>
      <c r="AR64" s="1604"/>
      <c r="AS64" s="1604"/>
    </row>
    <row r="65" spans="1:45">
      <c r="A65" s="1604"/>
      <c r="B65" s="1604"/>
      <c r="C65" s="1604"/>
      <c r="D65" s="1604"/>
      <c r="E65" s="1604"/>
      <c r="F65" s="1604"/>
      <c r="G65" s="1604"/>
      <c r="H65" s="1604"/>
      <c r="I65" s="201"/>
      <c r="J65" s="201"/>
      <c r="K65" s="201"/>
      <c r="L65" s="201"/>
      <c r="M65" s="201"/>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c r="AI65" s="1604"/>
      <c r="AJ65" s="1604"/>
      <c r="AK65" s="1604"/>
      <c r="AL65" s="1604"/>
      <c r="AM65" s="1604"/>
      <c r="AN65" s="1604"/>
      <c r="AO65" s="1604"/>
      <c r="AP65" s="1604"/>
      <c r="AQ65" s="1604"/>
      <c r="AR65" s="1604"/>
      <c r="AS65" s="1604"/>
    </row>
    <row r="66" spans="1:45">
      <c r="A66" s="1604"/>
      <c r="B66" s="1604"/>
      <c r="C66" s="1604"/>
      <c r="D66" s="1604"/>
      <c r="E66" s="1604"/>
      <c r="F66" s="1604"/>
      <c r="G66" s="1604"/>
      <c r="H66" s="1604"/>
      <c r="I66" s="1604"/>
      <c r="J66" s="1604"/>
      <c r="K66" s="1604"/>
      <c r="L66" s="1604"/>
      <c r="M66" s="1604"/>
      <c r="N66" s="1604"/>
      <c r="O66" s="1604"/>
      <c r="P66" s="1604"/>
      <c r="Q66" s="1604"/>
      <c r="R66" s="1604"/>
      <c r="S66" s="1604"/>
      <c r="T66" s="1604"/>
      <c r="U66" s="1604"/>
      <c r="V66" s="1604"/>
      <c r="W66" s="1604"/>
      <c r="X66" s="1604"/>
      <c r="Y66" s="1604"/>
      <c r="Z66" s="1604"/>
      <c r="AA66" s="1604"/>
      <c r="AB66" s="1604"/>
      <c r="AC66" s="1604"/>
      <c r="AD66" s="1604"/>
      <c r="AE66" s="1604"/>
      <c r="AF66" s="1604"/>
      <c r="AG66" s="1604"/>
      <c r="AH66" s="1604"/>
      <c r="AI66" s="1604"/>
      <c r="AJ66" s="1604"/>
      <c r="AK66" s="1604"/>
      <c r="AL66" s="1604"/>
      <c r="AM66" s="1604"/>
      <c r="AN66" s="1604"/>
      <c r="AO66" s="1604"/>
      <c r="AP66" s="1604"/>
      <c r="AQ66" s="1604"/>
      <c r="AR66" s="1604"/>
      <c r="AS66" s="1604"/>
    </row>
    <row r="67" spans="1:45">
      <c r="A67" s="1604"/>
      <c r="B67" s="1604"/>
      <c r="C67" s="1604"/>
      <c r="D67" s="1604"/>
      <c r="E67" s="1604"/>
      <c r="F67" s="1604"/>
      <c r="G67" s="1604"/>
      <c r="H67" s="1604"/>
      <c r="I67" s="1604"/>
      <c r="J67" s="1604"/>
      <c r="K67" s="1604"/>
      <c r="L67" s="1604"/>
      <c r="M67" s="1604"/>
      <c r="N67" s="1604"/>
      <c r="O67" s="1604"/>
      <c r="P67" s="1604"/>
      <c r="Q67" s="1604"/>
      <c r="R67" s="1604"/>
      <c r="S67" s="1604"/>
      <c r="T67" s="1604"/>
      <c r="U67" s="1604"/>
      <c r="V67" s="1604"/>
      <c r="W67" s="1604"/>
      <c r="X67" s="1604"/>
      <c r="Y67" s="1604"/>
      <c r="Z67" s="1604"/>
      <c r="AA67" s="1604"/>
      <c r="AB67" s="1604"/>
      <c r="AC67" s="1604"/>
      <c r="AD67" s="1604"/>
      <c r="AE67" s="1604"/>
      <c r="AF67" s="1604"/>
      <c r="AG67" s="1604"/>
      <c r="AH67" s="1604"/>
      <c r="AI67" s="1604"/>
      <c r="AJ67" s="1604"/>
      <c r="AK67" s="1604"/>
      <c r="AL67" s="1604"/>
      <c r="AM67" s="1604"/>
      <c r="AN67" s="1604"/>
      <c r="AO67" s="1604"/>
      <c r="AP67" s="1604"/>
      <c r="AQ67" s="1604"/>
      <c r="AR67" s="1604"/>
      <c r="AS67" s="1604"/>
    </row>
    <row r="68" spans="1:45">
      <c r="A68" s="1604"/>
      <c r="B68" s="1604"/>
      <c r="C68" s="1604"/>
      <c r="D68" s="1604"/>
      <c r="E68" s="1604"/>
      <c r="F68" s="1604"/>
      <c r="G68" s="1604"/>
      <c r="H68" s="1604"/>
      <c r="I68" s="1604"/>
      <c r="J68" s="1604"/>
      <c r="K68" s="1604"/>
      <c r="L68" s="1604"/>
      <c r="M68" s="1604"/>
      <c r="N68" s="1604"/>
      <c r="O68" s="1604"/>
      <c r="P68" s="1604"/>
      <c r="Q68" s="1604"/>
      <c r="R68" s="1604"/>
      <c r="S68" s="1604"/>
      <c r="T68" s="1604"/>
      <c r="U68" s="1604"/>
      <c r="V68" s="1604"/>
      <c r="W68" s="1604"/>
      <c r="X68" s="1604"/>
      <c r="Y68" s="1604"/>
      <c r="Z68" s="1604"/>
      <c r="AA68" s="1604"/>
      <c r="AB68" s="1604"/>
      <c r="AC68" s="1604"/>
      <c r="AD68" s="1604"/>
      <c r="AE68" s="1604"/>
      <c r="AF68" s="1604"/>
      <c r="AG68" s="1604"/>
      <c r="AH68" s="1604"/>
      <c r="AI68" s="1604"/>
      <c r="AJ68" s="1604"/>
      <c r="AK68" s="1604"/>
      <c r="AL68" s="1604"/>
      <c r="AM68" s="1604"/>
      <c r="AN68" s="1604"/>
      <c r="AO68" s="1604"/>
      <c r="AP68" s="1604"/>
      <c r="AQ68" s="1604"/>
      <c r="AR68" s="1604"/>
      <c r="AS68" s="1604"/>
    </row>
    <row r="69" spans="1:45">
      <c r="A69" s="1604"/>
      <c r="B69" s="1604"/>
      <c r="C69" s="1604"/>
      <c r="D69" s="1604"/>
      <c r="E69" s="1604"/>
      <c r="F69" s="1604"/>
      <c r="G69" s="1604"/>
      <c r="H69" s="1604"/>
      <c r="I69" s="1604"/>
      <c r="J69" s="1604"/>
      <c r="K69" s="1604"/>
      <c r="L69" s="1604"/>
      <c r="M69" s="1604"/>
      <c r="N69" s="1604"/>
      <c r="O69" s="1604"/>
      <c r="P69" s="1604"/>
      <c r="Q69" s="1604"/>
      <c r="R69" s="1604"/>
      <c r="S69" s="1604"/>
      <c r="T69" s="1604"/>
      <c r="U69" s="1604"/>
      <c r="V69" s="1604"/>
      <c r="W69" s="1604"/>
      <c r="X69" s="1604"/>
      <c r="Y69" s="1604"/>
      <c r="Z69" s="1604"/>
      <c r="AA69" s="1604"/>
      <c r="AB69" s="1604"/>
      <c r="AC69" s="1604"/>
      <c r="AD69" s="1604"/>
      <c r="AE69" s="1604"/>
      <c r="AF69" s="1604"/>
      <c r="AG69" s="1604"/>
      <c r="AH69" s="1604"/>
      <c r="AI69" s="1604"/>
      <c r="AJ69" s="1604"/>
      <c r="AK69" s="1604"/>
      <c r="AL69" s="1604"/>
      <c r="AM69" s="1604"/>
      <c r="AN69" s="1604"/>
      <c r="AO69" s="1604"/>
      <c r="AP69" s="1604"/>
      <c r="AQ69" s="1604"/>
      <c r="AR69" s="1604"/>
      <c r="AS69" s="1604"/>
    </row>
    <row r="70" spans="1:45">
      <c r="A70" s="1604"/>
      <c r="B70" s="1604"/>
      <c r="C70" s="1604"/>
      <c r="D70" s="1604"/>
      <c r="E70" s="1604"/>
      <c r="F70" s="1604"/>
      <c r="G70" s="1604"/>
      <c r="H70" s="1604"/>
      <c r="I70" s="1604"/>
      <c r="J70" s="1604"/>
      <c r="K70" s="1604"/>
      <c r="L70" s="1604"/>
      <c r="M70" s="1604"/>
      <c r="N70" s="1604"/>
      <c r="O70" s="1604"/>
      <c r="P70" s="1604"/>
      <c r="Q70" s="1604"/>
      <c r="R70" s="1604"/>
      <c r="S70" s="1604"/>
      <c r="T70" s="1604"/>
      <c r="U70" s="1604"/>
      <c r="V70" s="1604"/>
      <c r="W70" s="1604"/>
      <c r="X70" s="1604"/>
      <c r="Y70" s="1604"/>
      <c r="Z70" s="1604"/>
      <c r="AA70" s="1604"/>
      <c r="AB70" s="1604"/>
      <c r="AC70" s="1604"/>
      <c r="AD70" s="1604"/>
      <c r="AE70" s="1604"/>
      <c r="AF70" s="1604"/>
      <c r="AG70" s="1604"/>
      <c r="AH70" s="1604"/>
      <c r="AI70" s="1604"/>
      <c r="AJ70" s="1604"/>
      <c r="AK70" s="1604"/>
      <c r="AL70" s="1604"/>
      <c r="AM70" s="1604"/>
      <c r="AN70" s="1604"/>
      <c r="AO70" s="1604"/>
      <c r="AP70" s="1604"/>
      <c r="AQ70" s="1604"/>
      <c r="AR70" s="1604"/>
      <c r="AS70" s="1604"/>
    </row>
    <row r="71" spans="1:45">
      <c r="A71" s="1604"/>
      <c r="B71" s="1604"/>
      <c r="C71" s="1604"/>
      <c r="D71" s="1604"/>
      <c r="E71" s="1604"/>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1604"/>
      <c r="AB71" s="1604"/>
      <c r="AC71" s="1604"/>
      <c r="AD71" s="1604"/>
      <c r="AE71" s="1604"/>
      <c r="AF71" s="1604"/>
      <c r="AG71" s="1604"/>
      <c r="AH71" s="1604"/>
      <c r="AI71" s="1604"/>
      <c r="AJ71" s="1604"/>
      <c r="AK71" s="1604"/>
      <c r="AL71" s="1604"/>
      <c r="AM71" s="1604"/>
      <c r="AN71" s="1604"/>
      <c r="AO71" s="1604"/>
      <c r="AP71" s="1604"/>
      <c r="AQ71" s="1604"/>
      <c r="AR71" s="1604"/>
      <c r="AS71" s="1604"/>
    </row>
    <row r="72" spans="1:45">
      <c r="A72" s="1604"/>
      <c r="B72" s="1604"/>
      <c r="C72" s="1604"/>
      <c r="D72" s="1604"/>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1604"/>
      <c r="AB72" s="1604"/>
      <c r="AC72" s="1604"/>
      <c r="AD72" s="1604"/>
      <c r="AE72" s="1604"/>
      <c r="AF72" s="1604"/>
      <c r="AG72" s="1604"/>
      <c r="AH72" s="1604"/>
      <c r="AI72" s="1604"/>
      <c r="AJ72" s="1604"/>
      <c r="AK72" s="1604"/>
      <c r="AL72" s="1604"/>
      <c r="AM72" s="1604"/>
      <c r="AN72" s="1604"/>
      <c r="AO72" s="1604"/>
      <c r="AP72" s="1604"/>
      <c r="AQ72" s="1604"/>
      <c r="AR72" s="1604"/>
      <c r="AS72" s="1604"/>
    </row>
    <row r="73" spans="1:45">
      <c r="A73" s="1604"/>
      <c r="B73" s="1604"/>
      <c r="C73" s="1604"/>
      <c r="D73" s="1604"/>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1604"/>
      <c r="AB73" s="1604"/>
      <c r="AC73" s="1604"/>
      <c r="AD73" s="1604"/>
      <c r="AE73" s="1604"/>
      <c r="AF73" s="1604"/>
      <c r="AG73" s="1604"/>
      <c r="AH73" s="1604"/>
      <c r="AI73" s="1604"/>
      <c r="AJ73" s="1604"/>
      <c r="AK73" s="1604"/>
      <c r="AL73" s="1604"/>
      <c r="AM73" s="1604"/>
      <c r="AN73" s="1604"/>
      <c r="AO73" s="1604"/>
      <c r="AP73" s="1604"/>
      <c r="AQ73" s="1604"/>
      <c r="AR73" s="1604"/>
      <c r="AS73" s="1604"/>
    </row>
    <row r="74" spans="1:45">
      <c r="A74" s="1604"/>
      <c r="B74" s="1604"/>
      <c r="C74" s="1604"/>
      <c r="D74" s="1604"/>
      <c r="E74" s="1604"/>
      <c r="F74" s="1604"/>
      <c r="G74" s="1604"/>
      <c r="H74" s="1604"/>
      <c r="I74" s="1604"/>
      <c r="J74" s="1604"/>
      <c r="K74" s="1604"/>
      <c r="L74" s="1604"/>
      <c r="M74" s="1604"/>
      <c r="N74" s="1604"/>
      <c r="O74" s="1604"/>
      <c r="P74" s="1604"/>
      <c r="Q74" s="1604"/>
      <c r="R74" s="1604"/>
      <c r="S74" s="1604"/>
      <c r="T74" s="1604"/>
      <c r="U74" s="1604"/>
      <c r="V74" s="1604"/>
      <c r="W74" s="1604"/>
      <c r="X74" s="1604"/>
      <c r="Y74" s="1604"/>
      <c r="Z74" s="1604"/>
      <c r="AA74" s="1604"/>
      <c r="AB74" s="1604"/>
      <c r="AC74" s="1604"/>
      <c r="AD74" s="1604"/>
      <c r="AE74" s="1604"/>
      <c r="AF74" s="1604"/>
      <c r="AG74" s="1604"/>
      <c r="AH74" s="1604"/>
      <c r="AI74" s="1604"/>
      <c r="AJ74" s="1604"/>
      <c r="AK74" s="1604"/>
      <c r="AL74" s="1604"/>
      <c r="AM74" s="1604"/>
      <c r="AN74" s="1604"/>
      <c r="AO74" s="1604"/>
      <c r="AP74" s="1604"/>
      <c r="AQ74" s="1604"/>
      <c r="AR74" s="1604"/>
      <c r="AS74" s="1604"/>
    </row>
    <row r="75" spans="1:45">
      <c r="A75" s="1604"/>
      <c r="B75" s="1604"/>
      <c r="C75" s="1604"/>
      <c r="D75" s="1604"/>
      <c r="E75" s="1604"/>
      <c r="F75" s="1604"/>
      <c r="G75" s="1604"/>
      <c r="H75" s="1604"/>
      <c r="I75" s="1604"/>
      <c r="J75" s="1604"/>
      <c r="K75" s="1604"/>
      <c r="L75" s="1604"/>
      <c r="M75" s="1604"/>
      <c r="N75" s="1604"/>
      <c r="O75" s="1604"/>
      <c r="P75" s="1604"/>
      <c r="Q75" s="1604"/>
      <c r="R75" s="1604"/>
      <c r="S75" s="1604"/>
      <c r="T75" s="1604"/>
      <c r="U75" s="1604"/>
      <c r="V75" s="1604"/>
      <c r="W75" s="1604"/>
      <c r="X75" s="1604"/>
      <c r="Y75" s="1604"/>
      <c r="Z75" s="1604"/>
      <c r="AA75" s="1604"/>
      <c r="AB75" s="1604"/>
      <c r="AC75" s="1604"/>
      <c r="AD75" s="1604"/>
      <c r="AE75" s="1604"/>
      <c r="AF75" s="1604"/>
      <c r="AG75" s="1604"/>
      <c r="AH75" s="1604"/>
      <c r="AI75" s="1604"/>
      <c r="AJ75" s="1604"/>
      <c r="AK75" s="1604"/>
      <c r="AL75" s="1604"/>
      <c r="AM75" s="1604"/>
      <c r="AN75" s="1604"/>
      <c r="AO75" s="1604"/>
      <c r="AP75" s="1604"/>
      <c r="AQ75" s="1604"/>
      <c r="AR75" s="1604"/>
      <c r="AS75" s="1604"/>
    </row>
    <row r="76" spans="1:45">
      <c r="A76" s="1604"/>
      <c r="B76" s="1604"/>
      <c r="C76" s="1604"/>
      <c r="D76" s="1604"/>
      <c r="E76" s="1604"/>
      <c r="F76" s="1604"/>
      <c r="G76" s="1604"/>
      <c r="H76" s="1604"/>
      <c r="I76" s="1604"/>
      <c r="J76" s="1604"/>
      <c r="K76" s="1604"/>
      <c r="L76" s="1604"/>
      <c r="M76" s="1604"/>
      <c r="N76" s="1604"/>
      <c r="O76" s="1604"/>
      <c r="P76" s="1604"/>
      <c r="Q76" s="1604"/>
      <c r="R76" s="1604"/>
      <c r="S76" s="1604"/>
      <c r="T76" s="1604"/>
      <c r="U76" s="1604"/>
      <c r="V76" s="1604"/>
      <c r="W76" s="1604"/>
      <c r="X76" s="1604"/>
      <c r="Y76" s="1604"/>
      <c r="Z76" s="1604"/>
      <c r="AA76" s="1604"/>
      <c r="AB76" s="1604"/>
      <c r="AC76" s="1604"/>
      <c r="AD76" s="1604"/>
      <c r="AE76" s="1604"/>
      <c r="AF76" s="1604"/>
      <c r="AG76" s="1604"/>
      <c r="AH76" s="1604"/>
      <c r="AI76" s="1604"/>
      <c r="AJ76" s="1604"/>
      <c r="AK76" s="1604"/>
      <c r="AL76" s="1604"/>
      <c r="AM76" s="1604"/>
      <c r="AN76" s="1604"/>
      <c r="AO76" s="1604"/>
      <c r="AP76" s="1604"/>
      <c r="AQ76" s="1604"/>
      <c r="AR76" s="1604"/>
      <c r="AS76" s="1604"/>
    </row>
    <row r="77" spans="1:45">
      <c r="A77" s="1604"/>
      <c r="B77" s="1604"/>
      <c r="C77" s="1604"/>
      <c r="D77" s="1604"/>
      <c r="E77" s="1604"/>
      <c r="F77" s="1604"/>
      <c r="G77" s="1604"/>
      <c r="H77" s="1604"/>
      <c r="I77" s="1604"/>
      <c r="J77" s="1604"/>
      <c r="K77" s="1604"/>
      <c r="L77" s="1604"/>
      <c r="M77" s="1604"/>
      <c r="N77" s="1604"/>
      <c r="O77" s="1604"/>
      <c r="P77" s="1604"/>
      <c r="Q77" s="1604"/>
      <c r="R77" s="1604"/>
      <c r="S77" s="1604"/>
      <c r="T77" s="1604"/>
      <c r="U77" s="1604"/>
      <c r="V77" s="1604"/>
      <c r="W77" s="1604"/>
      <c r="X77" s="1604"/>
      <c r="Y77" s="1604"/>
      <c r="Z77" s="1604"/>
      <c r="AA77" s="1604"/>
      <c r="AB77" s="1604"/>
      <c r="AC77" s="1604"/>
      <c r="AD77" s="1604"/>
      <c r="AE77" s="1604"/>
      <c r="AF77" s="1604"/>
      <c r="AG77" s="1604"/>
      <c r="AH77" s="1604"/>
      <c r="AI77" s="1604"/>
      <c r="AJ77" s="1604"/>
      <c r="AK77" s="1604"/>
      <c r="AL77" s="1604"/>
      <c r="AM77" s="1604"/>
      <c r="AN77" s="1604"/>
      <c r="AO77" s="1604"/>
      <c r="AP77" s="1604"/>
      <c r="AQ77" s="1604"/>
      <c r="AR77" s="1604"/>
      <c r="AS77" s="1604"/>
    </row>
    <row r="78" spans="1:45">
      <c r="A78" s="1604"/>
      <c r="B78" s="1604"/>
      <c r="C78" s="1604"/>
      <c r="D78" s="1604"/>
      <c r="E78" s="1604"/>
      <c r="F78" s="1604"/>
      <c r="G78" s="1604"/>
      <c r="H78" s="1604"/>
      <c r="I78" s="1604"/>
      <c r="J78" s="1604"/>
      <c r="K78" s="1604"/>
      <c r="L78" s="1604"/>
      <c r="M78" s="1604"/>
      <c r="N78" s="1604"/>
      <c r="O78" s="1604"/>
      <c r="P78" s="1604"/>
      <c r="Q78" s="1604"/>
      <c r="R78" s="1604"/>
      <c r="S78" s="1604"/>
      <c r="T78" s="1604"/>
      <c r="U78" s="1604"/>
      <c r="V78" s="1604"/>
      <c r="W78" s="1604"/>
      <c r="X78" s="1604"/>
      <c r="Y78" s="1604"/>
      <c r="Z78" s="1604"/>
      <c r="AA78" s="1604"/>
      <c r="AB78" s="1604"/>
      <c r="AC78" s="1604"/>
      <c r="AD78" s="1604"/>
      <c r="AE78" s="1604"/>
      <c r="AF78" s="1604"/>
      <c r="AG78" s="1604"/>
      <c r="AH78" s="1604"/>
      <c r="AI78" s="1604"/>
      <c r="AJ78" s="1604"/>
      <c r="AK78" s="1604"/>
      <c r="AL78" s="1604"/>
      <c r="AM78" s="1604"/>
      <c r="AN78" s="1604"/>
      <c r="AO78" s="1604"/>
      <c r="AP78" s="1604"/>
      <c r="AQ78" s="1604"/>
      <c r="AR78" s="1604"/>
      <c r="AS78" s="1604"/>
    </row>
    <row r="79" spans="1:45">
      <c r="A79" s="1604"/>
      <c r="B79" s="1604"/>
      <c r="C79" s="1604"/>
      <c r="D79" s="1604"/>
      <c r="E79" s="1604"/>
      <c r="F79" s="1604"/>
      <c r="G79" s="1604"/>
      <c r="H79" s="1604"/>
      <c r="I79" s="1604"/>
      <c r="J79" s="1604"/>
      <c r="K79" s="1604"/>
      <c r="L79" s="1604"/>
      <c r="M79" s="1604"/>
      <c r="N79" s="1604"/>
      <c r="O79" s="1604"/>
      <c r="P79" s="1604"/>
      <c r="Q79" s="1604"/>
      <c r="R79" s="1604"/>
      <c r="S79" s="1604"/>
      <c r="T79" s="1604"/>
      <c r="U79" s="1604"/>
      <c r="V79" s="1604"/>
      <c r="W79" s="1604"/>
      <c r="X79" s="1604"/>
      <c r="Y79" s="1604"/>
      <c r="Z79" s="1604"/>
      <c r="AA79" s="1604"/>
      <c r="AB79" s="1604"/>
      <c r="AC79" s="1604"/>
      <c r="AD79" s="1604"/>
      <c r="AE79" s="1604"/>
      <c r="AF79" s="1604"/>
      <c r="AG79" s="1604"/>
      <c r="AH79" s="1604"/>
      <c r="AI79" s="1604"/>
      <c r="AJ79" s="1604"/>
      <c r="AK79" s="1604"/>
      <c r="AL79" s="1604"/>
      <c r="AM79" s="1604"/>
      <c r="AN79" s="1604"/>
      <c r="AO79" s="1604"/>
      <c r="AP79" s="1604"/>
      <c r="AQ79" s="1604"/>
      <c r="AR79" s="1604"/>
      <c r="AS79" s="1604"/>
    </row>
    <row r="80" spans="1:45">
      <c r="A80" s="1604"/>
      <c r="B80" s="1604"/>
      <c r="C80" s="1604"/>
      <c r="D80" s="1604"/>
      <c r="E80" s="1604"/>
      <c r="F80" s="1604"/>
      <c r="G80" s="1604"/>
      <c r="H80" s="1604"/>
      <c r="I80" s="1604"/>
      <c r="J80" s="1604"/>
      <c r="K80" s="1604"/>
      <c r="L80" s="1604"/>
      <c r="M80" s="1604"/>
      <c r="N80" s="1604"/>
      <c r="O80" s="1604"/>
      <c r="P80" s="1604"/>
      <c r="Q80" s="1604"/>
      <c r="R80" s="1604"/>
      <c r="S80" s="1604"/>
      <c r="T80" s="1604"/>
      <c r="U80" s="1604"/>
      <c r="V80" s="1604"/>
      <c r="W80" s="1604"/>
      <c r="X80" s="1604"/>
      <c r="Y80" s="1604"/>
      <c r="Z80" s="1604"/>
      <c r="AA80" s="1604"/>
      <c r="AB80" s="1604"/>
      <c r="AC80" s="1604"/>
      <c r="AD80" s="1604"/>
      <c r="AE80" s="1604"/>
      <c r="AF80" s="1604"/>
      <c r="AG80" s="1604"/>
      <c r="AH80" s="1604"/>
      <c r="AI80" s="1604"/>
      <c r="AJ80" s="1604"/>
      <c r="AK80" s="1604"/>
      <c r="AL80" s="1604"/>
      <c r="AM80" s="1604"/>
      <c r="AN80" s="1604"/>
      <c r="AO80" s="1604"/>
      <c r="AP80" s="1604"/>
      <c r="AQ80" s="1604"/>
      <c r="AR80" s="1604"/>
      <c r="AS80" s="1604"/>
    </row>
    <row r="81" spans="1:45">
      <c r="A81" s="1604"/>
      <c r="B81" s="1604"/>
      <c r="C81" s="1604"/>
      <c r="D81" s="1604"/>
      <c r="E81" s="1604"/>
      <c r="F81" s="1604"/>
      <c r="G81" s="1604"/>
      <c r="H81" s="1604"/>
      <c r="I81" s="1604"/>
      <c r="J81" s="1604"/>
      <c r="K81" s="1604"/>
      <c r="L81" s="1604"/>
      <c r="M81" s="1604"/>
      <c r="N81" s="1604"/>
      <c r="O81" s="1604"/>
      <c r="P81" s="1604"/>
      <c r="Q81" s="1604"/>
      <c r="R81" s="1604"/>
      <c r="S81" s="1604"/>
      <c r="T81" s="1604"/>
      <c r="U81" s="1604"/>
      <c r="V81" s="1604"/>
      <c r="W81" s="1604"/>
      <c r="X81" s="1604"/>
      <c r="Y81" s="1604"/>
      <c r="Z81" s="1604"/>
      <c r="AA81" s="1604"/>
      <c r="AB81" s="1604"/>
      <c r="AC81" s="1604"/>
      <c r="AD81" s="1604"/>
      <c r="AE81" s="1604"/>
      <c r="AF81" s="1604"/>
      <c r="AG81" s="1604"/>
      <c r="AH81" s="1604"/>
      <c r="AI81" s="1604"/>
      <c r="AJ81" s="1604"/>
      <c r="AK81" s="1604"/>
      <c r="AL81" s="1604"/>
      <c r="AM81" s="1604"/>
      <c r="AN81" s="1604"/>
      <c r="AO81" s="1604"/>
      <c r="AP81" s="1604"/>
      <c r="AQ81" s="1604"/>
      <c r="AR81" s="1604"/>
      <c r="AS81" s="1604"/>
    </row>
    <row r="82" spans="1:45">
      <c r="A82" s="1604"/>
      <c r="B82" s="1604"/>
      <c r="C82" s="1604"/>
      <c r="D82" s="1604"/>
      <c r="E82" s="1604"/>
      <c r="F82" s="1604"/>
      <c r="G82" s="1604"/>
      <c r="H82" s="1604"/>
      <c r="I82" s="1604"/>
      <c r="J82" s="1604"/>
      <c r="K82" s="1604"/>
      <c r="L82" s="1604"/>
      <c r="M82" s="1604"/>
      <c r="N82" s="1604"/>
      <c r="O82" s="1604"/>
      <c r="P82" s="1604"/>
      <c r="Q82" s="1604"/>
      <c r="R82" s="1604"/>
      <c r="S82" s="1604"/>
      <c r="T82" s="1604"/>
      <c r="U82" s="1604"/>
      <c r="V82" s="1604"/>
      <c r="W82" s="1604"/>
      <c r="X82" s="1604"/>
      <c r="Y82" s="1604"/>
      <c r="Z82" s="1604"/>
      <c r="AA82" s="1604"/>
      <c r="AB82" s="1604"/>
      <c r="AC82" s="1604"/>
      <c r="AD82" s="1604"/>
      <c r="AE82" s="1604"/>
      <c r="AF82" s="1604"/>
      <c r="AG82" s="1604"/>
      <c r="AH82" s="1604"/>
      <c r="AI82" s="1604"/>
      <c r="AJ82" s="1604"/>
      <c r="AK82" s="1604"/>
      <c r="AL82" s="1604"/>
      <c r="AM82" s="1604"/>
      <c r="AN82" s="1604"/>
      <c r="AO82" s="1604"/>
      <c r="AP82" s="1604"/>
      <c r="AQ82" s="1604"/>
      <c r="AR82" s="1604"/>
      <c r="AS82" s="1604"/>
    </row>
    <row r="83" spans="1:45">
      <c r="I83" s="1604"/>
      <c r="J83" s="1604"/>
      <c r="K83" s="1604"/>
      <c r="L83" s="1604"/>
      <c r="M83" s="1604"/>
      <c r="N83" s="1604"/>
      <c r="O83" s="1604"/>
      <c r="P83" s="1604"/>
      <c r="Q83" s="1604"/>
      <c r="R83" s="1604"/>
      <c r="S83" s="1604"/>
      <c r="T83" s="1604"/>
      <c r="U83" s="1604"/>
      <c r="V83" s="1604"/>
      <c r="W83" s="1604"/>
      <c r="X83" s="1604"/>
      <c r="Y83" s="1604"/>
      <c r="Z83" s="1604"/>
      <c r="AA83" s="1604"/>
      <c r="AB83" s="1604"/>
      <c r="AC83" s="1604"/>
      <c r="AD83" s="1604"/>
      <c r="AE83" s="1604"/>
      <c r="AF83" s="1604"/>
      <c r="AG83" s="1604"/>
      <c r="AH83" s="1604"/>
      <c r="AI83" s="1604"/>
      <c r="AJ83" s="1604"/>
      <c r="AK83" s="1604"/>
      <c r="AL83" s="1604"/>
      <c r="AM83" s="1604"/>
      <c r="AN83" s="1604"/>
      <c r="AO83" s="1604"/>
      <c r="AP83" s="1604"/>
      <c r="AQ83" s="1604"/>
      <c r="AR83" s="1604"/>
      <c r="AS83" s="1604"/>
    </row>
    <row r="84" spans="1:45">
      <c r="K84" s="1604"/>
      <c r="L84" s="1604"/>
      <c r="M84" s="1604"/>
      <c r="N84" s="1604"/>
      <c r="O84" s="1604"/>
      <c r="P84" s="1604"/>
      <c r="Q84" s="1604"/>
      <c r="R84" s="1604"/>
      <c r="S84" s="1604"/>
      <c r="T84" s="1604"/>
      <c r="U84" s="1604"/>
      <c r="V84" s="1604"/>
      <c r="W84" s="1604"/>
      <c r="X84" s="1604"/>
      <c r="Y84" s="1604"/>
      <c r="Z84" s="1604"/>
      <c r="AA84" s="1604"/>
      <c r="AB84" s="1604"/>
      <c r="AC84" s="1604"/>
      <c r="AD84" s="1604"/>
      <c r="AE84" s="1604"/>
      <c r="AF84" s="1604"/>
      <c r="AG84" s="1604"/>
      <c r="AH84" s="1604"/>
      <c r="AI84" s="1604"/>
      <c r="AJ84" s="1604"/>
      <c r="AK84" s="1604"/>
      <c r="AL84" s="1604"/>
      <c r="AM84" s="1604"/>
      <c r="AN84" s="1604"/>
      <c r="AO84" s="1604"/>
      <c r="AP84" s="1604"/>
      <c r="AQ84" s="1604"/>
      <c r="AR84" s="1604"/>
      <c r="AS84" s="1604"/>
    </row>
    <row r="85" spans="1:45">
      <c r="K85" s="1604"/>
      <c r="L85" s="1604"/>
      <c r="M85" s="1604"/>
      <c r="N85" s="1604"/>
      <c r="O85" s="1604"/>
      <c r="P85" s="1604"/>
      <c r="Q85" s="1604"/>
      <c r="R85" s="1604"/>
      <c r="S85" s="1604"/>
      <c r="T85" s="1604"/>
      <c r="U85" s="1604"/>
      <c r="V85" s="1604"/>
      <c r="W85" s="1604"/>
      <c r="X85" s="1604"/>
      <c r="Y85" s="1604"/>
      <c r="Z85" s="1604"/>
      <c r="AA85" s="1604"/>
      <c r="AB85" s="1604"/>
      <c r="AC85" s="1604"/>
      <c r="AD85" s="1604"/>
      <c r="AE85" s="1604"/>
      <c r="AF85" s="1604"/>
      <c r="AG85" s="1604"/>
      <c r="AH85" s="1604"/>
      <c r="AI85" s="1604"/>
      <c r="AJ85" s="1604"/>
      <c r="AK85" s="1604"/>
      <c r="AL85" s="1604"/>
      <c r="AM85" s="1604"/>
      <c r="AN85" s="1604"/>
      <c r="AO85" s="1604"/>
      <c r="AP85" s="1604"/>
      <c r="AQ85" s="1604"/>
      <c r="AR85" s="1604"/>
      <c r="AS85" s="1604"/>
    </row>
    <row r="86" spans="1:45">
      <c r="K86" s="1604"/>
      <c r="L86" s="1604"/>
      <c r="M86" s="1604"/>
      <c r="N86" s="1604"/>
      <c r="O86" s="1604"/>
      <c r="P86" s="1604"/>
      <c r="Q86" s="1604"/>
      <c r="R86" s="1604"/>
      <c r="S86" s="1604"/>
      <c r="T86" s="1604"/>
      <c r="U86" s="1604"/>
      <c r="V86" s="1604"/>
      <c r="W86" s="1604"/>
      <c r="X86" s="1604"/>
      <c r="Y86" s="1604"/>
      <c r="Z86" s="1604"/>
      <c r="AA86" s="1604"/>
      <c r="AB86" s="1604"/>
      <c r="AC86" s="1604"/>
      <c r="AD86" s="1604"/>
      <c r="AE86" s="1604"/>
      <c r="AF86" s="1604"/>
      <c r="AG86" s="1604"/>
      <c r="AH86" s="1604"/>
      <c r="AI86" s="1604"/>
      <c r="AJ86" s="1604"/>
      <c r="AK86" s="1604"/>
      <c r="AL86" s="1604"/>
      <c r="AM86" s="1604"/>
      <c r="AN86" s="1604"/>
      <c r="AO86" s="1604"/>
      <c r="AP86" s="1604"/>
      <c r="AQ86" s="1604"/>
      <c r="AR86" s="1604"/>
      <c r="AS86" s="1604"/>
    </row>
    <row r="87" spans="1:45">
      <c r="K87" s="1604"/>
      <c r="L87" s="1604"/>
      <c r="M87" s="1604"/>
      <c r="N87" s="1604"/>
      <c r="O87" s="1604"/>
      <c r="P87" s="1604"/>
      <c r="Q87" s="1604"/>
      <c r="R87" s="1604"/>
      <c r="S87" s="1604"/>
      <c r="T87" s="1604"/>
      <c r="U87" s="1604"/>
      <c r="V87" s="1604"/>
      <c r="W87" s="1604"/>
      <c r="X87" s="1604"/>
      <c r="Y87" s="1604"/>
      <c r="Z87" s="1604"/>
      <c r="AA87" s="1604"/>
      <c r="AB87" s="1604"/>
      <c r="AC87" s="1604"/>
      <c r="AD87" s="1604"/>
      <c r="AE87" s="1604"/>
      <c r="AF87" s="1604"/>
      <c r="AG87" s="1604"/>
      <c r="AH87" s="1604"/>
      <c r="AI87" s="1604"/>
      <c r="AJ87" s="1604"/>
      <c r="AK87" s="1604"/>
      <c r="AL87" s="1604"/>
      <c r="AM87" s="1604"/>
      <c r="AN87" s="1604"/>
      <c r="AO87" s="1604"/>
      <c r="AP87" s="1604"/>
      <c r="AQ87" s="1604"/>
      <c r="AR87" s="1604"/>
      <c r="AS87" s="1604"/>
    </row>
    <row r="88" spans="1:45">
      <c r="K88" s="1604"/>
      <c r="L88" s="1604"/>
      <c r="M88" s="1604"/>
      <c r="N88" s="1604"/>
      <c r="O88" s="1604"/>
      <c r="P88" s="1604"/>
      <c r="Q88" s="1604"/>
      <c r="R88" s="1604"/>
      <c r="S88" s="1604"/>
      <c r="T88" s="1604"/>
      <c r="U88" s="1604"/>
      <c r="V88" s="1604"/>
      <c r="W88" s="1604"/>
      <c r="X88" s="1604"/>
      <c r="Y88" s="1604"/>
      <c r="Z88" s="1604"/>
      <c r="AA88" s="1604"/>
      <c r="AB88" s="1604"/>
      <c r="AC88" s="1604"/>
      <c r="AD88" s="1604"/>
      <c r="AE88" s="1604"/>
      <c r="AF88" s="1604"/>
      <c r="AG88" s="1604"/>
      <c r="AH88" s="1604"/>
      <c r="AI88" s="1604"/>
      <c r="AJ88" s="1604"/>
      <c r="AK88" s="1604"/>
      <c r="AL88" s="1604"/>
      <c r="AM88" s="1604"/>
      <c r="AN88" s="1604"/>
      <c r="AO88" s="1604"/>
      <c r="AP88" s="1604"/>
      <c r="AQ88" s="1604"/>
      <c r="AR88" s="1604"/>
      <c r="AS88" s="1604"/>
    </row>
    <row r="89" spans="1:45">
      <c r="K89" s="1604"/>
      <c r="L89" s="1604"/>
      <c r="M89" s="1604"/>
      <c r="N89" s="1604"/>
      <c r="O89" s="1604"/>
      <c r="P89" s="1604"/>
      <c r="Q89" s="1604"/>
      <c r="R89" s="1604"/>
      <c r="S89" s="1604"/>
      <c r="T89" s="1604"/>
      <c r="U89" s="1604"/>
      <c r="V89" s="1604"/>
      <c r="W89" s="1604"/>
      <c r="X89" s="1604"/>
      <c r="Y89" s="1604"/>
      <c r="Z89" s="1604"/>
      <c r="AA89" s="1604"/>
      <c r="AB89" s="1604"/>
      <c r="AC89" s="1604"/>
      <c r="AD89" s="1604"/>
      <c r="AE89" s="1604"/>
      <c r="AF89" s="1604"/>
      <c r="AG89" s="1604"/>
      <c r="AH89" s="1604"/>
      <c r="AI89" s="1604"/>
      <c r="AJ89" s="1604"/>
      <c r="AK89" s="1604"/>
      <c r="AL89" s="1604"/>
      <c r="AM89" s="1604"/>
      <c r="AN89" s="1604"/>
      <c r="AO89" s="1604"/>
      <c r="AP89" s="1604"/>
      <c r="AQ89" s="1604"/>
      <c r="AR89" s="1604"/>
      <c r="AS89" s="1604"/>
    </row>
    <row r="90" spans="1:45">
      <c r="K90" s="1604"/>
      <c r="L90" s="1604"/>
      <c r="M90" s="1604"/>
      <c r="N90" s="1604"/>
      <c r="O90" s="1604"/>
      <c r="P90" s="1604"/>
      <c r="Q90" s="1604"/>
      <c r="R90" s="1604"/>
      <c r="S90" s="1604"/>
      <c r="T90" s="1604"/>
      <c r="U90" s="1604"/>
      <c r="V90" s="1604"/>
      <c r="W90" s="1604"/>
      <c r="X90" s="1604"/>
      <c r="Y90" s="1604"/>
      <c r="Z90" s="1604"/>
      <c r="AA90" s="1604"/>
      <c r="AB90" s="1604"/>
      <c r="AC90" s="1604"/>
      <c r="AD90" s="1604"/>
      <c r="AE90" s="1604"/>
      <c r="AF90" s="1604"/>
      <c r="AG90" s="1604"/>
      <c r="AH90" s="1604"/>
      <c r="AI90" s="1604"/>
      <c r="AJ90" s="1604"/>
      <c r="AK90" s="1604"/>
      <c r="AL90" s="1604"/>
      <c r="AM90" s="1604"/>
      <c r="AN90" s="1604"/>
      <c r="AO90" s="1604"/>
      <c r="AP90" s="1604"/>
      <c r="AQ90" s="1604"/>
      <c r="AR90" s="1604"/>
      <c r="AS90" s="1604"/>
    </row>
    <row r="91" spans="1:45">
      <c r="K91" s="1604"/>
      <c r="L91" s="1604"/>
      <c r="M91" s="1604"/>
      <c r="N91" s="1604"/>
      <c r="O91" s="1604"/>
      <c r="P91" s="1604"/>
      <c r="Q91" s="1604"/>
      <c r="R91" s="1604"/>
      <c r="S91" s="1604"/>
      <c r="T91" s="1604"/>
      <c r="U91" s="1604"/>
      <c r="V91" s="1604"/>
      <c r="W91" s="1604"/>
      <c r="X91" s="1604"/>
      <c r="Y91" s="1604"/>
      <c r="Z91" s="1604"/>
      <c r="AA91" s="1604"/>
      <c r="AB91" s="1604"/>
      <c r="AC91" s="1604"/>
      <c r="AD91" s="1604"/>
      <c r="AE91" s="1604"/>
      <c r="AF91" s="1604"/>
      <c r="AG91" s="1604"/>
      <c r="AH91" s="1604"/>
      <c r="AI91" s="1604"/>
      <c r="AJ91" s="1604"/>
      <c r="AK91" s="1604"/>
      <c r="AL91" s="1604"/>
      <c r="AM91" s="1604"/>
      <c r="AN91" s="1604"/>
      <c r="AO91" s="1604"/>
      <c r="AP91" s="1604"/>
      <c r="AQ91" s="1604"/>
      <c r="AR91" s="1604"/>
      <c r="AS91" s="1604"/>
    </row>
    <row r="92" spans="1:45">
      <c r="K92" s="1604"/>
      <c r="L92" s="1604"/>
      <c r="M92" s="1604"/>
      <c r="N92" s="1604"/>
      <c r="O92" s="1604"/>
      <c r="P92" s="1604"/>
      <c r="Q92" s="1604"/>
      <c r="R92" s="1604"/>
      <c r="S92" s="1604"/>
      <c r="T92" s="1604"/>
      <c r="U92" s="1604"/>
      <c r="V92" s="1604"/>
      <c r="W92" s="1604"/>
      <c r="X92" s="1604"/>
      <c r="Y92" s="1604"/>
      <c r="Z92" s="1604"/>
      <c r="AA92" s="1604"/>
      <c r="AB92" s="1604"/>
      <c r="AC92" s="1604"/>
      <c r="AD92" s="1604"/>
      <c r="AE92" s="1604"/>
      <c r="AF92" s="1604"/>
      <c r="AG92" s="1604"/>
      <c r="AH92" s="1604"/>
      <c r="AI92" s="1604"/>
      <c r="AJ92" s="1604"/>
      <c r="AK92" s="1604"/>
      <c r="AL92" s="1604"/>
      <c r="AM92" s="1604"/>
      <c r="AN92" s="1604"/>
      <c r="AO92" s="1604"/>
      <c r="AP92" s="1604"/>
      <c r="AQ92" s="1604"/>
      <c r="AR92" s="1604"/>
      <c r="AS92" s="1604"/>
    </row>
    <row r="93" spans="1:45">
      <c r="K93" s="1604"/>
      <c r="L93" s="1604"/>
      <c r="M93" s="1604"/>
      <c r="N93" s="1604"/>
      <c r="O93" s="1604"/>
      <c r="P93" s="1604"/>
      <c r="Q93" s="1604"/>
      <c r="R93" s="1604"/>
      <c r="S93" s="1604"/>
      <c r="T93" s="1604"/>
      <c r="U93" s="1604"/>
      <c r="V93" s="1604"/>
      <c r="W93" s="1604"/>
      <c r="X93" s="1604"/>
      <c r="Y93" s="1604"/>
      <c r="Z93" s="1604"/>
      <c r="AA93" s="1604"/>
      <c r="AB93" s="1604"/>
      <c r="AC93" s="1604"/>
      <c r="AD93" s="1604"/>
      <c r="AE93" s="1604"/>
      <c r="AF93" s="1604"/>
      <c r="AG93" s="1604"/>
      <c r="AH93" s="1604"/>
      <c r="AI93" s="1604"/>
      <c r="AJ93" s="1604"/>
      <c r="AK93" s="1604"/>
      <c r="AL93" s="1604"/>
      <c r="AM93" s="1604"/>
      <c r="AN93" s="1604"/>
      <c r="AO93" s="1604"/>
      <c r="AP93" s="1604"/>
      <c r="AQ93" s="1604"/>
      <c r="AR93" s="1604"/>
      <c r="AS93" s="1604"/>
    </row>
    <row r="94" spans="1:45">
      <c r="K94" s="1604"/>
      <c r="L94" s="1604"/>
      <c r="M94" s="1604"/>
      <c r="N94" s="1604"/>
      <c r="O94" s="1604"/>
      <c r="P94" s="1604"/>
      <c r="Q94" s="1604"/>
      <c r="R94" s="1604"/>
      <c r="S94" s="1604"/>
      <c r="T94" s="1604"/>
      <c r="U94" s="1604"/>
      <c r="V94" s="1604"/>
      <c r="W94" s="1604"/>
      <c r="X94" s="1604"/>
      <c r="Y94" s="1604"/>
      <c r="Z94" s="1604"/>
      <c r="AA94" s="1604"/>
      <c r="AB94" s="1604"/>
      <c r="AC94" s="1604"/>
      <c r="AD94" s="1604"/>
      <c r="AE94" s="1604"/>
      <c r="AF94" s="1604"/>
      <c r="AG94" s="1604"/>
      <c r="AH94" s="1604"/>
      <c r="AI94" s="1604"/>
      <c r="AJ94" s="1604"/>
      <c r="AK94" s="1604"/>
      <c r="AL94" s="1604"/>
      <c r="AM94" s="1604"/>
      <c r="AN94" s="1604"/>
      <c r="AO94" s="1604"/>
      <c r="AP94" s="1604"/>
      <c r="AQ94" s="1604"/>
      <c r="AR94" s="1604"/>
      <c r="AS94" s="1604"/>
    </row>
    <row r="95" spans="1:45">
      <c r="K95" s="1604"/>
      <c r="L95" s="1604"/>
      <c r="M95" s="1604"/>
      <c r="N95" s="1604"/>
      <c r="O95" s="1604"/>
      <c r="P95" s="1604"/>
      <c r="Q95" s="1604"/>
      <c r="R95" s="1604"/>
      <c r="S95" s="1604"/>
      <c r="T95" s="1604"/>
      <c r="U95" s="1604"/>
      <c r="V95" s="1604"/>
      <c r="W95" s="1604"/>
      <c r="X95" s="1604"/>
      <c r="Y95" s="1604"/>
      <c r="Z95" s="1604"/>
      <c r="AA95" s="1604"/>
      <c r="AB95" s="1604"/>
      <c r="AC95" s="1604"/>
      <c r="AD95" s="1604"/>
      <c r="AE95" s="1604"/>
      <c r="AF95" s="1604"/>
      <c r="AG95" s="1604"/>
      <c r="AH95" s="1604"/>
      <c r="AI95" s="1604"/>
      <c r="AJ95" s="1604"/>
      <c r="AK95" s="1604"/>
      <c r="AL95" s="1604"/>
      <c r="AM95" s="1604"/>
      <c r="AN95" s="1604"/>
      <c r="AO95" s="1604"/>
      <c r="AP95" s="1604"/>
      <c r="AQ95" s="1604"/>
      <c r="AR95" s="1604"/>
      <c r="AS95" s="1604"/>
    </row>
    <row r="96" spans="1:45">
      <c r="K96" s="1604"/>
      <c r="L96" s="1604"/>
      <c r="M96" s="1604"/>
      <c r="N96" s="1604"/>
      <c r="O96" s="1604"/>
      <c r="P96" s="1604"/>
      <c r="Q96" s="1604"/>
      <c r="R96" s="1604"/>
      <c r="S96" s="1604"/>
      <c r="T96" s="1604"/>
      <c r="U96" s="1604"/>
      <c r="V96" s="1604"/>
      <c r="W96" s="1604"/>
      <c r="X96" s="1604"/>
      <c r="Y96" s="1604"/>
      <c r="Z96" s="1604"/>
      <c r="AA96" s="1604"/>
      <c r="AB96" s="1604"/>
      <c r="AC96" s="1604"/>
      <c r="AD96" s="1604"/>
      <c r="AE96" s="1604"/>
      <c r="AF96" s="1604"/>
      <c r="AG96" s="1604"/>
      <c r="AH96" s="1604"/>
      <c r="AI96" s="1604"/>
      <c r="AJ96" s="1604"/>
      <c r="AK96" s="1604"/>
      <c r="AL96" s="1604"/>
      <c r="AM96" s="1604"/>
      <c r="AN96" s="1604"/>
      <c r="AO96" s="1604"/>
      <c r="AP96" s="1604"/>
      <c r="AQ96" s="1604"/>
      <c r="AR96" s="1604"/>
      <c r="AS96" s="1604"/>
    </row>
    <row r="97" spans="11:45">
      <c r="K97" s="1604"/>
      <c r="L97" s="1604"/>
      <c r="M97" s="1604"/>
      <c r="N97" s="1604"/>
      <c r="O97" s="1604"/>
      <c r="P97" s="1604"/>
      <c r="Q97" s="1604"/>
      <c r="R97" s="1604"/>
      <c r="S97" s="1604"/>
      <c r="T97" s="1604"/>
      <c r="U97" s="1604"/>
      <c r="V97" s="1604"/>
      <c r="W97" s="1604"/>
      <c r="X97" s="1604"/>
      <c r="Y97" s="1604"/>
      <c r="Z97" s="1604"/>
      <c r="AA97" s="1604"/>
      <c r="AB97" s="1604"/>
      <c r="AC97" s="1604"/>
      <c r="AD97" s="1604"/>
      <c r="AE97" s="1604"/>
      <c r="AF97" s="1604"/>
      <c r="AG97" s="1604"/>
      <c r="AH97" s="1604"/>
      <c r="AI97" s="1604"/>
      <c r="AJ97" s="1604"/>
      <c r="AK97" s="1604"/>
      <c r="AL97" s="1604"/>
      <c r="AM97" s="1604"/>
      <c r="AN97" s="1604"/>
      <c r="AO97" s="1604"/>
      <c r="AP97" s="1604"/>
      <c r="AQ97" s="1604"/>
      <c r="AR97" s="1604"/>
      <c r="AS97" s="1604"/>
    </row>
    <row r="98" spans="11:45">
      <c r="K98" s="1604"/>
      <c r="L98" s="1604"/>
      <c r="M98" s="1604"/>
      <c r="N98" s="1604"/>
      <c r="O98" s="1604"/>
      <c r="P98" s="1604"/>
      <c r="Q98" s="1604"/>
      <c r="R98" s="1604"/>
      <c r="S98" s="1604"/>
      <c r="T98" s="1604"/>
      <c r="U98" s="1604"/>
      <c r="V98" s="1604"/>
      <c r="W98" s="1604"/>
      <c r="X98" s="1604"/>
      <c r="Y98" s="1604"/>
      <c r="Z98" s="1604"/>
      <c r="AA98" s="1604"/>
      <c r="AB98" s="1604"/>
      <c r="AC98" s="1604"/>
      <c r="AD98" s="1604"/>
      <c r="AE98" s="1604"/>
      <c r="AF98" s="1604"/>
      <c r="AG98" s="1604"/>
      <c r="AH98" s="1604"/>
      <c r="AI98" s="1604"/>
      <c r="AJ98" s="1604"/>
      <c r="AK98" s="1604"/>
      <c r="AL98" s="1604"/>
      <c r="AM98" s="1604"/>
      <c r="AN98" s="1604"/>
      <c r="AO98" s="1604"/>
      <c r="AP98" s="1604"/>
      <c r="AQ98" s="1604"/>
      <c r="AR98" s="1604"/>
      <c r="AS98" s="1604"/>
    </row>
    <row r="99" spans="11:45">
      <c r="K99" s="1604"/>
      <c r="L99" s="1604"/>
      <c r="M99" s="1604"/>
      <c r="N99" s="1604"/>
      <c r="O99" s="1604"/>
      <c r="P99" s="1604"/>
      <c r="Q99" s="1604"/>
      <c r="R99" s="1604"/>
      <c r="S99" s="1604"/>
      <c r="T99" s="1604"/>
      <c r="U99" s="1604"/>
      <c r="V99" s="1604"/>
      <c r="W99" s="1604"/>
      <c r="X99" s="1604"/>
      <c r="Y99" s="1604"/>
      <c r="Z99" s="1604"/>
      <c r="AA99" s="1604"/>
      <c r="AB99" s="1604"/>
      <c r="AC99" s="1604"/>
      <c r="AD99" s="1604"/>
      <c r="AE99" s="1604"/>
      <c r="AF99" s="1604"/>
      <c r="AG99" s="1604"/>
      <c r="AH99" s="1604"/>
      <c r="AI99" s="1604"/>
      <c r="AJ99" s="1604"/>
      <c r="AK99" s="1604"/>
      <c r="AL99" s="1604"/>
      <c r="AM99" s="1604"/>
      <c r="AN99" s="1604"/>
      <c r="AO99" s="1604"/>
      <c r="AP99" s="1604"/>
      <c r="AQ99" s="1604"/>
      <c r="AR99" s="1604"/>
      <c r="AS99" s="1604"/>
    </row>
    <row r="100" spans="11:45">
      <c r="K100" s="1604"/>
      <c r="L100" s="1604"/>
      <c r="M100" s="1604"/>
      <c r="N100" s="1604"/>
      <c r="O100" s="1604"/>
      <c r="P100" s="1604"/>
      <c r="Q100" s="1604"/>
      <c r="R100" s="1604"/>
      <c r="S100" s="1604"/>
      <c r="T100" s="1604"/>
      <c r="U100" s="1604"/>
      <c r="V100" s="1604"/>
      <c r="W100" s="1604"/>
      <c r="X100" s="1604"/>
      <c r="Y100" s="1604"/>
      <c r="Z100" s="1604"/>
      <c r="AA100" s="1604"/>
      <c r="AB100" s="1604"/>
      <c r="AC100" s="1604"/>
      <c r="AD100" s="1604"/>
      <c r="AE100" s="1604"/>
      <c r="AF100" s="1604"/>
      <c r="AG100" s="1604"/>
      <c r="AH100" s="1604"/>
      <c r="AI100" s="1604"/>
      <c r="AJ100" s="1604"/>
      <c r="AK100" s="1604"/>
      <c r="AL100" s="1604"/>
      <c r="AM100" s="1604"/>
      <c r="AN100" s="1604"/>
      <c r="AO100" s="1604"/>
      <c r="AP100" s="1604"/>
      <c r="AQ100" s="1604"/>
      <c r="AR100" s="1604"/>
      <c r="AS100" s="1604"/>
    </row>
    <row r="101" spans="11:45">
      <c r="K101" s="1604"/>
      <c r="L101" s="1604"/>
      <c r="M101" s="1604"/>
      <c r="N101" s="1604"/>
      <c r="O101" s="1604"/>
      <c r="P101" s="1604"/>
      <c r="Q101" s="1604"/>
      <c r="R101" s="1604"/>
      <c r="S101" s="1604"/>
      <c r="T101" s="1604"/>
      <c r="U101" s="1604"/>
      <c r="V101" s="1604"/>
      <c r="W101" s="1604"/>
      <c r="X101" s="1604"/>
      <c r="Y101" s="1604"/>
      <c r="Z101" s="1604"/>
      <c r="AA101" s="1604"/>
      <c r="AB101" s="1604"/>
      <c r="AC101" s="1604"/>
      <c r="AD101" s="1604"/>
      <c r="AE101" s="1604"/>
      <c r="AF101" s="1604"/>
      <c r="AG101" s="1604"/>
      <c r="AH101" s="1604"/>
      <c r="AI101" s="1604"/>
      <c r="AJ101" s="1604"/>
      <c r="AK101" s="1604"/>
      <c r="AL101" s="1604"/>
      <c r="AM101" s="1604"/>
      <c r="AN101" s="1604"/>
      <c r="AO101" s="1604"/>
      <c r="AP101" s="1604"/>
      <c r="AQ101" s="1604"/>
      <c r="AR101" s="1604"/>
      <c r="AS101" s="1604"/>
    </row>
    <row r="102" spans="11:45">
      <c r="K102" s="1604"/>
      <c r="L102" s="1604"/>
      <c r="M102" s="1604"/>
      <c r="N102" s="1604"/>
      <c r="O102" s="1604"/>
      <c r="P102" s="1604"/>
      <c r="Q102" s="1604"/>
      <c r="R102" s="1604"/>
      <c r="S102" s="1604"/>
      <c r="T102" s="1604"/>
      <c r="U102" s="1604"/>
      <c r="V102" s="1604"/>
      <c r="W102" s="1604"/>
      <c r="X102" s="1604"/>
      <c r="Y102" s="1604"/>
      <c r="Z102" s="1604"/>
      <c r="AA102" s="1604"/>
      <c r="AB102" s="1604"/>
      <c r="AC102" s="1604"/>
      <c r="AD102" s="1604"/>
      <c r="AE102" s="1604"/>
      <c r="AF102" s="1604"/>
      <c r="AG102" s="1604"/>
      <c r="AH102" s="1604"/>
      <c r="AI102" s="1604"/>
      <c r="AJ102" s="1604"/>
      <c r="AK102" s="1604"/>
      <c r="AL102" s="1604"/>
      <c r="AM102" s="1604"/>
      <c r="AN102" s="1604"/>
      <c r="AO102" s="1604"/>
      <c r="AP102" s="1604"/>
      <c r="AQ102" s="1604"/>
      <c r="AR102" s="1604"/>
      <c r="AS102" s="1604"/>
    </row>
    <row r="103" spans="11:45">
      <c r="K103" s="1604"/>
      <c r="L103" s="1604"/>
      <c r="M103" s="1604"/>
      <c r="N103" s="1604"/>
      <c r="O103" s="1604"/>
      <c r="P103" s="1604"/>
      <c r="Q103" s="1604"/>
      <c r="R103" s="1604"/>
      <c r="S103" s="1604"/>
      <c r="T103" s="1604"/>
      <c r="U103" s="1604"/>
      <c r="V103" s="1604"/>
      <c r="W103" s="1604"/>
      <c r="X103" s="1604"/>
      <c r="Y103" s="1604"/>
      <c r="Z103" s="1604"/>
      <c r="AA103" s="1604"/>
      <c r="AB103" s="1604"/>
      <c r="AC103" s="1604"/>
      <c r="AD103" s="1604"/>
      <c r="AE103" s="1604"/>
      <c r="AF103" s="1604"/>
      <c r="AG103" s="1604"/>
      <c r="AH103" s="1604"/>
      <c r="AI103" s="1604"/>
      <c r="AJ103" s="1604"/>
      <c r="AK103" s="1604"/>
      <c r="AL103" s="1604"/>
      <c r="AM103" s="1604"/>
      <c r="AN103" s="1604"/>
      <c r="AO103" s="1604"/>
      <c r="AP103" s="1604"/>
      <c r="AQ103" s="1604"/>
      <c r="AR103" s="1604"/>
      <c r="AS103" s="1604"/>
    </row>
    <row r="104" spans="11:45">
      <c r="K104" s="1604"/>
      <c r="L104" s="1604"/>
      <c r="M104" s="1604"/>
      <c r="N104" s="1604"/>
      <c r="O104" s="1604"/>
      <c r="P104" s="1604"/>
      <c r="Q104" s="1604"/>
      <c r="R104" s="1604"/>
      <c r="S104" s="1604"/>
      <c r="T104" s="1604"/>
      <c r="U104" s="1604"/>
      <c r="V104" s="1604"/>
      <c r="W104" s="1604"/>
      <c r="X104" s="1604"/>
      <c r="Y104" s="1604"/>
      <c r="Z104" s="1604"/>
      <c r="AA104" s="1604"/>
      <c r="AB104" s="1604"/>
      <c r="AC104" s="1604"/>
      <c r="AD104" s="1604"/>
      <c r="AE104" s="1604"/>
      <c r="AF104" s="1604"/>
      <c r="AG104" s="1604"/>
      <c r="AH104" s="1604"/>
      <c r="AI104" s="1604"/>
      <c r="AJ104" s="1604"/>
      <c r="AK104" s="1604"/>
      <c r="AL104" s="1604"/>
      <c r="AM104" s="1604"/>
      <c r="AN104" s="1604"/>
      <c r="AO104" s="1604"/>
      <c r="AP104" s="1604"/>
      <c r="AQ104" s="1604"/>
      <c r="AR104" s="1604"/>
      <c r="AS104" s="1604"/>
    </row>
    <row r="105" spans="11:45">
      <c r="K105" s="1604"/>
      <c r="L105" s="1604"/>
      <c r="M105" s="1604"/>
      <c r="N105" s="1604"/>
      <c r="O105" s="1604"/>
      <c r="P105" s="1604"/>
      <c r="Q105" s="1604"/>
      <c r="R105" s="1604"/>
      <c r="S105" s="1604"/>
      <c r="T105" s="1604"/>
      <c r="U105" s="1604"/>
      <c r="V105" s="1604"/>
      <c r="W105" s="1604"/>
      <c r="X105" s="1604"/>
      <c r="Y105" s="1604"/>
      <c r="Z105" s="1604"/>
      <c r="AA105" s="1604"/>
      <c r="AB105" s="1604"/>
      <c r="AC105" s="1604"/>
      <c r="AD105" s="1604"/>
      <c r="AE105" s="1604"/>
      <c r="AF105" s="1604"/>
      <c r="AG105" s="1604"/>
      <c r="AH105" s="1604"/>
      <c r="AI105" s="1604"/>
      <c r="AJ105" s="1604"/>
      <c r="AK105" s="1604"/>
      <c r="AL105" s="1604"/>
      <c r="AM105" s="1604"/>
      <c r="AN105" s="1604"/>
      <c r="AO105" s="1604"/>
      <c r="AP105" s="1604"/>
      <c r="AQ105" s="1604"/>
      <c r="AR105" s="1604"/>
      <c r="AS105" s="1604"/>
    </row>
    <row r="106" spans="11:45">
      <c r="K106" s="1604"/>
      <c r="L106" s="1604"/>
      <c r="M106" s="1604"/>
      <c r="N106" s="1604"/>
      <c r="O106" s="1604"/>
      <c r="P106" s="1604"/>
      <c r="Q106" s="1604"/>
      <c r="R106" s="1604"/>
      <c r="S106" s="1604"/>
      <c r="T106" s="1604"/>
      <c r="U106" s="1604"/>
      <c r="V106" s="1604"/>
      <c r="W106" s="1604"/>
      <c r="X106" s="1604"/>
      <c r="Y106" s="1604"/>
      <c r="Z106" s="1604"/>
      <c r="AA106" s="1604"/>
      <c r="AB106" s="1604"/>
      <c r="AC106" s="1604"/>
      <c r="AD106" s="1604"/>
      <c r="AE106" s="1604"/>
      <c r="AF106" s="1604"/>
      <c r="AG106" s="1604"/>
      <c r="AH106" s="1604"/>
      <c r="AI106" s="1604"/>
      <c r="AJ106" s="1604"/>
      <c r="AK106" s="1604"/>
      <c r="AL106" s="1604"/>
      <c r="AM106" s="1604"/>
      <c r="AN106" s="1604"/>
      <c r="AO106" s="1604"/>
      <c r="AP106" s="1604"/>
      <c r="AQ106" s="1604"/>
      <c r="AR106" s="1604"/>
      <c r="AS106" s="1604"/>
    </row>
    <row r="107" spans="11:45">
      <c r="K107" s="1604"/>
      <c r="L107" s="1604"/>
      <c r="M107" s="1604"/>
      <c r="N107" s="1604"/>
      <c r="O107" s="1604"/>
      <c r="P107" s="1604"/>
      <c r="Q107" s="1604"/>
      <c r="R107" s="1604"/>
      <c r="S107" s="1604"/>
      <c r="T107" s="1604"/>
      <c r="U107" s="1604"/>
      <c r="V107" s="1604"/>
      <c r="W107" s="1604"/>
      <c r="X107" s="1604"/>
      <c r="Y107" s="1604"/>
      <c r="Z107" s="1604"/>
      <c r="AA107" s="1604"/>
      <c r="AB107" s="1604"/>
      <c r="AC107" s="1604"/>
      <c r="AD107" s="1604"/>
      <c r="AE107" s="1604"/>
      <c r="AF107" s="1604"/>
      <c r="AG107" s="1604"/>
      <c r="AH107" s="1604"/>
      <c r="AI107" s="1604"/>
      <c r="AJ107" s="1604"/>
      <c r="AK107" s="1604"/>
      <c r="AL107" s="1604"/>
      <c r="AM107" s="1604"/>
      <c r="AN107" s="1604"/>
      <c r="AO107" s="1604"/>
      <c r="AP107" s="1604"/>
      <c r="AQ107" s="1604"/>
      <c r="AR107" s="1604"/>
      <c r="AS107" s="1604"/>
    </row>
    <row r="108" spans="11:45">
      <c r="K108" s="1604"/>
      <c r="L108" s="1604"/>
      <c r="M108" s="1604"/>
      <c r="N108" s="1604"/>
      <c r="O108" s="1604"/>
      <c r="P108" s="1604"/>
      <c r="Q108" s="1604"/>
      <c r="R108" s="1604"/>
      <c r="S108" s="1604"/>
      <c r="T108" s="1604"/>
      <c r="U108" s="1604"/>
      <c r="V108" s="1604"/>
      <c r="W108" s="1604"/>
      <c r="X108" s="1604"/>
      <c r="Y108" s="1604"/>
      <c r="Z108" s="1604"/>
      <c r="AA108" s="1604"/>
      <c r="AB108" s="1604"/>
      <c r="AC108" s="1604"/>
      <c r="AD108" s="1604"/>
      <c r="AE108" s="1604"/>
      <c r="AF108" s="1604"/>
      <c r="AG108" s="1604"/>
      <c r="AH108" s="1604"/>
      <c r="AI108" s="1604"/>
      <c r="AJ108" s="1604"/>
      <c r="AK108" s="1604"/>
      <c r="AL108" s="1604"/>
      <c r="AM108" s="1604"/>
      <c r="AN108" s="1604"/>
      <c r="AO108" s="1604"/>
      <c r="AP108" s="1604"/>
      <c r="AQ108" s="1604"/>
      <c r="AR108" s="1604"/>
      <c r="AS108" s="1604"/>
    </row>
    <row r="109" spans="11:45">
      <c r="K109" s="1604"/>
      <c r="L109" s="1604"/>
      <c r="M109" s="1604"/>
      <c r="N109" s="1604"/>
      <c r="O109" s="1604"/>
      <c r="P109" s="1604"/>
      <c r="Q109" s="1604"/>
      <c r="R109" s="1604"/>
      <c r="S109" s="1604"/>
      <c r="T109" s="1604"/>
      <c r="U109" s="1604"/>
      <c r="V109" s="1604"/>
      <c r="W109" s="1604"/>
      <c r="X109" s="1604"/>
      <c r="Y109" s="1604"/>
      <c r="Z109" s="1604"/>
      <c r="AA109" s="1604"/>
      <c r="AB109" s="1604"/>
      <c r="AC109" s="1604"/>
      <c r="AD109" s="1604"/>
      <c r="AE109" s="1604"/>
      <c r="AF109" s="1604"/>
      <c r="AG109" s="1604"/>
      <c r="AH109" s="1604"/>
      <c r="AI109" s="1604"/>
      <c r="AJ109" s="1604"/>
      <c r="AK109" s="1604"/>
      <c r="AL109" s="1604"/>
      <c r="AM109" s="1604"/>
      <c r="AN109" s="1604"/>
      <c r="AO109" s="1604"/>
      <c r="AP109" s="1604"/>
      <c r="AQ109" s="1604"/>
      <c r="AR109" s="1604"/>
      <c r="AS109" s="1604"/>
    </row>
    <row r="110" spans="11:45">
      <c r="K110" s="1604"/>
      <c r="L110" s="1604"/>
      <c r="M110" s="1604"/>
      <c r="N110" s="1604"/>
      <c r="O110" s="1604"/>
      <c r="P110" s="1604"/>
      <c r="Q110" s="1604"/>
      <c r="R110" s="1604"/>
      <c r="S110" s="1604"/>
      <c r="T110" s="1604"/>
      <c r="U110" s="1604"/>
      <c r="V110" s="1604"/>
      <c r="W110" s="1604"/>
      <c r="X110" s="1604"/>
      <c r="Y110" s="1604"/>
      <c r="Z110" s="1604"/>
      <c r="AA110" s="1604"/>
      <c r="AB110" s="1604"/>
      <c r="AC110" s="1604"/>
      <c r="AD110" s="1604"/>
      <c r="AE110" s="1604"/>
      <c r="AF110" s="1604"/>
      <c r="AG110" s="1604"/>
      <c r="AH110" s="1604"/>
      <c r="AI110" s="1604"/>
      <c r="AJ110" s="1604"/>
      <c r="AK110" s="1604"/>
      <c r="AL110" s="1604"/>
      <c r="AM110" s="1604"/>
      <c r="AN110" s="1604"/>
      <c r="AO110" s="1604"/>
      <c r="AP110" s="1604"/>
      <c r="AQ110" s="1604"/>
      <c r="AR110" s="1604"/>
      <c r="AS110" s="1604"/>
    </row>
    <row r="111" spans="11:45">
      <c r="K111" s="1604"/>
      <c r="L111" s="1604"/>
      <c r="M111" s="1604"/>
      <c r="N111" s="1604"/>
      <c r="O111" s="1604"/>
      <c r="P111" s="1604"/>
      <c r="Q111" s="1604"/>
      <c r="R111" s="1604"/>
      <c r="S111" s="1604"/>
      <c r="T111" s="1604"/>
      <c r="U111" s="1604"/>
      <c r="V111" s="1604"/>
      <c r="W111" s="1604"/>
      <c r="X111" s="1604"/>
      <c r="Y111" s="1604"/>
      <c r="Z111" s="1604"/>
      <c r="AA111" s="1604"/>
      <c r="AB111" s="1604"/>
      <c r="AC111" s="1604"/>
      <c r="AD111" s="1604"/>
      <c r="AE111" s="1604"/>
      <c r="AF111" s="1604"/>
      <c r="AG111" s="1604"/>
      <c r="AH111" s="1604"/>
      <c r="AI111" s="1604"/>
      <c r="AJ111" s="1604"/>
      <c r="AK111" s="1604"/>
      <c r="AL111" s="1604"/>
      <c r="AM111" s="1604"/>
      <c r="AN111" s="1604"/>
      <c r="AO111" s="1604"/>
      <c r="AP111" s="1604"/>
      <c r="AQ111" s="1604"/>
      <c r="AR111" s="1604"/>
      <c r="AS111" s="1604"/>
    </row>
    <row r="112" spans="11:45">
      <c r="K112" s="1604"/>
      <c r="L112" s="1604"/>
      <c r="M112" s="1604"/>
      <c r="N112" s="1604"/>
      <c r="O112" s="1604"/>
      <c r="P112" s="1604"/>
      <c r="Q112" s="1604"/>
      <c r="R112" s="1604"/>
      <c r="S112" s="1604"/>
      <c r="T112" s="1604"/>
      <c r="U112" s="1604"/>
      <c r="V112" s="1604"/>
      <c r="W112" s="1604"/>
      <c r="X112" s="1604"/>
      <c r="Y112" s="1604"/>
      <c r="Z112" s="1604"/>
      <c r="AA112" s="1604"/>
      <c r="AB112" s="1604"/>
      <c r="AC112" s="1604"/>
      <c r="AD112" s="1604"/>
      <c r="AE112" s="1604"/>
      <c r="AF112" s="1604"/>
      <c r="AG112" s="1604"/>
      <c r="AH112" s="1604"/>
      <c r="AI112" s="1604"/>
      <c r="AJ112" s="1604"/>
      <c r="AK112" s="1604"/>
      <c r="AL112" s="1604"/>
      <c r="AM112" s="1604"/>
      <c r="AN112" s="1604"/>
      <c r="AO112" s="1604"/>
      <c r="AP112" s="1604"/>
      <c r="AQ112" s="1604"/>
      <c r="AR112" s="1604"/>
      <c r="AS112" s="1604"/>
    </row>
    <row r="113" spans="11:45">
      <c r="K113" s="1604"/>
      <c r="L113" s="1604"/>
      <c r="M113" s="1604"/>
      <c r="N113" s="1604"/>
      <c r="O113" s="1604"/>
      <c r="P113" s="1604"/>
      <c r="Q113" s="1604"/>
      <c r="R113" s="1604"/>
      <c r="S113" s="1604"/>
      <c r="T113" s="1604"/>
      <c r="U113" s="1604"/>
      <c r="V113" s="1604"/>
      <c r="W113" s="1604"/>
      <c r="X113" s="1604"/>
      <c r="Y113" s="1604"/>
      <c r="Z113" s="1604"/>
      <c r="AA113" s="1604"/>
      <c r="AB113" s="1604"/>
      <c r="AC113" s="1604"/>
      <c r="AD113" s="1604"/>
      <c r="AE113" s="1604"/>
      <c r="AF113" s="1604"/>
      <c r="AG113" s="1604"/>
      <c r="AH113" s="1604"/>
      <c r="AI113" s="1604"/>
      <c r="AJ113" s="1604"/>
      <c r="AK113" s="1604"/>
      <c r="AL113" s="1604"/>
      <c r="AM113" s="1604"/>
      <c r="AN113" s="1604"/>
      <c r="AO113" s="1604"/>
      <c r="AP113" s="1604"/>
      <c r="AQ113" s="1604"/>
      <c r="AR113" s="1604"/>
      <c r="AS113" s="1604"/>
    </row>
    <row r="114" spans="11:45">
      <c r="K114" s="1604"/>
      <c r="L114" s="1604"/>
      <c r="M114" s="1604"/>
      <c r="N114" s="1604"/>
      <c r="O114" s="1604"/>
      <c r="P114" s="1604"/>
      <c r="Q114" s="1604"/>
      <c r="R114" s="1604"/>
      <c r="S114" s="1604"/>
      <c r="T114" s="1604"/>
      <c r="U114" s="1604"/>
      <c r="V114" s="1604"/>
      <c r="W114" s="1604"/>
      <c r="X114" s="1604"/>
      <c r="Y114" s="1604"/>
      <c r="Z114" s="1604"/>
      <c r="AA114" s="1604"/>
      <c r="AB114" s="1604"/>
      <c r="AC114" s="1604"/>
      <c r="AD114" s="1604"/>
      <c r="AE114" s="1604"/>
      <c r="AF114" s="1604"/>
      <c r="AG114" s="1604"/>
      <c r="AH114" s="1604"/>
      <c r="AI114" s="1604"/>
      <c r="AJ114" s="1604"/>
      <c r="AK114" s="1604"/>
      <c r="AL114" s="1604"/>
      <c r="AM114" s="1604"/>
      <c r="AN114" s="1604"/>
      <c r="AO114" s="1604"/>
      <c r="AP114" s="1604"/>
      <c r="AQ114" s="1604"/>
      <c r="AR114" s="1604"/>
      <c r="AS114" s="1604"/>
    </row>
    <row r="115" spans="11:45">
      <c r="K115" s="1604"/>
      <c r="L115" s="1604"/>
      <c r="M115" s="1604"/>
      <c r="N115" s="1604"/>
      <c r="O115" s="1604"/>
      <c r="P115" s="1604"/>
      <c r="Q115" s="1604"/>
      <c r="R115" s="1604"/>
      <c r="S115" s="1604"/>
      <c r="T115" s="1604"/>
      <c r="U115" s="1604"/>
      <c r="V115" s="1604"/>
      <c r="W115" s="1604"/>
      <c r="X115" s="1604"/>
      <c r="Y115" s="1604"/>
      <c r="Z115" s="1604"/>
      <c r="AA115" s="1604"/>
      <c r="AB115" s="1604"/>
      <c r="AC115" s="1604"/>
      <c r="AD115" s="1604"/>
      <c r="AE115" s="1604"/>
      <c r="AF115" s="1604"/>
      <c r="AG115" s="1604"/>
      <c r="AH115" s="1604"/>
      <c r="AI115" s="1604"/>
      <c r="AJ115" s="1604"/>
      <c r="AK115" s="1604"/>
      <c r="AL115" s="1604"/>
      <c r="AM115" s="1604"/>
      <c r="AN115" s="1604"/>
      <c r="AO115" s="1604"/>
      <c r="AP115" s="1604"/>
      <c r="AQ115" s="1604"/>
      <c r="AR115" s="1604"/>
      <c r="AS115" s="1604"/>
    </row>
    <row r="116" spans="11:45">
      <c r="K116" s="1604"/>
      <c r="L116" s="1604"/>
      <c r="M116" s="1604"/>
      <c r="N116" s="1604"/>
      <c r="O116" s="1604"/>
      <c r="P116" s="1604"/>
      <c r="Q116" s="1604"/>
      <c r="R116" s="1604"/>
      <c r="S116" s="1604"/>
      <c r="T116" s="1604"/>
      <c r="U116" s="1604"/>
      <c r="V116" s="1604"/>
      <c r="W116" s="1604"/>
      <c r="X116" s="1604"/>
      <c r="Y116" s="1604"/>
      <c r="Z116" s="1604"/>
      <c r="AA116" s="1604"/>
      <c r="AB116" s="1604"/>
      <c r="AC116" s="1604"/>
      <c r="AD116" s="1604"/>
      <c r="AE116" s="1604"/>
      <c r="AF116" s="1604"/>
      <c r="AG116" s="1604"/>
      <c r="AH116" s="1604"/>
      <c r="AI116" s="1604"/>
      <c r="AJ116" s="1604"/>
      <c r="AK116" s="1604"/>
      <c r="AL116" s="1604"/>
      <c r="AM116" s="1604"/>
      <c r="AN116" s="1604"/>
      <c r="AO116" s="1604"/>
      <c r="AP116" s="1604"/>
      <c r="AQ116" s="1604"/>
      <c r="AR116" s="1604"/>
      <c r="AS116" s="1604"/>
    </row>
    <row r="117" spans="11:45">
      <c r="K117" s="1604"/>
      <c r="L117" s="1604"/>
      <c r="M117" s="1604"/>
      <c r="N117" s="1604"/>
      <c r="O117" s="1604"/>
      <c r="P117" s="1604"/>
      <c r="Q117" s="1604"/>
      <c r="R117" s="1604"/>
      <c r="S117" s="1604"/>
      <c r="T117" s="1604"/>
      <c r="U117" s="1604"/>
      <c r="V117" s="1604"/>
      <c r="W117" s="1604"/>
      <c r="X117" s="1604"/>
      <c r="Y117" s="1604"/>
      <c r="Z117" s="1604"/>
      <c r="AA117" s="1604"/>
      <c r="AB117" s="1604"/>
      <c r="AC117" s="1604"/>
      <c r="AD117" s="1604"/>
      <c r="AE117" s="1604"/>
      <c r="AF117" s="1604"/>
      <c r="AG117" s="1604"/>
      <c r="AH117" s="1604"/>
      <c r="AI117" s="1604"/>
      <c r="AJ117" s="1604"/>
      <c r="AK117" s="1604"/>
      <c r="AL117" s="1604"/>
      <c r="AM117" s="1604"/>
      <c r="AN117" s="1604"/>
      <c r="AO117" s="1604"/>
      <c r="AP117" s="1604"/>
      <c r="AQ117" s="1604"/>
      <c r="AR117" s="1604"/>
      <c r="AS117" s="1604"/>
    </row>
    <row r="118" spans="11:45">
      <c r="K118" s="1604"/>
      <c r="L118" s="1604"/>
      <c r="M118" s="1604"/>
      <c r="N118" s="1604"/>
      <c r="O118" s="1604"/>
      <c r="P118" s="1604"/>
      <c r="Q118" s="1604"/>
      <c r="R118" s="1604"/>
      <c r="S118" s="1604"/>
      <c r="T118" s="1604"/>
      <c r="U118" s="1604"/>
      <c r="V118" s="1604"/>
      <c r="W118" s="1604"/>
      <c r="X118" s="1604"/>
      <c r="Y118" s="1604"/>
      <c r="Z118" s="1604"/>
      <c r="AA118" s="1604"/>
      <c r="AB118" s="1604"/>
      <c r="AC118" s="1604"/>
      <c r="AD118" s="1604"/>
      <c r="AE118" s="1604"/>
      <c r="AF118" s="1604"/>
      <c r="AG118" s="1604"/>
      <c r="AH118" s="1604"/>
      <c r="AI118" s="1604"/>
      <c r="AJ118" s="1604"/>
      <c r="AK118" s="1604"/>
      <c r="AL118" s="1604"/>
      <c r="AM118" s="1604"/>
      <c r="AN118" s="1604"/>
      <c r="AO118" s="1604"/>
      <c r="AP118" s="1604"/>
      <c r="AQ118" s="1604"/>
      <c r="AR118" s="1604"/>
      <c r="AS118" s="1604"/>
    </row>
    <row r="119" spans="11:45">
      <c r="K119" s="1604"/>
      <c r="L119" s="1604"/>
      <c r="M119" s="1604"/>
      <c r="N119" s="1604"/>
      <c r="O119" s="1604"/>
      <c r="P119" s="1604"/>
      <c r="Q119" s="1604"/>
      <c r="R119" s="1604"/>
      <c r="S119" s="1604"/>
      <c r="T119" s="1604"/>
      <c r="U119" s="1604"/>
      <c r="V119" s="1604"/>
      <c r="W119" s="1604"/>
      <c r="X119" s="1604"/>
      <c r="Y119" s="1604"/>
      <c r="Z119" s="1604"/>
      <c r="AA119" s="1604"/>
      <c r="AB119" s="1604"/>
      <c r="AC119" s="1604"/>
      <c r="AD119" s="1604"/>
      <c r="AE119" s="1604"/>
      <c r="AF119" s="1604"/>
      <c r="AG119" s="1604"/>
      <c r="AH119" s="1604"/>
      <c r="AI119" s="1604"/>
      <c r="AJ119" s="1604"/>
      <c r="AK119" s="1604"/>
      <c r="AL119" s="1604"/>
      <c r="AM119" s="1604"/>
      <c r="AN119" s="1604"/>
      <c r="AO119" s="1604"/>
      <c r="AP119" s="1604"/>
      <c r="AQ119" s="1604"/>
      <c r="AR119" s="1604"/>
      <c r="AS119" s="1604"/>
    </row>
    <row r="120" spans="11:45">
      <c r="K120" s="1604"/>
      <c r="L120" s="1604"/>
      <c r="M120" s="1604"/>
      <c r="N120" s="1604"/>
      <c r="O120" s="1604"/>
      <c r="P120" s="1604"/>
      <c r="Q120" s="1604"/>
      <c r="R120" s="1604"/>
      <c r="S120" s="1604"/>
      <c r="T120" s="1604"/>
      <c r="U120" s="1604"/>
      <c r="V120" s="1604"/>
      <c r="W120" s="1604"/>
      <c r="X120" s="1604"/>
      <c r="Y120" s="1604"/>
      <c r="Z120" s="1604"/>
      <c r="AA120" s="1604"/>
      <c r="AB120" s="1604"/>
      <c r="AC120" s="1604"/>
      <c r="AD120" s="1604"/>
      <c r="AE120" s="1604"/>
      <c r="AF120" s="1604"/>
      <c r="AG120" s="1604"/>
      <c r="AH120" s="1604"/>
      <c r="AI120" s="1604"/>
      <c r="AJ120" s="1604"/>
      <c r="AK120" s="1604"/>
      <c r="AL120" s="1604"/>
      <c r="AM120" s="1604"/>
      <c r="AN120" s="1604"/>
      <c r="AO120" s="1604"/>
      <c r="AP120" s="1604"/>
      <c r="AQ120" s="1604"/>
      <c r="AR120" s="1604"/>
      <c r="AS120" s="1604"/>
    </row>
    <row r="121" spans="11:45">
      <c r="K121" s="1604"/>
      <c r="L121" s="1604"/>
      <c r="M121" s="1604"/>
      <c r="N121" s="1604"/>
      <c r="O121" s="1604"/>
      <c r="P121" s="1604"/>
      <c r="Q121" s="1604"/>
      <c r="R121" s="1604"/>
      <c r="S121" s="1604"/>
      <c r="T121" s="1604"/>
      <c r="U121" s="1604"/>
      <c r="V121" s="1604"/>
      <c r="W121" s="1604"/>
      <c r="X121" s="1604"/>
      <c r="Y121" s="1604"/>
      <c r="Z121" s="1604"/>
      <c r="AA121" s="1604"/>
      <c r="AB121" s="1604"/>
      <c r="AC121" s="1604"/>
      <c r="AD121" s="1604"/>
      <c r="AE121" s="1604"/>
      <c r="AF121" s="1604"/>
      <c r="AG121" s="1604"/>
      <c r="AH121" s="1604"/>
      <c r="AI121" s="1604"/>
      <c r="AJ121" s="1604"/>
      <c r="AK121" s="1604"/>
      <c r="AL121" s="1604"/>
      <c r="AM121" s="1604"/>
      <c r="AN121" s="1604"/>
      <c r="AO121" s="1604"/>
      <c r="AP121" s="1604"/>
      <c r="AQ121" s="1604"/>
      <c r="AR121" s="1604"/>
      <c r="AS121" s="1604"/>
    </row>
    <row r="122" spans="11:45">
      <c r="K122" s="1604"/>
      <c r="L122" s="1604"/>
      <c r="M122" s="1604"/>
      <c r="N122" s="1604"/>
      <c r="O122" s="1604"/>
      <c r="P122" s="1604"/>
      <c r="Q122" s="1604"/>
      <c r="R122" s="1604"/>
      <c r="S122" s="1604"/>
      <c r="T122" s="1604"/>
      <c r="U122" s="1604"/>
      <c r="V122" s="1604"/>
      <c r="W122" s="1604"/>
      <c r="X122" s="1604"/>
      <c r="Y122" s="1604"/>
      <c r="Z122" s="1604"/>
      <c r="AA122" s="1604"/>
      <c r="AB122" s="1604"/>
      <c r="AC122" s="1604"/>
      <c r="AD122" s="1604"/>
      <c r="AE122" s="1604"/>
      <c r="AF122" s="1604"/>
      <c r="AG122" s="1604"/>
      <c r="AH122" s="1604"/>
      <c r="AI122" s="1604"/>
      <c r="AJ122" s="1604"/>
      <c r="AK122" s="1604"/>
      <c r="AL122" s="1604"/>
      <c r="AM122" s="1604"/>
      <c r="AN122" s="1604"/>
      <c r="AO122" s="1604"/>
      <c r="AP122" s="1604"/>
      <c r="AQ122" s="1604"/>
      <c r="AR122" s="1604"/>
      <c r="AS122" s="1604"/>
    </row>
    <row r="123" spans="11:45">
      <c r="K123" s="1604"/>
      <c r="L123" s="1604"/>
      <c r="M123" s="1604"/>
      <c r="N123" s="1604"/>
      <c r="O123" s="1604"/>
      <c r="P123" s="1604"/>
      <c r="Q123" s="1604"/>
      <c r="R123" s="1604"/>
      <c r="S123" s="1604"/>
      <c r="T123" s="1604"/>
      <c r="U123" s="1604"/>
      <c r="V123" s="1604"/>
      <c r="W123" s="1604"/>
      <c r="X123" s="1604"/>
      <c r="Y123" s="1604"/>
      <c r="Z123" s="1604"/>
      <c r="AA123" s="1604"/>
      <c r="AB123" s="1604"/>
      <c r="AC123" s="1604"/>
      <c r="AD123" s="1604"/>
      <c r="AE123" s="1604"/>
      <c r="AF123" s="1604"/>
      <c r="AG123" s="1604"/>
      <c r="AH123" s="1604"/>
      <c r="AI123" s="1604"/>
      <c r="AJ123" s="1604"/>
      <c r="AK123" s="1604"/>
      <c r="AL123" s="1604"/>
      <c r="AM123" s="1604"/>
      <c r="AN123" s="1604"/>
      <c r="AO123" s="1604"/>
      <c r="AP123" s="1604"/>
      <c r="AQ123" s="1604"/>
      <c r="AR123" s="1604"/>
      <c r="AS123" s="1604"/>
    </row>
    <row r="124" spans="11:45">
      <c r="K124" s="1604"/>
      <c r="L124" s="1604"/>
      <c r="M124" s="1604"/>
      <c r="N124" s="1604"/>
      <c r="O124" s="1604"/>
      <c r="P124" s="1604"/>
      <c r="Q124" s="1604"/>
      <c r="R124" s="1604"/>
      <c r="S124" s="1604"/>
      <c r="T124" s="1604"/>
      <c r="U124" s="1604"/>
      <c r="V124" s="1604"/>
      <c r="W124" s="1604"/>
      <c r="X124" s="1604"/>
      <c r="Y124" s="1604"/>
      <c r="Z124" s="1604"/>
      <c r="AA124" s="1604"/>
      <c r="AB124" s="1604"/>
      <c r="AC124" s="1604"/>
      <c r="AD124" s="1604"/>
      <c r="AE124" s="1604"/>
      <c r="AF124" s="1604"/>
      <c r="AG124" s="1604"/>
      <c r="AH124" s="1604"/>
      <c r="AI124" s="1604"/>
      <c r="AJ124" s="1604"/>
      <c r="AK124" s="1604"/>
      <c r="AL124" s="1604"/>
      <c r="AM124" s="1604"/>
      <c r="AN124" s="1604"/>
      <c r="AO124" s="1604"/>
      <c r="AP124" s="1604"/>
      <c r="AQ124" s="1604"/>
      <c r="AR124" s="1604"/>
      <c r="AS124" s="1604"/>
    </row>
    <row r="125" spans="11:45">
      <c r="K125" s="1604"/>
      <c r="L125" s="1604"/>
      <c r="M125" s="1604"/>
      <c r="N125" s="1604"/>
      <c r="O125" s="1604"/>
      <c r="P125" s="1604"/>
      <c r="Q125" s="1604"/>
      <c r="R125" s="1604"/>
      <c r="S125" s="1604"/>
      <c r="T125" s="1604"/>
      <c r="U125" s="1604"/>
      <c r="V125" s="1604"/>
      <c r="W125" s="1604"/>
      <c r="X125" s="1604"/>
      <c r="Y125" s="1604"/>
      <c r="Z125" s="1604"/>
      <c r="AA125" s="1604"/>
      <c r="AB125" s="1604"/>
      <c r="AC125" s="1604"/>
      <c r="AD125" s="1604"/>
      <c r="AE125" s="1604"/>
      <c r="AF125" s="1604"/>
      <c r="AG125" s="1604"/>
      <c r="AH125" s="1604"/>
      <c r="AI125" s="1604"/>
      <c r="AJ125" s="1604"/>
      <c r="AK125" s="1604"/>
      <c r="AL125" s="1604"/>
      <c r="AM125" s="1604"/>
      <c r="AN125" s="1604"/>
      <c r="AO125" s="1604"/>
      <c r="AP125" s="1604"/>
      <c r="AQ125" s="1604"/>
      <c r="AR125" s="1604"/>
      <c r="AS125" s="1604"/>
    </row>
    <row r="126" spans="11:45">
      <c r="K126" s="1604"/>
      <c r="L126" s="1604"/>
      <c r="M126" s="1604"/>
      <c r="N126" s="1604"/>
      <c r="O126" s="1604"/>
      <c r="P126" s="1604"/>
      <c r="Q126" s="1604"/>
      <c r="R126" s="1604"/>
      <c r="S126" s="1604"/>
      <c r="T126" s="1604"/>
      <c r="U126" s="1604"/>
      <c r="V126" s="1604"/>
      <c r="W126" s="1604"/>
      <c r="X126" s="1604"/>
      <c r="Y126" s="1604"/>
      <c r="Z126" s="1604"/>
      <c r="AA126" s="1604"/>
      <c r="AB126" s="1604"/>
      <c r="AC126" s="1604"/>
      <c r="AD126" s="1604"/>
      <c r="AE126" s="1604"/>
      <c r="AF126" s="1604"/>
      <c r="AG126" s="1604"/>
      <c r="AH126" s="1604"/>
      <c r="AI126" s="1604"/>
      <c r="AJ126" s="1604"/>
      <c r="AK126" s="1604"/>
      <c r="AL126" s="1604"/>
      <c r="AM126" s="1604"/>
      <c r="AN126" s="1604"/>
      <c r="AO126" s="1604"/>
      <c r="AP126" s="1604"/>
      <c r="AQ126" s="1604"/>
      <c r="AR126" s="1604"/>
      <c r="AS126" s="1604"/>
    </row>
    <row r="127" spans="11:45">
      <c r="K127" s="1604"/>
      <c r="L127" s="1604"/>
      <c r="M127" s="1604"/>
      <c r="N127" s="1604"/>
      <c r="O127" s="1604"/>
      <c r="P127" s="1604"/>
      <c r="Q127" s="1604"/>
      <c r="R127" s="1604"/>
      <c r="S127" s="1604"/>
      <c r="T127" s="1604"/>
      <c r="U127" s="1604"/>
      <c r="V127" s="1604"/>
      <c r="W127" s="1604"/>
      <c r="X127" s="1604"/>
      <c r="Y127" s="1604"/>
      <c r="Z127" s="1604"/>
      <c r="AA127" s="1604"/>
      <c r="AB127" s="1604"/>
      <c r="AC127" s="1604"/>
      <c r="AD127" s="1604"/>
      <c r="AE127" s="1604"/>
      <c r="AF127" s="1604"/>
      <c r="AG127" s="1604"/>
      <c r="AH127" s="1604"/>
      <c r="AI127" s="1604"/>
      <c r="AJ127" s="1604"/>
      <c r="AK127" s="1604"/>
      <c r="AL127" s="1604"/>
      <c r="AM127" s="1604"/>
      <c r="AN127" s="1604"/>
      <c r="AO127" s="1604"/>
      <c r="AP127" s="1604"/>
      <c r="AQ127" s="1604"/>
      <c r="AR127" s="1604"/>
      <c r="AS127" s="1604"/>
    </row>
    <row r="128" spans="11:45">
      <c r="K128" s="1604"/>
      <c r="L128" s="1604"/>
      <c r="M128" s="1604"/>
      <c r="N128" s="1604"/>
      <c r="O128" s="1604"/>
      <c r="P128" s="1604"/>
      <c r="Q128" s="1604"/>
      <c r="R128" s="1604"/>
      <c r="S128" s="1604"/>
      <c r="T128" s="1604"/>
      <c r="U128" s="1604"/>
      <c r="V128" s="1604"/>
      <c r="W128" s="1604"/>
      <c r="X128" s="1604"/>
      <c r="Y128" s="1604"/>
      <c r="Z128" s="1604"/>
      <c r="AA128" s="1604"/>
      <c r="AB128" s="1604"/>
      <c r="AC128" s="1604"/>
      <c r="AD128" s="1604"/>
      <c r="AE128" s="1604"/>
      <c r="AF128" s="1604"/>
      <c r="AG128" s="1604"/>
      <c r="AH128" s="1604"/>
      <c r="AI128" s="1604"/>
      <c r="AJ128" s="1604"/>
      <c r="AK128" s="1604"/>
      <c r="AL128" s="1604"/>
      <c r="AM128" s="1604"/>
      <c r="AN128" s="1604"/>
      <c r="AO128" s="1604"/>
      <c r="AP128" s="1604"/>
      <c r="AQ128" s="1604"/>
      <c r="AR128" s="1604"/>
      <c r="AS128" s="1604"/>
    </row>
    <row r="129" spans="11:45">
      <c r="K129" s="1604"/>
      <c r="L129" s="1604"/>
      <c r="M129" s="1604"/>
      <c r="N129" s="1604"/>
      <c r="O129" s="1604"/>
      <c r="P129" s="1604"/>
      <c r="Q129" s="1604"/>
      <c r="R129" s="1604"/>
      <c r="S129" s="1604"/>
      <c r="T129" s="1604"/>
      <c r="U129" s="1604"/>
      <c r="V129" s="1604"/>
      <c r="W129" s="1604"/>
      <c r="X129" s="1604"/>
      <c r="Y129" s="1604"/>
      <c r="Z129" s="1604"/>
      <c r="AA129" s="1604"/>
      <c r="AB129" s="1604"/>
      <c r="AC129" s="1604"/>
      <c r="AD129" s="1604"/>
      <c r="AE129" s="1604"/>
      <c r="AF129" s="1604"/>
      <c r="AG129" s="1604"/>
      <c r="AH129" s="1604"/>
      <c r="AI129" s="1604"/>
      <c r="AJ129" s="1604"/>
      <c r="AK129" s="1604"/>
      <c r="AL129" s="1604"/>
      <c r="AM129" s="1604"/>
      <c r="AN129" s="1604"/>
      <c r="AO129" s="1604"/>
      <c r="AP129" s="1604"/>
      <c r="AQ129" s="1604"/>
      <c r="AR129" s="1604"/>
      <c r="AS129" s="1604"/>
    </row>
    <row r="130" spans="11:45">
      <c r="K130" s="1604"/>
      <c r="L130" s="1604"/>
      <c r="M130" s="1604"/>
      <c r="N130" s="1604"/>
      <c r="O130" s="1604"/>
      <c r="P130" s="1604"/>
      <c r="Q130" s="1604"/>
      <c r="R130" s="1604"/>
      <c r="S130" s="1604"/>
      <c r="T130" s="1604"/>
      <c r="U130" s="1604"/>
      <c r="V130" s="1604"/>
      <c r="W130" s="1604"/>
      <c r="X130" s="1604"/>
      <c r="Y130" s="1604"/>
      <c r="Z130" s="1604"/>
      <c r="AA130" s="1604"/>
      <c r="AB130" s="1604"/>
      <c r="AC130" s="1604"/>
      <c r="AD130" s="1604"/>
      <c r="AE130" s="1604"/>
      <c r="AF130" s="1604"/>
      <c r="AG130" s="1604"/>
      <c r="AH130" s="1604"/>
      <c r="AI130" s="1604"/>
      <c r="AJ130" s="1604"/>
      <c r="AK130" s="1604"/>
      <c r="AL130" s="1604"/>
      <c r="AM130" s="1604"/>
      <c r="AN130" s="1604"/>
      <c r="AO130" s="1604"/>
      <c r="AP130" s="1604"/>
      <c r="AQ130" s="1604"/>
      <c r="AR130" s="1604"/>
      <c r="AS130" s="1604"/>
    </row>
    <row r="131" spans="11:45">
      <c r="K131" s="1604"/>
      <c r="L131" s="1604"/>
      <c r="M131" s="1604"/>
      <c r="N131" s="1604"/>
      <c r="O131" s="1604"/>
      <c r="P131" s="1604"/>
      <c r="Q131" s="1604"/>
      <c r="R131" s="1604"/>
      <c r="S131" s="1604"/>
      <c r="T131" s="1604"/>
      <c r="U131" s="1604"/>
      <c r="V131" s="1604"/>
      <c r="W131" s="1604"/>
      <c r="X131" s="1604"/>
      <c r="Y131" s="1604"/>
      <c r="Z131" s="1604"/>
      <c r="AA131" s="1604"/>
      <c r="AB131" s="1604"/>
      <c r="AC131" s="1604"/>
      <c r="AD131" s="1604"/>
      <c r="AE131" s="1604"/>
      <c r="AF131" s="1604"/>
      <c r="AG131" s="1604"/>
      <c r="AH131" s="1604"/>
      <c r="AI131" s="1604"/>
      <c r="AJ131" s="1604"/>
      <c r="AK131" s="1604"/>
      <c r="AL131" s="1604"/>
      <c r="AM131" s="1604"/>
      <c r="AN131" s="1604"/>
      <c r="AO131" s="1604"/>
      <c r="AP131" s="1604"/>
      <c r="AQ131" s="1604"/>
      <c r="AR131" s="1604"/>
      <c r="AS131" s="1604"/>
    </row>
    <row r="132" spans="11:45">
      <c r="K132" s="1604"/>
      <c r="L132" s="1604"/>
      <c r="M132" s="1604"/>
      <c r="N132" s="1604"/>
      <c r="O132" s="1604"/>
      <c r="P132" s="1604"/>
      <c r="Q132" s="1604"/>
      <c r="R132" s="1604"/>
      <c r="S132" s="1604"/>
      <c r="T132" s="1604"/>
      <c r="U132" s="1604"/>
      <c r="V132" s="1604"/>
      <c r="W132" s="1604"/>
      <c r="X132" s="1604"/>
      <c r="Y132" s="1604"/>
      <c r="Z132" s="1604"/>
      <c r="AA132" s="1604"/>
      <c r="AB132" s="1604"/>
      <c r="AC132" s="1604"/>
      <c r="AD132" s="1604"/>
      <c r="AE132" s="1604"/>
      <c r="AF132" s="1604"/>
      <c r="AG132" s="1604"/>
      <c r="AH132" s="1604"/>
      <c r="AI132" s="1604"/>
      <c r="AJ132" s="1604"/>
      <c r="AK132" s="1604"/>
      <c r="AL132" s="1604"/>
      <c r="AM132" s="1604"/>
      <c r="AN132" s="1604"/>
      <c r="AO132" s="1604"/>
      <c r="AP132" s="1604"/>
      <c r="AQ132" s="1604"/>
      <c r="AR132" s="1604"/>
      <c r="AS132" s="1604"/>
    </row>
    <row r="133" spans="11:45">
      <c r="K133" s="1604"/>
      <c r="L133" s="1604"/>
      <c r="M133" s="1604"/>
      <c r="N133" s="1604"/>
      <c r="O133" s="1604"/>
      <c r="P133" s="1604"/>
      <c r="Q133" s="1604"/>
      <c r="R133" s="1604"/>
      <c r="S133" s="1604"/>
      <c r="T133" s="1604"/>
      <c r="U133" s="1604"/>
      <c r="V133" s="1604"/>
      <c r="W133" s="1604"/>
      <c r="X133" s="1604"/>
      <c r="Y133" s="1604"/>
      <c r="Z133" s="1604"/>
      <c r="AA133" s="1604"/>
      <c r="AB133" s="1604"/>
      <c r="AC133" s="1604"/>
      <c r="AD133" s="1604"/>
      <c r="AE133" s="1604"/>
      <c r="AF133" s="1604"/>
      <c r="AG133" s="1604"/>
      <c r="AH133" s="1604"/>
      <c r="AI133" s="1604"/>
      <c r="AJ133" s="1604"/>
      <c r="AK133" s="1604"/>
      <c r="AL133" s="1604"/>
      <c r="AM133" s="1604"/>
      <c r="AN133" s="1604"/>
      <c r="AO133" s="1604"/>
      <c r="AP133" s="1604"/>
      <c r="AQ133" s="1604"/>
      <c r="AR133" s="1604"/>
      <c r="AS133" s="1604"/>
    </row>
    <row r="134" spans="11:45">
      <c r="K134" s="1604"/>
      <c r="L134" s="1604"/>
      <c r="M134" s="1604"/>
      <c r="N134" s="1604"/>
      <c r="O134" s="1604"/>
      <c r="P134" s="1604"/>
      <c r="Q134" s="1604"/>
      <c r="R134" s="1604"/>
      <c r="S134" s="1604"/>
      <c r="T134" s="1604"/>
      <c r="U134" s="1604"/>
      <c r="V134" s="1604"/>
      <c r="W134" s="1604"/>
      <c r="X134" s="1604"/>
      <c r="Y134" s="1604"/>
      <c r="Z134" s="1604"/>
      <c r="AA134" s="1604"/>
      <c r="AB134" s="1604"/>
      <c r="AC134" s="1604"/>
      <c r="AD134" s="1604"/>
      <c r="AE134" s="1604"/>
      <c r="AF134" s="1604"/>
      <c r="AG134" s="1604"/>
      <c r="AH134" s="1604"/>
      <c r="AI134" s="1604"/>
      <c r="AJ134" s="1604"/>
      <c r="AK134" s="1604"/>
      <c r="AL134" s="1604"/>
      <c r="AM134" s="1604"/>
      <c r="AN134" s="1604"/>
      <c r="AO134" s="1604"/>
      <c r="AP134" s="1604"/>
      <c r="AQ134" s="1604"/>
      <c r="AR134" s="1604"/>
      <c r="AS134" s="1604"/>
    </row>
    <row r="135" spans="11:45">
      <c r="K135" s="1604"/>
      <c r="L135" s="1604"/>
      <c r="M135" s="1604"/>
      <c r="N135" s="1604"/>
      <c r="O135" s="1604"/>
      <c r="P135" s="1604"/>
      <c r="Q135" s="1604"/>
      <c r="R135" s="1604"/>
      <c r="S135" s="1604"/>
      <c r="T135" s="1604"/>
      <c r="U135" s="1604"/>
      <c r="V135" s="1604"/>
      <c r="W135" s="1604"/>
      <c r="X135" s="1604"/>
      <c r="Y135" s="1604"/>
      <c r="Z135" s="1604"/>
      <c r="AA135" s="1604"/>
      <c r="AB135" s="1604"/>
      <c r="AC135" s="1604"/>
      <c r="AD135" s="1604"/>
      <c r="AE135" s="1604"/>
      <c r="AF135" s="1604"/>
      <c r="AG135" s="1604"/>
      <c r="AH135" s="1604"/>
      <c r="AI135" s="1604"/>
      <c r="AJ135" s="1604"/>
      <c r="AK135" s="1604"/>
      <c r="AL135" s="1604"/>
      <c r="AM135" s="1604"/>
      <c r="AN135" s="1604"/>
      <c r="AO135" s="1604"/>
      <c r="AP135" s="1604"/>
      <c r="AQ135" s="1604"/>
      <c r="AR135" s="1604"/>
      <c r="AS135" s="1604"/>
    </row>
    <row r="136" spans="11:45">
      <c r="K136" s="1604"/>
      <c r="L136" s="1604"/>
      <c r="M136" s="1604"/>
      <c r="N136" s="1604"/>
      <c r="O136" s="1604"/>
      <c r="P136" s="1604"/>
      <c r="Q136" s="1604"/>
      <c r="R136" s="1604"/>
      <c r="S136" s="1604"/>
      <c r="T136" s="1604"/>
      <c r="U136" s="1604"/>
      <c r="V136" s="1604"/>
      <c r="W136" s="1604"/>
      <c r="X136" s="1604"/>
      <c r="Y136" s="1604"/>
      <c r="Z136" s="1604"/>
      <c r="AA136" s="1604"/>
      <c r="AB136" s="1604"/>
      <c r="AC136" s="1604"/>
      <c r="AD136" s="1604"/>
      <c r="AE136" s="1604"/>
      <c r="AF136" s="1604"/>
      <c r="AG136" s="1604"/>
      <c r="AH136" s="1604"/>
      <c r="AI136" s="1604"/>
      <c r="AJ136" s="1604"/>
      <c r="AK136" s="1604"/>
      <c r="AL136" s="1604"/>
      <c r="AM136" s="1604"/>
      <c r="AN136" s="1604"/>
      <c r="AO136" s="1604"/>
      <c r="AP136" s="1604"/>
      <c r="AQ136" s="1604"/>
      <c r="AR136" s="1604"/>
      <c r="AS136" s="1604"/>
    </row>
    <row r="137" spans="11:45">
      <c r="K137" s="1604"/>
      <c r="L137" s="1604"/>
      <c r="M137" s="1604"/>
      <c r="N137" s="1604"/>
      <c r="O137" s="1604"/>
      <c r="P137" s="1604"/>
      <c r="Q137" s="1604"/>
      <c r="R137" s="1604"/>
      <c r="S137" s="1604"/>
      <c r="T137" s="1604"/>
      <c r="U137" s="1604"/>
      <c r="V137" s="1604"/>
      <c r="W137" s="1604"/>
      <c r="X137" s="1604"/>
      <c r="Y137" s="1604"/>
      <c r="Z137" s="1604"/>
      <c r="AA137" s="1604"/>
      <c r="AB137" s="1604"/>
      <c r="AC137" s="1604"/>
      <c r="AD137" s="1604"/>
      <c r="AE137" s="1604"/>
      <c r="AF137" s="1604"/>
      <c r="AG137" s="1604"/>
      <c r="AH137" s="1604"/>
      <c r="AI137" s="1604"/>
      <c r="AJ137" s="1604"/>
      <c r="AK137" s="1604"/>
      <c r="AL137" s="1604"/>
      <c r="AM137" s="1604"/>
      <c r="AN137" s="1604"/>
      <c r="AO137" s="1604"/>
      <c r="AP137" s="1604"/>
      <c r="AQ137" s="1604"/>
      <c r="AR137" s="1604"/>
      <c r="AS137" s="1604"/>
    </row>
    <row r="138" spans="11:45">
      <c r="K138" s="1604"/>
      <c r="L138" s="1604"/>
      <c r="M138" s="1604"/>
      <c r="N138" s="1604"/>
      <c r="O138" s="1604"/>
      <c r="P138" s="1604"/>
      <c r="Q138" s="1604"/>
      <c r="R138" s="1604"/>
      <c r="S138" s="1604"/>
      <c r="T138" s="1604"/>
      <c r="U138" s="1604"/>
      <c r="V138" s="1604"/>
      <c r="W138" s="1604"/>
      <c r="X138" s="1604"/>
      <c r="Y138" s="1604"/>
      <c r="Z138" s="1604"/>
      <c r="AA138" s="1604"/>
      <c r="AB138" s="1604"/>
      <c r="AC138" s="1604"/>
      <c r="AD138" s="1604"/>
      <c r="AE138" s="1604"/>
      <c r="AF138" s="1604"/>
      <c r="AG138" s="1604"/>
      <c r="AH138" s="1604"/>
      <c r="AI138" s="1604"/>
      <c r="AJ138" s="1604"/>
      <c r="AK138" s="1604"/>
      <c r="AL138" s="1604"/>
      <c r="AM138" s="1604"/>
      <c r="AN138" s="1604"/>
      <c r="AO138" s="1604"/>
      <c r="AP138" s="1604"/>
      <c r="AQ138" s="1604"/>
      <c r="AR138" s="1604"/>
      <c r="AS138" s="1604"/>
    </row>
    <row r="139" spans="11:45">
      <c r="K139" s="1604"/>
      <c r="L139" s="1604"/>
      <c r="M139" s="1604"/>
      <c r="N139" s="1604"/>
      <c r="O139" s="1604"/>
      <c r="P139" s="1604"/>
      <c r="Q139" s="1604"/>
      <c r="R139" s="1604"/>
      <c r="S139" s="1604"/>
      <c r="T139" s="1604"/>
      <c r="U139" s="1604"/>
      <c r="V139" s="1604"/>
      <c r="W139" s="1604"/>
      <c r="X139" s="1604"/>
      <c r="Y139" s="1604"/>
      <c r="Z139" s="1604"/>
      <c r="AA139" s="1604"/>
      <c r="AB139" s="1604"/>
      <c r="AC139" s="1604"/>
      <c r="AD139" s="1604"/>
      <c r="AE139" s="1604"/>
      <c r="AF139" s="1604"/>
      <c r="AG139" s="1604"/>
      <c r="AH139" s="1604"/>
      <c r="AI139" s="1604"/>
      <c r="AJ139" s="1604"/>
      <c r="AK139" s="1604"/>
      <c r="AL139" s="1604"/>
      <c r="AM139" s="1604"/>
      <c r="AN139" s="1604"/>
      <c r="AO139" s="1604"/>
      <c r="AP139" s="1604"/>
      <c r="AQ139" s="1604"/>
      <c r="AR139" s="1604"/>
      <c r="AS139" s="1604"/>
    </row>
    <row r="140" spans="11:45">
      <c r="K140" s="1604"/>
      <c r="L140" s="1604"/>
      <c r="M140" s="1604"/>
      <c r="N140" s="1604"/>
      <c r="O140" s="1604"/>
      <c r="P140" s="1604"/>
      <c r="Q140" s="1604"/>
      <c r="R140" s="1604"/>
      <c r="S140" s="1604"/>
      <c r="T140" s="1604"/>
      <c r="U140" s="1604"/>
      <c r="V140" s="1604"/>
      <c r="W140" s="1604"/>
      <c r="X140" s="1604"/>
      <c r="Y140" s="1604"/>
      <c r="Z140" s="1604"/>
      <c r="AA140" s="1604"/>
      <c r="AB140" s="1604"/>
      <c r="AC140" s="1604"/>
      <c r="AD140" s="1604"/>
      <c r="AE140" s="1604"/>
      <c r="AF140" s="1604"/>
      <c r="AG140" s="1604"/>
      <c r="AH140" s="1604"/>
      <c r="AI140" s="1604"/>
      <c r="AJ140" s="1604"/>
      <c r="AK140" s="1604"/>
      <c r="AL140" s="1604"/>
      <c r="AM140" s="1604"/>
      <c r="AN140" s="1604"/>
      <c r="AO140" s="1604"/>
      <c r="AP140" s="1604"/>
      <c r="AQ140" s="1604"/>
      <c r="AR140" s="1604"/>
      <c r="AS140" s="1604"/>
    </row>
    <row r="141" spans="11:45">
      <c r="K141" s="1604"/>
      <c r="L141" s="1604"/>
      <c r="M141" s="1604"/>
      <c r="N141" s="1604"/>
      <c r="O141" s="1604"/>
      <c r="P141" s="1604"/>
      <c r="Q141" s="1604"/>
      <c r="R141" s="1604"/>
      <c r="S141" s="1604"/>
      <c r="T141" s="1604"/>
      <c r="U141" s="1604"/>
      <c r="V141" s="1604"/>
      <c r="W141" s="1604"/>
      <c r="X141" s="1604"/>
      <c r="Y141" s="1604"/>
      <c r="Z141" s="1604"/>
      <c r="AA141" s="1604"/>
      <c r="AB141" s="1604"/>
      <c r="AC141" s="1604"/>
      <c r="AD141" s="1604"/>
      <c r="AE141" s="1604"/>
      <c r="AF141" s="1604"/>
      <c r="AG141" s="1604"/>
      <c r="AH141" s="1604"/>
      <c r="AI141" s="1604"/>
      <c r="AJ141" s="1604"/>
      <c r="AK141" s="1604"/>
      <c r="AL141" s="1604"/>
      <c r="AM141" s="1604"/>
      <c r="AN141" s="1604"/>
      <c r="AO141" s="1604"/>
      <c r="AP141" s="1604"/>
      <c r="AQ141" s="1604"/>
      <c r="AR141" s="1604"/>
      <c r="AS141" s="1604"/>
    </row>
    <row r="142" spans="11:45">
      <c r="K142" s="1604"/>
      <c r="L142" s="1604"/>
      <c r="M142" s="1604"/>
      <c r="N142" s="1604"/>
      <c r="O142" s="1604"/>
      <c r="P142" s="1604"/>
      <c r="Q142" s="1604"/>
      <c r="R142" s="1604"/>
      <c r="S142" s="1604"/>
      <c r="T142" s="1604"/>
      <c r="U142" s="1604"/>
      <c r="V142" s="1604"/>
      <c r="W142" s="1604"/>
      <c r="X142" s="1604"/>
      <c r="Y142" s="1604"/>
      <c r="Z142" s="1604"/>
      <c r="AA142" s="1604"/>
      <c r="AB142" s="1604"/>
      <c r="AC142" s="1604"/>
      <c r="AD142" s="1604"/>
      <c r="AE142" s="1604"/>
      <c r="AF142" s="1604"/>
      <c r="AG142" s="1604"/>
      <c r="AH142" s="1604"/>
      <c r="AI142" s="1604"/>
      <c r="AJ142" s="1604"/>
      <c r="AK142" s="1604"/>
      <c r="AL142" s="1604"/>
      <c r="AM142" s="1604"/>
      <c r="AN142" s="1604"/>
      <c r="AO142" s="1604"/>
      <c r="AP142" s="1604"/>
      <c r="AQ142" s="1604"/>
      <c r="AR142" s="1604"/>
      <c r="AS142" s="1604"/>
    </row>
    <row r="143" spans="11:45">
      <c r="K143" s="1604"/>
      <c r="L143" s="1604"/>
      <c r="M143" s="1604"/>
      <c r="N143" s="1604"/>
      <c r="O143" s="1604"/>
      <c r="P143" s="1604"/>
      <c r="Q143" s="1604"/>
      <c r="R143" s="1604"/>
      <c r="S143" s="1604"/>
      <c r="T143" s="1604"/>
      <c r="U143" s="1604"/>
      <c r="V143" s="1604"/>
      <c r="W143" s="1604"/>
      <c r="X143" s="1604"/>
      <c r="Y143" s="1604"/>
      <c r="Z143" s="1604"/>
      <c r="AA143" s="1604"/>
      <c r="AB143" s="1604"/>
      <c r="AC143" s="1604"/>
      <c r="AD143" s="1604"/>
      <c r="AE143" s="1604"/>
      <c r="AF143" s="1604"/>
      <c r="AG143" s="1604"/>
      <c r="AH143" s="1604"/>
      <c r="AI143" s="1604"/>
      <c r="AJ143" s="1604"/>
      <c r="AK143" s="1604"/>
      <c r="AL143" s="1604"/>
      <c r="AM143" s="1604"/>
      <c r="AN143" s="1604"/>
      <c r="AO143" s="1604"/>
      <c r="AP143" s="1604"/>
      <c r="AQ143" s="1604"/>
      <c r="AR143" s="1604"/>
      <c r="AS143" s="1604"/>
    </row>
    <row r="144" spans="11:45">
      <c r="K144" s="1604"/>
      <c r="L144" s="1604"/>
      <c r="M144" s="1604"/>
      <c r="N144" s="1604"/>
      <c r="O144" s="1604"/>
      <c r="P144" s="1604"/>
      <c r="Q144" s="1604"/>
      <c r="R144" s="1604"/>
      <c r="S144" s="1604"/>
      <c r="T144" s="1604"/>
      <c r="U144" s="1604"/>
      <c r="V144" s="1604"/>
      <c r="W144" s="1604"/>
      <c r="X144" s="1604"/>
      <c r="Y144" s="1604"/>
      <c r="Z144" s="1604"/>
      <c r="AA144" s="1604"/>
      <c r="AB144" s="1604"/>
      <c r="AC144" s="1604"/>
      <c r="AD144" s="1604"/>
      <c r="AE144" s="1604"/>
      <c r="AF144" s="1604"/>
      <c r="AG144" s="1604"/>
      <c r="AH144" s="1604"/>
      <c r="AI144" s="1604"/>
      <c r="AJ144" s="1604"/>
      <c r="AK144" s="1604"/>
      <c r="AL144" s="1604"/>
      <c r="AM144" s="1604"/>
      <c r="AN144" s="1604"/>
      <c r="AO144" s="1604"/>
      <c r="AP144" s="1604"/>
      <c r="AQ144" s="1604"/>
      <c r="AR144" s="1604"/>
      <c r="AS144" s="1604"/>
    </row>
    <row r="145" spans="11:45">
      <c r="K145" s="1604"/>
      <c r="L145" s="1604"/>
      <c r="M145" s="1604"/>
      <c r="N145" s="1604"/>
      <c r="O145" s="1604"/>
      <c r="P145" s="1604"/>
      <c r="Q145" s="1604"/>
      <c r="R145" s="1604"/>
      <c r="S145" s="1604"/>
      <c r="T145" s="1604"/>
      <c r="U145" s="1604"/>
      <c r="V145" s="1604"/>
      <c r="W145" s="1604"/>
      <c r="X145" s="1604"/>
      <c r="Y145" s="1604"/>
      <c r="Z145" s="1604"/>
      <c r="AA145" s="1604"/>
      <c r="AB145" s="1604"/>
      <c r="AC145" s="1604"/>
      <c r="AD145" s="1604"/>
      <c r="AE145" s="1604"/>
      <c r="AF145" s="1604"/>
      <c r="AG145" s="1604"/>
      <c r="AH145" s="1604"/>
      <c r="AI145" s="1604"/>
      <c r="AJ145" s="1604"/>
      <c r="AK145" s="1604"/>
      <c r="AL145" s="1604"/>
      <c r="AM145" s="1604"/>
      <c r="AN145" s="1604"/>
      <c r="AO145" s="1604"/>
      <c r="AP145" s="1604"/>
      <c r="AQ145" s="1604"/>
      <c r="AR145" s="1604"/>
      <c r="AS145" s="1604"/>
    </row>
    <row r="146" spans="11:45">
      <c r="K146" s="1604"/>
      <c r="L146" s="1604"/>
      <c r="M146" s="1604"/>
      <c r="N146" s="1604"/>
      <c r="O146" s="1604"/>
      <c r="P146" s="1604"/>
      <c r="Q146" s="1604"/>
      <c r="R146" s="1604"/>
      <c r="S146" s="1604"/>
      <c r="T146" s="1604"/>
      <c r="U146" s="1604"/>
      <c r="V146" s="1604"/>
      <c r="W146" s="1604"/>
      <c r="X146" s="1604"/>
      <c r="Y146" s="1604"/>
      <c r="Z146" s="1604"/>
      <c r="AA146" s="1604"/>
      <c r="AB146" s="1604"/>
      <c r="AC146" s="1604"/>
      <c r="AD146" s="1604"/>
      <c r="AE146" s="1604"/>
      <c r="AF146" s="1604"/>
      <c r="AG146" s="1604"/>
      <c r="AH146" s="1604"/>
      <c r="AI146" s="1604"/>
      <c r="AJ146" s="1604"/>
      <c r="AK146" s="1604"/>
      <c r="AL146" s="1604"/>
      <c r="AM146" s="1604"/>
      <c r="AN146" s="1604"/>
      <c r="AO146" s="1604"/>
      <c r="AP146" s="1604"/>
      <c r="AQ146" s="1604"/>
      <c r="AR146" s="1604"/>
      <c r="AS146" s="1604"/>
    </row>
    <row r="147" spans="11:45">
      <c r="K147" s="1604"/>
      <c r="L147" s="1604"/>
      <c r="M147" s="1604"/>
      <c r="N147" s="1604"/>
      <c r="O147" s="1604"/>
      <c r="P147" s="1604"/>
      <c r="Q147" s="1604"/>
      <c r="R147" s="1604"/>
      <c r="S147" s="1604"/>
      <c r="T147" s="1604"/>
      <c r="U147" s="1604"/>
      <c r="V147" s="1604"/>
      <c r="W147" s="1604"/>
      <c r="X147" s="1604"/>
      <c r="Y147" s="1604"/>
      <c r="Z147" s="1604"/>
      <c r="AA147" s="1604"/>
      <c r="AB147" s="1604"/>
      <c r="AC147" s="1604"/>
      <c r="AD147" s="1604"/>
      <c r="AE147" s="1604"/>
      <c r="AF147" s="1604"/>
      <c r="AG147" s="1604"/>
      <c r="AH147" s="1604"/>
      <c r="AI147" s="1604"/>
      <c r="AJ147" s="1604"/>
      <c r="AK147" s="1604"/>
      <c r="AL147" s="1604"/>
      <c r="AM147" s="1604"/>
      <c r="AN147" s="1604"/>
      <c r="AO147" s="1604"/>
      <c r="AP147" s="1604"/>
      <c r="AQ147" s="1604"/>
      <c r="AR147" s="1604"/>
      <c r="AS147" s="1604"/>
    </row>
    <row r="148" spans="11:45">
      <c r="K148" s="1604"/>
      <c r="L148" s="1604"/>
      <c r="M148" s="1604"/>
      <c r="N148" s="1604"/>
      <c r="O148" s="1604"/>
      <c r="P148" s="1604"/>
      <c r="Q148" s="1604"/>
      <c r="R148" s="1604"/>
      <c r="S148" s="1604"/>
      <c r="T148" s="1604"/>
      <c r="U148" s="1604"/>
      <c r="V148" s="1604"/>
      <c r="W148" s="1604"/>
      <c r="X148" s="1604"/>
      <c r="Y148" s="1604"/>
      <c r="Z148" s="1604"/>
      <c r="AA148" s="1604"/>
      <c r="AB148" s="1604"/>
      <c r="AC148" s="1604"/>
      <c r="AD148" s="1604"/>
      <c r="AE148" s="1604"/>
      <c r="AF148" s="1604"/>
      <c r="AG148" s="1604"/>
      <c r="AH148" s="1604"/>
      <c r="AI148" s="1604"/>
      <c r="AJ148" s="1604"/>
      <c r="AK148" s="1604"/>
      <c r="AL148" s="1604"/>
      <c r="AM148" s="1604"/>
      <c r="AN148" s="1604"/>
      <c r="AO148" s="1604"/>
      <c r="AP148" s="1604"/>
      <c r="AQ148" s="1604"/>
      <c r="AR148" s="1604"/>
      <c r="AS148" s="1604"/>
    </row>
    <row r="149" spans="11:45">
      <c r="K149" s="1604"/>
      <c r="L149" s="1604"/>
      <c r="M149" s="1604"/>
      <c r="N149" s="1604"/>
      <c r="O149" s="1604"/>
      <c r="P149" s="1604"/>
      <c r="Q149" s="1604"/>
      <c r="R149" s="1604"/>
      <c r="S149" s="1604"/>
      <c r="T149" s="1604"/>
      <c r="U149" s="1604"/>
      <c r="V149" s="1604"/>
      <c r="W149" s="1604"/>
      <c r="X149" s="1604"/>
      <c r="Y149" s="1604"/>
      <c r="Z149" s="1604"/>
      <c r="AA149" s="1604"/>
      <c r="AB149" s="1604"/>
      <c r="AC149" s="1604"/>
      <c r="AD149" s="1604"/>
      <c r="AE149" s="1604"/>
      <c r="AF149" s="1604"/>
      <c r="AG149" s="1604"/>
      <c r="AH149" s="1604"/>
      <c r="AI149" s="1604"/>
      <c r="AJ149" s="1604"/>
      <c r="AK149" s="1604"/>
      <c r="AL149" s="1604"/>
      <c r="AM149" s="1604"/>
      <c r="AN149" s="1604"/>
      <c r="AO149" s="1604"/>
      <c r="AP149" s="1604"/>
      <c r="AQ149" s="1604"/>
      <c r="AR149" s="1604"/>
      <c r="AS149" s="1604"/>
    </row>
    <row r="150" spans="11:45">
      <c r="K150" s="1604"/>
      <c r="L150" s="1604"/>
      <c r="M150" s="1604"/>
      <c r="N150" s="1604"/>
      <c r="O150" s="1604"/>
      <c r="P150" s="1604"/>
      <c r="Q150" s="1604"/>
      <c r="R150" s="1604"/>
      <c r="S150" s="1604"/>
      <c r="T150" s="1604"/>
      <c r="U150" s="1604"/>
      <c r="V150" s="1604"/>
      <c r="W150" s="1604"/>
      <c r="X150" s="1604"/>
      <c r="Y150" s="1604"/>
      <c r="Z150" s="1604"/>
      <c r="AA150" s="1604"/>
      <c r="AB150" s="1604"/>
      <c r="AC150" s="1604"/>
      <c r="AD150" s="1604"/>
      <c r="AE150" s="1604"/>
      <c r="AF150" s="1604"/>
      <c r="AG150" s="1604"/>
      <c r="AH150" s="1604"/>
      <c r="AI150" s="1604"/>
      <c r="AJ150" s="1604"/>
      <c r="AK150" s="1604"/>
      <c r="AL150" s="1604"/>
      <c r="AM150" s="1604"/>
      <c r="AN150" s="1604"/>
      <c r="AO150" s="1604"/>
      <c r="AP150" s="1604"/>
      <c r="AQ150" s="1604"/>
      <c r="AR150" s="1604"/>
      <c r="AS150" s="1604"/>
    </row>
    <row r="151" spans="11:45">
      <c r="K151" s="1604"/>
      <c r="L151" s="1604"/>
      <c r="M151" s="1604"/>
      <c r="N151" s="1604"/>
      <c r="O151" s="1604"/>
      <c r="P151" s="1604"/>
      <c r="Q151" s="1604"/>
      <c r="R151" s="1604"/>
      <c r="S151" s="1604"/>
      <c r="T151" s="1604"/>
      <c r="U151" s="1604"/>
      <c r="V151" s="1604"/>
      <c r="W151" s="1604"/>
      <c r="X151" s="1604"/>
      <c r="Y151" s="1604"/>
      <c r="Z151" s="1604"/>
      <c r="AA151" s="1604"/>
      <c r="AB151" s="1604"/>
      <c r="AC151" s="1604"/>
      <c r="AD151" s="1604"/>
      <c r="AE151" s="1604"/>
      <c r="AF151" s="1604"/>
      <c r="AG151" s="1604"/>
      <c r="AH151" s="1604"/>
      <c r="AI151" s="1604"/>
      <c r="AJ151" s="1604"/>
      <c r="AK151" s="1604"/>
      <c r="AL151" s="1604"/>
      <c r="AM151" s="1604"/>
      <c r="AN151" s="1604"/>
      <c r="AO151" s="1604"/>
      <c r="AP151" s="1604"/>
      <c r="AQ151" s="1604"/>
      <c r="AR151" s="1604"/>
      <c r="AS151" s="1604"/>
    </row>
    <row r="152" spans="11:45">
      <c r="K152" s="1604"/>
      <c r="L152" s="1604"/>
      <c r="M152" s="1604"/>
      <c r="N152" s="1604"/>
      <c r="O152" s="1604"/>
      <c r="P152" s="1604"/>
      <c r="Q152" s="1604"/>
      <c r="R152" s="1604"/>
      <c r="S152" s="1604"/>
      <c r="T152" s="1604"/>
      <c r="U152" s="1604"/>
      <c r="V152" s="1604"/>
      <c r="W152" s="1604"/>
      <c r="X152" s="1604"/>
      <c r="Y152" s="1604"/>
      <c r="Z152" s="1604"/>
      <c r="AA152" s="1604"/>
      <c r="AB152" s="1604"/>
      <c r="AC152" s="1604"/>
      <c r="AD152" s="1604"/>
      <c r="AE152" s="1604"/>
      <c r="AF152" s="1604"/>
      <c r="AG152" s="1604"/>
      <c r="AH152" s="1604"/>
      <c r="AI152" s="1604"/>
      <c r="AJ152" s="1604"/>
      <c r="AK152" s="1604"/>
      <c r="AL152" s="1604"/>
      <c r="AM152" s="1604"/>
      <c r="AN152" s="1604"/>
      <c r="AO152" s="1604"/>
      <c r="AP152" s="1604"/>
      <c r="AQ152" s="1604"/>
      <c r="AR152" s="1604"/>
      <c r="AS152" s="1604"/>
    </row>
    <row r="153" spans="11:45">
      <c r="K153" s="1604"/>
      <c r="L153" s="1604"/>
      <c r="M153" s="1604"/>
      <c r="N153" s="1604"/>
      <c r="O153" s="1604"/>
      <c r="P153" s="1604"/>
      <c r="Q153" s="1604"/>
      <c r="R153" s="1604"/>
      <c r="S153" s="1604"/>
      <c r="T153" s="1604"/>
      <c r="U153" s="1604"/>
      <c r="V153" s="1604"/>
      <c r="W153" s="1604"/>
      <c r="X153" s="1604"/>
      <c r="Y153" s="1604"/>
      <c r="Z153" s="1604"/>
      <c r="AA153" s="1604"/>
      <c r="AB153" s="1604"/>
      <c r="AC153" s="1604"/>
      <c r="AD153" s="1604"/>
      <c r="AE153" s="1604"/>
      <c r="AF153" s="1604"/>
      <c r="AG153" s="1604"/>
      <c r="AH153" s="1604"/>
      <c r="AI153" s="1604"/>
      <c r="AJ153" s="1604"/>
      <c r="AK153" s="1604"/>
      <c r="AL153" s="1604"/>
      <c r="AM153" s="1604"/>
      <c r="AN153" s="1604"/>
      <c r="AO153" s="1604"/>
      <c r="AP153" s="1604"/>
      <c r="AQ153" s="1604"/>
      <c r="AR153" s="1604"/>
      <c r="AS153" s="1604"/>
    </row>
    <row r="154" spans="11:45">
      <c r="K154" s="1604"/>
      <c r="L154" s="1604"/>
      <c r="M154" s="1604"/>
      <c r="N154" s="1604"/>
      <c r="O154" s="1604"/>
      <c r="P154" s="1604"/>
      <c r="Q154" s="1604"/>
      <c r="R154" s="1604"/>
      <c r="S154" s="1604"/>
      <c r="T154" s="1604"/>
      <c r="U154" s="1604"/>
      <c r="V154" s="1604"/>
      <c r="W154" s="1604"/>
      <c r="X154" s="1604"/>
      <c r="Y154" s="1604"/>
      <c r="Z154" s="1604"/>
      <c r="AA154" s="1604"/>
      <c r="AB154" s="1604"/>
      <c r="AC154" s="1604"/>
      <c r="AD154" s="1604"/>
      <c r="AE154" s="1604"/>
      <c r="AF154" s="1604"/>
      <c r="AG154" s="1604"/>
      <c r="AH154" s="1604"/>
      <c r="AI154" s="1604"/>
      <c r="AJ154" s="1604"/>
      <c r="AK154" s="1604"/>
      <c r="AL154" s="1604"/>
      <c r="AM154" s="1604"/>
      <c r="AN154" s="1604"/>
      <c r="AO154" s="1604"/>
      <c r="AP154" s="1604"/>
      <c r="AQ154" s="1604"/>
      <c r="AR154" s="1604"/>
      <c r="AS154" s="1604"/>
    </row>
    <row r="155" spans="11:45">
      <c r="K155" s="1604"/>
      <c r="L155" s="1604"/>
      <c r="M155" s="1604"/>
      <c r="N155" s="1604"/>
      <c r="O155" s="1604"/>
      <c r="P155" s="1604"/>
      <c r="Q155" s="1604"/>
      <c r="R155" s="1604"/>
      <c r="S155" s="1604"/>
      <c r="T155" s="1604"/>
      <c r="U155" s="1604"/>
      <c r="V155" s="1604"/>
      <c r="W155" s="1604"/>
      <c r="X155" s="1604"/>
      <c r="Y155" s="1604"/>
      <c r="Z155" s="1604"/>
      <c r="AA155" s="1604"/>
      <c r="AB155" s="1604"/>
      <c r="AC155" s="1604"/>
      <c r="AD155" s="1604"/>
      <c r="AE155" s="1604"/>
      <c r="AF155" s="1604"/>
      <c r="AG155" s="1604"/>
      <c r="AH155" s="1604"/>
      <c r="AI155" s="1604"/>
      <c r="AJ155" s="1604"/>
      <c r="AK155" s="1604"/>
      <c r="AL155" s="1604"/>
      <c r="AM155" s="1604"/>
      <c r="AN155" s="1604"/>
      <c r="AO155" s="1604"/>
      <c r="AP155" s="1604"/>
      <c r="AQ155" s="1604"/>
      <c r="AR155" s="1604"/>
      <c r="AS155" s="1604"/>
    </row>
    <row r="156" spans="11:45">
      <c r="K156" s="1604"/>
      <c r="L156" s="1604"/>
      <c r="M156" s="1604"/>
      <c r="N156" s="1604"/>
      <c r="O156" s="1604"/>
      <c r="P156" s="1604"/>
      <c r="Q156" s="1604"/>
      <c r="R156" s="1604"/>
      <c r="S156" s="1604"/>
      <c r="T156" s="1604"/>
      <c r="U156" s="1604"/>
      <c r="V156" s="1604"/>
      <c r="W156" s="1604"/>
      <c r="X156" s="1604"/>
      <c r="Y156" s="1604"/>
      <c r="Z156" s="1604"/>
      <c r="AA156" s="1604"/>
      <c r="AB156" s="1604"/>
      <c r="AC156" s="1604"/>
      <c r="AD156" s="1604"/>
      <c r="AE156" s="1604"/>
      <c r="AF156" s="1604"/>
      <c r="AG156" s="1604"/>
      <c r="AH156" s="1604"/>
      <c r="AI156" s="1604"/>
      <c r="AJ156" s="1604"/>
      <c r="AK156" s="1604"/>
      <c r="AL156" s="1604"/>
      <c r="AM156" s="1604"/>
      <c r="AN156" s="1604"/>
      <c r="AO156" s="1604"/>
      <c r="AP156" s="1604"/>
      <c r="AQ156" s="1604"/>
      <c r="AR156" s="1604"/>
      <c r="AS156" s="1604"/>
    </row>
    <row r="157" spans="11:45">
      <c r="K157" s="1604"/>
      <c r="L157" s="1604"/>
      <c r="M157" s="1604"/>
      <c r="N157" s="1604"/>
      <c r="O157" s="1604"/>
      <c r="P157" s="1604"/>
      <c r="Q157" s="1604"/>
      <c r="R157" s="1604"/>
      <c r="S157" s="1604"/>
      <c r="T157" s="1604"/>
      <c r="U157" s="1604"/>
      <c r="V157" s="1604"/>
      <c r="W157" s="1604"/>
      <c r="X157" s="1604"/>
      <c r="Y157" s="1604"/>
      <c r="Z157" s="1604"/>
      <c r="AA157" s="1604"/>
      <c r="AB157" s="1604"/>
      <c r="AC157" s="1604"/>
      <c r="AD157" s="1604"/>
      <c r="AE157" s="1604"/>
      <c r="AF157" s="1604"/>
      <c r="AG157" s="1604"/>
      <c r="AH157" s="1604"/>
      <c r="AI157" s="1604"/>
      <c r="AJ157" s="1604"/>
      <c r="AK157" s="1604"/>
      <c r="AL157" s="1604"/>
      <c r="AM157" s="1604"/>
      <c r="AN157" s="1604"/>
      <c r="AO157" s="1604"/>
      <c r="AP157" s="1604"/>
      <c r="AQ157" s="1604"/>
      <c r="AR157" s="1604"/>
      <c r="AS157" s="1604"/>
    </row>
    <row r="158" spans="11:45">
      <c r="K158" s="1604"/>
      <c r="L158" s="1604"/>
      <c r="M158" s="1604"/>
      <c r="N158" s="1604"/>
      <c r="O158" s="1604"/>
      <c r="P158" s="1604"/>
      <c r="Q158" s="1604"/>
      <c r="R158" s="1604"/>
      <c r="S158" s="1604"/>
      <c r="T158" s="1604"/>
      <c r="U158" s="1604"/>
      <c r="V158" s="1604"/>
      <c r="W158" s="1604"/>
      <c r="X158" s="1604"/>
      <c r="Y158" s="1604"/>
      <c r="Z158" s="1604"/>
      <c r="AA158" s="1604"/>
      <c r="AB158" s="1604"/>
      <c r="AC158" s="1604"/>
      <c r="AD158" s="1604"/>
      <c r="AE158" s="1604"/>
      <c r="AF158" s="1604"/>
      <c r="AG158" s="1604"/>
      <c r="AH158" s="1604"/>
      <c r="AI158" s="1604"/>
      <c r="AJ158" s="1604"/>
      <c r="AK158" s="1604"/>
      <c r="AL158" s="1604"/>
      <c r="AM158" s="1604"/>
      <c r="AN158" s="1604"/>
      <c r="AO158" s="1604"/>
      <c r="AP158" s="1604"/>
      <c r="AQ158" s="1604"/>
      <c r="AR158" s="1604"/>
      <c r="AS158" s="1604"/>
    </row>
    <row r="159" spans="11:45">
      <c r="K159" s="1604"/>
      <c r="L159" s="1604"/>
      <c r="M159" s="1604"/>
      <c r="N159" s="1604"/>
      <c r="O159" s="1604"/>
      <c r="P159" s="1604"/>
      <c r="Q159" s="1604"/>
      <c r="R159" s="1604"/>
      <c r="S159" s="1604"/>
      <c r="T159" s="1604"/>
      <c r="U159" s="1604"/>
      <c r="V159" s="1604"/>
      <c r="W159" s="1604"/>
      <c r="X159" s="1604"/>
      <c r="Y159" s="1604"/>
      <c r="Z159" s="1604"/>
      <c r="AA159" s="1604"/>
      <c r="AB159" s="1604"/>
      <c r="AC159" s="1604"/>
      <c r="AD159" s="1604"/>
      <c r="AE159" s="1604"/>
      <c r="AF159" s="1604"/>
      <c r="AG159" s="1604"/>
      <c r="AH159" s="1604"/>
      <c r="AI159" s="1604"/>
      <c r="AJ159" s="1604"/>
      <c r="AK159" s="1604"/>
      <c r="AL159" s="1604"/>
      <c r="AM159" s="1604"/>
      <c r="AN159" s="1604"/>
      <c r="AO159" s="1604"/>
      <c r="AP159" s="1604"/>
      <c r="AQ159" s="1604"/>
      <c r="AR159" s="1604"/>
      <c r="AS159" s="1604"/>
    </row>
    <row r="160" spans="11:45">
      <c r="K160" s="1604"/>
      <c r="L160" s="1604"/>
      <c r="M160" s="1604"/>
      <c r="N160" s="1604"/>
      <c r="O160" s="1604"/>
      <c r="P160" s="1604"/>
      <c r="Q160" s="1604"/>
      <c r="R160" s="1604"/>
      <c r="S160" s="1604"/>
      <c r="T160" s="1604"/>
      <c r="U160" s="1604"/>
      <c r="V160" s="1604"/>
      <c r="W160" s="1604"/>
      <c r="X160" s="1604"/>
      <c r="Y160" s="1604"/>
      <c r="Z160" s="1604"/>
      <c r="AA160" s="1604"/>
      <c r="AB160" s="1604"/>
      <c r="AC160" s="1604"/>
      <c r="AD160" s="1604"/>
      <c r="AE160" s="1604"/>
      <c r="AF160" s="1604"/>
      <c r="AG160" s="1604"/>
      <c r="AH160" s="1604"/>
      <c r="AI160" s="1604"/>
      <c r="AJ160" s="1604"/>
      <c r="AK160" s="1604"/>
      <c r="AL160" s="1604"/>
      <c r="AM160" s="1604"/>
      <c r="AN160" s="1604"/>
      <c r="AO160" s="1604"/>
      <c r="AP160" s="1604"/>
      <c r="AQ160" s="1604"/>
      <c r="AR160" s="1604"/>
      <c r="AS160" s="1604"/>
    </row>
    <row r="161" spans="11:45">
      <c r="K161" s="1604"/>
      <c r="L161" s="1604"/>
      <c r="M161" s="1604"/>
      <c r="N161" s="1604"/>
      <c r="O161" s="1604"/>
      <c r="P161" s="1604"/>
      <c r="Q161" s="1604"/>
      <c r="R161" s="1604"/>
      <c r="S161" s="1604"/>
      <c r="T161" s="1604"/>
      <c r="U161" s="1604"/>
      <c r="V161" s="1604"/>
      <c r="W161" s="1604"/>
      <c r="X161" s="1604"/>
      <c r="Y161" s="1604"/>
      <c r="Z161" s="1604"/>
      <c r="AA161" s="1604"/>
      <c r="AB161" s="1604"/>
      <c r="AC161" s="1604"/>
      <c r="AD161" s="1604"/>
      <c r="AE161" s="1604"/>
      <c r="AF161" s="1604"/>
      <c r="AG161" s="1604"/>
      <c r="AH161" s="1604"/>
      <c r="AI161" s="1604"/>
      <c r="AJ161" s="1604"/>
      <c r="AK161" s="1604"/>
      <c r="AL161" s="1604"/>
      <c r="AM161" s="1604"/>
      <c r="AN161" s="1604"/>
      <c r="AO161" s="1604"/>
      <c r="AP161" s="1604"/>
      <c r="AQ161" s="1604"/>
      <c r="AR161" s="1604"/>
      <c r="AS161" s="1604"/>
    </row>
    <row r="162" spans="11:45">
      <c r="K162" s="1604"/>
      <c r="L162" s="1604"/>
      <c r="M162" s="1604"/>
      <c r="N162" s="1604"/>
      <c r="O162" s="1604"/>
      <c r="P162" s="1604"/>
      <c r="Q162" s="1604"/>
      <c r="R162" s="1604"/>
      <c r="S162" s="1604"/>
      <c r="T162" s="1604"/>
      <c r="U162" s="1604"/>
      <c r="V162" s="1604"/>
      <c r="W162" s="1604"/>
      <c r="X162" s="1604"/>
      <c r="Y162" s="1604"/>
      <c r="Z162" s="1604"/>
      <c r="AA162" s="1604"/>
      <c r="AB162" s="1604"/>
      <c r="AC162" s="1604"/>
      <c r="AD162" s="1604"/>
      <c r="AE162" s="1604"/>
      <c r="AF162" s="1604"/>
      <c r="AG162" s="1604"/>
      <c r="AH162" s="1604"/>
      <c r="AI162" s="1604"/>
      <c r="AJ162" s="1604"/>
      <c r="AK162" s="1604"/>
      <c r="AL162" s="1604"/>
      <c r="AM162" s="1604"/>
      <c r="AN162" s="1604"/>
      <c r="AO162" s="1604"/>
      <c r="AP162" s="1604"/>
      <c r="AQ162" s="1604"/>
      <c r="AR162" s="1604"/>
      <c r="AS162" s="1604"/>
    </row>
    <row r="163" spans="11:45">
      <c r="K163" s="1604"/>
      <c r="L163" s="1604"/>
      <c r="M163" s="1604"/>
      <c r="N163" s="1604"/>
      <c r="O163" s="1604"/>
      <c r="P163" s="1604"/>
      <c r="Q163" s="1604"/>
      <c r="R163" s="1604"/>
      <c r="S163" s="1604"/>
      <c r="T163" s="1604"/>
      <c r="U163" s="1604"/>
      <c r="V163" s="1604"/>
      <c r="W163" s="1604"/>
      <c r="X163" s="1604"/>
      <c r="Y163" s="1604"/>
      <c r="Z163" s="1604"/>
      <c r="AA163" s="1604"/>
      <c r="AB163" s="1604"/>
      <c r="AC163" s="1604"/>
      <c r="AD163" s="1604"/>
      <c r="AE163" s="1604"/>
      <c r="AF163" s="1604"/>
      <c r="AG163" s="1604"/>
      <c r="AH163" s="1604"/>
      <c r="AI163" s="1604"/>
      <c r="AJ163" s="1604"/>
      <c r="AK163" s="1604"/>
      <c r="AL163" s="1604"/>
      <c r="AM163" s="1604"/>
      <c r="AN163" s="1604"/>
      <c r="AO163" s="1604"/>
      <c r="AP163" s="1604"/>
      <c r="AQ163" s="1604"/>
      <c r="AR163" s="1604"/>
      <c r="AS163" s="1604"/>
    </row>
    <row r="164" spans="11:45">
      <c r="K164" s="1604"/>
      <c r="L164" s="1604"/>
      <c r="M164" s="1604"/>
      <c r="N164" s="1604"/>
      <c r="O164" s="1604"/>
      <c r="P164" s="1604"/>
      <c r="Q164" s="1604"/>
      <c r="R164" s="1604"/>
      <c r="S164" s="1604"/>
      <c r="T164" s="1604"/>
      <c r="U164" s="1604"/>
      <c r="V164" s="1604"/>
      <c r="W164" s="1604"/>
      <c r="X164" s="1604"/>
      <c r="Y164" s="1604"/>
      <c r="Z164" s="1604"/>
      <c r="AA164" s="1604"/>
      <c r="AB164" s="1604"/>
      <c r="AC164" s="1604"/>
      <c r="AD164" s="1604"/>
      <c r="AE164" s="1604"/>
      <c r="AF164" s="1604"/>
      <c r="AG164" s="1604"/>
      <c r="AH164" s="1604"/>
      <c r="AI164" s="1604"/>
      <c r="AJ164" s="1604"/>
      <c r="AK164" s="1604"/>
      <c r="AL164" s="1604"/>
      <c r="AM164" s="1604"/>
      <c r="AN164" s="1604"/>
      <c r="AO164" s="1604"/>
      <c r="AP164" s="1604"/>
      <c r="AQ164" s="1604"/>
      <c r="AR164" s="1604"/>
      <c r="AS164" s="1604"/>
    </row>
    <row r="165" spans="11:45">
      <c r="K165" s="1604"/>
      <c r="L165" s="1604"/>
      <c r="M165" s="1604"/>
      <c r="N165" s="1604"/>
      <c r="O165" s="1604"/>
      <c r="P165" s="1604"/>
      <c r="Q165" s="1604"/>
      <c r="R165" s="1604"/>
      <c r="S165" s="1604"/>
      <c r="T165" s="1604"/>
      <c r="U165" s="1604"/>
      <c r="V165" s="1604"/>
      <c r="W165" s="1604"/>
      <c r="X165" s="1604"/>
      <c r="Y165" s="1604"/>
      <c r="Z165" s="1604"/>
      <c r="AA165" s="1604"/>
      <c r="AB165" s="1604"/>
      <c r="AC165" s="1604"/>
      <c r="AD165" s="1604"/>
      <c r="AE165" s="1604"/>
      <c r="AF165" s="1604"/>
      <c r="AG165" s="1604"/>
      <c r="AH165" s="1604"/>
      <c r="AI165" s="1604"/>
      <c r="AJ165" s="1604"/>
      <c r="AK165" s="1604"/>
      <c r="AL165" s="1604"/>
      <c r="AM165" s="1604"/>
      <c r="AN165" s="1604"/>
      <c r="AO165" s="1604"/>
      <c r="AP165" s="1604"/>
      <c r="AQ165" s="1604"/>
      <c r="AR165" s="1604"/>
      <c r="AS165" s="1604"/>
    </row>
    <row r="166" spans="11:45">
      <c r="K166" s="1604"/>
      <c r="L166" s="1604"/>
      <c r="M166" s="1604"/>
      <c r="N166" s="1604"/>
      <c r="O166" s="1604"/>
      <c r="P166" s="1604"/>
      <c r="Q166" s="1604"/>
      <c r="R166" s="1604"/>
      <c r="S166" s="1604"/>
      <c r="T166" s="1604"/>
      <c r="U166" s="1604"/>
      <c r="V166" s="1604"/>
      <c r="W166" s="1604"/>
      <c r="X166" s="1604"/>
      <c r="Y166" s="1604"/>
      <c r="Z166" s="1604"/>
      <c r="AA166" s="1604"/>
      <c r="AB166" s="1604"/>
      <c r="AC166" s="1604"/>
      <c r="AD166" s="1604"/>
      <c r="AE166" s="1604"/>
      <c r="AF166" s="1604"/>
      <c r="AG166" s="1604"/>
      <c r="AH166" s="1604"/>
      <c r="AI166" s="1604"/>
      <c r="AJ166" s="1604"/>
      <c r="AK166" s="1604"/>
      <c r="AL166" s="1604"/>
      <c r="AM166" s="1604"/>
      <c r="AN166" s="1604"/>
      <c r="AO166" s="1604"/>
      <c r="AP166" s="1604"/>
      <c r="AQ166" s="1604"/>
      <c r="AR166" s="1604"/>
      <c r="AS166" s="1604"/>
    </row>
    <row r="167" spans="11:45">
      <c r="K167" s="1604"/>
      <c r="L167" s="1604"/>
      <c r="M167" s="1604"/>
      <c r="N167" s="1604"/>
      <c r="O167" s="1604"/>
      <c r="P167" s="1604"/>
      <c r="Q167" s="1604"/>
      <c r="R167" s="1604"/>
      <c r="S167" s="1604"/>
      <c r="T167" s="1604"/>
      <c r="U167" s="1604"/>
      <c r="V167" s="1604"/>
      <c r="W167" s="1604"/>
      <c r="X167" s="1604"/>
      <c r="Y167" s="1604"/>
      <c r="Z167" s="1604"/>
      <c r="AA167" s="1604"/>
      <c r="AB167" s="1604"/>
      <c r="AC167" s="1604"/>
      <c r="AD167" s="1604"/>
      <c r="AE167" s="1604"/>
      <c r="AF167" s="1604"/>
      <c r="AG167" s="1604"/>
      <c r="AH167" s="1604"/>
      <c r="AI167" s="1604"/>
      <c r="AJ167" s="1604"/>
      <c r="AK167" s="1604"/>
      <c r="AL167" s="1604"/>
      <c r="AM167" s="1604"/>
      <c r="AN167" s="1604"/>
      <c r="AO167" s="1604"/>
      <c r="AP167" s="1604"/>
      <c r="AQ167" s="1604"/>
      <c r="AR167" s="1604"/>
      <c r="AS167" s="1604"/>
    </row>
    <row r="168" spans="11:45">
      <c r="K168" s="1604"/>
      <c r="L168" s="1604"/>
      <c r="M168" s="1604"/>
      <c r="N168" s="1604"/>
      <c r="O168" s="1604"/>
      <c r="P168" s="1604"/>
      <c r="Q168" s="1604"/>
      <c r="R168" s="1604"/>
      <c r="S168" s="1604"/>
      <c r="T168" s="1604"/>
      <c r="U168" s="1604"/>
      <c r="V168" s="1604"/>
      <c r="W168" s="1604"/>
      <c r="X168" s="1604"/>
      <c r="Y168" s="1604"/>
      <c r="Z168" s="1604"/>
      <c r="AA168" s="1604"/>
      <c r="AB168" s="1604"/>
      <c r="AC168" s="1604"/>
      <c r="AD168" s="1604"/>
      <c r="AE168" s="1604"/>
      <c r="AF168" s="1604"/>
      <c r="AG168" s="1604"/>
      <c r="AH168" s="1604"/>
      <c r="AI168" s="1604"/>
      <c r="AJ168" s="1604"/>
      <c r="AK168" s="1604"/>
      <c r="AL168" s="1604"/>
      <c r="AM168" s="1604"/>
      <c r="AN168" s="1604"/>
      <c r="AO168" s="1604"/>
      <c r="AP168" s="1604"/>
      <c r="AQ168" s="1604"/>
      <c r="AR168" s="1604"/>
      <c r="AS168" s="1604"/>
    </row>
    <row r="169" spans="11:45">
      <c r="K169" s="1604"/>
      <c r="L169" s="1604"/>
      <c r="M169" s="1604"/>
      <c r="N169" s="1604"/>
      <c r="O169" s="1604"/>
      <c r="P169" s="1604"/>
      <c r="Q169" s="1604"/>
      <c r="R169" s="1604"/>
      <c r="S169" s="1604"/>
      <c r="T169" s="1604"/>
      <c r="U169" s="1604"/>
      <c r="V169" s="1604"/>
      <c r="W169" s="1604"/>
      <c r="X169" s="1604"/>
      <c r="Y169" s="1604"/>
      <c r="Z169" s="1604"/>
      <c r="AA169" s="1604"/>
      <c r="AB169" s="1604"/>
      <c r="AC169" s="1604"/>
      <c r="AD169" s="1604"/>
      <c r="AE169" s="1604"/>
      <c r="AF169" s="1604"/>
      <c r="AG169" s="1604"/>
      <c r="AH169" s="1604"/>
      <c r="AI169" s="1604"/>
      <c r="AJ169" s="1604"/>
      <c r="AK169" s="1604"/>
      <c r="AL169" s="1604"/>
      <c r="AM169" s="1604"/>
      <c r="AN169" s="1604"/>
      <c r="AO169" s="1604"/>
      <c r="AP169" s="1604"/>
      <c r="AQ169" s="1604"/>
      <c r="AR169" s="1604"/>
      <c r="AS169" s="1604"/>
    </row>
    <row r="170" spans="11:45">
      <c r="K170" s="1604"/>
      <c r="L170" s="1604"/>
      <c r="M170" s="1604"/>
      <c r="N170" s="1604"/>
      <c r="O170" s="1604"/>
      <c r="P170" s="1604"/>
      <c r="Q170" s="1604"/>
      <c r="R170" s="1604"/>
      <c r="S170" s="1604"/>
      <c r="T170" s="1604"/>
      <c r="U170" s="1604"/>
      <c r="V170" s="1604"/>
      <c r="W170" s="1604"/>
      <c r="X170" s="1604"/>
      <c r="Y170" s="1604"/>
      <c r="Z170" s="1604"/>
      <c r="AA170" s="1604"/>
      <c r="AB170" s="1604"/>
      <c r="AC170" s="1604"/>
      <c r="AD170" s="1604"/>
      <c r="AE170" s="1604"/>
      <c r="AF170" s="1604"/>
      <c r="AG170" s="1604"/>
      <c r="AH170" s="1604"/>
      <c r="AI170" s="1604"/>
      <c r="AJ170" s="1604"/>
      <c r="AK170" s="1604"/>
      <c r="AL170" s="1604"/>
      <c r="AM170" s="1604"/>
      <c r="AN170" s="1604"/>
      <c r="AO170" s="1604"/>
      <c r="AP170" s="1604"/>
      <c r="AQ170" s="1604"/>
      <c r="AR170" s="1604"/>
      <c r="AS170" s="1604"/>
    </row>
    <row r="171" spans="11:45">
      <c r="K171" s="1604"/>
      <c r="L171" s="1604"/>
      <c r="M171" s="1604"/>
      <c r="N171" s="1604"/>
      <c r="O171" s="1604"/>
      <c r="P171" s="1604"/>
      <c r="Q171" s="1604"/>
      <c r="R171" s="1604"/>
      <c r="S171" s="1604"/>
      <c r="T171" s="1604"/>
      <c r="U171" s="1604"/>
      <c r="V171" s="1604"/>
      <c r="W171" s="1604"/>
      <c r="X171" s="1604"/>
      <c r="Y171" s="1604"/>
      <c r="Z171" s="1604"/>
      <c r="AA171" s="1604"/>
      <c r="AB171" s="1604"/>
      <c r="AC171" s="1604"/>
      <c r="AD171" s="1604"/>
      <c r="AE171" s="1604"/>
      <c r="AF171" s="1604"/>
      <c r="AG171" s="1604"/>
      <c r="AH171" s="1604"/>
      <c r="AI171" s="1604"/>
      <c r="AJ171" s="1604"/>
      <c r="AK171" s="1604"/>
      <c r="AL171" s="1604"/>
      <c r="AM171" s="1604"/>
      <c r="AN171" s="1604"/>
      <c r="AO171" s="1604"/>
      <c r="AP171" s="1604"/>
      <c r="AQ171" s="1604"/>
      <c r="AR171" s="1604"/>
      <c r="AS171" s="1604"/>
    </row>
    <row r="172" spans="11:45">
      <c r="K172" s="1604"/>
      <c r="L172" s="1604"/>
      <c r="M172" s="1604"/>
      <c r="N172" s="1604"/>
      <c r="O172" s="1604"/>
      <c r="P172" s="1604"/>
      <c r="Q172" s="1604"/>
      <c r="R172" s="1604"/>
      <c r="S172" s="1604"/>
      <c r="T172" s="1604"/>
      <c r="U172" s="1604"/>
      <c r="V172" s="1604"/>
      <c r="W172" s="1604"/>
      <c r="X172" s="1604"/>
      <c r="Y172" s="1604"/>
      <c r="Z172" s="1604"/>
      <c r="AA172" s="1604"/>
      <c r="AB172" s="1604"/>
      <c r="AC172" s="1604"/>
      <c r="AD172" s="1604"/>
      <c r="AE172" s="1604"/>
      <c r="AF172" s="1604"/>
      <c r="AG172" s="1604"/>
      <c r="AH172" s="1604"/>
      <c r="AI172" s="1604"/>
      <c r="AJ172" s="1604"/>
      <c r="AK172" s="1604"/>
      <c r="AL172" s="1604"/>
      <c r="AM172" s="1604"/>
      <c r="AN172" s="1604"/>
      <c r="AO172" s="1604"/>
      <c r="AP172" s="1604"/>
      <c r="AQ172" s="1604"/>
      <c r="AR172" s="1604"/>
      <c r="AS172" s="1604"/>
    </row>
    <row r="173" spans="11:45">
      <c r="K173" s="1604"/>
      <c r="L173" s="1604"/>
      <c r="M173" s="1604"/>
      <c r="N173" s="1604"/>
      <c r="O173" s="1604"/>
      <c r="P173" s="1604"/>
      <c r="Q173" s="1604"/>
      <c r="R173" s="1604"/>
      <c r="S173" s="1604"/>
      <c r="T173" s="1604"/>
      <c r="U173" s="1604"/>
      <c r="V173" s="1604"/>
      <c r="W173" s="1604"/>
      <c r="X173" s="1604"/>
      <c r="Y173" s="1604"/>
      <c r="Z173" s="1604"/>
      <c r="AA173" s="1604"/>
      <c r="AB173" s="1604"/>
      <c r="AC173" s="1604"/>
      <c r="AD173" s="1604"/>
      <c r="AE173" s="1604"/>
      <c r="AF173" s="1604"/>
      <c r="AG173" s="1604"/>
      <c r="AH173" s="1604"/>
      <c r="AI173" s="1604"/>
      <c r="AJ173" s="1604"/>
      <c r="AK173" s="1604"/>
      <c r="AL173" s="1604"/>
      <c r="AM173" s="1604"/>
      <c r="AN173" s="1604"/>
      <c r="AO173" s="1604"/>
      <c r="AP173" s="1604"/>
      <c r="AQ173" s="1604"/>
      <c r="AR173" s="1604"/>
      <c r="AS173" s="1604"/>
    </row>
    <row r="174" spans="11:45">
      <c r="K174" s="1604"/>
      <c r="L174" s="1604"/>
      <c r="M174" s="1604"/>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4"/>
      <c r="AJ174" s="1604"/>
      <c r="AK174" s="1604"/>
      <c r="AL174" s="1604"/>
      <c r="AM174" s="1604"/>
      <c r="AN174" s="1604"/>
      <c r="AO174" s="1604"/>
      <c r="AP174" s="1604"/>
      <c r="AQ174" s="1604"/>
      <c r="AR174" s="1604"/>
      <c r="AS174" s="1604"/>
    </row>
    <row r="175" spans="11:45">
      <c r="K175" s="1604"/>
      <c r="L175" s="1604"/>
      <c r="M175" s="1604"/>
      <c r="N175" s="1604"/>
      <c r="O175" s="1604"/>
      <c r="P175" s="1604"/>
      <c r="Q175" s="1604"/>
      <c r="R175" s="1604"/>
      <c r="S175" s="1604"/>
      <c r="T175" s="1604"/>
      <c r="U175" s="1604"/>
      <c r="V175" s="1604"/>
      <c r="W175" s="1604"/>
      <c r="X175" s="1604"/>
      <c r="Y175" s="1604"/>
      <c r="Z175" s="1604"/>
      <c r="AA175" s="1604"/>
      <c r="AB175" s="1604"/>
      <c r="AC175" s="1604"/>
      <c r="AD175" s="1604"/>
      <c r="AE175" s="1604"/>
      <c r="AF175" s="1604"/>
      <c r="AG175" s="1604"/>
      <c r="AH175" s="1604"/>
      <c r="AI175" s="1604"/>
      <c r="AJ175" s="1604"/>
      <c r="AK175" s="1604"/>
      <c r="AL175" s="1604"/>
      <c r="AM175" s="1604"/>
      <c r="AN175" s="1604"/>
      <c r="AO175" s="1604"/>
      <c r="AP175" s="1604"/>
      <c r="AQ175" s="1604"/>
      <c r="AR175" s="1604"/>
      <c r="AS175" s="1604"/>
    </row>
    <row r="176" spans="11:45">
      <c r="K176" s="1604"/>
      <c r="L176" s="1604"/>
      <c r="M176" s="1604"/>
      <c r="N176" s="1604"/>
      <c r="O176" s="1604"/>
      <c r="P176" s="1604"/>
      <c r="Q176" s="1604"/>
      <c r="R176" s="1604"/>
      <c r="S176" s="1604"/>
      <c r="T176" s="1604"/>
      <c r="U176" s="1604"/>
      <c r="V176" s="1604"/>
      <c r="W176" s="1604"/>
      <c r="X176" s="1604"/>
      <c r="Y176" s="1604"/>
      <c r="Z176" s="1604"/>
      <c r="AA176" s="1604"/>
      <c r="AB176" s="1604"/>
      <c r="AC176" s="1604"/>
      <c r="AD176" s="1604"/>
      <c r="AE176" s="1604"/>
      <c r="AF176" s="1604"/>
      <c r="AG176" s="1604"/>
      <c r="AH176" s="1604"/>
      <c r="AI176" s="1604"/>
      <c r="AJ176" s="1604"/>
      <c r="AK176" s="1604"/>
      <c r="AL176" s="1604"/>
      <c r="AM176" s="1604"/>
      <c r="AN176" s="1604"/>
      <c r="AO176" s="1604"/>
      <c r="AP176" s="1604"/>
      <c r="AQ176" s="1604"/>
      <c r="AR176" s="1604"/>
      <c r="AS176" s="1604"/>
    </row>
    <row r="177" spans="11:45">
      <c r="K177" s="1604"/>
      <c r="L177" s="1604"/>
      <c r="M177" s="1604"/>
      <c r="N177" s="1604"/>
      <c r="O177" s="1604"/>
      <c r="P177" s="1604"/>
      <c r="Q177" s="1604"/>
      <c r="R177" s="1604"/>
      <c r="S177" s="1604"/>
      <c r="T177" s="1604"/>
      <c r="U177" s="1604"/>
      <c r="V177" s="1604"/>
      <c r="W177" s="1604"/>
      <c r="X177" s="1604"/>
      <c r="Y177" s="1604"/>
      <c r="Z177" s="1604"/>
      <c r="AA177" s="1604"/>
      <c r="AB177" s="1604"/>
      <c r="AC177" s="1604"/>
      <c r="AD177" s="1604"/>
      <c r="AE177" s="1604"/>
      <c r="AF177" s="1604"/>
      <c r="AG177" s="1604"/>
      <c r="AH177" s="1604"/>
      <c r="AI177" s="1604"/>
      <c r="AJ177" s="1604"/>
      <c r="AK177" s="1604"/>
      <c r="AL177" s="1604"/>
      <c r="AM177" s="1604"/>
      <c r="AN177" s="1604"/>
      <c r="AO177" s="1604"/>
      <c r="AP177" s="1604"/>
      <c r="AQ177" s="1604"/>
      <c r="AR177" s="1604"/>
      <c r="AS177" s="1604"/>
    </row>
    <row r="178" spans="11:45">
      <c r="K178" s="1604"/>
      <c r="L178" s="1604"/>
      <c r="M178" s="1604"/>
      <c r="N178" s="1604"/>
      <c r="O178" s="1604"/>
      <c r="P178" s="1604"/>
      <c r="Q178" s="1604"/>
      <c r="R178" s="1604"/>
      <c r="S178" s="1604"/>
      <c r="T178" s="1604"/>
      <c r="U178" s="1604"/>
      <c r="V178" s="1604"/>
      <c r="W178" s="1604"/>
      <c r="X178" s="1604"/>
      <c r="Y178" s="1604"/>
      <c r="Z178" s="1604"/>
      <c r="AA178" s="1604"/>
      <c r="AB178" s="1604"/>
      <c r="AC178" s="1604"/>
      <c r="AD178" s="1604"/>
      <c r="AE178" s="1604"/>
      <c r="AF178" s="1604"/>
      <c r="AG178" s="1604"/>
      <c r="AH178" s="1604"/>
      <c r="AI178" s="1604"/>
      <c r="AJ178" s="1604"/>
      <c r="AK178" s="1604"/>
      <c r="AL178" s="1604"/>
      <c r="AM178" s="1604"/>
      <c r="AN178" s="1604"/>
      <c r="AO178" s="1604"/>
      <c r="AP178" s="1604"/>
      <c r="AQ178" s="1604"/>
      <c r="AR178" s="1604"/>
      <c r="AS178" s="1604"/>
    </row>
    <row r="179" spans="11:45">
      <c r="K179" s="1604"/>
      <c r="L179" s="1604"/>
      <c r="M179" s="1604"/>
      <c r="N179" s="1604"/>
      <c r="O179" s="1604"/>
      <c r="P179" s="1604"/>
      <c r="Q179" s="1604"/>
      <c r="R179" s="1604"/>
      <c r="S179" s="1604"/>
      <c r="T179" s="1604"/>
      <c r="U179" s="1604"/>
      <c r="V179" s="1604"/>
      <c r="W179" s="1604"/>
      <c r="X179" s="1604"/>
      <c r="Y179" s="1604"/>
      <c r="Z179" s="1604"/>
      <c r="AA179" s="1604"/>
      <c r="AB179" s="1604"/>
      <c r="AC179" s="1604"/>
      <c r="AD179" s="1604"/>
      <c r="AE179" s="1604"/>
      <c r="AF179" s="1604"/>
      <c r="AG179" s="1604"/>
      <c r="AH179" s="1604"/>
      <c r="AI179" s="1604"/>
      <c r="AJ179" s="1604"/>
      <c r="AK179" s="1604"/>
      <c r="AL179" s="1604"/>
      <c r="AM179" s="1604"/>
      <c r="AN179" s="1604"/>
      <c r="AO179" s="1604"/>
      <c r="AP179" s="1604"/>
      <c r="AQ179" s="1604"/>
      <c r="AR179" s="1604"/>
      <c r="AS179" s="1604"/>
    </row>
    <row r="180" spans="11:45">
      <c r="K180" s="1604"/>
      <c r="L180" s="1604"/>
      <c r="M180" s="1604"/>
      <c r="N180" s="1604"/>
      <c r="O180" s="1604"/>
      <c r="P180" s="1604"/>
      <c r="Q180" s="1604"/>
      <c r="R180" s="1604"/>
      <c r="S180" s="1604"/>
      <c r="T180" s="1604"/>
      <c r="U180" s="1604"/>
      <c r="V180" s="1604"/>
      <c r="W180" s="1604"/>
      <c r="X180" s="1604"/>
      <c r="Y180" s="1604"/>
      <c r="Z180" s="1604"/>
      <c r="AA180" s="1604"/>
      <c r="AB180" s="1604"/>
      <c r="AC180" s="1604"/>
      <c r="AD180" s="1604"/>
      <c r="AE180" s="1604"/>
      <c r="AF180" s="1604"/>
      <c r="AG180" s="1604"/>
      <c r="AH180" s="1604"/>
      <c r="AI180" s="1604"/>
      <c r="AJ180" s="1604"/>
      <c r="AK180" s="1604"/>
      <c r="AL180" s="1604"/>
      <c r="AM180" s="1604"/>
      <c r="AN180" s="1604"/>
      <c r="AO180" s="1604"/>
      <c r="AP180" s="1604"/>
      <c r="AQ180" s="1604"/>
      <c r="AR180" s="1604"/>
      <c r="AS180" s="1604"/>
    </row>
    <row r="181" spans="11:45">
      <c r="K181" s="1604"/>
      <c r="L181" s="1604"/>
      <c r="M181" s="1604"/>
      <c r="N181" s="1604"/>
      <c r="O181" s="1604"/>
      <c r="P181" s="1604"/>
      <c r="Q181" s="1604"/>
      <c r="R181" s="1604"/>
      <c r="S181" s="1604"/>
      <c r="T181" s="1604"/>
      <c r="U181" s="1604"/>
      <c r="V181" s="1604"/>
      <c r="W181" s="1604"/>
      <c r="X181" s="1604"/>
      <c r="Y181" s="1604"/>
      <c r="Z181" s="1604"/>
      <c r="AA181" s="1604"/>
      <c r="AB181" s="1604"/>
      <c r="AC181" s="1604"/>
      <c r="AD181" s="1604"/>
      <c r="AE181" s="1604"/>
      <c r="AF181" s="1604"/>
      <c r="AG181" s="1604"/>
      <c r="AH181" s="1604"/>
      <c r="AI181" s="1604"/>
      <c r="AJ181" s="1604"/>
      <c r="AK181" s="1604"/>
      <c r="AL181" s="1604"/>
      <c r="AM181" s="1604"/>
      <c r="AN181" s="1604"/>
      <c r="AO181" s="1604"/>
      <c r="AP181" s="1604"/>
      <c r="AQ181" s="1604"/>
      <c r="AR181" s="1604"/>
      <c r="AS181" s="1604"/>
    </row>
    <row r="182" spans="11:45">
      <c r="K182" s="1604"/>
      <c r="L182" s="1604"/>
      <c r="M182" s="1604"/>
      <c r="N182" s="1604"/>
      <c r="O182" s="1604"/>
      <c r="P182" s="1604"/>
      <c r="Q182" s="1604"/>
      <c r="R182" s="1604"/>
      <c r="S182" s="1604"/>
      <c r="T182" s="1604"/>
      <c r="U182" s="1604"/>
      <c r="V182" s="1604"/>
      <c r="W182" s="1604"/>
      <c r="X182" s="1604"/>
      <c r="Y182" s="1604"/>
      <c r="Z182" s="1604"/>
      <c r="AA182" s="1604"/>
      <c r="AB182" s="1604"/>
      <c r="AC182" s="1604"/>
      <c r="AD182" s="1604"/>
      <c r="AE182" s="1604"/>
      <c r="AF182" s="1604"/>
      <c r="AG182" s="1604"/>
      <c r="AH182" s="1604"/>
      <c r="AI182" s="1604"/>
      <c r="AJ182" s="1604"/>
      <c r="AK182" s="1604"/>
      <c r="AL182" s="1604"/>
      <c r="AM182" s="1604"/>
      <c r="AN182" s="1604"/>
      <c r="AO182" s="1604"/>
      <c r="AP182" s="1604"/>
      <c r="AQ182" s="1604"/>
      <c r="AR182" s="1604"/>
      <c r="AS182" s="1604"/>
    </row>
    <row r="183" spans="11:45">
      <c r="K183" s="1604"/>
      <c r="L183" s="1604"/>
      <c r="M183" s="1604"/>
      <c r="N183" s="1604"/>
      <c r="O183" s="1604"/>
      <c r="P183" s="1604"/>
      <c r="Q183" s="1604"/>
      <c r="R183" s="1604"/>
      <c r="S183" s="1604"/>
      <c r="T183" s="1604"/>
      <c r="U183" s="1604"/>
      <c r="V183" s="1604"/>
      <c r="W183" s="1604"/>
      <c r="X183" s="1604"/>
      <c r="Y183" s="1604"/>
      <c r="Z183" s="1604"/>
      <c r="AA183" s="1604"/>
      <c r="AB183" s="1604"/>
      <c r="AC183" s="1604"/>
      <c r="AD183" s="1604"/>
      <c r="AE183" s="1604"/>
      <c r="AF183" s="1604"/>
      <c r="AG183" s="1604"/>
      <c r="AH183" s="1604"/>
      <c r="AI183" s="1604"/>
      <c r="AJ183" s="1604"/>
      <c r="AK183" s="1604"/>
      <c r="AL183" s="1604"/>
      <c r="AM183" s="1604"/>
      <c r="AN183" s="1604"/>
      <c r="AO183" s="1604"/>
      <c r="AP183" s="1604"/>
      <c r="AQ183" s="1604"/>
      <c r="AR183" s="1604"/>
      <c r="AS183" s="1604"/>
    </row>
    <row r="184" spans="11:45">
      <c r="K184" s="1604"/>
      <c r="L184" s="1604"/>
      <c r="M184" s="1604"/>
      <c r="N184" s="1604"/>
      <c r="O184" s="1604"/>
      <c r="P184" s="1604"/>
      <c r="Q184" s="1604"/>
      <c r="R184" s="1604"/>
      <c r="S184" s="1604"/>
      <c r="T184" s="1604"/>
      <c r="U184" s="1604"/>
      <c r="V184" s="1604"/>
      <c r="W184" s="1604"/>
      <c r="X184" s="1604"/>
      <c r="Y184" s="1604"/>
      <c r="Z184" s="1604"/>
      <c r="AA184" s="1604"/>
      <c r="AB184" s="1604"/>
      <c r="AC184" s="1604"/>
      <c r="AD184" s="1604"/>
      <c r="AE184" s="1604"/>
      <c r="AF184" s="1604"/>
      <c r="AG184" s="1604"/>
      <c r="AH184" s="1604"/>
      <c r="AI184" s="1604"/>
      <c r="AJ184" s="1604"/>
      <c r="AK184" s="1604"/>
      <c r="AL184" s="1604"/>
      <c r="AM184" s="1604"/>
      <c r="AN184" s="1604"/>
      <c r="AO184" s="1604"/>
      <c r="AP184" s="1604"/>
      <c r="AQ184" s="1604"/>
      <c r="AR184" s="1604"/>
      <c r="AS184" s="1604"/>
    </row>
    <row r="185" spans="11:45">
      <c r="K185" s="1604"/>
      <c r="L185" s="1604"/>
      <c r="M185" s="1604"/>
      <c r="N185" s="1604"/>
      <c r="O185" s="1604"/>
      <c r="P185" s="1604"/>
      <c r="Q185" s="1604"/>
      <c r="R185" s="1604"/>
      <c r="S185" s="1604"/>
      <c r="T185" s="1604"/>
      <c r="U185" s="1604"/>
      <c r="V185" s="1604"/>
      <c r="W185" s="1604"/>
      <c r="X185" s="1604"/>
      <c r="Y185" s="1604"/>
      <c r="Z185" s="1604"/>
      <c r="AA185" s="1604"/>
      <c r="AB185" s="1604"/>
      <c r="AC185" s="1604"/>
      <c r="AD185" s="1604"/>
      <c r="AE185" s="1604"/>
      <c r="AF185" s="1604"/>
      <c r="AG185" s="1604"/>
      <c r="AH185" s="1604"/>
      <c r="AI185" s="1604"/>
      <c r="AJ185" s="1604"/>
      <c r="AK185" s="1604"/>
      <c r="AL185" s="1604"/>
      <c r="AM185" s="1604"/>
      <c r="AN185" s="1604"/>
      <c r="AO185" s="1604"/>
      <c r="AP185" s="1604"/>
      <c r="AQ185" s="1604"/>
      <c r="AR185" s="1604"/>
      <c r="AS185" s="1604"/>
    </row>
    <row r="186" spans="11:45">
      <c r="K186" s="1604"/>
      <c r="L186" s="1604"/>
      <c r="M186" s="1604"/>
      <c r="N186" s="1604"/>
      <c r="O186" s="1604"/>
      <c r="P186" s="1604"/>
      <c r="Q186" s="1604"/>
      <c r="R186" s="1604"/>
      <c r="S186" s="1604"/>
      <c r="T186" s="1604"/>
      <c r="U186" s="1604"/>
      <c r="V186" s="1604"/>
      <c r="W186" s="1604"/>
      <c r="X186" s="1604"/>
      <c r="Y186" s="1604"/>
      <c r="Z186" s="1604"/>
      <c r="AA186" s="1604"/>
      <c r="AB186" s="1604"/>
      <c r="AC186" s="1604"/>
      <c r="AD186" s="1604"/>
      <c r="AE186" s="1604"/>
      <c r="AF186" s="1604"/>
      <c r="AG186" s="1604"/>
      <c r="AH186" s="1604"/>
      <c r="AI186" s="1604"/>
      <c r="AJ186" s="1604"/>
      <c r="AK186" s="1604"/>
      <c r="AL186" s="1604"/>
      <c r="AM186" s="1604"/>
      <c r="AN186" s="1604"/>
      <c r="AO186" s="1604"/>
      <c r="AP186" s="1604"/>
      <c r="AQ186" s="1604"/>
      <c r="AR186" s="1604"/>
      <c r="AS186" s="1604"/>
    </row>
    <row r="187" spans="11:45">
      <c r="K187" s="1604"/>
      <c r="L187" s="1604"/>
      <c r="M187" s="1604"/>
      <c r="N187" s="1604"/>
      <c r="O187" s="1604"/>
      <c r="P187" s="1604"/>
      <c r="Q187" s="1604"/>
      <c r="R187" s="1604"/>
      <c r="S187" s="1604"/>
      <c r="T187" s="1604"/>
      <c r="U187" s="1604"/>
      <c r="V187" s="1604"/>
      <c r="W187" s="1604"/>
      <c r="X187" s="1604"/>
      <c r="Y187" s="1604"/>
      <c r="Z187" s="1604"/>
      <c r="AA187" s="1604"/>
      <c r="AB187" s="1604"/>
      <c r="AC187" s="1604"/>
      <c r="AD187" s="1604"/>
      <c r="AE187" s="1604"/>
      <c r="AF187" s="1604"/>
      <c r="AG187" s="1604"/>
      <c r="AH187" s="1604"/>
      <c r="AI187" s="1604"/>
      <c r="AJ187" s="1604"/>
      <c r="AK187" s="1604"/>
      <c r="AL187" s="1604"/>
      <c r="AM187" s="1604"/>
      <c r="AN187" s="1604"/>
      <c r="AO187" s="1604"/>
      <c r="AP187" s="1604"/>
      <c r="AQ187" s="1604"/>
      <c r="AR187" s="1604"/>
      <c r="AS187" s="1604"/>
    </row>
    <row r="188" spans="11:45">
      <c r="K188" s="1604"/>
      <c r="L188" s="1604"/>
      <c r="M188" s="1604"/>
      <c r="N188" s="1604"/>
      <c r="O188" s="1604"/>
      <c r="P188" s="1604"/>
      <c r="Q188" s="1604"/>
      <c r="R188" s="1604"/>
      <c r="S188" s="1604"/>
      <c r="T188" s="1604"/>
      <c r="U188" s="1604"/>
      <c r="V188" s="1604"/>
      <c r="W188" s="1604"/>
      <c r="X188" s="1604"/>
      <c r="Y188" s="1604"/>
      <c r="Z188" s="1604"/>
      <c r="AA188" s="1604"/>
      <c r="AB188" s="1604"/>
      <c r="AC188" s="1604"/>
      <c r="AD188" s="1604"/>
      <c r="AE188" s="1604"/>
      <c r="AF188" s="1604"/>
      <c r="AG188" s="1604"/>
      <c r="AH188" s="1604"/>
      <c r="AI188" s="1604"/>
      <c r="AJ188" s="1604"/>
      <c r="AK188" s="1604"/>
      <c r="AL188" s="1604"/>
      <c r="AM188" s="1604"/>
      <c r="AN188" s="1604"/>
      <c r="AO188" s="1604"/>
      <c r="AP188" s="1604"/>
      <c r="AQ188" s="1604"/>
      <c r="AR188" s="1604"/>
      <c r="AS188" s="1604"/>
    </row>
    <row r="189" spans="11:45">
      <c r="K189" s="1604"/>
      <c r="L189" s="1604"/>
      <c r="M189" s="1604"/>
      <c r="N189" s="1604"/>
      <c r="O189" s="1604"/>
      <c r="P189" s="1604"/>
      <c r="Q189" s="1604"/>
      <c r="R189" s="1604"/>
      <c r="S189" s="1604"/>
      <c r="T189" s="1604"/>
      <c r="U189" s="1604"/>
      <c r="V189" s="1604"/>
      <c r="W189" s="1604"/>
      <c r="X189" s="1604"/>
      <c r="Y189" s="1604"/>
      <c r="Z189" s="1604"/>
      <c r="AA189" s="1604"/>
      <c r="AB189" s="1604"/>
      <c r="AC189" s="1604"/>
      <c r="AD189" s="1604"/>
      <c r="AE189" s="1604"/>
      <c r="AF189" s="1604"/>
      <c r="AG189" s="1604"/>
      <c r="AH189" s="1604"/>
      <c r="AI189" s="1604"/>
      <c r="AJ189" s="1604"/>
      <c r="AK189" s="1604"/>
      <c r="AL189" s="1604"/>
      <c r="AM189" s="1604"/>
      <c r="AN189" s="1604"/>
      <c r="AO189" s="1604"/>
      <c r="AP189" s="1604"/>
      <c r="AQ189" s="1604"/>
      <c r="AR189" s="1604"/>
      <c r="AS189" s="1604"/>
    </row>
    <row r="190" spans="11:45">
      <c r="K190" s="1604"/>
      <c r="L190" s="1604"/>
      <c r="M190" s="1604"/>
      <c r="N190" s="1604"/>
      <c r="O190" s="1604"/>
      <c r="P190" s="1604"/>
      <c r="Q190" s="1604"/>
      <c r="R190" s="1604"/>
      <c r="S190" s="1604"/>
      <c r="T190" s="1604"/>
      <c r="U190" s="1604"/>
      <c r="V190" s="1604"/>
      <c r="W190" s="1604"/>
      <c r="X190" s="1604"/>
      <c r="Y190" s="1604"/>
      <c r="Z190" s="1604"/>
      <c r="AA190" s="1604"/>
      <c r="AB190" s="1604"/>
      <c r="AC190" s="1604"/>
      <c r="AD190" s="1604"/>
      <c r="AE190" s="1604"/>
      <c r="AF190" s="1604"/>
      <c r="AG190" s="1604"/>
      <c r="AH190" s="1604"/>
      <c r="AI190" s="1604"/>
      <c r="AJ190" s="1604"/>
      <c r="AK190" s="1604"/>
      <c r="AL190" s="1604"/>
      <c r="AM190" s="1604"/>
      <c r="AN190" s="1604"/>
      <c r="AO190" s="1604"/>
      <c r="AP190" s="1604"/>
      <c r="AQ190" s="1604"/>
      <c r="AR190" s="1604"/>
      <c r="AS190" s="1604"/>
    </row>
    <row r="191" spans="11:45">
      <c r="K191" s="1604"/>
      <c r="L191" s="1604"/>
      <c r="M191" s="1604"/>
      <c r="N191" s="1604"/>
      <c r="O191" s="1604"/>
      <c r="P191" s="1604"/>
      <c r="Q191" s="1604"/>
      <c r="R191" s="1604"/>
      <c r="S191" s="1604"/>
      <c r="T191" s="1604"/>
      <c r="U191" s="1604"/>
      <c r="V191" s="1604"/>
      <c r="W191" s="1604"/>
      <c r="X191" s="1604"/>
      <c r="Y191" s="1604"/>
      <c r="Z191" s="1604"/>
      <c r="AA191" s="1604"/>
      <c r="AB191" s="1604"/>
      <c r="AC191" s="1604"/>
      <c r="AD191" s="1604"/>
      <c r="AE191" s="1604"/>
      <c r="AF191" s="1604"/>
      <c r="AG191" s="1604"/>
      <c r="AH191" s="1604"/>
      <c r="AI191" s="1604"/>
      <c r="AJ191" s="1604"/>
      <c r="AK191" s="1604"/>
      <c r="AL191" s="1604"/>
      <c r="AM191" s="1604"/>
      <c r="AN191" s="1604"/>
      <c r="AO191" s="1604"/>
      <c r="AP191" s="1604"/>
      <c r="AQ191" s="1604"/>
      <c r="AR191" s="1604"/>
      <c r="AS191" s="1604"/>
    </row>
    <row r="192" spans="11:45">
      <c r="K192" s="1604"/>
      <c r="L192" s="1604"/>
      <c r="M192" s="1604"/>
      <c r="N192" s="1604"/>
      <c r="O192" s="1604"/>
      <c r="P192" s="1604"/>
      <c r="Q192" s="1604"/>
      <c r="R192" s="1604"/>
      <c r="S192" s="1604"/>
      <c r="T192" s="1604"/>
      <c r="U192" s="1604"/>
      <c r="V192" s="1604"/>
      <c r="W192" s="1604"/>
      <c r="X192" s="1604"/>
      <c r="Y192" s="1604"/>
      <c r="Z192" s="1604"/>
      <c r="AA192" s="1604"/>
      <c r="AB192" s="1604"/>
      <c r="AC192" s="1604"/>
      <c r="AD192" s="1604"/>
      <c r="AE192" s="1604"/>
      <c r="AF192" s="1604"/>
      <c r="AG192" s="1604"/>
      <c r="AH192" s="1604"/>
      <c r="AI192" s="1604"/>
      <c r="AJ192" s="1604"/>
      <c r="AK192" s="1604"/>
      <c r="AL192" s="1604"/>
      <c r="AM192" s="1604"/>
      <c r="AN192" s="1604"/>
      <c r="AO192" s="1604"/>
      <c r="AP192" s="1604"/>
      <c r="AQ192" s="1604"/>
      <c r="AR192" s="1604"/>
      <c r="AS192" s="1604"/>
    </row>
    <row r="193" spans="11:45">
      <c r="K193" s="1604"/>
      <c r="L193" s="1604"/>
      <c r="M193" s="1604"/>
      <c r="N193" s="1604"/>
      <c r="O193" s="1604"/>
      <c r="P193" s="1604"/>
      <c r="Q193" s="1604"/>
      <c r="R193" s="1604"/>
      <c r="S193" s="1604"/>
      <c r="T193" s="1604"/>
      <c r="U193" s="1604"/>
      <c r="V193" s="1604"/>
      <c r="W193" s="1604"/>
      <c r="X193" s="1604"/>
      <c r="Y193" s="1604"/>
      <c r="Z193" s="1604"/>
      <c r="AA193" s="1604"/>
      <c r="AB193" s="1604"/>
      <c r="AC193" s="1604"/>
      <c r="AD193" s="1604"/>
      <c r="AE193" s="1604"/>
      <c r="AF193" s="1604"/>
      <c r="AG193" s="1604"/>
      <c r="AH193" s="1604"/>
      <c r="AI193" s="1604"/>
      <c r="AJ193" s="1604"/>
      <c r="AK193" s="1604"/>
      <c r="AL193" s="1604"/>
      <c r="AM193" s="1604"/>
      <c r="AN193" s="1604"/>
      <c r="AO193" s="1604"/>
      <c r="AP193" s="1604"/>
      <c r="AQ193" s="1604"/>
      <c r="AR193" s="1604"/>
      <c r="AS193" s="1604"/>
    </row>
    <row r="194" spans="11:45">
      <c r="K194" s="1604"/>
      <c r="L194" s="1604"/>
      <c r="M194" s="1604"/>
      <c r="N194" s="1604"/>
      <c r="O194" s="1604"/>
      <c r="P194" s="1604"/>
      <c r="Q194" s="1604"/>
      <c r="R194" s="1604"/>
      <c r="S194" s="1604"/>
      <c r="T194" s="1604"/>
      <c r="U194" s="1604"/>
      <c r="V194" s="1604"/>
      <c r="W194" s="1604"/>
      <c r="X194" s="1604"/>
      <c r="Y194" s="1604"/>
      <c r="Z194" s="1604"/>
      <c r="AA194" s="1604"/>
      <c r="AB194" s="1604"/>
      <c r="AC194" s="1604"/>
      <c r="AD194" s="1604"/>
      <c r="AE194" s="1604"/>
      <c r="AF194" s="1604"/>
      <c r="AG194" s="1604"/>
      <c r="AH194" s="1604"/>
      <c r="AI194" s="1604"/>
      <c r="AJ194" s="1604"/>
      <c r="AK194" s="1604"/>
      <c r="AL194" s="1604"/>
      <c r="AM194" s="1604"/>
      <c r="AN194" s="1604"/>
      <c r="AO194" s="1604"/>
      <c r="AP194" s="1604"/>
      <c r="AQ194" s="1604"/>
      <c r="AR194" s="1604"/>
      <c r="AS194" s="1604"/>
    </row>
    <row r="195" spans="11:45">
      <c r="K195" s="1604"/>
      <c r="L195" s="1604"/>
      <c r="M195" s="1604"/>
      <c r="N195" s="1604"/>
      <c r="O195" s="1604"/>
      <c r="P195" s="1604"/>
      <c r="Q195" s="1604"/>
      <c r="R195" s="1604"/>
      <c r="S195" s="1604"/>
      <c r="T195" s="1604"/>
      <c r="U195" s="1604"/>
      <c r="V195" s="1604"/>
      <c r="W195" s="1604"/>
      <c r="X195" s="1604"/>
      <c r="Y195" s="1604"/>
      <c r="Z195" s="1604"/>
      <c r="AA195" s="1604"/>
      <c r="AB195" s="1604"/>
      <c r="AC195" s="1604"/>
      <c r="AD195" s="1604"/>
      <c r="AE195" s="1604"/>
      <c r="AF195" s="1604"/>
      <c r="AG195" s="1604"/>
      <c r="AH195" s="1604"/>
      <c r="AI195" s="1604"/>
      <c r="AJ195" s="1604"/>
      <c r="AK195" s="1604"/>
      <c r="AL195" s="1604"/>
      <c r="AM195" s="1604"/>
      <c r="AN195" s="1604"/>
      <c r="AO195" s="1604"/>
      <c r="AP195" s="1604"/>
      <c r="AQ195" s="1604"/>
      <c r="AR195" s="1604"/>
      <c r="AS195" s="1604"/>
    </row>
    <row r="196" spans="11:45">
      <c r="K196" s="1604"/>
      <c r="L196" s="1604"/>
      <c r="M196" s="1604"/>
      <c r="N196" s="1604"/>
      <c r="O196" s="1604"/>
      <c r="P196" s="1604"/>
      <c r="Q196" s="1604"/>
      <c r="R196" s="1604"/>
      <c r="S196" s="1604"/>
      <c r="T196" s="1604"/>
      <c r="U196" s="1604"/>
      <c r="V196" s="1604"/>
      <c r="W196" s="1604"/>
      <c r="X196" s="1604"/>
      <c r="Y196" s="1604"/>
      <c r="Z196" s="1604"/>
      <c r="AA196" s="1604"/>
      <c r="AB196" s="1604"/>
      <c r="AC196" s="1604"/>
      <c r="AD196" s="1604"/>
      <c r="AE196" s="1604"/>
      <c r="AF196" s="1604"/>
      <c r="AG196" s="1604"/>
      <c r="AH196" s="1604"/>
      <c r="AI196" s="1604"/>
      <c r="AJ196" s="1604"/>
      <c r="AK196" s="1604"/>
      <c r="AL196" s="1604"/>
      <c r="AM196" s="1604"/>
      <c r="AN196" s="1604"/>
      <c r="AO196" s="1604"/>
      <c r="AP196" s="1604"/>
      <c r="AQ196" s="1604"/>
      <c r="AR196" s="1604"/>
      <c r="AS196" s="1604"/>
    </row>
    <row r="197" spans="11:45">
      <c r="K197" s="1604"/>
      <c r="L197" s="1604"/>
      <c r="M197" s="1604"/>
      <c r="N197" s="1604"/>
      <c r="O197" s="1604"/>
      <c r="P197" s="1604"/>
      <c r="Q197" s="1604"/>
      <c r="R197" s="1604"/>
      <c r="S197" s="1604"/>
      <c r="T197" s="1604"/>
      <c r="U197" s="1604"/>
      <c r="V197" s="1604"/>
      <c r="W197" s="1604"/>
      <c r="X197" s="1604"/>
      <c r="Y197" s="1604"/>
      <c r="Z197" s="1604"/>
      <c r="AA197" s="1604"/>
      <c r="AB197" s="1604"/>
      <c r="AC197" s="1604"/>
      <c r="AD197" s="1604"/>
      <c r="AE197" s="1604"/>
      <c r="AF197" s="1604"/>
      <c r="AG197" s="1604"/>
      <c r="AH197" s="1604"/>
      <c r="AI197" s="1604"/>
      <c r="AJ197" s="1604"/>
      <c r="AK197" s="1604"/>
      <c r="AL197" s="1604"/>
      <c r="AM197" s="1604"/>
      <c r="AN197" s="1604"/>
      <c r="AO197" s="1604"/>
      <c r="AP197" s="1604"/>
      <c r="AQ197" s="1604"/>
      <c r="AR197" s="1604"/>
      <c r="AS197" s="1604"/>
    </row>
    <row r="198" spans="11:45">
      <c r="K198" s="1604"/>
      <c r="L198" s="1604"/>
      <c r="M198" s="1604"/>
      <c r="N198" s="1604"/>
      <c r="O198" s="1604"/>
      <c r="P198" s="1604"/>
      <c r="Q198" s="1604"/>
      <c r="R198" s="1604"/>
      <c r="S198" s="1604"/>
      <c r="T198" s="1604"/>
      <c r="U198" s="1604"/>
      <c r="V198" s="1604"/>
      <c r="W198" s="1604"/>
      <c r="X198" s="1604"/>
      <c r="Y198" s="1604"/>
      <c r="Z198" s="1604"/>
      <c r="AA198" s="1604"/>
      <c r="AB198" s="1604"/>
      <c r="AC198" s="1604"/>
      <c r="AD198" s="1604"/>
      <c r="AE198" s="1604"/>
      <c r="AF198" s="1604"/>
      <c r="AG198" s="1604"/>
      <c r="AH198" s="1604"/>
      <c r="AI198" s="1604"/>
      <c r="AJ198" s="1604"/>
      <c r="AK198" s="1604"/>
      <c r="AL198" s="1604"/>
      <c r="AM198" s="1604"/>
      <c r="AN198" s="1604"/>
      <c r="AO198" s="1604"/>
      <c r="AP198" s="1604"/>
      <c r="AQ198" s="1604"/>
      <c r="AR198" s="1604"/>
      <c r="AS198" s="1604"/>
    </row>
    <row r="199" spans="11:45">
      <c r="K199" s="1604"/>
      <c r="L199" s="1604"/>
      <c r="M199" s="1604"/>
      <c r="N199" s="1604"/>
      <c r="O199" s="1604"/>
      <c r="P199" s="1604"/>
      <c r="Q199" s="1604"/>
      <c r="R199" s="1604"/>
      <c r="S199" s="1604"/>
      <c r="T199" s="1604"/>
      <c r="U199" s="1604"/>
      <c r="V199" s="1604"/>
      <c r="W199" s="1604"/>
      <c r="X199" s="1604"/>
      <c r="Y199" s="1604"/>
      <c r="Z199" s="1604"/>
      <c r="AA199" s="1604"/>
      <c r="AB199" s="1604"/>
      <c r="AC199" s="1604"/>
      <c r="AD199" s="1604"/>
      <c r="AE199" s="1604"/>
      <c r="AF199" s="1604"/>
      <c r="AG199" s="1604"/>
      <c r="AH199" s="1604"/>
      <c r="AI199" s="1604"/>
      <c r="AJ199" s="1604"/>
      <c r="AK199" s="1604"/>
      <c r="AL199" s="1604"/>
      <c r="AM199" s="1604"/>
      <c r="AN199" s="1604"/>
      <c r="AO199" s="1604"/>
      <c r="AP199" s="1604"/>
      <c r="AQ199" s="1604"/>
      <c r="AR199" s="1604"/>
      <c r="AS199" s="1604"/>
    </row>
    <row r="200" spans="11:45">
      <c r="K200" s="1604"/>
      <c r="L200" s="1604"/>
      <c r="M200" s="1604"/>
      <c r="N200" s="1604"/>
      <c r="O200" s="1604"/>
      <c r="P200" s="1604"/>
      <c r="Q200" s="1604"/>
      <c r="R200" s="1604"/>
      <c r="S200" s="1604"/>
      <c r="T200" s="1604"/>
      <c r="U200" s="1604"/>
      <c r="V200" s="1604"/>
      <c r="W200" s="1604"/>
      <c r="X200" s="1604"/>
      <c r="Y200" s="1604"/>
      <c r="Z200" s="1604"/>
      <c r="AA200" s="1604"/>
      <c r="AB200" s="1604"/>
      <c r="AC200" s="1604"/>
      <c r="AD200" s="1604"/>
      <c r="AE200" s="1604"/>
      <c r="AF200" s="1604"/>
      <c r="AG200" s="1604"/>
      <c r="AH200" s="1604"/>
      <c r="AI200" s="1604"/>
      <c r="AJ200" s="1604"/>
      <c r="AK200" s="1604"/>
      <c r="AL200" s="1604"/>
      <c r="AM200" s="1604"/>
      <c r="AN200" s="1604"/>
      <c r="AO200" s="1604"/>
      <c r="AP200" s="1604"/>
      <c r="AQ200" s="1604"/>
      <c r="AR200" s="1604"/>
      <c r="AS200" s="1604"/>
    </row>
    <row r="201" spans="11:45">
      <c r="K201" s="1604"/>
      <c r="L201" s="1604"/>
      <c r="M201" s="1604"/>
      <c r="N201" s="1604"/>
      <c r="O201" s="1604"/>
      <c r="P201" s="1604"/>
      <c r="Q201" s="1604"/>
      <c r="R201" s="1604"/>
      <c r="S201" s="1604"/>
      <c r="T201" s="1604"/>
      <c r="U201" s="1604"/>
      <c r="V201" s="1604"/>
      <c r="W201" s="1604"/>
      <c r="X201" s="1604"/>
      <c r="Y201" s="1604"/>
      <c r="Z201" s="1604"/>
      <c r="AA201" s="1604"/>
      <c r="AB201" s="1604"/>
      <c r="AC201" s="1604"/>
      <c r="AD201" s="1604"/>
      <c r="AE201" s="1604"/>
      <c r="AF201" s="1604"/>
      <c r="AG201" s="1604"/>
      <c r="AH201" s="1604"/>
      <c r="AI201" s="1604"/>
      <c r="AJ201" s="1604"/>
      <c r="AK201" s="1604"/>
      <c r="AL201" s="1604"/>
      <c r="AM201" s="1604"/>
      <c r="AN201" s="1604"/>
      <c r="AO201" s="1604"/>
      <c r="AP201" s="1604"/>
      <c r="AQ201" s="1604"/>
      <c r="AR201" s="1604"/>
      <c r="AS201" s="1604"/>
    </row>
    <row r="202" spans="11:45">
      <c r="K202" s="1604"/>
      <c r="L202" s="1604"/>
      <c r="M202" s="1604"/>
      <c r="N202" s="1604"/>
      <c r="O202" s="1604"/>
      <c r="P202" s="1604"/>
      <c r="Q202" s="1604"/>
      <c r="R202" s="1604"/>
      <c r="S202" s="1604"/>
      <c r="T202" s="1604"/>
      <c r="U202" s="1604"/>
      <c r="V202" s="1604"/>
      <c r="W202" s="1604"/>
      <c r="X202" s="1604"/>
      <c r="Y202" s="1604"/>
      <c r="Z202" s="1604"/>
      <c r="AA202" s="1604"/>
      <c r="AB202" s="1604"/>
      <c r="AC202" s="1604"/>
      <c r="AD202" s="1604"/>
      <c r="AE202" s="1604"/>
      <c r="AF202" s="1604"/>
      <c r="AG202" s="1604"/>
      <c r="AH202" s="1604"/>
      <c r="AI202" s="1604"/>
      <c r="AJ202" s="1604"/>
      <c r="AK202" s="1604"/>
      <c r="AL202" s="1604"/>
      <c r="AM202" s="1604"/>
      <c r="AN202" s="1604"/>
      <c r="AO202" s="1604"/>
      <c r="AP202" s="1604"/>
      <c r="AQ202" s="1604"/>
      <c r="AR202" s="1604"/>
      <c r="AS202" s="1604"/>
    </row>
    <row r="203" spans="11:45">
      <c r="K203" s="1604"/>
      <c r="L203" s="1604"/>
      <c r="M203" s="1604"/>
      <c r="N203" s="1604"/>
      <c r="O203" s="1604"/>
      <c r="P203" s="1604"/>
      <c r="Q203" s="1604"/>
      <c r="R203" s="1604"/>
      <c r="S203" s="1604"/>
      <c r="T203" s="1604"/>
      <c r="U203" s="1604"/>
      <c r="V203" s="1604"/>
      <c r="W203" s="1604"/>
      <c r="X203" s="1604"/>
      <c r="Y203" s="1604"/>
      <c r="Z203" s="1604"/>
      <c r="AA203" s="1604"/>
      <c r="AB203" s="1604"/>
      <c r="AC203" s="1604"/>
      <c r="AD203" s="1604"/>
      <c r="AE203" s="1604"/>
      <c r="AF203" s="1604"/>
      <c r="AG203" s="1604"/>
      <c r="AH203" s="1604"/>
      <c r="AI203" s="1604"/>
      <c r="AJ203" s="1604"/>
      <c r="AK203" s="1604"/>
      <c r="AL203" s="1604"/>
      <c r="AM203" s="1604"/>
      <c r="AN203" s="1604"/>
      <c r="AO203" s="1604"/>
      <c r="AP203" s="1604"/>
      <c r="AQ203" s="1604"/>
      <c r="AR203" s="1604"/>
      <c r="AS203" s="1604"/>
    </row>
    <row r="204" spans="11:45">
      <c r="K204" s="1604"/>
      <c r="L204" s="1604"/>
      <c r="M204" s="1604"/>
      <c r="N204" s="1604"/>
      <c r="O204" s="1604"/>
      <c r="P204" s="1604"/>
      <c r="Q204" s="1604"/>
      <c r="R204" s="1604"/>
      <c r="S204" s="1604"/>
      <c r="T204" s="1604"/>
      <c r="U204" s="1604"/>
      <c r="V204" s="1604"/>
      <c r="W204" s="1604"/>
      <c r="X204" s="1604"/>
      <c r="Y204" s="1604"/>
      <c r="Z204" s="1604"/>
      <c r="AA204" s="1604"/>
      <c r="AB204" s="1604"/>
      <c r="AC204" s="1604"/>
      <c r="AD204" s="1604"/>
      <c r="AE204" s="1604"/>
      <c r="AF204" s="1604"/>
      <c r="AG204" s="1604"/>
      <c r="AH204" s="1604"/>
      <c r="AI204" s="1604"/>
      <c r="AJ204" s="1604"/>
      <c r="AK204" s="1604"/>
      <c r="AL204" s="1604"/>
      <c r="AM204" s="1604"/>
      <c r="AN204" s="1604"/>
      <c r="AO204" s="1604"/>
      <c r="AP204" s="1604"/>
      <c r="AQ204" s="1604"/>
      <c r="AR204" s="1604"/>
      <c r="AS204" s="1604"/>
    </row>
    <row r="205" spans="11:45">
      <c r="K205" s="1604"/>
      <c r="L205" s="1604"/>
      <c r="M205" s="1604"/>
      <c r="N205" s="1604"/>
      <c r="O205" s="1604"/>
      <c r="P205" s="1604"/>
      <c r="Q205" s="1604"/>
      <c r="R205" s="1604"/>
      <c r="S205" s="1604"/>
      <c r="T205" s="1604"/>
      <c r="U205" s="1604"/>
      <c r="V205" s="1604"/>
      <c r="W205" s="1604"/>
      <c r="X205" s="1604"/>
      <c r="Y205" s="1604"/>
      <c r="Z205" s="1604"/>
      <c r="AA205" s="1604"/>
      <c r="AB205" s="1604"/>
      <c r="AC205" s="1604"/>
      <c r="AD205" s="1604"/>
      <c r="AE205" s="1604"/>
      <c r="AF205" s="1604"/>
      <c r="AG205" s="1604"/>
      <c r="AH205" s="1604"/>
      <c r="AI205" s="1604"/>
      <c r="AJ205" s="1604"/>
      <c r="AK205" s="1604"/>
      <c r="AL205" s="1604"/>
      <c r="AM205" s="1604"/>
      <c r="AN205" s="1604"/>
      <c r="AO205" s="1604"/>
      <c r="AP205" s="1604"/>
      <c r="AQ205" s="1604"/>
      <c r="AR205" s="1604"/>
      <c r="AS205" s="1604"/>
    </row>
    <row r="206" spans="11:45">
      <c r="K206" s="1604"/>
      <c r="L206" s="1604"/>
      <c r="M206" s="1604"/>
      <c r="N206" s="1604"/>
      <c r="O206" s="1604"/>
      <c r="P206" s="1604"/>
      <c r="Q206" s="1604"/>
      <c r="R206" s="1604"/>
      <c r="S206" s="1604"/>
      <c r="T206" s="1604"/>
      <c r="U206" s="1604"/>
      <c r="V206" s="1604"/>
      <c r="W206" s="1604"/>
      <c r="X206" s="1604"/>
      <c r="Y206" s="1604"/>
      <c r="Z206" s="1604"/>
      <c r="AA206" s="1604"/>
      <c r="AB206" s="1604"/>
      <c r="AC206" s="1604"/>
      <c r="AD206" s="1604"/>
      <c r="AE206" s="1604"/>
      <c r="AF206" s="1604"/>
      <c r="AG206" s="1604"/>
      <c r="AH206" s="1604"/>
      <c r="AI206" s="1604"/>
      <c r="AJ206" s="1604"/>
      <c r="AK206" s="1604"/>
      <c r="AL206" s="1604"/>
      <c r="AM206" s="1604"/>
      <c r="AN206" s="1604"/>
      <c r="AO206" s="1604"/>
      <c r="AP206" s="1604"/>
      <c r="AQ206" s="1604"/>
      <c r="AR206" s="1604"/>
      <c r="AS206" s="1604"/>
    </row>
    <row r="207" spans="11:45">
      <c r="K207" s="1604"/>
      <c r="L207" s="1604"/>
      <c r="M207" s="1604"/>
      <c r="N207" s="1604"/>
      <c r="O207" s="1604"/>
      <c r="P207" s="1604"/>
      <c r="Q207" s="1604"/>
      <c r="R207" s="1604"/>
      <c r="S207" s="1604"/>
      <c r="T207" s="1604"/>
      <c r="U207" s="1604"/>
      <c r="V207" s="1604"/>
      <c r="W207" s="1604"/>
      <c r="X207" s="1604"/>
      <c r="Y207" s="1604"/>
      <c r="Z207" s="1604"/>
      <c r="AA207" s="1604"/>
      <c r="AB207" s="1604"/>
      <c r="AC207" s="1604"/>
      <c r="AD207" s="1604"/>
      <c r="AE207" s="1604"/>
      <c r="AF207" s="1604"/>
      <c r="AG207" s="1604"/>
      <c r="AH207" s="1604"/>
      <c r="AI207" s="1604"/>
      <c r="AJ207" s="1604"/>
      <c r="AK207" s="1604"/>
      <c r="AL207" s="1604"/>
      <c r="AM207" s="1604"/>
      <c r="AN207" s="1604"/>
      <c r="AO207" s="1604"/>
      <c r="AP207" s="1604"/>
      <c r="AQ207" s="1604"/>
      <c r="AR207" s="1604"/>
      <c r="AS207" s="1604"/>
    </row>
    <row r="208" spans="11:45">
      <c r="K208" s="1604"/>
      <c r="L208" s="1604"/>
      <c r="M208" s="1604"/>
      <c r="N208" s="1604"/>
      <c r="O208" s="1604"/>
      <c r="P208" s="1604"/>
      <c r="Q208" s="1604"/>
      <c r="R208" s="1604"/>
      <c r="S208" s="1604"/>
      <c r="T208" s="1604"/>
      <c r="U208" s="1604"/>
      <c r="V208" s="1604"/>
      <c r="W208" s="1604"/>
      <c r="X208" s="1604"/>
      <c r="Y208" s="1604"/>
      <c r="Z208" s="1604"/>
      <c r="AA208" s="1604"/>
      <c r="AB208" s="1604"/>
      <c r="AC208" s="1604"/>
      <c r="AD208" s="1604"/>
      <c r="AE208" s="1604"/>
      <c r="AF208" s="1604"/>
      <c r="AG208" s="1604"/>
      <c r="AH208" s="1604"/>
      <c r="AI208" s="1604"/>
      <c r="AJ208" s="1604"/>
      <c r="AK208" s="1604"/>
      <c r="AL208" s="1604"/>
      <c r="AM208" s="1604"/>
      <c r="AN208" s="1604"/>
      <c r="AO208" s="1604"/>
      <c r="AP208" s="1604"/>
      <c r="AQ208" s="1604"/>
      <c r="AR208" s="1604"/>
      <c r="AS208" s="1604"/>
    </row>
    <row r="209" spans="11:45">
      <c r="K209" s="1604"/>
      <c r="L209" s="1604"/>
      <c r="M209" s="1604"/>
      <c r="N209" s="1604"/>
      <c r="O209" s="1604"/>
      <c r="P209" s="1604"/>
      <c r="Q209" s="1604"/>
      <c r="R209" s="1604"/>
      <c r="S209" s="1604"/>
      <c r="T209" s="1604"/>
      <c r="U209" s="1604"/>
      <c r="V209" s="1604"/>
      <c r="W209" s="1604"/>
      <c r="X209" s="1604"/>
      <c r="Y209" s="1604"/>
      <c r="Z209" s="1604"/>
      <c r="AA209" s="1604"/>
      <c r="AB209" s="1604"/>
      <c r="AC209" s="1604"/>
      <c r="AD209" s="1604"/>
      <c r="AE209" s="1604"/>
      <c r="AF209" s="1604"/>
      <c r="AG209" s="1604"/>
      <c r="AH209" s="1604"/>
      <c r="AI209" s="1604"/>
      <c r="AJ209" s="1604"/>
      <c r="AK209" s="1604"/>
      <c r="AL209" s="1604"/>
      <c r="AM209" s="1604"/>
      <c r="AN209" s="1604"/>
      <c r="AO209" s="1604"/>
      <c r="AP209" s="1604"/>
      <c r="AQ209" s="1604"/>
      <c r="AR209" s="1604"/>
      <c r="AS209" s="1604"/>
    </row>
    <row r="210" spans="11:45">
      <c r="K210" s="1604"/>
      <c r="L210" s="1604"/>
      <c r="M210" s="1604"/>
      <c r="N210" s="1604"/>
      <c r="O210" s="1604"/>
      <c r="P210" s="1604"/>
      <c r="Q210" s="1604"/>
      <c r="R210" s="1604"/>
      <c r="S210" s="1604"/>
      <c r="T210" s="1604"/>
      <c r="U210" s="1604"/>
      <c r="V210" s="1604"/>
      <c r="W210" s="1604"/>
      <c r="X210" s="1604"/>
      <c r="Y210" s="1604"/>
      <c r="Z210" s="1604"/>
      <c r="AA210" s="1604"/>
      <c r="AB210" s="1604"/>
      <c r="AC210" s="1604"/>
      <c r="AD210" s="1604"/>
      <c r="AE210" s="1604"/>
      <c r="AF210" s="1604"/>
      <c r="AG210" s="1604"/>
      <c r="AH210" s="1604"/>
      <c r="AI210" s="1604"/>
      <c r="AJ210" s="1604"/>
      <c r="AK210" s="1604"/>
      <c r="AL210" s="1604"/>
      <c r="AM210" s="1604"/>
      <c r="AN210" s="1604"/>
      <c r="AO210" s="1604"/>
      <c r="AP210" s="1604"/>
      <c r="AQ210" s="1604"/>
      <c r="AR210" s="1604"/>
      <c r="AS210" s="1604"/>
    </row>
    <row r="211" spans="11:45">
      <c r="K211" s="1604"/>
      <c r="L211" s="1604"/>
      <c r="M211" s="1604"/>
      <c r="N211" s="1604"/>
      <c r="O211" s="1604"/>
      <c r="P211" s="1604"/>
      <c r="Q211" s="1604"/>
      <c r="R211" s="1604"/>
      <c r="S211" s="1604"/>
      <c r="T211" s="1604"/>
      <c r="U211" s="1604"/>
      <c r="V211" s="1604"/>
      <c r="W211" s="1604"/>
      <c r="X211" s="1604"/>
      <c r="Y211" s="1604"/>
      <c r="Z211" s="1604"/>
      <c r="AA211" s="1604"/>
      <c r="AB211" s="1604"/>
      <c r="AC211" s="1604"/>
      <c r="AD211" s="1604"/>
      <c r="AE211" s="1604"/>
      <c r="AF211" s="1604"/>
      <c r="AG211" s="1604"/>
      <c r="AH211" s="1604"/>
      <c r="AI211" s="1604"/>
      <c r="AJ211" s="1604"/>
      <c r="AK211" s="1604"/>
      <c r="AL211" s="1604"/>
      <c r="AM211" s="1604"/>
      <c r="AN211" s="1604"/>
      <c r="AO211" s="1604"/>
      <c r="AP211" s="1604"/>
      <c r="AQ211" s="1604"/>
      <c r="AR211" s="1604"/>
      <c r="AS211" s="1604"/>
    </row>
    <row r="212" spans="11:45">
      <c r="K212" s="1604"/>
      <c r="L212" s="1604"/>
      <c r="M212" s="1604"/>
      <c r="N212" s="1604"/>
      <c r="O212" s="1604"/>
      <c r="P212" s="1604"/>
      <c r="Q212" s="1604"/>
      <c r="R212" s="1604"/>
      <c r="S212" s="1604"/>
      <c r="T212" s="1604"/>
      <c r="U212" s="1604"/>
      <c r="V212" s="1604"/>
      <c r="W212" s="1604"/>
      <c r="X212" s="1604"/>
      <c r="Y212" s="1604"/>
      <c r="Z212" s="1604"/>
      <c r="AA212" s="1604"/>
      <c r="AB212" s="1604"/>
      <c r="AC212" s="1604"/>
      <c r="AD212" s="1604"/>
      <c r="AE212" s="1604"/>
      <c r="AF212" s="1604"/>
      <c r="AG212" s="1604"/>
      <c r="AH212" s="1604"/>
      <c r="AI212" s="1604"/>
      <c r="AJ212" s="1604"/>
      <c r="AK212" s="1604"/>
      <c r="AL212" s="1604"/>
      <c r="AM212" s="1604"/>
      <c r="AN212" s="1604"/>
      <c r="AO212" s="1604"/>
      <c r="AP212" s="1604"/>
      <c r="AQ212" s="1604"/>
      <c r="AR212" s="1604"/>
      <c r="AS212" s="1604"/>
    </row>
    <row r="213" spans="11:45">
      <c r="K213" s="1604"/>
      <c r="L213" s="1604"/>
      <c r="M213" s="1604"/>
      <c r="N213" s="1604"/>
      <c r="O213" s="1604"/>
      <c r="P213" s="1604"/>
      <c r="Q213" s="1604"/>
      <c r="R213" s="1604"/>
      <c r="S213" s="1604"/>
      <c r="T213" s="1604"/>
      <c r="U213" s="1604"/>
      <c r="V213" s="1604"/>
      <c r="W213" s="1604"/>
      <c r="X213" s="1604"/>
      <c r="Y213" s="1604"/>
      <c r="Z213" s="1604"/>
      <c r="AA213" s="1604"/>
      <c r="AB213" s="1604"/>
      <c r="AC213" s="1604"/>
      <c r="AD213" s="1604"/>
      <c r="AE213" s="1604"/>
      <c r="AF213" s="1604"/>
      <c r="AG213" s="1604"/>
      <c r="AH213" s="1604"/>
      <c r="AI213" s="1604"/>
      <c r="AJ213" s="1604"/>
      <c r="AK213" s="1604"/>
      <c r="AL213" s="1604"/>
      <c r="AM213" s="1604"/>
      <c r="AN213" s="1604"/>
      <c r="AO213" s="1604"/>
      <c r="AP213" s="1604"/>
      <c r="AQ213" s="1604"/>
      <c r="AR213" s="1604"/>
      <c r="AS213" s="1604"/>
    </row>
    <row r="214" spans="11:45">
      <c r="K214" s="1604"/>
      <c r="L214" s="1604"/>
      <c r="M214" s="1604"/>
      <c r="N214" s="1604"/>
      <c r="O214" s="1604"/>
      <c r="P214" s="1604"/>
      <c r="Q214" s="1604"/>
      <c r="R214" s="1604"/>
      <c r="S214" s="1604"/>
      <c r="T214" s="1604"/>
      <c r="U214" s="1604"/>
      <c r="V214" s="1604"/>
      <c r="W214" s="1604"/>
      <c r="X214" s="1604"/>
      <c r="Y214" s="1604"/>
      <c r="Z214" s="1604"/>
      <c r="AA214" s="1604"/>
      <c r="AB214" s="1604"/>
      <c r="AC214" s="1604"/>
      <c r="AD214" s="1604"/>
      <c r="AE214" s="1604"/>
      <c r="AF214" s="1604"/>
      <c r="AG214" s="1604"/>
      <c r="AH214" s="1604"/>
      <c r="AI214" s="1604"/>
      <c r="AJ214" s="1604"/>
      <c r="AK214" s="1604"/>
      <c r="AL214" s="1604"/>
      <c r="AM214" s="1604"/>
      <c r="AN214" s="1604"/>
      <c r="AO214" s="1604"/>
      <c r="AP214" s="1604"/>
      <c r="AQ214" s="1604"/>
      <c r="AR214" s="1604"/>
      <c r="AS214" s="1604"/>
    </row>
    <row r="215" spans="11:45">
      <c r="K215" s="1604"/>
      <c r="L215" s="1604"/>
      <c r="M215" s="1604"/>
      <c r="N215" s="1604"/>
      <c r="O215" s="1604"/>
      <c r="P215" s="1604"/>
      <c r="Q215" s="1604"/>
      <c r="R215" s="1604"/>
      <c r="S215" s="1604"/>
      <c r="T215" s="1604"/>
      <c r="U215" s="1604"/>
      <c r="V215" s="1604"/>
      <c r="W215" s="1604"/>
      <c r="X215" s="1604"/>
      <c r="Y215" s="1604"/>
      <c r="Z215" s="1604"/>
      <c r="AA215" s="1604"/>
      <c r="AB215" s="1604"/>
      <c r="AC215" s="1604"/>
      <c r="AD215" s="1604"/>
      <c r="AE215" s="1604"/>
      <c r="AF215" s="1604"/>
      <c r="AG215" s="1604"/>
      <c r="AH215" s="1604"/>
      <c r="AI215" s="1604"/>
      <c r="AJ215" s="1604"/>
      <c r="AK215" s="1604"/>
      <c r="AL215" s="1604"/>
      <c r="AM215" s="1604"/>
      <c r="AN215" s="1604"/>
      <c r="AO215" s="1604"/>
      <c r="AP215" s="1604"/>
      <c r="AQ215" s="1604"/>
      <c r="AR215" s="1604"/>
      <c r="AS215" s="1604"/>
    </row>
    <row r="216" spans="11:45">
      <c r="K216" s="1604"/>
      <c r="L216" s="1604"/>
      <c r="M216" s="1604"/>
      <c r="N216" s="1604"/>
      <c r="O216" s="1604"/>
      <c r="P216" s="1604"/>
      <c r="Q216" s="1604"/>
      <c r="R216" s="1604"/>
      <c r="S216" s="1604"/>
      <c r="T216" s="1604"/>
      <c r="U216" s="1604"/>
      <c r="V216" s="1604"/>
      <c r="W216" s="1604"/>
      <c r="X216" s="1604"/>
      <c r="Y216" s="1604"/>
      <c r="Z216" s="1604"/>
      <c r="AA216" s="1604"/>
      <c r="AB216" s="1604"/>
      <c r="AC216" s="1604"/>
      <c r="AD216" s="1604"/>
      <c r="AE216" s="1604"/>
      <c r="AF216" s="1604"/>
      <c r="AG216" s="1604"/>
      <c r="AH216" s="1604"/>
      <c r="AI216" s="1604"/>
      <c r="AJ216" s="1604"/>
      <c r="AK216" s="1604"/>
      <c r="AL216" s="1604"/>
      <c r="AM216" s="1604"/>
      <c r="AN216" s="1604"/>
      <c r="AO216" s="1604"/>
      <c r="AP216" s="1604"/>
      <c r="AQ216" s="1604"/>
      <c r="AR216" s="1604"/>
      <c r="AS216" s="1604"/>
    </row>
    <row r="217" spans="11:45">
      <c r="K217" s="1604"/>
      <c r="L217" s="1604"/>
      <c r="M217" s="1604"/>
      <c r="N217" s="1604"/>
      <c r="O217" s="1604"/>
      <c r="P217" s="1604"/>
      <c r="Q217" s="1604"/>
      <c r="R217" s="1604"/>
      <c r="S217" s="1604"/>
      <c r="T217" s="1604"/>
      <c r="U217" s="1604"/>
      <c r="V217" s="1604"/>
      <c r="W217" s="1604"/>
      <c r="X217" s="1604"/>
      <c r="Y217" s="1604"/>
      <c r="Z217" s="1604"/>
      <c r="AA217" s="1604"/>
      <c r="AB217" s="1604"/>
      <c r="AC217" s="1604"/>
      <c r="AD217" s="1604"/>
      <c r="AE217" s="1604"/>
      <c r="AF217" s="1604"/>
      <c r="AG217" s="1604"/>
      <c r="AH217" s="1604"/>
      <c r="AI217" s="1604"/>
      <c r="AJ217" s="1604"/>
      <c r="AK217" s="1604"/>
      <c r="AL217" s="1604"/>
      <c r="AM217" s="1604"/>
      <c r="AN217" s="1604"/>
      <c r="AO217" s="1604"/>
      <c r="AP217" s="1604"/>
      <c r="AQ217" s="1604"/>
      <c r="AR217" s="1604"/>
      <c r="AS217" s="1604"/>
    </row>
    <row r="218" spans="11:45">
      <c r="K218" s="1604"/>
      <c r="L218" s="1604"/>
      <c r="M218" s="1604"/>
      <c r="N218" s="1604"/>
      <c r="O218" s="1604"/>
      <c r="P218" s="1604"/>
      <c r="Q218" s="1604"/>
      <c r="R218" s="1604"/>
      <c r="S218" s="1604"/>
      <c r="T218" s="1604"/>
      <c r="U218" s="1604"/>
      <c r="V218" s="1604"/>
      <c r="W218" s="1604"/>
      <c r="X218" s="1604"/>
      <c r="Y218" s="1604"/>
      <c r="Z218" s="1604"/>
      <c r="AA218" s="1604"/>
      <c r="AB218" s="1604"/>
      <c r="AC218" s="1604"/>
      <c r="AD218" s="1604"/>
      <c r="AE218" s="1604"/>
      <c r="AF218" s="1604"/>
      <c r="AG218" s="1604"/>
      <c r="AH218" s="1604"/>
      <c r="AI218" s="1604"/>
      <c r="AJ218" s="1604"/>
      <c r="AK218" s="1604"/>
      <c r="AL218" s="1604"/>
      <c r="AM218" s="1604"/>
      <c r="AN218" s="1604"/>
      <c r="AO218" s="1604"/>
      <c r="AP218" s="1604"/>
      <c r="AQ218" s="1604"/>
      <c r="AR218" s="1604"/>
      <c r="AS218" s="1604"/>
    </row>
    <row r="219" spans="11:45">
      <c r="K219" s="1604"/>
      <c r="L219" s="1604"/>
      <c r="M219" s="1604"/>
      <c r="N219" s="1604"/>
      <c r="O219" s="1604"/>
      <c r="P219" s="1604"/>
      <c r="Q219" s="1604"/>
      <c r="R219" s="1604"/>
      <c r="S219" s="1604"/>
      <c r="T219" s="1604"/>
      <c r="U219" s="1604"/>
      <c r="V219" s="1604"/>
      <c r="W219" s="1604"/>
      <c r="X219" s="1604"/>
      <c r="Y219" s="1604"/>
      <c r="Z219" s="1604"/>
      <c r="AA219" s="1604"/>
      <c r="AB219" s="1604"/>
      <c r="AC219" s="1604"/>
      <c r="AD219" s="1604"/>
      <c r="AE219" s="1604"/>
      <c r="AF219" s="1604"/>
      <c r="AG219" s="1604"/>
      <c r="AH219" s="1604"/>
      <c r="AI219" s="1604"/>
      <c r="AJ219" s="1604"/>
      <c r="AK219" s="1604"/>
      <c r="AL219" s="1604"/>
      <c r="AM219" s="1604"/>
      <c r="AN219" s="1604"/>
      <c r="AO219" s="1604"/>
      <c r="AP219" s="1604"/>
      <c r="AQ219" s="1604"/>
      <c r="AR219" s="1604"/>
      <c r="AS219" s="1604"/>
    </row>
    <row r="220" spans="11:45">
      <c r="K220" s="1604"/>
      <c r="L220" s="1604"/>
      <c r="M220" s="1604"/>
      <c r="N220" s="1604"/>
      <c r="O220" s="1604"/>
      <c r="P220" s="1604"/>
      <c r="Q220" s="1604"/>
      <c r="R220" s="1604"/>
      <c r="S220" s="1604"/>
      <c r="T220" s="1604"/>
      <c r="U220" s="1604"/>
      <c r="V220" s="1604"/>
      <c r="W220" s="1604"/>
      <c r="X220" s="1604"/>
      <c r="Y220" s="1604"/>
      <c r="Z220" s="1604"/>
      <c r="AA220" s="1604"/>
      <c r="AB220" s="1604"/>
      <c r="AC220" s="1604"/>
      <c r="AD220" s="1604"/>
      <c r="AE220" s="1604"/>
      <c r="AF220" s="1604"/>
      <c r="AG220" s="1604"/>
      <c r="AH220" s="1604"/>
      <c r="AI220" s="1604"/>
      <c r="AJ220" s="1604"/>
      <c r="AK220" s="1604"/>
      <c r="AL220" s="1604"/>
      <c r="AM220" s="1604"/>
      <c r="AN220" s="1604"/>
      <c r="AO220" s="1604"/>
      <c r="AP220" s="1604"/>
      <c r="AQ220" s="1604"/>
      <c r="AR220" s="1604"/>
      <c r="AS220" s="1604"/>
    </row>
    <row r="221" spans="11:45">
      <c r="K221" s="1604"/>
      <c r="L221" s="1604"/>
      <c r="M221" s="1604"/>
      <c r="N221" s="1604"/>
      <c r="O221" s="1604"/>
      <c r="P221" s="1604"/>
      <c r="Q221" s="1604"/>
      <c r="R221" s="1604"/>
      <c r="S221" s="1604"/>
      <c r="T221" s="1604"/>
      <c r="U221" s="1604"/>
      <c r="V221" s="1604"/>
      <c r="W221" s="1604"/>
      <c r="X221" s="1604"/>
      <c r="Y221" s="1604"/>
      <c r="Z221" s="1604"/>
      <c r="AA221" s="1604"/>
      <c r="AB221" s="1604"/>
      <c r="AC221" s="1604"/>
      <c r="AD221" s="1604"/>
      <c r="AE221" s="1604"/>
      <c r="AF221" s="1604"/>
      <c r="AG221" s="1604"/>
      <c r="AH221" s="1604"/>
      <c r="AI221" s="1604"/>
      <c r="AJ221" s="1604"/>
      <c r="AK221" s="1604"/>
      <c r="AL221" s="1604"/>
      <c r="AM221" s="1604"/>
      <c r="AN221" s="1604"/>
      <c r="AO221" s="1604"/>
      <c r="AP221" s="1604"/>
      <c r="AQ221" s="1604"/>
      <c r="AR221" s="1604"/>
      <c r="AS221" s="1604"/>
    </row>
    <row r="222" spans="11:45">
      <c r="K222" s="1604"/>
      <c r="L222" s="1604"/>
      <c r="M222" s="1604"/>
      <c r="N222" s="1604"/>
      <c r="O222" s="1604"/>
      <c r="P222" s="1604"/>
      <c r="Q222" s="1604"/>
      <c r="R222" s="1604"/>
      <c r="S222" s="1604"/>
      <c r="T222" s="1604"/>
      <c r="U222" s="1604"/>
      <c r="V222" s="1604"/>
      <c r="W222" s="1604"/>
      <c r="X222" s="1604"/>
      <c r="Y222" s="1604"/>
      <c r="Z222" s="1604"/>
      <c r="AA222" s="1604"/>
      <c r="AB222" s="1604"/>
      <c r="AC222" s="1604"/>
      <c r="AD222" s="1604"/>
      <c r="AE222" s="1604"/>
      <c r="AF222" s="1604"/>
      <c r="AG222" s="1604"/>
      <c r="AH222" s="1604"/>
      <c r="AI222" s="1604"/>
      <c r="AJ222" s="1604"/>
      <c r="AK222" s="1604"/>
      <c r="AL222" s="1604"/>
      <c r="AM222" s="1604"/>
      <c r="AN222" s="1604"/>
      <c r="AO222" s="1604"/>
      <c r="AP222" s="1604"/>
      <c r="AQ222" s="1604"/>
      <c r="AR222" s="1604"/>
      <c r="AS222" s="1604"/>
    </row>
    <row r="223" spans="11:45">
      <c r="K223" s="1604"/>
      <c r="L223" s="1604"/>
      <c r="M223" s="1604"/>
      <c r="N223" s="1604"/>
      <c r="O223" s="1604"/>
      <c r="P223" s="1604"/>
      <c r="Q223" s="1604"/>
      <c r="R223" s="1604"/>
      <c r="S223" s="1604"/>
      <c r="T223" s="1604"/>
      <c r="U223" s="1604"/>
      <c r="V223" s="1604"/>
      <c r="W223" s="1604"/>
      <c r="X223" s="1604"/>
      <c r="Y223" s="1604"/>
      <c r="Z223" s="1604"/>
      <c r="AA223" s="1604"/>
      <c r="AB223" s="1604"/>
      <c r="AC223" s="1604"/>
      <c r="AD223" s="1604"/>
      <c r="AE223" s="1604"/>
      <c r="AF223" s="1604"/>
      <c r="AG223" s="1604"/>
      <c r="AH223" s="1604"/>
      <c r="AI223" s="1604"/>
      <c r="AJ223" s="1604"/>
      <c r="AK223" s="1604"/>
      <c r="AL223" s="1604"/>
      <c r="AM223" s="1604"/>
      <c r="AN223" s="1604"/>
      <c r="AO223" s="1604"/>
      <c r="AP223" s="1604"/>
      <c r="AQ223" s="1604"/>
      <c r="AR223" s="1604"/>
      <c r="AS223" s="1604"/>
    </row>
    <row r="224" spans="11:45">
      <c r="Q224" s="1613"/>
      <c r="R224" s="1613"/>
      <c r="S224" s="1613"/>
    </row>
    <row r="225" spans="17:19">
      <c r="Q225" s="1613"/>
      <c r="R225" s="1613"/>
      <c r="S225" s="1613"/>
    </row>
    <row r="226" spans="17:19">
      <c r="Q226" s="1613"/>
      <c r="R226" s="1613"/>
      <c r="S226" s="1613"/>
    </row>
    <row r="227" spans="17:19">
      <c r="Q227" s="1613"/>
      <c r="R227" s="1613"/>
      <c r="S227" s="1613"/>
    </row>
    <row r="228" spans="17:19">
      <c r="Q228" s="1613"/>
      <c r="R228" s="1613"/>
      <c r="S228" s="1613"/>
    </row>
    <row r="229" spans="17:19">
      <c r="Q229" s="1613"/>
      <c r="R229" s="1613"/>
      <c r="S229" s="1613"/>
    </row>
    <row r="230" spans="17:19">
      <c r="Q230" s="1613"/>
      <c r="R230" s="1613"/>
      <c r="S230" s="1613"/>
    </row>
    <row r="231" spans="17:19">
      <c r="Q231" s="1613"/>
      <c r="R231" s="1613"/>
      <c r="S231" s="1613"/>
    </row>
    <row r="232" spans="17:19">
      <c r="Q232" s="1613"/>
      <c r="R232" s="1613"/>
      <c r="S232" s="1613"/>
    </row>
    <row r="233" spans="17:19">
      <c r="Q233" s="1613"/>
      <c r="R233" s="1613"/>
      <c r="S233" s="1613"/>
    </row>
    <row r="234" spans="17:19">
      <c r="Q234" s="1613"/>
      <c r="R234" s="1613"/>
      <c r="S234" s="1613"/>
    </row>
    <row r="235" spans="17:19">
      <c r="Q235" s="1613"/>
      <c r="R235" s="1613"/>
      <c r="S235" s="1613"/>
    </row>
    <row r="236" spans="17:19">
      <c r="Q236" s="1613"/>
      <c r="R236" s="1613"/>
      <c r="S236" s="1613"/>
    </row>
    <row r="237" spans="17:19">
      <c r="Q237" s="1613"/>
      <c r="R237" s="1613"/>
      <c r="S237" s="1613"/>
    </row>
    <row r="238" spans="17:19">
      <c r="Q238" s="1613"/>
      <c r="R238" s="1613"/>
      <c r="S238" s="1613"/>
    </row>
    <row r="239" spans="17:19">
      <c r="Q239" s="1613"/>
      <c r="R239" s="1613"/>
      <c r="S239" s="1613"/>
    </row>
    <row r="240" spans="17:19">
      <c r="Q240" s="1613"/>
      <c r="R240" s="1613"/>
      <c r="S240" s="1613"/>
    </row>
    <row r="241" spans="17:19">
      <c r="Q241" s="1613"/>
      <c r="R241" s="1613"/>
      <c r="S241" s="1613"/>
    </row>
    <row r="242" spans="17:19">
      <c r="Q242" s="1613"/>
      <c r="R242" s="1613"/>
      <c r="S242" s="1613"/>
    </row>
    <row r="243" spans="17:19">
      <c r="Q243" s="1613"/>
      <c r="R243" s="1613"/>
      <c r="S243" s="1613"/>
    </row>
    <row r="244" spans="17:19">
      <c r="Q244" s="1613"/>
      <c r="R244" s="1613"/>
      <c r="S244" s="1613"/>
    </row>
    <row r="245" spans="17:19">
      <c r="Q245" s="1613"/>
      <c r="R245" s="1613"/>
      <c r="S245" s="1613"/>
    </row>
    <row r="246" spans="17:19">
      <c r="Q246" s="1613"/>
      <c r="R246" s="1613"/>
      <c r="S246" s="1613"/>
    </row>
    <row r="247" spans="17:19">
      <c r="Q247" s="1613"/>
      <c r="R247" s="1613"/>
      <c r="S247" s="1613"/>
    </row>
    <row r="248" spans="17:19">
      <c r="Q248" s="1613"/>
      <c r="R248" s="1613"/>
      <c r="S248" s="1613"/>
    </row>
    <row r="249" spans="17:19">
      <c r="Q249" s="1613"/>
      <c r="R249" s="1613"/>
      <c r="S249" s="1613"/>
    </row>
    <row r="250" spans="17:19">
      <c r="Q250" s="1613"/>
      <c r="R250" s="1613"/>
      <c r="S250" s="1613"/>
    </row>
    <row r="251" spans="17:19">
      <c r="Q251" s="1613"/>
      <c r="R251" s="1613"/>
      <c r="S251" s="1613"/>
    </row>
    <row r="252" spans="17:19">
      <c r="Q252" s="1613"/>
      <c r="R252" s="1613"/>
      <c r="S252" s="1613"/>
    </row>
    <row r="253" spans="17:19">
      <c r="Q253" s="1613"/>
      <c r="R253" s="1613"/>
      <c r="S253" s="1613"/>
    </row>
    <row r="254" spans="17:19">
      <c r="Q254" s="1613"/>
      <c r="R254" s="1613"/>
      <c r="S254" s="1613"/>
    </row>
    <row r="255" spans="17:19">
      <c r="Q255" s="1613"/>
      <c r="R255" s="1613"/>
      <c r="S255" s="1613"/>
    </row>
    <row r="256" spans="17:19">
      <c r="Q256" s="1613"/>
      <c r="R256" s="1613"/>
      <c r="S256" s="1613"/>
    </row>
    <row r="257" spans="17:19">
      <c r="Q257" s="1613"/>
      <c r="R257" s="1613"/>
      <c r="S257" s="1613"/>
    </row>
    <row r="258" spans="17:19">
      <c r="Q258" s="1613"/>
      <c r="R258" s="1613"/>
      <c r="S258" s="1613"/>
    </row>
    <row r="259" spans="17:19">
      <c r="Q259" s="1613"/>
      <c r="R259" s="1613"/>
      <c r="S259" s="1613"/>
    </row>
    <row r="260" spans="17:19">
      <c r="Q260" s="1613"/>
      <c r="R260" s="1613"/>
      <c r="S260" s="1613"/>
    </row>
    <row r="261" spans="17:19">
      <c r="Q261" s="1613"/>
      <c r="R261" s="1613"/>
      <c r="S261" s="1613"/>
    </row>
    <row r="262" spans="17:19">
      <c r="Q262" s="1613"/>
      <c r="R262" s="1613"/>
      <c r="S262" s="1613"/>
    </row>
    <row r="263" spans="17:19">
      <c r="Q263" s="1613"/>
      <c r="R263" s="1613"/>
      <c r="S263" s="1613"/>
    </row>
    <row r="264" spans="17:19">
      <c r="Q264" s="1613"/>
      <c r="R264" s="1613"/>
      <c r="S264" s="1613"/>
    </row>
    <row r="265" spans="17:19">
      <c r="Q265" s="1613"/>
      <c r="R265" s="1613"/>
      <c r="S265" s="1613"/>
    </row>
    <row r="266" spans="17:19">
      <c r="Q266" s="1613"/>
      <c r="R266" s="1613"/>
      <c r="S266" s="1613"/>
    </row>
    <row r="267" spans="17:19">
      <c r="Q267" s="1613"/>
      <c r="R267" s="1613"/>
      <c r="S267" s="1613"/>
    </row>
    <row r="268" spans="17:19">
      <c r="Q268" s="1613"/>
      <c r="R268" s="1613"/>
      <c r="S268" s="1613"/>
    </row>
    <row r="269" spans="17:19">
      <c r="Q269" s="1613"/>
      <c r="R269" s="1613"/>
      <c r="S269" s="1613"/>
    </row>
    <row r="270" spans="17:19">
      <c r="Q270" s="1613"/>
      <c r="R270" s="1613"/>
      <c r="S270" s="1613"/>
    </row>
    <row r="271" spans="17:19">
      <c r="Q271" s="1613"/>
      <c r="R271" s="1613"/>
      <c r="S271" s="1613"/>
    </row>
    <row r="272" spans="17:19">
      <c r="Q272" s="1613"/>
      <c r="R272" s="1613"/>
      <c r="S272" s="1613"/>
    </row>
    <row r="273" spans="17:19">
      <c r="Q273" s="1613"/>
      <c r="R273" s="1613"/>
      <c r="S273" s="1613"/>
    </row>
    <row r="274" spans="17:19">
      <c r="Q274" s="1613"/>
      <c r="R274" s="1613"/>
      <c r="S274" s="1613"/>
    </row>
    <row r="275" spans="17:19">
      <c r="Q275" s="1613"/>
      <c r="R275" s="1613"/>
      <c r="S275" s="1613"/>
    </row>
    <row r="276" spans="17:19">
      <c r="Q276" s="1613"/>
      <c r="R276" s="1613"/>
      <c r="S276" s="1613"/>
    </row>
    <row r="277" spans="17:19">
      <c r="Q277" s="1613"/>
      <c r="R277" s="1613"/>
      <c r="S277" s="1613"/>
    </row>
    <row r="278" spans="17:19">
      <c r="Q278" s="1613"/>
      <c r="R278" s="1613"/>
      <c r="S278" s="1613"/>
    </row>
    <row r="279" spans="17:19">
      <c r="Q279" s="1613"/>
      <c r="R279" s="1613"/>
      <c r="S279" s="1613"/>
    </row>
    <row r="280" spans="17:19">
      <c r="Q280" s="1613"/>
      <c r="R280" s="1613"/>
      <c r="S280" s="1613"/>
    </row>
    <row r="281" spans="17:19">
      <c r="Q281" s="1613"/>
      <c r="R281" s="1613"/>
      <c r="S281" s="1613"/>
    </row>
    <row r="282" spans="17:19">
      <c r="Q282" s="1613"/>
      <c r="R282" s="1613"/>
      <c r="S282" s="1613"/>
    </row>
    <row r="283" spans="17:19">
      <c r="Q283" s="1613"/>
      <c r="R283" s="1613"/>
      <c r="S283" s="1613"/>
    </row>
    <row r="284" spans="17:19">
      <c r="Q284" s="1613"/>
      <c r="R284" s="1613"/>
      <c r="S284" s="1613"/>
    </row>
    <row r="285" spans="17:19">
      <c r="Q285" s="1613"/>
      <c r="R285" s="1613"/>
      <c r="S285" s="1613"/>
    </row>
    <row r="286" spans="17:19">
      <c r="Q286" s="1613"/>
      <c r="R286" s="1613"/>
      <c r="S286" s="1613"/>
    </row>
    <row r="287" spans="17:19">
      <c r="Q287" s="1613"/>
      <c r="R287" s="1613"/>
      <c r="S287" s="1613"/>
    </row>
    <row r="288" spans="17:19">
      <c r="Q288" s="1613"/>
      <c r="R288" s="1613"/>
      <c r="S288" s="1613"/>
    </row>
    <row r="289" spans="17:19">
      <c r="Q289" s="1613"/>
      <c r="R289" s="1613"/>
      <c r="S289" s="1613"/>
    </row>
    <row r="290" spans="17:19">
      <c r="Q290" s="1613"/>
      <c r="R290" s="1613"/>
      <c r="S290" s="1613"/>
    </row>
    <row r="291" spans="17:19">
      <c r="Q291" s="1613"/>
      <c r="R291" s="1613"/>
      <c r="S291" s="1613"/>
    </row>
    <row r="292" spans="17:19">
      <c r="Q292" s="1613"/>
      <c r="R292" s="1613"/>
      <c r="S292" s="1613"/>
    </row>
    <row r="293" spans="17:19">
      <c r="Q293" s="1613"/>
      <c r="R293" s="1613"/>
      <c r="S293" s="1613"/>
    </row>
    <row r="294" spans="17:19">
      <c r="Q294" s="1613"/>
      <c r="R294" s="1613"/>
      <c r="S294" s="1613"/>
    </row>
    <row r="295" spans="17:19">
      <c r="Q295" s="1613"/>
      <c r="R295" s="1613"/>
      <c r="S295" s="1613"/>
    </row>
    <row r="296" spans="17:19">
      <c r="Q296" s="1613"/>
      <c r="R296" s="1613"/>
      <c r="S296" s="1613"/>
    </row>
    <row r="297" spans="17:19">
      <c r="Q297" s="1613"/>
      <c r="R297" s="1613"/>
      <c r="S297" s="1613"/>
    </row>
    <row r="298" spans="17:19">
      <c r="Q298" s="1613"/>
      <c r="R298" s="1613"/>
      <c r="S298" s="1613"/>
    </row>
    <row r="299" spans="17:19">
      <c r="Q299" s="1613"/>
      <c r="R299" s="1613"/>
      <c r="S299" s="1613"/>
    </row>
    <row r="300" spans="17:19">
      <c r="Q300" s="1613"/>
      <c r="R300" s="1613"/>
      <c r="S300" s="1613"/>
    </row>
    <row r="301" spans="17:19">
      <c r="Q301" s="1613"/>
      <c r="R301" s="1613"/>
      <c r="S301" s="1613"/>
    </row>
    <row r="302" spans="17:19">
      <c r="Q302" s="1613"/>
      <c r="R302" s="1613"/>
      <c r="S302" s="1613"/>
    </row>
    <row r="303" spans="17:19">
      <c r="Q303" s="1613"/>
      <c r="R303" s="1613"/>
      <c r="S303" s="1613"/>
    </row>
    <row r="304" spans="17:19">
      <c r="Q304" s="1613"/>
      <c r="R304" s="1613"/>
      <c r="S304" s="1613"/>
    </row>
    <row r="305" spans="13:19">
      <c r="Q305" s="1613"/>
      <c r="R305" s="1613"/>
      <c r="S305" s="1613"/>
    </row>
    <row r="306" spans="13:19">
      <c r="Q306" s="1613"/>
      <c r="R306" s="1613"/>
      <c r="S306" s="1613"/>
    </row>
    <row r="307" spans="13:19">
      <c r="Q307" s="1613"/>
      <c r="R307" s="1613"/>
      <c r="S307" s="1613"/>
    </row>
    <row r="308" spans="13:19">
      <c r="Q308" s="1613"/>
      <c r="R308" s="1613"/>
      <c r="S308" s="1613"/>
    </row>
    <row r="309" spans="13:19">
      <c r="Q309" s="1613"/>
      <c r="R309" s="1613"/>
      <c r="S309" s="1613"/>
    </row>
    <row r="310" spans="13:19">
      <c r="Q310" s="1613"/>
      <c r="R310" s="1613"/>
      <c r="S310" s="1613"/>
    </row>
    <row r="311" spans="13:19">
      <c r="M311" s="1613"/>
      <c r="N311" s="1613"/>
      <c r="O311" s="1613"/>
      <c r="P311" s="1613"/>
      <c r="Q311" s="1613"/>
      <c r="R311" s="1613"/>
      <c r="S311" s="1613"/>
    </row>
    <row r="312" spans="13:19">
      <c r="M312" s="1613"/>
      <c r="N312" s="1613"/>
      <c r="O312" s="1613"/>
      <c r="P312" s="1613"/>
      <c r="Q312" s="1613"/>
      <c r="R312" s="1613"/>
      <c r="S312" s="1613"/>
    </row>
    <row r="313" spans="13:19">
      <c r="M313" s="1613"/>
      <c r="N313" s="1613"/>
      <c r="O313" s="1613"/>
      <c r="P313" s="1613"/>
      <c r="Q313" s="1613"/>
      <c r="R313" s="1613"/>
      <c r="S313" s="1613"/>
    </row>
    <row r="314" spans="13:19">
      <c r="M314" s="1613"/>
      <c r="N314" s="1613"/>
      <c r="O314" s="1613"/>
      <c r="P314" s="1613"/>
      <c r="Q314" s="1613"/>
      <c r="R314" s="1613"/>
      <c r="S314" s="1613"/>
    </row>
    <row r="315" spans="13:19">
      <c r="M315" s="1613"/>
      <c r="N315" s="1613"/>
      <c r="O315" s="1613"/>
      <c r="P315" s="1613"/>
      <c r="Q315" s="1613"/>
      <c r="R315" s="1613"/>
      <c r="S315" s="1613"/>
    </row>
    <row r="316" spans="13:19">
      <c r="M316" s="1613"/>
      <c r="N316" s="1613"/>
      <c r="O316" s="1613"/>
      <c r="P316" s="1613"/>
      <c r="Q316" s="1613"/>
      <c r="R316" s="1613"/>
      <c r="S316" s="1613"/>
    </row>
    <row r="317" spans="13:19">
      <c r="M317" s="1613"/>
      <c r="N317" s="1613"/>
      <c r="O317" s="1613"/>
      <c r="P317" s="1613"/>
      <c r="Q317" s="1613"/>
      <c r="R317" s="1613"/>
      <c r="S317" s="1613"/>
    </row>
    <row r="318" spans="13:19">
      <c r="M318" s="1613"/>
      <c r="N318" s="1613"/>
      <c r="O318" s="1613"/>
      <c r="P318" s="1613"/>
      <c r="Q318" s="1613"/>
      <c r="R318" s="1613"/>
      <c r="S318" s="1613"/>
    </row>
    <row r="319" spans="13:19">
      <c r="M319" s="1613"/>
      <c r="N319" s="1613"/>
      <c r="O319" s="1613"/>
      <c r="P319" s="1613"/>
      <c r="Q319" s="1613"/>
      <c r="R319" s="1613"/>
      <c r="S319" s="1613"/>
    </row>
    <row r="320" spans="13:19">
      <c r="M320" s="1613"/>
      <c r="N320" s="1613"/>
      <c r="O320" s="1613"/>
      <c r="P320" s="1613"/>
      <c r="Q320" s="1613"/>
      <c r="R320" s="1613"/>
      <c r="S320" s="1613"/>
    </row>
    <row r="321" spans="13:19">
      <c r="M321" s="1613"/>
      <c r="N321" s="1613"/>
      <c r="O321" s="1613"/>
      <c r="P321" s="1613"/>
      <c r="Q321" s="1613"/>
      <c r="R321" s="1613"/>
      <c r="S321" s="1613"/>
    </row>
    <row r="322" spans="13:19">
      <c r="M322" s="1613"/>
      <c r="N322" s="1613"/>
      <c r="O322" s="1613"/>
      <c r="P322" s="1613"/>
      <c r="Q322" s="1613"/>
      <c r="R322" s="1613"/>
      <c r="S322" s="1613"/>
    </row>
    <row r="323" spans="13:19">
      <c r="M323" s="1613"/>
      <c r="N323" s="1613"/>
      <c r="O323" s="1613"/>
      <c r="P323" s="1613"/>
      <c r="Q323" s="1613"/>
      <c r="R323" s="1613"/>
      <c r="S323" s="1613"/>
    </row>
    <row r="324" spans="13:19">
      <c r="M324" s="1613"/>
      <c r="N324" s="1613"/>
      <c r="O324" s="1613"/>
      <c r="P324" s="1613"/>
      <c r="Q324" s="1613"/>
      <c r="R324" s="1613"/>
      <c r="S324" s="1613"/>
    </row>
    <row r="325" spans="13:19">
      <c r="M325" s="1613"/>
      <c r="N325" s="1613"/>
      <c r="O325" s="1613"/>
      <c r="P325" s="1613"/>
      <c r="Q325" s="1613"/>
      <c r="R325" s="1613"/>
      <c r="S325" s="1613"/>
    </row>
    <row r="326" spans="13:19">
      <c r="M326" s="1613"/>
      <c r="N326" s="1613"/>
      <c r="O326" s="1613"/>
      <c r="P326" s="1613"/>
      <c r="Q326" s="1613"/>
      <c r="R326" s="1613"/>
      <c r="S326" s="1613"/>
    </row>
    <row r="327" spans="13:19">
      <c r="M327" s="1613"/>
      <c r="N327" s="1613"/>
      <c r="O327" s="1613"/>
      <c r="P327" s="1613"/>
      <c r="Q327" s="1613"/>
      <c r="R327" s="1613"/>
      <c r="S327" s="1613"/>
    </row>
    <row r="328" spans="13:19">
      <c r="M328" s="1613"/>
      <c r="N328" s="1613"/>
      <c r="O328" s="1613"/>
      <c r="P328" s="1613"/>
      <c r="Q328" s="1613"/>
      <c r="R328" s="1613"/>
      <c r="S328" s="1613"/>
    </row>
    <row r="329" spans="13:19">
      <c r="M329" s="1613"/>
      <c r="N329" s="1613"/>
      <c r="O329" s="1613"/>
      <c r="P329" s="1613"/>
      <c r="Q329" s="1613"/>
      <c r="R329" s="1613"/>
      <c r="S329" s="1613"/>
    </row>
    <row r="330" spans="13:19">
      <c r="M330" s="1613"/>
      <c r="N330" s="1613"/>
      <c r="O330" s="1613"/>
      <c r="P330" s="1613"/>
      <c r="Q330" s="1613"/>
      <c r="R330" s="1613"/>
      <c r="S330" s="1613"/>
    </row>
    <row r="331" spans="13:19">
      <c r="M331" s="1613"/>
      <c r="N331" s="1613"/>
      <c r="O331" s="1613"/>
      <c r="P331" s="1613"/>
      <c r="Q331" s="1613"/>
      <c r="R331" s="1613"/>
      <c r="S331" s="1613"/>
    </row>
    <row r="332" spans="13:19">
      <c r="M332" s="1613"/>
      <c r="N332" s="1613"/>
      <c r="O332" s="1613"/>
      <c r="P332" s="1613"/>
      <c r="Q332" s="1613"/>
      <c r="R332" s="1613"/>
      <c r="S332" s="1613"/>
    </row>
    <row r="333" spans="13:19">
      <c r="M333" s="1613"/>
      <c r="N333" s="1613"/>
      <c r="O333" s="1613"/>
      <c r="P333" s="1613"/>
      <c r="Q333" s="1613"/>
      <c r="R333" s="1613"/>
      <c r="S333" s="1613"/>
    </row>
    <row r="334" spans="13:19">
      <c r="M334" s="1613"/>
      <c r="N334" s="1613"/>
      <c r="O334" s="1613"/>
      <c r="P334" s="1613"/>
      <c r="Q334" s="1613"/>
      <c r="R334" s="1613"/>
      <c r="S334" s="1613"/>
    </row>
    <row r="335" spans="13:19">
      <c r="M335" s="1613"/>
      <c r="N335" s="1613"/>
      <c r="O335" s="1613"/>
      <c r="P335" s="1613"/>
      <c r="Q335" s="1613"/>
      <c r="R335" s="1613"/>
      <c r="S335" s="1613"/>
    </row>
    <row r="336" spans="13:19">
      <c r="M336" s="1613"/>
      <c r="N336" s="1613"/>
      <c r="O336" s="1613"/>
      <c r="P336" s="1613"/>
      <c r="Q336" s="1613"/>
      <c r="R336" s="1613"/>
      <c r="S336" s="1613"/>
    </row>
    <row r="337" spans="13:19">
      <c r="M337" s="1613"/>
      <c r="N337" s="1613"/>
      <c r="O337" s="1613"/>
      <c r="P337" s="1613"/>
      <c r="Q337" s="1613"/>
      <c r="R337" s="1613"/>
      <c r="S337" s="1613"/>
    </row>
    <row r="338" spans="13:19">
      <c r="M338" s="1613"/>
      <c r="N338" s="1613"/>
      <c r="O338" s="1613"/>
      <c r="P338" s="1613"/>
      <c r="Q338" s="1613"/>
      <c r="R338" s="1613"/>
      <c r="S338" s="1613"/>
    </row>
    <row r="339" spans="13:19">
      <c r="M339" s="1613"/>
      <c r="N339" s="1613"/>
      <c r="O339" s="1613"/>
      <c r="P339" s="1613"/>
      <c r="Q339" s="1613"/>
      <c r="R339" s="1613"/>
      <c r="S339" s="1613"/>
    </row>
    <row r="340" spans="13:19">
      <c r="M340" s="1613"/>
      <c r="N340" s="1613"/>
      <c r="O340" s="1613"/>
      <c r="P340" s="1613"/>
      <c r="Q340" s="1613"/>
      <c r="R340" s="1613"/>
      <c r="S340" s="1613"/>
    </row>
    <row r="341" spans="13:19">
      <c r="M341" s="1613"/>
      <c r="N341" s="1613"/>
      <c r="O341" s="1613"/>
      <c r="P341" s="1613"/>
      <c r="Q341" s="1613"/>
      <c r="R341" s="1613"/>
      <c r="S341" s="1613"/>
    </row>
    <row r="342" spans="13:19">
      <c r="M342" s="1613"/>
      <c r="N342" s="1613"/>
      <c r="O342" s="1613"/>
      <c r="P342" s="1613"/>
      <c r="Q342" s="1613"/>
      <c r="R342" s="1613"/>
      <c r="S342" s="1613"/>
    </row>
    <row r="343" spans="13:19">
      <c r="M343" s="1613"/>
      <c r="N343" s="1613"/>
      <c r="O343" s="1613"/>
      <c r="P343" s="1613"/>
      <c r="Q343" s="1613"/>
      <c r="R343" s="1613"/>
      <c r="S343" s="1613"/>
    </row>
    <row r="344" spans="13:19">
      <c r="M344" s="1613"/>
      <c r="N344" s="1613"/>
      <c r="O344" s="1613"/>
      <c r="P344" s="1613"/>
      <c r="Q344" s="1613"/>
      <c r="R344" s="1613"/>
      <c r="S344" s="1613"/>
    </row>
    <row r="345" spans="13:19">
      <c r="M345" s="1613"/>
      <c r="N345" s="1613"/>
      <c r="O345" s="1613"/>
      <c r="P345" s="1613"/>
      <c r="Q345" s="1613"/>
      <c r="R345" s="1613"/>
      <c r="S345" s="1613"/>
    </row>
    <row r="346" spans="13:19">
      <c r="M346" s="1613"/>
      <c r="N346" s="1613"/>
      <c r="O346" s="1613"/>
      <c r="P346" s="1613"/>
      <c r="Q346" s="1613"/>
      <c r="R346" s="1613"/>
      <c r="S346" s="1613"/>
    </row>
    <row r="347" spans="13:19">
      <c r="M347" s="1613"/>
      <c r="N347" s="1613"/>
      <c r="O347" s="1613"/>
      <c r="P347" s="1613"/>
      <c r="Q347" s="1613"/>
      <c r="R347" s="1613"/>
      <c r="S347" s="1613"/>
    </row>
    <row r="348" spans="13:19">
      <c r="M348" s="1613"/>
      <c r="N348" s="1613"/>
      <c r="O348" s="1613"/>
      <c r="P348" s="1613"/>
      <c r="Q348" s="1613"/>
      <c r="R348" s="1613"/>
      <c r="S348" s="1613"/>
    </row>
  </sheetData>
  <pageMargins left="0" right="0" top="0" bottom="0" header="0" footer="0"/>
  <pageSetup paperSize="9" scale="64"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29"/>
  <sheetViews>
    <sheetView zoomScaleNormal="100" zoomScaleSheetLayoutView="110" workbookViewId="0">
      <pane xSplit="1" ySplit="3" topLeftCell="B22" activePane="bottomRight" state="frozen"/>
      <selection activeCell="A2" sqref="A2"/>
      <selection pane="topRight" activeCell="A2" sqref="A2"/>
      <selection pane="bottomLeft" activeCell="A2" sqref="A2"/>
      <selection pane="bottomRight" activeCell="A2" sqref="A2"/>
    </sheetView>
  </sheetViews>
  <sheetFormatPr defaultColWidth="9.109375" defaultRowHeight="20.100000000000001" customHeight="1"/>
  <cols>
    <col min="1" max="1" width="40.109375" style="1626" customWidth="1"/>
    <col min="2" max="2" width="23.109375" style="1626" customWidth="1"/>
    <col min="3" max="3" width="22.88671875" style="1626" customWidth="1"/>
    <col min="4" max="4" width="9.109375" style="1626"/>
    <col min="5" max="5" width="2.88671875" style="1626" customWidth="1"/>
    <col min="6" max="9" width="9.109375" style="1626"/>
    <col min="10" max="10" width="11.109375" style="1626" bestFit="1" customWidth="1"/>
    <col min="11" max="16384" width="9.109375" style="1626"/>
  </cols>
  <sheetData>
    <row r="1" spans="1:13" ht="19.8" thickBot="1">
      <c r="A1" s="1379" t="s">
        <v>3715</v>
      </c>
    </row>
    <row r="2" spans="1:13" ht="19.8" thickTop="1">
      <c r="A2" s="3183"/>
      <c r="B2" s="1627" t="s">
        <v>3716</v>
      </c>
      <c r="C2" s="1628" t="s">
        <v>3717</v>
      </c>
    </row>
    <row r="3" spans="1:13" ht="19.8" thickBot="1">
      <c r="A3" s="3184"/>
      <c r="B3" s="1629" t="s">
        <v>3718</v>
      </c>
      <c r="C3" s="1630" t="s">
        <v>70</v>
      </c>
    </row>
    <row r="4" spans="1:13" ht="19.8" thickTop="1">
      <c r="A4" s="1631" t="s">
        <v>55</v>
      </c>
      <c r="B4" s="1632">
        <f>SUM(B6:B7)</f>
        <v>42</v>
      </c>
      <c r="C4" s="1633">
        <f>SUM(C6:C7)</f>
        <v>6873.05</v>
      </c>
    </row>
    <row r="5" spans="1:13" s="1636" customFormat="1" ht="19.2">
      <c r="A5" s="1634" t="s">
        <v>3719</v>
      </c>
      <c r="B5" s="1635"/>
      <c r="C5" s="1635"/>
      <c r="L5" s="1626"/>
      <c r="M5" s="1626"/>
    </row>
    <row r="6" spans="1:13" ht="19.2">
      <c r="A6" s="1637" t="s">
        <v>3720</v>
      </c>
      <c r="B6" s="1638">
        <v>27</v>
      </c>
      <c r="C6" s="1639">
        <v>5645.75</v>
      </c>
    </row>
    <row r="7" spans="1:13" ht="19.2">
      <c r="A7" s="1637" t="s">
        <v>3721</v>
      </c>
      <c r="B7" s="1638">
        <v>15</v>
      </c>
      <c r="C7" s="1639">
        <v>1227.3</v>
      </c>
    </row>
    <row r="8" spans="1:13" ht="19.2">
      <c r="A8" s="1640" t="s">
        <v>3722</v>
      </c>
      <c r="B8" s="1641">
        <f>SUM(B10:B12)</f>
        <v>180</v>
      </c>
      <c r="C8" s="1633">
        <f>SUM(C10:C12)</f>
        <v>5257.25</v>
      </c>
    </row>
    <row r="9" spans="1:13" s="1636" customFormat="1" ht="19.2">
      <c r="A9" s="1634" t="s">
        <v>3719</v>
      </c>
      <c r="B9" s="1642"/>
      <c r="C9" s="1643"/>
      <c r="L9" s="1626"/>
      <c r="M9" s="1626"/>
    </row>
    <row r="10" spans="1:13" ht="19.2">
      <c r="A10" s="1637" t="s">
        <v>3723</v>
      </c>
      <c r="B10" s="1644">
        <v>79</v>
      </c>
      <c r="C10" s="1639">
        <v>3196.3</v>
      </c>
    </row>
    <row r="11" spans="1:13" ht="19.2">
      <c r="A11" s="1637" t="s">
        <v>3724</v>
      </c>
      <c r="B11" s="1644">
        <v>39</v>
      </c>
      <c r="C11" s="1639">
        <v>1431.95</v>
      </c>
    </row>
    <row r="12" spans="1:13" ht="19.2">
      <c r="A12" s="1637" t="s">
        <v>57</v>
      </c>
      <c r="B12" s="1644">
        <v>62</v>
      </c>
      <c r="C12" s="1639">
        <v>629</v>
      </c>
      <c r="J12" s="1645"/>
    </row>
    <row r="13" spans="1:13" ht="19.2">
      <c r="A13" s="1640" t="s">
        <v>3725</v>
      </c>
      <c r="B13" s="1641">
        <v>48</v>
      </c>
      <c r="C13" s="1633">
        <v>1066.1500000000001</v>
      </c>
      <c r="G13" s="1645"/>
    </row>
    <row r="14" spans="1:13" ht="19.8" thickBot="1">
      <c r="A14" s="1640" t="s">
        <v>3726</v>
      </c>
      <c r="B14" s="1646">
        <v>581</v>
      </c>
      <c r="C14" s="1633">
        <v>1161.05</v>
      </c>
    </row>
    <row r="15" spans="1:13" ht="20.399999999999999" thickTop="1" thickBot="1">
      <c r="A15" s="1647" t="s">
        <v>493</v>
      </c>
      <c r="B15" s="1648">
        <f>SUM(B4,B8,B13,B14)</f>
        <v>851</v>
      </c>
      <c r="C15" s="1649">
        <f>SUM(C4,C8,C13,C14)</f>
        <v>14357.499999999998</v>
      </c>
    </row>
    <row r="16" spans="1:13" ht="19.8" thickTop="1">
      <c r="A16" s="1650"/>
    </row>
    <row r="17" spans="1:8" ht="19.8" thickBot="1">
      <c r="A17" s="1379" t="s">
        <v>3727</v>
      </c>
      <c r="B17" s="1380"/>
      <c r="C17" s="1380"/>
    </row>
    <row r="18" spans="1:8" ht="19.8" thickTop="1">
      <c r="A18" s="1651"/>
      <c r="B18" s="1627" t="s">
        <v>3716</v>
      </c>
      <c r="C18" s="1627" t="s">
        <v>3728</v>
      </c>
    </row>
    <row r="19" spans="1:8" ht="19.8" thickBot="1">
      <c r="A19" s="1652"/>
      <c r="B19" s="1629" t="s">
        <v>3718</v>
      </c>
      <c r="C19" s="1630" t="s">
        <v>70</v>
      </c>
    </row>
    <row r="20" spans="1:8" ht="19.8" thickTop="1">
      <c r="A20" s="1653">
        <v>45689</v>
      </c>
      <c r="B20" s="1654"/>
      <c r="C20" s="1655"/>
    </row>
    <row r="21" spans="1:8" ht="19.2">
      <c r="A21" s="1656" t="s">
        <v>3676</v>
      </c>
      <c r="B21" s="1654">
        <v>178</v>
      </c>
      <c r="C21" s="1657">
        <v>2364.5500000000002</v>
      </c>
      <c r="D21" s="1658"/>
      <c r="E21" s="1658"/>
      <c r="F21" s="1658"/>
      <c r="G21" s="1658"/>
      <c r="H21" s="1658"/>
    </row>
    <row r="22" spans="1:8" ht="19.2">
      <c r="A22" s="1656" t="s">
        <v>3678</v>
      </c>
      <c r="B22" s="1654">
        <v>142</v>
      </c>
      <c r="C22" s="1657">
        <v>3906.15</v>
      </c>
    </row>
    <row r="23" spans="1:8" ht="19.2">
      <c r="A23" s="1656" t="s">
        <v>3679</v>
      </c>
      <c r="B23" s="1654">
        <v>404</v>
      </c>
      <c r="C23" s="1657">
        <v>7692.5</v>
      </c>
    </row>
    <row r="24" spans="1:8" ht="19.8" thickBot="1">
      <c r="A24" s="1656" t="s">
        <v>3680</v>
      </c>
      <c r="B24" s="1654">
        <v>127</v>
      </c>
      <c r="C24" s="1657">
        <v>394.3</v>
      </c>
    </row>
    <row r="25" spans="1:8" s="1661" customFormat="1" ht="20.399999999999999" thickTop="1" thickBot="1">
      <c r="A25" s="1647" t="s">
        <v>493</v>
      </c>
      <c r="B25" s="1659">
        <f>SUM(B21:B24)</f>
        <v>851</v>
      </c>
      <c r="C25" s="1660">
        <f>SUM(C21:C24)</f>
        <v>14357.5</v>
      </c>
    </row>
    <row r="26" spans="1:8" ht="19.8" thickTop="1">
      <c r="A26" s="1662" t="s">
        <v>3601</v>
      </c>
    </row>
    <row r="27" spans="1:8" ht="19.2">
      <c r="A27" s="1662"/>
    </row>
    <row r="28" spans="1:8" ht="19.2">
      <c r="A28" s="1662"/>
    </row>
    <row r="29" spans="1:8" ht="19.2">
      <c r="A29" s="1662"/>
    </row>
  </sheetData>
  <mergeCells count="1">
    <mergeCell ref="A2:A3"/>
  </mergeCells>
  <pageMargins left="0.7" right="0.7" top="0.75" bottom="0.75" header="0.3" footer="0.3"/>
  <pageSetup paperSize="9" scale="91" orientation="landscape" r:id="rId1"/>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19"/>
  <sheetViews>
    <sheetView showGridLines="0" zoomScale="110" zoomScaleNormal="110" zoomScaleSheetLayoutView="100" workbookViewId="0">
      <pane xSplit="1" ySplit="3" topLeftCell="B4" activePane="bottomRight" state="frozen"/>
      <selection activeCell="P6" sqref="P6"/>
      <selection pane="topRight" activeCell="P6" sqref="P6"/>
      <selection pane="bottomLeft" activeCell="P6" sqref="P6"/>
      <selection pane="bottomRight" activeCell="P6" sqref="P6"/>
    </sheetView>
  </sheetViews>
  <sheetFormatPr defaultColWidth="9.109375" defaultRowHeight="19.2"/>
  <cols>
    <col min="1" max="1" width="29.88671875" style="2" customWidth="1"/>
    <col min="2" max="8" width="7.5546875" style="2" customWidth="1"/>
    <col min="9" max="11" width="9.109375" style="2"/>
    <col min="12" max="12" width="3.6640625" style="2" customWidth="1"/>
    <col min="13" max="13" width="3.109375" style="2" customWidth="1"/>
    <col min="14" max="16384" width="9.109375" style="2"/>
  </cols>
  <sheetData>
    <row r="1" spans="1:8" ht="19.8">
      <c r="A1" s="1" t="s">
        <v>0</v>
      </c>
    </row>
    <row r="2" spans="1:8" ht="12" customHeight="1" thickBot="1">
      <c r="A2" s="3"/>
    </row>
    <row r="3" spans="1:8" s="7" customFormat="1" ht="18" thickTop="1" thickBot="1">
      <c r="A3" s="4" t="s">
        <v>1</v>
      </c>
      <c r="B3" s="5">
        <v>2019</v>
      </c>
      <c r="C3" s="5">
        <v>2020</v>
      </c>
      <c r="D3" s="5">
        <v>2021</v>
      </c>
      <c r="E3" s="5">
        <v>2022</v>
      </c>
      <c r="F3" s="5">
        <v>2023</v>
      </c>
      <c r="G3" s="6">
        <v>2024</v>
      </c>
      <c r="H3" s="6">
        <v>2025</v>
      </c>
    </row>
    <row r="4" spans="1:8" ht="19.8" thickTop="1">
      <c r="A4" s="8" t="s">
        <v>2</v>
      </c>
      <c r="B4" s="9">
        <v>103.8</v>
      </c>
      <c r="C4" s="9">
        <v>105.9</v>
      </c>
      <c r="D4" s="9">
        <v>107</v>
      </c>
      <c r="E4" s="9">
        <v>114.9</v>
      </c>
      <c r="F4" s="9">
        <v>128.5</v>
      </c>
      <c r="G4" s="10">
        <v>135.19999999999999</v>
      </c>
      <c r="H4" s="10">
        <v>105</v>
      </c>
    </row>
    <row r="5" spans="1:8">
      <c r="A5" s="8" t="s">
        <v>3</v>
      </c>
      <c r="B5" s="9">
        <v>104.4</v>
      </c>
      <c r="C5" s="9">
        <v>106.6</v>
      </c>
      <c r="D5" s="9">
        <v>107.9</v>
      </c>
      <c r="E5" s="9">
        <v>117.6</v>
      </c>
      <c r="F5" s="9">
        <v>130.5</v>
      </c>
      <c r="G5" s="10">
        <v>138.6</v>
      </c>
      <c r="H5" s="10">
        <v>105.7</v>
      </c>
    </row>
    <row r="6" spans="1:8" ht="19.8" thickBot="1">
      <c r="A6" s="11" t="s">
        <v>4</v>
      </c>
      <c r="B6" s="9">
        <v>104.4</v>
      </c>
      <c r="C6" s="9">
        <v>107.4</v>
      </c>
      <c r="D6" s="9">
        <v>108.5</v>
      </c>
      <c r="E6" s="9">
        <v>120.1</v>
      </c>
      <c r="F6" s="9">
        <v>131.1</v>
      </c>
      <c r="G6" s="10">
        <v>137.6</v>
      </c>
      <c r="H6" s="12"/>
    </row>
    <row r="7" spans="1:8" ht="19.8" thickTop="1">
      <c r="A7" s="8" t="s">
        <v>5</v>
      </c>
      <c r="B7" s="9">
        <v>104.4</v>
      </c>
      <c r="C7" s="9">
        <v>108.8</v>
      </c>
      <c r="D7" s="9">
        <v>109</v>
      </c>
      <c r="E7" s="9">
        <v>121</v>
      </c>
      <c r="F7" s="9">
        <v>131</v>
      </c>
      <c r="G7" s="13">
        <v>103.2</v>
      </c>
      <c r="H7" s="10"/>
    </row>
    <row r="8" spans="1:8">
      <c r="A8" s="8" t="s">
        <v>6</v>
      </c>
      <c r="B8" s="9">
        <v>104.4</v>
      </c>
      <c r="C8" s="9">
        <v>107.3</v>
      </c>
      <c r="D8" s="9">
        <v>109.8</v>
      </c>
      <c r="E8" s="9">
        <v>121.6</v>
      </c>
      <c r="F8" s="9">
        <v>131.19999999999999</v>
      </c>
      <c r="G8" s="10">
        <v>102.91600602661487</v>
      </c>
      <c r="H8" s="10"/>
    </row>
    <row r="9" spans="1:8">
      <c r="A9" s="8" t="s">
        <v>7</v>
      </c>
      <c r="B9" s="9">
        <v>103.4</v>
      </c>
      <c r="C9" s="9">
        <v>105.2</v>
      </c>
      <c r="D9" s="9">
        <v>111.4</v>
      </c>
      <c r="E9" s="9">
        <v>122.1</v>
      </c>
      <c r="F9" s="9">
        <v>131.69999999999999</v>
      </c>
      <c r="G9" s="10">
        <v>102.6</v>
      </c>
      <c r="H9" s="10"/>
    </row>
    <row r="10" spans="1:8">
      <c r="A10" s="8" t="s">
        <v>8</v>
      </c>
      <c r="B10" s="9">
        <v>103.4</v>
      </c>
      <c r="C10" s="9">
        <v>104.9</v>
      </c>
      <c r="D10" s="9">
        <v>111.7</v>
      </c>
      <c r="E10" s="9">
        <v>124</v>
      </c>
      <c r="F10" s="9">
        <v>131.30000000000001</v>
      </c>
      <c r="G10" s="10">
        <v>102.8</v>
      </c>
      <c r="H10" s="10"/>
    </row>
    <row r="11" spans="1:8">
      <c r="A11" s="8" t="s">
        <v>9</v>
      </c>
      <c r="B11" s="9">
        <v>103.7</v>
      </c>
      <c r="C11" s="9">
        <v>105.3</v>
      </c>
      <c r="D11" s="9">
        <v>111.6</v>
      </c>
      <c r="E11" s="9">
        <v>124.4</v>
      </c>
      <c r="F11" s="9">
        <v>131.69999999999999</v>
      </c>
      <c r="G11" s="10">
        <v>103.2</v>
      </c>
      <c r="H11" s="10"/>
    </row>
    <row r="12" spans="1:8">
      <c r="A12" s="8" t="s">
        <v>10</v>
      </c>
      <c r="B12" s="9">
        <v>103.3</v>
      </c>
      <c r="C12" s="9">
        <v>106</v>
      </c>
      <c r="D12" s="9">
        <v>111.7</v>
      </c>
      <c r="E12" s="9">
        <v>125</v>
      </c>
      <c r="F12" s="9">
        <v>131.6</v>
      </c>
      <c r="G12" s="10">
        <v>103.4</v>
      </c>
      <c r="H12" s="10"/>
    </row>
    <row r="13" spans="1:8">
      <c r="A13" s="8" t="s">
        <v>11</v>
      </c>
      <c r="B13" s="9">
        <v>102.8</v>
      </c>
      <c r="C13" s="9">
        <v>106.1</v>
      </c>
      <c r="D13" s="9">
        <v>112.3</v>
      </c>
      <c r="E13" s="9">
        <v>125.7</v>
      </c>
      <c r="F13" s="9">
        <v>131.5</v>
      </c>
      <c r="G13" s="10">
        <v>103.7</v>
      </c>
      <c r="H13" s="10"/>
    </row>
    <row r="14" spans="1:8">
      <c r="A14" s="8" t="s">
        <v>12</v>
      </c>
      <c r="B14" s="9">
        <v>103.1</v>
      </c>
      <c r="C14" s="9">
        <v>106.3</v>
      </c>
      <c r="D14" s="9">
        <v>113.1</v>
      </c>
      <c r="E14" s="9">
        <v>126.8</v>
      </c>
      <c r="F14" s="9">
        <v>131.9</v>
      </c>
      <c r="G14" s="10">
        <v>104</v>
      </c>
      <c r="H14" s="10"/>
    </row>
    <row r="15" spans="1:8" ht="19.8" thickBot="1">
      <c r="A15" s="14" t="s">
        <v>13</v>
      </c>
      <c r="B15" s="15">
        <v>103.3</v>
      </c>
      <c r="C15" s="15">
        <v>106.1</v>
      </c>
      <c r="D15" s="15">
        <v>113.3</v>
      </c>
      <c r="E15" s="15">
        <v>127.1</v>
      </c>
      <c r="F15" s="15">
        <v>132</v>
      </c>
      <c r="G15" s="16">
        <v>103.5</v>
      </c>
      <c r="H15" s="16"/>
    </row>
    <row r="16" spans="1:8" s="18" customFormat="1" ht="16.2" thickTop="1">
      <c r="A16" s="17" t="s">
        <v>14</v>
      </c>
    </row>
    <row r="17" spans="1:1" s="18" customFormat="1" ht="15">
      <c r="A17" s="17" t="s">
        <v>15</v>
      </c>
    </row>
    <row r="18" spans="1:1" s="18" customFormat="1" ht="13.5" customHeight="1">
      <c r="A18" s="17" t="s">
        <v>16</v>
      </c>
    </row>
    <row r="19" spans="1:1" ht="6" customHeight="1"/>
  </sheetData>
  <printOptions horizontalCentered="1"/>
  <pageMargins left="0.75" right="0.75" top="0.75" bottom="0.75" header="0.3" footer="0"/>
  <pageSetup paperSize="9"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22"/>
  <sheetViews>
    <sheetView showGridLines="0" zoomScale="115" zoomScaleNormal="115" zoomScaleSheetLayoutView="100" workbookViewId="0">
      <selection activeCell="A2" sqref="A2"/>
    </sheetView>
  </sheetViews>
  <sheetFormatPr defaultColWidth="9.109375" defaultRowHeight="20.100000000000001" customHeight="1"/>
  <cols>
    <col min="1" max="1" width="28.88671875" style="1431" bestFit="1" customWidth="1"/>
    <col min="2" max="2" width="17.5546875" style="1431" customWidth="1"/>
    <col min="3" max="3" width="16" style="1431" customWidth="1"/>
    <col min="4" max="4" width="13.109375" style="1431" bestFit="1" customWidth="1"/>
    <col min="5" max="5" width="8.88671875" style="1431" customWidth="1"/>
    <col min="6" max="6" width="3" style="1431" customWidth="1"/>
    <col min="7" max="7" width="2.88671875" style="1431" customWidth="1"/>
    <col min="8" max="9" width="24.33203125" style="1431" bestFit="1" customWidth="1"/>
    <col min="10" max="10" width="25.5546875" style="1431" bestFit="1" customWidth="1"/>
    <col min="11" max="11" width="21" style="1431" bestFit="1" customWidth="1"/>
    <col min="12" max="12" width="8.109375" style="1431" bestFit="1" customWidth="1"/>
    <col min="13" max="16384" width="9.109375" style="1431"/>
  </cols>
  <sheetData>
    <row r="1" spans="1:10" ht="19.2">
      <c r="A1" s="1379" t="s">
        <v>3729</v>
      </c>
      <c r="B1" s="1663"/>
      <c r="C1" s="1663"/>
      <c r="D1" s="1663"/>
      <c r="E1" s="1380"/>
      <c r="F1" s="1380"/>
    </row>
    <row r="2" spans="1:10" ht="19.8" thickBot="1">
      <c r="A2" s="1380"/>
      <c r="B2" s="1380"/>
      <c r="C2" s="1380"/>
      <c r="D2" s="1380"/>
      <c r="E2" s="1380"/>
      <c r="F2" s="1380"/>
    </row>
    <row r="3" spans="1:10" ht="19.8" thickBot="1">
      <c r="A3" s="1385" t="s">
        <v>3730</v>
      </c>
      <c r="B3" s="1664" t="s">
        <v>3731</v>
      </c>
      <c r="C3" s="1385" t="s">
        <v>3732</v>
      </c>
      <c r="D3" s="1380"/>
      <c r="E3" s="1380"/>
      <c r="F3" s="1380"/>
    </row>
    <row r="4" spans="1:10" ht="19.8" thickBot="1">
      <c r="A4" s="1385"/>
      <c r="B4" s="1665" t="s">
        <v>3733</v>
      </c>
      <c r="C4" s="1665" t="s">
        <v>18</v>
      </c>
      <c r="D4" s="1380"/>
      <c r="E4" s="1380"/>
      <c r="F4" s="1380"/>
    </row>
    <row r="5" spans="1:10" ht="19.2">
      <c r="A5" s="1666" t="s">
        <v>3734</v>
      </c>
      <c r="B5" s="1667">
        <v>1217.0999999999999</v>
      </c>
      <c r="C5" s="1668" t="s">
        <v>3735</v>
      </c>
      <c r="D5" s="1380"/>
      <c r="E5" s="1380"/>
      <c r="F5" s="1380"/>
    </row>
    <row r="6" spans="1:10" ht="19.2">
      <c r="A6" s="1449" t="s">
        <v>3736</v>
      </c>
      <c r="B6" s="1669">
        <v>3227.1</v>
      </c>
      <c r="C6" s="1670" t="s">
        <v>3737</v>
      </c>
      <c r="D6" s="1380"/>
      <c r="E6" s="1380"/>
      <c r="F6" s="1380"/>
    </row>
    <row r="7" spans="1:10" ht="19.2">
      <c r="A7" s="1449" t="s">
        <v>3738</v>
      </c>
      <c r="B7" s="1669">
        <v>2801.35</v>
      </c>
      <c r="C7" s="1670" t="s">
        <v>3739</v>
      </c>
      <c r="D7" s="1671"/>
      <c r="E7" s="1380"/>
      <c r="F7" s="1380"/>
    </row>
    <row r="8" spans="1:10" ht="19.2">
      <c r="A8" s="1449" t="s">
        <v>3740</v>
      </c>
      <c r="B8" s="1669">
        <v>1223.4000000000001</v>
      </c>
      <c r="C8" s="1670" t="s">
        <v>3741</v>
      </c>
      <c r="D8" s="1380"/>
      <c r="E8" s="1380"/>
      <c r="F8" s="1380"/>
    </row>
    <row r="9" spans="1:10" ht="19.2">
      <c r="A9" s="1449" t="s">
        <v>3742</v>
      </c>
      <c r="B9" s="1669">
        <v>156.5</v>
      </c>
      <c r="C9" s="1670" t="s">
        <v>3743</v>
      </c>
      <c r="D9" s="1671"/>
      <c r="E9" s="1380"/>
      <c r="F9" s="1380"/>
    </row>
    <row r="10" spans="1:10" ht="19.2">
      <c r="A10" s="1449" t="s">
        <v>3744</v>
      </c>
      <c r="B10" s="1669">
        <v>4600.45</v>
      </c>
      <c r="C10" s="1670" t="s">
        <v>3745</v>
      </c>
      <c r="D10" s="1380"/>
      <c r="E10" s="1380"/>
      <c r="F10" s="1380"/>
    </row>
    <row r="11" spans="1:10" ht="19.8" thickBot="1">
      <c r="A11" s="1449" t="s">
        <v>3746</v>
      </c>
      <c r="B11" s="1669">
        <v>1131.5999999999999</v>
      </c>
      <c r="C11" s="1670" t="s">
        <v>3747</v>
      </c>
      <c r="D11" s="1671"/>
      <c r="E11" s="1380"/>
      <c r="F11" s="1380"/>
    </row>
    <row r="12" spans="1:10" ht="19.8" thickBot="1">
      <c r="A12" s="1672" t="s">
        <v>493</v>
      </c>
      <c r="B12" s="1673">
        <f>SUM(B5:B11)</f>
        <v>14357.499999999998</v>
      </c>
      <c r="C12" s="1673" t="s">
        <v>3748</v>
      </c>
      <c r="D12" s="1671"/>
      <c r="E12" s="1380"/>
      <c r="F12" s="1380"/>
    </row>
    <row r="13" spans="1:10" s="1676" customFormat="1" ht="19.2">
      <c r="A13" s="1662" t="s">
        <v>3601</v>
      </c>
      <c r="B13" s="1662"/>
      <c r="C13" s="1674"/>
      <c r="D13" s="1675"/>
      <c r="E13" s="1380"/>
      <c r="F13" s="1380"/>
    </row>
    <row r="14" spans="1:10" ht="20.100000000000001" customHeight="1">
      <c r="D14" s="1677"/>
      <c r="J14" s="1676"/>
    </row>
    <row r="22" spans="4:8" ht="19.2">
      <c r="D22" s="1586"/>
      <c r="E22" s="1586"/>
      <c r="F22" s="1586"/>
      <c r="G22" s="1586"/>
      <c r="H22" s="1586"/>
    </row>
  </sheetData>
  <pageMargins left="0.7" right="0.7" top="0.75" bottom="0.75" header="0.3" footer="0.3"/>
  <pageSetup paperSize="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N36"/>
  <sheetViews>
    <sheetView topLeftCell="A10" zoomScaleNormal="100" zoomScaleSheetLayoutView="80" workbookViewId="0">
      <selection activeCell="A2" sqref="A2"/>
    </sheetView>
  </sheetViews>
  <sheetFormatPr defaultColWidth="11.44140625" defaultRowHeight="19.2"/>
  <cols>
    <col min="1" max="1" width="17.88671875" style="1682" customWidth="1"/>
    <col min="2" max="2" width="21.88671875" style="1682" customWidth="1"/>
    <col min="3" max="3" width="19.109375" style="1682" customWidth="1"/>
    <col min="4" max="4" width="11.109375" style="1682" bestFit="1" customWidth="1"/>
    <col min="5" max="5" width="17.5546875" style="1682" customWidth="1"/>
    <col min="6" max="6" width="10.88671875" style="1682" customWidth="1"/>
    <col min="7" max="7" width="20.5546875" style="1682" customWidth="1"/>
    <col min="8" max="10" width="11.44140625" style="1682" customWidth="1"/>
    <col min="11" max="11" width="17" style="1682" customWidth="1"/>
    <col min="12" max="12" width="18.33203125" style="1682" customWidth="1"/>
    <col min="13" max="14" width="11.44140625" style="1682" customWidth="1"/>
    <col min="15" max="250" width="11.44140625" style="1682"/>
    <col min="251" max="251" width="14.88671875" style="1682" customWidth="1"/>
    <col min="252" max="253" width="12.5546875" style="1682" customWidth="1"/>
    <col min="254" max="254" width="12.109375" style="1682" customWidth="1"/>
    <col min="255" max="255" width="14" style="1682" bestFit="1" customWidth="1"/>
    <col min="256" max="256" width="13.5546875" style="1682" bestFit="1" customWidth="1"/>
    <col min="257" max="257" width="10.5546875" style="1682" bestFit="1" customWidth="1"/>
    <col min="258" max="258" width="11.88671875" style="1682" bestFit="1" customWidth="1"/>
    <col min="259" max="259" width="5.6640625" style="1682" customWidth="1"/>
    <col min="260" max="270" width="11.44140625" style="1682" customWidth="1"/>
    <col min="271" max="506" width="11.44140625" style="1682"/>
    <col min="507" max="507" width="14.88671875" style="1682" customWidth="1"/>
    <col min="508" max="509" width="12.5546875" style="1682" customWidth="1"/>
    <col min="510" max="510" width="12.109375" style="1682" customWidth="1"/>
    <col min="511" max="511" width="14" style="1682" bestFit="1" customWidth="1"/>
    <col min="512" max="512" width="13.5546875" style="1682" bestFit="1" customWidth="1"/>
    <col min="513" max="513" width="10.5546875" style="1682" bestFit="1" customWidth="1"/>
    <col min="514" max="514" width="11.88671875" style="1682" bestFit="1" customWidth="1"/>
    <col min="515" max="515" width="5.6640625" style="1682" customWidth="1"/>
    <col min="516" max="526" width="11.44140625" style="1682" customWidth="1"/>
    <col min="527" max="762" width="11.44140625" style="1682"/>
    <col min="763" max="763" width="14.88671875" style="1682" customWidth="1"/>
    <col min="764" max="765" width="12.5546875" style="1682" customWidth="1"/>
    <col min="766" max="766" width="12.109375" style="1682" customWidth="1"/>
    <col min="767" max="767" width="14" style="1682" bestFit="1" customWidth="1"/>
    <col min="768" max="768" width="13.5546875" style="1682" bestFit="1" customWidth="1"/>
    <col min="769" max="769" width="10.5546875" style="1682" bestFit="1" customWidth="1"/>
    <col min="770" max="770" width="11.88671875" style="1682" bestFit="1" customWidth="1"/>
    <col min="771" max="771" width="5.6640625" style="1682" customWidth="1"/>
    <col min="772" max="782" width="11.44140625" style="1682" customWidth="1"/>
    <col min="783" max="1018" width="11.44140625" style="1682"/>
    <col min="1019" max="1019" width="14.88671875" style="1682" customWidth="1"/>
    <col min="1020" max="1021" width="12.5546875" style="1682" customWidth="1"/>
    <col min="1022" max="1022" width="12.109375" style="1682" customWidth="1"/>
    <col min="1023" max="1023" width="14" style="1682" bestFit="1" customWidth="1"/>
    <col min="1024" max="1024" width="13.5546875" style="1682" bestFit="1" customWidth="1"/>
    <col min="1025" max="1025" width="10.5546875" style="1682" bestFit="1" customWidth="1"/>
    <col min="1026" max="1026" width="11.88671875" style="1682" bestFit="1" customWidth="1"/>
    <col min="1027" max="1027" width="5.6640625" style="1682" customWidth="1"/>
    <col min="1028" max="1038" width="11.44140625" style="1682" customWidth="1"/>
    <col min="1039" max="1274" width="11.44140625" style="1682"/>
    <col min="1275" max="1275" width="14.88671875" style="1682" customWidth="1"/>
    <col min="1276" max="1277" width="12.5546875" style="1682" customWidth="1"/>
    <col min="1278" max="1278" width="12.109375" style="1682" customWidth="1"/>
    <col min="1279" max="1279" width="14" style="1682" bestFit="1" customWidth="1"/>
    <col min="1280" max="1280" width="13.5546875" style="1682" bestFit="1" customWidth="1"/>
    <col min="1281" max="1281" width="10.5546875" style="1682" bestFit="1" customWidth="1"/>
    <col min="1282" max="1282" width="11.88671875" style="1682" bestFit="1" customWidth="1"/>
    <col min="1283" max="1283" width="5.6640625" style="1682" customWidth="1"/>
    <col min="1284" max="1294" width="11.44140625" style="1682" customWidth="1"/>
    <col min="1295" max="1530" width="11.44140625" style="1682"/>
    <col min="1531" max="1531" width="14.88671875" style="1682" customWidth="1"/>
    <col min="1532" max="1533" width="12.5546875" style="1682" customWidth="1"/>
    <col min="1534" max="1534" width="12.109375" style="1682" customWidth="1"/>
    <col min="1535" max="1535" width="14" style="1682" bestFit="1" customWidth="1"/>
    <col min="1536" max="1536" width="13.5546875" style="1682" bestFit="1" customWidth="1"/>
    <col min="1537" max="1537" width="10.5546875" style="1682" bestFit="1" customWidth="1"/>
    <col min="1538" max="1538" width="11.88671875" style="1682" bestFit="1" customWidth="1"/>
    <col min="1539" max="1539" width="5.6640625" style="1682" customWidth="1"/>
    <col min="1540" max="1550" width="11.44140625" style="1682" customWidth="1"/>
    <col min="1551" max="1786" width="11.44140625" style="1682"/>
    <col min="1787" max="1787" width="14.88671875" style="1682" customWidth="1"/>
    <col min="1788" max="1789" width="12.5546875" style="1682" customWidth="1"/>
    <col min="1790" max="1790" width="12.109375" style="1682" customWidth="1"/>
    <col min="1791" max="1791" width="14" style="1682" bestFit="1" customWidth="1"/>
    <col min="1792" max="1792" width="13.5546875" style="1682" bestFit="1" customWidth="1"/>
    <col min="1793" max="1793" width="10.5546875" style="1682" bestFit="1" customWidth="1"/>
    <col min="1794" max="1794" width="11.88671875" style="1682" bestFit="1" customWidth="1"/>
    <col min="1795" max="1795" width="5.6640625" style="1682" customWidth="1"/>
    <col min="1796" max="1806" width="11.44140625" style="1682" customWidth="1"/>
    <col min="1807" max="2042" width="11.44140625" style="1682"/>
    <col min="2043" max="2043" width="14.88671875" style="1682" customWidth="1"/>
    <col min="2044" max="2045" width="12.5546875" style="1682" customWidth="1"/>
    <col min="2046" max="2046" width="12.109375" style="1682" customWidth="1"/>
    <col min="2047" max="2047" width="14" style="1682" bestFit="1" customWidth="1"/>
    <col min="2048" max="2048" width="13.5546875" style="1682" bestFit="1" customWidth="1"/>
    <col min="2049" max="2049" width="10.5546875" style="1682" bestFit="1" customWidth="1"/>
    <col min="2050" max="2050" width="11.88671875" style="1682" bestFit="1" customWidth="1"/>
    <col min="2051" max="2051" width="5.6640625" style="1682" customWidth="1"/>
    <col min="2052" max="2062" width="11.44140625" style="1682" customWidth="1"/>
    <col min="2063" max="2298" width="11.44140625" style="1682"/>
    <col min="2299" max="2299" width="14.88671875" style="1682" customWidth="1"/>
    <col min="2300" max="2301" width="12.5546875" style="1682" customWidth="1"/>
    <col min="2302" max="2302" width="12.109375" style="1682" customWidth="1"/>
    <col min="2303" max="2303" width="14" style="1682" bestFit="1" customWidth="1"/>
    <col min="2304" max="2304" width="13.5546875" style="1682" bestFit="1" customWidth="1"/>
    <col min="2305" max="2305" width="10.5546875" style="1682" bestFit="1" customWidth="1"/>
    <col min="2306" max="2306" width="11.88671875" style="1682" bestFit="1" customWidth="1"/>
    <col min="2307" max="2307" width="5.6640625" style="1682" customWidth="1"/>
    <col min="2308" max="2318" width="11.44140625" style="1682" customWidth="1"/>
    <col min="2319" max="2554" width="11.44140625" style="1682"/>
    <col min="2555" max="2555" width="14.88671875" style="1682" customWidth="1"/>
    <col min="2556" max="2557" width="12.5546875" style="1682" customWidth="1"/>
    <col min="2558" max="2558" width="12.109375" style="1682" customWidth="1"/>
    <col min="2559" max="2559" width="14" style="1682" bestFit="1" customWidth="1"/>
    <col min="2560" max="2560" width="13.5546875" style="1682" bestFit="1" customWidth="1"/>
    <col min="2561" max="2561" width="10.5546875" style="1682" bestFit="1" customWidth="1"/>
    <col min="2562" max="2562" width="11.88671875" style="1682" bestFit="1" customWidth="1"/>
    <col min="2563" max="2563" width="5.6640625" style="1682" customWidth="1"/>
    <col min="2564" max="2574" width="11.44140625" style="1682" customWidth="1"/>
    <col min="2575" max="2810" width="11.44140625" style="1682"/>
    <col min="2811" max="2811" width="14.88671875" style="1682" customWidth="1"/>
    <col min="2812" max="2813" width="12.5546875" style="1682" customWidth="1"/>
    <col min="2814" max="2814" width="12.109375" style="1682" customWidth="1"/>
    <col min="2815" max="2815" width="14" style="1682" bestFit="1" customWidth="1"/>
    <col min="2816" max="2816" width="13.5546875" style="1682" bestFit="1" customWidth="1"/>
    <col min="2817" max="2817" width="10.5546875" style="1682" bestFit="1" customWidth="1"/>
    <col min="2818" max="2818" width="11.88671875" style="1682" bestFit="1" customWidth="1"/>
    <col min="2819" max="2819" width="5.6640625" style="1682" customWidth="1"/>
    <col min="2820" max="2830" width="11.44140625" style="1682" customWidth="1"/>
    <col min="2831" max="3066" width="11.44140625" style="1682"/>
    <col min="3067" max="3067" width="14.88671875" style="1682" customWidth="1"/>
    <col min="3068" max="3069" width="12.5546875" style="1682" customWidth="1"/>
    <col min="3070" max="3070" width="12.109375" style="1682" customWidth="1"/>
    <col min="3071" max="3071" width="14" style="1682" bestFit="1" customWidth="1"/>
    <col min="3072" max="3072" width="13.5546875" style="1682" bestFit="1" customWidth="1"/>
    <col min="3073" max="3073" width="10.5546875" style="1682" bestFit="1" customWidth="1"/>
    <col min="3074" max="3074" width="11.88671875" style="1682" bestFit="1" customWidth="1"/>
    <col min="3075" max="3075" width="5.6640625" style="1682" customWidth="1"/>
    <col min="3076" max="3086" width="11.44140625" style="1682" customWidth="1"/>
    <col min="3087" max="3322" width="11.44140625" style="1682"/>
    <col min="3323" max="3323" width="14.88671875" style="1682" customWidth="1"/>
    <col min="3324" max="3325" width="12.5546875" style="1682" customWidth="1"/>
    <col min="3326" max="3326" width="12.109375" style="1682" customWidth="1"/>
    <col min="3327" max="3327" width="14" style="1682" bestFit="1" customWidth="1"/>
    <col min="3328" max="3328" width="13.5546875" style="1682" bestFit="1" customWidth="1"/>
    <col min="3329" max="3329" width="10.5546875" style="1682" bestFit="1" customWidth="1"/>
    <col min="3330" max="3330" width="11.88671875" style="1682" bestFit="1" customWidth="1"/>
    <col min="3331" max="3331" width="5.6640625" style="1682" customWidth="1"/>
    <col min="3332" max="3342" width="11.44140625" style="1682" customWidth="1"/>
    <col min="3343" max="3578" width="11.44140625" style="1682"/>
    <col min="3579" max="3579" width="14.88671875" style="1682" customWidth="1"/>
    <col min="3580" max="3581" width="12.5546875" style="1682" customWidth="1"/>
    <col min="3582" max="3582" width="12.109375" style="1682" customWidth="1"/>
    <col min="3583" max="3583" width="14" style="1682" bestFit="1" customWidth="1"/>
    <col min="3584" max="3584" width="13.5546875" style="1682" bestFit="1" customWidth="1"/>
    <col min="3585" max="3585" width="10.5546875" style="1682" bestFit="1" customWidth="1"/>
    <col min="3586" max="3586" width="11.88671875" style="1682" bestFit="1" customWidth="1"/>
    <col min="3587" max="3587" width="5.6640625" style="1682" customWidth="1"/>
    <col min="3588" max="3598" width="11.44140625" style="1682" customWidth="1"/>
    <col min="3599" max="3834" width="11.44140625" style="1682"/>
    <col min="3835" max="3835" width="14.88671875" style="1682" customWidth="1"/>
    <col min="3836" max="3837" width="12.5546875" style="1682" customWidth="1"/>
    <col min="3838" max="3838" width="12.109375" style="1682" customWidth="1"/>
    <col min="3839" max="3839" width="14" style="1682" bestFit="1" customWidth="1"/>
    <col min="3840" max="3840" width="13.5546875" style="1682" bestFit="1" customWidth="1"/>
    <col min="3841" max="3841" width="10.5546875" style="1682" bestFit="1" customWidth="1"/>
    <col min="3842" max="3842" width="11.88671875" style="1682" bestFit="1" customWidth="1"/>
    <col min="3843" max="3843" width="5.6640625" style="1682" customWidth="1"/>
    <col min="3844" max="3854" width="11.44140625" style="1682" customWidth="1"/>
    <col min="3855" max="4090" width="11.44140625" style="1682"/>
    <col min="4091" max="4091" width="14.88671875" style="1682" customWidth="1"/>
    <col min="4092" max="4093" width="12.5546875" style="1682" customWidth="1"/>
    <col min="4094" max="4094" width="12.109375" style="1682" customWidth="1"/>
    <col min="4095" max="4095" width="14" style="1682" bestFit="1" customWidth="1"/>
    <col min="4096" max="4096" width="13.5546875" style="1682" bestFit="1" customWidth="1"/>
    <col min="4097" max="4097" width="10.5546875" style="1682" bestFit="1" customWidth="1"/>
    <col min="4098" max="4098" width="11.88671875" style="1682" bestFit="1" customWidth="1"/>
    <col min="4099" max="4099" width="5.6640625" style="1682" customWidth="1"/>
    <col min="4100" max="4110" width="11.44140625" style="1682" customWidth="1"/>
    <col min="4111" max="4346" width="11.44140625" style="1682"/>
    <col min="4347" max="4347" width="14.88671875" style="1682" customWidth="1"/>
    <col min="4348" max="4349" width="12.5546875" style="1682" customWidth="1"/>
    <col min="4350" max="4350" width="12.109375" style="1682" customWidth="1"/>
    <col min="4351" max="4351" width="14" style="1682" bestFit="1" customWidth="1"/>
    <col min="4352" max="4352" width="13.5546875" style="1682" bestFit="1" customWidth="1"/>
    <col min="4353" max="4353" width="10.5546875" style="1682" bestFit="1" customWidth="1"/>
    <col min="4354" max="4354" width="11.88671875" style="1682" bestFit="1" customWidth="1"/>
    <col min="4355" max="4355" width="5.6640625" style="1682" customWidth="1"/>
    <col min="4356" max="4366" width="11.44140625" style="1682" customWidth="1"/>
    <col min="4367" max="4602" width="11.44140625" style="1682"/>
    <col min="4603" max="4603" width="14.88671875" style="1682" customWidth="1"/>
    <col min="4604" max="4605" width="12.5546875" style="1682" customWidth="1"/>
    <col min="4606" max="4606" width="12.109375" style="1682" customWidth="1"/>
    <col min="4607" max="4607" width="14" style="1682" bestFit="1" customWidth="1"/>
    <col min="4608" max="4608" width="13.5546875" style="1682" bestFit="1" customWidth="1"/>
    <col min="4609" max="4609" width="10.5546875" style="1682" bestFit="1" customWidth="1"/>
    <col min="4610" max="4610" width="11.88671875" style="1682" bestFit="1" customWidth="1"/>
    <col min="4611" max="4611" width="5.6640625" style="1682" customWidth="1"/>
    <col min="4612" max="4622" width="11.44140625" style="1682" customWidth="1"/>
    <col min="4623" max="4858" width="11.44140625" style="1682"/>
    <col min="4859" max="4859" width="14.88671875" style="1682" customWidth="1"/>
    <col min="4860" max="4861" width="12.5546875" style="1682" customWidth="1"/>
    <col min="4862" max="4862" width="12.109375" style="1682" customWidth="1"/>
    <col min="4863" max="4863" width="14" style="1682" bestFit="1" customWidth="1"/>
    <col min="4864" max="4864" width="13.5546875" style="1682" bestFit="1" customWidth="1"/>
    <col min="4865" max="4865" width="10.5546875" style="1682" bestFit="1" customWidth="1"/>
    <col min="4866" max="4866" width="11.88671875" style="1682" bestFit="1" customWidth="1"/>
    <col min="4867" max="4867" width="5.6640625" style="1682" customWidth="1"/>
    <col min="4868" max="4878" width="11.44140625" style="1682" customWidth="1"/>
    <col min="4879" max="5114" width="11.44140625" style="1682"/>
    <col min="5115" max="5115" width="14.88671875" style="1682" customWidth="1"/>
    <col min="5116" max="5117" width="12.5546875" style="1682" customWidth="1"/>
    <col min="5118" max="5118" width="12.109375" style="1682" customWidth="1"/>
    <col min="5119" max="5119" width="14" style="1682" bestFit="1" customWidth="1"/>
    <col min="5120" max="5120" width="13.5546875" style="1682" bestFit="1" customWidth="1"/>
    <col min="5121" max="5121" width="10.5546875" style="1682" bestFit="1" customWidth="1"/>
    <col min="5122" max="5122" width="11.88671875" style="1682" bestFit="1" customWidth="1"/>
    <col min="5123" max="5123" width="5.6640625" style="1682" customWidth="1"/>
    <col min="5124" max="5134" width="11.44140625" style="1682" customWidth="1"/>
    <col min="5135" max="5370" width="11.44140625" style="1682"/>
    <col min="5371" max="5371" width="14.88671875" style="1682" customWidth="1"/>
    <col min="5372" max="5373" width="12.5546875" style="1682" customWidth="1"/>
    <col min="5374" max="5374" width="12.109375" style="1682" customWidth="1"/>
    <col min="5375" max="5375" width="14" style="1682" bestFit="1" customWidth="1"/>
    <col min="5376" max="5376" width="13.5546875" style="1682" bestFit="1" customWidth="1"/>
    <col min="5377" max="5377" width="10.5546875" style="1682" bestFit="1" customWidth="1"/>
    <col min="5378" max="5378" width="11.88671875" style="1682" bestFit="1" customWidth="1"/>
    <col min="5379" max="5379" width="5.6640625" style="1682" customWidth="1"/>
    <col min="5380" max="5390" width="11.44140625" style="1682" customWidth="1"/>
    <col min="5391" max="5626" width="11.44140625" style="1682"/>
    <col min="5627" max="5627" width="14.88671875" style="1682" customWidth="1"/>
    <col min="5628" max="5629" width="12.5546875" style="1682" customWidth="1"/>
    <col min="5630" max="5630" width="12.109375" style="1682" customWidth="1"/>
    <col min="5631" max="5631" width="14" style="1682" bestFit="1" customWidth="1"/>
    <col min="5632" max="5632" width="13.5546875" style="1682" bestFit="1" customWidth="1"/>
    <col min="5633" max="5633" width="10.5546875" style="1682" bestFit="1" customWidth="1"/>
    <col min="5634" max="5634" width="11.88671875" style="1682" bestFit="1" customWidth="1"/>
    <col min="5635" max="5635" width="5.6640625" style="1682" customWidth="1"/>
    <col min="5636" max="5646" width="11.44140625" style="1682" customWidth="1"/>
    <col min="5647" max="5882" width="11.44140625" style="1682"/>
    <col min="5883" max="5883" width="14.88671875" style="1682" customWidth="1"/>
    <col min="5884" max="5885" width="12.5546875" style="1682" customWidth="1"/>
    <col min="5886" max="5886" width="12.109375" style="1682" customWidth="1"/>
    <col min="5887" max="5887" width="14" style="1682" bestFit="1" customWidth="1"/>
    <col min="5888" max="5888" width="13.5546875" style="1682" bestFit="1" customWidth="1"/>
    <col min="5889" max="5889" width="10.5546875" style="1682" bestFit="1" customWidth="1"/>
    <col min="5890" max="5890" width="11.88671875" style="1682" bestFit="1" customWidth="1"/>
    <col min="5891" max="5891" width="5.6640625" style="1682" customWidth="1"/>
    <col min="5892" max="5902" width="11.44140625" style="1682" customWidth="1"/>
    <col min="5903" max="6138" width="11.44140625" style="1682"/>
    <col min="6139" max="6139" width="14.88671875" style="1682" customWidth="1"/>
    <col min="6140" max="6141" width="12.5546875" style="1682" customWidth="1"/>
    <col min="6142" max="6142" width="12.109375" style="1682" customWidth="1"/>
    <col min="6143" max="6143" width="14" style="1682" bestFit="1" customWidth="1"/>
    <col min="6144" max="6144" width="13.5546875" style="1682" bestFit="1" customWidth="1"/>
    <col min="6145" max="6145" width="10.5546875" style="1682" bestFit="1" customWidth="1"/>
    <col min="6146" max="6146" width="11.88671875" style="1682" bestFit="1" customWidth="1"/>
    <col min="6147" max="6147" width="5.6640625" style="1682" customWidth="1"/>
    <col min="6148" max="6158" width="11.44140625" style="1682" customWidth="1"/>
    <col min="6159" max="6394" width="11.44140625" style="1682"/>
    <col min="6395" max="6395" width="14.88671875" style="1682" customWidth="1"/>
    <col min="6396" max="6397" width="12.5546875" style="1682" customWidth="1"/>
    <col min="6398" max="6398" width="12.109375" style="1682" customWidth="1"/>
    <col min="6399" max="6399" width="14" style="1682" bestFit="1" customWidth="1"/>
    <col min="6400" max="6400" width="13.5546875" style="1682" bestFit="1" customWidth="1"/>
    <col min="6401" max="6401" width="10.5546875" style="1682" bestFit="1" customWidth="1"/>
    <col min="6402" max="6402" width="11.88671875" style="1682" bestFit="1" customWidth="1"/>
    <col min="6403" max="6403" width="5.6640625" style="1682" customWidth="1"/>
    <col min="6404" max="6414" width="11.44140625" style="1682" customWidth="1"/>
    <col min="6415" max="6650" width="11.44140625" style="1682"/>
    <col min="6651" max="6651" width="14.88671875" style="1682" customWidth="1"/>
    <col min="6652" max="6653" width="12.5546875" style="1682" customWidth="1"/>
    <col min="6654" max="6654" width="12.109375" style="1682" customWidth="1"/>
    <col min="6655" max="6655" width="14" style="1682" bestFit="1" customWidth="1"/>
    <col min="6656" max="6656" width="13.5546875" style="1682" bestFit="1" customWidth="1"/>
    <col min="6657" max="6657" width="10.5546875" style="1682" bestFit="1" customWidth="1"/>
    <col min="6658" max="6658" width="11.88671875" style="1682" bestFit="1" customWidth="1"/>
    <col min="6659" max="6659" width="5.6640625" style="1682" customWidth="1"/>
    <col min="6660" max="6670" width="11.44140625" style="1682" customWidth="1"/>
    <col min="6671" max="6906" width="11.44140625" style="1682"/>
    <col min="6907" max="6907" width="14.88671875" style="1682" customWidth="1"/>
    <col min="6908" max="6909" width="12.5546875" style="1682" customWidth="1"/>
    <col min="6910" max="6910" width="12.109375" style="1682" customWidth="1"/>
    <col min="6911" max="6911" width="14" style="1682" bestFit="1" customWidth="1"/>
    <col min="6912" max="6912" width="13.5546875" style="1682" bestFit="1" customWidth="1"/>
    <col min="6913" max="6913" width="10.5546875" style="1682" bestFit="1" customWidth="1"/>
    <col min="6914" max="6914" width="11.88671875" style="1682" bestFit="1" customWidth="1"/>
    <col min="6915" max="6915" width="5.6640625" style="1682" customWidth="1"/>
    <col min="6916" max="6926" width="11.44140625" style="1682" customWidth="1"/>
    <col min="6927" max="7162" width="11.44140625" style="1682"/>
    <col min="7163" max="7163" width="14.88671875" style="1682" customWidth="1"/>
    <col min="7164" max="7165" width="12.5546875" style="1682" customWidth="1"/>
    <col min="7166" max="7166" width="12.109375" style="1682" customWidth="1"/>
    <col min="7167" max="7167" width="14" style="1682" bestFit="1" customWidth="1"/>
    <col min="7168" max="7168" width="13.5546875" style="1682" bestFit="1" customWidth="1"/>
    <col min="7169" max="7169" width="10.5546875" style="1682" bestFit="1" customWidth="1"/>
    <col min="7170" max="7170" width="11.88671875" style="1682" bestFit="1" customWidth="1"/>
    <col min="7171" max="7171" width="5.6640625" style="1682" customWidth="1"/>
    <col min="7172" max="7182" width="11.44140625" style="1682" customWidth="1"/>
    <col min="7183" max="7418" width="11.44140625" style="1682"/>
    <col min="7419" max="7419" width="14.88671875" style="1682" customWidth="1"/>
    <col min="7420" max="7421" width="12.5546875" style="1682" customWidth="1"/>
    <col min="7422" max="7422" width="12.109375" style="1682" customWidth="1"/>
    <col min="7423" max="7423" width="14" style="1682" bestFit="1" customWidth="1"/>
    <col min="7424" max="7424" width="13.5546875" style="1682" bestFit="1" customWidth="1"/>
    <col min="7425" max="7425" width="10.5546875" style="1682" bestFit="1" customWidth="1"/>
    <col min="7426" max="7426" width="11.88671875" style="1682" bestFit="1" customWidth="1"/>
    <col min="7427" max="7427" width="5.6640625" style="1682" customWidth="1"/>
    <col min="7428" max="7438" width="11.44140625" style="1682" customWidth="1"/>
    <col min="7439" max="7674" width="11.44140625" style="1682"/>
    <col min="7675" max="7675" width="14.88671875" style="1682" customWidth="1"/>
    <col min="7676" max="7677" width="12.5546875" style="1682" customWidth="1"/>
    <col min="7678" max="7678" width="12.109375" style="1682" customWidth="1"/>
    <col min="7679" max="7679" width="14" style="1682" bestFit="1" customWidth="1"/>
    <col min="7680" max="7680" width="13.5546875" style="1682" bestFit="1" customWidth="1"/>
    <col min="7681" max="7681" width="10.5546875" style="1682" bestFit="1" customWidth="1"/>
    <col min="7682" max="7682" width="11.88671875" style="1682" bestFit="1" customWidth="1"/>
    <col min="7683" max="7683" width="5.6640625" style="1682" customWidth="1"/>
    <col min="7684" max="7694" width="11.44140625" style="1682" customWidth="1"/>
    <col min="7695" max="7930" width="11.44140625" style="1682"/>
    <col min="7931" max="7931" width="14.88671875" style="1682" customWidth="1"/>
    <col min="7932" max="7933" width="12.5546875" style="1682" customWidth="1"/>
    <col min="7934" max="7934" width="12.109375" style="1682" customWidth="1"/>
    <col min="7935" max="7935" width="14" style="1682" bestFit="1" customWidth="1"/>
    <col min="7936" max="7936" width="13.5546875" style="1682" bestFit="1" customWidth="1"/>
    <col min="7937" max="7937" width="10.5546875" style="1682" bestFit="1" customWidth="1"/>
    <col min="7938" max="7938" width="11.88671875" style="1682" bestFit="1" customWidth="1"/>
    <col min="7939" max="7939" width="5.6640625" style="1682" customWidth="1"/>
    <col min="7940" max="7950" width="11.44140625" style="1682" customWidth="1"/>
    <col min="7951" max="8186" width="11.44140625" style="1682"/>
    <col min="8187" max="8187" width="14.88671875" style="1682" customWidth="1"/>
    <col min="8188" max="8189" width="12.5546875" style="1682" customWidth="1"/>
    <col min="8190" max="8190" width="12.109375" style="1682" customWidth="1"/>
    <col min="8191" max="8191" width="14" style="1682" bestFit="1" customWidth="1"/>
    <col min="8192" max="8192" width="13.5546875" style="1682" bestFit="1" customWidth="1"/>
    <col min="8193" max="8193" width="10.5546875" style="1682" bestFit="1" customWidth="1"/>
    <col min="8194" max="8194" width="11.88671875" style="1682" bestFit="1" customWidth="1"/>
    <col min="8195" max="8195" width="5.6640625" style="1682" customWidth="1"/>
    <col min="8196" max="8206" width="11.44140625" style="1682" customWidth="1"/>
    <col min="8207" max="8442" width="11.44140625" style="1682"/>
    <col min="8443" max="8443" width="14.88671875" style="1682" customWidth="1"/>
    <col min="8444" max="8445" width="12.5546875" style="1682" customWidth="1"/>
    <col min="8446" max="8446" width="12.109375" style="1682" customWidth="1"/>
    <col min="8447" max="8447" width="14" style="1682" bestFit="1" customWidth="1"/>
    <col min="8448" max="8448" width="13.5546875" style="1682" bestFit="1" customWidth="1"/>
    <col min="8449" max="8449" width="10.5546875" style="1682" bestFit="1" customWidth="1"/>
    <col min="8450" max="8450" width="11.88671875" style="1682" bestFit="1" customWidth="1"/>
    <col min="8451" max="8451" width="5.6640625" style="1682" customWidth="1"/>
    <col min="8452" max="8462" width="11.44140625" style="1682" customWidth="1"/>
    <col min="8463" max="8698" width="11.44140625" style="1682"/>
    <col min="8699" max="8699" width="14.88671875" style="1682" customWidth="1"/>
    <col min="8700" max="8701" width="12.5546875" style="1682" customWidth="1"/>
    <col min="8702" max="8702" width="12.109375" style="1682" customWidth="1"/>
    <col min="8703" max="8703" width="14" style="1682" bestFit="1" customWidth="1"/>
    <col min="8704" max="8704" width="13.5546875" style="1682" bestFit="1" customWidth="1"/>
    <col min="8705" max="8705" width="10.5546875" style="1682" bestFit="1" customWidth="1"/>
    <col min="8706" max="8706" width="11.88671875" style="1682" bestFit="1" customWidth="1"/>
    <col min="8707" max="8707" width="5.6640625" style="1682" customWidth="1"/>
    <col min="8708" max="8718" width="11.44140625" style="1682" customWidth="1"/>
    <col min="8719" max="8954" width="11.44140625" style="1682"/>
    <col min="8955" max="8955" width="14.88671875" style="1682" customWidth="1"/>
    <col min="8956" max="8957" width="12.5546875" style="1682" customWidth="1"/>
    <col min="8958" max="8958" width="12.109375" style="1682" customWidth="1"/>
    <col min="8959" max="8959" width="14" style="1682" bestFit="1" customWidth="1"/>
    <col min="8960" max="8960" width="13.5546875" style="1682" bestFit="1" customWidth="1"/>
    <col min="8961" max="8961" width="10.5546875" style="1682" bestFit="1" customWidth="1"/>
    <col min="8962" max="8962" width="11.88671875" style="1682" bestFit="1" customWidth="1"/>
    <col min="8963" max="8963" width="5.6640625" style="1682" customWidth="1"/>
    <col min="8964" max="8974" width="11.44140625" style="1682" customWidth="1"/>
    <col min="8975" max="9210" width="11.44140625" style="1682"/>
    <col min="9211" max="9211" width="14.88671875" style="1682" customWidth="1"/>
    <col min="9212" max="9213" width="12.5546875" style="1682" customWidth="1"/>
    <col min="9214" max="9214" width="12.109375" style="1682" customWidth="1"/>
    <col min="9215" max="9215" width="14" style="1682" bestFit="1" customWidth="1"/>
    <col min="9216" max="9216" width="13.5546875" style="1682" bestFit="1" customWidth="1"/>
    <col min="9217" max="9217" width="10.5546875" style="1682" bestFit="1" customWidth="1"/>
    <col min="9218" max="9218" width="11.88671875" style="1682" bestFit="1" customWidth="1"/>
    <col min="9219" max="9219" width="5.6640625" style="1682" customWidth="1"/>
    <col min="9220" max="9230" width="11.44140625" style="1682" customWidth="1"/>
    <col min="9231" max="9466" width="11.44140625" style="1682"/>
    <col min="9467" max="9467" width="14.88671875" style="1682" customWidth="1"/>
    <col min="9468" max="9469" width="12.5546875" style="1682" customWidth="1"/>
    <col min="9470" max="9470" width="12.109375" style="1682" customWidth="1"/>
    <col min="9471" max="9471" width="14" style="1682" bestFit="1" customWidth="1"/>
    <col min="9472" max="9472" width="13.5546875" style="1682" bestFit="1" customWidth="1"/>
    <col min="9473" max="9473" width="10.5546875" style="1682" bestFit="1" customWidth="1"/>
    <col min="9474" max="9474" width="11.88671875" style="1682" bestFit="1" customWidth="1"/>
    <col min="9475" max="9475" width="5.6640625" style="1682" customWidth="1"/>
    <col min="9476" max="9486" width="11.44140625" style="1682" customWidth="1"/>
    <col min="9487" max="9722" width="11.44140625" style="1682"/>
    <col min="9723" max="9723" width="14.88671875" style="1682" customWidth="1"/>
    <col min="9724" max="9725" width="12.5546875" style="1682" customWidth="1"/>
    <col min="9726" max="9726" width="12.109375" style="1682" customWidth="1"/>
    <col min="9727" max="9727" width="14" style="1682" bestFit="1" customWidth="1"/>
    <col min="9728" max="9728" width="13.5546875" style="1682" bestFit="1" customWidth="1"/>
    <col min="9729" max="9729" width="10.5546875" style="1682" bestFit="1" customWidth="1"/>
    <col min="9730" max="9730" width="11.88671875" style="1682" bestFit="1" customWidth="1"/>
    <col min="9731" max="9731" width="5.6640625" style="1682" customWidth="1"/>
    <col min="9732" max="9742" width="11.44140625" style="1682" customWidth="1"/>
    <col min="9743" max="9978" width="11.44140625" style="1682"/>
    <col min="9979" max="9979" width="14.88671875" style="1682" customWidth="1"/>
    <col min="9980" max="9981" width="12.5546875" style="1682" customWidth="1"/>
    <col min="9982" max="9982" width="12.109375" style="1682" customWidth="1"/>
    <col min="9983" max="9983" width="14" style="1682" bestFit="1" customWidth="1"/>
    <col min="9984" max="9984" width="13.5546875" style="1682" bestFit="1" customWidth="1"/>
    <col min="9985" max="9985" width="10.5546875" style="1682" bestFit="1" customWidth="1"/>
    <col min="9986" max="9986" width="11.88671875" style="1682" bestFit="1" customWidth="1"/>
    <col min="9987" max="9987" width="5.6640625" style="1682" customWidth="1"/>
    <col min="9988" max="9998" width="11.44140625" style="1682" customWidth="1"/>
    <col min="9999" max="10234" width="11.44140625" style="1682"/>
    <col min="10235" max="10235" width="14.88671875" style="1682" customWidth="1"/>
    <col min="10236" max="10237" width="12.5546875" style="1682" customWidth="1"/>
    <col min="10238" max="10238" width="12.109375" style="1682" customWidth="1"/>
    <col min="10239" max="10239" width="14" style="1682" bestFit="1" customWidth="1"/>
    <col min="10240" max="10240" width="13.5546875" style="1682" bestFit="1" customWidth="1"/>
    <col min="10241" max="10241" width="10.5546875" style="1682" bestFit="1" customWidth="1"/>
    <col min="10242" max="10242" width="11.88671875" style="1682" bestFit="1" customWidth="1"/>
    <col min="10243" max="10243" width="5.6640625" style="1682" customWidth="1"/>
    <col min="10244" max="10254" width="11.44140625" style="1682" customWidth="1"/>
    <col min="10255" max="10490" width="11.44140625" style="1682"/>
    <col min="10491" max="10491" width="14.88671875" style="1682" customWidth="1"/>
    <col min="10492" max="10493" width="12.5546875" style="1682" customWidth="1"/>
    <col min="10494" max="10494" width="12.109375" style="1682" customWidth="1"/>
    <col min="10495" max="10495" width="14" style="1682" bestFit="1" customWidth="1"/>
    <col min="10496" max="10496" width="13.5546875" style="1682" bestFit="1" customWidth="1"/>
    <col min="10497" max="10497" width="10.5546875" style="1682" bestFit="1" customWidth="1"/>
    <col min="10498" max="10498" width="11.88671875" style="1682" bestFit="1" customWidth="1"/>
    <col min="10499" max="10499" width="5.6640625" style="1682" customWidth="1"/>
    <col min="10500" max="10510" width="11.44140625" style="1682" customWidth="1"/>
    <col min="10511" max="10746" width="11.44140625" style="1682"/>
    <col min="10747" max="10747" width="14.88671875" style="1682" customWidth="1"/>
    <col min="10748" max="10749" width="12.5546875" style="1682" customWidth="1"/>
    <col min="10750" max="10750" width="12.109375" style="1682" customWidth="1"/>
    <col min="10751" max="10751" width="14" style="1682" bestFit="1" customWidth="1"/>
    <col min="10752" max="10752" width="13.5546875" style="1682" bestFit="1" customWidth="1"/>
    <col min="10753" max="10753" width="10.5546875" style="1682" bestFit="1" customWidth="1"/>
    <col min="10754" max="10754" width="11.88671875" style="1682" bestFit="1" customWidth="1"/>
    <col min="10755" max="10755" width="5.6640625" style="1682" customWidth="1"/>
    <col min="10756" max="10766" width="11.44140625" style="1682" customWidth="1"/>
    <col min="10767" max="11002" width="11.44140625" style="1682"/>
    <col min="11003" max="11003" width="14.88671875" style="1682" customWidth="1"/>
    <col min="11004" max="11005" width="12.5546875" style="1682" customWidth="1"/>
    <col min="11006" max="11006" width="12.109375" style="1682" customWidth="1"/>
    <col min="11007" max="11007" width="14" style="1682" bestFit="1" customWidth="1"/>
    <col min="11008" max="11008" width="13.5546875" style="1682" bestFit="1" customWidth="1"/>
    <col min="11009" max="11009" width="10.5546875" style="1682" bestFit="1" customWidth="1"/>
    <col min="11010" max="11010" width="11.88671875" style="1682" bestFit="1" customWidth="1"/>
    <col min="11011" max="11011" width="5.6640625" style="1682" customWidth="1"/>
    <col min="11012" max="11022" width="11.44140625" style="1682" customWidth="1"/>
    <col min="11023" max="11258" width="11.44140625" style="1682"/>
    <col min="11259" max="11259" width="14.88671875" style="1682" customWidth="1"/>
    <col min="11260" max="11261" width="12.5546875" style="1682" customWidth="1"/>
    <col min="11262" max="11262" width="12.109375" style="1682" customWidth="1"/>
    <col min="11263" max="11263" width="14" style="1682" bestFit="1" customWidth="1"/>
    <col min="11264" max="11264" width="13.5546875" style="1682" bestFit="1" customWidth="1"/>
    <col min="11265" max="11265" width="10.5546875" style="1682" bestFit="1" customWidth="1"/>
    <col min="11266" max="11266" width="11.88671875" style="1682" bestFit="1" customWidth="1"/>
    <col min="11267" max="11267" width="5.6640625" style="1682" customWidth="1"/>
    <col min="11268" max="11278" width="11.44140625" style="1682" customWidth="1"/>
    <col min="11279" max="11514" width="11.44140625" style="1682"/>
    <col min="11515" max="11515" width="14.88671875" style="1682" customWidth="1"/>
    <col min="11516" max="11517" width="12.5546875" style="1682" customWidth="1"/>
    <col min="11518" max="11518" width="12.109375" style="1682" customWidth="1"/>
    <col min="11519" max="11519" width="14" style="1682" bestFit="1" customWidth="1"/>
    <col min="11520" max="11520" width="13.5546875" style="1682" bestFit="1" customWidth="1"/>
    <col min="11521" max="11521" width="10.5546875" style="1682" bestFit="1" customWidth="1"/>
    <col min="11522" max="11522" width="11.88671875" style="1682" bestFit="1" customWidth="1"/>
    <col min="11523" max="11523" width="5.6640625" style="1682" customWidth="1"/>
    <col min="11524" max="11534" width="11.44140625" style="1682" customWidth="1"/>
    <col min="11535" max="11770" width="11.44140625" style="1682"/>
    <col min="11771" max="11771" width="14.88671875" style="1682" customWidth="1"/>
    <col min="11772" max="11773" width="12.5546875" style="1682" customWidth="1"/>
    <col min="11774" max="11774" width="12.109375" style="1682" customWidth="1"/>
    <col min="11775" max="11775" width="14" style="1682" bestFit="1" customWidth="1"/>
    <col min="11776" max="11776" width="13.5546875" style="1682" bestFit="1" customWidth="1"/>
    <col min="11777" max="11777" width="10.5546875" style="1682" bestFit="1" customWidth="1"/>
    <col min="11778" max="11778" width="11.88671875" style="1682" bestFit="1" customWidth="1"/>
    <col min="11779" max="11779" width="5.6640625" style="1682" customWidth="1"/>
    <col min="11780" max="11790" width="11.44140625" style="1682" customWidth="1"/>
    <col min="11791" max="12026" width="11.44140625" style="1682"/>
    <col min="12027" max="12027" width="14.88671875" style="1682" customWidth="1"/>
    <col min="12028" max="12029" width="12.5546875" style="1682" customWidth="1"/>
    <col min="12030" max="12030" width="12.109375" style="1682" customWidth="1"/>
    <col min="12031" max="12031" width="14" style="1682" bestFit="1" customWidth="1"/>
    <col min="12032" max="12032" width="13.5546875" style="1682" bestFit="1" customWidth="1"/>
    <col min="12033" max="12033" width="10.5546875" style="1682" bestFit="1" customWidth="1"/>
    <col min="12034" max="12034" width="11.88671875" style="1682" bestFit="1" customWidth="1"/>
    <col min="12035" max="12035" width="5.6640625" style="1682" customWidth="1"/>
    <col min="12036" max="12046" width="11.44140625" style="1682" customWidth="1"/>
    <col min="12047" max="12282" width="11.44140625" style="1682"/>
    <col min="12283" max="12283" width="14.88671875" style="1682" customWidth="1"/>
    <col min="12284" max="12285" width="12.5546875" style="1682" customWidth="1"/>
    <col min="12286" max="12286" width="12.109375" style="1682" customWidth="1"/>
    <col min="12287" max="12287" width="14" style="1682" bestFit="1" customWidth="1"/>
    <col min="12288" max="12288" width="13.5546875" style="1682" bestFit="1" customWidth="1"/>
    <col min="12289" max="12289" width="10.5546875" style="1682" bestFit="1" customWidth="1"/>
    <col min="12290" max="12290" width="11.88671875" style="1682" bestFit="1" customWidth="1"/>
    <col min="12291" max="12291" width="5.6640625" style="1682" customWidth="1"/>
    <col min="12292" max="12302" width="11.44140625" style="1682" customWidth="1"/>
    <col min="12303" max="12538" width="11.44140625" style="1682"/>
    <col min="12539" max="12539" width="14.88671875" style="1682" customWidth="1"/>
    <col min="12540" max="12541" width="12.5546875" style="1682" customWidth="1"/>
    <col min="12542" max="12542" width="12.109375" style="1682" customWidth="1"/>
    <col min="12543" max="12543" width="14" style="1682" bestFit="1" customWidth="1"/>
    <col min="12544" max="12544" width="13.5546875" style="1682" bestFit="1" customWidth="1"/>
    <col min="12545" max="12545" width="10.5546875" style="1682" bestFit="1" customWidth="1"/>
    <col min="12546" max="12546" width="11.88671875" style="1682" bestFit="1" customWidth="1"/>
    <col min="12547" max="12547" width="5.6640625" style="1682" customWidth="1"/>
    <col min="12548" max="12558" width="11.44140625" style="1682" customWidth="1"/>
    <col min="12559" max="12794" width="11.44140625" style="1682"/>
    <col min="12795" max="12795" width="14.88671875" style="1682" customWidth="1"/>
    <col min="12796" max="12797" width="12.5546875" style="1682" customWidth="1"/>
    <col min="12798" max="12798" width="12.109375" style="1682" customWidth="1"/>
    <col min="12799" max="12799" width="14" style="1682" bestFit="1" customWidth="1"/>
    <col min="12800" max="12800" width="13.5546875" style="1682" bestFit="1" customWidth="1"/>
    <col min="12801" max="12801" width="10.5546875" style="1682" bestFit="1" customWidth="1"/>
    <col min="12802" max="12802" width="11.88671875" style="1682" bestFit="1" customWidth="1"/>
    <col min="12803" max="12803" width="5.6640625" style="1682" customWidth="1"/>
    <col min="12804" max="12814" width="11.44140625" style="1682" customWidth="1"/>
    <col min="12815" max="13050" width="11.44140625" style="1682"/>
    <col min="13051" max="13051" width="14.88671875" style="1682" customWidth="1"/>
    <col min="13052" max="13053" width="12.5546875" style="1682" customWidth="1"/>
    <col min="13054" max="13054" width="12.109375" style="1682" customWidth="1"/>
    <col min="13055" max="13055" width="14" style="1682" bestFit="1" customWidth="1"/>
    <col min="13056" max="13056" width="13.5546875" style="1682" bestFit="1" customWidth="1"/>
    <col min="13057" max="13057" width="10.5546875" style="1682" bestFit="1" customWidth="1"/>
    <col min="13058" max="13058" width="11.88671875" style="1682" bestFit="1" customWidth="1"/>
    <col min="13059" max="13059" width="5.6640625" style="1682" customWidth="1"/>
    <col min="13060" max="13070" width="11.44140625" style="1682" customWidth="1"/>
    <col min="13071" max="13306" width="11.44140625" style="1682"/>
    <col min="13307" max="13307" width="14.88671875" style="1682" customWidth="1"/>
    <col min="13308" max="13309" width="12.5546875" style="1682" customWidth="1"/>
    <col min="13310" max="13310" width="12.109375" style="1682" customWidth="1"/>
    <col min="13311" max="13311" width="14" style="1682" bestFit="1" customWidth="1"/>
    <col min="13312" max="13312" width="13.5546875" style="1682" bestFit="1" customWidth="1"/>
    <col min="13313" max="13313" width="10.5546875" style="1682" bestFit="1" customWidth="1"/>
    <col min="13314" max="13314" width="11.88671875" style="1682" bestFit="1" customWidth="1"/>
    <col min="13315" max="13315" width="5.6640625" style="1682" customWidth="1"/>
    <col min="13316" max="13326" width="11.44140625" style="1682" customWidth="1"/>
    <col min="13327" max="13562" width="11.44140625" style="1682"/>
    <col min="13563" max="13563" width="14.88671875" style="1682" customWidth="1"/>
    <col min="13564" max="13565" width="12.5546875" style="1682" customWidth="1"/>
    <col min="13566" max="13566" width="12.109375" style="1682" customWidth="1"/>
    <col min="13567" max="13567" width="14" style="1682" bestFit="1" customWidth="1"/>
    <col min="13568" max="13568" width="13.5546875" style="1682" bestFit="1" customWidth="1"/>
    <col min="13569" max="13569" width="10.5546875" style="1682" bestFit="1" customWidth="1"/>
    <col min="13570" max="13570" width="11.88671875" style="1682" bestFit="1" customWidth="1"/>
    <col min="13571" max="13571" width="5.6640625" style="1682" customWidth="1"/>
    <col min="13572" max="13582" width="11.44140625" style="1682" customWidth="1"/>
    <col min="13583" max="13818" width="11.44140625" style="1682"/>
    <col min="13819" max="13819" width="14.88671875" style="1682" customWidth="1"/>
    <col min="13820" max="13821" width="12.5546875" style="1682" customWidth="1"/>
    <col min="13822" max="13822" width="12.109375" style="1682" customWidth="1"/>
    <col min="13823" max="13823" width="14" style="1682" bestFit="1" customWidth="1"/>
    <col min="13824" max="13824" width="13.5546875" style="1682" bestFit="1" customWidth="1"/>
    <col min="13825" max="13825" width="10.5546875" style="1682" bestFit="1" customWidth="1"/>
    <col min="13826" max="13826" width="11.88671875" style="1682" bestFit="1" customWidth="1"/>
    <col min="13827" max="13827" width="5.6640625" style="1682" customWidth="1"/>
    <col min="13828" max="13838" width="11.44140625" style="1682" customWidth="1"/>
    <col min="13839" max="14074" width="11.44140625" style="1682"/>
    <col min="14075" max="14075" width="14.88671875" style="1682" customWidth="1"/>
    <col min="14076" max="14077" width="12.5546875" style="1682" customWidth="1"/>
    <col min="14078" max="14078" width="12.109375" style="1682" customWidth="1"/>
    <col min="14079" max="14079" width="14" style="1682" bestFit="1" customWidth="1"/>
    <col min="14080" max="14080" width="13.5546875" style="1682" bestFit="1" customWidth="1"/>
    <col min="14081" max="14081" width="10.5546875" style="1682" bestFit="1" customWidth="1"/>
    <col min="14082" max="14082" width="11.88671875" style="1682" bestFit="1" customWidth="1"/>
    <col min="14083" max="14083" width="5.6640625" style="1682" customWidth="1"/>
    <col min="14084" max="14094" width="11.44140625" style="1682" customWidth="1"/>
    <col min="14095" max="14330" width="11.44140625" style="1682"/>
    <col min="14331" max="14331" width="14.88671875" style="1682" customWidth="1"/>
    <col min="14332" max="14333" width="12.5546875" style="1682" customWidth="1"/>
    <col min="14334" max="14334" width="12.109375" style="1682" customWidth="1"/>
    <col min="14335" max="14335" width="14" style="1682" bestFit="1" customWidth="1"/>
    <col min="14336" max="14336" width="13.5546875" style="1682" bestFit="1" customWidth="1"/>
    <col min="14337" max="14337" width="10.5546875" style="1682" bestFit="1" customWidth="1"/>
    <col min="14338" max="14338" width="11.88671875" style="1682" bestFit="1" customWidth="1"/>
    <col min="14339" max="14339" width="5.6640625" style="1682" customWidth="1"/>
    <col min="14340" max="14350" width="11.44140625" style="1682" customWidth="1"/>
    <col min="14351" max="14586" width="11.44140625" style="1682"/>
    <col min="14587" max="14587" width="14.88671875" style="1682" customWidth="1"/>
    <col min="14588" max="14589" width="12.5546875" style="1682" customWidth="1"/>
    <col min="14590" max="14590" width="12.109375" style="1682" customWidth="1"/>
    <col min="14591" max="14591" width="14" style="1682" bestFit="1" customWidth="1"/>
    <col min="14592" max="14592" width="13.5546875" style="1682" bestFit="1" customWidth="1"/>
    <col min="14593" max="14593" width="10.5546875" style="1682" bestFit="1" customWidth="1"/>
    <col min="14594" max="14594" width="11.88671875" style="1682" bestFit="1" customWidth="1"/>
    <col min="14595" max="14595" width="5.6640625" style="1682" customWidth="1"/>
    <col min="14596" max="14606" width="11.44140625" style="1682" customWidth="1"/>
    <col min="14607" max="14842" width="11.44140625" style="1682"/>
    <col min="14843" max="14843" width="14.88671875" style="1682" customWidth="1"/>
    <col min="14844" max="14845" width="12.5546875" style="1682" customWidth="1"/>
    <col min="14846" max="14846" width="12.109375" style="1682" customWidth="1"/>
    <col min="14847" max="14847" width="14" style="1682" bestFit="1" customWidth="1"/>
    <col min="14848" max="14848" width="13.5546875" style="1682" bestFit="1" customWidth="1"/>
    <col min="14849" max="14849" width="10.5546875" style="1682" bestFit="1" customWidth="1"/>
    <col min="14850" max="14850" width="11.88671875" style="1682" bestFit="1" customWidth="1"/>
    <col min="14851" max="14851" width="5.6640625" style="1682" customWidth="1"/>
    <col min="14852" max="14862" width="11.44140625" style="1682" customWidth="1"/>
    <col min="14863" max="15098" width="11.44140625" style="1682"/>
    <col min="15099" max="15099" width="14.88671875" style="1682" customWidth="1"/>
    <col min="15100" max="15101" width="12.5546875" style="1682" customWidth="1"/>
    <col min="15102" max="15102" width="12.109375" style="1682" customWidth="1"/>
    <col min="15103" max="15103" width="14" style="1682" bestFit="1" customWidth="1"/>
    <col min="15104" max="15104" width="13.5546875" style="1682" bestFit="1" customWidth="1"/>
    <col min="15105" max="15105" width="10.5546875" style="1682" bestFit="1" customWidth="1"/>
    <col min="15106" max="15106" width="11.88671875" style="1682" bestFit="1" customWidth="1"/>
    <col min="15107" max="15107" width="5.6640625" style="1682" customWidth="1"/>
    <col min="15108" max="15118" width="11.44140625" style="1682" customWidth="1"/>
    <col min="15119" max="15354" width="11.44140625" style="1682"/>
    <col min="15355" max="15355" width="14.88671875" style="1682" customWidth="1"/>
    <col min="15356" max="15357" width="12.5546875" style="1682" customWidth="1"/>
    <col min="15358" max="15358" width="12.109375" style="1682" customWidth="1"/>
    <col min="15359" max="15359" width="14" style="1682" bestFit="1" customWidth="1"/>
    <col min="15360" max="15360" width="13.5546875" style="1682" bestFit="1" customWidth="1"/>
    <col min="15361" max="15361" width="10.5546875" style="1682" bestFit="1" customWidth="1"/>
    <col min="15362" max="15362" width="11.88671875" style="1682" bestFit="1" customWidth="1"/>
    <col min="15363" max="15363" width="5.6640625" style="1682" customWidth="1"/>
    <col min="15364" max="15374" width="11.44140625" style="1682" customWidth="1"/>
    <col min="15375" max="15610" width="11.44140625" style="1682"/>
    <col min="15611" max="15611" width="14.88671875" style="1682" customWidth="1"/>
    <col min="15612" max="15613" width="12.5546875" style="1682" customWidth="1"/>
    <col min="15614" max="15614" width="12.109375" style="1682" customWidth="1"/>
    <col min="15615" max="15615" width="14" style="1682" bestFit="1" customWidth="1"/>
    <col min="15616" max="15616" width="13.5546875" style="1682" bestFit="1" customWidth="1"/>
    <col min="15617" max="15617" width="10.5546875" style="1682" bestFit="1" customWidth="1"/>
    <col min="15618" max="15618" width="11.88671875" style="1682" bestFit="1" customWidth="1"/>
    <col min="15619" max="15619" width="5.6640625" style="1682" customWidth="1"/>
    <col min="15620" max="15630" width="11.44140625" style="1682" customWidth="1"/>
    <col min="15631" max="15866" width="11.44140625" style="1682"/>
    <col min="15867" max="15867" width="14.88671875" style="1682" customWidth="1"/>
    <col min="15868" max="15869" width="12.5546875" style="1682" customWidth="1"/>
    <col min="15870" max="15870" width="12.109375" style="1682" customWidth="1"/>
    <col min="15871" max="15871" width="14" style="1682" bestFit="1" customWidth="1"/>
    <col min="15872" max="15872" width="13.5546875" style="1682" bestFit="1" customWidth="1"/>
    <col min="15873" max="15873" width="10.5546875" style="1682" bestFit="1" customWidth="1"/>
    <col min="15874" max="15874" width="11.88671875" style="1682" bestFit="1" customWidth="1"/>
    <col min="15875" max="15875" width="5.6640625" style="1682" customWidth="1"/>
    <col min="15876" max="15886" width="11.44140625" style="1682" customWidth="1"/>
    <col min="15887" max="16122" width="11.44140625" style="1682"/>
    <col min="16123" max="16123" width="14.88671875" style="1682" customWidth="1"/>
    <col min="16124" max="16125" width="12.5546875" style="1682" customWidth="1"/>
    <col min="16126" max="16126" width="12.109375" style="1682" customWidth="1"/>
    <col min="16127" max="16127" width="14" style="1682" bestFit="1" customWidth="1"/>
    <col min="16128" max="16128" width="13.5546875" style="1682" bestFit="1" customWidth="1"/>
    <col min="16129" max="16129" width="10.5546875" style="1682" bestFit="1" customWidth="1"/>
    <col min="16130" max="16130" width="11.88671875" style="1682" bestFit="1" customWidth="1"/>
    <col min="16131" max="16131" width="5.6640625" style="1682" customWidth="1"/>
    <col min="16132" max="16142" width="11.44140625" style="1682" customWidth="1"/>
    <col min="16143" max="16384" width="11.44140625" style="1682"/>
  </cols>
  <sheetData>
    <row r="1" spans="1:14" ht="24" customHeight="1">
      <c r="A1" s="1678" t="s">
        <v>3749</v>
      </c>
      <c r="B1" s="1679"/>
      <c r="C1" s="1680"/>
      <c r="D1" s="1681"/>
    </row>
    <row r="2" spans="1:14" ht="4.5" customHeight="1" thickBot="1">
      <c r="C2" s="1683"/>
      <c r="D2" s="1683"/>
    </row>
    <row r="3" spans="1:14" ht="19.5" customHeight="1" thickTop="1">
      <c r="A3" s="1684"/>
      <c r="B3" s="3185" t="s">
        <v>3750</v>
      </c>
      <c r="C3" s="3188" t="s">
        <v>3751</v>
      </c>
    </row>
    <row r="4" spans="1:14">
      <c r="A4" s="1685"/>
      <c r="B4" s="3186"/>
      <c r="C4" s="3189"/>
    </row>
    <row r="5" spans="1:14">
      <c r="A5" s="1685"/>
      <c r="B5" s="3186"/>
      <c r="C5" s="3189"/>
    </row>
    <row r="6" spans="1:14">
      <c r="A6" s="1685" t="s">
        <v>3051</v>
      </c>
      <c r="B6" s="3186"/>
      <c r="C6" s="3189"/>
    </row>
    <row r="7" spans="1:14">
      <c r="A7" s="1685"/>
      <c r="B7" s="3186"/>
      <c r="C7" s="3189"/>
    </row>
    <row r="8" spans="1:14" ht="19.8" thickBot="1">
      <c r="A8" s="1685"/>
      <c r="B8" s="3187"/>
      <c r="C8" s="3190"/>
      <c r="F8" s="1686"/>
      <c r="G8" s="1686"/>
      <c r="H8" s="1686"/>
      <c r="I8" s="1687"/>
    </row>
    <row r="9" spans="1:14">
      <c r="A9" s="1688"/>
      <c r="B9" s="1689" t="s">
        <v>70</v>
      </c>
      <c r="C9" s="1690" t="s">
        <v>70</v>
      </c>
      <c r="F9" s="1686"/>
      <c r="G9" s="1686"/>
      <c r="H9" s="1686"/>
    </row>
    <row r="10" spans="1:14" ht="18.75" customHeight="1">
      <c r="A10" s="1691">
        <v>45716</v>
      </c>
      <c r="B10" s="1692"/>
      <c r="C10" s="1693"/>
      <c r="F10" s="1686"/>
      <c r="G10" s="1686"/>
      <c r="H10" s="1686"/>
    </row>
    <row r="11" spans="1:14" ht="18" customHeight="1">
      <c r="A11" s="1694" t="s">
        <v>3752</v>
      </c>
      <c r="B11" s="1695">
        <v>15000</v>
      </c>
      <c r="C11" s="1693">
        <v>4182</v>
      </c>
      <c r="E11" s="1696"/>
      <c r="F11" s="1686"/>
      <c r="G11" s="1686"/>
      <c r="H11" s="1686"/>
    </row>
    <row r="12" spans="1:14" ht="18" customHeight="1">
      <c r="A12" s="1694" t="s">
        <v>3678</v>
      </c>
      <c r="B12" s="1695">
        <v>15000</v>
      </c>
      <c r="C12" s="1693">
        <v>3752</v>
      </c>
      <c r="F12" s="1686"/>
      <c r="G12" s="1686"/>
      <c r="H12" s="1686"/>
      <c r="K12" s="1686"/>
      <c r="L12" s="1686"/>
      <c r="M12" s="1686"/>
      <c r="N12" s="1686"/>
    </row>
    <row r="13" spans="1:14" ht="18" customHeight="1">
      <c r="A13" s="1694" t="s">
        <v>3679</v>
      </c>
      <c r="B13" s="1695">
        <v>15000</v>
      </c>
      <c r="C13" s="1693">
        <v>7303</v>
      </c>
      <c r="F13" s="1686"/>
      <c r="G13" s="1686"/>
      <c r="H13" s="1686"/>
      <c r="K13" s="1686"/>
      <c r="L13" s="1697"/>
      <c r="M13" s="1686"/>
      <c r="N13" s="1686"/>
    </row>
    <row r="14" spans="1:14" ht="18" customHeight="1">
      <c r="A14" s="1698" t="s">
        <v>3680</v>
      </c>
      <c r="B14" s="1699">
        <v>15000</v>
      </c>
      <c r="C14" s="1700">
        <v>985</v>
      </c>
      <c r="F14" s="1686"/>
      <c r="G14" s="1686"/>
      <c r="H14" s="1686"/>
      <c r="K14" s="1686"/>
      <c r="L14" s="1686"/>
      <c r="M14" s="1686"/>
      <c r="N14" s="1686"/>
    </row>
    <row r="15" spans="1:14" hidden="1">
      <c r="A15" s="1698"/>
      <c r="B15" s="1699">
        <v>15000</v>
      </c>
      <c r="C15" s="1700"/>
      <c r="F15" s="1686"/>
      <c r="G15" s="1686"/>
      <c r="H15" s="1686"/>
      <c r="K15" s="1686"/>
      <c r="L15" s="1686"/>
      <c r="M15" s="1686"/>
      <c r="N15" s="1686"/>
    </row>
    <row r="16" spans="1:14" s="1705" customFormat="1" ht="16.5" hidden="1" customHeight="1">
      <c r="A16" s="1701">
        <v>45291</v>
      </c>
      <c r="B16" s="1702">
        <v>15000</v>
      </c>
      <c r="C16" s="1693">
        <v>11328</v>
      </c>
      <c r="D16" s="1682"/>
      <c r="E16" s="1703"/>
      <c r="F16" s="1686"/>
      <c r="G16" s="1704"/>
      <c r="H16" s="1704"/>
      <c r="K16" s="1704"/>
      <c r="L16" s="1704"/>
      <c r="M16" s="1704"/>
      <c r="N16" s="1704"/>
    </row>
    <row r="17" spans="1:14" s="1705" customFormat="1" hidden="1">
      <c r="A17" s="1701">
        <v>45322</v>
      </c>
      <c r="B17" s="1702">
        <v>15000</v>
      </c>
      <c r="C17" s="1693">
        <v>6116</v>
      </c>
      <c r="D17" s="1682"/>
      <c r="E17" s="1682"/>
      <c r="F17" s="1686"/>
      <c r="G17" s="1704"/>
      <c r="H17" s="1704"/>
      <c r="K17" s="1704"/>
      <c r="L17" s="1704"/>
      <c r="M17" s="1704"/>
      <c r="N17" s="1704"/>
    </row>
    <row r="18" spans="1:14" s="1705" customFormat="1">
      <c r="A18" s="1701">
        <v>45351</v>
      </c>
      <c r="B18" s="1702">
        <v>15000</v>
      </c>
      <c r="C18" s="1693">
        <v>13684</v>
      </c>
      <c r="D18" s="1682"/>
      <c r="E18" s="1682"/>
      <c r="F18" s="1682"/>
      <c r="K18" s="1704"/>
      <c r="L18" s="1704"/>
      <c r="M18" s="1704"/>
      <c r="N18" s="1704"/>
    </row>
    <row r="19" spans="1:14" s="1705" customFormat="1">
      <c r="A19" s="1701">
        <v>45382</v>
      </c>
      <c r="B19" s="1702">
        <v>15000</v>
      </c>
      <c r="C19" s="1693">
        <v>10672</v>
      </c>
      <c r="D19" s="1682"/>
      <c r="E19" s="1682"/>
      <c r="F19" s="1682"/>
      <c r="K19" s="1704"/>
      <c r="L19" s="1704"/>
      <c r="M19" s="1704"/>
      <c r="N19" s="1704"/>
    </row>
    <row r="20" spans="1:14" s="1705" customFormat="1">
      <c r="A20" s="1701">
        <v>45412</v>
      </c>
      <c r="B20" s="1702">
        <v>15000</v>
      </c>
      <c r="C20" s="1693">
        <v>11419.9</v>
      </c>
      <c r="D20" s="1682"/>
      <c r="E20" s="1682"/>
      <c r="F20" s="1682"/>
      <c r="K20" s="1704"/>
      <c r="L20" s="1704"/>
      <c r="M20" s="1704"/>
      <c r="N20" s="1704"/>
    </row>
    <row r="21" spans="1:14" s="1705" customFormat="1">
      <c r="A21" s="1701">
        <v>45443</v>
      </c>
      <c r="B21" s="1702">
        <v>15000</v>
      </c>
      <c r="C21" s="1693">
        <v>10665.8</v>
      </c>
      <c r="D21" s="1682"/>
      <c r="E21" s="1682"/>
      <c r="F21" s="1682"/>
      <c r="K21" s="1704"/>
      <c r="L21" s="1704"/>
      <c r="M21" s="1704"/>
      <c r="N21" s="1704"/>
    </row>
    <row r="22" spans="1:14" s="1705" customFormat="1">
      <c r="A22" s="1701">
        <v>45473</v>
      </c>
      <c r="B22" s="1702">
        <v>15000</v>
      </c>
      <c r="C22" s="1693">
        <v>13313.9</v>
      </c>
      <c r="D22" s="1682"/>
      <c r="E22" s="1686"/>
      <c r="F22" s="1682"/>
    </row>
    <row r="23" spans="1:14" s="1705" customFormat="1" ht="18" customHeight="1">
      <c r="A23" s="1701">
        <v>45504</v>
      </c>
      <c r="B23" s="1702">
        <v>15000</v>
      </c>
      <c r="C23" s="1693">
        <v>12933.75</v>
      </c>
      <c r="D23" s="1682"/>
      <c r="E23" s="1682"/>
      <c r="F23" s="1682"/>
    </row>
    <row r="24" spans="1:14" s="1705" customFormat="1" ht="18" customHeight="1">
      <c r="A24" s="1701">
        <v>45535</v>
      </c>
      <c r="B24" s="1702">
        <v>15000</v>
      </c>
      <c r="C24" s="1693">
        <v>7122.55</v>
      </c>
      <c r="D24" s="1682"/>
      <c r="E24" s="1682"/>
      <c r="F24" s="1682"/>
    </row>
    <row r="25" spans="1:14" s="1705" customFormat="1" ht="18" customHeight="1">
      <c r="A25" s="1701">
        <v>45565</v>
      </c>
      <c r="B25" s="1702">
        <v>15000</v>
      </c>
      <c r="C25" s="1693">
        <v>20344.55</v>
      </c>
      <c r="D25" s="1682"/>
      <c r="E25" s="1682"/>
      <c r="F25" s="1682"/>
    </row>
    <row r="26" spans="1:14" s="1705" customFormat="1" ht="18" customHeight="1">
      <c r="A26" s="1701">
        <v>45596</v>
      </c>
      <c r="B26" s="1702">
        <v>15000</v>
      </c>
      <c r="C26" s="1693">
        <v>11739.1</v>
      </c>
      <c r="D26" s="1682"/>
      <c r="E26" s="1682"/>
      <c r="F26" s="1682"/>
    </row>
    <row r="27" spans="1:14" s="1705" customFormat="1" ht="18" customHeight="1">
      <c r="A27" s="1701">
        <v>45626</v>
      </c>
      <c r="B27" s="1702">
        <v>15000</v>
      </c>
      <c r="C27" s="1693">
        <v>7766.85</v>
      </c>
      <c r="D27" s="1682"/>
      <c r="E27" s="1682"/>
      <c r="F27" s="1682"/>
    </row>
    <row r="28" spans="1:14" s="1705" customFormat="1" ht="18" customHeight="1">
      <c r="A28" s="1701">
        <v>45657</v>
      </c>
      <c r="B28" s="1702">
        <v>15000</v>
      </c>
      <c r="C28" s="1693">
        <v>11982.85</v>
      </c>
      <c r="D28" s="1682"/>
      <c r="E28" s="1682"/>
      <c r="F28" s="1682"/>
    </row>
    <row r="29" spans="1:14" s="1705" customFormat="1" ht="18" customHeight="1">
      <c r="A29" s="1701">
        <v>45688</v>
      </c>
      <c r="B29" s="1702">
        <v>15000</v>
      </c>
      <c r="C29" s="1693">
        <v>7456</v>
      </c>
      <c r="D29" s="1682"/>
      <c r="E29" s="1682"/>
      <c r="F29" s="1682"/>
    </row>
    <row r="30" spans="1:14" s="1705" customFormat="1" ht="18" customHeight="1" thickBot="1">
      <c r="A30" s="1706">
        <v>45716</v>
      </c>
      <c r="B30" s="1707">
        <v>15000</v>
      </c>
      <c r="C30" s="1708">
        <v>16222</v>
      </c>
      <c r="D30" s="1682"/>
      <c r="E30" s="1696"/>
      <c r="F30" s="1682"/>
    </row>
    <row r="31" spans="1:14" s="1705" customFormat="1" ht="18" customHeight="1" thickTop="1">
      <c r="A31" s="1709" t="s">
        <v>3753</v>
      </c>
      <c r="B31" s="1710"/>
      <c r="C31" s="1710"/>
      <c r="D31" s="1682"/>
      <c r="E31" s="1682"/>
      <c r="F31" s="1682"/>
    </row>
    <row r="32" spans="1:14" s="1711" customFormat="1" ht="18" customHeight="1">
      <c r="A32" s="1709" t="s">
        <v>3754</v>
      </c>
      <c r="B32" s="1709"/>
      <c r="C32" s="1709"/>
      <c r="D32" s="1682"/>
      <c r="E32" s="1682"/>
      <c r="F32" s="1682"/>
    </row>
    <row r="33" spans="1:6" s="1711" customFormat="1" ht="19.5" customHeight="1">
      <c r="A33" s="1712" t="s">
        <v>3755</v>
      </c>
      <c r="B33" s="1712"/>
      <c r="C33" s="1712"/>
      <c r="D33" s="1682"/>
      <c r="E33" s="1682"/>
      <c r="F33" s="1682"/>
    </row>
    <row r="34" spans="1:6" s="1711" customFormat="1" ht="17.25" customHeight="1">
      <c r="D34" s="1682"/>
      <c r="E34" s="1682"/>
      <c r="F34" s="1682"/>
    </row>
    <row r="35" spans="1:6" s="1711" customFormat="1" ht="18" customHeight="1">
      <c r="A35" s="1705"/>
      <c r="B35" s="1705"/>
      <c r="C35" s="1713"/>
      <c r="D35" s="1682"/>
      <c r="E35" s="1682"/>
      <c r="F35" s="1682"/>
    </row>
    <row r="36" spans="1:6" s="1705" customFormat="1">
      <c r="A36" s="1682"/>
      <c r="B36" s="1682"/>
      <c r="C36" s="1682"/>
      <c r="D36" s="1682"/>
      <c r="E36" s="1682"/>
      <c r="F36" s="1682"/>
    </row>
  </sheetData>
  <mergeCells count="2">
    <mergeCell ref="B3:B8"/>
    <mergeCell ref="C3:C8"/>
  </mergeCells>
  <pageMargins left="0.7" right="0.7" top="0.75" bottom="0.75" header="0.3" footer="0.3"/>
  <pageSetup paperSize="9" scale="88"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N363"/>
  <sheetViews>
    <sheetView zoomScaleNormal="100" zoomScaleSheetLayoutView="80" workbookViewId="0">
      <pane ySplit="1" topLeftCell="A57" activePane="bottomLeft" state="frozen"/>
      <selection activeCell="A2" sqref="A2"/>
      <selection pane="bottomLeft" activeCell="A2" sqref="A2"/>
    </sheetView>
  </sheetViews>
  <sheetFormatPr defaultColWidth="9.109375" defaultRowHeight="20.100000000000001" customHeight="1"/>
  <cols>
    <col min="1" max="1" width="18.6640625" style="1716" customWidth="1"/>
    <col min="2" max="2" width="14" style="1716" customWidth="1"/>
    <col min="3" max="3" width="11.33203125" style="1716" bestFit="1" customWidth="1"/>
    <col min="4" max="4" width="11.5546875" style="1716" bestFit="1" customWidth="1"/>
    <col min="5" max="5" width="12.44140625" style="1716" customWidth="1"/>
    <col min="6" max="7" width="14.44140625" style="1716" customWidth="1"/>
    <col min="8" max="8" width="4.5546875" style="1716" customWidth="1"/>
    <col min="9" max="9" width="7.44140625" style="1716" customWidth="1"/>
    <col min="10" max="10" width="5.88671875" style="1716" customWidth="1"/>
    <col min="11" max="11" width="7.33203125" style="1716" customWidth="1"/>
    <col min="12" max="16384" width="9.109375" style="1716"/>
  </cols>
  <sheetData>
    <row r="1" spans="1:8" ht="20.100000000000001" customHeight="1">
      <c r="A1" s="1714" t="s">
        <v>3756</v>
      </c>
      <c r="B1" s="1715"/>
      <c r="C1" s="1715"/>
      <c r="D1" s="1715"/>
      <c r="E1" s="1715"/>
      <c r="F1" s="1715"/>
      <c r="G1" s="1715"/>
    </row>
    <row r="2" spans="1:8" ht="19.8" thickBot="1">
      <c r="A2" s="1715"/>
      <c r="H2" s="1716" t="s">
        <v>205</v>
      </c>
    </row>
    <row r="3" spans="1:8" ht="20.100000000000001" customHeight="1" thickTop="1">
      <c r="A3" s="3191" t="s">
        <v>3051</v>
      </c>
      <c r="B3" s="3205" t="s">
        <v>3757</v>
      </c>
      <c r="C3" s="3208" t="s">
        <v>3758</v>
      </c>
      <c r="D3" s="3208" t="s">
        <v>3759</v>
      </c>
      <c r="E3" s="3211" t="s">
        <v>3760</v>
      </c>
      <c r="H3" s="1716" t="s">
        <v>205</v>
      </c>
    </row>
    <row r="4" spans="1:8" ht="20.100000000000001" customHeight="1">
      <c r="A4" s="3192"/>
      <c r="B4" s="3206"/>
      <c r="C4" s="3209"/>
      <c r="D4" s="3209"/>
      <c r="E4" s="3212"/>
    </row>
    <row r="5" spans="1:8" ht="32.25" customHeight="1" thickBot="1">
      <c r="A5" s="3192"/>
      <c r="B5" s="3207"/>
      <c r="C5" s="3210"/>
      <c r="D5" s="3210"/>
      <c r="E5" s="3213"/>
    </row>
    <row r="6" spans="1:8" ht="20.100000000000001" customHeight="1" thickBot="1">
      <c r="A6" s="3193"/>
      <c r="B6" s="3200" t="s">
        <v>70</v>
      </c>
      <c r="C6" s="3202"/>
      <c r="D6" s="3203" t="s">
        <v>517</v>
      </c>
      <c r="E6" s="3204"/>
    </row>
    <row r="7" spans="1:8" ht="20.100000000000001" customHeight="1" thickTop="1">
      <c r="A7" s="1717">
        <v>45689</v>
      </c>
      <c r="B7" s="1718"/>
      <c r="C7" s="1718"/>
      <c r="D7" s="1719"/>
      <c r="E7" s="1720"/>
    </row>
    <row r="8" spans="1:8" ht="20.100000000000001" customHeight="1">
      <c r="A8" s="1721" t="s">
        <v>3761</v>
      </c>
      <c r="B8" s="1602">
        <v>7760</v>
      </c>
      <c r="C8" s="1602">
        <v>1293.33</v>
      </c>
      <c r="D8" s="1722" t="s">
        <v>3762</v>
      </c>
      <c r="E8" s="1723">
        <v>3.05</v>
      </c>
      <c r="F8" s="1724"/>
      <c r="G8" s="1725"/>
    </row>
    <row r="9" spans="1:8" ht="20.100000000000001" customHeight="1">
      <c r="A9" s="1721" t="s">
        <v>3763</v>
      </c>
      <c r="B9" s="1602">
        <v>14750</v>
      </c>
      <c r="C9" s="1602">
        <v>2107.14</v>
      </c>
      <c r="D9" s="1722" t="s">
        <v>3764</v>
      </c>
      <c r="E9" s="1723">
        <v>3.38</v>
      </c>
      <c r="F9" s="1724"/>
      <c r="G9" s="1725"/>
    </row>
    <row r="10" spans="1:8" ht="20.100000000000001" customHeight="1">
      <c r="A10" s="1721" t="s">
        <v>3765</v>
      </c>
      <c r="B10" s="1602">
        <v>8855</v>
      </c>
      <c r="C10" s="1602">
        <v>1265</v>
      </c>
      <c r="D10" s="1722" t="s">
        <v>3766</v>
      </c>
      <c r="E10" s="1723">
        <v>3.41</v>
      </c>
      <c r="F10" s="1724"/>
      <c r="G10" s="1725"/>
    </row>
    <row r="11" spans="1:8" ht="20.100000000000001" customHeight="1">
      <c r="A11" s="1721" t="s">
        <v>3767</v>
      </c>
      <c r="B11" s="1602">
        <v>1845</v>
      </c>
      <c r="C11" s="1602">
        <v>307.5</v>
      </c>
      <c r="D11" s="1722" t="s">
        <v>3768</v>
      </c>
      <c r="E11" s="1723">
        <v>3.47</v>
      </c>
      <c r="F11" s="1724"/>
      <c r="G11" s="1725"/>
    </row>
    <row r="12" spans="1:8" ht="20.100000000000001" customHeight="1">
      <c r="A12" s="1721" t="s">
        <v>3769</v>
      </c>
      <c r="B12" s="1602" t="s">
        <v>1205</v>
      </c>
      <c r="C12" s="1602" t="s">
        <v>1205</v>
      </c>
      <c r="D12" s="1722" t="s">
        <v>1205</v>
      </c>
      <c r="E12" s="1723" t="s">
        <v>1205</v>
      </c>
      <c r="F12" s="1724"/>
      <c r="G12" s="1725"/>
    </row>
    <row r="13" spans="1:8" ht="9.9" customHeight="1" thickBot="1">
      <c r="A13" s="1726"/>
      <c r="B13" s="1727"/>
      <c r="C13" s="1727"/>
      <c r="D13" s="1728"/>
      <c r="E13" s="1729"/>
      <c r="F13" s="1724"/>
      <c r="G13" s="1725"/>
    </row>
    <row r="14" spans="1:8" ht="20.100000000000001" hidden="1" customHeight="1" thickTop="1">
      <c r="A14" s="1730">
        <v>44927</v>
      </c>
      <c r="B14" s="1602">
        <v>2150</v>
      </c>
      <c r="C14" s="1602">
        <v>238.89</v>
      </c>
      <c r="D14" s="1731" t="s">
        <v>3770</v>
      </c>
      <c r="E14" s="1732">
        <v>4.43</v>
      </c>
    </row>
    <row r="15" spans="1:8" ht="20.100000000000001" hidden="1" customHeight="1" thickTop="1">
      <c r="A15" s="1730">
        <v>44958</v>
      </c>
      <c r="B15" s="1602">
        <v>1150</v>
      </c>
      <c r="C15" s="1602">
        <v>164.29</v>
      </c>
      <c r="D15" s="1731" t="s">
        <v>3771</v>
      </c>
      <c r="E15" s="1732">
        <v>4.45</v>
      </c>
    </row>
    <row r="16" spans="1:8" ht="20.100000000000001" hidden="1" customHeight="1" thickTop="1">
      <c r="A16" s="1730">
        <v>44986</v>
      </c>
      <c r="B16" s="1602">
        <v>2625</v>
      </c>
      <c r="C16" s="1602">
        <v>437.5</v>
      </c>
      <c r="D16" s="1731" t="s">
        <v>3772</v>
      </c>
      <c r="E16" s="1732">
        <v>4</v>
      </c>
    </row>
    <row r="17" spans="1:5" ht="20.100000000000001" hidden="1" customHeight="1" thickTop="1">
      <c r="A17" s="1730">
        <v>45017</v>
      </c>
      <c r="B17" s="1602">
        <v>6115</v>
      </c>
      <c r="C17" s="1602">
        <v>470.38</v>
      </c>
      <c r="D17" s="1731" t="s">
        <v>3773</v>
      </c>
      <c r="E17" s="1732">
        <v>4.3</v>
      </c>
    </row>
    <row r="18" spans="1:5" ht="20.100000000000001" hidden="1" customHeight="1" thickTop="1">
      <c r="A18" s="1730">
        <v>45047</v>
      </c>
      <c r="B18" s="1602">
        <v>24105</v>
      </c>
      <c r="C18" s="1602">
        <v>1506.56</v>
      </c>
      <c r="D18" s="1731" t="s">
        <v>3774</v>
      </c>
      <c r="E18" s="1732">
        <v>4.26</v>
      </c>
    </row>
    <row r="19" spans="1:5" ht="20.100000000000001" hidden="1" customHeight="1" thickTop="1">
      <c r="A19" s="1730">
        <v>45078</v>
      </c>
      <c r="B19" s="1602">
        <v>5880</v>
      </c>
      <c r="C19" s="1602">
        <v>534.54999999999995</v>
      </c>
      <c r="D19" s="1731" t="s">
        <v>3775</v>
      </c>
      <c r="E19" s="1732">
        <v>4.26</v>
      </c>
    </row>
    <row r="20" spans="1:5" ht="20.100000000000001" hidden="1" customHeight="1" thickTop="1">
      <c r="A20" s="1730">
        <v>45108</v>
      </c>
      <c r="B20" s="1602">
        <v>300</v>
      </c>
      <c r="C20" s="1602">
        <v>100</v>
      </c>
      <c r="D20" s="1731">
        <v>3.45</v>
      </c>
      <c r="E20" s="1732">
        <v>3.45</v>
      </c>
    </row>
    <row r="21" spans="1:5" ht="20.100000000000001" hidden="1" customHeight="1" thickTop="1">
      <c r="A21" s="1730">
        <v>45139</v>
      </c>
      <c r="B21" s="1602">
        <v>2500</v>
      </c>
      <c r="C21" s="1602">
        <v>833.3</v>
      </c>
      <c r="D21" s="1731" t="s">
        <v>3776</v>
      </c>
      <c r="E21" s="1732">
        <v>3.11</v>
      </c>
    </row>
    <row r="22" spans="1:5" ht="20.100000000000001" hidden="1" customHeight="1" thickTop="1">
      <c r="A22" s="1730">
        <v>45170</v>
      </c>
      <c r="B22" s="1602">
        <v>21010</v>
      </c>
      <c r="C22" s="1602">
        <v>1313.1</v>
      </c>
      <c r="D22" s="1733">
        <v>3.1</v>
      </c>
      <c r="E22" s="1732">
        <v>3.1</v>
      </c>
    </row>
    <row r="23" spans="1:5" ht="20.100000000000001" hidden="1" customHeight="1" thickTop="1">
      <c r="A23" s="1730">
        <v>45200</v>
      </c>
      <c r="B23" s="1602">
        <v>34880</v>
      </c>
      <c r="C23" s="1602">
        <v>1516.52</v>
      </c>
      <c r="D23" s="1733" t="s">
        <v>3777</v>
      </c>
      <c r="E23" s="1732">
        <v>3.1</v>
      </c>
    </row>
    <row r="24" spans="1:5" ht="20.100000000000001" hidden="1" customHeight="1" thickTop="1">
      <c r="A24" s="1730">
        <v>45231</v>
      </c>
      <c r="B24" s="1602">
        <v>31785</v>
      </c>
      <c r="C24" s="1602">
        <v>1381.96</v>
      </c>
      <c r="D24" s="1722" t="s">
        <v>3778</v>
      </c>
      <c r="E24" s="1732">
        <v>3.13</v>
      </c>
    </row>
    <row r="25" spans="1:5" ht="20.100000000000001" hidden="1" customHeight="1" thickTop="1">
      <c r="A25" s="1730">
        <v>45261</v>
      </c>
      <c r="B25" s="1602">
        <v>36185</v>
      </c>
      <c r="C25" s="1602">
        <v>2412.3333333333335</v>
      </c>
      <c r="D25" s="1722" t="s">
        <v>3777</v>
      </c>
      <c r="E25" s="1732">
        <v>3.1</v>
      </c>
    </row>
    <row r="26" spans="1:5" ht="20.100000000000001" hidden="1" customHeight="1" thickTop="1">
      <c r="A26" s="1730">
        <v>45292</v>
      </c>
      <c r="B26" s="1602">
        <v>7133</v>
      </c>
      <c r="C26" s="1602">
        <v>648.45000000000005</v>
      </c>
      <c r="D26" s="1722">
        <v>3.1</v>
      </c>
      <c r="E26" s="1732">
        <v>3.1</v>
      </c>
    </row>
    <row r="27" spans="1:5" ht="20.100000000000001" customHeight="1" thickTop="1">
      <c r="A27" s="1730">
        <v>45323</v>
      </c>
      <c r="B27" s="1602">
        <v>845</v>
      </c>
      <c r="C27" s="1602">
        <v>84.5</v>
      </c>
      <c r="D27" s="1722">
        <v>3.1</v>
      </c>
      <c r="E27" s="1732">
        <v>3.1</v>
      </c>
    </row>
    <row r="28" spans="1:5" ht="20.100000000000001" customHeight="1">
      <c r="A28" s="1730">
        <v>45352</v>
      </c>
      <c r="B28" s="1602">
        <v>35060</v>
      </c>
      <c r="C28" s="1602">
        <v>1593.64</v>
      </c>
      <c r="D28" s="1722" t="s">
        <v>3779</v>
      </c>
      <c r="E28" s="1732">
        <v>3.13</v>
      </c>
    </row>
    <row r="29" spans="1:5" ht="20.100000000000001" customHeight="1">
      <c r="A29" s="1730">
        <v>45383</v>
      </c>
      <c r="B29" s="1602">
        <v>15266</v>
      </c>
      <c r="C29" s="1602">
        <v>803.47</v>
      </c>
      <c r="D29" s="1722" t="s">
        <v>3780</v>
      </c>
      <c r="E29" s="1732">
        <v>3.11</v>
      </c>
    </row>
    <row r="30" spans="1:5" ht="20.100000000000001" customHeight="1">
      <c r="A30" s="1730">
        <v>45413</v>
      </c>
      <c r="B30" s="1602">
        <v>4565</v>
      </c>
      <c r="C30" s="1602">
        <v>570.63</v>
      </c>
      <c r="D30" s="1722" t="s">
        <v>3781</v>
      </c>
      <c r="E30" s="1732">
        <v>3.1</v>
      </c>
    </row>
    <row r="31" spans="1:5" ht="20.100000000000001" customHeight="1">
      <c r="A31" s="1730">
        <v>45444</v>
      </c>
      <c r="B31" s="1602">
        <v>9650</v>
      </c>
      <c r="C31" s="1602">
        <v>1608</v>
      </c>
      <c r="D31" s="1722" t="s">
        <v>3777</v>
      </c>
      <c r="E31" s="1732">
        <v>3.11</v>
      </c>
    </row>
    <row r="32" spans="1:5" ht="20.100000000000001" customHeight="1">
      <c r="A32" s="1730">
        <v>45474</v>
      </c>
      <c r="B32" s="1602">
        <v>3375</v>
      </c>
      <c r="C32" s="1602">
        <v>210.94</v>
      </c>
      <c r="D32" s="1722">
        <v>3.15</v>
      </c>
      <c r="E32" s="1732">
        <v>3.15</v>
      </c>
    </row>
    <row r="33" spans="1:9" ht="20.100000000000001" customHeight="1">
      <c r="A33" s="1730">
        <v>45505</v>
      </c>
      <c r="B33" s="1602">
        <v>2500</v>
      </c>
      <c r="C33" s="1602">
        <v>833.3</v>
      </c>
      <c r="D33" s="1722">
        <v>3.1</v>
      </c>
      <c r="E33" s="1732">
        <v>3.1</v>
      </c>
    </row>
    <row r="34" spans="1:9" ht="20.100000000000001" customHeight="1">
      <c r="A34" s="1730">
        <v>45536</v>
      </c>
      <c r="B34" s="1602">
        <v>4500</v>
      </c>
      <c r="C34" s="1602">
        <v>1125</v>
      </c>
      <c r="D34" s="1722">
        <v>3.1</v>
      </c>
      <c r="E34" s="1732">
        <v>3.1</v>
      </c>
    </row>
    <row r="35" spans="1:9" ht="20.100000000000001" customHeight="1">
      <c r="A35" s="1730">
        <v>45566</v>
      </c>
      <c r="B35" s="1602">
        <v>1900</v>
      </c>
      <c r="C35" s="1602">
        <v>950</v>
      </c>
      <c r="D35" s="1722">
        <v>2.6</v>
      </c>
      <c r="E35" s="1732">
        <v>2.6</v>
      </c>
    </row>
    <row r="36" spans="1:9" ht="20.100000000000001" customHeight="1">
      <c r="A36" s="1730">
        <v>45597</v>
      </c>
      <c r="B36" s="1602">
        <v>1125</v>
      </c>
      <c r="C36" s="1602">
        <v>225</v>
      </c>
      <c r="D36" s="1722" t="s">
        <v>3782</v>
      </c>
      <c r="E36" s="1732">
        <v>2.5099999999999998</v>
      </c>
    </row>
    <row r="37" spans="1:9" ht="19.5" customHeight="1">
      <c r="A37" s="1730">
        <v>45627</v>
      </c>
      <c r="B37" s="1602">
        <v>2165</v>
      </c>
      <c r="C37" s="1602">
        <v>309.29000000000002</v>
      </c>
      <c r="D37" s="1722">
        <v>2.6</v>
      </c>
      <c r="E37" s="1732">
        <v>2.6</v>
      </c>
    </row>
    <row r="38" spans="1:9" ht="19.5" customHeight="1">
      <c r="A38" s="1730">
        <v>45658</v>
      </c>
      <c r="B38" s="1602">
        <v>71780</v>
      </c>
      <c r="C38" s="1602">
        <v>2475.17</v>
      </c>
      <c r="D38" s="1722" t="s">
        <v>880</v>
      </c>
      <c r="E38" s="1732">
        <v>2.76</v>
      </c>
    </row>
    <row r="39" spans="1:9" ht="19.5" customHeight="1">
      <c r="A39" s="1730">
        <v>45689</v>
      </c>
      <c r="B39" s="1602">
        <v>33210</v>
      </c>
      <c r="C39" s="1602">
        <v>1277.31</v>
      </c>
      <c r="D39" s="1722" t="s">
        <v>3783</v>
      </c>
      <c r="E39" s="1732">
        <v>3.32</v>
      </c>
    </row>
    <row r="40" spans="1:9" ht="20.100000000000001" customHeight="1" thickBot="1">
      <c r="A40" s="1734"/>
      <c r="B40" s="1735"/>
      <c r="C40" s="1735"/>
      <c r="D40" s="1736"/>
      <c r="E40" s="1737"/>
    </row>
    <row r="41" spans="1:9" ht="20.100000000000001" customHeight="1" thickTop="1">
      <c r="A41" s="133" t="s">
        <v>3784</v>
      </c>
      <c r="B41" s="133"/>
      <c r="C41" s="133"/>
      <c r="D41" s="1738"/>
      <c r="E41" s="133"/>
      <c r="F41" s="133"/>
      <c r="G41" s="1739"/>
      <c r="H41" s="1740"/>
      <c r="I41" s="1740"/>
    </row>
    <row r="42" spans="1:9" ht="20.100000000000001" customHeight="1">
      <c r="A42" s="133" t="s">
        <v>139</v>
      </c>
      <c r="B42" s="133"/>
      <c r="C42" s="133"/>
      <c r="D42" s="133"/>
      <c r="E42" s="133"/>
      <c r="F42" s="133"/>
      <c r="G42" s="1739"/>
      <c r="H42" s="1740"/>
      <c r="I42" s="1740"/>
    </row>
    <row r="43" spans="1:9" ht="17.25" customHeight="1">
      <c r="A43" s="133" t="s">
        <v>3601</v>
      </c>
      <c r="B43" s="133"/>
      <c r="C43" s="133"/>
      <c r="D43" s="133"/>
      <c r="E43" s="133"/>
      <c r="F43" s="133"/>
      <c r="G43" s="1739"/>
      <c r="H43" s="1740"/>
      <c r="I43" s="1740"/>
    </row>
    <row r="45" spans="1:9" ht="14.25" customHeight="1">
      <c r="A45" s="1714" t="s">
        <v>3785</v>
      </c>
      <c r="B45" s="1715"/>
      <c r="C45" s="1715"/>
      <c r="D45" s="1715"/>
      <c r="E45" s="1715"/>
      <c r="F45" s="1715"/>
      <c r="G45" s="1715"/>
    </row>
    <row r="46" spans="1:9" ht="20.100000000000001" customHeight="1" thickBot="1">
      <c r="A46" s="1715"/>
      <c r="H46" s="1716" t="s">
        <v>205</v>
      </c>
    </row>
    <row r="47" spans="1:9" ht="20.100000000000001" customHeight="1" thickTop="1">
      <c r="A47" s="3191" t="s">
        <v>3051</v>
      </c>
      <c r="B47" s="3194" t="s">
        <v>3786</v>
      </c>
      <c r="C47" s="3195"/>
      <c r="D47" s="3196"/>
      <c r="E47" s="1741" t="s">
        <v>3787</v>
      </c>
      <c r="F47" s="1741" t="s">
        <v>3788</v>
      </c>
      <c r="G47" s="1742" t="s">
        <v>3789</v>
      </c>
      <c r="H47" s="1716" t="s">
        <v>205</v>
      </c>
    </row>
    <row r="48" spans="1:9" ht="20.100000000000001" customHeight="1" thickBot="1">
      <c r="A48" s="3192"/>
      <c r="B48" s="3197"/>
      <c r="C48" s="3198"/>
      <c r="D48" s="3199"/>
      <c r="E48" s="637" t="s">
        <v>3790</v>
      </c>
      <c r="F48" s="637" t="s">
        <v>3791</v>
      </c>
      <c r="G48" s="638" t="s">
        <v>3792</v>
      </c>
    </row>
    <row r="49" spans="1:13" ht="20.100000000000001" customHeight="1" thickBot="1">
      <c r="A49" s="3192"/>
      <c r="B49" s="1743" t="s">
        <v>3793</v>
      </c>
      <c r="C49" s="1744" t="s">
        <v>3794</v>
      </c>
      <c r="D49" s="1745" t="s">
        <v>493</v>
      </c>
      <c r="E49" s="643"/>
      <c r="F49" s="643" t="s">
        <v>3795</v>
      </c>
      <c r="G49" s="644" t="s">
        <v>3796</v>
      </c>
    </row>
    <row r="50" spans="1:13" ht="20.100000000000001" customHeight="1" thickBot="1">
      <c r="A50" s="3193"/>
      <c r="B50" s="3200" t="s">
        <v>70</v>
      </c>
      <c r="C50" s="3201"/>
      <c r="D50" s="3201"/>
      <c r="E50" s="3202"/>
      <c r="F50" s="3203" t="s">
        <v>517</v>
      </c>
      <c r="G50" s="3204"/>
    </row>
    <row r="51" spans="1:13" ht="19.8" thickTop="1">
      <c r="A51" s="1717">
        <v>45689</v>
      </c>
      <c r="B51" s="1746"/>
      <c r="C51" s="1718"/>
      <c r="D51" s="1718"/>
      <c r="E51" s="1718"/>
      <c r="F51" s="1719"/>
      <c r="G51" s="1720"/>
      <c r="K51" s="1725"/>
      <c r="M51" s="1747"/>
    </row>
    <row r="52" spans="1:13" ht="19.2">
      <c r="A52" s="1721" t="s">
        <v>3761</v>
      </c>
      <c r="B52" s="1748">
        <v>445</v>
      </c>
      <c r="C52" s="1602">
        <v>2315</v>
      </c>
      <c r="D52" s="1602">
        <v>9650</v>
      </c>
      <c r="E52" s="1602">
        <v>1608.33</v>
      </c>
      <c r="F52" s="1722" t="s">
        <v>3797</v>
      </c>
      <c r="G52" s="1723">
        <v>3.21</v>
      </c>
      <c r="H52" s="1724"/>
      <c r="I52" s="1725"/>
      <c r="J52" s="1725"/>
      <c r="K52" s="1725"/>
      <c r="M52" s="1747"/>
    </row>
    <row r="53" spans="1:13" ht="19.2">
      <c r="A53" s="1721" t="s">
        <v>3763</v>
      </c>
      <c r="B53" s="1748">
        <v>2315</v>
      </c>
      <c r="C53" s="1602">
        <v>2665</v>
      </c>
      <c r="D53" s="1602">
        <v>16955</v>
      </c>
      <c r="E53" s="1602">
        <v>2422.14</v>
      </c>
      <c r="F53" s="1722" t="s">
        <v>3798</v>
      </c>
      <c r="G53" s="1723">
        <v>3.45</v>
      </c>
      <c r="H53" s="1724"/>
      <c r="I53" s="1725"/>
      <c r="J53" s="1725"/>
      <c r="K53" s="1725"/>
      <c r="M53" s="1747"/>
    </row>
    <row r="54" spans="1:13" ht="19.2">
      <c r="A54" s="1721" t="s">
        <v>3765</v>
      </c>
      <c r="B54" s="1748">
        <v>915</v>
      </c>
      <c r="C54" s="1602">
        <v>2065</v>
      </c>
      <c r="D54" s="1602">
        <v>11060</v>
      </c>
      <c r="E54" s="1602">
        <v>1580</v>
      </c>
      <c r="F54" s="1722" t="s">
        <v>3799</v>
      </c>
      <c r="G54" s="1723">
        <v>3.51</v>
      </c>
      <c r="H54" s="1724"/>
      <c r="I54" s="1725"/>
      <c r="J54" s="1725"/>
      <c r="K54" s="1725"/>
      <c r="M54" s="1747"/>
    </row>
    <row r="55" spans="1:13" ht="19.2">
      <c r="A55" s="1721" t="s">
        <v>3767</v>
      </c>
      <c r="B55" s="1748">
        <v>315</v>
      </c>
      <c r="C55" s="1602">
        <v>870</v>
      </c>
      <c r="D55" s="1602">
        <v>4050</v>
      </c>
      <c r="E55" s="1602">
        <v>578.57000000000005</v>
      </c>
      <c r="F55" s="1722" t="s">
        <v>3800</v>
      </c>
      <c r="G55" s="1723">
        <v>3.93</v>
      </c>
      <c r="H55" s="1724"/>
      <c r="I55" s="1725"/>
      <c r="J55" s="1725"/>
      <c r="K55" s="1725"/>
      <c r="M55" s="1747"/>
    </row>
    <row r="56" spans="1:13" ht="17.25" customHeight="1">
      <c r="A56" s="1721" t="s">
        <v>3801</v>
      </c>
      <c r="B56" s="1748">
        <v>315</v>
      </c>
      <c r="C56" s="1602">
        <v>315</v>
      </c>
      <c r="D56" s="1602">
        <v>315</v>
      </c>
      <c r="E56" s="1602">
        <v>315</v>
      </c>
      <c r="F56" s="1722" t="s">
        <v>3802</v>
      </c>
      <c r="G56" s="1723">
        <v>4.3099999999999996</v>
      </c>
      <c r="H56" s="1724"/>
      <c r="I56" s="1725"/>
      <c r="J56" s="1725"/>
      <c r="K56" s="1725"/>
      <c r="M56" s="1747"/>
    </row>
    <row r="57" spans="1:13" ht="20.100000000000001" customHeight="1" thickBot="1">
      <c r="A57" s="1726"/>
      <c r="B57" s="1749"/>
      <c r="C57" s="1727"/>
      <c r="D57" s="1727"/>
      <c r="E57" s="1727"/>
      <c r="F57" s="1728"/>
      <c r="G57" s="1729"/>
      <c r="H57" s="1724"/>
      <c r="I57" s="1725"/>
      <c r="J57" s="1725"/>
      <c r="L57" s="1715"/>
      <c r="M57" s="1747"/>
    </row>
    <row r="58" spans="1:13" ht="20.100000000000001" hidden="1" customHeight="1" thickTop="1">
      <c r="A58" s="1730"/>
      <c r="B58" s="1750"/>
      <c r="C58" s="1751"/>
      <c r="D58" s="1751"/>
      <c r="E58" s="1751"/>
      <c r="F58" s="1752"/>
      <c r="G58" s="1753"/>
      <c r="H58" s="1754"/>
      <c r="J58" s="1715"/>
    </row>
    <row r="59" spans="1:13" ht="20.100000000000001" hidden="1" customHeight="1">
      <c r="A59" s="1755">
        <v>36312</v>
      </c>
      <c r="B59" s="1750">
        <v>10</v>
      </c>
      <c r="C59" s="1751">
        <v>230</v>
      </c>
      <c r="D59" s="1751">
        <v>2385</v>
      </c>
      <c r="E59" s="1751">
        <v>80</v>
      </c>
      <c r="F59" s="1752" t="s">
        <v>3803</v>
      </c>
      <c r="G59" s="1753">
        <v>9.9600000000000009</v>
      </c>
      <c r="H59" s="1754"/>
    </row>
    <row r="60" spans="1:13" ht="20.100000000000001" hidden="1" customHeight="1">
      <c r="A60" s="1755">
        <v>36404</v>
      </c>
      <c r="B60" s="1750">
        <v>10</v>
      </c>
      <c r="C60" s="1751">
        <v>120</v>
      </c>
      <c r="D60" s="1751">
        <v>1223</v>
      </c>
      <c r="E60" s="1751">
        <v>52.96</v>
      </c>
      <c r="F60" s="1752" t="s">
        <v>3804</v>
      </c>
      <c r="G60" s="1753">
        <v>9.5630000000000006</v>
      </c>
      <c r="H60" s="1754"/>
    </row>
    <row r="61" spans="1:13" ht="20.100000000000001" hidden="1" customHeight="1" thickBot="1">
      <c r="A61" s="1755">
        <v>36495</v>
      </c>
      <c r="B61" s="1750">
        <v>85</v>
      </c>
      <c r="C61" s="1751">
        <v>500</v>
      </c>
      <c r="D61" s="1751">
        <v>6285</v>
      </c>
      <c r="E61" s="1751">
        <v>273</v>
      </c>
      <c r="F61" s="1752" t="s">
        <v>3805</v>
      </c>
      <c r="G61" s="1753">
        <v>9.67</v>
      </c>
      <c r="H61" s="1754"/>
    </row>
    <row r="62" spans="1:13" ht="20.100000000000001" hidden="1" customHeight="1" thickTop="1">
      <c r="A62" s="1756">
        <v>36586</v>
      </c>
      <c r="B62" s="1750">
        <v>10</v>
      </c>
      <c r="C62" s="1751">
        <v>255</v>
      </c>
      <c r="D62" s="1751">
        <v>3163.2</v>
      </c>
      <c r="E62" s="1751">
        <v>102</v>
      </c>
      <c r="F62" s="1752" t="s">
        <v>1367</v>
      </c>
      <c r="G62" s="1753">
        <v>9.1199999999999992</v>
      </c>
      <c r="H62" s="1754"/>
    </row>
    <row r="63" spans="1:13" ht="20.100000000000001" hidden="1" customHeight="1">
      <c r="A63" s="1755">
        <v>36678</v>
      </c>
      <c r="B63" s="1750">
        <v>20</v>
      </c>
      <c r="C63" s="1751">
        <v>600</v>
      </c>
      <c r="D63" s="1751">
        <v>3421</v>
      </c>
      <c r="E63" s="1751">
        <v>118</v>
      </c>
      <c r="F63" s="1752" t="s">
        <v>3118</v>
      </c>
      <c r="G63" s="1753">
        <v>7.27</v>
      </c>
      <c r="H63" s="1754"/>
    </row>
    <row r="64" spans="1:13" ht="20.100000000000001" hidden="1" customHeight="1">
      <c r="A64" s="1755">
        <v>36708</v>
      </c>
      <c r="B64" s="1750">
        <v>10</v>
      </c>
      <c r="C64" s="1751">
        <v>830</v>
      </c>
      <c r="D64" s="1751">
        <v>6813</v>
      </c>
      <c r="E64" s="1751">
        <v>243</v>
      </c>
      <c r="F64" s="1752" t="s">
        <v>1084</v>
      </c>
      <c r="G64" s="1753">
        <v>7.46</v>
      </c>
      <c r="H64" s="1754"/>
    </row>
    <row r="65" spans="1:8" ht="20.100000000000001" hidden="1" customHeight="1">
      <c r="A65" s="1755">
        <v>36739</v>
      </c>
      <c r="B65" s="1750">
        <v>25</v>
      </c>
      <c r="C65" s="1751">
        <v>460</v>
      </c>
      <c r="D65" s="1757">
        <v>6528</v>
      </c>
      <c r="E65" s="1757">
        <v>211</v>
      </c>
      <c r="F65" s="1757" t="s">
        <v>1955</v>
      </c>
      <c r="G65" s="1758">
        <v>7.03</v>
      </c>
      <c r="H65" s="1754"/>
    </row>
    <row r="66" spans="1:8" ht="20.100000000000001" hidden="1" customHeight="1">
      <c r="A66" s="1755">
        <v>36770</v>
      </c>
      <c r="B66" s="1750">
        <v>30</v>
      </c>
      <c r="C66" s="1751">
        <v>168</v>
      </c>
      <c r="D66" s="1751">
        <v>2859</v>
      </c>
      <c r="E66" s="1751">
        <v>95</v>
      </c>
      <c r="F66" s="1752" t="s">
        <v>3806</v>
      </c>
      <c r="G66" s="1753">
        <v>7.13</v>
      </c>
      <c r="H66" s="1754"/>
    </row>
    <row r="67" spans="1:8" ht="20.100000000000001" hidden="1" customHeight="1">
      <c r="A67" s="1755">
        <v>36800</v>
      </c>
      <c r="B67" s="1750">
        <v>30</v>
      </c>
      <c r="C67" s="1751">
        <v>270</v>
      </c>
      <c r="D67" s="1751">
        <v>3581</v>
      </c>
      <c r="E67" s="1751">
        <v>138</v>
      </c>
      <c r="F67" s="1752" t="s">
        <v>3246</v>
      </c>
      <c r="G67" s="1753">
        <v>7.48</v>
      </c>
      <c r="H67" s="1754"/>
    </row>
    <row r="68" spans="1:8" ht="20.100000000000001" hidden="1" customHeight="1">
      <c r="A68" s="1755">
        <v>36831</v>
      </c>
      <c r="B68" s="1750">
        <v>40</v>
      </c>
      <c r="C68" s="1751">
        <v>201</v>
      </c>
      <c r="D68" s="1751">
        <v>2859</v>
      </c>
      <c r="E68" s="1751">
        <v>95</v>
      </c>
      <c r="F68" s="1752" t="s">
        <v>2200</v>
      </c>
      <c r="G68" s="1753">
        <v>7.98</v>
      </c>
      <c r="H68" s="1754"/>
    </row>
    <row r="69" spans="1:8" ht="20.100000000000001" hidden="1" customHeight="1">
      <c r="A69" s="1755">
        <v>36861</v>
      </c>
      <c r="B69" s="1750">
        <v>16</v>
      </c>
      <c r="C69" s="1751">
        <v>398</v>
      </c>
      <c r="D69" s="1751">
        <v>5734</v>
      </c>
      <c r="E69" s="1751">
        <v>185</v>
      </c>
      <c r="F69" s="1752" t="s">
        <v>1191</v>
      </c>
      <c r="G69" s="1753">
        <v>7.96</v>
      </c>
      <c r="H69" s="1754"/>
    </row>
    <row r="70" spans="1:8" ht="20.100000000000001" hidden="1" customHeight="1">
      <c r="A70" s="1755">
        <v>36892</v>
      </c>
      <c r="B70" s="1750">
        <v>10</v>
      </c>
      <c r="C70" s="1751">
        <v>590</v>
      </c>
      <c r="D70" s="1751">
        <v>4252</v>
      </c>
      <c r="E70" s="1751">
        <v>185</v>
      </c>
      <c r="F70" s="1752" t="s">
        <v>1214</v>
      </c>
      <c r="G70" s="1753">
        <v>6.8</v>
      </c>
      <c r="H70" s="1754"/>
    </row>
    <row r="71" spans="1:8" ht="20.100000000000001" hidden="1" customHeight="1">
      <c r="A71" s="1755">
        <v>36923</v>
      </c>
      <c r="B71" s="1750">
        <v>30</v>
      </c>
      <c r="C71" s="1751">
        <v>594</v>
      </c>
      <c r="D71" s="1751">
        <v>4815</v>
      </c>
      <c r="E71" s="1751">
        <v>172</v>
      </c>
      <c r="F71" s="1752" t="s">
        <v>3306</v>
      </c>
      <c r="G71" s="1753">
        <v>7.2584999999999997</v>
      </c>
      <c r="H71" s="1754"/>
    </row>
    <row r="72" spans="1:8" ht="20.100000000000001" hidden="1" customHeight="1">
      <c r="A72" s="1755">
        <v>36951</v>
      </c>
      <c r="B72" s="1750">
        <v>40</v>
      </c>
      <c r="C72" s="1751">
        <v>410</v>
      </c>
      <c r="D72" s="1751">
        <v>4583</v>
      </c>
      <c r="E72" s="1751">
        <v>148</v>
      </c>
      <c r="F72" s="1752" t="s">
        <v>1120</v>
      </c>
      <c r="G72" s="1753">
        <v>7.5</v>
      </c>
      <c r="H72" s="1754"/>
    </row>
    <row r="73" spans="1:8" ht="20.100000000000001" hidden="1" customHeight="1">
      <c r="A73" s="1755">
        <v>36982</v>
      </c>
      <c r="B73" s="1750">
        <v>50</v>
      </c>
      <c r="C73" s="1751">
        <v>560</v>
      </c>
      <c r="D73" s="1751">
        <v>8724</v>
      </c>
      <c r="E73" s="1751">
        <v>291</v>
      </c>
      <c r="F73" s="1752" t="s">
        <v>2257</v>
      </c>
      <c r="G73" s="1753">
        <v>7.8</v>
      </c>
      <c r="H73" s="1754"/>
    </row>
    <row r="74" spans="1:8" ht="20.100000000000001" hidden="1" customHeight="1">
      <c r="A74" s="1755">
        <v>37012</v>
      </c>
      <c r="B74" s="1750">
        <v>80</v>
      </c>
      <c r="C74" s="1751">
        <v>435</v>
      </c>
      <c r="D74" s="1751">
        <v>5942</v>
      </c>
      <c r="E74" s="1751">
        <v>192</v>
      </c>
      <c r="F74" s="1752" t="s">
        <v>1651</v>
      </c>
      <c r="G74" s="1753">
        <v>8.43</v>
      </c>
      <c r="H74" s="1754"/>
    </row>
    <row r="75" spans="1:8" ht="20.100000000000001" hidden="1" customHeight="1">
      <c r="A75" s="1755">
        <v>37043</v>
      </c>
      <c r="B75" s="1750">
        <v>10</v>
      </c>
      <c r="C75" s="1751">
        <v>570</v>
      </c>
      <c r="D75" s="1751">
        <v>5355</v>
      </c>
      <c r="E75" s="1751">
        <v>178.5</v>
      </c>
      <c r="F75" s="1752" t="s">
        <v>1372</v>
      </c>
      <c r="G75" s="1753">
        <v>7.29</v>
      </c>
      <c r="H75" s="1754"/>
    </row>
    <row r="76" spans="1:8" ht="20.100000000000001" hidden="1" customHeight="1">
      <c r="A76" s="1755">
        <v>37073</v>
      </c>
      <c r="B76" s="1750">
        <v>50</v>
      </c>
      <c r="C76" s="1751">
        <v>570</v>
      </c>
      <c r="D76" s="1751">
        <v>6170</v>
      </c>
      <c r="E76" s="1751">
        <v>199</v>
      </c>
      <c r="F76" s="1752" t="s">
        <v>3806</v>
      </c>
      <c r="G76" s="1753">
        <v>7.18</v>
      </c>
      <c r="H76" s="1754"/>
    </row>
    <row r="77" spans="1:8" ht="20.100000000000001" hidden="1" customHeight="1">
      <c r="A77" s="1755">
        <v>37104</v>
      </c>
      <c r="B77" s="1750">
        <v>35</v>
      </c>
      <c r="C77" s="1751">
        <v>482</v>
      </c>
      <c r="D77" s="1751">
        <v>4954</v>
      </c>
      <c r="E77" s="1751">
        <v>160</v>
      </c>
      <c r="F77" s="1752" t="s">
        <v>3264</v>
      </c>
      <c r="G77" s="1753">
        <v>7.28</v>
      </c>
      <c r="H77" s="1754"/>
    </row>
    <row r="78" spans="1:8" ht="20.100000000000001" hidden="1" customHeight="1">
      <c r="A78" s="1755">
        <v>37135</v>
      </c>
      <c r="B78" s="1750">
        <v>3</v>
      </c>
      <c r="C78" s="1751">
        <v>333</v>
      </c>
      <c r="D78" s="1751">
        <v>4828</v>
      </c>
      <c r="E78" s="1751">
        <v>161</v>
      </c>
      <c r="F78" s="1752" t="s">
        <v>3807</v>
      </c>
      <c r="G78" s="1753">
        <v>7.13</v>
      </c>
      <c r="H78" s="1754"/>
    </row>
    <row r="79" spans="1:8" ht="20.100000000000001" hidden="1" customHeight="1">
      <c r="A79" s="1755">
        <v>37165</v>
      </c>
      <c r="B79" s="1750">
        <v>115</v>
      </c>
      <c r="C79" s="1751">
        <v>615</v>
      </c>
      <c r="D79" s="1751">
        <v>9010</v>
      </c>
      <c r="E79" s="1751">
        <v>291</v>
      </c>
      <c r="F79" s="1752" t="s">
        <v>3268</v>
      </c>
      <c r="G79" s="1753">
        <v>7.12</v>
      </c>
      <c r="H79" s="1754"/>
    </row>
    <row r="80" spans="1:8" ht="20.100000000000001" hidden="1" customHeight="1">
      <c r="A80" s="1755">
        <v>37196</v>
      </c>
      <c r="B80" s="1750">
        <v>50</v>
      </c>
      <c r="C80" s="1751">
        <v>720</v>
      </c>
      <c r="D80" s="1751">
        <v>7487</v>
      </c>
      <c r="E80" s="1751">
        <v>267</v>
      </c>
      <c r="F80" s="1752" t="s">
        <v>1968</v>
      </c>
      <c r="G80" s="1753">
        <v>6.86</v>
      </c>
      <c r="H80" s="1754"/>
    </row>
    <row r="81" spans="1:8" ht="20.100000000000001" hidden="1" customHeight="1">
      <c r="A81" s="1755">
        <v>37226</v>
      </c>
      <c r="B81" s="1750">
        <v>30</v>
      </c>
      <c r="C81" s="1751">
        <v>895</v>
      </c>
      <c r="D81" s="1751">
        <v>9060</v>
      </c>
      <c r="E81" s="1751">
        <v>292</v>
      </c>
      <c r="F81" s="1752" t="s">
        <v>2155</v>
      </c>
      <c r="G81" s="1753">
        <v>6.95</v>
      </c>
      <c r="H81" s="1754"/>
    </row>
    <row r="82" spans="1:8" ht="20.100000000000001" hidden="1" customHeight="1">
      <c r="A82" s="1755">
        <v>37257</v>
      </c>
      <c r="B82" s="1750">
        <v>5</v>
      </c>
      <c r="C82" s="1751">
        <v>310</v>
      </c>
      <c r="D82" s="1751">
        <v>3355</v>
      </c>
      <c r="E82" s="1751">
        <v>116</v>
      </c>
      <c r="F82" s="1752" t="s">
        <v>3808</v>
      </c>
      <c r="G82" s="1753">
        <v>6.69</v>
      </c>
      <c r="H82" s="1754"/>
    </row>
    <row r="83" spans="1:8" ht="20.100000000000001" hidden="1" customHeight="1">
      <c r="A83" s="1755">
        <v>37288</v>
      </c>
      <c r="B83" s="1750">
        <v>10</v>
      </c>
      <c r="C83" s="1751">
        <v>640</v>
      </c>
      <c r="D83" s="1751">
        <v>6100</v>
      </c>
      <c r="E83" s="1751">
        <v>218</v>
      </c>
      <c r="F83" s="1752" t="s">
        <v>3229</v>
      </c>
      <c r="G83" s="1753">
        <v>6.22</v>
      </c>
      <c r="H83" s="1754"/>
    </row>
    <row r="84" spans="1:8" ht="20.100000000000001" hidden="1" customHeight="1">
      <c r="A84" s="1755">
        <v>37316</v>
      </c>
      <c r="B84" s="1750">
        <v>5</v>
      </c>
      <c r="C84" s="1751">
        <v>418</v>
      </c>
      <c r="D84" s="1751">
        <v>7338</v>
      </c>
      <c r="E84" s="1751">
        <v>237</v>
      </c>
      <c r="F84" s="1752" t="s">
        <v>3159</v>
      </c>
      <c r="G84" s="1753">
        <v>6.63</v>
      </c>
      <c r="H84" s="1754"/>
    </row>
    <row r="85" spans="1:8" ht="20.100000000000001" hidden="1" customHeight="1">
      <c r="A85" s="1755">
        <v>37347</v>
      </c>
      <c r="B85" s="1750">
        <v>70</v>
      </c>
      <c r="C85" s="1751">
        <v>310</v>
      </c>
      <c r="D85" s="1751">
        <v>5516</v>
      </c>
      <c r="E85" s="1751">
        <v>184</v>
      </c>
      <c r="F85" s="1752" t="s">
        <v>1363</v>
      </c>
      <c r="G85" s="1753">
        <v>6.74</v>
      </c>
      <c r="H85" s="1754"/>
    </row>
    <row r="86" spans="1:8" ht="20.100000000000001" hidden="1" customHeight="1">
      <c r="A86" s="1755">
        <v>37377</v>
      </c>
      <c r="B86" s="1750">
        <v>30</v>
      </c>
      <c r="C86" s="1751">
        <v>330</v>
      </c>
      <c r="D86" s="1751">
        <v>4300</v>
      </c>
      <c r="E86" s="1751">
        <v>143</v>
      </c>
      <c r="F86" s="1752" t="s">
        <v>3809</v>
      </c>
      <c r="G86" s="1753">
        <v>6.43</v>
      </c>
      <c r="H86" s="1754"/>
    </row>
    <row r="87" spans="1:8" ht="20.100000000000001" hidden="1" customHeight="1">
      <c r="A87" s="1755">
        <v>37408</v>
      </c>
      <c r="B87" s="1750">
        <v>10</v>
      </c>
      <c r="C87" s="1751">
        <v>390</v>
      </c>
      <c r="D87" s="1751">
        <v>2970</v>
      </c>
      <c r="E87" s="1751">
        <v>149</v>
      </c>
      <c r="F87" s="1752" t="s">
        <v>3810</v>
      </c>
      <c r="G87" s="1753">
        <v>6.5</v>
      </c>
      <c r="H87" s="1754"/>
    </row>
    <row r="88" spans="1:8" ht="20.100000000000001" hidden="1" customHeight="1">
      <c r="A88" s="1755">
        <v>37438</v>
      </c>
      <c r="B88" s="1750">
        <v>10</v>
      </c>
      <c r="C88" s="1751">
        <v>735</v>
      </c>
      <c r="D88" s="1751">
        <v>7661</v>
      </c>
      <c r="E88" s="1751">
        <v>255</v>
      </c>
      <c r="F88" s="1752" t="s">
        <v>3811</v>
      </c>
      <c r="G88" s="1753">
        <v>5.73</v>
      </c>
      <c r="H88" s="1754"/>
    </row>
    <row r="89" spans="1:8" ht="20.100000000000001" hidden="1" customHeight="1">
      <c r="A89" s="1755">
        <v>37469</v>
      </c>
      <c r="B89" s="1750">
        <v>10</v>
      </c>
      <c r="C89" s="1751">
        <v>455</v>
      </c>
      <c r="D89" s="1751">
        <v>8185</v>
      </c>
      <c r="E89" s="1751">
        <v>264</v>
      </c>
      <c r="F89" s="1752" t="s">
        <v>3812</v>
      </c>
      <c r="G89" s="1753">
        <v>7.37</v>
      </c>
    </row>
    <row r="90" spans="1:8" ht="20.100000000000001" hidden="1" customHeight="1">
      <c r="A90" s="1755">
        <v>37500</v>
      </c>
      <c r="B90" s="1750">
        <v>205</v>
      </c>
      <c r="C90" s="1751">
        <v>627</v>
      </c>
      <c r="D90" s="1751">
        <v>9421</v>
      </c>
      <c r="E90" s="1751">
        <v>314</v>
      </c>
      <c r="F90" s="1752" t="s">
        <v>3813</v>
      </c>
      <c r="G90" s="1753">
        <v>7.74</v>
      </c>
    </row>
    <row r="91" spans="1:8" ht="20.100000000000001" hidden="1" customHeight="1">
      <c r="A91" s="1755">
        <v>37530</v>
      </c>
      <c r="B91" s="1750">
        <v>250</v>
      </c>
      <c r="C91" s="1751">
        <v>812</v>
      </c>
      <c r="D91" s="1751">
        <v>17979</v>
      </c>
      <c r="E91" s="1751">
        <v>580</v>
      </c>
      <c r="F91" s="1752" t="s">
        <v>3812</v>
      </c>
      <c r="G91" s="1753">
        <v>7.67</v>
      </c>
    </row>
    <row r="92" spans="1:8" ht="20.100000000000001" hidden="1" customHeight="1">
      <c r="A92" s="1755">
        <v>37561</v>
      </c>
      <c r="B92" s="1750">
        <v>20</v>
      </c>
      <c r="C92" s="1751">
        <v>695</v>
      </c>
      <c r="D92" s="1751">
        <v>6205</v>
      </c>
      <c r="E92" s="1751">
        <v>270</v>
      </c>
      <c r="F92" s="1752" t="s">
        <v>3813</v>
      </c>
      <c r="G92" s="1753">
        <v>7.42</v>
      </c>
    </row>
    <row r="93" spans="1:8" ht="20.100000000000001" hidden="1" customHeight="1">
      <c r="A93" s="1755">
        <v>37591</v>
      </c>
      <c r="B93" s="1750">
        <v>10</v>
      </c>
      <c r="C93" s="1751">
        <v>235</v>
      </c>
      <c r="D93" s="1751">
        <v>2869</v>
      </c>
      <c r="E93" s="1751">
        <v>125</v>
      </c>
      <c r="F93" s="1752" t="s">
        <v>3814</v>
      </c>
      <c r="G93" s="1753">
        <v>4.92</v>
      </c>
    </row>
    <row r="94" spans="1:8" ht="20.100000000000001" hidden="1" customHeight="1">
      <c r="A94" s="1755">
        <v>37622</v>
      </c>
      <c r="B94" s="1750">
        <v>90</v>
      </c>
      <c r="C94" s="1751">
        <v>425</v>
      </c>
      <c r="D94" s="1751">
        <v>4318</v>
      </c>
      <c r="E94" s="1751">
        <v>254</v>
      </c>
      <c r="F94" s="1752" t="s">
        <v>2668</v>
      </c>
      <c r="G94" s="1753">
        <v>3.72</v>
      </c>
    </row>
    <row r="95" spans="1:8" ht="20.100000000000001" hidden="1" customHeight="1">
      <c r="A95" s="1755">
        <v>37653</v>
      </c>
      <c r="B95" s="1750">
        <v>15</v>
      </c>
      <c r="C95" s="1751">
        <v>545</v>
      </c>
      <c r="D95" s="1751">
        <v>6869</v>
      </c>
      <c r="E95" s="1751">
        <v>275</v>
      </c>
      <c r="F95" s="1752" t="s">
        <v>3815</v>
      </c>
      <c r="G95" s="1753">
        <v>4.75</v>
      </c>
    </row>
    <row r="96" spans="1:8" ht="20.100000000000001" hidden="1" customHeight="1">
      <c r="A96" s="1755">
        <v>37681</v>
      </c>
      <c r="B96" s="1750">
        <v>30</v>
      </c>
      <c r="C96" s="1751">
        <v>200</v>
      </c>
      <c r="D96" s="1751">
        <v>2485</v>
      </c>
      <c r="E96" s="1751">
        <v>124</v>
      </c>
      <c r="F96" s="1752" t="s">
        <v>875</v>
      </c>
      <c r="G96" s="1753">
        <v>3.64</v>
      </c>
    </row>
    <row r="97" spans="1:7" ht="20.100000000000001" hidden="1" customHeight="1">
      <c r="A97" s="1755">
        <v>37712</v>
      </c>
      <c r="B97" s="1750">
        <v>5</v>
      </c>
      <c r="C97" s="1751">
        <v>530</v>
      </c>
      <c r="D97" s="1751">
        <v>4181</v>
      </c>
      <c r="E97" s="1751">
        <v>144</v>
      </c>
      <c r="F97" s="1752" t="s">
        <v>3816</v>
      </c>
      <c r="G97" s="1753">
        <v>3.66</v>
      </c>
    </row>
    <row r="98" spans="1:7" ht="20.100000000000001" hidden="1" customHeight="1">
      <c r="A98" s="1755">
        <v>37742</v>
      </c>
      <c r="B98" s="1750">
        <v>10</v>
      </c>
      <c r="C98" s="1751">
        <v>565</v>
      </c>
      <c r="D98" s="1751">
        <v>6318</v>
      </c>
      <c r="E98" s="1751">
        <v>218</v>
      </c>
      <c r="F98" s="1752" t="s">
        <v>3817</v>
      </c>
      <c r="G98" s="1753">
        <v>4.12</v>
      </c>
    </row>
    <row r="99" spans="1:7" ht="20.100000000000001" hidden="1" customHeight="1">
      <c r="A99" s="1755">
        <v>37773</v>
      </c>
      <c r="B99" s="1750">
        <v>28</v>
      </c>
      <c r="C99" s="1751">
        <v>275</v>
      </c>
      <c r="D99" s="1751">
        <v>2768</v>
      </c>
      <c r="E99" s="1751">
        <v>115</v>
      </c>
      <c r="F99" s="1752" t="s">
        <v>3815</v>
      </c>
      <c r="G99" s="1753">
        <v>4.45</v>
      </c>
    </row>
    <row r="100" spans="1:7" ht="20.100000000000001" hidden="1" customHeight="1">
      <c r="A100" s="1755">
        <v>37803</v>
      </c>
      <c r="B100" s="1750">
        <v>20</v>
      </c>
      <c r="C100" s="1751">
        <v>975</v>
      </c>
      <c r="D100" s="1751">
        <v>12795</v>
      </c>
      <c r="E100" s="1751">
        <v>413</v>
      </c>
      <c r="F100" s="1752" t="s">
        <v>3818</v>
      </c>
      <c r="G100" s="1753">
        <v>4.08</v>
      </c>
    </row>
    <row r="101" spans="1:7" ht="20.100000000000001" hidden="1" customHeight="1">
      <c r="A101" s="1755">
        <v>37834</v>
      </c>
      <c r="B101" s="1750">
        <v>110</v>
      </c>
      <c r="C101" s="1751">
        <v>595</v>
      </c>
      <c r="D101" s="1751">
        <v>5646</v>
      </c>
      <c r="E101" s="1751">
        <v>268.85000000000002</v>
      </c>
      <c r="F101" s="1752" t="s">
        <v>2489</v>
      </c>
      <c r="G101" s="1753">
        <v>3.89</v>
      </c>
    </row>
    <row r="102" spans="1:7" ht="20.100000000000001" hidden="1" customHeight="1">
      <c r="A102" s="1755">
        <v>37865</v>
      </c>
      <c r="B102" s="1750">
        <v>20</v>
      </c>
      <c r="C102" s="1751">
        <v>130</v>
      </c>
      <c r="D102" s="1751">
        <v>668</v>
      </c>
      <c r="E102" s="1751">
        <v>67</v>
      </c>
      <c r="F102" s="1752" t="s">
        <v>800</v>
      </c>
      <c r="G102" s="1753">
        <v>2.78</v>
      </c>
    </row>
    <row r="103" spans="1:7" ht="20.100000000000001" hidden="1" customHeight="1">
      <c r="A103" s="1755">
        <v>37895</v>
      </c>
      <c r="B103" s="1750">
        <v>10</v>
      </c>
      <c r="C103" s="1751">
        <v>552</v>
      </c>
      <c r="D103" s="1751">
        <v>3155</v>
      </c>
      <c r="E103" s="1751">
        <v>186</v>
      </c>
      <c r="F103" s="1752" t="s">
        <v>2422</v>
      </c>
      <c r="G103" s="1753">
        <v>1.96</v>
      </c>
    </row>
    <row r="104" spans="1:7" ht="20.100000000000001" hidden="1" customHeight="1">
      <c r="A104" s="1755">
        <v>37926</v>
      </c>
      <c r="B104" s="1750">
        <v>10</v>
      </c>
      <c r="C104" s="1751">
        <v>431</v>
      </c>
      <c r="D104" s="1751">
        <v>2211</v>
      </c>
      <c r="E104" s="1751">
        <v>130</v>
      </c>
      <c r="F104" s="1752" t="s">
        <v>3819</v>
      </c>
      <c r="G104" s="1753">
        <v>1.26</v>
      </c>
    </row>
    <row r="105" spans="1:7" ht="20.100000000000001" hidden="1" customHeight="1">
      <c r="A105" s="1755">
        <v>37956</v>
      </c>
      <c r="B105" s="1750">
        <v>50</v>
      </c>
      <c r="C105" s="1751">
        <v>695</v>
      </c>
      <c r="D105" s="1751">
        <v>5392</v>
      </c>
      <c r="E105" s="1751">
        <v>174</v>
      </c>
      <c r="F105" s="1752" t="s">
        <v>3820</v>
      </c>
      <c r="G105" s="1753">
        <v>1.4</v>
      </c>
    </row>
    <row r="106" spans="1:7" ht="20.100000000000001" hidden="1" customHeight="1">
      <c r="A106" s="1755">
        <v>37987</v>
      </c>
      <c r="B106" s="1750">
        <v>1</v>
      </c>
      <c r="C106" s="1751">
        <v>695</v>
      </c>
      <c r="D106" s="1751">
        <v>5670</v>
      </c>
      <c r="E106" s="1751">
        <v>247</v>
      </c>
      <c r="F106" s="1752" t="s">
        <v>3820</v>
      </c>
      <c r="G106" s="1753">
        <v>1.27</v>
      </c>
    </row>
    <row r="107" spans="1:7" ht="20.100000000000001" hidden="1" customHeight="1">
      <c r="A107" s="1755">
        <v>38018</v>
      </c>
      <c r="B107" s="1750">
        <v>15</v>
      </c>
      <c r="C107" s="1751">
        <v>875</v>
      </c>
      <c r="D107" s="1751">
        <v>6570</v>
      </c>
      <c r="E107" s="1751">
        <v>365</v>
      </c>
      <c r="F107" s="1752" t="s">
        <v>812</v>
      </c>
      <c r="G107" s="1753">
        <v>1.45</v>
      </c>
    </row>
    <row r="108" spans="1:7" ht="20.100000000000001" hidden="1" customHeight="1">
      <c r="A108" s="1755">
        <v>38047</v>
      </c>
      <c r="B108" s="1750">
        <v>25</v>
      </c>
      <c r="C108" s="1751">
        <v>190</v>
      </c>
      <c r="D108" s="1751">
        <v>2405</v>
      </c>
      <c r="E108" s="1751">
        <v>93</v>
      </c>
      <c r="F108" s="1752" t="s">
        <v>3821</v>
      </c>
      <c r="G108" s="1753">
        <v>1</v>
      </c>
    </row>
    <row r="109" spans="1:7" ht="20.100000000000001" hidden="1" customHeight="1">
      <c r="A109" s="1755">
        <v>38078</v>
      </c>
      <c r="B109" s="1750">
        <v>10</v>
      </c>
      <c r="C109" s="1751">
        <v>695</v>
      </c>
      <c r="D109" s="1751">
        <v>4911</v>
      </c>
      <c r="E109" s="1751">
        <v>163.69999999999999</v>
      </c>
      <c r="F109" s="1752" t="s">
        <v>3822</v>
      </c>
      <c r="G109" s="1753">
        <v>1.0026999999999999</v>
      </c>
    </row>
    <row r="110" spans="1:7" ht="20.100000000000001" hidden="1" customHeight="1">
      <c r="A110" s="1755">
        <v>38108</v>
      </c>
      <c r="B110" s="1750">
        <v>10</v>
      </c>
      <c r="C110" s="1751">
        <v>350</v>
      </c>
      <c r="D110" s="1751">
        <v>2915</v>
      </c>
      <c r="E110" s="1751">
        <v>101</v>
      </c>
      <c r="F110" s="1752">
        <v>1</v>
      </c>
      <c r="G110" s="1753">
        <v>1</v>
      </c>
    </row>
    <row r="111" spans="1:7" ht="20.100000000000001" hidden="1" customHeight="1">
      <c r="A111" s="1755">
        <v>38139</v>
      </c>
      <c r="B111" s="1750">
        <v>40</v>
      </c>
      <c r="C111" s="1751">
        <v>1100</v>
      </c>
      <c r="D111" s="1751">
        <v>7232</v>
      </c>
      <c r="E111" s="1751">
        <v>241.1</v>
      </c>
      <c r="F111" s="1752" t="s">
        <v>3823</v>
      </c>
      <c r="G111" s="1753">
        <v>1.02</v>
      </c>
    </row>
    <row r="112" spans="1:7" ht="20.100000000000001" hidden="1" customHeight="1">
      <c r="A112" s="1755">
        <v>38169</v>
      </c>
      <c r="B112" s="1750">
        <v>40</v>
      </c>
      <c r="C112" s="1751">
        <v>375</v>
      </c>
      <c r="D112" s="1751">
        <v>5978</v>
      </c>
      <c r="E112" s="1751">
        <v>193</v>
      </c>
      <c r="F112" s="1752" t="s">
        <v>3824</v>
      </c>
      <c r="G112" s="1753">
        <v>1.07</v>
      </c>
    </row>
    <row r="113" spans="1:10" ht="20.100000000000001" hidden="1" customHeight="1">
      <c r="A113" s="1755">
        <v>38200</v>
      </c>
      <c r="B113" s="1750">
        <v>20</v>
      </c>
      <c r="C113" s="1751">
        <v>870</v>
      </c>
      <c r="D113" s="1751">
        <v>11835</v>
      </c>
      <c r="E113" s="1751">
        <v>438.3</v>
      </c>
      <c r="F113" s="1752" t="s">
        <v>3825</v>
      </c>
      <c r="G113" s="1753">
        <v>1</v>
      </c>
    </row>
    <row r="114" spans="1:10" ht="20.100000000000001" hidden="1" customHeight="1">
      <c r="A114" s="1755">
        <v>38231</v>
      </c>
      <c r="B114" s="1750">
        <v>200</v>
      </c>
      <c r="C114" s="1751">
        <v>1170</v>
      </c>
      <c r="D114" s="1751">
        <v>11979</v>
      </c>
      <c r="E114" s="1751">
        <v>444</v>
      </c>
      <c r="F114" s="1752" t="s">
        <v>3826</v>
      </c>
      <c r="G114" s="1753">
        <v>1</v>
      </c>
    </row>
    <row r="115" spans="1:10" ht="20.100000000000001" hidden="1" customHeight="1">
      <c r="A115" s="1755">
        <v>38261</v>
      </c>
      <c r="B115" s="1750">
        <v>220</v>
      </c>
      <c r="C115" s="1751">
        <v>1090</v>
      </c>
      <c r="D115" s="1751">
        <v>19154</v>
      </c>
      <c r="E115" s="1751">
        <v>617.87</v>
      </c>
      <c r="F115" s="1752" t="s">
        <v>3820</v>
      </c>
      <c r="G115" s="1753">
        <v>1.35</v>
      </c>
    </row>
    <row r="116" spans="1:10" ht="20.100000000000001" hidden="1" customHeight="1">
      <c r="A116" s="1755">
        <v>38292</v>
      </c>
      <c r="B116" s="1750">
        <v>8</v>
      </c>
      <c r="C116" s="1751">
        <v>715</v>
      </c>
      <c r="D116" s="1751">
        <v>4458</v>
      </c>
      <c r="E116" s="1751">
        <v>186</v>
      </c>
      <c r="F116" s="1752" t="s">
        <v>3827</v>
      </c>
      <c r="G116" s="1753">
        <v>3.51</v>
      </c>
    </row>
    <row r="117" spans="1:10" ht="20.100000000000001" hidden="1" customHeight="1">
      <c r="A117" s="1755">
        <v>38322</v>
      </c>
      <c r="B117" s="1750">
        <v>30</v>
      </c>
      <c r="C117" s="1751">
        <v>860</v>
      </c>
      <c r="D117" s="1751">
        <v>10355</v>
      </c>
      <c r="E117" s="1751">
        <v>334.03</v>
      </c>
      <c r="F117" s="1752" t="s">
        <v>3827</v>
      </c>
      <c r="G117" s="1753">
        <v>1.69</v>
      </c>
    </row>
    <row r="118" spans="1:10" ht="20.100000000000001" hidden="1" customHeight="1">
      <c r="A118" s="1755">
        <v>38353</v>
      </c>
      <c r="B118" s="1750">
        <v>15</v>
      </c>
      <c r="C118" s="1751">
        <v>553</v>
      </c>
      <c r="D118" s="1751">
        <v>7391</v>
      </c>
      <c r="E118" s="1751">
        <v>238.4</v>
      </c>
      <c r="F118" s="1752" t="s">
        <v>3828</v>
      </c>
      <c r="G118" s="1753">
        <v>1.67</v>
      </c>
    </row>
    <row r="119" spans="1:10" ht="20.100000000000001" hidden="1" customHeight="1">
      <c r="A119" s="1755">
        <v>38384</v>
      </c>
      <c r="B119" s="1750">
        <v>135</v>
      </c>
      <c r="C119" s="1751">
        <v>915</v>
      </c>
      <c r="D119" s="1751">
        <v>11798.5</v>
      </c>
      <c r="E119" s="1751">
        <v>437</v>
      </c>
      <c r="F119" s="1752" t="s">
        <v>3829</v>
      </c>
      <c r="G119" s="1753">
        <v>2.08</v>
      </c>
    </row>
    <row r="120" spans="1:10" ht="20.100000000000001" hidden="1" customHeight="1">
      <c r="A120" s="1755">
        <v>38412</v>
      </c>
      <c r="B120" s="1750">
        <v>93</v>
      </c>
      <c r="C120" s="1751">
        <v>468</v>
      </c>
      <c r="D120" s="1751">
        <v>7692</v>
      </c>
      <c r="E120" s="1751">
        <v>248</v>
      </c>
      <c r="F120" s="1759" t="s">
        <v>3830</v>
      </c>
      <c r="G120" s="1753">
        <v>1.89</v>
      </c>
    </row>
    <row r="121" spans="1:10" ht="20.100000000000001" hidden="1" customHeight="1">
      <c r="A121" s="1755">
        <v>38443</v>
      </c>
      <c r="B121" s="1750">
        <v>5</v>
      </c>
      <c r="C121" s="1751">
        <v>665</v>
      </c>
      <c r="D121" s="1751">
        <v>6352</v>
      </c>
      <c r="E121" s="1751">
        <v>244.3</v>
      </c>
      <c r="F121" s="1759" t="s">
        <v>3831</v>
      </c>
      <c r="G121" s="1753">
        <v>1.49</v>
      </c>
    </row>
    <row r="122" spans="1:10" ht="20.100000000000001" hidden="1" customHeight="1">
      <c r="A122" s="1755">
        <v>38473</v>
      </c>
      <c r="B122" s="1750">
        <v>80</v>
      </c>
      <c r="C122" s="1751">
        <v>545</v>
      </c>
      <c r="D122" s="1751">
        <v>6923</v>
      </c>
      <c r="E122" s="1751">
        <v>223.3</v>
      </c>
      <c r="F122" s="1752" t="s">
        <v>3819</v>
      </c>
      <c r="G122" s="1753">
        <v>1.43</v>
      </c>
    </row>
    <row r="123" spans="1:10" ht="20.100000000000001" hidden="1" customHeight="1">
      <c r="A123" s="1755">
        <v>38504</v>
      </c>
      <c r="B123" s="1750">
        <v>10</v>
      </c>
      <c r="C123" s="1751">
        <v>465</v>
      </c>
      <c r="D123" s="1751">
        <v>5208</v>
      </c>
      <c r="E123" s="1751">
        <v>179.6</v>
      </c>
      <c r="F123" s="1752" t="s">
        <v>526</v>
      </c>
      <c r="G123" s="1753">
        <v>1.62</v>
      </c>
    </row>
    <row r="124" spans="1:10" ht="20.100000000000001" hidden="1" customHeight="1">
      <c r="A124" s="1755">
        <v>38534</v>
      </c>
      <c r="B124" s="1750">
        <v>35</v>
      </c>
      <c r="C124" s="1751">
        <v>1080</v>
      </c>
      <c r="D124" s="1751">
        <v>9733</v>
      </c>
      <c r="E124" s="1751">
        <v>361</v>
      </c>
      <c r="F124" s="1752" t="s">
        <v>3832</v>
      </c>
      <c r="G124" s="1753">
        <v>1.74</v>
      </c>
    </row>
    <row r="125" spans="1:10" ht="20.100000000000001" hidden="1" customHeight="1">
      <c r="A125" s="1755">
        <v>38565</v>
      </c>
      <c r="B125" s="1750">
        <v>45</v>
      </c>
      <c r="C125" s="1751">
        <v>635</v>
      </c>
      <c r="D125" s="1751">
        <v>8734</v>
      </c>
      <c r="E125" s="1751">
        <v>281.7</v>
      </c>
      <c r="F125" s="1752" t="s">
        <v>3833</v>
      </c>
      <c r="G125" s="1753">
        <v>4.9000000000000004</v>
      </c>
    </row>
    <row r="126" spans="1:10" ht="20.100000000000001" hidden="1" customHeight="1">
      <c r="A126" s="1755">
        <v>38596</v>
      </c>
      <c r="B126" s="1750">
        <v>20</v>
      </c>
      <c r="C126" s="1751">
        <v>525</v>
      </c>
      <c r="D126" s="1751">
        <v>5817</v>
      </c>
      <c r="E126" s="1751">
        <v>232.7</v>
      </c>
      <c r="F126" s="1752" t="s">
        <v>2625</v>
      </c>
      <c r="G126" s="1753">
        <v>2.98</v>
      </c>
    </row>
    <row r="127" spans="1:10" ht="20.100000000000001" hidden="1" customHeight="1">
      <c r="A127" s="1755">
        <v>38626</v>
      </c>
      <c r="B127" s="1750">
        <v>140</v>
      </c>
      <c r="C127" s="1751">
        <v>965</v>
      </c>
      <c r="D127" s="1751">
        <v>14032</v>
      </c>
      <c r="E127" s="1751">
        <v>452.6</v>
      </c>
      <c r="F127" s="1752" t="s">
        <v>2500</v>
      </c>
      <c r="G127" s="1753">
        <v>2.82</v>
      </c>
      <c r="J127" s="1760"/>
    </row>
    <row r="128" spans="1:10" ht="20.100000000000001" hidden="1" customHeight="1">
      <c r="A128" s="1755">
        <v>38657</v>
      </c>
      <c r="B128" s="1750">
        <v>100</v>
      </c>
      <c r="C128" s="1751">
        <v>690</v>
      </c>
      <c r="D128" s="1751">
        <v>6927</v>
      </c>
      <c r="E128" s="1751">
        <v>238.9</v>
      </c>
      <c r="F128" s="1752" t="s">
        <v>2500</v>
      </c>
      <c r="G128" s="1753">
        <v>2.89</v>
      </c>
    </row>
    <row r="129" spans="1:14" ht="20.100000000000001" hidden="1" customHeight="1">
      <c r="A129" s="1755">
        <v>38687</v>
      </c>
      <c r="B129" s="1750">
        <v>40</v>
      </c>
      <c r="C129" s="1751">
        <v>1175</v>
      </c>
      <c r="D129" s="1751">
        <v>10982</v>
      </c>
      <c r="E129" s="1751">
        <v>366.1</v>
      </c>
      <c r="F129" s="1752" t="s">
        <v>3370</v>
      </c>
      <c r="G129" s="1753">
        <v>3.87</v>
      </c>
    </row>
    <row r="130" spans="1:14" ht="20.100000000000001" hidden="1" customHeight="1">
      <c r="A130" s="1755">
        <v>38718</v>
      </c>
      <c r="B130" s="1750">
        <v>40</v>
      </c>
      <c r="C130" s="1751">
        <v>1175</v>
      </c>
      <c r="D130" s="1751">
        <v>11848</v>
      </c>
      <c r="E130" s="1751">
        <v>382.19</v>
      </c>
      <c r="F130" s="1752" t="s">
        <v>3834</v>
      </c>
      <c r="G130" s="1753">
        <v>5.68</v>
      </c>
    </row>
    <row r="131" spans="1:14" ht="20.100000000000001" hidden="1" customHeight="1">
      <c r="A131" s="1755">
        <v>38749</v>
      </c>
      <c r="B131" s="1750">
        <v>30</v>
      </c>
      <c r="C131" s="1751">
        <v>725</v>
      </c>
      <c r="D131" s="1751">
        <v>5512</v>
      </c>
      <c r="E131" s="1751">
        <v>220</v>
      </c>
      <c r="F131" s="1752" t="s">
        <v>3835</v>
      </c>
      <c r="G131" s="1753">
        <v>3.87</v>
      </c>
    </row>
    <row r="132" spans="1:14" ht="20.100000000000001" hidden="1" customHeight="1">
      <c r="A132" s="1755">
        <v>38777</v>
      </c>
      <c r="B132" s="1750">
        <v>19</v>
      </c>
      <c r="C132" s="1751">
        <v>280</v>
      </c>
      <c r="D132" s="1751">
        <v>2453</v>
      </c>
      <c r="E132" s="1751">
        <v>82</v>
      </c>
      <c r="F132" s="1752" t="s">
        <v>3835</v>
      </c>
      <c r="G132" s="1753">
        <v>3.83</v>
      </c>
      <c r="K132" s="1715"/>
      <c r="M132" s="1715"/>
      <c r="N132" s="1747"/>
    </row>
    <row r="133" spans="1:14" ht="20.100000000000001" hidden="1" customHeight="1">
      <c r="A133" s="1755">
        <v>38808</v>
      </c>
      <c r="B133" s="1750">
        <v>44</v>
      </c>
      <c r="C133" s="1751">
        <v>630</v>
      </c>
      <c r="D133" s="1751">
        <v>10167</v>
      </c>
      <c r="E133" s="1751">
        <v>363.1</v>
      </c>
      <c r="F133" s="1752" t="s">
        <v>3836</v>
      </c>
      <c r="G133" s="1753">
        <v>3.88</v>
      </c>
    </row>
    <row r="134" spans="1:14" ht="20.100000000000001" hidden="1" customHeight="1">
      <c r="A134" s="1755">
        <v>38838</v>
      </c>
      <c r="B134" s="1750">
        <v>15</v>
      </c>
      <c r="C134" s="1751">
        <v>1050</v>
      </c>
      <c r="D134" s="1751">
        <v>10439</v>
      </c>
      <c r="E134" s="1751">
        <v>336.7</v>
      </c>
      <c r="F134" s="1752" t="s">
        <v>3837</v>
      </c>
      <c r="G134" s="1753">
        <v>3.52</v>
      </c>
    </row>
    <row r="135" spans="1:14" ht="20.100000000000001" hidden="1" customHeight="1">
      <c r="A135" s="1755">
        <v>38869</v>
      </c>
      <c r="B135" s="1750">
        <v>6</v>
      </c>
      <c r="C135" s="1751">
        <v>625</v>
      </c>
      <c r="D135" s="1751">
        <v>4852</v>
      </c>
      <c r="E135" s="1751">
        <v>194.08</v>
      </c>
      <c r="F135" s="1752" t="s">
        <v>3838</v>
      </c>
      <c r="G135" s="1753">
        <v>3.54</v>
      </c>
    </row>
    <row r="136" spans="1:14" ht="20.100000000000001" hidden="1" customHeight="1">
      <c r="A136" s="1755">
        <v>38899</v>
      </c>
      <c r="B136" s="1750">
        <v>25</v>
      </c>
      <c r="C136" s="1751">
        <v>718.5</v>
      </c>
      <c r="D136" s="1751">
        <v>6063.5</v>
      </c>
      <c r="E136" s="1751">
        <v>209.09</v>
      </c>
      <c r="F136" s="1752" t="s">
        <v>3838</v>
      </c>
      <c r="G136" s="1753">
        <v>3.65</v>
      </c>
    </row>
    <row r="137" spans="1:14" ht="20.100000000000001" hidden="1" customHeight="1">
      <c r="A137" s="1755">
        <v>38930</v>
      </c>
      <c r="B137" s="1750">
        <v>205</v>
      </c>
      <c r="C137" s="1751">
        <v>1651</v>
      </c>
      <c r="D137" s="1751">
        <v>15286</v>
      </c>
      <c r="E137" s="1751">
        <v>493.09699999999998</v>
      </c>
      <c r="F137" s="1752" t="s">
        <v>3839</v>
      </c>
      <c r="G137" s="1753">
        <v>5.15</v>
      </c>
    </row>
    <row r="138" spans="1:14" ht="20.100000000000001" hidden="1" customHeight="1">
      <c r="A138" s="1755">
        <v>38961</v>
      </c>
      <c r="B138" s="1750">
        <v>40</v>
      </c>
      <c r="C138" s="1751">
        <v>1075</v>
      </c>
      <c r="D138" s="1751">
        <v>14115</v>
      </c>
      <c r="E138" s="1751">
        <v>470</v>
      </c>
      <c r="F138" s="1752" t="s">
        <v>3276</v>
      </c>
      <c r="G138" s="1753">
        <v>8.0399999999999991</v>
      </c>
    </row>
    <row r="139" spans="1:14" ht="20.100000000000001" hidden="1" customHeight="1">
      <c r="A139" s="1755">
        <v>38991</v>
      </c>
      <c r="B139" s="1761">
        <v>450</v>
      </c>
      <c r="C139" s="1751">
        <v>1290</v>
      </c>
      <c r="D139" s="1751">
        <v>24863</v>
      </c>
      <c r="E139" s="1762">
        <v>802</v>
      </c>
      <c r="F139" s="1762" t="s">
        <v>3840</v>
      </c>
      <c r="G139" s="1763">
        <v>10.83</v>
      </c>
    </row>
    <row r="140" spans="1:14" ht="20.100000000000001" hidden="1" customHeight="1">
      <c r="A140" s="1755">
        <v>39022</v>
      </c>
      <c r="B140" s="1750">
        <v>197</v>
      </c>
      <c r="C140" s="1751">
        <v>1005</v>
      </c>
      <c r="D140" s="1751">
        <v>17569.5</v>
      </c>
      <c r="E140" s="1751">
        <v>585.65</v>
      </c>
      <c r="F140" s="1752" t="s">
        <v>1158</v>
      </c>
      <c r="G140" s="1753">
        <v>8.98</v>
      </c>
    </row>
    <row r="141" spans="1:14" ht="20.100000000000001" hidden="1" customHeight="1">
      <c r="A141" s="1755">
        <v>39052</v>
      </c>
      <c r="B141" s="1750">
        <v>10</v>
      </c>
      <c r="C141" s="1751">
        <v>595</v>
      </c>
      <c r="D141" s="1751">
        <v>6183.5</v>
      </c>
      <c r="E141" s="1751">
        <v>237.8</v>
      </c>
      <c r="F141" s="1752" t="s">
        <v>1135</v>
      </c>
      <c r="G141" s="1753">
        <v>8.86</v>
      </c>
    </row>
    <row r="142" spans="1:14" ht="20.100000000000001" hidden="1" customHeight="1">
      <c r="A142" s="1755">
        <v>39083</v>
      </c>
      <c r="B142" s="1750">
        <v>100</v>
      </c>
      <c r="C142" s="1751">
        <v>918</v>
      </c>
      <c r="D142" s="1751">
        <v>13445</v>
      </c>
      <c r="E142" s="1751">
        <v>433.7</v>
      </c>
      <c r="F142" s="1752" t="s">
        <v>3320</v>
      </c>
      <c r="G142" s="1753">
        <v>8.5500000000000007</v>
      </c>
    </row>
    <row r="143" spans="1:14" ht="20.100000000000001" hidden="1" customHeight="1">
      <c r="A143" s="1755">
        <v>39114</v>
      </c>
      <c r="B143" s="1750">
        <v>113.5</v>
      </c>
      <c r="C143" s="1751">
        <v>730</v>
      </c>
      <c r="D143" s="1751">
        <v>8733</v>
      </c>
      <c r="E143" s="1751">
        <v>311.89999999999998</v>
      </c>
      <c r="F143" s="1752" t="s">
        <v>3187</v>
      </c>
      <c r="G143" s="1753">
        <v>9.0399999999999991</v>
      </c>
    </row>
    <row r="144" spans="1:14" ht="20.100000000000001" hidden="1" customHeight="1">
      <c r="A144" s="1755">
        <v>39142</v>
      </c>
      <c r="B144" s="1761">
        <v>26</v>
      </c>
      <c r="C144" s="1751">
        <v>1094</v>
      </c>
      <c r="D144" s="1751">
        <v>8516</v>
      </c>
      <c r="E144" s="1762">
        <v>284</v>
      </c>
      <c r="F144" s="1762" t="s">
        <v>1703</v>
      </c>
      <c r="G144" s="1763">
        <v>8.31</v>
      </c>
      <c r="I144" s="1764"/>
      <c r="J144" s="1725"/>
    </row>
    <row r="145" spans="1:10" ht="20.100000000000001" hidden="1" customHeight="1">
      <c r="A145" s="1755">
        <v>39173</v>
      </c>
      <c r="B145" s="1750">
        <v>18</v>
      </c>
      <c r="C145" s="1751">
        <v>730</v>
      </c>
      <c r="D145" s="1751">
        <v>6819.5</v>
      </c>
      <c r="E145" s="1751">
        <v>227.3</v>
      </c>
      <c r="F145" s="1752" t="s">
        <v>3841</v>
      </c>
      <c r="G145" s="1753">
        <v>8.1</v>
      </c>
      <c r="I145" s="1764"/>
      <c r="J145" s="1725"/>
    </row>
    <row r="146" spans="1:10" ht="20.100000000000001" hidden="1" customHeight="1">
      <c r="A146" s="1755">
        <v>39203</v>
      </c>
      <c r="B146" s="1750">
        <v>30</v>
      </c>
      <c r="C146" s="1751">
        <v>1095</v>
      </c>
      <c r="D146" s="1751">
        <v>11416.5</v>
      </c>
      <c r="E146" s="1751">
        <v>368</v>
      </c>
      <c r="F146" s="1752" t="s">
        <v>1703</v>
      </c>
      <c r="G146" s="1753">
        <v>8.3699999999999992</v>
      </c>
      <c r="I146" s="1764"/>
      <c r="J146" s="1725"/>
    </row>
    <row r="147" spans="1:10" ht="20.100000000000001" hidden="1" customHeight="1">
      <c r="A147" s="1755">
        <v>39240</v>
      </c>
      <c r="B147" s="1750">
        <v>35</v>
      </c>
      <c r="C147" s="1751">
        <v>520</v>
      </c>
      <c r="D147" s="1751">
        <v>7316</v>
      </c>
      <c r="E147" s="1751">
        <v>252.3</v>
      </c>
      <c r="F147" s="1752" t="s">
        <v>3842</v>
      </c>
      <c r="G147" s="1753">
        <v>8.31</v>
      </c>
      <c r="I147" s="1764"/>
      <c r="J147" s="1725"/>
    </row>
    <row r="148" spans="1:10" ht="20.100000000000001" hidden="1" customHeight="1">
      <c r="A148" s="1755">
        <v>39270</v>
      </c>
      <c r="B148" s="1750">
        <v>35</v>
      </c>
      <c r="C148" s="1751">
        <v>1300</v>
      </c>
      <c r="D148" s="1751">
        <v>11424</v>
      </c>
      <c r="E148" s="1751">
        <v>369</v>
      </c>
      <c r="F148" s="1752" t="s">
        <v>3843</v>
      </c>
      <c r="G148" s="1753">
        <v>8.77</v>
      </c>
      <c r="I148" s="1764"/>
      <c r="J148" s="1725"/>
    </row>
    <row r="149" spans="1:10" ht="20.100000000000001" hidden="1" customHeight="1">
      <c r="A149" s="1755">
        <v>39301</v>
      </c>
      <c r="B149" s="1750">
        <v>102</v>
      </c>
      <c r="C149" s="1751">
        <v>1355</v>
      </c>
      <c r="D149" s="1751">
        <v>14748</v>
      </c>
      <c r="E149" s="1751">
        <v>508.6</v>
      </c>
      <c r="F149" s="1752" t="s">
        <v>3844</v>
      </c>
      <c r="G149" s="1753">
        <v>8.77</v>
      </c>
    </row>
    <row r="150" spans="1:10" ht="20.100000000000001" hidden="1" customHeight="1">
      <c r="A150" s="1755">
        <v>39332</v>
      </c>
      <c r="B150" s="1750">
        <v>180</v>
      </c>
      <c r="C150" s="1751">
        <v>1355</v>
      </c>
      <c r="D150" s="1751">
        <v>19377</v>
      </c>
      <c r="E150" s="1751">
        <v>645.9</v>
      </c>
      <c r="F150" s="1752" t="s">
        <v>3845</v>
      </c>
      <c r="G150" s="1753">
        <v>8.94</v>
      </c>
    </row>
    <row r="151" spans="1:10" ht="20.100000000000001" hidden="1" customHeight="1">
      <c r="A151" s="1755">
        <v>39362</v>
      </c>
      <c r="B151" s="1750">
        <v>20</v>
      </c>
      <c r="C151" s="1751">
        <v>580</v>
      </c>
      <c r="D151" s="1751">
        <v>5229</v>
      </c>
      <c r="E151" s="1751">
        <v>169</v>
      </c>
      <c r="F151" s="1752" t="s">
        <v>3845</v>
      </c>
      <c r="G151" s="1753">
        <v>9.2200000000000006</v>
      </c>
    </row>
    <row r="152" spans="1:10" ht="20.100000000000001" hidden="1" customHeight="1">
      <c r="A152" s="1755">
        <v>39393</v>
      </c>
      <c r="B152" s="1750">
        <v>15</v>
      </c>
      <c r="C152" s="1751">
        <v>765</v>
      </c>
      <c r="D152" s="1751">
        <v>7274</v>
      </c>
      <c r="E152" s="1751">
        <v>291</v>
      </c>
      <c r="F152" s="1752" t="s">
        <v>3846</v>
      </c>
      <c r="G152" s="1753">
        <v>8.6</v>
      </c>
    </row>
    <row r="153" spans="1:10" ht="20.100000000000001" hidden="1" customHeight="1">
      <c r="A153" s="1755">
        <v>39423</v>
      </c>
      <c r="B153" s="1750">
        <v>50</v>
      </c>
      <c r="C153" s="1751">
        <v>570</v>
      </c>
      <c r="D153" s="1751">
        <v>8113</v>
      </c>
      <c r="E153" s="1751">
        <v>262</v>
      </c>
      <c r="F153" s="1752" t="s">
        <v>3847</v>
      </c>
      <c r="G153" s="1753">
        <v>8.75</v>
      </c>
    </row>
    <row r="154" spans="1:10" ht="20.100000000000001" hidden="1" customHeight="1">
      <c r="A154" s="1755">
        <v>39454</v>
      </c>
      <c r="B154" s="1750">
        <v>100</v>
      </c>
      <c r="C154" s="1751">
        <v>494</v>
      </c>
      <c r="D154" s="1751">
        <v>9109</v>
      </c>
      <c r="E154" s="1751">
        <v>293.8</v>
      </c>
      <c r="F154" s="1752" t="s">
        <v>1703</v>
      </c>
      <c r="G154" s="1753">
        <v>8.67</v>
      </c>
    </row>
    <row r="155" spans="1:10" ht="20.100000000000001" hidden="1" customHeight="1">
      <c r="A155" s="1755">
        <v>39485</v>
      </c>
      <c r="B155" s="1750">
        <v>210</v>
      </c>
      <c r="C155" s="1751">
        <v>985</v>
      </c>
      <c r="D155" s="1751">
        <v>19697</v>
      </c>
      <c r="E155" s="1751">
        <v>679.2</v>
      </c>
      <c r="F155" s="1752" t="s">
        <v>3323</v>
      </c>
      <c r="G155" s="1753">
        <v>8.0500000000000007</v>
      </c>
    </row>
    <row r="156" spans="1:10" ht="20.100000000000001" hidden="1" customHeight="1">
      <c r="A156" s="1755">
        <v>39514</v>
      </c>
      <c r="B156" s="1750">
        <v>40</v>
      </c>
      <c r="C156" s="1751">
        <v>1270</v>
      </c>
      <c r="D156" s="1751">
        <v>16270</v>
      </c>
      <c r="E156" s="1751">
        <v>524.79999999999995</v>
      </c>
      <c r="F156" s="1752" t="s">
        <v>3848</v>
      </c>
      <c r="G156" s="1753">
        <v>7.48</v>
      </c>
    </row>
    <row r="157" spans="1:10" ht="20.100000000000001" hidden="1" customHeight="1">
      <c r="A157" s="1755">
        <v>39545</v>
      </c>
      <c r="B157" s="1750">
        <v>23</v>
      </c>
      <c r="C157" s="1751">
        <v>673</v>
      </c>
      <c r="D157" s="1751">
        <v>3832</v>
      </c>
      <c r="E157" s="1751">
        <v>128</v>
      </c>
      <c r="F157" s="1752" t="s">
        <v>3849</v>
      </c>
      <c r="G157" s="1753">
        <v>6.84</v>
      </c>
    </row>
    <row r="158" spans="1:10" ht="20.100000000000001" hidden="1" customHeight="1">
      <c r="A158" s="1755">
        <v>39575</v>
      </c>
      <c r="B158" s="1750">
        <v>35</v>
      </c>
      <c r="C158" s="1751">
        <v>750</v>
      </c>
      <c r="D158" s="1751">
        <v>11303</v>
      </c>
      <c r="E158" s="1751">
        <v>364.61</v>
      </c>
      <c r="F158" s="1752" t="s">
        <v>3850</v>
      </c>
      <c r="G158" s="1753">
        <v>6.67</v>
      </c>
    </row>
    <row r="159" spans="1:10" ht="20.100000000000001" hidden="1" customHeight="1">
      <c r="A159" s="1755">
        <v>39606</v>
      </c>
      <c r="B159" s="1750">
        <v>79</v>
      </c>
      <c r="C159" s="1751">
        <v>1014</v>
      </c>
      <c r="D159" s="1751">
        <v>9849</v>
      </c>
      <c r="E159" s="1751">
        <v>328.3</v>
      </c>
      <c r="F159" s="1752" t="s">
        <v>3851</v>
      </c>
      <c r="G159" s="1753">
        <v>6.54</v>
      </c>
    </row>
    <row r="160" spans="1:10" ht="20.100000000000001" hidden="1" customHeight="1">
      <c r="A160" s="1755">
        <v>39636</v>
      </c>
      <c r="B160" s="1750">
        <v>120</v>
      </c>
      <c r="C160" s="1751">
        <v>2085</v>
      </c>
      <c r="D160" s="1751">
        <v>23482</v>
      </c>
      <c r="E160" s="1751">
        <v>757.5</v>
      </c>
      <c r="F160" s="1752" t="s">
        <v>3852</v>
      </c>
      <c r="G160" s="1753">
        <v>6.82</v>
      </c>
    </row>
    <row r="161" spans="1:7" ht="20.100000000000001" hidden="1" customHeight="1">
      <c r="A161" s="1755">
        <v>39667</v>
      </c>
      <c r="B161" s="1750">
        <v>15</v>
      </c>
      <c r="C161" s="1751">
        <v>975</v>
      </c>
      <c r="D161" s="1751">
        <v>10122</v>
      </c>
      <c r="E161" s="1751">
        <v>326.52</v>
      </c>
      <c r="F161" s="1752" t="s">
        <v>2155</v>
      </c>
      <c r="G161" s="1753">
        <v>6.78</v>
      </c>
    </row>
    <row r="162" spans="1:7" ht="20.100000000000001" hidden="1" customHeight="1">
      <c r="A162" s="1755">
        <v>39698</v>
      </c>
      <c r="B162" s="1750">
        <v>650</v>
      </c>
      <c r="C162" s="1751">
        <v>2070</v>
      </c>
      <c r="D162" s="1751">
        <v>39405</v>
      </c>
      <c r="E162" s="1751">
        <v>1313.5</v>
      </c>
      <c r="F162" s="1752" t="s">
        <v>2335</v>
      </c>
      <c r="G162" s="1753">
        <v>8.9700000000000006</v>
      </c>
    </row>
    <row r="163" spans="1:7" ht="20.100000000000001" hidden="1" customHeight="1">
      <c r="A163" s="1755">
        <v>39728</v>
      </c>
      <c r="B163" s="1750">
        <v>125</v>
      </c>
      <c r="C163" s="1751">
        <v>2310</v>
      </c>
      <c r="D163" s="1751">
        <v>25466</v>
      </c>
      <c r="E163" s="1751">
        <v>821</v>
      </c>
      <c r="F163" s="1752" t="s">
        <v>3853</v>
      </c>
      <c r="G163" s="1753">
        <v>8.94</v>
      </c>
    </row>
    <row r="164" spans="1:7" ht="20.100000000000001" hidden="1" customHeight="1">
      <c r="A164" s="1755">
        <v>39759</v>
      </c>
      <c r="B164" s="1750">
        <v>59</v>
      </c>
      <c r="C164" s="1751">
        <v>1324</v>
      </c>
      <c r="D164" s="1751">
        <v>14905</v>
      </c>
      <c r="E164" s="1751">
        <v>496.84</v>
      </c>
      <c r="F164" s="1752" t="s">
        <v>2335</v>
      </c>
      <c r="G164" s="1753">
        <v>8.89</v>
      </c>
    </row>
    <row r="165" spans="1:7" ht="20.100000000000001" hidden="1" customHeight="1">
      <c r="A165" s="1755">
        <v>39789</v>
      </c>
      <c r="B165" s="1750">
        <v>19.34</v>
      </c>
      <c r="C165" s="1751">
        <v>1549.34</v>
      </c>
      <c r="D165" s="1751">
        <v>12040.54</v>
      </c>
      <c r="E165" s="1751">
        <v>388.4</v>
      </c>
      <c r="F165" s="1752" t="s">
        <v>3854</v>
      </c>
      <c r="G165" s="1753">
        <v>7.24</v>
      </c>
    </row>
    <row r="166" spans="1:7" ht="20.100000000000001" hidden="1" customHeight="1">
      <c r="A166" s="1755">
        <v>39820</v>
      </c>
      <c r="B166" s="1750">
        <v>14.5</v>
      </c>
      <c r="C166" s="1751">
        <v>1504.34</v>
      </c>
      <c r="D166" s="1751">
        <v>19368.099999999999</v>
      </c>
      <c r="E166" s="1751">
        <v>624.78</v>
      </c>
      <c r="F166" s="1752" t="s">
        <v>3855</v>
      </c>
      <c r="G166" s="1753">
        <v>6.96</v>
      </c>
    </row>
    <row r="167" spans="1:7" ht="20.100000000000001" hidden="1" customHeight="1">
      <c r="A167" s="1755">
        <v>39851</v>
      </c>
      <c r="B167" s="1750">
        <v>4.5</v>
      </c>
      <c r="C167" s="1751">
        <v>1229.5</v>
      </c>
      <c r="D167" s="1751">
        <v>11511</v>
      </c>
      <c r="E167" s="1751">
        <v>411</v>
      </c>
      <c r="F167" s="1752" t="s">
        <v>3856</v>
      </c>
      <c r="G167" s="1753">
        <v>6.53</v>
      </c>
    </row>
    <row r="168" spans="1:7" ht="20.100000000000001" hidden="1" customHeight="1">
      <c r="A168" s="1755">
        <v>39879</v>
      </c>
      <c r="B168" s="1750">
        <v>5</v>
      </c>
      <c r="C168" s="1751">
        <v>1020</v>
      </c>
      <c r="D168" s="1751">
        <v>12544.5</v>
      </c>
      <c r="E168" s="1751">
        <v>404.7</v>
      </c>
      <c r="F168" s="1752" t="s">
        <v>3857</v>
      </c>
      <c r="G168" s="1753">
        <v>5.77</v>
      </c>
    </row>
    <row r="169" spans="1:7" ht="20.100000000000001" hidden="1" customHeight="1">
      <c r="A169" s="1755">
        <v>39910</v>
      </c>
      <c r="B169" s="1750">
        <v>44.5</v>
      </c>
      <c r="C169" s="1751">
        <v>619.5</v>
      </c>
      <c r="D169" s="1751">
        <v>9119.5</v>
      </c>
      <c r="E169" s="1751">
        <v>303.98</v>
      </c>
      <c r="F169" s="1752" t="s">
        <v>3858</v>
      </c>
      <c r="G169" s="1753">
        <v>4.8099999999999996</v>
      </c>
    </row>
    <row r="170" spans="1:7" ht="20.100000000000001" hidden="1" customHeight="1">
      <c r="A170" s="1755">
        <v>39940</v>
      </c>
      <c r="B170" s="1750">
        <v>144.5</v>
      </c>
      <c r="C170" s="1751">
        <v>839.5</v>
      </c>
      <c r="D170" s="1751">
        <v>10281.5</v>
      </c>
      <c r="E170" s="1751">
        <v>331.66</v>
      </c>
      <c r="F170" s="1752" t="s">
        <v>3859</v>
      </c>
      <c r="G170" s="1753">
        <v>4.7</v>
      </c>
    </row>
    <row r="171" spans="1:7" ht="20.100000000000001" hidden="1" customHeight="1">
      <c r="A171" s="1755">
        <v>39971</v>
      </c>
      <c r="B171" s="1750">
        <v>104.5</v>
      </c>
      <c r="C171" s="1751">
        <v>1119.5</v>
      </c>
      <c r="D171" s="1751">
        <v>11690</v>
      </c>
      <c r="E171" s="1751">
        <v>389.67</v>
      </c>
      <c r="F171" s="1752" t="s">
        <v>3860</v>
      </c>
      <c r="G171" s="1753">
        <v>4.28</v>
      </c>
    </row>
    <row r="172" spans="1:7" ht="20.100000000000001" hidden="1" customHeight="1">
      <c r="A172" s="1755">
        <v>40001</v>
      </c>
      <c r="B172" s="1750">
        <v>4.66</v>
      </c>
      <c r="C172" s="1751">
        <v>864.5</v>
      </c>
      <c r="D172" s="1751">
        <v>10376.1</v>
      </c>
      <c r="E172" s="1751">
        <v>334.71</v>
      </c>
      <c r="F172" s="1752" t="s">
        <v>3860</v>
      </c>
      <c r="G172" s="1753">
        <v>4.05</v>
      </c>
    </row>
    <row r="173" spans="1:7" ht="20.100000000000001" hidden="1" customHeight="1">
      <c r="A173" s="1755">
        <v>40032</v>
      </c>
      <c r="B173" s="1750">
        <v>70</v>
      </c>
      <c r="C173" s="1751">
        <v>1444.6</v>
      </c>
      <c r="D173" s="1751">
        <v>16163.6</v>
      </c>
      <c r="E173" s="1751">
        <v>577.27</v>
      </c>
      <c r="F173" s="1752" t="s">
        <v>3861</v>
      </c>
      <c r="G173" s="1753">
        <v>4.0199999999999996</v>
      </c>
    </row>
    <row r="174" spans="1:7" ht="20.100000000000001" hidden="1" customHeight="1">
      <c r="A174" s="1755">
        <v>40063</v>
      </c>
      <c r="B174" s="1750">
        <v>100</v>
      </c>
      <c r="C174" s="1751">
        <v>1090</v>
      </c>
      <c r="D174" s="1751">
        <v>16460</v>
      </c>
      <c r="E174" s="1751">
        <v>549</v>
      </c>
      <c r="F174" s="1752" t="s">
        <v>3862</v>
      </c>
      <c r="G174" s="1753">
        <v>4.0599999999999996</v>
      </c>
    </row>
    <row r="175" spans="1:7" ht="20.100000000000001" hidden="1" customHeight="1">
      <c r="A175" s="1755">
        <v>40093</v>
      </c>
      <c r="B175" s="1750">
        <v>175</v>
      </c>
      <c r="C175" s="1751">
        <v>1255</v>
      </c>
      <c r="D175" s="1751">
        <v>14700</v>
      </c>
      <c r="E175" s="1751">
        <v>474.19</v>
      </c>
      <c r="F175" s="1752" t="s">
        <v>3862</v>
      </c>
      <c r="G175" s="1753">
        <v>4.04</v>
      </c>
    </row>
    <row r="176" spans="1:7" ht="20.100000000000001" hidden="1" customHeight="1">
      <c r="A176" s="1755">
        <v>40124</v>
      </c>
      <c r="B176" s="1750">
        <v>55</v>
      </c>
      <c r="C176" s="1751">
        <v>895</v>
      </c>
      <c r="D176" s="1751">
        <v>13796</v>
      </c>
      <c r="E176" s="1751">
        <v>459.87</v>
      </c>
      <c r="F176" s="1752" t="s">
        <v>3863</v>
      </c>
      <c r="G176" s="1753">
        <v>4.0199999999999996</v>
      </c>
    </row>
    <row r="177" spans="1:7" ht="20.100000000000001" hidden="1" customHeight="1">
      <c r="A177" s="1755">
        <v>40148</v>
      </c>
      <c r="B177" s="1750">
        <v>75</v>
      </c>
      <c r="C177" s="1751">
        <v>1932.5</v>
      </c>
      <c r="D177" s="1751">
        <v>23618.5</v>
      </c>
      <c r="E177" s="1751">
        <v>761.89</v>
      </c>
      <c r="F177" s="1752" t="s">
        <v>3864</v>
      </c>
      <c r="G177" s="1753">
        <v>4.26</v>
      </c>
    </row>
    <row r="178" spans="1:7" ht="20.100000000000001" hidden="1" customHeight="1">
      <c r="A178" s="1755">
        <v>40179</v>
      </c>
      <c r="B178" s="1750">
        <v>70.400000000000006</v>
      </c>
      <c r="C178" s="1751">
        <v>1245.4000000000001</v>
      </c>
      <c r="D178" s="1751">
        <v>16488.2</v>
      </c>
      <c r="E178" s="1751">
        <v>531.88</v>
      </c>
      <c r="F178" s="1752" t="s">
        <v>3864</v>
      </c>
      <c r="G178" s="1753">
        <v>4.26</v>
      </c>
    </row>
    <row r="179" spans="1:7" ht="20.100000000000001" hidden="1" customHeight="1">
      <c r="A179" s="1755">
        <v>40210</v>
      </c>
      <c r="B179" s="1750">
        <v>70.400000000000006</v>
      </c>
      <c r="C179" s="1751">
        <v>1245</v>
      </c>
      <c r="D179" s="1751">
        <v>16179.2</v>
      </c>
      <c r="E179" s="1751">
        <v>577.83000000000004</v>
      </c>
      <c r="F179" s="1752" t="s">
        <v>3865</v>
      </c>
      <c r="G179" s="1753">
        <v>3.91</v>
      </c>
    </row>
    <row r="180" spans="1:7" ht="20.100000000000001" hidden="1" customHeight="1">
      <c r="A180" s="1755">
        <v>40238</v>
      </c>
      <c r="B180" s="1750">
        <v>20.399999999999999</v>
      </c>
      <c r="C180" s="1751">
        <v>800.4</v>
      </c>
      <c r="D180" s="1751">
        <v>4135.3999999999996</v>
      </c>
      <c r="E180" s="1751">
        <v>133.4</v>
      </c>
      <c r="F180" s="1752" t="s">
        <v>3866</v>
      </c>
      <c r="G180" s="1753">
        <v>3.88</v>
      </c>
    </row>
    <row r="181" spans="1:7" ht="20.100000000000001" hidden="1" customHeight="1">
      <c r="A181" s="1755">
        <v>40269</v>
      </c>
      <c r="B181" s="1750">
        <v>20.399999999999999</v>
      </c>
      <c r="C181" s="1751">
        <v>655.4</v>
      </c>
      <c r="D181" s="1751">
        <v>7522</v>
      </c>
      <c r="E181" s="1751">
        <v>250.73</v>
      </c>
      <c r="F181" s="1752" t="s">
        <v>3867</v>
      </c>
      <c r="G181" s="1753">
        <v>3.94</v>
      </c>
    </row>
    <row r="182" spans="1:7" ht="20.100000000000001" hidden="1" customHeight="1">
      <c r="A182" s="1755">
        <v>40299</v>
      </c>
      <c r="B182" s="1750">
        <v>20.399999999999999</v>
      </c>
      <c r="C182" s="1751">
        <v>915.4</v>
      </c>
      <c r="D182" s="1751">
        <v>9407.4</v>
      </c>
      <c r="E182" s="1751">
        <v>303.45999999999998</v>
      </c>
      <c r="F182" s="1752" t="s">
        <v>3866</v>
      </c>
      <c r="G182" s="1753">
        <v>3.74</v>
      </c>
    </row>
    <row r="183" spans="1:7" ht="20.100000000000001" hidden="1" customHeight="1">
      <c r="A183" s="1755">
        <v>40330</v>
      </c>
      <c r="B183" s="1750">
        <v>20.399999999999999</v>
      </c>
      <c r="C183" s="1751">
        <v>1515.4</v>
      </c>
      <c r="D183" s="1751">
        <v>10598</v>
      </c>
      <c r="E183" s="1751">
        <v>353.3</v>
      </c>
      <c r="F183" s="1752" t="s">
        <v>3868</v>
      </c>
      <c r="G183" s="1753">
        <v>3.36</v>
      </c>
    </row>
    <row r="184" spans="1:7" ht="20.100000000000001" hidden="1" customHeight="1">
      <c r="A184" s="1755">
        <v>40360</v>
      </c>
      <c r="B184" s="1750">
        <v>5</v>
      </c>
      <c r="C184" s="1751">
        <v>1150</v>
      </c>
      <c r="D184" s="1751">
        <v>7431</v>
      </c>
      <c r="E184" s="1751">
        <v>239.71</v>
      </c>
      <c r="F184" s="1752" t="s">
        <v>3869</v>
      </c>
      <c r="G184" s="1753">
        <v>3.45</v>
      </c>
    </row>
    <row r="185" spans="1:7" ht="20.100000000000001" hidden="1" customHeight="1">
      <c r="A185" s="1755">
        <v>40391</v>
      </c>
      <c r="B185" s="1750">
        <v>15</v>
      </c>
      <c r="C185" s="1751">
        <v>360</v>
      </c>
      <c r="D185" s="1751">
        <v>2422</v>
      </c>
      <c r="E185" s="1751">
        <v>100.92</v>
      </c>
      <c r="F185" s="1752" t="s">
        <v>3870</v>
      </c>
      <c r="G185" s="1753">
        <v>2.52</v>
      </c>
    </row>
    <row r="186" spans="1:7" ht="20.100000000000001" hidden="1" customHeight="1">
      <c r="A186" s="1755">
        <v>40422</v>
      </c>
      <c r="B186" s="1750">
        <v>60</v>
      </c>
      <c r="C186" s="1751">
        <v>490</v>
      </c>
      <c r="D186" s="1751">
        <v>7090</v>
      </c>
      <c r="E186" s="1751">
        <v>253</v>
      </c>
      <c r="F186" s="1752" t="s">
        <v>3871</v>
      </c>
      <c r="G186" s="1753">
        <v>2.0699999999999998</v>
      </c>
    </row>
    <row r="187" spans="1:7" ht="20.100000000000001" hidden="1" customHeight="1">
      <c r="A187" s="1755">
        <v>40452</v>
      </c>
      <c r="B187" s="1750">
        <v>95</v>
      </c>
      <c r="C187" s="1751">
        <v>670</v>
      </c>
      <c r="D187" s="1751">
        <v>11070</v>
      </c>
      <c r="E187" s="1751">
        <v>357.1</v>
      </c>
      <c r="F187" s="1752" t="s">
        <v>2458</v>
      </c>
      <c r="G187" s="1753">
        <v>2.27</v>
      </c>
    </row>
    <row r="188" spans="1:7" ht="20.100000000000001" hidden="1" customHeight="1">
      <c r="A188" s="1755">
        <v>40483</v>
      </c>
      <c r="B188" s="1750">
        <v>157</v>
      </c>
      <c r="C188" s="1751">
        <v>730</v>
      </c>
      <c r="D188" s="1751">
        <v>9951</v>
      </c>
      <c r="E188" s="1751">
        <v>331.7</v>
      </c>
      <c r="F188" s="1752" t="s">
        <v>3871</v>
      </c>
      <c r="G188" s="1753">
        <v>2.17</v>
      </c>
    </row>
    <row r="189" spans="1:7" ht="20.100000000000001" hidden="1" customHeight="1">
      <c r="A189" s="1755">
        <v>40513</v>
      </c>
      <c r="B189" s="1750">
        <v>235</v>
      </c>
      <c r="C189" s="1751">
        <v>772</v>
      </c>
      <c r="D189" s="1751">
        <v>15575</v>
      </c>
      <c r="E189" s="1751">
        <v>502.4</v>
      </c>
      <c r="F189" s="1752" t="s">
        <v>3872</v>
      </c>
      <c r="G189" s="1753">
        <v>2.04</v>
      </c>
    </row>
    <row r="190" spans="1:7" ht="20.100000000000001" hidden="1" customHeight="1">
      <c r="A190" s="1755">
        <v>40544</v>
      </c>
      <c r="B190" s="1750">
        <v>220</v>
      </c>
      <c r="C190" s="1751">
        <v>985</v>
      </c>
      <c r="D190" s="1751">
        <v>14845</v>
      </c>
      <c r="E190" s="1751">
        <v>478.87</v>
      </c>
      <c r="F190" s="1752" t="s">
        <v>3873</v>
      </c>
      <c r="G190" s="1753">
        <v>2.0099999999999998</v>
      </c>
    </row>
    <row r="191" spans="1:7" ht="20.100000000000001" hidden="1" customHeight="1">
      <c r="A191" s="1755">
        <v>40575</v>
      </c>
      <c r="B191" s="1750">
        <v>335</v>
      </c>
      <c r="C191" s="1751">
        <v>2350</v>
      </c>
      <c r="D191" s="1751">
        <v>25115</v>
      </c>
      <c r="E191" s="1751">
        <v>896.96</v>
      </c>
      <c r="F191" s="1752" t="s">
        <v>3874</v>
      </c>
      <c r="G191" s="1753">
        <v>1.86</v>
      </c>
    </row>
    <row r="192" spans="1:7" ht="20.100000000000001" hidden="1" customHeight="1">
      <c r="A192" s="1755">
        <v>40603</v>
      </c>
      <c r="B192" s="1750">
        <v>20</v>
      </c>
      <c r="C192" s="1751">
        <v>2420</v>
      </c>
      <c r="D192" s="1751">
        <v>16505</v>
      </c>
      <c r="E192" s="1751">
        <v>611</v>
      </c>
      <c r="F192" s="1752" t="s">
        <v>3875</v>
      </c>
      <c r="G192" s="1753">
        <v>1.64</v>
      </c>
    </row>
    <row r="193" spans="1:7" ht="20.100000000000001" hidden="1" customHeight="1">
      <c r="A193" s="1755">
        <v>40634</v>
      </c>
      <c r="B193" s="1750">
        <v>630</v>
      </c>
      <c r="C193" s="1751">
        <v>2200</v>
      </c>
      <c r="D193" s="1751">
        <v>40323</v>
      </c>
      <c r="E193" s="1751">
        <v>1344</v>
      </c>
      <c r="F193" s="1752" t="s">
        <v>3876</v>
      </c>
      <c r="G193" s="1753">
        <v>1.51</v>
      </c>
    </row>
    <row r="194" spans="1:7" ht="20.100000000000001" hidden="1" customHeight="1">
      <c r="A194" s="1755">
        <v>40664</v>
      </c>
      <c r="B194" s="1750">
        <v>100</v>
      </c>
      <c r="C194" s="1751">
        <v>1975</v>
      </c>
      <c r="D194" s="1751">
        <v>25594</v>
      </c>
      <c r="E194" s="1751">
        <v>947.93</v>
      </c>
      <c r="F194" s="1752" t="s">
        <v>524</v>
      </c>
      <c r="G194" s="1753">
        <v>1.4</v>
      </c>
    </row>
    <row r="195" spans="1:7" ht="20.100000000000001" hidden="1" customHeight="1">
      <c r="A195" s="1755">
        <v>40695</v>
      </c>
      <c r="B195" s="1750">
        <v>100</v>
      </c>
      <c r="C195" s="1751">
        <v>1595</v>
      </c>
      <c r="D195" s="1751">
        <v>15057</v>
      </c>
      <c r="E195" s="1751">
        <v>501.9</v>
      </c>
      <c r="F195" s="1752" t="s">
        <v>3877</v>
      </c>
      <c r="G195" s="1753">
        <v>2.63</v>
      </c>
    </row>
    <row r="196" spans="1:7" ht="20.100000000000001" hidden="1" customHeight="1">
      <c r="A196" s="1755">
        <v>40725</v>
      </c>
      <c r="B196" s="1750">
        <v>425</v>
      </c>
      <c r="C196" s="1751">
        <v>1525</v>
      </c>
      <c r="D196" s="1751">
        <v>34075</v>
      </c>
      <c r="E196" s="1751">
        <v>1099.19</v>
      </c>
      <c r="F196" s="1752" t="s">
        <v>3878</v>
      </c>
      <c r="G196" s="1753">
        <v>1.95</v>
      </c>
    </row>
    <row r="197" spans="1:7" ht="20.100000000000001" hidden="1" customHeight="1">
      <c r="A197" s="1755">
        <v>40756</v>
      </c>
      <c r="B197" s="1750">
        <v>25</v>
      </c>
      <c r="C197" s="1751">
        <v>1895</v>
      </c>
      <c r="D197" s="1751">
        <v>34690</v>
      </c>
      <c r="E197" s="1751">
        <v>1156.33</v>
      </c>
      <c r="F197" s="1752" t="s">
        <v>3879</v>
      </c>
      <c r="G197" s="1753">
        <v>3.58</v>
      </c>
    </row>
    <row r="198" spans="1:7" ht="20.100000000000001" hidden="1" customHeight="1">
      <c r="A198" s="1755">
        <v>40787</v>
      </c>
      <c r="B198" s="1750">
        <v>40</v>
      </c>
      <c r="C198" s="1751">
        <v>2025</v>
      </c>
      <c r="D198" s="1751">
        <v>15795</v>
      </c>
      <c r="E198" s="1751">
        <v>658.13</v>
      </c>
      <c r="F198" s="1752" t="s">
        <v>3880</v>
      </c>
      <c r="G198" s="1753">
        <v>3.27</v>
      </c>
    </row>
    <row r="199" spans="1:7" ht="20.100000000000001" hidden="1" customHeight="1">
      <c r="A199" s="1755">
        <v>40817</v>
      </c>
      <c r="B199" s="1750">
        <v>100</v>
      </c>
      <c r="C199" s="1751">
        <v>2105</v>
      </c>
      <c r="D199" s="1751">
        <v>31715</v>
      </c>
      <c r="E199" s="1751">
        <v>1023.06</v>
      </c>
      <c r="F199" s="1752" t="s">
        <v>3881</v>
      </c>
      <c r="G199" s="1753">
        <v>2.61</v>
      </c>
    </row>
    <row r="200" spans="1:7" ht="20.100000000000001" hidden="1" customHeight="1">
      <c r="A200" s="1755">
        <v>40848</v>
      </c>
      <c r="B200" s="1750">
        <v>50</v>
      </c>
      <c r="C200" s="1751">
        <v>2480</v>
      </c>
      <c r="D200" s="1751">
        <v>40844</v>
      </c>
      <c r="E200" s="1751">
        <v>1361</v>
      </c>
      <c r="F200" s="1752" t="s">
        <v>2500</v>
      </c>
      <c r="G200" s="1753">
        <v>2.96</v>
      </c>
    </row>
    <row r="201" spans="1:7" ht="20.100000000000001" hidden="1" customHeight="1">
      <c r="A201" s="1755">
        <v>40878</v>
      </c>
      <c r="B201" s="1750">
        <v>30</v>
      </c>
      <c r="C201" s="1751">
        <v>2125</v>
      </c>
      <c r="D201" s="1751">
        <v>30845</v>
      </c>
      <c r="E201" s="1751">
        <v>1186.3499999999999</v>
      </c>
      <c r="F201" s="1752" t="s">
        <v>3882</v>
      </c>
      <c r="G201" s="1753">
        <v>3.32</v>
      </c>
    </row>
    <row r="202" spans="1:7" ht="20.100000000000001" hidden="1" customHeight="1">
      <c r="A202" s="1755">
        <v>40909</v>
      </c>
      <c r="B202" s="1750">
        <v>110</v>
      </c>
      <c r="C202" s="1751">
        <v>1065</v>
      </c>
      <c r="D202" s="1751">
        <v>10195</v>
      </c>
      <c r="E202" s="1751">
        <v>407.8</v>
      </c>
      <c r="F202" s="1752" t="s">
        <v>3883</v>
      </c>
      <c r="G202" s="1753">
        <v>2.4</v>
      </c>
    </row>
    <row r="203" spans="1:7" ht="20.100000000000001" hidden="1" customHeight="1">
      <c r="A203" s="1755">
        <v>40940</v>
      </c>
      <c r="B203" s="1750">
        <v>45</v>
      </c>
      <c r="C203" s="1751">
        <v>1485</v>
      </c>
      <c r="D203" s="1751">
        <v>17085</v>
      </c>
      <c r="E203" s="1751">
        <v>589.14</v>
      </c>
      <c r="F203" s="1752" t="s">
        <v>3884</v>
      </c>
      <c r="G203" s="1753">
        <v>2.34</v>
      </c>
    </row>
    <row r="204" spans="1:7" ht="20.100000000000001" hidden="1" customHeight="1">
      <c r="A204" s="1755">
        <v>40969</v>
      </c>
      <c r="B204" s="1750">
        <v>40</v>
      </c>
      <c r="C204" s="1751">
        <v>1155</v>
      </c>
      <c r="D204" s="1751">
        <v>9890</v>
      </c>
      <c r="E204" s="1751">
        <v>353.21</v>
      </c>
      <c r="F204" s="1752" t="s">
        <v>3885</v>
      </c>
      <c r="G204" s="1753">
        <v>1.97</v>
      </c>
    </row>
    <row r="205" spans="1:7" ht="20.100000000000001" hidden="1" customHeight="1">
      <c r="A205" s="1755">
        <v>41000</v>
      </c>
      <c r="B205" s="1750">
        <v>170</v>
      </c>
      <c r="C205" s="1751">
        <v>1685</v>
      </c>
      <c r="D205" s="1751">
        <v>22085</v>
      </c>
      <c r="E205" s="1751">
        <v>736.17</v>
      </c>
      <c r="F205" s="1752" t="s">
        <v>3886</v>
      </c>
      <c r="G205" s="1753">
        <v>1.87</v>
      </c>
    </row>
    <row r="206" spans="1:7" ht="20.100000000000001" hidden="1" customHeight="1">
      <c r="A206" s="1755">
        <v>41030</v>
      </c>
      <c r="B206" s="1750">
        <v>50</v>
      </c>
      <c r="C206" s="1751">
        <v>1680</v>
      </c>
      <c r="D206" s="1751">
        <v>15635</v>
      </c>
      <c r="E206" s="1751">
        <v>504.35</v>
      </c>
      <c r="F206" s="1752" t="s">
        <v>3887</v>
      </c>
      <c r="G206" s="1753">
        <v>1.59</v>
      </c>
    </row>
    <row r="207" spans="1:7" ht="20.100000000000001" hidden="1" customHeight="1">
      <c r="A207" s="1755">
        <v>41061</v>
      </c>
      <c r="B207" s="1750">
        <v>140</v>
      </c>
      <c r="C207" s="1751">
        <v>2230</v>
      </c>
      <c r="D207" s="1751">
        <v>27510</v>
      </c>
      <c r="E207" s="1751">
        <v>917</v>
      </c>
      <c r="F207" s="1752" t="s">
        <v>917</v>
      </c>
      <c r="G207" s="1753">
        <v>1.75</v>
      </c>
    </row>
    <row r="208" spans="1:7" ht="20.100000000000001" hidden="1" customHeight="1">
      <c r="A208" s="1755">
        <v>41091</v>
      </c>
      <c r="B208" s="1750">
        <v>25</v>
      </c>
      <c r="C208" s="1751">
        <v>1625</v>
      </c>
      <c r="D208" s="1751">
        <v>15695</v>
      </c>
      <c r="E208" s="1751">
        <v>506</v>
      </c>
      <c r="F208" s="1752" t="s">
        <v>3888</v>
      </c>
      <c r="G208" s="1753">
        <v>1.91</v>
      </c>
    </row>
    <row r="209" spans="1:7" ht="20.100000000000001" hidden="1" customHeight="1">
      <c r="A209" s="1755">
        <v>41122</v>
      </c>
      <c r="B209" s="1750">
        <v>65</v>
      </c>
      <c r="C209" s="1751">
        <v>1630</v>
      </c>
      <c r="D209" s="1751">
        <v>22930</v>
      </c>
      <c r="E209" s="1751">
        <v>739.68</v>
      </c>
      <c r="F209" s="1752" t="s">
        <v>3889</v>
      </c>
      <c r="G209" s="1753">
        <v>1.85</v>
      </c>
    </row>
    <row r="210" spans="1:7" ht="20.100000000000001" hidden="1" customHeight="1">
      <c r="A210" s="1755">
        <v>41153</v>
      </c>
      <c r="B210" s="1750">
        <v>15</v>
      </c>
      <c r="C210" s="1751">
        <v>575</v>
      </c>
      <c r="D210" s="1751">
        <v>6885</v>
      </c>
      <c r="E210" s="1751">
        <v>286.88</v>
      </c>
      <c r="F210" s="1752" t="s">
        <v>3890</v>
      </c>
      <c r="G210" s="1753">
        <v>1.67</v>
      </c>
    </row>
    <row r="211" spans="1:7" ht="20.100000000000001" hidden="1" customHeight="1">
      <c r="A211" s="1755">
        <v>41183</v>
      </c>
      <c r="B211" s="1750">
        <v>60</v>
      </c>
      <c r="C211" s="1751">
        <v>980</v>
      </c>
      <c r="D211" s="1751">
        <v>12570</v>
      </c>
      <c r="E211" s="1751">
        <v>433.45</v>
      </c>
      <c r="F211" s="1752" t="s">
        <v>3891</v>
      </c>
      <c r="G211" s="1753">
        <v>1.57</v>
      </c>
    </row>
    <row r="212" spans="1:7" ht="20.100000000000001" hidden="1" customHeight="1">
      <c r="A212" s="1755">
        <v>41214</v>
      </c>
      <c r="B212" s="1750">
        <v>415</v>
      </c>
      <c r="C212" s="1751">
        <v>2180</v>
      </c>
      <c r="D212" s="1751">
        <v>37795</v>
      </c>
      <c r="E212" s="1751">
        <v>1259.83</v>
      </c>
      <c r="F212" s="1752" t="s">
        <v>3892</v>
      </c>
      <c r="G212" s="1753">
        <v>1.53</v>
      </c>
    </row>
    <row r="213" spans="1:7" ht="20.100000000000001" hidden="1" customHeight="1">
      <c r="A213" s="1755">
        <v>41244</v>
      </c>
      <c r="B213" s="1750">
        <v>160</v>
      </c>
      <c r="C213" s="1751">
        <v>1650</v>
      </c>
      <c r="D213" s="1751">
        <v>26110</v>
      </c>
      <c r="E213" s="1751">
        <v>842.26</v>
      </c>
      <c r="F213" s="1752" t="s">
        <v>3893</v>
      </c>
      <c r="G213" s="1753">
        <v>1.61</v>
      </c>
    </row>
    <row r="214" spans="1:7" ht="20.100000000000001" hidden="1" customHeight="1">
      <c r="A214" s="1755">
        <v>41275</v>
      </c>
      <c r="B214" s="1750">
        <v>75</v>
      </c>
      <c r="C214" s="1751">
        <v>1210</v>
      </c>
      <c r="D214" s="1751">
        <v>9470</v>
      </c>
      <c r="E214" s="1751">
        <v>305.48</v>
      </c>
      <c r="F214" s="1752" t="s">
        <v>3894</v>
      </c>
      <c r="G214" s="1753">
        <v>1.49</v>
      </c>
    </row>
    <row r="215" spans="1:7" ht="20.100000000000001" hidden="1" customHeight="1">
      <c r="A215" s="1755">
        <v>41306</v>
      </c>
      <c r="B215" s="1750">
        <v>50</v>
      </c>
      <c r="C215" s="1751">
        <v>1655</v>
      </c>
      <c r="D215" s="1751">
        <v>22350</v>
      </c>
      <c r="E215" s="1751">
        <v>798.21</v>
      </c>
      <c r="F215" s="1752" t="s">
        <v>3828</v>
      </c>
      <c r="G215" s="1753">
        <v>1.42</v>
      </c>
    </row>
    <row r="216" spans="1:7" ht="20.100000000000001" hidden="1" customHeight="1">
      <c r="A216" s="1755">
        <v>41334</v>
      </c>
      <c r="B216" s="1750">
        <v>30</v>
      </c>
      <c r="C216" s="1751">
        <v>2200</v>
      </c>
      <c r="D216" s="1751">
        <v>27940</v>
      </c>
      <c r="E216" s="1751">
        <v>901.29</v>
      </c>
      <c r="F216" s="1752" t="s">
        <v>3895</v>
      </c>
      <c r="G216" s="1753">
        <v>1.36</v>
      </c>
    </row>
    <row r="217" spans="1:7" ht="20.100000000000001" hidden="1" customHeight="1">
      <c r="A217" s="1755">
        <v>41365</v>
      </c>
      <c r="B217" s="1750">
        <v>265</v>
      </c>
      <c r="C217" s="1751">
        <v>1855</v>
      </c>
      <c r="D217" s="1751">
        <v>28346</v>
      </c>
      <c r="E217" s="1751">
        <v>944.87</v>
      </c>
      <c r="F217" s="1752" t="s">
        <v>3896</v>
      </c>
      <c r="G217" s="1753">
        <v>1.36</v>
      </c>
    </row>
    <row r="218" spans="1:7" ht="20.100000000000001" hidden="1" customHeight="1">
      <c r="A218" s="1755">
        <v>41395</v>
      </c>
      <c r="B218" s="1750">
        <v>70</v>
      </c>
      <c r="C218" s="1751">
        <v>1735</v>
      </c>
      <c r="D218" s="1751">
        <v>24695</v>
      </c>
      <c r="E218" s="1751">
        <v>796.61</v>
      </c>
      <c r="F218" s="1752" t="s">
        <v>3896</v>
      </c>
      <c r="G218" s="1753">
        <v>1.36</v>
      </c>
    </row>
    <row r="219" spans="1:7" ht="20.100000000000001" hidden="1" customHeight="1">
      <c r="A219" s="1755">
        <v>41426</v>
      </c>
      <c r="B219" s="1750">
        <v>405</v>
      </c>
      <c r="C219" s="1751">
        <v>1325</v>
      </c>
      <c r="D219" s="1751">
        <v>21281.5</v>
      </c>
      <c r="E219" s="1751">
        <v>709.38</v>
      </c>
      <c r="F219" s="1752" t="s">
        <v>3897</v>
      </c>
      <c r="G219" s="1753">
        <v>1.99</v>
      </c>
    </row>
    <row r="220" spans="1:7" ht="20.100000000000001" hidden="1" customHeight="1">
      <c r="A220" s="1755">
        <v>41456</v>
      </c>
      <c r="B220" s="1750">
        <v>125</v>
      </c>
      <c r="C220" s="1751">
        <v>1910</v>
      </c>
      <c r="D220" s="1751">
        <v>31140</v>
      </c>
      <c r="E220" s="1751">
        <v>1004.52</v>
      </c>
      <c r="F220" s="1752" t="s">
        <v>809</v>
      </c>
      <c r="G220" s="1753">
        <v>2.0099999999999998</v>
      </c>
    </row>
    <row r="221" spans="1:7" ht="20.100000000000001" hidden="1" customHeight="1">
      <c r="A221" s="1755">
        <v>41487</v>
      </c>
      <c r="B221" s="1750">
        <v>140</v>
      </c>
      <c r="C221" s="1751">
        <v>920</v>
      </c>
      <c r="D221" s="1751">
        <v>17510</v>
      </c>
      <c r="E221" s="1751">
        <v>564.84</v>
      </c>
      <c r="F221" s="1752" t="s">
        <v>3898</v>
      </c>
      <c r="G221" s="1753">
        <v>1.68</v>
      </c>
    </row>
    <row r="222" spans="1:7" ht="20.100000000000001" hidden="1" customHeight="1">
      <c r="A222" s="1755">
        <v>41518</v>
      </c>
      <c r="B222" s="1750">
        <v>60</v>
      </c>
      <c r="C222" s="1751">
        <v>1625</v>
      </c>
      <c r="D222" s="1751">
        <v>23310</v>
      </c>
      <c r="E222" s="1751">
        <v>777</v>
      </c>
      <c r="F222" s="1752" t="s">
        <v>3898</v>
      </c>
      <c r="G222" s="1753">
        <v>1.64</v>
      </c>
    </row>
    <row r="223" spans="1:7" ht="20.100000000000001" hidden="1" customHeight="1">
      <c r="A223" s="1755">
        <v>41548</v>
      </c>
      <c r="B223" s="1750">
        <v>990</v>
      </c>
      <c r="C223" s="1751">
        <v>2560</v>
      </c>
      <c r="D223" s="1751">
        <v>56785</v>
      </c>
      <c r="E223" s="1751">
        <v>1831.77</v>
      </c>
      <c r="F223" s="1752" t="s">
        <v>2570</v>
      </c>
      <c r="G223" s="1753">
        <v>2.5299999999999998</v>
      </c>
    </row>
    <row r="224" spans="1:7" ht="20.100000000000001" hidden="1" customHeight="1">
      <c r="A224" s="1755">
        <v>41579</v>
      </c>
      <c r="B224" s="1750">
        <v>225</v>
      </c>
      <c r="C224" s="1751">
        <v>2780</v>
      </c>
      <c r="D224" s="1751">
        <v>48017</v>
      </c>
      <c r="E224" s="1751">
        <v>1600.57</v>
      </c>
      <c r="F224" s="1752" t="s">
        <v>2560</v>
      </c>
      <c r="G224" s="1753">
        <v>3.58</v>
      </c>
    </row>
    <row r="225" spans="1:7" ht="20.100000000000001" hidden="1" customHeight="1">
      <c r="A225" s="1755">
        <v>41609</v>
      </c>
      <c r="B225" s="1750">
        <v>310</v>
      </c>
      <c r="C225" s="1751">
        <v>2825</v>
      </c>
      <c r="D225" s="1751">
        <v>47480</v>
      </c>
      <c r="E225" s="1751">
        <v>1531.61</v>
      </c>
      <c r="F225" s="1752" t="s">
        <v>3899</v>
      </c>
      <c r="G225" s="1753">
        <v>3.52</v>
      </c>
    </row>
    <row r="226" spans="1:7" ht="20.100000000000001" hidden="1" customHeight="1">
      <c r="A226" s="1755">
        <v>41640</v>
      </c>
      <c r="B226" s="1750">
        <v>5</v>
      </c>
      <c r="C226" s="1751">
        <v>2000</v>
      </c>
      <c r="D226" s="1751">
        <v>12670</v>
      </c>
      <c r="E226" s="1751">
        <v>436.9</v>
      </c>
      <c r="F226" s="1752" t="s">
        <v>3900</v>
      </c>
      <c r="G226" s="1753">
        <v>3.63</v>
      </c>
    </row>
    <row r="227" spans="1:7" ht="20.100000000000001" hidden="1" customHeight="1">
      <c r="A227" s="1755">
        <v>41671</v>
      </c>
      <c r="B227" s="1750">
        <v>30</v>
      </c>
      <c r="C227" s="1751">
        <v>520</v>
      </c>
      <c r="D227" s="1751">
        <v>6385</v>
      </c>
      <c r="E227" s="1751">
        <v>228.04</v>
      </c>
      <c r="F227" s="1752" t="s">
        <v>3901</v>
      </c>
      <c r="G227" s="1753">
        <v>2.6</v>
      </c>
    </row>
    <row r="228" spans="1:7" ht="20.100000000000001" hidden="1" customHeight="1">
      <c r="A228" s="1755">
        <v>41699</v>
      </c>
      <c r="B228" s="1750">
        <v>10</v>
      </c>
      <c r="C228" s="1751">
        <v>260</v>
      </c>
      <c r="D228" s="1751">
        <v>1660</v>
      </c>
      <c r="E228" s="1751">
        <v>111</v>
      </c>
      <c r="F228" s="1752" t="s">
        <v>3902</v>
      </c>
      <c r="G228" s="1753">
        <v>2.35</v>
      </c>
    </row>
    <row r="229" spans="1:7" ht="20.100000000000001" hidden="1" customHeight="1">
      <c r="A229" s="1755">
        <v>41730</v>
      </c>
      <c r="B229" s="1750">
        <v>25</v>
      </c>
      <c r="C229" s="1751">
        <v>550</v>
      </c>
      <c r="D229" s="1751">
        <v>2815</v>
      </c>
      <c r="E229" s="1751">
        <v>112.6</v>
      </c>
      <c r="F229" s="1752" t="s">
        <v>3903</v>
      </c>
      <c r="G229" s="1753">
        <v>2.0299999999999998</v>
      </c>
    </row>
    <row r="230" spans="1:7" ht="20.100000000000001" hidden="1" customHeight="1">
      <c r="A230" s="1755">
        <v>41760</v>
      </c>
      <c r="B230" s="1750">
        <v>105</v>
      </c>
      <c r="C230" s="1751">
        <v>1100</v>
      </c>
      <c r="D230" s="1751">
        <v>9525</v>
      </c>
      <c r="E230" s="1751">
        <v>340.18</v>
      </c>
      <c r="F230" s="1752" t="s">
        <v>3904</v>
      </c>
      <c r="G230" s="1753">
        <v>1.77</v>
      </c>
    </row>
    <row r="231" spans="1:7" ht="20.100000000000001" hidden="1" customHeight="1">
      <c r="A231" s="1755">
        <v>41791</v>
      </c>
      <c r="B231" s="1750">
        <v>100</v>
      </c>
      <c r="C231" s="1751">
        <v>1195</v>
      </c>
      <c r="D231" s="1751">
        <v>8640</v>
      </c>
      <c r="E231" s="1751">
        <v>360</v>
      </c>
      <c r="F231" s="1752" t="s">
        <v>3905</v>
      </c>
      <c r="G231" s="1753">
        <v>1.49</v>
      </c>
    </row>
    <row r="232" spans="1:7" ht="20.100000000000001" hidden="1" customHeight="1">
      <c r="A232" s="1755">
        <v>41821</v>
      </c>
      <c r="B232" s="1750">
        <v>20</v>
      </c>
      <c r="C232" s="1751">
        <v>2385</v>
      </c>
      <c r="D232" s="1751">
        <v>20495</v>
      </c>
      <c r="E232" s="1751">
        <v>683.17</v>
      </c>
      <c r="F232" s="1752" t="s">
        <v>3906</v>
      </c>
      <c r="G232" s="1753">
        <v>1.2</v>
      </c>
    </row>
    <row r="233" spans="1:7" ht="20.100000000000001" hidden="1" customHeight="1">
      <c r="A233" s="1755">
        <v>41852</v>
      </c>
      <c r="B233" s="1750">
        <v>200</v>
      </c>
      <c r="C233" s="1751">
        <v>2475</v>
      </c>
      <c r="D233" s="1751">
        <v>47715</v>
      </c>
      <c r="E233" s="1751">
        <v>1539.19</v>
      </c>
      <c r="F233" s="1752" t="s">
        <v>3907</v>
      </c>
      <c r="G233" s="1753">
        <v>0.98</v>
      </c>
    </row>
    <row r="234" spans="1:7" ht="20.100000000000001" hidden="1" customHeight="1">
      <c r="A234" s="1755">
        <v>41883</v>
      </c>
      <c r="B234" s="1750">
        <v>1070</v>
      </c>
      <c r="C234" s="1751">
        <v>2840</v>
      </c>
      <c r="D234" s="1751">
        <v>57825</v>
      </c>
      <c r="E234" s="1751">
        <v>1927.5</v>
      </c>
      <c r="F234" s="1752" t="s">
        <v>3908</v>
      </c>
      <c r="G234" s="1753">
        <v>0.75</v>
      </c>
    </row>
    <row r="235" spans="1:7" ht="20.100000000000001" hidden="1" customHeight="1">
      <c r="A235" s="1755">
        <v>41913</v>
      </c>
      <c r="B235" s="1750">
        <v>290</v>
      </c>
      <c r="C235" s="1751">
        <v>2710</v>
      </c>
      <c r="D235" s="1751">
        <v>53324</v>
      </c>
      <c r="E235" s="1751">
        <v>1720.13</v>
      </c>
      <c r="F235" s="1752" t="s">
        <v>3909</v>
      </c>
      <c r="G235" s="1753">
        <v>0.72</v>
      </c>
    </row>
    <row r="236" spans="1:7" ht="20.100000000000001" hidden="1" customHeight="1">
      <c r="A236" s="1755">
        <v>41944</v>
      </c>
      <c r="B236" s="1750">
        <v>125</v>
      </c>
      <c r="C236" s="1751">
        <v>1800</v>
      </c>
      <c r="D236" s="1751">
        <v>30475</v>
      </c>
      <c r="E236" s="1751">
        <v>1015.83</v>
      </c>
      <c r="F236" s="1752" t="s">
        <v>3910</v>
      </c>
      <c r="G236" s="1753">
        <v>0.63</v>
      </c>
    </row>
    <row r="237" spans="1:7" ht="20.100000000000001" hidden="1" customHeight="1">
      <c r="A237" s="1755">
        <v>41974</v>
      </c>
      <c r="B237" s="1750">
        <v>1105</v>
      </c>
      <c r="C237" s="1751">
        <v>2880</v>
      </c>
      <c r="D237" s="1751">
        <v>62445</v>
      </c>
      <c r="E237" s="1751">
        <v>2014.35</v>
      </c>
      <c r="F237" s="1752" t="s">
        <v>3911</v>
      </c>
      <c r="G237" s="1753">
        <v>2.2999999999999998</v>
      </c>
    </row>
    <row r="238" spans="1:7" ht="20.100000000000001" hidden="1" customHeight="1">
      <c r="A238" s="1755">
        <v>42005</v>
      </c>
      <c r="B238" s="1750">
        <v>175</v>
      </c>
      <c r="C238" s="1751">
        <v>1150</v>
      </c>
      <c r="D238" s="1751">
        <v>18123</v>
      </c>
      <c r="E238" s="1751">
        <v>584.61</v>
      </c>
      <c r="F238" s="1752" t="s">
        <v>2482</v>
      </c>
      <c r="G238" s="1753">
        <v>2.5299999999999998</v>
      </c>
    </row>
    <row r="239" spans="1:7" ht="20.100000000000001" hidden="1" customHeight="1">
      <c r="A239" s="1755">
        <v>42036</v>
      </c>
      <c r="B239" s="1750">
        <v>95</v>
      </c>
      <c r="C239" s="1751">
        <v>1460</v>
      </c>
      <c r="D239" s="1751">
        <v>20972</v>
      </c>
      <c r="E239" s="1751">
        <v>749</v>
      </c>
      <c r="F239" s="1752" t="s">
        <v>2432</v>
      </c>
      <c r="G239" s="1753">
        <v>2.0299999999999998</v>
      </c>
    </row>
    <row r="240" spans="1:7" ht="20.100000000000001" hidden="1" customHeight="1">
      <c r="A240" s="1755">
        <v>42064</v>
      </c>
      <c r="B240" s="1750">
        <v>50</v>
      </c>
      <c r="C240" s="1751">
        <v>1175</v>
      </c>
      <c r="D240" s="1751">
        <v>10260</v>
      </c>
      <c r="E240" s="1751">
        <v>330.97</v>
      </c>
      <c r="F240" s="1752" t="s">
        <v>996</v>
      </c>
      <c r="G240" s="1753">
        <v>1.91</v>
      </c>
    </row>
    <row r="241" spans="1:7" ht="20.100000000000001" hidden="1" customHeight="1">
      <c r="A241" s="1755">
        <v>42095</v>
      </c>
      <c r="B241" s="1750">
        <v>100</v>
      </c>
      <c r="C241" s="1751">
        <v>800</v>
      </c>
      <c r="D241" s="1751">
        <v>9785</v>
      </c>
      <c r="E241" s="1751">
        <v>349.46</v>
      </c>
      <c r="F241" s="1752" t="s">
        <v>3912</v>
      </c>
      <c r="G241" s="1753">
        <v>1.68</v>
      </c>
    </row>
    <row r="242" spans="1:7" ht="20.100000000000001" hidden="1" customHeight="1">
      <c r="A242" s="1755">
        <v>42125</v>
      </c>
      <c r="B242" s="1750">
        <v>40</v>
      </c>
      <c r="C242" s="1751">
        <v>165</v>
      </c>
      <c r="D242" s="1751">
        <v>960</v>
      </c>
      <c r="E242" s="1751">
        <v>120</v>
      </c>
      <c r="F242" s="1752" t="s">
        <v>3913</v>
      </c>
      <c r="G242" s="1753">
        <v>1.47</v>
      </c>
    </row>
    <row r="243" spans="1:7" ht="20.100000000000001" hidden="1" customHeight="1">
      <c r="A243" s="1755">
        <v>42156</v>
      </c>
      <c r="B243" s="1750">
        <v>25</v>
      </c>
      <c r="C243" s="1751">
        <v>425</v>
      </c>
      <c r="D243" s="1751">
        <v>2335</v>
      </c>
      <c r="E243" s="1751">
        <v>194.58</v>
      </c>
      <c r="F243" s="1752" t="s">
        <v>3825</v>
      </c>
      <c r="G243" s="1753">
        <v>1.06</v>
      </c>
    </row>
    <row r="244" spans="1:7" ht="20.100000000000001" hidden="1" customHeight="1">
      <c r="A244" s="1755">
        <v>42186</v>
      </c>
      <c r="B244" s="1750">
        <v>25</v>
      </c>
      <c r="C244" s="1751">
        <v>100</v>
      </c>
      <c r="D244" s="1751">
        <v>445</v>
      </c>
      <c r="E244" s="1751">
        <v>55.63</v>
      </c>
      <c r="F244" s="1752" t="s">
        <v>3821</v>
      </c>
      <c r="G244" s="1753">
        <v>0.99</v>
      </c>
    </row>
    <row r="245" spans="1:7" ht="20.100000000000001" hidden="1" customHeight="1">
      <c r="A245" s="1755">
        <v>42217</v>
      </c>
      <c r="B245" s="1750">
        <v>250</v>
      </c>
      <c r="C245" s="1751">
        <v>1880</v>
      </c>
      <c r="D245" s="1751">
        <v>7560</v>
      </c>
      <c r="E245" s="1751">
        <v>687.27</v>
      </c>
      <c r="F245" s="1752" t="s">
        <v>3914</v>
      </c>
      <c r="G245" s="1753">
        <v>1.1000000000000001</v>
      </c>
    </row>
    <row r="246" spans="1:7" ht="20.100000000000001" hidden="1" customHeight="1">
      <c r="A246" s="1755">
        <v>42248</v>
      </c>
      <c r="B246" s="1750">
        <v>16</v>
      </c>
      <c r="C246" s="1751">
        <v>530</v>
      </c>
      <c r="D246" s="1751">
        <v>5116</v>
      </c>
      <c r="E246" s="1751">
        <v>222.43</v>
      </c>
      <c r="F246" s="1752" t="s">
        <v>2423</v>
      </c>
      <c r="G246" s="1753">
        <v>1.18</v>
      </c>
    </row>
    <row r="247" spans="1:7" ht="20.100000000000001" hidden="1" customHeight="1">
      <c r="A247" s="1755">
        <v>42278</v>
      </c>
      <c r="B247" s="1750">
        <v>25</v>
      </c>
      <c r="C247" s="1751">
        <v>1095</v>
      </c>
      <c r="D247" s="1751">
        <v>6250</v>
      </c>
      <c r="E247" s="1751">
        <v>297.62</v>
      </c>
      <c r="F247" s="1752" t="s">
        <v>3915</v>
      </c>
      <c r="G247" s="1753">
        <v>1.1100000000000001</v>
      </c>
    </row>
    <row r="248" spans="1:7" ht="20.100000000000001" hidden="1" customHeight="1">
      <c r="A248" s="1755">
        <v>42309</v>
      </c>
      <c r="B248" s="1750">
        <v>80</v>
      </c>
      <c r="C248" s="1751">
        <v>515</v>
      </c>
      <c r="D248" s="1751">
        <v>8780</v>
      </c>
      <c r="E248" s="1751">
        <v>313.57</v>
      </c>
      <c r="F248" s="1752" t="s">
        <v>3916</v>
      </c>
      <c r="G248" s="1753">
        <v>1.1100000000000001</v>
      </c>
    </row>
    <row r="249" spans="1:7" ht="20.100000000000001" hidden="1" customHeight="1">
      <c r="A249" s="1765">
        <v>42339</v>
      </c>
      <c r="B249" s="1766">
        <v>100</v>
      </c>
      <c r="C249" s="1767">
        <v>555</v>
      </c>
      <c r="D249" s="1767">
        <v>9405</v>
      </c>
      <c r="E249" s="1767">
        <v>303.39</v>
      </c>
      <c r="F249" s="1768" t="s">
        <v>3819</v>
      </c>
      <c r="G249" s="1769">
        <v>1.28</v>
      </c>
    </row>
    <row r="250" spans="1:7" ht="20.100000000000001" hidden="1" customHeight="1">
      <c r="A250" s="1755">
        <v>42370</v>
      </c>
      <c r="B250" s="1750">
        <v>20</v>
      </c>
      <c r="C250" s="1751">
        <v>420</v>
      </c>
      <c r="D250" s="1751">
        <v>5370</v>
      </c>
      <c r="E250" s="1751">
        <v>173.23</v>
      </c>
      <c r="F250" s="1752" t="s">
        <v>525</v>
      </c>
      <c r="G250" s="1753">
        <v>1.6</v>
      </c>
    </row>
    <row r="251" spans="1:7" ht="20.100000000000001" hidden="1" customHeight="1">
      <c r="A251" s="1755">
        <v>42401</v>
      </c>
      <c r="B251" s="1750">
        <v>105</v>
      </c>
      <c r="C251" s="1751">
        <v>1830</v>
      </c>
      <c r="D251" s="1751">
        <v>20405</v>
      </c>
      <c r="E251" s="1751">
        <v>703.62</v>
      </c>
      <c r="F251" s="1752" t="s">
        <v>3917</v>
      </c>
      <c r="G251" s="1753">
        <v>1.56</v>
      </c>
    </row>
    <row r="252" spans="1:7" ht="20.100000000000001" hidden="1" customHeight="1">
      <c r="A252" s="1755">
        <v>42430</v>
      </c>
      <c r="B252" s="1750">
        <v>125</v>
      </c>
      <c r="C252" s="1751">
        <v>775</v>
      </c>
      <c r="D252" s="1751">
        <v>8305</v>
      </c>
      <c r="E252" s="1751">
        <v>319.42</v>
      </c>
      <c r="F252" s="1752" t="s">
        <v>3918</v>
      </c>
      <c r="G252" s="1753">
        <v>1.46</v>
      </c>
    </row>
    <row r="253" spans="1:7" ht="20.100000000000001" hidden="1" customHeight="1">
      <c r="A253" s="1755">
        <v>42461</v>
      </c>
      <c r="B253" s="1750">
        <v>250</v>
      </c>
      <c r="C253" s="1751">
        <v>1980</v>
      </c>
      <c r="D253" s="1751">
        <v>24710</v>
      </c>
      <c r="E253" s="1751">
        <v>823.67</v>
      </c>
      <c r="F253" s="1752" t="s">
        <v>3919</v>
      </c>
      <c r="G253" s="1753">
        <v>1.45</v>
      </c>
    </row>
    <row r="254" spans="1:7" ht="20.100000000000001" hidden="1" customHeight="1">
      <c r="A254" s="1755">
        <v>42491</v>
      </c>
      <c r="B254" s="1750">
        <v>30</v>
      </c>
      <c r="C254" s="1751">
        <v>1980</v>
      </c>
      <c r="D254" s="1751">
        <v>4920</v>
      </c>
      <c r="E254" s="1751">
        <v>378.46</v>
      </c>
      <c r="F254" s="1752" t="s">
        <v>3831</v>
      </c>
      <c r="G254" s="1753">
        <v>1.58</v>
      </c>
    </row>
    <row r="255" spans="1:7" ht="20.100000000000001" hidden="1" customHeight="1">
      <c r="A255" s="1755">
        <v>42522</v>
      </c>
      <c r="B255" s="1750">
        <v>30</v>
      </c>
      <c r="C255" s="1751">
        <v>975</v>
      </c>
      <c r="D255" s="1751">
        <v>13740</v>
      </c>
      <c r="E255" s="1751">
        <v>528.46</v>
      </c>
      <c r="F255" s="1752" t="s">
        <v>3920</v>
      </c>
      <c r="G255" s="1753">
        <v>1.38</v>
      </c>
    </row>
    <row r="256" spans="1:7" ht="20.100000000000001" hidden="1" customHeight="1">
      <c r="A256" s="1755">
        <v>42552</v>
      </c>
      <c r="B256" s="1750">
        <v>100</v>
      </c>
      <c r="C256" s="1751">
        <v>2830</v>
      </c>
      <c r="D256" s="1751">
        <v>30170</v>
      </c>
      <c r="E256" s="1751">
        <v>1005.67</v>
      </c>
      <c r="F256" s="1752" t="s">
        <v>809</v>
      </c>
      <c r="G256" s="1753">
        <v>2.63</v>
      </c>
    </row>
    <row r="257" spans="1:7" ht="20.100000000000001" hidden="1" customHeight="1">
      <c r="A257" s="1755">
        <v>42583</v>
      </c>
      <c r="B257" s="1750">
        <v>100</v>
      </c>
      <c r="C257" s="1751">
        <v>775</v>
      </c>
      <c r="D257" s="1751">
        <v>10245</v>
      </c>
      <c r="E257" s="1751">
        <v>330.48</v>
      </c>
      <c r="F257" s="1752" t="s">
        <v>3921</v>
      </c>
      <c r="G257" s="1753">
        <v>1.423</v>
      </c>
    </row>
    <row r="258" spans="1:7" ht="20.100000000000001" hidden="1" customHeight="1">
      <c r="A258" s="1755">
        <v>42614</v>
      </c>
      <c r="B258" s="1750">
        <v>75</v>
      </c>
      <c r="C258" s="1751">
        <v>1005</v>
      </c>
      <c r="D258" s="1751">
        <v>13065</v>
      </c>
      <c r="E258" s="1751">
        <v>522.6</v>
      </c>
      <c r="F258" s="1752" t="s">
        <v>3922</v>
      </c>
      <c r="G258" s="1753">
        <v>1.37</v>
      </c>
    </row>
    <row r="259" spans="1:7" ht="20.100000000000001" hidden="1" customHeight="1">
      <c r="A259" s="1755">
        <v>42644</v>
      </c>
      <c r="B259" s="1750">
        <v>200</v>
      </c>
      <c r="C259" s="1751">
        <v>2010</v>
      </c>
      <c r="D259" s="1751">
        <v>25120</v>
      </c>
      <c r="E259" s="1751">
        <v>810</v>
      </c>
      <c r="F259" s="1752" t="s">
        <v>3922</v>
      </c>
      <c r="G259" s="1753">
        <v>1.39</v>
      </c>
    </row>
    <row r="260" spans="1:7" ht="20.100000000000001" hidden="1" customHeight="1">
      <c r="A260" s="1755">
        <v>42675</v>
      </c>
      <c r="B260" s="1750">
        <v>100</v>
      </c>
      <c r="C260" s="1751">
        <v>1780</v>
      </c>
      <c r="D260" s="1751">
        <v>16430</v>
      </c>
      <c r="E260" s="1751">
        <v>547.66999999999996</v>
      </c>
      <c r="F260" s="1752" t="s">
        <v>3923</v>
      </c>
      <c r="G260" s="1753">
        <v>1.66</v>
      </c>
    </row>
    <row r="261" spans="1:7" ht="20.100000000000001" hidden="1" customHeight="1">
      <c r="A261" s="1755">
        <v>42705</v>
      </c>
      <c r="B261" s="1750">
        <v>50</v>
      </c>
      <c r="C261" s="1751">
        <v>420</v>
      </c>
      <c r="D261" s="1751">
        <v>5285</v>
      </c>
      <c r="E261" s="1751">
        <v>170.48</v>
      </c>
      <c r="F261" s="1752" t="s">
        <v>3918</v>
      </c>
      <c r="G261" s="1753">
        <v>1.52</v>
      </c>
    </row>
    <row r="262" spans="1:7" ht="20.100000000000001" hidden="1" customHeight="1">
      <c r="A262" s="1770">
        <v>42736</v>
      </c>
      <c r="B262" s="1771">
        <v>50</v>
      </c>
      <c r="C262" s="1772">
        <v>250</v>
      </c>
      <c r="D262" s="1772">
        <v>3100</v>
      </c>
      <c r="E262" s="1772">
        <v>124</v>
      </c>
      <c r="F262" s="1759" t="s">
        <v>3924</v>
      </c>
      <c r="G262" s="1773">
        <v>1.31</v>
      </c>
    </row>
    <row r="263" spans="1:7" ht="20.100000000000001" hidden="1" customHeight="1">
      <c r="A263" s="1755">
        <v>42767</v>
      </c>
      <c r="B263" s="1750">
        <v>50</v>
      </c>
      <c r="C263" s="1751">
        <v>600</v>
      </c>
      <c r="D263" s="1751">
        <v>4891</v>
      </c>
      <c r="E263" s="1751">
        <v>232.9</v>
      </c>
      <c r="F263" s="1752" t="s">
        <v>3925</v>
      </c>
      <c r="G263" s="1753">
        <v>1.08</v>
      </c>
    </row>
    <row r="264" spans="1:7" ht="20.100000000000001" hidden="1" customHeight="1">
      <c r="A264" s="1755">
        <v>42795</v>
      </c>
      <c r="B264" s="1750">
        <v>70.5</v>
      </c>
      <c r="C264" s="1751">
        <v>1205.5</v>
      </c>
      <c r="D264" s="1751">
        <v>15525.5</v>
      </c>
      <c r="E264" s="1751">
        <v>500.82</v>
      </c>
      <c r="F264" s="1752" t="s">
        <v>3925</v>
      </c>
      <c r="G264" s="1753">
        <v>1.1499999999999999</v>
      </c>
    </row>
    <row r="265" spans="1:7" ht="20.100000000000001" hidden="1" customHeight="1">
      <c r="A265" s="1755">
        <v>42826</v>
      </c>
      <c r="B265" s="1750">
        <v>20.5</v>
      </c>
      <c r="C265" s="1751">
        <v>1040.5</v>
      </c>
      <c r="D265" s="1751">
        <v>8445</v>
      </c>
      <c r="E265" s="1751">
        <v>281.5</v>
      </c>
      <c r="F265" s="1752" t="s">
        <v>3925</v>
      </c>
      <c r="G265" s="1753">
        <v>1.0900000000000001</v>
      </c>
    </row>
    <row r="266" spans="1:7" ht="20.100000000000001" hidden="1" customHeight="1">
      <c r="A266" s="1755">
        <v>42856</v>
      </c>
      <c r="B266" s="1750">
        <v>20.5</v>
      </c>
      <c r="C266" s="1751">
        <v>420.5</v>
      </c>
      <c r="D266" s="1751">
        <v>3537.5</v>
      </c>
      <c r="E266" s="1751">
        <v>117.92</v>
      </c>
      <c r="F266" s="1752" t="s">
        <v>3926</v>
      </c>
      <c r="G266" s="1753">
        <v>1.23</v>
      </c>
    </row>
    <row r="267" spans="1:7" ht="20.100000000000001" hidden="1" customHeight="1">
      <c r="A267" s="1755">
        <v>42887</v>
      </c>
      <c r="B267" s="1750">
        <v>50</v>
      </c>
      <c r="C267" s="1751">
        <v>450</v>
      </c>
      <c r="D267" s="1751">
        <v>3605</v>
      </c>
      <c r="E267" s="1751">
        <v>171.67</v>
      </c>
      <c r="F267" s="1752" t="s">
        <v>3927</v>
      </c>
      <c r="G267" s="1753">
        <v>1.01</v>
      </c>
    </row>
    <row r="268" spans="1:7" ht="20.100000000000001" hidden="1" customHeight="1">
      <c r="A268" s="1755">
        <v>42917</v>
      </c>
      <c r="B268" s="1750">
        <v>50</v>
      </c>
      <c r="C268" s="1751">
        <v>600</v>
      </c>
      <c r="D268" s="1751">
        <v>5820</v>
      </c>
      <c r="E268" s="1751">
        <v>291</v>
      </c>
      <c r="F268" s="1752" t="s">
        <v>3928</v>
      </c>
      <c r="G268" s="1753">
        <v>0.83</v>
      </c>
    </row>
    <row r="269" spans="1:7" ht="20.100000000000001" hidden="1" customHeight="1">
      <c r="A269" s="1755">
        <v>42948</v>
      </c>
      <c r="B269" s="1750">
        <v>100</v>
      </c>
      <c r="C269" s="1751">
        <v>475</v>
      </c>
      <c r="D269" s="1751">
        <v>2510</v>
      </c>
      <c r="E269" s="1751">
        <v>313.75</v>
      </c>
      <c r="F269" s="1752" t="s">
        <v>3929</v>
      </c>
      <c r="G269" s="1753">
        <v>0.8</v>
      </c>
    </row>
    <row r="270" spans="1:7" ht="20.100000000000001" hidden="1" customHeight="1">
      <c r="A270" s="1755">
        <v>42979</v>
      </c>
      <c r="B270" s="1750">
        <v>150</v>
      </c>
      <c r="C270" s="1751">
        <v>750</v>
      </c>
      <c r="D270" s="1751">
        <v>7300</v>
      </c>
      <c r="E270" s="1751">
        <v>456.25</v>
      </c>
      <c r="F270" s="1752" t="s">
        <v>3930</v>
      </c>
      <c r="G270" s="1753">
        <v>1.01</v>
      </c>
    </row>
    <row r="271" spans="1:7" ht="20.100000000000001" hidden="1" customHeight="1">
      <c r="A271" s="1755">
        <v>43009</v>
      </c>
      <c r="B271" s="1750">
        <v>10</v>
      </c>
      <c r="C271" s="1751">
        <v>1570</v>
      </c>
      <c r="D271" s="1751">
        <v>18570</v>
      </c>
      <c r="E271" s="1751">
        <v>599</v>
      </c>
      <c r="F271" s="1752" t="s">
        <v>3931</v>
      </c>
      <c r="G271" s="1753">
        <v>0.92</v>
      </c>
    </row>
    <row r="272" spans="1:7" ht="20.100000000000001" hidden="1" customHeight="1">
      <c r="A272" s="1755">
        <v>43040</v>
      </c>
      <c r="B272" s="1750">
        <v>25</v>
      </c>
      <c r="C272" s="1751">
        <v>980</v>
      </c>
      <c r="D272" s="1751">
        <v>14235</v>
      </c>
      <c r="E272" s="1751">
        <v>508.39</v>
      </c>
      <c r="F272" s="1752" t="s">
        <v>3932</v>
      </c>
      <c r="G272" s="1753">
        <v>1.02</v>
      </c>
    </row>
    <row r="273" spans="1:7" ht="20.100000000000001" hidden="1" customHeight="1">
      <c r="A273" s="1755">
        <v>43070</v>
      </c>
      <c r="B273" s="1750">
        <v>50</v>
      </c>
      <c r="C273" s="1751">
        <v>1385</v>
      </c>
      <c r="D273" s="1751">
        <v>20925</v>
      </c>
      <c r="E273" s="1751">
        <v>747</v>
      </c>
      <c r="F273" s="1752" t="s">
        <v>3933</v>
      </c>
      <c r="G273" s="1753">
        <v>1.28</v>
      </c>
    </row>
    <row r="274" spans="1:7" ht="20.100000000000001" hidden="1" customHeight="1">
      <c r="A274" s="1755">
        <v>43101</v>
      </c>
      <c r="B274" s="1750">
        <v>175</v>
      </c>
      <c r="C274" s="1751">
        <v>2600</v>
      </c>
      <c r="D274" s="1751">
        <v>40265</v>
      </c>
      <c r="E274" s="1751">
        <v>1298.8699999999999</v>
      </c>
      <c r="F274" s="1752" t="s">
        <v>3934</v>
      </c>
      <c r="G274" s="1753">
        <v>1.37</v>
      </c>
    </row>
    <row r="275" spans="1:7" ht="20.100000000000001" hidden="1" customHeight="1">
      <c r="A275" s="1755">
        <v>43132</v>
      </c>
      <c r="B275" s="1750">
        <v>550</v>
      </c>
      <c r="C275" s="1751">
        <v>4200</v>
      </c>
      <c r="D275" s="1751">
        <v>58260</v>
      </c>
      <c r="E275" s="1751">
        <v>2080.71</v>
      </c>
      <c r="F275" s="1752" t="s">
        <v>3935</v>
      </c>
      <c r="G275" s="1753">
        <v>2.36</v>
      </c>
    </row>
    <row r="276" spans="1:7" ht="20.100000000000001" hidden="1" customHeight="1">
      <c r="A276" s="1755">
        <v>43160</v>
      </c>
      <c r="B276" s="1750">
        <v>100</v>
      </c>
      <c r="C276" s="1751">
        <v>1600</v>
      </c>
      <c r="D276" s="1751">
        <v>16760</v>
      </c>
      <c r="E276" s="1751">
        <v>540.65</v>
      </c>
      <c r="F276" s="1752" t="s">
        <v>3936</v>
      </c>
      <c r="G276" s="1753">
        <v>2.99</v>
      </c>
    </row>
    <row r="277" spans="1:7" ht="20.100000000000001" hidden="1" customHeight="1">
      <c r="A277" s="1755">
        <v>43191</v>
      </c>
      <c r="B277" s="1750">
        <v>275</v>
      </c>
      <c r="C277" s="1751">
        <v>3045</v>
      </c>
      <c r="D277" s="1751">
        <v>59510</v>
      </c>
      <c r="E277" s="1751">
        <v>1983.67</v>
      </c>
      <c r="F277" s="1752" t="s">
        <v>3937</v>
      </c>
      <c r="G277" s="1753">
        <v>3.46</v>
      </c>
    </row>
    <row r="278" spans="1:7" ht="20.100000000000001" hidden="1" customHeight="1">
      <c r="A278" s="1755">
        <v>43221</v>
      </c>
      <c r="B278" s="1750">
        <v>200</v>
      </c>
      <c r="C278" s="1751">
        <v>1575</v>
      </c>
      <c r="D278" s="1751">
        <v>25625</v>
      </c>
      <c r="E278" s="1751">
        <v>826.61</v>
      </c>
      <c r="F278" s="1752" t="s">
        <v>3938</v>
      </c>
      <c r="G278" s="1753">
        <v>3.41</v>
      </c>
    </row>
    <row r="279" spans="1:7" ht="20.100000000000001" hidden="1" customHeight="1">
      <c r="A279" s="1755">
        <v>43252</v>
      </c>
      <c r="B279" s="1750">
        <v>400</v>
      </c>
      <c r="C279" s="1751">
        <v>2610</v>
      </c>
      <c r="D279" s="1751">
        <v>37945</v>
      </c>
      <c r="E279" s="1751">
        <v>1264.83</v>
      </c>
      <c r="F279" s="1752" t="s">
        <v>3939</v>
      </c>
      <c r="G279" s="1753">
        <v>3.38</v>
      </c>
    </row>
    <row r="280" spans="1:7" ht="20.100000000000001" hidden="1" customHeight="1">
      <c r="A280" s="1755">
        <v>43282</v>
      </c>
      <c r="B280" s="1750">
        <v>75</v>
      </c>
      <c r="C280" s="1751">
        <v>2470</v>
      </c>
      <c r="D280" s="1751">
        <v>14870</v>
      </c>
      <c r="E280" s="1751">
        <v>479.67741935483872</v>
      </c>
      <c r="F280" s="1752" t="s">
        <v>3940</v>
      </c>
      <c r="G280" s="1753">
        <v>3.3753711163416278</v>
      </c>
    </row>
    <row r="281" spans="1:7" ht="20.100000000000001" hidden="1" customHeight="1">
      <c r="A281" s="1755">
        <v>43313</v>
      </c>
      <c r="B281" s="1750">
        <v>50</v>
      </c>
      <c r="C281" s="1751">
        <v>1900</v>
      </c>
      <c r="D281" s="1751">
        <v>12700</v>
      </c>
      <c r="E281" s="1751">
        <v>635</v>
      </c>
      <c r="F281" s="1752" t="s">
        <v>3938</v>
      </c>
      <c r="G281" s="1753">
        <v>3.48</v>
      </c>
    </row>
    <row r="282" spans="1:7" ht="20.100000000000001" hidden="1" customHeight="1">
      <c r="A282" s="1755">
        <v>43344</v>
      </c>
      <c r="B282" s="1750">
        <v>70</v>
      </c>
      <c r="C282" s="1751">
        <v>1625</v>
      </c>
      <c r="D282" s="1751">
        <v>17300</v>
      </c>
      <c r="E282" s="1751">
        <v>720.83</v>
      </c>
      <c r="F282" s="1752" t="s">
        <v>3764</v>
      </c>
      <c r="G282" s="1753">
        <v>3.34</v>
      </c>
    </row>
    <row r="283" spans="1:7" ht="20.100000000000001" hidden="1" customHeight="1">
      <c r="A283" s="1755">
        <v>43374</v>
      </c>
      <c r="B283" s="1750">
        <v>75</v>
      </c>
      <c r="C283" s="1751">
        <v>1380</v>
      </c>
      <c r="D283" s="1751">
        <v>18980</v>
      </c>
      <c r="E283" s="1751">
        <v>790.83</v>
      </c>
      <c r="F283" s="1752" t="s">
        <v>3941</v>
      </c>
      <c r="G283" s="1753">
        <v>3.49</v>
      </c>
    </row>
    <row r="284" spans="1:7" ht="20.100000000000001" hidden="1" customHeight="1">
      <c r="A284" s="1755">
        <v>43405</v>
      </c>
      <c r="B284" s="1750">
        <v>100</v>
      </c>
      <c r="C284" s="1751">
        <v>1550</v>
      </c>
      <c r="D284" s="1751">
        <v>25255</v>
      </c>
      <c r="E284" s="1751">
        <v>870.86</v>
      </c>
      <c r="F284" s="1752" t="s">
        <v>3942</v>
      </c>
      <c r="G284" s="1753">
        <v>3.26</v>
      </c>
    </row>
    <row r="285" spans="1:7" ht="20.100000000000001" hidden="1" customHeight="1">
      <c r="A285" s="1755">
        <v>43435</v>
      </c>
      <c r="B285" s="1750">
        <v>100</v>
      </c>
      <c r="C285" s="1751">
        <v>2528</v>
      </c>
      <c r="D285" s="1751">
        <v>27474</v>
      </c>
      <c r="E285" s="1751">
        <v>1017.56</v>
      </c>
      <c r="F285" s="1752" t="s">
        <v>3943</v>
      </c>
      <c r="G285" s="1753">
        <v>3.44</v>
      </c>
    </row>
    <row r="286" spans="1:7" ht="20.100000000000001" hidden="1" customHeight="1">
      <c r="A286" s="1755">
        <v>43466</v>
      </c>
      <c r="B286" s="1750">
        <v>453</v>
      </c>
      <c r="C286" s="1751">
        <v>3203</v>
      </c>
      <c r="D286" s="1751">
        <v>49388</v>
      </c>
      <c r="E286" s="1751">
        <v>1593.16</v>
      </c>
      <c r="F286" s="1752" t="s">
        <v>3944</v>
      </c>
      <c r="G286" s="1753">
        <v>3.74</v>
      </c>
    </row>
    <row r="287" spans="1:7" ht="20.100000000000001" hidden="1" customHeight="1">
      <c r="A287" s="1755">
        <v>43497</v>
      </c>
      <c r="B287" s="1750">
        <v>453</v>
      </c>
      <c r="C287" s="1751">
        <v>2283</v>
      </c>
      <c r="D287" s="1751">
        <v>31848</v>
      </c>
      <c r="E287" s="1751">
        <v>1137.43</v>
      </c>
      <c r="F287" s="1752" t="s">
        <v>3945</v>
      </c>
      <c r="G287" s="1753">
        <v>3.86</v>
      </c>
    </row>
    <row r="288" spans="1:7" ht="20.100000000000001" hidden="1" customHeight="1">
      <c r="A288" s="1755">
        <v>43525</v>
      </c>
      <c r="B288" s="1750">
        <v>592</v>
      </c>
      <c r="C288" s="1751">
        <v>1292</v>
      </c>
      <c r="D288" s="1751">
        <v>22727</v>
      </c>
      <c r="E288" s="1751">
        <v>733.13</v>
      </c>
      <c r="F288" s="1752" t="s">
        <v>3946</v>
      </c>
      <c r="G288" s="1753">
        <v>4.29</v>
      </c>
    </row>
    <row r="289" spans="1:7" ht="20.100000000000001" hidden="1" customHeight="1">
      <c r="A289" s="1755">
        <v>43556</v>
      </c>
      <c r="B289" s="1750">
        <v>154</v>
      </c>
      <c r="C289" s="1751">
        <v>1509</v>
      </c>
      <c r="D289" s="1751">
        <v>24350</v>
      </c>
      <c r="E289" s="1751">
        <v>811.67</v>
      </c>
      <c r="F289" s="1752" t="s">
        <v>3947</v>
      </c>
      <c r="G289" s="1753">
        <v>3.65</v>
      </c>
    </row>
    <row r="290" spans="1:7" ht="20.100000000000001" hidden="1" customHeight="1">
      <c r="A290" s="1755">
        <v>43586</v>
      </c>
      <c r="B290" s="1750">
        <v>29</v>
      </c>
      <c r="C290" s="1751">
        <v>1350</v>
      </c>
      <c r="D290" s="1751">
        <v>11451</v>
      </c>
      <c r="E290" s="1751">
        <v>440.42</v>
      </c>
      <c r="F290" s="1752" t="s">
        <v>3948</v>
      </c>
      <c r="G290" s="1753">
        <v>2.89</v>
      </c>
    </row>
    <row r="291" spans="1:7" ht="20.100000000000001" hidden="1" customHeight="1">
      <c r="A291" s="1755">
        <v>43617</v>
      </c>
      <c r="B291" s="1750">
        <v>100</v>
      </c>
      <c r="C291" s="1751">
        <v>1425</v>
      </c>
      <c r="D291" s="1751">
        <v>13735</v>
      </c>
      <c r="E291" s="1751">
        <v>528.27</v>
      </c>
      <c r="F291" s="1774" t="s">
        <v>3949</v>
      </c>
      <c r="G291" s="1753">
        <v>2.06</v>
      </c>
    </row>
    <row r="292" spans="1:7" ht="20.100000000000001" hidden="1" customHeight="1">
      <c r="A292" s="1755">
        <v>43647</v>
      </c>
      <c r="B292" s="1748">
        <v>50</v>
      </c>
      <c r="C292" s="1602">
        <v>450</v>
      </c>
      <c r="D292" s="1602">
        <v>4400</v>
      </c>
      <c r="E292" s="1602">
        <v>191</v>
      </c>
      <c r="F292" s="1775" t="s">
        <v>3950</v>
      </c>
      <c r="G292" s="1732">
        <v>2.11</v>
      </c>
    </row>
    <row r="293" spans="1:7" ht="20.100000000000001" hidden="1" customHeight="1">
      <c r="A293" s="1755">
        <v>43678</v>
      </c>
      <c r="B293" s="1748">
        <v>70</v>
      </c>
      <c r="C293" s="1602">
        <v>1100</v>
      </c>
      <c r="D293" s="1602">
        <v>11920</v>
      </c>
      <c r="E293" s="1602">
        <v>425.71</v>
      </c>
      <c r="F293" s="1775" t="s">
        <v>3871</v>
      </c>
      <c r="G293" s="1732">
        <v>2.11</v>
      </c>
    </row>
    <row r="294" spans="1:7" ht="20.100000000000001" hidden="1" customHeight="1">
      <c r="A294" s="1755">
        <v>43709</v>
      </c>
      <c r="B294" s="1748">
        <v>100</v>
      </c>
      <c r="C294" s="1602">
        <v>1100</v>
      </c>
      <c r="D294" s="1602">
        <v>8720</v>
      </c>
      <c r="E294" s="1602">
        <v>290.67</v>
      </c>
      <c r="F294" s="1775" t="s">
        <v>3951</v>
      </c>
      <c r="G294" s="1732">
        <v>2.0699999999999998</v>
      </c>
    </row>
    <row r="295" spans="1:7" ht="20.100000000000001" hidden="1" customHeight="1">
      <c r="A295" s="1755">
        <v>43739</v>
      </c>
      <c r="B295" s="1748">
        <v>50</v>
      </c>
      <c r="C295" s="1602">
        <v>1500</v>
      </c>
      <c r="D295" s="1602">
        <v>12335</v>
      </c>
      <c r="E295" s="1602">
        <v>397.90322580645159</v>
      </c>
      <c r="F295" s="1775" t="s">
        <v>3952</v>
      </c>
      <c r="G295" s="1732">
        <v>1.9458229023104987</v>
      </c>
    </row>
    <row r="296" spans="1:7" ht="20.100000000000001" hidden="1" customHeight="1">
      <c r="A296" s="1755">
        <v>43770</v>
      </c>
      <c r="B296" s="1748">
        <v>75</v>
      </c>
      <c r="C296" s="1602">
        <v>1650</v>
      </c>
      <c r="D296" s="1602">
        <v>18135</v>
      </c>
      <c r="E296" s="1602">
        <v>648</v>
      </c>
      <c r="F296" s="1775" t="s">
        <v>3953</v>
      </c>
      <c r="G296" s="1732">
        <v>2.08</v>
      </c>
    </row>
    <row r="297" spans="1:7" ht="20.100000000000001" hidden="1" customHeight="1">
      <c r="A297" s="1755">
        <v>43800</v>
      </c>
      <c r="B297" s="1748">
        <v>25</v>
      </c>
      <c r="C297" s="1602">
        <v>1600</v>
      </c>
      <c r="D297" s="1602">
        <v>7900</v>
      </c>
      <c r="E297" s="1602">
        <v>359.09</v>
      </c>
      <c r="F297" s="1775" t="s">
        <v>3954</v>
      </c>
      <c r="G297" s="1732">
        <v>2.08</v>
      </c>
    </row>
    <row r="298" spans="1:7" ht="20.100000000000001" hidden="1" customHeight="1">
      <c r="A298" s="1755">
        <v>43831</v>
      </c>
      <c r="B298" s="1748">
        <v>50</v>
      </c>
      <c r="C298" s="1602">
        <v>1525</v>
      </c>
      <c r="D298" s="1602">
        <v>6415</v>
      </c>
      <c r="E298" s="1602">
        <v>267.29000000000002</v>
      </c>
      <c r="F298" s="1775" t="s">
        <v>2618</v>
      </c>
      <c r="G298" s="1732">
        <v>1.99</v>
      </c>
    </row>
    <row r="299" spans="1:7" ht="20.100000000000001" hidden="1" customHeight="1">
      <c r="A299" s="1755">
        <v>43862</v>
      </c>
      <c r="B299" s="1748">
        <v>25</v>
      </c>
      <c r="C299" s="1602">
        <v>1525</v>
      </c>
      <c r="D299" s="1602">
        <v>11470</v>
      </c>
      <c r="E299" s="1602">
        <v>459</v>
      </c>
      <c r="F299" s="1775" t="s">
        <v>3955</v>
      </c>
      <c r="G299" s="1732">
        <v>2.09</v>
      </c>
    </row>
    <row r="300" spans="1:7" ht="20.100000000000001" hidden="1" customHeight="1">
      <c r="A300" s="1755">
        <v>43891</v>
      </c>
      <c r="B300" s="1748">
        <v>35</v>
      </c>
      <c r="C300" s="1602">
        <v>320</v>
      </c>
      <c r="D300" s="1602">
        <v>6165</v>
      </c>
      <c r="E300" s="1602">
        <v>205.5</v>
      </c>
      <c r="F300" s="1775" t="s">
        <v>3956</v>
      </c>
      <c r="G300" s="1732">
        <v>1.56</v>
      </c>
    </row>
    <row r="301" spans="1:7" ht="20.100000000000001" hidden="1" customHeight="1">
      <c r="A301" s="1755">
        <v>43922</v>
      </c>
      <c r="B301" s="1748">
        <v>100</v>
      </c>
      <c r="C301" s="1602">
        <v>315</v>
      </c>
      <c r="D301" s="1602">
        <v>4415</v>
      </c>
      <c r="E301" s="1602">
        <v>147.16999999999999</v>
      </c>
      <c r="F301" s="1775" t="s">
        <v>3957</v>
      </c>
      <c r="G301" s="1732">
        <v>1.52</v>
      </c>
    </row>
    <row r="302" spans="1:7" ht="20.100000000000001" hidden="1" customHeight="1">
      <c r="A302" s="1755">
        <v>43952</v>
      </c>
      <c r="B302" s="1748">
        <v>100</v>
      </c>
      <c r="C302" s="1602">
        <v>410</v>
      </c>
      <c r="D302" s="1602">
        <v>2360</v>
      </c>
      <c r="E302" s="1602">
        <v>236</v>
      </c>
      <c r="F302" s="1775" t="s">
        <v>3958</v>
      </c>
      <c r="G302" s="1732">
        <v>1.1200000000000001</v>
      </c>
    </row>
    <row r="303" spans="1:7" ht="20.100000000000001" hidden="1" customHeight="1">
      <c r="A303" s="1755">
        <v>43983</v>
      </c>
      <c r="B303" s="1748">
        <v>75</v>
      </c>
      <c r="C303" s="1602">
        <v>75</v>
      </c>
      <c r="D303" s="1602">
        <v>75</v>
      </c>
      <c r="E303" s="1602">
        <v>75</v>
      </c>
      <c r="F303" s="1733">
        <v>0.65</v>
      </c>
      <c r="G303" s="1732">
        <v>0.65</v>
      </c>
    </row>
    <row r="304" spans="1:7" ht="20.100000000000001" hidden="1" customHeight="1">
      <c r="A304" s="1755">
        <v>44013</v>
      </c>
      <c r="B304" s="1748">
        <v>50</v>
      </c>
      <c r="C304" s="1602">
        <v>300</v>
      </c>
      <c r="D304" s="1602">
        <v>3525</v>
      </c>
      <c r="E304" s="1602">
        <v>220.31</v>
      </c>
      <c r="F304" s="1733" t="s">
        <v>3959</v>
      </c>
      <c r="G304" s="1732">
        <v>0.68</v>
      </c>
    </row>
    <row r="305" spans="1:7" ht="20.100000000000001" hidden="1" customHeight="1">
      <c r="A305" s="1755">
        <v>44044</v>
      </c>
      <c r="B305" s="1748">
        <v>100</v>
      </c>
      <c r="C305" s="1602">
        <v>750</v>
      </c>
      <c r="D305" s="1602">
        <v>5175</v>
      </c>
      <c r="E305" s="1602">
        <v>258.75</v>
      </c>
      <c r="F305" s="1733" t="s">
        <v>3960</v>
      </c>
      <c r="G305" s="1732">
        <v>0.43</v>
      </c>
    </row>
    <row r="306" spans="1:7" ht="20.100000000000001" hidden="1" customHeight="1">
      <c r="A306" s="1755">
        <v>44075</v>
      </c>
      <c r="B306" s="1748">
        <v>100</v>
      </c>
      <c r="C306" s="1602">
        <v>865</v>
      </c>
      <c r="D306" s="1602">
        <v>9270</v>
      </c>
      <c r="E306" s="1602">
        <v>343.33</v>
      </c>
      <c r="F306" s="1733" t="s">
        <v>3961</v>
      </c>
      <c r="G306" s="1732">
        <v>0.45</v>
      </c>
    </row>
    <row r="307" spans="1:7" ht="20.100000000000001" hidden="1" customHeight="1">
      <c r="A307" s="1755">
        <v>44105</v>
      </c>
      <c r="B307" s="1748">
        <v>15</v>
      </c>
      <c r="C307" s="1602">
        <v>565</v>
      </c>
      <c r="D307" s="1602">
        <v>9200</v>
      </c>
      <c r="E307" s="1602">
        <v>296.77</v>
      </c>
      <c r="F307" s="1733" t="s">
        <v>3961</v>
      </c>
      <c r="G307" s="1732">
        <v>0.46</v>
      </c>
    </row>
    <row r="308" spans="1:7" ht="20.100000000000001" hidden="1" customHeight="1">
      <c r="A308" s="1755">
        <v>44136</v>
      </c>
      <c r="B308" s="1748">
        <v>50</v>
      </c>
      <c r="C308" s="1602">
        <v>200</v>
      </c>
      <c r="D308" s="1602">
        <v>2900</v>
      </c>
      <c r="E308" s="1602">
        <v>126.09</v>
      </c>
      <c r="F308" s="1733" t="s">
        <v>3962</v>
      </c>
      <c r="G308" s="1732">
        <v>0.41</v>
      </c>
    </row>
    <row r="309" spans="1:7" ht="20.100000000000001" hidden="1" customHeight="1">
      <c r="A309" s="1755">
        <v>44166</v>
      </c>
      <c r="B309" s="1748">
        <v>100</v>
      </c>
      <c r="C309" s="1602">
        <v>250</v>
      </c>
      <c r="D309" s="1602">
        <v>620</v>
      </c>
      <c r="E309" s="1602">
        <v>155</v>
      </c>
      <c r="F309" s="1733" t="s">
        <v>3963</v>
      </c>
      <c r="G309" s="1732">
        <v>0.3</v>
      </c>
    </row>
    <row r="310" spans="1:7" ht="20.100000000000001" hidden="1" customHeight="1">
      <c r="A310" s="1755">
        <v>44197</v>
      </c>
      <c r="B310" s="1748">
        <v>100</v>
      </c>
      <c r="C310" s="1602">
        <v>450</v>
      </c>
      <c r="D310" s="1602">
        <v>7525</v>
      </c>
      <c r="E310" s="1602">
        <v>268.75</v>
      </c>
      <c r="F310" s="1733" t="s">
        <v>3964</v>
      </c>
      <c r="G310" s="1732">
        <v>0.18</v>
      </c>
    </row>
    <row r="311" spans="1:7" ht="20.100000000000001" hidden="1" customHeight="1">
      <c r="A311" s="1755">
        <v>44228</v>
      </c>
      <c r="B311" s="1748">
        <v>20</v>
      </c>
      <c r="C311" s="1602">
        <v>350</v>
      </c>
      <c r="D311" s="1602">
        <v>4000</v>
      </c>
      <c r="E311" s="1602">
        <v>148.15</v>
      </c>
      <c r="F311" s="1733" t="s">
        <v>3965</v>
      </c>
      <c r="G311" s="1732">
        <v>0.14000000000000001</v>
      </c>
    </row>
    <row r="312" spans="1:7" ht="20.100000000000001" hidden="1" customHeight="1">
      <c r="A312" s="1730">
        <v>44256</v>
      </c>
      <c r="B312" s="1748">
        <v>30</v>
      </c>
      <c r="C312" s="1602">
        <v>100</v>
      </c>
      <c r="D312" s="1602">
        <v>935</v>
      </c>
      <c r="E312" s="1602">
        <v>62</v>
      </c>
      <c r="F312" s="1731">
        <v>0.12</v>
      </c>
      <c r="G312" s="1732">
        <v>0.12</v>
      </c>
    </row>
    <row r="313" spans="1:7" ht="20.100000000000001" hidden="1" customHeight="1">
      <c r="A313" s="1730">
        <v>44287</v>
      </c>
      <c r="B313" s="1748">
        <v>35</v>
      </c>
      <c r="C313" s="1602">
        <v>2150</v>
      </c>
      <c r="D313" s="1602">
        <v>10590</v>
      </c>
      <c r="E313" s="1602">
        <v>814.62</v>
      </c>
      <c r="F313" s="1731" t="s">
        <v>3966</v>
      </c>
      <c r="G313" s="1732">
        <v>0.25</v>
      </c>
    </row>
    <row r="314" spans="1:7" ht="20.100000000000001" hidden="1" customHeight="1">
      <c r="A314" s="1730">
        <v>44317</v>
      </c>
      <c r="B314" s="1748">
        <v>25</v>
      </c>
      <c r="C314" s="1602">
        <v>2629</v>
      </c>
      <c r="D314" s="1602">
        <v>48924</v>
      </c>
      <c r="E314" s="1602">
        <v>1578.19</v>
      </c>
      <c r="F314" s="1731">
        <v>0.25</v>
      </c>
      <c r="G314" s="1732">
        <v>0.25</v>
      </c>
    </row>
    <row r="315" spans="1:7" ht="20.100000000000001" hidden="1" customHeight="1">
      <c r="A315" s="1730">
        <v>44348</v>
      </c>
      <c r="B315" s="1748">
        <v>100</v>
      </c>
      <c r="C315" s="1602">
        <v>1600</v>
      </c>
      <c r="D315" s="1602">
        <v>20540</v>
      </c>
      <c r="E315" s="1602">
        <v>684.67</v>
      </c>
      <c r="F315" s="1731" t="s">
        <v>3967</v>
      </c>
      <c r="G315" s="1732">
        <v>0.34</v>
      </c>
    </row>
    <row r="316" spans="1:7" ht="20.100000000000001" hidden="1" customHeight="1">
      <c r="A316" s="1730">
        <v>44378</v>
      </c>
      <c r="B316" s="1748">
        <v>100</v>
      </c>
      <c r="C316" s="1602">
        <v>1150</v>
      </c>
      <c r="D316" s="1602">
        <v>6550</v>
      </c>
      <c r="E316" s="1602">
        <v>436.67</v>
      </c>
      <c r="F316" s="1731" t="s">
        <v>3967</v>
      </c>
      <c r="G316" s="1732">
        <v>0.32</v>
      </c>
    </row>
    <row r="317" spans="1:7" ht="20.100000000000001" hidden="1" customHeight="1">
      <c r="A317" s="1730">
        <v>44409</v>
      </c>
      <c r="B317" s="1748">
        <v>20</v>
      </c>
      <c r="C317" s="1602">
        <v>1540</v>
      </c>
      <c r="D317" s="1602">
        <v>17155</v>
      </c>
      <c r="E317" s="1602">
        <v>659.81</v>
      </c>
      <c r="F317" s="1731" t="s">
        <v>3968</v>
      </c>
      <c r="G317" s="1732">
        <v>0.39</v>
      </c>
    </row>
    <row r="318" spans="1:7" ht="20.100000000000001" hidden="1" customHeight="1">
      <c r="A318" s="1730">
        <v>44440</v>
      </c>
      <c r="B318" s="1748">
        <v>10</v>
      </c>
      <c r="C318" s="1602">
        <v>3815</v>
      </c>
      <c r="D318" s="1602">
        <v>30235</v>
      </c>
      <c r="E318" s="1602">
        <v>1259.79</v>
      </c>
      <c r="F318" s="1731" t="s">
        <v>741</v>
      </c>
      <c r="G318" s="1732">
        <v>1.18</v>
      </c>
    </row>
    <row r="319" spans="1:7" ht="20.100000000000001" hidden="1" customHeight="1">
      <c r="A319" s="1730">
        <v>44470</v>
      </c>
      <c r="B319" s="1748">
        <v>50</v>
      </c>
      <c r="C319" s="1602">
        <v>1645</v>
      </c>
      <c r="D319" s="1602">
        <v>14040</v>
      </c>
      <c r="E319" s="1602">
        <v>540</v>
      </c>
      <c r="F319" s="1731" t="s">
        <v>3969</v>
      </c>
      <c r="G319" s="1732">
        <v>1.02</v>
      </c>
    </row>
    <row r="320" spans="1:7" ht="20.100000000000001" hidden="1" customHeight="1">
      <c r="A320" s="1730">
        <v>44501</v>
      </c>
      <c r="B320" s="1748">
        <v>35</v>
      </c>
      <c r="C320" s="1602">
        <v>1150</v>
      </c>
      <c r="D320" s="1602">
        <v>10410</v>
      </c>
      <c r="E320" s="1602">
        <v>495.71</v>
      </c>
      <c r="F320" s="1731" t="s">
        <v>3970</v>
      </c>
      <c r="G320" s="1732">
        <v>0.32</v>
      </c>
    </row>
    <row r="321" spans="1:7" ht="20.100000000000001" hidden="1" customHeight="1">
      <c r="A321" s="1730">
        <v>44531</v>
      </c>
      <c r="B321" s="1748">
        <v>35</v>
      </c>
      <c r="C321" s="1602">
        <v>1000</v>
      </c>
      <c r="D321" s="1602">
        <v>9820</v>
      </c>
      <c r="E321" s="1602">
        <v>338.62</v>
      </c>
      <c r="F321" s="1731" t="s">
        <v>3971</v>
      </c>
      <c r="G321" s="1732">
        <v>0.27</v>
      </c>
    </row>
    <row r="322" spans="1:7" ht="20.100000000000001" hidden="1" customHeight="1">
      <c r="A322" s="1730">
        <v>44562</v>
      </c>
      <c r="B322" s="1748">
        <v>100</v>
      </c>
      <c r="C322" s="1602">
        <v>1650</v>
      </c>
      <c r="D322" s="1602">
        <v>20510</v>
      </c>
      <c r="E322" s="1602">
        <v>976.67</v>
      </c>
      <c r="F322" s="1731" t="s">
        <v>3971</v>
      </c>
      <c r="G322" s="1732">
        <v>0.26</v>
      </c>
    </row>
    <row r="323" spans="1:7" ht="20.100000000000001" hidden="1" customHeight="1">
      <c r="A323" s="1730">
        <v>44593</v>
      </c>
      <c r="B323" s="1748">
        <v>200</v>
      </c>
      <c r="C323" s="1602">
        <v>1950</v>
      </c>
      <c r="D323" s="1602">
        <v>19825</v>
      </c>
      <c r="E323" s="1602">
        <v>708.04</v>
      </c>
      <c r="F323" s="1731" t="s">
        <v>3972</v>
      </c>
      <c r="G323" s="1732">
        <v>0.26</v>
      </c>
    </row>
    <row r="324" spans="1:7" ht="20.100000000000001" hidden="1" customHeight="1">
      <c r="A324" s="1730">
        <v>44621</v>
      </c>
      <c r="B324" s="1748">
        <v>350</v>
      </c>
      <c r="C324" s="1602">
        <v>2720</v>
      </c>
      <c r="D324" s="1602">
        <v>44330</v>
      </c>
      <c r="E324" s="1602">
        <v>1430</v>
      </c>
      <c r="F324" s="1731" t="s">
        <v>3967</v>
      </c>
      <c r="G324" s="1732">
        <v>0.37</v>
      </c>
    </row>
    <row r="325" spans="1:7" ht="20.100000000000001" hidden="1" customHeight="1">
      <c r="A325" s="1730">
        <v>44652</v>
      </c>
      <c r="B325" s="1748">
        <v>30</v>
      </c>
      <c r="C325" s="1602">
        <v>2975</v>
      </c>
      <c r="D325" s="1602">
        <v>34445</v>
      </c>
      <c r="E325" s="1602">
        <v>1275.74</v>
      </c>
      <c r="F325" s="1731" t="s">
        <v>3973</v>
      </c>
      <c r="G325" s="1732">
        <v>0.52</v>
      </c>
    </row>
    <row r="326" spans="1:7" ht="20.100000000000001" hidden="1" customHeight="1">
      <c r="A326" s="1730">
        <v>44682</v>
      </c>
      <c r="B326" s="1748">
        <v>150</v>
      </c>
      <c r="C326" s="1602">
        <v>2450</v>
      </c>
      <c r="D326" s="1602">
        <v>37470</v>
      </c>
      <c r="E326" s="1602">
        <v>1208.71</v>
      </c>
      <c r="F326" s="1731" t="s">
        <v>3974</v>
      </c>
      <c r="G326" s="1732">
        <v>0.61</v>
      </c>
    </row>
    <row r="327" spans="1:7" ht="20.100000000000001" hidden="1" customHeight="1">
      <c r="A327" s="1730">
        <v>44713</v>
      </c>
      <c r="B327" s="1748">
        <v>150</v>
      </c>
      <c r="C327" s="1602">
        <v>2050</v>
      </c>
      <c r="D327" s="1602">
        <v>25250</v>
      </c>
      <c r="E327" s="1602">
        <v>841.67</v>
      </c>
      <c r="F327" s="1731" t="s">
        <v>3975</v>
      </c>
      <c r="G327" s="1732">
        <v>0.64</v>
      </c>
    </row>
    <row r="328" spans="1:7" ht="20.100000000000001" hidden="1" customHeight="1">
      <c r="A328" s="1730">
        <v>44743</v>
      </c>
      <c r="B328" s="1748">
        <v>165</v>
      </c>
      <c r="C328" s="1602">
        <v>950</v>
      </c>
      <c r="D328" s="1602">
        <v>9645</v>
      </c>
      <c r="E328" s="1602">
        <v>385.8</v>
      </c>
      <c r="F328" s="1731" t="s">
        <v>3910</v>
      </c>
      <c r="G328" s="1732">
        <v>0.63</v>
      </c>
    </row>
    <row r="329" spans="1:7" ht="20.100000000000001" hidden="1" customHeight="1">
      <c r="A329" s="1730">
        <v>44774</v>
      </c>
      <c r="B329" s="1748">
        <v>50</v>
      </c>
      <c r="C329" s="1602">
        <v>1875</v>
      </c>
      <c r="D329" s="1602">
        <v>24845</v>
      </c>
      <c r="E329" s="1602">
        <v>887.32</v>
      </c>
      <c r="F329" s="1731" t="s">
        <v>3910</v>
      </c>
      <c r="G329" s="1732">
        <v>0.61</v>
      </c>
    </row>
    <row r="330" spans="1:7" ht="20.100000000000001" hidden="1" customHeight="1">
      <c r="A330" s="1730">
        <v>44805</v>
      </c>
      <c r="B330" s="1748">
        <v>50</v>
      </c>
      <c r="C330" s="1602">
        <v>1500</v>
      </c>
      <c r="D330" s="1602">
        <v>16125</v>
      </c>
      <c r="E330" s="1602">
        <v>537.5</v>
      </c>
      <c r="F330" s="1731" t="s">
        <v>3910</v>
      </c>
      <c r="G330" s="1732">
        <v>0.74</v>
      </c>
    </row>
    <row r="331" spans="1:7" ht="20.100000000000001" hidden="1" customHeight="1">
      <c r="A331" s="1730">
        <v>44835</v>
      </c>
      <c r="B331" s="1748">
        <v>200</v>
      </c>
      <c r="C331" s="1602">
        <v>2700</v>
      </c>
      <c r="D331" s="1602">
        <v>27375</v>
      </c>
      <c r="E331" s="1602">
        <v>1190.22</v>
      </c>
      <c r="F331" s="1731" t="s">
        <v>3976</v>
      </c>
      <c r="G331" s="1732">
        <v>1.73</v>
      </c>
    </row>
    <row r="332" spans="1:7" ht="20.100000000000001" hidden="1" customHeight="1">
      <c r="A332" s="1730">
        <v>44866</v>
      </c>
      <c r="B332" s="1748">
        <v>310</v>
      </c>
      <c r="C332" s="1602">
        <v>2950</v>
      </c>
      <c r="D332" s="1602">
        <v>49380</v>
      </c>
      <c r="E332" s="1602">
        <v>1646</v>
      </c>
      <c r="F332" s="1731" t="s">
        <v>3897</v>
      </c>
      <c r="G332" s="1732">
        <v>2.79</v>
      </c>
    </row>
    <row r="333" spans="1:7" ht="20.100000000000001" hidden="1" customHeight="1">
      <c r="A333" s="1730">
        <v>44896</v>
      </c>
      <c r="B333" s="1748">
        <v>315</v>
      </c>
      <c r="C333" s="1602">
        <v>1765</v>
      </c>
      <c r="D333" s="1602">
        <v>22865</v>
      </c>
      <c r="E333" s="1602">
        <v>737.58</v>
      </c>
      <c r="F333" s="1731" t="s">
        <v>3977</v>
      </c>
      <c r="G333" s="1732">
        <v>3.68</v>
      </c>
    </row>
    <row r="334" spans="1:7" ht="20.100000000000001" hidden="1" customHeight="1">
      <c r="A334" s="1730">
        <v>44927</v>
      </c>
      <c r="B334" s="1748">
        <v>510</v>
      </c>
      <c r="C334" s="1602">
        <v>815</v>
      </c>
      <c r="D334" s="1602">
        <v>19450</v>
      </c>
      <c r="E334" s="1602">
        <v>627.41999999999996</v>
      </c>
      <c r="F334" s="1731" t="s">
        <v>3978</v>
      </c>
      <c r="G334" s="1732">
        <v>4.51</v>
      </c>
    </row>
    <row r="335" spans="1:7" ht="20.100000000000001" hidden="1" customHeight="1">
      <c r="A335" s="1730">
        <v>44958</v>
      </c>
      <c r="B335" s="1748">
        <v>100</v>
      </c>
      <c r="C335" s="1602">
        <v>715</v>
      </c>
      <c r="D335" s="1602">
        <v>7095</v>
      </c>
      <c r="E335" s="1602">
        <v>308.48</v>
      </c>
      <c r="F335" s="1731" t="s">
        <v>3979</v>
      </c>
      <c r="G335" s="1732">
        <v>4.8600000000000003</v>
      </c>
    </row>
    <row r="336" spans="1:7" ht="20.100000000000001" hidden="1" customHeight="1">
      <c r="A336" s="1730">
        <v>44986</v>
      </c>
      <c r="B336" s="1748">
        <v>50</v>
      </c>
      <c r="C336" s="1602">
        <v>1025</v>
      </c>
      <c r="D336" s="1602">
        <v>5925</v>
      </c>
      <c r="E336" s="1602">
        <v>348.53</v>
      </c>
      <c r="F336" s="1731" t="s">
        <v>3980</v>
      </c>
      <c r="G336" s="1732">
        <v>4.4000000000000004</v>
      </c>
    </row>
    <row r="337" spans="1:7" ht="20.100000000000001" hidden="1" customHeight="1">
      <c r="A337" s="1730">
        <v>45017</v>
      </c>
      <c r="B337" s="1748">
        <v>50</v>
      </c>
      <c r="C337" s="1602">
        <v>1300</v>
      </c>
      <c r="D337" s="1602">
        <v>8215</v>
      </c>
      <c r="E337" s="1602">
        <v>432.37</v>
      </c>
      <c r="F337" s="1731" t="s">
        <v>3981</v>
      </c>
      <c r="G337" s="1732">
        <v>4.4000000000000004</v>
      </c>
    </row>
    <row r="338" spans="1:7" ht="20.100000000000001" hidden="1" customHeight="1">
      <c r="A338" s="1730">
        <v>45047</v>
      </c>
      <c r="B338" s="1748">
        <v>200</v>
      </c>
      <c r="C338" s="1602">
        <v>2100</v>
      </c>
      <c r="D338" s="1602">
        <v>28705</v>
      </c>
      <c r="E338" s="1602">
        <v>925.97</v>
      </c>
      <c r="F338" s="1731" t="s">
        <v>3774</v>
      </c>
      <c r="G338" s="1732">
        <v>4.26</v>
      </c>
    </row>
    <row r="339" spans="1:7" ht="20.100000000000001" hidden="1" customHeight="1">
      <c r="A339" s="1730">
        <v>45078</v>
      </c>
      <c r="B339" s="1748">
        <v>200</v>
      </c>
      <c r="C339" s="1602">
        <v>1730</v>
      </c>
      <c r="D339" s="1602">
        <v>14080</v>
      </c>
      <c r="E339" s="1602">
        <v>521.48</v>
      </c>
      <c r="F339" s="1731" t="s">
        <v>2077</v>
      </c>
      <c r="G339" s="1732">
        <v>4.3</v>
      </c>
    </row>
    <row r="340" spans="1:7" ht="20.100000000000001" hidden="1" customHeight="1">
      <c r="A340" s="1730">
        <v>45108</v>
      </c>
      <c r="B340" s="1748">
        <v>100</v>
      </c>
      <c r="C340" s="1602">
        <v>200</v>
      </c>
      <c r="D340" s="1602">
        <v>2500</v>
      </c>
      <c r="E340" s="1602">
        <v>178.57</v>
      </c>
      <c r="F340" s="1731" t="s">
        <v>3982</v>
      </c>
      <c r="G340" s="1732">
        <v>4.2</v>
      </c>
    </row>
    <row r="341" spans="1:7" ht="20.100000000000001" hidden="1" customHeight="1">
      <c r="A341" s="1730">
        <v>45139</v>
      </c>
      <c r="B341" s="1748">
        <v>100</v>
      </c>
      <c r="C341" s="1602">
        <v>1600</v>
      </c>
      <c r="D341" s="1602">
        <v>2500</v>
      </c>
      <c r="E341" s="1602">
        <v>833.33</v>
      </c>
      <c r="F341" s="1731" t="s">
        <v>3776</v>
      </c>
      <c r="G341" s="1732">
        <v>3.11</v>
      </c>
    </row>
    <row r="342" spans="1:7" ht="20.100000000000001" hidden="1" customHeight="1">
      <c r="A342" s="1730">
        <v>45170</v>
      </c>
      <c r="B342" s="1748">
        <v>350</v>
      </c>
      <c r="C342" s="1602">
        <v>2190</v>
      </c>
      <c r="D342" s="1602">
        <v>21010</v>
      </c>
      <c r="E342" s="1602">
        <v>1313.125</v>
      </c>
      <c r="F342" s="1733">
        <v>3.1</v>
      </c>
      <c r="G342" s="1732">
        <v>3.1</v>
      </c>
    </row>
    <row r="343" spans="1:7" ht="20.100000000000001" hidden="1" customHeight="1">
      <c r="A343" s="1730">
        <v>45200</v>
      </c>
      <c r="B343" s="1748">
        <v>150</v>
      </c>
      <c r="C343" s="1602">
        <v>2700</v>
      </c>
      <c r="D343" s="1602">
        <v>34880</v>
      </c>
      <c r="E343" s="1602">
        <v>1516.52</v>
      </c>
      <c r="F343" s="1733" t="s">
        <v>3777</v>
      </c>
      <c r="G343" s="1732">
        <v>3.1</v>
      </c>
    </row>
    <row r="344" spans="1:7" ht="20.100000000000001" hidden="1" customHeight="1">
      <c r="A344" s="1730">
        <v>45231</v>
      </c>
      <c r="B344" s="1748">
        <v>150</v>
      </c>
      <c r="C344" s="1602">
        <v>3300</v>
      </c>
      <c r="D344" s="1602">
        <v>33185</v>
      </c>
      <c r="E344" s="1602">
        <v>1382.71</v>
      </c>
      <c r="F344" s="1733" t="s">
        <v>3778</v>
      </c>
      <c r="G344" s="1732">
        <v>3.13</v>
      </c>
    </row>
    <row r="345" spans="1:7" ht="20.100000000000001" hidden="1" customHeight="1" thickTop="1">
      <c r="A345" s="1730">
        <v>45261</v>
      </c>
      <c r="B345" s="1748">
        <v>500</v>
      </c>
      <c r="C345" s="1602">
        <v>4405</v>
      </c>
      <c r="D345" s="1602">
        <v>44185</v>
      </c>
      <c r="E345" s="1602">
        <v>2325.5263157894738</v>
      </c>
      <c r="F345" s="1733" t="s">
        <v>3777</v>
      </c>
      <c r="G345" s="1732">
        <v>3.11</v>
      </c>
    </row>
    <row r="346" spans="1:7" ht="20.100000000000001" hidden="1" customHeight="1" thickTop="1">
      <c r="A346" s="1730">
        <v>45292</v>
      </c>
      <c r="B346" s="1748">
        <v>55</v>
      </c>
      <c r="C346" s="1602">
        <v>2030</v>
      </c>
      <c r="D346" s="1602">
        <v>20733</v>
      </c>
      <c r="E346" s="1602">
        <v>1151.83</v>
      </c>
      <c r="F346" s="1733" t="s">
        <v>3778</v>
      </c>
      <c r="G346" s="1732">
        <v>3.25</v>
      </c>
    </row>
    <row r="347" spans="1:7" ht="20.100000000000001" customHeight="1" thickTop="1">
      <c r="A347" s="1730">
        <v>45323</v>
      </c>
      <c r="B347" s="1748">
        <v>100</v>
      </c>
      <c r="C347" s="1602">
        <v>300</v>
      </c>
      <c r="D347" s="1602">
        <v>5095</v>
      </c>
      <c r="E347" s="1602">
        <v>175.69</v>
      </c>
      <c r="F347" s="1722" t="s">
        <v>3983</v>
      </c>
      <c r="G347" s="1732">
        <v>3.21</v>
      </c>
    </row>
    <row r="348" spans="1:7" ht="20.100000000000001" customHeight="1">
      <c r="A348" s="1730">
        <v>45352</v>
      </c>
      <c r="B348" s="1748">
        <v>175</v>
      </c>
      <c r="C348" s="1602">
        <v>3990</v>
      </c>
      <c r="D348" s="1602">
        <v>45385</v>
      </c>
      <c r="E348" s="1602">
        <v>1464.03</v>
      </c>
      <c r="F348" s="1722" t="s">
        <v>3984</v>
      </c>
      <c r="G348" s="1732">
        <v>3.18</v>
      </c>
    </row>
    <row r="349" spans="1:7" ht="20.100000000000001" customHeight="1">
      <c r="A349" s="1730">
        <v>45383</v>
      </c>
      <c r="B349" s="1748">
        <v>400</v>
      </c>
      <c r="C349" s="1602">
        <v>4315</v>
      </c>
      <c r="D349" s="1602">
        <v>47651</v>
      </c>
      <c r="E349" s="1602">
        <v>1588.37</v>
      </c>
      <c r="F349" s="1722" t="s">
        <v>3985</v>
      </c>
      <c r="G349" s="1732">
        <v>3.19</v>
      </c>
    </row>
    <row r="350" spans="1:7" ht="20.100000000000001" customHeight="1">
      <c r="A350" s="1730">
        <v>45413</v>
      </c>
      <c r="B350" s="1748">
        <v>400</v>
      </c>
      <c r="C350" s="1602">
        <v>2400</v>
      </c>
      <c r="D350" s="1602">
        <v>30965</v>
      </c>
      <c r="E350" s="1602">
        <v>998.87</v>
      </c>
      <c r="F350" s="1722" t="s">
        <v>3984</v>
      </c>
      <c r="G350" s="1732">
        <v>3.23</v>
      </c>
    </row>
    <row r="351" spans="1:7" ht="20.100000000000001" customHeight="1">
      <c r="A351" s="1730">
        <v>45444</v>
      </c>
      <c r="B351" s="1748">
        <v>265</v>
      </c>
      <c r="C351" s="1602">
        <v>3265</v>
      </c>
      <c r="D351" s="1602">
        <v>21075</v>
      </c>
      <c r="E351" s="1602">
        <v>703</v>
      </c>
      <c r="F351" s="1722" t="s">
        <v>3985</v>
      </c>
      <c r="G351" s="1732">
        <v>3.32</v>
      </c>
    </row>
    <row r="352" spans="1:7" ht="20.100000000000001" customHeight="1">
      <c r="A352" s="1730">
        <v>45474</v>
      </c>
      <c r="B352" s="1748">
        <v>165</v>
      </c>
      <c r="C352" s="1602">
        <v>2690</v>
      </c>
      <c r="D352" s="1602">
        <v>35865</v>
      </c>
      <c r="E352" s="1602">
        <v>1156.94</v>
      </c>
      <c r="F352" s="1722" t="s">
        <v>3986</v>
      </c>
      <c r="G352" s="1732">
        <v>3.31</v>
      </c>
    </row>
    <row r="353" spans="1:10" ht="20.100000000000001" customHeight="1">
      <c r="A353" s="1730">
        <v>45505</v>
      </c>
      <c r="B353" s="1748">
        <v>465</v>
      </c>
      <c r="C353" s="1602">
        <v>2315.0100000000002</v>
      </c>
      <c r="D353" s="1602">
        <v>21365</v>
      </c>
      <c r="E353" s="1602">
        <v>689.2</v>
      </c>
      <c r="F353" s="1722" t="s">
        <v>2559</v>
      </c>
      <c r="G353" s="1732">
        <v>3.6</v>
      </c>
    </row>
    <row r="354" spans="1:10" ht="20.100000000000001" customHeight="1">
      <c r="A354" s="1730">
        <v>45536</v>
      </c>
      <c r="B354" s="1748">
        <v>515.01</v>
      </c>
      <c r="C354" s="1602">
        <v>4015.01</v>
      </c>
      <c r="D354" s="1602">
        <v>73450</v>
      </c>
      <c r="E354" s="1602">
        <v>2448.34</v>
      </c>
      <c r="F354" s="1722" t="s">
        <v>3987</v>
      </c>
      <c r="G354" s="1732">
        <v>3.53</v>
      </c>
    </row>
    <row r="355" spans="1:10" ht="20.100000000000001" customHeight="1">
      <c r="A355" s="1730">
        <v>45566</v>
      </c>
      <c r="B355" s="1748">
        <v>715</v>
      </c>
      <c r="C355" s="1602">
        <v>2715.01</v>
      </c>
      <c r="D355" s="1602">
        <v>34365.300000000003</v>
      </c>
      <c r="E355" s="1602">
        <v>1108.56</v>
      </c>
      <c r="F355" s="1722" t="s">
        <v>3988</v>
      </c>
      <c r="G355" s="1732">
        <v>3.19</v>
      </c>
    </row>
    <row r="356" spans="1:10" ht="20.100000000000001" customHeight="1">
      <c r="A356" s="1730">
        <v>45597</v>
      </c>
      <c r="B356" s="1748">
        <v>715</v>
      </c>
      <c r="C356" s="1602">
        <v>1115.01</v>
      </c>
      <c r="D356" s="1602">
        <v>25700.07</v>
      </c>
      <c r="E356" s="1602">
        <v>856.67</v>
      </c>
      <c r="F356" s="1722" t="s">
        <v>3989</v>
      </c>
      <c r="G356" s="1732">
        <v>3.24</v>
      </c>
    </row>
    <row r="357" spans="1:10" s="1740" customFormat="1" ht="20.100000000000001" customHeight="1">
      <c r="A357" s="1730">
        <v>45627</v>
      </c>
      <c r="B357" s="1748">
        <v>815</v>
      </c>
      <c r="C357" s="1602">
        <v>2065</v>
      </c>
      <c r="D357" s="1602">
        <v>32930</v>
      </c>
      <c r="E357" s="1602">
        <v>1062.26</v>
      </c>
      <c r="F357" s="1722" t="s">
        <v>3990</v>
      </c>
      <c r="G357" s="1732">
        <v>3.17</v>
      </c>
      <c r="H357" s="1716"/>
      <c r="I357" s="1716"/>
      <c r="J357" s="1716"/>
    </row>
    <row r="358" spans="1:10" s="1740" customFormat="1" ht="20.100000000000001" customHeight="1">
      <c r="A358" s="1730">
        <v>45658</v>
      </c>
      <c r="B358" s="1748">
        <v>445</v>
      </c>
      <c r="C358" s="1602">
        <v>4515</v>
      </c>
      <c r="D358" s="1602">
        <v>86045</v>
      </c>
      <c r="E358" s="1602">
        <v>2775.65</v>
      </c>
      <c r="F358" s="1722" t="s">
        <v>3990</v>
      </c>
      <c r="G358" s="1732">
        <v>2.9</v>
      </c>
      <c r="H358" s="1716"/>
      <c r="I358" s="1716"/>
      <c r="J358" s="1716"/>
    </row>
    <row r="359" spans="1:10" s="1740" customFormat="1" ht="20.100000000000001" customHeight="1">
      <c r="A359" s="1730">
        <v>45689</v>
      </c>
      <c r="B359" s="1748">
        <v>315</v>
      </c>
      <c r="C359" s="1602">
        <v>2665</v>
      </c>
      <c r="D359" s="1602">
        <v>42030</v>
      </c>
      <c r="E359" s="1602">
        <v>1501.7</v>
      </c>
      <c r="F359" s="1722" t="s">
        <v>3991</v>
      </c>
      <c r="G359" s="1732">
        <v>3.46</v>
      </c>
      <c r="H359" s="1716"/>
      <c r="I359" s="1716"/>
      <c r="J359" s="1716"/>
    </row>
    <row r="360" spans="1:10" s="1740" customFormat="1" ht="19.8" thickBot="1">
      <c r="A360" s="1734"/>
      <c r="B360" s="1776"/>
      <c r="C360" s="1735"/>
      <c r="D360" s="1735"/>
      <c r="E360" s="1735"/>
      <c r="F360" s="1736"/>
      <c r="G360" s="1737"/>
      <c r="H360" s="1716"/>
      <c r="I360" s="1716"/>
      <c r="J360" s="1716"/>
    </row>
    <row r="361" spans="1:10" s="1740" customFormat="1" ht="19.8" thickTop="1">
      <c r="A361" s="133" t="s">
        <v>3784</v>
      </c>
      <c r="B361" s="133"/>
      <c r="C361" s="133"/>
      <c r="D361" s="1738"/>
      <c r="E361" s="133" t="s">
        <v>3992</v>
      </c>
      <c r="F361" s="133"/>
      <c r="G361" s="1739"/>
    </row>
    <row r="362" spans="1:10" ht="20.100000000000001" customHeight="1">
      <c r="A362" s="133" t="s">
        <v>139</v>
      </c>
      <c r="B362" s="133"/>
      <c r="C362" s="133"/>
      <c r="D362" s="133"/>
      <c r="E362" s="133"/>
      <c r="F362" s="133"/>
      <c r="G362" s="1739"/>
      <c r="H362" s="1740"/>
      <c r="I362" s="1740"/>
      <c r="J362" s="1740"/>
    </row>
    <row r="363" spans="1:10" ht="20.100000000000001" customHeight="1">
      <c r="A363" s="133" t="s">
        <v>3601</v>
      </c>
      <c r="B363" s="133"/>
      <c r="C363" s="133"/>
      <c r="D363" s="133"/>
      <c r="E363" s="133"/>
      <c r="F363" s="133"/>
      <c r="G363" s="1739"/>
      <c r="H363" s="1740"/>
      <c r="I363" s="1740"/>
      <c r="J363" s="1740"/>
    </row>
  </sheetData>
  <mergeCells count="11">
    <mergeCell ref="A47:A50"/>
    <mergeCell ref="B47:D48"/>
    <mergeCell ref="B50:E50"/>
    <mergeCell ref="F50:G50"/>
    <mergeCell ref="A3:A6"/>
    <mergeCell ref="B3:B5"/>
    <mergeCell ref="C3:C5"/>
    <mergeCell ref="D3:D5"/>
    <mergeCell ref="E3:E5"/>
    <mergeCell ref="B6:C6"/>
    <mergeCell ref="D6:E6"/>
  </mergeCells>
  <pageMargins left="0.75" right="0" top="0.75" bottom="0" header="0" footer="0"/>
  <pageSetup paperSize="9" scale="63"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H181"/>
  <sheetViews>
    <sheetView zoomScaleNormal="100" zoomScaleSheetLayoutView="90" workbookViewId="0">
      <pane xSplit="1" ySplit="36" topLeftCell="B37" activePane="bottomRight" state="frozen"/>
      <selection activeCell="A2" sqref="A2"/>
      <selection pane="topRight" activeCell="A2" sqref="A2"/>
      <selection pane="bottomLeft" activeCell="A2" sqref="A2"/>
      <selection pane="bottomRight" activeCell="A2" sqref="A2"/>
    </sheetView>
  </sheetViews>
  <sheetFormatPr defaultColWidth="15.5546875" defaultRowHeight="20.100000000000001" customHeight="1"/>
  <cols>
    <col min="1" max="1" width="34.44140625" style="1431" customWidth="1"/>
    <col min="2" max="2" width="30.88671875" style="1431" customWidth="1"/>
    <col min="3" max="3" width="35.33203125" style="1431" customWidth="1"/>
    <col min="4" max="4" width="41.33203125" style="1431" customWidth="1"/>
    <col min="5" max="5" width="39.33203125" style="1431" customWidth="1"/>
    <col min="6" max="6" width="15.33203125" style="1431" customWidth="1"/>
    <col min="7" max="7" width="10.6640625" style="1431" customWidth="1"/>
    <col min="8" max="8" width="22" style="1431" customWidth="1"/>
    <col min="9" max="9" width="7.88671875" style="1431" customWidth="1"/>
    <col min="10" max="16384" width="15.5546875" style="1431"/>
  </cols>
  <sheetData>
    <row r="1" spans="1:6" ht="20.100000000000001" customHeight="1">
      <c r="A1" s="1777" t="s">
        <v>3993</v>
      </c>
      <c r="B1" s="1382"/>
      <c r="C1" s="1382"/>
      <c r="D1" s="1382"/>
      <c r="E1" s="1382"/>
    </row>
    <row r="2" spans="1:6" ht="14.25" customHeight="1" thickBot="1">
      <c r="A2" s="1778"/>
      <c r="B2" s="1382"/>
      <c r="C2" s="1382"/>
      <c r="D2" s="1382"/>
      <c r="E2" s="1382"/>
    </row>
    <row r="3" spans="1:6" ht="50.1" customHeight="1" thickTop="1" thickBot="1">
      <c r="A3" s="1779" t="s">
        <v>3051</v>
      </c>
      <c r="B3" s="1780" t="s">
        <v>101</v>
      </c>
      <c r="C3" s="1781" t="s">
        <v>3994</v>
      </c>
      <c r="D3" s="1782" t="s">
        <v>2831</v>
      </c>
      <c r="E3" s="1781" t="s">
        <v>3995</v>
      </c>
    </row>
    <row r="4" spans="1:6" ht="20.100000000000001" hidden="1" customHeight="1">
      <c r="A4" s="1783">
        <v>42917</v>
      </c>
      <c r="B4" s="1784" t="s">
        <v>1205</v>
      </c>
      <c r="C4" s="1785" t="s">
        <v>1205</v>
      </c>
      <c r="D4" s="1786" t="s">
        <v>1205</v>
      </c>
      <c r="E4" s="1787" t="s">
        <v>1205</v>
      </c>
    </row>
    <row r="5" spans="1:6" ht="20.100000000000001" hidden="1" customHeight="1">
      <c r="A5" s="1783">
        <v>42948</v>
      </c>
      <c r="B5" s="1784" t="s">
        <v>3996</v>
      </c>
      <c r="C5" s="1785">
        <v>50</v>
      </c>
      <c r="D5" s="1786">
        <v>182</v>
      </c>
      <c r="E5" s="1787">
        <v>1.95</v>
      </c>
    </row>
    <row r="6" spans="1:6" ht="20.100000000000001" hidden="1" customHeight="1">
      <c r="A6" s="1783">
        <v>42979</v>
      </c>
      <c r="B6" s="1784" t="s">
        <v>3997</v>
      </c>
      <c r="C6" s="1785">
        <v>504</v>
      </c>
      <c r="D6" s="1786">
        <v>49</v>
      </c>
      <c r="E6" s="1787">
        <v>2.1</v>
      </c>
    </row>
    <row r="7" spans="1:6" ht="20.100000000000001" hidden="1" customHeight="1">
      <c r="A7" s="1783">
        <v>43009</v>
      </c>
      <c r="B7" s="1784" t="s">
        <v>3996</v>
      </c>
      <c r="C7" s="1785">
        <v>50</v>
      </c>
      <c r="D7" s="1786">
        <v>182</v>
      </c>
      <c r="E7" s="1787">
        <v>1.9567000000000001</v>
      </c>
    </row>
    <row r="8" spans="1:6" ht="20.100000000000001" hidden="1" customHeight="1">
      <c r="A8" s="1783">
        <v>43040</v>
      </c>
      <c r="B8" s="1784" t="s">
        <v>3996</v>
      </c>
      <c r="C8" s="1785">
        <v>25</v>
      </c>
      <c r="D8" s="1786">
        <v>181</v>
      </c>
      <c r="E8" s="1787">
        <v>2.0680999999999998</v>
      </c>
    </row>
    <row r="9" spans="1:6" ht="20.100000000000001" hidden="1" customHeight="1">
      <c r="A9" s="1783">
        <v>43070</v>
      </c>
      <c r="B9" s="1784" t="s">
        <v>1205</v>
      </c>
      <c r="C9" s="1785" t="s">
        <v>1205</v>
      </c>
      <c r="D9" s="1786" t="s">
        <v>1205</v>
      </c>
      <c r="E9" s="1787" t="s">
        <v>1205</v>
      </c>
    </row>
    <row r="10" spans="1:6" ht="20.100000000000001" hidden="1" customHeight="1">
      <c r="A10" s="1783">
        <v>43101</v>
      </c>
      <c r="B10" s="1784" t="s">
        <v>1205</v>
      </c>
      <c r="C10" s="1785" t="s">
        <v>1205</v>
      </c>
      <c r="D10" s="1786" t="s">
        <v>1205</v>
      </c>
      <c r="E10" s="1787" t="s">
        <v>1205</v>
      </c>
    </row>
    <row r="11" spans="1:6" ht="20.100000000000001" hidden="1" customHeight="1">
      <c r="A11" s="1783">
        <v>43132</v>
      </c>
      <c r="B11" s="1784" t="s">
        <v>1205</v>
      </c>
      <c r="C11" s="1785" t="s">
        <v>1205</v>
      </c>
      <c r="D11" s="1786" t="s">
        <v>1205</v>
      </c>
      <c r="E11" s="1787" t="s">
        <v>1205</v>
      </c>
    </row>
    <row r="12" spans="1:6" ht="20.100000000000001" hidden="1" customHeight="1">
      <c r="A12" s="1783">
        <v>43160</v>
      </c>
      <c r="B12" s="1784" t="s">
        <v>3996</v>
      </c>
      <c r="C12" s="1785">
        <v>50</v>
      </c>
      <c r="D12" s="1786">
        <v>184</v>
      </c>
      <c r="E12" s="1787">
        <v>3.2103000000000002</v>
      </c>
      <c r="F12" s="1788" t="s">
        <v>3998</v>
      </c>
    </row>
    <row r="13" spans="1:6" ht="20.100000000000001" hidden="1" customHeight="1">
      <c r="A13" s="1783">
        <v>43191</v>
      </c>
      <c r="B13" s="1784" t="s">
        <v>3996</v>
      </c>
      <c r="C13" s="1785">
        <v>50</v>
      </c>
      <c r="D13" s="1786">
        <v>91</v>
      </c>
      <c r="E13" s="1787">
        <v>2.8889999999999998</v>
      </c>
    </row>
    <row r="14" spans="1:6" ht="20.100000000000001" hidden="1" customHeight="1">
      <c r="A14" s="1783"/>
      <c r="B14" s="1784" t="s">
        <v>3996</v>
      </c>
      <c r="C14" s="1785">
        <v>50</v>
      </c>
      <c r="D14" s="1786">
        <v>183</v>
      </c>
      <c r="E14" s="1787">
        <v>2.94</v>
      </c>
    </row>
    <row r="15" spans="1:6" ht="20.100000000000001" hidden="1" customHeight="1">
      <c r="A15" s="1783">
        <v>43221</v>
      </c>
      <c r="B15" s="1784" t="s">
        <v>3997</v>
      </c>
      <c r="C15" s="1785">
        <v>500</v>
      </c>
      <c r="D15" s="1786">
        <v>33</v>
      </c>
      <c r="E15" s="1787">
        <v>3.45</v>
      </c>
    </row>
    <row r="16" spans="1:6" ht="20.100000000000001" hidden="1" customHeight="1">
      <c r="A16" s="1783">
        <v>43252</v>
      </c>
      <c r="B16" s="1784" t="s">
        <v>3996</v>
      </c>
      <c r="C16" s="1785">
        <v>50</v>
      </c>
      <c r="D16" s="1786">
        <v>183</v>
      </c>
      <c r="E16" s="1787">
        <v>2.9525000000000001</v>
      </c>
    </row>
    <row r="17" spans="1:8" ht="20.100000000000001" hidden="1" customHeight="1">
      <c r="A17" s="1783">
        <v>43282</v>
      </c>
      <c r="B17" s="1784" t="s">
        <v>3997</v>
      </c>
      <c r="C17" s="1785">
        <v>500</v>
      </c>
      <c r="D17" s="1786">
        <v>14</v>
      </c>
      <c r="E17" s="1787">
        <v>3.5</v>
      </c>
      <c r="H17" s="1789"/>
    </row>
    <row r="18" spans="1:8" ht="20.100000000000001" hidden="1" customHeight="1">
      <c r="A18" s="1783">
        <v>43313</v>
      </c>
      <c r="B18" s="1784" t="s">
        <v>3996</v>
      </c>
      <c r="C18" s="1785">
        <v>50</v>
      </c>
      <c r="D18" s="1786">
        <v>92</v>
      </c>
      <c r="E18" s="1787">
        <v>2.9531000000000001</v>
      </c>
      <c r="H18" s="1789"/>
    </row>
    <row r="19" spans="1:8" ht="20.100000000000001" hidden="1" customHeight="1">
      <c r="A19" s="1783"/>
      <c r="B19" s="1784" t="s">
        <v>3996</v>
      </c>
      <c r="C19" s="1785">
        <v>50</v>
      </c>
      <c r="D19" s="1786">
        <v>94</v>
      </c>
      <c r="E19" s="1787">
        <v>2.9483000000000001</v>
      </c>
      <c r="H19" s="1789"/>
    </row>
    <row r="20" spans="1:8" ht="20.100000000000001" hidden="1" customHeight="1">
      <c r="A20" s="1783"/>
      <c r="B20" s="1784" t="s">
        <v>3999</v>
      </c>
      <c r="C20" s="1785">
        <v>75</v>
      </c>
      <c r="D20" s="1786">
        <v>364</v>
      </c>
      <c r="E20" s="1787">
        <v>0.53900000000000003</v>
      </c>
      <c r="H20" s="1789"/>
    </row>
    <row r="21" spans="1:8" ht="20.100000000000001" hidden="1" customHeight="1">
      <c r="A21" s="1783"/>
      <c r="B21" s="1784" t="s">
        <v>3997</v>
      </c>
      <c r="C21" s="1785">
        <v>505.7</v>
      </c>
      <c r="D21" s="1786">
        <v>184</v>
      </c>
      <c r="E21" s="1787">
        <v>3.6</v>
      </c>
      <c r="H21" s="1789"/>
    </row>
    <row r="22" spans="1:8" ht="20.100000000000001" hidden="1" customHeight="1">
      <c r="A22" s="1783">
        <v>43344</v>
      </c>
      <c r="B22" s="1784" t="s">
        <v>3996</v>
      </c>
      <c r="C22" s="1785">
        <v>50</v>
      </c>
      <c r="D22" s="1785">
        <v>731</v>
      </c>
      <c r="E22" s="1785" t="s">
        <v>4000</v>
      </c>
      <c r="F22" s="1586"/>
      <c r="G22" s="1586"/>
      <c r="H22" s="1586"/>
    </row>
    <row r="23" spans="1:8" ht="20.100000000000001" hidden="1" customHeight="1">
      <c r="A23" s="1783">
        <v>43374</v>
      </c>
      <c r="B23" s="1784" t="s">
        <v>3996</v>
      </c>
      <c r="C23" s="1785">
        <v>50</v>
      </c>
      <c r="D23" s="1786">
        <v>182</v>
      </c>
      <c r="E23" s="1787">
        <v>3.2038000000000002</v>
      </c>
      <c r="H23" s="1789"/>
    </row>
    <row r="24" spans="1:8" ht="20.100000000000001" hidden="1" customHeight="1">
      <c r="A24" s="1783">
        <v>43405</v>
      </c>
      <c r="B24" s="1784" t="s">
        <v>3996</v>
      </c>
      <c r="C24" s="1785">
        <v>0.5</v>
      </c>
      <c r="D24" s="1786">
        <v>3</v>
      </c>
      <c r="E24" s="1787">
        <v>2.5</v>
      </c>
      <c r="H24" s="1789"/>
    </row>
    <row r="25" spans="1:8" ht="20.100000000000001" hidden="1" customHeight="1">
      <c r="A25" s="1783">
        <v>43435</v>
      </c>
      <c r="B25" s="1784" t="s">
        <v>3997</v>
      </c>
      <c r="C25" s="1785">
        <v>400</v>
      </c>
      <c r="D25" s="1786">
        <v>31</v>
      </c>
      <c r="E25" s="1787">
        <v>3.37</v>
      </c>
      <c r="H25" s="1789"/>
    </row>
    <row r="26" spans="1:8" ht="20.100000000000001" hidden="1" customHeight="1">
      <c r="A26" s="1783">
        <v>43466</v>
      </c>
      <c r="B26" s="1784" t="s">
        <v>3996</v>
      </c>
      <c r="C26" s="1785">
        <v>50</v>
      </c>
      <c r="D26" s="1786">
        <v>181</v>
      </c>
      <c r="E26" s="1787">
        <v>3.25</v>
      </c>
      <c r="H26" s="1789"/>
    </row>
    <row r="27" spans="1:8" ht="20.100000000000001" hidden="1" customHeight="1">
      <c r="A27" s="1783"/>
      <c r="B27" s="1784" t="s">
        <v>3997</v>
      </c>
      <c r="C27" s="1785">
        <v>1000</v>
      </c>
      <c r="D27" s="1786">
        <v>31</v>
      </c>
      <c r="E27" s="1787">
        <v>3.05</v>
      </c>
      <c r="H27" s="1789"/>
    </row>
    <row r="28" spans="1:8" ht="20.100000000000001" hidden="1" customHeight="1">
      <c r="A28" s="1783">
        <v>43497</v>
      </c>
      <c r="B28" s="1784" t="s">
        <v>1205</v>
      </c>
      <c r="C28" s="1785" t="s">
        <v>1205</v>
      </c>
      <c r="D28" s="1786" t="s">
        <v>1205</v>
      </c>
      <c r="E28" s="1787" t="s">
        <v>1205</v>
      </c>
      <c r="H28" s="1789"/>
    </row>
    <row r="29" spans="1:8" ht="20.100000000000001" hidden="1" customHeight="1">
      <c r="A29" s="1783">
        <v>43525</v>
      </c>
      <c r="B29" s="1784" t="s">
        <v>1205</v>
      </c>
      <c r="C29" s="1785" t="s">
        <v>1205</v>
      </c>
      <c r="D29" s="1786" t="s">
        <v>1205</v>
      </c>
      <c r="E29" s="1787" t="s">
        <v>1205</v>
      </c>
      <c r="H29" s="1789"/>
    </row>
    <row r="30" spans="1:8" ht="20.100000000000001" hidden="1" customHeight="1">
      <c r="A30" s="1783">
        <v>43556</v>
      </c>
      <c r="B30" s="1784" t="s">
        <v>1205</v>
      </c>
      <c r="C30" s="1785" t="s">
        <v>1205</v>
      </c>
      <c r="D30" s="1786" t="s">
        <v>1205</v>
      </c>
      <c r="E30" s="1787" t="s">
        <v>1205</v>
      </c>
      <c r="H30" s="1789"/>
    </row>
    <row r="31" spans="1:8" ht="20.100000000000001" hidden="1" customHeight="1">
      <c r="A31" s="1783">
        <v>43586</v>
      </c>
      <c r="B31" s="1784" t="s">
        <v>1205</v>
      </c>
      <c r="C31" s="1785" t="s">
        <v>1205</v>
      </c>
      <c r="D31" s="1786" t="s">
        <v>1205</v>
      </c>
      <c r="E31" s="1787" t="s">
        <v>1205</v>
      </c>
      <c r="H31" s="1789"/>
    </row>
    <row r="32" spans="1:8" ht="20.100000000000001" hidden="1" customHeight="1">
      <c r="A32" s="1783">
        <v>43617</v>
      </c>
      <c r="B32" s="1784" t="s">
        <v>3996</v>
      </c>
      <c r="C32" s="1785">
        <v>50</v>
      </c>
      <c r="D32" s="1786">
        <v>180</v>
      </c>
      <c r="E32" s="1787">
        <v>3.15</v>
      </c>
      <c r="H32" s="1789"/>
    </row>
    <row r="33" spans="1:8" ht="20.100000000000001" hidden="1" customHeight="1">
      <c r="A33" s="1783"/>
      <c r="B33" s="1784" t="s">
        <v>3996</v>
      </c>
      <c r="C33" s="1785">
        <v>100</v>
      </c>
      <c r="D33" s="1786">
        <v>183</v>
      </c>
      <c r="E33" s="1787">
        <v>3.05</v>
      </c>
      <c r="H33" s="1789"/>
    </row>
    <row r="34" spans="1:8" ht="20.100000000000001" hidden="1" customHeight="1">
      <c r="A34" s="1783"/>
      <c r="B34" s="1784" t="s">
        <v>3999</v>
      </c>
      <c r="C34" s="1785">
        <v>20</v>
      </c>
      <c r="D34" s="1786">
        <v>91</v>
      </c>
      <c r="E34" s="1787">
        <v>0.22</v>
      </c>
      <c r="H34" s="1789"/>
    </row>
    <row r="35" spans="1:8" ht="20.100000000000001" hidden="1" customHeight="1">
      <c r="A35" s="1783">
        <v>43647</v>
      </c>
      <c r="B35" s="1784" t="s">
        <v>1205</v>
      </c>
      <c r="C35" s="1785" t="s">
        <v>1205</v>
      </c>
      <c r="D35" s="1786" t="s">
        <v>1205</v>
      </c>
      <c r="E35" s="1787" t="s">
        <v>1205</v>
      </c>
      <c r="H35" s="1789"/>
    </row>
    <row r="36" spans="1:8" ht="20.100000000000001" hidden="1" customHeight="1">
      <c r="A36" s="1783">
        <v>43678</v>
      </c>
      <c r="B36" s="1784" t="s">
        <v>1205</v>
      </c>
      <c r="C36" s="1785" t="s">
        <v>1205</v>
      </c>
      <c r="D36" s="1786" t="s">
        <v>1205</v>
      </c>
      <c r="E36" s="1787" t="s">
        <v>1205</v>
      </c>
      <c r="H36" s="1789"/>
    </row>
    <row r="37" spans="1:8" ht="20.100000000000001" hidden="1" customHeight="1">
      <c r="A37" s="1783">
        <v>43709</v>
      </c>
      <c r="B37" s="1790" t="s">
        <v>3999</v>
      </c>
      <c r="C37" s="1791">
        <v>50</v>
      </c>
      <c r="D37" s="1792">
        <v>123</v>
      </c>
      <c r="E37" s="1793">
        <v>0.15</v>
      </c>
      <c r="H37" s="1789"/>
    </row>
    <row r="38" spans="1:8" ht="20.100000000000001" hidden="1" customHeight="1">
      <c r="A38" s="1783">
        <v>43739</v>
      </c>
      <c r="B38" s="1790" t="s">
        <v>3997</v>
      </c>
      <c r="C38" s="1791">
        <v>1000</v>
      </c>
      <c r="D38" s="1792">
        <v>94</v>
      </c>
      <c r="E38" s="1793">
        <v>2.85</v>
      </c>
      <c r="H38" s="1789"/>
    </row>
    <row r="39" spans="1:8" ht="20.100000000000001" hidden="1" customHeight="1">
      <c r="A39" s="1783">
        <v>43770</v>
      </c>
      <c r="B39" s="1790" t="s">
        <v>3997</v>
      </c>
      <c r="C39" s="1791">
        <v>4.5</v>
      </c>
      <c r="D39" s="1792">
        <v>91</v>
      </c>
      <c r="E39" s="1793">
        <v>2.59</v>
      </c>
      <c r="H39" s="1789"/>
    </row>
    <row r="40" spans="1:8" ht="20.100000000000001" hidden="1" customHeight="1">
      <c r="A40" s="1783"/>
      <c r="B40" s="1790" t="s">
        <v>3997</v>
      </c>
      <c r="C40" s="1791">
        <v>4.5</v>
      </c>
      <c r="D40" s="1792">
        <v>91</v>
      </c>
      <c r="E40" s="1793">
        <v>2.75</v>
      </c>
      <c r="H40" s="1789"/>
    </row>
    <row r="41" spans="1:8" ht="20.100000000000001" hidden="1" customHeight="1">
      <c r="A41" s="1783">
        <v>43800</v>
      </c>
      <c r="B41" s="1790" t="s">
        <v>1205</v>
      </c>
      <c r="C41" s="1791" t="s">
        <v>1205</v>
      </c>
      <c r="D41" s="1792" t="s">
        <v>1205</v>
      </c>
      <c r="E41" s="1793" t="s">
        <v>1205</v>
      </c>
      <c r="H41" s="1789"/>
    </row>
    <row r="42" spans="1:8" ht="20.100000000000001" hidden="1" customHeight="1">
      <c r="A42" s="1783">
        <v>43831</v>
      </c>
      <c r="B42" s="1790" t="s">
        <v>3997</v>
      </c>
      <c r="C42" s="1791">
        <v>1000</v>
      </c>
      <c r="D42" s="1792">
        <v>182</v>
      </c>
      <c r="E42" s="1793">
        <v>2.8</v>
      </c>
      <c r="H42" s="1789"/>
    </row>
    <row r="43" spans="1:8" ht="20.100000000000001" hidden="1" customHeight="1">
      <c r="A43" s="1783"/>
      <c r="B43" s="1790" t="s">
        <v>3999</v>
      </c>
      <c r="C43" s="1791">
        <v>50</v>
      </c>
      <c r="D43" s="1792">
        <v>182</v>
      </c>
      <c r="E43" s="1793">
        <v>0.2</v>
      </c>
      <c r="H43" s="1789"/>
    </row>
    <row r="44" spans="1:8" ht="20.100000000000001" hidden="1" customHeight="1">
      <c r="A44" s="1783">
        <v>43862</v>
      </c>
      <c r="B44" s="1790" t="s">
        <v>1205</v>
      </c>
      <c r="C44" s="1791" t="s">
        <v>1205</v>
      </c>
      <c r="D44" s="1792" t="s">
        <v>1205</v>
      </c>
      <c r="E44" s="1793" t="s">
        <v>1205</v>
      </c>
      <c r="H44" s="1789"/>
    </row>
    <row r="45" spans="1:8" ht="20.100000000000001" hidden="1" customHeight="1">
      <c r="A45" s="1783">
        <v>43891</v>
      </c>
      <c r="B45" s="1790" t="s">
        <v>3996</v>
      </c>
      <c r="C45" s="1791">
        <v>30</v>
      </c>
      <c r="D45" s="1792">
        <v>96</v>
      </c>
      <c r="E45" s="1793">
        <v>1.8158000000000001</v>
      </c>
      <c r="H45" s="1789"/>
    </row>
    <row r="46" spans="1:8" ht="20.100000000000001" hidden="1" customHeight="1">
      <c r="A46" s="1783"/>
      <c r="B46" s="1790" t="s">
        <v>3996</v>
      </c>
      <c r="C46" s="1791">
        <v>100</v>
      </c>
      <c r="D46" s="1792">
        <v>184</v>
      </c>
      <c r="E46" s="1793">
        <v>1.4</v>
      </c>
      <c r="H46" s="1789"/>
    </row>
    <row r="47" spans="1:8" ht="20.100000000000001" hidden="1" customHeight="1">
      <c r="A47" s="1783"/>
      <c r="B47" s="1790" t="s">
        <v>3996</v>
      </c>
      <c r="C47" s="1791">
        <v>100</v>
      </c>
      <c r="D47" s="1792">
        <v>365</v>
      </c>
      <c r="E47" s="1793">
        <v>1.8</v>
      </c>
      <c r="H47" s="1789"/>
    </row>
    <row r="48" spans="1:8" ht="20.100000000000001" hidden="1" customHeight="1">
      <c r="A48" s="1783"/>
      <c r="B48" s="1790" t="s">
        <v>3996</v>
      </c>
      <c r="C48" s="1791">
        <v>50</v>
      </c>
      <c r="D48" s="1792">
        <v>365</v>
      </c>
      <c r="E48" s="1793">
        <v>1.7</v>
      </c>
      <c r="H48" s="1789"/>
    </row>
    <row r="49" spans="1:8" ht="20.100000000000001" hidden="1" customHeight="1">
      <c r="A49" s="1783"/>
      <c r="B49" s="1790" t="s">
        <v>3996</v>
      </c>
      <c r="C49" s="1791">
        <v>100</v>
      </c>
      <c r="D49" s="1792">
        <v>728</v>
      </c>
      <c r="E49" s="1793">
        <v>1.8225</v>
      </c>
      <c r="H49" s="1789"/>
    </row>
    <row r="50" spans="1:8" ht="20.100000000000001" hidden="1" customHeight="1">
      <c r="A50" s="1783"/>
      <c r="B50" s="1790" t="s">
        <v>3996</v>
      </c>
      <c r="C50" s="1791">
        <v>100</v>
      </c>
      <c r="D50" s="1792">
        <v>728</v>
      </c>
      <c r="E50" s="1793">
        <v>1.3646</v>
      </c>
      <c r="H50" s="1789"/>
    </row>
    <row r="51" spans="1:8" ht="20.100000000000001" hidden="1" customHeight="1">
      <c r="A51" s="1783"/>
      <c r="B51" s="1790" t="s">
        <v>3996</v>
      </c>
      <c r="C51" s="1791">
        <v>50</v>
      </c>
      <c r="D51" s="1792">
        <v>14</v>
      </c>
      <c r="E51" s="1793">
        <v>2</v>
      </c>
      <c r="H51" s="1789"/>
    </row>
    <row r="52" spans="1:8" ht="20.100000000000001" hidden="1" customHeight="1">
      <c r="A52" s="1783">
        <v>43922</v>
      </c>
      <c r="B52" s="1790" t="s">
        <v>3996</v>
      </c>
      <c r="C52" s="1791">
        <v>25</v>
      </c>
      <c r="D52" s="1792">
        <v>91</v>
      </c>
      <c r="E52" s="1793">
        <v>2.7</v>
      </c>
      <c r="H52" s="1789"/>
    </row>
    <row r="53" spans="1:8" ht="20.100000000000001" hidden="1" customHeight="1">
      <c r="A53" s="1783"/>
      <c r="B53" s="1790" t="s">
        <v>3996</v>
      </c>
      <c r="C53" s="1791">
        <v>30</v>
      </c>
      <c r="D53" s="1792">
        <v>84</v>
      </c>
      <c r="E53" s="1793">
        <v>3</v>
      </c>
      <c r="H53" s="1789"/>
    </row>
    <row r="54" spans="1:8" ht="20.100000000000001" hidden="1" customHeight="1">
      <c r="A54" s="1783"/>
      <c r="B54" s="1790" t="s">
        <v>3996</v>
      </c>
      <c r="C54" s="1791">
        <v>50</v>
      </c>
      <c r="D54" s="1792">
        <v>91</v>
      </c>
      <c r="E54" s="1793">
        <v>2.75</v>
      </c>
      <c r="H54" s="1789"/>
    </row>
    <row r="55" spans="1:8" ht="20.100000000000001" hidden="1" customHeight="1">
      <c r="A55" s="1783">
        <v>43952</v>
      </c>
      <c r="B55" s="1790" t="s">
        <v>1205</v>
      </c>
      <c r="C55" s="1791" t="s">
        <v>1205</v>
      </c>
      <c r="D55" s="1792" t="s">
        <v>1205</v>
      </c>
      <c r="E55" s="1793" t="s">
        <v>1205</v>
      </c>
      <c r="H55" s="1789"/>
    </row>
    <row r="56" spans="1:8" ht="20.100000000000001" hidden="1" customHeight="1">
      <c r="A56" s="1783">
        <v>43983</v>
      </c>
      <c r="B56" s="1790" t="s">
        <v>3996</v>
      </c>
      <c r="C56" s="1791">
        <v>25</v>
      </c>
      <c r="D56" s="1792">
        <v>183</v>
      </c>
      <c r="E56" s="1793">
        <v>1.35</v>
      </c>
      <c r="H56" s="1789"/>
    </row>
    <row r="57" spans="1:8" ht="20.100000000000001" hidden="1" customHeight="1">
      <c r="A57" s="1783"/>
      <c r="B57" s="1790" t="s">
        <v>3996</v>
      </c>
      <c r="C57" s="1791">
        <v>25</v>
      </c>
      <c r="D57" s="1792">
        <v>365</v>
      </c>
      <c r="E57" s="1793">
        <v>1.7</v>
      </c>
      <c r="H57" s="1789"/>
    </row>
    <row r="58" spans="1:8" ht="20.100000000000001" hidden="1" customHeight="1">
      <c r="A58" s="1783">
        <v>44013</v>
      </c>
      <c r="B58" s="1790" t="s">
        <v>3996</v>
      </c>
      <c r="C58" s="1791">
        <v>50</v>
      </c>
      <c r="D58" s="1792">
        <v>365</v>
      </c>
      <c r="E58" s="1793">
        <v>1.5255000000000001</v>
      </c>
      <c r="H58" s="1789"/>
    </row>
    <row r="59" spans="1:8" ht="20.100000000000001" hidden="1" customHeight="1">
      <c r="A59" s="1783"/>
      <c r="B59" s="1790" t="s">
        <v>3997</v>
      </c>
      <c r="C59" s="1791">
        <v>250</v>
      </c>
      <c r="D59" s="1792">
        <v>130</v>
      </c>
      <c r="E59" s="1793">
        <v>0.95</v>
      </c>
      <c r="H59" s="1789"/>
    </row>
    <row r="60" spans="1:8" ht="20.100000000000001" hidden="1" customHeight="1">
      <c r="A60" s="1783"/>
      <c r="B60" s="1790" t="s">
        <v>3997</v>
      </c>
      <c r="C60" s="1791">
        <v>250</v>
      </c>
      <c r="D60" s="1792">
        <v>163</v>
      </c>
      <c r="E60" s="1793">
        <v>1.1000000000000001</v>
      </c>
      <c r="H60" s="1789"/>
    </row>
    <row r="61" spans="1:8" ht="20.100000000000001" hidden="1" customHeight="1">
      <c r="A61" s="1783"/>
      <c r="B61" s="1790" t="s">
        <v>3997</v>
      </c>
      <c r="C61" s="1791">
        <v>250</v>
      </c>
      <c r="D61" s="1792">
        <v>35</v>
      </c>
      <c r="E61" s="1793">
        <v>0.75</v>
      </c>
      <c r="H61" s="1789"/>
    </row>
    <row r="62" spans="1:8" ht="20.100000000000001" hidden="1" customHeight="1">
      <c r="A62" s="1783"/>
      <c r="B62" s="1790" t="s">
        <v>3997</v>
      </c>
      <c r="C62" s="1791">
        <v>250</v>
      </c>
      <c r="D62" s="1792">
        <v>67</v>
      </c>
      <c r="E62" s="1793">
        <v>0.85</v>
      </c>
      <c r="H62" s="1789"/>
    </row>
    <row r="63" spans="1:8" ht="20.100000000000001" hidden="1" customHeight="1">
      <c r="A63" s="1783">
        <v>44044</v>
      </c>
      <c r="B63" s="1790" t="s">
        <v>3996</v>
      </c>
      <c r="C63" s="1791">
        <v>50</v>
      </c>
      <c r="D63" s="1792">
        <v>730</v>
      </c>
      <c r="E63" s="1793">
        <v>1.0825</v>
      </c>
      <c r="H63" s="1789"/>
    </row>
    <row r="64" spans="1:8" ht="20.100000000000001" hidden="1" customHeight="1">
      <c r="A64" s="1783"/>
      <c r="B64" s="1790" t="s">
        <v>3996</v>
      </c>
      <c r="C64" s="1791">
        <v>50</v>
      </c>
      <c r="D64" s="1792">
        <v>1095</v>
      </c>
      <c r="E64" s="1793">
        <v>1.3325</v>
      </c>
      <c r="H64" s="1789"/>
    </row>
    <row r="65" spans="1:8" ht="20.100000000000001" hidden="1" customHeight="1">
      <c r="A65" s="1783">
        <v>44075</v>
      </c>
      <c r="B65" s="1790" t="s">
        <v>1205</v>
      </c>
      <c r="C65" s="1791" t="s">
        <v>1205</v>
      </c>
      <c r="D65" s="1792" t="s">
        <v>1205</v>
      </c>
      <c r="E65" s="1793" t="s">
        <v>1205</v>
      </c>
      <c r="H65" s="1789"/>
    </row>
    <row r="66" spans="1:8" ht="20.100000000000001" hidden="1" customHeight="1">
      <c r="A66" s="1783">
        <v>44105</v>
      </c>
      <c r="B66" s="1790" t="s">
        <v>1205</v>
      </c>
      <c r="C66" s="1791" t="s">
        <v>1205</v>
      </c>
      <c r="D66" s="1792" t="s">
        <v>1205</v>
      </c>
      <c r="E66" s="1793" t="s">
        <v>1205</v>
      </c>
      <c r="H66" s="1789"/>
    </row>
    <row r="67" spans="1:8" ht="20.100000000000001" hidden="1" customHeight="1">
      <c r="A67" s="1783">
        <v>44136</v>
      </c>
      <c r="B67" s="1790" t="s">
        <v>3996</v>
      </c>
      <c r="C67" s="1791">
        <v>25</v>
      </c>
      <c r="D67" s="1792">
        <v>181</v>
      </c>
      <c r="E67" s="1793">
        <v>0.95</v>
      </c>
      <c r="H67" s="1789"/>
    </row>
    <row r="68" spans="1:8" ht="20.100000000000001" hidden="1" customHeight="1">
      <c r="A68" s="1783">
        <v>44166</v>
      </c>
      <c r="B68" s="1790" t="s">
        <v>3996</v>
      </c>
      <c r="C68" s="1791">
        <v>100</v>
      </c>
      <c r="D68" s="1792">
        <v>1095</v>
      </c>
      <c r="E68" s="1793">
        <v>1.5364</v>
      </c>
      <c r="H68" s="1789"/>
    </row>
    <row r="69" spans="1:8" ht="20.100000000000001" hidden="1" customHeight="1">
      <c r="A69" s="1783">
        <v>44197</v>
      </c>
      <c r="B69" s="1790" t="s">
        <v>3996</v>
      </c>
      <c r="C69" s="1791">
        <v>150</v>
      </c>
      <c r="D69" s="1792">
        <v>365</v>
      </c>
      <c r="E69" s="1793">
        <v>1.1975</v>
      </c>
      <c r="H69" s="1789"/>
    </row>
    <row r="70" spans="1:8" ht="20.100000000000001" hidden="1" customHeight="1">
      <c r="A70" s="1783">
        <v>44228</v>
      </c>
      <c r="B70" s="1790" t="s">
        <v>1205</v>
      </c>
      <c r="C70" s="1791" t="s">
        <v>1205</v>
      </c>
      <c r="D70" s="1792" t="s">
        <v>1205</v>
      </c>
      <c r="E70" s="1793" t="s">
        <v>1205</v>
      </c>
      <c r="H70" s="1789"/>
    </row>
    <row r="71" spans="1:8" ht="20.100000000000001" hidden="1" customHeight="1">
      <c r="A71" s="1783">
        <v>44256</v>
      </c>
      <c r="B71" s="1790" t="s">
        <v>3996</v>
      </c>
      <c r="C71" s="1791">
        <v>100</v>
      </c>
      <c r="D71" s="1792">
        <v>365</v>
      </c>
      <c r="E71" s="1793">
        <v>0.8</v>
      </c>
      <c r="H71" s="1789"/>
    </row>
    <row r="72" spans="1:8" ht="20.100000000000001" hidden="1" customHeight="1">
      <c r="A72" s="1783"/>
      <c r="B72" s="1790" t="s">
        <v>3996</v>
      </c>
      <c r="C72" s="1791">
        <v>50</v>
      </c>
      <c r="D72" s="1792">
        <v>365</v>
      </c>
      <c r="E72" s="1793">
        <v>0.75</v>
      </c>
      <c r="H72" s="1789"/>
    </row>
    <row r="73" spans="1:8" ht="20.100000000000001" hidden="1" customHeight="1">
      <c r="A73" s="1783">
        <v>44287</v>
      </c>
      <c r="B73" s="1790" t="s">
        <v>3999</v>
      </c>
      <c r="C73" s="1791">
        <v>20</v>
      </c>
      <c r="D73" s="1792">
        <v>183</v>
      </c>
      <c r="E73" s="1793">
        <v>0.09</v>
      </c>
      <c r="H73" s="1789"/>
    </row>
    <row r="74" spans="1:8" ht="20.100000000000001" hidden="1" customHeight="1">
      <c r="A74" s="1783">
        <v>44317</v>
      </c>
      <c r="B74" s="1790" t="s">
        <v>3999</v>
      </c>
      <c r="C74" s="1791">
        <v>50</v>
      </c>
      <c r="D74" s="1792">
        <v>184</v>
      </c>
      <c r="E74" s="1793">
        <v>7.0000000000000007E-2</v>
      </c>
      <c r="H74" s="1789"/>
    </row>
    <row r="75" spans="1:8" ht="20.100000000000001" hidden="1" customHeight="1">
      <c r="A75" s="1783"/>
      <c r="B75" s="1790" t="s">
        <v>3997</v>
      </c>
      <c r="C75" s="1791">
        <v>1000</v>
      </c>
      <c r="D75" s="1792">
        <v>14</v>
      </c>
      <c r="E75" s="1793">
        <v>0.35</v>
      </c>
      <c r="H75" s="1789"/>
    </row>
    <row r="76" spans="1:8" ht="20.100000000000001" hidden="1" customHeight="1">
      <c r="A76" s="1783"/>
      <c r="B76" s="1790" t="s">
        <v>3996</v>
      </c>
      <c r="C76" s="1791">
        <v>7</v>
      </c>
      <c r="D76" s="1792">
        <v>7</v>
      </c>
      <c r="E76" s="1793">
        <v>0</v>
      </c>
      <c r="H76" s="1789"/>
    </row>
    <row r="77" spans="1:8" ht="20.100000000000001" hidden="1" customHeight="1">
      <c r="A77" s="1783">
        <v>44348</v>
      </c>
      <c r="B77" s="1790" t="s">
        <v>3997</v>
      </c>
      <c r="C77" s="1791">
        <v>1000</v>
      </c>
      <c r="D77" s="1792">
        <v>14</v>
      </c>
      <c r="E77" s="1793">
        <v>0.35</v>
      </c>
      <c r="H77" s="1789"/>
    </row>
    <row r="78" spans="1:8" ht="20.100000000000001" hidden="1" customHeight="1">
      <c r="A78" s="1783"/>
      <c r="B78" s="1790" t="s">
        <v>3997</v>
      </c>
      <c r="C78" s="1791">
        <v>1000</v>
      </c>
      <c r="D78" s="1792">
        <v>14</v>
      </c>
      <c r="E78" s="1793">
        <v>0.45</v>
      </c>
      <c r="H78" s="1789"/>
    </row>
    <row r="79" spans="1:8" ht="20.100000000000001" hidden="1" customHeight="1">
      <c r="A79" s="1783"/>
      <c r="B79" s="1790" t="s">
        <v>3997</v>
      </c>
      <c r="C79" s="1791">
        <v>1000</v>
      </c>
      <c r="D79" s="1792">
        <v>30</v>
      </c>
      <c r="E79" s="1793">
        <v>0.75</v>
      </c>
      <c r="H79" s="1789"/>
    </row>
    <row r="80" spans="1:8" ht="20.100000000000001" hidden="1" customHeight="1">
      <c r="A80" s="1783">
        <v>44378</v>
      </c>
      <c r="B80" s="1790" t="s">
        <v>3999</v>
      </c>
      <c r="C80" s="1791">
        <v>25</v>
      </c>
      <c r="D80" s="1792">
        <v>184</v>
      </c>
      <c r="E80" s="1793">
        <v>0.1</v>
      </c>
      <c r="H80" s="1789"/>
    </row>
    <row r="81" spans="1:8" ht="20.100000000000001" hidden="1" customHeight="1">
      <c r="A81" s="1783">
        <v>44409</v>
      </c>
      <c r="B81" s="1790" t="s">
        <v>3997</v>
      </c>
      <c r="C81" s="1791">
        <v>1000</v>
      </c>
      <c r="D81" s="1792">
        <v>7</v>
      </c>
      <c r="E81" s="1793">
        <v>0.35</v>
      </c>
      <c r="H81" s="1789"/>
    </row>
    <row r="82" spans="1:8" ht="20.100000000000001" hidden="1" customHeight="1">
      <c r="A82" s="1783"/>
      <c r="B82" s="1790" t="s">
        <v>3997</v>
      </c>
      <c r="C82" s="1791">
        <v>2500</v>
      </c>
      <c r="D82" s="1792">
        <v>7</v>
      </c>
      <c r="E82" s="1793">
        <v>1.25</v>
      </c>
      <c r="H82" s="1789"/>
    </row>
    <row r="83" spans="1:8" ht="20.100000000000001" hidden="1" customHeight="1">
      <c r="A83" s="1783">
        <v>44440</v>
      </c>
      <c r="B83" s="1790" t="s">
        <v>1205</v>
      </c>
      <c r="C83" s="1791" t="s">
        <v>1205</v>
      </c>
      <c r="D83" s="1792" t="s">
        <v>1205</v>
      </c>
      <c r="E83" s="1793" t="s">
        <v>1205</v>
      </c>
      <c r="H83" s="1789"/>
    </row>
    <row r="84" spans="1:8" ht="20.100000000000001" hidden="1" customHeight="1">
      <c r="A84" s="1783">
        <v>44470</v>
      </c>
      <c r="B84" s="1790" t="s">
        <v>3996</v>
      </c>
      <c r="C84" s="1791">
        <v>5</v>
      </c>
      <c r="D84" s="1792">
        <v>7</v>
      </c>
      <c r="E84" s="1793">
        <v>0.15</v>
      </c>
      <c r="H84" s="1789"/>
    </row>
    <row r="85" spans="1:8" ht="20.100000000000001" hidden="1" customHeight="1">
      <c r="A85" s="1783">
        <v>44501</v>
      </c>
      <c r="B85" s="1790" t="s">
        <v>1205</v>
      </c>
      <c r="C85" s="1791" t="s">
        <v>1205</v>
      </c>
      <c r="D85" s="1792" t="s">
        <v>1205</v>
      </c>
      <c r="E85" s="1793" t="s">
        <v>1205</v>
      </c>
      <c r="H85" s="1789"/>
    </row>
    <row r="86" spans="1:8" ht="20.100000000000001" hidden="1" customHeight="1">
      <c r="A86" s="1783">
        <v>44531</v>
      </c>
      <c r="B86" s="1790" t="s">
        <v>1205</v>
      </c>
      <c r="C86" s="1791" t="s">
        <v>1205</v>
      </c>
      <c r="D86" s="1792" t="s">
        <v>1205</v>
      </c>
      <c r="E86" s="1793" t="s">
        <v>1205</v>
      </c>
      <c r="H86" s="1789"/>
    </row>
    <row r="87" spans="1:8" ht="20.100000000000001" hidden="1" customHeight="1">
      <c r="A87" s="1783">
        <v>44562</v>
      </c>
      <c r="B87" s="1790" t="s">
        <v>3997</v>
      </c>
      <c r="C87" s="1791">
        <v>2000</v>
      </c>
      <c r="D87" s="1792">
        <v>14</v>
      </c>
      <c r="E87" s="1793">
        <v>0.4</v>
      </c>
      <c r="H87" s="1789"/>
    </row>
    <row r="88" spans="1:8" ht="20.100000000000001" hidden="1" customHeight="1">
      <c r="A88" s="1783"/>
      <c r="B88" s="1790" t="s">
        <v>3997</v>
      </c>
      <c r="C88" s="1791">
        <v>400</v>
      </c>
      <c r="D88" s="1792">
        <v>7</v>
      </c>
      <c r="E88" s="1793">
        <v>0.3</v>
      </c>
      <c r="H88" s="1789"/>
    </row>
    <row r="89" spans="1:8" ht="20.100000000000001" hidden="1" customHeight="1">
      <c r="A89" s="1783">
        <v>44593</v>
      </c>
      <c r="B89" s="1790" t="s">
        <v>3997</v>
      </c>
      <c r="C89" s="1791">
        <v>1000</v>
      </c>
      <c r="D89" s="1792">
        <v>7</v>
      </c>
      <c r="E89" s="1793">
        <v>0.45</v>
      </c>
      <c r="H89" s="1789"/>
    </row>
    <row r="90" spans="1:8" ht="20.100000000000001" hidden="1" customHeight="1">
      <c r="A90" s="1783"/>
      <c r="B90" s="1790" t="s">
        <v>3997</v>
      </c>
      <c r="C90" s="1791">
        <v>1000</v>
      </c>
      <c r="D90" s="1792">
        <v>7</v>
      </c>
      <c r="E90" s="1793">
        <v>0.45</v>
      </c>
      <c r="H90" s="1789"/>
    </row>
    <row r="91" spans="1:8" ht="20.100000000000001" hidden="1" customHeight="1">
      <c r="A91" s="1783"/>
      <c r="B91" s="1790" t="s">
        <v>3997</v>
      </c>
      <c r="C91" s="1791">
        <v>400</v>
      </c>
      <c r="D91" s="1792">
        <v>7</v>
      </c>
      <c r="E91" s="1793">
        <v>0.35</v>
      </c>
      <c r="H91" s="1789"/>
    </row>
    <row r="92" spans="1:8" ht="20.100000000000001" hidden="1" customHeight="1">
      <c r="A92" s="1783">
        <v>44621</v>
      </c>
      <c r="B92" s="1790" t="s">
        <v>3997</v>
      </c>
      <c r="C92" s="1791">
        <v>1500</v>
      </c>
      <c r="D92" s="1792">
        <v>30</v>
      </c>
      <c r="E92" s="1793">
        <v>0.75</v>
      </c>
      <c r="H92" s="1789"/>
    </row>
    <row r="93" spans="1:8" ht="20.100000000000001" hidden="1" customHeight="1">
      <c r="A93" s="1783"/>
      <c r="B93" s="1790" t="s">
        <v>3997</v>
      </c>
      <c r="C93" s="1791">
        <v>2500</v>
      </c>
      <c r="D93" s="1792">
        <v>14</v>
      </c>
      <c r="E93" s="1793">
        <v>0.6</v>
      </c>
      <c r="H93" s="1789"/>
    </row>
    <row r="94" spans="1:8" ht="20.100000000000001" hidden="1" customHeight="1">
      <c r="A94" s="1783"/>
      <c r="B94" s="1790" t="s">
        <v>3997</v>
      </c>
      <c r="C94" s="1791">
        <v>280</v>
      </c>
      <c r="D94" s="1792">
        <v>7</v>
      </c>
      <c r="E94" s="1793">
        <v>0.3</v>
      </c>
      <c r="H94" s="1789"/>
    </row>
    <row r="95" spans="1:8" ht="20.100000000000001" hidden="1" customHeight="1">
      <c r="A95" s="1783">
        <v>44652</v>
      </c>
      <c r="B95" s="1790" t="s">
        <v>3997</v>
      </c>
      <c r="C95" s="1791">
        <v>2000</v>
      </c>
      <c r="D95" s="1792">
        <v>8</v>
      </c>
      <c r="E95" s="1793">
        <v>0.75</v>
      </c>
      <c r="H95" s="1789"/>
    </row>
    <row r="96" spans="1:8" ht="20.100000000000001" hidden="1" customHeight="1">
      <c r="A96" s="1783">
        <v>44682</v>
      </c>
      <c r="B96" s="1790" t="s">
        <v>1205</v>
      </c>
      <c r="C96" s="1791" t="s">
        <v>1205</v>
      </c>
      <c r="D96" s="1792" t="s">
        <v>1205</v>
      </c>
      <c r="E96" s="1793" t="s">
        <v>1205</v>
      </c>
      <c r="H96" s="1789"/>
    </row>
    <row r="97" spans="1:8" ht="20.100000000000001" hidden="1" customHeight="1">
      <c r="A97" s="1783">
        <v>44713</v>
      </c>
      <c r="B97" s="1790" t="s">
        <v>3997</v>
      </c>
      <c r="C97" s="1791">
        <v>150</v>
      </c>
      <c r="D97" s="1792">
        <v>30</v>
      </c>
      <c r="E97" s="1793">
        <v>0.85</v>
      </c>
      <c r="H97" s="1789"/>
    </row>
    <row r="98" spans="1:8" ht="20.100000000000001" hidden="1" customHeight="1">
      <c r="A98" s="1783">
        <v>44743</v>
      </c>
      <c r="B98" s="1790" t="s">
        <v>3997</v>
      </c>
      <c r="C98" s="1791">
        <v>150</v>
      </c>
      <c r="D98" s="1792">
        <v>31</v>
      </c>
      <c r="E98" s="1793">
        <v>0.75</v>
      </c>
      <c r="H98" s="1789"/>
    </row>
    <row r="99" spans="1:8" ht="20.100000000000001" hidden="1" customHeight="1">
      <c r="A99" s="1783">
        <v>44774</v>
      </c>
      <c r="B99" s="1790" t="s">
        <v>3999</v>
      </c>
      <c r="C99" s="1791">
        <v>100</v>
      </c>
      <c r="D99" s="1792">
        <v>92</v>
      </c>
      <c r="E99" s="1793">
        <v>0.55000000000000004</v>
      </c>
      <c r="H99" s="1789"/>
    </row>
    <row r="100" spans="1:8" ht="20.100000000000001" hidden="1" customHeight="1">
      <c r="A100" s="1783"/>
      <c r="B100" s="1790" t="s">
        <v>3997</v>
      </c>
      <c r="C100" s="1791">
        <v>2000</v>
      </c>
      <c r="D100" s="1792">
        <v>181</v>
      </c>
      <c r="E100" s="1793">
        <v>1.3</v>
      </c>
      <c r="H100" s="1789"/>
    </row>
    <row r="101" spans="1:8" ht="20.100000000000001" hidden="1" customHeight="1">
      <c r="A101" s="1783"/>
      <c r="B101" s="1790" t="s">
        <v>3997</v>
      </c>
      <c r="C101" s="1791">
        <v>150</v>
      </c>
      <c r="D101" s="1792">
        <v>31</v>
      </c>
      <c r="E101" s="1793">
        <v>0.7</v>
      </c>
      <c r="H101" s="1789"/>
    </row>
    <row r="102" spans="1:8" ht="20.100000000000001" hidden="1" customHeight="1">
      <c r="A102" s="1783"/>
      <c r="B102" s="1790" t="s">
        <v>3996</v>
      </c>
      <c r="C102" s="1791">
        <v>100</v>
      </c>
      <c r="D102" s="1792">
        <v>184</v>
      </c>
      <c r="E102" s="1793">
        <v>3.98</v>
      </c>
      <c r="H102" s="1789"/>
    </row>
    <row r="103" spans="1:8" ht="20.100000000000001" hidden="1" customHeight="1">
      <c r="A103" s="1783"/>
      <c r="B103" s="1790" t="s">
        <v>3996</v>
      </c>
      <c r="C103" s="1791">
        <v>100</v>
      </c>
      <c r="D103" s="1792">
        <v>273</v>
      </c>
      <c r="E103" s="1793">
        <v>4.32</v>
      </c>
      <c r="H103" s="1789"/>
    </row>
    <row r="104" spans="1:8" ht="20.100000000000001" hidden="1" customHeight="1">
      <c r="A104" s="1783"/>
      <c r="B104" s="1790" t="s">
        <v>3996</v>
      </c>
      <c r="C104" s="1791">
        <v>100</v>
      </c>
      <c r="D104" s="1792">
        <v>365</v>
      </c>
      <c r="E104" s="1793">
        <v>4.6399999999999997</v>
      </c>
      <c r="H104" s="1789"/>
    </row>
    <row r="105" spans="1:8" ht="20.100000000000001" hidden="1" customHeight="1">
      <c r="A105" s="1783"/>
      <c r="B105" s="1790" t="s">
        <v>3996</v>
      </c>
      <c r="C105" s="1791">
        <v>50</v>
      </c>
      <c r="D105" s="1792">
        <v>1096</v>
      </c>
      <c r="E105" s="1793">
        <v>4.3562000000000003</v>
      </c>
      <c r="H105" s="1789"/>
    </row>
    <row r="106" spans="1:8" ht="20.100000000000001" hidden="1" customHeight="1">
      <c r="A106" s="1783">
        <v>44805</v>
      </c>
      <c r="B106" s="1790" t="s">
        <v>3999</v>
      </c>
      <c r="C106" s="1791">
        <v>50</v>
      </c>
      <c r="D106" s="1792">
        <v>181</v>
      </c>
      <c r="E106" s="1793">
        <v>1.38</v>
      </c>
      <c r="H106" s="1789"/>
    </row>
    <row r="107" spans="1:8" ht="20.100000000000001" hidden="1" customHeight="1">
      <c r="A107" s="1783"/>
      <c r="B107" s="1790" t="s">
        <v>3997</v>
      </c>
      <c r="C107" s="1791">
        <v>300</v>
      </c>
      <c r="D107" s="1792">
        <v>31</v>
      </c>
      <c r="E107" s="1793">
        <v>0.8</v>
      </c>
      <c r="H107" s="1789"/>
    </row>
    <row r="108" spans="1:8" ht="20.100000000000001" hidden="1" customHeight="1">
      <c r="A108" s="1783"/>
      <c r="B108" s="1790" t="s">
        <v>3997</v>
      </c>
      <c r="C108" s="1791">
        <v>300</v>
      </c>
      <c r="D108" s="1792">
        <v>124</v>
      </c>
      <c r="E108" s="1793">
        <v>1.5</v>
      </c>
      <c r="H108" s="1789"/>
    </row>
    <row r="109" spans="1:8" ht="20.100000000000001" hidden="1" customHeight="1">
      <c r="A109" s="1783"/>
      <c r="B109" s="1790" t="s">
        <v>3997</v>
      </c>
      <c r="C109" s="1791">
        <v>300</v>
      </c>
      <c r="D109" s="1792">
        <v>120</v>
      </c>
      <c r="E109" s="1793">
        <v>2</v>
      </c>
      <c r="H109" s="1789"/>
    </row>
    <row r="110" spans="1:8" ht="20.100000000000001" hidden="1" customHeight="1">
      <c r="A110" s="1783"/>
      <c r="B110" s="1790" t="s">
        <v>3997</v>
      </c>
      <c r="C110" s="1791">
        <v>795</v>
      </c>
      <c r="D110" s="1792">
        <v>30</v>
      </c>
      <c r="E110" s="1793">
        <v>1.4</v>
      </c>
      <c r="H110" s="1789"/>
    </row>
    <row r="111" spans="1:8" ht="20.100000000000001" hidden="1" customHeight="1">
      <c r="A111" s="1783">
        <v>44835</v>
      </c>
      <c r="B111" s="1790" t="s">
        <v>3997</v>
      </c>
      <c r="C111" s="1791">
        <v>2000</v>
      </c>
      <c r="D111" s="1792">
        <v>61</v>
      </c>
      <c r="E111" s="1793">
        <v>2.35</v>
      </c>
      <c r="H111" s="1789"/>
    </row>
    <row r="112" spans="1:8" ht="20.100000000000001" hidden="1" customHeight="1">
      <c r="A112" s="1783"/>
      <c r="B112" s="1790" t="s">
        <v>3997</v>
      </c>
      <c r="C112" s="1791">
        <v>200</v>
      </c>
      <c r="D112" s="1792">
        <v>98</v>
      </c>
      <c r="E112" s="1793">
        <v>1.95</v>
      </c>
      <c r="H112" s="1789"/>
    </row>
    <row r="113" spans="1:8" ht="20.100000000000001" hidden="1" customHeight="1">
      <c r="A113" s="1783"/>
      <c r="B113" s="1790" t="s">
        <v>3997</v>
      </c>
      <c r="C113" s="1791">
        <v>416.82492446999998</v>
      </c>
      <c r="D113" s="1792">
        <v>61</v>
      </c>
      <c r="E113" s="1793">
        <v>2.5</v>
      </c>
      <c r="H113" s="1789"/>
    </row>
    <row r="114" spans="1:8" ht="20.100000000000001" hidden="1" customHeight="1">
      <c r="A114" s="1783"/>
      <c r="B114" s="1790" t="s">
        <v>3997</v>
      </c>
      <c r="C114" s="1791">
        <v>421.38733668999998</v>
      </c>
      <c r="D114" s="1792">
        <v>35</v>
      </c>
      <c r="E114" s="1793">
        <v>2.25</v>
      </c>
      <c r="H114" s="1789"/>
    </row>
    <row r="115" spans="1:8" ht="20.100000000000001" hidden="1" customHeight="1">
      <c r="A115" s="1783">
        <v>44866</v>
      </c>
      <c r="B115" s="1790" t="s">
        <v>3996</v>
      </c>
      <c r="C115" s="1791">
        <v>50</v>
      </c>
      <c r="D115" s="1792">
        <v>1095</v>
      </c>
      <c r="E115" s="1793">
        <v>5.7843999999999998</v>
      </c>
      <c r="H115" s="1789"/>
    </row>
    <row r="116" spans="1:8" ht="20.100000000000001" hidden="1" customHeight="1">
      <c r="A116" s="1783">
        <v>44896</v>
      </c>
      <c r="B116" s="1790" t="s">
        <v>3999</v>
      </c>
      <c r="C116" s="1791">
        <v>100</v>
      </c>
      <c r="D116" s="1792">
        <v>171</v>
      </c>
      <c r="E116" s="1793">
        <v>2.65</v>
      </c>
      <c r="H116" s="1789"/>
    </row>
    <row r="117" spans="1:8" ht="20.100000000000001" hidden="1" customHeight="1">
      <c r="A117" s="1783"/>
      <c r="B117" s="1790" t="s">
        <v>3996</v>
      </c>
      <c r="C117" s="1791">
        <v>100</v>
      </c>
      <c r="D117" s="1792">
        <v>7</v>
      </c>
      <c r="E117" s="1793">
        <v>4.2</v>
      </c>
      <c r="H117" s="1789"/>
    </row>
    <row r="118" spans="1:8" ht="20.100000000000001" hidden="1" customHeight="1">
      <c r="A118" s="1783"/>
      <c r="B118" s="1790" t="s">
        <v>3997</v>
      </c>
      <c r="C118" s="1791">
        <v>207.33872929</v>
      </c>
      <c r="D118" s="1792">
        <v>80</v>
      </c>
      <c r="E118" s="1793">
        <v>5.0999999999999996</v>
      </c>
      <c r="H118" s="1789"/>
    </row>
    <row r="119" spans="1:8" ht="20.100000000000001" hidden="1" customHeight="1">
      <c r="A119" s="1783"/>
      <c r="B119" s="1790" t="s">
        <v>3997</v>
      </c>
      <c r="C119" s="1791">
        <v>209.46029955</v>
      </c>
      <c r="D119" s="1792">
        <v>63</v>
      </c>
      <c r="E119" s="1793">
        <v>5.05</v>
      </c>
      <c r="H119" s="1789"/>
    </row>
    <row r="120" spans="1:8" ht="20.100000000000001" hidden="1" customHeight="1">
      <c r="A120" s="1783"/>
      <c r="B120" s="1790" t="s">
        <v>3997</v>
      </c>
      <c r="C120" s="1791">
        <v>210.62226681999999</v>
      </c>
      <c r="D120" s="1792">
        <v>20</v>
      </c>
      <c r="E120" s="1793">
        <v>4.9000000000000004</v>
      </c>
      <c r="H120" s="1789"/>
    </row>
    <row r="121" spans="1:8" ht="20.100000000000001" hidden="1" customHeight="1">
      <c r="A121" s="1783"/>
      <c r="B121" s="1790" t="s">
        <v>3997</v>
      </c>
      <c r="C121" s="1791">
        <v>210.76261500000001</v>
      </c>
      <c r="D121" s="1792">
        <v>35</v>
      </c>
      <c r="E121" s="1793">
        <v>5</v>
      </c>
      <c r="H121" s="1789"/>
    </row>
    <row r="122" spans="1:8" ht="20.100000000000001" hidden="1" customHeight="1">
      <c r="A122" s="1783"/>
      <c r="B122" s="1790" t="s">
        <v>3997</v>
      </c>
      <c r="C122" s="1791">
        <v>211.14334711999999</v>
      </c>
      <c r="D122" s="1792">
        <v>21</v>
      </c>
      <c r="E122" s="1793">
        <v>4.95</v>
      </c>
      <c r="H122" s="1789"/>
    </row>
    <row r="123" spans="1:8" ht="20.100000000000001" hidden="1" customHeight="1">
      <c r="A123" s="1783">
        <v>44927</v>
      </c>
      <c r="B123" s="1790" t="s">
        <v>3997</v>
      </c>
      <c r="C123" s="1791">
        <v>200</v>
      </c>
      <c r="D123" s="1792">
        <v>91</v>
      </c>
      <c r="E123" s="1793">
        <v>4.8</v>
      </c>
      <c r="H123" s="1789"/>
    </row>
    <row r="124" spans="1:8" ht="20.100000000000001" hidden="1" customHeight="1">
      <c r="A124" s="1783"/>
      <c r="B124" s="1790" t="s">
        <v>3997</v>
      </c>
      <c r="C124" s="1791">
        <v>300</v>
      </c>
      <c r="D124" s="1792">
        <v>91</v>
      </c>
      <c r="E124" s="1793">
        <v>5.15</v>
      </c>
      <c r="H124" s="1789"/>
    </row>
    <row r="125" spans="1:8" ht="20.100000000000001" hidden="1" customHeight="1">
      <c r="A125" s="1783"/>
      <c r="B125" s="1790" t="s">
        <v>3997</v>
      </c>
      <c r="C125" s="1791">
        <v>300</v>
      </c>
      <c r="D125" s="1792">
        <v>90</v>
      </c>
      <c r="E125" s="1793">
        <v>5.15</v>
      </c>
      <c r="H125" s="1789"/>
    </row>
    <row r="126" spans="1:8" ht="20.100000000000001" hidden="1" customHeight="1">
      <c r="A126" s="1783"/>
      <c r="B126" s="1790" t="s">
        <v>3997</v>
      </c>
      <c r="C126" s="1791">
        <v>113.19934193</v>
      </c>
      <c r="D126" s="1792">
        <v>32</v>
      </c>
      <c r="E126" s="1793">
        <v>4.3</v>
      </c>
      <c r="H126" s="1789"/>
    </row>
    <row r="127" spans="1:8" ht="20.100000000000001" hidden="1" customHeight="1">
      <c r="A127" s="1783">
        <v>44958</v>
      </c>
      <c r="B127" s="1790" t="s">
        <v>3997</v>
      </c>
      <c r="C127" s="1791">
        <v>550.50770894000004</v>
      </c>
      <c r="D127" s="1792">
        <v>14</v>
      </c>
      <c r="E127" s="1793">
        <v>5.5</v>
      </c>
      <c r="H127" s="1789"/>
    </row>
    <row r="128" spans="1:8" ht="20.100000000000001" hidden="1" customHeight="1">
      <c r="A128" s="1783">
        <v>44986</v>
      </c>
      <c r="B128" s="1790" t="s">
        <v>3996</v>
      </c>
      <c r="C128" s="1791">
        <v>200</v>
      </c>
      <c r="D128" s="1792">
        <v>5</v>
      </c>
      <c r="E128" s="1793">
        <v>4.55</v>
      </c>
      <c r="H128" s="1789"/>
    </row>
    <row r="129" spans="1:8" ht="20.100000000000001" hidden="1" customHeight="1">
      <c r="A129" s="1783"/>
      <c r="B129" s="1790" t="s">
        <v>3997</v>
      </c>
      <c r="C129" s="1791">
        <v>200</v>
      </c>
      <c r="D129" s="1792">
        <v>7</v>
      </c>
      <c r="E129" s="1793">
        <v>4.5999999999999996</v>
      </c>
      <c r="H129" s="1789"/>
    </row>
    <row r="130" spans="1:8" ht="20.100000000000001" hidden="1" customHeight="1">
      <c r="A130" s="1783">
        <v>45017</v>
      </c>
      <c r="B130" s="1790" t="s">
        <v>3997</v>
      </c>
      <c r="C130" s="1791">
        <v>250</v>
      </c>
      <c r="D130" s="1792">
        <v>91</v>
      </c>
      <c r="E130" s="1793">
        <v>4.8499999999999996</v>
      </c>
      <c r="H130" s="1789"/>
    </row>
    <row r="131" spans="1:8" ht="20.100000000000001" hidden="1" customHeight="1">
      <c r="A131" s="1783"/>
      <c r="B131" s="1790" t="s">
        <v>3997</v>
      </c>
      <c r="C131" s="1791">
        <v>250</v>
      </c>
      <c r="D131" s="1792">
        <v>122</v>
      </c>
      <c r="E131" s="1793">
        <v>4.9000000000000004</v>
      </c>
      <c r="H131" s="1789"/>
    </row>
    <row r="132" spans="1:8" ht="20.100000000000001" hidden="1" customHeight="1">
      <c r="A132" s="1783"/>
      <c r="B132" s="1790" t="s">
        <v>3997</v>
      </c>
      <c r="C132" s="1791">
        <v>250</v>
      </c>
      <c r="D132" s="1792">
        <v>153</v>
      </c>
      <c r="E132" s="1793">
        <v>5.05</v>
      </c>
      <c r="H132" s="1789"/>
    </row>
    <row r="133" spans="1:8" ht="20.100000000000001" hidden="1" customHeight="1">
      <c r="A133" s="1783"/>
      <c r="B133" s="1790" t="s">
        <v>3997</v>
      </c>
      <c r="C133" s="1791">
        <v>250</v>
      </c>
      <c r="D133" s="1792">
        <v>185</v>
      </c>
      <c r="E133" s="1793">
        <v>5.15</v>
      </c>
      <c r="H133" s="1789"/>
    </row>
    <row r="134" spans="1:8" ht="20.100000000000001" hidden="1" customHeight="1">
      <c r="A134" s="1783">
        <v>45047</v>
      </c>
      <c r="B134" s="1790" t="s">
        <v>3997</v>
      </c>
      <c r="C134" s="1791">
        <v>1032.9307472600001</v>
      </c>
      <c r="D134" s="1792">
        <v>1</v>
      </c>
      <c r="E134" s="1793">
        <v>4.25</v>
      </c>
      <c r="H134" s="1789"/>
    </row>
    <row r="135" spans="1:8" ht="20.100000000000001" hidden="1" customHeight="1">
      <c r="A135" s="1783"/>
      <c r="B135" s="1790" t="s">
        <v>3997</v>
      </c>
      <c r="C135" s="1791">
        <v>1036.1203935399999</v>
      </c>
      <c r="D135" s="1792">
        <v>7</v>
      </c>
      <c r="E135" s="1793">
        <v>4.55</v>
      </c>
      <c r="H135" s="1789"/>
    </row>
    <row r="136" spans="1:8" ht="20.100000000000001" hidden="1" customHeight="1">
      <c r="A136" s="1783"/>
      <c r="B136" s="1790" t="s">
        <v>3996</v>
      </c>
      <c r="C136" s="1791">
        <v>15</v>
      </c>
      <c r="D136" s="1792">
        <v>33</v>
      </c>
      <c r="E136" s="1793">
        <v>5.96</v>
      </c>
      <c r="H136" s="1789"/>
    </row>
    <row r="137" spans="1:8" ht="20.100000000000001" hidden="1" customHeight="1">
      <c r="A137" s="1783">
        <v>45078</v>
      </c>
      <c r="B137" s="1790" t="s">
        <v>3997</v>
      </c>
      <c r="C137" s="1791">
        <v>1000</v>
      </c>
      <c r="D137" s="1792">
        <v>7</v>
      </c>
      <c r="E137" s="1793">
        <v>4.55</v>
      </c>
      <c r="H137" s="1789"/>
    </row>
    <row r="138" spans="1:8" ht="20.100000000000001" hidden="1" customHeight="1">
      <c r="A138" s="1783"/>
      <c r="B138" s="1790" t="s">
        <v>3997</v>
      </c>
      <c r="C138" s="1791">
        <v>2000</v>
      </c>
      <c r="D138" s="1792">
        <v>7</v>
      </c>
      <c r="E138" s="1793">
        <v>4.55</v>
      </c>
      <c r="H138" s="1789"/>
    </row>
    <row r="139" spans="1:8" ht="20.100000000000001" hidden="1" customHeight="1">
      <c r="A139" s="1783">
        <v>45108</v>
      </c>
      <c r="B139" s="1790" t="s">
        <v>3997</v>
      </c>
      <c r="C139" s="1791">
        <v>218.45960221000001</v>
      </c>
      <c r="D139" s="1792">
        <v>14</v>
      </c>
      <c r="E139" s="1793">
        <v>4.5</v>
      </c>
      <c r="H139" s="1789"/>
    </row>
    <row r="140" spans="1:8" ht="20.100000000000001" hidden="1" customHeight="1">
      <c r="A140" s="1783">
        <v>45139</v>
      </c>
      <c r="B140" s="1790" t="s">
        <v>1205</v>
      </c>
      <c r="C140" s="1791" t="s">
        <v>1205</v>
      </c>
      <c r="D140" s="1792" t="s">
        <v>1205</v>
      </c>
      <c r="E140" s="1793" t="s">
        <v>1205</v>
      </c>
      <c r="H140" s="1789"/>
    </row>
    <row r="141" spans="1:8" ht="20.100000000000001" hidden="1" customHeight="1">
      <c r="A141" s="1783">
        <v>45170</v>
      </c>
      <c r="B141" s="1790" t="s">
        <v>1205</v>
      </c>
      <c r="C141" s="1791" t="s">
        <v>1205</v>
      </c>
      <c r="D141" s="1792" t="s">
        <v>1205</v>
      </c>
      <c r="E141" s="1793" t="s">
        <v>1205</v>
      </c>
      <c r="H141" s="1789"/>
    </row>
    <row r="142" spans="1:8" ht="20.100000000000001" hidden="1" customHeight="1">
      <c r="A142" s="1783">
        <v>45200</v>
      </c>
      <c r="B142" s="1790" t="s">
        <v>3997</v>
      </c>
      <c r="C142" s="1791">
        <v>1000</v>
      </c>
      <c r="D142" s="1792">
        <v>61</v>
      </c>
      <c r="E142" s="1793">
        <v>3.65</v>
      </c>
      <c r="H142" s="1789"/>
    </row>
    <row r="143" spans="1:8" ht="20.100000000000001" hidden="1" customHeight="1">
      <c r="A143" s="1783">
        <v>45231</v>
      </c>
      <c r="B143" s="1790" t="s">
        <v>3997</v>
      </c>
      <c r="C143" s="1791">
        <v>351.95812912000002</v>
      </c>
      <c r="D143" s="1792">
        <v>61</v>
      </c>
      <c r="E143" s="1793">
        <v>4.3499999999999996</v>
      </c>
      <c r="H143" s="1789"/>
    </row>
    <row r="144" spans="1:8" ht="20.100000000000001" hidden="1" customHeight="1">
      <c r="A144" s="1783"/>
      <c r="B144" s="1790" t="s">
        <v>3997</v>
      </c>
      <c r="C144" s="1791">
        <v>1520.8394961900001</v>
      </c>
      <c r="D144" s="1792">
        <v>7</v>
      </c>
      <c r="E144" s="1793">
        <v>4</v>
      </c>
      <c r="H144" s="1789"/>
    </row>
    <row r="145" spans="1:8" ht="20.100000000000001" hidden="1" customHeight="1">
      <c r="A145" s="1783">
        <v>45261</v>
      </c>
      <c r="B145" s="1790" t="s">
        <v>3997</v>
      </c>
      <c r="C145" s="1791">
        <v>1013.04651646</v>
      </c>
      <c r="D145" s="1792">
        <v>31</v>
      </c>
      <c r="E145" s="1793">
        <v>4.3</v>
      </c>
      <c r="H145" s="1789"/>
    </row>
    <row r="146" spans="1:8" ht="20.100000000000001" hidden="1" customHeight="1">
      <c r="A146" s="1783"/>
      <c r="B146" s="1790" t="s">
        <v>3997</v>
      </c>
      <c r="C146" s="1791">
        <v>1080.51119649</v>
      </c>
      <c r="D146" s="1792">
        <v>62</v>
      </c>
      <c r="E146" s="1793">
        <v>4.4000000000000004</v>
      </c>
      <c r="H146" s="1789"/>
    </row>
    <row r="147" spans="1:8" ht="20.100000000000001" hidden="1" customHeight="1">
      <c r="A147" s="1783"/>
      <c r="B147" s="1790" t="s">
        <v>3997</v>
      </c>
      <c r="C147" s="1791">
        <v>1000</v>
      </c>
      <c r="D147" s="1792">
        <v>32</v>
      </c>
      <c r="E147" s="1793">
        <v>4.2</v>
      </c>
      <c r="H147" s="1789"/>
    </row>
    <row r="148" spans="1:8" ht="20.100000000000001" hidden="1" customHeight="1">
      <c r="A148" s="1783"/>
      <c r="B148" s="1790" t="s">
        <v>3997</v>
      </c>
      <c r="C148" s="1791">
        <v>1000</v>
      </c>
      <c r="D148" s="1792">
        <v>62</v>
      </c>
      <c r="E148" s="1793">
        <v>3.6</v>
      </c>
      <c r="H148" s="1789"/>
    </row>
    <row r="149" spans="1:8" ht="20.100000000000001" hidden="1" customHeight="1">
      <c r="A149" s="1783"/>
      <c r="B149" s="1790" t="s">
        <v>3996</v>
      </c>
      <c r="C149" s="1791">
        <v>93.901634819999998</v>
      </c>
      <c r="D149" s="1792">
        <v>5</v>
      </c>
      <c r="E149" s="1793">
        <v>5.35</v>
      </c>
      <c r="H149" s="1789"/>
    </row>
    <row r="150" spans="1:8" ht="20.100000000000001" hidden="1" customHeight="1">
      <c r="A150" s="1783"/>
      <c r="B150" s="1790" t="s">
        <v>3996</v>
      </c>
      <c r="C150" s="1791">
        <v>100</v>
      </c>
      <c r="D150" s="1792">
        <v>32</v>
      </c>
      <c r="E150" s="1793">
        <v>5.45</v>
      </c>
      <c r="H150" s="1789"/>
    </row>
    <row r="151" spans="1:8" ht="20.100000000000001" hidden="1" customHeight="1">
      <c r="A151" s="1783">
        <v>45292</v>
      </c>
      <c r="B151" s="1790" t="s">
        <v>3997</v>
      </c>
      <c r="C151" s="1791">
        <v>800</v>
      </c>
      <c r="D151" s="1792">
        <v>46</v>
      </c>
      <c r="E151" s="1793">
        <v>3.6</v>
      </c>
      <c r="H151" s="1789"/>
    </row>
    <row r="152" spans="1:8" ht="20.100000000000001" customHeight="1">
      <c r="A152" s="1783">
        <v>45323</v>
      </c>
      <c r="B152" s="1790" t="s">
        <v>3997</v>
      </c>
      <c r="C152" s="1791">
        <v>1000</v>
      </c>
      <c r="D152" s="1792">
        <v>90</v>
      </c>
      <c r="E152" s="1793">
        <v>3.65</v>
      </c>
      <c r="H152" s="1789"/>
    </row>
    <row r="153" spans="1:8" ht="20.100000000000001" customHeight="1">
      <c r="A153" s="1783">
        <v>45352</v>
      </c>
      <c r="B153" s="1790" t="s">
        <v>1205</v>
      </c>
      <c r="C153" s="1791" t="s">
        <v>1205</v>
      </c>
      <c r="D153" s="1792" t="s">
        <v>1205</v>
      </c>
      <c r="E153" s="1793" t="s">
        <v>1205</v>
      </c>
      <c r="H153" s="1789"/>
    </row>
    <row r="154" spans="1:8" ht="20.100000000000001" customHeight="1">
      <c r="A154" s="1783">
        <v>45383</v>
      </c>
      <c r="B154" s="1790" t="s">
        <v>1205</v>
      </c>
      <c r="C154" s="1791" t="s">
        <v>1205</v>
      </c>
      <c r="D154" s="1792" t="s">
        <v>1205</v>
      </c>
      <c r="E154" s="1793" t="s">
        <v>1205</v>
      </c>
      <c r="H154" s="1789"/>
    </row>
    <row r="155" spans="1:8" ht="20.100000000000001" customHeight="1">
      <c r="A155" s="1783">
        <v>45413</v>
      </c>
      <c r="B155" s="1790" t="s">
        <v>3997</v>
      </c>
      <c r="C155" s="1791">
        <v>2202.3113010000002</v>
      </c>
      <c r="D155" s="1792">
        <v>61</v>
      </c>
      <c r="E155" s="1793">
        <v>3.4</v>
      </c>
      <c r="H155" s="1789"/>
    </row>
    <row r="156" spans="1:8" ht="20.100000000000001" customHeight="1">
      <c r="A156" s="1783"/>
      <c r="B156" s="1790" t="s">
        <v>3996</v>
      </c>
      <c r="C156" s="1791">
        <v>103.531156</v>
      </c>
      <c r="D156" s="1792">
        <v>3</v>
      </c>
      <c r="E156" s="1793">
        <v>5.7</v>
      </c>
      <c r="H156" s="1789"/>
    </row>
    <row r="157" spans="1:8" ht="20.100000000000001" customHeight="1">
      <c r="A157" s="1783">
        <v>45444</v>
      </c>
      <c r="B157" s="1790" t="s">
        <v>1205</v>
      </c>
      <c r="C157" s="1791" t="s">
        <v>1205</v>
      </c>
      <c r="D157" s="1792" t="s">
        <v>1205</v>
      </c>
      <c r="E157" s="1793" t="s">
        <v>1205</v>
      </c>
      <c r="H157" s="1789"/>
    </row>
    <row r="158" spans="1:8" ht="20.100000000000001" customHeight="1">
      <c r="A158" s="1783">
        <v>45474</v>
      </c>
      <c r="B158" s="1790" t="s">
        <v>1205</v>
      </c>
      <c r="C158" s="1791" t="s">
        <v>1205</v>
      </c>
      <c r="D158" s="1792" t="s">
        <v>1205</v>
      </c>
      <c r="E158" s="1793" t="s">
        <v>1205</v>
      </c>
      <c r="H158" s="1789"/>
    </row>
    <row r="159" spans="1:8" ht="20.100000000000001" customHeight="1">
      <c r="A159" s="1783">
        <v>45505</v>
      </c>
      <c r="B159" s="1790" t="s">
        <v>3997</v>
      </c>
      <c r="C159" s="1791">
        <v>2931.4113486400001</v>
      </c>
      <c r="D159" s="1792">
        <v>91</v>
      </c>
      <c r="E159" s="1793">
        <v>3.8</v>
      </c>
      <c r="H159" s="1789"/>
    </row>
    <row r="160" spans="1:8" ht="20.100000000000001" customHeight="1">
      <c r="A160" s="1783">
        <v>45536</v>
      </c>
      <c r="B160" s="1790" t="s">
        <v>1205</v>
      </c>
      <c r="C160" s="1791" t="s">
        <v>1205</v>
      </c>
      <c r="D160" s="1792" t="s">
        <v>1205</v>
      </c>
      <c r="E160" s="1793" t="s">
        <v>1205</v>
      </c>
      <c r="H160" s="1789"/>
    </row>
    <row r="161" spans="1:8" ht="20.100000000000001" customHeight="1">
      <c r="A161" s="1783">
        <v>45566</v>
      </c>
      <c r="B161" s="1790" t="s">
        <v>1205</v>
      </c>
      <c r="C161" s="1791" t="s">
        <v>1205</v>
      </c>
      <c r="D161" s="1792" t="s">
        <v>1205</v>
      </c>
      <c r="E161" s="1793" t="s">
        <v>1205</v>
      </c>
      <c r="H161" s="1789"/>
    </row>
    <row r="162" spans="1:8" ht="20.100000000000001" customHeight="1">
      <c r="A162" s="1783">
        <v>45597</v>
      </c>
      <c r="B162" s="1790" t="s">
        <v>3999</v>
      </c>
      <c r="C162" s="1791">
        <v>1</v>
      </c>
      <c r="D162" s="1792">
        <v>725</v>
      </c>
      <c r="E162" s="1793">
        <v>4.45</v>
      </c>
      <c r="H162" s="1789"/>
    </row>
    <row r="163" spans="1:8" ht="20.100000000000001" customHeight="1">
      <c r="A163" s="1783"/>
      <c r="B163" s="1790" t="s">
        <v>3999</v>
      </c>
      <c r="C163" s="1791">
        <v>5</v>
      </c>
      <c r="D163" s="1792">
        <v>728</v>
      </c>
      <c r="E163" s="1793">
        <v>4.45</v>
      </c>
      <c r="H163" s="1789"/>
    </row>
    <row r="164" spans="1:8" ht="20.100000000000001" customHeight="1">
      <c r="A164" s="1783"/>
      <c r="B164" s="1790" t="s">
        <v>3997</v>
      </c>
      <c r="C164" s="1791">
        <v>2799.8081280000001</v>
      </c>
      <c r="D164" s="1792">
        <v>61</v>
      </c>
      <c r="E164" s="1793">
        <v>3.1</v>
      </c>
      <c r="H164" s="1789"/>
    </row>
    <row r="165" spans="1:8" ht="19.2">
      <c r="A165" s="1783">
        <v>45627</v>
      </c>
      <c r="B165" s="1790" t="s">
        <v>3996</v>
      </c>
      <c r="C165" s="1791">
        <v>50</v>
      </c>
      <c r="D165" s="1792">
        <v>7</v>
      </c>
      <c r="E165" s="1793">
        <v>4.7</v>
      </c>
      <c r="H165" s="1789"/>
    </row>
    <row r="166" spans="1:8" ht="19.2">
      <c r="A166" s="1783">
        <v>45658</v>
      </c>
      <c r="B166" s="1790" t="s">
        <v>1205</v>
      </c>
      <c r="C166" s="1791" t="s">
        <v>1205</v>
      </c>
      <c r="D166" s="1792" t="s">
        <v>1205</v>
      </c>
      <c r="E166" s="1793" t="s">
        <v>1205</v>
      </c>
      <c r="H166" s="1789"/>
    </row>
    <row r="167" spans="1:8" ht="19.2">
      <c r="A167" s="1783">
        <v>45689</v>
      </c>
      <c r="B167" s="1790" t="s">
        <v>1205</v>
      </c>
      <c r="C167" s="1791" t="s">
        <v>1205</v>
      </c>
      <c r="D167" s="1792" t="s">
        <v>1205</v>
      </c>
      <c r="E167" s="1793" t="s">
        <v>1205</v>
      </c>
      <c r="H167" s="1789"/>
    </row>
    <row r="168" spans="1:8" s="1799" customFormat="1" ht="9" customHeight="1" thickBot="1">
      <c r="A168" s="1794"/>
      <c r="B168" s="1795"/>
      <c r="C168" s="1796"/>
      <c r="D168" s="1797"/>
      <c r="E168" s="1798"/>
    </row>
    <row r="169" spans="1:8" s="1799" customFormat="1" ht="19.8" thickTop="1">
      <c r="A169" s="133"/>
      <c r="B169" s="1740"/>
    </row>
    <row r="170" spans="1:8" ht="20.100000000000001" customHeight="1">
      <c r="A170" s="1800" t="s">
        <v>3601</v>
      </c>
      <c r="B170" s="1801"/>
      <c r="C170" s="1801"/>
      <c r="D170" s="1801"/>
      <c r="E170" s="1801"/>
    </row>
    <row r="175" spans="1:8" ht="20.100000000000001" customHeight="1">
      <c r="C175" s="1789"/>
    </row>
    <row r="176" spans="1:8" ht="20.100000000000001" customHeight="1">
      <c r="C176" s="1789"/>
    </row>
    <row r="180" spans="3:3" ht="20.100000000000001" customHeight="1">
      <c r="C180" s="1789"/>
    </row>
    <row r="181" spans="3:3" ht="20.100000000000001" customHeight="1">
      <c r="C181" s="1789"/>
    </row>
  </sheetData>
  <printOptions horizontalCentered="1"/>
  <pageMargins left="0.75" right="0.75" top="0.75" bottom="0.75" header="0.31496062992126" footer="0"/>
  <pageSetup paperSize="9" scale="66"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W285"/>
  <sheetViews>
    <sheetView zoomScaleNormal="100" zoomScaleSheetLayoutView="100" workbookViewId="0">
      <pane xSplit="1" ySplit="7" topLeftCell="B256" activePane="bottomRight" state="frozen"/>
      <selection activeCell="A2" sqref="A2"/>
      <selection pane="topRight" activeCell="A2" sqref="A2"/>
      <selection pane="bottomLeft" activeCell="A2" sqref="A2"/>
      <selection pane="bottomRight" activeCell="A2" sqref="A2"/>
    </sheetView>
  </sheetViews>
  <sheetFormatPr defaultRowHeight="15"/>
  <cols>
    <col min="1" max="1" width="20.33203125" style="1802" customWidth="1"/>
    <col min="2" max="2" width="16.6640625" style="134" customWidth="1"/>
    <col min="3" max="3" width="16.44140625" style="134" bestFit="1" customWidth="1"/>
    <col min="4" max="4" width="15.109375" style="134" bestFit="1" customWidth="1"/>
    <col min="5" max="5" width="14" style="134" customWidth="1"/>
    <col min="6" max="6" width="10.88671875" style="134" customWidth="1"/>
    <col min="7" max="7" width="19.88671875" style="134" customWidth="1"/>
    <col min="8" max="8" width="2" style="134" customWidth="1"/>
    <col min="9" max="9" width="3.6640625" style="134" customWidth="1"/>
    <col min="10" max="12" width="8.88671875" style="134"/>
    <col min="13" max="13" width="10.44140625" style="134" bestFit="1" customWidth="1"/>
    <col min="14" max="14" width="14.5546875" style="134" bestFit="1" customWidth="1"/>
    <col min="15" max="15" width="13.5546875" style="134" bestFit="1" customWidth="1"/>
    <col min="16" max="18" width="12.44140625" style="134" bestFit="1" customWidth="1"/>
    <col min="19" max="19" width="13.5546875" style="134" bestFit="1" customWidth="1"/>
    <col min="20" max="233" width="8.88671875" style="134"/>
    <col min="234" max="234" width="16.5546875" style="134" customWidth="1"/>
    <col min="235" max="235" width="10.44140625" style="134" customWidth="1"/>
    <col min="236" max="236" width="11.88671875" style="134" customWidth="1"/>
    <col min="237" max="237" width="10.44140625" style="134" customWidth="1"/>
    <col min="238" max="238" width="10.33203125" style="134" customWidth="1"/>
    <col min="239" max="239" width="8.33203125" style="134" customWidth="1"/>
    <col min="240" max="240" width="11" style="134" customWidth="1"/>
    <col min="241" max="241" width="8.6640625" style="134" customWidth="1"/>
    <col min="242" max="242" width="9.6640625" style="134" customWidth="1"/>
    <col min="243" max="243" width="12.88671875" style="134" customWidth="1"/>
    <col min="244" max="244" width="9.88671875" style="134" customWidth="1"/>
    <col min="245" max="245" width="8.6640625" style="134" customWidth="1"/>
    <col min="246" max="489" width="8.88671875" style="134"/>
    <col min="490" max="490" width="16.5546875" style="134" customWidth="1"/>
    <col min="491" max="491" width="10.44140625" style="134" customWidth="1"/>
    <col min="492" max="492" width="11.88671875" style="134" customWidth="1"/>
    <col min="493" max="493" width="10.44140625" style="134" customWidth="1"/>
    <col min="494" max="494" width="10.33203125" style="134" customWidth="1"/>
    <col min="495" max="495" width="8.33203125" style="134" customWidth="1"/>
    <col min="496" max="496" width="11" style="134" customWidth="1"/>
    <col min="497" max="497" width="8.6640625" style="134" customWidth="1"/>
    <col min="498" max="498" width="9.6640625" style="134" customWidth="1"/>
    <col min="499" max="499" width="12.88671875" style="134" customWidth="1"/>
    <col min="500" max="500" width="9.88671875" style="134" customWidth="1"/>
    <col min="501" max="501" width="8.6640625" style="134" customWidth="1"/>
    <col min="502" max="745" width="8.88671875" style="134"/>
    <col min="746" max="746" width="16.5546875" style="134" customWidth="1"/>
    <col min="747" max="747" width="10.44140625" style="134" customWidth="1"/>
    <col min="748" max="748" width="11.88671875" style="134" customWidth="1"/>
    <col min="749" max="749" width="10.44140625" style="134" customWidth="1"/>
    <col min="750" max="750" width="10.33203125" style="134" customWidth="1"/>
    <col min="751" max="751" width="8.33203125" style="134" customWidth="1"/>
    <col min="752" max="752" width="11" style="134" customWidth="1"/>
    <col min="753" max="753" width="8.6640625" style="134" customWidth="1"/>
    <col min="754" max="754" width="9.6640625" style="134" customWidth="1"/>
    <col min="755" max="755" width="12.88671875" style="134" customWidth="1"/>
    <col min="756" max="756" width="9.88671875" style="134" customWidth="1"/>
    <col min="757" max="757" width="8.6640625" style="134" customWidth="1"/>
    <col min="758" max="1001" width="8.88671875" style="134"/>
    <col min="1002" max="1002" width="16.5546875" style="134" customWidth="1"/>
    <col min="1003" max="1003" width="10.44140625" style="134" customWidth="1"/>
    <col min="1004" max="1004" width="11.88671875" style="134" customWidth="1"/>
    <col min="1005" max="1005" width="10.44140625" style="134" customWidth="1"/>
    <col min="1006" max="1006" width="10.33203125" style="134" customWidth="1"/>
    <col min="1007" max="1007" width="8.33203125" style="134" customWidth="1"/>
    <col min="1008" max="1008" width="11" style="134" customWidth="1"/>
    <col min="1009" max="1009" width="8.6640625" style="134" customWidth="1"/>
    <col min="1010" max="1010" width="9.6640625" style="134" customWidth="1"/>
    <col min="1011" max="1011" width="12.88671875" style="134" customWidth="1"/>
    <col min="1012" max="1012" width="9.88671875" style="134" customWidth="1"/>
    <col min="1013" max="1013" width="8.6640625" style="134" customWidth="1"/>
    <col min="1014" max="1257" width="8.88671875" style="134"/>
    <col min="1258" max="1258" width="16.5546875" style="134" customWidth="1"/>
    <col min="1259" max="1259" width="10.44140625" style="134" customWidth="1"/>
    <col min="1260" max="1260" width="11.88671875" style="134" customWidth="1"/>
    <col min="1261" max="1261" width="10.44140625" style="134" customWidth="1"/>
    <col min="1262" max="1262" width="10.33203125" style="134" customWidth="1"/>
    <col min="1263" max="1263" width="8.33203125" style="134" customWidth="1"/>
    <col min="1264" max="1264" width="11" style="134" customWidth="1"/>
    <col min="1265" max="1265" width="8.6640625" style="134" customWidth="1"/>
    <col min="1266" max="1266" width="9.6640625" style="134" customWidth="1"/>
    <col min="1267" max="1267" width="12.88671875" style="134" customWidth="1"/>
    <col min="1268" max="1268" width="9.88671875" style="134" customWidth="1"/>
    <col min="1269" max="1269" width="8.6640625" style="134" customWidth="1"/>
    <col min="1270" max="1513" width="8.88671875" style="134"/>
    <col min="1514" max="1514" width="16.5546875" style="134" customWidth="1"/>
    <col min="1515" max="1515" width="10.44140625" style="134" customWidth="1"/>
    <col min="1516" max="1516" width="11.88671875" style="134" customWidth="1"/>
    <col min="1517" max="1517" width="10.44140625" style="134" customWidth="1"/>
    <col min="1518" max="1518" width="10.33203125" style="134" customWidth="1"/>
    <col min="1519" max="1519" width="8.33203125" style="134" customWidth="1"/>
    <col min="1520" max="1520" width="11" style="134" customWidth="1"/>
    <col min="1521" max="1521" width="8.6640625" style="134" customWidth="1"/>
    <col min="1522" max="1522" width="9.6640625" style="134" customWidth="1"/>
    <col min="1523" max="1523" width="12.88671875" style="134" customWidth="1"/>
    <col min="1524" max="1524" width="9.88671875" style="134" customWidth="1"/>
    <col min="1525" max="1525" width="8.6640625" style="134" customWidth="1"/>
    <col min="1526" max="1769" width="8.88671875" style="134"/>
    <col min="1770" max="1770" width="16.5546875" style="134" customWidth="1"/>
    <col min="1771" max="1771" width="10.44140625" style="134" customWidth="1"/>
    <col min="1772" max="1772" width="11.88671875" style="134" customWidth="1"/>
    <col min="1773" max="1773" width="10.44140625" style="134" customWidth="1"/>
    <col min="1774" max="1774" width="10.33203125" style="134" customWidth="1"/>
    <col min="1775" max="1775" width="8.33203125" style="134" customWidth="1"/>
    <col min="1776" max="1776" width="11" style="134" customWidth="1"/>
    <col min="1777" max="1777" width="8.6640625" style="134" customWidth="1"/>
    <col min="1778" max="1778" width="9.6640625" style="134" customWidth="1"/>
    <col min="1779" max="1779" width="12.88671875" style="134" customWidth="1"/>
    <col min="1780" max="1780" width="9.88671875" style="134" customWidth="1"/>
    <col min="1781" max="1781" width="8.6640625" style="134" customWidth="1"/>
    <col min="1782" max="2025" width="8.88671875" style="134"/>
    <col min="2026" max="2026" width="16.5546875" style="134" customWidth="1"/>
    <col min="2027" max="2027" width="10.44140625" style="134" customWidth="1"/>
    <col min="2028" max="2028" width="11.88671875" style="134" customWidth="1"/>
    <col min="2029" max="2029" width="10.44140625" style="134" customWidth="1"/>
    <col min="2030" max="2030" width="10.33203125" style="134" customWidth="1"/>
    <col min="2031" max="2031" width="8.33203125" style="134" customWidth="1"/>
    <col min="2032" max="2032" width="11" style="134" customWidth="1"/>
    <col min="2033" max="2033" width="8.6640625" style="134" customWidth="1"/>
    <col min="2034" max="2034" width="9.6640625" style="134" customWidth="1"/>
    <col min="2035" max="2035" width="12.88671875" style="134" customWidth="1"/>
    <col min="2036" max="2036" width="9.88671875" style="134" customWidth="1"/>
    <col min="2037" max="2037" width="8.6640625" style="134" customWidth="1"/>
    <col min="2038" max="2281" width="8.88671875" style="134"/>
    <col min="2282" max="2282" width="16.5546875" style="134" customWidth="1"/>
    <col min="2283" max="2283" width="10.44140625" style="134" customWidth="1"/>
    <col min="2284" max="2284" width="11.88671875" style="134" customWidth="1"/>
    <col min="2285" max="2285" width="10.44140625" style="134" customWidth="1"/>
    <col min="2286" max="2286" width="10.33203125" style="134" customWidth="1"/>
    <col min="2287" max="2287" width="8.33203125" style="134" customWidth="1"/>
    <col min="2288" max="2288" width="11" style="134" customWidth="1"/>
    <col min="2289" max="2289" width="8.6640625" style="134" customWidth="1"/>
    <col min="2290" max="2290" width="9.6640625" style="134" customWidth="1"/>
    <col min="2291" max="2291" width="12.88671875" style="134" customWidth="1"/>
    <col min="2292" max="2292" width="9.88671875" style="134" customWidth="1"/>
    <col min="2293" max="2293" width="8.6640625" style="134" customWidth="1"/>
    <col min="2294" max="2537" width="8.88671875" style="134"/>
    <col min="2538" max="2538" width="16.5546875" style="134" customWidth="1"/>
    <col min="2539" max="2539" width="10.44140625" style="134" customWidth="1"/>
    <col min="2540" max="2540" width="11.88671875" style="134" customWidth="1"/>
    <col min="2541" max="2541" width="10.44140625" style="134" customWidth="1"/>
    <col min="2542" max="2542" width="10.33203125" style="134" customWidth="1"/>
    <col min="2543" max="2543" width="8.33203125" style="134" customWidth="1"/>
    <col min="2544" max="2544" width="11" style="134" customWidth="1"/>
    <col min="2545" max="2545" width="8.6640625" style="134" customWidth="1"/>
    <col min="2546" max="2546" width="9.6640625" style="134" customWidth="1"/>
    <col min="2547" max="2547" width="12.88671875" style="134" customWidth="1"/>
    <col min="2548" max="2548" width="9.88671875" style="134" customWidth="1"/>
    <col min="2549" max="2549" width="8.6640625" style="134" customWidth="1"/>
    <col min="2550" max="2793" width="8.88671875" style="134"/>
    <col min="2794" max="2794" width="16.5546875" style="134" customWidth="1"/>
    <col min="2795" max="2795" width="10.44140625" style="134" customWidth="1"/>
    <col min="2796" max="2796" width="11.88671875" style="134" customWidth="1"/>
    <col min="2797" max="2797" width="10.44140625" style="134" customWidth="1"/>
    <col min="2798" max="2798" width="10.33203125" style="134" customWidth="1"/>
    <col min="2799" max="2799" width="8.33203125" style="134" customWidth="1"/>
    <col min="2800" max="2800" width="11" style="134" customWidth="1"/>
    <col min="2801" max="2801" width="8.6640625" style="134" customWidth="1"/>
    <col min="2802" max="2802" width="9.6640625" style="134" customWidth="1"/>
    <col min="2803" max="2803" width="12.88671875" style="134" customWidth="1"/>
    <col min="2804" max="2804" width="9.88671875" style="134" customWidth="1"/>
    <col min="2805" max="2805" width="8.6640625" style="134" customWidth="1"/>
    <col min="2806" max="3049" width="8.88671875" style="134"/>
    <col min="3050" max="3050" width="16.5546875" style="134" customWidth="1"/>
    <col min="3051" max="3051" width="10.44140625" style="134" customWidth="1"/>
    <col min="3052" max="3052" width="11.88671875" style="134" customWidth="1"/>
    <col min="3053" max="3053" width="10.44140625" style="134" customWidth="1"/>
    <col min="3054" max="3054" width="10.33203125" style="134" customWidth="1"/>
    <col min="3055" max="3055" width="8.33203125" style="134" customWidth="1"/>
    <col min="3056" max="3056" width="11" style="134" customWidth="1"/>
    <col min="3057" max="3057" width="8.6640625" style="134" customWidth="1"/>
    <col min="3058" max="3058" width="9.6640625" style="134" customWidth="1"/>
    <col min="3059" max="3059" width="12.88671875" style="134" customWidth="1"/>
    <col min="3060" max="3060" width="9.88671875" style="134" customWidth="1"/>
    <col min="3061" max="3061" width="8.6640625" style="134" customWidth="1"/>
    <col min="3062" max="3305" width="8.88671875" style="134"/>
    <col min="3306" max="3306" width="16.5546875" style="134" customWidth="1"/>
    <col min="3307" max="3307" width="10.44140625" style="134" customWidth="1"/>
    <col min="3308" max="3308" width="11.88671875" style="134" customWidth="1"/>
    <col min="3309" max="3309" width="10.44140625" style="134" customWidth="1"/>
    <col min="3310" max="3310" width="10.33203125" style="134" customWidth="1"/>
    <col min="3311" max="3311" width="8.33203125" style="134" customWidth="1"/>
    <col min="3312" max="3312" width="11" style="134" customWidth="1"/>
    <col min="3313" max="3313" width="8.6640625" style="134" customWidth="1"/>
    <col min="3314" max="3314" width="9.6640625" style="134" customWidth="1"/>
    <col min="3315" max="3315" width="12.88671875" style="134" customWidth="1"/>
    <col min="3316" max="3316" width="9.88671875" style="134" customWidth="1"/>
    <col min="3317" max="3317" width="8.6640625" style="134" customWidth="1"/>
    <col min="3318" max="3561" width="8.88671875" style="134"/>
    <col min="3562" max="3562" width="16.5546875" style="134" customWidth="1"/>
    <col min="3563" max="3563" width="10.44140625" style="134" customWidth="1"/>
    <col min="3564" max="3564" width="11.88671875" style="134" customWidth="1"/>
    <col min="3565" max="3565" width="10.44140625" style="134" customWidth="1"/>
    <col min="3566" max="3566" width="10.33203125" style="134" customWidth="1"/>
    <col min="3567" max="3567" width="8.33203125" style="134" customWidth="1"/>
    <col min="3568" max="3568" width="11" style="134" customWidth="1"/>
    <col min="3569" max="3569" width="8.6640625" style="134" customWidth="1"/>
    <col min="3570" max="3570" width="9.6640625" style="134" customWidth="1"/>
    <col min="3571" max="3571" width="12.88671875" style="134" customWidth="1"/>
    <col min="3572" max="3572" width="9.88671875" style="134" customWidth="1"/>
    <col min="3573" max="3573" width="8.6640625" style="134" customWidth="1"/>
    <col min="3574" max="3817" width="8.88671875" style="134"/>
    <col min="3818" max="3818" width="16.5546875" style="134" customWidth="1"/>
    <col min="3819" max="3819" width="10.44140625" style="134" customWidth="1"/>
    <col min="3820" max="3820" width="11.88671875" style="134" customWidth="1"/>
    <col min="3821" max="3821" width="10.44140625" style="134" customWidth="1"/>
    <col min="3822" max="3822" width="10.33203125" style="134" customWidth="1"/>
    <col min="3823" max="3823" width="8.33203125" style="134" customWidth="1"/>
    <col min="3824" max="3824" width="11" style="134" customWidth="1"/>
    <col min="3825" max="3825" width="8.6640625" style="134" customWidth="1"/>
    <col min="3826" max="3826" width="9.6640625" style="134" customWidth="1"/>
    <col min="3827" max="3827" width="12.88671875" style="134" customWidth="1"/>
    <col min="3828" max="3828" width="9.88671875" style="134" customWidth="1"/>
    <col min="3829" max="3829" width="8.6640625" style="134" customWidth="1"/>
    <col min="3830" max="4073" width="8.88671875" style="134"/>
    <col min="4074" max="4074" width="16.5546875" style="134" customWidth="1"/>
    <col min="4075" max="4075" width="10.44140625" style="134" customWidth="1"/>
    <col min="4076" max="4076" width="11.88671875" style="134" customWidth="1"/>
    <col min="4077" max="4077" width="10.44140625" style="134" customWidth="1"/>
    <col min="4078" max="4078" width="10.33203125" style="134" customWidth="1"/>
    <col min="4079" max="4079" width="8.33203125" style="134" customWidth="1"/>
    <col min="4080" max="4080" width="11" style="134" customWidth="1"/>
    <col min="4081" max="4081" width="8.6640625" style="134" customWidth="1"/>
    <col min="4082" max="4082" width="9.6640625" style="134" customWidth="1"/>
    <col min="4083" max="4083" width="12.88671875" style="134" customWidth="1"/>
    <col min="4084" max="4084" width="9.88671875" style="134" customWidth="1"/>
    <col min="4085" max="4085" width="8.6640625" style="134" customWidth="1"/>
    <col min="4086" max="4329" width="8.88671875" style="134"/>
    <col min="4330" max="4330" width="16.5546875" style="134" customWidth="1"/>
    <col min="4331" max="4331" width="10.44140625" style="134" customWidth="1"/>
    <col min="4332" max="4332" width="11.88671875" style="134" customWidth="1"/>
    <col min="4333" max="4333" width="10.44140625" style="134" customWidth="1"/>
    <col min="4334" max="4334" width="10.33203125" style="134" customWidth="1"/>
    <col min="4335" max="4335" width="8.33203125" style="134" customWidth="1"/>
    <col min="4336" max="4336" width="11" style="134" customWidth="1"/>
    <col min="4337" max="4337" width="8.6640625" style="134" customWidth="1"/>
    <col min="4338" max="4338" width="9.6640625" style="134" customWidth="1"/>
    <col min="4339" max="4339" width="12.88671875" style="134" customWidth="1"/>
    <col min="4340" max="4340" width="9.88671875" style="134" customWidth="1"/>
    <col min="4341" max="4341" width="8.6640625" style="134" customWidth="1"/>
    <col min="4342" max="4585" width="8.88671875" style="134"/>
    <col min="4586" max="4586" width="16.5546875" style="134" customWidth="1"/>
    <col min="4587" max="4587" width="10.44140625" style="134" customWidth="1"/>
    <col min="4588" max="4588" width="11.88671875" style="134" customWidth="1"/>
    <col min="4589" max="4589" width="10.44140625" style="134" customWidth="1"/>
    <col min="4590" max="4590" width="10.33203125" style="134" customWidth="1"/>
    <col min="4591" max="4591" width="8.33203125" style="134" customWidth="1"/>
    <col min="4592" max="4592" width="11" style="134" customWidth="1"/>
    <col min="4593" max="4593" width="8.6640625" style="134" customWidth="1"/>
    <col min="4594" max="4594" width="9.6640625" style="134" customWidth="1"/>
    <col min="4595" max="4595" width="12.88671875" style="134" customWidth="1"/>
    <col min="4596" max="4596" width="9.88671875" style="134" customWidth="1"/>
    <col min="4597" max="4597" width="8.6640625" style="134" customWidth="1"/>
    <col min="4598" max="4841" width="8.88671875" style="134"/>
    <col min="4842" max="4842" width="16.5546875" style="134" customWidth="1"/>
    <col min="4843" max="4843" width="10.44140625" style="134" customWidth="1"/>
    <col min="4844" max="4844" width="11.88671875" style="134" customWidth="1"/>
    <col min="4845" max="4845" width="10.44140625" style="134" customWidth="1"/>
    <col min="4846" max="4846" width="10.33203125" style="134" customWidth="1"/>
    <col min="4847" max="4847" width="8.33203125" style="134" customWidth="1"/>
    <col min="4848" max="4848" width="11" style="134" customWidth="1"/>
    <col min="4849" max="4849" width="8.6640625" style="134" customWidth="1"/>
    <col min="4850" max="4850" width="9.6640625" style="134" customWidth="1"/>
    <col min="4851" max="4851" width="12.88671875" style="134" customWidth="1"/>
    <col min="4852" max="4852" width="9.88671875" style="134" customWidth="1"/>
    <col min="4853" max="4853" width="8.6640625" style="134" customWidth="1"/>
    <col min="4854" max="5097" width="8.88671875" style="134"/>
    <col min="5098" max="5098" width="16.5546875" style="134" customWidth="1"/>
    <col min="5099" max="5099" width="10.44140625" style="134" customWidth="1"/>
    <col min="5100" max="5100" width="11.88671875" style="134" customWidth="1"/>
    <col min="5101" max="5101" width="10.44140625" style="134" customWidth="1"/>
    <col min="5102" max="5102" width="10.33203125" style="134" customWidth="1"/>
    <col min="5103" max="5103" width="8.33203125" style="134" customWidth="1"/>
    <col min="5104" max="5104" width="11" style="134" customWidth="1"/>
    <col min="5105" max="5105" width="8.6640625" style="134" customWidth="1"/>
    <col min="5106" max="5106" width="9.6640625" style="134" customWidth="1"/>
    <col min="5107" max="5107" width="12.88671875" style="134" customWidth="1"/>
    <col min="5108" max="5108" width="9.88671875" style="134" customWidth="1"/>
    <col min="5109" max="5109" width="8.6640625" style="134" customWidth="1"/>
    <col min="5110" max="5353" width="8.88671875" style="134"/>
    <col min="5354" max="5354" width="16.5546875" style="134" customWidth="1"/>
    <col min="5355" max="5355" width="10.44140625" style="134" customWidth="1"/>
    <col min="5356" max="5356" width="11.88671875" style="134" customWidth="1"/>
    <col min="5357" max="5357" width="10.44140625" style="134" customWidth="1"/>
    <col min="5358" max="5358" width="10.33203125" style="134" customWidth="1"/>
    <col min="5359" max="5359" width="8.33203125" style="134" customWidth="1"/>
    <col min="5360" max="5360" width="11" style="134" customWidth="1"/>
    <col min="5361" max="5361" width="8.6640625" style="134" customWidth="1"/>
    <col min="5362" max="5362" width="9.6640625" style="134" customWidth="1"/>
    <col min="5363" max="5363" width="12.88671875" style="134" customWidth="1"/>
    <col min="5364" max="5364" width="9.88671875" style="134" customWidth="1"/>
    <col min="5365" max="5365" width="8.6640625" style="134" customWidth="1"/>
    <col min="5366" max="5609" width="8.88671875" style="134"/>
    <col min="5610" max="5610" width="16.5546875" style="134" customWidth="1"/>
    <col min="5611" max="5611" width="10.44140625" style="134" customWidth="1"/>
    <col min="5612" max="5612" width="11.88671875" style="134" customWidth="1"/>
    <col min="5613" max="5613" width="10.44140625" style="134" customWidth="1"/>
    <col min="5614" max="5614" width="10.33203125" style="134" customWidth="1"/>
    <col min="5615" max="5615" width="8.33203125" style="134" customWidth="1"/>
    <col min="5616" max="5616" width="11" style="134" customWidth="1"/>
    <col min="5617" max="5617" width="8.6640625" style="134" customWidth="1"/>
    <col min="5618" max="5618" width="9.6640625" style="134" customWidth="1"/>
    <col min="5619" max="5619" width="12.88671875" style="134" customWidth="1"/>
    <col min="5620" max="5620" width="9.88671875" style="134" customWidth="1"/>
    <col min="5621" max="5621" width="8.6640625" style="134" customWidth="1"/>
    <col min="5622" max="5865" width="8.88671875" style="134"/>
    <col min="5866" max="5866" width="16.5546875" style="134" customWidth="1"/>
    <col min="5867" max="5867" width="10.44140625" style="134" customWidth="1"/>
    <col min="5868" max="5868" width="11.88671875" style="134" customWidth="1"/>
    <col min="5869" max="5869" width="10.44140625" style="134" customWidth="1"/>
    <col min="5870" max="5870" width="10.33203125" style="134" customWidth="1"/>
    <col min="5871" max="5871" width="8.33203125" style="134" customWidth="1"/>
    <col min="5872" max="5872" width="11" style="134" customWidth="1"/>
    <col min="5873" max="5873" width="8.6640625" style="134" customWidth="1"/>
    <col min="5874" max="5874" width="9.6640625" style="134" customWidth="1"/>
    <col min="5875" max="5875" width="12.88671875" style="134" customWidth="1"/>
    <col min="5876" max="5876" width="9.88671875" style="134" customWidth="1"/>
    <col min="5877" max="5877" width="8.6640625" style="134" customWidth="1"/>
    <col min="5878" max="6121" width="8.88671875" style="134"/>
    <col min="6122" max="6122" width="16.5546875" style="134" customWidth="1"/>
    <col min="6123" max="6123" width="10.44140625" style="134" customWidth="1"/>
    <col min="6124" max="6124" width="11.88671875" style="134" customWidth="1"/>
    <col min="6125" max="6125" width="10.44140625" style="134" customWidth="1"/>
    <col min="6126" max="6126" width="10.33203125" style="134" customWidth="1"/>
    <col min="6127" max="6127" width="8.33203125" style="134" customWidth="1"/>
    <col min="6128" max="6128" width="11" style="134" customWidth="1"/>
    <col min="6129" max="6129" width="8.6640625" style="134" customWidth="1"/>
    <col min="6130" max="6130" width="9.6640625" style="134" customWidth="1"/>
    <col min="6131" max="6131" width="12.88671875" style="134" customWidth="1"/>
    <col min="6132" max="6132" width="9.88671875" style="134" customWidth="1"/>
    <col min="6133" max="6133" width="8.6640625" style="134" customWidth="1"/>
    <col min="6134" max="6377" width="8.88671875" style="134"/>
    <col min="6378" max="6378" width="16.5546875" style="134" customWidth="1"/>
    <col min="6379" max="6379" width="10.44140625" style="134" customWidth="1"/>
    <col min="6380" max="6380" width="11.88671875" style="134" customWidth="1"/>
    <col min="6381" max="6381" width="10.44140625" style="134" customWidth="1"/>
    <col min="6382" max="6382" width="10.33203125" style="134" customWidth="1"/>
    <col min="6383" max="6383" width="8.33203125" style="134" customWidth="1"/>
    <col min="6384" max="6384" width="11" style="134" customWidth="1"/>
    <col min="6385" max="6385" width="8.6640625" style="134" customWidth="1"/>
    <col min="6386" max="6386" width="9.6640625" style="134" customWidth="1"/>
    <col min="6387" max="6387" width="12.88671875" style="134" customWidth="1"/>
    <col min="6388" max="6388" width="9.88671875" style="134" customWidth="1"/>
    <col min="6389" max="6389" width="8.6640625" style="134" customWidth="1"/>
    <col min="6390" max="6633" width="8.88671875" style="134"/>
    <col min="6634" max="6634" width="16.5546875" style="134" customWidth="1"/>
    <col min="6635" max="6635" width="10.44140625" style="134" customWidth="1"/>
    <col min="6636" max="6636" width="11.88671875" style="134" customWidth="1"/>
    <col min="6637" max="6637" width="10.44140625" style="134" customWidth="1"/>
    <col min="6638" max="6638" width="10.33203125" style="134" customWidth="1"/>
    <col min="6639" max="6639" width="8.33203125" style="134" customWidth="1"/>
    <col min="6640" max="6640" width="11" style="134" customWidth="1"/>
    <col min="6641" max="6641" width="8.6640625" style="134" customWidth="1"/>
    <col min="6642" max="6642" width="9.6640625" style="134" customWidth="1"/>
    <col min="6643" max="6643" width="12.88671875" style="134" customWidth="1"/>
    <col min="6644" max="6644" width="9.88671875" style="134" customWidth="1"/>
    <col min="6645" max="6645" width="8.6640625" style="134" customWidth="1"/>
    <col min="6646" max="6889" width="8.88671875" style="134"/>
    <col min="6890" max="6890" width="16.5546875" style="134" customWidth="1"/>
    <col min="6891" max="6891" width="10.44140625" style="134" customWidth="1"/>
    <col min="6892" max="6892" width="11.88671875" style="134" customWidth="1"/>
    <col min="6893" max="6893" width="10.44140625" style="134" customWidth="1"/>
    <col min="6894" max="6894" width="10.33203125" style="134" customWidth="1"/>
    <col min="6895" max="6895" width="8.33203125" style="134" customWidth="1"/>
    <col min="6896" max="6896" width="11" style="134" customWidth="1"/>
    <col min="6897" max="6897" width="8.6640625" style="134" customWidth="1"/>
    <col min="6898" max="6898" width="9.6640625" style="134" customWidth="1"/>
    <col min="6899" max="6899" width="12.88671875" style="134" customWidth="1"/>
    <col min="6900" max="6900" width="9.88671875" style="134" customWidth="1"/>
    <col min="6901" max="6901" width="8.6640625" style="134" customWidth="1"/>
    <col min="6902" max="7145" width="8.88671875" style="134"/>
    <col min="7146" max="7146" width="16.5546875" style="134" customWidth="1"/>
    <col min="7147" max="7147" width="10.44140625" style="134" customWidth="1"/>
    <col min="7148" max="7148" width="11.88671875" style="134" customWidth="1"/>
    <col min="7149" max="7149" width="10.44140625" style="134" customWidth="1"/>
    <col min="7150" max="7150" width="10.33203125" style="134" customWidth="1"/>
    <col min="7151" max="7151" width="8.33203125" style="134" customWidth="1"/>
    <col min="7152" max="7152" width="11" style="134" customWidth="1"/>
    <col min="7153" max="7153" width="8.6640625" style="134" customWidth="1"/>
    <col min="7154" max="7154" width="9.6640625" style="134" customWidth="1"/>
    <col min="7155" max="7155" width="12.88671875" style="134" customWidth="1"/>
    <col min="7156" max="7156" width="9.88671875" style="134" customWidth="1"/>
    <col min="7157" max="7157" width="8.6640625" style="134" customWidth="1"/>
    <col min="7158" max="7401" width="8.88671875" style="134"/>
    <col min="7402" max="7402" width="16.5546875" style="134" customWidth="1"/>
    <col min="7403" max="7403" width="10.44140625" style="134" customWidth="1"/>
    <col min="7404" max="7404" width="11.88671875" style="134" customWidth="1"/>
    <col min="7405" max="7405" width="10.44140625" style="134" customWidth="1"/>
    <col min="7406" max="7406" width="10.33203125" style="134" customWidth="1"/>
    <col min="7407" max="7407" width="8.33203125" style="134" customWidth="1"/>
    <col min="7408" max="7408" width="11" style="134" customWidth="1"/>
    <col min="7409" max="7409" width="8.6640625" style="134" customWidth="1"/>
    <col min="7410" max="7410" width="9.6640625" style="134" customWidth="1"/>
    <col min="7411" max="7411" width="12.88671875" style="134" customWidth="1"/>
    <col min="7412" max="7412" width="9.88671875" style="134" customWidth="1"/>
    <col min="7413" max="7413" width="8.6640625" style="134" customWidth="1"/>
    <col min="7414" max="7657" width="8.88671875" style="134"/>
    <col min="7658" max="7658" width="16.5546875" style="134" customWidth="1"/>
    <col min="7659" max="7659" width="10.44140625" style="134" customWidth="1"/>
    <col min="7660" max="7660" width="11.88671875" style="134" customWidth="1"/>
    <col min="7661" max="7661" width="10.44140625" style="134" customWidth="1"/>
    <col min="7662" max="7662" width="10.33203125" style="134" customWidth="1"/>
    <col min="7663" max="7663" width="8.33203125" style="134" customWidth="1"/>
    <col min="7664" max="7664" width="11" style="134" customWidth="1"/>
    <col min="7665" max="7665" width="8.6640625" style="134" customWidth="1"/>
    <col min="7666" max="7666" width="9.6640625" style="134" customWidth="1"/>
    <col min="7667" max="7667" width="12.88671875" style="134" customWidth="1"/>
    <col min="7668" max="7668" width="9.88671875" style="134" customWidth="1"/>
    <col min="7669" max="7669" width="8.6640625" style="134" customWidth="1"/>
    <col min="7670" max="7913" width="8.88671875" style="134"/>
    <col min="7914" max="7914" width="16.5546875" style="134" customWidth="1"/>
    <col min="7915" max="7915" width="10.44140625" style="134" customWidth="1"/>
    <col min="7916" max="7916" width="11.88671875" style="134" customWidth="1"/>
    <col min="7917" max="7917" width="10.44140625" style="134" customWidth="1"/>
    <col min="7918" max="7918" width="10.33203125" style="134" customWidth="1"/>
    <col min="7919" max="7919" width="8.33203125" style="134" customWidth="1"/>
    <col min="7920" max="7920" width="11" style="134" customWidth="1"/>
    <col min="7921" max="7921" width="8.6640625" style="134" customWidth="1"/>
    <col min="7922" max="7922" width="9.6640625" style="134" customWidth="1"/>
    <col min="7923" max="7923" width="12.88671875" style="134" customWidth="1"/>
    <col min="7924" max="7924" width="9.88671875" style="134" customWidth="1"/>
    <col min="7925" max="7925" width="8.6640625" style="134" customWidth="1"/>
    <col min="7926" max="8169" width="8.88671875" style="134"/>
    <col min="8170" max="8170" width="16.5546875" style="134" customWidth="1"/>
    <col min="8171" max="8171" width="10.44140625" style="134" customWidth="1"/>
    <col min="8172" max="8172" width="11.88671875" style="134" customWidth="1"/>
    <col min="8173" max="8173" width="10.44140625" style="134" customWidth="1"/>
    <col min="8174" max="8174" width="10.33203125" style="134" customWidth="1"/>
    <col min="8175" max="8175" width="8.33203125" style="134" customWidth="1"/>
    <col min="8176" max="8176" width="11" style="134" customWidth="1"/>
    <col min="8177" max="8177" width="8.6640625" style="134" customWidth="1"/>
    <col min="8178" max="8178" width="9.6640625" style="134" customWidth="1"/>
    <col min="8179" max="8179" width="12.88671875" style="134" customWidth="1"/>
    <col min="8180" max="8180" width="9.88671875" style="134" customWidth="1"/>
    <col min="8181" max="8181" width="8.6640625" style="134" customWidth="1"/>
    <col min="8182" max="8425" width="8.88671875" style="134"/>
    <col min="8426" max="8426" width="16.5546875" style="134" customWidth="1"/>
    <col min="8427" max="8427" width="10.44140625" style="134" customWidth="1"/>
    <col min="8428" max="8428" width="11.88671875" style="134" customWidth="1"/>
    <col min="8429" max="8429" width="10.44140625" style="134" customWidth="1"/>
    <col min="8430" max="8430" width="10.33203125" style="134" customWidth="1"/>
    <col min="8431" max="8431" width="8.33203125" style="134" customWidth="1"/>
    <col min="8432" max="8432" width="11" style="134" customWidth="1"/>
    <col min="8433" max="8433" width="8.6640625" style="134" customWidth="1"/>
    <col min="8434" max="8434" width="9.6640625" style="134" customWidth="1"/>
    <col min="8435" max="8435" width="12.88671875" style="134" customWidth="1"/>
    <col min="8436" max="8436" width="9.88671875" style="134" customWidth="1"/>
    <col min="8437" max="8437" width="8.6640625" style="134" customWidth="1"/>
    <col min="8438" max="8681" width="8.88671875" style="134"/>
    <col min="8682" max="8682" width="16.5546875" style="134" customWidth="1"/>
    <col min="8683" max="8683" width="10.44140625" style="134" customWidth="1"/>
    <col min="8684" max="8684" width="11.88671875" style="134" customWidth="1"/>
    <col min="8685" max="8685" width="10.44140625" style="134" customWidth="1"/>
    <col min="8686" max="8686" width="10.33203125" style="134" customWidth="1"/>
    <col min="8687" max="8687" width="8.33203125" style="134" customWidth="1"/>
    <col min="8688" max="8688" width="11" style="134" customWidth="1"/>
    <col min="8689" max="8689" width="8.6640625" style="134" customWidth="1"/>
    <col min="8690" max="8690" width="9.6640625" style="134" customWidth="1"/>
    <col min="8691" max="8691" width="12.88671875" style="134" customWidth="1"/>
    <col min="8692" max="8692" width="9.88671875" style="134" customWidth="1"/>
    <col min="8693" max="8693" width="8.6640625" style="134" customWidth="1"/>
    <col min="8694" max="8937" width="8.88671875" style="134"/>
    <col min="8938" max="8938" width="16.5546875" style="134" customWidth="1"/>
    <col min="8939" max="8939" width="10.44140625" style="134" customWidth="1"/>
    <col min="8940" max="8940" width="11.88671875" style="134" customWidth="1"/>
    <col min="8941" max="8941" width="10.44140625" style="134" customWidth="1"/>
    <col min="8942" max="8942" width="10.33203125" style="134" customWidth="1"/>
    <col min="8943" max="8943" width="8.33203125" style="134" customWidth="1"/>
    <col min="8944" max="8944" width="11" style="134" customWidth="1"/>
    <col min="8945" max="8945" width="8.6640625" style="134" customWidth="1"/>
    <col min="8946" max="8946" width="9.6640625" style="134" customWidth="1"/>
    <col min="8947" max="8947" width="12.88671875" style="134" customWidth="1"/>
    <col min="8948" max="8948" width="9.88671875" style="134" customWidth="1"/>
    <col min="8949" max="8949" width="8.6640625" style="134" customWidth="1"/>
    <col min="8950" max="9193" width="8.88671875" style="134"/>
    <col min="9194" max="9194" width="16.5546875" style="134" customWidth="1"/>
    <col min="9195" max="9195" width="10.44140625" style="134" customWidth="1"/>
    <col min="9196" max="9196" width="11.88671875" style="134" customWidth="1"/>
    <col min="9197" max="9197" width="10.44140625" style="134" customWidth="1"/>
    <col min="9198" max="9198" width="10.33203125" style="134" customWidth="1"/>
    <col min="9199" max="9199" width="8.33203125" style="134" customWidth="1"/>
    <col min="9200" max="9200" width="11" style="134" customWidth="1"/>
    <col min="9201" max="9201" width="8.6640625" style="134" customWidth="1"/>
    <col min="9202" max="9202" width="9.6640625" style="134" customWidth="1"/>
    <col min="9203" max="9203" width="12.88671875" style="134" customWidth="1"/>
    <col min="9204" max="9204" width="9.88671875" style="134" customWidth="1"/>
    <col min="9205" max="9205" width="8.6640625" style="134" customWidth="1"/>
    <col min="9206" max="9449" width="8.88671875" style="134"/>
    <col min="9450" max="9450" width="16.5546875" style="134" customWidth="1"/>
    <col min="9451" max="9451" width="10.44140625" style="134" customWidth="1"/>
    <col min="9452" max="9452" width="11.88671875" style="134" customWidth="1"/>
    <col min="9453" max="9453" width="10.44140625" style="134" customWidth="1"/>
    <col min="9454" max="9454" width="10.33203125" style="134" customWidth="1"/>
    <col min="9455" max="9455" width="8.33203125" style="134" customWidth="1"/>
    <col min="9456" max="9456" width="11" style="134" customWidth="1"/>
    <col min="9457" max="9457" width="8.6640625" style="134" customWidth="1"/>
    <col min="9458" max="9458" width="9.6640625" style="134" customWidth="1"/>
    <col min="9459" max="9459" width="12.88671875" style="134" customWidth="1"/>
    <col min="9460" max="9460" width="9.88671875" style="134" customWidth="1"/>
    <col min="9461" max="9461" width="8.6640625" style="134" customWidth="1"/>
    <col min="9462" max="9705" width="8.88671875" style="134"/>
    <col min="9706" max="9706" width="16.5546875" style="134" customWidth="1"/>
    <col min="9707" max="9707" width="10.44140625" style="134" customWidth="1"/>
    <col min="9708" max="9708" width="11.88671875" style="134" customWidth="1"/>
    <col min="9709" max="9709" width="10.44140625" style="134" customWidth="1"/>
    <col min="9710" max="9710" width="10.33203125" style="134" customWidth="1"/>
    <col min="9711" max="9711" width="8.33203125" style="134" customWidth="1"/>
    <col min="9712" max="9712" width="11" style="134" customWidth="1"/>
    <col min="9713" max="9713" width="8.6640625" style="134" customWidth="1"/>
    <col min="9714" max="9714" width="9.6640625" style="134" customWidth="1"/>
    <col min="9715" max="9715" width="12.88671875" style="134" customWidth="1"/>
    <col min="9716" max="9716" width="9.88671875" style="134" customWidth="1"/>
    <col min="9717" max="9717" width="8.6640625" style="134" customWidth="1"/>
    <col min="9718" max="9961" width="8.88671875" style="134"/>
    <col min="9962" max="9962" width="16.5546875" style="134" customWidth="1"/>
    <col min="9963" max="9963" width="10.44140625" style="134" customWidth="1"/>
    <col min="9964" max="9964" width="11.88671875" style="134" customWidth="1"/>
    <col min="9965" max="9965" width="10.44140625" style="134" customWidth="1"/>
    <col min="9966" max="9966" width="10.33203125" style="134" customWidth="1"/>
    <col min="9967" max="9967" width="8.33203125" style="134" customWidth="1"/>
    <col min="9968" max="9968" width="11" style="134" customWidth="1"/>
    <col min="9969" max="9969" width="8.6640625" style="134" customWidth="1"/>
    <col min="9970" max="9970" width="9.6640625" style="134" customWidth="1"/>
    <col min="9971" max="9971" width="12.88671875" style="134" customWidth="1"/>
    <col min="9972" max="9972" width="9.88671875" style="134" customWidth="1"/>
    <col min="9973" max="9973" width="8.6640625" style="134" customWidth="1"/>
    <col min="9974" max="10217" width="8.88671875" style="134"/>
    <col min="10218" max="10218" width="16.5546875" style="134" customWidth="1"/>
    <col min="10219" max="10219" width="10.44140625" style="134" customWidth="1"/>
    <col min="10220" max="10220" width="11.88671875" style="134" customWidth="1"/>
    <col min="10221" max="10221" width="10.44140625" style="134" customWidth="1"/>
    <col min="10222" max="10222" width="10.33203125" style="134" customWidth="1"/>
    <col min="10223" max="10223" width="8.33203125" style="134" customWidth="1"/>
    <col min="10224" max="10224" width="11" style="134" customWidth="1"/>
    <col min="10225" max="10225" width="8.6640625" style="134" customWidth="1"/>
    <col min="10226" max="10226" width="9.6640625" style="134" customWidth="1"/>
    <col min="10227" max="10227" width="12.88671875" style="134" customWidth="1"/>
    <col min="10228" max="10228" width="9.88671875" style="134" customWidth="1"/>
    <col min="10229" max="10229" width="8.6640625" style="134" customWidth="1"/>
    <col min="10230" max="10473" width="8.88671875" style="134"/>
    <col min="10474" max="10474" width="16.5546875" style="134" customWidth="1"/>
    <col min="10475" max="10475" width="10.44140625" style="134" customWidth="1"/>
    <col min="10476" max="10476" width="11.88671875" style="134" customWidth="1"/>
    <col min="10477" max="10477" width="10.44140625" style="134" customWidth="1"/>
    <col min="10478" max="10478" width="10.33203125" style="134" customWidth="1"/>
    <col min="10479" max="10479" width="8.33203125" style="134" customWidth="1"/>
    <col min="10480" max="10480" width="11" style="134" customWidth="1"/>
    <col min="10481" max="10481" width="8.6640625" style="134" customWidth="1"/>
    <col min="10482" max="10482" width="9.6640625" style="134" customWidth="1"/>
    <col min="10483" max="10483" width="12.88671875" style="134" customWidth="1"/>
    <col min="10484" max="10484" width="9.88671875" style="134" customWidth="1"/>
    <col min="10485" max="10485" width="8.6640625" style="134" customWidth="1"/>
    <col min="10486" max="10729" width="8.88671875" style="134"/>
    <col min="10730" max="10730" width="16.5546875" style="134" customWidth="1"/>
    <col min="10731" max="10731" width="10.44140625" style="134" customWidth="1"/>
    <col min="10732" max="10732" width="11.88671875" style="134" customWidth="1"/>
    <col min="10733" max="10733" width="10.44140625" style="134" customWidth="1"/>
    <col min="10734" max="10734" width="10.33203125" style="134" customWidth="1"/>
    <col min="10735" max="10735" width="8.33203125" style="134" customWidth="1"/>
    <col min="10736" max="10736" width="11" style="134" customWidth="1"/>
    <col min="10737" max="10737" width="8.6640625" style="134" customWidth="1"/>
    <col min="10738" max="10738" width="9.6640625" style="134" customWidth="1"/>
    <col min="10739" max="10739" width="12.88671875" style="134" customWidth="1"/>
    <col min="10740" max="10740" width="9.88671875" style="134" customWidth="1"/>
    <col min="10741" max="10741" width="8.6640625" style="134" customWidth="1"/>
    <col min="10742" max="10985" width="8.88671875" style="134"/>
    <col min="10986" max="10986" width="16.5546875" style="134" customWidth="1"/>
    <col min="10987" max="10987" width="10.44140625" style="134" customWidth="1"/>
    <col min="10988" max="10988" width="11.88671875" style="134" customWidth="1"/>
    <col min="10989" max="10989" width="10.44140625" style="134" customWidth="1"/>
    <col min="10990" max="10990" width="10.33203125" style="134" customWidth="1"/>
    <col min="10991" max="10991" width="8.33203125" style="134" customWidth="1"/>
    <col min="10992" max="10992" width="11" style="134" customWidth="1"/>
    <col min="10993" max="10993" width="8.6640625" style="134" customWidth="1"/>
    <col min="10994" max="10994" width="9.6640625" style="134" customWidth="1"/>
    <col min="10995" max="10995" width="12.88671875" style="134" customWidth="1"/>
    <col min="10996" max="10996" width="9.88671875" style="134" customWidth="1"/>
    <col min="10997" max="10997" width="8.6640625" style="134" customWidth="1"/>
    <col min="10998" max="11241" width="8.88671875" style="134"/>
    <col min="11242" max="11242" width="16.5546875" style="134" customWidth="1"/>
    <col min="11243" max="11243" width="10.44140625" style="134" customWidth="1"/>
    <col min="11244" max="11244" width="11.88671875" style="134" customWidth="1"/>
    <col min="11245" max="11245" width="10.44140625" style="134" customWidth="1"/>
    <col min="11246" max="11246" width="10.33203125" style="134" customWidth="1"/>
    <col min="11247" max="11247" width="8.33203125" style="134" customWidth="1"/>
    <col min="11248" max="11248" width="11" style="134" customWidth="1"/>
    <col min="11249" max="11249" width="8.6640625" style="134" customWidth="1"/>
    <col min="11250" max="11250" width="9.6640625" style="134" customWidth="1"/>
    <col min="11251" max="11251" width="12.88671875" style="134" customWidth="1"/>
    <col min="11252" max="11252" width="9.88671875" style="134" customWidth="1"/>
    <col min="11253" max="11253" width="8.6640625" style="134" customWidth="1"/>
    <col min="11254" max="11497" width="8.88671875" style="134"/>
    <col min="11498" max="11498" width="16.5546875" style="134" customWidth="1"/>
    <col min="11499" max="11499" width="10.44140625" style="134" customWidth="1"/>
    <col min="11500" max="11500" width="11.88671875" style="134" customWidth="1"/>
    <col min="11501" max="11501" width="10.44140625" style="134" customWidth="1"/>
    <col min="11502" max="11502" width="10.33203125" style="134" customWidth="1"/>
    <col min="11503" max="11503" width="8.33203125" style="134" customWidth="1"/>
    <col min="11504" max="11504" width="11" style="134" customWidth="1"/>
    <col min="11505" max="11505" width="8.6640625" style="134" customWidth="1"/>
    <col min="11506" max="11506" width="9.6640625" style="134" customWidth="1"/>
    <col min="11507" max="11507" width="12.88671875" style="134" customWidth="1"/>
    <col min="11508" max="11508" width="9.88671875" style="134" customWidth="1"/>
    <col min="11509" max="11509" width="8.6640625" style="134" customWidth="1"/>
    <col min="11510" max="11753" width="8.88671875" style="134"/>
    <col min="11754" max="11754" width="16.5546875" style="134" customWidth="1"/>
    <col min="11755" max="11755" width="10.44140625" style="134" customWidth="1"/>
    <col min="11756" max="11756" width="11.88671875" style="134" customWidth="1"/>
    <col min="11757" max="11757" width="10.44140625" style="134" customWidth="1"/>
    <col min="11758" max="11758" width="10.33203125" style="134" customWidth="1"/>
    <col min="11759" max="11759" width="8.33203125" style="134" customWidth="1"/>
    <col min="11760" max="11760" width="11" style="134" customWidth="1"/>
    <col min="11761" max="11761" width="8.6640625" style="134" customWidth="1"/>
    <col min="11762" max="11762" width="9.6640625" style="134" customWidth="1"/>
    <col min="11763" max="11763" width="12.88671875" style="134" customWidth="1"/>
    <col min="11764" max="11764" width="9.88671875" style="134" customWidth="1"/>
    <col min="11765" max="11765" width="8.6640625" style="134" customWidth="1"/>
    <col min="11766" max="12009" width="8.88671875" style="134"/>
    <col min="12010" max="12010" width="16.5546875" style="134" customWidth="1"/>
    <col min="12011" max="12011" width="10.44140625" style="134" customWidth="1"/>
    <col min="12012" max="12012" width="11.88671875" style="134" customWidth="1"/>
    <col min="12013" max="12013" width="10.44140625" style="134" customWidth="1"/>
    <col min="12014" max="12014" width="10.33203125" style="134" customWidth="1"/>
    <col min="12015" max="12015" width="8.33203125" style="134" customWidth="1"/>
    <col min="12016" max="12016" width="11" style="134" customWidth="1"/>
    <col min="12017" max="12017" width="8.6640625" style="134" customWidth="1"/>
    <col min="12018" max="12018" width="9.6640625" style="134" customWidth="1"/>
    <col min="12019" max="12019" width="12.88671875" style="134" customWidth="1"/>
    <col min="12020" max="12020" width="9.88671875" style="134" customWidth="1"/>
    <col min="12021" max="12021" width="8.6640625" style="134" customWidth="1"/>
    <col min="12022" max="12265" width="8.88671875" style="134"/>
    <col min="12266" max="12266" width="16.5546875" style="134" customWidth="1"/>
    <col min="12267" max="12267" width="10.44140625" style="134" customWidth="1"/>
    <col min="12268" max="12268" width="11.88671875" style="134" customWidth="1"/>
    <col min="12269" max="12269" width="10.44140625" style="134" customWidth="1"/>
    <col min="12270" max="12270" width="10.33203125" style="134" customWidth="1"/>
    <col min="12271" max="12271" width="8.33203125" style="134" customWidth="1"/>
    <col min="12272" max="12272" width="11" style="134" customWidth="1"/>
    <col min="12273" max="12273" width="8.6640625" style="134" customWidth="1"/>
    <col min="12274" max="12274" width="9.6640625" style="134" customWidth="1"/>
    <col min="12275" max="12275" width="12.88671875" style="134" customWidth="1"/>
    <col min="12276" max="12276" width="9.88671875" style="134" customWidth="1"/>
    <col min="12277" max="12277" width="8.6640625" style="134" customWidth="1"/>
    <col min="12278" max="12521" width="8.88671875" style="134"/>
    <col min="12522" max="12522" width="16.5546875" style="134" customWidth="1"/>
    <col min="12523" max="12523" width="10.44140625" style="134" customWidth="1"/>
    <col min="12524" max="12524" width="11.88671875" style="134" customWidth="1"/>
    <col min="12525" max="12525" width="10.44140625" style="134" customWidth="1"/>
    <col min="12526" max="12526" width="10.33203125" style="134" customWidth="1"/>
    <col min="12527" max="12527" width="8.33203125" style="134" customWidth="1"/>
    <col min="12528" max="12528" width="11" style="134" customWidth="1"/>
    <col min="12529" max="12529" width="8.6640625" style="134" customWidth="1"/>
    <col min="12530" max="12530" width="9.6640625" style="134" customWidth="1"/>
    <col min="12531" max="12531" width="12.88671875" style="134" customWidth="1"/>
    <col min="12532" max="12532" width="9.88671875" style="134" customWidth="1"/>
    <col min="12533" max="12533" width="8.6640625" style="134" customWidth="1"/>
    <col min="12534" max="12777" width="8.88671875" style="134"/>
    <col min="12778" max="12778" width="16.5546875" style="134" customWidth="1"/>
    <col min="12779" max="12779" width="10.44140625" style="134" customWidth="1"/>
    <col min="12780" max="12780" width="11.88671875" style="134" customWidth="1"/>
    <col min="12781" max="12781" width="10.44140625" style="134" customWidth="1"/>
    <col min="12782" max="12782" width="10.33203125" style="134" customWidth="1"/>
    <col min="12783" max="12783" width="8.33203125" style="134" customWidth="1"/>
    <col min="12784" max="12784" width="11" style="134" customWidth="1"/>
    <col min="12785" max="12785" width="8.6640625" style="134" customWidth="1"/>
    <col min="12786" max="12786" width="9.6640625" style="134" customWidth="1"/>
    <col min="12787" max="12787" width="12.88671875" style="134" customWidth="1"/>
    <col min="12788" max="12788" width="9.88671875" style="134" customWidth="1"/>
    <col min="12789" max="12789" width="8.6640625" style="134" customWidth="1"/>
    <col min="12790" max="13033" width="8.88671875" style="134"/>
    <col min="13034" max="13034" width="16.5546875" style="134" customWidth="1"/>
    <col min="13035" max="13035" width="10.44140625" style="134" customWidth="1"/>
    <col min="13036" max="13036" width="11.88671875" style="134" customWidth="1"/>
    <col min="13037" max="13037" width="10.44140625" style="134" customWidth="1"/>
    <col min="13038" max="13038" width="10.33203125" style="134" customWidth="1"/>
    <col min="13039" max="13039" width="8.33203125" style="134" customWidth="1"/>
    <col min="13040" max="13040" width="11" style="134" customWidth="1"/>
    <col min="13041" max="13041" width="8.6640625" style="134" customWidth="1"/>
    <col min="13042" max="13042" width="9.6640625" style="134" customWidth="1"/>
    <col min="13043" max="13043" width="12.88671875" style="134" customWidth="1"/>
    <col min="13044" max="13044" width="9.88671875" style="134" customWidth="1"/>
    <col min="13045" max="13045" width="8.6640625" style="134" customWidth="1"/>
    <col min="13046" max="13289" width="8.88671875" style="134"/>
    <col min="13290" max="13290" width="16.5546875" style="134" customWidth="1"/>
    <col min="13291" max="13291" width="10.44140625" style="134" customWidth="1"/>
    <col min="13292" max="13292" width="11.88671875" style="134" customWidth="1"/>
    <col min="13293" max="13293" width="10.44140625" style="134" customWidth="1"/>
    <col min="13294" max="13294" width="10.33203125" style="134" customWidth="1"/>
    <col min="13295" max="13295" width="8.33203125" style="134" customWidth="1"/>
    <col min="13296" max="13296" width="11" style="134" customWidth="1"/>
    <col min="13297" max="13297" width="8.6640625" style="134" customWidth="1"/>
    <col min="13298" max="13298" width="9.6640625" style="134" customWidth="1"/>
    <col min="13299" max="13299" width="12.88671875" style="134" customWidth="1"/>
    <col min="13300" max="13300" width="9.88671875" style="134" customWidth="1"/>
    <col min="13301" max="13301" width="8.6640625" style="134" customWidth="1"/>
    <col min="13302" max="13545" width="8.88671875" style="134"/>
    <col min="13546" max="13546" width="16.5546875" style="134" customWidth="1"/>
    <col min="13547" max="13547" width="10.44140625" style="134" customWidth="1"/>
    <col min="13548" max="13548" width="11.88671875" style="134" customWidth="1"/>
    <col min="13549" max="13549" width="10.44140625" style="134" customWidth="1"/>
    <col min="13550" max="13550" width="10.33203125" style="134" customWidth="1"/>
    <col min="13551" max="13551" width="8.33203125" style="134" customWidth="1"/>
    <col min="13552" max="13552" width="11" style="134" customWidth="1"/>
    <col min="13553" max="13553" width="8.6640625" style="134" customWidth="1"/>
    <col min="13554" max="13554" width="9.6640625" style="134" customWidth="1"/>
    <col min="13555" max="13555" width="12.88671875" style="134" customWidth="1"/>
    <col min="13556" max="13556" width="9.88671875" style="134" customWidth="1"/>
    <col min="13557" max="13557" width="8.6640625" style="134" customWidth="1"/>
    <col min="13558" max="13801" width="8.88671875" style="134"/>
    <col min="13802" max="13802" width="16.5546875" style="134" customWidth="1"/>
    <col min="13803" max="13803" width="10.44140625" style="134" customWidth="1"/>
    <col min="13804" max="13804" width="11.88671875" style="134" customWidth="1"/>
    <col min="13805" max="13805" width="10.44140625" style="134" customWidth="1"/>
    <col min="13806" max="13806" width="10.33203125" style="134" customWidth="1"/>
    <col min="13807" max="13807" width="8.33203125" style="134" customWidth="1"/>
    <col min="13808" max="13808" width="11" style="134" customWidth="1"/>
    <col min="13809" max="13809" width="8.6640625" style="134" customWidth="1"/>
    <col min="13810" max="13810" width="9.6640625" style="134" customWidth="1"/>
    <col min="13811" max="13811" width="12.88671875" style="134" customWidth="1"/>
    <col min="13812" max="13812" width="9.88671875" style="134" customWidth="1"/>
    <col min="13813" max="13813" width="8.6640625" style="134" customWidth="1"/>
    <col min="13814" max="14057" width="8.88671875" style="134"/>
    <col min="14058" max="14058" width="16.5546875" style="134" customWidth="1"/>
    <col min="14059" max="14059" width="10.44140625" style="134" customWidth="1"/>
    <col min="14060" max="14060" width="11.88671875" style="134" customWidth="1"/>
    <col min="14061" max="14061" width="10.44140625" style="134" customWidth="1"/>
    <col min="14062" max="14062" width="10.33203125" style="134" customWidth="1"/>
    <col min="14063" max="14063" width="8.33203125" style="134" customWidth="1"/>
    <col min="14064" max="14064" width="11" style="134" customWidth="1"/>
    <col min="14065" max="14065" width="8.6640625" style="134" customWidth="1"/>
    <col min="14066" max="14066" width="9.6640625" style="134" customWidth="1"/>
    <col min="14067" max="14067" width="12.88671875" style="134" customWidth="1"/>
    <col min="14068" max="14068" width="9.88671875" style="134" customWidth="1"/>
    <col min="14069" max="14069" width="8.6640625" style="134" customWidth="1"/>
    <col min="14070" max="14313" width="8.88671875" style="134"/>
    <col min="14314" max="14314" width="16.5546875" style="134" customWidth="1"/>
    <col min="14315" max="14315" width="10.44140625" style="134" customWidth="1"/>
    <col min="14316" max="14316" width="11.88671875" style="134" customWidth="1"/>
    <col min="14317" max="14317" width="10.44140625" style="134" customWidth="1"/>
    <col min="14318" max="14318" width="10.33203125" style="134" customWidth="1"/>
    <col min="14319" max="14319" width="8.33203125" style="134" customWidth="1"/>
    <col min="14320" max="14320" width="11" style="134" customWidth="1"/>
    <col min="14321" max="14321" width="8.6640625" style="134" customWidth="1"/>
    <col min="14322" max="14322" width="9.6640625" style="134" customWidth="1"/>
    <col min="14323" max="14323" width="12.88671875" style="134" customWidth="1"/>
    <col min="14324" max="14324" width="9.88671875" style="134" customWidth="1"/>
    <col min="14325" max="14325" width="8.6640625" style="134" customWidth="1"/>
    <col min="14326" max="14569" width="8.88671875" style="134"/>
    <col min="14570" max="14570" width="16.5546875" style="134" customWidth="1"/>
    <col min="14571" max="14571" width="10.44140625" style="134" customWidth="1"/>
    <col min="14572" max="14572" width="11.88671875" style="134" customWidth="1"/>
    <col min="14573" max="14573" width="10.44140625" style="134" customWidth="1"/>
    <col min="14574" max="14574" width="10.33203125" style="134" customWidth="1"/>
    <col min="14575" max="14575" width="8.33203125" style="134" customWidth="1"/>
    <col min="14576" max="14576" width="11" style="134" customWidth="1"/>
    <col min="14577" max="14577" width="8.6640625" style="134" customWidth="1"/>
    <col min="14578" max="14578" width="9.6640625" style="134" customWidth="1"/>
    <col min="14579" max="14579" width="12.88671875" style="134" customWidth="1"/>
    <col min="14580" max="14580" width="9.88671875" style="134" customWidth="1"/>
    <col min="14581" max="14581" width="8.6640625" style="134" customWidth="1"/>
    <col min="14582" max="14825" width="8.88671875" style="134"/>
    <col min="14826" max="14826" width="16.5546875" style="134" customWidth="1"/>
    <col min="14827" max="14827" width="10.44140625" style="134" customWidth="1"/>
    <col min="14828" max="14828" width="11.88671875" style="134" customWidth="1"/>
    <col min="14829" max="14829" width="10.44140625" style="134" customWidth="1"/>
    <col min="14830" max="14830" width="10.33203125" style="134" customWidth="1"/>
    <col min="14831" max="14831" width="8.33203125" style="134" customWidth="1"/>
    <col min="14832" max="14832" width="11" style="134" customWidth="1"/>
    <col min="14833" max="14833" width="8.6640625" style="134" customWidth="1"/>
    <col min="14834" max="14834" width="9.6640625" style="134" customWidth="1"/>
    <col min="14835" max="14835" width="12.88671875" style="134" customWidth="1"/>
    <col min="14836" max="14836" width="9.88671875" style="134" customWidth="1"/>
    <col min="14837" max="14837" width="8.6640625" style="134" customWidth="1"/>
    <col min="14838" max="15081" width="8.88671875" style="134"/>
    <col min="15082" max="15082" width="16.5546875" style="134" customWidth="1"/>
    <col min="15083" max="15083" width="10.44140625" style="134" customWidth="1"/>
    <col min="15084" max="15084" width="11.88671875" style="134" customWidth="1"/>
    <col min="15085" max="15085" width="10.44140625" style="134" customWidth="1"/>
    <col min="15086" max="15086" width="10.33203125" style="134" customWidth="1"/>
    <col min="15087" max="15087" width="8.33203125" style="134" customWidth="1"/>
    <col min="15088" max="15088" width="11" style="134" customWidth="1"/>
    <col min="15089" max="15089" width="8.6640625" style="134" customWidth="1"/>
    <col min="15090" max="15090" width="9.6640625" style="134" customWidth="1"/>
    <col min="15091" max="15091" width="12.88671875" style="134" customWidth="1"/>
    <col min="15092" max="15092" width="9.88671875" style="134" customWidth="1"/>
    <col min="15093" max="15093" width="8.6640625" style="134" customWidth="1"/>
    <col min="15094" max="15337" width="8.88671875" style="134"/>
    <col min="15338" max="15338" width="16.5546875" style="134" customWidth="1"/>
    <col min="15339" max="15339" width="10.44140625" style="134" customWidth="1"/>
    <col min="15340" max="15340" width="11.88671875" style="134" customWidth="1"/>
    <col min="15341" max="15341" width="10.44140625" style="134" customWidth="1"/>
    <col min="15342" max="15342" width="10.33203125" style="134" customWidth="1"/>
    <col min="15343" max="15343" width="8.33203125" style="134" customWidth="1"/>
    <col min="15344" max="15344" width="11" style="134" customWidth="1"/>
    <col min="15345" max="15345" width="8.6640625" style="134" customWidth="1"/>
    <col min="15346" max="15346" width="9.6640625" style="134" customWidth="1"/>
    <col min="15347" max="15347" width="12.88671875" style="134" customWidth="1"/>
    <col min="15348" max="15348" width="9.88671875" style="134" customWidth="1"/>
    <col min="15349" max="15349" width="8.6640625" style="134" customWidth="1"/>
    <col min="15350" max="15593" width="8.88671875" style="134"/>
    <col min="15594" max="15594" width="16.5546875" style="134" customWidth="1"/>
    <col min="15595" max="15595" width="10.44140625" style="134" customWidth="1"/>
    <col min="15596" max="15596" width="11.88671875" style="134" customWidth="1"/>
    <col min="15597" max="15597" width="10.44140625" style="134" customWidth="1"/>
    <col min="15598" max="15598" width="10.33203125" style="134" customWidth="1"/>
    <col min="15599" max="15599" width="8.33203125" style="134" customWidth="1"/>
    <col min="15600" max="15600" width="11" style="134" customWidth="1"/>
    <col min="15601" max="15601" width="8.6640625" style="134" customWidth="1"/>
    <col min="15602" max="15602" width="9.6640625" style="134" customWidth="1"/>
    <col min="15603" max="15603" width="12.88671875" style="134" customWidth="1"/>
    <col min="15604" max="15604" width="9.88671875" style="134" customWidth="1"/>
    <col min="15605" max="15605" width="8.6640625" style="134" customWidth="1"/>
    <col min="15606" max="15849" width="8.88671875" style="134"/>
    <col min="15850" max="15850" width="16.5546875" style="134" customWidth="1"/>
    <col min="15851" max="15851" width="10.44140625" style="134" customWidth="1"/>
    <col min="15852" max="15852" width="11.88671875" style="134" customWidth="1"/>
    <col min="15853" max="15853" width="10.44140625" style="134" customWidth="1"/>
    <col min="15854" max="15854" width="10.33203125" style="134" customWidth="1"/>
    <col min="15855" max="15855" width="8.33203125" style="134" customWidth="1"/>
    <col min="15856" max="15856" width="11" style="134" customWidth="1"/>
    <col min="15857" max="15857" width="8.6640625" style="134" customWidth="1"/>
    <col min="15858" max="15858" width="9.6640625" style="134" customWidth="1"/>
    <col min="15859" max="15859" width="12.88671875" style="134" customWidth="1"/>
    <col min="15860" max="15860" width="9.88671875" style="134" customWidth="1"/>
    <col min="15861" max="15861" width="8.6640625" style="134" customWidth="1"/>
    <col min="15862" max="16105" width="8.88671875" style="134"/>
    <col min="16106" max="16106" width="16.5546875" style="134" customWidth="1"/>
    <col min="16107" max="16107" width="10.44140625" style="134" customWidth="1"/>
    <col min="16108" max="16108" width="11.88671875" style="134" customWidth="1"/>
    <col min="16109" max="16109" width="10.44140625" style="134" customWidth="1"/>
    <col min="16110" max="16110" width="10.33203125" style="134" customWidth="1"/>
    <col min="16111" max="16111" width="8.33203125" style="134" customWidth="1"/>
    <col min="16112" max="16112" width="11" style="134" customWidth="1"/>
    <col min="16113" max="16113" width="8.6640625" style="134" customWidth="1"/>
    <col min="16114" max="16114" width="9.6640625" style="134" customWidth="1"/>
    <col min="16115" max="16115" width="12.88671875" style="134" customWidth="1"/>
    <col min="16116" max="16116" width="9.88671875" style="134" customWidth="1"/>
    <col min="16117" max="16117" width="8.6640625" style="134" customWidth="1"/>
    <col min="16118" max="16384" width="8.88671875" style="134"/>
  </cols>
  <sheetData>
    <row r="1" spans="1:23" s="1139" customFormat="1" ht="18.75" customHeight="1">
      <c r="A1" s="1714" t="s">
        <v>4001</v>
      </c>
      <c r="E1" s="286"/>
      <c r="F1" s="286"/>
    </row>
    <row r="2" spans="1:23" ht="9.75" customHeight="1" thickBot="1">
      <c r="G2" s="323"/>
    </row>
    <row r="3" spans="1:23" s="171" customFormat="1" ht="24" customHeight="1" thickTop="1" thickBot="1">
      <c r="A3" s="1803"/>
      <c r="B3" s="1804" t="s">
        <v>4002</v>
      </c>
      <c r="C3" s="1805" t="s">
        <v>4003</v>
      </c>
      <c r="D3" s="3226" t="s">
        <v>4004</v>
      </c>
      <c r="E3" s="3227"/>
      <c r="F3" s="3226" t="s">
        <v>4005</v>
      </c>
      <c r="G3" s="3228"/>
    </row>
    <row r="4" spans="1:23" s="171" customFormat="1" ht="21.75" customHeight="1">
      <c r="A4" s="1806"/>
      <c r="B4" s="1807" t="s">
        <v>4006</v>
      </c>
      <c r="C4" s="1808" t="s">
        <v>4007</v>
      </c>
      <c r="D4" s="1809" t="s">
        <v>4008</v>
      </c>
      <c r="E4" s="1809" t="s">
        <v>2104</v>
      </c>
      <c r="F4" s="3229" t="s">
        <v>4009</v>
      </c>
      <c r="G4" s="3230"/>
    </row>
    <row r="5" spans="1:23" s="171" customFormat="1" ht="17.399999999999999">
      <c r="A5" s="1806"/>
      <c r="B5" s="1807" t="s">
        <v>4010</v>
      </c>
      <c r="C5" s="1808" t="s">
        <v>4011</v>
      </c>
      <c r="D5" s="1808" t="s">
        <v>4012</v>
      </c>
      <c r="E5" s="1808" t="s">
        <v>4013</v>
      </c>
      <c r="F5" s="3229"/>
      <c r="G5" s="3230"/>
    </row>
    <row r="6" spans="1:23" s="171" customFormat="1" ht="16.8">
      <c r="A6" s="1806"/>
      <c r="B6" s="1810"/>
      <c r="C6" s="1808" t="s">
        <v>4014</v>
      </c>
      <c r="D6" s="1808"/>
      <c r="E6" s="1808"/>
      <c r="F6" s="3229"/>
      <c r="G6" s="3230"/>
      <c r="J6" s="134"/>
      <c r="K6" s="134"/>
      <c r="L6" s="134"/>
      <c r="M6" s="134"/>
      <c r="N6" s="134"/>
      <c r="O6" s="134"/>
      <c r="P6" s="134"/>
      <c r="Q6" s="134"/>
      <c r="R6" s="134"/>
      <c r="S6" s="134"/>
      <c r="T6" s="134"/>
      <c r="U6" s="134"/>
      <c r="V6" s="134"/>
      <c r="W6" s="134"/>
    </row>
    <row r="7" spans="1:23" s="1814" customFormat="1" ht="17.399999999999999" thickBot="1">
      <c r="A7" s="1811"/>
      <c r="B7" s="1812" t="s">
        <v>4015</v>
      </c>
      <c r="C7" s="1813" t="s">
        <v>4015</v>
      </c>
      <c r="D7" s="1813" t="s">
        <v>4015</v>
      </c>
      <c r="E7" s="1813" t="s">
        <v>70</v>
      </c>
      <c r="F7" s="3231" t="s">
        <v>4016</v>
      </c>
      <c r="G7" s="3232"/>
      <c r="J7" s="134"/>
      <c r="K7" s="134"/>
      <c r="L7" s="134"/>
      <c r="M7" s="134"/>
      <c r="N7" s="134"/>
      <c r="O7" s="134"/>
      <c r="P7" s="134"/>
      <c r="Q7" s="134"/>
      <c r="R7" s="134"/>
      <c r="S7" s="134"/>
      <c r="T7" s="134"/>
      <c r="U7" s="134"/>
      <c r="V7" s="134"/>
      <c r="W7" s="134"/>
    </row>
    <row r="8" spans="1:23" ht="16.8">
      <c r="A8" s="1815">
        <v>45689</v>
      </c>
      <c r="B8" s="1816"/>
      <c r="C8" s="1733"/>
      <c r="D8" s="1733"/>
      <c r="E8" s="1733"/>
      <c r="F8" s="1817"/>
      <c r="G8" s="1818"/>
    </row>
    <row r="9" spans="1:23" ht="16.8">
      <c r="A9" s="1819" t="s">
        <v>4017</v>
      </c>
      <c r="B9" s="1820">
        <v>0.13914367999999999</v>
      </c>
      <c r="C9" s="1733">
        <v>24.845232759999998</v>
      </c>
      <c r="D9" s="1733">
        <v>29.344224368007282</v>
      </c>
      <c r="E9" s="1722">
        <v>1388.0754000000002</v>
      </c>
      <c r="F9" s="3216" t="s">
        <v>4018</v>
      </c>
      <c r="G9" s="3217"/>
      <c r="K9" s="1612"/>
      <c r="L9" s="1612"/>
      <c r="M9" s="1821"/>
      <c r="N9" s="1822"/>
      <c r="O9" s="1823"/>
      <c r="P9" s="1824"/>
    </row>
    <row r="10" spans="1:23" ht="16.8">
      <c r="A10" s="1825" t="s">
        <v>4019</v>
      </c>
      <c r="B10" s="1820">
        <v>0.3</v>
      </c>
      <c r="C10" s="1733">
        <v>24.315437839999998</v>
      </c>
      <c r="D10" s="1733">
        <v>31.573263197300825</v>
      </c>
      <c r="E10" s="1722">
        <v>1468.0050000000001</v>
      </c>
      <c r="F10" s="3216">
        <v>46.5</v>
      </c>
      <c r="G10" s="3217"/>
      <c r="K10" s="1612"/>
      <c r="M10" s="1821"/>
      <c r="N10" s="1822"/>
      <c r="O10" s="1823"/>
      <c r="P10" s="1824"/>
    </row>
    <row r="11" spans="1:23" ht="16.8">
      <c r="A11" s="1825" t="s">
        <v>4020</v>
      </c>
      <c r="B11" s="1820">
        <v>0.95772917000000002</v>
      </c>
      <c r="C11" s="1733">
        <v>19.20820247</v>
      </c>
      <c r="D11" s="1733">
        <v>26.463872722166684</v>
      </c>
      <c r="E11" s="1722">
        <v>1234.4913000000001</v>
      </c>
      <c r="F11" s="3216" t="s">
        <v>4021</v>
      </c>
      <c r="G11" s="3217"/>
      <c r="K11" s="1612"/>
      <c r="M11" s="1821"/>
      <c r="N11" s="1822"/>
      <c r="O11" s="1823"/>
      <c r="P11" s="1824"/>
    </row>
    <row r="12" spans="1:23" ht="16.8">
      <c r="A12" s="1825" t="s">
        <v>4022</v>
      </c>
      <c r="B12" s="1820">
        <v>0.64631567999999995</v>
      </c>
      <c r="C12" s="1733">
        <v>10.13749939</v>
      </c>
      <c r="D12" s="1733">
        <v>12.731580012931619</v>
      </c>
      <c r="E12" s="1722">
        <v>592.7088</v>
      </c>
      <c r="F12" s="3216" t="s">
        <v>4023</v>
      </c>
      <c r="G12" s="3217"/>
      <c r="K12" s="1612"/>
      <c r="M12" s="1821"/>
      <c r="N12" s="1822"/>
      <c r="O12" s="1823"/>
      <c r="P12" s="1824"/>
    </row>
    <row r="13" spans="1:23" ht="16.8" hidden="1">
      <c r="A13" s="1825"/>
      <c r="B13" s="1820"/>
      <c r="C13" s="1733"/>
      <c r="D13" s="1733"/>
      <c r="E13" s="1722"/>
      <c r="F13" s="3216"/>
      <c r="G13" s="3217"/>
      <c r="K13" s="1612"/>
      <c r="M13" s="1821"/>
      <c r="N13" s="1822"/>
      <c r="O13" s="1823"/>
      <c r="P13" s="1824"/>
    </row>
    <row r="14" spans="1:23" ht="6" customHeight="1" thickBot="1">
      <c r="A14" s="1826"/>
      <c r="B14" s="1827"/>
      <c r="C14" s="1828"/>
      <c r="D14" s="1828"/>
      <c r="E14" s="1828"/>
      <c r="F14" s="3224"/>
      <c r="G14" s="3225"/>
      <c r="M14" s="1821"/>
      <c r="N14" s="1822"/>
      <c r="O14" s="1823"/>
      <c r="P14" s="1822"/>
    </row>
    <row r="15" spans="1:23" ht="17.25" hidden="1" customHeight="1" thickTop="1">
      <c r="A15" s="1829">
        <v>37073</v>
      </c>
      <c r="B15" s="1820">
        <v>0</v>
      </c>
      <c r="C15" s="1733">
        <v>1.98</v>
      </c>
      <c r="D15" s="1733">
        <v>1.98</v>
      </c>
      <c r="E15" s="1733">
        <v>58.15</v>
      </c>
      <c r="F15" s="3222" t="s">
        <v>4024</v>
      </c>
      <c r="G15" s="3223"/>
      <c r="M15" s="1821"/>
      <c r="O15" s="1823"/>
    </row>
    <row r="16" spans="1:23" ht="17.25" hidden="1" customHeight="1">
      <c r="A16" s="1829">
        <v>37104</v>
      </c>
      <c r="B16" s="1820">
        <v>0</v>
      </c>
      <c r="C16" s="1733">
        <v>0</v>
      </c>
      <c r="D16" s="1733">
        <v>0</v>
      </c>
      <c r="E16" s="1733">
        <v>0</v>
      </c>
      <c r="F16" s="3218" t="s">
        <v>4025</v>
      </c>
      <c r="G16" s="3219"/>
      <c r="M16" s="1821"/>
      <c r="O16" s="1823"/>
    </row>
    <row r="17" spans="1:15" ht="17.25" hidden="1" customHeight="1">
      <c r="A17" s="1829">
        <v>37135</v>
      </c>
      <c r="B17" s="1820">
        <v>0</v>
      </c>
      <c r="C17" s="1733">
        <v>1.56</v>
      </c>
      <c r="D17" s="1733">
        <v>1.56</v>
      </c>
      <c r="E17" s="1733">
        <v>46.53</v>
      </c>
      <c r="F17" s="3218" t="s">
        <v>4026</v>
      </c>
      <c r="G17" s="3219"/>
      <c r="M17" s="1821"/>
      <c r="O17" s="1823"/>
    </row>
    <row r="18" spans="1:15" ht="17.25" hidden="1" customHeight="1">
      <c r="A18" s="1829">
        <v>37165</v>
      </c>
      <c r="B18" s="1820">
        <v>0.1</v>
      </c>
      <c r="C18" s="1733">
        <v>0.46</v>
      </c>
      <c r="D18" s="1733">
        <v>0.56000000000000005</v>
      </c>
      <c r="E18" s="1733">
        <v>16.829999999999998</v>
      </c>
      <c r="F18" s="3218" t="s">
        <v>4027</v>
      </c>
      <c r="G18" s="3219"/>
      <c r="M18" s="1821"/>
      <c r="O18" s="1823"/>
    </row>
    <row r="19" spans="1:15" ht="17.25" hidden="1" customHeight="1">
      <c r="A19" s="1829">
        <v>37196</v>
      </c>
      <c r="B19" s="1820">
        <v>0</v>
      </c>
      <c r="C19" s="1733">
        <v>0</v>
      </c>
      <c r="D19" s="1733" t="s">
        <v>4028</v>
      </c>
      <c r="E19" s="1733">
        <v>5.18</v>
      </c>
      <c r="F19" s="3218" t="s">
        <v>4029</v>
      </c>
      <c r="G19" s="3219"/>
      <c r="M19" s="1821"/>
      <c r="O19" s="1823"/>
    </row>
    <row r="20" spans="1:15" ht="17.25" hidden="1" customHeight="1">
      <c r="A20" s="1829">
        <v>37226</v>
      </c>
      <c r="B20" s="1820">
        <v>0.3</v>
      </c>
      <c r="C20" s="1733">
        <v>0.06</v>
      </c>
      <c r="D20" s="1733" t="s">
        <v>4030</v>
      </c>
      <c r="E20" s="1733">
        <v>19.14</v>
      </c>
      <c r="F20" s="3218" t="s">
        <v>4031</v>
      </c>
      <c r="G20" s="3219"/>
      <c r="M20" s="1821"/>
      <c r="O20" s="1823"/>
    </row>
    <row r="21" spans="1:15" ht="17.25" hidden="1" customHeight="1">
      <c r="A21" s="1829">
        <v>37530</v>
      </c>
      <c r="B21" s="1820">
        <v>3.89</v>
      </c>
      <c r="C21" s="1733">
        <v>0</v>
      </c>
      <c r="D21" s="1830" t="s">
        <v>4032</v>
      </c>
      <c r="E21" s="1830">
        <v>115.74</v>
      </c>
      <c r="F21" s="3220" t="s">
        <v>4033</v>
      </c>
      <c r="G21" s="3221"/>
      <c r="H21" s="1831"/>
      <c r="M21" s="1821"/>
      <c r="O21" s="1823"/>
    </row>
    <row r="22" spans="1:15" ht="17.25" hidden="1" customHeight="1">
      <c r="A22" s="1829">
        <v>37895</v>
      </c>
      <c r="B22" s="1820">
        <v>1.75</v>
      </c>
      <c r="C22" s="1733">
        <v>1.99</v>
      </c>
      <c r="D22" s="1733" t="s">
        <v>4034</v>
      </c>
      <c r="E22" s="1733">
        <v>106.74</v>
      </c>
      <c r="F22" s="3218" t="s">
        <v>4035</v>
      </c>
      <c r="G22" s="3219"/>
      <c r="M22" s="1821"/>
      <c r="O22" s="1823"/>
    </row>
    <row r="23" spans="1:15" ht="17.25" hidden="1" customHeight="1" thickBot="1">
      <c r="A23" s="1829">
        <v>38534</v>
      </c>
      <c r="B23" s="1820">
        <v>2.0299999999999998</v>
      </c>
      <c r="C23" s="1733">
        <v>1</v>
      </c>
      <c r="D23" s="1733" t="s">
        <v>4036</v>
      </c>
      <c r="E23" s="1733">
        <v>100.76</v>
      </c>
      <c r="F23" s="3218" t="s">
        <v>4037</v>
      </c>
      <c r="G23" s="3219"/>
      <c r="M23" s="1821"/>
      <c r="O23" s="1823"/>
    </row>
    <row r="24" spans="1:15" ht="17.25" hidden="1" customHeight="1" thickTop="1">
      <c r="A24" s="1832">
        <v>38596</v>
      </c>
      <c r="B24" s="1820">
        <v>5.1100000000000003</v>
      </c>
      <c r="C24" s="1733">
        <v>0.66</v>
      </c>
      <c r="D24" s="1733" t="s">
        <v>4038</v>
      </c>
      <c r="E24" s="1733">
        <v>210.7</v>
      </c>
      <c r="F24" s="3218" t="s">
        <v>4039</v>
      </c>
      <c r="G24" s="3219"/>
      <c r="M24" s="1821"/>
      <c r="O24" s="1823"/>
    </row>
    <row r="25" spans="1:15" ht="17.25" hidden="1" customHeight="1">
      <c r="A25" s="1829">
        <v>38626</v>
      </c>
      <c r="B25" s="1820"/>
      <c r="C25" s="1733"/>
      <c r="D25" s="1733"/>
      <c r="E25" s="1733"/>
      <c r="F25" s="1833"/>
      <c r="G25" s="1834"/>
      <c r="M25" s="1821"/>
      <c r="O25" s="1823"/>
    </row>
    <row r="26" spans="1:15" ht="17.25" hidden="1" customHeight="1">
      <c r="A26" s="1829">
        <v>38657</v>
      </c>
      <c r="B26" s="1820">
        <v>0.4</v>
      </c>
      <c r="C26" s="1733">
        <v>1.36</v>
      </c>
      <c r="D26" s="1733" t="s">
        <v>4040</v>
      </c>
      <c r="E26" s="1733">
        <v>68.89</v>
      </c>
      <c r="F26" s="3218" t="s">
        <v>4041</v>
      </c>
      <c r="G26" s="3219"/>
      <c r="M26" s="1821"/>
      <c r="O26" s="1823"/>
    </row>
    <row r="27" spans="1:15" ht="17.25" hidden="1" customHeight="1">
      <c r="A27" s="1829">
        <v>38687</v>
      </c>
      <c r="B27" s="1820">
        <v>5.91</v>
      </c>
      <c r="C27" s="1733">
        <v>0.7</v>
      </c>
      <c r="D27" s="1733" t="s">
        <v>4042</v>
      </c>
      <c r="E27" s="1733">
        <v>540.69000000000005</v>
      </c>
      <c r="F27" s="3218" t="s">
        <v>4043</v>
      </c>
      <c r="G27" s="3219"/>
      <c r="M27" s="1821"/>
      <c r="O27" s="1823"/>
    </row>
    <row r="28" spans="1:15" ht="17.25" hidden="1" customHeight="1">
      <c r="A28" s="1829">
        <v>38718</v>
      </c>
      <c r="B28" s="1820">
        <v>1.66</v>
      </c>
      <c r="C28" s="1733">
        <v>1.57</v>
      </c>
      <c r="D28" s="1733" t="s">
        <v>4044</v>
      </c>
      <c r="E28" s="1733">
        <v>148.76</v>
      </c>
      <c r="F28" s="3218" t="s">
        <v>4045</v>
      </c>
      <c r="G28" s="3219"/>
      <c r="M28" s="1821"/>
      <c r="O28" s="1823"/>
    </row>
    <row r="29" spans="1:15" ht="17.25" hidden="1" customHeight="1">
      <c r="A29" s="1829">
        <v>38749</v>
      </c>
      <c r="B29" s="1820">
        <v>0.17</v>
      </c>
      <c r="C29" s="1733">
        <v>0.26</v>
      </c>
      <c r="D29" s="1733" t="s">
        <v>4046</v>
      </c>
      <c r="E29" s="1733">
        <v>53.89</v>
      </c>
      <c r="F29" s="3218" t="s">
        <v>4047</v>
      </c>
      <c r="G29" s="3219"/>
      <c r="M29" s="1821"/>
      <c r="O29" s="1823"/>
    </row>
    <row r="30" spans="1:15" ht="17.25" hidden="1" customHeight="1">
      <c r="A30" s="1829">
        <v>38777</v>
      </c>
      <c r="B30" s="1820">
        <v>0.36</v>
      </c>
      <c r="C30" s="1733">
        <v>0.67</v>
      </c>
      <c r="D30" s="1733" t="s">
        <v>4048</v>
      </c>
      <c r="E30" s="1733">
        <v>414.24</v>
      </c>
      <c r="F30" s="3218" t="s">
        <v>4049</v>
      </c>
      <c r="G30" s="3219"/>
      <c r="M30" s="1821"/>
      <c r="O30" s="1823"/>
    </row>
    <row r="31" spans="1:15" ht="17.25" hidden="1" customHeight="1">
      <c r="A31" s="1829">
        <v>38808</v>
      </c>
      <c r="B31" s="1820">
        <v>0.74</v>
      </c>
      <c r="C31" s="1733">
        <v>0.25</v>
      </c>
      <c r="D31" s="1733" t="s">
        <v>4050</v>
      </c>
      <c r="E31" s="1733">
        <v>116.01</v>
      </c>
      <c r="F31" s="3218" t="s">
        <v>4051</v>
      </c>
      <c r="G31" s="3219"/>
      <c r="M31" s="1821"/>
      <c r="O31" s="1823"/>
    </row>
    <row r="32" spans="1:15" ht="17.25" hidden="1" customHeight="1">
      <c r="A32" s="1829">
        <v>38838</v>
      </c>
      <c r="B32" s="1820">
        <v>0.23</v>
      </c>
      <c r="C32" s="1733">
        <v>0.94</v>
      </c>
      <c r="D32" s="1733" t="s">
        <v>4052</v>
      </c>
      <c r="E32" s="1733">
        <v>50.61</v>
      </c>
      <c r="F32" s="3216">
        <v>30.922499999999999</v>
      </c>
      <c r="G32" s="3217"/>
      <c r="M32" s="1821"/>
      <c r="O32" s="1823"/>
    </row>
    <row r="33" spans="1:15" ht="17.25" hidden="1" customHeight="1">
      <c r="A33" s="1829">
        <v>38869</v>
      </c>
      <c r="B33" s="1820">
        <v>0.49</v>
      </c>
      <c r="C33" s="1733">
        <v>0.76</v>
      </c>
      <c r="D33" s="1733" t="s">
        <v>4053</v>
      </c>
      <c r="E33" s="1733">
        <v>52.15</v>
      </c>
      <c r="F33" s="3216" t="s">
        <v>4054</v>
      </c>
      <c r="G33" s="3217"/>
      <c r="M33" s="1821"/>
      <c r="O33" s="1823"/>
    </row>
    <row r="34" spans="1:15" ht="17.25" hidden="1" customHeight="1">
      <c r="A34" s="1829">
        <v>38899</v>
      </c>
      <c r="B34" s="1820">
        <v>0.44</v>
      </c>
      <c r="C34" s="1733">
        <v>4.05</v>
      </c>
      <c r="D34" s="1733" t="s">
        <v>4055</v>
      </c>
      <c r="E34" s="1733">
        <v>155.75</v>
      </c>
      <c r="F34" s="3216" t="s">
        <v>4056</v>
      </c>
      <c r="G34" s="3217"/>
      <c r="M34" s="1821"/>
      <c r="O34" s="1823"/>
    </row>
    <row r="35" spans="1:15" ht="17.25" hidden="1" customHeight="1">
      <c r="A35" s="1829">
        <v>38930</v>
      </c>
      <c r="B35" s="1820">
        <v>1.01</v>
      </c>
      <c r="C35" s="1733">
        <v>2.2000000000000002</v>
      </c>
      <c r="D35" s="1733" t="s">
        <v>4057</v>
      </c>
      <c r="E35" s="1733">
        <v>115.01</v>
      </c>
      <c r="F35" s="3216" t="s">
        <v>4058</v>
      </c>
      <c r="G35" s="3217"/>
      <c r="M35" s="1821"/>
      <c r="O35" s="1823"/>
    </row>
    <row r="36" spans="1:15" ht="17.25" hidden="1" customHeight="1">
      <c r="A36" s="1829">
        <v>38961</v>
      </c>
      <c r="B36" s="1820">
        <v>1.93</v>
      </c>
      <c r="C36" s="1733">
        <v>2.31</v>
      </c>
      <c r="D36" s="1733" t="s">
        <v>4059</v>
      </c>
      <c r="E36" s="1733">
        <v>456.78</v>
      </c>
      <c r="F36" s="3216" t="s">
        <v>4060</v>
      </c>
      <c r="G36" s="3217"/>
      <c r="M36" s="1821"/>
      <c r="O36" s="1823"/>
    </row>
    <row r="37" spans="1:15" ht="17.25" hidden="1" customHeight="1">
      <c r="A37" s="1829">
        <v>38991</v>
      </c>
      <c r="B37" s="1820">
        <v>0.4</v>
      </c>
      <c r="C37" s="1733">
        <v>0.75</v>
      </c>
      <c r="D37" s="1733" t="s">
        <v>4061</v>
      </c>
      <c r="E37" s="1733">
        <v>49.98</v>
      </c>
      <c r="F37" s="3216" t="s">
        <v>4062</v>
      </c>
      <c r="G37" s="3217"/>
      <c r="M37" s="1821"/>
      <c r="O37" s="1823"/>
    </row>
    <row r="38" spans="1:15" ht="17.25" hidden="1" customHeight="1">
      <c r="A38" s="1829">
        <v>39022</v>
      </c>
      <c r="B38" s="1820">
        <v>0.56000000000000005</v>
      </c>
      <c r="C38" s="1733">
        <v>1.94</v>
      </c>
      <c r="D38" s="1733" t="s">
        <v>4063</v>
      </c>
      <c r="E38" s="1733">
        <v>112.75</v>
      </c>
      <c r="F38" s="3216" t="s">
        <v>4064</v>
      </c>
      <c r="G38" s="3217"/>
      <c r="M38" s="1821"/>
      <c r="O38" s="1823"/>
    </row>
    <row r="39" spans="1:15" ht="17.25" hidden="1" customHeight="1">
      <c r="A39" s="1829">
        <v>39052</v>
      </c>
      <c r="B39" s="1820">
        <v>0.5</v>
      </c>
      <c r="C39" s="1733">
        <v>1.61</v>
      </c>
      <c r="D39" s="1733" t="s">
        <v>4065</v>
      </c>
      <c r="E39" s="1733">
        <v>83.33</v>
      </c>
      <c r="F39" s="3216" t="s">
        <v>4066</v>
      </c>
      <c r="G39" s="3217"/>
      <c r="M39" s="1821"/>
      <c r="O39" s="1823"/>
    </row>
    <row r="40" spans="1:15" ht="17.25" hidden="1" customHeight="1">
      <c r="A40" s="1829">
        <v>39083</v>
      </c>
      <c r="B40" s="1820">
        <v>0.25</v>
      </c>
      <c r="C40" s="1733">
        <v>0.81</v>
      </c>
      <c r="D40" s="1733" t="s">
        <v>4067</v>
      </c>
      <c r="E40" s="1733">
        <v>46.62</v>
      </c>
      <c r="F40" s="3216" t="s">
        <v>4068</v>
      </c>
      <c r="G40" s="3217"/>
      <c r="M40" s="1821"/>
      <c r="O40" s="1823"/>
    </row>
    <row r="41" spans="1:15" ht="17.25" hidden="1" customHeight="1">
      <c r="A41" s="1829">
        <v>39114</v>
      </c>
      <c r="B41" s="1820">
        <v>16.86</v>
      </c>
      <c r="C41" s="1733">
        <v>2.95</v>
      </c>
      <c r="D41" s="1733" t="s">
        <v>4069</v>
      </c>
      <c r="E41" s="1733">
        <v>666.46</v>
      </c>
      <c r="F41" s="3216" t="s">
        <v>4070</v>
      </c>
      <c r="G41" s="3217"/>
      <c r="M41" s="1821"/>
      <c r="O41" s="1823"/>
    </row>
    <row r="42" spans="1:15" ht="17.25" hidden="1" customHeight="1">
      <c r="A42" s="1829">
        <v>39142</v>
      </c>
      <c r="B42" s="1820">
        <v>4.4000000000000004</v>
      </c>
      <c r="C42" s="1733">
        <v>1.45</v>
      </c>
      <c r="D42" s="1733" t="s">
        <v>4071</v>
      </c>
      <c r="E42" s="1733">
        <v>226.42</v>
      </c>
      <c r="F42" s="3216" t="s">
        <v>4072</v>
      </c>
      <c r="G42" s="3217"/>
      <c r="M42" s="1821"/>
      <c r="O42" s="1823"/>
    </row>
    <row r="43" spans="1:15" ht="17.25" hidden="1" customHeight="1">
      <c r="A43" s="1829">
        <v>39173</v>
      </c>
      <c r="B43" s="1820">
        <v>5.85</v>
      </c>
      <c r="C43" s="1733">
        <v>0.64</v>
      </c>
      <c r="D43" s="1733" t="s">
        <v>4073</v>
      </c>
      <c r="E43" s="1733">
        <v>244.12</v>
      </c>
      <c r="F43" s="3216" t="s">
        <v>4074</v>
      </c>
      <c r="G43" s="3217"/>
      <c r="M43" s="1821"/>
      <c r="O43" s="1823"/>
    </row>
    <row r="44" spans="1:15" ht="17.25" hidden="1" customHeight="1">
      <c r="A44" s="1829">
        <v>39203</v>
      </c>
      <c r="B44" s="1820">
        <v>8.9600000000000009</v>
      </c>
      <c r="C44" s="1733">
        <v>1.31</v>
      </c>
      <c r="D44" s="1733" t="s">
        <v>4075</v>
      </c>
      <c r="E44" s="1733">
        <v>342.3</v>
      </c>
      <c r="F44" s="3216" t="s">
        <v>4076</v>
      </c>
      <c r="G44" s="3217"/>
      <c r="M44" s="1821"/>
      <c r="O44" s="1823"/>
    </row>
    <row r="45" spans="1:15" ht="17.25" hidden="1" customHeight="1">
      <c r="A45" s="1829">
        <v>39234</v>
      </c>
      <c r="B45" s="1820">
        <v>4.5599999999999996</v>
      </c>
      <c r="C45" s="1733">
        <v>1.66</v>
      </c>
      <c r="D45" s="1733" t="s">
        <v>4077</v>
      </c>
      <c r="E45" s="1733">
        <v>209.69</v>
      </c>
      <c r="F45" s="3216" t="s">
        <v>4078</v>
      </c>
      <c r="G45" s="3217"/>
      <c r="M45" s="1821"/>
      <c r="O45" s="1823"/>
    </row>
    <row r="46" spans="1:15" ht="17.25" hidden="1" customHeight="1">
      <c r="A46" s="1829">
        <v>39264</v>
      </c>
      <c r="B46" s="1820">
        <v>7.6</v>
      </c>
      <c r="C46" s="1733">
        <v>1.08</v>
      </c>
      <c r="D46" s="1733" t="s">
        <v>4079</v>
      </c>
      <c r="E46" s="1733">
        <v>288.64999999999998</v>
      </c>
      <c r="F46" s="3216" t="s">
        <v>4080</v>
      </c>
      <c r="G46" s="3217"/>
      <c r="M46" s="1821"/>
      <c r="O46" s="1823"/>
    </row>
    <row r="47" spans="1:15" ht="17.25" hidden="1" customHeight="1">
      <c r="A47" s="1829">
        <v>39295</v>
      </c>
      <c r="B47" s="1820">
        <v>2.38</v>
      </c>
      <c r="C47" s="1733">
        <v>0.96</v>
      </c>
      <c r="D47" s="1733" t="s">
        <v>4081</v>
      </c>
      <c r="E47" s="1733">
        <v>124.61</v>
      </c>
      <c r="F47" s="3216" t="s">
        <v>4082</v>
      </c>
      <c r="G47" s="3217"/>
      <c r="M47" s="1821"/>
      <c r="O47" s="1823"/>
    </row>
    <row r="48" spans="1:15" ht="17.25" hidden="1" customHeight="1">
      <c r="A48" s="1829">
        <v>39326</v>
      </c>
      <c r="B48" s="1820">
        <v>8.48</v>
      </c>
      <c r="C48" s="1733">
        <v>1.53</v>
      </c>
      <c r="D48" s="1733" t="s">
        <v>4083</v>
      </c>
      <c r="E48" s="1733">
        <v>335.52</v>
      </c>
      <c r="F48" s="3216" t="s">
        <v>4084</v>
      </c>
      <c r="G48" s="3217"/>
      <c r="M48" s="1821"/>
      <c r="O48" s="1823"/>
    </row>
    <row r="49" spans="1:15" ht="17.25" hidden="1" customHeight="1">
      <c r="A49" s="1829">
        <v>39387</v>
      </c>
      <c r="B49" s="1820">
        <v>3.45</v>
      </c>
      <c r="C49" s="1733">
        <v>5.52</v>
      </c>
      <c r="D49" s="1733" t="s">
        <v>4085</v>
      </c>
      <c r="E49" s="1733">
        <v>290.58</v>
      </c>
      <c r="F49" s="3216" t="s">
        <v>4086</v>
      </c>
      <c r="G49" s="3217"/>
      <c r="M49" s="1821"/>
      <c r="O49" s="1823"/>
    </row>
    <row r="50" spans="1:15" ht="17.25" hidden="1" customHeight="1">
      <c r="A50" s="1829">
        <v>39417</v>
      </c>
      <c r="B50" s="1820">
        <v>3.96</v>
      </c>
      <c r="C50" s="1733">
        <v>3.16</v>
      </c>
      <c r="D50" s="1733" t="s">
        <v>4087</v>
      </c>
      <c r="E50" s="1733">
        <v>264.17</v>
      </c>
      <c r="F50" s="3216" t="s">
        <v>4088</v>
      </c>
      <c r="G50" s="3217"/>
      <c r="M50" s="1821"/>
      <c r="O50" s="1823"/>
    </row>
    <row r="51" spans="1:15" ht="17.25" hidden="1" customHeight="1">
      <c r="A51" s="1829">
        <v>39448</v>
      </c>
      <c r="B51" s="1820">
        <v>5.99</v>
      </c>
      <c r="C51" s="1733">
        <v>2.34</v>
      </c>
      <c r="D51" s="1733" t="s">
        <v>4089</v>
      </c>
      <c r="E51" s="1733">
        <v>274.18</v>
      </c>
      <c r="F51" s="3216" t="s">
        <v>4090</v>
      </c>
      <c r="G51" s="3217"/>
      <c r="M51" s="1821"/>
      <c r="O51" s="1823"/>
    </row>
    <row r="52" spans="1:15" ht="17.25" hidden="1" customHeight="1">
      <c r="A52" s="1829">
        <v>39479</v>
      </c>
      <c r="B52" s="1820">
        <v>8.43</v>
      </c>
      <c r="C52" s="1733">
        <v>13.15</v>
      </c>
      <c r="D52" s="1733" t="s">
        <v>4091</v>
      </c>
      <c r="E52" s="1733">
        <v>665.18</v>
      </c>
      <c r="F52" s="3216" t="s">
        <v>4092</v>
      </c>
      <c r="G52" s="3217"/>
      <c r="M52" s="1821"/>
      <c r="O52" s="1823"/>
    </row>
    <row r="53" spans="1:15" ht="17.25" hidden="1" customHeight="1">
      <c r="A53" s="1829">
        <v>39508</v>
      </c>
      <c r="B53" s="1820">
        <v>3.91</v>
      </c>
      <c r="C53" s="1733">
        <v>18.399999999999999</v>
      </c>
      <c r="D53" s="1733" t="s">
        <v>4093</v>
      </c>
      <c r="E53" s="1733">
        <v>621.45000000000005</v>
      </c>
      <c r="F53" s="3216" t="s">
        <v>4094</v>
      </c>
      <c r="G53" s="3217"/>
      <c r="M53" s="1821"/>
      <c r="O53" s="1823"/>
    </row>
    <row r="54" spans="1:15" ht="17.25" hidden="1" customHeight="1">
      <c r="A54" s="1829">
        <v>39539</v>
      </c>
      <c r="B54" s="1820">
        <v>4.55</v>
      </c>
      <c r="C54" s="1733">
        <v>6.63</v>
      </c>
      <c r="D54" s="1733" t="s">
        <v>4095</v>
      </c>
      <c r="E54" s="1733">
        <v>354.72</v>
      </c>
      <c r="F54" s="3216" t="s">
        <v>4096</v>
      </c>
      <c r="G54" s="3217"/>
      <c r="M54" s="1821"/>
      <c r="O54" s="1823"/>
    </row>
    <row r="55" spans="1:15" ht="17.25" hidden="1" customHeight="1">
      <c r="A55" s="1829">
        <v>39569</v>
      </c>
      <c r="B55" s="1820">
        <v>11.79</v>
      </c>
      <c r="C55" s="1733">
        <v>7.15</v>
      </c>
      <c r="D55" s="1733" t="s">
        <v>4097</v>
      </c>
      <c r="E55" s="1733">
        <v>567.78</v>
      </c>
      <c r="F55" s="3216" t="s">
        <v>4098</v>
      </c>
      <c r="G55" s="3217"/>
      <c r="M55" s="1821"/>
      <c r="O55" s="1823"/>
    </row>
    <row r="56" spans="1:15" ht="17.25" hidden="1" customHeight="1">
      <c r="A56" s="1829">
        <v>39600</v>
      </c>
      <c r="B56" s="1820">
        <v>4.1100000000000003</v>
      </c>
      <c r="C56" s="1733">
        <v>16.68</v>
      </c>
      <c r="D56" s="1733" t="s">
        <v>4099</v>
      </c>
      <c r="E56" s="1733">
        <v>579.89</v>
      </c>
      <c r="F56" s="3216" t="s">
        <v>4100</v>
      </c>
      <c r="G56" s="3217"/>
      <c r="M56" s="1821"/>
      <c r="O56" s="1823"/>
    </row>
    <row r="57" spans="1:15" ht="17.25" hidden="1" customHeight="1">
      <c r="A57" s="1829">
        <v>39630</v>
      </c>
      <c r="B57" s="1820">
        <v>5.43</v>
      </c>
      <c r="C57" s="1733">
        <v>13.57</v>
      </c>
      <c r="D57" s="1733" t="s">
        <v>4101</v>
      </c>
      <c r="E57" s="1733">
        <v>537.29</v>
      </c>
      <c r="F57" s="3216" t="s">
        <v>4102</v>
      </c>
      <c r="G57" s="3217"/>
      <c r="M57" s="1821"/>
      <c r="O57" s="1823"/>
    </row>
    <row r="58" spans="1:15" ht="17.25" hidden="1" customHeight="1">
      <c r="A58" s="1829">
        <v>39661</v>
      </c>
      <c r="B58" s="1820">
        <v>1.95</v>
      </c>
      <c r="C58" s="1733">
        <v>1.71</v>
      </c>
      <c r="D58" s="1733" t="s">
        <v>4103</v>
      </c>
      <c r="E58" s="1733">
        <v>165.77</v>
      </c>
      <c r="F58" s="3216" t="s">
        <v>4104</v>
      </c>
      <c r="G58" s="3217"/>
      <c r="M58" s="1821"/>
      <c r="O58" s="1823"/>
    </row>
    <row r="59" spans="1:15" ht="17.25" hidden="1" customHeight="1">
      <c r="A59" s="1829">
        <v>39692</v>
      </c>
      <c r="B59" s="1820">
        <v>10.93</v>
      </c>
      <c r="C59" s="1733">
        <v>9.76</v>
      </c>
      <c r="D59" s="1733" t="s">
        <v>4105</v>
      </c>
      <c r="E59" s="1733">
        <v>669.09</v>
      </c>
      <c r="F59" s="3216" t="s">
        <v>4106</v>
      </c>
      <c r="G59" s="3217"/>
      <c r="M59" s="1821"/>
      <c r="O59" s="1823"/>
    </row>
    <row r="60" spans="1:15" ht="17.25" hidden="1" customHeight="1">
      <c r="A60" s="1829">
        <v>39722</v>
      </c>
      <c r="B60" s="1820">
        <v>1.3</v>
      </c>
      <c r="C60" s="1733">
        <v>12.87</v>
      </c>
      <c r="D60" s="1733" t="s">
        <v>4107</v>
      </c>
      <c r="E60" s="1733">
        <v>464.44</v>
      </c>
      <c r="F60" s="3216" t="s">
        <v>4108</v>
      </c>
      <c r="G60" s="3217"/>
      <c r="M60" s="1821"/>
      <c r="O60" s="1823"/>
    </row>
    <row r="61" spans="1:15" ht="17.25" hidden="1" customHeight="1">
      <c r="A61" s="1829">
        <v>39753</v>
      </c>
      <c r="B61" s="1820">
        <v>2.66</v>
      </c>
      <c r="C61" s="1733">
        <v>6.73</v>
      </c>
      <c r="D61" s="1733" t="s">
        <v>4109</v>
      </c>
      <c r="E61" s="1733">
        <v>326.2</v>
      </c>
      <c r="F61" s="3216" t="s">
        <v>4110</v>
      </c>
      <c r="G61" s="3217"/>
      <c r="M61" s="1821"/>
      <c r="O61" s="1823"/>
    </row>
    <row r="62" spans="1:15" ht="17.25" hidden="1" customHeight="1">
      <c r="A62" s="1829">
        <v>39783</v>
      </c>
      <c r="B62" s="1820">
        <v>4.08</v>
      </c>
      <c r="C62" s="1733">
        <v>11.7</v>
      </c>
      <c r="D62" s="1733" t="s">
        <v>4111</v>
      </c>
      <c r="E62" s="1733">
        <v>558.11</v>
      </c>
      <c r="F62" s="3216" t="s">
        <v>4112</v>
      </c>
      <c r="G62" s="3217"/>
      <c r="M62" s="1821"/>
      <c r="O62" s="1823"/>
    </row>
    <row r="63" spans="1:15" ht="17.25" hidden="1" customHeight="1">
      <c r="A63" s="1829">
        <v>39814</v>
      </c>
      <c r="B63" s="1820">
        <v>3.52</v>
      </c>
      <c r="C63" s="1733">
        <v>3.45</v>
      </c>
      <c r="D63" s="1733" t="s">
        <v>4113</v>
      </c>
      <c r="E63" s="1733">
        <v>261.17</v>
      </c>
      <c r="F63" s="3216" t="s">
        <v>4114</v>
      </c>
      <c r="G63" s="3217"/>
      <c r="M63" s="1821"/>
      <c r="O63" s="1823"/>
    </row>
    <row r="64" spans="1:15" ht="17.25" hidden="1" customHeight="1">
      <c r="A64" s="1829">
        <v>39845</v>
      </c>
      <c r="B64" s="1820">
        <v>6.68</v>
      </c>
      <c r="C64" s="1733">
        <v>3.28</v>
      </c>
      <c r="D64" s="1733" t="s">
        <v>4115</v>
      </c>
      <c r="E64" s="1733">
        <v>437.05</v>
      </c>
      <c r="F64" s="3216" t="s">
        <v>4116</v>
      </c>
      <c r="G64" s="3217"/>
      <c r="M64" s="1821"/>
      <c r="O64" s="1823"/>
    </row>
    <row r="65" spans="1:15" ht="17.25" hidden="1" customHeight="1">
      <c r="A65" s="1829">
        <v>39873</v>
      </c>
      <c r="B65" s="1820">
        <v>4.8099999999999996</v>
      </c>
      <c r="C65" s="1733">
        <v>7.3</v>
      </c>
      <c r="D65" s="1733" t="s">
        <v>4117</v>
      </c>
      <c r="E65" s="1733">
        <v>488.8</v>
      </c>
      <c r="F65" s="3216" t="s">
        <v>4118</v>
      </c>
      <c r="G65" s="3217"/>
      <c r="M65" s="1821"/>
      <c r="O65" s="1823"/>
    </row>
    <row r="66" spans="1:15" ht="17.25" hidden="1" customHeight="1">
      <c r="A66" s="1829">
        <v>39904</v>
      </c>
      <c r="B66" s="1820">
        <v>4.34</v>
      </c>
      <c r="C66" s="1733">
        <v>7.63</v>
      </c>
      <c r="D66" s="1733" t="s">
        <v>4119</v>
      </c>
      <c r="E66" s="1733">
        <v>429.09</v>
      </c>
      <c r="F66" s="3216" t="s">
        <v>4120</v>
      </c>
      <c r="G66" s="3217"/>
      <c r="M66" s="1821"/>
      <c r="O66" s="1823"/>
    </row>
    <row r="67" spans="1:15" ht="17.25" hidden="1" customHeight="1">
      <c r="A67" s="1829">
        <v>39934</v>
      </c>
      <c r="B67" s="1820">
        <v>2.41</v>
      </c>
      <c r="C67" s="1733">
        <v>5.57</v>
      </c>
      <c r="D67" s="1733" t="s">
        <v>4121</v>
      </c>
      <c r="E67" s="1733">
        <v>304.04000000000002</v>
      </c>
      <c r="F67" s="3216" t="s">
        <v>4122</v>
      </c>
      <c r="G67" s="3217"/>
      <c r="M67" s="1821"/>
      <c r="O67" s="1823"/>
    </row>
    <row r="68" spans="1:15" ht="17.25" hidden="1" customHeight="1">
      <c r="A68" s="1829">
        <v>39965</v>
      </c>
      <c r="B68" s="1820">
        <v>3.08</v>
      </c>
      <c r="C68" s="1733">
        <v>6.08</v>
      </c>
      <c r="D68" s="1733" t="s">
        <v>4123</v>
      </c>
      <c r="E68" s="1733">
        <v>374.1</v>
      </c>
      <c r="F68" s="3216" t="s">
        <v>4124</v>
      </c>
      <c r="G68" s="3217"/>
      <c r="M68" s="1821"/>
      <c r="O68" s="1823"/>
    </row>
    <row r="69" spans="1:15" ht="17.25" hidden="1" customHeight="1">
      <c r="A69" s="1829">
        <v>39995</v>
      </c>
      <c r="B69" s="1820">
        <v>3.62</v>
      </c>
      <c r="C69" s="1733">
        <v>3.56</v>
      </c>
      <c r="D69" s="1733" t="s">
        <v>4125</v>
      </c>
      <c r="E69" s="1733">
        <v>289.12</v>
      </c>
      <c r="F69" s="3216" t="s">
        <v>4126</v>
      </c>
      <c r="G69" s="3217"/>
      <c r="M69" s="1821"/>
      <c r="O69" s="1823"/>
    </row>
    <row r="70" spans="1:15" ht="17.25" hidden="1" customHeight="1">
      <c r="A70" s="1829">
        <v>40026</v>
      </c>
      <c r="B70" s="1820">
        <v>6.85</v>
      </c>
      <c r="C70" s="1733">
        <v>1.93</v>
      </c>
      <c r="D70" s="1733" t="s">
        <v>4127</v>
      </c>
      <c r="E70" s="1733">
        <v>582.69000000000005</v>
      </c>
      <c r="F70" s="3216" t="s">
        <v>4128</v>
      </c>
      <c r="G70" s="3217"/>
      <c r="M70" s="1821"/>
      <c r="O70" s="1823"/>
    </row>
    <row r="71" spans="1:15" ht="17.25" hidden="1" customHeight="1">
      <c r="A71" s="1829">
        <v>40057</v>
      </c>
      <c r="B71" s="1820">
        <v>22.08</v>
      </c>
      <c r="C71" s="1733">
        <v>1.18</v>
      </c>
      <c r="D71" s="1733" t="s">
        <v>4129</v>
      </c>
      <c r="E71" s="1722">
        <v>1111.92</v>
      </c>
      <c r="F71" s="3216" t="s">
        <v>4130</v>
      </c>
      <c r="G71" s="3217"/>
      <c r="M71" s="1821"/>
      <c r="O71" s="1823"/>
    </row>
    <row r="72" spans="1:15" ht="17.25" hidden="1" customHeight="1">
      <c r="A72" s="1829">
        <v>40087</v>
      </c>
      <c r="B72" s="1820">
        <v>24.84</v>
      </c>
      <c r="C72" s="1733">
        <v>6.38</v>
      </c>
      <c r="D72" s="1733" t="s">
        <v>4131</v>
      </c>
      <c r="E72" s="1722">
        <v>1261</v>
      </c>
      <c r="F72" s="3216" t="s">
        <v>4132</v>
      </c>
      <c r="G72" s="3217"/>
      <c r="M72" s="1821"/>
      <c r="O72" s="1823"/>
    </row>
    <row r="73" spans="1:15" ht="17.25" hidden="1" customHeight="1">
      <c r="A73" s="1829">
        <v>40118</v>
      </c>
      <c r="B73" s="1820">
        <v>21.1</v>
      </c>
      <c r="C73" s="1733">
        <v>3.05</v>
      </c>
      <c r="D73" s="1733" t="s">
        <v>4133</v>
      </c>
      <c r="E73" s="1722">
        <v>1456.85</v>
      </c>
      <c r="F73" s="3216" t="s">
        <v>4134</v>
      </c>
      <c r="G73" s="3217"/>
      <c r="M73" s="1821"/>
      <c r="O73" s="1823"/>
    </row>
    <row r="74" spans="1:15" ht="17.25" hidden="1" customHeight="1">
      <c r="A74" s="1829">
        <v>40148</v>
      </c>
      <c r="B74" s="1820">
        <v>11.45</v>
      </c>
      <c r="C74" s="1733">
        <v>4</v>
      </c>
      <c r="D74" s="1733" t="s">
        <v>4135</v>
      </c>
      <c r="E74" s="1722">
        <v>1080.6500000000001</v>
      </c>
      <c r="F74" s="3216" t="s">
        <v>4136</v>
      </c>
      <c r="G74" s="3217"/>
      <c r="M74" s="1821"/>
      <c r="O74" s="1823"/>
    </row>
    <row r="75" spans="1:15" ht="17.25" hidden="1" customHeight="1">
      <c r="A75" s="1829">
        <v>40179</v>
      </c>
      <c r="B75" s="1820">
        <v>27.21</v>
      </c>
      <c r="C75" s="1733">
        <v>3.38</v>
      </c>
      <c r="D75" s="1733" t="s">
        <v>4137</v>
      </c>
      <c r="E75" s="1722">
        <v>1222.32</v>
      </c>
      <c r="F75" s="3216" t="s">
        <v>4138</v>
      </c>
      <c r="G75" s="3217"/>
      <c r="M75" s="1821"/>
      <c r="O75" s="1823"/>
    </row>
    <row r="76" spans="1:15" ht="17.25" hidden="1" customHeight="1">
      <c r="A76" s="1829">
        <v>40210</v>
      </c>
      <c r="B76" s="1820">
        <v>19.239999999999998</v>
      </c>
      <c r="C76" s="1733">
        <v>3.63</v>
      </c>
      <c r="D76" s="1733" t="s">
        <v>4139</v>
      </c>
      <c r="E76" s="1722">
        <v>951.84</v>
      </c>
      <c r="F76" s="3216" t="s">
        <v>4140</v>
      </c>
      <c r="G76" s="3217"/>
      <c r="M76" s="1821"/>
      <c r="O76" s="1823"/>
    </row>
    <row r="77" spans="1:15" ht="17.25" hidden="1" customHeight="1">
      <c r="A77" s="1829">
        <v>40238</v>
      </c>
      <c r="B77" s="1820">
        <v>23.2</v>
      </c>
      <c r="C77" s="1733">
        <v>12.02</v>
      </c>
      <c r="D77" s="1733" t="s">
        <v>4141</v>
      </c>
      <c r="E77" s="1722">
        <v>1425.47</v>
      </c>
      <c r="F77" s="3216" t="s">
        <v>4142</v>
      </c>
      <c r="G77" s="3217"/>
      <c r="M77" s="1821"/>
      <c r="O77" s="1823"/>
    </row>
    <row r="78" spans="1:15" ht="17.25" hidden="1" customHeight="1">
      <c r="A78" s="1829">
        <v>40269</v>
      </c>
      <c r="B78" s="1820">
        <v>16.72</v>
      </c>
      <c r="C78" s="1733">
        <v>8</v>
      </c>
      <c r="D78" s="1733" t="s">
        <v>4143</v>
      </c>
      <c r="E78" s="1722">
        <v>947.83</v>
      </c>
      <c r="F78" s="3216" t="s">
        <v>4144</v>
      </c>
      <c r="G78" s="3217"/>
      <c r="M78" s="1821"/>
      <c r="O78" s="1823"/>
    </row>
    <row r="79" spans="1:15" ht="17.25" hidden="1" customHeight="1">
      <c r="A79" s="1829">
        <v>40299</v>
      </c>
      <c r="B79" s="1820">
        <v>18.41</v>
      </c>
      <c r="C79" s="1733">
        <v>12.21</v>
      </c>
      <c r="D79" s="1733" t="s">
        <v>4145</v>
      </c>
      <c r="E79" s="1722">
        <v>1336.56</v>
      </c>
      <c r="F79" s="3216" t="s">
        <v>4146</v>
      </c>
      <c r="G79" s="3217"/>
      <c r="M79" s="1821"/>
      <c r="O79" s="1823"/>
    </row>
    <row r="80" spans="1:15" ht="17.25" hidden="1" customHeight="1">
      <c r="A80" s="1829">
        <v>40330</v>
      </c>
      <c r="B80" s="1820">
        <v>21.85</v>
      </c>
      <c r="C80" s="1733">
        <v>9.68</v>
      </c>
      <c r="D80" s="1733" t="s">
        <v>4147</v>
      </c>
      <c r="E80" s="1722">
        <v>1227.8</v>
      </c>
      <c r="F80" s="3216" t="s">
        <v>4148</v>
      </c>
      <c r="G80" s="3217"/>
      <c r="M80" s="1821"/>
      <c r="O80" s="1823"/>
    </row>
    <row r="81" spans="1:15" ht="17.25" hidden="1" customHeight="1">
      <c r="A81" s="1829">
        <v>40360</v>
      </c>
      <c r="B81" s="1820">
        <v>16.600000000000001</v>
      </c>
      <c r="C81" s="1733">
        <v>28.12</v>
      </c>
      <c r="D81" s="1733" t="s">
        <v>4149</v>
      </c>
      <c r="E81" s="1722">
        <v>1714.26</v>
      </c>
      <c r="F81" s="3216" t="s">
        <v>4150</v>
      </c>
      <c r="G81" s="3217"/>
      <c r="M81" s="1821"/>
      <c r="O81" s="1823"/>
    </row>
    <row r="82" spans="1:15" ht="17.25" hidden="1" customHeight="1">
      <c r="A82" s="1829">
        <v>40391</v>
      </c>
      <c r="B82" s="1820">
        <v>13.24</v>
      </c>
      <c r="C82" s="1733">
        <v>11.83</v>
      </c>
      <c r="D82" s="1733" t="s">
        <v>4151</v>
      </c>
      <c r="E82" s="1722">
        <v>939.88</v>
      </c>
      <c r="F82" s="3216" t="s">
        <v>4152</v>
      </c>
      <c r="G82" s="3217"/>
      <c r="M82" s="1821"/>
      <c r="O82" s="1823"/>
    </row>
    <row r="83" spans="1:15" ht="17.25" hidden="1" customHeight="1">
      <c r="A83" s="1829">
        <v>40422</v>
      </c>
      <c r="B83" s="1820">
        <v>20.89</v>
      </c>
      <c r="C83" s="1733">
        <v>6.03</v>
      </c>
      <c r="D83" s="1733" t="s">
        <v>4153</v>
      </c>
      <c r="E83" s="1722">
        <v>1097.56</v>
      </c>
      <c r="F83" s="3216" t="s">
        <v>4154</v>
      </c>
      <c r="G83" s="3217"/>
      <c r="M83" s="1821"/>
      <c r="O83" s="1823"/>
    </row>
    <row r="84" spans="1:15" ht="17.25" hidden="1" customHeight="1">
      <c r="A84" s="1829">
        <v>40452</v>
      </c>
      <c r="B84" s="1820">
        <v>18.71</v>
      </c>
      <c r="C84" s="1733">
        <v>5.26</v>
      </c>
      <c r="D84" s="1733" t="s">
        <v>4155</v>
      </c>
      <c r="E84" s="1722">
        <v>1046.9100000000001</v>
      </c>
      <c r="F84" s="3216" t="s">
        <v>4156</v>
      </c>
      <c r="G84" s="3217"/>
      <c r="M84" s="1821"/>
      <c r="O84" s="1823"/>
    </row>
    <row r="85" spans="1:15" ht="17.25" hidden="1" customHeight="1">
      <c r="A85" s="1829">
        <v>40483</v>
      </c>
      <c r="B85" s="1820">
        <v>29.44</v>
      </c>
      <c r="C85" s="1733">
        <v>5.84</v>
      </c>
      <c r="D85" s="1733" t="s">
        <v>4157</v>
      </c>
      <c r="E85" s="1722">
        <v>1280.3800000000001</v>
      </c>
      <c r="F85" s="3216" t="s">
        <v>4158</v>
      </c>
      <c r="G85" s="3217"/>
      <c r="M85" s="1821"/>
      <c r="O85" s="1823"/>
    </row>
    <row r="86" spans="1:15" ht="17.25" hidden="1" customHeight="1">
      <c r="A86" s="1829">
        <v>40513</v>
      </c>
      <c r="B86" s="1820">
        <v>35.69</v>
      </c>
      <c r="C86" s="1733">
        <v>5.16</v>
      </c>
      <c r="D86" s="1733" t="s">
        <v>4159</v>
      </c>
      <c r="E86" s="1722">
        <v>1728.3</v>
      </c>
      <c r="F86" s="3216" t="s">
        <v>4160</v>
      </c>
      <c r="G86" s="3217"/>
      <c r="M86" s="1821"/>
      <c r="O86" s="1823"/>
    </row>
    <row r="87" spans="1:15" ht="17.25" hidden="1" customHeight="1">
      <c r="A87" s="1829">
        <v>40544</v>
      </c>
      <c r="B87" s="1820">
        <v>23.73</v>
      </c>
      <c r="C87" s="1733">
        <v>7.69</v>
      </c>
      <c r="D87" s="1733" t="s">
        <v>4161</v>
      </c>
      <c r="E87" s="1722">
        <v>1204.47</v>
      </c>
      <c r="F87" s="3216" t="s">
        <v>4162</v>
      </c>
      <c r="G87" s="3217"/>
      <c r="M87" s="1821"/>
      <c r="O87" s="1823"/>
    </row>
    <row r="88" spans="1:15" ht="17.25" hidden="1" customHeight="1">
      <c r="A88" s="1829">
        <v>40575</v>
      </c>
      <c r="B88" s="1820">
        <v>24.14</v>
      </c>
      <c r="C88" s="1733">
        <v>6.37</v>
      </c>
      <c r="D88" s="1733" t="s">
        <v>4163</v>
      </c>
      <c r="E88" s="1722">
        <v>1096.3599999999999</v>
      </c>
      <c r="F88" s="3216" t="s">
        <v>4164</v>
      </c>
      <c r="G88" s="3217"/>
      <c r="M88" s="1821"/>
      <c r="O88" s="1823"/>
    </row>
    <row r="89" spans="1:15" ht="17.25" hidden="1" customHeight="1">
      <c r="A89" s="1829">
        <v>40603</v>
      </c>
      <c r="B89" s="1820">
        <v>24.19</v>
      </c>
      <c r="C89" s="1733">
        <v>13.15</v>
      </c>
      <c r="D89" s="1733" t="s">
        <v>4165</v>
      </c>
      <c r="E89" s="1722">
        <v>1310.5</v>
      </c>
      <c r="F89" s="3216" t="s">
        <v>4166</v>
      </c>
      <c r="G89" s="3217"/>
      <c r="M89" s="1821"/>
      <c r="O89" s="1823"/>
    </row>
    <row r="90" spans="1:15" ht="17.25" hidden="1" customHeight="1">
      <c r="A90" s="1829">
        <v>40634</v>
      </c>
      <c r="B90" s="1820">
        <v>21.19</v>
      </c>
      <c r="C90" s="1733">
        <v>6.92</v>
      </c>
      <c r="D90" s="1733" t="s">
        <v>4167</v>
      </c>
      <c r="E90" s="1722">
        <v>929.43</v>
      </c>
      <c r="F90" s="3216" t="s">
        <v>4168</v>
      </c>
      <c r="G90" s="3217"/>
      <c r="M90" s="1821"/>
      <c r="O90" s="1823"/>
    </row>
    <row r="91" spans="1:15" ht="17.25" hidden="1" customHeight="1">
      <c r="A91" s="1829">
        <v>40664</v>
      </c>
      <c r="B91" s="1820">
        <v>23.22</v>
      </c>
      <c r="C91" s="1733">
        <v>7.6</v>
      </c>
      <c r="D91" s="1733" t="s">
        <v>4169</v>
      </c>
      <c r="E91" s="1722">
        <v>1014.25</v>
      </c>
      <c r="F91" s="3216" t="s">
        <v>4170</v>
      </c>
      <c r="G91" s="3217"/>
      <c r="M91" s="1821"/>
      <c r="O91" s="1823"/>
    </row>
    <row r="92" spans="1:15" ht="17.25" hidden="1" customHeight="1">
      <c r="A92" s="1829">
        <v>40695</v>
      </c>
      <c r="B92" s="1820">
        <v>30.73</v>
      </c>
      <c r="C92" s="1733">
        <v>6.97</v>
      </c>
      <c r="D92" s="1733" t="s">
        <v>4171</v>
      </c>
      <c r="E92" s="1722">
        <v>1273.55</v>
      </c>
      <c r="F92" s="3216" t="s">
        <v>4172</v>
      </c>
      <c r="G92" s="3217"/>
      <c r="M92" s="1821"/>
      <c r="O92" s="1823"/>
    </row>
    <row r="93" spans="1:15" ht="17.25" hidden="1" customHeight="1">
      <c r="A93" s="1829">
        <v>40725</v>
      </c>
      <c r="B93" s="1820">
        <v>24.62</v>
      </c>
      <c r="C93" s="1733">
        <v>14.9</v>
      </c>
      <c r="D93" s="1733" t="s">
        <v>4173</v>
      </c>
      <c r="E93" s="1722">
        <v>1280.47</v>
      </c>
      <c r="F93" s="3216" t="s">
        <v>4174</v>
      </c>
      <c r="G93" s="3217"/>
      <c r="M93" s="1821"/>
      <c r="O93" s="1823"/>
    </row>
    <row r="94" spans="1:15" ht="17.25" hidden="1" customHeight="1">
      <c r="A94" s="1829">
        <v>40756</v>
      </c>
      <c r="B94" s="1820">
        <v>26.96</v>
      </c>
      <c r="C94" s="1733">
        <v>16.64</v>
      </c>
      <c r="D94" s="1733" t="s">
        <v>4175</v>
      </c>
      <c r="E94" s="1722">
        <v>1478.06</v>
      </c>
      <c r="F94" s="3216" t="s">
        <v>4176</v>
      </c>
      <c r="G94" s="3217"/>
      <c r="M94" s="1821"/>
      <c r="O94" s="1823"/>
    </row>
    <row r="95" spans="1:15" ht="17.25" hidden="1" customHeight="1">
      <c r="A95" s="1829">
        <v>40787</v>
      </c>
      <c r="B95" s="1820">
        <v>41.07</v>
      </c>
      <c r="C95" s="1733">
        <v>20.440000000000001</v>
      </c>
      <c r="D95" s="1733" t="s">
        <v>4177</v>
      </c>
      <c r="E95" s="1722">
        <v>1888.03</v>
      </c>
      <c r="F95" s="3216" t="s">
        <v>4178</v>
      </c>
      <c r="G95" s="3217"/>
      <c r="M95" s="1821"/>
      <c r="O95" s="1823"/>
    </row>
    <row r="96" spans="1:15" ht="17.25" hidden="1" customHeight="1">
      <c r="A96" s="1829">
        <v>40817</v>
      </c>
      <c r="B96" s="1820">
        <v>40.25</v>
      </c>
      <c r="C96" s="1733">
        <v>11.88</v>
      </c>
      <c r="D96" s="1733" t="s">
        <v>4179</v>
      </c>
      <c r="E96" s="1722">
        <v>1679.33</v>
      </c>
      <c r="F96" s="3216" t="s">
        <v>4180</v>
      </c>
      <c r="G96" s="3217"/>
      <c r="M96" s="1821"/>
      <c r="O96" s="1823"/>
    </row>
    <row r="97" spans="1:15" ht="17.25" hidden="1" customHeight="1">
      <c r="A97" s="1829">
        <v>40848</v>
      </c>
      <c r="B97" s="1820">
        <v>26.19</v>
      </c>
      <c r="C97" s="1733">
        <v>13.3</v>
      </c>
      <c r="D97" s="1733" t="s">
        <v>4181</v>
      </c>
      <c r="E97" s="1722">
        <v>1310.44</v>
      </c>
      <c r="F97" s="3216" t="s">
        <v>4182</v>
      </c>
      <c r="G97" s="3217"/>
      <c r="M97" s="1821"/>
      <c r="O97" s="1823"/>
    </row>
    <row r="98" spans="1:15" ht="17.25" hidden="1" customHeight="1">
      <c r="A98" s="1829">
        <v>40878</v>
      </c>
      <c r="B98" s="1820">
        <v>28.96</v>
      </c>
      <c r="C98" s="1733">
        <v>10.96</v>
      </c>
      <c r="D98" s="1733" t="s">
        <v>4183</v>
      </c>
      <c r="E98" s="1722">
        <v>1374.71</v>
      </c>
      <c r="F98" s="3216" t="s">
        <v>4184</v>
      </c>
      <c r="G98" s="3217"/>
      <c r="M98" s="1821"/>
      <c r="O98" s="1823"/>
    </row>
    <row r="99" spans="1:15" ht="17.25" hidden="1" customHeight="1">
      <c r="A99" s="1829">
        <v>40909</v>
      </c>
      <c r="B99" s="1820">
        <v>43.62</v>
      </c>
      <c r="C99" s="1733">
        <v>11.42</v>
      </c>
      <c r="D99" s="1733" t="s">
        <v>4185</v>
      </c>
      <c r="E99" s="1722">
        <v>1757.35</v>
      </c>
      <c r="F99" s="3216" t="s">
        <v>4186</v>
      </c>
      <c r="G99" s="3217"/>
      <c r="M99" s="1821"/>
      <c r="O99" s="1823"/>
    </row>
    <row r="100" spans="1:15" ht="17.25" hidden="1" customHeight="1">
      <c r="A100" s="1829">
        <v>40940</v>
      </c>
      <c r="B100" s="1820">
        <v>34.33</v>
      </c>
      <c r="C100" s="1733">
        <v>13.84</v>
      </c>
      <c r="D100" s="1733" t="s">
        <v>4187</v>
      </c>
      <c r="E100" s="1722">
        <v>1529.15</v>
      </c>
      <c r="F100" s="3216" t="s">
        <v>4188</v>
      </c>
      <c r="G100" s="3217"/>
      <c r="M100" s="1821"/>
      <c r="O100" s="1823"/>
    </row>
    <row r="101" spans="1:15" ht="17.25" hidden="1" customHeight="1">
      <c r="A101" s="1829">
        <v>40969</v>
      </c>
      <c r="B101" s="1820">
        <v>36.18</v>
      </c>
      <c r="C101" s="1733">
        <v>10.08</v>
      </c>
      <c r="D101" s="1733">
        <v>51.65</v>
      </c>
      <c r="E101" s="1722">
        <v>1511.19</v>
      </c>
      <c r="F101" s="3216" t="s">
        <v>4189</v>
      </c>
      <c r="G101" s="3217"/>
      <c r="M101" s="1821"/>
      <c r="O101" s="1823"/>
    </row>
    <row r="102" spans="1:15" ht="17.25" hidden="1" customHeight="1">
      <c r="A102" s="1829">
        <v>41000</v>
      </c>
      <c r="B102" s="1820">
        <v>43.08</v>
      </c>
      <c r="C102" s="1733">
        <v>11.34</v>
      </c>
      <c r="D102" s="1733">
        <v>58.45</v>
      </c>
      <c r="E102" s="1722">
        <v>1713.55</v>
      </c>
      <c r="F102" s="3216" t="s">
        <v>4190</v>
      </c>
      <c r="G102" s="3217"/>
      <c r="M102" s="1821"/>
      <c r="O102" s="1823"/>
    </row>
    <row r="103" spans="1:15" ht="17.25" hidden="1" customHeight="1">
      <c r="A103" s="1829">
        <v>41030</v>
      </c>
      <c r="B103" s="1820">
        <v>25.34</v>
      </c>
      <c r="C103" s="1733">
        <v>8.5500000000000007</v>
      </c>
      <c r="D103" s="1733">
        <v>37.869999999999997</v>
      </c>
      <c r="E103" s="1722">
        <v>1124.6199999999999</v>
      </c>
      <c r="F103" s="3216" t="s">
        <v>4191</v>
      </c>
      <c r="G103" s="3217"/>
      <c r="M103" s="1821"/>
      <c r="O103" s="1823"/>
    </row>
    <row r="104" spans="1:15" ht="17.25" hidden="1" customHeight="1">
      <c r="A104" s="1829">
        <v>41061</v>
      </c>
      <c r="B104" s="1820">
        <v>134.1</v>
      </c>
      <c r="C104" s="1733">
        <v>10.27</v>
      </c>
      <c r="D104" s="1733">
        <v>161.47999999999999</v>
      </c>
      <c r="E104" s="1722">
        <v>4958.6400000000003</v>
      </c>
      <c r="F104" s="3216" t="s">
        <v>4192</v>
      </c>
      <c r="G104" s="3217"/>
      <c r="M104" s="1821"/>
      <c r="O104" s="1823"/>
    </row>
    <row r="105" spans="1:15" ht="17.25" hidden="1" customHeight="1">
      <c r="A105" s="1829">
        <v>41091</v>
      </c>
      <c r="B105" s="1820">
        <v>67.73</v>
      </c>
      <c r="C105" s="1733">
        <v>10.91</v>
      </c>
      <c r="D105" s="1733">
        <v>92.16</v>
      </c>
      <c r="E105" s="1722">
        <v>2888.91</v>
      </c>
      <c r="F105" s="3216" t="s">
        <v>4193</v>
      </c>
      <c r="G105" s="3217"/>
      <c r="M105" s="1821"/>
      <c r="O105" s="1823"/>
    </row>
    <row r="106" spans="1:15" ht="17.25" hidden="1" customHeight="1">
      <c r="A106" s="1829">
        <v>41122</v>
      </c>
      <c r="B106" s="1820">
        <v>69.150000000000006</v>
      </c>
      <c r="C106" s="1733">
        <v>5.58</v>
      </c>
      <c r="D106" s="1733">
        <v>73.48</v>
      </c>
      <c r="E106" s="1722">
        <v>3172.96</v>
      </c>
      <c r="F106" s="3216" t="s">
        <v>4194</v>
      </c>
      <c r="G106" s="3217"/>
      <c r="M106" s="1821"/>
      <c r="O106" s="1823"/>
    </row>
    <row r="107" spans="1:15" ht="17.25" hidden="1" customHeight="1">
      <c r="A107" s="1829">
        <v>41153</v>
      </c>
      <c r="B107" s="1820">
        <v>37.659999999999997</v>
      </c>
      <c r="C107" s="1733">
        <v>16.37</v>
      </c>
      <c r="D107" s="1733">
        <v>95.18</v>
      </c>
      <c r="E107" s="1722">
        <v>2899.88</v>
      </c>
      <c r="F107" s="3216" t="s">
        <v>4195</v>
      </c>
      <c r="G107" s="3217"/>
      <c r="M107" s="1821"/>
      <c r="O107" s="1823"/>
    </row>
    <row r="108" spans="1:15" ht="17.25" hidden="1" customHeight="1">
      <c r="A108" s="1829">
        <v>41183</v>
      </c>
      <c r="B108" s="1820">
        <v>51.55</v>
      </c>
      <c r="C108" s="1733">
        <v>13.34</v>
      </c>
      <c r="D108" s="1733">
        <v>79.239999999999995</v>
      </c>
      <c r="E108" s="1722">
        <v>2457.33</v>
      </c>
      <c r="F108" s="3216" t="s">
        <v>4196</v>
      </c>
      <c r="G108" s="3217"/>
      <c r="M108" s="1821"/>
      <c r="O108" s="1823"/>
    </row>
    <row r="109" spans="1:15" ht="17.25" hidden="1" customHeight="1">
      <c r="A109" s="1829">
        <v>41214</v>
      </c>
      <c r="B109" s="1820">
        <v>47.28</v>
      </c>
      <c r="C109" s="1733">
        <v>8.08</v>
      </c>
      <c r="D109" s="1733">
        <v>68.89</v>
      </c>
      <c r="E109" s="1722">
        <v>2150.52</v>
      </c>
      <c r="F109" s="3216" t="s">
        <v>4197</v>
      </c>
      <c r="G109" s="3217"/>
      <c r="M109" s="1821"/>
      <c r="O109" s="1823"/>
    </row>
    <row r="110" spans="1:15" ht="17.25" hidden="1" customHeight="1">
      <c r="A110" s="1829">
        <v>41244</v>
      </c>
      <c r="B110" s="1820">
        <v>90.51</v>
      </c>
      <c r="C110" s="1733">
        <v>9.85</v>
      </c>
      <c r="D110" s="1733">
        <v>126.57</v>
      </c>
      <c r="E110" s="1722">
        <v>3910.75</v>
      </c>
      <c r="F110" s="3216" t="s">
        <v>4198</v>
      </c>
      <c r="G110" s="3217"/>
      <c r="M110" s="1821"/>
      <c r="O110" s="1823"/>
    </row>
    <row r="111" spans="1:15" ht="17.25" hidden="1" customHeight="1">
      <c r="A111" s="1829">
        <v>41275</v>
      </c>
      <c r="B111" s="1820">
        <v>97.06</v>
      </c>
      <c r="C111" s="1733">
        <v>14.61</v>
      </c>
      <c r="D111" s="1733">
        <v>148.71</v>
      </c>
      <c r="E111" s="1722">
        <v>4557.99</v>
      </c>
      <c r="F111" s="3216" t="s">
        <v>4199</v>
      </c>
      <c r="G111" s="3217"/>
      <c r="M111" s="1821"/>
      <c r="O111" s="1823"/>
    </row>
    <row r="112" spans="1:15" ht="17.25" hidden="1" customHeight="1">
      <c r="A112" s="1829">
        <v>41306</v>
      </c>
      <c r="B112" s="1820">
        <v>72.33</v>
      </c>
      <c r="C112" s="1733">
        <v>8.5</v>
      </c>
      <c r="D112" s="1733">
        <v>116.56</v>
      </c>
      <c r="E112" s="1722">
        <v>3580.41</v>
      </c>
      <c r="F112" s="3216" t="s">
        <v>4200</v>
      </c>
      <c r="G112" s="3217"/>
      <c r="M112" s="1821"/>
      <c r="O112" s="1823"/>
    </row>
    <row r="113" spans="1:15" ht="17.25" hidden="1" customHeight="1">
      <c r="A113" s="1829">
        <v>41334</v>
      </c>
      <c r="B113" s="1820">
        <v>32.83</v>
      </c>
      <c r="C113" s="1733">
        <v>8.01</v>
      </c>
      <c r="D113" s="1733">
        <v>104.06</v>
      </c>
      <c r="E113" s="1722">
        <v>3245.21</v>
      </c>
      <c r="F113" s="3216" t="s">
        <v>4201</v>
      </c>
      <c r="G113" s="3217"/>
      <c r="M113" s="1821"/>
      <c r="O113" s="1823"/>
    </row>
    <row r="114" spans="1:15" ht="17.25" hidden="1" customHeight="1">
      <c r="A114" s="1829">
        <v>41365</v>
      </c>
      <c r="B114" s="1820">
        <v>31.14</v>
      </c>
      <c r="C114" s="1733">
        <v>6.42</v>
      </c>
      <c r="D114" s="1733">
        <v>94.44</v>
      </c>
      <c r="E114" s="1722">
        <v>2949.84</v>
      </c>
      <c r="F114" s="3216" t="s">
        <v>4202</v>
      </c>
      <c r="G114" s="3217"/>
      <c r="M114" s="1821"/>
      <c r="O114" s="1823"/>
    </row>
    <row r="115" spans="1:15" ht="17.25" hidden="1" customHeight="1">
      <c r="A115" s="1829">
        <v>41395</v>
      </c>
      <c r="B115" s="1820">
        <v>37.270000000000003</v>
      </c>
      <c r="C115" s="1733">
        <v>8.11</v>
      </c>
      <c r="D115" s="1733">
        <v>67.290000000000006</v>
      </c>
      <c r="E115" s="1722">
        <v>3522.92</v>
      </c>
      <c r="F115" s="3216" t="s">
        <v>4203</v>
      </c>
      <c r="G115" s="3217"/>
      <c r="M115" s="1821"/>
      <c r="O115" s="1823"/>
    </row>
    <row r="116" spans="1:15" ht="17.25" hidden="1" customHeight="1">
      <c r="A116" s="1829">
        <v>41426</v>
      </c>
      <c r="B116" s="1820">
        <v>24.57</v>
      </c>
      <c r="C116" s="1733">
        <v>6.94</v>
      </c>
      <c r="D116" s="1733">
        <v>78.48</v>
      </c>
      <c r="E116" s="1722">
        <v>2440.63</v>
      </c>
      <c r="F116" s="3216" t="s">
        <v>4204</v>
      </c>
      <c r="G116" s="3217"/>
      <c r="M116" s="1821"/>
      <c r="O116" s="1823"/>
    </row>
    <row r="117" spans="1:15" ht="17.25" hidden="1" customHeight="1">
      <c r="A117" s="1829">
        <v>41456</v>
      </c>
      <c r="B117" s="1820">
        <v>38.03</v>
      </c>
      <c r="C117" s="1733">
        <v>10.35</v>
      </c>
      <c r="D117" s="1733">
        <v>120.38</v>
      </c>
      <c r="E117" s="1722">
        <v>3739.79</v>
      </c>
      <c r="F117" s="3216" t="s">
        <v>4205</v>
      </c>
      <c r="G117" s="3217"/>
      <c r="M117" s="1821"/>
      <c r="O117" s="1823"/>
    </row>
    <row r="118" spans="1:15" ht="17.25" hidden="1" customHeight="1">
      <c r="A118" s="1829">
        <v>41487</v>
      </c>
      <c r="B118" s="1820">
        <v>24.08</v>
      </c>
      <c r="C118" s="1733">
        <v>6.38</v>
      </c>
      <c r="D118" s="1733">
        <v>48.17</v>
      </c>
      <c r="E118" s="1722">
        <v>1492.87</v>
      </c>
      <c r="F118" s="3216" t="s">
        <v>4206</v>
      </c>
      <c r="G118" s="3217"/>
      <c r="M118" s="1821"/>
      <c r="O118" s="1823"/>
    </row>
    <row r="119" spans="1:15" ht="17.25" hidden="1" customHeight="1">
      <c r="A119" s="1829">
        <v>41518</v>
      </c>
      <c r="B119" s="1820">
        <v>23.82</v>
      </c>
      <c r="C119" s="1733">
        <v>8.5</v>
      </c>
      <c r="D119" s="1733">
        <v>41.91</v>
      </c>
      <c r="E119" s="1722">
        <v>1297.1099999999999</v>
      </c>
      <c r="F119" s="3216" t="s">
        <v>4207</v>
      </c>
      <c r="G119" s="3217"/>
      <c r="M119" s="1821"/>
      <c r="O119" s="1823"/>
    </row>
    <row r="120" spans="1:15" ht="17.25" hidden="1" customHeight="1">
      <c r="A120" s="1829">
        <v>41548</v>
      </c>
      <c r="B120" s="1820">
        <v>37.909999999999997</v>
      </c>
      <c r="C120" s="1733">
        <v>13.13</v>
      </c>
      <c r="D120" s="1733">
        <v>89.72</v>
      </c>
      <c r="E120" s="1722">
        <v>2724.34</v>
      </c>
      <c r="F120" s="3216" t="s">
        <v>4208</v>
      </c>
      <c r="G120" s="3217"/>
      <c r="M120" s="1821"/>
      <c r="O120" s="1823"/>
    </row>
    <row r="121" spans="1:15" ht="17.25" hidden="1" customHeight="1">
      <c r="A121" s="1829">
        <v>41579</v>
      </c>
      <c r="B121" s="1820">
        <v>19.329999999999998</v>
      </c>
      <c r="C121" s="1733">
        <v>9.5</v>
      </c>
      <c r="D121" s="1733">
        <v>93.5</v>
      </c>
      <c r="E121" s="1722">
        <v>2861.6</v>
      </c>
      <c r="F121" s="3216" t="s">
        <v>4209</v>
      </c>
      <c r="G121" s="3217"/>
      <c r="M121" s="1821"/>
      <c r="O121" s="1823"/>
    </row>
    <row r="122" spans="1:15" ht="17.25" hidden="1" customHeight="1">
      <c r="A122" s="1829">
        <v>41609</v>
      </c>
      <c r="B122" s="1820">
        <v>88.1</v>
      </c>
      <c r="C122" s="1733">
        <v>16.989999999999998</v>
      </c>
      <c r="D122" s="1733">
        <v>153.71</v>
      </c>
      <c r="E122" s="1722">
        <v>4662.2299999999996</v>
      </c>
      <c r="F122" s="3216" t="s">
        <v>4210</v>
      </c>
      <c r="G122" s="3217"/>
      <c r="M122" s="1821"/>
      <c r="O122" s="1823"/>
    </row>
    <row r="123" spans="1:15" ht="17.25" hidden="1" customHeight="1">
      <c r="A123" s="1829">
        <v>41640</v>
      </c>
      <c r="B123" s="1820">
        <v>67.38</v>
      </c>
      <c r="C123" s="1733">
        <v>5.07</v>
      </c>
      <c r="D123" s="1733">
        <v>136.83000000000001</v>
      </c>
      <c r="E123" s="1722">
        <v>4159.8999999999996</v>
      </c>
      <c r="F123" s="3216" t="s">
        <v>4211</v>
      </c>
      <c r="G123" s="3217"/>
      <c r="M123" s="1821"/>
      <c r="O123" s="1823"/>
    </row>
    <row r="124" spans="1:15" ht="17.25" hidden="1" customHeight="1">
      <c r="A124" s="1829">
        <v>41671</v>
      </c>
      <c r="B124" s="1820">
        <v>51.98</v>
      </c>
      <c r="C124" s="1733">
        <v>6.99</v>
      </c>
      <c r="D124" s="1733">
        <v>151.44999999999999</v>
      </c>
      <c r="E124" s="1722">
        <v>4603.47</v>
      </c>
      <c r="F124" s="3216" t="s">
        <v>4212</v>
      </c>
      <c r="G124" s="3217"/>
      <c r="M124" s="1821"/>
      <c r="O124" s="1823"/>
    </row>
    <row r="125" spans="1:15" ht="17.25" hidden="1" customHeight="1">
      <c r="A125" s="1829">
        <v>41699</v>
      </c>
      <c r="B125" s="1820">
        <v>62.26</v>
      </c>
      <c r="C125" s="1733">
        <v>9.14</v>
      </c>
      <c r="D125" s="1733">
        <v>123.72</v>
      </c>
      <c r="E125" s="1722">
        <v>3736.8</v>
      </c>
      <c r="F125" s="3216" t="s">
        <v>4213</v>
      </c>
      <c r="G125" s="3217"/>
      <c r="M125" s="1821"/>
      <c r="O125" s="1823"/>
    </row>
    <row r="126" spans="1:15" ht="17.25" hidden="1" customHeight="1">
      <c r="A126" s="1829">
        <v>41730</v>
      </c>
      <c r="B126" s="1820">
        <v>78.150000000000006</v>
      </c>
      <c r="C126" s="1733">
        <v>12.89</v>
      </c>
      <c r="D126" s="1733">
        <v>169.02</v>
      </c>
      <c r="E126" s="1722">
        <v>5100.54</v>
      </c>
      <c r="F126" s="3216" t="s">
        <v>4214</v>
      </c>
      <c r="G126" s="3217"/>
      <c r="M126" s="1821"/>
      <c r="O126" s="1823"/>
    </row>
    <row r="127" spans="1:15" ht="17.25" hidden="1" customHeight="1">
      <c r="A127" s="1829">
        <v>41760</v>
      </c>
      <c r="B127" s="1820">
        <v>58.18</v>
      </c>
      <c r="C127" s="1733">
        <v>40.369999999999997</v>
      </c>
      <c r="D127" s="1733">
        <v>161.15</v>
      </c>
      <c r="E127" s="1722">
        <v>4867.96</v>
      </c>
      <c r="F127" s="3216" t="s">
        <v>4215</v>
      </c>
      <c r="G127" s="3217"/>
      <c r="M127" s="1821"/>
      <c r="O127" s="1823"/>
    </row>
    <row r="128" spans="1:15" ht="17.25" hidden="1" customHeight="1">
      <c r="A128" s="1829">
        <v>41791</v>
      </c>
      <c r="B128" s="1820">
        <v>47.57</v>
      </c>
      <c r="C128" s="1733">
        <v>10.68</v>
      </c>
      <c r="D128" s="1733">
        <v>132.34</v>
      </c>
      <c r="E128" s="1722">
        <v>4029.02</v>
      </c>
      <c r="F128" s="3216" t="s">
        <v>4216</v>
      </c>
      <c r="G128" s="3217"/>
      <c r="M128" s="1821"/>
      <c r="O128" s="1823"/>
    </row>
    <row r="129" spans="1:15" ht="17.25" hidden="1" customHeight="1">
      <c r="A129" s="1829">
        <v>41821</v>
      </c>
      <c r="B129" s="1820">
        <v>59.9</v>
      </c>
      <c r="C129" s="1733">
        <v>15.14</v>
      </c>
      <c r="D129" s="1733">
        <v>124.94</v>
      </c>
      <c r="E129" s="1722">
        <v>3805.36</v>
      </c>
      <c r="F129" s="3216" t="s">
        <v>4217</v>
      </c>
      <c r="G129" s="3217"/>
      <c r="M129" s="1821"/>
      <c r="O129" s="1823"/>
    </row>
    <row r="130" spans="1:15" ht="17.25" hidden="1" customHeight="1">
      <c r="A130" s="1829">
        <v>41852</v>
      </c>
      <c r="B130" s="1820">
        <v>45.89</v>
      </c>
      <c r="C130" s="1733">
        <v>12.53</v>
      </c>
      <c r="D130" s="1733">
        <v>63.82</v>
      </c>
      <c r="E130" s="1722">
        <v>1962.38</v>
      </c>
      <c r="F130" s="3216" t="s">
        <v>4218</v>
      </c>
      <c r="G130" s="3217"/>
      <c r="M130" s="1821"/>
      <c r="O130" s="1823"/>
    </row>
    <row r="131" spans="1:15" ht="17.25" hidden="1" customHeight="1">
      <c r="A131" s="1829">
        <v>41883</v>
      </c>
      <c r="B131" s="1820">
        <v>46.91</v>
      </c>
      <c r="C131" s="1733">
        <v>8.64</v>
      </c>
      <c r="D131" s="1733">
        <v>104.53</v>
      </c>
      <c r="E131" s="1722">
        <v>3278.6</v>
      </c>
      <c r="F131" s="3216" t="s">
        <v>4219</v>
      </c>
      <c r="G131" s="3217"/>
      <c r="M131" s="1821"/>
      <c r="O131" s="1823"/>
    </row>
    <row r="132" spans="1:15" ht="17.25" hidden="1" customHeight="1">
      <c r="A132" s="1829">
        <v>41913</v>
      </c>
      <c r="B132" s="1820">
        <v>63.45</v>
      </c>
      <c r="C132" s="1733">
        <v>10.41</v>
      </c>
      <c r="D132" s="1733">
        <v>78.709999999999994</v>
      </c>
      <c r="E132" s="1722">
        <v>2477.8000000000002</v>
      </c>
      <c r="F132" s="3216" t="s">
        <v>4220</v>
      </c>
      <c r="G132" s="3217"/>
      <c r="M132" s="1821"/>
      <c r="O132" s="1823"/>
    </row>
    <row r="133" spans="1:15" ht="17.25" hidden="1" customHeight="1">
      <c r="A133" s="1829">
        <v>41944</v>
      </c>
      <c r="B133" s="1820">
        <v>84.59</v>
      </c>
      <c r="C133" s="1733">
        <v>15.48</v>
      </c>
      <c r="D133" s="1733">
        <v>106.93</v>
      </c>
      <c r="E133" s="1722">
        <v>3379.67</v>
      </c>
      <c r="F133" s="3216" t="s">
        <v>4221</v>
      </c>
      <c r="G133" s="3217"/>
      <c r="M133" s="1821"/>
      <c r="O133" s="1823"/>
    </row>
    <row r="134" spans="1:15" ht="17.25" hidden="1" customHeight="1">
      <c r="A134" s="1829">
        <v>41974</v>
      </c>
      <c r="B134" s="1820">
        <v>150.36000000000001</v>
      </c>
      <c r="C134" s="1733">
        <v>12.23</v>
      </c>
      <c r="D134" s="1733">
        <v>181.06</v>
      </c>
      <c r="E134" s="1722">
        <v>5739.8</v>
      </c>
      <c r="F134" s="3216" t="s">
        <v>4222</v>
      </c>
      <c r="G134" s="3217"/>
      <c r="M134" s="1821"/>
      <c r="O134" s="1823"/>
    </row>
    <row r="135" spans="1:15" ht="17.25" hidden="1" customHeight="1">
      <c r="A135" s="1829">
        <v>42005</v>
      </c>
      <c r="B135" s="1820">
        <v>76.5</v>
      </c>
      <c r="C135" s="1733">
        <v>13.11</v>
      </c>
      <c r="D135" s="1733">
        <v>96.61</v>
      </c>
      <c r="E135" s="1722">
        <v>3132.72</v>
      </c>
      <c r="F135" s="3216" t="s">
        <v>4223</v>
      </c>
      <c r="G135" s="3217"/>
      <c r="M135" s="1821"/>
      <c r="O135" s="1823"/>
    </row>
    <row r="136" spans="1:15" ht="17.25" hidden="1" customHeight="1">
      <c r="A136" s="1829">
        <v>42036</v>
      </c>
      <c r="B136" s="1820">
        <v>126.07</v>
      </c>
      <c r="C136" s="1733">
        <v>15.69</v>
      </c>
      <c r="D136" s="1733">
        <v>145.72</v>
      </c>
      <c r="E136" s="1722">
        <v>4827.0600000000004</v>
      </c>
      <c r="F136" s="3216" t="s">
        <v>4224</v>
      </c>
      <c r="G136" s="3217"/>
      <c r="M136" s="1821"/>
      <c r="O136" s="1823"/>
    </row>
    <row r="137" spans="1:15" ht="17.25" hidden="1" customHeight="1">
      <c r="A137" s="1829">
        <v>42064</v>
      </c>
      <c r="B137" s="1820">
        <v>117.91</v>
      </c>
      <c r="C137" s="1733">
        <v>13.34</v>
      </c>
      <c r="D137" s="1733">
        <v>135.36000000000001</v>
      </c>
      <c r="E137" s="1722">
        <v>4815.3900000000003</v>
      </c>
      <c r="F137" s="3216" t="s">
        <v>4225</v>
      </c>
      <c r="G137" s="3217"/>
      <c r="M137" s="1821"/>
      <c r="O137" s="1823"/>
    </row>
    <row r="138" spans="1:15" ht="17.25" hidden="1" customHeight="1">
      <c r="A138" s="1829">
        <v>42095</v>
      </c>
      <c r="B138" s="1820">
        <v>54.83</v>
      </c>
      <c r="C138" s="1733">
        <v>8.0299999999999994</v>
      </c>
      <c r="D138" s="1733">
        <v>67.709999999999994</v>
      </c>
      <c r="E138" s="1722">
        <v>2452.87</v>
      </c>
      <c r="F138" s="3216" t="s">
        <v>4226</v>
      </c>
      <c r="G138" s="3217"/>
      <c r="M138" s="1821"/>
      <c r="O138" s="1823"/>
    </row>
    <row r="139" spans="1:15" ht="17.25" hidden="1" customHeight="1">
      <c r="A139" s="1829">
        <v>42125</v>
      </c>
      <c r="B139" s="1820">
        <v>114.69</v>
      </c>
      <c r="C139" s="1733">
        <v>7.39</v>
      </c>
      <c r="D139" s="1733">
        <v>127.34</v>
      </c>
      <c r="E139" s="1722">
        <v>4462.5</v>
      </c>
      <c r="F139" s="3216" t="s">
        <v>4227</v>
      </c>
      <c r="G139" s="3217"/>
      <c r="M139" s="1821"/>
      <c r="O139" s="1823"/>
    </row>
    <row r="140" spans="1:15" ht="17.25" hidden="1" customHeight="1">
      <c r="A140" s="1829">
        <v>42156</v>
      </c>
      <c r="B140" s="1820">
        <v>98.34</v>
      </c>
      <c r="C140" s="1733">
        <v>15.01</v>
      </c>
      <c r="D140" s="1733">
        <v>119.64</v>
      </c>
      <c r="E140" s="1722">
        <v>4216.55</v>
      </c>
      <c r="F140" s="3216" t="s">
        <v>4228</v>
      </c>
      <c r="G140" s="3217"/>
      <c r="M140" s="1821"/>
      <c r="O140" s="1823"/>
    </row>
    <row r="141" spans="1:15" ht="17.25" hidden="1" customHeight="1">
      <c r="A141" s="1829">
        <v>42186</v>
      </c>
      <c r="B141" s="1820">
        <v>67.58</v>
      </c>
      <c r="C141" s="1733">
        <v>7.24</v>
      </c>
      <c r="D141" s="1733">
        <v>82.99</v>
      </c>
      <c r="E141" s="1722">
        <v>2951.84</v>
      </c>
      <c r="F141" s="3216" t="s">
        <v>4229</v>
      </c>
      <c r="G141" s="3217"/>
      <c r="M141" s="1821"/>
      <c r="O141" s="1823"/>
    </row>
    <row r="142" spans="1:15" ht="17.25" hidden="1" customHeight="1">
      <c r="A142" s="1829">
        <v>42217</v>
      </c>
      <c r="B142" s="1820">
        <v>48.67</v>
      </c>
      <c r="C142" s="1733">
        <v>13.26</v>
      </c>
      <c r="D142" s="1733">
        <v>75.52</v>
      </c>
      <c r="E142" s="1722">
        <v>2682.6</v>
      </c>
      <c r="F142" s="3216" t="s">
        <v>4230</v>
      </c>
      <c r="G142" s="3217"/>
      <c r="M142" s="1821"/>
      <c r="O142" s="1823"/>
    </row>
    <row r="143" spans="1:15" ht="17.25" hidden="1" customHeight="1">
      <c r="A143" s="1829">
        <v>42248</v>
      </c>
      <c r="B143" s="1820">
        <v>101.52</v>
      </c>
      <c r="C143" s="1733">
        <v>9.01</v>
      </c>
      <c r="D143" s="1733">
        <v>116.81</v>
      </c>
      <c r="E143" s="1722">
        <v>4143.67</v>
      </c>
      <c r="F143" s="3216" t="s">
        <v>4231</v>
      </c>
      <c r="G143" s="3217"/>
      <c r="M143" s="1821"/>
      <c r="O143" s="1823"/>
    </row>
    <row r="144" spans="1:15" ht="17.25" hidden="1" customHeight="1">
      <c r="A144" s="1829">
        <v>42278</v>
      </c>
      <c r="B144" s="1820">
        <v>129.46</v>
      </c>
      <c r="C144" s="1733">
        <v>11.96</v>
      </c>
      <c r="D144" s="1733">
        <v>151.30000000000001</v>
      </c>
      <c r="E144" s="1722">
        <v>5394.74</v>
      </c>
      <c r="F144" s="3216" t="s">
        <v>4232</v>
      </c>
      <c r="G144" s="3217"/>
      <c r="M144" s="1821"/>
      <c r="O144" s="1823"/>
    </row>
    <row r="145" spans="1:15" ht="17.25" hidden="1" customHeight="1">
      <c r="A145" s="1829">
        <v>42309</v>
      </c>
      <c r="B145" s="1820">
        <v>92.13</v>
      </c>
      <c r="C145" s="1733">
        <v>12.51</v>
      </c>
      <c r="D145" s="1733">
        <v>112.64</v>
      </c>
      <c r="E145" s="1722">
        <v>4081.54</v>
      </c>
      <c r="F145" s="3216" t="s">
        <v>4233</v>
      </c>
      <c r="G145" s="3217"/>
      <c r="M145" s="1821"/>
      <c r="O145" s="1823"/>
    </row>
    <row r="146" spans="1:15" ht="17.25" hidden="1" customHeight="1">
      <c r="A146" s="1829">
        <v>42339</v>
      </c>
      <c r="B146" s="1820">
        <v>78.27</v>
      </c>
      <c r="C146" s="1733">
        <v>12.06</v>
      </c>
      <c r="D146" s="1733">
        <v>109.05</v>
      </c>
      <c r="E146" s="1722">
        <v>3948.94</v>
      </c>
      <c r="F146" s="3216" t="s">
        <v>4234</v>
      </c>
      <c r="G146" s="3217"/>
      <c r="M146" s="1821"/>
      <c r="O146" s="1823"/>
    </row>
    <row r="147" spans="1:15" ht="17.25" hidden="1" customHeight="1">
      <c r="A147" s="1829">
        <v>42370</v>
      </c>
      <c r="B147" s="1820">
        <v>106.08</v>
      </c>
      <c r="C147" s="1733">
        <v>7.79</v>
      </c>
      <c r="D147" s="1733">
        <v>122.96</v>
      </c>
      <c r="E147" s="1722">
        <v>4453.17</v>
      </c>
      <c r="F147" s="3216" t="s">
        <v>4235</v>
      </c>
      <c r="G147" s="3217"/>
      <c r="M147" s="1821"/>
      <c r="O147" s="1823"/>
    </row>
    <row r="148" spans="1:15" ht="17.25" hidden="1" customHeight="1">
      <c r="A148" s="1829">
        <v>42401</v>
      </c>
      <c r="B148" s="1820">
        <v>131.71</v>
      </c>
      <c r="C148" s="1733">
        <v>7.38</v>
      </c>
      <c r="D148" s="1733">
        <v>149.55000000000001</v>
      </c>
      <c r="E148" s="1722">
        <v>5356.33</v>
      </c>
      <c r="F148" s="3216" t="s">
        <v>4236</v>
      </c>
      <c r="G148" s="3217"/>
      <c r="M148" s="1821"/>
      <c r="O148" s="1823"/>
    </row>
    <row r="149" spans="1:15" ht="17.25" hidden="1" customHeight="1">
      <c r="A149" s="1829">
        <v>42430</v>
      </c>
      <c r="B149" s="1820">
        <v>100.72</v>
      </c>
      <c r="C149" s="1733">
        <v>9.75</v>
      </c>
      <c r="D149" s="1733">
        <v>117.25</v>
      </c>
      <c r="E149" s="1722">
        <v>4179.8500000000004</v>
      </c>
      <c r="F149" s="3216" t="s">
        <v>4237</v>
      </c>
      <c r="G149" s="3217"/>
      <c r="M149" s="1821"/>
      <c r="O149" s="1823"/>
    </row>
    <row r="150" spans="1:15" ht="17.25" hidden="1" customHeight="1">
      <c r="A150" s="1829">
        <v>42461</v>
      </c>
      <c r="B150" s="1820">
        <v>46.22</v>
      </c>
      <c r="C150" s="1733">
        <v>8.5299999999999994</v>
      </c>
      <c r="D150" s="1733">
        <v>59.55</v>
      </c>
      <c r="E150" s="1722">
        <v>2100.6999999999998</v>
      </c>
      <c r="F150" s="3216" t="s">
        <v>4238</v>
      </c>
      <c r="G150" s="3217"/>
      <c r="M150" s="1821"/>
      <c r="O150" s="1823"/>
    </row>
    <row r="151" spans="1:15" ht="17.25" hidden="1" customHeight="1">
      <c r="A151" s="1829">
        <v>42491</v>
      </c>
      <c r="B151" s="1820">
        <v>105.6</v>
      </c>
      <c r="C151" s="1733">
        <v>10.31</v>
      </c>
      <c r="D151" s="1733">
        <v>123.15</v>
      </c>
      <c r="E151" s="1722">
        <v>4335.43</v>
      </c>
      <c r="F151" s="3216" t="s">
        <v>4239</v>
      </c>
      <c r="G151" s="3217"/>
      <c r="M151" s="1821"/>
      <c r="O151" s="1823"/>
    </row>
    <row r="152" spans="1:15" ht="17.25" hidden="1" customHeight="1">
      <c r="A152" s="1829">
        <v>42522</v>
      </c>
      <c r="B152" s="1820">
        <v>138.33000000000001</v>
      </c>
      <c r="C152" s="1733">
        <v>13.91</v>
      </c>
      <c r="D152" s="1733">
        <v>164.03</v>
      </c>
      <c r="E152" s="1722">
        <v>5826.27</v>
      </c>
      <c r="F152" s="3216" t="s">
        <v>4240</v>
      </c>
      <c r="G152" s="3217"/>
      <c r="M152" s="1821"/>
      <c r="O152" s="1823"/>
    </row>
    <row r="153" spans="1:15" ht="17.25" hidden="1" customHeight="1">
      <c r="A153" s="1829">
        <v>42552</v>
      </c>
      <c r="B153" s="1820">
        <v>26.16</v>
      </c>
      <c r="C153" s="1733">
        <v>6.72</v>
      </c>
      <c r="D153" s="1733">
        <v>36.159999999999997</v>
      </c>
      <c r="E153" s="1722">
        <v>1286.73</v>
      </c>
      <c r="F153" s="3216" t="s">
        <v>4241</v>
      </c>
      <c r="G153" s="3217"/>
      <c r="M153" s="1821"/>
      <c r="O153" s="1823"/>
    </row>
    <row r="154" spans="1:15" ht="17.25" hidden="1" customHeight="1">
      <c r="A154" s="1829">
        <v>42583</v>
      </c>
      <c r="B154" s="1820">
        <v>50.3</v>
      </c>
      <c r="C154" s="1733">
        <v>6.46</v>
      </c>
      <c r="D154" s="1733">
        <v>64.23</v>
      </c>
      <c r="E154" s="1722">
        <v>2265.6999999999998</v>
      </c>
      <c r="F154" s="3216" t="s">
        <v>4242</v>
      </c>
      <c r="G154" s="3217"/>
      <c r="M154" s="1821"/>
      <c r="O154" s="1823"/>
    </row>
    <row r="155" spans="1:15" ht="17.25" hidden="1" customHeight="1">
      <c r="A155" s="1829">
        <v>42614</v>
      </c>
      <c r="B155" s="1820">
        <v>78.010000000000005</v>
      </c>
      <c r="C155" s="1733">
        <v>7.78</v>
      </c>
      <c r="D155" s="1733">
        <v>90.43</v>
      </c>
      <c r="E155" s="1722">
        <v>3205.96</v>
      </c>
      <c r="F155" s="3216" t="s">
        <v>4243</v>
      </c>
      <c r="G155" s="3217"/>
      <c r="M155" s="1821"/>
      <c r="O155" s="1823"/>
    </row>
    <row r="156" spans="1:15" ht="17.25" hidden="1" customHeight="1">
      <c r="A156" s="1829">
        <v>42644</v>
      </c>
      <c r="B156" s="1820">
        <v>42.3</v>
      </c>
      <c r="C156" s="1733">
        <v>8.91</v>
      </c>
      <c r="D156" s="1733">
        <v>55.29</v>
      </c>
      <c r="E156" s="1722">
        <v>1976.62</v>
      </c>
      <c r="F156" s="3216" t="s">
        <v>4244</v>
      </c>
      <c r="G156" s="3217"/>
      <c r="M156" s="1821"/>
      <c r="O156" s="1823"/>
    </row>
    <row r="157" spans="1:15" ht="17.25" hidden="1" customHeight="1">
      <c r="A157" s="1829">
        <v>42675</v>
      </c>
      <c r="B157" s="1820">
        <v>85.56</v>
      </c>
      <c r="C157" s="1733">
        <v>11.36</v>
      </c>
      <c r="D157" s="1733">
        <v>103.1</v>
      </c>
      <c r="E157" s="1722">
        <v>3710.62</v>
      </c>
      <c r="F157" s="3216" t="s">
        <v>4245</v>
      </c>
      <c r="G157" s="3217"/>
      <c r="M157" s="1821"/>
      <c r="O157" s="1823"/>
    </row>
    <row r="158" spans="1:15" ht="17.25" hidden="1" customHeight="1">
      <c r="A158" s="1829">
        <v>42705</v>
      </c>
      <c r="B158" s="1820">
        <v>90.38</v>
      </c>
      <c r="C158" s="1733">
        <v>9</v>
      </c>
      <c r="D158" s="1733">
        <v>121.39</v>
      </c>
      <c r="E158" s="1722">
        <v>4384.13</v>
      </c>
      <c r="F158" s="3216" t="s">
        <v>4246</v>
      </c>
      <c r="G158" s="3217"/>
      <c r="M158" s="1821"/>
      <c r="O158" s="1823"/>
    </row>
    <row r="159" spans="1:15" ht="17.25" hidden="1" customHeight="1">
      <c r="A159" s="1829">
        <v>42736</v>
      </c>
      <c r="B159" s="1820">
        <v>103.41</v>
      </c>
      <c r="C159" s="1733">
        <v>8.66</v>
      </c>
      <c r="D159" s="1733">
        <v>121.95</v>
      </c>
      <c r="E159" s="1722">
        <v>4375.96</v>
      </c>
      <c r="F159" s="3216" t="s">
        <v>4247</v>
      </c>
      <c r="G159" s="3217"/>
      <c r="M159" s="1821"/>
      <c r="O159" s="1823"/>
    </row>
    <row r="160" spans="1:15" ht="17.25" hidden="1" customHeight="1">
      <c r="A160" s="1829">
        <v>42767</v>
      </c>
      <c r="B160" s="1820">
        <v>27.85</v>
      </c>
      <c r="C160" s="1733">
        <v>10.119999999999999</v>
      </c>
      <c r="D160" s="1733">
        <v>42.78</v>
      </c>
      <c r="E160" s="1722">
        <v>1527.41</v>
      </c>
      <c r="F160" s="3216" t="s">
        <v>4248</v>
      </c>
      <c r="G160" s="3217"/>
      <c r="M160" s="1821"/>
      <c r="O160" s="1823"/>
    </row>
    <row r="161" spans="1:15" ht="17.25" hidden="1" customHeight="1">
      <c r="A161" s="1829">
        <v>42795</v>
      </c>
      <c r="B161" s="1820">
        <v>97.44</v>
      </c>
      <c r="C161" s="1733">
        <v>18.11</v>
      </c>
      <c r="D161" s="1733">
        <v>124.15</v>
      </c>
      <c r="E161" s="1722">
        <v>4412.17</v>
      </c>
      <c r="F161" s="3216" t="s">
        <v>4249</v>
      </c>
      <c r="G161" s="3217"/>
      <c r="M161" s="1821"/>
      <c r="O161" s="1823"/>
    </row>
    <row r="162" spans="1:15" ht="17.25" hidden="1" customHeight="1">
      <c r="A162" s="1829">
        <v>42826</v>
      </c>
      <c r="B162" s="1820">
        <v>184.65</v>
      </c>
      <c r="C162" s="1733">
        <v>10.43</v>
      </c>
      <c r="D162" s="1733">
        <v>198.43</v>
      </c>
      <c r="E162" s="1722">
        <v>6987.93</v>
      </c>
      <c r="F162" s="3216" t="s">
        <v>4250</v>
      </c>
      <c r="G162" s="3217"/>
      <c r="M162" s="1821"/>
      <c r="O162" s="1823"/>
    </row>
    <row r="163" spans="1:15" ht="17.25" hidden="1" customHeight="1">
      <c r="A163" s="1829">
        <v>42856</v>
      </c>
      <c r="B163" s="1820">
        <v>121.05</v>
      </c>
      <c r="C163" s="1733">
        <v>10.67</v>
      </c>
      <c r="D163" s="1733">
        <v>137.61000000000001</v>
      </c>
      <c r="E163" s="1722">
        <v>4812.5600000000004</v>
      </c>
      <c r="F163" s="3216" t="s">
        <v>4251</v>
      </c>
      <c r="G163" s="3217"/>
      <c r="M163" s="1821"/>
      <c r="O163" s="1823"/>
    </row>
    <row r="164" spans="1:15" ht="17.25" hidden="1" customHeight="1">
      <c r="A164" s="1829">
        <v>42887</v>
      </c>
      <c r="B164" s="1820">
        <v>74.2</v>
      </c>
      <c r="C164" s="1733">
        <v>19.73</v>
      </c>
      <c r="D164" s="1733">
        <v>99.16</v>
      </c>
      <c r="E164" s="1722">
        <v>3460.36</v>
      </c>
      <c r="F164" s="3216" t="s">
        <v>4252</v>
      </c>
      <c r="G164" s="3217"/>
      <c r="M164" s="1821"/>
      <c r="O164" s="1823"/>
    </row>
    <row r="165" spans="1:15" ht="17.25" hidden="1" customHeight="1">
      <c r="A165" s="1829">
        <v>42917</v>
      </c>
      <c r="B165" s="1820">
        <v>51.58</v>
      </c>
      <c r="C165" s="1733">
        <v>3.85</v>
      </c>
      <c r="D165" s="1733">
        <v>59.74</v>
      </c>
      <c r="E165" s="1722">
        <v>2042.27</v>
      </c>
      <c r="F165" s="3216" t="s">
        <v>4253</v>
      </c>
      <c r="G165" s="3217"/>
      <c r="M165" s="1821"/>
      <c r="O165" s="1823"/>
    </row>
    <row r="166" spans="1:15" ht="17.25" hidden="1" customHeight="1">
      <c r="A166" s="1829">
        <v>42948</v>
      </c>
      <c r="B166" s="1820">
        <v>170.71</v>
      </c>
      <c r="C166" s="1733">
        <v>5.64</v>
      </c>
      <c r="D166" s="1733">
        <v>179.28</v>
      </c>
      <c r="E166" s="1722">
        <v>5979.07</v>
      </c>
      <c r="F166" s="3216" t="s">
        <v>4254</v>
      </c>
      <c r="G166" s="3217"/>
      <c r="M166" s="1821"/>
      <c r="O166" s="1823"/>
    </row>
    <row r="167" spans="1:15" ht="17.25" hidden="1" customHeight="1">
      <c r="A167" s="1829">
        <v>42979</v>
      </c>
      <c r="B167" s="1820">
        <v>97.2</v>
      </c>
      <c r="C167" s="1733">
        <v>5.48</v>
      </c>
      <c r="D167" s="1733">
        <v>110.62</v>
      </c>
      <c r="E167" s="1722">
        <v>3708.58</v>
      </c>
      <c r="F167" s="3216" t="s">
        <v>4255</v>
      </c>
      <c r="G167" s="3217"/>
      <c r="M167" s="1821"/>
      <c r="O167" s="1823"/>
    </row>
    <row r="168" spans="1:15" ht="17.25" hidden="1" customHeight="1">
      <c r="A168" s="1829">
        <v>43009</v>
      </c>
      <c r="B168" s="1820">
        <v>54.12</v>
      </c>
      <c r="C168" s="1733">
        <v>6.43</v>
      </c>
      <c r="D168" s="1733">
        <v>68.89</v>
      </c>
      <c r="E168" s="1722">
        <v>2361.08</v>
      </c>
      <c r="F168" s="3216" t="s">
        <v>4256</v>
      </c>
      <c r="G168" s="3217"/>
      <c r="M168" s="1821"/>
      <c r="O168" s="1823"/>
    </row>
    <row r="169" spans="1:15" ht="17.25" hidden="1" customHeight="1">
      <c r="A169" s="1829">
        <v>43040</v>
      </c>
      <c r="B169" s="1820">
        <v>52.82</v>
      </c>
      <c r="C169" s="1733">
        <v>6.38</v>
      </c>
      <c r="D169" s="1733">
        <v>68.400000000000006</v>
      </c>
      <c r="E169" s="1722">
        <v>2345</v>
      </c>
      <c r="F169" s="3216" t="s">
        <v>4257</v>
      </c>
      <c r="G169" s="3217"/>
      <c r="M169" s="1821"/>
      <c r="O169" s="1823"/>
    </row>
    <row r="170" spans="1:15" ht="17.25" hidden="1" customHeight="1">
      <c r="A170" s="1829">
        <v>43070</v>
      </c>
      <c r="B170" s="1820">
        <v>85.12</v>
      </c>
      <c r="C170" s="1733">
        <v>4.24</v>
      </c>
      <c r="D170" s="1733">
        <v>105.67</v>
      </c>
      <c r="E170" s="1722">
        <v>3595.71</v>
      </c>
      <c r="F170" s="3216" t="s">
        <v>4258</v>
      </c>
      <c r="G170" s="3217"/>
      <c r="M170" s="1821"/>
      <c r="O170" s="1823"/>
    </row>
    <row r="171" spans="1:15" ht="17.25" hidden="1" customHeight="1">
      <c r="A171" s="1829">
        <v>43101</v>
      </c>
      <c r="B171" s="1820">
        <v>72.290000000000006</v>
      </c>
      <c r="C171" s="1733">
        <v>1.08</v>
      </c>
      <c r="D171" s="1733">
        <v>88.08</v>
      </c>
      <c r="E171" s="1722">
        <v>2942.7</v>
      </c>
      <c r="F171" s="3216" t="s">
        <v>4259</v>
      </c>
      <c r="G171" s="3217"/>
      <c r="M171" s="1821"/>
      <c r="O171" s="1823"/>
    </row>
    <row r="172" spans="1:15" ht="17.25" hidden="1" customHeight="1">
      <c r="A172" s="1829">
        <v>43132</v>
      </c>
      <c r="B172" s="1820">
        <v>122.15</v>
      </c>
      <c r="C172" s="1733">
        <v>6.6</v>
      </c>
      <c r="D172" s="1733">
        <v>141.04</v>
      </c>
      <c r="E172" s="1722">
        <v>4651.05</v>
      </c>
      <c r="F172" s="3216" t="s">
        <v>4260</v>
      </c>
      <c r="G172" s="3217"/>
      <c r="M172" s="1821"/>
      <c r="O172" s="1823"/>
    </row>
    <row r="173" spans="1:15" ht="17.25" hidden="1" customHeight="1">
      <c r="A173" s="1829">
        <v>43160</v>
      </c>
      <c r="B173" s="1820">
        <v>155.85</v>
      </c>
      <c r="C173" s="1733">
        <v>3.55</v>
      </c>
      <c r="D173" s="1733">
        <v>168.12</v>
      </c>
      <c r="E173" s="1722">
        <v>5619.62</v>
      </c>
      <c r="F173" s="3216" t="s">
        <v>4261</v>
      </c>
      <c r="G173" s="3217"/>
      <c r="M173" s="1821"/>
      <c r="O173" s="1823"/>
    </row>
    <row r="174" spans="1:15" ht="17.25" hidden="1" customHeight="1">
      <c r="A174" s="1829">
        <v>43191</v>
      </c>
      <c r="B174" s="1820">
        <v>105.05</v>
      </c>
      <c r="C174" s="1733">
        <v>4.49</v>
      </c>
      <c r="D174" s="1733">
        <v>117.41</v>
      </c>
      <c r="E174" s="1722">
        <v>4012.87</v>
      </c>
      <c r="F174" s="3216" t="s">
        <v>4262</v>
      </c>
      <c r="G174" s="3217"/>
      <c r="M174" s="1821"/>
      <c r="O174" s="1823"/>
    </row>
    <row r="175" spans="1:15" ht="17.25" hidden="1" customHeight="1">
      <c r="A175" s="1829">
        <v>43221</v>
      </c>
      <c r="B175" s="1820">
        <v>176.65</v>
      </c>
      <c r="C175" s="1733">
        <v>16.84</v>
      </c>
      <c r="D175" s="1733">
        <v>201.57</v>
      </c>
      <c r="E175" s="1722">
        <v>7035.45</v>
      </c>
      <c r="F175" s="3216" t="s">
        <v>4263</v>
      </c>
      <c r="G175" s="3217"/>
      <c r="M175" s="1821"/>
      <c r="O175" s="1823"/>
    </row>
    <row r="176" spans="1:15" ht="17.25" hidden="1" customHeight="1">
      <c r="A176" s="1829">
        <v>43252</v>
      </c>
      <c r="B176" s="1820">
        <v>44.99</v>
      </c>
      <c r="C176" s="1733">
        <v>2.74</v>
      </c>
      <c r="D176" s="1733">
        <v>54.07</v>
      </c>
      <c r="E176" s="1722">
        <v>1873.44</v>
      </c>
      <c r="F176" s="3216" t="s">
        <v>4264</v>
      </c>
      <c r="G176" s="3217"/>
      <c r="M176" s="1821"/>
      <c r="O176" s="1823"/>
    </row>
    <row r="177" spans="1:16" ht="17.399999999999999" hidden="1" thickTop="1">
      <c r="A177" s="1829">
        <v>43282</v>
      </c>
      <c r="B177" s="1820">
        <v>43.98</v>
      </c>
      <c r="C177" s="1733">
        <v>2.46</v>
      </c>
      <c r="D177" s="1733">
        <v>54.96</v>
      </c>
      <c r="E177" s="1722">
        <v>1902.97</v>
      </c>
      <c r="F177" s="3216" t="s">
        <v>4265</v>
      </c>
      <c r="G177" s="3217"/>
      <c r="M177" s="1821"/>
      <c r="O177" s="1823"/>
    </row>
    <row r="178" spans="1:16" ht="17.399999999999999" hidden="1" thickTop="1">
      <c r="A178" s="1829">
        <v>43313</v>
      </c>
      <c r="B178" s="1820">
        <v>42.19</v>
      </c>
      <c r="C178" s="1733">
        <v>2.1</v>
      </c>
      <c r="D178" s="1733">
        <v>51.35</v>
      </c>
      <c r="E178" s="1722">
        <v>1781.03</v>
      </c>
      <c r="F178" s="3216" t="s">
        <v>4266</v>
      </c>
      <c r="G178" s="3217"/>
      <c r="M178" s="1821"/>
      <c r="O178" s="1823"/>
    </row>
    <row r="179" spans="1:16" ht="17.399999999999999" hidden="1" thickTop="1">
      <c r="A179" s="1829">
        <v>43344</v>
      </c>
      <c r="B179" s="1820">
        <v>40.659999999999997</v>
      </c>
      <c r="C179" s="1733">
        <v>4.5</v>
      </c>
      <c r="D179" s="1733">
        <v>51.61</v>
      </c>
      <c r="E179" s="1722">
        <v>1781.98</v>
      </c>
      <c r="F179" s="3216" t="s">
        <v>4267</v>
      </c>
      <c r="G179" s="3217"/>
      <c r="M179" s="1821"/>
      <c r="O179" s="1823"/>
    </row>
    <row r="180" spans="1:16" ht="17.399999999999999" hidden="1" thickTop="1">
      <c r="A180" s="1829">
        <v>43374</v>
      </c>
      <c r="B180" s="1820">
        <v>33.909999999999997</v>
      </c>
      <c r="C180" s="1733">
        <v>6.27</v>
      </c>
      <c r="D180" s="1733">
        <v>47.23</v>
      </c>
      <c r="E180" s="1722">
        <v>1640.59</v>
      </c>
      <c r="F180" s="3216" t="s">
        <v>4268</v>
      </c>
      <c r="G180" s="3217"/>
      <c r="M180" s="1821"/>
      <c r="O180" s="1823"/>
    </row>
    <row r="181" spans="1:16" ht="17.399999999999999" hidden="1" thickTop="1">
      <c r="A181" s="1829">
        <v>43405</v>
      </c>
      <c r="B181" s="1820">
        <v>40.18</v>
      </c>
      <c r="C181" s="1733">
        <v>2.09</v>
      </c>
      <c r="D181" s="1733">
        <v>52.58</v>
      </c>
      <c r="E181" s="1722">
        <v>1828.88</v>
      </c>
      <c r="F181" s="3216" t="s">
        <v>4269</v>
      </c>
      <c r="G181" s="3217"/>
      <c r="M181" s="1821"/>
      <c r="O181" s="1823"/>
    </row>
    <row r="182" spans="1:16" ht="17.399999999999999" hidden="1" thickTop="1">
      <c r="A182" s="1829">
        <v>43435</v>
      </c>
      <c r="B182" s="1820">
        <v>41.61</v>
      </c>
      <c r="C182" s="1733">
        <v>1.93</v>
      </c>
      <c r="D182" s="1733">
        <v>55.73</v>
      </c>
      <c r="E182" s="1722">
        <v>1925.79</v>
      </c>
      <c r="F182" s="3216" t="s">
        <v>4270</v>
      </c>
      <c r="G182" s="3217"/>
      <c r="M182" s="1821"/>
      <c r="O182" s="1823"/>
    </row>
    <row r="183" spans="1:16" ht="17.399999999999999" hidden="1" thickTop="1">
      <c r="A183" s="1829">
        <v>43466</v>
      </c>
      <c r="B183" s="1820">
        <v>38.33</v>
      </c>
      <c r="C183" s="1733">
        <v>2.76</v>
      </c>
      <c r="D183" s="1733">
        <v>51.1</v>
      </c>
      <c r="E183" s="1722">
        <v>1760.4</v>
      </c>
      <c r="F183" s="3216" t="s">
        <v>4271</v>
      </c>
      <c r="G183" s="3217"/>
      <c r="M183" s="1821"/>
      <c r="O183" s="1823"/>
      <c r="P183" s="1824"/>
    </row>
    <row r="184" spans="1:16" ht="17.399999999999999" hidden="1" thickTop="1">
      <c r="A184" s="1829">
        <v>43497</v>
      </c>
      <c r="B184" s="1820">
        <v>29.27</v>
      </c>
      <c r="C184" s="1733">
        <v>10.95</v>
      </c>
      <c r="D184" s="1733">
        <v>46.39</v>
      </c>
      <c r="E184" s="1722">
        <v>1599.61</v>
      </c>
      <c r="F184" s="3216" t="s">
        <v>4272</v>
      </c>
      <c r="G184" s="3217"/>
      <c r="M184" s="1821"/>
      <c r="N184" s="1821"/>
    </row>
    <row r="185" spans="1:16" ht="17.399999999999999" hidden="1" thickTop="1">
      <c r="A185" s="1829">
        <v>43525</v>
      </c>
      <c r="B185" s="1820">
        <v>19.47</v>
      </c>
      <c r="C185" s="1733">
        <v>7.5</v>
      </c>
      <c r="D185" s="1733">
        <v>34.35</v>
      </c>
      <c r="E185" s="1722">
        <v>1196.19</v>
      </c>
      <c r="F185" s="3216" t="s">
        <v>4273</v>
      </c>
      <c r="G185" s="3217"/>
      <c r="M185" s="1821"/>
    </row>
    <row r="186" spans="1:16" ht="17.399999999999999" hidden="1" thickTop="1">
      <c r="A186" s="1829">
        <v>43556</v>
      </c>
      <c r="B186" s="1820">
        <v>19.61</v>
      </c>
      <c r="C186" s="1733">
        <v>1.63</v>
      </c>
      <c r="D186" s="1733">
        <v>31.46</v>
      </c>
      <c r="E186" s="1722">
        <v>1105.1099999999999</v>
      </c>
      <c r="F186" s="3216" t="s">
        <v>4274</v>
      </c>
      <c r="G186" s="3217"/>
    </row>
    <row r="187" spans="1:16" ht="17.399999999999999" hidden="1" thickTop="1">
      <c r="A187" s="1829">
        <v>43586</v>
      </c>
      <c r="B187" s="1820">
        <v>22.46</v>
      </c>
      <c r="C187" s="1733">
        <v>202.75</v>
      </c>
      <c r="D187" s="1733">
        <v>237.92</v>
      </c>
      <c r="E187" s="1722">
        <v>8457.9</v>
      </c>
      <c r="F187" s="3216" t="s">
        <v>4275</v>
      </c>
      <c r="G187" s="3217"/>
    </row>
    <row r="188" spans="1:16" ht="17.399999999999999" hidden="1" thickTop="1">
      <c r="A188" s="1829">
        <v>43617</v>
      </c>
      <c r="B188" s="1820">
        <v>22.63</v>
      </c>
      <c r="C188" s="1733">
        <v>1.58</v>
      </c>
      <c r="D188" s="1733">
        <v>31.53</v>
      </c>
      <c r="E188" s="1722">
        <v>1121.2326229999999</v>
      </c>
      <c r="F188" s="3216" t="s">
        <v>4276</v>
      </c>
      <c r="G188" s="3217"/>
    </row>
    <row r="189" spans="1:16" ht="17.399999999999999" hidden="1" thickTop="1">
      <c r="A189" s="1829">
        <v>43647</v>
      </c>
      <c r="B189" s="1820">
        <v>55.946874080000001</v>
      </c>
      <c r="C189" s="1733">
        <v>137.66948097</v>
      </c>
      <c r="D189" s="1733">
        <v>202.67218257348588</v>
      </c>
      <c r="E189" s="1722">
        <v>7313.11</v>
      </c>
      <c r="F189" s="3216" t="s">
        <v>4277</v>
      </c>
      <c r="G189" s="3217"/>
    </row>
    <row r="190" spans="1:16" ht="17.399999999999999" hidden="1" thickTop="1">
      <c r="A190" s="1829">
        <v>43678</v>
      </c>
      <c r="B190" s="1820">
        <v>44.98</v>
      </c>
      <c r="C190" s="1733">
        <v>2.4900000000000002</v>
      </c>
      <c r="D190" s="1733">
        <v>58.713999999999999</v>
      </c>
      <c r="E190" s="1722">
        <v>2110.56</v>
      </c>
      <c r="F190" s="3216" t="s">
        <v>4278</v>
      </c>
      <c r="G190" s="3217"/>
    </row>
    <row r="191" spans="1:16" ht="17.399999999999999" hidden="1" thickTop="1">
      <c r="A191" s="1829">
        <v>43709</v>
      </c>
      <c r="B191" s="1820">
        <v>55.97</v>
      </c>
      <c r="C191" s="1733">
        <v>3.19</v>
      </c>
      <c r="D191" s="1733">
        <v>65.3</v>
      </c>
      <c r="E191" s="1722">
        <v>2370.0500000000002</v>
      </c>
      <c r="F191" s="3216" t="s">
        <v>4279</v>
      </c>
      <c r="G191" s="3217"/>
    </row>
    <row r="192" spans="1:16" ht="17.399999999999999" hidden="1" thickTop="1">
      <c r="A192" s="1829">
        <v>43739</v>
      </c>
      <c r="B192" s="1820">
        <v>28.74</v>
      </c>
      <c r="C192" s="1733">
        <v>2.54</v>
      </c>
      <c r="D192" s="1733">
        <v>39.340000000000003</v>
      </c>
      <c r="E192" s="1722">
        <v>1434.05</v>
      </c>
      <c r="F192" s="3216" t="s">
        <v>4280</v>
      </c>
      <c r="G192" s="3217"/>
    </row>
    <row r="193" spans="1:7" ht="17.399999999999999" hidden="1" thickTop="1">
      <c r="A193" s="1829">
        <v>43770</v>
      </c>
      <c r="B193" s="1820">
        <v>34.598112699999994</v>
      </c>
      <c r="C193" s="1733">
        <v>7.9434623839885505</v>
      </c>
      <c r="D193" s="1733">
        <v>42.541575083988548</v>
      </c>
      <c r="E193" s="1722">
        <v>1556.91</v>
      </c>
      <c r="F193" s="3216" t="s">
        <v>4281</v>
      </c>
      <c r="G193" s="3217"/>
    </row>
    <row r="194" spans="1:7" ht="17.399999999999999" hidden="1" thickTop="1">
      <c r="A194" s="1829">
        <v>43800</v>
      </c>
      <c r="B194" s="1820">
        <v>36.317514300000006</v>
      </c>
      <c r="C194" s="1733">
        <v>1.3479330199999999</v>
      </c>
      <c r="D194" s="1733">
        <v>47.383884382333058</v>
      </c>
      <c r="E194" s="1722">
        <v>1736.05</v>
      </c>
      <c r="F194" s="3216" t="s">
        <v>4282</v>
      </c>
      <c r="G194" s="3217"/>
    </row>
    <row r="195" spans="1:7" ht="17.399999999999999" hidden="1" thickTop="1">
      <c r="A195" s="1829">
        <v>43831</v>
      </c>
      <c r="B195" s="1820">
        <v>39.72</v>
      </c>
      <c r="C195" s="1733">
        <v>2.4300000000000002</v>
      </c>
      <c r="D195" s="1733">
        <v>57.52</v>
      </c>
      <c r="E195" s="1722">
        <v>2108.19</v>
      </c>
      <c r="F195" s="3216" t="s">
        <v>4283</v>
      </c>
      <c r="G195" s="3217"/>
    </row>
    <row r="196" spans="1:7" ht="17.399999999999999" hidden="1" thickTop="1">
      <c r="A196" s="1829">
        <v>43862</v>
      </c>
      <c r="B196" s="1820">
        <v>55.02</v>
      </c>
      <c r="C196" s="1733">
        <v>2.33</v>
      </c>
      <c r="D196" s="1733">
        <v>64.23</v>
      </c>
      <c r="E196" s="1722">
        <v>2406.65</v>
      </c>
      <c r="F196" s="3216" t="s">
        <v>4284</v>
      </c>
      <c r="G196" s="3217"/>
    </row>
    <row r="197" spans="1:7" ht="17.399999999999999" hidden="1" thickTop="1">
      <c r="A197" s="1829">
        <v>43891</v>
      </c>
      <c r="B197" s="1820">
        <v>32.83</v>
      </c>
      <c r="C197" s="1733">
        <v>1.18</v>
      </c>
      <c r="D197" s="1733">
        <v>42.51</v>
      </c>
      <c r="E197" s="1722">
        <v>1620.33</v>
      </c>
      <c r="F197" s="3216" t="s">
        <v>4285</v>
      </c>
      <c r="G197" s="3217"/>
    </row>
    <row r="198" spans="1:7" ht="17.399999999999999" hidden="1" thickTop="1">
      <c r="A198" s="1829">
        <v>43922</v>
      </c>
      <c r="B198" s="1820">
        <v>19.77</v>
      </c>
      <c r="C198" s="1733">
        <v>5.9</v>
      </c>
      <c r="D198" s="1733">
        <v>32.94</v>
      </c>
      <c r="E198" s="1722">
        <v>1318.44</v>
      </c>
      <c r="F198" s="3216" t="s">
        <v>4286</v>
      </c>
      <c r="G198" s="3217"/>
    </row>
    <row r="199" spans="1:7" ht="17.399999999999999" hidden="1" thickTop="1">
      <c r="A199" s="1829">
        <v>43952</v>
      </c>
      <c r="B199" s="1820">
        <v>7.99</v>
      </c>
      <c r="C199" s="1733">
        <v>67.2</v>
      </c>
      <c r="D199" s="1733">
        <v>77.3</v>
      </c>
      <c r="E199" s="1722">
        <v>3112.19</v>
      </c>
      <c r="F199" s="3216" t="s">
        <v>4287</v>
      </c>
      <c r="G199" s="3217"/>
    </row>
    <row r="200" spans="1:7" ht="17.399999999999999" hidden="1" thickTop="1">
      <c r="A200" s="1829">
        <v>43983</v>
      </c>
      <c r="B200" s="1820">
        <v>13.37</v>
      </c>
      <c r="C200" s="1733">
        <v>1.8</v>
      </c>
      <c r="D200" s="1733">
        <v>18.440000000000001</v>
      </c>
      <c r="E200" s="1722">
        <v>742.63</v>
      </c>
      <c r="F200" s="3216" t="s">
        <v>4288</v>
      </c>
      <c r="G200" s="3217"/>
    </row>
    <row r="201" spans="1:7" ht="17.399999999999999" hidden="1" thickTop="1">
      <c r="A201" s="1829">
        <v>44013</v>
      </c>
      <c r="B201" s="1820">
        <v>8.9499999999999993</v>
      </c>
      <c r="C201" s="1733">
        <v>1.78</v>
      </c>
      <c r="D201" s="1733">
        <v>14.06</v>
      </c>
      <c r="E201" s="1722">
        <v>566.14</v>
      </c>
      <c r="F201" s="3216" t="s">
        <v>4289</v>
      </c>
      <c r="G201" s="3217"/>
    </row>
    <row r="202" spans="1:7" ht="17.399999999999999" hidden="1" thickTop="1">
      <c r="A202" s="1829">
        <v>44044</v>
      </c>
      <c r="B202" s="1820">
        <v>17.43</v>
      </c>
      <c r="C202" s="1733">
        <v>1.27</v>
      </c>
      <c r="D202" s="1733">
        <v>21.76</v>
      </c>
      <c r="E202" s="1722">
        <v>866.72</v>
      </c>
      <c r="F202" s="3216" t="s">
        <v>4290</v>
      </c>
      <c r="G202" s="3217"/>
    </row>
    <row r="203" spans="1:7" ht="17.399999999999999" hidden="1" thickTop="1">
      <c r="A203" s="1829">
        <v>44075</v>
      </c>
      <c r="B203" s="1820">
        <v>10.78</v>
      </c>
      <c r="C203" s="1733">
        <v>6.33</v>
      </c>
      <c r="D203" s="1733">
        <v>20.34</v>
      </c>
      <c r="E203" s="1722">
        <v>810.35</v>
      </c>
      <c r="F203" s="3216" t="s">
        <v>4291</v>
      </c>
      <c r="G203" s="3217"/>
    </row>
    <row r="204" spans="1:7" ht="17.399999999999999" hidden="1" thickTop="1">
      <c r="A204" s="1829">
        <v>44105</v>
      </c>
      <c r="B204" s="1820">
        <v>13.19</v>
      </c>
      <c r="C204" s="1733">
        <v>1.86</v>
      </c>
      <c r="D204" s="1733">
        <v>19.02</v>
      </c>
      <c r="E204" s="1722">
        <v>761.8</v>
      </c>
      <c r="F204" s="3216" t="s">
        <v>4292</v>
      </c>
      <c r="G204" s="3217"/>
    </row>
    <row r="205" spans="1:7" ht="17.399999999999999" hidden="1" thickTop="1">
      <c r="A205" s="1829">
        <v>44136</v>
      </c>
      <c r="B205" s="1820">
        <v>15.88</v>
      </c>
      <c r="C205" s="1733">
        <v>2.2400000000000002</v>
      </c>
      <c r="D205" s="1733">
        <v>21.12</v>
      </c>
      <c r="E205" s="1722">
        <v>848.25</v>
      </c>
      <c r="F205" s="3216" t="s">
        <v>4293</v>
      </c>
      <c r="G205" s="3217"/>
    </row>
    <row r="206" spans="1:7" ht="17.399999999999999" hidden="1" thickTop="1">
      <c r="A206" s="1829">
        <v>44166</v>
      </c>
      <c r="B206" s="1820">
        <v>42.410464060000002</v>
      </c>
      <c r="C206" s="1733">
        <v>1.68349628</v>
      </c>
      <c r="D206" s="1733">
        <v>48.768692449974566</v>
      </c>
      <c r="E206" s="1722">
        <v>1942.59</v>
      </c>
      <c r="F206" s="3216" t="s">
        <v>4294</v>
      </c>
      <c r="G206" s="3217"/>
    </row>
    <row r="207" spans="1:7" ht="17.399999999999999" hidden="1" thickTop="1">
      <c r="A207" s="1829">
        <v>44197</v>
      </c>
      <c r="B207" s="1820">
        <v>13.77</v>
      </c>
      <c r="C207" s="1733">
        <v>3.58</v>
      </c>
      <c r="D207" s="1733">
        <v>20.47</v>
      </c>
      <c r="E207" s="1722">
        <v>811.64</v>
      </c>
      <c r="F207" s="3216" t="s">
        <v>4295</v>
      </c>
      <c r="G207" s="3217"/>
    </row>
    <row r="208" spans="1:7" ht="17.399999999999999" hidden="1" thickTop="1">
      <c r="A208" s="1829">
        <v>44228</v>
      </c>
      <c r="B208" s="1820">
        <v>10.5</v>
      </c>
      <c r="C208" s="1733">
        <v>1.7</v>
      </c>
      <c r="D208" s="1733">
        <v>15.45</v>
      </c>
      <c r="E208" s="1722">
        <v>618.22</v>
      </c>
      <c r="F208" s="3216" t="s">
        <v>4296</v>
      </c>
      <c r="G208" s="3217"/>
    </row>
    <row r="209" spans="1:7" s="129" customFormat="1" ht="18" hidden="1" customHeight="1" thickTop="1">
      <c r="A209" s="1829">
        <v>44256</v>
      </c>
      <c r="B209" s="1820">
        <v>9.0459417700000007</v>
      </c>
      <c r="C209" s="1733">
        <v>0.91555689000000018</v>
      </c>
      <c r="D209" s="1733">
        <v>11.68</v>
      </c>
      <c r="E209" s="1722">
        <v>471.8</v>
      </c>
      <c r="F209" s="3216" t="s">
        <v>4297</v>
      </c>
      <c r="G209" s="3217"/>
    </row>
    <row r="210" spans="1:7" s="129" customFormat="1" ht="18" hidden="1" customHeight="1" thickTop="1">
      <c r="A210" s="1829">
        <v>44287</v>
      </c>
      <c r="B210" s="1820">
        <v>8.8699999999999992</v>
      </c>
      <c r="C210" s="1733">
        <v>1.7833556700000002</v>
      </c>
      <c r="D210" s="1733">
        <v>12.86</v>
      </c>
      <c r="E210" s="1722">
        <v>524.52</v>
      </c>
      <c r="F210" s="3216" t="s">
        <v>4298</v>
      </c>
      <c r="G210" s="3217"/>
    </row>
    <row r="211" spans="1:7" s="129" customFormat="1" ht="18" hidden="1" customHeight="1" thickTop="1">
      <c r="A211" s="1829">
        <v>44317</v>
      </c>
      <c r="B211" s="1820">
        <v>7.0565552900000004</v>
      </c>
      <c r="C211" s="1733">
        <v>10.96272037</v>
      </c>
      <c r="D211" s="1733">
        <v>21.69</v>
      </c>
      <c r="E211" s="1722">
        <v>884.25</v>
      </c>
      <c r="F211" s="3216" t="s">
        <v>4299</v>
      </c>
      <c r="G211" s="3217"/>
    </row>
    <row r="212" spans="1:7" s="129" customFormat="1" ht="18" hidden="1" customHeight="1" thickTop="1">
      <c r="A212" s="1829">
        <v>44348</v>
      </c>
      <c r="B212" s="1820">
        <v>51.269436660000004</v>
      </c>
      <c r="C212" s="1733">
        <v>8.11</v>
      </c>
      <c r="D212" s="1733">
        <v>61.07</v>
      </c>
      <c r="E212" s="1722">
        <v>2522.6999999999998</v>
      </c>
      <c r="F212" s="3216" t="s">
        <v>4300</v>
      </c>
      <c r="G212" s="3217"/>
    </row>
    <row r="213" spans="1:7" s="129" customFormat="1" ht="18" hidden="1" customHeight="1" thickTop="1">
      <c r="A213" s="1829">
        <v>44378</v>
      </c>
      <c r="B213" s="1820">
        <v>12.361380519999999</v>
      </c>
      <c r="C213" s="1733">
        <v>1.7925805800000001</v>
      </c>
      <c r="D213" s="1733">
        <v>16.34</v>
      </c>
      <c r="E213" s="1722">
        <v>701.04</v>
      </c>
      <c r="F213" s="3216" t="s">
        <v>4301</v>
      </c>
      <c r="G213" s="3217"/>
    </row>
    <row r="214" spans="1:7" s="129" customFormat="1" ht="18" hidden="1" customHeight="1" thickTop="1">
      <c r="A214" s="1829">
        <v>44409</v>
      </c>
      <c r="B214" s="1820">
        <v>8.4991085099999992</v>
      </c>
      <c r="C214" s="1733">
        <v>2.7719187300000003</v>
      </c>
      <c r="D214" s="1733">
        <v>12.93</v>
      </c>
      <c r="E214" s="1722">
        <v>555.09</v>
      </c>
      <c r="F214" s="3216" t="s">
        <v>4302</v>
      </c>
      <c r="G214" s="3217"/>
    </row>
    <row r="215" spans="1:7" s="129" customFormat="1" ht="18" hidden="1" customHeight="1" thickTop="1">
      <c r="A215" s="1829">
        <v>44440</v>
      </c>
      <c r="B215" s="1820">
        <v>11.894251759999998</v>
      </c>
      <c r="C215" s="1733">
        <v>11.525916090000001</v>
      </c>
      <c r="D215" s="1733">
        <v>26.41</v>
      </c>
      <c r="E215" s="1722">
        <v>1131.77</v>
      </c>
      <c r="F215" s="3216" t="s">
        <v>4303</v>
      </c>
      <c r="G215" s="3217"/>
    </row>
    <row r="216" spans="1:7" s="129" customFormat="1" ht="18" hidden="1" customHeight="1" thickTop="1">
      <c r="A216" s="1829">
        <v>44470</v>
      </c>
      <c r="B216" s="1820">
        <v>7.9263375500000004</v>
      </c>
      <c r="C216" s="1733">
        <v>1.9705972499999997</v>
      </c>
      <c r="D216" s="1733">
        <v>12.48</v>
      </c>
      <c r="E216" s="1722">
        <v>537.22</v>
      </c>
      <c r="F216" s="3216" t="s">
        <v>4304</v>
      </c>
      <c r="G216" s="3217"/>
    </row>
    <row r="217" spans="1:7" s="129" customFormat="1" ht="18" hidden="1" customHeight="1" thickTop="1">
      <c r="A217" s="1829">
        <v>44501</v>
      </c>
      <c r="B217" s="1820">
        <v>13</v>
      </c>
      <c r="C217" s="1733">
        <v>2.34</v>
      </c>
      <c r="D217" s="1733">
        <v>18.88</v>
      </c>
      <c r="E217" s="1722">
        <v>820.83</v>
      </c>
      <c r="F217" s="3216" t="s">
        <v>4305</v>
      </c>
      <c r="G217" s="3217"/>
    </row>
    <row r="218" spans="1:7" s="129" customFormat="1" ht="18" hidden="1" customHeight="1" thickTop="1">
      <c r="A218" s="1829">
        <v>44531</v>
      </c>
      <c r="B218" s="1820">
        <v>11.351227510000001</v>
      </c>
      <c r="C218" s="1733">
        <v>3.7605743599999997</v>
      </c>
      <c r="D218" s="1733">
        <v>19.3</v>
      </c>
      <c r="E218" s="1722">
        <v>844.23</v>
      </c>
      <c r="F218" s="3216" t="s">
        <v>4306</v>
      </c>
      <c r="G218" s="3217"/>
    </row>
    <row r="219" spans="1:7" s="129" customFormat="1" ht="18" hidden="1" customHeight="1" thickTop="1">
      <c r="A219" s="1829">
        <v>44562</v>
      </c>
      <c r="B219" s="1820">
        <v>10.600160489999999</v>
      </c>
      <c r="C219" s="1733">
        <v>7.3011858000000007</v>
      </c>
      <c r="D219" s="1733">
        <v>22.79</v>
      </c>
      <c r="E219" s="1722">
        <v>1001.39</v>
      </c>
      <c r="F219" s="3216" t="s">
        <v>4307</v>
      </c>
      <c r="G219" s="3217"/>
    </row>
    <row r="220" spans="1:7" s="129" customFormat="1" ht="18" hidden="1" customHeight="1" thickTop="1">
      <c r="A220" s="1829">
        <v>44593</v>
      </c>
      <c r="B220" s="1820">
        <v>18.255956319999999</v>
      </c>
      <c r="C220" s="1733">
        <v>3.9692368200000003</v>
      </c>
      <c r="D220" s="1733">
        <v>24.61</v>
      </c>
      <c r="E220" s="1722">
        <v>1085.58</v>
      </c>
      <c r="F220" s="3216" t="s">
        <v>4308</v>
      </c>
      <c r="G220" s="3217"/>
    </row>
    <row r="221" spans="1:7" s="129" customFormat="1" ht="18" hidden="1" customHeight="1" thickTop="1">
      <c r="A221" s="1829">
        <v>44621</v>
      </c>
      <c r="B221" s="1820">
        <v>7.9747900599999992</v>
      </c>
      <c r="C221" s="1733">
        <v>4.5635680800000005</v>
      </c>
      <c r="D221" s="1733">
        <v>17.04</v>
      </c>
      <c r="E221" s="1722">
        <v>757.79</v>
      </c>
      <c r="F221" s="3216" t="s">
        <v>4309</v>
      </c>
      <c r="G221" s="3217"/>
    </row>
    <row r="222" spans="1:7" s="129" customFormat="1" ht="18" hidden="1" customHeight="1" thickTop="1">
      <c r="A222" s="1829">
        <v>44652</v>
      </c>
      <c r="B222" s="1820">
        <v>4.6111698099999998</v>
      </c>
      <c r="C222" s="1733">
        <v>6.5653724899999997</v>
      </c>
      <c r="D222" s="1733">
        <v>13.6</v>
      </c>
      <c r="E222" s="1722">
        <v>595.20000000000005</v>
      </c>
      <c r="F222" s="3216" t="s">
        <v>4310</v>
      </c>
      <c r="G222" s="3217"/>
    </row>
    <row r="223" spans="1:7" s="129" customFormat="1" ht="18" hidden="1" customHeight="1" thickTop="1">
      <c r="A223" s="1829">
        <v>44682</v>
      </c>
      <c r="B223" s="1820">
        <v>2.6339439499999995</v>
      </c>
      <c r="C223" s="1733">
        <v>15.048955139999999</v>
      </c>
      <c r="D223" s="1733">
        <v>19.93</v>
      </c>
      <c r="E223" s="1722">
        <v>861.61</v>
      </c>
      <c r="F223" s="3216" t="s">
        <v>4311</v>
      </c>
      <c r="G223" s="3217"/>
    </row>
    <row r="224" spans="1:7" s="129" customFormat="1" ht="18" hidden="1" customHeight="1" thickTop="1">
      <c r="A224" s="1829">
        <v>44713</v>
      </c>
      <c r="B224" s="1820">
        <v>7.936860030000001</v>
      </c>
      <c r="C224" s="1733">
        <v>3.7040520500000005</v>
      </c>
      <c r="D224" s="1733">
        <v>15.566483739651897</v>
      </c>
      <c r="E224" s="1722">
        <v>694.83635800000002</v>
      </c>
      <c r="F224" s="3216" t="s">
        <v>4312</v>
      </c>
      <c r="G224" s="3217"/>
    </row>
    <row r="225" spans="1:7" s="129" customFormat="1" ht="18" hidden="1" customHeight="1" thickTop="1">
      <c r="A225" s="1829">
        <v>44743</v>
      </c>
      <c r="B225" s="1820">
        <v>5.54</v>
      </c>
      <c r="C225" s="1733">
        <v>7.0579999999999998</v>
      </c>
      <c r="D225" s="1733">
        <v>17.170000000000002</v>
      </c>
      <c r="E225" s="1722">
        <v>776.1</v>
      </c>
      <c r="F225" s="3216" t="s">
        <v>4313</v>
      </c>
      <c r="G225" s="3217"/>
    </row>
    <row r="226" spans="1:7" s="129" customFormat="1" ht="18" hidden="1" customHeight="1" thickTop="1">
      <c r="A226" s="1829">
        <v>44774</v>
      </c>
      <c r="B226" s="1820">
        <v>4.1798940399999998</v>
      </c>
      <c r="C226" s="1733">
        <v>4.4772687199999996</v>
      </c>
      <c r="D226" s="1733">
        <v>13.494047114502001</v>
      </c>
      <c r="E226" s="1722">
        <v>613.11241899999993</v>
      </c>
      <c r="F226" s="3216" t="s">
        <v>4314</v>
      </c>
      <c r="G226" s="3217"/>
    </row>
    <row r="227" spans="1:7" s="129" customFormat="1" ht="18" hidden="1" customHeight="1" thickTop="1">
      <c r="A227" s="1829">
        <v>44805</v>
      </c>
      <c r="B227" s="1820">
        <v>3.7045430799999997</v>
      </c>
      <c r="C227" s="1733">
        <v>6.1072817600000002</v>
      </c>
      <c r="D227" s="1733">
        <v>15.66</v>
      </c>
      <c r="E227" s="1722">
        <v>703.98</v>
      </c>
      <c r="F227" s="3216" t="s">
        <v>4315</v>
      </c>
      <c r="G227" s="3217"/>
    </row>
    <row r="228" spans="1:7" s="129" customFormat="1" ht="18" hidden="1" customHeight="1" thickTop="1">
      <c r="A228" s="1829">
        <v>44835</v>
      </c>
      <c r="B228" s="1820">
        <v>5.03</v>
      </c>
      <c r="C228" s="1733">
        <v>9.8699999999999992</v>
      </c>
      <c r="D228" s="1733">
        <v>18.607512155899805</v>
      </c>
      <c r="E228" s="1722">
        <v>836.79218499999979</v>
      </c>
      <c r="F228" s="3216" t="s">
        <v>4316</v>
      </c>
      <c r="G228" s="3217"/>
    </row>
    <row r="229" spans="1:7" s="129" customFormat="1" ht="18" hidden="1" customHeight="1" thickTop="1">
      <c r="A229" s="1829">
        <v>44866</v>
      </c>
      <c r="B229" s="1820">
        <v>7.9282651700000004</v>
      </c>
      <c r="C229" s="1733">
        <v>11.92611709</v>
      </c>
      <c r="D229" s="1733">
        <v>24.202002191964784</v>
      </c>
      <c r="E229" s="1722">
        <v>1065.23</v>
      </c>
      <c r="F229" s="3216" t="s">
        <v>4317</v>
      </c>
      <c r="G229" s="3217"/>
    </row>
    <row r="230" spans="1:7" s="129" customFormat="1" ht="18" hidden="1" customHeight="1" thickTop="1">
      <c r="A230" s="1829">
        <v>44896</v>
      </c>
      <c r="B230" s="1820">
        <v>24.81</v>
      </c>
      <c r="C230" s="1733">
        <v>16.366193169999999</v>
      </c>
      <c r="D230" s="1733">
        <v>49.16</v>
      </c>
      <c r="E230" s="1722">
        <v>2164.13</v>
      </c>
      <c r="F230" s="3216" t="s">
        <v>4318</v>
      </c>
      <c r="G230" s="3217"/>
    </row>
    <row r="231" spans="1:7" s="129" customFormat="1" ht="18" hidden="1" customHeight="1" thickTop="1">
      <c r="A231" s="1829">
        <v>44927</v>
      </c>
      <c r="B231" s="1820">
        <v>7.63</v>
      </c>
      <c r="C231" s="1733">
        <v>18.260000000000002</v>
      </c>
      <c r="D231" s="1733">
        <v>32.11</v>
      </c>
      <c r="E231" s="1722">
        <v>1426.61</v>
      </c>
      <c r="F231" s="3216" t="s">
        <v>4319</v>
      </c>
      <c r="G231" s="3217"/>
    </row>
    <row r="232" spans="1:7" s="129" customFormat="1" ht="18" customHeight="1" thickTop="1">
      <c r="A232" s="1829">
        <v>44958</v>
      </c>
      <c r="B232" s="1820">
        <v>6.7908399799999994</v>
      </c>
      <c r="C232" s="1733">
        <v>8.2631407899999996</v>
      </c>
      <c r="D232" s="1733">
        <v>26.71</v>
      </c>
      <c r="E232" s="1722">
        <v>1229.47</v>
      </c>
      <c r="F232" s="3216" t="s">
        <v>4320</v>
      </c>
      <c r="G232" s="3217"/>
    </row>
    <row r="233" spans="1:7" s="129" customFormat="1" ht="18" customHeight="1">
      <c r="A233" s="1829">
        <v>44986</v>
      </c>
      <c r="B233" s="1820">
        <v>16.39</v>
      </c>
      <c r="C233" s="1733">
        <v>11.23</v>
      </c>
      <c r="D233" s="1733">
        <v>35.329735342770228</v>
      </c>
      <c r="E233" s="1722">
        <v>1653.24</v>
      </c>
      <c r="F233" s="3216" t="s">
        <v>4321</v>
      </c>
      <c r="G233" s="3217"/>
    </row>
    <row r="234" spans="1:7" s="129" customFormat="1" ht="18" customHeight="1">
      <c r="A234" s="1829">
        <v>45017</v>
      </c>
      <c r="B234" s="1820">
        <v>4.66</v>
      </c>
      <c r="C234" s="1733">
        <v>6.92</v>
      </c>
      <c r="D234" s="1733">
        <v>14.444170838242293</v>
      </c>
      <c r="E234" s="1722">
        <v>653.36044877358268</v>
      </c>
      <c r="F234" s="3216" t="s">
        <v>4322</v>
      </c>
      <c r="G234" s="3217"/>
    </row>
    <row r="235" spans="1:7" s="129" customFormat="1" ht="18" customHeight="1">
      <c r="A235" s="1829">
        <v>45047</v>
      </c>
      <c r="B235" s="1820">
        <v>4.5276972100000004</v>
      </c>
      <c r="C235" s="1733">
        <v>6.0327979899999997</v>
      </c>
      <c r="D235" s="1733">
        <v>13.832898154911275</v>
      </c>
      <c r="E235" s="1722">
        <v>630.42851800000005</v>
      </c>
      <c r="F235" s="3216" t="s">
        <v>4323</v>
      </c>
      <c r="G235" s="3217"/>
    </row>
    <row r="236" spans="1:7" s="129" customFormat="1" ht="18" customHeight="1">
      <c r="A236" s="1829">
        <v>45078</v>
      </c>
      <c r="B236" s="1820">
        <v>6.17</v>
      </c>
      <c r="C236" s="1733">
        <v>4.84</v>
      </c>
      <c r="D236" s="1733">
        <v>14.717739383547325</v>
      </c>
      <c r="E236" s="1722">
        <v>672.67</v>
      </c>
      <c r="F236" s="3216" t="s">
        <v>4324</v>
      </c>
      <c r="G236" s="3217"/>
    </row>
    <row r="237" spans="1:7" s="129" customFormat="1" ht="18" customHeight="1">
      <c r="A237" s="1829">
        <v>45108</v>
      </c>
      <c r="B237" s="1820">
        <v>5.2604887900000001</v>
      </c>
      <c r="C237" s="1733">
        <v>7.6716732300000015</v>
      </c>
      <c r="D237" s="1733">
        <v>18.772625104234287</v>
      </c>
      <c r="E237" s="1722">
        <v>856.15544100000011</v>
      </c>
      <c r="F237" s="3216" t="s">
        <v>4325</v>
      </c>
      <c r="G237" s="3217"/>
    </row>
    <row r="238" spans="1:7" s="129" customFormat="1" ht="18" customHeight="1">
      <c r="A238" s="1829">
        <v>45139</v>
      </c>
      <c r="B238" s="1820">
        <v>5.0270356200000004</v>
      </c>
      <c r="C238" s="1733">
        <v>21.32001485</v>
      </c>
      <c r="D238" s="1733">
        <v>28.6</v>
      </c>
      <c r="E238" s="1722">
        <v>1302.78</v>
      </c>
      <c r="F238" s="3216" t="s">
        <v>4326</v>
      </c>
      <c r="G238" s="3217"/>
    </row>
    <row r="239" spans="1:7" s="129" customFormat="1" ht="18" customHeight="1">
      <c r="A239" s="1829">
        <v>45170</v>
      </c>
      <c r="B239" s="1820">
        <v>2.62996052</v>
      </c>
      <c r="C239" s="1733">
        <v>18.90460985</v>
      </c>
      <c r="D239" s="1733">
        <v>26.8</v>
      </c>
      <c r="E239" s="1722">
        <v>1209.1099999999999</v>
      </c>
      <c r="F239" s="3216" t="s">
        <v>4327</v>
      </c>
      <c r="G239" s="3217"/>
    </row>
    <row r="240" spans="1:7" s="129" customFormat="1" ht="18" customHeight="1">
      <c r="A240" s="1829">
        <v>45200</v>
      </c>
      <c r="B240" s="1820">
        <v>4.6639194000000002</v>
      </c>
      <c r="C240" s="1733">
        <v>21.226124000000002</v>
      </c>
      <c r="D240" s="1733">
        <v>31.58</v>
      </c>
      <c r="E240" s="1722">
        <v>1406.2849529999999</v>
      </c>
      <c r="F240" s="3216" t="s">
        <v>4328</v>
      </c>
      <c r="G240" s="3217"/>
    </row>
    <row r="241" spans="1:7" s="129" customFormat="1" ht="18" customHeight="1">
      <c r="A241" s="1829">
        <v>45231</v>
      </c>
      <c r="B241" s="1820">
        <v>8.0500000000000007</v>
      </c>
      <c r="C241" s="1733">
        <v>24.83</v>
      </c>
      <c r="D241" s="1733">
        <v>38.219124229511138</v>
      </c>
      <c r="E241" s="1722">
        <v>1693.0592769999998</v>
      </c>
      <c r="F241" s="3216" t="s">
        <v>4329</v>
      </c>
      <c r="G241" s="3217"/>
    </row>
    <row r="242" spans="1:7" s="129" customFormat="1" ht="18" customHeight="1">
      <c r="A242" s="1829">
        <v>45261</v>
      </c>
      <c r="B242" s="1820">
        <v>43.331648580000007</v>
      </c>
      <c r="C242" s="1733">
        <v>19.745357179999999</v>
      </c>
      <c r="D242" s="1733">
        <v>73.379288296318791</v>
      </c>
      <c r="E242" s="1722">
        <v>3279.8382049999996</v>
      </c>
      <c r="F242" s="3216" t="s">
        <v>4330</v>
      </c>
      <c r="G242" s="3217"/>
    </row>
    <row r="243" spans="1:7" s="129" customFormat="1" ht="18" customHeight="1">
      <c r="A243" s="1829">
        <v>45292</v>
      </c>
      <c r="B243" s="1820">
        <v>24.492568779999999</v>
      </c>
      <c r="C243" s="1733">
        <v>22.478747049999999</v>
      </c>
      <c r="D243" s="1733">
        <v>51.570590289034598</v>
      </c>
      <c r="E243" s="1722">
        <v>2341.9109819999999</v>
      </c>
      <c r="F243" s="3216" t="s">
        <v>4331</v>
      </c>
      <c r="G243" s="3217"/>
    </row>
    <row r="244" spans="1:7" s="129" customFormat="1" ht="18" customHeight="1">
      <c r="A244" s="1829">
        <v>45323</v>
      </c>
      <c r="B244" s="1820">
        <v>28.86</v>
      </c>
      <c r="C244" s="1733">
        <v>21.049262530000004</v>
      </c>
      <c r="D244" s="1733">
        <v>57.96</v>
      </c>
      <c r="E244" s="1722">
        <v>2641.2129949999999</v>
      </c>
      <c r="F244" s="3216" t="s">
        <v>4332</v>
      </c>
      <c r="G244" s="3217"/>
    </row>
    <row r="245" spans="1:7" s="129" customFormat="1" ht="18" customHeight="1">
      <c r="A245" s="1829">
        <v>45352</v>
      </c>
      <c r="B245" s="1820">
        <v>37.78217764</v>
      </c>
      <c r="C245" s="1733">
        <v>19.260000000000002</v>
      </c>
      <c r="D245" s="1733">
        <v>64.69</v>
      </c>
      <c r="E245" s="1722">
        <v>2981.296754</v>
      </c>
      <c r="F245" s="3216" t="s">
        <v>4333</v>
      </c>
      <c r="G245" s="3217"/>
    </row>
    <row r="246" spans="1:7" s="129" customFormat="1" ht="18" customHeight="1">
      <c r="A246" s="1829">
        <v>45383</v>
      </c>
      <c r="B246" s="1820">
        <v>19.78</v>
      </c>
      <c r="C246" s="1733">
        <v>21.04</v>
      </c>
      <c r="D246" s="1733">
        <v>49.38</v>
      </c>
      <c r="E246" s="1722">
        <v>2300.79</v>
      </c>
      <c r="F246" s="3216" t="s">
        <v>4334</v>
      </c>
      <c r="G246" s="3217"/>
    </row>
    <row r="247" spans="1:7" s="129" customFormat="1" ht="18" customHeight="1">
      <c r="A247" s="1829">
        <v>45413</v>
      </c>
      <c r="B247" s="1820">
        <v>24.18</v>
      </c>
      <c r="C247" s="1733">
        <v>34.65</v>
      </c>
      <c r="D247" s="1733">
        <v>65.63</v>
      </c>
      <c r="E247" s="1722">
        <v>3039.3849310000001</v>
      </c>
      <c r="F247" s="3216" t="s">
        <v>4335</v>
      </c>
      <c r="G247" s="3217"/>
    </row>
    <row r="248" spans="1:7" s="129" customFormat="1" ht="18" customHeight="1">
      <c r="A248" s="1829">
        <v>45444</v>
      </c>
      <c r="B248" s="1820">
        <v>11.068016349999999</v>
      </c>
      <c r="C248" s="1733">
        <v>73.98</v>
      </c>
      <c r="D248" s="1733">
        <v>97.896928422728706</v>
      </c>
      <c r="E248" s="1722">
        <v>4578.63</v>
      </c>
      <c r="F248" s="3216" t="s">
        <v>4336</v>
      </c>
      <c r="G248" s="3217"/>
    </row>
    <row r="249" spans="1:7" s="129" customFormat="1" ht="18" customHeight="1">
      <c r="A249" s="1829">
        <v>45474</v>
      </c>
      <c r="B249" s="1820">
        <v>5.16</v>
      </c>
      <c r="C249" s="1733">
        <v>47.96</v>
      </c>
      <c r="D249" s="1733">
        <v>58.083710560709008</v>
      </c>
      <c r="E249" s="1722">
        <v>2720.88</v>
      </c>
      <c r="F249" s="3216" t="s">
        <v>4337</v>
      </c>
      <c r="G249" s="3217"/>
    </row>
    <row r="250" spans="1:7" s="129" customFormat="1" ht="18" customHeight="1">
      <c r="A250" s="1829">
        <v>45505</v>
      </c>
      <c r="B250" s="1820">
        <v>72.63</v>
      </c>
      <c r="C250" s="1733">
        <v>58.64</v>
      </c>
      <c r="D250" s="1733">
        <v>139.28</v>
      </c>
      <c r="E250" s="1722">
        <v>6484.6742859999995</v>
      </c>
      <c r="F250" s="3216" t="s">
        <v>4338</v>
      </c>
      <c r="G250" s="3217"/>
    </row>
    <row r="251" spans="1:7" s="129" customFormat="1" ht="18" customHeight="1">
      <c r="A251" s="1829">
        <v>45536</v>
      </c>
      <c r="B251" s="1820">
        <v>27.351377229999997</v>
      </c>
      <c r="C251" s="1733">
        <v>80.81</v>
      </c>
      <c r="D251" s="1733">
        <v>112.33</v>
      </c>
      <c r="E251" s="1722">
        <v>5175.1400000000003</v>
      </c>
      <c r="F251" s="3216" t="s">
        <v>4339</v>
      </c>
      <c r="G251" s="3217"/>
    </row>
    <row r="252" spans="1:7" s="129" customFormat="1" ht="18" customHeight="1">
      <c r="A252" s="1829">
        <v>45566</v>
      </c>
      <c r="B252" s="1820">
        <v>3.08</v>
      </c>
      <c r="C252" s="1733">
        <v>107.62842290999998</v>
      </c>
      <c r="D252" s="1733">
        <v>124.67303776089373</v>
      </c>
      <c r="E252" s="1722">
        <v>5752.7919170000005</v>
      </c>
      <c r="F252" s="3216" t="s">
        <v>4340</v>
      </c>
      <c r="G252" s="3217"/>
    </row>
    <row r="253" spans="1:7" s="129" customFormat="1" ht="18" customHeight="1">
      <c r="A253" s="1829">
        <v>45597</v>
      </c>
      <c r="B253" s="1820">
        <v>9.1650597300000012</v>
      </c>
      <c r="C253" s="1733">
        <v>83.483042819999994</v>
      </c>
      <c r="D253" s="1733">
        <v>105.01</v>
      </c>
      <c r="E253" s="1722">
        <v>4893.7113379999992</v>
      </c>
      <c r="F253" s="3216" t="s">
        <v>4341</v>
      </c>
      <c r="G253" s="3217"/>
    </row>
    <row r="254" spans="1:7" s="129" customFormat="1" ht="18" customHeight="1">
      <c r="A254" s="1829">
        <v>45627</v>
      </c>
      <c r="B254" s="1820">
        <v>3.53</v>
      </c>
      <c r="C254" s="1733">
        <v>65.69</v>
      </c>
      <c r="D254" s="1733">
        <v>94.52</v>
      </c>
      <c r="E254" s="1722">
        <v>4437.37</v>
      </c>
      <c r="F254" s="3216" t="s">
        <v>4342</v>
      </c>
      <c r="G254" s="3217"/>
    </row>
    <row r="255" spans="1:7" s="129" customFormat="1" ht="18" customHeight="1">
      <c r="A255" s="1829">
        <v>45658</v>
      </c>
      <c r="B255" s="1820">
        <v>1.7903867600000001</v>
      </c>
      <c r="C255" s="1733">
        <v>78.48</v>
      </c>
      <c r="D255" s="1733">
        <v>100.86730767061677</v>
      </c>
      <c r="E255" s="1722">
        <v>4709.4115349999993</v>
      </c>
      <c r="F255" s="3216" t="s">
        <v>4343</v>
      </c>
      <c r="G255" s="3217"/>
    </row>
    <row r="256" spans="1:7" s="129" customFormat="1" ht="18" customHeight="1" thickBot="1">
      <c r="A256" s="1835">
        <v>45689</v>
      </c>
      <c r="B256" s="1836">
        <v>2.0499999999999998</v>
      </c>
      <c r="C256" s="1837">
        <v>78.52</v>
      </c>
      <c r="D256" s="1837">
        <v>100.1</v>
      </c>
      <c r="E256" s="1838">
        <v>4683.29</v>
      </c>
      <c r="F256" s="3214" t="s">
        <v>4344</v>
      </c>
      <c r="G256" s="3215"/>
    </row>
    <row r="258" spans="1:7" s="129" customFormat="1" ht="15.6">
      <c r="A258" s="1373" t="s">
        <v>4345</v>
      </c>
      <c r="B258" s="1839"/>
      <c r="C258" s="1839"/>
      <c r="D258" s="1839"/>
      <c r="E258" s="1839"/>
      <c r="F258" s="103"/>
    </row>
    <row r="259" spans="1:7" s="129" customFormat="1">
      <c r="A259" s="1373" t="s">
        <v>4346</v>
      </c>
      <c r="B259" s="1839"/>
      <c r="C259" s="1839"/>
      <c r="D259" s="1839"/>
      <c r="E259" s="1839"/>
      <c r="F259" s="103"/>
    </row>
    <row r="260" spans="1:7" s="129" customFormat="1">
      <c r="A260" s="129" t="s">
        <v>139</v>
      </c>
      <c r="B260" s="1839"/>
      <c r="C260" s="1839"/>
      <c r="D260" s="1839"/>
      <c r="E260" s="1839"/>
      <c r="F260" s="103"/>
    </row>
    <row r="261" spans="1:7" s="178" customFormat="1" ht="20.25" customHeight="1">
      <c r="A261" s="1840" t="s">
        <v>3601</v>
      </c>
      <c r="B261" s="1841"/>
      <c r="C261" s="1841"/>
      <c r="D261" s="1841"/>
      <c r="E261" s="1841"/>
      <c r="F261" s="145"/>
    </row>
    <row r="262" spans="1:7">
      <c r="A262" s="134"/>
      <c r="C262" s="1842"/>
      <c r="D262" s="1843"/>
      <c r="G262" s="178"/>
    </row>
    <row r="263" spans="1:7" ht="15" customHeight="1">
      <c r="A263" s="133"/>
      <c r="B263" s="1821"/>
      <c r="C263" s="1821"/>
      <c r="D263" s="1841"/>
      <c r="F263" s="1842"/>
    </row>
    <row r="264" spans="1:7" s="178" customFormat="1" ht="17.25" customHeight="1">
      <c r="A264" s="1844"/>
      <c r="B264" s="134"/>
      <c r="C264" s="134"/>
      <c r="D264" s="134"/>
      <c r="E264" s="134"/>
      <c r="F264" s="134"/>
      <c r="G264" s="323"/>
    </row>
    <row r="265" spans="1:7" s="178" customFormat="1" ht="17.25" customHeight="1">
      <c r="A265" s="1845"/>
      <c r="C265" s="145"/>
      <c r="D265" s="1846"/>
    </row>
    <row r="266" spans="1:7" s="178" customFormat="1">
      <c r="A266" s="1845"/>
      <c r="C266" s="145"/>
      <c r="D266" s="1846"/>
    </row>
    <row r="267" spans="1:7">
      <c r="A267" s="1845"/>
      <c r="B267" s="178"/>
      <c r="C267" s="145"/>
      <c r="D267" s="1846"/>
      <c r="E267" s="178"/>
      <c r="F267" s="178"/>
      <c r="G267" s="178"/>
    </row>
    <row r="269" spans="1:7">
      <c r="A269" s="1847"/>
    </row>
    <row r="272" spans="1:7">
      <c r="F272" s="134" t="s">
        <v>205</v>
      </c>
    </row>
    <row r="285" spans="1:4">
      <c r="A285" s="134"/>
      <c r="D285" s="1848"/>
    </row>
  </sheetData>
  <mergeCells count="253">
    <mergeCell ref="F9:G9"/>
    <mergeCell ref="F10:G10"/>
    <mergeCell ref="F11:G11"/>
    <mergeCell ref="F12:G12"/>
    <mergeCell ref="F13:G13"/>
    <mergeCell ref="F14:G14"/>
    <mergeCell ref="D3:E3"/>
    <mergeCell ref="F3:G3"/>
    <mergeCell ref="F4:G4"/>
    <mergeCell ref="F5:G5"/>
    <mergeCell ref="F6:G6"/>
    <mergeCell ref="F7:G7"/>
    <mergeCell ref="F21:G21"/>
    <mergeCell ref="F22:G22"/>
    <mergeCell ref="F23:G23"/>
    <mergeCell ref="F24:G24"/>
    <mergeCell ref="F26:G26"/>
    <mergeCell ref="F27:G27"/>
    <mergeCell ref="F15:G15"/>
    <mergeCell ref="F16:G16"/>
    <mergeCell ref="F17:G17"/>
    <mergeCell ref="F18:G18"/>
    <mergeCell ref="F19:G19"/>
    <mergeCell ref="F20:G20"/>
    <mergeCell ref="F34:G34"/>
    <mergeCell ref="F35:G35"/>
    <mergeCell ref="F36:G36"/>
    <mergeCell ref="F37:G37"/>
    <mergeCell ref="F38:G38"/>
    <mergeCell ref="F39:G39"/>
    <mergeCell ref="F28:G28"/>
    <mergeCell ref="F29:G29"/>
    <mergeCell ref="F30:G30"/>
    <mergeCell ref="F31:G31"/>
    <mergeCell ref="F32:G32"/>
    <mergeCell ref="F33:G33"/>
    <mergeCell ref="F46:G46"/>
    <mergeCell ref="F47:G47"/>
    <mergeCell ref="F48:G48"/>
    <mergeCell ref="F49:G49"/>
    <mergeCell ref="F50:G50"/>
    <mergeCell ref="F51:G51"/>
    <mergeCell ref="F40:G40"/>
    <mergeCell ref="F41:G41"/>
    <mergeCell ref="F42:G42"/>
    <mergeCell ref="F43:G43"/>
    <mergeCell ref="F44:G44"/>
    <mergeCell ref="F45:G45"/>
    <mergeCell ref="F58:G58"/>
    <mergeCell ref="F59:G59"/>
    <mergeCell ref="F60:G60"/>
    <mergeCell ref="F61:G61"/>
    <mergeCell ref="F62:G62"/>
    <mergeCell ref="F63:G63"/>
    <mergeCell ref="F52:G52"/>
    <mergeCell ref="F53:G53"/>
    <mergeCell ref="F54:G54"/>
    <mergeCell ref="F55:G55"/>
    <mergeCell ref="F56:G56"/>
    <mergeCell ref="F57:G57"/>
    <mergeCell ref="F70:G70"/>
    <mergeCell ref="F71:G71"/>
    <mergeCell ref="F72:G72"/>
    <mergeCell ref="F73:G73"/>
    <mergeCell ref="F74:G74"/>
    <mergeCell ref="F75:G75"/>
    <mergeCell ref="F64:G64"/>
    <mergeCell ref="F65:G65"/>
    <mergeCell ref="F66:G66"/>
    <mergeCell ref="F67:G67"/>
    <mergeCell ref="F68:G68"/>
    <mergeCell ref="F69:G69"/>
    <mergeCell ref="F82:G82"/>
    <mergeCell ref="F83:G83"/>
    <mergeCell ref="F84:G84"/>
    <mergeCell ref="F85:G85"/>
    <mergeCell ref="F86:G86"/>
    <mergeCell ref="F87:G87"/>
    <mergeCell ref="F76:G76"/>
    <mergeCell ref="F77:G77"/>
    <mergeCell ref="F78:G78"/>
    <mergeCell ref="F79:G79"/>
    <mergeCell ref="F80:G80"/>
    <mergeCell ref="F81:G81"/>
    <mergeCell ref="F94:G94"/>
    <mergeCell ref="F95:G95"/>
    <mergeCell ref="F96:G96"/>
    <mergeCell ref="F97:G97"/>
    <mergeCell ref="F98:G98"/>
    <mergeCell ref="F99:G99"/>
    <mergeCell ref="F88:G88"/>
    <mergeCell ref="F89:G89"/>
    <mergeCell ref="F90:G90"/>
    <mergeCell ref="F91:G91"/>
    <mergeCell ref="F92:G92"/>
    <mergeCell ref="F93:G93"/>
    <mergeCell ref="F106:G106"/>
    <mergeCell ref="F107:G107"/>
    <mergeCell ref="F108:G108"/>
    <mergeCell ref="F109:G109"/>
    <mergeCell ref="F110:G110"/>
    <mergeCell ref="F111:G111"/>
    <mergeCell ref="F100:G100"/>
    <mergeCell ref="F101:G101"/>
    <mergeCell ref="F102:G102"/>
    <mergeCell ref="F103:G103"/>
    <mergeCell ref="F104:G104"/>
    <mergeCell ref="F105:G105"/>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42:G142"/>
    <mergeCell ref="F143:G143"/>
    <mergeCell ref="F144:G144"/>
    <mergeCell ref="F145:G145"/>
    <mergeCell ref="F146:G146"/>
    <mergeCell ref="F147:G147"/>
    <mergeCell ref="F136:G136"/>
    <mergeCell ref="F137:G137"/>
    <mergeCell ref="F138:G138"/>
    <mergeCell ref="F139:G139"/>
    <mergeCell ref="F140:G140"/>
    <mergeCell ref="F141:G141"/>
    <mergeCell ref="F154:G154"/>
    <mergeCell ref="F155:G155"/>
    <mergeCell ref="F156:G156"/>
    <mergeCell ref="F157:G157"/>
    <mergeCell ref="F158:G158"/>
    <mergeCell ref="F159:G159"/>
    <mergeCell ref="F148:G148"/>
    <mergeCell ref="F149:G149"/>
    <mergeCell ref="F150:G150"/>
    <mergeCell ref="F151:G151"/>
    <mergeCell ref="F152:G152"/>
    <mergeCell ref="F153:G153"/>
    <mergeCell ref="F166:G166"/>
    <mergeCell ref="F167:G167"/>
    <mergeCell ref="F168:G168"/>
    <mergeCell ref="F169:G169"/>
    <mergeCell ref="F170:G170"/>
    <mergeCell ref="F171:G171"/>
    <mergeCell ref="F160:G160"/>
    <mergeCell ref="F161:G161"/>
    <mergeCell ref="F162:G162"/>
    <mergeCell ref="F163:G163"/>
    <mergeCell ref="F164:G164"/>
    <mergeCell ref="F165:G165"/>
    <mergeCell ref="F178:G178"/>
    <mergeCell ref="F179:G179"/>
    <mergeCell ref="F180:G180"/>
    <mergeCell ref="F181:G181"/>
    <mergeCell ref="F182:G182"/>
    <mergeCell ref="F183:G183"/>
    <mergeCell ref="F172:G172"/>
    <mergeCell ref="F173:G173"/>
    <mergeCell ref="F174:G174"/>
    <mergeCell ref="F175:G175"/>
    <mergeCell ref="F176:G176"/>
    <mergeCell ref="F177:G177"/>
    <mergeCell ref="F190:G190"/>
    <mergeCell ref="F191:G191"/>
    <mergeCell ref="F192:G192"/>
    <mergeCell ref="F193:G193"/>
    <mergeCell ref="F194:G194"/>
    <mergeCell ref="F195:G195"/>
    <mergeCell ref="F184:G184"/>
    <mergeCell ref="F185:G185"/>
    <mergeCell ref="F186:G186"/>
    <mergeCell ref="F187:G187"/>
    <mergeCell ref="F188:G188"/>
    <mergeCell ref="F189:G189"/>
    <mergeCell ref="F202:G202"/>
    <mergeCell ref="F203:G203"/>
    <mergeCell ref="F204:G204"/>
    <mergeCell ref="F205:G205"/>
    <mergeCell ref="F206:G206"/>
    <mergeCell ref="F207:G207"/>
    <mergeCell ref="F196:G196"/>
    <mergeCell ref="F197:G197"/>
    <mergeCell ref="F198:G198"/>
    <mergeCell ref="F199:G199"/>
    <mergeCell ref="F200:G200"/>
    <mergeCell ref="F201:G201"/>
    <mergeCell ref="F214:G214"/>
    <mergeCell ref="F215:G215"/>
    <mergeCell ref="F216:G216"/>
    <mergeCell ref="F217:G217"/>
    <mergeCell ref="F218:G218"/>
    <mergeCell ref="F219:G219"/>
    <mergeCell ref="F208:G208"/>
    <mergeCell ref="F209:G209"/>
    <mergeCell ref="F210:G210"/>
    <mergeCell ref="F211:G211"/>
    <mergeCell ref="F212:G212"/>
    <mergeCell ref="F213:G213"/>
    <mergeCell ref="F226:G226"/>
    <mergeCell ref="F227:G227"/>
    <mergeCell ref="F228:G228"/>
    <mergeCell ref="F229:G229"/>
    <mergeCell ref="F230:G230"/>
    <mergeCell ref="F231:G231"/>
    <mergeCell ref="F220:G220"/>
    <mergeCell ref="F221:G221"/>
    <mergeCell ref="F222:G222"/>
    <mergeCell ref="F223:G223"/>
    <mergeCell ref="F224:G224"/>
    <mergeCell ref="F225:G225"/>
    <mergeCell ref="F238:G238"/>
    <mergeCell ref="F239:G239"/>
    <mergeCell ref="F240:G240"/>
    <mergeCell ref="F241:G241"/>
    <mergeCell ref="F242:G242"/>
    <mergeCell ref="F243:G243"/>
    <mergeCell ref="F232:G232"/>
    <mergeCell ref="F233:G233"/>
    <mergeCell ref="F234:G234"/>
    <mergeCell ref="F235:G235"/>
    <mergeCell ref="F236:G236"/>
    <mergeCell ref="F237:G237"/>
    <mergeCell ref="F256:G256"/>
    <mergeCell ref="F250:G250"/>
    <mergeCell ref="F251:G251"/>
    <mergeCell ref="F252:G252"/>
    <mergeCell ref="F253:G253"/>
    <mergeCell ref="F254:G254"/>
    <mergeCell ref="F255:G255"/>
    <mergeCell ref="F244:G244"/>
    <mergeCell ref="F245:G245"/>
    <mergeCell ref="F246:G246"/>
    <mergeCell ref="F247:G247"/>
    <mergeCell ref="F248:G248"/>
    <mergeCell ref="F249:G249"/>
  </mergeCells>
  <printOptions horizontalCentered="1"/>
  <pageMargins left="0.75" right="0.75" top="0.75" bottom="0.75" header="0.31496062992126" footer="0"/>
  <pageSetup paperSize="9" scale="76"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S302"/>
  <sheetViews>
    <sheetView showGridLines="0" topLeftCell="A122" zoomScale="85" zoomScaleNormal="85" zoomScaleSheetLayoutView="90" workbookViewId="0">
      <selection activeCell="A2" sqref="A2"/>
    </sheetView>
  </sheetViews>
  <sheetFormatPr defaultColWidth="8.88671875" defaultRowHeight="14.4"/>
  <cols>
    <col min="1" max="1" width="13.44140625" style="1096" customWidth="1"/>
    <col min="2" max="3" width="14.88671875" style="1096" customWidth="1"/>
    <col min="4" max="4" width="13.44140625" style="1096" customWidth="1"/>
    <col min="5" max="5" width="15.6640625" style="1096" customWidth="1"/>
    <col min="6" max="7" width="14" style="1096" customWidth="1"/>
    <col min="8" max="8" width="10.6640625" style="1096" bestFit="1" customWidth="1"/>
    <col min="9" max="15" width="13.6640625" style="1096" customWidth="1"/>
    <col min="16" max="16" width="4.33203125" style="1096" customWidth="1"/>
    <col min="17" max="17" width="13.33203125" style="1096" bestFit="1" customWidth="1"/>
    <col min="18" max="18" width="12.6640625" style="1096" bestFit="1" customWidth="1"/>
    <col min="19" max="20" width="8.88671875" style="1096"/>
    <col min="21" max="21" width="7.109375" style="1096" customWidth="1"/>
    <col min="22" max="22" width="11.88671875" style="1096" customWidth="1"/>
    <col min="23" max="16384" width="8.88671875" style="1096"/>
  </cols>
  <sheetData>
    <row r="1" spans="1:15" s="1850" customFormat="1" ht="19.2">
      <c r="A1" s="1849" t="s">
        <v>4347</v>
      </c>
    </row>
    <row r="2" spans="1:15" s="1852" customFormat="1" ht="18" customHeight="1" thickBot="1">
      <c r="A2" s="1851"/>
      <c r="J2" s="1853"/>
      <c r="K2" s="1853"/>
    </row>
    <row r="3" spans="1:15" s="1856" customFormat="1" ht="16.8">
      <c r="A3" s="3235" t="s">
        <v>3051</v>
      </c>
      <c r="B3" s="1854" t="s">
        <v>4348</v>
      </c>
      <c r="C3" s="1854" t="s">
        <v>3788</v>
      </c>
      <c r="D3" s="1854" t="s">
        <v>4349</v>
      </c>
      <c r="E3" s="1854" t="s">
        <v>4350</v>
      </c>
      <c r="F3" s="1854" t="s">
        <v>4351</v>
      </c>
      <c r="G3" s="1854" t="s">
        <v>3788</v>
      </c>
      <c r="H3" s="1855"/>
      <c r="I3" s="1855"/>
      <c r="J3" s="1855"/>
      <c r="K3" s="1855"/>
      <c r="L3" s="1855"/>
      <c r="M3" s="1855"/>
      <c r="N3" s="1855"/>
      <c r="O3" s="1855"/>
    </row>
    <row r="4" spans="1:15" s="1856" customFormat="1" ht="16.8">
      <c r="A4" s="3236"/>
      <c r="B4" s="1857" t="s">
        <v>4352</v>
      </c>
      <c r="C4" s="1857" t="s">
        <v>4353</v>
      </c>
      <c r="D4" s="1857" t="s">
        <v>4354</v>
      </c>
      <c r="E4" s="1857" t="s">
        <v>4355</v>
      </c>
      <c r="F4" s="1857" t="s">
        <v>4352</v>
      </c>
      <c r="G4" s="1857" t="s">
        <v>4353</v>
      </c>
      <c r="H4" s="1855"/>
      <c r="I4" s="1855"/>
      <c r="J4" s="1855"/>
      <c r="K4" s="1855"/>
      <c r="L4" s="1855"/>
      <c r="M4" s="1855"/>
      <c r="N4" s="1855"/>
      <c r="O4" s="1855"/>
    </row>
    <row r="5" spans="1:15" s="1856" customFormat="1" ht="16.8">
      <c r="A5" s="3236"/>
      <c r="B5" s="1857"/>
      <c r="C5" s="1857" t="s">
        <v>4356</v>
      </c>
      <c r="D5" s="1857"/>
      <c r="E5" s="1857"/>
      <c r="F5" s="1857"/>
      <c r="G5" s="1857" t="s">
        <v>4357</v>
      </c>
      <c r="H5" s="1855"/>
      <c r="I5" s="1855"/>
      <c r="J5" s="1855"/>
      <c r="K5" s="1855"/>
      <c r="L5" s="1855"/>
      <c r="M5" s="1855"/>
      <c r="N5" s="1855"/>
      <c r="O5" s="1855"/>
    </row>
    <row r="6" spans="1:15" s="1860" customFormat="1" ht="29.25" customHeight="1" thickBot="1">
      <c r="A6" s="3237"/>
      <c r="B6" s="1858" t="s">
        <v>4358</v>
      </c>
      <c r="C6" s="1858" t="s">
        <v>4016</v>
      </c>
      <c r="D6" s="1858" t="s">
        <v>4359</v>
      </c>
      <c r="E6" s="1858" t="s">
        <v>4360</v>
      </c>
      <c r="F6" s="1858" t="s">
        <v>4358</v>
      </c>
      <c r="G6" s="1858" t="s">
        <v>4016</v>
      </c>
      <c r="H6" s="1859"/>
      <c r="I6" s="1859"/>
      <c r="J6" s="1859"/>
      <c r="K6" s="1859"/>
      <c r="L6" s="1859"/>
      <c r="M6" s="1859"/>
      <c r="N6" s="1859"/>
      <c r="O6" s="1859"/>
    </row>
    <row r="7" spans="1:15" s="1865" customFormat="1" ht="16.8" hidden="1">
      <c r="A7" s="1861">
        <v>42370</v>
      </c>
      <c r="B7" s="1862">
        <v>80.3</v>
      </c>
      <c r="C7" s="1478">
        <v>36.299999999999997</v>
      </c>
      <c r="D7" s="1863">
        <v>1066.5</v>
      </c>
      <c r="E7" s="1478">
        <v>3.4</v>
      </c>
      <c r="F7" s="1864" t="s">
        <v>1205</v>
      </c>
      <c r="G7" s="1478" t="s">
        <v>1205</v>
      </c>
    </row>
    <row r="8" spans="1:15" s="1865" customFormat="1" ht="16.8" hidden="1">
      <c r="A8" s="1861">
        <v>42401</v>
      </c>
      <c r="B8" s="1862">
        <v>71.099999999999994</v>
      </c>
      <c r="C8" s="1478" t="s">
        <v>4361</v>
      </c>
      <c r="D8" s="1863">
        <v>1193.25</v>
      </c>
      <c r="E8" s="1478">
        <v>2.5</v>
      </c>
      <c r="F8" s="1864" t="s">
        <v>1205</v>
      </c>
      <c r="G8" s="1478" t="s">
        <v>1205</v>
      </c>
    </row>
    <row r="9" spans="1:15" s="1865" customFormat="1" ht="16.8" hidden="1">
      <c r="A9" s="1861">
        <v>42430</v>
      </c>
      <c r="B9" s="1862">
        <v>50</v>
      </c>
      <c r="C9" s="1478">
        <v>35.700000000000003</v>
      </c>
      <c r="D9" s="1863">
        <v>960</v>
      </c>
      <c r="E9" s="1478">
        <v>2.7</v>
      </c>
      <c r="F9" s="1864" t="s">
        <v>1205</v>
      </c>
      <c r="G9" s="1478" t="s">
        <v>1205</v>
      </c>
    </row>
    <row r="10" spans="1:15" s="1865" customFormat="1" ht="16.8" hidden="1">
      <c r="A10" s="1861">
        <v>42461</v>
      </c>
      <c r="B10" s="1862">
        <v>16.600000000000001</v>
      </c>
      <c r="C10" s="1478">
        <v>35.549999999999997</v>
      </c>
      <c r="D10" s="1863" t="s">
        <v>1205</v>
      </c>
      <c r="E10" s="1478" t="s">
        <v>1205</v>
      </c>
      <c r="F10" s="1864" t="s">
        <v>1205</v>
      </c>
      <c r="G10" s="1478" t="s">
        <v>1205</v>
      </c>
    </row>
    <row r="11" spans="1:15" s="1865" customFormat="1" ht="16.8" hidden="1">
      <c r="A11" s="1861">
        <v>42491</v>
      </c>
      <c r="B11" s="1478">
        <v>73.05</v>
      </c>
      <c r="C11" s="1478">
        <v>35.35</v>
      </c>
      <c r="D11" s="1866">
        <v>1000</v>
      </c>
      <c r="E11" s="1478">
        <v>3.7</v>
      </c>
      <c r="F11" s="1864" t="s">
        <v>1205</v>
      </c>
      <c r="G11" s="1478" t="s">
        <v>1205</v>
      </c>
    </row>
    <row r="12" spans="1:15" s="1865" customFormat="1" ht="16.8" hidden="1">
      <c r="A12" s="1861">
        <v>42522</v>
      </c>
      <c r="B12" s="1864">
        <v>96</v>
      </c>
      <c r="C12" s="1478" t="s">
        <v>4362</v>
      </c>
      <c r="D12" s="1863">
        <v>3424.5149999999999</v>
      </c>
      <c r="E12" s="1478" t="s">
        <v>4363</v>
      </c>
      <c r="F12" s="1864" t="s">
        <v>1205</v>
      </c>
      <c r="G12" s="1478" t="s">
        <v>1205</v>
      </c>
    </row>
    <row r="13" spans="1:15" s="1865" customFormat="1" ht="16.8" hidden="1">
      <c r="A13" s="1861">
        <v>42552</v>
      </c>
      <c r="B13" s="1864">
        <v>10</v>
      </c>
      <c r="C13" s="1478">
        <v>35.5</v>
      </c>
      <c r="D13" s="1863" t="s">
        <v>1205</v>
      </c>
      <c r="E13" s="1478" t="s">
        <v>1205</v>
      </c>
      <c r="F13" s="1864" t="s">
        <v>1205</v>
      </c>
      <c r="G13" s="1478" t="s">
        <v>1205</v>
      </c>
    </row>
    <row r="14" spans="1:15" s="1865" customFormat="1" ht="16.8" hidden="1">
      <c r="A14" s="1861">
        <v>42583</v>
      </c>
      <c r="B14" s="1864">
        <v>10</v>
      </c>
      <c r="C14" s="1478">
        <v>35.200000000000003</v>
      </c>
      <c r="D14" s="1866">
        <v>352</v>
      </c>
      <c r="E14" s="1478">
        <v>2.68</v>
      </c>
      <c r="F14" s="1864" t="s">
        <v>1205</v>
      </c>
      <c r="G14" s="1478" t="s">
        <v>1205</v>
      </c>
    </row>
    <row r="15" spans="1:15" s="1865" customFormat="1" ht="16.8" hidden="1">
      <c r="A15" s="1861">
        <v>42614</v>
      </c>
      <c r="B15" s="1864">
        <v>43.2</v>
      </c>
      <c r="C15" s="1478">
        <v>35.479999999999997</v>
      </c>
      <c r="D15" s="1863">
        <v>1532.7360000000003</v>
      </c>
      <c r="E15" s="1478">
        <v>2.69</v>
      </c>
      <c r="F15" s="1864" t="s">
        <v>1205</v>
      </c>
      <c r="G15" s="1478" t="s">
        <v>1205</v>
      </c>
    </row>
    <row r="16" spans="1:15" s="1865" customFormat="1" ht="16.8" hidden="1">
      <c r="A16" s="1861">
        <v>42644</v>
      </c>
      <c r="B16" s="1862" t="s">
        <v>1205</v>
      </c>
      <c r="C16" s="1478" t="s">
        <v>1205</v>
      </c>
      <c r="D16" s="1863" t="s">
        <v>1205</v>
      </c>
      <c r="E16" s="1478" t="s">
        <v>1205</v>
      </c>
      <c r="F16" s="1864" t="s">
        <v>1205</v>
      </c>
      <c r="G16" s="1478" t="s">
        <v>1205</v>
      </c>
    </row>
    <row r="17" spans="1:8" s="1865" customFormat="1" ht="16.8" hidden="1">
      <c r="A17" s="1861">
        <v>42675</v>
      </c>
      <c r="B17" s="1478">
        <v>47.35</v>
      </c>
      <c r="C17" s="1478">
        <v>36.15</v>
      </c>
      <c r="D17" s="1863" t="s">
        <v>1205</v>
      </c>
      <c r="E17" s="1478" t="s">
        <v>1205</v>
      </c>
      <c r="F17" s="1864" t="s">
        <v>1205</v>
      </c>
      <c r="G17" s="1478" t="s">
        <v>1205</v>
      </c>
    </row>
    <row r="18" spans="1:8" s="1865" customFormat="1" ht="16.8" hidden="1">
      <c r="A18" s="1861">
        <v>42705</v>
      </c>
      <c r="B18" s="1864">
        <v>55.5</v>
      </c>
      <c r="C18" s="1478">
        <v>36.200000000000003</v>
      </c>
      <c r="D18" s="1866">
        <v>905</v>
      </c>
      <c r="E18" s="1478">
        <v>2.8</v>
      </c>
      <c r="F18" s="1864" t="s">
        <v>1205</v>
      </c>
      <c r="G18" s="1478" t="s">
        <v>1205</v>
      </c>
    </row>
    <row r="19" spans="1:8" s="1865" customFormat="1" ht="16.8" hidden="1">
      <c r="A19" s="1867">
        <v>42736</v>
      </c>
      <c r="B19" s="1862">
        <v>55.594999999999999</v>
      </c>
      <c r="C19" s="1478">
        <v>35.9</v>
      </c>
      <c r="D19" s="1863">
        <v>2540.3609999999999</v>
      </c>
      <c r="E19" s="1478" t="s">
        <v>4364</v>
      </c>
      <c r="F19" s="1864" t="s">
        <v>1205</v>
      </c>
      <c r="G19" s="1478" t="s">
        <v>1205</v>
      </c>
    </row>
    <row r="20" spans="1:8" s="1865" customFormat="1" ht="16.8" hidden="1">
      <c r="A20" s="1867">
        <v>42767</v>
      </c>
      <c r="B20" s="1862" t="s">
        <v>1205</v>
      </c>
      <c r="C20" s="1478" t="s">
        <v>1205</v>
      </c>
      <c r="D20" s="1863" t="s">
        <v>1205</v>
      </c>
      <c r="E20" s="1478" t="s">
        <v>1205</v>
      </c>
      <c r="F20" s="1864" t="s">
        <v>1205</v>
      </c>
      <c r="G20" s="1478" t="s">
        <v>1205</v>
      </c>
    </row>
    <row r="21" spans="1:8" s="1865" customFormat="1" ht="16.8" hidden="1">
      <c r="A21" s="1867">
        <v>42795</v>
      </c>
      <c r="B21" s="1864">
        <v>40</v>
      </c>
      <c r="C21" s="1478">
        <v>35.5</v>
      </c>
      <c r="D21" s="1866">
        <v>1420</v>
      </c>
      <c r="E21" s="1478">
        <v>2.58</v>
      </c>
      <c r="F21" s="1864" t="s">
        <v>1205</v>
      </c>
      <c r="G21" s="1478" t="s">
        <v>1205</v>
      </c>
    </row>
    <row r="22" spans="1:8" s="1865" customFormat="1" ht="16.8" hidden="1">
      <c r="A22" s="1867">
        <v>42826</v>
      </c>
      <c r="B22" s="1864">
        <v>118</v>
      </c>
      <c r="C22" s="1478">
        <v>35.020000000000003</v>
      </c>
      <c r="D22" s="1868" t="s">
        <v>1205</v>
      </c>
      <c r="E22" s="1869" t="s">
        <v>1205</v>
      </c>
      <c r="F22" s="1869" t="s">
        <v>1205</v>
      </c>
      <c r="G22" s="1869" t="s">
        <v>1205</v>
      </c>
      <c r="H22" s="1870"/>
    </row>
    <row r="23" spans="1:8" s="1865" customFormat="1" ht="16.8" hidden="1">
      <c r="A23" s="1867">
        <v>42856</v>
      </c>
      <c r="B23" s="1864">
        <v>45</v>
      </c>
      <c r="C23" s="1478" t="s">
        <v>4365</v>
      </c>
      <c r="D23" s="1866">
        <v>1577</v>
      </c>
      <c r="E23" s="1478" t="s">
        <v>4366</v>
      </c>
      <c r="F23" s="1864" t="s">
        <v>1205</v>
      </c>
      <c r="G23" s="1478" t="s">
        <v>1205</v>
      </c>
    </row>
    <row r="24" spans="1:8" s="1865" customFormat="1" ht="16.8" hidden="1">
      <c r="A24" s="1867">
        <v>42887</v>
      </c>
      <c r="B24" s="1864">
        <v>25</v>
      </c>
      <c r="C24" s="1478">
        <v>34.85</v>
      </c>
      <c r="D24" s="1871">
        <v>700.48500000000001</v>
      </c>
      <c r="E24" s="1478">
        <v>2.1800000000000002</v>
      </c>
      <c r="F24" s="1864" t="s">
        <v>1205</v>
      </c>
      <c r="G24" s="1478" t="s">
        <v>1205</v>
      </c>
    </row>
    <row r="25" spans="1:8" s="1865" customFormat="1" ht="16.8" hidden="1">
      <c r="A25" s="1867">
        <v>42917</v>
      </c>
      <c r="B25" s="1864" t="s">
        <v>1205</v>
      </c>
      <c r="C25" s="1478" t="s">
        <v>1205</v>
      </c>
      <c r="D25" s="1871" t="s">
        <v>1205</v>
      </c>
      <c r="E25" s="1478" t="s">
        <v>1205</v>
      </c>
      <c r="F25" s="1864" t="s">
        <v>1205</v>
      </c>
      <c r="G25" s="1478" t="s">
        <v>1205</v>
      </c>
    </row>
    <row r="26" spans="1:8" s="1865" customFormat="1" ht="16.8" hidden="1">
      <c r="A26" s="1867">
        <v>42948</v>
      </c>
      <c r="B26" s="1864">
        <v>101</v>
      </c>
      <c r="C26" s="1478" t="s">
        <v>4367</v>
      </c>
      <c r="D26" s="1871">
        <v>1494</v>
      </c>
      <c r="E26" s="1478">
        <v>2.1</v>
      </c>
      <c r="F26" s="1864" t="s">
        <v>1205</v>
      </c>
      <c r="G26" s="1478" t="s">
        <v>1205</v>
      </c>
    </row>
    <row r="27" spans="1:8" s="1865" customFormat="1" ht="16.8" hidden="1">
      <c r="A27" s="1867">
        <v>42979</v>
      </c>
      <c r="B27" s="1864">
        <v>30</v>
      </c>
      <c r="C27" s="1478" t="s">
        <v>4368</v>
      </c>
      <c r="D27" s="1866" t="s">
        <v>1205</v>
      </c>
      <c r="E27" s="1478" t="s">
        <v>1205</v>
      </c>
      <c r="F27" s="1864" t="s">
        <v>1205</v>
      </c>
      <c r="G27" s="1478" t="s">
        <v>1205</v>
      </c>
    </row>
    <row r="28" spans="1:8" s="1865" customFormat="1" ht="16.8" hidden="1">
      <c r="A28" s="1867">
        <v>43009</v>
      </c>
      <c r="B28" s="1864" t="s">
        <v>1205</v>
      </c>
      <c r="C28" s="1478" t="s">
        <v>1205</v>
      </c>
      <c r="D28" s="1866" t="s">
        <v>1205</v>
      </c>
      <c r="E28" s="1478" t="s">
        <v>1205</v>
      </c>
      <c r="F28" s="1864" t="s">
        <v>1205</v>
      </c>
      <c r="G28" s="1478" t="s">
        <v>1205</v>
      </c>
    </row>
    <row r="29" spans="1:8" s="1865" customFormat="1" ht="16.8" hidden="1">
      <c r="A29" s="1867">
        <v>43040</v>
      </c>
      <c r="B29" s="1864" t="s">
        <v>1205</v>
      </c>
      <c r="C29" s="1478" t="s">
        <v>1205</v>
      </c>
      <c r="D29" s="1866" t="s">
        <v>1205</v>
      </c>
      <c r="E29" s="1478" t="s">
        <v>1205</v>
      </c>
      <c r="F29" s="1864" t="s">
        <v>1205</v>
      </c>
      <c r="G29" s="1478" t="s">
        <v>1205</v>
      </c>
    </row>
    <row r="30" spans="1:8" s="1865" customFormat="1" ht="17.25" hidden="1" customHeight="1">
      <c r="A30" s="1867">
        <v>43070</v>
      </c>
      <c r="B30" s="1864">
        <v>30</v>
      </c>
      <c r="C30" s="1478">
        <v>34</v>
      </c>
      <c r="D30" s="1866">
        <v>1020</v>
      </c>
      <c r="E30" s="1478">
        <v>2.5</v>
      </c>
      <c r="F30" s="1864" t="s">
        <v>1205</v>
      </c>
      <c r="G30" s="1478" t="s">
        <v>1205</v>
      </c>
    </row>
    <row r="31" spans="1:8" s="1865" customFormat="1" ht="16.8" hidden="1">
      <c r="A31" s="1867">
        <v>43101</v>
      </c>
      <c r="B31" s="1864">
        <v>30</v>
      </c>
      <c r="C31" s="1478">
        <v>33.549999999999997</v>
      </c>
      <c r="D31" s="1866">
        <v>1006.5</v>
      </c>
      <c r="E31" s="1478">
        <v>2.5299999999999998</v>
      </c>
      <c r="F31" s="1864" t="s">
        <v>1205</v>
      </c>
      <c r="G31" s="1478" t="s">
        <v>1205</v>
      </c>
    </row>
    <row r="32" spans="1:8" s="1865" customFormat="1" ht="16.8" hidden="1">
      <c r="A32" s="1867">
        <v>43132</v>
      </c>
      <c r="B32" s="1864">
        <v>95</v>
      </c>
      <c r="C32" s="1478" t="s">
        <v>4369</v>
      </c>
      <c r="D32" s="1866">
        <v>3133.5</v>
      </c>
      <c r="E32" s="1478" t="s">
        <v>4370</v>
      </c>
      <c r="F32" s="1864" t="s">
        <v>1205</v>
      </c>
      <c r="G32" s="1478" t="s">
        <v>1205</v>
      </c>
    </row>
    <row r="33" spans="1:7" s="1865" customFormat="1" ht="16.8" hidden="1">
      <c r="A33" s="1867">
        <v>43160</v>
      </c>
      <c r="B33" s="1864">
        <v>116.9</v>
      </c>
      <c r="C33" s="1478" t="s">
        <v>4371</v>
      </c>
      <c r="D33" s="1866">
        <v>3867.9</v>
      </c>
      <c r="E33" s="1478">
        <v>3.82</v>
      </c>
      <c r="F33" s="1864" t="s">
        <v>1205</v>
      </c>
      <c r="G33" s="1478" t="s">
        <v>1205</v>
      </c>
    </row>
    <row r="34" spans="1:7" s="1865" customFormat="1" ht="19.5" hidden="1" customHeight="1">
      <c r="A34" s="1867">
        <v>43191</v>
      </c>
      <c r="B34" s="1864">
        <v>75</v>
      </c>
      <c r="C34" s="1478" t="s">
        <v>4372</v>
      </c>
      <c r="D34" s="1866">
        <v>2563.5</v>
      </c>
      <c r="E34" s="1478" t="s">
        <v>4373</v>
      </c>
      <c r="F34" s="1864" t="s">
        <v>1205</v>
      </c>
      <c r="G34" s="1478" t="s">
        <v>1205</v>
      </c>
    </row>
    <row r="35" spans="1:7" s="1865" customFormat="1" ht="19.5" hidden="1" customHeight="1">
      <c r="A35" s="1867">
        <v>43221</v>
      </c>
      <c r="B35" s="1864">
        <v>150</v>
      </c>
      <c r="C35" s="1478">
        <v>34.5</v>
      </c>
      <c r="D35" s="1866">
        <v>5175</v>
      </c>
      <c r="E35" s="1478">
        <v>3.65</v>
      </c>
      <c r="F35" s="1864" t="s">
        <v>1205</v>
      </c>
      <c r="G35" s="1478" t="s">
        <v>1205</v>
      </c>
    </row>
    <row r="36" spans="1:7" s="1865" customFormat="1" ht="19.5" hidden="1" customHeight="1">
      <c r="A36" s="1867">
        <v>43252</v>
      </c>
      <c r="B36" s="1864">
        <v>15</v>
      </c>
      <c r="C36" s="1478">
        <v>34.28</v>
      </c>
      <c r="D36" s="1866">
        <v>514.20000000000005</v>
      </c>
      <c r="E36" s="1478">
        <v>3.5</v>
      </c>
      <c r="F36" s="1864" t="s">
        <v>1205</v>
      </c>
      <c r="G36" s="1478" t="s">
        <v>1205</v>
      </c>
    </row>
    <row r="37" spans="1:7" s="1865" customFormat="1" ht="19.5" hidden="1" customHeight="1">
      <c r="A37" s="1867">
        <v>43282</v>
      </c>
      <c r="B37" s="1864" t="s">
        <v>1205</v>
      </c>
      <c r="C37" s="1478" t="s">
        <v>1205</v>
      </c>
      <c r="D37" s="1866" t="s">
        <v>1205</v>
      </c>
      <c r="E37" s="1478" t="s">
        <v>1205</v>
      </c>
      <c r="F37" s="1864" t="s">
        <v>1205</v>
      </c>
      <c r="G37" s="1478" t="s">
        <v>1205</v>
      </c>
    </row>
    <row r="38" spans="1:7" s="1865" customFormat="1" ht="19.5" hidden="1" customHeight="1">
      <c r="A38" s="1867">
        <v>43313</v>
      </c>
      <c r="B38" s="1864">
        <v>15</v>
      </c>
      <c r="C38" s="1478">
        <v>34.450000000000003</v>
      </c>
      <c r="D38" s="1866" t="s">
        <v>1205</v>
      </c>
      <c r="E38" s="1478" t="s">
        <v>1205</v>
      </c>
      <c r="F38" s="1864" t="s">
        <v>1205</v>
      </c>
      <c r="G38" s="1478" t="s">
        <v>1205</v>
      </c>
    </row>
    <row r="39" spans="1:7" s="1865" customFormat="1" ht="19.5" hidden="1" customHeight="1">
      <c r="A39" s="1867">
        <v>43344</v>
      </c>
      <c r="B39" s="1864">
        <v>10</v>
      </c>
      <c r="C39" s="1478">
        <v>34.5</v>
      </c>
      <c r="D39" s="1866" t="s">
        <v>1205</v>
      </c>
      <c r="E39" s="1478" t="s">
        <v>1205</v>
      </c>
      <c r="F39" s="1864" t="s">
        <v>1205</v>
      </c>
      <c r="G39" s="1478" t="s">
        <v>1205</v>
      </c>
    </row>
    <row r="40" spans="1:7" s="1865" customFormat="1" ht="19.5" hidden="1" customHeight="1">
      <c r="A40" s="1867">
        <v>43374</v>
      </c>
      <c r="B40" s="1864" t="s">
        <v>1205</v>
      </c>
      <c r="C40" s="1478" t="s">
        <v>1205</v>
      </c>
      <c r="D40" s="1866" t="s">
        <v>1205</v>
      </c>
      <c r="E40" s="1478" t="s">
        <v>1205</v>
      </c>
      <c r="F40" s="1864" t="s">
        <v>1205</v>
      </c>
      <c r="G40" s="1478" t="s">
        <v>1205</v>
      </c>
    </row>
    <row r="41" spans="1:7" s="1865" customFormat="1" ht="19.5" hidden="1" customHeight="1">
      <c r="A41" s="1867">
        <v>43405</v>
      </c>
      <c r="B41" s="1864">
        <v>15</v>
      </c>
      <c r="C41" s="1478">
        <v>34.75</v>
      </c>
      <c r="D41" s="1866" t="s">
        <v>1205</v>
      </c>
      <c r="E41" s="1478" t="s">
        <v>1205</v>
      </c>
      <c r="F41" s="1864" t="s">
        <v>1205</v>
      </c>
      <c r="G41" s="1478" t="s">
        <v>1205</v>
      </c>
    </row>
    <row r="42" spans="1:7" s="1865" customFormat="1" ht="19.5" hidden="1" customHeight="1">
      <c r="A42" s="1867">
        <v>43435</v>
      </c>
      <c r="B42" s="1864">
        <v>15</v>
      </c>
      <c r="C42" s="1478">
        <v>34.4</v>
      </c>
      <c r="D42" s="1866">
        <v>516</v>
      </c>
      <c r="E42" s="1478">
        <v>3.6</v>
      </c>
      <c r="F42" s="1864" t="s">
        <v>1205</v>
      </c>
      <c r="G42" s="1478" t="s">
        <v>1205</v>
      </c>
    </row>
    <row r="43" spans="1:7" s="1865" customFormat="1" ht="19.5" hidden="1" customHeight="1">
      <c r="A43" s="1867">
        <v>43466</v>
      </c>
      <c r="B43" s="1864">
        <v>10</v>
      </c>
      <c r="C43" s="1478">
        <v>34.5</v>
      </c>
      <c r="D43" s="1866">
        <v>345</v>
      </c>
      <c r="E43" s="1478">
        <v>3.5</v>
      </c>
      <c r="F43" s="1864" t="s">
        <v>1205</v>
      </c>
      <c r="G43" s="1478" t="s">
        <v>1205</v>
      </c>
    </row>
    <row r="44" spans="1:7" s="1865" customFormat="1" ht="19.5" hidden="1" customHeight="1">
      <c r="A44" s="1867">
        <v>43497</v>
      </c>
      <c r="B44" s="1864">
        <v>30</v>
      </c>
      <c r="C44" s="1478">
        <v>34.299999999999997</v>
      </c>
      <c r="D44" s="1866" t="s">
        <v>1205</v>
      </c>
      <c r="E44" s="1478" t="s">
        <v>1205</v>
      </c>
      <c r="F44" s="1864" t="s">
        <v>1205</v>
      </c>
      <c r="G44" s="1478" t="s">
        <v>1205</v>
      </c>
    </row>
    <row r="45" spans="1:7" s="1865" customFormat="1" ht="19.5" hidden="1" customHeight="1">
      <c r="A45" s="1867">
        <v>43525</v>
      </c>
      <c r="B45" s="1864">
        <v>33</v>
      </c>
      <c r="C45" s="1872" t="s">
        <v>4374</v>
      </c>
      <c r="D45" s="1866" t="s">
        <v>1205</v>
      </c>
      <c r="E45" s="1478" t="s">
        <v>1205</v>
      </c>
      <c r="F45" s="1864" t="s">
        <v>1205</v>
      </c>
      <c r="G45" s="1478" t="s">
        <v>1205</v>
      </c>
    </row>
    <row r="46" spans="1:7" s="1865" customFormat="1" ht="19.5" hidden="1" customHeight="1">
      <c r="A46" s="1867">
        <v>43556</v>
      </c>
      <c r="B46" s="1864">
        <v>20</v>
      </c>
      <c r="C46" s="1478">
        <v>34.799999999999997</v>
      </c>
      <c r="D46" s="1866">
        <v>696</v>
      </c>
      <c r="E46" s="1478">
        <v>3.5</v>
      </c>
      <c r="F46" s="1864" t="s">
        <v>1205</v>
      </c>
      <c r="G46" s="1478" t="s">
        <v>1205</v>
      </c>
    </row>
    <row r="47" spans="1:7" s="1865" customFormat="1" ht="19.5" hidden="1" customHeight="1">
      <c r="A47" s="1867">
        <v>43586</v>
      </c>
      <c r="B47" s="1864">
        <v>212.9</v>
      </c>
      <c r="C47" s="1478" t="s">
        <v>4375</v>
      </c>
      <c r="D47" s="1866" t="s">
        <v>1205</v>
      </c>
      <c r="E47" s="1478" t="s">
        <v>1205</v>
      </c>
      <c r="F47" s="1864" t="s">
        <v>1205</v>
      </c>
      <c r="G47" s="1478" t="s">
        <v>1205</v>
      </c>
    </row>
    <row r="48" spans="1:7" s="1865" customFormat="1" ht="19.5" hidden="1" customHeight="1">
      <c r="A48" s="1867">
        <v>43617</v>
      </c>
      <c r="B48" s="1864">
        <v>105</v>
      </c>
      <c r="C48" s="1478" t="s">
        <v>4376</v>
      </c>
      <c r="D48" s="1866">
        <v>3738.6</v>
      </c>
      <c r="E48" s="1478" t="s">
        <v>4377</v>
      </c>
      <c r="F48" s="1864" t="s">
        <v>1205</v>
      </c>
      <c r="G48" s="1478" t="s">
        <v>1205</v>
      </c>
    </row>
    <row r="49" spans="1:7" s="1865" customFormat="1" ht="19.5" hidden="1" customHeight="1">
      <c r="A49" s="1867">
        <v>43647</v>
      </c>
      <c r="B49" s="1864">
        <v>30</v>
      </c>
      <c r="C49" s="1478">
        <v>35.950000000000003</v>
      </c>
      <c r="D49" s="1866">
        <v>1078.5</v>
      </c>
      <c r="E49" s="1478">
        <v>3.34</v>
      </c>
      <c r="F49" s="1864" t="s">
        <v>1205</v>
      </c>
      <c r="G49" s="1478" t="s">
        <v>1205</v>
      </c>
    </row>
    <row r="50" spans="1:7" s="1865" customFormat="1" ht="19.5" hidden="1" customHeight="1">
      <c r="A50" s="1867">
        <v>43678</v>
      </c>
      <c r="B50" s="1864">
        <v>50</v>
      </c>
      <c r="C50" s="1478">
        <v>36.1</v>
      </c>
      <c r="D50" s="1866" t="s">
        <v>1205</v>
      </c>
      <c r="E50" s="1478" t="s">
        <v>1205</v>
      </c>
      <c r="F50" s="1864">
        <v>76.8</v>
      </c>
      <c r="G50" s="1478" t="s">
        <v>4378</v>
      </c>
    </row>
    <row r="51" spans="1:7" s="1865" customFormat="1" ht="19.5" hidden="1" customHeight="1">
      <c r="A51" s="1867">
        <v>43709</v>
      </c>
      <c r="B51" s="1864" t="s">
        <v>1205</v>
      </c>
      <c r="C51" s="1478" t="s">
        <v>1205</v>
      </c>
      <c r="D51" s="1866" t="s">
        <v>1205</v>
      </c>
      <c r="E51" s="1478" t="s">
        <v>1205</v>
      </c>
      <c r="F51" s="1864" t="s">
        <v>1205</v>
      </c>
      <c r="G51" s="1478" t="s">
        <v>1205</v>
      </c>
    </row>
    <row r="52" spans="1:7" s="1865" customFormat="1" ht="19.5" hidden="1" customHeight="1">
      <c r="A52" s="1867">
        <v>43739</v>
      </c>
      <c r="B52" s="1864" t="s">
        <v>1205</v>
      </c>
      <c r="C52" s="1478" t="s">
        <v>1205</v>
      </c>
      <c r="D52" s="1866" t="s">
        <v>1205</v>
      </c>
      <c r="E52" s="1478" t="s">
        <v>1205</v>
      </c>
      <c r="F52" s="1864" t="s">
        <v>1205</v>
      </c>
      <c r="G52" s="1478" t="s">
        <v>1205</v>
      </c>
    </row>
    <row r="53" spans="1:7" s="1865" customFormat="1" ht="19.5" hidden="1" customHeight="1">
      <c r="A53" s="1867">
        <v>43770</v>
      </c>
      <c r="B53" s="1864" t="s">
        <v>1205</v>
      </c>
      <c r="C53" s="1478" t="s">
        <v>1205</v>
      </c>
      <c r="D53" s="1866" t="s">
        <v>1205</v>
      </c>
      <c r="E53" s="1478" t="s">
        <v>1205</v>
      </c>
      <c r="F53" s="1864" t="s">
        <v>1205</v>
      </c>
      <c r="G53" s="1478" t="s">
        <v>1205</v>
      </c>
    </row>
    <row r="54" spans="1:7" s="1865" customFormat="1" ht="19.5" hidden="1" customHeight="1">
      <c r="A54" s="1867">
        <v>43800</v>
      </c>
      <c r="B54" s="1864" t="s">
        <v>1205</v>
      </c>
      <c r="C54" s="1478" t="s">
        <v>1205</v>
      </c>
      <c r="D54" s="1866" t="s">
        <v>1205</v>
      </c>
      <c r="E54" s="1478" t="s">
        <v>1205</v>
      </c>
      <c r="F54" s="1864" t="s">
        <v>1205</v>
      </c>
      <c r="G54" s="1478" t="s">
        <v>1205</v>
      </c>
    </row>
    <row r="55" spans="1:7" s="1865" customFormat="1" ht="19.5" hidden="1" customHeight="1">
      <c r="A55" s="1867">
        <v>43831</v>
      </c>
      <c r="B55" s="1864" t="s">
        <v>1205</v>
      </c>
      <c r="C55" s="1478" t="s">
        <v>1205</v>
      </c>
      <c r="D55" s="1866" t="s">
        <v>1205</v>
      </c>
      <c r="E55" s="1478" t="s">
        <v>1205</v>
      </c>
      <c r="F55" s="1864" t="s">
        <v>1205</v>
      </c>
      <c r="G55" s="1478" t="s">
        <v>1205</v>
      </c>
    </row>
    <row r="56" spans="1:7" s="1865" customFormat="1" ht="19.5" hidden="1" customHeight="1">
      <c r="A56" s="1867">
        <v>43862</v>
      </c>
      <c r="B56" s="1864" t="s">
        <v>1205</v>
      </c>
      <c r="C56" s="1478" t="s">
        <v>1205</v>
      </c>
      <c r="D56" s="1866" t="s">
        <v>1205</v>
      </c>
      <c r="E56" s="1478" t="s">
        <v>1205</v>
      </c>
      <c r="F56" s="1864" t="s">
        <v>1205</v>
      </c>
      <c r="G56" s="1478" t="s">
        <v>1205</v>
      </c>
    </row>
    <row r="57" spans="1:7" s="1865" customFormat="1" ht="19.5" hidden="1" customHeight="1">
      <c r="A57" s="1867">
        <v>43891</v>
      </c>
      <c r="B57" s="1864">
        <v>11.2</v>
      </c>
      <c r="C57" s="1478" t="s">
        <v>4379</v>
      </c>
      <c r="D57" s="1866" t="s">
        <v>1205</v>
      </c>
      <c r="E57" s="1478" t="s">
        <v>1205</v>
      </c>
      <c r="F57" s="1864">
        <v>20</v>
      </c>
      <c r="G57" s="1478" t="s">
        <v>4380</v>
      </c>
    </row>
    <row r="58" spans="1:7" s="1865" customFormat="1" ht="19.5" hidden="1" customHeight="1">
      <c r="A58" s="1867">
        <v>43922</v>
      </c>
      <c r="B58" s="1864" t="s">
        <v>1205</v>
      </c>
      <c r="C58" s="1478" t="s">
        <v>1205</v>
      </c>
      <c r="D58" s="1866" t="s">
        <v>1205</v>
      </c>
      <c r="E58" s="1478" t="s">
        <v>1205</v>
      </c>
      <c r="F58" s="1864">
        <v>52.3</v>
      </c>
      <c r="G58" s="1478" t="s">
        <v>4381</v>
      </c>
    </row>
    <row r="59" spans="1:7" s="1865" customFormat="1" ht="19.5" hidden="1" customHeight="1">
      <c r="A59" s="1867">
        <v>43952</v>
      </c>
      <c r="B59" s="1864" t="s">
        <v>1205</v>
      </c>
      <c r="C59" s="1478" t="s">
        <v>1205</v>
      </c>
      <c r="D59" s="1866" t="s">
        <v>1205</v>
      </c>
      <c r="E59" s="1478" t="s">
        <v>1205</v>
      </c>
      <c r="F59" s="1864">
        <v>100</v>
      </c>
      <c r="G59" s="1478">
        <v>39.85</v>
      </c>
    </row>
    <row r="60" spans="1:7" s="1865" customFormat="1" ht="19.5" hidden="1" customHeight="1">
      <c r="A60" s="1867">
        <v>43983</v>
      </c>
      <c r="B60" s="1864" t="s">
        <v>1205</v>
      </c>
      <c r="C60" s="1478" t="s">
        <v>1205</v>
      </c>
      <c r="D60" s="1866" t="s">
        <v>1205</v>
      </c>
      <c r="E60" s="1478" t="s">
        <v>1205</v>
      </c>
      <c r="F60" s="1864">
        <v>50</v>
      </c>
      <c r="G60" s="1478" t="s">
        <v>4382</v>
      </c>
    </row>
    <row r="61" spans="1:7" s="1865" customFormat="1" ht="19.5" hidden="1" customHeight="1">
      <c r="A61" s="1867">
        <v>44013</v>
      </c>
      <c r="B61" s="1864" t="s">
        <v>1205</v>
      </c>
      <c r="C61" s="1478" t="s">
        <v>1205</v>
      </c>
      <c r="D61" s="1866" t="s">
        <v>1205</v>
      </c>
      <c r="E61" s="1478" t="s">
        <v>1205</v>
      </c>
      <c r="F61" s="1864">
        <v>105.1</v>
      </c>
      <c r="G61" s="1478" t="s">
        <v>4383</v>
      </c>
    </row>
    <row r="62" spans="1:7" s="1865" customFormat="1" ht="19.5" hidden="1" customHeight="1">
      <c r="A62" s="1867">
        <v>44044</v>
      </c>
      <c r="B62" s="1864">
        <v>2</v>
      </c>
      <c r="C62" s="1478">
        <v>39.700000000000003</v>
      </c>
      <c r="D62" s="1866" t="s">
        <v>1205</v>
      </c>
      <c r="E62" s="1478" t="s">
        <v>1205</v>
      </c>
      <c r="F62" s="1864">
        <v>275</v>
      </c>
      <c r="G62" s="1478" t="s">
        <v>4382</v>
      </c>
    </row>
    <row r="63" spans="1:7" s="1865" customFormat="1" ht="19.5" hidden="1" customHeight="1">
      <c r="A63" s="1867">
        <v>44075</v>
      </c>
      <c r="B63" s="1864" t="s">
        <v>1205</v>
      </c>
      <c r="C63" s="1478" t="s">
        <v>1205</v>
      </c>
      <c r="D63" s="1866" t="s">
        <v>1205</v>
      </c>
      <c r="E63" s="1478" t="s">
        <v>1205</v>
      </c>
      <c r="F63" s="1864">
        <v>125</v>
      </c>
      <c r="G63" s="1478" t="s">
        <v>4384</v>
      </c>
    </row>
    <row r="64" spans="1:7" s="1865" customFormat="1" ht="19.5" hidden="1" customHeight="1">
      <c r="A64" s="1867">
        <v>44105</v>
      </c>
      <c r="B64" s="1864" t="s">
        <v>1205</v>
      </c>
      <c r="C64" s="1478" t="s">
        <v>1205</v>
      </c>
      <c r="D64" s="1866" t="s">
        <v>1205</v>
      </c>
      <c r="E64" s="1478" t="s">
        <v>1205</v>
      </c>
      <c r="F64" s="1864">
        <v>100</v>
      </c>
      <c r="G64" s="1478" t="s">
        <v>4385</v>
      </c>
    </row>
    <row r="65" spans="1:7" s="1865" customFormat="1" ht="19.5" hidden="1" customHeight="1">
      <c r="A65" s="1867">
        <v>44136</v>
      </c>
      <c r="B65" s="1864" t="s">
        <v>1205</v>
      </c>
      <c r="C65" s="1478" t="s">
        <v>1205</v>
      </c>
      <c r="D65" s="1866" t="s">
        <v>1205</v>
      </c>
      <c r="E65" s="1478" t="s">
        <v>1205</v>
      </c>
      <c r="F65" s="1864">
        <v>100</v>
      </c>
      <c r="G65" s="1478" t="s">
        <v>4384</v>
      </c>
    </row>
    <row r="66" spans="1:7" s="1865" customFormat="1" ht="19.5" hidden="1" customHeight="1">
      <c r="A66" s="1867">
        <v>44166</v>
      </c>
      <c r="B66" s="1864" t="s">
        <v>1205</v>
      </c>
      <c r="C66" s="1478" t="s">
        <v>1205</v>
      </c>
      <c r="D66" s="1866" t="s">
        <v>1205</v>
      </c>
      <c r="E66" s="1478" t="s">
        <v>1205</v>
      </c>
      <c r="F66" s="1864">
        <v>50</v>
      </c>
      <c r="G66" s="1478" t="s">
        <v>4386</v>
      </c>
    </row>
    <row r="67" spans="1:7" s="1865" customFormat="1" ht="19.5" hidden="1" customHeight="1">
      <c r="A67" s="1867">
        <v>44197</v>
      </c>
      <c r="B67" s="1864" t="s">
        <v>1205</v>
      </c>
      <c r="C67" s="1478" t="s">
        <v>1205</v>
      </c>
      <c r="D67" s="1866" t="s">
        <v>1205</v>
      </c>
      <c r="E67" s="1478" t="s">
        <v>1205</v>
      </c>
      <c r="F67" s="1864">
        <v>100</v>
      </c>
      <c r="G67" s="1478" t="s">
        <v>4387</v>
      </c>
    </row>
    <row r="68" spans="1:7" s="1865" customFormat="1" ht="19.5" hidden="1" customHeight="1">
      <c r="A68" s="1867">
        <v>44228</v>
      </c>
      <c r="B68" s="1864" t="s">
        <v>1205</v>
      </c>
      <c r="C68" s="1478" t="s">
        <v>1205</v>
      </c>
      <c r="D68" s="1866" t="s">
        <v>1205</v>
      </c>
      <c r="E68" s="1478" t="s">
        <v>1205</v>
      </c>
      <c r="F68" s="1864">
        <v>75</v>
      </c>
      <c r="G68" s="1478" t="s">
        <v>4388</v>
      </c>
    </row>
    <row r="69" spans="1:7" s="1865" customFormat="1" ht="19.5" hidden="1" customHeight="1">
      <c r="A69" s="1867">
        <v>44256</v>
      </c>
      <c r="B69" s="1864" t="s">
        <v>1205</v>
      </c>
      <c r="C69" s="1478" t="s">
        <v>1205</v>
      </c>
      <c r="D69" s="1866" t="s">
        <v>1205</v>
      </c>
      <c r="E69" s="1478" t="s">
        <v>1205</v>
      </c>
      <c r="F69" s="1864">
        <v>125</v>
      </c>
      <c r="G69" s="1478" t="s">
        <v>4389</v>
      </c>
    </row>
    <row r="70" spans="1:7" s="1865" customFormat="1" ht="19.5" hidden="1" customHeight="1">
      <c r="A70" s="1867">
        <v>44287</v>
      </c>
      <c r="B70" s="1864" t="s">
        <v>1205</v>
      </c>
      <c r="C70" s="1478" t="s">
        <v>1205</v>
      </c>
      <c r="D70" s="1866" t="s">
        <v>1205</v>
      </c>
      <c r="E70" s="1478" t="s">
        <v>1205</v>
      </c>
      <c r="F70" s="1864">
        <v>150</v>
      </c>
      <c r="G70" s="1478" t="s">
        <v>4390</v>
      </c>
    </row>
    <row r="71" spans="1:7" s="1865" customFormat="1" ht="19.5" hidden="1" customHeight="1">
      <c r="A71" s="1867">
        <v>44317</v>
      </c>
      <c r="B71" s="1864" t="s">
        <v>1205</v>
      </c>
      <c r="C71" s="1478" t="s">
        <v>1205</v>
      </c>
      <c r="D71" s="1866" t="s">
        <v>1205</v>
      </c>
      <c r="E71" s="1478" t="s">
        <v>1205</v>
      </c>
      <c r="F71" s="1864">
        <v>75</v>
      </c>
      <c r="G71" s="1478" t="s">
        <v>4390</v>
      </c>
    </row>
    <row r="72" spans="1:7" s="1865" customFormat="1" ht="19.5" hidden="1" customHeight="1">
      <c r="A72" s="1867">
        <v>44348</v>
      </c>
      <c r="B72" s="1864" t="s">
        <v>1205</v>
      </c>
      <c r="C72" s="1478" t="s">
        <v>1205</v>
      </c>
      <c r="D72" s="1866" t="s">
        <v>1205</v>
      </c>
      <c r="E72" s="1478" t="s">
        <v>1205</v>
      </c>
      <c r="F72" s="1864">
        <v>50</v>
      </c>
      <c r="G72" s="1478" t="s">
        <v>4391</v>
      </c>
    </row>
    <row r="73" spans="1:7" s="1865" customFormat="1" ht="19.5" hidden="1" customHeight="1">
      <c r="A73" s="1867">
        <v>44378</v>
      </c>
      <c r="B73" s="1864" t="s">
        <v>1205</v>
      </c>
      <c r="C73" s="1478" t="s">
        <v>1205</v>
      </c>
      <c r="D73" s="1866" t="s">
        <v>1205</v>
      </c>
      <c r="E73" s="1478" t="s">
        <v>1205</v>
      </c>
      <c r="F73" s="1864">
        <v>85</v>
      </c>
      <c r="G73" s="1478" t="s">
        <v>4392</v>
      </c>
    </row>
    <row r="74" spans="1:7" s="1865" customFormat="1" ht="19.5" hidden="1" customHeight="1">
      <c r="A74" s="1867">
        <v>44409</v>
      </c>
      <c r="B74" s="1864" t="s">
        <v>1205</v>
      </c>
      <c r="C74" s="1478" t="s">
        <v>1205</v>
      </c>
      <c r="D74" s="1866" t="s">
        <v>1205</v>
      </c>
      <c r="E74" s="1478" t="s">
        <v>1205</v>
      </c>
      <c r="F74" s="1864">
        <v>75</v>
      </c>
      <c r="G74" s="1478" t="s">
        <v>4393</v>
      </c>
    </row>
    <row r="75" spans="1:7" s="1865" customFormat="1" ht="19.5" hidden="1" customHeight="1">
      <c r="A75" s="1867">
        <v>44440</v>
      </c>
      <c r="B75" s="1864" t="s">
        <v>1205</v>
      </c>
      <c r="C75" s="1478" t="s">
        <v>1205</v>
      </c>
      <c r="D75" s="1866" t="s">
        <v>1205</v>
      </c>
      <c r="E75" s="1478" t="s">
        <v>1205</v>
      </c>
      <c r="F75" s="1864">
        <v>75</v>
      </c>
      <c r="G75" s="1478" t="s">
        <v>4394</v>
      </c>
    </row>
    <row r="76" spans="1:7" s="1865" customFormat="1" ht="19.5" hidden="1" customHeight="1">
      <c r="A76" s="1867">
        <v>44470</v>
      </c>
      <c r="B76" s="1864" t="s">
        <v>1205</v>
      </c>
      <c r="C76" s="1478" t="s">
        <v>1205</v>
      </c>
      <c r="D76" s="1866" t="s">
        <v>1205</v>
      </c>
      <c r="E76" s="1478" t="s">
        <v>1205</v>
      </c>
      <c r="F76" s="1864">
        <v>100</v>
      </c>
      <c r="G76" s="1478" t="s">
        <v>4395</v>
      </c>
    </row>
    <row r="77" spans="1:7" s="1865" customFormat="1" ht="18.75" hidden="1" customHeight="1">
      <c r="A77" s="1867">
        <v>44501</v>
      </c>
      <c r="B77" s="1864">
        <v>10.112830000000001</v>
      </c>
      <c r="C77" s="1478" t="s">
        <v>4396</v>
      </c>
      <c r="D77" s="1866" t="s">
        <v>1205</v>
      </c>
      <c r="E77" s="1478" t="s">
        <v>1205</v>
      </c>
      <c r="F77" s="1864">
        <v>50</v>
      </c>
      <c r="G77" s="1478" t="s">
        <v>4397</v>
      </c>
    </row>
    <row r="78" spans="1:7" s="1865" customFormat="1" ht="19.5" hidden="1" customHeight="1">
      <c r="A78" s="1867">
        <v>44531</v>
      </c>
      <c r="B78" s="1864" t="s">
        <v>1205</v>
      </c>
      <c r="C78" s="1478" t="s">
        <v>1205</v>
      </c>
      <c r="D78" s="1866" t="s">
        <v>1205</v>
      </c>
      <c r="E78" s="1478" t="s">
        <v>1205</v>
      </c>
      <c r="F78" s="1864">
        <v>30</v>
      </c>
      <c r="G78" s="1478" t="s">
        <v>4398</v>
      </c>
    </row>
    <row r="79" spans="1:7" s="1865" customFormat="1" ht="19.5" hidden="1" customHeight="1">
      <c r="A79" s="1867">
        <v>44562</v>
      </c>
      <c r="B79" s="1864" t="s">
        <v>1205</v>
      </c>
      <c r="C79" s="1478" t="s">
        <v>1205</v>
      </c>
      <c r="D79" s="1866" t="s">
        <v>1205</v>
      </c>
      <c r="E79" s="1478" t="s">
        <v>1205</v>
      </c>
      <c r="F79" s="1864">
        <v>20</v>
      </c>
      <c r="G79" s="1478" t="s">
        <v>4399</v>
      </c>
    </row>
    <row r="80" spans="1:7" s="1865" customFormat="1" ht="19.5" hidden="1" customHeight="1">
      <c r="A80" s="1867">
        <v>44593</v>
      </c>
      <c r="B80" s="1864" t="s">
        <v>1205</v>
      </c>
      <c r="C80" s="1478" t="s">
        <v>1205</v>
      </c>
      <c r="D80" s="1866" t="s">
        <v>1205</v>
      </c>
      <c r="E80" s="1478" t="s">
        <v>1205</v>
      </c>
      <c r="F80" s="1864">
        <v>10</v>
      </c>
      <c r="G80" s="1478">
        <v>43.15</v>
      </c>
    </row>
    <row r="81" spans="1:7" s="1865" customFormat="1" ht="19.5" hidden="1" customHeight="1">
      <c r="A81" s="1867">
        <v>44621</v>
      </c>
      <c r="B81" s="1864" t="s">
        <v>1205</v>
      </c>
      <c r="C81" s="1478" t="s">
        <v>1205</v>
      </c>
      <c r="D81" s="1866" t="s">
        <v>1205</v>
      </c>
      <c r="E81" s="1478" t="s">
        <v>1205</v>
      </c>
      <c r="F81" s="1864">
        <v>15</v>
      </c>
      <c r="G81" s="1478">
        <v>43.25</v>
      </c>
    </row>
    <row r="82" spans="1:7" s="1865" customFormat="1" ht="19.5" hidden="1" customHeight="1">
      <c r="A82" s="1867">
        <v>44652</v>
      </c>
      <c r="B82" s="1864" t="s">
        <v>1205</v>
      </c>
      <c r="C82" s="1478" t="s">
        <v>1205</v>
      </c>
      <c r="D82" s="1866" t="s">
        <v>1205</v>
      </c>
      <c r="E82" s="1478" t="s">
        <v>1205</v>
      </c>
      <c r="F82" s="1864">
        <v>240</v>
      </c>
      <c r="G82" s="1478" t="s">
        <v>4400</v>
      </c>
    </row>
    <row r="83" spans="1:7" s="1865" customFormat="1" ht="19.5" hidden="1" customHeight="1">
      <c r="A83" s="1867">
        <v>44682</v>
      </c>
      <c r="B83" s="1864" t="s">
        <v>1205</v>
      </c>
      <c r="C83" s="1478" t="s">
        <v>1205</v>
      </c>
      <c r="D83" s="1866" t="s">
        <v>1205</v>
      </c>
      <c r="E83" s="1478" t="s">
        <v>1205</v>
      </c>
      <c r="F83" s="1864">
        <v>30</v>
      </c>
      <c r="G83" s="1478" t="s">
        <v>4401</v>
      </c>
    </row>
    <row r="84" spans="1:7" s="1865" customFormat="1" ht="19.5" hidden="1" customHeight="1">
      <c r="A84" s="1867">
        <v>44713</v>
      </c>
      <c r="B84" s="1864" t="s">
        <v>1205</v>
      </c>
      <c r="C84" s="1478" t="s">
        <v>1205</v>
      </c>
      <c r="D84" s="1866" t="s">
        <v>1205</v>
      </c>
      <c r="E84" s="1478" t="s">
        <v>1205</v>
      </c>
      <c r="F84" s="1864" t="s">
        <v>1205</v>
      </c>
      <c r="G84" s="1478" t="s">
        <v>1205</v>
      </c>
    </row>
    <row r="85" spans="1:7" s="1865" customFormat="1" ht="19.5" hidden="1" customHeight="1">
      <c r="A85" s="1867">
        <v>44743</v>
      </c>
      <c r="B85" s="1864" t="s">
        <v>1205</v>
      </c>
      <c r="C85" s="1478" t="s">
        <v>1205</v>
      </c>
      <c r="D85" s="1866" t="s">
        <v>1205</v>
      </c>
      <c r="E85" s="1478" t="s">
        <v>1205</v>
      </c>
      <c r="F85" s="1864">
        <v>55</v>
      </c>
      <c r="G85" s="1478" t="s">
        <v>4402</v>
      </c>
    </row>
    <row r="86" spans="1:7" s="1865" customFormat="1" ht="19.5" hidden="1" customHeight="1">
      <c r="A86" s="1867">
        <v>44774</v>
      </c>
      <c r="B86" s="1864" t="s">
        <v>1205</v>
      </c>
      <c r="C86" s="1478" t="s">
        <v>1205</v>
      </c>
      <c r="D86" s="1866" t="s">
        <v>1205</v>
      </c>
      <c r="E86" s="1478" t="s">
        <v>1205</v>
      </c>
      <c r="F86" s="1864">
        <v>20</v>
      </c>
      <c r="G86" s="1478" t="s">
        <v>4403</v>
      </c>
    </row>
    <row r="87" spans="1:7" s="1865" customFormat="1" ht="19.5" hidden="1" customHeight="1">
      <c r="A87" s="1867">
        <v>44805</v>
      </c>
      <c r="B87" s="1864" t="s">
        <v>1205</v>
      </c>
      <c r="C87" s="1478" t="s">
        <v>1205</v>
      </c>
      <c r="D87" s="1866" t="s">
        <v>1205</v>
      </c>
      <c r="E87" s="1478" t="s">
        <v>1205</v>
      </c>
      <c r="F87" s="1864">
        <v>20</v>
      </c>
      <c r="G87" s="1478" t="s">
        <v>4404</v>
      </c>
    </row>
    <row r="88" spans="1:7" s="1865" customFormat="1" ht="19.5" hidden="1" customHeight="1">
      <c r="A88" s="1867">
        <v>44835</v>
      </c>
      <c r="B88" s="1864" t="s">
        <v>1205</v>
      </c>
      <c r="C88" s="1478" t="s">
        <v>1205</v>
      </c>
      <c r="D88" s="1866" t="s">
        <v>1205</v>
      </c>
      <c r="E88" s="1478" t="s">
        <v>1205</v>
      </c>
      <c r="F88" s="1864">
        <v>60</v>
      </c>
      <c r="G88" s="1478">
        <v>43.8</v>
      </c>
    </row>
    <row r="89" spans="1:7" s="1865" customFormat="1" ht="19.5" hidden="1" customHeight="1">
      <c r="A89" s="1867">
        <v>44866</v>
      </c>
      <c r="B89" s="1864" t="s">
        <v>1205</v>
      </c>
      <c r="C89" s="1478" t="s">
        <v>1205</v>
      </c>
      <c r="D89" s="1866" t="s">
        <v>1205</v>
      </c>
      <c r="E89" s="1478" t="s">
        <v>1205</v>
      </c>
      <c r="F89" s="1864">
        <v>300</v>
      </c>
      <c r="G89" s="1478" t="s">
        <v>4405</v>
      </c>
    </row>
    <row r="90" spans="1:7" s="1865" customFormat="1" ht="19.5" hidden="1" customHeight="1">
      <c r="A90" s="1867">
        <v>44896</v>
      </c>
      <c r="B90" s="1864" t="s">
        <v>1205</v>
      </c>
      <c r="C90" s="1478" t="s">
        <v>1205</v>
      </c>
      <c r="D90" s="1866" t="s">
        <v>1205</v>
      </c>
      <c r="E90" s="1478" t="s">
        <v>1205</v>
      </c>
      <c r="F90" s="1864">
        <v>50</v>
      </c>
      <c r="G90" s="1478">
        <v>43.65</v>
      </c>
    </row>
    <row r="91" spans="1:7" s="1865" customFormat="1" ht="19.5" hidden="1" customHeight="1">
      <c r="A91" s="1867">
        <v>44927</v>
      </c>
      <c r="B91" s="1864" t="s">
        <v>1205</v>
      </c>
      <c r="C91" s="1478" t="s">
        <v>1205</v>
      </c>
      <c r="D91" s="1866" t="s">
        <v>1205</v>
      </c>
      <c r="E91" s="1478" t="s">
        <v>1205</v>
      </c>
      <c r="F91" s="1864" t="s">
        <v>1205</v>
      </c>
      <c r="G91" s="1478" t="s">
        <v>1205</v>
      </c>
    </row>
    <row r="92" spans="1:7" s="1865" customFormat="1" ht="19.5" hidden="1" customHeight="1">
      <c r="A92" s="1867">
        <v>44958</v>
      </c>
      <c r="B92" s="1864" t="s">
        <v>1205</v>
      </c>
      <c r="C92" s="1478" t="s">
        <v>1205</v>
      </c>
      <c r="D92" s="1866" t="s">
        <v>1205</v>
      </c>
      <c r="E92" s="1478" t="s">
        <v>1205</v>
      </c>
      <c r="F92" s="1864" t="s">
        <v>1205</v>
      </c>
      <c r="G92" s="1478" t="s">
        <v>1205</v>
      </c>
    </row>
    <row r="93" spans="1:7" s="1865" customFormat="1" ht="19.5" hidden="1" customHeight="1">
      <c r="A93" s="1867">
        <v>44986</v>
      </c>
      <c r="B93" s="1864" t="s">
        <v>1205</v>
      </c>
      <c r="C93" s="1478" t="s">
        <v>1205</v>
      </c>
      <c r="D93" s="1866" t="s">
        <v>1205</v>
      </c>
      <c r="E93" s="1478" t="s">
        <v>1205</v>
      </c>
      <c r="F93" s="1864">
        <v>30</v>
      </c>
      <c r="G93" s="1478" t="s">
        <v>4406</v>
      </c>
    </row>
    <row r="94" spans="1:7" s="1865" customFormat="1" ht="19.5" hidden="1" customHeight="1">
      <c r="A94" s="1867">
        <v>45017</v>
      </c>
      <c r="B94" s="1864" t="s">
        <v>1205</v>
      </c>
      <c r="C94" s="1478" t="s">
        <v>1205</v>
      </c>
      <c r="D94" s="1866" t="s">
        <v>1205</v>
      </c>
      <c r="E94" s="1478" t="s">
        <v>1205</v>
      </c>
      <c r="F94" s="1864">
        <v>10</v>
      </c>
      <c r="G94" s="1478">
        <v>45.25</v>
      </c>
    </row>
    <row r="95" spans="1:7" s="1865" customFormat="1" ht="19.5" hidden="1" customHeight="1">
      <c r="A95" s="1867">
        <v>45047</v>
      </c>
      <c r="B95" s="1864" t="s">
        <v>1205</v>
      </c>
      <c r="C95" s="1478" t="s">
        <v>1205</v>
      </c>
      <c r="D95" s="1866" t="s">
        <v>1205</v>
      </c>
      <c r="E95" s="1478" t="s">
        <v>1205</v>
      </c>
      <c r="F95" s="1864">
        <v>10</v>
      </c>
      <c r="G95" s="1478">
        <v>45.25</v>
      </c>
    </row>
    <row r="96" spans="1:7" s="1865" customFormat="1" ht="19.5" hidden="1" customHeight="1">
      <c r="A96" s="1867">
        <v>45078</v>
      </c>
      <c r="B96" s="1864" t="s">
        <v>1205</v>
      </c>
      <c r="C96" s="1478" t="s">
        <v>1205</v>
      </c>
      <c r="D96" s="1866" t="s">
        <v>1205</v>
      </c>
      <c r="E96" s="1478" t="s">
        <v>1205</v>
      </c>
      <c r="F96" s="1478" t="s">
        <v>1205</v>
      </c>
      <c r="G96" s="1478" t="s">
        <v>1205</v>
      </c>
    </row>
    <row r="97" spans="1:7" s="1865" customFormat="1" ht="19.5" hidden="1" customHeight="1">
      <c r="A97" s="1867">
        <v>45108</v>
      </c>
      <c r="B97" s="1864" t="s">
        <v>1205</v>
      </c>
      <c r="C97" s="1478" t="s">
        <v>1205</v>
      </c>
      <c r="D97" s="1866" t="s">
        <v>1205</v>
      </c>
      <c r="E97" s="1478" t="s">
        <v>1205</v>
      </c>
      <c r="F97" s="1478" t="s">
        <v>1205</v>
      </c>
      <c r="G97" s="1478" t="s">
        <v>1205</v>
      </c>
    </row>
    <row r="98" spans="1:7" s="1865" customFormat="1" ht="19.5" hidden="1" customHeight="1">
      <c r="A98" s="1867">
        <v>45139</v>
      </c>
      <c r="B98" s="1864" t="s">
        <v>1205</v>
      </c>
      <c r="C98" s="1478" t="s">
        <v>1205</v>
      </c>
      <c r="D98" s="1866" t="s">
        <v>1205</v>
      </c>
      <c r="E98" s="1478" t="s">
        <v>1205</v>
      </c>
      <c r="F98" s="1478">
        <v>10</v>
      </c>
      <c r="G98" s="1478">
        <v>45.2</v>
      </c>
    </row>
    <row r="99" spans="1:7" s="1865" customFormat="1" ht="19.5" hidden="1" customHeight="1">
      <c r="A99" s="1867">
        <v>45170</v>
      </c>
      <c r="B99" s="1864" t="s">
        <v>1205</v>
      </c>
      <c r="C99" s="1478" t="s">
        <v>1205</v>
      </c>
      <c r="D99" s="1866" t="s">
        <v>1205</v>
      </c>
      <c r="E99" s="1478" t="s">
        <v>1205</v>
      </c>
      <c r="F99" s="1478">
        <v>100</v>
      </c>
      <c r="G99" s="1478" t="s">
        <v>4407</v>
      </c>
    </row>
    <row r="100" spans="1:7" s="1865" customFormat="1" ht="19.5" hidden="1" customHeight="1">
      <c r="A100" s="1867">
        <v>45200</v>
      </c>
      <c r="B100" s="1864" t="s">
        <v>1205</v>
      </c>
      <c r="C100" s="1478" t="s">
        <v>1205</v>
      </c>
      <c r="D100" s="1866" t="s">
        <v>1205</v>
      </c>
      <c r="E100" s="1478" t="s">
        <v>1205</v>
      </c>
      <c r="F100" s="1478">
        <v>75</v>
      </c>
      <c r="G100" s="1478">
        <v>44.25</v>
      </c>
    </row>
    <row r="101" spans="1:7" s="1865" customFormat="1" ht="19.5" hidden="1" customHeight="1">
      <c r="A101" s="1867">
        <v>45231</v>
      </c>
      <c r="B101" s="1864" t="s">
        <v>1205</v>
      </c>
      <c r="C101" s="1478" t="s">
        <v>1205</v>
      </c>
      <c r="D101" s="1866" t="s">
        <v>1205</v>
      </c>
      <c r="E101" s="1478" t="s">
        <v>1205</v>
      </c>
      <c r="F101" s="1478">
        <v>100</v>
      </c>
      <c r="G101" s="1478" t="s">
        <v>4408</v>
      </c>
    </row>
    <row r="102" spans="1:7" s="1865" customFormat="1" ht="19.5" hidden="1" customHeight="1">
      <c r="A102" s="1867">
        <v>45261</v>
      </c>
      <c r="B102" s="1864">
        <v>7.6</v>
      </c>
      <c r="C102" s="1478" t="s">
        <v>4409</v>
      </c>
      <c r="D102" s="1866" t="s">
        <v>1205</v>
      </c>
      <c r="E102" s="1478" t="s">
        <v>1205</v>
      </c>
      <c r="F102" s="1478">
        <v>25</v>
      </c>
      <c r="G102" s="1478">
        <v>44.1</v>
      </c>
    </row>
    <row r="103" spans="1:7" s="1865" customFormat="1" ht="19.5" hidden="1" customHeight="1">
      <c r="A103" s="1867">
        <v>45292</v>
      </c>
      <c r="B103" s="1864" t="s">
        <v>1205</v>
      </c>
      <c r="C103" s="1478" t="s">
        <v>1205</v>
      </c>
      <c r="D103" s="1866" t="s">
        <v>1205</v>
      </c>
      <c r="E103" s="1478" t="s">
        <v>1205</v>
      </c>
      <c r="F103" s="1478" t="s">
        <v>1205</v>
      </c>
      <c r="G103" s="1478" t="s">
        <v>1205</v>
      </c>
    </row>
    <row r="104" spans="1:7" s="1865" customFormat="1" ht="19.5" customHeight="1">
      <c r="A104" s="1867">
        <v>45323</v>
      </c>
      <c r="B104" s="1864">
        <v>0.2</v>
      </c>
      <c r="C104" s="1478" t="s">
        <v>4410</v>
      </c>
      <c r="D104" s="1866" t="s">
        <v>1205</v>
      </c>
      <c r="E104" s="1478" t="s">
        <v>1205</v>
      </c>
      <c r="F104" s="1478" t="s">
        <v>1205</v>
      </c>
      <c r="G104" s="1478" t="s">
        <v>1205</v>
      </c>
    </row>
    <row r="105" spans="1:7" s="1865" customFormat="1" ht="19.5" customHeight="1">
      <c r="A105" s="1867">
        <v>45352</v>
      </c>
      <c r="B105" s="1866" t="s">
        <v>1205</v>
      </c>
      <c r="C105" s="1478" t="s">
        <v>1205</v>
      </c>
      <c r="D105" s="1866" t="s">
        <v>1205</v>
      </c>
      <c r="E105" s="1478" t="s">
        <v>1205</v>
      </c>
      <c r="F105" s="1478" t="s">
        <v>1205</v>
      </c>
      <c r="G105" s="1478" t="s">
        <v>1205</v>
      </c>
    </row>
    <row r="106" spans="1:7" s="1865" customFormat="1" ht="19.5" customHeight="1">
      <c r="A106" s="1867">
        <v>45383</v>
      </c>
      <c r="B106" s="1866" t="s">
        <v>1205</v>
      </c>
      <c r="C106" s="1478" t="s">
        <v>1205</v>
      </c>
      <c r="D106" s="1866" t="s">
        <v>1205</v>
      </c>
      <c r="E106" s="1478" t="s">
        <v>1205</v>
      </c>
      <c r="F106" s="1478">
        <v>5</v>
      </c>
      <c r="G106" s="1478">
        <v>46.4</v>
      </c>
    </row>
    <row r="107" spans="1:7" s="1865" customFormat="1" ht="19.5" customHeight="1">
      <c r="A107" s="1867">
        <v>45413</v>
      </c>
      <c r="B107" s="1866" t="s">
        <v>1205</v>
      </c>
      <c r="C107" s="1478" t="s">
        <v>1205</v>
      </c>
      <c r="D107" s="1866" t="s">
        <v>1205</v>
      </c>
      <c r="E107" s="1478" t="s">
        <v>1205</v>
      </c>
      <c r="F107" s="1478" t="s">
        <v>1205</v>
      </c>
      <c r="G107" s="1478" t="s">
        <v>1205</v>
      </c>
    </row>
    <row r="108" spans="1:7" s="1865" customFormat="1" ht="19.5" customHeight="1">
      <c r="A108" s="1867">
        <v>45444</v>
      </c>
      <c r="B108" s="1866" t="s">
        <v>1205</v>
      </c>
      <c r="C108" s="1478" t="s">
        <v>1205</v>
      </c>
      <c r="D108" s="1866" t="s">
        <v>1205</v>
      </c>
      <c r="E108" s="1478" t="s">
        <v>1205</v>
      </c>
      <c r="F108" s="1478" t="s">
        <v>1205</v>
      </c>
      <c r="G108" s="1478" t="s">
        <v>1205</v>
      </c>
    </row>
    <row r="109" spans="1:7" s="1865" customFormat="1" ht="19.5" customHeight="1">
      <c r="A109" s="1867">
        <v>45474</v>
      </c>
      <c r="B109" s="1866" t="s">
        <v>1205</v>
      </c>
      <c r="C109" s="1478" t="s">
        <v>1205</v>
      </c>
      <c r="D109" s="1866" t="s">
        <v>1205</v>
      </c>
      <c r="E109" s="1478" t="s">
        <v>1205</v>
      </c>
      <c r="F109" s="1478">
        <v>150</v>
      </c>
      <c r="G109" s="1478" t="s">
        <v>4411</v>
      </c>
    </row>
    <row r="110" spans="1:7" s="1865" customFormat="1" ht="19.5" customHeight="1">
      <c r="A110" s="1867">
        <v>45505</v>
      </c>
      <c r="B110" s="1866" t="s">
        <v>1205</v>
      </c>
      <c r="C110" s="1478" t="s">
        <v>1205</v>
      </c>
      <c r="D110" s="1866" t="s">
        <v>1205</v>
      </c>
      <c r="E110" s="1478" t="s">
        <v>1205</v>
      </c>
      <c r="F110" s="1478">
        <v>80</v>
      </c>
      <c r="G110" s="1478" t="s">
        <v>4412</v>
      </c>
    </row>
    <row r="111" spans="1:7" s="1865" customFormat="1" ht="19.5" customHeight="1">
      <c r="A111" s="1867">
        <v>45536</v>
      </c>
      <c r="B111" s="1866" t="s">
        <v>1205</v>
      </c>
      <c r="C111" s="1478" t="s">
        <v>1205</v>
      </c>
      <c r="D111" s="1866" t="s">
        <v>1205</v>
      </c>
      <c r="E111" s="1478" t="s">
        <v>1205</v>
      </c>
      <c r="F111" s="1478">
        <v>60</v>
      </c>
      <c r="G111" s="1478" t="s">
        <v>4413</v>
      </c>
    </row>
    <row r="112" spans="1:7" s="1865" customFormat="1" ht="19.5" customHeight="1">
      <c r="A112" s="1867">
        <v>45566</v>
      </c>
      <c r="B112" s="1866" t="s">
        <v>1205</v>
      </c>
      <c r="C112" s="1478" t="s">
        <v>1205</v>
      </c>
      <c r="D112" s="1866" t="s">
        <v>1205</v>
      </c>
      <c r="E112" s="1478" t="s">
        <v>1205</v>
      </c>
      <c r="F112" s="1478">
        <v>40</v>
      </c>
      <c r="G112" s="1478" t="s">
        <v>4414</v>
      </c>
    </row>
    <row r="113" spans="1:16" s="1865" customFormat="1" ht="19.5" customHeight="1">
      <c r="A113" s="1867">
        <v>45597</v>
      </c>
      <c r="B113" s="1866" t="s">
        <v>1205</v>
      </c>
      <c r="C113" s="1478" t="s">
        <v>1205</v>
      </c>
      <c r="D113" s="1866" t="s">
        <v>1205</v>
      </c>
      <c r="E113" s="1478" t="s">
        <v>1205</v>
      </c>
      <c r="F113" s="1478">
        <v>25</v>
      </c>
      <c r="G113" s="1478">
        <v>46.5</v>
      </c>
    </row>
    <row r="114" spans="1:16" s="1865" customFormat="1" ht="19.5" customHeight="1">
      <c r="A114" s="1867">
        <v>45627</v>
      </c>
      <c r="B114" s="1866" t="s">
        <v>1205</v>
      </c>
      <c r="C114" s="1478" t="s">
        <v>1205</v>
      </c>
      <c r="D114" s="1866" t="s">
        <v>1205</v>
      </c>
      <c r="E114" s="1478" t="s">
        <v>1205</v>
      </c>
      <c r="F114" s="1478">
        <v>10</v>
      </c>
      <c r="G114" s="1478">
        <v>46.5</v>
      </c>
    </row>
    <row r="115" spans="1:16" s="1865" customFormat="1" ht="19.5" customHeight="1">
      <c r="A115" s="1867">
        <v>45658</v>
      </c>
      <c r="B115" s="1866" t="s">
        <v>1205</v>
      </c>
      <c r="C115" s="1478" t="s">
        <v>1205</v>
      </c>
      <c r="D115" s="1866" t="s">
        <v>1205</v>
      </c>
      <c r="E115" s="1478" t="s">
        <v>1205</v>
      </c>
      <c r="F115" s="1478">
        <v>25</v>
      </c>
      <c r="G115" s="1872" t="s">
        <v>4415</v>
      </c>
    </row>
    <row r="116" spans="1:16" s="1865" customFormat="1" ht="19.5" customHeight="1">
      <c r="A116" s="1867">
        <v>45689</v>
      </c>
      <c r="B116" s="1866" t="s">
        <v>1205</v>
      </c>
      <c r="C116" s="1478" t="s">
        <v>1205</v>
      </c>
      <c r="D116" s="1866" t="s">
        <v>1205</v>
      </c>
      <c r="E116" s="1478" t="s">
        <v>1205</v>
      </c>
      <c r="F116" s="1866" t="s">
        <v>1205</v>
      </c>
      <c r="G116" s="1478" t="s">
        <v>1205</v>
      </c>
    </row>
    <row r="117" spans="1:16" s="1865" customFormat="1" ht="10.5" customHeight="1" thickBot="1">
      <c r="A117" s="1873"/>
      <c r="B117" s="1874"/>
      <c r="C117" s="1874"/>
      <c r="D117" s="1874"/>
      <c r="E117" s="1875"/>
      <c r="F117" s="1874"/>
      <c r="G117" s="1874"/>
    </row>
    <row r="118" spans="1:16" s="1877" customFormat="1" ht="18.75" customHeight="1">
      <c r="A118" s="1876" t="s">
        <v>3601</v>
      </c>
      <c r="C118" s="1878"/>
      <c r="D118" s="1879"/>
      <c r="P118" s="1880"/>
    </row>
    <row r="119" spans="1:16" s="1865" customFormat="1" ht="15" customHeight="1">
      <c r="A119" s="1876"/>
    </row>
    <row r="120" spans="1:16" s="1865" customFormat="1" ht="15" customHeight="1">
      <c r="A120" s="1876"/>
    </row>
    <row r="121" spans="1:16" s="1850" customFormat="1" ht="21.75" customHeight="1">
      <c r="A121" s="1462" t="s">
        <v>4416</v>
      </c>
    </row>
    <row r="122" spans="1:16" s="1852" customFormat="1" ht="13.5" customHeight="1" thickBot="1">
      <c r="A122" s="1851"/>
    </row>
    <row r="123" spans="1:16" s="1856" customFormat="1" ht="18" thickTop="1" thickBot="1">
      <c r="A123" s="3238" t="s">
        <v>3051</v>
      </c>
      <c r="B123" s="3241" t="s">
        <v>4417</v>
      </c>
      <c r="C123" s="3242"/>
      <c r="D123" s="3242"/>
      <c r="E123" s="3242"/>
      <c r="F123" s="3242"/>
      <c r="G123" s="3242"/>
      <c r="H123" s="3242"/>
      <c r="I123" s="3243" t="s">
        <v>4418</v>
      </c>
      <c r="J123" s="3242"/>
      <c r="K123" s="3242"/>
      <c r="L123" s="3242"/>
      <c r="M123" s="3242"/>
      <c r="N123" s="3242"/>
      <c r="O123" s="3244"/>
    </row>
    <row r="124" spans="1:16" s="1856" customFormat="1" ht="16.8">
      <c r="A124" s="3239"/>
      <c r="B124" s="1857" t="s">
        <v>4419</v>
      </c>
      <c r="C124" s="1857" t="s">
        <v>4355</v>
      </c>
      <c r="D124" s="1857" t="s">
        <v>4420</v>
      </c>
      <c r="E124" s="1857" t="s">
        <v>4355</v>
      </c>
      <c r="F124" s="1881" t="s">
        <v>4421</v>
      </c>
      <c r="G124" s="1882" t="s">
        <v>4355</v>
      </c>
      <c r="H124" s="1883" t="s">
        <v>492</v>
      </c>
      <c r="I124" s="1884" t="s">
        <v>4419</v>
      </c>
      <c r="J124" s="1857" t="s">
        <v>4355</v>
      </c>
      <c r="K124" s="1857" t="s">
        <v>4420</v>
      </c>
      <c r="L124" s="1857" t="s">
        <v>4355</v>
      </c>
      <c r="M124" s="1881" t="s">
        <v>4421</v>
      </c>
      <c r="N124" s="1882" t="s">
        <v>4355</v>
      </c>
      <c r="O124" s="1885" t="s">
        <v>492</v>
      </c>
    </row>
    <row r="125" spans="1:16" s="1888" customFormat="1" ht="16.8">
      <c r="A125" s="3239"/>
      <c r="B125" s="3245" t="s">
        <v>4358</v>
      </c>
      <c r="C125" s="3245" t="s">
        <v>4016</v>
      </c>
      <c r="D125" s="3245" t="s">
        <v>4422</v>
      </c>
      <c r="E125" s="3245" t="s">
        <v>4423</v>
      </c>
      <c r="F125" s="3247" t="s">
        <v>4424</v>
      </c>
      <c r="G125" s="3233" t="s">
        <v>4425</v>
      </c>
      <c r="H125" s="1886" t="s">
        <v>4426</v>
      </c>
      <c r="I125" s="3249" t="s">
        <v>4358</v>
      </c>
      <c r="J125" s="3245" t="s">
        <v>4016</v>
      </c>
      <c r="K125" s="3245" t="s">
        <v>4422</v>
      </c>
      <c r="L125" s="3245" t="s">
        <v>4423</v>
      </c>
      <c r="M125" s="3247" t="s">
        <v>4424</v>
      </c>
      <c r="N125" s="3233" t="s">
        <v>4425</v>
      </c>
      <c r="O125" s="1887" t="s">
        <v>4426</v>
      </c>
    </row>
    <row r="126" spans="1:16" s="1888" customFormat="1" ht="17.399999999999999" thickBot="1">
      <c r="A126" s="3240"/>
      <c r="B126" s="3246"/>
      <c r="C126" s="3246"/>
      <c r="D126" s="3246"/>
      <c r="E126" s="3246"/>
      <c r="F126" s="3248"/>
      <c r="G126" s="3234"/>
      <c r="H126" s="1889" t="s">
        <v>4427</v>
      </c>
      <c r="I126" s="3250"/>
      <c r="J126" s="3246"/>
      <c r="K126" s="3246"/>
      <c r="L126" s="3246"/>
      <c r="M126" s="3248"/>
      <c r="N126" s="3234"/>
      <c r="O126" s="1890" t="s">
        <v>4427</v>
      </c>
    </row>
    <row r="127" spans="1:16" s="1852" customFormat="1" ht="19.5" hidden="1" customHeight="1">
      <c r="A127" s="1891">
        <v>42370</v>
      </c>
      <c r="B127" s="1892"/>
      <c r="C127" s="1893"/>
      <c r="D127" s="1892">
        <v>0.251</v>
      </c>
      <c r="E127" s="1893" t="s">
        <v>4428</v>
      </c>
      <c r="F127" s="1894" t="s">
        <v>1205</v>
      </c>
      <c r="G127" s="1895" t="s">
        <v>1205</v>
      </c>
      <c r="H127" s="1896" t="s">
        <v>1205</v>
      </c>
      <c r="I127" s="1897">
        <v>4</v>
      </c>
      <c r="J127" s="1895">
        <v>36.549999999999997</v>
      </c>
      <c r="K127" s="1898">
        <v>1.0167999999999999</v>
      </c>
      <c r="L127" s="1895" t="s">
        <v>4429</v>
      </c>
      <c r="M127" s="1895" t="s">
        <v>1205</v>
      </c>
      <c r="N127" s="1895" t="s">
        <v>1205</v>
      </c>
      <c r="O127" s="1899" t="s">
        <v>1205</v>
      </c>
    </row>
    <row r="128" spans="1:16" s="1852" customFormat="1" ht="19.5" hidden="1" customHeight="1">
      <c r="A128" s="1891">
        <v>42401</v>
      </c>
      <c r="B128" s="1892"/>
      <c r="C128" s="1893"/>
      <c r="D128" s="1892">
        <v>5.6000000000000001E-2</v>
      </c>
      <c r="E128" s="1893" t="s">
        <v>4430</v>
      </c>
      <c r="F128" s="1894" t="s">
        <v>1205</v>
      </c>
      <c r="G128" s="1895" t="s">
        <v>1205</v>
      </c>
      <c r="H128" s="1896" t="s">
        <v>1205</v>
      </c>
      <c r="I128" s="1897">
        <v>3.7919999999999998</v>
      </c>
      <c r="J128" s="1895" t="s">
        <v>4431</v>
      </c>
      <c r="K128" s="1898">
        <v>0.69299999999999995</v>
      </c>
      <c r="L128" s="1895" t="s">
        <v>4432</v>
      </c>
      <c r="M128" s="1898">
        <v>0.19</v>
      </c>
      <c r="N128" s="1895" t="s">
        <v>4433</v>
      </c>
      <c r="O128" s="1899" t="s">
        <v>1205</v>
      </c>
    </row>
    <row r="129" spans="1:15" s="1852" customFormat="1" ht="19.5" hidden="1" customHeight="1">
      <c r="A129" s="1891">
        <v>42430</v>
      </c>
      <c r="B129" s="1892"/>
      <c r="C129" s="1893"/>
      <c r="D129" s="1892">
        <v>1.4159999999999999</v>
      </c>
      <c r="E129" s="1893" t="s">
        <v>4434</v>
      </c>
      <c r="F129" s="1894" t="s">
        <v>1205</v>
      </c>
      <c r="G129" s="1895" t="s">
        <v>1205</v>
      </c>
      <c r="H129" s="1896" t="s">
        <v>1205</v>
      </c>
      <c r="I129" s="1897">
        <v>5.1832750000000001</v>
      </c>
      <c r="J129" s="1895" t="s">
        <v>4435</v>
      </c>
      <c r="K129" s="1898">
        <v>12.425000000000001</v>
      </c>
      <c r="L129" s="1895" t="s">
        <v>4436</v>
      </c>
      <c r="M129" s="1898">
        <v>0.108</v>
      </c>
      <c r="N129" s="1895" t="s">
        <v>4437</v>
      </c>
      <c r="O129" s="1899" t="s">
        <v>1205</v>
      </c>
    </row>
    <row r="130" spans="1:15" s="1852" customFormat="1" ht="19.5" hidden="1" customHeight="1">
      <c r="A130" s="1891">
        <v>42461</v>
      </c>
      <c r="B130" s="1892">
        <v>0.14199999999999999</v>
      </c>
      <c r="C130" s="1893">
        <v>35.130000000000003</v>
      </c>
      <c r="D130" s="1892">
        <v>0.122</v>
      </c>
      <c r="E130" s="1893" t="s">
        <v>4438</v>
      </c>
      <c r="F130" s="1894" t="s">
        <v>1205</v>
      </c>
      <c r="G130" s="1895" t="s">
        <v>1205</v>
      </c>
      <c r="H130" s="1896" t="s">
        <v>1205</v>
      </c>
      <c r="I130" s="1897">
        <v>3.2</v>
      </c>
      <c r="J130" s="1895">
        <v>35.549999999999997</v>
      </c>
      <c r="K130" s="1898">
        <v>0.96499999999999997</v>
      </c>
      <c r="L130" s="1895" t="s">
        <v>4439</v>
      </c>
      <c r="M130" s="1898">
        <v>0.34899999999999998</v>
      </c>
      <c r="N130" s="1895" t="s">
        <v>4440</v>
      </c>
      <c r="O130" s="1899" t="s">
        <v>1205</v>
      </c>
    </row>
    <row r="131" spans="1:15" s="1852" customFormat="1" ht="19.5" hidden="1" customHeight="1">
      <c r="A131" s="1891">
        <v>42491</v>
      </c>
      <c r="B131" s="1900">
        <v>45</v>
      </c>
      <c r="C131" s="1893">
        <v>35.04</v>
      </c>
      <c r="D131" s="1892">
        <v>0.63100000000000001</v>
      </c>
      <c r="E131" s="1893" t="s">
        <v>4441</v>
      </c>
      <c r="F131" s="1894" t="s">
        <v>1205</v>
      </c>
      <c r="G131" s="1895" t="s">
        <v>1205</v>
      </c>
      <c r="H131" s="1896" t="s">
        <v>1205</v>
      </c>
      <c r="I131" s="1897">
        <v>4.3380000000000001</v>
      </c>
      <c r="J131" s="1895" t="s">
        <v>4361</v>
      </c>
      <c r="K131" s="1898">
        <v>3.1059999999999999</v>
      </c>
      <c r="L131" s="1895" t="s">
        <v>4442</v>
      </c>
      <c r="M131" s="1898">
        <v>0.34399999999999997</v>
      </c>
      <c r="N131" s="1895" t="s">
        <v>4443</v>
      </c>
      <c r="O131" s="1899" t="s">
        <v>1205</v>
      </c>
    </row>
    <row r="132" spans="1:15" s="1852" customFormat="1" ht="19.5" hidden="1" customHeight="1">
      <c r="A132" s="1891">
        <v>42522</v>
      </c>
      <c r="B132" s="1892">
        <v>0.39800000000000002</v>
      </c>
      <c r="C132" s="1893">
        <v>35.21</v>
      </c>
      <c r="D132" s="1893">
        <v>10.050000000000001</v>
      </c>
      <c r="E132" s="1893" t="s">
        <v>4444</v>
      </c>
      <c r="F132" s="1894" t="s">
        <v>1205</v>
      </c>
      <c r="G132" s="1895" t="s">
        <v>1205</v>
      </c>
      <c r="H132" s="1896" t="s">
        <v>1205</v>
      </c>
      <c r="I132" s="1897">
        <v>4.4889999999999999</v>
      </c>
      <c r="J132" s="1895" t="s">
        <v>4445</v>
      </c>
      <c r="K132" s="1898">
        <v>2.5750000000000002</v>
      </c>
      <c r="L132" s="1895" t="s">
        <v>4446</v>
      </c>
      <c r="M132" s="1898">
        <v>1.2470000000000001</v>
      </c>
      <c r="N132" s="1895" t="s">
        <v>4447</v>
      </c>
      <c r="O132" s="1899" t="s">
        <v>1205</v>
      </c>
    </row>
    <row r="133" spans="1:15" s="1852" customFormat="1" ht="19.5" hidden="1" customHeight="1">
      <c r="A133" s="1891">
        <v>42552</v>
      </c>
      <c r="B133" s="1892" t="s">
        <v>1205</v>
      </c>
      <c r="C133" s="1893" t="s">
        <v>1205</v>
      </c>
      <c r="D133" s="1892">
        <v>0.29299999999999998</v>
      </c>
      <c r="E133" s="1893" t="s">
        <v>4448</v>
      </c>
      <c r="F133" s="1894" t="s">
        <v>1205</v>
      </c>
      <c r="G133" s="1895" t="s">
        <v>1205</v>
      </c>
      <c r="H133" s="1896" t="s">
        <v>1205</v>
      </c>
      <c r="I133" s="1897">
        <v>1.663</v>
      </c>
      <c r="J133" s="1895">
        <v>35.85</v>
      </c>
      <c r="K133" s="1898">
        <v>0.64900000000000002</v>
      </c>
      <c r="L133" s="1895" t="s">
        <v>4449</v>
      </c>
      <c r="M133" s="1898">
        <v>0.129</v>
      </c>
      <c r="N133" s="1895">
        <v>47.86</v>
      </c>
      <c r="O133" s="1899" t="s">
        <v>1205</v>
      </c>
    </row>
    <row r="134" spans="1:15" s="1852" customFormat="1" ht="19.5" hidden="1" customHeight="1">
      <c r="A134" s="1891">
        <v>42583</v>
      </c>
      <c r="B134" s="1892" t="s">
        <v>1205</v>
      </c>
      <c r="C134" s="1893" t="s">
        <v>1205</v>
      </c>
      <c r="D134" s="1892">
        <v>0.96099999999999997</v>
      </c>
      <c r="E134" s="1893" t="s">
        <v>4450</v>
      </c>
      <c r="F134" s="1894" t="s">
        <v>1205</v>
      </c>
      <c r="G134" s="1895" t="s">
        <v>1205</v>
      </c>
      <c r="H134" s="1896" t="s">
        <v>1205</v>
      </c>
      <c r="I134" s="1897" t="s">
        <v>1205</v>
      </c>
      <c r="J134" s="1895" t="s">
        <v>1205</v>
      </c>
      <c r="K134" s="1898">
        <v>1.2110000000000001</v>
      </c>
      <c r="L134" s="1895" t="s">
        <v>4451</v>
      </c>
      <c r="M134" s="1898" t="s">
        <v>1205</v>
      </c>
      <c r="N134" s="1895" t="s">
        <v>1205</v>
      </c>
      <c r="O134" s="1899" t="s">
        <v>1205</v>
      </c>
    </row>
    <row r="135" spans="1:15" s="1852" customFormat="1" ht="19.5" hidden="1" customHeight="1">
      <c r="A135" s="1891">
        <v>42614</v>
      </c>
      <c r="B135" s="1892" t="s">
        <v>1205</v>
      </c>
      <c r="C135" s="1893" t="s">
        <v>1205</v>
      </c>
      <c r="D135" s="1892">
        <v>15.598000000000001</v>
      </c>
      <c r="E135" s="1893" t="s">
        <v>4452</v>
      </c>
      <c r="F135" s="1894" t="s">
        <v>1205</v>
      </c>
      <c r="G135" s="1895" t="s">
        <v>1205</v>
      </c>
      <c r="H135" s="1896" t="s">
        <v>1205</v>
      </c>
      <c r="I135" s="1897" t="s">
        <v>1205</v>
      </c>
      <c r="J135" s="1895" t="s">
        <v>1205</v>
      </c>
      <c r="K135" s="1898">
        <v>8.7690000000000001</v>
      </c>
      <c r="L135" s="1895" t="s">
        <v>4453</v>
      </c>
      <c r="M135" s="1898">
        <v>8.2000000000000003E-2</v>
      </c>
      <c r="N135" s="1895" t="s">
        <v>4454</v>
      </c>
      <c r="O135" s="1899" t="s">
        <v>1205</v>
      </c>
    </row>
    <row r="136" spans="1:15" s="1852" customFormat="1" ht="19.5" hidden="1" customHeight="1">
      <c r="A136" s="1891">
        <v>42644</v>
      </c>
      <c r="B136" s="1892" t="s">
        <v>1205</v>
      </c>
      <c r="C136" s="1893" t="s">
        <v>1205</v>
      </c>
      <c r="D136" s="1892">
        <v>0.93145199999999995</v>
      </c>
      <c r="E136" s="1893" t="s">
        <v>4455</v>
      </c>
      <c r="F136" s="1894" t="s">
        <v>1205</v>
      </c>
      <c r="G136" s="1895" t="s">
        <v>1205</v>
      </c>
      <c r="H136" s="1896" t="s">
        <v>1205</v>
      </c>
      <c r="I136" s="1897" t="s">
        <v>1205</v>
      </c>
      <c r="J136" s="1895" t="s">
        <v>1205</v>
      </c>
      <c r="K136" s="1898">
        <v>0.504</v>
      </c>
      <c r="L136" s="1895" t="s">
        <v>4456</v>
      </c>
      <c r="M136" s="1898">
        <v>0.33200000000000002</v>
      </c>
      <c r="N136" s="1895" t="s">
        <v>4457</v>
      </c>
      <c r="O136" s="1899" t="s">
        <v>1205</v>
      </c>
    </row>
    <row r="137" spans="1:15" s="1852" customFormat="1" ht="19.5" hidden="1" customHeight="1">
      <c r="A137" s="1891">
        <v>42675</v>
      </c>
      <c r="B137" s="1892" t="s">
        <v>1205</v>
      </c>
      <c r="C137" s="1893" t="s">
        <v>1205</v>
      </c>
      <c r="D137" s="1892">
        <v>5.6289999999999996</v>
      </c>
      <c r="E137" s="1893" t="s">
        <v>4458</v>
      </c>
      <c r="F137" s="1894" t="s">
        <v>1205</v>
      </c>
      <c r="G137" s="1895" t="s">
        <v>1205</v>
      </c>
      <c r="H137" s="1896" t="s">
        <v>1205</v>
      </c>
      <c r="I137" s="1897" t="s">
        <v>1205</v>
      </c>
      <c r="J137" s="1895" t="s">
        <v>1205</v>
      </c>
      <c r="K137" s="1898">
        <v>3.8</v>
      </c>
      <c r="L137" s="1895" t="s">
        <v>4459</v>
      </c>
      <c r="M137" s="1898">
        <v>0.32100000000000001</v>
      </c>
      <c r="N137" s="1895" t="s">
        <v>4460</v>
      </c>
      <c r="O137" s="1899" t="s">
        <v>1205</v>
      </c>
    </row>
    <row r="138" spans="1:15" s="1852" customFormat="1" ht="19.5" hidden="1" customHeight="1">
      <c r="A138" s="1891">
        <v>42705</v>
      </c>
      <c r="B138" s="1892" t="s">
        <v>1205</v>
      </c>
      <c r="C138" s="1893" t="s">
        <v>1205</v>
      </c>
      <c r="D138" s="1892">
        <v>27.902999999999999</v>
      </c>
      <c r="E138" s="1893" t="s">
        <v>4461</v>
      </c>
      <c r="F138" s="1894" t="s">
        <v>1205</v>
      </c>
      <c r="G138" s="1895" t="s">
        <v>1205</v>
      </c>
      <c r="H138" s="1896" t="s">
        <v>1205</v>
      </c>
      <c r="I138" s="1897" t="s">
        <v>1205</v>
      </c>
      <c r="J138" s="1895" t="s">
        <v>1205</v>
      </c>
      <c r="K138" s="1898">
        <v>3.714</v>
      </c>
      <c r="L138" s="1895" t="s">
        <v>4462</v>
      </c>
      <c r="M138" s="1898">
        <v>1.226</v>
      </c>
      <c r="N138" s="1895" t="s">
        <v>4463</v>
      </c>
      <c r="O138" s="1899" t="s">
        <v>1205</v>
      </c>
    </row>
    <row r="139" spans="1:15" s="1852" customFormat="1" ht="16.8" hidden="1">
      <c r="A139" s="1901">
        <v>42736</v>
      </c>
      <c r="B139" s="1862" t="s">
        <v>1205</v>
      </c>
      <c r="C139" s="1478" t="s">
        <v>1205</v>
      </c>
      <c r="D139" s="1862">
        <v>0.41349999999999998</v>
      </c>
      <c r="E139" s="1478" t="s">
        <v>4464</v>
      </c>
      <c r="F139" s="1902" t="s">
        <v>1205</v>
      </c>
      <c r="G139" s="1903" t="s">
        <v>1205</v>
      </c>
      <c r="H139" s="1904" t="s">
        <v>1205</v>
      </c>
      <c r="I139" s="1905" t="s">
        <v>1205</v>
      </c>
      <c r="J139" s="1903" t="s">
        <v>1205</v>
      </c>
      <c r="K139" s="1906">
        <v>1.214</v>
      </c>
      <c r="L139" s="1903" t="s">
        <v>4465</v>
      </c>
      <c r="M139" s="1906">
        <v>0.69879999999999998</v>
      </c>
      <c r="N139" s="1903" t="s">
        <v>4466</v>
      </c>
      <c r="O139" s="1907" t="s">
        <v>1205</v>
      </c>
    </row>
    <row r="140" spans="1:15" s="1852" customFormat="1" ht="16.8" hidden="1">
      <c r="A140" s="1901">
        <v>42767</v>
      </c>
      <c r="B140" s="1862" t="s">
        <v>1205</v>
      </c>
      <c r="C140" s="1478" t="s">
        <v>1205</v>
      </c>
      <c r="D140" s="1862">
        <v>0.29399999999999998</v>
      </c>
      <c r="E140" s="1478" t="s">
        <v>4467</v>
      </c>
      <c r="F140" s="1902" t="s">
        <v>1205</v>
      </c>
      <c r="G140" s="1903" t="s">
        <v>1205</v>
      </c>
      <c r="H140" s="1904" t="s">
        <v>1205</v>
      </c>
      <c r="I140" s="1905" t="s">
        <v>1205</v>
      </c>
      <c r="J140" s="1903" t="s">
        <v>1205</v>
      </c>
      <c r="K140" s="1906">
        <v>0.377</v>
      </c>
      <c r="L140" s="1903" t="s">
        <v>4468</v>
      </c>
      <c r="M140" s="1906">
        <v>0.39</v>
      </c>
      <c r="N140" s="1903" t="s">
        <v>4469</v>
      </c>
      <c r="O140" s="1907" t="s">
        <v>1205</v>
      </c>
    </row>
    <row r="141" spans="1:15" s="1852" customFormat="1" ht="16.8" hidden="1">
      <c r="A141" s="1901">
        <v>42795</v>
      </c>
      <c r="B141" s="1862" t="s">
        <v>1205</v>
      </c>
      <c r="C141" s="1478" t="s">
        <v>1205</v>
      </c>
      <c r="D141" s="1862">
        <v>5.3479999999999999</v>
      </c>
      <c r="E141" s="1478" t="s">
        <v>4470</v>
      </c>
      <c r="F141" s="1902" t="s">
        <v>1205</v>
      </c>
      <c r="G141" s="1903" t="s">
        <v>1205</v>
      </c>
      <c r="H141" s="1904" t="s">
        <v>1205</v>
      </c>
      <c r="I141" s="1905" t="s">
        <v>1205</v>
      </c>
      <c r="J141" s="1903" t="s">
        <v>1205</v>
      </c>
      <c r="K141" s="1906">
        <v>12.314</v>
      </c>
      <c r="L141" s="1903" t="s">
        <v>4471</v>
      </c>
      <c r="M141" s="1906" t="s">
        <v>1205</v>
      </c>
      <c r="N141" s="1903" t="s">
        <v>1205</v>
      </c>
      <c r="O141" s="1908">
        <v>1.2150000000000001</v>
      </c>
    </row>
    <row r="142" spans="1:15" s="1852" customFormat="1" ht="16.8" hidden="1">
      <c r="A142" s="1901">
        <v>42826</v>
      </c>
      <c r="B142" s="1862" t="s">
        <v>1205</v>
      </c>
      <c r="C142" s="1478" t="s">
        <v>1205</v>
      </c>
      <c r="D142" s="1862">
        <v>0.60699999999999998</v>
      </c>
      <c r="E142" s="1478" t="s">
        <v>4472</v>
      </c>
      <c r="F142" s="1902" t="s">
        <v>1205</v>
      </c>
      <c r="G142" s="1903" t="s">
        <v>1205</v>
      </c>
      <c r="H142" s="1909">
        <v>4.4589999999999996</v>
      </c>
      <c r="I142" s="1905" t="s">
        <v>1205</v>
      </c>
      <c r="J142" s="1903" t="s">
        <v>1205</v>
      </c>
      <c r="K142" s="1906">
        <v>1.226</v>
      </c>
      <c r="L142" s="1903" t="s">
        <v>4473</v>
      </c>
      <c r="M142" s="1906">
        <v>0.255</v>
      </c>
      <c r="N142" s="1903" t="s">
        <v>4474</v>
      </c>
      <c r="O142" s="1908">
        <v>0.02</v>
      </c>
    </row>
    <row r="143" spans="1:15" s="1852" customFormat="1" ht="16.8" hidden="1">
      <c r="A143" s="1901">
        <v>42856</v>
      </c>
      <c r="B143" s="1862" t="s">
        <v>1205</v>
      </c>
      <c r="C143" s="1478" t="s">
        <v>1205</v>
      </c>
      <c r="D143" s="1862">
        <v>0.504</v>
      </c>
      <c r="E143" s="1478" t="s">
        <v>4475</v>
      </c>
      <c r="F143" s="1902" t="s">
        <v>1205</v>
      </c>
      <c r="G143" s="1903" t="s">
        <v>1205</v>
      </c>
      <c r="H143" s="1909">
        <v>1E-3</v>
      </c>
      <c r="I143" s="1905" t="s">
        <v>1205</v>
      </c>
      <c r="J143" s="1903" t="s">
        <v>1205</v>
      </c>
      <c r="K143" s="1906">
        <v>3.6259999999999999</v>
      </c>
      <c r="L143" s="1903" t="s">
        <v>4476</v>
      </c>
      <c r="M143" s="1906">
        <v>4.7600000000000003E-2</v>
      </c>
      <c r="N143" s="1903" t="s">
        <v>4477</v>
      </c>
      <c r="O143" s="1908">
        <v>3.1798E-2</v>
      </c>
    </row>
    <row r="144" spans="1:15" s="1852" customFormat="1" ht="16.8" hidden="1">
      <c r="A144" s="1901">
        <v>42887</v>
      </c>
      <c r="B144" s="1862" t="s">
        <v>1205</v>
      </c>
      <c r="C144" s="1478" t="s">
        <v>1205</v>
      </c>
      <c r="D144" s="1862">
        <v>9.0690000000000008</v>
      </c>
      <c r="E144" s="1478" t="s">
        <v>4478</v>
      </c>
      <c r="F144" s="1902" t="s">
        <v>1205</v>
      </c>
      <c r="G144" s="1903" t="s">
        <v>1205</v>
      </c>
      <c r="H144" s="1909">
        <v>0.71</v>
      </c>
      <c r="I144" s="1905" t="s">
        <v>1205</v>
      </c>
      <c r="J144" s="1903" t="s">
        <v>1205</v>
      </c>
      <c r="K144" s="1906">
        <v>3.855</v>
      </c>
      <c r="L144" s="1903" t="s">
        <v>4479</v>
      </c>
      <c r="M144" s="1906">
        <v>1.105</v>
      </c>
      <c r="N144" s="1903" t="s">
        <v>4480</v>
      </c>
      <c r="O144" s="1908">
        <v>0.112</v>
      </c>
    </row>
    <row r="145" spans="1:15" s="1852" customFormat="1" ht="16.8" hidden="1">
      <c r="A145" s="1901">
        <v>42917</v>
      </c>
      <c r="B145" s="1862" t="s">
        <v>1205</v>
      </c>
      <c r="C145" s="1478" t="s">
        <v>1205</v>
      </c>
      <c r="D145" s="1862">
        <v>1.1140000000000001</v>
      </c>
      <c r="E145" s="1478" t="s">
        <v>4481</v>
      </c>
      <c r="F145" s="1902" t="s">
        <v>1205</v>
      </c>
      <c r="G145" s="1903" t="s">
        <v>1205</v>
      </c>
      <c r="H145" s="1909">
        <v>0.19500000000000001</v>
      </c>
      <c r="I145" s="1905" t="s">
        <v>1205</v>
      </c>
      <c r="J145" s="1903" t="s">
        <v>1205</v>
      </c>
      <c r="K145" s="1906">
        <v>0.54100000000000004</v>
      </c>
      <c r="L145" s="1903" t="s">
        <v>4482</v>
      </c>
      <c r="M145" s="1906" t="s">
        <v>1205</v>
      </c>
      <c r="N145" s="1903" t="s">
        <v>1205</v>
      </c>
      <c r="O145" s="1908">
        <v>2.4E-2</v>
      </c>
    </row>
    <row r="146" spans="1:15" s="1852" customFormat="1" ht="16.8" hidden="1">
      <c r="A146" s="1901">
        <v>42948</v>
      </c>
      <c r="B146" s="1862" t="s">
        <v>1205</v>
      </c>
      <c r="C146" s="1478" t="s">
        <v>1205</v>
      </c>
      <c r="D146" s="1862">
        <v>0.4536</v>
      </c>
      <c r="E146" s="1478" t="s">
        <v>4483</v>
      </c>
      <c r="F146" s="1902" t="s">
        <v>1205</v>
      </c>
      <c r="G146" s="1903" t="s">
        <v>1205</v>
      </c>
      <c r="H146" s="1909">
        <v>3.7650000000000003E-2</v>
      </c>
      <c r="I146" s="1905" t="s">
        <v>1205</v>
      </c>
      <c r="J146" s="1903" t="s">
        <v>1205</v>
      </c>
      <c r="K146" s="1906">
        <v>1.0980350000000001</v>
      </c>
      <c r="L146" s="1903" t="s">
        <v>4484</v>
      </c>
      <c r="M146" s="1906" t="s">
        <v>1205</v>
      </c>
      <c r="N146" s="1903" t="s">
        <v>1205</v>
      </c>
      <c r="O146" s="1908">
        <v>0.37590000000000001</v>
      </c>
    </row>
    <row r="147" spans="1:15" s="1852" customFormat="1" ht="16.8" hidden="1">
      <c r="A147" s="1901">
        <v>42979</v>
      </c>
      <c r="B147" s="1862" t="s">
        <v>1205</v>
      </c>
      <c r="C147" s="1478" t="s">
        <v>1205</v>
      </c>
      <c r="D147" s="1862">
        <v>2.1080000000000001</v>
      </c>
      <c r="E147" s="1478" t="s">
        <v>4485</v>
      </c>
      <c r="F147" s="1902" t="s">
        <v>1205</v>
      </c>
      <c r="G147" s="1903" t="s">
        <v>1205</v>
      </c>
      <c r="H147" s="1909">
        <v>0.24299999999999999</v>
      </c>
      <c r="I147" s="1905" t="s">
        <v>1205</v>
      </c>
      <c r="J147" s="1903" t="s">
        <v>1205</v>
      </c>
      <c r="K147" s="1906">
        <v>12.426</v>
      </c>
      <c r="L147" s="1903" t="s">
        <v>4486</v>
      </c>
      <c r="M147" s="1906" t="s">
        <v>1205</v>
      </c>
      <c r="N147" s="1903" t="s">
        <v>1205</v>
      </c>
      <c r="O147" s="1908">
        <v>1.2669999999999999</v>
      </c>
    </row>
    <row r="148" spans="1:15" s="1852" customFormat="1" ht="16.8" hidden="1">
      <c r="A148" s="1901">
        <v>43009</v>
      </c>
      <c r="B148" s="1862" t="s">
        <v>1205</v>
      </c>
      <c r="C148" s="1478" t="s">
        <v>1205</v>
      </c>
      <c r="D148" s="1862">
        <v>13.933999999999999</v>
      </c>
      <c r="E148" s="1478" t="s">
        <v>4487</v>
      </c>
      <c r="F148" s="1902" t="s">
        <v>1205</v>
      </c>
      <c r="G148" s="1903" t="s">
        <v>1205</v>
      </c>
      <c r="H148" s="1909">
        <v>0.38927699999999998</v>
      </c>
      <c r="I148" s="1905" t="s">
        <v>1205</v>
      </c>
      <c r="J148" s="1903" t="s">
        <v>1205</v>
      </c>
      <c r="K148" s="1906">
        <v>0.55583499999999997</v>
      </c>
      <c r="L148" s="1903" t="s">
        <v>4488</v>
      </c>
      <c r="M148" s="1906">
        <v>8.6999999999999994E-2</v>
      </c>
      <c r="N148" s="1903" t="s">
        <v>4489</v>
      </c>
      <c r="O148" s="1908">
        <v>1.7999999999999999E-2</v>
      </c>
    </row>
    <row r="149" spans="1:15" s="1852" customFormat="1" ht="16.8" hidden="1">
      <c r="A149" s="1901">
        <v>43040</v>
      </c>
      <c r="B149" s="1862" t="s">
        <v>1205</v>
      </c>
      <c r="C149" s="1478" t="s">
        <v>1205</v>
      </c>
      <c r="D149" s="1862">
        <v>1.0269999999999999</v>
      </c>
      <c r="E149" s="1478" t="s">
        <v>4490</v>
      </c>
      <c r="F149" s="1902" t="s">
        <v>1205</v>
      </c>
      <c r="G149" s="1903" t="s">
        <v>1205</v>
      </c>
      <c r="H149" s="1909">
        <v>1.6E-2</v>
      </c>
      <c r="I149" s="1905" t="s">
        <v>1205</v>
      </c>
      <c r="J149" s="1903" t="s">
        <v>1205</v>
      </c>
      <c r="K149" s="1906">
        <v>3.3029999999999999</v>
      </c>
      <c r="L149" s="1903" t="s">
        <v>4491</v>
      </c>
      <c r="M149" s="1906">
        <v>0.41199999999999998</v>
      </c>
      <c r="N149" s="1903" t="s">
        <v>4492</v>
      </c>
      <c r="O149" s="1908">
        <v>7.5999999999999998E-2</v>
      </c>
    </row>
    <row r="150" spans="1:15" s="1852" customFormat="1" ht="16.8" hidden="1">
      <c r="A150" s="1901">
        <v>43070</v>
      </c>
      <c r="B150" s="1862" t="s">
        <v>1205</v>
      </c>
      <c r="C150" s="1478" t="s">
        <v>1205</v>
      </c>
      <c r="D150" s="1862">
        <v>6.9969999999999999</v>
      </c>
      <c r="E150" s="1478" t="s">
        <v>4493</v>
      </c>
      <c r="F150" s="1902" t="s">
        <v>1205</v>
      </c>
      <c r="G150" s="1903" t="s">
        <v>1205</v>
      </c>
      <c r="H150" s="1909">
        <v>1.3640000000000001</v>
      </c>
      <c r="I150" s="1905" t="s">
        <v>1205</v>
      </c>
      <c r="J150" s="1903" t="s">
        <v>1205</v>
      </c>
      <c r="K150" s="1906">
        <v>3.5510000000000002</v>
      </c>
      <c r="L150" s="1903" t="s">
        <v>4494</v>
      </c>
      <c r="M150" s="1906">
        <v>1.0349999999999999</v>
      </c>
      <c r="N150" s="1903" t="s">
        <v>4495</v>
      </c>
      <c r="O150" s="1908">
        <v>4.2000000000000003E-2</v>
      </c>
    </row>
    <row r="151" spans="1:15" s="1852" customFormat="1" ht="16.8" hidden="1">
      <c r="A151" s="1901">
        <v>43101</v>
      </c>
      <c r="B151" s="1862" t="s">
        <v>1205</v>
      </c>
      <c r="C151" s="1478" t="s">
        <v>1205</v>
      </c>
      <c r="D151" s="1862">
        <v>1.919</v>
      </c>
      <c r="E151" s="1478" t="s">
        <v>4496</v>
      </c>
      <c r="F151" s="1902" t="s">
        <v>1205</v>
      </c>
      <c r="G151" s="1903" t="s">
        <v>1205</v>
      </c>
      <c r="H151" s="1909">
        <v>1E-3</v>
      </c>
      <c r="I151" s="1905" t="s">
        <v>1205</v>
      </c>
      <c r="J151" s="1903" t="s">
        <v>1205</v>
      </c>
      <c r="K151" s="1906">
        <v>1.0469999999999999</v>
      </c>
      <c r="L151" s="1903" t="s">
        <v>4497</v>
      </c>
      <c r="M151" s="1906" t="s">
        <v>1205</v>
      </c>
      <c r="N151" s="1903" t="s">
        <v>1205</v>
      </c>
      <c r="O151" s="1908">
        <v>2.5999999999999999E-2</v>
      </c>
    </row>
    <row r="152" spans="1:15" s="1852" customFormat="1" ht="12.75" hidden="1" customHeight="1">
      <c r="A152" s="1901">
        <v>43132</v>
      </c>
      <c r="B152" s="1862" t="s">
        <v>1205</v>
      </c>
      <c r="C152" s="1478" t="s">
        <v>1205</v>
      </c>
      <c r="D152" s="1862">
        <v>0.59199999999999997</v>
      </c>
      <c r="E152" s="1478" t="s">
        <v>4498</v>
      </c>
      <c r="F152" s="1902" t="s">
        <v>1205</v>
      </c>
      <c r="G152" s="1903" t="s">
        <v>1205</v>
      </c>
      <c r="H152" s="1909">
        <v>0.02</v>
      </c>
      <c r="I152" s="1905" t="s">
        <v>1205</v>
      </c>
      <c r="J152" s="1903" t="s">
        <v>1205</v>
      </c>
      <c r="K152" s="1906">
        <v>1.0489999999999999</v>
      </c>
      <c r="L152" s="1903" t="s">
        <v>4499</v>
      </c>
      <c r="M152" s="1906">
        <v>0.57499999999999996</v>
      </c>
      <c r="N152" s="1903" t="s">
        <v>4500</v>
      </c>
      <c r="O152" s="1908">
        <v>0.39</v>
      </c>
    </row>
    <row r="153" spans="1:15" s="1852" customFormat="1" ht="16.8" hidden="1">
      <c r="A153" s="1901">
        <v>43160</v>
      </c>
      <c r="B153" s="1862" t="s">
        <v>1205</v>
      </c>
      <c r="C153" s="1478" t="s">
        <v>1205</v>
      </c>
      <c r="D153" s="1862">
        <v>3.3392770000000001</v>
      </c>
      <c r="E153" s="1478" t="s">
        <v>4501</v>
      </c>
      <c r="F153" s="1902" t="s">
        <v>1205</v>
      </c>
      <c r="G153" s="1903" t="s">
        <v>1205</v>
      </c>
      <c r="H153" s="1909">
        <v>0.11</v>
      </c>
      <c r="I153" s="1905" t="s">
        <v>1205</v>
      </c>
      <c r="J153" s="1903" t="s">
        <v>1205</v>
      </c>
      <c r="K153" s="1906">
        <v>12.500999999999999</v>
      </c>
      <c r="L153" s="1903" t="s">
        <v>4502</v>
      </c>
      <c r="M153" s="1906">
        <v>0.23200000000000001</v>
      </c>
      <c r="N153" s="1903" t="s">
        <v>4503</v>
      </c>
      <c r="O153" s="1910">
        <v>1.4630000000000001</v>
      </c>
    </row>
    <row r="154" spans="1:15" s="1852" customFormat="1" ht="16.8" hidden="1">
      <c r="A154" s="1901">
        <v>43191</v>
      </c>
      <c r="B154" s="1862" t="s">
        <v>1205</v>
      </c>
      <c r="C154" s="1478" t="s">
        <v>1205</v>
      </c>
      <c r="D154" s="1862">
        <v>14.351000000000001</v>
      </c>
      <c r="E154" s="1478" t="s">
        <v>4504</v>
      </c>
      <c r="F154" s="1902" t="s">
        <v>1205</v>
      </c>
      <c r="G154" s="1903" t="s">
        <v>1205</v>
      </c>
      <c r="H154" s="1909">
        <v>2.3E-2</v>
      </c>
      <c r="I154" s="1905" t="s">
        <v>1205</v>
      </c>
      <c r="J154" s="1903" t="s">
        <v>1205</v>
      </c>
      <c r="K154" s="1906">
        <v>0.57299999999999995</v>
      </c>
      <c r="L154" s="1903" t="s">
        <v>4505</v>
      </c>
      <c r="M154" s="1906">
        <v>0.73899999999999999</v>
      </c>
      <c r="N154" s="1903" t="s">
        <v>4506</v>
      </c>
      <c r="O154" s="1908">
        <v>0.79800000000000004</v>
      </c>
    </row>
    <row r="155" spans="1:15" s="1852" customFormat="1" ht="16.8" hidden="1">
      <c r="A155" s="1901">
        <v>43221</v>
      </c>
      <c r="B155" s="1862">
        <v>12.712</v>
      </c>
      <c r="C155" s="1478">
        <v>34.22</v>
      </c>
      <c r="D155" s="1862">
        <v>1.101</v>
      </c>
      <c r="E155" s="1478" t="s">
        <v>4507</v>
      </c>
      <c r="F155" s="1902" t="s">
        <v>1205</v>
      </c>
      <c r="G155" s="1903" t="s">
        <v>1205</v>
      </c>
      <c r="H155" s="1909">
        <v>1.9E-2</v>
      </c>
      <c r="I155" s="1905" t="s">
        <v>1205</v>
      </c>
      <c r="J155" s="1903" t="s">
        <v>1205</v>
      </c>
      <c r="K155" s="1906">
        <v>4.7489999999999997</v>
      </c>
      <c r="L155" s="1903" t="s">
        <v>4508</v>
      </c>
      <c r="M155" s="1906">
        <v>0.22900000000000001</v>
      </c>
      <c r="N155" s="1903" t="s">
        <v>4509</v>
      </c>
      <c r="O155" s="1908">
        <v>6.5000000000000002E-2</v>
      </c>
    </row>
    <row r="156" spans="1:15" s="1852" customFormat="1" ht="16.8" hidden="1">
      <c r="A156" s="1901">
        <v>43252</v>
      </c>
      <c r="B156" s="1862" t="s">
        <v>1205</v>
      </c>
      <c r="C156" s="1478" t="s">
        <v>1205</v>
      </c>
      <c r="D156" s="1862">
        <v>9.5920000000000005</v>
      </c>
      <c r="E156" s="1478" t="s">
        <v>4510</v>
      </c>
      <c r="F156" s="1902" t="s">
        <v>1205</v>
      </c>
      <c r="G156" s="1903" t="s">
        <v>1205</v>
      </c>
      <c r="H156" s="1909">
        <v>1.504</v>
      </c>
      <c r="I156" s="1905" t="s">
        <v>1205</v>
      </c>
      <c r="J156" s="1903" t="s">
        <v>1205</v>
      </c>
      <c r="K156" s="1906">
        <v>21.206</v>
      </c>
      <c r="L156" s="1903" t="s">
        <v>4511</v>
      </c>
      <c r="M156" s="1906">
        <v>1.175</v>
      </c>
      <c r="N156" s="1903" t="s">
        <v>4512</v>
      </c>
      <c r="O156" s="1908">
        <v>0.10100000000000001</v>
      </c>
    </row>
    <row r="157" spans="1:15" s="1852" customFormat="1" ht="16.8" hidden="1">
      <c r="A157" s="1901">
        <v>43282</v>
      </c>
      <c r="B157" s="1862" t="s">
        <v>1205</v>
      </c>
      <c r="C157" s="1478" t="s">
        <v>1205</v>
      </c>
      <c r="D157" s="1862">
        <v>0.84981899999999999</v>
      </c>
      <c r="E157" s="1478" t="s">
        <v>4513</v>
      </c>
      <c r="F157" s="1902" t="s">
        <v>1205</v>
      </c>
      <c r="G157" s="1903" t="s">
        <v>1205</v>
      </c>
      <c r="H157" s="1909">
        <v>6.0000000000000001E-3</v>
      </c>
      <c r="I157" s="1905" t="s">
        <v>1205</v>
      </c>
      <c r="J157" s="1903" t="s">
        <v>1205</v>
      </c>
      <c r="K157" s="1906">
        <v>0.457623</v>
      </c>
      <c r="L157" s="1903" t="s">
        <v>4514</v>
      </c>
      <c r="M157" s="1906">
        <v>0.128</v>
      </c>
      <c r="N157" s="1903">
        <v>46.03</v>
      </c>
      <c r="O157" s="1908">
        <v>5.7000000000000002E-2</v>
      </c>
    </row>
    <row r="158" spans="1:15" s="1852" customFormat="1" ht="16.8" hidden="1">
      <c r="A158" s="1901">
        <v>43313</v>
      </c>
      <c r="B158" s="1862" t="s">
        <v>1205</v>
      </c>
      <c r="C158" s="1478" t="s">
        <v>1205</v>
      </c>
      <c r="D158" s="1862">
        <v>0.998</v>
      </c>
      <c r="E158" s="1478" t="s">
        <v>4515</v>
      </c>
      <c r="F158" s="1902" t="s">
        <v>1205</v>
      </c>
      <c r="G158" s="1903" t="s">
        <v>1205</v>
      </c>
      <c r="H158" s="1909">
        <v>1.7999999999999999E-2</v>
      </c>
      <c r="I158" s="1905" t="s">
        <v>1205</v>
      </c>
      <c r="J158" s="1903" t="s">
        <v>1205</v>
      </c>
      <c r="K158" s="1906">
        <v>5.8879999999999999</v>
      </c>
      <c r="L158" s="1903" t="s">
        <v>4516</v>
      </c>
      <c r="M158" s="1906" t="s">
        <v>1205</v>
      </c>
      <c r="N158" s="1903" t="s">
        <v>1205</v>
      </c>
      <c r="O158" s="1908">
        <v>0.38600000000000001</v>
      </c>
    </row>
    <row r="159" spans="1:15" s="1852" customFormat="1" ht="16.8" hidden="1">
      <c r="A159" s="1901">
        <v>43344</v>
      </c>
      <c r="B159" s="1862" t="s">
        <v>1205</v>
      </c>
      <c r="C159" s="1478" t="s">
        <v>1205</v>
      </c>
      <c r="D159" s="1862">
        <v>1.387</v>
      </c>
      <c r="E159" s="1478" t="s">
        <v>4517</v>
      </c>
      <c r="F159" s="1902" t="s">
        <v>1205</v>
      </c>
      <c r="G159" s="1903" t="s">
        <v>1205</v>
      </c>
      <c r="H159" s="1909">
        <v>0.26400000000000001</v>
      </c>
      <c r="I159" s="1905" t="s">
        <v>1205</v>
      </c>
      <c r="J159" s="1903" t="s">
        <v>1205</v>
      </c>
      <c r="K159" s="1906">
        <v>12.827</v>
      </c>
      <c r="L159" s="1903" t="s">
        <v>4518</v>
      </c>
      <c r="M159" s="1906" t="s">
        <v>1205</v>
      </c>
      <c r="N159" s="1903" t="s">
        <v>1205</v>
      </c>
      <c r="O159" s="1908">
        <v>1.2969999999999999</v>
      </c>
    </row>
    <row r="160" spans="1:15" s="1852" customFormat="1" ht="16.8" hidden="1">
      <c r="A160" s="1901">
        <v>43374</v>
      </c>
      <c r="B160" s="1862" t="s">
        <v>1205</v>
      </c>
      <c r="C160" s="1478" t="s">
        <v>1205</v>
      </c>
      <c r="D160" s="1862">
        <v>0.73099999999999998</v>
      </c>
      <c r="E160" s="1478" t="s">
        <v>4519</v>
      </c>
      <c r="F160" s="1902" t="s">
        <v>1205</v>
      </c>
      <c r="G160" s="1903" t="s">
        <v>1205</v>
      </c>
      <c r="H160" s="1909">
        <v>0.66600000000000004</v>
      </c>
      <c r="I160" s="1905" t="s">
        <v>1205</v>
      </c>
      <c r="J160" s="1903" t="s">
        <v>1205</v>
      </c>
      <c r="K160" s="1906">
        <v>0.79900000000000004</v>
      </c>
      <c r="L160" s="1903" t="s">
        <v>4520</v>
      </c>
      <c r="M160" s="1906">
        <v>0.38</v>
      </c>
      <c r="N160" s="1903" t="s">
        <v>4521</v>
      </c>
      <c r="O160" s="1908">
        <v>3.9E-2</v>
      </c>
    </row>
    <row r="161" spans="1:15" s="1852" customFormat="1" ht="16.8" hidden="1">
      <c r="A161" s="1901">
        <v>43405</v>
      </c>
      <c r="B161" s="1862">
        <v>29</v>
      </c>
      <c r="C161" s="1478">
        <v>34.119999999999997</v>
      </c>
      <c r="D161" s="1862">
        <v>1.473516</v>
      </c>
      <c r="E161" s="1478" t="s">
        <v>4522</v>
      </c>
      <c r="F161" s="1902" t="s">
        <v>1205</v>
      </c>
      <c r="G161" s="1903" t="s">
        <v>1205</v>
      </c>
      <c r="H161" s="1909">
        <v>9.0499999999999997E-2</v>
      </c>
      <c r="I161" s="1905" t="s">
        <v>1205</v>
      </c>
      <c r="J161" s="1903" t="s">
        <v>1205</v>
      </c>
      <c r="K161" s="1906">
        <v>4.7976999999999999</v>
      </c>
      <c r="L161" s="1903" t="s">
        <v>4523</v>
      </c>
      <c r="M161" s="1906">
        <v>0.51970000000000005</v>
      </c>
      <c r="N161" s="1903" t="s">
        <v>4524</v>
      </c>
      <c r="O161" s="1908">
        <v>7.8E-2</v>
      </c>
    </row>
    <row r="162" spans="1:15" s="1852" customFormat="1" ht="16.8" hidden="1">
      <c r="A162" s="1901">
        <v>43435</v>
      </c>
      <c r="B162" s="1862">
        <v>79.91</v>
      </c>
      <c r="C162" s="1478" t="s">
        <v>4525</v>
      </c>
      <c r="D162" s="1862">
        <v>7.2030000000000003</v>
      </c>
      <c r="E162" s="1478" t="s">
        <v>4526</v>
      </c>
      <c r="F162" s="1902" t="s">
        <v>1205</v>
      </c>
      <c r="G162" s="1903" t="s">
        <v>1205</v>
      </c>
      <c r="H162" s="1909">
        <v>0.39800000000000002</v>
      </c>
      <c r="I162" s="1905" t="s">
        <v>1205</v>
      </c>
      <c r="J162" s="1903" t="s">
        <v>1205</v>
      </c>
      <c r="K162" s="1906">
        <v>4.62</v>
      </c>
      <c r="L162" s="1903" t="s">
        <v>4527</v>
      </c>
      <c r="M162" s="1906">
        <v>1.6339999999999999</v>
      </c>
      <c r="N162" s="1903" t="s">
        <v>4528</v>
      </c>
      <c r="O162" s="1908">
        <v>8.7999999999999995E-2</v>
      </c>
    </row>
    <row r="163" spans="1:15" s="1852" customFormat="1" ht="18" hidden="1" customHeight="1">
      <c r="A163" s="1901">
        <v>43466</v>
      </c>
      <c r="B163" s="1862" t="s">
        <v>1205</v>
      </c>
      <c r="C163" s="1478" t="s">
        <v>1205</v>
      </c>
      <c r="D163" s="1862">
        <v>0.95299999999999996</v>
      </c>
      <c r="E163" s="1478" t="s">
        <v>4529</v>
      </c>
      <c r="F163" s="1902" t="s">
        <v>1205</v>
      </c>
      <c r="G163" s="1903" t="s">
        <v>1205</v>
      </c>
      <c r="H163" s="1909">
        <v>2.9000000000000001E-2</v>
      </c>
      <c r="I163" s="1905" t="s">
        <v>1205</v>
      </c>
      <c r="J163" s="1903" t="s">
        <v>1205</v>
      </c>
      <c r="K163" s="1906">
        <v>10.601000000000001</v>
      </c>
      <c r="L163" s="1903" t="s">
        <v>4530</v>
      </c>
      <c r="M163" s="1906">
        <v>0.10299999999999999</v>
      </c>
      <c r="N163" s="1903" t="s">
        <v>4531</v>
      </c>
      <c r="O163" s="1908">
        <v>0.16</v>
      </c>
    </row>
    <row r="164" spans="1:15" s="1852" customFormat="1" ht="18" hidden="1" customHeight="1">
      <c r="A164" s="1901">
        <v>43497</v>
      </c>
      <c r="B164" s="1862" t="s">
        <v>1205</v>
      </c>
      <c r="C164" s="1478" t="s">
        <v>1205</v>
      </c>
      <c r="D164" s="1862">
        <v>0.376</v>
      </c>
      <c r="E164" s="1478" t="s">
        <v>4532</v>
      </c>
      <c r="F164" s="1902" t="s">
        <v>1205</v>
      </c>
      <c r="G164" s="1903" t="s">
        <v>1205</v>
      </c>
      <c r="H164" s="1909">
        <v>0.193</v>
      </c>
      <c r="I164" s="1905" t="s">
        <v>1205</v>
      </c>
      <c r="J164" s="1903" t="s">
        <v>1205</v>
      </c>
      <c r="K164" s="1906">
        <v>1.0820000000000001</v>
      </c>
      <c r="L164" s="1903" t="s">
        <v>4533</v>
      </c>
      <c r="M164" s="1906">
        <v>0.67200000000000004</v>
      </c>
      <c r="N164" s="1903" t="s">
        <v>4534</v>
      </c>
      <c r="O164" s="1908">
        <v>0.35499999999999998</v>
      </c>
    </row>
    <row r="165" spans="1:15" s="1852" customFormat="1" ht="18" hidden="1" customHeight="1">
      <c r="A165" s="1901">
        <v>43525</v>
      </c>
      <c r="B165" s="1862" t="s">
        <v>1205</v>
      </c>
      <c r="C165" s="1478" t="s">
        <v>1205</v>
      </c>
      <c r="D165" s="1862">
        <v>1.0669999999999999</v>
      </c>
      <c r="E165" s="1478" t="s">
        <v>4535</v>
      </c>
      <c r="F165" s="1902" t="s">
        <v>1205</v>
      </c>
      <c r="G165" s="1903" t="s">
        <v>1205</v>
      </c>
      <c r="H165" s="1909">
        <v>6.5000000000000002E-2</v>
      </c>
      <c r="I165" s="1905" t="s">
        <v>1205</v>
      </c>
      <c r="J165" s="1903" t="s">
        <v>1205</v>
      </c>
      <c r="K165" s="1906">
        <v>20.87</v>
      </c>
      <c r="L165" s="1903" t="s">
        <v>4536</v>
      </c>
      <c r="M165" s="1906">
        <v>6.4000000000000001E-2</v>
      </c>
      <c r="N165" s="1903" t="s">
        <v>4537</v>
      </c>
      <c r="O165" s="1908">
        <v>1.3320000000000001</v>
      </c>
    </row>
    <row r="166" spans="1:15" s="1852" customFormat="1" ht="18" hidden="1" customHeight="1">
      <c r="A166" s="1901">
        <v>43556</v>
      </c>
      <c r="B166" s="1862" t="s">
        <v>1205</v>
      </c>
      <c r="C166" s="1478" t="s">
        <v>1205</v>
      </c>
      <c r="D166" s="1862">
        <v>2.532</v>
      </c>
      <c r="E166" s="1478" t="s">
        <v>4538</v>
      </c>
      <c r="F166" s="1902" t="s">
        <v>1205</v>
      </c>
      <c r="G166" s="1903" t="s">
        <v>1205</v>
      </c>
      <c r="H166" s="1909">
        <v>0.03</v>
      </c>
      <c r="I166" s="1905" t="s">
        <v>1205</v>
      </c>
      <c r="J166" s="1903" t="s">
        <v>1205</v>
      </c>
      <c r="K166" s="1906">
        <v>0.47</v>
      </c>
      <c r="L166" s="1903" t="s">
        <v>4539</v>
      </c>
      <c r="M166" s="1906">
        <v>0.64100000000000001</v>
      </c>
      <c r="N166" s="1903" t="s">
        <v>4540</v>
      </c>
      <c r="O166" s="1908">
        <v>7.9000000000000001E-2</v>
      </c>
    </row>
    <row r="167" spans="1:15" s="1852" customFormat="1" ht="18" hidden="1" customHeight="1">
      <c r="A167" s="1901">
        <v>43586</v>
      </c>
      <c r="B167" s="1862" t="s">
        <v>1205</v>
      </c>
      <c r="C167" s="1478" t="s">
        <v>1205</v>
      </c>
      <c r="D167" s="1862">
        <v>0.46800000000000003</v>
      </c>
      <c r="E167" s="1478" t="s">
        <v>4541</v>
      </c>
      <c r="F167" s="1902" t="s">
        <v>1205</v>
      </c>
      <c r="G167" s="1903" t="s">
        <v>1205</v>
      </c>
      <c r="H167" s="1909">
        <v>0.105</v>
      </c>
      <c r="I167" s="1905" t="s">
        <v>1205</v>
      </c>
      <c r="J167" s="1903" t="s">
        <v>1205</v>
      </c>
      <c r="K167" s="1906">
        <v>7.7039999999999997</v>
      </c>
      <c r="L167" s="1903" t="s">
        <v>4542</v>
      </c>
      <c r="M167" s="1906">
        <v>0.155</v>
      </c>
      <c r="N167" s="1903" t="s">
        <v>4543</v>
      </c>
      <c r="O167" s="1908">
        <v>0.183</v>
      </c>
    </row>
    <row r="168" spans="1:15" s="1852" customFormat="1" ht="18" hidden="1" customHeight="1">
      <c r="A168" s="1901">
        <v>43617</v>
      </c>
      <c r="B168" s="1862">
        <v>130.08799999999999</v>
      </c>
      <c r="C168" s="1478" t="s">
        <v>4544</v>
      </c>
      <c r="D168" s="1862">
        <v>8.3640000000000008</v>
      </c>
      <c r="E168" s="1478" t="s">
        <v>4545</v>
      </c>
      <c r="F168" s="1902" t="s">
        <v>1205</v>
      </c>
      <c r="G168" s="1903" t="s">
        <v>1205</v>
      </c>
      <c r="H168" s="1909">
        <v>1.419</v>
      </c>
      <c r="I168" s="1905" t="s">
        <v>1205</v>
      </c>
      <c r="J168" s="1903" t="s">
        <v>1205</v>
      </c>
      <c r="K168" s="1906">
        <v>6.8550000000000004</v>
      </c>
      <c r="L168" s="1903" t="s">
        <v>4546</v>
      </c>
      <c r="M168" s="1906">
        <v>1.222</v>
      </c>
      <c r="N168" s="1903" t="s">
        <v>4547</v>
      </c>
      <c r="O168" s="1908">
        <v>5.5E-2</v>
      </c>
    </row>
    <row r="169" spans="1:15" s="1852" customFormat="1" ht="18" hidden="1" customHeight="1">
      <c r="A169" s="1901">
        <v>43647</v>
      </c>
      <c r="B169" s="1862" t="s">
        <v>1205</v>
      </c>
      <c r="C169" s="1478" t="s">
        <v>1205</v>
      </c>
      <c r="D169" s="1862">
        <v>0.93799999999999994</v>
      </c>
      <c r="E169" s="1478" t="s">
        <v>4548</v>
      </c>
      <c r="F169" s="1902" t="s">
        <v>1205</v>
      </c>
      <c r="G169" s="1903" t="s">
        <v>1205</v>
      </c>
      <c r="H169" s="1909">
        <v>0.05</v>
      </c>
      <c r="I169" s="1905" t="s">
        <v>1205</v>
      </c>
      <c r="J169" s="1903" t="s">
        <v>1205</v>
      </c>
      <c r="K169" s="1906">
        <v>0.442</v>
      </c>
      <c r="L169" s="1903" t="s">
        <v>4549</v>
      </c>
      <c r="M169" s="1906">
        <v>5.0000000000000001E-3</v>
      </c>
      <c r="N169" s="1903" t="s">
        <v>4550</v>
      </c>
      <c r="O169" s="1908">
        <v>0.152</v>
      </c>
    </row>
    <row r="170" spans="1:15" s="1852" customFormat="1" ht="18" hidden="1" customHeight="1">
      <c r="A170" s="1901">
        <v>43678</v>
      </c>
      <c r="B170" s="1862" t="s">
        <v>1205</v>
      </c>
      <c r="C170" s="1478" t="s">
        <v>1205</v>
      </c>
      <c r="D170" s="1862">
        <v>0.55600000000000005</v>
      </c>
      <c r="E170" s="1478" t="s">
        <v>4551</v>
      </c>
      <c r="F170" s="1902" t="s">
        <v>1205</v>
      </c>
      <c r="G170" s="1903" t="s">
        <v>1205</v>
      </c>
      <c r="H170" s="1909">
        <v>3.4000000000000002E-2</v>
      </c>
      <c r="I170" s="1905" t="s">
        <v>1205</v>
      </c>
      <c r="J170" s="1903" t="s">
        <v>1205</v>
      </c>
      <c r="K170" s="1906">
        <v>9.6059999999999999</v>
      </c>
      <c r="L170" s="1903" t="s">
        <v>4552</v>
      </c>
      <c r="M170" s="1906" t="s">
        <v>1205</v>
      </c>
      <c r="N170" s="1903" t="s">
        <v>1205</v>
      </c>
      <c r="O170" s="1908">
        <v>0.38200000000000001</v>
      </c>
    </row>
    <row r="171" spans="1:15" s="1852" customFormat="1" ht="18" hidden="1" customHeight="1">
      <c r="A171" s="1901">
        <v>43709</v>
      </c>
      <c r="B171" s="1862" t="s">
        <v>1205</v>
      </c>
      <c r="C171" s="1478" t="s">
        <v>1205</v>
      </c>
      <c r="D171" s="1862">
        <v>1.9530000000000001</v>
      </c>
      <c r="E171" s="1478" t="s">
        <v>4553</v>
      </c>
      <c r="F171" s="1902" t="s">
        <v>1205</v>
      </c>
      <c r="G171" s="1903" t="s">
        <v>1205</v>
      </c>
      <c r="H171" s="1909">
        <v>0.38600000000000001</v>
      </c>
      <c r="I171" s="1905" t="s">
        <v>1205</v>
      </c>
      <c r="J171" s="1903" t="s">
        <v>1205</v>
      </c>
      <c r="K171" s="1906">
        <v>22.109511999999999</v>
      </c>
      <c r="L171" s="1903" t="s">
        <v>4554</v>
      </c>
      <c r="M171" s="1906" t="s">
        <v>1205</v>
      </c>
      <c r="N171" s="1903" t="s">
        <v>1205</v>
      </c>
      <c r="O171" s="1908">
        <v>1.996</v>
      </c>
    </row>
    <row r="172" spans="1:15" s="1852" customFormat="1" ht="18" hidden="1" customHeight="1">
      <c r="A172" s="1901">
        <v>43739</v>
      </c>
      <c r="B172" s="1862">
        <v>49.070974</v>
      </c>
      <c r="C172" s="1478">
        <v>36.03</v>
      </c>
      <c r="D172" s="1862">
        <v>1.357815</v>
      </c>
      <c r="E172" s="1478" t="s">
        <v>4555</v>
      </c>
      <c r="F172" s="1902" t="s">
        <v>1205</v>
      </c>
      <c r="G172" s="1903" t="s">
        <v>1205</v>
      </c>
      <c r="H172" s="1909">
        <v>8.0500000000000002E-2</v>
      </c>
      <c r="I172" s="1905" t="s">
        <v>1205</v>
      </c>
      <c r="J172" s="1903" t="s">
        <v>1205</v>
      </c>
      <c r="K172" s="1906">
        <v>2.7803749999999998</v>
      </c>
      <c r="L172" s="1903" t="s">
        <v>4556</v>
      </c>
      <c r="M172" s="1906" t="s">
        <v>1205</v>
      </c>
      <c r="N172" s="1903" t="s">
        <v>1205</v>
      </c>
      <c r="O172" s="1908">
        <v>0.20599999999999999</v>
      </c>
    </row>
    <row r="173" spans="1:15" s="1852" customFormat="1" ht="18" hidden="1" customHeight="1">
      <c r="A173" s="1901">
        <v>43770</v>
      </c>
      <c r="B173" s="1862">
        <v>15.038</v>
      </c>
      <c r="C173" s="1478">
        <v>36.44</v>
      </c>
      <c r="D173" s="1862">
        <v>0.99079099999999998</v>
      </c>
      <c r="E173" s="1478" t="s">
        <v>4557</v>
      </c>
      <c r="F173" s="1902" t="s">
        <v>1205</v>
      </c>
      <c r="G173" s="1903" t="s">
        <v>1205</v>
      </c>
      <c r="H173" s="1909">
        <v>5.9999999999999995E-4</v>
      </c>
      <c r="I173" s="1905" t="s">
        <v>1205</v>
      </c>
      <c r="J173" s="1903" t="s">
        <v>1205</v>
      </c>
      <c r="K173" s="1906">
        <v>4.1235999999999997</v>
      </c>
      <c r="L173" s="1903" t="s">
        <v>4558</v>
      </c>
      <c r="M173" s="1906" t="s">
        <v>1205</v>
      </c>
      <c r="N173" s="1903" t="s">
        <v>1205</v>
      </c>
      <c r="O173" s="1908">
        <v>1.7999999999999999E-2</v>
      </c>
    </row>
    <row r="174" spans="1:15" s="1852" customFormat="1" ht="18" hidden="1" customHeight="1">
      <c r="A174" s="1901">
        <v>43800</v>
      </c>
      <c r="B174" s="1862" t="s">
        <v>1205</v>
      </c>
      <c r="C174" s="1478" t="s">
        <v>1205</v>
      </c>
      <c r="D174" s="1862">
        <v>7.5060000000000002</v>
      </c>
      <c r="E174" s="1478" t="s">
        <v>4559</v>
      </c>
      <c r="F174" s="1902" t="s">
        <v>1205</v>
      </c>
      <c r="G174" s="1903" t="s">
        <v>1205</v>
      </c>
      <c r="H174" s="1909">
        <v>0.41899999999999998</v>
      </c>
      <c r="I174" s="1905" t="s">
        <v>1205</v>
      </c>
      <c r="J174" s="1903" t="s">
        <v>1205</v>
      </c>
      <c r="K174" s="1906">
        <v>6.2709999999999999</v>
      </c>
      <c r="L174" s="1903" t="s">
        <v>4560</v>
      </c>
      <c r="M174" s="1906">
        <v>0.191</v>
      </c>
      <c r="N174" s="1903" t="s">
        <v>4561</v>
      </c>
      <c r="O174" s="1908">
        <v>0.23400000000000001</v>
      </c>
    </row>
    <row r="175" spans="1:15" s="1852" customFormat="1" ht="18" hidden="1" customHeight="1">
      <c r="A175" s="1901">
        <v>43831</v>
      </c>
      <c r="B175" s="1862" t="s">
        <v>1205</v>
      </c>
      <c r="C175" s="1478" t="s">
        <v>1205</v>
      </c>
      <c r="D175" s="1862">
        <v>0.71534399999999998</v>
      </c>
      <c r="E175" s="1478" t="s">
        <v>4562</v>
      </c>
      <c r="F175" s="1902" t="s">
        <v>1205</v>
      </c>
      <c r="G175" s="1903" t="s">
        <v>1205</v>
      </c>
      <c r="H175" s="1909">
        <v>3.2000000000000001E-2</v>
      </c>
      <c r="I175" s="1905">
        <v>124.73699999999999</v>
      </c>
      <c r="J175" s="1903" t="s">
        <v>4563</v>
      </c>
      <c r="K175" s="1906">
        <v>6.6797589999999998</v>
      </c>
      <c r="L175" s="1903" t="s">
        <v>4564</v>
      </c>
      <c r="M175" s="1906" t="s">
        <v>1205</v>
      </c>
      <c r="N175" s="1903" t="s">
        <v>1205</v>
      </c>
      <c r="O175" s="1908">
        <v>0.1055</v>
      </c>
    </row>
    <row r="176" spans="1:15" s="1852" customFormat="1" ht="18" hidden="1" customHeight="1">
      <c r="A176" s="1901">
        <v>43862</v>
      </c>
      <c r="B176" s="1862">
        <v>7.8323989999999997</v>
      </c>
      <c r="C176" s="1478">
        <v>37.36</v>
      </c>
      <c r="D176" s="1862">
        <v>0.29888900000000002</v>
      </c>
      <c r="E176" s="1478" t="s">
        <v>4565</v>
      </c>
      <c r="F176" s="1902" t="s">
        <v>1205</v>
      </c>
      <c r="G176" s="1903" t="s">
        <v>1205</v>
      </c>
      <c r="H176" s="1909">
        <v>1.5299999999999999E-2</v>
      </c>
      <c r="I176" s="1905">
        <v>6.2573449999999999</v>
      </c>
      <c r="J176" s="1903" t="s">
        <v>4566</v>
      </c>
      <c r="K176" s="1906">
        <v>0.69825599999999999</v>
      </c>
      <c r="L176" s="1903" t="s">
        <v>4567</v>
      </c>
      <c r="M176" s="1906">
        <v>0.71540899999999996</v>
      </c>
      <c r="N176" s="1903" t="s">
        <v>4568</v>
      </c>
      <c r="O176" s="1908">
        <v>1.4E-2</v>
      </c>
    </row>
    <row r="177" spans="1:15" s="1852" customFormat="1" ht="18" hidden="1" customHeight="1">
      <c r="A177" s="1901">
        <v>43891</v>
      </c>
      <c r="B177" s="1862" t="s">
        <v>1205</v>
      </c>
      <c r="C177" s="1478" t="s">
        <v>1205</v>
      </c>
      <c r="D177" s="1862">
        <v>1.6689000000000001</v>
      </c>
      <c r="E177" s="1478" t="s">
        <v>4569</v>
      </c>
      <c r="F177" s="1902" t="s">
        <v>1205</v>
      </c>
      <c r="G177" s="1903" t="s">
        <v>1205</v>
      </c>
      <c r="H177" s="1909">
        <v>3.7999999999999999E-2</v>
      </c>
      <c r="I177" s="1905">
        <v>19.608000000000001</v>
      </c>
      <c r="J177" s="1903" t="s">
        <v>4570</v>
      </c>
      <c r="K177" s="1906">
        <v>11.872999999999999</v>
      </c>
      <c r="L177" s="1903" t="s">
        <v>4571</v>
      </c>
      <c r="M177" s="1906">
        <v>0.03</v>
      </c>
      <c r="N177" s="1903">
        <v>48.78</v>
      </c>
      <c r="O177" s="1908">
        <v>0.33900000000000002</v>
      </c>
    </row>
    <row r="178" spans="1:15" s="1852" customFormat="1" ht="18" hidden="1" customHeight="1">
      <c r="A178" s="1901">
        <v>43922</v>
      </c>
      <c r="B178" s="1862" t="s">
        <v>1205</v>
      </c>
      <c r="C178" s="1478" t="s">
        <v>1205</v>
      </c>
      <c r="D178" s="1862">
        <v>1.927</v>
      </c>
      <c r="E178" s="1478" t="s">
        <v>4572</v>
      </c>
      <c r="F178" s="1902" t="s">
        <v>1205</v>
      </c>
      <c r="G178" s="1903" t="s">
        <v>1205</v>
      </c>
      <c r="H178" s="1909">
        <v>2.4E-2</v>
      </c>
      <c r="I178" s="1905">
        <v>25</v>
      </c>
      <c r="J178" s="1903" t="s">
        <v>4573</v>
      </c>
      <c r="K178" s="1906">
        <v>1.288</v>
      </c>
      <c r="L178" s="1903" t="s">
        <v>4574</v>
      </c>
      <c r="M178" s="1906">
        <v>0.58299999999999996</v>
      </c>
      <c r="N178" s="1903" t="s">
        <v>4575</v>
      </c>
      <c r="O178" s="1908">
        <v>0.248</v>
      </c>
    </row>
    <row r="179" spans="1:15" s="1852" customFormat="1" ht="18" hidden="1" customHeight="1">
      <c r="A179" s="1901">
        <v>43952</v>
      </c>
      <c r="B179" s="1862" t="s">
        <v>1205</v>
      </c>
      <c r="C179" s="1478" t="s">
        <v>1205</v>
      </c>
      <c r="D179" s="1862">
        <v>0.41899999999999998</v>
      </c>
      <c r="E179" s="1478" t="s">
        <v>4576</v>
      </c>
      <c r="F179" s="1902" t="s">
        <v>1205</v>
      </c>
      <c r="G179" s="1903" t="s">
        <v>1205</v>
      </c>
      <c r="H179" s="1909">
        <v>2E-3</v>
      </c>
      <c r="I179" s="1905">
        <v>22.2</v>
      </c>
      <c r="J179" s="1903" t="s">
        <v>4577</v>
      </c>
      <c r="K179" s="1906">
        <v>4.2649999999999997</v>
      </c>
      <c r="L179" s="1903" t="s">
        <v>4578</v>
      </c>
      <c r="M179" s="1906">
        <v>0.1</v>
      </c>
      <c r="N179" s="1903" t="s">
        <v>4579</v>
      </c>
      <c r="O179" s="1908">
        <v>8.6999999999999994E-2</v>
      </c>
    </row>
    <row r="180" spans="1:15" s="1852" customFormat="1" ht="18" hidden="1" customHeight="1">
      <c r="A180" s="1901">
        <v>43983</v>
      </c>
      <c r="B180" s="1862" t="s">
        <v>1205</v>
      </c>
      <c r="C180" s="1478" t="s">
        <v>1205</v>
      </c>
      <c r="D180" s="1862">
        <v>197.34200000000001</v>
      </c>
      <c r="E180" s="1478" t="s">
        <v>4580</v>
      </c>
      <c r="F180" s="1902" t="s">
        <v>1205</v>
      </c>
      <c r="G180" s="1903" t="s">
        <v>1205</v>
      </c>
      <c r="H180" s="1909">
        <v>0.66100000000000003</v>
      </c>
      <c r="I180" s="1905">
        <v>18.832999999999998</v>
      </c>
      <c r="J180" s="1903" t="s">
        <v>4581</v>
      </c>
      <c r="K180" s="1906">
        <v>8.0030000000000001</v>
      </c>
      <c r="L180" s="1903" t="s">
        <v>4582</v>
      </c>
      <c r="M180" s="1906">
        <v>1.1930000000000001</v>
      </c>
      <c r="N180" s="1903" t="s">
        <v>4583</v>
      </c>
      <c r="O180" s="1908">
        <v>0.05</v>
      </c>
    </row>
    <row r="181" spans="1:15" s="1852" customFormat="1" ht="18" hidden="1" customHeight="1">
      <c r="A181" s="1901">
        <v>44013</v>
      </c>
      <c r="B181" s="1862" t="s">
        <v>1205</v>
      </c>
      <c r="C181" s="1478" t="s">
        <v>1205</v>
      </c>
      <c r="D181" s="1862">
        <v>300.98700000000002</v>
      </c>
      <c r="E181" s="1478" t="s">
        <v>4584</v>
      </c>
      <c r="F181" s="1902" t="s">
        <v>1205</v>
      </c>
      <c r="G181" s="1903" t="s">
        <v>1205</v>
      </c>
      <c r="H181" s="1909" t="s">
        <v>1205</v>
      </c>
      <c r="I181" s="1905">
        <v>11.137</v>
      </c>
      <c r="J181" s="1903" t="s">
        <v>4585</v>
      </c>
      <c r="K181" s="1906">
        <v>6.0090000000000003</v>
      </c>
      <c r="L181" s="1903" t="s">
        <v>4586</v>
      </c>
      <c r="M181" s="1906" t="s">
        <v>1205</v>
      </c>
      <c r="N181" s="1903" t="s">
        <v>1205</v>
      </c>
      <c r="O181" s="1908">
        <v>0.14799999999999999</v>
      </c>
    </row>
    <row r="182" spans="1:15" s="1852" customFormat="1" ht="18" hidden="1" customHeight="1">
      <c r="A182" s="1901">
        <v>44044</v>
      </c>
      <c r="B182" s="1862" t="s">
        <v>1205</v>
      </c>
      <c r="C182" s="1478" t="s">
        <v>1205</v>
      </c>
      <c r="D182" s="1862">
        <v>1.1830000000000001</v>
      </c>
      <c r="E182" s="1478" t="s">
        <v>4587</v>
      </c>
      <c r="F182" s="1902" t="s">
        <v>1205</v>
      </c>
      <c r="G182" s="1903" t="s">
        <v>1205</v>
      </c>
      <c r="H182" s="1909">
        <v>0.02</v>
      </c>
      <c r="I182" s="1905">
        <v>21.945</v>
      </c>
      <c r="J182" s="1903" t="s">
        <v>4588</v>
      </c>
      <c r="K182" s="1906">
        <v>1.2909999999999999</v>
      </c>
      <c r="L182" s="1903" t="s">
        <v>4589</v>
      </c>
      <c r="M182" s="1906" t="s">
        <v>1205</v>
      </c>
      <c r="N182" s="1903" t="s">
        <v>1205</v>
      </c>
      <c r="O182" s="1908">
        <v>0.09</v>
      </c>
    </row>
    <row r="183" spans="1:15" s="1852" customFormat="1" ht="18.75" hidden="1" customHeight="1">
      <c r="A183" s="1901">
        <v>44075</v>
      </c>
      <c r="B183" s="1862" t="s">
        <v>1205</v>
      </c>
      <c r="C183" s="1478" t="s">
        <v>1205</v>
      </c>
      <c r="D183" s="1862">
        <v>2.7419600000000002</v>
      </c>
      <c r="E183" s="1478" t="s">
        <v>4590</v>
      </c>
      <c r="F183" s="1902" t="s">
        <v>1205</v>
      </c>
      <c r="G183" s="1903" t="s">
        <v>1205</v>
      </c>
      <c r="H183" s="1909">
        <v>0.222</v>
      </c>
      <c r="I183" s="1905">
        <v>26.196000000000002</v>
      </c>
      <c r="J183" s="1903" t="s">
        <v>4591</v>
      </c>
      <c r="K183" s="1906">
        <v>12.595000000000001</v>
      </c>
      <c r="L183" s="1903" t="s">
        <v>4592</v>
      </c>
      <c r="M183" s="1906" t="s">
        <v>1205</v>
      </c>
      <c r="N183" s="1903" t="s">
        <v>1205</v>
      </c>
      <c r="O183" s="1908">
        <v>5.8000000000000003E-2</v>
      </c>
    </row>
    <row r="184" spans="1:15" s="1852" customFormat="1" ht="18.75" hidden="1" customHeight="1">
      <c r="A184" s="1901">
        <v>44105</v>
      </c>
      <c r="B184" s="1862" t="s">
        <v>1205</v>
      </c>
      <c r="C184" s="1478" t="s">
        <v>1205</v>
      </c>
      <c r="D184" s="1862">
        <v>0.248</v>
      </c>
      <c r="E184" s="1478" t="s">
        <v>4593</v>
      </c>
      <c r="F184" s="1902" t="s">
        <v>1205</v>
      </c>
      <c r="G184" s="1903" t="s">
        <v>1205</v>
      </c>
      <c r="H184" s="1909">
        <v>5.8999999999999997E-2</v>
      </c>
      <c r="I184" s="1905">
        <v>19.094999999999999</v>
      </c>
      <c r="J184" s="1903" t="s">
        <v>4594</v>
      </c>
      <c r="K184" s="1906">
        <v>0.97299999999999998</v>
      </c>
      <c r="L184" s="1903" t="s">
        <v>4595</v>
      </c>
      <c r="M184" s="1906" t="s">
        <v>1205</v>
      </c>
      <c r="N184" s="1903" t="s">
        <v>1205</v>
      </c>
      <c r="O184" s="1908">
        <v>3.6999999999999998E-2</v>
      </c>
    </row>
    <row r="185" spans="1:15" s="1852" customFormat="1" ht="18.75" hidden="1" customHeight="1">
      <c r="A185" s="1901">
        <v>44136</v>
      </c>
      <c r="B185" s="1862" t="s">
        <v>1205</v>
      </c>
      <c r="C185" s="1478" t="s">
        <v>1205</v>
      </c>
      <c r="D185" s="1862">
        <v>0.79300000000000004</v>
      </c>
      <c r="E185" s="1478" t="s">
        <v>4596</v>
      </c>
      <c r="F185" s="1902" t="s">
        <v>1205</v>
      </c>
      <c r="G185" s="1903" t="s">
        <v>1205</v>
      </c>
      <c r="H185" s="1909">
        <v>6.0000000000000001E-3</v>
      </c>
      <c r="I185" s="1905">
        <v>21.260999999999999</v>
      </c>
      <c r="J185" s="1903" t="s">
        <v>4597</v>
      </c>
      <c r="K185" s="1906">
        <v>4.0919999999999996</v>
      </c>
      <c r="L185" s="1903" t="s">
        <v>4598</v>
      </c>
      <c r="M185" s="1906" t="s">
        <v>1205</v>
      </c>
      <c r="N185" s="1903" t="s">
        <v>1205</v>
      </c>
      <c r="O185" s="1908">
        <v>0.23599999999999999</v>
      </c>
    </row>
    <row r="186" spans="1:15" s="1852" customFormat="1" ht="18.75" hidden="1" customHeight="1">
      <c r="A186" s="1901">
        <v>44166</v>
      </c>
      <c r="B186" s="1862" t="s">
        <v>1205</v>
      </c>
      <c r="C186" s="1478" t="s">
        <v>1205</v>
      </c>
      <c r="D186" s="1862">
        <v>6.8250000000000002</v>
      </c>
      <c r="E186" s="1478" t="s">
        <v>4599</v>
      </c>
      <c r="F186" s="1902" t="s">
        <v>1205</v>
      </c>
      <c r="G186" s="1903" t="s">
        <v>1205</v>
      </c>
      <c r="H186" s="1909">
        <v>0.157</v>
      </c>
      <c r="I186" s="1905">
        <v>20.010000000000002</v>
      </c>
      <c r="J186" s="1903" t="s">
        <v>4600</v>
      </c>
      <c r="K186" s="1906">
        <v>6.4109999999999996</v>
      </c>
      <c r="L186" s="1903" t="s">
        <v>4601</v>
      </c>
      <c r="M186" s="1906">
        <v>0.995</v>
      </c>
      <c r="N186" s="1903" t="s">
        <v>4602</v>
      </c>
      <c r="O186" s="1908">
        <v>5.7000000000000002E-2</v>
      </c>
    </row>
    <row r="187" spans="1:15" s="1852" customFormat="1" ht="18.75" hidden="1" customHeight="1">
      <c r="A187" s="1901">
        <v>44197</v>
      </c>
      <c r="B187" s="1862" t="s">
        <v>1205</v>
      </c>
      <c r="C187" s="1478" t="s">
        <v>1205</v>
      </c>
      <c r="D187" s="1862">
        <v>0.20699999999999999</v>
      </c>
      <c r="E187" s="1478" t="s">
        <v>4603</v>
      </c>
      <c r="F187" s="1902" t="s">
        <v>1205</v>
      </c>
      <c r="G187" s="1903" t="s">
        <v>1205</v>
      </c>
      <c r="H187" s="1909">
        <v>3.0700000000000002E-2</v>
      </c>
      <c r="I187" s="1905">
        <v>24.558</v>
      </c>
      <c r="J187" s="1903" t="s">
        <v>4604</v>
      </c>
      <c r="K187" s="1906">
        <v>7.4130000000000003</v>
      </c>
      <c r="L187" s="1903" t="s">
        <v>4605</v>
      </c>
      <c r="M187" s="1906" t="s">
        <v>1205</v>
      </c>
      <c r="N187" s="1903" t="s">
        <v>1205</v>
      </c>
      <c r="O187" s="1908">
        <v>0.05</v>
      </c>
    </row>
    <row r="188" spans="1:15" s="1852" customFormat="1" ht="18.75" hidden="1" customHeight="1">
      <c r="A188" s="1901">
        <v>44228</v>
      </c>
      <c r="B188" s="1862" t="s">
        <v>1205</v>
      </c>
      <c r="C188" s="1478" t="s">
        <v>1205</v>
      </c>
      <c r="D188" s="1862">
        <v>0.251133</v>
      </c>
      <c r="E188" s="1478" t="s">
        <v>4606</v>
      </c>
      <c r="F188" s="1902" t="s">
        <v>1205</v>
      </c>
      <c r="G188" s="1903" t="s">
        <v>1205</v>
      </c>
      <c r="H188" s="1909">
        <v>1E-4</v>
      </c>
      <c r="I188" s="1905">
        <v>10.016999999999999</v>
      </c>
      <c r="J188" s="1903" t="s">
        <v>4607</v>
      </c>
      <c r="K188" s="1906">
        <v>0.52541099999999996</v>
      </c>
      <c r="L188" s="1903" t="s">
        <v>4608</v>
      </c>
      <c r="M188" s="1906">
        <v>0.76783900000000005</v>
      </c>
      <c r="N188" s="1903" t="s">
        <v>4609</v>
      </c>
      <c r="O188" s="1908">
        <v>0.14199999999999999</v>
      </c>
    </row>
    <row r="189" spans="1:15" s="1852" customFormat="1" ht="18.75" hidden="1" customHeight="1">
      <c r="A189" s="1901">
        <v>44256</v>
      </c>
      <c r="B189" s="1862" t="s">
        <v>1205</v>
      </c>
      <c r="C189" s="1478" t="s">
        <v>1205</v>
      </c>
      <c r="D189" s="1862">
        <v>0.23300000000000001</v>
      </c>
      <c r="E189" s="1478" t="s">
        <v>4610</v>
      </c>
      <c r="F189" s="1902" t="s">
        <v>1205</v>
      </c>
      <c r="G189" s="1903" t="s">
        <v>1205</v>
      </c>
      <c r="H189" s="1909">
        <v>270.80799999999999</v>
      </c>
      <c r="I189" s="1905">
        <v>28.193000000000001</v>
      </c>
      <c r="J189" s="1903" t="s">
        <v>4611</v>
      </c>
      <c r="K189" s="1906">
        <v>11.134</v>
      </c>
      <c r="L189" s="1903" t="s">
        <v>4612</v>
      </c>
      <c r="M189" s="1906">
        <v>0.14299999999999999</v>
      </c>
      <c r="N189" s="1903" t="s">
        <v>4613</v>
      </c>
      <c r="O189" s="1908">
        <v>1.631</v>
      </c>
    </row>
    <row r="190" spans="1:15" s="1852" customFormat="1" ht="18.75" hidden="1" customHeight="1">
      <c r="A190" s="1901">
        <v>44287</v>
      </c>
      <c r="B190" s="1862" t="s">
        <v>1205</v>
      </c>
      <c r="C190" s="1478" t="s">
        <v>1205</v>
      </c>
      <c r="D190" s="1862">
        <v>1.0980000000000001</v>
      </c>
      <c r="E190" s="1478" t="s">
        <v>4614</v>
      </c>
      <c r="F190" s="1902" t="s">
        <v>1205</v>
      </c>
      <c r="G190" s="1903" t="s">
        <v>1205</v>
      </c>
      <c r="H190" s="1909">
        <v>3.3000000000000002E-2</v>
      </c>
      <c r="I190" s="1905">
        <v>3.8180000000000001</v>
      </c>
      <c r="J190" s="1903" t="s">
        <v>4615</v>
      </c>
      <c r="K190" s="1906">
        <v>1.6839999999999999</v>
      </c>
      <c r="L190" s="1903" t="s">
        <v>4616</v>
      </c>
      <c r="M190" s="1906">
        <v>9.1999999999999998E-2</v>
      </c>
      <c r="N190" s="1903">
        <v>57.25</v>
      </c>
      <c r="O190" s="1908">
        <v>0.307</v>
      </c>
    </row>
    <row r="191" spans="1:15" s="1852" customFormat="1" ht="18.75" hidden="1" customHeight="1">
      <c r="A191" s="1901">
        <v>44317</v>
      </c>
      <c r="B191" s="1862" t="s">
        <v>1205</v>
      </c>
      <c r="C191" s="1478" t="s">
        <v>1205</v>
      </c>
      <c r="D191" s="1862">
        <v>0.2964</v>
      </c>
      <c r="E191" s="1478" t="s">
        <v>4617</v>
      </c>
      <c r="F191" s="1902" t="s">
        <v>1205</v>
      </c>
      <c r="G191" s="1903" t="s">
        <v>1205</v>
      </c>
      <c r="H191" s="1909">
        <v>7.0000000000000001E-3</v>
      </c>
      <c r="I191" s="1905">
        <v>32</v>
      </c>
      <c r="J191" s="1903" t="s">
        <v>4618</v>
      </c>
      <c r="K191" s="1906">
        <v>6.7145000000000001</v>
      </c>
      <c r="L191" s="1903" t="s">
        <v>4619</v>
      </c>
      <c r="M191" s="1906">
        <v>0.35846</v>
      </c>
      <c r="N191" s="1903" t="s">
        <v>4620</v>
      </c>
      <c r="O191" s="1908">
        <v>0.35499999999999998</v>
      </c>
    </row>
    <row r="192" spans="1:15" s="1852" customFormat="1" ht="18.75" hidden="1" customHeight="1">
      <c r="A192" s="1901">
        <v>44348</v>
      </c>
      <c r="B192" s="1862" t="s">
        <v>1205</v>
      </c>
      <c r="C192" s="1478" t="s">
        <v>1205</v>
      </c>
      <c r="D192" s="1862">
        <v>8.0090000000000003</v>
      </c>
      <c r="E192" s="1478" t="s">
        <v>4621</v>
      </c>
      <c r="F192" s="1902" t="s">
        <v>1205</v>
      </c>
      <c r="G192" s="1903" t="s">
        <v>1205</v>
      </c>
      <c r="H192" s="1909">
        <v>0.6</v>
      </c>
      <c r="I192" s="1905">
        <v>185.49299999999999</v>
      </c>
      <c r="J192" s="1903" t="s">
        <v>4622</v>
      </c>
      <c r="K192" s="1906">
        <v>11.778</v>
      </c>
      <c r="L192" s="1903" t="s">
        <v>4623</v>
      </c>
      <c r="M192" s="1906">
        <v>1.17</v>
      </c>
      <c r="N192" s="1903" t="s">
        <v>4624</v>
      </c>
      <c r="O192" s="1908">
        <v>0.189</v>
      </c>
    </row>
    <row r="193" spans="1:15" s="1852" customFormat="1" ht="18.75" hidden="1" customHeight="1">
      <c r="A193" s="1901">
        <v>44378</v>
      </c>
      <c r="B193" s="1862" t="s">
        <v>1205</v>
      </c>
      <c r="C193" s="1478" t="s">
        <v>1205</v>
      </c>
      <c r="D193" s="1862">
        <v>1.1599999999999999</v>
      </c>
      <c r="E193" s="1478" t="s">
        <v>4625</v>
      </c>
      <c r="F193" s="1902" t="s">
        <v>1205</v>
      </c>
      <c r="G193" s="1903" t="s">
        <v>1205</v>
      </c>
      <c r="H193" s="1909" t="s">
        <v>1205</v>
      </c>
      <c r="I193" s="1905">
        <v>1</v>
      </c>
      <c r="J193" s="1903">
        <v>43.23</v>
      </c>
      <c r="K193" s="1906">
        <v>7.468</v>
      </c>
      <c r="L193" s="1903" t="s">
        <v>4626</v>
      </c>
      <c r="M193" s="1906" t="s">
        <v>1205</v>
      </c>
      <c r="N193" s="1903" t="s">
        <v>1205</v>
      </c>
      <c r="O193" s="1908">
        <v>0.44800000000000001</v>
      </c>
    </row>
    <row r="194" spans="1:15" s="1852" customFormat="1" ht="18.75" hidden="1" customHeight="1">
      <c r="A194" s="1901">
        <v>44409</v>
      </c>
      <c r="B194" s="1862" t="s">
        <v>1205</v>
      </c>
      <c r="C194" s="1478" t="s">
        <v>1205</v>
      </c>
      <c r="D194" s="1862">
        <v>0.61130200000000001</v>
      </c>
      <c r="E194" s="1478" t="s">
        <v>4627</v>
      </c>
      <c r="F194" s="1902" t="s">
        <v>1205</v>
      </c>
      <c r="G194" s="1903" t="s">
        <v>1205</v>
      </c>
      <c r="H194" s="1909">
        <v>4.0000000000000001E-3</v>
      </c>
      <c r="I194" s="1905">
        <v>14.474</v>
      </c>
      <c r="J194" s="1903" t="s">
        <v>4628</v>
      </c>
      <c r="K194" s="1906">
        <v>0.53754900000000005</v>
      </c>
      <c r="L194" s="1903" t="s">
        <v>4629</v>
      </c>
      <c r="M194" s="1906" t="s">
        <v>1205</v>
      </c>
      <c r="N194" s="1903" t="s">
        <v>1205</v>
      </c>
      <c r="O194" s="1908">
        <v>7.0999999999999994E-2</v>
      </c>
    </row>
    <row r="195" spans="1:15" s="1852" customFormat="1" ht="18.75" hidden="1" customHeight="1">
      <c r="A195" s="1901">
        <v>44440</v>
      </c>
      <c r="B195" s="1862" t="s">
        <v>1205</v>
      </c>
      <c r="C195" s="1478" t="s">
        <v>1205</v>
      </c>
      <c r="D195" s="1862">
        <v>2.536</v>
      </c>
      <c r="E195" s="1478" t="s">
        <v>4630</v>
      </c>
      <c r="F195" s="1902" t="s">
        <v>1205</v>
      </c>
      <c r="G195" s="1903" t="s">
        <v>1205</v>
      </c>
      <c r="H195" s="1909">
        <v>0.52300000000000002</v>
      </c>
      <c r="I195" s="1905">
        <v>43.218000000000004</v>
      </c>
      <c r="J195" s="1903" t="s">
        <v>4631</v>
      </c>
      <c r="K195" s="1906">
        <v>11.393000000000001</v>
      </c>
      <c r="L195" s="1903" t="s">
        <v>4632</v>
      </c>
      <c r="M195" s="1906" t="s">
        <v>1205</v>
      </c>
      <c r="N195" s="1903" t="s">
        <v>1205</v>
      </c>
      <c r="O195" s="1908">
        <v>8.1000000000000003E-2</v>
      </c>
    </row>
    <row r="196" spans="1:15" s="1852" customFormat="1" ht="18.75" hidden="1" customHeight="1">
      <c r="A196" s="1901">
        <v>44470</v>
      </c>
      <c r="B196" s="1862" t="s">
        <v>1205</v>
      </c>
      <c r="C196" s="1478" t="s">
        <v>1205</v>
      </c>
      <c r="D196" s="1862">
        <v>0.73922699999999997</v>
      </c>
      <c r="E196" s="1478" t="s">
        <v>4633</v>
      </c>
      <c r="F196" s="1902" t="s">
        <v>1205</v>
      </c>
      <c r="G196" s="1903" t="s">
        <v>1205</v>
      </c>
      <c r="H196" s="1909">
        <v>2.5999999999999999E-2</v>
      </c>
      <c r="I196" s="1905">
        <v>116.967</v>
      </c>
      <c r="J196" s="1903" t="s">
        <v>4634</v>
      </c>
      <c r="K196" s="1906">
        <v>1.421</v>
      </c>
      <c r="L196" s="1903" t="s">
        <v>4635</v>
      </c>
      <c r="M196" s="1906">
        <v>0.48599999999999999</v>
      </c>
      <c r="N196" s="1903">
        <v>59.59</v>
      </c>
      <c r="O196" s="1908">
        <v>4.3999999999999997E-2</v>
      </c>
    </row>
    <row r="197" spans="1:15" s="1852" customFormat="1" ht="18.75" hidden="1" customHeight="1">
      <c r="A197" s="1901">
        <v>44501</v>
      </c>
      <c r="B197" s="1862" t="s">
        <v>1205</v>
      </c>
      <c r="C197" s="1478" t="s">
        <v>1205</v>
      </c>
      <c r="D197" s="1862">
        <v>0.80669800000000003</v>
      </c>
      <c r="E197" s="1478" t="s">
        <v>4636</v>
      </c>
      <c r="F197" s="1902" t="s">
        <v>1205</v>
      </c>
      <c r="G197" s="1903" t="s">
        <v>1205</v>
      </c>
      <c r="H197" s="1909">
        <v>3.2500000000000001E-2</v>
      </c>
      <c r="I197" s="1905">
        <v>21.815000000000001</v>
      </c>
      <c r="J197" s="1903" t="s">
        <v>4637</v>
      </c>
      <c r="K197" s="1906">
        <v>5.4290000000000003</v>
      </c>
      <c r="L197" s="1903" t="s">
        <v>4638</v>
      </c>
      <c r="M197" s="1906">
        <v>0.48027300000000001</v>
      </c>
      <c r="N197" s="1903" t="s">
        <v>4639</v>
      </c>
      <c r="O197" s="1908">
        <v>3.5000000000000003E-2</v>
      </c>
    </row>
    <row r="198" spans="1:15" s="1852" customFormat="1" ht="18.75" hidden="1" customHeight="1">
      <c r="A198" s="1901">
        <v>44531</v>
      </c>
      <c r="B198" s="1862" t="s">
        <v>1205</v>
      </c>
      <c r="C198" s="1478" t="s">
        <v>1205</v>
      </c>
      <c r="D198" s="1862">
        <v>4.0255049999999999</v>
      </c>
      <c r="E198" s="1478" t="s">
        <v>4640</v>
      </c>
      <c r="F198" s="1902" t="s">
        <v>1205</v>
      </c>
      <c r="G198" s="1903" t="s">
        <v>1205</v>
      </c>
      <c r="H198" s="1909">
        <v>0.58499999999999996</v>
      </c>
      <c r="I198" s="1905">
        <v>47.578000000000003</v>
      </c>
      <c r="J198" s="1903" t="s">
        <v>4641</v>
      </c>
      <c r="K198" s="1906">
        <v>6.286689</v>
      </c>
      <c r="L198" s="1903" t="s">
        <v>4642</v>
      </c>
      <c r="M198" s="1906">
        <v>1.319</v>
      </c>
      <c r="N198" s="1903" t="s">
        <v>4643</v>
      </c>
      <c r="O198" s="1908">
        <v>5.5E-2</v>
      </c>
    </row>
    <row r="199" spans="1:15" s="1852" customFormat="1" ht="19.5" hidden="1" customHeight="1">
      <c r="A199" s="1901">
        <v>44562</v>
      </c>
      <c r="B199" s="1862" t="s">
        <v>1205</v>
      </c>
      <c r="C199" s="1478" t="s">
        <v>1205</v>
      </c>
      <c r="D199" s="1911">
        <v>0.30984400000000001</v>
      </c>
      <c r="E199" s="1872" t="s">
        <v>4644</v>
      </c>
      <c r="F199" s="1912" t="s">
        <v>1205</v>
      </c>
      <c r="G199" s="1913" t="s">
        <v>1205</v>
      </c>
      <c r="H199" s="1909" t="s">
        <v>1205</v>
      </c>
      <c r="I199" s="1905">
        <v>37.429000000000002</v>
      </c>
      <c r="J199" s="1903" t="s">
        <v>4645</v>
      </c>
      <c r="K199" s="1906">
        <v>8.3187610000000003</v>
      </c>
      <c r="L199" s="1903" t="s">
        <v>4646</v>
      </c>
      <c r="M199" s="1906">
        <v>9.5098000000000002E-2</v>
      </c>
      <c r="N199" s="1903" t="s">
        <v>4647</v>
      </c>
      <c r="O199" s="1908">
        <v>6.8000000000000005E-2</v>
      </c>
    </row>
    <row r="200" spans="1:15" s="1852" customFormat="1" ht="19.5" hidden="1" customHeight="1">
      <c r="A200" s="1901">
        <v>44593</v>
      </c>
      <c r="B200" s="1862" t="s">
        <v>1205</v>
      </c>
      <c r="C200" s="1478" t="s">
        <v>1205</v>
      </c>
      <c r="D200" s="1911">
        <v>0.60829200000000005</v>
      </c>
      <c r="E200" s="1872" t="s">
        <v>4648</v>
      </c>
      <c r="F200" s="1912" t="s">
        <v>1205</v>
      </c>
      <c r="G200" s="1913" t="s">
        <v>1205</v>
      </c>
      <c r="H200" s="1909">
        <v>8.9999999999999993E-3</v>
      </c>
      <c r="I200" s="1905">
        <v>36.493000000000002</v>
      </c>
      <c r="J200" s="1903" t="s">
        <v>4649</v>
      </c>
      <c r="K200" s="1906">
        <v>2.5539999999999998</v>
      </c>
      <c r="L200" s="1903" t="s">
        <v>4650</v>
      </c>
      <c r="M200" s="1906">
        <v>0.458152</v>
      </c>
      <c r="N200" s="1903">
        <v>59.842700000000001</v>
      </c>
      <c r="O200" s="1908">
        <v>8.4000000000000005E-2</v>
      </c>
    </row>
    <row r="201" spans="1:15" s="1852" customFormat="1" ht="19.5" hidden="1" customHeight="1">
      <c r="A201" s="1901">
        <v>44621</v>
      </c>
      <c r="B201" s="1862" t="s">
        <v>1205</v>
      </c>
      <c r="C201" s="1478" t="s">
        <v>1205</v>
      </c>
      <c r="D201" s="1911">
        <v>0.77823600000000004</v>
      </c>
      <c r="E201" s="1872" t="s">
        <v>4651</v>
      </c>
      <c r="F201" s="1912" t="s">
        <v>1205</v>
      </c>
      <c r="G201" s="1913" t="s">
        <v>1205</v>
      </c>
      <c r="H201" s="1909" t="s">
        <v>1205</v>
      </c>
      <c r="I201" s="1905">
        <v>41.067999999999998</v>
      </c>
      <c r="J201" s="1903" t="s">
        <v>4652</v>
      </c>
      <c r="K201" s="1906">
        <v>8.2710000000000008</v>
      </c>
      <c r="L201" s="1903" t="s">
        <v>4653</v>
      </c>
      <c r="M201" s="1906">
        <v>2.7060000000000001E-2</v>
      </c>
      <c r="N201" s="1903">
        <v>58.79</v>
      </c>
      <c r="O201" s="1908">
        <v>1.141</v>
      </c>
    </row>
    <row r="202" spans="1:15" s="1852" customFormat="1" ht="19.5" hidden="1" customHeight="1">
      <c r="A202" s="1901">
        <v>44652</v>
      </c>
      <c r="B202" s="1862">
        <v>110.5</v>
      </c>
      <c r="C202" s="1478" t="s">
        <v>4654</v>
      </c>
      <c r="D202" s="1911">
        <v>4.6539999999999999</v>
      </c>
      <c r="E202" s="1872" t="s">
        <v>4655</v>
      </c>
      <c r="F202" s="1912" t="s">
        <v>1205</v>
      </c>
      <c r="G202" s="1913" t="s">
        <v>1205</v>
      </c>
      <c r="H202" s="1909">
        <v>0.191</v>
      </c>
      <c r="I202" s="1905">
        <f>48.87+10</f>
        <v>58.87</v>
      </c>
      <c r="J202" s="1903" t="s">
        <v>4656</v>
      </c>
      <c r="K202" s="1906">
        <v>1.377</v>
      </c>
      <c r="L202" s="1903" t="s">
        <v>4657</v>
      </c>
      <c r="M202" s="1906">
        <v>0.70865999999999996</v>
      </c>
      <c r="N202" s="1903" t="s">
        <v>4658</v>
      </c>
      <c r="O202" s="1908">
        <v>0.154</v>
      </c>
    </row>
    <row r="203" spans="1:15" s="1852" customFormat="1" ht="19.5" hidden="1" customHeight="1">
      <c r="A203" s="1901">
        <v>44682</v>
      </c>
      <c r="B203" s="1862">
        <v>35</v>
      </c>
      <c r="C203" s="1478">
        <v>42.96</v>
      </c>
      <c r="D203" s="1911">
        <v>1.0920000000000001</v>
      </c>
      <c r="E203" s="1872" t="s">
        <v>4659</v>
      </c>
      <c r="F203" s="1912" t="s">
        <v>1205</v>
      </c>
      <c r="G203" s="1913" t="s">
        <v>1205</v>
      </c>
      <c r="H203" s="1909">
        <v>7.3800000000000003E-3</v>
      </c>
      <c r="I203" s="1905" t="s">
        <v>1205</v>
      </c>
      <c r="J203" s="1903" t="s">
        <v>1205</v>
      </c>
      <c r="K203" s="1906">
        <v>5.2889999999999997</v>
      </c>
      <c r="L203" s="1903" t="s">
        <v>4660</v>
      </c>
      <c r="M203" s="1906">
        <v>0.13200000000000001</v>
      </c>
      <c r="N203" s="1903" t="s">
        <v>4661</v>
      </c>
      <c r="O203" s="1908">
        <v>5.6000000000000001E-2</v>
      </c>
    </row>
    <row r="204" spans="1:15" s="1852" customFormat="1" ht="19.5" hidden="1" customHeight="1">
      <c r="A204" s="1901">
        <v>44713</v>
      </c>
      <c r="B204" s="1862">
        <v>52</v>
      </c>
      <c r="C204" s="1478" t="s">
        <v>4662</v>
      </c>
      <c r="D204" s="1911">
        <v>9.9920000000000009</v>
      </c>
      <c r="E204" s="1872" t="s">
        <v>4663</v>
      </c>
      <c r="F204" s="1912" t="s">
        <v>1205</v>
      </c>
      <c r="G204" s="1913" t="s">
        <v>1205</v>
      </c>
      <c r="H204" s="1909">
        <v>3.3860000000000001</v>
      </c>
      <c r="I204" s="1905">
        <v>24.45</v>
      </c>
      <c r="J204" s="1903" t="s">
        <v>4664</v>
      </c>
      <c r="K204" s="1906">
        <v>7.992</v>
      </c>
      <c r="L204" s="1903" t="s">
        <v>4665</v>
      </c>
      <c r="M204" s="1906">
        <v>1.0840000000000001</v>
      </c>
      <c r="N204" s="1903" t="s">
        <v>4666</v>
      </c>
      <c r="O204" s="1908">
        <v>5.6000000000000001E-2</v>
      </c>
    </row>
    <row r="205" spans="1:15" s="1852" customFormat="1" ht="19.5" hidden="1" customHeight="1">
      <c r="A205" s="1901">
        <v>44743</v>
      </c>
      <c r="B205" s="1862">
        <v>36</v>
      </c>
      <c r="C205" s="1478" t="s">
        <v>4667</v>
      </c>
      <c r="D205" s="1911">
        <v>1.4770000000000001</v>
      </c>
      <c r="E205" s="1872" t="s">
        <v>4668</v>
      </c>
      <c r="F205" s="1912" t="s">
        <v>1205</v>
      </c>
      <c r="G205" s="1913" t="s">
        <v>1205</v>
      </c>
      <c r="H205" s="1909">
        <v>7.2999999999999995E-2</v>
      </c>
      <c r="I205" s="1905">
        <v>13.5</v>
      </c>
      <c r="J205" s="1903" t="s">
        <v>4669</v>
      </c>
      <c r="K205" s="1906">
        <v>3.1749999999999998</v>
      </c>
      <c r="L205" s="1903" t="s">
        <v>4670</v>
      </c>
      <c r="M205" s="1906" t="s">
        <v>1205</v>
      </c>
      <c r="N205" s="1903" t="s">
        <v>1205</v>
      </c>
      <c r="O205" s="1908">
        <v>0.14899999999999999</v>
      </c>
    </row>
    <row r="206" spans="1:15" s="1852" customFormat="1" ht="19.5" hidden="1" customHeight="1">
      <c r="A206" s="1901">
        <v>44774</v>
      </c>
      <c r="B206" s="1862" t="s">
        <v>1205</v>
      </c>
      <c r="C206" s="1478" t="s">
        <v>1205</v>
      </c>
      <c r="D206" s="1911">
        <v>4.8710000000000004</v>
      </c>
      <c r="E206" s="1872" t="s">
        <v>4671</v>
      </c>
      <c r="F206" s="1912" t="s">
        <v>1205</v>
      </c>
      <c r="G206" s="1913" t="s">
        <v>1205</v>
      </c>
      <c r="H206" s="1909">
        <v>8.0000000000000002E-3</v>
      </c>
      <c r="I206" s="1905" t="s">
        <v>1205</v>
      </c>
      <c r="J206" s="1903" t="s">
        <v>1205</v>
      </c>
      <c r="K206" s="1906">
        <v>5.9459999999999997</v>
      </c>
      <c r="L206" s="1903" t="s">
        <v>4672</v>
      </c>
      <c r="M206" s="1906" t="s">
        <v>1205</v>
      </c>
      <c r="N206" s="1903" t="s">
        <v>1205</v>
      </c>
      <c r="O206" s="1908">
        <v>4.9000000000000002E-2</v>
      </c>
    </row>
    <row r="207" spans="1:15" s="1852" customFormat="1" ht="19.5" hidden="1" customHeight="1">
      <c r="A207" s="1901">
        <v>44805</v>
      </c>
      <c r="B207" s="1862">
        <v>1.7</v>
      </c>
      <c r="C207" s="1478">
        <v>43.9</v>
      </c>
      <c r="D207" s="1911">
        <v>4.9480000000000004</v>
      </c>
      <c r="E207" s="1872" t="s">
        <v>4673</v>
      </c>
      <c r="F207" s="1912" t="s">
        <v>1205</v>
      </c>
      <c r="G207" s="1913" t="s">
        <v>1205</v>
      </c>
      <c r="H207" s="1909">
        <v>4.0730000000000004</v>
      </c>
      <c r="I207" s="1905" t="s">
        <v>1205</v>
      </c>
      <c r="J207" s="1903" t="s">
        <v>1205</v>
      </c>
      <c r="K207" s="1906">
        <v>8.27</v>
      </c>
      <c r="L207" s="1903" t="s">
        <v>4674</v>
      </c>
      <c r="M207" s="1906">
        <v>4.1000000000000002E-2</v>
      </c>
      <c r="N207" s="1903">
        <v>48.965200000000003</v>
      </c>
      <c r="O207" s="1908">
        <v>0.03</v>
      </c>
    </row>
    <row r="208" spans="1:15" s="1852" customFormat="1" ht="19.5" hidden="1" customHeight="1">
      <c r="A208" s="1901">
        <v>44835</v>
      </c>
      <c r="B208" s="1862">
        <v>21</v>
      </c>
      <c r="C208" s="1478" t="s">
        <v>4675</v>
      </c>
      <c r="D208" s="1911">
        <v>0.34460000000000002</v>
      </c>
      <c r="E208" s="1872" t="s">
        <v>4676</v>
      </c>
      <c r="F208" s="1912" t="s">
        <v>1205</v>
      </c>
      <c r="G208" s="1913" t="s">
        <v>1205</v>
      </c>
      <c r="H208" s="1909">
        <v>5.2999999999999999E-2</v>
      </c>
      <c r="I208" s="1905" t="s">
        <v>1205</v>
      </c>
      <c r="J208" s="1903" t="s">
        <v>1205</v>
      </c>
      <c r="K208" s="1906">
        <v>0.187</v>
      </c>
      <c r="L208" s="1903" t="s">
        <v>4677</v>
      </c>
      <c r="M208" s="1906">
        <v>0.47339999999999999</v>
      </c>
      <c r="N208" s="1903">
        <v>50.37</v>
      </c>
      <c r="O208" s="1908">
        <v>4.3999999999999997E-2</v>
      </c>
    </row>
    <row r="209" spans="1:18" s="1852" customFormat="1" ht="19.5" hidden="1" customHeight="1">
      <c r="A209" s="1901">
        <v>44866</v>
      </c>
      <c r="B209" s="1862">
        <f>1+290</f>
        <v>291</v>
      </c>
      <c r="C209" s="1478" t="s">
        <v>4678</v>
      </c>
      <c r="D209" s="1911" t="s">
        <v>1205</v>
      </c>
      <c r="E209" s="1872" t="s">
        <v>1205</v>
      </c>
      <c r="F209" s="1912" t="s">
        <v>1205</v>
      </c>
      <c r="G209" s="1913" t="s">
        <v>1205</v>
      </c>
      <c r="H209" s="1909">
        <v>1.7999999999999999E-2</v>
      </c>
      <c r="I209" s="1905">
        <v>0.11085299999999999</v>
      </c>
      <c r="J209" s="1903">
        <v>45.1</v>
      </c>
      <c r="K209" s="1906">
        <v>4.4530000000000003</v>
      </c>
      <c r="L209" s="1903" t="s">
        <v>4679</v>
      </c>
      <c r="M209" s="1906">
        <v>4.5721999999999999E-2</v>
      </c>
      <c r="N209" s="1903">
        <v>53.35</v>
      </c>
      <c r="O209" s="1908">
        <v>5.7000000000000002E-2</v>
      </c>
    </row>
    <row r="210" spans="1:18" s="1852" customFormat="1" ht="19.5" hidden="1" customHeight="1">
      <c r="A210" s="1901">
        <v>44896</v>
      </c>
      <c r="B210" s="1862">
        <v>33</v>
      </c>
      <c r="C210" s="1478" t="s">
        <v>4680</v>
      </c>
      <c r="D210" s="1911" t="s">
        <v>1205</v>
      </c>
      <c r="E210" s="1872" t="s">
        <v>1205</v>
      </c>
      <c r="F210" s="1912" t="s">
        <v>1205</v>
      </c>
      <c r="G210" s="1913" t="s">
        <v>1205</v>
      </c>
      <c r="H210" s="1909">
        <v>3.9693407185865981</v>
      </c>
      <c r="I210" s="1905">
        <v>4.3</v>
      </c>
      <c r="J210" s="1903">
        <v>44.15</v>
      </c>
      <c r="K210" s="1906">
        <v>5.2460000000000004</v>
      </c>
      <c r="L210" s="1903">
        <v>47.496699999999997</v>
      </c>
      <c r="M210" s="1906">
        <v>1.413</v>
      </c>
      <c r="N210" s="1903" t="s">
        <v>4681</v>
      </c>
      <c r="O210" s="1908">
        <v>5.0734010786983127E-2</v>
      </c>
    </row>
    <row r="211" spans="1:18" s="1852" customFormat="1" ht="19.5" hidden="1" customHeight="1">
      <c r="A211" s="1901">
        <v>44927</v>
      </c>
      <c r="B211" s="1862">
        <v>15</v>
      </c>
      <c r="C211" s="1478">
        <v>43.575899999999997</v>
      </c>
      <c r="D211" s="1911" t="s">
        <v>1205</v>
      </c>
      <c r="E211" s="1872" t="s">
        <v>1205</v>
      </c>
      <c r="F211" s="1912" t="s">
        <v>1205</v>
      </c>
      <c r="G211" s="1913" t="s">
        <v>1205</v>
      </c>
      <c r="H211" s="1909">
        <v>4.5156881500481492E-2</v>
      </c>
      <c r="I211" s="1905" t="s">
        <v>1205</v>
      </c>
      <c r="J211" s="1903" t="s">
        <v>1205</v>
      </c>
      <c r="K211" s="1906" t="s">
        <v>1205</v>
      </c>
      <c r="L211" s="1906" t="s">
        <v>1205</v>
      </c>
      <c r="M211" s="1903" t="s">
        <v>1205</v>
      </c>
      <c r="N211" s="1903" t="s">
        <v>1205</v>
      </c>
      <c r="O211" s="1908">
        <v>4.124503452939586E-2</v>
      </c>
    </row>
    <row r="212" spans="1:18" s="1852" customFormat="1" ht="19.5" hidden="1" customHeight="1">
      <c r="A212" s="1901">
        <v>44958</v>
      </c>
      <c r="B212" s="1911">
        <v>3.6</v>
      </c>
      <c r="C212" s="1911" t="s">
        <v>4682</v>
      </c>
      <c r="D212" s="1911" t="s">
        <v>1205</v>
      </c>
      <c r="E212" s="1872" t="s">
        <v>1205</v>
      </c>
      <c r="F212" s="1912" t="s">
        <v>1205</v>
      </c>
      <c r="G212" s="1913" t="s">
        <v>1205</v>
      </c>
      <c r="H212" s="1909">
        <v>1.8083418907542968E-2</v>
      </c>
      <c r="I212" s="1905" t="s">
        <v>1205</v>
      </c>
      <c r="J212" s="1903" t="s">
        <v>1205</v>
      </c>
      <c r="K212" s="1906">
        <v>0.139849</v>
      </c>
      <c r="L212" s="1903">
        <v>49.189399999999999</v>
      </c>
      <c r="M212" s="1906">
        <v>1.1665641599999999</v>
      </c>
      <c r="N212" s="1903" t="s">
        <v>4683</v>
      </c>
      <c r="O212" s="1908">
        <v>3.1988003482859816E-2</v>
      </c>
    </row>
    <row r="213" spans="1:18" s="1852" customFormat="1" ht="19.5" hidden="1" customHeight="1">
      <c r="A213" s="1901">
        <v>44986</v>
      </c>
      <c r="B213" s="1911">
        <v>15.78</v>
      </c>
      <c r="C213" s="1911" t="s">
        <v>4684</v>
      </c>
      <c r="D213" s="1911" t="s">
        <v>1205</v>
      </c>
      <c r="E213" s="1872" t="s">
        <v>1205</v>
      </c>
      <c r="F213" s="1914">
        <v>1.0489999999999999</v>
      </c>
      <c r="G213" s="1913">
        <v>56.41</v>
      </c>
      <c r="H213" s="1909">
        <v>0.18099999999999999</v>
      </c>
      <c r="I213" s="1905" t="s">
        <v>1205</v>
      </c>
      <c r="J213" s="1903" t="s">
        <v>1205</v>
      </c>
      <c r="K213" s="1906">
        <v>5.4269999999999996</v>
      </c>
      <c r="L213" s="1903" t="s">
        <v>4685</v>
      </c>
      <c r="M213" s="1906">
        <v>8.9499999999999996E-2</v>
      </c>
      <c r="N213" s="1903" t="s">
        <v>4686</v>
      </c>
      <c r="O213" s="1908">
        <v>3.95E-2</v>
      </c>
    </row>
    <row r="214" spans="1:18" s="1852" customFormat="1" ht="19.5" hidden="1" customHeight="1">
      <c r="A214" s="1901">
        <v>45017</v>
      </c>
      <c r="B214" s="1911">
        <v>1.64</v>
      </c>
      <c r="C214" s="1872">
        <v>44.65</v>
      </c>
      <c r="D214" s="1911" t="s">
        <v>1205</v>
      </c>
      <c r="E214" s="1872" t="s">
        <v>1205</v>
      </c>
      <c r="F214" s="1911" t="s">
        <v>1205</v>
      </c>
      <c r="G214" s="1872" t="s">
        <v>1205</v>
      </c>
      <c r="H214" s="1909">
        <v>3.7543226628857472E-3</v>
      </c>
      <c r="I214" s="1915" t="s">
        <v>1205</v>
      </c>
      <c r="J214" s="1872" t="s">
        <v>1205</v>
      </c>
      <c r="K214" s="1911" t="s">
        <v>1205</v>
      </c>
      <c r="L214" s="1872" t="s">
        <v>1205</v>
      </c>
      <c r="M214" s="1906">
        <v>0.46760640000000003</v>
      </c>
      <c r="N214" s="1903">
        <v>56.707599999999999</v>
      </c>
      <c r="O214" s="1908">
        <v>4.9378873314850316E-2</v>
      </c>
      <c r="R214" s="1613"/>
    </row>
    <row r="215" spans="1:18" s="1852" customFormat="1" ht="19.5" hidden="1" customHeight="1">
      <c r="A215" s="1901">
        <v>45047</v>
      </c>
      <c r="B215" s="1911">
        <v>11.625</v>
      </c>
      <c r="C215" s="1872" t="s">
        <v>4687</v>
      </c>
      <c r="D215" s="1911">
        <v>0.65</v>
      </c>
      <c r="E215" s="1872" t="s">
        <v>4688</v>
      </c>
      <c r="F215" s="1911" t="s">
        <v>1205</v>
      </c>
      <c r="G215" s="1872" t="s">
        <v>1205</v>
      </c>
      <c r="H215" s="1909">
        <v>5.7971649953149858E-5</v>
      </c>
      <c r="I215" s="1915">
        <v>0.15</v>
      </c>
      <c r="J215" s="1872">
        <v>46.04</v>
      </c>
      <c r="K215" s="1911">
        <v>0.45246818999999999</v>
      </c>
      <c r="L215" s="1872" t="s">
        <v>4689</v>
      </c>
      <c r="M215" s="1906">
        <v>0.14183499999999999</v>
      </c>
      <c r="N215" s="1903" t="s">
        <v>4690</v>
      </c>
      <c r="O215" s="1908">
        <v>0.23034784196073305</v>
      </c>
    </row>
    <row r="216" spans="1:18" s="1852" customFormat="1" ht="19.5" hidden="1" customHeight="1">
      <c r="A216" s="1901">
        <v>45078</v>
      </c>
      <c r="B216" s="1911">
        <v>70.125</v>
      </c>
      <c r="C216" s="1872" t="s">
        <v>4691</v>
      </c>
      <c r="D216" s="1911">
        <v>3.5000000000000003E-2</v>
      </c>
      <c r="E216" s="1872">
        <v>48.15</v>
      </c>
      <c r="F216" s="1911" t="s">
        <v>1205</v>
      </c>
      <c r="G216" s="1872" t="s">
        <v>1205</v>
      </c>
      <c r="H216" s="1909">
        <v>4.4236086660219005</v>
      </c>
      <c r="I216" s="1915" t="s">
        <v>1205</v>
      </c>
      <c r="J216" s="1872" t="s">
        <v>1205</v>
      </c>
      <c r="K216" s="1911" t="s">
        <v>1205</v>
      </c>
      <c r="L216" s="1872" t="s">
        <v>1205</v>
      </c>
      <c r="M216" s="1906">
        <v>1.18394204</v>
      </c>
      <c r="N216" s="1903">
        <v>58.547499999999999</v>
      </c>
      <c r="O216" s="1908">
        <v>0.18036204169784853</v>
      </c>
    </row>
    <row r="217" spans="1:18" s="1852" customFormat="1" ht="19.5" hidden="1" customHeight="1">
      <c r="A217" s="1901">
        <v>45108</v>
      </c>
      <c r="B217" s="1911">
        <v>2.5</v>
      </c>
      <c r="C217" s="1872">
        <v>45.2</v>
      </c>
      <c r="D217" s="1872" t="s">
        <v>1205</v>
      </c>
      <c r="E217" s="1872" t="s">
        <v>1205</v>
      </c>
      <c r="F217" s="1911" t="s">
        <v>1205</v>
      </c>
      <c r="G217" s="1872" t="s">
        <v>1205</v>
      </c>
      <c r="H217" s="1909">
        <v>0.16059065013616758</v>
      </c>
      <c r="I217" s="1915">
        <v>3.8</v>
      </c>
      <c r="J217" s="1872" t="s">
        <v>4692</v>
      </c>
      <c r="K217" s="1911" t="s">
        <v>1205</v>
      </c>
      <c r="L217" s="1872" t="s">
        <v>1205</v>
      </c>
      <c r="M217" s="1906">
        <v>0.22081424999999999</v>
      </c>
      <c r="N217" s="1903" t="s">
        <v>4693</v>
      </c>
      <c r="O217" s="1908">
        <v>5.7943777195151824</v>
      </c>
    </row>
    <row r="218" spans="1:18" s="1852" customFormat="1" ht="19.5" hidden="1" customHeight="1">
      <c r="A218" s="1901">
        <v>45139</v>
      </c>
      <c r="B218" s="1911">
        <v>11</v>
      </c>
      <c r="C218" s="1872" t="s">
        <v>4694</v>
      </c>
      <c r="D218" s="1872" t="s">
        <v>1205</v>
      </c>
      <c r="E218" s="1872" t="s">
        <v>1205</v>
      </c>
      <c r="F218" s="1911" t="s">
        <v>1205</v>
      </c>
      <c r="G218" s="1872" t="s">
        <v>1205</v>
      </c>
      <c r="H218" s="1909">
        <v>1.9340865499791891E-2</v>
      </c>
      <c r="I218" s="1915" t="s">
        <v>1205</v>
      </c>
      <c r="J218" s="1872" t="s">
        <v>1205</v>
      </c>
      <c r="K218" s="1911" t="s">
        <v>1205</v>
      </c>
      <c r="L218" s="1872" t="s">
        <v>1205</v>
      </c>
      <c r="M218" s="1911">
        <v>0.58335059999999994</v>
      </c>
      <c r="N218" s="1872" t="s">
        <v>4695</v>
      </c>
      <c r="O218" s="1908">
        <v>5.9054994510284994E-2</v>
      </c>
    </row>
    <row r="219" spans="1:18" s="1852" customFormat="1" ht="19.5" hidden="1" customHeight="1">
      <c r="A219" s="1901">
        <v>45170</v>
      </c>
      <c r="B219" s="1911">
        <v>38.700000000000003</v>
      </c>
      <c r="C219" s="1872" t="s">
        <v>4696</v>
      </c>
      <c r="D219" s="1872">
        <v>4</v>
      </c>
      <c r="E219" s="1872">
        <v>47.85</v>
      </c>
      <c r="F219" s="1911" t="s">
        <v>1205</v>
      </c>
      <c r="G219" s="1872" t="s">
        <v>1205</v>
      </c>
      <c r="H219" s="1909">
        <v>1.4520254345030394</v>
      </c>
      <c r="I219" s="1915" t="s">
        <v>1205</v>
      </c>
      <c r="J219" s="1872" t="s">
        <v>1205</v>
      </c>
      <c r="K219" s="1911" t="s">
        <v>1205</v>
      </c>
      <c r="L219" s="1872" t="s">
        <v>1205</v>
      </c>
      <c r="M219" s="1911">
        <v>0.46533799999999997</v>
      </c>
      <c r="N219" s="1872" t="s">
        <v>4697</v>
      </c>
      <c r="O219" s="1908">
        <v>6.092630050556111E-2</v>
      </c>
    </row>
    <row r="220" spans="1:18" s="1852" customFormat="1" ht="19.5" hidden="1" customHeight="1">
      <c r="A220" s="1901">
        <v>45200</v>
      </c>
      <c r="B220" s="1911">
        <v>0.25</v>
      </c>
      <c r="C220" s="1872">
        <v>44.15</v>
      </c>
      <c r="D220" s="1872" t="s">
        <v>1205</v>
      </c>
      <c r="E220" s="1872" t="s">
        <v>1205</v>
      </c>
      <c r="F220" s="1911" t="s">
        <v>1205</v>
      </c>
      <c r="G220" s="1872" t="s">
        <v>1205</v>
      </c>
      <c r="H220" s="1909">
        <v>4.9000000000000002E-2</v>
      </c>
      <c r="I220" s="1915" t="s">
        <v>1205</v>
      </c>
      <c r="J220" s="1872" t="s">
        <v>1205</v>
      </c>
      <c r="K220" s="1911" t="s">
        <v>1205</v>
      </c>
      <c r="L220" s="1872" t="s">
        <v>1205</v>
      </c>
      <c r="M220" s="1911" t="s">
        <v>1205</v>
      </c>
      <c r="N220" s="1872" t="s">
        <v>1205</v>
      </c>
      <c r="O220" s="1908">
        <v>0.04</v>
      </c>
    </row>
    <row r="221" spans="1:18" s="1852" customFormat="1" ht="19.5" hidden="1" customHeight="1">
      <c r="A221" s="1901">
        <v>45231</v>
      </c>
      <c r="B221" s="1911">
        <v>36.700000000000003</v>
      </c>
      <c r="C221" s="1872" t="s">
        <v>4698</v>
      </c>
      <c r="D221" s="1872" t="s">
        <v>1205</v>
      </c>
      <c r="E221" s="1872" t="s">
        <v>1205</v>
      </c>
      <c r="F221" s="1911" t="s">
        <v>1205</v>
      </c>
      <c r="G221" s="1872" t="s">
        <v>1205</v>
      </c>
      <c r="H221" s="1909">
        <v>3.0000000000000001E-3</v>
      </c>
      <c r="I221" s="1915" t="s">
        <v>1205</v>
      </c>
      <c r="J221" s="1872" t="s">
        <v>1205</v>
      </c>
      <c r="K221" s="1911" t="s">
        <v>1205</v>
      </c>
      <c r="L221" s="1872" t="s">
        <v>1205</v>
      </c>
      <c r="M221" s="1911">
        <v>0.36499999999999999</v>
      </c>
      <c r="N221" s="1872" t="s">
        <v>4699</v>
      </c>
      <c r="O221" s="1908">
        <v>7.2999999999999995E-2</v>
      </c>
    </row>
    <row r="222" spans="1:18" s="1852" customFormat="1" ht="19.5" hidden="1" customHeight="1">
      <c r="A222" s="1901">
        <v>45261</v>
      </c>
      <c r="B222" s="1911">
        <v>63.5</v>
      </c>
      <c r="C222" s="1872" t="s">
        <v>4700</v>
      </c>
      <c r="D222" s="1872">
        <v>45</v>
      </c>
      <c r="E222" s="1872">
        <v>47.66</v>
      </c>
      <c r="F222" s="1911" t="s">
        <v>1205</v>
      </c>
      <c r="G222" s="1872" t="s">
        <v>1205</v>
      </c>
      <c r="H222" s="1909">
        <v>1.9027473485698037</v>
      </c>
      <c r="I222" s="1915">
        <v>17.18</v>
      </c>
      <c r="J222" s="1872" t="s">
        <v>4701</v>
      </c>
      <c r="K222" s="1911" t="s">
        <v>1205</v>
      </c>
      <c r="L222" s="1872" t="s">
        <v>1205</v>
      </c>
      <c r="M222" s="1911">
        <v>1.46928942</v>
      </c>
      <c r="N222" s="1872" t="s">
        <v>4702</v>
      </c>
      <c r="O222" s="1908">
        <v>3.5106246761019921E-2</v>
      </c>
    </row>
    <row r="223" spans="1:18" s="1852" customFormat="1" ht="19.5" hidden="1" customHeight="1">
      <c r="A223" s="1901">
        <v>45292</v>
      </c>
      <c r="B223" s="1911">
        <v>21.5</v>
      </c>
      <c r="C223" s="1872" t="s">
        <v>4703</v>
      </c>
      <c r="D223" s="1911" t="s">
        <v>1205</v>
      </c>
      <c r="E223" s="1872" t="s">
        <v>1205</v>
      </c>
      <c r="F223" s="1911" t="s">
        <v>1205</v>
      </c>
      <c r="G223" s="1872" t="s">
        <v>1205</v>
      </c>
      <c r="H223" s="1909">
        <v>4.9376431069427336E-3</v>
      </c>
      <c r="I223" s="1915" t="s">
        <v>1205</v>
      </c>
      <c r="J223" s="1872" t="s">
        <v>1205</v>
      </c>
      <c r="K223" s="1911" t="s">
        <v>1205</v>
      </c>
      <c r="L223" s="1872" t="s">
        <v>1205</v>
      </c>
      <c r="M223" s="1911" t="s">
        <v>1205</v>
      </c>
      <c r="N223" s="1872" t="s">
        <v>1205</v>
      </c>
      <c r="O223" s="1908">
        <v>3.1610668883325165E-2</v>
      </c>
    </row>
    <row r="224" spans="1:18" s="1852" customFormat="1" ht="19.5" customHeight="1">
      <c r="A224" s="1901">
        <v>45323</v>
      </c>
      <c r="B224" s="1911">
        <v>35.841763999999998</v>
      </c>
      <c r="C224" s="1872" t="s">
        <v>4704</v>
      </c>
      <c r="D224" s="1911" t="s">
        <v>1205</v>
      </c>
      <c r="E224" s="1872" t="s">
        <v>1205</v>
      </c>
      <c r="F224" s="1911" t="s">
        <v>1205</v>
      </c>
      <c r="G224" s="1872" t="s">
        <v>1205</v>
      </c>
      <c r="H224" s="1909">
        <v>5.1435762498954811E-2</v>
      </c>
      <c r="I224" s="1915">
        <v>0.2</v>
      </c>
      <c r="J224" s="1872">
        <v>46.18</v>
      </c>
      <c r="K224" s="1911" t="s">
        <v>1205</v>
      </c>
      <c r="L224" s="1872" t="s">
        <v>1205</v>
      </c>
      <c r="M224" s="1911">
        <v>0.43728458000000003</v>
      </c>
      <c r="N224" s="1872">
        <v>58.4</v>
      </c>
      <c r="O224" s="1908">
        <v>4.1371969859509465E-2</v>
      </c>
    </row>
    <row r="225" spans="1:19" s="1852" customFormat="1" ht="19.5" customHeight="1">
      <c r="A225" s="1901">
        <v>45352</v>
      </c>
      <c r="B225" s="1911">
        <v>5.2435566400000004</v>
      </c>
      <c r="C225" s="1872" t="s">
        <v>4705</v>
      </c>
      <c r="D225" s="1911" t="s">
        <v>1205</v>
      </c>
      <c r="E225" s="1872" t="s">
        <v>1205</v>
      </c>
      <c r="F225" s="1911" t="s">
        <v>1205</v>
      </c>
      <c r="G225" s="1872" t="s">
        <v>1205</v>
      </c>
      <c r="H225" s="1909">
        <v>1.8075630188582228E-2</v>
      </c>
      <c r="I225" s="1915">
        <v>0.4</v>
      </c>
      <c r="J225" s="1872" t="s">
        <v>4706</v>
      </c>
      <c r="K225" s="1911" t="s">
        <v>1205</v>
      </c>
      <c r="L225" s="1872" t="s">
        <v>1205</v>
      </c>
      <c r="M225" s="1911">
        <v>6.3471079999999999E-2</v>
      </c>
      <c r="N225" s="1872">
        <v>59.28</v>
      </c>
      <c r="O225" s="1908">
        <v>3.5808476936063732E-2</v>
      </c>
    </row>
    <row r="226" spans="1:19" s="1852" customFormat="1" ht="19.5" customHeight="1">
      <c r="A226" s="1901">
        <v>45383</v>
      </c>
      <c r="B226" s="1911">
        <v>0.8</v>
      </c>
      <c r="C226" s="1872">
        <v>46.136400000000002</v>
      </c>
      <c r="D226" s="1911" t="s">
        <v>1205</v>
      </c>
      <c r="E226" s="1872" t="s">
        <v>1205</v>
      </c>
      <c r="F226" s="1911" t="s">
        <v>1205</v>
      </c>
      <c r="G226" s="1872" t="s">
        <v>1205</v>
      </c>
      <c r="H226" s="1909">
        <v>2.4924425759868824E-2</v>
      </c>
      <c r="I226" s="1915">
        <v>0.3</v>
      </c>
      <c r="J226" s="1872" t="s">
        <v>4707</v>
      </c>
      <c r="K226" s="1911" t="s">
        <v>1205</v>
      </c>
      <c r="L226" s="1872" t="s">
        <v>1205</v>
      </c>
      <c r="M226" s="1911">
        <v>0.45533568000000002</v>
      </c>
      <c r="N226" s="1872">
        <v>58.84</v>
      </c>
      <c r="O226" s="1908">
        <v>0.11207633973661735</v>
      </c>
    </row>
    <row r="227" spans="1:19" s="1852" customFormat="1" ht="19.5" customHeight="1">
      <c r="A227" s="1901">
        <v>45413</v>
      </c>
      <c r="B227" s="1911">
        <v>1</v>
      </c>
      <c r="C227" s="1872">
        <v>45.61</v>
      </c>
      <c r="D227" s="1911" t="s">
        <v>1205</v>
      </c>
      <c r="E227" s="1872" t="s">
        <v>1205</v>
      </c>
      <c r="F227" s="1911" t="s">
        <v>1205</v>
      </c>
      <c r="G227" s="1872" t="s">
        <v>1205</v>
      </c>
      <c r="H227" s="1909">
        <v>5.0000000000000001E-3</v>
      </c>
      <c r="I227" s="1915">
        <v>2.7293590000000001</v>
      </c>
      <c r="J227" s="1872" t="s">
        <v>4708</v>
      </c>
      <c r="K227" s="1911">
        <v>2.0693359999999998</v>
      </c>
      <c r="L227" s="1872">
        <v>51.15</v>
      </c>
      <c r="M227" s="1911">
        <v>0.59842499999999998</v>
      </c>
      <c r="N227" s="1872" t="s">
        <v>4709</v>
      </c>
      <c r="O227" s="1908">
        <v>3.0960000000000001E-2</v>
      </c>
    </row>
    <row r="228" spans="1:19" s="1852" customFormat="1" ht="19.5" customHeight="1">
      <c r="A228" s="1901">
        <v>45444</v>
      </c>
      <c r="B228" s="1911">
        <v>45.86885624</v>
      </c>
      <c r="C228" s="1872" t="s">
        <v>4710</v>
      </c>
      <c r="D228" s="1911" t="s">
        <v>1205</v>
      </c>
      <c r="E228" s="1872" t="s">
        <v>1205</v>
      </c>
      <c r="F228" s="1911" t="s">
        <v>1205</v>
      </c>
      <c r="G228" s="1872" t="s">
        <v>1205</v>
      </c>
      <c r="H228" s="1909">
        <v>6.9484172069481005</v>
      </c>
      <c r="I228" s="1915" t="s">
        <v>1205</v>
      </c>
      <c r="J228" s="1872" t="s">
        <v>1205</v>
      </c>
      <c r="K228" s="1911" t="s">
        <v>1205</v>
      </c>
      <c r="L228" s="1911" t="s">
        <v>1205</v>
      </c>
      <c r="M228" s="1911">
        <v>1.3620389499999999</v>
      </c>
      <c r="N228" s="1872" t="s">
        <v>4711</v>
      </c>
      <c r="O228" s="1908">
        <v>0.28392762995693971</v>
      </c>
    </row>
    <row r="229" spans="1:19" s="1852" customFormat="1" ht="19.5" customHeight="1">
      <c r="A229" s="1901">
        <v>45474</v>
      </c>
      <c r="B229" s="1911">
        <v>16.5</v>
      </c>
      <c r="C229" s="1872" t="s">
        <v>4712</v>
      </c>
      <c r="D229" s="1911" t="s">
        <v>1205</v>
      </c>
      <c r="E229" s="1872" t="s">
        <v>1205</v>
      </c>
      <c r="F229" s="1911" t="s">
        <v>1205</v>
      </c>
      <c r="G229" s="1872" t="s">
        <v>1205</v>
      </c>
      <c r="H229" s="1909">
        <v>3.663100611756362</v>
      </c>
      <c r="I229" s="1915">
        <v>0.05</v>
      </c>
      <c r="J229" s="1872">
        <v>47.24</v>
      </c>
      <c r="K229" s="1911" t="s">
        <v>1205</v>
      </c>
      <c r="L229" s="1911" t="s">
        <v>1205</v>
      </c>
      <c r="M229" s="1911">
        <v>2.66389195</v>
      </c>
      <c r="N229" s="1872">
        <v>61.44</v>
      </c>
      <c r="O229" s="1908">
        <v>0.22484183672084779</v>
      </c>
    </row>
    <row r="230" spans="1:19" s="1852" customFormat="1" ht="19.5" customHeight="1">
      <c r="A230" s="1901">
        <v>45505</v>
      </c>
      <c r="B230" s="1911" t="s">
        <v>1205</v>
      </c>
      <c r="C230" s="1872" t="s">
        <v>1205</v>
      </c>
      <c r="D230" s="1911" t="s">
        <v>1205</v>
      </c>
      <c r="E230" s="1872" t="s">
        <v>1205</v>
      </c>
      <c r="F230" s="1911" t="s">
        <v>1205</v>
      </c>
      <c r="G230" s="1872" t="s">
        <v>1205</v>
      </c>
      <c r="H230" s="1909">
        <v>2.7770251342108698E-2</v>
      </c>
      <c r="I230" s="1915">
        <v>0.05</v>
      </c>
      <c r="J230" s="1872">
        <v>46.86</v>
      </c>
      <c r="K230" s="1911" t="s">
        <v>1205</v>
      </c>
      <c r="L230" s="1872" t="s">
        <v>1205</v>
      </c>
      <c r="M230" s="1911" t="s">
        <v>1205</v>
      </c>
      <c r="N230" s="1872" t="s">
        <v>1205</v>
      </c>
      <c r="O230" s="1908">
        <v>0.25098748374801116</v>
      </c>
    </row>
    <row r="231" spans="1:19" s="1852" customFormat="1" ht="19.5" customHeight="1">
      <c r="A231" s="1901">
        <v>45536</v>
      </c>
      <c r="B231" s="1911">
        <v>121.879289</v>
      </c>
      <c r="C231" s="1872" t="s">
        <v>4713</v>
      </c>
      <c r="D231" s="1911" t="s">
        <v>1205</v>
      </c>
      <c r="E231" s="1872" t="s">
        <v>1205</v>
      </c>
      <c r="F231" s="1911" t="s">
        <v>1205</v>
      </c>
      <c r="G231" s="1872" t="s">
        <v>1205</v>
      </c>
      <c r="H231" s="1909">
        <v>0.94235814518288363</v>
      </c>
      <c r="I231" s="1915">
        <v>1.05</v>
      </c>
      <c r="J231" s="1872" t="s">
        <v>4714</v>
      </c>
      <c r="K231" s="1911" t="s">
        <v>1205</v>
      </c>
      <c r="L231" s="1872" t="s">
        <v>1205</v>
      </c>
      <c r="M231" s="1911" t="s">
        <v>1205</v>
      </c>
      <c r="N231" s="1872" t="s">
        <v>1205</v>
      </c>
      <c r="O231" s="1872" t="s">
        <v>1205</v>
      </c>
    </row>
    <row r="232" spans="1:19" s="1852" customFormat="1" ht="19.5" customHeight="1">
      <c r="A232" s="1901">
        <v>45566</v>
      </c>
      <c r="B232" s="1911">
        <v>155.98125944999998</v>
      </c>
      <c r="C232" s="1872" t="s">
        <v>4715</v>
      </c>
      <c r="D232" s="1911" t="s">
        <v>1205</v>
      </c>
      <c r="E232" s="1872" t="s">
        <v>1205</v>
      </c>
      <c r="F232" s="1911" t="s">
        <v>1205</v>
      </c>
      <c r="G232" s="1872" t="s">
        <v>1205</v>
      </c>
      <c r="H232" s="1909">
        <v>3.0935840506394568E-2</v>
      </c>
      <c r="I232" s="1911" t="s">
        <v>1205</v>
      </c>
      <c r="J232" s="1872" t="s">
        <v>1205</v>
      </c>
      <c r="K232" s="1911" t="s">
        <v>1205</v>
      </c>
      <c r="L232" s="1872" t="s">
        <v>1205</v>
      </c>
      <c r="M232" s="1911" t="s">
        <v>1205</v>
      </c>
      <c r="N232" s="1872" t="s">
        <v>1205</v>
      </c>
      <c r="O232" s="1872" t="s">
        <v>1205</v>
      </c>
    </row>
    <row r="233" spans="1:19" s="1852" customFormat="1" ht="19.5" customHeight="1">
      <c r="A233" s="1901">
        <v>45597</v>
      </c>
      <c r="B233" s="1911">
        <v>21.3</v>
      </c>
      <c r="C233" s="1872" t="s">
        <v>4716</v>
      </c>
      <c r="D233" s="1911" t="s">
        <v>1205</v>
      </c>
      <c r="E233" s="1872" t="s">
        <v>1205</v>
      </c>
      <c r="F233" s="1911" t="s">
        <v>1205</v>
      </c>
      <c r="G233" s="1872" t="s">
        <v>1205</v>
      </c>
      <c r="H233" s="1909">
        <v>0.1100594234761437</v>
      </c>
      <c r="I233" s="1911">
        <v>0.05</v>
      </c>
      <c r="J233" s="1872">
        <v>46.86</v>
      </c>
      <c r="K233" s="1911" t="s">
        <v>1205</v>
      </c>
      <c r="L233" s="1872" t="s">
        <v>1205</v>
      </c>
      <c r="M233" s="1911" t="s">
        <v>1205</v>
      </c>
      <c r="N233" s="1872" t="s">
        <v>1205</v>
      </c>
      <c r="O233" s="1872" t="s">
        <v>1205</v>
      </c>
    </row>
    <row r="234" spans="1:19" s="1852" customFormat="1" ht="19.5" customHeight="1">
      <c r="A234" s="1901">
        <v>45627</v>
      </c>
      <c r="B234" s="1911">
        <v>65</v>
      </c>
      <c r="C234" s="1872">
        <v>46.97</v>
      </c>
      <c r="D234" s="1911" t="s">
        <v>1205</v>
      </c>
      <c r="E234" s="1872" t="s">
        <v>1205</v>
      </c>
      <c r="F234" s="1911" t="s">
        <v>1205</v>
      </c>
      <c r="G234" s="1872" t="s">
        <v>1205</v>
      </c>
      <c r="H234" s="1909">
        <v>0.70754662817551084</v>
      </c>
      <c r="I234" s="1911" t="s">
        <v>1205</v>
      </c>
      <c r="J234" s="1872" t="s">
        <v>1205</v>
      </c>
      <c r="K234" s="1911" t="s">
        <v>1205</v>
      </c>
      <c r="L234" s="1872" t="s">
        <v>1205</v>
      </c>
      <c r="M234" s="1911" t="s">
        <v>1205</v>
      </c>
      <c r="N234" s="1872" t="s">
        <v>1205</v>
      </c>
      <c r="O234" s="1872" t="s">
        <v>1205</v>
      </c>
    </row>
    <row r="235" spans="1:19" s="1852" customFormat="1" ht="19.5" customHeight="1">
      <c r="A235" s="1901">
        <v>45658</v>
      </c>
      <c r="B235" s="1911">
        <v>10</v>
      </c>
      <c r="C235" s="1872">
        <v>46.64</v>
      </c>
      <c r="D235" s="1911" t="s">
        <v>1205</v>
      </c>
      <c r="E235" s="1872" t="s">
        <v>1205</v>
      </c>
      <c r="F235" s="1911" t="s">
        <v>1205</v>
      </c>
      <c r="G235" s="1872" t="s">
        <v>1205</v>
      </c>
      <c r="H235" s="1909">
        <v>5.4807173078277654E-3</v>
      </c>
      <c r="I235" s="1911" t="s">
        <v>1205</v>
      </c>
      <c r="J235" s="1872" t="s">
        <v>1205</v>
      </c>
      <c r="K235" s="1911">
        <v>25</v>
      </c>
      <c r="L235" s="1872">
        <v>48.5</v>
      </c>
      <c r="M235" s="1911" t="s">
        <v>1205</v>
      </c>
      <c r="N235" s="1872" t="s">
        <v>1205</v>
      </c>
      <c r="O235" s="1872" t="s">
        <v>1205</v>
      </c>
    </row>
    <row r="236" spans="1:19" s="1852" customFormat="1" ht="19.5" customHeight="1">
      <c r="A236" s="1901">
        <v>45689</v>
      </c>
      <c r="B236" s="1911">
        <v>1</v>
      </c>
      <c r="C236" s="1872">
        <v>45.99</v>
      </c>
      <c r="D236" s="1911" t="s">
        <v>1205</v>
      </c>
      <c r="E236" s="1872" t="s">
        <v>1205</v>
      </c>
      <c r="F236" s="1911" t="s">
        <v>1205</v>
      </c>
      <c r="G236" s="1872" t="s">
        <v>1205</v>
      </c>
      <c r="H236" s="1909">
        <v>4.211907913537317E-3</v>
      </c>
      <c r="I236" s="1911" t="s">
        <v>1205</v>
      </c>
      <c r="J236" s="1872" t="s">
        <v>1205</v>
      </c>
      <c r="K236" s="1911">
        <v>10</v>
      </c>
      <c r="L236" s="1872">
        <v>48.13</v>
      </c>
      <c r="M236" s="1911" t="s">
        <v>1205</v>
      </c>
      <c r="N236" s="1872" t="s">
        <v>1205</v>
      </c>
      <c r="O236" s="1872" t="s">
        <v>1205</v>
      </c>
    </row>
    <row r="237" spans="1:19" s="1852" customFormat="1" ht="7.5" customHeight="1" thickBot="1">
      <c r="A237" s="1916"/>
      <c r="B237" s="1917"/>
      <c r="C237" s="1917"/>
      <c r="D237" s="1917"/>
      <c r="E237" s="1917"/>
      <c r="F237" s="1918"/>
      <c r="G237" s="1919"/>
      <c r="H237" s="1920"/>
      <c r="I237" s="1921"/>
      <c r="J237" s="1922"/>
      <c r="K237" s="1923"/>
      <c r="L237" s="1919"/>
      <c r="M237" s="1924"/>
      <c r="N237" s="1924"/>
      <c r="O237" s="1925"/>
    </row>
    <row r="238" spans="1:19" s="1877" customFormat="1" ht="18" customHeight="1" thickTop="1">
      <c r="A238" s="1876" t="s">
        <v>4717</v>
      </c>
      <c r="B238" s="1876"/>
      <c r="C238" s="1876"/>
      <c r="D238" s="1876"/>
    </row>
    <row r="239" spans="1:19" s="1865" customFormat="1" ht="22.5" customHeight="1">
      <c r="Q239" s="1852"/>
      <c r="R239" s="1852"/>
      <c r="S239" s="1852"/>
    </row>
    <row r="240" spans="1:19" s="1865" customFormat="1" ht="19.5" customHeight="1">
      <c r="Q240" s="1852"/>
      <c r="R240" s="1852"/>
      <c r="S240" s="1852"/>
    </row>
    <row r="241" spans="2:19" s="1865" customFormat="1" ht="19.5" hidden="1" customHeight="1">
      <c r="Q241" s="1852"/>
      <c r="R241" s="1852"/>
      <c r="S241" s="1852"/>
    </row>
    <row r="242" spans="2:19" s="1865" customFormat="1" ht="19.5" hidden="1" customHeight="1">
      <c r="I242" s="1865">
        <v>1820487</v>
      </c>
      <c r="J242" s="1865">
        <v>2.6183999999999998</v>
      </c>
      <c r="K242" s="1865">
        <f>I242*J242</f>
        <v>4766763.1607999997</v>
      </c>
      <c r="Q242" s="1852"/>
      <c r="R242" s="1852"/>
      <c r="S242" s="1852"/>
    </row>
    <row r="243" spans="2:19" s="1865" customFormat="1" ht="19.5" hidden="1" customHeight="1">
      <c r="I243" s="1865">
        <v>747</v>
      </c>
      <c r="J243" s="1865">
        <v>2.5840000000000001</v>
      </c>
      <c r="K243" s="1865">
        <f>I243*J243</f>
        <v>1930.248</v>
      </c>
      <c r="Q243" s="1852"/>
      <c r="R243" s="1852"/>
      <c r="S243" s="1852"/>
    </row>
    <row r="244" spans="2:19" s="1865" customFormat="1" ht="16.8" hidden="1">
      <c r="I244" s="1865">
        <v>157386</v>
      </c>
      <c r="J244" s="1865">
        <v>2.6297999999999999</v>
      </c>
      <c r="K244" s="1865">
        <f>I244*J244</f>
        <v>413893.70279999997</v>
      </c>
      <c r="N244" s="1865">
        <v>34.42</v>
      </c>
      <c r="S244" s="1852"/>
    </row>
    <row r="245" spans="2:19" s="1865" customFormat="1" ht="16.8" hidden="1">
      <c r="I245" s="1865">
        <v>488750</v>
      </c>
      <c r="J245" s="1865">
        <v>2.5956000000000001</v>
      </c>
      <c r="K245" s="1865">
        <f>I245*J245</f>
        <v>1268599.5</v>
      </c>
    </row>
    <row r="246" spans="2:19" s="1865" customFormat="1" ht="16.8" hidden="1">
      <c r="K246" s="1865">
        <f>SUM(K242:K245)</f>
        <v>6451186.6115999995</v>
      </c>
      <c r="L246" s="1865">
        <f>K246/33.15</f>
        <v>194605.93096832579</v>
      </c>
    </row>
    <row r="247" spans="2:19" s="1865" customFormat="1" ht="16.8" hidden="1"/>
    <row r="248" spans="2:19" s="1865" customFormat="1" ht="16.8" hidden="1">
      <c r="N248" s="1865">
        <v>25500</v>
      </c>
      <c r="O248" s="1865">
        <v>2.6023999999999998</v>
      </c>
      <c r="P248" s="1865">
        <f>N248*O248</f>
        <v>66361.2</v>
      </c>
    </row>
    <row r="249" spans="2:19" s="1865" customFormat="1" ht="16.8" hidden="1">
      <c r="N249" s="1865">
        <v>300000</v>
      </c>
      <c r="O249" s="1865">
        <v>2.5851000000000002</v>
      </c>
      <c r="P249" s="1865">
        <f>N249*O249</f>
        <v>775530</v>
      </c>
    </row>
    <row r="250" spans="2:19" s="1865" customFormat="1" ht="16.8" hidden="1">
      <c r="P250" s="1865">
        <f>SUM(P248:P249)</f>
        <v>841891.2</v>
      </c>
      <c r="Q250" s="1865">
        <f>P250/34.42</f>
        <v>24459.360836722833</v>
      </c>
    </row>
    <row r="251" spans="2:19" s="1865" customFormat="1" ht="16.8" hidden="1"/>
    <row r="252" spans="2:19" s="1865" customFormat="1" ht="16.8" hidden="1"/>
    <row r="253" spans="2:19" s="1865" customFormat="1" ht="16.8" hidden="1"/>
    <row r="254" spans="2:19" ht="16.8">
      <c r="B254" s="1865"/>
      <c r="C254" s="1865"/>
      <c r="D254" s="1865"/>
      <c r="E254" s="1865"/>
      <c r="F254" s="1865"/>
      <c r="G254" s="1865"/>
      <c r="H254" s="1865"/>
      <c r="I254" s="1865"/>
      <c r="J254" s="1865"/>
      <c r="K254" s="1865"/>
      <c r="L254" s="1865"/>
      <c r="M254" s="1865"/>
      <c r="N254" s="1865"/>
      <c r="O254" s="1865"/>
      <c r="P254" s="1865"/>
      <c r="Q254" s="1865"/>
    </row>
    <row r="257" spans="8:14" hidden="1"/>
    <row r="258" spans="8:14" hidden="1">
      <c r="I258" s="1926" t="s">
        <v>4718</v>
      </c>
    </row>
    <row r="259" spans="8:14" hidden="1">
      <c r="H259" s="1096" t="s">
        <v>4719</v>
      </c>
      <c r="I259" s="1927">
        <v>616339</v>
      </c>
      <c r="J259" s="1096">
        <v>2.2462</v>
      </c>
      <c r="K259" s="1928">
        <f t="shared" ref="K259:K269" si="0">I259*J259</f>
        <v>1384420.6617999999</v>
      </c>
    </row>
    <row r="260" spans="8:14" hidden="1">
      <c r="I260" s="1927">
        <v>18627</v>
      </c>
      <c r="J260" s="1096">
        <v>2.2040000000000002</v>
      </c>
      <c r="K260" s="1928">
        <f t="shared" si="0"/>
        <v>41053.908000000003</v>
      </c>
    </row>
    <row r="261" spans="8:14" hidden="1">
      <c r="I261" s="1096">
        <v>41066</v>
      </c>
      <c r="J261" s="1096">
        <v>2.1720999999999999</v>
      </c>
      <c r="K261" s="1096">
        <f t="shared" si="0"/>
        <v>89199.458599999998</v>
      </c>
    </row>
    <row r="262" spans="8:14" hidden="1">
      <c r="K262" s="1096">
        <f t="shared" si="0"/>
        <v>0</v>
      </c>
    </row>
    <row r="263" spans="8:14" hidden="1">
      <c r="K263" s="1096">
        <f t="shared" si="0"/>
        <v>0</v>
      </c>
    </row>
    <row r="264" spans="8:14" hidden="1">
      <c r="K264" s="1096">
        <f t="shared" si="0"/>
        <v>0</v>
      </c>
    </row>
    <row r="265" spans="8:14" hidden="1">
      <c r="K265" s="1096">
        <f t="shared" si="0"/>
        <v>0</v>
      </c>
    </row>
    <row r="266" spans="8:14" hidden="1">
      <c r="K266" s="1096">
        <f t="shared" si="0"/>
        <v>0</v>
      </c>
    </row>
    <row r="267" spans="8:14" hidden="1">
      <c r="K267" s="1096">
        <f t="shared" si="0"/>
        <v>0</v>
      </c>
    </row>
    <row r="268" spans="8:14" hidden="1">
      <c r="K268" s="1096">
        <f t="shared" si="0"/>
        <v>0</v>
      </c>
    </row>
    <row r="269" spans="8:14" hidden="1">
      <c r="K269" s="1096">
        <f t="shared" si="0"/>
        <v>0</v>
      </c>
    </row>
    <row r="270" spans="8:14" ht="15" hidden="1" thickBot="1">
      <c r="I270" s="1929">
        <f>SUM(I259:I269)</f>
        <v>676032</v>
      </c>
      <c r="J270" s="1930"/>
      <c r="K270" s="1929">
        <f>SUM(K259:K269)</f>
        <v>1514674.0284</v>
      </c>
      <c r="L270" s="1096">
        <v>39.399299999999997</v>
      </c>
      <c r="M270" s="1096" t="s">
        <v>4720</v>
      </c>
      <c r="N270" s="1931"/>
    </row>
    <row r="271" spans="8:14" hidden="1">
      <c r="I271" s="1927"/>
      <c r="K271" s="1928"/>
      <c r="N271" s="1932"/>
    </row>
    <row r="272" spans="8:14" hidden="1">
      <c r="I272" s="1927"/>
      <c r="K272" s="1928"/>
      <c r="N272" s="1932"/>
    </row>
    <row r="273" spans="8:13" ht="15" hidden="1" thickBot="1">
      <c r="I273" s="1929"/>
      <c r="J273" s="1930"/>
      <c r="K273" s="1929"/>
      <c r="L273" s="1927">
        <f>K270/$L$270</f>
        <v>38444.186277421177</v>
      </c>
      <c r="M273" s="1927"/>
    </row>
    <row r="274" spans="8:13" hidden="1">
      <c r="M274" s="1096">
        <f>L273/1000000</f>
        <v>3.8444186277421175E-2</v>
      </c>
    </row>
    <row r="275" spans="8:13" hidden="1">
      <c r="I275" s="1096" t="s">
        <v>4721</v>
      </c>
    </row>
    <row r="276" spans="8:13" hidden="1">
      <c r="H276" s="1096" t="s">
        <v>4719</v>
      </c>
      <c r="I276" s="1096">
        <v>1501500</v>
      </c>
      <c r="J276" s="1096">
        <v>2.3689</v>
      </c>
      <c r="K276" s="1096">
        <f t="shared" ref="K276:K282" si="1">I276*J276</f>
        <v>3556903.35</v>
      </c>
    </row>
    <row r="277" spans="8:13" hidden="1">
      <c r="I277" s="1096">
        <v>753285.5</v>
      </c>
      <c r="J277" s="1096">
        <v>2.2999999999999998</v>
      </c>
      <c r="K277" s="1096">
        <f t="shared" si="1"/>
        <v>1732556.65</v>
      </c>
    </row>
    <row r="278" spans="8:13" hidden="1">
      <c r="K278" s="1096">
        <f t="shared" si="1"/>
        <v>0</v>
      </c>
    </row>
    <row r="279" spans="8:13" hidden="1">
      <c r="K279" s="1096">
        <f t="shared" si="1"/>
        <v>0</v>
      </c>
    </row>
    <row r="280" spans="8:13" hidden="1">
      <c r="K280" s="1096">
        <f t="shared" si="1"/>
        <v>0</v>
      </c>
    </row>
    <row r="281" spans="8:13" hidden="1">
      <c r="K281" s="1096">
        <f t="shared" si="1"/>
        <v>0</v>
      </c>
    </row>
    <row r="282" spans="8:13" hidden="1">
      <c r="K282" s="1096">
        <f t="shared" si="1"/>
        <v>0</v>
      </c>
    </row>
    <row r="283" spans="8:13" hidden="1">
      <c r="I283" s="1933">
        <f>SUM(I276:I282)</f>
        <v>2254785.5</v>
      </c>
      <c r="K283" s="1928">
        <f>SUM(K276:K282)</f>
        <v>5289460</v>
      </c>
      <c r="L283" s="1927">
        <f>K283/$L$270</f>
        <v>134252.63900627676</v>
      </c>
      <c r="M283" s="1096">
        <f>L283/1000000</f>
        <v>0.13425263900627676</v>
      </c>
    </row>
    <row r="284" spans="8:13" hidden="1">
      <c r="I284" s="1928"/>
      <c r="K284" s="1928"/>
      <c r="L284" s="1927"/>
    </row>
    <row r="285" spans="8:13" hidden="1">
      <c r="H285" s="1096" t="s">
        <v>4722</v>
      </c>
      <c r="I285" s="1927"/>
      <c r="K285" s="1927">
        <f>I285*J285</f>
        <v>0</v>
      </c>
      <c r="L285" s="1927"/>
    </row>
    <row r="286" spans="8:13" hidden="1">
      <c r="K286" s="1927">
        <f>I286*J286</f>
        <v>0</v>
      </c>
    </row>
    <row r="287" spans="8:13" hidden="1">
      <c r="I287" s="1928">
        <f>SUM(I285:I286)</f>
        <v>0</v>
      </c>
      <c r="K287" s="1928">
        <f>SUM(K285:K286)</f>
        <v>0</v>
      </c>
      <c r="L287" s="1096">
        <f>K287/$L$270</f>
        <v>0</v>
      </c>
      <c r="M287" s="1096">
        <f>L287/1000000</f>
        <v>0</v>
      </c>
    </row>
    <row r="288" spans="8:13" hidden="1">
      <c r="K288" s="1928"/>
    </row>
    <row r="289" spans="8:13" hidden="1">
      <c r="H289" s="1096" t="s">
        <v>4723</v>
      </c>
      <c r="I289" s="1096">
        <v>100000</v>
      </c>
      <c r="J289" s="1096">
        <v>40.651600000000002</v>
      </c>
      <c r="K289" s="1927">
        <f>I289*J289</f>
        <v>4065160</v>
      </c>
    </row>
    <row r="290" spans="8:13" hidden="1">
      <c r="I290" s="1096">
        <v>12100</v>
      </c>
      <c r="J290" s="1096">
        <v>41.478000000000002</v>
      </c>
      <c r="K290" s="1927">
        <f>I290*J290</f>
        <v>501883.80000000005</v>
      </c>
      <c r="L290" s="1927"/>
    </row>
    <row r="291" spans="8:13" hidden="1">
      <c r="L291" s="1927"/>
    </row>
    <row r="292" spans="8:13" hidden="1">
      <c r="I292" s="1096">
        <f>SUM(I289:I291)</f>
        <v>112100</v>
      </c>
      <c r="K292" s="1928">
        <f>SUM(K289:K291)</f>
        <v>4567043.8</v>
      </c>
      <c r="L292" s="1927">
        <f>K292/$L$270</f>
        <v>115916.87669577886</v>
      </c>
      <c r="M292" s="1096">
        <f>L292/1000000</f>
        <v>0.11591687669577887</v>
      </c>
    </row>
    <row r="293" spans="8:13" hidden="1"/>
    <row r="294" spans="8:13" hidden="1">
      <c r="H294" s="1096" t="s">
        <v>4724</v>
      </c>
      <c r="I294" s="1096">
        <v>143051.21</v>
      </c>
      <c r="J294" s="1096">
        <v>23.5489</v>
      </c>
      <c r="K294" s="1927">
        <f>I294*J294</f>
        <v>3368698.6391689996</v>
      </c>
    </row>
    <row r="295" spans="8:13" hidden="1">
      <c r="I295" s="1096">
        <v>6000</v>
      </c>
      <c r="J295" s="1096">
        <v>24.5442</v>
      </c>
      <c r="K295" s="1927">
        <f>I295*J295</f>
        <v>147265.20000000001</v>
      </c>
    </row>
    <row r="296" spans="8:13" hidden="1">
      <c r="K296" s="1927">
        <f>I296*J296</f>
        <v>0</v>
      </c>
    </row>
    <row r="297" spans="8:13" hidden="1">
      <c r="I297" s="1926">
        <f>SUM(I294:I296)</f>
        <v>149051.21</v>
      </c>
      <c r="K297" s="1928">
        <f>SUM(K294:K296)</f>
        <v>3515963.8391689998</v>
      </c>
      <c r="L297" s="1934">
        <f>K297/$L$270</f>
        <v>89239.246361458208</v>
      </c>
      <c r="M297" s="1935">
        <f>L297/1000000</f>
        <v>8.9239246361458205E-2</v>
      </c>
    </row>
    <row r="298" spans="8:13" hidden="1">
      <c r="K298" s="1928"/>
    </row>
    <row r="299" spans="8:13" hidden="1">
      <c r="K299" s="1928">
        <f>K283+K287+K292+K297</f>
        <v>13372467.639169</v>
      </c>
      <c r="L299" s="1096">
        <f>K299/$L$270</f>
        <v>339408.76206351386</v>
      </c>
      <c r="M299" s="1936">
        <f>SUM(M283:M298)</f>
        <v>0.33940876206351384</v>
      </c>
    </row>
    <row r="300" spans="8:13" hidden="1"/>
    <row r="301" spans="8:13" hidden="1">
      <c r="K301" s="1937" t="s">
        <v>4725</v>
      </c>
      <c r="L301" s="1936">
        <f>L299/1000000</f>
        <v>0.33940876206351384</v>
      </c>
    </row>
    <row r="302" spans="8:13" hidden="1"/>
  </sheetData>
  <mergeCells count="16">
    <mergeCell ref="N125:N126"/>
    <mergeCell ref="A3:A6"/>
    <mergeCell ref="A123:A126"/>
    <mergeCell ref="B123:H123"/>
    <mergeCell ref="I123:O123"/>
    <mergeCell ref="B125:B126"/>
    <mergeCell ref="C125:C126"/>
    <mergeCell ref="D125:D126"/>
    <mergeCell ref="E125:E126"/>
    <mergeCell ref="F125:F126"/>
    <mergeCell ref="G125:G126"/>
    <mergeCell ref="I125:I126"/>
    <mergeCell ref="J125:J126"/>
    <mergeCell ref="K125:K126"/>
    <mergeCell ref="L125:L126"/>
    <mergeCell ref="M125:M126"/>
  </mergeCells>
  <pageMargins left="0.25" right="0.25" top="0.25" bottom="0.25" header="0.31496062992126" footer="0"/>
  <pageSetup paperSize="9" scale="68"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K160"/>
  <sheetViews>
    <sheetView showGridLines="0" zoomScale="90" zoomScaleNormal="90" zoomScaleSheetLayoutView="100" workbookViewId="0">
      <pane xSplit="1" ySplit="79" topLeftCell="B136" activePane="bottomRight" state="frozen"/>
      <selection activeCell="A2" sqref="A2"/>
      <selection pane="topRight" activeCell="A2" sqref="A2"/>
      <selection pane="bottomLeft" activeCell="A2" sqref="A2"/>
      <selection pane="bottomRight" activeCell="A2" sqref="A2"/>
    </sheetView>
  </sheetViews>
  <sheetFormatPr defaultColWidth="8.88671875" defaultRowHeight="15"/>
  <cols>
    <col min="1" max="1" width="13.88671875" style="1851" customWidth="1"/>
    <col min="2" max="2" width="13.88671875" style="1852" customWidth="1"/>
    <col min="3" max="3" width="15" style="1852" bestFit="1" customWidth="1"/>
    <col min="4" max="4" width="14.33203125" style="1852" bestFit="1" customWidth="1"/>
    <col min="5" max="5" width="15" style="1852" bestFit="1" customWidth="1"/>
    <col min="6" max="6" width="12.44140625" style="1852" bestFit="1" customWidth="1"/>
    <col min="7" max="7" width="15" style="1852" bestFit="1" customWidth="1"/>
    <col min="8" max="8" width="11.44140625" style="1852" customWidth="1"/>
    <col min="9" max="9" width="15" style="1852" bestFit="1" customWidth="1"/>
    <col min="10" max="10" width="13.44140625" style="1852" customWidth="1"/>
    <col min="11" max="11" width="15" style="1852" bestFit="1" customWidth="1"/>
    <col min="12" max="12" width="19.44140625" style="1852" bestFit="1" customWidth="1"/>
    <col min="13" max="13" width="8.88671875" style="1852"/>
    <col min="14" max="14" width="8.6640625" style="1852" customWidth="1"/>
    <col min="15" max="15" width="8.88671875" style="1852"/>
    <col min="16" max="16" width="14.33203125" style="1852" bestFit="1" customWidth="1"/>
    <col min="17" max="256" width="8.88671875" style="1852"/>
    <col min="257" max="257" width="10.6640625" style="1852" customWidth="1"/>
    <col min="258" max="258" width="11.88671875" style="1852" bestFit="1" customWidth="1"/>
    <col min="259" max="259" width="15" style="1852" bestFit="1" customWidth="1"/>
    <col min="260" max="260" width="14.33203125" style="1852" bestFit="1" customWidth="1"/>
    <col min="261" max="261" width="15" style="1852" bestFit="1" customWidth="1"/>
    <col min="262" max="262" width="11.33203125" style="1852" bestFit="1" customWidth="1"/>
    <col min="263" max="263" width="15" style="1852" bestFit="1" customWidth="1"/>
    <col min="264" max="264" width="13.109375" style="1852" customWidth="1"/>
    <col min="265" max="265" width="15" style="1852" bestFit="1" customWidth="1"/>
    <col min="266" max="266" width="13.44140625" style="1852" customWidth="1"/>
    <col min="267" max="267" width="15" style="1852" bestFit="1" customWidth="1"/>
    <col min="268" max="268" width="19.44140625" style="1852" bestFit="1" customWidth="1"/>
    <col min="269" max="269" width="8.88671875" style="1852"/>
    <col min="270" max="270" width="8.6640625" style="1852" customWidth="1"/>
    <col min="271" max="271" width="8.88671875" style="1852"/>
    <col min="272" max="272" width="14.33203125" style="1852" bestFit="1" customWidth="1"/>
    <col min="273" max="512" width="8.88671875" style="1852"/>
    <col min="513" max="513" width="10.6640625" style="1852" customWidth="1"/>
    <col min="514" max="514" width="11.88671875" style="1852" bestFit="1" customWidth="1"/>
    <col min="515" max="515" width="15" style="1852" bestFit="1" customWidth="1"/>
    <col min="516" max="516" width="14.33203125" style="1852" bestFit="1" customWidth="1"/>
    <col min="517" max="517" width="15" style="1852" bestFit="1" customWidth="1"/>
    <col min="518" max="518" width="11.33203125" style="1852" bestFit="1" customWidth="1"/>
    <col min="519" max="519" width="15" style="1852" bestFit="1" customWidth="1"/>
    <col min="520" max="520" width="13.109375" style="1852" customWidth="1"/>
    <col min="521" max="521" width="15" style="1852" bestFit="1" customWidth="1"/>
    <col min="522" max="522" width="13.44140625" style="1852" customWidth="1"/>
    <col min="523" max="523" width="15" style="1852" bestFit="1" customWidth="1"/>
    <col min="524" max="524" width="19.44140625" style="1852" bestFit="1" customWidth="1"/>
    <col min="525" max="525" width="8.88671875" style="1852"/>
    <col min="526" max="526" width="8.6640625" style="1852" customWidth="1"/>
    <col min="527" max="527" width="8.88671875" style="1852"/>
    <col min="528" max="528" width="14.33203125" style="1852" bestFit="1" customWidth="1"/>
    <col min="529" max="768" width="8.88671875" style="1852"/>
    <col min="769" max="769" width="10.6640625" style="1852" customWidth="1"/>
    <col min="770" max="770" width="11.88671875" style="1852" bestFit="1" customWidth="1"/>
    <col min="771" max="771" width="15" style="1852" bestFit="1" customWidth="1"/>
    <col min="772" max="772" width="14.33203125" style="1852" bestFit="1" customWidth="1"/>
    <col min="773" max="773" width="15" style="1852" bestFit="1" customWidth="1"/>
    <col min="774" max="774" width="11.33203125" style="1852" bestFit="1" customWidth="1"/>
    <col min="775" max="775" width="15" style="1852" bestFit="1" customWidth="1"/>
    <col min="776" max="776" width="13.109375" style="1852" customWidth="1"/>
    <col min="777" max="777" width="15" style="1852" bestFit="1" customWidth="1"/>
    <col min="778" max="778" width="13.44140625" style="1852" customWidth="1"/>
    <col min="779" max="779" width="15" style="1852" bestFit="1" customWidth="1"/>
    <col min="780" max="780" width="19.44140625" style="1852" bestFit="1" customWidth="1"/>
    <col min="781" max="781" width="8.88671875" style="1852"/>
    <col min="782" max="782" width="8.6640625" style="1852" customWidth="1"/>
    <col min="783" max="783" width="8.88671875" style="1852"/>
    <col min="784" max="784" width="14.33203125" style="1852" bestFit="1" customWidth="1"/>
    <col min="785" max="1024" width="8.88671875" style="1852"/>
    <col min="1025" max="1025" width="10.6640625" style="1852" customWidth="1"/>
    <col min="1026" max="1026" width="11.88671875" style="1852" bestFit="1" customWidth="1"/>
    <col min="1027" max="1027" width="15" style="1852" bestFit="1" customWidth="1"/>
    <col min="1028" max="1028" width="14.33203125" style="1852" bestFit="1" customWidth="1"/>
    <col min="1029" max="1029" width="15" style="1852" bestFit="1" customWidth="1"/>
    <col min="1030" max="1030" width="11.33203125" style="1852" bestFit="1" customWidth="1"/>
    <col min="1031" max="1031" width="15" style="1852" bestFit="1" customWidth="1"/>
    <col min="1032" max="1032" width="13.109375" style="1852" customWidth="1"/>
    <col min="1033" max="1033" width="15" style="1852" bestFit="1" customWidth="1"/>
    <col min="1034" max="1034" width="13.44140625" style="1852" customWidth="1"/>
    <col min="1035" max="1035" width="15" style="1852" bestFit="1" customWidth="1"/>
    <col min="1036" max="1036" width="19.44140625" style="1852" bestFit="1" customWidth="1"/>
    <col min="1037" max="1037" width="8.88671875" style="1852"/>
    <col min="1038" max="1038" width="8.6640625" style="1852" customWidth="1"/>
    <col min="1039" max="1039" width="8.88671875" style="1852"/>
    <col min="1040" max="1040" width="14.33203125" style="1852" bestFit="1" customWidth="1"/>
    <col min="1041" max="1280" width="8.88671875" style="1852"/>
    <col min="1281" max="1281" width="10.6640625" style="1852" customWidth="1"/>
    <col min="1282" max="1282" width="11.88671875" style="1852" bestFit="1" customWidth="1"/>
    <col min="1283" max="1283" width="15" style="1852" bestFit="1" customWidth="1"/>
    <col min="1284" max="1284" width="14.33203125" style="1852" bestFit="1" customWidth="1"/>
    <col min="1285" max="1285" width="15" style="1852" bestFit="1" customWidth="1"/>
    <col min="1286" max="1286" width="11.33203125" style="1852" bestFit="1" customWidth="1"/>
    <col min="1287" max="1287" width="15" style="1852" bestFit="1" customWidth="1"/>
    <col min="1288" max="1288" width="13.109375" style="1852" customWidth="1"/>
    <col min="1289" max="1289" width="15" style="1852" bestFit="1" customWidth="1"/>
    <col min="1290" max="1290" width="13.44140625" style="1852" customWidth="1"/>
    <col min="1291" max="1291" width="15" style="1852" bestFit="1" customWidth="1"/>
    <col min="1292" max="1292" width="19.44140625" style="1852" bestFit="1" customWidth="1"/>
    <col min="1293" max="1293" width="8.88671875" style="1852"/>
    <col min="1294" max="1294" width="8.6640625" style="1852" customWidth="1"/>
    <col min="1295" max="1295" width="8.88671875" style="1852"/>
    <col min="1296" max="1296" width="14.33203125" style="1852" bestFit="1" customWidth="1"/>
    <col min="1297" max="1536" width="8.88671875" style="1852"/>
    <col min="1537" max="1537" width="10.6640625" style="1852" customWidth="1"/>
    <col min="1538" max="1538" width="11.88671875" style="1852" bestFit="1" customWidth="1"/>
    <col min="1539" max="1539" width="15" style="1852" bestFit="1" customWidth="1"/>
    <col min="1540" max="1540" width="14.33203125" style="1852" bestFit="1" customWidth="1"/>
    <col min="1541" max="1541" width="15" style="1852" bestFit="1" customWidth="1"/>
    <col min="1542" max="1542" width="11.33203125" style="1852" bestFit="1" customWidth="1"/>
    <col min="1543" max="1543" width="15" style="1852" bestFit="1" customWidth="1"/>
    <col min="1544" max="1544" width="13.109375" style="1852" customWidth="1"/>
    <col min="1545" max="1545" width="15" style="1852" bestFit="1" customWidth="1"/>
    <col min="1546" max="1546" width="13.44140625" style="1852" customWidth="1"/>
    <col min="1547" max="1547" width="15" style="1852" bestFit="1" customWidth="1"/>
    <col min="1548" max="1548" width="19.44140625" style="1852" bestFit="1" customWidth="1"/>
    <col min="1549" max="1549" width="8.88671875" style="1852"/>
    <col min="1550" max="1550" width="8.6640625" style="1852" customWidth="1"/>
    <col min="1551" max="1551" width="8.88671875" style="1852"/>
    <col min="1552" max="1552" width="14.33203125" style="1852" bestFit="1" customWidth="1"/>
    <col min="1553" max="1792" width="8.88671875" style="1852"/>
    <col min="1793" max="1793" width="10.6640625" style="1852" customWidth="1"/>
    <col min="1794" max="1794" width="11.88671875" style="1852" bestFit="1" customWidth="1"/>
    <col min="1795" max="1795" width="15" style="1852" bestFit="1" customWidth="1"/>
    <col min="1796" max="1796" width="14.33203125" style="1852" bestFit="1" customWidth="1"/>
    <col min="1797" max="1797" width="15" style="1852" bestFit="1" customWidth="1"/>
    <col min="1798" max="1798" width="11.33203125" style="1852" bestFit="1" customWidth="1"/>
    <col min="1799" max="1799" width="15" style="1852" bestFit="1" customWidth="1"/>
    <col min="1800" max="1800" width="13.109375" style="1852" customWidth="1"/>
    <col min="1801" max="1801" width="15" style="1852" bestFit="1" customWidth="1"/>
    <col min="1802" max="1802" width="13.44140625" style="1852" customWidth="1"/>
    <col min="1803" max="1803" width="15" style="1852" bestFit="1" customWidth="1"/>
    <col min="1804" max="1804" width="19.44140625" style="1852" bestFit="1" customWidth="1"/>
    <col min="1805" max="1805" width="8.88671875" style="1852"/>
    <col min="1806" max="1806" width="8.6640625" style="1852" customWidth="1"/>
    <col min="1807" max="1807" width="8.88671875" style="1852"/>
    <col min="1808" max="1808" width="14.33203125" style="1852" bestFit="1" customWidth="1"/>
    <col min="1809" max="2048" width="8.88671875" style="1852"/>
    <col min="2049" max="2049" width="10.6640625" style="1852" customWidth="1"/>
    <col min="2050" max="2050" width="11.88671875" style="1852" bestFit="1" customWidth="1"/>
    <col min="2051" max="2051" width="15" style="1852" bestFit="1" customWidth="1"/>
    <col min="2052" max="2052" width="14.33203125" style="1852" bestFit="1" customWidth="1"/>
    <col min="2053" max="2053" width="15" style="1852" bestFit="1" customWidth="1"/>
    <col min="2054" max="2054" width="11.33203125" style="1852" bestFit="1" customWidth="1"/>
    <col min="2055" max="2055" width="15" style="1852" bestFit="1" customWidth="1"/>
    <col min="2056" max="2056" width="13.109375" style="1852" customWidth="1"/>
    <col min="2057" max="2057" width="15" style="1852" bestFit="1" customWidth="1"/>
    <col min="2058" max="2058" width="13.44140625" style="1852" customWidth="1"/>
    <col min="2059" max="2059" width="15" style="1852" bestFit="1" customWidth="1"/>
    <col min="2060" max="2060" width="19.44140625" style="1852" bestFit="1" customWidth="1"/>
    <col min="2061" max="2061" width="8.88671875" style="1852"/>
    <col min="2062" max="2062" width="8.6640625" style="1852" customWidth="1"/>
    <col min="2063" max="2063" width="8.88671875" style="1852"/>
    <col min="2064" max="2064" width="14.33203125" style="1852" bestFit="1" customWidth="1"/>
    <col min="2065" max="2304" width="8.88671875" style="1852"/>
    <col min="2305" max="2305" width="10.6640625" style="1852" customWidth="1"/>
    <col min="2306" max="2306" width="11.88671875" style="1852" bestFit="1" customWidth="1"/>
    <col min="2307" max="2307" width="15" style="1852" bestFit="1" customWidth="1"/>
    <col min="2308" max="2308" width="14.33203125" style="1852" bestFit="1" customWidth="1"/>
    <col min="2309" max="2309" width="15" style="1852" bestFit="1" customWidth="1"/>
    <col min="2310" max="2310" width="11.33203125" style="1852" bestFit="1" customWidth="1"/>
    <col min="2311" max="2311" width="15" style="1852" bestFit="1" customWidth="1"/>
    <col min="2312" max="2312" width="13.109375" style="1852" customWidth="1"/>
    <col min="2313" max="2313" width="15" style="1852" bestFit="1" customWidth="1"/>
    <col min="2314" max="2314" width="13.44140625" style="1852" customWidth="1"/>
    <col min="2315" max="2315" width="15" style="1852" bestFit="1" customWidth="1"/>
    <col min="2316" max="2316" width="19.44140625" style="1852" bestFit="1" customWidth="1"/>
    <col min="2317" max="2317" width="8.88671875" style="1852"/>
    <col min="2318" max="2318" width="8.6640625" style="1852" customWidth="1"/>
    <col min="2319" max="2319" width="8.88671875" style="1852"/>
    <col min="2320" max="2320" width="14.33203125" style="1852" bestFit="1" customWidth="1"/>
    <col min="2321" max="2560" width="8.88671875" style="1852"/>
    <col min="2561" max="2561" width="10.6640625" style="1852" customWidth="1"/>
    <col min="2562" max="2562" width="11.88671875" style="1852" bestFit="1" customWidth="1"/>
    <col min="2563" max="2563" width="15" style="1852" bestFit="1" customWidth="1"/>
    <col min="2564" max="2564" width="14.33203125" style="1852" bestFit="1" customWidth="1"/>
    <col min="2565" max="2565" width="15" style="1852" bestFit="1" customWidth="1"/>
    <col min="2566" max="2566" width="11.33203125" style="1852" bestFit="1" customWidth="1"/>
    <col min="2567" max="2567" width="15" style="1852" bestFit="1" customWidth="1"/>
    <col min="2568" max="2568" width="13.109375" style="1852" customWidth="1"/>
    <col min="2569" max="2569" width="15" style="1852" bestFit="1" customWidth="1"/>
    <col min="2570" max="2570" width="13.44140625" style="1852" customWidth="1"/>
    <col min="2571" max="2571" width="15" style="1852" bestFit="1" customWidth="1"/>
    <col min="2572" max="2572" width="19.44140625" style="1852" bestFit="1" customWidth="1"/>
    <col min="2573" max="2573" width="8.88671875" style="1852"/>
    <col min="2574" max="2574" width="8.6640625" style="1852" customWidth="1"/>
    <col min="2575" max="2575" width="8.88671875" style="1852"/>
    <col min="2576" max="2576" width="14.33203125" style="1852" bestFit="1" customWidth="1"/>
    <col min="2577" max="2816" width="8.88671875" style="1852"/>
    <col min="2817" max="2817" width="10.6640625" style="1852" customWidth="1"/>
    <col min="2818" max="2818" width="11.88671875" style="1852" bestFit="1" customWidth="1"/>
    <col min="2819" max="2819" width="15" style="1852" bestFit="1" customWidth="1"/>
    <col min="2820" max="2820" width="14.33203125" style="1852" bestFit="1" customWidth="1"/>
    <col min="2821" max="2821" width="15" style="1852" bestFit="1" customWidth="1"/>
    <col min="2822" max="2822" width="11.33203125" style="1852" bestFit="1" customWidth="1"/>
    <col min="2823" max="2823" width="15" style="1852" bestFit="1" customWidth="1"/>
    <col min="2824" max="2824" width="13.109375" style="1852" customWidth="1"/>
    <col min="2825" max="2825" width="15" style="1852" bestFit="1" customWidth="1"/>
    <col min="2826" max="2826" width="13.44140625" style="1852" customWidth="1"/>
    <col min="2827" max="2827" width="15" style="1852" bestFit="1" customWidth="1"/>
    <col min="2828" max="2828" width="19.44140625" style="1852" bestFit="1" customWidth="1"/>
    <col min="2829" max="2829" width="8.88671875" style="1852"/>
    <col min="2830" max="2830" width="8.6640625" style="1852" customWidth="1"/>
    <col min="2831" max="2831" width="8.88671875" style="1852"/>
    <col min="2832" max="2832" width="14.33203125" style="1852" bestFit="1" customWidth="1"/>
    <col min="2833" max="3072" width="8.88671875" style="1852"/>
    <col min="3073" max="3073" width="10.6640625" style="1852" customWidth="1"/>
    <col min="3074" max="3074" width="11.88671875" style="1852" bestFit="1" customWidth="1"/>
    <col min="3075" max="3075" width="15" style="1852" bestFit="1" customWidth="1"/>
    <col min="3076" max="3076" width="14.33203125" style="1852" bestFit="1" customWidth="1"/>
    <col min="3077" max="3077" width="15" style="1852" bestFit="1" customWidth="1"/>
    <col min="3078" max="3078" width="11.33203125" style="1852" bestFit="1" customWidth="1"/>
    <col min="3079" max="3079" width="15" style="1852" bestFit="1" customWidth="1"/>
    <col min="3080" max="3080" width="13.109375" style="1852" customWidth="1"/>
    <col min="3081" max="3081" width="15" style="1852" bestFit="1" customWidth="1"/>
    <col min="3082" max="3082" width="13.44140625" style="1852" customWidth="1"/>
    <col min="3083" max="3083" width="15" style="1852" bestFit="1" customWidth="1"/>
    <col min="3084" max="3084" width="19.44140625" style="1852" bestFit="1" customWidth="1"/>
    <col min="3085" max="3085" width="8.88671875" style="1852"/>
    <col min="3086" max="3086" width="8.6640625" style="1852" customWidth="1"/>
    <col min="3087" max="3087" width="8.88671875" style="1852"/>
    <col min="3088" max="3088" width="14.33203125" style="1852" bestFit="1" customWidth="1"/>
    <col min="3089" max="3328" width="8.88671875" style="1852"/>
    <col min="3329" max="3329" width="10.6640625" style="1852" customWidth="1"/>
    <col min="3330" max="3330" width="11.88671875" style="1852" bestFit="1" customWidth="1"/>
    <col min="3331" max="3331" width="15" style="1852" bestFit="1" customWidth="1"/>
    <col min="3332" max="3332" width="14.33203125" style="1852" bestFit="1" customWidth="1"/>
    <col min="3333" max="3333" width="15" style="1852" bestFit="1" customWidth="1"/>
    <col min="3334" max="3334" width="11.33203125" style="1852" bestFit="1" customWidth="1"/>
    <col min="3335" max="3335" width="15" style="1852" bestFit="1" customWidth="1"/>
    <col min="3336" max="3336" width="13.109375" style="1852" customWidth="1"/>
    <col min="3337" max="3337" width="15" style="1852" bestFit="1" customWidth="1"/>
    <col min="3338" max="3338" width="13.44140625" style="1852" customWidth="1"/>
    <col min="3339" max="3339" width="15" style="1852" bestFit="1" customWidth="1"/>
    <col min="3340" max="3340" width="19.44140625" style="1852" bestFit="1" customWidth="1"/>
    <col min="3341" max="3341" width="8.88671875" style="1852"/>
    <col min="3342" max="3342" width="8.6640625" style="1852" customWidth="1"/>
    <col min="3343" max="3343" width="8.88671875" style="1852"/>
    <col min="3344" max="3344" width="14.33203125" style="1852" bestFit="1" customWidth="1"/>
    <col min="3345" max="3584" width="8.88671875" style="1852"/>
    <col min="3585" max="3585" width="10.6640625" style="1852" customWidth="1"/>
    <col min="3586" max="3586" width="11.88671875" style="1852" bestFit="1" customWidth="1"/>
    <col min="3587" max="3587" width="15" style="1852" bestFit="1" customWidth="1"/>
    <col min="3588" max="3588" width="14.33203125" style="1852" bestFit="1" customWidth="1"/>
    <col min="3589" max="3589" width="15" style="1852" bestFit="1" customWidth="1"/>
    <col min="3590" max="3590" width="11.33203125" style="1852" bestFit="1" customWidth="1"/>
    <col min="3591" max="3591" width="15" style="1852" bestFit="1" customWidth="1"/>
    <col min="3592" max="3592" width="13.109375" style="1852" customWidth="1"/>
    <col min="3593" max="3593" width="15" style="1852" bestFit="1" customWidth="1"/>
    <col min="3594" max="3594" width="13.44140625" style="1852" customWidth="1"/>
    <col min="3595" max="3595" width="15" style="1852" bestFit="1" customWidth="1"/>
    <col min="3596" max="3596" width="19.44140625" style="1852" bestFit="1" customWidth="1"/>
    <col min="3597" max="3597" width="8.88671875" style="1852"/>
    <col min="3598" max="3598" width="8.6640625" style="1852" customWidth="1"/>
    <col min="3599" max="3599" width="8.88671875" style="1852"/>
    <col min="3600" max="3600" width="14.33203125" style="1852" bestFit="1" customWidth="1"/>
    <col min="3601" max="3840" width="8.88671875" style="1852"/>
    <col min="3841" max="3841" width="10.6640625" style="1852" customWidth="1"/>
    <col min="3842" max="3842" width="11.88671875" style="1852" bestFit="1" customWidth="1"/>
    <col min="3843" max="3843" width="15" style="1852" bestFit="1" customWidth="1"/>
    <col min="3844" max="3844" width="14.33203125" style="1852" bestFit="1" customWidth="1"/>
    <col min="3845" max="3845" width="15" style="1852" bestFit="1" customWidth="1"/>
    <col min="3846" max="3846" width="11.33203125" style="1852" bestFit="1" customWidth="1"/>
    <col min="3847" max="3847" width="15" style="1852" bestFit="1" customWidth="1"/>
    <col min="3848" max="3848" width="13.109375" style="1852" customWidth="1"/>
    <col min="3849" max="3849" width="15" style="1852" bestFit="1" customWidth="1"/>
    <col min="3850" max="3850" width="13.44140625" style="1852" customWidth="1"/>
    <col min="3851" max="3851" width="15" style="1852" bestFit="1" customWidth="1"/>
    <col min="3852" max="3852" width="19.44140625" style="1852" bestFit="1" customWidth="1"/>
    <col min="3853" max="3853" width="8.88671875" style="1852"/>
    <col min="3854" max="3854" width="8.6640625" style="1852" customWidth="1"/>
    <col min="3855" max="3855" width="8.88671875" style="1852"/>
    <col min="3856" max="3856" width="14.33203125" style="1852" bestFit="1" customWidth="1"/>
    <col min="3857" max="4096" width="8.88671875" style="1852"/>
    <col min="4097" max="4097" width="10.6640625" style="1852" customWidth="1"/>
    <col min="4098" max="4098" width="11.88671875" style="1852" bestFit="1" customWidth="1"/>
    <col min="4099" max="4099" width="15" style="1852" bestFit="1" customWidth="1"/>
    <col min="4100" max="4100" width="14.33203125" style="1852" bestFit="1" customWidth="1"/>
    <col min="4101" max="4101" width="15" style="1852" bestFit="1" customWidth="1"/>
    <col min="4102" max="4102" width="11.33203125" style="1852" bestFit="1" customWidth="1"/>
    <col min="4103" max="4103" width="15" style="1852" bestFit="1" customWidth="1"/>
    <col min="4104" max="4104" width="13.109375" style="1852" customWidth="1"/>
    <col min="4105" max="4105" width="15" style="1852" bestFit="1" customWidth="1"/>
    <col min="4106" max="4106" width="13.44140625" style="1852" customWidth="1"/>
    <col min="4107" max="4107" width="15" style="1852" bestFit="1" customWidth="1"/>
    <col min="4108" max="4108" width="19.44140625" style="1852" bestFit="1" customWidth="1"/>
    <col min="4109" max="4109" width="8.88671875" style="1852"/>
    <col min="4110" max="4110" width="8.6640625" style="1852" customWidth="1"/>
    <col min="4111" max="4111" width="8.88671875" style="1852"/>
    <col min="4112" max="4112" width="14.33203125" style="1852" bestFit="1" customWidth="1"/>
    <col min="4113" max="4352" width="8.88671875" style="1852"/>
    <col min="4353" max="4353" width="10.6640625" style="1852" customWidth="1"/>
    <col min="4354" max="4354" width="11.88671875" style="1852" bestFit="1" customWidth="1"/>
    <col min="4355" max="4355" width="15" style="1852" bestFit="1" customWidth="1"/>
    <col min="4356" max="4356" width="14.33203125" style="1852" bestFit="1" customWidth="1"/>
    <col min="4357" max="4357" width="15" style="1852" bestFit="1" customWidth="1"/>
    <col min="4358" max="4358" width="11.33203125" style="1852" bestFit="1" customWidth="1"/>
    <col min="4359" max="4359" width="15" style="1852" bestFit="1" customWidth="1"/>
    <col min="4360" max="4360" width="13.109375" style="1852" customWidth="1"/>
    <col min="4361" max="4361" width="15" style="1852" bestFit="1" customWidth="1"/>
    <col min="4362" max="4362" width="13.44140625" style="1852" customWidth="1"/>
    <col min="4363" max="4363" width="15" style="1852" bestFit="1" customWidth="1"/>
    <col min="4364" max="4364" width="19.44140625" style="1852" bestFit="1" customWidth="1"/>
    <col min="4365" max="4365" width="8.88671875" style="1852"/>
    <col min="4366" max="4366" width="8.6640625" style="1852" customWidth="1"/>
    <col min="4367" max="4367" width="8.88671875" style="1852"/>
    <col min="4368" max="4368" width="14.33203125" style="1852" bestFit="1" customWidth="1"/>
    <col min="4369" max="4608" width="8.88671875" style="1852"/>
    <col min="4609" max="4609" width="10.6640625" style="1852" customWidth="1"/>
    <col min="4610" max="4610" width="11.88671875" style="1852" bestFit="1" customWidth="1"/>
    <col min="4611" max="4611" width="15" style="1852" bestFit="1" customWidth="1"/>
    <col min="4612" max="4612" width="14.33203125" style="1852" bestFit="1" customWidth="1"/>
    <col min="4613" max="4613" width="15" style="1852" bestFit="1" customWidth="1"/>
    <col min="4614" max="4614" width="11.33203125" style="1852" bestFit="1" customWidth="1"/>
    <col min="4615" max="4615" width="15" style="1852" bestFit="1" customWidth="1"/>
    <col min="4616" max="4616" width="13.109375" style="1852" customWidth="1"/>
    <col min="4617" max="4617" width="15" style="1852" bestFit="1" customWidth="1"/>
    <col min="4618" max="4618" width="13.44140625" style="1852" customWidth="1"/>
    <col min="4619" max="4619" width="15" style="1852" bestFit="1" customWidth="1"/>
    <col min="4620" max="4620" width="19.44140625" style="1852" bestFit="1" customWidth="1"/>
    <col min="4621" max="4621" width="8.88671875" style="1852"/>
    <col min="4622" max="4622" width="8.6640625" style="1852" customWidth="1"/>
    <col min="4623" max="4623" width="8.88671875" style="1852"/>
    <col min="4624" max="4624" width="14.33203125" style="1852" bestFit="1" customWidth="1"/>
    <col min="4625" max="4864" width="8.88671875" style="1852"/>
    <col min="4865" max="4865" width="10.6640625" style="1852" customWidth="1"/>
    <col min="4866" max="4866" width="11.88671875" style="1852" bestFit="1" customWidth="1"/>
    <col min="4867" max="4867" width="15" style="1852" bestFit="1" customWidth="1"/>
    <col min="4868" max="4868" width="14.33203125" style="1852" bestFit="1" customWidth="1"/>
    <col min="4869" max="4869" width="15" style="1852" bestFit="1" customWidth="1"/>
    <col min="4870" max="4870" width="11.33203125" style="1852" bestFit="1" customWidth="1"/>
    <col min="4871" max="4871" width="15" style="1852" bestFit="1" customWidth="1"/>
    <col min="4872" max="4872" width="13.109375" style="1852" customWidth="1"/>
    <col min="4873" max="4873" width="15" style="1852" bestFit="1" customWidth="1"/>
    <col min="4874" max="4874" width="13.44140625" style="1852" customWidth="1"/>
    <col min="4875" max="4875" width="15" style="1852" bestFit="1" customWidth="1"/>
    <col min="4876" max="4876" width="19.44140625" style="1852" bestFit="1" customWidth="1"/>
    <col min="4877" max="4877" width="8.88671875" style="1852"/>
    <col min="4878" max="4878" width="8.6640625" style="1852" customWidth="1"/>
    <col min="4879" max="4879" width="8.88671875" style="1852"/>
    <col min="4880" max="4880" width="14.33203125" style="1852" bestFit="1" customWidth="1"/>
    <col min="4881" max="5120" width="8.88671875" style="1852"/>
    <col min="5121" max="5121" width="10.6640625" style="1852" customWidth="1"/>
    <col min="5122" max="5122" width="11.88671875" style="1852" bestFit="1" customWidth="1"/>
    <col min="5123" max="5123" width="15" style="1852" bestFit="1" customWidth="1"/>
    <col min="5124" max="5124" width="14.33203125" style="1852" bestFit="1" customWidth="1"/>
    <col min="5125" max="5125" width="15" style="1852" bestFit="1" customWidth="1"/>
    <col min="5126" max="5126" width="11.33203125" style="1852" bestFit="1" customWidth="1"/>
    <col min="5127" max="5127" width="15" style="1852" bestFit="1" customWidth="1"/>
    <col min="5128" max="5128" width="13.109375" style="1852" customWidth="1"/>
    <col min="5129" max="5129" width="15" style="1852" bestFit="1" customWidth="1"/>
    <col min="5130" max="5130" width="13.44140625" style="1852" customWidth="1"/>
    <col min="5131" max="5131" width="15" style="1852" bestFit="1" customWidth="1"/>
    <col min="5132" max="5132" width="19.44140625" style="1852" bestFit="1" customWidth="1"/>
    <col min="5133" max="5133" width="8.88671875" style="1852"/>
    <col min="5134" max="5134" width="8.6640625" style="1852" customWidth="1"/>
    <col min="5135" max="5135" width="8.88671875" style="1852"/>
    <col min="5136" max="5136" width="14.33203125" style="1852" bestFit="1" customWidth="1"/>
    <col min="5137" max="5376" width="8.88671875" style="1852"/>
    <col min="5377" max="5377" width="10.6640625" style="1852" customWidth="1"/>
    <col min="5378" max="5378" width="11.88671875" style="1852" bestFit="1" customWidth="1"/>
    <col min="5379" max="5379" width="15" style="1852" bestFit="1" customWidth="1"/>
    <col min="5380" max="5380" width="14.33203125" style="1852" bestFit="1" customWidth="1"/>
    <col min="5381" max="5381" width="15" style="1852" bestFit="1" customWidth="1"/>
    <col min="5382" max="5382" width="11.33203125" style="1852" bestFit="1" customWidth="1"/>
    <col min="5383" max="5383" width="15" style="1852" bestFit="1" customWidth="1"/>
    <col min="5384" max="5384" width="13.109375" style="1852" customWidth="1"/>
    <col min="5385" max="5385" width="15" style="1852" bestFit="1" customWidth="1"/>
    <col min="5386" max="5386" width="13.44140625" style="1852" customWidth="1"/>
    <col min="5387" max="5387" width="15" style="1852" bestFit="1" customWidth="1"/>
    <col min="5388" max="5388" width="19.44140625" style="1852" bestFit="1" customWidth="1"/>
    <col min="5389" max="5389" width="8.88671875" style="1852"/>
    <col min="5390" max="5390" width="8.6640625" style="1852" customWidth="1"/>
    <col min="5391" max="5391" width="8.88671875" style="1852"/>
    <col min="5392" max="5392" width="14.33203125" style="1852" bestFit="1" customWidth="1"/>
    <col min="5393" max="5632" width="8.88671875" style="1852"/>
    <col min="5633" max="5633" width="10.6640625" style="1852" customWidth="1"/>
    <col min="5634" max="5634" width="11.88671875" style="1852" bestFit="1" customWidth="1"/>
    <col min="5635" max="5635" width="15" style="1852" bestFit="1" customWidth="1"/>
    <col min="5636" max="5636" width="14.33203125" style="1852" bestFit="1" customWidth="1"/>
    <col min="5637" max="5637" width="15" style="1852" bestFit="1" customWidth="1"/>
    <col min="5638" max="5638" width="11.33203125" style="1852" bestFit="1" customWidth="1"/>
    <col min="5639" max="5639" width="15" style="1852" bestFit="1" customWidth="1"/>
    <col min="5640" max="5640" width="13.109375" style="1852" customWidth="1"/>
    <col min="5641" max="5641" width="15" style="1852" bestFit="1" customWidth="1"/>
    <col min="5642" max="5642" width="13.44140625" style="1852" customWidth="1"/>
    <col min="5643" max="5643" width="15" style="1852" bestFit="1" customWidth="1"/>
    <col min="5644" max="5644" width="19.44140625" style="1852" bestFit="1" customWidth="1"/>
    <col min="5645" max="5645" width="8.88671875" style="1852"/>
    <col min="5646" max="5646" width="8.6640625" style="1852" customWidth="1"/>
    <col min="5647" max="5647" width="8.88671875" style="1852"/>
    <col min="5648" max="5648" width="14.33203125" style="1852" bestFit="1" customWidth="1"/>
    <col min="5649" max="5888" width="8.88671875" style="1852"/>
    <col min="5889" max="5889" width="10.6640625" style="1852" customWidth="1"/>
    <col min="5890" max="5890" width="11.88671875" style="1852" bestFit="1" customWidth="1"/>
    <col min="5891" max="5891" width="15" style="1852" bestFit="1" customWidth="1"/>
    <col min="5892" max="5892" width="14.33203125" style="1852" bestFit="1" customWidth="1"/>
    <col min="5893" max="5893" width="15" style="1852" bestFit="1" customWidth="1"/>
    <col min="5894" max="5894" width="11.33203125" style="1852" bestFit="1" customWidth="1"/>
    <col min="5895" max="5895" width="15" style="1852" bestFit="1" customWidth="1"/>
    <col min="5896" max="5896" width="13.109375" style="1852" customWidth="1"/>
    <col min="5897" max="5897" width="15" style="1852" bestFit="1" customWidth="1"/>
    <col min="5898" max="5898" width="13.44140625" style="1852" customWidth="1"/>
    <col min="5899" max="5899" width="15" style="1852" bestFit="1" customWidth="1"/>
    <col min="5900" max="5900" width="19.44140625" style="1852" bestFit="1" customWidth="1"/>
    <col min="5901" max="5901" width="8.88671875" style="1852"/>
    <col min="5902" max="5902" width="8.6640625" style="1852" customWidth="1"/>
    <col min="5903" max="5903" width="8.88671875" style="1852"/>
    <col min="5904" max="5904" width="14.33203125" style="1852" bestFit="1" customWidth="1"/>
    <col min="5905" max="6144" width="8.88671875" style="1852"/>
    <col min="6145" max="6145" width="10.6640625" style="1852" customWidth="1"/>
    <col min="6146" max="6146" width="11.88671875" style="1852" bestFit="1" customWidth="1"/>
    <col min="6147" max="6147" width="15" style="1852" bestFit="1" customWidth="1"/>
    <col min="6148" max="6148" width="14.33203125" style="1852" bestFit="1" customWidth="1"/>
    <col min="6149" max="6149" width="15" style="1852" bestFit="1" customWidth="1"/>
    <col min="6150" max="6150" width="11.33203125" style="1852" bestFit="1" customWidth="1"/>
    <col min="6151" max="6151" width="15" style="1852" bestFit="1" customWidth="1"/>
    <col min="6152" max="6152" width="13.109375" style="1852" customWidth="1"/>
    <col min="6153" max="6153" width="15" style="1852" bestFit="1" customWidth="1"/>
    <col min="6154" max="6154" width="13.44140625" style="1852" customWidth="1"/>
    <col min="6155" max="6155" width="15" style="1852" bestFit="1" customWidth="1"/>
    <col min="6156" max="6156" width="19.44140625" style="1852" bestFit="1" customWidth="1"/>
    <col min="6157" max="6157" width="8.88671875" style="1852"/>
    <col min="6158" max="6158" width="8.6640625" style="1852" customWidth="1"/>
    <col min="6159" max="6159" width="8.88671875" style="1852"/>
    <col min="6160" max="6160" width="14.33203125" style="1852" bestFit="1" customWidth="1"/>
    <col min="6161" max="6400" width="8.88671875" style="1852"/>
    <col min="6401" max="6401" width="10.6640625" style="1852" customWidth="1"/>
    <col min="6402" max="6402" width="11.88671875" style="1852" bestFit="1" customWidth="1"/>
    <col min="6403" max="6403" width="15" style="1852" bestFit="1" customWidth="1"/>
    <col min="6404" max="6404" width="14.33203125" style="1852" bestFit="1" customWidth="1"/>
    <col min="6405" max="6405" width="15" style="1852" bestFit="1" customWidth="1"/>
    <col min="6406" max="6406" width="11.33203125" style="1852" bestFit="1" customWidth="1"/>
    <col min="6407" max="6407" width="15" style="1852" bestFit="1" customWidth="1"/>
    <col min="6408" max="6408" width="13.109375" style="1852" customWidth="1"/>
    <col min="6409" max="6409" width="15" style="1852" bestFit="1" customWidth="1"/>
    <col min="6410" max="6410" width="13.44140625" style="1852" customWidth="1"/>
    <col min="6411" max="6411" width="15" style="1852" bestFit="1" customWidth="1"/>
    <col min="6412" max="6412" width="19.44140625" style="1852" bestFit="1" customWidth="1"/>
    <col min="6413" max="6413" width="8.88671875" style="1852"/>
    <col min="6414" max="6414" width="8.6640625" style="1852" customWidth="1"/>
    <col min="6415" max="6415" width="8.88671875" style="1852"/>
    <col min="6416" max="6416" width="14.33203125" style="1852" bestFit="1" customWidth="1"/>
    <col min="6417" max="6656" width="8.88671875" style="1852"/>
    <col min="6657" max="6657" width="10.6640625" style="1852" customWidth="1"/>
    <col min="6658" max="6658" width="11.88671875" style="1852" bestFit="1" customWidth="1"/>
    <col min="6659" max="6659" width="15" style="1852" bestFit="1" customWidth="1"/>
    <col min="6660" max="6660" width="14.33203125" style="1852" bestFit="1" customWidth="1"/>
    <col min="6661" max="6661" width="15" style="1852" bestFit="1" customWidth="1"/>
    <col min="6662" max="6662" width="11.33203125" style="1852" bestFit="1" customWidth="1"/>
    <col min="6663" max="6663" width="15" style="1852" bestFit="1" customWidth="1"/>
    <col min="6664" max="6664" width="13.109375" style="1852" customWidth="1"/>
    <col min="6665" max="6665" width="15" style="1852" bestFit="1" customWidth="1"/>
    <col min="6666" max="6666" width="13.44140625" style="1852" customWidth="1"/>
    <col min="6667" max="6667" width="15" style="1852" bestFit="1" customWidth="1"/>
    <col min="6668" max="6668" width="19.44140625" style="1852" bestFit="1" customWidth="1"/>
    <col min="6669" max="6669" width="8.88671875" style="1852"/>
    <col min="6670" max="6670" width="8.6640625" style="1852" customWidth="1"/>
    <col min="6671" max="6671" width="8.88671875" style="1852"/>
    <col min="6672" max="6672" width="14.33203125" style="1852" bestFit="1" customWidth="1"/>
    <col min="6673" max="6912" width="8.88671875" style="1852"/>
    <col min="6913" max="6913" width="10.6640625" style="1852" customWidth="1"/>
    <col min="6914" max="6914" width="11.88671875" style="1852" bestFit="1" customWidth="1"/>
    <col min="6915" max="6915" width="15" style="1852" bestFit="1" customWidth="1"/>
    <col min="6916" max="6916" width="14.33203125" style="1852" bestFit="1" customWidth="1"/>
    <col min="6917" max="6917" width="15" style="1852" bestFit="1" customWidth="1"/>
    <col min="6918" max="6918" width="11.33203125" style="1852" bestFit="1" customWidth="1"/>
    <col min="6919" max="6919" width="15" style="1852" bestFit="1" customWidth="1"/>
    <col min="6920" max="6920" width="13.109375" style="1852" customWidth="1"/>
    <col min="6921" max="6921" width="15" style="1852" bestFit="1" customWidth="1"/>
    <col min="6922" max="6922" width="13.44140625" style="1852" customWidth="1"/>
    <col min="6923" max="6923" width="15" style="1852" bestFit="1" customWidth="1"/>
    <col min="6924" max="6924" width="19.44140625" style="1852" bestFit="1" customWidth="1"/>
    <col min="6925" max="6925" width="8.88671875" style="1852"/>
    <col min="6926" max="6926" width="8.6640625" style="1852" customWidth="1"/>
    <col min="6927" max="6927" width="8.88671875" style="1852"/>
    <col min="6928" max="6928" width="14.33203125" style="1852" bestFit="1" customWidth="1"/>
    <col min="6929" max="7168" width="8.88671875" style="1852"/>
    <col min="7169" max="7169" width="10.6640625" style="1852" customWidth="1"/>
    <col min="7170" max="7170" width="11.88671875" style="1852" bestFit="1" customWidth="1"/>
    <col min="7171" max="7171" width="15" style="1852" bestFit="1" customWidth="1"/>
    <col min="7172" max="7172" width="14.33203125" style="1852" bestFit="1" customWidth="1"/>
    <col min="7173" max="7173" width="15" style="1852" bestFit="1" customWidth="1"/>
    <col min="7174" max="7174" width="11.33203125" style="1852" bestFit="1" customWidth="1"/>
    <col min="7175" max="7175" width="15" style="1852" bestFit="1" customWidth="1"/>
    <col min="7176" max="7176" width="13.109375" style="1852" customWidth="1"/>
    <col min="7177" max="7177" width="15" style="1852" bestFit="1" customWidth="1"/>
    <col min="7178" max="7178" width="13.44140625" style="1852" customWidth="1"/>
    <col min="7179" max="7179" width="15" style="1852" bestFit="1" customWidth="1"/>
    <col min="7180" max="7180" width="19.44140625" style="1852" bestFit="1" customWidth="1"/>
    <col min="7181" max="7181" width="8.88671875" style="1852"/>
    <col min="7182" max="7182" width="8.6640625" style="1852" customWidth="1"/>
    <col min="7183" max="7183" width="8.88671875" style="1852"/>
    <col min="7184" max="7184" width="14.33203125" style="1852" bestFit="1" customWidth="1"/>
    <col min="7185" max="7424" width="8.88671875" style="1852"/>
    <col min="7425" max="7425" width="10.6640625" style="1852" customWidth="1"/>
    <col min="7426" max="7426" width="11.88671875" style="1852" bestFit="1" customWidth="1"/>
    <col min="7427" max="7427" width="15" style="1852" bestFit="1" customWidth="1"/>
    <col min="7428" max="7428" width="14.33203125" style="1852" bestFit="1" customWidth="1"/>
    <col min="7429" max="7429" width="15" style="1852" bestFit="1" customWidth="1"/>
    <col min="7430" max="7430" width="11.33203125" style="1852" bestFit="1" customWidth="1"/>
    <col min="7431" max="7431" width="15" style="1852" bestFit="1" customWidth="1"/>
    <col min="7432" max="7432" width="13.109375" style="1852" customWidth="1"/>
    <col min="7433" max="7433" width="15" style="1852" bestFit="1" customWidth="1"/>
    <col min="7434" max="7434" width="13.44140625" style="1852" customWidth="1"/>
    <col min="7435" max="7435" width="15" style="1852" bestFit="1" customWidth="1"/>
    <col min="7436" max="7436" width="19.44140625" style="1852" bestFit="1" customWidth="1"/>
    <col min="7437" max="7437" width="8.88671875" style="1852"/>
    <col min="7438" max="7438" width="8.6640625" style="1852" customWidth="1"/>
    <col min="7439" max="7439" width="8.88671875" style="1852"/>
    <col min="7440" max="7440" width="14.33203125" style="1852" bestFit="1" customWidth="1"/>
    <col min="7441" max="7680" width="8.88671875" style="1852"/>
    <col min="7681" max="7681" width="10.6640625" style="1852" customWidth="1"/>
    <col min="7682" max="7682" width="11.88671875" style="1852" bestFit="1" customWidth="1"/>
    <col min="7683" max="7683" width="15" style="1852" bestFit="1" customWidth="1"/>
    <col min="7684" max="7684" width="14.33203125" style="1852" bestFit="1" customWidth="1"/>
    <col min="7685" max="7685" width="15" style="1852" bestFit="1" customWidth="1"/>
    <col min="7686" max="7686" width="11.33203125" style="1852" bestFit="1" customWidth="1"/>
    <col min="7687" max="7687" width="15" style="1852" bestFit="1" customWidth="1"/>
    <col min="7688" max="7688" width="13.109375" style="1852" customWidth="1"/>
    <col min="7689" max="7689" width="15" style="1852" bestFit="1" customWidth="1"/>
    <col min="7690" max="7690" width="13.44140625" style="1852" customWidth="1"/>
    <col min="7691" max="7691" width="15" style="1852" bestFit="1" customWidth="1"/>
    <col min="7692" max="7692" width="19.44140625" style="1852" bestFit="1" customWidth="1"/>
    <col min="7693" max="7693" width="8.88671875" style="1852"/>
    <col min="7694" max="7694" width="8.6640625" style="1852" customWidth="1"/>
    <col min="7695" max="7695" width="8.88671875" style="1852"/>
    <col min="7696" max="7696" width="14.33203125" style="1852" bestFit="1" customWidth="1"/>
    <col min="7697" max="7936" width="8.88671875" style="1852"/>
    <col min="7937" max="7937" width="10.6640625" style="1852" customWidth="1"/>
    <col min="7938" max="7938" width="11.88671875" style="1852" bestFit="1" customWidth="1"/>
    <col min="7939" max="7939" width="15" style="1852" bestFit="1" customWidth="1"/>
    <col min="7940" max="7940" width="14.33203125" style="1852" bestFit="1" customWidth="1"/>
    <col min="7941" max="7941" width="15" style="1852" bestFit="1" customWidth="1"/>
    <col min="7942" max="7942" width="11.33203125" style="1852" bestFit="1" customWidth="1"/>
    <col min="7943" max="7943" width="15" style="1852" bestFit="1" customWidth="1"/>
    <col min="7944" max="7944" width="13.109375" style="1852" customWidth="1"/>
    <col min="7945" max="7945" width="15" style="1852" bestFit="1" customWidth="1"/>
    <col min="7946" max="7946" width="13.44140625" style="1852" customWidth="1"/>
    <col min="7947" max="7947" width="15" style="1852" bestFit="1" customWidth="1"/>
    <col min="7948" max="7948" width="19.44140625" style="1852" bestFit="1" customWidth="1"/>
    <col min="7949" max="7949" width="8.88671875" style="1852"/>
    <col min="7950" max="7950" width="8.6640625" style="1852" customWidth="1"/>
    <col min="7951" max="7951" width="8.88671875" style="1852"/>
    <col min="7952" max="7952" width="14.33203125" style="1852" bestFit="1" customWidth="1"/>
    <col min="7953" max="8192" width="8.88671875" style="1852"/>
    <col min="8193" max="8193" width="10.6640625" style="1852" customWidth="1"/>
    <col min="8194" max="8194" width="11.88671875" style="1852" bestFit="1" customWidth="1"/>
    <col min="8195" max="8195" width="15" style="1852" bestFit="1" customWidth="1"/>
    <col min="8196" max="8196" width="14.33203125" style="1852" bestFit="1" customWidth="1"/>
    <col min="8197" max="8197" width="15" style="1852" bestFit="1" customWidth="1"/>
    <col min="8198" max="8198" width="11.33203125" style="1852" bestFit="1" customWidth="1"/>
    <col min="8199" max="8199" width="15" style="1852" bestFit="1" customWidth="1"/>
    <col min="8200" max="8200" width="13.109375" style="1852" customWidth="1"/>
    <col min="8201" max="8201" width="15" style="1852" bestFit="1" customWidth="1"/>
    <col min="8202" max="8202" width="13.44140625" style="1852" customWidth="1"/>
    <col min="8203" max="8203" width="15" style="1852" bestFit="1" customWidth="1"/>
    <col min="8204" max="8204" width="19.44140625" style="1852" bestFit="1" customWidth="1"/>
    <col min="8205" max="8205" width="8.88671875" style="1852"/>
    <col min="8206" max="8206" width="8.6640625" style="1852" customWidth="1"/>
    <col min="8207" max="8207" width="8.88671875" style="1852"/>
    <col min="8208" max="8208" width="14.33203125" style="1852" bestFit="1" customWidth="1"/>
    <col min="8209" max="8448" width="8.88671875" style="1852"/>
    <col min="8449" max="8449" width="10.6640625" style="1852" customWidth="1"/>
    <col min="8450" max="8450" width="11.88671875" style="1852" bestFit="1" customWidth="1"/>
    <col min="8451" max="8451" width="15" style="1852" bestFit="1" customWidth="1"/>
    <col min="8452" max="8452" width="14.33203125" style="1852" bestFit="1" customWidth="1"/>
    <col min="8453" max="8453" width="15" style="1852" bestFit="1" customWidth="1"/>
    <col min="8454" max="8454" width="11.33203125" style="1852" bestFit="1" customWidth="1"/>
    <col min="8455" max="8455" width="15" style="1852" bestFit="1" customWidth="1"/>
    <col min="8456" max="8456" width="13.109375" style="1852" customWidth="1"/>
    <col min="8457" max="8457" width="15" style="1852" bestFit="1" customWidth="1"/>
    <col min="8458" max="8458" width="13.44140625" style="1852" customWidth="1"/>
    <col min="8459" max="8459" width="15" style="1852" bestFit="1" customWidth="1"/>
    <col min="8460" max="8460" width="19.44140625" style="1852" bestFit="1" customWidth="1"/>
    <col min="8461" max="8461" width="8.88671875" style="1852"/>
    <col min="8462" max="8462" width="8.6640625" style="1852" customWidth="1"/>
    <col min="8463" max="8463" width="8.88671875" style="1852"/>
    <col min="8464" max="8464" width="14.33203125" style="1852" bestFit="1" customWidth="1"/>
    <col min="8465" max="8704" width="8.88671875" style="1852"/>
    <col min="8705" max="8705" width="10.6640625" style="1852" customWidth="1"/>
    <col min="8706" max="8706" width="11.88671875" style="1852" bestFit="1" customWidth="1"/>
    <col min="8707" max="8707" width="15" style="1852" bestFit="1" customWidth="1"/>
    <col min="8708" max="8708" width="14.33203125" style="1852" bestFit="1" customWidth="1"/>
    <col min="8709" max="8709" width="15" style="1852" bestFit="1" customWidth="1"/>
    <col min="8710" max="8710" width="11.33203125" style="1852" bestFit="1" customWidth="1"/>
    <col min="8711" max="8711" width="15" style="1852" bestFit="1" customWidth="1"/>
    <col min="8712" max="8712" width="13.109375" style="1852" customWidth="1"/>
    <col min="8713" max="8713" width="15" style="1852" bestFit="1" customWidth="1"/>
    <col min="8714" max="8714" width="13.44140625" style="1852" customWidth="1"/>
    <col min="8715" max="8715" width="15" style="1852" bestFit="1" customWidth="1"/>
    <col min="8716" max="8716" width="19.44140625" style="1852" bestFit="1" customWidth="1"/>
    <col min="8717" max="8717" width="8.88671875" style="1852"/>
    <col min="8718" max="8718" width="8.6640625" style="1852" customWidth="1"/>
    <col min="8719" max="8719" width="8.88671875" style="1852"/>
    <col min="8720" max="8720" width="14.33203125" style="1852" bestFit="1" customWidth="1"/>
    <col min="8721" max="8960" width="8.88671875" style="1852"/>
    <col min="8961" max="8961" width="10.6640625" style="1852" customWidth="1"/>
    <col min="8962" max="8962" width="11.88671875" style="1852" bestFit="1" customWidth="1"/>
    <col min="8963" max="8963" width="15" style="1852" bestFit="1" customWidth="1"/>
    <col min="8964" max="8964" width="14.33203125" style="1852" bestFit="1" customWidth="1"/>
    <col min="8965" max="8965" width="15" style="1852" bestFit="1" customWidth="1"/>
    <col min="8966" max="8966" width="11.33203125" style="1852" bestFit="1" customWidth="1"/>
    <col min="8967" max="8967" width="15" style="1852" bestFit="1" customWidth="1"/>
    <col min="8968" max="8968" width="13.109375" style="1852" customWidth="1"/>
    <col min="8969" max="8969" width="15" style="1852" bestFit="1" customWidth="1"/>
    <col min="8970" max="8970" width="13.44140625" style="1852" customWidth="1"/>
    <col min="8971" max="8971" width="15" style="1852" bestFit="1" customWidth="1"/>
    <col min="8972" max="8972" width="19.44140625" style="1852" bestFit="1" customWidth="1"/>
    <col min="8973" max="8973" width="8.88671875" style="1852"/>
    <col min="8974" max="8974" width="8.6640625" style="1852" customWidth="1"/>
    <col min="8975" max="8975" width="8.88671875" style="1852"/>
    <col min="8976" max="8976" width="14.33203125" style="1852" bestFit="1" customWidth="1"/>
    <col min="8977" max="9216" width="8.88671875" style="1852"/>
    <col min="9217" max="9217" width="10.6640625" style="1852" customWidth="1"/>
    <col min="9218" max="9218" width="11.88671875" style="1852" bestFit="1" customWidth="1"/>
    <col min="9219" max="9219" width="15" style="1852" bestFit="1" customWidth="1"/>
    <col min="9220" max="9220" width="14.33203125" style="1852" bestFit="1" customWidth="1"/>
    <col min="9221" max="9221" width="15" style="1852" bestFit="1" customWidth="1"/>
    <col min="9222" max="9222" width="11.33203125" style="1852" bestFit="1" customWidth="1"/>
    <col min="9223" max="9223" width="15" style="1852" bestFit="1" customWidth="1"/>
    <col min="9224" max="9224" width="13.109375" style="1852" customWidth="1"/>
    <col min="9225" max="9225" width="15" style="1852" bestFit="1" customWidth="1"/>
    <col min="9226" max="9226" width="13.44140625" style="1852" customWidth="1"/>
    <col min="9227" max="9227" width="15" style="1852" bestFit="1" customWidth="1"/>
    <col min="9228" max="9228" width="19.44140625" style="1852" bestFit="1" customWidth="1"/>
    <col min="9229" max="9229" width="8.88671875" style="1852"/>
    <col min="9230" max="9230" width="8.6640625" style="1852" customWidth="1"/>
    <col min="9231" max="9231" width="8.88671875" style="1852"/>
    <col min="9232" max="9232" width="14.33203125" style="1852" bestFit="1" customWidth="1"/>
    <col min="9233" max="9472" width="8.88671875" style="1852"/>
    <col min="9473" max="9473" width="10.6640625" style="1852" customWidth="1"/>
    <col min="9474" max="9474" width="11.88671875" style="1852" bestFit="1" customWidth="1"/>
    <col min="9475" max="9475" width="15" style="1852" bestFit="1" customWidth="1"/>
    <col min="9476" max="9476" width="14.33203125" style="1852" bestFit="1" customWidth="1"/>
    <col min="9477" max="9477" width="15" style="1852" bestFit="1" customWidth="1"/>
    <col min="9478" max="9478" width="11.33203125" style="1852" bestFit="1" customWidth="1"/>
    <col min="9479" max="9479" width="15" style="1852" bestFit="1" customWidth="1"/>
    <col min="9480" max="9480" width="13.109375" style="1852" customWidth="1"/>
    <col min="9481" max="9481" width="15" style="1852" bestFit="1" customWidth="1"/>
    <col min="9482" max="9482" width="13.44140625" style="1852" customWidth="1"/>
    <col min="9483" max="9483" width="15" style="1852" bestFit="1" customWidth="1"/>
    <col min="9484" max="9484" width="19.44140625" style="1852" bestFit="1" customWidth="1"/>
    <col min="9485" max="9485" width="8.88671875" style="1852"/>
    <col min="9486" max="9486" width="8.6640625" style="1852" customWidth="1"/>
    <col min="9487" max="9487" width="8.88671875" style="1852"/>
    <col min="9488" max="9488" width="14.33203125" style="1852" bestFit="1" customWidth="1"/>
    <col min="9489" max="9728" width="8.88671875" style="1852"/>
    <col min="9729" max="9729" width="10.6640625" style="1852" customWidth="1"/>
    <col min="9730" max="9730" width="11.88671875" style="1852" bestFit="1" customWidth="1"/>
    <col min="9731" max="9731" width="15" style="1852" bestFit="1" customWidth="1"/>
    <col min="9732" max="9732" width="14.33203125" style="1852" bestFit="1" customWidth="1"/>
    <col min="9733" max="9733" width="15" style="1852" bestFit="1" customWidth="1"/>
    <col min="9734" max="9734" width="11.33203125" style="1852" bestFit="1" customWidth="1"/>
    <col min="9735" max="9735" width="15" style="1852" bestFit="1" customWidth="1"/>
    <col min="9736" max="9736" width="13.109375" style="1852" customWidth="1"/>
    <col min="9737" max="9737" width="15" style="1852" bestFit="1" customWidth="1"/>
    <col min="9738" max="9738" width="13.44140625" style="1852" customWidth="1"/>
    <col min="9739" max="9739" width="15" style="1852" bestFit="1" customWidth="1"/>
    <col min="9740" max="9740" width="19.44140625" style="1852" bestFit="1" customWidth="1"/>
    <col min="9741" max="9741" width="8.88671875" style="1852"/>
    <col min="9742" max="9742" width="8.6640625" style="1852" customWidth="1"/>
    <col min="9743" max="9743" width="8.88671875" style="1852"/>
    <col min="9744" max="9744" width="14.33203125" style="1852" bestFit="1" customWidth="1"/>
    <col min="9745" max="9984" width="8.88671875" style="1852"/>
    <col min="9985" max="9985" width="10.6640625" style="1852" customWidth="1"/>
    <col min="9986" max="9986" width="11.88671875" style="1852" bestFit="1" customWidth="1"/>
    <col min="9987" max="9987" width="15" style="1852" bestFit="1" customWidth="1"/>
    <col min="9988" max="9988" width="14.33203125" style="1852" bestFit="1" customWidth="1"/>
    <col min="9989" max="9989" width="15" style="1852" bestFit="1" customWidth="1"/>
    <col min="9990" max="9990" width="11.33203125" style="1852" bestFit="1" customWidth="1"/>
    <col min="9991" max="9991" width="15" style="1852" bestFit="1" customWidth="1"/>
    <col min="9992" max="9992" width="13.109375" style="1852" customWidth="1"/>
    <col min="9993" max="9993" width="15" style="1852" bestFit="1" customWidth="1"/>
    <col min="9994" max="9994" width="13.44140625" style="1852" customWidth="1"/>
    <col min="9995" max="9995" width="15" style="1852" bestFit="1" customWidth="1"/>
    <col min="9996" max="9996" width="19.44140625" style="1852" bestFit="1" customWidth="1"/>
    <col min="9997" max="9997" width="8.88671875" style="1852"/>
    <col min="9998" max="9998" width="8.6640625" style="1852" customWidth="1"/>
    <col min="9999" max="9999" width="8.88671875" style="1852"/>
    <col min="10000" max="10000" width="14.33203125" style="1852" bestFit="1" customWidth="1"/>
    <col min="10001" max="10240" width="8.88671875" style="1852"/>
    <col min="10241" max="10241" width="10.6640625" style="1852" customWidth="1"/>
    <col min="10242" max="10242" width="11.88671875" style="1852" bestFit="1" customWidth="1"/>
    <col min="10243" max="10243" width="15" style="1852" bestFit="1" customWidth="1"/>
    <col min="10244" max="10244" width="14.33203125" style="1852" bestFit="1" customWidth="1"/>
    <col min="10245" max="10245" width="15" style="1852" bestFit="1" customWidth="1"/>
    <col min="10246" max="10246" width="11.33203125" style="1852" bestFit="1" customWidth="1"/>
    <col min="10247" max="10247" width="15" style="1852" bestFit="1" customWidth="1"/>
    <col min="10248" max="10248" width="13.109375" style="1852" customWidth="1"/>
    <col min="10249" max="10249" width="15" style="1852" bestFit="1" customWidth="1"/>
    <col min="10250" max="10250" width="13.44140625" style="1852" customWidth="1"/>
    <col min="10251" max="10251" width="15" style="1852" bestFit="1" customWidth="1"/>
    <col min="10252" max="10252" width="19.44140625" style="1852" bestFit="1" customWidth="1"/>
    <col min="10253" max="10253" width="8.88671875" style="1852"/>
    <col min="10254" max="10254" width="8.6640625" style="1852" customWidth="1"/>
    <col min="10255" max="10255" width="8.88671875" style="1852"/>
    <col min="10256" max="10256" width="14.33203125" style="1852" bestFit="1" customWidth="1"/>
    <col min="10257" max="10496" width="8.88671875" style="1852"/>
    <col min="10497" max="10497" width="10.6640625" style="1852" customWidth="1"/>
    <col min="10498" max="10498" width="11.88671875" style="1852" bestFit="1" customWidth="1"/>
    <col min="10499" max="10499" width="15" style="1852" bestFit="1" customWidth="1"/>
    <col min="10500" max="10500" width="14.33203125" style="1852" bestFit="1" customWidth="1"/>
    <col min="10501" max="10501" width="15" style="1852" bestFit="1" customWidth="1"/>
    <col min="10502" max="10502" width="11.33203125" style="1852" bestFit="1" customWidth="1"/>
    <col min="10503" max="10503" width="15" style="1852" bestFit="1" customWidth="1"/>
    <col min="10504" max="10504" width="13.109375" style="1852" customWidth="1"/>
    <col min="10505" max="10505" width="15" style="1852" bestFit="1" customWidth="1"/>
    <col min="10506" max="10506" width="13.44140625" style="1852" customWidth="1"/>
    <col min="10507" max="10507" width="15" style="1852" bestFit="1" customWidth="1"/>
    <col min="10508" max="10508" width="19.44140625" style="1852" bestFit="1" customWidth="1"/>
    <col min="10509" max="10509" width="8.88671875" style="1852"/>
    <col min="10510" max="10510" width="8.6640625" style="1852" customWidth="1"/>
    <col min="10511" max="10511" width="8.88671875" style="1852"/>
    <col min="10512" max="10512" width="14.33203125" style="1852" bestFit="1" customWidth="1"/>
    <col min="10513" max="10752" width="8.88671875" style="1852"/>
    <col min="10753" max="10753" width="10.6640625" style="1852" customWidth="1"/>
    <col min="10754" max="10754" width="11.88671875" style="1852" bestFit="1" customWidth="1"/>
    <col min="10755" max="10755" width="15" style="1852" bestFit="1" customWidth="1"/>
    <col min="10756" max="10756" width="14.33203125" style="1852" bestFit="1" customWidth="1"/>
    <col min="10757" max="10757" width="15" style="1852" bestFit="1" customWidth="1"/>
    <col min="10758" max="10758" width="11.33203125" style="1852" bestFit="1" customWidth="1"/>
    <col min="10759" max="10759" width="15" style="1852" bestFit="1" customWidth="1"/>
    <col min="10760" max="10760" width="13.109375" style="1852" customWidth="1"/>
    <col min="10761" max="10761" width="15" style="1852" bestFit="1" customWidth="1"/>
    <col min="10762" max="10762" width="13.44140625" style="1852" customWidth="1"/>
    <col min="10763" max="10763" width="15" style="1852" bestFit="1" customWidth="1"/>
    <col min="10764" max="10764" width="19.44140625" style="1852" bestFit="1" customWidth="1"/>
    <col min="10765" max="10765" width="8.88671875" style="1852"/>
    <col min="10766" max="10766" width="8.6640625" style="1852" customWidth="1"/>
    <col min="10767" max="10767" width="8.88671875" style="1852"/>
    <col min="10768" max="10768" width="14.33203125" style="1852" bestFit="1" customWidth="1"/>
    <col min="10769" max="11008" width="8.88671875" style="1852"/>
    <col min="11009" max="11009" width="10.6640625" style="1852" customWidth="1"/>
    <col min="11010" max="11010" width="11.88671875" style="1852" bestFit="1" customWidth="1"/>
    <col min="11011" max="11011" width="15" style="1852" bestFit="1" customWidth="1"/>
    <col min="11012" max="11012" width="14.33203125" style="1852" bestFit="1" customWidth="1"/>
    <col min="11013" max="11013" width="15" style="1852" bestFit="1" customWidth="1"/>
    <col min="11014" max="11014" width="11.33203125" style="1852" bestFit="1" customWidth="1"/>
    <col min="11015" max="11015" width="15" style="1852" bestFit="1" customWidth="1"/>
    <col min="11016" max="11016" width="13.109375" style="1852" customWidth="1"/>
    <col min="11017" max="11017" width="15" style="1852" bestFit="1" customWidth="1"/>
    <col min="11018" max="11018" width="13.44140625" style="1852" customWidth="1"/>
    <col min="11019" max="11019" width="15" style="1852" bestFit="1" customWidth="1"/>
    <col min="11020" max="11020" width="19.44140625" style="1852" bestFit="1" customWidth="1"/>
    <col min="11021" max="11021" width="8.88671875" style="1852"/>
    <col min="11022" max="11022" width="8.6640625" style="1852" customWidth="1"/>
    <col min="11023" max="11023" width="8.88671875" style="1852"/>
    <col min="11024" max="11024" width="14.33203125" style="1852" bestFit="1" customWidth="1"/>
    <col min="11025" max="11264" width="8.88671875" style="1852"/>
    <col min="11265" max="11265" width="10.6640625" style="1852" customWidth="1"/>
    <col min="11266" max="11266" width="11.88671875" style="1852" bestFit="1" customWidth="1"/>
    <col min="11267" max="11267" width="15" style="1852" bestFit="1" customWidth="1"/>
    <col min="11268" max="11268" width="14.33203125" style="1852" bestFit="1" customWidth="1"/>
    <col min="11269" max="11269" width="15" style="1852" bestFit="1" customWidth="1"/>
    <col min="11270" max="11270" width="11.33203125" style="1852" bestFit="1" customWidth="1"/>
    <col min="11271" max="11271" width="15" style="1852" bestFit="1" customWidth="1"/>
    <col min="11272" max="11272" width="13.109375" style="1852" customWidth="1"/>
    <col min="11273" max="11273" width="15" style="1852" bestFit="1" customWidth="1"/>
    <col min="11274" max="11274" width="13.44140625" style="1852" customWidth="1"/>
    <col min="11275" max="11275" width="15" style="1852" bestFit="1" customWidth="1"/>
    <col min="11276" max="11276" width="19.44140625" style="1852" bestFit="1" customWidth="1"/>
    <col min="11277" max="11277" width="8.88671875" style="1852"/>
    <col min="11278" max="11278" width="8.6640625" style="1852" customWidth="1"/>
    <col min="11279" max="11279" width="8.88671875" style="1852"/>
    <col min="11280" max="11280" width="14.33203125" style="1852" bestFit="1" customWidth="1"/>
    <col min="11281" max="11520" width="8.88671875" style="1852"/>
    <col min="11521" max="11521" width="10.6640625" style="1852" customWidth="1"/>
    <col min="11522" max="11522" width="11.88671875" style="1852" bestFit="1" customWidth="1"/>
    <col min="11523" max="11523" width="15" style="1852" bestFit="1" customWidth="1"/>
    <col min="11524" max="11524" width="14.33203125" style="1852" bestFit="1" customWidth="1"/>
    <col min="11525" max="11525" width="15" style="1852" bestFit="1" customWidth="1"/>
    <col min="11526" max="11526" width="11.33203125" style="1852" bestFit="1" customWidth="1"/>
    <col min="11527" max="11527" width="15" style="1852" bestFit="1" customWidth="1"/>
    <col min="11528" max="11528" width="13.109375" style="1852" customWidth="1"/>
    <col min="11529" max="11529" width="15" style="1852" bestFit="1" customWidth="1"/>
    <col min="11530" max="11530" width="13.44140625" style="1852" customWidth="1"/>
    <col min="11531" max="11531" width="15" style="1852" bestFit="1" customWidth="1"/>
    <col min="11532" max="11532" width="19.44140625" style="1852" bestFit="1" customWidth="1"/>
    <col min="11533" max="11533" width="8.88671875" style="1852"/>
    <col min="11534" max="11534" width="8.6640625" style="1852" customWidth="1"/>
    <col min="11535" max="11535" width="8.88671875" style="1852"/>
    <col min="11536" max="11536" width="14.33203125" style="1852" bestFit="1" customWidth="1"/>
    <col min="11537" max="11776" width="8.88671875" style="1852"/>
    <col min="11777" max="11777" width="10.6640625" style="1852" customWidth="1"/>
    <col min="11778" max="11778" width="11.88671875" style="1852" bestFit="1" customWidth="1"/>
    <col min="11779" max="11779" width="15" style="1852" bestFit="1" customWidth="1"/>
    <col min="11780" max="11780" width="14.33203125" style="1852" bestFit="1" customWidth="1"/>
    <col min="11781" max="11781" width="15" style="1852" bestFit="1" customWidth="1"/>
    <col min="11782" max="11782" width="11.33203125" style="1852" bestFit="1" customWidth="1"/>
    <col min="11783" max="11783" width="15" style="1852" bestFit="1" customWidth="1"/>
    <col min="11784" max="11784" width="13.109375" style="1852" customWidth="1"/>
    <col min="11785" max="11785" width="15" style="1852" bestFit="1" customWidth="1"/>
    <col min="11786" max="11786" width="13.44140625" style="1852" customWidth="1"/>
    <col min="11787" max="11787" width="15" style="1852" bestFit="1" customWidth="1"/>
    <col min="11788" max="11788" width="19.44140625" style="1852" bestFit="1" customWidth="1"/>
    <col min="11789" max="11789" width="8.88671875" style="1852"/>
    <col min="11790" max="11790" width="8.6640625" style="1852" customWidth="1"/>
    <col min="11791" max="11791" width="8.88671875" style="1852"/>
    <col min="11792" max="11792" width="14.33203125" style="1852" bestFit="1" customWidth="1"/>
    <col min="11793" max="12032" width="8.88671875" style="1852"/>
    <col min="12033" max="12033" width="10.6640625" style="1852" customWidth="1"/>
    <col min="12034" max="12034" width="11.88671875" style="1852" bestFit="1" customWidth="1"/>
    <col min="12035" max="12035" width="15" style="1852" bestFit="1" customWidth="1"/>
    <col min="12036" max="12036" width="14.33203125" style="1852" bestFit="1" customWidth="1"/>
    <col min="12037" max="12037" width="15" style="1852" bestFit="1" customWidth="1"/>
    <col min="12038" max="12038" width="11.33203125" style="1852" bestFit="1" customWidth="1"/>
    <col min="12039" max="12039" width="15" style="1852" bestFit="1" customWidth="1"/>
    <col min="12040" max="12040" width="13.109375" style="1852" customWidth="1"/>
    <col min="12041" max="12041" width="15" style="1852" bestFit="1" customWidth="1"/>
    <col min="12042" max="12042" width="13.44140625" style="1852" customWidth="1"/>
    <col min="12043" max="12043" width="15" style="1852" bestFit="1" customWidth="1"/>
    <col min="12044" max="12044" width="19.44140625" style="1852" bestFit="1" customWidth="1"/>
    <col min="12045" max="12045" width="8.88671875" style="1852"/>
    <col min="12046" max="12046" width="8.6640625" style="1852" customWidth="1"/>
    <col min="12047" max="12047" width="8.88671875" style="1852"/>
    <col min="12048" max="12048" width="14.33203125" style="1852" bestFit="1" customWidth="1"/>
    <col min="12049" max="12288" width="8.88671875" style="1852"/>
    <col min="12289" max="12289" width="10.6640625" style="1852" customWidth="1"/>
    <col min="12290" max="12290" width="11.88671875" style="1852" bestFit="1" customWidth="1"/>
    <col min="12291" max="12291" width="15" style="1852" bestFit="1" customWidth="1"/>
    <col min="12292" max="12292" width="14.33203125" style="1852" bestFit="1" customWidth="1"/>
    <col min="12293" max="12293" width="15" style="1852" bestFit="1" customWidth="1"/>
    <col min="12294" max="12294" width="11.33203125" style="1852" bestFit="1" customWidth="1"/>
    <col min="12295" max="12295" width="15" style="1852" bestFit="1" customWidth="1"/>
    <col min="12296" max="12296" width="13.109375" style="1852" customWidth="1"/>
    <col min="12297" max="12297" width="15" style="1852" bestFit="1" customWidth="1"/>
    <col min="12298" max="12298" width="13.44140625" style="1852" customWidth="1"/>
    <col min="12299" max="12299" width="15" style="1852" bestFit="1" customWidth="1"/>
    <col min="12300" max="12300" width="19.44140625" style="1852" bestFit="1" customWidth="1"/>
    <col min="12301" max="12301" width="8.88671875" style="1852"/>
    <col min="12302" max="12302" width="8.6640625" style="1852" customWidth="1"/>
    <col min="12303" max="12303" width="8.88671875" style="1852"/>
    <col min="12304" max="12304" width="14.33203125" style="1852" bestFit="1" customWidth="1"/>
    <col min="12305" max="12544" width="8.88671875" style="1852"/>
    <col min="12545" max="12545" width="10.6640625" style="1852" customWidth="1"/>
    <col min="12546" max="12546" width="11.88671875" style="1852" bestFit="1" customWidth="1"/>
    <col min="12547" max="12547" width="15" style="1852" bestFit="1" customWidth="1"/>
    <col min="12548" max="12548" width="14.33203125" style="1852" bestFit="1" customWidth="1"/>
    <col min="12549" max="12549" width="15" style="1852" bestFit="1" customWidth="1"/>
    <col min="12550" max="12550" width="11.33203125" style="1852" bestFit="1" customWidth="1"/>
    <col min="12551" max="12551" width="15" style="1852" bestFit="1" customWidth="1"/>
    <col min="12552" max="12552" width="13.109375" style="1852" customWidth="1"/>
    <col min="12553" max="12553" width="15" style="1852" bestFit="1" customWidth="1"/>
    <col min="12554" max="12554" width="13.44140625" style="1852" customWidth="1"/>
    <col min="12555" max="12555" width="15" style="1852" bestFit="1" customWidth="1"/>
    <col min="12556" max="12556" width="19.44140625" style="1852" bestFit="1" customWidth="1"/>
    <col min="12557" max="12557" width="8.88671875" style="1852"/>
    <col min="12558" max="12558" width="8.6640625" style="1852" customWidth="1"/>
    <col min="12559" max="12559" width="8.88671875" style="1852"/>
    <col min="12560" max="12560" width="14.33203125" style="1852" bestFit="1" customWidth="1"/>
    <col min="12561" max="12800" width="8.88671875" style="1852"/>
    <col min="12801" max="12801" width="10.6640625" style="1852" customWidth="1"/>
    <col min="12802" max="12802" width="11.88671875" style="1852" bestFit="1" customWidth="1"/>
    <col min="12803" max="12803" width="15" style="1852" bestFit="1" customWidth="1"/>
    <col min="12804" max="12804" width="14.33203125" style="1852" bestFit="1" customWidth="1"/>
    <col min="12805" max="12805" width="15" style="1852" bestFit="1" customWidth="1"/>
    <col min="12806" max="12806" width="11.33203125" style="1852" bestFit="1" customWidth="1"/>
    <col min="12807" max="12807" width="15" style="1852" bestFit="1" customWidth="1"/>
    <col min="12808" max="12808" width="13.109375" style="1852" customWidth="1"/>
    <col min="12809" max="12809" width="15" style="1852" bestFit="1" customWidth="1"/>
    <col min="12810" max="12810" width="13.44140625" style="1852" customWidth="1"/>
    <col min="12811" max="12811" width="15" style="1852" bestFit="1" customWidth="1"/>
    <col min="12812" max="12812" width="19.44140625" style="1852" bestFit="1" customWidth="1"/>
    <col min="12813" max="12813" width="8.88671875" style="1852"/>
    <col min="12814" max="12814" width="8.6640625" style="1852" customWidth="1"/>
    <col min="12815" max="12815" width="8.88671875" style="1852"/>
    <col min="12816" max="12816" width="14.33203125" style="1852" bestFit="1" customWidth="1"/>
    <col min="12817" max="13056" width="8.88671875" style="1852"/>
    <col min="13057" max="13057" width="10.6640625" style="1852" customWidth="1"/>
    <col min="13058" max="13058" width="11.88671875" style="1852" bestFit="1" customWidth="1"/>
    <col min="13059" max="13059" width="15" style="1852" bestFit="1" customWidth="1"/>
    <col min="13060" max="13060" width="14.33203125" style="1852" bestFit="1" customWidth="1"/>
    <col min="13061" max="13061" width="15" style="1852" bestFit="1" customWidth="1"/>
    <col min="13062" max="13062" width="11.33203125" style="1852" bestFit="1" customWidth="1"/>
    <col min="13063" max="13063" width="15" style="1852" bestFit="1" customWidth="1"/>
    <col min="13064" max="13064" width="13.109375" style="1852" customWidth="1"/>
    <col min="13065" max="13065" width="15" style="1852" bestFit="1" customWidth="1"/>
    <col min="13066" max="13066" width="13.44140625" style="1852" customWidth="1"/>
    <col min="13067" max="13067" width="15" style="1852" bestFit="1" customWidth="1"/>
    <col min="13068" max="13068" width="19.44140625" style="1852" bestFit="1" customWidth="1"/>
    <col min="13069" max="13069" width="8.88671875" style="1852"/>
    <col min="13070" max="13070" width="8.6640625" style="1852" customWidth="1"/>
    <col min="13071" max="13071" width="8.88671875" style="1852"/>
    <col min="13072" max="13072" width="14.33203125" style="1852" bestFit="1" customWidth="1"/>
    <col min="13073" max="13312" width="8.88671875" style="1852"/>
    <col min="13313" max="13313" width="10.6640625" style="1852" customWidth="1"/>
    <col min="13314" max="13314" width="11.88671875" style="1852" bestFit="1" customWidth="1"/>
    <col min="13315" max="13315" width="15" style="1852" bestFit="1" customWidth="1"/>
    <col min="13316" max="13316" width="14.33203125" style="1852" bestFit="1" customWidth="1"/>
    <col min="13317" max="13317" width="15" style="1852" bestFit="1" customWidth="1"/>
    <col min="13318" max="13318" width="11.33203125" style="1852" bestFit="1" customWidth="1"/>
    <col min="13319" max="13319" width="15" style="1852" bestFit="1" customWidth="1"/>
    <col min="13320" max="13320" width="13.109375" style="1852" customWidth="1"/>
    <col min="13321" max="13321" width="15" style="1852" bestFit="1" customWidth="1"/>
    <col min="13322" max="13322" width="13.44140625" style="1852" customWidth="1"/>
    <col min="13323" max="13323" width="15" style="1852" bestFit="1" customWidth="1"/>
    <col min="13324" max="13324" width="19.44140625" style="1852" bestFit="1" customWidth="1"/>
    <col min="13325" max="13325" width="8.88671875" style="1852"/>
    <col min="13326" max="13326" width="8.6640625" style="1852" customWidth="1"/>
    <col min="13327" max="13327" width="8.88671875" style="1852"/>
    <col min="13328" max="13328" width="14.33203125" style="1852" bestFit="1" customWidth="1"/>
    <col min="13329" max="13568" width="8.88671875" style="1852"/>
    <col min="13569" max="13569" width="10.6640625" style="1852" customWidth="1"/>
    <col min="13570" max="13570" width="11.88671875" style="1852" bestFit="1" customWidth="1"/>
    <col min="13571" max="13571" width="15" style="1852" bestFit="1" customWidth="1"/>
    <col min="13572" max="13572" width="14.33203125" style="1852" bestFit="1" customWidth="1"/>
    <col min="13573" max="13573" width="15" style="1852" bestFit="1" customWidth="1"/>
    <col min="13574" max="13574" width="11.33203125" style="1852" bestFit="1" customWidth="1"/>
    <col min="13575" max="13575" width="15" style="1852" bestFit="1" customWidth="1"/>
    <col min="13576" max="13576" width="13.109375" style="1852" customWidth="1"/>
    <col min="13577" max="13577" width="15" style="1852" bestFit="1" customWidth="1"/>
    <col min="13578" max="13578" width="13.44140625" style="1852" customWidth="1"/>
    <col min="13579" max="13579" width="15" style="1852" bestFit="1" customWidth="1"/>
    <col min="13580" max="13580" width="19.44140625" style="1852" bestFit="1" customWidth="1"/>
    <col min="13581" max="13581" width="8.88671875" style="1852"/>
    <col min="13582" max="13582" width="8.6640625" style="1852" customWidth="1"/>
    <col min="13583" max="13583" width="8.88671875" style="1852"/>
    <col min="13584" max="13584" width="14.33203125" style="1852" bestFit="1" customWidth="1"/>
    <col min="13585" max="13824" width="8.88671875" style="1852"/>
    <col min="13825" max="13825" width="10.6640625" style="1852" customWidth="1"/>
    <col min="13826" max="13826" width="11.88671875" style="1852" bestFit="1" customWidth="1"/>
    <col min="13827" max="13827" width="15" style="1852" bestFit="1" customWidth="1"/>
    <col min="13828" max="13828" width="14.33203125" style="1852" bestFit="1" customWidth="1"/>
    <col min="13829" max="13829" width="15" style="1852" bestFit="1" customWidth="1"/>
    <col min="13830" max="13830" width="11.33203125" style="1852" bestFit="1" customWidth="1"/>
    <col min="13831" max="13831" width="15" style="1852" bestFit="1" customWidth="1"/>
    <col min="13832" max="13832" width="13.109375" style="1852" customWidth="1"/>
    <col min="13833" max="13833" width="15" style="1852" bestFit="1" customWidth="1"/>
    <col min="13834" max="13834" width="13.44140625" style="1852" customWidth="1"/>
    <col min="13835" max="13835" width="15" style="1852" bestFit="1" customWidth="1"/>
    <col min="13836" max="13836" width="19.44140625" style="1852" bestFit="1" customWidth="1"/>
    <col min="13837" max="13837" width="8.88671875" style="1852"/>
    <col min="13838" max="13838" width="8.6640625" style="1852" customWidth="1"/>
    <col min="13839" max="13839" width="8.88671875" style="1852"/>
    <col min="13840" max="13840" width="14.33203125" style="1852" bestFit="1" customWidth="1"/>
    <col min="13841" max="14080" width="8.88671875" style="1852"/>
    <col min="14081" max="14081" width="10.6640625" style="1852" customWidth="1"/>
    <col min="14082" max="14082" width="11.88671875" style="1852" bestFit="1" customWidth="1"/>
    <col min="14083" max="14083" width="15" style="1852" bestFit="1" customWidth="1"/>
    <col min="14084" max="14084" width="14.33203125" style="1852" bestFit="1" customWidth="1"/>
    <col min="14085" max="14085" width="15" style="1852" bestFit="1" customWidth="1"/>
    <col min="14086" max="14086" width="11.33203125" style="1852" bestFit="1" customWidth="1"/>
    <col min="14087" max="14087" width="15" style="1852" bestFit="1" customWidth="1"/>
    <col min="14088" max="14088" width="13.109375" style="1852" customWidth="1"/>
    <col min="14089" max="14089" width="15" style="1852" bestFit="1" customWidth="1"/>
    <col min="14090" max="14090" width="13.44140625" style="1852" customWidth="1"/>
    <col min="14091" max="14091" width="15" style="1852" bestFit="1" customWidth="1"/>
    <col min="14092" max="14092" width="19.44140625" style="1852" bestFit="1" customWidth="1"/>
    <col min="14093" max="14093" width="8.88671875" style="1852"/>
    <col min="14094" max="14094" width="8.6640625" style="1852" customWidth="1"/>
    <col min="14095" max="14095" width="8.88671875" style="1852"/>
    <col min="14096" max="14096" width="14.33203125" style="1852" bestFit="1" customWidth="1"/>
    <col min="14097" max="14336" width="8.88671875" style="1852"/>
    <col min="14337" max="14337" width="10.6640625" style="1852" customWidth="1"/>
    <col min="14338" max="14338" width="11.88671875" style="1852" bestFit="1" customWidth="1"/>
    <col min="14339" max="14339" width="15" style="1852" bestFit="1" customWidth="1"/>
    <col min="14340" max="14340" width="14.33203125" style="1852" bestFit="1" customWidth="1"/>
    <col min="14341" max="14341" width="15" style="1852" bestFit="1" customWidth="1"/>
    <col min="14342" max="14342" width="11.33203125" style="1852" bestFit="1" customWidth="1"/>
    <col min="14343" max="14343" width="15" style="1852" bestFit="1" customWidth="1"/>
    <col min="14344" max="14344" width="13.109375" style="1852" customWidth="1"/>
    <col min="14345" max="14345" width="15" style="1852" bestFit="1" customWidth="1"/>
    <col min="14346" max="14346" width="13.44140625" style="1852" customWidth="1"/>
    <col min="14347" max="14347" width="15" style="1852" bestFit="1" customWidth="1"/>
    <col min="14348" max="14348" width="19.44140625" style="1852" bestFit="1" customWidth="1"/>
    <col min="14349" max="14349" width="8.88671875" style="1852"/>
    <col min="14350" max="14350" width="8.6640625" style="1852" customWidth="1"/>
    <col min="14351" max="14351" width="8.88671875" style="1852"/>
    <col min="14352" max="14352" width="14.33203125" style="1852" bestFit="1" customWidth="1"/>
    <col min="14353" max="14592" width="8.88671875" style="1852"/>
    <col min="14593" max="14593" width="10.6640625" style="1852" customWidth="1"/>
    <col min="14594" max="14594" width="11.88671875" style="1852" bestFit="1" customWidth="1"/>
    <col min="14595" max="14595" width="15" style="1852" bestFit="1" customWidth="1"/>
    <col min="14596" max="14596" width="14.33203125" style="1852" bestFit="1" customWidth="1"/>
    <col min="14597" max="14597" width="15" style="1852" bestFit="1" customWidth="1"/>
    <col min="14598" max="14598" width="11.33203125" style="1852" bestFit="1" customWidth="1"/>
    <col min="14599" max="14599" width="15" style="1852" bestFit="1" customWidth="1"/>
    <col min="14600" max="14600" width="13.109375" style="1852" customWidth="1"/>
    <col min="14601" max="14601" width="15" style="1852" bestFit="1" customWidth="1"/>
    <col min="14602" max="14602" width="13.44140625" style="1852" customWidth="1"/>
    <col min="14603" max="14603" width="15" style="1852" bestFit="1" customWidth="1"/>
    <col min="14604" max="14604" width="19.44140625" style="1852" bestFit="1" customWidth="1"/>
    <col min="14605" max="14605" width="8.88671875" style="1852"/>
    <col min="14606" max="14606" width="8.6640625" style="1852" customWidth="1"/>
    <col min="14607" max="14607" width="8.88671875" style="1852"/>
    <col min="14608" max="14608" width="14.33203125" style="1852" bestFit="1" customWidth="1"/>
    <col min="14609" max="14848" width="8.88671875" style="1852"/>
    <col min="14849" max="14849" width="10.6640625" style="1852" customWidth="1"/>
    <col min="14850" max="14850" width="11.88671875" style="1852" bestFit="1" customWidth="1"/>
    <col min="14851" max="14851" width="15" style="1852" bestFit="1" customWidth="1"/>
    <col min="14852" max="14852" width="14.33203125" style="1852" bestFit="1" customWidth="1"/>
    <col min="14853" max="14853" width="15" style="1852" bestFit="1" customWidth="1"/>
    <col min="14854" max="14854" width="11.33203125" style="1852" bestFit="1" customWidth="1"/>
    <col min="14855" max="14855" width="15" style="1852" bestFit="1" customWidth="1"/>
    <col min="14856" max="14856" width="13.109375" style="1852" customWidth="1"/>
    <col min="14857" max="14857" width="15" style="1852" bestFit="1" customWidth="1"/>
    <col min="14858" max="14858" width="13.44140625" style="1852" customWidth="1"/>
    <col min="14859" max="14859" width="15" style="1852" bestFit="1" customWidth="1"/>
    <col min="14860" max="14860" width="19.44140625" style="1852" bestFit="1" customWidth="1"/>
    <col min="14861" max="14861" width="8.88671875" style="1852"/>
    <col min="14862" max="14862" width="8.6640625" style="1852" customWidth="1"/>
    <col min="14863" max="14863" width="8.88671875" style="1852"/>
    <col min="14864" max="14864" width="14.33203125" style="1852" bestFit="1" customWidth="1"/>
    <col min="14865" max="15104" width="8.88671875" style="1852"/>
    <col min="15105" max="15105" width="10.6640625" style="1852" customWidth="1"/>
    <col min="15106" max="15106" width="11.88671875" style="1852" bestFit="1" customWidth="1"/>
    <col min="15107" max="15107" width="15" style="1852" bestFit="1" customWidth="1"/>
    <col min="15108" max="15108" width="14.33203125" style="1852" bestFit="1" customWidth="1"/>
    <col min="15109" max="15109" width="15" style="1852" bestFit="1" customWidth="1"/>
    <col min="15110" max="15110" width="11.33203125" style="1852" bestFit="1" customWidth="1"/>
    <col min="15111" max="15111" width="15" style="1852" bestFit="1" customWidth="1"/>
    <col min="15112" max="15112" width="13.109375" style="1852" customWidth="1"/>
    <col min="15113" max="15113" width="15" style="1852" bestFit="1" customWidth="1"/>
    <col min="15114" max="15114" width="13.44140625" style="1852" customWidth="1"/>
    <col min="15115" max="15115" width="15" style="1852" bestFit="1" customWidth="1"/>
    <col min="15116" max="15116" width="19.44140625" style="1852" bestFit="1" customWidth="1"/>
    <col min="15117" max="15117" width="8.88671875" style="1852"/>
    <col min="15118" max="15118" width="8.6640625" style="1852" customWidth="1"/>
    <col min="15119" max="15119" width="8.88671875" style="1852"/>
    <col min="15120" max="15120" width="14.33203125" style="1852" bestFit="1" customWidth="1"/>
    <col min="15121" max="15360" width="8.88671875" style="1852"/>
    <col min="15361" max="15361" width="10.6640625" style="1852" customWidth="1"/>
    <col min="15362" max="15362" width="11.88671875" style="1852" bestFit="1" customWidth="1"/>
    <col min="15363" max="15363" width="15" style="1852" bestFit="1" customWidth="1"/>
    <col min="15364" max="15364" width="14.33203125" style="1852" bestFit="1" customWidth="1"/>
    <col min="15365" max="15365" width="15" style="1852" bestFit="1" customWidth="1"/>
    <col min="15366" max="15366" width="11.33203125" style="1852" bestFit="1" customWidth="1"/>
    <col min="15367" max="15367" width="15" style="1852" bestFit="1" customWidth="1"/>
    <col min="15368" max="15368" width="13.109375" style="1852" customWidth="1"/>
    <col min="15369" max="15369" width="15" style="1852" bestFit="1" customWidth="1"/>
    <col min="15370" max="15370" width="13.44140625" style="1852" customWidth="1"/>
    <col min="15371" max="15371" width="15" style="1852" bestFit="1" customWidth="1"/>
    <col min="15372" max="15372" width="19.44140625" style="1852" bestFit="1" customWidth="1"/>
    <col min="15373" max="15373" width="8.88671875" style="1852"/>
    <col min="15374" max="15374" width="8.6640625" style="1852" customWidth="1"/>
    <col min="15375" max="15375" width="8.88671875" style="1852"/>
    <col min="15376" max="15376" width="14.33203125" style="1852" bestFit="1" customWidth="1"/>
    <col min="15377" max="15616" width="8.88671875" style="1852"/>
    <col min="15617" max="15617" width="10.6640625" style="1852" customWidth="1"/>
    <col min="15618" max="15618" width="11.88671875" style="1852" bestFit="1" customWidth="1"/>
    <col min="15619" max="15619" width="15" style="1852" bestFit="1" customWidth="1"/>
    <col min="15620" max="15620" width="14.33203125" style="1852" bestFit="1" customWidth="1"/>
    <col min="15621" max="15621" width="15" style="1852" bestFit="1" customWidth="1"/>
    <col min="15622" max="15622" width="11.33203125" style="1852" bestFit="1" customWidth="1"/>
    <col min="15623" max="15623" width="15" style="1852" bestFit="1" customWidth="1"/>
    <col min="15624" max="15624" width="13.109375" style="1852" customWidth="1"/>
    <col min="15625" max="15625" width="15" style="1852" bestFit="1" customWidth="1"/>
    <col min="15626" max="15626" width="13.44140625" style="1852" customWidth="1"/>
    <col min="15627" max="15627" width="15" style="1852" bestFit="1" customWidth="1"/>
    <col min="15628" max="15628" width="19.44140625" style="1852" bestFit="1" customWidth="1"/>
    <col min="15629" max="15629" width="8.88671875" style="1852"/>
    <col min="15630" max="15630" width="8.6640625" style="1852" customWidth="1"/>
    <col min="15631" max="15631" width="8.88671875" style="1852"/>
    <col min="15632" max="15632" width="14.33203125" style="1852" bestFit="1" customWidth="1"/>
    <col min="15633" max="15872" width="8.88671875" style="1852"/>
    <col min="15873" max="15873" width="10.6640625" style="1852" customWidth="1"/>
    <col min="15874" max="15874" width="11.88671875" style="1852" bestFit="1" customWidth="1"/>
    <col min="15875" max="15875" width="15" style="1852" bestFit="1" customWidth="1"/>
    <col min="15876" max="15876" width="14.33203125" style="1852" bestFit="1" customWidth="1"/>
    <col min="15877" max="15877" width="15" style="1852" bestFit="1" customWidth="1"/>
    <col min="15878" max="15878" width="11.33203125" style="1852" bestFit="1" customWidth="1"/>
    <col min="15879" max="15879" width="15" style="1852" bestFit="1" customWidth="1"/>
    <col min="15880" max="15880" width="13.109375" style="1852" customWidth="1"/>
    <col min="15881" max="15881" width="15" style="1852" bestFit="1" customWidth="1"/>
    <col min="15882" max="15882" width="13.44140625" style="1852" customWidth="1"/>
    <col min="15883" max="15883" width="15" style="1852" bestFit="1" customWidth="1"/>
    <col min="15884" max="15884" width="19.44140625" style="1852" bestFit="1" customWidth="1"/>
    <col min="15885" max="15885" width="8.88671875" style="1852"/>
    <col min="15886" max="15886" width="8.6640625" style="1852" customWidth="1"/>
    <col min="15887" max="15887" width="8.88671875" style="1852"/>
    <col min="15888" max="15888" width="14.33203125" style="1852" bestFit="1" customWidth="1"/>
    <col min="15889" max="16128" width="8.88671875" style="1852"/>
    <col min="16129" max="16129" width="10.6640625" style="1852" customWidth="1"/>
    <col min="16130" max="16130" width="11.88671875" style="1852" bestFit="1" customWidth="1"/>
    <col min="16131" max="16131" width="15" style="1852" bestFit="1" customWidth="1"/>
    <col min="16132" max="16132" width="14.33203125" style="1852" bestFit="1" customWidth="1"/>
    <col min="16133" max="16133" width="15" style="1852" bestFit="1" customWidth="1"/>
    <col min="16134" max="16134" width="11.33203125" style="1852" bestFit="1" customWidth="1"/>
    <col min="16135" max="16135" width="15" style="1852" bestFit="1" customWidth="1"/>
    <col min="16136" max="16136" width="13.109375" style="1852" customWidth="1"/>
    <col min="16137" max="16137" width="15" style="1852" bestFit="1" customWidth="1"/>
    <col min="16138" max="16138" width="13.44140625" style="1852" customWidth="1"/>
    <col min="16139" max="16139" width="15" style="1852" bestFit="1" customWidth="1"/>
    <col min="16140" max="16140" width="19.44140625" style="1852" bestFit="1" customWidth="1"/>
    <col min="16141" max="16141" width="8.88671875" style="1852"/>
    <col min="16142" max="16142" width="8.6640625" style="1852" customWidth="1"/>
    <col min="16143" max="16143" width="8.88671875" style="1852"/>
    <col min="16144" max="16144" width="14.33203125" style="1852" bestFit="1" customWidth="1"/>
    <col min="16145" max="16384" width="8.88671875" style="1852"/>
  </cols>
  <sheetData>
    <row r="1" spans="1:11" s="1877" customFormat="1" ht="20.399999999999999">
      <c r="A1" s="1938" t="s">
        <v>4726</v>
      </c>
      <c r="B1" s="1939"/>
      <c r="C1" s="1939"/>
      <c r="D1" s="1940"/>
      <c r="E1" s="1940"/>
      <c r="F1" s="1940"/>
      <c r="G1" s="1941"/>
      <c r="H1" s="1941"/>
      <c r="I1" s="1941"/>
      <c r="J1" s="1942"/>
      <c r="K1" s="1852"/>
    </row>
    <row r="2" spans="1:11" ht="21" thickBot="1">
      <c r="A2" s="1938" t="s">
        <v>4727</v>
      </c>
      <c r="B2" s="1939"/>
      <c r="C2" s="1939"/>
      <c r="D2" s="1940"/>
      <c r="E2" s="1940"/>
      <c r="F2" s="1940"/>
      <c r="G2" s="1941"/>
      <c r="H2" s="1941"/>
      <c r="I2" s="1941"/>
      <c r="J2" s="1942"/>
    </row>
    <row r="3" spans="1:11" ht="17.399999999999999" thickTop="1">
      <c r="A3" s="1943"/>
      <c r="B3" s="3253" t="s">
        <v>4728</v>
      </c>
      <c r="C3" s="3253" t="s">
        <v>4729</v>
      </c>
      <c r="D3" s="3253" t="s">
        <v>4730</v>
      </c>
      <c r="E3" s="3253" t="s">
        <v>4728</v>
      </c>
      <c r="F3" s="3255" t="s">
        <v>4729</v>
      </c>
      <c r="G3" s="3256" t="s">
        <v>4730</v>
      </c>
      <c r="H3" s="1944"/>
      <c r="I3" s="1944"/>
      <c r="J3" s="1942"/>
    </row>
    <row r="4" spans="1:11" ht="17.399999999999999" thickBot="1">
      <c r="A4" s="920" t="s">
        <v>3051</v>
      </c>
      <c r="B4" s="3254"/>
      <c r="C4" s="3254"/>
      <c r="D4" s="3254"/>
      <c r="E4" s="3254"/>
      <c r="F4" s="3254"/>
      <c r="G4" s="3257"/>
      <c r="H4" s="1944"/>
      <c r="I4" s="1944"/>
      <c r="J4" s="1942"/>
    </row>
    <row r="5" spans="1:11" ht="19.5" customHeight="1" thickBot="1">
      <c r="A5" s="1945"/>
      <c r="B5" s="3251" t="s">
        <v>4731</v>
      </c>
      <c r="C5" s="3251"/>
      <c r="D5" s="3251"/>
      <c r="E5" s="3251" t="s">
        <v>4732</v>
      </c>
      <c r="F5" s="3251"/>
      <c r="G5" s="3252"/>
      <c r="H5" s="1944"/>
      <c r="I5" s="1944"/>
      <c r="J5" s="1942"/>
    </row>
    <row r="6" spans="1:11" ht="16.5" hidden="1" customHeight="1">
      <c r="A6" s="1946">
        <v>41275</v>
      </c>
      <c r="B6" s="1947">
        <v>30.430700000000002</v>
      </c>
      <c r="C6" s="1947">
        <v>41.271900000000002</v>
      </c>
      <c r="D6" s="1947">
        <v>48.303600000000003</v>
      </c>
      <c r="E6" s="1947">
        <v>30.603123809523812</v>
      </c>
      <c r="F6" s="1947">
        <v>40.656466666666653</v>
      </c>
      <c r="G6" s="1948">
        <v>48.939066666666662</v>
      </c>
      <c r="H6" s="1944"/>
      <c r="I6" s="1944"/>
      <c r="J6" s="1942"/>
    </row>
    <row r="7" spans="1:11" ht="16.5" hidden="1" customHeight="1">
      <c r="A7" s="1946">
        <v>41306</v>
      </c>
      <c r="B7" s="1947">
        <v>30.850300000000001</v>
      </c>
      <c r="C7" s="1947">
        <v>40.475099999999998</v>
      </c>
      <c r="D7" s="1947">
        <v>46.942799999999998</v>
      </c>
      <c r="E7" s="1947">
        <v>30.654636842105255</v>
      </c>
      <c r="F7" s="1947">
        <v>40.882905263157895</v>
      </c>
      <c r="G7" s="1948">
        <v>47.462326315789475</v>
      </c>
      <c r="H7" s="1944"/>
      <c r="I7" s="1944"/>
      <c r="J7" s="1942"/>
    </row>
    <row r="8" spans="1:11" ht="16.5" hidden="1" customHeight="1">
      <c r="A8" s="1946">
        <v>41334</v>
      </c>
      <c r="B8" s="1947">
        <v>31.3004</v>
      </c>
      <c r="C8" s="1947">
        <v>40.124299999999998</v>
      </c>
      <c r="D8" s="1947">
        <v>47.625500000000002</v>
      </c>
      <c r="E8" s="1947">
        <v>31.066909999999996</v>
      </c>
      <c r="F8" s="1947">
        <v>40.289155000000001</v>
      </c>
      <c r="G8" s="1948">
        <v>46.976050000000001</v>
      </c>
      <c r="H8" s="1944"/>
      <c r="I8" s="1944"/>
      <c r="J8" s="1942"/>
    </row>
    <row r="9" spans="1:11" ht="16.5" hidden="1" customHeight="1">
      <c r="A9" s="1946">
        <v>41365</v>
      </c>
      <c r="B9" s="1947">
        <v>31.0306</v>
      </c>
      <c r="C9" s="1947">
        <v>40.616300000000003</v>
      </c>
      <c r="D9" s="1947">
        <v>48.115400000000001</v>
      </c>
      <c r="E9" s="1947">
        <v>31.116445000000006</v>
      </c>
      <c r="F9" s="1947">
        <v>40.532910000000001</v>
      </c>
      <c r="G9" s="1948">
        <v>47.664449999999995</v>
      </c>
      <c r="H9" s="1944"/>
      <c r="I9" s="1944"/>
      <c r="J9" s="1942"/>
    </row>
    <row r="10" spans="1:11" ht="16.5" hidden="1" customHeight="1">
      <c r="A10" s="1946">
        <v>41395</v>
      </c>
      <c r="B10" s="1947">
        <v>31.124199999999998</v>
      </c>
      <c r="C10" s="1947">
        <v>40.674700000000001</v>
      </c>
      <c r="D10" s="1947">
        <v>47.593200000000003</v>
      </c>
      <c r="E10" s="1947">
        <v>31.167886363636363</v>
      </c>
      <c r="F10" s="1947">
        <v>40.473986363636371</v>
      </c>
      <c r="G10" s="1948">
        <v>47.741309090909091</v>
      </c>
      <c r="H10" s="1944"/>
      <c r="I10" s="1944"/>
      <c r="J10" s="1942"/>
    </row>
    <row r="11" spans="1:11" ht="16.5" hidden="1" customHeight="1">
      <c r="A11" s="1946">
        <v>41426</v>
      </c>
      <c r="B11" s="1947">
        <v>31.184000000000001</v>
      </c>
      <c r="C11" s="1947">
        <v>40.688499999999998</v>
      </c>
      <c r="D11" s="1947">
        <v>47.794499999999999</v>
      </c>
      <c r="E11" s="1947">
        <v>30.964214999999996</v>
      </c>
      <c r="F11" s="1947">
        <v>40.875264999999999</v>
      </c>
      <c r="G11" s="1948">
        <v>48.045384999999996</v>
      </c>
      <c r="H11" s="1944"/>
      <c r="I11" s="1944"/>
      <c r="J11" s="1942"/>
    </row>
    <row r="12" spans="1:11" ht="16.5" hidden="1" customHeight="1">
      <c r="A12" s="1946">
        <v>41456</v>
      </c>
      <c r="B12" s="1947">
        <v>30.9513</v>
      </c>
      <c r="C12" s="1947">
        <v>40.958199999999998</v>
      </c>
      <c r="D12" s="1947">
        <v>47.088099999999997</v>
      </c>
      <c r="E12" s="1947">
        <v>31.088491304347823</v>
      </c>
      <c r="F12" s="1947">
        <v>40.690691304347823</v>
      </c>
      <c r="G12" s="1948">
        <v>47.32544782608695</v>
      </c>
      <c r="H12" s="1944"/>
      <c r="I12" s="1944"/>
      <c r="J12" s="1942"/>
    </row>
    <row r="13" spans="1:11" ht="16.5" hidden="1" customHeight="1">
      <c r="A13" s="1946">
        <v>41487</v>
      </c>
      <c r="B13" s="1947">
        <v>30.9194</v>
      </c>
      <c r="C13" s="1947">
        <v>40.973500000000001</v>
      </c>
      <c r="D13" s="1947">
        <v>48.167000000000002</v>
      </c>
      <c r="E13" s="1947">
        <v>30.870180952380956</v>
      </c>
      <c r="F13" s="1947">
        <v>41.119528571428582</v>
      </c>
      <c r="G13" s="1948">
        <v>47.858095238095245</v>
      </c>
      <c r="H13" s="1944"/>
      <c r="I13" s="1944"/>
      <c r="J13" s="1942"/>
    </row>
    <row r="14" spans="1:11" ht="16.5" hidden="1" customHeight="1">
      <c r="A14" s="1946">
        <v>41518</v>
      </c>
      <c r="B14" s="1947">
        <v>30.5107</v>
      </c>
      <c r="C14" s="1947">
        <v>41.2699</v>
      </c>
      <c r="D14" s="1947">
        <v>49.3065</v>
      </c>
      <c r="E14" s="1947">
        <v>30.840750000000003</v>
      </c>
      <c r="F14" s="1947">
        <v>41.215094999999998</v>
      </c>
      <c r="G14" s="1948">
        <v>49.017115000000004</v>
      </c>
      <c r="H14" s="1944"/>
      <c r="I14" s="1944"/>
      <c r="J14" s="1942"/>
    </row>
    <row r="15" spans="1:11" ht="16.5" hidden="1" customHeight="1">
      <c r="A15" s="1946">
        <v>41548</v>
      </c>
      <c r="B15" s="1947">
        <v>30.186</v>
      </c>
      <c r="C15" s="1947">
        <v>41.391800000000003</v>
      </c>
      <c r="D15" s="1947">
        <v>48.579700000000003</v>
      </c>
      <c r="E15" s="1947">
        <v>30.381</v>
      </c>
      <c r="F15" s="1947">
        <v>41.430999999999997</v>
      </c>
      <c r="G15" s="1948">
        <v>48.997</v>
      </c>
      <c r="H15" s="1944"/>
      <c r="I15" s="1944"/>
      <c r="J15" s="1942"/>
    </row>
    <row r="16" spans="1:11" ht="16.5" hidden="1" customHeight="1">
      <c r="A16" s="1946">
        <v>41579</v>
      </c>
      <c r="B16" s="1947">
        <v>30.365400000000001</v>
      </c>
      <c r="C16" s="1947">
        <v>41.359900000000003</v>
      </c>
      <c r="D16" s="1947">
        <v>49.6</v>
      </c>
      <c r="E16" s="1947">
        <v>30.513550000000002</v>
      </c>
      <c r="F16" s="1947">
        <v>41.245615000000001</v>
      </c>
      <c r="G16" s="1948">
        <v>49.231155000000008</v>
      </c>
      <c r="H16" s="1944"/>
      <c r="I16" s="1944"/>
      <c r="J16" s="1942"/>
    </row>
    <row r="17" spans="1:10" ht="16.5" hidden="1" customHeight="1">
      <c r="A17" s="1946">
        <v>41609</v>
      </c>
      <c r="B17" s="1947">
        <v>30.261500000000002</v>
      </c>
      <c r="C17" s="1947">
        <v>41.633800000000001</v>
      </c>
      <c r="D17" s="1947">
        <v>49.841200000000001</v>
      </c>
      <c r="E17" s="1947">
        <v>30.280761904761896</v>
      </c>
      <c r="F17" s="1947">
        <v>41.475899999999996</v>
      </c>
      <c r="G17" s="1948">
        <v>49.642990476190462</v>
      </c>
      <c r="H17" s="1944"/>
      <c r="I17" s="1944"/>
      <c r="J17" s="1942"/>
    </row>
    <row r="18" spans="1:10" ht="16.5" hidden="1" customHeight="1">
      <c r="A18" s="1946">
        <v>41640</v>
      </c>
      <c r="B18" s="1947">
        <v>30.334599999999998</v>
      </c>
      <c r="C18" s="1947">
        <v>41.370199999999997</v>
      </c>
      <c r="D18" s="1947">
        <v>50.411900000000003</v>
      </c>
      <c r="E18" s="1947">
        <v>30.334347368421057</v>
      </c>
      <c r="F18" s="1947">
        <v>41.345510526315792</v>
      </c>
      <c r="G18" s="1948">
        <v>50.067547368421039</v>
      </c>
      <c r="H18" s="1944"/>
      <c r="I18" s="1944"/>
      <c r="J18" s="1942"/>
    </row>
    <row r="19" spans="1:10" ht="16.5" hidden="1" customHeight="1">
      <c r="A19" s="1946">
        <v>41671</v>
      </c>
      <c r="B19" s="1947">
        <v>30.182300000000001</v>
      </c>
      <c r="C19" s="1947">
        <v>41.464199999999998</v>
      </c>
      <c r="D19" s="1947">
        <v>50.6616</v>
      </c>
      <c r="E19" s="1947">
        <v>30.301788888888893</v>
      </c>
      <c r="F19" s="1947">
        <v>41.413055555555559</v>
      </c>
      <c r="G19" s="1948">
        <v>50.306766666666668</v>
      </c>
      <c r="H19" s="1944"/>
      <c r="I19" s="1944"/>
      <c r="J19" s="1942"/>
    </row>
    <row r="20" spans="1:10" ht="16.5" hidden="1" customHeight="1">
      <c r="A20" s="1946">
        <v>41699</v>
      </c>
      <c r="B20" s="1947">
        <v>30.196400000000001</v>
      </c>
      <c r="C20" s="1947">
        <v>41.5411</v>
      </c>
      <c r="D20" s="1947">
        <v>50.4268</v>
      </c>
      <c r="E20" s="1947">
        <v>30.107694736842106</v>
      </c>
      <c r="F20" s="1947">
        <v>41.639631578947366</v>
      </c>
      <c r="G20" s="1948">
        <v>50.17263157894736</v>
      </c>
      <c r="H20" s="1944"/>
      <c r="I20" s="1944"/>
      <c r="J20" s="1942"/>
    </row>
    <row r="21" spans="1:10" ht="16.5" hidden="1" customHeight="1">
      <c r="A21" s="1946">
        <v>41730</v>
      </c>
      <c r="B21" s="1947">
        <v>30.079899999999999</v>
      </c>
      <c r="C21" s="1947">
        <v>41.506999999999998</v>
      </c>
      <c r="D21" s="1947">
        <v>50.912799999999997</v>
      </c>
      <c r="E21" s="1947">
        <v>30.104427272727275</v>
      </c>
      <c r="F21" s="1947">
        <v>41.582795454545455</v>
      </c>
      <c r="G21" s="1948">
        <v>50.567418181818191</v>
      </c>
      <c r="H21" s="1944"/>
      <c r="I21" s="1944"/>
      <c r="J21" s="1942"/>
    </row>
    <row r="22" spans="1:10" ht="16.5" hidden="1" customHeight="1">
      <c r="A22" s="1946">
        <v>41760</v>
      </c>
      <c r="B22" s="1947">
        <v>30.342099999999999</v>
      </c>
      <c r="C22" s="1947">
        <v>41.297800000000002</v>
      </c>
      <c r="D22" s="1949">
        <v>50.977800000000002</v>
      </c>
      <c r="E22" s="1949">
        <v>30.180161904761899</v>
      </c>
      <c r="F22" s="1949">
        <v>41.459180952380954</v>
      </c>
      <c r="G22" s="1950">
        <v>51.058476190476192</v>
      </c>
      <c r="H22" s="1951"/>
      <c r="I22" s="1944"/>
      <c r="J22" s="1942"/>
    </row>
    <row r="23" spans="1:10" ht="16.5" hidden="1" customHeight="1">
      <c r="A23" s="1946">
        <v>41791</v>
      </c>
      <c r="B23" s="1947">
        <v>30.352499999999999</v>
      </c>
      <c r="C23" s="1947">
        <v>41.417000000000002</v>
      </c>
      <c r="D23" s="1947">
        <v>51.6494</v>
      </c>
      <c r="E23" s="1947">
        <v>30.390471428571427</v>
      </c>
      <c r="F23" s="1947">
        <v>41.325047619047623</v>
      </c>
      <c r="G23" s="1948">
        <v>51.443295238095246</v>
      </c>
      <c r="H23" s="1944"/>
      <c r="I23" s="1944"/>
      <c r="J23" s="1942"/>
    </row>
    <row r="24" spans="1:10" ht="16.5" hidden="1" customHeight="1">
      <c r="A24" s="1946">
        <v>41821</v>
      </c>
      <c r="B24" s="1947">
        <v>30.631799999999998</v>
      </c>
      <c r="C24" s="1947">
        <v>40.9527</v>
      </c>
      <c r="D24" s="1947">
        <v>51.8</v>
      </c>
      <c r="E24" s="1947">
        <v>30.387900000000002</v>
      </c>
      <c r="F24" s="1947">
        <v>41.174877272727265</v>
      </c>
      <c r="G24" s="1948">
        <v>52.062963636363634</v>
      </c>
      <c r="H24" s="1944"/>
      <c r="I24" s="1944"/>
      <c r="J24" s="1942"/>
    </row>
    <row r="25" spans="1:10" ht="16.5" hidden="1" customHeight="1">
      <c r="A25" s="1946">
        <v>41852</v>
      </c>
      <c r="B25" s="1947">
        <v>30.990300000000001</v>
      </c>
      <c r="C25" s="1947">
        <v>40.837899999999998</v>
      </c>
      <c r="D25" s="1947">
        <v>51.498899999999999</v>
      </c>
      <c r="E25" s="1947">
        <v>30.730385000000002</v>
      </c>
      <c r="F25" s="1947">
        <v>40.936310000000006</v>
      </c>
      <c r="G25" s="1948">
        <v>51.490829999999995</v>
      </c>
      <c r="H25" s="1944"/>
      <c r="I25" s="1944"/>
      <c r="J25" s="1942"/>
    </row>
    <row r="26" spans="1:10" ht="16.5" hidden="1" customHeight="1">
      <c r="A26" s="1946">
        <v>41883</v>
      </c>
      <c r="B26" s="1947">
        <v>31.4359</v>
      </c>
      <c r="C26" s="1947">
        <v>39.856200000000001</v>
      </c>
      <c r="D26" s="1947">
        <v>51.328800000000001</v>
      </c>
      <c r="E26" s="1947">
        <v>31.273809090909094</v>
      </c>
      <c r="F26" s="1947">
        <v>40.420631818181818</v>
      </c>
      <c r="G26" s="1948">
        <v>51.156013636363632</v>
      </c>
      <c r="H26" s="1944"/>
      <c r="I26" s="1944"/>
      <c r="J26" s="1942"/>
    </row>
    <row r="27" spans="1:10" ht="16.5" hidden="1" customHeight="1">
      <c r="A27" s="1946">
        <v>41913</v>
      </c>
      <c r="B27" s="1947">
        <v>31.444500000000001</v>
      </c>
      <c r="C27" s="1947">
        <v>39.494900000000001</v>
      </c>
      <c r="D27" s="1947">
        <v>50.3752</v>
      </c>
      <c r="E27" s="1947">
        <v>31.450813636363645</v>
      </c>
      <c r="F27" s="1947">
        <v>39.92524090909091</v>
      </c>
      <c r="G27" s="1948">
        <v>50.720499999999994</v>
      </c>
      <c r="H27" s="1944"/>
      <c r="I27" s="1944"/>
      <c r="J27" s="1942"/>
    </row>
    <row r="28" spans="1:10" ht="16.5" hidden="1" customHeight="1">
      <c r="A28" s="1946">
        <v>41944</v>
      </c>
      <c r="B28" s="1947">
        <v>31.5869</v>
      </c>
      <c r="C28" s="1947">
        <v>39.469000000000001</v>
      </c>
      <c r="D28" s="1947">
        <v>49.673000000000002</v>
      </c>
      <c r="E28" s="1947">
        <v>31.606960000000004</v>
      </c>
      <c r="F28" s="1947">
        <v>39.470185000000001</v>
      </c>
      <c r="G28" s="1948">
        <v>50.003565000000002</v>
      </c>
      <c r="H28" s="1944"/>
      <c r="I28" s="1944"/>
      <c r="J28" s="1942"/>
    </row>
    <row r="29" spans="1:10" ht="16.5" hidden="1" customHeight="1">
      <c r="A29" s="1946">
        <v>41974</v>
      </c>
      <c r="B29" s="1947">
        <v>31.883600000000001</v>
      </c>
      <c r="C29" s="1947">
        <v>38.831400000000002</v>
      </c>
      <c r="D29" s="1947">
        <v>49.82</v>
      </c>
      <c r="E29" s="1947">
        <v>31.681861904761906</v>
      </c>
      <c r="F29" s="1947">
        <v>39.086842857142855</v>
      </c>
      <c r="G29" s="1948">
        <v>49.587885714285711</v>
      </c>
      <c r="H29" s="1944"/>
      <c r="I29" s="1944"/>
      <c r="J29" s="1942"/>
    </row>
    <row r="30" spans="1:10" ht="16.5" hidden="1" customHeight="1">
      <c r="A30" s="1946">
        <v>42005</v>
      </c>
      <c r="B30" s="1947">
        <v>32.769100000000002</v>
      </c>
      <c r="C30" s="1947">
        <v>37.204700000000003</v>
      </c>
      <c r="D30" s="1947">
        <v>49.795200000000001</v>
      </c>
      <c r="E30" s="1947">
        <v>32.44679</v>
      </c>
      <c r="F30" s="1947">
        <v>37.734644999999986</v>
      </c>
      <c r="G30" s="1948">
        <v>49.31915</v>
      </c>
      <c r="H30" s="1944"/>
      <c r="I30" s="1944"/>
      <c r="J30" s="1942"/>
    </row>
    <row r="31" spans="1:10" ht="16.5" hidden="1" customHeight="1">
      <c r="A31" s="1946">
        <v>42036</v>
      </c>
      <c r="B31" s="1947">
        <v>33.496000000000002</v>
      </c>
      <c r="C31" s="1947">
        <v>37.521999999999998</v>
      </c>
      <c r="D31" s="1947">
        <v>51.804000000000002</v>
      </c>
      <c r="E31" s="1947">
        <v>33.163241176470585</v>
      </c>
      <c r="F31" s="1947">
        <v>37.696670588235293</v>
      </c>
      <c r="G31" s="1948">
        <v>50.946335294117652</v>
      </c>
      <c r="H31" s="1944"/>
      <c r="I31" s="1944"/>
      <c r="J31" s="1942"/>
    </row>
    <row r="32" spans="1:10" ht="16.5" hidden="1" customHeight="1">
      <c r="A32" s="1946">
        <v>42064</v>
      </c>
      <c r="B32" s="1947">
        <v>36.533700000000003</v>
      </c>
      <c r="C32" s="1947">
        <v>39.396999999999998</v>
      </c>
      <c r="D32" s="1947">
        <v>54.261800000000001</v>
      </c>
      <c r="E32" s="1947">
        <v>35.711238095238095</v>
      </c>
      <c r="F32" s="1947">
        <v>38.783804761904761</v>
      </c>
      <c r="G32" s="1948">
        <v>53.618961904761917</v>
      </c>
      <c r="H32" s="1944"/>
      <c r="I32" s="1944"/>
      <c r="J32" s="1942"/>
    </row>
    <row r="33" spans="1:10" ht="16.5" hidden="1" customHeight="1">
      <c r="A33" s="1946">
        <v>42095</v>
      </c>
      <c r="B33" s="1947">
        <v>35.067300000000003</v>
      </c>
      <c r="C33" s="1947">
        <v>39.120899999999999</v>
      </c>
      <c r="D33" s="1947">
        <v>55.087499999999999</v>
      </c>
      <c r="E33" s="1947">
        <v>36.152000000000001</v>
      </c>
      <c r="F33" s="1947">
        <v>39.0839</v>
      </c>
      <c r="G33" s="1948">
        <v>54.255818181818178</v>
      </c>
      <c r="H33" s="1944"/>
      <c r="I33" s="1944"/>
      <c r="J33" s="1942"/>
    </row>
    <row r="34" spans="1:10" ht="16.5" hidden="1" customHeight="1">
      <c r="A34" s="1946">
        <v>42125</v>
      </c>
      <c r="B34" s="1947">
        <v>35.526299999999999</v>
      </c>
      <c r="C34" s="1947">
        <v>39.037300000000002</v>
      </c>
      <c r="D34" s="1947">
        <v>54.902900000000002</v>
      </c>
      <c r="E34" s="1947">
        <v>35.10493000000001</v>
      </c>
      <c r="F34" s="1947">
        <v>39.225574999999992</v>
      </c>
      <c r="G34" s="1948">
        <v>54.551184999999997</v>
      </c>
      <c r="H34" s="1944"/>
      <c r="I34" s="1944"/>
      <c r="J34" s="1942"/>
    </row>
    <row r="35" spans="1:10" ht="16.5" hidden="1" customHeight="1">
      <c r="A35" s="1946">
        <v>42156</v>
      </c>
      <c r="B35" s="1947">
        <v>35.245600000000003</v>
      </c>
      <c r="C35" s="1947">
        <v>39.340800000000002</v>
      </c>
      <c r="D35" s="1947">
        <v>55.643099999999997</v>
      </c>
      <c r="E35" s="1947">
        <v>35.211413636363638</v>
      </c>
      <c r="F35" s="1947">
        <v>39.550413636363629</v>
      </c>
      <c r="G35" s="1948">
        <v>55.049790909090916</v>
      </c>
      <c r="H35" s="1944"/>
      <c r="I35" s="1944"/>
      <c r="J35" s="1942"/>
    </row>
    <row r="36" spans="1:10" ht="16.5" hidden="1" customHeight="1">
      <c r="A36" s="1946">
        <v>42186</v>
      </c>
      <c r="B36" s="1947">
        <v>35.602400000000003</v>
      </c>
      <c r="C36" s="1947">
        <v>38.931100000000001</v>
      </c>
      <c r="D36" s="1947">
        <v>55.432600000000001</v>
      </c>
      <c r="E36" s="1947">
        <v>35.541395652173911</v>
      </c>
      <c r="F36" s="1947">
        <v>39.164904347826088</v>
      </c>
      <c r="G36" s="1948">
        <v>55.623243478260868</v>
      </c>
      <c r="H36" s="1944"/>
      <c r="I36" s="1944"/>
      <c r="J36" s="1942"/>
    </row>
    <row r="37" spans="1:10" ht="16.5" hidden="1" customHeight="1">
      <c r="A37" s="1952">
        <v>42217</v>
      </c>
      <c r="B37" s="1947">
        <v>35.357999999999997</v>
      </c>
      <c r="C37" s="1947">
        <v>39.658099999999997</v>
      </c>
      <c r="D37" s="1947">
        <v>54.506999999999998</v>
      </c>
      <c r="E37" s="1947">
        <v>35.451128571428569</v>
      </c>
      <c r="F37" s="1947">
        <v>39.56780952380953</v>
      </c>
      <c r="G37" s="1948">
        <v>55.555642857142857</v>
      </c>
      <c r="H37" s="1944"/>
      <c r="I37" s="1944"/>
      <c r="J37" s="1942"/>
    </row>
    <row r="38" spans="1:10" ht="19.5" hidden="1" customHeight="1">
      <c r="A38" s="1952">
        <v>42248</v>
      </c>
      <c r="B38" s="1947">
        <v>35.625900000000001</v>
      </c>
      <c r="C38" s="1947">
        <v>40.204599999999999</v>
      </c>
      <c r="D38" s="1947">
        <v>54.518000000000001</v>
      </c>
      <c r="E38" s="1947">
        <v>35.461142857142853</v>
      </c>
      <c r="F38" s="1947">
        <v>39.864480952380951</v>
      </c>
      <c r="G38" s="1948">
        <v>54.687228571428577</v>
      </c>
      <c r="H38" s="1944"/>
      <c r="I38" s="1944"/>
      <c r="J38" s="1942"/>
    </row>
    <row r="39" spans="1:10" ht="19.5" hidden="1" customHeight="1">
      <c r="A39" s="1952">
        <v>42278</v>
      </c>
      <c r="B39" s="1947">
        <v>35.912100000000002</v>
      </c>
      <c r="C39" s="1947">
        <v>39.531799999999997</v>
      </c>
      <c r="D39" s="1947">
        <v>55.803100000000001</v>
      </c>
      <c r="E39" s="1947">
        <v>35.613545454545445</v>
      </c>
      <c r="F39" s="1947">
        <v>40.071904545454544</v>
      </c>
      <c r="G39" s="1948">
        <v>55.075572727272721</v>
      </c>
      <c r="H39" s="1944"/>
      <c r="I39" s="1944"/>
      <c r="J39" s="1942"/>
    </row>
    <row r="40" spans="1:10" ht="19.5" hidden="1" customHeight="1">
      <c r="A40" s="1952">
        <v>42309</v>
      </c>
      <c r="B40" s="1947">
        <v>36.3431</v>
      </c>
      <c r="C40" s="1947">
        <v>38.615200000000002</v>
      </c>
      <c r="D40" s="1947">
        <v>55.118699999999997</v>
      </c>
      <c r="E40" s="1947">
        <v>36.209136842105274</v>
      </c>
      <c r="F40" s="1947">
        <v>38.965699999999998</v>
      </c>
      <c r="G40" s="1948">
        <v>55.402447368421058</v>
      </c>
      <c r="H40" s="1944"/>
      <c r="I40" s="1944"/>
      <c r="J40" s="1942"/>
    </row>
    <row r="41" spans="1:10" ht="19.5" hidden="1" customHeight="1">
      <c r="A41" s="1952">
        <v>42339</v>
      </c>
      <c r="B41" s="1947">
        <v>36.090899999999998</v>
      </c>
      <c r="C41" s="1947">
        <v>39.706899999999997</v>
      </c>
      <c r="D41" s="1947">
        <v>54.100499999999997</v>
      </c>
      <c r="E41" s="1947">
        <v>36.171272727272729</v>
      </c>
      <c r="F41" s="1947">
        <v>39.432181818181817</v>
      </c>
      <c r="G41" s="1948">
        <v>54.526572727272722</v>
      </c>
      <c r="H41" s="1944"/>
      <c r="I41" s="1944"/>
      <c r="J41" s="1942"/>
    </row>
    <row r="42" spans="1:10" ht="19.5" hidden="1" customHeight="1">
      <c r="A42" s="1952">
        <v>42370</v>
      </c>
      <c r="B42" s="1947">
        <v>36.0886</v>
      </c>
      <c r="C42" s="1947">
        <v>39.447200000000002</v>
      </c>
      <c r="D42" s="1947">
        <v>52.2577</v>
      </c>
      <c r="E42" s="1947">
        <v>36.175170000000008</v>
      </c>
      <c r="F42" s="1947">
        <v>39.370570000000001</v>
      </c>
      <c r="G42" s="1948">
        <v>52.425730000000001</v>
      </c>
      <c r="H42" s="1944"/>
      <c r="I42" s="1944"/>
      <c r="J42" s="1942"/>
    </row>
    <row r="43" spans="1:10" ht="19.5" hidden="1" customHeight="1">
      <c r="A43" s="1952">
        <v>42401</v>
      </c>
      <c r="B43" s="1947">
        <v>35.965800000000002</v>
      </c>
      <c r="C43" s="1947">
        <v>39.363300000000002</v>
      </c>
      <c r="D43" s="1947">
        <v>50.029600000000002</v>
      </c>
      <c r="E43" s="1947">
        <v>35.814689473684197</v>
      </c>
      <c r="F43" s="1947">
        <v>39.801199999999994</v>
      </c>
      <c r="G43" s="1948">
        <v>51.539510526315794</v>
      </c>
      <c r="H43" s="1944"/>
      <c r="I43" s="1944"/>
      <c r="J43" s="1942"/>
    </row>
    <row r="44" spans="1:10" ht="19.5" hidden="1" customHeight="1">
      <c r="A44" s="1952">
        <v>42430</v>
      </c>
      <c r="B44" s="1947">
        <v>35.294499999999999</v>
      </c>
      <c r="C44" s="1947">
        <v>40.366399999999999</v>
      </c>
      <c r="D44" s="1947">
        <v>50.775799999999997</v>
      </c>
      <c r="E44" s="1947">
        <v>35.691613636363634</v>
      </c>
      <c r="F44" s="1947">
        <v>39.740290909090909</v>
      </c>
      <c r="G44" s="1948">
        <v>51.059077272727272</v>
      </c>
      <c r="H44" s="1944"/>
      <c r="I44" s="1944"/>
      <c r="J44" s="1942"/>
    </row>
    <row r="45" spans="1:10" ht="19.5" hidden="1" customHeight="1">
      <c r="A45" s="1952">
        <v>42461</v>
      </c>
      <c r="B45" s="1947">
        <v>35.105600000000003</v>
      </c>
      <c r="C45" s="1947">
        <v>39.954999999999998</v>
      </c>
      <c r="D45" s="1947">
        <v>52.022500000000001</v>
      </c>
      <c r="E45" s="1947">
        <v>35.208295</v>
      </c>
      <c r="F45" s="1947">
        <v>40.0227</v>
      </c>
      <c r="G45" s="1948">
        <v>50.73481000000001</v>
      </c>
      <c r="H45" s="1944"/>
      <c r="I45" s="1944"/>
      <c r="J45" s="1942"/>
    </row>
    <row r="46" spans="1:10" ht="19.5" hidden="1" customHeight="1">
      <c r="A46" s="1952">
        <v>42491</v>
      </c>
      <c r="B46" s="1947">
        <v>35.6126</v>
      </c>
      <c r="C46" s="1947">
        <v>39.799799999999998</v>
      </c>
      <c r="D46" s="1947">
        <v>52.490400000000001</v>
      </c>
      <c r="E46" s="1947">
        <v>35.301159090909088</v>
      </c>
      <c r="F46" s="1947">
        <v>39.967968181818186</v>
      </c>
      <c r="G46" s="1948">
        <v>51.646972727272718</v>
      </c>
      <c r="H46" s="1944"/>
      <c r="I46" s="1944"/>
      <c r="J46" s="1942"/>
    </row>
    <row r="47" spans="1:10" ht="19.5" hidden="1" customHeight="1">
      <c r="A47" s="1952">
        <v>42522</v>
      </c>
      <c r="B47" s="1947">
        <v>35.735599999999998</v>
      </c>
      <c r="C47" s="1947">
        <v>39.7483</v>
      </c>
      <c r="D47" s="1947">
        <v>48.383800000000001</v>
      </c>
      <c r="E47" s="1947">
        <v>35.544613636363636</v>
      </c>
      <c r="F47" s="1947">
        <v>39.980518181818177</v>
      </c>
      <c r="G47" s="1948">
        <v>50.91941818181818</v>
      </c>
      <c r="H47" s="1944"/>
      <c r="I47" s="1944"/>
      <c r="J47" s="1942"/>
    </row>
    <row r="48" spans="1:10" ht="19.5" hidden="1" customHeight="1">
      <c r="A48" s="1952">
        <v>42552</v>
      </c>
      <c r="B48" s="1947">
        <v>35.533900000000003</v>
      </c>
      <c r="C48" s="1947">
        <v>39.572899999999997</v>
      </c>
      <c r="D48" s="1947">
        <v>47.316200000000002</v>
      </c>
      <c r="E48" s="1947">
        <v>35.600175</v>
      </c>
      <c r="F48" s="1947">
        <v>39.511890000000001</v>
      </c>
      <c r="G48" s="1948">
        <v>47.374229999999997</v>
      </c>
      <c r="H48" s="1944"/>
      <c r="I48" s="1944"/>
      <c r="J48" s="1942"/>
    </row>
    <row r="49" spans="1:10" ht="19.5" hidden="1" customHeight="1">
      <c r="A49" s="1952">
        <v>42583</v>
      </c>
      <c r="B49" s="1947">
        <v>35.378300000000003</v>
      </c>
      <c r="C49" s="1947">
        <v>39.672499999999999</v>
      </c>
      <c r="D49" s="1947">
        <v>47.089700000000001</v>
      </c>
      <c r="E49" s="1947">
        <v>35.355586363636363</v>
      </c>
      <c r="F49" s="1947">
        <v>39.750722727272723</v>
      </c>
      <c r="G49" s="1948">
        <v>46.890404545454551</v>
      </c>
      <c r="H49" s="1944"/>
      <c r="I49" s="1944"/>
      <c r="J49" s="1942"/>
    </row>
    <row r="50" spans="1:10" ht="19.5" hidden="1" customHeight="1">
      <c r="A50" s="1952">
        <v>42614</v>
      </c>
      <c r="B50" s="1947">
        <v>35.619999999999997</v>
      </c>
      <c r="C50" s="1947">
        <v>39.894300000000001</v>
      </c>
      <c r="D50" s="1947">
        <v>46.030200000000001</v>
      </c>
      <c r="E50" s="1947">
        <v>35.46364761904762</v>
      </c>
      <c r="F50" s="1947">
        <v>39.870876190476189</v>
      </c>
      <c r="G50" s="1948">
        <v>47.098304761904764</v>
      </c>
      <c r="H50" s="1944"/>
      <c r="I50" s="1944"/>
      <c r="J50" s="1942"/>
    </row>
    <row r="51" spans="1:10" ht="19.5" hidden="1" customHeight="1">
      <c r="A51" s="1952">
        <v>42644</v>
      </c>
      <c r="B51" s="1947">
        <v>35.961799999999997</v>
      </c>
      <c r="C51" s="1947">
        <v>39.6158</v>
      </c>
      <c r="D51" s="1947">
        <v>44.244999999999997</v>
      </c>
      <c r="E51" s="1947">
        <v>35.738699999999994</v>
      </c>
      <c r="F51" s="1947">
        <v>39.559261904761904</v>
      </c>
      <c r="G51" s="1948">
        <v>44.515657142857137</v>
      </c>
      <c r="H51" s="1944"/>
      <c r="I51" s="1944"/>
      <c r="J51" s="1942"/>
    </row>
    <row r="52" spans="1:10" ht="19.5" hidden="1" customHeight="1">
      <c r="A52" s="1952">
        <v>42675</v>
      </c>
      <c r="B52" s="1947">
        <v>36.109200000000001</v>
      </c>
      <c r="C52" s="1947">
        <v>38.628399999999999</v>
      </c>
      <c r="D52" s="1947">
        <v>45.381</v>
      </c>
      <c r="E52" s="1947">
        <v>35.940314285714287</v>
      </c>
      <c r="F52" s="1947">
        <v>38.950295238095229</v>
      </c>
      <c r="G52" s="1948">
        <v>45.143271428571417</v>
      </c>
      <c r="H52" s="1944"/>
      <c r="I52" s="1944"/>
      <c r="J52" s="1942"/>
    </row>
    <row r="53" spans="1:10" ht="19.5" hidden="1" customHeight="1">
      <c r="A53" s="1952">
        <v>42705</v>
      </c>
      <c r="B53" s="1947">
        <v>36.107799999999997</v>
      </c>
      <c r="C53" s="1947">
        <v>38.221200000000003</v>
      </c>
      <c r="D53" s="1947">
        <v>44.578099999999999</v>
      </c>
      <c r="E53" s="1947">
        <v>36.077445454545447</v>
      </c>
      <c r="F53" s="1947">
        <v>38.207472727272723</v>
      </c>
      <c r="G53" s="1948">
        <v>45.352440909090916</v>
      </c>
      <c r="H53" s="1944"/>
      <c r="I53" s="1944"/>
      <c r="J53" s="1942"/>
    </row>
    <row r="54" spans="1:10" ht="19.5" hidden="1" customHeight="1">
      <c r="A54" s="1952">
        <v>42736</v>
      </c>
      <c r="B54" s="1947">
        <v>35.847999999999999</v>
      </c>
      <c r="C54" s="1947">
        <v>38.584499999999998</v>
      </c>
      <c r="D54" s="1947">
        <v>45.059100000000001</v>
      </c>
      <c r="E54" s="1947">
        <v>35.951009523809525</v>
      </c>
      <c r="F54" s="1947">
        <v>38.386071428571427</v>
      </c>
      <c r="G54" s="1948">
        <v>44.697000000000003</v>
      </c>
      <c r="H54" s="1944"/>
      <c r="I54" s="1944"/>
      <c r="J54" s="1942"/>
    </row>
    <row r="55" spans="1:10" ht="19.5" hidden="1" customHeight="1">
      <c r="A55" s="1952">
        <v>42767</v>
      </c>
      <c r="B55" s="1947">
        <v>35.723500000000001</v>
      </c>
      <c r="C55" s="1947">
        <v>38.063200000000002</v>
      </c>
      <c r="D55" s="1947">
        <v>45.108800000000002</v>
      </c>
      <c r="E55" s="1947">
        <v>35.649535294117641</v>
      </c>
      <c r="F55" s="1947">
        <v>38.081417647058821</v>
      </c>
      <c r="G55" s="1948">
        <v>45.055194117647055</v>
      </c>
      <c r="H55" s="1944"/>
      <c r="I55" s="1944"/>
      <c r="J55" s="1942"/>
    </row>
    <row r="56" spans="1:10" ht="19.5" hidden="1" customHeight="1">
      <c r="A56" s="1952">
        <v>42795</v>
      </c>
      <c r="B56" s="1947">
        <v>35.409799999999997</v>
      </c>
      <c r="C56" s="1947">
        <v>37.874099999999999</v>
      </c>
      <c r="D56" s="1947">
        <v>44.634500000000003</v>
      </c>
      <c r="E56" s="1947">
        <v>35.518218181818185</v>
      </c>
      <c r="F56" s="1947">
        <v>38.082045454545458</v>
      </c>
      <c r="G56" s="1948">
        <v>44.283445454545465</v>
      </c>
      <c r="H56" s="1944"/>
      <c r="I56" s="1944"/>
      <c r="J56" s="1942"/>
    </row>
    <row r="57" spans="1:10" ht="19.5" hidden="1" customHeight="1">
      <c r="A57" s="1952">
        <v>42826</v>
      </c>
      <c r="B57" s="1947">
        <v>34.976799999999997</v>
      </c>
      <c r="C57" s="1947">
        <v>38.186100000000003</v>
      </c>
      <c r="D57" s="1947">
        <v>45.686300000000003</v>
      </c>
      <c r="E57" s="1947">
        <v>35.341865280975846</v>
      </c>
      <c r="F57" s="1947">
        <v>38.046381642788418</v>
      </c>
      <c r="G57" s="1948">
        <v>45.018340000000009</v>
      </c>
      <c r="H57" s="1944"/>
      <c r="I57" s="1944"/>
      <c r="J57" s="1942"/>
    </row>
    <row r="58" spans="1:10" ht="19.5" hidden="1" customHeight="1">
      <c r="A58" s="1952">
        <v>42856</v>
      </c>
      <c r="B58" s="1947">
        <v>34.851870162663502</v>
      </c>
      <c r="C58" s="1947">
        <v>39.128784057020397</v>
      </c>
      <c r="D58" s="1947">
        <v>45.064499682939598</v>
      </c>
      <c r="E58" s="1947">
        <v>34.890059881176406</v>
      </c>
      <c r="F58" s="1947">
        <v>38.68710100759305</v>
      </c>
      <c r="G58" s="1948">
        <v>45.435134914290302</v>
      </c>
      <c r="H58" s="1944"/>
      <c r="I58" s="1944"/>
      <c r="J58" s="1942"/>
    </row>
    <row r="59" spans="1:10" ht="19.5" hidden="1" customHeight="1">
      <c r="A59" s="1952">
        <v>42887</v>
      </c>
      <c r="B59" s="1947">
        <v>34.5229</v>
      </c>
      <c r="C59" s="1947">
        <v>39.524099999999997</v>
      </c>
      <c r="D59" s="1947">
        <v>44.7577</v>
      </c>
      <c r="E59" s="1947">
        <v>34.800409999999999</v>
      </c>
      <c r="F59" s="1947">
        <v>39.140869999999993</v>
      </c>
      <c r="G59" s="1948">
        <v>44.82938</v>
      </c>
      <c r="H59" s="1944"/>
      <c r="I59" s="1944"/>
      <c r="J59" s="1942"/>
    </row>
    <row r="60" spans="1:10" ht="19.5" hidden="1" customHeight="1">
      <c r="A60" s="1952">
        <v>42917</v>
      </c>
      <c r="B60" s="1947">
        <v>33.548733264759299</v>
      </c>
      <c r="C60" s="1947">
        <v>39.3849534206581</v>
      </c>
      <c r="D60" s="1947">
        <v>45.033999999999999</v>
      </c>
      <c r="E60" s="1947">
        <v>34.180549203083785</v>
      </c>
      <c r="F60" s="1947">
        <v>39.487864448602764</v>
      </c>
      <c r="G60" s="1948">
        <v>44.922485714285699</v>
      </c>
      <c r="H60" s="1944"/>
      <c r="I60" s="1944"/>
      <c r="J60" s="1942"/>
    </row>
    <row r="61" spans="1:10" ht="19.5" hidden="1" customHeight="1">
      <c r="A61" s="1952">
        <v>42948</v>
      </c>
      <c r="B61" s="1947">
        <v>32.787300000000002</v>
      </c>
      <c r="C61" s="1947">
        <v>39.066499999999998</v>
      </c>
      <c r="D61" s="1947">
        <v>42.859299999999998</v>
      </c>
      <c r="E61" s="1947">
        <v>33.180421739130431</v>
      </c>
      <c r="F61" s="1947">
        <v>39.31388260869565</v>
      </c>
      <c r="G61" s="1948">
        <v>43.486995652173917</v>
      </c>
      <c r="H61" s="1944"/>
      <c r="I61" s="1944"/>
      <c r="J61" s="1942"/>
    </row>
    <row r="62" spans="1:10" ht="19.5" hidden="1" customHeight="1">
      <c r="A62" s="1952">
        <v>42979</v>
      </c>
      <c r="B62" s="1947">
        <v>34.026400000000002</v>
      </c>
      <c r="C62" s="1947">
        <v>40.460700000000003</v>
      </c>
      <c r="D62" s="1947">
        <v>45.773200000000003</v>
      </c>
      <c r="E62" s="1947">
        <v>33.407761904761912</v>
      </c>
      <c r="F62" s="1947">
        <v>39.949085714285715</v>
      </c>
      <c r="G62" s="1948">
        <v>44.671857142857142</v>
      </c>
      <c r="H62" s="1944"/>
      <c r="I62" s="1944"/>
      <c r="J62" s="1942"/>
    </row>
    <row r="63" spans="1:10" ht="19.5" hidden="1" customHeight="1">
      <c r="A63" s="1952">
        <v>43009</v>
      </c>
      <c r="B63" s="1947">
        <v>34.401228180156799</v>
      </c>
      <c r="C63" s="1947">
        <v>40.082501301682697</v>
      </c>
      <c r="D63" s="1947">
        <v>45.769854284319898</v>
      </c>
      <c r="E63" s="1947">
        <v>34.104034675245558</v>
      </c>
      <c r="F63" s="1947">
        <v>40.199590538175357</v>
      </c>
      <c r="G63" s="1948">
        <v>45.33927401353904</v>
      </c>
      <c r="H63" s="1944"/>
      <c r="I63" s="1944"/>
      <c r="J63" s="1942"/>
    </row>
    <row r="64" spans="1:10" ht="19.5" hidden="1" customHeight="1">
      <c r="A64" s="1952">
        <v>43040</v>
      </c>
      <c r="B64" s="1947">
        <v>33.734579598892601</v>
      </c>
      <c r="C64" s="1947">
        <v>40.039291988708797</v>
      </c>
      <c r="D64" s="1947">
        <v>45.722010797968302</v>
      </c>
      <c r="E64" s="1947">
        <v>34.106928979944634</v>
      </c>
      <c r="F64" s="1947">
        <v>40.117529599435436</v>
      </c>
      <c r="G64" s="1948">
        <v>45.421455539898425</v>
      </c>
      <c r="H64" s="1944"/>
      <c r="I64" s="1944"/>
      <c r="J64" s="1942"/>
    </row>
    <row r="65" spans="1:11" ht="19.5" hidden="1" customHeight="1">
      <c r="A65" s="1952">
        <v>43070</v>
      </c>
      <c r="B65" s="1947">
        <v>33.5379</v>
      </c>
      <c r="C65" s="1947">
        <v>40.214599999999997</v>
      </c>
      <c r="D65" s="1947">
        <v>45.468400000000003</v>
      </c>
      <c r="E65" s="1947">
        <v>33.828320953241445</v>
      </c>
      <c r="F65" s="1947">
        <v>40.168991248647288</v>
      </c>
      <c r="G65" s="1948">
        <v>45.735172700872603</v>
      </c>
      <c r="H65" s="1944"/>
      <c r="I65" s="1944"/>
      <c r="J65" s="1942"/>
    </row>
    <row r="66" spans="1:11" ht="19.5" hidden="1" customHeight="1">
      <c r="A66" s="1952">
        <v>43101</v>
      </c>
      <c r="B66" s="1947">
        <v>32.480818210228101</v>
      </c>
      <c r="C66" s="1947">
        <v>40.2809088373061</v>
      </c>
      <c r="D66" s="1947">
        <v>45.661305489043102</v>
      </c>
      <c r="E66" s="1947">
        <v>33.055817936079869</v>
      </c>
      <c r="F66" s="1947">
        <v>40.415731023658232</v>
      </c>
      <c r="G66" s="1948">
        <v>45.948293928183126</v>
      </c>
      <c r="H66" s="1944"/>
      <c r="I66" s="1944"/>
      <c r="J66" s="1942"/>
    </row>
    <row r="67" spans="1:11" ht="19.5" hidden="1" customHeight="1">
      <c r="A67" s="1952">
        <v>43132</v>
      </c>
      <c r="B67" s="1947">
        <v>32.994788624026803</v>
      </c>
      <c r="C67" s="1947">
        <v>40.7561492827639</v>
      </c>
      <c r="D67" s="1947">
        <v>46.605897356788397</v>
      </c>
      <c r="E67" s="1947">
        <v>32.704925817044156</v>
      </c>
      <c r="F67" s="1947">
        <v>40.513011621783527</v>
      </c>
      <c r="G67" s="1948">
        <v>46.058259502874144</v>
      </c>
      <c r="H67" s="1944"/>
      <c r="I67" s="1944"/>
      <c r="J67" s="1942"/>
    </row>
    <row r="68" spans="1:11" ht="19.5" hidden="1" customHeight="1">
      <c r="A68" s="1952">
        <v>43160</v>
      </c>
      <c r="B68" s="1947">
        <v>33.572660423001501</v>
      </c>
      <c r="C68" s="1947">
        <v>41.527312232172299</v>
      </c>
      <c r="D68" s="1947">
        <v>47.358333333333299</v>
      </c>
      <c r="E68" s="1947">
        <v>33.15001240109531</v>
      </c>
      <c r="F68" s="1947">
        <v>40.996229153912978</v>
      </c>
      <c r="G68" s="1948">
        <v>46.707406349206344</v>
      </c>
      <c r="H68" s="1944"/>
      <c r="I68" s="1944"/>
      <c r="J68" s="1942"/>
    </row>
    <row r="69" spans="1:11" ht="19.5" hidden="1" customHeight="1">
      <c r="A69" s="1952">
        <v>43191</v>
      </c>
      <c r="B69" s="1947">
        <v>34.348300000000002</v>
      </c>
      <c r="C69" s="1947">
        <v>41.373199999999997</v>
      </c>
      <c r="D69" s="1947">
        <v>47.132399999999997</v>
      </c>
      <c r="E69" s="1947">
        <v>33.836635857442268</v>
      </c>
      <c r="F69" s="1947">
        <v>41.620513443475453</v>
      </c>
      <c r="G69" s="1948">
        <v>47.856737634709802</v>
      </c>
      <c r="H69" s="1944"/>
      <c r="I69" s="1944"/>
      <c r="J69" s="1942"/>
    </row>
    <row r="70" spans="1:11" ht="19.5" hidden="1" customHeight="1">
      <c r="A70" s="1952">
        <v>43221</v>
      </c>
      <c r="B70" s="1947">
        <v>34.345210000000002</v>
      </c>
      <c r="C70" s="1947">
        <v>40.440089999999998</v>
      </c>
      <c r="D70" s="1947">
        <v>46.268230000000003</v>
      </c>
      <c r="E70" s="1947">
        <v>34.573513267664048</v>
      </c>
      <c r="F70" s="1947">
        <v>40.915333789334746</v>
      </c>
      <c r="G70" s="1948">
        <v>46.906047055101276</v>
      </c>
      <c r="H70" s="1944"/>
      <c r="I70" s="1944"/>
      <c r="J70" s="1942"/>
    </row>
    <row r="71" spans="1:11" ht="1.5" hidden="1" customHeight="1">
      <c r="A71" s="1952">
        <v>43252</v>
      </c>
      <c r="B71" s="1947">
        <v>34.622803076115098</v>
      </c>
      <c r="C71" s="1947">
        <v>40.556923716048203</v>
      </c>
      <c r="D71" s="1947">
        <v>45.669653365674797</v>
      </c>
      <c r="E71" s="1947">
        <v>34.532389646596961</v>
      </c>
      <c r="F71" s="1947">
        <v>40.458717016002893</v>
      </c>
      <c r="G71" s="1948">
        <v>46.103840695727591</v>
      </c>
      <c r="H71" s="1944"/>
      <c r="I71" s="1944"/>
      <c r="J71" s="1942"/>
    </row>
    <row r="72" spans="1:11" ht="19.5" hidden="1" customHeight="1">
      <c r="A72" s="1953">
        <v>43282</v>
      </c>
      <c r="B72" s="1947">
        <v>34.212637049245103</v>
      </c>
      <c r="C72" s="1947">
        <v>40.139166161748498</v>
      </c>
      <c r="D72" s="1947">
        <v>44.811594018839102</v>
      </c>
      <c r="E72" s="1947">
        <v>34.336399252312212</v>
      </c>
      <c r="F72" s="1947">
        <v>40.237238920168437</v>
      </c>
      <c r="G72" s="1948">
        <v>45.543328217988524</v>
      </c>
      <c r="H72" s="1944"/>
      <c r="I72" s="1944"/>
      <c r="J72" s="1942"/>
    </row>
    <row r="73" spans="1:11" ht="19.5" hidden="1" customHeight="1">
      <c r="A73" s="1953">
        <v>43313</v>
      </c>
      <c r="B73" s="1947">
        <v>34.280999999999999</v>
      </c>
      <c r="C73" s="1947">
        <v>40.188000000000002</v>
      </c>
      <c r="D73" s="1947">
        <v>45.093000000000004</v>
      </c>
      <c r="E73" s="1947">
        <v>34.412999999999997</v>
      </c>
      <c r="F73" s="1947">
        <v>39.881</v>
      </c>
      <c r="G73" s="1948">
        <v>44.606000000000002</v>
      </c>
      <c r="H73" s="1944"/>
      <c r="I73" s="1944"/>
      <c r="J73" s="1942"/>
    </row>
    <row r="74" spans="1:11" ht="19.5" hidden="1" customHeight="1">
      <c r="A74" s="1953">
        <v>43344</v>
      </c>
      <c r="B74" s="1947">
        <v>34.443729233604301</v>
      </c>
      <c r="C74" s="1947">
        <v>40.012458502721202</v>
      </c>
      <c r="D74" s="1947">
        <v>44.893739873001998</v>
      </c>
      <c r="E74" s="1947">
        <v>34.363713944726008</v>
      </c>
      <c r="F74" s="1947">
        <v>40.111693106209074</v>
      </c>
      <c r="G74" s="1948">
        <v>45.04532767688513</v>
      </c>
      <c r="H74" s="1944"/>
      <c r="I74" s="1944"/>
      <c r="J74" s="1942"/>
    </row>
    <row r="75" spans="1:11" ht="19.5" hidden="1" customHeight="1">
      <c r="A75" s="1953">
        <v>43374</v>
      </c>
      <c r="B75" s="1947">
        <v>34.583799999999997</v>
      </c>
      <c r="C75" s="1947">
        <v>39.361699999999999</v>
      </c>
      <c r="D75" s="1947">
        <v>44.2378</v>
      </c>
      <c r="E75" s="1947">
        <v>34.523596756250789</v>
      </c>
      <c r="F75" s="1947">
        <v>39.723202982616449</v>
      </c>
      <c r="G75" s="1948">
        <v>45.170135989620547</v>
      </c>
      <c r="H75" s="1944"/>
      <c r="I75" s="1944"/>
      <c r="J75" s="1942"/>
    </row>
    <row r="76" spans="1:11" ht="19.5" hidden="1" customHeight="1">
      <c r="A76" s="1953">
        <v>43405</v>
      </c>
      <c r="B76" s="1947">
        <v>34.4111894121868</v>
      </c>
      <c r="C76" s="1947">
        <v>39.295071058899097</v>
      </c>
      <c r="D76" s="1947">
        <v>44.240662015904299</v>
      </c>
      <c r="E76" s="1947">
        <v>34.512826628970885</v>
      </c>
      <c r="F76" s="1947">
        <v>39.26323147100171</v>
      </c>
      <c r="G76" s="1948">
        <v>44.828456405771696</v>
      </c>
      <c r="H76" s="1944"/>
      <c r="I76" s="1944"/>
      <c r="J76" s="1942"/>
      <c r="K76" s="1954"/>
    </row>
    <row r="77" spans="1:11" ht="19.5" hidden="1" customHeight="1">
      <c r="A77" s="1953">
        <v>43435</v>
      </c>
      <c r="B77" s="1947">
        <v>34.405319368256798</v>
      </c>
      <c r="C77" s="1947">
        <v>39.335050470011502</v>
      </c>
      <c r="D77" s="1947">
        <v>43.989942956926697</v>
      </c>
      <c r="E77" s="1947">
        <v>34.368018452963014</v>
      </c>
      <c r="F77" s="1947">
        <v>39.20355264472532</v>
      </c>
      <c r="G77" s="1948">
        <v>43.755565078908106</v>
      </c>
      <c r="H77" s="1944"/>
      <c r="I77" s="1944"/>
      <c r="J77" s="1942"/>
    </row>
    <row r="78" spans="1:11" ht="19.5" hidden="1" customHeight="1">
      <c r="A78" s="1953">
        <v>43466</v>
      </c>
      <c r="B78" s="1947">
        <v>33.991093358141498</v>
      </c>
      <c r="C78" s="1947">
        <v>39.323886949481</v>
      </c>
      <c r="D78" s="1947">
        <v>45.041925566952997</v>
      </c>
      <c r="E78" s="1947">
        <v>34.23729136617164</v>
      </c>
      <c r="F78" s="1947">
        <v>39.197501841982486</v>
      </c>
      <c r="G78" s="1948">
        <v>44.399151819022727</v>
      </c>
      <c r="H78" s="1944"/>
      <c r="I78" s="1944"/>
      <c r="J78" s="1942"/>
    </row>
    <row r="79" spans="1:11" ht="19.5" hidden="1" customHeight="1">
      <c r="A79" s="1953">
        <v>43497</v>
      </c>
      <c r="B79" s="1947">
        <v>34.149700000000003</v>
      </c>
      <c r="C79" s="1947">
        <v>39.033099999999997</v>
      </c>
      <c r="D79" s="1947">
        <v>45.859099999999998</v>
      </c>
      <c r="E79" s="1947">
        <v>34.229295268628817</v>
      </c>
      <c r="F79" s="1947">
        <v>38.929378848006387</v>
      </c>
      <c r="G79" s="1948">
        <v>44.79150339613107</v>
      </c>
      <c r="H79" s="1944"/>
      <c r="I79" s="1944"/>
      <c r="J79" s="1942"/>
    </row>
    <row r="80" spans="1:11" ht="19.5" hidden="1" customHeight="1">
      <c r="A80" s="1953">
        <v>43525</v>
      </c>
      <c r="B80" s="1947">
        <v>34.9</v>
      </c>
      <c r="C80" s="1947">
        <v>39.131700000000002</v>
      </c>
      <c r="D80" s="1947">
        <v>45.6539</v>
      </c>
      <c r="E80" s="1947">
        <v>34.639700610972319</v>
      </c>
      <c r="F80" s="1947">
        <v>39.212850891690266</v>
      </c>
      <c r="G80" s="1948">
        <v>45.881945824758027</v>
      </c>
      <c r="H80" s="1944"/>
      <c r="I80" s="1944"/>
      <c r="J80" s="1942"/>
    </row>
    <row r="81" spans="1:10" ht="19.5" hidden="1" customHeight="1">
      <c r="A81" s="1953">
        <v>43556</v>
      </c>
      <c r="B81" s="1947">
        <v>34.965494822417497</v>
      </c>
      <c r="C81" s="1947">
        <v>39.264092657240198</v>
      </c>
      <c r="D81" s="1947">
        <v>45.745815807861497</v>
      </c>
      <c r="E81" s="1947">
        <v>34.864640851315365</v>
      </c>
      <c r="F81" s="1947">
        <v>39.187343978144767</v>
      </c>
      <c r="G81" s="1948">
        <v>45.720761925753031</v>
      </c>
      <c r="H81" s="1944"/>
      <c r="I81" s="1944"/>
      <c r="J81" s="1942"/>
    </row>
    <row r="82" spans="1:10" ht="19.5" hidden="1" customHeight="1">
      <c r="A82" s="1953">
        <v>43586</v>
      </c>
      <c r="B82" s="1947">
        <v>35.584048625981303</v>
      </c>
      <c r="C82" s="1947">
        <v>39.693778449582403</v>
      </c>
      <c r="D82" s="1947">
        <v>45.059566248426201</v>
      </c>
      <c r="E82" s="1947">
        <v>35.19</v>
      </c>
      <c r="F82" s="1947">
        <v>39.449215675303357</v>
      </c>
      <c r="G82" s="1948">
        <v>45.403155239354653</v>
      </c>
      <c r="H82" s="1944"/>
      <c r="I82" s="1944"/>
      <c r="J82" s="1942"/>
    </row>
    <row r="83" spans="1:10" ht="19.5" hidden="1" customHeight="1">
      <c r="A83" s="1953">
        <v>43617</v>
      </c>
      <c r="B83" s="1947">
        <v>35.577738850702303</v>
      </c>
      <c r="C83" s="1947">
        <v>40.465173168891198</v>
      </c>
      <c r="D83" s="1947">
        <v>45.275914117117097</v>
      </c>
      <c r="E83" s="1947">
        <v>35.61529092385522</v>
      </c>
      <c r="F83" s="1947">
        <v>40.257024213850194</v>
      </c>
      <c r="G83" s="1948">
        <v>45.353893178479169</v>
      </c>
      <c r="H83" s="1944"/>
      <c r="I83" s="1944"/>
      <c r="J83" s="1942"/>
    </row>
    <row r="84" spans="1:10" ht="19.5" hidden="1" customHeight="1">
      <c r="A84" s="1953">
        <v>43647</v>
      </c>
      <c r="B84" s="1947">
        <v>35.9611609885768</v>
      </c>
      <c r="C84" s="1947">
        <v>40.325375712908098</v>
      </c>
      <c r="D84" s="1947">
        <v>44.049014194785997</v>
      </c>
      <c r="E84" s="1947">
        <v>35.888664742203112</v>
      </c>
      <c r="F84" s="1947">
        <v>40.336605098421629</v>
      </c>
      <c r="G84" s="1948">
        <v>45.016437508316478</v>
      </c>
      <c r="H84" s="1944"/>
      <c r="I84" s="1944"/>
      <c r="J84" s="1942"/>
    </row>
    <row r="85" spans="1:10" ht="19.5" hidden="1" customHeight="1">
      <c r="A85" s="1953">
        <v>43678</v>
      </c>
      <c r="B85" s="1947">
        <v>36.199168531427603</v>
      </c>
      <c r="C85" s="1947">
        <v>40.1265770018029</v>
      </c>
      <c r="D85" s="1947">
        <v>44.402774012304398</v>
      </c>
      <c r="E85" s="1947">
        <v>36.050330316214868</v>
      </c>
      <c r="F85" s="1947">
        <v>40.169406916893166</v>
      </c>
      <c r="G85" s="1948">
        <v>44.014220132303699</v>
      </c>
      <c r="H85" s="1944"/>
      <c r="I85" s="1944"/>
      <c r="J85" s="1942"/>
    </row>
    <row r="86" spans="1:10" ht="19.5" hidden="1" customHeight="1">
      <c r="A86" s="1953">
        <v>43709</v>
      </c>
      <c r="B86" s="1947">
        <v>36.634</v>
      </c>
      <c r="C86" s="1947">
        <v>40.124600000000001</v>
      </c>
      <c r="D86" s="1947">
        <v>45.24</v>
      </c>
      <c r="E86" s="1947">
        <v>36.365211867007119</v>
      </c>
      <c r="F86" s="1947">
        <v>40.102707125820302</v>
      </c>
      <c r="G86" s="1948">
        <v>45.181975269512371</v>
      </c>
      <c r="H86" s="1944"/>
      <c r="I86" s="1944"/>
      <c r="J86" s="1942"/>
    </row>
    <row r="87" spans="1:10" ht="19.5" hidden="1" customHeight="1">
      <c r="A87" s="1953">
        <v>43739</v>
      </c>
      <c r="B87" s="1947">
        <v>36.360700000000001</v>
      </c>
      <c r="C87" s="1947">
        <v>40.732300000000002</v>
      </c>
      <c r="D87" s="1947">
        <v>47.278700000000001</v>
      </c>
      <c r="E87" s="1947">
        <v>36.508000000000003</v>
      </c>
      <c r="F87" s="1947">
        <v>40.41405598053224</v>
      </c>
      <c r="G87" s="1948">
        <v>46.231195987678554</v>
      </c>
      <c r="H87" s="1944"/>
      <c r="I87" s="1944"/>
      <c r="J87" s="1942"/>
    </row>
    <row r="88" spans="1:10" ht="19.5" hidden="1" customHeight="1">
      <c r="A88" s="1953">
        <v>43770</v>
      </c>
      <c r="B88" s="1947">
        <v>36.834099999999999</v>
      </c>
      <c r="C88" s="1947">
        <v>40.567999999999998</v>
      </c>
      <c r="D88" s="1947">
        <v>47.641399999999997</v>
      </c>
      <c r="E88" s="1947">
        <v>36.664968421052635</v>
      </c>
      <c r="F88" s="1947">
        <v>40.549057894736841</v>
      </c>
      <c r="G88" s="1948">
        <v>47.396378947368419</v>
      </c>
      <c r="H88" s="1944"/>
      <c r="I88" s="1944"/>
      <c r="J88" s="1942"/>
    </row>
    <row r="89" spans="1:10" ht="17.25" hidden="1" customHeight="1">
      <c r="A89" s="1953">
        <v>43800</v>
      </c>
      <c r="B89" s="1947">
        <v>36.595100000000002</v>
      </c>
      <c r="C89" s="1947">
        <v>41.026899999999998</v>
      </c>
      <c r="D89" s="1947">
        <v>48.259</v>
      </c>
      <c r="E89" s="1947">
        <v>36.722470000000001</v>
      </c>
      <c r="F89" s="1947">
        <v>40.824490000000004</v>
      </c>
      <c r="G89" s="1948">
        <v>48.260509999999996</v>
      </c>
      <c r="H89" s="1944"/>
      <c r="I89" s="1944"/>
      <c r="J89" s="1942"/>
    </row>
    <row r="90" spans="1:10" ht="19.5" hidden="1" customHeight="1">
      <c r="A90" s="1953">
        <v>43831</v>
      </c>
      <c r="B90" s="1947">
        <v>37.0152</v>
      </c>
      <c r="C90" s="1947">
        <v>40.807299999999998</v>
      </c>
      <c r="D90" s="1947">
        <v>48.453600000000002</v>
      </c>
      <c r="E90" s="1947">
        <v>36.758599999999994</v>
      </c>
      <c r="F90" s="1947">
        <v>40.814952380952384</v>
      </c>
      <c r="G90" s="1948">
        <v>48.139752380952373</v>
      </c>
      <c r="H90" s="1944"/>
      <c r="I90" s="1944"/>
      <c r="J90" s="1942"/>
    </row>
    <row r="91" spans="1:10" ht="19.5" hidden="1" customHeight="1">
      <c r="A91" s="1953">
        <v>43862</v>
      </c>
      <c r="B91" s="1947">
        <v>37.600099999999998</v>
      </c>
      <c r="C91" s="1947">
        <v>41.421799999999998</v>
      </c>
      <c r="D91" s="1947">
        <v>48.520400000000002</v>
      </c>
      <c r="E91" s="1947">
        <v>37.397157894736836</v>
      </c>
      <c r="F91" s="1947">
        <v>40.851457894736846</v>
      </c>
      <c r="G91" s="1948">
        <v>48.623510526315791</v>
      </c>
      <c r="H91" s="1944"/>
      <c r="I91" s="1944"/>
      <c r="J91" s="1942"/>
    </row>
    <row r="92" spans="1:10" ht="19.5" hidden="1" customHeight="1">
      <c r="A92" s="1953">
        <v>43891</v>
      </c>
      <c r="B92" s="1947">
        <v>39.718135444410898</v>
      </c>
      <c r="C92" s="1947">
        <v>43.737735625710897</v>
      </c>
      <c r="D92" s="1947">
        <v>48.9</v>
      </c>
      <c r="E92" s="1947">
        <v>38.627043614872825</v>
      </c>
      <c r="F92" s="1947">
        <v>42.820633715211315</v>
      </c>
      <c r="G92" s="1948">
        <v>47.960056215621876</v>
      </c>
      <c r="H92" s="1944"/>
      <c r="I92" s="1944"/>
      <c r="J92" s="1942"/>
    </row>
    <row r="93" spans="1:10" ht="19.5" hidden="1" customHeight="1">
      <c r="A93" s="1953">
        <v>43922</v>
      </c>
      <c r="B93" s="1947">
        <v>40.504094342929903</v>
      </c>
      <c r="C93" s="1947">
        <v>44.090508975852103</v>
      </c>
      <c r="D93" s="1947">
        <v>50.517414653175599</v>
      </c>
      <c r="E93" s="1947">
        <v>40.106428557935907</v>
      </c>
      <c r="F93" s="1947">
        <v>43.69890446230324</v>
      </c>
      <c r="G93" s="1948">
        <v>49.896000000000001</v>
      </c>
      <c r="H93" s="1944"/>
      <c r="I93" s="1944"/>
      <c r="J93" s="1942"/>
    </row>
    <row r="94" spans="1:10" ht="19.5" hidden="1" customHeight="1">
      <c r="A94" s="1953">
        <v>43952</v>
      </c>
      <c r="B94" s="1947">
        <v>40.357300000000002</v>
      </c>
      <c r="C94" s="1947">
        <v>44.873800000000003</v>
      </c>
      <c r="D94" s="1947">
        <v>49.818899999999999</v>
      </c>
      <c r="E94" s="1947">
        <v>40.400093124051679</v>
      </c>
      <c r="F94" s="1947">
        <v>44.100329773291634</v>
      </c>
      <c r="G94" s="1948">
        <v>49.686988814684298</v>
      </c>
      <c r="H94" s="1944"/>
      <c r="I94" s="1944"/>
      <c r="J94" s="1942"/>
    </row>
    <row r="95" spans="1:10" ht="19.5" hidden="1" customHeight="1">
      <c r="A95" s="1953">
        <v>43983</v>
      </c>
      <c r="B95" s="1947">
        <v>40.464399999999998</v>
      </c>
      <c r="C95" s="1947">
        <v>45.514400000000002</v>
      </c>
      <c r="D95" s="1947">
        <v>50.085099999999997</v>
      </c>
      <c r="E95" s="1947">
        <v>40.281868181818183</v>
      </c>
      <c r="F95" s="1947">
        <v>45.41628636363636</v>
      </c>
      <c r="G95" s="1948">
        <v>50.545909999999992</v>
      </c>
      <c r="H95" s="1944"/>
      <c r="I95" s="1944"/>
      <c r="J95" s="1942"/>
    </row>
    <row r="96" spans="1:10" ht="19.5" hidden="1" customHeight="1">
      <c r="A96" s="1953">
        <v>44013</v>
      </c>
      <c r="B96" s="1947">
        <v>40.024299999999997</v>
      </c>
      <c r="C96" s="1947">
        <v>47.6768</v>
      </c>
      <c r="D96" s="1947">
        <v>52.789700000000003</v>
      </c>
      <c r="E96" s="1947">
        <v>40.30767391304348</v>
      </c>
      <c r="F96" s="1947">
        <v>46.268439130434778</v>
      </c>
      <c r="G96" s="1948">
        <v>51.197647826086957</v>
      </c>
      <c r="H96" s="1944"/>
      <c r="I96" s="1944"/>
      <c r="J96" s="1942"/>
    </row>
    <row r="97" spans="1:11" ht="19.5" hidden="1" customHeight="1">
      <c r="A97" s="1953">
        <v>44044</v>
      </c>
      <c r="B97" s="1947">
        <v>39.926400000000001</v>
      </c>
      <c r="C97" s="1947">
        <v>47.619799999999998</v>
      </c>
      <c r="D97" s="1947">
        <v>53.223999999999997</v>
      </c>
      <c r="E97" s="1947">
        <v>40.021521875952288</v>
      </c>
      <c r="F97" s="1947">
        <v>47.368000000000002</v>
      </c>
      <c r="G97" s="1948">
        <v>52.694074967172824</v>
      </c>
      <c r="H97" s="1944"/>
      <c r="I97" s="1944"/>
      <c r="J97" s="1942"/>
    </row>
    <row r="98" spans="1:11" ht="19.5" hidden="1" customHeight="1">
      <c r="A98" s="1953">
        <v>44075</v>
      </c>
      <c r="B98" s="1947">
        <v>40.199300000000001</v>
      </c>
      <c r="C98" s="1947">
        <v>47.2333</v>
      </c>
      <c r="D98" s="1947">
        <v>51.714300000000001</v>
      </c>
      <c r="E98" s="1947">
        <v>40.035526958676435</v>
      </c>
      <c r="F98" s="1947">
        <v>47.272187413672803</v>
      </c>
      <c r="G98" s="1948">
        <v>52.115131147436983</v>
      </c>
      <c r="H98" s="1944"/>
      <c r="I98" s="1944"/>
      <c r="J98" s="1942"/>
    </row>
    <row r="99" spans="1:11" ht="19.5" hidden="1" customHeight="1">
      <c r="A99" s="1953">
        <v>44105</v>
      </c>
      <c r="B99" s="1947">
        <v>40.319200000000002</v>
      </c>
      <c r="C99" s="1947">
        <v>47.106000000000002</v>
      </c>
      <c r="D99" s="1947">
        <v>52.3658</v>
      </c>
      <c r="E99" s="1947">
        <v>40.176067995457963</v>
      </c>
      <c r="F99" s="1947">
        <v>47.335008685508427</v>
      </c>
      <c r="G99" s="1948">
        <v>52.255690113987974</v>
      </c>
      <c r="H99" s="1944"/>
      <c r="I99" s="1944"/>
      <c r="J99" s="1942"/>
    </row>
    <row r="100" spans="1:11" ht="19.5" hidden="1" customHeight="1">
      <c r="A100" s="1953">
        <v>44136</v>
      </c>
      <c r="B100" s="1947">
        <v>40.192666344755501</v>
      </c>
      <c r="C100" s="1947">
        <v>48.166528332071799</v>
      </c>
      <c r="D100" s="1947">
        <v>53.766146952768104</v>
      </c>
      <c r="E100" s="1947">
        <v>40.237446849727796</v>
      </c>
      <c r="F100" s="1947">
        <v>47.698795024287293</v>
      </c>
      <c r="G100" s="1948">
        <v>53.304160365935168</v>
      </c>
      <c r="H100" s="1944"/>
      <c r="I100" s="1944"/>
      <c r="J100" s="1942"/>
    </row>
    <row r="101" spans="1:11" ht="19.5" hidden="1" customHeight="1">
      <c r="A101" s="1953">
        <v>44166</v>
      </c>
      <c r="B101" s="1947">
        <v>39.7428714262265</v>
      </c>
      <c r="C101" s="1947">
        <v>48.852440459461398</v>
      </c>
      <c r="D101" s="1947">
        <v>54.25</v>
      </c>
      <c r="E101" s="1947">
        <v>39.905860777478523</v>
      </c>
      <c r="F101" s="1947">
        <v>48.594231956875554</v>
      </c>
      <c r="G101" s="1948">
        <v>53.692999999999998</v>
      </c>
      <c r="H101" s="1944"/>
      <c r="I101" s="1944"/>
      <c r="J101" s="1942"/>
    </row>
    <row r="102" spans="1:11" s="1877" customFormat="1" ht="19.5" hidden="1" customHeight="1">
      <c r="A102" s="1953">
        <v>44197</v>
      </c>
      <c r="B102" s="1947">
        <v>40.0188656713783</v>
      </c>
      <c r="C102" s="1947">
        <v>48.4889748961116</v>
      </c>
      <c r="D102" s="1947">
        <v>54.871881584916402</v>
      </c>
      <c r="E102" s="1947">
        <v>39.765178731238876</v>
      </c>
      <c r="F102" s="1947">
        <v>48.479978144215558</v>
      </c>
      <c r="G102" s="1948">
        <v>54.326980984698423</v>
      </c>
      <c r="H102" s="1955"/>
      <c r="I102" s="1955"/>
      <c r="J102" s="1955"/>
    </row>
    <row r="103" spans="1:11" s="1877" customFormat="1" ht="19.5" hidden="1" customHeight="1">
      <c r="A103" s="1953">
        <v>44228</v>
      </c>
      <c r="B103" s="1947">
        <v>40.162300000000002</v>
      </c>
      <c r="C103" s="1947">
        <v>48.846800000000002</v>
      </c>
      <c r="D103" s="1947">
        <v>56.051499999999997</v>
      </c>
      <c r="E103" s="1947">
        <v>40.124645688548021</v>
      </c>
      <c r="F103" s="1947">
        <v>48.572958843022903</v>
      </c>
      <c r="G103" s="1948">
        <v>55.72716613847448</v>
      </c>
      <c r="H103" s="1955"/>
      <c r="I103" s="1955"/>
      <c r="J103" s="1955"/>
    </row>
    <row r="104" spans="1:11" s="1877" customFormat="1" ht="19.5" hidden="1" customHeight="1">
      <c r="A104" s="1953">
        <v>44256</v>
      </c>
      <c r="B104" s="1947">
        <v>40.825365207327998</v>
      </c>
      <c r="C104" s="1947">
        <v>47.941386665206899</v>
      </c>
      <c r="D104" s="1947">
        <v>56.22</v>
      </c>
      <c r="E104" s="1947">
        <v>40.557661036953753</v>
      </c>
      <c r="F104" s="1947">
        <v>48.341658857693858</v>
      </c>
      <c r="G104" s="1948">
        <v>56.27088260384236</v>
      </c>
      <c r="H104" s="1955"/>
      <c r="I104" s="1955"/>
      <c r="J104" s="1955"/>
    </row>
    <row r="105" spans="1:11" s="1877" customFormat="1" ht="19.5" hidden="1" customHeight="1">
      <c r="A105" s="1953">
        <v>44287</v>
      </c>
      <c r="B105" s="1947">
        <v>40.754864843957797</v>
      </c>
      <c r="C105" s="1947">
        <v>49.431517701281201</v>
      </c>
      <c r="D105" s="1947">
        <v>56.900568941216797</v>
      </c>
      <c r="E105" s="1947">
        <v>40.835138997225151</v>
      </c>
      <c r="F105" s="1947">
        <v>48.88631523642276</v>
      </c>
      <c r="G105" s="1948">
        <v>56.613028379829132</v>
      </c>
      <c r="H105" s="1955"/>
      <c r="I105" s="1955"/>
      <c r="J105" s="1955"/>
    </row>
    <row r="106" spans="1:11" s="1877" customFormat="1" ht="19.5" hidden="1" customHeight="1">
      <c r="A106" s="1953">
        <v>44317</v>
      </c>
      <c r="B106" s="1947">
        <v>40.901206552797298</v>
      </c>
      <c r="C106" s="1947">
        <v>49.977445962784302</v>
      </c>
      <c r="D106" s="1947">
        <v>58.2242280445641</v>
      </c>
      <c r="E106" s="1947">
        <v>40.853913669137604</v>
      </c>
      <c r="F106" s="1947">
        <v>49.682558435459569</v>
      </c>
      <c r="G106" s="1948">
        <v>57.620838019660198</v>
      </c>
      <c r="H106" s="1955"/>
      <c r="I106" s="1955"/>
      <c r="J106" s="1955"/>
    </row>
    <row r="107" spans="1:11" s="1877" customFormat="1" ht="19.5" hidden="1" customHeight="1">
      <c r="A107" s="1953">
        <v>44348</v>
      </c>
      <c r="B107" s="1947">
        <v>43.027070648070001</v>
      </c>
      <c r="C107" s="1947">
        <v>51.347501004925199</v>
      </c>
      <c r="D107" s="1947">
        <v>59.708872667479298</v>
      </c>
      <c r="E107" s="1947">
        <v>41.415773790750308</v>
      </c>
      <c r="F107" s="1947">
        <v>49.999477789233509</v>
      </c>
      <c r="G107" s="1948">
        <v>58.220417894889188</v>
      </c>
      <c r="H107" s="1955"/>
      <c r="I107" s="1955"/>
      <c r="J107" s="1955"/>
    </row>
    <row r="108" spans="1:11" s="1877" customFormat="1" ht="19.5" hidden="1" customHeight="1">
      <c r="A108" s="1953">
        <v>44378</v>
      </c>
      <c r="B108" s="1947">
        <v>42.9559062278109</v>
      </c>
      <c r="C108" s="1947">
        <v>51.215824389474399</v>
      </c>
      <c r="D108" s="1947">
        <v>59.832957204315797</v>
      </c>
      <c r="E108" s="1947">
        <v>43.06015514325059</v>
      </c>
      <c r="F108" s="1947">
        <v>51.056875584969163</v>
      </c>
      <c r="G108" s="1948">
        <v>59.585281413306376</v>
      </c>
      <c r="H108" s="1955"/>
      <c r="I108" s="1955"/>
      <c r="J108" s="1955"/>
    </row>
    <row r="109" spans="1:11" s="1877" customFormat="1" ht="19.5" hidden="1" customHeight="1">
      <c r="A109" s="1953">
        <v>44409</v>
      </c>
      <c r="B109" s="1947">
        <v>42.882636160066902</v>
      </c>
      <c r="C109" s="1947">
        <v>50.823942252825503</v>
      </c>
      <c r="D109" s="1947">
        <v>59.229080150937698</v>
      </c>
      <c r="E109" s="1947">
        <v>42.947233104736604</v>
      </c>
      <c r="F109" s="1947">
        <v>50.698222615897926</v>
      </c>
      <c r="G109" s="1948">
        <v>59.412876594283688</v>
      </c>
      <c r="H109" s="1955"/>
      <c r="I109" s="1955"/>
      <c r="J109" s="1955"/>
    </row>
    <row r="110" spans="1:11" s="1877" customFormat="1" ht="19.5" hidden="1" customHeight="1">
      <c r="A110" s="1953">
        <v>44440</v>
      </c>
      <c r="B110" s="1947">
        <v>43.003816975309299</v>
      </c>
      <c r="C110" s="1947">
        <v>50.087948575586402</v>
      </c>
      <c r="D110" s="1947">
        <v>58.135339711710699</v>
      </c>
      <c r="E110" s="1947">
        <v>42.871738650588391</v>
      </c>
      <c r="F110" s="1947">
        <v>50.650820746178553</v>
      </c>
      <c r="G110" s="1948">
        <v>59.034430490104569</v>
      </c>
      <c r="H110" s="1956"/>
      <c r="I110" s="1956"/>
      <c r="J110" s="1956"/>
    </row>
    <row r="111" spans="1:11" s="1877" customFormat="1" ht="19.5" hidden="1" customHeight="1">
      <c r="A111" s="1953">
        <v>44470</v>
      </c>
      <c r="B111" s="1947">
        <v>43.208891174120403</v>
      </c>
      <c r="C111" s="1947">
        <v>50.453174712862399</v>
      </c>
      <c r="D111" s="1947">
        <v>59.624644474157499</v>
      </c>
      <c r="E111" s="1947">
        <v>43.057206213872</v>
      </c>
      <c r="F111" s="1947">
        <v>50.091822703950847</v>
      </c>
      <c r="G111" s="1948">
        <v>59.036279901256499</v>
      </c>
      <c r="H111" s="1955"/>
      <c r="I111" s="1955"/>
      <c r="J111" s="1955"/>
      <c r="K111" s="1877" t="s">
        <v>4733</v>
      </c>
    </row>
    <row r="112" spans="1:11" s="1877" customFormat="1" ht="19.5" hidden="1" customHeight="1">
      <c r="A112" s="1953">
        <v>44501</v>
      </c>
      <c r="B112" s="1947">
        <v>43.422478518608301</v>
      </c>
      <c r="C112" s="1947">
        <v>49.2600461909594</v>
      </c>
      <c r="D112" s="1947">
        <v>58.000315497213897</v>
      </c>
      <c r="E112" s="1947">
        <v>43.380805086512019</v>
      </c>
      <c r="F112" s="1947">
        <v>49.55054225676448</v>
      </c>
      <c r="G112" s="1948">
        <v>58.418116871010589</v>
      </c>
      <c r="H112" s="1955"/>
      <c r="I112" s="1955"/>
      <c r="J112" s="1955"/>
    </row>
    <row r="113" spans="1:11" s="1877" customFormat="1" ht="19.5" hidden="1" customHeight="1">
      <c r="A113" s="1953">
        <v>44531</v>
      </c>
      <c r="B113" s="1947">
        <v>43.703561199231402</v>
      </c>
      <c r="C113" s="1947">
        <v>49.636204052269299</v>
      </c>
      <c r="D113" s="1947">
        <v>58.512821393570697</v>
      </c>
      <c r="E113" s="1947">
        <v>43.629060299986747</v>
      </c>
      <c r="F113" s="1947">
        <v>49.488878686839499</v>
      </c>
      <c r="G113" s="1948">
        <v>58.185240813401336</v>
      </c>
      <c r="H113" s="1955"/>
      <c r="I113" s="1955"/>
      <c r="J113" s="1955"/>
    </row>
    <row r="114" spans="1:11" s="1877" customFormat="1" ht="19.5" hidden="1" customHeight="1">
      <c r="A114" s="1953">
        <v>44562</v>
      </c>
      <c r="B114" s="1947">
        <v>43.594100467290801</v>
      </c>
      <c r="C114" s="1947">
        <v>48.952932360681899</v>
      </c>
      <c r="D114" s="1947">
        <v>58.634486983154702</v>
      </c>
      <c r="E114" s="1947">
        <v>43.769248550367756</v>
      </c>
      <c r="F114" s="1947">
        <v>49.718702184078268</v>
      </c>
      <c r="G114" s="1948">
        <v>59.549264654888262</v>
      </c>
      <c r="H114" s="1955"/>
      <c r="I114" s="1955"/>
      <c r="J114" s="1955"/>
    </row>
    <row r="115" spans="1:11" s="1877" customFormat="1" ht="18.75" hidden="1" customHeight="1">
      <c r="A115" s="1953">
        <v>44593</v>
      </c>
      <c r="B115" s="1947">
        <v>44.3516347382822</v>
      </c>
      <c r="C115" s="1947">
        <v>49.684459831125402</v>
      </c>
      <c r="D115" s="1947">
        <v>59.416751656801203</v>
      </c>
      <c r="E115" s="1947">
        <v>43.979333655252866</v>
      </c>
      <c r="F115" s="1947">
        <v>50.006319540110717</v>
      </c>
      <c r="G115" s="1948">
        <v>59.638592946466218</v>
      </c>
      <c r="H115" s="1955"/>
      <c r="I115" s="1955"/>
      <c r="J115" s="1955"/>
    </row>
    <row r="116" spans="1:11" s="1877" customFormat="1" ht="18.75" hidden="1" customHeight="1">
      <c r="A116" s="1953">
        <v>44621</v>
      </c>
      <c r="B116" s="1947">
        <v>44.683702993841599</v>
      </c>
      <c r="C116" s="1947">
        <v>50.199310608525799</v>
      </c>
      <c r="D116" s="1947">
        <v>58.670360948069003</v>
      </c>
      <c r="E116" s="1947">
        <v>44.372235038208338</v>
      </c>
      <c r="F116" s="1947">
        <v>49.131868829971602</v>
      </c>
      <c r="G116" s="1948">
        <v>58.525480638611207</v>
      </c>
      <c r="H116" s="1955"/>
      <c r="I116" s="1955"/>
      <c r="J116" s="1955"/>
    </row>
    <row r="117" spans="1:11" s="1877" customFormat="1" ht="18.75" hidden="1" customHeight="1">
      <c r="A117" s="1953">
        <v>44652</v>
      </c>
      <c r="B117" s="1947">
        <v>43.355954020602198</v>
      </c>
      <c r="C117" s="1947">
        <v>45.809529289931</v>
      </c>
      <c r="D117" s="1947">
        <v>54.041150730669202</v>
      </c>
      <c r="E117" s="1947">
        <v>43.745173055517093</v>
      </c>
      <c r="F117" s="1947">
        <v>47.691960121496074</v>
      </c>
      <c r="G117" s="1948">
        <v>56.862237113113224</v>
      </c>
      <c r="H117" s="1955"/>
      <c r="I117" s="1955"/>
      <c r="J117" s="1955"/>
    </row>
    <row r="118" spans="1:11" s="1877" customFormat="1" ht="13.5" hidden="1" customHeight="1">
      <c r="A118" s="1953">
        <v>44682</v>
      </c>
      <c r="B118" s="1947">
        <v>43.688853931646499</v>
      </c>
      <c r="C118" s="1947">
        <v>47.308542184214097</v>
      </c>
      <c r="D118" s="1947">
        <v>55.311553786056102</v>
      </c>
      <c r="E118" s="1947">
        <v>43.463777375847485</v>
      </c>
      <c r="F118" s="1947">
        <v>46.287211356778826</v>
      </c>
      <c r="G118" s="1948">
        <v>54.352751275017667</v>
      </c>
      <c r="H118" s="1955"/>
      <c r="I118" s="1955"/>
      <c r="J118" s="1955"/>
    </row>
    <row r="119" spans="1:11" s="1877" customFormat="1" ht="18.75" hidden="1" customHeight="1">
      <c r="A119" s="1953">
        <v>44713</v>
      </c>
      <c r="B119" s="1947">
        <v>45.483331472204902</v>
      </c>
      <c r="C119" s="1947">
        <v>47.800813452174097</v>
      </c>
      <c r="D119" s="1947">
        <v>55.2863367910374</v>
      </c>
      <c r="E119" s="1947">
        <v>44.529866602848081</v>
      </c>
      <c r="F119" s="1947">
        <v>47.479872848768807</v>
      </c>
      <c r="G119" s="1948">
        <v>55.153760678759291</v>
      </c>
      <c r="H119" s="1955"/>
      <c r="I119" s="1955"/>
      <c r="J119" s="1955"/>
    </row>
    <row r="120" spans="1:11" s="1877" customFormat="1" ht="18.75" hidden="1" customHeight="1">
      <c r="A120" s="1953">
        <v>44743</v>
      </c>
      <c r="B120" s="1947">
        <v>45.427177387411703</v>
      </c>
      <c r="C120" s="1947">
        <v>47.027859603049102</v>
      </c>
      <c r="D120" s="1947">
        <v>55.828612463211698</v>
      </c>
      <c r="E120" s="1947">
        <v>45.36473131689862</v>
      </c>
      <c r="F120" s="1947">
        <v>46.736225873752595</v>
      </c>
      <c r="G120" s="1948">
        <v>54.904231159647964</v>
      </c>
      <c r="H120" s="1955"/>
      <c r="I120" s="1955"/>
      <c r="J120" s="1955"/>
    </row>
    <row r="121" spans="1:11" s="1877" customFormat="1" ht="18.75" hidden="1" customHeight="1">
      <c r="A121" s="1953">
        <v>44774</v>
      </c>
      <c r="B121" s="1947">
        <v>44.866014839413403</v>
      </c>
      <c r="C121" s="1947">
        <v>45.769801201866301</v>
      </c>
      <c r="D121" s="1947">
        <v>52.850246088095403</v>
      </c>
      <c r="E121" s="1947">
        <v>45.313537013064121</v>
      </c>
      <c r="F121" s="1947">
        <v>46.424082290684332</v>
      </c>
      <c r="G121" s="1948">
        <v>54.937892141255411</v>
      </c>
      <c r="H121" s="1955"/>
      <c r="I121" s="1955"/>
      <c r="J121" s="1955"/>
    </row>
    <row r="122" spans="1:11" s="1877" customFormat="1" ht="18.75" hidden="1" customHeight="1">
      <c r="A122" s="1953">
        <v>44805</v>
      </c>
      <c r="B122" s="1947">
        <v>45.255340287533301</v>
      </c>
      <c r="C122" s="1947">
        <v>44.929515216671298</v>
      </c>
      <c r="D122" s="1947">
        <v>49.652123159018799</v>
      </c>
      <c r="E122" s="1947">
        <v>44.9621673781566</v>
      </c>
      <c r="F122" s="1947">
        <v>44.836280648986644</v>
      </c>
      <c r="G122" s="1948">
        <v>51.165446203826271</v>
      </c>
      <c r="H122" s="1955"/>
      <c r="I122" s="1955"/>
      <c r="J122" s="1955"/>
    </row>
    <row r="123" spans="1:11" s="1877" customFormat="1" ht="18.75" hidden="1" customHeight="1">
      <c r="A123" s="1953">
        <v>44835</v>
      </c>
      <c r="B123" s="1947">
        <v>44.565360523605598</v>
      </c>
      <c r="C123" s="1947">
        <v>44.644329140456598</v>
      </c>
      <c r="D123" s="1947">
        <v>51.758566410990603</v>
      </c>
      <c r="E123" s="1947">
        <v>44.88651181433265</v>
      </c>
      <c r="F123" s="1947">
        <v>44.314889093444016</v>
      </c>
      <c r="G123" s="1948">
        <v>50.774333750455256</v>
      </c>
      <c r="H123" s="1955"/>
      <c r="I123" s="1955"/>
      <c r="J123" s="1955"/>
    </row>
    <row r="124" spans="1:11" s="1877" customFormat="1" ht="18.75" hidden="1" customHeight="1">
      <c r="A124" s="1953">
        <v>44866</v>
      </c>
      <c r="B124" s="1947">
        <v>44.1450347950775</v>
      </c>
      <c r="C124" s="1947">
        <v>45.896267474473902</v>
      </c>
      <c r="D124" s="1947">
        <v>53.3923904181202</v>
      </c>
      <c r="E124" s="1947">
        <v>44.281254554252655</v>
      </c>
      <c r="F124" s="1947">
        <v>45.418274896069924</v>
      </c>
      <c r="G124" s="1948">
        <v>52.191570404194515</v>
      </c>
      <c r="H124" s="1955"/>
      <c r="I124" s="1955"/>
      <c r="J124" s="1955"/>
      <c r="K124" s="1955"/>
    </row>
    <row r="125" spans="1:11" s="1877" customFormat="1" ht="18.75" hidden="1" customHeight="1">
      <c r="A125" s="1953">
        <v>44896</v>
      </c>
      <c r="B125" s="1947">
        <v>44.2271453658146</v>
      </c>
      <c r="C125" s="1947">
        <v>47.500399480839299</v>
      </c>
      <c r="D125" s="1947">
        <v>53.354920492724801</v>
      </c>
      <c r="E125" s="1947">
        <v>44.09786692775031</v>
      </c>
      <c r="F125" s="1947">
        <v>46.920407226110861</v>
      </c>
      <c r="G125" s="1948">
        <v>53.954773066806744</v>
      </c>
      <c r="H125" s="1955"/>
      <c r="I125" s="1955"/>
      <c r="J125" s="1955"/>
    </row>
    <row r="126" spans="1:11" s="1877" customFormat="1" ht="18.75" hidden="1" customHeight="1">
      <c r="A126" s="1953">
        <v>44927</v>
      </c>
      <c r="B126" s="1947">
        <v>45.515085654540101</v>
      </c>
      <c r="C126" s="1947">
        <v>49.174596362311</v>
      </c>
      <c r="D126" s="1947">
        <v>55.516704540678703</v>
      </c>
      <c r="E126" s="1947">
        <v>44.539023322650444</v>
      </c>
      <c r="F126" s="1947">
        <v>48.253646853178182</v>
      </c>
      <c r="G126" s="1948">
        <v>54.574117005642606</v>
      </c>
      <c r="H126" s="1955"/>
      <c r="I126" s="1955"/>
      <c r="J126" s="1955"/>
    </row>
    <row r="127" spans="1:11" s="1877" customFormat="1" ht="18.75" hidden="1" customHeight="1">
      <c r="A127" s="1953">
        <v>44958</v>
      </c>
      <c r="B127" s="1947">
        <v>46.727190439556502</v>
      </c>
      <c r="C127" s="1947">
        <v>49.7579734991008</v>
      </c>
      <c r="D127" s="1947">
        <v>56.72</v>
      </c>
      <c r="E127" s="1947">
        <v>46.034776178356822</v>
      </c>
      <c r="F127" s="1947">
        <v>49.517055596670119</v>
      </c>
      <c r="G127" s="1948">
        <v>55.804536638752943</v>
      </c>
      <c r="H127" s="1955"/>
      <c r="I127" s="1955"/>
      <c r="J127" s="1955"/>
    </row>
    <row r="128" spans="1:11" s="1877" customFormat="1" ht="18.75" hidden="1" customHeight="1">
      <c r="A128" s="1953">
        <v>44986</v>
      </c>
      <c r="B128" s="1947">
        <v>46.077791587309299</v>
      </c>
      <c r="C128" s="1947">
        <v>50.428839418799598</v>
      </c>
      <c r="D128" s="1947">
        <v>57.2500948666952</v>
      </c>
      <c r="E128" s="1947">
        <v>46.910963147544614</v>
      </c>
      <c r="F128" s="1947">
        <v>50.491071309902061</v>
      </c>
      <c r="G128" s="1948">
        <v>57.176724881012184</v>
      </c>
      <c r="H128" s="1955"/>
      <c r="I128" s="1955"/>
      <c r="J128" s="1955"/>
    </row>
    <row r="129" spans="1:10" s="1877" customFormat="1" ht="18.75" hidden="1" customHeight="1">
      <c r="A129" s="1953">
        <v>45017</v>
      </c>
      <c r="B129" s="1947">
        <v>45.287999999999997</v>
      </c>
      <c r="C129" s="1947">
        <v>50.170400000000001</v>
      </c>
      <c r="D129" s="1947">
        <v>56.771000000000001</v>
      </c>
      <c r="E129" s="1947">
        <v>45.529727818476445</v>
      </c>
      <c r="F129" s="1947">
        <v>50.094136095834514</v>
      </c>
      <c r="G129" s="1948">
        <v>56.807319908163038</v>
      </c>
      <c r="H129" s="1955"/>
      <c r="I129" s="1955"/>
      <c r="J129" s="1955"/>
    </row>
    <row r="130" spans="1:10" s="1877" customFormat="1" ht="18.75" hidden="1" customHeight="1">
      <c r="A130" s="1953">
        <v>45047</v>
      </c>
      <c r="B130" s="1947">
        <v>46.093000000000004</v>
      </c>
      <c r="C130" s="1947">
        <v>49.415999999999997</v>
      </c>
      <c r="D130" s="1947">
        <v>57.298999999999999</v>
      </c>
      <c r="E130" s="1947">
        <v>45.798999999999999</v>
      </c>
      <c r="F130" s="1947">
        <v>50.014000000000003</v>
      </c>
      <c r="G130" s="1948">
        <v>57.392000000000003</v>
      </c>
      <c r="H130" s="1955"/>
      <c r="I130" s="1955"/>
      <c r="J130" s="1955"/>
    </row>
    <row r="131" spans="1:10" s="1877" customFormat="1" ht="18.75" hidden="1" customHeight="1">
      <c r="A131" s="1953">
        <v>45078</v>
      </c>
      <c r="B131" s="1947">
        <v>46.004399999999997</v>
      </c>
      <c r="C131" s="1947">
        <v>50.237000000000002</v>
      </c>
      <c r="D131" s="1947">
        <v>57.951099999999997</v>
      </c>
      <c r="E131" s="1947">
        <v>45.970798264368483</v>
      </c>
      <c r="F131" s="1947">
        <v>50.017931797505049</v>
      </c>
      <c r="G131" s="1948">
        <v>58.259103150699225</v>
      </c>
      <c r="H131" s="1955"/>
      <c r="I131" s="1955"/>
      <c r="J131" s="1955"/>
    </row>
    <row r="132" spans="1:10" s="1877" customFormat="1" ht="18.75" hidden="1" customHeight="1">
      <c r="A132" s="1953">
        <v>45108</v>
      </c>
      <c r="B132" s="1947">
        <v>46.188643829901501</v>
      </c>
      <c r="C132" s="1947">
        <v>51.2679649871138</v>
      </c>
      <c r="D132" s="1947">
        <v>59.772674713222997</v>
      </c>
      <c r="E132" s="1947">
        <v>45.947111315238814</v>
      </c>
      <c r="F132" s="1947">
        <v>51.137214676271732</v>
      </c>
      <c r="G132" s="1948">
        <v>59.528575318180593</v>
      </c>
      <c r="H132" s="1955"/>
      <c r="I132" s="1955"/>
      <c r="J132" s="1955"/>
    </row>
    <row r="133" spans="1:10" s="1877" customFormat="1" ht="18.75" hidden="1" customHeight="1">
      <c r="A133" s="1953">
        <v>45139</v>
      </c>
      <c r="B133" s="1947">
        <v>45.917219217403598</v>
      </c>
      <c r="C133" s="1947">
        <v>50.515000000000001</v>
      </c>
      <c r="D133" s="1947">
        <v>58.89</v>
      </c>
      <c r="E133" s="1947">
        <v>45.798362727623143</v>
      </c>
      <c r="F133" s="1947">
        <v>50.328732234695387</v>
      </c>
      <c r="G133" s="1948">
        <v>58.531440497207413</v>
      </c>
      <c r="H133" s="1955"/>
      <c r="I133" s="1955"/>
      <c r="J133" s="1955"/>
    </row>
    <row r="134" spans="1:10" s="1877" customFormat="1" ht="18.75" hidden="1" customHeight="1">
      <c r="A134" s="1953">
        <v>45170</v>
      </c>
      <c r="B134" s="1947">
        <v>44.9115926879402</v>
      </c>
      <c r="C134" s="1947">
        <v>47.802368718112199</v>
      </c>
      <c r="D134" s="1947">
        <v>55.207384824292497</v>
      </c>
      <c r="E134" s="1947">
        <v>45.381591200191203</v>
      </c>
      <c r="F134" s="1947">
        <v>48.872295860562254</v>
      </c>
      <c r="G134" s="1948">
        <v>56.682151690304941</v>
      </c>
      <c r="H134" s="1955"/>
      <c r="I134" s="1955"/>
      <c r="J134" s="1955"/>
    </row>
    <row r="135" spans="1:10" s="1877" customFormat="1" ht="18.75" hidden="1" customHeight="1">
      <c r="A135" s="1953">
        <v>45200</v>
      </c>
      <c r="B135" s="1947">
        <v>44.502113038144202</v>
      </c>
      <c r="C135" s="1947">
        <v>47.7717508690478</v>
      </c>
      <c r="D135" s="1947">
        <v>54.735597919410601</v>
      </c>
      <c r="E135" s="1947">
        <v>44.794868582042938</v>
      </c>
      <c r="F135" s="1947">
        <v>47.638046033648401</v>
      </c>
      <c r="G135" s="1948">
        <v>54.911373835719402</v>
      </c>
      <c r="H135" s="1955"/>
      <c r="I135" s="1955"/>
      <c r="J135" s="1955"/>
    </row>
    <row r="136" spans="1:10" s="1877" customFormat="1" ht="18.75" hidden="1" customHeight="1">
      <c r="A136" s="1953">
        <v>45231</v>
      </c>
      <c r="B136" s="1947">
        <v>44.573399999999999</v>
      </c>
      <c r="C136" s="1947">
        <v>49.309699999999999</v>
      </c>
      <c r="D136" s="1947">
        <v>57.044699999999999</v>
      </c>
      <c r="E136" s="1947">
        <v>44.619378030563446</v>
      </c>
      <c r="F136" s="1947">
        <v>48.68655080841198</v>
      </c>
      <c r="G136" s="1948">
        <v>55.894141279903444</v>
      </c>
      <c r="H136" s="1955"/>
      <c r="I136" s="1955"/>
      <c r="J136" s="1955"/>
    </row>
    <row r="137" spans="1:10" s="1877" customFormat="1" ht="18.75" hidden="1" customHeight="1">
      <c r="A137" s="1953">
        <v>45261</v>
      </c>
      <c r="B137" s="1947">
        <v>44.505179844312899</v>
      </c>
      <c r="C137" s="1947">
        <v>49.7078409143164</v>
      </c>
      <c r="D137" s="1947">
        <v>56.9640140638354</v>
      </c>
      <c r="E137" s="1947">
        <v>44.547400000000003</v>
      </c>
      <c r="F137" s="1947">
        <v>48.974699999999999</v>
      </c>
      <c r="G137" s="1948">
        <v>56.820599999999999</v>
      </c>
      <c r="H137" s="1955"/>
      <c r="I137" s="1955"/>
      <c r="J137" s="1955"/>
    </row>
    <row r="138" spans="1:10" s="1877" customFormat="1" ht="18.75" hidden="1" customHeight="1">
      <c r="A138" s="1953">
        <v>45292</v>
      </c>
      <c r="B138" s="1947">
        <v>45.494199999999999</v>
      </c>
      <c r="C138" s="1947">
        <v>49.619</v>
      </c>
      <c r="D138" s="1947">
        <v>58.3673</v>
      </c>
      <c r="E138" s="1947">
        <v>45.037399999999998</v>
      </c>
      <c r="F138" s="1947">
        <v>49.552999999999997</v>
      </c>
      <c r="G138" s="1948">
        <v>57.719000000000001</v>
      </c>
      <c r="H138" s="1955"/>
      <c r="I138" s="1955"/>
      <c r="J138" s="1955"/>
    </row>
    <row r="139" spans="1:10" s="1877" customFormat="1" ht="18.75" customHeight="1">
      <c r="A139" s="1953">
        <v>45323</v>
      </c>
      <c r="B139" s="1947">
        <v>46.215699999999998</v>
      </c>
      <c r="C139" s="1947">
        <v>50.513100000000001</v>
      </c>
      <c r="D139" s="1947">
        <v>58.973500000000001</v>
      </c>
      <c r="E139" s="1947">
        <v>46.018713229161186</v>
      </c>
      <c r="F139" s="1947">
        <v>50.062252106527929</v>
      </c>
      <c r="G139" s="1948">
        <v>58.509281065469409</v>
      </c>
      <c r="H139" s="1955"/>
      <c r="I139" s="1955"/>
      <c r="J139" s="1955"/>
    </row>
    <row r="140" spans="1:10" s="1877" customFormat="1" ht="18.75" customHeight="1">
      <c r="A140" s="1953">
        <v>45352</v>
      </c>
      <c r="B140" s="1947">
        <v>46.913317827721499</v>
      </c>
      <c r="C140" s="1947">
        <v>51.085518892379099</v>
      </c>
      <c r="D140" s="1947">
        <v>59.7127272727273</v>
      </c>
      <c r="E140" s="1947">
        <v>46.489736113244824</v>
      </c>
      <c r="F140" s="1947">
        <v>50.920174626287782</v>
      </c>
      <c r="G140" s="1948">
        <v>59.526080821250318</v>
      </c>
      <c r="H140" s="1955"/>
      <c r="I140" s="1955"/>
      <c r="J140" s="1955"/>
    </row>
    <row r="141" spans="1:10" s="1877" customFormat="1" ht="18.75" customHeight="1">
      <c r="A141" s="1953">
        <v>45383</v>
      </c>
      <c r="B141" s="1947">
        <v>46.889294579025098</v>
      </c>
      <c r="C141" s="1947">
        <v>50.681802200841197</v>
      </c>
      <c r="D141" s="1947">
        <v>59.187740265833199</v>
      </c>
      <c r="E141" s="1947">
        <v>46.885689294641054</v>
      </c>
      <c r="F141" s="1947">
        <v>50.693666389496329</v>
      </c>
      <c r="G141" s="1948">
        <v>59.125920489578277</v>
      </c>
      <c r="H141" s="1955"/>
      <c r="I141" s="1955"/>
      <c r="J141" s="1955"/>
    </row>
    <row r="142" spans="1:10" s="1877" customFormat="1" ht="18.75" customHeight="1">
      <c r="A142" s="1953">
        <v>45413</v>
      </c>
      <c r="B142" s="1947">
        <v>46.801642224129203</v>
      </c>
      <c r="C142" s="1947">
        <v>51.054131834784698</v>
      </c>
      <c r="D142" s="1947">
        <v>60.042785072308298</v>
      </c>
      <c r="E142" s="1947">
        <v>46.722451709494202</v>
      </c>
      <c r="F142" s="1947">
        <v>50.832637302279245</v>
      </c>
      <c r="G142" s="1948">
        <v>59.442751315344118</v>
      </c>
      <c r="H142" s="1955"/>
      <c r="I142" s="1955"/>
      <c r="J142" s="1955"/>
    </row>
    <row r="143" spans="1:10" s="1877" customFormat="1" ht="18.75" customHeight="1">
      <c r="A143" s="1953">
        <v>45444</v>
      </c>
      <c r="B143" s="1947">
        <v>47.804970725482697</v>
      </c>
      <c r="C143" s="1947">
        <v>51.707975308655001</v>
      </c>
      <c r="D143" s="1947">
        <v>60.359896875649198</v>
      </c>
      <c r="E143" s="1947">
        <v>47.216902918950382</v>
      </c>
      <c r="F143" s="1947">
        <v>51.262486948839694</v>
      </c>
      <c r="G143" s="1948">
        <v>60.433063366340924</v>
      </c>
      <c r="H143" s="1955"/>
      <c r="I143" s="1955"/>
      <c r="J143" s="1955"/>
    </row>
    <row r="144" spans="1:10" s="1877" customFormat="1" ht="18.75" customHeight="1">
      <c r="A144" s="1953">
        <v>45474</v>
      </c>
      <c r="B144" s="1947">
        <v>47.343969189765602</v>
      </c>
      <c r="C144" s="1947">
        <v>51.903633109944998</v>
      </c>
      <c r="D144" s="1947">
        <v>61.592375210334801</v>
      </c>
      <c r="E144" s="1947">
        <v>47.276674855557538</v>
      </c>
      <c r="F144" s="1947">
        <v>51.903119270645227</v>
      </c>
      <c r="G144" s="1948">
        <v>61.461117650289879</v>
      </c>
      <c r="H144" s="1955"/>
      <c r="I144" s="1955"/>
      <c r="J144" s="1955"/>
    </row>
    <row r="145" spans="1:10" s="1877" customFormat="1" ht="18.75" customHeight="1">
      <c r="A145" s="1953">
        <v>45505</v>
      </c>
      <c r="B145" s="1947">
        <v>46.964265774662202</v>
      </c>
      <c r="C145" s="1947">
        <v>52.720737523844001</v>
      </c>
      <c r="D145" s="1947">
        <v>62.92</v>
      </c>
      <c r="E145" s="1947">
        <v>46.825603117779096</v>
      </c>
      <c r="F145" s="1947">
        <v>52.21651570004515</v>
      </c>
      <c r="G145" s="1948">
        <v>61.374023540839552</v>
      </c>
      <c r="H145" s="1955"/>
      <c r="I145" s="1955"/>
      <c r="J145" s="1955"/>
    </row>
    <row r="146" spans="1:10" s="1877" customFormat="1" ht="18.75" customHeight="1">
      <c r="A146" s="1953">
        <v>45536</v>
      </c>
      <c r="B146" s="1947">
        <v>46.4585870175151</v>
      </c>
      <c r="C146" s="1947">
        <v>52.4806767754636</v>
      </c>
      <c r="D146" s="1947">
        <v>62.849948069531401</v>
      </c>
      <c r="E146" s="1947">
        <v>46.517920764462495</v>
      </c>
      <c r="F146" s="1947">
        <v>52.412330240356404</v>
      </c>
      <c r="G146" s="1948">
        <v>62.301618971199041</v>
      </c>
      <c r="H146" s="1955"/>
      <c r="I146" s="1955"/>
      <c r="J146" s="1955"/>
    </row>
    <row r="147" spans="1:10" s="1877" customFormat="1" ht="18.75" customHeight="1">
      <c r="A147" s="1953">
        <v>45566</v>
      </c>
      <c r="B147" s="1947">
        <v>46.698592406786403</v>
      </c>
      <c r="C147" s="1947">
        <v>50.9029439665293</v>
      </c>
      <c r="D147" s="1947">
        <v>61.868641087452701</v>
      </c>
      <c r="E147" s="1947">
        <v>46.804526193928979</v>
      </c>
      <c r="F147" s="1947">
        <v>51.526160048739754</v>
      </c>
      <c r="G147" s="1948">
        <v>61.886911132615516</v>
      </c>
      <c r="H147" s="1955"/>
      <c r="I147" s="1955"/>
      <c r="J147" s="1955"/>
    </row>
    <row r="148" spans="1:10" s="1877" customFormat="1" ht="18.75" customHeight="1">
      <c r="A148" s="1953">
        <v>45597</v>
      </c>
      <c r="B148" s="1947">
        <v>46.947699967777503</v>
      </c>
      <c r="C148" s="1947">
        <v>50.0775416625047</v>
      </c>
      <c r="D148" s="1947">
        <v>60.381765527702399</v>
      </c>
      <c r="E148" s="1947">
        <v>47.117943344179146</v>
      </c>
      <c r="F148" s="1947">
        <v>50.516085851645279</v>
      </c>
      <c r="G148" s="1948">
        <v>60.720171523960957</v>
      </c>
      <c r="H148" s="1955"/>
      <c r="I148" s="1955"/>
      <c r="J148" s="1955"/>
    </row>
    <row r="149" spans="1:10" s="1877" customFormat="1" ht="18.75" customHeight="1">
      <c r="A149" s="1953">
        <v>45627</v>
      </c>
      <c r="B149" s="1947">
        <v>47.7318108401129</v>
      </c>
      <c r="C149" s="1947">
        <v>49.982650401446001</v>
      </c>
      <c r="D149" s="1947">
        <v>60.297764757245197</v>
      </c>
      <c r="E149" s="1947">
        <v>47.393043900580039</v>
      </c>
      <c r="F149" s="1947">
        <v>50.081912506093303</v>
      </c>
      <c r="G149" s="1948">
        <v>60.513412024387492</v>
      </c>
      <c r="H149" s="1955"/>
      <c r="I149" s="1955"/>
      <c r="J149" s="1955"/>
    </row>
    <row r="150" spans="1:10" s="1877" customFormat="1" ht="18.75" customHeight="1">
      <c r="A150" s="1953">
        <v>45658</v>
      </c>
      <c r="B150" s="1947">
        <v>47.122680277476803</v>
      </c>
      <c r="C150" s="1947">
        <v>49.180689689044797</v>
      </c>
      <c r="D150" s="1947">
        <v>58.763577534722103</v>
      </c>
      <c r="E150" s="1947">
        <v>47.319150441886826</v>
      </c>
      <c r="F150" s="1947">
        <v>49.192699409157719</v>
      </c>
      <c r="G150" s="1948">
        <v>58.654372277665701</v>
      </c>
      <c r="H150" s="1955"/>
      <c r="I150" s="1955"/>
      <c r="J150" s="1955"/>
    </row>
    <row r="151" spans="1:10" s="1877" customFormat="1" ht="18.75" customHeight="1" thickBot="1">
      <c r="A151" s="1957">
        <v>45689</v>
      </c>
      <c r="B151" s="1958">
        <v>47.257026925723899</v>
      </c>
      <c r="C151" s="1958">
        <v>49.420657217759803</v>
      </c>
      <c r="D151" s="1958">
        <v>59.897551917838101</v>
      </c>
      <c r="E151" s="1958">
        <v>47.113305433203998</v>
      </c>
      <c r="F151" s="1958">
        <v>49.313977822005434</v>
      </c>
      <c r="G151" s="1959">
        <v>59.310409555609141</v>
      </c>
      <c r="H151" s="1955"/>
      <c r="I151" s="1955"/>
      <c r="J151" s="1955"/>
    </row>
    <row r="152" spans="1:10" s="1877" customFormat="1" ht="18.899999999999999" customHeight="1" thickTop="1">
      <c r="A152" s="1960" t="s">
        <v>4734</v>
      </c>
      <c r="B152" s="1961"/>
      <c r="C152" s="1961"/>
      <c r="D152" s="1961"/>
      <c r="E152" s="1962"/>
      <c r="F152" s="1962"/>
      <c r="G152" s="1962"/>
      <c r="H152" s="1955"/>
      <c r="I152" s="1955"/>
      <c r="J152" s="1955"/>
    </row>
    <row r="153" spans="1:10" ht="18.899999999999999" customHeight="1">
      <c r="A153" s="1962" t="s">
        <v>3601</v>
      </c>
      <c r="B153" s="1962"/>
      <c r="C153" s="1962"/>
      <c r="D153" s="1962"/>
      <c r="E153" s="1962"/>
      <c r="F153" s="1962"/>
      <c r="G153" s="1962"/>
    </row>
    <row r="155" spans="1:10">
      <c r="D155" s="1954"/>
      <c r="G155" s="1954"/>
    </row>
    <row r="160" spans="1:10">
      <c r="A160" s="1852"/>
      <c r="H160" s="1963"/>
    </row>
  </sheetData>
  <mergeCells count="8">
    <mergeCell ref="B5:D5"/>
    <mergeCell ref="E5:G5"/>
    <mergeCell ref="B3:B4"/>
    <mergeCell ref="C3:C4"/>
    <mergeCell ref="D3:D4"/>
    <mergeCell ref="E3:E4"/>
    <mergeCell ref="F3:F4"/>
    <mergeCell ref="G3:G4"/>
  </mergeCells>
  <pageMargins left="0.75" right="0.75" top="0.75" bottom="0.75" header="0.31496062992125984" footer="0"/>
  <pageSetup paperSize="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JS94"/>
  <sheetViews>
    <sheetView showGridLines="0" zoomScale="94" zoomScaleNormal="94" zoomScaleSheetLayoutView="85" workbookViewId="0">
      <selection activeCell="A2" sqref="A2"/>
    </sheetView>
  </sheetViews>
  <sheetFormatPr defaultRowHeight="16.8"/>
  <cols>
    <col min="1" max="1" width="23.6640625" style="1965" customWidth="1"/>
    <col min="2" max="266" width="0" style="1965" hidden="1" customWidth="1"/>
    <col min="267" max="308" width="8.88671875" style="1965"/>
    <col min="309" max="309" width="28.6640625" style="1965" customWidth="1"/>
    <col min="310" max="511" width="0" style="1965" hidden="1" customWidth="1"/>
    <col min="512" max="517" width="9.5546875" style="1965" customWidth="1"/>
    <col min="518" max="518" width="10.109375" style="1965" bestFit="1" customWidth="1"/>
    <col min="519" max="519" width="10" style="1965" bestFit="1" customWidth="1"/>
    <col min="520" max="521" width="9.6640625" style="1965" bestFit="1" customWidth="1"/>
    <col min="522" max="522" width="10.33203125" style="1965" bestFit="1" customWidth="1"/>
    <col min="523" max="523" width="9.6640625" style="1965" bestFit="1" customWidth="1"/>
    <col min="524" max="524" width="10" style="1965" bestFit="1" customWidth="1"/>
    <col min="525" max="564" width="8.88671875" style="1965"/>
    <col min="565" max="565" width="28.6640625" style="1965" customWidth="1"/>
    <col min="566" max="767" width="0" style="1965" hidden="1" customWidth="1"/>
    <col min="768" max="773" width="9.5546875" style="1965" customWidth="1"/>
    <col min="774" max="774" width="10.109375" style="1965" bestFit="1" customWidth="1"/>
    <col min="775" max="775" width="10" style="1965" bestFit="1" customWidth="1"/>
    <col min="776" max="777" width="9.6640625" style="1965" bestFit="1" customWidth="1"/>
    <col min="778" max="778" width="10.33203125" style="1965" bestFit="1" customWidth="1"/>
    <col min="779" max="779" width="9.6640625" style="1965" bestFit="1" customWidth="1"/>
    <col min="780" max="780" width="10" style="1965" bestFit="1" customWidth="1"/>
    <col min="781" max="820" width="8.88671875" style="1965"/>
    <col min="821" max="821" width="28.6640625" style="1965" customWidth="1"/>
    <col min="822" max="1023" width="0" style="1965" hidden="1" customWidth="1"/>
    <col min="1024" max="1029" width="9.5546875" style="1965" customWidth="1"/>
    <col min="1030" max="1030" width="10.109375" style="1965" bestFit="1" customWidth="1"/>
    <col min="1031" max="1031" width="10" style="1965" bestFit="1" customWidth="1"/>
    <col min="1032" max="1033" width="9.6640625" style="1965" bestFit="1" customWidth="1"/>
    <col min="1034" max="1034" width="10.33203125" style="1965" bestFit="1" customWidth="1"/>
    <col min="1035" max="1035" width="9.6640625" style="1965" bestFit="1" customWidth="1"/>
    <col min="1036" max="1036" width="10" style="1965" bestFit="1" customWidth="1"/>
    <col min="1037" max="1076" width="8.88671875" style="1965"/>
    <col min="1077" max="1077" width="28.6640625" style="1965" customWidth="1"/>
    <col min="1078" max="1279" width="0" style="1965" hidden="1" customWidth="1"/>
    <col min="1280" max="1285" width="9.5546875" style="1965" customWidth="1"/>
    <col min="1286" max="1286" width="10.109375" style="1965" bestFit="1" customWidth="1"/>
    <col min="1287" max="1287" width="10" style="1965" bestFit="1" customWidth="1"/>
    <col min="1288" max="1289" width="9.6640625" style="1965" bestFit="1" customWidth="1"/>
    <col min="1290" max="1290" width="10.33203125" style="1965" bestFit="1" customWidth="1"/>
    <col min="1291" max="1291" width="9.6640625" style="1965" bestFit="1" customWidth="1"/>
    <col min="1292" max="1292" width="10" style="1965" bestFit="1" customWidth="1"/>
    <col min="1293" max="1332" width="8.88671875" style="1965"/>
    <col min="1333" max="1333" width="28.6640625" style="1965" customWidth="1"/>
    <col min="1334" max="1535" width="0" style="1965" hidden="1" customWidth="1"/>
    <col min="1536" max="1541" width="9.5546875" style="1965" customWidth="1"/>
    <col min="1542" max="1542" width="10.109375" style="1965" bestFit="1" customWidth="1"/>
    <col min="1543" max="1543" width="10" style="1965" bestFit="1" customWidth="1"/>
    <col min="1544" max="1545" width="9.6640625" style="1965" bestFit="1" customWidth="1"/>
    <col min="1546" max="1546" width="10.33203125" style="1965" bestFit="1" customWidth="1"/>
    <col min="1547" max="1547" width="9.6640625" style="1965" bestFit="1" customWidth="1"/>
    <col min="1548" max="1548" width="10" style="1965" bestFit="1" customWidth="1"/>
    <col min="1549" max="1588" width="8.88671875" style="1965"/>
    <col min="1589" max="1589" width="28.6640625" style="1965" customWidth="1"/>
    <col min="1590" max="1791" width="0" style="1965" hidden="1" customWidth="1"/>
    <col min="1792" max="1797" width="9.5546875" style="1965" customWidth="1"/>
    <col min="1798" max="1798" width="10.109375" style="1965" bestFit="1" customWidth="1"/>
    <col min="1799" max="1799" width="10" style="1965" bestFit="1" customWidth="1"/>
    <col min="1800" max="1801" width="9.6640625" style="1965" bestFit="1" customWidth="1"/>
    <col min="1802" max="1802" width="10.33203125" style="1965" bestFit="1" customWidth="1"/>
    <col min="1803" max="1803" width="9.6640625" style="1965" bestFit="1" customWidth="1"/>
    <col min="1804" max="1804" width="10" style="1965" bestFit="1" customWidth="1"/>
    <col min="1805" max="1844" width="8.88671875" style="1965"/>
    <col min="1845" max="1845" width="28.6640625" style="1965" customWidth="1"/>
    <col min="1846" max="2047" width="0" style="1965" hidden="1" customWidth="1"/>
    <col min="2048" max="2053" width="9.5546875" style="1965" customWidth="1"/>
    <col min="2054" max="2054" width="10.109375" style="1965" bestFit="1" customWidth="1"/>
    <col min="2055" max="2055" width="10" style="1965" bestFit="1" customWidth="1"/>
    <col min="2056" max="2057" width="9.6640625" style="1965" bestFit="1" customWidth="1"/>
    <col min="2058" max="2058" width="10.33203125" style="1965" bestFit="1" customWidth="1"/>
    <col min="2059" max="2059" width="9.6640625" style="1965" bestFit="1" customWidth="1"/>
    <col min="2060" max="2060" width="10" style="1965" bestFit="1" customWidth="1"/>
    <col min="2061" max="2100" width="8.88671875" style="1965"/>
    <col min="2101" max="2101" width="28.6640625" style="1965" customWidth="1"/>
    <col min="2102" max="2303" width="0" style="1965" hidden="1" customWidth="1"/>
    <col min="2304" max="2309" width="9.5546875" style="1965" customWidth="1"/>
    <col min="2310" max="2310" width="10.109375" style="1965" bestFit="1" customWidth="1"/>
    <col min="2311" max="2311" width="10" style="1965" bestFit="1" customWidth="1"/>
    <col min="2312" max="2313" width="9.6640625" style="1965" bestFit="1" customWidth="1"/>
    <col min="2314" max="2314" width="10.33203125" style="1965" bestFit="1" customWidth="1"/>
    <col min="2315" max="2315" width="9.6640625" style="1965" bestFit="1" customWidth="1"/>
    <col min="2316" max="2316" width="10" style="1965" bestFit="1" customWidth="1"/>
    <col min="2317" max="2356" width="8.88671875" style="1965"/>
    <col min="2357" max="2357" width="28.6640625" style="1965" customWidth="1"/>
    <col min="2358" max="2559" width="0" style="1965" hidden="1" customWidth="1"/>
    <col min="2560" max="2565" width="9.5546875" style="1965" customWidth="1"/>
    <col min="2566" max="2566" width="10.109375" style="1965" bestFit="1" customWidth="1"/>
    <col min="2567" max="2567" width="10" style="1965" bestFit="1" customWidth="1"/>
    <col min="2568" max="2569" width="9.6640625" style="1965" bestFit="1" customWidth="1"/>
    <col min="2570" max="2570" width="10.33203125" style="1965" bestFit="1" customWidth="1"/>
    <col min="2571" max="2571" width="9.6640625" style="1965" bestFit="1" customWidth="1"/>
    <col min="2572" max="2572" width="10" style="1965" bestFit="1" customWidth="1"/>
    <col min="2573" max="2612" width="8.88671875" style="1965"/>
    <col min="2613" max="2613" width="28.6640625" style="1965" customWidth="1"/>
    <col min="2614" max="2815" width="0" style="1965" hidden="1" customWidth="1"/>
    <col min="2816" max="2821" width="9.5546875" style="1965" customWidth="1"/>
    <col min="2822" max="2822" width="10.109375" style="1965" bestFit="1" customWidth="1"/>
    <col min="2823" max="2823" width="10" style="1965" bestFit="1" customWidth="1"/>
    <col min="2824" max="2825" width="9.6640625" style="1965" bestFit="1" customWidth="1"/>
    <col min="2826" max="2826" width="10.33203125" style="1965" bestFit="1" customWidth="1"/>
    <col min="2827" max="2827" width="9.6640625" style="1965" bestFit="1" customWidth="1"/>
    <col min="2828" max="2828" width="10" style="1965" bestFit="1" customWidth="1"/>
    <col min="2829" max="2868" width="8.88671875" style="1965"/>
    <col min="2869" max="2869" width="28.6640625" style="1965" customWidth="1"/>
    <col min="2870" max="3071" width="0" style="1965" hidden="1" customWidth="1"/>
    <col min="3072" max="3077" width="9.5546875" style="1965" customWidth="1"/>
    <col min="3078" max="3078" width="10.109375" style="1965" bestFit="1" customWidth="1"/>
    <col min="3079" max="3079" width="10" style="1965" bestFit="1" customWidth="1"/>
    <col min="3080" max="3081" width="9.6640625" style="1965" bestFit="1" customWidth="1"/>
    <col min="3082" max="3082" width="10.33203125" style="1965" bestFit="1" customWidth="1"/>
    <col min="3083" max="3083" width="9.6640625" style="1965" bestFit="1" customWidth="1"/>
    <col min="3084" max="3084" width="10" style="1965" bestFit="1" customWidth="1"/>
    <col min="3085" max="3124" width="8.88671875" style="1965"/>
    <col min="3125" max="3125" width="28.6640625" style="1965" customWidth="1"/>
    <col min="3126" max="3327" width="0" style="1965" hidden="1" customWidth="1"/>
    <col min="3328" max="3333" width="9.5546875" style="1965" customWidth="1"/>
    <col min="3334" max="3334" width="10.109375" style="1965" bestFit="1" customWidth="1"/>
    <col min="3335" max="3335" width="10" style="1965" bestFit="1" customWidth="1"/>
    <col min="3336" max="3337" width="9.6640625" style="1965" bestFit="1" customWidth="1"/>
    <col min="3338" max="3338" width="10.33203125" style="1965" bestFit="1" customWidth="1"/>
    <col min="3339" max="3339" width="9.6640625" style="1965" bestFit="1" customWidth="1"/>
    <col min="3340" max="3340" width="10" style="1965" bestFit="1" customWidth="1"/>
    <col min="3341" max="3380" width="8.88671875" style="1965"/>
    <col min="3381" max="3381" width="28.6640625" style="1965" customWidth="1"/>
    <col min="3382" max="3583" width="0" style="1965" hidden="1" customWidth="1"/>
    <col min="3584" max="3589" width="9.5546875" style="1965" customWidth="1"/>
    <col min="3590" max="3590" width="10.109375" style="1965" bestFit="1" customWidth="1"/>
    <col min="3591" max="3591" width="10" style="1965" bestFit="1" customWidth="1"/>
    <col min="3592" max="3593" width="9.6640625" style="1965" bestFit="1" customWidth="1"/>
    <col min="3594" max="3594" width="10.33203125" style="1965" bestFit="1" customWidth="1"/>
    <col min="3595" max="3595" width="9.6640625" style="1965" bestFit="1" customWidth="1"/>
    <col min="3596" max="3596" width="10" style="1965" bestFit="1" customWidth="1"/>
    <col min="3597" max="3636" width="8.88671875" style="1965"/>
    <col min="3637" max="3637" width="28.6640625" style="1965" customWidth="1"/>
    <col min="3638" max="3839" width="0" style="1965" hidden="1" customWidth="1"/>
    <col min="3840" max="3845" width="9.5546875" style="1965" customWidth="1"/>
    <col min="3846" max="3846" width="10.109375" style="1965" bestFit="1" customWidth="1"/>
    <col min="3847" max="3847" width="10" style="1965" bestFit="1" customWidth="1"/>
    <col min="3848" max="3849" width="9.6640625" style="1965" bestFit="1" customWidth="1"/>
    <col min="3850" max="3850" width="10.33203125" style="1965" bestFit="1" customWidth="1"/>
    <col min="3851" max="3851" width="9.6640625" style="1965" bestFit="1" customWidth="1"/>
    <col min="3852" max="3852" width="10" style="1965" bestFit="1" customWidth="1"/>
    <col min="3853" max="3892" width="8.88671875" style="1965"/>
    <col min="3893" max="3893" width="28.6640625" style="1965" customWidth="1"/>
    <col min="3894" max="4095" width="0" style="1965" hidden="1" customWidth="1"/>
    <col min="4096" max="4101" width="9.5546875" style="1965" customWidth="1"/>
    <col min="4102" max="4102" width="10.109375" style="1965" bestFit="1" customWidth="1"/>
    <col min="4103" max="4103" width="10" style="1965" bestFit="1" customWidth="1"/>
    <col min="4104" max="4105" width="9.6640625" style="1965" bestFit="1" customWidth="1"/>
    <col min="4106" max="4106" width="10.33203125" style="1965" bestFit="1" customWidth="1"/>
    <col min="4107" max="4107" width="9.6640625" style="1965" bestFit="1" customWidth="1"/>
    <col min="4108" max="4108" width="10" style="1965" bestFit="1" customWidth="1"/>
    <col min="4109" max="4148" width="8.88671875" style="1965"/>
    <col min="4149" max="4149" width="28.6640625" style="1965" customWidth="1"/>
    <col min="4150" max="4351" width="0" style="1965" hidden="1" customWidth="1"/>
    <col min="4352" max="4357" width="9.5546875" style="1965" customWidth="1"/>
    <col min="4358" max="4358" width="10.109375" style="1965" bestFit="1" customWidth="1"/>
    <col min="4359" max="4359" width="10" style="1965" bestFit="1" customWidth="1"/>
    <col min="4360" max="4361" width="9.6640625" style="1965" bestFit="1" customWidth="1"/>
    <col min="4362" max="4362" width="10.33203125" style="1965" bestFit="1" customWidth="1"/>
    <col min="4363" max="4363" width="9.6640625" style="1965" bestFit="1" customWidth="1"/>
    <col min="4364" max="4364" width="10" style="1965" bestFit="1" customWidth="1"/>
    <col min="4365" max="4404" width="8.88671875" style="1965"/>
    <col min="4405" max="4405" width="28.6640625" style="1965" customWidth="1"/>
    <col min="4406" max="4607" width="0" style="1965" hidden="1" customWidth="1"/>
    <col min="4608" max="4613" width="9.5546875" style="1965" customWidth="1"/>
    <col min="4614" max="4614" width="10.109375" style="1965" bestFit="1" customWidth="1"/>
    <col min="4615" max="4615" width="10" style="1965" bestFit="1" customWidth="1"/>
    <col min="4616" max="4617" width="9.6640625" style="1965" bestFit="1" customWidth="1"/>
    <col min="4618" max="4618" width="10.33203125" style="1965" bestFit="1" customWidth="1"/>
    <col min="4619" max="4619" width="9.6640625" style="1965" bestFit="1" customWidth="1"/>
    <col min="4620" max="4620" width="10" style="1965" bestFit="1" customWidth="1"/>
    <col min="4621" max="4660" width="8.88671875" style="1965"/>
    <col min="4661" max="4661" width="28.6640625" style="1965" customWidth="1"/>
    <col min="4662" max="4863" width="0" style="1965" hidden="1" customWidth="1"/>
    <col min="4864" max="4869" width="9.5546875" style="1965" customWidth="1"/>
    <col min="4870" max="4870" width="10.109375" style="1965" bestFit="1" customWidth="1"/>
    <col min="4871" max="4871" width="10" style="1965" bestFit="1" customWidth="1"/>
    <col min="4872" max="4873" width="9.6640625" style="1965" bestFit="1" customWidth="1"/>
    <col min="4874" max="4874" width="10.33203125" style="1965" bestFit="1" customWidth="1"/>
    <col min="4875" max="4875" width="9.6640625" style="1965" bestFit="1" customWidth="1"/>
    <col min="4876" max="4876" width="10" style="1965" bestFit="1" customWidth="1"/>
    <col min="4877" max="4916" width="8.88671875" style="1965"/>
    <col min="4917" max="4917" width="28.6640625" style="1965" customWidth="1"/>
    <col min="4918" max="5119" width="0" style="1965" hidden="1" customWidth="1"/>
    <col min="5120" max="5125" width="9.5546875" style="1965" customWidth="1"/>
    <col min="5126" max="5126" width="10.109375" style="1965" bestFit="1" customWidth="1"/>
    <col min="5127" max="5127" width="10" style="1965" bestFit="1" customWidth="1"/>
    <col min="5128" max="5129" width="9.6640625" style="1965" bestFit="1" customWidth="1"/>
    <col min="5130" max="5130" width="10.33203125" style="1965" bestFit="1" customWidth="1"/>
    <col min="5131" max="5131" width="9.6640625" style="1965" bestFit="1" customWidth="1"/>
    <col min="5132" max="5132" width="10" style="1965" bestFit="1" customWidth="1"/>
    <col min="5133" max="5172" width="8.88671875" style="1965"/>
    <col min="5173" max="5173" width="28.6640625" style="1965" customWidth="1"/>
    <col min="5174" max="5375" width="0" style="1965" hidden="1" customWidth="1"/>
    <col min="5376" max="5381" width="9.5546875" style="1965" customWidth="1"/>
    <col min="5382" max="5382" width="10.109375" style="1965" bestFit="1" customWidth="1"/>
    <col min="5383" max="5383" width="10" style="1965" bestFit="1" customWidth="1"/>
    <col min="5384" max="5385" width="9.6640625" style="1965" bestFit="1" customWidth="1"/>
    <col min="5386" max="5386" width="10.33203125" style="1965" bestFit="1" customWidth="1"/>
    <col min="5387" max="5387" width="9.6640625" style="1965" bestFit="1" customWidth="1"/>
    <col min="5388" max="5388" width="10" style="1965" bestFit="1" customWidth="1"/>
    <col min="5389" max="5428" width="8.88671875" style="1965"/>
    <col min="5429" max="5429" width="28.6640625" style="1965" customWidth="1"/>
    <col min="5430" max="5631" width="0" style="1965" hidden="1" customWidth="1"/>
    <col min="5632" max="5637" width="9.5546875" style="1965" customWidth="1"/>
    <col min="5638" max="5638" width="10.109375" style="1965" bestFit="1" customWidth="1"/>
    <col min="5639" max="5639" width="10" style="1965" bestFit="1" customWidth="1"/>
    <col min="5640" max="5641" width="9.6640625" style="1965" bestFit="1" customWidth="1"/>
    <col min="5642" max="5642" width="10.33203125" style="1965" bestFit="1" customWidth="1"/>
    <col min="5643" max="5643" width="9.6640625" style="1965" bestFit="1" customWidth="1"/>
    <col min="5644" max="5644" width="10" style="1965" bestFit="1" customWidth="1"/>
    <col min="5645" max="5684" width="8.88671875" style="1965"/>
    <col min="5685" max="5685" width="28.6640625" style="1965" customWidth="1"/>
    <col min="5686" max="5887" width="0" style="1965" hidden="1" customWidth="1"/>
    <col min="5888" max="5893" width="9.5546875" style="1965" customWidth="1"/>
    <col min="5894" max="5894" width="10.109375" style="1965" bestFit="1" customWidth="1"/>
    <col min="5895" max="5895" width="10" style="1965" bestFit="1" customWidth="1"/>
    <col min="5896" max="5897" width="9.6640625" style="1965" bestFit="1" customWidth="1"/>
    <col min="5898" max="5898" width="10.33203125" style="1965" bestFit="1" customWidth="1"/>
    <col min="5899" max="5899" width="9.6640625" style="1965" bestFit="1" customWidth="1"/>
    <col min="5900" max="5900" width="10" style="1965" bestFit="1" customWidth="1"/>
    <col min="5901" max="5940" width="8.88671875" style="1965"/>
    <col min="5941" max="5941" width="28.6640625" style="1965" customWidth="1"/>
    <col min="5942" max="6143" width="0" style="1965" hidden="1" customWidth="1"/>
    <col min="6144" max="6149" width="9.5546875" style="1965" customWidth="1"/>
    <col min="6150" max="6150" width="10.109375" style="1965" bestFit="1" customWidth="1"/>
    <col min="6151" max="6151" width="10" style="1965" bestFit="1" customWidth="1"/>
    <col min="6152" max="6153" width="9.6640625" style="1965" bestFit="1" customWidth="1"/>
    <col min="6154" max="6154" width="10.33203125" style="1965" bestFit="1" customWidth="1"/>
    <col min="6155" max="6155" width="9.6640625" style="1965" bestFit="1" customWidth="1"/>
    <col min="6156" max="6156" width="10" style="1965" bestFit="1" customWidth="1"/>
    <col min="6157" max="6196" width="8.88671875" style="1965"/>
    <col min="6197" max="6197" width="28.6640625" style="1965" customWidth="1"/>
    <col min="6198" max="6399" width="0" style="1965" hidden="1" customWidth="1"/>
    <col min="6400" max="6405" width="9.5546875" style="1965" customWidth="1"/>
    <col min="6406" max="6406" width="10.109375" style="1965" bestFit="1" customWidth="1"/>
    <col min="6407" max="6407" width="10" style="1965" bestFit="1" customWidth="1"/>
    <col min="6408" max="6409" width="9.6640625" style="1965" bestFit="1" customWidth="1"/>
    <col min="6410" max="6410" width="10.33203125" style="1965" bestFit="1" customWidth="1"/>
    <col min="6411" max="6411" width="9.6640625" style="1965" bestFit="1" customWidth="1"/>
    <col min="6412" max="6412" width="10" style="1965" bestFit="1" customWidth="1"/>
    <col min="6413" max="6452" width="8.88671875" style="1965"/>
    <col min="6453" max="6453" width="28.6640625" style="1965" customWidth="1"/>
    <col min="6454" max="6655" width="0" style="1965" hidden="1" customWidth="1"/>
    <col min="6656" max="6661" width="9.5546875" style="1965" customWidth="1"/>
    <col min="6662" max="6662" width="10.109375" style="1965" bestFit="1" customWidth="1"/>
    <col min="6663" max="6663" width="10" style="1965" bestFit="1" customWidth="1"/>
    <col min="6664" max="6665" width="9.6640625" style="1965" bestFit="1" customWidth="1"/>
    <col min="6666" max="6666" width="10.33203125" style="1965" bestFit="1" customWidth="1"/>
    <col min="6667" max="6667" width="9.6640625" style="1965" bestFit="1" customWidth="1"/>
    <col min="6668" max="6668" width="10" style="1965" bestFit="1" customWidth="1"/>
    <col min="6669" max="6708" width="8.88671875" style="1965"/>
    <col min="6709" max="6709" width="28.6640625" style="1965" customWidth="1"/>
    <col min="6710" max="6911" width="0" style="1965" hidden="1" customWidth="1"/>
    <col min="6912" max="6917" width="9.5546875" style="1965" customWidth="1"/>
    <col min="6918" max="6918" width="10.109375" style="1965" bestFit="1" customWidth="1"/>
    <col min="6919" max="6919" width="10" style="1965" bestFit="1" customWidth="1"/>
    <col min="6920" max="6921" width="9.6640625" style="1965" bestFit="1" customWidth="1"/>
    <col min="6922" max="6922" width="10.33203125" style="1965" bestFit="1" customWidth="1"/>
    <col min="6923" max="6923" width="9.6640625" style="1965" bestFit="1" customWidth="1"/>
    <col min="6924" max="6924" width="10" style="1965" bestFit="1" customWidth="1"/>
    <col min="6925" max="6964" width="8.88671875" style="1965"/>
    <col min="6965" max="6965" width="28.6640625" style="1965" customWidth="1"/>
    <col min="6966" max="7167" width="0" style="1965" hidden="1" customWidth="1"/>
    <col min="7168" max="7173" width="9.5546875" style="1965" customWidth="1"/>
    <col min="7174" max="7174" width="10.109375" style="1965" bestFit="1" customWidth="1"/>
    <col min="7175" max="7175" width="10" style="1965" bestFit="1" customWidth="1"/>
    <col min="7176" max="7177" width="9.6640625" style="1965" bestFit="1" customWidth="1"/>
    <col min="7178" max="7178" width="10.33203125" style="1965" bestFit="1" customWidth="1"/>
    <col min="7179" max="7179" width="9.6640625" style="1965" bestFit="1" customWidth="1"/>
    <col min="7180" max="7180" width="10" style="1965" bestFit="1" customWidth="1"/>
    <col min="7181" max="7220" width="8.88671875" style="1965"/>
    <col min="7221" max="7221" width="28.6640625" style="1965" customWidth="1"/>
    <col min="7222" max="7423" width="0" style="1965" hidden="1" customWidth="1"/>
    <col min="7424" max="7429" width="9.5546875" style="1965" customWidth="1"/>
    <col min="7430" max="7430" width="10.109375" style="1965" bestFit="1" customWidth="1"/>
    <col min="7431" max="7431" width="10" style="1965" bestFit="1" customWidth="1"/>
    <col min="7432" max="7433" width="9.6640625" style="1965" bestFit="1" customWidth="1"/>
    <col min="7434" max="7434" width="10.33203125" style="1965" bestFit="1" customWidth="1"/>
    <col min="7435" max="7435" width="9.6640625" style="1965" bestFit="1" customWidth="1"/>
    <col min="7436" max="7436" width="10" style="1965" bestFit="1" customWidth="1"/>
    <col min="7437" max="7476" width="8.88671875" style="1965"/>
    <col min="7477" max="7477" width="28.6640625" style="1965" customWidth="1"/>
    <col min="7478" max="7679" width="0" style="1965" hidden="1" customWidth="1"/>
    <col min="7680" max="7685" width="9.5546875" style="1965" customWidth="1"/>
    <col min="7686" max="7686" width="10.109375" style="1965" bestFit="1" customWidth="1"/>
    <col min="7687" max="7687" width="10" style="1965" bestFit="1" customWidth="1"/>
    <col min="7688" max="7689" width="9.6640625" style="1965" bestFit="1" customWidth="1"/>
    <col min="7690" max="7690" width="10.33203125" style="1965" bestFit="1" customWidth="1"/>
    <col min="7691" max="7691" width="9.6640625" style="1965" bestFit="1" customWidth="1"/>
    <col min="7692" max="7692" width="10" style="1965" bestFit="1" customWidth="1"/>
    <col min="7693" max="7732" width="8.88671875" style="1965"/>
    <col min="7733" max="7733" width="28.6640625" style="1965" customWidth="1"/>
    <col min="7734" max="7935" width="0" style="1965" hidden="1" customWidth="1"/>
    <col min="7936" max="7941" width="9.5546875" style="1965" customWidth="1"/>
    <col min="7942" max="7942" width="10.109375" style="1965" bestFit="1" customWidth="1"/>
    <col min="7943" max="7943" width="10" style="1965" bestFit="1" customWidth="1"/>
    <col min="7944" max="7945" width="9.6640625" style="1965" bestFit="1" customWidth="1"/>
    <col min="7946" max="7946" width="10.33203125" style="1965" bestFit="1" customWidth="1"/>
    <col min="7947" max="7947" width="9.6640625" style="1965" bestFit="1" customWidth="1"/>
    <col min="7948" max="7948" width="10" style="1965" bestFit="1" customWidth="1"/>
    <col min="7949" max="7988" width="8.88671875" style="1965"/>
    <col min="7989" max="7989" width="28.6640625" style="1965" customWidth="1"/>
    <col min="7990" max="8191" width="0" style="1965" hidden="1" customWidth="1"/>
    <col min="8192" max="8197" width="9.5546875" style="1965" customWidth="1"/>
    <col min="8198" max="8198" width="10.109375" style="1965" bestFit="1" customWidth="1"/>
    <col min="8199" max="8199" width="10" style="1965" bestFit="1" customWidth="1"/>
    <col min="8200" max="8201" width="9.6640625" style="1965" bestFit="1" customWidth="1"/>
    <col min="8202" max="8202" width="10.33203125" style="1965" bestFit="1" customWidth="1"/>
    <col min="8203" max="8203" width="9.6640625" style="1965" bestFit="1" customWidth="1"/>
    <col min="8204" max="8204" width="10" style="1965" bestFit="1" customWidth="1"/>
    <col min="8205" max="8244" width="8.88671875" style="1965"/>
    <col min="8245" max="8245" width="28.6640625" style="1965" customWidth="1"/>
    <col min="8246" max="8447" width="0" style="1965" hidden="1" customWidth="1"/>
    <col min="8448" max="8453" width="9.5546875" style="1965" customWidth="1"/>
    <col min="8454" max="8454" width="10.109375" style="1965" bestFit="1" customWidth="1"/>
    <col min="8455" max="8455" width="10" style="1965" bestFit="1" customWidth="1"/>
    <col min="8456" max="8457" width="9.6640625" style="1965" bestFit="1" customWidth="1"/>
    <col min="8458" max="8458" width="10.33203125" style="1965" bestFit="1" customWidth="1"/>
    <col min="8459" max="8459" width="9.6640625" style="1965" bestFit="1" customWidth="1"/>
    <col min="8460" max="8460" width="10" style="1965" bestFit="1" customWidth="1"/>
    <col min="8461" max="8500" width="8.88671875" style="1965"/>
    <col min="8501" max="8501" width="28.6640625" style="1965" customWidth="1"/>
    <col min="8502" max="8703" width="0" style="1965" hidden="1" customWidth="1"/>
    <col min="8704" max="8709" width="9.5546875" style="1965" customWidth="1"/>
    <col min="8710" max="8710" width="10.109375" style="1965" bestFit="1" customWidth="1"/>
    <col min="8711" max="8711" width="10" style="1965" bestFit="1" customWidth="1"/>
    <col min="8712" max="8713" width="9.6640625" style="1965" bestFit="1" customWidth="1"/>
    <col min="8714" max="8714" width="10.33203125" style="1965" bestFit="1" customWidth="1"/>
    <col min="8715" max="8715" width="9.6640625" style="1965" bestFit="1" customWidth="1"/>
    <col min="8716" max="8716" width="10" style="1965" bestFit="1" customWidth="1"/>
    <col min="8717" max="8756" width="8.88671875" style="1965"/>
    <col min="8757" max="8757" width="28.6640625" style="1965" customWidth="1"/>
    <col min="8758" max="8959" width="0" style="1965" hidden="1" customWidth="1"/>
    <col min="8960" max="8965" width="9.5546875" style="1965" customWidth="1"/>
    <col min="8966" max="8966" width="10.109375" style="1965" bestFit="1" customWidth="1"/>
    <col min="8967" max="8967" width="10" style="1965" bestFit="1" customWidth="1"/>
    <col min="8968" max="8969" width="9.6640625" style="1965" bestFit="1" customWidth="1"/>
    <col min="8970" max="8970" width="10.33203125" style="1965" bestFit="1" customWidth="1"/>
    <col min="8971" max="8971" width="9.6640625" style="1965" bestFit="1" customWidth="1"/>
    <col min="8972" max="8972" width="10" style="1965" bestFit="1" customWidth="1"/>
    <col min="8973" max="9012" width="8.88671875" style="1965"/>
    <col min="9013" max="9013" width="28.6640625" style="1965" customWidth="1"/>
    <col min="9014" max="9215" width="0" style="1965" hidden="1" customWidth="1"/>
    <col min="9216" max="9221" width="9.5546875" style="1965" customWidth="1"/>
    <col min="9222" max="9222" width="10.109375" style="1965" bestFit="1" customWidth="1"/>
    <col min="9223" max="9223" width="10" style="1965" bestFit="1" customWidth="1"/>
    <col min="9224" max="9225" width="9.6640625" style="1965" bestFit="1" customWidth="1"/>
    <col min="9226" max="9226" width="10.33203125" style="1965" bestFit="1" customWidth="1"/>
    <col min="9227" max="9227" width="9.6640625" style="1965" bestFit="1" customWidth="1"/>
    <col min="9228" max="9228" width="10" style="1965" bestFit="1" customWidth="1"/>
    <col min="9229" max="9268" width="8.88671875" style="1965"/>
    <col min="9269" max="9269" width="28.6640625" style="1965" customWidth="1"/>
    <col min="9270" max="9471" width="0" style="1965" hidden="1" customWidth="1"/>
    <col min="9472" max="9477" width="9.5546875" style="1965" customWidth="1"/>
    <col min="9478" max="9478" width="10.109375" style="1965" bestFit="1" customWidth="1"/>
    <col min="9479" max="9479" width="10" style="1965" bestFit="1" customWidth="1"/>
    <col min="9480" max="9481" width="9.6640625" style="1965" bestFit="1" customWidth="1"/>
    <col min="9482" max="9482" width="10.33203125" style="1965" bestFit="1" customWidth="1"/>
    <col min="9483" max="9483" width="9.6640625" style="1965" bestFit="1" customWidth="1"/>
    <col min="9484" max="9484" width="10" style="1965" bestFit="1" customWidth="1"/>
    <col min="9485" max="9524" width="8.88671875" style="1965"/>
    <col min="9525" max="9525" width="28.6640625" style="1965" customWidth="1"/>
    <col min="9526" max="9727" width="0" style="1965" hidden="1" customWidth="1"/>
    <col min="9728" max="9733" width="9.5546875" style="1965" customWidth="1"/>
    <col min="9734" max="9734" width="10.109375" style="1965" bestFit="1" customWidth="1"/>
    <col min="9735" max="9735" width="10" style="1965" bestFit="1" customWidth="1"/>
    <col min="9736" max="9737" width="9.6640625" style="1965" bestFit="1" customWidth="1"/>
    <col min="9738" max="9738" width="10.33203125" style="1965" bestFit="1" customWidth="1"/>
    <col min="9739" max="9739" width="9.6640625" style="1965" bestFit="1" customWidth="1"/>
    <col min="9740" max="9740" width="10" style="1965" bestFit="1" customWidth="1"/>
    <col min="9741" max="9780" width="8.88671875" style="1965"/>
    <col min="9781" max="9781" width="28.6640625" style="1965" customWidth="1"/>
    <col min="9782" max="9983" width="0" style="1965" hidden="1" customWidth="1"/>
    <col min="9984" max="9989" width="9.5546875" style="1965" customWidth="1"/>
    <col min="9990" max="9990" width="10.109375" style="1965" bestFit="1" customWidth="1"/>
    <col min="9991" max="9991" width="10" style="1965" bestFit="1" customWidth="1"/>
    <col min="9992" max="9993" width="9.6640625" style="1965" bestFit="1" customWidth="1"/>
    <col min="9994" max="9994" width="10.33203125" style="1965" bestFit="1" customWidth="1"/>
    <col min="9995" max="9995" width="9.6640625" style="1965" bestFit="1" customWidth="1"/>
    <col min="9996" max="9996" width="10" style="1965" bestFit="1" customWidth="1"/>
    <col min="9997" max="10036" width="8.88671875" style="1965"/>
    <col min="10037" max="10037" width="28.6640625" style="1965" customWidth="1"/>
    <col min="10038" max="10239" width="0" style="1965" hidden="1" customWidth="1"/>
    <col min="10240" max="10245" width="9.5546875" style="1965" customWidth="1"/>
    <col min="10246" max="10246" width="10.109375" style="1965" bestFit="1" customWidth="1"/>
    <col min="10247" max="10247" width="10" style="1965" bestFit="1" customWidth="1"/>
    <col min="10248" max="10249" width="9.6640625" style="1965" bestFit="1" customWidth="1"/>
    <col min="10250" max="10250" width="10.33203125" style="1965" bestFit="1" customWidth="1"/>
    <col min="10251" max="10251" width="9.6640625" style="1965" bestFit="1" customWidth="1"/>
    <col min="10252" max="10252" width="10" style="1965" bestFit="1" customWidth="1"/>
    <col min="10253" max="10292" width="8.88671875" style="1965"/>
    <col min="10293" max="10293" width="28.6640625" style="1965" customWidth="1"/>
    <col min="10294" max="10495" width="0" style="1965" hidden="1" customWidth="1"/>
    <col min="10496" max="10501" width="9.5546875" style="1965" customWidth="1"/>
    <col min="10502" max="10502" width="10.109375" style="1965" bestFit="1" customWidth="1"/>
    <col min="10503" max="10503" width="10" style="1965" bestFit="1" customWidth="1"/>
    <col min="10504" max="10505" width="9.6640625" style="1965" bestFit="1" customWidth="1"/>
    <col min="10506" max="10506" width="10.33203125" style="1965" bestFit="1" customWidth="1"/>
    <col min="10507" max="10507" width="9.6640625" style="1965" bestFit="1" customWidth="1"/>
    <col min="10508" max="10508" width="10" style="1965" bestFit="1" customWidth="1"/>
    <col min="10509" max="10548" width="8.88671875" style="1965"/>
    <col min="10549" max="10549" width="28.6640625" style="1965" customWidth="1"/>
    <col min="10550" max="10751" width="0" style="1965" hidden="1" customWidth="1"/>
    <col min="10752" max="10757" width="9.5546875" style="1965" customWidth="1"/>
    <col min="10758" max="10758" width="10.109375" style="1965" bestFit="1" customWidth="1"/>
    <col min="10759" max="10759" width="10" style="1965" bestFit="1" customWidth="1"/>
    <col min="10760" max="10761" width="9.6640625" style="1965" bestFit="1" customWidth="1"/>
    <col min="10762" max="10762" width="10.33203125" style="1965" bestFit="1" customWidth="1"/>
    <col min="10763" max="10763" width="9.6640625" style="1965" bestFit="1" customWidth="1"/>
    <col min="10764" max="10764" width="10" style="1965" bestFit="1" customWidth="1"/>
    <col min="10765" max="10804" width="8.88671875" style="1965"/>
    <col min="10805" max="10805" width="28.6640625" style="1965" customWidth="1"/>
    <col min="10806" max="11007" width="0" style="1965" hidden="1" customWidth="1"/>
    <col min="11008" max="11013" width="9.5546875" style="1965" customWidth="1"/>
    <col min="11014" max="11014" width="10.109375" style="1965" bestFit="1" customWidth="1"/>
    <col min="11015" max="11015" width="10" style="1965" bestFit="1" customWidth="1"/>
    <col min="11016" max="11017" width="9.6640625" style="1965" bestFit="1" customWidth="1"/>
    <col min="11018" max="11018" width="10.33203125" style="1965" bestFit="1" customWidth="1"/>
    <col min="11019" max="11019" width="9.6640625" style="1965" bestFit="1" customWidth="1"/>
    <col min="11020" max="11020" width="10" style="1965" bestFit="1" customWidth="1"/>
    <col min="11021" max="11060" width="8.88671875" style="1965"/>
    <col min="11061" max="11061" width="28.6640625" style="1965" customWidth="1"/>
    <col min="11062" max="11263" width="0" style="1965" hidden="1" customWidth="1"/>
    <col min="11264" max="11269" width="9.5546875" style="1965" customWidth="1"/>
    <col min="11270" max="11270" width="10.109375" style="1965" bestFit="1" customWidth="1"/>
    <col min="11271" max="11271" width="10" style="1965" bestFit="1" customWidth="1"/>
    <col min="11272" max="11273" width="9.6640625" style="1965" bestFit="1" customWidth="1"/>
    <col min="11274" max="11274" width="10.33203125" style="1965" bestFit="1" customWidth="1"/>
    <col min="11275" max="11275" width="9.6640625" style="1965" bestFit="1" customWidth="1"/>
    <col min="11276" max="11276" width="10" style="1965" bestFit="1" customWidth="1"/>
    <col min="11277" max="11316" width="8.88671875" style="1965"/>
    <col min="11317" max="11317" width="28.6640625" style="1965" customWidth="1"/>
    <col min="11318" max="11519" width="0" style="1965" hidden="1" customWidth="1"/>
    <col min="11520" max="11525" width="9.5546875" style="1965" customWidth="1"/>
    <col min="11526" max="11526" width="10.109375" style="1965" bestFit="1" customWidth="1"/>
    <col min="11527" max="11527" width="10" style="1965" bestFit="1" customWidth="1"/>
    <col min="11528" max="11529" width="9.6640625" style="1965" bestFit="1" customWidth="1"/>
    <col min="11530" max="11530" width="10.33203125" style="1965" bestFit="1" customWidth="1"/>
    <col min="11531" max="11531" width="9.6640625" style="1965" bestFit="1" customWidth="1"/>
    <col min="11532" max="11532" width="10" style="1965" bestFit="1" customWidth="1"/>
    <col min="11533" max="11572" width="8.88671875" style="1965"/>
    <col min="11573" max="11573" width="28.6640625" style="1965" customWidth="1"/>
    <col min="11574" max="11775" width="0" style="1965" hidden="1" customWidth="1"/>
    <col min="11776" max="11781" width="9.5546875" style="1965" customWidth="1"/>
    <col min="11782" max="11782" width="10.109375" style="1965" bestFit="1" customWidth="1"/>
    <col min="11783" max="11783" width="10" style="1965" bestFit="1" customWidth="1"/>
    <col min="11784" max="11785" width="9.6640625" style="1965" bestFit="1" customWidth="1"/>
    <col min="11786" max="11786" width="10.33203125" style="1965" bestFit="1" customWidth="1"/>
    <col min="11787" max="11787" width="9.6640625" style="1965" bestFit="1" customWidth="1"/>
    <col min="11788" max="11788" width="10" style="1965" bestFit="1" customWidth="1"/>
    <col min="11789" max="11828" width="8.88671875" style="1965"/>
    <col min="11829" max="11829" width="28.6640625" style="1965" customWidth="1"/>
    <col min="11830" max="12031" width="0" style="1965" hidden="1" customWidth="1"/>
    <col min="12032" max="12037" width="9.5546875" style="1965" customWidth="1"/>
    <col min="12038" max="12038" width="10.109375" style="1965" bestFit="1" customWidth="1"/>
    <col min="12039" max="12039" width="10" style="1965" bestFit="1" customWidth="1"/>
    <col min="12040" max="12041" width="9.6640625" style="1965" bestFit="1" customWidth="1"/>
    <col min="12042" max="12042" width="10.33203125" style="1965" bestFit="1" customWidth="1"/>
    <col min="12043" max="12043" width="9.6640625" style="1965" bestFit="1" customWidth="1"/>
    <col min="12044" max="12044" width="10" style="1965" bestFit="1" customWidth="1"/>
    <col min="12045" max="12084" width="8.88671875" style="1965"/>
    <col min="12085" max="12085" width="28.6640625" style="1965" customWidth="1"/>
    <col min="12086" max="12287" width="0" style="1965" hidden="1" customWidth="1"/>
    <col min="12288" max="12293" width="9.5546875" style="1965" customWidth="1"/>
    <col min="12294" max="12294" width="10.109375" style="1965" bestFit="1" customWidth="1"/>
    <col min="12295" max="12295" width="10" style="1965" bestFit="1" customWidth="1"/>
    <col min="12296" max="12297" width="9.6640625" style="1965" bestFit="1" customWidth="1"/>
    <col min="12298" max="12298" width="10.33203125" style="1965" bestFit="1" customWidth="1"/>
    <col min="12299" max="12299" width="9.6640625" style="1965" bestFit="1" customWidth="1"/>
    <col min="12300" max="12300" width="10" style="1965" bestFit="1" customWidth="1"/>
    <col min="12301" max="12340" width="8.88671875" style="1965"/>
    <col min="12341" max="12341" width="28.6640625" style="1965" customWidth="1"/>
    <col min="12342" max="12543" width="0" style="1965" hidden="1" customWidth="1"/>
    <col min="12544" max="12549" width="9.5546875" style="1965" customWidth="1"/>
    <col min="12550" max="12550" width="10.109375" style="1965" bestFit="1" customWidth="1"/>
    <col min="12551" max="12551" width="10" style="1965" bestFit="1" customWidth="1"/>
    <col min="12552" max="12553" width="9.6640625" style="1965" bestFit="1" customWidth="1"/>
    <col min="12554" max="12554" width="10.33203125" style="1965" bestFit="1" customWidth="1"/>
    <col min="12555" max="12555" width="9.6640625" style="1965" bestFit="1" customWidth="1"/>
    <col min="12556" max="12556" width="10" style="1965" bestFit="1" customWidth="1"/>
    <col min="12557" max="12596" width="8.88671875" style="1965"/>
    <col min="12597" max="12597" width="28.6640625" style="1965" customWidth="1"/>
    <col min="12598" max="12799" width="0" style="1965" hidden="1" customWidth="1"/>
    <col min="12800" max="12805" width="9.5546875" style="1965" customWidth="1"/>
    <col min="12806" max="12806" width="10.109375" style="1965" bestFit="1" customWidth="1"/>
    <col min="12807" max="12807" width="10" style="1965" bestFit="1" customWidth="1"/>
    <col min="12808" max="12809" width="9.6640625" style="1965" bestFit="1" customWidth="1"/>
    <col min="12810" max="12810" width="10.33203125" style="1965" bestFit="1" customWidth="1"/>
    <col min="12811" max="12811" width="9.6640625" style="1965" bestFit="1" customWidth="1"/>
    <col min="12812" max="12812" width="10" style="1965" bestFit="1" customWidth="1"/>
    <col min="12813" max="12852" width="8.88671875" style="1965"/>
    <col min="12853" max="12853" width="28.6640625" style="1965" customWidth="1"/>
    <col min="12854" max="13055" width="0" style="1965" hidden="1" customWidth="1"/>
    <col min="13056" max="13061" width="9.5546875" style="1965" customWidth="1"/>
    <col min="13062" max="13062" width="10.109375" style="1965" bestFit="1" customWidth="1"/>
    <col min="13063" max="13063" width="10" style="1965" bestFit="1" customWidth="1"/>
    <col min="13064" max="13065" width="9.6640625" style="1965" bestFit="1" customWidth="1"/>
    <col min="13066" max="13066" width="10.33203125" style="1965" bestFit="1" customWidth="1"/>
    <col min="13067" max="13067" width="9.6640625" style="1965" bestFit="1" customWidth="1"/>
    <col min="13068" max="13068" width="10" style="1965" bestFit="1" customWidth="1"/>
    <col min="13069" max="13108" width="8.88671875" style="1965"/>
    <col min="13109" max="13109" width="28.6640625" style="1965" customWidth="1"/>
    <col min="13110" max="13311" width="0" style="1965" hidden="1" customWidth="1"/>
    <col min="13312" max="13317" width="9.5546875" style="1965" customWidth="1"/>
    <col min="13318" max="13318" width="10.109375" style="1965" bestFit="1" customWidth="1"/>
    <col min="13319" max="13319" width="10" style="1965" bestFit="1" customWidth="1"/>
    <col min="13320" max="13321" width="9.6640625" style="1965" bestFit="1" customWidth="1"/>
    <col min="13322" max="13322" width="10.33203125" style="1965" bestFit="1" customWidth="1"/>
    <col min="13323" max="13323" width="9.6640625" style="1965" bestFit="1" customWidth="1"/>
    <col min="13324" max="13324" width="10" style="1965" bestFit="1" customWidth="1"/>
    <col min="13325" max="13364" width="8.88671875" style="1965"/>
    <col min="13365" max="13365" width="28.6640625" style="1965" customWidth="1"/>
    <col min="13366" max="13567" width="0" style="1965" hidden="1" customWidth="1"/>
    <col min="13568" max="13573" width="9.5546875" style="1965" customWidth="1"/>
    <col min="13574" max="13574" width="10.109375" style="1965" bestFit="1" customWidth="1"/>
    <col min="13575" max="13575" width="10" style="1965" bestFit="1" customWidth="1"/>
    <col min="13576" max="13577" width="9.6640625" style="1965" bestFit="1" customWidth="1"/>
    <col min="13578" max="13578" width="10.33203125" style="1965" bestFit="1" customWidth="1"/>
    <col min="13579" max="13579" width="9.6640625" style="1965" bestFit="1" customWidth="1"/>
    <col min="13580" max="13580" width="10" style="1965" bestFit="1" customWidth="1"/>
    <col min="13581" max="13620" width="8.88671875" style="1965"/>
    <col min="13621" max="13621" width="28.6640625" style="1965" customWidth="1"/>
    <col min="13622" max="13823" width="0" style="1965" hidden="1" customWidth="1"/>
    <col min="13824" max="13829" width="9.5546875" style="1965" customWidth="1"/>
    <col min="13830" max="13830" width="10.109375" style="1965" bestFit="1" customWidth="1"/>
    <col min="13831" max="13831" width="10" style="1965" bestFit="1" customWidth="1"/>
    <col min="13832" max="13833" width="9.6640625" style="1965" bestFit="1" customWidth="1"/>
    <col min="13834" max="13834" width="10.33203125" style="1965" bestFit="1" customWidth="1"/>
    <col min="13835" max="13835" width="9.6640625" style="1965" bestFit="1" customWidth="1"/>
    <col min="13836" max="13836" width="10" style="1965" bestFit="1" customWidth="1"/>
    <col min="13837" max="13876" width="8.88671875" style="1965"/>
    <col min="13877" max="13877" width="28.6640625" style="1965" customWidth="1"/>
    <col min="13878" max="14079" width="0" style="1965" hidden="1" customWidth="1"/>
    <col min="14080" max="14085" width="9.5546875" style="1965" customWidth="1"/>
    <col min="14086" max="14086" width="10.109375" style="1965" bestFit="1" customWidth="1"/>
    <col min="14087" max="14087" width="10" style="1965" bestFit="1" customWidth="1"/>
    <col min="14088" max="14089" width="9.6640625" style="1965" bestFit="1" customWidth="1"/>
    <col min="14090" max="14090" width="10.33203125" style="1965" bestFit="1" customWidth="1"/>
    <col min="14091" max="14091" width="9.6640625" style="1965" bestFit="1" customWidth="1"/>
    <col min="14092" max="14092" width="10" style="1965" bestFit="1" customWidth="1"/>
    <col min="14093" max="14132" width="8.88671875" style="1965"/>
    <col min="14133" max="14133" width="28.6640625" style="1965" customWidth="1"/>
    <col min="14134" max="14335" width="0" style="1965" hidden="1" customWidth="1"/>
    <col min="14336" max="14341" width="9.5546875" style="1965" customWidth="1"/>
    <col min="14342" max="14342" width="10.109375" style="1965" bestFit="1" customWidth="1"/>
    <col min="14343" max="14343" width="10" style="1965" bestFit="1" customWidth="1"/>
    <col min="14344" max="14345" width="9.6640625" style="1965" bestFit="1" customWidth="1"/>
    <col min="14346" max="14346" width="10.33203125" style="1965" bestFit="1" customWidth="1"/>
    <col min="14347" max="14347" width="9.6640625" style="1965" bestFit="1" customWidth="1"/>
    <col min="14348" max="14348" width="10" style="1965" bestFit="1" customWidth="1"/>
    <col min="14349" max="14388" width="8.88671875" style="1965"/>
    <col min="14389" max="14389" width="28.6640625" style="1965" customWidth="1"/>
    <col min="14390" max="14591" width="0" style="1965" hidden="1" customWidth="1"/>
    <col min="14592" max="14597" width="9.5546875" style="1965" customWidth="1"/>
    <col min="14598" max="14598" width="10.109375" style="1965" bestFit="1" customWidth="1"/>
    <col min="14599" max="14599" width="10" style="1965" bestFit="1" customWidth="1"/>
    <col min="14600" max="14601" width="9.6640625" style="1965" bestFit="1" customWidth="1"/>
    <col min="14602" max="14602" width="10.33203125" style="1965" bestFit="1" customWidth="1"/>
    <col min="14603" max="14603" width="9.6640625" style="1965" bestFit="1" customWidth="1"/>
    <col min="14604" max="14604" width="10" style="1965" bestFit="1" customWidth="1"/>
    <col min="14605" max="14644" width="8.88671875" style="1965"/>
    <col min="14645" max="14645" width="28.6640625" style="1965" customWidth="1"/>
    <col min="14646" max="14847" width="0" style="1965" hidden="1" customWidth="1"/>
    <col min="14848" max="14853" width="9.5546875" style="1965" customWidth="1"/>
    <col min="14854" max="14854" width="10.109375" style="1965" bestFit="1" customWidth="1"/>
    <col min="14855" max="14855" width="10" style="1965" bestFit="1" customWidth="1"/>
    <col min="14856" max="14857" width="9.6640625" style="1965" bestFit="1" customWidth="1"/>
    <col min="14858" max="14858" width="10.33203125" style="1965" bestFit="1" customWidth="1"/>
    <col min="14859" max="14859" width="9.6640625" style="1965" bestFit="1" customWidth="1"/>
    <col min="14860" max="14860" width="10" style="1965" bestFit="1" customWidth="1"/>
    <col min="14861" max="14900" width="8.88671875" style="1965"/>
    <col min="14901" max="14901" width="28.6640625" style="1965" customWidth="1"/>
    <col min="14902" max="15103" width="0" style="1965" hidden="1" customWidth="1"/>
    <col min="15104" max="15109" width="9.5546875" style="1965" customWidth="1"/>
    <col min="15110" max="15110" width="10.109375" style="1965" bestFit="1" customWidth="1"/>
    <col min="15111" max="15111" width="10" style="1965" bestFit="1" customWidth="1"/>
    <col min="15112" max="15113" width="9.6640625" style="1965" bestFit="1" customWidth="1"/>
    <col min="15114" max="15114" width="10.33203125" style="1965" bestFit="1" customWidth="1"/>
    <col min="15115" max="15115" width="9.6640625" style="1965" bestFit="1" customWidth="1"/>
    <col min="15116" max="15116" width="10" style="1965" bestFit="1" customWidth="1"/>
    <col min="15117" max="15156" width="8.88671875" style="1965"/>
    <col min="15157" max="15157" width="28.6640625" style="1965" customWidth="1"/>
    <col min="15158" max="15359" width="0" style="1965" hidden="1" customWidth="1"/>
    <col min="15360" max="15365" width="9.5546875" style="1965" customWidth="1"/>
    <col min="15366" max="15366" width="10.109375" style="1965" bestFit="1" customWidth="1"/>
    <col min="15367" max="15367" width="10" style="1965" bestFit="1" customWidth="1"/>
    <col min="15368" max="15369" width="9.6640625" style="1965" bestFit="1" customWidth="1"/>
    <col min="15370" max="15370" width="10.33203125" style="1965" bestFit="1" customWidth="1"/>
    <col min="15371" max="15371" width="9.6640625" style="1965" bestFit="1" customWidth="1"/>
    <col min="15372" max="15372" width="10" style="1965" bestFit="1" customWidth="1"/>
    <col min="15373" max="15412" width="8.88671875" style="1965"/>
    <col min="15413" max="15413" width="28.6640625" style="1965" customWidth="1"/>
    <col min="15414" max="15615" width="0" style="1965" hidden="1" customWidth="1"/>
    <col min="15616" max="15621" width="9.5546875" style="1965" customWidth="1"/>
    <col min="15622" max="15622" width="10.109375" style="1965" bestFit="1" customWidth="1"/>
    <col min="15623" max="15623" width="10" style="1965" bestFit="1" customWidth="1"/>
    <col min="15624" max="15625" width="9.6640625" style="1965" bestFit="1" customWidth="1"/>
    <col min="15626" max="15626" width="10.33203125" style="1965" bestFit="1" customWidth="1"/>
    <col min="15627" max="15627" width="9.6640625" style="1965" bestFit="1" customWidth="1"/>
    <col min="15628" max="15628" width="10" style="1965" bestFit="1" customWidth="1"/>
    <col min="15629" max="15668" width="8.88671875" style="1965"/>
    <col min="15669" max="15669" width="28.6640625" style="1965" customWidth="1"/>
    <col min="15670" max="15871" width="0" style="1965" hidden="1" customWidth="1"/>
    <col min="15872" max="15877" width="9.5546875" style="1965" customWidth="1"/>
    <col min="15878" max="15878" width="10.109375" style="1965" bestFit="1" customWidth="1"/>
    <col min="15879" max="15879" width="10" style="1965" bestFit="1" customWidth="1"/>
    <col min="15880" max="15881" width="9.6640625" style="1965" bestFit="1" customWidth="1"/>
    <col min="15882" max="15882" width="10.33203125" style="1965" bestFit="1" customWidth="1"/>
    <col min="15883" max="15883" width="9.6640625" style="1965" bestFit="1" customWidth="1"/>
    <col min="15884" max="15884" width="10" style="1965" bestFit="1" customWidth="1"/>
    <col min="15885" max="15924" width="8.88671875" style="1965"/>
    <col min="15925" max="15925" width="28.6640625" style="1965" customWidth="1"/>
    <col min="15926" max="16127" width="0" style="1965" hidden="1" customWidth="1"/>
    <col min="16128" max="16133" width="9.5546875" style="1965" customWidth="1"/>
    <col min="16134" max="16134" width="10.109375" style="1965" bestFit="1" customWidth="1"/>
    <col min="16135" max="16135" width="10" style="1965" bestFit="1" customWidth="1"/>
    <col min="16136" max="16137" width="9.6640625" style="1965" bestFit="1" customWidth="1"/>
    <col min="16138" max="16138" width="10.33203125" style="1965" bestFit="1" customWidth="1"/>
    <col min="16139" max="16139" width="9.6640625" style="1965" bestFit="1" customWidth="1"/>
    <col min="16140" max="16140" width="10" style="1965" bestFit="1" customWidth="1"/>
    <col min="16141" max="16180" width="8.88671875" style="1965"/>
    <col min="16181" max="16181" width="28.6640625" style="1965" customWidth="1"/>
    <col min="16182" max="16383" width="0" style="1965" hidden="1" customWidth="1"/>
    <col min="16384" max="16384" width="9.5546875" style="1965" customWidth="1"/>
  </cols>
  <sheetData>
    <row r="1" spans="1:279" ht="19.95" customHeight="1">
      <c r="A1" s="1964" t="s">
        <v>4735</v>
      </c>
    </row>
    <row r="2" spans="1:279" ht="6.75" customHeight="1" thickBot="1"/>
    <row r="3" spans="1:279" ht="17.399999999999999" thickTop="1">
      <c r="A3" s="1966" t="s">
        <v>4736</v>
      </c>
      <c r="B3" s="3258">
        <v>37258</v>
      </c>
      <c r="C3" s="3258">
        <v>37289</v>
      </c>
      <c r="D3" s="3258">
        <v>37317</v>
      </c>
      <c r="E3" s="3258">
        <v>37348</v>
      </c>
      <c r="F3" s="3258">
        <v>37378</v>
      </c>
      <c r="G3" s="3258">
        <v>37409</v>
      </c>
      <c r="H3" s="3258">
        <v>37439</v>
      </c>
      <c r="I3" s="3258">
        <v>37470</v>
      </c>
      <c r="J3" s="3258">
        <v>37501</v>
      </c>
      <c r="K3" s="3258">
        <v>37531</v>
      </c>
      <c r="L3" s="3258">
        <v>37562</v>
      </c>
      <c r="M3" s="3258">
        <v>37592</v>
      </c>
      <c r="N3" s="3258">
        <v>37623</v>
      </c>
      <c r="O3" s="3258">
        <v>37654</v>
      </c>
      <c r="P3" s="3258">
        <v>37682</v>
      </c>
      <c r="Q3" s="3258">
        <v>37713</v>
      </c>
      <c r="R3" s="3258">
        <v>37743</v>
      </c>
      <c r="S3" s="3258">
        <v>37774</v>
      </c>
      <c r="T3" s="3258">
        <v>37804</v>
      </c>
      <c r="U3" s="3258">
        <v>37835</v>
      </c>
      <c r="V3" s="3258">
        <v>37866</v>
      </c>
      <c r="W3" s="3258">
        <v>37896</v>
      </c>
      <c r="X3" s="3258">
        <v>37927</v>
      </c>
      <c r="Y3" s="3258">
        <v>37957</v>
      </c>
      <c r="Z3" s="3258">
        <v>37988</v>
      </c>
      <c r="AA3" s="3258">
        <v>38019</v>
      </c>
      <c r="AB3" s="3258">
        <v>38048</v>
      </c>
      <c r="AC3" s="3258">
        <v>38079</v>
      </c>
      <c r="AD3" s="3258">
        <v>38109</v>
      </c>
      <c r="AE3" s="3258">
        <v>38140</v>
      </c>
      <c r="AF3" s="3258">
        <v>38170</v>
      </c>
      <c r="AG3" s="3258">
        <v>38201</v>
      </c>
      <c r="AH3" s="3258">
        <v>38232</v>
      </c>
      <c r="AI3" s="3258">
        <v>38262</v>
      </c>
      <c r="AJ3" s="3258">
        <v>38293</v>
      </c>
      <c r="AK3" s="3258">
        <v>38323</v>
      </c>
      <c r="AL3" s="3258">
        <v>38354</v>
      </c>
      <c r="AM3" s="3258">
        <v>38385</v>
      </c>
      <c r="AN3" s="3258">
        <v>38413</v>
      </c>
      <c r="AO3" s="3258">
        <v>38444</v>
      </c>
      <c r="AP3" s="3258">
        <v>38474</v>
      </c>
      <c r="AQ3" s="3258">
        <v>38505</v>
      </c>
      <c r="AR3" s="3258">
        <v>38535</v>
      </c>
      <c r="AS3" s="3258">
        <v>38565</v>
      </c>
      <c r="AT3" s="3258">
        <v>38596</v>
      </c>
      <c r="AU3" s="3258">
        <v>38626</v>
      </c>
      <c r="AV3" s="3258">
        <v>38657</v>
      </c>
      <c r="AW3" s="3258">
        <v>38687</v>
      </c>
      <c r="AX3" s="3258">
        <v>38718</v>
      </c>
      <c r="AY3" s="3258">
        <v>38749</v>
      </c>
      <c r="AZ3" s="3258">
        <v>38777</v>
      </c>
      <c r="BA3" s="3258">
        <v>38808</v>
      </c>
      <c r="BB3" s="3258">
        <v>38838</v>
      </c>
      <c r="BC3" s="3258">
        <v>38869</v>
      </c>
      <c r="BD3" s="3258">
        <v>38899</v>
      </c>
      <c r="BE3" s="3258">
        <v>38930</v>
      </c>
      <c r="BF3" s="3258">
        <v>38961</v>
      </c>
      <c r="BG3" s="3258">
        <v>38991</v>
      </c>
      <c r="BH3" s="3258">
        <v>39022</v>
      </c>
      <c r="BI3" s="3258">
        <v>39052</v>
      </c>
      <c r="BJ3" s="3258">
        <v>39083</v>
      </c>
      <c r="BK3" s="3258">
        <v>39114</v>
      </c>
      <c r="BL3" s="3258">
        <v>39142</v>
      </c>
      <c r="BM3" s="3258">
        <v>39173</v>
      </c>
      <c r="BN3" s="3258">
        <v>39203</v>
      </c>
      <c r="BO3" s="3258">
        <v>39234</v>
      </c>
      <c r="BP3" s="3258">
        <v>39264</v>
      </c>
      <c r="BQ3" s="3258">
        <v>39295</v>
      </c>
      <c r="BR3" s="3258">
        <v>39326</v>
      </c>
      <c r="BS3" s="3258">
        <v>39356</v>
      </c>
      <c r="BT3" s="3258">
        <v>39387</v>
      </c>
      <c r="BU3" s="3258">
        <v>39417</v>
      </c>
      <c r="BV3" s="3258">
        <v>39448</v>
      </c>
      <c r="BW3" s="3258">
        <v>39479</v>
      </c>
      <c r="BX3" s="3258">
        <v>39508</v>
      </c>
      <c r="BY3" s="3258">
        <v>39539</v>
      </c>
      <c r="BZ3" s="3258">
        <v>39569</v>
      </c>
      <c r="CA3" s="3258">
        <v>39600</v>
      </c>
      <c r="CB3" s="3258">
        <v>39630</v>
      </c>
      <c r="CC3" s="3258">
        <v>39661</v>
      </c>
      <c r="CD3" s="3258">
        <v>39692</v>
      </c>
      <c r="CE3" s="3258">
        <v>39722</v>
      </c>
      <c r="CF3" s="3258">
        <v>39753</v>
      </c>
      <c r="CG3" s="3258">
        <v>39783</v>
      </c>
      <c r="CH3" s="3258">
        <v>39814</v>
      </c>
      <c r="CI3" s="3258">
        <v>39845</v>
      </c>
      <c r="CJ3" s="3258">
        <v>39873</v>
      </c>
      <c r="CK3" s="3258">
        <v>39904</v>
      </c>
      <c r="CL3" s="3258">
        <v>39934</v>
      </c>
      <c r="CM3" s="3258">
        <v>39965</v>
      </c>
      <c r="CN3" s="3258">
        <v>39995</v>
      </c>
      <c r="CO3" s="3258">
        <v>40026</v>
      </c>
      <c r="CP3" s="3258">
        <v>40057</v>
      </c>
      <c r="CQ3" s="3258">
        <v>40087</v>
      </c>
      <c r="CR3" s="3258">
        <v>40118</v>
      </c>
      <c r="CS3" s="3258">
        <v>40148</v>
      </c>
      <c r="CT3" s="3258">
        <v>40179</v>
      </c>
      <c r="CU3" s="3258">
        <v>40210</v>
      </c>
      <c r="CV3" s="3258">
        <v>40238</v>
      </c>
      <c r="CW3" s="3258">
        <v>40269</v>
      </c>
      <c r="CX3" s="3258">
        <v>40299</v>
      </c>
      <c r="CY3" s="3258">
        <v>40330</v>
      </c>
      <c r="CZ3" s="3258">
        <v>40360</v>
      </c>
      <c r="DA3" s="3258">
        <v>40391</v>
      </c>
      <c r="DB3" s="3258">
        <v>40422</v>
      </c>
      <c r="DC3" s="3258">
        <v>40452</v>
      </c>
      <c r="DD3" s="3258">
        <v>40483</v>
      </c>
      <c r="DE3" s="3258">
        <v>40513</v>
      </c>
      <c r="DF3" s="3258">
        <v>40544</v>
      </c>
      <c r="DG3" s="3258">
        <v>40575</v>
      </c>
      <c r="DH3" s="3258">
        <v>40603</v>
      </c>
      <c r="DI3" s="3258">
        <v>40634</v>
      </c>
      <c r="DJ3" s="3258">
        <v>40664</v>
      </c>
      <c r="DK3" s="3258">
        <v>40695</v>
      </c>
      <c r="DL3" s="3258">
        <v>40725</v>
      </c>
      <c r="DM3" s="3258">
        <v>40756</v>
      </c>
      <c r="DN3" s="3258">
        <v>40787</v>
      </c>
      <c r="DO3" s="3258">
        <v>40817</v>
      </c>
      <c r="DP3" s="3258">
        <v>40848</v>
      </c>
      <c r="DQ3" s="3258">
        <v>40878</v>
      </c>
      <c r="DR3" s="3258">
        <v>40909</v>
      </c>
      <c r="DS3" s="3258">
        <v>40940</v>
      </c>
      <c r="DT3" s="3258">
        <v>40969</v>
      </c>
      <c r="DU3" s="3258">
        <v>41000</v>
      </c>
      <c r="DV3" s="3258">
        <v>41030</v>
      </c>
      <c r="DW3" s="3258">
        <v>41061</v>
      </c>
      <c r="DX3" s="3258">
        <v>41091</v>
      </c>
      <c r="DY3" s="3258">
        <v>41122</v>
      </c>
      <c r="DZ3" s="3258">
        <v>41153</v>
      </c>
      <c r="EA3" s="3258">
        <v>41183</v>
      </c>
      <c r="EB3" s="3258">
        <f t="shared" ref="EB3:FZ3" si="0">EA3+31</f>
        <v>41214</v>
      </c>
      <c r="EC3" s="3258">
        <f t="shared" si="0"/>
        <v>41245</v>
      </c>
      <c r="ED3" s="3258">
        <f t="shared" si="0"/>
        <v>41276</v>
      </c>
      <c r="EE3" s="3258">
        <f t="shared" si="0"/>
        <v>41307</v>
      </c>
      <c r="EF3" s="3258">
        <f t="shared" si="0"/>
        <v>41338</v>
      </c>
      <c r="EG3" s="3258">
        <f t="shared" si="0"/>
        <v>41369</v>
      </c>
      <c r="EH3" s="3258">
        <f t="shared" si="0"/>
        <v>41400</v>
      </c>
      <c r="EI3" s="3258">
        <f t="shared" si="0"/>
        <v>41431</v>
      </c>
      <c r="EJ3" s="3258">
        <f t="shared" si="0"/>
        <v>41462</v>
      </c>
      <c r="EK3" s="3258">
        <f t="shared" si="0"/>
        <v>41493</v>
      </c>
      <c r="EL3" s="3258">
        <f t="shared" si="0"/>
        <v>41524</v>
      </c>
      <c r="EM3" s="3258">
        <f t="shared" si="0"/>
        <v>41555</v>
      </c>
      <c r="EN3" s="3258">
        <f t="shared" si="0"/>
        <v>41586</v>
      </c>
      <c r="EO3" s="3258">
        <f t="shared" si="0"/>
        <v>41617</v>
      </c>
      <c r="EP3" s="3258">
        <f t="shared" si="0"/>
        <v>41648</v>
      </c>
      <c r="EQ3" s="3258">
        <f t="shared" si="0"/>
        <v>41679</v>
      </c>
      <c r="ER3" s="3258">
        <f t="shared" si="0"/>
        <v>41710</v>
      </c>
      <c r="ES3" s="3258">
        <f t="shared" si="0"/>
        <v>41741</v>
      </c>
      <c r="ET3" s="3258">
        <f t="shared" si="0"/>
        <v>41772</v>
      </c>
      <c r="EU3" s="3258">
        <f t="shared" si="0"/>
        <v>41803</v>
      </c>
      <c r="EV3" s="3258">
        <f t="shared" si="0"/>
        <v>41834</v>
      </c>
      <c r="EW3" s="3258">
        <f t="shared" si="0"/>
        <v>41865</v>
      </c>
      <c r="EX3" s="3258">
        <f t="shared" si="0"/>
        <v>41896</v>
      </c>
      <c r="EY3" s="3258">
        <f t="shared" si="0"/>
        <v>41927</v>
      </c>
      <c r="EZ3" s="3258">
        <f t="shared" si="0"/>
        <v>41958</v>
      </c>
      <c r="FA3" s="3258">
        <f t="shared" si="0"/>
        <v>41989</v>
      </c>
      <c r="FB3" s="3258">
        <f t="shared" si="0"/>
        <v>42020</v>
      </c>
      <c r="FC3" s="3258">
        <f t="shared" si="0"/>
        <v>42051</v>
      </c>
      <c r="FD3" s="3258">
        <f t="shared" si="0"/>
        <v>42082</v>
      </c>
      <c r="FE3" s="3258">
        <f t="shared" si="0"/>
        <v>42113</v>
      </c>
      <c r="FF3" s="3258">
        <f t="shared" si="0"/>
        <v>42144</v>
      </c>
      <c r="FG3" s="3258">
        <f t="shared" si="0"/>
        <v>42175</v>
      </c>
      <c r="FH3" s="3258">
        <f t="shared" si="0"/>
        <v>42206</v>
      </c>
      <c r="FI3" s="3258">
        <f t="shared" si="0"/>
        <v>42237</v>
      </c>
      <c r="FJ3" s="3258">
        <f t="shared" si="0"/>
        <v>42268</v>
      </c>
      <c r="FK3" s="3258">
        <f t="shared" si="0"/>
        <v>42299</v>
      </c>
      <c r="FL3" s="3258">
        <f t="shared" si="0"/>
        <v>42330</v>
      </c>
      <c r="FM3" s="3258">
        <f t="shared" si="0"/>
        <v>42361</v>
      </c>
      <c r="FN3" s="3258">
        <f t="shared" si="0"/>
        <v>42392</v>
      </c>
      <c r="FO3" s="3258">
        <f t="shared" si="0"/>
        <v>42423</v>
      </c>
      <c r="FP3" s="3258">
        <f t="shared" si="0"/>
        <v>42454</v>
      </c>
      <c r="FQ3" s="3258">
        <f t="shared" si="0"/>
        <v>42485</v>
      </c>
      <c r="FR3" s="3258">
        <f t="shared" si="0"/>
        <v>42516</v>
      </c>
      <c r="FS3" s="3258">
        <f t="shared" si="0"/>
        <v>42547</v>
      </c>
      <c r="FT3" s="3258">
        <f t="shared" si="0"/>
        <v>42578</v>
      </c>
      <c r="FU3" s="3258">
        <f t="shared" si="0"/>
        <v>42609</v>
      </c>
      <c r="FV3" s="3258">
        <f t="shared" si="0"/>
        <v>42640</v>
      </c>
      <c r="FW3" s="3258">
        <f t="shared" si="0"/>
        <v>42671</v>
      </c>
      <c r="FX3" s="3258">
        <f t="shared" si="0"/>
        <v>42702</v>
      </c>
      <c r="FY3" s="3258">
        <f t="shared" si="0"/>
        <v>42733</v>
      </c>
      <c r="FZ3" s="3258">
        <f t="shared" si="0"/>
        <v>42764</v>
      </c>
      <c r="GA3" s="3258">
        <f t="shared" ref="GA3:GK3" si="1">FZ3+28</f>
        <v>42792</v>
      </c>
      <c r="GB3" s="3258">
        <f t="shared" si="1"/>
        <v>42820</v>
      </c>
      <c r="GC3" s="3258">
        <f t="shared" si="1"/>
        <v>42848</v>
      </c>
      <c r="GD3" s="3258">
        <f t="shared" si="1"/>
        <v>42876</v>
      </c>
      <c r="GE3" s="3258">
        <f t="shared" si="1"/>
        <v>42904</v>
      </c>
      <c r="GF3" s="3258">
        <f t="shared" si="1"/>
        <v>42932</v>
      </c>
      <c r="GG3" s="3258">
        <f t="shared" si="1"/>
        <v>42960</v>
      </c>
      <c r="GH3" s="3258">
        <f t="shared" si="1"/>
        <v>42988</v>
      </c>
      <c r="GI3" s="3258">
        <f t="shared" si="1"/>
        <v>43016</v>
      </c>
      <c r="GJ3" s="3258">
        <f t="shared" si="1"/>
        <v>43044</v>
      </c>
      <c r="GK3" s="3258">
        <f t="shared" si="1"/>
        <v>43072</v>
      </c>
      <c r="GL3" s="3258">
        <f>GK3+29</f>
        <v>43101</v>
      </c>
      <c r="GM3" s="3258">
        <f t="shared" ref="GM3:HY3" si="2">GL3+31</f>
        <v>43132</v>
      </c>
      <c r="GN3" s="3258">
        <f t="shared" si="2"/>
        <v>43163</v>
      </c>
      <c r="GO3" s="3258">
        <f t="shared" si="2"/>
        <v>43194</v>
      </c>
      <c r="GP3" s="3258">
        <f t="shared" si="2"/>
        <v>43225</v>
      </c>
      <c r="GQ3" s="3258">
        <f t="shared" si="2"/>
        <v>43256</v>
      </c>
      <c r="GR3" s="3258">
        <f t="shared" si="2"/>
        <v>43287</v>
      </c>
      <c r="GS3" s="3258">
        <f t="shared" si="2"/>
        <v>43318</v>
      </c>
      <c r="GT3" s="3258">
        <f t="shared" si="2"/>
        <v>43349</v>
      </c>
      <c r="GU3" s="3258">
        <f t="shared" si="2"/>
        <v>43380</v>
      </c>
      <c r="GV3" s="3258">
        <f t="shared" si="2"/>
        <v>43411</v>
      </c>
      <c r="GW3" s="3258">
        <f t="shared" si="2"/>
        <v>43442</v>
      </c>
      <c r="GX3" s="3258">
        <f t="shared" si="2"/>
        <v>43473</v>
      </c>
      <c r="GY3" s="3258">
        <f t="shared" si="2"/>
        <v>43504</v>
      </c>
      <c r="GZ3" s="3258">
        <f t="shared" si="2"/>
        <v>43535</v>
      </c>
      <c r="HA3" s="3258">
        <f t="shared" si="2"/>
        <v>43566</v>
      </c>
      <c r="HB3" s="3258">
        <f t="shared" si="2"/>
        <v>43597</v>
      </c>
      <c r="HC3" s="3258">
        <f t="shared" si="2"/>
        <v>43628</v>
      </c>
      <c r="HD3" s="3258">
        <f t="shared" si="2"/>
        <v>43659</v>
      </c>
      <c r="HE3" s="3258">
        <f t="shared" si="2"/>
        <v>43690</v>
      </c>
      <c r="HF3" s="3258">
        <f t="shared" si="2"/>
        <v>43721</v>
      </c>
      <c r="HG3" s="3258">
        <f t="shared" si="2"/>
        <v>43752</v>
      </c>
      <c r="HH3" s="3258">
        <f t="shared" si="2"/>
        <v>43783</v>
      </c>
      <c r="HI3" s="3258">
        <f t="shared" si="2"/>
        <v>43814</v>
      </c>
      <c r="HJ3" s="3258">
        <f t="shared" si="2"/>
        <v>43845</v>
      </c>
      <c r="HK3" s="3258">
        <f t="shared" si="2"/>
        <v>43876</v>
      </c>
      <c r="HL3" s="3258">
        <f t="shared" si="2"/>
        <v>43907</v>
      </c>
      <c r="HM3" s="3258">
        <f t="shared" si="2"/>
        <v>43938</v>
      </c>
      <c r="HN3" s="3258">
        <f t="shared" si="2"/>
        <v>43969</v>
      </c>
      <c r="HO3" s="3258">
        <f t="shared" si="2"/>
        <v>44000</v>
      </c>
      <c r="HP3" s="3258">
        <f t="shared" si="2"/>
        <v>44031</v>
      </c>
      <c r="HQ3" s="3258">
        <f t="shared" si="2"/>
        <v>44062</v>
      </c>
      <c r="HR3" s="3258">
        <f t="shared" si="2"/>
        <v>44093</v>
      </c>
      <c r="HS3" s="3258">
        <f t="shared" si="2"/>
        <v>44124</v>
      </c>
      <c r="HT3" s="3258">
        <f t="shared" si="2"/>
        <v>44155</v>
      </c>
      <c r="HU3" s="3258">
        <f t="shared" si="2"/>
        <v>44186</v>
      </c>
      <c r="HV3" s="3258">
        <f t="shared" si="2"/>
        <v>44217</v>
      </c>
      <c r="HW3" s="3258">
        <f t="shared" si="2"/>
        <v>44248</v>
      </c>
      <c r="HX3" s="3258">
        <f t="shared" si="2"/>
        <v>44279</v>
      </c>
      <c r="HY3" s="3258">
        <f t="shared" si="2"/>
        <v>44310</v>
      </c>
      <c r="HZ3" s="3258">
        <f>HY3+31</f>
        <v>44341</v>
      </c>
      <c r="IA3" s="3258">
        <f t="shared" ref="IA3:JD3" si="3">HZ3+30</f>
        <v>44371</v>
      </c>
      <c r="IB3" s="3258">
        <f t="shared" si="3"/>
        <v>44401</v>
      </c>
      <c r="IC3" s="3258">
        <f t="shared" si="3"/>
        <v>44431</v>
      </c>
      <c r="ID3" s="3258">
        <f t="shared" si="3"/>
        <v>44461</v>
      </c>
      <c r="IE3" s="3258">
        <f t="shared" si="3"/>
        <v>44491</v>
      </c>
      <c r="IF3" s="3258">
        <f t="shared" si="3"/>
        <v>44521</v>
      </c>
      <c r="IG3" s="3258">
        <f t="shared" si="3"/>
        <v>44551</v>
      </c>
      <c r="IH3" s="3258">
        <f t="shared" si="3"/>
        <v>44581</v>
      </c>
      <c r="II3" s="3258">
        <f t="shared" si="3"/>
        <v>44611</v>
      </c>
      <c r="IJ3" s="3258">
        <f t="shared" si="3"/>
        <v>44641</v>
      </c>
      <c r="IK3" s="3258">
        <f t="shared" si="3"/>
        <v>44671</v>
      </c>
      <c r="IL3" s="3258">
        <f t="shared" si="3"/>
        <v>44701</v>
      </c>
      <c r="IM3" s="3258">
        <f t="shared" si="3"/>
        <v>44731</v>
      </c>
      <c r="IN3" s="3258">
        <f t="shared" si="3"/>
        <v>44761</v>
      </c>
      <c r="IO3" s="3258">
        <f t="shared" si="3"/>
        <v>44791</v>
      </c>
      <c r="IP3" s="3258">
        <f t="shared" si="3"/>
        <v>44821</v>
      </c>
      <c r="IQ3" s="3258">
        <f t="shared" si="3"/>
        <v>44851</v>
      </c>
      <c r="IR3" s="3258">
        <f t="shared" si="3"/>
        <v>44881</v>
      </c>
      <c r="IS3" s="3258">
        <f t="shared" si="3"/>
        <v>44911</v>
      </c>
      <c r="IT3" s="3258">
        <f t="shared" si="3"/>
        <v>44941</v>
      </c>
      <c r="IU3" s="3258">
        <f t="shared" si="3"/>
        <v>44971</v>
      </c>
      <c r="IV3" s="3258">
        <f t="shared" si="3"/>
        <v>45001</v>
      </c>
      <c r="IW3" s="3258">
        <f t="shared" si="3"/>
        <v>45031</v>
      </c>
      <c r="IX3" s="3258">
        <f t="shared" si="3"/>
        <v>45061</v>
      </c>
      <c r="IY3" s="3258">
        <f t="shared" si="3"/>
        <v>45091</v>
      </c>
      <c r="IZ3" s="3258">
        <f t="shared" si="3"/>
        <v>45121</v>
      </c>
      <c r="JA3" s="3258">
        <f t="shared" si="3"/>
        <v>45151</v>
      </c>
      <c r="JB3" s="3258">
        <f t="shared" si="3"/>
        <v>45181</v>
      </c>
      <c r="JC3" s="3258">
        <f t="shared" si="3"/>
        <v>45211</v>
      </c>
      <c r="JD3" s="3258">
        <f t="shared" si="3"/>
        <v>45241</v>
      </c>
      <c r="JE3" s="3258">
        <f>JD3+30</f>
        <v>45271</v>
      </c>
      <c r="JF3" s="3258">
        <f>JE3+30</f>
        <v>45301</v>
      </c>
      <c r="JG3" s="3258">
        <f>JF3+30</f>
        <v>45331</v>
      </c>
      <c r="JH3" s="3258">
        <f>JG3+30</f>
        <v>45361</v>
      </c>
      <c r="JI3" s="3258">
        <v>45383</v>
      </c>
      <c r="JJ3" s="3258">
        <v>45413</v>
      </c>
      <c r="JK3" s="3258">
        <v>45444</v>
      </c>
      <c r="JL3" s="3258">
        <v>45474</v>
      </c>
      <c r="JM3" s="3258">
        <v>45505</v>
      </c>
      <c r="JN3" s="3258">
        <v>45536</v>
      </c>
      <c r="JO3" s="3258">
        <v>45566</v>
      </c>
      <c r="JP3" s="3258">
        <v>45597</v>
      </c>
      <c r="JQ3" s="3258">
        <v>45627</v>
      </c>
      <c r="JR3" s="3258">
        <v>45658</v>
      </c>
      <c r="JS3" s="3258">
        <v>45689</v>
      </c>
    </row>
    <row r="4" spans="1:279" ht="16.5" customHeight="1" thickBot="1">
      <c r="A4" s="1967" t="s">
        <v>4737</v>
      </c>
      <c r="B4" s="3259"/>
      <c r="C4" s="3259"/>
      <c r="D4" s="3259"/>
      <c r="E4" s="3259"/>
      <c r="F4" s="3259"/>
      <c r="G4" s="3259"/>
      <c r="H4" s="3259"/>
      <c r="I4" s="3259"/>
      <c r="J4" s="3259"/>
      <c r="K4" s="3259"/>
      <c r="L4" s="3259"/>
      <c r="M4" s="3259"/>
      <c r="N4" s="3259"/>
      <c r="O4" s="3259"/>
      <c r="P4" s="3259"/>
      <c r="Q4" s="3259"/>
      <c r="R4" s="3259"/>
      <c r="S4" s="3259"/>
      <c r="T4" s="3259"/>
      <c r="U4" s="3259"/>
      <c r="V4" s="3259"/>
      <c r="W4" s="3259"/>
      <c r="X4" s="3259"/>
      <c r="Y4" s="3259"/>
      <c r="Z4" s="3259"/>
      <c r="AA4" s="3259"/>
      <c r="AB4" s="3259"/>
      <c r="AC4" s="3259"/>
      <c r="AD4" s="3259"/>
      <c r="AE4" s="3259"/>
      <c r="AF4" s="3259"/>
      <c r="AG4" s="3259"/>
      <c r="AH4" s="3259"/>
      <c r="AI4" s="3259"/>
      <c r="AJ4" s="3259"/>
      <c r="AK4" s="3259"/>
      <c r="AL4" s="3259"/>
      <c r="AM4" s="3259"/>
      <c r="AN4" s="3259"/>
      <c r="AO4" s="3259"/>
      <c r="AP4" s="3259"/>
      <c r="AQ4" s="3259"/>
      <c r="AR4" s="3259"/>
      <c r="AS4" s="3259"/>
      <c r="AT4" s="3259"/>
      <c r="AU4" s="3259"/>
      <c r="AV4" s="3259"/>
      <c r="AW4" s="3259"/>
      <c r="AX4" s="3259"/>
      <c r="AY4" s="3259"/>
      <c r="AZ4" s="3259"/>
      <c r="BA4" s="3259"/>
      <c r="BB4" s="3259"/>
      <c r="BC4" s="3259"/>
      <c r="BD4" s="3259"/>
      <c r="BE4" s="3259"/>
      <c r="BF4" s="3259"/>
      <c r="BG4" s="3259"/>
      <c r="BH4" s="3259"/>
      <c r="BI4" s="3259"/>
      <c r="BJ4" s="3259"/>
      <c r="BK4" s="3259"/>
      <c r="BL4" s="3259"/>
      <c r="BM4" s="3259"/>
      <c r="BN4" s="3259"/>
      <c r="BO4" s="3259"/>
      <c r="BP4" s="3259"/>
      <c r="BQ4" s="3259"/>
      <c r="BR4" s="3259"/>
      <c r="BS4" s="3259"/>
      <c r="BT4" s="3259"/>
      <c r="BU4" s="3259"/>
      <c r="BV4" s="3259"/>
      <c r="BW4" s="3259"/>
      <c r="BX4" s="3259"/>
      <c r="BY4" s="3259"/>
      <c r="BZ4" s="3259"/>
      <c r="CA4" s="3259"/>
      <c r="CB4" s="3259"/>
      <c r="CC4" s="3259"/>
      <c r="CD4" s="3259"/>
      <c r="CE4" s="3259"/>
      <c r="CF4" s="3259"/>
      <c r="CG4" s="3259"/>
      <c r="CH4" s="3259"/>
      <c r="CI4" s="3259"/>
      <c r="CJ4" s="3259"/>
      <c r="CK4" s="3259"/>
      <c r="CL4" s="3259"/>
      <c r="CM4" s="3259"/>
      <c r="CN4" s="3259"/>
      <c r="CO4" s="3259"/>
      <c r="CP4" s="3259"/>
      <c r="CQ4" s="3259"/>
      <c r="CR4" s="3259"/>
      <c r="CS4" s="3259"/>
      <c r="CT4" s="3259"/>
      <c r="CU4" s="3259"/>
      <c r="CV4" s="3259"/>
      <c r="CW4" s="3259"/>
      <c r="CX4" s="3259"/>
      <c r="CY4" s="3259"/>
      <c r="CZ4" s="3259"/>
      <c r="DA4" s="3259"/>
      <c r="DB4" s="3259"/>
      <c r="DC4" s="3259"/>
      <c r="DD4" s="3259"/>
      <c r="DE4" s="3259"/>
      <c r="DF4" s="3259"/>
      <c r="DG4" s="3259"/>
      <c r="DH4" s="3259"/>
      <c r="DI4" s="3259"/>
      <c r="DJ4" s="3259"/>
      <c r="DK4" s="3259"/>
      <c r="DL4" s="3259"/>
      <c r="DM4" s="3259"/>
      <c r="DN4" s="3259"/>
      <c r="DO4" s="3259"/>
      <c r="DP4" s="3259"/>
      <c r="DQ4" s="3259"/>
      <c r="DR4" s="3259"/>
      <c r="DS4" s="3259"/>
      <c r="DT4" s="3259"/>
      <c r="DU4" s="3259"/>
      <c r="DV4" s="3259"/>
      <c r="DW4" s="3259"/>
      <c r="DX4" s="3259"/>
      <c r="DY4" s="3259"/>
      <c r="DZ4" s="3259"/>
      <c r="EA4" s="3259"/>
      <c r="EB4" s="3259"/>
      <c r="EC4" s="3259"/>
      <c r="ED4" s="3259"/>
      <c r="EE4" s="3259"/>
      <c r="EF4" s="3259"/>
      <c r="EG4" s="3259"/>
      <c r="EH4" s="3259"/>
      <c r="EI4" s="3259"/>
      <c r="EJ4" s="3259"/>
      <c r="EK4" s="3259"/>
      <c r="EL4" s="3259"/>
      <c r="EM4" s="3259"/>
      <c r="EN4" s="3259"/>
      <c r="EO4" s="3259"/>
      <c r="EP4" s="3259"/>
      <c r="EQ4" s="3259"/>
      <c r="ER4" s="3259"/>
      <c r="ES4" s="3259"/>
      <c r="ET4" s="3259"/>
      <c r="EU4" s="3259"/>
      <c r="EV4" s="3259"/>
      <c r="EW4" s="3259"/>
      <c r="EX4" s="3259"/>
      <c r="EY4" s="3259"/>
      <c r="EZ4" s="3259"/>
      <c r="FA4" s="3259"/>
      <c r="FB4" s="3259"/>
      <c r="FC4" s="3259"/>
      <c r="FD4" s="3259"/>
      <c r="FE4" s="3259"/>
      <c r="FF4" s="3259"/>
      <c r="FG4" s="3259"/>
      <c r="FH4" s="3259"/>
      <c r="FI4" s="3259"/>
      <c r="FJ4" s="3259"/>
      <c r="FK4" s="3259"/>
      <c r="FL4" s="3259"/>
      <c r="FM4" s="3259"/>
      <c r="FN4" s="3259"/>
      <c r="FO4" s="3259"/>
      <c r="FP4" s="3259"/>
      <c r="FQ4" s="3259"/>
      <c r="FR4" s="3259"/>
      <c r="FS4" s="3259"/>
      <c r="FT4" s="3259"/>
      <c r="FU4" s="3259"/>
      <c r="FV4" s="3259"/>
      <c r="FW4" s="3259"/>
      <c r="FX4" s="3259"/>
      <c r="FY4" s="3259"/>
      <c r="FZ4" s="3259"/>
      <c r="GA4" s="3259"/>
      <c r="GB4" s="3259"/>
      <c r="GC4" s="3259"/>
      <c r="GD4" s="3259"/>
      <c r="GE4" s="3259"/>
      <c r="GF4" s="3259"/>
      <c r="GG4" s="3259"/>
      <c r="GH4" s="3259"/>
      <c r="GI4" s="3259"/>
      <c r="GJ4" s="3259"/>
      <c r="GK4" s="3259"/>
      <c r="GL4" s="3259"/>
      <c r="GM4" s="3259"/>
      <c r="GN4" s="3259"/>
      <c r="GO4" s="3259"/>
      <c r="GP4" s="3259"/>
      <c r="GQ4" s="3259"/>
      <c r="GR4" s="3259"/>
      <c r="GS4" s="3259"/>
      <c r="GT4" s="3259"/>
      <c r="GU4" s="3259"/>
      <c r="GV4" s="3259"/>
      <c r="GW4" s="3259"/>
      <c r="GX4" s="3259"/>
      <c r="GY4" s="3259"/>
      <c r="GZ4" s="3259"/>
      <c r="HA4" s="3259"/>
      <c r="HB4" s="3259"/>
      <c r="HC4" s="3259"/>
      <c r="HD4" s="3259"/>
      <c r="HE4" s="3259"/>
      <c r="HF4" s="3259"/>
      <c r="HG4" s="3259"/>
      <c r="HH4" s="3259"/>
      <c r="HI4" s="3259"/>
      <c r="HJ4" s="3259"/>
      <c r="HK4" s="3259"/>
      <c r="HL4" s="3259"/>
      <c r="HM4" s="3259"/>
      <c r="HN4" s="3259"/>
      <c r="HO4" s="3259"/>
      <c r="HP4" s="3259"/>
      <c r="HQ4" s="3259"/>
      <c r="HR4" s="3259"/>
      <c r="HS4" s="3259"/>
      <c r="HT4" s="3259"/>
      <c r="HU4" s="3259"/>
      <c r="HV4" s="3259"/>
      <c r="HW4" s="3259"/>
      <c r="HX4" s="3259"/>
      <c r="HY4" s="3259"/>
      <c r="HZ4" s="3259"/>
      <c r="IA4" s="3259"/>
      <c r="IB4" s="3259"/>
      <c r="IC4" s="3259"/>
      <c r="ID4" s="3259"/>
      <c r="IE4" s="3259"/>
      <c r="IF4" s="3259"/>
      <c r="IG4" s="3259"/>
      <c r="IH4" s="3259"/>
      <c r="II4" s="3259"/>
      <c r="IJ4" s="3259"/>
      <c r="IK4" s="3259"/>
      <c r="IL4" s="3259"/>
      <c r="IM4" s="3259"/>
      <c r="IN4" s="3259"/>
      <c r="IO4" s="3259"/>
      <c r="IP4" s="3259"/>
      <c r="IQ4" s="3259"/>
      <c r="IR4" s="3259"/>
      <c r="IS4" s="3259"/>
      <c r="IT4" s="3259"/>
      <c r="IU4" s="3259"/>
      <c r="IV4" s="3259"/>
      <c r="IW4" s="3259"/>
      <c r="IX4" s="3259"/>
      <c r="IY4" s="3259"/>
      <c r="IZ4" s="3259"/>
      <c r="JA4" s="3259"/>
      <c r="JB4" s="3259"/>
      <c r="JC4" s="3259"/>
      <c r="JD4" s="3259"/>
      <c r="JE4" s="3259"/>
      <c r="JF4" s="3259"/>
      <c r="JG4" s="3259"/>
      <c r="JH4" s="3259"/>
      <c r="JI4" s="3259"/>
      <c r="JJ4" s="3259"/>
      <c r="JK4" s="3259"/>
      <c r="JL4" s="3259"/>
      <c r="JM4" s="3259"/>
      <c r="JN4" s="3259"/>
      <c r="JO4" s="3259"/>
      <c r="JP4" s="3259"/>
      <c r="JQ4" s="3259"/>
      <c r="JR4" s="3259"/>
      <c r="JS4" s="3259"/>
    </row>
    <row r="5" spans="1:279" ht="21" customHeight="1">
      <c r="A5" s="1968" t="s">
        <v>4738</v>
      </c>
      <c r="B5" s="1969">
        <v>15.56</v>
      </c>
      <c r="C5" s="1969">
        <v>15.84</v>
      </c>
      <c r="D5" s="1969">
        <v>16.36</v>
      </c>
      <c r="E5" s="1969">
        <v>16.52</v>
      </c>
      <c r="F5" s="1969">
        <v>17.329999999999998</v>
      </c>
      <c r="G5" s="1969">
        <v>17.13</v>
      </c>
      <c r="H5" s="1969">
        <v>16.48</v>
      </c>
      <c r="I5" s="1969">
        <v>16.59</v>
      </c>
      <c r="J5" s="1969">
        <v>16.309999999999999</v>
      </c>
      <c r="K5" s="1969">
        <v>16.600000000000001</v>
      </c>
      <c r="L5" s="1969">
        <v>16.739999999999998</v>
      </c>
      <c r="M5" s="1969">
        <v>16.73</v>
      </c>
      <c r="N5" s="1969">
        <v>16.89</v>
      </c>
      <c r="O5" s="1969">
        <v>17.05</v>
      </c>
      <c r="P5" s="1969">
        <v>16.79</v>
      </c>
      <c r="Q5" s="1969">
        <v>17.3</v>
      </c>
      <c r="R5" s="1969">
        <v>18.260000000000002</v>
      </c>
      <c r="S5" s="1969">
        <v>19.75</v>
      </c>
      <c r="T5" s="1969">
        <v>19.510000000000002</v>
      </c>
      <c r="U5" s="1969">
        <v>18.89</v>
      </c>
      <c r="V5" s="1969">
        <v>19.77</v>
      </c>
      <c r="W5" s="1969">
        <v>20.38</v>
      </c>
      <c r="X5" s="1969">
        <v>20.54</v>
      </c>
      <c r="Y5" s="1969">
        <v>20.149999999999999</v>
      </c>
      <c r="Z5" s="1969">
        <v>20.03</v>
      </c>
      <c r="AA5" s="1969">
        <v>20.13</v>
      </c>
      <c r="AB5" s="1969">
        <v>20.420000000000002</v>
      </c>
      <c r="AC5" s="1969">
        <v>20.190000000000001</v>
      </c>
      <c r="AD5" s="1969">
        <v>20.37</v>
      </c>
      <c r="AE5" s="1969">
        <v>19.649999999999999</v>
      </c>
      <c r="AF5" s="1969">
        <v>20.03</v>
      </c>
      <c r="AG5" s="1969">
        <v>20.239999999999998</v>
      </c>
      <c r="AH5" s="1969">
        <v>20.7</v>
      </c>
      <c r="AI5" s="1969">
        <v>21.53</v>
      </c>
      <c r="AJ5" s="1969">
        <v>22.38</v>
      </c>
      <c r="AK5" s="1969">
        <v>22.26</v>
      </c>
      <c r="AL5" s="1969">
        <v>22.38</v>
      </c>
      <c r="AM5" s="1969">
        <v>23.07</v>
      </c>
      <c r="AN5" s="1969">
        <v>22.68</v>
      </c>
      <c r="AO5" s="1969">
        <v>22.9</v>
      </c>
      <c r="AP5" s="1969">
        <v>22.36</v>
      </c>
      <c r="AQ5" s="1969">
        <v>22.69</v>
      </c>
      <c r="AR5" s="1969">
        <v>22.76</v>
      </c>
      <c r="AS5" s="1969">
        <v>22.49</v>
      </c>
      <c r="AT5" s="1969">
        <v>23.29</v>
      </c>
      <c r="AU5" s="1969">
        <v>22.97</v>
      </c>
      <c r="AV5" s="1969">
        <v>22.82</v>
      </c>
      <c r="AW5" s="1969">
        <v>22.69</v>
      </c>
      <c r="AX5" s="1969">
        <v>23.25</v>
      </c>
      <c r="AY5" s="1969">
        <v>22.91</v>
      </c>
      <c r="AZ5" s="1969">
        <v>22.29</v>
      </c>
      <c r="BA5" s="1969">
        <v>23.52</v>
      </c>
      <c r="BB5" s="1969">
        <v>23.79</v>
      </c>
      <c r="BC5" s="1969">
        <v>23.13</v>
      </c>
      <c r="BD5" s="1969">
        <v>24.28</v>
      </c>
      <c r="BE5" s="1969">
        <v>25.02</v>
      </c>
      <c r="BF5" s="1969">
        <v>24.76</v>
      </c>
      <c r="BG5" s="1969">
        <v>25.8</v>
      </c>
      <c r="BH5" s="1969">
        <v>26.61</v>
      </c>
      <c r="BI5" s="1969">
        <v>26.95</v>
      </c>
      <c r="BJ5" s="1969">
        <v>26.36</v>
      </c>
      <c r="BK5" s="1969">
        <v>26.64</v>
      </c>
      <c r="BL5" s="1969">
        <v>26.78</v>
      </c>
      <c r="BM5" s="1969">
        <v>26.87</v>
      </c>
      <c r="BN5" s="1969">
        <v>26.29</v>
      </c>
      <c r="BO5" s="1969">
        <v>27.22</v>
      </c>
      <c r="BP5" s="1969">
        <v>27.39</v>
      </c>
      <c r="BQ5" s="1969">
        <v>26.0532</v>
      </c>
      <c r="BR5" s="1969">
        <v>27.4922</v>
      </c>
      <c r="BS5" s="1969">
        <v>28.593599999999999</v>
      </c>
      <c r="BT5" s="1969">
        <v>27.143999999999998</v>
      </c>
      <c r="BU5" s="1969">
        <v>25.668299999999999</v>
      </c>
      <c r="BV5" s="1969">
        <v>26.1235</v>
      </c>
      <c r="BW5" s="1969">
        <v>26.605399999999999</v>
      </c>
      <c r="BX5" s="1969">
        <v>24.6096</v>
      </c>
      <c r="BY5" s="1969">
        <v>24.8872</v>
      </c>
      <c r="BZ5" s="1969">
        <v>27.118300000000001</v>
      </c>
      <c r="CA5" s="1969">
        <v>26.8184</v>
      </c>
      <c r="CB5" s="1969">
        <v>25.786799999999999</v>
      </c>
      <c r="CC5" s="1969">
        <v>24.9757</v>
      </c>
      <c r="CD5" s="1969">
        <v>23.229199999999999</v>
      </c>
      <c r="CE5" s="1969">
        <v>22.044899999999998</v>
      </c>
      <c r="CF5" s="1969">
        <v>21.433499999999999</v>
      </c>
      <c r="CG5" s="1969">
        <v>22.654699999999998</v>
      </c>
      <c r="CH5" s="1969">
        <v>21.716699999999999</v>
      </c>
      <c r="CI5" s="1969">
        <v>22.553599999999999</v>
      </c>
      <c r="CJ5" s="1969">
        <v>23.6126</v>
      </c>
      <c r="CK5" s="1969">
        <v>25.0962</v>
      </c>
      <c r="CL5" s="1969">
        <v>26.360900000000001</v>
      </c>
      <c r="CM5" s="1969">
        <v>26.9573</v>
      </c>
      <c r="CN5" s="1969">
        <v>27.3185</v>
      </c>
      <c r="CO5" s="1969">
        <v>27.529699999999998</v>
      </c>
      <c r="CP5" s="1969">
        <v>27.882899999999999</v>
      </c>
      <c r="CQ5" s="1969">
        <v>28.681100000000001</v>
      </c>
      <c r="CR5" s="1969">
        <v>28.164999999999999</v>
      </c>
      <c r="CS5" s="1969">
        <v>27.757999999999999</v>
      </c>
      <c r="CT5" s="1969">
        <v>27.661999999999999</v>
      </c>
      <c r="CU5" s="1969">
        <v>28.193999999999999</v>
      </c>
      <c r="CV5" s="1969">
        <v>29.027000000000001</v>
      </c>
      <c r="CW5" s="1969">
        <v>29.701000000000001</v>
      </c>
      <c r="CX5" s="1969">
        <v>29.251000000000001</v>
      </c>
      <c r="CY5" s="1969">
        <v>28.314</v>
      </c>
      <c r="CZ5" s="1969">
        <v>28.16612344759616</v>
      </c>
      <c r="DA5" s="1969">
        <v>28.499452496458929</v>
      </c>
      <c r="DB5" s="1969">
        <v>30.072427729575537</v>
      </c>
      <c r="DC5" s="1969">
        <v>29.940966177511076</v>
      </c>
      <c r="DD5" s="1969">
        <v>30.225972652943568</v>
      </c>
      <c r="DE5" s="1969">
        <v>31.850720017085713</v>
      </c>
      <c r="DF5" s="1969">
        <v>30.407761025539997</v>
      </c>
      <c r="DG5" s="1969">
        <v>30.856948067410002</v>
      </c>
      <c r="DH5" s="1969">
        <v>30.524032067954291</v>
      </c>
      <c r="DI5" s="1969">
        <v>31.015875573434645</v>
      </c>
      <c r="DJ5" s="1969">
        <v>30.808352357991776</v>
      </c>
      <c r="DK5" s="1969">
        <v>31.199055418040707</v>
      </c>
      <c r="DL5" s="1969">
        <v>31.640197820362499</v>
      </c>
      <c r="DM5" s="1969">
        <v>30.636825936685359</v>
      </c>
      <c r="DN5" s="1969">
        <v>29.047015291165362</v>
      </c>
      <c r="DO5" s="1969">
        <v>31.14696479228607</v>
      </c>
      <c r="DP5" s="1969">
        <v>30.016604410962859</v>
      </c>
      <c r="DQ5" s="1969">
        <v>30.653454635537496</v>
      </c>
      <c r="DR5" s="1969">
        <v>31.78951233469142</v>
      </c>
      <c r="DS5" s="1969">
        <v>32.031724399628217</v>
      </c>
      <c r="DT5" s="1969">
        <v>30.898686488191782</v>
      </c>
      <c r="DU5" s="1969">
        <v>31.132376976534285</v>
      </c>
      <c r="DV5" s="1969">
        <v>29.776268937628931</v>
      </c>
      <c r="DW5" s="1969">
        <v>32.116625134594635</v>
      </c>
      <c r="DX5" s="1969">
        <v>33.371623722129996</v>
      </c>
      <c r="DY5" s="1969">
        <v>32.202497256828565</v>
      </c>
      <c r="DZ5" s="1969">
        <v>32.544694504626854</v>
      </c>
      <c r="EA5" s="1969">
        <v>32.824064693024859</v>
      </c>
      <c r="EB5" s="1969">
        <v>32.862170824724437</v>
      </c>
      <c r="EC5" s="1969">
        <v>32.391319341800006</v>
      </c>
      <c r="ED5" s="1969">
        <v>32.120387970051432</v>
      </c>
      <c r="EE5" s="1969">
        <v>32.161973845968575</v>
      </c>
      <c r="EF5" s="1969">
        <v>33.017899227804911</v>
      </c>
      <c r="EG5" s="1969">
        <v>32.650179029661359</v>
      </c>
      <c r="EH5" s="1969">
        <v>30.508328271160714</v>
      </c>
      <c r="EI5" s="1969">
        <v>29.219234642313637</v>
      </c>
      <c r="EJ5" s="1969">
        <v>28.402400038163925</v>
      </c>
      <c r="EK5" s="1969">
        <v>28.121851271808289</v>
      </c>
      <c r="EL5" s="1969">
        <v>29.030171696165354</v>
      </c>
      <c r="EM5" s="1969">
        <v>29.197605977405573</v>
      </c>
      <c r="EN5" s="1969">
        <v>28.093810899874203</v>
      </c>
      <c r="EO5" s="1969">
        <v>27.423530487067431</v>
      </c>
      <c r="EP5" s="1969">
        <v>26.868356833097202</v>
      </c>
      <c r="EQ5" s="1969">
        <v>27.51289510131857</v>
      </c>
      <c r="ER5" s="1969">
        <v>28.447808963130882</v>
      </c>
      <c r="ES5" s="1969">
        <v>28.441322898389053</v>
      </c>
      <c r="ET5" s="1969">
        <v>28.738349329908999</v>
      </c>
      <c r="EU5" s="1969">
        <v>29.040735419048563</v>
      </c>
      <c r="EV5" s="1969">
        <v>28.91185272831196</v>
      </c>
      <c r="EW5" s="1969">
        <v>29.269448482517515</v>
      </c>
      <c r="EX5" s="1969">
        <v>27.939253139383428</v>
      </c>
      <c r="EY5" s="1969">
        <v>28.124029890492597</v>
      </c>
      <c r="EZ5" s="1969">
        <v>27.226541314789852</v>
      </c>
      <c r="FA5" s="1969">
        <v>26.439216729061425</v>
      </c>
      <c r="FB5" s="1969">
        <v>25.899436039495431</v>
      </c>
      <c r="FC5" s="1969">
        <v>26.375192937004499</v>
      </c>
      <c r="FD5" s="1969">
        <v>28.266616249922805</v>
      </c>
      <c r="FE5" s="1969">
        <v>28.6661</v>
      </c>
      <c r="FF5" s="1969">
        <v>27.625614285714281</v>
      </c>
      <c r="FG5" s="1969">
        <v>27.537492857142901</v>
      </c>
      <c r="FH5" s="1969">
        <v>26.409199999999998</v>
      </c>
      <c r="FI5" s="1969">
        <v>25.694435714285699</v>
      </c>
      <c r="FJ5" s="1969">
        <v>25.462199999999999</v>
      </c>
      <c r="FK5" s="1969">
        <v>26.114100000000001</v>
      </c>
      <c r="FL5" s="1969">
        <v>26.594899999999999</v>
      </c>
      <c r="FM5" s="1969">
        <v>26.756599999999999</v>
      </c>
      <c r="FN5" s="1969">
        <v>26.073399999999999</v>
      </c>
      <c r="FO5" s="1969">
        <v>26.177199999999999</v>
      </c>
      <c r="FP5" s="1969">
        <v>27.6374</v>
      </c>
      <c r="FQ5" s="1969">
        <v>27.498899999999999</v>
      </c>
      <c r="FR5" s="1969">
        <v>26.2941</v>
      </c>
      <c r="FS5" s="1969">
        <v>27.1995</v>
      </c>
      <c r="FT5" s="1969">
        <v>27.5107</v>
      </c>
      <c r="FU5" s="1969">
        <v>27.319800000000001</v>
      </c>
      <c r="FV5" s="1969">
        <v>27.7912</v>
      </c>
      <c r="FW5" s="1969">
        <v>27.902000000000001</v>
      </c>
      <c r="FX5" s="1969">
        <v>27.574000000000002</v>
      </c>
      <c r="FY5" s="1969">
        <v>26.712299999999999</v>
      </c>
      <c r="FZ5" s="1969">
        <v>27.6812</v>
      </c>
      <c r="GA5" s="1969">
        <v>28.092600000000001</v>
      </c>
      <c r="GB5" s="1969">
        <v>27.8217</v>
      </c>
      <c r="GC5" s="1969">
        <v>26.9466</v>
      </c>
      <c r="GD5" s="1969">
        <v>26.5915</v>
      </c>
      <c r="GE5" s="1969">
        <v>27.2529</v>
      </c>
      <c r="GF5" s="1969">
        <v>27.569500000000001</v>
      </c>
      <c r="GG5" s="1969">
        <v>26.726700000000001</v>
      </c>
      <c r="GH5" s="1969">
        <v>27.2149</v>
      </c>
      <c r="GI5" s="1969">
        <v>26.942900000000002</v>
      </c>
      <c r="GJ5" s="1969">
        <v>26.299499999999998</v>
      </c>
      <c r="GK5" s="1969">
        <v>26.8718</v>
      </c>
      <c r="GL5" s="1969">
        <v>27.0002</v>
      </c>
      <c r="GM5" s="1969">
        <v>26.397099999999998</v>
      </c>
      <c r="GN5" s="1969">
        <v>26.2913</v>
      </c>
      <c r="GO5" s="1969">
        <v>26.432700000000001</v>
      </c>
      <c r="GP5" s="1969">
        <v>26.623699999999999</v>
      </c>
      <c r="GQ5" s="1969">
        <v>26.178100000000001</v>
      </c>
      <c r="GR5" s="1969">
        <v>25.941800000000001</v>
      </c>
      <c r="GS5" s="1969">
        <v>25.396999999999998</v>
      </c>
      <c r="GT5" s="1969">
        <v>25.281500000000001</v>
      </c>
      <c r="GU5" s="1969">
        <v>25.065200000000001</v>
      </c>
      <c r="GV5" s="1969">
        <v>25.701000000000001</v>
      </c>
      <c r="GW5" s="1969">
        <v>24.729700000000001</v>
      </c>
      <c r="GX5" s="1969">
        <v>25.333600000000001</v>
      </c>
      <c r="GY5" s="1969">
        <v>24.877099999999999</v>
      </c>
      <c r="GZ5" s="1969">
        <v>25.213799999999999</v>
      </c>
      <c r="HA5" s="1969">
        <v>25.185199999999998</v>
      </c>
      <c r="HB5" s="1969">
        <v>25.120200000000001</v>
      </c>
      <c r="HC5" s="1969">
        <v>25.3874</v>
      </c>
      <c r="HD5" s="1969">
        <v>25.3841</v>
      </c>
      <c r="HE5" s="1969">
        <v>24.7578</v>
      </c>
      <c r="HF5" s="1969">
        <v>25.106000000000002</v>
      </c>
      <c r="HG5" s="1969">
        <v>25.589099999999998</v>
      </c>
      <c r="HH5" s="1969">
        <v>25.288399999999999</v>
      </c>
      <c r="HI5" s="1969">
        <v>25.9694</v>
      </c>
      <c r="HJ5" s="1969">
        <v>25.1722</v>
      </c>
      <c r="HK5" s="1969">
        <v>24.8858</v>
      </c>
      <c r="HL5" s="1969">
        <v>24.735199999999999</v>
      </c>
      <c r="HM5" s="1969">
        <v>26.758099999999999</v>
      </c>
      <c r="HN5" s="1969">
        <v>27.1037</v>
      </c>
      <c r="HO5" s="1969">
        <v>28.151199999999999</v>
      </c>
      <c r="HP5" s="1969">
        <v>29.2636</v>
      </c>
      <c r="HQ5" s="1969">
        <v>29.791399999999999</v>
      </c>
      <c r="HR5" s="1969">
        <v>28.975899999999999</v>
      </c>
      <c r="HS5" s="1969">
        <v>28.757300000000001</v>
      </c>
      <c r="HT5" s="1969">
        <v>30.0304</v>
      </c>
      <c r="HU5" s="1969">
        <v>30.911799999999999</v>
      </c>
      <c r="HV5" s="1969">
        <v>30.858699999999999</v>
      </c>
      <c r="HW5" s="1969">
        <v>31.764399999999998</v>
      </c>
      <c r="HX5" s="1969">
        <v>31.353100000000001</v>
      </c>
      <c r="HY5" s="1969">
        <v>31.981100000000001</v>
      </c>
      <c r="HZ5" s="1969">
        <v>31.9</v>
      </c>
      <c r="IA5" s="1969">
        <v>32.633699999999997</v>
      </c>
      <c r="IB5" s="1969">
        <v>32.055500000000002</v>
      </c>
      <c r="IC5" s="1969">
        <v>31.683700000000002</v>
      </c>
      <c r="ID5" s="1969">
        <v>31.291599999999999</v>
      </c>
      <c r="IE5" s="1969">
        <v>32.921900000000001</v>
      </c>
      <c r="IF5" s="1969">
        <v>31.416599999999999</v>
      </c>
      <c r="IG5" s="1969">
        <v>32.083300000000001</v>
      </c>
      <c r="IH5" s="1969">
        <v>30.965299999999999</v>
      </c>
      <c r="II5" s="1969">
        <v>32.165599999999998</v>
      </c>
      <c r="IJ5" s="1969">
        <v>33.867699999999999</v>
      </c>
      <c r="IK5" s="1969">
        <v>31.286899999999999</v>
      </c>
      <c r="IL5" s="1969">
        <v>31.8323</v>
      </c>
      <c r="IM5" s="1969">
        <v>31.838100000000001</v>
      </c>
      <c r="IN5" s="1969">
        <v>32.356499999999997</v>
      </c>
      <c r="IO5" s="1969">
        <v>31.4223</v>
      </c>
      <c r="IP5" s="1969">
        <v>29.883099999999999</v>
      </c>
      <c r="IQ5" s="1969">
        <v>28.809100000000001</v>
      </c>
      <c r="IR5" s="1969">
        <v>29.936</v>
      </c>
      <c r="IS5" s="1969">
        <v>30.345800000000001</v>
      </c>
      <c r="IT5" s="1969">
        <v>32.156799999999997</v>
      </c>
      <c r="IU5" s="1969">
        <v>31.869499999999999</v>
      </c>
      <c r="IV5" s="1969">
        <v>31.142900000000001</v>
      </c>
      <c r="IW5" s="1969">
        <v>30.361499999999999</v>
      </c>
      <c r="IX5" s="1969">
        <v>30.236899999999999</v>
      </c>
      <c r="IY5" s="1969">
        <v>30.810600000000001</v>
      </c>
      <c r="IZ5" s="1969">
        <v>31.132200000000001</v>
      </c>
      <c r="JA5" s="1969">
        <v>30.087700000000002</v>
      </c>
      <c r="JB5" s="1969">
        <v>29.367699999999999</v>
      </c>
      <c r="JC5" s="1969">
        <v>28.745699999999999</v>
      </c>
      <c r="JD5" s="1969">
        <v>29.963699999999999</v>
      </c>
      <c r="JE5" s="1969">
        <v>30.785499999999999</v>
      </c>
      <c r="JF5" s="1969">
        <v>30.236999999999998</v>
      </c>
      <c r="JG5" s="1969">
        <v>30.505400000000002</v>
      </c>
      <c r="JH5" s="1969">
        <v>30.981100000000001</v>
      </c>
      <c r="JI5" s="1969">
        <v>31.078299999999999</v>
      </c>
      <c r="JJ5" s="1969">
        <v>31.484999999999999</v>
      </c>
      <c r="JK5" s="1969">
        <v>32.062199999999997</v>
      </c>
      <c r="JL5" s="1969">
        <v>31.2804</v>
      </c>
      <c r="JM5" s="1969">
        <v>32.552999999999997</v>
      </c>
      <c r="JN5" s="1969">
        <v>32.816600000000001</v>
      </c>
      <c r="JO5" s="1969">
        <v>31.2041</v>
      </c>
      <c r="JP5" s="1969">
        <v>31.2791</v>
      </c>
      <c r="JQ5" s="1969">
        <v>30.216000000000001</v>
      </c>
      <c r="JR5" s="1969">
        <v>29.9923</v>
      </c>
      <c r="JS5" s="1969">
        <v>30.129100000000001</v>
      </c>
    </row>
    <row r="6" spans="1:279" ht="21" customHeight="1">
      <c r="A6" s="1968" t="s">
        <v>4739</v>
      </c>
      <c r="B6" s="1969">
        <v>3.95</v>
      </c>
      <c r="C6" s="1969">
        <v>3.95</v>
      </c>
      <c r="D6" s="1969">
        <v>3.95</v>
      </c>
      <c r="E6" s="1969">
        <v>3.94</v>
      </c>
      <c r="F6" s="1969">
        <v>3.93</v>
      </c>
      <c r="G6" s="1969">
        <v>3.9</v>
      </c>
      <c r="H6" s="1969">
        <v>3.88</v>
      </c>
      <c r="I6" s="1969">
        <v>3.87</v>
      </c>
      <c r="J6" s="1969">
        <v>3.87</v>
      </c>
      <c r="K6" s="1969">
        <v>3.87</v>
      </c>
      <c r="L6" s="1969">
        <v>3.85</v>
      </c>
      <c r="M6" s="1969">
        <v>3.81</v>
      </c>
      <c r="N6" s="1969">
        <v>3.7</v>
      </c>
      <c r="O6" s="1969">
        <v>3.63</v>
      </c>
      <c r="P6" s="1969">
        <v>3.59</v>
      </c>
      <c r="Q6" s="1969">
        <v>3.58</v>
      </c>
      <c r="R6" s="1969">
        <v>3.61</v>
      </c>
      <c r="S6" s="1969">
        <v>3.82</v>
      </c>
      <c r="T6" s="1969">
        <v>3.85</v>
      </c>
      <c r="U6" s="1969">
        <v>3.81</v>
      </c>
      <c r="V6" s="1969">
        <v>3.78</v>
      </c>
      <c r="W6" s="1969">
        <v>3.75</v>
      </c>
      <c r="X6" s="1969">
        <v>3.69</v>
      </c>
      <c r="Y6" s="1969">
        <v>3.5</v>
      </c>
      <c r="Z6" s="1969">
        <v>3.41</v>
      </c>
      <c r="AA6" s="1969">
        <v>3.39</v>
      </c>
      <c r="AB6" s="1969">
        <v>3.48</v>
      </c>
      <c r="AC6" s="1969">
        <v>3.62</v>
      </c>
      <c r="AD6" s="1969">
        <v>3.69</v>
      </c>
      <c r="AE6" s="1969">
        <v>3.68</v>
      </c>
      <c r="AF6" s="1969">
        <v>3.7</v>
      </c>
      <c r="AG6" s="1969">
        <v>3.72</v>
      </c>
      <c r="AH6" s="1969">
        <v>3.73</v>
      </c>
      <c r="AI6" s="1969">
        <v>3.74</v>
      </c>
      <c r="AJ6" s="1969">
        <v>3.73</v>
      </c>
      <c r="AK6" s="1969">
        <v>3.7</v>
      </c>
      <c r="AL6" s="1969">
        <v>3.73</v>
      </c>
      <c r="AM6" s="1969">
        <v>3.76</v>
      </c>
      <c r="AN6" s="1969">
        <v>3.79</v>
      </c>
      <c r="AO6" s="1969">
        <v>3.8</v>
      </c>
      <c r="AP6" s="1969">
        <v>3.82</v>
      </c>
      <c r="AQ6" s="1969">
        <v>3.85</v>
      </c>
      <c r="AR6" s="1969">
        <v>3.88</v>
      </c>
      <c r="AS6" s="1969">
        <v>3.9</v>
      </c>
      <c r="AT6" s="1969">
        <v>3.96</v>
      </c>
      <c r="AU6" s="1969">
        <v>3.99</v>
      </c>
      <c r="AV6" s="1969">
        <v>4.0199999999999996</v>
      </c>
      <c r="AW6" s="1969">
        <v>4.03</v>
      </c>
      <c r="AX6" s="1969">
        <v>4.03</v>
      </c>
      <c r="AY6" s="1969">
        <v>4.04</v>
      </c>
      <c r="AZ6" s="1969">
        <v>4.05</v>
      </c>
      <c r="BA6" s="1969">
        <v>4.0599999999999996</v>
      </c>
      <c r="BB6" s="1969">
        <v>4.05</v>
      </c>
      <c r="BC6" s="1969">
        <v>4.0599999999999996</v>
      </c>
      <c r="BD6" s="1969">
        <v>4.1100000000000003</v>
      </c>
      <c r="BE6" s="1969">
        <v>4.25</v>
      </c>
      <c r="BF6" s="1969">
        <v>4.26</v>
      </c>
      <c r="BG6" s="1969">
        <v>4.3099999999999996</v>
      </c>
      <c r="BH6" s="1969">
        <v>4.34</v>
      </c>
      <c r="BI6" s="1969">
        <v>4.37</v>
      </c>
      <c r="BJ6" s="1969">
        <v>4.3499999999999996</v>
      </c>
      <c r="BK6" s="1969">
        <v>4.3099999999999996</v>
      </c>
      <c r="BL6" s="1969">
        <v>4.2699999999999996</v>
      </c>
      <c r="BM6" s="1969">
        <v>4.18</v>
      </c>
      <c r="BN6" s="1969">
        <v>4.12</v>
      </c>
      <c r="BO6" s="1969">
        <v>4.13</v>
      </c>
      <c r="BP6" s="1969">
        <v>4.09</v>
      </c>
      <c r="BQ6" s="1969">
        <v>4.0932000000000004</v>
      </c>
      <c r="BR6" s="1969">
        <v>4.0366999999999997</v>
      </c>
      <c r="BS6" s="1969">
        <v>4.0175999999999998</v>
      </c>
      <c r="BT6" s="1969">
        <v>3.948</v>
      </c>
      <c r="BU6" s="1969">
        <v>3.7471999999999999</v>
      </c>
      <c r="BV6" s="1969">
        <v>3.7690999999999999</v>
      </c>
      <c r="BW6" s="1969">
        <v>3.6236000000000002</v>
      </c>
      <c r="BX6" s="1969">
        <v>3.4592000000000001</v>
      </c>
      <c r="BY6" s="1969">
        <v>3.4264999999999999</v>
      </c>
      <c r="BZ6" s="1969">
        <v>3.6351</v>
      </c>
      <c r="CA6" s="1969">
        <v>3.5863999999999998</v>
      </c>
      <c r="CB6" s="1969">
        <v>3.5167000000000002</v>
      </c>
      <c r="CC6" s="1969">
        <v>3.7092000000000001</v>
      </c>
      <c r="CD6" s="1969">
        <v>3.7442000000000002</v>
      </c>
      <c r="CE6" s="1969">
        <v>4.2183999999999999</v>
      </c>
      <c r="CF6" s="1969">
        <v>4.2065000000000001</v>
      </c>
      <c r="CG6" s="1969">
        <v>4.2130000000000001</v>
      </c>
      <c r="CH6" s="1969">
        <v>4.3268000000000004</v>
      </c>
      <c r="CI6" s="1969">
        <v>4.5053999999999998</v>
      </c>
      <c r="CJ6" s="1969">
        <v>4.4272</v>
      </c>
      <c r="CK6" s="1969">
        <v>4.4598000000000004</v>
      </c>
      <c r="CL6" s="1969">
        <v>4.3163</v>
      </c>
      <c r="CM6" s="1969">
        <v>4.2948000000000004</v>
      </c>
      <c r="CN6" s="1969">
        <v>4.2535999999999996</v>
      </c>
      <c r="CO6" s="1969">
        <v>4.2291999999999996</v>
      </c>
      <c r="CP6" s="1969">
        <v>4.0975999999999999</v>
      </c>
      <c r="CQ6" s="1969">
        <v>4.0427</v>
      </c>
      <c r="CR6" s="1969">
        <v>3.9632999999999998</v>
      </c>
      <c r="CS6" s="1969">
        <v>4.0010000000000003</v>
      </c>
      <c r="CT6" s="1969">
        <v>3.996</v>
      </c>
      <c r="CU6" s="1969">
        <v>4.0810000000000004</v>
      </c>
      <c r="CV6" s="1969">
        <v>4.0869999999999997</v>
      </c>
      <c r="CW6" s="1969">
        <v>4.1130000000000004</v>
      </c>
      <c r="CX6" s="1969">
        <v>4.4180000000000001</v>
      </c>
      <c r="CY6" s="1969">
        <v>4.2629999999999999</v>
      </c>
      <c r="CZ6" s="1969">
        <v>4.032487560373756</v>
      </c>
      <c r="DA6" s="1969">
        <v>4.0969714264583965</v>
      </c>
      <c r="DB6" s="1969">
        <v>4.0047722008282394</v>
      </c>
      <c r="DC6" s="1969">
        <v>3.9543564370945878</v>
      </c>
      <c r="DD6" s="1969">
        <v>4.0426005138951515</v>
      </c>
      <c r="DE6" s="1969">
        <v>4.0278040434054869</v>
      </c>
      <c r="DF6" s="1969">
        <v>3.9279889267950394</v>
      </c>
      <c r="DG6" s="1969">
        <v>3.8959044275968897</v>
      </c>
      <c r="DH6" s="1969">
        <v>3.7942924247204624</v>
      </c>
      <c r="DI6" s="1969">
        <v>3.6576214562405553</v>
      </c>
      <c r="DJ6" s="1969">
        <v>3.6971726456905682</v>
      </c>
      <c r="DK6" s="1969">
        <v>3.7294413698932494</v>
      </c>
      <c r="DL6" s="1969">
        <v>3.6934897257530364</v>
      </c>
      <c r="DM6" s="1969">
        <v>3.6818912762427973</v>
      </c>
      <c r="DN6" s="1969">
        <v>3.8179949005074763</v>
      </c>
      <c r="DO6" s="1969">
        <v>3.8047301396428601</v>
      </c>
      <c r="DP6" s="1969">
        <v>3.8422869353282501</v>
      </c>
      <c r="DQ6" s="1969">
        <v>3.8844088727125103</v>
      </c>
      <c r="DR6" s="1969">
        <v>3.8513244997920633</v>
      </c>
      <c r="DS6" s="1969">
        <v>3.8175666094278706</v>
      </c>
      <c r="DT6" s="1969">
        <v>3.8251777537822003</v>
      </c>
      <c r="DU6" s="1969">
        <v>3.8342347896408513</v>
      </c>
      <c r="DV6" s="1969">
        <v>3.9417741110028013</v>
      </c>
      <c r="DW6" s="1969">
        <v>4.0708354957761896</v>
      </c>
      <c r="DX6" s="1969">
        <v>4.0905709470138962</v>
      </c>
      <c r="DY6" s="1969">
        <v>4.030456479785907</v>
      </c>
      <c r="DZ6" s="1969">
        <v>4.0078231107034785</v>
      </c>
      <c r="EA6" s="1969">
        <v>4.0806980113313447</v>
      </c>
      <c r="EB6" s="1969">
        <v>4.0671373455316617</v>
      </c>
      <c r="EC6" s="1969">
        <v>4.0231595015807393</v>
      </c>
      <c r="ED6" s="1969">
        <v>3.9837583570262205</v>
      </c>
      <c r="EE6" s="1969">
        <v>4.028247168938881</v>
      </c>
      <c r="EF6" s="1969">
        <v>4.0768341388566833</v>
      </c>
      <c r="EG6" s="1969">
        <v>4.0628685596363976</v>
      </c>
      <c r="EH6" s="1969">
        <v>4.0762222476361059</v>
      </c>
      <c r="EI6" s="1969">
        <v>4.0615859662385274</v>
      </c>
      <c r="EJ6" s="1969">
        <v>4.0526861410180075</v>
      </c>
      <c r="EK6" s="1969">
        <v>4.0540417623135312</v>
      </c>
      <c r="EL6" s="1969">
        <v>4.0257424481660626</v>
      </c>
      <c r="EM6" s="1969">
        <v>3.9721481226092061</v>
      </c>
      <c r="EN6" s="1969">
        <v>3.9915340622676623</v>
      </c>
      <c r="EO6" s="1969">
        <v>3.961008416987966</v>
      </c>
      <c r="EP6" s="1969">
        <v>3.96232685422873</v>
      </c>
      <c r="EQ6" s="1969">
        <v>3.9605346166013895</v>
      </c>
      <c r="ER6" s="1969">
        <v>3.9588024734141762</v>
      </c>
      <c r="ES6" s="1969">
        <v>3.9540965649064481</v>
      </c>
      <c r="ET6" s="1969">
        <v>3.9757805111719478</v>
      </c>
      <c r="EU6" s="1969">
        <v>3.9760763116678146</v>
      </c>
      <c r="EV6" s="1969">
        <v>4.0028902580014192</v>
      </c>
      <c r="EW6" s="1969">
        <v>4.0383165436656885</v>
      </c>
      <c r="EX6" s="1969">
        <v>4.1052129778189883</v>
      </c>
      <c r="EY6" s="1969">
        <v>4.1152610216866359</v>
      </c>
      <c r="EZ6" s="1969">
        <v>4.1406034676737535</v>
      </c>
      <c r="FA6" s="1969">
        <v>4.1598926892904453</v>
      </c>
      <c r="FB6" s="1969">
        <v>4.296523799351375</v>
      </c>
      <c r="FC6" s="1969">
        <v>4.3693169590461753</v>
      </c>
      <c r="FD6" s="1969">
        <v>4.7795437239206731</v>
      </c>
      <c r="FE6" s="1969">
        <v>4.6391923076923076</v>
      </c>
      <c r="FF6" s="1969">
        <v>4.6524538461538461</v>
      </c>
      <c r="FG6" s="1969">
        <v>4.6358846153846196</v>
      </c>
      <c r="FH6" s="1969">
        <v>4.6719999999999997</v>
      </c>
      <c r="FI6" s="1969">
        <v>4.6441499999999998</v>
      </c>
      <c r="FJ6" s="1969">
        <v>4.6896000000000004</v>
      </c>
      <c r="FK6" s="1969">
        <v>4.7465999999999999</v>
      </c>
      <c r="FL6" s="1969">
        <v>4.7805999999999997</v>
      </c>
      <c r="FM6" s="1969">
        <v>4.7352999999999996</v>
      </c>
      <c r="FN6" s="1969">
        <v>4.7266000000000004</v>
      </c>
      <c r="FO6" s="1969">
        <v>4.7249999999999996</v>
      </c>
      <c r="FP6" s="1969">
        <v>4.6643999999999997</v>
      </c>
      <c r="FQ6" s="1969">
        <v>4.6374000000000004</v>
      </c>
      <c r="FR6" s="1969">
        <v>4.6788999999999996</v>
      </c>
      <c r="FS6" s="1969">
        <v>4.7206999999999999</v>
      </c>
      <c r="FT6" s="1969">
        <v>4.7178000000000004</v>
      </c>
      <c r="FU6" s="1969">
        <v>4.6908000000000003</v>
      </c>
      <c r="FV6" s="1969">
        <v>4.7057000000000002</v>
      </c>
      <c r="FW6" s="1969">
        <v>4.7340999999999998</v>
      </c>
      <c r="FX6" s="1969">
        <v>4.7655000000000003</v>
      </c>
      <c r="FY6" s="1969">
        <v>4.7702</v>
      </c>
      <c r="FZ6" s="1969">
        <v>4.7239000000000004</v>
      </c>
      <c r="GA6" s="1969">
        <v>4.7161999999999997</v>
      </c>
      <c r="GB6" s="1969">
        <v>4.6936</v>
      </c>
      <c r="GC6" s="1969">
        <v>4.6420000000000003</v>
      </c>
      <c r="GD6" s="1969">
        <v>4.5907999999999998</v>
      </c>
      <c r="GE6" s="1969">
        <v>4.5442</v>
      </c>
      <c r="GF6" s="1969">
        <v>4.4356</v>
      </c>
      <c r="GG6" s="1969">
        <v>4.3327</v>
      </c>
      <c r="GH6" s="1969">
        <v>4.4561999999999999</v>
      </c>
      <c r="GI6" s="1969">
        <v>4.5107999999999997</v>
      </c>
      <c r="GJ6" s="1969">
        <v>4.4474999999999998</v>
      </c>
      <c r="GK6" s="1969">
        <v>4.4173999999999998</v>
      </c>
      <c r="GL6" s="1969">
        <v>4.2843</v>
      </c>
      <c r="GM6" s="1969">
        <v>4.3367000000000004</v>
      </c>
      <c r="GN6" s="1969">
        <v>4.3697999999999997</v>
      </c>
      <c r="GO6" s="1969">
        <v>4.4657</v>
      </c>
      <c r="GP6" s="1969">
        <v>4.5034000000000001</v>
      </c>
      <c r="GQ6" s="1969">
        <v>4.5309999999999997</v>
      </c>
      <c r="GR6" s="1969">
        <v>4.4661</v>
      </c>
      <c r="GS6" s="1969">
        <v>4.4770000000000003</v>
      </c>
      <c r="GT6" s="1969">
        <v>4.4945000000000004</v>
      </c>
      <c r="GU6" s="1969">
        <v>4.5246000000000004</v>
      </c>
      <c r="GV6" s="1969">
        <v>4.5039999999999996</v>
      </c>
      <c r="GW6" s="1969">
        <v>4.4854000000000003</v>
      </c>
      <c r="GX6" s="1969">
        <v>4.4579000000000004</v>
      </c>
      <c r="GY6" s="1969">
        <v>4.4497</v>
      </c>
      <c r="GZ6" s="1969">
        <v>4.5472999999999999</v>
      </c>
      <c r="HA6" s="1969">
        <v>4.5719000000000003</v>
      </c>
      <c r="HB6" s="1969">
        <v>4.6448</v>
      </c>
      <c r="HC6" s="1969">
        <v>4.6502999999999997</v>
      </c>
      <c r="HD6" s="1969">
        <v>4.7134</v>
      </c>
      <c r="HE6" s="1969">
        <v>4.7119999999999997</v>
      </c>
      <c r="HF6" s="1969">
        <v>4.7531999999999996</v>
      </c>
      <c r="HG6" s="1969">
        <v>4.7290999999999999</v>
      </c>
      <c r="HH6" s="1969">
        <v>4.7824999999999998</v>
      </c>
      <c r="HI6" s="1969">
        <v>4.7704000000000004</v>
      </c>
      <c r="HJ6" s="1969">
        <v>4.8326000000000002</v>
      </c>
      <c r="HK6" s="1969">
        <v>4.8975999999999997</v>
      </c>
      <c r="HL6" s="1969">
        <v>5.1717000000000004</v>
      </c>
      <c r="HM6" s="1969">
        <v>5.2782999999999998</v>
      </c>
      <c r="HN6" s="1969">
        <v>5.2723000000000004</v>
      </c>
      <c r="HO6" s="1969">
        <v>5.2923999999999998</v>
      </c>
      <c r="HP6" s="1969">
        <v>5.2454999999999998</v>
      </c>
      <c r="HQ6" s="1969">
        <v>5.2332000000000001</v>
      </c>
      <c r="HR6" s="1969">
        <v>5.2538</v>
      </c>
      <c r="HS6" s="1969">
        <v>5.2717000000000001</v>
      </c>
      <c r="HT6" s="1969">
        <v>5.2550999999999997</v>
      </c>
      <c r="HU6" s="1969">
        <v>5.19</v>
      </c>
      <c r="HV6" s="1969">
        <v>5.2191000000000001</v>
      </c>
      <c r="HW6" s="1969">
        <v>5.2348999999999997</v>
      </c>
      <c r="HX6" s="1969">
        <v>5.3159999999999998</v>
      </c>
      <c r="HY6" s="1969">
        <v>5.3093000000000004</v>
      </c>
      <c r="HZ6" s="1969">
        <v>5.3357000000000001</v>
      </c>
      <c r="IA6" s="1969">
        <v>5.6052999999999997</v>
      </c>
      <c r="IB6" s="1969">
        <v>5.5949999999999998</v>
      </c>
      <c r="IC6" s="1969">
        <v>5.5831</v>
      </c>
      <c r="ID6" s="1969">
        <v>5.5937999999999999</v>
      </c>
      <c r="IE6" s="1969">
        <v>5.6246999999999998</v>
      </c>
      <c r="IF6" s="1969">
        <v>5.6574999999999998</v>
      </c>
      <c r="IG6" s="1969">
        <v>5.6901000000000002</v>
      </c>
      <c r="IH6" s="1969">
        <v>5.6771000000000003</v>
      </c>
      <c r="II6" s="1969">
        <v>5.7507000000000001</v>
      </c>
      <c r="IJ6" s="1969">
        <v>5.7984999999999998</v>
      </c>
      <c r="IK6" s="1969">
        <v>5.6002999999999998</v>
      </c>
      <c r="IL6" s="1969">
        <v>5.6647999999999996</v>
      </c>
      <c r="IM6" s="1969">
        <v>5.9116999999999997</v>
      </c>
      <c r="IN6" s="1969">
        <v>5.8997999999999999</v>
      </c>
      <c r="IO6" s="1969">
        <v>5.8362999999999996</v>
      </c>
      <c r="IP6" s="1969">
        <v>5.8787000000000003</v>
      </c>
      <c r="IQ6" s="1969">
        <v>5.7295999999999996</v>
      </c>
      <c r="IR6" s="1969">
        <v>5.7337999999999996</v>
      </c>
      <c r="IS6" s="1969">
        <v>5.7529000000000003</v>
      </c>
      <c r="IT6" s="1969">
        <v>5.8474000000000004</v>
      </c>
      <c r="IU6" s="1969">
        <v>6.0442</v>
      </c>
      <c r="IV6" s="1969">
        <v>5.9288999999999996</v>
      </c>
      <c r="IW6" s="1969">
        <v>5.8487</v>
      </c>
      <c r="IX6" s="1969">
        <v>5.9459999999999997</v>
      </c>
      <c r="IY6" s="1969">
        <v>5.9353999999999996</v>
      </c>
      <c r="IZ6" s="1969">
        <v>5.9795999999999996</v>
      </c>
      <c r="JA6" s="1969">
        <v>5.9128999999999996</v>
      </c>
      <c r="JB6" s="1969">
        <v>5.8079999999999998</v>
      </c>
      <c r="JC6" s="1969">
        <v>5.782</v>
      </c>
      <c r="JD6" s="1969">
        <v>5.7721999999999998</v>
      </c>
      <c r="JE6" s="1969">
        <v>5.7592999999999996</v>
      </c>
      <c r="JF6" s="1969">
        <v>5.8810000000000002</v>
      </c>
      <c r="JG6" s="1969">
        <v>5.9759000000000002</v>
      </c>
      <c r="JH6" s="1969">
        <v>6.0712000000000002</v>
      </c>
      <c r="JI6" s="1969">
        <v>6.0617000000000001</v>
      </c>
      <c r="JJ6" s="1969">
        <v>6.0462999999999996</v>
      </c>
      <c r="JK6" s="1969">
        <v>6.1721000000000004</v>
      </c>
      <c r="JL6" s="1969">
        <v>6.1048</v>
      </c>
      <c r="JM6" s="1969">
        <v>6.0998000000000001</v>
      </c>
      <c r="JN6" s="1969">
        <v>6.0404</v>
      </c>
      <c r="JO6" s="1969">
        <v>6.0721999999999996</v>
      </c>
      <c r="JP6" s="1969">
        <v>6.1067999999999998</v>
      </c>
      <c r="JQ6" s="1969">
        <v>6.1954000000000002</v>
      </c>
      <c r="JR6" s="1969">
        <v>6.1191000000000004</v>
      </c>
      <c r="JS6" s="1969">
        <v>6.1740000000000004</v>
      </c>
    </row>
    <row r="7" spans="1:279" ht="21" customHeight="1">
      <c r="A7" s="1968" t="s">
        <v>4740</v>
      </c>
      <c r="B7" s="1969">
        <v>64</v>
      </c>
      <c r="C7" s="1969">
        <v>64</v>
      </c>
      <c r="D7" s="1969">
        <v>64</v>
      </c>
      <c r="E7" s="1969">
        <v>64</v>
      </c>
      <c r="F7" s="1969">
        <v>63</v>
      </c>
      <c r="G7" s="1969">
        <v>63</v>
      </c>
      <c r="H7" s="1969">
        <v>63</v>
      </c>
      <c r="I7" s="1969">
        <v>63</v>
      </c>
      <c r="J7" s="1969">
        <v>63</v>
      </c>
      <c r="K7" s="1969">
        <v>63</v>
      </c>
      <c r="L7" s="1969">
        <v>63</v>
      </c>
      <c r="M7" s="1969">
        <v>63</v>
      </c>
      <c r="N7" s="1969">
        <v>61</v>
      </c>
      <c r="O7" s="1969">
        <v>60</v>
      </c>
      <c r="P7" s="1969">
        <v>60</v>
      </c>
      <c r="Q7" s="1969">
        <v>60</v>
      </c>
      <c r="R7" s="1969">
        <v>60</v>
      </c>
      <c r="S7" s="1969">
        <v>65</v>
      </c>
      <c r="T7" s="1969">
        <v>66</v>
      </c>
      <c r="U7" s="1969">
        <v>65</v>
      </c>
      <c r="V7" s="1969">
        <v>64</v>
      </c>
      <c r="W7" s="1969">
        <v>65</v>
      </c>
      <c r="X7" s="1969">
        <v>63</v>
      </c>
      <c r="Y7" s="1969">
        <v>60</v>
      </c>
      <c r="Z7" s="1969">
        <v>59</v>
      </c>
      <c r="AA7" s="1969">
        <v>59</v>
      </c>
      <c r="AB7" s="1969">
        <v>62</v>
      </c>
      <c r="AC7" s="1969">
        <v>64</v>
      </c>
      <c r="AD7" s="1969">
        <v>64</v>
      </c>
      <c r="AE7" s="1969">
        <v>63</v>
      </c>
      <c r="AF7" s="1969">
        <v>63</v>
      </c>
      <c r="AG7" s="1969">
        <v>63</v>
      </c>
      <c r="AH7" s="1969">
        <v>64</v>
      </c>
      <c r="AI7" s="1969">
        <v>64</v>
      </c>
      <c r="AJ7" s="1969">
        <v>65</v>
      </c>
      <c r="AK7" s="1969">
        <v>67</v>
      </c>
      <c r="AL7" s="1969">
        <v>67</v>
      </c>
      <c r="AM7" s="1969">
        <v>68</v>
      </c>
      <c r="AN7" s="1969">
        <v>68</v>
      </c>
      <c r="AO7" s="1969">
        <v>68</v>
      </c>
      <c r="AP7" s="1969">
        <v>69</v>
      </c>
      <c r="AQ7" s="1969">
        <v>69</v>
      </c>
      <c r="AR7" s="1969">
        <v>70</v>
      </c>
      <c r="AS7" s="1969">
        <v>69</v>
      </c>
      <c r="AT7" s="1969">
        <v>71</v>
      </c>
      <c r="AU7" s="1969">
        <v>69</v>
      </c>
      <c r="AV7" s="1969">
        <v>68</v>
      </c>
      <c r="AW7" s="1969">
        <v>69</v>
      </c>
      <c r="AX7" s="1969">
        <v>71</v>
      </c>
      <c r="AY7" s="1969">
        <v>71</v>
      </c>
      <c r="AZ7" s="1969">
        <v>71</v>
      </c>
      <c r="BA7" s="1969">
        <v>70</v>
      </c>
      <c r="BB7" s="1969">
        <v>68</v>
      </c>
      <c r="BC7" s="1969">
        <v>68</v>
      </c>
      <c r="BD7" s="1969">
        <v>69</v>
      </c>
      <c r="BE7" s="1969">
        <v>71</v>
      </c>
      <c r="BF7" s="1969">
        <v>72</v>
      </c>
      <c r="BG7" s="1969">
        <v>74</v>
      </c>
      <c r="BH7" s="1969">
        <v>76</v>
      </c>
      <c r="BI7" s="1969">
        <v>77</v>
      </c>
      <c r="BJ7" s="1969">
        <v>77</v>
      </c>
      <c r="BK7" s="1969">
        <v>76</v>
      </c>
      <c r="BL7" s="1969">
        <v>77</v>
      </c>
      <c r="BM7" s="1969">
        <v>79</v>
      </c>
      <c r="BN7" s="1969">
        <v>79</v>
      </c>
      <c r="BO7" s="1969">
        <v>79</v>
      </c>
      <c r="BP7" s="1969">
        <v>79</v>
      </c>
      <c r="BQ7" s="1969">
        <v>78.05</v>
      </c>
      <c r="BR7" s="1969">
        <v>78.83</v>
      </c>
      <c r="BS7" s="1969">
        <v>79.45</v>
      </c>
      <c r="BT7" s="1969">
        <v>77.67</v>
      </c>
      <c r="BU7" s="1969">
        <v>74.400000000000006</v>
      </c>
      <c r="BV7" s="1969">
        <v>74.81</v>
      </c>
      <c r="BW7" s="1969">
        <v>70.86</v>
      </c>
      <c r="BX7" s="1969">
        <v>67.650000000000006</v>
      </c>
      <c r="BY7" s="1969">
        <v>66.27</v>
      </c>
      <c r="BZ7" s="1969">
        <v>66.94</v>
      </c>
      <c r="CA7" s="1969">
        <v>65.48</v>
      </c>
      <c r="CB7" s="1969">
        <v>64.739999999999995</v>
      </c>
      <c r="CC7" s="1969">
        <v>66.5</v>
      </c>
      <c r="CD7" s="1969">
        <v>62.61</v>
      </c>
      <c r="CE7" s="1969">
        <v>66.86</v>
      </c>
      <c r="CF7" s="1969">
        <v>66.55</v>
      </c>
      <c r="CG7" s="1969">
        <v>68.040000000000006</v>
      </c>
      <c r="CH7" s="1969">
        <v>69.03</v>
      </c>
      <c r="CI7" s="1969">
        <v>69.55</v>
      </c>
      <c r="CJ7" s="1969">
        <v>67.95</v>
      </c>
      <c r="CK7" s="1969">
        <v>69.77</v>
      </c>
      <c r="CL7" s="1969">
        <v>70.95</v>
      </c>
      <c r="CM7" s="1969">
        <v>70.099999999999994</v>
      </c>
      <c r="CN7" s="1969">
        <v>68.75</v>
      </c>
      <c r="CO7" s="1969">
        <v>67.5</v>
      </c>
      <c r="CP7" s="1969">
        <v>66.58</v>
      </c>
      <c r="CQ7" s="1969">
        <v>67.03</v>
      </c>
      <c r="CR7" s="1969">
        <v>66.52</v>
      </c>
      <c r="CS7" s="1969">
        <v>66.849999999999994</v>
      </c>
      <c r="CT7" s="1969">
        <v>67.17</v>
      </c>
      <c r="CU7" s="1969">
        <v>68.676000000000002</v>
      </c>
      <c r="CV7" s="1969">
        <v>70.504999999999995</v>
      </c>
      <c r="CW7" s="1969">
        <v>72.025000000000006</v>
      </c>
      <c r="CX7" s="1969">
        <v>74.162000000000006</v>
      </c>
      <c r="CY7" s="1969">
        <v>71.337000000000003</v>
      </c>
      <c r="CZ7" s="1969">
        <v>67.621465930757452</v>
      </c>
      <c r="DA7" s="1969">
        <v>68.015153579793093</v>
      </c>
      <c r="DB7" s="1969">
        <v>69.901770337746854</v>
      </c>
      <c r="DC7" s="1969">
        <v>69.083785246121522</v>
      </c>
      <c r="DD7" s="1969">
        <v>68.509426016998361</v>
      </c>
      <c r="DE7" s="1969">
        <v>69.996160890346346</v>
      </c>
      <c r="DF7" s="1969">
        <v>66.909526631273181</v>
      </c>
      <c r="DG7" s="1969">
        <v>67.264028800817499</v>
      </c>
      <c r="DH7" s="1969">
        <v>66.332525645814272</v>
      </c>
      <c r="DI7" s="1969">
        <v>64.215241661898332</v>
      </c>
      <c r="DJ7" s="1969">
        <v>64.096356697877539</v>
      </c>
      <c r="DK7" s="1969">
        <v>65.064923392718725</v>
      </c>
      <c r="DL7" s="1969">
        <v>65.514984532269622</v>
      </c>
      <c r="DM7" s="1969">
        <v>62.609482794946224</v>
      </c>
      <c r="DN7" s="1969">
        <v>60.925183705943788</v>
      </c>
      <c r="DO7" s="1969">
        <v>60.805336797674201</v>
      </c>
      <c r="DP7" s="1969">
        <v>57.766111715162715</v>
      </c>
      <c r="DQ7" s="1969">
        <v>56.978143790512256</v>
      </c>
      <c r="DR7" s="1969">
        <v>60.469953757124337</v>
      </c>
      <c r="DS7" s="1969">
        <v>60.776811663977739</v>
      </c>
      <c r="DT7" s="1969">
        <v>58.417736942427155</v>
      </c>
      <c r="DU7" s="1969">
        <v>56.970322258528853</v>
      </c>
      <c r="DV7" s="1969">
        <v>54.647744322051103</v>
      </c>
      <c r="DW7" s="1969">
        <v>56.436876067778485</v>
      </c>
      <c r="DX7" s="1969">
        <v>57.51169353670614</v>
      </c>
      <c r="DY7" s="1969">
        <v>56.436974802987415</v>
      </c>
      <c r="DZ7" s="1969">
        <v>59.337635921788724</v>
      </c>
      <c r="EA7" s="1969">
        <v>58.708532587011099</v>
      </c>
      <c r="EB7" s="1969">
        <v>57.981841042910823</v>
      </c>
      <c r="EC7" s="1969">
        <v>57.267521762874281</v>
      </c>
      <c r="ED7" s="1969">
        <v>58.453915276575344</v>
      </c>
      <c r="EE7" s="1969">
        <v>58.559244870373362</v>
      </c>
      <c r="EF7" s="1969">
        <v>58.55820232609873</v>
      </c>
      <c r="EG7" s="1969">
        <v>58.431138629502399</v>
      </c>
      <c r="EH7" s="1969">
        <v>56.22528491220492</v>
      </c>
      <c r="EI7" s="1969">
        <v>52.989112348896327</v>
      </c>
      <c r="EJ7" s="1969">
        <v>51.85604770778842</v>
      </c>
      <c r="EK7" s="1969">
        <v>47.221571906416195</v>
      </c>
      <c r="EL7" s="1969">
        <v>50.014158464413903</v>
      </c>
      <c r="EM7" s="1969">
        <v>50.409903941346613</v>
      </c>
      <c r="EN7" s="1969">
        <v>49.914315470957582</v>
      </c>
      <c r="EO7" s="1969">
        <v>49.837389293521611</v>
      </c>
      <c r="EP7" s="1969">
        <v>49.299081949840065</v>
      </c>
      <c r="EQ7" s="1969">
        <v>49.786150536251107</v>
      </c>
      <c r="ER7" s="1969">
        <v>51.347800238420724</v>
      </c>
      <c r="ES7" s="1969">
        <v>51.08716923012463</v>
      </c>
      <c r="ET7" s="1969">
        <v>52.503314757371811</v>
      </c>
      <c r="EU7" s="1969">
        <v>51.54664824967994</v>
      </c>
      <c r="EV7" s="1969">
        <v>51.75824170232719</v>
      </c>
      <c r="EW7" s="1969">
        <v>51.987331807788294</v>
      </c>
      <c r="EX7" s="1969">
        <v>52.084141875639226</v>
      </c>
      <c r="EY7" s="1969">
        <v>52.278968496050794</v>
      </c>
      <c r="EZ7" s="1969">
        <v>52.124514593445383</v>
      </c>
      <c r="FA7" s="1969">
        <v>51.169495620222129</v>
      </c>
      <c r="FB7" s="1969">
        <v>54.180032315431234</v>
      </c>
      <c r="FC7" s="1969">
        <v>55.02539100202879</v>
      </c>
      <c r="FD7" s="1969">
        <v>59.454253902015317</v>
      </c>
      <c r="FE7" s="1969">
        <v>56.837500000000006</v>
      </c>
      <c r="FF7" s="1969">
        <v>56.959230769230771</v>
      </c>
      <c r="FG7" s="1969">
        <v>56.67</v>
      </c>
      <c r="FH7" s="1969">
        <v>56.9130769230769</v>
      </c>
      <c r="FI7" s="1969">
        <v>54.547692307692294</v>
      </c>
      <c r="FJ7" s="1969">
        <v>55.540769230769207</v>
      </c>
      <c r="FK7" s="1969">
        <v>56.65</v>
      </c>
      <c r="FL7" s="1969">
        <v>55.789999999999992</v>
      </c>
      <c r="FM7" s="1969">
        <v>55.589999999999996</v>
      </c>
      <c r="FN7" s="1969">
        <v>54.390000000000008</v>
      </c>
      <c r="FO7" s="1969">
        <v>53.93</v>
      </c>
      <c r="FP7" s="1969">
        <v>54.92</v>
      </c>
      <c r="FQ7" s="1969">
        <v>54.43</v>
      </c>
      <c r="FR7" s="1969">
        <v>54.410000000000004</v>
      </c>
      <c r="FS7" s="1969">
        <v>54.500000000000007</v>
      </c>
      <c r="FT7" s="1969">
        <v>54.83</v>
      </c>
      <c r="FU7" s="1969">
        <v>54.49</v>
      </c>
      <c r="FV7" s="1969">
        <v>54.84</v>
      </c>
      <c r="FW7" s="1969">
        <v>55.33</v>
      </c>
      <c r="FX7" s="1969">
        <v>54.179999999999993</v>
      </c>
      <c r="FY7" s="1969">
        <v>54.64</v>
      </c>
      <c r="FZ7" s="1969">
        <v>54.300000000000004</v>
      </c>
      <c r="GA7" s="1969">
        <v>55.16</v>
      </c>
      <c r="GB7" s="1969">
        <v>56.45</v>
      </c>
      <c r="GC7" s="1969">
        <v>56.44</v>
      </c>
      <c r="GD7" s="1969">
        <v>55.53</v>
      </c>
      <c r="GE7" s="1969">
        <v>55.1</v>
      </c>
      <c r="GF7" s="1969">
        <v>54.24</v>
      </c>
      <c r="GG7" s="1969">
        <v>53.11</v>
      </c>
      <c r="GH7" s="1969">
        <v>53.410000000000004</v>
      </c>
      <c r="GI7" s="1969">
        <v>54.400000000000006</v>
      </c>
      <c r="GJ7" s="1969">
        <v>54.010000000000005</v>
      </c>
      <c r="GK7" s="1969">
        <v>54.21</v>
      </c>
      <c r="GL7" s="1969">
        <v>52.7</v>
      </c>
      <c r="GM7" s="1969">
        <v>52.5</v>
      </c>
      <c r="GN7" s="1969">
        <v>52.89</v>
      </c>
      <c r="GO7" s="1969">
        <v>52.769999999999996</v>
      </c>
      <c r="GP7" s="1969">
        <v>52.53</v>
      </c>
      <c r="GQ7" s="1969">
        <v>52.15</v>
      </c>
      <c r="GR7" s="1969">
        <v>51.300000000000004</v>
      </c>
      <c r="GS7" s="1969">
        <v>49.76</v>
      </c>
      <c r="GT7" s="1969">
        <v>48.699999999999996</v>
      </c>
      <c r="GU7" s="1969">
        <v>48.209999999999994</v>
      </c>
      <c r="GV7" s="1969">
        <v>50.8</v>
      </c>
      <c r="GW7" s="1969">
        <v>50.519999999999996</v>
      </c>
      <c r="GX7" s="1969">
        <v>49.49</v>
      </c>
      <c r="GY7" s="1969">
        <v>49.38</v>
      </c>
      <c r="GZ7" s="1969">
        <v>51.93</v>
      </c>
      <c r="HA7" s="1969">
        <v>51.570000000000007</v>
      </c>
      <c r="HB7" s="1969">
        <v>52.480000000000004</v>
      </c>
      <c r="HC7" s="1969">
        <v>52.959999999999994</v>
      </c>
      <c r="HD7" s="1969">
        <v>53.74</v>
      </c>
      <c r="HE7" s="1969">
        <v>51.76</v>
      </c>
      <c r="HF7" s="1969">
        <v>53.010000000000005</v>
      </c>
      <c r="HG7" s="1969">
        <v>52.66</v>
      </c>
      <c r="HH7" s="1969">
        <v>52.49</v>
      </c>
      <c r="HI7" s="1969">
        <v>52.410000000000004</v>
      </c>
      <c r="HJ7" s="1969">
        <v>52.93</v>
      </c>
      <c r="HK7" s="1969">
        <v>53.43</v>
      </c>
      <c r="HL7" s="1969">
        <v>53.53</v>
      </c>
      <c r="HM7" s="1969">
        <v>54.63</v>
      </c>
      <c r="HN7" s="1969">
        <v>54.31</v>
      </c>
      <c r="HO7" s="1969">
        <v>54.66</v>
      </c>
      <c r="HP7" s="1969">
        <v>54.620000000000005</v>
      </c>
      <c r="HQ7" s="1969">
        <v>55.74</v>
      </c>
      <c r="HR7" s="1969">
        <v>55.46</v>
      </c>
      <c r="HS7" s="1969">
        <v>55.279999999999994</v>
      </c>
      <c r="HT7" s="1969">
        <v>55.510000000000005</v>
      </c>
      <c r="HU7" s="1969">
        <v>55.46</v>
      </c>
      <c r="HV7" s="1969">
        <v>55.900000000000006</v>
      </c>
      <c r="HW7" s="1969">
        <v>56.06</v>
      </c>
      <c r="HX7" s="1969">
        <v>56.64</v>
      </c>
      <c r="HY7" s="1969">
        <v>56.06</v>
      </c>
      <c r="HZ7" s="1969">
        <v>57.589999999999996</v>
      </c>
      <c r="IA7" s="1969">
        <v>59.040000000000006</v>
      </c>
      <c r="IB7" s="1969">
        <v>58.89</v>
      </c>
      <c r="IC7" s="1969">
        <v>59.8</v>
      </c>
      <c r="ID7" s="1969">
        <v>59.06</v>
      </c>
      <c r="IE7" s="1969">
        <v>58.96</v>
      </c>
      <c r="IF7" s="1969">
        <v>59.29</v>
      </c>
      <c r="IG7" s="1969">
        <v>60.050000000000004</v>
      </c>
      <c r="IH7" s="1969">
        <v>59.540000000000006</v>
      </c>
      <c r="II7" s="1969">
        <v>59.89</v>
      </c>
      <c r="IJ7" s="1969">
        <v>60.480000000000004</v>
      </c>
      <c r="IK7" s="1969">
        <v>57.9</v>
      </c>
      <c r="IL7" s="1969">
        <v>57.85</v>
      </c>
      <c r="IM7" s="1969">
        <v>59.330000000000005</v>
      </c>
      <c r="IN7" s="1969">
        <v>58.919999999999995</v>
      </c>
      <c r="IO7" s="1969">
        <v>58.199999999999996</v>
      </c>
      <c r="IP7" s="1969">
        <v>57.24</v>
      </c>
      <c r="IQ7" s="1969">
        <v>55.589999999999996</v>
      </c>
      <c r="IR7" s="1969">
        <v>55.75</v>
      </c>
      <c r="IS7" s="1969">
        <v>55.21</v>
      </c>
      <c r="IT7" s="1969">
        <v>56.66</v>
      </c>
      <c r="IU7" s="1969">
        <v>57.68</v>
      </c>
      <c r="IV7" s="1969">
        <v>57.09</v>
      </c>
      <c r="IW7" s="1969">
        <v>56.84</v>
      </c>
      <c r="IX7" s="1969">
        <v>57.033000000000001</v>
      </c>
      <c r="IY7" s="1969">
        <v>57.410000000000004</v>
      </c>
      <c r="IZ7" s="1969">
        <v>57.69</v>
      </c>
      <c r="JA7" s="1969">
        <v>57.06</v>
      </c>
      <c r="JB7" s="1969">
        <v>55.779999999999994</v>
      </c>
      <c r="JC7" s="1969">
        <v>55.35</v>
      </c>
      <c r="JD7" s="1969">
        <v>55.22</v>
      </c>
      <c r="JE7" s="1969">
        <v>55.179999999999993</v>
      </c>
      <c r="JF7" s="1969">
        <v>56.110000000000007</v>
      </c>
      <c r="JG7" s="1969">
        <v>57.08</v>
      </c>
      <c r="JH7" s="1969">
        <v>57.78</v>
      </c>
      <c r="JI7" s="1969">
        <v>57.58</v>
      </c>
      <c r="JJ7" s="1969">
        <v>57.66</v>
      </c>
      <c r="JK7" s="1969">
        <v>58.489999999999995</v>
      </c>
      <c r="JL7" s="1969">
        <v>58.03</v>
      </c>
      <c r="JM7" s="1969">
        <v>57.9</v>
      </c>
      <c r="JN7" s="1969">
        <v>57.410000000000004</v>
      </c>
      <c r="JO7" s="1969">
        <v>57.48</v>
      </c>
      <c r="JP7" s="1969">
        <v>57.56</v>
      </c>
      <c r="JQ7" s="1969">
        <v>57.54</v>
      </c>
      <c r="JR7" s="1969">
        <v>56.44</v>
      </c>
      <c r="JS7" s="1969">
        <v>56.16</v>
      </c>
    </row>
    <row r="8" spans="1:279" ht="21" customHeight="1">
      <c r="A8" s="1968" t="s">
        <v>4741</v>
      </c>
      <c r="B8" s="1969">
        <v>23.05</v>
      </c>
      <c r="C8" s="1969">
        <v>22.87</v>
      </c>
      <c r="D8" s="1969">
        <v>23.06</v>
      </c>
      <c r="E8" s="1969">
        <v>23.86</v>
      </c>
      <c r="F8" s="1969">
        <v>24.71</v>
      </c>
      <c r="G8" s="1969">
        <v>25.31</v>
      </c>
      <c r="H8" s="1969">
        <v>25.07</v>
      </c>
      <c r="I8" s="1969">
        <v>25.44</v>
      </c>
      <c r="J8" s="1969">
        <v>24.65</v>
      </c>
      <c r="K8" s="1969">
        <v>24.4</v>
      </c>
      <c r="L8" s="1969">
        <v>24.37</v>
      </c>
      <c r="M8" s="1969">
        <v>24.87</v>
      </c>
      <c r="N8" s="1969">
        <v>24.09</v>
      </c>
      <c r="O8" s="1969">
        <v>23.88</v>
      </c>
      <c r="P8" s="1969">
        <v>23.26</v>
      </c>
      <c r="Q8" s="1969">
        <v>23.22</v>
      </c>
      <c r="R8" s="1969">
        <v>23.6</v>
      </c>
      <c r="S8" s="1969">
        <v>24.66</v>
      </c>
      <c r="T8" s="1969">
        <v>24.82</v>
      </c>
      <c r="U8" s="1969">
        <v>25.17</v>
      </c>
      <c r="V8" s="1969">
        <v>26.15</v>
      </c>
      <c r="W8" s="1969">
        <v>26.51</v>
      </c>
      <c r="X8" s="1969">
        <v>25.98</v>
      </c>
      <c r="Y8" s="1969">
        <v>25.21</v>
      </c>
      <c r="Z8" s="1969">
        <v>24.75</v>
      </c>
      <c r="AA8" s="1969">
        <v>23.83</v>
      </c>
      <c r="AB8" s="1969">
        <v>25.83</v>
      </c>
      <c r="AC8" s="1969">
        <v>25.41</v>
      </c>
      <c r="AD8" s="1969">
        <v>25.96</v>
      </c>
      <c r="AE8" s="1969">
        <v>26.24</v>
      </c>
      <c r="AF8" s="1969">
        <v>25.55</v>
      </c>
      <c r="AG8" s="1969">
        <v>26.25</v>
      </c>
      <c r="AH8" s="1969">
        <v>26.03</v>
      </c>
      <c r="AI8" s="1969">
        <v>27.15</v>
      </c>
      <c r="AJ8" s="1969">
        <v>27.88</v>
      </c>
      <c r="AK8" s="1969">
        <v>27.79</v>
      </c>
      <c r="AL8" s="1969">
        <v>27.89</v>
      </c>
      <c r="AM8" s="1969">
        <v>27.83</v>
      </c>
      <c r="AN8" s="1969">
        <v>27.36</v>
      </c>
      <c r="AO8" s="1969">
        <v>27.78</v>
      </c>
      <c r="AP8" s="1969">
        <v>27.29</v>
      </c>
      <c r="AQ8" s="1969">
        <v>26.92</v>
      </c>
      <c r="AR8" s="1969">
        <v>26.67</v>
      </c>
      <c r="AS8" s="1969">
        <v>27.01</v>
      </c>
      <c r="AT8" s="1969">
        <v>27.02</v>
      </c>
      <c r="AU8" s="1969">
        <v>26.48</v>
      </c>
      <c r="AV8" s="1969">
        <v>25.83</v>
      </c>
      <c r="AW8" s="1969">
        <v>26.37</v>
      </c>
      <c r="AX8" s="1969">
        <v>26.32</v>
      </c>
      <c r="AY8" s="1969">
        <v>26.66</v>
      </c>
      <c r="AZ8" s="1969">
        <v>26.52</v>
      </c>
      <c r="BA8" s="1969">
        <v>27.26</v>
      </c>
      <c r="BB8" s="1969">
        <v>27.8</v>
      </c>
      <c r="BC8" s="1969">
        <v>27.19</v>
      </c>
      <c r="BD8" s="1969">
        <v>27.76</v>
      </c>
      <c r="BE8" s="1969">
        <v>28.02</v>
      </c>
      <c r="BF8" s="1969">
        <v>28.11</v>
      </c>
      <c r="BG8" s="1969">
        <v>28.6</v>
      </c>
      <c r="BH8" s="1969">
        <v>29.37</v>
      </c>
      <c r="BI8" s="1969">
        <v>28.84</v>
      </c>
      <c r="BJ8" s="1969">
        <v>28.25</v>
      </c>
      <c r="BK8" s="1969">
        <v>28.58</v>
      </c>
      <c r="BL8" s="1969">
        <v>28.46</v>
      </c>
      <c r="BM8" s="1969">
        <v>27.4</v>
      </c>
      <c r="BN8" s="1969">
        <v>26.4</v>
      </c>
      <c r="BO8" s="1969">
        <v>26.07</v>
      </c>
      <c r="BP8" s="1969">
        <v>26.84</v>
      </c>
      <c r="BQ8" s="1969">
        <v>27.363700000000001</v>
      </c>
      <c r="BR8" s="1969">
        <v>27.070799999999998</v>
      </c>
      <c r="BS8" s="1969">
        <v>27.028600000000001</v>
      </c>
      <c r="BT8" s="1969">
        <v>27.75</v>
      </c>
      <c r="BU8" s="1969">
        <v>26.030200000000001</v>
      </c>
      <c r="BV8" s="1969">
        <v>27.543900000000001</v>
      </c>
      <c r="BW8" s="1969">
        <v>26.832599999999999</v>
      </c>
      <c r="BX8" s="1969">
        <v>26.9102</v>
      </c>
      <c r="BY8" s="1969">
        <v>25.618500000000001</v>
      </c>
      <c r="BZ8" s="1969">
        <v>26.8565</v>
      </c>
      <c r="CA8" s="1969">
        <v>26.243600000000001</v>
      </c>
      <c r="CB8" s="1969">
        <v>25.290500000000002</v>
      </c>
      <c r="CC8" s="1969">
        <v>26.493600000000001</v>
      </c>
      <c r="CD8" s="1969">
        <v>27.8292</v>
      </c>
      <c r="CE8" s="1969">
        <v>33.240400000000001</v>
      </c>
      <c r="CF8" s="1969">
        <v>34.240400000000001</v>
      </c>
      <c r="CG8" s="1969">
        <v>36.168199999999999</v>
      </c>
      <c r="CH8" s="1969">
        <v>37.496499999999997</v>
      </c>
      <c r="CI8" s="1969">
        <v>35.847799999999999</v>
      </c>
      <c r="CJ8" s="1969">
        <v>34.9191</v>
      </c>
      <c r="CK8" s="1969">
        <v>35.516800000000003</v>
      </c>
      <c r="CL8" s="1969">
        <v>34.719099999999997</v>
      </c>
      <c r="CM8" s="1969">
        <v>34.7348</v>
      </c>
      <c r="CN8" s="1969">
        <v>34.563699999999997</v>
      </c>
      <c r="CO8" s="1969">
        <v>35.354500000000002</v>
      </c>
      <c r="CP8" s="1969">
        <v>35.363900000000001</v>
      </c>
      <c r="CQ8" s="1969">
        <v>34.321399999999997</v>
      </c>
      <c r="CR8" s="1969">
        <v>35.4818</v>
      </c>
      <c r="CS8" s="1969">
        <v>33.588000000000001</v>
      </c>
      <c r="CT8" s="1969">
        <v>34.527000000000001</v>
      </c>
      <c r="CU8" s="1969">
        <v>35.445999999999998</v>
      </c>
      <c r="CV8" s="1969">
        <v>33.9</v>
      </c>
      <c r="CW8" s="1969">
        <v>33.929000000000002</v>
      </c>
      <c r="CX8" s="1969">
        <v>37.631</v>
      </c>
      <c r="CY8" s="1969">
        <v>37.42</v>
      </c>
      <c r="CZ8" s="1969">
        <v>36.192216935872509</v>
      </c>
      <c r="DA8" s="1969">
        <v>37.821877308377502</v>
      </c>
      <c r="DB8" s="1969">
        <v>37.219917508368873</v>
      </c>
      <c r="DC8" s="1969">
        <v>38.030318317742591</v>
      </c>
      <c r="DD8" s="1969">
        <v>37.397090542433666</v>
      </c>
      <c r="DE8" s="1969">
        <v>38.398233090495204</v>
      </c>
      <c r="DF8" s="1969">
        <v>37.330712340682318</v>
      </c>
      <c r="DG8" s="1969">
        <v>37.162393104391363</v>
      </c>
      <c r="DH8" s="1969">
        <v>35.747713129363255</v>
      </c>
      <c r="DI8" s="1969">
        <v>34.869090701984298</v>
      </c>
      <c r="DJ8" s="1969">
        <v>35.450514349747344</v>
      </c>
      <c r="DK8" s="1969">
        <v>36.120491087199873</v>
      </c>
      <c r="DL8" s="1969">
        <v>37.154141270855305</v>
      </c>
      <c r="DM8" s="1969">
        <v>37.349127179501671</v>
      </c>
      <c r="DN8" s="1969">
        <v>38.851794048499187</v>
      </c>
      <c r="DO8" s="1969">
        <v>37.451097051576163</v>
      </c>
      <c r="DP8" s="1969">
        <v>38.436976986220429</v>
      </c>
      <c r="DQ8" s="1969">
        <v>38.923089766284477</v>
      </c>
      <c r="DR8" s="1969">
        <v>39.202769408927452</v>
      </c>
      <c r="DS8" s="1969">
        <v>36.854965424509523</v>
      </c>
      <c r="DT8" s="1969">
        <v>36.236119514273106</v>
      </c>
      <c r="DU8" s="1969">
        <v>37.138350371748196</v>
      </c>
      <c r="DV8" s="1969">
        <v>38.936352352371884</v>
      </c>
      <c r="DW8" s="1969">
        <v>39.920747363666543</v>
      </c>
      <c r="DX8" s="1969">
        <v>40.605514524767266</v>
      </c>
      <c r="DY8" s="1969">
        <v>39.877171772575444</v>
      </c>
      <c r="DZ8" s="1969">
        <v>40.135376081692662</v>
      </c>
      <c r="EA8" s="1969">
        <v>39.767120968869634</v>
      </c>
      <c r="EB8" s="1969">
        <v>38.236477661312456</v>
      </c>
      <c r="EC8" s="1969">
        <v>36.266761483454907</v>
      </c>
      <c r="ED8" s="1969">
        <v>34.07411397709302</v>
      </c>
      <c r="EE8" s="1969">
        <v>33.970538491751711</v>
      </c>
      <c r="EF8" s="1969">
        <v>33.697482595387164</v>
      </c>
      <c r="EG8" s="1969">
        <v>32.230965810489437</v>
      </c>
      <c r="EH8" s="1969">
        <v>31.388335783391476</v>
      </c>
      <c r="EI8" s="1969">
        <v>31.92442258285098</v>
      </c>
      <c r="EJ8" s="1969">
        <v>32.110977551623179</v>
      </c>
      <c r="EK8" s="1969">
        <v>32.027660234362443</v>
      </c>
      <c r="EL8" s="1969">
        <v>31.884550718549914</v>
      </c>
      <c r="EM8" s="1969">
        <v>31.347868020467789</v>
      </c>
      <c r="EN8" s="1969">
        <v>30.27992693005519</v>
      </c>
      <c r="EO8" s="1969">
        <v>29.302344743655862</v>
      </c>
      <c r="EP8" s="1969">
        <v>30.1024054923767</v>
      </c>
      <c r="EQ8" s="1969">
        <v>30.254649525692013</v>
      </c>
      <c r="ER8" s="1969">
        <v>30.114528189356157</v>
      </c>
      <c r="ES8" s="1969">
        <v>29.979010822972629</v>
      </c>
      <c r="ET8" s="1969">
        <v>30.401556704455686</v>
      </c>
      <c r="EU8" s="1969">
        <v>30.473484408435827</v>
      </c>
      <c r="EV8" s="1969">
        <v>30.239180374258986</v>
      </c>
      <c r="EW8" s="1969">
        <v>30.220516284028687</v>
      </c>
      <c r="EX8" s="1969">
        <v>29.244391751543585</v>
      </c>
      <c r="EY8" s="1969">
        <v>29.131282976020845</v>
      </c>
      <c r="EZ8" s="1969">
        <v>27.189367636533095</v>
      </c>
      <c r="FA8" s="1969">
        <v>27.052096734483751</v>
      </c>
      <c r="FB8" s="1969">
        <v>28.263223244574245</v>
      </c>
      <c r="FC8" s="1969">
        <v>28.452828945854574</v>
      </c>
      <c r="FD8" s="1969">
        <v>30.898646839001891</v>
      </c>
      <c r="FE8" s="1969">
        <v>30.2958</v>
      </c>
      <c r="FF8" s="1969">
        <v>29.172507142857143</v>
      </c>
      <c r="FG8" s="1969">
        <v>29.384114285714301</v>
      </c>
      <c r="FH8" s="1969">
        <v>29.230035714285702</v>
      </c>
      <c r="FI8" s="1969">
        <v>29.7573857142857</v>
      </c>
      <c r="FJ8" s="1969">
        <v>30.322835714285699</v>
      </c>
      <c r="FK8" s="1969">
        <v>30.3886</v>
      </c>
      <c r="FL8" s="1969">
        <v>30.203600000000002</v>
      </c>
      <c r="FM8" s="1969">
        <v>30.495799999999999</v>
      </c>
      <c r="FN8" s="1969">
        <v>30.7272</v>
      </c>
      <c r="FO8" s="1969">
        <v>32.443199999999997</v>
      </c>
      <c r="FP8" s="1969">
        <v>32.218899999999998</v>
      </c>
      <c r="FQ8" s="1969">
        <v>33.5443</v>
      </c>
      <c r="FR8" s="1969">
        <v>32.682299999999998</v>
      </c>
      <c r="FS8" s="1969">
        <v>35.639299999999999</v>
      </c>
      <c r="FT8" s="1969">
        <v>35.415900000000001</v>
      </c>
      <c r="FU8" s="1969">
        <v>35.313099999999999</v>
      </c>
      <c r="FV8" s="1969">
        <v>36.005099999999999</v>
      </c>
      <c r="FW8" s="1969">
        <v>35.028599999999997</v>
      </c>
      <c r="FX8" s="1969">
        <v>32.769500000000001</v>
      </c>
      <c r="FY8" s="1969">
        <v>31.680399999999999</v>
      </c>
      <c r="FZ8" s="1969">
        <v>32.275399999999998</v>
      </c>
      <c r="GA8" s="1969">
        <v>32.506799999999998</v>
      </c>
      <c r="GB8" s="1969">
        <v>32.517400000000002</v>
      </c>
      <c r="GC8" s="1969">
        <v>32.482399999999998</v>
      </c>
      <c r="GD8" s="1969">
        <v>32.203600000000002</v>
      </c>
      <c r="GE8" s="1969">
        <v>31.680399999999999</v>
      </c>
      <c r="GF8" s="1969">
        <v>31.308199999999999</v>
      </c>
      <c r="GG8" s="1969">
        <v>30.5946</v>
      </c>
      <c r="GH8" s="1969">
        <v>30.828800000000001</v>
      </c>
      <c r="GI8" s="1969">
        <v>31.016100000000002</v>
      </c>
      <c r="GJ8" s="1969">
        <v>30.957000000000001</v>
      </c>
      <c r="GK8" s="1969">
        <v>30.5686</v>
      </c>
      <c r="GL8" s="1969">
        <v>30.732399999999998</v>
      </c>
      <c r="GM8" s="1969">
        <v>31.609200000000001</v>
      </c>
      <c r="GN8" s="1969">
        <v>32.191800000000001</v>
      </c>
      <c r="GO8" s="1969">
        <v>32.018500000000003</v>
      </c>
      <c r="GP8" s="1969">
        <v>32.4041</v>
      </c>
      <c r="GQ8" s="1969">
        <v>32.023299999999999</v>
      </c>
      <c r="GR8" s="1969">
        <v>31.444900000000001</v>
      </c>
      <c r="GS8" s="1969">
        <v>31.557300000000001</v>
      </c>
      <c r="GT8" s="1969">
        <v>30.891100000000002</v>
      </c>
      <c r="GU8" s="1969">
        <v>31.264600000000002</v>
      </c>
      <c r="GV8" s="1969">
        <v>30.989899999999999</v>
      </c>
      <c r="GW8" s="1969">
        <v>31.7242</v>
      </c>
      <c r="GX8" s="1969">
        <v>32.031999999999996</v>
      </c>
      <c r="GY8" s="1969">
        <v>31.407499999999999</v>
      </c>
      <c r="GZ8" s="1969">
        <v>32.137900000000002</v>
      </c>
      <c r="HA8" s="1969">
        <v>32.058500000000002</v>
      </c>
      <c r="HB8" s="1969">
        <v>33.3035</v>
      </c>
      <c r="HC8" s="1969">
        <v>33.652500000000003</v>
      </c>
      <c r="HD8" s="1969">
        <v>33.893599999999999</v>
      </c>
      <c r="HE8" s="1969">
        <v>34.637999999999998</v>
      </c>
      <c r="HF8" s="1969">
        <v>34.439</v>
      </c>
      <c r="HG8" s="1969">
        <v>34.009399999999999</v>
      </c>
      <c r="HH8" s="1969">
        <v>34.102499999999999</v>
      </c>
      <c r="HI8" s="1969">
        <v>34.089599999999997</v>
      </c>
      <c r="HJ8" s="1969">
        <v>34.3461</v>
      </c>
      <c r="HK8" s="1969">
        <v>34.949300000000001</v>
      </c>
      <c r="HL8" s="1969">
        <v>36.931399999999996</v>
      </c>
      <c r="HM8" s="1969">
        <v>38.290100000000002</v>
      </c>
      <c r="HN8" s="1969">
        <v>37.967700000000001</v>
      </c>
      <c r="HO8" s="1969">
        <v>37.967199999999998</v>
      </c>
      <c r="HP8" s="1969">
        <v>38.886600000000001</v>
      </c>
      <c r="HQ8" s="1969">
        <v>38.319800000000001</v>
      </c>
      <c r="HR8" s="1969">
        <v>38.475099999999998</v>
      </c>
      <c r="HS8" s="1969">
        <v>39.052700000000002</v>
      </c>
      <c r="HT8" s="1969">
        <v>39.104700000000001</v>
      </c>
      <c r="HU8" s="1969">
        <v>38.894100000000002</v>
      </c>
      <c r="HV8" s="1969">
        <v>38.6203</v>
      </c>
      <c r="HW8" s="1969">
        <v>38.171199999999999</v>
      </c>
      <c r="HX8" s="1969">
        <v>37.189599999999999</v>
      </c>
      <c r="HY8" s="1969">
        <v>37.755699999999997</v>
      </c>
      <c r="HZ8" s="1969">
        <v>37.634099999999997</v>
      </c>
      <c r="IA8" s="1969">
        <v>39.2714</v>
      </c>
      <c r="IB8" s="1969">
        <v>39.5946</v>
      </c>
      <c r="IC8" s="1969">
        <v>39.430700000000002</v>
      </c>
      <c r="ID8" s="1969">
        <v>38.792299999999997</v>
      </c>
      <c r="IE8" s="1969">
        <v>38.364100000000001</v>
      </c>
      <c r="IF8" s="1969">
        <v>38.718400000000003</v>
      </c>
      <c r="IG8" s="1969">
        <v>38.4161</v>
      </c>
      <c r="IH8" s="1969">
        <v>38.221800000000002</v>
      </c>
      <c r="II8" s="1969">
        <v>38.748899999999999</v>
      </c>
      <c r="IJ8" s="1969">
        <v>37.011699999999998</v>
      </c>
      <c r="IK8" s="1969">
        <v>33.562600000000003</v>
      </c>
      <c r="IL8" s="1969">
        <v>34.593000000000004</v>
      </c>
      <c r="IM8" s="1969">
        <v>33.855400000000003</v>
      </c>
      <c r="IN8" s="1969">
        <v>34.6387</v>
      </c>
      <c r="IO8" s="1969">
        <v>32.945999999999998</v>
      </c>
      <c r="IP8" s="1969">
        <v>31.838999999999999</v>
      </c>
      <c r="IQ8" s="1969">
        <v>30.330500000000001</v>
      </c>
      <c r="IR8" s="1969">
        <v>32.223700000000001</v>
      </c>
      <c r="IS8" s="1969">
        <v>33.787500000000001</v>
      </c>
      <c r="IT8" s="1969">
        <v>35.110599999999998</v>
      </c>
      <c r="IU8" s="1969">
        <v>34.7483</v>
      </c>
      <c r="IV8" s="1969">
        <v>34.926499999999997</v>
      </c>
      <c r="IW8" s="1969">
        <v>34.081899999999997</v>
      </c>
      <c r="IX8" s="1969">
        <v>33.325099999999999</v>
      </c>
      <c r="IY8" s="1969">
        <v>32.148499999999999</v>
      </c>
      <c r="IZ8" s="1969">
        <v>32.927999999999997</v>
      </c>
      <c r="JA8" s="1969">
        <v>31.818000000000001</v>
      </c>
      <c r="JB8" s="1969">
        <v>30.464300000000001</v>
      </c>
      <c r="JC8" s="1969">
        <v>30.146799999999999</v>
      </c>
      <c r="JD8" s="1969">
        <v>30.7011</v>
      </c>
      <c r="JE8" s="1969">
        <v>31.863399999999999</v>
      </c>
      <c r="JF8" s="1969">
        <v>31.206600000000002</v>
      </c>
      <c r="JG8" s="1969">
        <v>31.285</v>
      </c>
      <c r="JH8" s="1969">
        <v>31.467199999999998</v>
      </c>
      <c r="JI8" s="1969">
        <v>30.388200000000001</v>
      </c>
      <c r="JJ8" s="1969">
        <v>30.269400000000001</v>
      </c>
      <c r="JK8" s="1969">
        <v>30.129200000000001</v>
      </c>
      <c r="JL8" s="1969">
        <v>31.499600000000001</v>
      </c>
      <c r="JM8" s="1969">
        <v>33.129100000000001</v>
      </c>
      <c r="JN8" s="1969">
        <v>33.381599999999999</v>
      </c>
      <c r="JO8" s="1969">
        <v>31.4497</v>
      </c>
      <c r="JP8" s="1969">
        <v>32.178100000000001</v>
      </c>
      <c r="JQ8" s="1969">
        <v>31.336400000000001</v>
      </c>
      <c r="JR8" s="1969">
        <v>31.425699999999999</v>
      </c>
      <c r="JS8" s="1969">
        <v>32.601700000000001</v>
      </c>
    </row>
    <row r="9" spans="1:279" ht="21" customHeight="1">
      <c r="A9" s="1968" t="s">
        <v>4742</v>
      </c>
      <c r="B9" s="1969">
        <v>39.5</v>
      </c>
      <c r="C9" s="1969">
        <v>39.76</v>
      </c>
      <c r="D9" s="1969">
        <v>39.75</v>
      </c>
      <c r="E9" s="1969">
        <v>39.53</v>
      </c>
      <c r="F9" s="1969">
        <v>39.369999999999997</v>
      </c>
      <c r="G9" s="1969">
        <v>38.880000000000003</v>
      </c>
      <c r="H9" s="1969">
        <v>38.69</v>
      </c>
      <c r="I9" s="1969">
        <v>38.61</v>
      </c>
      <c r="J9" s="1969">
        <v>38.42</v>
      </c>
      <c r="K9" s="1969">
        <v>38.11</v>
      </c>
      <c r="L9" s="1969">
        <v>37.68</v>
      </c>
      <c r="M9" s="1969">
        <v>38.72</v>
      </c>
      <c r="N9" s="1969">
        <v>37.39</v>
      </c>
      <c r="O9" s="1969">
        <v>37.200000000000003</v>
      </c>
      <c r="P9" s="1969">
        <v>36.71</v>
      </c>
      <c r="Q9" s="1969">
        <v>37.770000000000003</v>
      </c>
      <c r="R9" s="1969">
        <v>39.159999999999997</v>
      </c>
      <c r="S9" s="1969">
        <v>40.520000000000003</v>
      </c>
      <c r="T9" s="1969">
        <v>40.22</v>
      </c>
      <c r="U9" s="1969">
        <v>39.08</v>
      </c>
      <c r="V9" s="1969">
        <v>37.67</v>
      </c>
      <c r="W9" s="1969">
        <v>37.450000000000003</v>
      </c>
      <c r="X9" s="1969">
        <v>37.92</v>
      </c>
      <c r="Y9" s="1969">
        <v>35.92</v>
      </c>
      <c r="Z9" s="1969">
        <v>35.01</v>
      </c>
      <c r="AA9" s="1969">
        <v>34.89</v>
      </c>
      <c r="AB9" s="1969">
        <v>35.369999999999997</v>
      </c>
      <c r="AC9" s="1969">
        <v>36.479999999999997</v>
      </c>
      <c r="AD9" s="1969">
        <v>36.630000000000003</v>
      </c>
      <c r="AE9" s="1969">
        <v>36.6</v>
      </c>
      <c r="AF9" s="1969">
        <v>36.32</v>
      </c>
      <c r="AG9" s="1969">
        <v>36.69</v>
      </c>
      <c r="AH9" s="1969">
        <v>36.270000000000003</v>
      </c>
      <c r="AI9" s="1969">
        <v>36.159999999999997</v>
      </c>
      <c r="AJ9" s="1969">
        <v>36.06</v>
      </c>
      <c r="AK9" s="1969">
        <v>37.68</v>
      </c>
      <c r="AL9" s="1969">
        <v>38.229999999999997</v>
      </c>
      <c r="AM9" s="1969">
        <v>39.18</v>
      </c>
      <c r="AN9" s="1969">
        <v>39.9</v>
      </c>
      <c r="AO9" s="1969">
        <v>39.07</v>
      </c>
      <c r="AP9" s="1969">
        <v>39.06</v>
      </c>
      <c r="AQ9" s="1969">
        <v>39.67</v>
      </c>
      <c r="AR9" s="1969">
        <v>40.1</v>
      </c>
      <c r="AS9" s="1969">
        <v>40.44</v>
      </c>
      <c r="AT9" s="1969">
        <v>41.97</v>
      </c>
      <c r="AU9" s="1969">
        <v>42.34</v>
      </c>
      <c r="AV9" s="1969">
        <v>42.2</v>
      </c>
      <c r="AW9" s="1969">
        <v>43.46</v>
      </c>
      <c r="AX9" s="1969">
        <v>43.72</v>
      </c>
      <c r="AY9" s="1969">
        <v>43.05</v>
      </c>
      <c r="AZ9" s="1969">
        <v>44.19</v>
      </c>
      <c r="BA9" s="1969">
        <v>44.69</v>
      </c>
      <c r="BB9" s="1969">
        <v>43.96</v>
      </c>
      <c r="BC9" s="1969">
        <v>43.06</v>
      </c>
      <c r="BD9" s="1969">
        <v>43.77</v>
      </c>
      <c r="BE9" s="1969">
        <v>46.09</v>
      </c>
      <c r="BF9" s="1969">
        <v>46.26</v>
      </c>
      <c r="BG9" s="1969">
        <v>46.86</v>
      </c>
      <c r="BH9" s="1969">
        <v>48.75</v>
      </c>
      <c r="BI9" s="1969">
        <v>49.24</v>
      </c>
      <c r="BJ9" s="1969">
        <v>48.73</v>
      </c>
      <c r="BK9" s="1969">
        <v>48.8</v>
      </c>
      <c r="BL9" s="1969">
        <v>48.86</v>
      </c>
      <c r="BM9" s="1969">
        <v>48.2</v>
      </c>
      <c r="BN9" s="1969">
        <v>48.52</v>
      </c>
      <c r="BO9" s="1969">
        <v>49.31</v>
      </c>
      <c r="BP9" s="1969">
        <v>47.73</v>
      </c>
      <c r="BQ9" s="1969">
        <v>48.086100000000002</v>
      </c>
      <c r="BR9" s="1969">
        <v>46.983499999999999</v>
      </c>
      <c r="BS9" s="1969">
        <v>46.712400000000002</v>
      </c>
      <c r="BT9" s="1969">
        <v>48.061999999999998</v>
      </c>
      <c r="BU9" s="1969">
        <v>46.351199999999999</v>
      </c>
      <c r="BV9" s="1969">
        <v>42.833500000000001</v>
      </c>
      <c r="BW9" s="1969">
        <v>41.456099999999999</v>
      </c>
      <c r="BX9" s="1969">
        <v>43.562100000000001</v>
      </c>
      <c r="BY9" s="1969">
        <v>43.444899999999997</v>
      </c>
      <c r="BZ9" s="1969">
        <v>46.621499999999997</v>
      </c>
      <c r="CA9" s="1969">
        <v>43.881500000000003</v>
      </c>
      <c r="CB9" s="1969">
        <v>41.286200000000001</v>
      </c>
      <c r="CC9" s="1969">
        <v>42.832299999999996</v>
      </c>
      <c r="CD9" s="1969">
        <v>40.188099999999999</v>
      </c>
      <c r="CE9" s="1969">
        <v>41.925800000000002</v>
      </c>
      <c r="CF9" s="1969">
        <v>42.5319</v>
      </c>
      <c r="CG9" s="1969">
        <v>42.685299999999998</v>
      </c>
      <c r="CH9" s="1969">
        <v>42.953899999999997</v>
      </c>
      <c r="CI9" s="1969">
        <v>44.591799999999999</v>
      </c>
      <c r="CJ9" s="1969">
        <v>43.173200000000001</v>
      </c>
      <c r="CK9" s="1969">
        <v>44.6023</v>
      </c>
      <c r="CL9" s="1969">
        <v>43.169600000000003</v>
      </c>
      <c r="CM9" s="1969">
        <v>43.700699999999998</v>
      </c>
      <c r="CN9" s="1969">
        <v>43.552500000000002</v>
      </c>
      <c r="CO9" s="1969">
        <v>43.598599999999998</v>
      </c>
      <c r="CP9" s="1969">
        <v>42.632599999999996</v>
      </c>
      <c r="CQ9" s="1969">
        <v>42.175199999999997</v>
      </c>
      <c r="CR9" s="1969">
        <v>41.384399999999999</v>
      </c>
      <c r="CS9" s="1969">
        <v>41.692</v>
      </c>
      <c r="CT9" s="1969">
        <v>41.604999999999997</v>
      </c>
      <c r="CU9" s="1969">
        <v>41.82</v>
      </c>
      <c r="CV9" s="1969">
        <v>41.624000000000002</v>
      </c>
      <c r="CW9" s="1969">
        <v>41.768000000000001</v>
      </c>
      <c r="CX9" s="1969">
        <v>43.67</v>
      </c>
      <c r="CY9" s="1969">
        <v>41.031999999999996</v>
      </c>
      <c r="CZ9" s="1969">
        <v>39.448201547168935</v>
      </c>
      <c r="DA9" s="1969">
        <v>39.807171491282311</v>
      </c>
      <c r="DB9" s="1969">
        <v>38.940702517048976</v>
      </c>
      <c r="DC9" s="1969">
        <v>38.357676988847587</v>
      </c>
      <c r="DD9" s="1969">
        <v>39.309670401978977</v>
      </c>
      <c r="DE9" s="1969">
        <v>39.246129680337006</v>
      </c>
      <c r="DF9" s="1969">
        <v>38.149468486249788</v>
      </c>
      <c r="DG9" s="1969">
        <v>37.183644760024301</v>
      </c>
      <c r="DH9" s="1969">
        <v>35.816256987951803</v>
      </c>
      <c r="DI9" s="1969">
        <v>34.477882160048139</v>
      </c>
      <c r="DJ9" s="1969">
        <v>33.865590774155997</v>
      </c>
      <c r="DK9" s="1969">
        <v>32.66852165460282</v>
      </c>
      <c r="DL9" s="1969">
        <v>31.954230491382464</v>
      </c>
      <c r="DM9" s="1969">
        <v>30.867356745335403</v>
      </c>
      <c r="DN9" s="1969">
        <v>30.221697560238344</v>
      </c>
      <c r="DO9" s="1969">
        <v>30.178709401172526</v>
      </c>
      <c r="DP9" s="1969">
        <v>33.62739457612939</v>
      </c>
      <c r="DQ9" s="1969">
        <v>35.734081954259914</v>
      </c>
      <c r="DR9" s="1969">
        <v>35.48793805414352</v>
      </c>
      <c r="DS9" s="1969">
        <v>36.013985038337374</v>
      </c>
      <c r="DT9" s="1969">
        <v>36.115987691686847</v>
      </c>
      <c r="DU9" s="1969">
        <v>36.033456365461852</v>
      </c>
      <c r="DV9" s="1969">
        <v>35.55844419374759</v>
      </c>
      <c r="DW9" s="1969">
        <v>37.986345356006368</v>
      </c>
      <c r="DX9" s="1969">
        <v>37.886444081551858</v>
      </c>
      <c r="DY9" s="1969">
        <v>37.308728804994054</v>
      </c>
      <c r="DZ9" s="1969">
        <v>36.717520231807505</v>
      </c>
      <c r="EA9" s="1969">
        <v>37.432022630238933</v>
      </c>
      <c r="EB9" s="1969">
        <v>36.767619413407822</v>
      </c>
      <c r="EC9" s="1969">
        <v>36.517736578751105</v>
      </c>
      <c r="ED9" s="1969">
        <v>35.514635228848817</v>
      </c>
      <c r="EE9" s="1969">
        <v>36.574475718197725</v>
      </c>
      <c r="EF9" s="1969">
        <v>37.291945083088955</v>
      </c>
      <c r="EG9" s="1969">
        <v>37.914640898203594</v>
      </c>
      <c r="EH9" s="1969">
        <v>37.485402302991581</v>
      </c>
      <c r="EI9" s="1969">
        <v>36.943646837407833</v>
      </c>
      <c r="EJ9" s="1969">
        <v>36.229906972916744</v>
      </c>
      <c r="EK9" s="1969">
        <v>36.115347599771439</v>
      </c>
      <c r="EL9" s="1969">
        <v>36.265731638744462</v>
      </c>
      <c r="EM9" s="1969">
        <v>36.433260847058826</v>
      </c>
      <c r="EN9" s="1969">
        <v>35.79830679178211</v>
      </c>
      <c r="EO9" s="1969">
        <v>35.808276566125294</v>
      </c>
      <c r="EP9" s="1969">
        <v>36.065237773776971</v>
      </c>
      <c r="EQ9" s="1969">
        <v>35.872774966760751</v>
      </c>
      <c r="ER9" s="1969">
        <v>35.728443351112084</v>
      </c>
      <c r="ES9" s="1969">
        <v>35.500689623456935</v>
      </c>
      <c r="ET9" s="1969">
        <v>35.38919677655678</v>
      </c>
      <c r="EU9" s="1969">
        <v>35.485694226741309</v>
      </c>
      <c r="EV9" s="1969">
        <v>35.611374769673148</v>
      </c>
      <c r="EW9" s="1969">
        <v>35.700639656787608</v>
      </c>
      <c r="EX9" s="1969">
        <v>35.993321870406305</v>
      </c>
      <c r="EY9" s="1969">
        <v>36.000137087200514</v>
      </c>
      <c r="EZ9" s="1969">
        <v>35.810162066397275</v>
      </c>
      <c r="FA9" s="1969">
        <v>35.841276067364639</v>
      </c>
      <c r="FB9" s="1969">
        <v>36.522306029154798</v>
      </c>
      <c r="FC9" s="1969">
        <v>37.280387021659237</v>
      </c>
      <c r="FD9" s="1969">
        <v>40.419455994428112</v>
      </c>
      <c r="FE9" s="1969">
        <v>37.976633333333332</v>
      </c>
      <c r="FF9" s="1969">
        <v>36.994566666666664</v>
      </c>
      <c r="FG9" s="1969">
        <v>36.639416666666698</v>
      </c>
      <c r="FH9" s="1969">
        <v>35.592550000000003</v>
      </c>
      <c r="FI9" s="1969">
        <v>34.777000000000001</v>
      </c>
      <c r="FJ9" s="1969">
        <v>34.794699999999999</v>
      </c>
      <c r="FK9" s="1969">
        <v>36.288499999999999</v>
      </c>
      <c r="FL9" s="1969">
        <v>36.440600000000003</v>
      </c>
      <c r="FM9" s="1969">
        <v>36.009500000000003</v>
      </c>
      <c r="FN9" s="1969">
        <v>36.143000000000001</v>
      </c>
      <c r="FO9" s="1969">
        <v>36.311799999999998</v>
      </c>
      <c r="FP9" s="1969">
        <v>35.845700000000001</v>
      </c>
      <c r="FQ9" s="1969">
        <v>35.8232</v>
      </c>
      <c r="FR9" s="1969">
        <v>36.262</v>
      </c>
      <c r="FS9" s="1969">
        <v>36.349600000000002</v>
      </c>
      <c r="FT9" s="1969">
        <v>36.191299999999998</v>
      </c>
      <c r="FU9" s="1969">
        <v>35.980600000000003</v>
      </c>
      <c r="FV9" s="1969">
        <v>36.078699999999998</v>
      </c>
      <c r="FW9" s="1969">
        <v>36.220399999999998</v>
      </c>
      <c r="FX9" s="1969">
        <v>36.327199999999998</v>
      </c>
      <c r="FY9" s="1969">
        <v>36.166899999999998</v>
      </c>
      <c r="FZ9" s="1969">
        <v>35.318600000000004</v>
      </c>
      <c r="GA9" s="1969">
        <v>35.506399999999999</v>
      </c>
      <c r="GB9" s="1969">
        <v>35.472099999999998</v>
      </c>
      <c r="GC9" s="1969">
        <v>34.999699999999997</v>
      </c>
      <c r="GD9" s="1969">
        <v>34.625500000000002</v>
      </c>
      <c r="GE9" s="1969">
        <v>34.211799999999997</v>
      </c>
      <c r="GF9" s="1969">
        <v>33.4512</v>
      </c>
      <c r="GG9" s="1969">
        <v>32.945</v>
      </c>
      <c r="GH9" s="1969">
        <v>33.762999999999998</v>
      </c>
      <c r="GI9" s="1969">
        <v>33.996600000000001</v>
      </c>
      <c r="GJ9" s="1969">
        <v>33.723799999999997</v>
      </c>
      <c r="GK9" s="1969">
        <v>33.5077</v>
      </c>
      <c r="GL9" s="1969">
        <v>32.832299999999996</v>
      </c>
      <c r="GM9" s="1969">
        <v>33.509700000000002</v>
      </c>
      <c r="GN9" s="1969">
        <v>34.056699999999999</v>
      </c>
      <c r="GO9" s="1969">
        <v>34.950099999999999</v>
      </c>
      <c r="GP9" s="1969">
        <v>34.860599999999998</v>
      </c>
      <c r="GQ9" s="1969">
        <v>35.224400000000003</v>
      </c>
      <c r="GR9" s="1969">
        <v>34.923099999999998</v>
      </c>
      <c r="GS9" s="1969">
        <v>34.927799999999998</v>
      </c>
      <c r="GT9" s="1969">
        <v>34.878500000000003</v>
      </c>
      <c r="GU9" s="1969">
        <v>34.901499999999999</v>
      </c>
      <c r="GV9" s="1969">
        <v>34.420099999999998</v>
      </c>
      <c r="GW9" s="1969">
        <v>34.543500000000002</v>
      </c>
      <c r="GX9" s="1969">
        <v>34.7044</v>
      </c>
      <c r="GY9" s="1969">
        <v>34.902299999999997</v>
      </c>
      <c r="GZ9" s="1969">
        <v>35.454799999999999</v>
      </c>
      <c r="HA9" s="1969">
        <v>35.390300000000003</v>
      </c>
      <c r="HB9" s="1969">
        <v>36.011299999999999</v>
      </c>
      <c r="HC9" s="1969">
        <v>35.581099999999999</v>
      </c>
      <c r="HD9" s="1969">
        <v>35.438299999999998</v>
      </c>
      <c r="HE9" s="1969">
        <v>35.729500000000002</v>
      </c>
      <c r="HF9" s="1969">
        <v>35.8949</v>
      </c>
      <c r="HG9" s="1969">
        <v>35.934199999999997</v>
      </c>
      <c r="HH9" s="1969">
        <v>36.470500000000001</v>
      </c>
      <c r="HI9" s="1969">
        <v>36.669600000000003</v>
      </c>
      <c r="HJ9" s="1969">
        <v>37.376800000000003</v>
      </c>
      <c r="HK9" s="1969">
        <v>37.795699999999997</v>
      </c>
      <c r="HL9" s="1969">
        <v>38.32</v>
      </c>
      <c r="HM9" s="1969">
        <v>38.1419</v>
      </c>
      <c r="HN9" s="1969">
        <v>38.218000000000004</v>
      </c>
      <c r="HO9" s="1969">
        <v>38.493299999999998</v>
      </c>
      <c r="HP9" s="1969">
        <v>37.824399999999997</v>
      </c>
      <c r="HQ9" s="1969">
        <v>37.554299999999998</v>
      </c>
      <c r="HR9" s="1969">
        <v>37.569299999999998</v>
      </c>
      <c r="HS9" s="1969">
        <v>37.593800000000002</v>
      </c>
      <c r="HT9" s="1969">
        <v>37.037700000000001</v>
      </c>
      <c r="HU9" s="1969">
        <v>36.859099999999998</v>
      </c>
      <c r="HV9" s="1969">
        <v>36.767299999999999</v>
      </c>
      <c r="HW9" s="1969">
        <v>37.0261</v>
      </c>
      <c r="HX9" s="1969">
        <v>37.728200000000001</v>
      </c>
      <c r="HY9" s="1969">
        <v>38.241199999999999</v>
      </c>
      <c r="HZ9" s="1969">
        <v>38.467100000000002</v>
      </c>
      <c r="IA9" s="1969">
        <v>40.401299999999999</v>
      </c>
      <c r="IB9" s="1969">
        <v>40.056699999999999</v>
      </c>
      <c r="IC9" s="1969">
        <v>39.514899999999997</v>
      </c>
      <c r="ID9" s="1969">
        <v>39.397300000000001</v>
      </c>
      <c r="IE9" s="1969">
        <v>39.308599999999998</v>
      </c>
      <c r="IF9" s="1969">
        <v>39.217700000000001</v>
      </c>
      <c r="IG9" s="1969">
        <v>39.1036</v>
      </c>
      <c r="IH9" s="1969">
        <v>39.075200000000002</v>
      </c>
      <c r="II9" s="1969">
        <v>39.487400000000001</v>
      </c>
      <c r="IJ9" s="1969">
        <v>39.365900000000003</v>
      </c>
      <c r="IK9" s="1969">
        <v>37.9863</v>
      </c>
      <c r="IL9" s="1969">
        <v>38.053600000000003</v>
      </c>
      <c r="IM9" s="1969">
        <v>39.4313</v>
      </c>
      <c r="IN9" s="1969">
        <v>39.000100000000003</v>
      </c>
      <c r="IO9" s="1969">
        <v>38.064700000000002</v>
      </c>
      <c r="IP9" s="1969">
        <v>38.110500000000002</v>
      </c>
      <c r="IQ9" s="1969">
        <v>37.098700000000001</v>
      </c>
      <c r="IR9" s="1969">
        <v>36.652299999999997</v>
      </c>
      <c r="IS9" s="1969">
        <v>36.523800000000001</v>
      </c>
      <c r="IT9" s="1969">
        <v>37.011699999999998</v>
      </c>
      <c r="IU9" s="1969">
        <v>37.479300000000002</v>
      </c>
      <c r="IV9" s="1969">
        <v>35.270200000000003</v>
      </c>
      <c r="IW9" s="1969">
        <v>33.966700000000003</v>
      </c>
      <c r="IX9" s="1969">
        <v>33.8279</v>
      </c>
      <c r="IY9" s="1969">
        <v>33.299900000000001</v>
      </c>
      <c r="IZ9" s="1969">
        <v>32.998199999999997</v>
      </c>
      <c r="JA9" s="1969">
        <v>32.184199999999997</v>
      </c>
      <c r="JB9" s="1969">
        <v>30.925000000000001</v>
      </c>
      <c r="JC9" s="1969">
        <v>30.278300000000002</v>
      </c>
      <c r="JD9" s="1969">
        <v>29.666699999999999</v>
      </c>
      <c r="JE9" s="1969">
        <v>28.976700000000001</v>
      </c>
      <c r="JF9" s="1969">
        <v>28.794699999999999</v>
      </c>
      <c r="JG9" s="1969">
        <v>32.200299999999999</v>
      </c>
      <c r="JH9" s="1969">
        <v>36.362200000000001</v>
      </c>
      <c r="JI9" s="1969">
        <v>35.4876</v>
      </c>
      <c r="JJ9" s="1969">
        <v>36.549100000000003</v>
      </c>
      <c r="JK9" s="1969">
        <v>37.599899999999998</v>
      </c>
      <c r="JL9" s="1969">
        <v>37.0779</v>
      </c>
      <c r="JM9" s="1969">
        <v>37.368600000000001</v>
      </c>
      <c r="JN9" s="1969">
        <v>36.771700000000003</v>
      </c>
      <c r="JO9" s="1969">
        <v>36.8489</v>
      </c>
      <c r="JP9" s="1969">
        <v>36.969000000000001</v>
      </c>
      <c r="JQ9" s="1969">
        <v>37.5608</v>
      </c>
      <c r="JR9" s="1969">
        <v>37.251399999999997</v>
      </c>
      <c r="JS9" s="1969">
        <v>37.411799999999999</v>
      </c>
    </row>
    <row r="10" spans="1:279" ht="21" customHeight="1">
      <c r="A10" s="1968" t="s">
        <v>4743</v>
      </c>
      <c r="B10" s="1969">
        <v>12.75</v>
      </c>
      <c r="C10" s="1969">
        <v>12.93</v>
      </c>
      <c r="D10" s="1969">
        <v>13.59</v>
      </c>
      <c r="E10" s="1969">
        <v>13.77</v>
      </c>
      <c r="F10" s="1969">
        <v>14.71</v>
      </c>
      <c r="G10" s="1969">
        <v>14.88</v>
      </c>
      <c r="H10" s="1969">
        <v>14.22</v>
      </c>
      <c r="I10" s="1969">
        <v>14.18</v>
      </c>
      <c r="J10" s="1969">
        <v>14.15</v>
      </c>
      <c r="K10" s="1969">
        <v>14.55</v>
      </c>
      <c r="L10" s="1969">
        <v>14.9</v>
      </c>
      <c r="M10" s="1969">
        <v>15.62</v>
      </c>
      <c r="N10" s="1969">
        <v>15.77</v>
      </c>
      <c r="O10" s="1969">
        <v>15.92</v>
      </c>
      <c r="P10" s="1969">
        <v>15.48</v>
      </c>
      <c r="Q10" s="1969">
        <v>15.59</v>
      </c>
      <c r="R10" s="1969">
        <v>16.22</v>
      </c>
      <c r="S10" s="1969">
        <v>17.29</v>
      </c>
      <c r="T10" s="1969">
        <v>17.46</v>
      </c>
      <c r="U10" s="1969">
        <v>16.96</v>
      </c>
      <c r="V10" s="1969">
        <v>17.38</v>
      </c>
      <c r="W10" s="1969">
        <v>17.75</v>
      </c>
      <c r="X10" s="1969">
        <v>18.29</v>
      </c>
      <c r="Y10" s="1969">
        <v>17.739999999999998</v>
      </c>
      <c r="Z10" s="1969">
        <v>17.7</v>
      </c>
      <c r="AA10" s="1969">
        <v>18.079999999999998</v>
      </c>
      <c r="AB10" s="1969">
        <v>17.95</v>
      </c>
      <c r="AC10" s="1969">
        <v>17.57</v>
      </c>
      <c r="AD10" s="1969">
        <v>18.11</v>
      </c>
      <c r="AE10" s="1969">
        <v>18.02</v>
      </c>
      <c r="AF10" s="1969">
        <v>18.239999999999998</v>
      </c>
      <c r="AG10" s="1969">
        <v>18.899999999999999</v>
      </c>
      <c r="AH10" s="1969">
        <v>19.440000000000001</v>
      </c>
      <c r="AI10" s="1969">
        <v>19.8</v>
      </c>
      <c r="AJ10" s="1969">
        <v>20.64</v>
      </c>
      <c r="AK10" s="1969">
        <v>20.65</v>
      </c>
      <c r="AL10" s="1969">
        <v>20.65</v>
      </c>
      <c r="AM10" s="1969">
        <v>21.28</v>
      </c>
      <c r="AN10" s="1969">
        <v>20.91</v>
      </c>
      <c r="AO10" s="1969">
        <v>21.53</v>
      </c>
      <c r="AP10" s="1969">
        <v>21.03</v>
      </c>
      <c r="AQ10" s="1969">
        <v>20.93</v>
      </c>
      <c r="AR10" s="1969">
        <v>20.56</v>
      </c>
      <c r="AS10" s="1969">
        <v>20.84</v>
      </c>
      <c r="AT10" s="1969">
        <v>21.28</v>
      </c>
      <c r="AU10" s="1969">
        <v>21.66</v>
      </c>
      <c r="AV10" s="1969">
        <v>21.78</v>
      </c>
      <c r="AW10" s="1969">
        <v>21.26</v>
      </c>
      <c r="AX10" s="1969">
        <v>21.21</v>
      </c>
      <c r="AY10" s="1969">
        <v>20.61</v>
      </c>
      <c r="AZ10" s="1969">
        <v>19.170000000000002</v>
      </c>
      <c r="BA10" s="1969">
        <v>19.87</v>
      </c>
      <c r="BB10" s="1969">
        <v>20.12</v>
      </c>
      <c r="BC10" s="1969">
        <v>19.09</v>
      </c>
      <c r="BD10" s="1969">
        <v>19.739999999999998</v>
      </c>
      <c r="BE10" s="1969">
        <v>21.42</v>
      </c>
      <c r="BF10" s="1969">
        <v>21.56</v>
      </c>
      <c r="BG10" s="1969">
        <v>22.13</v>
      </c>
      <c r="BH10" s="1969">
        <v>22.78</v>
      </c>
      <c r="BI10" s="1969">
        <v>23.78</v>
      </c>
      <c r="BJ10" s="1969">
        <v>23.25</v>
      </c>
      <c r="BK10" s="1969">
        <v>23.43</v>
      </c>
      <c r="BL10" s="1969">
        <v>23.61</v>
      </c>
      <c r="BM10" s="1969">
        <v>23.96</v>
      </c>
      <c r="BN10" s="1969">
        <v>23.37</v>
      </c>
      <c r="BO10" s="1969">
        <v>24.71</v>
      </c>
      <c r="BP10" s="1969">
        <v>24.59</v>
      </c>
      <c r="BQ10" s="1969">
        <v>22.378499999999999</v>
      </c>
      <c r="BR10" s="1969">
        <v>23.5595</v>
      </c>
      <c r="BS10" s="1969">
        <v>23.744900000000001</v>
      </c>
      <c r="BT10" s="1969">
        <v>23.664000000000001</v>
      </c>
      <c r="BU10" s="1969">
        <v>22.620100000000001</v>
      </c>
      <c r="BV10" s="1969">
        <v>22.884499999999999</v>
      </c>
      <c r="BW10" s="1969">
        <v>22.8843</v>
      </c>
      <c r="BX10" s="1969">
        <v>21.301300000000001</v>
      </c>
      <c r="BY10" s="1969">
        <v>20.659300000000002</v>
      </c>
      <c r="BZ10" s="1969">
        <v>22.065799999999999</v>
      </c>
      <c r="CA10" s="1969">
        <v>21.183299999999999</v>
      </c>
      <c r="CB10" s="1969">
        <v>19.969200000000001</v>
      </c>
      <c r="CC10" s="1969">
        <v>20.2379</v>
      </c>
      <c r="CD10" s="1969">
        <v>19.410599999999999</v>
      </c>
      <c r="CE10" s="1969">
        <v>19.113299999999999</v>
      </c>
      <c r="CF10" s="1969">
        <v>17.889099999999999</v>
      </c>
      <c r="CG10" s="1969">
        <v>18.799499999999998</v>
      </c>
      <c r="CH10" s="1969">
        <v>17.034300000000002</v>
      </c>
      <c r="CI10" s="1969">
        <v>17.554300000000001</v>
      </c>
      <c r="CJ10" s="1969">
        <v>19.397200000000002</v>
      </c>
      <c r="CK10" s="1969">
        <v>19.4407</v>
      </c>
      <c r="CL10" s="1969">
        <v>20.904</v>
      </c>
      <c r="CM10" s="1969">
        <v>21.625800000000002</v>
      </c>
      <c r="CN10" s="1969">
        <v>21.570499999999999</v>
      </c>
      <c r="CO10" s="1969">
        <v>22.291499999999999</v>
      </c>
      <c r="CP10" s="1969">
        <v>22.784600000000001</v>
      </c>
      <c r="CQ10" s="1969">
        <v>22.831800000000001</v>
      </c>
      <c r="CR10" s="1969">
        <v>22.0383</v>
      </c>
      <c r="CS10" s="1969">
        <v>22.395</v>
      </c>
      <c r="CT10" s="1969">
        <v>21.757999999999999</v>
      </c>
      <c r="CU10" s="1969">
        <v>21.882999999999999</v>
      </c>
      <c r="CV10" s="1969">
        <v>22.396000000000001</v>
      </c>
      <c r="CW10" s="1969">
        <v>23.039000000000001</v>
      </c>
      <c r="CX10" s="1969">
        <v>23.433</v>
      </c>
      <c r="CY10" s="1969">
        <v>22.899000000000001</v>
      </c>
      <c r="CZ10" s="1969">
        <v>22.51049273070306</v>
      </c>
      <c r="DA10" s="1969">
        <v>22.336767871231114</v>
      </c>
      <c r="DB10" s="1969">
        <v>22.793092906244446</v>
      </c>
      <c r="DC10" s="1969">
        <v>23.060329477308553</v>
      </c>
      <c r="DD10" s="1969">
        <v>23.337104069673778</v>
      </c>
      <c r="DE10" s="1969">
        <v>24.118294648096278</v>
      </c>
      <c r="DF10" s="1969">
        <v>23.589894136371111</v>
      </c>
      <c r="DG10" s="1969">
        <v>22.795094819590112</v>
      </c>
      <c r="DH10" s="1969">
        <v>22.416091104349775</v>
      </c>
      <c r="DI10" s="1969">
        <v>22.725342012365555</v>
      </c>
      <c r="DJ10" s="1969">
        <v>23.661131014326443</v>
      </c>
      <c r="DK10" s="1969">
        <v>24.056207648872835</v>
      </c>
      <c r="DL10" s="1969">
        <v>24.924314847970226</v>
      </c>
      <c r="DM10" s="1969">
        <v>24.388963015491996</v>
      </c>
      <c r="DN10" s="1969">
        <v>22.70873714052378</v>
      </c>
      <c r="DO10" s="1969">
        <v>23.871387011537891</v>
      </c>
      <c r="DP10" s="1969">
        <v>22.792030638855557</v>
      </c>
      <c r="DQ10" s="1969">
        <v>23.24533933484139</v>
      </c>
      <c r="DR10" s="1969">
        <v>24.529134306086224</v>
      </c>
      <c r="DS10" s="1969">
        <v>24.848610985568889</v>
      </c>
      <c r="DT10" s="1969">
        <v>24.240495011753776</v>
      </c>
      <c r="DU10" s="1969">
        <v>24.386561242900221</v>
      </c>
      <c r="DV10" s="1969">
        <v>22.994650279172497</v>
      </c>
      <c r="DW10" s="1969">
        <v>25.090290364783996</v>
      </c>
      <c r="DX10" s="1969">
        <v>25.666515317183556</v>
      </c>
      <c r="DY10" s="1969">
        <v>24.988856378657555</v>
      </c>
      <c r="DZ10" s="1969">
        <v>25.917974672244668</v>
      </c>
      <c r="EA10" s="1969">
        <v>25.930719278911337</v>
      </c>
      <c r="EB10" s="1969">
        <v>25.869438811000002</v>
      </c>
      <c r="EC10" s="1969">
        <v>25.712930900833335</v>
      </c>
      <c r="ED10" s="1969">
        <v>25.786687684722221</v>
      </c>
      <c r="EE10" s="1969">
        <v>25.993485631277778</v>
      </c>
      <c r="EF10" s="1969">
        <v>26.439144016611113</v>
      </c>
      <c r="EG10" s="1969">
        <v>26.966896213611111</v>
      </c>
      <c r="EH10" s="1969">
        <v>25.538747780277777</v>
      </c>
      <c r="EI10" s="1969">
        <v>24.589657090833335</v>
      </c>
      <c r="EJ10" s="1969">
        <v>25.075136399722222</v>
      </c>
      <c r="EK10" s="1969">
        <v>24.438111794388888</v>
      </c>
      <c r="EL10" s="1969">
        <v>25.846341576055554</v>
      </c>
      <c r="EM10" s="1969">
        <v>25.441311304833334</v>
      </c>
      <c r="EN10" s="1969">
        <v>25.097562516388887</v>
      </c>
      <c r="EO10" s="1969">
        <v>25.265607173611116</v>
      </c>
      <c r="EP10" s="1969">
        <v>25.208304772833337</v>
      </c>
      <c r="EQ10" s="1969">
        <v>25.829731957499998</v>
      </c>
      <c r="ER10" s="1969">
        <v>26.674977349277782</v>
      </c>
      <c r="ES10" s="1969">
        <v>26.255111351833335</v>
      </c>
      <c r="ET10" s="1969">
        <v>26.230697952915552</v>
      </c>
      <c r="EU10" s="1969">
        <v>27.007198896257776</v>
      </c>
      <c r="EV10" s="1969">
        <v>26.397489492166667</v>
      </c>
      <c r="EW10" s="1969">
        <v>26.24299726927778</v>
      </c>
      <c r="EX10" s="1969">
        <v>24.955523281944444</v>
      </c>
      <c r="EY10" s="1969">
        <v>25.060287828</v>
      </c>
      <c r="EZ10" s="1969">
        <v>25.157002229314816</v>
      </c>
      <c r="FA10" s="1969">
        <v>25.316669506111111</v>
      </c>
      <c r="FB10" s="1969">
        <v>24.275116100962965</v>
      </c>
      <c r="FC10" s="1969">
        <v>25.584405469518515</v>
      </c>
      <c r="FD10" s="1969">
        <v>27.762022222222225</v>
      </c>
      <c r="FE10" s="1969">
        <v>27.3523</v>
      </c>
      <c r="FF10" s="1969">
        <v>25.777077777777784</v>
      </c>
      <c r="FG10" s="1969">
        <v>24.469088888888901</v>
      </c>
      <c r="FH10" s="1969">
        <v>23.854211111111098</v>
      </c>
      <c r="FI10" s="1969">
        <v>23.145122222222199</v>
      </c>
      <c r="FJ10" s="1969">
        <v>23.173088888888898</v>
      </c>
      <c r="FK10" s="1969">
        <v>24.788699999999999</v>
      </c>
      <c r="FL10" s="1969">
        <v>24.2318</v>
      </c>
      <c r="FM10" s="1969">
        <v>25.1433</v>
      </c>
      <c r="FN10" s="1969">
        <v>23.898800000000001</v>
      </c>
      <c r="FO10" s="1969">
        <v>24.179200000000002</v>
      </c>
      <c r="FP10" s="1969">
        <v>24.9588</v>
      </c>
      <c r="FQ10" s="1969">
        <v>25.107399999999998</v>
      </c>
      <c r="FR10" s="1969">
        <v>24.468599999999999</v>
      </c>
      <c r="FS10" s="1969">
        <v>25.961500000000001</v>
      </c>
      <c r="FT10" s="1969">
        <v>25.9983</v>
      </c>
      <c r="FU10" s="1969">
        <v>26.372199999999999</v>
      </c>
      <c r="FV10" s="1969">
        <v>26.509</v>
      </c>
      <c r="FW10" s="1969">
        <v>26.286000000000001</v>
      </c>
      <c r="FX10" s="1969">
        <v>26.3979</v>
      </c>
      <c r="FY10" s="1969">
        <v>25.744499999999999</v>
      </c>
      <c r="FZ10" s="1969">
        <v>26.7254</v>
      </c>
      <c r="GA10" s="1969">
        <v>26.3264</v>
      </c>
      <c r="GB10" s="1969">
        <v>25.459700000000002</v>
      </c>
      <c r="GC10" s="1969">
        <v>24.820699999999999</v>
      </c>
      <c r="GD10" s="1969">
        <v>25.330200000000001</v>
      </c>
      <c r="GE10" s="1969">
        <v>25.985800000000001</v>
      </c>
      <c r="GF10" s="1969">
        <v>25.9604</v>
      </c>
      <c r="GG10" s="1969">
        <v>24.278199999999998</v>
      </c>
      <c r="GH10" s="1969">
        <v>25.091000000000001</v>
      </c>
      <c r="GI10" s="1969">
        <v>24.087199999999999</v>
      </c>
      <c r="GJ10" s="1969">
        <v>23.754300000000001</v>
      </c>
      <c r="GK10" s="1969">
        <v>24.5001</v>
      </c>
      <c r="GL10" s="1969">
        <v>24.525700000000001</v>
      </c>
      <c r="GM10" s="1969">
        <v>24.519500000000001</v>
      </c>
      <c r="GN10" s="1969">
        <v>24.781300000000002</v>
      </c>
      <c r="GO10" s="1969">
        <v>24.8064</v>
      </c>
      <c r="GP10" s="1969">
        <v>24.666899999999998</v>
      </c>
      <c r="GQ10" s="1969">
        <v>24.0899</v>
      </c>
      <c r="GR10" s="1969">
        <v>23.918500000000002</v>
      </c>
      <c r="GS10" s="1969">
        <v>23.341799999999999</v>
      </c>
      <c r="GT10" s="1969">
        <v>23.226700000000001</v>
      </c>
      <c r="GU10" s="1969">
        <v>23.229900000000001</v>
      </c>
      <c r="GV10" s="1969">
        <v>24.190100000000001</v>
      </c>
      <c r="GW10" s="1969">
        <v>23.577200000000001</v>
      </c>
      <c r="GX10" s="1969">
        <v>24.167999999999999</v>
      </c>
      <c r="GY10" s="1969">
        <v>23.9114</v>
      </c>
      <c r="GZ10" s="1969">
        <v>24.210599999999999</v>
      </c>
      <c r="HA10" s="1969">
        <v>23.883400000000002</v>
      </c>
      <c r="HB10" s="1969">
        <v>23.7179</v>
      </c>
      <c r="HC10" s="1969">
        <v>24.327100000000002</v>
      </c>
      <c r="HD10" s="1969">
        <v>24.3324</v>
      </c>
      <c r="HE10" s="1969">
        <v>23.286899999999999</v>
      </c>
      <c r="HF10" s="1969">
        <v>23.3642</v>
      </c>
      <c r="HG10" s="1969">
        <v>23.827000000000002</v>
      </c>
      <c r="HH10" s="1969">
        <v>24.0488</v>
      </c>
      <c r="HI10" s="1969">
        <v>25.0014</v>
      </c>
      <c r="HJ10" s="1969">
        <v>24.353300000000001</v>
      </c>
      <c r="HK10" s="1969">
        <v>23.860099999999999</v>
      </c>
      <c r="HL10" s="1969">
        <v>24.175999999999998</v>
      </c>
      <c r="HM10" s="1969">
        <v>25.098600000000001</v>
      </c>
      <c r="HN10" s="1969">
        <v>25.355899999999998</v>
      </c>
      <c r="HO10" s="1969">
        <v>26.327300000000001</v>
      </c>
      <c r="HP10" s="1969">
        <v>27.2437</v>
      </c>
      <c r="HQ10" s="1969">
        <v>27.300799999999999</v>
      </c>
      <c r="HR10" s="1969">
        <v>26.832000000000001</v>
      </c>
      <c r="HS10" s="1969">
        <v>27.108599999999999</v>
      </c>
      <c r="HT10" s="1969">
        <v>28.620799999999999</v>
      </c>
      <c r="HU10" s="1969">
        <v>29.0428</v>
      </c>
      <c r="HV10" s="1969">
        <v>28.953199999999999</v>
      </c>
      <c r="HW10" s="1969">
        <v>29.848600000000001</v>
      </c>
      <c r="HX10" s="1969">
        <v>28.857500000000002</v>
      </c>
      <c r="HY10" s="1969">
        <v>29.880299999999998</v>
      </c>
      <c r="HZ10" s="1969">
        <v>30.008099999999999</v>
      </c>
      <c r="IA10" s="1969">
        <v>30.4741</v>
      </c>
      <c r="IB10" s="1969">
        <v>30.4391</v>
      </c>
      <c r="IC10" s="1969">
        <v>30.561699999999998</v>
      </c>
      <c r="ID10" s="1969">
        <v>29.9543</v>
      </c>
      <c r="IE10" s="1969">
        <v>31.371600000000001</v>
      </c>
      <c r="IF10" s="1969">
        <v>30.026900000000001</v>
      </c>
      <c r="IG10" s="1969">
        <v>30.19</v>
      </c>
      <c r="IH10" s="1969">
        <v>29.011800000000001</v>
      </c>
      <c r="II10" s="1969">
        <v>30.002700000000001</v>
      </c>
      <c r="IJ10" s="1969">
        <v>31.488900000000001</v>
      </c>
      <c r="IK10" s="1969">
        <v>28.587399999999999</v>
      </c>
      <c r="IL10" s="1969">
        <v>29.005099999999999</v>
      </c>
      <c r="IM10" s="1969">
        <v>28.8505</v>
      </c>
      <c r="IN10" s="1969">
        <v>29.2027</v>
      </c>
      <c r="IO10" s="1969">
        <v>28.020700000000001</v>
      </c>
      <c r="IP10" s="1969">
        <v>26.305499999999999</v>
      </c>
      <c r="IQ10" s="1969">
        <v>26.209299999999999</v>
      </c>
      <c r="IR10" s="1969">
        <v>27.887699999999999</v>
      </c>
      <c r="IS10" s="1969">
        <v>28.348299999999998</v>
      </c>
      <c r="IT10" s="1969">
        <v>29.5518</v>
      </c>
      <c r="IU10" s="1969">
        <v>29.215599999999998</v>
      </c>
      <c r="IV10" s="1969">
        <v>29.184899999999999</v>
      </c>
      <c r="IW10" s="1969">
        <v>28.272600000000001</v>
      </c>
      <c r="IX10" s="1969">
        <v>28.0213</v>
      </c>
      <c r="IY10" s="1969">
        <v>28.383299999999998</v>
      </c>
      <c r="IZ10" s="1969">
        <v>28.9514</v>
      </c>
      <c r="JA10" s="1969">
        <v>27.709</v>
      </c>
      <c r="JB10" s="1969">
        <v>27.3553</v>
      </c>
      <c r="JC10" s="1969">
        <v>26.4376</v>
      </c>
      <c r="JD10" s="1969">
        <v>27.931799999999999</v>
      </c>
      <c r="JE10" s="1969">
        <v>28.6661</v>
      </c>
      <c r="JF10" s="1969">
        <v>28.18</v>
      </c>
      <c r="JG10" s="1969">
        <v>28.619399999999999</v>
      </c>
      <c r="JH10" s="1969">
        <v>28.446300000000001</v>
      </c>
      <c r="JI10" s="1969">
        <v>28.283799999999999</v>
      </c>
      <c r="JJ10" s="1969">
        <v>29.019400000000001</v>
      </c>
      <c r="JK10" s="1969">
        <v>29.284400000000002</v>
      </c>
      <c r="JL10" s="1969">
        <v>28.224299999999999</v>
      </c>
      <c r="JM10" s="1969">
        <v>29.840599999999998</v>
      </c>
      <c r="JN10" s="1969">
        <v>29.952300000000001</v>
      </c>
      <c r="JO10" s="1969">
        <v>28.153300000000002</v>
      </c>
      <c r="JP10" s="1969">
        <v>28.148900000000001</v>
      </c>
      <c r="JQ10" s="1969">
        <v>27.1431</v>
      </c>
      <c r="JR10" s="1969">
        <v>26.963200000000001</v>
      </c>
      <c r="JS10" s="1969">
        <v>26.8873</v>
      </c>
    </row>
    <row r="11" spans="1:279" ht="21" customHeight="1">
      <c r="A11" s="1968" t="s">
        <v>4744</v>
      </c>
      <c r="B11" s="1969">
        <v>16.850000000000001</v>
      </c>
      <c r="C11" s="1969">
        <v>16.82</v>
      </c>
      <c r="D11" s="1969">
        <v>16.75</v>
      </c>
      <c r="E11" s="1969">
        <v>17.010000000000002</v>
      </c>
      <c r="F11" s="1969">
        <v>17.2</v>
      </c>
      <c r="G11" s="1969">
        <v>17.27</v>
      </c>
      <c r="H11" s="1969">
        <v>17.170000000000002</v>
      </c>
      <c r="I11" s="1969">
        <v>17.29</v>
      </c>
      <c r="J11" s="1969">
        <v>16.989999999999998</v>
      </c>
      <c r="K11" s="1969">
        <v>17.09</v>
      </c>
      <c r="L11" s="1969">
        <v>17.05</v>
      </c>
      <c r="M11" s="1969">
        <v>17.14</v>
      </c>
      <c r="N11" s="1969">
        <v>16.64</v>
      </c>
      <c r="O11" s="1969">
        <v>16.309999999999999</v>
      </c>
      <c r="P11" s="1969">
        <v>15.88</v>
      </c>
      <c r="Q11" s="1969">
        <v>15.78</v>
      </c>
      <c r="R11" s="1969">
        <v>16.29</v>
      </c>
      <c r="S11" s="1969">
        <v>16.98</v>
      </c>
      <c r="T11" s="1969">
        <v>17.11</v>
      </c>
      <c r="U11" s="1969">
        <v>16.95</v>
      </c>
      <c r="V11" s="1969">
        <v>16.96</v>
      </c>
      <c r="W11" s="1969">
        <v>16.8</v>
      </c>
      <c r="X11" s="1969">
        <v>16.64</v>
      </c>
      <c r="Y11" s="1969">
        <v>16.010000000000002</v>
      </c>
      <c r="Z11" s="1969">
        <v>15.57</v>
      </c>
      <c r="AA11" s="1969">
        <v>15.47</v>
      </c>
      <c r="AB11" s="1969">
        <v>16.2</v>
      </c>
      <c r="AC11" s="1969">
        <v>16.579999999999998</v>
      </c>
      <c r="AD11" s="1969">
        <v>16.940000000000001</v>
      </c>
      <c r="AE11" s="1969">
        <v>16.760000000000002</v>
      </c>
      <c r="AF11" s="1969">
        <v>16.75</v>
      </c>
      <c r="AG11" s="1969">
        <v>16.95</v>
      </c>
      <c r="AH11" s="1969">
        <v>17.22</v>
      </c>
      <c r="AI11" s="1969">
        <v>17.48</v>
      </c>
      <c r="AJ11" s="1969">
        <v>17.66</v>
      </c>
      <c r="AK11" s="1969">
        <v>17.62</v>
      </c>
      <c r="AL11" s="1969">
        <v>17.760000000000002</v>
      </c>
      <c r="AM11" s="1969">
        <v>18.07</v>
      </c>
      <c r="AN11" s="1969">
        <v>17.940000000000001</v>
      </c>
      <c r="AO11" s="1969">
        <v>18</v>
      </c>
      <c r="AP11" s="1969">
        <v>17.89</v>
      </c>
      <c r="AQ11" s="1969">
        <v>17.77</v>
      </c>
      <c r="AR11" s="1969">
        <v>18.16</v>
      </c>
      <c r="AS11" s="1969">
        <v>17.98</v>
      </c>
      <c r="AT11" s="1969">
        <v>18.22</v>
      </c>
      <c r="AU11" s="1969">
        <v>18.25</v>
      </c>
      <c r="AV11" s="1969">
        <v>18.37</v>
      </c>
      <c r="AW11" s="1969">
        <v>18.72</v>
      </c>
      <c r="AX11" s="1969">
        <v>19.16</v>
      </c>
      <c r="AY11" s="1969">
        <v>19.239999999999998</v>
      </c>
      <c r="AZ11" s="1969">
        <v>19.36</v>
      </c>
      <c r="BA11" s="1969">
        <v>19.82</v>
      </c>
      <c r="BB11" s="1969">
        <v>19.899999999999999</v>
      </c>
      <c r="BC11" s="1969">
        <v>19.75</v>
      </c>
      <c r="BD11" s="1969">
        <v>20.18</v>
      </c>
      <c r="BE11" s="1969">
        <v>20.92</v>
      </c>
      <c r="BF11" s="1969">
        <v>20.84</v>
      </c>
      <c r="BG11" s="1969">
        <v>21.32</v>
      </c>
      <c r="BH11" s="1969">
        <v>21.82</v>
      </c>
      <c r="BI11" s="1969">
        <v>22.09</v>
      </c>
      <c r="BJ11" s="1969">
        <v>22.16</v>
      </c>
      <c r="BK11" s="1969">
        <v>22.06</v>
      </c>
      <c r="BL11" s="1969">
        <v>22.04</v>
      </c>
      <c r="BM11" s="1969">
        <v>21.58</v>
      </c>
      <c r="BN11" s="1969">
        <v>21.06</v>
      </c>
      <c r="BO11" s="1969">
        <v>21.09</v>
      </c>
      <c r="BP11" s="1969">
        <v>21.22</v>
      </c>
      <c r="BQ11" s="1969">
        <v>20.9954</v>
      </c>
      <c r="BR11" s="1969">
        <v>21.017099999999999</v>
      </c>
      <c r="BS11" s="1969">
        <v>21.5122</v>
      </c>
      <c r="BT11" s="1969">
        <v>21.28</v>
      </c>
      <c r="BU11" s="1969">
        <v>20.305299999999999</v>
      </c>
      <c r="BV11" s="1969">
        <v>20.776700000000002</v>
      </c>
      <c r="BW11" s="1969">
        <v>20.2807</v>
      </c>
      <c r="BX11" s="1969">
        <v>19.541499999999999</v>
      </c>
      <c r="BY11" s="1969">
        <v>19.653500000000001</v>
      </c>
      <c r="BZ11" s="1969">
        <v>20.8475</v>
      </c>
      <c r="CA11" s="1969">
        <v>20.518699999999999</v>
      </c>
      <c r="CB11" s="1969">
        <v>20.022099999999998</v>
      </c>
      <c r="CC11" s="1969">
        <v>20.439599999999999</v>
      </c>
      <c r="CD11" s="1969">
        <v>20.322500000000002</v>
      </c>
      <c r="CE11" s="1969">
        <v>22.139800000000001</v>
      </c>
      <c r="CF11" s="1969">
        <v>21.678899999999999</v>
      </c>
      <c r="CG11" s="1969">
        <v>22.704000000000001</v>
      </c>
      <c r="CH11" s="1969">
        <v>22.2697</v>
      </c>
      <c r="CI11" s="1969">
        <v>22.7026</v>
      </c>
      <c r="CJ11" s="1969">
        <v>22.583300000000001</v>
      </c>
      <c r="CK11" s="1969">
        <v>23.343699999999998</v>
      </c>
      <c r="CL11" s="1969">
        <v>23.0563</v>
      </c>
      <c r="CM11" s="1969">
        <v>22.9482</v>
      </c>
      <c r="CN11" s="1969">
        <v>22.869599999999998</v>
      </c>
      <c r="CO11" s="1969">
        <v>22.714200000000002</v>
      </c>
      <c r="CP11" s="1969">
        <v>22.4344</v>
      </c>
      <c r="CQ11" s="1969">
        <v>22.424900000000001</v>
      </c>
      <c r="CR11" s="1969">
        <v>22.178899999999999</v>
      </c>
      <c r="CS11" s="1969">
        <v>22.074999999999999</v>
      </c>
      <c r="CT11" s="1969">
        <v>22.074999999999999</v>
      </c>
      <c r="CU11" s="1969">
        <v>22.477</v>
      </c>
      <c r="CV11" s="1969">
        <v>22.619</v>
      </c>
      <c r="CW11" s="1969">
        <v>23.315000000000001</v>
      </c>
      <c r="CX11" s="1969">
        <v>24.553999999999998</v>
      </c>
      <c r="CY11" s="1969">
        <v>23.678999999999998</v>
      </c>
      <c r="CZ11" s="1969">
        <v>22.979750736309903</v>
      </c>
      <c r="DA11" s="1969">
        <v>23.495568976502462</v>
      </c>
      <c r="DB11" s="1969">
        <v>23.604589318060253</v>
      </c>
      <c r="DC11" s="1969">
        <v>23.620461858123285</v>
      </c>
      <c r="DD11" s="1969">
        <v>23.824710124065025</v>
      </c>
      <c r="DE11" s="1969">
        <v>24.344978340879724</v>
      </c>
      <c r="DF11" s="1969">
        <v>23.827363422350967</v>
      </c>
      <c r="DG11" s="1969">
        <v>23.861557086273912</v>
      </c>
      <c r="DH11" s="1969">
        <v>23.450030409655408</v>
      </c>
      <c r="DI11" s="1969">
        <v>23.184874091554882</v>
      </c>
      <c r="DJ11" s="1969">
        <v>23.349825866339689</v>
      </c>
      <c r="DK11" s="1969">
        <v>23.635256762272142</v>
      </c>
      <c r="DL11" s="1969">
        <v>23.940245247973078</v>
      </c>
      <c r="DM11" s="1969">
        <v>23.82665098114591</v>
      </c>
      <c r="DN11" s="1969">
        <v>22.950400022204978</v>
      </c>
      <c r="DO11" s="1969">
        <v>23.632280686171832</v>
      </c>
      <c r="DP11" s="1969">
        <v>23.13748750823979</v>
      </c>
      <c r="DQ11" s="1969">
        <v>23.213978027797367</v>
      </c>
      <c r="DR11" s="1969">
        <v>23.817876536408367</v>
      </c>
      <c r="DS11" s="1969">
        <v>23.753362621030423</v>
      </c>
      <c r="DT11" s="1969">
        <v>23.642961968781471</v>
      </c>
      <c r="DU11" s="1969">
        <v>24.061781927536874</v>
      </c>
      <c r="DV11" s="1969">
        <v>23.806851042410237</v>
      </c>
      <c r="DW11" s="1969">
        <v>24.851950656125886</v>
      </c>
      <c r="DX11" s="1969">
        <v>25.472975659131631</v>
      </c>
      <c r="DY11" s="1969">
        <v>24.990812427548175</v>
      </c>
      <c r="DZ11" s="1969">
        <v>25.397186926426055</v>
      </c>
      <c r="EA11" s="1969">
        <v>25.915181864363976</v>
      </c>
      <c r="EB11" s="1969">
        <v>25.816646508587684</v>
      </c>
      <c r="EC11" s="1969">
        <v>25.538142405657677</v>
      </c>
      <c r="ED11" s="1969">
        <v>24.982501117539673</v>
      </c>
      <c r="EE11" s="1969">
        <v>25.290554705950132</v>
      </c>
      <c r="EF11" s="1969">
        <v>25.58136703605134</v>
      </c>
      <c r="EG11" s="1969">
        <v>25.598557554753821</v>
      </c>
      <c r="EH11" s="1969">
        <v>25.1295938683676</v>
      </c>
      <c r="EI11" s="1969">
        <v>24.989095079094763</v>
      </c>
      <c r="EJ11" s="1969">
        <v>24.77068293294829</v>
      </c>
      <c r="EK11" s="1969">
        <v>24.706018811918657</v>
      </c>
      <c r="EL11" s="1969">
        <v>24.888127646674622</v>
      </c>
      <c r="EM11" s="1969">
        <v>24.91482989172415</v>
      </c>
      <c r="EN11" s="1969">
        <v>24.70227848317171</v>
      </c>
      <c r="EO11" s="1969">
        <v>24.312816946908935</v>
      </c>
      <c r="EP11" s="1969">
        <v>24.179187798932041</v>
      </c>
      <c r="EQ11" s="1969">
        <v>24.302293572645016</v>
      </c>
      <c r="ER11" s="1969">
        <v>24.406026689994746</v>
      </c>
      <c r="ES11" s="1969">
        <v>24.457851961206529</v>
      </c>
      <c r="ET11" s="1969">
        <v>24.635790605659434</v>
      </c>
      <c r="EU11" s="1969">
        <v>24.749635173370081</v>
      </c>
      <c r="EV11" s="1969">
        <v>24.966644486821696</v>
      </c>
      <c r="EW11" s="1969">
        <v>25.140169893714752</v>
      </c>
      <c r="EX11" s="1969">
        <v>25.119507805074029</v>
      </c>
      <c r="EY11" s="1969">
        <v>25.024942088192258</v>
      </c>
      <c r="EZ11" s="1969">
        <v>24.666615786501861</v>
      </c>
      <c r="FA11" s="1969">
        <v>24.469160197967962</v>
      </c>
      <c r="FB11" s="1969">
        <v>24.69420624172421</v>
      </c>
      <c r="FC11" s="1969">
        <v>25.025246252105951</v>
      </c>
      <c r="FD11" s="1969">
        <v>27.000790426380341</v>
      </c>
      <c r="FE11" s="1969">
        <v>27.2225</v>
      </c>
      <c r="FF11" s="1969">
        <v>26.839264285714282</v>
      </c>
      <c r="FG11" s="1969">
        <v>26.736764285714301</v>
      </c>
      <c r="FH11" s="1969">
        <v>26.4370642857143</v>
      </c>
      <c r="FI11" s="1969">
        <v>25.530464285714299</v>
      </c>
      <c r="FJ11" s="1969">
        <v>25.565721428571401</v>
      </c>
      <c r="FK11" s="1969">
        <v>26.311399999999999</v>
      </c>
      <c r="FL11" s="1969">
        <v>26.285799999999998</v>
      </c>
      <c r="FM11" s="1969">
        <v>26.028400000000001</v>
      </c>
      <c r="FN11" s="1969">
        <v>25.8611</v>
      </c>
      <c r="FO11" s="1969">
        <v>26.150500000000001</v>
      </c>
      <c r="FP11" s="1969">
        <v>26.811499999999999</v>
      </c>
      <c r="FQ11" s="1969">
        <v>26.834199999999999</v>
      </c>
      <c r="FR11" s="1969">
        <v>26.410399999999999</v>
      </c>
      <c r="FS11" s="1969">
        <v>27.2182</v>
      </c>
      <c r="FT11" s="1969">
        <v>27.197399999999998</v>
      </c>
      <c r="FU11" s="1969">
        <v>26.751300000000001</v>
      </c>
      <c r="FV11" s="1969">
        <v>26.782399999999999</v>
      </c>
      <c r="FW11" s="1969">
        <v>26.443100000000001</v>
      </c>
      <c r="FX11" s="1969">
        <v>25.991</v>
      </c>
      <c r="FY11" s="1969">
        <v>25.6418</v>
      </c>
      <c r="FZ11" s="1969">
        <v>25.877600000000001</v>
      </c>
      <c r="GA11" s="1969">
        <v>26.131799999999998</v>
      </c>
      <c r="GB11" s="1969">
        <v>26.1341</v>
      </c>
      <c r="GC11" s="1969">
        <v>25.9358</v>
      </c>
      <c r="GD11" s="1969">
        <v>25.883700000000001</v>
      </c>
      <c r="GE11" s="1969">
        <v>25.8001</v>
      </c>
      <c r="GF11" s="1969">
        <v>25.548999999999999</v>
      </c>
      <c r="GG11" s="1969">
        <v>24.9389</v>
      </c>
      <c r="GH11" s="1969">
        <v>25.588999999999999</v>
      </c>
      <c r="GI11" s="1969">
        <v>25.830100000000002</v>
      </c>
      <c r="GJ11" s="1969">
        <v>25.766400000000001</v>
      </c>
      <c r="GK11" s="1969">
        <v>25.8325</v>
      </c>
      <c r="GL11" s="1969">
        <v>25.5182</v>
      </c>
      <c r="GM11" s="1969">
        <v>25.610900000000001</v>
      </c>
      <c r="GN11" s="1969">
        <v>26.152999999999999</v>
      </c>
      <c r="GO11" s="1969">
        <v>26.448499999999999</v>
      </c>
      <c r="GP11" s="1969">
        <v>26.371500000000001</v>
      </c>
      <c r="GQ11" s="1969">
        <v>26.038</v>
      </c>
      <c r="GR11" s="1969">
        <v>25.710899999999999</v>
      </c>
      <c r="GS11" s="1969">
        <v>25.6419</v>
      </c>
      <c r="GT11" s="1969">
        <v>25.692</v>
      </c>
      <c r="GU11" s="1969">
        <v>25.577300000000001</v>
      </c>
      <c r="GV11" s="1969">
        <v>25.686399999999999</v>
      </c>
      <c r="GW11" s="1969">
        <v>25.706</v>
      </c>
      <c r="GX11" s="1969">
        <v>25.94</v>
      </c>
      <c r="GY11" s="1969">
        <v>25.864599999999999</v>
      </c>
      <c r="GZ11" s="1969">
        <v>26.2959</v>
      </c>
      <c r="HA11" s="1969">
        <v>26.294799999999999</v>
      </c>
      <c r="HB11" s="1969">
        <v>26.386700000000001</v>
      </c>
      <c r="HC11" s="1969">
        <v>26.8</v>
      </c>
      <c r="HD11" s="1969">
        <v>26.904299999999999</v>
      </c>
      <c r="HE11" s="1969">
        <v>26.587800000000001</v>
      </c>
      <c r="HF11" s="1969">
        <v>26.942900000000002</v>
      </c>
      <c r="HG11" s="1969">
        <v>27.209299999999999</v>
      </c>
      <c r="HH11" s="1969">
        <v>27.372699999999998</v>
      </c>
      <c r="HI11" s="1969">
        <v>27.569400000000002</v>
      </c>
      <c r="HJ11" s="1969">
        <v>27.561199999999999</v>
      </c>
      <c r="HK11" s="1969">
        <v>27.2971</v>
      </c>
      <c r="HL11" s="1969">
        <v>28.151299999999999</v>
      </c>
      <c r="HM11" s="1969">
        <v>28.992699999999999</v>
      </c>
      <c r="HN11" s="1969">
        <v>28.896599999999999</v>
      </c>
      <c r="HO11" s="1969">
        <v>29.4085</v>
      </c>
      <c r="HP11" s="1969">
        <v>29.6736</v>
      </c>
      <c r="HQ11" s="1969">
        <v>29.837499999999999</v>
      </c>
      <c r="HR11" s="1969">
        <v>29.729900000000001</v>
      </c>
      <c r="HS11" s="1969">
        <v>29.9374</v>
      </c>
      <c r="HT11" s="1969">
        <v>30.439299999999999</v>
      </c>
      <c r="HU11" s="1969">
        <v>30.4053</v>
      </c>
      <c r="HV11" s="1969">
        <v>30.371500000000001</v>
      </c>
      <c r="HW11" s="1969">
        <v>30.547499999999999</v>
      </c>
      <c r="HX11" s="1969">
        <v>30.645499999999998</v>
      </c>
      <c r="HY11" s="1969">
        <v>31.037600000000001</v>
      </c>
      <c r="HZ11" s="1969">
        <v>31.2685</v>
      </c>
      <c r="IA11" s="1969">
        <v>32.337899999999998</v>
      </c>
      <c r="IB11" s="1969">
        <v>32.105600000000003</v>
      </c>
      <c r="IC11" s="1969">
        <v>32.292200000000001</v>
      </c>
      <c r="ID11" s="1969">
        <v>31.9633</v>
      </c>
      <c r="IE11" s="1969">
        <v>32.496400000000001</v>
      </c>
      <c r="IF11" s="1969">
        <v>32.1937</v>
      </c>
      <c r="IG11" s="1969">
        <v>32.787700000000001</v>
      </c>
      <c r="IH11" s="1969">
        <v>32.615900000000003</v>
      </c>
      <c r="II11" s="1969">
        <v>32.991999999999997</v>
      </c>
      <c r="IJ11" s="1969">
        <v>33.482100000000003</v>
      </c>
      <c r="IK11" s="1969">
        <v>31.7029</v>
      </c>
      <c r="IL11" s="1969">
        <v>32.3767</v>
      </c>
      <c r="IM11" s="1969">
        <v>33.264099999999999</v>
      </c>
      <c r="IN11" s="1969">
        <v>33.521700000000003</v>
      </c>
      <c r="IO11" s="1969">
        <v>32.755800000000001</v>
      </c>
      <c r="IP11" s="1969">
        <v>32.138500000000001</v>
      </c>
      <c r="IQ11" s="1969">
        <v>31.812200000000001</v>
      </c>
      <c r="IR11" s="1969">
        <v>32.6113</v>
      </c>
      <c r="IS11" s="1969">
        <v>33.373600000000003</v>
      </c>
      <c r="IT11" s="1969">
        <v>34.823300000000003</v>
      </c>
      <c r="IU11" s="1969">
        <v>35.141399999999997</v>
      </c>
      <c r="IV11" s="1969">
        <v>35.019199999999998</v>
      </c>
      <c r="IW11" s="1969">
        <v>34.375300000000003</v>
      </c>
      <c r="IX11" s="1969">
        <v>34.411900000000003</v>
      </c>
      <c r="IY11" s="1969">
        <v>34.311100000000003</v>
      </c>
      <c r="IZ11" s="1969">
        <v>35.039000000000001</v>
      </c>
      <c r="JA11" s="1969">
        <v>34.360199999999999</v>
      </c>
      <c r="JB11" s="1969">
        <v>33.3157</v>
      </c>
      <c r="JC11" s="1969">
        <v>33.096400000000003</v>
      </c>
      <c r="JD11" s="1969">
        <v>33.8598</v>
      </c>
      <c r="JE11" s="1969">
        <v>34.152099999999997</v>
      </c>
      <c r="JF11" s="1969">
        <v>34.302999999999997</v>
      </c>
      <c r="JG11" s="1969">
        <v>34.788600000000002</v>
      </c>
      <c r="JH11" s="1969">
        <v>35.223599999999998</v>
      </c>
      <c r="JI11" s="1969">
        <v>34.877800000000001</v>
      </c>
      <c r="JJ11" s="1969">
        <v>35.0199</v>
      </c>
      <c r="JK11" s="1969">
        <v>35.494500000000002</v>
      </c>
      <c r="JL11" s="1969">
        <v>35.604300000000002</v>
      </c>
      <c r="JM11" s="1969">
        <v>36.559100000000001</v>
      </c>
      <c r="JN11" s="1969">
        <v>36.7301</v>
      </c>
      <c r="JO11" s="1969">
        <v>35.677399999999999</v>
      </c>
      <c r="JP11" s="1969">
        <v>35.534399999999998</v>
      </c>
      <c r="JQ11" s="1969">
        <v>35.423200000000001</v>
      </c>
      <c r="JR11" s="1969">
        <v>35.243699999999997</v>
      </c>
      <c r="JS11" s="1969">
        <v>35.563000000000002</v>
      </c>
    </row>
    <row r="12" spans="1:279" ht="21" customHeight="1">
      <c r="A12" s="1968" t="s">
        <v>4745</v>
      </c>
      <c r="B12" s="1969">
        <v>2.71</v>
      </c>
      <c r="C12" s="1969">
        <v>2.71</v>
      </c>
      <c r="D12" s="1969">
        <v>2.74</v>
      </c>
      <c r="E12" s="1969">
        <v>2.92</v>
      </c>
      <c r="F12" s="1969">
        <v>3.18</v>
      </c>
      <c r="G12" s="1969">
        <v>2.95</v>
      </c>
      <c r="H12" s="1969">
        <v>3</v>
      </c>
      <c r="I12" s="1969">
        <v>2.85</v>
      </c>
      <c r="J12" s="1969">
        <v>2.87</v>
      </c>
      <c r="K12" s="1969">
        <v>3</v>
      </c>
      <c r="L12" s="1969">
        <v>3.25</v>
      </c>
      <c r="M12" s="1969">
        <v>3.46</v>
      </c>
      <c r="N12" s="1969">
        <v>3.38</v>
      </c>
      <c r="O12" s="1969">
        <v>3.55</v>
      </c>
      <c r="P12" s="1969">
        <v>3.52</v>
      </c>
      <c r="Q12" s="1969">
        <v>3.96</v>
      </c>
      <c r="R12" s="1969">
        <v>3.57</v>
      </c>
      <c r="S12" s="1969">
        <v>4</v>
      </c>
      <c r="T12" s="1969">
        <v>4.0999999999999996</v>
      </c>
      <c r="U12" s="1969">
        <v>4.0599999999999996</v>
      </c>
      <c r="V12" s="1969">
        <v>4.13</v>
      </c>
      <c r="W12" s="1969">
        <v>4.2300000000000004</v>
      </c>
      <c r="X12" s="1969">
        <v>4.5</v>
      </c>
      <c r="Y12" s="1969">
        <v>4.12</v>
      </c>
      <c r="Z12" s="1969">
        <v>3.79</v>
      </c>
      <c r="AA12" s="1969">
        <v>3.99</v>
      </c>
      <c r="AB12" s="1969">
        <v>4.33</v>
      </c>
      <c r="AC12" s="1969">
        <v>4.13</v>
      </c>
      <c r="AD12" s="1969">
        <v>4.47</v>
      </c>
      <c r="AE12" s="1969">
        <v>4.63</v>
      </c>
      <c r="AF12" s="1969">
        <v>4.66</v>
      </c>
      <c r="AG12" s="1969">
        <v>4.37</v>
      </c>
      <c r="AH12" s="1969">
        <v>4.5599999999999996</v>
      </c>
      <c r="AI12" s="1969">
        <v>4.8099999999999996</v>
      </c>
      <c r="AJ12" s="1969">
        <v>5.04</v>
      </c>
      <c r="AK12" s="1969">
        <v>5.15</v>
      </c>
      <c r="AL12" s="1969">
        <v>4.95</v>
      </c>
      <c r="AM12" s="1969">
        <v>5.1100000000000003</v>
      </c>
      <c r="AN12" s="1969">
        <v>4.75</v>
      </c>
      <c r="AO12" s="1969">
        <v>4.87</v>
      </c>
      <c r="AP12" s="1969">
        <v>4.49</v>
      </c>
      <c r="AQ12" s="1969">
        <v>4.5199999999999996</v>
      </c>
      <c r="AR12" s="1969">
        <v>4.59</v>
      </c>
      <c r="AS12" s="1969">
        <v>4.67</v>
      </c>
      <c r="AT12" s="1969">
        <v>4.88</v>
      </c>
      <c r="AU12" s="1969">
        <v>4.6500000000000004</v>
      </c>
      <c r="AV12" s="1969">
        <v>4.83</v>
      </c>
      <c r="AW12" s="1969">
        <v>4.9800000000000004</v>
      </c>
      <c r="AX12" s="1969">
        <v>5.15</v>
      </c>
      <c r="AY12" s="1969">
        <v>5.12</v>
      </c>
      <c r="AZ12" s="1969">
        <v>5.13</v>
      </c>
      <c r="BA12" s="1969">
        <v>5.14</v>
      </c>
      <c r="BB12" s="1969">
        <v>4.74</v>
      </c>
      <c r="BC12" s="1969">
        <v>4.4800000000000004</v>
      </c>
      <c r="BD12" s="1969">
        <v>4.7</v>
      </c>
      <c r="BE12" s="1969">
        <v>4.72</v>
      </c>
      <c r="BF12" s="1969">
        <v>4.41</v>
      </c>
      <c r="BG12" s="1969">
        <v>4.54</v>
      </c>
      <c r="BH12" s="1969">
        <v>4.83</v>
      </c>
      <c r="BI12" s="1969">
        <v>4.97</v>
      </c>
      <c r="BJ12" s="1969">
        <v>4.7699999999999996</v>
      </c>
      <c r="BK12" s="1969">
        <v>4.75</v>
      </c>
      <c r="BL12" s="1969">
        <v>4.6399999999999997</v>
      </c>
      <c r="BM12" s="1969">
        <v>4.6399999999999997</v>
      </c>
      <c r="BN12" s="1969">
        <v>4.5599999999999996</v>
      </c>
      <c r="BO12" s="1969">
        <v>4.6100000000000003</v>
      </c>
      <c r="BP12" s="1969">
        <v>4.5599999999999996</v>
      </c>
      <c r="BQ12" s="1969">
        <v>4.5206999999999997</v>
      </c>
      <c r="BR12" s="1969">
        <v>4.5956000000000001</v>
      </c>
      <c r="BS12" s="1969">
        <v>4.8032000000000004</v>
      </c>
      <c r="BT12" s="1969">
        <v>4.5529999999999999</v>
      </c>
      <c r="BU12" s="1969">
        <v>4.3357000000000001</v>
      </c>
      <c r="BV12" s="1969">
        <v>4.0781999999999998</v>
      </c>
      <c r="BW12" s="1969">
        <v>3.7519</v>
      </c>
      <c r="BX12" s="1969">
        <v>3.3517999999999999</v>
      </c>
      <c r="BY12" s="1969">
        <v>3.5573999999999999</v>
      </c>
      <c r="BZ12" s="1969">
        <v>3.7837999999999998</v>
      </c>
      <c r="CA12" s="1969">
        <v>3.5583</v>
      </c>
      <c r="CB12" s="1969">
        <v>3.7401</v>
      </c>
      <c r="CC12" s="1969">
        <v>3.7854000000000001</v>
      </c>
      <c r="CD12" s="1969">
        <v>3.5169000000000001</v>
      </c>
      <c r="CE12" s="1969">
        <v>3.3273000000000001</v>
      </c>
      <c r="CF12" s="1969">
        <v>3.3462999999999998</v>
      </c>
      <c r="CG12" s="1969">
        <v>3.5257999999999998</v>
      </c>
      <c r="CH12" s="1969">
        <v>3.3893</v>
      </c>
      <c r="CI12" s="1969">
        <v>3.5701000000000001</v>
      </c>
      <c r="CJ12" s="1969">
        <v>3.6092</v>
      </c>
      <c r="CK12" s="1969">
        <v>4.0724</v>
      </c>
      <c r="CL12" s="1969">
        <v>4.1806000000000001</v>
      </c>
      <c r="CM12" s="1969">
        <v>4.2778</v>
      </c>
      <c r="CN12" s="1969">
        <v>4.2488999999999999</v>
      </c>
      <c r="CO12" s="1969">
        <v>4.2328000000000001</v>
      </c>
      <c r="CP12" s="1969">
        <v>4.3078000000000003</v>
      </c>
      <c r="CQ12" s="1969">
        <v>4.08</v>
      </c>
      <c r="CR12" s="1969">
        <v>4.1981000000000002</v>
      </c>
      <c r="CS12" s="1969">
        <v>4.2110000000000003</v>
      </c>
      <c r="CT12" s="1969">
        <v>4.0970000000000004</v>
      </c>
      <c r="CU12" s="1969">
        <v>4.1040000000000001</v>
      </c>
      <c r="CV12" s="1969">
        <v>4.3049999999999997</v>
      </c>
      <c r="CW12" s="1969">
        <v>4.3559999999999999</v>
      </c>
      <c r="CX12" s="1969">
        <v>4.5529999999999999</v>
      </c>
      <c r="CY12" s="1969">
        <v>4.3529999999999998</v>
      </c>
      <c r="CZ12" s="1969">
        <v>4.2662881482292896</v>
      </c>
      <c r="DA12" s="1969">
        <v>4.3535725233239067</v>
      </c>
      <c r="DB12" s="1969">
        <v>4.4865622356295907</v>
      </c>
      <c r="DC12" s="1969">
        <v>4.3900698063661805</v>
      </c>
      <c r="DD12" s="1969">
        <v>4.4187592485586178</v>
      </c>
      <c r="DE12" s="1969">
        <v>4.7503250125142289</v>
      </c>
      <c r="DF12" s="1969">
        <v>4.2975873036653569</v>
      </c>
      <c r="DG12" s="1969">
        <v>4.3563444364321553</v>
      </c>
      <c r="DH12" s="1969">
        <v>4.3519041504246037</v>
      </c>
      <c r="DI12" s="1969">
        <v>4.3385934646244273</v>
      </c>
      <c r="DJ12" s="1969">
        <v>4.1803338495633389</v>
      </c>
      <c r="DK12" s="1969">
        <v>4.3043798954782542</v>
      </c>
      <c r="DL12" s="1969">
        <v>4.3045015357541692</v>
      </c>
      <c r="DM12" s="1969">
        <v>4.0919531515976555</v>
      </c>
      <c r="DN12" s="1969">
        <v>3.7402603868307662</v>
      </c>
      <c r="DO12" s="1969">
        <v>3.8001448787588425</v>
      </c>
      <c r="DP12" s="1969">
        <v>3.620326359587414</v>
      </c>
      <c r="DQ12" s="1969">
        <v>3.7169001136883479</v>
      </c>
      <c r="DR12" s="1969">
        <v>3.8416332838487675</v>
      </c>
      <c r="DS12" s="1969">
        <v>3.9856940794946629</v>
      </c>
      <c r="DT12" s="1969">
        <v>3.8804111840386954</v>
      </c>
      <c r="DU12" s="1969">
        <v>3.8606235174531576</v>
      </c>
      <c r="DV12" s="1969">
        <v>3.6140125567878885</v>
      </c>
      <c r="DW12" s="1969">
        <v>3.8222119233774383</v>
      </c>
      <c r="DX12" s="1969">
        <v>3.8982737788837141</v>
      </c>
      <c r="DY12" s="1969">
        <v>3.7075567501245077</v>
      </c>
      <c r="DZ12" s="1969">
        <v>3.8035214549025018</v>
      </c>
      <c r="EA12" s="1969">
        <v>3.6821802638359498</v>
      </c>
      <c r="EB12" s="1969">
        <v>3.6104313236909489</v>
      </c>
      <c r="EC12" s="1969">
        <v>3.7007841237688299</v>
      </c>
      <c r="ED12" s="1969">
        <v>3.4514575122022371</v>
      </c>
      <c r="EE12" s="1969">
        <v>3.5684358295906375</v>
      </c>
      <c r="EF12" s="1969">
        <v>3.4586282264401969</v>
      </c>
      <c r="EG12" s="1969">
        <v>3.5433765177716734</v>
      </c>
      <c r="EH12" s="1969">
        <v>3.1577101274674666</v>
      </c>
      <c r="EI12" s="1969">
        <v>3.1948623579755697</v>
      </c>
      <c r="EJ12" s="1969">
        <v>3.2216301226697301</v>
      </c>
      <c r="EK12" s="1969">
        <v>3.0618062191133828</v>
      </c>
      <c r="EL12" s="1969">
        <v>3.1069691383618969</v>
      </c>
      <c r="EM12" s="1969">
        <v>3.1246810292932805</v>
      </c>
      <c r="EN12" s="1969">
        <v>3.0611223955103966</v>
      </c>
      <c r="EO12" s="1969">
        <v>2.9708024823330113</v>
      </c>
      <c r="EP12" s="1969">
        <v>2.7589730951480038</v>
      </c>
      <c r="EQ12" s="1969">
        <v>2.8939377336566787</v>
      </c>
      <c r="ER12" s="1969">
        <v>2.9199374237218771</v>
      </c>
      <c r="ES12" s="1969">
        <v>2.9219567255974672</v>
      </c>
      <c r="ET12" s="1969">
        <v>2.9761863492894265</v>
      </c>
      <c r="EU12" s="1969">
        <v>2.9283808905926496</v>
      </c>
      <c r="EV12" s="1969">
        <v>2.9214277143540328</v>
      </c>
      <c r="EW12" s="1969">
        <v>2.9595329964046955</v>
      </c>
      <c r="EX12" s="1969">
        <v>2.8501250640782794</v>
      </c>
      <c r="EY12" s="1969">
        <v>2.9477639444256361</v>
      </c>
      <c r="EZ12" s="1969">
        <v>2.9278357367228431</v>
      </c>
      <c r="FA12" s="1969">
        <v>2.8050403330500502</v>
      </c>
      <c r="FB12" s="1969">
        <v>2.8945578415356863</v>
      </c>
      <c r="FC12" s="1969">
        <v>2.9460658295365638</v>
      </c>
      <c r="FD12" s="1969">
        <v>3.0635138642632573</v>
      </c>
      <c r="FE12" s="1969">
        <v>3.0590000000000002</v>
      </c>
      <c r="FF12" s="1969">
        <v>2.9862785714285707</v>
      </c>
      <c r="FG12" s="1969">
        <v>2.9436285714285702</v>
      </c>
      <c r="FH12" s="1969">
        <v>2.86625714285714</v>
      </c>
      <c r="FI12" s="1969">
        <v>2.7198214285714299</v>
      </c>
      <c r="FJ12" s="1969">
        <v>2.6221357142857098</v>
      </c>
      <c r="FK12" s="1969">
        <v>2.6720000000000002</v>
      </c>
      <c r="FL12" s="1969">
        <v>2.5907</v>
      </c>
      <c r="FM12" s="1969">
        <v>2.3746</v>
      </c>
      <c r="FN12" s="1969">
        <v>2.2907000000000002</v>
      </c>
      <c r="FO12" s="1969">
        <v>2.2873999999999999</v>
      </c>
      <c r="FP12" s="1969">
        <v>2.4315000000000002</v>
      </c>
      <c r="FQ12" s="1969">
        <v>2.5362</v>
      </c>
      <c r="FR12" s="1969">
        <v>2.3243999999999998</v>
      </c>
      <c r="FS12" s="1969">
        <v>2.4796</v>
      </c>
      <c r="FT12" s="1969">
        <v>2.6006999999999998</v>
      </c>
      <c r="FU12" s="1969">
        <v>2.5194000000000001</v>
      </c>
      <c r="FV12" s="1969">
        <v>2.6360000000000001</v>
      </c>
      <c r="FW12" s="1969">
        <v>2.6785999999999999</v>
      </c>
      <c r="FX12" s="1969">
        <v>2.6633</v>
      </c>
      <c r="FY12" s="1969">
        <v>2.7271000000000001</v>
      </c>
      <c r="FZ12" s="1969">
        <v>2.7238000000000002</v>
      </c>
      <c r="GA12" s="1969">
        <v>2.8247</v>
      </c>
      <c r="GB12" s="1969">
        <v>2.7096</v>
      </c>
      <c r="GC12" s="1969">
        <v>2.7097000000000002</v>
      </c>
      <c r="GD12" s="1969">
        <v>2.7347999999999999</v>
      </c>
      <c r="GE12" s="1969">
        <v>2.7322000000000002</v>
      </c>
      <c r="GF12" s="1969">
        <v>2.6675</v>
      </c>
      <c r="GG12" s="1969">
        <v>2.6036999999999999</v>
      </c>
      <c r="GH12" s="1969">
        <v>2.5693000000000001</v>
      </c>
      <c r="GI12" s="1969">
        <v>2.5045999999999999</v>
      </c>
      <c r="GJ12" s="1969">
        <v>2.5432999999999999</v>
      </c>
      <c r="GK12" s="1969">
        <v>2.7852999999999999</v>
      </c>
      <c r="GL12" s="1969">
        <v>2.7909000000000002</v>
      </c>
      <c r="GM12" s="1969">
        <v>2.895</v>
      </c>
      <c r="GN12" s="1969">
        <v>2.9039000000000001</v>
      </c>
      <c r="GO12" s="1969">
        <v>2.8492000000000002</v>
      </c>
      <c r="GP12" s="1969">
        <v>2.8247</v>
      </c>
      <c r="GQ12" s="1969">
        <v>2.597</v>
      </c>
      <c r="GR12" s="1969">
        <v>2.6678000000000002</v>
      </c>
      <c r="GS12" s="1969">
        <v>2.3935</v>
      </c>
      <c r="GT12" s="1969">
        <v>2.5019999999999998</v>
      </c>
      <c r="GU12" s="1969">
        <v>2.4319000000000002</v>
      </c>
      <c r="GV12" s="1969">
        <v>2.5908000000000002</v>
      </c>
      <c r="GW12" s="1969">
        <v>2.4462999999999999</v>
      </c>
      <c r="GX12" s="1969">
        <v>2.6341000000000001</v>
      </c>
      <c r="GY12" s="1969">
        <v>2.5160999999999998</v>
      </c>
      <c r="GZ12" s="1969">
        <v>2.4579</v>
      </c>
      <c r="HA12" s="1969">
        <v>2.5116999999999998</v>
      </c>
      <c r="HB12" s="1969">
        <v>2.4714</v>
      </c>
      <c r="HC12" s="1969">
        <v>2.5762999999999998</v>
      </c>
      <c r="HD12" s="1969">
        <v>2.6141000000000001</v>
      </c>
      <c r="HE12" s="1969">
        <v>2.4220999999999999</v>
      </c>
      <c r="HF12" s="1969">
        <v>2.4758</v>
      </c>
      <c r="HG12" s="1969">
        <v>2.4906000000000001</v>
      </c>
      <c r="HH12" s="1969">
        <v>2.5632000000000001</v>
      </c>
      <c r="HI12" s="1969">
        <v>2.657</v>
      </c>
      <c r="HJ12" s="1969">
        <v>2.5634000000000001</v>
      </c>
      <c r="HK12" s="1969">
        <v>2.4659</v>
      </c>
      <c r="HL12" s="1969">
        <v>2.2543000000000002</v>
      </c>
      <c r="HM12" s="1969">
        <v>2.2732000000000001</v>
      </c>
      <c r="HN12" s="1969">
        <v>2.3576999999999999</v>
      </c>
      <c r="HO12" s="1969">
        <v>2.3938999999999999</v>
      </c>
      <c r="HP12" s="1969">
        <v>2.4481000000000002</v>
      </c>
      <c r="HQ12" s="1969">
        <v>2.4681000000000002</v>
      </c>
      <c r="HR12" s="1969">
        <v>2.4256000000000002</v>
      </c>
      <c r="HS12" s="1969">
        <v>2.5213999999999999</v>
      </c>
      <c r="HT12" s="1969">
        <v>2.6941999999999999</v>
      </c>
      <c r="HU12" s="1969">
        <v>2.7728999999999999</v>
      </c>
      <c r="HV12" s="1969">
        <v>2.67</v>
      </c>
      <c r="HW12" s="1969">
        <v>2.7208000000000001</v>
      </c>
      <c r="HX12" s="1969">
        <v>2.7879</v>
      </c>
      <c r="HY12" s="1969">
        <v>2.9077999999999999</v>
      </c>
      <c r="HZ12" s="1969">
        <v>3.0270000000000001</v>
      </c>
      <c r="IA12" s="1969">
        <v>3.0672000000000001</v>
      </c>
      <c r="IB12" s="1969">
        <v>3.0150000000000001</v>
      </c>
      <c r="IC12" s="1969">
        <v>3.0045999999999999</v>
      </c>
      <c r="ID12" s="1969">
        <v>2.9108999999999998</v>
      </c>
      <c r="IE12" s="1969">
        <v>2.9218999999999999</v>
      </c>
      <c r="IF12" s="1969">
        <v>2.7639</v>
      </c>
      <c r="IG12" s="1969">
        <v>2.8115000000000001</v>
      </c>
      <c r="IH12" s="1969">
        <v>2.8704999999999998</v>
      </c>
      <c r="II12" s="1969">
        <v>2.9483000000000001</v>
      </c>
      <c r="IJ12" s="1969">
        <v>3.1480999999999999</v>
      </c>
      <c r="IK12" s="1969">
        <v>2.7789000000000001</v>
      </c>
      <c r="IL12" s="1969">
        <v>2.8875000000000002</v>
      </c>
      <c r="IM12" s="1969">
        <v>2.8807</v>
      </c>
      <c r="IN12" s="1969">
        <v>2.8534999999999999</v>
      </c>
      <c r="IO12" s="1969">
        <v>2.7456</v>
      </c>
      <c r="IP12" s="1969">
        <v>2.5994000000000002</v>
      </c>
      <c r="IQ12" s="1969">
        <v>2.5034000000000001</v>
      </c>
      <c r="IR12" s="1969">
        <v>2.6753999999999998</v>
      </c>
      <c r="IS12" s="1969">
        <v>2.6764000000000001</v>
      </c>
      <c r="IT12" s="1969">
        <v>2.6629</v>
      </c>
      <c r="IU12" s="1969">
        <v>2.6080999999999999</v>
      </c>
      <c r="IV12" s="1969">
        <v>2.6549999999999998</v>
      </c>
      <c r="IW12" s="1969">
        <v>2.5436999999999999</v>
      </c>
      <c r="IX12" s="1969">
        <v>2.395</v>
      </c>
      <c r="IY12" s="1969">
        <v>2.524</v>
      </c>
      <c r="IZ12" s="1969">
        <v>2.6846999999999999</v>
      </c>
      <c r="JA12" s="1969">
        <v>2.5230000000000001</v>
      </c>
      <c r="JB12" s="1969">
        <v>2.4365999999999999</v>
      </c>
      <c r="JC12" s="1969">
        <v>2.4302999999999999</v>
      </c>
      <c r="JD12" s="1969">
        <v>2.4504999999999999</v>
      </c>
      <c r="JE12" s="1969">
        <v>2.4653999999999998</v>
      </c>
      <c r="JF12" s="1969">
        <v>2.4828000000000001</v>
      </c>
      <c r="JG12" s="1969">
        <v>2.4706000000000001</v>
      </c>
      <c r="JH12" s="1969">
        <v>2.5489999999999999</v>
      </c>
      <c r="JI12" s="1969">
        <v>2.5785</v>
      </c>
      <c r="JJ12" s="1969">
        <v>2.5663</v>
      </c>
      <c r="JK12" s="1969">
        <v>2.6606000000000001</v>
      </c>
      <c r="JL12" s="1969">
        <v>2.6659999999999999</v>
      </c>
      <c r="JM12" s="1969">
        <v>2.7357999999999998</v>
      </c>
      <c r="JN12" s="1969">
        <v>2.8123999999999998</v>
      </c>
      <c r="JO12" s="1969">
        <v>2.7385000000000002</v>
      </c>
      <c r="JP12" s="1969">
        <v>2.7004999999999999</v>
      </c>
      <c r="JQ12" s="1969">
        <v>2.6303999999999998</v>
      </c>
      <c r="JR12" s="1969">
        <v>2.6341999999999999</v>
      </c>
      <c r="JS12" s="1969">
        <v>2.6562000000000001</v>
      </c>
    </row>
    <row r="13" spans="1:279" ht="21" customHeight="1">
      <c r="A13" s="1968" t="s">
        <v>4746</v>
      </c>
      <c r="B13" s="1969">
        <v>17.87</v>
      </c>
      <c r="C13" s="1969">
        <v>17.88</v>
      </c>
      <c r="D13" s="1969">
        <v>18.14</v>
      </c>
      <c r="E13" s="1969">
        <v>18.78</v>
      </c>
      <c r="F13" s="1969">
        <v>19.48</v>
      </c>
      <c r="G13" s="1969">
        <v>20.260000000000002</v>
      </c>
      <c r="H13" s="1969">
        <v>20.239999999999998</v>
      </c>
      <c r="I13" s="1969">
        <v>20.03</v>
      </c>
      <c r="J13" s="1969">
        <v>20.07</v>
      </c>
      <c r="K13" s="1969">
        <v>20.16</v>
      </c>
      <c r="L13" s="1969">
        <v>20.02</v>
      </c>
      <c r="M13" s="1969">
        <v>21.23</v>
      </c>
      <c r="N13" s="1969">
        <v>21.08</v>
      </c>
      <c r="O13" s="1969">
        <v>20.61</v>
      </c>
      <c r="P13" s="1969">
        <v>20.32</v>
      </c>
      <c r="Q13" s="1969">
        <v>20.34</v>
      </c>
      <c r="R13" s="1969">
        <v>21.62</v>
      </c>
      <c r="S13" s="1969">
        <v>21.81</v>
      </c>
      <c r="T13" s="1969">
        <v>21.77</v>
      </c>
      <c r="U13" s="1969">
        <v>20.79</v>
      </c>
      <c r="V13" s="1969">
        <v>21.87</v>
      </c>
      <c r="W13" s="1969">
        <v>21.61</v>
      </c>
      <c r="X13" s="1969">
        <v>21.84</v>
      </c>
      <c r="Y13" s="1969">
        <v>21.6</v>
      </c>
      <c r="Z13" s="1969">
        <v>20.73</v>
      </c>
      <c r="AA13" s="1969">
        <v>20.5</v>
      </c>
      <c r="AB13" s="1969">
        <v>21.07</v>
      </c>
      <c r="AC13" s="1969">
        <v>21.66</v>
      </c>
      <c r="AD13" s="1969">
        <v>22.72</v>
      </c>
      <c r="AE13" s="1969">
        <v>22.5</v>
      </c>
      <c r="AF13" s="1969">
        <v>22.32</v>
      </c>
      <c r="AG13" s="1969">
        <v>22.56</v>
      </c>
      <c r="AH13" s="1969">
        <v>22.87</v>
      </c>
      <c r="AI13" s="1969">
        <v>23.97</v>
      </c>
      <c r="AJ13" s="1969">
        <v>25.13</v>
      </c>
      <c r="AK13" s="1969">
        <v>25.15</v>
      </c>
      <c r="AL13" s="1969">
        <v>24.23</v>
      </c>
      <c r="AM13" s="1969">
        <v>25.07</v>
      </c>
      <c r="AN13" s="1969">
        <v>24.43</v>
      </c>
      <c r="AO13" s="1969">
        <v>24.63</v>
      </c>
      <c r="AP13" s="1969">
        <v>23.67</v>
      </c>
      <c r="AQ13" s="1969">
        <v>23.14</v>
      </c>
      <c r="AR13" s="1969">
        <v>23.22</v>
      </c>
      <c r="AS13" s="1969">
        <v>23.64</v>
      </c>
      <c r="AT13" s="1969">
        <v>23.58</v>
      </c>
      <c r="AU13" s="1969">
        <v>23.85</v>
      </c>
      <c r="AV13" s="1969">
        <v>23.42</v>
      </c>
      <c r="AW13" s="1969">
        <v>23.52</v>
      </c>
      <c r="AX13" s="1969">
        <v>24.02</v>
      </c>
      <c r="AY13" s="1969">
        <v>23.42</v>
      </c>
      <c r="AZ13" s="1969">
        <v>23.9</v>
      </c>
      <c r="BA13" s="1969">
        <v>24.65</v>
      </c>
      <c r="BB13" s="1969">
        <v>25.64</v>
      </c>
      <c r="BC13" s="1969">
        <v>25.23</v>
      </c>
      <c r="BD13" s="1969">
        <v>25.63</v>
      </c>
      <c r="BE13" s="1969">
        <v>26.68</v>
      </c>
      <c r="BF13" s="1969">
        <v>26.42</v>
      </c>
      <c r="BG13" s="1969">
        <v>26.56</v>
      </c>
      <c r="BH13" s="1969">
        <v>27.71</v>
      </c>
      <c r="BI13" s="1969">
        <v>27.56</v>
      </c>
      <c r="BJ13" s="1969">
        <v>26.95</v>
      </c>
      <c r="BK13" s="1969">
        <v>27.48</v>
      </c>
      <c r="BL13" s="1969">
        <v>27.2</v>
      </c>
      <c r="BM13" s="1969">
        <v>26.9</v>
      </c>
      <c r="BN13" s="1969">
        <v>26.01</v>
      </c>
      <c r="BO13" s="1969">
        <v>26.04</v>
      </c>
      <c r="BP13" s="1969">
        <v>26.46</v>
      </c>
      <c r="BQ13" s="1969">
        <v>26.400200000000002</v>
      </c>
      <c r="BR13" s="1969">
        <v>26.584900000000001</v>
      </c>
      <c r="BS13" s="1969">
        <v>26.7209</v>
      </c>
      <c r="BT13" s="1969">
        <v>27.303999999999998</v>
      </c>
      <c r="BU13" s="1969">
        <v>25.878499999999999</v>
      </c>
      <c r="BV13" s="1969">
        <v>27.0215</v>
      </c>
      <c r="BW13" s="1969">
        <v>26.695599999999999</v>
      </c>
      <c r="BX13" s="1969">
        <v>26.8569</v>
      </c>
      <c r="BY13" s="1969">
        <v>25.628499999999999</v>
      </c>
      <c r="BZ13" s="1969">
        <v>26.9651</v>
      </c>
      <c r="CA13" s="1969">
        <v>27.309100000000001</v>
      </c>
      <c r="CB13" s="1969">
        <v>26.000499999999999</v>
      </c>
      <c r="CC13" s="1969">
        <v>26.302299999999999</v>
      </c>
      <c r="CD13" s="1969">
        <v>26.456700000000001</v>
      </c>
      <c r="CE13" s="1969">
        <v>28.609500000000001</v>
      </c>
      <c r="CF13" s="1969">
        <v>27.107099999999999</v>
      </c>
      <c r="CG13" s="1969">
        <v>30.787600000000001</v>
      </c>
      <c r="CH13" s="1969">
        <v>29.009</v>
      </c>
      <c r="CI13" s="1969">
        <v>29.9011</v>
      </c>
      <c r="CJ13" s="1969">
        <v>29.859300000000001</v>
      </c>
      <c r="CK13" s="1969">
        <v>30.399699999999999</v>
      </c>
      <c r="CL13" s="1969">
        <v>30.834900000000001</v>
      </c>
      <c r="CM13" s="1969">
        <v>30.603999999999999</v>
      </c>
      <c r="CN13" s="1969">
        <v>30.225899999999999</v>
      </c>
      <c r="CO13" s="1969">
        <v>30.743400000000001</v>
      </c>
      <c r="CP13" s="1969">
        <v>30.523499999999999</v>
      </c>
      <c r="CQ13" s="1969">
        <v>29.996300000000002</v>
      </c>
      <c r="CR13" s="1969">
        <v>30.463799999999999</v>
      </c>
      <c r="CS13" s="1969">
        <v>29.768999999999998</v>
      </c>
      <c r="CT13" s="1969">
        <v>29.295999999999999</v>
      </c>
      <c r="CU13" s="1969">
        <v>29.201000000000001</v>
      </c>
      <c r="CV13" s="1969">
        <v>29.53</v>
      </c>
      <c r="CW13" s="1969">
        <v>29.295000000000002</v>
      </c>
      <c r="CX13" s="1969">
        <v>29.658999999999999</v>
      </c>
      <c r="CY13" s="1969">
        <v>30.523</v>
      </c>
      <c r="CZ13" s="1969">
        <v>29.932387020470024</v>
      </c>
      <c r="DA13" s="1969">
        <v>31.006065967336447</v>
      </c>
      <c r="DB13" s="1969">
        <v>31.667320192111127</v>
      </c>
      <c r="DC13" s="1969">
        <v>31.002429732801833</v>
      </c>
      <c r="DD13" s="1969">
        <v>31.312560317647158</v>
      </c>
      <c r="DE13" s="1969">
        <v>33.26648573910277</v>
      </c>
      <c r="DF13" s="1969">
        <v>32.417885079418781</v>
      </c>
      <c r="DG13" s="1969">
        <v>32.648237071259658</v>
      </c>
      <c r="DH13" s="1969">
        <v>32.119593530142126</v>
      </c>
      <c r="DI13" s="1969">
        <v>32.453339202412096</v>
      </c>
      <c r="DJ13" s="1969">
        <v>33.7003869210346</v>
      </c>
      <c r="DK13" s="1969">
        <v>34.802824043659051</v>
      </c>
      <c r="DL13" s="1969">
        <v>35.848340580052046</v>
      </c>
      <c r="DM13" s="1969">
        <v>34.942476068757806</v>
      </c>
      <c r="DN13" s="1969">
        <v>32.858827248066497</v>
      </c>
      <c r="DO13" s="1969">
        <v>33.739890855462278</v>
      </c>
      <c r="DP13" s="1969">
        <v>32.419063314337926</v>
      </c>
      <c r="DQ13" s="1969">
        <v>31.944445927649429</v>
      </c>
      <c r="DR13" s="1969">
        <v>32.549865851118632</v>
      </c>
      <c r="DS13" s="1969">
        <v>32.988249011225641</v>
      </c>
      <c r="DT13" s="1969">
        <v>32.769669209929454</v>
      </c>
      <c r="DU13" s="1969">
        <v>32.673095466142037</v>
      </c>
      <c r="DV13" s="1969">
        <v>31.46935338162195</v>
      </c>
      <c r="DW13" s="1969">
        <v>32.985705936886248</v>
      </c>
      <c r="DX13" s="1969">
        <v>32.286280264023411</v>
      </c>
      <c r="DY13" s="1969">
        <v>32.461569632904229</v>
      </c>
      <c r="DZ13" s="1969">
        <v>33.12353255262245</v>
      </c>
      <c r="EA13" s="1969">
        <v>33.804537399921053</v>
      </c>
      <c r="EB13" s="1969">
        <v>33.900937943332458</v>
      </c>
      <c r="EC13" s="1969">
        <v>34.000860569091984</v>
      </c>
      <c r="ED13" s="1969">
        <v>33.880883901578464</v>
      </c>
      <c r="EE13" s="1969">
        <v>33.598031437847332</v>
      </c>
      <c r="EF13" s="1969">
        <v>33.295861056000511</v>
      </c>
      <c r="EG13" s="1969">
        <v>33.545808047010063</v>
      </c>
      <c r="EH13" s="1969">
        <v>33.049334960454381</v>
      </c>
      <c r="EI13" s="1969">
        <v>33.338557746409883</v>
      </c>
      <c r="EJ13" s="1969">
        <v>33.741992337888043</v>
      </c>
      <c r="EK13" s="1969">
        <v>33.692889019657507</v>
      </c>
      <c r="EL13" s="1969">
        <v>34.366963186970331</v>
      </c>
      <c r="EM13" s="1969">
        <v>34.099848636950199</v>
      </c>
      <c r="EN13" s="1969">
        <v>34.089317010338014</v>
      </c>
      <c r="EO13" s="1969">
        <v>34.493984546866109</v>
      </c>
      <c r="EP13" s="1969">
        <v>34.265764580679743</v>
      </c>
      <c r="EQ13" s="1969">
        <v>34.519829125290215</v>
      </c>
      <c r="ER13" s="1969">
        <v>34.543414154852449</v>
      </c>
      <c r="ES13" s="1969">
        <v>34.616587209475725</v>
      </c>
      <c r="ET13" s="1969">
        <v>34.275326012044609</v>
      </c>
      <c r="EU13" s="1969">
        <v>34.512134630468196</v>
      </c>
      <c r="EV13" s="1969">
        <v>34.071467668531454</v>
      </c>
      <c r="EW13" s="1969">
        <v>34.108328458431558</v>
      </c>
      <c r="EX13" s="1969">
        <v>33.506337416692084</v>
      </c>
      <c r="EY13" s="1969">
        <v>33.280490755568088</v>
      </c>
      <c r="EZ13" s="1969">
        <v>33.150796174633285</v>
      </c>
      <c r="FA13" s="1969">
        <v>32.553019100693419</v>
      </c>
      <c r="FB13" s="1969">
        <v>36.063031378199504</v>
      </c>
      <c r="FC13" s="1969">
        <v>35.536138469291238</v>
      </c>
      <c r="FD13" s="1969">
        <v>38.169667996803135</v>
      </c>
      <c r="FE13" s="1969">
        <v>38.182985714285714</v>
      </c>
      <c r="FF13" s="1969">
        <v>38.26246428571428</v>
      </c>
      <c r="FG13" s="1969">
        <v>38.563585714285701</v>
      </c>
      <c r="FH13" s="1969">
        <v>37.409700000000001</v>
      </c>
      <c r="FI13" s="1969">
        <v>37.461314285714302</v>
      </c>
      <c r="FJ13" s="1969">
        <v>37.356064285714297</v>
      </c>
      <c r="FK13" s="1969">
        <v>37.1175</v>
      </c>
      <c r="FL13" s="1969">
        <v>35.9041</v>
      </c>
      <c r="FM13" s="1969">
        <v>37.100099999999998</v>
      </c>
      <c r="FN13" s="1969">
        <v>36.229300000000002</v>
      </c>
      <c r="FO13" s="1969">
        <v>36.792400000000001</v>
      </c>
      <c r="FP13" s="1969">
        <v>37.400599999999997</v>
      </c>
      <c r="FQ13" s="1969">
        <v>37.299900000000001</v>
      </c>
      <c r="FR13" s="1969">
        <v>36.595799999999997</v>
      </c>
      <c r="FS13" s="1969">
        <v>37.314</v>
      </c>
      <c r="FT13" s="1969">
        <v>37.3157</v>
      </c>
      <c r="FU13" s="1969">
        <v>36.978900000000003</v>
      </c>
      <c r="FV13" s="1969">
        <v>37.720399999999998</v>
      </c>
      <c r="FW13" s="1969">
        <v>37.125300000000003</v>
      </c>
      <c r="FX13" s="1969">
        <v>36.414299999999997</v>
      </c>
      <c r="FY13" s="1969">
        <v>36.206000000000003</v>
      </c>
      <c r="FZ13" s="1969">
        <v>36.781199999999998</v>
      </c>
      <c r="GA13" s="1969">
        <v>36.263500000000001</v>
      </c>
      <c r="GB13" s="1969">
        <v>36.354199999999999</v>
      </c>
      <c r="GC13" s="1969">
        <v>36.230499999999999</v>
      </c>
      <c r="GD13" s="1969">
        <v>36.554299999999998</v>
      </c>
      <c r="GE13" s="1969">
        <v>36.958500000000001</v>
      </c>
      <c r="GF13" s="1969">
        <v>35.652299999999997</v>
      </c>
      <c r="GG13" s="1969">
        <v>35.055300000000003</v>
      </c>
      <c r="GH13" s="1969">
        <v>35.7042</v>
      </c>
      <c r="GI13" s="1969">
        <v>35.206400000000002</v>
      </c>
      <c r="GJ13" s="1969">
        <v>35.178899999999999</v>
      </c>
      <c r="GK13" s="1969">
        <v>35.158499999999997</v>
      </c>
      <c r="GL13" s="1969">
        <v>35.618000000000002</v>
      </c>
      <c r="GM13" s="1969">
        <v>36.009900000000002</v>
      </c>
      <c r="GN13" s="1969">
        <v>35.813800000000001</v>
      </c>
      <c r="GO13" s="1969">
        <v>35.322899999999997</v>
      </c>
      <c r="GP13" s="1969">
        <v>35.604199999999999</v>
      </c>
      <c r="GQ13" s="1969">
        <v>35.619799999999998</v>
      </c>
      <c r="GR13" s="1969">
        <v>35.282800000000002</v>
      </c>
      <c r="GS13" s="1969">
        <v>36.072299999999998</v>
      </c>
      <c r="GT13" s="1969">
        <v>35.859200000000001</v>
      </c>
      <c r="GU13" s="1969">
        <v>35.159100000000002</v>
      </c>
      <c r="GV13" s="1969">
        <v>35.2151</v>
      </c>
      <c r="GW13" s="1969">
        <v>35.510899999999999</v>
      </c>
      <c r="GX13" s="1969">
        <v>35.076900000000002</v>
      </c>
      <c r="GY13" s="1969">
        <v>34.817500000000003</v>
      </c>
      <c r="GZ13" s="1969">
        <v>35.6873</v>
      </c>
      <c r="HA13" s="1969">
        <v>35.038200000000003</v>
      </c>
      <c r="HB13" s="1969">
        <v>36.0914</v>
      </c>
      <c r="HC13" s="1969">
        <v>37.082299999999996</v>
      </c>
      <c r="HD13" s="1969">
        <v>37.077300000000001</v>
      </c>
      <c r="HE13" s="1969">
        <v>37.271700000000003</v>
      </c>
      <c r="HF13" s="1969">
        <v>37.4465</v>
      </c>
      <c r="HG13" s="1969">
        <v>37.391800000000003</v>
      </c>
      <c r="HH13" s="1969">
        <v>37.347700000000003</v>
      </c>
      <c r="HI13" s="1969">
        <v>38.2134</v>
      </c>
      <c r="HJ13" s="1969">
        <v>38.555799999999998</v>
      </c>
      <c r="HK13" s="1969">
        <v>39.309699999999999</v>
      </c>
      <c r="HL13" s="1969">
        <v>41.644599999999997</v>
      </c>
      <c r="HM13" s="1969">
        <v>41.856999999999999</v>
      </c>
      <c r="HN13" s="1969">
        <v>42.307000000000002</v>
      </c>
      <c r="HO13" s="1969">
        <v>42.946599999999997</v>
      </c>
      <c r="HP13" s="1969">
        <v>44.6905</v>
      </c>
      <c r="HQ13" s="1969">
        <v>44.685499999999998</v>
      </c>
      <c r="HR13" s="1969">
        <v>44.082000000000001</v>
      </c>
      <c r="HS13" s="1969">
        <v>44.515700000000002</v>
      </c>
      <c r="HT13" s="1969">
        <v>44.889200000000002</v>
      </c>
      <c r="HU13" s="1969">
        <v>45.4298</v>
      </c>
      <c r="HV13" s="1969">
        <v>45.2986</v>
      </c>
      <c r="HW13" s="1969">
        <v>44.6571</v>
      </c>
      <c r="HX13" s="1969">
        <v>43.6023</v>
      </c>
      <c r="HY13" s="1969">
        <v>45.139899999999997</v>
      </c>
      <c r="HZ13" s="1969">
        <v>45.832900000000002</v>
      </c>
      <c r="IA13" s="1969">
        <v>47.029699999999998</v>
      </c>
      <c r="IB13" s="1969">
        <v>47.7468</v>
      </c>
      <c r="IC13" s="1969">
        <v>47.2926</v>
      </c>
      <c r="ID13" s="1969">
        <v>46.471699999999998</v>
      </c>
      <c r="IE13" s="1969">
        <v>47.765300000000003</v>
      </c>
      <c r="IF13" s="1969">
        <v>47.645499999999998</v>
      </c>
      <c r="IG13" s="1969">
        <v>48.345799999999997</v>
      </c>
      <c r="IH13" s="1969">
        <v>47.383299999999998</v>
      </c>
      <c r="II13" s="1969">
        <v>48.305</v>
      </c>
      <c r="IJ13" s="1969">
        <v>48.896599999999999</v>
      </c>
      <c r="IK13" s="1969">
        <v>45.078600000000002</v>
      </c>
      <c r="IL13" s="1969">
        <v>46.108199999999997</v>
      </c>
      <c r="IM13" s="1969">
        <v>48.380899999999997</v>
      </c>
      <c r="IN13" s="1969">
        <v>48.422600000000003</v>
      </c>
      <c r="IO13" s="1969">
        <v>46.837000000000003</v>
      </c>
      <c r="IP13" s="1969">
        <v>47.11</v>
      </c>
      <c r="IQ13" s="1969">
        <v>44.97</v>
      </c>
      <c r="IR13" s="1969">
        <v>46.869199999999999</v>
      </c>
      <c r="IS13" s="1969">
        <v>48.483600000000003</v>
      </c>
      <c r="IT13" s="1969">
        <v>49.404499999999999</v>
      </c>
      <c r="IU13" s="1969">
        <v>50.506999999999998</v>
      </c>
      <c r="IV13" s="1969">
        <v>50.785200000000003</v>
      </c>
      <c r="IW13" s="1969">
        <v>51.218000000000004</v>
      </c>
      <c r="IX13" s="1969">
        <v>51.2012</v>
      </c>
      <c r="IY13" s="1969">
        <v>51.669699999999999</v>
      </c>
      <c r="IZ13" s="1969">
        <v>53.435200000000002</v>
      </c>
      <c r="JA13" s="1969">
        <v>52.714799999999997</v>
      </c>
      <c r="JB13" s="1969">
        <v>49.685899999999997</v>
      </c>
      <c r="JC13" s="1969">
        <v>50.0702</v>
      </c>
      <c r="JD13" s="1969">
        <v>51.588299999999997</v>
      </c>
      <c r="JE13" s="1969">
        <v>53.297199999999997</v>
      </c>
      <c r="JF13" s="1969">
        <v>53.204599999999999</v>
      </c>
      <c r="JG13" s="1969">
        <v>53.175699999999999</v>
      </c>
      <c r="JH13" s="1969">
        <v>52.578899999999997</v>
      </c>
      <c r="JI13" s="1969">
        <v>51.988500000000002</v>
      </c>
      <c r="JJ13" s="1969">
        <v>52.226100000000002</v>
      </c>
      <c r="JK13" s="1969">
        <v>53.540700000000001</v>
      </c>
      <c r="JL13" s="1969">
        <v>54.105400000000003</v>
      </c>
      <c r="JM13" s="1969">
        <v>56.110500000000002</v>
      </c>
      <c r="JN13" s="1969">
        <v>55.787799999999997</v>
      </c>
      <c r="JO13" s="1969">
        <v>54.441699999999997</v>
      </c>
      <c r="JP13" s="1969">
        <v>53.984200000000001</v>
      </c>
      <c r="JQ13" s="1969">
        <v>53.365299999999998</v>
      </c>
      <c r="JR13" s="1969">
        <v>52.493400000000001</v>
      </c>
      <c r="JS13" s="1969">
        <v>53.356999999999999</v>
      </c>
    </row>
    <row r="14" spans="1:279" ht="21" customHeight="1">
      <c r="A14" s="1968" t="s">
        <v>4747</v>
      </c>
      <c r="B14" s="1969">
        <v>30.524999999999999</v>
      </c>
      <c r="C14" s="1969">
        <v>30.533000000000001</v>
      </c>
      <c r="D14" s="1969">
        <v>30.527000000000001</v>
      </c>
      <c r="E14" s="1969">
        <v>30.447800000000001</v>
      </c>
      <c r="F14" s="1969">
        <v>30.369299999999999</v>
      </c>
      <c r="G14" s="1969">
        <v>30.158100000000001</v>
      </c>
      <c r="H14" s="1969">
        <v>29.989899999999999</v>
      </c>
      <c r="I14" s="1969">
        <v>29.904</v>
      </c>
      <c r="J14" s="1969">
        <v>29.880700000000001</v>
      </c>
      <c r="K14" s="1969">
        <v>29.8596</v>
      </c>
      <c r="L14" s="1969">
        <v>29.727</v>
      </c>
      <c r="M14" s="1969">
        <v>29.448899999999998</v>
      </c>
      <c r="N14" s="1969">
        <v>28.6342</v>
      </c>
      <c r="O14" s="1969">
        <v>28.0688</v>
      </c>
      <c r="P14" s="1969">
        <v>27.745000000000001</v>
      </c>
      <c r="Q14" s="1969">
        <v>27.694099999999999</v>
      </c>
      <c r="R14" s="1969">
        <v>27.87</v>
      </c>
      <c r="S14" s="1969">
        <v>29.495999999999999</v>
      </c>
      <c r="T14" s="1969">
        <v>29.777999999999999</v>
      </c>
      <c r="U14" s="1969">
        <v>29.445</v>
      </c>
      <c r="V14" s="1969">
        <v>28.992000000000001</v>
      </c>
      <c r="W14" s="1969">
        <v>28.841999999999999</v>
      </c>
      <c r="X14" s="1969">
        <v>28.405000000000001</v>
      </c>
      <c r="Y14" s="1969">
        <v>26.8216</v>
      </c>
      <c r="Z14" s="1969">
        <v>26.234999999999999</v>
      </c>
      <c r="AA14" s="1969">
        <v>26.097000000000001</v>
      </c>
      <c r="AB14" s="1969">
        <v>26.909300000000002</v>
      </c>
      <c r="AC14" s="1969">
        <v>27.959599999999998</v>
      </c>
      <c r="AD14" s="1969">
        <v>28.475999999999999</v>
      </c>
      <c r="AE14" s="1969">
        <v>28.454999999999998</v>
      </c>
      <c r="AF14" s="1969">
        <v>28.556000000000001</v>
      </c>
      <c r="AG14" s="1969">
        <v>28.727</v>
      </c>
      <c r="AH14" s="1969">
        <v>28.8154</v>
      </c>
      <c r="AI14" s="1969">
        <v>28.775500000000001</v>
      </c>
      <c r="AJ14" s="1969">
        <v>28.696999999999999</v>
      </c>
      <c r="AK14" s="1969">
        <v>28.486999999999998</v>
      </c>
      <c r="AL14" s="1969">
        <v>28.808</v>
      </c>
      <c r="AM14" s="1969">
        <v>29.071999999999999</v>
      </c>
      <c r="AN14" s="1969">
        <v>29.294</v>
      </c>
      <c r="AO14" s="1969">
        <v>29.3139</v>
      </c>
      <c r="AP14" s="1969">
        <v>29.457999999999998</v>
      </c>
      <c r="AQ14" s="1969">
        <v>29.6083</v>
      </c>
      <c r="AR14" s="1969">
        <v>29.8581</v>
      </c>
      <c r="AS14" s="1969">
        <v>29.977499999999999</v>
      </c>
      <c r="AT14" s="1969">
        <v>30.4557</v>
      </c>
      <c r="AU14" s="1969">
        <v>30.542400000000001</v>
      </c>
      <c r="AV14" s="1969">
        <v>30.7453</v>
      </c>
      <c r="AW14" s="1969">
        <v>30.7883</v>
      </c>
      <c r="AX14" s="1969">
        <v>30.813199999999998</v>
      </c>
      <c r="AY14" s="1969">
        <v>30.8841</v>
      </c>
      <c r="AZ14" s="1969">
        <v>30.957999999999998</v>
      </c>
      <c r="BA14" s="1969">
        <v>30.9801</v>
      </c>
      <c r="BB14" s="1969">
        <v>30.9785</v>
      </c>
      <c r="BC14" s="1969">
        <v>31.011800000000001</v>
      </c>
      <c r="BD14" s="1969">
        <v>31.5261</v>
      </c>
      <c r="BE14" s="1969">
        <v>32.523099999999999</v>
      </c>
      <c r="BF14" s="1969">
        <v>32.689799999999998</v>
      </c>
      <c r="BG14" s="1969">
        <v>32.935400000000001</v>
      </c>
      <c r="BH14" s="1969">
        <v>33.223300000000002</v>
      </c>
      <c r="BI14" s="1969">
        <v>33.424599999999998</v>
      </c>
      <c r="BJ14" s="1969">
        <v>33.630299999999998</v>
      </c>
      <c r="BK14" s="1969">
        <v>33.241900000000001</v>
      </c>
      <c r="BL14" s="1969">
        <v>32.928400000000003</v>
      </c>
      <c r="BM14" s="1969">
        <v>32.288200000000003</v>
      </c>
      <c r="BN14" s="1969">
        <v>31.929099999999998</v>
      </c>
      <c r="BO14" s="1969">
        <v>32.023899999999998</v>
      </c>
      <c r="BP14" s="1969">
        <v>31.774100000000001</v>
      </c>
      <c r="BQ14" s="1969">
        <v>31.686900000000001</v>
      </c>
      <c r="BR14" s="1969">
        <v>31.081499999999998</v>
      </c>
      <c r="BS14" s="1969">
        <v>30.901299999999999</v>
      </c>
      <c r="BT14" s="1969">
        <v>30.527000000000001</v>
      </c>
      <c r="BU14" s="1969">
        <v>29.049900000000001</v>
      </c>
      <c r="BV14" s="1969">
        <v>29.220500000000001</v>
      </c>
      <c r="BW14" s="1969">
        <v>28.053999999999998</v>
      </c>
      <c r="BX14" s="1969">
        <v>26.780799999999999</v>
      </c>
      <c r="BY14" s="1969">
        <v>26.6051</v>
      </c>
      <c r="BZ14" s="1969">
        <v>28.183700000000002</v>
      </c>
      <c r="CA14" s="1969">
        <v>27.7088</v>
      </c>
      <c r="CB14" s="1969">
        <v>27.177299999999999</v>
      </c>
      <c r="CC14" s="1969">
        <v>28.766400000000001</v>
      </c>
      <c r="CD14" s="1969">
        <v>28.901900000000001</v>
      </c>
      <c r="CE14" s="1969">
        <v>32.505499999999998</v>
      </c>
      <c r="CF14" s="1969">
        <v>32.383499999999998</v>
      </c>
      <c r="CG14" s="1969">
        <v>32.446300000000001</v>
      </c>
      <c r="CH14" s="1969">
        <v>33.317</v>
      </c>
      <c r="CI14" s="1969">
        <v>34.681100000000001</v>
      </c>
      <c r="CJ14" s="1969">
        <v>34.050600000000003</v>
      </c>
      <c r="CK14" s="1969">
        <v>34.295999999999999</v>
      </c>
      <c r="CL14" s="1969">
        <v>33.1843</v>
      </c>
      <c r="CM14" s="1969">
        <v>33.032400000000003</v>
      </c>
      <c r="CN14" s="1969">
        <v>32.719000000000001</v>
      </c>
      <c r="CO14" s="1969">
        <v>32.546700000000001</v>
      </c>
      <c r="CP14" s="1969">
        <v>31.5246</v>
      </c>
      <c r="CQ14" s="1969">
        <v>31.084399999999999</v>
      </c>
      <c r="CR14" s="1969">
        <v>30.486699999999999</v>
      </c>
      <c r="CS14" s="1969">
        <v>30.818999999999999</v>
      </c>
      <c r="CT14" s="1969">
        <v>30.832000000000001</v>
      </c>
      <c r="CU14" s="1969">
        <v>31.448</v>
      </c>
      <c r="CV14" s="1969">
        <v>31.486000000000001</v>
      </c>
      <c r="CW14" s="1969">
        <v>31.713999999999999</v>
      </c>
      <c r="CX14" s="1969">
        <v>34.206000000000003</v>
      </c>
      <c r="CY14" s="1969">
        <v>32.962000000000003</v>
      </c>
      <c r="CZ14" s="1969">
        <v>31.098413933076927</v>
      </c>
      <c r="DA14" s="1969">
        <v>31.691057399999998</v>
      </c>
      <c r="DB14" s="1969">
        <v>30.924607939999998</v>
      </c>
      <c r="DC14" s="1969">
        <v>30.510382406428576</v>
      </c>
      <c r="DD14" s="1969">
        <v>31.298728171071428</v>
      </c>
      <c r="DE14" s="1969">
        <v>31.171405866428568</v>
      </c>
      <c r="DF14" s="1969">
        <v>30.495615851785715</v>
      </c>
      <c r="DG14" s="1969">
        <v>30.221834158571429</v>
      </c>
      <c r="DH14" s="1969">
        <v>29.437642964285711</v>
      </c>
      <c r="DI14" s="1969">
        <v>28.309520411071425</v>
      </c>
      <c r="DJ14" s="1969">
        <v>28.633557865714288</v>
      </c>
      <c r="DK14" s="1969">
        <v>28.897772164999999</v>
      </c>
      <c r="DL14" s="1969">
        <v>28.670885417857143</v>
      </c>
      <c r="DM14" s="1969">
        <v>28.550806060714283</v>
      </c>
      <c r="DN14" s="1969">
        <v>29.588867412142861</v>
      </c>
      <c r="DO14" s="1969">
        <v>29.426150412142853</v>
      </c>
      <c r="DP14" s="1969">
        <v>29.811181982142852</v>
      </c>
      <c r="DQ14" s="1969">
        <v>30.044272552857141</v>
      </c>
      <c r="DR14" s="1969">
        <v>29.734324928571425</v>
      </c>
      <c r="DS14" s="1969">
        <v>29.492417607142862</v>
      </c>
      <c r="DT14" s="1969">
        <v>29.576342892857145</v>
      </c>
      <c r="DU14" s="1969">
        <v>29.638123822857136</v>
      </c>
      <c r="DV14" s="1969">
        <v>30.495616589285721</v>
      </c>
      <c r="DW14" s="1969">
        <v>31.517259767857144</v>
      </c>
      <c r="DX14" s="1969">
        <v>31.602478607142853</v>
      </c>
      <c r="DY14" s="1969">
        <v>31.095365642857143</v>
      </c>
      <c r="DZ14" s="1969">
        <v>30.958002892857138</v>
      </c>
      <c r="EA14" s="1969">
        <v>31.488185839285709</v>
      </c>
      <c r="EB14" s="1969">
        <v>31.369702410714286</v>
      </c>
      <c r="EC14" s="1969">
        <v>31.019555</v>
      </c>
      <c r="ED14" s="1969">
        <v>30.764621428571427</v>
      </c>
      <c r="EE14" s="1969">
        <v>31.144433571428571</v>
      </c>
      <c r="EF14" s="1969">
        <v>31.512893214285715</v>
      </c>
      <c r="EG14" s="1969">
        <v>31.359302499999995</v>
      </c>
      <c r="EH14" s="1969">
        <v>31.460323214285715</v>
      </c>
      <c r="EI14" s="1969">
        <v>31.397255714285713</v>
      </c>
      <c r="EJ14" s="1969">
        <v>31.29974285714286</v>
      </c>
      <c r="EK14" s="1969">
        <v>31.289606785714287</v>
      </c>
      <c r="EL14" s="1969">
        <v>31.063426428571436</v>
      </c>
      <c r="EM14" s="1969">
        <v>30.695694000000003</v>
      </c>
      <c r="EN14" s="1969">
        <v>30.848288999999998</v>
      </c>
      <c r="EO14" s="1969">
        <v>30.594651428571431</v>
      </c>
      <c r="EP14" s="1969">
        <v>30.699379642857146</v>
      </c>
      <c r="EQ14" s="1969">
        <v>30.636903571428572</v>
      </c>
      <c r="ER14" s="1969">
        <v>30.61483464285714</v>
      </c>
      <c r="ES14" s="1969">
        <v>30.532384714285719</v>
      </c>
      <c r="ET14" s="1969">
        <v>30.724977142857146</v>
      </c>
      <c r="EU14" s="1969">
        <v>30.710060499999994</v>
      </c>
      <c r="EV14" s="1969">
        <v>30.907627796571425</v>
      </c>
      <c r="EW14" s="1969">
        <v>31.164286348999998</v>
      </c>
      <c r="EX14" s="1969">
        <v>31.730047428571428</v>
      </c>
      <c r="EY14" s="1969">
        <v>31.747250407142854</v>
      </c>
      <c r="EZ14" s="1969">
        <v>31.903080589285715</v>
      </c>
      <c r="FA14" s="1969">
        <v>32.097679571428571</v>
      </c>
      <c r="FB14" s="1969">
        <v>33.123232842857142</v>
      </c>
      <c r="FC14" s="1969">
        <v>33.661349539285716</v>
      </c>
      <c r="FD14" s="1969">
        <v>36.814109928571433</v>
      </c>
      <c r="FE14" s="1969">
        <v>35.702300000000001</v>
      </c>
      <c r="FF14" s="1969">
        <v>35.877392857142858</v>
      </c>
      <c r="FG14" s="1969">
        <v>35.744807142857098</v>
      </c>
      <c r="FH14" s="1969">
        <v>36.0229</v>
      </c>
      <c r="FI14" s="1969">
        <v>35.800971428571401</v>
      </c>
      <c r="FJ14" s="1969">
        <v>36.150064285714301</v>
      </c>
      <c r="FK14" s="1969">
        <v>36.5837</v>
      </c>
      <c r="FL14" s="1969">
        <v>36.865000000000002</v>
      </c>
      <c r="FM14" s="1969">
        <v>36.531199999999998</v>
      </c>
      <c r="FN14" s="1969">
        <v>36.616900000000001</v>
      </c>
      <c r="FO14" s="1969">
        <v>36.545900000000003</v>
      </c>
      <c r="FP14" s="1969">
        <v>35.995600000000003</v>
      </c>
      <c r="FQ14" s="1969">
        <v>35.8185</v>
      </c>
      <c r="FR14" s="1969">
        <v>36.176699999999997</v>
      </c>
      <c r="FS14" s="1969">
        <v>36.445599999999999</v>
      </c>
      <c r="FT14" s="1969">
        <v>36.415999999999997</v>
      </c>
      <c r="FU14" s="1969">
        <v>36.211399999999998</v>
      </c>
      <c r="FV14" s="1969">
        <v>36.305799999999998</v>
      </c>
      <c r="FW14" s="1969">
        <v>36.522300000000001</v>
      </c>
      <c r="FX14" s="1969">
        <v>36.749899999999997</v>
      </c>
      <c r="FY14" s="1969">
        <v>36.8155</v>
      </c>
      <c r="FZ14" s="1969">
        <v>36.4724</v>
      </c>
      <c r="GA14" s="1969">
        <v>36.432200000000002</v>
      </c>
      <c r="GB14" s="1969">
        <v>36.278599999999997</v>
      </c>
      <c r="GC14" s="1969">
        <v>35.915100000000002</v>
      </c>
      <c r="GD14" s="1969">
        <v>35.539400000000001</v>
      </c>
      <c r="GE14" s="1969">
        <v>35.2395</v>
      </c>
      <c r="GF14" s="1969">
        <v>34.428400000000003</v>
      </c>
      <c r="GG14" s="1969">
        <v>33.698900000000002</v>
      </c>
      <c r="GH14" s="1969">
        <v>34.591200000000001</v>
      </c>
      <c r="GI14" s="1969">
        <v>34.972900000000003</v>
      </c>
      <c r="GJ14" s="1969">
        <v>34.556800000000003</v>
      </c>
      <c r="GK14" s="1969">
        <v>34.346400000000003</v>
      </c>
      <c r="GL14" s="1969">
        <v>33.329500000000003</v>
      </c>
      <c r="GM14" s="1969">
        <v>33.771099999999997</v>
      </c>
      <c r="GN14" s="1969">
        <v>34.098799999999997</v>
      </c>
      <c r="GO14" s="1969">
        <v>34.742100000000001</v>
      </c>
      <c r="GP14" s="1969">
        <v>35.031399999999998</v>
      </c>
      <c r="GQ14" s="1969">
        <v>35.237900000000003</v>
      </c>
      <c r="GR14" s="1969">
        <v>34.724299999999999</v>
      </c>
      <c r="GS14" s="1969">
        <v>34.7971</v>
      </c>
      <c r="GT14" s="1969">
        <v>34.843600000000002</v>
      </c>
      <c r="GU14" s="1969">
        <v>35.168599999999998</v>
      </c>
      <c r="GV14" s="1969">
        <v>34.924300000000002</v>
      </c>
      <c r="GW14" s="1969">
        <v>34.814300000000003</v>
      </c>
      <c r="GX14" s="1969">
        <v>34.650700000000001</v>
      </c>
      <c r="GY14" s="1969">
        <v>34.608600000000003</v>
      </c>
      <c r="GZ14" s="1969">
        <v>35.361400000000003</v>
      </c>
      <c r="HA14" s="1969">
        <v>35.529299999999999</v>
      </c>
      <c r="HB14" s="1969">
        <v>36.097900000000003</v>
      </c>
      <c r="HC14" s="1969">
        <v>35.998600000000003</v>
      </c>
      <c r="HD14" s="1969">
        <v>36.563600000000001</v>
      </c>
      <c r="HE14" s="1969">
        <v>36.618600000000001</v>
      </c>
      <c r="HF14" s="1969">
        <v>36.92</v>
      </c>
      <c r="HG14" s="1969">
        <v>36.7121</v>
      </c>
      <c r="HH14" s="1969">
        <v>37.0886</v>
      </c>
      <c r="HI14" s="1969">
        <v>36.8279</v>
      </c>
      <c r="HJ14" s="1969">
        <v>37.227899999999998</v>
      </c>
      <c r="HK14" s="1969">
        <v>37.862900000000003</v>
      </c>
      <c r="HL14" s="1969">
        <v>39.722099999999998</v>
      </c>
      <c r="HM14" s="1969">
        <v>40.508600000000001</v>
      </c>
      <c r="HN14" s="1969">
        <v>40.474299999999999</v>
      </c>
      <c r="HO14" s="1969">
        <v>40.609299999999998</v>
      </c>
      <c r="HP14" s="1969">
        <v>40.314300000000003</v>
      </c>
      <c r="HQ14" s="1969">
        <v>40.181399999999996</v>
      </c>
      <c r="HR14" s="1969">
        <v>40.334299999999999</v>
      </c>
      <c r="HS14" s="1969">
        <v>40.472900000000003</v>
      </c>
      <c r="HT14" s="1969">
        <v>40.346400000000003</v>
      </c>
      <c r="HU14" s="1969">
        <v>39.854999999999997</v>
      </c>
      <c r="HV14" s="1969">
        <v>40.06</v>
      </c>
      <c r="HW14" s="1969">
        <v>40.211399999999998</v>
      </c>
      <c r="HX14" s="1969">
        <v>40.905700000000003</v>
      </c>
      <c r="HY14" s="1969">
        <v>40.765700000000002</v>
      </c>
      <c r="HZ14" s="1969">
        <v>40.965000000000003</v>
      </c>
      <c r="IA14" s="1969">
        <v>43.034999999999997</v>
      </c>
      <c r="IB14" s="1969">
        <v>43.024999999999999</v>
      </c>
      <c r="IC14" s="1969">
        <v>43</v>
      </c>
      <c r="ID14" s="1969">
        <v>43.064300000000003</v>
      </c>
      <c r="IE14" s="1969">
        <v>43.250700000000002</v>
      </c>
      <c r="IF14" s="1969">
        <v>43.631399999999999</v>
      </c>
      <c r="IG14" s="1969">
        <v>43.875</v>
      </c>
      <c r="IH14" s="1969">
        <v>43.7393</v>
      </c>
      <c r="II14" s="1969">
        <v>44.397100000000002</v>
      </c>
      <c r="IJ14" s="1969">
        <v>44.854300000000002</v>
      </c>
      <c r="IK14" s="1969">
        <v>43.46</v>
      </c>
      <c r="IL14" s="1969">
        <v>43.91</v>
      </c>
      <c r="IM14" s="1969">
        <v>45.819299999999998</v>
      </c>
      <c r="IN14" s="1969">
        <v>45.732100000000003</v>
      </c>
      <c r="IO14" s="1969">
        <v>45.225000000000001</v>
      </c>
      <c r="IP14" s="1969">
        <v>45.574300000000001</v>
      </c>
      <c r="IQ14" s="1969">
        <v>44.4236</v>
      </c>
      <c r="IR14" s="1969">
        <v>44.238599999999998</v>
      </c>
      <c r="IS14" s="1969">
        <v>44.3643</v>
      </c>
      <c r="IT14" s="1969">
        <v>45.256399999999999</v>
      </c>
      <c r="IU14" s="1969">
        <v>46.8536</v>
      </c>
      <c r="IV14" s="1969">
        <v>46.007100000000001</v>
      </c>
      <c r="IW14" s="1969">
        <v>45.383600000000001</v>
      </c>
      <c r="IX14" s="1969">
        <v>46.049300000000002</v>
      </c>
      <c r="IY14" s="1969">
        <v>45.986400000000003</v>
      </c>
      <c r="IZ14" s="1969">
        <v>46.143599999999999</v>
      </c>
      <c r="JA14" s="1969">
        <v>45.869300000000003</v>
      </c>
      <c r="JB14" s="1969">
        <v>44.9193</v>
      </c>
      <c r="JC14" s="1969">
        <v>44.710700000000003</v>
      </c>
      <c r="JD14" s="1969">
        <v>44.557099999999998</v>
      </c>
      <c r="JE14" s="1969">
        <v>44.472900000000003</v>
      </c>
      <c r="JF14" s="1969">
        <v>45.3979</v>
      </c>
      <c r="JG14" s="1969">
        <v>46.1843</v>
      </c>
      <c r="JH14" s="1969">
        <v>46.897100000000002</v>
      </c>
      <c r="JI14" s="1969">
        <v>46.836399999999998</v>
      </c>
      <c r="JJ14" s="1969">
        <v>46.6721</v>
      </c>
      <c r="JK14" s="1969">
        <v>47.584299999999999</v>
      </c>
      <c r="JL14" s="1969">
        <v>47.096400000000003</v>
      </c>
      <c r="JM14" s="1969">
        <v>46.9557</v>
      </c>
      <c r="JN14" s="1969">
        <v>46.347900000000003</v>
      </c>
      <c r="JO14" s="1969">
        <v>46.570700000000002</v>
      </c>
      <c r="JP14" s="1969">
        <v>46.917099999999998</v>
      </c>
      <c r="JQ14" s="1969">
        <v>47.482100000000003</v>
      </c>
      <c r="JR14" s="1969">
        <v>47.072899999999997</v>
      </c>
      <c r="JS14" s="1969">
        <v>47.2836</v>
      </c>
    </row>
    <row r="15" spans="1:279" ht="21" customHeight="1">
      <c r="A15" s="1968" t="s">
        <v>4748</v>
      </c>
      <c r="B15" s="1969">
        <v>43.18</v>
      </c>
      <c r="C15" s="1969">
        <v>43.332000000000001</v>
      </c>
      <c r="D15" s="1969">
        <v>43.506999999999998</v>
      </c>
      <c r="E15" s="1969">
        <v>44.386000000000003</v>
      </c>
      <c r="F15" s="1969">
        <v>44.524999999999999</v>
      </c>
      <c r="G15" s="1969">
        <v>46.073999999999998</v>
      </c>
      <c r="H15" s="1969">
        <v>47.101999999999997</v>
      </c>
      <c r="I15" s="1969">
        <v>46.304000000000002</v>
      </c>
      <c r="J15" s="1969">
        <v>46.771000000000001</v>
      </c>
      <c r="K15" s="1969">
        <v>46.61</v>
      </c>
      <c r="L15" s="1969">
        <v>46.116999999999997</v>
      </c>
      <c r="M15" s="1969">
        <v>47.216000000000001</v>
      </c>
      <c r="N15" s="1969">
        <v>47.295000000000002</v>
      </c>
      <c r="O15" s="1969">
        <v>44.259</v>
      </c>
      <c r="P15" s="1969">
        <v>43.691000000000003</v>
      </c>
      <c r="Q15" s="1969">
        <v>44.118000000000002</v>
      </c>
      <c r="R15" s="1969">
        <v>45.951000000000001</v>
      </c>
      <c r="S15" s="1969">
        <v>48.694000000000003</v>
      </c>
      <c r="T15" s="1969">
        <v>48.04</v>
      </c>
      <c r="U15" s="1969">
        <v>46.353999999999999</v>
      </c>
      <c r="V15" s="1969">
        <v>48.322000000000003</v>
      </c>
      <c r="W15" s="1969">
        <v>48.853000000000002</v>
      </c>
      <c r="X15" s="1969">
        <v>48.627000000000002</v>
      </c>
      <c r="Y15" s="1969">
        <v>47.731999999999999</v>
      </c>
      <c r="Z15" s="1969">
        <v>47.548000000000002</v>
      </c>
      <c r="AA15" s="1969">
        <v>48.542000000000002</v>
      </c>
      <c r="AB15" s="1969">
        <v>49.323999999999998</v>
      </c>
      <c r="AC15" s="1969">
        <v>49.692</v>
      </c>
      <c r="AD15" s="1969">
        <v>52.329000000000001</v>
      </c>
      <c r="AE15" s="1969">
        <v>51.55</v>
      </c>
      <c r="AF15" s="1969">
        <v>52.045000000000002</v>
      </c>
      <c r="AG15" s="1969">
        <v>51.734000000000002</v>
      </c>
      <c r="AH15" s="1969">
        <v>51.884</v>
      </c>
      <c r="AI15" s="1969">
        <v>52.762</v>
      </c>
      <c r="AJ15" s="1969">
        <v>54.296999999999997</v>
      </c>
      <c r="AK15" s="1969">
        <v>54.890999999999998</v>
      </c>
      <c r="AL15" s="1969">
        <v>54.314999999999998</v>
      </c>
      <c r="AM15" s="1969">
        <v>55.920999999999999</v>
      </c>
      <c r="AN15" s="1969">
        <v>55.073</v>
      </c>
      <c r="AO15" s="1969">
        <v>55.978999999999999</v>
      </c>
      <c r="AP15" s="1969">
        <v>53.478000000000002</v>
      </c>
      <c r="AQ15" s="1969">
        <v>53.539000000000001</v>
      </c>
      <c r="AR15" s="1969">
        <v>52.404000000000003</v>
      </c>
      <c r="AS15" s="1969">
        <v>53.588000000000001</v>
      </c>
      <c r="AT15" s="1969">
        <v>53.716000000000001</v>
      </c>
      <c r="AU15" s="1969">
        <v>54.262999999999998</v>
      </c>
      <c r="AV15" s="1969">
        <v>52.902000000000001</v>
      </c>
      <c r="AW15" s="1969">
        <v>53.271999999999998</v>
      </c>
      <c r="AX15" s="1969">
        <v>54.683</v>
      </c>
      <c r="AY15" s="1969">
        <v>53.929000000000002</v>
      </c>
      <c r="AZ15" s="1969">
        <v>54.22</v>
      </c>
      <c r="BA15" s="1969">
        <v>56.003</v>
      </c>
      <c r="BB15" s="1969">
        <v>58.566000000000003</v>
      </c>
      <c r="BC15" s="1969">
        <v>57.018999999999998</v>
      </c>
      <c r="BD15" s="1969">
        <v>59.027999999999999</v>
      </c>
      <c r="BE15" s="1969">
        <v>62.463000000000001</v>
      </c>
      <c r="BF15" s="1969">
        <v>62.011000000000003</v>
      </c>
      <c r="BG15" s="1969">
        <v>63.615000000000002</v>
      </c>
      <c r="BH15" s="1969">
        <v>66.048000000000002</v>
      </c>
      <c r="BI15" s="1969">
        <v>66.947999999999993</v>
      </c>
      <c r="BJ15" s="1969">
        <v>66.697999999999993</v>
      </c>
      <c r="BK15" s="1969">
        <v>65.614000000000004</v>
      </c>
      <c r="BL15" s="1969">
        <v>64.734999999999999</v>
      </c>
      <c r="BM15" s="1969">
        <v>64.495999999999995</v>
      </c>
      <c r="BN15" s="1969">
        <v>62.920999999999999</v>
      </c>
      <c r="BO15" s="1969">
        <v>64.143000000000001</v>
      </c>
      <c r="BP15" s="1969">
        <v>64.445999999999998</v>
      </c>
      <c r="BQ15" s="1969">
        <v>63.834200000000003</v>
      </c>
      <c r="BR15" s="1969">
        <v>62.857300000000002</v>
      </c>
      <c r="BS15" s="1969">
        <v>63.932000000000002</v>
      </c>
      <c r="BT15" s="1969">
        <v>62.945999999999998</v>
      </c>
      <c r="BU15" s="1969">
        <v>57.971699999999998</v>
      </c>
      <c r="BV15" s="1969">
        <v>58.133299999999998</v>
      </c>
      <c r="BW15" s="1969">
        <v>55.6599</v>
      </c>
      <c r="BX15" s="1969">
        <v>53.235599999999998</v>
      </c>
      <c r="BY15" s="1969">
        <v>52.2166</v>
      </c>
      <c r="BZ15" s="1969">
        <v>55.817300000000003</v>
      </c>
      <c r="CA15" s="1969">
        <v>55.3277</v>
      </c>
      <c r="CB15" s="1969">
        <v>53.9086</v>
      </c>
      <c r="CC15" s="1969">
        <v>52.817399999999999</v>
      </c>
      <c r="CD15" s="1969">
        <v>52.112699999999997</v>
      </c>
      <c r="CE15" s="1969">
        <v>53.389299999999999</v>
      </c>
      <c r="CF15" s="1969">
        <v>50.124200000000002</v>
      </c>
      <c r="CG15" s="1969">
        <v>47.036299999999997</v>
      </c>
      <c r="CH15" s="1969">
        <v>47.578200000000002</v>
      </c>
      <c r="CI15" s="1969">
        <v>49.756799999999998</v>
      </c>
      <c r="CJ15" s="1969">
        <v>48.8322</v>
      </c>
      <c r="CK15" s="1969">
        <v>50.966900000000003</v>
      </c>
      <c r="CL15" s="1969">
        <v>53.001100000000001</v>
      </c>
      <c r="CM15" s="1969">
        <v>54.921500000000002</v>
      </c>
      <c r="CN15" s="1969">
        <v>54.136899999999997</v>
      </c>
      <c r="CO15" s="1969">
        <v>52.886899999999997</v>
      </c>
      <c r="CP15" s="1969">
        <v>50.505400000000002</v>
      </c>
      <c r="CQ15" s="1969">
        <v>51.4604</v>
      </c>
      <c r="CR15" s="1969">
        <v>50.496299999999998</v>
      </c>
      <c r="CS15" s="1969">
        <v>49.521000000000001</v>
      </c>
      <c r="CT15" s="1969">
        <v>49.76</v>
      </c>
      <c r="CU15" s="1969">
        <v>48.061</v>
      </c>
      <c r="CV15" s="1969">
        <v>47.518999999999998</v>
      </c>
      <c r="CW15" s="1969">
        <v>48.612000000000002</v>
      </c>
      <c r="CX15" s="1969">
        <v>49.55</v>
      </c>
      <c r="CY15" s="1969">
        <v>49.654000000000003</v>
      </c>
      <c r="CZ15" s="1969">
        <v>48.587814802792302</v>
      </c>
      <c r="DA15" s="1969">
        <v>48.981586617321433</v>
      </c>
      <c r="DB15" s="1969">
        <v>48.966664830478564</v>
      </c>
      <c r="DC15" s="1969">
        <v>48.637702474021424</v>
      </c>
      <c r="DD15" s="1969">
        <v>48.625294256664276</v>
      </c>
      <c r="DE15" s="1969">
        <v>48.12643753362142</v>
      </c>
      <c r="DF15" s="1969">
        <v>48.370444436303565</v>
      </c>
      <c r="DG15" s="1969">
        <v>48.661779718099993</v>
      </c>
      <c r="DH15" s="1969">
        <v>47.340736482496425</v>
      </c>
      <c r="DI15" s="1969">
        <v>47.190617604623206</v>
      </c>
      <c r="DJ15" s="1969">
        <v>47.380979298199989</v>
      </c>
      <c r="DK15" s="1969">
        <v>46.549084587582136</v>
      </c>
      <c r="DL15" s="1969">
        <v>46.872216986271432</v>
      </c>
      <c r="DM15" s="1969">
        <v>46.860547210771422</v>
      </c>
      <c r="DN15" s="1969">
        <v>46.209313203796412</v>
      </c>
      <c r="DO15" s="1969">
        <v>47.012618907300002</v>
      </c>
      <c r="DP15" s="1969">
        <v>46.467314002428566</v>
      </c>
      <c r="DQ15" s="1969">
        <v>46.292920075242861</v>
      </c>
      <c r="DR15" s="1969">
        <v>46.765990060400007</v>
      </c>
      <c r="DS15" s="1969">
        <v>46.955281256471423</v>
      </c>
      <c r="DT15" s="1969">
        <v>47.236627918985711</v>
      </c>
      <c r="DU15" s="1969">
        <v>48.2266464617</v>
      </c>
      <c r="DV15" s="1969">
        <v>47.181287631271424</v>
      </c>
      <c r="DW15" s="1969">
        <v>49.111795523014294</v>
      </c>
      <c r="DX15" s="1969">
        <v>49.63146250165714</v>
      </c>
      <c r="DY15" s="1969">
        <v>49.102599088457147</v>
      </c>
      <c r="DZ15" s="1969">
        <v>50.330642255371437</v>
      </c>
      <c r="EA15" s="1969">
        <v>50.629900554928568</v>
      </c>
      <c r="EB15" s="1969">
        <v>50.352595541100008</v>
      </c>
      <c r="EC15" s="1969">
        <v>50.113020677514285</v>
      </c>
      <c r="ED15" s="1969">
        <v>48.579095241225716</v>
      </c>
      <c r="EE15" s="1969">
        <v>47.207986411474288</v>
      </c>
      <c r="EF15" s="1969">
        <v>47.915250278286997</v>
      </c>
      <c r="EG15" s="1969">
        <v>48.583635174580913</v>
      </c>
      <c r="EH15" s="1969">
        <v>47.913722834848215</v>
      </c>
      <c r="EI15" s="1969">
        <v>47.96572247854386</v>
      </c>
      <c r="EJ15" s="1969">
        <v>47.653405013778219</v>
      </c>
      <c r="EK15" s="1969">
        <v>48.541106597875583</v>
      </c>
      <c r="EL15" s="1969">
        <v>50.168646486396469</v>
      </c>
      <c r="EM15" s="1969">
        <v>49.056532251360579</v>
      </c>
      <c r="EN15" s="1969">
        <v>50.342079243689867</v>
      </c>
      <c r="EO15" s="1969">
        <v>50.325583764873144</v>
      </c>
      <c r="EP15" s="1969">
        <v>50.72126809093561</v>
      </c>
      <c r="EQ15" s="1969">
        <v>51.004097996633398</v>
      </c>
      <c r="ER15" s="1969">
        <v>50.735561352640353</v>
      </c>
      <c r="ES15" s="1969">
        <v>51.252853766102774</v>
      </c>
      <c r="ET15" s="1969">
        <v>51.289893658692144</v>
      </c>
      <c r="EU15" s="1969">
        <v>52.172424024731058</v>
      </c>
      <c r="EV15" s="1969">
        <v>52.169690267036849</v>
      </c>
      <c r="EW15" s="1969">
        <v>51.626303118861593</v>
      </c>
      <c r="EX15" s="1969">
        <v>51.628338585041242</v>
      </c>
      <c r="EY15" s="1969">
        <v>50.772412170343372</v>
      </c>
      <c r="EZ15" s="1969">
        <v>50.118145790247247</v>
      </c>
      <c r="FA15" s="1969">
        <v>49.940272977390698</v>
      </c>
      <c r="FB15" s="1969">
        <v>49.93993427772142</v>
      </c>
      <c r="FC15" s="1969">
        <v>52.027201670143597</v>
      </c>
      <c r="FD15" s="1969">
        <v>54.543888858919495</v>
      </c>
      <c r="FE15" s="1969">
        <v>55.057200000000002</v>
      </c>
      <c r="FF15" s="1969">
        <v>55.000778571428569</v>
      </c>
      <c r="FG15" s="1969">
        <v>56.199135714285703</v>
      </c>
      <c r="FH15" s="1969">
        <v>56.227649999999997</v>
      </c>
      <c r="FI15" s="1969">
        <v>55.235821428571398</v>
      </c>
      <c r="FJ15" s="1969">
        <v>54.813821428571401</v>
      </c>
      <c r="FK15" s="1969">
        <v>56.055199999999999</v>
      </c>
      <c r="FL15" s="1969">
        <v>55.4039</v>
      </c>
      <c r="FM15" s="1969">
        <v>54.146799999999999</v>
      </c>
      <c r="FN15" s="1969">
        <v>52.590899999999998</v>
      </c>
      <c r="FO15" s="1969">
        <v>50.658299999999997</v>
      </c>
      <c r="FP15" s="1969">
        <v>51.6297</v>
      </c>
      <c r="FQ15" s="1969">
        <v>52.458300000000001</v>
      </c>
      <c r="FR15" s="1969">
        <v>53.108699999999999</v>
      </c>
      <c r="FS15" s="1969">
        <v>48.970799999999997</v>
      </c>
      <c r="FT15" s="1969">
        <v>48.079500000000003</v>
      </c>
      <c r="FU15" s="1969">
        <v>47.506399999999999</v>
      </c>
      <c r="FV15" s="1969">
        <v>47.102800000000002</v>
      </c>
      <c r="FW15" s="1969">
        <v>44.533999999999999</v>
      </c>
      <c r="FX15" s="1969">
        <v>45.888199999999998</v>
      </c>
      <c r="FY15" s="1969">
        <v>45.218600000000002</v>
      </c>
      <c r="FZ15" s="1969">
        <v>45.644300000000001</v>
      </c>
      <c r="GA15" s="1969">
        <v>45.299599999999998</v>
      </c>
      <c r="GB15" s="1969">
        <v>45.284700000000001</v>
      </c>
      <c r="GC15" s="1969">
        <v>46.363900000000001</v>
      </c>
      <c r="GD15" s="1969">
        <v>45.545499999999997</v>
      </c>
      <c r="GE15" s="1969">
        <v>45.868099999999998</v>
      </c>
      <c r="GF15" s="1969">
        <v>45.1556</v>
      </c>
      <c r="GG15" s="1969">
        <v>43.507599999999996</v>
      </c>
      <c r="GH15" s="1969">
        <v>46.338200000000001</v>
      </c>
      <c r="GI15" s="1969">
        <v>46.141399999999997</v>
      </c>
      <c r="GJ15" s="1969">
        <v>46.517000000000003</v>
      </c>
      <c r="GK15" s="1969">
        <v>46.183199999999999</v>
      </c>
      <c r="GL15" s="1969">
        <v>46.766300000000001</v>
      </c>
      <c r="GM15" s="1969">
        <v>46.901800000000001</v>
      </c>
      <c r="GN15" s="1969">
        <v>47.8337</v>
      </c>
      <c r="GO15" s="1969">
        <v>47.8977</v>
      </c>
      <c r="GP15" s="1969">
        <v>46.5396</v>
      </c>
      <c r="GQ15" s="1969">
        <v>46.155200000000001</v>
      </c>
      <c r="GR15" s="1969">
        <v>45.529800000000002</v>
      </c>
      <c r="GS15" s="1969">
        <v>45.222299999999997</v>
      </c>
      <c r="GT15" s="1969">
        <v>45.5184</v>
      </c>
      <c r="GU15" s="1969">
        <v>44.631599999999999</v>
      </c>
      <c r="GV15" s="1969">
        <v>44.569699999999997</v>
      </c>
      <c r="GW15" s="1969">
        <v>44.1036</v>
      </c>
      <c r="GX15" s="1969">
        <v>45.424199999999999</v>
      </c>
      <c r="GY15" s="1969">
        <v>45.9634</v>
      </c>
      <c r="GZ15" s="1969">
        <v>46.1496</v>
      </c>
      <c r="HA15" s="1969">
        <v>45.932000000000002</v>
      </c>
      <c r="HB15" s="1969">
        <v>45.470100000000002</v>
      </c>
      <c r="HC15" s="1969">
        <v>45.566899999999997</v>
      </c>
      <c r="HD15" s="1969">
        <v>44.402799999999999</v>
      </c>
      <c r="HE15" s="1969">
        <v>44.573900000000002</v>
      </c>
      <c r="HF15" s="1969">
        <v>45.351799999999997</v>
      </c>
      <c r="HG15" s="1969">
        <v>47.456200000000003</v>
      </c>
      <c r="HH15" s="1969">
        <v>47.874099999999999</v>
      </c>
      <c r="HI15" s="1969">
        <v>48.296500000000002</v>
      </c>
      <c r="HJ15" s="1969">
        <v>48.731299999999997</v>
      </c>
      <c r="HK15" s="1969">
        <v>48.740299999999998</v>
      </c>
      <c r="HL15" s="1969">
        <v>49.059100000000001</v>
      </c>
      <c r="HM15" s="1969">
        <v>50.564</v>
      </c>
      <c r="HN15" s="1969">
        <v>49.980200000000004</v>
      </c>
      <c r="HO15" s="1969">
        <v>50.048999999999999</v>
      </c>
      <c r="HP15" s="1969">
        <v>52.932499999999997</v>
      </c>
      <c r="HQ15" s="1969">
        <v>53.704700000000003</v>
      </c>
      <c r="HR15" s="1969">
        <v>51.9208</v>
      </c>
      <c r="HS15" s="1969">
        <v>52.409399999999998</v>
      </c>
      <c r="HT15" s="1969">
        <v>53.884599999999999</v>
      </c>
      <c r="HU15" s="1969">
        <v>54.3643</v>
      </c>
      <c r="HV15" s="1969">
        <v>54.996000000000002</v>
      </c>
      <c r="HW15" s="1969">
        <v>56.257599999999996</v>
      </c>
      <c r="HX15" s="1969">
        <v>56.26</v>
      </c>
      <c r="HY15" s="1969">
        <v>56.973700000000001</v>
      </c>
      <c r="HZ15" s="1969">
        <v>58.241500000000002</v>
      </c>
      <c r="IA15" s="1969">
        <v>59.7547</v>
      </c>
      <c r="IB15" s="1969">
        <v>60.161700000000003</v>
      </c>
      <c r="IC15" s="1969">
        <v>59.367199999999997</v>
      </c>
      <c r="ID15" s="1969">
        <v>58.078899999999997</v>
      </c>
      <c r="IE15" s="1969">
        <v>59.782800000000002</v>
      </c>
      <c r="IF15" s="1969">
        <v>58.255499999999998</v>
      </c>
      <c r="IG15" s="1969">
        <v>59.350099999999998</v>
      </c>
      <c r="IH15" s="1969">
        <v>58.868099999999998</v>
      </c>
      <c r="II15" s="1969">
        <v>59.457700000000003</v>
      </c>
      <c r="IJ15" s="1969">
        <v>59.050800000000002</v>
      </c>
      <c r="IK15" s="1969">
        <v>54.472700000000003</v>
      </c>
      <c r="IL15" s="1969">
        <v>55.599499999999999</v>
      </c>
      <c r="IM15" s="1969">
        <v>55.808799999999998</v>
      </c>
      <c r="IN15" s="1969">
        <v>56.057499999999997</v>
      </c>
      <c r="IO15" s="1969">
        <v>53.178899999999999</v>
      </c>
      <c r="IP15" s="1969">
        <v>50.915399999999998</v>
      </c>
      <c r="IQ15" s="1969">
        <v>51.74</v>
      </c>
      <c r="IR15" s="1969">
        <v>53.224200000000003</v>
      </c>
      <c r="IS15" s="1969">
        <v>53.605899999999998</v>
      </c>
      <c r="IT15" s="1969">
        <v>56.061799999999998</v>
      </c>
      <c r="IU15" s="1969">
        <v>56.662300000000002</v>
      </c>
      <c r="IV15" s="1969">
        <v>57.186399999999999</v>
      </c>
      <c r="IW15" s="1969">
        <v>56.839700000000001</v>
      </c>
      <c r="IX15" s="1969">
        <v>57.283999999999999</v>
      </c>
      <c r="IY15" s="1969">
        <v>58.292299999999997</v>
      </c>
      <c r="IZ15" s="1969">
        <v>59.607100000000003</v>
      </c>
      <c r="JA15" s="1969">
        <v>58.632899999999999</v>
      </c>
      <c r="JB15" s="1969">
        <v>55.1967</v>
      </c>
      <c r="JC15" s="1969">
        <v>54.624200000000002</v>
      </c>
      <c r="JD15" s="1969">
        <v>56.974600000000002</v>
      </c>
      <c r="JE15" s="1969">
        <v>57.029499999999999</v>
      </c>
      <c r="JF15" s="1969">
        <v>57.976700000000001</v>
      </c>
      <c r="JG15" s="1969">
        <v>58.883099999999999</v>
      </c>
      <c r="JH15" s="1969">
        <v>59.581899999999997</v>
      </c>
      <c r="JI15" s="1969">
        <v>59.156100000000002</v>
      </c>
      <c r="JJ15" s="1969">
        <v>59.797400000000003</v>
      </c>
      <c r="JK15" s="1969">
        <v>60.493000000000002</v>
      </c>
      <c r="JL15" s="1969">
        <v>61.1631</v>
      </c>
      <c r="JM15" s="1969">
        <v>62.426299999999998</v>
      </c>
      <c r="JN15" s="1969">
        <v>62.746200000000002</v>
      </c>
      <c r="JO15" s="1969">
        <v>61.198300000000003</v>
      </c>
      <c r="JP15" s="1969">
        <v>60.211399999999998</v>
      </c>
      <c r="JQ15" s="1969">
        <v>60.060099999999998</v>
      </c>
      <c r="JR15" s="1969">
        <v>58.743899999999996</v>
      </c>
      <c r="JS15" s="1969">
        <v>59.770299999999999</v>
      </c>
    </row>
    <row r="16" spans="1:279" ht="21" customHeight="1">
      <c r="A16" s="1968" t="s">
        <v>489</v>
      </c>
      <c r="B16" s="1969">
        <v>26.338999999999999</v>
      </c>
      <c r="C16" s="1969">
        <v>26.4</v>
      </c>
      <c r="D16" s="1969">
        <v>26.611999999999998</v>
      </c>
      <c r="E16" s="1969">
        <v>27.518699999999999</v>
      </c>
      <c r="F16" s="1969">
        <v>28.536300000000001</v>
      </c>
      <c r="G16" s="1969">
        <v>29.829899999999999</v>
      </c>
      <c r="H16" s="1969">
        <v>29.496200000000002</v>
      </c>
      <c r="I16" s="1969">
        <v>29.462499999999999</v>
      </c>
      <c r="J16" s="1969">
        <v>29.4025</v>
      </c>
      <c r="K16" s="1969">
        <v>29.5045</v>
      </c>
      <c r="L16" s="1969">
        <v>29.545999999999999</v>
      </c>
      <c r="M16" s="1969">
        <v>30.859100000000002</v>
      </c>
      <c r="N16" s="1969">
        <v>30.937000000000001</v>
      </c>
      <c r="O16" s="1969">
        <v>30.142800000000001</v>
      </c>
      <c r="P16" s="1969">
        <v>30.0062</v>
      </c>
      <c r="Q16" s="1969">
        <v>30.721</v>
      </c>
      <c r="R16" s="1969">
        <v>33.030999999999999</v>
      </c>
      <c r="S16" s="1969">
        <v>33.676000000000002</v>
      </c>
      <c r="T16" s="1969">
        <v>33.713000000000001</v>
      </c>
      <c r="U16" s="1969">
        <v>31.965</v>
      </c>
      <c r="V16" s="1969">
        <v>33.642000000000003</v>
      </c>
      <c r="W16" s="1969">
        <v>33.475999999999999</v>
      </c>
      <c r="X16" s="1969">
        <v>33.796999999999997</v>
      </c>
      <c r="Y16" s="1969">
        <v>33.689300000000003</v>
      </c>
      <c r="Z16" s="1969">
        <v>32.340000000000003</v>
      </c>
      <c r="AA16" s="1969">
        <v>32.271000000000001</v>
      </c>
      <c r="AB16" s="1969">
        <v>32.844099999999997</v>
      </c>
      <c r="AC16" s="1969">
        <v>33.470300000000002</v>
      </c>
      <c r="AD16" s="1969">
        <v>34.741999999999997</v>
      </c>
      <c r="AE16" s="1969">
        <v>34.414999999999999</v>
      </c>
      <c r="AF16" s="1969">
        <v>34.444000000000003</v>
      </c>
      <c r="AG16" s="1969">
        <v>34.755000000000003</v>
      </c>
      <c r="AH16" s="1969">
        <v>35.546500000000002</v>
      </c>
      <c r="AI16" s="1969">
        <v>36.704000000000001</v>
      </c>
      <c r="AJ16" s="1969">
        <v>38.103999999999999</v>
      </c>
      <c r="AK16" s="1969">
        <v>38.814</v>
      </c>
      <c r="AL16" s="1969">
        <v>37.548999999999999</v>
      </c>
      <c r="AM16" s="1969">
        <v>38.612000000000002</v>
      </c>
      <c r="AN16" s="1969">
        <v>37.868000000000002</v>
      </c>
      <c r="AO16" s="1969">
        <v>37.916200000000003</v>
      </c>
      <c r="AP16" s="1969">
        <v>36.561100000000003</v>
      </c>
      <c r="AQ16" s="1969">
        <v>35.816800000000001</v>
      </c>
      <c r="AR16" s="1969">
        <v>36.225999999999999</v>
      </c>
      <c r="AS16" s="1969">
        <v>36.662199999999999</v>
      </c>
      <c r="AT16" s="1969">
        <v>36.7258</v>
      </c>
      <c r="AU16" s="1969">
        <v>36.864400000000003</v>
      </c>
      <c r="AV16" s="1969">
        <v>36.273400000000002</v>
      </c>
      <c r="AW16" s="1969">
        <v>36.654299999999999</v>
      </c>
      <c r="AX16" s="1969">
        <v>37.408700000000003</v>
      </c>
      <c r="AY16" s="1969">
        <v>36.766199999999998</v>
      </c>
      <c r="AZ16" s="1969">
        <v>37.799599999999998</v>
      </c>
      <c r="BA16" s="1969">
        <v>38.997700000000002</v>
      </c>
      <c r="BB16" s="1969">
        <v>40.0535</v>
      </c>
      <c r="BC16" s="1969">
        <v>39.732999999999997</v>
      </c>
      <c r="BD16" s="1969">
        <v>40.588200000000001</v>
      </c>
      <c r="BE16" s="1969">
        <v>42.280900000000003</v>
      </c>
      <c r="BF16" s="1969">
        <v>42.276699999999998</v>
      </c>
      <c r="BG16" s="1969">
        <v>42.838099999999997</v>
      </c>
      <c r="BH16" s="1969">
        <v>44.976599999999998</v>
      </c>
      <c r="BI16" s="1969">
        <v>45.2014</v>
      </c>
      <c r="BJ16" s="1969">
        <v>44.018900000000002</v>
      </c>
      <c r="BK16" s="1969">
        <v>44.060600000000001</v>
      </c>
      <c r="BL16" s="1969">
        <v>43.934800000000003</v>
      </c>
      <c r="BM16" s="1969">
        <v>44.017800000000001</v>
      </c>
      <c r="BN16" s="1969">
        <v>42.677900000000001</v>
      </c>
      <c r="BO16" s="1969">
        <v>43.055100000000003</v>
      </c>
      <c r="BP16" s="1969">
        <v>43.5075</v>
      </c>
      <c r="BQ16" s="1969">
        <v>43.31</v>
      </c>
      <c r="BR16" s="1969">
        <v>44.014000000000003</v>
      </c>
      <c r="BS16" s="1969">
        <v>44.644500000000001</v>
      </c>
      <c r="BT16" s="1969">
        <v>44.981000000000002</v>
      </c>
      <c r="BU16" s="1969">
        <v>42.744599999999998</v>
      </c>
      <c r="BV16" s="1969">
        <v>43.457900000000002</v>
      </c>
      <c r="BW16" s="1969">
        <v>42.442700000000002</v>
      </c>
      <c r="BX16" s="1969">
        <v>42.131100000000004</v>
      </c>
      <c r="BY16" s="1969">
        <v>41.3</v>
      </c>
      <c r="BZ16" s="1969">
        <v>43.816899999999997</v>
      </c>
      <c r="CA16" s="1969">
        <v>43.8369</v>
      </c>
      <c r="CB16" s="1969">
        <v>42.416699999999999</v>
      </c>
      <c r="CC16" s="1969">
        <v>42.512700000000002</v>
      </c>
      <c r="CD16" s="1969">
        <v>41.542099999999998</v>
      </c>
      <c r="CE16" s="1969">
        <v>41.881700000000002</v>
      </c>
      <c r="CF16" s="1969">
        <v>42.017099999999999</v>
      </c>
      <c r="CG16" s="1969">
        <v>45.8855</v>
      </c>
      <c r="CH16" s="1969">
        <v>43.244900000000001</v>
      </c>
      <c r="CI16" s="1969">
        <v>44.335299999999997</v>
      </c>
      <c r="CJ16" s="1969">
        <v>45.1967</v>
      </c>
      <c r="CK16" s="1969">
        <v>45.727699999999999</v>
      </c>
      <c r="CL16" s="1969">
        <v>46.409599999999998</v>
      </c>
      <c r="CM16" s="1969">
        <v>46.553400000000003</v>
      </c>
      <c r="CN16" s="1969">
        <v>46.226500000000001</v>
      </c>
      <c r="CO16" s="1969">
        <v>46.473300000000002</v>
      </c>
      <c r="CP16" s="1969">
        <v>46.006399999999999</v>
      </c>
      <c r="CQ16" s="1969">
        <v>46.085799999999999</v>
      </c>
      <c r="CR16" s="1969">
        <v>45.865099999999998</v>
      </c>
      <c r="CS16" s="1969">
        <v>44.256999999999998</v>
      </c>
      <c r="CT16" s="1969">
        <v>43.015999999999998</v>
      </c>
      <c r="CU16" s="1969">
        <v>42.767000000000003</v>
      </c>
      <c r="CV16" s="1969">
        <v>42.27</v>
      </c>
      <c r="CW16" s="1969">
        <v>42.045999999999999</v>
      </c>
      <c r="CX16" s="1969">
        <v>42.158999999999999</v>
      </c>
      <c r="CY16" s="1969">
        <v>40.298000000000002</v>
      </c>
      <c r="CZ16" s="1969">
        <v>40.622972605876917</v>
      </c>
      <c r="DA16" s="1969">
        <v>40.087579830928568</v>
      </c>
      <c r="DB16" s="1969">
        <v>41.991412514764285</v>
      </c>
      <c r="DC16" s="1969">
        <v>42.374601034849995</v>
      </c>
      <c r="DD16" s="1969">
        <v>40.968014155464289</v>
      </c>
      <c r="DE16" s="1969">
        <v>41.46114882847143</v>
      </c>
      <c r="DF16" s="1969">
        <v>41.505838961249992</v>
      </c>
      <c r="DG16" s="1969">
        <v>41.59055171262856</v>
      </c>
      <c r="DH16" s="1969">
        <v>41.591498532192865</v>
      </c>
      <c r="DI16" s="1969">
        <v>41.958064683475712</v>
      </c>
      <c r="DJ16" s="1969">
        <v>41.162790416385725</v>
      </c>
      <c r="DK16" s="1969">
        <v>41.929360814999995</v>
      </c>
      <c r="DL16" s="1969">
        <v>41.108748995942854</v>
      </c>
      <c r="DM16" s="1969">
        <v>41.469267576242849</v>
      </c>
      <c r="DN16" s="1969">
        <v>40.051926928689284</v>
      </c>
      <c r="DO16" s="1969">
        <v>41.231816091221425</v>
      </c>
      <c r="DP16" s="1969">
        <v>39.73811034642857</v>
      </c>
      <c r="DQ16" s="1969">
        <v>38.891305696657142</v>
      </c>
      <c r="DR16" s="1969">
        <v>39.216950931907142</v>
      </c>
      <c r="DS16" s="1969">
        <v>39.755935543153569</v>
      </c>
      <c r="DT16" s="1969">
        <v>39.49447556677142</v>
      </c>
      <c r="DU16" s="1969">
        <v>39.25653294364286</v>
      </c>
      <c r="DV16" s="1969">
        <v>37.778190084602144</v>
      </c>
      <c r="DW16" s="1969">
        <v>39.623347659744645</v>
      </c>
      <c r="DX16" s="1969">
        <v>38.805086212804284</v>
      </c>
      <c r="DY16" s="1969">
        <v>38.929039212390009</v>
      </c>
      <c r="DZ16" s="1969">
        <v>40.039116003607141</v>
      </c>
      <c r="EA16" s="1969">
        <v>40.815382433249987</v>
      </c>
      <c r="EB16" s="1969">
        <v>40.787190317571422</v>
      </c>
      <c r="EC16" s="1969">
        <v>40.959065943753714</v>
      </c>
      <c r="ED16" s="1969">
        <v>41.667635898698862</v>
      </c>
      <c r="EE16" s="1969">
        <v>40.910784850588001</v>
      </c>
      <c r="EF16" s="1969">
        <v>40.417067676165935</v>
      </c>
      <c r="EG16" s="1969">
        <v>41.063542470582533</v>
      </c>
      <c r="EH16" s="1969">
        <v>41.032046511723209</v>
      </c>
      <c r="EI16" s="1969">
        <v>41.014782706131861</v>
      </c>
      <c r="EJ16" s="1969">
        <v>41.482777248362858</v>
      </c>
      <c r="EK16" s="1969">
        <v>41.468139454924597</v>
      </c>
      <c r="EL16" s="1969">
        <v>41.91562775355758</v>
      </c>
      <c r="EM16" s="1969">
        <v>41.98481148966755</v>
      </c>
      <c r="EN16" s="1969">
        <v>41.871151829096327</v>
      </c>
      <c r="EO16" s="1969">
        <v>42.109469035381949</v>
      </c>
      <c r="EP16" s="1969">
        <v>41.79894451240056</v>
      </c>
      <c r="EQ16" s="1969">
        <v>41.888804510271434</v>
      </c>
      <c r="ER16" s="1969">
        <v>41.992796924623619</v>
      </c>
      <c r="ES16" s="1969">
        <v>42.073712382800309</v>
      </c>
      <c r="ET16" s="1969">
        <v>41.690934236403209</v>
      </c>
      <c r="EU16" s="1969">
        <v>41.808072754420678</v>
      </c>
      <c r="EV16" s="1969">
        <v>41.30187515609429</v>
      </c>
      <c r="EW16" s="1969">
        <v>41.052703753629608</v>
      </c>
      <c r="EX16" s="1969">
        <v>40.313736930036661</v>
      </c>
      <c r="EY16" s="1969">
        <v>40.003648085912339</v>
      </c>
      <c r="EZ16" s="1969">
        <v>39.71930690080422</v>
      </c>
      <c r="FA16" s="1969">
        <v>39.017671124151313</v>
      </c>
      <c r="FB16" s="1969">
        <v>37.517692214466059</v>
      </c>
      <c r="FC16" s="1969">
        <v>37.78567505676876</v>
      </c>
      <c r="FD16" s="1969">
        <v>39.846689167127863</v>
      </c>
      <c r="FE16" s="1969">
        <v>39.6736</v>
      </c>
      <c r="FF16" s="1969">
        <v>39.295942857142855</v>
      </c>
      <c r="FG16" s="1969">
        <v>39.986150000000002</v>
      </c>
      <c r="FH16" s="1969">
        <v>39.430678571428601</v>
      </c>
      <c r="FI16" s="1969">
        <v>40.297685714285699</v>
      </c>
      <c r="FJ16" s="1969">
        <v>40.700814285714301</v>
      </c>
      <c r="FK16" s="1969">
        <v>40.186700000000002</v>
      </c>
      <c r="FL16" s="1969">
        <v>39.035400000000003</v>
      </c>
      <c r="FM16" s="1969">
        <v>39.929099999999998</v>
      </c>
      <c r="FN16" s="1969">
        <v>40.027200000000001</v>
      </c>
      <c r="FO16" s="1969">
        <v>39.921900000000001</v>
      </c>
      <c r="FP16" s="1969">
        <v>40.753599999999999</v>
      </c>
      <c r="FQ16" s="1969">
        <v>40.814100000000003</v>
      </c>
      <c r="FR16" s="1969">
        <v>40.286299999999997</v>
      </c>
      <c r="FS16" s="1969">
        <v>40.502200000000002</v>
      </c>
      <c r="FT16" s="1969">
        <v>40.391800000000003</v>
      </c>
      <c r="FU16" s="1969">
        <v>40.401800000000001</v>
      </c>
      <c r="FV16" s="1969">
        <v>40.728499999999997</v>
      </c>
      <c r="FW16" s="1969">
        <v>40.060400000000001</v>
      </c>
      <c r="FX16" s="1969">
        <v>39.075400000000002</v>
      </c>
      <c r="FY16" s="1969">
        <v>38.763500000000001</v>
      </c>
      <c r="FZ16" s="1969">
        <v>39.0291</v>
      </c>
      <c r="GA16" s="1969">
        <v>38.562800000000003</v>
      </c>
      <c r="GB16" s="1969">
        <v>38.713299999999997</v>
      </c>
      <c r="GC16" s="1969">
        <v>39.0002</v>
      </c>
      <c r="GD16" s="1969">
        <v>39.694600000000001</v>
      </c>
      <c r="GE16" s="1969">
        <v>40.288699999999999</v>
      </c>
      <c r="GF16" s="1969">
        <v>40.350900000000003</v>
      </c>
      <c r="GG16" s="1969">
        <v>39.985900000000001</v>
      </c>
      <c r="GH16" s="1969">
        <v>40.6997</v>
      </c>
      <c r="GI16" s="1969">
        <v>40.676400000000001</v>
      </c>
      <c r="GJ16" s="1969">
        <v>41.003799999999998</v>
      </c>
      <c r="GK16" s="1969">
        <v>41.045499999999997</v>
      </c>
      <c r="GL16" s="1969">
        <v>41.247399999999999</v>
      </c>
      <c r="GM16" s="1969">
        <v>41.242699999999999</v>
      </c>
      <c r="GN16" s="1969">
        <v>41.9861</v>
      </c>
      <c r="GO16" s="1969">
        <v>42.165100000000002</v>
      </c>
      <c r="GP16" s="1969">
        <v>40.831000000000003</v>
      </c>
      <c r="GQ16" s="1969">
        <v>41.0244</v>
      </c>
      <c r="GR16" s="1969">
        <v>40.631999999999998</v>
      </c>
      <c r="GS16" s="1969">
        <v>40.567399999999999</v>
      </c>
      <c r="GT16" s="1969">
        <v>40.539099999999998</v>
      </c>
      <c r="GU16" s="1969">
        <v>39.854399999999998</v>
      </c>
      <c r="GV16" s="1969">
        <v>39.749899999999997</v>
      </c>
      <c r="GW16" s="1969">
        <v>39.755899999999997</v>
      </c>
      <c r="GX16" s="1969">
        <v>39.8157</v>
      </c>
      <c r="GY16" s="1969">
        <v>39.332500000000003</v>
      </c>
      <c r="GZ16" s="1969">
        <v>39.668599999999998</v>
      </c>
      <c r="HA16" s="1969">
        <v>39.723500000000001</v>
      </c>
      <c r="HB16" s="1969">
        <v>40.147399999999998</v>
      </c>
      <c r="HC16" s="1969">
        <v>40.888599999999997</v>
      </c>
      <c r="HD16" s="1969">
        <v>40.7607</v>
      </c>
      <c r="HE16" s="1969">
        <v>40.431600000000003</v>
      </c>
      <c r="HF16" s="1969">
        <v>40.360900000000001</v>
      </c>
      <c r="HG16" s="1969">
        <v>41.007899999999999</v>
      </c>
      <c r="HH16" s="1969">
        <v>40.841700000000003</v>
      </c>
      <c r="HI16" s="1969">
        <v>41.268099999999997</v>
      </c>
      <c r="HJ16" s="1969">
        <v>41.042700000000004</v>
      </c>
      <c r="HK16" s="1969">
        <v>41.628100000000003</v>
      </c>
      <c r="HL16" s="1969">
        <v>43.835599999999999</v>
      </c>
      <c r="HM16" s="1969">
        <v>44.073399999999999</v>
      </c>
      <c r="HN16" s="1969">
        <v>44.9786</v>
      </c>
      <c r="HO16" s="1969">
        <v>45.7042</v>
      </c>
      <c r="HP16" s="1969">
        <v>47.9863</v>
      </c>
      <c r="HQ16" s="1969">
        <v>47.9328</v>
      </c>
      <c r="HR16" s="1969">
        <v>47.437600000000003</v>
      </c>
      <c r="HS16" s="1969">
        <v>47.3872</v>
      </c>
      <c r="HT16" s="1969">
        <v>48.372399999999999</v>
      </c>
      <c r="HU16" s="1969">
        <v>49.054099999999998</v>
      </c>
      <c r="HV16" s="1969">
        <v>48.561399999999999</v>
      </c>
      <c r="HW16" s="1969">
        <v>48.959400000000002</v>
      </c>
      <c r="HX16" s="1969">
        <v>47.984699999999997</v>
      </c>
      <c r="HY16" s="1969">
        <v>49.513300000000001</v>
      </c>
      <c r="HZ16" s="1969">
        <v>50.069299999999998</v>
      </c>
      <c r="IA16" s="1969">
        <v>51.359200000000001</v>
      </c>
      <c r="IB16" s="1969">
        <v>51.272300000000001</v>
      </c>
      <c r="IC16" s="1969">
        <v>50.955599999999997</v>
      </c>
      <c r="ID16" s="1969">
        <v>50.121499999999997</v>
      </c>
      <c r="IE16" s="1969">
        <v>50.619900000000001</v>
      </c>
      <c r="IF16" s="1969">
        <v>49.458199999999998</v>
      </c>
      <c r="IG16" s="1969">
        <v>49.782699999999998</v>
      </c>
      <c r="IH16" s="1969">
        <v>49.034199999999998</v>
      </c>
      <c r="II16" s="1969">
        <v>49.6905</v>
      </c>
      <c r="IJ16" s="1969">
        <v>50.2575</v>
      </c>
      <c r="IK16" s="1969">
        <v>45.915700000000001</v>
      </c>
      <c r="IL16" s="1969">
        <v>47.413899999999998</v>
      </c>
      <c r="IM16" s="1969">
        <v>48.153100000000002</v>
      </c>
      <c r="IN16" s="1969">
        <v>47.0139</v>
      </c>
      <c r="IO16" s="1969">
        <v>45.720700000000001</v>
      </c>
      <c r="IP16" s="1969">
        <v>44.931199999999997</v>
      </c>
      <c r="IQ16" s="1969">
        <v>44.4724</v>
      </c>
      <c r="IR16" s="1969">
        <v>46.024700000000003</v>
      </c>
      <c r="IS16" s="1969">
        <v>47.4756</v>
      </c>
      <c r="IT16" s="1969">
        <v>49.287100000000002</v>
      </c>
      <c r="IU16" s="1969">
        <v>49.841000000000001</v>
      </c>
      <c r="IV16" s="1969">
        <v>50.380699999999997</v>
      </c>
      <c r="IW16" s="1969">
        <v>50.185699999999997</v>
      </c>
      <c r="IX16" s="1969">
        <v>49.480400000000003</v>
      </c>
      <c r="IY16" s="1969">
        <v>50.235900000000001</v>
      </c>
      <c r="IZ16" s="1969">
        <v>51.089599999999997</v>
      </c>
      <c r="JA16" s="1969">
        <v>50.357100000000003</v>
      </c>
      <c r="JB16" s="1969">
        <v>47.807499999999997</v>
      </c>
      <c r="JC16" s="1969">
        <v>47.687600000000003</v>
      </c>
      <c r="JD16" s="1969">
        <v>49.202399999999997</v>
      </c>
      <c r="JE16" s="1969">
        <v>49.5443</v>
      </c>
      <c r="JF16" s="1969">
        <v>49.461399999999998</v>
      </c>
      <c r="JG16" s="1969">
        <v>50.391800000000003</v>
      </c>
      <c r="JH16" s="1969">
        <v>50.907699999999998</v>
      </c>
      <c r="JI16" s="1969">
        <v>50.519100000000002</v>
      </c>
      <c r="JJ16" s="1969">
        <v>50.878300000000003</v>
      </c>
      <c r="JK16" s="1969">
        <v>51.276899999999998</v>
      </c>
      <c r="JL16" s="1969">
        <v>51.569299999999998</v>
      </c>
      <c r="JM16" s="1969">
        <v>52.586500000000001</v>
      </c>
      <c r="JN16" s="1969">
        <v>52.363599999999998</v>
      </c>
      <c r="JO16" s="1969">
        <v>50.920900000000003</v>
      </c>
      <c r="JP16" s="1969">
        <v>50.029499999999999</v>
      </c>
      <c r="JQ16" s="1969">
        <v>49.756700000000002</v>
      </c>
      <c r="JR16" s="1969">
        <v>49.134700000000002</v>
      </c>
      <c r="JS16" s="1969">
        <v>49.349400000000003</v>
      </c>
    </row>
    <row r="17" spans="1:279" ht="9.75" customHeight="1" thickBot="1">
      <c r="A17" s="1970"/>
      <c r="B17" s="1971"/>
      <c r="C17" s="1971"/>
      <c r="D17" s="1971"/>
      <c r="E17" s="1971"/>
      <c r="F17" s="1971"/>
      <c r="G17" s="1971"/>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1"/>
      <c r="BD17" s="1971"/>
      <c r="BE17" s="1971"/>
      <c r="BF17" s="1971"/>
      <c r="BG17" s="1971"/>
      <c r="BH17" s="1971"/>
      <c r="BI17" s="1971"/>
      <c r="BJ17" s="1971"/>
      <c r="BK17" s="1971"/>
      <c r="BL17" s="1971"/>
      <c r="BM17" s="1971"/>
      <c r="BN17" s="1971"/>
      <c r="BO17" s="1971"/>
      <c r="BP17" s="1971"/>
      <c r="BQ17" s="1971"/>
      <c r="BR17" s="1971"/>
      <c r="BS17" s="1971"/>
      <c r="BT17" s="1971"/>
      <c r="BU17" s="1971"/>
      <c r="BV17" s="1971"/>
      <c r="BW17" s="1971"/>
      <c r="BX17" s="1971"/>
      <c r="BY17" s="1971"/>
      <c r="BZ17" s="1971"/>
      <c r="CA17" s="1971"/>
      <c r="CB17" s="1971"/>
      <c r="CC17" s="1971"/>
      <c r="CD17" s="1971"/>
      <c r="CE17" s="1971"/>
      <c r="CF17" s="1971"/>
      <c r="CG17" s="1971"/>
      <c r="CH17" s="1971"/>
      <c r="CI17" s="1971"/>
      <c r="CJ17" s="1971"/>
      <c r="CK17" s="1971"/>
      <c r="CL17" s="1971"/>
      <c r="CM17" s="1971"/>
      <c r="CN17" s="1971"/>
      <c r="CO17" s="1971"/>
      <c r="CP17" s="1971"/>
      <c r="CQ17" s="1971"/>
      <c r="CR17" s="1971"/>
      <c r="CS17" s="1971"/>
      <c r="CT17" s="1971"/>
      <c r="CU17" s="1971"/>
      <c r="CV17" s="1971"/>
      <c r="CW17" s="1971"/>
      <c r="CX17" s="1971"/>
      <c r="CY17" s="1971"/>
      <c r="CZ17" s="1971"/>
      <c r="DA17" s="1971"/>
      <c r="DB17" s="1971"/>
      <c r="DC17" s="1971"/>
      <c r="DD17" s="1971"/>
      <c r="DE17" s="1971"/>
      <c r="DF17" s="1971"/>
      <c r="DG17" s="1971"/>
      <c r="DH17" s="1971"/>
      <c r="DI17" s="1971"/>
      <c r="DJ17" s="1971"/>
      <c r="DK17" s="1971"/>
      <c r="DL17" s="1971"/>
      <c r="DM17" s="1971"/>
      <c r="DN17" s="1971"/>
      <c r="DO17" s="1971"/>
      <c r="DP17" s="1971"/>
      <c r="DQ17" s="1971"/>
      <c r="DR17" s="1971"/>
      <c r="DS17" s="1971"/>
      <c r="DT17" s="1971"/>
      <c r="DU17" s="1971"/>
      <c r="DV17" s="1971"/>
      <c r="DW17" s="1971"/>
      <c r="DX17" s="1971"/>
      <c r="DY17" s="1971"/>
      <c r="DZ17" s="1971"/>
      <c r="EA17" s="1971"/>
      <c r="EB17" s="1971"/>
      <c r="EC17" s="1971"/>
      <c r="ED17" s="1971"/>
      <c r="EE17" s="1971"/>
      <c r="EF17" s="1971"/>
      <c r="EG17" s="1971"/>
      <c r="EH17" s="1971"/>
      <c r="EI17" s="1971"/>
      <c r="EJ17" s="1971"/>
      <c r="EK17" s="1971"/>
      <c r="EL17" s="1971"/>
      <c r="EM17" s="1971"/>
      <c r="EN17" s="1971"/>
      <c r="EO17" s="1971"/>
      <c r="EP17" s="1971"/>
      <c r="EQ17" s="1971"/>
      <c r="ER17" s="1971"/>
      <c r="ES17" s="1971"/>
      <c r="ET17" s="1971"/>
      <c r="EU17" s="1971"/>
      <c r="EV17" s="1971"/>
      <c r="EW17" s="1971"/>
      <c r="EX17" s="1971"/>
      <c r="EY17" s="1971"/>
      <c r="EZ17" s="1971"/>
      <c r="FA17" s="1971"/>
      <c r="FB17" s="1971"/>
      <c r="FC17" s="1971"/>
      <c r="FD17" s="1971"/>
      <c r="FE17" s="1971"/>
      <c r="FF17" s="1971"/>
      <c r="FG17" s="1971"/>
      <c r="FH17" s="1971"/>
      <c r="FI17" s="1971"/>
      <c r="FJ17" s="1971"/>
      <c r="FK17" s="1971"/>
      <c r="FL17" s="1971"/>
      <c r="FM17" s="1971"/>
      <c r="FN17" s="1971"/>
      <c r="FO17" s="1971"/>
      <c r="FP17" s="1971"/>
      <c r="FQ17" s="1971"/>
      <c r="FR17" s="1971"/>
      <c r="FS17" s="1971"/>
      <c r="FT17" s="1971"/>
      <c r="FU17" s="1971"/>
      <c r="FV17" s="1971"/>
      <c r="FW17" s="1971"/>
      <c r="FX17" s="1971"/>
      <c r="FY17" s="1971"/>
      <c r="FZ17" s="1971"/>
      <c r="GA17" s="1971"/>
      <c r="GB17" s="1971"/>
      <c r="GC17" s="1971"/>
      <c r="GD17" s="1971"/>
      <c r="GE17" s="1971"/>
      <c r="GF17" s="1971"/>
      <c r="GG17" s="1971"/>
      <c r="GH17" s="1971"/>
      <c r="GI17" s="1971"/>
      <c r="GJ17" s="1971"/>
      <c r="GK17" s="1971"/>
      <c r="GL17" s="1971"/>
      <c r="GM17" s="1971"/>
      <c r="GN17" s="1971"/>
      <c r="GO17" s="1971"/>
      <c r="GP17" s="1971"/>
      <c r="GQ17" s="1971"/>
      <c r="GR17" s="1971"/>
      <c r="GS17" s="1971"/>
      <c r="GT17" s="1971"/>
      <c r="GU17" s="1971"/>
      <c r="GV17" s="1971"/>
      <c r="GW17" s="1971"/>
      <c r="GX17" s="1971"/>
      <c r="GY17" s="1971"/>
      <c r="GZ17" s="1971"/>
      <c r="HA17" s="1971"/>
      <c r="HB17" s="1971"/>
      <c r="HC17" s="1971"/>
      <c r="HD17" s="1971"/>
      <c r="HE17" s="1971"/>
      <c r="HF17" s="1971"/>
      <c r="HG17" s="1971"/>
      <c r="HH17" s="1971"/>
      <c r="HI17" s="1971"/>
      <c r="HJ17" s="1971"/>
      <c r="HK17" s="1971"/>
      <c r="HL17" s="1971"/>
      <c r="HM17" s="1971"/>
      <c r="HN17" s="1971"/>
      <c r="HO17" s="1971"/>
      <c r="HP17" s="1971"/>
      <c r="HQ17" s="1971"/>
      <c r="HR17" s="1971"/>
      <c r="HS17" s="1971"/>
      <c r="HT17" s="1971"/>
      <c r="HU17" s="1971"/>
      <c r="HV17" s="1971"/>
      <c r="HW17" s="1971"/>
      <c r="HX17" s="1971"/>
      <c r="HY17" s="1971"/>
      <c r="HZ17" s="1971"/>
      <c r="IA17" s="1971"/>
      <c r="IB17" s="1971"/>
      <c r="IC17" s="1971"/>
      <c r="ID17" s="1971"/>
      <c r="IE17" s="1971"/>
      <c r="IF17" s="1971"/>
      <c r="IG17" s="1971"/>
      <c r="IH17" s="1971"/>
      <c r="II17" s="1971"/>
      <c r="IJ17" s="1971"/>
      <c r="IK17" s="1971"/>
      <c r="IL17" s="1971"/>
      <c r="IM17" s="1971"/>
      <c r="IN17" s="1971"/>
      <c r="IO17" s="1971"/>
      <c r="IP17" s="1971"/>
      <c r="IQ17" s="1971"/>
      <c r="IR17" s="1971"/>
      <c r="IS17" s="1971"/>
      <c r="IT17" s="1971"/>
      <c r="IU17" s="1971"/>
      <c r="IV17" s="1971"/>
      <c r="IW17" s="1971"/>
      <c r="IX17" s="1971"/>
      <c r="IY17" s="1971"/>
      <c r="IZ17" s="1971"/>
      <c r="JA17" s="1971"/>
      <c r="JB17" s="1971"/>
      <c r="JC17" s="1971"/>
      <c r="JD17" s="1971"/>
      <c r="JE17" s="1971"/>
      <c r="JF17" s="1971"/>
      <c r="JG17" s="1971"/>
      <c r="JH17" s="1971"/>
      <c r="JI17" s="1971"/>
      <c r="JJ17" s="1971"/>
      <c r="JK17" s="1971"/>
      <c r="JL17" s="1971"/>
      <c r="JM17" s="1971"/>
      <c r="JN17" s="1971"/>
      <c r="JO17" s="1971"/>
      <c r="JP17" s="1971"/>
      <c r="JQ17" s="1971"/>
      <c r="JR17" s="1971"/>
      <c r="JS17" s="1971"/>
    </row>
    <row r="18" spans="1:279" s="1973" customFormat="1" ht="18.899999999999999" customHeight="1" thickTop="1">
      <c r="A18" s="1972" t="s">
        <v>4749</v>
      </c>
    </row>
    <row r="19" spans="1:279" s="1973" customFormat="1" ht="18.899999999999999" customHeight="1">
      <c r="A19" s="1974" t="s">
        <v>3601</v>
      </c>
    </row>
    <row r="20" spans="1:279" s="1973" customFormat="1" ht="11.4" customHeight="1">
      <c r="A20" s="1974"/>
    </row>
    <row r="21" spans="1:279" ht="21" thickBot="1">
      <c r="A21" s="1964" t="s">
        <v>4750</v>
      </c>
      <c r="B21" s="1975"/>
      <c r="C21" s="1975"/>
      <c r="D21" s="1975"/>
      <c r="E21" s="1975"/>
      <c r="F21" s="1975"/>
      <c r="G21" s="1975"/>
      <c r="H21" s="1975"/>
      <c r="I21" s="1975"/>
      <c r="J21" s="1975"/>
      <c r="K21" s="1975"/>
      <c r="L21" s="1975"/>
      <c r="M21" s="1975"/>
      <c r="N21" s="1975"/>
      <c r="O21" s="1975"/>
      <c r="P21" s="1975"/>
      <c r="Q21" s="1975"/>
      <c r="R21" s="1975"/>
      <c r="S21" s="1975"/>
      <c r="T21" s="1975"/>
      <c r="U21" s="1975"/>
      <c r="V21" s="1975"/>
      <c r="W21" s="1975"/>
      <c r="X21" s="1975"/>
      <c r="Y21" s="1975"/>
      <c r="Z21" s="1975"/>
      <c r="AA21" s="1975"/>
      <c r="AB21" s="1975"/>
      <c r="AC21" s="1975"/>
      <c r="AD21" s="1975"/>
      <c r="AE21" s="1975"/>
      <c r="AF21" s="1975"/>
      <c r="AG21" s="1975"/>
      <c r="AH21" s="1975"/>
      <c r="AI21" s="1975"/>
      <c r="AJ21" s="1975"/>
      <c r="AK21" s="1975"/>
      <c r="AL21" s="1975"/>
      <c r="AM21" s="1975"/>
      <c r="AN21" s="1975"/>
      <c r="AO21" s="1975"/>
      <c r="AP21" s="1975"/>
      <c r="AQ21" s="1975"/>
      <c r="AR21" s="1975"/>
      <c r="AS21" s="1975"/>
      <c r="AT21" s="1975"/>
      <c r="AU21" s="1975"/>
      <c r="AV21" s="1975"/>
      <c r="AW21" s="1975"/>
      <c r="AX21" s="1975"/>
      <c r="AY21" s="1975"/>
      <c r="AZ21" s="1975"/>
      <c r="BA21" s="1975"/>
      <c r="BB21" s="1975"/>
      <c r="BC21" s="1975"/>
      <c r="BD21" s="1975"/>
      <c r="BE21" s="1975"/>
      <c r="BF21" s="1975"/>
      <c r="BG21" s="1975"/>
      <c r="BH21" s="1975"/>
      <c r="BI21" s="1975"/>
      <c r="BJ21" s="1975"/>
      <c r="BK21" s="1975"/>
      <c r="BL21" s="1975"/>
      <c r="BM21" s="1975"/>
      <c r="BN21" s="1975"/>
      <c r="BO21" s="1975"/>
      <c r="BP21" s="1975"/>
      <c r="BQ21" s="1975"/>
      <c r="BR21" s="1975"/>
      <c r="BS21" s="1975"/>
      <c r="BT21" s="1975"/>
      <c r="BU21" s="1975"/>
      <c r="BV21" s="1975"/>
      <c r="BW21" s="1975"/>
      <c r="BX21" s="1975"/>
      <c r="BY21" s="1975"/>
      <c r="BZ21" s="1975"/>
      <c r="CA21" s="1975"/>
      <c r="CB21" s="1975"/>
      <c r="CC21" s="1975"/>
      <c r="CD21" s="1975"/>
      <c r="CE21" s="1975"/>
      <c r="CF21" s="1975"/>
      <c r="CG21" s="1975"/>
      <c r="CH21" s="1975"/>
      <c r="CI21" s="1975"/>
      <c r="CJ21" s="1975"/>
      <c r="CK21" s="1975"/>
      <c r="CL21" s="1975"/>
      <c r="CM21" s="1975"/>
      <c r="CN21" s="1975"/>
      <c r="CO21" s="1975"/>
      <c r="CP21" s="1975"/>
      <c r="CQ21" s="1975"/>
      <c r="CR21" s="1975"/>
      <c r="CS21" s="1975"/>
      <c r="CT21" s="1975"/>
      <c r="CU21" s="1975"/>
      <c r="CV21" s="1975"/>
      <c r="CW21" s="1975"/>
      <c r="CX21" s="1975"/>
      <c r="CY21" s="1975"/>
      <c r="CZ21" s="1975"/>
      <c r="DA21" s="1975"/>
      <c r="DB21" s="1975"/>
      <c r="DC21" s="1975"/>
      <c r="DD21" s="1975"/>
      <c r="DE21" s="1975"/>
      <c r="DF21" s="1975"/>
      <c r="DG21" s="1975"/>
      <c r="DH21" s="1975"/>
      <c r="DI21" s="1975"/>
      <c r="DJ21" s="1975"/>
      <c r="DK21" s="1975"/>
      <c r="DL21" s="1975"/>
      <c r="DM21" s="1975"/>
      <c r="DN21" s="1975"/>
      <c r="DO21" s="1975"/>
      <c r="DP21" s="1975"/>
      <c r="DQ21" s="1975"/>
      <c r="DR21" s="1975"/>
      <c r="DS21" s="1975"/>
      <c r="DT21" s="1975"/>
      <c r="DU21" s="1975"/>
      <c r="DV21" s="1975"/>
      <c r="DW21" s="1975"/>
      <c r="DX21" s="1975"/>
      <c r="DY21" s="1975"/>
      <c r="DZ21" s="1975"/>
      <c r="EA21" s="1975"/>
      <c r="EB21" s="1975"/>
      <c r="EC21" s="1975"/>
      <c r="ED21" s="1975"/>
      <c r="EE21" s="1975"/>
      <c r="EF21" s="1975"/>
      <c r="EG21" s="1975"/>
      <c r="EH21" s="1975"/>
      <c r="EI21" s="1975"/>
      <c r="EJ21" s="1975"/>
      <c r="EK21" s="1975"/>
      <c r="EL21" s="1975"/>
      <c r="EM21" s="1975"/>
      <c r="EN21" s="1975"/>
      <c r="EO21" s="1975"/>
      <c r="EP21" s="1975"/>
      <c r="EQ21" s="1975"/>
      <c r="ER21" s="1975"/>
      <c r="ES21" s="1975"/>
      <c r="ET21" s="1975"/>
      <c r="EU21" s="1975"/>
      <c r="EV21" s="1975"/>
      <c r="EW21" s="1975"/>
      <c r="EX21" s="1975"/>
      <c r="EY21" s="1975"/>
      <c r="EZ21" s="1975"/>
      <c r="FA21" s="1975"/>
      <c r="FB21" s="1975"/>
      <c r="FC21" s="1975"/>
      <c r="FD21" s="1975"/>
      <c r="FE21" s="1975"/>
      <c r="FF21" s="1975"/>
      <c r="FG21" s="1975"/>
      <c r="FH21" s="1975"/>
      <c r="FI21" s="1975"/>
      <c r="FJ21" s="1975"/>
      <c r="FK21" s="1975"/>
      <c r="FL21" s="1975"/>
      <c r="FM21" s="1975"/>
      <c r="FN21" s="1975"/>
      <c r="FO21" s="1975"/>
      <c r="FP21" s="1975"/>
      <c r="FQ21" s="1975"/>
      <c r="FR21" s="1975"/>
      <c r="FS21" s="1975"/>
      <c r="FT21" s="1975"/>
      <c r="FU21" s="1975"/>
      <c r="FV21" s="1975"/>
      <c r="FW21" s="1975"/>
      <c r="FX21" s="1975"/>
      <c r="FY21" s="1975"/>
      <c r="FZ21" s="1975"/>
      <c r="GA21" s="1975"/>
      <c r="GB21" s="1975"/>
      <c r="GC21" s="1975"/>
      <c r="GD21" s="1975"/>
      <c r="GE21" s="1975"/>
      <c r="GF21" s="1975"/>
      <c r="GG21" s="1975"/>
      <c r="GH21" s="1975"/>
      <c r="GI21" s="1975"/>
      <c r="GJ21" s="1975"/>
      <c r="GK21" s="1975"/>
      <c r="GL21" s="1975"/>
      <c r="GM21" s="1975"/>
      <c r="GN21" s="1975"/>
      <c r="GO21" s="1975"/>
      <c r="GP21" s="1975"/>
      <c r="GQ21" s="1975"/>
      <c r="GR21" s="1975"/>
      <c r="GS21" s="1975"/>
      <c r="GT21" s="1975"/>
      <c r="GU21" s="1975"/>
      <c r="GV21" s="1975"/>
      <c r="GW21" s="1975"/>
      <c r="GX21" s="1975"/>
      <c r="GY21" s="1975"/>
      <c r="GZ21" s="1975"/>
      <c r="HA21" s="1975"/>
      <c r="HB21" s="1975"/>
      <c r="HC21" s="1975"/>
      <c r="HD21" s="1975"/>
      <c r="HE21" s="1975"/>
      <c r="HF21" s="1975"/>
      <c r="HG21" s="1975"/>
      <c r="HH21" s="1975"/>
      <c r="HI21" s="1975"/>
      <c r="HJ21" s="1975"/>
      <c r="HK21" s="1975"/>
      <c r="HL21" s="1975"/>
      <c r="HM21" s="1975"/>
      <c r="HN21" s="1975"/>
      <c r="HO21" s="1975"/>
      <c r="HP21" s="1975"/>
      <c r="HQ21" s="1975"/>
      <c r="HR21" s="1975"/>
      <c r="HS21" s="1975"/>
      <c r="HT21" s="1975"/>
      <c r="HU21" s="1975"/>
      <c r="HV21" s="1975"/>
      <c r="HW21" s="1975"/>
      <c r="HX21" s="1975"/>
      <c r="HY21" s="1975"/>
      <c r="HZ21" s="1975"/>
      <c r="IA21" s="1975"/>
      <c r="IB21" s="1975"/>
      <c r="IC21" s="1975"/>
      <c r="ID21" s="1975"/>
      <c r="IE21" s="1975"/>
      <c r="IF21" s="1975"/>
      <c r="IG21" s="1975"/>
      <c r="IH21" s="1975"/>
      <c r="II21" s="1975"/>
      <c r="IJ21" s="1975"/>
      <c r="IK21" s="1975"/>
      <c r="IL21" s="1975"/>
      <c r="IM21" s="1975"/>
      <c r="IN21" s="1975"/>
      <c r="IO21" s="1975"/>
      <c r="IP21" s="1975"/>
      <c r="IQ21" s="1975"/>
      <c r="IR21" s="1975"/>
      <c r="IS21" s="1975"/>
      <c r="IT21" s="1975"/>
      <c r="IU21" s="1975"/>
      <c r="IV21" s="1975"/>
      <c r="IW21" s="1975"/>
      <c r="IX21" s="1975"/>
      <c r="IY21" s="1975"/>
      <c r="IZ21" s="1975"/>
      <c r="JA21" s="1975"/>
      <c r="JB21" s="1975"/>
      <c r="JC21" s="1975"/>
      <c r="JD21" s="1975"/>
      <c r="JE21" s="1975"/>
      <c r="JF21" s="1975"/>
      <c r="JG21" s="1975"/>
      <c r="JH21" s="1975"/>
      <c r="JI21" s="1975"/>
      <c r="JJ21" s="1975"/>
      <c r="JK21" s="1975"/>
      <c r="JL21" s="1975"/>
      <c r="JM21" s="1975"/>
      <c r="JN21" s="1975"/>
      <c r="JO21" s="1975"/>
      <c r="JP21" s="1975"/>
      <c r="JQ21" s="1975"/>
      <c r="JR21" s="1975"/>
      <c r="JS21" s="1975"/>
    </row>
    <row r="22" spans="1:279" ht="17.399999999999999" thickTop="1">
      <c r="A22" s="1966" t="s">
        <v>4736</v>
      </c>
      <c r="B22" s="3258">
        <v>37258</v>
      </c>
      <c r="C22" s="3258">
        <v>37289</v>
      </c>
      <c r="D22" s="3258">
        <v>37317</v>
      </c>
      <c r="E22" s="3258">
        <v>37348</v>
      </c>
      <c r="F22" s="3258">
        <v>37378</v>
      </c>
      <c r="G22" s="3258">
        <v>37409</v>
      </c>
      <c r="H22" s="3258">
        <v>37439</v>
      </c>
      <c r="I22" s="3258">
        <v>37470</v>
      </c>
      <c r="J22" s="3258">
        <v>37501</v>
      </c>
      <c r="K22" s="3258">
        <v>37531</v>
      </c>
      <c r="L22" s="3258">
        <v>37562</v>
      </c>
      <c r="M22" s="3258">
        <v>37592</v>
      </c>
      <c r="N22" s="3258">
        <v>37623</v>
      </c>
      <c r="O22" s="3258">
        <v>37654</v>
      </c>
      <c r="P22" s="3258">
        <v>37682</v>
      </c>
      <c r="Q22" s="3258">
        <v>37713</v>
      </c>
      <c r="R22" s="3258">
        <v>37743</v>
      </c>
      <c r="S22" s="3258">
        <v>37774</v>
      </c>
      <c r="T22" s="3258">
        <v>37804</v>
      </c>
      <c r="U22" s="3258">
        <v>37835</v>
      </c>
      <c r="V22" s="3258">
        <v>37866</v>
      </c>
      <c r="W22" s="3258">
        <v>37896</v>
      </c>
      <c r="X22" s="3258">
        <v>37927</v>
      </c>
      <c r="Y22" s="3258">
        <v>37957</v>
      </c>
      <c r="Z22" s="3258">
        <v>37988</v>
      </c>
      <c r="AA22" s="3258">
        <v>38019</v>
      </c>
      <c r="AB22" s="3258">
        <v>38048</v>
      </c>
      <c r="AC22" s="3258">
        <v>38079</v>
      </c>
      <c r="AD22" s="3258">
        <v>38109</v>
      </c>
      <c r="AE22" s="3258">
        <v>38140</v>
      </c>
      <c r="AF22" s="3258">
        <v>38170</v>
      </c>
      <c r="AG22" s="3258">
        <v>38201</v>
      </c>
      <c r="AH22" s="3258">
        <v>38232</v>
      </c>
      <c r="AI22" s="3258">
        <v>38262</v>
      </c>
      <c r="AJ22" s="3258">
        <v>38293</v>
      </c>
      <c r="AK22" s="3258">
        <v>38323</v>
      </c>
      <c r="AL22" s="3258">
        <v>38354</v>
      </c>
      <c r="AM22" s="3258">
        <v>38385</v>
      </c>
      <c r="AN22" s="3258">
        <v>38413</v>
      </c>
      <c r="AO22" s="3258">
        <v>38444</v>
      </c>
      <c r="AP22" s="3258">
        <v>38474</v>
      </c>
      <c r="AQ22" s="3258">
        <v>38505</v>
      </c>
      <c r="AR22" s="3258">
        <v>38535</v>
      </c>
      <c r="AS22" s="3258">
        <v>38565</v>
      </c>
      <c r="AT22" s="3258">
        <v>38596</v>
      </c>
      <c r="AU22" s="3258">
        <v>38626</v>
      </c>
      <c r="AV22" s="3258">
        <v>38657</v>
      </c>
      <c r="AW22" s="3258">
        <v>38687</v>
      </c>
      <c r="AX22" s="3258">
        <v>38718</v>
      </c>
      <c r="AY22" s="3258">
        <v>38749</v>
      </c>
      <c r="AZ22" s="3258">
        <v>38777</v>
      </c>
      <c r="BA22" s="3258">
        <v>38808</v>
      </c>
      <c r="BB22" s="3258">
        <v>38838</v>
      </c>
      <c r="BC22" s="3258">
        <v>38869</v>
      </c>
      <c r="BD22" s="3258">
        <v>38899</v>
      </c>
      <c r="BE22" s="3258">
        <v>38930</v>
      </c>
      <c r="BF22" s="3258">
        <v>38961</v>
      </c>
      <c r="BG22" s="3258">
        <v>38991</v>
      </c>
      <c r="BH22" s="3258">
        <v>39022</v>
      </c>
      <c r="BI22" s="3258">
        <v>39052</v>
      </c>
      <c r="BJ22" s="3258">
        <v>39083</v>
      </c>
      <c r="BK22" s="3258">
        <v>39114</v>
      </c>
      <c r="BL22" s="3258">
        <v>39142</v>
      </c>
      <c r="BM22" s="3258">
        <v>39173</v>
      </c>
      <c r="BN22" s="3258">
        <v>39203</v>
      </c>
      <c r="BO22" s="3258">
        <v>39234</v>
      </c>
      <c r="BP22" s="3258">
        <v>39264</v>
      </c>
      <c r="BQ22" s="3258">
        <v>39295</v>
      </c>
      <c r="BR22" s="3258">
        <v>39326</v>
      </c>
      <c r="BS22" s="3258">
        <v>39356</v>
      </c>
      <c r="BT22" s="3258">
        <v>39387</v>
      </c>
      <c r="BU22" s="3258">
        <v>39417</v>
      </c>
      <c r="BV22" s="3258">
        <v>39448</v>
      </c>
      <c r="BW22" s="3258">
        <v>39479</v>
      </c>
      <c r="BX22" s="3258">
        <v>39508</v>
      </c>
      <c r="BY22" s="3258">
        <v>39539</v>
      </c>
      <c r="BZ22" s="3258">
        <v>39569</v>
      </c>
      <c r="CA22" s="3258">
        <v>39600</v>
      </c>
      <c r="CB22" s="3258">
        <v>39630</v>
      </c>
      <c r="CC22" s="3258">
        <v>39661</v>
      </c>
      <c r="CD22" s="3258">
        <v>39692</v>
      </c>
      <c r="CE22" s="3258">
        <v>39722</v>
      </c>
      <c r="CF22" s="3258">
        <v>39753</v>
      </c>
      <c r="CG22" s="3258">
        <v>39783</v>
      </c>
      <c r="CH22" s="3258">
        <v>39814</v>
      </c>
      <c r="CI22" s="3258">
        <v>39845</v>
      </c>
      <c r="CJ22" s="3258">
        <v>39873</v>
      </c>
      <c r="CK22" s="3258">
        <v>39904</v>
      </c>
      <c r="CL22" s="3258">
        <v>39934</v>
      </c>
      <c r="CM22" s="3258">
        <v>39965</v>
      </c>
      <c r="CN22" s="3258">
        <v>39995</v>
      </c>
      <c r="CO22" s="3258">
        <v>40026</v>
      </c>
      <c r="CP22" s="3258">
        <v>40057</v>
      </c>
      <c r="CQ22" s="3258">
        <v>40087</v>
      </c>
      <c r="CR22" s="3258">
        <v>40118</v>
      </c>
      <c r="CS22" s="3258">
        <v>40148</v>
      </c>
      <c r="CT22" s="3258">
        <v>40179</v>
      </c>
      <c r="CU22" s="3258">
        <v>40210</v>
      </c>
      <c r="CV22" s="3258">
        <v>40238</v>
      </c>
      <c r="CW22" s="3258">
        <v>40269</v>
      </c>
      <c r="CX22" s="3258">
        <v>40299</v>
      </c>
      <c r="CY22" s="3258">
        <v>40330</v>
      </c>
      <c r="CZ22" s="3258">
        <v>40360</v>
      </c>
      <c r="DA22" s="3258">
        <v>40391</v>
      </c>
      <c r="DB22" s="3258">
        <v>40422</v>
      </c>
      <c r="DC22" s="3258">
        <v>40452</v>
      </c>
      <c r="DD22" s="3258">
        <v>40483</v>
      </c>
      <c r="DE22" s="3258">
        <v>40513</v>
      </c>
      <c r="DF22" s="3258">
        <v>40544</v>
      </c>
      <c r="DG22" s="3258">
        <v>40575</v>
      </c>
      <c r="DH22" s="3258">
        <v>40603</v>
      </c>
      <c r="DI22" s="3258">
        <v>40634</v>
      </c>
      <c r="DJ22" s="3258">
        <v>40664</v>
      </c>
      <c r="DK22" s="3258">
        <v>40695</v>
      </c>
      <c r="DL22" s="3258">
        <v>40725</v>
      </c>
      <c r="DM22" s="3258">
        <v>40756</v>
      </c>
      <c r="DN22" s="3258">
        <v>40787</v>
      </c>
      <c r="DO22" s="3258">
        <f t="shared" ref="DO22:FZ22" si="4">DO3</f>
        <v>40817</v>
      </c>
      <c r="DP22" s="3258">
        <f t="shared" si="4"/>
        <v>40848</v>
      </c>
      <c r="DQ22" s="3258">
        <f t="shared" si="4"/>
        <v>40878</v>
      </c>
      <c r="DR22" s="3258">
        <f t="shared" si="4"/>
        <v>40909</v>
      </c>
      <c r="DS22" s="3258">
        <f t="shared" si="4"/>
        <v>40940</v>
      </c>
      <c r="DT22" s="3258">
        <f t="shared" si="4"/>
        <v>40969</v>
      </c>
      <c r="DU22" s="3258">
        <f t="shared" si="4"/>
        <v>41000</v>
      </c>
      <c r="DV22" s="3258">
        <f t="shared" si="4"/>
        <v>41030</v>
      </c>
      <c r="DW22" s="3258">
        <f t="shared" si="4"/>
        <v>41061</v>
      </c>
      <c r="DX22" s="3258">
        <f t="shared" si="4"/>
        <v>41091</v>
      </c>
      <c r="DY22" s="3258">
        <f t="shared" si="4"/>
        <v>41122</v>
      </c>
      <c r="DZ22" s="3258">
        <f t="shared" si="4"/>
        <v>41153</v>
      </c>
      <c r="EA22" s="3258">
        <f t="shared" si="4"/>
        <v>41183</v>
      </c>
      <c r="EB22" s="3258">
        <f t="shared" si="4"/>
        <v>41214</v>
      </c>
      <c r="EC22" s="3258">
        <f t="shared" si="4"/>
        <v>41245</v>
      </c>
      <c r="ED22" s="3258">
        <f t="shared" si="4"/>
        <v>41276</v>
      </c>
      <c r="EE22" s="3258">
        <f t="shared" si="4"/>
        <v>41307</v>
      </c>
      <c r="EF22" s="3258">
        <f t="shared" si="4"/>
        <v>41338</v>
      </c>
      <c r="EG22" s="3258">
        <f t="shared" si="4"/>
        <v>41369</v>
      </c>
      <c r="EH22" s="3258">
        <f t="shared" si="4"/>
        <v>41400</v>
      </c>
      <c r="EI22" s="3258">
        <f t="shared" si="4"/>
        <v>41431</v>
      </c>
      <c r="EJ22" s="3258">
        <f t="shared" si="4"/>
        <v>41462</v>
      </c>
      <c r="EK22" s="3258">
        <f t="shared" si="4"/>
        <v>41493</v>
      </c>
      <c r="EL22" s="3258">
        <f t="shared" si="4"/>
        <v>41524</v>
      </c>
      <c r="EM22" s="3258">
        <f t="shared" si="4"/>
        <v>41555</v>
      </c>
      <c r="EN22" s="3258">
        <f t="shared" si="4"/>
        <v>41586</v>
      </c>
      <c r="EO22" s="3258">
        <f t="shared" si="4"/>
        <v>41617</v>
      </c>
      <c r="EP22" s="3258">
        <f t="shared" si="4"/>
        <v>41648</v>
      </c>
      <c r="EQ22" s="3258">
        <f t="shared" si="4"/>
        <v>41679</v>
      </c>
      <c r="ER22" s="3258">
        <f t="shared" si="4"/>
        <v>41710</v>
      </c>
      <c r="ES22" s="3258">
        <f t="shared" si="4"/>
        <v>41741</v>
      </c>
      <c r="ET22" s="3258">
        <f t="shared" si="4"/>
        <v>41772</v>
      </c>
      <c r="EU22" s="3258">
        <f t="shared" si="4"/>
        <v>41803</v>
      </c>
      <c r="EV22" s="3258">
        <f t="shared" si="4"/>
        <v>41834</v>
      </c>
      <c r="EW22" s="3258">
        <f t="shared" si="4"/>
        <v>41865</v>
      </c>
      <c r="EX22" s="3258">
        <f t="shared" si="4"/>
        <v>41896</v>
      </c>
      <c r="EY22" s="3258">
        <f t="shared" si="4"/>
        <v>41927</v>
      </c>
      <c r="EZ22" s="3258">
        <f t="shared" si="4"/>
        <v>41958</v>
      </c>
      <c r="FA22" s="3258">
        <f t="shared" si="4"/>
        <v>41989</v>
      </c>
      <c r="FB22" s="3258">
        <f t="shared" si="4"/>
        <v>42020</v>
      </c>
      <c r="FC22" s="3258">
        <f t="shared" si="4"/>
        <v>42051</v>
      </c>
      <c r="FD22" s="3258">
        <f t="shared" si="4"/>
        <v>42082</v>
      </c>
      <c r="FE22" s="3258">
        <f t="shared" si="4"/>
        <v>42113</v>
      </c>
      <c r="FF22" s="3258">
        <f t="shared" si="4"/>
        <v>42144</v>
      </c>
      <c r="FG22" s="3258">
        <f t="shared" si="4"/>
        <v>42175</v>
      </c>
      <c r="FH22" s="3258">
        <f t="shared" si="4"/>
        <v>42206</v>
      </c>
      <c r="FI22" s="3258">
        <f t="shared" si="4"/>
        <v>42237</v>
      </c>
      <c r="FJ22" s="3258">
        <f t="shared" si="4"/>
        <v>42268</v>
      </c>
      <c r="FK22" s="3258">
        <f t="shared" si="4"/>
        <v>42299</v>
      </c>
      <c r="FL22" s="3258">
        <f t="shared" si="4"/>
        <v>42330</v>
      </c>
      <c r="FM22" s="3258">
        <f t="shared" si="4"/>
        <v>42361</v>
      </c>
      <c r="FN22" s="3258">
        <f t="shared" si="4"/>
        <v>42392</v>
      </c>
      <c r="FO22" s="3258">
        <f t="shared" si="4"/>
        <v>42423</v>
      </c>
      <c r="FP22" s="3258">
        <f t="shared" si="4"/>
        <v>42454</v>
      </c>
      <c r="FQ22" s="3258">
        <f t="shared" si="4"/>
        <v>42485</v>
      </c>
      <c r="FR22" s="3258">
        <f t="shared" si="4"/>
        <v>42516</v>
      </c>
      <c r="FS22" s="3258">
        <f t="shared" si="4"/>
        <v>42547</v>
      </c>
      <c r="FT22" s="3258">
        <f t="shared" si="4"/>
        <v>42578</v>
      </c>
      <c r="FU22" s="3258">
        <f t="shared" si="4"/>
        <v>42609</v>
      </c>
      <c r="FV22" s="3258">
        <f t="shared" si="4"/>
        <v>42640</v>
      </c>
      <c r="FW22" s="3258">
        <f t="shared" si="4"/>
        <v>42671</v>
      </c>
      <c r="FX22" s="3258">
        <f t="shared" si="4"/>
        <v>42702</v>
      </c>
      <c r="FY22" s="3258">
        <f t="shared" si="4"/>
        <v>42733</v>
      </c>
      <c r="FZ22" s="3258">
        <f t="shared" si="4"/>
        <v>42764</v>
      </c>
      <c r="GA22" s="3258">
        <f t="shared" ref="GA22:IT22" si="5">GA3</f>
        <v>42792</v>
      </c>
      <c r="GB22" s="3258">
        <f t="shared" si="5"/>
        <v>42820</v>
      </c>
      <c r="GC22" s="3258">
        <f t="shared" si="5"/>
        <v>42848</v>
      </c>
      <c r="GD22" s="3258">
        <f t="shared" si="5"/>
        <v>42876</v>
      </c>
      <c r="GE22" s="3258">
        <f t="shared" si="5"/>
        <v>42904</v>
      </c>
      <c r="GF22" s="3258">
        <f t="shared" si="5"/>
        <v>42932</v>
      </c>
      <c r="GG22" s="3258">
        <f t="shared" si="5"/>
        <v>42960</v>
      </c>
      <c r="GH22" s="3258">
        <f t="shared" si="5"/>
        <v>42988</v>
      </c>
      <c r="GI22" s="3258">
        <f t="shared" si="5"/>
        <v>43016</v>
      </c>
      <c r="GJ22" s="3258">
        <f t="shared" si="5"/>
        <v>43044</v>
      </c>
      <c r="GK22" s="3258">
        <f t="shared" si="5"/>
        <v>43072</v>
      </c>
      <c r="GL22" s="3258">
        <f t="shared" si="5"/>
        <v>43101</v>
      </c>
      <c r="GM22" s="3258">
        <f t="shared" si="5"/>
        <v>43132</v>
      </c>
      <c r="GN22" s="3258">
        <f t="shared" si="5"/>
        <v>43163</v>
      </c>
      <c r="GO22" s="3258">
        <f t="shared" si="5"/>
        <v>43194</v>
      </c>
      <c r="GP22" s="3258">
        <f t="shared" si="5"/>
        <v>43225</v>
      </c>
      <c r="GQ22" s="3258">
        <f t="shared" si="5"/>
        <v>43256</v>
      </c>
      <c r="GR22" s="3258">
        <f t="shared" si="5"/>
        <v>43287</v>
      </c>
      <c r="GS22" s="3258">
        <f t="shared" si="5"/>
        <v>43318</v>
      </c>
      <c r="GT22" s="3258">
        <f t="shared" si="5"/>
        <v>43349</v>
      </c>
      <c r="GU22" s="3258">
        <f t="shared" si="5"/>
        <v>43380</v>
      </c>
      <c r="GV22" s="3258">
        <f t="shared" si="5"/>
        <v>43411</v>
      </c>
      <c r="GW22" s="3258">
        <f t="shared" si="5"/>
        <v>43442</v>
      </c>
      <c r="GX22" s="3258">
        <f t="shared" si="5"/>
        <v>43473</v>
      </c>
      <c r="GY22" s="3258">
        <f t="shared" si="5"/>
        <v>43504</v>
      </c>
      <c r="GZ22" s="3258">
        <f t="shared" si="5"/>
        <v>43535</v>
      </c>
      <c r="HA22" s="3258">
        <f t="shared" si="5"/>
        <v>43566</v>
      </c>
      <c r="HB22" s="3258">
        <f t="shared" si="5"/>
        <v>43597</v>
      </c>
      <c r="HC22" s="3258">
        <f t="shared" si="5"/>
        <v>43628</v>
      </c>
      <c r="HD22" s="3258">
        <f t="shared" si="5"/>
        <v>43659</v>
      </c>
      <c r="HE22" s="3258">
        <f t="shared" si="5"/>
        <v>43690</v>
      </c>
      <c r="HF22" s="3258">
        <f t="shared" si="5"/>
        <v>43721</v>
      </c>
      <c r="HG22" s="3258">
        <f t="shared" si="5"/>
        <v>43752</v>
      </c>
      <c r="HH22" s="3258">
        <f t="shared" si="5"/>
        <v>43783</v>
      </c>
      <c r="HI22" s="3258">
        <f t="shared" si="5"/>
        <v>43814</v>
      </c>
      <c r="HJ22" s="3258">
        <f t="shared" si="5"/>
        <v>43845</v>
      </c>
      <c r="HK22" s="3258">
        <f t="shared" si="5"/>
        <v>43876</v>
      </c>
      <c r="HL22" s="3258">
        <f t="shared" si="5"/>
        <v>43907</v>
      </c>
      <c r="HM22" s="3258">
        <f t="shared" si="5"/>
        <v>43938</v>
      </c>
      <c r="HN22" s="3258">
        <f t="shared" si="5"/>
        <v>43969</v>
      </c>
      <c r="HO22" s="3258">
        <f t="shared" si="5"/>
        <v>44000</v>
      </c>
      <c r="HP22" s="3258">
        <f t="shared" si="5"/>
        <v>44031</v>
      </c>
      <c r="HQ22" s="3258">
        <f t="shared" si="5"/>
        <v>44062</v>
      </c>
      <c r="HR22" s="3258">
        <f t="shared" si="5"/>
        <v>44093</v>
      </c>
      <c r="HS22" s="3258">
        <f t="shared" si="5"/>
        <v>44124</v>
      </c>
      <c r="HT22" s="3258">
        <f t="shared" si="5"/>
        <v>44155</v>
      </c>
      <c r="HU22" s="3258">
        <f t="shared" si="5"/>
        <v>44186</v>
      </c>
      <c r="HV22" s="3258">
        <f t="shared" si="5"/>
        <v>44217</v>
      </c>
      <c r="HW22" s="3258">
        <f t="shared" si="5"/>
        <v>44248</v>
      </c>
      <c r="HX22" s="3258">
        <f t="shared" si="5"/>
        <v>44279</v>
      </c>
      <c r="HY22" s="3258">
        <f t="shared" si="5"/>
        <v>44310</v>
      </c>
      <c r="HZ22" s="3258">
        <f t="shared" si="5"/>
        <v>44341</v>
      </c>
      <c r="IA22" s="3258">
        <f t="shared" si="5"/>
        <v>44371</v>
      </c>
      <c r="IB22" s="3258">
        <f t="shared" si="5"/>
        <v>44401</v>
      </c>
      <c r="IC22" s="3258">
        <f t="shared" si="5"/>
        <v>44431</v>
      </c>
      <c r="ID22" s="3258">
        <f t="shared" si="5"/>
        <v>44461</v>
      </c>
      <c r="IE22" s="3258">
        <f t="shared" si="5"/>
        <v>44491</v>
      </c>
      <c r="IF22" s="3258">
        <f t="shared" si="5"/>
        <v>44521</v>
      </c>
      <c r="IG22" s="3258">
        <f t="shared" si="5"/>
        <v>44551</v>
      </c>
      <c r="IH22" s="3258">
        <f t="shared" si="5"/>
        <v>44581</v>
      </c>
      <c r="II22" s="3258">
        <f t="shared" si="5"/>
        <v>44611</v>
      </c>
      <c r="IJ22" s="3258">
        <f t="shared" si="5"/>
        <v>44641</v>
      </c>
      <c r="IK22" s="3258">
        <f t="shared" si="5"/>
        <v>44671</v>
      </c>
      <c r="IL22" s="3258">
        <f t="shared" si="5"/>
        <v>44701</v>
      </c>
      <c r="IM22" s="3258">
        <f t="shared" si="5"/>
        <v>44731</v>
      </c>
      <c r="IN22" s="3258">
        <f t="shared" si="5"/>
        <v>44761</v>
      </c>
      <c r="IO22" s="3258">
        <f t="shared" si="5"/>
        <v>44791</v>
      </c>
      <c r="IP22" s="3258">
        <f t="shared" si="5"/>
        <v>44821</v>
      </c>
      <c r="IQ22" s="3258">
        <f t="shared" si="5"/>
        <v>44851</v>
      </c>
      <c r="IR22" s="3258">
        <f t="shared" si="5"/>
        <v>44881</v>
      </c>
      <c r="IS22" s="3258">
        <f t="shared" si="5"/>
        <v>44911</v>
      </c>
      <c r="IT22" s="3258">
        <f t="shared" si="5"/>
        <v>44941</v>
      </c>
      <c r="IU22" s="3258">
        <f t="shared" ref="IU22:JS22" si="6">IU3</f>
        <v>44971</v>
      </c>
      <c r="IV22" s="3258">
        <f t="shared" si="6"/>
        <v>45001</v>
      </c>
      <c r="IW22" s="3258">
        <f t="shared" si="6"/>
        <v>45031</v>
      </c>
      <c r="IX22" s="3258">
        <f t="shared" si="6"/>
        <v>45061</v>
      </c>
      <c r="IY22" s="3258">
        <f t="shared" si="6"/>
        <v>45091</v>
      </c>
      <c r="IZ22" s="3258">
        <f t="shared" si="6"/>
        <v>45121</v>
      </c>
      <c r="JA22" s="3258">
        <f t="shared" si="6"/>
        <v>45151</v>
      </c>
      <c r="JB22" s="3258">
        <f t="shared" si="6"/>
        <v>45181</v>
      </c>
      <c r="JC22" s="3258">
        <f t="shared" si="6"/>
        <v>45211</v>
      </c>
      <c r="JD22" s="3258">
        <f t="shared" si="6"/>
        <v>45241</v>
      </c>
      <c r="JE22" s="3258">
        <f t="shared" si="6"/>
        <v>45271</v>
      </c>
      <c r="JF22" s="3258">
        <f t="shared" si="6"/>
        <v>45301</v>
      </c>
      <c r="JG22" s="3258">
        <f t="shared" si="6"/>
        <v>45331</v>
      </c>
      <c r="JH22" s="3258">
        <f t="shared" si="6"/>
        <v>45361</v>
      </c>
      <c r="JI22" s="3258">
        <f t="shared" si="6"/>
        <v>45383</v>
      </c>
      <c r="JJ22" s="3258">
        <f t="shared" si="6"/>
        <v>45413</v>
      </c>
      <c r="JK22" s="3258">
        <f t="shared" si="6"/>
        <v>45444</v>
      </c>
      <c r="JL22" s="3258">
        <f t="shared" si="6"/>
        <v>45474</v>
      </c>
      <c r="JM22" s="3258">
        <f t="shared" si="6"/>
        <v>45505</v>
      </c>
      <c r="JN22" s="3258">
        <f t="shared" si="6"/>
        <v>45536</v>
      </c>
      <c r="JO22" s="3258">
        <f t="shared" si="6"/>
        <v>45566</v>
      </c>
      <c r="JP22" s="3258">
        <f t="shared" si="6"/>
        <v>45597</v>
      </c>
      <c r="JQ22" s="3258">
        <f t="shared" si="6"/>
        <v>45627</v>
      </c>
      <c r="JR22" s="3258">
        <f t="shared" si="6"/>
        <v>45658</v>
      </c>
      <c r="JS22" s="3258">
        <f t="shared" si="6"/>
        <v>45689</v>
      </c>
    </row>
    <row r="23" spans="1:279" ht="16.5" customHeight="1" thickBot="1">
      <c r="A23" s="1967" t="s">
        <v>4737</v>
      </c>
      <c r="B23" s="3259"/>
      <c r="C23" s="3259"/>
      <c r="D23" s="3259"/>
      <c r="E23" s="3259"/>
      <c r="F23" s="3259"/>
      <c r="G23" s="3259"/>
      <c r="H23" s="3259"/>
      <c r="I23" s="3259"/>
      <c r="J23" s="3259"/>
      <c r="K23" s="3259"/>
      <c r="L23" s="3259"/>
      <c r="M23" s="3259"/>
      <c r="N23" s="3259"/>
      <c r="O23" s="3259"/>
      <c r="P23" s="3259"/>
      <c r="Q23" s="3259"/>
      <c r="R23" s="3259"/>
      <c r="S23" s="3259"/>
      <c r="T23" s="3259"/>
      <c r="U23" s="3259"/>
      <c r="V23" s="3259"/>
      <c r="W23" s="3259"/>
      <c r="X23" s="3259"/>
      <c r="Y23" s="3259"/>
      <c r="Z23" s="3259"/>
      <c r="AA23" s="3259"/>
      <c r="AB23" s="3259"/>
      <c r="AC23" s="3259"/>
      <c r="AD23" s="3259"/>
      <c r="AE23" s="3259"/>
      <c r="AF23" s="3259"/>
      <c r="AG23" s="3259"/>
      <c r="AH23" s="3259"/>
      <c r="AI23" s="3259"/>
      <c r="AJ23" s="3259"/>
      <c r="AK23" s="3259"/>
      <c r="AL23" s="3259"/>
      <c r="AM23" s="3259"/>
      <c r="AN23" s="3259"/>
      <c r="AO23" s="3259"/>
      <c r="AP23" s="3259"/>
      <c r="AQ23" s="3259"/>
      <c r="AR23" s="3259"/>
      <c r="AS23" s="3259"/>
      <c r="AT23" s="3259"/>
      <c r="AU23" s="3259"/>
      <c r="AV23" s="3259"/>
      <c r="AW23" s="3259"/>
      <c r="AX23" s="3259"/>
      <c r="AY23" s="3259"/>
      <c r="AZ23" s="3259"/>
      <c r="BA23" s="3259"/>
      <c r="BB23" s="3259"/>
      <c r="BC23" s="3259"/>
      <c r="BD23" s="3259"/>
      <c r="BE23" s="3259"/>
      <c r="BF23" s="3259"/>
      <c r="BG23" s="3259"/>
      <c r="BH23" s="3259"/>
      <c r="BI23" s="3259"/>
      <c r="BJ23" s="3259"/>
      <c r="BK23" s="3259"/>
      <c r="BL23" s="3259"/>
      <c r="BM23" s="3259"/>
      <c r="BN23" s="3259"/>
      <c r="BO23" s="3259"/>
      <c r="BP23" s="3259"/>
      <c r="BQ23" s="3259"/>
      <c r="BR23" s="3259"/>
      <c r="BS23" s="3259"/>
      <c r="BT23" s="3259"/>
      <c r="BU23" s="3259"/>
      <c r="BV23" s="3259"/>
      <c r="BW23" s="3259"/>
      <c r="BX23" s="3259"/>
      <c r="BY23" s="3259"/>
      <c r="BZ23" s="3259"/>
      <c r="CA23" s="3259"/>
      <c r="CB23" s="3259"/>
      <c r="CC23" s="3259"/>
      <c r="CD23" s="3259"/>
      <c r="CE23" s="3259"/>
      <c r="CF23" s="3259"/>
      <c r="CG23" s="3259"/>
      <c r="CH23" s="3259"/>
      <c r="CI23" s="3259"/>
      <c r="CJ23" s="3259"/>
      <c r="CK23" s="3259"/>
      <c r="CL23" s="3259"/>
      <c r="CM23" s="3259"/>
      <c r="CN23" s="3259"/>
      <c r="CO23" s="3259"/>
      <c r="CP23" s="3259"/>
      <c r="CQ23" s="3259"/>
      <c r="CR23" s="3259"/>
      <c r="CS23" s="3259"/>
      <c r="CT23" s="3259"/>
      <c r="CU23" s="3259"/>
      <c r="CV23" s="3259"/>
      <c r="CW23" s="3259"/>
      <c r="CX23" s="3259"/>
      <c r="CY23" s="3259"/>
      <c r="CZ23" s="3259"/>
      <c r="DA23" s="3259"/>
      <c r="DB23" s="3259"/>
      <c r="DC23" s="3259"/>
      <c r="DD23" s="3259"/>
      <c r="DE23" s="3259"/>
      <c r="DF23" s="3259"/>
      <c r="DG23" s="3259"/>
      <c r="DH23" s="3259"/>
      <c r="DI23" s="3259"/>
      <c r="DJ23" s="3259"/>
      <c r="DK23" s="3259"/>
      <c r="DL23" s="3259"/>
      <c r="DM23" s="3259"/>
      <c r="DN23" s="3259"/>
      <c r="DO23" s="3259"/>
      <c r="DP23" s="3259"/>
      <c r="DQ23" s="3259"/>
      <c r="DR23" s="3259"/>
      <c r="DS23" s="3259"/>
      <c r="DT23" s="3259"/>
      <c r="DU23" s="3259"/>
      <c r="DV23" s="3259"/>
      <c r="DW23" s="3259"/>
      <c r="DX23" s="3259"/>
      <c r="DY23" s="3259"/>
      <c r="DZ23" s="3259"/>
      <c r="EA23" s="3259"/>
      <c r="EB23" s="3259"/>
      <c r="EC23" s="3259"/>
      <c r="ED23" s="3259"/>
      <c r="EE23" s="3259"/>
      <c r="EF23" s="3259"/>
      <c r="EG23" s="3259"/>
      <c r="EH23" s="3259"/>
      <c r="EI23" s="3259"/>
      <c r="EJ23" s="3259"/>
      <c r="EK23" s="3259"/>
      <c r="EL23" s="3259"/>
      <c r="EM23" s="3259"/>
      <c r="EN23" s="3259"/>
      <c r="EO23" s="3259"/>
      <c r="EP23" s="3259"/>
      <c r="EQ23" s="3259"/>
      <c r="ER23" s="3259"/>
      <c r="ES23" s="3259"/>
      <c r="ET23" s="3259"/>
      <c r="EU23" s="3259"/>
      <c r="EV23" s="3259"/>
      <c r="EW23" s="3259"/>
      <c r="EX23" s="3259"/>
      <c r="EY23" s="3259"/>
      <c r="EZ23" s="3259"/>
      <c r="FA23" s="3259"/>
      <c r="FB23" s="3259"/>
      <c r="FC23" s="3259"/>
      <c r="FD23" s="3259"/>
      <c r="FE23" s="3259"/>
      <c r="FF23" s="3259"/>
      <c r="FG23" s="3259"/>
      <c r="FH23" s="3259"/>
      <c r="FI23" s="3259"/>
      <c r="FJ23" s="3259"/>
      <c r="FK23" s="3259"/>
      <c r="FL23" s="3259"/>
      <c r="FM23" s="3259"/>
      <c r="FN23" s="3259"/>
      <c r="FO23" s="3259"/>
      <c r="FP23" s="3259"/>
      <c r="FQ23" s="3259"/>
      <c r="FR23" s="3259"/>
      <c r="FS23" s="3259"/>
      <c r="FT23" s="3259"/>
      <c r="FU23" s="3259"/>
      <c r="FV23" s="3259"/>
      <c r="FW23" s="3259"/>
      <c r="FX23" s="3259"/>
      <c r="FY23" s="3259"/>
      <c r="FZ23" s="3259"/>
      <c r="GA23" s="3259"/>
      <c r="GB23" s="3259"/>
      <c r="GC23" s="3259"/>
      <c r="GD23" s="3259"/>
      <c r="GE23" s="3259"/>
      <c r="GF23" s="3259"/>
      <c r="GG23" s="3259"/>
      <c r="GH23" s="3259"/>
      <c r="GI23" s="3259"/>
      <c r="GJ23" s="3259"/>
      <c r="GK23" s="3259"/>
      <c r="GL23" s="3259"/>
      <c r="GM23" s="3259"/>
      <c r="GN23" s="3259"/>
      <c r="GO23" s="3259"/>
      <c r="GP23" s="3259"/>
      <c r="GQ23" s="3259"/>
      <c r="GR23" s="3259"/>
      <c r="GS23" s="3259"/>
      <c r="GT23" s="3259"/>
      <c r="GU23" s="3259"/>
      <c r="GV23" s="3259"/>
      <c r="GW23" s="3259"/>
      <c r="GX23" s="3259"/>
      <c r="GY23" s="3259"/>
      <c r="GZ23" s="3259"/>
      <c r="HA23" s="3259"/>
      <c r="HB23" s="3259"/>
      <c r="HC23" s="3259"/>
      <c r="HD23" s="3259"/>
      <c r="HE23" s="3259"/>
      <c r="HF23" s="3259"/>
      <c r="HG23" s="3259"/>
      <c r="HH23" s="3259"/>
      <c r="HI23" s="3259"/>
      <c r="HJ23" s="3259"/>
      <c r="HK23" s="3259"/>
      <c r="HL23" s="3259"/>
      <c r="HM23" s="3259"/>
      <c r="HN23" s="3259"/>
      <c r="HO23" s="3259"/>
      <c r="HP23" s="3259"/>
      <c r="HQ23" s="3259"/>
      <c r="HR23" s="3259"/>
      <c r="HS23" s="3259"/>
      <c r="HT23" s="3259"/>
      <c r="HU23" s="3259"/>
      <c r="HV23" s="3259"/>
      <c r="HW23" s="3259"/>
      <c r="HX23" s="3259"/>
      <c r="HY23" s="3259"/>
      <c r="HZ23" s="3259"/>
      <c r="IA23" s="3259"/>
      <c r="IB23" s="3259"/>
      <c r="IC23" s="3259"/>
      <c r="ID23" s="3259"/>
      <c r="IE23" s="3259"/>
      <c r="IF23" s="3259"/>
      <c r="IG23" s="3259"/>
      <c r="IH23" s="3259"/>
      <c r="II23" s="3259"/>
      <c r="IJ23" s="3259"/>
      <c r="IK23" s="3259"/>
      <c r="IL23" s="3259"/>
      <c r="IM23" s="3259"/>
      <c r="IN23" s="3259"/>
      <c r="IO23" s="3259"/>
      <c r="IP23" s="3259"/>
      <c r="IQ23" s="3259"/>
      <c r="IR23" s="3259"/>
      <c r="IS23" s="3259"/>
      <c r="IT23" s="3259"/>
      <c r="IU23" s="3259"/>
      <c r="IV23" s="3259"/>
      <c r="IW23" s="3259"/>
      <c r="IX23" s="3259"/>
      <c r="IY23" s="3259"/>
      <c r="IZ23" s="3259"/>
      <c r="JA23" s="3259"/>
      <c r="JB23" s="3259"/>
      <c r="JC23" s="3259"/>
      <c r="JD23" s="3259"/>
      <c r="JE23" s="3259"/>
      <c r="JF23" s="3259"/>
      <c r="JG23" s="3259"/>
      <c r="JH23" s="3259"/>
      <c r="JI23" s="3259"/>
      <c r="JJ23" s="3259"/>
      <c r="JK23" s="3259"/>
      <c r="JL23" s="3259"/>
      <c r="JM23" s="3259"/>
      <c r="JN23" s="3259"/>
      <c r="JO23" s="3259"/>
      <c r="JP23" s="3259"/>
      <c r="JQ23" s="3259"/>
      <c r="JR23" s="3259"/>
      <c r="JS23" s="3259"/>
    </row>
    <row r="24" spans="1:279" ht="21" customHeight="1">
      <c r="A24" s="1968" t="s">
        <v>4738</v>
      </c>
      <c r="B24" s="1976">
        <v>15.824999999999999</v>
      </c>
      <c r="C24" s="1976">
        <v>15.736000000000001</v>
      </c>
      <c r="D24" s="1976">
        <v>16.085000000000001</v>
      </c>
      <c r="E24" s="1976">
        <v>16.417000000000002</v>
      </c>
      <c r="F24" s="1976">
        <v>16.807727272727274</v>
      </c>
      <c r="G24" s="1976">
        <v>17.321000000000002</v>
      </c>
      <c r="H24" s="1976">
        <v>16.746521739130436</v>
      </c>
      <c r="I24" s="1976">
        <v>16.2985714285714</v>
      </c>
      <c r="J24" s="1976">
        <v>16.420500000000001</v>
      </c>
      <c r="K24" s="1976">
        <v>16.502600000000001</v>
      </c>
      <c r="L24" s="1976">
        <v>16.757999999999999</v>
      </c>
      <c r="M24" s="1976">
        <v>16.746500000000001</v>
      </c>
      <c r="N24" s="1976">
        <v>17.021000000000001</v>
      </c>
      <c r="O24" s="1976">
        <v>16.774999999999999</v>
      </c>
      <c r="P24" s="1976">
        <v>16.820499999999999</v>
      </c>
      <c r="Q24" s="1976">
        <v>16.925000000000001</v>
      </c>
      <c r="R24" s="1976">
        <v>18.078099999999999</v>
      </c>
      <c r="S24" s="1976">
        <v>19.045000000000002</v>
      </c>
      <c r="T24" s="1976">
        <v>19.766999999999999</v>
      </c>
      <c r="U24" s="1976">
        <v>19.231999999999999</v>
      </c>
      <c r="V24" s="1976">
        <v>19.481000000000002</v>
      </c>
      <c r="W24" s="1976">
        <v>20.094999999999999</v>
      </c>
      <c r="X24" s="1976">
        <v>20.541</v>
      </c>
      <c r="Y24" s="1976">
        <v>20.177</v>
      </c>
      <c r="Z24" s="1976">
        <v>20.393000000000001</v>
      </c>
      <c r="AA24" s="1976">
        <v>20.273</v>
      </c>
      <c r="AB24" s="1976">
        <v>19.875</v>
      </c>
      <c r="AC24" s="1976">
        <v>20.445</v>
      </c>
      <c r="AD24" s="1976">
        <v>19.911999999999999</v>
      </c>
      <c r="AE24" s="1976">
        <v>19.760000000000002</v>
      </c>
      <c r="AF24" s="1976">
        <v>20.459</v>
      </c>
      <c r="AG24" s="1976">
        <v>20.385999999999999</v>
      </c>
      <c r="AH24" s="1976">
        <v>20.271999999999998</v>
      </c>
      <c r="AI24" s="1976">
        <v>21.173999999999999</v>
      </c>
      <c r="AJ24" s="1976">
        <v>22.21</v>
      </c>
      <c r="AK24" s="1976">
        <v>22.016999999999999</v>
      </c>
      <c r="AL24" s="1976">
        <v>21.998999999999999</v>
      </c>
      <c r="AM24" s="1976">
        <v>22.738</v>
      </c>
      <c r="AN24" s="1976">
        <v>22.949000000000002</v>
      </c>
      <c r="AO24" s="1976">
        <v>22.725000000000001</v>
      </c>
      <c r="AP24" s="1976">
        <v>22.585999999999999</v>
      </c>
      <c r="AQ24" s="1976">
        <v>22.712700000000002</v>
      </c>
      <c r="AR24" s="1976">
        <v>22.446000000000002</v>
      </c>
      <c r="AS24" s="1976">
        <v>22.8643</v>
      </c>
      <c r="AT24" s="1976">
        <v>23.132400000000001</v>
      </c>
      <c r="AU24" s="1976">
        <v>23.1129</v>
      </c>
      <c r="AV24" s="1976">
        <v>22.605799999999999</v>
      </c>
      <c r="AW24" s="1976">
        <v>22.9314</v>
      </c>
      <c r="AX24" s="1976">
        <v>23.199000000000002</v>
      </c>
      <c r="AY24" s="1976">
        <v>22.966000000000001</v>
      </c>
      <c r="AZ24" s="1976">
        <v>22.6386</v>
      </c>
      <c r="BA24" s="1976">
        <v>22.902999999999999</v>
      </c>
      <c r="BB24" s="1976">
        <v>23.784500000000001</v>
      </c>
      <c r="BC24" s="1976">
        <v>23.0745</v>
      </c>
      <c r="BD24" s="1976">
        <v>23.6295</v>
      </c>
      <c r="BE24" s="1976">
        <v>24.693300000000001</v>
      </c>
      <c r="BF24" s="1976">
        <v>24.946200000000001</v>
      </c>
      <c r="BG24" s="1976">
        <v>25.091899999999999</v>
      </c>
      <c r="BH24" s="1976">
        <v>26.064</v>
      </c>
      <c r="BI24" s="1976">
        <v>26.707999999999998</v>
      </c>
      <c r="BJ24" s="1976">
        <v>26.759499999999999</v>
      </c>
      <c r="BK24" s="1976">
        <v>26.646100000000001</v>
      </c>
      <c r="BL24" s="1976">
        <v>26.481000000000002</v>
      </c>
      <c r="BM24" s="1976">
        <v>27.138999999999999</v>
      </c>
      <c r="BN24" s="1976">
        <v>26.309100000000001</v>
      </c>
      <c r="BO24" s="1976">
        <v>26.992000000000001</v>
      </c>
      <c r="BP24" s="1976">
        <v>27.722300000000001</v>
      </c>
      <c r="BQ24" s="1976">
        <v>26.2166</v>
      </c>
      <c r="BR24" s="1976">
        <v>26.647600000000001</v>
      </c>
      <c r="BS24" s="1976">
        <v>27.867799999999999</v>
      </c>
      <c r="BT24" s="1976">
        <v>27.524999999999999</v>
      </c>
      <c r="BU24" s="1976">
        <v>26.2134</v>
      </c>
      <c r="BV24" s="1976">
        <v>25.8324</v>
      </c>
      <c r="BW24" s="1976">
        <v>26.4071</v>
      </c>
      <c r="BX24" s="1976">
        <v>25.279800000000002</v>
      </c>
      <c r="BY24" s="1976">
        <v>24.8523</v>
      </c>
      <c r="BZ24" s="1976">
        <v>26.385000000000002</v>
      </c>
      <c r="CA24" s="1976">
        <v>26.586300000000001</v>
      </c>
      <c r="CB24" s="1976">
        <v>26.410699999999999</v>
      </c>
      <c r="CC24" s="1976">
        <v>24.974799999999998</v>
      </c>
      <c r="CD24" s="1976">
        <v>24.301400000000001</v>
      </c>
      <c r="CE24" s="1976">
        <v>21.485099999999999</v>
      </c>
      <c r="CF24" s="1976">
        <v>21.5411</v>
      </c>
      <c r="CG24" s="1976">
        <v>22.0108</v>
      </c>
      <c r="CH24" s="1976">
        <v>22.5198</v>
      </c>
      <c r="CI24" s="1976">
        <v>22.138999999999999</v>
      </c>
      <c r="CJ24" s="1976">
        <v>23.0684</v>
      </c>
      <c r="CK24" s="1976">
        <v>24.5871</v>
      </c>
      <c r="CL24" s="1976">
        <v>25.926429999999993</v>
      </c>
      <c r="CM24" s="1976">
        <v>26.753404545454554</v>
      </c>
      <c r="CN24" s="1976">
        <v>26.610808695652167</v>
      </c>
      <c r="CO24" s="1976">
        <v>27.443220000000007</v>
      </c>
      <c r="CP24" s="1976">
        <v>27.693085714285708</v>
      </c>
      <c r="CQ24" s="1976">
        <v>28.572818181818182</v>
      </c>
      <c r="CR24" s="1976">
        <v>28.594170000000002</v>
      </c>
      <c r="CS24" s="1976">
        <v>27.366</v>
      </c>
      <c r="CT24" s="1976">
        <v>28.26</v>
      </c>
      <c r="CU24" s="1976">
        <v>27.811</v>
      </c>
      <c r="CV24" s="1976">
        <v>28.763000000000002</v>
      </c>
      <c r="CW24" s="1976">
        <v>29.385000000000002</v>
      </c>
      <c r="CX24" s="1976">
        <v>29.11</v>
      </c>
      <c r="CY24" s="1976">
        <v>28.824000000000002</v>
      </c>
      <c r="CZ24" s="1976">
        <v>28.145677124721249</v>
      </c>
      <c r="DA24" s="1976">
        <v>28.351412763083577</v>
      </c>
      <c r="DB24" s="1976">
        <v>29.51271716679905</v>
      </c>
      <c r="DC24" s="1976">
        <v>30.112859290085709</v>
      </c>
      <c r="DD24" s="1976">
        <v>30.62334452555762</v>
      </c>
      <c r="DE24" s="1976">
        <v>31.222964875904054</v>
      </c>
      <c r="DF24" s="1976">
        <v>30.973330877776778</v>
      </c>
      <c r="DG24" s="1976">
        <v>30.766630119998712</v>
      </c>
      <c r="DH24" s="1976">
        <v>30.185050539688721</v>
      </c>
      <c r="DI24" s="1976">
        <v>30.626423231730449</v>
      </c>
      <c r="DJ24" s="1976">
        <v>30.63291965911311</v>
      </c>
      <c r="DK24" s="1976">
        <v>30.588510575347904</v>
      </c>
      <c r="DL24" s="1976">
        <v>31.257842370683864</v>
      </c>
      <c r="DM24" s="1976">
        <v>30.338127937876607</v>
      </c>
      <c r="DN24" s="1976">
        <v>30.012847556634835</v>
      </c>
      <c r="DO24" s="1976">
        <v>30.044773087857056</v>
      </c>
      <c r="DP24" s="1976">
        <v>30.051936631125955</v>
      </c>
      <c r="DQ24" s="1976">
        <v>30.448734150137327</v>
      </c>
      <c r="DR24" s="1976">
        <v>31.346826834617055</v>
      </c>
      <c r="DS24" s="1976">
        <v>32.006741442801321</v>
      </c>
      <c r="DT24" s="1976">
        <v>31.463934301725295</v>
      </c>
      <c r="DU24" s="1976">
        <v>30.891312718159249</v>
      </c>
      <c r="DV24" s="1976">
        <v>30.139375669120376</v>
      </c>
      <c r="DW24" s="1976">
        <v>31.017520678579249</v>
      </c>
      <c r="DX24" s="1976">
        <v>32.716449988451366</v>
      </c>
      <c r="DY24" s="1976">
        <v>32.97830074259879</v>
      </c>
      <c r="DZ24" s="1976">
        <v>32.306321025177965</v>
      </c>
      <c r="EA24" s="1976">
        <v>32.379576310038559</v>
      </c>
      <c r="EB24" s="1976">
        <v>32.976346461467429</v>
      </c>
      <c r="EC24" s="1976">
        <v>32.787822204921696</v>
      </c>
      <c r="ED24" s="1976">
        <v>32.641434351236455</v>
      </c>
      <c r="EE24" s="1976">
        <v>32.049381330959399</v>
      </c>
      <c r="EF24" s="1976">
        <v>32.56816313380024</v>
      </c>
      <c r="EG24" s="1976">
        <v>32.750384317993891</v>
      </c>
      <c r="EH24" s="1976">
        <v>31.312009630054817</v>
      </c>
      <c r="EI24" s="1976">
        <v>29.674019484442255</v>
      </c>
      <c r="EJ24" s="1976">
        <v>28.972899921082785</v>
      </c>
      <c r="EK24" s="1976">
        <v>28.340327447582993</v>
      </c>
      <c r="EL24" s="1976">
        <v>29.093401423140858</v>
      </c>
      <c r="EM24" s="1976">
        <v>29.405447123024093</v>
      </c>
      <c r="EN24" s="1976">
        <v>28.924969813243415</v>
      </c>
      <c r="EO24" s="1976">
        <v>27.66930745943236</v>
      </c>
      <c r="EP24" s="1976">
        <v>27.309297484783777</v>
      </c>
      <c r="EQ24" s="1976">
        <v>27.598533308154916</v>
      </c>
      <c r="ER24" s="1976">
        <v>27.774729092959443</v>
      </c>
      <c r="ES24" s="1976">
        <v>28.54556493539835</v>
      </c>
      <c r="ET24" s="1976">
        <v>28.579737740632449</v>
      </c>
      <c r="EU24" s="1976">
        <v>28.885532443254988</v>
      </c>
      <c r="EV24" s="1976">
        <v>28.988925133151792</v>
      </c>
      <c r="EW24" s="1976">
        <v>28.948715285669369</v>
      </c>
      <c r="EX24" s="1976">
        <v>28.689527531565069</v>
      </c>
      <c r="EY24" s="1976">
        <v>28.005397208605316</v>
      </c>
      <c r="EZ24" s="1976">
        <v>27.699195397116664</v>
      </c>
      <c r="FA24" s="1976">
        <v>26.491476234877517</v>
      </c>
      <c r="FB24" s="1976">
        <v>26.539923631380638</v>
      </c>
      <c r="FC24" s="1976">
        <v>26.160875222559135</v>
      </c>
      <c r="FD24" s="1976">
        <v>27.911084673896259</v>
      </c>
      <c r="FE24" s="1976">
        <v>28.420718181818177</v>
      </c>
      <c r="FF24" s="1976">
        <v>28.224261699670471</v>
      </c>
      <c r="FG24" s="1976">
        <v>27.65150292207791</v>
      </c>
      <c r="FH24" s="1976">
        <v>26.826481987577637</v>
      </c>
      <c r="FI24" s="1976">
        <v>26.326057142857138</v>
      </c>
      <c r="FJ24" s="1976">
        <v>25.432307823129246</v>
      </c>
      <c r="FK24" s="1976">
        <v>26.195169155844159</v>
      </c>
      <c r="FL24" s="1976">
        <v>26.431757894736837</v>
      </c>
      <c r="FM24" s="1976">
        <v>26.652754545454549</v>
      </c>
      <c r="FN24" s="1976">
        <v>25.791029999999999</v>
      </c>
      <c r="FO24" s="1976">
        <v>26.042021052631579</v>
      </c>
      <c r="FP24" s="1976">
        <v>27.239104545454541</v>
      </c>
      <c r="FQ24" s="1976">
        <v>27.604154999999999</v>
      </c>
      <c r="FR24" s="1976">
        <v>26.446367482517477</v>
      </c>
      <c r="FS24" s="1976">
        <v>26.917727272727276</v>
      </c>
      <c r="FT24" s="1976">
        <v>27.511389999999999</v>
      </c>
      <c r="FU24" s="1976">
        <v>27.688913636363637</v>
      </c>
      <c r="FV24" s="1976">
        <v>27.568233333333328</v>
      </c>
      <c r="FW24" s="1976">
        <v>27.843599999999999</v>
      </c>
      <c r="FX24" s="1976">
        <v>27.656290476190467</v>
      </c>
      <c r="FY24" s="1976">
        <v>27.105699999999999</v>
      </c>
      <c r="FZ24" s="1976">
        <v>27.436142857142858</v>
      </c>
      <c r="GA24" s="1976">
        <v>28.06808823529412</v>
      </c>
      <c r="GB24" s="1976">
        <v>27.764013636363632</v>
      </c>
      <c r="GC24" s="1976">
        <v>27.375375000000002</v>
      </c>
      <c r="GD24" s="1976">
        <v>26.591549999999998</v>
      </c>
      <c r="GE24" s="1976">
        <v>26.908628571428569</v>
      </c>
      <c r="GF24" s="1976">
        <v>27.373261904761904</v>
      </c>
      <c r="GG24" s="1976">
        <v>27.065830434782605</v>
      </c>
      <c r="GH24" s="1976">
        <v>27.224357142857148</v>
      </c>
      <c r="GI24" s="1976">
        <v>27.11134175824176</v>
      </c>
      <c r="GJ24" s="1976">
        <v>26.614339999999999</v>
      </c>
      <c r="GK24" s="1976">
        <v>26.519024999999999</v>
      </c>
      <c r="GL24" s="1976">
        <v>27.014311111111109</v>
      </c>
      <c r="GM24" s="1976">
        <v>26.384488235294121</v>
      </c>
      <c r="GN24" s="1976">
        <v>26.279152380952382</v>
      </c>
      <c r="GO24" s="1976">
        <v>26.508276190476188</v>
      </c>
      <c r="GP24" s="1976">
        <v>26.578440909090908</v>
      </c>
      <c r="GQ24" s="1976">
        <v>26.441223809523812</v>
      </c>
      <c r="GR24" s="1976">
        <v>26.019131818181823</v>
      </c>
      <c r="GS24" s="1976">
        <v>25.769240909090911</v>
      </c>
      <c r="GT24" s="1976">
        <v>25.222594736842108</v>
      </c>
      <c r="GU24" s="1976">
        <v>25.034526086956525</v>
      </c>
      <c r="GV24" s="1976">
        <v>25.546044999999999</v>
      </c>
      <c r="GW24" s="1976">
        <v>25.178629999999998</v>
      </c>
      <c r="GX24" s="1976">
        <v>24.997885000000004</v>
      </c>
      <c r="GY24" s="1976">
        <v>24.945966666666667</v>
      </c>
      <c r="GZ24" s="1976">
        <v>25.017220242914984</v>
      </c>
      <c r="HA24" s="1976">
        <v>25.328040909090909</v>
      </c>
      <c r="HB24" s="1976">
        <v>24.947881818181813</v>
      </c>
      <c r="HC24" s="1976">
        <v>25.205257894736842</v>
      </c>
      <c r="HD24" s="1976">
        <v>25.646654545454542</v>
      </c>
      <c r="HE24" s="1976">
        <v>24.833795454545452</v>
      </c>
      <c r="HF24" s="1976">
        <v>25.171436842105265</v>
      </c>
      <c r="HG24" s="1976">
        <v>25.187362876254181</v>
      </c>
      <c r="HH24" s="1976">
        <v>25.371052631578955</v>
      </c>
      <c r="HI24" s="1976">
        <v>25.583695000000002</v>
      </c>
      <c r="HJ24" s="1976">
        <v>25.564295238095237</v>
      </c>
      <c r="HK24" s="1976">
        <v>25.297631578947371</v>
      </c>
      <c r="HL24" s="1976">
        <v>24.314580000000003</v>
      </c>
      <c r="HM24" s="1976">
        <v>25.492868181818178</v>
      </c>
      <c r="HN24" s="1976">
        <v>26.554264999999997</v>
      </c>
      <c r="HO24" s="1976">
        <v>28.052681818181824</v>
      </c>
      <c r="HP24" s="1976">
        <v>28.62844347826087</v>
      </c>
      <c r="HQ24" s="1976">
        <v>29.137599999999992</v>
      </c>
      <c r="HR24" s="1976">
        <v>29.36781818181818</v>
      </c>
      <c r="HS24" s="1976">
        <v>28.974818181818179</v>
      </c>
      <c r="HT24" s="1976">
        <v>29.608645000000003</v>
      </c>
      <c r="HU24" s="1976">
        <v>30.355072727272727</v>
      </c>
      <c r="HV24" s="1976">
        <v>31.07511052631579</v>
      </c>
      <c r="HW24" s="1976">
        <v>31.438083333333331</v>
      </c>
      <c r="HX24" s="1976">
        <v>31.537754999999997</v>
      </c>
      <c r="HY24" s="1976">
        <v>31.713204999999999</v>
      </c>
      <c r="HZ24" s="1976">
        <v>32.005870000000002</v>
      </c>
      <c r="IA24" s="1976">
        <v>31.983872727272725</v>
      </c>
      <c r="IB24" s="1976">
        <v>32.279000000000003</v>
      </c>
      <c r="IC24" s="1976">
        <v>31.664827272727276</v>
      </c>
      <c r="ID24" s="1976">
        <v>31.690245454545458</v>
      </c>
      <c r="IE24" s="1976">
        <v>32.165171428571433</v>
      </c>
      <c r="IF24" s="1976">
        <v>31.950378947368421</v>
      </c>
      <c r="IG24" s="1976">
        <v>31.595973913043473</v>
      </c>
      <c r="IH24" s="1976">
        <v>31.799794736842099</v>
      </c>
      <c r="II24" s="1976">
        <v>31.818233333333339</v>
      </c>
      <c r="IJ24" s="1976">
        <v>33.133090909090903</v>
      </c>
      <c r="IK24" s="1976">
        <v>32.639190476190478</v>
      </c>
      <c r="IL24" s="1976">
        <v>31.01368571428571</v>
      </c>
      <c r="IM24" s="1976">
        <v>31.743140909090911</v>
      </c>
      <c r="IN24" s="1976">
        <v>31.550138095238101</v>
      </c>
      <c r="IO24" s="1976">
        <v>31.927254545454545</v>
      </c>
      <c r="IP24" s="1976">
        <v>30.457114285714283</v>
      </c>
      <c r="IQ24" s="1976">
        <v>28.879514999999991</v>
      </c>
      <c r="IR24" s="1976">
        <v>29.570119047619052</v>
      </c>
      <c r="IS24" s="1976">
        <v>30.18243636363637</v>
      </c>
      <c r="IT24" s="1976">
        <v>31.385510526315791</v>
      </c>
      <c r="IU24" s="1976">
        <v>32.223233333333333</v>
      </c>
      <c r="IV24" s="1976">
        <v>31.75503181818182</v>
      </c>
      <c r="IW24" s="1976">
        <v>30.829014999999998</v>
      </c>
      <c r="IX24" s="1976">
        <v>30.814018181818174</v>
      </c>
      <c r="IY24" s="1976">
        <v>31.156354545454544</v>
      </c>
      <c r="IZ24" s="1976">
        <v>31.273242857142858</v>
      </c>
      <c r="JA24" s="1976">
        <v>30.059947826086955</v>
      </c>
      <c r="JB24" s="1976">
        <v>29.516775000000003</v>
      </c>
      <c r="JC24" s="1976">
        <v>28.796036363636372</v>
      </c>
      <c r="JD24" s="1976">
        <v>29.371250000000003</v>
      </c>
      <c r="JE24" s="1976">
        <v>30.153089999999999</v>
      </c>
      <c r="JF24" s="1976">
        <v>30.239650000000001</v>
      </c>
      <c r="JG24" s="1976">
        <v>30.411852631578952</v>
      </c>
      <c r="JH24" s="1976">
        <v>30.853521052631574</v>
      </c>
      <c r="JI24" s="1976">
        <v>30.941263157894738</v>
      </c>
      <c r="JJ24" s="1976">
        <v>31.36232272727273</v>
      </c>
      <c r="JK24" s="1976">
        <v>31.773844999999994</v>
      </c>
      <c r="JL24" s="1976">
        <v>32.085878260869556</v>
      </c>
      <c r="JM24" s="1976">
        <v>31.755409090909094</v>
      </c>
      <c r="JN24" s="1976">
        <v>32.113152380952386</v>
      </c>
      <c r="JO24" s="1976">
        <v>32.056640909090909</v>
      </c>
      <c r="JP24" s="1976">
        <v>31.431533333333327</v>
      </c>
      <c r="JQ24" s="1976">
        <v>30.659357142857143</v>
      </c>
      <c r="JR24" s="1976">
        <v>30.079730000000001</v>
      </c>
      <c r="JS24" s="1976">
        <v>30.405041176470597</v>
      </c>
    </row>
    <row r="25" spans="1:279" ht="21" customHeight="1">
      <c r="A25" s="1968" t="s">
        <v>4739</v>
      </c>
      <c r="B25" s="1976">
        <v>3.944</v>
      </c>
      <c r="C25" s="1976">
        <v>3.95</v>
      </c>
      <c r="D25" s="1976">
        <v>3.95</v>
      </c>
      <c r="E25" s="1976">
        <v>3.9460000000000002</v>
      </c>
      <c r="F25" s="1976">
        <v>3.9350000000000001</v>
      </c>
      <c r="G25" s="1976">
        <v>3.92</v>
      </c>
      <c r="H25" s="1976">
        <v>3.89</v>
      </c>
      <c r="I25" s="1976">
        <v>3.8719047619047622</v>
      </c>
      <c r="J25" s="1976">
        <v>3.87</v>
      </c>
      <c r="K25" s="1976">
        <v>3.87</v>
      </c>
      <c r="L25" s="1976">
        <v>3.8490000000000002</v>
      </c>
      <c r="M25" s="1976">
        <v>3.8325</v>
      </c>
      <c r="N25" s="1976">
        <v>3.7559999999999998</v>
      </c>
      <c r="O25" s="1976">
        <v>3.6349999999999998</v>
      </c>
      <c r="P25" s="1976">
        <v>3.6</v>
      </c>
      <c r="Q25" s="1976">
        <v>3.58</v>
      </c>
      <c r="R25" s="1976">
        <v>3.5979999999999999</v>
      </c>
      <c r="S25" s="1976">
        <v>3.698</v>
      </c>
      <c r="T25" s="1976">
        <v>3.85</v>
      </c>
      <c r="U25" s="1976">
        <v>3.81</v>
      </c>
      <c r="V25" s="1976">
        <v>3.8029999999999999</v>
      </c>
      <c r="W25" s="1976">
        <v>3.7639999999999998</v>
      </c>
      <c r="X25" s="1976">
        <v>3.7170000000000001</v>
      </c>
      <c r="Y25" s="1976">
        <v>3.552</v>
      </c>
      <c r="Z25" s="1976">
        <v>3.444</v>
      </c>
      <c r="AA25" s="1976">
        <v>3.3879999999999999</v>
      </c>
      <c r="AB25" s="1976">
        <v>3.4289999999999998</v>
      </c>
      <c r="AC25" s="1976">
        <v>3.55</v>
      </c>
      <c r="AD25" s="1976">
        <v>3.653</v>
      </c>
      <c r="AE25" s="1976">
        <v>3.681</v>
      </c>
      <c r="AF25" s="1976">
        <v>3.69</v>
      </c>
      <c r="AG25" s="1976">
        <v>3.7050000000000001</v>
      </c>
      <c r="AH25" s="1976">
        <v>3.7280000000000002</v>
      </c>
      <c r="AI25" s="1976">
        <v>3.7370000000000001</v>
      </c>
      <c r="AJ25" s="1976">
        <v>3.7330000000000001</v>
      </c>
      <c r="AK25" s="1976">
        <v>3.7090000000000001</v>
      </c>
      <c r="AL25" s="1976">
        <v>3.7149999999999999</v>
      </c>
      <c r="AM25" s="1976">
        <v>3.7519999999999998</v>
      </c>
      <c r="AN25" s="1976">
        <v>3.7759999999999998</v>
      </c>
      <c r="AO25" s="1976">
        <v>3.7970000000000002</v>
      </c>
      <c r="AP25" s="1976">
        <v>3.8069999999999999</v>
      </c>
      <c r="AQ25" s="1976">
        <v>3.8355000000000001</v>
      </c>
      <c r="AR25" s="1976">
        <v>3.8605</v>
      </c>
      <c r="AS25" s="1976">
        <v>3.8904000000000001</v>
      </c>
      <c r="AT25" s="1976">
        <v>3.9195000000000002</v>
      </c>
      <c r="AU25" s="1976">
        <v>3.9857</v>
      </c>
      <c r="AV25" s="1976">
        <v>4.0057999999999998</v>
      </c>
      <c r="AW25" s="1976">
        <v>4.0217999999999998</v>
      </c>
      <c r="AX25" s="1976">
        <v>4.0262000000000002</v>
      </c>
      <c r="AY25" s="1976">
        <v>4.0309999999999997</v>
      </c>
      <c r="AZ25" s="1976">
        <v>4.0414000000000003</v>
      </c>
      <c r="BA25" s="1976">
        <v>4.0540000000000003</v>
      </c>
      <c r="BB25" s="1976">
        <v>4.0590999999999999</v>
      </c>
      <c r="BC25" s="1976">
        <v>4.0518000000000001</v>
      </c>
      <c r="BD25" s="1976">
        <v>4.0838000000000001</v>
      </c>
      <c r="BE25" s="1976">
        <v>4.1894999999999998</v>
      </c>
      <c r="BF25" s="1976">
        <v>4.2595000000000001</v>
      </c>
      <c r="BG25" s="1976">
        <v>4.2824</v>
      </c>
      <c r="BH25" s="1976">
        <v>4.3230000000000004</v>
      </c>
      <c r="BI25" s="1976">
        <v>4.3535000000000004</v>
      </c>
      <c r="BJ25" s="1976">
        <v>4.3643000000000001</v>
      </c>
      <c r="BK25" s="1976">
        <v>4.3367000000000004</v>
      </c>
      <c r="BL25" s="1976">
        <v>4.29</v>
      </c>
      <c r="BM25" s="1976">
        <v>4.2300000000000004</v>
      </c>
      <c r="BN25" s="1976">
        <v>4.1150000000000002</v>
      </c>
      <c r="BO25" s="1976">
        <v>4.1239999999999997</v>
      </c>
      <c r="BP25" s="1976">
        <v>4.1063999999999998</v>
      </c>
      <c r="BQ25" s="1976">
        <v>4.0639000000000003</v>
      </c>
      <c r="BR25" s="1976">
        <v>4.0692000000000004</v>
      </c>
      <c r="BS25" s="1976">
        <v>4.0201000000000002</v>
      </c>
      <c r="BT25" s="1976">
        <v>3.9750000000000001</v>
      </c>
      <c r="BU25" s="1976">
        <v>3.8677999999999999</v>
      </c>
      <c r="BV25" s="1976">
        <v>3.7618999999999998</v>
      </c>
      <c r="BW25" s="1976">
        <v>3.7162999999999999</v>
      </c>
      <c r="BX25" s="1976">
        <v>3.5333999999999999</v>
      </c>
      <c r="BY25" s="1976">
        <v>3.4279999999999999</v>
      </c>
      <c r="BZ25" s="1976">
        <v>3.5682</v>
      </c>
      <c r="CA25" s="1976">
        <v>3.5886999999999998</v>
      </c>
      <c r="CB25" s="1976">
        <v>3.5314999999999999</v>
      </c>
      <c r="CC25" s="1976">
        <v>3.6297999999999999</v>
      </c>
      <c r="CD25" s="1976">
        <v>3.8166000000000002</v>
      </c>
      <c r="CE25" s="1976">
        <v>4.0038999999999998</v>
      </c>
      <c r="CF25" s="1976">
        <v>4.2247000000000003</v>
      </c>
      <c r="CG25" s="1976">
        <v>4.2255000000000003</v>
      </c>
      <c r="CH25" s="1976">
        <v>4.2687999999999997</v>
      </c>
      <c r="CI25" s="1976">
        <v>4.3912000000000004</v>
      </c>
      <c r="CJ25" s="1976">
        <v>4.4798</v>
      </c>
      <c r="CK25" s="1976">
        <v>4.4484000000000004</v>
      </c>
      <c r="CL25" s="1976">
        <v>4.3799949999999992</v>
      </c>
      <c r="CM25" s="1976">
        <v>4.302868181818182</v>
      </c>
      <c r="CN25" s="1976">
        <v>4.2725304347826087</v>
      </c>
      <c r="CO25" s="1976">
        <v>4.2408299999999999</v>
      </c>
      <c r="CP25" s="1976">
        <v>4.154823809523811</v>
      </c>
      <c r="CQ25" s="1976">
        <v>4.0675681818181815</v>
      </c>
      <c r="CR25" s="1976">
        <v>4.01098</v>
      </c>
      <c r="CS25" s="1976">
        <v>3.9180000000000001</v>
      </c>
      <c r="CT25" s="1976">
        <v>3.99</v>
      </c>
      <c r="CU25" s="1976">
        <v>4.0430000000000001</v>
      </c>
      <c r="CV25" s="1976">
        <v>4.0679999999999996</v>
      </c>
      <c r="CW25" s="1976">
        <v>4.0910000000000002</v>
      </c>
      <c r="CX25" s="1976">
        <v>4.2949999999999999</v>
      </c>
      <c r="CY25" s="1976">
        <v>4.335</v>
      </c>
      <c r="CZ25" s="1976">
        <v>4.1397233009506147</v>
      </c>
      <c r="DA25" s="1976">
        <v>4.0513598840255449</v>
      </c>
      <c r="DB25" s="1976">
        <v>4.0570222195653614</v>
      </c>
      <c r="DC25" s="1976">
        <v>3.9561081576010793</v>
      </c>
      <c r="DD25" s="1976">
        <v>3.9941304059057607</v>
      </c>
      <c r="DE25" s="1976">
        <v>4.0453675058209004</v>
      </c>
      <c r="DF25" s="1976">
        <v>4.0020943947118344</v>
      </c>
      <c r="DG25" s="1976">
        <v>3.9158040984083908</v>
      </c>
      <c r="DH25" s="1976">
        <v>3.8337018952404534</v>
      </c>
      <c r="DI25" s="1976">
        <v>3.7226266249915567</v>
      </c>
      <c r="DJ25" s="1976">
        <v>3.6846279947251364</v>
      </c>
      <c r="DK25" s="1976">
        <v>3.7038986978030337</v>
      </c>
      <c r="DL25" s="1976">
        <v>3.7242329538244947</v>
      </c>
      <c r="DM25" s="1976">
        <v>3.7013727373927763</v>
      </c>
      <c r="DN25" s="1976">
        <v>3.7653233678275151</v>
      </c>
      <c r="DO25" s="1976">
        <v>3.8225422460528868</v>
      </c>
      <c r="DP25" s="1976">
        <v>3.8303576279951685</v>
      </c>
      <c r="DQ25" s="1976">
        <v>3.8659267781003384</v>
      </c>
      <c r="DR25" s="1976">
        <v>3.8776913305966039</v>
      </c>
      <c r="DS25" s="1976">
        <v>3.8457417095633</v>
      </c>
      <c r="DT25" s="1976">
        <v>3.8394627452982077</v>
      </c>
      <c r="DU25" s="1976">
        <v>3.844529935446976</v>
      </c>
      <c r="DV25" s="1976">
        <v>3.8861132595433365</v>
      </c>
      <c r="DW25" s="1976">
        <v>3.9970594903172452</v>
      </c>
      <c r="DX25" s="1976">
        <v>4.0933269093644506</v>
      </c>
      <c r="DY25" s="1976">
        <v>4.0593048413268411</v>
      </c>
      <c r="DZ25" s="1976">
        <v>4.0065480539397695</v>
      </c>
      <c r="EA25" s="1976">
        <v>4.0518552961772629</v>
      </c>
      <c r="EB25" s="1976">
        <v>4.0853108383199217</v>
      </c>
      <c r="EC25" s="1976">
        <v>4.0428057794796608</v>
      </c>
      <c r="ED25" s="1976">
        <v>4.0093602332428988</v>
      </c>
      <c r="EE25" s="1976">
        <v>4.0029797157687179</v>
      </c>
      <c r="EF25" s="1976">
        <v>4.0531676688266911</v>
      </c>
      <c r="EG25" s="1976">
        <v>4.0658595276324272</v>
      </c>
      <c r="EH25" s="1976">
        <v>4.0734062964751097</v>
      </c>
      <c r="EI25" s="1976">
        <v>4.0545434617280769</v>
      </c>
      <c r="EJ25" s="1976">
        <v>4.0692461571548089</v>
      </c>
      <c r="EK25" s="1976">
        <v>4.0474646880086169</v>
      </c>
      <c r="EL25" s="1976">
        <v>4.0483060896194214</v>
      </c>
      <c r="EM25" s="1976">
        <v>3.994001043322748</v>
      </c>
      <c r="EN25" s="1976">
        <v>4.0024543721341335</v>
      </c>
      <c r="EO25" s="1976">
        <v>3.9741298950721502</v>
      </c>
      <c r="EP25" s="1976">
        <v>3.9709928615014882</v>
      </c>
      <c r="EQ25" s="1976">
        <v>3.9690177476675097</v>
      </c>
      <c r="ER25" s="1976">
        <v>3.9491306510276805</v>
      </c>
      <c r="ES25" s="1976">
        <v>3.9565069696744315</v>
      </c>
      <c r="ET25" s="1976">
        <v>3.9627021492662351</v>
      </c>
      <c r="EU25" s="1976">
        <v>3.9791333478303379</v>
      </c>
      <c r="EV25" s="1976">
        <v>3.9830000037749587</v>
      </c>
      <c r="EW25" s="1976">
        <v>4.0150017416178541</v>
      </c>
      <c r="EX25" s="1976">
        <v>4.0807757896613772</v>
      </c>
      <c r="EY25" s="1976">
        <v>4.1108433765428183</v>
      </c>
      <c r="EZ25" s="1976">
        <v>4.1321208584248721</v>
      </c>
      <c r="FA25" s="1976">
        <v>4.1473992686136985</v>
      </c>
      <c r="FB25" s="1976">
        <v>4.2397546115615823</v>
      </c>
      <c r="FC25" s="1976">
        <v>4.3296182219818471</v>
      </c>
      <c r="FD25" s="1976">
        <v>4.6509403101232278</v>
      </c>
      <c r="FE25" s="1976">
        <v>4.7499839766267886</v>
      </c>
      <c r="FF25" s="1976">
        <v>4.6146958416950827</v>
      </c>
      <c r="FG25" s="1976">
        <v>4.6288069930069931</v>
      </c>
      <c r="FH25" s="1976">
        <v>4.6684983277591963</v>
      </c>
      <c r="FI25" s="1976">
        <v>4.6643828362114066</v>
      </c>
      <c r="FJ25" s="1976">
        <v>4.6609353741496609</v>
      </c>
      <c r="FK25" s="1976">
        <v>4.6978584415584423</v>
      </c>
      <c r="FL25" s="1976">
        <v>4.7699999999999996</v>
      </c>
      <c r="FM25" s="1976">
        <v>4.7508954545454545</v>
      </c>
      <c r="FN25" s="1976">
        <v>4.7356900000000008</v>
      </c>
      <c r="FO25" s="1976">
        <v>4.6988210526315797</v>
      </c>
      <c r="FP25" s="1976">
        <v>4.6935227272727271</v>
      </c>
      <c r="FQ25" s="1976">
        <v>4.6450799999999992</v>
      </c>
      <c r="FR25" s="1976">
        <v>4.6567716783216779</v>
      </c>
      <c r="FS25" s="1976">
        <v>4.6965818181818184</v>
      </c>
      <c r="FT25" s="1976">
        <v>4.7174049999999994</v>
      </c>
      <c r="FU25" s="1976">
        <v>4.6911999999999994</v>
      </c>
      <c r="FV25" s="1976">
        <v>4.6921571428571429</v>
      </c>
      <c r="FW25" s="1976">
        <v>4.7193523809523796</v>
      </c>
      <c r="FX25" s="1976">
        <v>4.7416190476190474</v>
      </c>
      <c r="FY25" s="1976">
        <v>4.7631409090909083</v>
      </c>
      <c r="FZ25" s="1976">
        <v>4.7506904761904751</v>
      </c>
      <c r="GA25" s="1976">
        <v>4.7221000000000002</v>
      </c>
      <c r="GB25" s="1976">
        <v>4.7001818181818189</v>
      </c>
      <c r="GC25" s="1976">
        <v>4.6803650000000001</v>
      </c>
      <c r="GD25" s="1976">
        <v>4.6072727272727283</v>
      </c>
      <c r="GE25" s="1976">
        <v>4.5793999999999997</v>
      </c>
      <c r="GF25" s="1976">
        <v>4.5113952380952371</v>
      </c>
      <c r="GG25" s="1976">
        <v>4.3838826086956528</v>
      </c>
      <c r="GH25" s="1976">
        <v>4.3833333333333329</v>
      </c>
      <c r="GI25" s="1976">
        <v>4.4713736263736266</v>
      </c>
      <c r="GJ25" s="1976">
        <v>4.485595</v>
      </c>
      <c r="GK25" s="1976">
        <v>4.45</v>
      </c>
      <c r="GL25" s="1976">
        <v>4.356866666666666</v>
      </c>
      <c r="GM25" s="1976">
        <v>4.2966647058823524</v>
      </c>
      <c r="GN25" s="1976">
        <v>4.3298428571428564</v>
      </c>
      <c r="GO25" s="1976">
        <v>4.4062095238095251</v>
      </c>
      <c r="GP25" s="1976">
        <v>4.5138272727272728</v>
      </c>
      <c r="GQ25" s="1976">
        <v>4.5095904761904775</v>
      </c>
      <c r="GR25" s="1976">
        <v>4.4931863636363643</v>
      </c>
      <c r="GS25" s="1976">
        <v>4.4902772727272726</v>
      </c>
      <c r="GT25" s="1976">
        <v>4.4821052631578953</v>
      </c>
      <c r="GU25" s="1976">
        <v>4.5067913043478258</v>
      </c>
      <c r="GV25" s="1976">
        <v>4.5163849999999996</v>
      </c>
      <c r="GW25" s="1976">
        <v>4.4977600000000013</v>
      </c>
      <c r="GX25" s="1976">
        <v>4.4708699999999997</v>
      </c>
      <c r="GY25" s="1976">
        <v>4.4712777777777779</v>
      </c>
      <c r="GZ25" s="1976">
        <v>4.5159960526315803</v>
      </c>
      <c r="HA25" s="1976">
        <v>4.5539636363636369</v>
      </c>
      <c r="HB25" s="1976">
        <v>4.5930272727272721</v>
      </c>
      <c r="HC25" s="1976">
        <v>4.6560789473684228</v>
      </c>
      <c r="HD25" s="1976">
        <v>4.7102590909090916</v>
      </c>
      <c r="HE25" s="1976">
        <v>4.6929181818181824</v>
      </c>
      <c r="HF25" s="1976">
        <v>4.731505263157894</v>
      </c>
      <c r="HG25" s="1976">
        <v>4.7414789855072472</v>
      </c>
      <c r="HH25" s="1976">
        <v>4.7638210526315783</v>
      </c>
      <c r="HI25" s="1976">
        <v>4.7797999999999998</v>
      </c>
      <c r="HJ25" s="1976">
        <v>4.8039666666666667</v>
      </c>
      <c r="HK25" s="1976">
        <v>4.8831789473684202</v>
      </c>
      <c r="HL25" s="1976">
        <v>5.0419299999999989</v>
      </c>
      <c r="HM25" s="1976">
        <v>5.2323681818181829</v>
      </c>
      <c r="HN25" s="1976">
        <v>5.271865</v>
      </c>
      <c r="HO25" s="1976">
        <v>5.2622954545454546</v>
      </c>
      <c r="HP25" s="1976">
        <v>5.2660782608695653</v>
      </c>
      <c r="HQ25" s="1976">
        <v>5.2353047619047608</v>
      </c>
      <c r="HR25" s="1976">
        <v>5.2448499999999996</v>
      </c>
      <c r="HS25" s="1976">
        <v>5.2530818181818191</v>
      </c>
      <c r="HT25" s="1976">
        <v>5.2590000000000003</v>
      </c>
      <c r="HU25" s="1976">
        <v>5.2147363636363631</v>
      </c>
      <c r="HV25" s="1976">
        <v>5.1973263157894749</v>
      </c>
      <c r="HW25" s="1976">
        <v>5.2358111111111105</v>
      </c>
      <c r="HX25" s="1976">
        <v>5.2815649999999996</v>
      </c>
      <c r="HY25" s="1976">
        <v>5.3171700000000017</v>
      </c>
      <c r="HZ25" s="1976">
        <v>5.3274300000000006</v>
      </c>
      <c r="IA25" s="1976">
        <v>5.4024045454545471</v>
      </c>
      <c r="IB25" s="1976">
        <v>5.6100636363636358</v>
      </c>
      <c r="IC25" s="1976">
        <v>5.587009090909091</v>
      </c>
      <c r="ID25" s="1976">
        <v>5.5789454545454555</v>
      </c>
      <c r="IE25" s="1976">
        <v>5.604919047619048</v>
      </c>
      <c r="IF25" s="1976">
        <v>5.6456947368421053</v>
      </c>
      <c r="IG25" s="1976">
        <v>5.6774695652173905</v>
      </c>
      <c r="IH25" s="1976">
        <v>5.7019210526315787</v>
      </c>
      <c r="II25" s="1976">
        <v>5.712361111111111</v>
      </c>
      <c r="IJ25" s="1976">
        <v>5.7618045454545452</v>
      </c>
      <c r="IK25" s="1976">
        <v>5.6559809523809532</v>
      </c>
      <c r="IL25" s="1976">
        <v>5.6223571428571431</v>
      </c>
      <c r="IM25" s="1976">
        <v>5.7746045454545447</v>
      </c>
      <c r="IN25" s="1976">
        <v>5.8837428571428569</v>
      </c>
      <c r="IO25" s="1976">
        <v>5.8670954545454546</v>
      </c>
      <c r="IP25" s="1976">
        <v>5.8242238095238097</v>
      </c>
      <c r="IQ25" s="1976">
        <v>5.7898750000000003</v>
      </c>
      <c r="IR25" s="1976">
        <v>5.7325333333333344</v>
      </c>
      <c r="IS25" s="1976">
        <v>5.7489181818181825</v>
      </c>
      <c r="IT25" s="1976">
        <v>5.7794684210526297</v>
      </c>
      <c r="IU25" s="1976">
        <v>5.9576333333333347</v>
      </c>
      <c r="IV25" s="1976">
        <v>6.0622227272727285</v>
      </c>
      <c r="IW25" s="1976">
        <v>5.8774699999999998</v>
      </c>
      <c r="IX25" s="1976">
        <v>5.9158500000000007</v>
      </c>
      <c r="IY25" s="1976">
        <v>5.9346045454545449</v>
      </c>
      <c r="IZ25" s="1976">
        <v>5.9394523809523792</v>
      </c>
      <c r="JA25" s="1976">
        <v>5.9161782608695646</v>
      </c>
      <c r="JB25" s="1976">
        <v>5.8676000000000013</v>
      </c>
      <c r="JC25" s="1976">
        <v>5.7898590909090899</v>
      </c>
      <c r="JD25" s="1976">
        <v>5.7829950000000006</v>
      </c>
      <c r="JE25" s="1976">
        <v>5.76938</v>
      </c>
      <c r="JF25" s="1976">
        <v>5.8170888888888888</v>
      </c>
      <c r="JG25" s="1976">
        <v>5.9513578947368417</v>
      </c>
      <c r="JH25" s="1976">
        <v>6.0147947368421057</v>
      </c>
      <c r="JI25" s="1976">
        <v>6.0603526315789473</v>
      </c>
      <c r="JJ25" s="1976">
        <v>6.0387590909090898</v>
      </c>
      <c r="JK25" s="1976">
        <v>6.0987799999999988</v>
      </c>
      <c r="JL25" s="1976">
        <v>6.116900000000002</v>
      </c>
      <c r="JM25" s="1976">
        <v>6.0717909090909084</v>
      </c>
      <c r="JN25" s="1976">
        <v>6.0380238095238097</v>
      </c>
      <c r="JO25" s="1976">
        <v>6.0813454545454553</v>
      </c>
      <c r="JP25" s="1976">
        <v>6.127580952380951</v>
      </c>
      <c r="JQ25" s="1976">
        <v>6.1592142857142864</v>
      </c>
      <c r="JR25" s="1976">
        <v>6.1408750000000003</v>
      </c>
      <c r="JS25" s="1976">
        <v>6.1311470588235295</v>
      </c>
    </row>
    <row r="26" spans="1:279" ht="21" customHeight="1">
      <c r="A26" s="1968" t="s">
        <v>4740</v>
      </c>
      <c r="B26" s="1976">
        <v>64</v>
      </c>
      <c r="C26" s="1976">
        <v>64</v>
      </c>
      <c r="D26" s="1976">
        <v>64</v>
      </c>
      <c r="E26" s="1976">
        <v>64</v>
      </c>
      <c r="F26" s="1976">
        <v>63.18181818181818</v>
      </c>
      <c r="G26" s="1976">
        <v>63</v>
      </c>
      <c r="H26" s="1976">
        <v>63</v>
      </c>
      <c r="I26" s="1976">
        <v>63</v>
      </c>
      <c r="J26" s="1976">
        <v>63</v>
      </c>
      <c r="K26" s="1976">
        <v>63</v>
      </c>
      <c r="L26" s="1976">
        <v>63</v>
      </c>
      <c r="M26" s="1976">
        <v>63</v>
      </c>
      <c r="N26" s="1976">
        <v>61.905000000000001</v>
      </c>
      <c r="O26" s="1976">
        <v>60.052999999999997</v>
      </c>
      <c r="P26" s="1976">
        <v>59.6</v>
      </c>
      <c r="Q26" s="1976">
        <v>59.713999999999999</v>
      </c>
      <c r="R26" s="1976">
        <v>60.286000000000001</v>
      </c>
      <c r="S26" s="1976">
        <v>62.332999999999998</v>
      </c>
      <c r="T26" s="1976">
        <v>65.652000000000001</v>
      </c>
      <c r="U26" s="1976">
        <v>65</v>
      </c>
      <c r="V26" s="1976">
        <v>64.951999999999998</v>
      </c>
      <c r="W26" s="1976">
        <v>64.912999999999997</v>
      </c>
      <c r="X26" s="1976">
        <v>64.052999999999997</v>
      </c>
      <c r="Y26" s="1976">
        <v>60.908999999999999</v>
      </c>
      <c r="Z26" s="1976">
        <v>59.158000000000001</v>
      </c>
      <c r="AA26" s="1976">
        <v>58.555999999999997</v>
      </c>
      <c r="AB26" s="1976">
        <v>59.908999999999999</v>
      </c>
      <c r="AC26" s="1976">
        <v>63.591000000000001</v>
      </c>
      <c r="AD26" s="1976">
        <v>63.619</v>
      </c>
      <c r="AE26" s="1976">
        <v>63.591000000000001</v>
      </c>
      <c r="AF26" s="1976">
        <v>63</v>
      </c>
      <c r="AG26" s="1976">
        <v>63</v>
      </c>
      <c r="AH26" s="1976">
        <v>63.591000000000001</v>
      </c>
      <c r="AI26" s="1976">
        <v>64</v>
      </c>
      <c r="AJ26" s="1976">
        <v>64.95</v>
      </c>
      <c r="AK26" s="1976">
        <v>66</v>
      </c>
      <c r="AL26" s="1976">
        <v>66.736999999999995</v>
      </c>
      <c r="AM26" s="1976">
        <v>67.944000000000003</v>
      </c>
      <c r="AN26" s="1976">
        <v>68</v>
      </c>
      <c r="AO26" s="1976">
        <v>68.048000000000002</v>
      </c>
      <c r="AP26" s="1976">
        <v>68.817999999999998</v>
      </c>
      <c r="AQ26" s="1976">
        <v>68.954499999999996</v>
      </c>
      <c r="AR26" s="1976">
        <v>69.238100000000003</v>
      </c>
      <c r="AS26" s="1976">
        <v>69.912999999999997</v>
      </c>
      <c r="AT26" s="1976">
        <v>69.952399999999997</v>
      </c>
      <c r="AU26" s="1976">
        <v>69.285700000000006</v>
      </c>
      <c r="AV26" s="1976">
        <v>68.052599999999998</v>
      </c>
      <c r="AW26" s="1976">
        <v>68.590900000000005</v>
      </c>
      <c r="AX26" s="1976">
        <v>70.714299999999994</v>
      </c>
      <c r="AY26" s="1976">
        <v>70.947000000000003</v>
      </c>
      <c r="AZ26" s="1976">
        <v>70.863600000000005</v>
      </c>
      <c r="BA26" s="1976">
        <v>70.3</v>
      </c>
      <c r="BB26" s="1976">
        <v>69.409099999999995</v>
      </c>
      <c r="BC26" s="1976">
        <v>68.590900000000005</v>
      </c>
      <c r="BD26" s="1976">
        <v>68.523799999999994</v>
      </c>
      <c r="BE26" s="1976">
        <v>70.095200000000006</v>
      </c>
      <c r="BF26" s="1976">
        <v>71.952399999999997</v>
      </c>
      <c r="BG26" s="1976">
        <v>73.523799999999994</v>
      </c>
      <c r="BH26" s="1976">
        <v>75.429000000000002</v>
      </c>
      <c r="BI26" s="1976">
        <v>76.25</v>
      </c>
      <c r="BJ26" s="1976">
        <v>77.333299999999994</v>
      </c>
      <c r="BK26" s="1976">
        <v>77</v>
      </c>
      <c r="BL26" s="1976">
        <v>76.400000000000006</v>
      </c>
      <c r="BM26" s="1976">
        <v>78.285700000000006</v>
      </c>
      <c r="BN26" s="1976">
        <v>78.954499999999996</v>
      </c>
      <c r="BO26" s="1976">
        <v>79.286000000000001</v>
      </c>
      <c r="BP26" s="1976">
        <v>79.818200000000004</v>
      </c>
      <c r="BQ26" s="1976">
        <v>77.960899999999995</v>
      </c>
      <c r="BR26" s="1976">
        <v>78.775000000000006</v>
      </c>
      <c r="BS26" s="1976">
        <v>79.109099999999998</v>
      </c>
      <c r="BT26" s="1976">
        <v>78.573999999999998</v>
      </c>
      <c r="BU26" s="1976">
        <v>76.646000000000001</v>
      </c>
      <c r="BV26" s="1976">
        <v>74.816500000000005</v>
      </c>
      <c r="BW26" s="1976">
        <v>73.027900000000002</v>
      </c>
      <c r="BX26" s="1976">
        <v>68.251099999999994</v>
      </c>
      <c r="BY26" s="1976">
        <v>66.897599999999997</v>
      </c>
      <c r="BZ26" s="1976">
        <v>66.310500000000005</v>
      </c>
      <c r="CA26" s="1976">
        <v>65.688999999999993</v>
      </c>
      <c r="CB26" s="1976">
        <v>64.503900000000002</v>
      </c>
      <c r="CC26" s="1976">
        <v>66.189499999999995</v>
      </c>
      <c r="CD26" s="1976">
        <v>65.544300000000007</v>
      </c>
      <c r="CE26" s="1976">
        <v>64.2667</v>
      </c>
      <c r="CF26" s="1976">
        <v>67.496499999999997</v>
      </c>
      <c r="CG26" s="1976">
        <v>67.920500000000004</v>
      </c>
      <c r="CH26" s="1976">
        <v>68.508399999999995</v>
      </c>
      <c r="CI26" s="1976">
        <v>69.766300000000001</v>
      </c>
      <c r="CJ26" s="1976">
        <v>68.474500000000006</v>
      </c>
      <c r="CK26" s="1976">
        <v>69.297700000000006</v>
      </c>
      <c r="CL26" s="1976">
        <v>70.414000000000001</v>
      </c>
      <c r="CM26" s="1976">
        <v>70.378181818181801</v>
      </c>
      <c r="CN26" s="1976">
        <v>68.765652173913054</v>
      </c>
      <c r="CO26" s="1976">
        <v>68.421499999999995</v>
      </c>
      <c r="CP26" s="1976">
        <v>66.7895238095238</v>
      </c>
      <c r="CQ26" s="1976">
        <v>67.749545454545455</v>
      </c>
      <c r="CR26" s="1976">
        <v>66.978500000000011</v>
      </c>
      <c r="CS26" s="1976">
        <v>65.528999999999996</v>
      </c>
      <c r="CT26" s="1976">
        <v>67.718999999999994</v>
      </c>
      <c r="CU26" s="1976">
        <v>68.08</v>
      </c>
      <c r="CV26" s="1976">
        <v>69.561000000000007</v>
      </c>
      <c r="CW26" s="1976">
        <v>71.512</v>
      </c>
      <c r="CX26" s="1976">
        <v>73.066999999999993</v>
      </c>
      <c r="CY26" s="1976">
        <v>72.686000000000007</v>
      </c>
      <c r="CZ26" s="1976">
        <v>68.86211647026289</v>
      </c>
      <c r="DA26" s="1976">
        <v>65.897031043300487</v>
      </c>
      <c r="DB26" s="1976">
        <v>68.7143630599695</v>
      </c>
      <c r="DC26" s="1976">
        <v>69.315748782257828</v>
      </c>
      <c r="DD26" s="1976">
        <v>69.015106149543314</v>
      </c>
      <c r="DE26" s="1976">
        <v>69.826788976955271</v>
      </c>
      <c r="DF26" s="1976">
        <v>68.781963729866419</v>
      </c>
      <c r="DG26" s="1976">
        <v>67.354186123825627</v>
      </c>
      <c r="DH26" s="1976">
        <v>66.600378798719831</v>
      </c>
      <c r="DI26" s="1976">
        <v>65.435534396816664</v>
      </c>
      <c r="DJ26" s="1976">
        <v>64.054022554769205</v>
      </c>
      <c r="DK26" s="1976">
        <v>64.523625062510192</v>
      </c>
      <c r="DL26" s="1976">
        <v>65.529838024875261</v>
      </c>
      <c r="DM26" s="1976">
        <v>63.960049655621326</v>
      </c>
      <c r="DN26" s="1976">
        <v>61.871562662503827</v>
      </c>
      <c r="DO26" s="1976">
        <v>60.68117150228219</v>
      </c>
      <c r="DP26" s="1976">
        <v>59.065912914166987</v>
      </c>
      <c r="DQ26" s="1976">
        <v>57.524063303000275</v>
      </c>
      <c r="DR26" s="1976">
        <v>59.151084549498989</v>
      </c>
      <c r="DS26" s="1976">
        <v>60.909380118662497</v>
      </c>
      <c r="DT26" s="1976">
        <v>59.521136390783639</v>
      </c>
      <c r="DU26" s="1976">
        <v>58.066947460780469</v>
      </c>
      <c r="DV26" s="1976">
        <v>55.803360862746779</v>
      </c>
      <c r="DW26" s="1976">
        <v>55.842307668425953</v>
      </c>
      <c r="DX26" s="1976">
        <v>57.697443963254521</v>
      </c>
      <c r="DY26" s="1976">
        <v>56.999271102326617</v>
      </c>
      <c r="DZ26" s="1976">
        <v>57.232107243719589</v>
      </c>
      <c r="EA26" s="1976">
        <v>59.58665711675684</v>
      </c>
      <c r="EB26" s="1976">
        <v>58.004173600543311</v>
      </c>
      <c r="EC26" s="1976">
        <v>57.638894749970497</v>
      </c>
      <c r="ED26" s="1976">
        <v>57.609843541962285</v>
      </c>
      <c r="EE26" s="1976">
        <v>58.055010188963131</v>
      </c>
      <c r="EF26" s="1976">
        <v>58.20180128203716</v>
      </c>
      <c r="EG26" s="1976">
        <v>58.300579408562825</v>
      </c>
      <c r="EH26" s="1976">
        <v>57.748225423895946</v>
      </c>
      <c r="EI26" s="1976">
        <v>54.18540379427003</v>
      </c>
      <c r="EJ26" s="1976">
        <v>53.167848544634005</v>
      </c>
      <c r="EK26" s="1976">
        <v>50.140160370057316</v>
      </c>
      <c r="EL26" s="1976">
        <v>49.463662008438085</v>
      </c>
      <c r="EM26" s="1976">
        <v>50.441485905898972</v>
      </c>
      <c r="EN26" s="1976">
        <v>49.82586874083551</v>
      </c>
      <c r="EO26" s="1976">
        <v>50.039273002512722</v>
      </c>
      <c r="EP26" s="1976">
        <v>49.909912047326046</v>
      </c>
      <c r="EQ26" s="1976">
        <v>49.776925607413197</v>
      </c>
      <c r="ER26" s="1976">
        <v>50.468854333059326</v>
      </c>
      <c r="ES26" s="1976">
        <v>51.115113666126312</v>
      </c>
      <c r="ET26" s="1976">
        <v>52.053061238770773</v>
      </c>
      <c r="EU26" s="1976">
        <v>51.921849129294024</v>
      </c>
      <c r="EV26" s="1976">
        <v>51.687319407542439</v>
      </c>
      <c r="EW26" s="1976">
        <v>51.404521458727785</v>
      </c>
      <c r="EX26" s="1976">
        <v>52.355809893256236</v>
      </c>
      <c r="EY26" s="1976">
        <v>52.292412944723353</v>
      </c>
      <c r="EZ26" s="1976">
        <v>52.25378799844195</v>
      </c>
      <c r="FA26" s="1976">
        <v>51.482302855878331</v>
      </c>
      <c r="FB26" s="1976">
        <v>53.229415132398096</v>
      </c>
      <c r="FC26" s="1976">
        <v>54.379256654384925</v>
      </c>
      <c r="FD26" s="1976">
        <v>58.065304680186152</v>
      </c>
      <c r="FE26" s="1976">
        <v>59.024381318498129</v>
      </c>
      <c r="FF26" s="1976">
        <v>56.433539082841584</v>
      </c>
      <c r="FG26" s="1976">
        <v>56.534195804195811</v>
      </c>
      <c r="FH26" s="1976">
        <v>57.16096989966556</v>
      </c>
      <c r="FI26" s="1976">
        <v>55.885531135531131</v>
      </c>
      <c r="FJ26" s="1976">
        <v>54.815384615384616</v>
      </c>
      <c r="FK26" s="1976">
        <v>56.26216783216784</v>
      </c>
      <c r="FL26" s="1976">
        <v>56.237368421052629</v>
      </c>
      <c r="FM26" s="1976">
        <v>55.68363636363636</v>
      </c>
      <c r="FN26" s="1976">
        <v>55.053500000000007</v>
      </c>
      <c r="FO26" s="1976">
        <v>53.870526315789469</v>
      </c>
      <c r="FP26" s="1976">
        <v>54.707727272727283</v>
      </c>
      <c r="FQ26" s="1976">
        <v>54.536000000000016</v>
      </c>
      <c r="FR26" s="1976">
        <v>54.348333333333336</v>
      </c>
      <c r="FS26" s="1976">
        <v>54.480000000000018</v>
      </c>
      <c r="FT26" s="1976">
        <v>54.701000000000001</v>
      </c>
      <c r="FU26" s="1976">
        <v>54.62863636363636</v>
      </c>
      <c r="FV26" s="1976">
        <v>54.701428571428572</v>
      </c>
      <c r="FW26" s="1976">
        <v>55.150952380952376</v>
      </c>
      <c r="FX26" s="1976">
        <v>54.634761904761909</v>
      </c>
      <c r="FY26" s="1976">
        <v>54.659090909090899</v>
      </c>
      <c r="FZ26" s="1976">
        <v>54.39238095238094</v>
      </c>
      <c r="GA26" s="1976">
        <v>54.883529411764705</v>
      </c>
      <c r="GB26" s="1976">
        <v>55.599999999999994</v>
      </c>
      <c r="GC26" s="1976">
        <v>56.533000000000001</v>
      </c>
      <c r="GD26" s="1976">
        <v>55.836818181818188</v>
      </c>
      <c r="GE26" s="1976">
        <v>55.51142857142856</v>
      </c>
      <c r="GF26" s="1976">
        <v>54.820952380952384</v>
      </c>
      <c r="GG26" s="1976">
        <v>53.668695652173895</v>
      </c>
      <c r="GH26" s="1976">
        <v>53.32</v>
      </c>
      <c r="GI26" s="1976">
        <v>53.808730158730157</v>
      </c>
      <c r="GJ26" s="1976">
        <v>51.431470000000012</v>
      </c>
      <c r="GK26" s="1976">
        <v>54.308500000000002</v>
      </c>
      <c r="GL26" s="1976">
        <v>53.764444444444436</v>
      </c>
      <c r="GM26" s="1976">
        <v>52.319411764705883</v>
      </c>
      <c r="GN26" s="1976">
        <v>52.385238095238101</v>
      </c>
      <c r="GO26" s="1976">
        <v>52.83142857142856</v>
      </c>
      <c r="GP26" s="1976">
        <v>52.677727272727267</v>
      </c>
      <c r="GQ26" s="1976">
        <v>52.426666666666669</v>
      </c>
      <c r="GR26" s="1976">
        <v>51.56909090909091</v>
      </c>
      <c r="GS26" s="1976">
        <v>50.928636363636365</v>
      </c>
      <c r="GT26" s="1976">
        <v>48.909473684210539</v>
      </c>
      <c r="GU26" s="1976">
        <v>48.245652173913051</v>
      </c>
      <c r="GV26" s="1976">
        <v>49.537999999999997</v>
      </c>
      <c r="GW26" s="1976">
        <v>49.970500000000001</v>
      </c>
      <c r="GX26" s="1976">
        <v>49.783999999999999</v>
      </c>
      <c r="GY26" s="1976">
        <v>49.534444444444446</v>
      </c>
      <c r="GZ26" s="1976">
        <v>51.31</v>
      </c>
      <c r="HA26" s="1976">
        <v>51.689090909090901</v>
      </c>
      <c r="HB26" s="1976">
        <v>51.907727272727271</v>
      </c>
      <c r="HC26" s="1976">
        <v>52.728421052631589</v>
      </c>
      <c r="HD26" s="1976">
        <v>53.740909090909092</v>
      </c>
      <c r="HE26" s="1976">
        <v>52.001363636363635</v>
      </c>
      <c r="HF26" s="1976">
        <v>52.23</v>
      </c>
      <c r="HG26" s="1976">
        <v>52.62264492753625</v>
      </c>
      <c r="HH26" s="1976">
        <v>52.41473684210527</v>
      </c>
      <c r="HI26" s="1976">
        <v>52.742000000000004</v>
      </c>
      <c r="HJ26" s="1976">
        <v>52.723809523809528</v>
      </c>
      <c r="HK26" s="1976">
        <v>53.433157894736844</v>
      </c>
      <c r="HL26" s="1976">
        <v>52.994499999999995</v>
      </c>
      <c r="HM26" s="1976">
        <v>53.550909090909087</v>
      </c>
      <c r="HN26" s="1976">
        <v>54.261000000000003</v>
      </c>
      <c r="HO26" s="1976">
        <v>54.161818181818191</v>
      </c>
      <c r="HP26" s="1976">
        <v>54.724782608695655</v>
      </c>
      <c r="HQ26" s="1976">
        <v>54.649047619047614</v>
      </c>
      <c r="HR26" s="1976">
        <v>55.586363636363629</v>
      </c>
      <c r="HS26" s="1976">
        <v>55.695000000000007</v>
      </c>
      <c r="HT26" s="1976">
        <v>55.261000000000003</v>
      </c>
      <c r="HU26" s="1976">
        <v>55.341818181818184</v>
      </c>
      <c r="HV26" s="1976">
        <v>55.525263157894734</v>
      </c>
      <c r="HW26" s="1976">
        <v>56.198333333333331</v>
      </c>
      <c r="HX26" s="1976">
        <v>56.720500000000001</v>
      </c>
      <c r="HY26" s="1976">
        <v>55.909500000000001</v>
      </c>
      <c r="HZ26" s="1976">
        <v>56.880500000000005</v>
      </c>
      <c r="IA26" s="1976">
        <v>57.430454545454538</v>
      </c>
      <c r="IB26" s="1976">
        <v>58.930999999999997</v>
      </c>
      <c r="IC26" s="1976">
        <v>59.072272727272725</v>
      </c>
      <c r="ID26" s="1976">
        <v>59.443181818181806</v>
      </c>
      <c r="IE26" s="1976">
        <v>58.673809523809517</v>
      </c>
      <c r="IF26" s="1976">
        <v>59.542105263157907</v>
      </c>
      <c r="IG26" s="1976">
        <v>59.19347826086959</v>
      </c>
      <c r="IH26" s="1976">
        <v>60.111052631578957</v>
      </c>
      <c r="II26" s="1976">
        <v>59.848333333333343</v>
      </c>
      <c r="IJ26" s="1976">
        <v>59.592727272727259</v>
      </c>
      <c r="IK26" s="1976">
        <v>58.739523809523817</v>
      </c>
      <c r="IL26" s="1976">
        <v>57.613809523809529</v>
      </c>
      <c r="IM26" s="1976">
        <v>58.653436363636402</v>
      </c>
      <c r="IN26" s="1976">
        <v>58.650476190476198</v>
      </c>
      <c r="IO26" s="1976">
        <v>58.553636363636365</v>
      </c>
      <c r="IP26" s="1976">
        <v>57.641428571428563</v>
      </c>
      <c r="IQ26" s="1976">
        <v>56.307999999999993</v>
      </c>
      <c r="IR26" s="1976">
        <v>55.927619047619046</v>
      </c>
      <c r="IS26" s="1976">
        <v>55.27</v>
      </c>
      <c r="IT26" s="1976">
        <v>55.984210526315778</v>
      </c>
      <c r="IU26" s="1976">
        <v>57.048333333333325</v>
      </c>
      <c r="IV26" s="1976">
        <v>58.185000000000002</v>
      </c>
      <c r="IW26" s="1976">
        <v>56.863</v>
      </c>
      <c r="IX26" s="1976">
        <v>57.014090909090903</v>
      </c>
      <c r="IY26" s="1976">
        <v>57.26272727272729</v>
      </c>
      <c r="IZ26" s="1976">
        <v>57.383000000000003</v>
      </c>
      <c r="JA26" s="1976">
        <v>56.851304347826087</v>
      </c>
      <c r="JB26" s="1976">
        <v>56.363999999999997</v>
      </c>
      <c r="JC26" s="1976">
        <v>55.535454545454556</v>
      </c>
      <c r="JD26" s="1976">
        <v>55.287999999999997</v>
      </c>
      <c r="JE26" s="1976">
        <v>55.181000000000004</v>
      </c>
      <c r="JF26" s="1976">
        <v>55.671111111111117</v>
      </c>
      <c r="JG26" s="1976">
        <v>56.835789473684201</v>
      </c>
      <c r="JH26" s="1976">
        <v>57.382631578947382</v>
      </c>
      <c r="JI26" s="1976">
        <v>57.66368421052632</v>
      </c>
      <c r="JJ26" s="1976">
        <v>57.444545454545477</v>
      </c>
      <c r="JK26" s="1976">
        <v>57.948499999999989</v>
      </c>
      <c r="JL26" s="1976">
        <v>58.108260869565207</v>
      </c>
      <c r="JM26" s="1976">
        <v>57.535909090909087</v>
      </c>
      <c r="JN26" s="1976">
        <v>57.471904761904767</v>
      </c>
      <c r="JO26" s="1976">
        <v>57.552727272727267</v>
      </c>
      <c r="JP26" s="1976">
        <v>57.79</v>
      </c>
      <c r="JQ26" s="1976">
        <v>57.643333333333345</v>
      </c>
      <c r="JR26" s="1976">
        <v>56.754499999999993</v>
      </c>
      <c r="JS26" s="1976">
        <v>56.17</v>
      </c>
    </row>
    <row r="27" spans="1:279" ht="21" customHeight="1">
      <c r="A27" s="1968" t="s">
        <v>4741</v>
      </c>
      <c r="B27" s="1976">
        <v>23.064</v>
      </c>
      <c r="C27" s="1976">
        <v>22.917999999999999</v>
      </c>
      <c r="D27" s="1976">
        <v>23.306999999999999</v>
      </c>
      <c r="E27" s="1976">
        <v>23.364999999999998</v>
      </c>
      <c r="F27" s="1976">
        <v>24.135454545454547</v>
      </c>
      <c r="G27" s="1976">
        <v>24.5855</v>
      </c>
      <c r="H27" s="1976">
        <v>25.547826086956523</v>
      </c>
      <c r="I27" s="1976">
        <v>25.21</v>
      </c>
      <c r="J27" s="1976">
        <v>24.834</v>
      </c>
      <c r="K27" s="1976">
        <v>24.187999999999999</v>
      </c>
      <c r="L27" s="1976">
        <v>24.542999999999999</v>
      </c>
      <c r="M27" s="1976">
        <v>24.344000000000001</v>
      </c>
      <c r="N27" s="1976">
        <v>24.503</v>
      </c>
      <c r="O27" s="1976">
        <v>23.597999999999999</v>
      </c>
      <c r="P27" s="1976">
        <v>23.508500000000002</v>
      </c>
      <c r="Q27" s="1976">
        <v>23.114000000000001</v>
      </c>
      <c r="R27" s="1976">
        <v>23.763999999999999</v>
      </c>
      <c r="S27" s="1976">
        <v>24.213999999999999</v>
      </c>
      <c r="T27" s="1976">
        <v>25.120999999999999</v>
      </c>
      <c r="U27" s="1976">
        <v>24.832999999999998</v>
      </c>
      <c r="V27" s="1976">
        <v>25.553999999999998</v>
      </c>
      <c r="W27" s="1976">
        <v>26.431000000000001</v>
      </c>
      <c r="X27" s="1976">
        <v>26.248000000000001</v>
      </c>
      <c r="Y27" s="1976">
        <v>25.391999999999999</v>
      </c>
      <c r="Z27" s="1976">
        <v>24.934999999999999</v>
      </c>
      <c r="AA27" s="1976">
        <v>24.466999999999999</v>
      </c>
      <c r="AB27" s="1976">
        <v>24.416</v>
      </c>
      <c r="AC27" s="1976">
        <v>25.539000000000001</v>
      </c>
      <c r="AD27" s="1976">
        <v>25.210999999999999</v>
      </c>
      <c r="AE27" s="1976">
        <v>26</v>
      </c>
      <c r="AF27" s="1976">
        <v>26.111999999999998</v>
      </c>
      <c r="AG27" s="1976">
        <v>25.981999999999999</v>
      </c>
      <c r="AH27" s="1976">
        <v>26.2</v>
      </c>
      <c r="AI27" s="1976">
        <v>26.487100000000002</v>
      </c>
      <c r="AJ27" s="1976">
        <v>27.506</v>
      </c>
      <c r="AK27" s="1976">
        <v>27.577000000000002</v>
      </c>
      <c r="AL27" s="1976">
        <v>27.818000000000001</v>
      </c>
      <c r="AM27" s="1976">
        <v>27.678999999999998</v>
      </c>
      <c r="AN27" s="1976">
        <v>27.756</v>
      </c>
      <c r="AO27" s="1976">
        <v>27.359000000000002</v>
      </c>
      <c r="AP27" s="1976">
        <v>27.611000000000001</v>
      </c>
      <c r="AQ27" s="1976">
        <v>27.252700000000001</v>
      </c>
      <c r="AR27" s="1976">
        <v>26.609000000000002</v>
      </c>
      <c r="AS27" s="1976">
        <v>27.1004</v>
      </c>
      <c r="AT27" s="1976">
        <v>27.188099999999999</v>
      </c>
      <c r="AU27" s="1976">
        <v>26.686699999999998</v>
      </c>
      <c r="AV27" s="1976">
        <v>25.946300000000001</v>
      </c>
      <c r="AW27" s="1976">
        <v>26.076799999999999</v>
      </c>
      <c r="AX27" s="1976">
        <v>26.785699999999999</v>
      </c>
      <c r="AY27" s="1976">
        <v>26.277999999999999</v>
      </c>
      <c r="AZ27" s="1976">
        <v>26.502300000000002</v>
      </c>
      <c r="BA27" s="1976">
        <v>26.616</v>
      </c>
      <c r="BB27" s="1976">
        <v>27.895900000000001</v>
      </c>
      <c r="BC27" s="1976">
        <v>27.2209</v>
      </c>
      <c r="BD27" s="1976">
        <v>27.232900000000001</v>
      </c>
      <c r="BE27" s="1976">
        <v>27.9633</v>
      </c>
      <c r="BF27" s="1976">
        <v>28.203800000000001</v>
      </c>
      <c r="BG27" s="1976">
        <v>28.113800000000001</v>
      </c>
      <c r="BH27" s="1976">
        <v>28.952999999999999</v>
      </c>
      <c r="BI27" s="1976">
        <v>29.172499999999999</v>
      </c>
      <c r="BJ27" s="1976">
        <v>28.543299999999999</v>
      </c>
      <c r="BK27" s="1976">
        <v>28.372199999999999</v>
      </c>
      <c r="BL27" s="1976">
        <v>28.734000000000002</v>
      </c>
      <c r="BM27" s="1976">
        <v>27.9495</v>
      </c>
      <c r="BN27" s="1976">
        <v>26.569500000000001</v>
      </c>
      <c r="BO27" s="1976">
        <v>26.21</v>
      </c>
      <c r="BP27" s="1976">
        <v>26.345500000000001</v>
      </c>
      <c r="BQ27" s="1976">
        <v>27.143699999999999</v>
      </c>
      <c r="BR27" s="1976">
        <v>27.432700000000001</v>
      </c>
      <c r="BS27" s="1976">
        <v>26.814900000000002</v>
      </c>
      <c r="BT27" s="1976">
        <v>27.858000000000001</v>
      </c>
      <c r="BU27" s="1976">
        <v>26.7685</v>
      </c>
      <c r="BV27" s="1976">
        <v>27.181799999999999</v>
      </c>
      <c r="BW27" s="1976">
        <v>26.9299</v>
      </c>
      <c r="BX27" s="1976">
        <v>27.285499999999999</v>
      </c>
      <c r="BY27" s="1976">
        <v>25.956299999999999</v>
      </c>
      <c r="BZ27" s="1976">
        <v>26.654499999999999</v>
      </c>
      <c r="CA27" s="1976">
        <v>26.114999999999998</v>
      </c>
      <c r="CB27" s="1976">
        <v>25.691700000000001</v>
      </c>
      <c r="CC27" s="1976">
        <v>25.857199999999999</v>
      </c>
      <c r="CD27" s="1976">
        <v>27.831</v>
      </c>
      <c r="CE27" s="1976">
        <v>30.986899999999999</v>
      </c>
      <c r="CF27" s="1976">
        <v>33.819400000000002</v>
      </c>
      <c r="CG27" s="1976">
        <v>35.886499999999998</v>
      </c>
      <c r="CH27" s="1976">
        <v>36.633099999999999</v>
      </c>
      <c r="CI27" s="1976">
        <v>36.893300000000004</v>
      </c>
      <c r="CJ27" s="1976">
        <v>35.534999999999997</v>
      </c>
      <c r="CK27" s="1976">
        <v>34.904299999999999</v>
      </c>
      <c r="CL27" s="1976">
        <v>35.160759999999996</v>
      </c>
      <c r="CM27" s="1976">
        <v>34.542513636363637</v>
      </c>
      <c r="CN27" s="1976">
        <v>35.017826086956518</v>
      </c>
      <c r="CO27" s="1976">
        <v>34.668535000000006</v>
      </c>
      <c r="CP27" s="1976">
        <v>35.190357142857138</v>
      </c>
      <c r="CQ27" s="1976">
        <v>34.917936363636365</v>
      </c>
      <c r="CR27" s="1976">
        <v>34.857955000000004</v>
      </c>
      <c r="CS27" s="1976">
        <v>33.851999999999997</v>
      </c>
      <c r="CT27" s="1976">
        <v>33.942999999999998</v>
      </c>
      <c r="CU27" s="1976">
        <v>34.771000000000001</v>
      </c>
      <c r="CV27" s="1976">
        <v>34.81</v>
      </c>
      <c r="CW27" s="1976">
        <v>33.945999999999998</v>
      </c>
      <c r="CX27" s="1976">
        <v>36.341000000000001</v>
      </c>
      <c r="CY27" s="1976">
        <v>37.122999999999998</v>
      </c>
      <c r="CZ27" s="1976">
        <v>36.692936567728495</v>
      </c>
      <c r="DA27" s="1976">
        <v>36.804159711674451</v>
      </c>
      <c r="DB27" s="1976">
        <v>37.304145467473447</v>
      </c>
      <c r="DC27" s="1976">
        <v>37.487636295544789</v>
      </c>
      <c r="DD27" s="1976">
        <v>37.514138550857908</v>
      </c>
      <c r="DE27" s="1976">
        <v>37.766634538297168</v>
      </c>
      <c r="DF27" s="1976">
        <v>37.671630673585121</v>
      </c>
      <c r="DG27" s="1976">
        <v>36.885271311999453</v>
      </c>
      <c r="DH27" s="1976">
        <v>36.555570874110728</v>
      </c>
      <c r="DI27" s="1976">
        <v>34.779981581591322</v>
      </c>
      <c r="DJ27" s="1976">
        <v>35.315543500984226</v>
      </c>
      <c r="DK27" s="1976">
        <v>35.837918929919418</v>
      </c>
      <c r="DL27" s="1976">
        <v>36.543245571885898</v>
      </c>
      <c r="DM27" s="1976">
        <v>37.429552990639543</v>
      </c>
      <c r="DN27" s="1976">
        <v>38.243639857628729</v>
      </c>
      <c r="DO27" s="1976">
        <v>38.736484118685929</v>
      </c>
      <c r="DP27" s="1976">
        <v>38.48350432443651</v>
      </c>
      <c r="DQ27" s="1976">
        <v>38.625087226013278</v>
      </c>
      <c r="DR27" s="1976">
        <v>39.188945240356873</v>
      </c>
      <c r="DS27" s="1976">
        <v>37.998642237088745</v>
      </c>
      <c r="DT27" s="1976">
        <v>36.183977166618781</v>
      </c>
      <c r="DU27" s="1976">
        <v>36.700277599609223</v>
      </c>
      <c r="DV27" s="1976">
        <v>37.906968637018529</v>
      </c>
      <c r="DW27" s="1976">
        <v>39.202847166653498</v>
      </c>
      <c r="DX27" s="1976">
        <v>40.254227585876507</v>
      </c>
      <c r="DY27" s="1976">
        <v>40.057874922647798</v>
      </c>
      <c r="DZ27" s="1976">
        <v>39.783699705703675</v>
      </c>
      <c r="EA27" s="1976">
        <v>39.872598431789662</v>
      </c>
      <c r="EB27" s="1976">
        <v>39.145606978037954</v>
      </c>
      <c r="EC27" s="1976">
        <v>37.462340886096506</v>
      </c>
      <c r="ED27" s="1976">
        <v>34.945188956792357</v>
      </c>
      <c r="EE27" s="1976">
        <v>33.399778495029103</v>
      </c>
      <c r="EF27" s="1976">
        <v>33.301104162296177</v>
      </c>
      <c r="EG27" s="1976">
        <v>32.350824463624043</v>
      </c>
      <c r="EH27" s="1976">
        <v>31.371727012550846</v>
      </c>
      <c r="EI27" s="1976">
        <v>32.362808969993537</v>
      </c>
      <c r="EJ27" s="1976">
        <v>31.750717539650321</v>
      </c>
      <c r="EK27" s="1976">
        <v>32.101845919306932</v>
      </c>
      <c r="EL27" s="1976">
        <v>31.690356082266469</v>
      </c>
      <c r="EM27" s="1976">
        <v>31.680007892852387</v>
      </c>
      <c r="EN27" s="1976">
        <v>31.080564652309043</v>
      </c>
      <c r="EO27" s="1976">
        <v>29.840342868529259</v>
      </c>
      <c r="EP27" s="1976">
        <v>29.696765803142085</v>
      </c>
      <c r="EQ27" s="1976">
        <v>30.211728171016048</v>
      </c>
      <c r="ER27" s="1976">
        <v>30.02758163995486</v>
      </c>
      <c r="ES27" s="1976">
        <v>29.965101993145879</v>
      </c>
      <c r="ET27" s="1976">
        <v>30.226598885773498</v>
      </c>
      <c r="EU27" s="1976">
        <v>30.29060766351046</v>
      </c>
      <c r="EV27" s="1976">
        <v>30.421112065951665</v>
      </c>
      <c r="EW27" s="1976">
        <v>30.287081348461829</v>
      </c>
      <c r="EX27" s="1976">
        <v>29.599232693570176</v>
      </c>
      <c r="EY27" s="1976">
        <v>29.610583457978592</v>
      </c>
      <c r="EZ27" s="1976">
        <v>27.66524845138121</v>
      </c>
      <c r="FA27" s="1976">
        <v>26.994365928296947</v>
      </c>
      <c r="FB27" s="1976">
        <v>27.837951303425388</v>
      </c>
      <c r="FC27" s="1976">
        <v>28.339993326350687</v>
      </c>
      <c r="FD27" s="1976">
        <v>30.05101365051954</v>
      </c>
      <c r="FE27" s="1976">
        <v>30.861281818181808</v>
      </c>
      <c r="FF27" s="1976">
        <v>29.640053883921961</v>
      </c>
      <c r="FG27" s="1976">
        <v>29.040578896103895</v>
      </c>
      <c r="FH27" s="1976">
        <v>29.371587267080734</v>
      </c>
      <c r="FI27" s="1976">
        <v>29.353114285714273</v>
      </c>
      <c r="FJ27" s="1976">
        <v>30.086576530612245</v>
      </c>
      <c r="FK27" s="1976">
        <v>30.332722727272721</v>
      </c>
      <c r="FL27" s="1976">
        <v>30.17728421052632</v>
      </c>
      <c r="FM27" s="1976">
        <v>30.2515</v>
      </c>
      <c r="FN27" s="1976">
        <v>31.204169999999998</v>
      </c>
      <c r="FO27" s="1976">
        <v>31.977263157894743</v>
      </c>
      <c r="FP27" s="1976">
        <v>32.257213636363637</v>
      </c>
      <c r="FQ27" s="1976">
        <v>32.861810000000006</v>
      </c>
      <c r="FR27" s="1976">
        <v>33.21562902097903</v>
      </c>
      <c r="FS27" s="1976">
        <v>34.604322727272738</v>
      </c>
      <c r="FT27" s="1976">
        <v>35.131309999999999</v>
      </c>
      <c r="FU27" s="1976">
        <v>35.894768181818179</v>
      </c>
      <c r="FV27" s="1976">
        <v>35.699580952380948</v>
      </c>
      <c r="FW27" s="1976">
        <v>35.28090952380952</v>
      </c>
      <c r="FX27" s="1976">
        <v>34.004328571428573</v>
      </c>
      <c r="FY27" s="1976">
        <v>31.859754545454543</v>
      </c>
      <c r="FZ27" s="1976">
        <v>32.065023809523815</v>
      </c>
      <c r="GA27" s="1976">
        <v>32.385811764705878</v>
      </c>
      <c r="GB27" s="1976">
        <v>32.263668181818176</v>
      </c>
      <c r="GC27" s="1976">
        <v>33.040974999999996</v>
      </c>
      <c r="GD27" s="1976">
        <v>31.934595454545459</v>
      </c>
      <c r="GE27" s="1976">
        <v>32.183528571428567</v>
      </c>
      <c r="GF27" s="1976">
        <v>31.298147619047615</v>
      </c>
      <c r="GG27" s="1976">
        <v>31.178030434782602</v>
      </c>
      <c r="GH27" s="1976">
        <v>30.874509523809518</v>
      </c>
      <c r="GI27" s="1976">
        <v>30.833362271062274</v>
      </c>
      <c r="GJ27" s="1976">
        <v>30.979524999999995</v>
      </c>
      <c r="GK27" s="1976">
        <v>30.733334999999993</v>
      </c>
      <c r="GL27" s="1976">
        <v>30.62445</v>
      </c>
      <c r="GM27" s="1976">
        <v>31.09055882352941</v>
      </c>
      <c r="GN27" s="1976">
        <v>31.952795238095231</v>
      </c>
      <c r="GO27" s="1976">
        <v>32.052776190476195</v>
      </c>
      <c r="GP27" s="1976">
        <v>32.202618181818188</v>
      </c>
      <c r="GQ27" s="1976">
        <v>32.059228571428562</v>
      </c>
      <c r="GR27" s="1976">
        <v>31.554922727272718</v>
      </c>
      <c r="GS27" s="1976">
        <v>31.646913636363635</v>
      </c>
      <c r="GT27" s="1976">
        <v>31.300663157894739</v>
      </c>
      <c r="GU27" s="1976">
        <v>31.22050434782609</v>
      </c>
      <c r="GV27" s="1976">
        <v>31.116050000000001</v>
      </c>
      <c r="GW27" s="1976">
        <v>31.234795000000002</v>
      </c>
      <c r="GX27" s="1976">
        <v>32.123505000000002</v>
      </c>
      <c r="GY27" s="1976">
        <v>31.675961111111114</v>
      </c>
      <c r="GZ27" s="1976">
        <v>31.80977368421053</v>
      </c>
      <c r="HA27" s="1976">
        <v>31.914404545454545</v>
      </c>
      <c r="HB27" s="1976">
        <v>32.671440909090904</v>
      </c>
      <c r="HC27" s="1976">
        <v>33.627968421052636</v>
      </c>
      <c r="HD27" s="1976">
        <v>33.922322727272736</v>
      </c>
      <c r="HE27" s="1976">
        <v>34.516959090909097</v>
      </c>
      <c r="HF27" s="1976">
        <v>34.380484210526312</v>
      </c>
      <c r="HG27" s="1976">
        <v>34.277679264214044</v>
      </c>
      <c r="HH27" s="1976">
        <v>34.157973684210525</v>
      </c>
      <c r="HI27" s="1976">
        <v>34.098080000000003</v>
      </c>
      <c r="HJ27" s="1976">
        <v>34.077385714285711</v>
      </c>
      <c r="HK27" s="1976">
        <v>34.457810526315789</v>
      </c>
      <c r="HL27" s="1976">
        <v>36.362370000000013</v>
      </c>
      <c r="HM27" s="1976">
        <v>37.527831818181816</v>
      </c>
      <c r="HN27" s="1976">
        <v>38.031750000000002</v>
      </c>
      <c r="HO27" s="1976">
        <v>37.811047202797205</v>
      </c>
      <c r="HP27" s="1976">
        <v>38.138956521739139</v>
      </c>
      <c r="HQ27" s="1976">
        <v>38.17491428571428</v>
      </c>
      <c r="HR27" s="1976">
        <v>38.408949999999997</v>
      </c>
      <c r="HS27" s="1976">
        <v>38.601686363636354</v>
      </c>
      <c r="HT27" s="1976">
        <v>38.97663</v>
      </c>
      <c r="HU27" s="1976">
        <v>38.850959090909086</v>
      </c>
      <c r="HV27" s="1976">
        <v>38.767936842105257</v>
      </c>
      <c r="HW27" s="1976">
        <v>38.4336611111111</v>
      </c>
      <c r="HX27" s="1976">
        <v>37.665884999999996</v>
      </c>
      <c r="HY27" s="1976">
        <v>37.769775000000003</v>
      </c>
      <c r="HZ27" s="1976">
        <v>37.768540000000002</v>
      </c>
      <c r="IA27" s="1976">
        <v>37.968599999999988</v>
      </c>
      <c r="IB27" s="1976">
        <v>39.408690909090915</v>
      </c>
      <c r="IC27" s="1976">
        <v>39.459804545454546</v>
      </c>
      <c r="ID27" s="1976">
        <v>39.280377272727272</v>
      </c>
      <c r="IE27" s="1976">
        <v>38.438957142857141</v>
      </c>
      <c r="IF27" s="1976">
        <v>38.426794736842098</v>
      </c>
      <c r="IG27" s="1976">
        <v>38.744773913043474</v>
      </c>
      <c r="IH27" s="1976">
        <v>38.554136842105258</v>
      </c>
      <c r="II27" s="1976">
        <v>38.54154444444444</v>
      </c>
      <c r="IJ27" s="1976">
        <v>37.88445909090909</v>
      </c>
      <c r="IK27" s="1976">
        <v>35.039552380952379</v>
      </c>
      <c r="IL27" s="1976">
        <v>34.130266666666664</v>
      </c>
      <c r="IM27" s="1976">
        <v>33.718363636363648</v>
      </c>
      <c r="IN27" s="1976">
        <v>33.667295238095235</v>
      </c>
      <c r="IO27" s="1976">
        <v>33.991981818181813</v>
      </c>
      <c r="IP27" s="1976">
        <v>31.828547619047619</v>
      </c>
      <c r="IQ27" s="1976">
        <v>30.868339999999996</v>
      </c>
      <c r="IR27" s="1976">
        <v>31.506090476190472</v>
      </c>
      <c r="IS27" s="1976">
        <v>33.156145454545452</v>
      </c>
      <c r="IT27" s="1976">
        <v>34.622873684210525</v>
      </c>
      <c r="IU27" s="1976">
        <v>35.124522222222225</v>
      </c>
      <c r="IV27" s="1976">
        <v>35.529736363636367</v>
      </c>
      <c r="IW27" s="1976">
        <v>34.552115000000001</v>
      </c>
      <c r="IX27" s="1976">
        <v>33.839113636363642</v>
      </c>
      <c r="IY27" s="1976">
        <v>32.927095454545459</v>
      </c>
      <c r="IZ27" s="1976">
        <v>32.954209523809524</v>
      </c>
      <c r="JA27" s="1976">
        <v>32.006830434782607</v>
      </c>
      <c r="JB27" s="1976">
        <v>31.151429999999998</v>
      </c>
      <c r="JC27" s="1976">
        <v>30.329409090909085</v>
      </c>
      <c r="JD27" s="1976">
        <v>30.205754999999993</v>
      </c>
      <c r="JE27" s="1976">
        <v>31.318315000000002</v>
      </c>
      <c r="JF27" s="1976">
        <v>31.183050000000005</v>
      </c>
      <c r="JG27" s="1976">
        <v>31.205121052631579</v>
      </c>
      <c r="JH27" s="1976">
        <v>31.439684210526323</v>
      </c>
      <c r="JI27" s="1976">
        <v>30.965721052631579</v>
      </c>
      <c r="JJ27" s="1976">
        <v>30.416059090909094</v>
      </c>
      <c r="JK27" s="1976">
        <v>30.327584999999999</v>
      </c>
      <c r="JL27" s="1976">
        <v>30.4988347826087</v>
      </c>
      <c r="JM27" s="1976">
        <v>32.668368181818181</v>
      </c>
      <c r="JN27" s="1976">
        <v>33.256014285714279</v>
      </c>
      <c r="JO27" s="1976">
        <v>32.175613636363636</v>
      </c>
      <c r="JP27" s="1976">
        <v>31.609990476190475</v>
      </c>
      <c r="JQ27" s="1976">
        <v>31.737076190476188</v>
      </c>
      <c r="JR27" s="1976">
        <v>31.116645000000005</v>
      </c>
      <c r="JS27" s="1976">
        <v>31.943794117647062</v>
      </c>
    </row>
    <row r="28" spans="1:279" ht="21" customHeight="1">
      <c r="A28" s="1968" t="s">
        <v>4742</v>
      </c>
      <c r="B28" s="1976">
        <v>39.436</v>
      </c>
      <c r="C28" s="1976">
        <v>39.646000000000001</v>
      </c>
      <c r="D28" s="1976">
        <v>39.744</v>
      </c>
      <c r="E28" s="1976">
        <v>39.616</v>
      </c>
      <c r="F28" s="1976">
        <v>39.457727272727276</v>
      </c>
      <c r="G28" s="1976">
        <v>39.142000000000003</v>
      </c>
      <c r="H28" s="1976">
        <v>38.796086956521734</v>
      </c>
      <c r="I28" s="1976">
        <v>38.712857142857146</v>
      </c>
      <c r="J28" s="1976">
        <v>38.537999999999997</v>
      </c>
      <c r="K28" s="1976">
        <v>38.296999999999997</v>
      </c>
      <c r="L28" s="1976">
        <v>37.993000000000002</v>
      </c>
      <c r="M28" s="1976">
        <v>37.825499999999998</v>
      </c>
      <c r="N28" s="1976">
        <v>38.017000000000003</v>
      </c>
      <c r="O28" s="1976">
        <v>37.140999999999998</v>
      </c>
      <c r="P28" s="1976">
        <v>36.915500000000002</v>
      </c>
      <c r="Q28" s="1976">
        <v>37.182000000000002</v>
      </c>
      <c r="R28" s="1976">
        <v>39.506999999999998</v>
      </c>
      <c r="S28" s="1976">
        <v>39.643999999999998</v>
      </c>
      <c r="T28" s="1976">
        <v>40.590000000000003</v>
      </c>
      <c r="U28" s="1976">
        <v>39.488999999999997</v>
      </c>
      <c r="V28" s="1976">
        <v>38.35</v>
      </c>
      <c r="W28" s="1976">
        <v>37.883000000000003</v>
      </c>
      <c r="X28" s="1976">
        <v>37.969000000000001</v>
      </c>
      <c r="Y28" s="1976">
        <v>36.564</v>
      </c>
      <c r="Z28" s="1976">
        <v>35.356999999999999</v>
      </c>
      <c r="AA28" s="1976">
        <v>34.877000000000002</v>
      </c>
      <c r="AB28" s="1976">
        <v>35.03</v>
      </c>
      <c r="AC28" s="1976">
        <v>35.975000000000001</v>
      </c>
      <c r="AD28" s="1976">
        <v>36.396999999999998</v>
      </c>
      <c r="AE28" s="1976">
        <v>36.655999999999999</v>
      </c>
      <c r="AF28" s="1976">
        <v>36.417999999999999</v>
      </c>
      <c r="AG28" s="1976">
        <v>36.195999999999998</v>
      </c>
      <c r="AH28" s="1976">
        <v>36.423000000000002</v>
      </c>
      <c r="AI28" s="1976">
        <v>36.216000000000001</v>
      </c>
      <c r="AJ28" s="1976">
        <v>36.149000000000001</v>
      </c>
      <c r="AK28" s="1976">
        <v>36.567999999999998</v>
      </c>
      <c r="AL28" s="1976">
        <v>37.551000000000002</v>
      </c>
      <c r="AM28" s="1976">
        <v>38.451000000000001</v>
      </c>
      <c r="AN28" s="1976">
        <v>39.923999999999999</v>
      </c>
      <c r="AO28" s="1976">
        <v>39.326999999999998</v>
      </c>
      <c r="AP28" s="1976">
        <v>39.268999999999998</v>
      </c>
      <c r="AQ28" s="1976">
        <v>39.335000000000001</v>
      </c>
      <c r="AR28" s="1976">
        <v>39.794800000000002</v>
      </c>
      <c r="AS28" s="1976">
        <v>40.283900000000003</v>
      </c>
      <c r="AT28" s="1976">
        <v>41.495699999999999</v>
      </c>
      <c r="AU28" s="1976">
        <v>42.29</v>
      </c>
      <c r="AV28" s="1976">
        <v>41.866799999999998</v>
      </c>
      <c r="AW28" s="1976">
        <v>43.012700000000002</v>
      </c>
      <c r="AX28" s="1976">
        <v>43.567599999999999</v>
      </c>
      <c r="AY28" s="1976">
        <v>43.902999999999999</v>
      </c>
      <c r="AZ28" s="1976">
        <v>43.833599999999997</v>
      </c>
      <c r="BA28" s="1976">
        <v>44.591000000000001</v>
      </c>
      <c r="BB28" s="1976">
        <v>44.249499999999998</v>
      </c>
      <c r="BC28" s="1976">
        <v>43.354100000000003</v>
      </c>
      <c r="BD28" s="1976">
        <v>43.459499999999998</v>
      </c>
      <c r="BE28" s="1976">
        <v>45.168100000000003</v>
      </c>
      <c r="BF28" s="1976">
        <v>46.061</v>
      </c>
      <c r="BG28" s="1976">
        <v>46.639499999999998</v>
      </c>
      <c r="BH28" s="1976">
        <v>47.734000000000002</v>
      </c>
      <c r="BI28" s="1976">
        <v>48.984000000000002</v>
      </c>
      <c r="BJ28" s="1976">
        <v>49.097099999999998</v>
      </c>
      <c r="BK28" s="1976">
        <v>49.232199999999999</v>
      </c>
      <c r="BL28" s="1976">
        <v>48.798499999999997</v>
      </c>
      <c r="BM28" s="1976">
        <v>48.476199999999999</v>
      </c>
      <c r="BN28" s="1976">
        <v>48.274999999999999</v>
      </c>
      <c r="BO28" s="1976">
        <v>48.978999999999999</v>
      </c>
      <c r="BP28" s="1976">
        <v>48.316800000000001</v>
      </c>
      <c r="BQ28" s="1976">
        <v>47.771099999999997</v>
      </c>
      <c r="BR28" s="1976">
        <v>47.591099999999997</v>
      </c>
      <c r="BS28" s="1976">
        <v>46.9343</v>
      </c>
      <c r="BT28" s="1976">
        <v>47.74</v>
      </c>
      <c r="BU28" s="1976">
        <v>48.040500000000002</v>
      </c>
      <c r="BV28" s="1976">
        <v>43.557699999999997</v>
      </c>
      <c r="BW28" s="1976">
        <v>41.818800000000003</v>
      </c>
      <c r="BX28" s="1976">
        <v>43.066600000000001</v>
      </c>
      <c r="BY28" s="1976">
        <v>43.333599999999997</v>
      </c>
      <c r="BZ28" s="1976">
        <v>45.686900000000001</v>
      </c>
      <c r="CA28" s="1976">
        <v>44.701799999999999</v>
      </c>
      <c r="CB28" s="1976">
        <v>41.885599999999997</v>
      </c>
      <c r="CC28" s="1976">
        <v>42.515500000000003</v>
      </c>
      <c r="CD28" s="1976">
        <v>42.244399999999999</v>
      </c>
      <c r="CE28" s="1976">
        <v>41.433900000000001</v>
      </c>
      <c r="CF28" s="1976">
        <v>42.739100000000001</v>
      </c>
      <c r="CG28" s="1976">
        <v>42.6708</v>
      </c>
      <c r="CH28" s="1976">
        <v>42.601999999999997</v>
      </c>
      <c r="CI28" s="1976">
        <v>43.5608</v>
      </c>
      <c r="CJ28" s="1976">
        <v>43.8474</v>
      </c>
      <c r="CK28" s="1976">
        <v>43.926299999999998</v>
      </c>
      <c r="CL28" s="1976">
        <v>44.148360000000004</v>
      </c>
      <c r="CM28" s="1976">
        <v>43.427940909090907</v>
      </c>
      <c r="CN28" s="1976">
        <v>43.696795652173911</v>
      </c>
      <c r="CO28" s="1976">
        <v>43.597209999999997</v>
      </c>
      <c r="CP28" s="1976">
        <v>43.069500000000005</v>
      </c>
      <c r="CQ28" s="1976">
        <v>42.462459090909086</v>
      </c>
      <c r="CR28" s="1976">
        <v>42.148665000000001</v>
      </c>
      <c r="CS28" s="1976">
        <v>40.884</v>
      </c>
      <c r="CT28" s="1976">
        <v>41.386000000000003</v>
      </c>
      <c r="CU28" s="1976">
        <v>41.472000000000001</v>
      </c>
      <c r="CV28" s="1976">
        <v>41.558</v>
      </c>
      <c r="CW28" s="1976">
        <v>41.634999999999998</v>
      </c>
      <c r="CX28" s="1976">
        <v>43.081000000000003</v>
      </c>
      <c r="CY28" s="1976">
        <v>42.143000000000001</v>
      </c>
      <c r="CZ28" s="1976">
        <v>39.937895645536898</v>
      </c>
      <c r="DA28" s="1976">
        <v>39.55914237400696</v>
      </c>
      <c r="DB28" s="1976">
        <v>39.417372924900988</v>
      </c>
      <c r="DC28" s="1976">
        <v>38.49104492208825</v>
      </c>
      <c r="DD28" s="1976">
        <v>38.97069638078392</v>
      </c>
      <c r="DE28" s="1976">
        <v>39.530661053928846</v>
      </c>
      <c r="DF28" s="1976">
        <v>38.868183072311083</v>
      </c>
      <c r="DG28" s="1976">
        <v>37.761709799743528</v>
      </c>
      <c r="DH28" s="1976">
        <v>35.791531683946189</v>
      </c>
      <c r="DI28" s="1976">
        <v>34.818135279916362</v>
      </c>
      <c r="DJ28" s="1976">
        <v>33.977819673215414</v>
      </c>
      <c r="DK28" s="1976">
        <v>32.883559788158692</v>
      </c>
      <c r="DL28" s="1976">
        <v>32.624999958574001</v>
      </c>
      <c r="DM28" s="1976">
        <v>31.386385145052337</v>
      </c>
      <c r="DN28" s="1976">
        <v>30.762696631073489</v>
      </c>
      <c r="DO28" s="1976">
        <v>29.640542669905425</v>
      </c>
      <c r="DP28" s="1976">
        <v>32.244454953418689</v>
      </c>
      <c r="DQ28" s="1976">
        <v>34.977597749648723</v>
      </c>
      <c r="DR28" s="1976">
        <v>35.163721608102499</v>
      </c>
      <c r="DS28" s="1976">
        <v>36.125749987164085</v>
      </c>
      <c r="DT28" s="1976">
        <v>36.220702657724836</v>
      </c>
      <c r="DU28" s="1976">
        <v>36.126301119529508</v>
      </c>
      <c r="DV28" s="1976">
        <v>36.049917131966311</v>
      </c>
      <c r="DW28" s="1976">
        <v>36.916167044965121</v>
      </c>
      <c r="DX28" s="1976">
        <v>38.064691042077662</v>
      </c>
      <c r="DY28" s="1976">
        <v>37.64769739794221</v>
      </c>
      <c r="DZ28" s="1976">
        <v>36.969313871329348</v>
      </c>
      <c r="EA28" s="1976">
        <v>37.225592061956483</v>
      </c>
      <c r="EB28" s="1976">
        <v>37.210445991888079</v>
      </c>
      <c r="EC28" s="1976">
        <v>36.666096770288704</v>
      </c>
      <c r="ED28" s="1976">
        <v>36.022249790839226</v>
      </c>
      <c r="EE28" s="1976">
        <v>35.806882000353134</v>
      </c>
      <c r="EF28" s="1976">
        <v>36.956361437067514</v>
      </c>
      <c r="EG28" s="1976">
        <v>37.708752624508335</v>
      </c>
      <c r="EH28" s="1976">
        <v>37.851470044382765</v>
      </c>
      <c r="EI28" s="1976">
        <v>37.055406761635638</v>
      </c>
      <c r="EJ28" s="1976">
        <v>36.636093107459786</v>
      </c>
      <c r="EK28" s="1976">
        <v>36.121856765613202</v>
      </c>
      <c r="EL28" s="1976">
        <v>36.139413997896391</v>
      </c>
      <c r="EM28" s="1976">
        <v>36.515088280192664</v>
      </c>
      <c r="EN28" s="1976">
        <v>36.267638309254338</v>
      </c>
      <c r="EO28" s="1976">
        <v>35.931483109352989</v>
      </c>
      <c r="EP28" s="1976">
        <v>36.00006798371323</v>
      </c>
      <c r="EQ28" s="1976">
        <v>35.966403211027568</v>
      </c>
      <c r="ER28" s="1976">
        <v>35.681713379140021</v>
      </c>
      <c r="ES28" s="1976">
        <v>35.600340719629031</v>
      </c>
      <c r="ET28" s="1976">
        <v>35.358600017449248</v>
      </c>
      <c r="EU28" s="1976">
        <v>35.483629022743216</v>
      </c>
      <c r="EV28" s="1976">
        <v>35.453118439564733</v>
      </c>
      <c r="EW28" s="1976">
        <v>35.593206610488338</v>
      </c>
      <c r="EX28" s="1976">
        <v>35.907769654866676</v>
      </c>
      <c r="EY28" s="1976">
        <v>36.029052333320266</v>
      </c>
      <c r="EZ28" s="1976">
        <v>35.879953383956739</v>
      </c>
      <c r="FA28" s="1976">
        <v>35.781862824863019</v>
      </c>
      <c r="FB28" s="1976">
        <v>36.209716382352909</v>
      </c>
      <c r="FC28" s="1976">
        <v>36.922384606408912</v>
      </c>
      <c r="FD28" s="1976">
        <v>39.596591888220843</v>
      </c>
      <c r="FE28" s="1976">
        <v>39.608453700802521</v>
      </c>
      <c r="FF28" s="1976">
        <v>37.190183892662176</v>
      </c>
      <c r="FG28" s="1976">
        <v>36.871540151515141</v>
      </c>
      <c r="FH28" s="1976">
        <v>35.93185869565216</v>
      </c>
      <c r="FI28" s="1976">
        <v>35.439469047619063</v>
      </c>
      <c r="FJ28" s="1976">
        <v>34.458628571428576</v>
      </c>
      <c r="FK28" s="1976">
        <v>35.583649242424244</v>
      </c>
      <c r="FL28" s="1976">
        <v>36.338905263157898</v>
      </c>
      <c r="FM28" s="1976">
        <v>36.179286363636351</v>
      </c>
      <c r="FN28" s="1976">
        <v>36.152335000000001</v>
      </c>
      <c r="FO28" s="1976">
        <v>36.042668421052632</v>
      </c>
      <c r="FP28" s="1976">
        <v>36.057649999999995</v>
      </c>
      <c r="FQ28" s="1976">
        <v>35.791010000000007</v>
      </c>
      <c r="FR28" s="1976">
        <v>36.094162121212122</v>
      </c>
      <c r="FS28" s="1976">
        <v>36.240186363636361</v>
      </c>
      <c r="FT28" s="1976">
        <v>36.212099999999992</v>
      </c>
      <c r="FU28" s="1976">
        <v>35.969122727272733</v>
      </c>
      <c r="FV28" s="1976">
        <v>35.958780952380948</v>
      </c>
      <c r="FW28" s="1976">
        <v>36.172214285714297</v>
      </c>
      <c r="FX28" s="1976">
        <v>36.177633333333333</v>
      </c>
      <c r="FY28" s="1976">
        <v>36.213154545454557</v>
      </c>
      <c r="FZ28" s="1976">
        <v>35.561447619047627</v>
      </c>
      <c r="GA28" s="1976">
        <v>35.439894117647057</v>
      </c>
      <c r="GB28" s="1976">
        <v>35.558627272727271</v>
      </c>
      <c r="GC28" s="1976">
        <v>35.279310000000002</v>
      </c>
      <c r="GD28" s="1976">
        <v>34.749613636363641</v>
      </c>
      <c r="GE28" s="1976">
        <v>34.516123809523812</v>
      </c>
      <c r="GF28" s="1976">
        <v>33.960390476190469</v>
      </c>
      <c r="GG28" s="1976">
        <v>33.14031739130435</v>
      </c>
      <c r="GH28" s="1976">
        <v>33.255428571428581</v>
      </c>
      <c r="GI28" s="1976">
        <v>33.808292063492068</v>
      </c>
      <c r="GJ28" s="1976">
        <v>33.867065000000004</v>
      </c>
      <c r="GK28" s="1976">
        <v>33.782739999999997</v>
      </c>
      <c r="GL28" s="1976">
        <v>33.201133333333331</v>
      </c>
      <c r="GM28" s="1976">
        <v>33.184935294117651</v>
      </c>
      <c r="GN28" s="1976">
        <v>33.599780952380947</v>
      </c>
      <c r="GO28" s="1976">
        <v>34.447152380952382</v>
      </c>
      <c r="GP28" s="1976">
        <v>35.267127272727272</v>
      </c>
      <c r="GQ28" s="1976">
        <v>35.059314285714287</v>
      </c>
      <c r="GR28" s="1976">
        <v>35.058509090909091</v>
      </c>
      <c r="GS28" s="1976">
        <v>35.071950000000001</v>
      </c>
      <c r="GT28" s="1976">
        <v>34.887831578947363</v>
      </c>
      <c r="GU28" s="1976">
        <v>34.993569565217385</v>
      </c>
      <c r="GV28" s="1976">
        <v>34.58719</v>
      </c>
      <c r="GW28" s="1976">
        <v>34.451575000000005</v>
      </c>
      <c r="GX28" s="1976">
        <v>34.54477</v>
      </c>
      <c r="GY28" s="1976">
        <v>35.041316666666674</v>
      </c>
      <c r="GZ28" s="1976">
        <v>35.334926315789474</v>
      </c>
      <c r="HA28" s="1976">
        <v>35.391572727272724</v>
      </c>
      <c r="HB28" s="1976">
        <v>35.669909090909094</v>
      </c>
      <c r="HC28" s="1976">
        <v>35.882557894736834</v>
      </c>
      <c r="HD28" s="1976">
        <v>35.727249999999998</v>
      </c>
      <c r="HE28" s="1976">
        <v>35.643545454545453</v>
      </c>
      <c r="HF28" s="1976">
        <v>35.742778947368421</v>
      </c>
      <c r="HG28" s="1976">
        <v>35.883989130434777</v>
      </c>
      <c r="HH28" s="1976">
        <v>36.480905263157894</v>
      </c>
      <c r="HI28" s="1976">
        <v>36.791025000000005</v>
      </c>
      <c r="HJ28" s="1976">
        <v>36.983295238095238</v>
      </c>
      <c r="HK28" s="1976">
        <v>37.727726315789468</v>
      </c>
      <c r="HL28" s="1976">
        <v>37.838364999999996</v>
      </c>
      <c r="HM28" s="1976">
        <v>38.17201363636363</v>
      </c>
      <c r="HN28" s="1976">
        <v>38.337014999999994</v>
      </c>
      <c r="HO28" s="1976">
        <v>38.33650757575758</v>
      </c>
      <c r="HP28" s="1976">
        <v>38.067634782608692</v>
      </c>
      <c r="HQ28" s="1976">
        <v>37.588000000000001</v>
      </c>
      <c r="HR28" s="1976">
        <v>37.561377272727263</v>
      </c>
      <c r="HS28" s="1976">
        <v>37.504059090909095</v>
      </c>
      <c r="HT28" s="1976">
        <v>37.354289999999999</v>
      </c>
      <c r="HU28" s="1976">
        <v>36.670890909090922</v>
      </c>
      <c r="HV28" s="1976">
        <v>36.791136842105267</v>
      </c>
      <c r="HW28" s="1976">
        <v>37.047822222222223</v>
      </c>
      <c r="HX28" s="1976">
        <v>37.398000000000003</v>
      </c>
      <c r="HY28" s="1976">
        <v>38.207839999999997</v>
      </c>
      <c r="HZ28" s="1976">
        <v>38.495399999999997</v>
      </c>
      <c r="IA28" s="1976">
        <v>38.912100000000002</v>
      </c>
      <c r="IB28" s="1976">
        <v>40.304390909090905</v>
      </c>
      <c r="IC28" s="1976">
        <v>39.786263636363643</v>
      </c>
      <c r="ID28" s="1976">
        <v>39.394259090909088</v>
      </c>
      <c r="IE28" s="1976">
        <v>39.345799999999997</v>
      </c>
      <c r="IF28" s="1976">
        <v>39.253810526315796</v>
      </c>
      <c r="IG28" s="1976">
        <v>39.166895652173913</v>
      </c>
      <c r="IH28" s="1976">
        <v>39.127794736842112</v>
      </c>
      <c r="II28" s="1976">
        <v>39.17067222222223</v>
      </c>
      <c r="IJ28" s="1976">
        <v>39.331095454545455</v>
      </c>
      <c r="IK28" s="1976">
        <v>38.440880952380951</v>
      </c>
      <c r="IL28" s="1976">
        <v>37.968352380952375</v>
      </c>
      <c r="IM28" s="1976">
        <v>38.660972727272728</v>
      </c>
      <c r="IN28" s="1976">
        <v>39.027471428571417</v>
      </c>
      <c r="IO28" s="1976">
        <v>38.467863636363639</v>
      </c>
      <c r="IP28" s="1976">
        <v>37.898257142857133</v>
      </c>
      <c r="IQ28" s="1976">
        <v>37.571705000000009</v>
      </c>
      <c r="IR28" s="1976">
        <v>36.876619047619045</v>
      </c>
      <c r="IS28" s="1976">
        <v>36.555827272727271</v>
      </c>
      <c r="IT28" s="1976">
        <v>36.650752631578946</v>
      </c>
      <c r="IU28" s="1976">
        <v>37.38967777777777</v>
      </c>
      <c r="IV28" s="1976">
        <v>36.872890909090913</v>
      </c>
      <c r="IW28" s="1976">
        <v>34.586604999999999</v>
      </c>
      <c r="IX28" s="1976">
        <v>33.966486363636363</v>
      </c>
      <c r="IY28" s="1976">
        <v>33.460390909090911</v>
      </c>
      <c r="IZ28" s="1976">
        <v>33.042919047619051</v>
      </c>
      <c r="JA28" s="1976">
        <v>32.42003043478261</v>
      </c>
      <c r="JB28" s="1976">
        <v>31.546614999999992</v>
      </c>
      <c r="JC28" s="1976">
        <v>30.570004545454541</v>
      </c>
      <c r="JD28" s="1976">
        <v>29.917605000000002</v>
      </c>
      <c r="JE28" s="1976">
        <v>29.493130000000008</v>
      </c>
      <c r="JF28" s="1976">
        <v>28.759877777777774</v>
      </c>
      <c r="JG28" s="1976">
        <v>30.871510526315785</v>
      </c>
      <c r="JH28" s="1976">
        <v>34.73284210526316</v>
      </c>
      <c r="JI28" s="1976">
        <v>36.183457894736847</v>
      </c>
      <c r="JJ28" s="1976">
        <v>35.967086363636355</v>
      </c>
      <c r="JK28" s="1976">
        <v>37.15787000000001</v>
      </c>
      <c r="JL28" s="1976">
        <v>37.132313043478256</v>
      </c>
      <c r="JM28" s="1976">
        <v>37.075968181818183</v>
      </c>
      <c r="JN28" s="1976">
        <v>36.889990476190469</v>
      </c>
      <c r="JO28" s="1976">
        <v>36.997754545454541</v>
      </c>
      <c r="JP28" s="1976">
        <v>37.237957142857148</v>
      </c>
      <c r="JQ28" s="1976">
        <v>37.367776190476178</v>
      </c>
      <c r="JR28" s="1976">
        <v>37.308319999999995</v>
      </c>
      <c r="JS28" s="1976">
        <v>37.258141176470581</v>
      </c>
    </row>
    <row r="29" spans="1:279" ht="21" customHeight="1">
      <c r="A29" s="1968" t="s">
        <v>4743</v>
      </c>
      <c r="B29" s="1976">
        <v>13.032999999999999</v>
      </c>
      <c r="C29" s="1976">
        <v>12.896000000000001</v>
      </c>
      <c r="D29" s="1976">
        <v>13.314</v>
      </c>
      <c r="E29" s="1976">
        <v>13.634</v>
      </c>
      <c r="F29" s="1976">
        <v>14.162727272727272</v>
      </c>
      <c r="G29" s="1976">
        <v>14.972999999999999</v>
      </c>
      <c r="H29" s="1976">
        <v>14.597826086956522</v>
      </c>
      <c r="I29" s="1976">
        <v>14.028095238095236</v>
      </c>
      <c r="J29" s="1976">
        <v>14.1715</v>
      </c>
      <c r="K29" s="1976">
        <v>14.493</v>
      </c>
      <c r="L29" s="1976">
        <v>14.914</v>
      </c>
      <c r="M29" s="1976">
        <v>15.263499999999999</v>
      </c>
      <c r="N29" s="1976">
        <v>15.872</v>
      </c>
      <c r="O29" s="1976">
        <v>15.72</v>
      </c>
      <c r="P29" s="1976">
        <v>15.5875</v>
      </c>
      <c r="Q29" s="1976">
        <v>15.382999999999999</v>
      </c>
      <c r="R29" s="1976">
        <v>16.131</v>
      </c>
      <c r="S29" s="1976">
        <v>16.722999999999999</v>
      </c>
      <c r="T29" s="1976">
        <v>17.559000000000001</v>
      </c>
      <c r="U29" s="1976">
        <v>17.260999999999999</v>
      </c>
      <c r="V29" s="1976">
        <v>17.262</v>
      </c>
      <c r="W29" s="1976">
        <v>17.518000000000001</v>
      </c>
      <c r="X29" s="1976">
        <v>18.094999999999999</v>
      </c>
      <c r="Y29" s="1976">
        <v>17.77</v>
      </c>
      <c r="Z29" s="1976">
        <v>17.911000000000001</v>
      </c>
      <c r="AA29" s="1976">
        <v>18.167000000000002</v>
      </c>
      <c r="AB29" s="1976">
        <v>17.675000000000001</v>
      </c>
      <c r="AC29" s="1976">
        <v>17.754999999999999</v>
      </c>
      <c r="AD29" s="1976">
        <v>17.506</v>
      </c>
      <c r="AE29" s="1976">
        <v>18.006</v>
      </c>
      <c r="AF29" s="1976">
        <v>18.602</v>
      </c>
      <c r="AG29" s="1976">
        <v>18.888000000000002</v>
      </c>
      <c r="AH29" s="1976">
        <v>19.125</v>
      </c>
      <c r="AI29" s="1976">
        <v>19.846</v>
      </c>
      <c r="AJ29" s="1976">
        <v>20.285</v>
      </c>
      <c r="AK29" s="1976">
        <v>20.606000000000002</v>
      </c>
      <c r="AL29" s="1976">
        <v>20.34</v>
      </c>
      <c r="AM29" s="1976">
        <v>20.911999999999999</v>
      </c>
      <c r="AN29" s="1976">
        <v>21.437000000000001</v>
      </c>
      <c r="AO29" s="1976">
        <v>21.263000000000002</v>
      </c>
      <c r="AP29" s="1976">
        <v>21.292999999999999</v>
      </c>
      <c r="AQ29" s="1976">
        <v>21.096800000000002</v>
      </c>
      <c r="AR29" s="1976">
        <v>20.357600000000001</v>
      </c>
      <c r="AS29" s="1976">
        <v>20.982199999999999</v>
      </c>
      <c r="AT29" s="1976">
        <v>21.2376</v>
      </c>
      <c r="AU29" s="1976">
        <v>21.500499999999999</v>
      </c>
      <c r="AV29" s="1976">
        <v>21.2958</v>
      </c>
      <c r="AW29" s="1976">
        <v>21.538599999999999</v>
      </c>
      <c r="AX29" s="1976">
        <v>21.349499999999999</v>
      </c>
      <c r="AY29" s="1976">
        <v>20.96</v>
      </c>
      <c r="AZ29" s="1976">
        <v>19.901399999999999</v>
      </c>
      <c r="BA29" s="1976">
        <v>19.489999999999998</v>
      </c>
      <c r="BB29" s="1976">
        <v>19.771799999999999</v>
      </c>
      <c r="BC29" s="1976">
        <v>19.425000000000001</v>
      </c>
      <c r="BD29" s="1976">
        <v>19.514299999999999</v>
      </c>
      <c r="BE29" s="1976">
        <v>20.553799999999999</v>
      </c>
      <c r="BF29" s="1976">
        <v>21.561900000000001</v>
      </c>
      <c r="BG29" s="1976">
        <v>21.905200000000001</v>
      </c>
      <c r="BH29" s="1976">
        <v>22.344000000000001</v>
      </c>
      <c r="BI29" s="1976">
        <v>23.268999999999998</v>
      </c>
      <c r="BJ29" s="1976">
        <v>23.484300000000001</v>
      </c>
      <c r="BK29" s="1976">
        <v>23.367799999999999</v>
      </c>
      <c r="BL29" s="1976">
        <v>23.218</v>
      </c>
      <c r="BM29" s="1976">
        <v>24.038599999999999</v>
      </c>
      <c r="BN29" s="1976">
        <v>23.4041</v>
      </c>
      <c r="BO29" s="1976">
        <v>24.257000000000001</v>
      </c>
      <c r="BP29" s="1976">
        <v>25.135899999999999</v>
      </c>
      <c r="BQ29" s="1976">
        <v>23.023800000000001</v>
      </c>
      <c r="BR29" s="1976">
        <v>22.616299999999999</v>
      </c>
      <c r="BS29" s="1976">
        <v>23.573699999999999</v>
      </c>
      <c r="BT29" s="1976">
        <v>23.472000000000001</v>
      </c>
      <c r="BU29" s="1976">
        <v>23.108000000000001</v>
      </c>
      <c r="BV29" s="1976">
        <v>22.579000000000001</v>
      </c>
      <c r="BW29" s="1976">
        <v>22.976199999999999</v>
      </c>
      <c r="BX29" s="1976">
        <v>21.915099999999999</v>
      </c>
      <c r="BY29" s="1976">
        <v>21.020900000000001</v>
      </c>
      <c r="BZ29" s="1976">
        <v>21.535699999999999</v>
      </c>
      <c r="CA29" s="1976">
        <v>21.2178</v>
      </c>
      <c r="CB29" s="1976">
        <v>20.662700000000001</v>
      </c>
      <c r="CC29" s="1976">
        <v>19.956700000000001</v>
      </c>
      <c r="CD29" s="1976">
        <v>19.9053</v>
      </c>
      <c r="CE29" s="1976">
        <v>18.831800000000001</v>
      </c>
      <c r="CF29" s="1976">
        <v>18.3918</v>
      </c>
      <c r="CG29" s="1976">
        <v>18.1919</v>
      </c>
      <c r="CH29" s="1976">
        <v>18.204899999999999</v>
      </c>
      <c r="CI29" s="1976">
        <v>17.430399999999999</v>
      </c>
      <c r="CJ29" s="1976">
        <v>18.282499999999999</v>
      </c>
      <c r="CK29" s="1976">
        <v>19.594899999999999</v>
      </c>
      <c r="CL29" s="1976">
        <v>20.31541</v>
      </c>
      <c r="CM29" s="1976">
        <v>21.17899090909091</v>
      </c>
      <c r="CN29" s="1976">
        <v>21.218604347826087</v>
      </c>
      <c r="CO29" s="1976">
        <v>22.087624999999999</v>
      </c>
      <c r="CP29" s="1976">
        <v>23.580414285714284</v>
      </c>
      <c r="CQ29" s="1976">
        <v>23.163427272727272</v>
      </c>
      <c r="CR29" s="1976">
        <v>22.614079999999998</v>
      </c>
      <c r="CS29" s="1976">
        <v>21.661000000000001</v>
      </c>
      <c r="CT29" s="1976">
        <v>22.425000000000001</v>
      </c>
      <c r="CU29" s="1976">
        <v>21.78</v>
      </c>
      <c r="CV29" s="1976">
        <v>22.091999999999999</v>
      </c>
      <c r="CW29" s="1976">
        <v>22.475000000000001</v>
      </c>
      <c r="CX29" s="1976">
        <v>23.228000000000002</v>
      </c>
      <c r="CY29" s="1976">
        <v>23.236000000000001</v>
      </c>
      <c r="CZ29" s="1976">
        <v>22.79133266136451</v>
      </c>
      <c r="DA29" s="1976">
        <v>22.424207013579487</v>
      </c>
      <c r="DB29" s="1976">
        <v>22.823253841367944</v>
      </c>
      <c r="DC29" s="1976">
        <v>22.973056234598953</v>
      </c>
      <c r="DD29" s="1976">
        <v>23.822062415806265</v>
      </c>
      <c r="DE29" s="1976">
        <v>23.589311083054984</v>
      </c>
      <c r="DF29" s="1976">
        <v>23.793835037775153</v>
      </c>
      <c r="DG29" s="1976">
        <v>23.274291373665559</v>
      </c>
      <c r="DH29" s="1976">
        <v>22.112259899809359</v>
      </c>
      <c r="DI29" s="1976">
        <v>22.785644805416275</v>
      </c>
      <c r="DJ29" s="1976">
        <v>22.792081135036174</v>
      </c>
      <c r="DK29" s="1976">
        <v>23.442328186606861</v>
      </c>
      <c r="DL29" s="1976">
        <v>24.460672710278985</v>
      </c>
      <c r="DM29" s="1976">
        <v>24.120391648367526</v>
      </c>
      <c r="DN29" s="1976">
        <v>23.750727086432804</v>
      </c>
      <c r="DO29" s="1976">
        <v>23.363209777267983</v>
      </c>
      <c r="DP29" s="1976">
        <v>22.861925431318667</v>
      </c>
      <c r="DQ29" s="1976">
        <v>23.097784775065428</v>
      </c>
      <c r="DR29" s="1976">
        <v>24.042255927728966</v>
      </c>
      <c r="DS29" s="1976">
        <v>24.806628818071388</v>
      </c>
      <c r="DT29" s="1976">
        <v>24.389100847014763</v>
      </c>
      <c r="DU29" s="1976">
        <v>24.333652215716523</v>
      </c>
      <c r="DV29" s="1976">
        <v>23.295605160487639</v>
      </c>
      <c r="DW29" s="1976">
        <v>24.137815669503901</v>
      </c>
      <c r="DX29" s="1976">
        <v>25.319302708733598</v>
      </c>
      <c r="DY29" s="1976">
        <v>25.489887082763506</v>
      </c>
      <c r="DZ29" s="1976">
        <v>25.361603913014918</v>
      </c>
      <c r="EA29" s="1976">
        <v>25.718963731262924</v>
      </c>
      <c r="EB29" s="1976">
        <v>25.892300488251333</v>
      </c>
      <c r="EC29" s="1976">
        <v>26.020411039298885</v>
      </c>
      <c r="ED29" s="1976">
        <v>26.029166852436511</v>
      </c>
      <c r="EE29" s="1976">
        <v>26.038909275979535</v>
      </c>
      <c r="EF29" s="1976">
        <v>26.040100052111107</v>
      </c>
      <c r="EG29" s="1976">
        <v>26.691449571038891</v>
      </c>
      <c r="EH29" s="1976">
        <v>26.046193761792928</v>
      </c>
      <c r="EI29" s="1976">
        <v>24.837505363238886</v>
      </c>
      <c r="EJ29" s="1976">
        <v>24.895025412248788</v>
      </c>
      <c r="EK29" s="1976">
        <v>24.818443941531747</v>
      </c>
      <c r="EL29" s="1976">
        <v>25.510332003805559</v>
      </c>
      <c r="EM29" s="1976">
        <v>25.81056567608454</v>
      </c>
      <c r="EN29" s="1976">
        <v>25.692442795211111</v>
      </c>
      <c r="EO29" s="1976">
        <v>25.363928138230161</v>
      </c>
      <c r="EP29" s="1976">
        <v>25.551446357657891</v>
      </c>
      <c r="EQ29" s="1976">
        <v>25.557016947320989</v>
      </c>
      <c r="ER29" s="1976">
        <v>26.129053806464913</v>
      </c>
      <c r="ES29" s="1976">
        <v>26.41463017083333</v>
      </c>
      <c r="ET29" s="1976">
        <v>26.447369924103278</v>
      </c>
      <c r="EU29" s="1976">
        <v>26.612299054678733</v>
      </c>
      <c r="EV29" s="1976">
        <v>26.881993364582225</v>
      </c>
      <c r="EW29" s="1976">
        <v>26.256316796132495</v>
      </c>
      <c r="EX29" s="1976">
        <v>25.849481770838391</v>
      </c>
      <c r="EY29" s="1976">
        <v>25.184205886664145</v>
      </c>
      <c r="EZ29" s="1976">
        <v>25.119393191177778</v>
      </c>
      <c r="FA29" s="1976">
        <v>24.969745873751766</v>
      </c>
      <c r="FB29" s="1976">
        <v>25.127509232477784</v>
      </c>
      <c r="FC29" s="1976">
        <v>25.051283573924184</v>
      </c>
      <c r="FD29" s="1976">
        <v>26.999128420412262</v>
      </c>
      <c r="FE29" s="1976">
        <v>27.926113636363638</v>
      </c>
      <c r="FF29" s="1976">
        <v>26.428923533333336</v>
      </c>
      <c r="FG29" s="1976">
        <v>25.095877777777776</v>
      </c>
      <c r="FH29" s="1976">
        <v>24.084295652173928</v>
      </c>
      <c r="FI29" s="1976">
        <v>23.662931216931213</v>
      </c>
      <c r="FJ29" s="1976">
        <v>22.874161904761909</v>
      </c>
      <c r="FK29" s="1976">
        <v>24.313945959595955</v>
      </c>
      <c r="FL29" s="1976">
        <v>24.256773684210529</v>
      </c>
      <c r="FM29" s="1976">
        <v>24.843150000000001</v>
      </c>
      <c r="FN29" s="1976">
        <v>24.077640000000006</v>
      </c>
      <c r="FO29" s="1976">
        <v>24.254894736842104</v>
      </c>
      <c r="FP29" s="1976">
        <v>24.487895454545455</v>
      </c>
      <c r="FQ29" s="1976">
        <v>24.857639999999996</v>
      </c>
      <c r="FR29" s="1976">
        <v>24.605881313131317</v>
      </c>
      <c r="FS29" s="1976">
        <v>25.621095454545458</v>
      </c>
      <c r="FT29" s="1976">
        <v>26.074574999999999</v>
      </c>
      <c r="FU29" s="1976">
        <v>26.305627272727278</v>
      </c>
      <c r="FV29" s="1976">
        <v>26.597980952380958</v>
      </c>
      <c r="FW29" s="1976">
        <v>26.214199999999998</v>
      </c>
      <c r="FX29" s="1976">
        <v>26.286304761904766</v>
      </c>
      <c r="FY29" s="1976">
        <v>26.008818181818182</v>
      </c>
      <c r="FZ29" s="1976">
        <v>26.249819047619049</v>
      </c>
      <c r="GA29" s="1976">
        <v>26.479970588235293</v>
      </c>
      <c r="GB29" s="1976">
        <v>25.576377272727271</v>
      </c>
      <c r="GC29" s="1976">
        <v>25.387839999999997</v>
      </c>
      <c r="GD29" s="1976">
        <v>24.873022727272726</v>
      </c>
      <c r="GE29" s="1976">
        <v>25.745214285714287</v>
      </c>
      <c r="GF29" s="1976">
        <v>25.863576190476195</v>
      </c>
      <c r="GG29" s="1976">
        <v>25.013873913043479</v>
      </c>
      <c r="GH29" s="1976">
        <v>24.782814285714284</v>
      </c>
      <c r="GI29" s="1976">
        <v>24.584971428571436</v>
      </c>
      <c r="GJ29" s="1976">
        <v>24.085895000000001</v>
      </c>
      <c r="GK29" s="1976">
        <v>24.194345000000002</v>
      </c>
      <c r="GL29" s="1976">
        <v>24.697649999999996</v>
      </c>
      <c r="GM29" s="1976">
        <v>24.516558823529415</v>
      </c>
      <c r="GN29" s="1976">
        <v>24.600561904761911</v>
      </c>
      <c r="GO29" s="1976">
        <v>25.06101428571429</v>
      </c>
      <c r="GP29" s="1976">
        <v>24.610900000000004</v>
      </c>
      <c r="GQ29" s="1976">
        <v>24.572314285714285</v>
      </c>
      <c r="GR29" s="1976">
        <v>23.933599999999998</v>
      </c>
      <c r="GS29" s="1976">
        <v>23.519763636363642</v>
      </c>
      <c r="GT29" s="1976">
        <v>23.174873684210528</v>
      </c>
      <c r="GU29" s="1976">
        <v>23.068904347826084</v>
      </c>
      <c r="GV29" s="1976">
        <v>23.953884999999996</v>
      </c>
      <c r="GW29" s="1976">
        <v>24.004555000000003</v>
      </c>
      <c r="GX29" s="1976">
        <v>23.776779999999995</v>
      </c>
      <c r="GY29" s="1976">
        <v>23.960055555555556</v>
      </c>
      <c r="GZ29" s="1976">
        <v>24.205956725146198</v>
      </c>
      <c r="HA29" s="1976">
        <v>24.001149999999996</v>
      </c>
      <c r="HB29" s="1976">
        <v>23.634527272727272</v>
      </c>
      <c r="HC29" s="1976">
        <v>24.019836842105263</v>
      </c>
      <c r="HD29" s="1976">
        <v>24.61151818181818</v>
      </c>
      <c r="HE29" s="1976">
        <v>23.659563636363643</v>
      </c>
      <c r="HF29" s="1976">
        <v>23.523405263157894</v>
      </c>
      <c r="HG29" s="1976">
        <v>23.549182608695652</v>
      </c>
      <c r="HH29" s="1976">
        <v>23.869326315789476</v>
      </c>
      <c r="HI29" s="1976">
        <v>24.560659999999995</v>
      </c>
      <c r="HJ29" s="1976">
        <v>24.677633333333336</v>
      </c>
      <c r="HK29" s="1976">
        <v>24.311684210526316</v>
      </c>
      <c r="HL29" s="1976">
        <v>23.697205</v>
      </c>
      <c r="HM29" s="1976">
        <v>24.378986363636372</v>
      </c>
      <c r="HN29" s="1976">
        <v>24.854155000000006</v>
      </c>
      <c r="HO29" s="1976">
        <v>26.239413636363643</v>
      </c>
      <c r="HP29" s="1976">
        <v>26.853852173913037</v>
      </c>
      <c r="HQ29" s="1976">
        <v>26.759190476190479</v>
      </c>
      <c r="HR29" s="1976">
        <v>27.137299999999996</v>
      </c>
      <c r="HS29" s="1976">
        <v>27.025145454545452</v>
      </c>
      <c r="HT29" s="1976">
        <v>28.009140000000002</v>
      </c>
      <c r="HU29" s="1976">
        <v>28.661009090909086</v>
      </c>
      <c r="HV29" s="1976">
        <v>28.994315789473681</v>
      </c>
      <c r="HW29" s="1976">
        <v>29.430772222222224</v>
      </c>
      <c r="HX29" s="1976">
        <v>29.260259999999999</v>
      </c>
      <c r="HY29" s="1976">
        <v>29.409049999999997</v>
      </c>
      <c r="HZ29" s="1976">
        <v>29.845354999999994</v>
      </c>
      <c r="IA29" s="1976">
        <v>29.832790909090907</v>
      </c>
      <c r="IB29" s="1976">
        <v>30.431868181818185</v>
      </c>
      <c r="IC29" s="1976">
        <v>30.303954545454541</v>
      </c>
      <c r="ID29" s="1976">
        <v>30.622127272727276</v>
      </c>
      <c r="IE29" s="1976">
        <v>30.700514285714288</v>
      </c>
      <c r="IF29" s="1976">
        <v>30.730989473684208</v>
      </c>
      <c r="IG29" s="1976">
        <v>29.978660869565214</v>
      </c>
      <c r="IH29" s="1976">
        <v>29.879673684210527</v>
      </c>
      <c r="II29" s="1976">
        <v>29.690777777777782</v>
      </c>
      <c r="IJ29" s="1976">
        <v>30.845018181818183</v>
      </c>
      <c r="IK29" s="1976">
        <v>30.004471428571428</v>
      </c>
      <c r="IL29" s="1976">
        <v>28.223028571428564</v>
      </c>
      <c r="IM29" s="1976">
        <v>28.764863636363636</v>
      </c>
      <c r="IN29" s="1976">
        <v>28.558399999999999</v>
      </c>
      <c r="IO29" s="1976">
        <v>28.747313636363639</v>
      </c>
      <c r="IP29" s="1976">
        <v>27.018409523809527</v>
      </c>
      <c r="IQ29" s="1976">
        <v>25.835544999999996</v>
      </c>
      <c r="IR29" s="1976">
        <v>27.242961904761902</v>
      </c>
      <c r="IS29" s="1976">
        <v>28.430086363636359</v>
      </c>
      <c r="IT29" s="1976">
        <v>28.943378947368412</v>
      </c>
      <c r="IU29" s="1976">
        <v>29.428611111111113</v>
      </c>
      <c r="IV29" s="1976">
        <v>29.542695454545466</v>
      </c>
      <c r="IW29" s="1976">
        <v>28.686145</v>
      </c>
      <c r="IX29" s="1976">
        <v>28.885640909090906</v>
      </c>
      <c r="IY29" s="1976">
        <v>28.547772727272729</v>
      </c>
      <c r="IZ29" s="1976">
        <v>29.0091761904762</v>
      </c>
      <c r="JA29" s="1976">
        <v>27.836252173913042</v>
      </c>
      <c r="JB29" s="1976">
        <v>27.296689999999991</v>
      </c>
      <c r="JC29" s="1976">
        <v>26.808636363636356</v>
      </c>
      <c r="JD29" s="1976">
        <v>27.175535000000004</v>
      </c>
      <c r="JE29" s="1976">
        <v>28.105790000000002</v>
      </c>
      <c r="JF29" s="1976">
        <v>28.192711111111109</v>
      </c>
      <c r="JG29" s="1976">
        <v>28.562557894736845</v>
      </c>
      <c r="JH29" s="1976">
        <v>28.634731578947367</v>
      </c>
      <c r="JI29" s="1976">
        <v>28.335531578947368</v>
      </c>
      <c r="JJ29" s="1976">
        <v>28.690950000000001</v>
      </c>
      <c r="JK29" s="1976">
        <v>29.305770000000003</v>
      </c>
      <c r="JL29" s="1976">
        <v>28.877430434782603</v>
      </c>
      <c r="JM29" s="1976">
        <v>28.870618181818188</v>
      </c>
      <c r="JN29" s="1976">
        <v>29.328552380952374</v>
      </c>
      <c r="JO29" s="1976">
        <v>28.843631818181816</v>
      </c>
      <c r="JP29" s="1976">
        <v>28.233047619047625</v>
      </c>
      <c r="JQ29" s="1976">
        <v>27.587852380952377</v>
      </c>
      <c r="JR29" s="1976">
        <v>26.974</v>
      </c>
      <c r="JS29" s="1976">
        <v>27.152264705882349</v>
      </c>
    </row>
    <row r="30" spans="1:279" ht="21" customHeight="1">
      <c r="A30" s="1968" t="s">
        <v>4744</v>
      </c>
      <c r="B30" s="1976">
        <v>16.757999999999999</v>
      </c>
      <c r="C30" s="1976">
        <v>16.849</v>
      </c>
      <c r="D30" s="1976">
        <v>16.86</v>
      </c>
      <c r="E30" s="1976">
        <v>16.856000000000002</v>
      </c>
      <c r="F30" s="1976">
        <v>17.078181818181818</v>
      </c>
      <c r="G30" s="1976">
        <v>17.166499999999999</v>
      </c>
      <c r="H30" s="1976">
        <v>17.343478260869563</v>
      </c>
      <c r="I30" s="1976">
        <v>17.231428571428573</v>
      </c>
      <c r="J30" s="1976">
        <v>17.103999999999999</v>
      </c>
      <c r="K30" s="1976">
        <v>16.911999999999999</v>
      </c>
      <c r="L30" s="1976">
        <v>17.032</v>
      </c>
      <c r="M30" s="1976">
        <v>17.073</v>
      </c>
      <c r="N30" s="1976">
        <v>16.913</v>
      </c>
      <c r="O30" s="1976">
        <v>16.271000000000001</v>
      </c>
      <c r="P30" s="1976">
        <v>16.052</v>
      </c>
      <c r="Q30" s="1976">
        <v>15.747999999999999</v>
      </c>
      <c r="R30" s="1976">
        <v>16.222999999999999</v>
      </c>
      <c r="S30" s="1976">
        <v>16.672000000000001</v>
      </c>
      <c r="T30" s="1976">
        <v>17.152999999999999</v>
      </c>
      <c r="U30" s="1976">
        <v>16.992000000000001</v>
      </c>
      <c r="V30" s="1976">
        <v>17.003</v>
      </c>
      <c r="W30" s="1976">
        <v>16.86</v>
      </c>
      <c r="X30" s="1976">
        <v>16.742000000000001</v>
      </c>
      <c r="Y30" s="1976">
        <v>16.170999999999999</v>
      </c>
      <c r="Z30" s="1976">
        <v>15.781000000000001</v>
      </c>
      <c r="AA30" s="1976">
        <v>15.609</v>
      </c>
      <c r="AB30" s="1976">
        <v>15.728999999999999</v>
      </c>
      <c r="AC30" s="1976">
        <v>16.440999999999999</v>
      </c>
      <c r="AD30" s="1976">
        <v>16.666</v>
      </c>
      <c r="AE30" s="1976">
        <v>16.776</v>
      </c>
      <c r="AF30" s="1976">
        <v>16.826000000000001</v>
      </c>
      <c r="AG30" s="1976">
        <v>16.875</v>
      </c>
      <c r="AH30" s="1976">
        <v>17.148</v>
      </c>
      <c r="AI30" s="1976">
        <v>17.349</v>
      </c>
      <c r="AJ30" s="1976">
        <v>17.59</v>
      </c>
      <c r="AK30" s="1976">
        <v>17.577000000000002</v>
      </c>
      <c r="AL30" s="1976">
        <v>17.684999999999999</v>
      </c>
      <c r="AM30" s="1976">
        <v>17.878</v>
      </c>
      <c r="AN30" s="1976">
        <v>18.064</v>
      </c>
      <c r="AO30" s="1976">
        <v>17.914999999999999</v>
      </c>
      <c r="AP30" s="1976">
        <v>17.977</v>
      </c>
      <c r="AQ30" s="1976">
        <v>17.850000000000001</v>
      </c>
      <c r="AR30" s="1976">
        <v>17.839500000000001</v>
      </c>
      <c r="AS30" s="1976">
        <v>18.196999999999999</v>
      </c>
      <c r="AT30" s="1976">
        <v>18.1129</v>
      </c>
      <c r="AU30" s="1976">
        <v>18.2514</v>
      </c>
      <c r="AV30" s="1976">
        <v>18.247900000000001</v>
      </c>
      <c r="AW30" s="1976">
        <v>18.5914</v>
      </c>
      <c r="AX30" s="1976">
        <v>19.083300000000001</v>
      </c>
      <c r="AY30" s="1976">
        <v>19.158000000000001</v>
      </c>
      <c r="AZ30" s="1976">
        <v>19.287700000000001</v>
      </c>
      <c r="BA30" s="1976">
        <v>19.578499999999998</v>
      </c>
      <c r="BB30" s="1976">
        <v>19.8873</v>
      </c>
      <c r="BC30" s="1976">
        <v>19.724499999999999</v>
      </c>
      <c r="BD30" s="1976">
        <v>19.9786</v>
      </c>
      <c r="BE30" s="1976">
        <v>20.5943</v>
      </c>
      <c r="BF30" s="1976">
        <v>20.898599999999998</v>
      </c>
      <c r="BG30" s="1976">
        <v>21.0367</v>
      </c>
      <c r="BH30" s="1976">
        <v>21.553999999999998</v>
      </c>
      <c r="BI30" s="1976">
        <v>21.919499999999999</v>
      </c>
      <c r="BJ30" s="1976">
        <v>22.117100000000001</v>
      </c>
      <c r="BK30" s="1976">
        <v>22.1433</v>
      </c>
      <c r="BL30" s="1976">
        <v>22.0395</v>
      </c>
      <c r="BM30" s="1976">
        <v>21.8886</v>
      </c>
      <c r="BN30" s="1976">
        <v>21.153199999999998</v>
      </c>
      <c r="BO30" s="1976">
        <v>21.01</v>
      </c>
      <c r="BP30" s="1976">
        <v>21.225899999999999</v>
      </c>
      <c r="BQ30" s="1976">
        <v>20.894200000000001</v>
      </c>
      <c r="BR30" s="1976">
        <v>21.465299999999999</v>
      </c>
      <c r="BS30" s="1976">
        <v>21.276299999999999</v>
      </c>
      <c r="BT30" s="1976">
        <v>21.388999999999999</v>
      </c>
      <c r="BU30" s="1976">
        <v>20.832899999999999</v>
      </c>
      <c r="BV30" s="1976">
        <v>20.564599999999999</v>
      </c>
      <c r="BW30" s="1976">
        <v>20.558299999999999</v>
      </c>
      <c r="BX30" s="1976">
        <v>19.863900000000001</v>
      </c>
      <c r="BY30" s="1976">
        <v>19.6126</v>
      </c>
      <c r="BZ30" s="1976">
        <v>20.411899999999999</v>
      </c>
      <c r="CA30" s="1976">
        <v>20.4846</v>
      </c>
      <c r="CB30" s="1976">
        <v>20.2439</v>
      </c>
      <c r="CC30" s="1976">
        <v>20.189399999999999</v>
      </c>
      <c r="CD30" s="1976">
        <v>20.8127</v>
      </c>
      <c r="CE30" s="1976">
        <v>21.0563</v>
      </c>
      <c r="CF30" s="1976">
        <v>21.779499999999999</v>
      </c>
      <c r="CG30" s="1976">
        <v>22.167999999999999</v>
      </c>
      <c r="CH30" s="1976">
        <v>22.247699999999998</v>
      </c>
      <c r="CI30" s="1976">
        <v>22.4574</v>
      </c>
      <c r="CJ30" s="1976">
        <v>22.666899999999998</v>
      </c>
      <c r="CK30" s="1976">
        <v>22.898499999999999</v>
      </c>
      <c r="CL30" s="1976">
        <v>23.215869999999999</v>
      </c>
      <c r="CM30" s="1976">
        <v>22.954350000000002</v>
      </c>
      <c r="CN30" s="1976">
        <v>22.818152173913049</v>
      </c>
      <c r="CO30" s="1976">
        <v>22.783004999999996</v>
      </c>
      <c r="CP30" s="1976">
        <v>22.594742857142858</v>
      </c>
      <c r="CQ30" s="1976">
        <v>22.541172727272723</v>
      </c>
      <c r="CR30" s="1976">
        <v>22.381464999999999</v>
      </c>
      <c r="CS30" s="1976">
        <v>21.728000000000002</v>
      </c>
      <c r="CT30" s="1976">
        <v>22.164000000000001</v>
      </c>
      <c r="CU30" s="1976">
        <v>22.228999999999999</v>
      </c>
      <c r="CV30" s="1976">
        <v>22.536000000000001</v>
      </c>
      <c r="CW30" s="1976">
        <v>22.945</v>
      </c>
      <c r="CX30" s="1976">
        <v>23.966999999999999</v>
      </c>
      <c r="CY30" s="1976">
        <v>24.138999999999999</v>
      </c>
      <c r="CZ30" s="1976">
        <v>23.347333854197903</v>
      </c>
      <c r="DA30" s="1976">
        <v>23.213315276628052</v>
      </c>
      <c r="DB30" s="1976">
        <v>23.588268337462242</v>
      </c>
      <c r="DC30" s="1976">
        <v>23.53592334704534</v>
      </c>
      <c r="DD30" s="1976">
        <v>23.854944206084522</v>
      </c>
      <c r="DE30" s="1976">
        <v>24.07279162376156</v>
      </c>
      <c r="DF30" s="1976">
        <v>24.189805222839485</v>
      </c>
      <c r="DG30" s="1976">
        <v>23.893700864554116</v>
      </c>
      <c r="DH30" s="1976">
        <v>23.566285037901615</v>
      </c>
      <c r="DI30" s="1976">
        <v>23.226114483969496</v>
      </c>
      <c r="DJ30" s="1976">
        <v>23.169147918580606</v>
      </c>
      <c r="DK30" s="1976">
        <v>23.371055412151382</v>
      </c>
      <c r="DL30" s="1976">
        <v>23.85356089154978</v>
      </c>
      <c r="DM30" s="1976">
        <v>23.889470006024052</v>
      </c>
      <c r="DN30" s="1976">
        <v>23.466031210343861</v>
      </c>
      <c r="DO30" s="1976">
        <v>23.277916811514093</v>
      </c>
      <c r="DP30" s="1976">
        <v>23.110842372836608</v>
      </c>
      <c r="DQ30" s="1976">
        <v>23.224538301593022</v>
      </c>
      <c r="DR30" s="1976">
        <v>23.557940008873796</v>
      </c>
      <c r="DS30" s="1976">
        <v>23.797147204984149</v>
      </c>
      <c r="DT30" s="1976">
        <v>23.699091445814247</v>
      </c>
      <c r="DU30" s="1976">
        <v>23.850673088793659</v>
      </c>
      <c r="DV30" s="1976">
        <v>23.930066896625945</v>
      </c>
      <c r="DW30" s="1976">
        <v>24.308335586712388</v>
      </c>
      <c r="DX30" s="1976">
        <v>25.203501901616331</v>
      </c>
      <c r="DY30" s="1976">
        <v>25.252874906252195</v>
      </c>
      <c r="DZ30" s="1976">
        <v>25.2243074770089</v>
      </c>
      <c r="EA30" s="1976">
        <v>25.681510317583857</v>
      </c>
      <c r="EB30" s="1976">
        <v>25.893608547441836</v>
      </c>
      <c r="EC30" s="1976">
        <v>25.684079968573769</v>
      </c>
      <c r="ED30" s="1976">
        <v>25.335873914899469</v>
      </c>
      <c r="EE30" s="1976">
        <v>25.115911757682849</v>
      </c>
      <c r="EF30" s="1976">
        <v>25.304183094046362</v>
      </c>
      <c r="EG30" s="1976">
        <v>25.532959584218283</v>
      </c>
      <c r="EH30" s="1976">
        <v>25.367698362767101</v>
      </c>
      <c r="EI30" s="1976">
        <v>25.016859038783956</v>
      </c>
      <c r="EJ30" s="1976">
        <v>24.968549189287593</v>
      </c>
      <c r="EK30" s="1976">
        <v>24.698396054931024</v>
      </c>
      <c r="EL30" s="1976">
        <v>24.90887339942083</v>
      </c>
      <c r="EM30" s="1976">
        <v>24.928576586985162</v>
      </c>
      <c r="EN30" s="1976">
        <v>24.953031571372041</v>
      </c>
      <c r="EO30" s="1976">
        <v>24.534856272821891</v>
      </c>
      <c r="EP30" s="1976">
        <v>24.265158111141186</v>
      </c>
      <c r="EQ30" s="1976">
        <v>24.373516629559834</v>
      </c>
      <c r="ER30" s="1976">
        <v>24.231200710166863</v>
      </c>
      <c r="ES30" s="1976">
        <v>24.496897112015223</v>
      </c>
      <c r="ET30" s="1976">
        <v>24.602893990283004</v>
      </c>
      <c r="EU30" s="1976">
        <v>24.721537092905766</v>
      </c>
      <c r="EV30" s="1976">
        <v>24.903398537069805</v>
      </c>
      <c r="EW30" s="1976">
        <v>24.994709456647435</v>
      </c>
      <c r="EX30" s="1976">
        <v>25.135233127606465</v>
      </c>
      <c r="EY30" s="1976">
        <v>25.109662260849596</v>
      </c>
      <c r="EZ30" s="1976">
        <v>24.780872916808583</v>
      </c>
      <c r="FA30" s="1976">
        <v>24.489873706660816</v>
      </c>
      <c r="FB30" s="1976">
        <v>24.617977440481173</v>
      </c>
      <c r="FC30" s="1976">
        <v>24.839735387485323</v>
      </c>
      <c r="FD30" s="1976">
        <v>26.278623872094165</v>
      </c>
      <c r="FE30" s="1976">
        <v>27.338440909090913</v>
      </c>
      <c r="FF30" s="1976">
        <v>26.858279080260683</v>
      </c>
      <c r="FG30" s="1976">
        <v>26.727862662337667</v>
      </c>
      <c r="FH30" s="1976">
        <v>26.650708337314867</v>
      </c>
      <c r="FI30" s="1976">
        <v>25.900880952380938</v>
      </c>
      <c r="FJ30" s="1976">
        <v>25.564565986394559</v>
      </c>
      <c r="FK30" s="1976">
        <v>26.033160064935068</v>
      </c>
      <c r="FL30" s="1976">
        <v>26.223342105263161</v>
      </c>
      <c r="FM30" s="1976">
        <v>26.207677272727278</v>
      </c>
      <c r="FN30" s="1976">
        <v>25.760129999999997</v>
      </c>
      <c r="FO30" s="1976">
        <v>26.077794736842112</v>
      </c>
      <c r="FP30" s="1976">
        <v>26.558777272727276</v>
      </c>
      <c r="FQ30" s="1976">
        <v>26.745614999999997</v>
      </c>
      <c r="FR30" s="1976">
        <v>26.471290909090907</v>
      </c>
      <c r="FS30" s="1976">
        <v>26.973313636363638</v>
      </c>
      <c r="FT30" s="1976">
        <v>27.146269999999998</v>
      </c>
      <c r="FU30" s="1976">
        <v>27.059390909090908</v>
      </c>
      <c r="FV30" s="1976">
        <v>26.823790476190478</v>
      </c>
      <c r="FW30" s="1976">
        <v>26.523409523809523</v>
      </c>
      <c r="FX30" s="1976">
        <v>26.120490476190472</v>
      </c>
      <c r="FY30" s="1976">
        <v>25.787895454545449</v>
      </c>
      <c r="FZ30" s="1976">
        <v>25.848395238095243</v>
      </c>
      <c r="GA30" s="1976">
        <v>25.943735294117648</v>
      </c>
      <c r="GB30" s="1976">
        <v>26.007822727272732</v>
      </c>
      <c r="GC30" s="1976">
        <v>26.073185000000002</v>
      </c>
      <c r="GD30" s="1976">
        <v>25.750749999999996</v>
      </c>
      <c r="GE30" s="1976">
        <v>25.847038095238098</v>
      </c>
      <c r="GF30" s="1976">
        <v>25.716714285714289</v>
      </c>
      <c r="GG30" s="1976">
        <v>25.219852173913043</v>
      </c>
      <c r="GH30" s="1976">
        <v>25.343523809523813</v>
      </c>
      <c r="GI30" s="1976">
        <v>25.636026373626372</v>
      </c>
      <c r="GJ30" s="1976">
        <v>25.807914999999998</v>
      </c>
      <c r="GK30" s="1976">
        <v>25.813679999999998</v>
      </c>
      <c r="GL30" s="1976">
        <v>25.76742777777778</v>
      </c>
      <c r="GM30" s="1976">
        <v>25.448664705882358</v>
      </c>
      <c r="GN30" s="1976">
        <v>25.808376190476185</v>
      </c>
      <c r="GO30" s="1976">
        <v>26.26700952380952</v>
      </c>
      <c r="GP30" s="1976">
        <v>26.430113636363636</v>
      </c>
      <c r="GQ30" s="1976">
        <v>26.236695238095237</v>
      </c>
      <c r="GR30" s="1976">
        <v>25.832627272727276</v>
      </c>
      <c r="GS30" s="1976">
        <v>25.729827272727277</v>
      </c>
      <c r="GT30" s="1976">
        <v>25.587857894736842</v>
      </c>
      <c r="GU30" s="1976">
        <v>25.583630434782613</v>
      </c>
      <c r="GV30" s="1976">
        <v>25.683910000000004</v>
      </c>
      <c r="GW30" s="1976">
        <v>25.643149999999999</v>
      </c>
      <c r="GX30" s="1976">
        <v>25.830470000000002</v>
      </c>
      <c r="GY30" s="1976">
        <v>25.882266666666666</v>
      </c>
      <c r="GZ30" s="1976">
        <v>26.15033201754386</v>
      </c>
      <c r="HA30" s="1976">
        <v>26.314722727272727</v>
      </c>
      <c r="HB30" s="1976">
        <v>26.257545454545451</v>
      </c>
      <c r="HC30" s="1976">
        <v>26.693863157894736</v>
      </c>
      <c r="HD30" s="1976">
        <v>27.016154545454548</v>
      </c>
      <c r="HE30" s="1976">
        <v>26.533645454545454</v>
      </c>
      <c r="HF30" s="1976">
        <v>26.845684210526315</v>
      </c>
      <c r="HG30" s="1976">
        <v>27.086714130434782</v>
      </c>
      <c r="HH30" s="1976">
        <v>27.353099999999994</v>
      </c>
      <c r="HI30" s="1976">
        <v>27.457869999999996</v>
      </c>
      <c r="HJ30" s="1976">
        <v>27.623647619047617</v>
      </c>
      <c r="HK30" s="1976">
        <v>27.317347368421057</v>
      </c>
      <c r="HL30" s="1976">
        <v>27.639085000000001</v>
      </c>
      <c r="HM30" s="1976">
        <v>28.478668181818179</v>
      </c>
      <c r="HN30" s="1976">
        <v>28.793009999999999</v>
      </c>
      <c r="HO30" s="1976">
        <v>29.242554924242416</v>
      </c>
      <c r="HP30" s="1976">
        <v>29.397534782608687</v>
      </c>
      <c r="HQ30" s="1976">
        <v>29.609195238095243</v>
      </c>
      <c r="HR30" s="1976">
        <v>29.751777272727278</v>
      </c>
      <c r="HS30" s="1976">
        <v>29.93196363636363</v>
      </c>
      <c r="HT30" s="1976">
        <v>30.250774999999997</v>
      </c>
      <c r="HU30" s="1976">
        <v>30.320799999999998</v>
      </c>
      <c r="HV30" s="1976">
        <v>30.379668421052632</v>
      </c>
      <c r="HW30" s="1976">
        <v>30.56494444444445</v>
      </c>
      <c r="HX30" s="1976">
        <v>30.536444999999997</v>
      </c>
      <c r="HY30" s="1976">
        <v>30.917400000000004</v>
      </c>
      <c r="HZ30" s="1976">
        <v>31.066275000000001</v>
      </c>
      <c r="IA30" s="1976">
        <v>31.419595454545455</v>
      </c>
      <c r="IB30" s="1976">
        <v>32.138795454545459</v>
      </c>
      <c r="IC30" s="1976">
        <v>32.047236363636365</v>
      </c>
      <c r="ID30" s="1976">
        <v>32.171286363636362</v>
      </c>
      <c r="IE30" s="1976">
        <v>32.235100000000003</v>
      </c>
      <c r="IF30" s="1976">
        <v>32.338794736842104</v>
      </c>
      <c r="IG30" s="1976">
        <v>32.436682608695648</v>
      </c>
      <c r="IH30" s="1976">
        <v>32.846326315789476</v>
      </c>
      <c r="II30" s="1976">
        <v>33.035161111111108</v>
      </c>
      <c r="IJ30" s="1976">
        <v>33.10805454545455</v>
      </c>
      <c r="IK30" s="1976">
        <v>32.435704761904766</v>
      </c>
      <c r="IL30" s="1976">
        <v>31.85853333333333</v>
      </c>
      <c r="IM30" s="1976">
        <v>32.676377272727272</v>
      </c>
      <c r="IN30" s="1976">
        <v>33.024438095238096</v>
      </c>
      <c r="IO30" s="1976">
        <v>33.202249999999999</v>
      </c>
      <c r="IP30" s="1976">
        <v>32.268052380952383</v>
      </c>
      <c r="IQ30" s="1976">
        <v>31.857724999999999</v>
      </c>
      <c r="IR30" s="1976">
        <v>32.334185714285717</v>
      </c>
      <c r="IS30" s="1976">
        <v>33.108849999999997</v>
      </c>
      <c r="IT30" s="1976">
        <v>34.098589473684207</v>
      </c>
      <c r="IU30" s="1976">
        <v>35.07912222222221</v>
      </c>
      <c r="IV30" s="1976">
        <v>35.448318181818188</v>
      </c>
      <c r="IW30" s="1976">
        <v>34.614885000000001</v>
      </c>
      <c r="IX30" s="1976">
        <v>34.618677272727268</v>
      </c>
      <c r="IY30" s="1976">
        <v>34.521850000000001</v>
      </c>
      <c r="IZ30" s="1976">
        <v>34.79757142857143</v>
      </c>
      <c r="JA30" s="1976">
        <v>34.289226086956518</v>
      </c>
      <c r="JB30" s="1976">
        <v>33.710999999999999</v>
      </c>
      <c r="JC30" s="1976">
        <v>33.095300000000002</v>
      </c>
      <c r="JD30" s="1976">
        <v>33.522064999999998</v>
      </c>
      <c r="JE30" s="1976">
        <v>33.828359999999996</v>
      </c>
      <c r="JF30" s="1976">
        <v>34.052844444444446</v>
      </c>
      <c r="JG30" s="1976">
        <v>34.622252631578952</v>
      </c>
      <c r="JH30" s="1976">
        <v>35.090268421052635</v>
      </c>
      <c r="JI30" s="1976">
        <v>34.996673684210521</v>
      </c>
      <c r="JJ30" s="1976">
        <v>34.947868181818187</v>
      </c>
      <c r="JK30" s="1976">
        <v>35.266689999999997</v>
      </c>
      <c r="JL30" s="1976">
        <v>35.540695652173916</v>
      </c>
      <c r="JM30" s="1976">
        <v>36.035972727272721</v>
      </c>
      <c r="JN30" s="1976">
        <v>36.362271428571425</v>
      </c>
      <c r="JO30" s="1976">
        <v>36.168527272727268</v>
      </c>
      <c r="JP30" s="1976">
        <v>35.73137619047619</v>
      </c>
      <c r="JQ30" s="1976">
        <v>35.513966666666661</v>
      </c>
      <c r="JR30" s="1976">
        <v>35.142250000000004</v>
      </c>
      <c r="JS30" s="1976">
        <v>35.46095882352941</v>
      </c>
    </row>
    <row r="31" spans="1:279" ht="21" customHeight="1">
      <c r="A31" s="1968" t="s">
        <v>4745</v>
      </c>
      <c r="B31" s="1976">
        <v>2.6720000000000002</v>
      </c>
      <c r="C31" s="1976">
        <v>2.702</v>
      </c>
      <c r="D31" s="1976">
        <v>2.7</v>
      </c>
      <c r="E31" s="1976">
        <v>2.7909999999999999</v>
      </c>
      <c r="F31" s="1976">
        <v>3.0422727272727275</v>
      </c>
      <c r="G31" s="1976">
        <v>3.0305</v>
      </c>
      <c r="H31" s="1976">
        <v>3.0239130434782608</v>
      </c>
      <c r="I31" s="1976">
        <v>2.8757142857142859</v>
      </c>
      <c r="J31" s="1976">
        <v>2.8624999999999998</v>
      </c>
      <c r="K31" s="1976">
        <v>2.9369999999999998</v>
      </c>
      <c r="L31" s="1976">
        <v>3.1240000000000001</v>
      </c>
      <c r="M31" s="1976">
        <v>3.3494999999999999</v>
      </c>
      <c r="N31" s="1976">
        <v>3.3849999999999998</v>
      </c>
      <c r="O31" s="1976">
        <v>3.4329999999999998</v>
      </c>
      <c r="P31" s="1976">
        <v>3.5055000000000001</v>
      </c>
      <c r="Q31" s="1976">
        <v>3.66</v>
      </c>
      <c r="R31" s="1976">
        <v>3.7010000000000001</v>
      </c>
      <c r="S31" s="1976">
        <v>3.6739999999999999</v>
      </c>
      <c r="T31" s="1976">
        <v>4.0049999999999999</v>
      </c>
      <c r="U31" s="1976">
        <v>4.0469999999999997</v>
      </c>
      <c r="V31" s="1976">
        <v>4.0629999999999997</v>
      </c>
      <c r="W31" s="1976">
        <v>4.2080000000000002</v>
      </c>
      <c r="X31" s="1976">
        <v>4.306</v>
      </c>
      <c r="Y31" s="1976">
        <v>4.2640000000000002</v>
      </c>
      <c r="Z31" s="1976">
        <v>3.8959999999999999</v>
      </c>
      <c r="AA31" s="1976">
        <v>3.915</v>
      </c>
      <c r="AB31" s="1976">
        <v>4.0659999999999998</v>
      </c>
      <c r="AC31" s="1976">
        <v>4.2729999999999997</v>
      </c>
      <c r="AD31" s="1976">
        <v>4.2290000000000001</v>
      </c>
      <c r="AE31" s="1976">
        <v>4.5</v>
      </c>
      <c r="AF31" s="1976">
        <v>4.7439999999999998</v>
      </c>
      <c r="AG31" s="1976">
        <v>4.5369999999999999</v>
      </c>
      <c r="AH31" s="1976">
        <v>4.4969999999999999</v>
      </c>
      <c r="AI31" s="1976">
        <v>4.6037999999999997</v>
      </c>
      <c r="AJ31" s="1976">
        <v>4.8570000000000002</v>
      </c>
      <c r="AK31" s="1976">
        <v>5.0869999999999997</v>
      </c>
      <c r="AL31" s="1976">
        <v>4.899</v>
      </c>
      <c r="AM31" s="1976">
        <v>4.93</v>
      </c>
      <c r="AN31" s="1976">
        <v>4.931</v>
      </c>
      <c r="AO31" s="1976">
        <v>4.8499999999999996</v>
      </c>
      <c r="AP31" s="1976">
        <v>4.7480000000000002</v>
      </c>
      <c r="AQ31" s="1976">
        <v>4.4618000000000002</v>
      </c>
      <c r="AR31" s="1976">
        <v>4.5190000000000001</v>
      </c>
      <c r="AS31" s="1976">
        <v>4.7126000000000001</v>
      </c>
      <c r="AT31" s="1976">
        <v>4.8304999999999998</v>
      </c>
      <c r="AU31" s="1976">
        <v>4.7476000000000003</v>
      </c>
      <c r="AV31" s="1976">
        <v>4.7031999999999998</v>
      </c>
      <c r="AW31" s="1976">
        <v>4.9432</v>
      </c>
      <c r="AX31" s="1976">
        <v>5.1862000000000004</v>
      </c>
      <c r="AY31" s="1976">
        <v>5.1719999999999997</v>
      </c>
      <c r="AZ31" s="1976">
        <v>5.0731999999999999</v>
      </c>
      <c r="BA31" s="1976">
        <v>5.21</v>
      </c>
      <c r="BB31" s="1976">
        <v>5.0294999999999996</v>
      </c>
      <c r="BC31" s="1976">
        <v>4.5781999999999998</v>
      </c>
      <c r="BD31" s="1976">
        <v>4.5313999999999997</v>
      </c>
      <c r="BE31" s="1976">
        <v>4.7542999999999997</v>
      </c>
      <c r="BF31" s="1976">
        <v>4.54</v>
      </c>
      <c r="BG31" s="1976">
        <v>4.4432999999999998</v>
      </c>
      <c r="BH31" s="1976">
        <v>4.7389999999999999</v>
      </c>
      <c r="BI31" s="1976">
        <v>4.9080000000000004</v>
      </c>
      <c r="BJ31" s="1976">
        <v>4.8367000000000004</v>
      </c>
      <c r="BK31" s="1976">
        <v>4.8316999999999997</v>
      </c>
      <c r="BL31" s="1976">
        <v>4.6425000000000001</v>
      </c>
      <c r="BM31" s="1976">
        <v>4.7004999999999999</v>
      </c>
      <c r="BN31" s="1976">
        <v>4.6285999999999996</v>
      </c>
      <c r="BO31" s="1976">
        <v>4.5510000000000002</v>
      </c>
      <c r="BP31" s="1976">
        <v>4.6664000000000003</v>
      </c>
      <c r="BQ31" s="1976">
        <v>4.4466999999999999</v>
      </c>
      <c r="BR31" s="1976">
        <v>4.5033000000000003</v>
      </c>
      <c r="BS31" s="1976">
        <v>4.6576000000000004</v>
      </c>
      <c r="BT31" s="1976">
        <v>4.6500000000000004</v>
      </c>
      <c r="BU31" s="1976">
        <v>4.4543999999999997</v>
      </c>
      <c r="BV31" s="1976">
        <v>4.2629000000000001</v>
      </c>
      <c r="BW31" s="1976">
        <v>3.8361999999999998</v>
      </c>
      <c r="BX31" s="1976">
        <v>3.4605999999999999</v>
      </c>
      <c r="BY31" s="1976">
        <v>3.4661</v>
      </c>
      <c r="BZ31" s="1976">
        <v>3.6922000000000001</v>
      </c>
      <c r="CA31" s="1976">
        <v>3.5630999999999999</v>
      </c>
      <c r="CB31" s="1976">
        <v>3.6261999999999999</v>
      </c>
      <c r="CC31" s="1976">
        <v>3.7364999999999999</v>
      </c>
      <c r="CD31" s="1976">
        <v>3.7227999999999999</v>
      </c>
      <c r="CE31" s="1976">
        <v>3.2473000000000001</v>
      </c>
      <c r="CF31" s="1976">
        <v>3.2812999999999999</v>
      </c>
      <c r="CG31" s="1976">
        <v>3.3353000000000002</v>
      </c>
      <c r="CH31" s="1976">
        <v>3.3984000000000001</v>
      </c>
      <c r="CI31" s="1976">
        <v>3.4552999999999998</v>
      </c>
      <c r="CJ31" s="1976">
        <v>3.5225</v>
      </c>
      <c r="CK31" s="1976">
        <v>3.8546999999999998</v>
      </c>
      <c r="CL31" s="1976">
        <v>4.0790649999999999</v>
      </c>
      <c r="CM31" s="1976">
        <v>4.1658772727272737</v>
      </c>
      <c r="CN31" s="1976">
        <v>4.1837086956521743</v>
      </c>
      <c r="CO31" s="1976">
        <v>4.1656550000000001</v>
      </c>
      <c r="CP31" s="1976">
        <v>4.30397619047619</v>
      </c>
      <c r="CQ31" s="1976">
        <v>4.2520727272727266</v>
      </c>
      <c r="CR31" s="1976">
        <v>4.1721850000000007</v>
      </c>
      <c r="CS31" s="1976">
        <v>4.0730000000000004</v>
      </c>
      <c r="CT31" s="1976">
        <v>4.1740000000000004</v>
      </c>
      <c r="CU31" s="1976">
        <v>4.1130000000000004</v>
      </c>
      <c r="CV31" s="1976">
        <v>4.2610000000000001</v>
      </c>
      <c r="CW31" s="1976">
        <v>4.34</v>
      </c>
      <c r="CX31" s="1976">
        <v>4.3959999999999999</v>
      </c>
      <c r="CY31" s="1976">
        <v>4.4320000000000004</v>
      </c>
      <c r="CZ31" s="1976">
        <v>4.2772433017535469</v>
      </c>
      <c r="DA31" s="1976">
        <v>4.3295198587026569</v>
      </c>
      <c r="DB31" s="1976">
        <v>4.4357190662529149</v>
      </c>
      <c r="DC31" s="1976">
        <v>4.4624094718396288</v>
      </c>
      <c r="DD31" s="1976">
        <v>4.4655108426880306</v>
      </c>
      <c r="DE31" s="1976">
        <v>4.6267038636392366</v>
      </c>
      <c r="DF31" s="1976">
        <v>4.5356470210893081</v>
      </c>
      <c r="DG31" s="1976">
        <v>4.2620224636081163</v>
      </c>
      <c r="DH31" s="1976">
        <v>4.3386433542192933</v>
      </c>
      <c r="DI31" s="1976">
        <v>4.3238891020413135</v>
      </c>
      <c r="DJ31" s="1976">
        <v>4.208836395000211</v>
      </c>
      <c r="DK31" s="1976">
        <v>4.2697037917046785</v>
      </c>
      <c r="DL31" s="1976">
        <v>4.300147130799755</v>
      </c>
      <c r="DM31" s="1976">
        <v>4.1081725569487864</v>
      </c>
      <c r="DN31" s="1976">
        <v>3.909848208732813</v>
      </c>
      <c r="DO31" s="1976">
        <v>3.7625954346183024</v>
      </c>
      <c r="DP31" s="1976">
        <v>3.6827117070059883</v>
      </c>
      <c r="DQ31" s="1976">
        <v>3.6979842359907096</v>
      </c>
      <c r="DR31" s="1976">
        <v>3.7828404874052901</v>
      </c>
      <c r="DS31" s="1976">
        <v>3.9191637932017236</v>
      </c>
      <c r="DT31" s="1976">
        <v>3.9514543026214488</v>
      </c>
      <c r="DU31" s="1976">
        <v>3.8359853005092184</v>
      </c>
      <c r="DV31" s="1976">
        <v>3.7274638806544615</v>
      </c>
      <c r="DW31" s="1976">
        <v>3.7306375348746883</v>
      </c>
      <c r="DX31" s="1976">
        <v>3.8802480426309258</v>
      </c>
      <c r="DY31" s="1976">
        <v>3.8329099385933123</v>
      </c>
      <c r="DZ31" s="1976">
        <v>3.7804619281712579</v>
      </c>
      <c r="EA31" s="1976">
        <v>3.6630073893087989</v>
      </c>
      <c r="EB31" s="1976">
        <v>3.6192437040455188</v>
      </c>
      <c r="EC31" s="1976">
        <v>3.6527415832442087</v>
      </c>
      <c r="ED31" s="1976">
        <v>3.5576262187028851</v>
      </c>
      <c r="EE31" s="1976">
        <v>3.5266240813225913</v>
      </c>
      <c r="EF31" s="1976">
        <v>3.4548237904409915</v>
      </c>
      <c r="EG31" s="1976">
        <v>3.492511961893848</v>
      </c>
      <c r="EH31" s="1976">
        <v>3.4153373573757264</v>
      </c>
      <c r="EI31" s="1976">
        <v>3.1550674573292907</v>
      </c>
      <c r="EJ31" s="1976">
        <v>3.2093342079043912</v>
      </c>
      <c r="EK31" s="1976">
        <v>3.1358030997531885</v>
      </c>
      <c r="EL31" s="1976">
        <v>3.1677634558290126</v>
      </c>
      <c r="EM31" s="1976">
        <v>3.1473238687509282</v>
      </c>
      <c r="EN31" s="1976">
        <v>3.0695100067739309</v>
      </c>
      <c r="EO31" s="1976">
        <v>2.9986284940067907</v>
      </c>
      <c r="EP31" s="1976">
        <v>2.8665131912974284</v>
      </c>
      <c r="EQ31" s="1976">
        <v>2.8307984638668495</v>
      </c>
      <c r="ER31" s="1976">
        <v>2.8703791531057448</v>
      </c>
      <c r="ES31" s="1976">
        <v>2.93147652163253</v>
      </c>
      <c r="ET31" s="1976">
        <v>2.9753364948827432</v>
      </c>
      <c r="EU31" s="1976">
        <v>2.9062170832109917</v>
      </c>
      <c r="EV31" s="1976">
        <v>2.9112595055048947</v>
      </c>
      <c r="EW31" s="1976">
        <v>2.9311100105401997</v>
      </c>
      <c r="EX31" s="1976">
        <v>2.9045200843882699</v>
      </c>
      <c r="EY31" s="1976">
        <v>2.8964409801106323</v>
      </c>
      <c r="EZ31" s="1976">
        <v>2.9019397114231102</v>
      </c>
      <c r="FA31" s="1976">
        <v>2.8145403504306978</v>
      </c>
      <c r="FB31" s="1976">
        <v>2.8557139524186517</v>
      </c>
      <c r="FC31" s="1976">
        <v>2.9126323564897816</v>
      </c>
      <c r="FD31" s="1976">
        <v>3.0087663574384909</v>
      </c>
      <c r="FE31" s="1976">
        <v>3.0824818181818183</v>
      </c>
      <c r="FF31" s="1976">
        <v>3.0012321128754431</v>
      </c>
      <c r="FG31" s="1976">
        <v>2.9307087662337667</v>
      </c>
      <c r="FH31" s="1976">
        <v>2.9220071428571432</v>
      </c>
      <c r="FI31" s="1976">
        <v>2.8136608843537418</v>
      </c>
      <c r="FJ31" s="1976">
        <v>2.6584085034047624</v>
      </c>
      <c r="FK31" s="1976">
        <v>2.7106951298733764</v>
      </c>
      <c r="FL31" s="1976">
        <v>2.6328842105263157</v>
      </c>
      <c r="FM31" s="1976">
        <v>2.4793863636363636</v>
      </c>
      <c r="FN31" s="1976">
        <v>2.264475</v>
      </c>
      <c r="FO31" s="1976">
        <v>2.3340052631578949</v>
      </c>
      <c r="FP31" s="1976">
        <v>2.3751818181818183</v>
      </c>
      <c r="FQ31" s="1976">
        <v>2.4814949999999998</v>
      </c>
      <c r="FR31" s="1976">
        <v>2.3804776223776218</v>
      </c>
      <c r="FS31" s="1976">
        <v>2.4236181818181817</v>
      </c>
      <c r="FT31" s="1976">
        <v>2.5465299999999997</v>
      </c>
      <c r="FU31" s="1976">
        <v>2.6517499999999994</v>
      </c>
      <c r="FV31" s="1976">
        <v>2.6006285714285715</v>
      </c>
      <c r="FW31" s="1976">
        <v>2.6369666666666669</v>
      </c>
      <c r="FX31" s="1976">
        <v>2.6483047619047624</v>
      </c>
      <c r="FY31" s="1976">
        <v>2.6747590909090913</v>
      </c>
      <c r="FZ31" s="1976">
        <v>2.7276380952380954</v>
      </c>
      <c r="GA31" s="1976">
        <v>2.7891411764705882</v>
      </c>
      <c r="GB31" s="1976">
        <v>2.8311590909090905</v>
      </c>
      <c r="GC31" s="1976">
        <v>2.7107350000000006</v>
      </c>
      <c r="GD31" s="1976">
        <v>2.7069636363636365</v>
      </c>
      <c r="GE31" s="1976">
        <v>2.7742904761904761</v>
      </c>
      <c r="GF31" s="1976">
        <v>2.687095238095238</v>
      </c>
      <c r="GG31" s="1976">
        <v>2.5923434782608692</v>
      </c>
      <c r="GH31" s="1976">
        <v>2.60612380952381</v>
      </c>
      <c r="GI31" s="1976">
        <v>2.5504769230769235</v>
      </c>
      <c r="GJ31" s="1976">
        <v>2.4864850000000001</v>
      </c>
      <c r="GK31" s="1976">
        <v>2.6445150000000002</v>
      </c>
      <c r="GL31" s="1976">
        <v>2.7929222222222219</v>
      </c>
      <c r="GM31" s="1976">
        <v>2.8419941176470584</v>
      </c>
      <c r="GN31" s="1976">
        <v>2.8692380952380958</v>
      </c>
      <c r="GO31" s="1976">
        <v>2.8678047619047624</v>
      </c>
      <c r="GP31" s="1976">
        <v>2.8302181818181817</v>
      </c>
      <c r="GQ31" s="1976">
        <v>2.6676523809523811</v>
      </c>
      <c r="GR31" s="1976">
        <v>2.6327545454545462</v>
      </c>
      <c r="GS31" s="1976">
        <v>2.5166863636363641</v>
      </c>
      <c r="GT31" s="1976">
        <v>2.3832842105263161</v>
      </c>
      <c r="GU31" s="1976">
        <v>2.4448478260869564</v>
      </c>
      <c r="GV31" s="1976">
        <v>2.5180750000000005</v>
      </c>
      <c r="GW31" s="1976">
        <v>2.4843249999999997</v>
      </c>
      <c r="GX31" s="1976">
        <v>2.5463150000000008</v>
      </c>
      <c r="GY31" s="1976">
        <v>2.5472333333333328</v>
      </c>
      <c r="GZ31" s="1976">
        <v>2.4763842105263159</v>
      </c>
      <c r="HA31" s="1976">
        <v>2.5364318181818177</v>
      </c>
      <c r="HB31" s="1976">
        <v>2.5111136363636373</v>
      </c>
      <c r="HC31" s="1976">
        <v>2.5100578947368417</v>
      </c>
      <c r="HD31" s="1976">
        <v>2.6360000000000001</v>
      </c>
      <c r="HE31" s="1976">
        <v>2.4433636363636362</v>
      </c>
      <c r="HF31" s="1976">
        <v>2.5120105263157897</v>
      </c>
      <c r="HG31" s="1976">
        <v>2.5066351170568559</v>
      </c>
      <c r="HH31" s="1976">
        <v>2.5349789473684212</v>
      </c>
      <c r="HI31" s="1976">
        <v>2.60297</v>
      </c>
      <c r="HJ31" s="1976">
        <v>2.6129238095238092</v>
      </c>
      <c r="HK31" s="1976">
        <v>2.5502789473684211</v>
      </c>
      <c r="HL31" s="1976">
        <v>2.379775</v>
      </c>
      <c r="HM31" s="1976">
        <v>2.2049000000000003</v>
      </c>
      <c r="HN31" s="1976">
        <v>2.2698449999999997</v>
      </c>
      <c r="HO31" s="1976">
        <v>2.4010198051948062</v>
      </c>
      <c r="HP31" s="1976">
        <v>2.4553217391304352</v>
      </c>
      <c r="HQ31" s="1976">
        <v>2.3743142857142856</v>
      </c>
      <c r="HR31" s="1976">
        <v>2.4507772727272732</v>
      </c>
      <c r="HS31" s="1976">
        <v>2.4929318181818183</v>
      </c>
      <c r="HT31" s="1976">
        <v>2.6470400000000001</v>
      </c>
      <c r="HU31" s="1976">
        <v>2.7326000000000001</v>
      </c>
      <c r="HV31" s="1976">
        <v>2.6868736842105263</v>
      </c>
      <c r="HW31" s="1976">
        <v>2.7742833333333321</v>
      </c>
      <c r="HX31" s="1976">
        <v>2.7590700000000004</v>
      </c>
      <c r="HY31" s="1976">
        <v>2.8868750000000007</v>
      </c>
      <c r="HZ31" s="1976">
        <v>2.9620100000000003</v>
      </c>
      <c r="IA31" s="1976">
        <v>3.042981818181818</v>
      </c>
      <c r="IB31" s="1976">
        <v>3.0299590909090908</v>
      </c>
      <c r="IC31" s="1976">
        <v>2.975077272727273</v>
      </c>
      <c r="ID31" s="1976">
        <v>3.0153272727272733</v>
      </c>
      <c r="IE31" s="1976">
        <v>2.9664333333333333</v>
      </c>
      <c r="IF31" s="1976">
        <v>2.8596631578947367</v>
      </c>
      <c r="IG31" s="1976">
        <v>2.8173304347826083</v>
      </c>
      <c r="IH31" s="1976">
        <v>2.8935263157894737</v>
      </c>
      <c r="II31" s="1976">
        <v>2.9506166666666673</v>
      </c>
      <c r="IJ31" s="1976">
        <v>3.0333499999999991</v>
      </c>
      <c r="IK31" s="1976">
        <v>2.9882857142857144</v>
      </c>
      <c r="IL31" s="1976">
        <v>2.8054809523809525</v>
      </c>
      <c r="IM31" s="1976">
        <v>2.8940499999999996</v>
      </c>
      <c r="IN31" s="1976">
        <v>2.7835761904761904</v>
      </c>
      <c r="IO31" s="1976">
        <v>2.7973863636363636</v>
      </c>
      <c r="IP31" s="1976">
        <v>2.6391190476190483</v>
      </c>
      <c r="IQ31" s="1976">
        <v>2.5456349999999999</v>
      </c>
      <c r="IR31" s="1976">
        <v>2.6033095238095236</v>
      </c>
      <c r="IS31" s="1976">
        <v>2.6259999999999999</v>
      </c>
      <c r="IT31" s="1976">
        <v>2.680821052631579</v>
      </c>
      <c r="IU31" s="1976">
        <v>2.6467166666666668</v>
      </c>
      <c r="IV31" s="1976">
        <v>2.6445863636363636</v>
      </c>
      <c r="IW31" s="1976">
        <v>2.5778500000000006</v>
      </c>
      <c r="IX31" s="1976">
        <v>2.476604545454546</v>
      </c>
      <c r="IY31" s="1976">
        <v>2.5169636363636365</v>
      </c>
      <c r="IZ31" s="1976">
        <v>2.5924142857142862</v>
      </c>
      <c r="JA31" s="1976">
        <v>2.5091173913043483</v>
      </c>
      <c r="JB31" s="1976">
        <v>2.4594949999999995</v>
      </c>
      <c r="JC31" s="1976">
        <v>2.4149045454545455</v>
      </c>
      <c r="JD31" s="1976">
        <v>2.4756149999999999</v>
      </c>
      <c r="JE31" s="1976">
        <v>2.457875</v>
      </c>
      <c r="JF31" s="1976">
        <v>2.4593611111111113</v>
      </c>
      <c r="JG31" s="1976">
        <v>2.4885052631578946</v>
      </c>
      <c r="JH31" s="1976">
        <v>2.530442105263158</v>
      </c>
      <c r="JI31" s="1976">
        <v>2.5532315789473685</v>
      </c>
      <c r="JJ31" s="1976">
        <v>2.6074636363636361</v>
      </c>
      <c r="JK31" s="1976">
        <v>2.6327600000000002</v>
      </c>
      <c r="JL31" s="1976">
        <v>2.6744521739130436</v>
      </c>
      <c r="JM31" s="1976">
        <v>2.6812545454545456</v>
      </c>
      <c r="JN31" s="1976">
        <v>2.7315095238095237</v>
      </c>
      <c r="JO31" s="1976">
        <v>2.7560272727272728</v>
      </c>
      <c r="JP31" s="1976">
        <v>2.7273571428571435</v>
      </c>
      <c r="JQ31" s="1976">
        <v>2.7002571428571431</v>
      </c>
      <c r="JR31" s="1976">
        <v>2.6186749999999996</v>
      </c>
      <c r="JS31" s="1976">
        <v>2.6409705882352941</v>
      </c>
    </row>
    <row r="32" spans="1:279" ht="21" customHeight="1">
      <c r="A32" s="1968" t="s">
        <v>4746</v>
      </c>
      <c r="B32" s="1976">
        <v>18.302</v>
      </c>
      <c r="C32" s="1976">
        <v>17.972999999999999</v>
      </c>
      <c r="D32" s="1976">
        <v>18.215</v>
      </c>
      <c r="E32" s="1976">
        <v>18.417999999999999</v>
      </c>
      <c r="F32" s="1976">
        <v>19.152272727272727</v>
      </c>
      <c r="G32" s="1976">
        <v>19.6465</v>
      </c>
      <c r="H32" s="1976">
        <v>20.420000000000002</v>
      </c>
      <c r="I32" s="1976">
        <v>20.020476190476192</v>
      </c>
      <c r="J32" s="1976">
        <v>20.015999999999998</v>
      </c>
      <c r="K32" s="1976">
        <v>20.027000000000001</v>
      </c>
      <c r="L32" s="1976">
        <v>20.305</v>
      </c>
      <c r="M32" s="1976">
        <v>20.577999999999999</v>
      </c>
      <c r="N32" s="1976">
        <v>21.103000000000002</v>
      </c>
      <c r="O32" s="1976">
        <v>20.626000000000001</v>
      </c>
      <c r="P32" s="1976">
        <v>20.436</v>
      </c>
      <c r="Q32" s="1976">
        <v>20.059999999999999</v>
      </c>
      <c r="R32" s="1976">
        <v>21.216000000000001</v>
      </c>
      <c r="S32" s="1976">
        <v>21.661999999999999</v>
      </c>
      <c r="T32" s="1976">
        <v>21.852</v>
      </c>
      <c r="U32" s="1976">
        <v>21.306000000000001</v>
      </c>
      <c r="V32" s="1976">
        <v>21.279</v>
      </c>
      <c r="W32" s="1976">
        <v>21.818999999999999</v>
      </c>
      <c r="X32" s="1976">
        <v>21.428000000000001</v>
      </c>
      <c r="Y32" s="1976">
        <v>21.501000000000001</v>
      </c>
      <c r="Z32" s="1976">
        <v>21.24</v>
      </c>
      <c r="AA32" s="1976">
        <v>20.849</v>
      </c>
      <c r="AB32" s="1976">
        <v>20.655999999999999</v>
      </c>
      <c r="AC32" s="1976">
        <v>21.132999999999999</v>
      </c>
      <c r="AD32" s="1976">
        <v>21.975999999999999</v>
      </c>
      <c r="AE32" s="1976">
        <v>22.724</v>
      </c>
      <c r="AF32" s="1976">
        <v>22.913</v>
      </c>
      <c r="AG32" s="1976">
        <v>22.687000000000001</v>
      </c>
      <c r="AH32" s="1976">
        <v>22.805</v>
      </c>
      <c r="AI32" s="1976">
        <v>23.326000000000001</v>
      </c>
      <c r="AJ32" s="1976">
        <v>24.552</v>
      </c>
      <c r="AK32" s="1976">
        <v>24.945</v>
      </c>
      <c r="AL32" s="1976">
        <v>24.318999999999999</v>
      </c>
      <c r="AM32" s="1976">
        <v>24.369</v>
      </c>
      <c r="AN32" s="1976">
        <v>24.84</v>
      </c>
      <c r="AO32" s="1976">
        <v>24.512</v>
      </c>
      <c r="AP32" s="1976">
        <v>24.161000000000001</v>
      </c>
      <c r="AQ32" s="1976">
        <v>23.3691</v>
      </c>
      <c r="AR32" s="1976">
        <v>22.993300000000001</v>
      </c>
      <c r="AS32" s="1976">
        <v>23.687000000000001</v>
      </c>
      <c r="AT32" s="1976">
        <v>23.834299999999999</v>
      </c>
      <c r="AU32" s="1976">
        <v>23.723800000000001</v>
      </c>
      <c r="AV32" s="1976">
        <v>23.371600000000001</v>
      </c>
      <c r="AW32" s="1976">
        <v>23.5977</v>
      </c>
      <c r="AX32" s="1976">
        <v>24.1252</v>
      </c>
      <c r="AY32" s="1976">
        <v>23.677</v>
      </c>
      <c r="AZ32" s="1976">
        <v>23.735499999999998</v>
      </c>
      <c r="BA32" s="1976">
        <v>24.166</v>
      </c>
      <c r="BB32" s="1976">
        <v>25.488199999999999</v>
      </c>
      <c r="BC32" s="1976">
        <v>25.234999999999999</v>
      </c>
      <c r="BD32" s="1976">
        <v>25.367100000000001</v>
      </c>
      <c r="BE32" s="1976">
        <v>26.208100000000002</v>
      </c>
      <c r="BF32" s="1976">
        <v>26.445699999999999</v>
      </c>
      <c r="BG32" s="1976">
        <v>26.268999999999998</v>
      </c>
      <c r="BH32" s="1976">
        <v>27.004000000000001</v>
      </c>
      <c r="BI32" s="1976">
        <v>27.774000000000001</v>
      </c>
      <c r="BJ32" s="1976">
        <v>27.1538</v>
      </c>
      <c r="BK32" s="1976">
        <v>27.171099999999999</v>
      </c>
      <c r="BL32" s="1976">
        <v>27.3325</v>
      </c>
      <c r="BM32" s="1976">
        <v>27.041899999999998</v>
      </c>
      <c r="BN32" s="1976">
        <v>26.09</v>
      </c>
      <c r="BO32" s="1976">
        <v>25.984000000000002</v>
      </c>
      <c r="BP32" s="1976">
        <v>26.453199999999999</v>
      </c>
      <c r="BQ32" s="1976">
        <v>26.263100000000001</v>
      </c>
      <c r="BR32" s="1976">
        <v>26.5534</v>
      </c>
      <c r="BS32" s="1976">
        <v>26.389800000000001</v>
      </c>
      <c r="BT32" s="1976">
        <v>27.465</v>
      </c>
      <c r="BU32" s="1976">
        <v>26.335699999999999</v>
      </c>
      <c r="BV32" s="1976">
        <v>26.551400000000001</v>
      </c>
      <c r="BW32" s="1976">
        <v>26.3902</v>
      </c>
      <c r="BX32" s="1976">
        <v>27.081</v>
      </c>
      <c r="BY32" s="1976">
        <v>26.2255</v>
      </c>
      <c r="BZ32" s="1976">
        <v>26.531300000000002</v>
      </c>
      <c r="CA32" s="1976">
        <v>26.857700000000001</v>
      </c>
      <c r="CB32" s="1976">
        <v>26.646899999999999</v>
      </c>
      <c r="CC32" s="1976">
        <v>26.029499999999999</v>
      </c>
      <c r="CD32" s="1976">
        <v>26.732299999999999</v>
      </c>
      <c r="CE32" s="1976">
        <v>27.132200000000001</v>
      </c>
      <c r="CF32" s="1976">
        <v>27.476199999999999</v>
      </c>
      <c r="CG32" s="1976">
        <v>28.6631</v>
      </c>
      <c r="CH32" s="1976">
        <v>29.387</v>
      </c>
      <c r="CI32" s="1976">
        <v>28.995799999999999</v>
      </c>
      <c r="CJ32" s="1976">
        <v>29.960799999999999</v>
      </c>
      <c r="CK32" s="1976">
        <v>29.9358</v>
      </c>
      <c r="CL32" s="1976">
        <v>30.529914999999999</v>
      </c>
      <c r="CM32" s="1976">
        <v>30.758495454545457</v>
      </c>
      <c r="CN32" s="1976">
        <v>30.491508695652168</v>
      </c>
      <c r="CO32" s="1976">
        <v>30.580559999999998</v>
      </c>
      <c r="CP32" s="1976">
        <v>30.739638095238092</v>
      </c>
      <c r="CQ32" s="1976">
        <v>30.574972727272733</v>
      </c>
      <c r="CR32" s="1976">
        <v>30.526254999999999</v>
      </c>
      <c r="CS32" s="1976">
        <v>29.35</v>
      </c>
      <c r="CT32" s="1976">
        <v>29.763000000000002</v>
      </c>
      <c r="CU32" s="1976">
        <v>29.071999999999999</v>
      </c>
      <c r="CV32" s="1976">
        <v>29.370999999999999</v>
      </c>
      <c r="CW32" s="1976">
        <v>29.555</v>
      </c>
      <c r="CX32" s="1976">
        <v>29.404</v>
      </c>
      <c r="CY32" s="1976">
        <v>29.779</v>
      </c>
      <c r="CZ32" s="1976">
        <v>30.367096466572946</v>
      </c>
      <c r="DA32" s="1976">
        <v>30.101642702534516</v>
      </c>
      <c r="DB32" s="1976">
        <v>31.318911415157316</v>
      </c>
      <c r="DC32" s="1976">
        <v>31.560772432947495</v>
      </c>
      <c r="DD32" s="1976">
        <v>31.333431707080347</v>
      </c>
      <c r="DE32" s="1976">
        <v>32.34166974693634</v>
      </c>
      <c r="DF32" s="1976">
        <v>32.424401345729812</v>
      </c>
      <c r="DG32" s="1976">
        <v>31.98539608510147</v>
      </c>
      <c r="DH32" s="1976">
        <v>32.540519347357375</v>
      </c>
      <c r="DI32" s="1976">
        <v>32.143370290013429</v>
      </c>
      <c r="DJ32" s="1976">
        <v>32.687098743326437</v>
      </c>
      <c r="DK32" s="1976">
        <v>34.164880077421074</v>
      </c>
      <c r="DL32" s="1976">
        <v>35.073493335868726</v>
      </c>
      <c r="DM32" s="1976">
        <v>36.938373618955467</v>
      </c>
      <c r="DN32" s="1976">
        <v>33.522896861722046</v>
      </c>
      <c r="DO32" s="1976">
        <v>32.940132570404089</v>
      </c>
      <c r="DP32" s="1976">
        <v>32.631981889323313</v>
      </c>
      <c r="DQ32" s="1976">
        <v>32.12002594736542</v>
      </c>
      <c r="DR32" s="1976">
        <v>32.008933689835402</v>
      </c>
      <c r="DS32" s="1976">
        <v>32.584446394653597</v>
      </c>
      <c r="DT32" s="1976">
        <v>32.544198005631692</v>
      </c>
      <c r="DU32" s="1976">
        <v>32.547496948851574</v>
      </c>
      <c r="DV32" s="1976">
        <v>32.045384894727938</v>
      </c>
      <c r="DW32" s="1976">
        <v>32.326526565066331</v>
      </c>
      <c r="DX32" s="1976">
        <v>32.446190471738937</v>
      </c>
      <c r="DY32" s="1976">
        <v>32.349890677758879</v>
      </c>
      <c r="DZ32" s="1976">
        <v>32.921402274366635</v>
      </c>
      <c r="EA32" s="1976">
        <v>33.56317891110902</v>
      </c>
      <c r="EB32" s="1976">
        <v>33.620944286596142</v>
      </c>
      <c r="EC32" s="1976">
        <v>33.87942714991911</v>
      </c>
      <c r="ED32" s="1976">
        <v>33.482000641837146</v>
      </c>
      <c r="EE32" s="1976">
        <v>33.644336495333903</v>
      </c>
      <c r="EF32" s="1976">
        <v>33.202552792325392</v>
      </c>
      <c r="EG32" s="1976">
        <v>33.58852054607091</v>
      </c>
      <c r="EH32" s="1976">
        <v>32.98489892011316</v>
      </c>
      <c r="EI32" s="1976">
        <v>33.622921813261094</v>
      </c>
      <c r="EJ32" s="1976">
        <v>33.365411879552788</v>
      </c>
      <c r="EK32" s="1976">
        <v>33.794220401829655</v>
      </c>
      <c r="EL32" s="1976">
        <v>33.872531969098993</v>
      </c>
      <c r="EM32" s="1976">
        <v>34.177164998813303</v>
      </c>
      <c r="EN32" s="1976">
        <v>33.914881686720776</v>
      </c>
      <c r="EO32" s="1976">
        <v>34.384516562301435</v>
      </c>
      <c r="EP32" s="1976">
        <v>34.002848663691381</v>
      </c>
      <c r="EQ32" s="1976">
        <v>34.358601326841324</v>
      </c>
      <c r="ER32" s="1976">
        <v>34.728895806029115</v>
      </c>
      <c r="ES32" s="1976">
        <v>34.662762353722385</v>
      </c>
      <c r="ET32" s="1976">
        <v>34.512673559385981</v>
      </c>
      <c r="EU32" s="1976">
        <v>34.360934230235934</v>
      </c>
      <c r="EV32" s="1976">
        <v>34.364150449734439</v>
      </c>
      <c r="EW32" s="1976">
        <v>34.129278026217939</v>
      </c>
      <c r="EX32" s="1976">
        <v>33.805663946657901</v>
      </c>
      <c r="EY32" s="1976">
        <v>33.462757747549617</v>
      </c>
      <c r="EZ32" s="1976">
        <v>33.179074007052591</v>
      </c>
      <c r="FA32" s="1976">
        <v>32.876832149493666</v>
      </c>
      <c r="FB32" s="1976">
        <v>34.966779077059201</v>
      </c>
      <c r="FC32" s="1976">
        <v>35.868983344404981</v>
      </c>
      <c r="FD32" s="1976">
        <v>36.824011099038096</v>
      </c>
      <c r="FE32" s="1976">
        <v>38.23150718956628</v>
      </c>
      <c r="FF32" s="1976">
        <v>38.329209954325414</v>
      </c>
      <c r="FG32" s="1976">
        <v>38.455866558441556</v>
      </c>
      <c r="FH32" s="1976">
        <v>37.917449689440993</v>
      </c>
      <c r="FI32" s="1976">
        <v>37.28272278911566</v>
      </c>
      <c r="FJ32" s="1976">
        <v>37.106617346938783</v>
      </c>
      <c r="FK32" s="1976">
        <v>37.52845389610389</v>
      </c>
      <c r="FL32" s="1976">
        <v>36.581399999999995</v>
      </c>
      <c r="FM32" s="1976">
        <v>36.956745454545455</v>
      </c>
      <c r="FN32" s="1976">
        <v>36.578369999999993</v>
      </c>
      <c r="FO32" s="1976">
        <v>36.84281578947369</v>
      </c>
      <c r="FP32" s="1976">
        <v>37.02895909090909</v>
      </c>
      <c r="FQ32" s="1976">
        <v>37.337454999999999</v>
      </c>
      <c r="FR32" s="1976">
        <v>36.942261188811194</v>
      </c>
      <c r="FS32" s="1976">
        <v>37.536550000000005</v>
      </c>
      <c r="FT32" s="1976">
        <v>37.195550000000004</v>
      </c>
      <c r="FU32" s="1976">
        <v>37.420413636363634</v>
      </c>
      <c r="FV32" s="1976">
        <v>37.311347619047623</v>
      </c>
      <c r="FW32" s="1976">
        <v>37.06155714285714</v>
      </c>
      <c r="FX32" s="1976">
        <v>36.87452857142857</v>
      </c>
      <c r="FY32" s="1976">
        <v>36.182404545454546</v>
      </c>
      <c r="FZ32" s="1976">
        <v>36.495180952380956</v>
      </c>
      <c r="GA32" s="1976">
        <v>36.529570588235302</v>
      </c>
      <c r="GB32" s="1976">
        <v>36.332927272727268</v>
      </c>
      <c r="GC32" s="1976">
        <v>36.266729999999995</v>
      </c>
      <c r="GD32" s="1976">
        <v>36.228686363636363</v>
      </c>
      <c r="GE32" s="1976">
        <v>36.769338095238091</v>
      </c>
      <c r="GF32" s="1976">
        <v>36.571638095238086</v>
      </c>
      <c r="GG32" s="1976">
        <v>35.389339130434784</v>
      </c>
      <c r="GH32" s="1976">
        <v>35.482547619047615</v>
      </c>
      <c r="GI32" s="1976">
        <v>35.453821611721615</v>
      </c>
      <c r="GJ32" s="1976">
        <v>35.21584</v>
      </c>
      <c r="GK32" s="1976">
        <v>35.111685000000001</v>
      </c>
      <c r="GL32" s="1976">
        <v>35.269594444444451</v>
      </c>
      <c r="GM32" s="1976">
        <v>35.849876470588235</v>
      </c>
      <c r="GN32" s="1976">
        <v>35.740623809523811</v>
      </c>
      <c r="GO32" s="1976">
        <v>35.599480952380951</v>
      </c>
      <c r="GP32" s="1976">
        <v>35.365209090909083</v>
      </c>
      <c r="GQ32" s="1976">
        <v>35.596280952380951</v>
      </c>
      <c r="GR32" s="1976">
        <v>35.295259090909092</v>
      </c>
      <c r="GS32" s="1976">
        <v>35.45183636363636</v>
      </c>
      <c r="GT32" s="1976">
        <v>36.125321052631584</v>
      </c>
      <c r="GU32" s="1976">
        <v>35.425313043478262</v>
      </c>
      <c r="GV32" s="1976">
        <v>35.184199999999997</v>
      </c>
      <c r="GW32" s="1976">
        <v>35.300965000000005</v>
      </c>
      <c r="GX32" s="1976">
        <v>35.31833000000001</v>
      </c>
      <c r="GY32" s="1976">
        <v>34.869550000000004</v>
      </c>
      <c r="GZ32" s="1976">
        <v>35.296977192982446</v>
      </c>
      <c r="HA32" s="1976">
        <v>35.320059090909098</v>
      </c>
      <c r="HB32" s="1976">
        <v>35.507990909090914</v>
      </c>
      <c r="HC32" s="1976">
        <v>36.694968421052629</v>
      </c>
      <c r="HD32" s="1976">
        <v>37.125</v>
      </c>
      <c r="HE32" s="1976">
        <v>37.405999999999999</v>
      </c>
      <c r="HF32" s="1976">
        <v>37.268284210526325</v>
      </c>
      <c r="HG32" s="1976">
        <v>37.262656159420295</v>
      </c>
      <c r="HH32" s="1976">
        <v>37.408121052631586</v>
      </c>
      <c r="HI32" s="1976">
        <v>37.764490000000002</v>
      </c>
      <c r="HJ32" s="1976">
        <v>38.364080952380945</v>
      </c>
      <c r="HK32" s="1976">
        <v>38.764126315789476</v>
      </c>
      <c r="HL32" s="1976">
        <v>40.801909999999992</v>
      </c>
      <c r="HM32" s="1976">
        <v>41.661886363636363</v>
      </c>
      <c r="HN32" s="1976">
        <v>41.984954999999999</v>
      </c>
      <c r="HO32" s="1976">
        <v>42.682192424242416</v>
      </c>
      <c r="HP32" s="1976">
        <v>43.522760869565211</v>
      </c>
      <c r="HQ32" s="1976">
        <v>44.381995238095236</v>
      </c>
      <c r="HR32" s="1976">
        <v>44.280186363636354</v>
      </c>
      <c r="HS32" s="1976">
        <v>44.442568181818189</v>
      </c>
      <c r="HT32" s="1976">
        <v>44.592795000000002</v>
      </c>
      <c r="HU32" s="1976">
        <v>45.303681818181822</v>
      </c>
      <c r="HV32" s="1976">
        <v>45.276715789473677</v>
      </c>
      <c r="HW32" s="1976">
        <v>45.051250000000003</v>
      </c>
      <c r="HX32" s="1976">
        <v>43.991344999999995</v>
      </c>
      <c r="HY32" s="1976">
        <v>44.531130000000005</v>
      </c>
      <c r="HZ32" s="1976">
        <v>45.590585000000004</v>
      </c>
      <c r="IA32" s="1976">
        <v>45.997745454545452</v>
      </c>
      <c r="IB32" s="1976">
        <v>47.255204545454554</v>
      </c>
      <c r="IC32" s="1976">
        <v>47.368468181818187</v>
      </c>
      <c r="ID32" s="1976">
        <v>46.867340909090906</v>
      </c>
      <c r="IE32" s="1976">
        <v>47.017671428571433</v>
      </c>
      <c r="IF32" s="1976">
        <v>47.436889473684204</v>
      </c>
      <c r="IG32" s="1976">
        <v>47.89809130434783</v>
      </c>
      <c r="IH32" s="1976">
        <v>48.15905789473684</v>
      </c>
      <c r="II32" s="1976">
        <v>48.104727777777775</v>
      </c>
      <c r="IJ32" s="1976">
        <v>48.262386363636367</v>
      </c>
      <c r="IK32" s="1976">
        <v>46.827185714285712</v>
      </c>
      <c r="IL32" s="1976">
        <v>44.843738095238088</v>
      </c>
      <c r="IM32" s="1976">
        <v>46.523409090909084</v>
      </c>
      <c r="IN32" s="1976">
        <v>47.424957142857139</v>
      </c>
      <c r="IO32" s="1976">
        <v>47.908059090909092</v>
      </c>
      <c r="IP32" s="1976">
        <v>46.810947619047624</v>
      </c>
      <c r="IQ32" s="1976">
        <v>45.555390000000003</v>
      </c>
      <c r="IR32" s="1976">
        <v>46.390190476190476</v>
      </c>
      <c r="IS32" s="1976">
        <v>47.88956818181817</v>
      </c>
      <c r="IT32" s="1976">
        <v>48.78958947368421</v>
      </c>
      <c r="IU32" s="1976">
        <v>50.410783333333328</v>
      </c>
      <c r="IV32" s="1976">
        <v>51.234027272727282</v>
      </c>
      <c r="IW32" s="1976">
        <v>51.179245000000002</v>
      </c>
      <c r="IX32" s="1976">
        <v>51.622854545454544</v>
      </c>
      <c r="IY32" s="1976">
        <v>51.505318181818168</v>
      </c>
      <c r="IZ32" s="1976">
        <v>53.032557142857137</v>
      </c>
      <c r="JA32" s="1976">
        <v>52.639447826086958</v>
      </c>
      <c r="JB32" s="1976">
        <v>51.09288999999999</v>
      </c>
      <c r="JC32" s="1976">
        <v>50.048272727272725</v>
      </c>
      <c r="JD32" s="1976">
        <v>50.636389999999999</v>
      </c>
      <c r="JE32" s="1976">
        <v>51.969174999999993</v>
      </c>
      <c r="JF32" s="1976">
        <v>52.924883333333341</v>
      </c>
      <c r="JG32" s="1976">
        <v>53.009394736842104</v>
      </c>
      <c r="JH32" s="1976">
        <v>52.864321052631567</v>
      </c>
      <c r="JI32" s="1976">
        <v>52.136900000000004</v>
      </c>
      <c r="JJ32" s="1976">
        <v>51.81408636363637</v>
      </c>
      <c r="JK32" s="1976">
        <v>53.27761499999999</v>
      </c>
      <c r="JL32" s="1976">
        <v>53.499386956521732</v>
      </c>
      <c r="JM32" s="1976">
        <v>55.219504545454541</v>
      </c>
      <c r="JN32" s="1976">
        <v>55.559561904761892</v>
      </c>
      <c r="JO32" s="1976">
        <v>54.965418181818194</v>
      </c>
      <c r="JP32" s="1976">
        <v>54.217128571428574</v>
      </c>
      <c r="JQ32" s="1976">
        <v>53.814671428571422</v>
      </c>
      <c r="JR32" s="1976">
        <v>52.618520000000004</v>
      </c>
      <c r="JS32" s="1976">
        <v>52.830894117647063</v>
      </c>
    </row>
    <row r="33" spans="1:279" ht="21" customHeight="1">
      <c r="A33" s="1968" t="s">
        <v>4747</v>
      </c>
      <c r="B33" s="1976">
        <v>30.48</v>
      </c>
      <c r="C33" s="1976">
        <v>30.515999999999998</v>
      </c>
      <c r="D33" s="1976">
        <v>30.513999999999999</v>
      </c>
      <c r="E33" s="1976">
        <v>30.498999999999999</v>
      </c>
      <c r="F33" s="1976">
        <v>30.411568181818176</v>
      </c>
      <c r="G33" s="1976">
        <v>30.28931</v>
      </c>
      <c r="H33" s="1976">
        <v>30.076565217391302</v>
      </c>
      <c r="I33" s="1976">
        <v>29.938290476190474</v>
      </c>
      <c r="J33" s="1976">
        <v>29.885439999999999</v>
      </c>
      <c r="K33" s="1976">
        <v>29.876999999999999</v>
      </c>
      <c r="L33" s="1976">
        <v>29.739000000000001</v>
      </c>
      <c r="M33" s="1976">
        <v>29.605989999999998</v>
      </c>
      <c r="N33" s="1976">
        <v>29.05</v>
      </c>
      <c r="O33" s="1976">
        <v>28.125</v>
      </c>
      <c r="P33" s="1976">
        <v>27.860099999999999</v>
      </c>
      <c r="Q33" s="1976">
        <v>27.677</v>
      </c>
      <c r="R33" s="1976">
        <v>27.815000000000001</v>
      </c>
      <c r="S33" s="1976">
        <v>28.588999999999999</v>
      </c>
      <c r="T33" s="1976">
        <v>29.77</v>
      </c>
      <c r="U33" s="1976">
        <v>29.466000000000001</v>
      </c>
      <c r="V33" s="1976">
        <v>29.350999999999999</v>
      </c>
      <c r="W33" s="1976">
        <v>28.904</v>
      </c>
      <c r="X33" s="1976">
        <v>28.623999999999999</v>
      </c>
      <c r="Y33" s="1976">
        <v>27.271999999999998</v>
      </c>
      <c r="Z33" s="1976">
        <v>26.442</v>
      </c>
      <c r="AA33" s="1976">
        <v>26.079000000000001</v>
      </c>
      <c r="AB33" s="1976">
        <v>26.469000000000001</v>
      </c>
      <c r="AC33" s="1976">
        <v>27.405999999999999</v>
      </c>
      <c r="AD33" s="1976">
        <v>28.221</v>
      </c>
      <c r="AE33" s="1976">
        <v>28.42</v>
      </c>
      <c r="AF33" s="1976">
        <v>28.491</v>
      </c>
      <c r="AG33" s="1976">
        <v>28.62</v>
      </c>
      <c r="AH33" s="1976">
        <v>28.780999999999999</v>
      </c>
      <c r="AI33" s="1976">
        <v>28.814</v>
      </c>
      <c r="AJ33" s="1976">
        <v>28.745000000000001</v>
      </c>
      <c r="AK33" s="1976">
        <v>28.565000000000001</v>
      </c>
      <c r="AL33" s="1976">
        <v>28.663</v>
      </c>
      <c r="AM33" s="1976">
        <v>28.972000000000001</v>
      </c>
      <c r="AN33" s="1976">
        <v>29.161000000000001</v>
      </c>
      <c r="AO33" s="1976">
        <v>29.311199999999999</v>
      </c>
      <c r="AP33" s="1976">
        <v>29.378299999999999</v>
      </c>
      <c r="AQ33" s="1976">
        <v>29.5322</v>
      </c>
      <c r="AR33" s="1976">
        <v>29.7195</v>
      </c>
      <c r="AS33" s="1976">
        <v>29.929600000000001</v>
      </c>
      <c r="AT33" s="1976">
        <v>30.129200000000001</v>
      </c>
      <c r="AU33" s="1976">
        <v>30.528500000000001</v>
      </c>
      <c r="AV33" s="1976">
        <v>30.6585</v>
      </c>
      <c r="AW33" s="1976">
        <v>30.772099999999998</v>
      </c>
      <c r="AX33" s="1976">
        <v>30.7911</v>
      </c>
      <c r="AY33" s="1976">
        <v>30.849599999999999</v>
      </c>
      <c r="AZ33" s="1976">
        <v>30.909300000000002</v>
      </c>
      <c r="BA33" s="1976">
        <v>30.974599999999999</v>
      </c>
      <c r="BB33" s="1976">
        <v>30.979399999999998</v>
      </c>
      <c r="BC33" s="1976">
        <v>30.987500000000001</v>
      </c>
      <c r="BD33" s="1976">
        <v>31.266999999999999</v>
      </c>
      <c r="BE33" s="1976">
        <v>32.0807</v>
      </c>
      <c r="BF33" s="1976">
        <v>32.616700000000002</v>
      </c>
      <c r="BG33" s="1976">
        <v>32.846499999999999</v>
      </c>
      <c r="BH33" s="1976">
        <v>33.113</v>
      </c>
      <c r="BI33" s="1976">
        <v>33.304900000000004</v>
      </c>
      <c r="BJ33" s="1976">
        <v>33.567799999999998</v>
      </c>
      <c r="BK33" s="1976">
        <v>33.511099999999999</v>
      </c>
      <c r="BL33" s="1976">
        <v>33.086199999999998</v>
      </c>
      <c r="BM33" s="1976">
        <v>32.654699999999998</v>
      </c>
      <c r="BN33" s="1976">
        <v>31.895800000000001</v>
      </c>
      <c r="BO33" s="1976">
        <v>31.992000000000001</v>
      </c>
      <c r="BP33" s="1976">
        <v>31.892700000000001</v>
      </c>
      <c r="BQ33" s="1976">
        <v>31.524799999999999</v>
      </c>
      <c r="BR33" s="1976">
        <v>31.4406</v>
      </c>
      <c r="BS33" s="1976">
        <v>30.9251</v>
      </c>
      <c r="BT33" s="1976">
        <v>30.692</v>
      </c>
      <c r="BU33" s="1976">
        <v>29.962800000000001</v>
      </c>
      <c r="BV33" s="1976">
        <v>29.1815</v>
      </c>
      <c r="BW33" s="1976">
        <v>28.791699999999999</v>
      </c>
      <c r="BX33" s="1976">
        <v>27.340900000000001</v>
      </c>
      <c r="BY33" s="1976">
        <v>26.566099999999999</v>
      </c>
      <c r="BZ33" s="1976">
        <v>27.6828</v>
      </c>
      <c r="CA33" s="1976">
        <v>27.789100000000001</v>
      </c>
      <c r="CB33" s="1976">
        <v>27.296099999999999</v>
      </c>
      <c r="CC33" s="1976">
        <v>28.122499999999999</v>
      </c>
      <c r="CD33" s="1976">
        <v>29.536000000000001</v>
      </c>
      <c r="CE33" s="1976">
        <v>30.868200000000002</v>
      </c>
      <c r="CF33" s="1976">
        <v>32.529899999999998</v>
      </c>
      <c r="CG33" s="1976">
        <v>32.531300000000002</v>
      </c>
      <c r="CH33" s="1976">
        <v>32.883299999999998</v>
      </c>
      <c r="CI33" s="1976">
        <v>33.808900000000001</v>
      </c>
      <c r="CJ33" s="1976">
        <v>34.463099999999997</v>
      </c>
      <c r="CK33" s="1976">
        <v>34.204099999999997</v>
      </c>
      <c r="CL33" s="1976">
        <v>33.680095000000001</v>
      </c>
      <c r="CM33" s="1976">
        <v>33.103550000000006</v>
      </c>
      <c r="CN33" s="1976">
        <v>32.852173913043487</v>
      </c>
      <c r="CO33" s="1976">
        <v>32.630909999999993</v>
      </c>
      <c r="CP33" s="1976">
        <v>31.966957142857144</v>
      </c>
      <c r="CQ33" s="1976">
        <v>31.282936363636363</v>
      </c>
      <c r="CR33" s="1976">
        <v>30.84427500000001</v>
      </c>
      <c r="CS33" s="1976">
        <v>30.152000000000001</v>
      </c>
      <c r="CT33" s="1976">
        <v>30.742000000000001</v>
      </c>
      <c r="CU33" s="1976">
        <v>31.178000000000001</v>
      </c>
      <c r="CV33" s="1976">
        <v>31.335999999999999</v>
      </c>
      <c r="CW33" s="1976">
        <v>31.527999999999999</v>
      </c>
      <c r="CX33" s="1976">
        <v>33.222999999999999</v>
      </c>
      <c r="CY33" s="1976">
        <v>33.549999999999997</v>
      </c>
      <c r="CZ33" s="1976">
        <v>31.974693871171336</v>
      </c>
      <c r="DA33" s="1976">
        <v>31.276929178596401</v>
      </c>
      <c r="DB33" s="1976">
        <v>31.332206832108845</v>
      </c>
      <c r="DC33" s="1976">
        <v>30.540046698956036</v>
      </c>
      <c r="DD33" s="1976">
        <v>30.823271424995873</v>
      </c>
      <c r="DE33" s="1976">
        <v>31.312730052763982</v>
      </c>
      <c r="DF33" s="1976">
        <v>31.000889127687969</v>
      </c>
      <c r="DG33" s="1976">
        <v>30.356005798710314</v>
      </c>
      <c r="DH33" s="1976">
        <v>29.754140958782465</v>
      </c>
      <c r="DI33" s="1976">
        <v>28.813938185803568</v>
      </c>
      <c r="DJ33" s="1976">
        <v>28.525412085357139</v>
      </c>
      <c r="DK33" s="1976">
        <v>28.716500147500007</v>
      </c>
      <c r="DL33" s="1976">
        <v>28.880026576496601</v>
      </c>
      <c r="DM33" s="1976">
        <v>28.72296722483766</v>
      </c>
      <c r="DN33" s="1976">
        <v>29.207330984829934</v>
      </c>
      <c r="DO33" s="1976">
        <v>29.596017442714281</v>
      </c>
      <c r="DP33" s="1976">
        <v>29.678089665821425</v>
      </c>
      <c r="DQ33" s="1976">
        <v>29.934107816980518</v>
      </c>
      <c r="DR33" s="1976">
        <v>30.005328842285714</v>
      </c>
      <c r="DS33" s="1976">
        <v>29.693063409722228</v>
      </c>
      <c r="DT33" s="1976">
        <v>29.680604799999998</v>
      </c>
      <c r="DU33" s="1976">
        <v>29.716380008707482</v>
      </c>
      <c r="DV33" s="1976">
        <v>30.05609916402598</v>
      </c>
      <c r="DW33" s="1976">
        <v>30.932721267006801</v>
      </c>
      <c r="DX33" s="1976">
        <v>31.653170896103902</v>
      </c>
      <c r="DY33" s="1976">
        <v>31.337346506802717</v>
      </c>
      <c r="DZ33" s="1976">
        <v>30.914747535714284</v>
      </c>
      <c r="EA33" s="1976">
        <v>31.306451739130431</v>
      </c>
      <c r="EB33" s="1976">
        <v>31.525007057142865</v>
      </c>
      <c r="EC33" s="1976">
        <v>31.171176964285706</v>
      </c>
      <c r="ED33" s="1976">
        <v>30.936054421768702</v>
      </c>
      <c r="EE33" s="1976">
        <v>30.917318646616536</v>
      </c>
      <c r="EF33" s="1976">
        <v>31.334401928571424</v>
      </c>
      <c r="EG33" s="1976">
        <v>31.392931992857143</v>
      </c>
      <c r="EH33" s="1976">
        <v>31.444321055194813</v>
      </c>
      <c r="EI33" s="1976">
        <v>31.292577892857146</v>
      </c>
      <c r="EJ33" s="1976">
        <v>31.438483183229817</v>
      </c>
      <c r="EK33" s="1976">
        <v>31.234327261904767</v>
      </c>
      <c r="EL33" s="1976">
        <v>31.235243946428568</v>
      </c>
      <c r="EM33" s="1976">
        <v>30.829681149068325</v>
      </c>
      <c r="EN33" s="1976">
        <v>30.944521853571427</v>
      </c>
      <c r="EO33" s="1976">
        <v>30.715731275510194</v>
      </c>
      <c r="EP33" s="1976">
        <v>30.719229398496239</v>
      </c>
      <c r="EQ33" s="1976">
        <v>30.698071650793647</v>
      </c>
      <c r="ER33" s="1976">
        <v>30.554526879699246</v>
      </c>
      <c r="ES33" s="1976">
        <v>30.573887902597402</v>
      </c>
      <c r="ET33" s="1976">
        <v>30.613980391156463</v>
      </c>
      <c r="EU33" s="1976">
        <v>30.745648513605445</v>
      </c>
      <c r="EV33" s="1976">
        <v>30.763624523181818</v>
      </c>
      <c r="EW33" s="1976">
        <v>31.000125085050001</v>
      </c>
      <c r="EX33" s="1976">
        <v>31.507607231610393</v>
      </c>
      <c r="EY33" s="1976">
        <v>31.742292358116881</v>
      </c>
      <c r="EZ33" s="1976">
        <v>31.868674363750007</v>
      </c>
      <c r="FA33" s="1976">
        <v>31.974671007653054</v>
      </c>
      <c r="FB33" s="1976">
        <v>32.706129572142864</v>
      </c>
      <c r="FC33" s="1976">
        <v>33.375906683109243</v>
      </c>
      <c r="FD33" s="1976">
        <v>35.853929457993196</v>
      </c>
      <c r="FE33" s="1976">
        <v>36.62090454545455</v>
      </c>
      <c r="FF33" s="1976">
        <v>35.564990000000009</v>
      </c>
      <c r="FG33" s="1976">
        <v>35.68950357142856</v>
      </c>
      <c r="FH33" s="1976">
        <v>35.990642857142859</v>
      </c>
      <c r="FI33" s="1976">
        <v>35.958073469387749</v>
      </c>
      <c r="FJ33" s="1976">
        <v>35.928473469387754</v>
      </c>
      <c r="FK33" s="1976">
        <v>36.218475974025985</v>
      </c>
      <c r="FL33" s="1976">
        <v>36.782142105263169</v>
      </c>
      <c r="FM33" s="1976">
        <v>36.636790909090912</v>
      </c>
      <c r="FN33" s="1976">
        <v>36.652145000000004</v>
      </c>
      <c r="FO33" s="1976">
        <v>36.378778947368424</v>
      </c>
      <c r="FP33" s="1976">
        <v>36.244327272727269</v>
      </c>
      <c r="FQ33" s="1976">
        <v>35.877174999999994</v>
      </c>
      <c r="FR33" s="1976">
        <v>35.982452797202789</v>
      </c>
      <c r="FS33" s="1976">
        <v>36.297413636363636</v>
      </c>
      <c r="FT33" s="1976">
        <v>36.410744999999999</v>
      </c>
      <c r="FU33" s="1976">
        <v>36.204559090909086</v>
      </c>
      <c r="FV33" s="1976">
        <v>36.210380952380945</v>
      </c>
      <c r="FW33" s="1976">
        <v>36.426980952380944</v>
      </c>
      <c r="FX33" s="1976">
        <v>36.578514285714292</v>
      </c>
      <c r="FY33" s="1976">
        <v>36.755131818181809</v>
      </c>
      <c r="FZ33" s="1976">
        <v>36.657628571428582</v>
      </c>
      <c r="GA33" s="1976">
        <v>36.470017647058825</v>
      </c>
      <c r="GB33" s="1976">
        <v>36.309750000000001</v>
      </c>
      <c r="GC33" s="1976">
        <v>36.180999999999997</v>
      </c>
      <c r="GD33" s="1976">
        <v>35.641809090909085</v>
      </c>
      <c r="GE33" s="1976">
        <v>35.473066666666668</v>
      </c>
      <c r="GF33" s="1976">
        <v>34.990395238095232</v>
      </c>
      <c r="GG33" s="1976">
        <v>34.064708695652179</v>
      </c>
      <c r="GH33" s="1976">
        <v>34.045223809523812</v>
      </c>
      <c r="GI33" s="1976">
        <v>34.688680952380949</v>
      </c>
      <c r="GJ33" s="1976">
        <v>34.80456499999999</v>
      </c>
      <c r="GK33" s="1976">
        <v>34.582839999999997</v>
      </c>
      <c r="GL33" s="1976">
        <v>33.885227777777772</v>
      </c>
      <c r="GM33" s="1976">
        <v>33.417117647058824</v>
      </c>
      <c r="GN33" s="1976">
        <v>33.767400000000009</v>
      </c>
      <c r="GO33" s="1976">
        <v>34.274038095238105</v>
      </c>
      <c r="GP33" s="1976">
        <v>35.116331818181813</v>
      </c>
      <c r="GQ33" s="1976">
        <v>35.065619047619045</v>
      </c>
      <c r="GR33" s="1976">
        <v>34.941818181818178</v>
      </c>
      <c r="GS33" s="1976">
        <v>34.926854545454546</v>
      </c>
      <c r="GT33" s="1976">
        <v>34.810152631578944</v>
      </c>
      <c r="GU33" s="1976">
        <v>35.003356521739121</v>
      </c>
      <c r="GV33" s="1976">
        <v>35.050714999999997</v>
      </c>
      <c r="GW33" s="1976">
        <v>34.861440000000002</v>
      </c>
      <c r="GX33" s="1976">
        <v>34.743649999999995</v>
      </c>
      <c r="GY33" s="1976">
        <v>34.76755</v>
      </c>
      <c r="GZ33" s="1976">
        <v>35.119</v>
      </c>
      <c r="HA33" s="1976">
        <v>35.394027272727271</v>
      </c>
      <c r="HB33" s="1976">
        <v>35.709263636363637</v>
      </c>
      <c r="HC33" s="1976">
        <v>36.098000000000006</v>
      </c>
      <c r="HD33" s="1976">
        <v>36.461168181818181</v>
      </c>
      <c r="HE33" s="1976">
        <v>36.45008636363638</v>
      </c>
      <c r="HF33" s="1976">
        <v>36.728910526315779</v>
      </c>
      <c r="HG33" s="1976">
        <v>36.831666220735777</v>
      </c>
      <c r="HH33" s="1976">
        <v>36.947700000000005</v>
      </c>
      <c r="HI33" s="1976">
        <v>36.977649999999997</v>
      </c>
      <c r="HJ33" s="1976">
        <v>37.019704761904755</v>
      </c>
      <c r="HK33" s="1976">
        <v>37.632894736842104</v>
      </c>
      <c r="HL33" s="1976">
        <v>38.807469999999995</v>
      </c>
      <c r="HM33" s="1976">
        <v>40.155881818181825</v>
      </c>
      <c r="HN33" s="1976">
        <v>40.464214999999996</v>
      </c>
      <c r="HO33" s="1976">
        <v>40.392528571428571</v>
      </c>
      <c r="HP33" s="1976">
        <v>40.434656521739136</v>
      </c>
      <c r="HQ33" s="1976">
        <v>40.193166666666663</v>
      </c>
      <c r="HR33" s="1976">
        <v>40.260709090909081</v>
      </c>
      <c r="HS33" s="1976">
        <v>40.327763636363642</v>
      </c>
      <c r="HT33" s="1976">
        <v>40.382574999999996</v>
      </c>
      <c r="HU33" s="1976">
        <v>40.045186363636361</v>
      </c>
      <c r="HV33" s="1976">
        <v>39.903231578947363</v>
      </c>
      <c r="HW33" s="1976">
        <v>40.197800000000001</v>
      </c>
      <c r="HX33" s="1976">
        <v>40.606780000000001</v>
      </c>
      <c r="HY33" s="1976">
        <v>40.879605000000005</v>
      </c>
      <c r="HZ33" s="1976">
        <v>40.919965000000005</v>
      </c>
      <c r="IA33" s="1976">
        <v>41.466336363636373</v>
      </c>
      <c r="IB33" s="1976">
        <v>43.109872727272723</v>
      </c>
      <c r="IC33" s="1976">
        <v>43.005159090909096</v>
      </c>
      <c r="ID33" s="1976">
        <v>42.92645454545454</v>
      </c>
      <c r="IE33" s="1976">
        <v>43.122276190476192</v>
      </c>
      <c r="IF33" s="1976">
        <v>43.488336842105269</v>
      </c>
      <c r="IG33" s="1976">
        <v>43.782852173913042</v>
      </c>
      <c r="IH33" s="1976">
        <v>43.92421052631579</v>
      </c>
      <c r="II33" s="1976">
        <v>44.048961111111119</v>
      </c>
      <c r="IJ33" s="1976">
        <v>44.542504545454555</v>
      </c>
      <c r="IK33" s="1976">
        <v>43.837823809523812</v>
      </c>
      <c r="IL33" s="1976">
        <v>43.606538095238093</v>
      </c>
      <c r="IM33" s="1976">
        <v>44.749936363636358</v>
      </c>
      <c r="IN33" s="1976">
        <v>45.611352380952376</v>
      </c>
      <c r="IO33" s="1976">
        <v>45.495354545454546</v>
      </c>
      <c r="IP33" s="1976">
        <v>45.155776190476182</v>
      </c>
      <c r="IQ33" s="1976">
        <v>44.896754999999999</v>
      </c>
      <c r="IR33" s="1976">
        <v>44.351804761904759</v>
      </c>
      <c r="IS33" s="1976">
        <v>44.260254545454536</v>
      </c>
      <c r="IT33" s="1976">
        <v>44.659242105263154</v>
      </c>
      <c r="IU33" s="1976">
        <v>46.178472222222211</v>
      </c>
      <c r="IV33" s="1976">
        <v>47.0035590909091</v>
      </c>
      <c r="IW33" s="1976">
        <v>45.589969999999994</v>
      </c>
      <c r="IX33" s="1976">
        <v>45.833672727272727</v>
      </c>
      <c r="IY33" s="1976">
        <v>45.957149999999992</v>
      </c>
      <c r="IZ33" s="1976">
        <v>45.920071428571426</v>
      </c>
      <c r="JA33" s="1976">
        <v>45.78198260869565</v>
      </c>
      <c r="JB33" s="1976">
        <v>45.399975000000005</v>
      </c>
      <c r="JC33" s="1976">
        <v>44.766209090909086</v>
      </c>
      <c r="JD33" s="1976">
        <v>44.610075000000002</v>
      </c>
      <c r="JE33" s="1976">
        <v>44.527540000000002</v>
      </c>
      <c r="JF33" s="1976">
        <v>44.908094444444444</v>
      </c>
      <c r="JG33" s="1976">
        <v>45.969284210526311</v>
      </c>
      <c r="JH33" s="1976">
        <v>46.457715789473681</v>
      </c>
      <c r="JI33" s="1976">
        <v>46.849173684210527</v>
      </c>
      <c r="JJ33" s="1976">
        <v>46.583963636363634</v>
      </c>
      <c r="JK33" s="1976">
        <v>47.030939999999987</v>
      </c>
      <c r="JL33" s="1976">
        <v>47.174126086956527</v>
      </c>
      <c r="JM33" s="1976">
        <v>46.740490909090916</v>
      </c>
      <c r="JN33" s="1976">
        <v>46.451361904761896</v>
      </c>
      <c r="JO33" s="1976">
        <v>46.640968181818195</v>
      </c>
      <c r="JP33" s="1976">
        <v>47.044733333333319</v>
      </c>
      <c r="JQ33" s="1976">
        <v>47.262823809523809</v>
      </c>
      <c r="JR33" s="1976">
        <v>47.189900000000002</v>
      </c>
      <c r="JS33" s="1976">
        <v>47.093194117647045</v>
      </c>
    </row>
    <row r="34" spans="1:279" ht="21" customHeight="1">
      <c r="A34" s="1968" t="s">
        <v>4748</v>
      </c>
      <c r="B34" s="1976">
        <v>43.728999999999999</v>
      </c>
      <c r="C34" s="1976">
        <v>43.457000000000001</v>
      </c>
      <c r="D34" s="1976">
        <v>43.427</v>
      </c>
      <c r="E34" s="1976">
        <v>43.975000000000001</v>
      </c>
      <c r="F34" s="1976">
        <v>44.411136363636359</v>
      </c>
      <c r="G34" s="1976">
        <v>44.873800000000003</v>
      </c>
      <c r="H34" s="1976">
        <v>46.786782608695653</v>
      </c>
      <c r="I34" s="1976">
        <v>46.077190476190474</v>
      </c>
      <c r="J34" s="1976">
        <v>46.498899999999992</v>
      </c>
      <c r="K34" s="1976">
        <v>46.552999999999997</v>
      </c>
      <c r="L34" s="1976">
        <v>46.753</v>
      </c>
      <c r="M34" s="1976">
        <v>46.969099999999997</v>
      </c>
      <c r="N34" s="1976">
        <v>46.94</v>
      </c>
      <c r="O34" s="1976">
        <v>45.247999999999998</v>
      </c>
      <c r="P34" s="1976">
        <v>44.021799999999999</v>
      </c>
      <c r="Q34" s="1976">
        <v>43.539000000000001</v>
      </c>
      <c r="R34" s="1976">
        <v>45.064999999999998</v>
      </c>
      <c r="S34" s="1976">
        <v>47.393999999999998</v>
      </c>
      <c r="T34" s="1976">
        <v>48.311999999999998</v>
      </c>
      <c r="U34" s="1976">
        <v>46.908999999999999</v>
      </c>
      <c r="V34" s="1976">
        <v>47.237000000000002</v>
      </c>
      <c r="W34" s="1976">
        <v>48.387</v>
      </c>
      <c r="X34" s="1976">
        <v>48.26</v>
      </c>
      <c r="Y34" s="1976">
        <v>47.637999999999998</v>
      </c>
      <c r="Z34" s="1976">
        <v>48.09</v>
      </c>
      <c r="AA34" s="1976">
        <v>48.585000000000001</v>
      </c>
      <c r="AB34" s="1976">
        <v>48.39</v>
      </c>
      <c r="AC34" s="1976">
        <v>49.530999999999999</v>
      </c>
      <c r="AD34" s="1976">
        <v>50.45</v>
      </c>
      <c r="AE34" s="1976">
        <v>52.070999999999998</v>
      </c>
      <c r="AF34" s="1976">
        <v>52.654000000000003</v>
      </c>
      <c r="AG34" s="1976">
        <v>52.191000000000003</v>
      </c>
      <c r="AH34" s="1976">
        <v>51.664999999999999</v>
      </c>
      <c r="AI34" s="1976">
        <v>52.084000000000003</v>
      </c>
      <c r="AJ34" s="1976">
        <v>53.478999999999999</v>
      </c>
      <c r="AK34" s="1976">
        <v>55.128999999999998</v>
      </c>
      <c r="AL34" s="1976">
        <v>53.886000000000003</v>
      </c>
      <c r="AM34" s="1976">
        <v>54.755000000000003</v>
      </c>
      <c r="AN34" s="1976">
        <v>55.552</v>
      </c>
      <c r="AO34" s="1976">
        <v>55.546999999999997</v>
      </c>
      <c r="AP34" s="1976">
        <v>54.582000000000001</v>
      </c>
      <c r="AQ34" s="1976">
        <v>53.764400000000002</v>
      </c>
      <c r="AR34" s="1976">
        <v>52.118899999999996</v>
      </c>
      <c r="AS34" s="1976">
        <v>53.663699999999999</v>
      </c>
      <c r="AT34" s="1976">
        <v>54.507399999999997</v>
      </c>
      <c r="AU34" s="1976">
        <v>53.908099999999997</v>
      </c>
      <c r="AV34" s="1976">
        <v>53.1374</v>
      </c>
      <c r="AW34" s="1976">
        <v>53.831800000000001</v>
      </c>
      <c r="AX34" s="1976">
        <v>54.496600000000001</v>
      </c>
      <c r="AY34" s="1976">
        <v>54.075000000000003</v>
      </c>
      <c r="AZ34" s="1976">
        <v>54.119</v>
      </c>
      <c r="BA34" s="1976">
        <v>54.866999999999997</v>
      </c>
      <c r="BB34" s="1976">
        <v>58.089300000000001</v>
      </c>
      <c r="BC34" s="1976">
        <v>57.344499999999996</v>
      </c>
      <c r="BD34" s="1976">
        <v>57.874600000000001</v>
      </c>
      <c r="BE34" s="1976">
        <v>61.101599999999998</v>
      </c>
      <c r="BF34" s="1976">
        <v>62.146799999999999</v>
      </c>
      <c r="BG34" s="1976">
        <v>62.403399999999998</v>
      </c>
      <c r="BH34" s="1976">
        <v>64.438999999999993</v>
      </c>
      <c r="BI34" s="1976">
        <v>66.757000000000005</v>
      </c>
      <c r="BJ34" s="1976">
        <v>66.881399999999999</v>
      </c>
      <c r="BK34" s="1976">
        <v>66.0886</v>
      </c>
      <c r="BL34" s="1976">
        <v>64.609800000000007</v>
      </c>
      <c r="BM34" s="1976">
        <v>64.9114</v>
      </c>
      <c r="BN34" s="1976">
        <v>63.135199999999998</v>
      </c>
      <c r="BO34" s="1976">
        <v>63.54</v>
      </c>
      <c r="BP34" s="1976">
        <v>64.853700000000003</v>
      </c>
      <c r="BQ34" s="1976">
        <v>63.315199999999997</v>
      </c>
      <c r="BR34" s="1976">
        <v>63.431899999999999</v>
      </c>
      <c r="BS34" s="1976">
        <v>63.187199999999997</v>
      </c>
      <c r="BT34" s="1976">
        <v>63.508000000000003</v>
      </c>
      <c r="BU34" s="1976">
        <v>60.499299999999998</v>
      </c>
      <c r="BV34" s="1976">
        <v>57.462400000000002</v>
      </c>
      <c r="BW34" s="1976">
        <v>56.447699999999998</v>
      </c>
      <c r="BX34" s="1976">
        <v>54.580100000000002</v>
      </c>
      <c r="BY34" s="1976">
        <v>52.476599999999998</v>
      </c>
      <c r="BZ34" s="1976">
        <v>54.421500000000002</v>
      </c>
      <c r="CA34" s="1976">
        <v>54.688000000000002</v>
      </c>
      <c r="CB34" s="1976">
        <v>54.360100000000003</v>
      </c>
      <c r="CC34" s="1976">
        <v>53.308599999999998</v>
      </c>
      <c r="CD34" s="1976">
        <v>53.242800000000003</v>
      </c>
      <c r="CE34" s="1976">
        <v>52.551699999999997</v>
      </c>
      <c r="CF34" s="1976">
        <v>50.118400000000001</v>
      </c>
      <c r="CG34" s="1976">
        <v>48.8065</v>
      </c>
      <c r="CH34" s="1976">
        <v>47.9435</v>
      </c>
      <c r="CI34" s="1976">
        <v>48.941099999999999</v>
      </c>
      <c r="CJ34" s="1976">
        <v>49.177199999999999</v>
      </c>
      <c r="CK34" s="1976">
        <v>50.3904</v>
      </c>
      <c r="CL34" s="1976">
        <v>51.997425000000007</v>
      </c>
      <c r="CM34" s="1976">
        <v>54.15423636363635</v>
      </c>
      <c r="CN34" s="1976">
        <v>53.77383913043478</v>
      </c>
      <c r="CO34" s="1976">
        <v>54.015855000000002</v>
      </c>
      <c r="CP34" s="1976">
        <v>52.218390476190471</v>
      </c>
      <c r="CQ34" s="1976">
        <v>50.61692272727273</v>
      </c>
      <c r="CR34" s="1976">
        <v>51.228165000000004</v>
      </c>
      <c r="CS34" s="1976">
        <v>48.970999999999997</v>
      </c>
      <c r="CT34" s="1976">
        <v>49.735999999999997</v>
      </c>
      <c r="CU34" s="1976">
        <v>48.746000000000002</v>
      </c>
      <c r="CV34" s="1976">
        <v>47.19</v>
      </c>
      <c r="CW34" s="1976">
        <v>48.311999999999998</v>
      </c>
      <c r="CX34" s="1976">
        <v>48.692999999999998</v>
      </c>
      <c r="CY34" s="1976">
        <v>49.488</v>
      </c>
      <c r="CZ34" s="1976">
        <v>48.806878729562932</v>
      </c>
      <c r="DA34" s="1976">
        <v>48.958594615396649</v>
      </c>
      <c r="DB34" s="1976">
        <v>48.77421588518299</v>
      </c>
      <c r="DC34" s="1976">
        <v>48.390693699980176</v>
      </c>
      <c r="DD34" s="1976">
        <v>49.170999878195829</v>
      </c>
      <c r="DE34" s="1976">
        <v>48.849220701302791</v>
      </c>
      <c r="DF34" s="1976">
        <v>48.859723931757514</v>
      </c>
      <c r="DG34" s="1976">
        <v>48.967660895773207</v>
      </c>
      <c r="DH34" s="1976">
        <v>48.04873846943795</v>
      </c>
      <c r="DI34" s="1976">
        <v>47.140436357137055</v>
      </c>
      <c r="DJ34" s="1976">
        <v>46.644883418231572</v>
      </c>
      <c r="DK34" s="1976">
        <v>46.601999999999997</v>
      </c>
      <c r="DL34" s="1976">
        <v>46.606915109975475</v>
      </c>
      <c r="DM34" s="1976">
        <v>47.038349551055369</v>
      </c>
      <c r="DN34" s="1976">
        <v>46.102613001097964</v>
      </c>
      <c r="DO34" s="1976">
        <v>46.540730881416351</v>
      </c>
      <c r="DP34" s="1976">
        <v>46.851776451724426</v>
      </c>
      <c r="DQ34" s="1976">
        <v>46.65938320057856</v>
      </c>
      <c r="DR34" s="1976">
        <v>46.506041449670001</v>
      </c>
      <c r="DS34" s="1976">
        <v>46.882226647117442</v>
      </c>
      <c r="DT34" s="1976">
        <v>46.976751921753575</v>
      </c>
      <c r="DU34" s="1976">
        <v>47.515788821065975</v>
      </c>
      <c r="DV34" s="1976">
        <v>47.847977443803892</v>
      </c>
      <c r="DW34" s="1976">
        <v>48.074325805291835</v>
      </c>
      <c r="DX34" s="1976">
        <v>49.318251485604875</v>
      </c>
      <c r="DY34" s="1976">
        <v>49.198320199061222</v>
      </c>
      <c r="DZ34" s="1976">
        <v>49.769450572677449</v>
      </c>
      <c r="EA34" s="1976">
        <v>50.296109249531675</v>
      </c>
      <c r="EB34" s="1976">
        <v>50.357271021734284</v>
      </c>
      <c r="EC34" s="1976">
        <v>50.296383674850873</v>
      </c>
      <c r="ED34" s="1976">
        <v>49.329138781198374</v>
      </c>
      <c r="EE34" s="1976">
        <v>47.838994520413159</v>
      </c>
      <c r="EF34" s="1976">
        <v>47.28084500143077</v>
      </c>
      <c r="EG34" s="1976">
        <v>48.031743889321731</v>
      </c>
      <c r="EH34" s="1976">
        <v>48.101600739466932</v>
      </c>
      <c r="EI34" s="1976">
        <v>48.511040084653153</v>
      </c>
      <c r="EJ34" s="1976">
        <v>47.741576837549445</v>
      </c>
      <c r="EK34" s="1976">
        <v>48.32930820432172</v>
      </c>
      <c r="EL34" s="1976">
        <v>49.510648892855528</v>
      </c>
      <c r="EM34" s="1976">
        <v>49.53463940601354</v>
      </c>
      <c r="EN34" s="1976">
        <v>49.695637320513782</v>
      </c>
      <c r="EO34" s="1976">
        <v>50.201156482045903</v>
      </c>
      <c r="EP34" s="1976">
        <v>50.494718162538248</v>
      </c>
      <c r="EQ34" s="1976">
        <v>50.738415048376332</v>
      </c>
      <c r="ER34" s="1976">
        <v>50.655478818344179</v>
      </c>
      <c r="ES34" s="1976">
        <v>51.046950656861092</v>
      </c>
      <c r="ET34" s="1976">
        <v>51.441731019201356</v>
      </c>
      <c r="EU34" s="1976">
        <v>51.831212040949616</v>
      </c>
      <c r="EV34" s="1976">
        <v>52.437318183954424</v>
      </c>
      <c r="EW34" s="1976">
        <v>51.715894805268746</v>
      </c>
      <c r="EX34" s="1976">
        <v>51.418233563772198</v>
      </c>
      <c r="EY34" s="1976">
        <v>51.079201203750813</v>
      </c>
      <c r="EZ34" s="1976">
        <v>50.325105047614137</v>
      </c>
      <c r="FA34" s="1976">
        <v>49.973881402161375</v>
      </c>
      <c r="FB34" s="1976">
        <v>49.498058859823765</v>
      </c>
      <c r="FC34" s="1976">
        <v>51.21423242201989</v>
      </c>
      <c r="FD34" s="1976">
        <v>53.836417123879201</v>
      </c>
      <c r="FE34" s="1976">
        <v>54.727095454545449</v>
      </c>
      <c r="FF34" s="1976">
        <v>55.031993635273636</v>
      </c>
      <c r="FG34" s="1976">
        <v>55.533215909090906</v>
      </c>
      <c r="FH34" s="1976">
        <v>56.008599689440999</v>
      </c>
      <c r="FI34" s="1976">
        <v>56.072920408163263</v>
      </c>
      <c r="FJ34" s="1976">
        <v>55.089374489795915</v>
      </c>
      <c r="FK34" s="1976">
        <v>55.518673051948035</v>
      </c>
      <c r="FL34" s="1976">
        <v>55.927547368421052</v>
      </c>
      <c r="FM34" s="1976">
        <v>54.937600000000003</v>
      </c>
      <c r="FN34" s="1976">
        <v>52.814665000000005</v>
      </c>
      <c r="FO34" s="1976">
        <v>52.045984210526321</v>
      </c>
      <c r="FP34" s="1976">
        <v>51.527109090909086</v>
      </c>
      <c r="FQ34" s="1976">
        <v>51.350039999999993</v>
      </c>
      <c r="FR34" s="1976">
        <v>52.302099650349653</v>
      </c>
      <c r="FS34" s="1976">
        <v>51.576318181818188</v>
      </c>
      <c r="FT34" s="1976">
        <v>48.051159999999996</v>
      </c>
      <c r="FU34" s="1976">
        <v>47.538586363636362</v>
      </c>
      <c r="FV34" s="1976">
        <v>47.640142857142862</v>
      </c>
      <c r="FW34" s="1976">
        <v>45.01714761904762</v>
      </c>
      <c r="FX34" s="1976">
        <v>45.510061904761905</v>
      </c>
      <c r="FY34" s="1976">
        <v>45.889340909090919</v>
      </c>
      <c r="FZ34" s="1976">
        <v>45.229209523809523</v>
      </c>
      <c r="GA34" s="1976">
        <v>45.546170588235299</v>
      </c>
      <c r="GB34" s="1976">
        <v>44.792245454545458</v>
      </c>
      <c r="GC34" s="1976">
        <v>45.667550000000006</v>
      </c>
      <c r="GD34" s="1976">
        <v>46.040572727272725</v>
      </c>
      <c r="GE34" s="1976">
        <v>45.405738095238107</v>
      </c>
      <c r="GF34" s="1976">
        <v>45.450619047619043</v>
      </c>
      <c r="GG34" s="1976">
        <v>44.152139130434797</v>
      </c>
      <c r="GH34" s="1976">
        <v>45.213190476190483</v>
      </c>
      <c r="GI34" s="1976">
        <v>45.765003663003668</v>
      </c>
      <c r="GJ34" s="1976">
        <v>45.980865000000009</v>
      </c>
      <c r="GK34" s="1976">
        <v>46.344834999999989</v>
      </c>
      <c r="GL34" s="1976">
        <v>46.719388888888894</v>
      </c>
      <c r="GM34" s="1976">
        <v>46.667052941176472</v>
      </c>
      <c r="GN34" s="1976">
        <v>47.181128571428573</v>
      </c>
      <c r="GO34" s="1976">
        <v>48.294223809523807</v>
      </c>
      <c r="GP34" s="1976">
        <v>47.276904545454542</v>
      </c>
      <c r="GQ34" s="1976">
        <v>46.546795238095235</v>
      </c>
      <c r="GR34" s="1976">
        <v>45.952486363636368</v>
      </c>
      <c r="GS34" s="1976">
        <v>44.962272727272719</v>
      </c>
      <c r="GT34" s="1976">
        <v>45.357515789473688</v>
      </c>
      <c r="GU34" s="1976">
        <v>45.511126086956516</v>
      </c>
      <c r="GV34" s="1976">
        <v>45.115805000000002</v>
      </c>
      <c r="GW34" s="1976">
        <v>44.096634999999999</v>
      </c>
      <c r="GX34" s="1976">
        <v>44.759399999999992</v>
      </c>
      <c r="GY34" s="1976">
        <v>45.128927777777783</v>
      </c>
      <c r="GZ34" s="1976">
        <v>46.218440485829959</v>
      </c>
      <c r="HA34" s="1976">
        <v>46.088936363636371</v>
      </c>
      <c r="HB34" s="1976">
        <v>45.841986363636359</v>
      </c>
      <c r="HC34" s="1976">
        <v>45.699121052631568</v>
      </c>
      <c r="HD34" s="1976">
        <v>45.492277272727272</v>
      </c>
      <c r="HE34" s="1976">
        <v>44.243268181818173</v>
      </c>
      <c r="HF34" s="1976">
        <v>45.393826315789475</v>
      </c>
      <c r="HG34" s="1976">
        <v>46.479260200668882</v>
      </c>
      <c r="HH34" s="1976">
        <v>47.59122631578947</v>
      </c>
      <c r="HI34" s="1976">
        <v>48.454265000000007</v>
      </c>
      <c r="HJ34" s="1976">
        <v>48.35882380952382</v>
      </c>
      <c r="HK34" s="1976">
        <v>48.807578947368427</v>
      </c>
      <c r="HL34" s="1976">
        <v>48.043454999999994</v>
      </c>
      <c r="HM34" s="1976">
        <v>49.899850000000008</v>
      </c>
      <c r="HN34" s="1976">
        <v>49.79477</v>
      </c>
      <c r="HO34" s="1976">
        <v>50.670675524475534</v>
      </c>
      <c r="HP34" s="1976">
        <v>51.242839130434781</v>
      </c>
      <c r="HQ34" s="1976">
        <v>52.85</v>
      </c>
      <c r="HR34" s="1976">
        <v>52.322031818181813</v>
      </c>
      <c r="HS34" s="1976">
        <v>52.415622727272734</v>
      </c>
      <c r="HT34" s="1976">
        <v>53.427120000000002</v>
      </c>
      <c r="HU34" s="1976">
        <v>53.871431818181811</v>
      </c>
      <c r="HV34" s="1976">
        <v>54.50116315789473</v>
      </c>
      <c r="HW34" s="1976">
        <v>55.863938888888896</v>
      </c>
      <c r="HX34" s="1976">
        <v>56.340524999999992</v>
      </c>
      <c r="HY34" s="1976">
        <v>56.701679999999996</v>
      </c>
      <c r="HZ34" s="1976">
        <v>57.685720000000003</v>
      </c>
      <c r="IA34" s="1976">
        <v>58.326227272727266</v>
      </c>
      <c r="IB34" s="1976">
        <v>59.671518181818172</v>
      </c>
      <c r="IC34" s="1976">
        <v>59.496199999999995</v>
      </c>
      <c r="ID34" s="1976">
        <v>59.12655909090909</v>
      </c>
      <c r="IE34" s="1976">
        <v>59.143747619047623</v>
      </c>
      <c r="IF34" s="1976">
        <v>58.563089473684208</v>
      </c>
      <c r="IG34" s="1976">
        <v>58.391460869565215</v>
      </c>
      <c r="IH34" s="1976">
        <v>59.713247368421051</v>
      </c>
      <c r="II34" s="1976">
        <v>59.802616666666673</v>
      </c>
      <c r="IJ34" s="1976">
        <v>58.849754545454545</v>
      </c>
      <c r="IK34" s="1976">
        <v>57.041957142857157</v>
      </c>
      <c r="IL34" s="1976">
        <v>54.499061904761916</v>
      </c>
      <c r="IM34" s="1976">
        <v>55.429168181818184</v>
      </c>
      <c r="IN34" s="1976">
        <v>54.995947619047605</v>
      </c>
      <c r="IO34" s="1976">
        <v>54.93265454545454</v>
      </c>
      <c r="IP34" s="1976">
        <v>51.38544285714287</v>
      </c>
      <c r="IQ34" s="1976">
        <v>50.894370000000002</v>
      </c>
      <c r="IR34" s="1976">
        <v>52.283009523809532</v>
      </c>
      <c r="IS34" s="1976">
        <v>54.068668181818182</v>
      </c>
      <c r="IT34" s="1976">
        <v>54.849689473684208</v>
      </c>
      <c r="IU34" s="1976">
        <v>56.020111111111106</v>
      </c>
      <c r="IV34" s="1976">
        <v>57.287931818181818</v>
      </c>
      <c r="IW34" s="1976">
        <v>56.901419999999995</v>
      </c>
      <c r="IX34" s="1976">
        <v>57.438804545454566</v>
      </c>
      <c r="IY34" s="1976">
        <v>58.244536363636342</v>
      </c>
      <c r="IZ34" s="1976">
        <v>59.4359380952381</v>
      </c>
      <c r="JA34" s="1976">
        <v>58.485526086956526</v>
      </c>
      <c r="JB34" s="1976">
        <v>56.642389999999999</v>
      </c>
      <c r="JC34" s="1976">
        <v>54.796268181818171</v>
      </c>
      <c r="JD34" s="1976">
        <v>55.818830000000005</v>
      </c>
      <c r="JE34" s="1976">
        <v>56.721215000000008</v>
      </c>
      <c r="JF34" s="1976">
        <v>57.433238888888887</v>
      </c>
      <c r="JG34" s="1976">
        <v>58.438805263157889</v>
      </c>
      <c r="JH34" s="1976">
        <v>59.392831578947359</v>
      </c>
      <c r="JI34" s="1976">
        <v>59.075157894736833</v>
      </c>
      <c r="JJ34" s="1976">
        <v>59.272959090909097</v>
      </c>
      <c r="JK34" s="1976">
        <v>60.232770000000002</v>
      </c>
      <c r="JL34" s="1976">
        <v>61.195526086956512</v>
      </c>
      <c r="JM34" s="1976">
        <v>61.146027272727274</v>
      </c>
      <c r="JN34" s="1976">
        <v>62.014000000000003</v>
      </c>
      <c r="JO34" s="1976">
        <v>61.630445454545445</v>
      </c>
      <c r="JP34" s="1976">
        <v>60.617414285714275</v>
      </c>
      <c r="JQ34" s="1976">
        <v>60.295514285714297</v>
      </c>
      <c r="JR34" s="1976">
        <v>58.556709999999995</v>
      </c>
      <c r="JS34" s="1976">
        <v>59.262323529411766</v>
      </c>
    </row>
    <row r="35" spans="1:279" ht="21" customHeight="1">
      <c r="A35" s="1968" t="s">
        <v>489</v>
      </c>
      <c r="B35" s="1976">
        <v>26.988</v>
      </c>
      <c r="C35" s="1976">
        <v>26.56</v>
      </c>
      <c r="D35" s="1976">
        <v>26.744</v>
      </c>
      <c r="E35" s="1976">
        <v>27.003</v>
      </c>
      <c r="F35" s="1976">
        <v>27.893154545454539</v>
      </c>
      <c r="G35" s="1976">
        <v>28.911529999999992</v>
      </c>
      <c r="H35" s="1976">
        <v>29.871547826086953</v>
      </c>
      <c r="I35" s="1976">
        <v>29.293201428571429</v>
      </c>
      <c r="J35" s="1976">
        <v>29.332744999999999</v>
      </c>
      <c r="K35" s="1976">
        <v>29.332999999999998</v>
      </c>
      <c r="L35" s="1976">
        <v>29.795999999999999</v>
      </c>
      <c r="M35" s="1976">
        <v>30.186250000000001</v>
      </c>
      <c r="N35" s="1976">
        <v>30.849</v>
      </c>
      <c r="O35" s="1976">
        <v>30.256</v>
      </c>
      <c r="P35" s="1976">
        <v>30.021699999999999</v>
      </c>
      <c r="Q35" s="1976">
        <v>30.023</v>
      </c>
      <c r="R35" s="1976">
        <v>32.133000000000003</v>
      </c>
      <c r="S35" s="1976">
        <v>33.326000000000001</v>
      </c>
      <c r="T35" s="1976">
        <v>33.813000000000002</v>
      </c>
      <c r="U35" s="1976">
        <v>32.808999999999997</v>
      </c>
      <c r="V35" s="1976">
        <v>32.93</v>
      </c>
      <c r="W35" s="1976">
        <v>33.767000000000003</v>
      </c>
      <c r="X35" s="1976">
        <v>33.417999999999999</v>
      </c>
      <c r="Y35" s="1976">
        <v>33.418999999999997</v>
      </c>
      <c r="Z35" s="1976">
        <v>33.226999999999997</v>
      </c>
      <c r="AA35" s="1976">
        <v>32.749000000000002</v>
      </c>
      <c r="AB35" s="1976">
        <v>32.326000000000001</v>
      </c>
      <c r="AC35" s="1976">
        <v>32.841000000000001</v>
      </c>
      <c r="AD35" s="1976">
        <v>33.851999999999997</v>
      </c>
      <c r="AE35" s="1976">
        <v>34.515999999999998</v>
      </c>
      <c r="AF35" s="1976">
        <v>35.011000000000003</v>
      </c>
      <c r="AG35" s="1976">
        <v>34.917999999999999</v>
      </c>
      <c r="AH35" s="1976">
        <v>35.198999999999998</v>
      </c>
      <c r="AI35" s="1976">
        <v>36.01</v>
      </c>
      <c r="AJ35" s="1976">
        <v>37.374000000000002</v>
      </c>
      <c r="AK35" s="1976">
        <v>38.311</v>
      </c>
      <c r="AL35" s="1976">
        <v>37.639000000000003</v>
      </c>
      <c r="AM35" s="1976">
        <v>37.786999999999999</v>
      </c>
      <c r="AN35" s="1976">
        <v>38.488</v>
      </c>
      <c r="AO35" s="1976">
        <v>37.937100000000001</v>
      </c>
      <c r="AP35" s="1976">
        <v>37.3324</v>
      </c>
      <c r="AQ35" s="1976">
        <v>35.9617</v>
      </c>
      <c r="AR35" s="1976">
        <v>35.831400000000002</v>
      </c>
      <c r="AS35" s="1976">
        <v>36.8018</v>
      </c>
      <c r="AT35" s="1976">
        <v>36.947200000000002</v>
      </c>
      <c r="AU35" s="1976">
        <v>36.759</v>
      </c>
      <c r="AV35" s="1976">
        <v>36.128300000000003</v>
      </c>
      <c r="AW35" s="1976">
        <v>36.570300000000003</v>
      </c>
      <c r="AX35" s="1976">
        <v>37.427500000000002</v>
      </c>
      <c r="AY35" s="1976">
        <v>36.978200000000001</v>
      </c>
      <c r="AZ35" s="1976">
        <v>37.3033</v>
      </c>
      <c r="BA35" s="1976">
        <v>38.146900000000002</v>
      </c>
      <c r="BB35" s="1976">
        <v>39.7316</v>
      </c>
      <c r="BC35" s="1976">
        <v>39.474299999999999</v>
      </c>
      <c r="BD35" s="1976">
        <v>40.032299999999999</v>
      </c>
      <c r="BE35" s="1976">
        <v>41.585099999999997</v>
      </c>
      <c r="BF35" s="1976">
        <v>42.183900000000001</v>
      </c>
      <c r="BG35" s="1976">
        <v>42.297400000000003</v>
      </c>
      <c r="BH35" s="1976">
        <v>43.722000000000001</v>
      </c>
      <c r="BI35" s="1976">
        <v>45.226199999999999</v>
      </c>
      <c r="BJ35" s="1976">
        <v>44.5914</v>
      </c>
      <c r="BK35" s="1976">
        <v>44.027700000000003</v>
      </c>
      <c r="BL35" s="1976">
        <v>43.876100000000001</v>
      </c>
      <c r="BM35" s="1976">
        <v>44.061399999999999</v>
      </c>
      <c r="BN35" s="1976">
        <v>42.864899999999999</v>
      </c>
      <c r="BO35" s="1976">
        <v>42.908000000000001</v>
      </c>
      <c r="BP35" s="1976">
        <v>43.735300000000002</v>
      </c>
      <c r="BQ35" s="1976">
        <v>42.918399999999998</v>
      </c>
      <c r="BR35" s="1976">
        <v>43.683599999999998</v>
      </c>
      <c r="BS35" s="1976">
        <v>44.004899999999999</v>
      </c>
      <c r="BT35" s="1976">
        <v>45.140999999999998</v>
      </c>
      <c r="BU35" s="1976">
        <v>43.5959</v>
      </c>
      <c r="BV35" s="1976">
        <v>42.938000000000002</v>
      </c>
      <c r="BW35" s="1976">
        <v>42.346400000000003</v>
      </c>
      <c r="BX35" s="1976">
        <v>42.311100000000003</v>
      </c>
      <c r="BY35" s="1976">
        <v>41.720599999999997</v>
      </c>
      <c r="BZ35" s="1976">
        <v>43.08</v>
      </c>
      <c r="CA35" s="1976">
        <v>43.280200000000001</v>
      </c>
      <c r="CB35" s="1976">
        <v>43.126800000000003</v>
      </c>
      <c r="CC35" s="1976">
        <v>42.257300000000001</v>
      </c>
      <c r="CD35" s="1976">
        <v>42.547600000000003</v>
      </c>
      <c r="CE35" s="1976">
        <v>41.288400000000003</v>
      </c>
      <c r="CF35" s="1976">
        <v>41.592799999999997</v>
      </c>
      <c r="CG35" s="1976">
        <v>44.098999999999997</v>
      </c>
      <c r="CH35" s="1976">
        <v>43.933900000000001</v>
      </c>
      <c r="CI35" s="1976">
        <v>43.467500000000001</v>
      </c>
      <c r="CJ35" s="1976">
        <v>45.121200000000002</v>
      </c>
      <c r="CK35" s="1976">
        <v>45.264800000000001</v>
      </c>
      <c r="CL35" s="1976">
        <v>46.021804999999993</v>
      </c>
      <c r="CM35" s="1976">
        <v>46.389254545454556</v>
      </c>
      <c r="CN35" s="1976">
        <v>46.219386956521745</v>
      </c>
      <c r="CO35" s="1976">
        <v>46.508844999999994</v>
      </c>
      <c r="CP35" s="1976">
        <v>46.451747619047616</v>
      </c>
      <c r="CQ35" s="1976">
        <v>46.273659090909085</v>
      </c>
      <c r="CR35" s="1976">
        <v>45.969035000000005</v>
      </c>
      <c r="CS35" s="1976">
        <v>44.015000000000001</v>
      </c>
      <c r="CT35" s="1976">
        <v>43.947000000000003</v>
      </c>
      <c r="CU35" s="1976">
        <v>42.695999999999998</v>
      </c>
      <c r="CV35" s="1976">
        <v>42.548000000000002</v>
      </c>
      <c r="CW35" s="1976">
        <v>42.387999999999998</v>
      </c>
      <c r="CX35" s="1976">
        <v>41.761000000000003</v>
      </c>
      <c r="CY35" s="1976">
        <v>41.031999999999996</v>
      </c>
      <c r="CZ35" s="1976">
        <v>40.788937688107772</v>
      </c>
      <c r="DA35" s="1976">
        <v>40.353235643284414</v>
      </c>
      <c r="DB35" s="1976">
        <v>40.898157033266315</v>
      </c>
      <c r="DC35" s="1976">
        <v>42.381500572960199</v>
      </c>
      <c r="DD35" s="1976">
        <v>42.029289971006563</v>
      </c>
      <c r="DE35" s="1976">
        <v>41.376235680734169</v>
      </c>
      <c r="DF35" s="1976">
        <v>41.382492427934586</v>
      </c>
      <c r="DG35" s="1976">
        <v>41.454518391591272</v>
      </c>
      <c r="DH35" s="1976">
        <v>41.653467054852328</v>
      </c>
      <c r="DI35" s="1976">
        <v>41.62362382545107</v>
      </c>
      <c r="DJ35" s="1976">
        <v>40.920233868964353</v>
      </c>
      <c r="DK35" s="1976">
        <v>41.322000000000003</v>
      </c>
      <c r="DL35" s="1976">
        <v>41.295400092087753</v>
      </c>
      <c r="DM35" s="1976">
        <v>41.190157325024842</v>
      </c>
      <c r="DN35" s="1976">
        <v>40.171026975144891</v>
      </c>
      <c r="DO35" s="1976">
        <v>40.513264656413895</v>
      </c>
      <c r="DP35" s="1976">
        <v>40.215295007276538</v>
      </c>
      <c r="DQ35" s="1976">
        <v>39.430396342392854</v>
      </c>
      <c r="DR35" s="1976">
        <v>38.731369771281429</v>
      </c>
      <c r="DS35" s="1976">
        <v>39.324573475240669</v>
      </c>
      <c r="DT35" s="1976">
        <v>39.262034004392312</v>
      </c>
      <c r="DU35" s="1976">
        <v>39.130394517650693</v>
      </c>
      <c r="DV35" s="1976">
        <v>38.469562545023344</v>
      </c>
      <c r="DW35" s="1976">
        <v>38.816736706118711</v>
      </c>
      <c r="DX35" s="1976">
        <v>38.953894707309182</v>
      </c>
      <c r="DY35" s="1976">
        <v>38.853427035586158</v>
      </c>
      <c r="DZ35" s="1976">
        <v>39.746504392379592</v>
      </c>
      <c r="EA35" s="1976">
        <v>40.567579824156667</v>
      </c>
      <c r="EB35" s="1976">
        <v>40.48995420486964</v>
      </c>
      <c r="EC35" s="1976">
        <v>40.874716756091793</v>
      </c>
      <c r="ED35" s="1976">
        <v>41.070415856300805</v>
      </c>
      <c r="EE35" s="1976">
        <v>41.243199117533813</v>
      </c>
      <c r="EF35" s="1976">
        <v>40.609226301103234</v>
      </c>
      <c r="EG35" s="1976">
        <v>40.88262855513814</v>
      </c>
      <c r="EH35" s="1976">
        <v>40.834681363313365</v>
      </c>
      <c r="EI35" s="1976">
        <v>41.330157811438049</v>
      </c>
      <c r="EJ35" s="1976">
        <v>41.13710754342079</v>
      </c>
      <c r="EK35" s="1976">
        <v>41.582836676494189</v>
      </c>
      <c r="EL35" s="1976">
        <v>41.693499965664742</v>
      </c>
      <c r="EM35" s="1976">
        <v>41.949048926622815</v>
      </c>
      <c r="EN35" s="1976">
        <v>41.637729421964714</v>
      </c>
      <c r="EO35" s="1976">
        <v>41.97991694485237</v>
      </c>
      <c r="EP35" s="1976">
        <v>41.755562255745602</v>
      </c>
      <c r="EQ35" s="1976">
        <v>41.839638913033951</v>
      </c>
      <c r="ER35" s="1976">
        <v>42.136577356869346</v>
      </c>
      <c r="ES35" s="1976">
        <v>42.108483090364707</v>
      </c>
      <c r="ET35" s="1976">
        <v>41.945176383325538</v>
      </c>
      <c r="EU35" s="1976">
        <v>41.703571540941233</v>
      </c>
      <c r="EV35" s="1976">
        <v>41.596919425794077</v>
      </c>
      <c r="EW35" s="1976">
        <v>41.226916909619192</v>
      </c>
      <c r="EX35" s="1976">
        <v>40.704755216096331</v>
      </c>
      <c r="EY35" s="1976">
        <v>40.302599408758461</v>
      </c>
      <c r="EZ35" s="1976">
        <v>39.777140056003319</v>
      </c>
      <c r="FA35" s="1976">
        <v>39.401533869309958</v>
      </c>
      <c r="FB35" s="1976">
        <v>37.968228883836296</v>
      </c>
      <c r="FC35" s="1976">
        <v>37.947652667686661</v>
      </c>
      <c r="FD35" s="1976">
        <v>38.980029326587143</v>
      </c>
      <c r="FE35" s="1976">
        <v>39.550600000000003</v>
      </c>
      <c r="FF35" s="1976">
        <v>39.687854999999999</v>
      </c>
      <c r="FG35" s="1976">
        <v>40.008099999999999</v>
      </c>
      <c r="FH35" s="1976">
        <v>39.593060869565214</v>
      </c>
      <c r="FI35" s="1976">
        <v>40.040976190476194</v>
      </c>
      <c r="FJ35" s="1976">
        <v>40.3524200680272</v>
      </c>
      <c r="FK35" s="1976">
        <v>40.687945129870123</v>
      </c>
      <c r="FL35" s="1976">
        <v>39.50540526315789</v>
      </c>
      <c r="FM35" s="1976">
        <v>39.860745454545459</v>
      </c>
      <c r="FN35" s="1976">
        <v>39.828249999999997</v>
      </c>
      <c r="FO35" s="1976">
        <v>40.423894736842108</v>
      </c>
      <c r="FP35" s="1976">
        <v>40.289445454545458</v>
      </c>
      <c r="FQ35" s="1976">
        <v>40.686095000000009</v>
      </c>
      <c r="FR35" s="1976">
        <v>40.712061538461541</v>
      </c>
      <c r="FS35" s="1976">
        <v>40.765509090909092</v>
      </c>
      <c r="FT35" s="1976">
        <v>40.307504999999999</v>
      </c>
      <c r="FU35" s="1976">
        <v>40.57914090909091</v>
      </c>
      <c r="FV35" s="1976">
        <v>40.598633333333339</v>
      </c>
      <c r="FW35" s="1976">
        <v>40.180947619047622</v>
      </c>
      <c r="FX35" s="1976">
        <v>39.500204761904762</v>
      </c>
      <c r="FY35" s="1976">
        <v>38.759268181818179</v>
      </c>
      <c r="FZ35" s="1976">
        <v>38.973895238095238</v>
      </c>
      <c r="GA35" s="1976">
        <v>38.813847058823534</v>
      </c>
      <c r="GB35" s="1976">
        <v>38.767168181818185</v>
      </c>
      <c r="GC35" s="1976">
        <v>38.730019999999996</v>
      </c>
      <c r="GD35" s="1976">
        <v>39.34825</v>
      </c>
      <c r="GE35" s="1976">
        <v>39.821795238095241</v>
      </c>
      <c r="GF35" s="1976">
        <v>40.259238095238096</v>
      </c>
      <c r="GG35" s="1976">
        <v>40.203917391304351</v>
      </c>
      <c r="GH35" s="1976">
        <v>40.508499999999991</v>
      </c>
      <c r="GI35" s="1976">
        <v>40.756496336996342</v>
      </c>
      <c r="GJ35" s="1976">
        <v>40.882364999999993</v>
      </c>
      <c r="GK35" s="1976">
        <v>40.940674999999999</v>
      </c>
      <c r="GL35" s="1976">
        <v>41.277455555555555</v>
      </c>
      <c r="GM35" s="1976">
        <v>41.254547058823533</v>
      </c>
      <c r="GN35" s="1976">
        <v>41.667657142857152</v>
      </c>
      <c r="GO35" s="1976">
        <v>42.121266666666671</v>
      </c>
      <c r="GP35" s="1976">
        <v>41.49459090909091</v>
      </c>
      <c r="GQ35" s="1976">
        <v>40.914809523809531</v>
      </c>
      <c r="GR35" s="1976">
        <v>40.783409090909089</v>
      </c>
      <c r="GS35" s="1976">
        <v>40.337613636363635</v>
      </c>
      <c r="GT35" s="1976">
        <v>40.551478947368423</v>
      </c>
      <c r="GU35" s="1976">
        <v>40.203143478260877</v>
      </c>
      <c r="GV35" s="1976">
        <v>39.782210000000006</v>
      </c>
      <c r="GW35" s="1976">
        <v>39.626194999999989</v>
      </c>
      <c r="GX35" s="1976">
        <v>39.659135000000006</v>
      </c>
      <c r="GY35" s="1976">
        <v>39.390205555555561</v>
      </c>
      <c r="GZ35" s="1976">
        <v>39.669147368421051</v>
      </c>
      <c r="HA35" s="1976">
        <v>39.746827272727273</v>
      </c>
      <c r="HB35" s="1976">
        <v>39.91729545454546</v>
      </c>
      <c r="HC35" s="1976">
        <v>40.728810526315797</v>
      </c>
      <c r="HD35" s="1976">
        <v>40.920263636363643</v>
      </c>
      <c r="HE35" s="1976">
        <v>40.533550000000012</v>
      </c>
      <c r="HF35" s="1976">
        <v>40.442842105263161</v>
      </c>
      <c r="HG35" s="1976">
        <v>40.688254849498328</v>
      </c>
      <c r="HH35" s="1976">
        <v>40.824878947368425</v>
      </c>
      <c r="HI35" s="1976">
        <v>41.067850000000007</v>
      </c>
      <c r="HJ35" s="1976">
        <v>41.088961904761895</v>
      </c>
      <c r="HK35" s="1976">
        <v>41.070999999999998</v>
      </c>
      <c r="HL35" s="1976">
        <v>43.012465000000006</v>
      </c>
      <c r="HM35" s="1976">
        <v>43.728445454545458</v>
      </c>
      <c r="HN35" s="1976">
        <v>44.163089999999997</v>
      </c>
      <c r="HO35" s="1976">
        <v>45.5407288961039</v>
      </c>
      <c r="HP35" s="1976">
        <v>46.406126086956512</v>
      </c>
      <c r="HQ35" s="1976">
        <v>47.631790476190474</v>
      </c>
      <c r="HR35" s="1976">
        <v>47.586549999999995</v>
      </c>
      <c r="HS35" s="1976">
        <v>47.548813636363633</v>
      </c>
      <c r="HT35" s="1976">
        <v>47.884744999999995</v>
      </c>
      <c r="HU35" s="1976">
        <v>48.803122727272722</v>
      </c>
      <c r="HV35" s="1976">
        <v>48.688000000000002</v>
      </c>
      <c r="HW35" s="1976">
        <v>48.712422222222216</v>
      </c>
      <c r="HX35" s="1976">
        <v>48.445180000000008</v>
      </c>
      <c r="HY35" s="1976">
        <v>48.959869999999995</v>
      </c>
      <c r="HZ35" s="1976">
        <v>49.782754999999995</v>
      </c>
      <c r="IA35" s="1976">
        <v>50.100777272727278</v>
      </c>
      <c r="IB35" s="1976">
        <v>51.124031818181827</v>
      </c>
      <c r="IC35" s="1976">
        <v>50.77405000000001</v>
      </c>
      <c r="ID35" s="1976">
        <v>50.699045454545448</v>
      </c>
      <c r="IE35" s="1976">
        <v>50.179238095238091</v>
      </c>
      <c r="IF35" s="1976">
        <v>49.670757894736838</v>
      </c>
      <c r="IG35" s="1976">
        <v>49.637226086956517</v>
      </c>
      <c r="IH35" s="1976">
        <v>49.885742105263169</v>
      </c>
      <c r="II35" s="1976">
        <v>50.117300000000007</v>
      </c>
      <c r="IJ35" s="1976">
        <v>49.251922727272721</v>
      </c>
      <c r="IK35" s="1976">
        <v>47.719299999999997</v>
      </c>
      <c r="IL35" s="1976">
        <v>46.345885714285721</v>
      </c>
      <c r="IM35" s="1976">
        <v>47.558536363636364</v>
      </c>
      <c r="IN35" s="1976">
        <v>46.784509523809525</v>
      </c>
      <c r="IO35" s="1976">
        <v>46.4129</v>
      </c>
      <c r="IP35" s="1976">
        <v>45.02142380952381</v>
      </c>
      <c r="IQ35" s="1976">
        <v>44.395914999999995</v>
      </c>
      <c r="IR35" s="1976">
        <v>45.488276190476185</v>
      </c>
      <c r="IS35" s="1976">
        <v>47.037990909090901</v>
      </c>
      <c r="IT35" s="1976">
        <v>48.356457894736842</v>
      </c>
      <c r="IU35" s="1976">
        <v>49.688361111111114</v>
      </c>
      <c r="IV35" s="1976">
        <v>50.582750000000004</v>
      </c>
      <c r="IW35" s="1976">
        <v>50.157285000000002</v>
      </c>
      <c r="IX35" s="1976">
        <v>50.061709090909083</v>
      </c>
      <c r="IY35" s="1976">
        <v>50.019513636363634</v>
      </c>
      <c r="IZ35" s="1976">
        <v>51.041804761904757</v>
      </c>
      <c r="JA35" s="1976">
        <v>50.238908695652171</v>
      </c>
      <c r="JB35" s="1976">
        <v>48.803815</v>
      </c>
      <c r="JC35" s="1976">
        <v>47.566318181818176</v>
      </c>
      <c r="JD35" s="1976">
        <v>48.606049999999996</v>
      </c>
      <c r="JE35" s="1976">
        <v>48.901815000000006</v>
      </c>
      <c r="JF35" s="1976">
        <v>49.316011111111109</v>
      </c>
      <c r="JG35" s="1976">
        <v>49.94481578947368</v>
      </c>
      <c r="JH35" s="1976">
        <v>50.828321052631573</v>
      </c>
      <c r="JI35" s="1976">
        <v>50.626273684210524</v>
      </c>
      <c r="JJ35" s="1976">
        <v>50.730827272727289</v>
      </c>
      <c r="JK35" s="1976">
        <v>51.057019999999994</v>
      </c>
      <c r="JL35" s="1976">
        <v>51.686599999999999</v>
      </c>
      <c r="JM35" s="1976">
        <v>52.053095454545449</v>
      </c>
      <c r="JN35" s="1976">
        <v>52.179890476190472</v>
      </c>
      <c r="JO35" s="1976">
        <v>51.452386363636371</v>
      </c>
      <c r="JP35" s="1976">
        <v>50.474071428571428</v>
      </c>
      <c r="JQ35" s="1976">
        <v>49.908280952380949</v>
      </c>
      <c r="JR35" s="1976">
        <v>49.09644999999999</v>
      </c>
      <c r="JS35" s="1976">
        <v>49.261135294117651</v>
      </c>
    </row>
    <row r="36" spans="1:279" ht="9" customHeight="1" thickBot="1">
      <c r="A36" s="1970"/>
      <c r="B36" s="1977"/>
      <c r="C36" s="1977"/>
      <c r="D36" s="1977"/>
      <c r="E36" s="1977"/>
      <c r="F36" s="1977"/>
      <c r="G36" s="1977"/>
      <c r="H36" s="1977"/>
      <c r="I36" s="1977"/>
      <c r="J36" s="1977"/>
      <c r="K36" s="1977"/>
      <c r="L36" s="1977"/>
      <c r="M36" s="1977"/>
      <c r="N36" s="1977"/>
      <c r="O36" s="1977"/>
      <c r="P36" s="1977"/>
      <c r="Q36" s="1977"/>
      <c r="R36" s="1977"/>
      <c r="S36" s="1977"/>
      <c r="T36" s="1977"/>
      <c r="U36" s="1977"/>
      <c r="V36" s="1977"/>
      <c r="W36" s="1977"/>
      <c r="X36" s="1977"/>
      <c r="Y36" s="1977"/>
      <c r="Z36" s="1977"/>
      <c r="AA36" s="1977"/>
      <c r="AB36" s="1977"/>
      <c r="AC36" s="1977"/>
      <c r="AD36" s="1977"/>
      <c r="AE36" s="1977"/>
      <c r="AF36" s="1977"/>
      <c r="AG36" s="1977"/>
      <c r="AH36" s="1977"/>
      <c r="AI36" s="1977"/>
      <c r="AJ36" s="1977"/>
      <c r="AK36" s="1977"/>
      <c r="AL36" s="1977"/>
      <c r="AM36" s="1977"/>
      <c r="AN36" s="1977"/>
      <c r="AO36" s="1977"/>
      <c r="AP36" s="1977"/>
      <c r="AQ36" s="1977"/>
      <c r="AR36" s="1977"/>
      <c r="AS36" s="1977"/>
      <c r="AT36" s="1977"/>
      <c r="AU36" s="1977"/>
      <c r="AV36" s="1977"/>
      <c r="AW36" s="1977"/>
      <c r="AX36" s="1977"/>
      <c r="AY36" s="1977"/>
      <c r="AZ36" s="1977"/>
      <c r="BA36" s="1977"/>
      <c r="BB36" s="1977"/>
      <c r="BC36" s="1977"/>
      <c r="BD36" s="1977"/>
      <c r="BE36" s="1977"/>
      <c r="BF36" s="1977"/>
      <c r="BG36" s="1977"/>
      <c r="BH36" s="1977"/>
      <c r="BI36" s="1977"/>
      <c r="BJ36" s="1977"/>
      <c r="BK36" s="1977"/>
      <c r="BL36" s="1977"/>
      <c r="BM36" s="1977"/>
      <c r="BN36" s="1977"/>
      <c r="BO36" s="1977"/>
      <c r="BP36" s="1977"/>
      <c r="BQ36" s="1977"/>
      <c r="BR36" s="1977"/>
      <c r="BS36" s="1977"/>
      <c r="BT36" s="1977"/>
      <c r="BU36" s="1977"/>
      <c r="BV36" s="1977"/>
      <c r="BW36" s="1977"/>
      <c r="BX36" s="1977"/>
      <c r="BY36" s="1977"/>
      <c r="BZ36" s="1977"/>
      <c r="CA36" s="1977"/>
      <c r="CB36" s="1977"/>
      <c r="CC36" s="1977"/>
      <c r="CD36" s="1977"/>
      <c r="CE36" s="1977"/>
      <c r="CF36" s="1977"/>
      <c r="CG36" s="1977"/>
      <c r="CH36" s="1977"/>
      <c r="CI36" s="1977"/>
      <c r="CJ36" s="1977"/>
      <c r="CK36" s="1977"/>
      <c r="CL36" s="1977"/>
      <c r="CM36" s="1977"/>
      <c r="CN36" s="1977"/>
      <c r="CO36" s="1977"/>
      <c r="CP36" s="1977"/>
      <c r="CQ36" s="1977"/>
      <c r="CR36" s="1977"/>
      <c r="CS36" s="1977"/>
      <c r="CT36" s="1977"/>
      <c r="CU36" s="1977"/>
      <c r="CV36" s="1977"/>
      <c r="CW36" s="1977"/>
      <c r="CX36" s="1977"/>
      <c r="CY36" s="1977"/>
      <c r="CZ36" s="1977"/>
      <c r="DA36" s="1977"/>
      <c r="DB36" s="1977"/>
      <c r="DC36" s="1977"/>
      <c r="DD36" s="1977"/>
      <c r="DE36" s="1977"/>
      <c r="DF36" s="1977"/>
      <c r="DG36" s="1977"/>
      <c r="DH36" s="1977"/>
      <c r="DI36" s="1977"/>
      <c r="DJ36" s="1977"/>
      <c r="DK36" s="1977"/>
      <c r="DL36" s="1977"/>
      <c r="DM36" s="1977"/>
      <c r="DN36" s="1977"/>
      <c r="DO36" s="1977"/>
      <c r="DP36" s="1977"/>
      <c r="DQ36" s="1977"/>
      <c r="DR36" s="1977"/>
      <c r="DS36" s="1977"/>
      <c r="DT36" s="1977"/>
      <c r="DU36" s="1977"/>
      <c r="DV36" s="1977"/>
      <c r="DW36" s="1977"/>
      <c r="DX36" s="1977"/>
      <c r="DY36" s="1977"/>
      <c r="DZ36" s="1977"/>
      <c r="EA36" s="1977"/>
      <c r="EB36" s="1977"/>
      <c r="EC36" s="1977"/>
      <c r="ED36" s="1977"/>
      <c r="EE36" s="1977"/>
      <c r="EF36" s="1977"/>
      <c r="EG36" s="1977"/>
      <c r="EH36" s="1977"/>
      <c r="EI36" s="1977"/>
      <c r="EJ36" s="1977"/>
      <c r="EK36" s="1977"/>
      <c r="EL36" s="1977"/>
      <c r="EM36" s="1977"/>
      <c r="EN36" s="1977"/>
      <c r="EO36" s="1977"/>
      <c r="EP36" s="1977"/>
      <c r="EQ36" s="1977"/>
      <c r="ER36" s="1977"/>
      <c r="ES36" s="1977"/>
      <c r="ET36" s="1977"/>
      <c r="EU36" s="1977"/>
      <c r="EV36" s="1977"/>
      <c r="EW36" s="1977"/>
      <c r="EX36" s="1977"/>
      <c r="EY36" s="1977"/>
      <c r="EZ36" s="1977"/>
      <c r="FA36" s="1977"/>
      <c r="FB36" s="1977"/>
      <c r="FC36" s="1977"/>
      <c r="FD36" s="1977"/>
      <c r="FE36" s="1977"/>
      <c r="FF36" s="1977"/>
      <c r="FG36" s="1977"/>
      <c r="FH36" s="1977"/>
      <c r="FI36" s="1977"/>
      <c r="FJ36" s="1977"/>
      <c r="FK36" s="1977"/>
      <c r="FL36" s="1977"/>
      <c r="FM36" s="1977"/>
      <c r="FN36" s="1977"/>
      <c r="FO36" s="1977"/>
      <c r="FP36" s="1977"/>
      <c r="FQ36" s="1977"/>
      <c r="FR36" s="1977"/>
      <c r="FS36" s="1977"/>
      <c r="FT36" s="1977"/>
      <c r="FU36" s="1977"/>
      <c r="FV36" s="1977"/>
      <c r="FW36" s="1977"/>
      <c r="FX36" s="1977"/>
      <c r="FY36" s="1977"/>
      <c r="FZ36" s="1977"/>
      <c r="GA36" s="1977"/>
      <c r="GB36" s="1977"/>
      <c r="GC36" s="1977"/>
      <c r="GD36" s="1977"/>
      <c r="GE36" s="1977"/>
      <c r="GF36" s="1977"/>
      <c r="GG36" s="1977"/>
      <c r="GH36" s="1977"/>
      <c r="GI36" s="1977"/>
      <c r="GJ36" s="1977"/>
      <c r="GK36" s="1977"/>
      <c r="GL36" s="1977"/>
      <c r="GM36" s="1977"/>
      <c r="GN36" s="1977"/>
      <c r="GO36" s="1977"/>
      <c r="GP36" s="1977"/>
      <c r="GQ36" s="1977"/>
      <c r="GR36" s="1977"/>
      <c r="GS36" s="1977"/>
      <c r="GT36" s="1977"/>
      <c r="GU36" s="1977"/>
      <c r="GV36" s="1977"/>
      <c r="GW36" s="1977"/>
      <c r="GX36" s="1977"/>
      <c r="GY36" s="1977"/>
      <c r="GZ36" s="1977"/>
      <c r="HA36" s="1977"/>
      <c r="HB36" s="1977"/>
      <c r="HC36" s="1977"/>
      <c r="HD36" s="1977"/>
      <c r="HE36" s="1977"/>
      <c r="HF36" s="1977"/>
      <c r="HG36" s="1977"/>
      <c r="HH36" s="1977"/>
      <c r="HI36" s="1977"/>
      <c r="HJ36" s="1977"/>
      <c r="HK36" s="1977"/>
      <c r="HL36" s="1977"/>
      <c r="HM36" s="1977"/>
      <c r="HN36" s="1977"/>
      <c r="HO36" s="1977"/>
      <c r="HP36" s="1977"/>
      <c r="HQ36" s="1977"/>
      <c r="HR36" s="1977"/>
      <c r="HS36" s="1977"/>
      <c r="HT36" s="1977"/>
      <c r="HU36" s="1977"/>
      <c r="HV36" s="1977"/>
      <c r="HW36" s="1977"/>
      <c r="HX36" s="1977"/>
      <c r="HY36" s="1977"/>
      <c r="HZ36" s="1977"/>
      <c r="IA36" s="1977"/>
      <c r="IB36" s="1977"/>
      <c r="IC36" s="1977"/>
      <c r="ID36" s="1977"/>
      <c r="IE36" s="1977"/>
      <c r="IF36" s="1977"/>
      <c r="IG36" s="1977"/>
      <c r="IH36" s="1977"/>
      <c r="II36" s="1977"/>
      <c r="IJ36" s="1977"/>
      <c r="IK36" s="1977"/>
      <c r="IL36" s="1977"/>
      <c r="IM36" s="1977"/>
      <c r="IN36" s="1977"/>
      <c r="IO36" s="1977"/>
      <c r="IP36" s="1977"/>
      <c r="IQ36" s="1977"/>
      <c r="IR36" s="1977"/>
      <c r="IS36" s="1977"/>
      <c r="IT36" s="1977"/>
      <c r="IU36" s="1977"/>
      <c r="IV36" s="1977"/>
      <c r="IW36" s="1977"/>
      <c r="IX36" s="1977"/>
      <c r="IY36" s="1977"/>
      <c r="IZ36" s="1977"/>
      <c r="JA36" s="1977"/>
      <c r="JB36" s="1977"/>
      <c r="JC36" s="1977"/>
      <c r="JD36" s="1977"/>
      <c r="JE36" s="1977"/>
      <c r="JF36" s="1977"/>
      <c r="JG36" s="1977"/>
      <c r="JH36" s="1977"/>
      <c r="JI36" s="1977"/>
      <c r="JJ36" s="1977"/>
      <c r="JK36" s="1977"/>
      <c r="JL36" s="1977"/>
      <c r="JM36" s="1977"/>
      <c r="JN36" s="1977"/>
      <c r="JO36" s="1977"/>
      <c r="JP36" s="1977"/>
      <c r="JQ36" s="1977"/>
      <c r="JR36" s="1977"/>
      <c r="JS36" s="1977"/>
    </row>
    <row r="37" spans="1:279" s="1973" customFormat="1" ht="18.899999999999999" customHeight="1" thickTop="1">
      <c r="A37" s="1972" t="s">
        <v>4749</v>
      </c>
    </row>
    <row r="38" spans="1:279" s="1978" customFormat="1" ht="23.25" customHeight="1">
      <c r="A38" s="1974" t="s">
        <v>3601</v>
      </c>
    </row>
    <row r="94" spans="1:1">
      <c r="A94" s="1979"/>
    </row>
  </sheetData>
  <mergeCells count="556">
    <mergeCell ref="B3:B4"/>
    <mergeCell ref="C3:C4"/>
    <mergeCell ref="D3:D4"/>
    <mergeCell ref="E3:E4"/>
    <mergeCell ref="F3:F4"/>
    <mergeCell ref="G3:G4"/>
    <mergeCell ref="N3:N4"/>
    <mergeCell ref="O3:O4"/>
    <mergeCell ref="P3:P4"/>
    <mergeCell ref="Q3:Q4"/>
    <mergeCell ref="R3:R4"/>
    <mergeCell ref="S3:S4"/>
    <mergeCell ref="H3:H4"/>
    <mergeCell ref="I3:I4"/>
    <mergeCell ref="J3:J4"/>
    <mergeCell ref="K3:K4"/>
    <mergeCell ref="L3:L4"/>
    <mergeCell ref="M3:M4"/>
    <mergeCell ref="Z3:Z4"/>
    <mergeCell ref="AA3:AA4"/>
    <mergeCell ref="AB3:AB4"/>
    <mergeCell ref="AC3:AC4"/>
    <mergeCell ref="AD3:AD4"/>
    <mergeCell ref="AE3:AE4"/>
    <mergeCell ref="T3:T4"/>
    <mergeCell ref="U3:U4"/>
    <mergeCell ref="V3:V4"/>
    <mergeCell ref="W3:W4"/>
    <mergeCell ref="X3:X4"/>
    <mergeCell ref="Y3:Y4"/>
    <mergeCell ref="AL3:AL4"/>
    <mergeCell ref="AM3:AM4"/>
    <mergeCell ref="AN3:AN4"/>
    <mergeCell ref="AO3:AO4"/>
    <mergeCell ref="AP3:AP4"/>
    <mergeCell ref="AQ3:AQ4"/>
    <mergeCell ref="AF3:AF4"/>
    <mergeCell ref="AG3:AG4"/>
    <mergeCell ref="AH3:AH4"/>
    <mergeCell ref="AI3:AI4"/>
    <mergeCell ref="AJ3:AJ4"/>
    <mergeCell ref="AK3:AK4"/>
    <mergeCell ref="AX3:AX4"/>
    <mergeCell ref="AY3:AY4"/>
    <mergeCell ref="AZ3:AZ4"/>
    <mergeCell ref="BA3:BA4"/>
    <mergeCell ref="BB3:BB4"/>
    <mergeCell ref="BC3:BC4"/>
    <mergeCell ref="AR3:AR4"/>
    <mergeCell ref="AS3:AS4"/>
    <mergeCell ref="AT3:AT4"/>
    <mergeCell ref="AU3:AU4"/>
    <mergeCell ref="AV3:AV4"/>
    <mergeCell ref="AW3:AW4"/>
    <mergeCell ref="BJ3:BJ4"/>
    <mergeCell ref="BK3:BK4"/>
    <mergeCell ref="BL3:BL4"/>
    <mergeCell ref="BM3:BM4"/>
    <mergeCell ref="BN3:BN4"/>
    <mergeCell ref="BO3:BO4"/>
    <mergeCell ref="BD3:BD4"/>
    <mergeCell ref="BE3:BE4"/>
    <mergeCell ref="BF3:BF4"/>
    <mergeCell ref="BG3:BG4"/>
    <mergeCell ref="BH3:BH4"/>
    <mergeCell ref="BI3:BI4"/>
    <mergeCell ref="BV3:BV4"/>
    <mergeCell ref="BW3:BW4"/>
    <mergeCell ref="BX3:BX4"/>
    <mergeCell ref="BY3:BY4"/>
    <mergeCell ref="BZ3:BZ4"/>
    <mergeCell ref="CA3:CA4"/>
    <mergeCell ref="BP3:BP4"/>
    <mergeCell ref="BQ3:BQ4"/>
    <mergeCell ref="BR3:BR4"/>
    <mergeCell ref="BS3:BS4"/>
    <mergeCell ref="BT3:BT4"/>
    <mergeCell ref="BU3:BU4"/>
    <mergeCell ref="CH3:CH4"/>
    <mergeCell ref="CI3:CI4"/>
    <mergeCell ref="CJ3:CJ4"/>
    <mergeCell ref="CK3:CK4"/>
    <mergeCell ref="CL3:CL4"/>
    <mergeCell ref="CM3:CM4"/>
    <mergeCell ref="CB3:CB4"/>
    <mergeCell ref="CC3:CC4"/>
    <mergeCell ref="CD3:CD4"/>
    <mergeCell ref="CE3:CE4"/>
    <mergeCell ref="CF3:CF4"/>
    <mergeCell ref="CG3:CG4"/>
    <mergeCell ref="CT3:CT4"/>
    <mergeCell ref="CU3:CU4"/>
    <mergeCell ref="CV3:CV4"/>
    <mergeCell ref="CW3:CW4"/>
    <mergeCell ref="CX3:CX4"/>
    <mergeCell ref="CY3:CY4"/>
    <mergeCell ref="CN3:CN4"/>
    <mergeCell ref="CO3:CO4"/>
    <mergeCell ref="CP3:CP4"/>
    <mergeCell ref="CQ3:CQ4"/>
    <mergeCell ref="CR3:CR4"/>
    <mergeCell ref="CS3:CS4"/>
    <mergeCell ref="DF3:DF4"/>
    <mergeCell ref="DG3:DG4"/>
    <mergeCell ref="DH3:DH4"/>
    <mergeCell ref="DI3:DI4"/>
    <mergeCell ref="DJ3:DJ4"/>
    <mergeCell ref="DK3:DK4"/>
    <mergeCell ref="CZ3:CZ4"/>
    <mergeCell ref="DA3:DA4"/>
    <mergeCell ref="DB3:DB4"/>
    <mergeCell ref="DC3:DC4"/>
    <mergeCell ref="DD3:DD4"/>
    <mergeCell ref="DE3:DE4"/>
    <mergeCell ref="DR3:DR4"/>
    <mergeCell ref="DS3:DS4"/>
    <mergeCell ref="DT3:DT4"/>
    <mergeCell ref="DU3:DU4"/>
    <mergeCell ref="DV3:DV4"/>
    <mergeCell ref="DW3:DW4"/>
    <mergeCell ref="DL3:DL4"/>
    <mergeCell ref="DM3:DM4"/>
    <mergeCell ref="DN3:DN4"/>
    <mergeCell ref="DO3:DO4"/>
    <mergeCell ref="DP3:DP4"/>
    <mergeCell ref="DQ3:DQ4"/>
    <mergeCell ref="ED3:ED4"/>
    <mergeCell ref="EE3:EE4"/>
    <mergeCell ref="EF3:EF4"/>
    <mergeCell ref="EG3:EG4"/>
    <mergeCell ref="EH3:EH4"/>
    <mergeCell ref="EI3:EI4"/>
    <mergeCell ref="DX3:DX4"/>
    <mergeCell ref="DY3:DY4"/>
    <mergeCell ref="DZ3:DZ4"/>
    <mergeCell ref="EA3:EA4"/>
    <mergeCell ref="EB3:EB4"/>
    <mergeCell ref="EC3:EC4"/>
    <mergeCell ref="EP3:EP4"/>
    <mergeCell ref="EQ3:EQ4"/>
    <mergeCell ref="ER3:ER4"/>
    <mergeCell ref="ES3:ES4"/>
    <mergeCell ref="ET3:ET4"/>
    <mergeCell ref="EU3:EU4"/>
    <mergeCell ref="EJ3:EJ4"/>
    <mergeCell ref="EK3:EK4"/>
    <mergeCell ref="EL3:EL4"/>
    <mergeCell ref="EM3:EM4"/>
    <mergeCell ref="EN3:EN4"/>
    <mergeCell ref="EO3:EO4"/>
    <mergeCell ref="FB3:FB4"/>
    <mergeCell ref="FC3:FC4"/>
    <mergeCell ref="FD3:FD4"/>
    <mergeCell ref="FE3:FE4"/>
    <mergeCell ref="FF3:FF4"/>
    <mergeCell ref="FG3:FG4"/>
    <mergeCell ref="EV3:EV4"/>
    <mergeCell ref="EW3:EW4"/>
    <mergeCell ref="EX3:EX4"/>
    <mergeCell ref="EY3:EY4"/>
    <mergeCell ref="EZ3:EZ4"/>
    <mergeCell ref="FA3:FA4"/>
    <mergeCell ref="FN3:FN4"/>
    <mergeCell ref="FO3:FO4"/>
    <mergeCell ref="FP3:FP4"/>
    <mergeCell ref="FQ3:FQ4"/>
    <mergeCell ref="FR3:FR4"/>
    <mergeCell ref="FS3:FS4"/>
    <mergeCell ref="FH3:FH4"/>
    <mergeCell ref="FI3:FI4"/>
    <mergeCell ref="FJ3:FJ4"/>
    <mergeCell ref="FK3:FK4"/>
    <mergeCell ref="FL3:FL4"/>
    <mergeCell ref="FM3:FM4"/>
    <mergeCell ref="FZ3:FZ4"/>
    <mergeCell ref="GA3:GA4"/>
    <mergeCell ref="GB3:GB4"/>
    <mergeCell ref="GC3:GC4"/>
    <mergeCell ref="GD3:GD4"/>
    <mergeCell ref="GE3:GE4"/>
    <mergeCell ref="FT3:FT4"/>
    <mergeCell ref="FU3:FU4"/>
    <mergeCell ref="FV3:FV4"/>
    <mergeCell ref="FW3:FW4"/>
    <mergeCell ref="FX3:FX4"/>
    <mergeCell ref="FY3:FY4"/>
    <mergeCell ref="GL3:GL4"/>
    <mergeCell ref="GM3:GM4"/>
    <mergeCell ref="GN3:GN4"/>
    <mergeCell ref="GO3:GO4"/>
    <mergeCell ref="GP3:GP4"/>
    <mergeCell ref="GQ3:GQ4"/>
    <mergeCell ref="GF3:GF4"/>
    <mergeCell ref="GG3:GG4"/>
    <mergeCell ref="GH3:GH4"/>
    <mergeCell ref="GI3:GI4"/>
    <mergeCell ref="GJ3:GJ4"/>
    <mergeCell ref="GK3:GK4"/>
    <mergeCell ref="GX3:GX4"/>
    <mergeCell ref="GY3:GY4"/>
    <mergeCell ref="GZ3:GZ4"/>
    <mergeCell ref="HA3:HA4"/>
    <mergeCell ref="HB3:HB4"/>
    <mergeCell ref="HC3:HC4"/>
    <mergeCell ref="GR3:GR4"/>
    <mergeCell ref="GS3:GS4"/>
    <mergeCell ref="GT3:GT4"/>
    <mergeCell ref="GU3:GU4"/>
    <mergeCell ref="GV3:GV4"/>
    <mergeCell ref="GW3:GW4"/>
    <mergeCell ref="HJ3:HJ4"/>
    <mergeCell ref="HK3:HK4"/>
    <mergeCell ref="HL3:HL4"/>
    <mergeCell ref="HM3:HM4"/>
    <mergeCell ref="HN3:HN4"/>
    <mergeCell ref="HO3:HO4"/>
    <mergeCell ref="HD3:HD4"/>
    <mergeCell ref="HE3:HE4"/>
    <mergeCell ref="HF3:HF4"/>
    <mergeCell ref="HG3:HG4"/>
    <mergeCell ref="HH3:HH4"/>
    <mergeCell ref="HI3:HI4"/>
    <mergeCell ref="HV3:HV4"/>
    <mergeCell ref="HW3:HW4"/>
    <mergeCell ref="HX3:HX4"/>
    <mergeCell ref="HY3:HY4"/>
    <mergeCell ref="HZ3:HZ4"/>
    <mergeCell ref="IA3:IA4"/>
    <mergeCell ref="HP3:HP4"/>
    <mergeCell ref="HQ3:HQ4"/>
    <mergeCell ref="HR3:HR4"/>
    <mergeCell ref="HS3:HS4"/>
    <mergeCell ref="HT3:HT4"/>
    <mergeCell ref="HU3:HU4"/>
    <mergeCell ref="IH3:IH4"/>
    <mergeCell ref="II3:II4"/>
    <mergeCell ref="IJ3:IJ4"/>
    <mergeCell ref="IK3:IK4"/>
    <mergeCell ref="IL3:IL4"/>
    <mergeCell ref="IM3:IM4"/>
    <mergeCell ref="IB3:IB4"/>
    <mergeCell ref="IC3:IC4"/>
    <mergeCell ref="ID3:ID4"/>
    <mergeCell ref="IE3:IE4"/>
    <mergeCell ref="IF3:IF4"/>
    <mergeCell ref="IG3:IG4"/>
    <mergeCell ref="IT3:IT4"/>
    <mergeCell ref="IU3:IU4"/>
    <mergeCell ref="IV3:IV4"/>
    <mergeCell ref="IW3:IW4"/>
    <mergeCell ref="IX3:IX4"/>
    <mergeCell ref="IY3:IY4"/>
    <mergeCell ref="IN3:IN4"/>
    <mergeCell ref="IO3:IO4"/>
    <mergeCell ref="IP3:IP4"/>
    <mergeCell ref="IQ3:IQ4"/>
    <mergeCell ref="IR3:IR4"/>
    <mergeCell ref="IS3:IS4"/>
    <mergeCell ref="JH3:JH4"/>
    <mergeCell ref="JI3:JI4"/>
    <mergeCell ref="JJ3:JJ4"/>
    <mergeCell ref="JK3:JK4"/>
    <mergeCell ref="IZ3:IZ4"/>
    <mergeCell ref="JA3:JA4"/>
    <mergeCell ref="JB3:JB4"/>
    <mergeCell ref="JC3:JC4"/>
    <mergeCell ref="JD3:JD4"/>
    <mergeCell ref="JE3:JE4"/>
    <mergeCell ref="J22:J23"/>
    <mergeCell ref="K22:K23"/>
    <mergeCell ref="L22:L23"/>
    <mergeCell ref="M22:M23"/>
    <mergeCell ref="N22:N23"/>
    <mergeCell ref="O22:O23"/>
    <mergeCell ref="JR3:JR4"/>
    <mergeCell ref="JS3:JS4"/>
    <mergeCell ref="B22:B23"/>
    <mergeCell ref="C22:C23"/>
    <mergeCell ref="D22:D23"/>
    <mergeCell ref="E22:E23"/>
    <mergeCell ref="F22:F23"/>
    <mergeCell ref="G22:G23"/>
    <mergeCell ref="H22:H23"/>
    <mergeCell ref="I22:I23"/>
    <mergeCell ref="JL3:JL4"/>
    <mergeCell ref="JM3:JM4"/>
    <mergeCell ref="JN3:JN4"/>
    <mergeCell ref="JO3:JO4"/>
    <mergeCell ref="JP3:JP4"/>
    <mergeCell ref="JQ3:JQ4"/>
    <mergeCell ref="JF3:JF4"/>
    <mergeCell ref="JG3:JG4"/>
    <mergeCell ref="V22:V23"/>
    <mergeCell ref="W22:W23"/>
    <mergeCell ref="X22:X23"/>
    <mergeCell ref="Y22:Y23"/>
    <mergeCell ref="Z22:Z23"/>
    <mergeCell ref="AA22:AA23"/>
    <mergeCell ref="P22:P23"/>
    <mergeCell ref="Q22:Q23"/>
    <mergeCell ref="R22:R23"/>
    <mergeCell ref="S22:S23"/>
    <mergeCell ref="T22:T23"/>
    <mergeCell ref="U22:U23"/>
    <mergeCell ref="AH22:AH23"/>
    <mergeCell ref="AI22:AI23"/>
    <mergeCell ref="AJ22:AJ23"/>
    <mergeCell ref="AK22:AK23"/>
    <mergeCell ref="AL22:AL23"/>
    <mergeCell ref="AM22:AM23"/>
    <mergeCell ref="AB22:AB23"/>
    <mergeCell ref="AC22:AC23"/>
    <mergeCell ref="AD22:AD23"/>
    <mergeCell ref="AE22:AE23"/>
    <mergeCell ref="AF22:AF23"/>
    <mergeCell ref="AG22:AG23"/>
    <mergeCell ref="AT22:AT23"/>
    <mergeCell ref="AU22:AU23"/>
    <mergeCell ref="AV22:AV23"/>
    <mergeCell ref="AW22:AW23"/>
    <mergeCell ref="AX22:AX23"/>
    <mergeCell ref="AY22:AY23"/>
    <mergeCell ref="AN22:AN23"/>
    <mergeCell ref="AO22:AO23"/>
    <mergeCell ref="AP22:AP23"/>
    <mergeCell ref="AQ22:AQ23"/>
    <mergeCell ref="AR22:AR23"/>
    <mergeCell ref="AS22:AS23"/>
    <mergeCell ref="BF22:BF23"/>
    <mergeCell ref="BG22:BG23"/>
    <mergeCell ref="BH22:BH23"/>
    <mergeCell ref="BI22:BI23"/>
    <mergeCell ref="BJ22:BJ23"/>
    <mergeCell ref="BK22:BK23"/>
    <mergeCell ref="AZ22:AZ23"/>
    <mergeCell ref="BA22:BA23"/>
    <mergeCell ref="BB22:BB23"/>
    <mergeCell ref="BC22:BC23"/>
    <mergeCell ref="BD22:BD23"/>
    <mergeCell ref="BE22:BE23"/>
    <mergeCell ref="BR22:BR23"/>
    <mergeCell ref="BS22:BS23"/>
    <mergeCell ref="BT22:BT23"/>
    <mergeCell ref="BU22:BU23"/>
    <mergeCell ref="BV22:BV23"/>
    <mergeCell ref="BW22:BW23"/>
    <mergeCell ref="BL22:BL23"/>
    <mergeCell ref="BM22:BM23"/>
    <mergeCell ref="BN22:BN23"/>
    <mergeCell ref="BO22:BO23"/>
    <mergeCell ref="BP22:BP23"/>
    <mergeCell ref="BQ22:BQ23"/>
    <mergeCell ref="CD22:CD23"/>
    <mergeCell ref="CE22:CE23"/>
    <mergeCell ref="CF22:CF23"/>
    <mergeCell ref="CG22:CG23"/>
    <mergeCell ref="CH22:CH23"/>
    <mergeCell ref="CI22:CI23"/>
    <mergeCell ref="BX22:BX23"/>
    <mergeCell ref="BY22:BY23"/>
    <mergeCell ref="BZ22:BZ23"/>
    <mergeCell ref="CA22:CA23"/>
    <mergeCell ref="CB22:CB23"/>
    <mergeCell ref="CC22:CC23"/>
    <mergeCell ref="CP22:CP23"/>
    <mergeCell ref="CQ22:CQ23"/>
    <mergeCell ref="CR22:CR23"/>
    <mergeCell ref="CS22:CS23"/>
    <mergeCell ref="CT22:CT23"/>
    <mergeCell ref="CU22:CU23"/>
    <mergeCell ref="CJ22:CJ23"/>
    <mergeCell ref="CK22:CK23"/>
    <mergeCell ref="CL22:CL23"/>
    <mergeCell ref="CM22:CM23"/>
    <mergeCell ref="CN22:CN23"/>
    <mergeCell ref="CO22:CO23"/>
    <mergeCell ref="DB22:DB23"/>
    <mergeCell ref="DC22:DC23"/>
    <mergeCell ref="DD22:DD23"/>
    <mergeCell ref="DE22:DE23"/>
    <mergeCell ref="DF22:DF23"/>
    <mergeCell ref="DG22:DG23"/>
    <mergeCell ref="CV22:CV23"/>
    <mergeCell ref="CW22:CW23"/>
    <mergeCell ref="CX22:CX23"/>
    <mergeCell ref="CY22:CY23"/>
    <mergeCell ref="CZ22:CZ23"/>
    <mergeCell ref="DA22:DA23"/>
    <mergeCell ref="DN22:DN23"/>
    <mergeCell ref="DO22:DO23"/>
    <mergeCell ref="DP22:DP23"/>
    <mergeCell ref="DQ22:DQ23"/>
    <mergeCell ref="DR22:DR23"/>
    <mergeCell ref="DS22:DS23"/>
    <mergeCell ref="DH22:DH23"/>
    <mergeCell ref="DI22:DI23"/>
    <mergeCell ref="DJ22:DJ23"/>
    <mergeCell ref="DK22:DK23"/>
    <mergeCell ref="DL22:DL23"/>
    <mergeCell ref="DM22:DM23"/>
    <mergeCell ref="DZ22:DZ23"/>
    <mergeCell ref="EA22:EA23"/>
    <mergeCell ref="EB22:EB23"/>
    <mergeCell ref="EC22:EC23"/>
    <mergeCell ref="ED22:ED23"/>
    <mergeCell ref="EE22:EE23"/>
    <mergeCell ref="DT22:DT23"/>
    <mergeCell ref="DU22:DU23"/>
    <mergeCell ref="DV22:DV23"/>
    <mergeCell ref="DW22:DW23"/>
    <mergeCell ref="DX22:DX23"/>
    <mergeCell ref="DY22:DY23"/>
    <mergeCell ref="EL22:EL23"/>
    <mergeCell ref="EM22:EM23"/>
    <mergeCell ref="EN22:EN23"/>
    <mergeCell ref="EO22:EO23"/>
    <mergeCell ref="EP22:EP23"/>
    <mergeCell ref="EQ22:EQ23"/>
    <mergeCell ref="EF22:EF23"/>
    <mergeCell ref="EG22:EG23"/>
    <mergeCell ref="EH22:EH23"/>
    <mergeCell ref="EI22:EI23"/>
    <mergeCell ref="EJ22:EJ23"/>
    <mergeCell ref="EK22:EK23"/>
    <mergeCell ref="EX22:EX23"/>
    <mergeCell ref="EY22:EY23"/>
    <mergeCell ref="EZ22:EZ23"/>
    <mergeCell ref="FA22:FA23"/>
    <mergeCell ref="FB22:FB23"/>
    <mergeCell ref="FC22:FC23"/>
    <mergeCell ref="ER22:ER23"/>
    <mergeCell ref="ES22:ES23"/>
    <mergeCell ref="ET22:ET23"/>
    <mergeCell ref="EU22:EU23"/>
    <mergeCell ref="EV22:EV23"/>
    <mergeCell ref="EW22:EW23"/>
    <mergeCell ref="FJ22:FJ23"/>
    <mergeCell ref="FK22:FK23"/>
    <mergeCell ref="FL22:FL23"/>
    <mergeCell ref="FM22:FM23"/>
    <mergeCell ref="FN22:FN23"/>
    <mergeCell ref="FO22:FO23"/>
    <mergeCell ref="FD22:FD23"/>
    <mergeCell ref="FE22:FE23"/>
    <mergeCell ref="FF22:FF23"/>
    <mergeCell ref="FG22:FG23"/>
    <mergeCell ref="FH22:FH23"/>
    <mergeCell ref="FI22:FI23"/>
    <mergeCell ref="FV22:FV23"/>
    <mergeCell ref="FW22:FW23"/>
    <mergeCell ref="FX22:FX23"/>
    <mergeCell ref="FY22:FY23"/>
    <mergeCell ref="FZ22:FZ23"/>
    <mergeCell ref="GA22:GA23"/>
    <mergeCell ref="FP22:FP23"/>
    <mergeCell ref="FQ22:FQ23"/>
    <mergeCell ref="FR22:FR23"/>
    <mergeCell ref="FS22:FS23"/>
    <mergeCell ref="FT22:FT23"/>
    <mergeCell ref="FU22:FU23"/>
    <mergeCell ref="GH22:GH23"/>
    <mergeCell ref="GI22:GI23"/>
    <mergeCell ref="GJ22:GJ23"/>
    <mergeCell ref="GK22:GK23"/>
    <mergeCell ref="GL22:GL23"/>
    <mergeCell ref="GM22:GM23"/>
    <mergeCell ref="GB22:GB23"/>
    <mergeCell ref="GC22:GC23"/>
    <mergeCell ref="GD22:GD23"/>
    <mergeCell ref="GE22:GE23"/>
    <mergeCell ref="GF22:GF23"/>
    <mergeCell ref="GG22:GG23"/>
    <mergeCell ref="GT22:GT23"/>
    <mergeCell ref="GU22:GU23"/>
    <mergeCell ref="GV22:GV23"/>
    <mergeCell ref="GW22:GW23"/>
    <mergeCell ref="GX22:GX23"/>
    <mergeCell ref="GY22:GY23"/>
    <mergeCell ref="GN22:GN23"/>
    <mergeCell ref="GO22:GO23"/>
    <mergeCell ref="GP22:GP23"/>
    <mergeCell ref="GQ22:GQ23"/>
    <mergeCell ref="GR22:GR23"/>
    <mergeCell ref="GS22:GS23"/>
    <mergeCell ref="HF22:HF23"/>
    <mergeCell ref="HG22:HG23"/>
    <mergeCell ref="HH22:HH23"/>
    <mergeCell ref="HI22:HI23"/>
    <mergeCell ref="HJ22:HJ23"/>
    <mergeCell ref="HK22:HK23"/>
    <mergeCell ref="GZ22:GZ23"/>
    <mergeCell ref="HA22:HA23"/>
    <mergeCell ref="HB22:HB23"/>
    <mergeCell ref="HC22:HC23"/>
    <mergeCell ref="HD22:HD23"/>
    <mergeCell ref="HE22:HE23"/>
    <mergeCell ref="HR22:HR23"/>
    <mergeCell ref="HS22:HS23"/>
    <mergeCell ref="HT22:HT23"/>
    <mergeCell ref="HU22:HU23"/>
    <mergeCell ref="HV22:HV23"/>
    <mergeCell ref="HW22:HW23"/>
    <mergeCell ref="HL22:HL23"/>
    <mergeCell ref="HM22:HM23"/>
    <mergeCell ref="HN22:HN23"/>
    <mergeCell ref="HO22:HO23"/>
    <mergeCell ref="HP22:HP23"/>
    <mergeCell ref="HQ22:HQ23"/>
    <mergeCell ref="ID22:ID23"/>
    <mergeCell ref="IE22:IE23"/>
    <mergeCell ref="IF22:IF23"/>
    <mergeCell ref="IG22:IG23"/>
    <mergeCell ref="IH22:IH23"/>
    <mergeCell ref="II22:II23"/>
    <mergeCell ref="HX22:HX23"/>
    <mergeCell ref="HY22:HY23"/>
    <mergeCell ref="HZ22:HZ23"/>
    <mergeCell ref="IA22:IA23"/>
    <mergeCell ref="IB22:IB23"/>
    <mergeCell ref="IC22:IC23"/>
    <mergeCell ref="IP22:IP23"/>
    <mergeCell ref="IQ22:IQ23"/>
    <mergeCell ref="IR22:IR23"/>
    <mergeCell ref="IS22:IS23"/>
    <mergeCell ref="IT22:IT23"/>
    <mergeCell ref="IU22:IU23"/>
    <mergeCell ref="IJ22:IJ23"/>
    <mergeCell ref="IK22:IK23"/>
    <mergeCell ref="IL22:IL23"/>
    <mergeCell ref="IM22:IM23"/>
    <mergeCell ref="IN22:IN23"/>
    <mergeCell ref="IO22:IO23"/>
    <mergeCell ref="JB22:JB23"/>
    <mergeCell ref="JC22:JC23"/>
    <mergeCell ref="JD22:JD23"/>
    <mergeCell ref="JE22:JE23"/>
    <mergeCell ref="JF22:JF23"/>
    <mergeCell ref="JG22:JG23"/>
    <mergeCell ref="IV22:IV23"/>
    <mergeCell ref="IW22:IW23"/>
    <mergeCell ref="IX22:IX23"/>
    <mergeCell ref="IY22:IY23"/>
    <mergeCell ref="IZ22:IZ23"/>
    <mergeCell ref="JA22:JA23"/>
    <mergeCell ref="JN22:JN23"/>
    <mergeCell ref="JO22:JO23"/>
    <mergeCell ref="JP22:JP23"/>
    <mergeCell ref="JQ22:JQ23"/>
    <mergeCell ref="JR22:JR23"/>
    <mergeCell ref="JS22:JS23"/>
    <mergeCell ref="JH22:JH23"/>
    <mergeCell ref="JI22:JI23"/>
    <mergeCell ref="JJ22:JJ23"/>
    <mergeCell ref="JK22:JK23"/>
    <mergeCell ref="JL22:JL23"/>
    <mergeCell ref="JM22:JM23"/>
  </mergeCells>
  <pageMargins left="0.75" right="0.75" top="0.75" bottom="0.75" header="0.31496062992126" footer="0"/>
  <pageSetup paperSize="9" scale="60" orientation="landscape" r:id="rId1"/>
  <rowBreaks count="1" manualBreakCount="1">
    <brk id="38" max="280"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M96"/>
  <sheetViews>
    <sheetView showGridLines="0" zoomScaleNormal="100" zoomScaleSheetLayoutView="90" workbookViewId="0">
      <pane xSplit="1" ySplit="8" topLeftCell="B9" activePane="bottomRight" state="frozen"/>
      <selection activeCell="A2" sqref="A2"/>
      <selection pane="topRight" activeCell="A2" sqref="A2"/>
      <selection pane="bottomLeft" activeCell="A2" sqref="A2"/>
      <selection pane="bottomRight" activeCell="A2" sqref="A2"/>
    </sheetView>
  </sheetViews>
  <sheetFormatPr defaultRowHeight="15"/>
  <cols>
    <col min="1" max="1" width="31.88671875" style="1985" customWidth="1"/>
    <col min="2" max="2" width="27.6640625" style="1985" customWidth="1"/>
    <col min="3" max="3" width="27.5546875" style="1985" customWidth="1"/>
    <col min="4" max="4" width="20.6640625" style="1985" bestFit="1" customWidth="1"/>
    <col min="5" max="5" width="20.5546875" style="1985" customWidth="1"/>
    <col min="6" max="6" width="9.5546875" style="1985" customWidth="1"/>
    <col min="7" max="7" width="15.6640625" style="1985" customWidth="1"/>
    <col min="8" max="10" width="8.88671875" style="1985"/>
    <col min="11" max="11" width="13" style="1985" customWidth="1"/>
    <col min="12" max="144" width="8.88671875" style="1985"/>
    <col min="145" max="157" width="8.88671875" style="1985" customWidth="1"/>
    <col min="158" max="256" width="8.88671875" style="1985"/>
    <col min="257" max="257" width="31.88671875" style="1985" customWidth="1"/>
    <col min="258" max="258" width="25" style="1985" customWidth="1"/>
    <col min="259" max="259" width="24.6640625" style="1985" customWidth="1"/>
    <col min="260" max="260" width="20.6640625" style="1985" bestFit="1" customWidth="1"/>
    <col min="261" max="261" width="18.88671875" style="1985" bestFit="1" customWidth="1"/>
    <col min="262" max="262" width="9.5546875" style="1985" customWidth="1"/>
    <col min="263" max="263" width="15.6640625" style="1985" customWidth="1"/>
    <col min="264" max="266" width="8.88671875" style="1985"/>
    <col min="267" max="267" width="13" style="1985" customWidth="1"/>
    <col min="268" max="400" width="8.88671875" style="1985"/>
    <col min="401" max="413" width="8.88671875" style="1985" customWidth="1"/>
    <col min="414" max="512" width="8.88671875" style="1985"/>
    <col min="513" max="513" width="31.88671875" style="1985" customWidth="1"/>
    <col min="514" max="514" width="25" style="1985" customWidth="1"/>
    <col min="515" max="515" width="24.6640625" style="1985" customWidth="1"/>
    <col min="516" max="516" width="20.6640625" style="1985" bestFit="1" customWidth="1"/>
    <col min="517" max="517" width="18.88671875" style="1985" bestFit="1" customWidth="1"/>
    <col min="518" max="518" width="9.5546875" style="1985" customWidth="1"/>
    <col min="519" max="519" width="15.6640625" style="1985" customWidth="1"/>
    <col min="520" max="522" width="8.88671875" style="1985"/>
    <col min="523" max="523" width="13" style="1985" customWidth="1"/>
    <col min="524" max="656" width="8.88671875" style="1985"/>
    <col min="657" max="669" width="8.88671875" style="1985" customWidth="1"/>
    <col min="670" max="768" width="8.88671875" style="1985"/>
    <col min="769" max="769" width="31.88671875" style="1985" customWidth="1"/>
    <col min="770" max="770" width="25" style="1985" customWidth="1"/>
    <col min="771" max="771" width="24.6640625" style="1985" customWidth="1"/>
    <col min="772" max="772" width="20.6640625" style="1985" bestFit="1" customWidth="1"/>
    <col min="773" max="773" width="18.88671875" style="1985" bestFit="1" customWidth="1"/>
    <col min="774" max="774" width="9.5546875" style="1985" customWidth="1"/>
    <col min="775" max="775" width="15.6640625" style="1985" customWidth="1"/>
    <col min="776" max="778" width="8.88671875" style="1985"/>
    <col min="779" max="779" width="13" style="1985" customWidth="1"/>
    <col min="780" max="912" width="8.88671875" style="1985"/>
    <col min="913" max="925" width="8.88671875" style="1985" customWidth="1"/>
    <col min="926" max="1024" width="8.88671875" style="1985"/>
    <col min="1025" max="1025" width="31.88671875" style="1985" customWidth="1"/>
    <col min="1026" max="1026" width="25" style="1985" customWidth="1"/>
    <col min="1027" max="1027" width="24.6640625" style="1985" customWidth="1"/>
    <col min="1028" max="1028" width="20.6640625" style="1985" bestFit="1" customWidth="1"/>
    <col min="1029" max="1029" width="18.88671875" style="1985" bestFit="1" customWidth="1"/>
    <col min="1030" max="1030" width="9.5546875" style="1985" customWidth="1"/>
    <col min="1031" max="1031" width="15.6640625" style="1985" customWidth="1"/>
    <col min="1032" max="1034" width="8.88671875" style="1985"/>
    <col min="1035" max="1035" width="13" style="1985" customWidth="1"/>
    <col min="1036" max="1168" width="8.88671875" style="1985"/>
    <col min="1169" max="1181" width="8.88671875" style="1985" customWidth="1"/>
    <col min="1182" max="1280" width="8.88671875" style="1985"/>
    <col min="1281" max="1281" width="31.88671875" style="1985" customWidth="1"/>
    <col min="1282" max="1282" width="25" style="1985" customWidth="1"/>
    <col min="1283" max="1283" width="24.6640625" style="1985" customWidth="1"/>
    <col min="1284" max="1284" width="20.6640625" style="1985" bestFit="1" customWidth="1"/>
    <col min="1285" max="1285" width="18.88671875" style="1985" bestFit="1" customWidth="1"/>
    <col min="1286" max="1286" width="9.5546875" style="1985" customWidth="1"/>
    <col min="1287" max="1287" width="15.6640625" style="1985" customWidth="1"/>
    <col min="1288" max="1290" width="8.88671875" style="1985"/>
    <col min="1291" max="1291" width="13" style="1985" customWidth="1"/>
    <col min="1292" max="1424" width="8.88671875" style="1985"/>
    <col min="1425" max="1437" width="8.88671875" style="1985" customWidth="1"/>
    <col min="1438" max="1536" width="8.88671875" style="1985"/>
    <col min="1537" max="1537" width="31.88671875" style="1985" customWidth="1"/>
    <col min="1538" max="1538" width="25" style="1985" customWidth="1"/>
    <col min="1539" max="1539" width="24.6640625" style="1985" customWidth="1"/>
    <col min="1540" max="1540" width="20.6640625" style="1985" bestFit="1" customWidth="1"/>
    <col min="1541" max="1541" width="18.88671875" style="1985" bestFit="1" customWidth="1"/>
    <col min="1542" max="1542" width="9.5546875" style="1985" customWidth="1"/>
    <col min="1543" max="1543" width="15.6640625" style="1985" customWidth="1"/>
    <col min="1544" max="1546" width="8.88671875" style="1985"/>
    <col min="1547" max="1547" width="13" style="1985" customWidth="1"/>
    <col min="1548" max="1680" width="8.88671875" style="1985"/>
    <col min="1681" max="1693" width="8.88671875" style="1985" customWidth="1"/>
    <col min="1694" max="1792" width="8.88671875" style="1985"/>
    <col min="1793" max="1793" width="31.88671875" style="1985" customWidth="1"/>
    <col min="1794" max="1794" width="25" style="1985" customWidth="1"/>
    <col min="1795" max="1795" width="24.6640625" style="1985" customWidth="1"/>
    <col min="1796" max="1796" width="20.6640625" style="1985" bestFit="1" customWidth="1"/>
    <col min="1797" max="1797" width="18.88671875" style="1985" bestFit="1" customWidth="1"/>
    <col min="1798" max="1798" width="9.5546875" style="1985" customWidth="1"/>
    <col min="1799" max="1799" width="15.6640625" style="1985" customWidth="1"/>
    <col min="1800" max="1802" width="8.88671875" style="1985"/>
    <col min="1803" max="1803" width="13" style="1985" customWidth="1"/>
    <col min="1804" max="1936" width="8.88671875" style="1985"/>
    <col min="1937" max="1949" width="8.88671875" style="1985" customWidth="1"/>
    <col min="1950" max="2048" width="8.88671875" style="1985"/>
    <col min="2049" max="2049" width="31.88671875" style="1985" customWidth="1"/>
    <col min="2050" max="2050" width="25" style="1985" customWidth="1"/>
    <col min="2051" max="2051" width="24.6640625" style="1985" customWidth="1"/>
    <col min="2052" max="2052" width="20.6640625" style="1985" bestFit="1" customWidth="1"/>
    <col min="2053" max="2053" width="18.88671875" style="1985" bestFit="1" customWidth="1"/>
    <col min="2054" max="2054" width="9.5546875" style="1985" customWidth="1"/>
    <col min="2055" max="2055" width="15.6640625" style="1985" customWidth="1"/>
    <col min="2056" max="2058" width="8.88671875" style="1985"/>
    <col min="2059" max="2059" width="13" style="1985" customWidth="1"/>
    <col min="2060" max="2192" width="8.88671875" style="1985"/>
    <col min="2193" max="2205" width="8.88671875" style="1985" customWidth="1"/>
    <col min="2206" max="2304" width="8.88671875" style="1985"/>
    <col min="2305" max="2305" width="31.88671875" style="1985" customWidth="1"/>
    <col min="2306" max="2306" width="25" style="1985" customWidth="1"/>
    <col min="2307" max="2307" width="24.6640625" style="1985" customWidth="1"/>
    <col min="2308" max="2308" width="20.6640625" style="1985" bestFit="1" customWidth="1"/>
    <col min="2309" max="2309" width="18.88671875" style="1985" bestFit="1" customWidth="1"/>
    <col min="2310" max="2310" width="9.5546875" style="1985" customWidth="1"/>
    <col min="2311" max="2311" width="15.6640625" style="1985" customWidth="1"/>
    <col min="2312" max="2314" width="8.88671875" style="1985"/>
    <col min="2315" max="2315" width="13" style="1985" customWidth="1"/>
    <col min="2316" max="2448" width="8.88671875" style="1985"/>
    <col min="2449" max="2461" width="8.88671875" style="1985" customWidth="1"/>
    <col min="2462" max="2560" width="8.88671875" style="1985"/>
    <col min="2561" max="2561" width="31.88671875" style="1985" customWidth="1"/>
    <col min="2562" max="2562" width="25" style="1985" customWidth="1"/>
    <col min="2563" max="2563" width="24.6640625" style="1985" customWidth="1"/>
    <col min="2564" max="2564" width="20.6640625" style="1985" bestFit="1" customWidth="1"/>
    <col min="2565" max="2565" width="18.88671875" style="1985" bestFit="1" customWidth="1"/>
    <col min="2566" max="2566" width="9.5546875" style="1985" customWidth="1"/>
    <col min="2567" max="2567" width="15.6640625" style="1985" customWidth="1"/>
    <col min="2568" max="2570" width="8.88671875" style="1985"/>
    <col min="2571" max="2571" width="13" style="1985" customWidth="1"/>
    <col min="2572" max="2704" width="8.88671875" style="1985"/>
    <col min="2705" max="2717" width="8.88671875" style="1985" customWidth="1"/>
    <col min="2718" max="2816" width="8.88671875" style="1985"/>
    <col min="2817" max="2817" width="31.88671875" style="1985" customWidth="1"/>
    <col min="2818" max="2818" width="25" style="1985" customWidth="1"/>
    <col min="2819" max="2819" width="24.6640625" style="1985" customWidth="1"/>
    <col min="2820" max="2820" width="20.6640625" style="1985" bestFit="1" customWidth="1"/>
    <col min="2821" max="2821" width="18.88671875" style="1985" bestFit="1" customWidth="1"/>
    <col min="2822" max="2822" width="9.5546875" style="1985" customWidth="1"/>
    <col min="2823" max="2823" width="15.6640625" style="1985" customWidth="1"/>
    <col min="2824" max="2826" width="8.88671875" style="1985"/>
    <col min="2827" max="2827" width="13" style="1985" customWidth="1"/>
    <col min="2828" max="2960" width="8.88671875" style="1985"/>
    <col min="2961" max="2973" width="8.88671875" style="1985" customWidth="1"/>
    <col min="2974" max="3072" width="8.88671875" style="1985"/>
    <col min="3073" max="3073" width="31.88671875" style="1985" customWidth="1"/>
    <col min="3074" max="3074" width="25" style="1985" customWidth="1"/>
    <col min="3075" max="3075" width="24.6640625" style="1985" customWidth="1"/>
    <col min="3076" max="3076" width="20.6640625" style="1985" bestFit="1" customWidth="1"/>
    <col min="3077" max="3077" width="18.88671875" style="1985" bestFit="1" customWidth="1"/>
    <col min="3078" max="3078" width="9.5546875" style="1985" customWidth="1"/>
    <col min="3079" max="3079" width="15.6640625" style="1985" customWidth="1"/>
    <col min="3080" max="3082" width="8.88671875" style="1985"/>
    <col min="3083" max="3083" width="13" style="1985" customWidth="1"/>
    <col min="3084" max="3216" width="8.88671875" style="1985"/>
    <col min="3217" max="3229" width="8.88671875" style="1985" customWidth="1"/>
    <col min="3230" max="3328" width="8.88671875" style="1985"/>
    <col min="3329" max="3329" width="31.88671875" style="1985" customWidth="1"/>
    <col min="3330" max="3330" width="25" style="1985" customWidth="1"/>
    <col min="3331" max="3331" width="24.6640625" style="1985" customWidth="1"/>
    <col min="3332" max="3332" width="20.6640625" style="1985" bestFit="1" customWidth="1"/>
    <col min="3333" max="3333" width="18.88671875" style="1985" bestFit="1" customWidth="1"/>
    <col min="3334" max="3334" width="9.5546875" style="1985" customWidth="1"/>
    <col min="3335" max="3335" width="15.6640625" style="1985" customWidth="1"/>
    <col min="3336" max="3338" width="8.88671875" style="1985"/>
    <col min="3339" max="3339" width="13" style="1985" customWidth="1"/>
    <col min="3340" max="3472" width="8.88671875" style="1985"/>
    <col min="3473" max="3485" width="8.88671875" style="1985" customWidth="1"/>
    <col min="3486" max="3584" width="8.88671875" style="1985"/>
    <col min="3585" max="3585" width="31.88671875" style="1985" customWidth="1"/>
    <col min="3586" max="3586" width="25" style="1985" customWidth="1"/>
    <col min="3587" max="3587" width="24.6640625" style="1985" customWidth="1"/>
    <col min="3588" max="3588" width="20.6640625" style="1985" bestFit="1" customWidth="1"/>
    <col min="3589" max="3589" width="18.88671875" style="1985" bestFit="1" customWidth="1"/>
    <col min="3590" max="3590" width="9.5546875" style="1985" customWidth="1"/>
    <col min="3591" max="3591" width="15.6640625" style="1985" customWidth="1"/>
    <col min="3592" max="3594" width="8.88671875" style="1985"/>
    <col min="3595" max="3595" width="13" style="1985" customWidth="1"/>
    <col min="3596" max="3728" width="8.88671875" style="1985"/>
    <col min="3729" max="3741" width="8.88671875" style="1985" customWidth="1"/>
    <col min="3742" max="3840" width="8.88671875" style="1985"/>
    <col min="3841" max="3841" width="31.88671875" style="1985" customWidth="1"/>
    <col min="3842" max="3842" width="25" style="1985" customWidth="1"/>
    <col min="3843" max="3843" width="24.6640625" style="1985" customWidth="1"/>
    <col min="3844" max="3844" width="20.6640625" style="1985" bestFit="1" customWidth="1"/>
    <col min="3845" max="3845" width="18.88671875" style="1985" bestFit="1" customWidth="1"/>
    <col min="3846" max="3846" width="9.5546875" style="1985" customWidth="1"/>
    <col min="3847" max="3847" width="15.6640625" style="1985" customWidth="1"/>
    <col min="3848" max="3850" width="8.88671875" style="1985"/>
    <col min="3851" max="3851" width="13" style="1985" customWidth="1"/>
    <col min="3852" max="3984" width="8.88671875" style="1985"/>
    <col min="3985" max="3997" width="8.88671875" style="1985" customWidth="1"/>
    <col min="3998" max="4096" width="8.88671875" style="1985"/>
    <col min="4097" max="4097" width="31.88671875" style="1985" customWidth="1"/>
    <col min="4098" max="4098" width="25" style="1985" customWidth="1"/>
    <col min="4099" max="4099" width="24.6640625" style="1985" customWidth="1"/>
    <col min="4100" max="4100" width="20.6640625" style="1985" bestFit="1" customWidth="1"/>
    <col min="4101" max="4101" width="18.88671875" style="1985" bestFit="1" customWidth="1"/>
    <col min="4102" max="4102" width="9.5546875" style="1985" customWidth="1"/>
    <col min="4103" max="4103" width="15.6640625" style="1985" customWidth="1"/>
    <col min="4104" max="4106" width="8.88671875" style="1985"/>
    <col min="4107" max="4107" width="13" style="1985" customWidth="1"/>
    <col min="4108" max="4240" width="8.88671875" style="1985"/>
    <col min="4241" max="4253" width="8.88671875" style="1985" customWidth="1"/>
    <col min="4254" max="4352" width="8.88671875" style="1985"/>
    <col min="4353" max="4353" width="31.88671875" style="1985" customWidth="1"/>
    <col min="4354" max="4354" width="25" style="1985" customWidth="1"/>
    <col min="4355" max="4355" width="24.6640625" style="1985" customWidth="1"/>
    <col min="4356" max="4356" width="20.6640625" style="1985" bestFit="1" customWidth="1"/>
    <col min="4357" max="4357" width="18.88671875" style="1985" bestFit="1" customWidth="1"/>
    <col min="4358" max="4358" width="9.5546875" style="1985" customWidth="1"/>
    <col min="4359" max="4359" width="15.6640625" style="1985" customWidth="1"/>
    <col min="4360" max="4362" width="8.88671875" style="1985"/>
    <col min="4363" max="4363" width="13" style="1985" customWidth="1"/>
    <col min="4364" max="4496" width="8.88671875" style="1985"/>
    <col min="4497" max="4509" width="8.88671875" style="1985" customWidth="1"/>
    <col min="4510" max="4608" width="8.88671875" style="1985"/>
    <col min="4609" max="4609" width="31.88671875" style="1985" customWidth="1"/>
    <col min="4610" max="4610" width="25" style="1985" customWidth="1"/>
    <col min="4611" max="4611" width="24.6640625" style="1985" customWidth="1"/>
    <col min="4612" max="4612" width="20.6640625" style="1985" bestFit="1" customWidth="1"/>
    <col min="4613" max="4613" width="18.88671875" style="1985" bestFit="1" customWidth="1"/>
    <col min="4614" max="4614" width="9.5546875" style="1985" customWidth="1"/>
    <col min="4615" max="4615" width="15.6640625" style="1985" customWidth="1"/>
    <col min="4616" max="4618" width="8.88671875" style="1985"/>
    <col min="4619" max="4619" width="13" style="1985" customWidth="1"/>
    <col min="4620" max="4752" width="8.88671875" style="1985"/>
    <col min="4753" max="4765" width="8.88671875" style="1985" customWidth="1"/>
    <col min="4766" max="4864" width="8.88671875" style="1985"/>
    <col min="4865" max="4865" width="31.88671875" style="1985" customWidth="1"/>
    <col min="4866" max="4866" width="25" style="1985" customWidth="1"/>
    <col min="4867" max="4867" width="24.6640625" style="1985" customWidth="1"/>
    <col min="4868" max="4868" width="20.6640625" style="1985" bestFit="1" customWidth="1"/>
    <col min="4869" max="4869" width="18.88671875" style="1985" bestFit="1" customWidth="1"/>
    <col min="4870" max="4870" width="9.5546875" style="1985" customWidth="1"/>
    <col min="4871" max="4871" width="15.6640625" style="1985" customWidth="1"/>
    <col min="4872" max="4874" width="8.88671875" style="1985"/>
    <col min="4875" max="4875" width="13" style="1985" customWidth="1"/>
    <col min="4876" max="5008" width="8.88671875" style="1985"/>
    <col min="5009" max="5021" width="8.88671875" style="1985" customWidth="1"/>
    <col min="5022" max="5120" width="8.88671875" style="1985"/>
    <col min="5121" max="5121" width="31.88671875" style="1985" customWidth="1"/>
    <col min="5122" max="5122" width="25" style="1985" customWidth="1"/>
    <col min="5123" max="5123" width="24.6640625" style="1985" customWidth="1"/>
    <col min="5124" max="5124" width="20.6640625" style="1985" bestFit="1" customWidth="1"/>
    <col min="5125" max="5125" width="18.88671875" style="1985" bestFit="1" customWidth="1"/>
    <col min="5126" max="5126" width="9.5546875" style="1985" customWidth="1"/>
    <col min="5127" max="5127" width="15.6640625" style="1985" customWidth="1"/>
    <col min="5128" max="5130" width="8.88671875" style="1985"/>
    <col min="5131" max="5131" width="13" style="1985" customWidth="1"/>
    <col min="5132" max="5264" width="8.88671875" style="1985"/>
    <col min="5265" max="5277" width="8.88671875" style="1985" customWidth="1"/>
    <col min="5278" max="5376" width="8.88671875" style="1985"/>
    <col min="5377" max="5377" width="31.88671875" style="1985" customWidth="1"/>
    <col min="5378" max="5378" width="25" style="1985" customWidth="1"/>
    <col min="5379" max="5379" width="24.6640625" style="1985" customWidth="1"/>
    <col min="5380" max="5380" width="20.6640625" style="1985" bestFit="1" customWidth="1"/>
    <col min="5381" max="5381" width="18.88671875" style="1985" bestFit="1" customWidth="1"/>
    <col min="5382" max="5382" width="9.5546875" style="1985" customWidth="1"/>
    <col min="5383" max="5383" width="15.6640625" style="1985" customWidth="1"/>
    <col min="5384" max="5386" width="8.88671875" style="1985"/>
    <col min="5387" max="5387" width="13" style="1985" customWidth="1"/>
    <col min="5388" max="5520" width="8.88671875" style="1985"/>
    <col min="5521" max="5533" width="8.88671875" style="1985" customWidth="1"/>
    <col min="5534" max="5632" width="8.88671875" style="1985"/>
    <col min="5633" max="5633" width="31.88671875" style="1985" customWidth="1"/>
    <col min="5634" max="5634" width="25" style="1985" customWidth="1"/>
    <col min="5635" max="5635" width="24.6640625" style="1985" customWidth="1"/>
    <col min="5636" max="5636" width="20.6640625" style="1985" bestFit="1" customWidth="1"/>
    <col min="5637" max="5637" width="18.88671875" style="1985" bestFit="1" customWidth="1"/>
    <col min="5638" max="5638" width="9.5546875" style="1985" customWidth="1"/>
    <col min="5639" max="5639" width="15.6640625" style="1985" customWidth="1"/>
    <col min="5640" max="5642" width="8.88671875" style="1985"/>
    <col min="5643" max="5643" width="13" style="1985" customWidth="1"/>
    <col min="5644" max="5776" width="8.88671875" style="1985"/>
    <col min="5777" max="5789" width="8.88671875" style="1985" customWidth="1"/>
    <col min="5790" max="5888" width="8.88671875" style="1985"/>
    <col min="5889" max="5889" width="31.88671875" style="1985" customWidth="1"/>
    <col min="5890" max="5890" width="25" style="1985" customWidth="1"/>
    <col min="5891" max="5891" width="24.6640625" style="1985" customWidth="1"/>
    <col min="5892" max="5892" width="20.6640625" style="1985" bestFit="1" customWidth="1"/>
    <col min="5893" max="5893" width="18.88671875" style="1985" bestFit="1" customWidth="1"/>
    <col min="5894" max="5894" width="9.5546875" style="1985" customWidth="1"/>
    <col min="5895" max="5895" width="15.6640625" style="1985" customWidth="1"/>
    <col min="5896" max="5898" width="8.88671875" style="1985"/>
    <col min="5899" max="5899" width="13" style="1985" customWidth="1"/>
    <col min="5900" max="6032" width="8.88671875" style="1985"/>
    <col min="6033" max="6045" width="8.88671875" style="1985" customWidth="1"/>
    <col min="6046" max="6144" width="8.88671875" style="1985"/>
    <col min="6145" max="6145" width="31.88671875" style="1985" customWidth="1"/>
    <col min="6146" max="6146" width="25" style="1985" customWidth="1"/>
    <col min="6147" max="6147" width="24.6640625" style="1985" customWidth="1"/>
    <col min="6148" max="6148" width="20.6640625" style="1985" bestFit="1" customWidth="1"/>
    <col min="6149" max="6149" width="18.88671875" style="1985" bestFit="1" customWidth="1"/>
    <col min="6150" max="6150" width="9.5546875" style="1985" customWidth="1"/>
    <col min="6151" max="6151" width="15.6640625" style="1985" customWidth="1"/>
    <col min="6152" max="6154" width="8.88671875" style="1985"/>
    <col min="6155" max="6155" width="13" style="1985" customWidth="1"/>
    <col min="6156" max="6288" width="8.88671875" style="1985"/>
    <col min="6289" max="6301" width="8.88671875" style="1985" customWidth="1"/>
    <col min="6302" max="6400" width="8.88671875" style="1985"/>
    <col min="6401" max="6401" width="31.88671875" style="1985" customWidth="1"/>
    <col min="6402" max="6402" width="25" style="1985" customWidth="1"/>
    <col min="6403" max="6403" width="24.6640625" style="1985" customWidth="1"/>
    <col min="6404" max="6404" width="20.6640625" style="1985" bestFit="1" customWidth="1"/>
    <col min="6405" max="6405" width="18.88671875" style="1985" bestFit="1" customWidth="1"/>
    <col min="6406" max="6406" width="9.5546875" style="1985" customWidth="1"/>
    <col min="6407" max="6407" width="15.6640625" style="1985" customWidth="1"/>
    <col min="6408" max="6410" width="8.88671875" style="1985"/>
    <col min="6411" max="6411" width="13" style="1985" customWidth="1"/>
    <col min="6412" max="6544" width="8.88671875" style="1985"/>
    <col min="6545" max="6557" width="8.88671875" style="1985" customWidth="1"/>
    <col min="6558" max="6656" width="8.88671875" style="1985"/>
    <col min="6657" max="6657" width="31.88671875" style="1985" customWidth="1"/>
    <col min="6658" max="6658" width="25" style="1985" customWidth="1"/>
    <col min="6659" max="6659" width="24.6640625" style="1985" customWidth="1"/>
    <col min="6660" max="6660" width="20.6640625" style="1985" bestFit="1" customWidth="1"/>
    <col min="6661" max="6661" width="18.88671875" style="1985" bestFit="1" customWidth="1"/>
    <col min="6662" max="6662" width="9.5546875" style="1985" customWidth="1"/>
    <col min="6663" max="6663" width="15.6640625" style="1985" customWidth="1"/>
    <col min="6664" max="6666" width="8.88671875" style="1985"/>
    <col min="6667" max="6667" width="13" style="1985" customWidth="1"/>
    <col min="6668" max="6800" width="8.88671875" style="1985"/>
    <col min="6801" max="6813" width="8.88671875" style="1985" customWidth="1"/>
    <col min="6814" max="6912" width="8.88671875" style="1985"/>
    <col min="6913" max="6913" width="31.88671875" style="1985" customWidth="1"/>
    <col min="6914" max="6914" width="25" style="1985" customWidth="1"/>
    <col min="6915" max="6915" width="24.6640625" style="1985" customWidth="1"/>
    <col min="6916" max="6916" width="20.6640625" style="1985" bestFit="1" customWidth="1"/>
    <col min="6917" max="6917" width="18.88671875" style="1985" bestFit="1" customWidth="1"/>
    <col min="6918" max="6918" width="9.5546875" style="1985" customWidth="1"/>
    <col min="6919" max="6919" width="15.6640625" style="1985" customWidth="1"/>
    <col min="6920" max="6922" width="8.88671875" style="1985"/>
    <col min="6923" max="6923" width="13" style="1985" customWidth="1"/>
    <col min="6924" max="7056" width="8.88671875" style="1985"/>
    <col min="7057" max="7069" width="8.88671875" style="1985" customWidth="1"/>
    <col min="7070" max="7168" width="8.88671875" style="1985"/>
    <col min="7169" max="7169" width="31.88671875" style="1985" customWidth="1"/>
    <col min="7170" max="7170" width="25" style="1985" customWidth="1"/>
    <col min="7171" max="7171" width="24.6640625" style="1985" customWidth="1"/>
    <col min="7172" max="7172" width="20.6640625" style="1985" bestFit="1" customWidth="1"/>
    <col min="7173" max="7173" width="18.88671875" style="1985" bestFit="1" customWidth="1"/>
    <col min="7174" max="7174" width="9.5546875" style="1985" customWidth="1"/>
    <col min="7175" max="7175" width="15.6640625" style="1985" customWidth="1"/>
    <col min="7176" max="7178" width="8.88671875" style="1985"/>
    <col min="7179" max="7179" width="13" style="1985" customWidth="1"/>
    <col min="7180" max="7312" width="8.88671875" style="1985"/>
    <col min="7313" max="7325" width="8.88671875" style="1985" customWidth="1"/>
    <col min="7326" max="7424" width="8.88671875" style="1985"/>
    <col min="7425" max="7425" width="31.88671875" style="1985" customWidth="1"/>
    <col min="7426" max="7426" width="25" style="1985" customWidth="1"/>
    <col min="7427" max="7427" width="24.6640625" style="1985" customWidth="1"/>
    <col min="7428" max="7428" width="20.6640625" style="1985" bestFit="1" customWidth="1"/>
    <col min="7429" max="7429" width="18.88671875" style="1985" bestFit="1" customWidth="1"/>
    <col min="7430" max="7430" width="9.5546875" style="1985" customWidth="1"/>
    <col min="7431" max="7431" width="15.6640625" style="1985" customWidth="1"/>
    <col min="7432" max="7434" width="8.88671875" style="1985"/>
    <col min="7435" max="7435" width="13" style="1985" customWidth="1"/>
    <col min="7436" max="7568" width="8.88671875" style="1985"/>
    <col min="7569" max="7581" width="8.88671875" style="1985" customWidth="1"/>
    <col min="7582" max="7680" width="8.88671875" style="1985"/>
    <col min="7681" max="7681" width="31.88671875" style="1985" customWidth="1"/>
    <col min="7682" max="7682" width="25" style="1985" customWidth="1"/>
    <col min="7683" max="7683" width="24.6640625" style="1985" customWidth="1"/>
    <col min="7684" max="7684" width="20.6640625" style="1985" bestFit="1" customWidth="1"/>
    <col min="7685" max="7685" width="18.88671875" style="1985" bestFit="1" customWidth="1"/>
    <col min="7686" max="7686" width="9.5546875" style="1985" customWidth="1"/>
    <col min="7687" max="7687" width="15.6640625" style="1985" customWidth="1"/>
    <col min="7688" max="7690" width="8.88671875" style="1985"/>
    <col min="7691" max="7691" width="13" style="1985" customWidth="1"/>
    <col min="7692" max="7824" width="8.88671875" style="1985"/>
    <col min="7825" max="7837" width="8.88671875" style="1985" customWidth="1"/>
    <col min="7838" max="7936" width="8.88671875" style="1985"/>
    <col min="7937" max="7937" width="31.88671875" style="1985" customWidth="1"/>
    <col min="7938" max="7938" width="25" style="1985" customWidth="1"/>
    <col min="7939" max="7939" width="24.6640625" style="1985" customWidth="1"/>
    <col min="7940" max="7940" width="20.6640625" style="1985" bestFit="1" customWidth="1"/>
    <col min="7941" max="7941" width="18.88671875" style="1985" bestFit="1" customWidth="1"/>
    <col min="7942" max="7942" width="9.5546875" style="1985" customWidth="1"/>
    <col min="7943" max="7943" width="15.6640625" style="1985" customWidth="1"/>
    <col min="7944" max="7946" width="8.88671875" style="1985"/>
    <col min="7947" max="7947" width="13" style="1985" customWidth="1"/>
    <col min="7948" max="8080" width="8.88671875" style="1985"/>
    <col min="8081" max="8093" width="8.88671875" style="1985" customWidth="1"/>
    <col min="8094" max="8192" width="8.88671875" style="1985"/>
    <col min="8193" max="8193" width="31.88671875" style="1985" customWidth="1"/>
    <col min="8194" max="8194" width="25" style="1985" customWidth="1"/>
    <col min="8195" max="8195" width="24.6640625" style="1985" customWidth="1"/>
    <col min="8196" max="8196" width="20.6640625" style="1985" bestFit="1" customWidth="1"/>
    <col min="8197" max="8197" width="18.88671875" style="1985" bestFit="1" customWidth="1"/>
    <col min="8198" max="8198" width="9.5546875" style="1985" customWidth="1"/>
    <col min="8199" max="8199" width="15.6640625" style="1985" customWidth="1"/>
    <col min="8200" max="8202" width="8.88671875" style="1985"/>
    <col min="8203" max="8203" width="13" style="1985" customWidth="1"/>
    <col min="8204" max="8336" width="8.88671875" style="1985"/>
    <col min="8337" max="8349" width="8.88671875" style="1985" customWidth="1"/>
    <col min="8350" max="8448" width="8.88671875" style="1985"/>
    <col min="8449" max="8449" width="31.88671875" style="1985" customWidth="1"/>
    <col min="8450" max="8450" width="25" style="1985" customWidth="1"/>
    <col min="8451" max="8451" width="24.6640625" style="1985" customWidth="1"/>
    <col min="8452" max="8452" width="20.6640625" style="1985" bestFit="1" customWidth="1"/>
    <col min="8453" max="8453" width="18.88671875" style="1985" bestFit="1" customWidth="1"/>
    <col min="8454" max="8454" width="9.5546875" style="1985" customWidth="1"/>
    <col min="8455" max="8455" width="15.6640625" style="1985" customWidth="1"/>
    <col min="8456" max="8458" width="8.88671875" style="1985"/>
    <col min="8459" max="8459" width="13" style="1985" customWidth="1"/>
    <col min="8460" max="8592" width="8.88671875" style="1985"/>
    <col min="8593" max="8605" width="8.88671875" style="1985" customWidth="1"/>
    <col min="8606" max="8704" width="8.88671875" style="1985"/>
    <col min="8705" max="8705" width="31.88671875" style="1985" customWidth="1"/>
    <col min="8706" max="8706" width="25" style="1985" customWidth="1"/>
    <col min="8707" max="8707" width="24.6640625" style="1985" customWidth="1"/>
    <col min="8708" max="8708" width="20.6640625" style="1985" bestFit="1" customWidth="1"/>
    <col min="8709" max="8709" width="18.88671875" style="1985" bestFit="1" customWidth="1"/>
    <col min="8710" max="8710" width="9.5546875" style="1985" customWidth="1"/>
    <col min="8711" max="8711" width="15.6640625" style="1985" customWidth="1"/>
    <col min="8712" max="8714" width="8.88671875" style="1985"/>
    <col min="8715" max="8715" width="13" style="1985" customWidth="1"/>
    <col min="8716" max="8848" width="8.88671875" style="1985"/>
    <col min="8849" max="8861" width="8.88671875" style="1985" customWidth="1"/>
    <col min="8862" max="8960" width="8.88671875" style="1985"/>
    <col min="8961" max="8961" width="31.88671875" style="1985" customWidth="1"/>
    <col min="8962" max="8962" width="25" style="1985" customWidth="1"/>
    <col min="8963" max="8963" width="24.6640625" style="1985" customWidth="1"/>
    <col min="8964" max="8964" width="20.6640625" style="1985" bestFit="1" customWidth="1"/>
    <col min="8965" max="8965" width="18.88671875" style="1985" bestFit="1" customWidth="1"/>
    <col min="8966" max="8966" width="9.5546875" style="1985" customWidth="1"/>
    <col min="8967" max="8967" width="15.6640625" style="1985" customWidth="1"/>
    <col min="8968" max="8970" width="8.88671875" style="1985"/>
    <col min="8971" max="8971" width="13" style="1985" customWidth="1"/>
    <col min="8972" max="9104" width="8.88671875" style="1985"/>
    <col min="9105" max="9117" width="8.88671875" style="1985" customWidth="1"/>
    <col min="9118" max="9216" width="8.88671875" style="1985"/>
    <col min="9217" max="9217" width="31.88671875" style="1985" customWidth="1"/>
    <col min="9218" max="9218" width="25" style="1985" customWidth="1"/>
    <col min="9219" max="9219" width="24.6640625" style="1985" customWidth="1"/>
    <col min="9220" max="9220" width="20.6640625" style="1985" bestFit="1" customWidth="1"/>
    <col min="9221" max="9221" width="18.88671875" style="1985" bestFit="1" customWidth="1"/>
    <col min="9222" max="9222" width="9.5546875" style="1985" customWidth="1"/>
    <col min="9223" max="9223" width="15.6640625" style="1985" customWidth="1"/>
    <col min="9224" max="9226" width="8.88671875" style="1985"/>
    <col min="9227" max="9227" width="13" style="1985" customWidth="1"/>
    <col min="9228" max="9360" width="8.88671875" style="1985"/>
    <col min="9361" max="9373" width="8.88671875" style="1985" customWidth="1"/>
    <col min="9374" max="9472" width="8.88671875" style="1985"/>
    <col min="9473" max="9473" width="31.88671875" style="1985" customWidth="1"/>
    <col min="9474" max="9474" width="25" style="1985" customWidth="1"/>
    <col min="9475" max="9475" width="24.6640625" style="1985" customWidth="1"/>
    <col min="9476" max="9476" width="20.6640625" style="1985" bestFit="1" customWidth="1"/>
    <col min="9477" max="9477" width="18.88671875" style="1985" bestFit="1" customWidth="1"/>
    <col min="9478" max="9478" width="9.5546875" style="1985" customWidth="1"/>
    <col min="9479" max="9479" width="15.6640625" style="1985" customWidth="1"/>
    <col min="9480" max="9482" width="8.88671875" style="1985"/>
    <col min="9483" max="9483" width="13" style="1985" customWidth="1"/>
    <col min="9484" max="9616" width="8.88671875" style="1985"/>
    <col min="9617" max="9629" width="8.88671875" style="1985" customWidth="1"/>
    <col min="9630" max="9728" width="8.88671875" style="1985"/>
    <col min="9729" max="9729" width="31.88671875" style="1985" customWidth="1"/>
    <col min="9730" max="9730" width="25" style="1985" customWidth="1"/>
    <col min="9731" max="9731" width="24.6640625" style="1985" customWidth="1"/>
    <col min="9732" max="9732" width="20.6640625" style="1985" bestFit="1" customWidth="1"/>
    <col min="9733" max="9733" width="18.88671875" style="1985" bestFit="1" customWidth="1"/>
    <col min="9734" max="9734" width="9.5546875" style="1985" customWidth="1"/>
    <col min="9735" max="9735" width="15.6640625" style="1985" customWidth="1"/>
    <col min="9736" max="9738" width="8.88671875" style="1985"/>
    <col min="9739" max="9739" width="13" style="1985" customWidth="1"/>
    <col min="9740" max="9872" width="8.88671875" style="1985"/>
    <col min="9873" max="9885" width="8.88671875" style="1985" customWidth="1"/>
    <col min="9886" max="9984" width="8.88671875" style="1985"/>
    <col min="9985" max="9985" width="31.88671875" style="1985" customWidth="1"/>
    <col min="9986" max="9986" width="25" style="1985" customWidth="1"/>
    <col min="9987" max="9987" width="24.6640625" style="1985" customWidth="1"/>
    <col min="9988" max="9988" width="20.6640625" style="1985" bestFit="1" customWidth="1"/>
    <col min="9989" max="9989" width="18.88671875" style="1985" bestFit="1" customWidth="1"/>
    <col min="9990" max="9990" width="9.5546875" style="1985" customWidth="1"/>
    <col min="9991" max="9991" width="15.6640625" style="1985" customWidth="1"/>
    <col min="9992" max="9994" width="8.88671875" style="1985"/>
    <col min="9995" max="9995" width="13" style="1985" customWidth="1"/>
    <col min="9996" max="10128" width="8.88671875" style="1985"/>
    <col min="10129" max="10141" width="8.88671875" style="1985" customWidth="1"/>
    <col min="10142" max="10240" width="8.88671875" style="1985"/>
    <col min="10241" max="10241" width="31.88671875" style="1985" customWidth="1"/>
    <col min="10242" max="10242" width="25" style="1985" customWidth="1"/>
    <col min="10243" max="10243" width="24.6640625" style="1985" customWidth="1"/>
    <col min="10244" max="10244" width="20.6640625" style="1985" bestFit="1" customWidth="1"/>
    <col min="10245" max="10245" width="18.88671875" style="1985" bestFit="1" customWidth="1"/>
    <col min="10246" max="10246" width="9.5546875" style="1985" customWidth="1"/>
    <col min="10247" max="10247" width="15.6640625" style="1985" customWidth="1"/>
    <col min="10248" max="10250" width="8.88671875" style="1985"/>
    <col min="10251" max="10251" width="13" style="1985" customWidth="1"/>
    <col min="10252" max="10384" width="8.88671875" style="1985"/>
    <col min="10385" max="10397" width="8.88671875" style="1985" customWidth="1"/>
    <col min="10398" max="10496" width="8.88671875" style="1985"/>
    <col min="10497" max="10497" width="31.88671875" style="1985" customWidth="1"/>
    <col min="10498" max="10498" width="25" style="1985" customWidth="1"/>
    <col min="10499" max="10499" width="24.6640625" style="1985" customWidth="1"/>
    <col min="10500" max="10500" width="20.6640625" style="1985" bestFit="1" customWidth="1"/>
    <col min="10501" max="10501" width="18.88671875" style="1985" bestFit="1" customWidth="1"/>
    <col min="10502" max="10502" width="9.5546875" style="1985" customWidth="1"/>
    <col min="10503" max="10503" width="15.6640625" style="1985" customWidth="1"/>
    <col min="10504" max="10506" width="8.88671875" style="1985"/>
    <col min="10507" max="10507" width="13" style="1985" customWidth="1"/>
    <col min="10508" max="10640" width="8.88671875" style="1985"/>
    <col min="10641" max="10653" width="8.88671875" style="1985" customWidth="1"/>
    <col min="10654" max="10752" width="8.88671875" style="1985"/>
    <col min="10753" max="10753" width="31.88671875" style="1985" customWidth="1"/>
    <col min="10754" max="10754" width="25" style="1985" customWidth="1"/>
    <col min="10755" max="10755" width="24.6640625" style="1985" customWidth="1"/>
    <col min="10756" max="10756" width="20.6640625" style="1985" bestFit="1" customWidth="1"/>
    <col min="10757" max="10757" width="18.88671875" style="1985" bestFit="1" customWidth="1"/>
    <col min="10758" max="10758" width="9.5546875" style="1985" customWidth="1"/>
    <col min="10759" max="10759" width="15.6640625" style="1985" customWidth="1"/>
    <col min="10760" max="10762" width="8.88671875" style="1985"/>
    <col min="10763" max="10763" width="13" style="1985" customWidth="1"/>
    <col min="10764" max="10896" width="8.88671875" style="1985"/>
    <col min="10897" max="10909" width="8.88671875" style="1985" customWidth="1"/>
    <col min="10910" max="11008" width="8.88671875" style="1985"/>
    <col min="11009" max="11009" width="31.88671875" style="1985" customWidth="1"/>
    <col min="11010" max="11010" width="25" style="1985" customWidth="1"/>
    <col min="11011" max="11011" width="24.6640625" style="1985" customWidth="1"/>
    <col min="11012" max="11012" width="20.6640625" style="1985" bestFit="1" customWidth="1"/>
    <col min="11013" max="11013" width="18.88671875" style="1985" bestFit="1" customWidth="1"/>
    <col min="11014" max="11014" width="9.5546875" style="1985" customWidth="1"/>
    <col min="11015" max="11015" width="15.6640625" style="1985" customWidth="1"/>
    <col min="11016" max="11018" width="8.88671875" style="1985"/>
    <col min="11019" max="11019" width="13" style="1985" customWidth="1"/>
    <col min="11020" max="11152" width="8.88671875" style="1985"/>
    <col min="11153" max="11165" width="8.88671875" style="1985" customWidth="1"/>
    <col min="11166" max="11264" width="8.88671875" style="1985"/>
    <col min="11265" max="11265" width="31.88671875" style="1985" customWidth="1"/>
    <col min="11266" max="11266" width="25" style="1985" customWidth="1"/>
    <col min="11267" max="11267" width="24.6640625" style="1985" customWidth="1"/>
    <col min="11268" max="11268" width="20.6640625" style="1985" bestFit="1" customWidth="1"/>
    <col min="11269" max="11269" width="18.88671875" style="1985" bestFit="1" customWidth="1"/>
    <col min="11270" max="11270" width="9.5546875" style="1985" customWidth="1"/>
    <col min="11271" max="11271" width="15.6640625" style="1985" customWidth="1"/>
    <col min="11272" max="11274" width="8.88671875" style="1985"/>
    <col min="11275" max="11275" width="13" style="1985" customWidth="1"/>
    <col min="11276" max="11408" width="8.88671875" style="1985"/>
    <col min="11409" max="11421" width="8.88671875" style="1985" customWidth="1"/>
    <col min="11422" max="11520" width="8.88671875" style="1985"/>
    <col min="11521" max="11521" width="31.88671875" style="1985" customWidth="1"/>
    <col min="11522" max="11522" width="25" style="1985" customWidth="1"/>
    <col min="11523" max="11523" width="24.6640625" style="1985" customWidth="1"/>
    <col min="11524" max="11524" width="20.6640625" style="1985" bestFit="1" customWidth="1"/>
    <col min="11525" max="11525" width="18.88671875" style="1985" bestFit="1" customWidth="1"/>
    <col min="11526" max="11526" width="9.5546875" style="1985" customWidth="1"/>
    <col min="11527" max="11527" width="15.6640625" style="1985" customWidth="1"/>
    <col min="11528" max="11530" width="8.88671875" style="1985"/>
    <col min="11531" max="11531" width="13" style="1985" customWidth="1"/>
    <col min="11532" max="11664" width="8.88671875" style="1985"/>
    <col min="11665" max="11677" width="8.88671875" style="1985" customWidth="1"/>
    <col min="11678" max="11776" width="8.88671875" style="1985"/>
    <col min="11777" max="11777" width="31.88671875" style="1985" customWidth="1"/>
    <col min="11778" max="11778" width="25" style="1985" customWidth="1"/>
    <col min="11779" max="11779" width="24.6640625" style="1985" customWidth="1"/>
    <col min="11780" max="11780" width="20.6640625" style="1985" bestFit="1" customWidth="1"/>
    <col min="11781" max="11781" width="18.88671875" style="1985" bestFit="1" customWidth="1"/>
    <col min="11782" max="11782" width="9.5546875" style="1985" customWidth="1"/>
    <col min="11783" max="11783" width="15.6640625" style="1985" customWidth="1"/>
    <col min="11784" max="11786" width="8.88671875" style="1985"/>
    <col min="11787" max="11787" width="13" style="1985" customWidth="1"/>
    <col min="11788" max="11920" width="8.88671875" style="1985"/>
    <col min="11921" max="11933" width="8.88671875" style="1985" customWidth="1"/>
    <col min="11934" max="12032" width="8.88671875" style="1985"/>
    <col min="12033" max="12033" width="31.88671875" style="1985" customWidth="1"/>
    <col min="12034" max="12034" width="25" style="1985" customWidth="1"/>
    <col min="12035" max="12035" width="24.6640625" style="1985" customWidth="1"/>
    <col min="12036" max="12036" width="20.6640625" style="1985" bestFit="1" customWidth="1"/>
    <col min="12037" max="12037" width="18.88671875" style="1985" bestFit="1" customWidth="1"/>
    <col min="12038" max="12038" width="9.5546875" style="1985" customWidth="1"/>
    <col min="12039" max="12039" width="15.6640625" style="1985" customWidth="1"/>
    <col min="12040" max="12042" width="8.88671875" style="1985"/>
    <col min="12043" max="12043" width="13" style="1985" customWidth="1"/>
    <col min="12044" max="12176" width="8.88671875" style="1985"/>
    <col min="12177" max="12189" width="8.88671875" style="1985" customWidth="1"/>
    <col min="12190" max="12288" width="8.88671875" style="1985"/>
    <col min="12289" max="12289" width="31.88671875" style="1985" customWidth="1"/>
    <col min="12290" max="12290" width="25" style="1985" customWidth="1"/>
    <col min="12291" max="12291" width="24.6640625" style="1985" customWidth="1"/>
    <col min="12292" max="12292" width="20.6640625" style="1985" bestFit="1" customWidth="1"/>
    <col min="12293" max="12293" width="18.88671875" style="1985" bestFit="1" customWidth="1"/>
    <col min="12294" max="12294" width="9.5546875" style="1985" customWidth="1"/>
    <col min="12295" max="12295" width="15.6640625" style="1985" customWidth="1"/>
    <col min="12296" max="12298" width="8.88671875" style="1985"/>
    <col min="12299" max="12299" width="13" style="1985" customWidth="1"/>
    <col min="12300" max="12432" width="8.88671875" style="1985"/>
    <col min="12433" max="12445" width="8.88671875" style="1985" customWidth="1"/>
    <col min="12446" max="12544" width="8.88671875" style="1985"/>
    <col min="12545" max="12545" width="31.88671875" style="1985" customWidth="1"/>
    <col min="12546" max="12546" width="25" style="1985" customWidth="1"/>
    <col min="12547" max="12547" width="24.6640625" style="1985" customWidth="1"/>
    <col min="12548" max="12548" width="20.6640625" style="1985" bestFit="1" customWidth="1"/>
    <col min="12549" max="12549" width="18.88671875" style="1985" bestFit="1" customWidth="1"/>
    <col min="12550" max="12550" width="9.5546875" style="1985" customWidth="1"/>
    <col min="12551" max="12551" width="15.6640625" style="1985" customWidth="1"/>
    <col min="12552" max="12554" width="8.88671875" style="1985"/>
    <col min="12555" max="12555" width="13" style="1985" customWidth="1"/>
    <col min="12556" max="12688" width="8.88671875" style="1985"/>
    <col min="12689" max="12701" width="8.88671875" style="1985" customWidth="1"/>
    <col min="12702" max="12800" width="8.88671875" style="1985"/>
    <col min="12801" max="12801" width="31.88671875" style="1985" customWidth="1"/>
    <col min="12802" max="12802" width="25" style="1985" customWidth="1"/>
    <col min="12803" max="12803" width="24.6640625" style="1985" customWidth="1"/>
    <col min="12804" max="12804" width="20.6640625" style="1985" bestFit="1" customWidth="1"/>
    <col min="12805" max="12805" width="18.88671875" style="1985" bestFit="1" customWidth="1"/>
    <col min="12806" max="12806" width="9.5546875" style="1985" customWidth="1"/>
    <col min="12807" max="12807" width="15.6640625" style="1985" customWidth="1"/>
    <col min="12808" max="12810" width="8.88671875" style="1985"/>
    <col min="12811" max="12811" width="13" style="1985" customWidth="1"/>
    <col min="12812" max="12944" width="8.88671875" style="1985"/>
    <col min="12945" max="12957" width="8.88671875" style="1985" customWidth="1"/>
    <col min="12958" max="13056" width="8.88671875" style="1985"/>
    <col min="13057" max="13057" width="31.88671875" style="1985" customWidth="1"/>
    <col min="13058" max="13058" width="25" style="1985" customWidth="1"/>
    <col min="13059" max="13059" width="24.6640625" style="1985" customWidth="1"/>
    <col min="13060" max="13060" width="20.6640625" style="1985" bestFit="1" customWidth="1"/>
    <col min="13061" max="13061" width="18.88671875" style="1985" bestFit="1" customWidth="1"/>
    <col min="13062" max="13062" width="9.5546875" style="1985" customWidth="1"/>
    <col min="13063" max="13063" width="15.6640625" style="1985" customWidth="1"/>
    <col min="13064" max="13066" width="8.88671875" style="1985"/>
    <col min="13067" max="13067" width="13" style="1985" customWidth="1"/>
    <col min="13068" max="13200" width="8.88671875" style="1985"/>
    <col min="13201" max="13213" width="8.88671875" style="1985" customWidth="1"/>
    <col min="13214" max="13312" width="8.88671875" style="1985"/>
    <col min="13313" max="13313" width="31.88671875" style="1985" customWidth="1"/>
    <col min="13314" max="13314" width="25" style="1985" customWidth="1"/>
    <col min="13315" max="13315" width="24.6640625" style="1985" customWidth="1"/>
    <col min="13316" max="13316" width="20.6640625" style="1985" bestFit="1" customWidth="1"/>
    <col min="13317" max="13317" width="18.88671875" style="1985" bestFit="1" customWidth="1"/>
    <col min="13318" max="13318" width="9.5546875" style="1985" customWidth="1"/>
    <col min="13319" max="13319" width="15.6640625" style="1985" customWidth="1"/>
    <col min="13320" max="13322" width="8.88671875" style="1985"/>
    <col min="13323" max="13323" width="13" style="1985" customWidth="1"/>
    <col min="13324" max="13456" width="8.88671875" style="1985"/>
    <col min="13457" max="13469" width="8.88671875" style="1985" customWidth="1"/>
    <col min="13470" max="13568" width="8.88671875" style="1985"/>
    <col min="13569" max="13569" width="31.88671875" style="1985" customWidth="1"/>
    <col min="13570" max="13570" width="25" style="1985" customWidth="1"/>
    <col min="13571" max="13571" width="24.6640625" style="1985" customWidth="1"/>
    <col min="13572" max="13572" width="20.6640625" style="1985" bestFit="1" customWidth="1"/>
    <col min="13573" max="13573" width="18.88671875" style="1985" bestFit="1" customWidth="1"/>
    <col min="13574" max="13574" width="9.5546875" style="1985" customWidth="1"/>
    <col min="13575" max="13575" width="15.6640625" style="1985" customWidth="1"/>
    <col min="13576" max="13578" width="8.88671875" style="1985"/>
    <col min="13579" max="13579" width="13" style="1985" customWidth="1"/>
    <col min="13580" max="13712" width="8.88671875" style="1985"/>
    <col min="13713" max="13725" width="8.88671875" style="1985" customWidth="1"/>
    <col min="13726" max="13824" width="8.88671875" style="1985"/>
    <col min="13825" max="13825" width="31.88671875" style="1985" customWidth="1"/>
    <col min="13826" max="13826" width="25" style="1985" customWidth="1"/>
    <col min="13827" max="13827" width="24.6640625" style="1985" customWidth="1"/>
    <col min="13828" max="13828" width="20.6640625" style="1985" bestFit="1" customWidth="1"/>
    <col min="13829" max="13829" width="18.88671875" style="1985" bestFit="1" customWidth="1"/>
    <col min="13830" max="13830" width="9.5546875" style="1985" customWidth="1"/>
    <col min="13831" max="13831" width="15.6640625" style="1985" customWidth="1"/>
    <col min="13832" max="13834" width="8.88671875" style="1985"/>
    <col min="13835" max="13835" width="13" style="1985" customWidth="1"/>
    <col min="13836" max="13968" width="8.88671875" style="1985"/>
    <col min="13969" max="13981" width="8.88671875" style="1985" customWidth="1"/>
    <col min="13982" max="14080" width="8.88671875" style="1985"/>
    <col min="14081" max="14081" width="31.88671875" style="1985" customWidth="1"/>
    <col min="14082" max="14082" width="25" style="1985" customWidth="1"/>
    <col min="14083" max="14083" width="24.6640625" style="1985" customWidth="1"/>
    <col min="14084" max="14084" width="20.6640625" style="1985" bestFit="1" customWidth="1"/>
    <col min="14085" max="14085" width="18.88671875" style="1985" bestFit="1" customWidth="1"/>
    <col min="14086" max="14086" width="9.5546875" style="1985" customWidth="1"/>
    <col min="14087" max="14087" width="15.6640625" style="1985" customWidth="1"/>
    <col min="14088" max="14090" width="8.88671875" style="1985"/>
    <col min="14091" max="14091" width="13" style="1985" customWidth="1"/>
    <col min="14092" max="14224" width="8.88671875" style="1985"/>
    <col min="14225" max="14237" width="8.88671875" style="1985" customWidth="1"/>
    <col min="14238" max="14336" width="8.88671875" style="1985"/>
    <col min="14337" max="14337" width="31.88671875" style="1985" customWidth="1"/>
    <col min="14338" max="14338" width="25" style="1985" customWidth="1"/>
    <col min="14339" max="14339" width="24.6640625" style="1985" customWidth="1"/>
    <col min="14340" max="14340" width="20.6640625" style="1985" bestFit="1" customWidth="1"/>
    <col min="14341" max="14341" width="18.88671875" style="1985" bestFit="1" customWidth="1"/>
    <col min="14342" max="14342" width="9.5546875" style="1985" customWidth="1"/>
    <col min="14343" max="14343" width="15.6640625" style="1985" customWidth="1"/>
    <col min="14344" max="14346" width="8.88671875" style="1985"/>
    <col min="14347" max="14347" width="13" style="1985" customWidth="1"/>
    <col min="14348" max="14480" width="8.88671875" style="1985"/>
    <col min="14481" max="14493" width="8.88671875" style="1985" customWidth="1"/>
    <col min="14494" max="14592" width="8.88671875" style="1985"/>
    <col min="14593" max="14593" width="31.88671875" style="1985" customWidth="1"/>
    <col min="14594" max="14594" width="25" style="1985" customWidth="1"/>
    <col min="14595" max="14595" width="24.6640625" style="1985" customWidth="1"/>
    <col min="14596" max="14596" width="20.6640625" style="1985" bestFit="1" customWidth="1"/>
    <col min="14597" max="14597" width="18.88671875" style="1985" bestFit="1" customWidth="1"/>
    <col min="14598" max="14598" width="9.5546875" style="1985" customWidth="1"/>
    <col min="14599" max="14599" width="15.6640625" style="1985" customWidth="1"/>
    <col min="14600" max="14602" width="8.88671875" style="1985"/>
    <col min="14603" max="14603" width="13" style="1985" customWidth="1"/>
    <col min="14604" max="14736" width="8.88671875" style="1985"/>
    <col min="14737" max="14749" width="8.88671875" style="1985" customWidth="1"/>
    <col min="14750" max="14848" width="8.88671875" style="1985"/>
    <col min="14849" max="14849" width="31.88671875" style="1985" customWidth="1"/>
    <col min="14850" max="14850" width="25" style="1985" customWidth="1"/>
    <col min="14851" max="14851" width="24.6640625" style="1985" customWidth="1"/>
    <col min="14852" max="14852" width="20.6640625" style="1985" bestFit="1" customWidth="1"/>
    <col min="14853" max="14853" width="18.88671875" style="1985" bestFit="1" customWidth="1"/>
    <col min="14854" max="14854" width="9.5546875" style="1985" customWidth="1"/>
    <col min="14855" max="14855" width="15.6640625" style="1985" customWidth="1"/>
    <col min="14856" max="14858" width="8.88671875" style="1985"/>
    <col min="14859" max="14859" width="13" style="1985" customWidth="1"/>
    <col min="14860" max="14992" width="8.88671875" style="1985"/>
    <col min="14993" max="15005" width="8.88671875" style="1985" customWidth="1"/>
    <col min="15006" max="15104" width="8.88671875" style="1985"/>
    <col min="15105" max="15105" width="31.88671875" style="1985" customWidth="1"/>
    <col min="15106" max="15106" width="25" style="1985" customWidth="1"/>
    <col min="15107" max="15107" width="24.6640625" style="1985" customWidth="1"/>
    <col min="15108" max="15108" width="20.6640625" style="1985" bestFit="1" customWidth="1"/>
    <col min="15109" max="15109" width="18.88671875" style="1985" bestFit="1" customWidth="1"/>
    <col min="15110" max="15110" width="9.5546875" style="1985" customWidth="1"/>
    <col min="15111" max="15111" width="15.6640625" style="1985" customWidth="1"/>
    <col min="15112" max="15114" width="8.88671875" style="1985"/>
    <col min="15115" max="15115" width="13" style="1985" customWidth="1"/>
    <col min="15116" max="15248" width="8.88671875" style="1985"/>
    <col min="15249" max="15261" width="8.88671875" style="1985" customWidth="1"/>
    <col min="15262" max="15360" width="8.88671875" style="1985"/>
    <col min="15361" max="15361" width="31.88671875" style="1985" customWidth="1"/>
    <col min="15362" max="15362" width="25" style="1985" customWidth="1"/>
    <col min="15363" max="15363" width="24.6640625" style="1985" customWidth="1"/>
    <col min="15364" max="15364" width="20.6640625" style="1985" bestFit="1" customWidth="1"/>
    <col min="15365" max="15365" width="18.88671875" style="1985" bestFit="1" customWidth="1"/>
    <col min="15366" max="15366" width="9.5546875" style="1985" customWidth="1"/>
    <col min="15367" max="15367" width="15.6640625" style="1985" customWidth="1"/>
    <col min="15368" max="15370" width="8.88671875" style="1985"/>
    <col min="15371" max="15371" width="13" style="1985" customWidth="1"/>
    <col min="15372" max="15504" width="8.88671875" style="1985"/>
    <col min="15505" max="15517" width="8.88671875" style="1985" customWidth="1"/>
    <col min="15518" max="15616" width="8.88671875" style="1985"/>
    <col min="15617" max="15617" width="31.88671875" style="1985" customWidth="1"/>
    <col min="15618" max="15618" width="25" style="1985" customWidth="1"/>
    <col min="15619" max="15619" width="24.6640625" style="1985" customWidth="1"/>
    <col min="15620" max="15620" width="20.6640625" style="1985" bestFit="1" customWidth="1"/>
    <col min="15621" max="15621" width="18.88671875" style="1985" bestFit="1" customWidth="1"/>
    <col min="15622" max="15622" width="9.5546875" style="1985" customWidth="1"/>
    <col min="15623" max="15623" width="15.6640625" style="1985" customWidth="1"/>
    <col min="15624" max="15626" width="8.88671875" style="1985"/>
    <col min="15627" max="15627" width="13" style="1985" customWidth="1"/>
    <col min="15628" max="15760" width="8.88671875" style="1985"/>
    <col min="15761" max="15773" width="8.88671875" style="1985" customWidth="1"/>
    <col min="15774" max="15872" width="8.88671875" style="1985"/>
    <col min="15873" max="15873" width="31.88671875" style="1985" customWidth="1"/>
    <col min="15874" max="15874" width="25" style="1985" customWidth="1"/>
    <col min="15875" max="15875" width="24.6640625" style="1985" customWidth="1"/>
    <col min="15876" max="15876" width="20.6640625" style="1985" bestFit="1" customWidth="1"/>
    <col min="15877" max="15877" width="18.88671875" style="1985" bestFit="1" customWidth="1"/>
    <col min="15878" max="15878" width="9.5546875" style="1985" customWidth="1"/>
    <col min="15879" max="15879" width="15.6640625" style="1985" customWidth="1"/>
    <col min="15880" max="15882" width="8.88671875" style="1985"/>
    <col min="15883" max="15883" width="13" style="1985" customWidth="1"/>
    <col min="15884" max="16016" width="8.88671875" style="1985"/>
    <col min="16017" max="16029" width="8.88671875" style="1985" customWidth="1"/>
    <col min="16030" max="16128" width="8.88671875" style="1985"/>
    <col min="16129" max="16129" width="31.88671875" style="1985" customWidth="1"/>
    <col min="16130" max="16130" width="25" style="1985" customWidth="1"/>
    <col min="16131" max="16131" width="24.6640625" style="1985" customWidth="1"/>
    <col min="16132" max="16132" width="20.6640625" style="1985" bestFit="1" customWidth="1"/>
    <col min="16133" max="16133" width="18.88671875" style="1985" bestFit="1" customWidth="1"/>
    <col min="16134" max="16134" width="9.5546875" style="1985" customWidth="1"/>
    <col min="16135" max="16135" width="15.6640625" style="1985" customWidth="1"/>
    <col min="16136" max="16138" width="8.88671875" style="1985"/>
    <col min="16139" max="16139" width="13" style="1985" customWidth="1"/>
    <col min="16140" max="16272" width="8.88671875" style="1985"/>
    <col min="16273" max="16285" width="8.88671875" style="1985" customWidth="1"/>
    <col min="16286" max="16384" width="8.88671875" style="1985"/>
  </cols>
  <sheetData>
    <row r="1" spans="1:13" ht="20.399999999999999">
      <c r="A1" s="1980" t="s">
        <v>4751</v>
      </c>
      <c r="B1" s="1981"/>
      <c r="C1" s="1982"/>
      <c r="D1" s="1983"/>
      <c r="E1" s="1984"/>
    </row>
    <row r="2" spans="1:13" ht="4.5" customHeight="1" thickBot="1">
      <c r="B2" s="1986"/>
      <c r="C2" s="1986"/>
    </row>
    <row r="3" spans="1:13" ht="17.399999999999999" thickTop="1">
      <c r="A3" s="3260" t="s">
        <v>4752</v>
      </c>
      <c r="B3" s="1987" t="s">
        <v>4753</v>
      </c>
      <c r="C3" s="1987" t="s">
        <v>4753</v>
      </c>
      <c r="D3" s="1988" t="s">
        <v>4754</v>
      </c>
    </row>
    <row r="4" spans="1:13" ht="16.8">
      <c r="A4" s="3261"/>
      <c r="B4" s="1989" t="s">
        <v>4755</v>
      </c>
      <c r="C4" s="1989" t="s">
        <v>4755</v>
      </c>
      <c r="D4" s="1990" t="s">
        <v>4756</v>
      </c>
    </row>
    <row r="5" spans="1:13" ht="16.8">
      <c r="A5" s="3261"/>
      <c r="B5" s="1989" t="s">
        <v>4757</v>
      </c>
      <c r="C5" s="1989" t="s">
        <v>4758</v>
      </c>
      <c r="D5" s="1990" t="s">
        <v>4759</v>
      </c>
      <c r="M5" s="1991"/>
    </row>
    <row r="6" spans="1:13" ht="16.8">
      <c r="A6" s="3261"/>
      <c r="B6" s="1992"/>
      <c r="C6" s="1992"/>
      <c r="D6" s="1990" t="s">
        <v>4760</v>
      </c>
      <c r="G6" s="1993"/>
      <c r="J6" s="1993"/>
    </row>
    <row r="7" spans="1:13" ht="16.8">
      <c r="A7" s="3261"/>
      <c r="B7" s="1992" t="s">
        <v>4761</v>
      </c>
      <c r="C7" s="1992" t="s">
        <v>4762</v>
      </c>
      <c r="D7" s="1990" t="s">
        <v>466</v>
      </c>
      <c r="M7" s="1991"/>
    </row>
    <row r="8" spans="1:13" ht="4.5" customHeight="1" thickBot="1">
      <c r="A8" s="3262"/>
      <c r="B8" s="1994"/>
      <c r="C8" s="1994"/>
      <c r="D8" s="1995"/>
      <c r="H8" s="1996"/>
    </row>
    <row r="9" spans="1:13" ht="21" customHeight="1">
      <c r="A9" s="1997" t="s">
        <v>4738</v>
      </c>
      <c r="B9" s="1998">
        <v>30.374016465863455</v>
      </c>
      <c r="C9" s="1998">
        <v>31.326274390243903</v>
      </c>
      <c r="D9" s="1999">
        <v>-3.0398058591896038</v>
      </c>
      <c r="F9" s="1996"/>
      <c r="G9" s="2000"/>
      <c r="H9" s="1996"/>
      <c r="I9" s="2000"/>
      <c r="J9" s="2000"/>
      <c r="K9" s="1996"/>
      <c r="M9" s="1991"/>
    </row>
    <row r="10" spans="1:13" ht="19.5" customHeight="1">
      <c r="A10" s="1997" t="s">
        <v>4763</v>
      </c>
      <c r="B10" s="1998">
        <v>5.8875048192771091</v>
      </c>
      <c r="C10" s="1998">
        <v>6.0899719512195123</v>
      </c>
      <c r="D10" s="1999">
        <v>-3.3245987594714532</v>
      </c>
      <c r="F10" s="1996"/>
      <c r="G10" s="2000"/>
      <c r="H10" s="1996"/>
      <c r="I10" s="2000"/>
      <c r="J10" s="2000"/>
      <c r="K10" s="1996"/>
      <c r="M10" s="1991"/>
    </row>
    <row r="11" spans="1:13" ht="19.5" customHeight="1">
      <c r="A11" s="1997" t="s">
        <v>4740</v>
      </c>
      <c r="B11" s="1998">
        <v>56.564216867469881</v>
      </c>
      <c r="C11" s="1998">
        <v>57.481829268292685</v>
      </c>
      <c r="D11" s="1999">
        <v>-1.5963521211893039</v>
      </c>
      <c r="F11" s="1996"/>
      <c r="G11" s="2001"/>
      <c r="H11" s="2002"/>
      <c r="I11" s="2000"/>
      <c r="J11" s="2000"/>
      <c r="K11" s="1996"/>
      <c r="M11" s="1991"/>
    </row>
    <row r="12" spans="1:13" ht="19.5" customHeight="1">
      <c r="A12" s="1997" t="s">
        <v>4741</v>
      </c>
      <c r="B12" s="1998">
        <v>32.308023293172688</v>
      </c>
      <c r="C12" s="1998">
        <v>31.506665040650404</v>
      </c>
      <c r="D12" s="1999">
        <v>2.5434562861171184</v>
      </c>
      <c r="F12" s="1996"/>
      <c r="G12" s="2000"/>
      <c r="H12" s="1996"/>
      <c r="I12" s="2000"/>
      <c r="J12" s="2000"/>
      <c r="K12" s="1996"/>
      <c r="M12" s="1991"/>
    </row>
    <row r="13" spans="1:13" ht="20.100000000000001" customHeight="1">
      <c r="A13" s="1997" t="s">
        <v>4742</v>
      </c>
      <c r="B13" s="1998">
        <v>32.216114859437745</v>
      </c>
      <c r="C13" s="1998">
        <v>36.786254471544709</v>
      </c>
      <c r="D13" s="1999">
        <v>-12.423498064044836</v>
      </c>
      <c r="F13" s="1996"/>
      <c r="G13" s="2000"/>
      <c r="H13" s="1996"/>
      <c r="I13" s="2000"/>
      <c r="J13" s="2000"/>
      <c r="K13" s="1996"/>
      <c r="M13" s="1991"/>
    </row>
    <row r="14" spans="1:13" ht="20.100000000000001" customHeight="1">
      <c r="A14" s="1997" t="s">
        <v>4743</v>
      </c>
      <c r="B14" s="1998">
        <v>28.22542771084337</v>
      </c>
      <c r="C14" s="1998">
        <v>28.429506097560974</v>
      </c>
      <c r="D14" s="1999">
        <v>-0.71784007086607149</v>
      </c>
      <c r="F14" s="1996"/>
      <c r="G14" s="2000"/>
      <c r="H14" s="1996"/>
      <c r="I14" s="2000"/>
      <c r="J14" s="2000"/>
      <c r="K14" s="1996"/>
      <c r="M14" s="1991"/>
    </row>
    <row r="15" spans="1:13" ht="20.100000000000001" customHeight="1">
      <c r="A15" s="1997" t="s">
        <v>4744</v>
      </c>
      <c r="B15" s="1998">
        <v>34.268306425702811</v>
      </c>
      <c r="C15" s="1998">
        <v>35.532695934959349</v>
      </c>
      <c r="D15" s="1999">
        <v>-3.558383274860244</v>
      </c>
      <c r="F15" s="1996"/>
      <c r="G15" s="2000"/>
      <c r="H15" s="1996"/>
      <c r="I15" s="2000"/>
      <c r="J15" s="2000"/>
      <c r="K15" s="1996"/>
      <c r="M15" s="1991"/>
    </row>
    <row r="16" spans="1:13" ht="20.100000000000001" customHeight="1">
      <c r="A16" s="1997" t="s">
        <v>4745</v>
      </c>
      <c r="B16" s="1998">
        <v>2.5071666666666665</v>
      </c>
      <c r="C16" s="1998">
        <v>2.6572170731707314</v>
      </c>
      <c r="D16" s="1999">
        <v>-5.6469005870497746</v>
      </c>
      <c r="F16" s="1996"/>
      <c r="G16" s="2000"/>
      <c r="H16" s="1996"/>
      <c r="I16" s="2000"/>
      <c r="J16" s="2000"/>
      <c r="K16" s="1996"/>
      <c r="M16" s="1991"/>
    </row>
    <row r="17" spans="1:13" ht="20.100000000000001" customHeight="1">
      <c r="A17" s="1997" t="s">
        <v>4746</v>
      </c>
      <c r="B17" s="1998">
        <v>51.722095582329317</v>
      </c>
      <c r="C17" s="1998">
        <v>53.5990150406504</v>
      </c>
      <c r="D17" s="1999">
        <v>-3.5017797563958841</v>
      </c>
      <c r="F17" s="1996"/>
      <c r="G17" s="2000"/>
      <c r="H17" s="1996"/>
      <c r="I17" s="2000"/>
      <c r="J17" s="2000"/>
      <c r="K17" s="1996"/>
      <c r="M17" s="1991"/>
    </row>
    <row r="18" spans="1:13" ht="20.100000000000001" customHeight="1">
      <c r="A18" s="1997" t="s">
        <v>4747</v>
      </c>
      <c r="B18" s="1998">
        <v>45.541981526104415</v>
      </c>
      <c r="C18" s="1998">
        <v>46.875900000000001</v>
      </c>
      <c r="D18" s="1999">
        <v>-2.8456381080589122</v>
      </c>
      <c r="F18" s="1996"/>
      <c r="G18" s="2000"/>
      <c r="H18" s="1996"/>
      <c r="I18" s="2000"/>
      <c r="J18" s="2000"/>
      <c r="K18" s="1996"/>
      <c r="M18" s="1991"/>
    </row>
    <row r="19" spans="1:13" ht="20.100000000000001" customHeight="1">
      <c r="A19" s="1997" t="s">
        <v>4748</v>
      </c>
      <c r="B19" s="1998">
        <v>57.309318875502015</v>
      </c>
      <c r="C19" s="1998">
        <v>60.270173577235774</v>
      </c>
      <c r="D19" s="1999">
        <v>-4.9126367587766229</v>
      </c>
      <c r="F19" s="1996"/>
      <c r="G19" s="2000"/>
      <c r="H19" s="1996"/>
      <c r="I19" s="2000"/>
      <c r="J19" s="2000"/>
      <c r="K19" s="1996"/>
      <c r="M19" s="1991"/>
    </row>
    <row r="20" spans="1:13" ht="20.100000000000001" customHeight="1">
      <c r="A20" s="1997" t="s">
        <v>489</v>
      </c>
      <c r="B20" s="1998">
        <v>49.616297991967862</v>
      </c>
      <c r="C20" s="1998">
        <v>50.820764227642272</v>
      </c>
      <c r="D20" s="1999">
        <v>-2.3700277907652612</v>
      </c>
      <c r="F20" s="1996"/>
      <c r="G20" s="2000"/>
      <c r="H20" s="1996"/>
      <c r="I20" s="2000"/>
      <c r="J20" s="2000"/>
      <c r="K20" s="1996"/>
      <c r="M20" s="1991"/>
    </row>
    <row r="21" spans="1:13" ht="6.75" customHeight="1" thickBot="1">
      <c r="A21" s="2003"/>
      <c r="B21" s="2004"/>
      <c r="C21" s="2005"/>
      <c r="D21" s="2006"/>
      <c r="F21" s="1996"/>
      <c r="H21" s="1996"/>
      <c r="M21" s="2007"/>
    </row>
    <row r="22" spans="1:13" s="2008" customFormat="1" ht="18.899999999999999" customHeight="1" thickTop="1">
      <c r="A22" s="2008" t="s">
        <v>4764</v>
      </c>
      <c r="B22" s="2009"/>
      <c r="C22" s="2010"/>
      <c r="D22" s="2011"/>
      <c r="E22" s="2012"/>
      <c r="F22" s="2012"/>
      <c r="G22" s="2012"/>
      <c r="H22" s="2012"/>
    </row>
    <row r="23" spans="1:13" s="2008" customFormat="1" ht="18.899999999999999" customHeight="1">
      <c r="A23" s="2008" t="s">
        <v>4765</v>
      </c>
      <c r="B23" s="2010"/>
      <c r="C23" s="2010"/>
      <c r="D23" s="2013"/>
    </row>
    <row r="24" spans="1:13" s="2008" customFormat="1" ht="18.899999999999999" customHeight="1">
      <c r="A24" s="2008" t="s">
        <v>4766</v>
      </c>
      <c r="B24" s="2010"/>
      <c r="C24" s="2010"/>
    </row>
    <row r="25" spans="1:13" s="2008" customFormat="1" ht="18.899999999999999" customHeight="1">
      <c r="A25" s="2008" t="s">
        <v>4767</v>
      </c>
      <c r="B25" s="2010"/>
      <c r="C25" s="2010"/>
    </row>
    <row r="26" spans="1:13" s="2008" customFormat="1" ht="18.899999999999999" customHeight="1">
      <c r="A26" s="2008" t="s">
        <v>4768</v>
      </c>
      <c r="B26" s="2010"/>
      <c r="C26" s="2010"/>
    </row>
    <row r="27" spans="1:13" s="2008" customFormat="1" ht="18.899999999999999" customHeight="1">
      <c r="A27" s="2008" t="s">
        <v>4769</v>
      </c>
      <c r="B27" s="2010"/>
      <c r="C27" s="2010"/>
    </row>
    <row r="28" spans="1:13" s="2008" customFormat="1" ht="21" customHeight="1">
      <c r="A28" s="1877" t="s">
        <v>3601</v>
      </c>
    </row>
    <row r="29" spans="1:13" ht="3" customHeight="1"/>
    <row r="30" spans="1:13">
      <c r="B30" s="1483"/>
      <c r="C30" s="1483"/>
    </row>
    <row r="31" spans="1:13">
      <c r="B31" s="1483"/>
      <c r="C31" s="1483"/>
    </row>
    <row r="32" spans="1:13">
      <c r="B32" s="1483"/>
      <c r="C32" s="1483"/>
    </row>
    <row r="96" spans="1:1">
      <c r="A96" s="2014"/>
    </row>
  </sheetData>
  <mergeCells count="1">
    <mergeCell ref="A3:A8"/>
  </mergeCells>
  <pageMargins left="0.75" right="0.75" top="0.75" bottom="0.75" header="0.31496062992125984" footer="0"/>
  <pageSetup paperSize="9" scale="84"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IP95"/>
  <sheetViews>
    <sheetView showGridLines="0" zoomScale="85" zoomScaleNormal="85" zoomScaleSheetLayoutView="55" workbookViewId="0">
      <pane xSplit="1" ySplit="3" topLeftCell="C4" activePane="bottomRight" state="frozen"/>
      <selection activeCell="A2" sqref="A2"/>
      <selection pane="topRight" activeCell="A2" sqref="A2"/>
      <selection pane="bottomLeft" activeCell="A2" sqref="A2"/>
      <selection pane="bottomRight" activeCell="A2" sqref="A2"/>
    </sheetView>
  </sheetViews>
  <sheetFormatPr defaultRowHeight="15"/>
  <cols>
    <col min="1" max="1" width="20.5546875" style="2015" customWidth="1"/>
    <col min="2" max="2" width="10.44140625" style="2015" hidden="1" customWidth="1"/>
    <col min="3" max="5" width="10.44140625" style="2015" customWidth="1"/>
    <col min="6" max="6" width="11.6640625" style="2015" hidden="1" customWidth="1"/>
    <col min="7" max="9" width="11.6640625" style="2015" customWidth="1"/>
    <col min="10" max="10" width="10.33203125" style="2015" hidden="1" customWidth="1"/>
    <col min="11" max="11" width="10.33203125" style="2015" customWidth="1"/>
    <col min="12" max="13" width="10.5546875" style="2015" customWidth="1"/>
    <col min="14" max="15" width="8.88671875" style="2015"/>
    <col min="16" max="16" width="10.88671875" style="2015" customWidth="1"/>
    <col min="17" max="17" width="11.6640625" style="2015" customWidth="1"/>
    <col min="18" max="19" width="19.88671875" style="2015" bestFit="1" customWidth="1"/>
    <col min="20" max="20" width="20" style="2015" bestFit="1" customWidth="1"/>
    <col min="21" max="21" width="19.88671875" style="2015" bestFit="1" customWidth="1"/>
    <col min="22" max="22" width="15.5546875" style="2015" bestFit="1" customWidth="1"/>
    <col min="23" max="24" width="15.44140625" style="2015" bestFit="1" customWidth="1"/>
    <col min="25" max="25" width="9.33203125" style="2015" bestFit="1" customWidth="1"/>
    <col min="26" max="147" width="8.88671875" style="2015"/>
    <col min="148" max="160" width="8.88671875" style="2015" customWidth="1"/>
    <col min="161" max="250" width="8.88671875" style="2015"/>
    <col min="251" max="251" width="17.33203125" style="2015" customWidth="1"/>
    <col min="252" max="254" width="0" style="2015" hidden="1" customWidth="1"/>
    <col min="255" max="257" width="10.33203125" style="2015" customWidth="1"/>
    <col min="258" max="260" width="0" style="2015" hidden="1" customWidth="1"/>
    <col min="261" max="263" width="10.33203125" style="2015" customWidth="1"/>
    <col min="264" max="266" width="0" style="2015" hidden="1" customWidth="1"/>
    <col min="267" max="269" width="10.33203125" style="2015" customWidth="1"/>
    <col min="270" max="271" width="8.88671875" style="2015"/>
    <col min="272" max="272" width="10.88671875" style="2015" customWidth="1"/>
    <col min="273" max="274" width="8.88671875" style="2015"/>
    <col min="275" max="276" width="13.44140625" style="2015" bestFit="1" customWidth="1"/>
    <col min="277" max="280" width="10.5546875" style="2015" bestFit="1" customWidth="1"/>
    <col min="281" max="403" width="8.88671875" style="2015"/>
    <col min="404" max="416" width="8.88671875" style="2015" customWidth="1"/>
    <col min="417" max="506" width="8.88671875" style="2015"/>
    <col min="507" max="507" width="17.33203125" style="2015" customWidth="1"/>
    <col min="508" max="510" width="0" style="2015" hidden="1" customWidth="1"/>
    <col min="511" max="513" width="10.33203125" style="2015" customWidth="1"/>
    <col min="514" max="516" width="0" style="2015" hidden="1" customWidth="1"/>
    <col min="517" max="519" width="10.33203125" style="2015" customWidth="1"/>
    <col min="520" max="522" width="0" style="2015" hidden="1" customWidth="1"/>
    <col min="523" max="525" width="10.33203125" style="2015" customWidth="1"/>
    <col min="526" max="527" width="8.88671875" style="2015"/>
    <col min="528" max="528" width="10.88671875" style="2015" customWidth="1"/>
    <col min="529" max="530" width="8.88671875" style="2015"/>
    <col min="531" max="532" width="13.44140625" style="2015" bestFit="1" customWidth="1"/>
    <col min="533" max="536" width="10.5546875" style="2015" bestFit="1" customWidth="1"/>
    <col min="537" max="659" width="8.88671875" style="2015"/>
    <col min="660" max="672" width="8.88671875" style="2015" customWidth="1"/>
    <col min="673" max="762" width="8.88671875" style="2015"/>
    <col min="763" max="763" width="17.33203125" style="2015" customWidth="1"/>
    <col min="764" max="766" width="0" style="2015" hidden="1" customWidth="1"/>
    <col min="767" max="769" width="10.33203125" style="2015" customWidth="1"/>
    <col min="770" max="772" width="0" style="2015" hidden="1" customWidth="1"/>
    <col min="773" max="775" width="10.33203125" style="2015" customWidth="1"/>
    <col min="776" max="778" width="0" style="2015" hidden="1" customWidth="1"/>
    <col min="779" max="781" width="10.33203125" style="2015" customWidth="1"/>
    <col min="782" max="783" width="8.88671875" style="2015"/>
    <col min="784" max="784" width="10.88671875" style="2015" customWidth="1"/>
    <col min="785" max="786" width="8.88671875" style="2015"/>
    <col min="787" max="788" width="13.44140625" style="2015" bestFit="1" customWidth="1"/>
    <col min="789" max="792" width="10.5546875" style="2015" bestFit="1" customWidth="1"/>
    <col min="793" max="915" width="8.88671875" style="2015"/>
    <col min="916" max="928" width="8.88671875" style="2015" customWidth="1"/>
    <col min="929" max="1018" width="8.88671875" style="2015"/>
    <col min="1019" max="1019" width="17.33203125" style="2015" customWidth="1"/>
    <col min="1020" max="1022" width="0" style="2015" hidden="1" customWidth="1"/>
    <col min="1023" max="1025" width="10.33203125" style="2015" customWidth="1"/>
    <col min="1026" max="1028" width="0" style="2015" hidden="1" customWidth="1"/>
    <col min="1029" max="1031" width="10.33203125" style="2015" customWidth="1"/>
    <col min="1032" max="1034" width="0" style="2015" hidden="1" customWidth="1"/>
    <col min="1035" max="1037" width="10.33203125" style="2015" customWidth="1"/>
    <col min="1038" max="1039" width="8.88671875" style="2015"/>
    <col min="1040" max="1040" width="10.88671875" style="2015" customWidth="1"/>
    <col min="1041" max="1042" width="8.88671875" style="2015"/>
    <col min="1043" max="1044" width="13.44140625" style="2015" bestFit="1" customWidth="1"/>
    <col min="1045" max="1048" width="10.5546875" style="2015" bestFit="1" customWidth="1"/>
    <col min="1049" max="1171" width="8.88671875" style="2015"/>
    <col min="1172" max="1184" width="8.88671875" style="2015" customWidth="1"/>
    <col min="1185" max="1274" width="8.88671875" style="2015"/>
    <col min="1275" max="1275" width="17.33203125" style="2015" customWidth="1"/>
    <col min="1276" max="1278" width="0" style="2015" hidden="1" customWidth="1"/>
    <col min="1279" max="1281" width="10.33203125" style="2015" customWidth="1"/>
    <col min="1282" max="1284" width="0" style="2015" hidden="1" customWidth="1"/>
    <col min="1285" max="1287" width="10.33203125" style="2015" customWidth="1"/>
    <col min="1288" max="1290" width="0" style="2015" hidden="1" customWidth="1"/>
    <col min="1291" max="1293" width="10.33203125" style="2015" customWidth="1"/>
    <col min="1294" max="1295" width="8.88671875" style="2015"/>
    <col min="1296" max="1296" width="10.88671875" style="2015" customWidth="1"/>
    <col min="1297" max="1298" width="8.88671875" style="2015"/>
    <col min="1299" max="1300" width="13.44140625" style="2015" bestFit="1" customWidth="1"/>
    <col min="1301" max="1304" width="10.5546875" style="2015" bestFit="1" customWidth="1"/>
    <col min="1305" max="1427" width="8.88671875" style="2015"/>
    <col min="1428" max="1440" width="8.88671875" style="2015" customWidth="1"/>
    <col min="1441" max="1530" width="8.88671875" style="2015"/>
    <col min="1531" max="1531" width="17.33203125" style="2015" customWidth="1"/>
    <col min="1532" max="1534" width="0" style="2015" hidden="1" customWidth="1"/>
    <col min="1535" max="1537" width="10.33203125" style="2015" customWidth="1"/>
    <col min="1538" max="1540" width="0" style="2015" hidden="1" customWidth="1"/>
    <col min="1541" max="1543" width="10.33203125" style="2015" customWidth="1"/>
    <col min="1544" max="1546" width="0" style="2015" hidden="1" customWidth="1"/>
    <col min="1547" max="1549" width="10.33203125" style="2015" customWidth="1"/>
    <col min="1550" max="1551" width="8.88671875" style="2015"/>
    <col min="1552" max="1552" width="10.88671875" style="2015" customWidth="1"/>
    <col min="1553" max="1554" width="8.88671875" style="2015"/>
    <col min="1555" max="1556" width="13.44140625" style="2015" bestFit="1" customWidth="1"/>
    <col min="1557" max="1560" width="10.5546875" style="2015" bestFit="1" customWidth="1"/>
    <col min="1561" max="1683" width="8.88671875" style="2015"/>
    <col min="1684" max="1696" width="8.88671875" style="2015" customWidth="1"/>
    <col min="1697" max="1786" width="8.88671875" style="2015"/>
    <col min="1787" max="1787" width="17.33203125" style="2015" customWidth="1"/>
    <col min="1788" max="1790" width="0" style="2015" hidden="1" customWidth="1"/>
    <col min="1791" max="1793" width="10.33203125" style="2015" customWidth="1"/>
    <col min="1794" max="1796" width="0" style="2015" hidden="1" customWidth="1"/>
    <col min="1797" max="1799" width="10.33203125" style="2015" customWidth="1"/>
    <col min="1800" max="1802" width="0" style="2015" hidden="1" customWidth="1"/>
    <col min="1803" max="1805" width="10.33203125" style="2015" customWidth="1"/>
    <col min="1806" max="1807" width="8.88671875" style="2015"/>
    <col min="1808" max="1808" width="10.88671875" style="2015" customWidth="1"/>
    <col min="1809" max="1810" width="8.88671875" style="2015"/>
    <col min="1811" max="1812" width="13.44140625" style="2015" bestFit="1" customWidth="1"/>
    <col min="1813" max="1816" width="10.5546875" style="2015" bestFit="1" customWidth="1"/>
    <col min="1817" max="1939" width="8.88671875" style="2015"/>
    <col min="1940" max="1952" width="8.88671875" style="2015" customWidth="1"/>
    <col min="1953" max="2042" width="8.88671875" style="2015"/>
    <col min="2043" max="2043" width="17.33203125" style="2015" customWidth="1"/>
    <col min="2044" max="2046" width="0" style="2015" hidden="1" customWidth="1"/>
    <col min="2047" max="2049" width="10.33203125" style="2015" customWidth="1"/>
    <col min="2050" max="2052" width="0" style="2015" hidden="1" customWidth="1"/>
    <col min="2053" max="2055" width="10.33203125" style="2015" customWidth="1"/>
    <col min="2056" max="2058" width="0" style="2015" hidden="1" customWidth="1"/>
    <col min="2059" max="2061" width="10.33203125" style="2015" customWidth="1"/>
    <col min="2062" max="2063" width="8.88671875" style="2015"/>
    <col min="2064" max="2064" width="10.88671875" style="2015" customWidth="1"/>
    <col min="2065" max="2066" width="8.88671875" style="2015"/>
    <col min="2067" max="2068" width="13.44140625" style="2015" bestFit="1" customWidth="1"/>
    <col min="2069" max="2072" width="10.5546875" style="2015" bestFit="1" customWidth="1"/>
    <col min="2073" max="2195" width="8.88671875" style="2015"/>
    <col min="2196" max="2208" width="8.88671875" style="2015" customWidth="1"/>
    <col min="2209" max="2298" width="8.88671875" style="2015"/>
    <col min="2299" max="2299" width="17.33203125" style="2015" customWidth="1"/>
    <col min="2300" max="2302" width="0" style="2015" hidden="1" customWidth="1"/>
    <col min="2303" max="2305" width="10.33203125" style="2015" customWidth="1"/>
    <col min="2306" max="2308" width="0" style="2015" hidden="1" customWidth="1"/>
    <col min="2309" max="2311" width="10.33203125" style="2015" customWidth="1"/>
    <col min="2312" max="2314" width="0" style="2015" hidden="1" customWidth="1"/>
    <col min="2315" max="2317" width="10.33203125" style="2015" customWidth="1"/>
    <col min="2318" max="2319" width="8.88671875" style="2015"/>
    <col min="2320" max="2320" width="10.88671875" style="2015" customWidth="1"/>
    <col min="2321" max="2322" width="8.88671875" style="2015"/>
    <col min="2323" max="2324" width="13.44140625" style="2015" bestFit="1" customWidth="1"/>
    <col min="2325" max="2328" width="10.5546875" style="2015" bestFit="1" customWidth="1"/>
    <col min="2329" max="2451" width="8.88671875" style="2015"/>
    <col min="2452" max="2464" width="8.88671875" style="2015" customWidth="1"/>
    <col min="2465" max="2554" width="8.88671875" style="2015"/>
    <col min="2555" max="2555" width="17.33203125" style="2015" customWidth="1"/>
    <col min="2556" max="2558" width="0" style="2015" hidden="1" customWidth="1"/>
    <col min="2559" max="2561" width="10.33203125" style="2015" customWidth="1"/>
    <col min="2562" max="2564" width="0" style="2015" hidden="1" customWidth="1"/>
    <col min="2565" max="2567" width="10.33203125" style="2015" customWidth="1"/>
    <col min="2568" max="2570" width="0" style="2015" hidden="1" customWidth="1"/>
    <col min="2571" max="2573" width="10.33203125" style="2015" customWidth="1"/>
    <col min="2574" max="2575" width="8.88671875" style="2015"/>
    <col min="2576" max="2576" width="10.88671875" style="2015" customWidth="1"/>
    <col min="2577" max="2578" width="8.88671875" style="2015"/>
    <col min="2579" max="2580" width="13.44140625" style="2015" bestFit="1" customWidth="1"/>
    <col min="2581" max="2584" width="10.5546875" style="2015" bestFit="1" customWidth="1"/>
    <col min="2585" max="2707" width="8.88671875" style="2015"/>
    <col min="2708" max="2720" width="8.88671875" style="2015" customWidth="1"/>
    <col min="2721" max="2810" width="8.88671875" style="2015"/>
    <col min="2811" max="2811" width="17.33203125" style="2015" customWidth="1"/>
    <col min="2812" max="2814" width="0" style="2015" hidden="1" customWidth="1"/>
    <col min="2815" max="2817" width="10.33203125" style="2015" customWidth="1"/>
    <col min="2818" max="2820" width="0" style="2015" hidden="1" customWidth="1"/>
    <col min="2821" max="2823" width="10.33203125" style="2015" customWidth="1"/>
    <col min="2824" max="2826" width="0" style="2015" hidden="1" customWidth="1"/>
    <col min="2827" max="2829" width="10.33203125" style="2015" customWidth="1"/>
    <col min="2830" max="2831" width="8.88671875" style="2015"/>
    <col min="2832" max="2832" width="10.88671875" style="2015" customWidth="1"/>
    <col min="2833" max="2834" width="8.88671875" style="2015"/>
    <col min="2835" max="2836" width="13.44140625" style="2015" bestFit="1" customWidth="1"/>
    <col min="2837" max="2840" width="10.5546875" style="2015" bestFit="1" customWidth="1"/>
    <col min="2841" max="2963" width="8.88671875" style="2015"/>
    <col min="2964" max="2976" width="8.88671875" style="2015" customWidth="1"/>
    <col min="2977" max="3066" width="8.88671875" style="2015"/>
    <col min="3067" max="3067" width="17.33203125" style="2015" customWidth="1"/>
    <col min="3068" max="3070" width="0" style="2015" hidden="1" customWidth="1"/>
    <col min="3071" max="3073" width="10.33203125" style="2015" customWidth="1"/>
    <col min="3074" max="3076" width="0" style="2015" hidden="1" customWidth="1"/>
    <col min="3077" max="3079" width="10.33203125" style="2015" customWidth="1"/>
    <col min="3080" max="3082" width="0" style="2015" hidden="1" customWidth="1"/>
    <col min="3083" max="3085" width="10.33203125" style="2015" customWidth="1"/>
    <col min="3086" max="3087" width="8.88671875" style="2015"/>
    <col min="3088" max="3088" width="10.88671875" style="2015" customWidth="1"/>
    <col min="3089" max="3090" width="8.88671875" style="2015"/>
    <col min="3091" max="3092" width="13.44140625" style="2015" bestFit="1" customWidth="1"/>
    <col min="3093" max="3096" width="10.5546875" style="2015" bestFit="1" customWidth="1"/>
    <col min="3097" max="3219" width="8.88671875" style="2015"/>
    <col min="3220" max="3232" width="8.88671875" style="2015" customWidth="1"/>
    <col min="3233" max="3322" width="8.88671875" style="2015"/>
    <col min="3323" max="3323" width="17.33203125" style="2015" customWidth="1"/>
    <col min="3324" max="3326" width="0" style="2015" hidden="1" customWidth="1"/>
    <col min="3327" max="3329" width="10.33203125" style="2015" customWidth="1"/>
    <col min="3330" max="3332" width="0" style="2015" hidden="1" customWidth="1"/>
    <col min="3333" max="3335" width="10.33203125" style="2015" customWidth="1"/>
    <col min="3336" max="3338" width="0" style="2015" hidden="1" customWidth="1"/>
    <col min="3339" max="3341" width="10.33203125" style="2015" customWidth="1"/>
    <col min="3342" max="3343" width="8.88671875" style="2015"/>
    <col min="3344" max="3344" width="10.88671875" style="2015" customWidth="1"/>
    <col min="3345" max="3346" width="8.88671875" style="2015"/>
    <col min="3347" max="3348" width="13.44140625" style="2015" bestFit="1" customWidth="1"/>
    <col min="3349" max="3352" width="10.5546875" style="2015" bestFit="1" customWidth="1"/>
    <col min="3353" max="3475" width="8.88671875" style="2015"/>
    <col min="3476" max="3488" width="8.88671875" style="2015" customWidth="1"/>
    <col min="3489" max="3578" width="8.88671875" style="2015"/>
    <col min="3579" max="3579" width="17.33203125" style="2015" customWidth="1"/>
    <col min="3580" max="3582" width="0" style="2015" hidden="1" customWidth="1"/>
    <col min="3583" max="3585" width="10.33203125" style="2015" customWidth="1"/>
    <col min="3586" max="3588" width="0" style="2015" hidden="1" customWidth="1"/>
    <col min="3589" max="3591" width="10.33203125" style="2015" customWidth="1"/>
    <col min="3592" max="3594" width="0" style="2015" hidden="1" customWidth="1"/>
    <col min="3595" max="3597" width="10.33203125" style="2015" customWidth="1"/>
    <col min="3598" max="3599" width="8.88671875" style="2015"/>
    <col min="3600" max="3600" width="10.88671875" style="2015" customWidth="1"/>
    <col min="3601" max="3602" width="8.88671875" style="2015"/>
    <col min="3603" max="3604" width="13.44140625" style="2015" bestFit="1" customWidth="1"/>
    <col min="3605" max="3608" width="10.5546875" style="2015" bestFit="1" customWidth="1"/>
    <col min="3609" max="3731" width="8.88671875" style="2015"/>
    <col min="3732" max="3744" width="8.88671875" style="2015" customWidth="1"/>
    <col min="3745" max="3834" width="8.88671875" style="2015"/>
    <col min="3835" max="3835" width="17.33203125" style="2015" customWidth="1"/>
    <col min="3836" max="3838" width="0" style="2015" hidden="1" customWidth="1"/>
    <col min="3839" max="3841" width="10.33203125" style="2015" customWidth="1"/>
    <col min="3842" max="3844" width="0" style="2015" hidden="1" customWidth="1"/>
    <col min="3845" max="3847" width="10.33203125" style="2015" customWidth="1"/>
    <col min="3848" max="3850" width="0" style="2015" hidden="1" customWidth="1"/>
    <col min="3851" max="3853" width="10.33203125" style="2015" customWidth="1"/>
    <col min="3854" max="3855" width="8.88671875" style="2015"/>
    <col min="3856" max="3856" width="10.88671875" style="2015" customWidth="1"/>
    <col min="3857" max="3858" width="8.88671875" style="2015"/>
    <col min="3859" max="3860" width="13.44140625" style="2015" bestFit="1" customWidth="1"/>
    <col min="3861" max="3864" width="10.5546875" style="2015" bestFit="1" customWidth="1"/>
    <col min="3865" max="3987" width="8.88671875" style="2015"/>
    <col min="3988" max="4000" width="8.88671875" style="2015" customWidth="1"/>
    <col min="4001" max="4090" width="8.88671875" style="2015"/>
    <col min="4091" max="4091" width="17.33203125" style="2015" customWidth="1"/>
    <col min="4092" max="4094" width="0" style="2015" hidden="1" customWidth="1"/>
    <col min="4095" max="4097" width="10.33203125" style="2015" customWidth="1"/>
    <col min="4098" max="4100" width="0" style="2015" hidden="1" customWidth="1"/>
    <col min="4101" max="4103" width="10.33203125" style="2015" customWidth="1"/>
    <col min="4104" max="4106" width="0" style="2015" hidden="1" customWidth="1"/>
    <col min="4107" max="4109" width="10.33203125" style="2015" customWidth="1"/>
    <col min="4110" max="4111" width="8.88671875" style="2015"/>
    <col min="4112" max="4112" width="10.88671875" style="2015" customWidth="1"/>
    <col min="4113" max="4114" width="8.88671875" style="2015"/>
    <col min="4115" max="4116" width="13.44140625" style="2015" bestFit="1" customWidth="1"/>
    <col min="4117" max="4120" width="10.5546875" style="2015" bestFit="1" customWidth="1"/>
    <col min="4121" max="4243" width="8.88671875" style="2015"/>
    <col min="4244" max="4256" width="8.88671875" style="2015" customWidth="1"/>
    <col min="4257" max="4346" width="8.88671875" style="2015"/>
    <col min="4347" max="4347" width="17.33203125" style="2015" customWidth="1"/>
    <col min="4348" max="4350" width="0" style="2015" hidden="1" customWidth="1"/>
    <col min="4351" max="4353" width="10.33203125" style="2015" customWidth="1"/>
    <col min="4354" max="4356" width="0" style="2015" hidden="1" customWidth="1"/>
    <col min="4357" max="4359" width="10.33203125" style="2015" customWidth="1"/>
    <col min="4360" max="4362" width="0" style="2015" hidden="1" customWidth="1"/>
    <col min="4363" max="4365" width="10.33203125" style="2015" customWidth="1"/>
    <col min="4366" max="4367" width="8.88671875" style="2015"/>
    <col min="4368" max="4368" width="10.88671875" style="2015" customWidth="1"/>
    <col min="4369" max="4370" width="8.88671875" style="2015"/>
    <col min="4371" max="4372" width="13.44140625" style="2015" bestFit="1" customWidth="1"/>
    <col min="4373" max="4376" width="10.5546875" style="2015" bestFit="1" customWidth="1"/>
    <col min="4377" max="4499" width="8.88671875" style="2015"/>
    <col min="4500" max="4512" width="8.88671875" style="2015" customWidth="1"/>
    <col min="4513" max="4602" width="8.88671875" style="2015"/>
    <col min="4603" max="4603" width="17.33203125" style="2015" customWidth="1"/>
    <col min="4604" max="4606" width="0" style="2015" hidden="1" customWidth="1"/>
    <col min="4607" max="4609" width="10.33203125" style="2015" customWidth="1"/>
    <col min="4610" max="4612" width="0" style="2015" hidden="1" customWidth="1"/>
    <col min="4613" max="4615" width="10.33203125" style="2015" customWidth="1"/>
    <col min="4616" max="4618" width="0" style="2015" hidden="1" customWidth="1"/>
    <col min="4619" max="4621" width="10.33203125" style="2015" customWidth="1"/>
    <col min="4622" max="4623" width="8.88671875" style="2015"/>
    <col min="4624" max="4624" width="10.88671875" style="2015" customWidth="1"/>
    <col min="4625" max="4626" width="8.88671875" style="2015"/>
    <col min="4627" max="4628" width="13.44140625" style="2015" bestFit="1" customWidth="1"/>
    <col min="4629" max="4632" width="10.5546875" style="2015" bestFit="1" customWidth="1"/>
    <col min="4633" max="4755" width="8.88671875" style="2015"/>
    <col min="4756" max="4768" width="8.88671875" style="2015" customWidth="1"/>
    <col min="4769" max="4858" width="8.88671875" style="2015"/>
    <col min="4859" max="4859" width="17.33203125" style="2015" customWidth="1"/>
    <col min="4860" max="4862" width="0" style="2015" hidden="1" customWidth="1"/>
    <col min="4863" max="4865" width="10.33203125" style="2015" customWidth="1"/>
    <col min="4866" max="4868" width="0" style="2015" hidden="1" customWidth="1"/>
    <col min="4869" max="4871" width="10.33203125" style="2015" customWidth="1"/>
    <col min="4872" max="4874" width="0" style="2015" hidden="1" customWidth="1"/>
    <col min="4875" max="4877" width="10.33203125" style="2015" customWidth="1"/>
    <col min="4878" max="4879" width="8.88671875" style="2015"/>
    <col min="4880" max="4880" width="10.88671875" style="2015" customWidth="1"/>
    <col min="4881" max="4882" width="8.88671875" style="2015"/>
    <col min="4883" max="4884" width="13.44140625" style="2015" bestFit="1" customWidth="1"/>
    <col min="4885" max="4888" width="10.5546875" style="2015" bestFit="1" customWidth="1"/>
    <col min="4889" max="5011" width="8.88671875" style="2015"/>
    <col min="5012" max="5024" width="8.88671875" style="2015" customWidth="1"/>
    <col min="5025" max="5114" width="8.88671875" style="2015"/>
    <col min="5115" max="5115" width="17.33203125" style="2015" customWidth="1"/>
    <col min="5116" max="5118" width="0" style="2015" hidden="1" customWidth="1"/>
    <col min="5119" max="5121" width="10.33203125" style="2015" customWidth="1"/>
    <col min="5122" max="5124" width="0" style="2015" hidden="1" customWidth="1"/>
    <col min="5125" max="5127" width="10.33203125" style="2015" customWidth="1"/>
    <col min="5128" max="5130" width="0" style="2015" hidden="1" customWidth="1"/>
    <col min="5131" max="5133" width="10.33203125" style="2015" customWidth="1"/>
    <col min="5134" max="5135" width="8.88671875" style="2015"/>
    <col min="5136" max="5136" width="10.88671875" style="2015" customWidth="1"/>
    <col min="5137" max="5138" width="8.88671875" style="2015"/>
    <col min="5139" max="5140" width="13.44140625" style="2015" bestFit="1" customWidth="1"/>
    <col min="5141" max="5144" width="10.5546875" style="2015" bestFit="1" customWidth="1"/>
    <col min="5145" max="5267" width="8.88671875" style="2015"/>
    <col min="5268" max="5280" width="8.88671875" style="2015" customWidth="1"/>
    <col min="5281" max="5370" width="8.88671875" style="2015"/>
    <col min="5371" max="5371" width="17.33203125" style="2015" customWidth="1"/>
    <col min="5372" max="5374" width="0" style="2015" hidden="1" customWidth="1"/>
    <col min="5375" max="5377" width="10.33203125" style="2015" customWidth="1"/>
    <col min="5378" max="5380" width="0" style="2015" hidden="1" customWidth="1"/>
    <col min="5381" max="5383" width="10.33203125" style="2015" customWidth="1"/>
    <col min="5384" max="5386" width="0" style="2015" hidden="1" customWidth="1"/>
    <col min="5387" max="5389" width="10.33203125" style="2015" customWidth="1"/>
    <col min="5390" max="5391" width="8.88671875" style="2015"/>
    <col min="5392" max="5392" width="10.88671875" style="2015" customWidth="1"/>
    <col min="5393" max="5394" width="8.88671875" style="2015"/>
    <col min="5395" max="5396" width="13.44140625" style="2015" bestFit="1" customWidth="1"/>
    <col min="5397" max="5400" width="10.5546875" style="2015" bestFit="1" customWidth="1"/>
    <col min="5401" max="5523" width="8.88671875" style="2015"/>
    <col min="5524" max="5536" width="8.88671875" style="2015" customWidth="1"/>
    <col min="5537" max="5626" width="8.88671875" style="2015"/>
    <col min="5627" max="5627" width="17.33203125" style="2015" customWidth="1"/>
    <col min="5628" max="5630" width="0" style="2015" hidden="1" customWidth="1"/>
    <col min="5631" max="5633" width="10.33203125" style="2015" customWidth="1"/>
    <col min="5634" max="5636" width="0" style="2015" hidden="1" customWidth="1"/>
    <col min="5637" max="5639" width="10.33203125" style="2015" customWidth="1"/>
    <col min="5640" max="5642" width="0" style="2015" hidden="1" customWidth="1"/>
    <col min="5643" max="5645" width="10.33203125" style="2015" customWidth="1"/>
    <col min="5646" max="5647" width="8.88671875" style="2015"/>
    <col min="5648" max="5648" width="10.88671875" style="2015" customWidth="1"/>
    <col min="5649" max="5650" width="8.88671875" style="2015"/>
    <col min="5651" max="5652" width="13.44140625" style="2015" bestFit="1" customWidth="1"/>
    <col min="5653" max="5656" width="10.5546875" style="2015" bestFit="1" customWidth="1"/>
    <col min="5657" max="5779" width="8.88671875" style="2015"/>
    <col min="5780" max="5792" width="8.88671875" style="2015" customWidth="1"/>
    <col min="5793" max="5882" width="8.88671875" style="2015"/>
    <col min="5883" max="5883" width="17.33203125" style="2015" customWidth="1"/>
    <col min="5884" max="5886" width="0" style="2015" hidden="1" customWidth="1"/>
    <col min="5887" max="5889" width="10.33203125" style="2015" customWidth="1"/>
    <col min="5890" max="5892" width="0" style="2015" hidden="1" customWidth="1"/>
    <col min="5893" max="5895" width="10.33203125" style="2015" customWidth="1"/>
    <col min="5896" max="5898" width="0" style="2015" hidden="1" customWidth="1"/>
    <col min="5899" max="5901" width="10.33203125" style="2015" customWidth="1"/>
    <col min="5902" max="5903" width="8.88671875" style="2015"/>
    <col min="5904" max="5904" width="10.88671875" style="2015" customWidth="1"/>
    <col min="5905" max="5906" width="8.88671875" style="2015"/>
    <col min="5907" max="5908" width="13.44140625" style="2015" bestFit="1" customWidth="1"/>
    <col min="5909" max="5912" width="10.5546875" style="2015" bestFit="1" customWidth="1"/>
    <col min="5913" max="6035" width="8.88671875" style="2015"/>
    <col min="6036" max="6048" width="8.88671875" style="2015" customWidth="1"/>
    <col min="6049" max="6138" width="8.88671875" style="2015"/>
    <col min="6139" max="6139" width="17.33203125" style="2015" customWidth="1"/>
    <col min="6140" max="6142" width="0" style="2015" hidden="1" customWidth="1"/>
    <col min="6143" max="6145" width="10.33203125" style="2015" customWidth="1"/>
    <col min="6146" max="6148" width="0" style="2015" hidden="1" customWidth="1"/>
    <col min="6149" max="6151" width="10.33203125" style="2015" customWidth="1"/>
    <col min="6152" max="6154" width="0" style="2015" hidden="1" customWidth="1"/>
    <col min="6155" max="6157" width="10.33203125" style="2015" customWidth="1"/>
    <col min="6158" max="6159" width="8.88671875" style="2015"/>
    <col min="6160" max="6160" width="10.88671875" style="2015" customWidth="1"/>
    <col min="6161" max="6162" width="8.88671875" style="2015"/>
    <col min="6163" max="6164" width="13.44140625" style="2015" bestFit="1" customWidth="1"/>
    <col min="6165" max="6168" width="10.5546875" style="2015" bestFit="1" customWidth="1"/>
    <col min="6169" max="6291" width="8.88671875" style="2015"/>
    <col min="6292" max="6304" width="8.88671875" style="2015" customWidth="1"/>
    <col min="6305" max="6394" width="8.88671875" style="2015"/>
    <col min="6395" max="6395" width="17.33203125" style="2015" customWidth="1"/>
    <col min="6396" max="6398" width="0" style="2015" hidden="1" customWidth="1"/>
    <col min="6399" max="6401" width="10.33203125" style="2015" customWidth="1"/>
    <col min="6402" max="6404" width="0" style="2015" hidden="1" customWidth="1"/>
    <col min="6405" max="6407" width="10.33203125" style="2015" customWidth="1"/>
    <col min="6408" max="6410" width="0" style="2015" hidden="1" customWidth="1"/>
    <col min="6411" max="6413" width="10.33203125" style="2015" customWidth="1"/>
    <col min="6414" max="6415" width="8.88671875" style="2015"/>
    <col min="6416" max="6416" width="10.88671875" style="2015" customWidth="1"/>
    <col min="6417" max="6418" width="8.88671875" style="2015"/>
    <col min="6419" max="6420" width="13.44140625" style="2015" bestFit="1" customWidth="1"/>
    <col min="6421" max="6424" width="10.5546875" style="2015" bestFit="1" customWidth="1"/>
    <col min="6425" max="6547" width="8.88671875" style="2015"/>
    <col min="6548" max="6560" width="8.88671875" style="2015" customWidth="1"/>
    <col min="6561" max="6650" width="8.88671875" style="2015"/>
    <col min="6651" max="6651" width="17.33203125" style="2015" customWidth="1"/>
    <col min="6652" max="6654" width="0" style="2015" hidden="1" customWidth="1"/>
    <col min="6655" max="6657" width="10.33203125" style="2015" customWidth="1"/>
    <col min="6658" max="6660" width="0" style="2015" hidden="1" customWidth="1"/>
    <col min="6661" max="6663" width="10.33203125" style="2015" customWidth="1"/>
    <col min="6664" max="6666" width="0" style="2015" hidden="1" customWidth="1"/>
    <col min="6667" max="6669" width="10.33203125" style="2015" customWidth="1"/>
    <col min="6670" max="6671" width="8.88671875" style="2015"/>
    <col min="6672" max="6672" width="10.88671875" style="2015" customWidth="1"/>
    <col min="6673" max="6674" width="8.88671875" style="2015"/>
    <col min="6675" max="6676" width="13.44140625" style="2015" bestFit="1" customWidth="1"/>
    <col min="6677" max="6680" width="10.5546875" style="2015" bestFit="1" customWidth="1"/>
    <col min="6681" max="6803" width="8.88671875" style="2015"/>
    <col min="6804" max="6816" width="8.88671875" style="2015" customWidth="1"/>
    <col min="6817" max="6906" width="8.88671875" style="2015"/>
    <col min="6907" max="6907" width="17.33203125" style="2015" customWidth="1"/>
    <col min="6908" max="6910" width="0" style="2015" hidden="1" customWidth="1"/>
    <col min="6911" max="6913" width="10.33203125" style="2015" customWidth="1"/>
    <col min="6914" max="6916" width="0" style="2015" hidden="1" customWidth="1"/>
    <col min="6917" max="6919" width="10.33203125" style="2015" customWidth="1"/>
    <col min="6920" max="6922" width="0" style="2015" hidden="1" customWidth="1"/>
    <col min="6923" max="6925" width="10.33203125" style="2015" customWidth="1"/>
    <col min="6926" max="6927" width="8.88671875" style="2015"/>
    <col min="6928" max="6928" width="10.88671875" style="2015" customWidth="1"/>
    <col min="6929" max="6930" width="8.88671875" style="2015"/>
    <col min="6931" max="6932" width="13.44140625" style="2015" bestFit="1" customWidth="1"/>
    <col min="6933" max="6936" width="10.5546875" style="2015" bestFit="1" customWidth="1"/>
    <col min="6937" max="7059" width="8.88671875" style="2015"/>
    <col min="7060" max="7072" width="8.88671875" style="2015" customWidth="1"/>
    <col min="7073" max="7162" width="8.88671875" style="2015"/>
    <col min="7163" max="7163" width="17.33203125" style="2015" customWidth="1"/>
    <col min="7164" max="7166" width="0" style="2015" hidden="1" customWidth="1"/>
    <col min="7167" max="7169" width="10.33203125" style="2015" customWidth="1"/>
    <col min="7170" max="7172" width="0" style="2015" hidden="1" customWidth="1"/>
    <col min="7173" max="7175" width="10.33203125" style="2015" customWidth="1"/>
    <col min="7176" max="7178" width="0" style="2015" hidden="1" customWidth="1"/>
    <col min="7179" max="7181" width="10.33203125" style="2015" customWidth="1"/>
    <col min="7182" max="7183" width="8.88671875" style="2015"/>
    <col min="7184" max="7184" width="10.88671875" style="2015" customWidth="1"/>
    <col min="7185" max="7186" width="8.88671875" style="2015"/>
    <col min="7187" max="7188" width="13.44140625" style="2015" bestFit="1" customWidth="1"/>
    <col min="7189" max="7192" width="10.5546875" style="2015" bestFit="1" customWidth="1"/>
    <col min="7193" max="7315" width="8.88671875" style="2015"/>
    <col min="7316" max="7328" width="8.88671875" style="2015" customWidth="1"/>
    <col min="7329" max="7418" width="8.88671875" style="2015"/>
    <col min="7419" max="7419" width="17.33203125" style="2015" customWidth="1"/>
    <col min="7420" max="7422" width="0" style="2015" hidden="1" customWidth="1"/>
    <col min="7423" max="7425" width="10.33203125" style="2015" customWidth="1"/>
    <col min="7426" max="7428" width="0" style="2015" hidden="1" customWidth="1"/>
    <col min="7429" max="7431" width="10.33203125" style="2015" customWidth="1"/>
    <col min="7432" max="7434" width="0" style="2015" hidden="1" customWidth="1"/>
    <col min="7435" max="7437" width="10.33203125" style="2015" customWidth="1"/>
    <col min="7438" max="7439" width="8.88671875" style="2015"/>
    <col min="7440" max="7440" width="10.88671875" style="2015" customWidth="1"/>
    <col min="7441" max="7442" width="8.88671875" style="2015"/>
    <col min="7443" max="7444" width="13.44140625" style="2015" bestFit="1" customWidth="1"/>
    <col min="7445" max="7448" width="10.5546875" style="2015" bestFit="1" customWidth="1"/>
    <col min="7449" max="7571" width="8.88671875" style="2015"/>
    <col min="7572" max="7584" width="8.88671875" style="2015" customWidth="1"/>
    <col min="7585" max="7674" width="8.88671875" style="2015"/>
    <col min="7675" max="7675" width="17.33203125" style="2015" customWidth="1"/>
    <col min="7676" max="7678" width="0" style="2015" hidden="1" customWidth="1"/>
    <col min="7679" max="7681" width="10.33203125" style="2015" customWidth="1"/>
    <col min="7682" max="7684" width="0" style="2015" hidden="1" customWidth="1"/>
    <col min="7685" max="7687" width="10.33203125" style="2015" customWidth="1"/>
    <col min="7688" max="7690" width="0" style="2015" hidden="1" customWidth="1"/>
    <col min="7691" max="7693" width="10.33203125" style="2015" customWidth="1"/>
    <col min="7694" max="7695" width="8.88671875" style="2015"/>
    <col min="7696" max="7696" width="10.88671875" style="2015" customWidth="1"/>
    <col min="7697" max="7698" width="8.88671875" style="2015"/>
    <col min="7699" max="7700" width="13.44140625" style="2015" bestFit="1" customWidth="1"/>
    <col min="7701" max="7704" width="10.5546875" style="2015" bestFit="1" customWidth="1"/>
    <col min="7705" max="7827" width="8.88671875" style="2015"/>
    <col min="7828" max="7840" width="8.88671875" style="2015" customWidth="1"/>
    <col min="7841" max="7930" width="8.88671875" style="2015"/>
    <col min="7931" max="7931" width="17.33203125" style="2015" customWidth="1"/>
    <col min="7932" max="7934" width="0" style="2015" hidden="1" customWidth="1"/>
    <col min="7935" max="7937" width="10.33203125" style="2015" customWidth="1"/>
    <col min="7938" max="7940" width="0" style="2015" hidden="1" customWidth="1"/>
    <col min="7941" max="7943" width="10.33203125" style="2015" customWidth="1"/>
    <col min="7944" max="7946" width="0" style="2015" hidden="1" customWidth="1"/>
    <col min="7947" max="7949" width="10.33203125" style="2015" customWidth="1"/>
    <col min="7950" max="7951" width="8.88671875" style="2015"/>
    <col min="7952" max="7952" width="10.88671875" style="2015" customWidth="1"/>
    <col min="7953" max="7954" width="8.88671875" style="2015"/>
    <col min="7955" max="7956" width="13.44140625" style="2015" bestFit="1" customWidth="1"/>
    <col min="7957" max="7960" width="10.5546875" style="2015" bestFit="1" customWidth="1"/>
    <col min="7961" max="8083" width="8.88671875" style="2015"/>
    <col min="8084" max="8096" width="8.88671875" style="2015" customWidth="1"/>
    <col min="8097" max="8186" width="8.88671875" style="2015"/>
    <col min="8187" max="8187" width="17.33203125" style="2015" customWidth="1"/>
    <col min="8188" max="8190" width="0" style="2015" hidden="1" customWidth="1"/>
    <col min="8191" max="8193" width="10.33203125" style="2015" customWidth="1"/>
    <col min="8194" max="8196" width="0" style="2015" hidden="1" customWidth="1"/>
    <col min="8197" max="8199" width="10.33203125" style="2015" customWidth="1"/>
    <col min="8200" max="8202" width="0" style="2015" hidden="1" customWidth="1"/>
    <col min="8203" max="8205" width="10.33203125" style="2015" customWidth="1"/>
    <col min="8206" max="8207" width="8.88671875" style="2015"/>
    <col min="8208" max="8208" width="10.88671875" style="2015" customWidth="1"/>
    <col min="8209" max="8210" width="8.88671875" style="2015"/>
    <col min="8211" max="8212" width="13.44140625" style="2015" bestFit="1" customWidth="1"/>
    <col min="8213" max="8216" width="10.5546875" style="2015" bestFit="1" customWidth="1"/>
    <col min="8217" max="8339" width="8.88671875" style="2015"/>
    <col min="8340" max="8352" width="8.88671875" style="2015" customWidth="1"/>
    <col min="8353" max="8442" width="8.88671875" style="2015"/>
    <col min="8443" max="8443" width="17.33203125" style="2015" customWidth="1"/>
    <col min="8444" max="8446" width="0" style="2015" hidden="1" customWidth="1"/>
    <col min="8447" max="8449" width="10.33203125" style="2015" customWidth="1"/>
    <col min="8450" max="8452" width="0" style="2015" hidden="1" customWidth="1"/>
    <col min="8453" max="8455" width="10.33203125" style="2015" customWidth="1"/>
    <col min="8456" max="8458" width="0" style="2015" hidden="1" customWidth="1"/>
    <col min="8459" max="8461" width="10.33203125" style="2015" customWidth="1"/>
    <col min="8462" max="8463" width="8.88671875" style="2015"/>
    <col min="8464" max="8464" width="10.88671875" style="2015" customWidth="1"/>
    <col min="8465" max="8466" width="8.88671875" style="2015"/>
    <col min="8467" max="8468" width="13.44140625" style="2015" bestFit="1" customWidth="1"/>
    <col min="8469" max="8472" width="10.5546875" style="2015" bestFit="1" customWidth="1"/>
    <col min="8473" max="8595" width="8.88671875" style="2015"/>
    <col min="8596" max="8608" width="8.88671875" style="2015" customWidth="1"/>
    <col min="8609" max="8698" width="8.88671875" style="2015"/>
    <col min="8699" max="8699" width="17.33203125" style="2015" customWidth="1"/>
    <col min="8700" max="8702" width="0" style="2015" hidden="1" customWidth="1"/>
    <col min="8703" max="8705" width="10.33203125" style="2015" customWidth="1"/>
    <col min="8706" max="8708" width="0" style="2015" hidden="1" customWidth="1"/>
    <col min="8709" max="8711" width="10.33203125" style="2015" customWidth="1"/>
    <col min="8712" max="8714" width="0" style="2015" hidden="1" customWidth="1"/>
    <col min="8715" max="8717" width="10.33203125" style="2015" customWidth="1"/>
    <col min="8718" max="8719" width="8.88671875" style="2015"/>
    <col min="8720" max="8720" width="10.88671875" style="2015" customWidth="1"/>
    <col min="8721" max="8722" width="8.88671875" style="2015"/>
    <col min="8723" max="8724" width="13.44140625" style="2015" bestFit="1" customWidth="1"/>
    <col min="8725" max="8728" width="10.5546875" style="2015" bestFit="1" customWidth="1"/>
    <col min="8729" max="8851" width="8.88671875" style="2015"/>
    <col min="8852" max="8864" width="8.88671875" style="2015" customWidth="1"/>
    <col min="8865" max="8954" width="8.88671875" style="2015"/>
    <col min="8955" max="8955" width="17.33203125" style="2015" customWidth="1"/>
    <col min="8956" max="8958" width="0" style="2015" hidden="1" customWidth="1"/>
    <col min="8959" max="8961" width="10.33203125" style="2015" customWidth="1"/>
    <col min="8962" max="8964" width="0" style="2015" hidden="1" customWidth="1"/>
    <col min="8965" max="8967" width="10.33203125" style="2015" customWidth="1"/>
    <col min="8968" max="8970" width="0" style="2015" hidden="1" customWidth="1"/>
    <col min="8971" max="8973" width="10.33203125" style="2015" customWidth="1"/>
    <col min="8974" max="8975" width="8.88671875" style="2015"/>
    <col min="8976" max="8976" width="10.88671875" style="2015" customWidth="1"/>
    <col min="8977" max="8978" width="8.88671875" style="2015"/>
    <col min="8979" max="8980" width="13.44140625" style="2015" bestFit="1" customWidth="1"/>
    <col min="8981" max="8984" width="10.5546875" style="2015" bestFit="1" customWidth="1"/>
    <col min="8985" max="9107" width="8.88671875" style="2015"/>
    <col min="9108" max="9120" width="8.88671875" style="2015" customWidth="1"/>
    <col min="9121" max="9210" width="8.88671875" style="2015"/>
    <col min="9211" max="9211" width="17.33203125" style="2015" customWidth="1"/>
    <col min="9212" max="9214" width="0" style="2015" hidden="1" customWidth="1"/>
    <col min="9215" max="9217" width="10.33203125" style="2015" customWidth="1"/>
    <col min="9218" max="9220" width="0" style="2015" hidden="1" customWidth="1"/>
    <col min="9221" max="9223" width="10.33203125" style="2015" customWidth="1"/>
    <col min="9224" max="9226" width="0" style="2015" hidden="1" customWidth="1"/>
    <col min="9227" max="9229" width="10.33203125" style="2015" customWidth="1"/>
    <col min="9230" max="9231" width="8.88671875" style="2015"/>
    <col min="9232" max="9232" width="10.88671875" style="2015" customWidth="1"/>
    <col min="9233" max="9234" width="8.88671875" style="2015"/>
    <col min="9235" max="9236" width="13.44140625" style="2015" bestFit="1" customWidth="1"/>
    <col min="9237" max="9240" width="10.5546875" style="2015" bestFit="1" customWidth="1"/>
    <col min="9241" max="9363" width="8.88671875" style="2015"/>
    <col min="9364" max="9376" width="8.88671875" style="2015" customWidth="1"/>
    <col min="9377" max="9466" width="8.88671875" style="2015"/>
    <col min="9467" max="9467" width="17.33203125" style="2015" customWidth="1"/>
    <col min="9468" max="9470" width="0" style="2015" hidden="1" customWidth="1"/>
    <col min="9471" max="9473" width="10.33203125" style="2015" customWidth="1"/>
    <col min="9474" max="9476" width="0" style="2015" hidden="1" customWidth="1"/>
    <col min="9477" max="9479" width="10.33203125" style="2015" customWidth="1"/>
    <col min="9480" max="9482" width="0" style="2015" hidden="1" customWidth="1"/>
    <col min="9483" max="9485" width="10.33203125" style="2015" customWidth="1"/>
    <col min="9486" max="9487" width="8.88671875" style="2015"/>
    <col min="9488" max="9488" width="10.88671875" style="2015" customWidth="1"/>
    <col min="9489" max="9490" width="8.88671875" style="2015"/>
    <col min="9491" max="9492" width="13.44140625" style="2015" bestFit="1" customWidth="1"/>
    <col min="9493" max="9496" width="10.5546875" style="2015" bestFit="1" customWidth="1"/>
    <col min="9497" max="9619" width="8.88671875" style="2015"/>
    <col min="9620" max="9632" width="8.88671875" style="2015" customWidth="1"/>
    <col min="9633" max="9722" width="8.88671875" style="2015"/>
    <col min="9723" max="9723" width="17.33203125" style="2015" customWidth="1"/>
    <col min="9724" max="9726" width="0" style="2015" hidden="1" customWidth="1"/>
    <col min="9727" max="9729" width="10.33203125" style="2015" customWidth="1"/>
    <col min="9730" max="9732" width="0" style="2015" hidden="1" customWidth="1"/>
    <col min="9733" max="9735" width="10.33203125" style="2015" customWidth="1"/>
    <col min="9736" max="9738" width="0" style="2015" hidden="1" customWidth="1"/>
    <col min="9739" max="9741" width="10.33203125" style="2015" customWidth="1"/>
    <col min="9742" max="9743" width="8.88671875" style="2015"/>
    <col min="9744" max="9744" width="10.88671875" style="2015" customWidth="1"/>
    <col min="9745" max="9746" width="8.88671875" style="2015"/>
    <col min="9747" max="9748" width="13.44140625" style="2015" bestFit="1" customWidth="1"/>
    <col min="9749" max="9752" width="10.5546875" style="2015" bestFit="1" customWidth="1"/>
    <col min="9753" max="9875" width="8.88671875" style="2015"/>
    <col min="9876" max="9888" width="8.88671875" style="2015" customWidth="1"/>
    <col min="9889" max="9978" width="8.88671875" style="2015"/>
    <col min="9979" max="9979" width="17.33203125" style="2015" customWidth="1"/>
    <col min="9980" max="9982" width="0" style="2015" hidden="1" customWidth="1"/>
    <col min="9983" max="9985" width="10.33203125" style="2015" customWidth="1"/>
    <col min="9986" max="9988" width="0" style="2015" hidden="1" customWidth="1"/>
    <col min="9989" max="9991" width="10.33203125" style="2015" customWidth="1"/>
    <col min="9992" max="9994" width="0" style="2015" hidden="1" customWidth="1"/>
    <col min="9995" max="9997" width="10.33203125" style="2015" customWidth="1"/>
    <col min="9998" max="9999" width="8.88671875" style="2015"/>
    <col min="10000" max="10000" width="10.88671875" style="2015" customWidth="1"/>
    <col min="10001" max="10002" width="8.88671875" style="2015"/>
    <col min="10003" max="10004" width="13.44140625" style="2015" bestFit="1" customWidth="1"/>
    <col min="10005" max="10008" width="10.5546875" style="2015" bestFit="1" customWidth="1"/>
    <col min="10009" max="10131" width="8.88671875" style="2015"/>
    <col min="10132" max="10144" width="8.88671875" style="2015" customWidth="1"/>
    <col min="10145" max="10234" width="8.88671875" style="2015"/>
    <col min="10235" max="10235" width="17.33203125" style="2015" customWidth="1"/>
    <col min="10236" max="10238" width="0" style="2015" hidden="1" customWidth="1"/>
    <col min="10239" max="10241" width="10.33203125" style="2015" customWidth="1"/>
    <col min="10242" max="10244" width="0" style="2015" hidden="1" customWidth="1"/>
    <col min="10245" max="10247" width="10.33203125" style="2015" customWidth="1"/>
    <col min="10248" max="10250" width="0" style="2015" hidden="1" customWidth="1"/>
    <col min="10251" max="10253" width="10.33203125" style="2015" customWidth="1"/>
    <col min="10254" max="10255" width="8.88671875" style="2015"/>
    <col min="10256" max="10256" width="10.88671875" style="2015" customWidth="1"/>
    <col min="10257" max="10258" width="8.88671875" style="2015"/>
    <col min="10259" max="10260" width="13.44140625" style="2015" bestFit="1" customWidth="1"/>
    <col min="10261" max="10264" width="10.5546875" style="2015" bestFit="1" customWidth="1"/>
    <col min="10265" max="10387" width="8.88671875" style="2015"/>
    <col min="10388" max="10400" width="8.88671875" style="2015" customWidth="1"/>
    <col min="10401" max="10490" width="8.88671875" style="2015"/>
    <col min="10491" max="10491" width="17.33203125" style="2015" customWidth="1"/>
    <col min="10492" max="10494" width="0" style="2015" hidden="1" customWidth="1"/>
    <col min="10495" max="10497" width="10.33203125" style="2015" customWidth="1"/>
    <col min="10498" max="10500" width="0" style="2015" hidden="1" customWidth="1"/>
    <col min="10501" max="10503" width="10.33203125" style="2015" customWidth="1"/>
    <col min="10504" max="10506" width="0" style="2015" hidden="1" customWidth="1"/>
    <col min="10507" max="10509" width="10.33203125" style="2015" customWidth="1"/>
    <col min="10510" max="10511" width="8.88671875" style="2015"/>
    <col min="10512" max="10512" width="10.88671875" style="2015" customWidth="1"/>
    <col min="10513" max="10514" width="8.88671875" style="2015"/>
    <col min="10515" max="10516" width="13.44140625" style="2015" bestFit="1" customWidth="1"/>
    <col min="10517" max="10520" width="10.5546875" style="2015" bestFit="1" customWidth="1"/>
    <col min="10521" max="10643" width="8.88671875" style="2015"/>
    <col min="10644" max="10656" width="8.88671875" style="2015" customWidth="1"/>
    <col min="10657" max="10746" width="8.88671875" style="2015"/>
    <col min="10747" max="10747" width="17.33203125" style="2015" customWidth="1"/>
    <col min="10748" max="10750" width="0" style="2015" hidden="1" customWidth="1"/>
    <col min="10751" max="10753" width="10.33203125" style="2015" customWidth="1"/>
    <col min="10754" max="10756" width="0" style="2015" hidden="1" customWidth="1"/>
    <col min="10757" max="10759" width="10.33203125" style="2015" customWidth="1"/>
    <col min="10760" max="10762" width="0" style="2015" hidden="1" customWidth="1"/>
    <col min="10763" max="10765" width="10.33203125" style="2015" customWidth="1"/>
    <col min="10766" max="10767" width="8.88671875" style="2015"/>
    <col min="10768" max="10768" width="10.88671875" style="2015" customWidth="1"/>
    <col min="10769" max="10770" width="8.88671875" style="2015"/>
    <col min="10771" max="10772" width="13.44140625" style="2015" bestFit="1" customWidth="1"/>
    <col min="10773" max="10776" width="10.5546875" style="2015" bestFit="1" customWidth="1"/>
    <col min="10777" max="10899" width="8.88671875" style="2015"/>
    <col min="10900" max="10912" width="8.88671875" style="2015" customWidth="1"/>
    <col min="10913" max="11002" width="8.88671875" style="2015"/>
    <col min="11003" max="11003" width="17.33203125" style="2015" customWidth="1"/>
    <col min="11004" max="11006" width="0" style="2015" hidden="1" customWidth="1"/>
    <col min="11007" max="11009" width="10.33203125" style="2015" customWidth="1"/>
    <col min="11010" max="11012" width="0" style="2015" hidden="1" customWidth="1"/>
    <col min="11013" max="11015" width="10.33203125" style="2015" customWidth="1"/>
    <col min="11016" max="11018" width="0" style="2015" hidden="1" customWidth="1"/>
    <col min="11019" max="11021" width="10.33203125" style="2015" customWidth="1"/>
    <col min="11022" max="11023" width="8.88671875" style="2015"/>
    <col min="11024" max="11024" width="10.88671875" style="2015" customWidth="1"/>
    <col min="11025" max="11026" width="8.88671875" style="2015"/>
    <col min="11027" max="11028" width="13.44140625" style="2015" bestFit="1" customWidth="1"/>
    <col min="11029" max="11032" width="10.5546875" style="2015" bestFit="1" customWidth="1"/>
    <col min="11033" max="11155" width="8.88671875" style="2015"/>
    <col min="11156" max="11168" width="8.88671875" style="2015" customWidth="1"/>
    <col min="11169" max="11258" width="8.88671875" style="2015"/>
    <col min="11259" max="11259" width="17.33203125" style="2015" customWidth="1"/>
    <col min="11260" max="11262" width="0" style="2015" hidden="1" customWidth="1"/>
    <col min="11263" max="11265" width="10.33203125" style="2015" customWidth="1"/>
    <col min="11266" max="11268" width="0" style="2015" hidden="1" customWidth="1"/>
    <col min="11269" max="11271" width="10.33203125" style="2015" customWidth="1"/>
    <col min="11272" max="11274" width="0" style="2015" hidden="1" customWidth="1"/>
    <col min="11275" max="11277" width="10.33203125" style="2015" customWidth="1"/>
    <col min="11278" max="11279" width="8.88671875" style="2015"/>
    <col min="11280" max="11280" width="10.88671875" style="2015" customWidth="1"/>
    <col min="11281" max="11282" width="8.88671875" style="2015"/>
    <col min="11283" max="11284" width="13.44140625" style="2015" bestFit="1" customWidth="1"/>
    <col min="11285" max="11288" width="10.5546875" style="2015" bestFit="1" customWidth="1"/>
    <col min="11289" max="11411" width="8.88671875" style="2015"/>
    <col min="11412" max="11424" width="8.88671875" style="2015" customWidth="1"/>
    <col min="11425" max="11514" width="8.88671875" style="2015"/>
    <col min="11515" max="11515" width="17.33203125" style="2015" customWidth="1"/>
    <col min="11516" max="11518" width="0" style="2015" hidden="1" customWidth="1"/>
    <col min="11519" max="11521" width="10.33203125" style="2015" customWidth="1"/>
    <col min="11522" max="11524" width="0" style="2015" hidden="1" customWidth="1"/>
    <col min="11525" max="11527" width="10.33203125" style="2015" customWidth="1"/>
    <col min="11528" max="11530" width="0" style="2015" hidden="1" customWidth="1"/>
    <col min="11531" max="11533" width="10.33203125" style="2015" customWidth="1"/>
    <col min="11534" max="11535" width="8.88671875" style="2015"/>
    <col min="11536" max="11536" width="10.88671875" style="2015" customWidth="1"/>
    <col min="11537" max="11538" width="8.88671875" style="2015"/>
    <col min="11539" max="11540" width="13.44140625" style="2015" bestFit="1" customWidth="1"/>
    <col min="11541" max="11544" width="10.5546875" style="2015" bestFit="1" customWidth="1"/>
    <col min="11545" max="11667" width="8.88671875" style="2015"/>
    <col min="11668" max="11680" width="8.88671875" style="2015" customWidth="1"/>
    <col min="11681" max="11770" width="8.88671875" style="2015"/>
    <col min="11771" max="11771" width="17.33203125" style="2015" customWidth="1"/>
    <col min="11772" max="11774" width="0" style="2015" hidden="1" customWidth="1"/>
    <col min="11775" max="11777" width="10.33203125" style="2015" customWidth="1"/>
    <col min="11778" max="11780" width="0" style="2015" hidden="1" customWidth="1"/>
    <col min="11781" max="11783" width="10.33203125" style="2015" customWidth="1"/>
    <col min="11784" max="11786" width="0" style="2015" hidden="1" customWidth="1"/>
    <col min="11787" max="11789" width="10.33203125" style="2015" customWidth="1"/>
    <col min="11790" max="11791" width="8.88671875" style="2015"/>
    <col min="11792" max="11792" width="10.88671875" style="2015" customWidth="1"/>
    <col min="11793" max="11794" width="8.88671875" style="2015"/>
    <col min="11795" max="11796" width="13.44140625" style="2015" bestFit="1" customWidth="1"/>
    <col min="11797" max="11800" width="10.5546875" style="2015" bestFit="1" customWidth="1"/>
    <col min="11801" max="11923" width="8.88671875" style="2015"/>
    <col min="11924" max="11936" width="8.88671875" style="2015" customWidth="1"/>
    <col min="11937" max="12026" width="8.88671875" style="2015"/>
    <col min="12027" max="12027" width="17.33203125" style="2015" customWidth="1"/>
    <col min="12028" max="12030" width="0" style="2015" hidden="1" customWidth="1"/>
    <col min="12031" max="12033" width="10.33203125" style="2015" customWidth="1"/>
    <col min="12034" max="12036" width="0" style="2015" hidden="1" customWidth="1"/>
    <col min="12037" max="12039" width="10.33203125" style="2015" customWidth="1"/>
    <col min="12040" max="12042" width="0" style="2015" hidden="1" customWidth="1"/>
    <col min="12043" max="12045" width="10.33203125" style="2015" customWidth="1"/>
    <col min="12046" max="12047" width="8.88671875" style="2015"/>
    <col min="12048" max="12048" width="10.88671875" style="2015" customWidth="1"/>
    <col min="12049" max="12050" width="8.88671875" style="2015"/>
    <col min="12051" max="12052" width="13.44140625" style="2015" bestFit="1" customWidth="1"/>
    <col min="12053" max="12056" width="10.5546875" style="2015" bestFit="1" customWidth="1"/>
    <col min="12057" max="12179" width="8.88671875" style="2015"/>
    <col min="12180" max="12192" width="8.88671875" style="2015" customWidth="1"/>
    <col min="12193" max="12282" width="8.88671875" style="2015"/>
    <col min="12283" max="12283" width="17.33203125" style="2015" customWidth="1"/>
    <col min="12284" max="12286" width="0" style="2015" hidden="1" customWidth="1"/>
    <col min="12287" max="12289" width="10.33203125" style="2015" customWidth="1"/>
    <col min="12290" max="12292" width="0" style="2015" hidden="1" customWidth="1"/>
    <col min="12293" max="12295" width="10.33203125" style="2015" customWidth="1"/>
    <col min="12296" max="12298" width="0" style="2015" hidden="1" customWidth="1"/>
    <col min="12299" max="12301" width="10.33203125" style="2015" customWidth="1"/>
    <col min="12302" max="12303" width="8.88671875" style="2015"/>
    <col min="12304" max="12304" width="10.88671875" style="2015" customWidth="1"/>
    <col min="12305" max="12306" width="8.88671875" style="2015"/>
    <col min="12307" max="12308" width="13.44140625" style="2015" bestFit="1" customWidth="1"/>
    <col min="12309" max="12312" width="10.5546875" style="2015" bestFit="1" customWidth="1"/>
    <col min="12313" max="12435" width="8.88671875" style="2015"/>
    <col min="12436" max="12448" width="8.88671875" style="2015" customWidth="1"/>
    <col min="12449" max="12538" width="8.88671875" style="2015"/>
    <col min="12539" max="12539" width="17.33203125" style="2015" customWidth="1"/>
    <col min="12540" max="12542" width="0" style="2015" hidden="1" customWidth="1"/>
    <col min="12543" max="12545" width="10.33203125" style="2015" customWidth="1"/>
    <col min="12546" max="12548" width="0" style="2015" hidden="1" customWidth="1"/>
    <col min="12549" max="12551" width="10.33203125" style="2015" customWidth="1"/>
    <col min="12552" max="12554" width="0" style="2015" hidden="1" customWidth="1"/>
    <col min="12555" max="12557" width="10.33203125" style="2015" customWidth="1"/>
    <col min="12558" max="12559" width="8.88671875" style="2015"/>
    <col min="12560" max="12560" width="10.88671875" style="2015" customWidth="1"/>
    <col min="12561" max="12562" width="8.88671875" style="2015"/>
    <col min="12563" max="12564" width="13.44140625" style="2015" bestFit="1" customWidth="1"/>
    <col min="12565" max="12568" width="10.5546875" style="2015" bestFit="1" customWidth="1"/>
    <col min="12569" max="12691" width="8.88671875" style="2015"/>
    <col min="12692" max="12704" width="8.88671875" style="2015" customWidth="1"/>
    <col min="12705" max="12794" width="8.88671875" style="2015"/>
    <col min="12795" max="12795" width="17.33203125" style="2015" customWidth="1"/>
    <col min="12796" max="12798" width="0" style="2015" hidden="1" customWidth="1"/>
    <col min="12799" max="12801" width="10.33203125" style="2015" customWidth="1"/>
    <col min="12802" max="12804" width="0" style="2015" hidden="1" customWidth="1"/>
    <col min="12805" max="12807" width="10.33203125" style="2015" customWidth="1"/>
    <col min="12808" max="12810" width="0" style="2015" hidden="1" customWidth="1"/>
    <col min="12811" max="12813" width="10.33203125" style="2015" customWidth="1"/>
    <col min="12814" max="12815" width="8.88671875" style="2015"/>
    <col min="12816" max="12816" width="10.88671875" style="2015" customWidth="1"/>
    <col min="12817" max="12818" width="8.88671875" style="2015"/>
    <col min="12819" max="12820" width="13.44140625" style="2015" bestFit="1" customWidth="1"/>
    <col min="12821" max="12824" width="10.5546875" style="2015" bestFit="1" customWidth="1"/>
    <col min="12825" max="12947" width="8.88671875" style="2015"/>
    <col min="12948" max="12960" width="8.88671875" style="2015" customWidth="1"/>
    <col min="12961" max="13050" width="8.88671875" style="2015"/>
    <col min="13051" max="13051" width="17.33203125" style="2015" customWidth="1"/>
    <col min="13052" max="13054" width="0" style="2015" hidden="1" customWidth="1"/>
    <col min="13055" max="13057" width="10.33203125" style="2015" customWidth="1"/>
    <col min="13058" max="13060" width="0" style="2015" hidden="1" customWidth="1"/>
    <col min="13061" max="13063" width="10.33203125" style="2015" customWidth="1"/>
    <col min="13064" max="13066" width="0" style="2015" hidden="1" customWidth="1"/>
    <col min="13067" max="13069" width="10.33203125" style="2015" customWidth="1"/>
    <col min="13070" max="13071" width="8.88671875" style="2015"/>
    <col min="13072" max="13072" width="10.88671875" style="2015" customWidth="1"/>
    <col min="13073" max="13074" width="8.88671875" style="2015"/>
    <col min="13075" max="13076" width="13.44140625" style="2015" bestFit="1" customWidth="1"/>
    <col min="13077" max="13080" width="10.5546875" style="2015" bestFit="1" customWidth="1"/>
    <col min="13081" max="13203" width="8.88671875" style="2015"/>
    <col min="13204" max="13216" width="8.88671875" style="2015" customWidth="1"/>
    <col min="13217" max="13306" width="8.88671875" style="2015"/>
    <col min="13307" max="13307" width="17.33203125" style="2015" customWidth="1"/>
    <col min="13308" max="13310" width="0" style="2015" hidden="1" customWidth="1"/>
    <col min="13311" max="13313" width="10.33203125" style="2015" customWidth="1"/>
    <col min="13314" max="13316" width="0" style="2015" hidden="1" customWidth="1"/>
    <col min="13317" max="13319" width="10.33203125" style="2015" customWidth="1"/>
    <col min="13320" max="13322" width="0" style="2015" hidden="1" customWidth="1"/>
    <col min="13323" max="13325" width="10.33203125" style="2015" customWidth="1"/>
    <col min="13326" max="13327" width="8.88671875" style="2015"/>
    <col min="13328" max="13328" width="10.88671875" style="2015" customWidth="1"/>
    <col min="13329" max="13330" width="8.88671875" style="2015"/>
    <col min="13331" max="13332" width="13.44140625" style="2015" bestFit="1" customWidth="1"/>
    <col min="13333" max="13336" width="10.5546875" style="2015" bestFit="1" customWidth="1"/>
    <col min="13337" max="13459" width="8.88671875" style="2015"/>
    <col min="13460" max="13472" width="8.88671875" style="2015" customWidth="1"/>
    <col min="13473" max="13562" width="8.88671875" style="2015"/>
    <col min="13563" max="13563" width="17.33203125" style="2015" customWidth="1"/>
    <col min="13564" max="13566" width="0" style="2015" hidden="1" customWidth="1"/>
    <col min="13567" max="13569" width="10.33203125" style="2015" customWidth="1"/>
    <col min="13570" max="13572" width="0" style="2015" hidden="1" customWidth="1"/>
    <col min="13573" max="13575" width="10.33203125" style="2015" customWidth="1"/>
    <col min="13576" max="13578" width="0" style="2015" hidden="1" customWidth="1"/>
    <col min="13579" max="13581" width="10.33203125" style="2015" customWidth="1"/>
    <col min="13582" max="13583" width="8.88671875" style="2015"/>
    <col min="13584" max="13584" width="10.88671875" style="2015" customWidth="1"/>
    <col min="13585" max="13586" width="8.88671875" style="2015"/>
    <col min="13587" max="13588" width="13.44140625" style="2015" bestFit="1" customWidth="1"/>
    <col min="13589" max="13592" width="10.5546875" style="2015" bestFit="1" customWidth="1"/>
    <col min="13593" max="13715" width="8.88671875" style="2015"/>
    <col min="13716" max="13728" width="8.88671875" style="2015" customWidth="1"/>
    <col min="13729" max="13818" width="8.88671875" style="2015"/>
    <col min="13819" max="13819" width="17.33203125" style="2015" customWidth="1"/>
    <col min="13820" max="13822" width="0" style="2015" hidden="1" customWidth="1"/>
    <col min="13823" max="13825" width="10.33203125" style="2015" customWidth="1"/>
    <col min="13826" max="13828" width="0" style="2015" hidden="1" customWidth="1"/>
    <col min="13829" max="13831" width="10.33203125" style="2015" customWidth="1"/>
    <col min="13832" max="13834" width="0" style="2015" hidden="1" customWidth="1"/>
    <col min="13835" max="13837" width="10.33203125" style="2015" customWidth="1"/>
    <col min="13838" max="13839" width="8.88671875" style="2015"/>
    <col min="13840" max="13840" width="10.88671875" style="2015" customWidth="1"/>
    <col min="13841" max="13842" width="8.88671875" style="2015"/>
    <col min="13843" max="13844" width="13.44140625" style="2015" bestFit="1" customWidth="1"/>
    <col min="13845" max="13848" width="10.5546875" style="2015" bestFit="1" customWidth="1"/>
    <col min="13849" max="13971" width="8.88671875" style="2015"/>
    <col min="13972" max="13984" width="8.88671875" style="2015" customWidth="1"/>
    <col min="13985" max="14074" width="8.88671875" style="2015"/>
    <col min="14075" max="14075" width="17.33203125" style="2015" customWidth="1"/>
    <col min="14076" max="14078" width="0" style="2015" hidden="1" customWidth="1"/>
    <col min="14079" max="14081" width="10.33203125" style="2015" customWidth="1"/>
    <col min="14082" max="14084" width="0" style="2015" hidden="1" customWidth="1"/>
    <col min="14085" max="14087" width="10.33203125" style="2015" customWidth="1"/>
    <col min="14088" max="14090" width="0" style="2015" hidden="1" customWidth="1"/>
    <col min="14091" max="14093" width="10.33203125" style="2015" customWidth="1"/>
    <col min="14094" max="14095" width="8.88671875" style="2015"/>
    <col min="14096" max="14096" width="10.88671875" style="2015" customWidth="1"/>
    <col min="14097" max="14098" width="8.88671875" style="2015"/>
    <col min="14099" max="14100" width="13.44140625" style="2015" bestFit="1" customWidth="1"/>
    <col min="14101" max="14104" width="10.5546875" style="2015" bestFit="1" customWidth="1"/>
    <col min="14105" max="14227" width="8.88671875" style="2015"/>
    <col min="14228" max="14240" width="8.88671875" style="2015" customWidth="1"/>
    <col min="14241" max="14330" width="8.88671875" style="2015"/>
    <col min="14331" max="14331" width="17.33203125" style="2015" customWidth="1"/>
    <col min="14332" max="14334" width="0" style="2015" hidden="1" customWidth="1"/>
    <col min="14335" max="14337" width="10.33203125" style="2015" customWidth="1"/>
    <col min="14338" max="14340" width="0" style="2015" hidden="1" customWidth="1"/>
    <col min="14341" max="14343" width="10.33203125" style="2015" customWidth="1"/>
    <col min="14344" max="14346" width="0" style="2015" hidden="1" customWidth="1"/>
    <col min="14347" max="14349" width="10.33203125" style="2015" customWidth="1"/>
    <col min="14350" max="14351" width="8.88671875" style="2015"/>
    <col min="14352" max="14352" width="10.88671875" style="2015" customWidth="1"/>
    <col min="14353" max="14354" width="8.88671875" style="2015"/>
    <col min="14355" max="14356" width="13.44140625" style="2015" bestFit="1" customWidth="1"/>
    <col min="14357" max="14360" width="10.5546875" style="2015" bestFit="1" customWidth="1"/>
    <col min="14361" max="14483" width="8.88671875" style="2015"/>
    <col min="14484" max="14496" width="8.88671875" style="2015" customWidth="1"/>
    <col min="14497" max="14586" width="8.88671875" style="2015"/>
    <col min="14587" max="14587" width="17.33203125" style="2015" customWidth="1"/>
    <col min="14588" max="14590" width="0" style="2015" hidden="1" customWidth="1"/>
    <col min="14591" max="14593" width="10.33203125" style="2015" customWidth="1"/>
    <col min="14594" max="14596" width="0" style="2015" hidden="1" customWidth="1"/>
    <col min="14597" max="14599" width="10.33203125" style="2015" customWidth="1"/>
    <col min="14600" max="14602" width="0" style="2015" hidden="1" customWidth="1"/>
    <col min="14603" max="14605" width="10.33203125" style="2015" customWidth="1"/>
    <col min="14606" max="14607" width="8.88671875" style="2015"/>
    <col min="14608" max="14608" width="10.88671875" style="2015" customWidth="1"/>
    <col min="14609" max="14610" width="8.88671875" style="2015"/>
    <col min="14611" max="14612" width="13.44140625" style="2015" bestFit="1" customWidth="1"/>
    <col min="14613" max="14616" width="10.5546875" style="2015" bestFit="1" customWidth="1"/>
    <col min="14617" max="14739" width="8.88671875" style="2015"/>
    <col min="14740" max="14752" width="8.88671875" style="2015" customWidth="1"/>
    <col min="14753" max="14842" width="8.88671875" style="2015"/>
    <col min="14843" max="14843" width="17.33203125" style="2015" customWidth="1"/>
    <col min="14844" max="14846" width="0" style="2015" hidden="1" customWidth="1"/>
    <col min="14847" max="14849" width="10.33203125" style="2015" customWidth="1"/>
    <col min="14850" max="14852" width="0" style="2015" hidden="1" customWidth="1"/>
    <col min="14853" max="14855" width="10.33203125" style="2015" customWidth="1"/>
    <col min="14856" max="14858" width="0" style="2015" hidden="1" customWidth="1"/>
    <col min="14859" max="14861" width="10.33203125" style="2015" customWidth="1"/>
    <col min="14862" max="14863" width="8.88671875" style="2015"/>
    <col min="14864" max="14864" width="10.88671875" style="2015" customWidth="1"/>
    <col min="14865" max="14866" width="8.88671875" style="2015"/>
    <col min="14867" max="14868" width="13.44140625" style="2015" bestFit="1" customWidth="1"/>
    <col min="14869" max="14872" width="10.5546875" style="2015" bestFit="1" customWidth="1"/>
    <col min="14873" max="14995" width="8.88671875" style="2015"/>
    <col min="14996" max="15008" width="8.88671875" style="2015" customWidth="1"/>
    <col min="15009" max="15098" width="8.88671875" style="2015"/>
    <col min="15099" max="15099" width="17.33203125" style="2015" customWidth="1"/>
    <col min="15100" max="15102" width="0" style="2015" hidden="1" customWidth="1"/>
    <col min="15103" max="15105" width="10.33203125" style="2015" customWidth="1"/>
    <col min="15106" max="15108" width="0" style="2015" hidden="1" customWidth="1"/>
    <col min="15109" max="15111" width="10.33203125" style="2015" customWidth="1"/>
    <col min="15112" max="15114" width="0" style="2015" hidden="1" customWidth="1"/>
    <col min="15115" max="15117" width="10.33203125" style="2015" customWidth="1"/>
    <col min="15118" max="15119" width="8.88671875" style="2015"/>
    <col min="15120" max="15120" width="10.88671875" style="2015" customWidth="1"/>
    <col min="15121" max="15122" width="8.88671875" style="2015"/>
    <col min="15123" max="15124" width="13.44140625" style="2015" bestFit="1" customWidth="1"/>
    <col min="15125" max="15128" width="10.5546875" style="2015" bestFit="1" customWidth="1"/>
    <col min="15129" max="15251" width="8.88671875" style="2015"/>
    <col min="15252" max="15264" width="8.88671875" style="2015" customWidth="1"/>
    <col min="15265" max="15354" width="8.88671875" style="2015"/>
    <col min="15355" max="15355" width="17.33203125" style="2015" customWidth="1"/>
    <col min="15356" max="15358" width="0" style="2015" hidden="1" customWidth="1"/>
    <col min="15359" max="15361" width="10.33203125" style="2015" customWidth="1"/>
    <col min="15362" max="15364" width="0" style="2015" hidden="1" customWidth="1"/>
    <col min="15365" max="15367" width="10.33203125" style="2015" customWidth="1"/>
    <col min="15368" max="15370" width="0" style="2015" hidden="1" customWidth="1"/>
    <col min="15371" max="15373" width="10.33203125" style="2015" customWidth="1"/>
    <col min="15374" max="15375" width="8.88671875" style="2015"/>
    <col min="15376" max="15376" width="10.88671875" style="2015" customWidth="1"/>
    <col min="15377" max="15378" width="8.88671875" style="2015"/>
    <col min="15379" max="15380" width="13.44140625" style="2015" bestFit="1" customWidth="1"/>
    <col min="15381" max="15384" width="10.5546875" style="2015" bestFit="1" customWidth="1"/>
    <col min="15385" max="15507" width="8.88671875" style="2015"/>
    <col min="15508" max="15520" width="8.88671875" style="2015" customWidth="1"/>
    <col min="15521" max="15610" width="8.88671875" style="2015"/>
    <col min="15611" max="15611" width="17.33203125" style="2015" customWidth="1"/>
    <col min="15612" max="15614" width="0" style="2015" hidden="1" customWidth="1"/>
    <col min="15615" max="15617" width="10.33203125" style="2015" customWidth="1"/>
    <col min="15618" max="15620" width="0" style="2015" hidden="1" customWidth="1"/>
    <col min="15621" max="15623" width="10.33203125" style="2015" customWidth="1"/>
    <col min="15624" max="15626" width="0" style="2015" hidden="1" customWidth="1"/>
    <col min="15627" max="15629" width="10.33203125" style="2015" customWidth="1"/>
    <col min="15630" max="15631" width="8.88671875" style="2015"/>
    <col min="15632" max="15632" width="10.88671875" style="2015" customWidth="1"/>
    <col min="15633" max="15634" width="8.88671875" style="2015"/>
    <col min="15635" max="15636" width="13.44140625" style="2015" bestFit="1" customWidth="1"/>
    <col min="15637" max="15640" width="10.5546875" style="2015" bestFit="1" customWidth="1"/>
    <col min="15641" max="15763" width="8.88671875" style="2015"/>
    <col min="15764" max="15776" width="8.88671875" style="2015" customWidth="1"/>
    <col min="15777" max="15866" width="8.88671875" style="2015"/>
    <col min="15867" max="15867" width="17.33203125" style="2015" customWidth="1"/>
    <col min="15868" max="15870" width="0" style="2015" hidden="1" customWidth="1"/>
    <col min="15871" max="15873" width="10.33203125" style="2015" customWidth="1"/>
    <col min="15874" max="15876" width="0" style="2015" hidden="1" customWidth="1"/>
    <col min="15877" max="15879" width="10.33203125" style="2015" customWidth="1"/>
    <col min="15880" max="15882" width="0" style="2015" hidden="1" customWidth="1"/>
    <col min="15883" max="15885" width="10.33203125" style="2015" customWidth="1"/>
    <col min="15886" max="15887" width="8.88671875" style="2015"/>
    <col min="15888" max="15888" width="10.88671875" style="2015" customWidth="1"/>
    <col min="15889" max="15890" width="8.88671875" style="2015"/>
    <col min="15891" max="15892" width="13.44140625" style="2015" bestFit="1" customWidth="1"/>
    <col min="15893" max="15896" width="10.5546875" style="2015" bestFit="1" customWidth="1"/>
    <col min="15897" max="16019" width="8.88671875" style="2015"/>
    <col min="16020" max="16032" width="8.88671875" style="2015" customWidth="1"/>
    <col min="16033" max="16122" width="8.88671875" style="2015"/>
    <col min="16123" max="16123" width="17.33203125" style="2015" customWidth="1"/>
    <col min="16124" max="16126" width="0" style="2015" hidden="1" customWidth="1"/>
    <col min="16127" max="16129" width="10.33203125" style="2015" customWidth="1"/>
    <col min="16130" max="16132" width="0" style="2015" hidden="1" customWidth="1"/>
    <col min="16133" max="16135" width="10.33203125" style="2015" customWidth="1"/>
    <col min="16136" max="16138" width="0" style="2015" hidden="1" customWidth="1"/>
    <col min="16139" max="16141" width="10.33203125" style="2015" customWidth="1"/>
    <col min="16142" max="16143" width="8.88671875" style="2015"/>
    <col min="16144" max="16144" width="10.88671875" style="2015" customWidth="1"/>
    <col min="16145" max="16146" width="8.88671875" style="2015"/>
    <col min="16147" max="16148" width="13.44140625" style="2015" bestFit="1" customWidth="1"/>
    <col min="16149" max="16152" width="10.5546875" style="2015" bestFit="1" customWidth="1"/>
    <col min="16153" max="16275" width="8.88671875" style="2015"/>
    <col min="16276" max="16288" width="8.88671875" style="2015" customWidth="1"/>
    <col min="16289" max="16384" width="8.88671875" style="2015"/>
  </cols>
  <sheetData>
    <row r="1" spans="1:23" ht="39" customHeight="1" thickBot="1">
      <c r="A1" s="3264" t="s">
        <v>4770</v>
      </c>
      <c r="B1" s="3264"/>
      <c r="C1" s="3264"/>
      <c r="D1" s="3264"/>
      <c r="E1" s="3264"/>
      <c r="F1" s="3264"/>
      <c r="G1" s="3264"/>
      <c r="H1" s="3264"/>
      <c r="I1" s="3264"/>
      <c r="J1" s="3264"/>
      <c r="K1" s="3264"/>
      <c r="L1" s="3264"/>
      <c r="M1" s="3264"/>
    </row>
    <row r="2" spans="1:23" ht="21" customHeight="1" thickBot="1">
      <c r="A2" s="3265" t="s">
        <v>3051</v>
      </c>
      <c r="B2" s="3267" t="s">
        <v>4771</v>
      </c>
      <c r="C2" s="3268"/>
      <c r="D2" s="3268"/>
      <c r="E2" s="3269"/>
      <c r="F2" s="3267" t="s">
        <v>4772</v>
      </c>
      <c r="G2" s="3268"/>
      <c r="H2" s="3268"/>
      <c r="I2" s="3269"/>
      <c r="J2" s="2016"/>
      <c r="K2" s="2016" t="s">
        <v>4773</v>
      </c>
      <c r="L2" s="2017"/>
      <c r="M2" s="2017"/>
      <c r="N2" s="2018"/>
    </row>
    <row r="3" spans="1:23" ht="17.25" customHeight="1" thickBot="1">
      <c r="A3" s="3266"/>
      <c r="B3" s="2019">
        <v>2022</v>
      </c>
      <c r="C3" s="2020">
        <v>2023</v>
      </c>
      <c r="D3" s="2021">
        <v>2024</v>
      </c>
      <c r="E3" s="2021">
        <v>2025</v>
      </c>
      <c r="F3" s="2019">
        <v>2022</v>
      </c>
      <c r="G3" s="2020">
        <v>2023</v>
      </c>
      <c r="H3" s="2021">
        <v>2024</v>
      </c>
      <c r="I3" s="2021">
        <v>2025</v>
      </c>
      <c r="J3" s="2019">
        <v>2022</v>
      </c>
      <c r="K3" s="2020">
        <v>2023</v>
      </c>
      <c r="L3" s="2021">
        <v>2024</v>
      </c>
      <c r="M3" s="2021">
        <v>2025</v>
      </c>
    </row>
    <row r="4" spans="1:23" ht="21" customHeight="1" thickTop="1">
      <c r="A4" s="2022" t="s">
        <v>2</v>
      </c>
      <c r="B4" s="2023" t="s">
        <v>4774</v>
      </c>
      <c r="C4" s="2023" t="s">
        <v>4775</v>
      </c>
      <c r="D4" s="2024" t="s">
        <v>4776</v>
      </c>
      <c r="E4" s="2024" t="s">
        <v>4777</v>
      </c>
      <c r="F4" s="2025" t="s">
        <v>4778</v>
      </c>
      <c r="G4" s="2026" t="s">
        <v>4779</v>
      </c>
      <c r="H4" s="2027" t="s">
        <v>4780</v>
      </c>
      <c r="I4" s="2027" t="s">
        <v>4781</v>
      </c>
      <c r="J4" s="2028" t="s">
        <v>4782</v>
      </c>
      <c r="K4" s="2029" t="s">
        <v>4783</v>
      </c>
      <c r="L4" s="2030" t="s">
        <v>4784</v>
      </c>
      <c r="M4" s="2030" t="s">
        <v>4785</v>
      </c>
      <c r="Q4" s="2031"/>
      <c r="R4" s="2031"/>
      <c r="S4" s="2032"/>
      <c r="T4" s="2032"/>
      <c r="U4" s="2032"/>
      <c r="V4" s="2032"/>
    </row>
    <row r="5" spans="1:23" ht="21" customHeight="1">
      <c r="A5" s="2033" t="s">
        <v>3</v>
      </c>
      <c r="B5" s="2023" t="s">
        <v>4786</v>
      </c>
      <c r="C5" s="2023" t="s">
        <v>4787</v>
      </c>
      <c r="D5" s="2024" t="s">
        <v>4788</v>
      </c>
      <c r="E5" s="2024" t="s">
        <v>4789</v>
      </c>
      <c r="F5" s="2034" t="s">
        <v>4790</v>
      </c>
      <c r="G5" s="2023" t="s">
        <v>4791</v>
      </c>
      <c r="H5" s="2024" t="s">
        <v>4792</v>
      </c>
      <c r="I5" s="2024" t="s">
        <v>4793</v>
      </c>
      <c r="J5" s="2035" t="s">
        <v>4794</v>
      </c>
      <c r="K5" s="2036" t="s">
        <v>4795</v>
      </c>
      <c r="L5" s="2037" t="s">
        <v>4796</v>
      </c>
      <c r="M5" s="2037" t="s">
        <v>4797</v>
      </c>
    </row>
    <row r="6" spans="1:23" ht="21" customHeight="1">
      <c r="A6" s="2033" t="s">
        <v>3064</v>
      </c>
      <c r="B6" s="2023" t="s">
        <v>4798</v>
      </c>
      <c r="C6" s="2023" t="s">
        <v>4799</v>
      </c>
      <c r="D6" s="2024" t="s">
        <v>4800</v>
      </c>
      <c r="E6" s="2024"/>
      <c r="F6" s="2034" t="s">
        <v>4801</v>
      </c>
      <c r="G6" s="2023" t="s">
        <v>4802</v>
      </c>
      <c r="H6" s="2024" t="s">
        <v>4780</v>
      </c>
      <c r="I6" s="2024"/>
      <c r="J6" s="2035" t="s">
        <v>4803</v>
      </c>
      <c r="K6" s="2036" t="s">
        <v>4804</v>
      </c>
      <c r="L6" s="2037" t="s">
        <v>4805</v>
      </c>
      <c r="M6" s="2037"/>
    </row>
    <row r="7" spans="1:23" ht="21" customHeight="1">
      <c r="A7" s="2033" t="s">
        <v>5</v>
      </c>
      <c r="B7" s="2023" t="s">
        <v>4806</v>
      </c>
      <c r="C7" s="2023" t="s">
        <v>4807</v>
      </c>
      <c r="D7" s="2024" t="s">
        <v>4808</v>
      </c>
      <c r="E7" s="2024"/>
      <c r="F7" s="2034" t="s">
        <v>4809</v>
      </c>
      <c r="G7" s="2023" t="s">
        <v>4810</v>
      </c>
      <c r="H7" s="2024" t="s">
        <v>4811</v>
      </c>
      <c r="I7" s="2024"/>
      <c r="J7" s="2035" t="s">
        <v>4812</v>
      </c>
      <c r="K7" s="2036" t="s">
        <v>4813</v>
      </c>
      <c r="L7" s="2037" t="s">
        <v>4814</v>
      </c>
      <c r="M7" s="2037"/>
    </row>
    <row r="8" spans="1:23" ht="21" customHeight="1">
      <c r="A8" s="2033" t="s">
        <v>6</v>
      </c>
      <c r="B8" s="2023" t="s">
        <v>4815</v>
      </c>
      <c r="C8" s="2023" t="s">
        <v>4816</v>
      </c>
      <c r="D8" s="2024" t="s">
        <v>4817</v>
      </c>
      <c r="E8" s="2024"/>
      <c r="F8" s="2034" t="s">
        <v>4818</v>
      </c>
      <c r="G8" s="2023" t="s">
        <v>4819</v>
      </c>
      <c r="H8" s="2024" t="s">
        <v>4820</v>
      </c>
      <c r="I8" s="2024"/>
      <c r="J8" s="2035" t="s">
        <v>4821</v>
      </c>
      <c r="K8" s="2036" t="s">
        <v>4822</v>
      </c>
      <c r="L8" s="2037" t="s">
        <v>4823</v>
      </c>
      <c r="M8" s="2037"/>
    </row>
    <row r="9" spans="1:23" ht="21" customHeight="1">
      <c r="A9" s="2033" t="s">
        <v>7</v>
      </c>
      <c r="B9" s="2023" t="s">
        <v>4824</v>
      </c>
      <c r="C9" s="2023" t="s">
        <v>4825</v>
      </c>
      <c r="D9" s="2024" t="s">
        <v>4826</v>
      </c>
      <c r="E9" s="2024"/>
      <c r="F9" s="2034" t="s">
        <v>4827</v>
      </c>
      <c r="G9" s="2023" t="s">
        <v>4828</v>
      </c>
      <c r="H9" s="2024" t="s">
        <v>4829</v>
      </c>
      <c r="I9" s="2024"/>
      <c r="J9" s="2035" t="s">
        <v>4830</v>
      </c>
      <c r="K9" s="2036" t="s">
        <v>4831</v>
      </c>
      <c r="L9" s="2037" t="s">
        <v>4832</v>
      </c>
      <c r="M9" s="2037"/>
    </row>
    <row r="10" spans="1:23" ht="21" customHeight="1">
      <c r="A10" s="2033" t="s">
        <v>8</v>
      </c>
      <c r="B10" s="2023" t="s">
        <v>4833</v>
      </c>
      <c r="C10" s="2023" t="s">
        <v>4834</v>
      </c>
      <c r="D10" s="2024" t="s">
        <v>4835</v>
      </c>
      <c r="E10" s="2024"/>
      <c r="F10" s="2034" t="s">
        <v>4836</v>
      </c>
      <c r="G10" s="2023" t="s">
        <v>4837</v>
      </c>
      <c r="H10" s="2024" t="s">
        <v>4838</v>
      </c>
      <c r="I10" s="2024"/>
      <c r="J10" s="2035" t="s">
        <v>4839</v>
      </c>
      <c r="K10" s="2036" t="s">
        <v>4840</v>
      </c>
      <c r="L10" s="2037" t="s">
        <v>4841</v>
      </c>
      <c r="M10" s="2037"/>
    </row>
    <row r="11" spans="1:23" ht="21" customHeight="1">
      <c r="A11" s="2033" t="s">
        <v>9</v>
      </c>
      <c r="B11" s="2023" t="s">
        <v>4842</v>
      </c>
      <c r="C11" s="2023" t="s">
        <v>4843</v>
      </c>
      <c r="D11" s="2024" t="s">
        <v>4844</v>
      </c>
      <c r="E11" s="2024"/>
      <c r="F11" s="2034" t="s">
        <v>4845</v>
      </c>
      <c r="G11" s="2023" t="s">
        <v>4846</v>
      </c>
      <c r="H11" s="2024" t="s">
        <v>4847</v>
      </c>
      <c r="I11" s="2024"/>
      <c r="J11" s="2035" t="s">
        <v>4848</v>
      </c>
      <c r="K11" s="2036" t="s">
        <v>4849</v>
      </c>
      <c r="L11" s="2037" t="s">
        <v>4850</v>
      </c>
      <c r="M11" s="2037"/>
    </row>
    <row r="12" spans="1:23" ht="21" customHeight="1">
      <c r="A12" s="2033" t="s">
        <v>10</v>
      </c>
      <c r="B12" s="2023" t="s">
        <v>4851</v>
      </c>
      <c r="C12" s="2023" t="s">
        <v>4852</v>
      </c>
      <c r="D12" s="2024" t="s">
        <v>4853</v>
      </c>
      <c r="E12" s="2024"/>
      <c r="F12" s="2034" t="s">
        <v>4854</v>
      </c>
      <c r="G12" s="2023" t="s">
        <v>4855</v>
      </c>
      <c r="H12" s="2024" t="s">
        <v>4856</v>
      </c>
      <c r="I12" s="2024"/>
      <c r="J12" s="2035" t="s">
        <v>4857</v>
      </c>
      <c r="K12" s="2036" t="s">
        <v>4858</v>
      </c>
      <c r="L12" s="2037" t="s">
        <v>4859</v>
      </c>
      <c r="M12" s="2037"/>
      <c r="R12" s="2038"/>
      <c r="S12" s="2038"/>
      <c r="T12" s="2038"/>
      <c r="U12" s="2038"/>
      <c r="V12" s="2038"/>
      <c r="W12" s="2038"/>
    </row>
    <row r="13" spans="1:23" ht="21" customHeight="1">
      <c r="A13" s="2033" t="s">
        <v>11</v>
      </c>
      <c r="B13" s="2023" t="s">
        <v>4860</v>
      </c>
      <c r="C13" s="2023" t="s">
        <v>4861</v>
      </c>
      <c r="D13" s="2024" t="s">
        <v>4862</v>
      </c>
      <c r="E13" s="2024"/>
      <c r="F13" s="2034" t="s">
        <v>4863</v>
      </c>
      <c r="G13" s="2023" t="s">
        <v>4864</v>
      </c>
      <c r="H13" s="2024" t="s">
        <v>4865</v>
      </c>
      <c r="I13" s="2024"/>
      <c r="J13" s="2035" t="s">
        <v>4866</v>
      </c>
      <c r="K13" s="2036" t="s">
        <v>4867</v>
      </c>
      <c r="L13" s="2037" t="s">
        <v>4868</v>
      </c>
      <c r="M13" s="2037"/>
      <c r="R13" s="2038"/>
      <c r="S13" s="2038"/>
      <c r="T13" s="2038"/>
      <c r="V13" s="2038"/>
      <c r="W13" s="2038"/>
    </row>
    <row r="14" spans="1:23" ht="21" customHeight="1">
      <c r="A14" s="2033" t="s">
        <v>12</v>
      </c>
      <c r="B14" s="2023" t="s">
        <v>4869</v>
      </c>
      <c r="C14" s="2023" t="s">
        <v>4806</v>
      </c>
      <c r="D14" s="2024" t="s">
        <v>4870</v>
      </c>
      <c r="E14" s="2024"/>
      <c r="F14" s="2034" t="s">
        <v>4871</v>
      </c>
      <c r="G14" s="2023" t="s">
        <v>4872</v>
      </c>
      <c r="H14" s="2024" t="s">
        <v>4873</v>
      </c>
      <c r="I14" s="2024"/>
      <c r="J14" s="2035" t="s">
        <v>4874</v>
      </c>
      <c r="K14" s="2036" t="s">
        <v>4875</v>
      </c>
      <c r="L14" s="2037" t="s">
        <v>4876</v>
      </c>
      <c r="M14" s="2037"/>
      <c r="U14" s="2038"/>
    </row>
    <row r="15" spans="1:23" ht="21" customHeight="1" thickBot="1">
      <c r="A15" s="2039" t="s">
        <v>13</v>
      </c>
      <c r="B15" s="2040" t="s">
        <v>4877</v>
      </c>
      <c r="C15" s="2040" t="s">
        <v>4878</v>
      </c>
      <c r="D15" s="2041" t="s">
        <v>4879</v>
      </c>
      <c r="E15" s="2041"/>
      <c r="F15" s="2042" t="s">
        <v>4880</v>
      </c>
      <c r="G15" s="2040" t="s">
        <v>4881</v>
      </c>
      <c r="H15" s="2041" t="s">
        <v>4882</v>
      </c>
      <c r="I15" s="2041"/>
      <c r="J15" s="2043" t="s">
        <v>4883</v>
      </c>
      <c r="K15" s="2044" t="s">
        <v>4884</v>
      </c>
      <c r="L15" s="2045" t="s">
        <v>4885</v>
      </c>
      <c r="M15" s="2045"/>
    </row>
    <row r="16" spans="1:23" s="2046" customFormat="1" ht="18.899999999999999" customHeight="1">
      <c r="A16" s="2046" t="s">
        <v>4886</v>
      </c>
    </row>
    <row r="17" spans="1:250" s="2046" customFormat="1" ht="18.899999999999999" customHeight="1">
      <c r="A17" s="2047" t="s">
        <v>3601</v>
      </c>
    </row>
    <row r="19" spans="1:250" ht="19.8" thickBot="1">
      <c r="A19" s="2018" t="s">
        <v>4887</v>
      </c>
      <c r="B19" s="2048"/>
      <c r="C19" s="2048"/>
      <c r="D19" s="2048"/>
      <c r="E19" s="2048"/>
      <c r="F19" s="2048"/>
      <c r="G19" s="2048"/>
      <c r="H19" s="2048"/>
      <c r="I19" s="2048"/>
      <c r="J19" s="2048"/>
      <c r="K19" s="2048"/>
      <c r="L19" s="2048"/>
      <c r="M19" s="2048"/>
    </row>
    <row r="20" spans="1:250" ht="17.399999999999999" thickBot="1">
      <c r="A20" s="3270" t="s">
        <v>3051</v>
      </c>
      <c r="B20" s="3272" t="s">
        <v>4888</v>
      </c>
      <c r="C20" s="3268"/>
      <c r="D20" s="3268"/>
      <c r="E20" s="3269"/>
      <c r="F20" s="3267" t="s">
        <v>4889</v>
      </c>
      <c r="G20" s="3268"/>
      <c r="H20" s="3268"/>
      <c r="I20" s="3269"/>
      <c r="J20" s="2049"/>
      <c r="K20" s="2049"/>
      <c r="L20" s="2049"/>
      <c r="M20" s="2049"/>
      <c r="N20" s="2049"/>
      <c r="O20" s="2049"/>
      <c r="P20" s="2049"/>
      <c r="Q20" s="2049"/>
      <c r="R20" s="2049"/>
      <c r="S20" s="2049"/>
      <c r="T20" s="2049"/>
      <c r="U20" s="2049"/>
      <c r="V20" s="2049"/>
      <c r="W20" s="2049"/>
      <c r="X20" s="2049"/>
      <c r="Y20" s="2049"/>
      <c r="Z20" s="2049"/>
      <c r="AA20" s="2049"/>
      <c r="AB20" s="2049"/>
      <c r="AC20" s="2049"/>
      <c r="AD20" s="2049"/>
      <c r="AE20" s="2049"/>
      <c r="AF20" s="2049"/>
      <c r="AG20" s="2049"/>
      <c r="AH20" s="2049"/>
      <c r="AI20" s="2049"/>
      <c r="AJ20" s="2049"/>
      <c r="AK20" s="2049"/>
      <c r="AL20" s="2049"/>
      <c r="AM20" s="2049"/>
      <c r="AN20" s="2049"/>
      <c r="AO20" s="2049"/>
      <c r="AP20" s="2049"/>
      <c r="AQ20" s="2049"/>
      <c r="AR20" s="2049"/>
      <c r="AS20" s="2049"/>
      <c r="AT20" s="2049"/>
      <c r="AU20" s="2049"/>
      <c r="AV20" s="2049"/>
      <c r="AW20" s="2049"/>
      <c r="AX20" s="2049"/>
      <c r="AY20" s="2049"/>
      <c r="AZ20" s="2049"/>
      <c r="BA20" s="2049"/>
      <c r="BB20" s="2049"/>
      <c r="BC20" s="2049"/>
      <c r="BD20" s="2049"/>
      <c r="BE20" s="2049"/>
      <c r="BF20" s="2049"/>
      <c r="BG20" s="2049"/>
      <c r="BH20" s="2049"/>
      <c r="BI20" s="2049"/>
      <c r="BJ20" s="2049"/>
      <c r="BK20" s="2049"/>
      <c r="BL20" s="2049"/>
      <c r="BM20" s="2049"/>
      <c r="BN20" s="2049"/>
      <c r="BO20" s="2049"/>
      <c r="BP20" s="2049"/>
      <c r="BQ20" s="2049"/>
      <c r="BR20" s="2049"/>
      <c r="BS20" s="2049"/>
      <c r="BT20" s="2049"/>
      <c r="BU20" s="2049"/>
      <c r="BV20" s="2049"/>
      <c r="BW20" s="2049"/>
      <c r="BX20" s="2049"/>
      <c r="BY20" s="2049"/>
      <c r="BZ20" s="2049"/>
      <c r="CA20" s="2049"/>
      <c r="CB20" s="2049"/>
      <c r="CC20" s="2049"/>
      <c r="CD20" s="2049"/>
      <c r="CE20" s="2049"/>
      <c r="CF20" s="2049"/>
      <c r="CG20" s="2049"/>
      <c r="CH20" s="2049"/>
      <c r="CI20" s="2049"/>
      <c r="CJ20" s="2049"/>
      <c r="CK20" s="2049"/>
      <c r="CL20" s="2049"/>
      <c r="CM20" s="2049"/>
      <c r="CN20" s="2049"/>
      <c r="CO20" s="2049"/>
      <c r="CP20" s="2049"/>
      <c r="CQ20" s="2049"/>
      <c r="CR20" s="2049"/>
      <c r="CS20" s="2049"/>
      <c r="CT20" s="2049"/>
      <c r="CU20" s="2049"/>
      <c r="CV20" s="2049"/>
      <c r="CW20" s="2049"/>
      <c r="CX20" s="2049"/>
      <c r="CY20" s="2049"/>
      <c r="CZ20" s="2049"/>
      <c r="DA20" s="2049"/>
      <c r="DB20" s="2049"/>
      <c r="DC20" s="2049"/>
      <c r="DD20" s="2049"/>
      <c r="DE20" s="2049"/>
      <c r="DF20" s="2049"/>
      <c r="DG20" s="2049"/>
      <c r="DH20" s="2049"/>
      <c r="DI20" s="2049"/>
      <c r="DJ20" s="2049"/>
      <c r="DK20" s="2049"/>
      <c r="DL20" s="2049"/>
      <c r="DM20" s="2049"/>
      <c r="DN20" s="2049"/>
      <c r="DO20" s="2049"/>
      <c r="DP20" s="2049"/>
      <c r="DQ20" s="2049"/>
      <c r="DR20" s="2049"/>
      <c r="DS20" s="2049"/>
      <c r="DT20" s="2049"/>
      <c r="DU20" s="2049"/>
      <c r="DV20" s="2049"/>
      <c r="DW20" s="2049"/>
      <c r="DX20" s="2049"/>
      <c r="DY20" s="2049"/>
      <c r="DZ20" s="2049"/>
      <c r="EA20" s="2049"/>
      <c r="EB20" s="2049"/>
      <c r="EC20" s="2049"/>
      <c r="ED20" s="2049"/>
      <c r="EE20" s="2049"/>
      <c r="EF20" s="2049"/>
      <c r="EG20" s="2049"/>
      <c r="EH20" s="2049"/>
      <c r="EI20" s="2049"/>
      <c r="EJ20" s="2049"/>
      <c r="EK20" s="2049"/>
      <c r="EL20" s="2049"/>
      <c r="EM20" s="2049"/>
      <c r="EN20" s="2049"/>
      <c r="EO20" s="2049"/>
      <c r="EP20" s="2049"/>
      <c r="EQ20" s="2049"/>
      <c r="ER20" s="2049"/>
      <c r="ES20" s="2049"/>
      <c r="ET20" s="2049"/>
      <c r="EU20" s="2049"/>
      <c r="EV20" s="2049"/>
      <c r="EW20" s="2049"/>
      <c r="EX20" s="2049"/>
      <c r="EY20" s="2049"/>
      <c r="EZ20" s="2049"/>
      <c r="FA20" s="2049"/>
      <c r="FB20" s="2049"/>
      <c r="FC20" s="2049"/>
      <c r="FD20" s="2049"/>
      <c r="FE20" s="2049"/>
      <c r="FF20" s="2049"/>
      <c r="FG20" s="2049"/>
      <c r="FH20" s="2049"/>
      <c r="FI20" s="2049"/>
      <c r="FJ20" s="2049"/>
      <c r="FK20" s="2049"/>
      <c r="FL20" s="2049"/>
      <c r="FM20" s="2049"/>
      <c r="FN20" s="2049"/>
      <c r="FO20" s="2049"/>
      <c r="FP20" s="2049"/>
      <c r="FQ20" s="2049"/>
      <c r="FR20" s="2049"/>
      <c r="FS20" s="2049"/>
      <c r="FT20" s="2049"/>
      <c r="FU20" s="2049"/>
      <c r="FV20" s="2049"/>
      <c r="FW20" s="2049"/>
      <c r="FX20" s="2049"/>
      <c r="FY20" s="2049"/>
      <c r="FZ20" s="2049"/>
      <c r="GA20" s="2049"/>
      <c r="GB20" s="2049"/>
      <c r="GC20" s="2049"/>
      <c r="GD20" s="2049"/>
      <c r="GE20" s="2049"/>
      <c r="GF20" s="2049"/>
      <c r="GG20" s="2049"/>
      <c r="GH20" s="2049"/>
      <c r="GI20" s="2049"/>
      <c r="GJ20" s="2049"/>
      <c r="GK20" s="2049"/>
      <c r="GL20" s="2049"/>
      <c r="GM20" s="2049"/>
      <c r="GN20" s="2049"/>
      <c r="GO20" s="2049"/>
      <c r="GP20" s="2049"/>
      <c r="GQ20" s="2049"/>
      <c r="GR20" s="2049"/>
      <c r="GS20" s="2049"/>
      <c r="GT20" s="2049"/>
      <c r="GU20" s="2049"/>
      <c r="GV20" s="2049"/>
      <c r="GW20" s="2049"/>
      <c r="GX20" s="2049"/>
      <c r="GY20" s="2049"/>
      <c r="GZ20" s="2049"/>
      <c r="HA20" s="2049"/>
      <c r="HB20" s="2049"/>
      <c r="HC20" s="2049"/>
      <c r="HD20" s="2049"/>
      <c r="HE20" s="2049"/>
      <c r="HF20" s="2049"/>
      <c r="HG20" s="2049"/>
      <c r="HH20" s="2049"/>
      <c r="HI20" s="2049"/>
      <c r="HJ20" s="2049"/>
      <c r="HK20" s="2049"/>
      <c r="HL20" s="2049"/>
      <c r="HM20" s="2049"/>
      <c r="HN20" s="2049"/>
      <c r="HO20" s="2049"/>
      <c r="HP20" s="2049"/>
      <c r="HQ20" s="2049"/>
      <c r="HR20" s="2049"/>
      <c r="HS20" s="2049"/>
      <c r="HT20" s="2049"/>
      <c r="HU20" s="2049"/>
      <c r="HV20" s="2049"/>
      <c r="HW20" s="2049"/>
      <c r="HX20" s="2049"/>
      <c r="HY20" s="2049"/>
      <c r="HZ20" s="2049"/>
      <c r="IA20" s="2049"/>
      <c r="IB20" s="2049"/>
      <c r="IC20" s="2049"/>
      <c r="ID20" s="2049"/>
      <c r="IE20" s="2049"/>
      <c r="IF20" s="2049"/>
      <c r="IG20" s="2049"/>
      <c r="IH20" s="2049"/>
      <c r="II20" s="2049"/>
      <c r="IJ20" s="2049"/>
      <c r="IK20" s="2049"/>
      <c r="IL20" s="2049"/>
      <c r="IM20" s="2049"/>
      <c r="IN20" s="2049"/>
      <c r="IO20" s="2049"/>
      <c r="IP20" s="2049"/>
    </row>
    <row r="21" spans="1:250" ht="17.399999999999999" thickBot="1">
      <c r="A21" s="3271"/>
      <c r="B21" s="2050">
        <v>2022</v>
      </c>
      <c r="C21" s="2020">
        <v>2023</v>
      </c>
      <c r="D21" s="2021">
        <v>2024</v>
      </c>
      <c r="E21" s="2021">
        <v>2025</v>
      </c>
      <c r="F21" s="2051">
        <v>2022</v>
      </c>
      <c r="G21" s="2052">
        <v>2023</v>
      </c>
      <c r="H21" s="2053">
        <v>2024</v>
      </c>
      <c r="I21" s="2053">
        <v>2025</v>
      </c>
      <c r="J21" s="2049"/>
      <c r="K21" s="2049"/>
      <c r="L21" s="2049"/>
      <c r="M21" s="2049"/>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c r="AJ21" s="2049"/>
      <c r="AK21" s="2049"/>
      <c r="AL21" s="2049"/>
      <c r="AM21" s="2049"/>
      <c r="AN21" s="2049"/>
      <c r="AO21" s="2049"/>
      <c r="AP21" s="2049"/>
      <c r="AQ21" s="2049"/>
      <c r="AR21" s="2049"/>
      <c r="AS21" s="2049"/>
      <c r="AT21" s="2049"/>
      <c r="AU21" s="2049"/>
      <c r="AV21" s="2049"/>
      <c r="AW21" s="2049"/>
      <c r="AX21" s="2049"/>
      <c r="AY21" s="2049"/>
      <c r="AZ21" s="2049"/>
      <c r="BA21" s="2049"/>
      <c r="BB21" s="2049"/>
      <c r="BC21" s="2049"/>
      <c r="BD21" s="2049"/>
      <c r="BE21" s="2049"/>
      <c r="BF21" s="2049"/>
      <c r="BG21" s="2049"/>
      <c r="BH21" s="2049"/>
      <c r="BI21" s="2049"/>
      <c r="BJ21" s="2049"/>
      <c r="BK21" s="2049"/>
      <c r="BL21" s="2049"/>
      <c r="BM21" s="2049"/>
      <c r="BN21" s="2049"/>
      <c r="BO21" s="2049"/>
      <c r="BP21" s="2049"/>
      <c r="BQ21" s="2049"/>
      <c r="BR21" s="2049"/>
      <c r="BS21" s="2049"/>
      <c r="BT21" s="2049"/>
      <c r="BU21" s="2049"/>
      <c r="BV21" s="2049"/>
      <c r="BW21" s="2049"/>
      <c r="BX21" s="2049"/>
      <c r="BY21" s="2049"/>
      <c r="BZ21" s="2049"/>
      <c r="CA21" s="2049"/>
      <c r="CB21" s="2049"/>
      <c r="CC21" s="2049"/>
      <c r="CD21" s="2049"/>
      <c r="CE21" s="2049"/>
      <c r="CF21" s="2049"/>
      <c r="CG21" s="2049"/>
      <c r="CH21" s="2049"/>
      <c r="CI21" s="2049"/>
      <c r="CJ21" s="2049"/>
      <c r="CK21" s="2049"/>
      <c r="CL21" s="2049"/>
      <c r="CM21" s="2049"/>
      <c r="CN21" s="2049"/>
      <c r="CO21" s="2049"/>
      <c r="CP21" s="2049"/>
      <c r="CQ21" s="2049"/>
      <c r="CR21" s="2049"/>
      <c r="CS21" s="2049"/>
      <c r="CT21" s="2049"/>
      <c r="CU21" s="2049"/>
      <c r="CV21" s="2049"/>
      <c r="CW21" s="2049"/>
      <c r="CX21" s="2049"/>
      <c r="CY21" s="2049"/>
      <c r="CZ21" s="2049"/>
      <c r="DA21" s="2049"/>
      <c r="DB21" s="2049"/>
      <c r="DC21" s="2049"/>
      <c r="DD21" s="2049"/>
      <c r="DE21" s="2049"/>
      <c r="DF21" s="2049"/>
      <c r="DG21" s="2049"/>
      <c r="DH21" s="2049"/>
      <c r="DI21" s="2049"/>
      <c r="DJ21" s="2049"/>
      <c r="DK21" s="2049"/>
      <c r="DL21" s="2049"/>
      <c r="DM21" s="2049"/>
      <c r="DN21" s="2049"/>
      <c r="DO21" s="2049"/>
      <c r="DP21" s="2049"/>
      <c r="DQ21" s="2049"/>
      <c r="DR21" s="2049"/>
      <c r="DS21" s="2049"/>
      <c r="DT21" s="2049"/>
      <c r="DU21" s="2049"/>
      <c r="DV21" s="2049"/>
      <c r="DW21" s="2049"/>
      <c r="DX21" s="2049"/>
      <c r="DY21" s="2049"/>
      <c r="DZ21" s="2049"/>
      <c r="EA21" s="2049"/>
      <c r="EB21" s="2049"/>
      <c r="EC21" s="2049"/>
      <c r="ED21" s="2049"/>
      <c r="EE21" s="2049"/>
      <c r="EF21" s="2049"/>
      <c r="EG21" s="2049"/>
      <c r="EH21" s="2049"/>
      <c r="EI21" s="2049"/>
      <c r="EJ21" s="2049"/>
      <c r="EK21" s="2049"/>
      <c r="EL21" s="2049"/>
      <c r="EM21" s="2049"/>
      <c r="EN21" s="2049"/>
      <c r="EO21" s="2049"/>
      <c r="EP21" s="2049"/>
      <c r="EQ21" s="2049"/>
      <c r="ER21" s="2049"/>
      <c r="ES21" s="2049"/>
      <c r="ET21" s="2049"/>
      <c r="EU21" s="2049"/>
      <c r="EV21" s="2049"/>
      <c r="EW21" s="2049"/>
      <c r="EX21" s="2049"/>
      <c r="EY21" s="2049"/>
      <c r="EZ21" s="2049"/>
      <c r="FA21" s="2049"/>
      <c r="FB21" s="2049"/>
      <c r="FC21" s="2049"/>
      <c r="FD21" s="2049"/>
      <c r="FE21" s="2049"/>
      <c r="FF21" s="2049"/>
      <c r="FG21" s="2049"/>
      <c r="FH21" s="2049"/>
      <c r="FI21" s="2049"/>
      <c r="FJ21" s="2049"/>
      <c r="FK21" s="2049"/>
      <c r="FL21" s="2049"/>
      <c r="FM21" s="2049"/>
      <c r="FN21" s="2049"/>
      <c r="FO21" s="2049"/>
      <c r="FP21" s="2049"/>
      <c r="FQ21" s="2049"/>
      <c r="FR21" s="2049"/>
      <c r="FS21" s="2049"/>
      <c r="FT21" s="2049"/>
      <c r="FU21" s="2049"/>
      <c r="FV21" s="2049"/>
      <c r="FW21" s="2049"/>
      <c r="FX21" s="2049"/>
      <c r="FY21" s="2049"/>
      <c r="FZ21" s="2049"/>
      <c r="GA21" s="2049"/>
      <c r="GB21" s="2049"/>
      <c r="GC21" s="2049"/>
      <c r="GD21" s="2049"/>
      <c r="GE21" s="2049"/>
      <c r="GF21" s="2049"/>
      <c r="GG21" s="2049"/>
      <c r="GH21" s="2049"/>
      <c r="GI21" s="2049"/>
      <c r="GJ21" s="2049"/>
      <c r="GK21" s="2049"/>
      <c r="GL21" s="2049"/>
      <c r="GM21" s="2049"/>
      <c r="GN21" s="2049"/>
      <c r="GO21" s="2049"/>
      <c r="GP21" s="2049"/>
      <c r="GQ21" s="2049"/>
      <c r="GR21" s="2049"/>
      <c r="GS21" s="2049"/>
      <c r="GT21" s="2049"/>
      <c r="GU21" s="2049"/>
      <c r="GV21" s="2049"/>
      <c r="GW21" s="2049"/>
      <c r="GX21" s="2049"/>
      <c r="GY21" s="2049"/>
      <c r="GZ21" s="2049"/>
      <c r="HA21" s="2049"/>
      <c r="HB21" s="2049"/>
      <c r="HC21" s="2049"/>
      <c r="HD21" s="2049"/>
      <c r="HE21" s="2049"/>
      <c r="HF21" s="2049"/>
      <c r="HG21" s="2049"/>
      <c r="HH21" s="2049"/>
      <c r="HI21" s="2049"/>
      <c r="HJ21" s="2049"/>
      <c r="HK21" s="2049"/>
      <c r="HL21" s="2049"/>
      <c r="HM21" s="2049"/>
      <c r="HN21" s="2049"/>
      <c r="HO21" s="2049"/>
      <c r="HP21" s="2049"/>
      <c r="HQ21" s="2049"/>
      <c r="HR21" s="2049"/>
      <c r="HS21" s="2049"/>
      <c r="HT21" s="2049"/>
      <c r="HU21" s="2049"/>
      <c r="HV21" s="2049"/>
      <c r="HW21" s="2049"/>
      <c r="HX21" s="2049"/>
      <c r="HY21" s="2049"/>
      <c r="HZ21" s="2049"/>
      <c r="IA21" s="2049"/>
      <c r="IB21" s="2049"/>
      <c r="IC21" s="2049"/>
      <c r="ID21" s="2049"/>
      <c r="IE21" s="2049"/>
      <c r="IF21" s="2049"/>
      <c r="IG21" s="2049"/>
      <c r="IH21" s="2049"/>
      <c r="II21" s="2049"/>
      <c r="IJ21" s="2049"/>
      <c r="IK21" s="2049"/>
      <c r="IL21" s="2049"/>
      <c r="IM21" s="2049"/>
      <c r="IN21" s="2049"/>
      <c r="IO21" s="2049"/>
      <c r="IP21" s="2049"/>
    </row>
    <row r="22" spans="1:250" ht="21" customHeight="1" thickTop="1">
      <c r="A22" s="2054" t="s">
        <v>2</v>
      </c>
      <c r="B22" s="2055">
        <v>124.52134875318725</v>
      </c>
      <c r="C22" s="2056">
        <v>123.35413078115059</v>
      </c>
      <c r="D22" s="2057">
        <v>124.4692902384289</v>
      </c>
      <c r="E22" s="2057">
        <v>128.34225163589741</v>
      </c>
      <c r="F22" s="2058">
        <v>123.2652375193065</v>
      </c>
      <c r="G22" s="2059">
        <v>121.87129177418778</v>
      </c>
      <c r="H22" s="2060">
        <v>122.99060766894074</v>
      </c>
      <c r="I22" s="2060">
        <v>126.63389655496675</v>
      </c>
    </row>
    <row r="23" spans="1:250" ht="21" customHeight="1">
      <c r="A23" s="2054" t="s">
        <v>3</v>
      </c>
      <c r="B23" s="2061">
        <v>124.96448669531102</v>
      </c>
      <c r="C23" s="2062">
        <v>127.00056617255572</v>
      </c>
      <c r="D23" s="2063">
        <v>126.8367941420977</v>
      </c>
      <c r="E23" s="2063">
        <v>128.53852106667156</v>
      </c>
      <c r="F23" s="2061">
        <v>123.71875423580818</v>
      </c>
      <c r="G23" s="2062">
        <v>125.42062757291545</v>
      </c>
      <c r="H23" s="2063">
        <v>125.28463392807399</v>
      </c>
      <c r="I23" s="2063">
        <v>126.85698831897732</v>
      </c>
      <c r="N23" s="2064"/>
      <c r="O23" s="2064"/>
      <c r="P23" s="2065"/>
      <c r="Q23" s="2065"/>
      <c r="R23" s="2065"/>
      <c r="S23" s="2065"/>
      <c r="T23" s="2065"/>
      <c r="U23" s="2065"/>
    </row>
    <row r="24" spans="1:250" ht="21" customHeight="1">
      <c r="A24" s="2054" t="s">
        <v>3064</v>
      </c>
      <c r="B24" s="2061">
        <v>125.08883107469838</v>
      </c>
      <c r="C24" s="2062">
        <v>129.221</v>
      </c>
      <c r="D24" s="2063">
        <v>128.48487982658534</v>
      </c>
      <c r="E24" s="2063"/>
      <c r="F24" s="2061">
        <v>123.75960354375979</v>
      </c>
      <c r="G24" s="2062">
        <v>127.599</v>
      </c>
      <c r="H24" s="2063">
        <v>126.94096218555535</v>
      </c>
      <c r="I24" s="2063"/>
      <c r="N24" s="2064"/>
      <c r="O24" s="2064"/>
      <c r="P24" s="2065"/>
      <c r="Q24" s="2065"/>
      <c r="R24" s="2065"/>
      <c r="S24" s="2065"/>
      <c r="T24" s="2065"/>
      <c r="U24" s="2065"/>
    </row>
    <row r="25" spans="1:250" ht="21" customHeight="1">
      <c r="A25" s="2054" t="s">
        <v>5</v>
      </c>
      <c r="B25" s="2061">
        <v>122.27094235303456</v>
      </c>
      <c r="C25" s="2062">
        <v>126.41200000000001</v>
      </c>
      <c r="D25" s="2063">
        <v>128.88617046330106</v>
      </c>
      <c r="E25" s="2063"/>
      <c r="F25" s="2061">
        <v>120.92468937897955</v>
      </c>
      <c r="G25" s="2062">
        <v>124.911</v>
      </c>
      <c r="H25" s="2063">
        <v>127.29234463521017</v>
      </c>
      <c r="I25" s="2063"/>
      <c r="N25" s="2064"/>
      <c r="O25" s="2064"/>
      <c r="P25" s="2065"/>
      <c r="Q25" s="2065"/>
      <c r="R25" s="2065"/>
      <c r="S25" s="2065"/>
      <c r="T25" s="2065"/>
      <c r="U25" s="2065"/>
    </row>
    <row r="26" spans="1:250" ht="21" customHeight="1">
      <c r="A26" s="2054" t="s">
        <v>6</v>
      </c>
      <c r="B26" s="2061">
        <v>120.12536907683248</v>
      </c>
      <c r="C26" s="2062">
        <v>126.66548004476851</v>
      </c>
      <c r="D26" s="2063">
        <v>128.59556022236987</v>
      </c>
      <c r="E26" s="2063"/>
      <c r="F26" s="2061">
        <v>118.67203521734078</v>
      </c>
      <c r="G26" s="2062">
        <v>125.11451747833387</v>
      </c>
      <c r="H26" s="2063">
        <v>127.0557904513328</v>
      </c>
      <c r="I26" s="2063"/>
      <c r="N26" s="2064"/>
      <c r="O26" s="2064"/>
      <c r="P26" s="2065"/>
      <c r="Q26" s="2065"/>
      <c r="R26" s="2065"/>
      <c r="S26" s="2065"/>
      <c r="T26" s="2065"/>
      <c r="U26" s="2065"/>
    </row>
    <row r="27" spans="1:250" ht="21" customHeight="1">
      <c r="A27" s="2054" t="s">
        <v>7</v>
      </c>
      <c r="B27" s="2061">
        <v>123.13068423941071</v>
      </c>
      <c r="C27" s="2062">
        <v>126.9653820357272</v>
      </c>
      <c r="D27" s="2063">
        <v>129.78582694864281</v>
      </c>
      <c r="E27" s="2063"/>
      <c r="F27" s="2061">
        <v>121.64488297088725</v>
      </c>
      <c r="G27" s="2062">
        <v>125.41826794984503</v>
      </c>
      <c r="H27" s="2063">
        <v>128.22876334926551</v>
      </c>
      <c r="I27" s="2063"/>
      <c r="N27" s="2064"/>
      <c r="O27" s="2064"/>
      <c r="P27" s="2065"/>
      <c r="Q27" s="2065"/>
      <c r="R27" s="2065"/>
      <c r="S27" s="2065"/>
      <c r="T27" s="2065"/>
      <c r="U27" s="2065"/>
    </row>
    <row r="28" spans="1:250" ht="21" customHeight="1">
      <c r="A28" s="2054" t="s">
        <v>8</v>
      </c>
      <c r="B28" s="2061">
        <v>123.76187776894569</v>
      </c>
      <c r="C28" s="2062">
        <v>127.97408595994678</v>
      </c>
      <c r="D28" s="2063">
        <v>130.7033864509832</v>
      </c>
      <c r="E28" s="2063"/>
      <c r="F28" s="2061">
        <v>122.1113728970207</v>
      </c>
      <c r="G28" s="2062">
        <v>126.5129142762657</v>
      </c>
      <c r="H28" s="2063">
        <v>129.1801621986146</v>
      </c>
      <c r="I28" s="2063"/>
      <c r="N28" s="2064"/>
      <c r="O28" s="2064"/>
      <c r="P28" s="2065"/>
      <c r="Q28" s="2065"/>
      <c r="R28" s="2065"/>
      <c r="S28" s="2065"/>
      <c r="T28" s="2065"/>
      <c r="U28" s="2065"/>
    </row>
    <row r="29" spans="1:250" ht="21" customHeight="1">
      <c r="A29" s="2054" t="s">
        <v>9</v>
      </c>
      <c r="B29" s="2061">
        <v>123.35878143901316</v>
      </c>
      <c r="C29" s="2062">
        <v>126.81294371128796</v>
      </c>
      <c r="D29" s="2063">
        <v>130.476</v>
      </c>
      <c r="E29" s="2063"/>
      <c r="F29" s="2061">
        <v>121.70433868319499</v>
      </c>
      <c r="G29" s="2062">
        <v>125.29698406003642</v>
      </c>
      <c r="H29" s="2063">
        <v>129.012</v>
      </c>
      <c r="I29" s="2063"/>
      <c r="N29" s="2064"/>
      <c r="O29" s="2064"/>
      <c r="P29" s="2065"/>
      <c r="Q29" s="2065"/>
      <c r="R29" s="2065"/>
      <c r="S29" s="2065"/>
      <c r="T29" s="2065"/>
      <c r="U29" s="2065"/>
    </row>
    <row r="30" spans="1:250" ht="21" customHeight="1">
      <c r="A30" s="2054" t="s">
        <v>10</v>
      </c>
      <c r="B30" s="2061">
        <v>120.74807767528415</v>
      </c>
      <c r="C30" s="2062">
        <v>124.68358032413821</v>
      </c>
      <c r="D30" s="2063">
        <v>130.36822713684643</v>
      </c>
      <c r="E30" s="2063"/>
      <c r="F30" s="2061">
        <v>119.00345416114131</v>
      </c>
      <c r="G30" s="2062">
        <v>123.11095038879859</v>
      </c>
      <c r="H30" s="2063">
        <v>128.96020753725182</v>
      </c>
      <c r="I30" s="2063"/>
      <c r="N30" s="2064"/>
      <c r="O30" s="2064"/>
      <c r="P30" s="2065"/>
      <c r="Q30" s="2065"/>
      <c r="R30" s="2065"/>
      <c r="S30" s="2065"/>
      <c r="T30" s="2065"/>
      <c r="U30" s="2065"/>
    </row>
    <row r="31" spans="1:250" ht="21" customHeight="1">
      <c r="A31" s="2054" t="s">
        <v>11</v>
      </c>
      <c r="B31" s="2061">
        <v>119.53787760174951</v>
      </c>
      <c r="C31" s="2062">
        <v>122.30292067936264</v>
      </c>
      <c r="D31" s="2063">
        <v>130.03664195025561</v>
      </c>
      <c r="E31" s="2063"/>
      <c r="F31" s="2061">
        <v>117.76062211078352</v>
      </c>
      <c r="G31" s="2062">
        <v>120.71351753874562</v>
      </c>
      <c r="H31" s="2063">
        <v>128.57500359779098</v>
      </c>
      <c r="I31" s="2063"/>
      <c r="N31" s="2064"/>
      <c r="O31" s="2064"/>
      <c r="P31" s="2065"/>
      <c r="Q31" s="2065"/>
      <c r="R31" s="2065"/>
      <c r="S31" s="2065"/>
      <c r="T31" s="2065"/>
      <c r="U31" s="2065"/>
    </row>
    <row r="32" spans="1:250" ht="21" customHeight="1">
      <c r="A32" s="2054" t="s">
        <v>12</v>
      </c>
      <c r="B32" s="2061">
        <v>119.91249678028453</v>
      </c>
      <c r="C32" s="2062">
        <v>123.07263959077022</v>
      </c>
      <c r="D32" s="2063">
        <v>129.70775043830224</v>
      </c>
      <c r="E32" s="2063"/>
      <c r="F32" s="2061">
        <v>118.27879069221439</v>
      </c>
      <c r="G32" s="2062">
        <v>121.58124334942546</v>
      </c>
      <c r="H32" s="2063">
        <v>128.13362410410753</v>
      </c>
      <c r="I32" s="2063"/>
      <c r="N32" s="2064"/>
      <c r="O32" s="2064"/>
      <c r="P32" s="2065"/>
      <c r="Q32" s="2065"/>
      <c r="R32" s="2065"/>
      <c r="S32" s="2065"/>
      <c r="T32" s="2065"/>
      <c r="U32" s="2065"/>
    </row>
    <row r="33" spans="1:21" ht="21" customHeight="1" thickBot="1">
      <c r="A33" s="2066" t="s">
        <v>13</v>
      </c>
      <c r="B33" s="2067">
        <v>121.41662473874078</v>
      </c>
      <c r="C33" s="2068">
        <v>123.42164396516307</v>
      </c>
      <c r="D33" s="2069">
        <v>129.54293400955157</v>
      </c>
      <c r="E33" s="2069"/>
      <c r="F33" s="2067">
        <v>119.89046738976303</v>
      </c>
      <c r="G33" s="2068">
        <v>121.95725108214293</v>
      </c>
      <c r="H33" s="2069">
        <v>127.90015570880458</v>
      </c>
      <c r="I33" s="2069"/>
      <c r="N33" s="2064"/>
      <c r="O33" s="2064"/>
      <c r="P33" s="2065"/>
      <c r="Q33" s="2065"/>
      <c r="R33" s="2065"/>
      <c r="S33" s="2065"/>
      <c r="T33" s="2065"/>
      <c r="U33" s="2065"/>
    </row>
    <row r="34" spans="1:21" ht="16.5" customHeight="1">
      <c r="A34" s="2070" t="s">
        <v>27</v>
      </c>
    </row>
    <row r="35" spans="1:21" s="2046" customFormat="1" ht="46.5" customHeight="1">
      <c r="A35" s="3263" t="s">
        <v>4890</v>
      </c>
      <c r="B35" s="3263"/>
      <c r="C35" s="3263"/>
      <c r="D35" s="3263"/>
      <c r="E35" s="3263"/>
      <c r="F35" s="3263"/>
      <c r="G35" s="3263"/>
      <c r="H35" s="3263"/>
      <c r="I35" s="3263"/>
    </row>
    <row r="36" spans="1:21" s="2046" customFormat="1" ht="29.25" customHeight="1">
      <c r="A36" s="3263" t="s">
        <v>4891</v>
      </c>
      <c r="B36" s="3263"/>
      <c r="C36" s="3263"/>
      <c r="D36" s="3263"/>
      <c r="E36" s="3263"/>
      <c r="F36" s="3263"/>
      <c r="G36" s="3263"/>
      <c r="H36" s="3263"/>
      <c r="I36" s="3263"/>
    </row>
    <row r="37" spans="1:21" s="2046" customFormat="1" ht="47.25" customHeight="1">
      <c r="A37" s="3263" t="s">
        <v>4892</v>
      </c>
      <c r="B37" s="3263"/>
      <c r="C37" s="3263"/>
      <c r="D37" s="3263"/>
      <c r="E37" s="3263"/>
      <c r="F37" s="3263"/>
      <c r="G37" s="3263"/>
      <c r="H37" s="3263"/>
      <c r="I37" s="3263"/>
    </row>
    <row r="38" spans="1:21" s="2046" customFormat="1" ht="15" customHeight="1">
      <c r="A38" s="3263" t="s">
        <v>4893</v>
      </c>
      <c r="B38" s="3263"/>
      <c r="C38" s="3263"/>
      <c r="D38" s="3263"/>
      <c r="E38" s="3263"/>
      <c r="F38" s="3263"/>
      <c r="G38" s="3263"/>
      <c r="H38" s="3263"/>
      <c r="I38" s="3263"/>
    </row>
    <row r="39" spans="1:21" s="2046" customFormat="1" ht="16.5" customHeight="1">
      <c r="A39" s="2071" t="s">
        <v>4894</v>
      </c>
      <c r="B39" s="2072"/>
      <c r="C39" s="2072"/>
      <c r="D39" s="2072"/>
      <c r="E39" s="2072"/>
      <c r="F39" s="2073"/>
      <c r="G39" s="2073"/>
      <c r="H39" s="2073"/>
      <c r="I39" s="2073"/>
    </row>
    <row r="40" spans="1:21" s="2046" customFormat="1" ht="5.25" customHeight="1"/>
    <row r="41" spans="1:21" s="2047" customFormat="1" ht="19.5" customHeight="1">
      <c r="A41" s="2047" t="s">
        <v>3601</v>
      </c>
    </row>
    <row r="42" spans="1:21" s="2046" customFormat="1" ht="15" customHeight="1">
      <c r="A42" s="2047"/>
    </row>
    <row r="51" spans="18:23" ht="45.75" customHeight="1">
      <c r="R51" s="2074"/>
      <c r="S51" s="2074"/>
      <c r="T51" s="2074"/>
      <c r="U51" s="2074"/>
      <c r="V51" s="2074"/>
      <c r="W51" s="2075"/>
    </row>
    <row r="52" spans="18:23" ht="45.75" customHeight="1">
      <c r="R52" s="2075"/>
      <c r="S52" s="2075"/>
      <c r="T52" s="2075"/>
      <c r="U52" s="2075"/>
      <c r="V52" s="2075"/>
      <c r="W52" s="2075"/>
    </row>
    <row r="53" spans="18:23" ht="45.75" customHeight="1">
      <c r="R53" s="2074"/>
      <c r="S53" s="2074"/>
      <c r="T53" s="2074"/>
      <c r="U53" s="2075"/>
      <c r="V53" s="2075"/>
      <c r="W53" s="2075"/>
    </row>
    <row r="95" spans="1:1">
      <c r="A95" s="2076">
        <v>44013</v>
      </c>
    </row>
  </sheetData>
  <mergeCells count="11">
    <mergeCell ref="A35:I35"/>
    <mergeCell ref="A36:I36"/>
    <mergeCell ref="A37:I37"/>
    <mergeCell ref="A38:I38"/>
    <mergeCell ref="A1:M1"/>
    <mergeCell ref="A2:A3"/>
    <mergeCell ref="B2:E2"/>
    <mergeCell ref="F2:I2"/>
    <mergeCell ref="A20:A21"/>
    <mergeCell ref="B20:E20"/>
    <mergeCell ref="F20:I20"/>
  </mergeCells>
  <pageMargins left="0.75" right="0.75" top="0.75" bottom="0.75" header="0.31496062992125984" footer="0"/>
  <pageSetup paperSize="9" scale="7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167"/>
  <sheetViews>
    <sheetView showGridLines="0" zoomScale="115" zoomScaleNormal="115" zoomScaleSheetLayoutView="85" workbookViewId="0">
      <pane xSplit="1" ySplit="4" topLeftCell="C5" activePane="bottomRight" state="frozen"/>
      <selection activeCell="P6" sqref="P6"/>
      <selection pane="topRight" activeCell="P6" sqref="P6"/>
      <selection pane="bottomLeft" activeCell="P6" sqref="P6"/>
      <selection pane="bottomRight" activeCell="P6" sqref="P6"/>
    </sheetView>
  </sheetViews>
  <sheetFormatPr defaultColWidth="9.109375" defaultRowHeight="14.4"/>
  <cols>
    <col min="1" max="1" width="13.5546875" style="24" customWidth="1"/>
    <col min="2" max="7" width="15.33203125" style="24" customWidth="1"/>
    <col min="8" max="8" width="12.88671875" style="24" bestFit="1" customWidth="1"/>
    <col min="9" max="16384" width="9.109375" style="24"/>
  </cols>
  <sheetData>
    <row r="1" spans="1:7" s="19" customFormat="1" ht="18.75" customHeight="1">
      <c r="A1" s="1" t="s">
        <v>17</v>
      </c>
      <c r="B1"/>
      <c r="C1"/>
      <c r="D1"/>
      <c r="E1"/>
      <c r="F1"/>
      <c r="G1"/>
    </row>
    <row r="2" spans="1:7" ht="15" customHeight="1" thickBot="1">
      <c r="A2" s="20"/>
      <c r="B2" s="21"/>
      <c r="C2" s="21"/>
      <c r="D2" s="21"/>
      <c r="E2" s="22"/>
      <c r="F2" s="22"/>
      <c r="G2" s="23" t="s">
        <v>18</v>
      </c>
    </row>
    <row r="3" spans="1:7" ht="18" thickTop="1" thickBot="1">
      <c r="A3" s="25"/>
      <c r="B3" s="3064" t="s">
        <v>19</v>
      </c>
      <c r="C3" s="3065"/>
      <c r="D3" s="3066"/>
      <c r="E3" s="3065" t="s">
        <v>20</v>
      </c>
      <c r="F3" s="3065"/>
      <c r="G3" s="3066"/>
    </row>
    <row r="4" spans="1:7" ht="30.6" customHeight="1" thickTop="1" thickBot="1">
      <c r="A4" s="26" t="s">
        <v>1</v>
      </c>
      <c r="B4" s="27" t="s">
        <v>21</v>
      </c>
      <c r="C4" s="28" t="s">
        <v>22</v>
      </c>
      <c r="D4" s="29" t="s">
        <v>23</v>
      </c>
      <c r="E4" s="30" t="s">
        <v>24</v>
      </c>
      <c r="F4" s="31" t="s">
        <v>25</v>
      </c>
      <c r="G4" s="32" t="s">
        <v>26</v>
      </c>
    </row>
    <row r="5" spans="1:7" ht="18" hidden="1" customHeight="1" thickTop="1">
      <c r="A5" s="33">
        <v>39264</v>
      </c>
      <c r="B5" s="34">
        <v>10.5</v>
      </c>
      <c r="C5" s="35">
        <v>7.6</v>
      </c>
      <c r="D5" s="36">
        <v>6.4</v>
      </c>
      <c r="E5" s="37">
        <v>7.1</v>
      </c>
      <c r="F5" s="35">
        <v>5.0447389893233385</v>
      </c>
      <c r="G5" s="36">
        <v>5.3791497041713932</v>
      </c>
    </row>
    <row r="6" spans="1:7" ht="18" hidden="1" customHeight="1">
      <c r="A6" s="33">
        <v>39295</v>
      </c>
      <c r="B6" s="34">
        <v>10.1</v>
      </c>
      <c r="C6" s="35">
        <v>7</v>
      </c>
      <c r="D6" s="36">
        <v>6.2</v>
      </c>
      <c r="E6" s="37">
        <v>6.8</v>
      </c>
      <c r="F6" s="35">
        <v>3.660396223215745</v>
      </c>
      <c r="G6" s="36">
        <v>4.6578413383237649</v>
      </c>
    </row>
    <row r="7" spans="1:7" ht="18" hidden="1" customHeight="1">
      <c r="A7" s="33">
        <v>39326</v>
      </c>
      <c r="B7" s="34">
        <v>9.6999999999999993</v>
      </c>
      <c r="C7" s="35">
        <v>6.4</v>
      </c>
      <c r="D7" s="36">
        <v>6.2</v>
      </c>
      <c r="E7" s="37">
        <v>7.3</v>
      </c>
      <c r="F7" s="35">
        <v>4.7259123460996921</v>
      </c>
      <c r="G7" s="36">
        <v>5.0512072292763222</v>
      </c>
    </row>
    <row r="8" spans="1:7" ht="18" hidden="1" customHeight="1">
      <c r="A8" s="33">
        <v>39356</v>
      </c>
      <c r="B8" s="34">
        <v>9.4</v>
      </c>
      <c r="C8" s="35">
        <v>5.9</v>
      </c>
      <c r="D8" s="36">
        <v>6.1</v>
      </c>
      <c r="E8" s="37">
        <v>8.4</v>
      </c>
      <c r="F8" s="35">
        <v>5.0358509954642861</v>
      </c>
      <c r="G8" s="36">
        <v>5.5418515387933631</v>
      </c>
    </row>
    <row r="9" spans="1:7" ht="18" hidden="1" customHeight="1">
      <c r="A9" s="33">
        <v>39387</v>
      </c>
      <c r="B9" s="34">
        <v>9.1</v>
      </c>
      <c r="C9" s="35">
        <v>5.4</v>
      </c>
      <c r="D9" s="36">
        <v>6</v>
      </c>
      <c r="E9" s="37">
        <v>8.4</v>
      </c>
      <c r="F9" s="35">
        <v>5.1075033046994012</v>
      </c>
      <c r="G9" s="36">
        <v>5.6431344967298624</v>
      </c>
    </row>
    <row r="10" spans="1:7" ht="18" hidden="1" customHeight="1">
      <c r="A10" s="33">
        <v>39417</v>
      </c>
      <c r="B10" s="34">
        <v>8.8000000000000007</v>
      </c>
      <c r="C10" s="35">
        <v>5</v>
      </c>
      <c r="D10" s="36">
        <v>5.7</v>
      </c>
      <c r="E10" s="37">
        <v>8.6</v>
      </c>
      <c r="F10" s="35">
        <v>5.0604430819486623</v>
      </c>
      <c r="G10" s="36">
        <v>5.591690193063914</v>
      </c>
    </row>
    <row r="11" spans="1:7" ht="18" hidden="1" customHeight="1">
      <c r="A11" s="33">
        <v>39448</v>
      </c>
      <c r="B11" s="34">
        <v>8.9</v>
      </c>
      <c r="C11" s="35">
        <v>5.2</v>
      </c>
      <c r="D11" s="36">
        <v>5.7</v>
      </c>
      <c r="E11" s="37">
        <v>9.9</v>
      </c>
      <c r="F11" s="35">
        <v>8.0833099952848819</v>
      </c>
      <c r="G11" s="36">
        <v>5.8939130096091974</v>
      </c>
    </row>
    <row r="12" spans="1:7" ht="18" hidden="1" customHeight="1">
      <c r="A12" s="33">
        <v>39479</v>
      </c>
      <c r="B12" s="34">
        <v>9</v>
      </c>
      <c r="C12" s="35">
        <v>5.5</v>
      </c>
      <c r="D12" s="36">
        <v>5.7</v>
      </c>
      <c r="E12" s="37">
        <v>10.1</v>
      </c>
      <c r="F12" s="35">
        <v>8.1201457581817635</v>
      </c>
      <c r="G12" s="36">
        <v>5.8769776464297818</v>
      </c>
    </row>
    <row r="13" spans="1:7" ht="18" hidden="1" customHeight="1">
      <c r="A13" s="33">
        <v>39508</v>
      </c>
      <c r="B13" s="34">
        <v>9</v>
      </c>
      <c r="C13" s="35">
        <v>5.8</v>
      </c>
      <c r="D13" s="36">
        <v>5.7</v>
      </c>
      <c r="E13" s="37">
        <v>9.3000000000000007</v>
      </c>
      <c r="F13" s="35">
        <v>8.040251592514668</v>
      </c>
      <c r="G13" s="36">
        <v>5.7638673007165631</v>
      </c>
    </row>
    <row r="14" spans="1:7" ht="18" hidden="1" customHeight="1">
      <c r="A14" s="33">
        <v>39539</v>
      </c>
      <c r="B14" s="34">
        <v>8.9</v>
      </c>
      <c r="C14" s="35">
        <v>5.9</v>
      </c>
      <c r="D14" s="36">
        <v>5.6</v>
      </c>
      <c r="E14" s="37">
        <v>9.3000000000000007</v>
      </c>
      <c r="F14" s="35">
        <v>8.9361330582487177</v>
      </c>
      <c r="G14" s="36">
        <v>5.4932220195048842</v>
      </c>
    </row>
    <row r="15" spans="1:7" ht="18" hidden="1" customHeight="1">
      <c r="A15" s="33">
        <v>39569</v>
      </c>
      <c r="B15" s="34">
        <v>8.8000000000000007</v>
      </c>
      <c r="C15" s="35">
        <v>6.2</v>
      </c>
      <c r="D15" s="36">
        <v>5.6</v>
      </c>
      <c r="E15" s="37">
        <v>9.8000000000000007</v>
      </c>
      <c r="F15" s="35">
        <v>9.6577736742990083</v>
      </c>
      <c r="G15" s="36">
        <v>5.794506306308933</v>
      </c>
    </row>
    <row r="16" spans="1:7" ht="18" hidden="1" customHeight="1">
      <c r="A16" s="33">
        <v>39600</v>
      </c>
      <c r="B16" s="34">
        <v>8.8000000000000007</v>
      </c>
      <c r="C16" s="35">
        <v>6.6</v>
      </c>
      <c r="D16" s="36">
        <v>5.5</v>
      </c>
      <c r="E16" s="37">
        <v>9.6999999999999993</v>
      </c>
      <c r="F16" s="35">
        <v>9.5081961476281673</v>
      </c>
      <c r="G16" s="36">
        <v>5.6213344566487633</v>
      </c>
    </row>
    <row r="17" spans="1:7" ht="18" hidden="1" customHeight="1">
      <c r="A17" s="33">
        <v>39630</v>
      </c>
      <c r="B17" s="34">
        <v>9.1</v>
      </c>
      <c r="C17" s="35">
        <v>7.2</v>
      </c>
      <c r="D17" s="36">
        <v>5.7</v>
      </c>
      <c r="E17" s="37">
        <v>11.5</v>
      </c>
      <c r="F17" s="35">
        <v>9.7841687888659443</v>
      </c>
      <c r="G17" s="36">
        <v>6.5123230240075047</v>
      </c>
    </row>
    <row r="18" spans="1:7" ht="18" hidden="1" customHeight="1">
      <c r="A18" s="33">
        <v>39661</v>
      </c>
      <c r="B18" s="34">
        <v>9.5</v>
      </c>
      <c r="C18" s="35">
        <v>7.8</v>
      </c>
      <c r="D18" s="36">
        <v>5.9</v>
      </c>
      <c r="E18" s="37">
        <v>11.7</v>
      </c>
      <c r="F18" s="35">
        <v>10.993643685765676</v>
      </c>
      <c r="G18" s="36">
        <v>6.8536562588299876</v>
      </c>
    </row>
    <row r="19" spans="1:7" ht="18" hidden="1" customHeight="1">
      <c r="A19" s="33">
        <v>39692</v>
      </c>
      <c r="B19" s="34">
        <v>9.8000000000000007</v>
      </c>
      <c r="C19" s="35">
        <v>8.3000000000000007</v>
      </c>
      <c r="D19" s="36">
        <v>6</v>
      </c>
      <c r="E19" s="37">
        <v>10.8</v>
      </c>
      <c r="F19" s="35">
        <v>9.8195982173374219</v>
      </c>
      <c r="G19" s="36">
        <v>6.4433775822698935</v>
      </c>
    </row>
    <row r="20" spans="1:7" ht="18" hidden="1" customHeight="1">
      <c r="A20" s="33">
        <v>39722</v>
      </c>
      <c r="B20" s="34">
        <v>9.9</v>
      </c>
      <c r="C20" s="35">
        <v>8.5</v>
      </c>
      <c r="D20" s="36">
        <v>6.1</v>
      </c>
      <c r="E20" s="37">
        <v>9.6999999999999993</v>
      </c>
      <c r="F20" s="35">
        <v>8.9465899755739819</v>
      </c>
      <c r="G20" s="36">
        <v>6.4005280366357997</v>
      </c>
    </row>
    <row r="21" spans="1:7" ht="18" hidden="1" customHeight="1">
      <c r="A21" s="33">
        <v>39753</v>
      </c>
      <c r="B21" s="34">
        <v>9.9</v>
      </c>
      <c r="C21" s="35">
        <v>8.6999999999999993</v>
      </c>
      <c r="D21" s="36">
        <v>6.1</v>
      </c>
      <c r="E21" s="37">
        <v>8.2713754646840165</v>
      </c>
      <c r="F21" s="35">
        <v>6.8990683520289142</v>
      </c>
      <c r="G21" s="36">
        <v>6.3701621367625583</v>
      </c>
    </row>
    <row r="22" spans="1:7" ht="18" hidden="1" customHeight="1">
      <c r="A22" s="33">
        <v>39783</v>
      </c>
      <c r="B22" s="34">
        <v>9.6999999999999993</v>
      </c>
      <c r="C22" s="35">
        <v>8.6999999999999993</v>
      </c>
      <c r="D22" s="36">
        <v>6.1</v>
      </c>
      <c r="E22" s="37">
        <v>6.7467652495379005</v>
      </c>
      <c r="F22" s="35">
        <v>5.9330079144542136</v>
      </c>
      <c r="G22" s="36">
        <v>6.1671895591780546</v>
      </c>
    </row>
    <row r="23" spans="1:7" ht="18" hidden="1" customHeight="1">
      <c r="A23" s="33">
        <v>39814</v>
      </c>
      <c r="B23" s="34">
        <v>9.3000000000000007</v>
      </c>
      <c r="C23" s="35">
        <v>8.4</v>
      </c>
      <c r="D23" s="36">
        <v>6</v>
      </c>
      <c r="E23" s="37">
        <v>5.2007299270073082</v>
      </c>
      <c r="F23" s="35">
        <v>3.9884438505438213</v>
      </c>
      <c r="G23" s="36">
        <v>5.0258446525900391</v>
      </c>
    </row>
    <row r="24" spans="1:7" ht="18" hidden="1" customHeight="1">
      <c r="A24" s="33">
        <v>39845</v>
      </c>
      <c r="B24" s="34">
        <v>8.8000000000000007</v>
      </c>
      <c r="C24" s="35">
        <v>8</v>
      </c>
      <c r="D24" s="36">
        <v>5.9</v>
      </c>
      <c r="E24" s="37">
        <v>4.6070460704606964</v>
      </c>
      <c r="F24" s="35">
        <v>4.2105221514626034</v>
      </c>
      <c r="G24" s="36">
        <v>4.7818791575772623</v>
      </c>
    </row>
    <row r="25" spans="1:7" ht="18" hidden="1" customHeight="1">
      <c r="A25" s="33">
        <v>39873</v>
      </c>
      <c r="B25" s="34">
        <v>8.5</v>
      </c>
      <c r="C25" s="35">
        <v>7.6</v>
      </c>
      <c r="D25" s="36">
        <v>5.8</v>
      </c>
      <c r="E25" s="37">
        <v>4.8</v>
      </c>
      <c r="F25" s="35">
        <v>4.0999999999999996</v>
      </c>
      <c r="G25" s="36">
        <v>4.8</v>
      </c>
    </row>
    <row r="26" spans="1:7" ht="18" hidden="1" customHeight="1">
      <c r="A26" s="33">
        <v>39904</v>
      </c>
      <c r="B26" s="34">
        <v>8</v>
      </c>
      <c r="C26" s="35">
        <v>7.1</v>
      </c>
      <c r="D26" s="36">
        <v>5.7</v>
      </c>
      <c r="E26" s="37">
        <v>3.8</v>
      </c>
      <c r="F26" s="35">
        <v>3.7</v>
      </c>
      <c r="G26" s="36">
        <v>4.7</v>
      </c>
    </row>
    <row r="27" spans="1:7" ht="18" hidden="1" customHeight="1">
      <c r="A27" s="33">
        <v>39934</v>
      </c>
      <c r="B27" s="34">
        <v>7.4</v>
      </c>
      <c r="C27" s="35">
        <v>6.5</v>
      </c>
      <c r="D27" s="36">
        <v>5.6</v>
      </c>
      <c r="E27" s="37">
        <v>2.8</v>
      </c>
      <c r="F27" s="35">
        <v>2.7</v>
      </c>
      <c r="G27" s="36">
        <v>4.0999999999999996</v>
      </c>
    </row>
    <row r="28" spans="1:7" ht="18" hidden="1" customHeight="1">
      <c r="A28" s="33">
        <v>39965</v>
      </c>
      <c r="B28" s="34">
        <v>6.9</v>
      </c>
      <c r="C28" s="35">
        <v>6.1</v>
      </c>
      <c r="D28" s="36">
        <v>5.5</v>
      </c>
      <c r="E28" s="37">
        <v>3.3</v>
      </c>
      <c r="F28" s="35">
        <v>3.6</v>
      </c>
      <c r="G28" s="36">
        <v>4.5</v>
      </c>
    </row>
    <row r="29" spans="1:7" ht="18" hidden="1" customHeight="1">
      <c r="A29" s="33">
        <v>39995</v>
      </c>
      <c r="B29" s="34">
        <v>6.1</v>
      </c>
      <c r="C29" s="35">
        <v>5.5</v>
      </c>
      <c r="D29" s="36">
        <v>5.4</v>
      </c>
      <c r="E29" s="37">
        <v>1.9</v>
      </c>
      <c r="F29" s="35">
        <v>1.6</v>
      </c>
      <c r="G29" s="36">
        <v>3.9</v>
      </c>
    </row>
    <row r="30" spans="1:7" ht="18" hidden="1" customHeight="1">
      <c r="A30" s="33">
        <v>40026</v>
      </c>
      <c r="B30" s="34">
        <v>5.2</v>
      </c>
      <c r="C30" s="35">
        <v>4.5999999999999996</v>
      </c>
      <c r="D30" s="36">
        <v>5.0999999999999996</v>
      </c>
      <c r="E30" s="37">
        <v>1</v>
      </c>
      <c r="F30" s="35">
        <v>0.7</v>
      </c>
      <c r="G30" s="36">
        <v>3.5</v>
      </c>
    </row>
    <row r="31" spans="1:7" ht="18" hidden="1" customHeight="1">
      <c r="A31" s="33">
        <v>40057</v>
      </c>
      <c r="B31" s="34">
        <v>4.4000000000000004</v>
      </c>
      <c r="C31" s="35">
        <v>3.9</v>
      </c>
      <c r="D31" s="36">
        <v>4.8</v>
      </c>
      <c r="E31" s="37">
        <v>0.9</v>
      </c>
      <c r="F31" s="35">
        <v>1</v>
      </c>
      <c r="G31" s="36">
        <v>3.3</v>
      </c>
    </row>
    <row r="32" spans="1:7" ht="18" hidden="1" customHeight="1">
      <c r="A32" s="33">
        <v>40087</v>
      </c>
      <c r="B32" s="34">
        <v>3.6</v>
      </c>
      <c r="C32" s="35">
        <v>3.2</v>
      </c>
      <c r="D32" s="36">
        <v>4.5</v>
      </c>
      <c r="E32" s="37">
        <v>0.1</v>
      </c>
      <c r="F32" s="35">
        <v>0.2</v>
      </c>
      <c r="G32" s="36">
        <v>2.7</v>
      </c>
    </row>
    <row r="33" spans="1:7" ht="18" hidden="1" customHeight="1">
      <c r="A33" s="33">
        <v>40118</v>
      </c>
      <c r="B33" s="34">
        <v>2.9</v>
      </c>
      <c r="C33" s="35">
        <v>2.7</v>
      </c>
      <c r="D33" s="36">
        <v>4.0999999999999996</v>
      </c>
      <c r="E33" s="37">
        <v>0.7</v>
      </c>
      <c r="F33" s="35">
        <v>1.2</v>
      </c>
      <c r="G33" s="36">
        <v>2.2999999999999998</v>
      </c>
    </row>
    <row r="34" spans="1:7" ht="18" hidden="1" customHeight="1">
      <c r="A34" s="33">
        <v>40148</v>
      </c>
      <c r="B34" s="34">
        <v>2.5</v>
      </c>
      <c r="C34" s="35">
        <v>2.4</v>
      </c>
      <c r="D34" s="36">
        <v>3.8</v>
      </c>
      <c r="E34" s="37">
        <v>1.5</v>
      </c>
      <c r="F34" s="35">
        <v>2.4</v>
      </c>
      <c r="G34" s="36">
        <v>2.2000000000000002</v>
      </c>
    </row>
    <row r="35" spans="1:7" ht="18" hidden="1" customHeight="1">
      <c r="A35" s="33">
        <v>40179</v>
      </c>
      <c r="B35" s="34">
        <v>2.2999999999999998</v>
      </c>
      <c r="C35" s="35">
        <v>2.4</v>
      </c>
      <c r="D35" s="36">
        <v>3.6</v>
      </c>
      <c r="E35" s="37">
        <v>2.5</v>
      </c>
      <c r="F35" s="35">
        <v>3.3</v>
      </c>
      <c r="G35" s="36">
        <v>2.6</v>
      </c>
    </row>
    <row r="36" spans="1:7" ht="18" hidden="1" customHeight="1">
      <c r="A36" s="33">
        <v>40210</v>
      </c>
      <c r="B36" s="34">
        <v>2.1</v>
      </c>
      <c r="C36" s="35">
        <v>2.2999999999999998</v>
      </c>
      <c r="D36" s="36">
        <v>3.4</v>
      </c>
      <c r="E36" s="37">
        <v>2.4</v>
      </c>
      <c r="F36" s="35">
        <v>3.2</v>
      </c>
      <c r="G36" s="36">
        <v>2.2999999999999998</v>
      </c>
    </row>
    <row r="37" spans="1:7" ht="18" hidden="1" customHeight="1">
      <c r="A37" s="33">
        <v>40238</v>
      </c>
      <c r="B37" s="34">
        <v>1.9</v>
      </c>
      <c r="C37" s="35">
        <v>2.2000000000000002</v>
      </c>
      <c r="D37" s="36">
        <v>3.2</v>
      </c>
      <c r="E37" s="37">
        <v>2.2999999999999998</v>
      </c>
      <c r="F37" s="35">
        <v>3.3</v>
      </c>
      <c r="G37" s="36">
        <v>2.2000000000000002</v>
      </c>
    </row>
    <row r="38" spans="1:7" ht="18" hidden="1" customHeight="1">
      <c r="A38" s="33">
        <v>40269</v>
      </c>
      <c r="B38" s="34">
        <v>1.8</v>
      </c>
      <c r="C38" s="35">
        <v>2.2000000000000002</v>
      </c>
      <c r="D38" s="36">
        <v>3</v>
      </c>
      <c r="E38" s="37">
        <v>2.7</v>
      </c>
      <c r="F38" s="35">
        <v>3.2</v>
      </c>
      <c r="G38" s="36">
        <v>2.1</v>
      </c>
    </row>
    <row r="39" spans="1:7" ht="18" hidden="1" customHeight="1">
      <c r="A39" s="33">
        <v>40299</v>
      </c>
      <c r="B39" s="34">
        <v>1.8</v>
      </c>
      <c r="C39" s="35">
        <v>2.2000000000000002</v>
      </c>
      <c r="D39" s="36">
        <v>2.8</v>
      </c>
      <c r="E39" s="37">
        <v>2.5</v>
      </c>
      <c r="F39" s="35">
        <v>2.8</v>
      </c>
      <c r="G39" s="36">
        <v>2.2000000000000002</v>
      </c>
    </row>
    <row r="40" spans="1:7" ht="18" hidden="1" customHeight="1">
      <c r="A40" s="33">
        <v>40330</v>
      </c>
      <c r="B40" s="34">
        <v>1.7</v>
      </c>
      <c r="C40" s="35">
        <v>2.2000000000000002</v>
      </c>
      <c r="D40" s="36">
        <v>2.6</v>
      </c>
      <c r="E40" s="37">
        <v>2.4</v>
      </c>
      <c r="F40" s="35">
        <v>3</v>
      </c>
      <c r="G40" s="36">
        <v>2.4</v>
      </c>
    </row>
    <row r="41" spans="1:7" ht="18" hidden="1" customHeight="1">
      <c r="A41" s="33">
        <v>42095</v>
      </c>
      <c r="B41" s="34">
        <v>2.2000000000000002</v>
      </c>
      <c r="C41" s="35">
        <v>1.5</v>
      </c>
      <c r="D41" s="36">
        <v>2.5</v>
      </c>
      <c r="E41" s="37">
        <v>2.1</v>
      </c>
      <c r="F41" s="35">
        <v>0.3</v>
      </c>
      <c r="G41" s="36">
        <v>1.6</v>
      </c>
    </row>
    <row r="42" spans="1:7" ht="18" hidden="1" customHeight="1">
      <c r="A42" s="33">
        <v>42125</v>
      </c>
      <c r="B42" s="34">
        <v>2</v>
      </c>
      <c r="C42" s="35">
        <v>1.3</v>
      </c>
      <c r="D42" s="36">
        <v>2.2999999999999998</v>
      </c>
      <c r="E42" s="37">
        <v>0.5</v>
      </c>
      <c r="F42" s="35">
        <v>0.5</v>
      </c>
      <c r="G42" s="36">
        <v>1.9</v>
      </c>
    </row>
    <row r="43" spans="1:7" ht="18" hidden="1" customHeight="1">
      <c r="A43" s="33">
        <v>42156</v>
      </c>
      <c r="B43" s="34">
        <v>1.7</v>
      </c>
      <c r="C43" s="35">
        <v>1.1000000000000001</v>
      </c>
      <c r="D43" s="36">
        <v>2.2999999999999998</v>
      </c>
      <c r="E43" s="37">
        <v>0.4</v>
      </c>
      <c r="F43" s="35">
        <v>0.6</v>
      </c>
      <c r="G43" s="36">
        <v>2.1</v>
      </c>
    </row>
    <row r="44" spans="1:7" ht="18" hidden="1" customHeight="1">
      <c r="A44" s="33">
        <v>42186</v>
      </c>
      <c r="B44" s="34">
        <v>1.5</v>
      </c>
      <c r="C44" s="35">
        <v>0.9</v>
      </c>
      <c r="D44" s="36">
        <v>2.1</v>
      </c>
      <c r="E44" s="37">
        <v>0.6</v>
      </c>
      <c r="F44" s="35">
        <v>0.2</v>
      </c>
      <c r="G44" s="36">
        <v>1.6</v>
      </c>
    </row>
    <row r="45" spans="1:7" ht="18" hidden="1" customHeight="1">
      <c r="A45" s="33">
        <v>42217</v>
      </c>
      <c r="B45" s="34">
        <v>1.3</v>
      </c>
      <c r="C45" s="35">
        <v>0.7</v>
      </c>
      <c r="D45" s="36">
        <v>2</v>
      </c>
      <c r="E45" s="37">
        <v>1.1000000000000001</v>
      </c>
      <c r="F45" s="35">
        <v>0.4</v>
      </c>
      <c r="G45" s="36">
        <v>1.7</v>
      </c>
    </row>
    <row r="46" spans="1:7" ht="18" hidden="1" customHeight="1">
      <c r="A46" s="33">
        <v>42248</v>
      </c>
      <c r="B46" s="34">
        <v>1.2</v>
      </c>
      <c r="C46" s="35">
        <v>0.6</v>
      </c>
      <c r="D46" s="36">
        <v>1.9</v>
      </c>
      <c r="E46" s="37">
        <v>2</v>
      </c>
      <c r="F46" s="35">
        <v>0.9</v>
      </c>
      <c r="G46" s="36">
        <v>2</v>
      </c>
    </row>
    <row r="47" spans="1:7" ht="18" hidden="1" customHeight="1">
      <c r="A47" s="33">
        <v>42278</v>
      </c>
      <c r="B47" s="34">
        <v>1.2</v>
      </c>
      <c r="C47" s="35">
        <v>0.5</v>
      </c>
      <c r="D47" s="36">
        <v>1.8</v>
      </c>
      <c r="E47" s="37">
        <v>1.5</v>
      </c>
      <c r="F47" s="35">
        <v>0.7</v>
      </c>
      <c r="G47" s="36">
        <v>1.8</v>
      </c>
    </row>
    <row r="48" spans="1:7" ht="18" hidden="1" customHeight="1">
      <c r="A48" s="33">
        <v>42309</v>
      </c>
      <c r="B48" s="34">
        <v>1.2</v>
      </c>
      <c r="C48" s="35">
        <v>0.4</v>
      </c>
      <c r="D48" s="36">
        <v>1.7</v>
      </c>
      <c r="E48" s="37">
        <v>1</v>
      </c>
      <c r="F48" s="35">
        <v>0.5</v>
      </c>
      <c r="G48" s="36">
        <v>2</v>
      </c>
    </row>
    <row r="49" spans="1:7" ht="18" hidden="1" customHeight="1">
      <c r="A49" s="33">
        <v>42339</v>
      </c>
      <c r="B49" s="34">
        <v>1.3</v>
      </c>
      <c r="C49" s="35">
        <v>0.4</v>
      </c>
      <c r="D49" s="36">
        <v>1.7</v>
      </c>
      <c r="E49" s="37">
        <v>1.3</v>
      </c>
      <c r="F49" s="35">
        <v>1.1000000000000001</v>
      </c>
      <c r="G49" s="36">
        <v>2.2999999999999998</v>
      </c>
    </row>
    <row r="50" spans="1:7" ht="18" hidden="1" customHeight="1">
      <c r="A50" s="33">
        <v>42370</v>
      </c>
      <c r="B50" s="34">
        <v>1.3</v>
      </c>
      <c r="C50" s="35">
        <v>0.6</v>
      </c>
      <c r="D50" s="36">
        <v>2</v>
      </c>
      <c r="E50" s="37">
        <v>0.4</v>
      </c>
      <c r="F50" s="35">
        <v>1.9</v>
      </c>
      <c r="G50" s="36">
        <v>3.5</v>
      </c>
    </row>
    <row r="51" spans="1:7" ht="18" hidden="1" customHeight="1">
      <c r="A51" s="33">
        <v>42401</v>
      </c>
      <c r="B51" s="34">
        <v>1</v>
      </c>
      <c r="C51" s="35">
        <v>0.7</v>
      </c>
      <c r="D51" s="36">
        <v>2.1</v>
      </c>
      <c r="E51" s="37">
        <v>-0.5</v>
      </c>
      <c r="F51" s="35">
        <v>0.9</v>
      </c>
      <c r="G51" s="36">
        <v>2.8</v>
      </c>
    </row>
    <row r="52" spans="1:7" ht="18" hidden="1" customHeight="1">
      <c r="A52" s="33">
        <v>42430</v>
      </c>
      <c r="B52" s="34">
        <v>0.9</v>
      </c>
      <c r="C52" s="35">
        <v>0.7</v>
      </c>
      <c r="D52" s="36">
        <v>2.1</v>
      </c>
      <c r="E52" s="37">
        <v>0.9</v>
      </c>
      <c r="F52" s="35">
        <v>0.6</v>
      </c>
      <c r="G52" s="36">
        <v>2.5</v>
      </c>
    </row>
    <row r="53" spans="1:7" ht="18" hidden="1" customHeight="1">
      <c r="A53" s="33">
        <v>42461</v>
      </c>
      <c r="B53" s="34">
        <v>0.8</v>
      </c>
      <c r="C53" s="35">
        <v>0.7</v>
      </c>
      <c r="D53" s="36">
        <v>2.2000000000000002</v>
      </c>
      <c r="E53" s="37">
        <v>0.2</v>
      </c>
      <c r="F53" s="35">
        <v>0.7</v>
      </c>
      <c r="G53" s="36">
        <v>2.6</v>
      </c>
    </row>
    <row r="54" spans="1:7" ht="18" hidden="1" customHeight="1">
      <c r="A54" s="33">
        <v>42491</v>
      </c>
      <c r="B54" s="34">
        <v>0.8</v>
      </c>
      <c r="C54" s="35">
        <v>0.7</v>
      </c>
      <c r="D54" s="36">
        <v>2.2000000000000002</v>
      </c>
      <c r="E54" s="37">
        <v>0.8</v>
      </c>
      <c r="F54" s="35">
        <v>-0.1</v>
      </c>
      <c r="G54" s="36">
        <v>1.7</v>
      </c>
    </row>
    <row r="55" spans="1:7" ht="18" hidden="1" customHeight="1">
      <c r="A55" s="33">
        <v>42522</v>
      </c>
      <c r="B55" s="34">
        <v>0.9</v>
      </c>
      <c r="C55" s="35">
        <v>0.7</v>
      </c>
      <c r="D55" s="36">
        <v>2.2000000000000002</v>
      </c>
      <c r="E55" s="37">
        <v>1.1000000000000001</v>
      </c>
      <c r="F55" s="35">
        <v>0.4</v>
      </c>
      <c r="G55" s="36">
        <v>2.2999999999999998</v>
      </c>
    </row>
    <row r="56" spans="1:7" ht="18" hidden="1" customHeight="1">
      <c r="A56" s="33">
        <v>42552</v>
      </c>
      <c r="B56" s="34">
        <v>0.9</v>
      </c>
      <c r="C56" s="35">
        <v>0.7</v>
      </c>
      <c r="D56" s="36">
        <v>2.2999999999999998</v>
      </c>
      <c r="E56" s="37">
        <v>1</v>
      </c>
      <c r="F56" s="35">
        <v>0.7</v>
      </c>
      <c r="G56" s="36">
        <v>2.6</v>
      </c>
    </row>
    <row r="57" spans="1:7" ht="18" hidden="1" customHeight="1">
      <c r="A57" s="33">
        <v>42583</v>
      </c>
      <c r="B57" s="34">
        <v>0.9</v>
      </c>
      <c r="C57" s="35">
        <v>0.7</v>
      </c>
      <c r="D57" s="36">
        <v>2.2999999999999998</v>
      </c>
      <c r="E57" s="37">
        <v>0.9</v>
      </c>
      <c r="F57" s="35">
        <v>-0.4</v>
      </c>
      <c r="G57" s="36">
        <v>1.8</v>
      </c>
    </row>
    <row r="58" spans="1:7" ht="18" hidden="1" customHeight="1">
      <c r="A58" s="33">
        <v>42614</v>
      </c>
      <c r="B58" s="34">
        <v>0.8</v>
      </c>
      <c r="C58" s="35">
        <v>0.6</v>
      </c>
      <c r="D58" s="36">
        <v>2.2999999999999998</v>
      </c>
      <c r="E58" s="37">
        <v>0.9</v>
      </c>
      <c r="F58" s="35">
        <v>-0.3</v>
      </c>
      <c r="G58" s="36">
        <v>1.9</v>
      </c>
    </row>
    <row r="59" spans="1:7" ht="18" hidden="1" customHeight="1">
      <c r="A59" s="33">
        <v>42644</v>
      </c>
      <c r="B59" s="34">
        <v>0.8</v>
      </c>
      <c r="C59" s="35">
        <v>0.5</v>
      </c>
      <c r="D59" s="36">
        <v>2.2999999999999998</v>
      </c>
      <c r="E59" s="37">
        <v>1.5</v>
      </c>
      <c r="F59" s="35">
        <v>-0.4</v>
      </c>
      <c r="G59" s="36">
        <v>1.8</v>
      </c>
    </row>
    <row r="60" spans="1:7" ht="18" hidden="1" customHeight="1">
      <c r="A60" s="33">
        <v>42675</v>
      </c>
      <c r="B60" s="34">
        <v>0.9</v>
      </c>
      <c r="C60" s="35">
        <v>0.4</v>
      </c>
      <c r="D60" s="36">
        <v>2.2999999999999998</v>
      </c>
      <c r="E60" s="37">
        <v>2.2000000000000002</v>
      </c>
      <c r="F60" s="35">
        <v>0.1</v>
      </c>
      <c r="G60" s="36">
        <v>1.8</v>
      </c>
    </row>
    <row r="61" spans="1:7" ht="18" hidden="1" customHeight="1">
      <c r="A61" s="33">
        <v>42705</v>
      </c>
      <c r="B61" s="34">
        <v>1</v>
      </c>
      <c r="C61" s="35">
        <v>0.4</v>
      </c>
      <c r="D61" s="36">
        <v>2.2000000000000002</v>
      </c>
      <c r="E61" s="37">
        <v>2.2999999999999998</v>
      </c>
      <c r="F61" s="35">
        <v>0.3</v>
      </c>
      <c r="G61" s="36">
        <v>1.7</v>
      </c>
    </row>
    <row r="62" spans="1:7" ht="18" hidden="1" customHeight="1">
      <c r="A62" s="33">
        <v>42736</v>
      </c>
      <c r="B62" s="34">
        <v>1.1000000000000001</v>
      </c>
      <c r="C62" s="35">
        <v>0.3</v>
      </c>
      <c r="D62" s="36">
        <v>2.1</v>
      </c>
      <c r="E62" s="37">
        <v>1.8</v>
      </c>
      <c r="F62" s="35">
        <v>0.5</v>
      </c>
      <c r="G62" s="36">
        <v>1.7</v>
      </c>
    </row>
    <row r="63" spans="1:7" ht="18" hidden="1" customHeight="1">
      <c r="A63" s="33">
        <v>42767</v>
      </c>
      <c r="B63" s="34">
        <v>1.2</v>
      </c>
      <c r="C63" s="35">
        <v>0.3</v>
      </c>
      <c r="D63" s="36">
        <v>2</v>
      </c>
      <c r="E63" s="37">
        <v>1.3</v>
      </c>
      <c r="F63" s="35">
        <v>1.1000000000000001</v>
      </c>
      <c r="G63" s="36">
        <v>1.6</v>
      </c>
    </row>
    <row r="64" spans="1:7" ht="18" hidden="1" customHeight="1">
      <c r="A64" s="33">
        <v>42795</v>
      </c>
      <c r="B64" s="34">
        <v>1.3</v>
      </c>
      <c r="C64" s="35">
        <v>0.4</v>
      </c>
      <c r="D64" s="36">
        <v>1.9</v>
      </c>
      <c r="E64" s="37">
        <v>1.3</v>
      </c>
      <c r="F64" s="35">
        <v>1.7</v>
      </c>
      <c r="G64" s="36">
        <v>1.8</v>
      </c>
    </row>
    <row r="65" spans="1:7" ht="18" hidden="1" customHeight="1">
      <c r="A65" s="33">
        <v>42826</v>
      </c>
      <c r="B65" s="34">
        <v>1.5</v>
      </c>
      <c r="C65" s="35">
        <v>0.5</v>
      </c>
      <c r="D65" s="36">
        <v>1.9</v>
      </c>
      <c r="E65" s="37">
        <v>2.9</v>
      </c>
      <c r="F65" s="35">
        <v>1.9</v>
      </c>
      <c r="G65" s="36">
        <v>2.1</v>
      </c>
    </row>
    <row r="66" spans="1:7" ht="18" hidden="1" customHeight="1">
      <c r="A66" s="33">
        <v>42856</v>
      </c>
      <c r="B66" s="34">
        <v>1.9</v>
      </c>
      <c r="C66" s="35">
        <v>0.7</v>
      </c>
      <c r="D66" s="36">
        <v>2</v>
      </c>
      <c r="E66" s="37">
        <v>5.9</v>
      </c>
      <c r="F66" s="35">
        <v>2.6</v>
      </c>
      <c r="G66" s="36">
        <v>3</v>
      </c>
    </row>
    <row r="67" spans="1:7" ht="18" hidden="1" customHeight="1">
      <c r="A67" s="33">
        <v>42887</v>
      </c>
      <c r="B67" s="34">
        <v>2.4</v>
      </c>
      <c r="C67" s="35">
        <v>0.8</v>
      </c>
      <c r="D67" s="36">
        <v>2</v>
      </c>
      <c r="E67" s="37">
        <v>6.4</v>
      </c>
      <c r="F67" s="35">
        <v>2</v>
      </c>
      <c r="G67" s="36">
        <v>2.2999999999999998</v>
      </c>
    </row>
    <row r="68" spans="1:7" ht="18" hidden="1" customHeight="1">
      <c r="A68" s="33">
        <v>42917</v>
      </c>
      <c r="B68" s="34">
        <v>2.7</v>
      </c>
      <c r="C68" s="35">
        <v>0.9</v>
      </c>
      <c r="D68" s="36">
        <v>2</v>
      </c>
      <c r="E68" s="37">
        <v>5.3</v>
      </c>
      <c r="F68" s="35">
        <v>1.9</v>
      </c>
      <c r="G68" s="36">
        <v>2.2000000000000002</v>
      </c>
    </row>
    <row r="69" spans="1:7" ht="18" hidden="1" customHeight="1">
      <c r="A69" s="33">
        <v>42948</v>
      </c>
      <c r="B69" s="34">
        <v>3.0286765833461127</v>
      </c>
      <c r="C69" s="35">
        <v>1.2222935693991577</v>
      </c>
      <c r="D69" s="36">
        <v>2.0456514153099237</v>
      </c>
      <c r="E69" s="37">
        <v>4.5703839122486212</v>
      </c>
      <c r="F69" s="35">
        <v>3.1433178020487729</v>
      </c>
      <c r="G69" s="36">
        <v>2.6876093090027808</v>
      </c>
    </row>
    <row r="70" spans="1:7" ht="18" hidden="1" customHeight="1">
      <c r="A70" s="33">
        <v>42979</v>
      </c>
      <c r="B70" s="34">
        <v>3.2</v>
      </c>
      <c r="C70" s="35">
        <v>1.5</v>
      </c>
      <c r="D70" s="36">
        <v>2.1</v>
      </c>
      <c r="E70" s="37">
        <v>3.5</v>
      </c>
      <c r="F70" s="35">
        <v>2.7</v>
      </c>
      <c r="G70" s="36">
        <v>2.1</v>
      </c>
    </row>
    <row r="71" spans="1:7" ht="18" hidden="1" customHeight="1">
      <c r="A71" s="33">
        <v>43009</v>
      </c>
      <c r="B71" s="34">
        <v>3.4</v>
      </c>
      <c r="C71" s="35">
        <v>1.7</v>
      </c>
      <c r="D71" s="36">
        <v>2.1</v>
      </c>
      <c r="E71" s="37">
        <v>3.5</v>
      </c>
      <c r="F71" s="35">
        <v>2.9</v>
      </c>
      <c r="G71" s="36">
        <v>2.4</v>
      </c>
    </row>
    <row r="72" spans="1:7" ht="18" hidden="1" customHeight="1">
      <c r="A72" s="33">
        <v>43040</v>
      </c>
      <c r="B72" s="34">
        <v>3.5135960892147766</v>
      </c>
      <c r="C72" s="35">
        <v>1.9613825093619752</v>
      </c>
      <c r="D72" s="36">
        <v>2.1371120259215282</v>
      </c>
      <c r="E72" s="37">
        <v>3.5648994515539156</v>
      </c>
      <c r="F72" s="35">
        <v>2.7389160086513931</v>
      </c>
      <c r="G72" s="36">
        <v>2.1266499895171931</v>
      </c>
    </row>
    <row r="73" spans="1:7" ht="18" hidden="1" customHeight="1">
      <c r="A73" s="33">
        <v>43070</v>
      </c>
      <c r="B73" s="34">
        <v>3.7</v>
      </c>
      <c r="C73" s="35">
        <v>2.2000000000000002</v>
      </c>
      <c r="D73" s="36">
        <v>2.2000000000000002</v>
      </c>
      <c r="E73" s="37">
        <v>4.2</v>
      </c>
      <c r="F73" s="35">
        <v>2.9</v>
      </c>
      <c r="G73" s="36">
        <v>2.2000000000000002</v>
      </c>
    </row>
    <row r="74" spans="1:7" ht="18" hidden="1" customHeight="1">
      <c r="A74" s="33">
        <v>43101</v>
      </c>
      <c r="B74" s="34">
        <v>4.0347137637027686</v>
      </c>
      <c r="C74" s="35">
        <v>2.3846825535486893</v>
      </c>
      <c r="D74" s="36">
        <v>2.1804513646307644</v>
      </c>
      <c r="E74" s="37">
        <v>6.1705989110707682</v>
      </c>
      <c r="F74" s="35">
        <v>2.9291982620538226</v>
      </c>
      <c r="G74" s="36">
        <v>1.7701381506116443</v>
      </c>
    </row>
    <row r="75" spans="1:7" ht="18" hidden="1" customHeight="1">
      <c r="A75" s="33">
        <v>43132</v>
      </c>
      <c r="B75" s="34">
        <v>4.5171102661596851</v>
      </c>
      <c r="C75" s="35">
        <v>2.5118378490783133</v>
      </c>
      <c r="D75" s="36">
        <v>2.1965772455402544</v>
      </c>
      <c r="E75" s="37">
        <v>6.995515695067267</v>
      </c>
      <c r="F75" s="35">
        <v>2.6502478886668568</v>
      </c>
      <c r="G75" s="36">
        <v>1.8158040266164077</v>
      </c>
    </row>
    <row r="76" spans="1:7" ht="18" hidden="1" customHeight="1">
      <c r="A76" s="33">
        <v>43160</v>
      </c>
      <c r="B76" s="34">
        <v>4.9756912792464192</v>
      </c>
      <c r="C76" s="35">
        <v>2.54927677755028</v>
      </c>
      <c r="D76" s="36">
        <v>2.1728279888055591</v>
      </c>
      <c r="E76" s="37">
        <v>6.6666666666666652</v>
      </c>
      <c r="F76" s="35">
        <v>2.1375028224842385</v>
      </c>
      <c r="G76" s="36">
        <v>1.5659157673754143</v>
      </c>
    </row>
    <row r="77" spans="1:7" ht="18" hidden="1" customHeight="1">
      <c r="A77" s="33">
        <v>43191</v>
      </c>
      <c r="B77" s="34">
        <v>5</v>
      </c>
      <c r="C77" s="35">
        <v>2.6</v>
      </c>
      <c r="D77" s="36">
        <v>2.1</v>
      </c>
      <c r="E77" s="37">
        <v>3.7</v>
      </c>
      <c r="F77" s="35">
        <v>2.2000000000000002</v>
      </c>
      <c r="G77" s="36">
        <v>1.5</v>
      </c>
    </row>
    <row r="78" spans="1:7" ht="18" hidden="1" customHeight="1">
      <c r="A78" s="33">
        <v>43221</v>
      </c>
      <c r="B78" s="34">
        <v>4.7</v>
      </c>
      <c r="C78" s="35">
        <v>2.5</v>
      </c>
      <c r="D78" s="36">
        <v>2</v>
      </c>
      <c r="E78" s="37">
        <v>2.4</v>
      </c>
      <c r="F78" s="35">
        <v>2.2000000000000002</v>
      </c>
      <c r="G78" s="36">
        <v>1.3</v>
      </c>
    </row>
    <row r="79" spans="1:7" ht="18" hidden="1" customHeight="1">
      <c r="A79" s="33">
        <v>43252</v>
      </c>
      <c r="B79" s="34">
        <v>4.2920174056568339</v>
      </c>
      <c r="C79" s="35">
        <v>2.5889959177030519</v>
      </c>
      <c r="D79" s="36">
        <v>1.9236851262346866</v>
      </c>
      <c r="E79" s="37">
        <v>1.031685458224918</v>
      </c>
      <c r="F79" s="35">
        <v>2.5907728443276712</v>
      </c>
      <c r="G79" s="36">
        <v>1.6020785026058526</v>
      </c>
    </row>
    <row r="80" spans="1:7" ht="18" hidden="1" customHeight="1">
      <c r="A80" s="33">
        <v>43282</v>
      </c>
      <c r="B80" s="34">
        <v>4</v>
      </c>
      <c r="C80" s="35">
        <v>2.6</v>
      </c>
      <c r="D80" s="36">
        <v>1.9</v>
      </c>
      <c r="E80" s="37">
        <v>1.7</v>
      </c>
      <c r="F80" s="35">
        <v>2.5</v>
      </c>
      <c r="G80" s="36">
        <v>1.9</v>
      </c>
    </row>
    <row r="81" spans="1:7" ht="18" hidden="1" customHeight="1">
      <c r="A81" s="33">
        <v>43313</v>
      </c>
      <c r="B81" s="34">
        <v>3.7</v>
      </c>
      <c r="C81" s="35">
        <v>2.5</v>
      </c>
      <c r="D81" s="36">
        <v>1.8</v>
      </c>
      <c r="E81" s="37">
        <v>0.9</v>
      </c>
      <c r="F81" s="35">
        <v>1.8</v>
      </c>
      <c r="G81" s="36">
        <v>1.4</v>
      </c>
    </row>
    <row r="82" spans="1:7" ht="18" hidden="1" customHeight="1">
      <c r="A82" s="33">
        <v>43344</v>
      </c>
      <c r="B82" s="34">
        <v>3.5</v>
      </c>
      <c r="C82" s="35">
        <v>2.5</v>
      </c>
      <c r="D82" s="36">
        <v>1.8</v>
      </c>
      <c r="E82" s="37">
        <v>1.9</v>
      </c>
      <c r="F82" s="35">
        <v>2.1</v>
      </c>
      <c r="G82" s="36">
        <v>1.8</v>
      </c>
    </row>
    <row r="83" spans="1:7" ht="18" hidden="1" customHeight="1">
      <c r="A83" s="33">
        <v>43374</v>
      </c>
      <c r="B83" s="34">
        <v>3.4899837193813399</v>
      </c>
      <c r="C83" s="35">
        <v>2.4218179892776304</v>
      </c>
      <c r="D83" s="36">
        <v>1.7586366027664946</v>
      </c>
      <c r="E83" s="37">
        <v>2.7779155594921834</v>
      </c>
      <c r="F83" s="35">
        <v>2.2970321623414502</v>
      </c>
      <c r="G83" s="36">
        <v>2.1178916329569253</v>
      </c>
    </row>
    <row r="84" spans="1:7" ht="18" hidden="1" customHeight="1">
      <c r="A84" s="33">
        <v>43405</v>
      </c>
      <c r="B84" s="34">
        <v>3.4</v>
      </c>
      <c r="C84" s="35">
        <v>2.4</v>
      </c>
      <c r="D84" s="36">
        <v>1.8</v>
      </c>
      <c r="E84" s="37">
        <v>2.8</v>
      </c>
      <c r="F84" s="35">
        <v>2.6</v>
      </c>
      <c r="G84" s="36">
        <v>2.5</v>
      </c>
    </row>
    <row r="85" spans="1:7" ht="18" hidden="1" customHeight="1">
      <c r="A85" s="33">
        <v>43435</v>
      </c>
      <c r="B85" s="34">
        <v>3.2273827033387326</v>
      </c>
      <c r="C85" s="35">
        <v>2.3432099051625688</v>
      </c>
      <c r="D85" s="36">
        <v>1.7858993722993155</v>
      </c>
      <c r="E85" s="37">
        <v>1.7861988304093579</v>
      </c>
      <c r="F85" s="35">
        <v>2.1106037979508274</v>
      </c>
      <c r="G85" s="36">
        <v>2.0890363570770898</v>
      </c>
    </row>
    <row r="86" spans="1:7" ht="18" hidden="1" customHeight="1">
      <c r="A86" s="33">
        <v>43466</v>
      </c>
      <c r="B86" s="34">
        <v>2.8</v>
      </c>
      <c r="C86" s="35">
        <v>2.2999999999999998</v>
      </c>
      <c r="D86" s="36">
        <v>1.9</v>
      </c>
      <c r="E86" s="37">
        <v>0.5</v>
      </c>
      <c r="F86" s="35">
        <v>1.8</v>
      </c>
      <c r="G86" s="36">
        <v>2.7</v>
      </c>
    </row>
    <row r="87" spans="1:7" ht="18" hidden="1" customHeight="1">
      <c r="A87" s="33">
        <v>43497</v>
      </c>
      <c r="B87" s="34">
        <v>2.1035542782304795</v>
      </c>
      <c r="C87" s="35">
        <v>2.1204152301877777</v>
      </c>
      <c r="D87" s="36">
        <v>1.8690863024179549</v>
      </c>
      <c r="E87" s="37">
        <v>-0.83604358759429287</v>
      </c>
      <c r="F87" s="35">
        <v>1.0622973472985686</v>
      </c>
      <c r="G87" s="36">
        <v>1.8763645467243739</v>
      </c>
    </row>
    <row r="88" spans="1:7" ht="18" hidden="1" customHeight="1">
      <c r="A88" s="33">
        <v>43525</v>
      </c>
      <c r="B88" s="34">
        <v>1.4265757290686798</v>
      </c>
      <c r="C88" s="35">
        <v>2.018192956343734</v>
      </c>
      <c r="D88" s="36">
        <v>1.8780363097014474</v>
      </c>
      <c r="E88" s="37">
        <v>-1.4144999999999963</v>
      </c>
      <c r="F88" s="35">
        <v>0.92206959535967581</v>
      </c>
      <c r="G88" s="36">
        <v>1.6773694976255804</v>
      </c>
    </row>
    <row r="89" spans="1:7" ht="18" hidden="1" customHeight="1">
      <c r="A89" s="33">
        <v>43556</v>
      </c>
      <c r="B89" s="34">
        <v>1.2</v>
      </c>
      <c r="C89" s="35">
        <v>1.9</v>
      </c>
      <c r="D89" s="36">
        <v>1.9</v>
      </c>
      <c r="E89" s="37">
        <v>0.6</v>
      </c>
      <c r="F89" s="35">
        <v>0.6</v>
      </c>
      <c r="G89" s="36">
        <v>1.4</v>
      </c>
    </row>
    <row r="90" spans="1:7" ht="18" hidden="1" customHeight="1">
      <c r="A90" s="33">
        <v>43586</v>
      </c>
      <c r="B90" s="34">
        <v>1.0282470803488097</v>
      </c>
      <c r="C90" s="35">
        <v>1.7292057679194839</v>
      </c>
      <c r="D90" s="36">
        <v>1.8822821821713021</v>
      </c>
      <c r="E90" s="37">
        <v>0.77220077220079286</v>
      </c>
      <c r="F90" s="35">
        <v>0.35461436491504017</v>
      </c>
      <c r="G90" s="36">
        <v>1.4121864530091122</v>
      </c>
    </row>
    <row r="91" spans="1:7" ht="18" hidden="1" customHeight="1">
      <c r="A91" s="33">
        <v>43617</v>
      </c>
      <c r="B91" s="34">
        <v>0.99070578409852228</v>
      </c>
      <c r="C91" s="35">
        <v>1.49386037472794</v>
      </c>
      <c r="D91" s="36">
        <v>1.8675875336298997</v>
      </c>
      <c r="E91" s="37">
        <v>0.58365758754863606</v>
      </c>
      <c r="F91" s="35">
        <v>-0.21637203460876941</v>
      </c>
      <c r="G91" s="36">
        <v>1.4318424366090321</v>
      </c>
    </row>
    <row r="92" spans="1:7" ht="18" hidden="1" customHeight="1">
      <c r="A92" s="33">
        <v>43647</v>
      </c>
      <c r="B92" s="34">
        <v>0.91342430377603367</v>
      </c>
      <c r="C92" s="35">
        <v>1.2663108409027624</v>
      </c>
      <c r="D92" s="36">
        <v>1.8228805602991782</v>
      </c>
      <c r="E92" s="37">
        <v>0.77972709551659136</v>
      </c>
      <c r="F92" s="35">
        <v>-0.19899316757978625</v>
      </c>
      <c r="G92" s="36">
        <v>1.3954747283652091</v>
      </c>
    </row>
    <row r="93" spans="1:7" ht="18" hidden="1" customHeight="1">
      <c r="A93" s="33">
        <v>43678</v>
      </c>
      <c r="B93" s="34">
        <v>0.98235099529835335</v>
      </c>
      <c r="C93" s="35">
        <v>1.1381059933942561</v>
      </c>
      <c r="D93" s="36">
        <v>1.8749971211397876</v>
      </c>
      <c r="E93" s="37">
        <v>1.7664376840039298</v>
      </c>
      <c r="F93" s="35">
        <v>0.25501304274808678</v>
      </c>
      <c r="G93" s="36">
        <v>2.0216034639047864</v>
      </c>
    </row>
    <row r="94" spans="1:7" ht="18" hidden="1" customHeight="1">
      <c r="A94" s="33">
        <v>43709</v>
      </c>
      <c r="B94" s="34">
        <v>0.92993821398670296</v>
      </c>
      <c r="C94" s="35">
        <v>0.97697752773011626</v>
      </c>
      <c r="D94" s="36">
        <v>1.8787373128930307</v>
      </c>
      <c r="E94" s="37">
        <v>1.2745098039215641</v>
      </c>
      <c r="F94" s="35">
        <v>0.16177077715644472</v>
      </c>
      <c r="G94" s="36">
        <v>1.8934138230198405</v>
      </c>
    </row>
    <row r="95" spans="1:7" ht="18" hidden="1" customHeight="1">
      <c r="A95" s="33">
        <v>43739</v>
      </c>
      <c r="B95" s="34">
        <v>0.73599880554333641</v>
      </c>
      <c r="C95" s="35">
        <v>0.79588360304012618</v>
      </c>
      <c r="D95" s="36">
        <v>1.8538878855778984</v>
      </c>
      <c r="E95" s="37">
        <v>0.390625</v>
      </c>
      <c r="F95" s="35">
        <v>0.10975536594526325</v>
      </c>
      <c r="G95" s="36">
        <v>1.8171571646045104</v>
      </c>
    </row>
    <row r="96" spans="1:7" ht="18" hidden="1" customHeight="1">
      <c r="A96" s="33">
        <v>43770</v>
      </c>
      <c r="B96" s="34">
        <v>0.5310218919299281</v>
      </c>
      <c r="C96" s="35">
        <v>0.58951659929322719</v>
      </c>
      <c r="D96" s="36">
        <v>1.7927998449687843</v>
      </c>
      <c r="E96" s="37">
        <v>0.29182879377431803</v>
      </c>
      <c r="F96" s="35">
        <v>7.6094007126648044E-2</v>
      </c>
      <c r="G96" s="36">
        <v>1.7636681664893183</v>
      </c>
    </row>
    <row r="97" spans="1:7" ht="18" hidden="1" customHeight="1">
      <c r="A97" s="33">
        <v>43800</v>
      </c>
      <c r="B97" s="34">
        <v>0.45784101493639984</v>
      </c>
      <c r="C97" s="35">
        <v>0.42733532629051219</v>
      </c>
      <c r="D97" s="36">
        <v>1.7739323629121673</v>
      </c>
      <c r="E97" s="37">
        <v>0.87890625</v>
      </c>
      <c r="F97" s="35">
        <v>0.14336857949832638</v>
      </c>
      <c r="G97" s="36">
        <v>1.8581762281632441</v>
      </c>
    </row>
    <row r="98" spans="1:7" ht="18" hidden="1" customHeight="1">
      <c r="A98" s="33">
        <v>43831</v>
      </c>
      <c r="B98" s="34">
        <v>0.58274938347775418</v>
      </c>
      <c r="C98" s="35">
        <v>0.29680653442141214</v>
      </c>
      <c r="D98" s="36">
        <v>1.6820499857076232</v>
      </c>
      <c r="E98" s="37">
        <v>2.0231213872832443</v>
      </c>
      <c r="F98" s="35">
        <v>0.27152708923243729</v>
      </c>
      <c r="G98" s="36">
        <v>1.5917333192526861</v>
      </c>
    </row>
    <row r="99" spans="1:7" ht="18" hidden="1" customHeight="1">
      <c r="A99" s="33">
        <v>43862</v>
      </c>
      <c r="B99" s="34">
        <v>0.83188720012519202</v>
      </c>
      <c r="C99" s="35">
        <v>0.28157669846429201</v>
      </c>
      <c r="D99" s="36">
        <v>1.7078195371722948</v>
      </c>
      <c r="E99" s="37">
        <v>2.1072796934865856</v>
      </c>
      <c r="F99" s="35">
        <v>0.87178208872387142</v>
      </c>
      <c r="G99" s="36">
        <v>2.1795294401745435</v>
      </c>
    </row>
    <row r="100" spans="1:7" ht="18" hidden="1" customHeight="1">
      <c r="A100" s="33">
        <v>43891</v>
      </c>
      <c r="B100" s="34">
        <v>1.2</v>
      </c>
      <c r="C100" s="35">
        <v>0.3</v>
      </c>
      <c r="D100" s="36">
        <v>1.8</v>
      </c>
      <c r="E100" s="37">
        <v>2.9</v>
      </c>
      <c r="F100" s="35">
        <v>1.3</v>
      </c>
      <c r="G100" s="36">
        <v>2.7</v>
      </c>
    </row>
    <row r="101" spans="1:7" ht="18" hidden="1" customHeight="1">
      <c r="A101" s="33">
        <v>43922</v>
      </c>
      <c r="B101" s="34">
        <v>1.5030303030302949</v>
      </c>
      <c r="C101" s="35">
        <v>0.38155295297568337</v>
      </c>
      <c r="D101" s="36">
        <v>1.9276042231549662</v>
      </c>
      <c r="E101" s="37">
        <v>4.2145593869731712</v>
      </c>
      <c r="F101" s="35">
        <v>1.4691672980770898</v>
      </c>
      <c r="G101" s="36">
        <v>3.0138732031102178</v>
      </c>
    </row>
    <row r="102" spans="1:7" ht="18" hidden="1" customHeight="1">
      <c r="A102" s="33">
        <v>43952</v>
      </c>
      <c r="B102" s="34">
        <v>1.6716466122910445</v>
      </c>
      <c r="C102" s="35">
        <v>0.48645251872356798</v>
      </c>
      <c r="D102" s="36">
        <v>2.0774059516008636</v>
      </c>
      <c r="E102" s="37">
        <v>2.7777777777777679</v>
      </c>
      <c r="F102" s="35">
        <v>1.6135344461770229</v>
      </c>
      <c r="G102" s="36">
        <v>3.2092470152518482</v>
      </c>
    </row>
    <row r="103" spans="1:7" ht="18" hidden="1" customHeight="1">
      <c r="A103" s="33">
        <v>43983</v>
      </c>
      <c r="B103" s="34">
        <v>1.7676971506981998</v>
      </c>
      <c r="C103" s="35">
        <v>0.6460172845733636</v>
      </c>
      <c r="D103" s="36">
        <v>2.1957630381194582</v>
      </c>
      <c r="E103" s="37">
        <v>1.740812379110257</v>
      </c>
      <c r="F103" s="35">
        <v>1.7029712971434297</v>
      </c>
      <c r="G103" s="36">
        <v>2.8537408506346118</v>
      </c>
    </row>
    <row r="104" spans="1:7" ht="18" hidden="1" customHeight="1">
      <c r="A104" s="33">
        <v>44013</v>
      </c>
      <c r="B104" s="34">
        <v>1.8230216987980885</v>
      </c>
      <c r="C104" s="35">
        <v>0.8062314628626277</v>
      </c>
      <c r="D104" s="36">
        <v>2.2937070446335639</v>
      </c>
      <c r="E104" s="37">
        <v>1.4506769825918697</v>
      </c>
      <c r="F104" s="35">
        <v>1.7254072617174376</v>
      </c>
      <c r="G104" s="36">
        <v>2.5712357213994119</v>
      </c>
    </row>
    <row r="105" spans="1:7" ht="18" hidden="1" customHeight="1">
      <c r="A105" s="33">
        <v>44044</v>
      </c>
      <c r="B105" s="34">
        <v>1.8042690293999186</v>
      </c>
      <c r="C105" s="35">
        <v>0.96802265763173967</v>
      </c>
      <c r="D105" s="36">
        <v>2.3932585019679875</v>
      </c>
      <c r="E105" s="37">
        <v>1.5429122468659573</v>
      </c>
      <c r="F105" s="35">
        <v>2.1993339618013863</v>
      </c>
      <c r="G105" s="36">
        <v>3.2107615778820264</v>
      </c>
    </row>
    <row r="106" spans="1:7" ht="18" hidden="1" customHeight="1">
      <c r="A106" s="33">
        <v>44075</v>
      </c>
      <c r="B106" s="34">
        <v>1.9150305761184372</v>
      </c>
      <c r="C106" s="35">
        <v>1.1716521616716102</v>
      </c>
      <c r="D106" s="36">
        <v>2.5483140930255166</v>
      </c>
      <c r="E106" s="37">
        <v>2.6137463697967211</v>
      </c>
      <c r="F106" s="35">
        <v>2.6060443209565687</v>
      </c>
      <c r="G106" s="36">
        <v>3.7505567802426976</v>
      </c>
    </row>
    <row r="107" spans="1:7" ht="18" hidden="1" customHeight="1">
      <c r="A107" s="33">
        <v>44105</v>
      </c>
      <c r="B107" s="34">
        <v>2.1476833976834087</v>
      </c>
      <c r="C107" s="35">
        <v>1.4000060105438639</v>
      </c>
      <c r="D107" s="36">
        <v>2.7373380665246971</v>
      </c>
      <c r="E107" s="37">
        <v>3.2101167315174983</v>
      </c>
      <c r="F107" s="35">
        <v>2.8502785520538199</v>
      </c>
      <c r="G107" s="36">
        <v>4.0809075847834331</v>
      </c>
    </row>
    <row r="108" spans="1:7" ht="18" hidden="1" customHeight="1">
      <c r="A108" s="33">
        <v>44136</v>
      </c>
      <c r="B108" s="34">
        <v>2.3803779654201662</v>
      </c>
      <c r="C108" s="35">
        <v>1.608118338596487</v>
      </c>
      <c r="D108" s="36">
        <v>2.8981268659719506</v>
      </c>
      <c r="E108" s="37">
        <v>3.103782735208549</v>
      </c>
      <c r="F108" s="35">
        <v>2.5663728117317097</v>
      </c>
      <c r="G108" s="36">
        <v>3.6902162781021985</v>
      </c>
    </row>
    <row r="109" spans="1:7" ht="18" hidden="1" customHeight="1">
      <c r="A109" s="33">
        <v>44166</v>
      </c>
      <c r="B109" s="34">
        <v>2.5313404050144594</v>
      </c>
      <c r="C109" s="35">
        <v>1.8139602258601562</v>
      </c>
      <c r="D109" s="36">
        <v>3.0553337913181711</v>
      </c>
      <c r="E109" s="37">
        <v>2.7105517909002952</v>
      </c>
      <c r="F109" s="35">
        <v>2.6093599362168263</v>
      </c>
      <c r="G109" s="36">
        <v>3.7486544116245968</v>
      </c>
    </row>
    <row r="110" spans="1:7" ht="18" hidden="1" customHeight="1">
      <c r="A110" s="33">
        <v>44197</v>
      </c>
      <c r="B110" s="34">
        <v>2.5</v>
      </c>
      <c r="C110" s="35">
        <v>2</v>
      </c>
      <c r="D110" s="36">
        <v>3.2</v>
      </c>
      <c r="E110" s="37">
        <v>1</v>
      </c>
      <c r="F110" s="35">
        <v>2.6</v>
      </c>
      <c r="G110" s="36">
        <v>3.7</v>
      </c>
    </row>
    <row r="111" spans="1:7" ht="18" hidden="1" customHeight="1">
      <c r="A111" s="33">
        <v>44228</v>
      </c>
      <c r="B111" s="34">
        <v>2.37046528389524</v>
      </c>
      <c r="C111" s="35">
        <v>2.1966457795428607</v>
      </c>
      <c r="D111" s="36">
        <v>3.4205073142964393</v>
      </c>
      <c r="E111" s="37">
        <v>1.2195121951219523</v>
      </c>
      <c r="F111" s="35">
        <v>3.1054864028926765</v>
      </c>
      <c r="G111" s="36">
        <v>4.4023870714384739</v>
      </c>
    </row>
    <row r="112" spans="1:7" ht="18" hidden="1" customHeight="1">
      <c r="A112" s="33">
        <v>44256</v>
      </c>
      <c r="B112" s="34">
        <v>2.2129903331469247</v>
      </c>
      <c r="C112" s="35">
        <v>2.3386914440536755</v>
      </c>
      <c r="D112" s="36">
        <v>3.5454567946086479</v>
      </c>
      <c r="E112" s="37">
        <v>1.0242085661080091</v>
      </c>
      <c r="F112" s="35">
        <v>2.9845038596151729</v>
      </c>
      <c r="G112" s="36">
        <v>4.2375543193663434</v>
      </c>
    </row>
    <row r="113" spans="1:7" ht="18" hidden="1" customHeight="1">
      <c r="A113" s="33">
        <v>44287</v>
      </c>
      <c r="B113" s="34">
        <v>1.9</v>
      </c>
      <c r="C113" s="35">
        <v>2.4</v>
      </c>
      <c r="D113" s="36">
        <v>3.6</v>
      </c>
      <c r="E113" s="37">
        <v>0.2</v>
      </c>
      <c r="F113" s="35">
        <v>2.7</v>
      </c>
      <c r="G113" s="36">
        <v>4.0999999999999996</v>
      </c>
    </row>
    <row r="114" spans="1:7" ht="18" hidden="1" customHeight="1">
      <c r="A114" s="33">
        <v>44317</v>
      </c>
      <c r="B114" s="34">
        <v>1.8</v>
      </c>
      <c r="C114" s="35">
        <v>2.5</v>
      </c>
      <c r="D114" s="36">
        <v>3.7</v>
      </c>
      <c r="E114" s="37">
        <v>2.4</v>
      </c>
      <c r="F114" s="35">
        <v>2.7</v>
      </c>
      <c r="G114" s="36">
        <v>4.0999999999999996</v>
      </c>
    </row>
    <row r="115" spans="1:7" ht="18" hidden="1" customHeight="1">
      <c r="A115" s="33">
        <v>44348</v>
      </c>
      <c r="B115" s="34">
        <v>2.2000000000000002</v>
      </c>
      <c r="C115" s="35">
        <v>2.7</v>
      </c>
      <c r="D115" s="36">
        <v>3.8</v>
      </c>
      <c r="E115" s="37">
        <v>5.9</v>
      </c>
      <c r="F115" s="35">
        <v>4.0999999999999996</v>
      </c>
      <c r="G115" s="36">
        <v>4.5</v>
      </c>
    </row>
    <row r="116" spans="1:7" ht="18" hidden="1" customHeight="1">
      <c r="A116" s="33">
        <v>44378</v>
      </c>
      <c r="B116" s="34">
        <v>2.6</v>
      </c>
      <c r="C116" s="35">
        <v>3</v>
      </c>
      <c r="D116" s="36">
        <v>4</v>
      </c>
      <c r="E116" s="37">
        <v>6.5</v>
      </c>
      <c r="F116" s="35">
        <v>4.9000000000000004</v>
      </c>
      <c r="G116" s="36">
        <v>5</v>
      </c>
    </row>
    <row r="117" spans="1:7" ht="18" hidden="1" customHeight="1">
      <c r="A117" s="33">
        <v>44409</v>
      </c>
      <c r="B117" s="34">
        <v>3</v>
      </c>
      <c r="C117" s="35">
        <v>3.2</v>
      </c>
      <c r="D117" s="36">
        <v>4.0999999999999996</v>
      </c>
      <c r="E117" s="37">
        <v>6</v>
      </c>
      <c r="F117" s="35">
        <v>4.4000000000000004</v>
      </c>
      <c r="G117" s="36">
        <v>4.3</v>
      </c>
    </row>
    <row r="118" spans="1:7" ht="18" hidden="1" customHeight="1">
      <c r="A118" s="33">
        <v>44440</v>
      </c>
      <c r="B118" s="34">
        <v>3.2</v>
      </c>
      <c r="C118" s="35">
        <v>3.3</v>
      </c>
      <c r="D118" s="36">
        <v>4.2</v>
      </c>
      <c r="E118" s="37">
        <v>5.4</v>
      </c>
      <c r="F118" s="35">
        <v>4.5999999999999996</v>
      </c>
      <c r="G118" s="36">
        <v>4.5999999999999996</v>
      </c>
    </row>
    <row r="119" spans="1:7" ht="18" hidden="1" customHeight="1">
      <c r="A119" s="33">
        <v>44470</v>
      </c>
      <c r="B119" s="34">
        <v>3.4</v>
      </c>
      <c r="C119" s="35">
        <v>3.5</v>
      </c>
      <c r="D119" s="36">
        <v>4.3</v>
      </c>
      <c r="E119" s="37">
        <v>5.8</v>
      </c>
      <c r="F119" s="35">
        <v>4.5</v>
      </c>
      <c r="G119" s="36">
        <v>4.5</v>
      </c>
    </row>
    <row r="120" spans="1:7" ht="18" hidden="1" customHeight="1">
      <c r="A120" s="33">
        <v>44501</v>
      </c>
      <c r="B120" s="34">
        <v>3.7</v>
      </c>
      <c r="C120" s="35">
        <v>3.7</v>
      </c>
      <c r="D120" s="36">
        <v>4.4000000000000004</v>
      </c>
      <c r="E120" s="37">
        <v>6.4</v>
      </c>
      <c r="F120" s="35">
        <v>5</v>
      </c>
      <c r="G120" s="36">
        <v>5.2</v>
      </c>
    </row>
    <row r="121" spans="1:7" ht="18" hidden="1" customHeight="1">
      <c r="A121" s="33">
        <v>44531</v>
      </c>
      <c r="B121" s="34">
        <v>4</v>
      </c>
      <c r="C121" s="35">
        <v>3.9</v>
      </c>
      <c r="D121" s="36">
        <v>4.5</v>
      </c>
      <c r="E121" s="37">
        <v>6.8</v>
      </c>
      <c r="F121" s="35">
        <v>5.0999999999999996</v>
      </c>
      <c r="G121" s="36">
        <v>5.0999999999999996</v>
      </c>
    </row>
    <row r="122" spans="1:7" ht="18" hidden="1" customHeight="1">
      <c r="A122" s="33">
        <v>44562</v>
      </c>
      <c r="B122" s="34">
        <v>4.5999999999999996</v>
      </c>
      <c r="C122" s="35">
        <v>4.2</v>
      </c>
      <c r="D122" s="36">
        <v>4.7</v>
      </c>
      <c r="E122" s="37">
        <v>7.4</v>
      </c>
      <c r="F122" s="35">
        <v>6</v>
      </c>
      <c r="G122" s="36">
        <v>5.7</v>
      </c>
    </row>
    <row r="123" spans="1:7" ht="18" hidden="1" customHeight="1">
      <c r="A123" s="33">
        <v>44593</v>
      </c>
      <c r="B123" s="34">
        <v>5.2</v>
      </c>
      <c r="C123" s="35">
        <v>4.4000000000000004</v>
      </c>
      <c r="D123" s="36">
        <v>4.8</v>
      </c>
      <c r="E123" s="37">
        <v>9</v>
      </c>
      <c r="F123" s="35">
        <v>6.1</v>
      </c>
      <c r="G123" s="36">
        <v>5.8</v>
      </c>
    </row>
    <row r="124" spans="1:7" ht="18" hidden="1" customHeight="1">
      <c r="A124" s="33">
        <v>44621</v>
      </c>
      <c r="B124" s="34">
        <v>6</v>
      </c>
      <c r="C124" s="35">
        <v>4.8</v>
      </c>
      <c r="D124" s="36">
        <v>5</v>
      </c>
      <c r="E124" s="37">
        <v>10.7</v>
      </c>
      <c r="F124" s="35">
        <v>7.6</v>
      </c>
      <c r="G124" s="36">
        <v>6.6</v>
      </c>
    </row>
    <row r="125" spans="1:7" ht="18" hidden="1" customHeight="1" thickTop="1">
      <c r="A125" s="33">
        <v>44652</v>
      </c>
      <c r="B125" s="34">
        <v>7</v>
      </c>
      <c r="C125" s="35">
        <v>5.3</v>
      </c>
      <c r="D125" s="36">
        <v>5.2</v>
      </c>
      <c r="E125" s="37">
        <v>11</v>
      </c>
      <c r="F125" s="35">
        <v>8.6</v>
      </c>
      <c r="G125" s="36">
        <v>7</v>
      </c>
    </row>
    <row r="126" spans="1:7" ht="18" hidden="1" customHeight="1" thickTop="1">
      <c r="A126" s="33">
        <v>44682</v>
      </c>
      <c r="B126" s="34">
        <v>7.7</v>
      </c>
      <c r="C126" s="35">
        <v>6</v>
      </c>
      <c r="D126" s="36">
        <v>5.5</v>
      </c>
      <c r="E126" s="37">
        <v>10.7</v>
      </c>
      <c r="F126" s="35">
        <v>11</v>
      </c>
      <c r="G126" s="36">
        <v>7.9</v>
      </c>
    </row>
    <row r="127" spans="1:7" ht="18" hidden="1" customHeight="1" thickTop="1">
      <c r="A127" s="33">
        <v>44713</v>
      </c>
      <c r="B127" s="34">
        <v>8</v>
      </c>
      <c r="C127" s="35">
        <v>6.6</v>
      </c>
      <c r="D127" s="36">
        <v>5.8</v>
      </c>
      <c r="E127" s="37">
        <v>9.6</v>
      </c>
      <c r="F127" s="35">
        <v>10.9</v>
      </c>
      <c r="G127" s="36">
        <v>8.1999999999999993</v>
      </c>
    </row>
    <row r="128" spans="1:7" ht="18" hidden="1" customHeight="1" thickTop="1">
      <c r="A128" s="33">
        <v>44743</v>
      </c>
      <c r="B128" s="34">
        <v>8.4</v>
      </c>
      <c r="C128" s="35">
        <v>7.1</v>
      </c>
      <c r="D128" s="36">
        <v>6.1</v>
      </c>
      <c r="E128" s="37">
        <v>11</v>
      </c>
      <c r="F128" s="35">
        <v>10.5</v>
      </c>
      <c r="G128" s="36">
        <v>8.3000000000000007</v>
      </c>
    </row>
    <row r="129" spans="1:7" ht="18" hidden="1" customHeight="1" thickTop="1">
      <c r="A129" s="33">
        <v>44774</v>
      </c>
      <c r="B129" s="34">
        <v>8.8000000000000007</v>
      </c>
      <c r="C129" s="35">
        <v>7.6</v>
      </c>
      <c r="D129" s="36">
        <v>6.4</v>
      </c>
      <c r="E129" s="37">
        <v>11.5</v>
      </c>
      <c r="F129" s="35">
        <v>10.6</v>
      </c>
      <c r="G129" s="36">
        <v>8.3000000000000007</v>
      </c>
    </row>
    <row r="130" spans="1:7" ht="18" hidden="1" customHeight="1" thickTop="1">
      <c r="A130" s="33">
        <v>44805</v>
      </c>
      <c r="B130" s="34">
        <v>9.4</v>
      </c>
      <c r="C130" s="35">
        <v>8.1</v>
      </c>
      <c r="D130" s="36">
        <v>6.7</v>
      </c>
      <c r="E130" s="37">
        <v>11.9</v>
      </c>
      <c r="F130" s="35">
        <v>10.199999999999999</v>
      </c>
      <c r="G130" s="36">
        <v>7.8</v>
      </c>
    </row>
    <row r="131" spans="1:7" ht="18" hidden="1" customHeight="1" thickTop="1">
      <c r="A131" s="33">
        <v>44835</v>
      </c>
      <c r="B131" s="34">
        <v>9.9</v>
      </c>
      <c r="C131" s="35">
        <v>8.5</v>
      </c>
      <c r="D131" s="36">
        <v>7</v>
      </c>
      <c r="E131" s="37">
        <v>11.9</v>
      </c>
      <c r="F131" s="35">
        <v>10</v>
      </c>
      <c r="G131" s="36">
        <v>7.5</v>
      </c>
    </row>
    <row r="132" spans="1:7" ht="18" hidden="1" customHeight="1" thickTop="1">
      <c r="A132" s="33">
        <v>44866</v>
      </c>
      <c r="B132" s="34">
        <v>10.3</v>
      </c>
      <c r="C132" s="35">
        <v>8.9</v>
      </c>
      <c r="D132" s="36">
        <v>7.1</v>
      </c>
      <c r="E132" s="37">
        <v>12.1</v>
      </c>
      <c r="F132" s="35">
        <v>9.6999999999999993</v>
      </c>
      <c r="G132" s="36">
        <v>7.2</v>
      </c>
    </row>
    <row r="133" spans="1:7" ht="18" hidden="1" customHeight="1" thickTop="1">
      <c r="A133" s="33">
        <v>44896</v>
      </c>
      <c r="B133" s="34">
        <v>10.8</v>
      </c>
      <c r="C133" s="35">
        <v>9.3000000000000007</v>
      </c>
      <c r="D133" s="36">
        <v>7.3</v>
      </c>
      <c r="E133" s="37">
        <v>12.2</v>
      </c>
      <c r="F133" s="35">
        <v>9.8000000000000007</v>
      </c>
      <c r="G133" s="36">
        <v>7.4</v>
      </c>
    </row>
    <row r="134" spans="1:7" ht="18" hidden="1" customHeight="1" thickTop="1">
      <c r="A134" s="33">
        <v>44927</v>
      </c>
      <c r="B134" s="34">
        <v>11.1</v>
      </c>
      <c r="C134" s="35">
        <v>9.6</v>
      </c>
      <c r="D134" s="36">
        <v>7.5</v>
      </c>
      <c r="E134" s="37">
        <v>11.8</v>
      </c>
      <c r="F134" s="35">
        <v>9.4</v>
      </c>
      <c r="G134" s="36">
        <v>7.5</v>
      </c>
    </row>
    <row r="135" spans="1:7" ht="18" customHeight="1" thickTop="1">
      <c r="A135" s="33">
        <v>44958</v>
      </c>
      <c r="B135" s="34">
        <v>11.3</v>
      </c>
      <c r="C135" s="35">
        <v>9.8000000000000007</v>
      </c>
      <c r="D135" s="36">
        <v>7.5</v>
      </c>
      <c r="E135" s="37">
        <v>11</v>
      </c>
      <c r="F135" s="35">
        <v>9.6</v>
      </c>
      <c r="G135" s="36">
        <v>7</v>
      </c>
    </row>
    <row r="136" spans="1:7" ht="18" customHeight="1">
      <c r="A136" s="33">
        <v>44986</v>
      </c>
      <c r="B136" s="34">
        <v>11.1</v>
      </c>
      <c r="C136" s="35">
        <v>9.9</v>
      </c>
      <c r="D136" s="36">
        <v>7.5</v>
      </c>
      <c r="E136" s="37">
        <v>9.1</v>
      </c>
      <c r="F136" s="35">
        <v>8.3000000000000007</v>
      </c>
      <c r="G136" s="36">
        <v>6.5</v>
      </c>
    </row>
    <row r="137" spans="1:7" ht="18" customHeight="1">
      <c r="A137" s="33">
        <v>45017</v>
      </c>
      <c r="B137" s="34">
        <v>10.9</v>
      </c>
      <c r="C137" s="35">
        <v>9.8000000000000007</v>
      </c>
      <c r="D137" s="36">
        <v>7.5</v>
      </c>
      <c r="E137" s="37">
        <v>8.3000000000000007</v>
      </c>
      <c r="F137" s="35">
        <v>7.6</v>
      </c>
      <c r="G137" s="36">
        <v>6.3</v>
      </c>
    </row>
    <row r="138" spans="1:7" ht="18" customHeight="1">
      <c r="A138" s="33">
        <v>45047</v>
      </c>
      <c r="B138" s="34">
        <v>10.6</v>
      </c>
      <c r="C138" s="35">
        <v>9.3000000000000007</v>
      </c>
      <c r="D138" s="36">
        <v>7.3</v>
      </c>
      <c r="E138" s="37">
        <v>7.9</v>
      </c>
      <c r="F138" s="35">
        <v>5.3</v>
      </c>
      <c r="G138" s="36">
        <v>5.3</v>
      </c>
    </row>
    <row r="139" spans="1:7" ht="18" customHeight="1">
      <c r="A139" s="33">
        <v>45078</v>
      </c>
      <c r="B139" s="34">
        <v>10.5</v>
      </c>
      <c r="C139" s="35">
        <v>8.6999999999999993</v>
      </c>
      <c r="D139" s="36">
        <v>7</v>
      </c>
      <c r="E139" s="37">
        <v>7.9</v>
      </c>
      <c r="F139" s="35">
        <v>3.6</v>
      </c>
      <c r="G139" s="36">
        <v>5</v>
      </c>
    </row>
    <row r="140" spans="1:7" ht="18" customHeight="1">
      <c r="A140" s="33">
        <v>45108</v>
      </c>
      <c r="B140" s="34">
        <v>10</v>
      </c>
      <c r="C140" s="35">
        <v>8</v>
      </c>
      <c r="D140" s="36">
        <v>6.7</v>
      </c>
      <c r="E140" s="37">
        <v>5.9</v>
      </c>
      <c r="F140" s="35">
        <v>3.1</v>
      </c>
      <c r="G140" s="36">
        <v>4.3</v>
      </c>
    </row>
    <row r="141" spans="1:7" ht="18" customHeight="1">
      <c r="A141" s="33">
        <v>45139</v>
      </c>
      <c r="B141" s="34">
        <v>9.6</v>
      </c>
      <c r="C141" s="35">
        <v>7.4</v>
      </c>
      <c r="D141" s="36">
        <v>6.3</v>
      </c>
      <c r="E141" s="37">
        <v>5.9</v>
      </c>
      <c r="F141" s="35">
        <v>3.3</v>
      </c>
      <c r="G141" s="36">
        <v>4.5</v>
      </c>
    </row>
    <row r="142" spans="1:7" ht="16.8">
      <c r="A142" s="33">
        <v>45170</v>
      </c>
      <c r="B142" s="34">
        <v>9</v>
      </c>
      <c r="C142" s="35">
        <v>6.8</v>
      </c>
      <c r="D142" s="36">
        <v>6.1</v>
      </c>
      <c r="E142" s="37">
        <v>5.2</v>
      </c>
      <c r="F142" s="35">
        <v>3.3</v>
      </c>
      <c r="G142" s="36">
        <v>4.5</v>
      </c>
    </row>
    <row r="143" spans="1:7" ht="16.8">
      <c r="A143" s="33">
        <v>45200</v>
      </c>
      <c r="B143" s="34">
        <v>8.4</v>
      </c>
      <c r="C143" s="35">
        <v>6.3</v>
      </c>
      <c r="D143" s="36">
        <v>5.8</v>
      </c>
      <c r="E143" s="37">
        <v>4.5999999999999996</v>
      </c>
      <c r="F143" s="35">
        <v>3.2</v>
      </c>
      <c r="G143" s="36">
        <v>4</v>
      </c>
    </row>
    <row r="144" spans="1:7" ht="16.8">
      <c r="A144" s="33">
        <v>45231</v>
      </c>
      <c r="B144" s="34">
        <v>7.7</v>
      </c>
      <c r="C144" s="35">
        <v>5.7</v>
      </c>
      <c r="D144" s="36">
        <v>5.5</v>
      </c>
      <c r="E144" s="37">
        <v>4</v>
      </c>
      <c r="F144" s="35">
        <v>3.1</v>
      </c>
      <c r="G144" s="36">
        <v>4</v>
      </c>
    </row>
    <row r="145" spans="1:7" ht="16.8">
      <c r="A145" s="33">
        <v>45261</v>
      </c>
      <c r="B145" s="34">
        <v>7</v>
      </c>
      <c r="C145" s="35">
        <v>5.2</v>
      </c>
      <c r="D145" s="36">
        <v>5.2</v>
      </c>
      <c r="E145" s="37">
        <v>3.9</v>
      </c>
      <c r="F145" s="35">
        <v>3</v>
      </c>
      <c r="G145" s="36">
        <v>3.9</v>
      </c>
    </row>
    <row r="146" spans="1:7" ht="16.8">
      <c r="A146" s="33">
        <v>45292</v>
      </c>
      <c r="B146" s="34">
        <v>6.5</v>
      </c>
      <c r="C146" s="35">
        <v>4.5999999999999996</v>
      </c>
      <c r="D146" s="36">
        <v>4.9000000000000004</v>
      </c>
      <c r="E146" s="37">
        <v>5.2</v>
      </c>
      <c r="F146" s="35">
        <v>2.7</v>
      </c>
      <c r="G146" s="36">
        <v>3.5</v>
      </c>
    </row>
    <row r="147" spans="1:7" ht="16.8">
      <c r="A147" s="38">
        <v>45323</v>
      </c>
      <c r="B147" s="34">
        <v>6.1</v>
      </c>
      <c r="C147" s="35">
        <v>4</v>
      </c>
      <c r="D147" s="36">
        <v>4.5999999999999996</v>
      </c>
      <c r="E147" s="37">
        <v>6.2</v>
      </c>
      <c r="F147" s="35">
        <v>1.7</v>
      </c>
      <c r="G147" s="36">
        <v>3.4</v>
      </c>
    </row>
    <row r="148" spans="1:7" ht="16.8">
      <c r="A148" s="38">
        <v>45352</v>
      </c>
      <c r="B148" s="34">
        <v>5.8</v>
      </c>
      <c r="C148" s="35">
        <v>3.4</v>
      </c>
      <c r="D148" s="36">
        <v>4.3</v>
      </c>
      <c r="E148" s="37">
        <v>4.9000000000000004</v>
      </c>
      <c r="F148" s="35">
        <v>1.6</v>
      </c>
      <c r="G148" s="36">
        <v>3.3</v>
      </c>
    </row>
    <row r="149" spans="1:7" ht="16.8">
      <c r="A149" s="38">
        <v>45383</v>
      </c>
      <c r="B149" s="34">
        <v>5.2</v>
      </c>
      <c r="C149" s="35">
        <v>2.9</v>
      </c>
      <c r="D149" s="36">
        <v>4.0999999999999996</v>
      </c>
      <c r="E149" s="37">
        <v>3.4</v>
      </c>
      <c r="F149" s="35">
        <v>1.5</v>
      </c>
      <c r="G149" s="36">
        <v>3.4</v>
      </c>
    </row>
    <row r="150" spans="1:7" ht="16.8">
      <c r="A150" s="38">
        <v>45413</v>
      </c>
      <c r="B150" s="34">
        <v>5</v>
      </c>
      <c r="C150" s="35">
        <v>2.6</v>
      </c>
      <c r="D150" s="36">
        <v>3.9</v>
      </c>
      <c r="E150" s="37">
        <v>2.9</v>
      </c>
      <c r="F150" s="35">
        <v>1.5</v>
      </c>
      <c r="G150" s="36">
        <v>3.3</v>
      </c>
    </row>
    <row r="151" spans="1:7" ht="16.8">
      <c r="A151" s="38">
        <v>45444</v>
      </c>
      <c r="B151" s="34">
        <v>4.5</v>
      </c>
      <c r="C151" s="35">
        <v>2.5</v>
      </c>
      <c r="D151" s="36">
        <v>3.8</v>
      </c>
      <c r="E151" s="37">
        <v>2.2000000000000002</v>
      </c>
      <c r="F151" s="35">
        <v>2</v>
      </c>
      <c r="G151" s="36">
        <v>3.3</v>
      </c>
    </row>
    <row r="152" spans="1:7" ht="16.8">
      <c r="A152" s="38">
        <v>45474</v>
      </c>
      <c r="B152" s="34">
        <v>4.3</v>
      </c>
      <c r="C152" s="35">
        <v>2.4</v>
      </c>
      <c r="D152" s="36">
        <v>3.7</v>
      </c>
      <c r="E152" s="37">
        <v>2.7</v>
      </c>
      <c r="F152" s="35">
        <v>1.9</v>
      </c>
      <c r="G152" s="36">
        <v>3.3</v>
      </c>
    </row>
    <row r="153" spans="1:7" ht="16.8">
      <c r="A153" s="38">
        <v>45505</v>
      </c>
      <c r="B153" s="34">
        <v>4</v>
      </c>
      <c r="C153" s="35">
        <v>2.2999999999999998</v>
      </c>
      <c r="D153" s="36">
        <v>3.6</v>
      </c>
      <c r="E153" s="37">
        <v>2.7</v>
      </c>
      <c r="F153" s="35">
        <v>1.8</v>
      </c>
      <c r="G153" s="36">
        <v>3.1</v>
      </c>
    </row>
    <row r="154" spans="1:7" ht="16.8">
      <c r="A154" s="38">
        <v>45536</v>
      </c>
      <c r="B154" s="34">
        <v>3.8</v>
      </c>
      <c r="C154" s="35">
        <v>2.1</v>
      </c>
      <c r="D154" s="36">
        <v>3.5</v>
      </c>
      <c r="E154" s="37">
        <v>3.1</v>
      </c>
      <c r="F154" s="35">
        <v>1.9</v>
      </c>
      <c r="G154" s="36">
        <v>3.3</v>
      </c>
    </row>
    <row r="155" spans="1:7" ht="16.8">
      <c r="A155" s="38">
        <v>45566</v>
      </c>
      <c r="B155" s="34">
        <v>3.7</v>
      </c>
      <c r="C155" s="35">
        <v>2.1</v>
      </c>
      <c r="D155" s="36">
        <v>3.5</v>
      </c>
      <c r="E155" s="37">
        <v>3.4</v>
      </c>
      <c r="F155" s="35">
        <v>2.5</v>
      </c>
      <c r="G155" s="36">
        <v>4.3</v>
      </c>
    </row>
    <row r="156" spans="1:7" ht="16.8">
      <c r="A156" s="38">
        <v>45597</v>
      </c>
      <c r="B156" s="34">
        <v>3.7</v>
      </c>
      <c r="C156" s="35">
        <v>2</v>
      </c>
      <c r="D156" s="36">
        <v>3.5</v>
      </c>
      <c r="E156" s="37">
        <v>3.4</v>
      </c>
      <c r="F156" s="35">
        <v>2.5</v>
      </c>
      <c r="G156" s="36">
        <v>4.3</v>
      </c>
    </row>
    <row r="157" spans="1:7" ht="16.8">
      <c r="A157" s="38">
        <v>45627</v>
      </c>
      <c r="B157" s="34">
        <v>3.6</v>
      </c>
      <c r="C157" s="35">
        <v>2</v>
      </c>
      <c r="D157" s="36">
        <v>3.5</v>
      </c>
      <c r="E157" s="37">
        <v>2.9</v>
      </c>
      <c r="F157" s="35">
        <v>1.9</v>
      </c>
      <c r="G157" s="36">
        <v>4.0999999999999996</v>
      </c>
    </row>
    <row r="158" spans="1:7" ht="16.8">
      <c r="A158" s="38">
        <v>45658</v>
      </c>
      <c r="B158" s="34">
        <v>3.3</v>
      </c>
      <c r="C158" s="35">
        <v>2</v>
      </c>
      <c r="D158" s="36">
        <v>3.8</v>
      </c>
      <c r="E158" s="37">
        <v>1.9</v>
      </c>
      <c r="F158" s="35">
        <v>3</v>
      </c>
      <c r="G158" s="36">
        <v>6</v>
      </c>
    </row>
    <row r="159" spans="1:7" ht="17.399999999999999" thickBot="1">
      <c r="A159" s="39">
        <v>45689</v>
      </c>
      <c r="B159" s="40">
        <v>2.8</v>
      </c>
      <c r="C159" s="41">
        <v>2.1</v>
      </c>
      <c r="D159" s="42">
        <v>4</v>
      </c>
      <c r="E159" s="43">
        <v>0.1</v>
      </c>
      <c r="F159" s="41">
        <v>3.4</v>
      </c>
      <c r="G159" s="42">
        <v>6</v>
      </c>
    </row>
    <row r="160" spans="1:7" s="44" customFormat="1" ht="21" customHeight="1" thickTop="1">
      <c r="A160" s="3067" t="s">
        <v>27</v>
      </c>
      <c r="B160" s="3067"/>
      <c r="C160" s="3067"/>
      <c r="D160" s="3067"/>
      <c r="E160" s="3067"/>
      <c r="F160" s="3067"/>
      <c r="G160" s="3067"/>
    </row>
    <row r="161" spans="1:7" s="44" customFormat="1" ht="18" customHeight="1">
      <c r="A161" s="3062" t="s">
        <v>28</v>
      </c>
      <c r="B161" s="3062"/>
      <c r="C161" s="3062"/>
      <c r="D161" s="3062"/>
      <c r="E161" s="3062"/>
      <c r="F161" s="3062"/>
      <c r="G161" s="3062"/>
    </row>
    <row r="162" spans="1:7" s="44" customFormat="1" ht="18" customHeight="1">
      <c r="A162" s="3062" t="s">
        <v>29</v>
      </c>
      <c r="B162" s="3062"/>
      <c r="C162" s="3062"/>
      <c r="D162" s="3062"/>
      <c r="E162" s="3062"/>
      <c r="F162" s="3062"/>
      <c r="G162" s="3062"/>
    </row>
    <row r="163" spans="1:7" s="44" customFormat="1" ht="32.25" customHeight="1">
      <c r="A163" s="3062" t="s">
        <v>30</v>
      </c>
      <c r="B163" s="3062"/>
      <c r="C163" s="3062"/>
      <c r="D163" s="3062"/>
      <c r="E163" s="3062"/>
      <c r="F163" s="3062"/>
      <c r="G163" s="3062"/>
    </row>
    <row r="164" spans="1:7" s="44" customFormat="1" ht="32.25" customHeight="1">
      <c r="A164" s="3062" t="s">
        <v>31</v>
      </c>
      <c r="B164" s="3062"/>
      <c r="C164" s="3062"/>
      <c r="D164" s="3062"/>
      <c r="E164" s="3062"/>
      <c r="F164" s="3062"/>
      <c r="G164" s="3062"/>
    </row>
    <row r="165" spans="1:7" s="44" customFormat="1" ht="19.5" customHeight="1">
      <c r="A165" s="3062" t="s">
        <v>32</v>
      </c>
      <c r="B165" s="3062"/>
      <c r="C165" s="3062"/>
      <c r="D165" s="3062"/>
      <c r="E165" s="3062"/>
      <c r="F165" s="3062"/>
      <c r="G165" s="3062"/>
    </row>
    <row r="166" spans="1:7" s="44" customFormat="1" ht="15" customHeight="1">
      <c r="A166" s="3063" t="s">
        <v>33</v>
      </c>
      <c r="B166" s="3063"/>
      <c r="C166" s="3063"/>
      <c r="D166" s="3063"/>
      <c r="E166" s="3063"/>
      <c r="F166" s="3063"/>
      <c r="G166" s="3063"/>
    </row>
    <row r="167" spans="1:7">
      <c r="A167" s="45"/>
      <c r="B167" s="45"/>
      <c r="C167" s="45"/>
      <c r="D167" s="45"/>
      <c r="E167" s="45"/>
      <c r="F167" s="45"/>
      <c r="G167" s="45"/>
    </row>
  </sheetData>
  <mergeCells count="9">
    <mergeCell ref="A164:G164"/>
    <mergeCell ref="A165:G165"/>
    <mergeCell ref="A166:G166"/>
    <mergeCell ref="B3:D3"/>
    <mergeCell ref="E3:G3"/>
    <mergeCell ref="A160:G160"/>
    <mergeCell ref="A161:G161"/>
    <mergeCell ref="A162:G162"/>
    <mergeCell ref="A163:G163"/>
  </mergeCells>
  <pageMargins left="0.75" right="0.75" top="0.75" bottom="0.75" header="0.3" footer="0"/>
  <pageSetup paperSize="9" scale="81"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P115"/>
  <sheetViews>
    <sheetView showGridLines="0" zoomScaleNormal="100" zoomScaleSheetLayoutView="90" workbookViewId="0">
      <pane xSplit="1" ySplit="2" topLeftCell="B3" activePane="bottomRight" state="frozen"/>
      <selection activeCell="A2" sqref="A2"/>
      <selection pane="topRight" activeCell="A2" sqref="A2"/>
      <selection pane="bottomLeft" activeCell="A2" sqref="A2"/>
      <selection pane="bottomRight" activeCell="A2" sqref="A2"/>
    </sheetView>
  </sheetViews>
  <sheetFormatPr defaultColWidth="11.109375" defaultRowHeight="15"/>
  <cols>
    <col min="1" max="1" width="14.44140625" style="2080" customWidth="1"/>
    <col min="2" max="10" width="15.88671875" style="2081" customWidth="1"/>
    <col min="11" max="11" width="2.109375" style="2080" customWidth="1"/>
    <col min="12" max="12" width="15.88671875" style="2080" customWidth="1"/>
    <col min="13" max="16384" width="11.109375" style="2080"/>
  </cols>
  <sheetData>
    <row r="1" spans="1:42" s="2079" customFormat="1" ht="19.8">
      <c r="A1" s="2077" t="s">
        <v>4895</v>
      </c>
      <c r="B1" s="2078"/>
      <c r="C1" s="2078"/>
      <c r="D1" s="2078"/>
      <c r="E1" s="2078"/>
      <c r="F1" s="2078"/>
      <c r="G1" s="2078"/>
      <c r="H1" s="2078"/>
      <c r="I1" s="2078"/>
      <c r="J1" s="2078"/>
    </row>
    <row r="2" spans="1:42" ht="15" customHeight="1" thickBot="1">
      <c r="I2" s="2082"/>
      <c r="J2" s="2083" t="s">
        <v>4015</v>
      </c>
    </row>
    <row r="3" spans="1:42" s="2084" customFormat="1" ht="18" thickTop="1" thickBot="1">
      <c r="A3" s="3273" t="s">
        <v>1</v>
      </c>
      <c r="B3" s="3276" t="s">
        <v>4896</v>
      </c>
      <c r="C3" s="3277"/>
      <c r="D3" s="3277"/>
      <c r="E3" s="3278"/>
      <c r="F3" s="3276" t="s">
        <v>4897</v>
      </c>
      <c r="G3" s="3277"/>
      <c r="H3" s="3277"/>
      <c r="I3" s="3279"/>
      <c r="J3" s="3280" t="s">
        <v>4898</v>
      </c>
    </row>
    <row r="4" spans="1:42" s="2084" customFormat="1" ht="17.399999999999999" thickBot="1">
      <c r="A4" s="3274"/>
      <c r="B4" s="3283" t="s">
        <v>4899</v>
      </c>
      <c r="C4" s="3284"/>
      <c r="D4" s="3285" t="s">
        <v>4900</v>
      </c>
      <c r="E4" s="3287" t="s">
        <v>493</v>
      </c>
      <c r="F4" s="3283" t="s">
        <v>4899</v>
      </c>
      <c r="G4" s="3284"/>
      <c r="H4" s="3285" t="s">
        <v>4900</v>
      </c>
      <c r="I4" s="3287" t="s">
        <v>493</v>
      </c>
      <c r="J4" s="3281"/>
    </row>
    <row r="5" spans="1:42" s="2084" customFormat="1" ht="51" thickBot="1">
      <c r="A5" s="3275"/>
      <c r="B5" s="2085" t="s">
        <v>4901</v>
      </c>
      <c r="C5" s="2086" t="s">
        <v>4902</v>
      </c>
      <c r="D5" s="3286"/>
      <c r="E5" s="3288"/>
      <c r="F5" s="2085" t="s">
        <v>4901</v>
      </c>
      <c r="G5" s="2086" t="s">
        <v>4902</v>
      </c>
      <c r="H5" s="3286"/>
      <c r="I5" s="3288"/>
      <c r="J5" s="3282"/>
    </row>
    <row r="6" spans="1:42" s="2094" customFormat="1" ht="16.8" hidden="1">
      <c r="A6" s="2087">
        <v>42736</v>
      </c>
      <c r="B6" s="2088">
        <v>71.367654999999999</v>
      </c>
      <c r="C6" s="2088">
        <v>289.33946800000001</v>
      </c>
      <c r="D6" s="2088">
        <v>41.882050999999997</v>
      </c>
      <c r="E6" s="2089">
        <v>402.58917400000001</v>
      </c>
      <c r="F6" s="2090">
        <v>59.816772</v>
      </c>
      <c r="G6" s="2091">
        <v>274.81638600000002</v>
      </c>
      <c r="H6" s="2088">
        <v>34.484924999999997</v>
      </c>
      <c r="I6" s="2089">
        <v>369.11808300000001</v>
      </c>
      <c r="J6" s="2092">
        <v>771.70725700000003</v>
      </c>
      <c r="K6" s="2093"/>
    </row>
    <row r="7" spans="1:42" s="2094" customFormat="1" ht="16.8" hidden="1">
      <c r="A7" s="2087">
        <v>42767</v>
      </c>
      <c r="B7" s="2088">
        <v>57.361750999999998</v>
      </c>
      <c r="C7" s="2088">
        <v>276.91411599999998</v>
      </c>
      <c r="D7" s="2088">
        <v>52.701816000000001</v>
      </c>
      <c r="E7" s="2089">
        <v>386.97768300000001</v>
      </c>
      <c r="F7" s="2090">
        <v>55.249929999999999</v>
      </c>
      <c r="G7" s="2091">
        <v>257.76967999999999</v>
      </c>
      <c r="H7" s="2088">
        <v>52.240282999999998</v>
      </c>
      <c r="I7" s="2089">
        <v>365.25989299999998</v>
      </c>
      <c r="J7" s="2092">
        <v>752.23757599999999</v>
      </c>
      <c r="K7" s="2093"/>
    </row>
    <row r="8" spans="1:42" s="2094" customFormat="1" ht="16.8" hidden="1">
      <c r="A8" s="2087">
        <v>42795</v>
      </c>
      <c r="B8" s="2088">
        <v>63.612163000000002</v>
      </c>
      <c r="C8" s="2088">
        <v>379.050972</v>
      </c>
      <c r="D8" s="2088">
        <v>71.474632</v>
      </c>
      <c r="E8" s="2089">
        <v>514.13776700000005</v>
      </c>
      <c r="F8" s="2090">
        <v>68.994236000000001</v>
      </c>
      <c r="G8" s="2091">
        <v>364.20819399999999</v>
      </c>
      <c r="H8" s="2088">
        <v>41.228223999999997</v>
      </c>
      <c r="I8" s="2089">
        <v>474.430654</v>
      </c>
      <c r="J8" s="2092">
        <v>988.56842100000006</v>
      </c>
      <c r="K8" s="2093"/>
    </row>
    <row r="9" spans="1:42" s="2094" customFormat="1" ht="16.8" hidden="1">
      <c r="A9" s="2087">
        <v>42826</v>
      </c>
      <c r="B9" s="2088">
        <v>68.613151999999999</v>
      </c>
      <c r="C9" s="2088">
        <v>330.79203000000001</v>
      </c>
      <c r="D9" s="2088">
        <v>62.428151</v>
      </c>
      <c r="E9" s="2089">
        <v>461.83333299999998</v>
      </c>
      <c r="F9" s="2090">
        <v>58.792122999999997</v>
      </c>
      <c r="G9" s="2091">
        <v>313.81417299999998</v>
      </c>
      <c r="H9" s="2088">
        <v>48.777821000000003</v>
      </c>
      <c r="I9" s="2089">
        <v>421.384117</v>
      </c>
      <c r="J9" s="2092">
        <v>883.21744999999999</v>
      </c>
      <c r="K9" s="2093"/>
    </row>
    <row r="10" spans="1:42" s="2094" customFormat="1" ht="16.8" hidden="1">
      <c r="A10" s="2087">
        <v>42856</v>
      </c>
      <c r="B10" s="2088">
        <v>72.503810000000001</v>
      </c>
      <c r="C10" s="2088">
        <v>378.38616500000001</v>
      </c>
      <c r="D10" s="2088">
        <v>57.808022000000001</v>
      </c>
      <c r="E10" s="2089">
        <v>508.69799699999999</v>
      </c>
      <c r="F10" s="2090">
        <v>59.019297999999999</v>
      </c>
      <c r="G10" s="2091">
        <v>341.61657400000001</v>
      </c>
      <c r="H10" s="2088">
        <v>49.06897</v>
      </c>
      <c r="I10" s="2089">
        <v>449.70484199999999</v>
      </c>
      <c r="J10" s="2092">
        <v>958.40283899999997</v>
      </c>
      <c r="K10" s="2093"/>
    </row>
    <row r="11" spans="1:42" s="2094" customFormat="1" ht="16.8" hidden="1">
      <c r="A11" s="2087">
        <v>42887</v>
      </c>
      <c r="B11" s="2088">
        <v>66.184938000000002</v>
      </c>
      <c r="C11" s="2088">
        <v>350.50716599999998</v>
      </c>
      <c r="D11" s="2088">
        <v>38.529086999999997</v>
      </c>
      <c r="E11" s="2089">
        <v>455.22119099999998</v>
      </c>
      <c r="F11" s="2090">
        <v>57.685504999999999</v>
      </c>
      <c r="G11" s="2091">
        <v>341.366918</v>
      </c>
      <c r="H11" s="2088">
        <v>43.504510000000003</v>
      </c>
      <c r="I11" s="2089">
        <v>442.55693300000001</v>
      </c>
      <c r="J11" s="2092">
        <v>897.77812399999993</v>
      </c>
      <c r="K11" s="2093"/>
    </row>
    <row r="12" spans="1:42" s="2094" customFormat="1" ht="16.8" hidden="1">
      <c r="A12" s="2087">
        <v>42917</v>
      </c>
      <c r="B12" s="2088">
        <v>73.515699999999995</v>
      </c>
      <c r="C12" s="2088">
        <v>331.795051</v>
      </c>
      <c r="D12" s="2088">
        <v>44.677889999999998</v>
      </c>
      <c r="E12" s="2089">
        <v>449.98864099999997</v>
      </c>
      <c r="F12" s="2090">
        <v>58.737918999999998</v>
      </c>
      <c r="G12" s="2091">
        <v>338.86398300000002</v>
      </c>
      <c r="H12" s="2088">
        <v>52.244236999999998</v>
      </c>
      <c r="I12" s="2089">
        <v>449.84613899999999</v>
      </c>
      <c r="J12" s="2092">
        <v>899.83477999999991</v>
      </c>
      <c r="K12" s="2093"/>
    </row>
    <row r="13" spans="1:42" s="2094" customFormat="1" ht="16.8" hidden="1">
      <c r="A13" s="2087">
        <v>42948</v>
      </c>
      <c r="B13" s="2088">
        <v>77.874554000000003</v>
      </c>
      <c r="C13" s="2088">
        <v>387.67308200000002</v>
      </c>
      <c r="D13" s="2088">
        <v>45.719546000000001</v>
      </c>
      <c r="E13" s="2089">
        <v>511.26718199999999</v>
      </c>
      <c r="F13" s="2090">
        <v>66.945625000000007</v>
      </c>
      <c r="G13" s="2091">
        <v>364.68825399999997</v>
      </c>
      <c r="H13" s="2088">
        <v>65.449842000000004</v>
      </c>
      <c r="I13" s="2089">
        <v>497.08372100000003</v>
      </c>
      <c r="J13" s="2092">
        <v>1008.350903</v>
      </c>
      <c r="K13" s="2093"/>
    </row>
    <row r="14" spans="1:42" s="2094" customFormat="1" ht="16.8" hidden="1">
      <c r="A14" s="2087">
        <v>42979</v>
      </c>
      <c r="B14" s="2088">
        <v>93.166347000000002</v>
      </c>
      <c r="C14" s="2088">
        <v>308.56693799999999</v>
      </c>
      <c r="D14" s="2088">
        <v>71.475893999999997</v>
      </c>
      <c r="E14" s="2089">
        <v>473.20917900000001</v>
      </c>
      <c r="F14" s="2090">
        <v>80.031735999999995</v>
      </c>
      <c r="G14" s="2091">
        <v>306.74832800000001</v>
      </c>
      <c r="H14" s="2088">
        <v>35.709784999999997</v>
      </c>
      <c r="I14" s="2089">
        <v>422.48984899999999</v>
      </c>
      <c r="J14" s="2092">
        <v>895.699028</v>
      </c>
      <c r="K14" s="2093"/>
    </row>
    <row r="15" spans="1:42" s="2094" customFormat="1" ht="16.8" hidden="1">
      <c r="A15" s="2087">
        <v>43009</v>
      </c>
      <c r="B15" s="2088">
        <v>119.35103100000001</v>
      </c>
      <c r="C15" s="2088">
        <v>270.10734000000002</v>
      </c>
      <c r="D15" s="2088">
        <v>64.857467999999997</v>
      </c>
      <c r="E15" s="2089">
        <v>454.31583899999998</v>
      </c>
      <c r="F15" s="2090">
        <v>77.112645000000001</v>
      </c>
      <c r="G15" s="2091">
        <v>291.41502800000001</v>
      </c>
      <c r="H15" s="2088">
        <v>55.383313000000001</v>
      </c>
      <c r="I15" s="2089">
        <v>423.91098599999998</v>
      </c>
      <c r="J15" s="2092">
        <v>878.22682499999996</v>
      </c>
      <c r="K15" s="2093"/>
    </row>
    <row r="16" spans="1:42" s="2094" customFormat="1" ht="16.8" hidden="1">
      <c r="A16" s="2087">
        <v>43040</v>
      </c>
      <c r="B16" s="2088">
        <v>125.355412</v>
      </c>
      <c r="C16" s="2088">
        <v>306.77238399999999</v>
      </c>
      <c r="D16" s="2088">
        <v>47.639401999999997</v>
      </c>
      <c r="E16" s="2089">
        <v>479.76719800000001</v>
      </c>
      <c r="F16" s="2090">
        <v>93.624217000000002</v>
      </c>
      <c r="G16" s="2091">
        <v>321.632362</v>
      </c>
      <c r="H16" s="2088">
        <v>51.963557999999999</v>
      </c>
      <c r="I16" s="2089">
        <v>467.22013700000002</v>
      </c>
      <c r="J16" s="2092">
        <v>946.98733500000003</v>
      </c>
      <c r="K16" s="2093"/>
      <c r="AP16" s="2094">
        <v>2347220</v>
      </c>
    </row>
    <row r="17" spans="1:11" s="2094" customFormat="1" ht="16.8" hidden="1">
      <c r="A17" s="2087">
        <v>43070</v>
      </c>
      <c r="B17" s="2088">
        <v>124.955371</v>
      </c>
      <c r="C17" s="2088">
        <v>297.92553400000003</v>
      </c>
      <c r="D17" s="2088">
        <v>44.847887999999998</v>
      </c>
      <c r="E17" s="2089">
        <v>467.728793</v>
      </c>
      <c r="F17" s="2090">
        <v>93.850972999999996</v>
      </c>
      <c r="G17" s="2091">
        <v>334.70161400000001</v>
      </c>
      <c r="H17" s="2088">
        <v>41.181113000000003</v>
      </c>
      <c r="I17" s="2089">
        <v>469.7337</v>
      </c>
      <c r="J17" s="2092">
        <v>937.46249299999999</v>
      </c>
      <c r="K17" s="2093"/>
    </row>
    <row r="18" spans="1:11" s="2094" customFormat="1" ht="16.8" hidden="1">
      <c r="A18" s="2095">
        <v>43101</v>
      </c>
      <c r="B18" s="2096">
        <v>150.516728</v>
      </c>
      <c r="C18" s="2096">
        <v>299.05342300000001</v>
      </c>
      <c r="D18" s="2096">
        <v>79.451380999999998</v>
      </c>
      <c r="E18" s="2097">
        <v>529.02153199999998</v>
      </c>
      <c r="F18" s="2098">
        <v>78.575577999999993</v>
      </c>
      <c r="G18" s="2099">
        <v>298.02306800000002</v>
      </c>
      <c r="H18" s="2096">
        <v>80.451706000000001</v>
      </c>
      <c r="I18" s="2097">
        <v>457.05035199999998</v>
      </c>
      <c r="J18" s="2100">
        <v>986.07188399999995</v>
      </c>
      <c r="K18" s="2093"/>
    </row>
    <row r="19" spans="1:11" s="2094" customFormat="1" ht="16.8" hidden="1">
      <c r="A19" s="2087">
        <v>43132</v>
      </c>
      <c r="B19" s="2088">
        <v>121.768311</v>
      </c>
      <c r="C19" s="2088">
        <v>296.00142399999999</v>
      </c>
      <c r="D19" s="2088">
        <v>79.163911999999996</v>
      </c>
      <c r="E19" s="2089">
        <v>496.93364700000001</v>
      </c>
      <c r="F19" s="2090">
        <v>88.185749999999999</v>
      </c>
      <c r="G19" s="2091">
        <v>267.944368</v>
      </c>
      <c r="H19" s="2088">
        <v>44.641824</v>
      </c>
      <c r="I19" s="2089">
        <v>400.77194200000002</v>
      </c>
      <c r="J19" s="2092">
        <v>897.70558900000003</v>
      </c>
      <c r="K19" s="2093"/>
    </row>
    <row r="20" spans="1:11" s="2094" customFormat="1" ht="16.8" hidden="1">
      <c r="A20" s="2087">
        <v>43160</v>
      </c>
      <c r="B20" s="2088">
        <v>138.338875</v>
      </c>
      <c r="C20" s="2088">
        <v>326.79253199999999</v>
      </c>
      <c r="D20" s="2088">
        <v>77.53407</v>
      </c>
      <c r="E20" s="2089">
        <v>542.66547700000001</v>
      </c>
      <c r="F20" s="2090">
        <v>113.005797</v>
      </c>
      <c r="G20" s="2091">
        <v>318.16151400000001</v>
      </c>
      <c r="H20" s="2088">
        <v>28.454459</v>
      </c>
      <c r="I20" s="2089">
        <v>459.62177000000003</v>
      </c>
      <c r="J20" s="2092">
        <v>1002.287247</v>
      </c>
      <c r="K20" s="2093"/>
    </row>
    <row r="21" spans="1:11" s="2094" customFormat="1" ht="16.8" hidden="1">
      <c r="A21" s="2087">
        <v>43191</v>
      </c>
      <c r="B21" s="2088">
        <v>153.169408</v>
      </c>
      <c r="C21" s="2088">
        <v>301.75754999999998</v>
      </c>
      <c r="D21" s="2088">
        <v>54.435308999999997</v>
      </c>
      <c r="E21" s="2089">
        <v>509.36226700000003</v>
      </c>
      <c r="F21" s="2090">
        <v>89.853261000000003</v>
      </c>
      <c r="G21" s="2091">
        <v>265.09114199999999</v>
      </c>
      <c r="H21" s="2088">
        <v>28.988994999999999</v>
      </c>
      <c r="I21" s="2089">
        <v>383.93339799999995</v>
      </c>
      <c r="J21" s="2092">
        <v>893.29566499999999</v>
      </c>
      <c r="K21" s="2093"/>
    </row>
    <row r="22" spans="1:11" s="2094" customFormat="1" ht="16.8" hidden="1">
      <c r="A22" s="2087">
        <v>43221</v>
      </c>
      <c r="B22" s="2088">
        <v>165.61107899999999</v>
      </c>
      <c r="C22" s="2088">
        <v>269.776388</v>
      </c>
      <c r="D22" s="2088">
        <v>69.107675999999998</v>
      </c>
      <c r="E22" s="2089">
        <v>504.49514299999998</v>
      </c>
      <c r="F22" s="2090">
        <v>120.92001999999999</v>
      </c>
      <c r="G22" s="2091">
        <v>335.93021900000002</v>
      </c>
      <c r="H22" s="2088">
        <v>49.894365000000001</v>
      </c>
      <c r="I22" s="2089">
        <v>506.74460399999998</v>
      </c>
      <c r="J22" s="2092">
        <v>1011.239747</v>
      </c>
      <c r="K22" s="2093"/>
    </row>
    <row r="23" spans="1:11" s="2094" customFormat="1" ht="16.8" hidden="1">
      <c r="A23" s="2087">
        <v>43252</v>
      </c>
      <c r="B23" s="2088">
        <v>129.69221300000001</v>
      </c>
      <c r="C23" s="2088">
        <v>351.90395999999998</v>
      </c>
      <c r="D23" s="2088">
        <v>66.163261000000006</v>
      </c>
      <c r="E23" s="2089">
        <v>547.75943400000006</v>
      </c>
      <c r="F23" s="2090">
        <v>147.20232899999999</v>
      </c>
      <c r="G23" s="2091">
        <v>324.893507</v>
      </c>
      <c r="H23" s="2088">
        <v>42.271627000000002</v>
      </c>
      <c r="I23" s="2089">
        <v>514.36746299999993</v>
      </c>
      <c r="J23" s="2092">
        <v>1062.1268970000001</v>
      </c>
      <c r="K23" s="2093"/>
    </row>
    <row r="24" spans="1:11" s="2094" customFormat="1" ht="16.8" hidden="1">
      <c r="A24" s="2087">
        <v>43282</v>
      </c>
      <c r="B24" s="2088">
        <v>123.905057</v>
      </c>
      <c r="C24" s="2088">
        <v>301.27023400000002</v>
      </c>
      <c r="D24" s="2088">
        <v>41.162365999999999</v>
      </c>
      <c r="E24" s="2089">
        <v>466.33765700000004</v>
      </c>
      <c r="F24" s="2090">
        <v>113.239209</v>
      </c>
      <c r="G24" s="2091">
        <v>348.41859599999998</v>
      </c>
      <c r="H24" s="2088">
        <v>37.818241999999998</v>
      </c>
      <c r="I24" s="2089">
        <v>499.47604699999999</v>
      </c>
      <c r="J24" s="2092">
        <v>965.81370400000003</v>
      </c>
      <c r="K24" s="2093"/>
    </row>
    <row r="25" spans="1:11" s="2094" customFormat="1" ht="16.8" hidden="1">
      <c r="A25" s="2087">
        <v>43313</v>
      </c>
      <c r="B25" s="2088">
        <v>153.415706</v>
      </c>
      <c r="C25" s="2088">
        <v>270.624144</v>
      </c>
      <c r="D25" s="2088">
        <v>102.182585</v>
      </c>
      <c r="E25" s="2089">
        <v>526.22243500000002</v>
      </c>
      <c r="F25" s="2090">
        <v>119.78712400000001</v>
      </c>
      <c r="G25" s="2091">
        <v>368.63866200000001</v>
      </c>
      <c r="H25" s="2088">
        <v>44.826334000000003</v>
      </c>
      <c r="I25" s="2089">
        <v>533.25211999999999</v>
      </c>
      <c r="J25" s="2092">
        <v>1059.474555</v>
      </c>
      <c r="K25" s="2093"/>
    </row>
    <row r="26" spans="1:11" s="2094" customFormat="1" ht="16.8" hidden="1">
      <c r="A26" s="2087">
        <v>43344</v>
      </c>
      <c r="B26" s="2088">
        <v>135.35585</v>
      </c>
      <c r="C26" s="2088">
        <v>256.28657099999998</v>
      </c>
      <c r="D26" s="2088">
        <v>92.386240999999998</v>
      </c>
      <c r="E26" s="2089">
        <v>484.028662</v>
      </c>
      <c r="F26" s="2090">
        <v>119.62672999999999</v>
      </c>
      <c r="G26" s="2091">
        <v>302.01903099999998</v>
      </c>
      <c r="H26" s="2088">
        <v>47.355319000000001</v>
      </c>
      <c r="I26" s="2089">
        <v>469.00108</v>
      </c>
      <c r="J26" s="2092">
        <v>953.02974200000006</v>
      </c>
      <c r="K26" s="2093"/>
    </row>
    <row r="27" spans="1:11" s="2094" customFormat="1" ht="16.8" hidden="1">
      <c r="A27" s="2087">
        <v>43374</v>
      </c>
      <c r="B27" s="2088">
        <v>190.79169899999999</v>
      </c>
      <c r="C27" s="2088">
        <v>266.41715099999999</v>
      </c>
      <c r="D27" s="2088">
        <v>56.878337999999999</v>
      </c>
      <c r="E27" s="2089">
        <v>514.08718799999997</v>
      </c>
      <c r="F27" s="2090">
        <v>122.379482</v>
      </c>
      <c r="G27" s="2091">
        <v>322.594696</v>
      </c>
      <c r="H27" s="2088">
        <v>55.911962000000003</v>
      </c>
      <c r="I27" s="2089">
        <v>500.88614000000001</v>
      </c>
      <c r="J27" s="2092">
        <v>1014.973328</v>
      </c>
      <c r="K27" s="2093"/>
    </row>
    <row r="28" spans="1:11" s="2094" customFormat="1" ht="16.8" hidden="1">
      <c r="A28" s="2087">
        <v>43405</v>
      </c>
      <c r="B28" s="2088">
        <v>172.770038</v>
      </c>
      <c r="C28" s="2088">
        <v>258.63543099999998</v>
      </c>
      <c r="D28" s="2088">
        <v>48.106962000000003</v>
      </c>
      <c r="E28" s="2089">
        <v>479.51243099999999</v>
      </c>
      <c r="F28" s="2090">
        <v>129.00512000000001</v>
      </c>
      <c r="G28" s="2091">
        <v>309.31397800000002</v>
      </c>
      <c r="H28" s="2088">
        <v>62.108376999999997</v>
      </c>
      <c r="I28" s="2089">
        <v>500.42747500000002</v>
      </c>
      <c r="J28" s="2092">
        <v>979.93990599999995</v>
      </c>
      <c r="K28" s="2093"/>
    </row>
    <row r="29" spans="1:11" s="2094" customFormat="1" ht="16.8" hidden="1">
      <c r="A29" s="2087">
        <v>43435</v>
      </c>
      <c r="B29" s="2088">
        <v>170.73621900000001</v>
      </c>
      <c r="C29" s="2088">
        <v>317.59338100000002</v>
      </c>
      <c r="D29" s="2088">
        <v>76.943224000000001</v>
      </c>
      <c r="E29" s="2089">
        <v>565.27282400000001</v>
      </c>
      <c r="F29" s="2090">
        <v>168.26378700000001</v>
      </c>
      <c r="G29" s="2091">
        <v>322.24649599999998</v>
      </c>
      <c r="H29" s="2088">
        <v>64.751502000000002</v>
      </c>
      <c r="I29" s="2089">
        <v>555.26178500000003</v>
      </c>
      <c r="J29" s="2092">
        <v>1120.534609</v>
      </c>
      <c r="K29" s="2093"/>
    </row>
    <row r="30" spans="1:11" s="2094" customFormat="1" ht="16.8" hidden="1">
      <c r="A30" s="2087">
        <v>43466</v>
      </c>
      <c r="B30" s="2088">
        <v>184.42350500000001</v>
      </c>
      <c r="C30" s="2088">
        <v>255.672166</v>
      </c>
      <c r="D30" s="2088">
        <v>116.893514</v>
      </c>
      <c r="E30" s="2089">
        <v>556.98918500000002</v>
      </c>
      <c r="F30" s="2090">
        <v>107.99948000000001</v>
      </c>
      <c r="G30" s="2091">
        <v>322.25951099999997</v>
      </c>
      <c r="H30" s="2088">
        <v>101.558629</v>
      </c>
      <c r="I30" s="2089">
        <v>531.81762000000003</v>
      </c>
      <c r="J30" s="2092">
        <v>1088.8068049999999</v>
      </c>
      <c r="K30" s="2093"/>
    </row>
    <row r="31" spans="1:11" s="2094" customFormat="1" ht="16.8" hidden="1">
      <c r="A31" s="2087">
        <v>43497</v>
      </c>
      <c r="B31" s="2088">
        <v>136.49783300000001</v>
      </c>
      <c r="C31" s="2088">
        <v>263.46772700000002</v>
      </c>
      <c r="D31" s="2088">
        <v>61.831783000000001</v>
      </c>
      <c r="E31" s="2089">
        <v>461.79734300000001</v>
      </c>
      <c r="F31" s="2090">
        <v>110.995904</v>
      </c>
      <c r="G31" s="2091">
        <v>300.138081</v>
      </c>
      <c r="H31" s="2088">
        <v>51.533163000000002</v>
      </c>
      <c r="I31" s="2089">
        <v>462.667148</v>
      </c>
      <c r="J31" s="2092">
        <v>924.46449099999995</v>
      </c>
      <c r="K31" s="2093"/>
    </row>
    <row r="32" spans="1:11" s="2094" customFormat="1" ht="16.8" hidden="1">
      <c r="A32" s="2087">
        <v>43525</v>
      </c>
      <c r="B32" s="2088">
        <v>179.14334500000001</v>
      </c>
      <c r="C32" s="2088">
        <v>268.88963200000001</v>
      </c>
      <c r="D32" s="2088">
        <v>93.050072</v>
      </c>
      <c r="E32" s="2089">
        <v>541.08304900000007</v>
      </c>
      <c r="F32" s="2090">
        <v>129.155824</v>
      </c>
      <c r="G32" s="2091">
        <v>278.52292</v>
      </c>
      <c r="H32" s="2088">
        <v>38.580140999999998</v>
      </c>
      <c r="I32" s="2089">
        <v>446.25888499999996</v>
      </c>
      <c r="J32" s="2092">
        <v>987.34193400000004</v>
      </c>
      <c r="K32" s="2093"/>
    </row>
    <row r="33" spans="1:19" s="2094" customFormat="1" ht="16.8" hidden="1">
      <c r="A33" s="2087">
        <v>43556</v>
      </c>
      <c r="B33" s="2088">
        <v>174.499481</v>
      </c>
      <c r="C33" s="2088">
        <v>295.52389299999999</v>
      </c>
      <c r="D33" s="2088">
        <v>76.658833000000001</v>
      </c>
      <c r="E33" s="2089">
        <v>546.68220699999995</v>
      </c>
      <c r="F33" s="2090">
        <v>129.606784</v>
      </c>
      <c r="G33" s="2091">
        <v>358.01396299999999</v>
      </c>
      <c r="H33" s="2088">
        <v>48.058739000000003</v>
      </c>
      <c r="I33" s="2089">
        <v>535.679486</v>
      </c>
      <c r="J33" s="2092">
        <v>1082.3616930000001</v>
      </c>
      <c r="K33" s="2093"/>
    </row>
    <row r="34" spans="1:19" s="2094" customFormat="1" ht="16.8" hidden="1">
      <c r="A34" s="2087">
        <v>43586</v>
      </c>
      <c r="B34" s="2088">
        <v>176.10825299999999</v>
      </c>
      <c r="C34" s="2088">
        <v>324.33425399999999</v>
      </c>
      <c r="D34" s="2088">
        <v>182.33185800000001</v>
      </c>
      <c r="E34" s="2089">
        <v>682.77436499999999</v>
      </c>
      <c r="F34" s="2090">
        <v>133.925397</v>
      </c>
      <c r="G34" s="2091">
        <v>320.39597099999997</v>
      </c>
      <c r="H34" s="2088">
        <v>68.510712999999996</v>
      </c>
      <c r="I34" s="2089">
        <v>522.83208100000002</v>
      </c>
      <c r="J34" s="2092">
        <v>1205.606446</v>
      </c>
      <c r="K34" s="2093"/>
    </row>
    <row r="35" spans="1:19" s="2094" customFormat="1" ht="16.8" hidden="1">
      <c r="A35" s="2087">
        <v>43617</v>
      </c>
      <c r="B35" s="2088">
        <v>136.06574000000001</v>
      </c>
      <c r="C35" s="2088">
        <v>278.50144999999998</v>
      </c>
      <c r="D35" s="2088">
        <v>181.89193399999999</v>
      </c>
      <c r="E35" s="2089">
        <v>596.45912399999997</v>
      </c>
      <c r="F35" s="2090">
        <v>122.590762</v>
      </c>
      <c r="G35" s="2091">
        <v>304.799441</v>
      </c>
      <c r="H35" s="2088">
        <v>65.035065000000003</v>
      </c>
      <c r="I35" s="2089">
        <v>492.42526800000002</v>
      </c>
      <c r="J35" s="2092">
        <v>1088.8843919999999</v>
      </c>
      <c r="K35" s="2093"/>
    </row>
    <row r="36" spans="1:19" s="2094" customFormat="1" ht="16.8" hidden="1">
      <c r="A36" s="2087">
        <v>43647</v>
      </c>
      <c r="B36" s="2088">
        <v>199.646086</v>
      </c>
      <c r="C36" s="2088">
        <v>285.77131800000001</v>
      </c>
      <c r="D36" s="2088">
        <v>57.617989000000001</v>
      </c>
      <c r="E36" s="2089">
        <v>543.035393</v>
      </c>
      <c r="F36" s="2090">
        <v>122.080456</v>
      </c>
      <c r="G36" s="2091">
        <v>341.28227199999998</v>
      </c>
      <c r="H36" s="2088">
        <v>34.344962000000002</v>
      </c>
      <c r="I36" s="2089">
        <v>497.70769000000001</v>
      </c>
      <c r="J36" s="2092">
        <v>1040.7430830000001</v>
      </c>
      <c r="K36" s="2093"/>
    </row>
    <row r="37" spans="1:19" s="2094" customFormat="1" ht="16.8" hidden="1">
      <c r="A37" s="2087">
        <v>43678</v>
      </c>
      <c r="B37" s="2088">
        <v>198.48151999999999</v>
      </c>
      <c r="C37" s="2088">
        <v>251.330512</v>
      </c>
      <c r="D37" s="2088">
        <v>78.066406000000001</v>
      </c>
      <c r="E37" s="2089">
        <v>527.87843799999996</v>
      </c>
      <c r="F37" s="2090">
        <v>170.86985100000001</v>
      </c>
      <c r="G37" s="2091">
        <v>407.743763</v>
      </c>
      <c r="H37" s="2088">
        <v>45.827260000000003</v>
      </c>
      <c r="I37" s="2089">
        <v>624.44087400000001</v>
      </c>
      <c r="J37" s="2092">
        <v>1152.3193120000001</v>
      </c>
      <c r="K37" s="2093"/>
    </row>
    <row r="38" spans="1:19" s="2094" customFormat="1" ht="16.8" hidden="1">
      <c r="A38" s="2087">
        <v>43709</v>
      </c>
      <c r="B38" s="2088">
        <v>122.801264</v>
      </c>
      <c r="C38" s="2088">
        <v>251.90190799999999</v>
      </c>
      <c r="D38" s="2088">
        <v>104.51127</v>
      </c>
      <c r="E38" s="2089">
        <v>479.21444200000002</v>
      </c>
      <c r="F38" s="2090">
        <v>137.52083200000001</v>
      </c>
      <c r="G38" s="2091">
        <v>302.26297699999998</v>
      </c>
      <c r="H38" s="2088">
        <v>55.772258000000001</v>
      </c>
      <c r="I38" s="2089">
        <v>495.55606699999998</v>
      </c>
      <c r="J38" s="2092">
        <v>974.77050899999995</v>
      </c>
      <c r="K38" s="2093"/>
    </row>
    <row r="39" spans="1:19" s="2094" customFormat="1" ht="16.8" hidden="1">
      <c r="A39" s="2087">
        <v>43739</v>
      </c>
      <c r="B39" s="2088">
        <v>150.94170600000001</v>
      </c>
      <c r="C39" s="2088">
        <v>295.49974900000001</v>
      </c>
      <c r="D39" s="2088">
        <v>92.482240000000004</v>
      </c>
      <c r="E39" s="2089">
        <v>538.92369499999995</v>
      </c>
      <c r="F39" s="2090">
        <v>132.116353</v>
      </c>
      <c r="G39" s="2091">
        <v>334.81636600000002</v>
      </c>
      <c r="H39" s="2088">
        <v>66.177597000000006</v>
      </c>
      <c r="I39" s="2089">
        <v>533.11031600000001</v>
      </c>
      <c r="J39" s="2092">
        <v>1072.034011</v>
      </c>
      <c r="K39" s="2093"/>
    </row>
    <row r="40" spans="1:19" s="2094" customFormat="1" ht="16.8" hidden="1">
      <c r="A40" s="2087">
        <v>43770</v>
      </c>
      <c r="B40" s="2088">
        <v>145.353589</v>
      </c>
      <c r="C40" s="2088">
        <v>251.47654800000001</v>
      </c>
      <c r="D40" s="2088">
        <v>56.080443000000002</v>
      </c>
      <c r="E40" s="2089">
        <v>452.91057999999998</v>
      </c>
      <c r="F40" s="2090">
        <v>124.52036699999999</v>
      </c>
      <c r="G40" s="2091">
        <v>297.22608100000002</v>
      </c>
      <c r="H40" s="2088">
        <v>39.686512999999998</v>
      </c>
      <c r="I40" s="2089">
        <v>461.43296099999998</v>
      </c>
      <c r="J40" s="2092">
        <v>914.34354099999996</v>
      </c>
      <c r="K40" s="2093"/>
    </row>
    <row r="41" spans="1:19" s="2094" customFormat="1" ht="16.8" hidden="1">
      <c r="A41" s="2087">
        <v>43800</v>
      </c>
      <c r="B41" s="2088">
        <v>194.931096</v>
      </c>
      <c r="C41" s="2088">
        <v>307.80446599999999</v>
      </c>
      <c r="D41" s="2088">
        <v>53.30236</v>
      </c>
      <c r="E41" s="2089">
        <v>556.03792199999998</v>
      </c>
      <c r="F41" s="2090">
        <v>157.977574</v>
      </c>
      <c r="G41" s="2091">
        <v>304.91613000000001</v>
      </c>
      <c r="H41" s="2088">
        <v>92.405839999999998</v>
      </c>
      <c r="I41" s="2089">
        <v>555.29954399999997</v>
      </c>
      <c r="J41" s="2092">
        <v>1111.3374659999999</v>
      </c>
      <c r="K41" s="2093"/>
    </row>
    <row r="42" spans="1:19" s="2094" customFormat="1" ht="16.8" hidden="1">
      <c r="A42" s="2087">
        <v>43831</v>
      </c>
      <c r="B42" s="2088">
        <v>178.89092600000001</v>
      </c>
      <c r="C42" s="2088">
        <v>292.43761699999999</v>
      </c>
      <c r="D42" s="2088">
        <v>47.878816</v>
      </c>
      <c r="E42" s="2089">
        <v>519.207359</v>
      </c>
      <c r="F42" s="2090">
        <v>124.618915</v>
      </c>
      <c r="G42" s="2091">
        <v>323.76042999999999</v>
      </c>
      <c r="H42" s="2088">
        <v>64.713352</v>
      </c>
      <c r="I42" s="2089">
        <v>513.09269700000004</v>
      </c>
      <c r="J42" s="2092">
        <v>1032.300056</v>
      </c>
      <c r="K42" s="2093"/>
    </row>
    <row r="43" spans="1:19" s="2094" customFormat="1" ht="16.8" hidden="1">
      <c r="A43" s="2087">
        <v>43862</v>
      </c>
      <c r="B43" s="2088">
        <v>145.50209699999999</v>
      </c>
      <c r="C43" s="2088">
        <v>283.31029899999999</v>
      </c>
      <c r="D43" s="2088">
        <v>70.399871000000005</v>
      </c>
      <c r="E43" s="2089">
        <v>499.212267</v>
      </c>
      <c r="F43" s="2090">
        <v>114.788054</v>
      </c>
      <c r="G43" s="2091">
        <v>341.90761700000002</v>
      </c>
      <c r="H43" s="2088">
        <v>56.854312</v>
      </c>
      <c r="I43" s="2089">
        <v>513.549983</v>
      </c>
      <c r="J43" s="2092">
        <v>1012.76225</v>
      </c>
      <c r="K43" s="2093"/>
    </row>
    <row r="44" spans="1:19" s="2094" customFormat="1" ht="16.8" hidden="1">
      <c r="A44" s="2087">
        <v>43891</v>
      </c>
      <c r="B44" s="2088">
        <v>130.36639600000001</v>
      </c>
      <c r="C44" s="2088">
        <v>229.70826600000001</v>
      </c>
      <c r="D44" s="2088">
        <v>83.427780999999996</v>
      </c>
      <c r="E44" s="2089">
        <v>443.50244300000003</v>
      </c>
      <c r="F44" s="2090">
        <v>125.07418800000001</v>
      </c>
      <c r="G44" s="2091">
        <v>260.85134900000003</v>
      </c>
      <c r="H44" s="2088">
        <v>54.351953000000002</v>
      </c>
      <c r="I44" s="2089">
        <v>440.27749</v>
      </c>
      <c r="J44" s="2092">
        <v>883.77993300000003</v>
      </c>
      <c r="K44" s="2093"/>
    </row>
    <row r="45" spans="1:19" s="2094" customFormat="1" ht="16.8" hidden="1">
      <c r="A45" s="2087">
        <v>43922</v>
      </c>
      <c r="B45" s="2088">
        <v>81.205245000000005</v>
      </c>
      <c r="C45" s="2088">
        <v>120.909634</v>
      </c>
      <c r="D45" s="2088">
        <v>0</v>
      </c>
      <c r="E45" s="2089">
        <v>202.114879</v>
      </c>
      <c r="F45" s="2090">
        <v>64.56053</v>
      </c>
      <c r="G45" s="2091">
        <v>169.121917</v>
      </c>
      <c r="H45" s="2088">
        <v>29.914431</v>
      </c>
      <c r="I45" s="2089">
        <v>263.596878</v>
      </c>
      <c r="J45" s="2092">
        <v>465.71175699999998</v>
      </c>
      <c r="K45" s="2093"/>
      <c r="L45" s="2093"/>
      <c r="M45" s="2093"/>
      <c r="N45" s="2093"/>
      <c r="O45" s="2093"/>
      <c r="P45" s="2093"/>
      <c r="Q45" s="2093"/>
      <c r="R45" s="2093"/>
      <c r="S45" s="2093"/>
    </row>
    <row r="46" spans="1:19" s="2094" customFormat="1" ht="16.8" hidden="1">
      <c r="A46" s="2087">
        <v>43952</v>
      </c>
      <c r="B46" s="2088">
        <v>71.360848000000004</v>
      </c>
      <c r="C46" s="2088">
        <v>92.584436999999994</v>
      </c>
      <c r="D46" s="2088">
        <v>4.1504099999999999</v>
      </c>
      <c r="E46" s="2089">
        <v>168.09569500000001</v>
      </c>
      <c r="F46" s="2090">
        <v>84.775093999999996</v>
      </c>
      <c r="G46" s="2091">
        <v>170.504794</v>
      </c>
      <c r="H46" s="2088">
        <v>20.937065</v>
      </c>
      <c r="I46" s="2089">
        <v>276.21695299999999</v>
      </c>
      <c r="J46" s="2092">
        <v>444.31264800000002</v>
      </c>
      <c r="K46" s="2093"/>
      <c r="L46" s="2093"/>
      <c r="M46" s="2093"/>
      <c r="N46" s="2093"/>
      <c r="O46" s="2093"/>
      <c r="P46" s="2093"/>
      <c r="Q46" s="2093"/>
      <c r="R46" s="2093"/>
      <c r="S46" s="2093"/>
    </row>
    <row r="47" spans="1:19" s="2094" customFormat="1" ht="16.8" hidden="1">
      <c r="A47" s="2087">
        <v>43983</v>
      </c>
      <c r="B47" s="2088">
        <v>106.941774</v>
      </c>
      <c r="C47" s="2088">
        <v>204.59735900000001</v>
      </c>
      <c r="D47" s="2088">
        <v>11.440424</v>
      </c>
      <c r="E47" s="2089">
        <v>322.979557</v>
      </c>
      <c r="F47" s="2090">
        <v>125.39353300000001</v>
      </c>
      <c r="G47" s="2091">
        <v>224.717288</v>
      </c>
      <c r="H47" s="2088">
        <v>18.865672</v>
      </c>
      <c r="I47" s="2089">
        <v>368.976493</v>
      </c>
      <c r="J47" s="2092">
        <v>691.95605</v>
      </c>
      <c r="K47" s="2093"/>
      <c r="L47" s="2093"/>
      <c r="M47" s="2093"/>
      <c r="N47" s="2093"/>
      <c r="O47" s="2093"/>
      <c r="P47" s="2093"/>
      <c r="Q47" s="2093"/>
      <c r="R47" s="2093"/>
      <c r="S47" s="2093"/>
    </row>
    <row r="48" spans="1:19" s="2094" customFormat="1" ht="16.8" hidden="1">
      <c r="A48" s="2087">
        <v>44013</v>
      </c>
      <c r="B48" s="2088">
        <v>96.989926999999994</v>
      </c>
      <c r="C48" s="2088">
        <v>152.366343</v>
      </c>
      <c r="D48" s="2088">
        <v>30.152978000000001</v>
      </c>
      <c r="E48" s="2089">
        <v>279.50924800000001</v>
      </c>
      <c r="F48" s="2090">
        <v>107.84173699999999</v>
      </c>
      <c r="G48" s="2091">
        <v>246.46110899999999</v>
      </c>
      <c r="H48" s="2088">
        <v>21.552505</v>
      </c>
      <c r="I48" s="2089">
        <v>375.85535099999998</v>
      </c>
      <c r="J48" s="2092">
        <v>655.364599</v>
      </c>
      <c r="K48" s="2093"/>
      <c r="L48" s="2093"/>
      <c r="M48" s="2093"/>
      <c r="N48" s="2093"/>
      <c r="O48" s="2093"/>
      <c r="P48" s="2093"/>
      <c r="Q48" s="2093"/>
      <c r="R48" s="2093"/>
      <c r="S48" s="2093"/>
    </row>
    <row r="49" spans="1:19" s="2094" customFormat="1" ht="16.8" hidden="1">
      <c r="A49" s="2087">
        <v>44044</v>
      </c>
      <c r="B49" s="2088">
        <v>86.697439000000003</v>
      </c>
      <c r="C49" s="2088">
        <v>173.190541</v>
      </c>
      <c r="D49" s="2088">
        <v>24.547478000000002</v>
      </c>
      <c r="E49" s="2089">
        <v>284.43545799999998</v>
      </c>
      <c r="F49" s="2090">
        <v>127.528886</v>
      </c>
      <c r="G49" s="2091">
        <v>361.18041199999999</v>
      </c>
      <c r="H49" s="2088">
        <v>74.272642000000005</v>
      </c>
      <c r="I49" s="2089">
        <v>562.98194000000001</v>
      </c>
      <c r="J49" s="2092">
        <v>847.41739800000005</v>
      </c>
      <c r="K49" s="2093"/>
      <c r="L49" s="2093"/>
      <c r="M49" s="2093"/>
      <c r="N49" s="2093"/>
      <c r="O49" s="2093"/>
      <c r="P49" s="2093"/>
      <c r="Q49" s="2093"/>
      <c r="R49" s="2093"/>
      <c r="S49" s="2093"/>
    </row>
    <row r="50" spans="1:19" s="2094" customFormat="1" ht="16.8" hidden="1">
      <c r="A50" s="2087">
        <v>44075</v>
      </c>
      <c r="B50" s="2088">
        <v>94.453462999999999</v>
      </c>
      <c r="C50" s="2088">
        <v>179.818051</v>
      </c>
      <c r="D50" s="2088">
        <v>12.452702</v>
      </c>
      <c r="E50" s="2089">
        <v>286.72421600000001</v>
      </c>
      <c r="F50" s="2090">
        <v>113.69351899999999</v>
      </c>
      <c r="G50" s="2091">
        <v>267.72168199999999</v>
      </c>
      <c r="H50" s="2088">
        <v>47.573014000000001</v>
      </c>
      <c r="I50" s="2089">
        <v>428.98821500000003</v>
      </c>
      <c r="J50" s="2092">
        <v>715.71243100000004</v>
      </c>
      <c r="K50" s="2093"/>
      <c r="L50" s="2093"/>
      <c r="M50" s="2093"/>
      <c r="N50" s="2093"/>
      <c r="O50" s="2093"/>
      <c r="P50" s="2093"/>
      <c r="Q50" s="2093"/>
      <c r="R50" s="2093"/>
      <c r="S50" s="2093"/>
    </row>
    <row r="51" spans="1:19" s="2094" customFormat="1" ht="16.8" hidden="1">
      <c r="A51" s="2087">
        <v>44105</v>
      </c>
      <c r="B51" s="2088">
        <v>95.736504999999994</v>
      </c>
      <c r="C51" s="2088">
        <v>178.11486400000001</v>
      </c>
      <c r="D51" s="2088">
        <v>16.067779000000002</v>
      </c>
      <c r="E51" s="2089">
        <v>289.91914800000001</v>
      </c>
      <c r="F51" s="2090">
        <v>135.20443499999999</v>
      </c>
      <c r="G51" s="2091">
        <v>233.31923800000001</v>
      </c>
      <c r="H51" s="2088">
        <v>34.344360000000002</v>
      </c>
      <c r="I51" s="2089">
        <v>402.93494399999997</v>
      </c>
      <c r="J51" s="2092">
        <v>692.78600500000005</v>
      </c>
      <c r="K51" s="2093"/>
      <c r="L51" s="2093"/>
      <c r="M51" s="2093"/>
      <c r="N51" s="2093"/>
      <c r="O51" s="2093"/>
      <c r="P51" s="2093"/>
      <c r="Q51" s="2093"/>
      <c r="R51" s="2093"/>
      <c r="S51" s="2093"/>
    </row>
    <row r="52" spans="1:19" s="2094" customFormat="1" ht="16.8" hidden="1">
      <c r="A52" s="2087">
        <v>44136</v>
      </c>
      <c r="B52" s="2088">
        <v>102.068724</v>
      </c>
      <c r="C52" s="2088">
        <v>179.406824</v>
      </c>
      <c r="D52" s="2088">
        <v>19.100179000000001</v>
      </c>
      <c r="E52" s="2089">
        <v>300.57572699999997</v>
      </c>
      <c r="F52" s="2090">
        <v>100.949342</v>
      </c>
      <c r="G52" s="2091">
        <v>248.79172600000001</v>
      </c>
      <c r="H52" s="2088">
        <v>42.245514</v>
      </c>
      <c r="I52" s="2089">
        <v>391.986582</v>
      </c>
      <c r="J52" s="2092">
        <v>692.56230900000003</v>
      </c>
      <c r="K52" s="2093"/>
      <c r="L52" s="2093"/>
      <c r="M52" s="2093"/>
      <c r="N52" s="2093"/>
      <c r="O52" s="2093"/>
      <c r="P52" s="2093"/>
      <c r="Q52" s="2093"/>
      <c r="R52" s="2093"/>
      <c r="S52" s="2093"/>
    </row>
    <row r="53" spans="1:19" s="2094" customFormat="1" ht="16.8" hidden="1">
      <c r="A53" s="2087">
        <v>44166</v>
      </c>
      <c r="B53" s="2088">
        <v>109.127448</v>
      </c>
      <c r="C53" s="2088">
        <v>255.35006100000001</v>
      </c>
      <c r="D53" s="2088">
        <v>24.171104</v>
      </c>
      <c r="E53" s="2089">
        <v>388.64861300000001</v>
      </c>
      <c r="F53" s="2090">
        <v>128.583133</v>
      </c>
      <c r="G53" s="2091">
        <v>263.51133099999998</v>
      </c>
      <c r="H53" s="2088">
        <v>65.322834999999998</v>
      </c>
      <c r="I53" s="2089">
        <v>457.41729900000001</v>
      </c>
      <c r="J53" s="2092">
        <v>846.06591200000003</v>
      </c>
      <c r="K53" s="2093"/>
      <c r="L53" s="2093"/>
      <c r="M53" s="2093"/>
      <c r="N53" s="2093"/>
      <c r="O53" s="2093"/>
      <c r="P53" s="2093"/>
      <c r="Q53" s="2093"/>
      <c r="R53" s="2093"/>
      <c r="S53" s="2093"/>
    </row>
    <row r="54" spans="1:19" s="2094" customFormat="1" ht="16.8" hidden="1">
      <c r="A54" s="2087">
        <v>44197</v>
      </c>
      <c r="B54" s="2088">
        <v>84.873045000000005</v>
      </c>
      <c r="C54" s="2088">
        <v>182.37834599999999</v>
      </c>
      <c r="D54" s="2088">
        <v>14.660762999999999</v>
      </c>
      <c r="E54" s="2089">
        <v>281.91215399999999</v>
      </c>
      <c r="F54" s="2090">
        <v>92.544019000000006</v>
      </c>
      <c r="G54" s="2091">
        <v>255.684507</v>
      </c>
      <c r="H54" s="2088">
        <v>25.232264000000001</v>
      </c>
      <c r="I54" s="2089">
        <v>373.46078999999997</v>
      </c>
      <c r="J54" s="2092">
        <v>655.37294399999996</v>
      </c>
      <c r="K54" s="2093"/>
      <c r="L54" s="2093"/>
      <c r="M54" s="2093"/>
      <c r="N54" s="2093"/>
      <c r="O54" s="2093"/>
      <c r="P54" s="2093"/>
      <c r="Q54" s="2093"/>
      <c r="R54" s="2093"/>
      <c r="S54" s="2093"/>
    </row>
    <row r="55" spans="1:19" s="2094" customFormat="1" ht="16.8" hidden="1">
      <c r="A55" s="2087">
        <v>44228</v>
      </c>
      <c r="B55" s="2088">
        <v>78.279640999999998</v>
      </c>
      <c r="C55" s="2088">
        <v>157.02091200000001</v>
      </c>
      <c r="D55" s="2088">
        <v>33.897606000000003</v>
      </c>
      <c r="E55" s="2089">
        <v>269.19815899999998</v>
      </c>
      <c r="F55" s="2090">
        <v>99.171368000000001</v>
      </c>
      <c r="G55" s="2091">
        <v>252.865959</v>
      </c>
      <c r="H55" s="2088">
        <v>28.804141000000001</v>
      </c>
      <c r="I55" s="2089">
        <v>380.84146800000002</v>
      </c>
      <c r="J55" s="2092">
        <v>650</v>
      </c>
      <c r="K55" s="2093"/>
      <c r="L55" s="2093"/>
      <c r="M55" s="2093"/>
      <c r="N55" s="2093"/>
      <c r="O55" s="2093"/>
      <c r="P55" s="2093"/>
      <c r="Q55" s="2093"/>
      <c r="R55" s="2093"/>
      <c r="S55" s="2093"/>
    </row>
    <row r="56" spans="1:19" s="2094" customFormat="1" ht="16.8" hidden="1">
      <c r="A56" s="2087">
        <v>44256</v>
      </c>
      <c r="B56" s="2088">
        <v>95.491939000000002</v>
      </c>
      <c r="C56" s="2088">
        <v>140.62915799999999</v>
      </c>
      <c r="D56" s="2088">
        <v>15.336401</v>
      </c>
      <c r="E56" s="2089">
        <v>251.45749799999999</v>
      </c>
      <c r="F56" s="2090">
        <v>117.878316</v>
      </c>
      <c r="G56" s="2091">
        <v>214.352147</v>
      </c>
      <c r="H56" s="2088">
        <v>33.977238999999997</v>
      </c>
      <c r="I56" s="2089">
        <v>366.20770199999998</v>
      </c>
      <c r="J56" s="2092">
        <v>617.66520000000003</v>
      </c>
      <c r="K56" s="2093"/>
      <c r="L56" s="2093"/>
      <c r="M56" s="2093"/>
      <c r="N56" s="2093"/>
      <c r="O56" s="2093"/>
      <c r="P56" s="2093"/>
      <c r="Q56" s="2093"/>
      <c r="R56" s="2093"/>
      <c r="S56" s="2093"/>
    </row>
    <row r="57" spans="1:19" s="2094" customFormat="1" ht="16.8" hidden="1">
      <c r="A57" s="2087">
        <v>44287</v>
      </c>
      <c r="B57" s="2088">
        <v>91.106812000000005</v>
      </c>
      <c r="C57" s="2088">
        <v>130.17127400000001</v>
      </c>
      <c r="D57" s="2088">
        <v>19.983184999999999</v>
      </c>
      <c r="E57" s="2089">
        <v>241.26127099999999</v>
      </c>
      <c r="F57" s="2090">
        <v>117.37154</v>
      </c>
      <c r="G57" s="2091">
        <v>205.71199999999999</v>
      </c>
      <c r="H57" s="2088">
        <v>26.203202000000001</v>
      </c>
      <c r="I57" s="2089">
        <v>349.286742</v>
      </c>
      <c r="J57" s="2092">
        <v>590.6</v>
      </c>
      <c r="K57" s="2093"/>
      <c r="L57" s="2093"/>
      <c r="M57" s="2093"/>
      <c r="N57" s="2093"/>
      <c r="O57" s="2093"/>
      <c r="P57" s="2093"/>
      <c r="Q57" s="2093"/>
      <c r="R57" s="2093"/>
      <c r="S57" s="2093"/>
    </row>
    <row r="58" spans="1:19" s="2094" customFormat="1" ht="16.8" hidden="1">
      <c r="A58" s="2087">
        <v>44317</v>
      </c>
      <c r="B58" s="2088">
        <v>83.3</v>
      </c>
      <c r="C58" s="2088">
        <v>155</v>
      </c>
      <c r="D58" s="2088">
        <v>6.9</v>
      </c>
      <c r="E58" s="2089">
        <v>245.2</v>
      </c>
      <c r="F58" s="2090">
        <v>120</v>
      </c>
      <c r="G58" s="2091">
        <v>226.1</v>
      </c>
      <c r="H58" s="2088">
        <v>15.6</v>
      </c>
      <c r="I58" s="2089">
        <v>361.7</v>
      </c>
      <c r="J58" s="2092">
        <v>606.9</v>
      </c>
      <c r="K58" s="2093"/>
      <c r="L58" s="2093"/>
      <c r="M58" s="2093"/>
      <c r="N58" s="2093"/>
      <c r="O58" s="2093"/>
      <c r="P58" s="2093"/>
      <c r="Q58" s="2093"/>
      <c r="R58" s="2093"/>
      <c r="S58" s="2093"/>
    </row>
    <row r="59" spans="1:19" s="2094" customFormat="1" ht="16.8" hidden="1">
      <c r="A59" s="2087">
        <v>44348</v>
      </c>
      <c r="B59" s="2088">
        <v>105.648787</v>
      </c>
      <c r="C59" s="2088">
        <v>226.105761</v>
      </c>
      <c r="D59" s="2088">
        <v>19.465350999999998</v>
      </c>
      <c r="E59" s="2089">
        <v>351.219899</v>
      </c>
      <c r="F59" s="2090">
        <v>144.85386199999999</v>
      </c>
      <c r="G59" s="2091">
        <v>240.063627</v>
      </c>
      <c r="H59" s="2088">
        <v>27.861561999999999</v>
      </c>
      <c r="I59" s="2089">
        <v>412.77905099999998</v>
      </c>
      <c r="J59" s="2092">
        <v>763.99895000000004</v>
      </c>
      <c r="K59" s="2093"/>
      <c r="L59" s="2093"/>
      <c r="M59" s="2093"/>
      <c r="N59" s="2093"/>
      <c r="O59" s="2093"/>
      <c r="P59" s="2093"/>
      <c r="Q59" s="2093"/>
      <c r="R59" s="2093"/>
      <c r="S59" s="2093"/>
    </row>
    <row r="60" spans="1:19" s="2094" customFormat="1" ht="16.8" hidden="1">
      <c r="A60" s="2087">
        <v>44378</v>
      </c>
      <c r="B60" s="2088">
        <v>81.772561999999994</v>
      </c>
      <c r="C60" s="2088">
        <v>153.82618199999999</v>
      </c>
      <c r="D60" s="2088">
        <v>18.426746999999999</v>
      </c>
      <c r="E60" s="2089">
        <v>254.02549099999999</v>
      </c>
      <c r="F60" s="2090">
        <v>117.57759299999999</v>
      </c>
      <c r="G60" s="2091">
        <v>237.081064</v>
      </c>
      <c r="H60" s="2088">
        <v>21.140342</v>
      </c>
      <c r="I60" s="2089">
        <v>375.79899899999998</v>
      </c>
      <c r="J60" s="2092">
        <v>629.82448999999997</v>
      </c>
      <c r="K60" s="2093"/>
      <c r="L60" s="2093"/>
      <c r="M60" s="2093"/>
      <c r="N60" s="2093"/>
      <c r="O60" s="2093"/>
      <c r="P60" s="2093"/>
      <c r="Q60" s="2093"/>
      <c r="R60" s="2093"/>
      <c r="S60" s="2093"/>
    </row>
    <row r="61" spans="1:19" s="2094" customFormat="1" ht="16.8" hidden="1">
      <c r="A61" s="2087">
        <v>44409</v>
      </c>
      <c r="B61" s="2088">
        <v>72.903846999999999</v>
      </c>
      <c r="C61" s="2088">
        <v>135.66077799999999</v>
      </c>
      <c r="D61" s="2088">
        <v>18.616544000000001</v>
      </c>
      <c r="E61" s="2089">
        <v>227.18116900000001</v>
      </c>
      <c r="F61" s="2090">
        <v>99.404179999999997</v>
      </c>
      <c r="G61" s="2091">
        <v>219.077629</v>
      </c>
      <c r="H61" s="2088">
        <v>16.598858</v>
      </c>
      <c r="I61" s="2089">
        <v>335.08066700000001</v>
      </c>
      <c r="J61" s="2092">
        <v>562.26183600000002</v>
      </c>
      <c r="K61" s="2093"/>
      <c r="L61" s="2093"/>
      <c r="M61" s="2093"/>
      <c r="N61" s="2093"/>
      <c r="O61" s="2093"/>
      <c r="P61" s="2093"/>
      <c r="Q61" s="2093"/>
      <c r="R61" s="2093"/>
      <c r="S61" s="2093"/>
    </row>
    <row r="62" spans="1:19" s="2094" customFormat="1" ht="16.8" hidden="1">
      <c r="A62" s="2087">
        <v>44440</v>
      </c>
      <c r="B62" s="2088">
        <v>78.243667000000002</v>
      </c>
      <c r="C62" s="2088">
        <v>168.87505300000001</v>
      </c>
      <c r="D62" s="2088">
        <v>21.594711</v>
      </c>
      <c r="E62" s="2089">
        <v>268.71343100000001</v>
      </c>
      <c r="F62" s="2090">
        <v>118.20035831107198</v>
      </c>
      <c r="G62" s="2091">
        <v>225.2</v>
      </c>
      <c r="H62" s="2088">
        <v>15</v>
      </c>
      <c r="I62" s="2089">
        <v>358.40035831107195</v>
      </c>
      <c r="J62" s="2092">
        <v>627.11378931107197</v>
      </c>
      <c r="K62" s="2093"/>
      <c r="L62" s="2093"/>
      <c r="M62" s="2093"/>
      <c r="N62" s="2093"/>
      <c r="O62" s="2093"/>
      <c r="P62" s="2093"/>
      <c r="Q62" s="2093"/>
      <c r="R62" s="2093"/>
      <c r="S62" s="2093"/>
    </row>
    <row r="63" spans="1:19" s="2094" customFormat="1" ht="16.8" hidden="1">
      <c r="A63" s="2087">
        <v>44470</v>
      </c>
      <c r="B63" s="2088">
        <v>106.084616</v>
      </c>
      <c r="C63" s="2088">
        <v>167.637328</v>
      </c>
      <c r="D63" s="2088">
        <v>27.225995000000001</v>
      </c>
      <c r="E63" s="2089">
        <v>300.94793900000002</v>
      </c>
      <c r="F63" s="2090">
        <v>104.26313000000002</v>
      </c>
      <c r="G63" s="2091">
        <v>263.90264000000002</v>
      </c>
      <c r="H63" s="2088">
        <v>25.435155999999999</v>
      </c>
      <c r="I63" s="2089">
        <v>393.60092600000007</v>
      </c>
      <c r="J63" s="2092">
        <v>694.54886500000009</v>
      </c>
      <c r="K63" s="2093"/>
      <c r="L63" s="2093"/>
      <c r="M63" s="2093"/>
      <c r="N63" s="2093"/>
      <c r="O63" s="2093"/>
      <c r="P63" s="2093"/>
      <c r="Q63" s="2093"/>
      <c r="R63" s="2093"/>
      <c r="S63" s="2093"/>
    </row>
    <row r="64" spans="1:19" s="2094" customFormat="1" ht="16.8" hidden="1">
      <c r="A64" s="2087">
        <v>44501</v>
      </c>
      <c r="B64" s="2088">
        <v>116.49632800000001</v>
      </c>
      <c r="C64" s="2088">
        <v>174.470113</v>
      </c>
      <c r="D64" s="2088">
        <v>18.926245999999999</v>
      </c>
      <c r="E64" s="2089">
        <v>309.89268700000002</v>
      </c>
      <c r="F64" s="2090">
        <v>123.639487</v>
      </c>
      <c r="G64" s="2091">
        <v>224.75775100000001</v>
      </c>
      <c r="H64" s="2088">
        <v>19.792394999999999</v>
      </c>
      <c r="I64" s="2089">
        <v>368.18963300000001</v>
      </c>
      <c r="J64" s="2092">
        <v>678.08231999999998</v>
      </c>
      <c r="K64" s="2093"/>
      <c r="L64" s="2093"/>
      <c r="M64" s="2093"/>
      <c r="N64" s="2093"/>
      <c r="O64" s="2093"/>
      <c r="P64" s="2093"/>
      <c r="Q64" s="2093"/>
      <c r="R64" s="2093"/>
      <c r="S64" s="2093"/>
    </row>
    <row r="65" spans="1:19" s="2094" customFormat="1" ht="16.8" hidden="1">
      <c r="A65" s="2087">
        <v>44531</v>
      </c>
      <c r="B65" s="2088">
        <v>125.557744</v>
      </c>
      <c r="C65" s="2088">
        <v>228.321223</v>
      </c>
      <c r="D65" s="2088">
        <v>19.974941000000001</v>
      </c>
      <c r="E65" s="2089">
        <v>373.85390799999999</v>
      </c>
      <c r="F65" s="2090">
        <v>126.902677</v>
      </c>
      <c r="G65" s="2091">
        <v>276.09667899999999</v>
      </c>
      <c r="H65" s="2088">
        <v>14.546768</v>
      </c>
      <c r="I65" s="2089">
        <v>417.54612400000002</v>
      </c>
      <c r="J65" s="2092">
        <v>791.40003200000001</v>
      </c>
      <c r="K65" s="2093"/>
      <c r="L65" s="2093"/>
      <c r="M65" s="2093"/>
      <c r="N65" s="2093"/>
      <c r="O65" s="2093"/>
      <c r="P65" s="2093"/>
      <c r="Q65" s="2093"/>
      <c r="R65" s="2093"/>
      <c r="S65" s="2093"/>
    </row>
    <row r="66" spans="1:19" s="2094" customFormat="1" ht="16.8" hidden="1">
      <c r="A66" s="2087">
        <v>44562</v>
      </c>
      <c r="B66" s="2088">
        <v>116.68980500000001</v>
      </c>
      <c r="C66" s="2088">
        <v>166.014106</v>
      </c>
      <c r="D66" s="2088">
        <v>24.197472999999999</v>
      </c>
      <c r="E66" s="2089">
        <v>306.90138400000001</v>
      </c>
      <c r="F66" s="2090">
        <v>91.275447</v>
      </c>
      <c r="G66" s="2091">
        <v>226.466587</v>
      </c>
      <c r="H66" s="2088">
        <v>16.185964999999999</v>
      </c>
      <c r="I66" s="2089">
        <v>333.927999</v>
      </c>
      <c r="J66" s="2092">
        <v>640.82938300000001</v>
      </c>
      <c r="K66" s="2093"/>
      <c r="L66" s="2093"/>
      <c r="M66" s="2093"/>
      <c r="N66" s="2093"/>
      <c r="O66" s="2093"/>
      <c r="P66" s="2093"/>
      <c r="Q66" s="2093"/>
      <c r="R66" s="2093"/>
      <c r="S66" s="2093"/>
    </row>
    <row r="67" spans="1:19" s="2094" customFormat="1" ht="16.8" hidden="1">
      <c r="A67" s="2087">
        <v>44593</v>
      </c>
      <c r="B67" s="2088">
        <v>103.83010899999999</v>
      </c>
      <c r="C67" s="2088">
        <v>188.287823</v>
      </c>
      <c r="D67" s="2088">
        <v>24.975657000000002</v>
      </c>
      <c r="E67" s="2089">
        <v>317.09358900000001</v>
      </c>
      <c r="F67" s="2090">
        <v>124.529257</v>
      </c>
      <c r="G67" s="2091">
        <v>190.19332199999999</v>
      </c>
      <c r="H67" s="2088">
        <v>22.289686</v>
      </c>
      <c r="I67" s="2089">
        <v>337.01226500000001</v>
      </c>
      <c r="J67" s="2092">
        <v>654.10585400000002</v>
      </c>
      <c r="K67" s="2093"/>
      <c r="L67" s="2093"/>
      <c r="M67" s="2093"/>
      <c r="N67" s="2093"/>
      <c r="O67" s="2093"/>
      <c r="P67" s="2093"/>
      <c r="Q67" s="2093"/>
      <c r="R67" s="2093"/>
      <c r="S67" s="2093"/>
    </row>
    <row r="68" spans="1:19" s="2094" customFormat="1" ht="16.8" hidden="1">
      <c r="A68" s="2087">
        <v>44621</v>
      </c>
      <c r="B68" s="2088">
        <v>130.909267</v>
      </c>
      <c r="C68" s="2088">
        <v>185.399156</v>
      </c>
      <c r="D68" s="2088">
        <v>25.592713</v>
      </c>
      <c r="E68" s="2089">
        <v>341.90113600000001</v>
      </c>
      <c r="F68" s="2090">
        <v>153.332671</v>
      </c>
      <c r="G68" s="2091">
        <v>202.20367899999999</v>
      </c>
      <c r="H68" s="2088">
        <v>19.842039</v>
      </c>
      <c r="I68" s="2089">
        <v>375.37838900000003</v>
      </c>
      <c r="J68" s="2092">
        <v>717.27952500000004</v>
      </c>
      <c r="K68" s="2093"/>
      <c r="L68" s="2093"/>
      <c r="M68" s="2093"/>
      <c r="N68" s="2093"/>
      <c r="O68" s="2093"/>
      <c r="P68" s="2093"/>
      <c r="Q68" s="2093"/>
      <c r="R68" s="2093"/>
      <c r="S68" s="2093"/>
    </row>
    <row r="69" spans="1:19" s="2094" customFormat="1" ht="16.8" hidden="1">
      <c r="A69" s="2087">
        <v>44652</v>
      </c>
      <c r="B69" s="2088">
        <v>114.660192</v>
      </c>
      <c r="C69" s="2088">
        <v>158.994809</v>
      </c>
      <c r="D69" s="2088">
        <v>10.195206000000001</v>
      </c>
      <c r="E69" s="2089">
        <v>283.85020700000001</v>
      </c>
      <c r="F69" s="2090">
        <v>140.82723200000001</v>
      </c>
      <c r="G69" s="2091">
        <v>346.80976600000002</v>
      </c>
      <c r="H69" s="2088">
        <v>42.258532000000002</v>
      </c>
      <c r="I69" s="2089">
        <v>529.89553000000001</v>
      </c>
      <c r="J69" s="2092">
        <v>813.74573699999996</v>
      </c>
      <c r="K69" s="2093"/>
      <c r="L69" s="2093"/>
      <c r="M69" s="2093"/>
      <c r="N69" s="2093"/>
      <c r="O69" s="2093"/>
      <c r="P69" s="2093"/>
      <c r="Q69" s="2093"/>
      <c r="R69" s="2093"/>
      <c r="S69" s="2093"/>
    </row>
    <row r="70" spans="1:19" s="2094" customFormat="1" ht="16.8" hidden="1">
      <c r="A70" s="2087">
        <v>44682</v>
      </c>
      <c r="B70" s="2088">
        <v>116.771163</v>
      </c>
      <c r="C70" s="2088">
        <v>202.78800799999999</v>
      </c>
      <c r="D70" s="2088">
        <v>47.760192000000004</v>
      </c>
      <c r="E70" s="2089">
        <v>367.31936300000001</v>
      </c>
      <c r="F70" s="2090">
        <v>199.45449600000001</v>
      </c>
      <c r="G70" s="2091">
        <v>213.334374</v>
      </c>
      <c r="H70" s="2088">
        <v>27.475045000000001</v>
      </c>
      <c r="I70" s="2089">
        <v>440.263915</v>
      </c>
      <c r="J70" s="2092">
        <v>807.58327799999995</v>
      </c>
      <c r="K70" s="2093"/>
      <c r="L70" s="2093"/>
      <c r="M70" s="2093"/>
      <c r="N70" s="2093"/>
      <c r="O70" s="2093"/>
      <c r="P70" s="2093"/>
      <c r="Q70" s="2093"/>
      <c r="R70" s="2093"/>
      <c r="S70" s="2093"/>
    </row>
    <row r="71" spans="1:19" s="2094" customFormat="1" ht="16.8" hidden="1">
      <c r="A71" s="2087">
        <v>44713</v>
      </c>
      <c r="B71" s="2088">
        <v>118.95124300000001</v>
      </c>
      <c r="C71" s="2088">
        <v>238.01984300000001</v>
      </c>
      <c r="D71" s="2088">
        <v>65.307668000000007</v>
      </c>
      <c r="E71" s="2089">
        <v>422.27875399999999</v>
      </c>
      <c r="F71" s="2090">
        <v>158.47432699999999</v>
      </c>
      <c r="G71" s="2091">
        <v>241.58240000000001</v>
      </c>
      <c r="H71" s="2088">
        <v>17.475435999999998</v>
      </c>
      <c r="I71" s="2089">
        <v>417.53216300000003</v>
      </c>
      <c r="J71" s="2092">
        <v>839.81091700000002</v>
      </c>
      <c r="K71" s="2093"/>
      <c r="L71" s="2093"/>
      <c r="M71" s="2093"/>
      <c r="N71" s="2093"/>
      <c r="O71" s="2093"/>
      <c r="P71" s="2093"/>
      <c r="Q71" s="2093"/>
      <c r="R71" s="2093"/>
      <c r="S71" s="2093"/>
    </row>
    <row r="72" spans="1:19" s="2094" customFormat="1" ht="16.8" hidden="1">
      <c r="A72" s="2087">
        <v>44743</v>
      </c>
      <c r="B72" s="2088">
        <v>121.86880600000001</v>
      </c>
      <c r="C72" s="2088">
        <v>178.498974</v>
      </c>
      <c r="D72" s="2088">
        <v>25.788824999999999</v>
      </c>
      <c r="E72" s="2089">
        <v>326.15660500000001</v>
      </c>
      <c r="F72" s="2090">
        <v>132.25432000000001</v>
      </c>
      <c r="G72" s="2091">
        <v>238.01547500000001</v>
      </c>
      <c r="H72" s="2088">
        <v>37.267890000000001</v>
      </c>
      <c r="I72" s="2089">
        <v>407.53768500000001</v>
      </c>
      <c r="J72" s="2092">
        <v>733.69429000000002</v>
      </c>
      <c r="K72" s="2093"/>
      <c r="L72" s="2093"/>
      <c r="M72" s="2093"/>
      <c r="N72" s="2093"/>
      <c r="O72" s="2093"/>
      <c r="P72" s="2093"/>
      <c r="Q72" s="2093"/>
      <c r="R72" s="2093"/>
      <c r="S72" s="2093"/>
    </row>
    <row r="73" spans="1:19" s="2094" customFormat="1" ht="16.8" hidden="1">
      <c r="A73" s="2087">
        <v>44774</v>
      </c>
      <c r="B73" s="2088">
        <v>123.395172</v>
      </c>
      <c r="C73" s="2088">
        <v>179.125047</v>
      </c>
      <c r="D73" s="2088">
        <v>36.198858999999999</v>
      </c>
      <c r="E73" s="2089">
        <v>338.71907800000002</v>
      </c>
      <c r="F73" s="2090">
        <v>168.596598</v>
      </c>
      <c r="G73" s="2091">
        <v>179.61055300000001</v>
      </c>
      <c r="H73" s="2088">
        <v>27.375238</v>
      </c>
      <c r="I73" s="2089">
        <v>375.58238899999998</v>
      </c>
      <c r="J73" s="2092">
        <v>714.301467</v>
      </c>
      <c r="K73" s="2093"/>
      <c r="L73" s="2093"/>
      <c r="M73" s="2093"/>
      <c r="N73" s="2093"/>
      <c r="O73" s="2093"/>
      <c r="P73" s="2093"/>
      <c r="Q73" s="2093"/>
      <c r="R73" s="2093"/>
      <c r="S73" s="2093"/>
    </row>
    <row r="74" spans="1:19" s="2094" customFormat="1" ht="16.8" hidden="1">
      <c r="A74" s="2087">
        <v>44805</v>
      </c>
      <c r="B74" s="2088">
        <v>127.12083</v>
      </c>
      <c r="C74" s="2088">
        <v>163.70453499999999</v>
      </c>
      <c r="D74" s="2088">
        <v>63.678432000000001</v>
      </c>
      <c r="E74" s="2089">
        <v>354.50379700000002</v>
      </c>
      <c r="F74" s="2090">
        <v>199.036531</v>
      </c>
      <c r="G74" s="2091">
        <v>150.49507199999999</v>
      </c>
      <c r="H74" s="2088">
        <v>38.051022000000003</v>
      </c>
      <c r="I74" s="2089">
        <v>387.58262500000001</v>
      </c>
      <c r="J74" s="2092">
        <v>742.08642199999997</v>
      </c>
      <c r="K74" s="2093"/>
      <c r="L74" s="2093"/>
      <c r="M74" s="2093"/>
      <c r="N74" s="2093"/>
      <c r="O74" s="2093"/>
      <c r="P74" s="2093"/>
      <c r="Q74" s="2093"/>
      <c r="R74" s="2093"/>
      <c r="S74" s="2093"/>
    </row>
    <row r="75" spans="1:19" s="2094" customFormat="1" ht="16.8" hidden="1">
      <c r="A75" s="2087">
        <v>44835</v>
      </c>
      <c r="B75" s="2088">
        <v>125.416771</v>
      </c>
      <c r="C75" s="2088">
        <v>177.97022000000001</v>
      </c>
      <c r="D75" s="2088">
        <v>48.246760999999999</v>
      </c>
      <c r="E75" s="2089">
        <v>351.63375200000002</v>
      </c>
      <c r="F75" s="2090">
        <v>166.577811</v>
      </c>
      <c r="G75" s="2091">
        <v>172.85950399999999</v>
      </c>
      <c r="H75" s="2088">
        <v>49.244974999999997</v>
      </c>
      <c r="I75" s="2089">
        <v>388.68229000000002</v>
      </c>
      <c r="J75" s="2092">
        <v>740.31604200000004</v>
      </c>
      <c r="K75" s="2093"/>
      <c r="L75" s="2093"/>
      <c r="M75" s="2093"/>
      <c r="N75" s="2093"/>
      <c r="O75" s="2093"/>
      <c r="P75" s="2093"/>
      <c r="Q75" s="2093"/>
      <c r="R75" s="2093"/>
      <c r="S75" s="2093"/>
    </row>
    <row r="76" spans="1:19" s="2094" customFormat="1" ht="16.8" hidden="1">
      <c r="A76" s="2087">
        <v>44866</v>
      </c>
      <c r="B76" s="2088">
        <v>198.30632600000001</v>
      </c>
      <c r="C76" s="2088">
        <v>187.09650300000001</v>
      </c>
      <c r="D76" s="2088">
        <v>50.445827999999999</v>
      </c>
      <c r="E76" s="2089">
        <v>435.848657</v>
      </c>
      <c r="F76" s="2090">
        <v>183.253737</v>
      </c>
      <c r="G76" s="2091">
        <v>461.32222000000002</v>
      </c>
      <c r="H76" s="2088">
        <v>105.94812400000001</v>
      </c>
      <c r="I76" s="2089">
        <v>750.52408100000002</v>
      </c>
      <c r="J76" s="2092">
        <v>1186.3444030000001</v>
      </c>
      <c r="K76" s="2093"/>
      <c r="L76" s="2093"/>
      <c r="M76" s="2093"/>
      <c r="N76" s="2093"/>
      <c r="O76" s="2093"/>
      <c r="P76" s="2093"/>
      <c r="Q76" s="2093"/>
      <c r="R76" s="2093"/>
      <c r="S76" s="2093"/>
    </row>
    <row r="77" spans="1:19" s="2094" customFormat="1" ht="16.8" hidden="1">
      <c r="A77" s="2087">
        <v>44896</v>
      </c>
      <c r="B77" s="2088">
        <v>239.3</v>
      </c>
      <c r="C77" s="2088">
        <v>269.92142699999999</v>
      </c>
      <c r="D77" s="2088">
        <v>45.126342999999999</v>
      </c>
      <c r="E77" s="2089">
        <v>554.29693899999995</v>
      </c>
      <c r="F77" s="2090">
        <v>213.495058</v>
      </c>
      <c r="G77" s="2091">
        <v>339.6</v>
      </c>
      <c r="H77" s="2088">
        <v>88.232963999999996</v>
      </c>
      <c r="I77" s="2089">
        <v>641.32802200000003</v>
      </c>
      <c r="J77" s="2092">
        <v>1195.624961</v>
      </c>
      <c r="K77" s="2093"/>
      <c r="L77" s="2093"/>
      <c r="M77" s="2093"/>
      <c r="N77" s="2093"/>
      <c r="O77" s="2093"/>
      <c r="P77" s="2093"/>
      <c r="Q77" s="2093"/>
      <c r="R77" s="2093"/>
      <c r="S77" s="2093"/>
    </row>
    <row r="78" spans="1:19" s="2094" customFormat="1" ht="16.8" hidden="1">
      <c r="A78" s="2087">
        <v>44927</v>
      </c>
      <c r="B78" s="2088">
        <v>218.3</v>
      </c>
      <c r="C78" s="2088">
        <v>217.1</v>
      </c>
      <c r="D78" s="2088">
        <v>114</v>
      </c>
      <c r="E78" s="2089">
        <v>549.4</v>
      </c>
      <c r="F78" s="2090">
        <v>163.69999999999999</v>
      </c>
      <c r="G78" s="2091">
        <v>246.2</v>
      </c>
      <c r="H78" s="2088">
        <v>127.3</v>
      </c>
      <c r="I78" s="2089">
        <v>537.29999999999995</v>
      </c>
      <c r="J78" s="2092">
        <v>1086.7</v>
      </c>
      <c r="K78" s="2093"/>
      <c r="L78" s="2093"/>
      <c r="M78" s="2093"/>
      <c r="N78" s="2093"/>
      <c r="O78" s="2093"/>
      <c r="P78" s="2093"/>
      <c r="Q78" s="2093"/>
      <c r="R78" s="2093"/>
      <c r="S78" s="2093"/>
    </row>
    <row r="79" spans="1:19" s="2094" customFormat="1" ht="16.8" hidden="1">
      <c r="A79" s="2087">
        <v>44958</v>
      </c>
      <c r="B79" s="2088">
        <v>194.968895</v>
      </c>
      <c r="C79" s="2088">
        <v>228.3</v>
      </c>
      <c r="D79" s="2088">
        <v>64</v>
      </c>
      <c r="E79" s="2089">
        <v>487.3</v>
      </c>
      <c r="F79" s="2090">
        <v>148.03395499999999</v>
      </c>
      <c r="G79" s="2091">
        <v>271.10000000000002</v>
      </c>
      <c r="H79" s="2088">
        <v>85.3</v>
      </c>
      <c r="I79" s="2089">
        <v>504.4</v>
      </c>
      <c r="J79" s="2092">
        <v>991.7</v>
      </c>
      <c r="K79" s="2093"/>
      <c r="L79" s="2093"/>
      <c r="M79" s="2093"/>
      <c r="N79" s="2093"/>
      <c r="O79" s="2093"/>
      <c r="P79" s="2093"/>
      <c r="Q79" s="2093"/>
      <c r="R79" s="2093"/>
      <c r="S79" s="2093"/>
    </row>
    <row r="80" spans="1:19" s="2094" customFormat="1" ht="16.8" hidden="1">
      <c r="A80" s="2087">
        <v>44986</v>
      </c>
      <c r="B80" s="2088">
        <v>209.7</v>
      </c>
      <c r="C80" s="2088">
        <v>254.11015</v>
      </c>
      <c r="D80" s="2088">
        <v>104.15403499999999</v>
      </c>
      <c r="E80" s="2089">
        <v>568.01445100000001</v>
      </c>
      <c r="F80" s="2090">
        <v>206.88826900000001</v>
      </c>
      <c r="G80" s="2091">
        <v>352.882364</v>
      </c>
      <c r="H80" s="2088">
        <v>94.339438999999999</v>
      </c>
      <c r="I80" s="2089">
        <v>654.11007199999995</v>
      </c>
      <c r="J80" s="2092">
        <v>1222.124523</v>
      </c>
      <c r="K80" s="2093"/>
      <c r="L80" s="2093"/>
      <c r="M80" s="2093"/>
      <c r="N80" s="2093"/>
      <c r="O80" s="2093"/>
      <c r="P80" s="2093"/>
      <c r="Q80" s="2093"/>
      <c r="R80" s="2093"/>
      <c r="S80" s="2093"/>
    </row>
    <row r="81" spans="1:19" s="2094" customFormat="1" ht="16.8" hidden="1">
      <c r="A81" s="2087">
        <v>45017</v>
      </c>
      <c r="B81" s="2088">
        <v>189.6</v>
      </c>
      <c r="C81" s="2088">
        <v>195.8</v>
      </c>
      <c r="D81" s="2088">
        <v>63.6</v>
      </c>
      <c r="E81" s="2089">
        <v>449</v>
      </c>
      <c r="F81" s="2090">
        <v>163.69999999999999</v>
      </c>
      <c r="G81" s="2091">
        <v>259.10000000000002</v>
      </c>
      <c r="H81" s="2088">
        <v>45.8</v>
      </c>
      <c r="I81" s="2089">
        <v>468.6</v>
      </c>
      <c r="J81" s="2092">
        <v>917.6</v>
      </c>
      <c r="K81" s="2093"/>
      <c r="L81" s="2093"/>
      <c r="M81" s="2093"/>
      <c r="N81" s="2093"/>
      <c r="O81" s="2093"/>
      <c r="P81" s="2093"/>
      <c r="Q81" s="2093"/>
      <c r="R81" s="2093"/>
      <c r="S81" s="2093"/>
    </row>
    <row r="82" spans="1:19" s="2094" customFormat="1" ht="16.8" hidden="1">
      <c r="A82" s="2087">
        <v>45047</v>
      </c>
      <c r="B82" s="2088">
        <v>193</v>
      </c>
      <c r="C82" s="2088">
        <v>211.1</v>
      </c>
      <c r="D82" s="2088">
        <v>44.8</v>
      </c>
      <c r="E82" s="2089">
        <v>448.9</v>
      </c>
      <c r="F82" s="2090">
        <v>190.6</v>
      </c>
      <c r="G82" s="2091">
        <v>239.4</v>
      </c>
      <c r="H82" s="2088">
        <v>35.6</v>
      </c>
      <c r="I82" s="2089">
        <v>465.6</v>
      </c>
      <c r="J82" s="2092">
        <v>914.5</v>
      </c>
      <c r="K82" s="2093"/>
      <c r="L82" s="2093"/>
      <c r="M82" s="2093"/>
      <c r="N82" s="2093"/>
      <c r="O82" s="2093"/>
      <c r="P82" s="2093"/>
      <c r="Q82" s="2093"/>
      <c r="R82" s="2093"/>
      <c r="S82" s="2093"/>
    </row>
    <row r="83" spans="1:19" s="2094" customFormat="1" ht="16.8" hidden="1">
      <c r="A83" s="2087">
        <v>45078</v>
      </c>
      <c r="B83" s="2088">
        <v>188.22179</v>
      </c>
      <c r="C83" s="2088">
        <v>265.3</v>
      </c>
      <c r="D83" s="2088">
        <v>105.364407</v>
      </c>
      <c r="E83" s="2089">
        <v>558.9</v>
      </c>
      <c r="F83" s="2090">
        <v>210.36404400000001</v>
      </c>
      <c r="G83" s="2091">
        <v>250.764915</v>
      </c>
      <c r="H83" s="2088">
        <v>83.117575000000002</v>
      </c>
      <c r="I83" s="2089">
        <v>544.25653399999999</v>
      </c>
      <c r="J83" s="2092">
        <v>1103.212307</v>
      </c>
      <c r="K83" s="2093"/>
      <c r="L83" s="2093"/>
      <c r="M83" s="2093"/>
      <c r="N83" s="2093"/>
      <c r="O83" s="2093"/>
      <c r="P83" s="2093"/>
      <c r="Q83" s="2093"/>
      <c r="R83" s="2093"/>
      <c r="S83" s="2093"/>
    </row>
    <row r="84" spans="1:19" s="2094" customFormat="1" ht="16.8" hidden="1">
      <c r="A84" s="2087">
        <v>45108</v>
      </c>
      <c r="B84" s="2088">
        <v>186.82434599999999</v>
      </c>
      <c r="C84" s="2088">
        <v>235.15176</v>
      </c>
      <c r="D84" s="2088">
        <v>61.196137999999998</v>
      </c>
      <c r="E84" s="2089">
        <v>483.17224399999998</v>
      </c>
      <c r="F84" s="2090">
        <v>171.27748</v>
      </c>
      <c r="G84" s="2091">
        <v>252.28746799999999</v>
      </c>
      <c r="H84" s="2088">
        <v>84.117727000000002</v>
      </c>
      <c r="I84" s="2089">
        <v>507.68267500000002</v>
      </c>
      <c r="J84" s="2092">
        <v>990.854919</v>
      </c>
      <c r="K84" s="2093"/>
      <c r="L84" s="2093"/>
      <c r="M84" s="2093"/>
      <c r="N84" s="2093"/>
      <c r="O84" s="2093"/>
      <c r="P84" s="2093"/>
      <c r="Q84" s="2093"/>
      <c r="R84" s="2093"/>
      <c r="S84" s="2093"/>
    </row>
    <row r="85" spans="1:19" s="2094" customFormat="1" ht="16.8" hidden="1">
      <c r="A85" s="2087">
        <v>45139</v>
      </c>
      <c r="B85" s="2088">
        <v>198.3</v>
      </c>
      <c r="C85" s="2088">
        <v>221.3</v>
      </c>
      <c r="D85" s="2088">
        <v>18.100000000000001</v>
      </c>
      <c r="E85" s="2089">
        <v>437.7</v>
      </c>
      <c r="F85" s="2090">
        <v>206.5</v>
      </c>
      <c r="G85" s="2091">
        <v>214.7</v>
      </c>
      <c r="H85" s="2088">
        <v>43.2</v>
      </c>
      <c r="I85" s="2089">
        <v>464.4</v>
      </c>
      <c r="J85" s="2092">
        <v>902.12</v>
      </c>
      <c r="K85" s="2093"/>
      <c r="L85" s="2093"/>
      <c r="M85" s="2093"/>
      <c r="N85" s="2093"/>
      <c r="O85" s="2093"/>
      <c r="P85" s="2093"/>
      <c r="Q85" s="2093"/>
      <c r="R85" s="2093"/>
      <c r="S85" s="2093"/>
    </row>
    <row r="86" spans="1:19" s="2094" customFormat="1" ht="16.8" hidden="1">
      <c r="A86" s="2101">
        <v>45170</v>
      </c>
      <c r="B86" s="2088">
        <v>178.046818</v>
      </c>
      <c r="C86" s="2088">
        <v>159.776499</v>
      </c>
      <c r="D86" s="2088">
        <v>19.081676999999999</v>
      </c>
      <c r="E86" s="2089">
        <v>356.90499399999999</v>
      </c>
      <c r="F86" s="2090">
        <v>203.93704399999999</v>
      </c>
      <c r="G86" s="2091">
        <v>227.32437300000001</v>
      </c>
      <c r="H86" s="2088">
        <v>31.736440000000002</v>
      </c>
      <c r="I86" s="2089">
        <v>462.99785700000001</v>
      </c>
      <c r="J86" s="2092">
        <v>819.90285100000006</v>
      </c>
      <c r="K86" s="2093"/>
      <c r="L86" s="2093"/>
      <c r="M86" s="2093"/>
      <c r="N86" s="2093"/>
      <c r="O86" s="2093"/>
      <c r="P86" s="2093"/>
      <c r="Q86" s="2093"/>
      <c r="R86" s="2093"/>
      <c r="S86" s="2093"/>
    </row>
    <row r="87" spans="1:19" s="2094" customFormat="1" ht="16.8" hidden="1">
      <c r="A87" s="2101">
        <v>45200</v>
      </c>
      <c r="B87" s="2088">
        <v>187.2</v>
      </c>
      <c r="C87" s="2088">
        <v>201.1</v>
      </c>
      <c r="D87" s="2088">
        <v>56.4</v>
      </c>
      <c r="E87" s="2089">
        <v>444.7</v>
      </c>
      <c r="F87" s="2090">
        <v>202.5</v>
      </c>
      <c r="G87" s="2091">
        <v>264.7</v>
      </c>
      <c r="H87" s="2088">
        <v>66.7</v>
      </c>
      <c r="I87" s="2089">
        <v>533.79999999999995</v>
      </c>
      <c r="J87" s="2092">
        <v>978.5</v>
      </c>
      <c r="K87" s="2093"/>
      <c r="L87" s="2093"/>
      <c r="M87" s="2093"/>
      <c r="N87" s="2093"/>
      <c r="O87" s="2093"/>
      <c r="P87" s="2093"/>
      <c r="Q87" s="2093"/>
      <c r="R87" s="2093"/>
      <c r="S87" s="2093"/>
    </row>
    <row r="88" spans="1:19" s="2094" customFormat="1" ht="16.8" hidden="1">
      <c r="A88" s="2101">
        <v>45231</v>
      </c>
      <c r="B88" s="2088">
        <v>218.78244799999999</v>
      </c>
      <c r="C88" s="2088">
        <v>221.42527000000001</v>
      </c>
      <c r="D88" s="2088">
        <v>72.190702999999999</v>
      </c>
      <c r="E88" s="2089">
        <v>512.39842099999998</v>
      </c>
      <c r="F88" s="2090">
        <v>226.50741400000001</v>
      </c>
      <c r="G88" s="2091">
        <v>305.58681300000001</v>
      </c>
      <c r="H88" s="2088">
        <v>90.654118999999994</v>
      </c>
      <c r="I88" s="2089">
        <v>622.74834599999997</v>
      </c>
      <c r="J88" s="2092">
        <v>1135.146767</v>
      </c>
      <c r="K88" s="2093"/>
      <c r="L88" s="2093"/>
      <c r="M88" s="2093"/>
      <c r="N88" s="2093"/>
      <c r="O88" s="2093"/>
      <c r="P88" s="2093"/>
      <c r="Q88" s="2093"/>
      <c r="R88" s="2093"/>
      <c r="S88" s="2093"/>
    </row>
    <row r="89" spans="1:19" s="2094" customFormat="1" ht="16.8" hidden="1">
      <c r="A89" s="2101">
        <v>45261</v>
      </c>
      <c r="B89" s="2088">
        <v>278.60000000000002</v>
      </c>
      <c r="C89" s="2088">
        <v>251.9</v>
      </c>
      <c r="D89" s="2088">
        <v>130.4</v>
      </c>
      <c r="E89" s="2089">
        <v>660.9</v>
      </c>
      <c r="F89" s="2090">
        <v>326</v>
      </c>
      <c r="G89" s="2091">
        <v>273</v>
      </c>
      <c r="H89" s="2088">
        <v>61</v>
      </c>
      <c r="I89" s="2089">
        <v>660</v>
      </c>
      <c r="J89" s="2092">
        <v>1320.9</v>
      </c>
      <c r="K89" s="2093"/>
      <c r="L89" s="2093"/>
      <c r="M89" s="2093"/>
      <c r="N89" s="2093"/>
      <c r="O89" s="2093"/>
      <c r="P89" s="2093"/>
      <c r="Q89" s="2093"/>
      <c r="R89" s="2093"/>
      <c r="S89" s="2093"/>
    </row>
    <row r="90" spans="1:19" s="2094" customFormat="1" ht="16.8" hidden="1">
      <c r="A90" s="2101">
        <v>45292</v>
      </c>
      <c r="B90" s="2088">
        <v>224.3</v>
      </c>
      <c r="C90" s="2088">
        <v>207.1</v>
      </c>
      <c r="D90" s="2088">
        <v>56.4</v>
      </c>
      <c r="E90" s="2089">
        <v>487.8</v>
      </c>
      <c r="F90" s="2090">
        <v>199.9</v>
      </c>
      <c r="G90" s="2091">
        <v>210.7</v>
      </c>
      <c r="H90" s="2088">
        <v>79.2</v>
      </c>
      <c r="I90" s="2089">
        <v>489.9</v>
      </c>
      <c r="J90" s="2092">
        <v>977.7</v>
      </c>
      <c r="K90" s="2093"/>
      <c r="L90" s="2093"/>
      <c r="M90" s="2093"/>
      <c r="N90" s="2093"/>
      <c r="O90" s="2093"/>
      <c r="P90" s="2093"/>
      <c r="Q90" s="2093"/>
      <c r="R90" s="2093"/>
      <c r="S90" s="2093"/>
    </row>
    <row r="91" spans="1:19" s="2094" customFormat="1" ht="16.8">
      <c r="A91" s="2101">
        <v>45323</v>
      </c>
      <c r="B91" s="2088">
        <v>205.4</v>
      </c>
      <c r="C91" s="2088">
        <v>200.6</v>
      </c>
      <c r="D91" s="2088">
        <v>98.7</v>
      </c>
      <c r="E91" s="2089">
        <v>504.7</v>
      </c>
      <c r="F91" s="2090">
        <v>204.6</v>
      </c>
      <c r="G91" s="2091">
        <v>195.1</v>
      </c>
      <c r="H91" s="2088">
        <v>124.3</v>
      </c>
      <c r="I91" s="2089">
        <v>524</v>
      </c>
      <c r="J91" s="2092">
        <v>1028.7</v>
      </c>
      <c r="K91" s="2093"/>
      <c r="L91" s="2093"/>
      <c r="M91" s="2093"/>
      <c r="N91" s="2093"/>
      <c r="O91" s="2093"/>
      <c r="P91" s="2093"/>
      <c r="Q91" s="2093"/>
      <c r="R91" s="2093"/>
      <c r="S91" s="2093"/>
    </row>
    <row r="92" spans="1:19" s="2094" customFormat="1" ht="16.5" customHeight="1">
      <c r="A92" s="2101">
        <v>45352</v>
      </c>
      <c r="B92" s="2088">
        <v>220.476889</v>
      </c>
      <c r="C92" s="2088">
        <v>190.38979399999999</v>
      </c>
      <c r="D92" s="2088">
        <v>108.338162</v>
      </c>
      <c r="E92" s="2089">
        <v>519.20484499999998</v>
      </c>
      <c r="F92" s="2090">
        <v>184.579329</v>
      </c>
      <c r="G92" s="2091">
        <v>204.97239099999999</v>
      </c>
      <c r="H92" s="2088">
        <v>110.835751</v>
      </c>
      <c r="I92" s="2089">
        <v>500.38747100000001</v>
      </c>
      <c r="J92" s="2092">
        <v>1019.592316</v>
      </c>
      <c r="K92" s="2093"/>
      <c r="L92" s="2093"/>
      <c r="M92" s="2093"/>
      <c r="N92" s="2093"/>
      <c r="O92" s="2093"/>
      <c r="P92" s="2093"/>
      <c r="Q92" s="2093"/>
      <c r="R92" s="2093"/>
      <c r="S92" s="2093"/>
    </row>
    <row r="93" spans="1:19" s="2094" customFormat="1" ht="16.5" customHeight="1">
      <c r="A93" s="2101">
        <v>45383</v>
      </c>
      <c r="B93" s="2088">
        <v>219.549485</v>
      </c>
      <c r="C93" s="2088">
        <v>178.24337299999999</v>
      </c>
      <c r="D93" s="2088">
        <v>94.925098000000006</v>
      </c>
      <c r="E93" s="2089">
        <v>492.71795600000002</v>
      </c>
      <c r="F93" s="2090">
        <v>211.59204700000001</v>
      </c>
      <c r="G93" s="2091">
        <v>186.715844</v>
      </c>
      <c r="H93" s="2088">
        <v>97.821718000000004</v>
      </c>
      <c r="I93" s="2089">
        <v>496.12960900000002</v>
      </c>
      <c r="J93" s="2092">
        <v>988.84756500000003</v>
      </c>
      <c r="K93" s="2093"/>
      <c r="L93" s="2093"/>
      <c r="M93" s="2093"/>
      <c r="N93" s="2093"/>
      <c r="O93" s="2093"/>
      <c r="P93" s="2093"/>
      <c r="Q93" s="2093"/>
      <c r="R93" s="2093"/>
      <c r="S93" s="2093"/>
    </row>
    <row r="94" spans="1:19" s="2094" customFormat="1" ht="16.5" customHeight="1">
      <c r="A94" s="2101">
        <v>45413</v>
      </c>
      <c r="B94" s="2088">
        <v>228.95147499999999</v>
      </c>
      <c r="C94" s="2088">
        <v>176.91431700000001</v>
      </c>
      <c r="D94" s="2088">
        <v>236.14583400000001</v>
      </c>
      <c r="E94" s="2089">
        <v>642.01162599999998</v>
      </c>
      <c r="F94" s="2090">
        <v>252.95245600000001</v>
      </c>
      <c r="G94" s="2091">
        <v>155.27939699999999</v>
      </c>
      <c r="H94" s="2088">
        <v>101.032623</v>
      </c>
      <c r="I94" s="2089">
        <v>509.264476</v>
      </c>
      <c r="J94" s="2092">
        <v>1151.276102</v>
      </c>
      <c r="K94" s="2093"/>
      <c r="L94" s="2093"/>
      <c r="M94" s="2093"/>
      <c r="N94" s="2093"/>
      <c r="O94" s="2093"/>
      <c r="P94" s="2093"/>
      <c r="Q94" s="2093"/>
      <c r="R94" s="2093"/>
      <c r="S94" s="2093"/>
    </row>
    <row r="95" spans="1:19" s="2094" customFormat="1" ht="16.5" customHeight="1">
      <c r="A95" s="2101">
        <v>45444</v>
      </c>
      <c r="B95" s="2088">
        <v>200.05250000000001</v>
      </c>
      <c r="C95" s="2088">
        <v>197.46121299999999</v>
      </c>
      <c r="D95" s="2088">
        <v>101.325119</v>
      </c>
      <c r="E95" s="2089">
        <v>498.83883200000002</v>
      </c>
      <c r="F95" s="2090">
        <v>229.590405</v>
      </c>
      <c r="G95" s="2091">
        <v>165.04627500000001</v>
      </c>
      <c r="H95" s="2088">
        <v>110.70111300000001</v>
      </c>
      <c r="I95" s="2089">
        <v>505.33779299999998</v>
      </c>
      <c r="J95" s="2092">
        <v>1004.1766249999999</v>
      </c>
      <c r="K95" s="2093"/>
      <c r="L95" s="2093"/>
      <c r="M95" s="2093"/>
      <c r="N95" s="2093"/>
      <c r="O95" s="2093"/>
      <c r="P95" s="2093"/>
      <c r="Q95" s="2093"/>
      <c r="R95" s="2093"/>
      <c r="S95" s="2093"/>
    </row>
    <row r="96" spans="1:19" s="2094" customFormat="1" ht="16.5" customHeight="1">
      <c r="A96" s="2101">
        <v>45474</v>
      </c>
      <c r="B96" s="2088">
        <v>234.895914</v>
      </c>
      <c r="C96" s="2088">
        <v>187.14081200000001</v>
      </c>
      <c r="D96" s="2088">
        <v>50.684714</v>
      </c>
      <c r="E96" s="2089">
        <v>472.72143999999997</v>
      </c>
      <c r="F96" s="2090">
        <v>252.31287800000001</v>
      </c>
      <c r="G96" s="2091">
        <v>332.99936000000002</v>
      </c>
      <c r="H96" s="2088">
        <v>48.850239999999999</v>
      </c>
      <c r="I96" s="2089">
        <v>634.16247799999996</v>
      </c>
      <c r="J96" s="2092">
        <v>1106.883918</v>
      </c>
      <c r="K96" s="2093"/>
      <c r="L96" s="2093"/>
      <c r="M96" s="2093"/>
      <c r="N96" s="2093"/>
      <c r="O96" s="2093"/>
      <c r="P96" s="2093"/>
      <c r="Q96" s="2093"/>
      <c r="R96" s="2093"/>
      <c r="S96" s="2093"/>
    </row>
    <row r="97" spans="1:19" s="2094" customFormat="1" ht="16.5" customHeight="1">
      <c r="A97" s="2101">
        <v>45505</v>
      </c>
      <c r="B97" s="2088">
        <v>224.04606200000001</v>
      </c>
      <c r="C97" s="2088">
        <v>172.804778</v>
      </c>
      <c r="D97" s="2088">
        <v>89.9</v>
      </c>
      <c r="E97" s="2089">
        <v>486.69743999999997</v>
      </c>
      <c r="F97" s="2090">
        <v>242.50096199999999</v>
      </c>
      <c r="G97" s="2091">
        <v>220.98723000000001</v>
      </c>
      <c r="H97" s="2088">
        <v>135.17971800000001</v>
      </c>
      <c r="I97" s="2089">
        <v>598.66791000000001</v>
      </c>
      <c r="J97" s="2092">
        <v>1085.36535</v>
      </c>
      <c r="K97" s="2093"/>
      <c r="L97" s="2093"/>
      <c r="M97" s="2093"/>
      <c r="N97" s="2093"/>
      <c r="O97" s="2093"/>
      <c r="P97" s="2093"/>
      <c r="Q97" s="2093"/>
      <c r="R97" s="2093"/>
      <c r="S97" s="2093"/>
    </row>
    <row r="98" spans="1:19" s="2094" customFormat="1" ht="16.5" customHeight="1">
      <c r="A98" s="2101">
        <v>45536</v>
      </c>
      <c r="B98" s="2088">
        <v>212.60843499999999</v>
      </c>
      <c r="C98" s="2088">
        <v>180.309775</v>
      </c>
      <c r="D98" s="2088">
        <v>50.526589000000001</v>
      </c>
      <c r="E98" s="2089">
        <v>443.44479899999999</v>
      </c>
      <c r="F98" s="2090">
        <v>246.04460499999999</v>
      </c>
      <c r="G98" s="2091">
        <v>202.355828</v>
      </c>
      <c r="H98" s="2088">
        <v>67.514636999999993</v>
      </c>
      <c r="I98" s="2089">
        <v>515.91507000000001</v>
      </c>
      <c r="J98" s="2092">
        <v>959.3</v>
      </c>
      <c r="K98" s="2093"/>
      <c r="L98" s="2093"/>
      <c r="M98" s="2093"/>
      <c r="N98" s="2093"/>
      <c r="O98" s="2093"/>
      <c r="P98" s="2093"/>
      <c r="Q98" s="2093"/>
      <c r="R98" s="2093"/>
      <c r="S98" s="2093"/>
    </row>
    <row r="99" spans="1:19" s="2094" customFormat="1" ht="16.5" customHeight="1">
      <c r="A99" s="2101">
        <v>45566</v>
      </c>
      <c r="B99" s="2088">
        <v>226.69185100000001</v>
      </c>
      <c r="C99" s="2088">
        <v>209.39857699999999</v>
      </c>
      <c r="D99" s="2088">
        <v>85.929269000000005</v>
      </c>
      <c r="E99" s="2089">
        <v>522.01969699999995</v>
      </c>
      <c r="F99" s="2090">
        <v>255.88426999999999</v>
      </c>
      <c r="G99" s="2091">
        <v>232.35128</v>
      </c>
      <c r="H99" s="2088">
        <v>88.248690999999994</v>
      </c>
      <c r="I99" s="2089">
        <v>576.484241</v>
      </c>
      <c r="J99" s="2092">
        <v>1098.5039380000001</v>
      </c>
      <c r="K99" s="2093"/>
      <c r="L99" s="2093"/>
      <c r="M99" s="2093"/>
      <c r="N99" s="2093"/>
      <c r="O99" s="2093"/>
      <c r="P99" s="2093"/>
      <c r="Q99" s="2093"/>
      <c r="R99" s="2093"/>
      <c r="S99" s="2093"/>
    </row>
    <row r="100" spans="1:19" s="2094" customFormat="1" ht="16.5" customHeight="1">
      <c r="A100" s="2101">
        <v>45597</v>
      </c>
      <c r="B100" s="2088">
        <v>235.844808</v>
      </c>
      <c r="C100" s="2088">
        <v>235.016862</v>
      </c>
      <c r="D100" s="2088">
        <v>62.5</v>
      </c>
      <c r="E100" s="2089">
        <v>533.27876200000003</v>
      </c>
      <c r="F100" s="2090">
        <v>262.30815000000001</v>
      </c>
      <c r="G100" s="2091">
        <v>235.1</v>
      </c>
      <c r="H100" s="2088">
        <v>83.222691999999995</v>
      </c>
      <c r="I100" s="2089">
        <v>580.6</v>
      </c>
      <c r="J100" s="2092">
        <v>1113.9000000000001</v>
      </c>
      <c r="K100" s="2093"/>
      <c r="L100" s="2093"/>
      <c r="M100" s="2093"/>
      <c r="N100" s="2093"/>
      <c r="O100" s="2093"/>
      <c r="P100" s="2093"/>
      <c r="Q100" s="2093"/>
      <c r="R100" s="2093"/>
      <c r="S100" s="2093"/>
    </row>
    <row r="101" spans="1:19" s="2094" customFormat="1" ht="16.5" customHeight="1">
      <c r="A101" s="2101">
        <v>45627</v>
      </c>
      <c r="B101" s="2088">
        <v>288.64098100000001</v>
      </c>
      <c r="C101" s="2088">
        <v>339.19810999999999</v>
      </c>
      <c r="D101" s="2088">
        <v>9.0314250000000005</v>
      </c>
      <c r="E101" s="2089">
        <v>636.87051599999995</v>
      </c>
      <c r="F101" s="2090">
        <v>261.72340100000002</v>
      </c>
      <c r="G101" s="2091">
        <v>286.39058399999999</v>
      </c>
      <c r="H101" s="2088">
        <v>43.737527</v>
      </c>
      <c r="I101" s="2089">
        <v>591.85151199999996</v>
      </c>
      <c r="J101" s="2092">
        <v>1228.7220279999999</v>
      </c>
      <c r="K101" s="2093"/>
      <c r="L101" s="2093"/>
      <c r="M101" s="2093"/>
      <c r="N101" s="2093"/>
      <c r="O101" s="2093"/>
      <c r="P101" s="2093"/>
      <c r="Q101" s="2093"/>
      <c r="R101" s="2093"/>
      <c r="S101" s="2093"/>
    </row>
    <row r="102" spans="1:19" s="2094" customFormat="1" ht="16.5" customHeight="1">
      <c r="A102" s="2101">
        <v>45658</v>
      </c>
      <c r="B102" s="2088">
        <v>229.99548799999999</v>
      </c>
      <c r="C102" s="2088">
        <v>217.069479</v>
      </c>
      <c r="D102" s="2088">
        <v>38.128934999999998</v>
      </c>
      <c r="E102" s="2089">
        <v>485.19390199999998</v>
      </c>
      <c r="F102" s="2090">
        <v>253.54002399999999</v>
      </c>
      <c r="G102" s="2091">
        <v>220.30994899999999</v>
      </c>
      <c r="H102" s="2088">
        <v>47.451608999999998</v>
      </c>
      <c r="I102" s="2089">
        <v>521.30158200000005</v>
      </c>
      <c r="J102" s="2092">
        <v>1006.495484</v>
      </c>
      <c r="K102" s="2093"/>
      <c r="L102" s="2093"/>
      <c r="M102" s="2093"/>
      <c r="N102" s="2093"/>
      <c r="O102" s="2093"/>
      <c r="P102" s="2093"/>
      <c r="Q102" s="2093"/>
      <c r="R102" s="2093"/>
      <c r="S102" s="2093"/>
    </row>
    <row r="103" spans="1:19" s="2094" customFormat="1" ht="16.5" customHeight="1" thickBot="1">
      <c r="A103" s="2102">
        <v>45689</v>
      </c>
      <c r="B103" s="2103">
        <v>193.80578299999999</v>
      </c>
      <c r="C103" s="2103">
        <v>258.46608800000001</v>
      </c>
      <c r="D103" s="2103">
        <v>55.146610000000003</v>
      </c>
      <c r="E103" s="2104">
        <v>507.41848099999999</v>
      </c>
      <c r="F103" s="2105">
        <v>235.22999799999999</v>
      </c>
      <c r="G103" s="2106">
        <v>216.11844400000001</v>
      </c>
      <c r="H103" s="2103">
        <v>59.422910000000002</v>
      </c>
      <c r="I103" s="2104">
        <v>510.77135199999998</v>
      </c>
      <c r="J103" s="2107">
        <v>1018.189833</v>
      </c>
      <c r="K103" s="2093"/>
      <c r="L103" s="2093"/>
      <c r="M103" s="2093"/>
      <c r="N103" s="2093"/>
      <c r="O103" s="2093"/>
      <c r="P103" s="2093"/>
      <c r="Q103" s="2093"/>
      <c r="R103" s="2093"/>
      <c r="S103" s="2093"/>
    </row>
    <row r="104" spans="1:19" s="2108" customFormat="1" ht="18.899999999999999" customHeight="1" thickTop="1">
      <c r="A104" s="2108" t="s">
        <v>4903</v>
      </c>
      <c r="B104" s="2109"/>
      <c r="C104" s="2109"/>
      <c r="D104" s="2109"/>
      <c r="E104" s="2109"/>
      <c r="F104" s="2109"/>
      <c r="G104" s="2109"/>
      <c r="H104" s="2109"/>
      <c r="I104" s="2109"/>
      <c r="J104" s="2109"/>
    </row>
    <row r="105" spans="1:19" s="2108" customFormat="1" ht="18.899999999999999" customHeight="1">
      <c r="A105" s="2108" t="s">
        <v>4904</v>
      </c>
      <c r="B105" s="2109"/>
      <c r="C105" s="2109"/>
      <c r="D105" s="2109"/>
      <c r="E105" s="2110"/>
      <c r="F105" s="2109"/>
      <c r="G105" s="2109"/>
      <c r="H105" s="2109"/>
      <c r="I105" s="2110"/>
      <c r="J105" s="2110"/>
    </row>
    <row r="106" spans="1:19" s="2108" customFormat="1" ht="18.899999999999999" customHeight="1">
      <c r="A106" s="2108" t="s">
        <v>139</v>
      </c>
      <c r="B106" s="2109"/>
      <c r="C106" s="2109"/>
      <c r="D106" s="2109"/>
      <c r="E106" s="2110"/>
      <c r="F106" s="2109"/>
      <c r="G106" s="2109"/>
      <c r="H106" s="2109"/>
      <c r="I106" s="2110"/>
      <c r="J106" s="2110"/>
    </row>
    <row r="107" spans="1:19" s="2108" customFormat="1" ht="18.899999999999999" customHeight="1">
      <c r="A107" s="2108" t="s">
        <v>3601</v>
      </c>
      <c r="B107" s="2109"/>
      <c r="C107" s="2109"/>
      <c r="D107" s="2109"/>
      <c r="E107" s="2109"/>
      <c r="F107" s="2109"/>
      <c r="G107" s="2109"/>
      <c r="H107" s="2109"/>
      <c r="I107" s="2109"/>
      <c r="J107" s="2110"/>
    </row>
    <row r="108" spans="1:19" s="2113" customFormat="1" ht="11.25" customHeight="1">
      <c r="A108" s="2111"/>
      <c r="B108" s="2112"/>
      <c r="J108" s="2110"/>
    </row>
    <row r="109" spans="1:19" s="2113" customFormat="1" ht="16.8">
      <c r="A109" s="2111"/>
      <c r="B109" s="2114"/>
    </row>
    <row r="110" spans="1:19" ht="16.8">
      <c r="A110" s="2111"/>
      <c r="B110" s="2114"/>
      <c r="D110" s="2115"/>
      <c r="H110" s="2115"/>
    </row>
    <row r="111" spans="1:19" ht="16.8">
      <c r="A111" s="2111"/>
      <c r="B111" s="2114"/>
      <c r="D111" s="2115"/>
    </row>
    <row r="112" spans="1:19">
      <c r="B112" s="2115"/>
      <c r="C112" s="2115"/>
      <c r="D112" s="2115"/>
      <c r="E112" s="2115"/>
      <c r="F112" s="2115"/>
      <c r="G112" s="2115"/>
      <c r="H112" s="2115"/>
      <c r="I112" s="2115"/>
      <c r="J112" s="2115"/>
      <c r="K112" s="2115"/>
    </row>
    <row r="113" spans="2:17">
      <c r="B113" s="2115"/>
      <c r="C113" s="2115"/>
      <c r="D113" s="2115"/>
      <c r="E113" s="2115"/>
      <c r="F113" s="2115"/>
      <c r="G113" s="2115"/>
      <c r="H113" s="2115"/>
      <c r="I113" s="2115"/>
      <c r="J113" s="2115"/>
      <c r="K113" s="2115"/>
      <c r="L113" s="2115"/>
      <c r="M113" s="2115"/>
      <c r="N113" s="2115"/>
      <c r="O113" s="2115"/>
      <c r="P113" s="2115"/>
      <c r="Q113" s="2115"/>
    </row>
    <row r="114" spans="2:17">
      <c r="B114" s="2115"/>
      <c r="C114" s="2115"/>
      <c r="D114" s="2115"/>
      <c r="E114" s="2115"/>
      <c r="F114" s="2115"/>
      <c r="G114" s="2115"/>
      <c r="H114" s="2115"/>
      <c r="I114" s="2115"/>
      <c r="J114" s="2115"/>
      <c r="K114" s="2115"/>
      <c r="L114" s="2115"/>
      <c r="M114" s="2115"/>
      <c r="N114" s="2115"/>
      <c r="O114" s="2115"/>
    </row>
    <row r="115" spans="2:17">
      <c r="B115" s="2115"/>
      <c r="C115" s="2115"/>
      <c r="D115" s="2115"/>
      <c r="E115" s="2115"/>
      <c r="F115" s="2115"/>
      <c r="G115" s="2115"/>
      <c r="H115" s="2115"/>
      <c r="I115" s="2115"/>
      <c r="J115" s="2115"/>
    </row>
  </sheetData>
  <mergeCells count="10">
    <mergeCell ref="A3:A5"/>
    <mergeCell ref="B3:E3"/>
    <mergeCell ref="F3:I3"/>
    <mergeCell ref="J3:J5"/>
    <mergeCell ref="B4:C4"/>
    <mergeCell ref="D4:D5"/>
    <mergeCell ref="E4:E5"/>
    <mergeCell ref="F4:G4"/>
    <mergeCell ref="H4:H5"/>
    <mergeCell ref="I4:I5"/>
  </mergeCells>
  <printOptions horizontalCentered="1"/>
  <pageMargins left="0.75" right="0.75" top="0.75" bottom="0.75" header="0.31496062992126" footer="0"/>
  <pageSetup paperSize="9" scale="82"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CX35"/>
  <sheetViews>
    <sheetView showGridLines="0" topLeftCell="A10" zoomScale="85" zoomScaleNormal="85" zoomScaleSheetLayoutView="80" workbookViewId="0">
      <pane xSplit="1" topLeftCell="B1" activePane="topRight" state="frozen"/>
      <selection activeCell="A2" sqref="A2"/>
      <selection pane="topRight" activeCell="A2" sqref="A2"/>
    </sheetView>
  </sheetViews>
  <sheetFormatPr defaultColWidth="9.109375" defaultRowHeight="15"/>
  <cols>
    <col min="1" max="1" width="13.5546875" style="2194" customWidth="1"/>
    <col min="2" max="2" width="72" style="2081" customWidth="1"/>
    <col min="3" max="3" width="7.33203125" style="2080" hidden="1" customWidth="1"/>
    <col min="4" max="4" width="7.5546875" style="2080" hidden="1" customWidth="1"/>
    <col min="5" max="5" width="8" style="2080" hidden="1" customWidth="1"/>
    <col min="6" max="6" width="7.6640625" style="2080" hidden="1" customWidth="1"/>
    <col min="7" max="7" width="8.33203125" style="2080" hidden="1" customWidth="1"/>
    <col min="8" max="8" width="7.33203125" style="2080" hidden="1" customWidth="1"/>
    <col min="9" max="9" width="6.6640625" style="2080" hidden="1" customWidth="1"/>
    <col min="10" max="10" width="8" style="2080" hidden="1" customWidth="1"/>
    <col min="11" max="11" width="7.6640625" style="2080" hidden="1" customWidth="1"/>
    <col min="12" max="12" width="7.44140625" style="2080" hidden="1" customWidth="1"/>
    <col min="13" max="13" width="8.109375" style="2080" hidden="1" customWidth="1"/>
    <col min="14" max="14" width="7.6640625" style="2080" hidden="1" customWidth="1"/>
    <col min="15" max="15" width="7.33203125" style="2080" hidden="1" customWidth="1"/>
    <col min="16" max="16" width="7.5546875" style="2080" hidden="1" customWidth="1"/>
    <col min="17" max="17" width="8" style="2080" hidden="1" customWidth="1"/>
    <col min="18" max="18" width="7.6640625" style="2080" hidden="1" customWidth="1"/>
    <col min="19" max="19" width="9.44140625" style="2080" hidden="1" customWidth="1"/>
    <col min="20" max="20" width="8.5546875" style="2080" hidden="1" customWidth="1"/>
    <col min="21" max="21" width="7.88671875" style="2080" hidden="1" customWidth="1"/>
    <col min="22" max="22" width="9.109375" style="2080" hidden="1" customWidth="1"/>
    <col min="23" max="23" width="8.6640625" style="2080" hidden="1" customWidth="1"/>
    <col min="24" max="24" width="8.44140625" style="2080" hidden="1" customWidth="1"/>
    <col min="25" max="25" width="9.33203125" style="2080" hidden="1" customWidth="1"/>
    <col min="26" max="26" width="8.88671875" style="2080" hidden="1" customWidth="1"/>
    <col min="27" max="27" width="8.44140625" style="2080" hidden="1" customWidth="1"/>
    <col min="28" max="28" width="8.33203125" style="2080" hidden="1" customWidth="1"/>
    <col min="29" max="29" width="8.6640625" style="2080" hidden="1" customWidth="1"/>
    <col min="30" max="30" width="8.44140625" style="2080" hidden="1" customWidth="1"/>
    <col min="31" max="31" width="9" style="2080" hidden="1" customWidth="1"/>
    <col min="32" max="32" width="8.33203125" style="2080" hidden="1" customWidth="1"/>
    <col min="33" max="33" width="7.5546875" style="2080" hidden="1" customWidth="1"/>
    <col min="34" max="34" width="8.88671875" style="2080" hidden="1" customWidth="1"/>
    <col min="35" max="35" width="8.33203125" style="2080" hidden="1" customWidth="1"/>
    <col min="36" max="36" width="8.109375" style="2080" hidden="1" customWidth="1"/>
    <col min="37" max="37" width="8.88671875" style="2080" hidden="1" customWidth="1"/>
    <col min="38" max="38" width="8.44140625" style="2080" hidden="1" customWidth="1"/>
    <col min="39" max="39" width="8.109375" style="2080" hidden="1" customWidth="1"/>
    <col min="40" max="40" width="8.33203125" style="2080" hidden="1" customWidth="1"/>
    <col min="41" max="41" width="8.6640625" style="2080" hidden="1" customWidth="1"/>
    <col min="42" max="42" width="8.44140625" style="2080" hidden="1" customWidth="1"/>
    <col min="43" max="43" width="9" style="2080" hidden="1" customWidth="1"/>
    <col min="44" max="44" width="8.33203125" style="2080" hidden="1" customWidth="1"/>
    <col min="45" max="45" width="7.5546875" style="2080" hidden="1" customWidth="1"/>
    <col min="46" max="46" width="8.88671875" style="2080" hidden="1" customWidth="1"/>
    <col min="47" max="47" width="13" style="2080" hidden="1" customWidth="1"/>
    <col min="48" max="49" width="9.5546875" style="2080" hidden="1" customWidth="1"/>
    <col min="50" max="50" width="11.44140625" style="2080" hidden="1" customWidth="1"/>
    <col min="51" max="87" width="9.5546875" style="2080" hidden="1" customWidth="1"/>
    <col min="88" max="100" width="9.5546875" style="2080" customWidth="1"/>
    <col min="101" max="101" width="12.109375" style="2080" customWidth="1"/>
    <col min="102" max="102" width="10.88671875" style="2080" customWidth="1"/>
    <col min="103" max="16384" width="9.109375" style="2080"/>
  </cols>
  <sheetData>
    <row r="1" spans="1:102" s="2116" customFormat="1" ht="18" customHeight="1">
      <c r="A1" s="2077" t="s">
        <v>4905</v>
      </c>
      <c r="B1" s="2077"/>
    </row>
    <row r="2" spans="1:102" s="2118" customFormat="1" ht="17.399999999999999" thickBot="1">
      <c r="A2" s="2117"/>
      <c r="T2" s="2119"/>
      <c r="W2" s="2119"/>
      <c r="Y2" s="2119"/>
      <c r="AE2" s="2120"/>
      <c r="AF2" s="2120"/>
      <c r="AG2" s="2120"/>
      <c r="AH2" s="2120"/>
      <c r="AJ2" s="2121"/>
      <c r="AK2" s="2122" t="s">
        <v>4015</v>
      </c>
      <c r="AL2" s="2122"/>
      <c r="AM2" s="2122"/>
      <c r="AN2" s="2122"/>
      <c r="AO2" s="2122"/>
      <c r="AP2" s="2122"/>
      <c r="AQ2" s="2122"/>
      <c r="AR2" s="2122"/>
      <c r="AS2" s="2122"/>
      <c r="AT2" s="2122"/>
      <c r="AU2" s="2122"/>
      <c r="AV2" s="2122"/>
      <c r="AW2" s="2122"/>
      <c r="AX2" s="2122"/>
      <c r="AY2" s="2122"/>
      <c r="AZ2" s="2122"/>
      <c r="BA2" s="2122"/>
      <c r="BB2" s="2122"/>
      <c r="BC2" s="2122"/>
      <c r="BD2" s="2122"/>
      <c r="BE2" s="2122"/>
      <c r="BF2" s="2122"/>
      <c r="BG2" s="2122"/>
      <c r="BH2" s="2122"/>
      <c r="BI2" s="2122"/>
      <c r="BJ2" s="2122"/>
      <c r="BK2" s="2122"/>
      <c r="BL2" s="2122"/>
      <c r="BM2" s="2122"/>
      <c r="BN2" s="2122"/>
      <c r="BO2" s="2122"/>
      <c r="BP2" s="2122"/>
      <c r="BQ2" s="2122"/>
      <c r="BR2" s="2122"/>
      <c r="BS2" s="2122"/>
      <c r="BT2" s="2122"/>
      <c r="BU2" s="2122"/>
      <c r="BV2" s="2122"/>
      <c r="BW2" s="2122"/>
      <c r="BX2" s="2122"/>
      <c r="BY2" s="2122"/>
      <c r="BZ2" s="2122"/>
      <c r="CA2" s="2122"/>
      <c r="CB2" s="2122"/>
      <c r="CC2" s="2122"/>
      <c r="CD2" s="2123"/>
      <c r="CE2" s="2123"/>
      <c r="CF2" s="2123"/>
      <c r="CG2" s="2123"/>
      <c r="CH2" s="2123"/>
      <c r="CI2" s="2123"/>
      <c r="CJ2" s="2123"/>
      <c r="CK2" s="2123"/>
      <c r="CL2" s="2123"/>
      <c r="CM2" s="2123"/>
      <c r="CN2" s="2123"/>
      <c r="CO2" s="2123"/>
      <c r="CP2" s="2123"/>
      <c r="CQ2" s="2123"/>
      <c r="CR2" s="2123"/>
      <c r="CS2" s="2123"/>
      <c r="CT2" s="2123"/>
      <c r="CU2" s="2123"/>
      <c r="CV2" s="2123" t="s">
        <v>4015</v>
      </c>
    </row>
    <row r="3" spans="1:102" s="2136" customFormat="1" ht="34.799999999999997" thickTop="1" thickBot="1">
      <c r="A3" s="2124" t="s">
        <v>4906</v>
      </c>
      <c r="B3" s="2125" t="s">
        <v>4907</v>
      </c>
      <c r="C3" s="2126">
        <v>42736</v>
      </c>
      <c r="D3" s="2127">
        <v>42767</v>
      </c>
      <c r="E3" s="2127">
        <v>42795</v>
      </c>
      <c r="F3" s="2127">
        <v>42826</v>
      </c>
      <c r="G3" s="2127">
        <v>42856</v>
      </c>
      <c r="H3" s="2127">
        <v>42887</v>
      </c>
      <c r="I3" s="2127">
        <v>42917</v>
      </c>
      <c r="J3" s="2127">
        <v>42948</v>
      </c>
      <c r="K3" s="2127">
        <v>42979</v>
      </c>
      <c r="L3" s="2127">
        <v>43009</v>
      </c>
      <c r="M3" s="2128">
        <v>43040</v>
      </c>
      <c r="N3" s="2129">
        <v>43070</v>
      </c>
      <c r="O3" s="2129">
        <v>43101</v>
      </c>
      <c r="P3" s="2129">
        <v>43132</v>
      </c>
      <c r="Q3" s="2129">
        <v>43160</v>
      </c>
      <c r="R3" s="2129">
        <v>43191</v>
      </c>
      <c r="S3" s="2130">
        <v>43221</v>
      </c>
      <c r="T3" s="2130">
        <v>43252</v>
      </c>
      <c r="U3" s="2131">
        <v>43282</v>
      </c>
      <c r="V3" s="2132">
        <v>43313</v>
      </c>
      <c r="W3" s="2133">
        <v>43344</v>
      </c>
      <c r="X3" s="2133">
        <v>43374</v>
      </c>
      <c r="Y3" s="2133">
        <v>43405</v>
      </c>
      <c r="Z3" s="2133">
        <v>43435</v>
      </c>
      <c r="AA3" s="2133">
        <v>43466</v>
      </c>
      <c r="AB3" s="2134">
        <v>43497</v>
      </c>
      <c r="AC3" s="2134">
        <v>43525</v>
      </c>
      <c r="AD3" s="2134">
        <v>43556</v>
      </c>
      <c r="AE3" s="2134">
        <v>43586</v>
      </c>
      <c r="AF3" s="2134">
        <v>43617</v>
      </c>
      <c r="AG3" s="2134">
        <v>43647</v>
      </c>
      <c r="AH3" s="2134">
        <v>43678</v>
      </c>
      <c r="AI3" s="2134">
        <v>43709</v>
      </c>
      <c r="AJ3" s="2134">
        <v>43739</v>
      </c>
      <c r="AK3" s="2134">
        <v>43770</v>
      </c>
      <c r="AL3" s="2134">
        <v>43800</v>
      </c>
      <c r="AM3" s="2134">
        <v>43831</v>
      </c>
      <c r="AN3" s="2134">
        <v>43862</v>
      </c>
      <c r="AO3" s="2134">
        <v>43891</v>
      </c>
      <c r="AP3" s="2134">
        <v>43922</v>
      </c>
      <c r="AQ3" s="2134">
        <v>43952</v>
      </c>
      <c r="AR3" s="2134">
        <v>43983</v>
      </c>
      <c r="AS3" s="2134">
        <v>44013</v>
      </c>
      <c r="AT3" s="2134">
        <v>44044</v>
      </c>
      <c r="AU3" s="2134">
        <v>44075</v>
      </c>
      <c r="AV3" s="2134">
        <v>44105</v>
      </c>
      <c r="AW3" s="2134">
        <v>44136</v>
      </c>
      <c r="AX3" s="2134">
        <v>44166</v>
      </c>
      <c r="AY3" s="2134">
        <v>44197</v>
      </c>
      <c r="AZ3" s="2134">
        <v>44228</v>
      </c>
      <c r="BA3" s="2134">
        <v>44256</v>
      </c>
      <c r="BB3" s="2134">
        <v>44287</v>
      </c>
      <c r="BC3" s="2134">
        <v>44317</v>
      </c>
      <c r="BD3" s="2134">
        <v>44348</v>
      </c>
      <c r="BE3" s="2134">
        <v>44378</v>
      </c>
      <c r="BF3" s="2134">
        <v>44409</v>
      </c>
      <c r="BG3" s="2134">
        <v>44440</v>
      </c>
      <c r="BH3" s="2134">
        <v>44470</v>
      </c>
      <c r="BI3" s="2134">
        <v>44501</v>
      </c>
      <c r="BJ3" s="2134">
        <v>44531</v>
      </c>
      <c r="BK3" s="2134">
        <v>44562</v>
      </c>
      <c r="BL3" s="2134">
        <v>44593</v>
      </c>
      <c r="BM3" s="2134">
        <v>44621</v>
      </c>
      <c r="BN3" s="2134">
        <v>44652</v>
      </c>
      <c r="BO3" s="2134">
        <v>44682</v>
      </c>
      <c r="BP3" s="2134">
        <v>44713</v>
      </c>
      <c r="BQ3" s="2134">
        <v>44743</v>
      </c>
      <c r="BR3" s="2134">
        <v>44774</v>
      </c>
      <c r="BS3" s="2134">
        <v>44805</v>
      </c>
      <c r="BT3" s="2134">
        <v>44835</v>
      </c>
      <c r="BU3" s="2134">
        <v>44866</v>
      </c>
      <c r="BV3" s="2134">
        <v>44896</v>
      </c>
      <c r="BW3" s="2134">
        <v>44927</v>
      </c>
      <c r="BX3" s="2134">
        <v>44959</v>
      </c>
      <c r="BY3" s="2134">
        <v>44987</v>
      </c>
      <c r="BZ3" s="2134">
        <v>45019</v>
      </c>
      <c r="CA3" s="2134">
        <v>45049</v>
      </c>
      <c r="CB3" s="2134">
        <v>45080</v>
      </c>
      <c r="CC3" s="2134">
        <v>45110</v>
      </c>
      <c r="CD3" s="2134">
        <v>45142</v>
      </c>
      <c r="CE3" s="2134">
        <v>45173</v>
      </c>
      <c r="CF3" s="2134">
        <v>45203</v>
      </c>
      <c r="CG3" s="2134">
        <v>45234</v>
      </c>
      <c r="CH3" s="2134">
        <v>45264</v>
      </c>
      <c r="CI3" s="2134">
        <v>45292</v>
      </c>
      <c r="CJ3" s="2134">
        <v>45323</v>
      </c>
      <c r="CK3" s="2134">
        <v>45352</v>
      </c>
      <c r="CL3" s="2134">
        <v>45383</v>
      </c>
      <c r="CM3" s="2134">
        <v>45413</v>
      </c>
      <c r="CN3" s="2134">
        <v>45444</v>
      </c>
      <c r="CO3" s="2134">
        <v>45474</v>
      </c>
      <c r="CP3" s="2134">
        <v>45505</v>
      </c>
      <c r="CQ3" s="2134">
        <v>45536</v>
      </c>
      <c r="CR3" s="2134">
        <v>45566</v>
      </c>
      <c r="CS3" s="2134">
        <v>45597</v>
      </c>
      <c r="CT3" s="2134">
        <v>45627</v>
      </c>
      <c r="CU3" s="2134">
        <v>45658</v>
      </c>
      <c r="CV3" s="2134">
        <v>45689</v>
      </c>
      <c r="CW3" s="2135"/>
    </row>
    <row r="4" spans="1:102" ht="19.2">
      <c r="A4" s="2137" t="s">
        <v>4908</v>
      </c>
      <c r="B4" s="2138" t="s">
        <v>2925</v>
      </c>
      <c r="C4" s="2139">
        <v>18.018346000000001</v>
      </c>
      <c r="D4" s="2140">
        <v>17.625985</v>
      </c>
      <c r="E4" s="2140">
        <v>30.229496000000001</v>
      </c>
      <c r="F4" s="2140">
        <v>16.490887000000001</v>
      </c>
      <c r="G4" s="2140">
        <v>2.4953050000000001</v>
      </c>
      <c r="H4" s="2140">
        <v>11.182695000000001</v>
      </c>
      <c r="I4" s="2140">
        <v>18.562246999999999</v>
      </c>
      <c r="J4" s="2140">
        <v>5.059183</v>
      </c>
      <c r="K4" s="2140">
        <v>10.032921999999999</v>
      </c>
      <c r="L4" s="2140">
        <v>17.515525</v>
      </c>
      <c r="M4" s="2141">
        <v>15.898956</v>
      </c>
      <c r="N4" s="2142">
        <v>11.433578000000001</v>
      </c>
      <c r="O4" s="2142">
        <v>22.153179000000002</v>
      </c>
      <c r="P4" s="2142">
        <v>43.992510000000003</v>
      </c>
      <c r="Q4" s="2142">
        <v>33.883398</v>
      </c>
      <c r="R4" s="2142">
        <v>12.625458999999999</v>
      </c>
      <c r="S4" s="2143">
        <v>9.1494990000000005</v>
      </c>
      <c r="T4" s="2143">
        <v>21.530449000000001</v>
      </c>
      <c r="U4" s="2144">
        <v>17.676846999999999</v>
      </c>
      <c r="V4" s="2145">
        <v>18.615365000000001</v>
      </c>
      <c r="W4" s="2146">
        <v>22.299586000000001</v>
      </c>
      <c r="X4" s="2146">
        <v>8.6744679999999992</v>
      </c>
      <c r="Y4" s="2146">
        <v>4.5923470000000002</v>
      </c>
      <c r="Z4" s="2146">
        <v>14.218329000000001</v>
      </c>
      <c r="AA4" s="2146">
        <v>33.238545999999999</v>
      </c>
      <c r="AB4" s="2147">
        <v>15.908264000000001</v>
      </c>
      <c r="AC4" s="2147">
        <v>25.656555999999998</v>
      </c>
      <c r="AD4" s="2147">
        <v>8.7244899999999994</v>
      </c>
      <c r="AE4" s="2147">
        <v>38.616425</v>
      </c>
      <c r="AF4" s="2147">
        <v>16.074694000000001</v>
      </c>
      <c r="AG4" s="2147">
        <v>12.775321</v>
      </c>
      <c r="AH4" s="2147">
        <v>25.684743000000001</v>
      </c>
      <c r="AI4" s="2147">
        <v>20.970490000000002</v>
      </c>
      <c r="AJ4" s="2147">
        <v>33.017175999999999</v>
      </c>
      <c r="AK4" s="2147">
        <v>15.122108000000001</v>
      </c>
      <c r="AL4" s="2147">
        <v>17.782889000000001</v>
      </c>
      <c r="AM4" s="2147">
        <v>10.373018999999999</v>
      </c>
      <c r="AN4" s="2147">
        <v>14.924951999999999</v>
      </c>
      <c r="AO4" s="2147">
        <v>47.552660000000003</v>
      </c>
      <c r="AP4" s="2147">
        <v>0.83364499999999997</v>
      </c>
      <c r="AQ4" s="2147">
        <v>1.0780430000000001</v>
      </c>
      <c r="AR4" s="2147">
        <v>3.5554410000000001</v>
      </c>
      <c r="AS4" s="2147">
        <v>13.854087</v>
      </c>
      <c r="AT4" s="2147">
        <v>13.742762000000001</v>
      </c>
      <c r="AU4" s="2147">
        <v>18.350688999999999</v>
      </c>
      <c r="AV4" s="2147">
        <v>3.3960759999999999</v>
      </c>
      <c r="AW4" s="2147">
        <v>5.2367319999999999</v>
      </c>
      <c r="AX4" s="2147">
        <v>21.401758000000001</v>
      </c>
      <c r="AY4" s="2147">
        <v>7.1285759999999998</v>
      </c>
      <c r="AZ4" s="2147">
        <v>21.222111000000002</v>
      </c>
      <c r="BA4" s="2147">
        <v>4.8688140000000004</v>
      </c>
      <c r="BB4" s="2147">
        <v>4.9187779999999997</v>
      </c>
      <c r="BC4" s="2147">
        <v>5.2747719999999996</v>
      </c>
      <c r="BD4" s="2147">
        <v>9.8771179999999994</v>
      </c>
      <c r="BE4" s="2147">
        <v>5.4991180000000002</v>
      </c>
      <c r="BF4" s="2147">
        <v>9.2341390000000008</v>
      </c>
      <c r="BG4" s="2147">
        <v>10.699536999999999</v>
      </c>
      <c r="BH4" s="2147">
        <v>8.3783729999999998</v>
      </c>
      <c r="BI4" s="2147">
        <v>14.281655000000001</v>
      </c>
      <c r="BJ4" s="2147">
        <v>14.29796</v>
      </c>
      <c r="BK4" s="2147">
        <v>14.379068</v>
      </c>
      <c r="BL4" s="2147">
        <v>10.751789</v>
      </c>
      <c r="BM4" s="2147">
        <v>14.290884999999999</v>
      </c>
      <c r="BN4" s="2147">
        <v>2.5938759999999998</v>
      </c>
      <c r="BO4" s="2147">
        <v>13.060364999999999</v>
      </c>
      <c r="BP4" s="2147">
        <v>30.059694</v>
      </c>
      <c r="BQ4" s="2147">
        <v>12.690965</v>
      </c>
      <c r="BR4" s="2147">
        <v>9.0794420000000002</v>
      </c>
      <c r="BS4" s="2147">
        <v>26.299676999999999</v>
      </c>
      <c r="BT4" s="2147">
        <v>16.668416000000001</v>
      </c>
      <c r="BU4" s="2147">
        <v>19.295929999999998</v>
      </c>
      <c r="BV4" s="2147">
        <v>11.933025000000001</v>
      </c>
      <c r="BW4" s="2147">
        <v>20.149723999999999</v>
      </c>
      <c r="BX4" s="2147">
        <v>15.783683999999999</v>
      </c>
      <c r="BY4" s="2147">
        <v>14.84355</v>
      </c>
      <c r="BZ4" s="2147">
        <v>14.756278</v>
      </c>
      <c r="CA4" s="2147">
        <v>9.7234350000000003</v>
      </c>
      <c r="CB4" s="2147">
        <v>16.133073</v>
      </c>
      <c r="CC4" s="2147">
        <v>23.178519000000001</v>
      </c>
      <c r="CD4" s="2147">
        <v>7.4749759999999998</v>
      </c>
      <c r="CE4" s="2147">
        <v>3.9148749999999999</v>
      </c>
      <c r="CF4" s="2147">
        <v>34.462949999999999</v>
      </c>
      <c r="CG4" s="2147">
        <v>18.076246000000001</v>
      </c>
      <c r="CH4" s="2147">
        <v>18.669547000000001</v>
      </c>
      <c r="CI4" s="2147">
        <v>10.999065</v>
      </c>
      <c r="CJ4" s="2147">
        <v>26.685309</v>
      </c>
      <c r="CK4" s="2147">
        <v>16.702945</v>
      </c>
      <c r="CL4" s="2147">
        <v>7.1939570000000002</v>
      </c>
      <c r="CM4" s="2147">
        <v>13.745101999999999</v>
      </c>
      <c r="CN4" s="2147">
        <v>14.522297</v>
      </c>
      <c r="CO4" s="2147">
        <v>9.0609559999999991</v>
      </c>
      <c r="CP4" s="2147">
        <v>12.651187</v>
      </c>
      <c r="CQ4" s="2147">
        <v>14.153721000000001</v>
      </c>
      <c r="CR4" s="2147">
        <v>21.645696999999998</v>
      </c>
      <c r="CS4" s="2147">
        <v>14.307328999999999</v>
      </c>
      <c r="CT4" s="2147">
        <v>6.1650330000000002</v>
      </c>
      <c r="CU4" s="2147">
        <v>25.970994000000001</v>
      </c>
      <c r="CV4" s="2147">
        <v>23.878632</v>
      </c>
      <c r="CW4" s="2148"/>
      <c r="CX4" s="2148"/>
    </row>
    <row r="5" spans="1:102" ht="19.2">
      <c r="A5" s="2149" t="s">
        <v>4909</v>
      </c>
      <c r="B5" s="2150" t="s">
        <v>2926</v>
      </c>
      <c r="C5" s="2151">
        <v>5.6963E-2</v>
      </c>
      <c r="D5" s="2152">
        <v>0</v>
      </c>
      <c r="E5" s="2152">
        <v>0.33337699999999998</v>
      </c>
      <c r="F5" s="2152">
        <v>8.1715999999999997E-2</v>
      </c>
      <c r="G5" s="2152">
        <v>8.8495000000000004E-2</v>
      </c>
      <c r="H5" s="2152">
        <v>0.06</v>
      </c>
      <c r="I5" s="2152">
        <v>8.0935000000000007E-2</v>
      </c>
      <c r="J5" s="2152">
        <v>0</v>
      </c>
      <c r="K5" s="2152">
        <v>0.110419</v>
      </c>
      <c r="L5" s="2152">
        <v>9.5311999999999994E-2</v>
      </c>
      <c r="M5" s="2153">
        <v>0.16456499999999999</v>
      </c>
      <c r="N5" s="2154">
        <v>0.15740499999999999</v>
      </c>
      <c r="O5" s="2154">
        <v>0.12311900000000001</v>
      </c>
      <c r="P5" s="2154">
        <v>0.11644699999999999</v>
      </c>
      <c r="Q5" s="2154">
        <v>0.106917</v>
      </c>
      <c r="R5" s="2154">
        <v>7.5231999999999993E-2</v>
      </c>
      <c r="S5" s="2155">
        <v>0.19464600000000001</v>
      </c>
      <c r="T5" s="2155">
        <v>0.126799</v>
      </c>
      <c r="U5" s="2156">
        <v>0.13516700000000001</v>
      </c>
      <c r="V5" s="2146">
        <v>0.13192200000000001</v>
      </c>
      <c r="W5" s="2146">
        <v>8.3565E-2</v>
      </c>
      <c r="X5" s="2146">
        <v>0.22316900000000001</v>
      </c>
      <c r="Y5" s="2146">
        <v>0.60202</v>
      </c>
      <c r="Z5" s="2146">
        <v>0.20648900000000001</v>
      </c>
      <c r="AA5" s="2146">
        <v>0.15102699999999999</v>
      </c>
      <c r="AB5" s="2147">
        <v>0.10317900000000001</v>
      </c>
      <c r="AC5" s="2147">
        <v>0.19361800000000001</v>
      </c>
      <c r="AD5" s="2147">
        <v>5.7688000000000003E-2</v>
      </c>
      <c r="AE5" s="2147">
        <v>0.36304399999999998</v>
      </c>
      <c r="AF5" s="2147">
        <v>0.457484</v>
      </c>
      <c r="AG5" s="2147">
        <v>7.0125999999999994E-2</v>
      </c>
      <c r="AH5" s="2147">
        <v>0.305259</v>
      </c>
      <c r="AI5" s="2147">
        <v>0.29752400000000001</v>
      </c>
      <c r="AJ5" s="2147">
        <v>0.22128100000000001</v>
      </c>
      <c r="AK5" s="2147">
        <v>5.8171E-2</v>
      </c>
      <c r="AL5" s="2147">
        <v>0.11738999999999999</v>
      </c>
      <c r="AM5" s="2147">
        <v>6.3272999999999996E-2</v>
      </c>
      <c r="AN5" s="2147">
        <v>7.5573000000000001E-2</v>
      </c>
      <c r="AO5" s="2147">
        <v>0.114354</v>
      </c>
      <c r="AP5" s="2147">
        <v>0.100505</v>
      </c>
      <c r="AQ5" s="2147">
        <v>5.5555E-2</v>
      </c>
      <c r="AR5" s="2147">
        <v>5.808E-2</v>
      </c>
      <c r="AS5" s="2147">
        <v>6.5739000000000006E-2</v>
      </c>
      <c r="AT5" s="2147">
        <v>6.6241999999999995E-2</v>
      </c>
      <c r="AU5" s="2147">
        <v>6.3370999999999997E-2</v>
      </c>
      <c r="AV5" s="2147">
        <v>6.3370999999999997E-2</v>
      </c>
      <c r="AW5" s="2147">
        <v>6.0682E-2</v>
      </c>
      <c r="AX5" s="2147">
        <v>9.1603000000000004E-2</v>
      </c>
      <c r="AY5" s="2147">
        <v>0.129936</v>
      </c>
      <c r="AZ5" s="2147">
        <v>7.0886000000000005E-2</v>
      </c>
      <c r="BA5" s="2147">
        <v>5.4808999999999997E-2</v>
      </c>
      <c r="BB5" s="2147">
        <v>0.12500600000000001</v>
      </c>
      <c r="BC5" s="2147">
        <v>1.280346</v>
      </c>
      <c r="BD5" s="2147">
        <v>0.56854800000000005</v>
      </c>
      <c r="BE5" s="2147">
        <v>4.9703999999999998E-2</v>
      </c>
      <c r="BF5" s="2147">
        <v>0.17388100000000001</v>
      </c>
      <c r="BG5" s="2147">
        <v>9.6611000000000002E-2</v>
      </c>
      <c r="BH5" s="2147">
        <v>6.6E-3</v>
      </c>
      <c r="BI5" s="2147">
        <v>7.6832999999999999E-2</v>
      </c>
      <c r="BJ5" s="2147">
        <v>8.7961999999999999E-2</v>
      </c>
      <c r="BK5" s="2147">
        <v>0.57107399999999997</v>
      </c>
      <c r="BL5" s="2147">
        <v>0.149862</v>
      </c>
      <c r="BM5" s="2147">
        <v>5.9089999999999997E-2</v>
      </c>
      <c r="BN5" s="2147">
        <v>0.53156199999999998</v>
      </c>
      <c r="BO5" s="2147">
        <v>8.1206E-2</v>
      </c>
      <c r="BP5" s="2147">
        <v>0.14510400000000001</v>
      </c>
      <c r="BQ5" s="2147">
        <v>1.4244429999999999</v>
      </c>
      <c r="BR5" s="2147">
        <v>6.5716999999999998E-2</v>
      </c>
      <c r="BS5" s="2147">
        <v>7.4359999999999996E-2</v>
      </c>
      <c r="BT5" s="2147">
        <v>8.5011000000000003E-2</v>
      </c>
      <c r="BU5" s="2147">
        <v>0.182255</v>
      </c>
      <c r="BV5" s="2147">
        <v>0.103895</v>
      </c>
      <c r="BW5" s="2147">
        <v>0.21160000000000001</v>
      </c>
      <c r="BX5" s="2147">
        <v>0.16530700000000001</v>
      </c>
      <c r="BY5" s="2147">
        <v>0.102754</v>
      </c>
      <c r="BZ5" s="2147">
        <v>0.307944</v>
      </c>
      <c r="CA5" s="2147">
        <v>0.277563</v>
      </c>
      <c r="CB5" s="2147">
        <v>8.6734000000000006E-2</v>
      </c>
      <c r="CC5" s="2147">
        <v>0.121598</v>
      </c>
      <c r="CD5" s="2147">
        <v>0.12590000000000001</v>
      </c>
      <c r="CE5" s="2147">
        <v>0.157141</v>
      </c>
      <c r="CF5" s="2147">
        <v>0.18391299999999999</v>
      </c>
      <c r="CG5" s="2147">
        <v>0.103315</v>
      </c>
      <c r="CH5" s="2147">
        <v>0.28526400000000002</v>
      </c>
      <c r="CI5" s="2147">
        <v>0.26732800000000001</v>
      </c>
      <c r="CJ5" s="2147">
        <v>0.17809700000000001</v>
      </c>
      <c r="CK5" s="2147">
        <v>0.28124399999999999</v>
      </c>
      <c r="CL5" s="2147">
        <v>0.23374600000000001</v>
      </c>
      <c r="CM5" s="2147">
        <v>0.2019</v>
      </c>
      <c r="CN5" s="2147">
        <v>0.418211</v>
      </c>
      <c r="CO5" s="2147">
        <v>0.369759</v>
      </c>
      <c r="CP5" s="2147">
        <v>0.27048299999999997</v>
      </c>
      <c r="CQ5" s="2147">
        <v>0.41325000000000001</v>
      </c>
      <c r="CR5" s="2147">
        <v>0.17732700000000001</v>
      </c>
      <c r="CS5" s="2147">
        <v>0.50707500000000005</v>
      </c>
      <c r="CT5" s="2147">
        <v>0.340167</v>
      </c>
      <c r="CU5" s="2147">
        <v>0.24462500000000001</v>
      </c>
      <c r="CV5" s="2147">
        <v>0.45366600000000001</v>
      </c>
      <c r="CW5" s="2148"/>
      <c r="CX5" s="2148"/>
    </row>
    <row r="6" spans="1:102" ht="19.2">
      <c r="A6" s="2149" t="s">
        <v>4910</v>
      </c>
      <c r="B6" s="2150" t="s">
        <v>2927</v>
      </c>
      <c r="C6" s="2151">
        <v>29.304874000000002</v>
      </c>
      <c r="D6" s="2152">
        <v>42.797502999999999</v>
      </c>
      <c r="E6" s="2152">
        <v>57.191203999999999</v>
      </c>
      <c r="F6" s="2152">
        <v>42.447845000000001</v>
      </c>
      <c r="G6" s="2152">
        <v>41.922502000000001</v>
      </c>
      <c r="H6" s="2152">
        <v>51.261707000000001</v>
      </c>
      <c r="I6" s="2152">
        <v>38.661414000000001</v>
      </c>
      <c r="J6" s="2152">
        <v>56.411845999999997</v>
      </c>
      <c r="K6" s="2152">
        <v>40.793962999999998</v>
      </c>
      <c r="L6" s="2152">
        <v>44.272258999999998</v>
      </c>
      <c r="M6" s="2153">
        <v>46.077491999999999</v>
      </c>
      <c r="N6" s="2154">
        <v>50.558067999999999</v>
      </c>
      <c r="O6" s="2154">
        <v>42.081018999999998</v>
      </c>
      <c r="P6" s="2154">
        <v>52.432369000000001</v>
      </c>
      <c r="Q6" s="2154">
        <v>59.043982999999997</v>
      </c>
      <c r="R6" s="2154">
        <v>44.538894999999997</v>
      </c>
      <c r="S6" s="2155">
        <v>41.093724000000002</v>
      </c>
      <c r="T6" s="2155">
        <v>46.138254000000003</v>
      </c>
      <c r="U6" s="2156">
        <v>40.056527000000003</v>
      </c>
      <c r="V6" s="2146">
        <v>65.629696999999993</v>
      </c>
      <c r="W6" s="2146">
        <v>56.089705000000002</v>
      </c>
      <c r="X6" s="2146">
        <v>52.318415999999999</v>
      </c>
      <c r="Y6" s="2146">
        <v>52.261741000000001</v>
      </c>
      <c r="Z6" s="2146">
        <v>41.400987999999998</v>
      </c>
      <c r="AA6" s="2146">
        <v>50.790494000000002</v>
      </c>
      <c r="AB6" s="2147">
        <v>59.976903999999998</v>
      </c>
      <c r="AC6" s="2147">
        <v>55.851664999999997</v>
      </c>
      <c r="AD6" s="2147">
        <v>55.101686999999998</v>
      </c>
      <c r="AE6" s="2147">
        <v>54.342753000000002</v>
      </c>
      <c r="AF6" s="2147">
        <v>22.355618</v>
      </c>
      <c r="AG6" s="2147">
        <v>37.045240999999997</v>
      </c>
      <c r="AH6" s="2147">
        <v>44.993433000000003</v>
      </c>
      <c r="AI6" s="2147">
        <v>39.970992000000003</v>
      </c>
      <c r="AJ6" s="2147">
        <v>43.387492000000002</v>
      </c>
      <c r="AK6" s="2147">
        <v>43.131810999999999</v>
      </c>
      <c r="AL6" s="2147">
        <v>43.998997000000003</v>
      </c>
      <c r="AM6" s="2147">
        <v>33.906036999999998</v>
      </c>
      <c r="AN6" s="2147">
        <v>40.209905999999997</v>
      </c>
      <c r="AO6" s="2147">
        <v>30.195255</v>
      </c>
      <c r="AP6" s="2147">
        <v>6.8237379999999996</v>
      </c>
      <c r="AQ6" s="2147">
        <v>5.8710789999999999</v>
      </c>
      <c r="AR6" s="2147">
        <v>18.659227999999999</v>
      </c>
      <c r="AS6" s="2147">
        <v>21.353572</v>
      </c>
      <c r="AT6" s="2147">
        <v>16.206496000000001</v>
      </c>
      <c r="AU6" s="2147">
        <v>22.866712</v>
      </c>
      <c r="AV6" s="2147">
        <v>28.514106000000002</v>
      </c>
      <c r="AW6" s="2147">
        <v>36.268852000000003</v>
      </c>
      <c r="AX6" s="2147">
        <v>32.477890000000002</v>
      </c>
      <c r="AY6" s="2147">
        <v>21.619047999999999</v>
      </c>
      <c r="AZ6" s="2147">
        <v>29.167435000000001</v>
      </c>
      <c r="BA6" s="2147">
        <v>20.596738999999999</v>
      </c>
      <c r="BB6" s="2147">
        <v>25.683298000000001</v>
      </c>
      <c r="BC6" s="2147">
        <v>15.682479000000001</v>
      </c>
      <c r="BD6" s="2147">
        <v>24.871199000000001</v>
      </c>
      <c r="BE6" s="2147">
        <v>22.791371999999999</v>
      </c>
      <c r="BF6" s="2147">
        <v>19.636520999999998</v>
      </c>
      <c r="BG6" s="2147">
        <v>22.681912000000001</v>
      </c>
      <c r="BH6" s="2147">
        <v>36.458638999999998</v>
      </c>
      <c r="BI6" s="2147">
        <v>20.110769000000001</v>
      </c>
      <c r="BJ6" s="2147">
        <v>27.789304000000001</v>
      </c>
      <c r="BK6" s="2147">
        <v>25.260055000000001</v>
      </c>
      <c r="BL6" s="2147">
        <v>24.168536</v>
      </c>
      <c r="BM6" s="2147">
        <v>28.834779999999999</v>
      </c>
      <c r="BN6" s="2147">
        <v>21.146049999999999</v>
      </c>
      <c r="BO6" s="2147">
        <v>29.470692</v>
      </c>
      <c r="BP6" s="2147">
        <v>37.555416999999998</v>
      </c>
      <c r="BQ6" s="2147">
        <v>19.956576999999999</v>
      </c>
      <c r="BR6" s="2147">
        <v>32.699133000000003</v>
      </c>
      <c r="BS6" s="2147">
        <v>25.223586999999998</v>
      </c>
      <c r="BT6" s="2147">
        <v>27.432335999999999</v>
      </c>
      <c r="BU6" s="2147">
        <v>21.889386999999999</v>
      </c>
      <c r="BV6" s="2147">
        <v>36.726318999999997</v>
      </c>
      <c r="BW6" s="2147">
        <v>23.526541999999999</v>
      </c>
      <c r="BX6" s="2147">
        <v>26.1</v>
      </c>
      <c r="BY6" s="2147">
        <v>17.308239</v>
      </c>
      <c r="BZ6" s="2147">
        <v>25.564316999999999</v>
      </c>
      <c r="CA6" s="2147">
        <v>21.337695</v>
      </c>
      <c r="CB6" s="2147">
        <v>27.753304</v>
      </c>
      <c r="CC6" s="2147">
        <v>26.817651999999999</v>
      </c>
      <c r="CD6" s="2147">
        <v>18.755148999999999</v>
      </c>
      <c r="CE6" s="2147">
        <v>13.635631999999999</v>
      </c>
      <c r="CF6" s="2147">
        <v>21.129777000000001</v>
      </c>
      <c r="CG6" s="2147">
        <v>32.383918000000001</v>
      </c>
      <c r="CH6" s="2147">
        <v>32.409210999999999</v>
      </c>
      <c r="CI6" s="2147">
        <v>16.709273</v>
      </c>
      <c r="CJ6" s="2147">
        <v>22.674665999999998</v>
      </c>
      <c r="CK6" s="2147">
        <v>23.329215000000001</v>
      </c>
      <c r="CL6" s="2147">
        <v>21.208597000000001</v>
      </c>
      <c r="CM6" s="2147">
        <v>33.563797000000001</v>
      </c>
      <c r="CN6" s="2147">
        <v>23.706703000000001</v>
      </c>
      <c r="CO6" s="2147">
        <v>21.294874</v>
      </c>
      <c r="CP6" s="2147">
        <v>26.590993999999998</v>
      </c>
      <c r="CQ6" s="2147">
        <v>18.022597999999999</v>
      </c>
      <c r="CR6" s="2147">
        <v>20.606809999999999</v>
      </c>
      <c r="CS6" s="2147">
        <v>30.840881</v>
      </c>
      <c r="CT6" s="2147">
        <v>28.232811999999999</v>
      </c>
      <c r="CU6" s="2147">
        <v>17.628532</v>
      </c>
      <c r="CV6" s="2147">
        <v>22.541668000000001</v>
      </c>
      <c r="CW6" s="2148"/>
      <c r="CX6" s="2148"/>
    </row>
    <row r="7" spans="1:102" ht="19.2">
      <c r="A7" s="2149" t="s">
        <v>4911</v>
      </c>
      <c r="B7" s="2150" t="s">
        <v>2928</v>
      </c>
      <c r="C7" s="2151">
        <v>0.25201200000000001</v>
      </c>
      <c r="D7" s="2152">
        <v>0</v>
      </c>
      <c r="E7" s="2152">
        <v>0</v>
      </c>
      <c r="F7" s="2152">
        <v>0.124349</v>
      </c>
      <c r="G7" s="2152">
        <v>0</v>
      </c>
      <c r="H7" s="2152">
        <v>0</v>
      </c>
      <c r="I7" s="2152">
        <v>9.8416000000000003E-2</v>
      </c>
      <c r="J7" s="2152">
        <v>0</v>
      </c>
      <c r="K7" s="2152">
        <v>9.2979000000000006E-2</v>
      </c>
      <c r="L7" s="2152">
        <v>9.6134999999999998E-2</v>
      </c>
      <c r="M7" s="2153">
        <v>0</v>
      </c>
      <c r="N7" s="2154">
        <v>0</v>
      </c>
      <c r="O7" s="2154">
        <v>0</v>
      </c>
      <c r="P7" s="2154">
        <v>0.235565</v>
      </c>
      <c r="Q7" s="2154">
        <v>0.80342000000000002</v>
      </c>
      <c r="R7" s="2154">
        <v>0.33926200000000001</v>
      </c>
      <c r="S7" s="2155">
        <v>3.0460999999999998E-2</v>
      </c>
      <c r="T7" s="2155">
        <v>0.39599099999999998</v>
      </c>
      <c r="U7" s="2156">
        <v>0.18997900000000001</v>
      </c>
      <c r="V7" s="2146">
        <v>0.15114</v>
      </c>
      <c r="W7" s="2146">
        <v>7.3327000000000003E-2</v>
      </c>
      <c r="X7" s="2146">
        <v>0.131684</v>
      </c>
      <c r="Y7" s="2146">
        <v>2.9197000000000001E-2</v>
      </c>
      <c r="Z7" s="2146">
        <v>0.29869499999999999</v>
      </c>
      <c r="AA7" s="2146">
        <v>0.57658799999999999</v>
      </c>
      <c r="AB7" s="2147">
        <v>0.10205500000000001</v>
      </c>
      <c r="AC7" s="2147">
        <v>4.2382000000000003E-2</v>
      </c>
      <c r="AD7" s="2147">
        <v>0.26965299999999998</v>
      </c>
      <c r="AE7" s="2147">
        <v>0.20058899999999999</v>
      </c>
      <c r="AF7" s="2147">
        <v>0.80079900000000004</v>
      </c>
      <c r="AG7" s="2147">
        <v>0.115</v>
      </c>
      <c r="AH7" s="2147">
        <v>0.28498899999999999</v>
      </c>
      <c r="AI7" s="2147">
        <v>0.30367499999999997</v>
      </c>
      <c r="AJ7" s="2147">
        <v>0.20729300000000001</v>
      </c>
      <c r="AK7" s="2147">
        <v>0.47078599999999998</v>
      </c>
      <c r="AL7" s="2147">
        <v>1.0217529999999999</v>
      </c>
      <c r="AM7" s="2147">
        <v>0</v>
      </c>
      <c r="AN7" s="2147">
        <v>0.28179999999999999</v>
      </c>
      <c r="AO7" s="2147">
        <v>0.17294899999999999</v>
      </c>
      <c r="AP7" s="2147">
        <v>8.4647E-2</v>
      </c>
      <c r="AQ7" s="2147">
        <v>2.9863000000000001E-2</v>
      </c>
      <c r="AR7" s="2147">
        <v>7.0000000000000007E-2</v>
      </c>
      <c r="AS7" s="2147">
        <v>0.20422000000000001</v>
      </c>
      <c r="AT7" s="2147">
        <v>2.5264000000000002E-2</v>
      </c>
      <c r="AU7" s="2147">
        <v>0.21925600000000001</v>
      </c>
      <c r="AV7" s="2147">
        <v>0.14507</v>
      </c>
      <c r="AW7" s="2147">
        <v>0.154858</v>
      </c>
      <c r="AX7" s="2147">
        <v>0.109857</v>
      </c>
      <c r="AY7" s="2147">
        <v>0</v>
      </c>
      <c r="AZ7" s="2147">
        <v>0.12003800000000001</v>
      </c>
      <c r="BA7" s="2147">
        <v>1.0249999999999999</v>
      </c>
      <c r="BB7" s="2147">
        <v>0.25174000000000002</v>
      </c>
      <c r="BC7" s="2147">
        <v>7.0759000000000002E-2</v>
      </c>
      <c r="BD7" s="2147">
        <v>0</v>
      </c>
      <c r="BE7" s="2147">
        <v>0</v>
      </c>
      <c r="BF7" s="2147">
        <v>0.13116900000000001</v>
      </c>
      <c r="BG7" s="2147">
        <v>0</v>
      </c>
      <c r="BH7" s="2147">
        <v>0.25</v>
      </c>
      <c r="BI7" s="2147">
        <v>7.2540999999999994E-2</v>
      </c>
      <c r="BJ7" s="2147">
        <v>0.16689200000000001</v>
      </c>
      <c r="BK7" s="2147">
        <v>0.48094199999999998</v>
      </c>
      <c r="BL7" s="2147">
        <v>2.2263999999999999E-2</v>
      </c>
      <c r="BM7" s="2147">
        <v>0.181423</v>
      </c>
      <c r="BN7" s="2147">
        <v>0.47599999999999998</v>
      </c>
      <c r="BO7" s="2147">
        <v>7.9719999999999999E-2</v>
      </c>
      <c r="BP7" s="2147">
        <v>0</v>
      </c>
      <c r="BQ7" s="2147">
        <v>7.0729E-2</v>
      </c>
      <c r="BR7" s="2147">
        <v>0.112833</v>
      </c>
      <c r="BS7" s="2147">
        <v>0.105366</v>
      </c>
      <c r="BT7" s="2147">
        <v>1.107</v>
      </c>
      <c r="BU7" s="2147">
        <v>0.27741199999999999</v>
      </c>
      <c r="BV7" s="2147">
        <v>0.18099999999999999</v>
      </c>
      <c r="BW7" s="2147">
        <v>5.5108999999999998E-2</v>
      </c>
      <c r="BX7" s="2147">
        <v>7.5999999999999998E-2</v>
      </c>
      <c r="BY7" s="2147">
        <v>0.118619</v>
      </c>
      <c r="BZ7" s="2147">
        <v>0.54058799999999996</v>
      </c>
      <c r="CA7" s="2147">
        <v>0.180005</v>
      </c>
      <c r="CB7" s="2147">
        <v>0.32195200000000002</v>
      </c>
      <c r="CC7" s="2147">
        <v>0.20077700000000001</v>
      </c>
      <c r="CD7" s="2147">
        <v>0.23261100000000001</v>
      </c>
      <c r="CE7" s="2147">
        <v>0.374778</v>
      </c>
      <c r="CF7" s="2147">
        <v>0.373529</v>
      </c>
      <c r="CG7" s="2147">
        <v>8.3365999999999996E-2</v>
      </c>
      <c r="CH7" s="2147">
        <v>0.156555</v>
      </c>
      <c r="CI7" s="2147">
        <v>0.330015</v>
      </c>
      <c r="CJ7" s="2147">
        <v>0.776362</v>
      </c>
      <c r="CK7" s="2147">
        <v>0.78850399999999998</v>
      </c>
      <c r="CL7" s="2147">
        <v>0.45110600000000001</v>
      </c>
      <c r="CM7" s="2147">
        <v>1.0490139999999999</v>
      </c>
      <c r="CN7" s="2147">
        <v>0.11750099999999999</v>
      </c>
      <c r="CO7" s="2147">
        <v>0.18373300000000001</v>
      </c>
      <c r="CP7" s="2147">
        <v>0.61561500000000002</v>
      </c>
      <c r="CQ7" s="2147">
        <v>0.27482600000000001</v>
      </c>
      <c r="CR7" s="2147">
        <v>0.66262299999999996</v>
      </c>
      <c r="CS7" s="2147">
        <v>0.93012300000000003</v>
      </c>
      <c r="CT7" s="2147">
        <v>1.0403899999999999</v>
      </c>
      <c r="CU7" s="2147">
        <v>0.322627</v>
      </c>
      <c r="CV7" s="2147">
        <v>0.77708900000000003</v>
      </c>
      <c r="CW7" s="2148"/>
      <c r="CX7" s="2148"/>
    </row>
    <row r="8" spans="1:102" ht="19.2">
      <c r="A8" s="2149" t="s">
        <v>4912</v>
      </c>
      <c r="B8" s="2150" t="s">
        <v>2929</v>
      </c>
      <c r="C8" s="2151">
        <v>0</v>
      </c>
      <c r="D8" s="2152">
        <v>2.5000000000000001E-2</v>
      </c>
      <c r="E8" s="2152">
        <v>0.144425</v>
      </c>
      <c r="F8" s="2152">
        <v>5.6392999999999999E-2</v>
      </c>
      <c r="G8" s="2152">
        <v>6.0682E-2</v>
      </c>
      <c r="H8" s="2152">
        <v>9.8736000000000004E-2</v>
      </c>
      <c r="I8" s="2152">
        <v>0.37639600000000001</v>
      </c>
      <c r="J8" s="2152">
        <v>0.110261</v>
      </c>
      <c r="K8" s="2152">
        <v>0.13800000000000001</v>
      </c>
      <c r="L8" s="2152">
        <v>0.187</v>
      </c>
      <c r="M8" s="2153">
        <v>0.3518</v>
      </c>
      <c r="N8" s="2154">
        <v>0.17161999999999999</v>
      </c>
      <c r="O8" s="2154">
        <v>0.205757</v>
      </c>
      <c r="P8" s="2154">
        <v>0.115276</v>
      </c>
      <c r="Q8" s="2154">
        <v>0.197462</v>
      </c>
      <c r="R8" s="2154">
        <v>0.240149</v>
      </c>
      <c r="S8" s="2155">
        <v>2.5729999999999999E-2</v>
      </c>
      <c r="T8" s="2155">
        <v>0.17549100000000001</v>
      </c>
      <c r="U8" s="2156">
        <v>0</v>
      </c>
      <c r="V8" s="2146">
        <v>4.6100000000000002E-2</v>
      </c>
      <c r="W8" s="2146">
        <v>0.1091</v>
      </c>
      <c r="X8" s="2146">
        <v>4.7475999999999997E-2</v>
      </c>
      <c r="Y8" s="2146">
        <v>9.8365999999999995E-2</v>
      </c>
      <c r="Z8" s="2146">
        <v>0.28765499999999999</v>
      </c>
      <c r="AA8" s="2146">
        <v>0.12159</v>
      </c>
      <c r="AB8" s="2147">
        <v>7.1999999999999995E-2</v>
      </c>
      <c r="AC8" s="2147">
        <v>0.22663800000000001</v>
      </c>
      <c r="AD8" s="2147">
        <v>0.11433500000000001</v>
      </c>
      <c r="AE8" s="2147">
        <v>0.215478</v>
      </c>
      <c r="AF8" s="2147">
        <v>0.15579699999999999</v>
      </c>
      <c r="AG8" s="2147">
        <v>0.175819</v>
      </c>
      <c r="AH8" s="2147">
        <v>7.3886999999999994E-2</v>
      </c>
      <c r="AI8" s="2147">
        <v>7.2499999999999995E-2</v>
      </c>
      <c r="AJ8" s="2147">
        <v>0.15326799999999999</v>
      </c>
      <c r="AK8" s="2147">
        <v>7.7404000000000001E-2</v>
      </c>
      <c r="AL8" s="2147">
        <v>0.129936</v>
      </c>
      <c r="AM8" s="2147">
        <v>0.05</v>
      </c>
      <c r="AN8" s="2147">
        <v>8.2217999999999999E-2</v>
      </c>
      <c r="AO8" s="2147">
        <v>0.255081</v>
      </c>
      <c r="AP8" s="2147">
        <v>0.20350399999999999</v>
      </c>
      <c r="AQ8" s="2147">
        <v>9.3511999999999998E-2</v>
      </c>
      <c r="AR8" s="2147">
        <v>2.6224999999999998E-2</v>
      </c>
      <c r="AS8" s="2147">
        <v>0</v>
      </c>
      <c r="AT8" s="2147">
        <v>0.12069000000000001</v>
      </c>
      <c r="AU8" s="2147">
        <v>0.32039499999999999</v>
      </c>
      <c r="AV8" s="2147">
        <v>0.54030100000000003</v>
      </c>
      <c r="AW8" s="2147">
        <v>0.61093200000000003</v>
      </c>
      <c r="AX8" s="2147">
        <v>2.3652899999999999</v>
      </c>
      <c r="AY8" s="2147">
        <v>0.812948</v>
      </c>
      <c r="AZ8" s="2147">
        <v>1.2743310000000001</v>
      </c>
      <c r="BA8" s="2147">
        <v>0.45966899999999999</v>
      </c>
      <c r="BB8" s="2147">
        <v>0.49338900000000002</v>
      </c>
      <c r="BC8" s="2147">
        <v>0.34645500000000001</v>
      </c>
      <c r="BD8" s="2147">
        <v>0.72699100000000005</v>
      </c>
      <c r="BE8" s="2147">
        <v>0.90455600000000003</v>
      </c>
      <c r="BF8" s="2147">
        <v>1.2069890000000001</v>
      </c>
      <c r="BG8" s="2147">
        <v>1.0328630000000001</v>
      </c>
      <c r="BH8" s="2147">
        <v>1.4112150000000001</v>
      </c>
      <c r="BI8" s="2147">
        <v>0.86967899999999998</v>
      </c>
      <c r="BJ8" s="2147">
        <v>1.2497549999999999</v>
      </c>
      <c r="BK8" s="2147">
        <v>0.69438900000000003</v>
      </c>
      <c r="BL8" s="2147">
        <v>0.88431400000000004</v>
      </c>
      <c r="BM8" s="2147">
        <v>1.14097</v>
      </c>
      <c r="BN8" s="2147">
        <v>0.94179299999999999</v>
      </c>
      <c r="BO8" s="2147">
        <v>1.39795</v>
      </c>
      <c r="BP8" s="2147">
        <v>1.463873</v>
      </c>
      <c r="BQ8" s="2147">
        <v>0.83068699999999995</v>
      </c>
      <c r="BR8" s="2147">
        <v>0.799655</v>
      </c>
      <c r="BS8" s="2147">
        <v>0.49894699999999997</v>
      </c>
      <c r="BT8" s="2147">
        <v>0.76117199999999996</v>
      </c>
      <c r="BU8" s="2147">
        <v>0.50430200000000003</v>
      </c>
      <c r="BV8" s="2147">
        <v>0.49655700000000003</v>
      </c>
      <c r="BW8" s="2147">
        <v>0.1116</v>
      </c>
      <c r="BX8" s="2147">
        <v>8.4000000000000005E-2</v>
      </c>
      <c r="BY8" s="2147">
        <v>0.55463600000000002</v>
      </c>
      <c r="BZ8" s="2147">
        <v>0.50176299999999996</v>
      </c>
      <c r="CA8" s="2147">
        <v>0.70870299999999997</v>
      </c>
      <c r="CB8" s="2147">
        <v>0.60499999999999998</v>
      </c>
      <c r="CC8" s="2147">
        <v>0.66</v>
      </c>
      <c r="CD8" s="2147">
        <v>0.66824600000000001</v>
      </c>
      <c r="CE8" s="2147">
        <v>0.56718199999999996</v>
      </c>
      <c r="CF8" s="2147">
        <v>0.523366</v>
      </c>
      <c r="CG8" s="2147">
        <v>0.35350399999999998</v>
      </c>
      <c r="CH8" s="2147">
        <v>0.72295799999999999</v>
      </c>
      <c r="CI8" s="2147">
        <v>0.109069</v>
      </c>
      <c r="CJ8" s="2147">
        <v>0.37096000000000001</v>
      </c>
      <c r="CK8" s="2147">
        <v>0.74907000000000001</v>
      </c>
      <c r="CL8" s="2147">
        <v>0.25254700000000002</v>
      </c>
      <c r="CM8" s="2147">
        <v>0.35264800000000002</v>
      </c>
      <c r="CN8" s="2147">
        <v>0.49236099999999999</v>
      </c>
      <c r="CO8" s="2147">
        <v>0.35638399999999998</v>
      </c>
      <c r="CP8" s="2147">
        <v>0.58312799999999998</v>
      </c>
      <c r="CQ8" s="2147">
        <v>0.89740600000000004</v>
      </c>
      <c r="CR8" s="2147">
        <v>0.74130700000000005</v>
      </c>
      <c r="CS8" s="2147">
        <v>0.16842799999999999</v>
      </c>
      <c r="CT8" s="2147">
        <v>0.79741899999999999</v>
      </c>
      <c r="CU8" s="2147">
        <v>0.530115</v>
      </c>
      <c r="CV8" s="2147">
        <v>0.233543</v>
      </c>
      <c r="CW8" s="2148"/>
      <c r="CX8" s="2148"/>
    </row>
    <row r="9" spans="1:102" ht="19.2">
      <c r="A9" s="2149" t="s">
        <v>4913</v>
      </c>
      <c r="B9" s="2150" t="s">
        <v>2930</v>
      </c>
      <c r="C9" s="2151">
        <v>5.7090339999999999</v>
      </c>
      <c r="D9" s="2152">
        <v>4.72506</v>
      </c>
      <c r="E9" s="2152">
        <v>6.9963550000000003</v>
      </c>
      <c r="F9" s="2152">
        <v>5.6935039999999999</v>
      </c>
      <c r="G9" s="2152">
        <v>7.1081859999999999</v>
      </c>
      <c r="H9" s="2152">
        <v>5.402679</v>
      </c>
      <c r="I9" s="2152">
        <v>4.6283310000000002</v>
      </c>
      <c r="J9" s="2152">
        <v>5.4014879999999996</v>
      </c>
      <c r="K9" s="2152">
        <v>6.0429560000000002</v>
      </c>
      <c r="L9" s="2152">
        <v>4.5949140000000002</v>
      </c>
      <c r="M9" s="2153">
        <v>5.7255159999999998</v>
      </c>
      <c r="N9" s="2154">
        <v>10.06776</v>
      </c>
      <c r="O9" s="2154">
        <v>4.2887079999999997</v>
      </c>
      <c r="P9" s="2154">
        <v>2.0109119999999998</v>
      </c>
      <c r="Q9" s="2154">
        <v>3.0099279999999999</v>
      </c>
      <c r="R9" s="2154">
        <v>7.6211440000000001</v>
      </c>
      <c r="S9" s="2155">
        <v>14.233396000000001</v>
      </c>
      <c r="T9" s="2155">
        <v>21.225546999999999</v>
      </c>
      <c r="U9" s="2156">
        <v>7.9411480000000001</v>
      </c>
      <c r="V9" s="2146">
        <v>8.4437200000000008</v>
      </c>
      <c r="W9" s="2146">
        <v>7.9137589999999998</v>
      </c>
      <c r="X9" s="2146">
        <v>6.5618610000000004</v>
      </c>
      <c r="Y9" s="2146">
        <v>6.0944180000000001</v>
      </c>
      <c r="Z9" s="2146">
        <v>5.1950260000000004</v>
      </c>
      <c r="AA9" s="2146">
        <v>3.3406449999999999</v>
      </c>
      <c r="AB9" s="2147">
        <v>5.6566210000000003</v>
      </c>
      <c r="AC9" s="2147">
        <v>7.0412229999999996</v>
      </c>
      <c r="AD9" s="2147">
        <v>11.341716999999999</v>
      </c>
      <c r="AE9" s="2147">
        <v>10.454359</v>
      </c>
      <c r="AF9" s="2147">
        <v>12.872574999999999</v>
      </c>
      <c r="AG9" s="2147">
        <v>11.916658999999999</v>
      </c>
      <c r="AH9" s="2147">
        <v>8.1740180000000002</v>
      </c>
      <c r="AI9" s="2147">
        <v>37.593952000000002</v>
      </c>
      <c r="AJ9" s="2147">
        <v>10.913478</v>
      </c>
      <c r="AK9" s="2147">
        <v>7.6604609999999997</v>
      </c>
      <c r="AL9" s="2147">
        <v>11.187224000000001</v>
      </c>
      <c r="AM9" s="2147">
        <v>4.2421480000000003</v>
      </c>
      <c r="AN9" s="2147">
        <v>9.7757310000000004</v>
      </c>
      <c r="AO9" s="2147">
        <v>11.350887999999999</v>
      </c>
      <c r="AP9" s="2147">
        <v>2.9073720000000001</v>
      </c>
      <c r="AQ9" s="2147">
        <v>4.1927519999999996</v>
      </c>
      <c r="AR9" s="2147">
        <v>6.5701289999999997</v>
      </c>
      <c r="AS9" s="2147">
        <v>5.7636180000000001</v>
      </c>
      <c r="AT9" s="2147">
        <v>7.7883990000000001</v>
      </c>
      <c r="AU9" s="2147">
        <v>10.820022</v>
      </c>
      <c r="AV9" s="2147">
        <v>12.275418</v>
      </c>
      <c r="AW9" s="2147">
        <v>6.0508319999999998</v>
      </c>
      <c r="AX9" s="2147">
        <v>7.4845470000000001</v>
      </c>
      <c r="AY9" s="2147">
        <v>10.658937999999999</v>
      </c>
      <c r="AZ9" s="2147">
        <v>6.6359320000000004</v>
      </c>
      <c r="BA9" s="2147">
        <v>6.8459560000000002</v>
      </c>
      <c r="BB9" s="2147">
        <v>7.5858470000000002</v>
      </c>
      <c r="BC9" s="2147">
        <v>6.6279260000000004</v>
      </c>
      <c r="BD9" s="2147">
        <v>8.5722439999999995</v>
      </c>
      <c r="BE9" s="2147">
        <v>3.0553919999999999</v>
      </c>
      <c r="BF9" s="2147">
        <v>4.4513360000000004</v>
      </c>
      <c r="BG9" s="2147">
        <v>6.7667349999999997</v>
      </c>
      <c r="BH9" s="2147">
        <v>7.2709970000000004</v>
      </c>
      <c r="BI9" s="2147">
        <v>7.261406</v>
      </c>
      <c r="BJ9" s="2147">
        <v>7.4608930000000004</v>
      </c>
      <c r="BK9" s="2147">
        <v>6.5336980000000002</v>
      </c>
      <c r="BL9" s="2147">
        <v>10.172834</v>
      </c>
      <c r="BM9" s="2147">
        <v>5.2422560000000002</v>
      </c>
      <c r="BN9" s="2147">
        <v>5.2114180000000001</v>
      </c>
      <c r="BO9" s="2147">
        <v>9.8334949999999992</v>
      </c>
      <c r="BP9" s="2147">
        <v>9.9564640000000004</v>
      </c>
      <c r="BQ9" s="2147">
        <v>8.0200150000000008</v>
      </c>
      <c r="BR9" s="2147">
        <v>9.4604660000000003</v>
      </c>
      <c r="BS9" s="2147">
        <v>10.752843</v>
      </c>
      <c r="BT9" s="2147">
        <v>5.658048</v>
      </c>
      <c r="BU9" s="2147">
        <v>10.301014</v>
      </c>
      <c r="BV9" s="2147">
        <v>10.130041</v>
      </c>
      <c r="BW9" s="2147">
        <v>12.721728000000001</v>
      </c>
      <c r="BX9" s="2147">
        <v>10.690343</v>
      </c>
      <c r="BY9" s="2147">
        <v>7.9726840000000001</v>
      </c>
      <c r="BZ9" s="2147">
        <v>6.6283640000000004</v>
      </c>
      <c r="CA9" s="2147">
        <v>8.7294470000000004</v>
      </c>
      <c r="CB9" s="2147">
        <v>7.4330350000000003</v>
      </c>
      <c r="CC9" s="2147">
        <v>12.737263</v>
      </c>
      <c r="CD9" s="2147">
        <v>11.496491000000001</v>
      </c>
      <c r="CE9" s="2147">
        <v>9.6781640000000007</v>
      </c>
      <c r="CF9" s="2147">
        <v>7.9819399999999998</v>
      </c>
      <c r="CG9" s="2147">
        <v>12.436558</v>
      </c>
      <c r="CH9" s="2147">
        <v>11.831602999999999</v>
      </c>
      <c r="CI9" s="2147">
        <v>8.0068380000000001</v>
      </c>
      <c r="CJ9" s="2147">
        <v>11.752840000000001</v>
      </c>
      <c r="CK9" s="2147">
        <v>10.674075</v>
      </c>
      <c r="CL9" s="2147">
        <v>9.3528649999999995</v>
      </c>
      <c r="CM9" s="2147">
        <v>9.878425</v>
      </c>
      <c r="CN9" s="2147">
        <v>12.219500999999999</v>
      </c>
      <c r="CO9" s="2147">
        <v>4.6006600000000004</v>
      </c>
      <c r="CP9" s="2147">
        <v>5.8880889999999999</v>
      </c>
      <c r="CQ9" s="2147">
        <v>6.4191549999999999</v>
      </c>
      <c r="CR9" s="2147">
        <v>5.1084560000000003</v>
      </c>
      <c r="CS9" s="2147">
        <v>6.9645650000000003</v>
      </c>
      <c r="CT9" s="2147">
        <v>9.0232899999999994</v>
      </c>
      <c r="CU9" s="2147">
        <v>5.7135179999999997</v>
      </c>
      <c r="CV9" s="2147">
        <v>3.7924790000000002</v>
      </c>
      <c r="CW9" s="2148"/>
      <c r="CX9" s="2148"/>
    </row>
    <row r="10" spans="1:102" ht="19.2">
      <c r="A10" s="2157" t="s">
        <v>4914</v>
      </c>
      <c r="B10" s="2150" t="s">
        <v>4915</v>
      </c>
      <c r="C10" s="2151">
        <v>5.1263430000000003</v>
      </c>
      <c r="D10" s="2152">
        <v>3.4367529999999999</v>
      </c>
      <c r="E10" s="2152">
        <v>6.2502149999999999</v>
      </c>
      <c r="F10" s="2152">
        <v>4.2702999999999998</v>
      </c>
      <c r="G10" s="2152">
        <v>6.5344410000000002</v>
      </c>
      <c r="H10" s="2152">
        <v>8.8786640000000006</v>
      </c>
      <c r="I10" s="2152">
        <v>12.854523</v>
      </c>
      <c r="J10" s="2152">
        <v>6.5076349999999996</v>
      </c>
      <c r="K10" s="2152">
        <v>5.0116719999999999</v>
      </c>
      <c r="L10" s="2152">
        <v>4.8070029999999999</v>
      </c>
      <c r="M10" s="2153">
        <v>13.352624</v>
      </c>
      <c r="N10" s="2154">
        <v>6.858536</v>
      </c>
      <c r="O10" s="2154">
        <v>7.3405199999999997</v>
      </c>
      <c r="P10" s="2154">
        <v>8.4053679999999993</v>
      </c>
      <c r="Q10" s="2154">
        <v>8.4774410000000007</v>
      </c>
      <c r="R10" s="2154">
        <v>32.752226</v>
      </c>
      <c r="S10" s="2155">
        <v>8.5947650000000007</v>
      </c>
      <c r="T10" s="2155">
        <v>7.8002560000000001</v>
      </c>
      <c r="U10" s="2156">
        <v>11.636174</v>
      </c>
      <c r="V10" s="2146">
        <v>7.3858800000000002</v>
      </c>
      <c r="W10" s="2146">
        <v>8.4827290000000009</v>
      </c>
      <c r="X10" s="2146">
        <v>7.2464839999999997</v>
      </c>
      <c r="Y10" s="2146">
        <v>6.3147779999999996</v>
      </c>
      <c r="Z10" s="2146">
        <v>9.3506409999999995</v>
      </c>
      <c r="AA10" s="2146">
        <v>7.1848720000000004</v>
      </c>
      <c r="AB10" s="2147">
        <v>6.7489429999999997</v>
      </c>
      <c r="AC10" s="2147">
        <v>8.9610269999999996</v>
      </c>
      <c r="AD10" s="2147">
        <v>7.585655</v>
      </c>
      <c r="AE10" s="2147">
        <v>10.932717999999999</v>
      </c>
      <c r="AF10" s="2147">
        <v>9.9077000000000002</v>
      </c>
      <c r="AG10" s="2147">
        <v>7.0129520000000003</v>
      </c>
      <c r="AH10" s="2147">
        <v>9.4636080000000007</v>
      </c>
      <c r="AI10" s="2147">
        <v>11.082891999999999</v>
      </c>
      <c r="AJ10" s="2147">
        <v>11.233559</v>
      </c>
      <c r="AK10" s="2147">
        <v>8.4855859999999996</v>
      </c>
      <c r="AL10" s="2147">
        <v>10.973217</v>
      </c>
      <c r="AM10" s="2147">
        <v>11.074468</v>
      </c>
      <c r="AN10" s="2147">
        <v>9.3013739999999991</v>
      </c>
      <c r="AO10" s="2147">
        <v>9.6804070000000007</v>
      </c>
      <c r="AP10" s="2147">
        <v>5.697419</v>
      </c>
      <c r="AQ10" s="2147">
        <v>3.5365570000000002</v>
      </c>
      <c r="AR10" s="2147">
        <v>11.263423</v>
      </c>
      <c r="AS10" s="2147">
        <v>11.367677</v>
      </c>
      <c r="AT10" s="2147">
        <v>3.6524079999999999</v>
      </c>
      <c r="AU10" s="2147">
        <v>5.0808929999999997</v>
      </c>
      <c r="AV10" s="2147">
        <v>5.301361</v>
      </c>
      <c r="AW10" s="2147">
        <v>10.173657</v>
      </c>
      <c r="AX10" s="2147">
        <v>16.418175000000002</v>
      </c>
      <c r="AY10" s="2147">
        <v>6.7324210000000004</v>
      </c>
      <c r="AZ10" s="2147">
        <v>11.065365999999999</v>
      </c>
      <c r="BA10" s="2147">
        <v>13.163168000000001</v>
      </c>
      <c r="BB10" s="2147">
        <v>4.8917849999999996</v>
      </c>
      <c r="BC10" s="2147">
        <v>5.0616529999999997</v>
      </c>
      <c r="BD10" s="2147">
        <v>7.1514449999999998</v>
      </c>
      <c r="BE10" s="2147">
        <v>7.0651570000000001</v>
      </c>
      <c r="BF10" s="2147">
        <v>5.9195010000000003</v>
      </c>
      <c r="BG10" s="2147">
        <v>6.4331690000000004</v>
      </c>
      <c r="BH10" s="2147">
        <v>6.4818530000000001</v>
      </c>
      <c r="BI10" s="2147">
        <v>7.6910179999999997</v>
      </c>
      <c r="BJ10" s="2147">
        <v>8.4262730000000001</v>
      </c>
      <c r="BK10" s="2147">
        <v>6.975803</v>
      </c>
      <c r="BL10" s="2147">
        <v>8.6778410000000008</v>
      </c>
      <c r="BM10" s="2147">
        <v>6.7567729999999999</v>
      </c>
      <c r="BN10" s="2147">
        <v>5.4746189999999997</v>
      </c>
      <c r="BO10" s="2147">
        <v>7.2185009999999998</v>
      </c>
      <c r="BP10" s="2147">
        <v>9.840814</v>
      </c>
      <c r="BQ10" s="2147">
        <v>5.8746409999999996</v>
      </c>
      <c r="BR10" s="2147">
        <v>6.5762999999999998</v>
      </c>
      <c r="BS10" s="2147">
        <v>6.0965290000000003</v>
      </c>
      <c r="BT10" s="2147">
        <v>8.3053050000000006</v>
      </c>
      <c r="BU10" s="2147">
        <v>6.8560340000000002</v>
      </c>
      <c r="BV10" s="2147">
        <v>8.1790590000000005</v>
      </c>
      <c r="BW10" s="2147">
        <v>8.7893100000000004</v>
      </c>
      <c r="BX10" s="2147">
        <v>6.0699909999999999</v>
      </c>
      <c r="BY10" s="2147">
        <v>8.7084910000000004</v>
      </c>
      <c r="BZ10" s="2147">
        <v>9.1225769999999997</v>
      </c>
      <c r="CA10" s="2147">
        <v>6.0604490000000002</v>
      </c>
      <c r="CB10" s="2147">
        <v>11.343278</v>
      </c>
      <c r="CC10" s="2147">
        <v>7.34</v>
      </c>
      <c r="CD10" s="2147">
        <v>5.4042510000000004</v>
      </c>
      <c r="CE10" s="2147">
        <v>5.5166959999999996</v>
      </c>
      <c r="CF10" s="2147">
        <v>7.1822999999999997</v>
      </c>
      <c r="CG10" s="2147">
        <v>6.5741420000000002</v>
      </c>
      <c r="CH10" s="2147">
        <v>10.94519</v>
      </c>
      <c r="CI10" s="2147">
        <v>8.1894310000000008</v>
      </c>
      <c r="CJ10" s="2147">
        <v>11.256258000000001</v>
      </c>
      <c r="CK10" s="2147">
        <v>8.6549069999999997</v>
      </c>
      <c r="CL10" s="2147">
        <v>6.3524310000000002</v>
      </c>
      <c r="CM10" s="2147">
        <v>10.532999999999999</v>
      </c>
      <c r="CN10" s="2147">
        <v>7.3310959999999996</v>
      </c>
      <c r="CO10" s="2147">
        <v>9.7230779999999992</v>
      </c>
      <c r="CP10" s="2147">
        <v>15.835739</v>
      </c>
      <c r="CQ10" s="2147">
        <v>5.3661770000000004</v>
      </c>
      <c r="CR10" s="2147">
        <v>8.7608200000000007</v>
      </c>
      <c r="CS10" s="2147">
        <v>9.9650409999999994</v>
      </c>
      <c r="CT10" s="2147">
        <v>9.8848950000000002</v>
      </c>
      <c r="CU10" s="2147">
        <v>8.478351</v>
      </c>
      <c r="CV10" s="2147">
        <v>9.0965799999999994</v>
      </c>
      <c r="CW10" s="2148"/>
      <c r="CX10" s="2148"/>
    </row>
    <row r="11" spans="1:102" ht="19.2">
      <c r="A11" s="2149" t="s">
        <v>4916</v>
      </c>
      <c r="B11" s="2150" t="s">
        <v>2932</v>
      </c>
      <c r="C11" s="2151">
        <v>7.6368609999999997</v>
      </c>
      <c r="D11" s="2152">
        <v>8.2872880000000002</v>
      </c>
      <c r="E11" s="2152">
        <v>6.0912790000000001</v>
      </c>
      <c r="F11" s="2152">
        <v>7.3792</v>
      </c>
      <c r="G11" s="2152">
        <v>6.6952210000000001</v>
      </c>
      <c r="H11" s="2152">
        <v>7.555434</v>
      </c>
      <c r="I11" s="2152">
        <v>5.7192439999999998</v>
      </c>
      <c r="J11" s="2152">
        <v>6.3829440000000002</v>
      </c>
      <c r="K11" s="2152">
        <v>11.995806999999999</v>
      </c>
      <c r="L11" s="2152">
        <v>5.8849900000000002</v>
      </c>
      <c r="M11" s="2153">
        <v>9.2543600000000001</v>
      </c>
      <c r="N11" s="2154">
        <v>6.2743719999999996</v>
      </c>
      <c r="O11" s="2154">
        <v>8.3367559999999994</v>
      </c>
      <c r="P11" s="2154">
        <v>7.3876920000000004</v>
      </c>
      <c r="Q11" s="2154">
        <v>9.9697060000000004</v>
      </c>
      <c r="R11" s="2154">
        <v>7.6708530000000001</v>
      </c>
      <c r="S11" s="2155">
        <v>8.4086429999999996</v>
      </c>
      <c r="T11" s="2155">
        <v>7.8298670000000001</v>
      </c>
      <c r="U11" s="2156">
        <v>6.2708959999999996</v>
      </c>
      <c r="V11" s="2146">
        <v>5.5082230000000001</v>
      </c>
      <c r="W11" s="2146">
        <v>6.5140849999999997</v>
      </c>
      <c r="X11" s="2146">
        <v>9.4602079999999997</v>
      </c>
      <c r="Y11" s="2146">
        <v>4.109864</v>
      </c>
      <c r="Z11" s="2146">
        <v>8.5202869999999997</v>
      </c>
      <c r="AA11" s="2146">
        <v>4.6912830000000003</v>
      </c>
      <c r="AB11" s="2147">
        <v>11.864291</v>
      </c>
      <c r="AC11" s="2147">
        <v>9.4023719999999997</v>
      </c>
      <c r="AD11" s="2147">
        <v>5.3915389999999999</v>
      </c>
      <c r="AE11" s="2147">
        <v>6.8963999999999999</v>
      </c>
      <c r="AF11" s="2147">
        <v>5.046017</v>
      </c>
      <c r="AG11" s="2147">
        <v>6.6539729999999997</v>
      </c>
      <c r="AH11" s="2147">
        <v>5.4250999999999996</v>
      </c>
      <c r="AI11" s="2147">
        <v>15.74821</v>
      </c>
      <c r="AJ11" s="2147">
        <v>6.840014</v>
      </c>
      <c r="AK11" s="2147">
        <v>9.9947040000000005</v>
      </c>
      <c r="AL11" s="2147">
        <v>8.5225000000000009</v>
      </c>
      <c r="AM11" s="2147">
        <v>9.9362840000000006</v>
      </c>
      <c r="AN11" s="2147">
        <v>8.4172239999999992</v>
      </c>
      <c r="AO11" s="2147">
        <v>9.2940950000000004</v>
      </c>
      <c r="AP11" s="2147">
        <v>7.1633570000000004</v>
      </c>
      <c r="AQ11" s="2147">
        <v>2.7809650000000001</v>
      </c>
      <c r="AR11" s="2147">
        <v>8.5685210000000005</v>
      </c>
      <c r="AS11" s="2147">
        <v>6.3571210000000002</v>
      </c>
      <c r="AT11" s="2147">
        <v>5.9529870000000003</v>
      </c>
      <c r="AU11" s="2147">
        <v>3.6036229999999998</v>
      </c>
      <c r="AV11" s="2147">
        <v>7.5814550000000001</v>
      </c>
      <c r="AW11" s="2147">
        <v>5.752421</v>
      </c>
      <c r="AX11" s="2147">
        <v>8.0433500000000002</v>
      </c>
      <c r="AY11" s="2147">
        <v>3.1026479999999999</v>
      </c>
      <c r="AZ11" s="2147">
        <v>4.3402130000000003</v>
      </c>
      <c r="BA11" s="2147">
        <v>3.9096410000000001</v>
      </c>
      <c r="BB11" s="2147">
        <v>4.9874090000000004</v>
      </c>
      <c r="BC11" s="2147">
        <v>5.3178780000000003</v>
      </c>
      <c r="BD11" s="2147">
        <v>6.4343779999999997</v>
      </c>
      <c r="BE11" s="2147">
        <v>6.9966410000000003</v>
      </c>
      <c r="BF11" s="2147">
        <v>7.160469</v>
      </c>
      <c r="BG11" s="2147">
        <v>5.9111929999999999</v>
      </c>
      <c r="BH11" s="2147">
        <v>6.2388579999999996</v>
      </c>
      <c r="BI11" s="2147">
        <v>11.689412000000001</v>
      </c>
      <c r="BJ11" s="2147">
        <v>9.7557449999999992</v>
      </c>
      <c r="BK11" s="2147">
        <v>8.6269840000000002</v>
      </c>
      <c r="BL11" s="2147">
        <v>5.8225790000000002</v>
      </c>
      <c r="BM11" s="2147">
        <v>6.3053860000000004</v>
      </c>
      <c r="BN11" s="2147">
        <v>6.7097449999999998</v>
      </c>
      <c r="BO11" s="2147">
        <v>3.8513609999999998</v>
      </c>
      <c r="BP11" s="2147">
        <v>5.5032399999999999</v>
      </c>
      <c r="BQ11" s="2147">
        <v>5.9072769999999997</v>
      </c>
      <c r="BR11" s="2147">
        <v>5.5545410000000004</v>
      </c>
      <c r="BS11" s="2147">
        <v>8.7771030000000003</v>
      </c>
      <c r="BT11" s="2147">
        <v>6.2679349999999996</v>
      </c>
      <c r="BU11" s="2147">
        <v>5.7426320000000004</v>
      </c>
      <c r="BV11" s="2147">
        <v>7.6964090000000001</v>
      </c>
      <c r="BW11" s="2147">
        <v>4.0643649999999996</v>
      </c>
      <c r="BX11" s="2147">
        <v>6.4</v>
      </c>
      <c r="BY11" s="2147">
        <v>7.7504970000000002</v>
      </c>
      <c r="BZ11" s="2147">
        <v>4.304602</v>
      </c>
      <c r="CA11" s="2147">
        <v>6.0498370000000001</v>
      </c>
      <c r="CB11" s="2147">
        <v>14.722333000000001</v>
      </c>
      <c r="CC11" s="2147">
        <v>6.0882300000000003</v>
      </c>
      <c r="CD11" s="2147">
        <v>5.9540850000000001</v>
      </c>
      <c r="CE11" s="2147">
        <v>5.4360369999999998</v>
      </c>
      <c r="CF11" s="2147">
        <v>6.4572710000000004</v>
      </c>
      <c r="CG11" s="2147">
        <v>5.1472490000000004</v>
      </c>
      <c r="CH11" s="2147">
        <v>7.6628439999999998</v>
      </c>
      <c r="CI11" s="2147">
        <v>5.9167569999999996</v>
      </c>
      <c r="CJ11" s="2147">
        <v>5.6045990000000003</v>
      </c>
      <c r="CK11" s="2147">
        <v>5.3004049999999996</v>
      </c>
      <c r="CL11" s="2147">
        <v>6.0713330000000001</v>
      </c>
      <c r="CM11" s="2147">
        <v>6.2473749999999999</v>
      </c>
      <c r="CN11" s="2147">
        <v>6.4453680000000002</v>
      </c>
      <c r="CO11" s="2147">
        <v>5.3816430000000004</v>
      </c>
      <c r="CP11" s="2147">
        <v>5.464639</v>
      </c>
      <c r="CQ11" s="2147">
        <v>4.1229500000000003</v>
      </c>
      <c r="CR11" s="2147">
        <v>5.6012060000000004</v>
      </c>
      <c r="CS11" s="2147">
        <v>5.6877769999999996</v>
      </c>
      <c r="CT11" s="2147">
        <v>5.7258089999999999</v>
      </c>
      <c r="CU11" s="2147">
        <v>5.7361579999999996</v>
      </c>
      <c r="CV11" s="2147">
        <v>5.7638400000000001</v>
      </c>
      <c r="CW11" s="2148"/>
      <c r="CX11" s="2148"/>
    </row>
    <row r="12" spans="1:102" ht="19.2">
      <c r="A12" s="2149" t="s">
        <v>4917</v>
      </c>
      <c r="B12" s="2150" t="s">
        <v>2933</v>
      </c>
      <c r="C12" s="2151">
        <v>53.426217999999999</v>
      </c>
      <c r="D12" s="2152">
        <v>64.535597999999993</v>
      </c>
      <c r="E12" s="2152">
        <v>82.866973000000002</v>
      </c>
      <c r="F12" s="2152">
        <v>94.768737000000002</v>
      </c>
      <c r="G12" s="2152">
        <v>104.0437</v>
      </c>
      <c r="H12" s="2152">
        <v>72.312023999999994</v>
      </c>
      <c r="I12" s="2152">
        <v>69.541523999999995</v>
      </c>
      <c r="J12" s="2152">
        <v>56.878619999999998</v>
      </c>
      <c r="K12" s="2152">
        <v>99.026985999999994</v>
      </c>
      <c r="L12" s="2152">
        <v>51.895972999999998</v>
      </c>
      <c r="M12" s="2153">
        <v>74.986360000000005</v>
      </c>
      <c r="N12" s="2154">
        <v>45.483029999999999</v>
      </c>
      <c r="O12" s="2154">
        <v>80.698081000000002</v>
      </c>
      <c r="P12" s="2154">
        <v>44.420760000000001</v>
      </c>
      <c r="Q12" s="2154">
        <v>86.733374999999995</v>
      </c>
      <c r="R12" s="2154">
        <v>53.649572999999997</v>
      </c>
      <c r="S12" s="2155">
        <v>55.885531</v>
      </c>
      <c r="T12" s="2155">
        <v>121.15927499999999</v>
      </c>
      <c r="U12" s="2156">
        <v>65.935664000000003</v>
      </c>
      <c r="V12" s="2146">
        <v>81.750406999999996</v>
      </c>
      <c r="W12" s="2146">
        <v>81.459270000000004</v>
      </c>
      <c r="X12" s="2146">
        <v>50.266323999999997</v>
      </c>
      <c r="Y12" s="2146">
        <v>31.536480000000001</v>
      </c>
      <c r="Z12" s="2146">
        <v>53.973660000000002</v>
      </c>
      <c r="AA12" s="2146">
        <v>89.338319999999996</v>
      </c>
      <c r="AB12" s="2147">
        <v>42.272036</v>
      </c>
      <c r="AC12" s="2147">
        <v>69.048866000000004</v>
      </c>
      <c r="AD12" s="2147">
        <v>75.880795000000006</v>
      </c>
      <c r="AE12" s="2147">
        <v>128.037035</v>
      </c>
      <c r="AF12" s="2147">
        <v>168.097939</v>
      </c>
      <c r="AG12" s="2147">
        <v>61.890943</v>
      </c>
      <c r="AH12" s="2147">
        <v>63.087938000000001</v>
      </c>
      <c r="AI12" s="2147">
        <v>55.229176000000002</v>
      </c>
      <c r="AJ12" s="2147">
        <v>72.500572000000005</v>
      </c>
      <c r="AK12" s="2147">
        <v>41.630783999999998</v>
      </c>
      <c r="AL12" s="2147">
        <v>54.104399999999998</v>
      </c>
      <c r="AM12" s="2147">
        <v>49.927906999999998</v>
      </c>
      <c r="AN12" s="2147">
        <v>60.82884</v>
      </c>
      <c r="AO12" s="2147">
        <v>33.952812999999999</v>
      </c>
      <c r="AP12" s="2147">
        <v>10.668879</v>
      </c>
      <c r="AQ12" s="2147">
        <v>5.8606379999999998</v>
      </c>
      <c r="AR12" s="2147">
        <v>6.8355220000000001</v>
      </c>
      <c r="AS12" s="2147">
        <v>8.2242739999999994</v>
      </c>
      <c r="AT12" s="2147">
        <v>8.1669540000000005</v>
      </c>
      <c r="AU12" s="2147">
        <v>4.2124300000000003</v>
      </c>
      <c r="AV12" s="2147">
        <v>9.6024960000000004</v>
      </c>
      <c r="AW12" s="2147">
        <v>9.6851730000000007</v>
      </c>
      <c r="AX12" s="2147">
        <v>11.769382999999999</v>
      </c>
      <c r="AY12" s="2147">
        <v>4.8192310000000003</v>
      </c>
      <c r="AZ12" s="2147">
        <v>2.6483979999999998</v>
      </c>
      <c r="BA12" s="2147">
        <v>8.6976040000000001</v>
      </c>
      <c r="BB12" s="2147">
        <v>4.6326970000000003</v>
      </c>
      <c r="BC12" s="2147">
        <v>8.5869769999999992</v>
      </c>
      <c r="BD12" s="2147">
        <v>7.2186329999999996</v>
      </c>
      <c r="BE12" s="2147">
        <v>6.3441989999999997</v>
      </c>
      <c r="BF12" s="2147">
        <v>4.1917970000000002</v>
      </c>
      <c r="BG12" s="2147">
        <v>8.6404060000000005</v>
      </c>
      <c r="BH12" s="2147">
        <v>14.799744</v>
      </c>
      <c r="BI12" s="2147">
        <v>8.3955540000000006</v>
      </c>
      <c r="BJ12" s="2147">
        <v>26.315743000000001</v>
      </c>
      <c r="BK12" s="2147">
        <v>18.041675999999999</v>
      </c>
      <c r="BL12" s="2147">
        <v>27.446014999999999</v>
      </c>
      <c r="BM12" s="2147">
        <v>21.852996999999998</v>
      </c>
      <c r="BN12" s="2147">
        <v>11.588480000000001</v>
      </c>
      <c r="BO12" s="2147">
        <v>60.295071999999998</v>
      </c>
      <c r="BP12" s="2147">
        <v>60.798633000000002</v>
      </c>
      <c r="BQ12" s="2147">
        <v>31.99062</v>
      </c>
      <c r="BR12" s="2147">
        <v>45.287455999999999</v>
      </c>
      <c r="BS12" s="2147">
        <v>42.307338999999999</v>
      </c>
      <c r="BT12" s="2147">
        <v>44.751207999999998</v>
      </c>
      <c r="BU12" s="2147">
        <v>46.194650000000003</v>
      </c>
      <c r="BV12" s="2147">
        <v>60.903588999999997</v>
      </c>
      <c r="BW12" s="2147">
        <v>104.826622</v>
      </c>
      <c r="BX12" s="2147">
        <v>58.507353999999999</v>
      </c>
      <c r="BY12" s="2147">
        <v>106.170219</v>
      </c>
      <c r="BZ12" s="2147">
        <v>55.457881999999998</v>
      </c>
      <c r="CA12" s="2147">
        <v>51.809528999999998</v>
      </c>
      <c r="CB12" s="2147">
        <v>96.524912999999998</v>
      </c>
      <c r="CC12" s="2147">
        <v>46.079200999999998</v>
      </c>
      <c r="CD12" s="2147">
        <v>32.861581000000001</v>
      </c>
      <c r="CE12" s="2147">
        <v>23.4</v>
      </c>
      <c r="CF12" s="2147">
        <v>34.257897</v>
      </c>
      <c r="CG12" s="2147">
        <v>55.446150000000003</v>
      </c>
      <c r="CH12" s="2147">
        <v>110.60713</v>
      </c>
      <c r="CI12" s="2147">
        <v>40.789203000000001</v>
      </c>
      <c r="CJ12" s="2147">
        <v>56.295960000000001</v>
      </c>
      <c r="CK12" s="2147">
        <v>59.131104000000001</v>
      </c>
      <c r="CL12" s="2147">
        <v>57.317126000000002</v>
      </c>
      <c r="CM12" s="2147">
        <v>144.29318900000001</v>
      </c>
      <c r="CN12" s="2147">
        <v>59.658009</v>
      </c>
      <c r="CO12" s="2147">
        <v>50.090547000000001</v>
      </c>
      <c r="CP12" s="2147">
        <v>34.876088000000003</v>
      </c>
      <c r="CQ12" s="2147">
        <v>39.321306</v>
      </c>
      <c r="CR12" s="2147">
        <v>35.423403</v>
      </c>
      <c r="CS12" s="2147">
        <v>36.180024000000003</v>
      </c>
      <c r="CT12" s="2147">
        <v>53.751575000000003</v>
      </c>
      <c r="CU12" s="2147">
        <v>43.603985999999999</v>
      </c>
      <c r="CV12" s="2147">
        <v>64.124606999999997</v>
      </c>
      <c r="CW12" s="2148"/>
      <c r="CX12" s="2148"/>
    </row>
    <row r="13" spans="1:102" ht="19.2">
      <c r="A13" s="2149" t="s">
        <v>4918</v>
      </c>
      <c r="B13" s="2150" t="s">
        <v>2934</v>
      </c>
      <c r="C13" s="2151">
        <v>9.207516</v>
      </c>
      <c r="D13" s="2152">
        <v>8.2464300000000001</v>
      </c>
      <c r="E13" s="2152">
        <v>10.7303</v>
      </c>
      <c r="F13" s="2152">
        <v>6.5820040000000004</v>
      </c>
      <c r="G13" s="2152">
        <v>10.258642999999999</v>
      </c>
      <c r="H13" s="2152">
        <v>12.803919</v>
      </c>
      <c r="I13" s="2152">
        <v>9.2450299999999999</v>
      </c>
      <c r="J13" s="2152">
        <v>8.6731719999999992</v>
      </c>
      <c r="K13" s="2152">
        <v>9.147176</v>
      </c>
      <c r="L13" s="2152">
        <v>8.6683489999999992</v>
      </c>
      <c r="M13" s="2153">
        <v>9.1600839999999994</v>
      </c>
      <c r="N13" s="2154">
        <v>9.8615549999999992</v>
      </c>
      <c r="O13" s="2154">
        <v>11.252027</v>
      </c>
      <c r="P13" s="2154">
        <v>10.931773</v>
      </c>
      <c r="Q13" s="2154">
        <v>10.412784</v>
      </c>
      <c r="R13" s="2154">
        <v>9.0634309999999996</v>
      </c>
      <c r="S13" s="2155">
        <v>9.2567210000000006</v>
      </c>
      <c r="T13" s="2155">
        <v>10.560203</v>
      </c>
      <c r="U13" s="2156">
        <v>10.650332000000001</v>
      </c>
      <c r="V13" s="2146">
        <v>14.995312999999999</v>
      </c>
      <c r="W13" s="2146">
        <v>12.38101</v>
      </c>
      <c r="X13" s="2146">
        <v>12.413981</v>
      </c>
      <c r="Y13" s="2146">
        <v>12.105543000000001</v>
      </c>
      <c r="Z13" s="2146">
        <v>17.837136000000001</v>
      </c>
      <c r="AA13" s="2146">
        <v>12.150854000000001</v>
      </c>
      <c r="AB13" s="2147">
        <v>10.027736000000001</v>
      </c>
      <c r="AC13" s="2147">
        <v>11.005406000000001</v>
      </c>
      <c r="AD13" s="2147">
        <v>12.346831</v>
      </c>
      <c r="AE13" s="2147">
        <v>12.284685</v>
      </c>
      <c r="AF13" s="2147">
        <v>14.856268999999999</v>
      </c>
      <c r="AG13" s="2147">
        <v>13.944611</v>
      </c>
      <c r="AH13" s="2147">
        <v>11.733995999999999</v>
      </c>
      <c r="AI13" s="2147">
        <v>14.365201000000001</v>
      </c>
      <c r="AJ13" s="2147">
        <v>10.618242</v>
      </c>
      <c r="AK13" s="2147">
        <v>11.264542</v>
      </c>
      <c r="AL13" s="2147">
        <v>16.248145999999998</v>
      </c>
      <c r="AM13" s="2147">
        <v>11.108453000000001</v>
      </c>
      <c r="AN13" s="2147">
        <v>12.877370000000001</v>
      </c>
      <c r="AO13" s="2147">
        <v>10.966037999999999</v>
      </c>
      <c r="AP13" s="2147">
        <v>8.588991</v>
      </c>
      <c r="AQ13" s="2147">
        <v>7.9975820000000004</v>
      </c>
      <c r="AR13" s="2147">
        <v>9.2827009999999994</v>
      </c>
      <c r="AS13" s="2147">
        <v>9.8493460000000006</v>
      </c>
      <c r="AT13" s="2147">
        <v>9.1804330000000007</v>
      </c>
      <c r="AU13" s="2147">
        <v>10.553837</v>
      </c>
      <c r="AV13" s="2147">
        <v>12.932024</v>
      </c>
      <c r="AW13" s="2147">
        <v>10.600440000000001</v>
      </c>
      <c r="AX13" s="2147">
        <v>15.686037000000001</v>
      </c>
      <c r="AY13" s="2147">
        <v>10.449502000000001</v>
      </c>
      <c r="AZ13" s="2147">
        <v>10.758906</v>
      </c>
      <c r="BA13" s="2147">
        <v>8.7454710000000002</v>
      </c>
      <c r="BB13" s="2147">
        <v>10.396979999999999</v>
      </c>
      <c r="BC13" s="2147">
        <v>10.275873000000001</v>
      </c>
      <c r="BD13" s="2147">
        <v>11.974304999999999</v>
      </c>
      <c r="BE13" s="2147">
        <v>9.9670489999999994</v>
      </c>
      <c r="BF13" s="2147">
        <v>7.5625400000000003</v>
      </c>
      <c r="BG13" s="2147">
        <v>11.217712000000001</v>
      </c>
      <c r="BH13" s="2147">
        <v>9.8826479999999997</v>
      </c>
      <c r="BI13" s="2147">
        <v>13.128902</v>
      </c>
      <c r="BJ13" s="2147">
        <v>16.166601</v>
      </c>
      <c r="BK13" s="2147">
        <v>14.517336999999999</v>
      </c>
      <c r="BL13" s="2147">
        <v>9.7147839999999999</v>
      </c>
      <c r="BM13" s="2147">
        <v>13.223113</v>
      </c>
      <c r="BN13" s="2147">
        <v>8.4440240000000006</v>
      </c>
      <c r="BO13" s="2147">
        <v>13.991196</v>
      </c>
      <c r="BP13" s="2147">
        <v>14.521466999999999</v>
      </c>
      <c r="BQ13" s="2147">
        <v>13.285735000000001</v>
      </c>
      <c r="BR13" s="2147">
        <v>11.309601000000001</v>
      </c>
      <c r="BS13" s="2147">
        <v>12.409898</v>
      </c>
      <c r="BT13" s="2147">
        <v>16.54815</v>
      </c>
      <c r="BU13" s="2147">
        <v>15.969165</v>
      </c>
      <c r="BV13" s="2147">
        <v>20.639396999999999</v>
      </c>
      <c r="BW13" s="2147">
        <v>14.499622</v>
      </c>
      <c r="BX13" s="2147">
        <v>11.365303000000001</v>
      </c>
      <c r="BY13" s="2147">
        <v>14.5357</v>
      </c>
      <c r="BZ13" s="2147">
        <v>12.161331000000001</v>
      </c>
      <c r="CA13" s="2147">
        <v>14.27426</v>
      </c>
      <c r="CB13" s="2147">
        <v>15.109025000000001</v>
      </c>
      <c r="CC13" s="2147">
        <v>13.751232</v>
      </c>
      <c r="CD13" s="2147">
        <v>11.340408</v>
      </c>
      <c r="CE13" s="2147">
        <v>11.202477</v>
      </c>
      <c r="CF13" s="2147">
        <v>13.277573</v>
      </c>
      <c r="CG13" s="2147">
        <v>16.381366</v>
      </c>
      <c r="CH13" s="2147">
        <v>19.216006</v>
      </c>
      <c r="CI13" s="2147">
        <v>14.098259000000001</v>
      </c>
      <c r="CJ13" s="2147">
        <v>14.889868999999999</v>
      </c>
      <c r="CK13" s="2147">
        <v>14.195565</v>
      </c>
      <c r="CL13" s="2147">
        <v>12.606334</v>
      </c>
      <c r="CM13" s="2147">
        <v>12.711309</v>
      </c>
      <c r="CN13" s="2147">
        <v>12.807456999999999</v>
      </c>
      <c r="CO13" s="2147">
        <v>10.515122</v>
      </c>
      <c r="CP13" s="2147">
        <v>11.777547</v>
      </c>
      <c r="CQ13" s="2147">
        <v>13.326402</v>
      </c>
      <c r="CR13" s="2147">
        <v>14.715317000000001</v>
      </c>
      <c r="CS13" s="2147">
        <v>13.376801</v>
      </c>
      <c r="CT13" s="2147">
        <v>20.770375999999999</v>
      </c>
      <c r="CU13" s="2147">
        <v>13.822234</v>
      </c>
      <c r="CV13" s="2147">
        <v>13.3005</v>
      </c>
      <c r="CW13" s="2148"/>
      <c r="CX13" s="2148"/>
    </row>
    <row r="14" spans="1:102" ht="19.2">
      <c r="A14" s="2149" t="s">
        <v>4919</v>
      </c>
      <c r="B14" s="2150" t="s">
        <v>4920</v>
      </c>
      <c r="C14" s="2151">
        <v>114.00646</v>
      </c>
      <c r="D14" s="2152">
        <v>102.64501</v>
      </c>
      <c r="E14" s="2152">
        <v>120.07414900000001</v>
      </c>
      <c r="F14" s="2152">
        <v>119.540015</v>
      </c>
      <c r="G14" s="2152">
        <v>137.718324</v>
      </c>
      <c r="H14" s="2152">
        <v>107.349521</v>
      </c>
      <c r="I14" s="2152">
        <v>101.033653</v>
      </c>
      <c r="J14" s="2152">
        <v>107.358124</v>
      </c>
      <c r="K14" s="2152">
        <v>71.182616999999993</v>
      </c>
      <c r="L14" s="2152">
        <v>63.694890999999998</v>
      </c>
      <c r="M14" s="2153">
        <v>75.605839000000003</v>
      </c>
      <c r="N14" s="2154">
        <v>74.913445999999993</v>
      </c>
      <c r="O14" s="2154">
        <v>104.84138400000001</v>
      </c>
      <c r="P14" s="2154">
        <v>83.282860999999997</v>
      </c>
      <c r="Q14" s="2154">
        <v>71.452680000000001</v>
      </c>
      <c r="R14" s="2154">
        <v>62.760581999999999</v>
      </c>
      <c r="S14" s="2155">
        <v>94.008680999999996</v>
      </c>
      <c r="T14" s="2155">
        <v>82.477615999999998</v>
      </c>
      <c r="U14" s="2156">
        <v>82.229297000000003</v>
      </c>
      <c r="V14" s="2146">
        <v>74.254378000000003</v>
      </c>
      <c r="W14" s="2146">
        <v>67.612024000000005</v>
      </c>
      <c r="X14" s="2146">
        <v>81.750320000000002</v>
      </c>
      <c r="Y14" s="2146">
        <v>85.290424000000002</v>
      </c>
      <c r="Z14" s="2146">
        <v>125.12722100000001</v>
      </c>
      <c r="AA14" s="2146">
        <v>86.259099000000006</v>
      </c>
      <c r="AB14" s="2147">
        <v>74.326280999999994</v>
      </c>
      <c r="AC14" s="2147">
        <v>63.609343000000003</v>
      </c>
      <c r="AD14" s="2147">
        <v>73.269070999999997</v>
      </c>
      <c r="AE14" s="2147">
        <v>91.847943999999998</v>
      </c>
      <c r="AF14" s="2147">
        <v>90.995521999999994</v>
      </c>
      <c r="AG14" s="2147">
        <v>85.251741999999993</v>
      </c>
      <c r="AH14" s="2147">
        <v>64.448087000000001</v>
      </c>
      <c r="AI14" s="2147">
        <v>60.231479</v>
      </c>
      <c r="AJ14" s="2147">
        <v>81.040030000000002</v>
      </c>
      <c r="AK14" s="2147">
        <v>71.392534999999995</v>
      </c>
      <c r="AL14" s="2147">
        <v>71.301535000000001</v>
      </c>
      <c r="AM14" s="2147">
        <v>98.627067999999994</v>
      </c>
      <c r="AN14" s="2147">
        <v>92.434111999999999</v>
      </c>
      <c r="AO14" s="2147">
        <v>69.461793999999998</v>
      </c>
      <c r="AP14" s="2147">
        <v>28.311513999999999</v>
      </c>
      <c r="AQ14" s="2147">
        <v>17.089189000000001</v>
      </c>
      <c r="AR14" s="2147">
        <v>47.822232999999997</v>
      </c>
      <c r="AS14" s="2147">
        <v>36.129792000000002</v>
      </c>
      <c r="AT14" s="2147">
        <v>69.069166999999993</v>
      </c>
      <c r="AU14" s="2147">
        <v>51.279412999999998</v>
      </c>
      <c r="AV14" s="2147">
        <v>38.335535</v>
      </c>
      <c r="AW14" s="2147">
        <v>37.966628999999998</v>
      </c>
      <c r="AX14" s="2147">
        <v>70.228089999999995</v>
      </c>
      <c r="AY14" s="2147">
        <v>67.172633000000005</v>
      </c>
      <c r="AZ14" s="2147">
        <v>34.487130999999998</v>
      </c>
      <c r="BA14" s="2147">
        <v>31.666359</v>
      </c>
      <c r="BB14" s="2147">
        <v>31.218091000000001</v>
      </c>
      <c r="BC14" s="2147">
        <v>33.588704999999997</v>
      </c>
      <c r="BD14" s="2147">
        <v>90.000816</v>
      </c>
      <c r="BE14" s="2147">
        <v>45.383921999999998</v>
      </c>
      <c r="BF14" s="2147">
        <v>32.290053</v>
      </c>
      <c r="BG14" s="2147">
        <v>50.084175999999999</v>
      </c>
      <c r="BH14" s="2147">
        <v>28.100016</v>
      </c>
      <c r="BI14" s="2147">
        <v>42.623699999999999</v>
      </c>
      <c r="BJ14" s="2147">
        <v>43.711995999999999</v>
      </c>
      <c r="BK14" s="2147">
        <v>27.456931999999998</v>
      </c>
      <c r="BL14" s="2147">
        <v>48.767786000000001</v>
      </c>
      <c r="BM14" s="2147">
        <v>31.489614</v>
      </c>
      <c r="BN14" s="2147">
        <v>32.264358000000001</v>
      </c>
      <c r="BO14" s="2147">
        <v>41.203229999999998</v>
      </c>
      <c r="BP14" s="2147">
        <v>47.013683999999998</v>
      </c>
      <c r="BQ14" s="2147">
        <v>27.75872</v>
      </c>
      <c r="BR14" s="2147">
        <v>25.247232</v>
      </c>
      <c r="BS14" s="2147">
        <v>24.419519000000001</v>
      </c>
      <c r="BT14" s="2147">
        <v>26.097752</v>
      </c>
      <c r="BU14" s="2147">
        <v>25.178761000000002</v>
      </c>
      <c r="BV14" s="2147">
        <v>49.524799000000002</v>
      </c>
      <c r="BW14" s="2147">
        <v>66.331134000000006</v>
      </c>
      <c r="BX14" s="2147">
        <v>63.698552999999997</v>
      </c>
      <c r="BY14" s="2147">
        <v>84.872702000000004</v>
      </c>
      <c r="BZ14" s="2147">
        <v>56.068897999999997</v>
      </c>
      <c r="CA14" s="2147">
        <v>48.728957000000001</v>
      </c>
      <c r="CB14" s="2147">
        <v>82.427273</v>
      </c>
      <c r="CC14" s="2147">
        <v>65.724819999999994</v>
      </c>
      <c r="CD14" s="2147">
        <v>48.942399999999999</v>
      </c>
      <c r="CE14" s="2147">
        <v>26.708715999999999</v>
      </c>
      <c r="CF14" s="2147">
        <v>39.282209999999999</v>
      </c>
      <c r="CG14" s="2147">
        <v>50.004254000000003</v>
      </c>
      <c r="CH14" s="2147">
        <v>54.770637999999998</v>
      </c>
      <c r="CI14" s="2147">
        <v>71.112030000000004</v>
      </c>
      <c r="CJ14" s="2147">
        <v>47.108876000000002</v>
      </c>
      <c r="CK14" s="2147">
        <v>55.795071999999998</v>
      </c>
      <c r="CL14" s="2147">
        <v>63.116323000000001</v>
      </c>
      <c r="CM14" s="2147">
        <v>85.786970999999994</v>
      </c>
      <c r="CN14" s="2147">
        <v>51.477027999999997</v>
      </c>
      <c r="CO14" s="2147">
        <v>28.442413999999999</v>
      </c>
      <c r="CP14" s="2147">
        <v>59.188589</v>
      </c>
      <c r="CQ14" s="2147">
        <v>33.719703000000003</v>
      </c>
      <c r="CR14" s="2147">
        <v>74.410450999999995</v>
      </c>
      <c r="CS14" s="2147">
        <v>65.352587</v>
      </c>
      <c r="CT14" s="2147">
        <v>89.474315000000004</v>
      </c>
      <c r="CU14" s="2147">
        <v>48.281911999999998</v>
      </c>
      <c r="CV14" s="2147">
        <v>83.579522999999995</v>
      </c>
      <c r="CW14" s="2148"/>
      <c r="CX14" s="2148"/>
    </row>
    <row r="15" spans="1:102" ht="19.2">
      <c r="A15" s="2149" t="s">
        <v>4921</v>
      </c>
      <c r="B15" s="2150" t="s">
        <v>2935</v>
      </c>
      <c r="C15" s="2151">
        <v>7.4431580000000004</v>
      </c>
      <c r="D15" s="2152">
        <v>3.191764</v>
      </c>
      <c r="E15" s="2152">
        <v>11.376604</v>
      </c>
      <c r="F15" s="2152">
        <v>3.6755200000000001</v>
      </c>
      <c r="G15" s="2152">
        <v>6.0751489999999997</v>
      </c>
      <c r="H15" s="2152">
        <v>7.1958409999999997</v>
      </c>
      <c r="I15" s="2152">
        <v>3.1279710000000001</v>
      </c>
      <c r="J15" s="2152">
        <v>40.134290999999997</v>
      </c>
      <c r="K15" s="2152">
        <v>6.2871199999999998</v>
      </c>
      <c r="L15" s="2152">
        <v>5.1037610000000004</v>
      </c>
      <c r="M15" s="2153">
        <v>1.591332</v>
      </c>
      <c r="N15" s="2154">
        <v>3.9038390000000001</v>
      </c>
      <c r="O15" s="2154">
        <v>0.95578700000000005</v>
      </c>
      <c r="P15" s="2154">
        <v>3.9333209999999998</v>
      </c>
      <c r="Q15" s="2154">
        <v>4.7058270000000002</v>
      </c>
      <c r="R15" s="2154">
        <v>4.3063940000000001</v>
      </c>
      <c r="S15" s="2155">
        <v>6.5781109999999998</v>
      </c>
      <c r="T15" s="2155">
        <v>2.698734</v>
      </c>
      <c r="U15" s="2156">
        <v>15.72723</v>
      </c>
      <c r="V15" s="2146">
        <v>5.7628649999999997</v>
      </c>
      <c r="W15" s="2146">
        <v>3.1107689999999999</v>
      </c>
      <c r="X15" s="2146">
        <v>4.4975189999999996</v>
      </c>
      <c r="Y15" s="2146">
        <v>3.9542950000000001</v>
      </c>
      <c r="Z15" s="2146">
        <v>3.3524280000000002</v>
      </c>
      <c r="AA15" s="2146">
        <v>2.742181</v>
      </c>
      <c r="AB15" s="2147">
        <v>3.1589100000000001</v>
      </c>
      <c r="AC15" s="2147">
        <v>3.6881569999999999</v>
      </c>
      <c r="AD15" s="2147">
        <v>5.2339779999999996</v>
      </c>
      <c r="AE15" s="2147">
        <v>7.5805990000000003</v>
      </c>
      <c r="AF15" s="2147">
        <v>9.56203</v>
      </c>
      <c r="AG15" s="2147">
        <v>6.5123879999999996</v>
      </c>
      <c r="AH15" s="2147">
        <v>3.0414300000000001</v>
      </c>
      <c r="AI15" s="2147">
        <v>3.3746149999999999</v>
      </c>
      <c r="AJ15" s="2147">
        <v>6.2735719999999997</v>
      </c>
      <c r="AK15" s="2147">
        <v>2.1273230000000001</v>
      </c>
      <c r="AL15" s="2147">
        <v>3.9048210000000001</v>
      </c>
      <c r="AM15" s="2147">
        <v>2.713454</v>
      </c>
      <c r="AN15" s="2147">
        <v>4.1512169999999999</v>
      </c>
      <c r="AO15" s="2147">
        <v>1.2201010000000001</v>
      </c>
      <c r="AP15" s="2147">
        <v>1.8744700000000001</v>
      </c>
      <c r="AQ15" s="2147">
        <v>2.0163730000000002</v>
      </c>
      <c r="AR15" s="2147">
        <v>5.5958399999999999</v>
      </c>
      <c r="AS15" s="2147">
        <v>1.4342999999999999</v>
      </c>
      <c r="AT15" s="2147">
        <v>2.742451</v>
      </c>
      <c r="AU15" s="2147">
        <v>3.3125209999999998</v>
      </c>
      <c r="AV15" s="2147">
        <v>4.3478630000000003</v>
      </c>
      <c r="AW15" s="2147">
        <v>2.8601549999999998</v>
      </c>
      <c r="AX15" s="2147">
        <v>5.0721179999999997</v>
      </c>
      <c r="AY15" s="2147">
        <v>2.4470800000000001</v>
      </c>
      <c r="AZ15" s="2147">
        <v>2.149197</v>
      </c>
      <c r="BA15" s="2147">
        <v>2.24519</v>
      </c>
      <c r="BB15" s="2147">
        <v>3.775064</v>
      </c>
      <c r="BC15" s="2147">
        <v>2.8862969999999999</v>
      </c>
      <c r="BD15" s="2147">
        <v>6.5629229999999996</v>
      </c>
      <c r="BE15" s="2147">
        <v>3.9844140000000001</v>
      </c>
      <c r="BF15" s="2147">
        <v>4.6550570000000002</v>
      </c>
      <c r="BG15" s="2147">
        <v>3.9947360000000001</v>
      </c>
      <c r="BH15" s="2147">
        <v>6.0540969999999996</v>
      </c>
      <c r="BI15" s="2147">
        <v>3.6082260000000002</v>
      </c>
      <c r="BJ15" s="2147">
        <v>8.3489129999999996</v>
      </c>
      <c r="BK15" s="2147">
        <v>2.906711</v>
      </c>
      <c r="BL15" s="2147">
        <v>6.0146550000000003</v>
      </c>
      <c r="BM15" s="2147">
        <v>5.784834</v>
      </c>
      <c r="BN15" s="2147">
        <v>4.0607800000000003</v>
      </c>
      <c r="BO15" s="2147">
        <v>6.3584889999999996</v>
      </c>
      <c r="BP15" s="2147">
        <v>5.7006589999999999</v>
      </c>
      <c r="BQ15" s="2147">
        <v>8.3644010000000009</v>
      </c>
      <c r="BR15" s="2147">
        <v>6.1159679999999996</v>
      </c>
      <c r="BS15" s="2147">
        <v>5.316211</v>
      </c>
      <c r="BT15" s="2147">
        <v>4.5838559999999999</v>
      </c>
      <c r="BU15" s="2147">
        <v>9.8059689999999993</v>
      </c>
      <c r="BV15" s="2147">
        <v>10.545631999999999</v>
      </c>
      <c r="BW15" s="2147">
        <v>2.825075</v>
      </c>
      <c r="BX15" s="2147">
        <v>8.0114269999999994</v>
      </c>
      <c r="BY15" s="2147">
        <v>6.0647659999999997</v>
      </c>
      <c r="BZ15" s="2147">
        <v>7.3</v>
      </c>
      <c r="CA15" s="2147">
        <v>5.371569</v>
      </c>
      <c r="CB15" s="2147">
        <v>4.7081189999999999</v>
      </c>
      <c r="CC15" s="2147">
        <v>10.737413</v>
      </c>
      <c r="CD15" s="2147">
        <v>12.687657</v>
      </c>
      <c r="CE15" s="2147">
        <v>4.2137739999999999</v>
      </c>
      <c r="CF15" s="2147">
        <v>6.5453939999999999</v>
      </c>
      <c r="CG15" s="2147">
        <v>5.4175259999999996</v>
      </c>
      <c r="CH15" s="2147">
        <v>5.9767749999999999</v>
      </c>
      <c r="CI15" s="2147">
        <v>4.6704840000000001</v>
      </c>
      <c r="CJ15" s="2147">
        <v>7.1240800000000002</v>
      </c>
      <c r="CK15" s="2147">
        <v>6.1863710000000003</v>
      </c>
      <c r="CL15" s="2147">
        <v>6.0143810000000002</v>
      </c>
      <c r="CM15" s="2147">
        <v>8.5578500000000002</v>
      </c>
      <c r="CN15" s="2147">
        <v>9.7640539999999998</v>
      </c>
      <c r="CO15" s="2147">
        <v>9.43276</v>
      </c>
      <c r="CP15" s="2147">
        <v>5.0789099999999996</v>
      </c>
      <c r="CQ15" s="2147">
        <v>4.7315690000000004</v>
      </c>
      <c r="CR15" s="2147">
        <v>7.7521129999999996</v>
      </c>
      <c r="CS15" s="2147">
        <v>8.1375720000000005</v>
      </c>
      <c r="CT15" s="2147">
        <v>10.187901999999999</v>
      </c>
      <c r="CU15" s="2147">
        <v>2.871909</v>
      </c>
      <c r="CV15" s="2147">
        <v>5.6933009999999999</v>
      </c>
      <c r="CW15" s="2148"/>
      <c r="CX15" s="2148"/>
    </row>
    <row r="16" spans="1:102" ht="19.2">
      <c r="A16" s="2149" t="s">
        <v>4922</v>
      </c>
      <c r="B16" s="2150" t="s">
        <v>2936</v>
      </c>
      <c r="C16" s="2151">
        <v>14.810750000000001</v>
      </c>
      <c r="D16" s="2152">
        <v>18.382771999999999</v>
      </c>
      <c r="E16" s="2152">
        <v>27.526206999999999</v>
      </c>
      <c r="F16" s="2152">
        <v>20.808420999999999</v>
      </c>
      <c r="G16" s="2152">
        <v>23.058107</v>
      </c>
      <c r="H16" s="2152">
        <v>23.266812000000002</v>
      </c>
      <c r="I16" s="2152">
        <v>26.023875</v>
      </c>
      <c r="J16" s="2152">
        <v>60.637323000000002</v>
      </c>
      <c r="K16" s="2152">
        <v>20.461027000000001</v>
      </c>
      <c r="L16" s="2152">
        <v>21.849274999999999</v>
      </c>
      <c r="M16" s="2153">
        <v>16.305308</v>
      </c>
      <c r="N16" s="2154">
        <v>30.725159000000001</v>
      </c>
      <c r="O16" s="2154">
        <v>25.048484999999999</v>
      </c>
      <c r="P16" s="2154">
        <v>35.716518999999998</v>
      </c>
      <c r="Q16" s="2154">
        <v>30.985135</v>
      </c>
      <c r="R16" s="2154">
        <v>28.39002</v>
      </c>
      <c r="S16" s="2155">
        <v>23.796334999999999</v>
      </c>
      <c r="T16" s="2155">
        <v>25.293275999999999</v>
      </c>
      <c r="U16" s="2156">
        <v>26.222798999999998</v>
      </c>
      <c r="V16" s="2146">
        <v>23.557244000000001</v>
      </c>
      <c r="W16" s="2146">
        <v>21.464693</v>
      </c>
      <c r="X16" s="2146">
        <v>25.644933999999999</v>
      </c>
      <c r="Y16" s="2146">
        <v>25.04571</v>
      </c>
      <c r="Z16" s="2146">
        <v>26.928208000000001</v>
      </c>
      <c r="AA16" s="2146">
        <v>20.295801999999998</v>
      </c>
      <c r="AB16" s="2147">
        <v>26.160764</v>
      </c>
      <c r="AC16" s="2147">
        <v>25.497384</v>
      </c>
      <c r="AD16" s="2147">
        <v>30.427409999999998</v>
      </c>
      <c r="AE16" s="2147">
        <v>37.109676</v>
      </c>
      <c r="AF16" s="2147">
        <v>30.006713999999999</v>
      </c>
      <c r="AG16" s="2147">
        <v>25.902818</v>
      </c>
      <c r="AH16" s="2147">
        <v>19.768214</v>
      </c>
      <c r="AI16" s="2147">
        <v>25.938088</v>
      </c>
      <c r="AJ16" s="2147">
        <v>22.755818999999999</v>
      </c>
      <c r="AK16" s="2147">
        <v>18.760166999999999</v>
      </c>
      <c r="AL16" s="2147">
        <v>25.603705999999999</v>
      </c>
      <c r="AM16" s="2147">
        <v>18.086220999999998</v>
      </c>
      <c r="AN16" s="2147">
        <v>22.651035</v>
      </c>
      <c r="AO16" s="2147">
        <v>18.068843000000001</v>
      </c>
      <c r="AP16" s="2147">
        <v>15.038517000000001</v>
      </c>
      <c r="AQ16" s="2147">
        <v>9.1838599999999992</v>
      </c>
      <c r="AR16" s="2147">
        <v>20.804037000000001</v>
      </c>
      <c r="AS16" s="2147">
        <v>18.542815999999998</v>
      </c>
      <c r="AT16" s="2147">
        <v>17.731045000000002</v>
      </c>
      <c r="AU16" s="2147">
        <v>14.943498</v>
      </c>
      <c r="AV16" s="2147">
        <v>17.100142000000002</v>
      </c>
      <c r="AW16" s="2147">
        <v>14.013667999999999</v>
      </c>
      <c r="AX16" s="2147">
        <v>21.938268000000001</v>
      </c>
      <c r="AY16" s="2147">
        <v>18.956026000000001</v>
      </c>
      <c r="AZ16" s="2147">
        <v>19.120449000000001</v>
      </c>
      <c r="BA16" s="2147">
        <v>15.581719</v>
      </c>
      <c r="BB16" s="2147">
        <v>15.049244</v>
      </c>
      <c r="BC16" s="2147">
        <v>16.306469</v>
      </c>
      <c r="BD16" s="2147">
        <v>20.977478999999999</v>
      </c>
      <c r="BE16" s="2147">
        <v>16.761240000000001</v>
      </c>
      <c r="BF16" s="2147">
        <v>16.620161</v>
      </c>
      <c r="BG16" s="2147">
        <v>22.246791999999999</v>
      </c>
      <c r="BH16" s="2147">
        <v>22.047243000000002</v>
      </c>
      <c r="BI16" s="2147">
        <v>19.265571999999999</v>
      </c>
      <c r="BJ16" s="2147">
        <v>29.144825999999998</v>
      </c>
      <c r="BK16" s="2147">
        <v>18.562584999999999</v>
      </c>
      <c r="BL16" s="2147">
        <v>21.856363000000002</v>
      </c>
      <c r="BM16" s="2147">
        <v>19.912134000000002</v>
      </c>
      <c r="BN16" s="2147">
        <v>19.779083</v>
      </c>
      <c r="BO16" s="2147">
        <v>22.814729</v>
      </c>
      <c r="BP16" s="2147">
        <v>25.062252999999998</v>
      </c>
      <c r="BQ16" s="2147">
        <v>21.828954</v>
      </c>
      <c r="BR16" s="2147">
        <v>22.604915999999999</v>
      </c>
      <c r="BS16" s="2147">
        <v>19.374027999999999</v>
      </c>
      <c r="BT16" s="2147">
        <v>21.386125</v>
      </c>
      <c r="BU16" s="2147">
        <v>18.899604</v>
      </c>
      <c r="BV16" s="2147">
        <v>34.921511000000002</v>
      </c>
      <c r="BW16" s="2147">
        <v>22.949871000000002</v>
      </c>
      <c r="BX16" s="2147">
        <v>22.506843</v>
      </c>
      <c r="BY16" s="2147">
        <v>22.644929000000001</v>
      </c>
      <c r="BZ16" s="2147">
        <v>20.089765</v>
      </c>
      <c r="CA16" s="2147">
        <v>24.421479999999999</v>
      </c>
      <c r="CB16" s="2147">
        <v>33.650789000000003</v>
      </c>
      <c r="CC16" s="2147">
        <v>25.950355999999999</v>
      </c>
      <c r="CD16" s="2147">
        <v>27.48847</v>
      </c>
      <c r="CE16" s="2147">
        <v>22.748912000000001</v>
      </c>
      <c r="CF16" s="2147">
        <v>25.939890999999999</v>
      </c>
      <c r="CG16" s="2147">
        <v>28.716552</v>
      </c>
      <c r="CH16" s="2147">
        <v>41.667068</v>
      </c>
      <c r="CI16" s="2147">
        <v>24.614103</v>
      </c>
      <c r="CJ16" s="2147">
        <v>28.445622</v>
      </c>
      <c r="CK16" s="2147">
        <v>30.837150000000001</v>
      </c>
      <c r="CL16" s="2147">
        <v>30.703714000000002</v>
      </c>
      <c r="CM16" s="2147">
        <v>23.681524</v>
      </c>
      <c r="CN16" s="2147">
        <v>34.208727000000003</v>
      </c>
      <c r="CO16" s="2147">
        <v>30.3</v>
      </c>
      <c r="CP16" s="2147">
        <v>23.317928999999999</v>
      </c>
      <c r="CQ16" s="2147">
        <v>29.537040999999999</v>
      </c>
      <c r="CR16" s="2147">
        <v>30.989561999999999</v>
      </c>
      <c r="CS16" s="2147">
        <v>32.051102</v>
      </c>
      <c r="CT16" s="2147">
        <v>47.351705000000003</v>
      </c>
      <c r="CU16" s="2147">
        <v>32.986260999999999</v>
      </c>
      <c r="CV16" s="2147">
        <v>27.827895999999999</v>
      </c>
      <c r="CW16" s="2148"/>
      <c r="CX16" s="2148"/>
    </row>
    <row r="17" spans="1:102" ht="19.2">
      <c r="A17" s="2149" t="s">
        <v>4923</v>
      </c>
      <c r="B17" s="2150" t="s">
        <v>2937</v>
      </c>
      <c r="C17" s="2151">
        <v>11.024990000000001</v>
      </c>
      <c r="D17" s="2152">
        <v>8.6488119999999995</v>
      </c>
      <c r="E17" s="2152">
        <v>14.874256000000001</v>
      </c>
      <c r="F17" s="2152">
        <v>13.331205000000001</v>
      </c>
      <c r="G17" s="2152">
        <v>12.505409999999999</v>
      </c>
      <c r="H17" s="2152">
        <v>17.213787</v>
      </c>
      <c r="I17" s="2152">
        <v>16.039676</v>
      </c>
      <c r="J17" s="2152">
        <v>17.554079000000002</v>
      </c>
      <c r="K17" s="2152">
        <v>16.687273000000001</v>
      </c>
      <c r="L17" s="2152">
        <v>22.456793000000001</v>
      </c>
      <c r="M17" s="2153">
        <v>14.030403</v>
      </c>
      <c r="N17" s="2154">
        <v>24.607752000000001</v>
      </c>
      <c r="O17" s="2154">
        <v>16.371354</v>
      </c>
      <c r="P17" s="2154">
        <v>15.255300999999999</v>
      </c>
      <c r="Q17" s="2154">
        <v>18.054186000000001</v>
      </c>
      <c r="R17" s="2154">
        <v>16.764921000000001</v>
      </c>
      <c r="S17" s="2155">
        <v>14.947494000000001</v>
      </c>
      <c r="T17" s="2155">
        <v>16.085007000000001</v>
      </c>
      <c r="U17" s="2156">
        <v>15.173658</v>
      </c>
      <c r="V17" s="2146">
        <v>15.631684999999999</v>
      </c>
      <c r="W17" s="2146">
        <v>13.844137999999999</v>
      </c>
      <c r="X17" s="2146">
        <v>15.493772</v>
      </c>
      <c r="Y17" s="2146">
        <v>14.563727999999999</v>
      </c>
      <c r="Z17" s="2146">
        <v>23.011146</v>
      </c>
      <c r="AA17" s="2146">
        <v>15.766283</v>
      </c>
      <c r="AB17" s="2147">
        <v>14.026094000000001</v>
      </c>
      <c r="AC17" s="2147">
        <v>15.501575000000001</v>
      </c>
      <c r="AD17" s="2147">
        <v>16.247378000000001</v>
      </c>
      <c r="AE17" s="2147">
        <v>20.437121999999999</v>
      </c>
      <c r="AF17" s="2147">
        <v>16.627571</v>
      </c>
      <c r="AG17" s="2147">
        <v>17.399487000000001</v>
      </c>
      <c r="AH17" s="2147">
        <v>15.289287</v>
      </c>
      <c r="AI17" s="2147">
        <v>17.798856000000001</v>
      </c>
      <c r="AJ17" s="2147">
        <v>16.343696999999999</v>
      </c>
      <c r="AK17" s="2147">
        <v>23.86037</v>
      </c>
      <c r="AL17" s="2147">
        <v>25.139966000000001</v>
      </c>
      <c r="AM17" s="2147">
        <v>19.553968999999999</v>
      </c>
      <c r="AN17" s="2147">
        <v>18.975113</v>
      </c>
      <c r="AO17" s="2147">
        <v>18.827112</v>
      </c>
      <c r="AP17" s="2147">
        <v>9.3722670000000008</v>
      </c>
      <c r="AQ17" s="2147">
        <v>11.707286</v>
      </c>
      <c r="AR17" s="2147">
        <v>24.566661</v>
      </c>
      <c r="AS17" s="2147">
        <v>10.257107</v>
      </c>
      <c r="AT17" s="2147">
        <v>10.866294</v>
      </c>
      <c r="AU17" s="2147">
        <v>11.180914</v>
      </c>
      <c r="AV17" s="2147">
        <v>10.87777</v>
      </c>
      <c r="AW17" s="2147">
        <v>16.379650999999999</v>
      </c>
      <c r="AX17" s="2147">
        <v>14.769600000000001</v>
      </c>
      <c r="AY17" s="2147">
        <v>13.402728</v>
      </c>
      <c r="AZ17" s="2147">
        <v>13.117661</v>
      </c>
      <c r="BA17" s="2147">
        <v>13.803005000000001</v>
      </c>
      <c r="BB17" s="2147">
        <v>12.504445</v>
      </c>
      <c r="BC17" s="2147">
        <v>17.863624999999999</v>
      </c>
      <c r="BD17" s="2147">
        <v>16.113136000000001</v>
      </c>
      <c r="BE17" s="2147">
        <v>12.028689999999999</v>
      </c>
      <c r="BF17" s="2147">
        <v>13.482671</v>
      </c>
      <c r="BG17" s="2147">
        <v>11.167394</v>
      </c>
      <c r="BH17" s="2147">
        <v>12.940310999999999</v>
      </c>
      <c r="BI17" s="2147">
        <v>15.927625000000001</v>
      </c>
      <c r="BJ17" s="2147">
        <v>20.273378999999998</v>
      </c>
      <c r="BK17" s="2147">
        <v>15.652404000000001</v>
      </c>
      <c r="BL17" s="2147">
        <v>16.806367000000002</v>
      </c>
      <c r="BM17" s="2147">
        <v>15.841175</v>
      </c>
      <c r="BN17" s="2147">
        <v>15.055027000000001</v>
      </c>
      <c r="BO17" s="2147">
        <v>14.930101000000001</v>
      </c>
      <c r="BP17" s="2147">
        <v>19.138634</v>
      </c>
      <c r="BQ17" s="2147">
        <v>18.456568999999998</v>
      </c>
      <c r="BR17" s="2147">
        <v>16.870619999999999</v>
      </c>
      <c r="BS17" s="2147">
        <v>18.210087000000001</v>
      </c>
      <c r="BT17" s="2147">
        <v>19.830000999999999</v>
      </c>
      <c r="BU17" s="2147">
        <v>20.862047</v>
      </c>
      <c r="BV17" s="2147">
        <v>27.070775000000001</v>
      </c>
      <c r="BW17" s="2147">
        <v>20.387011999999999</v>
      </c>
      <c r="BX17" s="2147">
        <v>28.696418000000001</v>
      </c>
      <c r="BY17" s="2147">
        <v>23.191313999999998</v>
      </c>
      <c r="BZ17" s="2147">
        <v>15.976941999999999</v>
      </c>
      <c r="CA17" s="2147">
        <v>20.017284</v>
      </c>
      <c r="CB17" s="2147">
        <v>23.024121999999998</v>
      </c>
      <c r="CC17" s="2147">
        <v>20.702361</v>
      </c>
      <c r="CD17" s="2147">
        <v>21.6</v>
      </c>
      <c r="CE17" s="2147">
        <v>22.315428000000001</v>
      </c>
      <c r="CF17" s="2147">
        <v>22.152446999999999</v>
      </c>
      <c r="CG17" s="2147">
        <v>29.672461999999999</v>
      </c>
      <c r="CH17" s="2147">
        <v>32.980060000000002</v>
      </c>
      <c r="CI17" s="2147">
        <v>27.082604</v>
      </c>
      <c r="CJ17" s="2147">
        <v>25.680662999999999</v>
      </c>
      <c r="CK17" s="2147">
        <v>24.594463999999999</v>
      </c>
      <c r="CL17" s="2147">
        <v>20.357827</v>
      </c>
      <c r="CM17" s="2147">
        <v>25.784521000000002</v>
      </c>
      <c r="CN17" s="2147">
        <v>25.629587999999998</v>
      </c>
      <c r="CO17" s="2147">
        <v>24.572172999999999</v>
      </c>
      <c r="CP17" s="2147">
        <v>24.665588</v>
      </c>
      <c r="CQ17" s="2147">
        <v>24.571536999999999</v>
      </c>
      <c r="CR17" s="2147">
        <v>25.734113000000001</v>
      </c>
      <c r="CS17" s="2147">
        <v>35.716735</v>
      </c>
      <c r="CT17" s="2147">
        <v>32.936889000000001</v>
      </c>
      <c r="CU17" s="2147">
        <v>25.785053000000001</v>
      </c>
      <c r="CV17" s="2147">
        <v>24.444345999999999</v>
      </c>
      <c r="CW17" s="2148"/>
      <c r="CX17" s="2148"/>
    </row>
    <row r="18" spans="1:102" ht="19.2">
      <c r="A18" s="2149" t="s">
        <v>4924</v>
      </c>
      <c r="B18" s="2150" t="s">
        <v>4925</v>
      </c>
      <c r="C18" s="2151">
        <v>0.13133500000000001</v>
      </c>
      <c r="D18" s="2152">
        <v>0.168013</v>
      </c>
      <c r="E18" s="2152">
        <v>0.31973499999999999</v>
      </c>
      <c r="F18" s="2152">
        <v>0.35592800000000002</v>
      </c>
      <c r="G18" s="2152">
        <v>1.3143050000000001</v>
      </c>
      <c r="H18" s="2152">
        <v>0.22219800000000001</v>
      </c>
      <c r="I18" s="2152">
        <v>0.46631299999999998</v>
      </c>
      <c r="J18" s="2152">
        <v>0.35877100000000001</v>
      </c>
      <c r="K18" s="2152">
        <v>0.21185000000000001</v>
      </c>
      <c r="L18" s="2152">
        <v>0</v>
      </c>
      <c r="M18" s="2153">
        <v>0.41243999999999997</v>
      </c>
      <c r="N18" s="2154">
        <v>5.9538000000000001E-2</v>
      </c>
      <c r="O18" s="2154">
        <v>0.178373</v>
      </c>
      <c r="P18" s="2154">
        <v>2.0999750000000001</v>
      </c>
      <c r="Q18" s="2154">
        <v>0.373583</v>
      </c>
      <c r="R18" s="2154">
        <v>0.110983</v>
      </c>
      <c r="S18" s="2155">
        <v>2.3446760000000002</v>
      </c>
      <c r="T18" s="2155">
        <v>0.11064</v>
      </c>
      <c r="U18" s="2156">
        <v>0.46794799999999998</v>
      </c>
      <c r="V18" s="2146">
        <v>7.7188999999999994E-2</v>
      </c>
      <c r="W18" s="2146">
        <v>0.11956899999999999</v>
      </c>
      <c r="X18" s="2146">
        <v>6.6686999999999996E-2</v>
      </c>
      <c r="Y18" s="2146">
        <v>0.108735</v>
      </c>
      <c r="Z18" s="2146">
        <v>0.767733</v>
      </c>
      <c r="AA18" s="2146">
        <v>0.31524099999999999</v>
      </c>
      <c r="AB18" s="2147">
        <v>0.175986</v>
      </c>
      <c r="AC18" s="2147">
        <v>0.17774799999999999</v>
      </c>
      <c r="AD18" s="2147">
        <v>1.0558069999999999</v>
      </c>
      <c r="AE18" s="2147">
        <v>0.33707300000000001</v>
      </c>
      <c r="AF18" s="2147">
        <v>1.9436310000000001</v>
      </c>
      <c r="AG18" s="2147">
        <v>0.13586799999999999</v>
      </c>
      <c r="AH18" s="2147">
        <v>0.50755399999999995</v>
      </c>
      <c r="AI18" s="2147">
        <v>5.6032279999999997</v>
      </c>
      <c r="AJ18" s="2147">
        <v>1.1672169999999999</v>
      </c>
      <c r="AK18" s="2147">
        <v>0.211898</v>
      </c>
      <c r="AL18" s="2147">
        <v>0.40614699999999998</v>
      </c>
      <c r="AM18" s="2147">
        <v>0.203149</v>
      </c>
      <c r="AN18" s="2147">
        <v>5.2344000000000002E-2</v>
      </c>
      <c r="AO18" s="2147">
        <v>2.6908999999999999E-2</v>
      </c>
      <c r="AP18" s="2147">
        <v>9.4888E-2</v>
      </c>
      <c r="AQ18" s="2147">
        <v>0</v>
      </c>
      <c r="AR18" s="2147">
        <v>8.2988459999999993</v>
      </c>
      <c r="AS18" s="2147">
        <v>0.228377</v>
      </c>
      <c r="AT18" s="2147">
        <v>0.43878099999999998</v>
      </c>
      <c r="AU18" s="2147">
        <v>1.4211670000000001</v>
      </c>
      <c r="AV18" s="2147">
        <v>4.5479580000000004</v>
      </c>
      <c r="AW18" s="2147">
        <v>4.4353999999999998E-2</v>
      </c>
      <c r="AX18" s="2147">
        <v>0.15443000000000001</v>
      </c>
      <c r="AY18" s="2147">
        <v>5.9450000000000003E-2</v>
      </c>
      <c r="AZ18" s="2147">
        <v>0.41297499999999998</v>
      </c>
      <c r="BA18" s="2147">
        <v>0.41810999999999998</v>
      </c>
      <c r="BB18" s="2147">
        <v>0.79246300000000003</v>
      </c>
      <c r="BC18" s="2147">
        <v>0.31652799999999998</v>
      </c>
      <c r="BD18" s="2147">
        <v>1.574003</v>
      </c>
      <c r="BE18" s="2147">
        <v>0.78869</v>
      </c>
      <c r="BF18" s="2147">
        <v>1.534089</v>
      </c>
      <c r="BG18" s="2147">
        <v>0.76735200000000003</v>
      </c>
      <c r="BH18" s="2147">
        <v>0.50174700000000005</v>
      </c>
      <c r="BI18" s="2147">
        <v>0.40807500000000002</v>
      </c>
      <c r="BJ18" s="2147">
        <v>0.55924099999999999</v>
      </c>
      <c r="BK18" s="2147">
        <v>0.33626299999999998</v>
      </c>
      <c r="BL18" s="2147">
        <v>0.60155800000000004</v>
      </c>
      <c r="BM18" s="2147">
        <v>0.558616</v>
      </c>
      <c r="BN18" s="2147">
        <v>1.3050630000000001</v>
      </c>
      <c r="BO18" s="2147">
        <v>0.689384</v>
      </c>
      <c r="BP18" s="2147">
        <v>6.0433269999999997</v>
      </c>
      <c r="BQ18" s="2147">
        <v>0.75215900000000002</v>
      </c>
      <c r="BR18" s="2147">
        <v>0.37155700000000003</v>
      </c>
      <c r="BS18" s="2147">
        <v>0.31252099999999999</v>
      </c>
      <c r="BT18" s="2147">
        <v>0.63604700000000003</v>
      </c>
      <c r="BU18" s="2147">
        <v>0.62121000000000004</v>
      </c>
      <c r="BV18" s="2147">
        <v>0.71798200000000001</v>
      </c>
      <c r="BW18" s="2147">
        <v>0.76688500000000004</v>
      </c>
      <c r="BX18" s="2147">
        <v>0.79490799999999995</v>
      </c>
      <c r="BY18" s="2147">
        <v>0.72603899999999999</v>
      </c>
      <c r="BZ18" s="2147">
        <v>1.1909780000000001</v>
      </c>
      <c r="CA18" s="2147">
        <v>0.48689399999999999</v>
      </c>
      <c r="CB18" s="2147">
        <v>0.59095799999999998</v>
      </c>
      <c r="CC18" s="2147">
        <v>1.030789</v>
      </c>
      <c r="CD18" s="2147">
        <v>0.50451400000000002</v>
      </c>
      <c r="CE18" s="2147">
        <v>0.58875299999999997</v>
      </c>
      <c r="CF18" s="2147">
        <v>0.96035700000000002</v>
      </c>
      <c r="CG18" s="2147">
        <v>0.83537799999999995</v>
      </c>
      <c r="CH18" s="2147">
        <v>0.92918299999999998</v>
      </c>
      <c r="CI18" s="2147">
        <v>0.90873599999999999</v>
      </c>
      <c r="CJ18" s="2147">
        <v>0.70417799999999997</v>
      </c>
      <c r="CK18" s="2147">
        <v>2.4107590000000001</v>
      </c>
      <c r="CL18" s="2147">
        <v>1.959389</v>
      </c>
      <c r="CM18" s="2147">
        <v>0.82068700000000006</v>
      </c>
      <c r="CN18" s="2147">
        <v>1.226342</v>
      </c>
      <c r="CO18" s="2147">
        <v>0.62699300000000002</v>
      </c>
      <c r="CP18" s="2147">
        <v>2.0817800000000002</v>
      </c>
      <c r="CQ18" s="2147">
        <v>1.210121</v>
      </c>
      <c r="CR18" s="2147">
        <v>1.3544830000000001</v>
      </c>
      <c r="CS18" s="2147">
        <v>0.86697999999999997</v>
      </c>
      <c r="CT18" s="2147">
        <v>2.8206009999999999</v>
      </c>
      <c r="CU18" s="2147">
        <v>1.208259</v>
      </c>
      <c r="CV18" s="2147">
        <v>0.62175599999999998</v>
      </c>
      <c r="CW18" s="2148"/>
      <c r="CX18" s="2148"/>
    </row>
    <row r="19" spans="1:102" ht="19.2">
      <c r="A19" s="2149" t="s">
        <v>4926</v>
      </c>
      <c r="B19" s="2150" t="s">
        <v>2938</v>
      </c>
      <c r="C19" s="2151">
        <v>0.29548999999999997</v>
      </c>
      <c r="D19" s="2152">
        <v>0.3</v>
      </c>
      <c r="E19" s="2152">
        <v>0.155026</v>
      </c>
      <c r="F19" s="2152">
        <v>1.238113</v>
      </c>
      <c r="G19" s="2152">
        <v>0.67066499999999996</v>
      </c>
      <c r="H19" s="2152">
        <v>0.23518500000000001</v>
      </c>
      <c r="I19" s="2152">
        <v>0.59591000000000005</v>
      </c>
      <c r="J19" s="2152">
        <v>0.648648</v>
      </c>
      <c r="K19" s="2152">
        <v>0.67086299999999999</v>
      </c>
      <c r="L19" s="2152">
        <v>3.040759</v>
      </c>
      <c r="M19" s="2153">
        <v>0.245148</v>
      </c>
      <c r="N19" s="2154">
        <v>2.1748180000000001</v>
      </c>
      <c r="O19" s="2154">
        <v>0.45817000000000002</v>
      </c>
      <c r="P19" s="2154">
        <v>0.56177699999999997</v>
      </c>
      <c r="Q19" s="2154">
        <v>0.13452800000000001</v>
      </c>
      <c r="R19" s="2154">
        <v>0.86668900000000004</v>
      </c>
      <c r="S19" s="2155">
        <v>0.17100000000000001</v>
      </c>
      <c r="T19" s="2155">
        <v>0.20044000000000001</v>
      </c>
      <c r="U19" s="2156">
        <v>0.30657899999999999</v>
      </c>
      <c r="V19" s="2146">
        <v>1.311426</v>
      </c>
      <c r="W19" s="2146">
        <v>7.0000000000000007E-2</v>
      </c>
      <c r="X19" s="2146">
        <v>0.47996100000000003</v>
      </c>
      <c r="Y19" s="2146">
        <v>0.18365899999999999</v>
      </c>
      <c r="Z19" s="2146">
        <v>0.69404399999999999</v>
      </c>
      <c r="AA19" s="2146">
        <v>0.44184299999999999</v>
      </c>
      <c r="AB19" s="2147">
        <v>0.47869800000000001</v>
      </c>
      <c r="AC19" s="2147">
        <v>0.43472</v>
      </c>
      <c r="AD19" s="2147">
        <v>0.56399999999999995</v>
      </c>
      <c r="AE19" s="2147">
        <v>0.44455</v>
      </c>
      <c r="AF19" s="2147">
        <v>1.5333920000000001</v>
      </c>
      <c r="AG19" s="2147">
        <v>0.68051700000000004</v>
      </c>
      <c r="AH19" s="2147">
        <v>0.86719999999999997</v>
      </c>
      <c r="AI19" s="2147">
        <v>0.50900000000000001</v>
      </c>
      <c r="AJ19" s="2147">
        <v>0.68880699999999995</v>
      </c>
      <c r="AK19" s="2147">
        <v>0.43735200000000002</v>
      </c>
      <c r="AL19" s="2147">
        <v>0.70452899999999996</v>
      </c>
      <c r="AM19" s="2147">
        <v>0.96790699999999996</v>
      </c>
      <c r="AN19" s="2147">
        <v>0.37655899999999998</v>
      </c>
      <c r="AO19" s="2147">
        <v>0.222442</v>
      </c>
      <c r="AP19" s="2147">
        <v>0.17</v>
      </c>
      <c r="AQ19" s="2147">
        <v>5.2689E-2</v>
      </c>
      <c r="AR19" s="2147">
        <v>0.28026099999999998</v>
      </c>
      <c r="AS19" s="2147">
        <v>0.23119899999999999</v>
      </c>
      <c r="AT19" s="2147">
        <v>6.4274999999999999E-2</v>
      </c>
      <c r="AU19" s="2147">
        <v>0.14000199999999999</v>
      </c>
      <c r="AV19" s="2147">
        <v>0.214341</v>
      </c>
      <c r="AW19" s="2147">
        <v>0.34140300000000001</v>
      </c>
      <c r="AX19" s="2147">
        <v>0.91951400000000005</v>
      </c>
      <c r="AY19" s="2147">
        <v>0.92507099999999998</v>
      </c>
      <c r="AZ19" s="2147">
        <v>0.58064000000000004</v>
      </c>
      <c r="BA19" s="2147">
        <v>0.74710299999999996</v>
      </c>
      <c r="BB19" s="2147">
        <v>1.091488</v>
      </c>
      <c r="BC19" s="2147">
        <v>0.64621700000000004</v>
      </c>
      <c r="BD19" s="2147">
        <v>1.267323</v>
      </c>
      <c r="BE19" s="2147">
        <v>0.67508500000000005</v>
      </c>
      <c r="BF19" s="2147">
        <v>1.147248</v>
      </c>
      <c r="BG19" s="2147">
        <v>1.062845</v>
      </c>
      <c r="BH19" s="2147">
        <v>0.67497799999999997</v>
      </c>
      <c r="BI19" s="2147">
        <v>0.842943</v>
      </c>
      <c r="BJ19" s="2147">
        <v>1.4710939999999999</v>
      </c>
      <c r="BK19" s="2147">
        <v>0.97645199999999999</v>
      </c>
      <c r="BL19" s="2147">
        <v>0.74085800000000002</v>
      </c>
      <c r="BM19" s="2147">
        <v>1.5781259999999999</v>
      </c>
      <c r="BN19" s="2147">
        <v>1.556386</v>
      </c>
      <c r="BO19" s="2147">
        <v>1.4884329999999999</v>
      </c>
      <c r="BP19" s="2147">
        <v>1.394776</v>
      </c>
      <c r="BQ19" s="2147">
        <v>2.1385230000000002</v>
      </c>
      <c r="BR19" s="2147">
        <v>0.59257899999999997</v>
      </c>
      <c r="BS19" s="2147">
        <v>0.82557800000000003</v>
      </c>
      <c r="BT19" s="2147">
        <v>0.47427000000000002</v>
      </c>
      <c r="BU19" s="2147">
        <v>1.6865380000000001</v>
      </c>
      <c r="BV19" s="2147">
        <v>1.7364809999999999</v>
      </c>
      <c r="BW19" s="2147">
        <v>1.0137309999999999</v>
      </c>
      <c r="BX19" s="2147">
        <v>1.792565</v>
      </c>
      <c r="BY19" s="2147">
        <v>1.001039</v>
      </c>
      <c r="BZ19" s="2147">
        <v>0.88678299999999999</v>
      </c>
      <c r="CA19" s="2147">
        <v>1.3976580000000001</v>
      </c>
      <c r="CB19" s="2147">
        <v>1.2311669999999999</v>
      </c>
      <c r="CC19" s="2147">
        <v>1.1014679999999999</v>
      </c>
      <c r="CD19" s="2147">
        <v>1.324063</v>
      </c>
      <c r="CE19" s="2147">
        <v>0.96192500000000003</v>
      </c>
      <c r="CF19" s="2147">
        <v>1.6164130000000001</v>
      </c>
      <c r="CG19" s="2147">
        <v>1.6753009999999999</v>
      </c>
      <c r="CH19" s="2147">
        <v>1.5251410000000001</v>
      </c>
      <c r="CI19" s="2147">
        <v>0.98375599999999996</v>
      </c>
      <c r="CJ19" s="2147">
        <v>1.212612</v>
      </c>
      <c r="CK19" s="2147">
        <v>1.694858</v>
      </c>
      <c r="CL19" s="2147">
        <v>1.0916269999999999</v>
      </c>
      <c r="CM19" s="2147">
        <v>1.0430189999999999</v>
      </c>
      <c r="CN19" s="2147">
        <v>1.176963</v>
      </c>
      <c r="CO19" s="2147">
        <v>0.90959199999999996</v>
      </c>
      <c r="CP19" s="2147">
        <v>1.3105329999999999</v>
      </c>
      <c r="CQ19" s="2147">
        <v>1.2125189999999999</v>
      </c>
      <c r="CR19" s="2147">
        <v>0.73512900000000003</v>
      </c>
      <c r="CS19" s="2147">
        <v>1.9962599999999999</v>
      </c>
      <c r="CT19" s="2147">
        <v>1.250659</v>
      </c>
      <c r="CU19" s="2147">
        <v>0.96347000000000005</v>
      </c>
      <c r="CV19" s="2147">
        <v>0.83665599999999996</v>
      </c>
      <c r="CW19" s="2148"/>
      <c r="CX19" s="2148"/>
    </row>
    <row r="20" spans="1:102" ht="19.2">
      <c r="A20" s="2149" t="s">
        <v>4927</v>
      </c>
      <c r="B20" s="2150" t="s">
        <v>2939</v>
      </c>
      <c r="C20" s="2151">
        <v>0.32373099999999999</v>
      </c>
      <c r="D20" s="2152">
        <v>0.44500800000000001</v>
      </c>
      <c r="E20" s="2152">
        <v>3.3009179999999998</v>
      </c>
      <c r="F20" s="2152">
        <v>0.34762199999999999</v>
      </c>
      <c r="G20" s="2152">
        <v>6.607138</v>
      </c>
      <c r="H20" s="2152">
        <v>6.5507960000000001</v>
      </c>
      <c r="I20" s="2152">
        <v>2.5683639999999999</v>
      </c>
      <c r="J20" s="2152">
        <v>8.6718930000000007</v>
      </c>
      <c r="K20" s="2152">
        <v>8.4451579999999993</v>
      </c>
      <c r="L20" s="2152">
        <v>13.800784</v>
      </c>
      <c r="M20" s="2153">
        <v>9.3935549999999992</v>
      </c>
      <c r="N20" s="2154">
        <v>0.59122399999999997</v>
      </c>
      <c r="O20" s="2154">
        <v>7.6922540000000001</v>
      </c>
      <c r="P20" s="2154">
        <v>1.6502730000000001</v>
      </c>
      <c r="Q20" s="2154">
        <v>0.32571699999999998</v>
      </c>
      <c r="R20" s="2154">
        <v>0.55090399999999995</v>
      </c>
      <c r="S20" s="2155">
        <v>0.617093</v>
      </c>
      <c r="T20" s="2155">
        <v>1.0975440000000001</v>
      </c>
      <c r="U20" s="2156">
        <v>0.38788699999999998</v>
      </c>
      <c r="V20" s="2146">
        <v>0.96395799999999998</v>
      </c>
      <c r="W20" s="2146">
        <v>0.50281699999999996</v>
      </c>
      <c r="X20" s="2146">
        <v>0.86569600000000002</v>
      </c>
      <c r="Y20" s="2146">
        <v>0.54166199999999998</v>
      </c>
      <c r="Z20" s="2146">
        <v>1.523263</v>
      </c>
      <c r="AA20" s="2146">
        <v>0.67796599999999996</v>
      </c>
      <c r="AB20" s="2147">
        <v>0.91152500000000003</v>
      </c>
      <c r="AC20" s="2147">
        <v>0.74520699999999995</v>
      </c>
      <c r="AD20" s="2147">
        <v>0.69394900000000004</v>
      </c>
      <c r="AE20" s="2147">
        <v>0.75905</v>
      </c>
      <c r="AF20" s="2147">
        <v>0.97522200000000003</v>
      </c>
      <c r="AG20" s="2147">
        <v>0.45269799999999999</v>
      </c>
      <c r="AH20" s="2147">
        <v>0.826623</v>
      </c>
      <c r="AI20" s="2147">
        <v>0.63345899999999999</v>
      </c>
      <c r="AJ20" s="2147">
        <v>0.57716800000000001</v>
      </c>
      <c r="AK20" s="2147">
        <v>1.8774900000000001</v>
      </c>
      <c r="AL20" s="2147">
        <v>3.7401110000000002</v>
      </c>
      <c r="AM20" s="2147">
        <v>0.77644299999999999</v>
      </c>
      <c r="AN20" s="2147">
        <v>0.82890299999999995</v>
      </c>
      <c r="AO20" s="2147">
        <v>4.6523770000000004</v>
      </c>
      <c r="AP20" s="2147">
        <v>0.196411</v>
      </c>
      <c r="AQ20" s="2147">
        <v>0.47903299999999999</v>
      </c>
      <c r="AR20" s="2147">
        <v>0.73827200000000004</v>
      </c>
      <c r="AS20" s="2147">
        <v>0.57867999999999997</v>
      </c>
      <c r="AT20" s="2147">
        <v>0.98813300000000004</v>
      </c>
      <c r="AU20" s="2147">
        <v>3.170064</v>
      </c>
      <c r="AV20" s="2147">
        <v>1.111944</v>
      </c>
      <c r="AW20" s="2147">
        <v>0.54341600000000001</v>
      </c>
      <c r="AX20" s="2147">
        <v>1.2802709999999999</v>
      </c>
      <c r="AY20" s="2147">
        <v>0.54615100000000005</v>
      </c>
      <c r="AZ20" s="2147">
        <v>1.1154580000000001</v>
      </c>
      <c r="BA20" s="2147">
        <v>0.52458300000000002</v>
      </c>
      <c r="BB20" s="2147">
        <v>1.1487210000000001</v>
      </c>
      <c r="BC20" s="2147">
        <v>0.18318899999999999</v>
      </c>
      <c r="BD20" s="2147">
        <v>0.32113900000000001</v>
      </c>
      <c r="BE20" s="2147">
        <v>0.26834999999999998</v>
      </c>
      <c r="BF20" s="2147">
        <v>1.093019</v>
      </c>
      <c r="BG20" s="2147">
        <v>0.58559099999999997</v>
      </c>
      <c r="BH20" s="2147">
        <v>1.585931</v>
      </c>
      <c r="BI20" s="2147">
        <v>0.61086799999999997</v>
      </c>
      <c r="BJ20" s="2147">
        <v>2.112841</v>
      </c>
      <c r="BK20" s="2147">
        <v>0.50863400000000003</v>
      </c>
      <c r="BL20" s="2147">
        <v>1.331688</v>
      </c>
      <c r="BM20" s="2147">
        <v>1.2562199999999999</v>
      </c>
      <c r="BN20" s="2147">
        <v>1.889338</v>
      </c>
      <c r="BO20" s="2147">
        <v>0.73333499999999996</v>
      </c>
      <c r="BP20" s="2147">
        <v>0.64928600000000003</v>
      </c>
      <c r="BQ20" s="2147">
        <v>1.112989</v>
      </c>
      <c r="BR20" s="2147">
        <v>0.48569099999999998</v>
      </c>
      <c r="BS20" s="2147">
        <v>1.356457</v>
      </c>
      <c r="BT20" s="2147">
        <v>1.151813</v>
      </c>
      <c r="BU20" s="2147">
        <v>0.87770899999999996</v>
      </c>
      <c r="BV20" s="2147">
        <v>2.9264290000000002</v>
      </c>
      <c r="BW20" s="2147">
        <v>0.25027899999999997</v>
      </c>
      <c r="BX20" s="2147">
        <v>0.149696</v>
      </c>
      <c r="BY20" s="2147">
        <v>0.92505700000000002</v>
      </c>
      <c r="BZ20" s="2147">
        <v>1.132336</v>
      </c>
      <c r="CA20" s="2147">
        <v>1.829261</v>
      </c>
      <c r="CB20" s="2147">
        <v>1.0726089999999999</v>
      </c>
      <c r="CC20" s="2147">
        <v>0.74284499999999998</v>
      </c>
      <c r="CD20" s="2147">
        <v>1.1577900000000001</v>
      </c>
      <c r="CE20" s="2147">
        <v>1.3640319999999999</v>
      </c>
      <c r="CF20" s="2147">
        <v>1.186687</v>
      </c>
      <c r="CG20" s="2147">
        <v>0.70201800000000003</v>
      </c>
      <c r="CH20" s="2147">
        <v>2.2523759999999999</v>
      </c>
      <c r="CI20" s="2147">
        <v>0.83232099999999998</v>
      </c>
      <c r="CJ20" s="2147">
        <v>1.1102019999999999</v>
      </c>
      <c r="CK20" s="2147">
        <v>0.88305599999999995</v>
      </c>
      <c r="CL20" s="2147">
        <v>1.338171</v>
      </c>
      <c r="CM20" s="2147">
        <v>1.5399229999999999</v>
      </c>
      <c r="CN20" s="2147">
        <v>7.4876519999999998</v>
      </c>
      <c r="CO20" s="2147">
        <v>2.309148</v>
      </c>
      <c r="CP20" s="2147">
        <v>1.7784519999999999</v>
      </c>
      <c r="CQ20" s="2147">
        <v>0.479632</v>
      </c>
      <c r="CR20" s="2147">
        <v>0.61663100000000004</v>
      </c>
      <c r="CS20" s="2147">
        <v>0.54283099999999995</v>
      </c>
      <c r="CT20" s="2147">
        <v>2.5876790000000001</v>
      </c>
      <c r="CU20" s="2147">
        <v>0.79980300000000004</v>
      </c>
      <c r="CV20" s="2147">
        <v>1.090123</v>
      </c>
      <c r="CW20" s="2148"/>
      <c r="CX20" s="2148"/>
    </row>
    <row r="21" spans="1:102" ht="19.2">
      <c r="A21" s="2149" t="s">
        <v>4928</v>
      </c>
      <c r="B21" s="2150" t="s">
        <v>2940</v>
      </c>
      <c r="C21" s="2151">
        <v>1.403078</v>
      </c>
      <c r="D21" s="2152">
        <v>1.712745</v>
      </c>
      <c r="E21" s="2152">
        <v>1.192982</v>
      </c>
      <c r="F21" s="2152">
        <v>2.1298910000000002</v>
      </c>
      <c r="G21" s="2152">
        <v>1.2749630000000001</v>
      </c>
      <c r="H21" s="2152">
        <v>1.149967</v>
      </c>
      <c r="I21" s="2152">
        <v>7.7453380000000003</v>
      </c>
      <c r="J21" s="2152">
        <v>0.88043000000000005</v>
      </c>
      <c r="K21" s="2152">
        <v>1.587286</v>
      </c>
      <c r="L21" s="2152">
        <v>2.6986669999999999</v>
      </c>
      <c r="M21" s="2153">
        <v>1.5468</v>
      </c>
      <c r="N21" s="2154">
        <v>2.844706</v>
      </c>
      <c r="O21" s="2154">
        <v>1.518203</v>
      </c>
      <c r="P21" s="2154">
        <v>1.772203</v>
      </c>
      <c r="Q21" s="2154">
        <v>3.2571919999999999</v>
      </c>
      <c r="R21" s="2154">
        <v>1.7995239999999999</v>
      </c>
      <c r="S21" s="2155">
        <v>1.6965220000000001</v>
      </c>
      <c r="T21" s="2155">
        <v>1.988769</v>
      </c>
      <c r="U21" s="2156">
        <v>1.3241989999999999</v>
      </c>
      <c r="V21" s="2146">
        <v>1.3989119999999999</v>
      </c>
      <c r="W21" s="2146">
        <v>1.0144150000000001</v>
      </c>
      <c r="X21" s="2146">
        <v>1.216553</v>
      </c>
      <c r="Y21" s="2146">
        <v>2.334676</v>
      </c>
      <c r="Z21" s="2146">
        <v>2.591167</v>
      </c>
      <c r="AA21" s="2146">
        <v>3.1185179999999999</v>
      </c>
      <c r="AB21" s="2147">
        <v>2.0060850000000001</v>
      </c>
      <c r="AC21" s="2147">
        <v>1.2579340000000001</v>
      </c>
      <c r="AD21" s="2147">
        <v>2.0331739999999998</v>
      </c>
      <c r="AE21" s="2147">
        <v>2.8504360000000002</v>
      </c>
      <c r="AF21" s="2147">
        <v>0.89180700000000002</v>
      </c>
      <c r="AG21" s="2147">
        <v>1.396973</v>
      </c>
      <c r="AH21" s="2147">
        <v>1.4104289999999999</v>
      </c>
      <c r="AI21" s="2147">
        <v>1.4469909999999999</v>
      </c>
      <c r="AJ21" s="2147">
        <v>2.22858</v>
      </c>
      <c r="AK21" s="2147">
        <v>1.356376</v>
      </c>
      <c r="AL21" s="2147">
        <v>2.3900990000000002</v>
      </c>
      <c r="AM21" s="2147">
        <v>1.6974039999999999</v>
      </c>
      <c r="AN21" s="2147">
        <v>3.230499</v>
      </c>
      <c r="AO21" s="2147">
        <v>1.6928399999999999</v>
      </c>
      <c r="AP21" s="2147">
        <v>0.114124</v>
      </c>
      <c r="AQ21" s="2147">
        <v>1.3848670000000001</v>
      </c>
      <c r="AR21" s="2147">
        <v>1.533641</v>
      </c>
      <c r="AS21" s="2147">
        <v>1.4694449999999999</v>
      </c>
      <c r="AT21" s="2147">
        <v>1.5520910000000001</v>
      </c>
      <c r="AU21" s="2147">
        <v>1.910274</v>
      </c>
      <c r="AV21" s="2147">
        <v>0.74499400000000005</v>
      </c>
      <c r="AW21" s="2147">
        <v>0.34408300000000003</v>
      </c>
      <c r="AX21" s="2147">
        <v>0.55416299999999996</v>
      </c>
      <c r="AY21" s="2147">
        <v>0.51000800000000002</v>
      </c>
      <c r="AZ21" s="2147">
        <v>1.299693</v>
      </c>
      <c r="BA21" s="2147">
        <v>0.88902000000000003</v>
      </c>
      <c r="BB21" s="2147">
        <v>0.33468199999999998</v>
      </c>
      <c r="BC21" s="2147">
        <v>0.17155999999999999</v>
      </c>
      <c r="BD21" s="2147">
        <v>0.58454799999999996</v>
      </c>
      <c r="BE21" s="2147">
        <v>1.0573030000000001</v>
      </c>
      <c r="BF21" s="2147">
        <v>0.18856300000000001</v>
      </c>
      <c r="BG21" s="2147">
        <v>0.24726500000000001</v>
      </c>
      <c r="BH21" s="2147">
        <v>0.27439599999999997</v>
      </c>
      <c r="BI21" s="2147">
        <v>0.55913100000000004</v>
      </c>
      <c r="BJ21" s="2147">
        <v>1.4610000000000001</v>
      </c>
      <c r="BK21" s="2147">
        <v>0.92747599999999997</v>
      </c>
      <c r="BL21" s="2147">
        <v>0.42389300000000002</v>
      </c>
      <c r="BM21" s="2147">
        <v>1.5395099999999999</v>
      </c>
      <c r="BN21" s="2147">
        <v>1.0923529999999999</v>
      </c>
      <c r="BO21" s="2147">
        <v>1.0581659999999999</v>
      </c>
      <c r="BP21" s="2147">
        <v>1.4037850000000001</v>
      </c>
      <c r="BQ21" s="2147">
        <v>1.515191</v>
      </c>
      <c r="BR21" s="2147">
        <v>0.97794199999999998</v>
      </c>
      <c r="BS21" s="2147">
        <v>0.88318200000000002</v>
      </c>
      <c r="BT21" s="2147">
        <v>0.94912799999999997</v>
      </c>
      <c r="BU21" s="2147">
        <v>0.41299599999999997</v>
      </c>
      <c r="BV21" s="2147">
        <v>0.56020999999999999</v>
      </c>
      <c r="BW21" s="2147">
        <v>0.67875600000000003</v>
      </c>
      <c r="BX21" s="2147">
        <v>1.0625800000000001</v>
      </c>
      <c r="BY21" s="2147">
        <v>0.49541000000000002</v>
      </c>
      <c r="BZ21" s="2147">
        <v>0.64091500000000001</v>
      </c>
      <c r="CA21" s="2147">
        <v>0.47206599999999999</v>
      </c>
      <c r="CB21" s="2147">
        <v>0.52029000000000003</v>
      </c>
      <c r="CC21" s="2147">
        <v>0.85805500000000001</v>
      </c>
      <c r="CD21" s="2147">
        <v>0.22423499999999999</v>
      </c>
      <c r="CE21" s="2147">
        <v>0.41900700000000002</v>
      </c>
      <c r="CF21" s="2147">
        <v>0.66874299999999998</v>
      </c>
      <c r="CG21" s="2147">
        <v>1.0143979999999999</v>
      </c>
      <c r="CH21" s="2147">
        <v>1.2513749999999999</v>
      </c>
      <c r="CI21" s="2147">
        <v>0.46043699999999999</v>
      </c>
      <c r="CJ21" s="2147">
        <v>0.84973399999999999</v>
      </c>
      <c r="CK21" s="2147">
        <v>0.46357100000000001</v>
      </c>
      <c r="CL21" s="2147">
        <v>0.58875</v>
      </c>
      <c r="CM21" s="2147">
        <v>5.0908350000000002</v>
      </c>
      <c r="CN21" s="2147">
        <v>0.68338200000000004</v>
      </c>
      <c r="CO21" s="2147">
        <v>1.6322540000000001</v>
      </c>
      <c r="CP21" s="2147">
        <v>1.2600800000000001</v>
      </c>
      <c r="CQ21" s="2147">
        <v>0.59441600000000006</v>
      </c>
      <c r="CR21" s="2147">
        <v>1.7329399999999999</v>
      </c>
      <c r="CS21" s="2147">
        <v>1.160328</v>
      </c>
      <c r="CT21" s="2147">
        <v>1.7907789999999999</v>
      </c>
      <c r="CU21" s="2147">
        <v>2.0204930000000001</v>
      </c>
      <c r="CV21" s="2147">
        <v>1.1417440000000001</v>
      </c>
      <c r="CW21" s="2148"/>
      <c r="CX21" s="2148"/>
    </row>
    <row r="22" spans="1:102" ht="19.2">
      <c r="A22" s="2149" t="s">
        <v>4929</v>
      </c>
      <c r="B22" s="2150" t="s">
        <v>2941</v>
      </c>
      <c r="C22" s="2151">
        <v>27.185331000000005</v>
      </c>
      <c r="D22" s="2158">
        <v>22.028818999999999</v>
      </c>
      <c r="E22" s="2158">
        <v>35.07018399999999</v>
      </c>
      <c r="F22" s="2158">
        <v>32.027396999999993</v>
      </c>
      <c r="G22" s="2158">
        <v>30.346934000000005</v>
      </c>
      <c r="H22" s="2158">
        <v>24.153430999999998</v>
      </c>
      <c r="I22" s="2152">
        <v>25.901853000000003</v>
      </c>
      <c r="J22" s="2152">
        <v>21.44654899999999</v>
      </c>
      <c r="K22" s="2152">
        <v>28.356650999999999</v>
      </c>
      <c r="L22" s="2152">
        <v>27.470339999999993</v>
      </c>
      <c r="M22" s="2153">
        <v>29.579845000000006</v>
      </c>
      <c r="N22" s="2154">
        <v>30.906048000000013</v>
      </c>
      <c r="O22" s="2154">
        <v>8.2486209999999858</v>
      </c>
      <c r="P22" s="2154">
        <v>25.532362000000035</v>
      </c>
      <c r="Q22" s="2154">
        <v>21.321840000000009</v>
      </c>
      <c r="R22" s="2154">
        <v>22.373751999999968</v>
      </c>
      <c r="S22" s="2155">
        <v>19.666868999999963</v>
      </c>
      <c r="T22" s="2155">
        <v>19.15944300000001</v>
      </c>
      <c r="U22" s="2156">
        <v>21.695601</v>
      </c>
      <c r="V22" s="2146">
        <v>15.126203</v>
      </c>
      <c r="W22" s="2146">
        <v>15.356263999999999</v>
      </c>
      <c r="X22" s="2146">
        <v>16.273731000000002</v>
      </c>
      <c r="Y22" s="2146">
        <v>16.277384999999999</v>
      </c>
      <c r="Z22" s="2146">
        <v>31.982485</v>
      </c>
      <c r="AA22" s="2146">
        <v>14.125909</v>
      </c>
      <c r="AB22" s="2147">
        <v>19.958051000000001</v>
      </c>
      <c r="AC22" s="2147">
        <v>17.193593</v>
      </c>
      <c r="AD22" s="2147">
        <v>18.078799</v>
      </c>
      <c r="AE22" s="2147">
        <v>18.100528000000001</v>
      </c>
      <c r="AF22" s="2147">
        <v>18.52074</v>
      </c>
      <c r="AG22" s="2147">
        <v>16.544312999999999</v>
      </c>
      <c r="AH22" s="2147">
        <v>23.348794999999999</v>
      </c>
      <c r="AI22" s="2147">
        <v>12.115086000000019</v>
      </c>
      <c r="AJ22" s="2147">
        <v>14.119937</v>
      </c>
      <c r="AK22" s="2147">
        <v>14.200590999999999</v>
      </c>
      <c r="AL22" s="2147">
        <v>20.994408</v>
      </c>
      <c r="AM22" s="2147">
        <v>16.330876</v>
      </c>
      <c r="AN22" s="2147">
        <v>17.237390999999999</v>
      </c>
      <c r="AO22" s="2147">
        <v>12.628064999999999</v>
      </c>
      <c r="AP22" s="2147">
        <v>9.2578300000000002</v>
      </c>
      <c r="AQ22" s="2147">
        <v>9.2737420000000004</v>
      </c>
      <c r="AR22" s="2147">
        <v>14.250151000000001</v>
      </c>
      <c r="AS22" s="2147">
        <v>15.441103</v>
      </c>
      <c r="AT22" s="2147">
        <v>10.358651999999999</v>
      </c>
      <c r="AU22" s="2147">
        <v>11.273531999999999</v>
      </c>
      <c r="AV22" s="2147">
        <v>9.6698950000000004</v>
      </c>
      <c r="AW22" s="2147">
        <v>6.7377380000000002</v>
      </c>
      <c r="AX22" s="2147">
        <v>12.577280999999999</v>
      </c>
      <c r="AY22" s="2147">
        <v>5.5758080000000003</v>
      </c>
      <c r="AZ22" s="2147">
        <v>3.108136</v>
      </c>
      <c r="BA22" s="2147">
        <v>2.2978429999999999</v>
      </c>
      <c r="BB22" s="2147">
        <v>1.90082</v>
      </c>
      <c r="BC22" s="2147">
        <v>0.98790100000000003</v>
      </c>
      <c r="BD22" s="2147">
        <v>1.024753</v>
      </c>
      <c r="BE22" s="2147">
        <v>1.1486879999999999</v>
      </c>
      <c r="BF22" s="2147">
        <v>0.90654999999999997</v>
      </c>
      <c r="BG22" s="2147">
        <v>1.9530559999999999</v>
      </c>
      <c r="BH22" s="2147">
        <v>0.455017663342978</v>
      </c>
      <c r="BI22" s="2147">
        <v>0.93701999999999996</v>
      </c>
      <c r="BJ22" s="2147">
        <v>1.3965799999999999</v>
      </c>
      <c r="BK22" s="2147">
        <v>1.7640389999999999</v>
      </c>
      <c r="BL22" s="2147">
        <v>1.351855</v>
      </c>
      <c r="BM22" s="2147">
        <v>0.69685699999999995</v>
      </c>
      <c r="BN22" s="2147">
        <v>1.2336780000000001</v>
      </c>
      <c r="BO22" s="2147">
        <v>0.69095600000000001</v>
      </c>
      <c r="BP22" s="2147">
        <v>0.98805500000000002</v>
      </c>
      <c r="BQ22" s="2147">
        <v>0.75244</v>
      </c>
      <c r="BR22" s="2147">
        <v>0.69310300000000002</v>
      </c>
      <c r="BS22" s="2147">
        <v>0.83309500000000003</v>
      </c>
      <c r="BT22" s="2147">
        <v>0.91609399999999996</v>
      </c>
      <c r="BU22" s="2147">
        <v>1.722129</v>
      </c>
      <c r="BV22" s="2147">
        <v>2.9</v>
      </c>
      <c r="BW22" s="2147">
        <v>1.047687</v>
      </c>
      <c r="BX22" s="2147">
        <v>1.7</v>
      </c>
      <c r="BY22" s="2147">
        <v>1.881659</v>
      </c>
      <c r="BZ22" s="2147">
        <v>1.4</v>
      </c>
      <c r="CA22" s="2147">
        <v>1.423856</v>
      </c>
      <c r="CB22" s="2147">
        <v>1.965222</v>
      </c>
      <c r="CC22" s="2147">
        <v>1.4825010000000001</v>
      </c>
      <c r="CD22" s="2147">
        <v>1.782886</v>
      </c>
      <c r="CE22" s="2147">
        <v>1.685241</v>
      </c>
      <c r="CF22" s="2147">
        <v>2.1331540000000002</v>
      </c>
      <c r="CG22" s="2147">
        <v>2.1697690000000001</v>
      </c>
      <c r="CH22" s="2147">
        <v>3.3053849999999998</v>
      </c>
      <c r="CI22" s="2147">
        <v>0.58992</v>
      </c>
      <c r="CJ22" s="2147">
        <v>1.049102</v>
      </c>
      <c r="CK22" s="2147">
        <v>1.7087639999999999</v>
      </c>
      <c r="CL22" s="2147">
        <v>1.3107089999999999</v>
      </c>
      <c r="CM22" s="2147">
        <v>1.3672660000000001</v>
      </c>
      <c r="CN22" s="2147">
        <v>0.99405699999999997</v>
      </c>
      <c r="CO22" s="2147">
        <v>0.7</v>
      </c>
      <c r="CP22" s="2147">
        <v>1.1710849999999999</v>
      </c>
      <c r="CQ22" s="2147">
        <v>0.84754499999999999</v>
      </c>
      <c r="CR22" s="2147">
        <v>1.7158409999999999</v>
      </c>
      <c r="CS22" s="2147">
        <v>1.615753</v>
      </c>
      <c r="CT22" s="2147">
        <v>1.046476</v>
      </c>
      <c r="CU22" s="2147">
        <v>0.38698100000000002</v>
      </c>
      <c r="CV22" s="2147">
        <v>0.40371299999999999</v>
      </c>
      <c r="CW22" s="2148"/>
      <c r="CX22" s="2148"/>
    </row>
    <row r="23" spans="1:102" ht="33.6">
      <c r="A23" s="2157" t="s">
        <v>4930</v>
      </c>
      <c r="B23" s="2150" t="s">
        <v>4931</v>
      </c>
      <c r="C23" s="2151">
        <v>0</v>
      </c>
      <c r="D23" s="2152">
        <v>0</v>
      </c>
      <c r="E23" s="2152">
        <v>0</v>
      </c>
      <c r="F23" s="2152">
        <v>0</v>
      </c>
      <c r="G23" s="2152">
        <v>0</v>
      </c>
      <c r="H23" s="2152">
        <v>0</v>
      </c>
      <c r="I23" s="2152">
        <v>0</v>
      </c>
      <c r="J23" s="2152">
        <v>0</v>
      </c>
      <c r="K23" s="2152">
        <v>0</v>
      </c>
      <c r="L23" s="2152">
        <v>0</v>
      </c>
      <c r="M23" s="2153">
        <v>0</v>
      </c>
      <c r="N23" s="2154">
        <v>0</v>
      </c>
      <c r="O23" s="2154">
        <v>0</v>
      </c>
      <c r="P23" s="2154">
        <v>0</v>
      </c>
      <c r="Q23" s="2154">
        <v>0</v>
      </c>
      <c r="R23" s="2154">
        <v>0</v>
      </c>
      <c r="S23" s="2155">
        <v>0</v>
      </c>
      <c r="T23" s="2155">
        <v>0</v>
      </c>
      <c r="U23" s="2156">
        <v>0</v>
      </c>
      <c r="V23" s="2146">
        <v>0</v>
      </c>
      <c r="W23" s="2146">
        <v>0</v>
      </c>
      <c r="X23" s="2146">
        <v>0</v>
      </c>
      <c r="Y23" s="2146">
        <v>0</v>
      </c>
      <c r="Z23" s="2146">
        <v>0</v>
      </c>
      <c r="AA23" s="2146">
        <v>2.9454999999999999E-2</v>
      </c>
      <c r="AB23" s="2147">
        <v>2.5000000000000001E-2</v>
      </c>
      <c r="AC23" s="2147">
        <v>0</v>
      </c>
      <c r="AD23" s="2147">
        <v>0</v>
      </c>
      <c r="AE23" s="2147">
        <v>0</v>
      </c>
      <c r="AF23" s="2147">
        <v>0</v>
      </c>
      <c r="AG23" s="2147">
        <v>0</v>
      </c>
      <c r="AH23" s="2147">
        <v>0</v>
      </c>
      <c r="AI23" s="2147">
        <v>0</v>
      </c>
      <c r="AJ23" s="2147">
        <v>0</v>
      </c>
      <c r="AK23" s="2147">
        <v>0</v>
      </c>
      <c r="AL23" s="2147">
        <v>0</v>
      </c>
      <c r="AM23" s="2147">
        <v>0</v>
      </c>
      <c r="AN23" s="2147">
        <v>0</v>
      </c>
      <c r="AO23" s="2147">
        <v>0</v>
      </c>
      <c r="AP23" s="2147">
        <v>0</v>
      </c>
      <c r="AQ23" s="2147">
        <v>0</v>
      </c>
      <c r="AR23" s="2147">
        <v>0</v>
      </c>
      <c r="AS23" s="2147">
        <v>0</v>
      </c>
      <c r="AT23" s="2147">
        <v>0</v>
      </c>
      <c r="AU23" s="2147">
        <v>0</v>
      </c>
      <c r="AV23" s="2147">
        <v>0</v>
      </c>
      <c r="AW23" s="2147">
        <v>0</v>
      </c>
      <c r="AX23" s="2147">
        <v>0</v>
      </c>
      <c r="AY23" s="2147">
        <v>0</v>
      </c>
      <c r="AZ23" s="2147">
        <v>0</v>
      </c>
      <c r="BA23" s="2147">
        <v>0</v>
      </c>
      <c r="BB23" s="2147">
        <v>0</v>
      </c>
      <c r="BC23" s="2147">
        <v>0</v>
      </c>
      <c r="BD23" s="2147">
        <v>0</v>
      </c>
      <c r="BE23" s="2147">
        <v>0</v>
      </c>
      <c r="BF23" s="2147">
        <v>0</v>
      </c>
      <c r="BG23" s="2147">
        <v>0</v>
      </c>
      <c r="BH23" s="2147">
        <v>0</v>
      </c>
      <c r="BI23" s="2147">
        <v>0</v>
      </c>
      <c r="BJ23" s="2147">
        <v>0</v>
      </c>
      <c r="BK23" s="2147">
        <v>0</v>
      </c>
      <c r="BL23" s="2147">
        <v>0</v>
      </c>
      <c r="BM23" s="2147">
        <v>0</v>
      </c>
      <c r="BN23" s="2147">
        <v>0</v>
      </c>
      <c r="BO23" s="2147">
        <v>0</v>
      </c>
      <c r="BP23" s="2147">
        <v>0</v>
      </c>
      <c r="BQ23" s="2147">
        <v>0</v>
      </c>
      <c r="BR23" s="2147">
        <v>0</v>
      </c>
      <c r="BS23" s="2147">
        <v>0</v>
      </c>
      <c r="BT23" s="2147">
        <v>0</v>
      </c>
      <c r="BU23" s="2147">
        <v>0</v>
      </c>
      <c r="BV23" s="2147">
        <v>0</v>
      </c>
      <c r="BW23" s="2147">
        <v>0</v>
      </c>
      <c r="BX23" s="2147">
        <v>0</v>
      </c>
      <c r="BY23" s="2147">
        <v>0</v>
      </c>
      <c r="BZ23" s="2147">
        <v>0</v>
      </c>
      <c r="CA23" s="2147">
        <v>0</v>
      </c>
      <c r="CB23" s="2147">
        <v>0</v>
      </c>
      <c r="CC23" s="2147">
        <v>0</v>
      </c>
      <c r="CD23" s="2147">
        <v>0</v>
      </c>
      <c r="CE23" s="2147">
        <v>0</v>
      </c>
      <c r="CF23" s="2147">
        <v>0</v>
      </c>
      <c r="CG23" s="2147">
        <v>0</v>
      </c>
      <c r="CH23" s="2147">
        <v>0</v>
      </c>
      <c r="CI23" s="2147">
        <v>0</v>
      </c>
      <c r="CJ23" s="2147">
        <v>0</v>
      </c>
      <c r="CK23" s="2147">
        <v>0</v>
      </c>
      <c r="CL23" s="2147">
        <v>0.03</v>
      </c>
      <c r="CM23" s="2147">
        <v>0</v>
      </c>
      <c r="CN23" s="2147">
        <v>0</v>
      </c>
      <c r="CO23" s="2147">
        <v>0</v>
      </c>
      <c r="CP23" s="2147">
        <v>0</v>
      </c>
      <c r="CQ23" s="2147">
        <v>2.23E-2</v>
      </c>
      <c r="CR23" s="2147">
        <v>2.23E-2</v>
      </c>
      <c r="CS23" s="2147">
        <v>2.23E-2</v>
      </c>
      <c r="CT23" s="2147">
        <v>2.23E-2</v>
      </c>
      <c r="CU23" s="2147">
        <v>2.23E-2</v>
      </c>
      <c r="CV23" s="2147">
        <v>0</v>
      </c>
      <c r="CW23" s="2148"/>
      <c r="CX23" s="2148"/>
    </row>
    <row r="24" spans="1:102" ht="19.2">
      <c r="A24" s="2149" t="s">
        <v>4932</v>
      </c>
      <c r="B24" s="2150" t="s">
        <v>4933</v>
      </c>
      <c r="C24" s="2151">
        <v>0.121946</v>
      </c>
      <c r="D24" s="2152">
        <v>0.39519700000000002</v>
      </c>
      <c r="E24" s="2152">
        <v>0.114692</v>
      </c>
      <c r="F24" s="2152">
        <v>0.16900299999999999</v>
      </c>
      <c r="G24" s="2152">
        <v>0.111</v>
      </c>
      <c r="H24" s="2152">
        <v>0.48355100000000001</v>
      </c>
      <c r="I24" s="2152">
        <v>0.17533899999999999</v>
      </c>
      <c r="J24" s="2152">
        <v>0.56850000000000001</v>
      </c>
      <c r="K24" s="2152">
        <v>2.1486000000000002E-2</v>
      </c>
      <c r="L24" s="2152">
        <v>0.12</v>
      </c>
      <c r="M24" s="2153">
        <v>9.1999999999999998E-2</v>
      </c>
      <c r="N24" s="2154">
        <v>0.124974</v>
      </c>
      <c r="O24" s="2154">
        <v>0.32700000000000001</v>
      </c>
      <c r="P24" s="2154">
        <v>0.24496499999999999</v>
      </c>
      <c r="Q24" s="2154">
        <v>0.191553</v>
      </c>
      <c r="R24" s="2154">
        <v>0.22187100000000001</v>
      </c>
      <c r="S24" s="2155">
        <v>0</v>
      </c>
      <c r="T24" s="2155">
        <v>0.19980000000000001</v>
      </c>
      <c r="U24" s="2156">
        <v>0.22989999999999999</v>
      </c>
      <c r="V24" s="2146">
        <v>0.299985</v>
      </c>
      <c r="W24" s="2146">
        <v>0.32097300000000001</v>
      </c>
      <c r="X24" s="2146">
        <v>0.53400000000000003</v>
      </c>
      <c r="Y24" s="2146">
        <v>0.38319999999999999</v>
      </c>
      <c r="Z24" s="2146">
        <v>0.43</v>
      </c>
      <c r="AA24" s="2146">
        <v>0.28999999999999998</v>
      </c>
      <c r="AB24" s="2147">
        <v>0.30060100000000001</v>
      </c>
      <c r="AC24" s="2147">
        <v>0</v>
      </c>
      <c r="AD24" s="2147">
        <v>0.34499999999999997</v>
      </c>
      <c r="AE24" s="2147">
        <v>0.12997400000000001</v>
      </c>
      <c r="AF24" s="2147">
        <v>0.44098100000000001</v>
      </c>
      <c r="AG24" s="2147">
        <v>0.51882499999999998</v>
      </c>
      <c r="AH24" s="2147">
        <v>0.66942100000000004</v>
      </c>
      <c r="AI24" s="2147">
        <v>7.8486E-2</v>
      </c>
      <c r="AJ24" s="2147">
        <v>0.226687</v>
      </c>
      <c r="AK24" s="2147">
        <v>0.29913000000000001</v>
      </c>
      <c r="AL24" s="2147">
        <v>0.18260100000000001</v>
      </c>
      <c r="AM24" s="2147">
        <v>0.42660900000000002</v>
      </c>
      <c r="AN24" s="2147">
        <v>0.19683200000000001</v>
      </c>
      <c r="AO24" s="2147">
        <v>0.222</v>
      </c>
      <c r="AP24" s="2147">
        <v>0</v>
      </c>
      <c r="AQ24" s="2147">
        <v>0.104</v>
      </c>
      <c r="AR24" s="2147">
        <v>0.22123799999999999</v>
      </c>
      <c r="AS24" s="2147">
        <v>0.13247800000000001</v>
      </c>
      <c r="AT24" s="2147">
        <v>0.33807500000000001</v>
      </c>
      <c r="AU24" s="2147">
        <v>0.17499999999999999</v>
      </c>
      <c r="AV24" s="2147">
        <v>0.14599999999999999</v>
      </c>
      <c r="AW24" s="2147">
        <v>0.40186899999999998</v>
      </c>
      <c r="AX24" s="2147">
        <v>0.22181699999999999</v>
      </c>
      <c r="AY24" s="2147">
        <v>9.7000000000000003E-2</v>
      </c>
      <c r="AZ24" s="2147">
        <v>0.31061</v>
      </c>
      <c r="BA24" s="2147">
        <v>0.16191900000000001</v>
      </c>
      <c r="BB24" s="2147">
        <v>0.08</v>
      </c>
      <c r="BC24" s="2147">
        <v>0.13900000000000001</v>
      </c>
      <c r="BD24" s="2147">
        <v>0.19670000000000001</v>
      </c>
      <c r="BE24" s="2147">
        <v>0.08</v>
      </c>
      <c r="BF24" s="2147">
        <v>9.5000000000000001E-2</v>
      </c>
      <c r="BG24" s="2147">
        <v>0.18446299999999999</v>
      </c>
      <c r="BH24" s="2147">
        <v>0.16200000000000001</v>
      </c>
      <c r="BI24" s="2147">
        <v>0.17369999999999999</v>
      </c>
      <c r="BJ24" s="2147">
        <v>0.21379899999999999</v>
      </c>
      <c r="BK24" s="2147">
        <v>7.3308999999999999E-2</v>
      </c>
      <c r="BL24" s="2147">
        <v>0.25171399999999999</v>
      </c>
      <c r="BM24" s="2147">
        <v>2.7297999999999999E-2</v>
      </c>
      <c r="BN24" s="2147">
        <v>0.22215099999999999</v>
      </c>
      <c r="BO24" s="2147">
        <v>0.106404</v>
      </c>
      <c r="BP24" s="2147">
        <v>0.16</v>
      </c>
      <c r="BQ24" s="2147">
        <v>8.6263999999999993E-2</v>
      </c>
      <c r="BR24" s="2147">
        <v>0.316326</v>
      </c>
      <c r="BS24" s="2147">
        <v>0.16238</v>
      </c>
      <c r="BT24" s="2147">
        <v>6.7977999999999997E-2</v>
      </c>
      <c r="BU24" s="2147">
        <v>0.353126</v>
      </c>
      <c r="BV24" s="2147">
        <v>0.25875900000000002</v>
      </c>
      <c r="BW24" s="2147">
        <v>5.2999999999999999E-2</v>
      </c>
      <c r="BX24" s="2147">
        <v>0.29563600000000001</v>
      </c>
      <c r="BY24" s="2147">
        <v>0.11830499999999999</v>
      </c>
      <c r="BZ24" s="2147">
        <v>0.11723699999999999</v>
      </c>
      <c r="CA24" s="2147">
        <v>0.36681000000000002</v>
      </c>
      <c r="CB24" s="2147">
        <v>0.15323200000000001</v>
      </c>
      <c r="CC24" s="2147">
        <v>8.7781999999999999E-2</v>
      </c>
      <c r="CD24" s="2147">
        <v>0.220638</v>
      </c>
      <c r="CE24" s="2147">
        <v>0.161</v>
      </c>
      <c r="CF24" s="2147">
        <v>0.26441999999999999</v>
      </c>
      <c r="CG24" s="2147">
        <v>0.237705</v>
      </c>
      <c r="CH24" s="2147">
        <v>0.11752700000000001</v>
      </c>
      <c r="CI24" s="2147">
        <v>0.23979400000000001</v>
      </c>
      <c r="CJ24" s="2147">
        <v>0.20452000000000001</v>
      </c>
      <c r="CK24" s="2147">
        <v>0.106878</v>
      </c>
      <c r="CL24" s="2147">
        <v>0.19548199999999999</v>
      </c>
      <c r="CM24" s="2147">
        <v>0.21081800000000001</v>
      </c>
      <c r="CN24" s="2147">
        <v>0.35251199999999999</v>
      </c>
      <c r="CO24" s="2147">
        <v>0.18138199999999999</v>
      </c>
      <c r="CP24" s="2147">
        <v>0.122448</v>
      </c>
      <c r="CQ24" s="2147">
        <v>0.42658200000000002</v>
      </c>
      <c r="CR24" s="2147">
        <v>0.679844</v>
      </c>
      <c r="CS24" s="2147">
        <v>0.61936800000000003</v>
      </c>
      <c r="CT24" s="2147">
        <v>0.63500000000000001</v>
      </c>
      <c r="CU24" s="2147">
        <v>0.62455300000000002</v>
      </c>
      <c r="CV24" s="2147">
        <v>0.33500000000000002</v>
      </c>
      <c r="CW24" s="2148"/>
      <c r="CX24" s="2148"/>
    </row>
    <row r="25" spans="1:102" ht="19.8" thickBot="1">
      <c r="A25" s="2159"/>
      <c r="B25" s="2160" t="s">
        <v>4934</v>
      </c>
      <c r="C25" s="2161">
        <v>25.737110000000001</v>
      </c>
      <c r="D25" s="2162">
        <v>22.018177000000001</v>
      </c>
      <c r="E25" s="2162">
        <v>35.687283000000001</v>
      </c>
      <c r="F25" s="2162">
        <v>21.702106000000001</v>
      </c>
      <c r="G25" s="2162">
        <v>37.305055000000003</v>
      </c>
      <c r="H25" s="2162">
        <v>31.659293000000002</v>
      </c>
      <c r="I25" s="2162">
        <v>33.026600000000002</v>
      </c>
      <c r="J25" s="2162">
        <v>29.708821</v>
      </c>
      <c r="K25" s="2162">
        <v>43.738652999999999</v>
      </c>
      <c r="L25" s="2162">
        <v>36.712114999999997</v>
      </c>
      <c r="M25" s="2163">
        <v>30.637415000000001</v>
      </c>
      <c r="N25" s="2164">
        <v>31.055990000000001</v>
      </c>
      <c r="O25" s="2164">
        <v>36.385924000000003</v>
      </c>
      <c r="P25" s="2164">
        <v>35.06711</v>
      </c>
      <c r="Q25" s="2164">
        <v>40.885973999999997</v>
      </c>
      <c r="R25" s="2164">
        <v>49.470982999999997</v>
      </c>
      <c r="S25" s="2165">
        <v>28.184138999999998</v>
      </c>
      <c r="T25" s="2165">
        <v>31.81381</v>
      </c>
      <c r="U25" s="2166">
        <v>18.174779999999998</v>
      </c>
      <c r="V25" s="2167">
        <v>31.765108999999999</v>
      </c>
      <c r="W25" s="2167">
        <v>29.850967000000001</v>
      </c>
      <c r="X25" s="2167">
        <v>29.128205999999999</v>
      </c>
      <c r="Y25" s="2167">
        <v>40.314165000000003</v>
      </c>
      <c r="Z25" s="2167">
        <v>26.839988000000002</v>
      </c>
      <c r="AA25" s="2167">
        <v>26.919129999999999</v>
      </c>
      <c r="AB25" s="2168">
        <v>31.039451</v>
      </c>
      <c r="AC25" s="2168">
        <v>46.404277</v>
      </c>
      <c r="AD25" s="2168">
        <v>47.419716000000001</v>
      </c>
      <c r="AE25" s="2168">
        <v>64.725669999999994</v>
      </c>
      <c r="AF25" s="2168">
        <v>38.270862999999999</v>
      </c>
      <c r="AG25" s="2168">
        <v>36.993046999999997</v>
      </c>
      <c r="AH25" s="2168">
        <v>29.992884</v>
      </c>
      <c r="AI25" s="2168">
        <v>33.049315</v>
      </c>
      <c r="AJ25" s="2168">
        <v>53.468066999999998</v>
      </c>
      <c r="AK25" s="2168">
        <v>35.137366</v>
      </c>
      <c r="AL25" s="2168">
        <v>42.652462999999997</v>
      </c>
      <c r="AM25" s="2168">
        <v>50.251697999999998</v>
      </c>
      <c r="AN25" s="2168">
        <v>36.801167</v>
      </c>
      <c r="AO25" s="2168">
        <v>32.579033000000003</v>
      </c>
      <c r="AP25" s="2168">
        <v>13.407575</v>
      </c>
      <c r="AQ25" s="2168">
        <v>13.947247000000001</v>
      </c>
      <c r="AR25" s="2168">
        <v>27.037309</v>
      </c>
      <c r="AS25" s="2168">
        <v>21.03436</v>
      </c>
      <c r="AT25" s="2168">
        <v>18.686419999999998</v>
      </c>
      <c r="AU25" s="2168">
        <v>17.373142999999999</v>
      </c>
      <c r="AV25" s="2168">
        <v>26.734531</v>
      </c>
      <c r="AW25" s="2168">
        <v>34.279448000000002</v>
      </c>
      <c r="AX25" s="2168">
        <v>35.957728000000003</v>
      </c>
      <c r="AY25" s="2168">
        <v>21.893906000000001</v>
      </c>
      <c r="AZ25" s="2168">
        <v>27.912963000000001</v>
      </c>
      <c r="BA25" s="2168">
        <v>19.263836000000001</v>
      </c>
      <c r="BB25" s="2168">
        <v>18.2925</v>
      </c>
      <c r="BC25" s="2168">
        <v>30.327954999999999</v>
      </c>
      <c r="BD25" s="2168">
        <v>29.553436999999999</v>
      </c>
      <c r="BE25" s="2168">
        <v>27.353370999999999</v>
      </c>
      <c r="BF25" s="2168">
        <v>22.596567</v>
      </c>
      <c r="BG25" s="2168">
        <v>24.695957</v>
      </c>
      <c r="BH25" s="2168">
        <v>30.611471000000002</v>
      </c>
      <c r="BI25" s="2168">
        <v>24.861750000000001</v>
      </c>
      <c r="BJ25" s="2168">
        <v>27.885362000000001</v>
      </c>
      <c r="BK25" s="2168">
        <v>24.965751999999998</v>
      </c>
      <c r="BL25" s="2168">
        <v>17.305921000000001</v>
      </c>
      <c r="BM25" s="2168">
        <v>34.419795999999998</v>
      </c>
      <c r="BN25" s="2168">
        <v>27.614204999999998</v>
      </c>
      <c r="BO25" s="2168">
        <v>21.195450000000001</v>
      </c>
      <c r="BP25" s="2168">
        <v>25.928346000000001</v>
      </c>
      <c r="BQ25" s="2168">
        <v>21.469916999999999</v>
      </c>
      <c r="BR25" s="2168">
        <v>20.102826</v>
      </c>
      <c r="BS25" s="2168">
        <v>23.144265000000001</v>
      </c>
      <c r="BT25" s="2168">
        <v>22.539318999999999</v>
      </c>
      <c r="BU25" s="2168">
        <v>29.90945</v>
      </c>
      <c r="BV25" s="2168">
        <v>26.986284000000001</v>
      </c>
      <c r="BW25" s="2168">
        <v>25.873335000000001</v>
      </c>
      <c r="BX25" s="2168">
        <v>28.199812999999999</v>
      </c>
      <c r="BY25" s="2168">
        <v>38.277577000000001</v>
      </c>
      <c r="BZ25" s="2168">
        <v>25.285851999999998</v>
      </c>
      <c r="CA25" s="2168">
        <v>32.195397</v>
      </c>
      <c r="CB25" s="2168">
        <v>31.367545</v>
      </c>
      <c r="CC25" s="2168">
        <v>30.959578</v>
      </c>
      <c r="CD25" s="2168">
        <v>29.103604000000001</v>
      </c>
      <c r="CE25" s="2168">
        <v>23.755914000000001</v>
      </c>
      <c r="CF25" s="2168">
        <v>30.894316</v>
      </c>
      <c r="CG25" s="2168">
        <v>26.184795999999999</v>
      </c>
      <c r="CH25" s="2168">
        <v>24.961497999999999</v>
      </c>
      <c r="CI25" s="2168">
        <v>26.628343000000001</v>
      </c>
      <c r="CJ25" s="2168">
        <v>35.298715000000001</v>
      </c>
      <c r="CK25" s="2168">
        <v>34.239981</v>
      </c>
      <c r="CL25" s="2168">
        <v>25.422052000000001</v>
      </c>
      <c r="CM25" s="2168">
        <v>26.600950000000001</v>
      </c>
      <c r="CN25" s="2168">
        <v>28.028521000000001</v>
      </c>
      <c r="CO25" s="2168">
        <v>27.147455000000001</v>
      </c>
      <c r="CP25" s="2168">
        <v>28.122467</v>
      </c>
      <c r="CQ25" s="2168">
        <v>31.165610000000001</v>
      </c>
      <c r="CR25" s="2168">
        <v>36.16377</v>
      </c>
      <c r="CS25" s="2168">
        <v>30.446396</v>
      </c>
      <c r="CT25" s="2168">
        <v>22.415768</v>
      </c>
      <c r="CU25" s="2168">
        <v>17.218578000000001</v>
      </c>
      <c r="CV25" s="2168">
        <v>23.676031999999999</v>
      </c>
      <c r="CW25" s="2148"/>
      <c r="CX25" s="2148"/>
    </row>
    <row r="26" spans="1:102" ht="19.8" thickBot="1">
      <c r="A26" s="2169"/>
      <c r="B26" s="2170" t="s">
        <v>493</v>
      </c>
      <c r="C26" s="2171">
        <v>331.22154599999993</v>
      </c>
      <c r="D26" s="2172">
        <v>329.61593399999987</v>
      </c>
      <c r="E26" s="2172">
        <v>450.52565999999996</v>
      </c>
      <c r="F26" s="2172">
        <v>393.22015600000003</v>
      </c>
      <c r="G26" s="2172">
        <v>436.19422500000007</v>
      </c>
      <c r="H26" s="2172">
        <v>389.03623999999996</v>
      </c>
      <c r="I26" s="2172">
        <v>376.47295199999996</v>
      </c>
      <c r="J26" s="2172">
        <v>433.39257800000001</v>
      </c>
      <c r="K26" s="2172">
        <v>380.04286400000001</v>
      </c>
      <c r="L26" s="2172">
        <v>334.96484500000003</v>
      </c>
      <c r="M26" s="2173">
        <v>354.41184200000009</v>
      </c>
      <c r="N26" s="2174">
        <v>342.77341800000011</v>
      </c>
      <c r="O26" s="2174">
        <v>378.5047209999999</v>
      </c>
      <c r="P26" s="2174">
        <v>375.16533900000002</v>
      </c>
      <c r="Q26" s="2174">
        <v>404.32662899999997</v>
      </c>
      <c r="R26" s="2174">
        <v>356.19284700000003</v>
      </c>
      <c r="S26" s="2175">
        <v>338.88403600000004</v>
      </c>
      <c r="T26" s="2175">
        <v>418.06721099999999</v>
      </c>
      <c r="U26" s="2176">
        <v>342.43261199999995</v>
      </c>
      <c r="V26" s="2177">
        <v>372.80672099999992</v>
      </c>
      <c r="W26" s="2178">
        <v>348.67276500000003</v>
      </c>
      <c r="X26" s="2178">
        <v>323.29544999999996</v>
      </c>
      <c r="Y26" s="2178">
        <v>306.74239299999999</v>
      </c>
      <c r="Z26" s="2178">
        <v>394.53658899999999</v>
      </c>
      <c r="AA26" s="2178">
        <v>372.56564600000002</v>
      </c>
      <c r="AB26" s="2179">
        <v>325.29947499999992</v>
      </c>
      <c r="AC26" s="2179">
        <v>361.93969099999998</v>
      </c>
      <c r="AD26" s="2179">
        <v>372.18267200000003</v>
      </c>
      <c r="AE26" s="2179">
        <v>506.66610799999995</v>
      </c>
      <c r="AF26" s="2179">
        <v>460.39336499999996</v>
      </c>
      <c r="AG26" s="2179">
        <v>343.389321</v>
      </c>
      <c r="AH26" s="2179">
        <v>329.39689500000009</v>
      </c>
      <c r="AI26" s="2179">
        <v>356.41321500000009</v>
      </c>
      <c r="AJ26" s="2179">
        <v>387.98195599999997</v>
      </c>
      <c r="AK26" s="2179">
        <v>307.55695500000002</v>
      </c>
      <c r="AL26" s="2179">
        <v>361.10683799999998</v>
      </c>
      <c r="AM26" s="2179">
        <v>340.31638700000008</v>
      </c>
      <c r="AN26" s="2179">
        <v>353.71015999999997</v>
      </c>
      <c r="AO26" s="2179">
        <v>313.13605600000005</v>
      </c>
      <c r="AP26" s="2179">
        <v>120.90965299999999</v>
      </c>
      <c r="AQ26" s="2179">
        <v>96.734831999999997</v>
      </c>
      <c r="AR26" s="2179">
        <v>216.03775899999999</v>
      </c>
      <c r="AS26" s="2179">
        <v>182.51931099999996</v>
      </c>
      <c r="AT26" s="2179">
        <v>197.73801899999998</v>
      </c>
      <c r="AU26" s="2179">
        <v>192.27075599999998</v>
      </c>
      <c r="AV26" s="2179">
        <v>194.18265099999994</v>
      </c>
      <c r="AW26" s="2179">
        <v>198.50699299999997</v>
      </c>
      <c r="AX26" s="2179">
        <v>279.52116999999998</v>
      </c>
      <c r="AY26" s="2179">
        <v>197.03910899999994</v>
      </c>
      <c r="AZ26" s="2179">
        <v>190.91852899999998</v>
      </c>
      <c r="BA26" s="2179">
        <v>155.96555799999999</v>
      </c>
      <c r="BB26" s="2179">
        <v>150.154447</v>
      </c>
      <c r="BC26" s="2179">
        <v>161.942564</v>
      </c>
      <c r="BD26" s="2179">
        <v>245.57111800000001</v>
      </c>
      <c r="BE26" s="2179">
        <v>172.242941</v>
      </c>
      <c r="BF26" s="2179">
        <v>154.27732</v>
      </c>
      <c r="BG26" s="2179">
        <v>190.469765</v>
      </c>
      <c r="BH26" s="2179">
        <v>194.80019466334298</v>
      </c>
      <c r="BI26" s="2179">
        <v>193.39637899999997</v>
      </c>
      <c r="BJ26" s="2179">
        <v>248.29615899999999</v>
      </c>
      <c r="BK26" s="2179">
        <v>190.21158299999999</v>
      </c>
      <c r="BL26" s="2179">
        <v>213.263476</v>
      </c>
      <c r="BM26" s="2179">
        <v>210.99185299999999</v>
      </c>
      <c r="BN26" s="2179">
        <v>169.189989</v>
      </c>
      <c r="BO26" s="2179">
        <v>250.54823499999998</v>
      </c>
      <c r="BP26" s="2179">
        <v>303.3275109999999</v>
      </c>
      <c r="BQ26" s="2179">
        <v>204.28781599999999</v>
      </c>
      <c r="BR26" s="2179">
        <v>215.32390400000003</v>
      </c>
      <c r="BS26" s="2179">
        <v>227.382972</v>
      </c>
      <c r="BT26" s="2179">
        <v>226.21696399999996</v>
      </c>
      <c r="BU26" s="2179">
        <v>237.54231999999999</v>
      </c>
      <c r="BV26" s="2179">
        <v>315.04776800000002</v>
      </c>
      <c r="BW26" s="2179">
        <v>331.13298700000001</v>
      </c>
      <c r="BX26" s="2179">
        <v>292.32058000000001</v>
      </c>
      <c r="BY26" s="2179">
        <v>358.264186</v>
      </c>
      <c r="BZ26" s="2179">
        <v>259.43535200000002</v>
      </c>
      <c r="CA26" s="2179">
        <v>255.86215499999997</v>
      </c>
      <c r="CB26" s="2179">
        <v>370.74397300000004</v>
      </c>
      <c r="CC26" s="2179">
        <v>296.35244000000006</v>
      </c>
      <c r="CD26" s="2179">
        <v>239.4</v>
      </c>
      <c r="CE26" s="2179">
        <v>178.85817499999999</v>
      </c>
      <c r="CF26" s="2179">
        <v>257.47454799999997</v>
      </c>
      <c r="CG26" s="2179">
        <v>293.61597300000005</v>
      </c>
      <c r="CH26" s="2179">
        <v>382.24333400000006</v>
      </c>
      <c r="CI26" s="2179">
        <v>263.53776600000003</v>
      </c>
      <c r="CJ26" s="2179">
        <v>299.27322400000003</v>
      </c>
      <c r="CK26" s="2179">
        <v>298.727958</v>
      </c>
      <c r="CL26" s="2179">
        <v>273.16846699999996</v>
      </c>
      <c r="CM26" s="2179">
        <v>413.06012300000009</v>
      </c>
      <c r="CN26" s="2179">
        <v>298.74732999999998</v>
      </c>
      <c r="CO26" s="2179">
        <v>237.82553000000001</v>
      </c>
      <c r="CP26" s="2179">
        <v>262.65136999999999</v>
      </c>
      <c r="CQ26" s="2179">
        <v>230.836366</v>
      </c>
      <c r="CR26" s="2179">
        <v>295.32784300000003</v>
      </c>
      <c r="CS26" s="2179">
        <v>297.5</v>
      </c>
      <c r="CT26" s="2179">
        <v>348.22953899999993</v>
      </c>
      <c r="CU26" s="2179">
        <v>255.19841199999996</v>
      </c>
      <c r="CV26" s="2179">
        <v>313.61269399999998</v>
      </c>
      <c r="CW26" s="2148"/>
      <c r="CX26" s="2148"/>
    </row>
    <row r="27" spans="1:102" s="2119" customFormat="1" ht="18.899999999999999" customHeight="1" thickTop="1">
      <c r="A27" s="2180" t="s">
        <v>4935</v>
      </c>
      <c r="B27" s="2181"/>
    </row>
    <row r="28" spans="1:102" s="522" customFormat="1" ht="18.899999999999999" customHeight="1">
      <c r="A28" s="2182" t="s">
        <v>4936</v>
      </c>
      <c r="B28" s="2183"/>
      <c r="C28" s="2183"/>
      <c r="D28" s="2183"/>
      <c r="E28" s="2183"/>
      <c r="F28" s="2183"/>
      <c r="G28" s="2183"/>
      <c r="H28" s="2183"/>
      <c r="I28" s="2183"/>
      <c r="J28" s="2183"/>
      <c r="K28" s="2183"/>
      <c r="L28" s="1269"/>
      <c r="M28" s="1269"/>
      <c r="N28" s="1269"/>
      <c r="AD28" s="2180"/>
      <c r="AE28" s="2180"/>
      <c r="AF28" s="2180"/>
      <c r="AG28" s="2180"/>
      <c r="AH28" s="2180"/>
      <c r="AI28" s="2180"/>
      <c r="AJ28" s="2180"/>
      <c r="AK28" s="2180"/>
      <c r="AL28" s="2180"/>
      <c r="AM28" s="2180"/>
      <c r="AN28" s="2180"/>
      <c r="AO28" s="2180"/>
      <c r="AP28" s="2180"/>
      <c r="AQ28" s="2180"/>
      <c r="AR28" s="2180"/>
      <c r="AS28" s="2180"/>
      <c r="AT28" s="2180"/>
      <c r="AU28" s="2180"/>
      <c r="AV28" s="2180"/>
      <c r="AW28" s="2180"/>
      <c r="AX28" s="2180"/>
      <c r="AY28" s="2184"/>
      <c r="AZ28" s="2184"/>
      <c r="BA28" s="2184"/>
      <c r="BB28" s="2184"/>
      <c r="BC28" s="2184"/>
      <c r="BD28" s="2184"/>
      <c r="BE28" s="2184"/>
      <c r="BF28" s="2184"/>
      <c r="BG28" s="2184"/>
      <c r="BH28" s="2184"/>
      <c r="BI28" s="2184"/>
      <c r="BJ28" s="2184"/>
      <c r="BK28" s="2184"/>
      <c r="BL28" s="2184"/>
      <c r="BM28" s="2184"/>
      <c r="BN28" s="2184"/>
      <c r="BO28" s="2184"/>
      <c r="BP28" s="2184"/>
      <c r="BQ28" s="2184"/>
      <c r="BR28" s="2184"/>
      <c r="BS28" s="2184"/>
      <c r="BT28" s="2184"/>
      <c r="BU28" s="2184"/>
      <c r="BV28" s="2184"/>
      <c r="BW28" s="2184"/>
      <c r="BX28" s="2184"/>
      <c r="BY28" s="2184"/>
      <c r="BZ28" s="2184"/>
      <c r="CA28" s="2184"/>
      <c r="CB28" s="2184"/>
      <c r="CC28" s="2184"/>
      <c r="CD28" s="2184"/>
      <c r="CE28" s="2184"/>
      <c r="CF28" s="2184"/>
      <c r="CG28" s="2184"/>
      <c r="CH28" s="2184"/>
      <c r="CI28" s="2184"/>
      <c r="CJ28" s="2184"/>
      <c r="CK28" s="2184"/>
      <c r="CL28" s="2184"/>
      <c r="CM28" s="2184"/>
      <c r="CN28" s="2184"/>
      <c r="CO28" s="2184"/>
      <c r="CP28" s="2184"/>
      <c r="CQ28" s="2184"/>
      <c r="CR28" s="2184"/>
      <c r="CS28" s="2184"/>
      <c r="CT28" s="2184"/>
      <c r="CU28" s="2184"/>
      <c r="CV28" s="2184"/>
    </row>
    <row r="29" spans="1:102" s="2182" customFormat="1" ht="18.899999999999999" customHeight="1">
      <c r="A29" s="2185" t="s">
        <v>4937</v>
      </c>
      <c r="B29" s="2186"/>
      <c r="C29" s="2186"/>
      <c r="D29" s="2186"/>
      <c r="E29" s="2186"/>
      <c r="F29" s="2186"/>
      <c r="G29" s="2186"/>
      <c r="H29" s="2186"/>
      <c r="I29" s="2186"/>
      <c r="J29" s="2186"/>
      <c r="K29" s="2186"/>
      <c r="L29" s="2186"/>
      <c r="M29" s="2186"/>
      <c r="N29" s="2187"/>
      <c r="AD29" s="2180"/>
      <c r="AE29" s="2180"/>
      <c r="AF29" s="2180"/>
      <c r="AG29" s="2180"/>
      <c r="AH29" s="2180"/>
      <c r="AI29" s="2180"/>
      <c r="AJ29" s="2180"/>
      <c r="AK29" s="2180"/>
      <c r="AL29" s="2180"/>
      <c r="AM29" s="2180"/>
      <c r="AN29" s="2180"/>
      <c r="AO29" s="2180"/>
      <c r="AP29" s="2180"/>
      <c r="AQ29" s="2180"/>
      <c r="AR29" s="2180"/>
      <c r="AS29" s="2180"/>
      <c r="AT29" s="2180"/>
      <c r="AU29" s="2180"/>
      <c r="AV29" s="2180"/>
      <c r="AW29" s="2180"/>
      <c r="AX29" s="2180"/>
      <c r="AY29" s="2184"/>
      <c r="AZ29" s="2184"/>
      <c r="BA29" s="2184"/>
      <c r="BB29" s="2184"/>
      <c r="BC29" s="2184"/>
      <c r="BD29" s="2184"/>
      <c r="BE29" s="2184"/>
      <c r="BF29" s="2184"/>
      <c r="BG29" s="2184"/>
      <c r="BH29" s="2184"/>
      <c r="BI29" s="2184"/>
      <c r="BJ29" s="2184"/>
      <c r="BK29" s="2184"/>
      <c r="BL29" s="2184"/>
      <c r="BM29" s="2184"/>
      <c r="BN29" s="2184"/>
      <c r="BO29" s="2184"/>
      <c r="BP29" s="2184"/>
      <c r="BQ29" s="2184"/>
      <c r="BR29" s="2184"/>
      <c r="BS29" s="2184"/>
      <c r="BT29" s="2184"/>
      <c r="BU29" s="2184"/>
      <c r="BV29" s="2184"/>
      <c r="BW29" s="2184"/>
      <c r="BX29" s="2184"/>
      <c r="BY29" s="2184"/>
      <c r="BZ29" s="2184"/>
      <c r="CA29" s="2184"/>
      <c r="CB29" s="2184"/>
      <c r="CC29" s="2184"/>
      <c r="CD29" s="2184"/>
      <c r="CE29" s="2184"/>
      <c r="CF29" s="2184"/>
      <c r="CG29" s="2184"/>
      <c r="CH29" s="2184"/>
      <c r="CI29" s="2184"/>
      <c r="CJ29" s="2184"/>
      <c r="CK29" s="2184"/>
      <c r="CL29" s="2184"/>
      <c r="CM29" s="2184"/>
      <c r="CN29" s="2184"/>
      <c r="CO29" s="2184"/>
      <c r="CP29" s="2184"/>
      <c r="CQ29" s="2184"/>
      <c r="CR29" s="2184"/>
      <c r="CS29" s="2184"/>
      <c r="CT29" s="2184"/>
      <c r="CU29" s="2184"/>
      <c r="CV29" s="2184"/>
    </row>
    <row r="30" spans="1:102" s="2180" customFormat="1" ht="18.899999999999999" customHeight="1">
      <c r="A30" s="2180" t="s">
        <v>139</v>
      </c>
      <c r="B30" s="1374"/>
      <c r="AY30" s="2184"/>
      <c r="AZ30" s="2184"/>
      <c r="BA30" s="2184"/>
      <c r="BB30" s="2184"/>
      <c r="BC30" s="2184"/>
      <c r="BD30" s="2184"/>
      <c r="BE30" s="2184"/>
      <c r="BF30" s="2184"/>
      <c r="BG30" s="2184"/>
      <c r="BH30" s="2184"/>
      <c r="BI30" s="2184"/>
      <c r="BJ30" s="2184"/>
      <c r="BK30" s="2184"/>
      <c r="BL30" s="2184"/>
      <c r="BM30" s="2184"/>
      <c r="BN30" s="2184"/>
      <c r="BO30" s="2184"/>
      <c r="BP30" s="2184"/>
      <c r="BQ30" s="2184"/>
      <c r="BR30" s="2184"/>
      <c r="BS30" s="2184"/>
      <c r="BT30" s="2184"/>
      <c r="BU30" s="2184"/>
      <c r="BV30" s="2184"/>
      <c r="BW30" s="2184"/>
      <c r="BX30" s="2184"/>
      <c r="BY30" s="2184"/>
      <c r="BZ30" s="2184"/>
      <c r="CA30" s="2184"/>
      <c r="CB30" s="2184"/>
      <c r="CC30" s="2184"/>
      <c r="CD30" s="2184"/>
      <c r="CE30" s="2184"/>
      <c r="CF30" s="2184"/>
      <c r="CG30" s="2184"/>
      <c r="CH30" s="2184"/>
      <c r="CI30" s="2184"/>
      <c r="CJ30" s="2184"/>
      <c r="CK30" s="2184"/>
      <c r="CL30" s="2184"/>
      <c r="CM30" s="2184"/>
      <c r="CN30" s="2184"/>
      <c r="CO30" s="2184"/>
      <c r="CP30" s="2184"/>
      <c r="CQ30" s="2184"/>
      <c r="CR30" s="2184"/>
      <c r="CS30" s="2184"/>
      <c r="CT30" s="2184"/>
      <c r="CU30" s="2184"/>
      <c r="CV30" s="2184"/>
    </row>
    <row r="31" spans="1:102" s="2108" customFormat="1" ht="24" customHeight="1">
      <c r="A31" s="2108" t="s">
        <v>3601</v>
      </c>
      <c r="B31" s="2109"/>
      <c r="AY31" s="2188"/>
      <c r="AZ31" s="2188"/>
      <c r="BA31" s="2188"/>
      <c r="BB31" s="2188"/>
      <c r="BC31" s="2188"/>
      <c r="BD31" s="2188"/>
      <c r="BE31" s="2188"/>
      <c r="BF31" s="2188"/>
      <c r="BG31" s="2188"/>
      <c r="BH31" s="2188"/>
      <c r="BI31" s="2188"/>
      <c r="BJ31" s="2188"/>
      <c r="BK31" s="2188"/>
      <c r="BL31" s="2188"/>
      <c r="BM31" s="2188"/>
      <c r="BN31" s="2188"/>
      <c r="BO31" s="2188"/>
      <c r="BP31" s="2188"/>
      <c r="BQ31" s="2188"/>
      <c r="BR31" s="2188"/>
      <c r="BS31" s="2188"/>
      <c r="BT31" s="2188"/>
      <c r="BU31" s="2188"/>
      <c r="BV31" s="2188"/>
      <c r="BW31" s="2188"/>
      <c r="BX31" s="2188"/>
      <c r="BY31" s="2188"/>
      <c r="BZ31" s="2188"/>
      <c r="CA31" s="2188"/>
      <c r="CB31" s="2188"/>
      <c r="CC31" s="2188"/>
      <c r="CD31" s="2188"/>
      <c r="CE31" s="2188"/>
      <c r="CF31" s="2188"/>
      <c r="CG31" s="2188"/>
      <c r="CH31" s="2188"/>
      <c r="CI31" s="2188"/>
      <c r="CJ31" s="2188"/>
      <c r="CK31" s="2188"/>
      <c r="CL31" s="2188"/>
      <c r="CM31" s="2188"/>
      <c r="CN31" s="2188"/>
      <c r="CO31" s="2188"/>
      <c r="CP31" s="2188"/>
      <c r="CQ31" s="2188"/>
      <c r="CR31" s="2188"/>
      <c r="CS31" s="2188"/>
      <c r="CT31" s="2188"/>
      <c r="CU31" s="2188"/>
      <c r="CV31" s="2188"/>
      <c r="CX31" s="2189"/>
    </row>
    <row r="32" spans="1:102" ht="16.8">
      <c r="A32" s="2190"/>
      <c r="B32" s="2191"/>
      <c r="C32" s="2192"/>
    </row>
    <row r="33" spans="1:3" ht="16.8">
      <c r="A33" s="2190"/>
      <c r="B33" s="2193"/>
      <c r="C33" s="2192"/>
    </row>
    <row r="34" spans="1:3" ht="16.8">
      <c r="A34" s="2190"/>
      <c r="B34" s="2193"/>
      <c r="C34" s="2081"/>
    </row>
    <row r="35" spans="1:3" ht="16.8">
      <c r="A35" s="2190"/>
      <c r="B35" s="2193"/>
      <c r="C35" s="2081"/>
    </row>
  </sheetData>
  <printOptions horizontalCentered="1"/>
  <pageMargins left="0.74803149606299213" right="0.74803149606299213" top="0.74803149606299213" bottom="0.74803149606299213" header="0.31496062992125984" footer="0"/>
  <pageSetup paperSize="9" scale="58"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DA1048576"/>
  <sheetViews>
    <sheetView showGridLines="0" topLeftCell="A16" zoomScale="80" zoomScaleNormal="80" zoomScaleSheetLayoutView="85" workbookViewId="0">
      <pane xSplit="1" topLeftCell="B1" activePane="topRight" state="frozen"/>
      <selection activeCell="A2" sqref="A2"/>
      <selection pane="topRight" activeCell="A2" sqref="A2"/>
    </sheetView>
  </sheetViews>
  <sheetFormatPr defaultColWidth="9.109375" defaultRowHeight="15"/>
  <cols>
    <col min="1" max="1" width="13.5546875" style="2194" customWidth="1"/>
    <col min="2" max="2" width="75.109375" style="2081" customWidth="1"/>
    <col min="3" max="3" width="7.33203125" style="2080" hidden="1" customWidth="1"/>
    <col min="4" max="4" width="7.5546875" style="2080" hidden="1" customWidth="1"/>
    <col min="5" max="5" width="8" style="2080" hidden="1" customWidth="1"/>
    <col min="6" max="6" width="7.6640625" style="2080" hidden="1" customWidth="1"/>
    <col min="7" max="7" width="8.33203125" style="2080" hidden="1" customWidth="1"/>
    <col min="8" max="8" width="7.33203125" style="2080" hidden="1" customWidth="1"/>
    <col min="9" max="9" width="6.6640625" style="2080" hidden="1" customWidth="1"/>
    <col min="10" max="10" width="8" style="2080" hidden="1" customWidth="1"/>
    <col min="11" max="11" width="7.6640625" style="2080" hidden="1" customWidth="1"/>
    <col min="12" max="12" width="7.44140625" style="2080" hidden="1" customWidth="1"/>
    <col min="13" max="13" width="8.109375" style="2080" hidden="1" customWidth="1"/>
    <col min="14" max="14" width="7.6640625" style="2080" hidden="1" customWidth="1"/>
    <col min="15" max="15" width="7.33203125" style="2080" hidden="1" customWidth="1"/>
    <col min="16" max="16" width="7.5546875" style="2080" hidden="1" customWidth="1"/>
    <col min="17" max="17" width="8" style="2080" hidden="1" customWidth="1"/>
    <col min="18" max="18" width="7.6640625" style="2080" hidden="1" customWidth="1"/>
    <col min="19" max="19" width="9.44140625" style="2080" hidden="1" customWidth="1"/>
    <col min="20" max="20" width="8.5546875" style="2080" hidden="1" customWidth="1"/>
    <col min="21" max="21" width="7.88671875" style="2080" hidden="1" customWidth="1"/>
    <col min="22" max="22" width="9.109375" style="2080" hidden="1" customWidth="1"/>
    <col min="23" max="23" width="8.6640625" style="2080" hidden="1" customWidth="1"/>
    <col min="24" max="24" width="8.44140625" style="2080" hidden="1" customWidth="1"/>
    <col min="25" max="25" width="9.33203125" style="2080" hidden="1" customWidth="1"/>
    <col min="26" max="26" width="8.88671875" style="2080" hidden="1" customWidth="1"/>
    <col min="27" max="27" width="8.44140625" style="2080" hidden="1" customWidth="1"/>
    <col min="28" max="28" width="8.33203125" style="2080" hidden="1" customWidth="1"/>
    <col min="29" max="29" width="8.6640625" style="2080" hidden="1" customWidth="1"/>
    <col min="30" max="30" width="8.44140625" style="2080" hidden="1" customWidth="1"/>
    <col min="31" max="31" width="9" style="2080" hidden="1" customWidth="1"/>
    <col min="32" max="32" width="8.33203125" style="2080" hidden="1" customWidth="1"/>
    <col min="33" max="33" width="7.5546875" style="2080" hidden="1" customWidth="1"/>
    <col min="34" max="34" width="8.88671875" style="2080" hidden="1" customWidth="1"/>
    <col min="35" max="35" width="8.33203125" style="2080" hidden="1" customWidth="1"/>
    <col min="36" max="36" width="8.109375" style="2080" hidden="1" customWidth="1"/>
    <col min="37" max="37" width="8.88671875" style="2080" hidden="1" customWidth="1"/>
    <col min="38" max="38" width="8.44140625" style="2080" hidden="1" customWidth="1"/>
    <col min="39" max="39" width="8.109375" style="2080" hidden="1" customWidth="1"/>
    <col min="40" max="40" width="8.33203125" style="2080" hidden="1" customWidth="1"/>
    <col min="41" max="41" width="8.6640625" style="2080" hidden="1" customWidth="1"/>
    <col min="42" max="42" width="8.44140625" style="2080" hidden="1" customWidth="1"/>
    <col min="43" max="87" width="10.6640625" style="2080" hidden="1" customWidth="1"/>
    <col min="88" max="100" width="10.6640625" style="2080" customWidth="1"/>
    <col min="101" max="101" width="16.5546875" style="2197" customWidth="1"/>
    <col min="102" max="102" width="14.5546875" style="2197" customWidth="1"/>
    <col min="103" max="104" width="9.109375" style="2080"/>
    <col min="105" max="105" width="13.5546875" style="2080" bestFit="1" customWidth="1"/>
    <col min="106" max="16384" width="9.109375" style="2080"/>
  </cols>
  <sheetData>
    <row r="1" spans="1:105" s="2116" customFormat="1" ht="19.8">
      <c r="A1" s="2077" t="s">
        <v>4938</v>
      </c>
      <c r="B1" s="2077"/>
      <c r="CW1" s="2195"/>
      <c r="CX1" s="2196"/>
    </row>
    <row r="2" spans="1:105" s="2118" customFormat="1" ht="17.399999999999999" thickBot="1">
      <c r="A2" s="2117"/>
      <c r="T2" s="2119"/>
      <c r="W2" s="2119"/>
      <c r="Y2" s="2119"/>
      <c r="AE2" s="2120"/>
      <c r="AF2" s="2120"/>
      <c r="AG2" s="2120"/>
      <c r="AH2" s="2120"/>
      <c r="AJ2" s="2121"/>
      <c r="AK2" s="2122" t="s">
        <v>4015</v>
      </c>
      <c r="AL2" s="2122"/>
      <c r="AM2" s="2122"/>
      <c r="AN2" s="2122"/>
      <c r="AO2" s="2122"/>
      <c r="AP2" s="2122"/>
      <c r="AQ2" s="2122"/>
      <c r="AR2" s="2122"/>
      <c r="AS2" s="2122"/>
      <c r="AT2" s="2122"/>
      <c r="AU2" s="2122"/>
      <c r="AV2" s="2122"/>
      <c r="AW2" s="2122"/>
      <c r="AX2" s="2122"/>
      <c r="AY2" s="2122"/>
      <c r="AZ2" s="2122"/>
      <c r="BA2" s="2122"/>
      <c r="BB2" s="2122"/>
      <c r="BC2" s="2122"/>
      <c r="BD2" s="2122"/>
      <c r="BE2" s="2122"/>
      <c r="BF2" s="2122"/>
      <c r="BG2" s="2122"/>
      <c r="BH2" s="2122"/>
      <c r="BI2" s="2122"/>
      <c r="BJ2" s="2122"/>
      <c r="BK2" s="2122"/>
      <c r="BL2" s="2122"/>
      <c r="BM2" s="2122"/>
      <c r="BN2" s="2122"/>
      <c r="BO2" s="2122"/>
      <c r="BP2" s="2122"/>
      <c r="BQ2" s="2122"/>
      <c r="BR2" s="2122"/>
      <c r="BS2" s="2122"/>
      <c r="BT2" s="2122"/>
      <c r="BU2" s="2122"/>
      <c r="BV2" s="2122"/>
      <c r="BW2" s="2122"/>
      <c r="BX2" s="2122"/>
      <c r="BY2" s="2122"/>
      <c r="BZ2" s="2122"/>
      <c r="CA2" s="2122"/>
      <c r="CB2" s="2122"/>
      <c r="CC2" s="2122"/>
      <c r="CD2" s="2122"/>
      <c r="CE2" s="2122"/>
      <c r="CF2" s="2122"/>
      <c r="CG2" s="2122"/>
      <c r="CH2" s="2122"/>
      <c r="CI2" s="2122"/>
      <c r="CJ2" s="2122"/>
      <c r="CK2" s="2122"/>
      <c r="CL2" s="2122"/>
      <c r="CM2" s="2122"/>
      <c r="CN2" s="2122"/>
      <c r="CO2" s="2122"/>
      <c r="CP2" s="2122"/>
      <c r="CQ2" s="2122"/>
      <c r="CR2" s="2122"/>
      <c r="CS2" s="2122"/>
      <c r="CT2" s="2122"/>
      <c r="CU2" s="2122"/>
      <c r="CV2" s="2122" t="s">
        <v>4015</v>
      </c>
      <c r="CW2" s="2197"/>
      <c r="CX2" s="2198"/>
    </row>
    <row r="3" spans="1:105" s="2136" customFormat="1" ht="34.799999999999997" thickTop="1" thickBot="1">
      <c r="A3" s="2124" t="s">
        <v>4906</v>
      </c>
      <c r="B3" s="2125" t="s">
        <v>4907</v>
      </c>
      <c r="C3" s="2126">
        <v>42737</v>
      </c>
      <c r="D3" s="2127">
        <v>42767</v>
      </c>
      <c r="E3" s="2127">
        <v>42795</v>
      </c>
      <c r="F3" s="2127">
        <v>42826</v>
      </c>
      <c r="G3" s="2127">
        <v>42856</v>
      </c>
      <c r="H3" s="2127">
        <v>42887</v>
      </c>
      <c r="I3" s="2127">
        <v>42917</v>
      </c>
      <c r="J3" s="2127">
        <v>42948</v>
      </c>
      <c r="K3" s="2127">
        <v>42979</v>
      </c>
      <c r="L3" s="2127">
        <v>43009</v>
      </c>
      <c r="M3" s="2128">
        <v>43040</v>
      </c>
      <c r="N3" s="2129">
        <v>43070</v>
      </c>
      <c r="O3" s="2129">
        <v>43101</v>
      </c>
      <c r="P3" s="2129">
        <v>43132</v>
      </c>
      <c r="Q3" s="2129">
        <v>43160</v>
      </c>
      <c r="R3" s="2129">
        <v>43191</v>
      </c>
      <c r="S3" s="2130">
        <v>43221</v>
      </c>
      <c r="T3" s="2130">
        <v>43252</v>
      </c>
      <c r="U3" s="2131">
        <v>43282</v>
      </c>
      <c r="V3" s="2132">
        <v>43313</v>
      </c>
      <c r="W3" s="2133">
        <v>43344</v>
      </c>
      <c r="X3" s="2133">
        <v>43374</v>
      </c>
      <c r="Y3" s="2133">
        <v>43405</v>
      </c>
      <c r="Z3" s="2133">
        <v>43435</v>
      </c>
      <c r="AA3" s="2133">
        <v>43466</v>
      </c>
      <c r="AB3" s="2134">
        <v>43497</v>
      </c>
      <c r="AC3" s="2134">
        <v>43525</v>
      </c>
      <c r="AD3" s="2134">
        <v>43556</v>
      </c>
      <c r="AE3" s="2134">
        <v>43586</v>
      </c>
      <c r="AF3" s="2134">
        <v>43617</v>
      </c>
      <c r="AG3" s="2134">
        <v>43647</v>
      </c>
      <c r="AH3" s="2134">
        <v>43678</v>
      </c>
      <c r="AI3" s="2134">
        <v>43709</v>
      </c>
      <c r="AJ3" s="2134">
        <v>43739</v>
      </c>
      <c r="AK3" s="2134">
        <v>43770</v>
      </c>
      <c r="AL3" s="2134">
        <v>43800</v>
      </c>
      <c r="AM3" s="2134">
        <v>43831</v>
      </c>
      <c r="AN3" s="2134">
        <v>43862</v>
      </c>
      <c r="AO3" s="2134">
        <v>43891</v>
      </c>
      <c r="AP3" s="2134">
        <v>43922</v>
      </c>
      <c r="AQ3" s="2134">
        <v>43952</v>
      </c>
      <c r="AR3" s="2134">
        <v>43983</v>
      </c>
      <c r="AS3" s="2134">
        <v>44013</v>
      </c>
      <c r="AT3" s="2134">
        <v>44044</v>
      </c>
      <c r="AU3" s="2134">
        <v>44075</v>
      </c>
      <c r="AV3" s="2134">
        <v>44105</v>
      </c>
      <c r="AW3" s="2134">
        <v>44136</v>
      </c>
      <c r="AX3" s="2134">
        <v>44166</v>
      </c>
      <c r="AY3" s="2134">
        <v>44197</v>
      </c>
      <c r="AZ3" s="2134">
        <v>44228</v>
      </c>
      <c r="BA3" s="2134">
        <v>44256</v>
      </c>
      <c r="BB3" s="2134">
        <v>44287</v>
      </c>
      <c r="BC3" s="2134">
        <v>44317</v>
      </c>
      <c r="BD3" s="2134">
        <v>44348</v>
      </c>
      <c r="BE3" s="2134">
        <v>44378</v>
      </c>
      <c r="BF3" s="2134">
        <v>44409</v>
      </c>
      <c r="BG3" s="2134">
        <v>44440</v>
      </c>
      <c r="BH3" s="2134">
        <v>44470</v>
      </c>
      <c r="BI3" s="2134">
        <v>44501</v>
      </c>
      <c r="BJ3" s="2134">
        <v>44531</v>
      </c>
      <c r="BK3" s="2134">
        <v>44562</v>
      </c>
      <c r="BL3" s="2134">
        <v>44593</v>
      </c>
      <c r="BM3" s="2134">
        <v>44621</v>
      </c>
      <c r="BN3" s="2134">
        <v>44652</v>
      </c>
      <c r="BO3" s="2134">
        <v>44682</v>
      </c>
      <c r="BP3" s="2134">
        <v>44713</v>
      </c>
      <c r="BQ3" s="2134">
        <v>44743</v>
      </c>
      <c r="BR3" s="2134">
        <v>44774</v>
      </c>
      <c r="BS3" s="2134">
        <v>44805</v>
      </c>
      <c r="BT3" s="2134">
        <v>44835</v>
      </c>
      <c r="BU3" s="2134">
        <v>44866</v>
      </c>
      <c r="BV3" s="2134">
        <v>44896</v>
      </c>
      <c r="BW3" s="2134">
        <v>44927</v>
      </c>
      <c r="BX3" s="2134">
        <v>44959</v>
      </c>
      <c r="BY3" s="2134">
        <v>44987</v>
      </c>
      <c r="BZ3" s="2134">
        <v>45018</v>
      </c>
      <c r="CA3" s="2134">
        <v>45048</v>
      </c>
      <c r="CB3" s="2134">
        <v>45080</v>
      </c>
      <c r="CC3" s="2134">
        <v>45110</v>
      </c>
      <c r="CD3" s="2134">
        <v>45141</v>
      </c>
      <c r="CE3" s="2134">
        <v>45170</v>
      </c>
      <c r="CF3" s="2134">
        <v>45200</v>
      </c>
      <c r="CG3" s="2134">
        <v>45231</v>
      </c>
      <c r="CH3" s="2134">
        <v>45261</v>
      </c>
      <c r="CI3" s="2134">
        <v>45292</v>
      </c>
      <c r="CJ3" s="2134">
        <v>45323</v>
      </c>
      <c r="CK3" s="2134">
        <v>45352</v>
      </c>
      <c r="CL3" s="2134">
        <v>45383</v>
      </c>
      <c r="CM3" s="2134">
        <v>45413</v>
      </c>
      <c r="CN3" s="2134">
        <v>45444</v>
      </c>
      <c r="CO3" s="2134">
        <v>45474</v>
      </c>
      <c r="CP3" s="2134">
        <v>45505</v>
      </c>
      <c r="CQ3" s="2134">
        <v>45536</v>
      </c>
      <c r="CR3" s="2134">
        <v>45566</v>
      </c>
      <c r="CS3" s="2134">
        <v>45597</v>
      </c>
      <c r="CT3" s="2134">
        <v>45627</v>
      </c>
      <c r="CU3" s="2134">
        <v>45658</v>
      </c>
      <c r="CV3" s="2134">
        <v>45689</v>
      </c>
      <c r="CW3" s="2197"/>
      <c r="CX3" s="2195"/>
    </row>
    <row r="4" spans="1:105" ht="19.2">
      <c r="A4" s="2137" t="s">
        <v>4908</v>
      </c>
      <c r="B4" s="2138" t="s">
        <v>2925</v>
      </c>
      <c r="C4" s="2139">
        <v>1.8737269999999999</v>
      </c>
      <c r="D4" s="2140">
        <v>5.6502299999999996</v>
      </c>
      <c r="E4" s="2140">
        <v>6.1793459999999998</v>
      </c>
      <c r="F4" s="2140">
        <v>6.8903819999999998</v>
      </c>
      <c r="G4" s="2140">
        <v>2.9134190000000002</v>
      </c>
      <c r="H4" s="2140">
        <v>1.3776919999999999</v>
      </c>
      <c r="I4" s="2140">
        <v>5.8307270000000004</v>
      </c>
      <c r="J4" s="2140">
        <v>2.699341</v>
      </c>
      <c r="K4" s="2140">
        <v>2.9321660000000001</v>
      </c>
      <c r="L4" s="2140">
        <v>4.1240329999999998</v>
      </c>
      <c r="M4" s="2141">
        <v>1.3591869999999999</v>
      </c>
      <c r="N4" s="2142">
        <v>3.8012929999999998</v>
      </c>
      <c r="O4" s="2142">
        <v>4.0750380000000002</v>
      </c>
      <c r="P4" s="2142">
        <v>5.492051</v>
      </c>
      <c r="Q4" s="2142">
        <v>2.8839169999999998</v>
      </c>
      <c r="R4" s="2142">
        <v>5.3517130000000002</v>
      </c>
      <c r="S4" s="2143">
        <v>3.3357260000000002</v>
      </c>
      <c r="T4" s="2143">
        <v>4.0821009999999998</v>
      </c>
      <c r="U4" s="2144">
        <v>9.1434730000000002</v>
      </c>
      <c r="V4" s="2145">
        <v>4.4307730000000003</v>
      </c>
      <c r="W4" s="2146">
        <v>5.0496080000000001</v>
      </c>
      <c r="X4" s="2146">
        <v>5.7440550000000004</v>
      </c>
      <c r="Y4" s="2146">
        <v>1.312559</v>
      </c>
      <c r="Z4" s="2146">
        <v>1.96679</v>
      </c>
      <c r="AA4" s="2146">
        <v>5.5024449999999998</v>
      </c>
      <c r="AB4" s="2147">
        <v>11.190146</v>
      </c>
      <c r="AC4" s="2147">
        <v>3.9146969999999999</v>
      </c>
      <c r="AD4" s="2147">
        <v>4.536054</v>
      </c>
      <c r="AE4" s="2147">
        <v>4.7452940000000003</v>
      </c>
      <c r="AF4" s="2147">
        <v>11.968059999999999</v>
      </c>
      <c r="AG4" s="2147">
        <v>10.406629000000001</v>
      </c>
      <c r="AH4" s="2147">
        <v>14.553019000000001</v>
      </c>
      <c r="AI4" s="2147">
        <v>10.589162</v>
      </c>
      <c r="AJ4" s="2147">
        <v>19.345385</v>
      </c>
      <c r="AK4" s="2147">
        <v>11.578229</v>
      </c>
      <c r="AL4" s="2147">
        <v>8.3917599999999997</v>
      </c>
      <c r="AM4" s="2147">
        <v>2.779633</v>
      </c>
      <c r="AN4" s="2147">
        <v>4.8686730000000003</v>
      </c>
      <c r="AO4" s="2147">
        <v>11.063675</v>
      </c>
      <c r="AP4" s="2147">
        <v>4.4814850000000002</v>
      </c>
      <c r="AQ4" s="2147">
        <v>1.74898</v>
      </c>
      <c r="AR4" s="2147">
        <v>3.4967459999999999</v>
      </c>
      <c r="AS4" s="2147">
        <v>4.7611949999999998</v>
      </c>
      <c r="AT4" s="2147">
        <v>13.081106999999999</v>
      </c>
      <c r="AU4" s="2147">
        <v>11.208748</v>
      </c>
      <c r="AV4" s="2147">
        <v>4.3680279999999998</v>
      </c>
      <c r="AW4" s="2147">
        <v>0.89159999999999995</v>
      </c>
      <c r="AX4" s="2147">
        <v>2.6544279999999998</v>
      </c>
      <c r="AY4" s="2147">
        <v>4.2001309999999998</v>
      </c>
      <c r="AZ4" s="2147">
        <v>2.9666709999999998</v>
      </c>
      <c r="BA4" s="2147">
        <v>3.3781840000000001</v>
      </c>
      <c r="BB4" s="2147">
        <v>5.29833</v>
      </c>
      <c r="BC4" s="2147">
        <v>4.2538520000000002</v>
      </c>
      <c r="BD4" s="2147">
        <v>2.571167</v>
      </c>
      <c r="BE4" s="2147">
        <v>1.808025</v>
      </c>
      <c r="BF4" s="2147">
        <v>3.4</v>
      </c>
      <c r="BG4" s="2147">
        <v>1.660148</v>
      </c>
      <c r="BH4" s="2147">
        <v>1.6438790000000001</v>
      </c>
      <c r="BI4" s="2147">
        <v>2.8045010000000001</v>
      </c>
      <c r="BJ4" s="2147">
        <v>1.5549740000000001</v>
      </c>
      <c r="BK4" s="2147">
        <v>2.0614249999999998</v>
      </c>
      <c r="BL4" s="2147">
        <v>1.2758119999999999</v>
      </c>
      <c r="BM4" s="2147">
        <v>1.3667339999999999</v>
      </c>
      <c r="BN4" s="2147">
        <v>3.0692650000000001</v>
      </c>
      <c r="BO4" s="2147">
        <v>2.4508109999999999</v>
      </c>
      <c r="BP4" s="2147">
        <v>1.580608</v>
      </c>
      <c r="BQ4" s="2147">
        <v>1.9720279999999999</v>
      </c>
      <c r="BR4" s="2147">
        <v>1.751841</v>
      </c>
      <c r="BS4" s="2147">
        <v>2.4308999999999998</v>
      </c>
      <c r="BT4" s="2147">
        <v>2.7005530000000002</v>
      </c>
      <c r="BU4" s="2147">
        <v>3.4696899999999999</v>
      </c>
      <c r="BV4" s="2147">
        <v>2.661381</v>
      </c>
      <c r="BW4" s="2147">
        <v>2.7135180000000001</v>
      </c>
      <c r="BX4" s="2147">
        <v>13.423973</v>
      </c>
      <c r="BY4" s="2147">
        <v>10.407861</v>
      </c>
      <c r="BZ4" s="2147">
        <v>6.9277040000000003</v>
      </c>
      <c r="CA4" s="2147">
        <v>7.4908089999999996</v>
      </c>
      <c r="CB4" s="2147">
        <v>4.919143</v>
      </c>
      <c r="CC4" s="2147">
        <v>3.0105620000000002</v>
      </c>
      <c r="CD4" s="2147">
        <v>8.0133670000000006</v>
      </c>
      <c r="CE4" s="2147">
        <v>5.1548809999999996</v>
      </c>
      <c r="CF4" s="2147">
        <v>3.4910749999999999</v>
      </c>
      <c r="CG4" s="2147">
        <v>6.6162080000000003</v>
      </c>
      <c r="CH4" s="2147">
        <v>6.351305</v>
      </c>
      <c r="CI4" s="2147">
        <v>3.5106570000000001</v>
      </c>
      <c r="CJ4" s="2147">
        <v>4.356452</v>
      </c>
      <c r="CK4" s="2147">
        <v>7.2751060000000001</v>
      </c>
      <c r="CL4" s="2147">
        <v>2.4952719999999999</v>
      </c>
      <c r="CM4" s="2147">
        <v>8.9597079999999991</v>
      </c>
      <c r="CN4" s="2147">
        <v>6.8879039999999998</v>
      </c>
      <c r="CO4" s="2147">
        <v>26.884543000000001</v>
      </c>
      <c r="CP4" s="2147">
        <v>19.583886</v>
      </c>
      <c r="CQ4" s="2147">
        <v>10.190975999999999</v>
      </c>
      <c r="CR4" s="2147">
        <v>10.30978</v>
      </c>
      <c r="CS4" s="2147">
        <v>5.5588730000000002</v>
      </c>
      <c r="CT4" s="2147">
        <v>3.4297939999999998</v>
      </c>
      <c r="CU4" s="2147">
        <v>5.1008959999999997</v>
      </c>
      <c r="CV4" s="2147">
        <v>4.2986829999999996</v>
      </c>
    </row>
    <row r="5" spans="1:105" ht="19.2">
      <c r="A5" s="2149" t="s">
        <v>4909</v>
      </c>
      <c r="B5" s="2150" t="s">
        <v>2926</v>
      </c>
      <c r="C5" s="2151">
        <v>0</v>
      </c>
      <c r="D5" s="2152">
        <v>0</v>
      </c>
      <c r="E5" s="2152">
        <v>0</v>
      </c>
      <c r="F5" s="2152">
        <v>2.3694E-2</v>
      </c>
      <c r="G5" s="2152">
        <v>0</v>
      </c>
      <c r="H5" s="2152">
        <v>0</v>
      </c>
      <c r="I5" s="2152">
        <v>0</v>
      </c>
      <c r="J5" s="2152">
        <v>3.4252999999999999E-2</v>
      </c>
      <c r="K5" s="2152">
        <v>5.4099000000000001E-2</v>
      </c>
      <c r="L5" s="2152">
        <v>4.5046999999999997E-2</v>
      </c>
      <c r="M5" s="2153">
        <v>0</v>
      </c>
      <c r="N5" s="2154">
        <v>0</v>
      </c>
      <c r="O5" s="2154">
        <v>0</v>
      </c>
      <c r="P5" s="2154">
        <v>8.2864999999999994E-2</v>
      </c>
      <c r="Q5" s="2154">
        <v>0</v>
      </c>
      <c r="R5" s="2154">
        <v>0</v>
      </c>
      <c r="S5" s="2155">
        <v>0</v>
      </c>
      <c r="T5" s="2155">
        <v>0</v>
      </c>
      <c r="U5" s="2156">
        <v>0</v>
      </c>
      <c r="V5" s="2146">
        <v>2.775E-2</v>
      </c>
      <c r="W5" s="2146">
        <v>0</v>
      </c>
      <c r="X5" s="2146">
        <v>0</v>
      </c>
      <c r="Y5" s="2146">
        <v>0</v>
      </c>
      <c r="Z5" s="2146">
        <v>0</v>
      </c>
      <c r="AA5" s="2146">
        <v>0</v>
      </c>
      <c r="AB5" s="2147">
        <v>0</v>
      </c>
      <c r="AC5" s="2147">
        <v>0</v>
      </c>
      <c r="AD5" s="2147">
        <v>0</v>
      </c>
      <c r="AE5" s="2147">
        <v>0</v>
      </c>
      <c r="AF5" s="2147">
        <v>2.0589E-2</v>
      </c>
      <c r="AG5" s="2147">
        <v>5.3126E-2</v>
      </c>
      <c r="AH5" s="2147">
        <v>0</v>
      </c>
      <c r="AI5" s="2147">
        <v>3.6579E-2</v>
      </c>
      <c r="AJ5" s="2147">
        <v>0</v>
      </c>
      <c r="AK5" s="2147">
        <v>0</v>
      </c>
      <c r="AL5" s="2147">
        <v>0</v>
      </c>
      <c r="AM5" s="2147">
        <v>0</v>
      </c>
      <c r="AN5" s="2147">
        <v>0</v>
      </c>
      <c r="AO5" s="2147">
        <v>0.114137</v>
      </c>
      <c r="AP5" s="2147">
        <v>0</v>
      </c>
      <c r="AQ5" s="2147">
        <v>0</v>
      </c>
      <c r="AR5" s="2147">
        <v>0</v>
      </c>
      <c r="AS5" s="2147">
        <v>0</v>
      </c>
      <c r="AT5" s="2147">
        <v>0</v>
      </c>
      <c r="AU5" s="2147">
        <v>0</v>
      </c>
      <c r="AV5" s="2147">
        <v>0</v>
      </c>
      <c r="AW5" s="2147">
        <v>0</v>
      </c>
      <c r="AX5" s="2147">
        <v>0</v>
      </c>
      <c r="AY5" s="2147">
        <v>0</v>
      </c>
      <c r="AZ5" s="2147">
        <v>0</v>
      </c>
      <c r="BA5" s="2147">
        <v>0</v>
      </c>
      <c r="BB5" s="2147">
        <v>0</v>
      </c>
      <c r="BC5" s="2147">
        <v>0</v>
      </c>
      <c r="BD5" s="2147">
        <v>0</v>
      </c>
      <c r="BE5" s="2147">
        <v>0</v>
      </c>
      <c r="BF5" s="2147">
        <v>0</v>
      </c>
      <c r="BG5" s="2147">
        <v>0</v>
      </c>
      <c r="BH5" s="2147">
        <v>0</v>
      </c>
      <c r="BI5" s="2147">
        <v>0</v>
      </c>
      <c r="BJ5" s="2147">
        <v>0</v>
      </c>
      <c r="BK5" s="2147">
        <v>0</v>
      </c>
      <c r="BL5" s="2147">
        <v>0</v>
      </c>
      <c r="BM5" s="2147">
        <v>0</v>
      </c>
      <c r="BN5" s="2147">
        <v>0</v>
      </c>
      <c r="BO5" s="2147">
        <v>0</v>
      </c>
      <c r="BP5" s="2147">
        <v>2.1359E-2</v>
      </c>
      <c r="BQ5" s="2147">
        <v>0</v>
      </c>
      <c r="BR5" s="2147">
        <v>0.111414</v>
      </c>
      <c r="BS5" s="2147">
        <v>0</v>
      </c>
      <c r="BT5" s="2147">
        <v>0</v>
      </c>
      <c r="BU5" s="2147">
        <v>0</v>
      </c>
      <c r="BV5" s="2147">
        <v>0</v>
      </c>
      <c r="BW5" s="2147">
        <v>3.3688000000000003E-2</v>
      </c>
      <c r="BX5" s="2147">
        <v>0</v>
      </c>
      <c r="BY5" s="2147">
        <v>4.4999999999999998E-2</v>
      </c>
      <c r="BZ5" s="2147">
        <v>0.04</v>
      </c>
      <c r="CA5" s="2147">
        <v>0</v>
      </c>
      <c r="CB5" s="2147">
        <v>0</v>
      </c>
      <c r="CC5" s="2147">
        <v>2.4933E-2</v>
      </c>
      <c r="CD5" s="2147">
        <v>0</v>
      </c>
      <c r="CE5" s="2147">
        <v>0</v>
      </c>
      <c r="CF5" s="2147">
        <v>0</v>
      </c>
      <c r="CG5" s="2147">
        <v>0</v>
      </c>
      <c r="CH5" s="2147">
        <v>0</v>
      </c>
      <c r="CI5" s="2147">
        <v>0</v>
      </c>
      <c r="CJ5" s="2147">
        <v>0</v>
      </c>
      <c r="CK5" s="2147">
        <v>0.40816400000000003</v>
      </c>
      <c r="CL5" s="2147">
        <v>0.110069</v>
      </c>
      <c r="CM5" s="2147">
        <v>0.20055999999999999</v>
      </c>
      <c r="CN5" s="2147">
        <v>2.0140000000000002E-2</v>
      </c>
      <c r="CO5" s="2147">
        <v>0</v>
      </c>
      <c r="CP5" s="2147">
        <v>3.3850999999999999E-2</v>
      </c>
      <c r="CQ5" s="2147">
        <v>0</v>
      </c>
      <c r="CR5" s="2147">
        <v>0</v>
      </c>
      <c r="CS5" s="2147">
        <v>0.17346300000000001</v>
      </c>
      <c r="CT5" s="2147">
        <v>0</v>
      </c>
      <c r="CU5" s="2147">
        <v>6.1462000000000003E-2</v>
      </c>
      <c r="CV5" s="2147">
        <v>0.86017900000000003</v>
      </c>
      <c r="DA5" s="2199"/>
    </row>
    <row r="6" spans="1:105" ht="19.2">
      <c r="A6" s="2149" t="s">
        <v>4910</v>
      </c>
      <c r="B6" s="2150" t="s">
        <v>2927</v>
      </c>
      <c r="C6" s="2151">
        <v>25.505998999999999</v>
      </c>
      <c r="D6" s="2152">
        <v>34.393787000000003</v>
      </c>
      <c r="E6" s="2152">
        <v>42.556314999999998</v>
      </c>
      <c r="F6" s="2152">
        <v>33.276426000000001</v>
      </c>
      <c r="G6" s="2152">
        <v>42.014259000000003</v>
      </c>
      <c r="H6" s="2152">
        <v>25.791346000000001</v>
      </c>
      <c r="I6" s="2152">
        <v>30.973580999999999</v>
      </c>
      <c r="J6" s="2152">
        <v>33.758459999999999</v>
      </c>
      <c r="K6" s="2152">
        <v>26.025895999999999</v>
      </c>
      <c r="L6" s="2152">
        <v>34.561964000000003</v>
      </c>
      <c r="M6" s="2153">
        <v>29.122147999999999</v>
      </c>
      <c r="N6" s="2154">
        <v>25.755611999999999</v>
      </c>
      <c r="O6" s="2154">
        <v>34.601475000000001</v>
      </c>
      <c r="P6" s="2154">
        <v>34.639186000000002</v>
      </c>
      <c r="Q6" s="2154">
        <v>26.550988</v>
      </c>
      <c r="R6" s="2154">
        <v>26.836786</v>
      </c>
      <c r="S6" s="2155">
        <v>31.837437000000001</v>
      </c>
      <c r="T6" s="2155">
        <v>28.543883999999998</v>
      </c>
      <c r="U6" s="2156">
        <v>34.210056000000002</v>
      </c>
      <c r="V6" s="2146">
        <v>40.196989000000002</v>
      </c>
      <c r="W6" s="2146">
        <v>28.634834000000001</v>
      </c>
      <c r="X6" s="2146">
        <v>32.079802999999998</v>
      </c>
      <c r="Y6" s="2146">
        <v>28.314133000000002</v>
      </c>
      <c r="Z6" s="2146">
        <v>39.206673000000002</v>
      </c>
      <c r="AA6" s="2146">
        <v>43.894100000000002</v>
      </c>
      <c r="AB6" s="2147">
        <v>40.363661</v>
      </c>
      <c r="AC6" s="2147">
        <v>30.507442000000001</v>
      </c>
      <c r="AD6" s="2147">
        <v>34.436408999999998</v>
      </c>
      <c r="AE6" s="2147">
        <v>34.797068000000003</v>
      </c>
      <c r="AF6" s="2147">
        <v>29.304745</v>
      </c>
      <c r="AG6" s="2147">
        <v>33.287880000000001</v>
      </c>
      <c r="AH6" s="2147">
        <v>37.400314000000002</v>
      </c>
      <c r="AI6" s="2147">
        <v>25.155100999999998</v>
      </c>
      <c r="AJ6" s="2147">
        <v>39.757447999999997</v>
      </c>
      <c r="AK6" s="2147">
        <v>25.219282</v>
      </c>
      <c r="AL6" s="2147">
        <v>30.162198</v>
      </c>
      <c r="AM6" s="2147">
        <v>29.913892000000001</v>
      </c>
      <c r="AN6" s="2147">
        <v>31.579284999999999</v>
      </c>
      <c r="AO6" s="2147">
        <v>25.076647999999999</v>
      </c>
      <c r="AP6" s="2147">
        <v>17.494340999999999</v>
      </c>
      <c r="AQ6" s="2147">
        <v>21.101254000000001</v>
      </c>
      <c r="AR6" s="2147">
        <v>28.187850000000001</v>
      </c>
      <c r="AS6" s="2147">
        <v>29.038751000000001</v>
      </c>
      <c r="AT6" s="2147">
        <v>33.133577000000002</v>
      </c>
      <c r="AU6" s="2147">
        <v>32.267304000000003</v>
      </c>
      <c r="AV6" s="2147">
        <v>30.417942</v>
      </c>
      <c r="AW6" s="2147">
        <v>36.404601999999997</v>
      </c>
      <c r="AX6" s="2147">
        <v>39.514634999999998</v>
      </c>
      <c r="AY6" s="2147">
        <v>21.836134000000001</v>
      </c>
      <c r="AZ6" s="2147">
        <v>23.311558999999999</v>
      </c>
      <c r="BA6" s="2147">
        <v>31.723936999999999</v>
      </c>
      <c r="BB6" s="2147">
        <v>26.021298000000002</v>
      </c>
      <c r="BC6" s="2147">
        <v>22.023582000000001</v>
      </c>
      <c r="BD6" s="2147">
        <v>26.537953000000002</v>
      </c>
      <c r="BE6" s="2147">
        <v>29.190011999999999</v>
      </c>
      <c r="BF6" s="2147">
        <v>27</v>
      </c>
      <c r="BG6" s="2147">
        <v>23.643847000000001</v>
      </c>
      <c r="BH6" s="2147">
        <v>33.541643000000001</v>
      </c>
      <c r="BI6" s="2147">
        <v>26.855430999999999</v>
      </c>
      <c r="BJ6" s="2147">
        <v>31.399273000000001</v>
      </c>
      <c r="BK6" s="2147">
        <v>23.583365000000001</v>
      </c>
      <c r="BL6" s="2147">
        <v>35.560938</v>
      </c>
      <c r="BM6" s="2147">
        <v>23.338474999999999</v>
      </c>
      <c r="BN6" s="2147">
        <v>58.618409</v>
      </c>
      <c r="BO6" s="2147">
        <v>23.276745999999999</v>
      </c>
      <c r="BP6" s="2147">
        <v>32.348742000000001</v>
      </c>
      <c r="BQ6" s="2147">
        <v>26.578648000000001</v>
      </c>
      <c r="BR6" s="2147">
        <v>19.290232</v>
      </c>
      <c r="BS6" s="2147">
        <v>17.586203999999999</v>
      </c>
      <c r="BT6" s="2147">
        <v>24.346117</v>
      </c>
      <c r="BU6" s="2147">
        <v>78.982652999999999</v>
      </c>
      <c r="BV6" s="2147">
        <v>36.683019000000002</v>
      </c>
      <c r="BW6" s="2147">
        <v>26.167375</v>
      </c>
      <c r="BX6" s="2147">
        <v>31.862690000000001</v>
      </c>
      <c r="BY6" s="2147">
        <v>39.968929000000003</v>
      </c>
      <c r="BZ6" s="2147">
        <v>28.548487000000002</v>
      </c>
      <c r="CA6" s="2147">
        <v>26.669443000000001</v>
      </c>
      <c r="CB6" s="2147">
        <v>23.708606</v>
      </c>
      <c r="CC6" s="2147">
        <v>37.406140000000001</v>
      </c>
      <c r="CD6" s="2147">
        <v>22.1</v>
      </c>
      <c r="CE6" s="2147">
        <v>26.731335999999999</v>
      </c>
      <c r="CF6" s="2147">
        <v>31.356881999999999</v>
      </c>
      <c r="CG6" s="2147">
        <v>44.060930999999997</v>
      </c>
      <c r="CH6" s="2147">
        <v>32.819194000000003</v>
      </c>
      <c r="CI6" s="2147">
        <v>24.028473999999999</v>
      </c>
      <c r="CJ6" s="2147">
        <v>26.387953</v>
      </c>
      <c r="CK6" s="2147">
        <v>33.372120000000002</v>
      </c>
      <c r="CL6" s="2147">
        <v>21.646343000000002</v>
      </c>
      <c r="CM6" s="2147">
        <v>17.833133</v>
      </c>
      <c r="CN6" s="2147">
        <v>45.937730999999999</v>
      </c>
      <c r="CO6" s="2147">
        <v>33.958210000000001</v>
      </c>
      <c r="CP6" s="2147">
        <v>32.055385000000001</v>
      </c>
      <c r="CQ6" s="2147">
        <v>22.829958999999999</v>
      </c>
      <c r="CR6" s="2147">
        <v>32.973484999999997</v>
      </c>
      <c r="CS6" s="2147">
        <v>32.788704000000003</v>
      </c>
      <c r="CT6" s="2147">
        <v>28.302123000000002</v>
      </c>
      <c r="CU6" s="2147">
        <v>20.389989</v>
      </c>
      <c r="CV6" s="2147">
        <v>21.509042999999998</v>
      </c>
    </row>
    <row r="7" spans="1:105" ht="19.2">
      <c r="A7" s="2149" t="s">
        <v>4911</v>
      </c>
      <c r="B7" s="2150" t="s">
        <v>2928</v>
      </c>
      <c r="C7" s="2151">
        <v>16.069172999999999</v>
      </c>
      <c r="D7" s="2152">
        <v>8.2470289999999995</v>
      </c>
      <c r="E7" s="2152">
        <v>19.579142000000001</v>
      </c>
      <c r="F7" s="2152">
        <v>9.5718099999999993</v>
      </c>
      <c r="G7" s="2152">
        <v>9.8174869999999999</v>
      </c>
      <c r="H7" s="2152">
        <v>11.629056</v>
      </c>
      <c r="I7" s="2152">
        <v>14.737556</v>
      </c>
      <c r="J7" s="2152">
        <v>16.954764000000001</v>
      </c>
      <c r="K7" s="2152">
        <v>2.9596070000000001</v>
      </c>
      <c r="L7" s="2152">
        <v>9.4236889999999995</v>
      </c>
      <c r="M7" s="2153">
        <v>20.105578000000001</v>
      </c>
      <c r="N7" s="2154">
        <v>23.065391000000002</v>
      </c>
      <c r="O7" s="2154">
        <v>20.877905999999999</v>
      </c>
      <c r="P7" s="2154">
        <v>13.191898</v>
      </c>
      <c r="Q7" s="2154">
        <v>19.954177000000001</v>
      </c>
      <c r="R7" s="2154">
        <v>15.967751</v>
      </c>
      <c r="S7" s="2155">
        <v>16.103573000000001</v>
      </c>
      <c r="T7" s="2155">
        <v>15.620875</v>
      </c>
      <c r="U7" s="2156">
        <v>11.735054</v>
      </c>
      <c r="V7" s="2146">
        <v>6.2553280000000004</v>
      </c>
      <c r="W7" s="2146">
        <v>10.372398</v>
      </c>
      <c r="X7" s="2146">
        <v>17.766860000000001</v>
      </c>
      <c r="Y7" s="2146">
        <v>15.11398</v>
      </c>
      <c r="Z7" s="2146">
        <v>8.5498969999999996</v>
      </c>
      <c r="AA7" s="2146">
        <v>24.035513999999999</v>
      </c>
      <c r="AB7" s="2147">
        <v>13.225662</v>
      </c>
      <c r="AC7" s="2147">
        <v>13.931978000000001</v>
      </c>
      <c r="AD7" s="2147">
        <v>14.110277</v>
      </c>
      <c r="AE7" s="2147">
        <v>17.454657999999998</v>
      </c>
      <c r="AF7" s="2147">
        <v>13.506233999999999</v>
      </c>
      <c r="AG7" s="2147">
        <v>12.932368</v>
      </c>
      <c r="AH7" s="2147">
        <v>11.687315</v>
      </c>
      <c r="AI7" s="2147">
        <v>10.098132</v>
      </c>
      <c r="AJ7" s="2147">
        <v>10.077458</v>
      </c>
      <c r="AK7" s="2147">
        <v>7.1232990000000003</v>
      </c>
      <c r="AL7" s="2147">
        <v>16.530802000000001</v>
      </c>
      <c r="AM7" s="2147">
        <v>12.295249</v>
      </c>
      <c r="AN7" s="2147">
        <v>8.7164739999999998</v>
      </c>
      <c r="AO7" s="2147">
        <v>14.287051</v>
      </c>
      <c r="AP7" s="2147">
        <v>10.384662000000001</v>
      </c>
      <c r="AQ7" s="2147">
        <v>8.4363840000000003</v>
      </c>
      <c r="AR7" s="2147">
        <v>10.674552</v>
      </c>
      <c r="AS7" s="2147">
        <v>8.4943069999999992</v>
      </c>
      <c r="AT7" s="2147">
        <v>20.710766</v>
      </c>
      <c r="AU7" s="2147">
        <v>8.5488440000000008</v>
      </c>
      <c r="AV7" s="2147">
        <v>10.853524</v>
      </c>
      <c r="AW7" s="2147">
        <v>13.511532000000001</v>
      </c>
      <c r="AX7" s="2147">
        <v>14.100395000000001</v>
      </c>
      <c r="AY7" s="2147">
        <v>12.607355</v>
      </c>
      <c r="AZ7" s="2147">
        <v>8.6243859999999994</v>
      </c>
      <c r="BA7" s="2147">
        <v>10.459085999999999</v>
      </c>
      <c r="BB7" s="2147">
        <v>11.420045999999999</v>
      </c>
      <c r="BC7" s="2147">
        <v>11.947953999999999</v>
      </c>
      <c r="BD7" s="2147">
        <v>16.568863</v>
      </c>
      <c r="BE7" s="2147">
        <v>12.725279</v>
      </c>
      <c r="BF7" s="2147">
        <v>9.5</v>
      </c>
      <c r="BG7" s="2147">
        <v>11.236935000000001</v>
      </c>
      <c r="BH7" s="2147">
        <v>13.020502</v>
      </c>
      <c r="BI7" s="2147">
        <v>10.465655999999999</v>
      </c>
      <c r="BJ7" s="2147">
        <v>11.687459</v>
      </c>
      <c r="BK7" s="2147">
        <v>9.4619389999999992</v>
      </c>
      <c r="BL7" s="2147">
        <v>9.6828420000000008</v>
      </c>
      <c r="BM7" s="2147">
        <v>7.0869220000000004</v>
      </c>
      <c r="BN7" s="2147">
        <v>20.805569999999999</v>
      </c>
      <c r="BO7" s="2147">
        <v>10.500429</v>
      </c>
      <c r="BP7" s="2147">
        <v>8.4496710000000004</v>
      </c>
      <c r="BQ7" s="2147">
        <v>9.6994810000000005</v>
      </c>
      <c r="BR7" s="2147">
        <v>13.420453</v>
      </c>
      <c r="BS7" s="2147">
        <v>9.0351959999999991</v>
      </c>
      <c r="BT7" s="2147">
        <v>5.2698799999999997</v>
      </c>
      <c r="BU7" s="2147">
        <v>41.889741999999998</v>
      </c>
      <c r="BV7" s="2147">
        <v>26.174893000000001</v>
      </c>
      <c r="BW7" s="2147">
        <v>15.983039</v>
      </c>
      <c r="BX7" s="2147">
        <v>12.432122</v>
      </c>
      <c r="BY7" s="2147">
        <v>19.178213</v>
      </c>
      <c r="BZ7" s="2147">
        <v>14.21977</v>
      </c>
      <c r="CA7" s="2147">
        <v>10.215234000000001</v>
      </c>
      <c r="CB7" s="2147">
        <v>9.0102010000000003</v>
      </c>
      <c r="CC7" s="2147">
        <v>10.306983000000001</v>
      </c>
      <c r="CD7" s="2147">
        <v>7.3299110000000001</v>
      </c>
      <c r="CE7" s="2147">
        <v>8.3951519999999995</v>
      </c>
      <c r="CF7" s="2147">
        <v>13.675666</v>
      </c>
      <c r="CG7" s="2147">
        <v>25.457823000000001</v>
      </c>
      <c r="CH7" s="2147">
        <v>17.100393</v>
      </c>
      <c r="CI7" s="2147">
        <v>11.704169</v>
      </c>
      <c r="CJ7" s="2147">
        <v>7.6838920000000002</v>
      </c>
      <c r="CK7" s="2147">
        <v>5.2732939999999999</v>
      </c>
      <c r="CL7" s="2147">
        <v>3.3941379999999999</v>
      </c>
      <c r="CM7" s="2147">
        <v>6.3786949999999996</v>
      </c>
      <c r="CN7" s="2147">
        <v>4.4242189999999999</v>
      </c>
      <c r="CO7" s="2147">
        <v>8.3599560000000004</v>
      </c>
      <c r="CP7" s="2147">
        <v>5.5851509999999998</v>
      </c>
      <c r="CQ7" s="2147">
        <v>3.478809</v>
      </c>
      <c r="CR7" s="2147">
        <v>8.4095650000000006</v>
      </c>
      <c r="CS7" s="2147">
        <v>12.901044000000001</v>
      </c>
      <c r="CT7" s="2147">
        <v>6.8037150000000004</v>
      </c>
      <c r="CU7" s="2147">
        <v>6.5388130000000002</v>
      </c>
      <c r="CV7" s="2147">
        <v>12.075054</v>
      </c>
    </row>
    <row r="8" spans="1:105" ht="19.2">
      <c r="A8" s="2149" t="s">
        <v>4912</v>
      </c>
      <c r="B8" s="2150" t="s">
        <v>2929</v>
      </c>
      <c r="C8" s="2151">
        <v>0.314135</v>
      </c>
      <c r="D8" s="2152">
        <v>0.30244599999999999</v>
      </c>
      <c r="E8" s="2152">
        <v>0.11454400000000001</v>
      </c>
      <c r="F8" s="2152">
        <v>0.45794699999999999</v>
      </c>
      <c r="G8" s="2152">
        <v>0.52052699999999996</v>
      </c>
      <c r="H8" s="2152">
        <v>1.418156</v>
      </c>
      <c r="I8" s="2152">
        <v>0.40640900000000002</v>
      </c>
      <c r="J8" s="2152">
        <v>1.0174879999999999</v>
      </c>
      <c r="K8" s="2152">
        <v>0.26413399999999998</v>
      </c>
      <c r="L8" s="2152">
        <v>0.38948700000000003</v>
      </c>
      <c r="M8" s="2153">
        <v>0.32820300000000002</v>
      </c>
      <c r="N8" s="2154">
        <v>0.37868400000000002</v>
      </c>
      <c r="O8" s="2154">
        <v>0.39469300000000002</v>
      </c>
      <c r="P8" s="2154">
        <v>0.16920399999999999</v>
      </c>
      <c r="Q8" s="2154">
        <v>0.86897100000000005</v>
      </c>
      <c r="R8" s="2154">
        <v>0.90102599999999999</v>
      </c>
      <c r="S8" s="2155">
        <v>0.416653</v>
      </c>
      <c r="T8" s="2155">
        <v>0.31012299999999998</v>
      </c>
      <c r="U8" s="2156">
        <v>0.81714699999999996</v>
      </c>
      <c r="V8" s="2146">
        <v>0.256023</v>
      </c>
      <c r="W8" s="2146">
        <v>1.3923209999999999</v>
      </c>
      <c r="X8" s="2146">
        <v>0.81400600000000001</v>
      </c>
      <c r="Y8" s="2146">
        <v>0.66823299999999997</v>
      </c>
      <c r="Z8" s="2146">
        <v>0.32374799999999998</v>
      </c>
      <c r="AA8" s="2146">
        <v>0.31134000000000001</v>
      </c>
      <c r="AB8" s="2147">
        <v>1.423918</v>
      </c>
      <c r="AC8" s="2147">
        <v>2.5522520000000002</v>
      </c>
      <c r="AD8" s="2147">
        <v>0.361709</v>
      </c>
      <c r="AE8" s="2147">
        <v>1.2384980000000001</v>
      </c>
      <c r="AF8" s="2147">
        <v>0.32272699999999999</v>
      </c>
      <c r="AG8" s="2147">
        <v>0.25684299999999999</v>
      </c>
      <c r="AH8" s="2147">
        <v>1.0206310000000001</v>
      </c>
      <c r="AI8" s="2147">
        <v>0.59074599999999999</v>
      </c>
      <c r="AJ8" s="2147">
        <v>9.2171000000000003E-2</v>
      </c>
      <c r="AK8" s="2147">
        <v>0.62544699999999998</v>
      </c>
      <c r="AL8" s="2147">
        <v>0.66698100000000005</v>
      </c>
      <c r="AM8" s="2147">
        <v>0.53713999999999995</v>
      </c>
      <c r="AN8" s="2147">
        <v>7.4107999999999993E-2</v>
      </c>
      <c r="AO8" s="2147">
        <v>0.102372</v>
      </c>
      <c r="AP8" s="2147">
        <v>0.98668400000000001</v>
      </c>
      <c r="AQ8" s="2147">
        <v>0.46190199999999998</v>
      </c>
      <c r="AR8" s="2147">
        <v>0.39591599999999999</v>
      </c>
      <c r="AS8" s="2147">
        <v>0.46122400000000002</v>
      </c>
      <c r="AT8" s="2147">
        <v>0.321631</v>
      </c>
      <c r="AU8" s="2147">
        <v>0.76549999999999996</v>
      </c>
      <c r="AV8" s="2147">
        <v>0.34033600000000003</v>
      </c>
      <c r="AW8" s="2147">
        <v>0.62412599999999996</v>
      </c>
      <c r="AX8" s="2147">
        <v>0.481603</v>
      </c>
      <c r="AY8" s="2147">
        <v>2.1104080000000001</v>
      </c>
      <c r="AZ8" s="2147">
        <v>0.29708099999999998</v>
      </c>
      <c r="BA8" s="2147">
        <v>0.55460900000000002</v>
      </c>
      <c r="BB8" s="2147">
        <v>9.1655E-2</v>
      </c>
      <c r="BC8" s="2147">
        <v>0.88461500000000004</v>
      </c>
      <c r="BD8" s="2147">
        <v>0.508571</v>
      </c>
      <c r="BE8" s="2147">
        <v>0.131356</v>
      </c>
      <c r="BF8" s="2147">
        <v>0.1</v>
      </c>
      <c r="BG8" s="2147">
        <v>0.19775799999999999</v>
      </c>
      <c r="BH8" s="2147">
        <v>0.40809000000000001</v>
      </c>
      <c r="BI8" s="2147">
        <v>0</v>
      </c>
      <c r="BJ8" s="2147">
        <v>0.14044200000000001</v>
      </c>
      <c r="BK8" s="2147">
        <v>3.5264999999999998E-2</v>
      </c>
      <c r="BL8" s="2147">
        <v>0.38619700000000001</v>
      </c>
      <c r="BM8" s="2147">
        <v>0.41151399999999999</v>
      </c>
      <c r="BN8" s="2147">
        <v>0.119699</v>
      </c>
      <c r="BO8" s="2147">
        <v>6.9748000000000004E-2</v>
      </c>
      <c r="BP8" s="2147">
        <v>0.67857900000000004</v>
      </c>
      <c r="BQ8" s="2147">
        <v>0.40666099999999999</v>
      </c>
      <c r="BR8" s="2147">
        <v>4.8579999999999998E-2</v>
      </c>
      <c r="BS8" s="2147">
        <v>0.54788700000000001</v>
      </c>
      <c r="BT8" s="2147">
        <v>0.49377900000000002</v>
      </c>
      <c r="BU8" s="2147">
        <v>7.7762999999999999E-2</v>
      </c>
      <c r="BV8" s="2147">
        <v>0.19320899999999999</v>
      </c>
      <c r="BW8" s="2147">
        <v>5.1671000000000002E-2</v>
      </c>
      <c r="BX8" s="2147">
        <v>0.106054</v>
      </c>
      <c r="BY8" s="2147">
        <v>0.17133399999999999</v>
      </c>
      <c r="BZ8" s="2147">
        <v>0</v>
      </c>
      <c r="CA8" s="2147">
        <v>0.20325199999999999</v>
      </c>
      <c r="CB8" s="2147">
        <v>0.33776699999999998</v>
      </c>
      <c r="CC8" s="2147">
        <v>0.34390199999999999</v>
      </c>
      <c r="CD8" s="2147">
        <v>0.36504399999999998</v>
      </c>
      <c r="CE8" s="2147">
        <v>0.1</v>
      </c>
      <c r="CF8" s="2147">
        <v>0.112523</v>
      </c>
      <c r="CG8" s="2147">
        <v>0.15271000000000001</v>
      </c>
      <c r="CH8" s="2147">
        <v>0.28822500000000001</v>
      </c>
      <c r="CI8" s="2147">
        <v>0.25384200000000001</v>
      </c>
      <c r="CJ8" s="2147">
        <v>0.17135800000000001</v>
      </c>
      <c r="CK8" s="2147">
        <v>0.15413299999999999</v>
      </c>
      <c r="CL8" s="2147">
        <v>0.56946399999999997</v>
      </c>
      <c r="CM8" s="2147">
        <v>0.10932500000000001</v>
      </c>
      <c r="CN8" s="2147">
        <v>8.5460999999999995E-2</v>
      </c>
      <c r="CO8" s="2147">
        <v>0.25631500000000002</v>
      </c>
      <c r="CP8" s="2147">
        <v>0.12040099999999999</v>
      </c>
      <c r="CQ8" s="2147">
        <v>0.121144</v>
      </c>
      <c r="CR8" s="2147">
        <v>0.30671599999999999</v>
      </c>
      <c r="CS8" s="2147">
        <v>0.13193099999999999</v>
      </c>
      <c r="CT8" s="2147">
        <v>0.32465899999999998</v>
      </c>
      <c r="CU8" s="2147">
        <v>0.16918900000000001</v>
      </c>
      <c r="CV8" s="2147">
        <v>0.20458799999999999</v>
      </c>
    </row>
    <row r="9" spans="1:105" ht="19.2">
      <c r="A9" s="2149" t="s">
        <v>4913</v>
      </c>
      <c r="B9" s="2150" t="s">
        <v>2930</v>
      </c>
      <c r="C9" s="2151">
        <v>5.4787949999999999</v>
      </c>
      <c r="D9" s="2152">
        <v>4.2376849999999999</v>
      </c>
      <c r="E9" s="2152">
        <v>7.9175760000000004</v>
      </c>
      <c r="F9" s="2152">
        <v>14.032254999999999</v>
      </c>
      <c r="G9" s="2152">
        <v>9.3569370000000003</v>
      </c>
      <c r="H9" s="2152">
        <v>7.8336699999999997</v>
      </c>
      <c r="I9" s="2152">
        <v>11.837421000000001</v>
      </c>
      <c r="J9" s="2152">
        <v>9.2373910000000006</v>
      </c>
      <c r="K9" s="2152">
        <v>8.5629399999999993</v>
      </c>
      <c r="L9" s="2152">
        <v>5.0930679999999997</v>
      </c>
      <c r="M9" s="2153">
        <v>7.6807160000000003</v>
      </c>
      <c r="N9" s="2154">
        <v>4.937799</v>
      </c>
      <c r="O9" s="2154">
        <v>9.2499490000000009</v>
      </c>
      <c r="P9" s="2154">
        <v>6.0605370000000001</v>
      </c>
      <c r="Q9" s="2154">
        <v>9.9650049999999997</v>
      </c>
      <c r="R9" s="2154">
        <v>7.4489710000000002</v>
      </c>
      <c r="S9" s="2155">
        <v>9.6599269999999997</v>
      </c>
      <c r="T9" s="2155">
        <v>18.663461000000002</v>
      </c>
      <c r="U9" s="2156">
        <v>11.768860999999999</v>
      </c>
      <c r="V9" s="2146">
        <v>12.067918000000001</v>
      </c>
      <c r="W9" s="2146">
        <v>13.798814</v>
      </c>
      <c r="X9" s="2146">
        <v>8.0550800000000002</v>
      </c>
      <c r="Y9" s="2146">
        <v>11.506123000000001</v>
      </c>
      <c r="Z9" s="2146">
        <v>15.687813</v>
      </c>
      <c r="AA9" s="2146">
        <v>28.353940000000001</v>
      </c>
      <c r="AB9" s="2147">
        <v>13.179735000000001</v>
      </c>
      <c r="AC9" s="2147">
        <v>15.054982000000001</v>
      </c>
      <c r="AD9" s="2147">
        <v>9.7754309999999993</v>
      </c>
      <c r="AE9" s="2147">
        <v>10.015857</v>
      </c>
      <c r="AF9" s="2147">
        <v>13.40202</v>
      </c>
      <c r="AG9" s="2147">
        <v>18.011956000000001</v>
      </c>
      <c r="AH9" s="2147">
        <v>13.791334000000001</v>
      </c>
      <c r="AI9" s="2147">
        <v>17.124707000000001</v>
      </c>
      <c r="AJ9" s="2147">
        <v>7.2097629999999997</v>
      </c>
      <c r="AK9" s="2147">
        <v>14.799659</v>
      </c>
      <c r="AL9" s="2147">
        <v>13.065483</v>
      </c>
      <c r="AM9" s="2147">
        <v>23.875544999999999</v>
      </c>
      <c r="AN9" s="2147">
        <v>9.6195020000000007</v>
      </c>
      <c r="AO9" s="2147">
        <v>6.625013</v>
      </c>
      <c r="AP9" s="2147">
        <v>7.7630330000000001</v>
      </c>
      <c r="AQ9" s="2147">
        <v>7.7691920000000003</v>
      </c>
      <c r="AR9" s="2147">
        <v>6.0490729999999999</v>
      </c>
      <c r="AS9" s="2147">
        <v>11.627424</v>
      </c>
      <c r="AT9" s="2147">
        <v>17.167439000000002</v>
      </c>
      <c r="AU9" s="2147">
        <v>6.8123899999999997</v>
      </c>
      <c r="AV9" s="2147">
        <v>7.7895599999999998</v>
      </c>
      <c r="AW9" s="2147">
        <v>8.1785479999999993</v>
      </c>
      <c r="AX9" s="2147">
        <v>8.0744290000000003</v>
      </c>
      <c r="AY9" s="2147">
        <v>10.802511000000001</v>
      </c>
      <c r="AZ9" s="2147">
        <v>5.3157909999999999</v>
      </c>
      <c r="BA9" s="2147">
        <v>5.0848069999999996</v>
      </c>
      <c r="BB9" s="2147">
        <v>4.9352729999999996</v>
      </c>
      <c r="BC9" s="2147">
        <v>9.2050380000000001</v>
      </c>
      <c r="BD9" s="2147">
        <v>6.4387889999999999</v>
      </c>
      <c r="BE9" s="2147">
        <v>9.2975999999999992</v>
      </c>
      <c r="BF9" s="2147">
        <v>6.8</v>
      </c>
      <c r="BG9" s="2147">
        <v>7.0850559999999998</v>
      </c>
      <c r="BH9" s="2147">
        <v>13.710485</v>
      </c>
      <c r="BI9" s="2147">
        <v>5.7369750000000002</v>
      </c>
      <c r="BJ9" s="2147">
        <v>9.2393750000000008</v>
      </c>
      <c r="BK9" s="2147">
        <v>7.8613939999999998</v>
      </c>
      <c r="BL9" s="2147">
        <v>5.0439239999999996</v>
      </c>
      <c r="BM9" s="2147">
        <v>7.8751740000000003</v>
      </c>
      <c r="BN9" s="2147">
        <v>6.5080939999999998</v>
      </c>
      <c r="BO9" s="2147">
        <v>6.4292100000000003</v>
      </c>
      <c r="BP9" s="2147">
        <v>5.7953510000000001</v>
      </c>
      <c r="BQ9" s="2147">
        <v>6.4321529999999996</v>
      </c>
      <c r="BR9" s="2147">
        <v>5.8250260000000003</v>
      </c>
      <c r="BS9" s="2147">
        <v>3.863569</v>
      </c>
      <c r="BT9" s="2147">
        <v>3.9161950000000001</v>
      </c>
      <c r="BU9" s="2147">
        <v>11.214347999999999</v>
      </c>
      <c r="BV9" s="2147">
        <v>14.9</v>
      </c>
      <c r="BW9" s="2147">
        <v>7.1179690000000004</v>
      </c>
      <c r="BX9" s="2147">
        <v>7.0237150000000002</v>
      </c>
      <c r="BY9" s="2147">
        <v>12.901040999999999</v>
      </c>
      <c r="BZ9" s="2147">
        <v>5.3716200000000001</v>
      </c>
      <c r="CA9" s="2147">
        <v>6.5391560000000002</v>
      </c>
      <c r="CB9" s="2147">
        <v>9.0239930000000008</v>
      </c>
      <c r="CC9" s="2147">
        <v>12.424652999999999</v>
      </c>
      <c r="CD9" s="2147">
        <v>7.4186139999999998</v>
      </c>
      <c r="CE9" s="2147">
        <v>8.0179010000000002</v>
      </c>
      <c r="CF9" s="2147">
        <v>7.9929779999999999</v>
      </c>
      <c r="CG9" s="2147">
        <v>12.069817</v>
      </c>
      <c r="CH9" s="2147">
        <v>12.377304000000001</v>
      </c>
      <c r="CI9" s="2147">
        <v>7.952089</v>
      </c>
      <c r="CJ9" s="2147">
        <v>7.0920290000000001</v>
      </c>
      <c r="CK9" s="2147">
        <v>5.2359819999999999</v>
      </c>
      <c r="CL9" s="2147">
        <v>4.79697</v>
      </c>
      <c r="CM9" s="2147">
        <v>4.5721569999999998</v>
      </c>
      <c r="CN9" s="2147">
        <v>6.0741930000000002</v>
      </c>
      <c r="CO9" s="2147">
        <v>10.494164</v>
      </c>
      <c r="CP9" s="2147">
        <v>6.282095</v>
      </c>
      <c r="CQ9" s="2147">
        <v>5.2534210000000003</v>
      </c>
      <c r="CR9" s="2147">
        <v>4.5877509999999999</v>
      </c>
      <c r="CS9" s="2147">
        <v>5.2433399999999999</v>
      </c>
      <c r="CT9" s="2147">
        <v>10.106031</v>
      </c>
      <c r="CU9" s="2147">
        <v>6.9458000000000002</v>
      </c>
      <c r="CV9" s="2147">
        <v>3.2093690000000001</v>
      </c>
    </row>
    <row r="10" spans="1:105" ht="19.2">
      <c r="A10" s="2157" t="s">
        <v>4914</v>
      </c>
      <c r="B10" s="2150" t="s">
        <v>4915</v>
      </c>
      <c r="C10" s="2151">
        <v>88.102399000000005</v>
      </c>
      <c r="D10" s="2152">
        <v>85.794148000000007</v>
      </c>
      <c r="E10" s="2152">
        <v>117.299482</v>
      </c>
      <c r="F10" s="2152">
        <v>98.597997000000007</v>
      </c>
      <c r="G10" s="2152">
        <v>100.65992900000001</v>
      </c>
      <c r="H10" s="2152">
        <v>115.082792</v>
      </c>
      <c r="I10" s="2152">
        <v>117.499291</v>
      </c>
      <c r="J10" s="2152">
        <v>121.151297</v>
      </c>
      <c r="K10" s="2152">
        <v>106.603751</v>
      </c>
      <c r="L10" s="2152">
        <v>102.995744</v>
      </c>
      <c r="M10" s="2153">
        <v>112.531271</v>
      </c>
      <c r="N10" s="2154">
        <v>124.939334</v>
      </c>
      <c r="O10" s="2154">
        <v>114.061331</v>
      </c>
      <c r="P10" s="2154">
        <v>100.101615</v>
      </c>
      <c r="Q10" s="2154">
        <v>111.013334</v>
      </c>
      <c r="R10" s="2154">
        <v>103.14534399999999</v>
      </c>
      <c r="S10" s="2155">
        <v>127.72086299999999</v>
      </c>
      <c r="T10" s="2155">
        <v>106.31444399999999</v>
      </c>
      <c r="U10" s="2156">
        <v>128.24471199999999</v>
      </c>
      <c r="V10" s="2146">
        <v>130.923158</v>
      </c>
      <c r="W10" s="2146">
        <v>126.183335</v>
      </c>
      <c r="X10" s="2146">
        <v>130.73920699999999</v>
      </c>
      <c r="Y10" s="2146">
        <v>126.426113</v>
      </c>
      <c r="Z10" s="2146">
        <v>132.38606200000001</v>
      </c>
      <c r="AA10" s="2146">
        <v>144.142124</v>
      </c>
      <c r="AB10" s="2147">
        <v>103.01333099999999</v>
      </c>
      <c r="AC10" s="2147">
        <v>93.131393000000003</v>
      </c>
      <c r="AD10" s="2147">
        <v>137.71633499999999</v>
      </c>
      <c r="AE10" s="2147">
        <v>116.832531</v>
      </c>
      <c r="AF10" s="2147">
        <v>124.94443699999999</v>
      </c>
      <c r="AG10" s="2147">
        <v>121.814071</v>
      </c>
      <c r="AH10" s="2147">
        <v>131.043193</v>
      </c>
      <c r="AI10" s="2147">
        <v>127.84418700000001</v>
      </c>
      <c r="AJ10" s="2147">
        <v>148.610355</v>
      </c>
      <c r="AK10" s="2147">
        <v>124.455721</v>
      </c>
      <c r="AL10" s="2147">
        <v>141.20030800000001</v>
      </c>
      <c r="AM10" s="2147">
        <v>139.90540799999999</v>
      </c>
      <c r="AN10" s="2147">
        <v>105.620879</v>
      </c>
      <c r="AO10" s="2147">
        <v>115.532246</v>
      </c>
      <c r="AP10" s="2147">
        <v>87.662088999999995</v>
      </c>
      <c r="AQ10" s="2147">
        <v>83.364671000000001</v>
      </c>
      <c r="AR10" s="2147">
        <v>104.425496</v>
      </c>
      <c r="AS10" s="2147">
        <v>116.183402</v>
      </c>
      <c r="AT10" s="2147">
        <v>119.719639</v>
      </c>
      <c r="AU10" s="2147">
        <v>123.539907</v>
      </c>
      <c r="AV10" s="2147">
        <v>108.449652</v>
      </c>
      <c r="AW10" s="2147">
        <v>134.379503</v>
      </c>
      <c r="AX10" s="2147">
        <v>130.71999600000001</v>
      </c>
      <c r="AY10" s="2147">
        <v>111.604533</v>
      </c>
      <c r="AZ10" s="2147">
        <v>97.841054</v>
      </c>
      <c r="BA10" s="2147">
        <v>103.165576</v>
      </c>
      <c r="BB10" s="2147">
        <v>105.468264</v>
      </c>
      <c r="BC10" s="2147">
        <v>100.29871900000001</v>
      </c>
      <c r="BD10" s="2147">
        <v>130.28607</v>
      </c>
      <c r="BE10" s="2147">
        <v>122.771799</v>
      </c>
      <c r="BF10" s="2147">
        <v>120.74898399999999</v>
      </c>
      <c r="BG10" s="2147">
        <v>117.257578</v>
      </c>
      <c r="BH10" s="2147">
        <v>132.39918299999991</v>
      </c>
      <c r="BI10" s="2147">
        <v>127.68826</v>
      </c>
      <c r="BJ10" s="2147">
        <v>137.832742</v>
      </c>
      <c r="BK10" s="2147">
        <v>122.99520800000001</v>
      </c>
      <c r="BL10" s="2147">
        <v>99.466179999999994</v>
      </c>
      <c r="BM10" s="2147">
        <v>113.09269399999999</v>
      </c>
      <c r="BN10" s="2147">
        <v>188.406001</v>
      </c>
      <c r="BO10" s="2147">
        <v>123.17034</v>
      </c>
      <c r="BP10" s="2147">
        <v>143.26658599999999</v>
      </c>
      <c r="BQ10" s="2147">
        <v>143.52197699999999</v>
      </c>
      <c r="BR10" s="2147">
        <v>105.79846999999999</v>
      </c>
      <c r="BS10" s="2147">
        <v>97.075457999999998</v>
      </c>
      <c r="BT10" s="2147">
        <v>129.412071</v>
      </c>
      <c r="BU10" s="2147">
        <v>327.39692100000002</v>
      </c>
      <c r="BV10" s="2147">
        <v>214.554136</v>
      </c>
      <c r="BW10" s="2147">
        <v>230.373288</v>
      </c>
      <c r="BX10" s="2147">
        <v>196.38521900000001</v>
      </c>
      <c r="BY10" s="2147">
        <v>224.011875</v>
      </c>
      <c r="BZ10" s="2147">
        <v>161.640218</v>
      </c>
      <c r="CA10" s="2147">
        <v>147.34657200000001</v>
      </c>
      <c r="CB10" s="2147">
        <v>192.32503</v>
      </c>
      <c r="CC10" s="2147">
        <v>175.30307199999999</v>
      </c>
      <c r="CD10" s="2147">
        <v>134.5</v>
      </c>
      <c r="CE10" s="2147">
        <v>135.38443699999999</v>
      </c>
      <c r="CF10" s="2147">
        <v>172.50127800000001</v>
      </c>
      <c r="CG10" s="2147">
        <v>204.92291299999999</v>
      </c>
      <c r="CH10" s="2147">
        <v>168.639611</v>
      </c>
      <c r="CI10" s="2147">
        <v>158.804147</v>
      </c>
      <c r="CJ10" s="2147">
        <v>178.045793</v>
      </c>
      <c r="CK10" s="2147">
        <v>182.47618700000001</v>
      </c>
      <c r="CL10" s="2147">
        <v>158.96248900000001</v>
      </c>
      <c r="CM10" s="2147">
        <v>131.661374</v>
      </c>
      <c r="CN10" s="2147">
        <v>125.119103</v>
      </c>
      <c r="CO10" s="2147">
        <v>203.66443699999999</v>
      </c>
      <c r="CP10" s="2147">
        <v>214.2</v>
      </c>
      <c r="CQ10" s="2147">
        <v>154.64684099999999</v>
      </c>
      <c r="CR10" s="2147">
        <v>173.87920800000001</v>
      </c>
      <c r="CS10" s="2147">
        <v>172.54633100000001</v>
      </c>
      <c r="CT10" s="2147">
        <v>179.52078</v>
      </c>
      <c r="CU10" s="2147">
        <v>154.917327</v>
      </c>
      <c r="CV10" s="2147">
        <v>164.61460500000001</v>
      </c>
    </row>
    <row r="11" spans="1:105" ht="19.2">
      <c r="A11" s="2149" t="s">
        <v>4916</v>
      </c>
      <c r="B11" s="2150" t="s">
        <v>2932</v>
      </c>
      <c r="C11" s="2151">
        <v>16.889818999999999</v>
      </c>
      <c r="D11" s="2152">
        <v>9.5534099999999995</v>
      </c>
      <c r="E11" s="2152">
        <v>12.725694000000001</v>
      </c>
      <c r="F11" s="2152">
        <v>12.018700000000001</v>
      </c>
      <c r="G11" s="2152">
        <v>24.239138000000001</v>
      </c>
      <c r="H11" s="2152">
        <v>10.063411</v>
      </c>
      <c r="I11" s="2152">
        <v>15.013552000000001</v>
      </c>
      <c r="J11" s="2152">
        <v>26.080587999999999</v>
      </c>
      <c r="K11" s="2152">
        <v>14.526399</v>
      </c>
      <c r="L11" s="2152">
        <v>19.260724</v>
      </c>
      <c r="M11" s="2153">
        <v>20.515142999999998</v>
      </c>
      <c r="N11" s="2154">
        <v>18.348980999999998</v>
      </c>
      <c r="O11" s="2154">
        <v>13.143618999999999</v>
      </c>
      <c r="P11" s="2154">
        <v>17.068452000000001</v>
      </c>
      <c r="Q11" s="2154">
        <v>12.835943</v>
      </c>
      <c r="R11" s="2154">
        <v>11.688777999999999</v>
      </c>
      <c r="S11" s="2155">
        <v>16.368275000000001</v>
      </c>
      <c r="T11" s="2155">
        <v>19.409613</v>
      </c>
      <c r="U11" s="2156">
        <v>12.17878</v>
      </c>
      <c r="V11" s="2146">
        <v>17.784216000000001</v>
      </c>
      <c r="W11" s="2146">
        <v>13.337383000000001</v>
      </c>
      <c r="X11" s="2146">
        <v>24.538827000000001</v>
      </c>
      <c r="Y11" s="2146">
        <v>22.685216</v>
      </c>
      <c r="Z11" s="2146">
        <v>21.039429999999999</v>
      </c>
      <c r="AA11" s="2146">
        <v>13.267977</v>
      </c>
      <c r="AB11" s="2147">
        <v>11.512627999999999</v>
      </c>
      <c r="AC11" s="2147">
        <v>10.64289</v>
      </c>
      <c r="AD11" s="2147">
        <v>16.521840999999998</v>
      </c>
      <c r="AE11" s="2147">
        <v>23.078579000000001</v>
      </c>
      <c r="AF11" s="2147">
        <v>14.985309000000001</v>
      </c>
      <c r="AG11" s="2147">
        <v>9.3366290000000003</v>
      </c>
      <c r="AH11" s="2147">
        <v>12.390865</v>
      </c>
      <c r="AI11" s="2147">
        <v>11.909307</v>
      </c>
      <c r="AJ11" s="2147">
        <v>18.706538999999999</v>
      </c>
      <c r="AK11" s="2147">
        <v>9.8181329999999996</v>
      </c>
      <c r="AL11" s="2147">
        <v>16.861391000000001</v>
      </c>
      <c r="AM11" s="2147">
        <v>5.8926569999999998</v>
      </c>
      <c r="AN11" s="2147">
        <v>16.577617</v>
      </c>
      <c r="AO11" s="2147">
        <v>13.673147999999999</v>
      </c>
      <c r="AP11" s="2147">
        <v>5.0566259999999996</v>
      </c>
      <c r="AQ11" s="2147">
        <v>6.2167079999999997</v>
      </c>
      <c r="AR11" s="2147">
        <v>7.0229600000000003</v>
      </c>
      <c r="AS11" s="2147">
        <v>6.7340489999999997</v>
      </c>
      <c r="AT11" s="2147">
        <v>5.9683799999999998</v>
      </c>
      <c r="AU11" s="2147">
        <v>7.9896320000000003</v>
      </c>
      <c r="AV11" s="2147">
        <v>6.7760360000000004</v>
      </c>
      <c r="AW11" s="2147">
        <v>8.2361470000000008</v>
      </c>
      <c r="AX11" s="2147">
        <v>8.2436539999999994</v>
      </c>
      <c r="AY11" s="2147">
        <v>7.5339299999999998</v>
      </c>
      <c r="AZ11" s="2147">
        <v>7.5924399999999999</v>
      </c>
      <c r="BA11" s="2147">
        <v>7.9684609999999996</v>
      </c>
      <c r="BB11" s="2147">
        <v>10.745780999999999</v>
      </c>
      <c r="BC11" s="2147">
        <v>11.352751</v>
      </c>
      <c r="BD11" s="2147">
        <v>7.9510759999999996</v>
      </c>
      <c r="BE11" s="2147">
        <v>7.7253970000000001</v>
      </c>
      <c r="BF11" s="2147">
        <v>8.1</v>
      </c>
      <c r="BG11" s="2147">
        <v>8.3966650000000005</v>
      </c>
      <c r="BH11" s="2147">
        <v>30.045573000000001</v>
      </c>
      <c r="BI11" s="2147">
        <v>10.030177999999999</v>
      </c>
      <c r="BJ11" s="2147">
        <v>9.8573450000000005</v>
      </c>
      <c r="BK11" s="2147">
        <v>6.3876140000000001</v>
      </c>
      <c r="BL11" s="2147">
        <v>7.7495339999999997</v>
      </c>
      <c r="BM11" s="2147">
        <v>11.339365000000001</v>
      </c>
      <c r="BN11" s="2147">
        <v>14.929746</v>
      </c>
      <c r="BO11" s="2147">
        <v>10.795937</v>
      </c>
      <c r="BP11" s="2147">
        <v>8.9869109999999992</v>
      </c>
      <c r="BQ11" s="2147">
        <v>11.620001999999999</v>
      </c>
      <c r="BR11" s="2147">
        <v>7.6172449999999996</v>
      </c>
      <c r="BS11" s="2147">
        <v>8.1407369999999997</v>
      </c>
      <c r="BT11" s="2147">
        <v>12.053775999999999</v>
      </c>
      <c r="BU11" s="2147">
        <v>19.235066</v>
      </c>
      <c r="BV11" s="2147">
        <v>21.889033000000001</v>
      </c>
      <c r="BW11" s="2147">
        <v>9.8000000000000007</v>
      </c>
      <c r="BX11" s="2147">
        <v>10.712795</v>
      </c>
      <c r="BY11" s="2147">
        <v>15.463563000000001</v>
      </c>
      <c r="BZ11" s="2147">
        <v>8.7085589999999993</v>
      </c>
      <c r="CA11" s="2147">
        <v>8.9154689999999999</v>
      </c>
      <c r="CB11" s="2147">
        <v>9.7707909999999991</v>
      </c>
      <c r="CC11" s="2147">
        <v>11.167394</v>
      </c>
      <c r="CD11" s="2147">
        <v>6.5737719999999999</v>
      </c>
      <c r="CE11" s="2147">
        <v>6.6350350000000002</v>
      </c>
      <c r="CF11" s="2147">
        <v>10.083036</v>
      </c>
      <c r="CG11" s="2147">
        <v>12.316292000000001</v>
      </c>
      <c r="CH11" s="2147">
        <v>11.965249999999999</v>
      </c>
      <c r="CI11" s="2147">
        <v>8.0296179999999993</v>
      </c>
      <c r="CJ11" s="2147">
        <v>9.5702619999999996</v>
      </c>
      <c r="CK11" s="2147">
        <v>5.1830420000000004</v>
      </c>
      <c r="CL11" s="2147">
        <v>9.5393249999999998</v>
      </c>
      <c r="CM11" s="2147">
        <v>10.247249999999999</v>
      </c>
      <c r="CN11" s="2147">
        <v>8.9938660000000006</v>
      </c>
      <c r="CO11" s="2147">
        <v>8.2412120000000009</v>
      </c>
      <c r="CP11" s="2147">
        <v>8.3730049999999991</v>
      </c>
      <c r="CQ11" s="2147">
        <v>9.0670059999999992</v>
      </c>
      <c r="CR11" s="2147">
        <v>10.914958</v>
      </c>
      <c r="CS11" s="2147">
        <v>10.003933999999999</v>
      </c>
      <c r="CT11" s="2147">
        <v>11.658787999999999</v>
      </c>
      <c r="CU11" s="2147">
        <v>7.9604020000000002</v>
      </c>
      <c r="CV11" s="2147">
        <v>6.6753280000000004</v>
      </c>
    </row>
    <row r="12" spans="1:105" ht="19.2">
      <c r="A12" s="2149" t="s">
        <v>4917</v>
      </c>
      <c r="B12" s="2150" t="s">
        <v>2933</v>
      </c>
      <c r="C12" s="2151">
        <v>2.8349150000000001</v>
      </c>
      <c r="D12" s="2152">
        <v>12.129167000000001</v>
      </c>
      <c r="E12" s="2152">
        <v>16.03096</v>
      </c>
      <c r="F12" s="2152">
        <v>16.690125999999999</v>
      </c>
      <c r="G12" s="2152">
        <v>12.170495000000001</v>
      </c>
      <c r="H12" s="2152">
        <v>10.831574</v>
      </c>
      <c r="I12" s="2152">
        <v>7.612323</v>
      </c>
      <c r="J12" s="2152">
        <v>16.481141999999998</v>
      </c>
      <c r="K12" s="2152">
        <v>2.4238460000000002</v>
      </c>
      <c r="L12" s="2152">
        <v>1.4669559999999999</v>
      </c>
      <c r="M12" s="2153">
        <v>4.2434839999999996</v>
      </c>
      <c r="N12" s="2154">
        <v>1.5391550000000001</v>
      </c>
      <c r="O12" s="2154">
        <v>6.6895449999999999</v>
      </c>
      <c r="P12" s="2154">
        <v>7.3960610000000004</v>
      </c>
      <c r="Q12" s="2154">
        <v>1.175969</v>
      </c>
      <c r="R12" s="2154">
        <v>4.1955210000000003</v>
      </c>
      <c r="S12" s="2155">
        <v>7.5385330000000002</v>
      </c>
      <c r="T12" s="2155">
        <v>8.6924299999999999</v>
      </c>
      <c r="U12" s="2156">
        <v>5.2511840000000003</v>
      </c>
      <c r="V12" s="2146">
        <v>4.1489450000000003</v>
      </c>
      <c r="W12" s="2146">
        <v>3.0121889999999998</v>
      </c>
      <c r="X12" s="2146">
        <v>3.7753709999999998</v>
      </c>
      <c r="Y12" s="2146">
        <v>3.1713550000000001</v>
      </c>
      <c r="Z12" s="2146">
        <v>9.0371220000000001</v>
      </c>
      <c r="AA12" s="2146">
        <v>3.0327549999999999</v>
      </c>
      <c r="AB12" s="2147">
        <v>3.7700049999999998</v>
      </c>
      <c r="AC12" s="2147">
        <v>6.2537609999999999</v>
      </c>
      <c r="AD12" s="2147">
        <v>5.0543670000000001</v>
      </c>
      <c r="AE12" s="2147">
        <v>6.2473299999999998</v>
      </c>
      <c r="AF12" s="2147">
        <v>5.2664559999999998</v>
      </c>
      <c r="AG12" s="2147">
        <v>4.3990419999999997</v>
      </c>
      <c r="AH12" s="2147">
        <v>4.6921759999999999</v>
      </c>
      <c r="AI12" s="2147">
        <v>8.069839</v>
      </c>
      <c r="AJ12" s="2147">
        <v>6.58758</v>
      </c>
      <c r="AK12" s="2147">
        <v>6.1132809999999997</v>
      </c>
      <c r="AL12" s="2147">
        <v>5.2748869999999997</v>
      </c>
      <c r="AM12" s="2147">
        <v>8.1635840000000002</v>
      </c>
      <c r="AN12" s="2147">
        <v>4.662636</v>
      </c>
      <c r="AO12" s="2147">
        <v>6.0398969999999998</v>
      </c>
      <c r="AP12" s="2147">
        <v>1.1513850000000001</v>
      </c>
      <c r="AQ12" s="2147">
        <v>0.97825099999999998</v>
      </c>
      <c r="AR12" s="2147">
        <v>0.79612700000000003</v>
      </c>
      <c r="AS12" s="2147">
        <v>3.9999199999999999</v>
      </c>
      <c r="AT12" s="2147">
        <v>6.6353999999999997</v>
      </c>
      <c r="AU12" s="2147">
        <v>4.2123200000000001</v>
      </c>
      <c r="AV12" s="2147">
        <v>2.0726819999999999</v>
      </c>
      <c r="AW12" s="2147">
        <v>8.4632190000000005</v>
      </c>
      <c r="AX12" s="2147">
        <v>8.9608380000000007</v>
      </c>
      <c r="AY12" s="2147">
        <v>7.4559470000000001</v>
      </c>
      <c r="AZ12" s="2147">
        <v>24.912561</v>
      </c>
      <c r="BA12" s="2147">
        <v>3.0664910000000001</v>
      </c>
      <c r="BB12" s="2147">
        <v>0.82157400000000003</v>
      </c>
      <c r="BC12" s="2147">
        <v>1.240634</v>
      </c>
      <c r="BD12" s="2147">
        <v>4.6318029999999997</v>
      </c>
      <c r="BE12" s="2147">
        <v>3.9622709999999999</v>
      </c>
      <c r="BF12" s="2147">
        <v>3</v>
      </c>
      <c r="BG12" s="2147">
        <v>2.923565</v>
      </c>
      <c r="BH12" s="2147">
        <v>2.7033260000000001</v>
      </c>
      <c r="BI12" s="2147">
        <v>5.8577360000000001</v>
      </c>
      <c r="BJ12" s="2147">
        <v>2.3529710000000001</v>
      </c>
      <c r="BK12" s="2147">
        <v>2.194763</v>
      </c>
      <c r="BL12" s="2147">
        <v>2.0915439999999998</v>
      </c>
      <c r="BM12" s="2147">
        <v>1.787855</v>
      </c>
      <c r="BN12" s="2147">
        <v>3.3157709999999998</v>
      </c>
      <c r="BO12" s="2147">
        <v>1.405394</v>
      </c>
      <c r="BP12" s="2147">
        <v>1.6961820000000001</v>
      </c>
      <c r="BQ12" s="2147">
        <v>4.2169160000000003</v>
      </c>
      <c r="BR12" s="2147">
        <v>2.1171630000000001</v>
      </c>
      <c r="BS12" s="2147">
        <v>1.960467</v>
      </c>
      <c r="BT12" s="2147">
        <v>2.5501269999999998</v>
      </c>
      <c r="BU12" s="2147">
        <v>4.0234209999999999</v>
      </c>
      <c r="BV12" s="2147">
        <v>2.7673380000000001</v>
      </c>
      <c r="BW12" s="2147">
        <v>1.570875</v>
      </c>
      <c r="BX12" s="2147">
        <v>1.2236860000000001</v>
      </c>
      <c r="BY12" s="2147">
        <v>2.2545630000000001</v>
      </c>
      <c r="BZ12" s="2147">
        <v>2.175573</v>
      </c>
      <c r="CA12" s="2147">
        <v>1.1607639999999999</v>
      </c>
      <c r="CB12" s="2147">
        <v>1.8558939999999999</v>
      </c>
      <c r="CC12" s="2147">
        <v>2.2504209999999998</v>
      </c>
      <c r="CD12" s="2147">
        <v>2.4634680000000002</v>
      </c>
      <c r="CE12" s="2147">
        <v>2.5662509999999998</v>
      </c>
      <c r="CF12" s="2147">
        <v>2.7389519999999998</v>
      </c>
      <c r="CG12" s="2147">
        <v>2.7482419999999999</v>
      </c>
      <c r="CH12" s="2147">
        <v>3.0235889999999999</v>
      </c>
      <c r="CI12" s="2147">
        <v>1.658053</v>
      </c>
      <c r="CJ12" s="2147">
        <v>2.9189319999999999</v>
      </c>
      <c r="CK12" s="2147">
        <v>2.1236299999999999</v>
      </c>
      <c r="CL12" s="2147">
        <v>1.674132</v>
      </c>
      <c r="CM12" s="2147">
        <v>1.7571319999999999</v>
      </c>
      <c r="CN12" s="2147">
        <v>1.28603</v>
      </c>
      <c r="CO12" s="2147">
        <v>2.0518860000000001</v>
      </c>
      <c r="CP12" s="2147">
        <v>2.653403</v>
      </c>
      <c r="CQ12" s="2147">
        <v>5.1147169999999997</v>
      </c>
      <c r="CR12" s="2147">
        <v>2.3160020000000001</v>
      </c>
      <c r="CS12" s="2147">
        <v>2.4289869999999998</v>
      </c>
      <c r="CT12" s="2147">
        <v>1.5218259999999999</v>
      </c>
      <c r="CU12" s="2147">
        <v>1.3737349999999999</v>
      </c>
      <c r="CV12" s="2147">
        <v>1.2668109999999999</v>
      </c>
    </row>
    <row r="13" spans="1:105" ht="19.2">
      <c r="A13" s="2149" t="s">
        <v>4918</v>
      </c>
      <c r="B13" s="2150" t="s">
        <v>2934</v>
      </c>
      <c r="C13" s="2151">
        <v>9.6136789999999994</v>
      </c>
      <c r="D13" s="2152">
        <v>13.383050000000001</v>
      </c>
      <c r="E13" s="2152">
        <v>12.783562</v>
      </c>
      <c r="F13" s="2152">
        <v>10.564188</v>
      </c>
      <c r="G13" s="2152">
        <v>21.164238000000001</v>
      </c>
      <c r="H13" s="2152">
        <v>13.447229</v>
      </c>
      <c r="I13" s="2152">
        <v>8.1844809999999999</v>
      </c>
      <c r="J13" s="2152">
        <v>11.053234</v>
      </c>
      <c r="K13" s="2152">
        <v>14.215763000000001</v>
      </c>
      <c r="L13" s="2152">
        <v>9.4190670000000001</v>
      </c>
      <c r="M13" s="2153">
        <v>20.54552</v>
      </c>
      <c r="N13" s="2154">
        <v>19.196999000000002</v>
      </c>
      <c r="O13" s="2154">
        <v>26.085222999999999</v>
      </c>
      <c r="P13" s="2154">
        <v>14.641035</v>
      </c>
      <c r="Q13" s="2154">
        <v>20.054880000000001</v>
      </c>
      <c r="R13" s="2154">
        <v>14.610779000000001</v>
      </c>
      <c r="S13" s="2155">
        <v>20.688759999999998</v>
      </c>
      <c r="T13" s="2155">
        <v>16.058529</v>
      </c>
      <c r="U13" s="2156">
        <v>15.863486999999999</v>
      </c>
      <c r="V13" s="2146">
        <v>15.493672</v>
      </c>
      <c r="W13" s="2146">
        <v>16.918222</v>
      </c>
      <c r="X13" s="2146">
        <v>19.064589999999999</v>
      </c>
      <c r="Y13" s="2146">
        <v>20.031177</v>
      </c>
      <c r="Z13" s="2146">
        <v>27.194441000000001</v>
      </c>
      <c r="AA13" s="2146">
        <v>20.80086</v>
      </c>
      <c r="AB13" s="2147">
        <v>26.048172999999998</v>
      </c>
      <c r="AC13" s="2147">
        <v>16.891673000000001</v>
      </c>
      <c r="AD13" s="2147">
        <v>22.451421</v>
      </c>
      <c r="AE13" s="2147">
        <v>17.842672</v>
      </c>
      <c r="AF13" s="2147">
        <v>25.468492999999999</v>
      </c>
      <c r="AG13" s="2147">
        <v>14.146436</v>
      </c>
      <c r="AH13" s="2147">
        <v>15.217117</v>
      </c>
      <c r="AI13" s="2147">
        <v>14.831144</v>
      </c>
      <c r="AJ13" s="2147">
        <v>19.797871000000001</v>
      </c>
      <c r="AK13" s="2147">
        <v>15.426007</v>
      </c>
      <c r="AL13" s="2147">
        <v>25.291592999999999</v>
      </c>
      <c r="AM13" s="2147">
        <v>28.796835999999999</v>
      </c>
      <c r="AN13" s="2147">
        <v>11.501044</v>
      </c>
      <c r="AO13" s="2147">
        <v>11.170305000000001</v>
      </c>
      <c r="AP13" s="2147">
        <v>6.5262710000000004</v>
      </c>
      <c r="AQ13" s="2147">
        <v>8.3363010000000006</v>
      </c>
      <c r="AR13" s="2147">
        <v>13.547203</v>
      </c>
      <c r="AS13" s="2147">
        <v>20.496839999999999</v>
      </c>
      <c r="AT13" s="2147">
        <v>33.092778000000003</v>
      </c>
      <c r="AU13" s="2147">
        <v>31.021692000000002</v>
      </c>
      <c r="AV13" s="2147">
        <v>7.4542409999999997</v>
      </c>
      <c r="AW13" s="2147">
        <v>7.1216569999999999</v>
      </c>
      <c r="AX13" s="2147">
        <v>24.326357999999999</v>
      </c>
      <c r="AY13" s="2147">
        <v>9.4752329999999994</v>
      </c>
      <c r="AZ13" s="2147">
        <v>14.07959</v>
      </c>
      <c r="BA13" s="2147">
        <v>17.153444</v>
      </c>
      <c r="BB13" s="2147">
        <v>15.307014000000001</v>
      </c>
      <c r="BC13" s="2147">
        <v>11.404833999999999</v>
      </c>
      <c r="BD13" s="2147">
        <v>10.793652</v>
      </c>
      <c r="BE13" s="2147">
        <v>9.0314969999999999</v>
      </c>
      <c r="BF13" s="2147">
        <v>9.6999999999999993</v>
      </c>
      <c r="BG13" s="2147">
        <v>21.725294000000002</v>
      </c>
      <c r="BH13" s="2147">
        <v>13.816158</v>
      </c>
      <c r="BI13" s="2147">
        <v>11.838482000000001</v>
      </c>
      <c r="BJ13" s="2147">
        <v>14.611093</v>
      </c>
      <c r="BK13" s="2147">
        <v>15.539550999999999</v>
      </c>
      <c r="BL13" s="2147">
        <v>8.5080179999999999</v>
      </c>
      <c r="BM13" s="2147">
        <v>18.407599000000001</v>
      </c>
      <c r="BN13" s="2147">
        <v>33.951920999999999</v>
      </c>
      <c r="BO13" s="2147">
        <v>19.452493</v>
      </c>
      <c r="BP13" s="2147">
        <v>9.8780649999999994</v>
      </c>
      <c r="BQ13" s="2147">
        <v>11.330355000000001</v>
      </c>
      <c r="BR13" s="2147">
        <v>6.1142060000000003</v>
      </c>
      <c r="BS13" s="2147">
        <v>6.8911309999999997</v>
      </c>
      <c r="BT13" s="2147">
        <v>7.9182110000000003</v>
      </c>
      <c r="BU13" s="2147">
        <v>24.956222</v>
      </c>
      <c r="BV13" s="2147">
        <v>19.812182</v>
      </c>
      <c r="BW13" s="2147">
        <v>19.837395999999998</v>
      </c>
      <c r="BX13" s="2147">
        <v>26.2</v>
      </c>
      <c r="BY13" s="2147">
        <v>16.909082999999999</v>
      </c>
      <c r="BZ13" s="2147">
        <v>15.764684000000001</v>
      </c>
      <c r="CA13" s="2147">
        <v>7.4870089999999996</v>
      </c>
      <c r="CB13" s="2147">
        <v>15.674143000000001</v>
      </c>
      <c r="CC13" s="2147">
        <v>11.459301999999999</v>
      </c>
      <c r="CD13" s="2147">
        <v>9.1220569999999999</v>
      </c>
      <c r="CE13" s="2147">
        <v>10.934234999999999</v>
      </c>
      <c r="CF13" s="2147">
        <v>10.695736999999999</v>
      </c>
      <c r="CG13" s="2147">
        <v>9.299175</v>
      </c>
      <c r="CH13" s="2147">
        <v>10.071719999999999</v>
      </c>
      <c r="CI13" s="2147">
        <v>13.163885000000001</v>
      </c>
      <c r="CJ13" s="2147">
        <v>14.169195</v>
      </c>
      <c r="CK13" s="2147">
        <v>10.307834</v>
      </c>
      <c r="CL13" s="2147">
        <v>9.6785320000000006</v>
      </c>
      <c r="CM13" s="2147">
        <v>11.278601</v>
      </c>
      <c r="CN13" s="2147">
        <v>9.2716159999999999</v>
      </c>
      <c r="CO13" s="2147">
        <v>13.193034000000001</v>
      </c>
      <c r="CP13" s="2147">
        <v>7.5696070000000004</v>
      </c>
      <c r="CQ13" s="2147">
        <v>10.13857</v>
      </c>
      <c r="CR13" s="2147">
        <v>16.181705000000001</v>
      </c>
      <c r="CS13" s="2147">
        <v>11.918462999999999</v>
      </c>
      <c r="CT13" s="2147">
        <v>11.538209999999999</v>
      </c>
      <c r="CU13" s="2147">
        <v>11.60923</v>
      </c>
      <c r="CV13" s="2147">
        <v>8.3899819999999998</v>
      </c>
    </row>
    <row r="14" spans="1:105" ht="19.2">
      <c r="A14" s="2149" t="s">
        <v>4919</v>
      </c>
      <c r="B14" s="2150" t="s">
        <v>4920</v>
      </c>
      <c r="C14" s="2151">
        <v>66.404910999999998</v>
      </c>
      <c r="D14" s="2152">
        <v>58.602316999999999</v>
      </c>
      <c r="E14" s="2152">
        <v>81.180053000000001</v>
      </c>
      <c r="F14" s="2152">
        <v>87.228334000000004</v>
      </c>
      <c r="G14" s="2152">
        <v>80.033985999999999</v>
      </c>
      <c r="H14" s="2152">
        <v>81.401861999999994</v>
      </c>
      <c r="I14" s="2152">
        <v>66.227557000000004</v>
      </c>
      <c r="J14" s="2152">
        <v>72.599221</v>
      </c>
      <c r="K14" s="2152">
        <v>39.170645</v>
      </c>
      <c r="L14" s="2152">
        <v>46.559255</v>
      </c>
      <c r="M14" s="2153">
        <v>39.957571999999999</v>
      </c>
      <c r="N14" s="2154">
        <v>63.422184999999999</v>
      </c>
      <c r="O14" s="2154">
        <v>46.861897999999997</v>
      </c>
      <c r="P14" s="2154">
        <v>28.575171999999998</v>
      </c>
      <c r="Q14" s="2154">
        <v>40.040151000000002</v>
      </c>
      <c r="R14" s="2154">
        <v>37.959099999999999</v>
      </c>
      <c r="S14" s="2155">
        <v>57.364122000000002</v>
      </c>
      <c r="T14" s="2155">
        <v>55.643030000000003</v>
      </c>
      <c r="U14" s="2156">
        <v>60.795597000000001</v>
      </c>
      <c r="V14" s="2146">
        <v>70.381085999999996</v>
      </c>
      <c r="W14" s="2146">
        <v>51.429837999999997</v>
      </c>
      <c r="X14" s="2146">
        <v>49.716672000000003</v>
      </c>
      <c r="Y14" s="2146">
        <v>44.700550999999997</v>
      </c>
      <c r="Z14" s="2146">
        <v>43.918005999999998</v>
      </c>
      <c r="AA14" s="2146">
        <v>55.535260000000001</v>
      </c>
      <c r="AB14" s="2147">
        <v>59.700547</v>
      </c>
      <c r="AC14" s="2147">
        <v>54.581446999999997</v>
      </c>
      <c r="AD14" s="2147">
        <v>66.443967999999998</v>
      </c>
      <c r="AE14" s="2147">
        <v>54.049050000000001</v>
      </c>
      <c r="AF14" s="2147">
        <v>35.066723000000003</v>
      </c>
      <c r="AG14" s="2147">
        <v>52.887478000000002</v>
      </c>
      <c r="AH14" s="2147">
        <v>86.718470999999994</v>
      </c>
      <c r="AI14" s="2147">
        <v>33.496088999999998</v>
      </c>
      <c r="AJ14" s="2147">
        <v>38.199157999999997</v>
      </c>
      <c r="AK14" s="2147">
        <v>38.113370000000003</v>
      </c>
      <c r="AL14" s="2147">
        <v>34.329718999999997</v>
      </c>
      <c r="AM14" s="2147">
        <v>48.556652</v>
      </c>
      <c r="AN14" s="2147">
        <v>58.770912000000003</v>
      </c>
      <c r="AO14" s="2147">
        <v>33.459823</v>
      </c>
      <c r="AP14" s="2147">
        <v>11.297886</v>
      </c>
      <c r="AQ14" s="2147">
        <v>11.705798</v>
      </c>
      <c r="AR14" s="2147">
        <v>21.655383</v>
      </c>
      <c r="AS14" s="2147">
        <v>17.692299999999999</v>
      </c>
      <c r="AT14" s="2147">
        <v>49.037706</v>
      </c>
      <c r="AU14" s="2147">
        <v>22.488008000000001</v>
      </c>
      <c r="AV14" s="2147">
        <v>26.456479999999999</v>
      </c>
      <c r="AW14" s="2147">
        <v>22.932599</v>
      </c>
      <c r="AX14" s="2147">
        <v>33.924796999999998</v>
      </c>
      <c r="AY14" s="2147">
        <v>34.759645999999996</v>
      </c>
      <c r="AZ14" s="2147">
        <v>60.092188999999998</v>
      </c>
      <c r="BA14" s="2147">
        <v>27.143796999999999</v>
      </c>
      <c r="BB14" s="2147">
        <v>16.643409999999999</v>
      </c>
      <c r="BC14" s="2147">
        <v>38.133718000000002</v>
      </c>
      <c r="BD14" s="2147">
        <v>31.18815</v>
      </c>
      <c r="BE14" s="2147">
        <v>31.733350000000002</v>
      </c>
      <c r="BF14" s="2147">
        <v>22.558109000000002</v>
      </c>
      <c r="BG14" s="2147">
        <v>24.515218999999998</v>
      </c>
      <c r="BH14" s="2147">
        <v>24.061354999999999</v>
      </c>
      <c r="BI14" s="2147">
        <v>20.198198000000001</v>
      </c>
      <c r="BJ14" s="2147">
        <v>39.391620000000003</v>
      </c>
      <c r="BK14" s="2147">
        <v>28.559692999999999</v>
      </c>
      <c r="BL14" s="2147">
        <v>21.473358999999999</v>
      </c>
      <c r="BM14" s="2147">
        <v>16.001702999999999</v>
      </c>
      <c r="BN14" s="2147">
        <v>21.046475000000001</v>
      </c>
      <c r="BO14" s="2147">
        <v>12.99339</v>
      </c>
      <c r="BP14" s="2147">
        <v>16.82741</v>
      </c>
      <c r="BQ14" s="2147">
        <v>24.232654</v>
      </c>
      <c r="BR14" s="2147">
        <v>16.663048</v>
      </c>
      <c r="BS14" s="2147">
        <v>14.517737</v>
      </c>
      <c r="BT14" s="2147">
        <v>14.023113</v>
      </c>
      <c r="BU14" s="2147">
        <v>20.583815000000001</v>
      </c>
      <c r="BV14" s="2147">
        <v>52.119729</v>
      </c>
      <c r="BW14" s="2147">
        <v>37.977778999999998</v>
      </c>
      <c r="BX14" s="2147">
        <v>19.194355999999999</v>
      </c>
      <c r="BY14" s="2147">
        <v>49.996797000000001</v>
      </c>
      <c r="BZ14" s="2147">
        <v>29.919975999999998</v>
      </c>
      <c r="CA14" s="2147">
        <v>23.456261999999999</v>
      </c>
      <c r="CB14" s="2147">
        <v>27.982002000000001</v>
      </c>
      <c r="CC14" s="2147">
        <v>32.440683</v>
      </c>
      <c r="CD14" s="2147">
        <v>22.172176</v>
      </c>
      <c r="CE14" s="2147">
        <v>24.313953000000001</v>
      </c>
      <c r="CF14" s="2147">
        <v>35.803404999999998</v>
      </c>
      <c r="CG14" s="2147">
        <v>36.524611999999998</v>
      </c>
      <c r="CH14" s="2147">
        <v>31.991218</v>
      </c>
      <c r="CI14" s="2147">
        <v>27.413194000000001</v>
      </c>
      <c r="CJ14" s="2147">
        <v>34.937905000000001</v>
      </c>
      <c r="CK14" s="2147">
        <v>23.777443000000002</v>
      </c>
      <c r="CL14" s="2147">
        <v>38.125484</v>
      </c>
      <c r="CM14" s="2147">
        <v>35.514375999999999</v>
      </c>
      <c r="CN14" s="2147">
        <v>40.105791000000004</v>
      </c>
      <c r="CO14" s="2147">
        <v>28.692298000000001</v>
      </c>
      <c r="CP14" s="2147">
        <v>28.041211000000001</v>
      </c>
      <c r="CQ14" s="2147">
        <v>21.934072</v>
      </c>
      <c r="CR14" s="2147">
        <v>28.794927000000001</v>
      </c>
      <c r="CS14" s="2147">
        <v>27.078446</v>
      </c>
      <c r="CT14" s="2147">
        <v>33.382607</v>
      </c>
      <c r="CU14" s="2147">
        <v>19.944154000000001</v>
      </c>
      <c r="CV14" s="2147">
        <v>25.997634999999999</v>
      </c>
    </row>
    <row r="15" spans="1:105" ht="19.2">
      <c r="A15" s="2149" t="s">
        <v>4921</v>
      </c>
      <c r="B15" s="2150" t="s">
        <v>2935</v>
      </c>
      <c r="C15" s="2151">
        <v>0.44874799999999998</v>
      </c>
      <c r="D15" s="2152">
        <v>0.82886700000000002</v>
      </c>
      <c r="E15" s="2152">
        <v>0.26416000000000001</v>
      </c>
      <c r="F15" s="2152">
        <v>0.57659700000000003</v>
      </c>
      <c r="G15" s="2152">
        <v>1.6295649999999999</v>
      </c>
      <c r="H15" s="2152">
        <v>0.94938299999999998</v>
      </c>
      <c r="I15" s="2152">
        <v>0.37844</v>
      </c>
      <c r="J15" s="2152">
        <v>2.543377</v>
      </c>
      <c r="K15" s="2152">
        <v>3.007225</v>
      </c>
      <c r="L15" s="2152">
        <v>0.16958599999999999</v>
      </c>
      <c r="M15" s="2153">
        <v>1.1107419999999999</v>
      </c>
      <c r="N15" s="2154">
        <v>0.29610500000000001</v>
      </c>
      <c r="O15" s="2154">
        <v>0.44308799999999998</v>
      </c>
      <c r="P15" s="2154">
        <v>0.59339299999999995</v>
      </c>
      <c r="Q15" s="2154">
        <v>2.3893140000000002</v>
      </c>
      <c r="R15" s="2154">
        <v>1.251147</v>
      </c>
      <c r="S15" s="2155">
        <v>0.50114499999999995</v>
      </c>
      <c r="T15" s="2155">
        <v>4.0275920000000003</v>
      </c>
      <c r="U15" s="2156">
        <v>1.4340200000000001</v>
      </c>
      <c r="V15" s="2146">
        <v>0.40084500000000001</v>
      </c>
      <c r="W15" s="2146">
        <v>0.59552099999999997</v>
      </c>
      <c r="X15" s="2146">
        <v>2.4821070000000001</v>
      </c>
      <c r="Y15" s="2146">
        <v>3.4152339999999999</v>
      </c>
      <c r="Z15" s="2146">
        <v>0.64046400000000003</v>
      </c>
      <c r="AA15" s="2146">
        <v>0.99576699999999996</v>
      </c>
      <c r="AB15" s="2147">
        <v>0.45868399999999998</v>
      </c>
      <c r="AC15" s="2147">
        <v>0.27297100000000002</v>
      </c>
      <c r="AD15" s="2147">
        <v>1.480804</v>
      </c>
      <c r="AE15" s="2147">
        <v>0.56556899999999999</v>
      </c>
      <c r="AF15" s="2147">
        <v>4.6659829999999998</v>
      </c>
      <c r="AG15" s="2147">
        <v>1.2907850000000001</v>
      </c>
      <c r="AH15" s="2147">
        <v>4.5029810000000001</v>
      </c>
      <c r="AI15" s="2147">
        <v>2.7573979999999998</v>
      </c>
      <c r="AJ15" s="2147">
        <v>1.1003130000000001</v>
      </c>
      <c r="AK15" s="2147">
        <v>0.60709599999999997</v>
      </c>
      <c r="AL15" s="2147">
        <v>2.3894609999999998</v>
      </c>
      <c r="AM15" s="2147">
        <v>0.91231300000000004</v>
      </c>
      <c r="AN15" s="2147">
        <v>0.39364500000000002</v>
      </c>
      <c r="AO15" s="2147">
        <v>2.520851</v>
      </c>
      <c r="AP15" s="2147">
        <v>1.767317</v>
      </c>
      <c r="AQ15" s="2147">
        <v>0.418985</v>
      </c>
      <c r="AR15" s="2147">
        <v>1.2851900000000001</v>
      </c>
      <c r="AS15" s="2147">
        <v>1.0750010000000001</v>
      </c>
      <c r="AT15" s="2147">
        <v>0.38054399999999999</v>
      </c>
      <c r="AU15" s="2147">
        <v>1.729622</v>
      </c>
      <c r="AV15" s="2147">
        <v>0.68606699999999998</v>
      </c>
      <c r="AW15" s="2147">
        <v>0.45982200000000001</v>
      </c>
      <c r="AX15" s="2147">
        <v>1.63137</v>
      </c>
      <c r="AY15" s="2147">
        <v>0.283663</v>
      </c>
      <c r="AZ15" s="2147">
        <v>0.39727400000000002</v>
      </c>
      <c r="BA15" s="2147">
        <v>1.0963480000000001</v>
      </c>
      <c r="BB15" s="2147">
        <v>0.87477499999999997</v>
      </c>
      <c r="BC15" s="2147">
        <v>2.6401669999999999</v>
      </c>
      <c r="BD15" s="2147">
        <v>0.63343400000000005</v>
      </c>
      <c r="BE15" s="2147">
        <v>2.0881120000000002</v>
      </c>
      <c r="BF15" s="2147">
        <v>2.5</v>
      </c>
      <c r="BG15" s="2147">
        <v>0.78589900000000001</v>
      </c>
      <c r="BH15" s="2147">
        <v>0.588426</v>
      </c>
      <c r="BI15" s="2147">
        <v>0.94000099999999998</v>
      </c>
      <c r="BJ15" s="2147">
        <v>1.281666</v>
      </c>
      <c r="BK15" s="2147">
        <v>2.3126829999999998</v>
      </c>
      <c r="BL15" s="2147">
        <v>1.146182</v>
      </c>
      <c r="BM15" s="2147">
        <v>1.160636</v>
      </c>
      <c r="BN15" s="2147">
        <v>4.4206709999999996</v>
      </c>
      <c r="BO15" s="2147">
        <v>5.6912190000000002</v>
      </c>
      <c r="BP15" s="2147">
        <v>1.9324159999999999</v>
      </c>
      <c r="BQ15" s="2147">
        <v>6.5236369999999999</v>
      </c>
      <c r="BR15" s="2147">
        <v>3.3626930000000002</v>
      </c>
      <c r="BS15" s="2147">
        <v>3.243636</v>
      </c>
      <c r="BT15" s="2147">
        <v>3.6752820000000002</v>
      </c>
      <c r="BU15" s="2147">
        <v>5.8134160000000001</v>
      </c>
      <c r="BV15" s="2147">
        <v>3.0205489999999999</v>
      </c>
      <c r="BW15" s="2147">
        <v>1.181789</v>
      </c>
      <c r="BX15" s="2147">
        <v>4.6202949999999996</v>
      </c>
      <c r="BY15" s="2147">
        <v>3.9807869999999999</v>
      </c>
      <c r="BZ15" s="2147">
        <v>0.89011099999999999</v>
      </c>
      <c r="CA15" s="2147">
        <v>4.1061160000000001</v>
      </c>
      <c r="CB15" s="2147">
        <v>11.311349999999999</v>
      </c>
      <c r="CC15" s="2147">
        <v>4.0730529999999998</v>
      </c>
      <c r="CD15" s="2147">
        <v>1.272788</v>
      </c>
      <c r="CE15" s="2147">
        <v>0.789605</v>
      </c>
      <c r="CF15" s="2147">
        <v>1.294036</v>
      </c>
      <c r="CG15" s="2147">
        <v>2.2407210000000002</v>
      </c>
      <c r="CH15" s="2147">
        <v>1.788897</v>
      </c>
      <c r="CI15" s="2147">
        <v>1.411597</v>
      </c>
      <c r="CJ15" s="2147">
        <v>1.1168370000000001</v>
      </c>
      <c r="CK15" s="2147">
        <v>1.08595</v>
      </c>
      <c r="CL15" s="2147">
        <v>0.52305699999999999</v>
      </c>
      <c r="CM15" s="2147">
        <v>0.54013699999999998</v>
      </c>
      <c r="CN15" s="2147">
        <v>2.3052959999999998</v>
      </c>
      <c r="CO15" s="2147">
        <v>1.1532519999999999</v>
      </c>
      <c r="CP15" s="2147">
        <v>1.444318</v>
      </c>
      <c r="CQ15" s="2147">
        <v>2.763528</v>
      </c>
      <c r="CR15" s="2147">
        <v>2.431594</v>
      </c>
      <c r="CS15" s="2147">
        <v>2.6371549999999999</v>
      </c>
      <c r="CT15" s="2147">
        <v>1.1772119999999999</v>
      </c>
      <c r="CU15" s="2147">
        <v>1.5780730000000001</v>
      </c>
      <c r="CV15" s="2147">
        <v>1.24054</v>
      </c>
    </row>
    <row r="16" spans="1:105" ht="19.2">
      <c r="A16" s="2149" t="s">
        <v>4922</v>
      </c>
      <c r="B16" s="2150" t="s">
        <v>2936</v>
      </c>
      <c r="C16" s="2151">
        <v>3.6187610000000001</v>
      </c>
      <c r="D16" s="2152">
        <v>7.0136200000000004</v>
      </c>
      <c r="E16" s="2152">
        <v>22.555574</v>
      </c>
      <c r="F16" s="2152">
        <v>12.501988000000001</v>
      </c>
      <c r="G16" s="2152">
        <v>18.728594999999999</v>
      </c>
      <c r="H16" s="2152">
        <v>11.814937</v>
      </c>
      <c r="I16" s="2152">
        <v>26.637785999999998</v>
      </c>
      <c r="J16" s="2152">
        <v>22.343195000000001</v>
      </c>
      <c r="K16" s="2152">
        <v>19.145900999999999</v>
      </c>
      <c r="L16" s="2152">
        <v>12.492255</v>
      </c>
      <c r="M16" s="2153">
        <v>8.4747330000000005</v>
      </c>
      <c r="N16" s="2154">
        <v>9.9276599999999995</v>
      </c>
      <c r="O16" s="2154">
        <v>8.3821329999999996</v>
      </c>
      <c r="P16" s="2154">
        <v>9.1300799999999995</v>
      </c>
      <c r="Q16" s="2154">
        <v>18.289963</v>
      </c>
      <c r="R16" s="2154">
        <v>3.7088260000000002</v>
      </c>
      <c r="S16" s="2155">
        <v>11.415812000000001</v>
      </c>
      <c r="T16" s="2155">
        <v>14.786317</v>
      </c>
      <c r="U16" s="2156">
        <v>8.9783849999999994</v>
      </c>
      <c r="V16" s="2146">
        <v>10.02014</v>
      </c>
      <c r="W16" s="2146">
        <v>6.6072379999999997</v>
      </c>
      <c r="X16" s="2146">
        <v>3.8363290000000001</v>
      </c>
      <c r="Y16" s="2146">
        <v>3.7736179999999999</v>
      </c>
      <c r="Z16" s="2146">
        <v>9.8176649999999999</v>
      </c>
      <c r="AA16" s="2146">
        <v>7.0694169999999996</v>
      </c>
      <c r="AB16" s="2147">
        <v>8.6537120000000005</v>
      </c>
      <c r="AC16" s="2147">
        <v>5.3673279999999997</v>
      </c>
      <c r="AD16" s="2147">
        <v>9.4097019999999993</v>
      </c>
      <c r="AE16" s="2147">
        <v>10.400216</v>
      </c>
      <c r="AF16" s="2147">
        <v>5.7474860000000003</v>
      </c>
      <c r="AG16" s="2147">
        <v>13.265599999999999</v>
      </c>
      <c r="AH16" s="2147">
        <v>6.7120090000000001</v>
      </c>
      <c r="AI16" s="2147">
        <v>3.558243</v>
      </c>
      <c r="AJ16" s="2147">
        <v>7.1033730000000004</v>
      </c>
      <c r="AK16" s="2147">
        <v>10.118729</v>
      </c>
      <c r="AL16" s="2147">
        <v>5.1550570000000002</v>
      </c>
      <c r="AM16" s="2147">
        <v>6.403753</v>
      </c>
      <c r="AN16" s="2147">
        <v>6.1364979999999996</v>
      </c>
      <c r="AO16" s="2147">
        <v>3.174458</v>
      </c>
      <c r="AP16" s="2147">
        <v>3.7545920000000002</v>
      </c>
      <c r="AQ16" s="2147">
        <v>4.4936319999999998</v>
      </c>
      <c r="AR16" s="2147">
        <v>3.6302279999999998</v>
      </c>
      <c r="AS16" s="2147">
        <v>3.8203469999999999</v>
      </c>
      <c r="AT16" s="2147">
        <v>4.3114189999999999</v>
      </c>
      <c r="AU16" s="2147">
        <v>8.8552859999999995</v>
      </c>
      <c r="AV16" s="2147">
        <v>7.127211</v>
      </c>
      <c r="AW16" s="2147">
        <v>3.6858249999999999</v>
      </c>
      <c r="AX16" s="2147">
        <v>4.9735329999999998</v>
      </c>
      <c r="AY16" s="2147">
        <v>2.6348929999999999</v>
      </c>
      <c r="AZ16" s="2147">
        <v>5.2874280000000002</v>
      </c>
      <c r="BA16" s="2147">
        <v>2.2079300000000002</v>
      </c>
      <c r="BB16" s="2147">
        <v>1.3088109999999999</v>
      </c>
      <c r="BC16" s="2147">
        <v>1.6555200000000001</v>
      </c>
      <c r="BD16" s="2147">
        <v>3.9725380000000001</v>
      </c>
      <c r="BE16" s="2147">
        <v>2.0763150000000001</v>
      </c>
      <c r="BF16" s="2147">
        <v>2.8</v>
      </c>
      <c r="BG16" s="2147">
        <v>2.2254679999999998</v>
      </c>
      <c r="BH16" s="2147">
        <v>2.8246929999999999</v>
      </c>
      <c r="BI16" s="2147">
        <v>3.9487079999999999</v>
      </c>
      <c r="BJ16" s="2147">
        <v>3.677244</v>
      </c>
      <c r="BK16" s="2147">
        <v>2.8117519999999998</v>
      </c>
      <c r="BL16" s="2147">
        <v>2.4825560000000002</v>
      </c>
      <c r="BM16" s="2147">
        <v>2.4002289999999999</v>
      </c>
      <c r="BN16" s="2147">
        <v>3.2332510000000001</v>
      </c>
      <c r="BO16" s="2147">
        <v>3.7153960000000001</v>
      </c>
      <c r="BP16" s="2147">
        <v>2.5848689999999999</v>
      </c>
      <c r="BQ16" s="2147">
        <v>2.6121310000000002</v>
      </c>
      <c r="BR16" s="2147">
        <v>4.0524750000000003</v>
      </c>
      <c r="BS16" s="2147">
        <v>5.1436019999999996</v>
      </c>
      <c r="BT16" s="2147">
        <v>1.991106</v>
      </c>
      <c r="BU16" s="2147">
        <v>5.0318339999999999</v>
      </c>
      <c r="BV16" s="2147">
        <v>5.2340150000000003</v>
      </c>
      <c r="BW16" s="2147">
        <v>2.6926359999999998</v>
      </c>
      <c r="BX16" s="2147">
        <v>4.6482900000000003</v>
      </c>
      <c r="BY16" s="2147">
        <v>10.567157</v>
      </c>
      <c r="BZ16" s="2147">
        <v>3.6</v>
      </c>
      <c r="CA16" s="2147">
        <v>2.5214599999999998</v>
      </c>
      <c r="CB16" s="2147">
        <v>2.827054</v>
      </c>
      <c r="CC16" s="2147">
        <v>8.2629439999999992</v>
      </c>
      <c r="CD16" s="2147">
        <v>4.5420949999999998</v>
      </c>
      <c r="CE16" s="2147">
        <v>1.5321929999999999</v>
      </c>
      <c r="CF16" s="2147">
        <v>3.4985019999999998</v>
      </c>
      <c r="CG16" s="2147">
        <v>4.0634009999999998</v>
      </c>
      <c r="CH16" s="2147">
        <v>9.6234749999999991</v>
      </c>
      <c r="CI16" s="2147">
        <v>4.4716820000000004</v>
      </c>
      <c r="CJ16" s="2147">
        <v>8.1459279999999996</v>
      </c>
      <c r="CK16" s="2147">
        <v>6.102373</v>
      </c>
      <c r="CL16" s="2147">
        <v>6.8783729999999998</v>
      </c>
      <c r="CM16" s="2147">
        <v>3.6923249999999999</v>
      </c>
      <c r="CN16" s="2147">
        <v>3.0712579999999998</v>
      </c>
      <c r="CO16" s="2147">
        <v>4.9197689999999996</v>
      </c>
      <c r="CP16" s="2147">
        <v>4.5392340000000004</v>
      </c>
      <c r="CQ16" s="2147">
        <v>4.9188200000000002</v>
      </c>
      <c r="CR16" s="2147">
        <v>3.3967239999999999</v>
      </c>
      <c r="CS16" s="2147">
        <v>6.440455</v>
      </c>
      <c r="CT16" s="2147">
        <v>7.4545029999999999</v>
      </c>
      <c r="CU16" s="2147">
        <v>3.85636</v>
      </c>
      <c r="CV16" s="2147">
        <v>2.4729540000000001</v>
      </c>
    </row>
    <row r="17" spans="1:104" ht="19.2">
      <c r="A17" s="2149" t="s">
        <v>4923</v>
      </c>
      <c r="B17" s="2150" t="s">
        <v>2937</v>
      </c>
      <c r="C17" s="2151">
        <v>3.1371440000000002</v>
      </c>
      <c r="D17" s="2152">
        <v>2.8717259999999998</v>
      </c>
      <c r="E17" s="2152">
        <v>4.2594760000000003</v>
      </c>
      <c r="F17" s="2152">
        <v>3.6478920000000001</v>
      </c>
      <c r="G17" s="2152">
        <v>3.8777750000000002</v>
      </c>
      <c r="H17" s="2152">
        <v>6.4176200000000003</v>
      </c>
      <c r="I17" s="2152">
        <v>4.4376350000000002</v>
      </c>
      <c r="J17" s="2152">
        <v>4.5064820000000001</v>
      </c>
      <c r="K17" s="2152">
        <v>6.3056429999999999</v>
      </c>
      <c r="L17" s="2152">
        <v>5.647602</v>
      </c>
      <c r="M17" s="2153">
        <v>6.9406140000000001</v>
      </c>
      <c r="N17" s="2154">
        <v>4.9382089999999996</v>
      </c>
      <c r="O17" s="2154">
        <v>5.9627509999999999</v>
      </c>
      <c r="P17" s="2154">
        <v>3.783182</v>
      </c>
      <c r="Q17" s="2154">
        <v>5.0711469999999998</v>
      </c>
      <c r="R17" s="2154">
        <v>3.8336190000000001</v>
      </c>
      <c r="S17" s="2155">
        <v>4.9973429999999999</v>
      </c>
      <c r="T17" s="2155">
        <v>6.7400520000000004</v>
      </c>
      <c r="U17" s="2156">
        <v>5.9060589999999999</v>
      </c>
      <c r="V17" s="2146">
        <v>5.1646520000000002</v>
      </c>
      <c r="W17" s="2146">
        <v>10.20861</v>
      </c>
      <c r="X17" s="2146">
        <v>7.5763590000000001</v>
      </c>
      <c r="Y17" s="2146">
        <v>6.0936839999999997</v>
      </c>
      <c r="Z17" s="2146">
        <v>6.4615629999999999</v>
      </c>
      <c r="AA17" s="2146">
        <v>4.4762110000000002</v>
      </c>
      <c r="AB17" s="2147">
        <v>4.6599430000000002</v>
      </c>
      <c r="AC17" s="2147">
        <v>4.4157510000000002</v>
      </c>
      <c r="AD17" s="2147">
        <v>6.3443399999999999</v>
      </c>
      <c r="AE17" s="2147">
        <v>5.3021820000000002</v>
      </c>
      <c r="AF17" s="2147">
        <v>5.2144560000000002</v>
      </c>
      <c r="AG17" s="2147">
        <v>5.5650339999999998</v>
      </c>
      <c r="AH17" s="2147">
        <v>4.4967069999999998</v>
      </c>
      <c r="AI17" s="2147">
        <v>6.1277840000000001</v>
      </c>
      <c r="AJ17" s="2147">
        <v>8.1690109999999994</v>
      </c>
      <c r="AK17" s="2147">
        <v>4.7966439999999997</v>
      </c>
      <c r="AL17" s="2147">
        <v>4.9400490000000001</v>
      </c>
      <c r="AM17" s="2147">
        <v>5.5011760000000001</v>
      </c>
      <c r="AN17" s="2147">
        <v>4.0742250000000002</v>
      </c>
      <c r="AO17" s="2147">
        <v>3.7159819999999999</v>
      </c>
      <c r="AP17" s="2147">
        <v>2.4363049999999999</v>
      </c>
      <c r="AQ17" s="2147">
        <v>3.1200049999999999</v>
      </c>
      <c r="AR17" s="2147">
        <v>3.6456390000000001</v>
      </c>
      <c r="AS17" s="2147">
        <v>3.4316559999999998</v>
      </c>
      <c r="AT17" s="2147">
        <v>4.1066760000000002</v>
      </c>
      <c r="AU17" s="2147">
        <v>5.364986</v>
      </c>
      <c r="AV17" s="2147">
        <v>5.3370160000000002</v>
      </c>
      <c r="AW17" s="2147">
        <v>10.777984999999999</v>
      </c>
      <c r="AX17" s="2147">
        <v>7.9858460000000004</v>
      </c>
      <c r="AY17" s="2147">
        <v>5.4468209999999999</v>
      </c>
      <c r="AZ17" s="2147">
        <v>4.4971230000000002</v>
      </c>
      <c r="BA17" s="2147">
        <v>8.8822969999999994</v>
      </c>
      <c r="BB17" s="2147">
        <v>5.9567509999999997</v>
      </c>
      <c r="BC17" s="2147">
        <v>3.861615</v>
      </c>
      <c r="BD17" s="2147">
        <v>3.7738260000000001</v>
      </c>
      <c r="BE17" s="2147">
        <v>4.1734159999999996</v>
      </c>
      <c r="BF17" s="2147">
        <v>3.1</v>
      </c>
      <c r="BG17" s="2147">
        <v>2.2029390000000002</v>
      </c>
      <c r="BH17" s="2147">
        <v>2.748596</v>
      </c>
      <c r="BI17" s="2147">
        <v>3.328748</v>
      </c>
      <c r="BJ17" s="2147">
        <v>3.408455</v>
      </c>
      <c r="BK17" s="2147">
        <v>3.3752469999999999</v>
      </c>
      <c r="BL17" s="2147">
        <v>3.3563139999999998</v>
      </c>
      <c r="BM17" s="2147">
        <v>2.5396359999999998</v>
      </c>
      <c r="BN17" s="2147">
        <v>4.5633920000000003</v>
      </c>
      <c r="BO17" s="2147">
        <v>3.8863259999999999</v>
      </c>
      <c r="BP17" s="2147">
        <v>3.8430200000000001</v>
      </c>
      <c r="BQ17" s="2147">
        <v>2.439959</v>
      </c>
      <c r="BR17" s="2147">
        <v>2.010996</v>
      </c>
      <c r="BS17" s="2147">
        <v>1.9107909999999999</v>
      </c>
      <c r="BT17" s="2147">
        <v>1.9650890000000001</v>
      </c>
      <c r="BU17" s="2147">
        <v>4.5107379999999999</v>
      </c>
      <c r="BV17" s="2147">
        <v>4.2403560000000002</v>
      </c>
      <c r="BW17" s="2147">
        <v>3.020143</v>
      </c>
      <c r="BX17" s="2147">
        <v>4.0999999999999996</v>
      </c>
      <c r="BY17" s="2147">
        <v>4.7802990000000003</v>
      </c>
      <c r="BZ17" s="2147">
        <v>4.1913549999999997</v>
      </c>
      <c r="CA17" s="2147">
        <v>3.576543</v>
      </c>
      <c r="CB17" s="2147">
        <v>3.5878070000000002</v>
      </c>
      <c r="CC17" s="2147">
        <v>4.9211010000000002</v>
      </c>
      <c r="CD17" s="2147">
        <v>3.3177370000000002</v>
      </c>
      <c r="CE17" s="2147">
        <v>3.592584</v>
      </c>
      <c r="CF17" s="2147">
        <v>4.4002749999999997</v>
      </c>
      <c r="CG17" s="2147">
        <v>6.3125580000000001</v>
      </c>
      <c r="CH17" s="2147">
        <v>5.5372649999999997</v>
      </c>
      <c r="CI17" s="2147">
        <v>3.814981</v>
      </c>
      <c r="CJ17" s="2147">
        <v>3.2637999999999998</v>
      </c>
      <c r="CK17" s="2147">
        <v>4.3182239999999998</v>
      </c>
      <c r="CL17" s="2147">
        <v>4.7771629999999998</v>
      </c>
      <c r="CM17" s="2147">
        <v>6.4721000000000002</v>
      </c>
      <c r="CN17" s="2147">
        <v>3.1434359999999999</v>
      </c>
      <c r="CO17" s="2147">
        <v>7.243061</v>
      </c>
      <c r="CP17" s="2147">
        <v>5.6494840000000002</v>
      </c>
      <c r="CQ17" s="2147">
        <v>4.8142899999999997</v>
      </c>
      <c r="CR17" s="2147">
        <v>4.6569770000000004</v>
      </c>
      <c r="CS17" s="2147">
        <v>3.8479580000000002</v>
      </c>
      <c r="CT17" s="2147">
        <v>4.6732440000000004</v>
      </c>
      <c r="CU17" s="2147">
        <v>4.5915210000000002</v>
      </c>
      <c r="CV17" s="2147">
        <v>6.6305820000000004</v>
      </c>
    </row>
    <row r="18" spans="1:104" ht="19.2">
      <c r="A18" s="2149" t="s">
        <v>4924</v>
      </c>
      <c r="B18" s="2150" t="s">
        <v>4925</v>
      </c>
      <c r="C18" s="2151">
        <v>25.437317</v>
      </c>
      <c r="D18" s="2152">
        <v>33.795636999999999</v>
      </c>
      <c r="E18" s="2152">
        <v>13.570392999999999</v>
      </c>
      <c r="F18" s="2152">
        <v>16.030614</v>
      </c>
      <c r="G18" s="2152">
        <v>24.142883999999999</v>
      </c>
      <c r="H18" s="2152">
        <v>33.358784</v>
      </c>
      <c r="I18" s="2152">
        <v>24.439851999999998</v>
      </c>
      <c r="J18" s="2152">
        <v>26.190521</v>
      </c>
      <c r="K18" s="2152">
        <v>36.551259000000002</v>
      </c>
      <c r="L18" s="2152">
        <v>29.649826999999998</v>
      </c>
      <c r="M18" s="2153">
        <v>31.611418</v>
      </c>
      <c r="N18" s="2154">
        <v>19.561145</v>
      </c>
      <c r="O18" s="2154">
        <v>47.460908000000003</v>
      </c>
      <c r="P18" s="2154">
        <v>22.918433</v>
      </c>
      <c r="Q18" s="2154">
        <v>36.100518999999998</v>
      </c>
      <c r="R18" s="2154">
        <v>18.596623999999998</v>
      </c>
      <c r="S18" s="2155">
        <v>36.615346000000002</v>
      </c>
      <c r="T18" s="2155">
        <v>24.380780999999999</v>
      </c>
      <c r="U18" s="2156">
        <v>40.021262</v>
      </c>
      <c r="V18" s="2146">
        <v>41.452291000000002</v>
      </c>
      <c r="W18" s="2146">
        <v>29.955783</v>
      </c>
      <c r="X18" s="2146">
        <v>23.762546</v>
      </c>
      <c r="Y18" s="2146">
        <v>43.376697999999998</v>
      </c>
      <c r="Z18" s="2146">
        <v>26.484911</v>
      </c>
      <c r="AA18" s="2146">
        <v>30.272081</v>
      </c>
      <c r="AB18" s="2147">
        <v>20.059415000000001</v>
      </c>
      <c r="AC18" s="2147">
        <v>25.220177</v>
      </c>
      <c r="AD18" s="2147">
        <v>31.439149</v>
      </c>
      <c r="AE18" s="2147">
        <v>41.028669999999998</v>
      </c>
      <c r="AF18" s="2147">
        <v>30.992667000000001</v>
      </c>
      <c r="AG18" s="2147">
        <v>22.511510999999999</v>
      </c>
      <c r="AH18" s="2147">
        <v>52.375475000000002</v>
      </c>
      <c r="AI18" s="2147">
        <v>51.811596999999999</v>
      </c>
      <c r="AJ18" s="2147">
        <v>34.940002</v>
      </c>
      <c r="AK18" s="2147">
        <v>22.063917</v>
      </c>
      <c r="AL18" s="2147">
        <v>51.551898999999999</v>
      </c>
      <c r="AM18" s="2147">
        <v>36.440601000000001</v>
      </c>
      <c r="AN18" s="2147">
        <v>88.765759000000003</v>
      </c>
      <c r="AO18" s="2147">
        <v>17.978590000000001</v>
      </c>
      <c r="AP18" s="2147">
        <v>5.2843780000000002</v>
      </c>
      <c r="AQ18" s="2147">
        <v>6.4051030000000004</v>
      </c>
      <c r="AR18" s="2147">
        <v>2.7677939999999999</v>
      </c>
      <c r="AS18" s="2147">
        <v>6.67828</v>
      </c>
      <c r="AT18" s="2147">
        <v>70.010741999999993</v>
      </c>
      <c r="AU18" s="2147">
        <v>8.2572709999999994</v>
      </c>
      <c r="AV18" s="2147">
        <v>16.586365000000001</v>
      </c>
      <c r="AW18" s="2147">
        <v>1.50661</v>
      </c>
      <c r="AX18" s="2147">
        <v>3.2257820000000001</v>
      </c>
      <c r="AY18" s="2147">
        <v>2.7597510000000001</v>
      </c>
      <c r="AZ18" s="2147">
        <v>1.2957449999999999</v>
      </c>
      <c r="BA18" s="2147">
        <v>1.688685</v>
      </c>
      <c r="BB18" s="2147">
        <v>4.3720020000000002</v>
      </c>
      <c r="BC18" s="2147">
        <v>1.988361</v>
      </c>
      <c r="BD18" s="2147">
        <v>2.494907</v>
      </c>
      <c r="BE18" s="2147">
        <v>3.2858000000000001</v>
      </c>
      <c r="BF18" s="2147">
        <v>0.6</v>
      </c>
      <c r="BG18" s="2147">
        <v>2.3991739999999999</v>
      </c>
      <c r="BH18" s="2147">
        <v>2.7396180000000001</v>
      </c>
      <c r="BI18" s="2147">
        <v>1.3605799999999999</v>
      </c>
      <c r="BJ18" s="2147">
        <v>3.4541819999999999</v>
      </c>
      <c r="BK18" s="2147">
        <v>2.5976349999999999</v>
      </c>
      <c r="BL18" s="2147">
        <v>2.858158</v>
      </c>
      <c r="BM18" s="2147">
        <v>1.6958219999999999</v>
      </c>
      <c r="BN18" s="2147">
        <v>4.7739089999999997</v>
      </c>
      <c r="BO18" s="2147">
        <v>1.355424</v>
      </c>
      <c r="BP18" s="2147">
        <v>7.8221600000000002</v>
      </c>
      <c r="BQ18" s="2147">
        <v>7.2264530000000002</v>
      </c>
      <c r="BR18" s="2147">
        <v>7.6110699999999998</v>
      </c>
      <c r="BS18" s="2147">
        <v>3.6237140000000001</v>
      </c>
      <c r="BT18" s="2147">
        <v>2.9544929999999998</v>
      </c>
      <c r="BU18" s="2147">
        <v>5.3596000000000004</v>
      </c>
      <c r="BV18" s="2147">
        <v>4.8805949999999996</v>
      </c>
      <c r="BW18" s="2147">
        <v>2.828249</v>
      </c>
      <c r="BX18" s="2147">
        <v>3.0829499999999999</v>
      </c>
      <c r="BY18" s="2147">
        <v>4.4178930000000003</v>
      </c>
      <c r="BZ18" s="2147">
        <v>6.6932289999999997</v>
      </c>
      <c r="CA18" s="2147">
        <v>2.7078340000000001</v>
      </c>
      <c r="CB18" s="2147">
        <v>5.0068590000000004</v>
      </c>
      <c r="CC18" s="2147">
        <v>1.3197650000000001</v>
      </c>
      <c r="CD18" s="2147">
        <v>10.329478</v>
      </c>
      <c r="CE18" s="2147">
        <v>7.8442040000000004</v>
      </c>
      <c r="CF18" s="2147">
        <v>6.0018539999999998</v>
      </c>
      <c r="CG18" s="2147">
        <v>2.9239410000000001</v>
      </c>
      <c r="CH18" s="2147">
        <v>1.5770489999999999</v>
      </c>
      <c r="CI18" s="2147">
        <v>1.0446979999999999</v>
      </c>
      <c r="CJ18" s="2147">
        <v>1.6203240000000001</v>
      </c>
      <c r="CK18" s="2147">
        <v>1.624134</v>
      </c>
      <c r="CL18" s="2147">
        <v>2.7015099999999999</v>
      </c>
      <c r="CM18" s="2147">
        <v>1.8039149999999999</v>
      </c>
      <c r="CN18" s="2147">
        <v>1.5202420000000001</v>
      </c>
      <c r="CO18" s="2147">
        <v>5.2534219999999996</v>
      </c>
      <c r="CP18" s="2147">
        <v>3.122741</v>
      </c>
      <c r="CQ18" s="2147">
        <v>2.7541829999999998</v>
      </c>
      <c r="CR18" s="2147">
        <v>2.1853539999999998</v>
      </c>
      <c r="CS18" s="2147">
        <v>3.164453</v>
      </c>
      <c r="CT18" s="2147">
        <v>1.8285849999999999</v>
      </c>
      <c r="CU18" s="2147">
        <v>3.6262799999999999</v>
      </c>
      <c r="CV18" s="2147">
        <v>1.7831589999999999</v>
      </c>
    </row>
    <row r="19" spans="1:104" ht="19.2">
      <c r="A19" s="2149" t="s">
        <v>4926</v>
      </c>
      <c r="B19" s="2150" t="s">
        <v>2938</v>
      </c>
      <c r="C19" s="2151">
        <v>1.0447630000000001</v>
      </c>
      <c r="D19" s="2152">
        <v>0.48388999999999999</v>
      </c>
      <c r="E19" s="2152">
        <v>0.22772400000000001</v>
      </c>
      <c r="F19" s="2152">
        <v>0.82512600000000003</v>
      </c>
      <c r="G19" s="2152">
        <v>1.480442</v>
      </c>
      <c r="H19" s="2152">
        <v>9.4362619999999993</v>
      </c>
      <c r="I19" s="2152">
        <v>0.65076699999999998</v>
      </c>
      <c r="J19" s="2152">
        <v>0.48773699999999998</v>
      </c>
      <c r="K19" s="2152">
        <v>2.6810019999999999</v>
      </c>
      <c r="L19" s="2152">
        <v>0.84370999999999996</v>
      </c>
      <c r="M19" s="2153">
        <v>0.14794299999999999</v>
      </c>
      <c r="N19" s="2154">
        <v>0.17220099999999999</v>
      </c>
      <c r="O19" s="2154">
        <v>0.54732700000000001</v>
      </c>
      <c r="P19" s="2154">
        <v>0.80044499999999996</v>
      </c>
      <c r="Q19" s="2154">
        <v>0.665493</v>
      </c>
      <c r="R19" s="2154">
        <v>1.594938</v>
      </c>
      <c r="S19" s="2155">
        <v>0.39618100000000001</v>
      </c>
      <c r="T19" s="2155">
        <v>2.8493849999999998</v>
      </c>
      <c r="U19" s="2156">
        <v>0.124914</v>
      </c>
      <c r="V19" s="2146">
        <v>6.434342</v>
      </c>
      <c r="W19" s="2146">
        <v>1.0713090000000001</v>
      </c>
      <c r="X19" s="2146">
        <v>1.631243</v>
      </c>
      <c r="Y19" s="2146">
        <v>0.87265400000000004</v>
      </c>
      <c r="Z19" s="2146">
        <v>0.63938399999999995</v>
      </c>
      <c r="AA19" s="2146">
        <v>0.38617000000000001</v>
      </c>
      <c r="AB19" s="2147">
        <v>0.38331599999999999</v>
      </c>
      <c r="AC19" s="2147">
        <v>0.50011899999999998</v>
      </c>
      <c r="AD19" s="2147">
        <v>0.70991899999999997</v>
      </c>
      <c r="AE19" s="2147">
        <v>1.048343</v>
      </c>
      <c r="AF19" s="2147">
        <v>3.0382570000000002</v>
      </c>
      <c r="AG19" s="2147">
        <v>0.97822500000000001</v>
      </c>
      <c r="AH19" s="2147">
        <v>6.3806219999999998</v>
      </c>
      <c r="AI19" s="2147">
        <v>0.60685800000000001</v>
      </c>
      <c r="AJ19" s="2147">
        <v>0.57211699999999999</v>
      </c>
      <c r="AK19" s="2147">
        <v>0.68415999999999999</v>
      </c>
      <c r="AL19" s="2147">
        <v>0.22622700000000001</v>
      </c>
      <c r="AM19" s="2147">
        <v>0.80095799999999995</v>
      </c>
      <c r="AN19" s="2147">
        <v>0.68115400000000004</v>
      </c>
      <c r="AO19" s="2147">
        <v>0.16747600000000001</v>
      </c>
      <c r="AP19" s="2147">
        <v>0.74000100000000002</v>
      </c>
      <c r="AQ19" s="2147">
        <v>0.12765199999999999</v>
      </c>
      <c r="AR19" s="2147">
        <v>3.362835</v>
      </c>
      <c r="AS19" s="2147">
        <v>1.7002090000000001</v>
      </c>
      <c r="AT19" s="2147">
        <v>0.60907299999999998</v>
      </c>
      <c r="AU19" s="2147">
        <v>1.6028039999999999</v>
      </c>
      <c r="AV19" s="2147">
        <v>0.77748399999999995</v>
      </c>
      <c r="AW19" s="2147">
        <v>1.394703</v>
      </c>
      <c r="AX19" s="2147">
        <v>2.2887300000000002</v>
      </c>
      <c r="AY19" s="2147">
        <v>0.65078899999999995</v>
      </c>
      <c r="AZ19" s="2147">
        <v>1.665386</v>
      </c>
      <c r="BA19" s="2147">
        <v>1.3293489999999999</v>
      </c>
      <c r="BB19" s="2147">
        <v>2.353081</v>
      </c>
      <c r="BC19" s="2147">
        <v>1.4402090000000001</v>
      </c>
      <c r="BD19" s="2147">
        <v>1.8814029999999999</v>
      </c>
      <c r="BE19" s="2147">
        <v>0.72431999999999996</v>
      </c>
      <c r="BF19" s="2147">
        <v>0.4</v>
      </c>
      <c r="BG19" s="2147">
        <v>0.72513399999999995</v>
      </c>
      <c r="BH19" s="2147">
        <v>1.315698</v>
      </c>
      <c r="BI19" s="2147">
        <v>0.84981399999999996</v>
      </c>
      <c r="BJ19" s="2147">
        <v>0.81631299999999996</v>
      </c>
      <c r="BK19" s="2147">
        <v>1.0288109999999999</v>
      </c>
      <c r="BL19" s="2147">
        <v>0.46808699999999998</v>
      </c>
      <c r="BM19" s="2147">
        <v>1.0587819999999999</v>
      </c>
      <c r="BN19" s="2147">
        <v>0.74130099999999999</v>
      </c>
      <c r="BO19" s="2147">
        <v>2.684339</v>
      </c>
      <c r="BP19" s="2147">
        <v>1.298516</v>
      </c>
      <c r="BQ19" s="2147">
        <v>3.5002659999999999</v>
      </c>
      <c r="BR19" s="2147">
        <v>0.71326100000000003</v>
      </c>
      <c r="BS19" s="2147">
        <v>3.6573910000000001</v>
      </c>
      <c r="BT19" s="2147">
        <v>0.21975700000000001</v>
      </c>
      <c r="BU19" s="2147">
        <v>0.73238599999999998</v>
      </c>
      <c r="BV19" s="2147">
        <v>2.1480320000000002</v>
      </c>
      <c r="BW19" s="2147">
        <v>0.14275099999999999</v>
      </c>
      <c r="BX19" s="2147">
        <v>1.3635889999999999</v>
      </c>
      <c r="BY19" s="2147">
        <v>1.354498</v>
      </c>
      <c r="BZ19" s="2147">
        <v>0.86667000000000005</v>
      </c>
      <c r="CA19" s="2147">
        <v>1.24393</v>
      </c>
      <c r="CB19" s="2147">
        <v>0.90381299999999998</v>
      </c>
      <c r="CC19" s="2147">
        <v>4.2155209999999999</v>
      </c>
      <c r="CD19" s="2147">
        <v>0.44868599999999997</v>
      </c>
      <c r="CE19" s="2147">
        <v>0.52234000000000003</v>
      </c>
      <c r="CF19" s="2147">
        <v>5.184571</v>
      </c>
      <c r="CG19" s="2147">
        <v>1.5209820000000001</v>
      </c>
      <c r="CH19" s="2147">
        <v>0.37002699999999999</v>
      </c>
      <c r="CI19" s="2147">
        <v>0.65143600000000002</v>
      </c>
      <c r="CJ19" s="2147">
        <v>0.76782600000000001</v>
      </c>
      <c r="CK19" s="2147">
        <v>3.6230359999999999</v>
      </c>
      <c r="CL19" s="2147">
        <v>0.78434599999999999</v>
      </c>
      <c r="CM19" s="2147">
        <v>0.397698</v>
      </c>
      <c r="CN19" s="2147">
        <v>1.058635</v>
      </c>
      <c r="CO19" s="2147">
        <v>0.88966299999999998</v>
      </c>
      <c r="CP19" s="2147">
        <v>0.50892999999999999</v>
      </c>
      <c r="CQ19" s="2147">
        <v>0.68109900000000001</v>
      </c>
      <c r="CR19" s="2147">
        <v>6.662534</v>
      </c>
      <c r="CS19" s="2147">
        <v>2.6092970000000002</v>
      </c>
      <c r="CT19" s="2147">
        <v>2.9084150000000002</v>
      </c>
      <c r="CU19" s="2147">
        <v>1.2365470000000001</v>
      </c>
      <c r="CV19" s="2147">
        <v>0.76732800000000001</v>
      </c>
    </row>
    <row r="20" spans="1:104" ht="19.2">
      <c r="A20" s="2149" t="s">
        <v>4927</v>
      </c>
      <c r="B20" s="2150" t="s">
        <v>2939</v>
      </c>
      <c r="C20" s="2151">
        <v>4.0357560000000001</v>
      </c>
      <c r="D20" s="2152">
        <v>6.9129310000000004</v>
      </c>
      <c r="E20" s="2152">
        <v>5.1056530000000002</v>
      </c>
      <c r="F20" s="2152">
        <v>5.206658</v>
      </c>
      <c r="G20" s="2152">
        <v>4.378101</v>
      </c>
      <c r="H20" s="2152">
        <v>8.9270289999999992</v>
      </c>
      <c r="I20" s="2152">
        <v>13.045483000000001</v>
      </c>
      <c r="J20" s="2152">
        <v>15.305902</v>
      </c>
      <c r="K20" s="2152">
        <v>10.424073</v>
      </c>
      <c r="L20" s="2152">
        <v>18.761006999999999</v>
      </c>
      <c r="M20" s="2153">
        <v>19.431882999999999</v>
      </c>
      <c r="N20" s="2154">
        <v>6.2664759999999999</v>
      </c>
      <c r="O20" s="2154">
        <v>6.0924269999999998</v>
      </c>
      <c r="P20" s="2154">
        <v>4.2823919999999998</v>
      </c>
      <c r="Q20" s="2154">
        <v>5.8033080000000004</v>
      </c>
      <c r="R20" s="2154">
        <v>4.8931310000000003</v>
      </c>
      <c r="S20" s="2155">
        <v>6.0560960000000001</v>
      </c>
      <c r="T20" s="2155">
        <v>5.1254289999999996</v>
      </c>
      <c r="U20" s="2156">
        <v>4.1904070000000004</v>
      </c>
      <c r="V20" s="2146">
        <v>5.4786710000000003</v>
      </c>
      <c r="W20" s="2146">
        <v>4.8306079999999998</v>
      </c>
      <c r="X20" s="2146">
        <v>5.0418459999999996</v>
      </c>
      <c r="Y20" s="2146">
        <v>4.9606620000000001</v>
      </c>
      <c r="Z20" s="2146">
        <v>5.4875059999999998</v>
      </c>
      <c r="AA20" s="2146">
        <v>4.8999550000000003</v>
      </c>
      <c r="AB20" s="2147">
        <v>6.1767599999999998</v>
      </c>
      <c r="AC20" s="2147">
        <v>5.2119080000000002</v>
      </c>
      <c r="AD20" s="2147">
        <v>5.4412659999999997</v>
      </c>
      <c r="AE20" s="2147">
        <v>2.6514730000000002</v>
      </c>
      <c r="AF20" s="2147">
        <v>6.1941680000000003</v>
      </c>
      <c r="AG20" s="2147">
        <v>14.317636</v>
      </c>
      <c r="AH20" s="2147">
        <v>7.1527570000000003</v>
      </c>
      <c r="AI20" s="2147">
        <v>4.3684010000000004</v>
      </c>
      <c r="AJ20" s="2147">
        <v>4.6561849999999998</v>
      </c>
      <c r="AK20" s="2147">
        <v>8.4458559999999991</v>
      </c>
      <c r="AL20" s="2147">
        <v>4.2078550000000003</v>
      </c>
      <c r="AM20" s="2147">
        <v>7.0906510000000003</v>
      </c>
      <c r="AN20" s="2147">
        <v>8.2583179999999992</v>
      </c>
      <c r="AO20" s="2147">
        <v>4.9307730000000003</v>
      </c>
      <c r="AP20" s="2147">
        <v>3.8840110000000001</v>
      </c>
      <c r="AQ20" s="2147">
        <v>4.4419269999999997</v>
      </c>
      <c r="AR20" s="2147">
        <v>9.2962930000000004</v>
      </c>
      <c r="AS20" s="2147">
        <v>6.5844469999999999</v>
      </c>
      <c r="AT20" s="2147">
        <v>3.0882489999999998</v>
      </c>
      <c r="AU20" s="2147">
        <v>3.7130649999999998</v>
      </c>
      <c r="AV20" s="2147">
        <v>5.414758</v>
      </c>
      <c r="AW20" s="2147">
        <v>5.585636</v>
      </c>
      <c r="AX20" s="2147">
        <v>5.3560910000000002</v>
      </c>
      <c r="AY20" s="2147">
        <v>5.3508880000000003</v>
      </c>
      <c r="AZ20" s="2147">
        <v>1.0585020000000001</v>
      </c>
      <c r="BA20" s="2147">
        <v>0.57048100000000002</v>
      </c>
      <c r="BB20" s="2147">
        <v>0.41812700000000003</v>
      </c>
      <c r="BC20" s="2147">
        <v>0.23558699999999999</v>
      </c>
      <c r="BD20" s="2147">
        <v>0.24615100000000001</v>
      </c>
      <c r="BE20" s="2147">
        <v>0.24873200000000001</v>
      </c>
      <c r="BF20" s="2147">
        <v>0.1</v>
      </c>
      <c r="BG20" s="2147">
        <v>0.43782100000000002</v>
      </c>
      <c r="BH20" s="2147">
        <v>0.347744</v>
      </c>
      <c r="BI20" s="2147">
        <v>0.87612100000000004</v>
      </c>
      <c r="BJ20" s="2147">
        <v>1.1528259999999999</v>
      </c>
      <c r="BK20" s="2147">
        <v>0.55084</v>
      </c>
      <c r="BL20" s="2147">
        <v>0.21302699999999999</v>
      </c>
      <c r="BM20" s="2147">
        <v>0.14214299999999999</v>
      </c>
      <c r="BN20" s="2147">
        <v>1.383165</v>
      </c>
      <c r="BO20" s="2147">
        <v>0.73604700000000001</v>
      </c>
      <c r="BP20" s="2147">
        <v>0.26905000000000001</v>
      </c>
      <c r="BQ20" s="2147">
        <v>1.52922</v>
      </c>
      <c r="BR20" s="2147">
        <v>0.41825200000000001</v>
      </c>
      <c r="BS20" s="2147">
        <v>0.54512099999999997</v>
      </c>
      <c r="BT20" s="2147">
        <v>6.2620999999999996E-2</v>
      </c>
      <c r="BU20" s="2147">
        <v>2.169934</v>
      </c>
      <c r="BV20" s="2147">
        <v>0.83721699999999999</v>
      </c>
      <c r="BW20" s="2147">
        <v>0.70607500000000001</v>
      </c>
      <c r="BX20" s="2147">
        <v>0.862707</v>
      </c>
      <c r="BY20" s="2147">
        <v>0.80584199999999995</v>
      </c>
      <c r="BZ20" s="2147">
        <v>0.113635</v>
      </c>
      <c r="CA20" s="2147">
        <v>1.496615</v>
      </c>
      <c r="CB20" s="2147">
        <v>1.446529</v>
      </c>
      <c r="CC20" s="2147">
        <v>0.87737399999999999</v>
      </c>
      <c r="CD20" s="2147">
        <v>1.4187019999999999</v>
      </c>
      <c r="CE20" s="2147">
        <v>1.191905</v>
      </c>
      <c r="CF20" s="2147">
        <v>0.75278999999999996</v>
      </c>
      <c r="CG20" s="2147">
        <v>1.291339</v>
      </c>
      <c r="CH20" s="2147">
        <v>1.2486269999999999</v>
      </c>
      <c r="CI20" s="2147">
        <v>1.1499220000000001</v>
      </c>
      <c r="CJ20" s="2147">
        <v>0.94506400000000002</v>
      </c>
      <c r="CK20" s="2147">
        <v>0.64236899999999997</v>
      </c>
      <c r="CL20" s="2147">
        <v>0.72492199999999996</v>
      </c>
      <c r="CM20" s="2147">
        <v>0.975827</v>
      </c>
      <c r="CN20" s="2147">
        <v>1.0161290000000001</v>
      </c>
      <c r="CO20" s="2147">
        <v>1.1978409999999999</v>
      </c>
      <c r="CP20" s="2147">
        <v>0.513046</v>
      </c>
      <c r="CQ20" s="2147">
        <v>0.23991399999999999</v>
      </c>
      <c r="CR20" s="2147">
        <v>0.37616300000000003</v>
      </c>
      <c r="CS20" s="2147">
        <v>0.39782600000000001</v>
      </c>
      <c r="CT20" s="2147">
        <v>0.540794</v>
      </c>
      <c r="CU20" s="2147">
        <v>0.27921899999999999</v>
      </c>
      <c r="CV20" s="2147">
        <v>0.36065700000000001</v>
      </c>
    </row>
    <row r="21" spans="1:104" ht="19.2">
      <c r="A21" s="2149" t="s">
        <v>4928</v>
      </c>
      <c r="B21" s="2150" t="s">
        <v>2940</v>
      </c>
      <c r="C21" s="2151">
        <v>0.74888200000000005</v>
      </c>
      <c r="D21" s="2152">
        <v>0.75899799999999995</v>
      </c>
      <c r="E21" s="2152">
        <v>2.2659720000000001</v>
      </c>
      <c r="F21" s="2152">
        <v>0.59607900000000003</v>
      </c>
      <c r="G21" s="2152">
        <v>1.0317769999999999</v>
      </c>
      <c r="H21" s="2152">
        <v>0.47512900000000002</v>
      </c>
      <c r="I21" s="2152">
        <v>0.85426899999999995</v>
      </c>
      <c r="J21" s="2152">
        <v>6.9998420000000001</v>
      </c>
      <c r="K21" s="2152">
        <v>0.55164599999999997</v>
      </c>
      <c r="L21" s="2152">
        <v>1.0960490000000001</v>
      </c>
      <c r="M21" s="2153">
        <v>1.8840209999999999</v>
      </c>
      <c r="N21" s="2154">
        <v>0.89090400000000003</v>
      </c>
      <c r="O21" s="2154">
        <v>0.42893700000000001</v>
      </c>
      <c r="P21" s="2154">
        <v>0.85475199999999996</v>
      </c>
      <c r="Q21" s="2154">
        <v>0.98475800000000002</v>
      </c>
      <c r="R21" s="2154">
        <v>0.65812199999999998</v>
      </c>
      <c r="S21" s="2155">
        <v>0.797983</v>
      </c>
      <c r="T21" s="2155">
        <v>11.352679999999964</v>
      </c>
      <c r="U21" s="2156">
        <v>1.299004</v>
      </c>
      <c r="V21" s="2146">
        <v>1.422291</v>
      </c>
      <c r="W21" s="2146">
        <v>0.55962800000000001</v>
      </c>
      <c r="X21" s="2146">
        <v>1.08646</v>
      </c>
      <c r="Y21" s="2146">
        <v>0.89717100000000005</v>
      </c>
      <c r="Z21" s="2146">
        <v>0.50260000000000005</v>
      </c>
      <c r="AA21" s="2146">
        <v>0.52501200000000003</v>
      </c>
      <c r="AB21" s="2147">
        <v>0.46682899999999999</v>
      </c>
      <c r="AC21" s="2147">
        <v>1.504699</v>
      </c>
      <c r="AD21" s="2147">
        <v>0.44214599999999998</v>
      </c>
      <c r="AE21" s="2147">
        <v>1.188979</v>
      </c>
      <c r="AF21" s="2147">
        <v>1.1832050000000001</v>
      </c>
      <c r="AG21" s="2147">
        <v>2.4345599999999998</v>
      </c>
      <c r="AH21" s="2147">
        <v>0.64086399999999999</v>
      </c>
      <c r="AI21" s="2147">
        <v>1.872325</v>
      </c>
      <c r="AJ21" s="2147">
        <v>1.96594</v>
      </c>
      <c r="AK21" s="2147">
        <v>1.0969469999999999</v>
      </c>
      <c r="AL21" s="2147">
        <v>1.871718</v>
      </c>
      <c r="AM21" s="2147">
        <v>0.49807499999999999</v>
      </c>
      <c r="AN21" s="2147">
        <v>1.139465</v>
      </c>
      <c r="AO21" s="2147">
        <v>0.98894700000000002</v>
      </c>
      <c r="AP21" s="2147">
        <v>0.2</v>
      </c>
      <c r="AQ21" s="2147">
        <v>0.72372499999999995</v>
      </c>
      <c r="AR21" s="2147">
        <v>0.22486900000000001</v>
      </c>
      <c r="AS21" s="2147">
        <v>0.69258399999999998</v>
      </c>
      <c r="AT21" s="2147">
        <v>1.024146</v>
      </c>
      <c r="AU21" s="2147">
        <v>0.117546</v>
      </c>
      <c r="AV21" s="2147">
        <v>2.0448230000000001</v>
      </c>
      <c r="AW21" s="2147">
        <v>0.75801799999999997</v>
      </c>
      <c r="AX21" s="2147">
        <v>1.2622910000000001</v>
      </c>
      <c r="AY21" s="2147">
        <v>1.0720019999999999</v>
      </c>
      <c r="AZ21" s="2147">
        <v>0.99453199999999997</v>
      </c>
      <c r="BA21" s="2147">
        <v>1.3899790000000001</v>
      </c>
      <c r="BB21" s="2147">
        <v>0.72490600000000005</v>
      </c>
      <c r="BC21" s="2147">
        <v>1.050556</v>
      </c>
      <c r="BD21" s="2147">
        <v>0.50901300000000005</v>
      </c>
      <c r="BE21" s="2147">
        <v>0.61131100000000005</v>
      </c>
      <c r="BF21" s="2147">
        <v>0.7</v>
      </c>
      <c r="BG21" s="2147">
        <v>0.50836899999999996</v>
      </c>
      <c r="BH21" s="2147">
        <v>0.71862400000000004</v>
      </c>
      <c r="BI21" s="2147">
        <v>0.64819000000000004</v>
      </c>
      <c r="BJ21" s="2147">
        <v>0.67154499999999995</v>
      </c>
      <c r="BK21" s="2147">
        <v>0.67094699999999996</v>
      </c>
      <c r="BL21" s="2147">
        <v>0.39547900000000002</v>
      </c>
      <c r="BM21" s="2147">
        <v>0.54165700000000006</v>
      </c>
      <c r="BN21" s="2147">
        <v>0.42</v>
      </c>
      <c r="BO21" s="2147">
        <v>0.47230100000000003</v>
      </c>
      <c r="BP21" s="2147">
        <v>0.66245500000000002</v>
      </c>
      <c r="BQ21" s="2147">
        <v>0.57814600000000005</v>
      </c>
      <c r="BR21" s="2147">
        <v>0.28546199999999999</v>
      </c>
      <c r="BS21" s="2147">
        <v>0.59331999999999996</v>
      </c>
      <c r="BT21" s="2147">
        <v>0.10440000000000001</v>
      </c>
      <c r="BU21" s="2147">
        <v>0.53075000000000006</v>
      </c>
      <c r="BV21" s="2147">
        <v>0.161023</v>
      </c>
      <c r="BW21" s="2147">
        <v>0.387096</v>
      </c>
      <c r="BX21" s="2147">
        <v>0.61143000000000003</v>
      </c>
      <c r="BY21" s="2147">
        <v>0.78652999999999995</v>
      </c>
      <c r="BZ21" s="2147">
        <v>0.388187</v>
      </c>
      <c r="CA21" s="2147">
        <v>0.414545</v>
      </c>
      <c r="CB21" s="2147">
        <v>1.0524800000000001</v>
      </c>
      <c r="CC21" s="2147">
        <v>1.563653</v>
      </c>
      <c r="CD21" s="2147">
        <v>0.443969</v>
      </c>
      <c r="CE21" s="2147">
        <v>0.69622899999999999</v>
      </c>
      <c r="CF21" s="2147">
        <v>4.5293260000000002</v>
      </c>
      <c r="CG21" s="2147">
        <v>0.42383799999999999</v>
      </c>
      <c r="CH21" s="2147">
        <v>0.87911899999999998</v>
      </c>
      <c r="CI21" s="2147">
        <v>0.50346900000000006</v>
      </c>
      <c r="CJ21" s="2147">
        <v>0.42712299999999997</v>
      </c>
      <c r="CK21" s="2147">
        <v>0.84342499999999998</v>
      </c>
      <c r="CL21" s="2147">
        <v>0.44855600000000001</v>
      </c>
      <c r="CM21" s="2147">
        <v>0.213034</v>
      </c>
      <c r="CN21" s="2147">
        <v>0.44668999999999998</v>
      </c>
      <c r="CO21" s="2147">
        <v>0.91298199999999996</v>
      </c>
      <c r="CP21" s="2147">
        <v>0.54405700000000001</v>
      </c>
      <c r="CQ21" s="2147">
        <v>0.98343199999999997</v>
      </c>
      <c r="CR21" s="2147">
        <v>0.38900400000000002</v>
      </c>
      <c r="CS21" s="2147">
        <v>0.64644400000000002</v>
      </c>
      <c r="CT21" s="2147">
        <v>0.76557500000000001</v>
      </c>
      <c r="CU21" s="2147">
        <v>0.67793700000000001</v>
      </c>
      <c r="CV21" s="2147">
        <v>0.33683000000000002</v>
      </c>
      <c r="CZ21" s="2200"/>
    </row>
    <row r="22" spans="1:104" ht="19.2">
      <c r="A22" s="2149" t="s">
        <v>4929</v>
      </c>
      <c r="B22" s="2150" t="s">
        <v>2941</v>
      </c>
      <c r="C22" s="2151">
        <v>19.851663000000002</v>
      </c>
      <c r="D22" s="2158">
        <v>13.033164000000006</v>
      </c>
      <c r="E22" s="2158">
        <v>21.081986999999998</v>
      </c>
      <c r="F22" s="2158">
        <v>18.526280000000007</v>
      </c>
      <c r="G22" s="2158">
        <v>16.120517</v>
      </c>
      <c r="H22" s="2158">
        <v>17.785160999999995</v>
      </c>
      <c r="I22" s="2152">
        <v>20.719462</v>
      </c>
      <c r="J22" s="2152">
        <v>19.627191999999994</v>
      </c>
      <c r="K22" s="2152">
        <v>19.168744000000004</v>
      </c>
      <c r="L22" s="2152">
        <v>15.294706000000005</v>
      </c>
      <c r="M22" s="2153">
        <v>17.228833999999992</v>
      </c>
      <c r="N22" s="2154">
        <v>23.09421900000001</v>
      </c>
      <c r="O22" s="2154">
        <v>8.9935820000000035</v>
      </c>
      <c r="P22" s="2154">
        <v>13.063686000000018</v>
      </c>
      <c r="Q22" s="2154">
        <v>13.357920669999999</v>
      </c>
      <c r="R22" s="2154">
        <v>14.676565000000096</v>
      </c>
      <c r="S22" s="2155">
        <v>14.904435000000035</v>
      </c>
      <c r="T22" s="2155">
        <v>0</v>
      </c>
      <c r="U22" s="2156">
        <v>9.775442</v>
      </c>
      <c r="V22" s="2146">
        <v>10.525415000000001</v>
      </c>
      <c r="W22" s="2146">
        <v>7.8718000000000004</v>
      </c>
      <c r="X22" s="2146">
        <v>11.693187999999999</v>
      </c>
      <c r="Y22" s="2146">
        <v>8.1822700000000008</v>
      </c>
      <c r="Z22" s="2146">
        <v>8.1169449999999994</v>
      </c>
      <c r="AA22" s="2146">
        <v>9.6261550000000007</v>
      </c>
      <c r="AB22" s="2147">
        <v>10.697240000000001</v>
      </c>
      <c r="AC22" s="2147">
        <v>9.0079820000000002</v>
      </c>
      <c r="AD22" s="2147">
        <v>15.839248</v>
      </c>
      <c r="AE22" s="2147">
        <v>17.275794999999999</v>
      </c>
      <c r="AF22" s="2147">
        <v>11.360109</v>
      </c>
      <c r="AG22" s="2147">
        <v>10.89541</v>
      </c>
      <c r="AH22" s="2147">
        <v>17.447255999999999</v>
      </c>
      <c r="AI22" s="2147">
        <v>9.5993610000001013</v>
      </c>
      <c r="AJ22" s="2147">
        <v>12.428986</v>
      </c>
      <c r="AK22" s="2147">
        <v>9.8820099999999798</v>
      </c>
      <c r="AL22" s="2147">
        <v>14.682936</v>
      </c>
      <c r="AM22" s="2147">
        <v>7.1351880000000003</v>
      </c>
      <c r="AN22" s="2147">
        <v>11.056079</v>
      </c>
      <c r="AO22" s="2147">
        <v>8.1852900000000002</v>
      </c>
      <c r="AP22" s="2147">
        <v>7.1307140000000002</v>
      </c>
      <c r="AQ22" s="2147">
        <v>5.5853260000000002</v>
      </c>
      <c r="AR22" s="2147">
        <v>7.3648680000000004</v>
      </c>
      <c r="AS22" s="2147">
        <v>6.9620199999999999</v>
      </c>
      <c r="AT22" s="2147">
        <v>7.2977470000000002</v>
      </c>
      <c r="AU22" s="2147">
        <v>8.6031189999999995</v>
      </c>
      <c r="AV22" s="2147">
        <v>3.9795630000000002</v>
      </c>
      <c r="AW22" s="2147">
        <v>5.2995390000000002</v>
      </c>
      <c r="AX22" s="2147">
        <v>10.538520999999999</v>
      </c>
      <c r="AY22" s="2147">
        <v>4.1882809999999999</v>
      </c>
      <c r="AZ22" s="2147">
        <v>1.7649140000000001</v>
      </c>
      <c r="BA22" s="2147">
        <v>1.228694</v>
      </c>
      <c r="BB22" s="2147">
        <v>0.33211600000000002</v>
      </c>
      <c r="BC22" s="2147">
        <v>0.829461</v>
      </c>
      <c r="BD22" s="2147">
        <v>1.5538000000000001</v>
      </c>
      <c r="BE22" s="2147">
        <v>0.76034299999999999</v>
      </c>
      <c r="BF22" s="2147">
        <v>0.5</v>
      </c>
      <c r="BG22" s="2147">
        <v>0.40000099999998301</v>
      </c>
      <c r="BH22" s="2147">
        <v>0.28216400000000003</v>
      </c>
      <c r="BI22" s="2147">
        <v>1.039847</v>
      </c>
      <c r="BJ22" s="2147">
        <v>0.37104799999999999</v>
      </c>
      <c r="BK22" s="2147">
        <v>0.23214799999999999</v>
      </c>
      <c r="BL22" s="2147">
        <v>1.0713809999999999</v>
      </c>
      <c r="BM22" s="2147">
        <v>0.18872</v>
      </c>
      <c r="BN22" s="2147">
        <v>0.83110600000000001</v>
      </c>
      <c r="BO22" s="2147">
        <v>0.94680900000000001</v>
      </c>
      <c r="BP22" s="2147">
        <v>1.9520850000000001</v>
      </c>
      <c r="BQ22" s="2147">
        <v>0.44098399999999999</v>
      </c>
      <c r="BR22" s="2147">
        <v>8.9788000000000007E-2</v>
      </c>
      <c r="BS22" s="2147">
        <v>0.15065400000000001</v>
      </c>
      <c r="BT22" s="2147">
        <v>0.39214599999999999</v>
      </c>
      <c r="BU22" s="2147">
        <v>1.267652</v>
      </c>
      <c r="BV22" s="2147">
        <v>0.655366</v>
      </c>
      <c r="BW22" s="2147">
        <v>0.54762200000000005</v>
      </c>
      <c r="BX22" s="2147">
        <v>0.61568599999999996</v>
      </c>
      <c r="BY22" s="2147">
        <v>3.551113</v>
      </c>
      <c r="BZ22" s="2147">
        <v>1.8</v>
      </c>
      <c r="CA22" s="2147">
        <v>4.0725800000000003</v>
      </c>
      <c r="CB22" s="2147">
        <v>1.06898</v>
      </c>
      <c r="CC22" s="2147">
        <v>0.64193900000000004</v>
      </c>
      <c r="CD22" s="2147">
        <v>0.87185400000000002</v>
      </c>
      <c r="CE22" s="2147">
        <v>0.74070800000000003</v>
      </c>
      <c r="CF22" s="2147">
        <v>1.0050760000000001</v>
      </c>
      <c r="CG22" s="2147">
        <v>1.651988</v>
      </c>
      <c r="CH22" s="2147">
        <v>0.85750599999999999</v>
      </c>
      <c r="CI22" s="2147">
        <v>0.450353</v>
      </c>
      <c r="CJ22" s="2147">
        <v>1.0281720000000001</v>
      </c>
      <c r="CK22" s="2147">
        <v>3.7020749999999998</v>
      </c>
      <c r="CL22" s="2147">
        <v>1.395097</v>
      </c>
      <c r="CM22" s="2147">
        <v>1.2603880000000001</v>
      </c>
      <c r="CN22" s="2147">
        <v>0.82769099999999995</v>
      </c>
      <c r="CO22" s="2147">
        <v>0.93060500000000002</v>
      </c>
      <c r="CP22" s="2147">
        <v>0.1</v>
      </c>
      <c r="CQ22" s="2147">
        <v>0.44900400000000001</v>
      </c>
      <c r="CR22" s="2147">
        <v>0.297427</v>
      </c>
      <c r="CS22" s="2147">
        <v>0.30770799999999998</v>
      </c>
      <c r="CT22" s="2147">
        <v>0.75178199999999995</v>
      </c>
      <c r="CU22" s="2147">
        <v>0.65754400000000002</v>
      </c>
      <c r="CV22" s="2147">
        <v>1.7067099999999999</v>
      </c>
    </row>
    <row r="23" spans="1:104" ht="33.6">
      <c r="A23" s="2157" t="s">
        <v>4930</v>
      </c>
      <c r="B23" s="2150" t="s">
        <v>4931</v>
      </c>
      <c r="C23" s="2151">
        <v>0</v>
      </c>
      <c r="D23" s="2152">
        <v>0</v>
      </c>
      <c r="E23" s="2152">
        <v>0</v>
      </c>
      <c r="F23" s="2152">
        <v>1.6775000000000002E-2</v>
      </c>
      <c r="G23" s="2152">
        <v>0</v>
      </c>
      <c r="H23" s="2152">
        <v>0</v>
      </c>
      <c r="I23" s="2152">
        <v>0</v>
      </c>
      <c r="J23" s="2152">
        <v>0</v>
      </c>
      <c r="K23" s="2152">
        <v>0</v>
      </c>
      <c r="L23" s="2152">
        <v>3.8991999999999999E-2</v>
      </c>
      <c r="M23" s="2153">
        <v>0</v>
      </c>
      <c r="N23" s="2154">
        <v>0</v>
      </c>
      <c r="O23" s="2154">
        <v>0</v>
      </c>
      <c r="P23" s="2154">
        <v>0</v>
      </c>
      <c r="Q23" s="2154">
        <v>0</v>
      </c>
      <c r="R23" s="2154">
        <v>0</v>
      </c>
      <c r="S23" s="2155">
        <v>0</v>
      </c>
      <c r="T23" s="2155">
        <v>0</v>
      </c>
      <c r="U23" s="2156">
        <v>0</v>
      </c>
      <c r="V23" s="2146">
        <v>4.6844999999999998E-2</v>
      </c>
      <c r="W23" s="2146">
        <v>0</v>
      </c>
      <c r="X23" s="2146">
        <v>0</v>
      </c>
      <c r="Y23" s="2146">
        <v>2.1377E-2</v>
      </c>
      <c r="Z23" s="2146">
        <v>0</v>
      </c>
      <c r="AA23" s="2146">
        <v>0</v>
      </c>
      <c r="AB23" s="2147">
        <v>0</v>
      </c>
      <c r="AC23" s="2147">
        <v>0</v>
      </c>
      <c r="AD23" s="2147">
        <v>2.5846000000000001E-2</v>
      </c>
      <c r="AE23" s="2147">
        <v>0</v>
      </c>
      <c r="AF23" s="2147">
        <v>0</v>
      </c>
      <c r="AG23" s="2147">
        <v>0</v>
      </c>
      <c r="AH23" s="2147">
        <v>0</v>
      </c>
      <c r="AI23" s="2147">
        <v>8.7517999999999999E-2</v>
      </c>
      <c r="AJ23" s="2147">
        <v>0</v>
      </c>
      <c r="AK23" s="2147">
        <v>0</v>
      </c>
      <c r="AL23" s="2147">
        <v>0</v>
      </c>
      <c r="AM23" s="2147">
        <v>2.6318999999999999E-2</v>
      </c>
      <c r="AN23" s="2147">
        <v>0</v>
      </c>
      <c r="AO23" s="2147">
        <v>0</v>
      </c>
      <c r="AP23" s="2147">
        <v>0</v>
      </c>
      <c r="AQ23" s="2147">
        <v>0</v>
      </c>
      <c r="AR23" s="2147">
        <v>0</v>
      </c>
      <c r="AS23" s="2147">
        <v>2.6033000000000001E-2</v>
      </c>
      <c r="AT23" s="2147">
        <v>0</v>
      </c>
      <c r="AU23" s="2147">
        <v>0</v>
      </c>
      <c r="AV23" s="2147">
        <v>0</v>
      </c>
      <c r="AW23" s="2147">
        <v>0</v>
      </c>
      <c r="AX23" s="2147">
        <v>0</v>
      </c>
      <c r="AY23" s="2147">
        <v>0</v>
      </c>
      <c r="AZ23" s="2147">
        <v>0</v>
      </c>
      <c r="BA23" s="2147">
        <v>0</v>
      </c>
      <c r="BB23" s="2147">
        <v>0</v>
      </c>
      <c r="BC23" s="2147">
        <v>0</v>
      </c>
      <c r="BD23" s="2147">
        <v>0</v>
      </c>
      <c r="BE23" s="2147">
        <v>0</v>
      </c>
      <c r="BF23" s="2147">
        <v>0</v>
      </c>
      <c r="BG23" s="2147">
        <v>0</v>
      </c>
      <c r="BH23" s="2147">
        <v>0</v>
      </c>
      <c r="BI23" s="2147">
        <v>0</v>
      </c>
      <c r="BJ23" s="2147">
        <v>0</v>
      </c>
      <c r="BK23" s="2147">
        <v>0</v>
      </c>
      <c r="BL23" s="2147">
        <v>0</v>
      </c>
      <c r="BM23" s="2147">
        <v>0</v>
      </c>
      <c r="BN23" s="2147">
        <v>0</v>
      </c>
      <c r="BO23" s="2147">
        <v>0</v>
      </c>
      <c r="BP23" s="2147">
        <v>0</v>
      </c>
      <c r="BQ23" s="2147">
        <v>0</v>
      </c>
      <c r="BR23" s="2147">
        <v>0</v>
      </c>
      <c r="BS23" s="2147">
        <v>0</v>
      </c>
      <c r="BT23" s="2147">
        <v>0</v>
      </c>
      <c r="BU23" s="2147">
        <v>0</v>
      </c>
      <c r="BV23" s="2147">
        <v>0</v>
      </c>
      <c r="BW23" s="2147">
        <v>0</v>
      </c>
      <c r="BX23" s="2147">
        <v>0</v>
      </c>
      <c r="BY23" s="2147">
        <v>9.5239000000000004E-2</v>
      </c>
      <c r="BZ23" s="2147">
        <v>0</v>
      </c>
      <c r="CA23" s="2147">
        <v>0</v>
      </c>
      <c r="CB23" s="2147">
        <v>0.107292</v>
      </c>
      <c r="CC23" s="2147">
        <v>0</v>
      </c>
      <c r="CD23" s="2147">
        <v>0</v>
      </c>
      <c r="CE23" s="2147">
        <v>0</v>
      </c>
      <c r="CF23" s="2147">
        <v>0</v>
      </c>
      <c r="CG23" s="2147">
        <v>0</v>
      </c>
      <c r="CH23" s="2147">
        <v>0</v>
      </c>
      <c r="CI23" s="2147">
        <v>0</v>
      </c>
      <c r="CJ23" s="2147">
        <v>0</v>
      </c>
      <c r="CK23" s="2147">
        <v>0</v>
      </c>
      <c r="CL23" s="2147">
        <v>0</v>
      </c>
      <c r="CM23" s="2147">
        <v>0</v>
      </c>
      <c r="CN23" s="2147">
        <v>0</v>
      </c>
      <c r="CO23" s="2147">
        <v>0</v>
      </c>
      <c r="CP23" s="2147">
        <v>0</v>
      </c>
      <c r="CQ23" s="2147">
        <v>0</v>
      </c>
      <c r="CR23" s="2147">
        <v>0</v>
      </c>
      <c r="CS23" s="2147">
        <v>0</v>
      </c>
      <c r="CT23" s="2147">
        <v>0</v>
      </c>
      <c r="CU23" s="2147">
        <v>0</v>
      </c>
      <c r="CV23" s="2147">
        <v>0</v>
      </c>
    </row>
    <row r="24" spans="1:104" ht="19.2">
      <c r="A24" s="2149" t="s">
        <v>4932</v>
      </c>
      <c r="B24" s="2150" t="s">
        <v>4933</v>
      </c>
      <c r="C24" s="2151">
        <v>0.10795299999999999</v>
      </c>
      <c r="D24" s="2152">
        <v>0</v>
      </c>
      <c r="E24" s="2152">
        <v>0</v>
      </c>
      <c r="F24" s="2152">
        <v>0</v>
      </c>
      <c r="G24" s="2152">
        <v>0</v>
      </c>
      <c r="H24" s="2152">
        <v>0</v>
      </c>
      <c r="I24" s="2152">
        <v>0</v>
      </c>
      <c r="J24" s="2152">
        <v>0</v>
      </c>
      <c r="K24" s="2152">
        <v>5.7096000000000001E-2</v>
      </c>
      <c r="L24" s="2152">
        <v>0</v>
      </c>
      <c r="M24" s="2153">
        <v>0</v>
      </c>
      <c r="N24" s="2154">
        <v>0</v>
      </c>
      <c r="O24" s="2154">
        <v>0</v>
      </c>
      <c r="P24" s="2154">
        <v>0.12518699999999999</v>
      </c>
      <c r="Q24" s="2154">
        <v>0.146924</v>
      </c>
      <c r="R24" s="2154">
        <v>0</v>
      </c>
      <c r="S24" s="2155">
        <v>0</v>
      </c>
      <c r="T24" s="2155">
        <v>1.645079</v>
      </c>
      <c r="U24" s="2156">
        <v>0</v>
      </c>
      <c r="V24" s="2146">
        <v>0</v>
      </c>
      <c r="W24" s="2146">
        <v>0</v>
      </c>
      <c r="X24" s="2146">
        <v>5.7637000000000001E-2</v>
      </c>
      <c r="Y24" s="2146">
        <v>5.3280000000000001E-2</v>
      </c>
      <c r="Z24" s="2146">
        <v>5.7803E-2</v>
      </c>
      <c r="AA24" s="2146">
        <v>0</v>
      </c>
      <c r="AB24" s="2147">
        <v>0</v>
      </c>
      <c r="AC24" s="2147">
        <v>8.6799000000000001E-2</v>
      </c>
      <c r="AD24" s="2147">
        <v>0</v>
      </c>
      <c r="AE24" s="2147">
        <v>0</v>
      </c>
      <c r="AF24" s="2147">
        <v>0</v>
      </c>
      <c r="AG24" s="2147">
        <v>0</v>
      </c>
      <c r="AH24" s="2147">
        <v>0</v>
      </c>
      <c r="AI24" s="2147">
        <v>0</v>
      </c>
      <c r="AJ24" s="2147">
        <v>0</v>
      </c>
      <c r="AK24" s="2147">
        <v>0</v>
      </c>
      <c r="AL24" s="2147">
        <v>0</v>
      </c>
      <c r="AM24" s="2147">
        <v>0</v>
      </c>
      <c r="AN24" s="2147">
        <v>2.5908E-2</v>
      </c>
      <c r="AO24" s="2147">
        <v>0</v>
      </c>
      <c r="AP24" s="2147">
        <v>0</v>
      </c>
      <c r="AQ24" s="2147">
        <v>0</v>
      </c>
      <c r="AR24" s="2147">
        <v>0</v>
      </c>
      <c r="AS24" s="2147">
        <v>0</v>
      </c>
      <c r="AT24" s="2147">
        <v>0</v>
      </c>
      <c r="AU24" s="2147">
        <v>0</v>
      </c>
      <c r="AV24" s="2147">
        <v>0</v>
      </c>
      <c r="AW24" s="2147">
        <v>0</v>
      </c>
      <c r="AX24" s="2147">
        <v>0</v>
      </c>
      <c r="AY24" s="2147">
        <v>0</v>
      </c>
      <c r="AZ24" s="2147">
        <v>0</v>
      </c>
      <c r="BA24" s="2147">
        <v>0</v>
      </c>
      <c r="BB24" s="2147">
        <v>0</v>
      </c>
      <c r="BC24" s="2147">
        <v>0</v>
      </c>
      <c r="BD24" s="2147">
        <v>0</v>
      </c>
      <c r="BE24" s="2147">
        <v>0</v>
      </c>
      <c r="BF24" s="2147">
        <v>0</v>
      </c>
      <c r="BG24" s="2147">
        <v>0</v>
      </c>
      <c r="BH24" s="2147">
        <v>0</v>
      </c>
      <c r="BI24" s="2147">
        <v>0</v>
      </c>
      <c r="BJ24" s="2147">
        <v>0</v>
      </c>
      <c r="BK24" s="2147">
        <v>0</v>
      </c>
      <c r="BL24" s="2147">
        <v>0</v>
      </c>
      <c r="BM24" s="2147">
        <v>0</v>
      </c>
      <c r="BN24" s="2147">
        <v>0</v>
      </c>
      <c r="BO24" s="2147">
        <v>0</v>
      </c>
      <c r="BP24" s="2147">
        <v>0</v>
      </c>
      <c r="BQ24" s="2147">
        <v>0</v>
      </c>
      <c r="BR24" s="2147">
        <v>0</v>
      </c>
      <c r="BS24" s="2147">
        <v>0</v>
      </c>
      <c r="BT24" s="2147">
        <v>0</v>
      </c>
      <c r="BU24" s="2147">
        <v>0</v>
      </c>
      <c r="BV24" s="2147">
        <v>0</v>
      </c>
      <c r="BW24" s="2147">
        <v>0</v>
      </c>
      <c r="BX24" s="2147">
        <v>0</v>
      </c>
      <c r="BY24" s="2147">
        <v>0</v>
      </c>
      <c r="BZ24" s="2147">
        <v>0</v>
      </c>
      <c r="CA24" s="2147">
        <v>3.9759999999999997E-2</v>
      </c>
      <c r="CB24" s="2147">
        <v>0</v>
      </c>
      <c r="CC24" s="2147">
        <v>0</v>
      </c>
      <c r="CD24" s="2147">
        <v>0</v>
      </c>
      <c r="CE24" s="2147">
        <v>0</v>
      </c>
      <c r="CF24" s="2147">
        <v>0</v>
      </c>
      <c r="CG24" s="2147">
        <v>0</v>
      </c>
      <c r="CH24" s="2147">
        <v>0</v>
      </c>
      <c r="CI24" s="2147">
        <v>0</v>
      </c>
      <c r="CJ24" s="2147">
        <v>0</v>
      </c>
      <c r="CK24" s="2147">
        <v>0</v>
      </c>
      <c r="CL24" s="2147">
        <v>0</v>
      </c>
      <c r="CM24" s="2147">
        <v>3.6719000000000002E-2</v>
      </c>
      <c r="CN24" s="2147">
        <v>0</v>
      </c>
      <c r="CO24" s="2147">
        <v>0</v>
      </c>
      <c r="CP24" s="2147">
        <v>0</v>
      </c>
      <c r="CQ24" s="2147">
        <v>0</v>
      </c>
      <c r="CR24" s="2147">
        <v>0</v>
      </c>
      <c r="CS24" s="2147">
        <v>0</v>
      </c>
      <c r="CT24" s="2147">
        <v>0</v>
      </c>
      <c r="CU24" s="2147">
        <v>0</v>
      </c>
      <c r="CV24" s="2147">
        <v>0</v>
      </c>
    </row>
    <row r="25" spans="1:104" ht="19.8" thickBot="1">
      <c r="A25" s="2159"/>
      <c r="B25" s="2160" t="s">
        <v>4934</v>
      </c>
      <c r="C25" s="2161">
        <v>17.782810000000001</v>
      </c>
      <c r="D25" s="2162">
        <v>12.017892</v>
      </c>
      <c r="E25" s="2162">
        <v>19.738841000000001</v>
      </c>
      <c r="F25" s="2162">
        <v>15.312135</v>
      </c>
      <c r="G25" s="2162">
        <v>16.405452</v>
      </c>
      <c r="H25" s="2162">
        <v>16.830299</v>
      </c>
      <c r="I25" s="2162">
        <v>21.621621000000001</v>
      </c>
      <c r="J25" s="2162">
        <v>21.066676000000001</v>
      </c>
      <c r="K25" s="2162">
        <v>26.826301999999998</v>
      </c>
      <c r="L25" s="2162">
        <v>29.465554000000001</v>
      </c>
      <c r="M25" s="2163">
        <v>30.376919000000001</v>
      </c>
      <c r="N25" s="2164">
        <v>25.350349999999999</v>
      </c>
      <c r="O25" s="2164">
        <v>24.122951</v>
      </c>
      <c r="P25" s="2164">
        <v>29.616571</v>
      </c>
      <c r="Q25" s="2164">
        <v>18.463311999999998</v>
      </c>
      <c r="R25" s="2164">
        <v>16.761391</v>
      </c>
      <c r="S25" s="2165">
        <v>19.106369000000001</v>
      </c>
      <c r="T25" s="2165">
        <v>22.919307</v>
      </c>
      <c r="U25" s="2166">
        <v>24.498930999999999</v>
      </c>
      <c r="V25" s="2167">
        <v>30.553647000000002</v>
      </c>
      <c r="W25" s="2167">
        <v>17.544893999999999</v>
      </c>
      <c r="X25" s="2167">
        <v>29.044478999999999</v>
      </c>
      <c r="Y25" s="2167">
        <v>25.846267000000001</v>
      </c>
      <c r="Z25" s="2167">
        <v>29.479147000000001</v>
      </c>
      <c r="AA25" s="2167">
        <v>26.691039</v>
      </c>
      <c r="AB25" s="2168">
        <v>16.687543000000002</v>
      </c>
      <c r="AC25" s="2168">
        <v>18.052790999999999</v>
      </c>
      <c r="AD25" s="2168">
        <v>23.532436000000001</v>
      </c>
      <c r="AE25" s="2168">
        <v>23.143923000000001</v>
      </c>
      <c r="AF25" s="2168">
        <v>27.182373999999999</v>
      </c>
      <c r="AG25" s="2168">
        <v>26.83605</v>
      </c>
      <c r="AH25" s="2168">
        <v>25.347897</v>
      </c>
      <c r="AI25" s="2168">
        <v>17.500761000000001</v>
      </c>
      <c r="AJ25" s="2168">
        <v>21.674337000000001</v>
      </c>
      <c r="AK25" s="2168">
        <v>25.944821000000001</v>
      </c>
      <c r="AL25" s="2168">
        <v>20.521667999999998</v>
      </c>
      <c r="AM25" s="2168">
        <v>22.948094000000001</v>
      </c>
      <c r="AN25" s="2168">
        <v>26.239796999999999</v>
      </c>
      <c r="AO25" s="2168">
        <v>36.396617999999997</v>
      </c>
      <c r="AP25" s="2168">
        <v>21.022086000000002</v>
      </c>
      <c r="AQ25" s="2168">
        <v>16.006062</v>
      </c>
      <c r="AR25" s="2168">
        <v>15.75393</v>
      </c>
      <c r="AS25" s="2168">
        <v>17.553611</v>
      </c>
      <c r="AT25" s="2168">
        <v>45.756053000000001</v>
      </c>
      <c r="AU25" s="2168">
        <v>28.196660000000001</v>
      </c>
      <c r="AV25" s="2168">
        <v>20.745667999999998</v>
      </c>
      <c r="AW25" s="2168">
        <v>20.825569000000002</v>
      </c>
      <c r="AX25" s="2168">
        <v>20.570874</v>
      </c>
      <c r="AY25" s="2168">
        <v>36.143825</v>
      </c>
      <c r="AZ25" s="2168">
        <v>19.675861999999999</v>
      </c>
      <c r="BA25" s="2168">
        <v>20.237238000000001</v>
      </c>
      <c r="BB25" s="2168">
        <v>18.821991000000001</v>
      </c>
      <c r="BC25" s="2168">
        <v>17.297067999999999</v>
      </c>
      <c r="BD25" s="2168">
        <v>15.383995000000001</v>
      </c>
      <c r="BE25" s="2168">
        <v>15.876465</v>
      </c>
      <c r="BF25" s="2168">
        <v>14.09718</v>
      </c>
      <c r="BG25" s="2168">
        <v>12.009274</v>
      </c>
      <c r="BH25" s="2168">
        <v>12.397242</v>
      </c>
      <c r="BI25" s="2168">
        <v>10.082725999999999</v>
      </c>
      <c r="BJ25" s="2168">
        <v>17.742858999999999</v>
      </c>
      <c r="BK25" s="2168">
        <v>10.392291</v>
      </c>
      <c r="BL25" s="2168">
        <v>9.2534779999999994</v>
      </c>
      <c r="BM25" s="2168">
        <v>11.610061999999999</v>
      </c>
      <c r="BN25" s="2168">
        <v>17.930568000000001</v>
      </c>
      <c r="BO25" s="2168">
        <v>10.777074000000001</v>
      </c>
      <c r="BP25" s="2168">
        <v>9.1638169999999999</v>
      </c>
      <c r="BQ25" s="2168">
        <v>10.421678</v>
      </c>
      <c r="BR25" s="2168">
        <v>9.6840980000000005</v>
      </c>
      <c r="BS25" s="2168">
        <v>7.6285749999999997</v>
      </c>
      <c r="BT25" s="2168">
        <v>8.0557639999999999</v>
      </c>
      <c r="BU25" s="2168">
        <v>10.024417</v>
      </c>
      <c r="BV25" s="2168">
        <v>14.833481000000001</v>
      </c>
      <c r="BW25" s="2168">
        <v>10.394590000000001</v>
      </c>
      <c r="BX25" s="2168">
        <v>17.970507000000001</v>
      </c>
      <c r="BY25" s="2168">
        <v>25.574185</v>
      </c>
      <c r="BZ25" s="2168">
        <v>13.079027999999999</v>
      </c>
      <c r="CA25" s="2168">
        <v>15.363453</v>
      </c>
      <c r="CB25" s="2168">
        <v>12</v>
      </c>
      <c r="CC25" s="2168">
        <v>14.391798</v>
      </c>
      <c r="CD25" s="2168">
        <v>15.307067</v>
      </c>
      <c r="CE25" s="2168">
        <v>13.969134</v>
      </c>
      <c r="CF25" s="2168">
        <v>16.199401000000002</v>
      </c>
      <c r="CG25" s="2168">
        <v>21.643450999999999</v>
      </c>
      <c r="CH25" s="2168">
        <v>17.459602</v>
      </c>
      <c r="CI25" s="2168">
        <v>19.936629</v>
      </c>
      <c r="CJ25" s="2168">
        <v>16.720205</v>
      </c>
      <c r="CK25" s="2168">
        <v>18.279620000000001</v>
      </c>
      <c r="CL25" s="2168">
        <v>15.312317</v>
      </c>
      <c r="CM25" s="2168">
        <v>12.407553999999999</v>
      </c>
      <c r="CN25" s="2168">
        <v>14.151961</v>
      </c>
      <c r="CO25" s="2168">
        <v>23.7</v>
      </c>
      <c r="CP25" s="2168">
        <v>15.267718</v>
      </c>
      <c r="CQ25" s="2168">
        <v>9.4906790000000001</v>
      </c>
      <c r="CR25" s="2168">
        <v>11.530094999999999</v>
      </c>
      <c r="CS25" s="2168">
        <v>17.454122000000002</v>
      </c>
      <c r="CT25" s="2168">
        <v>23.439468999999999</v>
      </c>
      <c r="CU25" s="2168">
        <v>16.247081999999999</v>
      </c>
      <c r="CV25" s="2168">
        <v>11.141316</v>
      </c>
    </row>
    <row r="26" spans="1:104" ht="19.8" thickBot="1">
      <c r="A26" s="2169"/>
      <c r="B26" s="2170" t="s">
        <v>493</v>
      </c>
      <c r="C26" s="2171">
        <v>309.30134900000002</v>
      </c>
      <c r="D26" s="2172">
        <v>310.00999400000001</v>
      </c>
      <c r="E26" s="2172">
        <v>405.43645399999997</v>
      </c>
      <c r="F26" s="2172">
        <v>362.59200300000009</v>
      </c>
      <c r="G26" s="2172">
        <v>390.6855230000001</v>
      </c>
      <c r="H26" s="2172">
        <v>384.87139199999996</v>
      </c>
      <c r="I26" s="2172">
        <v>391.10821299999998</v>
      </c>
      <c r="J26" s="2172">
        <v>430.138103</v>
      </c>
      <c r="K26" s="2172">
        <v>342.45813700000002</v>
      </c>
      <c r="L26" s="2172">
        <v>346.79832200000004</v>
      </c>
      <c r="M26" s="2173">
        <v>373.59592899999996</v>
      </c>
      <c r="N26" s="2174">
        <v>375.88270199999999</v>
      </c>
      <c r="O26" s="2174">
        <v>378.47478100000001</v>
      </c>
      <c r="P26" s="2174">
        <v>312.58619700000003</v>
      </c>
      <c r="Q26" s="2174">
        <v>346.61599367000008</v>
      </c>
      <c r="R26" s="2174">
        <v>294.08013200000011</v>
      </c>
      <c r="S26" s="2175">
        <v>385.82457900000009</v>
      </c>
      <c r="T26" s="2175">
        <v>367.16511199999997</v>
      </c>
      <c r="U26" s="2176">
        <v>386.23677499999997</v>
      </c>
      <c r="V26" s="2177">
        <v>413.4649970000001</v>
      </c>
      <c r="W26" s="2178">
        <v>349.37433299999998</v>
      </c>
      <c r="X26" s="2178">
        <v>378.506665</v>
      </c>
      <c r="Y26" s="2178">
        <v>371.42235499999998</v>
      </c>
      <c r="Z26" s="2178">
        <v>386.99797000000001</v>
      </c>
      <c r="AA26" s="2178">
        <v>423.8181219999999</v>
      </c>
      <c r="AB26" s="2179">
        <v>351.67124799999999</v>
      </c>
      <c r="AC26" s="2179">
        <v>317.10303999999996</v>
      </c>
      <c r="AD26" s="2179">
        <v>406.07266799999991</v>
      </c>
      <c r="AE26" s="2179">
        <v>388.90668700000003</v>
      </c>
      <c r="AF26" s="2179">
        <v>369.83449800000005</v>
      </c>
      <c r="AG26" s="2179">
        <v>375.62726900000007</v>
      </c>
      <c r="AH26" s="2179">
        <v>453.57100300000002</v>
      </c>
      <c r="AI26" s="2179">
        <v>358.03523900000016</v>
      </c>
      <c r="AJ26" s="2179">
        <v>400.99399200000005</v>
      </c>
      <c r="AK26" s="2179">
        <v>336.91260799999998</v>
      </c>
      <c r="AL26" s="2179">
        <v>397.32199200000002</v>
      </c>
      <c r="AM26" s="2179">
        <v>388.473724</v>
      </c>
      <c r="AN26" s="2179">
        <v>398.761978</v>
      </c>
      <c r="AO26" s="2179">
        <v>315.20329999999996</v>
      </c>
      <c r="AP26" s="2179">
        <v>199.023866</v>
      </c>
      <c r="AQ26" s="2179">
        <v>191.441858</v>
      </c>
      <c r="AR26" s="2179">
        <v>243.58295200000003</v>
      </c>
      <c r="AS26" s="2179">
        <v>268.0136</v>
      </c>
      <c r="AT26" s="2179">
        <v>435.45307200000002</v>
      </c>
      <c r="AU26" s="2179">
        <v>315.29470400000002</v>
      </c>
      <c r="AV26" s="2179">
        <v>267.730501</v>
      </c>
      <c r="AW26" s="2179">
        <v>291.03723999999994</v>
      </c>
      <c r="AX26" s="2179">
        <v>328.83417100000008</v>
      </c>
      <c r="AY26" s="2179">
        <v>280.916741</v>
      </c>
      <c r="AZ26" s="2179">
        <v>281.67008800000002</v>
      </c>
      <c r="BA26" s="2179">
        <v>248.32939300000001</v>
      </c>
      <c r="BB26" s="2179">
        <v>231.91520499999999</v>
      </c>
      <c r="BC26" s="2179">
        <v>241.74424099999999</v>
      </c>
      <c r="BD26" s="2179">
        <v>267.925161</v>
      </c>
      <c r="BE26" s="2179">
        <v>258.22140000000002</v>
      </c>
      <c r="BF26" s="2179">
        <v>235.67648500000001</v>
      </c>
      <c r="BG26" s="2179">
        <v>240.24497</v>
      </c>
      <c r="BH26" s="2179">
        <v>289.31299899999999</v>
      </c>
      <c r="BI26" s="2179">
        <v>244.55015199999997</v>
      </c>
      <c r="BJ26" s="2179">
        <v>290.64343200000002</v>
      </c>
      <c r="BK26" s="2179">
        <v>242.65257099999999</v>
      </c>
      <c r="BL26" s="2179">
        <v>212.48301000000001</v>
      </c>
      <c r="BM26" s="2179">
        <v>222.04572200000001</v>
      </c>
      <c r="BN26" s="2179">
        <v>389.06831399999999</v>
      </c>
      <c r="BO26" s="2179">
        <v>240.80943300000001</v>
      </c>
      <c r="BP26" s="2179">
        <v>259.05785199999997</v>
      </c>
      <c r="BQ26" s="2179">
        <v>275.28334900000004</v>
      </c>
      <c r="BR26" s="2179">
        <v>206.98577299999999</v>
      </c>
      <c r="BS26" s="2179">
        <v>188.54608999999999</v>
      </c>
      <c r="BT26" s="2179">
        <v>222.10448</v>
      </c>
      <c r="BU26" s="2179">
        <v>567.27036799999996</v>
      </c>
      <c r="BV26" s="2179">
        <v>427.76555400000007</v>
      </c>
      <c r="BW26" s="2179">
        <v>373.5</v>
      </c>
      <c r="BX26" s="2179">
        <v>356.4</v>
      </c>
      <c r="BY26" s="2179">
        <v>447.22180200000008</v>
      </c>
      <c r="BZ26" s="2179">
        <v>304.938806</v>
      </c>
      <c r="CA26" s="2179">
        <v>275.02680600000002</v>
      </c>
      <c r="CB26" s="2179">
        <v>333.91973400000006</v>
      </c>
      <c r="CC26" s="2179">
        <v>336.405193</v>
      </c>
      <c r="CD26" s="2179">
        <v>257.89999999999998</v>
      </c>
      <c r="CE26" s="2179">
        <v>259.00814000000003</v>
      </c>
      <c r="CF26" s="2179">
        <v>331.31736300000006</v>
      </c>
      <c r="CG26" s="2179">
        <v>396.24094200000002</v>
      </c>
      <c r="CH26" s="2179">
        <v>333.96937599999995</v>
      </c>
      <c r="CI26" s="2179">
        <v>289.9528949999999</v>
      </c>
      <c r="CJ26" s="2179">
        <v>319.36905000000007</v>
      </c>
      <c r="CK26" s="2179">
        <v>315.80814100000009</v>
      </c>
      <c r="CL26" s="2179">
        <v>284.53755899999999</v>
      </c>
      <c r="CM26" s="2179">
        <v>256.31200799999999</v>
      </c>
      <c r="CN26" s="2179">
        <v>275.74739199999999</v>
      </c>
      <c r="CO26" s="2179">
        <v>381.9</v>
      </c>
      <c r="CP26" s="2179">
        <v>356.16695400000003</v>
      </c>
      <c r="CQ26" s="2179">
        <v>269.87046400000003</v>
      </c>
      <c r="CR26" s="2179">
        <v>320.59996900000016</v>
      </c>
      <c r="CS26" s="2179">
        <v>318.27893399999999</v>
      </c>
      <c r="CT26" s="2179">
        <v>330.12811199999993</v>
      </c>
      <c r="CU26" s="2179">
        <v>267.76155999999997</v>
      </c>
      <c r="CV26" s="2179">
        <v>275.54135300000007</v>
      </c>
    </row>
    <row r="27" spans="1:104" s="2202" customFormat="1" ht="18.899999999999999" customHeight="1" thickTop="1">
      <c r="A27" s="2108" t="s">
        <v>4935</v>
      </c>
      <c r="B27" s="2201"/>
      <c r="CW27" s="2195"/>
      <c r="CX27" s="2195"/>
    </row>
    <row r="28" spans="1:104" s="2205" customFormat="1" ht="18.899999999999999" customHeight="1">
      <c r="A28" s="2203" t="s">
        <v>4936</v>
      </c>
      <c r="B28" s="2204"/>
      <c r="C28" s="2204"/>
      <c r="D28" s="2204"/>
      <c r="E28" s="2204"/>
      <c r="F28" s="2204"/>
      <c r="G28" s="2204"/>
      <c r="H28" s="2204"/>
      <c r="I28" s="2204"/>
      <c r="J28" s="2204"/>
      <c r="K28" s="2204"/>
      <c r="L28" s="1375"/>
      <c r="M28" s="1375"/>
      <c r="N28" s="1375"/>
      <c r="AD28" s="2108"/>
      <c r="AE28" s="2108"/>
      <c r="AF28" s="2108"/>
      <c r="AG28" s="2108"/>
      <c r="AH28" s="2108"/>
      <c r="AI28" s="2108"/>
      <c r="AJ28" s="2108"/>
      <c r="AK28" s="2108"/>
      <c r="AL28" s="2108"/>
      <c r="AM28" s="2108"/>
      <c r="AN28" s="2108"/>
      <c r="AO28" s="2108"/>
      <c r="AP28" s="2108"/>
      <c r="AQ28" s="2108"/>
      <c r="AR28" s="2108"/>
      <c r="AS28" s="2108"/>
      <c r="AT28" s="2108"/>
      <c r="AU28" s="2108"/>
      <c r="AV28" s="2108"/>
      <c r="AW28" s="2108"/>
      <c r="AX28" s="2108"/>
      <c r="AY28" s="2188"/>
      <c r="AZ28" s="2188"/>
      <c r="BA28" s="2188"/>
      <c r="BB28" s="2188"/>
      <c r="BC28" s="2188"/>
      <c r="BD28" s="2188"/>
      <c r="BE28" s="2188"/>
      <c r="BF28" s="2188"/>
      <c r="BG28" s="2188"/>
      <c r="BH28" s="2188"/>
      <c r="BI28" s="2188"/>
      <c r="BJ28" s="2188"/>
      <c r="BK28" s="2188"/>
      <c r="BL28" s="2188"/>
      <c r="BM28" s="2188"/>
      <c r="BN28" s="2188"/>
      <c r="BO28" s="2188"/>
      <c r="BP28" s="2188"/>
      <c r="BQ28" s="2188"/>
      <c r="BR28" s="2188"/>
      <c r="BS28" s="2188"/>
      <c r="BT28" s="2188"/>
      <c r="BU28" s="2188"/>
      <c r="BV28" s="2188"/>
      <c r="BW28" s="2188"/>
      <c r="BX28" s="2188"/>
      <c r="BY28" s="2188"/>
      <c r="BZ28" s="2188"/>
      <c r="CA28" s="2188"/>
      <c r="CB28" s="2188"/>
      <c r="CC28" s="2188"/>
      <c r="CD28" s="2188"/>
      <c r="CE28" s="2188"/>
      <c r="CF28" s="2188"/>
      <c r="CG28" s="2188"/>
      <c r="CH28" s="2188"/>
      <c r="CI28" s="2188"/>
      <c r="CJ28" s="2188"/>
      <c r="CK28" s="2188"/>
      <c r="CL28" s="2188"/>
      <c r="CM28" s="2188"/>
      <c r="CN28" s="2188"/>
      <c r="CO28" s="2188"/>
      <c r="CP28" s="2188"/>
      <c r="CQ28" s="2188"/>
      <c r="CR28" s="2188"/>
      <c r="CS28" s="2188"/>
      <c r="CT28" s="2188"/>
      <c r="CU28" s="2188"/>
      <c r="CV28" s="2188"/>
      <c r="CW28" s="2195"/>
      <c r="CX28" s="2195"/>
    </row>
    <row r="29" spans="1:104" s="2203" customFormat="1" ht="18.899999999999999" customHeight="1">
      <c r="A29" s="2206" t="s">
        <v>4937</v>
      </c>
      <c r="B29" s="2207"/>
      <c r="C29" s="2207"/>
      <c r="D29" s="2207"/>
      <c r="E29" s="2207"/>
      <c r="F29" s="2207"/>
      <c r="G29" s="2207"/>
      <c r="H29" s="2207"/>
      <c r="I29" s="2207"/>
      <c r="J29" s="2207"/>
      <c r="K29" s="2207"/>
      <c r="L29" s="2207"/>
      <c r="M29" s="2207"/>
      <c r="N29" s="2208"/>
      <c r="AD29" s="2108"/>
      <c r="AE29" s="2108"/>
      <c r="AF29" s="2108"/>
      <c r="AG29" s="2108"/>
      <c r="AH29" s="2108"/>
      <c r="AI29" s="2108"/>
      <c r="AJ29" s="2108"/>
      <c r="AK29" s="2108"/>
      <c r="AL29" s="2108"/>
      <c r="AM29" s="2108"/>
      <c r="AN29" s="2108"/>
      <c r="AO29" s="2108"/>
      <c r="AP29" s="2108"/>
      <c r="AQ29" s="2108"/>
      <c r="AR29" s="2108"/>
      <c r="AS29" s="2108"/>
      <c r="AT29" s="2108"/>
      <c r="AU29" s="2108"/>
      <c r="AV29" s="2108"/>
      <c r="AW29" s="2108"/>
      <c r="AX29" s="2108"/>
      <c r="AY29" s="2188"/>
      <c r="AZ29" s="2188"/>
      <c r="BA29" s="2188"/>
      <c r="BB29" s="2188"/>
      <c r="BC29" s="2188"/>
      <c r="BD29" s="2188"/>
      <c r="BE29" s="2188"/>
      <c r="BF29" s="2188"/>
      <c r="BG29" s="2188"/>
      <c r="BH29" s="2188"/>
      <c r="BI29" s="2188"/>
      <c r="BJ29" s="2188"/>
      <c r="BK29" s="2188"/>
      <c r="BL29" s="2188"/>
      <c r="BM29" s="2188"/>
      <c r="BN29" s="2188"/>
      <c r="BO29" s="2188"/>
      <c r="BP29" s="2188"/>
      <c r="BQ29" s="2188"/>
      <c r="BR29" s="2188"/>
      <c r="BS29" s="2188"/>
      <c r="BT29" s="2188"/>
      <c r="BU29" s="2188"/>
      <c r="BV29" s="2188"/>
      <c r="BW29" s="2188"/>
      <c r="BX29" s="2188"/>
      <c r="BY29" s="2188"/>
      <c r="BZ29" s="2188"/>
      <c r="CA29" s="2188"/>
      <c r="CB29" s="2188"/>
      <c r="CC29" s="2188"/>
      <c r="CD29" s="2188"/>
      <c r="CE29" s="2188"/>
      <c r="CF29" s="2188"/>
      <c r="CG29" s="2188"/>
      <c r="CH29" s="2188"/>
      <c r="CI29" s="2188"/>
      <c r="CJ29" s="2188"/>
      <c r="CK29" s="2188"/>
      <c r="CL29" s="2188"/>
      <c r="CM29" s="2188"/>
      <c r="CN29" s="2188"/>
      <c r="CO29" s="2188"/>
      <c r="CP29" s="2188"/>
      <c r="CQ29" s="2188"/>
      <c r="CR29" s="2188"/>
      <c r="CS29" s="2188"/>
      <c r="CT29" s="2188"/>
      <c r="CU29" s="2188"/>
      <c r="CV29" s="2188"/>
      <c r="CW29" s="2195"/>
      <c r="CX29" s="2195"/>
    </row>
    <row r="30" spans="1:104" s="2108" customFormat="1" ht="18.899999999999999" customHeight="1">
      <c r="A30" s="2108" t="s">
        <v>139</v>
      </c>
      <c r="B30" s="2109"/>
      <c r="AY30" s="2188"/>
      <c r="AZ30" s="2188"/>
      <c r="BA30" s="2188"/>
      <c r="BB30" s="2188"/>
      <c r="BC30" s="2188"/>
      <c r="BD30" s="2188"/>
      <c r="BE30" s="2188"/>
      <c r="BF30" s="2188"/>
      <c r="BG30" s="2209"/>
      <c r="BH30" s="2209"/>
      <c r="BI30" s="2209"/>
      <c r="BJ30" s="2209"/>
      <c r="BK30" s="2209"/>
      <c r="BL30" s="2209"/>
      <c r="BM30" s="2209"/>
      <c r="BN30" s="2209"/>
      <c r="BO30" s="2209"/>
      <c r="BP30" s="2209"/>
      <c r="BQ30" s="2209"/>
      <c r="BR30" s="2209"/>
      <c r="BS30" s="2209"/>
      <c r="BT30" s="2209"/>
      <c r="BU30" s="2209"/>
      <c r="BV30" s="2209"/>
      <c r="BW30" s="2209"/>
      <c r="BX30" s="2209"/>
      <c r="BY30" s="2209"/>
      <c r="BZ30" s="2209"/>
      <c r="CA30" s="2209"/>
      <c r="CB30" s="2209"/>
      <c r="CC30" s="2209"/>
      <c r="CD30" s="2209"/>
      <c r="CE30" s="2209"/>
      <c r="CF30" s="2209"/>
      <c r="CG30" s="2209"/>
      <c r="CH30" s="2209"/>
      <c r="CI30" s="2209"/>
      <c r="CJ30" s="2209"/>
      <c r="CK30" s="2209"/>
      <c r="CL30" s="2209"/>
      <c r="CM30" s="2209"/>
      <c r="CN30" s="2209"/>
      <c r="CO30" s="2209"/>
      <c r="CP30" s="2209"/>
      <c r="CQ30" s="2209"/>
      <c r="CR30" s="2209"/>
      <c r="CS30" s="2209"/>
      <c r="CT30" s="2209"/>
      <c r="CU30" s="2209"/>
      <c r="CV30" s="2209"/>
      <c r="CW30" s="2195"/>
      <c r="CX30" s="2195"/>
    </row>
    <row r="31" spans="1:104" s="2108" customFormat="1" ht="18.899999999999999" customHeight="1">
      <c r="A31" s="2108" t="s">
        <v>3601</v>
      </c>
      <c r="B31" s="2109"/>
      <c r="AY31" s="2188"/>
      <c r="AZ31" s="2188"/>
      <c r="BA31" s="2188"/>
      <c r="BB31" s="2188"/>
      <c r="BC31" s="2188"/>
      <c r="BD31" s="2188"/>
      <c r="BE31" s="2188"/>
      <c r="BF31" s="2188"/>
      <c r="BG31" s="2188"/>
      <c r="BH31" s="2188"/>
      <c r="BI31" s="2188"/>
      <c r="BJ31" s="2188"/>
      <c r="BK31" s="2188"/>
      <c r="BL31" s="2188"/>
      <c r="BM31" s="2188"/>
      <c r="BN31" s="2188"/>
      <c r="BO31" s="2188"/>
      <c r="BP31" s="2188"/>
      <c r="BQ31" s="2188"/>
      <c r="BR31" s="2188"/>
      <c r="BS31" s="2188"/>
      <c r="BT31" s="2188"/>
      <c r="BU31" s="2188"/>
      <c r="BV31" s="2188"/>
      <c r="BW31" s="2188"/>
      <c r="BX31" s="2188"/>
      <c r="BY31" s="2188"/>
      <c r="BZ31" s="2188"/>
      <c r="CA31" s="2188"/>
      <c r="CB31" s="2188"/>
      <c r="CC31" s="2188"/>
      <c r="CD31" s="2188"/>
      <c r="CE31" s="2188"/>
      <c r="CF31" s="2188"/>
      <c r="CG31" s="2188"/>
      <c r="CH31" s="2188"/>
      <c r="CI31" s="2188"/>
      <c r="CJ31" s="2188"/>
      <c r="CK31" s="2188"/>
      <c r="CL31" s="2188"/>
      <c r="CM31" s="2188"/>
      <c r="CN31" s="2188"/>
      <c r="CO31" s="2188"/>
      <c r="CP31" s="2188"/>
      <c r="CQ31" s="2188"/>
      <c r="CR31" s="2188"/>
      <c r="CS31" s="2188"/>
      <c r="CT31" s="2188"/>
      <c r="CU31" s="2188"/>
      <c r="CV31" s="2188"/>
      <c r="CW31" s="2195"/>
      <c r="CX31" s="2195"/>
    </row>
    <row r="32" spans="1:104" ht="8.25" customHeight="1">
      <c r="A32" s="2111"/>
      <c r="B32" s="2112"/>
      <c r="C32" s="2113"/>
    </row>
    <row r="33" spans="1:3" ht="16.8">
      <c r="A33" s="2111"/>
      <c r="B33" s="2114"/>
      <c r="C33" s="2113"/>
    </row>
    <row r="34" spans="1:3" ht="16.8">
      <c r="A34" s="2111"/>
      <c r="B34" s="2114"/>
      <c r="C34" s="2081"/>
    </row>
    <row r="35" spans="1:3" ht="16.8">
      <c r="A35" s="2111"/>
      <c r="B35" s="2114"/>
      <c r="C35" s="2081"/>
    </row>
    <row r="50" spans="101:101">
      <c r="CW50" s="2210"/>
    </row>
    <row r="51" spans="101:101">
      <c r="CW51" s="2195"/>
    </row>
    <row r="75" spans="101:101">
      <c r="CW75" s="2210"/>
    </row>
    <row r="76" spans="101:101">
      <c r="CW76" s="2195"/>
    </row>
    <row r="100" spans="101:101">
      <c r="CW100" s="2210"/>
    </row>
    <row r="101" spans="101:101">
      <c r="CW101" s="2195"/>
    </row>
    <row r="125" spans="101:101">
      <c r="CW125" s="2210"/>
    </row>
    <row r="126" spans="101:101">
      <c r="CW126" s="2195"/>
    </row>
    <row r="150" spans="101:101">
      <c r="CW150" s="2210"/>
    </row>
    <row r="151" spans="101:101">
      <c r="CW151" s="2195"/>
    </row>
    <row r="175" spans="101:101">
      <c r="CW175" s="2210"/>
    </row>
    <row r="176" spans="101:101">
      <c r="CW176" s="2195"/>
    </row>
    <row r="200" spans="101:101">
      <c r="CW200" s="2210"/>
    </row>
    <row r="201" spans="101:101">
      <c r="CW201" s="2195"/>
    </row>
    <row r="225" spans="101:101">
      <c r="CW225" s="2210"/>
    </row>
    <row r="226" spans="101:101">
      <c r="CW226" s="2195"/>
    </row>
    <row r="250" spans="101:101">
      <c r="CW250" s="2210"/>
    </row>
    <row r="251" spans="101:101">
      <c r="CW251" s="2195"/>
    </row>
    <row r="275" spans="101:101">
      <c r="CW275" s="2210"/>
    </row>
    <row r="276" spans="101:101">
      <c r="CW276" s="2195"/>
    </row>
    <row r="300" spans="101:101">
      <c r="CW300" s="2210"/>
    </row>
    <row r="301" spans="101:101">
      <c r="CW301" s="2195"/>
    </row>
    <row r="325" spans="101:101">
      <c r="CW325" s="2210"/>
    </row>
    <row r="326" spans="101:101">
      <c r="CW326" s="2195"/>
    </row>
    <row r="350" spans="101:101">
      <c r="CW350" s="2210"/>
    </row>
    <row r="351" spans="101:101">
      <c r="CW351" s="2195"/>
    </row>
    <row r="375" spans="101:101">
      <c r="CW375" s="2210"/>
    </row>
    <row r="376" spans="101:101">
      <c r="CW376" s="2195"/>
    </row>
    <row r="400" spans="101:101">
      <c r="CW400" s="2210"/>
    </row>
    <row r="401" spans="101:101">
      <c r="CW401" s="2195"/>
    </row>
    <row r="425" spans="101:101">
      <c r="CW425" s="2210"/>
    </row>
    <row r="426" spans="101:101">
      <c r="CW426" s="2195"/>
    </row>
    <row r="450" spans="101:101">
      <c r="CW450" s="2210"/>
    </row>
    <row r="451" spans="101:101">
      <c r="CW451" s="2195"/>
    </row>
    <row r="475" spans="101:101">
      <c r="CW475" s="2210"/>
    </row>
    <row r="476" spans="101:101">
      <c r="CW476" s="2195"/>
    </row>
    <row r="500" spans="101:101">
      <c r="CW500" s="2210"/>
    </row>
    <row r="501" spans="101:101">
      <c r="CW501" s="2195"/>
    </row>
    <row r="525" spans="101:101">
      <c r="CW525" s="2210"/>
    </row>
    <row r="526" spans="101:101">
      <c r="CW526" s="2195"/>
    </row>
    <row r="550" spans="101:101">
      <c r="CW550" s="2210"/>
    </row>
    <row r="551" spans="101:101">
      <c r="CW551" s="2195"/>
    </row>
    <row r="575" spans="101:101">
      <c r="CW575" s="2210"/>
    </row>
    <row r="576" spans="101:101">
      <c r="CW576" s="2195"/>
    </row>
    <row r="600" spans="101:101">
      <c r="CW600" s="2210"/>
    </row>
    <row r="601" spans="101:101">
      <c r="CW601" s="2195"/>
    </row>
    <row r="625" spans="101:101">
      <c r="CW625" s="2210"/>
    </row>
    <row r="626" spans="101:101">
      <c r="CW626" s="2195"/>
    </row>
    <row r="650" spans="101:101">
      <c r="CW650" s="2210"/>
    </row>
    <row r="651" spans="101:101">
      <c r="CW651" s="2195"/>
    </row>
    <row r="675" spans="101:101">
      <c r="CW675" s="2210"/>
    </row>
    <row r="676" spans="101:101">
      <c r="CW676" s="2195"/>
    </row>
    <row r="700" spans="101:101">
      <c r="CW700" s="2210"/>
    </row>
    <row r="701" spans="101:101">
      <c r="CW701" s="2195"/>
    </row>
    <row r="725" spans="101:101">
      <c r="CW725" s="2210"/>
    </row>
    <row r="726" spans="101:101">
      <c r="CW726" s="2195"/>
    </row>
    <row r="750" spans="101:101">
      <c r="CW750" s="2210"/>
    </row>
    <row r="751" spans="101:101">
      <c r="CW751" s="2195"/>
    </row>
    <row r="775" spans="101:101">
      <c r="CW775" s="2210"/>
    </row>
    <row r="776" spans="101:101">
      <c r="CW776" s="2195"/>
    </row>
    <row r="800" spans="101:101">
      <c r="CW800" s="2210"/>
    </row>
    <row r="801" spans="101:101">
      <c r="CW801" s="2195"/>
    </row>
    <row r="825" spans="101:101">
      <c r="CW825" s="2210"/>
    </row>
    <row r="826" spans="101:101">
      <c r="CW826" s="2195"/>
    </row>
    <row r="850" spans="101:101">
      <c r="CW850" s="2210"/>
    </row>
    <row r="851" spans="101:101">
      <c r="CW851" s="2195"/>
    </row>
    <row r="875" spans="101:101">
      <c r="CW875" s="2210"/>
    </row>
    <row r="876" spans="101:101">
      <c r="CW876" s="2195"/>
    </row>
    <row r="900" spans="101:101">
      <c r="CW900" s="2210"/>
    </row>
    <row r="901" spans="101:101">
      <c r="CW901" s="2195"/>
    </row>
    <row r="925" spans="101:101">
      <c r="CW925" s="2210"/>
    </row>
    <row r="926" spans="101:101">
      <c r="CW926" s="2195"/>
    </row>
    <row r="950" spans="101:101">
      <c r="CW950" s="2210"/>
    </row>
    <row r="951" spans="101:101">
      <c r="CW951" s="2195"/>
    </row>
    <row r="975" spans="101:101">
      <c r="CW975" s="2210"/>
    </row>
    <row r="976" spans="101:101">
      <c r="CW976" s="2195"/>
    </row>
    <row r="1000" spans="101:101">
      <c r="CW1000" s="2210"/>
    </row>
    <row r="1001" spans="101:101">
      <c r="CW1001" s="2195"/>
    </row>
    <row r="1025" spans="101:101">
      <c r="CW1025" s="2210"/>
    </row>
    <row r="1026" spans="101:101">
      <c r="CW1026" s="2195"/>
    </row>
    <row r="1050" spans="101:101">
      <c r="CW1050" s="2210"/>
    </row>
    <row r="1051" spans="101:101">
      <c r="CW1051" s="2195"/>
    </row>
    <row r="1075" spans="101:101">
      <c r="CW1075" s="2210"/>
    </row>
    <row r="1076" spans="101:101">
      <c r="CW1076" s="2195"/>
    </row>
    <row r="1100" spans="101:101">
      <c r="CW1100" s="2210"/>
    </row>
    <row r="1101" spans="101:101">
      <c r="CW1101" s="2195"/>
    </row>
    <row r="1125" spans="101:101">
      <c r="CW1125" s="2210"/>
    </row>
    <row r="1126" spans="101:101">
      <c r="CW1126" s="2195"/>
    </row>
    <row r="1150" spans="101:101">
      <c r="CW1150" s="2210"/>
    </row>
    <row r="1151" spans="101:101">
      <c r="CW1151" s="2195"/>
    </row>
    <row r="1175" spans="101:101">
      <c r="CW1175" s="2210"/>
    </row>
    <row r="1176" spans="101:101">
      <c r="CW1176" s="2195"/>
    </row>
    <row r="1200" spans="101:101">
      <c r="CW1200" s="2210"/>
    </row>
    <row r="1201" spans="101:101">
      <c r="CW1201" s="2195"/>
    </row>
    <row r="1225" spans="101:101">
      <c r="CW1225" s="2210"/>
    </row>
    <row r="1226" spans="101:101">
      <c r="CW1226" s="2195"/>
    </row>
    <row r="1250" spans="101:101">
      <c r="CW1250" s="2210"/>
    </row>
    <row r="1251" spans="101:101">
      <c r="CW1251" s="2195"/>
    </row>
    <row r="1275" spans="101:101">
      <c r="CW1275" s="2210"/>
    </row>
    <row r="1276" spans="101:101">
      <c r="CW1276" s="2195"/>
    </row>
    <row r="1300" spans="101:101">
      <c r="CW1300" s="2210"/>
    </row>
    <row r="1301" spans="101:101">
      <c r="CW1301" s="2195"/>
    </row>
    <row r="1325" spans="101:101">
      <c r="CW1325" s="2210"/>
    </row>
    <row r="1326" spans="101:101">
      <c r="CW1326" s="2195"/>
    </row>
    <row r="1350" spans="101:101">
      <c r="CW1350" s="2210"/>
    </row>
    <row r="1351" spans="101:101">
      <c r="CW1351" s="2195"/>
    </row>
    <row r="1375" spans="101:101">
      <c r="CW1375" s="2210"/>
    </row>
    <row r="1376" spans="101:101">
      <c r="CW1376" s="2195"/>
    </row>
    <row r="1400" spans="101:101">
      <c r="CW1400" s="2210"/>
    </row>
    <row r="1401" spans="101:101">
      <c r="CW1401" s="2195"/>
    </row>
    <row r="1425" spans="101:101">
      <c r="CW1425" s="2210"/>
    </row>
    <row r="1426" spans="101:101">
      <c r="CW1426" s="2195"/>
    </row>
    <row r="1450" spans="101:101">
      <c r="CW1450" s="2210"/>
    </row>
    <row r="1451" spans="101:101">
      <c r="CW1451" s="2195"/>
    </row>
    <row r="1475" spans="101:101">
      <c r="CW1475" s="2210"/>
    </row>
    <row r="1476" spans="101:101">
      <c r="CW1476" s="2195"/>
    </row>
    <row r="1500" spans="101:101">
      <c r="CW1500" s="2210"/>
    </row>
    <row r="1501" spans="101:101">
      <c r="CW1501" s="2195"/>
    </row>
    <row r="1525" spans="101:101">
      <c r="CW1525" s="2210"/>
    </row>
    <row r="1526" spans="101:101">
      <c r="CW1526" s="2195"/>
    </row>
    <row r="1550" spans="101:101">
      <c r="CW1550" s="2210"/>
    </row>
    <row r="1551" spans="101:101">
      <c r="CW1551" s="2195"/>
    </row>
    <row r="1575" spans="101:101">
      <c r="CW1575" s="2210"/>
    </row>
    <row r="1576" spans="101:101">
      <c r="CW1576" s="2195"/>
    </row>
    <row r="1600" spans="101:101">
      <c r="CW1600" s="2210"/>
    </row>
    <row r="1601" spans="101:101">
      <c r="CW1601" s="2195"/>
    </row>
    <row r="1625" spans="101:101">
      <c r="CW1625" s="2210"/>
    </row>
    <row r="1626" spans="101:101">
      <c r="CW1626" s="2195"/>
    </row>
    <row r="1650" spans="101:101">
      <c r="CW1650" s="2210"/>
    </row>
    <row r="1651" spans="101:101">
      <c r="CW1651" s="2195"/>
    </row>
    <row r="1675" spans="101:101">
      <c r="CW1675" s="2210"/>
    </row>
    <row r="1676" spans="101:101">
      <c r="CW1676" s="2195"/>
    </row>
    <row r="1700" spans="101:101">
      <c r="CW1700" s="2210"/>
    </row>
    <row r="1701" spans="101:101">
      <c r="CW1701" s="2195"/>
    </row>
    <row r="1725" spans="101:101">
      <c r="CW1725" s="2210"/>
    </row>
    <row r="1726" spans="101:101">
      <c r="CW1726" s="2195"/>
    </row>
    <row r="1750" spans="101:101">
      <c r="CW1750" s="2210"/>
    </row>
    <row r="1751" spans="101:101">
      <c r="CW1751" s="2195"/>
    </row>
    <row r="1775" spans="101:101">
      <c r="CW1775" s="2210"/>
    </row>
    <row r="1776" spans="101:101">
      <c r="CW1776" s="2195"/>
    </row>
    <row r="1800" spans="101:101">
      <c r="CW1800" s="2210"/>
    </row>
    <row r="1801" spans="101:101">
      <c r="CW1801" s="2195"/>
    </row>
    <row r="1825" spans="101:101">
      <c r="CW1825" s="2210"/>
    </row>
    <row r="1826" spans="101:101">
      <c r="CW1826" s="2195"/>
    </row>
    <row r="1850" spans="101:101">
      <c r="CW1850" s="2210"/>
    </row>
    <row r="1851" spans="101:101">
      <c r="CW1851" s="2195"/>
    </row>
    <row r="1875" spans="101:101">
      <c r="CW1875" s="2210"/>
    </row>
    <row r="1876" spans="101:101">
      <c r="CW1876" s="2195"/>
    </row>
    <row r="1900" spans="101:101">
      <c r="CW1900" s="2210"/>
    </row>
    <row r="1901" spans="101:101">
      <c r="CW1901" s="2195"/>
    </row>
    <row r="1925" spans="101:101">
      <c r="CW1925" s="2210"/>
    </row>
    <row r="1926" spans="101:101">
      <c r="CW1926" s="2195"/>
    </row>
    <row r="1950" spans="101:101">
      <c r="CW1950" s="2210"/>
    </row>
    <row r="1951" spans="101:101">
      <c r="CW1951" s="2195"/>
    </row>
    <row r="1975" spans="101:101">
      <c r="CW1975" s="2210"/>
    </row>
    <row r="1976" spans="101:101">
      <c r="CW1976" s="2195"/>
    </row>
    <row r="2000" spans="101:101">
      <c r="CW2000" s="2210"/>
    </row>
    <row r="2001" spans="101:101">
      <c r="CW2001" s="2195"/>
    </row>
    <row r="2025" spans="101:101">
      <c r="CW2025" s="2210"/>
    </row>
    <row r="2026" spans="101:101">
      <c r="CW2026" s="2195"/>
    </row>
    <row r="2050" spans="101:101">
      <c r="CW2050" s="2210"/>
    </row>
    <row r="2051" spans="101:101">
      <c r="CW2051" s="2195"/>
    </row>
    <row r="2075" spans="101:101">
      <c r="CW2075" s="2210"/>
    </row>
    <row r="2076" spans="101:101">
      <c r="CW2076" s="2195"/>
    </row>
    <row r="2100" spans="101:101">
      <c r="CW2100" s="2210"/>
    </row>
    <row r="2101" spans="101:101">
      <c r="CW2101" s="2195"/>
    </row>
    <row r="2125" spans="101:101">
      <c r="CW2125" s="2210"/>
    </row>
    <row r="2126" spans="101:101">
      <c r="CW2126" s="2195"/>
    </row>
    <row r="2150" spans="101:101">
      <c r="CW2150" s="2210"/>
    </row>
    <row r="2151" spans="101:101">
      <c r="CW2151" s="2195"/>
    </row>
    <row r="2175" spans="101:101">
      <c r="CW2175" s="2210"/>
    </row>
    <row r="2176" spans="101:101">
      <c r="CW2176" s="2195"/>
    </row>
    <row r="2200" spans="101:101">
      <c r="CW2200" s="2210"/>
    </row>
    <row r="2201" spans="101:101">
      <c r="CW2201" s="2195"/>
    </row>
    <row r="2225" spans="101:101">
      <c r="CW2225" s="2210"/>
    </row>
    <row r="2226" spans="101:101">
      <c r="CW2226" s="2195"/>
    </row>
    <row r="2250" spans="101:101">
      <c r="CW2250" s="2210"/>
    </row>
    <row r="2251" spans="101:101">
      <c r="CW2251" s="2195"/>
    </row>
    <row r="2275" spans="101:101">
      <c r="CW2275" s="2210"/>
    </row>
    <row r="2276" spans="101:101">
      <c r="CW2276" s="2195"/>
    </row>
    <row r="2300" spans="101:101">
      <c r="CW2300" s="2210"/>
    </row>
    <row r="2301" spans="101:101">
      <c r="CW2301" s="2195"/>
    </row>
    <row r="2325" spans="101:101">
      <c r="CW2325" s="2210"/>
    </row>
    <row r="2326" spans="101:101">
      <c r="CW2326" s="2195"/>
    </row>
    <row r="2350" spans="101:101">
      <c r="CW2350" s="2210"/>
    </row>
    <row r="2351" spans="101:101">
      <c r="CW2351" s="2195"/>
    </row>
    <row r="2375" spans="101:101">
      <c r="CW2375" s="2210"/>
    </row>
    <row r="2376" spans="101:101">
      <c r="CW2376" s="2195"/>
    </row>
    <row r="2400" spans="101:101">
      <c r="CW2400" s="2210"/>
    </row>
    <row r="2401" spans="101:101">
      <c r="CW2401" s="2195"/>
    </row>
    <row r="2425" spans="101:101">
      <c r="CW2425" s="2210"/>
    </row>
    <row r="2426" spans="101:101">
      <c r="CW2426" s="2195"/>
    </row>
    <row r="2450" spans="101:101">
      <c r="CW2450" s="2210"/>
    </row>
    <row r="2451" spans="101:101">
      <c r="CW2451" s="2195"/>
    </row>
    <row r="2475" spans="101:101">
      <c r="CW2475" s="2210"/>
    </row>
    <row r="2476" spans="101:101">
      <c r="CW2476" s="2195"/>
    </row>
    <row r="2500" spans="101:101">
      <c r="CW2500" s="2210"/>
    </row>
    <row r="2501" spans="101:101">
      <c r="CW2501" s="2195"/>
    </row>
    <row r="2525" spans="101:101">
      <c r="CW2525" s="2210"/>
    </row>
    <row r="2526" spans="101:101">
      <c r="CW2526" s="2195"/>
    </row>
    <row r="2550" spans="101:101">
      <c r="CW2550" s="2210"/>
    </row>
    <row r="2551" spans="101:101">
      <c r="CW2551" s="2195"/>
    </row>
    <row r="2575" spans="101:101">
      <c r="CW2575" s="2210"/>
    </row>
    <row r="2576" spans="101:101">
      <c r="CW2576" s="2195"/>
    </row>
    <row r="2600" spans="101:101">
      <c r="CW2600" s="2210"/>
    </row>
    <row r="2601" spans="101:101">
      <c r="CW2601" s="2195"/>
    </row>
    <row r="2625" spans="101:101">
      <c r="CW2625" s="2210"/>
    </row>
    <row r="2626" spans="101:101">
      <c r="CW2626" s="2195"/>
    </row>
    <row r="2650" spans="101:101">
      <c r="CW2650" s="2210"/>
    </row>
    <row r="2651" spans="101:101">
      <c r="CW2651" s="2195"/>
    </row>
    <row r="2675" spans="101:101">
      <c r="CW2675" s="2210"/>
    </row>
    <row r="2676" spans="101:101">
      <c r="CW2676" s="2195"/>
    </row>
    <row r="2700" spans="101:101">
      <c r="CW2700" s="2210"/>
    </row>
    <row r="2701" spans="101:101">
      <c r="CW2701" s="2195"/>
    </row>
    <row r="2725" spans="101:101">
      <c r="CW2725" s="2210"/>
    </row>
    <row r="2726" spans="101:101">
      <c r="CW2726" s="2195"/>
    </row>
    <row r="2750" spans="101:101">
      <c r="CW2750" s="2210"/>
    </row>
    <row r="2751" spans="101:101">
      <c r="CW2751" s="2195"/>
    </row>
    <row r="2775" spans="101:101">
      <c r="CW2775" s="2210"/>
    </row>
    <row r="2776" spans="101:101">
      <c r="CW2776" s="2195"/>
    </row>
    <row r="2800" spans="101:101">
      <c r="CW2800" s="2210"/>
    </row>
    <row r="2801" spans="101:101">
      <c r="CW2801" s="2195"/>
    </row>
    <row r="2825" spans="101:101">
      <c r="CW2825" s="2210"/>
    </row>
    <row r="2826" spans="101:101">
      <c r="CW2826" s="2195"/>
    </row>
    <row r="2850" spans="101:101">
      <c r="CW2850" s="2210"/>
    </row>
    <row r="2851" spans="101:101">
      <c r="CW2851" s="2195"/>
    </row>
    <row r="2875" spans="101:101">
      <c r="CW2875" s="2210"/>
    </row>
    <row r="2876" spans="101:101">
      <c r="CW2876" s="2195"/>
    </row>
    <row r="2900" spans="101:101">
      <c r="CW2900" s="2210"/>
    </row>
    <row r="2901" spans="101:101">
      <c r="CW2901" s="2195"/>
    </row>
    <row r="2925" spans="101:101">
      <c r="CW2925" s="2210"/>
    </row>
    <row r="2926" spans="101:101">
      <c r="CW2926" s="2195"/>
    </row>
    <row r="2950" spans="101:101">
      <c r="CW2950" s="2210"/>
    </row>
    <row r="2951" spans="101:101">
      <c r="CW2951" s="2195"/>
    </row>
    <row r="2975" spans="101:101">
      <c r="CW2975" s="2210"/>
    </row>
    <row r="2976" spans="101:101">
      <c r="CW2976" s="2195"/>
    </row>
    <row r="3000" spans="101:101">
      <c r="CW3000" s="2210"/>
    </row>
    <row r="3001" spans="101:101">
      <c r="CW3001" s="2195"/>
    </row>
    <row r="3025" spans="101:101">
      <c r="CW3025" s="2210"/>
    </row>
    <row r="3026" spans="101:101">
      <c r="CW3026" s="2195"/>
    </row>
    <row r="3050" spans="101:101">
      <c r="CW3050" s="2210"/>
    </row>
    <row r="3051" spans="101:101">
      <c r="CW3051" s="2195"/>
    </row>
    <row r="3075" spans="101:101">
      <c r="CW3075" s="2210"/>
    </row>
    <row r="3076" spans="101:101">
      <c r="CW3076" s="2195"/>
    </row>
    <row r="3100" spans="101:101">
      <c r="CW3100" s="2210"/>
    </row>
    <row r="3101" spans="101:101">
      <c r="CW3101" s="2195"/>
    </row>
    <row r="3125" spans="101:101">
      <c r="CW3125" s="2210"/>
    </row>
    <row r="3126" spans="101:101">
      <c r="CW3126" s="2195"/>
    </row>
    <row r="3150" spans="101:101">
      <c r="CW3150" s="2210"/>
    </row>
    <row r="3151" spans="101:101">
      <c r="CW3151" s="2195"/>
    </row>
    <row r="3175" spans="101:101">
      <c r="CW3175" s="2210"/>
    </row>
    <row r="3176" spans="101:101">
      <c r="CW3176" s="2195"/>
    </row>
    <row r="3200" spans="101:101">
      <c r="CW3200" s="2210"/>
    </row>
    <row r="3201" spans="101:101">
      <c r="CW3201" s="2195"/>
    </row>
    <row r="3225" spans="101:101">
      <c r="CW3225" s="2210"/>
    </row>
    <row r="3226" spans="101:101">
      <c r="CW3226" s="2195"/>
    </row>
    <row r="3250" spans="101:101">
      <c r="CW3250" s="2210"/>
    </row>
    <row r="3251" spans="101:101">
      <c r="CW3251" s="2195"/>
    </row>
    <row r="3275" spans="101:101">
      <c r="CW3275" s="2210"/>
    </row>
    <row r="3276" spans="101:101">
      <c r="CW3276" s="2195"/>
    </row>
    <row r="3300" spans="101:101">
      <c r="CW3300" s="2210"/>
    </row>
    <row r="3301" spans="101:101">
      <c r="CW3301" s="2195"/>
    </row>
    <row r="3325" spans="101:101">
      <c r="CW3325" s="2210"/>
    </row>
    <row r="3326" spans="101:101">
      <c r="CW3326" s="2195"/>
    </row>
    <row r="3350" spans="101:101">
      <c r="CW3350" s="2210"/>
    </row>
    <row r="3351" spans="101:101">
      <c r="CW3351" s="2195"/>
    </row>
    <row r="3375" spans="101:101">
      <c r="CW3375" s="2210"/>
    </row>
    <row r="3376" spans="101:101">
      <c r="CW3376" s="2195"/>
    </row>
    <row r="3400" spans="101:101">
      <c r="CW3400" s="2210"/>
    </row>
    <row r="3401" spans="101:101">
      <c r="CW3401" s="2195"/>
    </row>
    <row r="3425" spans="101:101">
      <c r="CW3425" s="2210"/>
    </row>
    <row r="3426" spans="101:101">
      <c r="CW3426" s="2195"/>
    </row>
    <row r="3450" spans="101:101">
      <c r="CW3450" s="2210"/>
    </row>
    <row r="3451" spans="101:101">
      <c r="CW3451" s="2195"/>
    </row>
    <row r="3475" spans="101:101">
      <c r="CW3475" s="2210"/>
    </row>
    <row r="3476" spans="101:101">
      <c r="CW3476" s="2195"/>
    </row>
    <row r="3500" spans="101:101">
      <c r="CW3500" s="2210"/>
    </row>
    <row r="3501" spans="101:101">
      <c r="CW3501" s="2195"/>
    </row>
    <row r="3525" spans="101:101">
      <c r="CW3525" s="2210"/>
    </row>
    <row r="3526" spans="101:101">
      <c r="CW3526" s="2195"/>
    </row>
    <row r="3550" spans="101:101">
      <c r="CW3550" s="2210"/>
    </row>
    <row r="3551" spans="101:101">
      <c r="CW3551" s="2195"/>
    </row>
    <row r="3575" spans="101:101">
      <c r="CW3575" s="2210"/>
    </row>
    <row r="3576" spans="101:101">
      <c r="CW3576" s="2195"/>
    </row>
    <row r="3600" spans="101:101">
      <c r="CW3600" s="2210"/>
    </row>
    <row r="3601" spans="101:101">
      <c r="CW3601" s="2195"/>
    </row>
    <row r="3625" spans="101:101">
      <c r="CW3625" s="2210"/>
    </row>
    <row r="3626" spans="101:101">
      <c r="CW3626" s="2195"/>
    </row>
    <row r="3650" spans="101:101">
      <c r="CW3650" s="2210"/>
    </row>
    <row r="3651" spans="101:101">
      <c r="CW3651" s="2195"/>
    </row>
    <row r="3675" spans="101:101">
      <c r="CW3675" s="2210"/>
    </row>
    <row r="3676" spans="101:101">
      <c r="CW3676" s="2195"/>
    </row>
    <row r="3700" spans="101:101">
      <c r="CW3700" s="2210"/>
    </row>
    <row r="3701" spans="101:101">
      <c r="CW3701" s="2195"/>
    </row>
    <row r="3725" spans="101:101">
      <c r="CW3725" s="2210"/>
    </row>
    <row r="3726" spans="101:101">
      <c r="CW3726" s="2195"/>
    </row>
    <row r="3750" spans="101:101">
      <c r="CW3750" s="2210"/>
    </row>
    <row r="3751" spans="101:101">
      <c r="CW3751" s="2195"/>
    </row>
    <row r="3775" spans="101:101">
      <c r="CW3775" s="2210"/>
    </row>
    <row r="3776" spans="101:101">
      <c r="CW3776" s="2195"/>
    </row>
    <row r="3800" spans="101:101">
      <c r="CW3800" s="2210"/>
    </row>
    <row r="3801" spans="101:101">
      <c r="CW3801" s="2195"/>
    </row>
    <row r="3825" spans="101:101">
      <c r="CW3825" s="2210"/>
    </row>
    <row r="3826" spans="101:101">
      <c r="CW3826" s="2195"/>
    </row>
    <row r="3850" spans="101:101">
      <c r="CW3850" s="2210"/>
    </row>
    <row r="3851" spans="101:101">
      <c r="CW3851" s="2195"/>
    </row>
    <row r="3875" spans="101:101">
      <c r="CW3875" s="2210"/>
    </row>
    <row r="3876" spans="101:101">
      <c r="CW3876" s="2195"/>
    </row>
    <row r="3900" spans="101:101">
      <c r="CW3900" s="2210"/>
    </row>
    <row r="3901" spans="101:101">
      <c r="CW3901" s="2195"/>
    </row>
    <row r="3925" spans="101:101">
      <c r="CW3925" s="2210"/>
    </row>
    <row r="3926" spans="101:101">
      <c r="CW3926" s="2195"/>
    </row>
    <row r="3950" spans="101:101">
      <c r="CW3950" s="2210"/>
    </row>
    <row r="3951" spans="101:101">
      <c r="CW3951" s="2195"/>
    </row>
    <row r="3975" spans="101:101">
      <c r="CW3975" s="2210"/>
    </row>
    <row r="3976" spans="101:101">
      <c r="CW3976" s="2195"/>
    </row>
    <row r="4000" spans="101:101">
      <c r="CW4000" s="2210"/>
    </row>
    <row r="4001" spans="101:101">
      <c r="CW4001" s="2195"/>
    </row>
    <row r="4025" spans="101:101">
      <c r="CW4025" s="2210"/>
    </row>
    <row r="4026" spans="101:101">
      <c r="CW4026" s="2195"/>
    </row>
    <row r="4050" spans="101:101">
      <c r="CW4050" s="2210"/>
    </row>
    <row r="4051" spans="101:101">
      <c r="CW4051" s="2195"/>
    </row>
    <row r="4075" spans="101:101">
      <c r="CW4075" s="2210"/>
    </row>
    <row r="4076" spans="101:101">
      <c r="CW4076" s="2195"/>
    </row>
    <row r="4100" spans="101:101">
      <c r="CW4100" s="2210"/>
    </row>
    <row r="4101" spans="101:101">
      <c r="CW4101" s="2195"/>
    </row>
    <row r="4125" spans="101:101">
      <c r="CW4125" s="2210"/>
    </row>
    <row r="4126" spans="101:101">
      <c r="CW4126" s="2195"/>
    </row>
    <row r="4150" spans="101:101">
      <c r="CW4150" s="2210"/>
    </row>
    <row r="4151" spans="101:101">
      <c r="CW4151" s="2195"/>
    </row>
    <row r="4175" spans="101:101">
      <c r="CW4175" s="2210"/>
    </row>
    <row r="4176" spans="101:101">
      <c r="CW4176" s="2195"/>
    </row>
    <row r="4200" spans="101:101">
      <c r="CW4200" s="2210"/>
    </row>
    <row r="4201" spans="101:101">
      <c r="CW4201" s="2195"/>
    </row>
    <row r="4225" spans="101:101">
      <c r="CW4225" s="2210"/>
    </row>
    <row r="4226" spans="101:101">
      <c r="CW4226" s="2195"/>
    </row>
    <row r="4250" spans="101:101">
      <c r="CW4250" s="2210"/>
    </row>
    <row r="4251" spans="101:101">
      <c r="CW4251" s="2195"/>
    </row>
    <row r="4275" spans="101:101">
      <c r="CW4275" s="2210"/>
    </row>
    <row r="4276" spans="101:101">
      <c r="CW4276" s="2195"/>
    </row>
    <row r="4300" spans="101:101">
      <c r="CW4300" s="2210"/>
    </row>
    <row r="4301" spans="101:101">
      <c r="CW4301" s="2195"/>
    </row>
    <row r="4325" spans="101:101">
      <c r="CW4325" s="2210"/>
    </row>
    <row r="4326" spans="101:101">
      <c r="CW4326" s="2195"/>
    </row>
    <row r="4350" spans="101:101">
      <c r="CW4350" s="2210"/>
    </row>
    <row r="4351" spans="101:101">
      <c r="CW4351" s="2195"/>
    </row>
    <row r="4375" spans="101:101">
      <c r="CW4375" s="2210"/>
    </row>
    <row r="4376" spans="101:101">
      <c r="CW4376" s="2195"/>
    </row>
    <row r="4400" spans="101:101">
      <c r="CW4400" s="2210"/>
    </row>
    <row r="4401" spans="101:101">
      <c r="CW4401" s="2195"/>
    </row>
    <row r="4425" spans="101:101">
      <c r="CW4425" s="2210"/>
    </row>
    <row r="4426" spans="101:101">
      <c r="CW4426" s="2195"/>
    </row>
    <row r="4450" spans="101:101">
      <c r="CW4450" s="2210"/>
    </row>
    <row r="4451" spans="101:101">
      <c r="CW4451" s="2195"/>
    </row>
    <row r="4475" spans="101:101">
      <c r="CW4475" s="2210"/>
    </row>
    <row r="4476" spans="101:101">
      <c r="CW4476" s="2195"/>
    </row>
    <row r="4500" spans="101:101">
      <c r="CW4500" s="2210"/>
    </row>
    <row r="4501" spans="101:101">
      <c r="CW4501" s="2195"/>
    </row>
    <row r="4525" spans="101:101">
      <c r="CW4525" s="2210"/>
    </row>
    <row r="4526" spans="101:101">
      <c r="CW4526" s="2195"/>
    </row>
    <row r="4550" spans="101:101">
      <c r="CW4550" s="2210"/>
    </row>
    <row r="4551" spans="101:101">
      <c r="CW4551" s="2195"/>
    </row>
    <row r="4575" spans="101:101">
      <c r="CW4575" s="2210"/>
    </row>
    <row r="4576" spans="101:101">
      <c r="CW4576" s="2195"/>
    </row>
    <row r="4600" spans="101:101">
      <c r="CW4600" s="2210"/>
    </row>
    <row r="4601" spans="101:101">
      <c r="CW4601" s="2195"/>
    </row>
    <row r="4625" spans="101:101">
      <c r="CW4625" s="2210"/>
    </row>
    <row r="4626" spans="101:101">
      <c r="CW4626" s="2195"/>
    </row>
    <row r="4650" spans="101:101">
      <c r="CW4650" s="2210"/>
    </row>
    <row r="4651" spans="101:101">
      <c r="CW4651" s="2195"/>
    </row>
    <row r="4675" spans="101:101">
      <c r="CW4675" s="2210"/>
    </row>
    <row r="4676" spans="101:101">
      <c r="CW4676" s="2195"/>
    </row>
    <row r="4700" spans="101:101">
      <c r="CW4700" s="2210"/>
    </row>
    <row r="4701" spans="101:101">
      <c r="CW4701" s="2195"/>
    </row>
    <row r="4725" spans="101:101">
      <c r="CW4725" s="2210"/>
    </row>
    <row r="4726" spans="101:101">
      <c r="CW4726" s="2195"/>
    </row>
    <row r="4750" spans="101:101">
      <c r="CW4750" s="2210"/>
    </row>
    <row r="4751" spans="101:101">
      <c r="CW4751" s="2195"/>
    </row>
    <row r="4775" spans="101:101">
      <c r="CW4775" s="2210"/>
    </row>
    <row r="4776" spans="101:101">
      <c r="CW4776" s="2195"/>
    </row>
    <row r="4800" spans="101:101">
      <c r="CW4800" s="2210"/>
    </row>
    <row r="4801" spans="101:101">
      <c r="CW4801" s="2195"/>
    </row>
    <row r="4825" spans="101:101">
      <c r="CW4825" s="2210"/>
    </row>
    <row r="4826" spans="101:101">
      <c r="CW4826" s="2195"/>
    </row>
    <row r="4850" spans="101:101">
      <c r="CW4850" s="2210"/>
    </row>
    <row r="4851" spans="101:101">
      <c r="CW4851" s="2195"/>
    </row>
    <row r="4875" spans="101:101">
      <c r="CW4875" s="2210"/>
    </row>
    <row r="4876" spans="101:101">
      <c r="CW4876" s="2195"/>
    </row>
    <row r="4900" spans="101:101">
      <c r="CW4900" s="2210"/>
    </row>
    <row r="4901" spans="101:101">
      <c r="CW4901" s="2195"/>
    </row>
    <row r="4925" spans="101:101">
      <c r="CW4925" s="2210"/>
    </row>
    <row r="4926" spans="101:101">
      <c r="CW4926" s="2195"/>
    </row>
    <row r="4950" spans="101:101">
      <c r="CW4950" s="2210"/>
    </row>
    <row r="4951" spans="101:101">
      <c r="CW4951" s="2195"/>
    </row>
    <row r="4975" spans="101:101">
      <c r="CW4975" s="2210"/>
    </row>
    <row r="4976" spans="101:101">
      <c r="CW4976" s="2195"/>
    </row>
    <row r="5000" spans="101:101">
      <c r="CW5000" s="2210"/>
    </row>
    <row r="5001" spans="101:101">
      <c r="CW5001" s="2195"/>
    </row>
    <row r="5025" spans="101:101">
      <c r="CW5025" s="2210"/>
    </row>
    <row r="5026" spans="101:101">
      <c r="CW5026" s="2195"/>
    </row>
    <row r="5050" spans="101:101">
      <c r="CW5050" s="2210"/>
    </row>
    <row r="5051" spans="101:101">
      <c r="CW5051" s="2195"/>
    </row>
    <row r="5075" spans="101:101">
      <c r="CW5075" s="2210"/>
    </row>
    <row r="5076" spans="101:101">
      <c r="CW5076" s="2195"/>
    </row>
    <row r="5100" spans="101:101">
      <c r="CW5100" s="2210"/>
    </row>
    <row r="5101" spans="101:101">
      <c r="CW5101" s="2195"/>
    </row>
    <row r="5125" spans="101:101">
      <c r="CW5125" s="2210"/>
    </row>
    <row r="5126" spans="101:101">
      <c r="CW5126" s="2195"/>
    </row>
    <row r="5150" spans="101:101">
      <c r="CW5150" s="2210"/>
    </row>
    <row r="5151" spans="101:101">
      <c r="CW5151" s="2195"/>
    </row>
    <row r="5175" spans="101:101">
      <c r="CW5175" s="2210"/>
    </row>
    <row r="5176" spans="101:101">
      <c r="CW5176" s="2195"/>
    </row>
    <row r="5200" spans="101:101">
      <c r="CW5200" s="2210"/>
    </row>
    <row r="5201" spans="101:101">
      <c r="CW5201" s="2195"/>
    </row>
    <row r="5225" spans="101:101">
      <c r="CW5225" s="2210"/>
    </row>
    <row r="5226" spans="101:101">
      <c r="CW5226" s="2195"/>
    </row>
    <row r="5250" spans="101:101">
      <c r="CW5250" s="2210"/>
    </row>
    <row r="5251" spans="101:101">
      <c r="CW5251" s="2195"/>
    </row>
    <row r="5275" spans="101:101">
      <c r="CW5275" s="2210"/>
    </row>
    <row r="5276" spans="101:101">
      <c r="CW5276" s="2195"/>
    </row>
    <row r="5300" spans="101:101">
      <c r="CW5300" s="2210"/>
    </row>
    <row r="5301" spans="101:101">
      <c r="CW5301" s="2195"/>
    </row>
    <row r="5325" spans="101:101">
      <c r="CW5325" s="2210"/>
    </row>
    <row r="5326" spans="101:101">
      <c r="CW5326" s="2195"/>
    </row>
    <row r="5350" spans="101:101">
      <c r="CW5350" s="2210"/>
    </row>
    <row r="5351" spans="101:101">
      <c r="CW5351" s="2195"/>
    </row>
    <row r="5375" spans="101:101">
      <c r="CW5375" s="2210"/>
    </row>
    <row r="5376" spans="101:101">
      <c r="CW5376" s="2195"/>
    </row>
    <row r="5400" spans="101:101">
      <c r="CW5400" s="2210"/>
    </row>
    <row r="5401" spans="101:101">
      <c r="CW5401" s="2195"/>
    </row>
    <row r="5425" spans="101:101">
      <c r="CW5425" s="2210"/>
    </row>
    <row r="5426" spans="101:101">
      <c r="CW5426" s="2195"/>
    </row>
    <row r="5450" spans="101:101">
      <c r="CW5450" s="2210"/>
    </row>
    <row r="5451" spans="101:101">
      <c r="CW5451" s="2195"/>
    </row>
    <row r="5475" spans="101:101">
      <c r="CW5475" s="2210"/>
    </row>
    <row r="5476" spans="101:101">
      <c r="CW5476" s="2195"/>
    </row>
    <row r="5500" spans="101:101">
      <c r="CW5500" s="2210"/>
    </row>
    <row r="5501" spans="101:101">
      <c r="CW5501" s="2195"/>
    </row>
    <row r="5525" spans="101:101">
      <c r="CW5525" s="2210"/>
    </row>
    <row r="5526" spans="101:101">
      <c r="CW5526" s="2195"/>
    </row>
    <row r="5550" spans="101:101">
      <c r="CW5550" s="2210"/>
    </row>
    <row r="5551" spans="101:101">
      <c r="CW5551" s="2195"/>
    </row>
    <row r="5575" spans="101:101">
      <c r="CW5575" s="2210"/>
    </row>
    <row r="5576" spans="101:101">
      <c r="CW5576" s="2195"/>
    </row>
    <row r="5600" spans="101:101">
      <c r="CW5600" s="2210"/>
    </row>
    <row r="5601" spans="101:101">
      <c r="CW5601" s="2195"/>
    </row>
    <row r="5625" spans="101:101">
      <c r="CW5625" s="2210"/>
    </row>
    <row r="5626" spans="101:101">
      <c r="CW5626" s="2195"/>
    </row>
    <row r="5650" spans="101:101">
      <c r="CW5650" s="2210"/>
    </row>
    <row r="5651" spans="101:101">
      <c r="CW5651" s="2195"/>
    </row>
    <row r="5675" spans="101:101">
      <c r="CW5675" s="2210"/>
    </row>
    <row r="5676" spans="101:101">
      <c r="CW5676" s="2195"/>
    </row>
    <row r="5700" spans="101:101">
      <c r="CW5700" s="2210"/>
    </row>
    <row r="5701" spans="101:101">
      <c r="CW5701" s="2195"/>
    </row>
    <row r="5725" spans="101:101">
      <c r="CW5725" s="2210"/>
    </row>
    <row r="5726" spans="101:101">
      <c r="CW5726" s="2195"/>
    </row>
    <row r="5750" spans="101:101">
      <c r="CW5750" s="2210"/>
    </row>
    <row r="5751" spans="101:101">
      <c r="CW5751" s="2195"/>
    </row>
    <row r="5775" spans="101:101">
      <c r="CW5775" s="2210"/>
    </row>
    <row r="5776" spans="101:101">
      <c r="CW5776" s="2195"/>
    </row>
    <row r="5800" spans="101:101">
      <c r="CW5800" s="2210"/>
    </row>
    <row r="5801" spans="101:101">
      <c r="CW5801" s="2195"/>
    </row>
    <row r="5825" spans="101:101">
      <c r="CW5825" s="2210"/>
    </row>
    <row r="5826" spans="101:101">
      <c r="CW5826" s="2195"/>
    </row>
    <row r="5850" spans="101:101">
      <c r="CW5850" s="2210"/>
    </row>
    <row r="5851" spans="101:101">
      <c r="CW5851" s="2195"/>
    </row>
    <row r="5875" spans="101:101">
      <c r="CW5875" s="2210"/>
    </row>
    <row r="5876" spans="101:101">
      <c r="CW5876" s="2195"/>
    </row>
    <row r="5900" spans="101:101">
      <c r="CW5900" s="2210"/>
    </row>
    <row r="5901" spans="101:101">
      <c r="CW5901" s="2195"/>
    </row>
    <row r="5925" spans="101:101">
      <c r="CW5925" s="2210"/>
    </row>
    <row r="5926" spans="101:101">
      <c r="CW5926" s="2195"/>
    </row>
    <row r="5950" spans="101:101">
      <c r="CW5950" s="2210"/>
    </row>
    <row r="5951" spans="101:101">
      <c r="CW5951" s="2195"/>
    </row>
    <row r="5975" spans="101:101">
      <c r="CW5975" s="2210"/>
    </row>
    <row r="5976" spans="101:101">
      <c r="CW5976" s="2195"/>
    </row>
    <row r="6000" spans="101:101">
      <c r="CW6000" s="2210"/>
    </row>
    <row r="6001" spans="101:101">
      <c r="CW6001" s="2195"/>
    </row>
    <row r="6025" spans="101:101">
      <c r="CW6025" s="2210"/>
    </row>
    <row r="6026" spans="101:101">
      <c r="CW6026" s="2195"/>
    </row>
    <row r="6050" spans="101:101">
      <c r="CW6050" s="2210"/>
    </row>
    <row r="6051" spans="101:101">
      <c r="CW6051" s="2195"/>
    </row>
    <row r="6075" spans="101:101">
      <c r="CW6075" s="2210"/>
    </row>
    <row r="6076" spans="101:101">
      <c r="CW6076" s="2195"/>
    </row>
    <row r="6100" spans="101:101">
      <c r="CW6100" s="2210"/>
    </row>
    <row r="6101" spans="101:101">
      <c r="CW6101" s="2195"/>
    </row>
    <row r="6125" spans="101:101">
      <c r="CW6125" s="2210"/>
    </row>
    <row r="6126" spans="101:101">
      <c r="CW6126" s="2195"/>
    </row>
    <row r="6150" spans="101:101">
      <c r="CW6150" s="2210"/>
    </row>
    <row r="6151" spans="101:101">
      <c r="CW6151" s="2195"/>
    </row>
    <row r="6175" spans="101:101">
      <c r="CW6175" s="2210"/>
    </row>
    <row r="6176" spans="101:101">
      <c r="CW6176" s="2195"/>
    </row>
    <row r="6200" spans="101:101">
      <c r="CW6200" s="2210"/>
    </row>
    <row r="6201" spans="101:101">
      <c r="CW6201" s="2195"/>
    </row>
    <row r="6225" spans="101:101">
      <c r="CW6225" s="2210"/>
    </row>
    <row r="6226" spans="101:101">
      <c r="CW6226" s="2195"/>
    </row>
    <row r="6250" spans="101:101">
      <c r="CW6250" s="2210"/>
    </row>
    <row r="6251" spans="101:101">
      <c r="CW6251" s="2195"/>
    </row>
    <row r="6275" spans="101:101">
      <c r="CW6275" s="2210"/>
    </row>
    <row r="6276" spans="101:101">
      <c r="CW6276" s="2195"/>
    </row>
    <row r="6300" spans="101:101">
      <c r="CW6300" s="2210"/>
    </row>
    <row r="6301" spans="101:101">
      <c r="CW6301" s="2195"/>
    </row>
    <row r="6325" spans="101:101">
      <c r="CW6325" s="2210"/>
    </row>
    <row r="6326" spans="101:101">
      <c r="CW6326" s="2195"/>
    </row>
    <row r="6350" spans="101:101">
      <c r="CW6350" s="2210"/>
    </row>
    <row r="6351" spans="101:101">
      <c r="CW6351" s="2195"/>
    </row>
    <row r="6375" spans="101:101">
      <c r="CW6375" s="2210"/>
    </row>
    <row r="6376" spans="101:101">
      <c r="CW6376" s="2195"/>
    </row>
    <row r="6400" spans="101:101">
      <c r="CW6400" s="2210"/>
    </row>
    <row r="6401" spans="101:101">
      <c r="CW6401" s="2195"/>
    </row>
    <row r="6425" spans="101:101">
      <c r="CW6425" s="2210"/>
    </row>
    <row r="6426" spans="101:101">
      <c r="CW6426" s="2195"/>
    </row>
    <row r="6450" spans="101:101">
      <c r="CW6450" s="2210"/>
    </row>
    <row r="6451" spans="101:101">
      <c r="CW6451" s="2195"/>
    </row>
    <row r="6475" spans="101:101">
      <c r="CW6475" s="2210"/>
    </row>
    <row r="6476" spans="101:101">
      <c r="CW6476" s="2195"/>
    </row>
    <row r="6500" spans="101:101">
      <c r="CW6500" s="2210"/>
    </row>
    <row r="6501" spans="101:101">
      <c r="CW6501" s="2195"/>
    </row>
    <row r="6525" spans="101:101">
      <c r="CW6525" s="2210"/>
    </row>
    <row r="6526" spans="101:101">
      <c r="CW6526" s="2195"/>
    </row>
    <row r="6550" spans="101:101">
      <c r="CW6550" s="2210"/>
    </row>
    <row r="6551" spans="101:101">
      <c r="CW6551" s="2195"/>
    </row>
    <row r="6575" spans="101:101">
      <c r="CW6575" s="2210"/>
    </row>
    <row r="6576" spans="101:101">
      <c r="CW6576" s="2195"/>
    </row>
    <row r="6600" spans="101:101">
      <c r="CW6600" s="2210"/>
    </row>
    <row r="6601" spans="101:101">
      <c r="CW6601" s="2195"/>
    </row>
    <row r="6625" spans="101:101">
      <c r="CW6625" s="2210"/>
    </row>
    <row r="6626" spans="101:101">
      <c r="CW6626" s="2195"/>
    </row>
    <row r="6650" spans="101:101">
      <c r="CW6650" s="2210"/>
    </row>
    <row r="6651" spans="101:101">
      <c r="CW6651" s="2195"/>
    </row>
    <row r="6675" spans="101:101">
      <c r="CW6675" s="2210"/>
    </row>
    <row r="6676" spans="101:101">
      <c r="CW6676" s="2195"/>
    </row>
    <row r="6700" spans="101:101">
      <c r="CW6700" s="2210"/>
    </row>
    <row r="6701" spans="101:101">
      <c r="CW6701" s="2195"/>
    </row>
    <row r="6725" spans="101:101">
      <c r="CW6725" s="2210"/>
    </row>
    <row r="6726" spans="101:101">
      <c r="CW6726" s="2195"/>
    </row>
    <row r="6750" spans="101:101">
      <c r="CW6750" s="2210"/>
    </row>
    <row r="6751" spans="101:101">
      <c r="CW6751" s="2195"/>
    </row>
    <row r="6775" spans="101:101">
      <c r="CW6775" s="2210"/>
    </row>
    <row r="6776" spans="101:101">
      <c r="CW6776" s="2195"/>
    </row>
    <row r="6800" spans="101:101">
      <c r="CW6800" s="2210"/>
    </row>
    <row r="6801" spans="101:101">
      <c r="CW6801" s="2195"/>
    </row>
    <row r="6825" spans="101:101">
      <c r="CW6825" s="2210"/>
    </row>
    <row r="6826" spans="101:101">
      <c r="CW6826" s="2195"/>
    </row>
    <row r="6850" spans="101:101">
      <c r="CW6850" s="2210"/>
    </row>
    <row r="6851" spans="101:101">
      <c r="CW6851" s="2195"/>
    </row>
    <row r="6875" spans="101:101">
      <c r="CW6875" s="2210"/>
    </row>
    <row r="6876" spans="101:101">
      <c r="CW6876" s="2195"/>
    </row>
    <row r="6900" spans="101:101">
      <c r="CW6900" s="2210"/>
    </row>
    <row r="6901" spans="101:101">
      <c r="CW6901" s="2195"/>
    </row>
    <row r="6925" spans="101:101">
      <c r="CW6925" s="2210"/>
    </row>
    <row r="6926" spans="101:101">
      <c r="CW6926" s="2195"/>
    </row>
    <row r="6950" spans="101:101">
      <c r="CW6950" s="2210"/>
    </row>
    <row r="6951" spans="101:101">
      <c r="CW6951" s="2195"/>
    </row>
    <row r="6975" spans="101:101">
      <c r="CW6975" s="2210"/>
    </row>
    <row r="6976" spans="101:101">
      <c r="CW6976" s="2195"/>
    </row>
    <row r="7000" spans="101:101">
      <c r="CW7000" s="2210"/>
    </row>
    <row r="7001" spans="101:101">
      <c r="CW7001" s="2195"/>
    </row>
    <row r="7025" spans="101:101">
      <c r="CW7025" s="2210"/>
    </row>
    <row r="7026" spans="101:101">
      <c r="CW7026" s="2195"/>
    </row>
    <row r="7050" spans="101:101">
      <c r="CW7050" s="2210"/>
    </row>
    <row r="7051" spans="101:101">
      <c r="CW7051" s="2195"/>
    </row>
    <row r="7075" spans="101:101">
      <c r="CW7075" s="2210"/>
    </row>
    <row r="7076" spans="101:101">
      <c r="CW7076" s="2195"/>
    </row>
    <row r="7100" spans="101:101">
      <c r="CW7100" s="2210"/>
    </row>
    <row r="7101" spans="101:101">
      <c r="CW7101" s="2195"/>
    </row>
    <row r="7125" spans="101:101">
      <c r="CW7125" s="2210"/>
    </row>
    <row r="7126" spans="101:101">
      <c r="CW7126" s="2195"/>
    </row>
    <row r="7150" spans="101:101">
      <c r="CW7150" s="2210"/>
    </row>
    <row r="7151" spans="101:101">
      <c r="CW7151" s="2195"/>
    </row>
    <row r="7175" spans="101:101">
      <c r="CW7175" s="2210"/>
    </row>
    <row r="7176" spans="101:101">
      <c r="CW7176" s="2195"/>
    </row>
    <row r="7200" spans="101:101">
      <c r="CW7200" s="2210"/>
    </row>
    <row r="7201" spans="101:101">
      <c r="CW7201" s="2195"/>
    </row>
    <row r="7225" spans="101:101">
      <c r="CW7225" s="2210"/>
    </row>
    <row r="7226" spans="101:101">
      <c r="CW7226" s="2195"/>
    </row>
    <row r="7250" spans="101:101">
      <c r="CW7250" s="2210"/>
    </row>
    <row r="7251" spans="101:101">
      <c r="CW7251" s="2195"/>
    </row>
    <row r="7275" spans="101:101">
      <c r="CW7275" s="2210"/>
    </row>
    <row r="7276" spans="101:101">
      <c r="CW7276" s="2195"/>
    </row>
    <row r="7300" spans="101:101">
      <c r="CW7300" s="2210"/>
    </row>
    <row r="7301" spans="101:101">
      <c r="CW7301" s="2195"/>
    </row>
    <row r="7325" spans="101:101">
      <c r="CW7325" s="2210"/>
    </row>
    <row r="7326" spans="101:101">
      <c r="CW7326" s="2195"/>
    </row>
    <row r="7350" spans="101:101">
      <c r="CW7350" s="2210"/>
    </row>
    <row r="7351" spans="101:101">
      <c r="CW7351" s="2195"/>
    </row>
    <row r="7375" spans="101:101">
      <c r="CW7375" s="2210"/>
    </row>
    <row r="7376" spans="101:101">
      <c r="CW7376" s="2195"/>
    </row>
    <row r="7400" spans="101:101">
      <c r="CW7400" s="2210"/>
    </row>
    <row r="7401" spans="101:101">
      <c r="CW7401" s="2195"/>
    </row>
    <row r="7425" spans="101:101">
      <c r="CW7425" s="2210"/>
    </row>
    <row r="7426" spans="101:101">
      <c r="CW7426" s="2195"/>
    </row>
    <row r="7450" spans="101:101">
      <c r="CW7450" s="2210"/>
    </row>
    <row r="7451" spans="101:101">
      <c r="CW7451" s="2195"/>
    </row>
    <row r="7475" spans="101:101">
      <c r="CW7475" s="2210"/>
    </row>
    <row r="7476" spans="101:101">
      <c r="CW7476" s="2195"/>
    </row>
    <row r="7500" spans="101:101">
      <c r="CW7500" s="2210"/>
    </row>
    <row r="7501" spans="101:101">
      <c r="CW7501" s="2195"/>
    </row>
    <row r="7525" spans="101:101">
      <c r="CW7525" s="2210"/>
    </row>
    <row r="7526" spans="101:101">
      <c r="CW7526" s="2195"/>
    </row>
    <row r="7550" spans="101:101">
      <c r="CW7550" s="2210"/>
    </row>
    <row r="7551" spans="101:101">
      <c r="CW7551" s="2195"/>
    </row>
    <row r="7575" spans="101:101">
      <c r="CW7575" s="2210"/>
    </row>
    <row r="7576" spans="101:101">
      <c r="CW7576" s="2195"/>
    </row>
    <row r="7600" spans="101:101">
      <c r="CW7600" s="2210"/>
    </row>
    <row r="7601" spans="101:101">
      <c r="CW7601" s="2195"/>
    </row>
    <row r="7625" spans="101:101">
      <c r="CW7625" s="2210"/>
    </row>
    <row r="7626" spans="101:101">
      <c r="CW7626" s="2195"/>
    </row>
    <row r="7650" spans="101:101">
      <c r="CW7650" s="2210"/>
    </row>
    <row r="7651" spans="101:101">
      <c r="CW7651" s="2195"/>
    </row>
    <row r="7675" spans="101:101">
      <c r="CW7675" s="2210"/>
    </row>
    <row r="7676" spans="101:101">
      <c r="CW7676" s="2195"/>
    </row>
    <row r="7700" spans="101:101">
      <c r="CW7700" s="2210"/>
    </row>
    <row r="7701" spans="101:101">
      <c r="CW7701" s="2195"/>
    </row>
    <row r="7725" spans="101:101">
      <c r="CW7725" s="2210"/>
    </row>
    <row r="7726" spans="101:101">
      <c r="CW7726" s="2195"/>
    </row>
    <row r="7750" spans="101:101">
      <c r="CW7750" s="2210"/>
    </row>
    <row r="7751" spans="101:101">
      <c r="CW7751" s="2195"/>
    </row>
    <row r="7775" spans="101:101">
      <c r="CW7775" s="2210"/>
    </row>
    <row r="7776" spans="101:101">
      <c r="CW7776" s="2195"/>
    </row>
    <row r="7800" spans="101:101">
      <c r="CW7800" s="2210"/>
    </row>
    <row r="7801" spans="101:101">
      <c r="CW7801" s="2195"/>
    </row>
    <row r="7825" spans="101:101">
      <c r="CW7825" s="2210"/>
    </row>
    <row r="7826" spans="101:101">
      <c r="CW7826" s="2195"/>
    </row>
    <row r="7850" spans="101:101">
      <c r="CW7850" s="2210"/>
    </row>
    <row r="7851" spans="101:101">
      <c r="CW7851" s="2195"/>
    </row>
    <row r="7875" spans="101:101">
      <c r="CW7875" s="2210"/>
    </row>
    <row r="7876" spans="101:101">
      <c r="CW7876" s="2195"/>
    </row>
    <row r="7900" spans="101:101">
      <c r="CW7900" s="2210"/>
    </row>
    <row r="7901" spans="101:101">
      <c r="CW7901" s="2195"/>
    </row>
    <row r="7925" spans="101:101">
      <c r="CW7925" s="2210"/>
    </row>
    <row r="7926" spans="101:101">
      <c r="CW7926" s="2195"/>
    </row>
    <row r="7950" spans="101:101">
      <c r="CW7950" s="2210"/>
    </row>
    <row r="7951" spans="101:101">
      <c r="CW7951" s="2195"/>
    </row>
    <row r="7975" spans="101:101">
      <c r="CW7975" s="2210"/>
    </row>
    <row r="7976" spans="101:101">
      <c r="CW7976" s="2195"/>
    </row>
    <row r="8000" spans="101:101">
      <c r="CW8000" s="2210"/>
    </row>
    <row r="8001" spans="101:101">
      <c r="CW8001" s="2195"/>
    </row>
    <row r="8025" spans="101:101">
      <c r="CW8025" s="2210"/>
    </row>
    <row r="8026" spans="101:101">
      <c r="CW8026" s="2195"/>
    </row>
    <row r="8050" spans="101:101">
      <c r="CW8050" s="2210"/>
    </row>
    <row r="8051" spans="101:101">
      <c r="CW8051" s="2195"/>
    </row>
    <row r="8075" spans="101:101">
      <c r="CW8075" s="2210"/>
    </row>
    <row r="8076" spans="101:101">
      <c r="CW8076" s="2195"/>
    </row>
    <row r="8100" spans="101:101">
      <c r="CW8100" s="2210"/>
    </row>
    <row r="8101" spans="101:101">
      <c r="CW8101" s="2195"/>
    </row>
    <row r="8125" spans="101:101">
      <c r="CW8125" s="2210"/>
    </row>
    <row r="8126" spans="101:101">
      <c r="CW8126" s="2195"/>
    </row>
    <row r="8150" spans="101:101">
      <c r="CW8150" s="2210"/>
    </row>
    <row r="8151" spans="101:101">
      <c r="CW8151" s="2195"/>
    </row>
    <row r="8175" spans="101:101">
      <c r="CW8175" s="2210"/>
    </row>
    <row r="8176" spans="101:101">
      <c r="CW8176" s="2195"/>
    </row>
    <row r="8200" spans="101:101">
      <c r="CW8200" s="2210"/>
    </row>
    <row r="8201" spans="101:101">
      <c r="CW8201" s="2195"/>
    </row>
    <row r="8225" spans="101:101">
      <c r="CW8225" s="2210"/>
    </row>
    <row r="8226" spans="101:101">
      <c r="CW8226" s="2195"/>
    </row>
    <row r="8250" spans="101:101">
      <c r="CW8250" s="2210"/>
    </row>
    <row r="8251" spans="101:101">
      <c r="CW8251" s="2195"/>
    </row>
    <row r="8275" spans="101:101">
      <c r="CW8275" s="2210"/>
    </row>
    <row r="8276" spans="101:101">
      <c r="CW8276" s="2195"/>
    </row>
    <row r="8300" spans="101:101">
      <c r="CW8300" s="2210"/>
    </row>
    <row r="8301" spans="101:101">
      <c r="CW8301" s="2195"/>
    </row>
    <row r="8325" spans="101:101">
      <c r="CW8325" s="2210"/>
    </row>
    <row r="8326" spans="101:101">
      <c r="CW8326" s="2195"/>
    </row>
    <row r="8350" spans="101:101">
      <c r="CW8350" s="2210"/>
    </row>
    <row r="8351" spans="101:101">
      <c r="CW8351" s="2195"/>
    </row>
    <row r="8375" spans="101:101">
      <c r="CW8375" s="2210"/>
    </row>
    <row r="8376" spans="101:101">
      <c r="CW8376" s="2195"/>
    </row>
    <row r="8400" spans="101:101">
      <c r="CW8400" s="2210"/>
    </row>
    <row r="8401" spans="101:101">
      <c r="CW8401" s="2195"/>
    </row>
    <row r="8425" spans="101:101">
      <c r="CW8425" s="2210"/>
    </row>
    <row r="8426" spans="101:101">
      <c r="CW8426" s="2195"/>
    </row>
    <row r="8450" spans="101:101">
      <c r="CW8450" s="2210"/>
    </row>
    <row r="8451" spans="101:101">
      <c r="CW8451" s="2195"/>
    </row>
    <row r="8475" spans="101:101">
      <c r="CW8475" s="2210"/>
    </row>
    <row r="8476" spans="101:101">
      <c r="CW8476" s="2195"/>
    </row>
    <row r="8500" spans="101:101">
      <c r="CW8500" s="2210"/>
    </row>
    <row r="8501" spans="101:101">
      <c r="CW8501" s="2195"/>
    </row>
    <row r="8525" spans="101:101">
      <c r="CW8525" s="2210"/>
    </row>
    <row r="8526" spans="101:101">
      <c r="CW8526" s="2195"/>
    </row>
    <row r="8550" spans="101:101">
      <c r="CW8550" s="2210"/>
    </row>
    <row r="8551" spans="101:101">
      <c r="CW8551" s="2195"/>
    </row>
    <row r="8575" spans="101:101">
      <c r="CW8575" s="2210"/>
    </row>
    <row r="8576" spans="101:101">
      <c r="CW8576" s="2195"/>
    </row>
    <row r="8600" spans="101:101">
      <c r="CW8600" s="2210"/>
    </row>
    <row r="8601" spans="101:101">
      <c r="CW8601" s="2195"/>
    </row>
    <row r="8625" spans="101:101">
      <c r="CW8625" s="2210"/>
    </row>
    <row r="8626" spans="101:101">
      <c r="CW8626" s="2195"/>
    </row>
    <row r="8650" spans="101:101">
      <c r="CW8650" s="2210"/>
    </row>
    <row r="8651" spans="101:101">
      <c r="CW8651" s="2195"/>
    </row>
    <row r="8675" spans="101:101">
      <c r="CW8675" s="2210"/>
    </row>
    <row r="8676" spans="101:101">
      <c r="CW8676" s="2195"/>
    </row>
    <row r="8700" spans="101:101">
      <c r="CW8700" s="2210"/>
    </row>
    <row r="8701" spans="101:101">
      <c r="CW8701" s="2195"/>
    </row>
    <row r="8725" spans="101:101">
      <c r="CW8725" s="2210"/>
    </row>
    <row r="8726" spans="101:101">
      <c r="CW8726" s="2195"/>
    </row>
    <row r="8750" spans="101:101">
      <c r="CW8750" s="2210"/>
    </row>
    <row r="8751" spans="101:101">
      <c r="CW8751" s="2195"/>
    </row>
    <row r="8775" spans="101:101">
      <c r="CW8775" s="2210"/>
    </row>
    <row r="8776" spans="101:101">
      <c r="CW8776" s="2195"/>
    </row>
    <row r="8800" spans="101:101">
      <c r="CW8800" s="2210"/>
    </row>
    <row r="8801" spans="101:101">
      <c r="CW8801" s="2195"/>
    </row>
    <row r="8825" spans="101:101">
      <c r="CW8825" s="2210"/>
    </row>
    <row r="8826" spans="101:101">
      <c r="CW8826" s="2195"/>
    </row>
    <row r="8850" spans="101:101">
      <c r="CW8850" s="2210"/>
    </row>
    <row r="8851" spans="101:101">
      <c r="CW8851" s="2195"/>
    </row>
    <row r="8875" spans="101:101">
      <c r="CW8875" s="2210"/>
    </row>
    <row r="8876" spans="101:101">
      <c r="CW8876" s="2195"/>
    </row>
    <row r="8900" spans="101:101">
      <c r="CW8900" s="2210"/>
    </row>
    <row r="8901" spans="101:101">
      <c r="CW8901" s="2195"/>
    </row>
    <row r="8925" spans="101:101">
      <c r="CW8925" s="2210"/>
    </row>
    <row r="8926" spans="101:101">
      <c r="CW8926" s="2195"/>
    </row>
    <row r="8950" spans="101:101">
      <c r="CW8950" s="2210"/>
    </row>
    <row r="8951" spans="101:101">
      <c r="CW8951" s="2195"/>
    </row>
    <row r="8975" spans="101:101">
      <c r="CW8975" s="2210"/>
    </row>
    <row r="8976" spans="101:101">
      <c r="CW8976" s="2195"/>
    </row>
    <row r="9000" spans="101:101">
      <c r="CW9000" s="2210"/>
    </row>
    <row r="9001" spans="101:101">
      <c r="CW9001" s="2195"/>
    </row>
    <row r="9025" spans="101:101">
      <c r="CW9025" s="2210"/>
    </row>
    <row r="9026" spans="101:101">
      <c r="CW9026" s="2195"/>
    </row>
    <row r="9050" spans="101:101">
      <c r="CW9050" s="2210"/>
    </row>
    <row r="9051" spans="101:101">
      <c r="CW9051" s="2195"/>
    </row>
    <row r="9075" spans="101:101">
      <c r="CW9075" s="2210"/>
    </row>
    <row r="9076" spans="101:101">
      <c r="CW9076" s="2195"/>
    </row>
    <row r="9100" spans="101:101">
      <c r="CW9100" s="2210"/>
    </row>
    <row r="9101" spans="101:101">
      <c r="CW9101" s="2195"/>
    </row>
    <row r="9125" spans="101:101">
      <c r="CW9125" s="2210"/>
    </row>
    <row r="9126" spans="101:101">
      <c r="CW9126" s="2195"/>
    </row>
    <row r="9150" spans="101:101">
      <c r="CW9150" s="2210"/>
    </row>
    <row r="9151" spans="101:101">
      <c r="CW9151" s="2195"/>
    </row>
    <row r="9175" spans="101:101">
      <c r="CW9175" s="2210"/>
    </row>
    <row r="9176" spans="101:101">
      <c r="CW9176" s="2195"/>
    </row>
    <row r="9200" spans="101:101">
      <c r="CW9200" s="2210"/>
    </row>
    <row r="9201" spans="101:101">
      <c r="CW9201" s="2195"/>
    </row>
    <row r="9225" spans="101:101">
      <c r="CW9225" s="2210"/>
    </row>
    <row r="9226" spans="101:101">
      <c r="CW9226" s="2195"/>
    </row>
    <row r="9250" spans="101:101">
      <c r="CW9250" s="2210"/>
    </row>
    <row r="9251" spans="101:101">
      <c r="CW9251" s="2195"/>
    </row>
    <row r="9275" spans="101:101">
      <c r="CW9275" s="2210"/>
    </row>
    <row r="9276" spans="101:101">
      <c r="CW9276" s="2195"/>
    </row>
    <row r="9300" spans="101:101">
      <c r="CW9300" s="2210"/>
    </row>
    <row r="9301" spans="101:101">
      <c r="CW9301" s="2195"/>
    </row>
    <row r="9325" spans="101:101">
      <c r="CW9325" s="2210"/>
    </row>
    <row r="9326" spans="101:101">
      <c r="CW9326" s="2195"/>
    </row>
    <row r="9350" spans="101:101">
      <c r="CW9350" s="2210"/>
    </row>
    <row r="9351" spans="101:101">
      <c r="CW9351" s="2195"/>
    </row>
    <row r="9375" spans="101:101">
      <c r="CW9375" s="2210"/>
    </row>
    <row r="9376" spans="101:101">
      <c r="CW9376" s="2195"/>
    </row>
    <row r="9400" spans="101:101">
      <c r="CW9400" s="2210"/>
    </row>
    <row r="9401" spans="101:101">
      <c r="CW9401" s="2195"/>
    </row>
    <row r="9425" spans="101:101">
      <c r="CW9425" s="2210"/>
    </row>
    <row r="9426" spans="101:101">
      <c r="CW9426" s="2195"/>
    </row>
    <row r="9450" spans="101:101">
      <c r="CW9450" s="2210"/>
    </row>
    <row r="9451" spans="101:101">
      <c r="CW9451" s="2195"/>
    </row>
    <row r="9475" spans="101:101">
      <c r="CW9475" s="2210"/>
    </row>
    <row r="9476" spans="101:101">
      <c r="CW9476" s="2195"/>
    </row>
    <row r="9500" spans="101:101">
      <c r="CW9500" s="2210"/>
    </row>
    <row r="9501" spans="101:101">
      <c r="CW9501" s="2195"/>
    </row>
    <row r="9525" spans="101:101">
      <c r="CW9525" s="2210"/>
    </row>
    <row r="9526" spans="101:101">
      <c r="CW9526" s="2195"/>
    </row>
    <row r="9550" spans="101:101">
      <c r="CW9550" s="2210"/>
    </row>
    <row r="9551" spans="101:101">
      <c r="CW9551" s="2195"/>
    </row>
    <row r="9575" spans="101:101">
      <c r="CW9575" s="2210"/>
    </row>
    <row r="9576" spans="101:101">
      <c r="CW9576" s="2195"/>
    </row>
    <row r="9600" spans="101:101">
      <c r="CW9600" s="2210"/>
    </row>
    <row r="9601" spans="101:101">
      <c r="CW9601" s="2195"/>
    </row>
    <row r="9625" spans="101:101">
      <c r="CW9625" s="2210"/>
    </row>
    <row r="9626" spans="101:101">
      <c r="CW9626" s="2195"/>
    </row>
    <row r="9650" spans="101:101">
      <c r="CW9650" s="2210"/>
    </row>
    <row r="9651" spans="101:101">
      <c r="CW9651" s="2195"/>
    </row>
    <row r="9675" spans="101:101">
      <c r="CW9675" s="2210"/>
    </row>
    <row r="9676" spans="101:101">
      <c r="CW9676" s="2195"/>
    </row>
    <row r="9700" spans="101:101">
      <c r="CW9700" s="2210"/>
    </row>
    <row r="9701" spans="101:101">
      <c r="CW9701" s="2195"/>
    </row>
    <row r="9725" spans="101:101">
      <c r="CW9725" s="2210"/>
    </row>
    <row r="9726" spans="101:101">
      <c r="CW9726" s="2195"/>
    </row>
    <row r="9750" spans="101:101">
      <c r="CW9750" s="2210"/>
    </row>
    <row r="9751" spans="101:101">
      <c r="CW9751" s="2195"/>
    </row>
    <row r="9775" spans="101:101">
      <c r="CW9775" s="2210"/>
    </row>
    <row r="9776" spans="101:101">
      <c r="CW9776" s="2195"/>
    </row>
    <row r="9800" spans="101:101">
      <c r="CW9800" s="2210"/>
    </row>
    <row r="9801" spans="101:101">
      <c r="CW9801" s="2195"/>
    </row>
    <row r="9825" spans="101:101">
      <c r="CW9825" s="2210"/>
    </row>
    <row r="9826" spans="101:101">
      <c r="CW9826" s="2195"/>
    </row>
    <row r="9850" spans="101:101">
      <c r="CW9850" s="2210"/>
    </row>
    <row r="9851" spans="101:101">
      <c r="CW9851" s="2195"/>
    </row>
    <row r="9875" spans="101:101">
      <c r="CW9875" s="2210"/>
    </row>
    <row r="9876" spans="101:101">
      <c r="CW9876" s="2195"/>
    </row>
    <row r="9900" spans="101:101">
      <c r="CW9900" s="2210"/>
    </row>
    <row r="9901" spans="101:101">
      <c r="CW9901" s="2195"/>
    </row>
    <row r="9925" spans="101:101">
      <c r="CW9925" s="2210"/>
    </row>
    <row r="9926" spans="101:101">
      <c r="CW9926" s="2195"/>
    </row>
    <row r="9950" spans="101:101">
      <c r="CW9950" s="2210"/>
    </row>
    <row r="9951" spans="101:101">
      <c r="CW9951" s="2195"/>
    </row>
    <row r="9975" spans="101:101">
      <c r="CW9975" s="2210"/>
    </row>
    <row r="9976" spans="101:101">
      <c r="CW9976" s="2195"/>
    </row>
    <row r="10000" spans="101:101">
      <c r="CW10000" s="2210"/>
    </row>
    <row r="10001" spans="101:101">
      <c r="CW10001" s="2195"/>
    </row>
    <row r="10025" spans="101:101">
      <c r="CW10025" s="2210"/>
    </row>
    <row r="10026" spans="101:101">
      <c r="CW10026" s="2195"/>
    </row>
    <row r="10050" spans="101:101">
      <c r="CW10050" s="2210"/>
    </row>
    <row r="10051" spans="101:101">
      <c r="CW10051" s="2195"/>
    </row>
    <row r="10075" spans="101:101">
      <c r="CW10075" s="2210"/>
    </row>
    <row r="10076" spans="101:101">
      <c r="CW10076" s="2195"/>
    </row>
    <row r="10100" spans="101:101">
      <c r="CW10100" s="2210"/>
    </row>
    <row r="10101" spans="101:101">
      <c r="CW10101" s="2195"/>
    </row>
    <row r="10125" spans="101:101">
      <c r="CW10125" s="2210"/>
    </row>
    <row r="10126" spans="101:101">
      <c r="CW10126" s="2195"/>
    </row>
    <row r="10150" spans="101:101">
      <c r="CW10150" s="2210"/>
    </row>
    <row r="10151" spans="101:101">
      <c r="CW10151" s="2195"/>
    </row>
    <row r="10175" spans="101:101">
      <c r="CW10175" s="2210"/>
    </row>
    <row r="10176" spans="101:101">
      <c r="CW10176" s="2195"/>
    </row>
    <row r="10200" spans="101:101">
      <c r="CW10200" s="2210"/>
    </row>
    <row r="10201" spans="101:101">
      <c r="CW10201" s="2195"/>
    </row>
    <row r="10225" spans="101:101">
      <c r="CW10225" s="2210"/>
    </row>
    <row r="10226" spans="101:101">
      <c r="CW10226" s="2195"/>
    </row>
    <row r="10250" spans="101:101">
      <c r="CW10250" s="2210"/>
    </row>
    <row r="10251" spans="101:101">
      <c r="CW10251" s="2195"/>
    </row>
    <row r="10275" spans="101:101">
      <c r="CW10275" s="2210"/>
    </row>
    <row r="10276" spans="101:101">
      <c r="CW10276" s="2195"/>
    </row>
    <row r="10300" spans="101:101">
      <c r="CW10300" s="2210"/>
    </row>
    <row r="10301" spans="101:101">
      <c r="CW10301" s="2195"/>
    </row>
    <row r="10325" spans="101:101">
      <c r="CW10325" s="2210"/>
    </row>
    <row r="10326" spans="101:101">
      <c r="CW10326" s="2195"/>
    </row>
    <row r="10350" spans="101:101">
      <c r="CW10350" s="2210"/>
    </row>
    <row r="10351" spans="101:101">
      <c r="CW10351" s="2195"/>
    </row>
    <row r="10375" spans="101:101">
      <c r="CW10375" s="2210"/>
    </row>
    <row r="10376" spans="101:101">
      <c r="CW10376" s="2195"/>
    </row>
    <row r="10400" spans="101:101">
      <c r="CW10400" s="2210"/>
    </row>
    <row r="10401" spans="101:101">
      <c r="CW10401" s="2195"/>
    </row>
    <row r="10425" spans="101:101">
      <c r="CW10425" s="2210"/>
    </row>
    <row r="10426" spans="101:101">
      <c r="CW10426" s="2195"/>
    </row>
    <row r="10450" spans="101:101">
      <c r="CW10450" s="2210"/>
    </row>
    <row r="10451" spans="101:101">
      <c r="CW10451" s="2195"/>
    </row>
    <row r="10475" spans="101:101">
      <c r="CW10475" s="2210"/>
    </row>
    <row r="10476" spans="101:101">
      <c r="CW10476" s="2195"/>
    </row>
    <row r="10500" spans="101:101">
      <c r="CW10500" s="2210"/>
    </row>
    <row r="10501" spans="101:101">
      <c r="CW10501" s="2195"/>
    </row>
    <row r="10525" spans="101:101">
      <c r="CW10525" s="2210"/>
    </row>
    <row r="10526" spans="101:101">
      <c r="CW10526" s="2195"/>
    </row>
    <row r="10550" spans="101:101">
      <c r="CW10550" s="2210"/>
    </row>
    <row r="10551" spans="101:101">
      <c r="CW10551" s="2195"/>
    </row>
    <row r="10575" spans="101:101">
      <c r="CW10575" s="2210"/>
    </row>
    <row r="10576" spans="101:101">
      <c r="CW10576" s="2195"/>
    </row>
    <row r="10600" spans="101:101">
      <c r="CW10600" s="2210"/>
    </row>
    <row r="10601" spans="101:101">
      <c r="CW10601" s="2195"/>
    </row>
    <row r="10625" spans="101:101">
      <c r="CW10625" s="2210"/>
    </row>
    <row r="10626" spans="101:101">
      <c r="CW10626" s="2195"/>
    </row>
    <row r="10650" spans="101:101">
      <c r="CW10650" s="2210"/>
    </row>
    <row r="10651" spans="101:101">
      <c r="CW10651" s="2195"/>
    </row>
    <row r="10675" spans="101:101">
      <c r="CW10675" s="2210"/>
    </row>
    <row r="10676" spans="101:101">
      <c r="CW10676" s="2195"/>
    </row>
    <row r="10700" spans="101:101">
      <c r="CW10700" s="2210"/>
    </row>
    <row r="10701" spans="101:101">
      <c r="CW10701" s="2195"/>
    </row>
    <row r="10725" spans="101:101">
      <c r="CW10725" s="2210"/>
    </row>
    <row r="10726" spans="101:101">
      <c r="CW10726" s="2195"/>
    </row>
    <row r="10750" spans="101:101">
      <c r="CW10750" s="2210"/>
    </row>
    <row r="10751" spans="101:101">
      <c r="CW10751" s="2195"/>
    </row>
    <row r="10775" spans="101:101">
      <c r="CW10775" s="2210"/>
    </row>
    <row r="10776" spans="101:101">
      <c r="CW10776" s="2195"/>
    </row>
    <row r="10800" spans="101:101">
      <c r="CW10800" s="2210"/>
    </row>
    <row r="10801" spans="101:101">
      <c r="CW10801" s="2195"/>
    </row>
    <row r="10825" spans="101:101">
      <c r="CW10825" s="2210"/>
    </row>
    <row r="10826" spans="101:101">
      <c r="CW10826" s="2195"/>
    </row>
    <row r="10850" spans="101:101">
      <c r="CW10850" s="2210"/>
    </row>
    <row r="10851" spans="101:101">
      <c r="CW10851" s="2195"/>
    </row>
    <row r="10875" spans="101:101">
      <c r="CW10875" s="2210"/>
    </row>
    <row r="10876" spans="101:101">
      <c r="CW10876" s="2195"/>
    </row>
    <row r="10900" spans="101:101">
      <c r="CW10900" s="2210"/>
    </row>
    <row r="10901" spans="101:101">
      <c r="CW10901" s="2195"/>
    </row>
    <row r="10925" spans="101:101">
      <c r="CW10925" s="2210"/>
    </row>
    <row r="10926" spans="101:101">
      <c r="CW10926" s="2195"/>
    </row>
    <row r="10950" spans="101:101">
      <c r="CW10950" s="2210"/>
    </row>
    <row r="10951" spans="101:101">
      <c r="CW10951" s="2195"/>
    </row>
    <row r="10975" spans="101:101">
      <c r="CW10975" s="2210"/>
    </row>
    <row r="10976" spans="101:101">
      <c r="CW10976" s="2195"/>
    </row>
    <row r="11000" spans="101:101">
      <c r="CW11000" s="2210"/>
    </row>
    <row r="11001" spans="101:101">
      <c r="CW11001" s="2195"/>
    </row>
    <row r="11025" spans="101:101">
      <c r="CW11025" s="2210"/>
    </row>
    <row r="11026" spans="101:101">
      <c r="CW11026" s="2195"/>
    </row>
    <row r="11050" spans="101:101">
      <c r="CW11050" s="2210"/>
    </row>
    <row r="11051" spans="101:101">
      <c r="CW11051" s="2195"/>
    </row>
    <row r="11075" spans="101:101">
      <c r="CW11075" s="2210"/>
    </row>
    <row r="11076" spans="101:101">
      <c r="CW11076" s="2195"/>
    </row>
    <row r="11100" spans="101:101">
      <c r="CW11100" s="2210"/>
    </row>
    <row r="11101" spans="101:101">
      <c r="CW11101" s="2195"/>
    </row>
    <row r="11125" spans="101:101">
      <c r="CW11125" s="2210"/>
    </row>
    <row r="11126" spans="101:101">
      <c r="CW11126" s="2195"/>
    </row>
    <row r="11150" spans="101:101">
      <c r="CW11150" s="2210"/>
    </row>
    <row r="11151" spans="101:101">
      <c r="CW11151" s="2195"/>
    </row>
    <row r="11175" spans="101:101">
      <c r="CW11175" s="2210"/>
    </row>
    <row r="11176" spans="101:101">
      <c r="CW11176" s="2195"/>
    </row>
    <row r="11200" spans="101:101">
      <c r="CW11200" s="2210"/>
    </row>
    <row r="11201" spans="101:101">
      <c r="CW11201" s="2195"/>
    </row>
    <row r="11225" spans="101:101">
      <c r="CW11225" s="2210"/>
    </row>
    <row r="11226" spans="101:101">
      <c r="CW11226" s="2195"/>
    </row>
    <row r="11250" spans="101:101">
      <c r="CW11250" s="2210"/>
    </row>
    <row r="11251" spans="101:101">
      <c r="CW11251" s="2195"/>
    </row>
    <row r="11275" spans="101:101">
      <c r="CW11275" s="2210"/>
    </row>
    <row r="11276" spans="101:101">
      <c r="CW11276" s="2195"/>
    </row>
    <row r="11300" spans="101:101">
      <c r="CW11300" s="2210"/>
    </row>
    <row r="11301" spans="101:101">
      <c r="CW11301" s="2195"/>
    </row>
    <row r="11325" spans="101:101">
      <c r="CW11325" s="2210"/>
    </row>
    <row r="11326" spans="101:101">
      <c r="CW11326" s="2195"/>
    </row>
    <row r="11350" spans="101:101">
      <c r="CW11350" s="2210"/>
    </row>
    <row r="11351" spans="101:101">
      <c r="CW11351" s="2195"/>
    </row>
    <row r="11375" spans="101:101">
      <c r="CW11375" s="2210"/>
    </row>
    <row r="11376" spans="101:101">
      <c r="CW11376" s="2195"/>
    </row>
    <row r="11400" spans="101:101">
      <c r="CW11400" s="2210"/>
    </row>
    <row r="11401" spans="101:101">
      <c r="CW11401" s="2195"/>
    </row>
    <row r="11425" spans="101:101">
      <c r="CW11425" s="2210"/>
    </row>
    <row r="11426" spans="101:101">
      <c r="CW11426" s="2195"/>
    </row>
    <row r="11450" spans="101:101">
      <c r="CW11450" s="2210"/>
    </row>
    <row r="11451" spans="101:101">
      <c r="CW11451" s="2195"/>
    </row>
    <row r="11475" spans="101:101">
      <c r="CW11475" s="2210"/>
    </row>
    <row r="11476" spans="101:101">
      <c r="CW11476" s="2195"/>
    </row>
    <row r="11500" spans="101:101">
      <c r="CW11500" s="2210"/>
    </row>
    <row r="11501" spans="101:101">
      <c r="CW11501" s="2195"/>
    </row>
    <row r="11525" spans="101:101">
      <c r="CW11525" s="2210"/>
    </row>
    <row r="11526" spans="101:101">
      <c r="CW11526" s="2195"/>
    </row>
    <row r="11550" spans="101:101">
      <c r="CW11550" s="2210"/>
    </row>
    <row r="11551" spans="101:101">
      <c r="CW11551" s="2195"/>
    </row>
    <row r="11575" spans="101:101">
      <c r="CW11575" s="2210"/>
    </row>
    <row r="11576" spans="101:101">
      <c r="CW11576" s="2195"/>
    </row>
    <row r="11600" spans="101:101">
      <c r="CW11600" s="2210"/>
    </row>
    <row r="11601" spans="101:101">
      <c r="CW11601" s="2195"/>
    </row>
    <row r="11625" spans="101:101">
      <c r="CW11625" s="2210"/>
    </row>
    <row r="11626" spans="101:101">
      <c r="CW11626" s="2195"/>
    </row>
    <row r="11650" spans="101:101">
      <c r="CW11650" s="2210"/>
    </row>
    <row r="11651" spans="101:101">
      <c r="CW11651" s="2195"/>
    </row>
    <row r="11675" spans="101:101">
      <c r="CW11675" s="2210"/>
    </row>
    <row r="11676" spans="101:101">
      <c r="CW11676" s="2195"/>
    </row>
    <row r="11700" spans="101:101">
      <c r="CW11700" s="2210"/>
    </row>
    <row r="11701" spans="101:101">
      <c r="CW11701" s="2195"/>
    </row>
    <row r="11725" spans="101:101">
      <c r="CW11725" s="2210"/>
    </row>
    <row r="11726" spans="101:101">
      <c r="CW11726" s="2195"/>
    </row>
    <row r="11750" spans="101:101">
      <c r="CW11750" s="2210"/>
    </row>
    <row r="11751" spans="101:101">
      <c r="CW11751" s="2195"/>
    </row>
    <row r="11775" spans="101:101">
      <c r="CW11775" s="2210"/>
    </row>
    <row r="11776" spans="101:101">
      <c r="CW11776" s="2195"/>
    </row>
    <row r="11800" spans="101:101">
      <c r="CW11800" s="2210"/>
    </row>
    <row r="11801" spans="101:101">
      <c r="CW11801" s="2195"/>
    </row>
    <row r="11825" spans="101:101">
      <c r="CW11825" s="2210"/>
    </row>
    <row r="11826" spans="101:101">
      <c r="CW11826" s="2195"/>
    </row>
    <row r="11850" spans="101:101">
      <c r="CW11850" s="2210"/>
    </row>
    <row r="11851" spans="101:101">
      <c r="CW11851" s="2195"/>
    </row>
    <row r="11875" spans="101:101">
      <c r="CW11875" s="2210"/>
    </row>
    <row r="11876" spans="101:101">
      <c r="CW11876" s="2195"/>
    </row>
    <row r="11900" spans="101:101">
      <c r="CW11900" s="2210"/>
    </row>
    <row r="11901" spans="101:101">
      <c r="CW11901" s="2195"/>
    </row>
    <row r="11925" spans="101:101">
      <c r="CW11925" s="2210"/>
    </row>
    <row r="11926" spans="101:101">
      <c r="CW11926" s="2195"/>
    </row>
    <row r="11950" spans="101:101">
      <c r="CW11950" s="2210"/>
    </row>
    <row r="11951" spans="101:101">
      <c r="CW11951" s="2195"/>
    </row>
    <row r="11975" spans="101:101">
      <c r="CW11975" s="2210"/>
    </row>
    <row r="11976" spans="101:101">
      <c r="CW11976" s="2195"/>
    </row>
    <row r="12000" spans="101:101">
      <c r="CW12000" s="2210"/>
    </row>
    <row r="12001" spans="101:101">
      <c r="CW12001" s="2195"/>
    </row>
    <row r="12025" spans="101:101">
      <c r="CW12025" s="2210"/>
    </row>
    <row r="12026" spans="101:101">
      <c r="CW12026" s="2195"/>
    </row>
    <row r="12050" spans="101:101">
      <c r="CW12050" s="2210"/>
    </row>
    <row r="12051" spans="101:101">
      <c r="CW12051" s="2195"/>
    </row>
    <row r="12075" spans="101:101">
      <c r="CW12075" s="2210"/>
    </row>
    <row r="12076" spans="101:101">
      <c r="CW12076" s="2195"/>
    </row>
    <row r="12100" spans="101:101">
      <c r="CW12100" s="2210"/>
    </row>
    <row r="12101" spans="101:101">
      <c r="CW12101" s="2195"/>
    </row>
    <row r="12125" spans="101:101">
      <c r="CW12125" s="2210"/>
    </row>
    <row r="12126" spans="101:101">
      <c r="CW12126" s="2195"/>
    </row>
    <row r="12150" spans="101:101">
      <c r="CW12150" s="2210"/>
    </row>
    <row r="12151" spans="101:101">
      <c r="CW12151" s="2195"/>
    </row>
    <row r="12175" spans="101:101">
      <c r="CW12175" s="2210"/>
    </row>
    <row r="12176" spans="101:101">
      <c r="CW12176" s="2195"/>
    </row>
    <row r="12200" spans="101:101">
      <c r="CW12200" s="2210"/>
    </row>
    <row r="12201" spans="101:101">
      <c r="CW12201" s="2195"/>
    </row>
    <row r="12225" spans="101:101">
      <c r="CW12225" s="2210"/>
    </row>
    <row r="12226" spans="101:101">
      <c r="CW12226" s="2195"/>
    </row>
    <row r="12250" spans="101:101">
      <c r="CW12250" s="2210"/>
    </row>
    <row r="12251" spans="101:101">
      <c r="CW12251" s="2195"/>
    </row>
    <row r="12275" spans="101:101">
      <c r="CW12275" s="2210"/>
    </row>
    <row r="12276" spans="101:101">
      <c r="CW12276" s="2195"/>
    </row>
    <row r="12300" spans="101:101">
      <c r="CW12300" s="2210"/>
    </row>
    <row r="12301" spans="101:101">
      <c r="CW12301" s="2195"/>
    </row>
    <row r="12325" spans="101:101">
      <c r="CW12325" s="2210"/>
    </row>
    <row r="12326" spans="101:101">
      <c r="CW12326" s="2195"/>
    </row>
    <row r="12350" spans="101:101">
      <c r="CW12350" s="2210"/>
    </row>
    <row r="12351" spans="101:101">
      <c r="CW12351" s="2195"/>
    </row>
    <row r="12375" spans="101:101">
      <c r="CW12375" s="2210"/>
    </row>
    <row r="12376" spans="101:101">
      <c r="CW12376" s="2195"/>
    </row>
    <row r="12400" spans="101:101">
      <c r="CW12400" s="2210"/>
    </row>
    <row r="12401" spans="101:101">
      <c r="CW12401" s="2195"/>
    </row>
    <row r="12425" spans="101:101">
      <c r="CW12425" s="2210"/>
    </row>
    <row r="12426" spans="101:101">
      <c r="CW12426" s="2195"/>
    </row>
    <row r="12450" spans="101:101">
      <c r="CW12450" s="2210"/>
    </row>
    <row r="12451" spans="101:101">
      <c r="CW12451" s="2195"/>
    </row>
    <row r="12475" spans="101:101">
      <c r="CW12475" s="2210"/>
    </row>
    <row r="12476" spans="101:101">
      <c r="CW12476" s="2195"/>
    </row>
    <row r="12500" spans="101:101">
      <c r="CW12500" s="2210"/>
    </row>
    <row r="12501" spans="101:101">
      <c r="CW12501" s="2195"/>
    </row>
    <row r="12525" spans="101:101">
      <c r="CW12525" s="2210"/>
    </row>
    <row r="12526" spans="101:101">
      <c r="CW12526" s="2195"/>
    </row>
    <row r="12550" spans="101:101">
      <c r="CW12550" s="2210"/>
    </row>
    <row r="12551" spans="101:101">
      <c r="CW12551" s="2195"/>
    </row>
    <row r="12575" spans="101:101">
      <c r="CW12575" s="2210"/>
    </row>
    <row r="12576" spans="101:101">
      <c r="CW12576" s="2195"/>
    </row>
    <row r="12600" spans="101:101">
      <c r="CW12600" s="2210"/>
    </row>
    <row r="12601" spans="101:101">
      <c r="CW12601" s="2195"/>
    </row>
    <row r="12625" spans="101:101">
      <c r="CW12625" s="2210"/>
    </row>
    <row r="12626" spans="101:101">
      <c r="CW12626" s="2195"/>
    </row>
    <row r="12650" spans="101:101">
      <c r="CW12650" s="2210"/>
    </row>
    <row r="12651" spans="101:101">
      <c r="CW12651" s="2195"/>
    </row>
    <row r="12675" spans="101:101">
      <c r="CW12675" s="2210"/>
    </row>
    <row r="12676" spans="101:101">
      <c r="CW12676" s="2195"/>
    </row>
    <row r="12700" spans="101:101">
      <c r="CW12700" s="2210"/>
    </row>
    <row r="12701" spans="101:101">
      <c r="CW12701" s="2195"/>
    </row>
    <row r="12725" spans="101:101">
      <c r="CW12725" s="2210"/>
    </row>
    <row r="12726" spans="101:101">
      <c r="CW12726" s="2195"/>
    </row>
    <row r="12750" spans="101:101">
      <c r="CW12750" s="2210"/>
    </row>
    <row r="12751" spans="101:101">
      <c r="CW12751" s="2195"/>
    </row>
    <row r="12775" spans="101:101">
      <c r="CW12775" s="2210"/>
    </row>
    <row r="12776" spans="101:101">
      <c r="CW12776" s="2195"/>
    </row>
    <row r="12800" spans="101:101">
      <c r="CW12800" s="2210"/>
    </row>
    <row r="12801" spans="101:101">
      <c r="CW12801" s="2195"/>
    </row>
    <row r="12825" spans="101:101">
      <c r="CW12825" s="2210"/>
    </row>
    <row r="12826" spans="101:101">
      <c r="CW12826" s="2195"/>
    </row>
    <row r="12850" spans="101:101">
      <c r="CW12850" s="2210"/>
    </row>
    <row r="12851" spans="101:101">
      <c r="CW12851" s="2195"/>
    </row>
    <row r="12875" spans="101:101">
      <c r="CW12875" s="2210"/>
    </row>
    <row r="12876" spans="101:101">
      <c r="CW12876" s="2195"/>
    </row>
    <row r="12900" spans="101:101">
      <c r="CW12900" s="2210"/>
    </row>
    <row r="12901" spans="101:101">
      <c r="CW12901" s="2195"/>
    </row>
    <row r="12925" spans="101:101">
      <c r="CW12925" s="2210"/>
    </row>
    <row r="12926" spans="101:101">
      <c r="CW12926" s="2195"/>
    </row>
    <row r="12950" spans="101:101">
      <c r="CW12950" s="2210"/>
    </row>
    <row r="12951" spans="101:101">
      <c r="CW12951" s="2195"/>
    </row>
    <row r="12975" spans="101:101">
      <c r="CW12975" s="2210"/>
    </row>
    <row r="12976" spans="101:101">
      <c r="CW12976" s="2195"/>
    </row>
    <row r="13000" spans="101:101">
      <c r="CW13000" s="2210"/>
    </row>
    <row r="13001" spans="101:101">
      <c r="CW13001" s="2195"/>
    </row>
    <row r="13025" spans="101:101">
      <c r="CW13025" s="2210"/>
    </row>
    <row r="13026" spans="101:101">
      <c r="CW13026" s="2195"/>
    </row>
    <row r="13050" spans="101:101">
      <c r="CW13050" s="2210"/>
    </row>
    <row r="13051" spans="101:101">
      <c r="CW13051" s="2195"/>
    </row>
    <row r="13075" spans="101:101">
      <c r="CW13075" s="2210"/>
    </row>
    <row r="13076" spans="101:101">
      <c r="CW13076" s="2195"/>
    </row>
    <row r="13100" spans="101:101">
      <c r="CW13100" s="2210"/>
    </row>
    <row r="13101" spans="101:101">
      <c r="CW13101" s="2195"/>
    </row>
    <row r="13125" spans="101:101">
      <c r="CW13125" s="2210"/>
    </row>
    <row r="13126" spans="101:101">
      <c r="CW13126" s="2195"/>
    </row>
    <row r="13150" spans="101:101">
      <c r="CW13150" s="2210"/>
    </row>
    <row r="13151" spans="101:101">
      <c r="CW13151" s="2195"/>
    </row>
    <row r="13175" spans="101:101">
      <c r="CW13175" s="2210"/>
    </row>
    <row r="13176" spans="101:101">
      <c r="CW13176" s="2195"/>
    </row>
    <row r="13200" spans="101:101">
      <c r="CW13200" s="2210"/>
    </row>
    <row r="13201" spans="101:101">
      <c r="CW13201" s="2195"/>
    </row>
    <row r="13225" spans="101:101">
      <c r="CW13225" s="2210"/>
    </row>
    <row r="13226" spans="101:101">
      <c r="CW13226" s="2195"/>
    </row>
    <row r="13250" spans="101:101">
      <c r="CW13250" s="2210"/>
    </row>
    <row r="13251" spans="101:101">
      <c r="CW13251" s="2195"/>
    </row>
    <row r="13275" spans="101:101">
      <c r="CW13275" s="2210"/>
    </row>
    <row r="13276" spans="101:101">
      <c r="CW13276" s="2195"/>
    </row>
    <row r="13300" spans="101:101">
      <c r="CW13300" s="2210"/>
    </row>
    <row r="13301" spans="101:101">
      <c r="CW13301" s="2195"/>
    </row>
    <row r="13325" spans="101:101">
      <c r="CW13325" s="2210"/>
    </row>
    <row r="13326" spans="101:101">
      <c r="CW13326" s="2195"/>
    </row>
    <row r="13350" spans="101:101">
      <c r="CW13350" s="2210"/>
    </row>
    <row r="13351" spans="101:101">
      <c r="CW13351" s="2195"/>
    </row>
    <row r="13375" spans="101:101">
      <c r="CW13375" s="2210"/>
    </row>
    <row r="13376" spans="101:101">
      <c r="CW13376" s="2195"/>
    </row>
    <row r="13400" spans="101:101">
      <c r="CW13400" s="2210"/>
    </row>
    <row r="13401" spans="101:101">
      <c r="CW13401" s="2195"/>
    </row>
    <row r="13425" spans="101:101">
      <c r="CW13425" s="2210"/>
    </row>
    <row r="13426" spans="101:101">
      <c r="CW13426" s="2195"/>
    </row>
    <row r="13450" spans="101:101">
      <c r="CW13450" s="2210"/>
    </row>
    <row r="13451" spans="101:101">
      <c r="CW13451" s="2195"/>
    </row>
    <row r="13475" spans="101:101">
      <c r="CW13475" s="2210"/>
    </row>
    <row r="13476" spans="101:101">
      <c r="CW13476" s="2195"/>
    </row>
    <row r="13500" spans="101:101">
      <c r="CW13500" s="2210"/>
    </row>
    <row r="13501" spans="101:101">
      <c r="CW13501" s="2195"/>
    </row>
    <row r="13525" spans="101:101">
      <c r="CW13525" s="2210"/>
    </row>
    <row r="13526" spans="101:101">
      <c r="CW13526" s="2195"/>
    </row>
    <row r="13550" spans="101:101">
      <c r="CW13550" s="2210"/>
    </row>
    <row r="13551" spans="101:101">
      <c r="CW13551" s="2195"/>
    </row>
    <row r="13575" spans="101:101">
      <c r="CW13575" s="2210"/>
    </row>
    <row r="13576" spans="101:101">
      <c r="CW13576" s="2195"/>
    </row>
    <row r="13600" spans="101:101">
      <c r="CW13600" s="2210"/>
    </row>
    <row r="13601" spans="101:101">
      <c r="CW13601" s="2195"/>
    </row>
    <row r="13625" spans="101:101">
      <c r="CW13625" s="2210"/>
    </row>
    <row r="13626" spans="101:101">
      <c r="CW13626" s="2195"/>
    </row>
    <row r="13650" spans="101:101">
      <c r="CW13650" s="2210"/>
    </row>
    <row r="13651" spans="101:101">
      <c r="CW13651" s="2195"/>
    </row>
    <row r="13675" spans="101:101">
      <c r="CW13675" s="2210"/>
    </row>
    <row r="13676" spans="101:101">
      <c r="CW13676" s="2195"/>
    </row>
    <row r="13700" spans="101:101">
      <c r="CW13700" s="2210"/>
    </row>
    <row r="13701" spans="101:101">
      <c r="CW13701" s="2195"/>
    </row>
    <row r="13725" spans="101:101">
      <c r="CW13725" s="2210"/>
    </row>
    <row r="13726" spans="101:101">
      <c r="CW13726" s="2195"/>
    </row>
    <row r="13750" spans="101:101">
      <c r="CW13750" s="2210"/>
    </row>
    <row r="13751" spans="101:101">
      <c r="CW13751" s="2195"/>
    </row>
    <row r="13775" spans="101:101">
      <c r="CW13775" s="2210"/>
    </row>
    <row r="13776" spans="101:101">
      <c r="CW13776" s="2195"/>
    </row>
    <row r="13800" spans="101:101">
      <c r="CW13800" s="2210"/>
    </row>
    <row r="13801" spans="101:101">
      <c r="CW13801" s="2195"/>
    </row>
    <row r="13825" spans="101:101">
      <c r="CW13825" s="2210"/>
    </row>
    <row r="13826" spans="101:101">
      <c r="CW13826" s="2195"/>
    </row>
    <row r="13850" spans="101:101">
      <c r="CW13850" s="2210"/>
    </row>
    <row r="13851" spans="101:101">
      <c r="CW13851" s="2195"/>
    </row>
    <row r="13875" spans="101:101">
      <c r="CW13875" s="2210"/>
    </row>
    <row r="13876" spans="101:101">
      <c r="CW13876" s="2195"/>
    </row>
    <row r="13900" spans="101:101">
      <c r="CW13900" s="2210"/>
    </row>
    <row r="13901" spans="101:101">
      <c r="CW13901" s="2195"/>
    </row>
    <row r="13925" spans="101:101">
      <c r="CW13925" s="2210"/>
    </row>
    <row r="13926" spans="101:101">
      <c r="CW13926" s="2195"/>
    </row>
    <row r="13950" spans="101:101">
      <c r="CW13950" s="2210"/>
    </row>
    <row r="13951" spans="101:101">
      <c r="CW13951" s="2195"/>
    </row>
    <row r="13975" spans="101:101">
      <c r="CW13975" s="2210"/>
    </row>
    <row r="13976" spans="101:101">
      <c r="CW13976" s="2195"/>
    </row>
    <row r="14000" spans="101:101">
      <c r="CW14000" s="2210"/>
    </row>
    <row r="14001" spans="101:101">
      <c r="CW14001" s="2195"/>
    </row>
    <row r="14025" spans="101:101">
      <c r="CW14025" s="2210"/>
    </row>
    <row r="14026" spans="101:101">
      <c r="CW14026" s="2195"/>
    </row>
    <row r="14050" spans="101:101">
      <c r="CW14050" s="2210"/>
    </row>
    <row r="14051" spans="101:101">
      <c r="CW14051" s="2195"/>
    </row>
    <row r="14075" spans="101:101">
      <c r="CW14075" s="2210"/>
    </row>
    <row r="14076" spans="101:101">
      <c r="CW14076" s="2195"/>
    </row>
    <row r="14100" spans="101:101">
      <c r="CW14100" s="2210"/>
    </row>
    <row r="14101" spans="101:101">
      <c r="CW14101" s="2195"/>
    </row>
    <row r="14125" spans="101:101">
      <c r="CW14125" s="2210"/>
    </row>
    <row r="14126" spans="101:101">
      <c r="CW14126" s="2195"/>
    </row>
    <row r="14150" spans="101:101">
      <c r="CW14150" s="2210"/>
    </row>
    <row r="14151" spans="101:101">
      <c r="CW14151" s="2195"/>
    </row>
    <row r="14175" spans="101:101">
      <c r="CW14175" s="2210"/>
    </row>
    <row r="14176" spans="101:101">
      <c r="CW14176" s="2195"/>
    </row>
    <row r="14200" spans="101:101">
      <c r="CW14200" s="2210"/>
    </row>
    <row r="14201" spans="101:101">
      <c r="CW14201" s="2195"/>
    </row>
    <row r="14225" spans="101:101">
      <c r="CW14225" s="2210"/>
    </row>
    <row r="14226" spans="101:101">
      <c r="CW14226" s="2195"/>
    </row>
    <row r="14250" spans="101:101">
      <c r="CW14250" s="2210"/>
    </row>
    <row r="14251" spans="101:101">
      <c r="CW14251" s="2195"/>
    </row>
    <row r="14275" spans="101:101">
      <c r="CW14275" s="2210"/>
    </row>
    <row r="14276" spans="101:101">
      <c r="CW14276" s="2195"/>
    </row>
    <row r="14300" spans="101:101">
      <c r="CW14300" s="2210"/>
    </row>
    <row r="14301" spans="101:101">
      <c r="CW14301" s="2195"/>
    </row>
    <row r="14325" spans="101:101">
      <c r="CW14325" s="2210"/>
    </row>
    <row r="14326" spans="101:101">
      <c r="CW14326" s="2195"/>
    </row>
    <row r="14350" spans="101:101">
      <c r="CW14350" s="2210"/>
    </row>
    <row r="14351" spans="101:101">
      <c r="CW14351" s="2195"/>
    </row>
    <row r="14375" spans="101:101">
      <c r="CW14375" s="2210"/>
    </row>
    <row r="14376" spans="101:101">
      <c r="CW14376" s="2195"/>
    </row>
    <row r="14400" spans="101:101">
      <c r="CW14400" s="2210"/>
    </row>
    <row r="14401" spans="101:101">
      <c r="CW14401" s="2195"/>
    </row>
    <row r="14425" spans="101:101">
      <c r="CW14425" s="2210"/>
    </row>
    <row r="14426" spans="101:101">
      <c r="CW14426" s="2195"/>
    </row>
    <row r="14450" spans="101:101">
      <c r="CW14450" s="2210"/>
    </row>
    <row r="14451" spans="101:101">
      <c r="CW14451" s="2195"/>
    </row>
    <row r="14475" spans="101:101">
      <c r="CW14475" s="2210"/>
    </row>
    <row r="14476" spans="101:101">
      <c r="CW14476" s="2195"/>
    </row>
    <row r="14500" spans="101:101">
      <c r="CW14500" s="2210"/>
    </row>
    <row r="14501" spans="101:101">
      <c r="CW14501" s="2195"/>
    </row>
    <row r="14525" spans="101:101">
      <c r="CW14525" s="2210"/>
    </row>
    <row r="14526" spans="101:101">
      <c r="CW14526" s="2195"/>
    </row>
    <row r="14550" spans="101:101">
      <c r="CW14550" s="2210"/>
    </row>
    <row r="14551" spans="101:101">
      <c r="CW14551" s="2195"/>
    </row>
    <row r="14575" spans="101:101">
      <c r="CW14575" s="2210"/>
    </row>
    <row r="14576" spans="101:101">
      <c r="CW14576" s="2195"/>
    </row>
    <row r="14600" spans="101:101">
      <c r="CW14600" s="2210"/>
    </row>
    <row r="14601" spans="101:101">
      <c r="CW14601" s="2195"/>
    </row>
    <row r="14625" spans="101:101">
      <c r="CW14625" s="2210"/>
    </row>
    <row r="14626" spans="101:101">
      <c r="CW14626" s="2195"/>
    </row>
    <row r="14650" spans="101:101">
      <c r="CW14650" s="2210"/>
    </row>
    <row r="14651" spans="101:101">
      <c r="CW14651" s="2195"/>
    </row>
    <row r="14675" spans="101:101">
      <c r="CW14675" s="2210"/>
    </row>
    <row r="14676" spans="101:101">
      <c r="CW14676" s="2195"/>
    </row>
    <row r="14700" spans="101:101">
      <c r="CW14700" s="2210"/>
    </row>
    <row r="14701" spans="101:101">
      <c r="CW14701" s="2195"/>
    </row>
    <row r="14725" spans="101:101">
      <c r="CW14725" s="2210"/>
    </row>
    <row r="14726" spans="101:101">
      <c r="CW14726" s="2195"/>
    </row>
    <row r="14750" spans="101:101">
      <c r="CW14750" s="2210"/>
    </row>
    <row r="14751" spans="101:101">
      <c r="CW14751" s="2195"/>
    </row>
    <row r="14775" spans="101:101">
      <c r="CW14775" s="2210"/>
    </row>
    <row r="14776" spans="101:101">
      <c r="CW14776" s="2195"/>
    </row>
    <row r="14800" spans="101:101">
      <c r="CW14800" s="2210"/>
    </row>
    <row r="14801" spans="101:101">
      <c r="CW14801" s="2195"/>
    </row>
    <row r="14825" spans="101:101">
      <c r="CW14825" s="2210"/>
    </row>
    <row r="14826" spans="101:101">
      <c r="CW14826" s="2195"/>
    </row>
    <row r="14850" spans="101:101">
      <c r="CW14850" s="2210"/>
    </row>
    <row r="14851" spans="101:101">
      <c r="CW14851" s="2195"/>
    </row>
    <row r="14875" spans="101:101">
      <c r="CW14875" s="2210"/>
    </row>
    <row r="14876" spans="101:101">
      <c r="CW14876" s="2195"/>
    </row>
    <row r="14900" spans="101:101">
      <c r="CW14900" s="2210"/>
    </row>
    <row r="14901" spans="101:101">
      <c r="CW14901" s="2195"/>
    </row>
    <row r="14925" spans="101:101">
      <c r="CW14925" s="2210"/>
    </row>
    <row r="14926" spans="101:101">
      <c r="CW14926" s="2195"/>
    </row>
    <row r="14950" spans="101:101">
      <c r="CW14950" s="2210"/>
    </row>
    <row r="14951" spans="101:101">
      <c r="CW14951" s="2195"/>
    </row>
    <row r="14975" spans="101:101">
      <c r="CW14975" s="2210"/>
    </row>
    <row r="14976" spans="101:101">
      <c r="CW14976" s="2195"/>
    </row>
    <row r="15000" spans="101:101">
      <c r="CW15000" s="2210"/>
    </row>
    <row r="15001" spans="101:101">
      <c r="CW15001" s="2195"/>
    </row>
    <row r="15025" spans="101:101">
      <c r="CW15025" s="2210"/>
    </row>
    <row r="15026" spans="101:101">
      <c r="CW15026" s="2195"/>
    </row>
    <row r="15050" spans="101:101">
      <c r="CW15050" s="2210"/>
    </row>
    <row r="15051" spans="101:101">
      <c r="CW15051" s="2195"/>
    </row>
    <row r="15075" spans="101:101">
      <c r="CW15075" s="2210"/>
    </row>
    <row r="15076" spans="101:101">
      <c r="CW15076" s="2195"/>
    </row>
    <row r="15100" spans="101:101">
      <c r="CW15100" s="2210"/>
    </row>
    <row r="15101" spans="101:101">
      <c r="CW15101" s="2195"/>
    </row>
    <row r="15125" spans="101:101">
      <c r="CW15125" s="2210"/>
    </row>
    <row r="15126" spans="101:101">
      <c r="CW15126" s="2195"/>
    </row>
    <row r="15150" spans="101:101">
      <c r="CW15150" s="2210"/>
    </row>
    <row r="15151" spans="101:101">
      <c r="CW15151" s="2195"/>
    </row>
    <row r="15175" spans="101:101">
      <c r="CW15175" s="2210"/>
    </row>
    <row r="15176" spans="101:101">
      <c r="CW15176" s="2195"/>
    </row>
    <row r="15200" spans="101:101">
      <c r="CW15200" s="2210"/>
    </row>
    <row r="15201" spans="101:101">
      <c r="CW15201" s="2195"/>
    </row>
    <row r="15225" spans="101:101">
      <c r="CW15225" s="2210"/>
    </row>
    <row r="15226" spans="101:101">
      <c r="CW15226" s="2195"/>
    </row>
    <row r="15250" spans="101:101">
      <c r="CW15250" s="2210"/>
    </row>
    <row r="15251" spans="101:101">
      <c r="CW15251" s="2195"/>
    </row>
    <row r="15275" spans="101:101">
      <c r="CW15275" s="2210"/>
    </row>
    <row r="15276" spans="101:101">
      <c r="CW15276" s="2195"/>
    </row>
    <row r="15300" spans="101:101">
      <c r="CW15300" s="2210"/>
    </row>
    <row r="15301" spans="101:101">
      <c r="CW15301" s="2195"/>
    </row>
    <row r="15325" spans="101:101">
      <c r="CW15325" s="2210"/>
    </row>
    <row r="15326" spans="101:101">
      <c r="CW15326" s="2195"/>
    </row>
    <row r="15350" spans="101:101">
      <c r="CW15350" s="2210"/>
    </row>
    <row r="15351" spans="101:101">
      <c r="CW15351" s="2195"/>
    </row>
    <row r="15375" spans="101:101">
      <c r="CW15375" s="2210"/>
    </row>
    <row r="15376" spans="101:101">
      <c r="CW15376" s="2195"/>
    </row>
    <row r="15400" spans="101:101">
      <c r="CW15400" s="2210"/>
    </row>
    <row r="15401" spans="101:101">
      <c r="CW15401" s="2195"/>
    </row>
    <row r="15425" spans="101:101">
      <c r="CW15425" s="2210"/>
    </row>
    <row r="15426" spans="101:101">
      <c r="CW15426" s="2195"/>
    </row>
    <row r="15450" spans="101:101">
      <c r="CW15450" s="2210"/>
    </row>
    <row r="15451" spans="101:101">
      <c r="CW15451" s="2195"/>
    </row>
    <row r="15475" spans="101:101">
      <c r="CW15475" s="2210"/>
    </row>
    <row r="15476" spans="101:101">
      <c r="CW15476" s="2195"/>
    </row>
    <row r="15500" spans="101:101">
      <c r="CW15500" s="2210"/>
    </row>
    <row r="15501" spans="101:101">
      <c r="CW15501" s="2195"/>
    </row>
    <row r="15525" spans="101:101">
      <c r="CW15525" s="2210"/>
    </row>
    <row r="15526" spans="101:101">
      <c r="CW15526" s="2195"/>
    </row>
    <row r="15550" spans="101:101">
      <c r="CW15550" s="2210"/>
    </row>
    <row r="15551" spans="101:101">
      <c r="CW15551" s="2195"/>
    </row>
    <row r="15575" spans="101:101">
      <c r="CW15575" s="2210"/>
    </row>
    <row r="15576" spans="101:101">
      <c r="CW15576" s="2195"/>
    </row>
    <row r="15600" spans="101:101">
      <c r="CW15600" s="2210"/>
    </row>
    <row r="15601" spans="101:101">
      <c r="CW15601" s="2195"/>
    </row>
    <row r="15625" spans="101:101">
      <c r="CW15625" s="2210"/>
    </row>
    <row r="15626" spans="101:101">
      <c r="CW15626" s="2195"/>
    </row>
    <row r="15650" spans="101:101">
      <c r="CW15650" s="2210"/>
    </row>
    <row r="15651" spans="101:101">
      <c r="CW15651" s="2195"/>
    </row>
    <row r="15675" spans="101:101">
      <c r="CW15675" s="2210"/>
    </row>
    <row r="15676" spans="101:101">
      <c r="CW15676" s="2195"/>
    </row>
    <row r="15700" spans="101:101">
      <c r="CW15700" s="2210"/>
    </row>
    <row r="15701" spans="101:101">
      <c r="CW15701" s="2195"/>
    </row>
    <row r="15725" spans="101:101">
      <c r="CW15725" s="2210"/>
    </row>
    <row r="15726" spans="101:101">
      <c r="CW15726" s="2195"/>
    </row>
    <row r="15750" spans="101:101">
      <c r="CW15750" s="2210"/>
    </row>
    <row r="15751" spans="101:101">
      <c r="CW15751" s="2195"/>
    </row>
    <row r="15775" spans="101:101">
      <c r="CW15775" s="2210"/>
    </row>
    <row r="15776" spans="101:101">
      <c r="CW15776" s="2195"/>
    </row>
    <row r="15800" spans="101:101">
      <c r="CW15800" s="2210"/>
    </row>
    <row r="15801" spans="101:101">
      <c r="CW15801" s="2195"/>
    </row>
    <row r="15825" spans="101:101">
      <c r="CW15825" s="2210"/>
    </row>
    <row r="15826" spans="101:101">
      <c r="CW15826" s="2195"/>
    </row>
    <row r="15850" spans="101:101">
      <c r="CW15850" s="2210"/>
    </row>
    <row r="15851" spans="101:101">
      <c r="CW15851" s="2195"/>
    </row>
    <row r="15875" spans="101:101">
      <c r="CW15875" s="2210"/>
    </row>
    <row r="15876" spans="101:101">
      <c r="CW15876" s="2195"/>
    </row>
    <row r="15900" spans="101:101">
      <c r="CW15900" s="2210"/>
    </row>
    <row r="15901" spans="101:101">
      <c r="CW15901" s="2195"/>
    </row>
    <row r="15925" spans="101:101">
      <c r="CW15925" s="2210"/>
    </row>
    <row r="15926" spans="101:101">
      <c r="CW15926" s="2195"/>
    </row>
    <row r="15950" spans="101:101">
      <c r="CW15950" s="2210"/>
    </row>
    <row r="15951" spans="101:101">
      <c r="CW15951" s="2195"/>
    </row>
    <row r="15975" spans="101:101">
      <c r="CW15975" s="2210"/>
    </row>
    <row r="15976" spans="101:101">
      <c r="CW15976" s="2195"/>
    </row>
    <row r="16000" spans="101:101">
      <c r="CW16000" s="2210"/>
    </row>
    <row r="16001" spans="101:101">
      <c r="CW16001" s="2195"/>
    </row>
    <row r="16025" spans="101:101">
      <c r="CW16025" s="2210"/>
    </row>
    <row r="16026" spans="101:101">
      <c r="CW16026" s="2195"/>
    </row>
    <row r="16050" spans="101:101">
      <c r="CW16050" s="2210"/>
    </row>
    <row r="16051" spans="101:101">
      <c r="CW16051" s="2195"/>
    </row>
    <row r="16075" spans="101:101">
      <c r="CW16075" s="2210"/>
    </row>
    <row r="16076" spans="101:101">
      <c r="CW16076" s="2195"/>
    </row>
    <row r="16100" spans="101:101">
      <c r="CW16100" s="2210"/>
    </row>
    <row r="16101" spans="101:101">
      <c r="CW16101" s="2195"/>
    </row>
    <row r="16125" spans="101:101">
      <c r="CW16125" s="2210"/>
    </row>
    <row r="16126" spans="101:101">
      <c r="CW16126" s="2195"/>
    </row>
    <row r="16150" spans="101:101">
      <c r="CW16150" s="2210"/>
    </row>
    <row r="16151" spans="101:101">
      <c r="CW16151" s="2195"/>
    </row>
    <row r="16175" spans="101:101">
      <c r="CW16175" s="2210"/>
    </row>
    <row r="16176" spans="101:101">
      <c r="CW16176" s="2195"/>
    </row>
    <row r="16200" spans="101:101">
      <c r="CW16200" s="2210"/>
    </row>
    <row r="16201" spans="101:101">
      <c r="CW16201" s="2195"/>
    </row>
    <row r="16225" spans="101:101">
      <c r="CW16225" s="2210"/>
    </row>
    <row r="16226" spans="101:101">
      <c r="CW16226" s="2195"/>
    </row>
    <row r="16250" spans="101:101">
      <c r="CW16250" s="2210"/>
    </row>
    <row r="16251" spans="101:101">
      <c r="CW16251" s="2195"/>
    </row>
    <row r="16275" spans="101:101">
      <c r="CW16275" s="2210"/>
    </row>
    <row r="16276" spans="101:101">
      <c r="CW16276" s="2195"/>
    </row>
    <row r="16300" spans="101:101">
      <c r="CW16300" s="2210"/>
    </row>
    <row r="16301" spans="101:101">
      <c r="CW16301" s="2195"/>
    </row>
    <row r="16325" spans="101:101">
      <c r="CW16325" s="2210"/>
    </row>
    <row r="16326" spans="101:101">
      <c r="CW16326" s="2195"/>
    </row>
    <row r="16350" spans="101:101">
      <c r="CW16350" s="2210"/>
    </row>
    <row r="16351" spans="101:101">
      <c r="CW16351" s="2195"/>
    </row>
    <row r="16375" spans="101:101">
      <c r="CW16375" s="2210"/>
    </row>
    <row r="16376" spans="101:101">
      <c r="CW16376" s="2195"/>
    </row>
    <row r="16400" spans="101:101">
      <c r="CW16400" s="2210"/>
    </row>
    <row r="16401" spans="101:101">
      <c r="CW16401" s="2195"/>
    </row>
    <row r="16425" spans="101:101">
      <c r="CW16425" s="2210"/>
    </row>
    <row r="16426" spans="101:101">
      <c r="CW16426" s="2195"/>
    </row>
    <row r="16450" spans="101:101">
      <c r="CW16450" s="2210"/>
    </row>
    <row r="16451" spans="101:101">
      <c r="CW16451" s="2195"/>
    </row>
    <row r="16475" spans="101:101">
      <c r="CW16475" s="2210"/>
    </row>
    <row r="16476" spans="101:101">
      <c r="CW16476" s="2195"/>
    </row>
    <row r="16500" spans="101:101">
      <c r="CW16500" s="2210"/>
    </row>
    <row r="16501" spans="101:101">
      <c r="CW16501" s="2195"/>
    </row>
    <row r="16525" spans="101:101">
      <c r="CW16525" s="2210"/>
    </row>
    <row r="16526" spans="101:101">
      <c r="CW16526" s="2195"/>
    </row>
    <row r="16550" spans="101:101">
      <c r="CW16550" s="2210"/>
    </row>
    <row r="16551" spans="101:101">
      <c r="CW16551" s="2195"/>
    </row>
    <row r="16575" spans="101:101">
      <c r="CW16575" s="2210"/>
    </row>
    <row r="16576" spans="101:101">
      <c r="CW16576" s="2195"/>
    </row>
    <row r="16600" spans="101:101">
      <c r="CW16600" s="2210"/>
    </row>
    <row r="16601" spans="101:101">
      <c r="CW16601" s="2195"/>
    </row>
    <row r="16625" spans="101:101">
      <c r="CW16625" s="2210"/>
    </row>
    <row r="16626" spans="101:101">
      <c r="CW16626" s="2195"/>
    </row>
    <row r="16650" spans="101:101">
      <c r="CW16650" s="2210"/>
    </row>
    <row r="16651" spans="101:101">
      <c r="CW16651" s="2195"/>
    </row>
    <row r="16675" spans="101:101">
      <c r="CW16675" s="2210"/>
    </row>
    <row r="16676" spans="101:101">
      <c r="CW16676" s="2195"/>
    </row>
    <row r="16700" spans="101:101">
      <c r="CW16700" s="2210"/>
    </row>
    <row r="16701" spans="101:101">
      <c r="CW16701" s="2195"/>
    </row>
    <row r="16725" spans="101:101">
      <c r="CW16725" s="2210"/>
    </row>
    <row r="16726" spans="101:101">
      <c r="CW16726" s="2195"/>
    </row>
    <row r="16750" spans="101:101">
      <c r="CW16750" s="2210"/>
    </row>
    <row r="16751" spans="101:101">
      <c r="CW16751" s="2195"/>
    </row>
    <row r="16775" spans="101:101">
      <c r="CW16775" s="2210"/>
    </row>
    <row r="16776" spans="101:101">
      <c r="CW16776" s="2195"/>
    </row>
    <row r="16800" spans="101:101">
      <c r="CW16800" s="2210"/>
    </row>
    <row r="16801" spans="101:101">
      <c r="CW16801" s="2195"/>
    </row>
    <row r="16825" spans="101:101">
      <c r="CW16825" s="2210"/>
    </row>
    <row r="16826" spans="101:101">
      <c r="CW16826" s="2195"/>
    </row>
    <row r="16850" spans="101:101">
      <c r="CW16850" s="2210"/>
    </row>
    <row r="16851" spans="101:101">
      <c r="CW16851" s="2195"/>
    </row>
    <row r="16875" spans="101:101">
      <c r="CW16875" s="2210"/>
    </row>
    <row r="16876" spans="101:101">
      <c r="CW16876" s="2195"/>
    </row>
    <row r="16900" spans="101:101">
      <c r="CW16900" s="2210"/>
    </row>
    <row r="16901" spans="101:101">
      <c r="CW16901" s="2195"/>
    </row>
    <row r="16925" spans="101:101">
      <c r="CW16925" s="2210"/>
    </row>
    <row r="16926" spans="101:101">
      <c r="CW16926" s="2195"/>
    </row>
    <row r="16950" spans="101:101">
      <c r="CW16950" s="2210"/>
    </row>
    <row r="16951" spans="101:101">
      <c r="CW16951" s="2195"/>
    </row>
    <row r="16975" spans="101:101">
      <c r="CW16975" s="2210"/>
    </row>
    <row r="16976" spans="101:101">
      <c r="CW16976" s="2195"/>
    </row>
    <row r="17000" spans="101:101">
      <c r="CW17000" s="2210"/>
    </row>
    <row r="17001" spans="101:101">
      <c r="CW17001" s="2195"/>
    </row>
    <row r="17025" spans="101:101">
      <c r="CW17025" s="2210"/>
    </row>
    <row r="17026" spans="101:101">
      <c r="CW17026" s="2195"/>
    </row>
    <row r="17050" spans="101:101">
      <c r="CW17050" s="2210"/>
    </row>
    <row r="17051" spans="101:101">
      <c r="CW17051" s="2195"/>
    </row>
    <row r="17075" spans="101:101">
      <c r="CW17075" s="2210"/>
    </row>
    <row r="17076" spans="101:101">
      <c r="CW17076" s="2195"/>
    </row>
    <row r="17100" spans="101:101">
      <c r="CW17100" s="2210"/>
    </row>
    <row r="17101" spans="101:101">
      <c r="CW17101" s="2195"/>
    </row>
    <row r="17125" spans="101:101">
      <c r="CW17125" s="2210"/>
    </row>
    <row r="17126" spans="101:101">
      <c r="CW17126" s="2195"/>
    </row>
    <row r="17150" spans="101:101">
      <c r="CW17150" s="2210"/>
    </row>
    <row r="17151" spans="101:101">
      <c r="CW17151" s="2195"/>
    </row>
    <row r="17175" spans="101:101">
      <c r="CW17175" s="2210"/>
    </row>
    <row r="17176" spans="101:101">
      <c r="CW17176" s="2195"/>
    </row>
    <row r="17200" spans="101:101">
      <c r="CW17200" s="2210"/>
    </row>
    <row r="17201" spans="101:101">
      <c r="CW17201" s="2195"/>
    </row>
    <row r="17225" spans="101:101">
      <c r="CW17225" s="2210"/>
    </row>
    <row r="17226" spans="101:101">
      <c r="CW17226" s="2195"/>
    </row>
    <row r="17250" spans="101:101">
      <c r="CW17250" s="2210"/>
    </row>
    <row r="17251" spans="101:101">
      <c r="CW17251" s="2195"/>
    </row>
    <row r="17275" spans="101:101">
      <c r="CW17275" s="2210"/>
    </row>
    <row r="17276" spans="101:101">
      <c r="CW17276" s="2195"/>
    </row>
    <row r="17300" spans="101:101">
      <c r="CW17300" s="2210"/>
    </row>
    <row r="17301" spans="101:101">
      <c r="CW17301" s="2195"/>
    </row>
    <row r="17325" spans="101:101">
      <c r="CW17325" s="2210"/>
    </row>
    <row r="17326" spans="101:101">
      <c r="CW17326" s="2195"/>
    </row>
    <row r="17350" spans="101:101">
      <c r="CW17350" s="2210"/>
    </row>
    <row r="17351" spans="101:101">
      <c r="CW17351" s="2195"/>
    </row>
    <row r="17375" spans="101:101">
      <c r="CW17375" s="2210"/>
    </row>
    <row r="17376" spans="101:101">
      <c r="CW17376" s="2195"/>
    </row>
    <row r="17400" spans="101:101">
      <c r="CW17400" s="2210"/>
    </row>
    <row r="17401" spans="101:101">
      <c r="CW17401" s="2195"/>
    </row>
    <row r="17425" spans="101:101">
      <c r="CW17425" s="2210"/>
    </row>
    <row r="17426" spans="101:101">
      <c r="CW17426" s="2195"/>
    </row>
    <row r="17450" spans="101:101">
      <c r="CW17450" s="2210"/>
    </row>
    <row r="17451" spans="101:101">
      <c r="CW17451" s="2195"/>
    </row>
    <row r="17475" spans="101:101">
      <c r="CW17475" s="2210"/>
    </row>
    <row r="17476" spans="101:101">
      <c r="CW17476" s="2195"/>
    </row>
    <row r="17500" spans="101:101">
      <c r="CW17500" s="2210"/>
    </row>
    <row r="17501" spans="101:101">
      <c r="CW17501" s="2195"/>
    </row>
    <row r="17525" spans="101:101">
      <c r="CW17525" s="2210"/>
    </row>
    <row r="17526" spans="101:101">
      <c r="CW17526" s="2195"/>
    </row>
    <row r="17550" spans="101:101">
      <c r="CW17550" s="2210"/>
    </row>
    <row r="17551" spans="101:101">
      <c r="CW17551" s="2195"/>
    </row>
    <row r="17575" spans="101:101">
      <c r="CW17575" s="2210"/>
    </row>
    <row r="17576" spans="101:101">
      <c r="CW17576" s="2195"/>
    </row>
    <row r="17600" spans="101:101">
      <c r="CW17600" s="2210"/>
    </row>
    <row r="17601" spans="101:101">
      <c r="CW17601" s="2195"/>
    </row>
    <row r="17625" spans="101:101">
      <c r="CW17625" s="2210"/>
    </row>
    <row r="17626" spans="101:101">
      <c r="CW17626" s="2195"/>
    </row>
    <row r="17650" spans="101:101">
      <c r="CW17650" s="2210"/>
    </row>
    <row r="17651" spans="101:101">
      <c r="CW17651" s="2195"/>
    </row>
    <row r="17675" spans="101:101">
      <c r="CW17675" s="2210"/>
    </row>
    <row r="17676" spans="101:101">
      <c r="CW17676" s="2195"/>
    </row>
    <row r="17700" spans="101:101">
      <c r="CW17700" s="2210"/>
    </row>
    <row r="17701" spans="101:101">
      <c r="CW17701" s="2195"/>
    </row>
    <row r="17725" spans="101:101">
      <c r="CW17725" s="2210"/>
    </row>
    <row r="17726" spans="101:101">
      <c r="CW17726" s="2195"/>
    </row>
    <row r="17750" spans="101:101">
      <c r="CW17750" s="2210"/>
    </row>
    <row r="17751" spans="101:101">
      <c r="CW17751" s="2195"/>
    </row>
    <row r="17775" spans="101:101">
      <c r="CW17775" s="2210"/>
    </row>
    <row r="17776" spans="101:101">
      <c r="CW17776" s="2195"/>
    </row>
    <row r="17800" spans="101:101">
      <c r="CW17800" s="2210"/>
    </row>
    <row r="17801" spans="101:101">
      <c r="CW17801" s="2195"/>
    </row>
    <row r="17825" spans="101:101">
      <c r="CW17825" s="2210"/>
    </row>
    <row r="17826" spans="101:101">
      <c r="CW17826" s="2195"/>
    </row>
    <row r="17850" spans="101:101">
      <c r="CW17850" s="2210"/>
    </row>
    <row r="17851" spans="101:101">
      <c r="CW17851" s="2195"/>
    </row>
    <row r="17875" spans="101:101">
      <c r="CW17875" s="2210"/>
    </row>
    <row r="17876" spans="101:101">
      <c r="CW17876" s="2195"/>
    </row>
    <row r="17900" spans="101:101">
      <c r="CW17900" s="2210"/>
    </row>
    <row r="17901" spans="101:101">
      <c r="CW17901" s="2195"/>
    </row>
    <row r="17925" spans="101:101">
      <c r="CW17925" s="2210"/>
    </row>
    <row r="17926" spans="101:101">
      <c r="CW17926" s="2195"/>
    </row>
    <row r="17950" spans="101:101">
      <c r="CW17950" s="2210"/>
    </row>
    <row r="17951" spans="101:101">
      <c r="CW17951" s="2195"/>
    </row>
    <row r="17975" spans="101:101">
      <c r="CW17975" s="2210"/>
    </row>
    <row r="17976" spans="101:101">
      <c r="CW17976" s="2195"/>
    </row>
    <row r="18000" spans="101:101">
      <c r="CW18000" s="2210"/>
    </row>
    <row r="18001" spans="101:101">
      <c r="CW18001" s="2195"/>
    </row>
    <row r="18025" spans="101:101">
      <c r="CW18025" s="2210"/>
    </row>
    <row r="18026" spans="101:101">
      <c r="CW18026" s="2195"/>
    </row>
    <row r="18050" spans="101:101">
      <c r="CW18050" s="2210"/>
    </row>
    <row r="18051" spans="101:101">
      <c r="CW18051" s="2195"/>
    </row>
    <row r="18075" spans="101:101">
      <c r="CW18075" s="2210"/>
    </row>
    <row r="18076" spans="101:101">
      <c r="CW18076" s="2195"/>
    </row>
    <row r="18100" spans="101:101">
      <c r="CW18100" s="2210"/>
    </row>
    <row r="18101" spans="101:101">
      <c r="CW18101" s="2195"/>
    </row>
    <row r="18125" spans="101:101">
      <c r="CW18125" s="2210"/>
    </row>
    <row r="18126" spans="101:101">
      <c r="CW18126" s="2195"/>
    </row>
    <row r="18150" spans="101:101">
      <c r="CW18150" s="2210"/>
    </row>
    <row r="18151" spans="101:101">
      <c r="CW18151" s="2195"/>
    </row>
    <row r="18175" spans="101:101">
      <c r="CW18175" s="2210"/>
    </row>
    <row r="18176" spans="101:101">
      <c r="CW18176" s="2195"/>
    </row>
    <row r="18200" spans="101:101">
      <c r="CW18200" s="2210"/>
    </row>
    <row r="18201" spans="101:101">
      <c r="CW18201" s="2195"/>
    </row>
    <row r="18225" spans="101:101">
      <c r="CW18225" s="2210"/>
    </row>
    <row r="18226" spans="101:101">
      <c r="CW18226" s="2195"/>
    </row>
    <row r="18250" spans="101:101">
      <c r="CW18250" s="2210"/>
    </row>
    <row r="18251" spans="101:101">
      <c r="CW18251" s="2195"/>
    </row>
    <row r="18275" spans="101:101">
      <c r="CW18275" s="2210"/>
    </row>
    <row r="18276" spans="101:101">
      <c r="CW18276" s="2195"/>
    </row>
    <row r="18300" spans="101:101">
      <c r="CW18300" s="2210"/>
    </row>
    <row r="18301" spans="101:101">
      <c r="CW18301" s="2195"/>
    </row>
    <row r="18325" spans="101:101">
      <c r="CW18325" s="2210"/>
    </row>
    <row r="18326" spans="101:101">
      <c r="CW18326" s="2195"/>
    </row>
    <row r="18350" spans="101:101">
      <c r="CW18350" s="2210"/>
    </row>
    <row r="18351" spans="101:101">
      <c r="CW18351" s="2195"/>
    </row>
    <row r="18375" spans="101:101">
      <c r="CW18375" s="2210"/>
    </row>
    <row r="18376" spans="101:101">
      <c r="CW18376" s="2195"/>
    </row>
    <row r="18400" spans="101:101">
      <c r="CW18400" s="2210"/>
    </row>
    <row r="18401" spans="101:101">
      <c r="CW18401" s="2195"/>
    </row>
    <row r="18425" spans="101:101">
      <c r="CW18425" s="2210"/>
    </row>
    <row r="18426" spans="101:101">
      <c r="CW18426" s="2195"/>
    </row>
    <row r="18450" spans="101:101">
      <c r="CW18450" s="2210"/>
    </row>
    <row r="18451" spans="101:101">
      <c r="CW18451" s="2195"/>
    </row>
    <row r="18475" spans="101:101">
      <c r="CW18475" s="2210"/>
    </row>
    <row r="18476" spans="101:101">
      <c r="CW18476" s="2195"/>
    </row>
    <row r="18500" spans="101:101">
      <c r="CW18500" s="2210"/>
    </row>
    <row r="18501" spans="101:101">
      <c r="CW18501" s="2195"/>
    </row>
    <row r="18525" spans="101:101">
      <c r="CW18525" s="2210"/>
    </row>
    <row r="18526" spans="101:101">
      <c r="CW18526" s="2195"/>
    </row>
    <row r="18550" spans="101:101">
      <c r="CW18550" s="2210"/>
    </row>
    <row r="18551" spans="101:101">
      <c r="CW18551" s="2195"/>
    </row>
    <row r="18575" spans="101:101">
      <c r="CW18575" s="2210"/>
    </row>
    <row r="18576" spans="101:101">
      <c r="CW18576" s="2195"/>
    </row>
    <row r="18600" spans="101:101">
      <c r="CW18600" s="2210"/>
    </row>
    <row r="18601" spans="101:101">
      <c r="CW18601" s="2195"/>
    </row>
    <row r="18625" spans="101:101">
      <c r="CW18625" s="2210"/>
    </row>
    <row r="18626" spans="101:101">
      <c r="CW18626" s="2195"/>
    </row>
    <row r="18650" spans="101:101">
      <c r="CW18650" s="2210"/>
    </row>
    <row r="18651" spans="101:101">
      <c r="CW18651" s="2195"/>
    </row>
    <row r="18675" spans="101:101">
      <c r="CW18675" s="2210"/>
    </row>
    <row r="18676" spans="101:101">
      <c r="CW18676" s="2195"/>
    </row>
    <row r="18700" spans="101:101">
      <c r="CW18700" s="2210"/>
    </row>
    <row r="18701" spans="101:101">
      <c r="CW18701" s="2195"/>
    </row>
    <row r="18725" spans="101:101">
      <c r="CW18725" s="2210"/>
    </row>
    <row r="18726" spans="101:101">
      <c r="CW18726" s="2195"/>
    </row>
    <row r="18750" spans="101:101">
      <c r="CW18750" s="2210"/>
    </row>
    <row r="18751" spans="101:101">
      <c r="CW18751" s="2195"/>
    </row>
    <row r="18775" spans="101:101">
      <c r="CW18775" s="2210"/>
    </row>
    <row r="18776" spans="101:101">
      <c r="CW18776" s="2195"/>
    </row>
    <row r="18800" spans="101:101">
      <c r="CW18800" s="2210"/>
    </row>
    <row r="18801" spans="101:101">
      <c r="CW18801" s="2195"/>
    </row>
    <row r="18825" spans="101:101">
      <c r="CW18825" s="2210"/>
    </row>
    <row r="18826" spans="101:101">
      <c r="CW18826" s="2195"/>
    </row>
    <row r="18850" spans="101:101">
      <c r="CW18850" s="2210"/>
    </row>
    <row r="18851" spans="101:101">
      <c r="CW18851" s="2195"/>
    </row>
    <row r="18875" spans="101:101">
      <c r="CW18875" s="2210"/>
    </row>
    <row r="18876" spans="101:101">
      <c r="CW18876" s="2195"/>
    </row>
    <row r="18900" spans="101:101">
      <c r="CW18900" s="2210"/>
    </row>
    <row r="18901" spans="101:101">
      <c r="CW18901" s="2195"/>
    </row>
    <row r="18925" spans="101:101">
      <c r="CW18925" s="2210"/>
    </row>
    <row r="18926" spans="101:101">
      <c r="CW18926" s="2195"/>
    </row>
    <row r="18950" spans="101:101">
      <c r="CW18950" s="2210"/>
    </row>
    <row r="18951" spans="101:101">
      <c r="CW18951" s="2195"/>
    </row>
    <row r="18975" spans="101:101">
      <c r="CW18975" s="2210"/>
    </row>
    <row r="18976" spans="101:101">
      <c r="CW18976" s="2195"/>
    </row>
    <row r="19000" spans="101:101">
      <c r="CW19000" s="2210"/>
    </row>
    <row r="19001" spans="101:101">
      <c r="CW19001" s="2195"/>
    </row>
    <row r="19025" spans="101:101">
      <c r="CW19025" s="2210"/>
    </row>
    <row r="19026" spans="101:101">
      <c r="CW19026" s="2195"/>
    </row>
    <row r="19050" spans="101:101">
      <c r="CW19050" s="2210"/>
    </row>
    <row r="19051" spans="101:101">
      <c r="CW19051" s="2195"/>
    </row>
    <row r="19075" spans="101:101">
      <c r="CW19075" s="2210"/>
    </row>
    <row r="19076" spans="101:101">
      <c r="CW19076" s="2195"/>
    </row>
    <row r="19100" spans="101:101">
      <c r="CW19100" s="2210"/>
    </row>
    <row r="19101" spans="101:101">
      <c r="CW19101" s="2195"/>
    </row>
    <row r="19125" spans="101:101">
      <c r="CW19125" s="2210"/>
    </row>
    <row r="19126" spans="101:101">
      <c r="CW19126" s="2195"/>
    </row>
    <row r="19150" spans="101:101">
      <c r="CW19150" s="2210"/>
    </row>
    <row r="19151" spans="101:101">
      <c r="CW19151" s="2195"/>
    </row>
    <row r="19175" spans="101:101">
      <c r="CW19175" s="2210"/>
    </row>
    <row r="19176" spans="101:101">
      <c r="CW19176" s="2195"/>
    </row>
    <row r="19200" spans="101:101">
      <c r="CW19200" s="2210"/>
    </row>
    <row r="19201" spans="101:101">
      <c r="CW19201" s="2195"/>
    </row>
    <row r="19225" spans="101:101">
      <c r="CW19225" s="2210"/>
    </row>
    <row r="19226" spans="101:101">
      <c r="CW19226" s="2195"/>
    </row>
    <row r="19250" spans="101:101">
      <c r="CW19250" s="2210"/>
    </row>
    <row r="19251" spans="101:101">
      <c r="CW19251" s="2195"/>
    </row>
    <row r="19275" spans="101:101">
      <c r="CW19275" s="2210"/>
    </row>
    <row r="19276" spans="101:101">
      <c r="CW19276" s="2195"/>
    </row>
    <row r="19300" spans="101:101">
      <c r="CW19300" s="2210"/>
    </row>
    <row r="19301" spans="101:101">
      <c r="CW19301" s="2195"/>
    </row>
    <row r="19325" spans="101:101">
      <c r="CW19325" s="2210"/>
    </row>
    <row r="19326" spans="101:101">
      <c r="CW19326" s="2195"/>
    </row>
    <row r="19350" spans="101:101">
      <c r="CW19350" s="2210"/>
    </row>
    <row r="19351" spans="101:101">
      <c r="CW19351" s="2195"/>
    </row>
    <row r="19375" spans="101:101">
      <c r="CW19375" s="2210"/>
    </row>
    <row r="19376" spans="101:101">
      <c r="CW19376" s="2195"/>
    </row>
    <row r="19400" spans="101:101">
      <c r="CW19400" s="2210"/>
    </row>
    <row r="19401" spans="101:101">
      <c r="CW19401" s="2195"/>
    </row>
    <row r="19425" spans="101:101">
      <c r="CW19425" s="2210"/>
    </row>
    <row r="19426" spans="101:101">
      <c r="CW19426" s="2195"/>
    </row>
    <row r="19450" spans="101:101">
      <c r="CW19450" s="2210"/>
    </row>
    <row r="19451" spans="101:101">
      <c r="CW19451" s="2195"/>
    </row>
    <row r="19475" spans="101:101">
      <c r="CW19475" s="2210"/>
    </row>
    <row r="19476" spans="101:101">
      <c r="CW19476" s="2195"/>
    </row>
    <row r="19500" spans="101:101">
      <c r="CW19500" s="2210"/>
    </row>
    <row r="19501" spans="101:101">
      <c r="CW19501" s="2195"/>
    </row>
    <row r="19525" spans="101:101">
      <c r="CW19525" s="2210"/>
    </row>
    <row r="19526" spans="101:101">
      <c r="CW19526" s="2195"/>
    </row>
    <row r="19550" spans="101:101">
      <c r="CW19550" s="2210"/>
    </row>
    <row r="19551" spans="101:101">
      <c r="CW19551" s="2195"/>
    </row>
    <row r="19575" spans="101:101">
      <c r="CW19575" s="2210"/>
    </row>
    <row r="19576" spans="101:101">
      <c r="CW19576" s="2195"/>
    </row>
    <row r="19600" spans="101:101">
      <c r="CW19600" s="2210"/>
    </row>
    <row r="19601" spans="101:101">
      <c r="CW19601" s="2195"/>
    </row>
    <row r="19625" spans="101:101">
      <c r="CW19625" s="2210"/>
    </row>
    <row r="19626" spans="101:101">
      <c r="CW19626" s="2195"/>
    </row>
    <row r="19650" spans="101:101">
      <c r="CW19650" s="2210"/>
    </row>
    <row r="19651" spans="101:101">
      <c r="CW19651" s="2195"/>
    </row>
    <row r="19675" spans="101:101">
      <c r="CW19675" s="2210"/>
    </row>
    <row r="19676" spans="101:101">
      <c r="CW19676" s="2195"/>
    </row>
    <row r="19700" spans="101:101">
      <c r="CW19700" s="2210"/>
    </row>
    <row r="19701" spans="101:101">
      <c r="CW19701" s="2195"/>
    </row>
    <row r="19725" spans="101:101">
      <c r="CW19725" s="2210"/>
    </row>
    <row r="19726" spans="101:101">
      <c r="CW19726" s="2195"/>
    </row>
    <row r="19750" spans="101:101">
      <c r="CW19750" s="2210"/>
    </row>
    <row r="19751" spans="101:101">
      <c r="CW19751" s="2195"/>
    </row>
    <row r="19775" spans="101:101">
      <c r="CW19775" s="2210"/>
    </row>
    <row r="19776" spans="101:101">
      <c r="CW19776" s="2195"/>
    </row>
    <row r="19800" spans="101:101">
      <c r="CW19800" s="2210"/>
    </row>
    <row r="19801" spans="101:101">
      <c r="CW19801" s="2195"/>
    </row>
    <row r="19825" spans="101:101">
      <c r="CW19825" s="2210"/>
    </row>
    <row r="19826" spans="101:101">
      <c r="CW19826" s="2195"/>
    </row>
    <row r="19850" spans="101:101">
      <c r="CW19850" s="2210"/>
    </row>
    <row r="19851" spans="101:101">
      <c r="CW19851" s="2195"/>
    </row>
    <row r="19875" spans="101:101">
      <c r="CW19875" s="2210"/>
    </row>
    <row r="19876" spans="101:101">
      <c r="CW19876" s="2195"/>
    </row>
    <row r="19900" spans="101:101">
      <c r="CW19900" s="2210"/>
    </row>
    <row r="19901" spans="101:101">
      <c r="CW19901" s="2195"/>
    </row>
    <row r="19925" spans="101:101">
      <c r="CW19925" s="2210"/>
    </row>
    <row r="19926" spans="101:101">
      <c r="CW19926" s="2195"/>
    </row>
    <row r="19950" spans="101:101">
      <c r="CW19950" s="2210"/>
    </row>
    <row r="19951" spans="101:101">
      <c r="CW19951" s="2195"/>
    </row>
    <row r="19975" spans="101:101">
      <c r="CW19975" s="2210"/>
    </row>
    <row r="19976" spans="101:101">
      <c r="CW19976" s="2195"/>
    </row>
    <row r="20000" spans="101:101">
      <c r="CW20000" s="2210"/>
    </row>
    <row r="20001" spans="101:101">
      <c r="CW20001" s="2195"/>
    </row>
    <row r="20025" spans="101:101">
      <c r="CW20025" s="2210"/>
    </row>
    <row r="20026" spans="101:101">
      <c r="CW20026" s="2195"/>
    </row>
    <row r="20050" spans="101:101">
      <c r="CW20050" s="2210"/>
    </row>
    <row r="20051" spans="101:101">
      <c r="CW20051" s="2195"/>
    </row>
    <row r="20075" spans="101:101">
      <c r="CW20075" s="2210"/>
    </row>
    <row r="20076" spans="101:101">
      <c r="CW20076" s="2195"/>
    </row>
    <row r="20100" spans="101:101">
      <c r="CW20100" s="2210"/>
    </row>
    <row r="20101" spans="101:101">
      <c r="CW20101" s="2195"/>
    </row>
    <row r="20125" spans="101:101">
      <c r="CW20125" s="2210"/>
    </row>
    <row r="20126" spans="101:101">
      <c r="CW20126" s="2195"/>
    </row>
    <row r="20150" spans="101:101">
      <c r="CW20150" s="2210"/>
    </row>
    <row r="20151" spans="101:101">
      <c r="CW20151" s="2195"/>
    </row>
    <row r="20175" spans="101:101">
      <c r="CW20175" s="2210"/>
    </row>
    <row r="20176" spans="101:101">
      <c r="CW20176" s="2195"/>
    </row>
    <row r="20200" spans="101:101">
      <c r="CW20200" s="2210"/>
    </row>
    <row r="20201" spans="101:101">
      <c r="CW20201" s="2195"/>
    </row>
    <row r="20225" spans="101:101">
      <c r="CW20225" s="2210"/>
    </row>
    <row r="20226" spans="101:101">
      <c r="CW20226" s="2195"/>
    </row>
    <row r="20250" spans="101:101">
      <c r="CW20250" s="2210"/>
    </row>
    <row r="20251" spans="101:101">
      <c r="CW20251" s="2195"/>
    </row>
    <row r="20275" spans="101:101">
      <c r="CW20275" s="2210"/>
    </row>
    <row r="20276" spans="101:101">
      <c r="CW20276" s="2195"/>
    </row>
    <row r="20300" spans="101:101">
      <c r="CW20300" s="2210"/>
    </row>
    <row r="20301" spans="101:101">
      <c r="CW20301" s="2195"/>
    </row>
    <row r="20325" spans="101:101">
      <c r="CW20325" s="2210"/>
    </row>
    <row r="20326" spans="101:101">
      <c r="CW20326" s="2195"/>
    </row>
    <row r="20350" spans="101:101">
      <c r="CW20350" s="2210"/>
    </row>
    <row r="20351" spans="101:101">
      <c r="CW20351" s="2195"/>
    </row>
    <row r="20375" spans="101:101">
      <c r="CW20375" s="2210"/>
    </row>
    <row r="20376" spans="101:101">
      <c r="CW20376" s="2195"/>
    </row>
    <row r="20400" spans="101:101">
      <c r="CW20400" s="2210"/>
    </row>
    <row r="20401" spans="101:101">
      <c r="CW20401" s="2195"/>
    </row>
    <row r="20425" spans="101:101">
      <c r="CW20425" s="2210"/>
    </row>
    <row r="20426" spans="101:101">
      <c r="CW20426" s="2195"/>
    </row>
    <row r="20450" spans="101:101">
      <c r="CW20450" s="2210"/>
    </row>
    <row r="20451" spans="101:101">
      <c r="CW20451" s="2195"/>
    </row>
    <row r="20475" spans="101:101">
      <c r="CW20475" s="2210"/>
    </row>
    <row r="20476" spans="101:101">
      <c r="CW20476" s="2195"/>
    </row>
    <row r="20500" spans="101:101">
      <c r="CW20500" s="2210"/>
    </row>
    <row r="20501" spans="101:101">
      <c r="CW20501" s="2195"/>
    </row>
    <row r="20525" spans="101:101">
      <c r="CW20525" s="2210"/>
    </row>
    <row r="20526" spans="101:101">
      <c r="CW20526" s="2195"/>
    </row>
    <row r="20550" spans="101:101">
      <c r="CW20550" s="2210"/>
    </row>
    <row r="20551" spans="101:101">
      <c r="CW20551" s="2195"/>
    </row>
    <row r="20575" spans="101:101">
      <c r="CW20575" s="2210"/>
    </row>
    <row r="20576" spans="101:101">
      <c r="CW20576" s="2195"/>
    </row>
    <row r="20600" spans="101:101">
      <c r="CW20600" s="2210"/>
    </row>
    <row r="20601" spans="101:101">
      <c r="CW20601" s="2195"/>
    </row>
    <row r="20625" spans="101:101">
      <c r="CW20625" s="2210"/>
    </row>
    <row r="20626" spans="101:101">
      <c r="CW20626" s="2195"/>
    </row>
    <row r="20650" spans="101:101">
      <c r="CW20650" s="2210"/>
    </row>
    <row r="20651" spans="101:101">
      <c r="CW20651" s="2195"/>
    </row>
    <row r="20675" spans="101:101">
      <c r="CW20675" s="2210"/>
    </row>
    <row r="20676" spans="101:101">
      <c r="CW20676" s="2195"/>
    </row>
    <row r="20700" spans="101:101">
      <c r="CW20700" s="2210"/>
    </row>
    <row r="20701" spans="101:101">
      <c r="CW20701" s="2195"/>
    </row>
    <row r="20725" spans="101:101">
      <c r="CW20725" s="2210"/>
    </row>
    <row r="20726" spans="101:101">
      <c r="CW20726" s="2195"/>
    </row>
    <row r="20750" spans="101:101">
      <c r="CW20750" s="2210"/>
    </row>
    <row r="20751" spans="101:101">
      <c r="CW20751" s="2195"/>
    </row>
    <row r="20775" spans="101:101">
      <c r="CW20775" s="2210"/>
    </row>
    <row r="20776" spans="101:101">
      <c r="CW20776" s="2195"/>
    </row>
    <row r="20800" spans="101:101">
      <c r="CW20800" s="2210"/>
    </row>
    <row r="20801" spans="101:101">
      <c r="CW20801" s="2195"/>
    </row>
    <row r="20825" spans="101:101">
      <c r="CW20825" s="2210"/>
    </row>
    <row r="20826" spans="101:101">
      <c r="CW20826" s="2195"/>
    </row>
    <row r="20850" spans="101:101">
      <c r="CW20850" s="2210"/>
    </row>
    <row r="20851" spans="101:101">
      <c r="CW20851" s="2195"/>
    </row>
    <row r="20875" spans="101:101">
      <c r="CW20875" s="2210"/>
    </row>
    <row r="20876" spans="101:101">
      <c r="CW20876" s="2195"/>
    </row>
    <row r="20900" spans="101:101">
      <c r="CW20900" s="2210"/>
    </row>
    <row r="20901" spans="101:101">
      <c r="CW20901" s="2195"/>
    </row>
    <row r="20925" spans="101:101">
      <c r="CW20925" s="2210"/>
    </row>
    <row r="20926" spans="101:101">
      <c r="CW20926" s="2195"/>
    </row>
    <row r="20950" spans="101:101">
      <c r="CW20950" s="2210"/>
    </row>
    <row r="20951" spans="101:101">
      <c r="CW20951" s="2195"/>
    </row>
    <row r="20975" spans="101:101">
      <c r="CW20975" s="2210"/>
    </row>
    <row r="20976" spans="101:101">
      <c r="CW20976" s="2195"/>
    </row>
    <row r="21000" spans="101:101">
      <c r="CW21000" s="2210"/>
    </row>
    <row r="21001" spans="101:101">
      <c r="CW21001" s="2195"/>
    </row>
    <row r="21025" spans="101:101">
      <c r="CW21025" s="2210"/>
    </row>
    <row r="21026" spans="101:101">
      <c r="CW21026" s="2195"/>
    </row>
    <row r="21050" spans="101:101">
      <c r="CW21050" s="2210"/>
    </row>
    <row r="21051" spans="101:101">
      <c r="CW21051" s="2195"/>
    </row>
    <row r="21075" spans="101:101">
      <c r="CW21075" s="2210"/>
    </row>
    <row r="21076" spans="101:101">
      <c r="CW21076" s="2195"/>
    </row>
    <row r="21100" spans="101:101">
      <c r="CW21100" s="2210"/>
    </row>
    <row r="21101" spans="101:101">
      <c r="CW21101" s="2195"/>
    </row>
    <row r="21125" spans="101:101">
      <c r="CW21125" s="2210"/>
    </row>
    <row r="21126" spans="101:101">
      <c r="CW21126" s="2195"/>
    </row>
    <row r="21150" spans="101:101">
      <c r="CW21150" s="2210"/>
    </row>
    <row r="21151" spans="101:101">
      <c r="CW21151" s="2195"/>
    </row>
    <row r="21175" spans="101:101">
      <c r="CW21175" s="2210"/>
    </row>
    <row r="21176" spans="101:101">
      <c r="CW21176" s="2195"/>
    </row>
    <row r="21200" spans="101:101">
      <c r="CW21200" s="2210"/>
    </row>
    <row r="21201" spans="101:101">
      <c r="CW21201" s="2195"/>
    </row>
    <row r="21225" spans="101:101">
      <c r="CW21225" s="2210"/>
    </row>
    <row r="21226" spans="101:101">
      <c r="CW21226" s="2195"/>
    </row>
    <row r="21250" spans="101:101">
      <c r="CW21250" s="2210"/>
    </row>
    <row r="21251" spans="101:101">
      <c r="CW21251" s="2195"/>
    </row>
    <row r="21275" spans="101:101">
      <c r="CW21275" s="2210"/>
    </row>
    <row r="21276" spans="101:101">
      <c r="CW21276" s="2195"/>
    </row>
    <row r="21300" spans="101:101">
      <c r="CW21300" s="2210"/>
    </row>
    <row r="21301" spans="101:101">
      <c r="CW21301" s="2195"/>
    </row>
    <row r="21325" spans="101:101">
      <c r="CW21325" s="2210"/>
    </row>
    <row r="21326" spans="101:101">
      <c r="CW21326" s="2195"/>
    </row>
    <row r="21350" spans="101:101">
      <c r="CW21350" s="2210"/>
    </row>
    <row r="21351" spans="101:101">
      <c r="CW21351" s="2195"/>
    </row>
    <row r="21375" spans="101:101">
      <c r="CW21375" s="2210"/>
    </row>
    <row r="21376" spans="101:101">
      <c r="CW21376" s="2195"/>
    </row>
    <row r="21400" spans="101:101">
      <c r="CW21400" s="2210"/>
    </row>
    <row r="21401" spans="101:101">
      <c r="CW21401" s="2195"/>
    </row>
    <row r="21425" spans="101:101">
      <c r="CW21425" s="2210"/>
    </row>
    <row r="21426" spans="101:101">
      <c r="CW21426" s="2195"/>
    </row>
    <row r="21450" spans="101:101">
      <c r="CW21450" s="2210"/>
    </row>
    <row r="21451" spans="101:101">
      <c r="CW21451" s="2195"/>
    </row>
    <row r="21475" spans="101:101">
      <c r="CW21475" s="2210"/>
    </row>
    <row r="21476" spans="101:101">
      <c r="CW21476" s="2195"/>
    </row>
    <row r="21500" spans="101:101">
      <c r="CW21500" s="2210"/>
    </row>
    <row r="21501" spans="101:101">
      <c r="CW21501" s="2195"/>
    </row>
    <row r="21525" spans="101:101">
      <c r="CW21525" s="2210"/>
    </row>
    <row r="21526" spans="101:101">
      <c r="CW21526" s="2195"/>
    </row>
    <row r="21550" spans="101:101">
      <c r="CW21550" s="2210"/>
    </row>
    <row r="21551" spans="101:101">
      <c r="CW21551" s="2195"/>
    </row>
    <row r="21575" spans="101:101">
      <c r="CW21575" s="2210"/>
    </row>
    <row r="21576" spans="101:101">
      <c r="CW21576" s="2195"/>
    </row>
    <row r="21600" spans="101:101">
      <c r="CW21600" s="2210"/>
    </row>
    <row r="21601" spans="101:101">
      <c r="CW21601" s="2195"/>
    </row>
    <row r="21625" spans="101:101">
      <c r="CW21625" s="2210"/>
    </row>
    <row r="21626" spans="101:101">
      <c r="CW21626" s="2195"/>
    </row>
    <row r="21650" spans="101:101">
      <c r="CW21650" s="2210"/>
    </row>
    <row r="21651" spans="101:101">
      <c r="CW21651" s="2195"/>
    </row>
    <row r="21675" spans="101:101">
      <c r="CW21675" s="2210"/>
    </row>
    <row r="21676" spans="101:101">
      <c r="CW21676" s="2195"/>
    </row>
    <row r="21700" spans="101:101">
      <c r="CW21700" s="2210"/>
    </row>
    <row r="21701" spans="101:101">
      <c r="CW21701" s="2195"/>
    </row>
    <row r="21725" spans="101:101">
      <c r="CW21725" s="2210"/>
    </row>
    <row r="21726" spans="101:101">
      <c r="CW21726" s="2195"/>
    </row>
    <row r="21750" spans="101:101">
      <c r="CW21750" s="2210"/>
    </row>
    <row r="21751" spans="101:101">
      <c r="CW21751" s="2195"/>
    </row>
    <row r="21775" spans="101:101">
      <c r="CW21775" s="2210"/>
    </row>
    <row r="21776" spans="101:101">
      <c r="CW21776" s="2195"/>
    </row>
    <row r="21800" spans="101:101">
      <c r="CW21800" s="2210"/>
    </row>
    <row r="21801" spans="101:101">
      <c r="CW21801" s="2195"/>
    </row>
    <row r="21825" spans="101:101">
      <c r="CW21825" s="2210"/>
    </row>
    <row r="21826" spans="101:101">
      <c r="CW21826" s="2195"/>
    </row>
    <row r="21850" spans="101:101">
      <c r="CW21850" s="2210"/>
    </row>
    <row r="21851" spans="101:101">
      <c r="CW21851" s="2195"/>
    </row>
    <row r="21875" spans="101:101">
      <c r="CW21875" s="2210"/>
    </row>
    <row r="21876" spans="101:101">
      <c r="CW21876" s="2195"/>
    </row>
    <row r="21900" spans="101:101">
      <c r="CW21900" s="2210"/>
    </row>
    <row r="21901" spans="101:101">
      <c r="CW21901" s="2195"/>
    </row>
    <row r="21925" spans="101:101">
      <c r="CW21925" s="2210"/>
    </row>
    <row r="21926" spans="101:101">
      <c r="CW21926" s="2195"/>
    </row>
    <row r="21950" spans="101:101">
      <c r="CW21950" s="2210"/>
    </row>
    <row r="21951" spans="101:101">
      <c r="CW21951" s="2195"/>
    </row>
    <row r="21975" spans="101:101">
      <c r="CW21975" s="2210"/>
    </row>
    <row r="21976" spans="101:101">
      <c r="CW21976" s="2195"/>
    </row>
    <row r="22000" spans="101:101">
      <c r="CW22000" s="2210"/>
    </row>
    <row r="22001" spans="101:101">
      <c r="CW22001" s="2195"/>
    </row>
    <row r="22025" spans="101:101">
      <c r="CW22025" s="2210"/>
    </row>
    <row r="22026" spans="101:101">
      <c r="CW22026" s="2195"/>
    </row>
    <row r="22050" spans="101:101">
      <c r="CW22050" s="2210"/>
    </row>
    <row r="22051" spans="101:101">
      <c r="CW22051" s="2195"/>
    </row>
    <row r="22075" spans="101:101">
      <c r="CW22075" s="2210"/>
    </row>
    <row r="22076" spans="101:101">
      <c r="CW22076" s="2195"/>
    </row>
    <row r="22100" spans="101:101">
      <c r="CW22100" s="2210"/>
    </row>
    <row r="22101" spans="101:101">
      <c r="CW22101" s="2195"/>
    </row>
    <row r="22125" spans="101:101">
      <c r="CW22125" s="2210"/>
    </row>
    <row r="22126" spans="101:101">
      <c r="CW22126" s="2195"/>
    </row>
    <row r="22150" spans="101:101">
      <c r="CW22150" s="2210"/>
    </row>
    <row r="22151" spans="101:101">
      <c r="CW22151" s="2195"/>
    </row>
    <row r="22175" spans="101:101">
      <c r="CW22175" s="2210"/>
    </row>
    <row r="22176" spans="101:101">
      <c r="CW22176" s="2195"/>
    </row>
    <row r="22200" spans="101:101">
      <c r="CW22200" s="2210"/>
    </row>
    <row r="22201" spans="101:101">
      <c r="CW22201" s="2195"/>
    </row>
    <row r="22225" spans="101:101">
      <c r="CW22225" s="2210"/>
    </row>
    <row r="22226" spans="101:101">
      <c r="CW22226" s="2195"/>
    </row>
    <row r="22250" spans="101:101">
      <c r="CW22250" s="2210"/>
    </row>
    <row r="22251" spans="101:101">
      <c r="CW22251" s="2195"/>
    </row>
    <row r="22275" spans="101:101">
      <c r="CW22275" s="2210"/>
    </row>
    <row r="22276" spans="101:101">
      <c r="CW22276" s="2195"/>
    </row>
    <row r="22300" spans="101:101">
      <c r="CW22300" s="2210"/>
    </row>
    <row r="22301" spans="101:101">
      <c r="CW22301" s="2195"/>
    </row>
    <row r="22325" spans="101:101">
      <c r="CW22325" s="2210"/>
    </row>
    <row r="22326" spans="101:101">
      <c r="CW22326" s="2195"/>
    </row>
    <row r="22350" spans="101:101">
      <c r="CW22350" s="2210"/>
    </row>
    <row r="22351" spans="101:101">
      <c r="CW22351" s="2195"/>
    </row>
    <row r="22375" spans="101:101">
      <c r="CW22375" s="2210"/>
    </row>
    <row r="22376" spans="101:101">
      <c r="CW22376" s="2195"/>
    </row>
    <row r="22400" spans="101:101">
      <c r="CW22400" s="2210"/>
    </row>
    <row r="22401" spans="101:101">
      <c r="CW22401" s="2195"/>
    </row>
    <row r="22425" spans="101:101">
      <c r="CW22425" s="2210"/>
    </row>
    <row r="22426" spans="101:101">
      <c r="CW22426" s="2195"/>
    </row>
    <row r="22450" spans="101:101">
      <c r="CW22450" s="2210"/>
    </row>
    <row r="22451" spans="101:101">
      <c r="CW22451" s="2195"/>
    </row>
    <row r="22475" spans="101:101">
      <c r="CW22475" s="2210"/>
    </row>
    <row r="22476" spans="101:101">
      <c r="CW22476" s="2195"/>
    </row>
    <row r="22500" spans="101:101">
      <c r="CW22500" s="2210"/>
    </row>
    <row r="22501" spans="101:101">
      <c r="CW22501" s="2195"/>
    </row>
    <row r="22525" spans="101:101">
      <c r="CW22525" s="2210"/>
    </row>
    <row r="22526" spans="101:101">
      <c r="CW22526" s="2195"/>
    </row>
    <row r="22550" spans="101:101">
      <c r="CW22550" s="2210"/>
    </row>
    <row r="22551" spans="101:101">
      <c r="CW22551" s="2195"/>
    </row>
    <row r="22575" spans="101:101">
      <c r="CW22575" s="2210"/>
    </row>
    <row r="22576" spans="101:101">
      <c r="CW22576" s="2195"/>
    </row>
    <row r="22600" spans="101:101">
      <c r="CW22600" s="2210"/>
    </row>
    <row r="22601" spans="101:101">
      <c r="CW22601" s="2195"/>
    </row>
    <row r="22625" spans="101:101">
      <c r="CW22625" s="2210"/>
    </row>
    <row r="22626" spans="101:101">
      <c r="CW22626" s="2195"/>
    </row>
    <row r="22650" spans="101:101">
      <c r="CW22650" s="2210"/>
    </row>
    <row r="22651" spans="101:101">
      <c r="CW22651" s="2195"/>
    </row>
    <row r="22675" spans="101:101">
      <c r="CW22675" s="2210"/>
    </row>
    <row r="22676" spans="101:101">
      <c r="CW22676" s="2195"/>
    </row>
    <row r="22700" spans="101:101">
      <c r="CW22700" s="2210"/>
    </row>
    <row r="22701" spans="101:101">
      <c r="CW22701" s="2195"/>
    </row>
    <row r="22725" spans="101:101">
      <c r="CW22725" s="2210"/>
    </row>
    <row r="22726" spans="101:101">
      <c r="CW22726" s="2195"/>
    </row>
    <row r="22750" spans="101:101">
      <c r="CW22750" s="2210"/>
    </row>
    <row r="22751" spans="101:101">
      <c r="CW22751" s="2195"/>
    </row>
    <row r="22775" spans="101:101">
      <c r="CW22775" s="2210"/>
    </row>
    <row r="22776" spans="101:101">
      <c r="CW22776" s="2195"/>
    </row>
    <row r="22800" spans="101:101">
      <c r="CW22800" s="2210"/>
    </row>
    <row r="22801" spans="101:101">
      <c r="CW22801" s="2195"/>
    </row>
    <row r="22825" spans="101:101">
      <c r="CW22825" s="2210"/>
    </row>
    <row r="22826" spans="101:101">
      <c r="CW22826" s="2195"/>
    </row>
    <row r="22850" spans="101:101">
      <c r="CW22850" s="2210"/>
    </row>
    <row r="22851" spans="101:101">
      <c r="CW22851" s="2195"/>
    </row>
    <row r="22875" spans="101:101">
      <c r="CW22875" s="2210"/>
    </row>
    <row r="22876" spans="101:101">
      <c r="CW22876" s="2195"/>
    </row>
    <row r="22900" spans="101:101">
      <c r="CW22900" s="2210"/>
    </row>
    <row r="22901" spans="101:101">
      <c r="CW22901" s="2195"/>
    </row>
    <row r="22925" spans="101:101">
      <c r="CW22925" s="2210"/>
    </row>
    <row r="22926" spans="101:101">
      <c r="CW22926" s="2195"/>
    </row>
    <row r="22950" spans="101:101">
      <c r="CW22950" s="2210"/>
    </row>
    <row r="22951" spans="101:101">
      <c r="CW22951" s="2195"/>
    </row>
    <row r="22975" spans="101:101">
      <c r="CW22975" s="2210"/>
    </row>
    <row r="22976" spans="101:101">
      <c r="CW22976" s="2195"/>
    </row>
    <row r="23000" spans="101:101">
      <c r="CW23000" s="2210"/>
    </row>
    <row r="23001" spans="101:101">
      <c r="CW23001" s="2195"/>
    </row>
    <row r="23025" spans="101:101">
      <c r="CW23025" s="2210"/>
    </row>
    <row r="23026" spans="101:101">
      <c r="CW23026" s="2195"/>
    </row>
    <row r="23050" spans="101:101">
      <c r="CW23050" s="2210"/>
    </row>
    <row r="23051" spans="101:101">
      <c r="CW23051" s="2195"/>
    </row>
    <row r="23075" spans="101:101">
      <c r="CW23075" s="2210"/>
    </row>
    <row r="23076" spans="101:101">
      <c r="CW23076" s="2195"/>
    </row>
    <row r="23100" spans="101:101">
      <c r="CW23100" s="2210"/>
    </row>
    <row r="23101" spans="101:101">
      <c r="CW23101" s="2195"/>
    </row>
    <row r="23125" spans="101:101">
      <c r="CW23125" s="2210"/>
    </row>
    <row r="23126" spans="101:101">
      <c r="CW23126" s="2195"/>
    </row>
    <row r="23150" spans="101:101">
      <c r="CW23150" s="2210"/>
    </row>
    <row r="23151" spans="101:101">
      <c r="CW23151" s="2195"/>
    </row>
    <row r="23175" spans="101:101">
      <c r="CW23175" s="2210"/>
    </row>
    <row r="23176" spans="101:101">
      <c r="CW23176" s="2195"/>
    </row>
    <row r="23200" spans="101:101">
      <c r="CW23200" s="2210"/>
    </row>
    <row r="23201" spans="101:101">
      <c r="CW23201" s="2195"/>
    </row>
    <row r="23225" spans="101:101">
      <c r="CW23225" s="2210"/>
    </row>
    <row r="23226" spans="101:101">
      <c r="CW23226" s="2195"/>
    </row>
    <row r="23250" spans="101:101">
      <c r="CW23250" s="2210"/>
    </row>
    <row r="23251" spans="101:101">
      <c r="CW23251" s="2195"/>
    </row>
    <row r="23275" spans="101:101">
      <c r="CW23275" s="2210"/>
    </row>
    <row r="23276" spans="101:101">
      <c r="CW23276" s="2195"/>
    </row>
    <row r="23300" spans="101:101">
      <c r="CW23300" s="2210"/>
    </row>
    <row r="23301" spans="101:101">
      <c r="CW23301" s="2195"/>
    </row>
    <row r="23325" spans="101:101">
      <c r="CW23325" s="2210"/>
    </row>
    <row r="23326" spans="101:101">
      <c r="CW23326" s="2195"/>
    </row>
    <row r="23350" spans="101:101">
      <c r="CW23350" s="2210"/>
    </row>
    <row r="23351" spans="101:101">
      <c r="CW23351" s="2195"/>
    </row>
    <row r="23375" spans="101:101">
      <c r="CW23375" s="2210"/>
    </row>
    <row r="23376" spans="101:101">
      <c r="CW23376" s="2195"/>
    </row>
    <row r="23400" spans="101:101">
      <c r="CW23400" s="2210"/>
    </row>
    <row r="23401" spans="101:101">
      <c r="CW23401" s="2195"/>
    </row>
    <row r="23425" spans="101:101">
      <c r="CW23425" s="2210"/>
    </row>
    <row r="23426" spans="101:101">
      <c r="CW23426" s="2195"/>
    </row>
    <row r="23450" spans="101:101">
      <c r="CW23450" s="2210"/>
    </row>
    <row r="23451" spans="101:101">
      <c r="CW23451" s="2195"/>
    </row>
    <row r="23475" spans="101:101">
      <c r="CW23475" s="2210"/>
    </row>
    <row r="23476" spans="101:101">
      <c r="CW23476" s="2195"/>
    </row>
    <row r="23500" spans="101:101">
      <c r="CW23500" s="2210"/>
    </row>
    <row r="23501" spans="101:101">
      <c r="CW23501" s="2195"/>
    </row>
    <row r="23525" spans="101:101">
      <c r="CW23525" s="2210"/>
    </row>
    <row r="23526" spans="101:101">
      <c r="CW23526" s="2195"/>
    </row>
    <row r="23550" spans="101:101">
      <c r="CW23550" s="2210"/>
    </row>
    <row r="23551" spans="101:101">
      <c r="CW23551" s="2195"/>
    </row>
    <row r="23575" spans="101:101">
      <c r="CW23575" s="2210"/>
    </row>
    <row r="23576" spans="101:101">
      <c r="CW23576" s="2195"/>
    </row>
    <row r="23600" spans="101:101">
      <c r="CW23600" s="2210"/>
    </row>
    <row r="23601" spans="101:101">
      <c r="CW23601" s="2195"/>
    </row>
    <row r="23625" spans="101:101">
      <c r="CW23625" s="2210"/>
    </row>
    <row r="23626" spans="101:101">
      <c r="CW23626" s="2195"/>
    </row>
    <row r="23650" spans="101:101">
      <c r="CW23650" s="2210"/>
    </row>
    <row r="23651" spans="101:101">
      <c r="CW23651" s="2195"/>
    </row>
    <row r="23675" spans="101:101">
      <c r="CW23675" s="2210"/>
    </row>
    <row r="23676" spans="101:101">
      <c r="CW23676" s="2195"/>
    </row>
    <row r="23700" spans="101:101">
      <c r="CW23700" s="2210"/>
    </row>
    <row r="23701" spans="101:101">
      <c r="CW23701" s="2195"/>
    </row>
    <row r="23725" spans="101:101">
      <c r="CW23725" s="2210"/>
    </row>
    <row r="23726" spans="101:101">
      <c r="CW23726" s="2195"/>
    </row>
    <row r="23750" spans="101:101">
      <c r="CW23750" s="2210"/>
    </row>
    <row r="23751" spans="101:101">
      <c r="CW23751" s="2195"/>
    </row>
    <row r="23775" spans="101:101">
      <c r="CW23775" s="2210"/>
    </row>
    <row r="23776" spans="101:101">
      <c r="CW23776" s="2195"/>
    </row>
    <row r="23800" spans="101:101">
      <c r="CW23800" s="2210"/>
    </row>
    <row r="23801" spans="101:101">
      <c r="CW23801" s="2195"/>
    </row>
    <row r="23825" spans="101:101">
      <c r="CW23825" s="2210"/>
    </row>
    <row r="23826" spans="101:101">
      <c r="CW23826" s="2195"/>
    </row>
    <row r="23850" spans="101:101">
      <c r="CW23850" s="2210"/>
    </row>
    <row r="23851" spans="101:101">
      <c r="CW23851" s="2195"/>
    </row>
    <row r="23875" spans="101:101">
      <c r="CW23875" s="2210"/>
    </row>
    <row r="23876" spans="101:101">
      <c r="CW23876" s="2195"/>
    </row>
    <row r="23900" spans="101:101">
      <c r="CW23900" s="2210"/>
    </row>
    <row r="23901" spans="101:101">
      <c r="CW23901" s="2195"/>
    </row>
    <row r="23925" spans="101:101">
      <c r="CW23925" s="2210"/>
    </row>
    <row r="23926" spans="101:101">
      <c r="CW23926" s="2195"/>
    </row>
    <row r="23950" spans="101:101">
      <c r="CW23950" s="2210"/>
    </row>
    <row r="23951" spans="101:101">
      <c r="CW23951" s="2195"/>
    </row>
    <row r="23975" spans="101:101">
      <c r="CW23975" s="2210"/>
    </row>
    <row r="23976" spans="101:101">
      <c r="CW23976" s="2195"/>
    </row>
    <row r="24000" spans="101:101">
      <c r="CW24000" s="2210"/>
    </row>
    <row r="24001" spans="101:101">
      <c r="CW24001" s="2195"/>
    </row>
    <row r="24025" spans="101:101">
      <c r="CW24025" s="2210"/>
    </row>
    <row r="24026" spans="101:101">
      <c r="CW24026" s="2195"/>
    </row>
    <row r="24050" spans="101:101">
      <c r="CW24050" s="2210"/>
    </row>
    <row r="24051" spans="101:101">
      <c r="CW24051" s="2195"/>
    </row>
    <row r="24075" spans="101:101">
      <c r="CW24075" s="2210"/>
    </row>
    <row r="24076" spans="101:101">
      <c r="CW24076" s="2195"/>
    </row>
    <row r="24100" spans="101:101">
      <c r="CW24100" s="2210"/>
    </row>
    <row r="24101" spans="101:101">
      <c r="CW24101" s="2195"/>
    </row>
    <row r="24125" spans="101:101">
      <c r="CW24125" s="2210"/>
    </row>
    <row r="24126" spans="101:101">
      <c r="CW24126" s="2195"/>
    </row>
    <row r="24150" spans="101:101">
      <c r="CW24150" s="2210"/>
    </row>
    <row r="24151" spans="101:101">
      <c r="CW24151" s="2195"/>
    </row>
    <row r="24175" spans="101:101">
      <c r="CW24175" s="2210"/>
    </row>
    <row r="24176" spans="101:101">
      <c r="CW24176" s="2195"/>
    </row>
    <row r="24200" spans="101:101">
      <c r="CW24200" s="2210"/>
    </row>
    <row r="24201" spans="101:101">
      <c r="CW24201" s="2195"/>
    </row>
    <row r="24225" spans="101:101">
      <c r="CW24225" s="2210"/>
    </row>
    <row r="24226" spans="101:101">
      <c r="CW24226" s="2195"/>
    </row>
    <row r="24250" spans="101:101">
      <c r="CW24250" s="2210"/>
    </row>
    <row r="24251" spans="101:101">
      <c r="CW24251" s="2195"/>
    </row>
    <row r="24275" spans="101:101">
      <c r="CW24275" s="2210"/>
    </row>
    <row r="24276" spans="101:101">
      <c r="CW24276" s="2195"/>
    </row>
    <row r="24300" spans="101:101">
      <c r="CW24300" s="2210"/>
    </row>
    <row r="24301" spans="101:101">
      <c r="CW24301" s="2195"/>
    </row>
    <row r="24325" spans="101:101">
      <c r="CW24325" s="2210"/>
    </row>
    <row r="24326" spans="101:101">
      <c r="CW24326" s="2195"/>
    </row>
    <row r="24350" spans="101:101">
      <c r="CW24350" s="2210"/>
    </row>
    <row r="24351" spans="101:101">
      <c r="CW24351" s="2195"/>
    </row>
    <row r="24375" spans="101:101">
      <c r="CW24375" s="2210"/>
    </row>
    <row r="24376" spans="101:101">
      <c r="CW24376" s="2195"/>
    </row>
    <row r="24400" spans="101:101">
      <c r="CW24400" s="2210"/>
    </row>
    <row r="24401" spans="101:101">
      <c r="CW24401" s="2195"/>
    </row>
    <row r="24425" spans="101:101">
      <c r="CW24425" s="2210"/>
    </row>
    <row r="24426" spans="101:101">
      <c r="CW24426" s="2195"/>
    </row>
    <row r="24450" spans="101:101">
      <c r="CW24450" s="2210"/>
    </row>
    <row r="24451" spans="101:101">
      <c r="CW24451" s="2195"/>
    </row>
    <row r="24475" spans="101:101">
      <c r="CW24475" s="2210"/>
    </row>
    <row r="24476" spans="101:101">
      <c r="CW24476" s="2195"/>
    </row>
    <row r="24500" spans="101:101">
      <c r="CW24500" s="2210"/>
    </row>
    <row r="24501" spans="101:101">
      <c r="CW24501" s="2195"/>
    </row>
    <row r="24525" spans="101:101">
      <c r="CW24525" s="2210"/>
    </row>
    <row r="24526" spans="101:101">
      <c r="CW24526" s="2195"/>
    </row>
    <row r="24550" spans="101:101">
      <c r="CW24550" s="2210"/>
    </row>
    <row r="24551" spans="101:101">
      <c r="CW24551" s="2195"/>
    </row>
    <row r="24575" spans="101:101">
      <c r="CW24575" s="2210"/>
    </row>
    <row r="24576" spans="101:101">
      <c r="CW24576" s="2195"/>
    </row>
    <row r="24600" spans="101:101">
      <c r="CW24600" s="2210"/>
    </row>
    <row r="24601" spans="101:101">
      <c r="CW24601" s="2195"/>
    </row>
    <row r="24625" spans="101:101">
      <c r="CW24625" s="2210"/>
    </row>
    <row r="24626" spans="101:101">
      <c r="CW24626" s="2195"/>
    </row>
    <row r="24650" spans="101:101">
      <c r="CW24650" s="2210"/>
    </row>
    <row r="24651" spans="101:101">
      <c r="CW24651" s="2195"/>
    </row>
    <row r="24675" spans="101:101">
      <c r="CW24675" s="2210"/>
    </row>
    <row r="24676" spans="101:101">
      <c r="CW24676" s="2195"/>
    </row>
    <row r="24700" spans="101:101">
      <c r="CW24700" s="2210"/>
    </row>
    <row r="24701" spans="101:101">
      <c r="CW24701" s="2195"/>
    </row>
    <row r="24725" spans="101:101">
      <c r="CW24725" s="2210"/>
    </row>
    <row r="24726" spans="101:101">
      <c r="CW24726" s="2195"/>
    </row>
    <row r="24750" spans="101:101">
      <c r="CW24750" s="2210"/>
    </row>
    <row r="24751" spans="101:101">
      <c r="CW24751" s="2195"/>
    </row>
    <row r="24775" spans="101:101">
      <c r="CW24775" s="2210"/>
    </row>
    <row r="24776" spans="101:101">
      <c r="CW24776" s="2195"/>
    </row>
    <row r="24800" spans="101:101">
      <c r="CW24800" s="2210"/>
    </row>
    <row r="24801" spans="101:101">
      <c r="CW24801" s="2195"/>
    </row>
    <row r="24825" spans="101:101">
      <c r="CW24825" s="2210"/>
    </row>
    <row r="24826" spans="101:101">
      <c r="CW24826" s="2195"/>
    </row>
    <row r="24850" spans="101:101">
      <c r="CW24850" s="2210"/>
    </row>
    <row r="24851" spans="101:101">
      <c r="CW24851" s="2195"/>
    </row>
    <row r="24875" spans="101:101">
      <c r="CW24875" s="2210"/>
    </row>
    <row r="24876" spans="101:101">
      <c r="CW24876" s="2195"/>
    </row>
    <row r="24900" spans="101:101">
      <c r="CW24900" s="2210"/>
    </row>
    <row r="24901" spans="101:101">
      <c r="CW24901" s="2195"/>
    </row>
    <row r="24925" spans="101:101">
      <c r="CW24925" s="2210"/>
    </row>
    <row r="24926" spans="101:101">
      <c r="CW24926" s="2195"/>
    </row>
    <row r="24950" spans="101:101">
      <c r="CW24950" s="2210"/>
    </row>
    <row r="24951" spans="101:101">
      <c r="CW24951" s="2195"/>
    </row>
    <row r="24975" spans="101:101">
      <c r="CW24975" s="2210"/>
    </row>
    <row r="24976" spans="101:101">
      <c r="CW24976" s="2195"/>
    </row>
    <row r="25000" spans="101:101">
      <c r="CW25000" s="2210"/>
    </row>
    <row r="25001" spans="101:101">
      <c r="CW25001" s="2195"/>
    </row>
    <row r="25025" spans="101:101">
      <c r="CW25025" s="2210"/>
    </row>
    <row r="25026" spans="101:101">
      <c r="CW25026" s="2195"/>
    </row>
    <row r="25050" spans="101:101">
      <c r="CW25050" s="2210"/>
    </row>
    <row r="25051" spans="101:101">
      <c r="CW25051" s="2195"/>
    </row>
    <row r="25075" spans="101:101">
      <c r="CW25075" s="2210"/>
    </row>
    <row r="25076" spans="101:101">
      <c r="CW25076" s="2195"/>
    </row>
    <row r="25100" spans="101:101">
      <c r="CW25100" s="2210"/>
    </row>
    <row r="25101" spans="101:101">
      <c r="CW25101" s="2195"/>
    </row>
    <row r="25125" spans="101:101">
      <c r="CW25125" s="2210"/>
    </row>
    <row r="25126" spans="101:101">
      <c r="CW25126" s="2195"/>
    </row>
    <row r="25150" spans="101:101">
      <c r="CW25150" s="2210"/>
    </row>
    <row r="25151" spans="101:101">
      <c r="CW25151" s="2195"/>
    </row>
    <row r="25175" spans="101:101">
      <c r="CW25175" s="2210"/>
    </row>
    <row r="25176" spans="101:101">
      <c r="CW25176" s="2195"/>
    </row>
    <row r="25200" spans="101:101">
      <c r="CW25200" s="2210"/>
    </row>
    <row r="25201" spans="101:101">
      <c r="CW25201" s="2195"/>
    </row>
    <row r="25225" spans="101:101">
      <c r="CW25225" s="2210"/>
    </row>
    <row r="25226" spans="101:101">
      <c r="CW25226" s="2195"/>
    </row>
    <row r="25250" spans="101:101">
      <c r="CW25250" s="2210"/>
    </row>
    <row r="25251" spans="101:101">
      <c r="CW25251" s="2195"/>
    </row>
    <row r="25275" spans="101:101">
      <c r="CW25275" s="2210"/>
    </row>
    <row r="25276" spans="101:101">
      <c r="CW25276" s="2195"/>
    </row>
    <row r="25300" spans="101:101">
      <c r="CW25300" s="2210"/>
    </row>
    <row r="25301" spans="101:101">
      <c r="CW25301" s="2195"/>
    </row>
    <row r="25325" spans="101:101">
      <c r="CW25325" s="2210"/>
    </row>
    <row r="25326" spans="101:101">
      <c r="CW25326" s="2195"/>
    </row>
    <row r="25350" spans="101:101">
      <c r="CW25350" s="2210"/>
    </row>
    <row r="25351" spans="101:101">
      <c r="CW25351" s="2195"/>
    </row>
    <row r="25375" spans="101:101">
      <c r="CW25375" s="2210"/>
    </row>
    <row r="25376" spans="101:101">
      <c r="CW25376" s="2195"/>
    </row>
    <row r="25400" spans="101:101">
      <c r="CW25400" s="2210"/>
    </row>
    <row r="25401" spans="101:101">
      <c r="CW25401" s="2195"/>
    </row>
    <row r="25425" spans="101:101">
      <c r="CW25425" s="2210"/>
    </row>
    <row r="25426" spans="101:101">
      <c r="CW25426" s="2195"/>
    </row>
    <row r="25450" spans="101:101">
      <c r="CW25450" s="2210"/>
    </row>
    <row r="25451" spans="101:101">
      <c r="CW25451" s="2195"/>
    </row>
    <row r="25475" spans="101:101">
      <c r="CW25475" s="2210"/>
    </row>
    <row r="25476" spans="101:101">
      <c r="CW25476" s="2195"/>
    </row>
    <row r="25500" spans="101:101">
      <c r="CW25500" s="2210"/>
    </row>
    <row r="25501" spans="101:101">
      <c r="CW25501" s="2195"/>
    </row>
    <row r="25525" spans="101:101">
      <c r="CW25525" s="2210"/>
    </row>
    <row r="25526" spans="101:101">
      <c r="CW25526" s="2195"/>
    </row>
    <row r="25550" spans="101:101">
      <c r="CW25550" s="2210"/>
    </row>
    <row r="25551" spans="101:101">
      <c r="CW25551" s="2195"/>
    </row>
    <row r="25575" spans="101:101">
      <c r="CW25575" s="2210"/>
    </row>
    <row r="25576" spans="101:101">
      <c r="CW25576" s="2195"/>
    </row>
    <row r="25600" spans="101:101">
      <c r="CW25600" s="2210"/>
    </row>
    <row r="25601" spans="101:101">
      <c r="CW25601" s="2195"/>
    </row>
    <row r="25625" spans="101:101">
      <c r="CW25625" s="2210"/>
    </row>
    <row r="25626" spans="101:101">
      <c r="CW25626" s="2195"/>
    </row>
    <row r="25650" spans="101:101">
      <c r="CW25650" s="2210"/>
    </row>
    <row r="25651" spans="101:101">
      <c r="CW25651" s="2195"/>
    </row>
    <row r="25675" spans="101:101">
      <c r="CW25675" s="2210"/>
    </row>
    <row r="25676" spans="101:101">
      <c r="CW25676" s="2195"/>
    </row>
    <row r="25700" spans="101:101">
      <c r="CW25700" s="2210"/>
    </row>
    <row r="25701" spans="101:101">
      <c r="CW25701" s="2195"/>
    </row>
    <row r="25725" spans="101:101">
      <c r="CW25725" s="2210"/>
    </row>
    <row r="25726" spans="101:101">
      <c r="CW25726" s="2195"/>
    </row>
    <row r="25750" spans="101:101">
      <c r="CW25750" s="2210"/>
    </row>
    <row r="25751" spans="101:101">
      <c r="CW25751" s="2195"/>
    </row>
    <row r="25775" spans="101:101">
      <c r="CW25775" s="2210"/>
    </row>
    <row r="25776" spans="101:101">
      <c r="CW25776" s="2195"/>
    </row>
    <row r="25800" spans="101:101">
      <c r="CW25800" s="2210"/>
    </row>
    <row r="25801" spans="101:101">
      <c r="CW25801" s="2195"/>
    </row>
    <row r="25825" spans="101:101">
      <c r="CW25825" s="2210"/>
    </row>
    <row r="25826" spans="101:101">
      <c r="CW25826" s="2195"/>
    </row>
    <row r="25850" spans="101:101">
      <c r="CW25850" s="2210"/>
    </row>
    <row r="25851" spans="101:101">
      <c r="CW25851" s="2195"/>
    </row>
    <row r="25875" spans="101:101">
      <c r="CW25875" s="2210"/>
    </row>
    <row r="25876" spans="101:101">
      <c r="CW25876" s="2195"/>
    </row>
    <row r="25900" spans="101:101">
      <c r="CW25900" s="2210"/>
    </row>
    <row r="25901" spans="101:101">
      <c r="CW25901" s="2195"/>
    </row>
    <row r="25925" spans="101:101">
      <c r="CW25925" s="2210"/>
    </row>
    <row r="25926" spans="101:101">
      <c r="CW25926" s="2195"/>
    </row>
    <row r="25950" spans="101:101">
      <c r="CW25950" s="2210"/>
    </row>
    <row r="25951" spans="101:101">
      <c r="CW25951" s="2195"/>
    </row>
    <row r="25975" spans="101:101">
      <c r="CW25975" s="2210"/>
    </row>
    <row r="25976" spans="101:101">
      <c r="CW25976" s="2195"/>
    </row>
    <row r="26000" spans="101:101">
      <c r="CW26000" s="2210"/>
    </row>
    <row r="26001" spans="101:101">
      <c r="CW26001" s="2195"/>
    </row>
    <row r="26025" spans="101:101">
      <c r="CW26025" s="2210"/>
    </row>
    <row r="26026" spans="101:101">
      <c r="CW26026" s="2195"/>
    </row>
    <row r="26050" spans="101:101">
      <c r="CW26050" s="2210"/>
    </row>
    <row r="26051" spans="101:101">
      <c r="CW26051" s="2195"/>
    </row>
    <row r="26075" spans="101:101">
      <c r="CW26075" s="2210"/>
    </row>
    <row r="26076" spans="101:101">
      <c r="CW26076" s="2195"/>
    </row>
    <row r="26100" spans="101:101">
      <c r="CW26100" s="2210"/>
    </row>
    <row r="26101" spans="101:101">
      <c r="CW26101" s="2195"/>
    </row>
    <row r="26125" spans="101:101">
      <c r="CW26125" s="2210"/>
    </row>
    <row r="26126" spans="101:101">
      <c r="CW26126" s="2195"/>
    </row>
    <row r="26150" spans="101:101">
      <c r="CW26150" s="2210"/>
    </row>
    <row r="26151" spans="101:101">
      <c r="CW26151" s="2195"/>
    </row>
    <row r="26175" spans="101:101">
      <c r="CW26175" s="2210"/>
    </row>
    <row r="26176" spans="101:101">
      <c r="CW26176" s="2195"/>
    </row>
    <row r="26200" spans="101:101">
      <c r="CW26200" s="2210"/>
    </row>
    <row r="26201" spans="101:101">
      <c r="CW26201" s="2195"/>
    </row>
    <row r="26225" spans="101:101">
      <c r="CW26225" s="2210"/>
    </row>
    <row r="26226" spans="101:101">
      <c r="CW26226" s="2195"/>
    </row>
    <row r="26250" spans="101:101">
      <c r="CW26250" s="2210"/>
    </row>
    <row r="26251" spans="101:101">
      <c r="CW26251" s="2195"/>
    </row>
    <row r="26275" spans="101:101">
      <c r="CW26275" s="2210"/>
    </row>
    <row r="26276" spans="101:101">
      <c r="CW26276" s="2195"/>
    </row>
    <row r="26300" spans="101:101">
      <c r="CW26300" s="2210"/>
    </row>
    <row r="26301" spans="101:101">
      <c r="CW26301" s="2195"/>
    </row>
    <row r="26325" spans="101:101">
      <c r="CW26325" s="2210"/>
    </row>
    <row r="26326" spans="101:101">
      <c r="CW26326" s="2195"/>
    </row>
    <row r="26350" spans="101:101">
      <c r="CW26350" s="2210"/>
    </row>
    <row r="26351" spans="101:101">
      <c r="CW26351" s="2195"/>
    </row>
    <row r="26375" spans="101:101">
      <c r="CW26375" s="2210"/>
    </row>
    <row r="26376" spans="101:101">
      <c r="CW26376" s="2195"/>
    </row>
    <row r="26400" spans="101:101">
      <c r="CW26400" s="2210"/>
    </row>
    <row r="26401" spans="101:101">
      <c r="CW26401" s="2195"/>
    </row>
    <row r="26425" spans="101:101">
      <c r="CW26425" s="2210"/>
    </row>
    <row r="26426" spans="101:101">
      <c r="CW26426" s="2195"/>
    </row>
    <row r="26450" spans="101:101">
      <c r="CW26450" s="2210"/>
    </row>
    <row r="26451" spans="101:101">
      <c r="CW26451" s="2195"/>
    </row>
    <row r="26475" spans="101:101">
      <c r="CW26475" s="2210"/>
    </row>
    <row r="26476" spans="101:101">
      <c r="CW26476" s="2195"/>
    </row>
    <row r="26500" spans="101:101">
      <c r="CW26500" s="2210"/>
    </row>
    <row r="26501" spans="101:101">
      <c r="CW26501" s="2195"/>
    </row>
    <row r="26525" spans="101:101">
      <c r="CW26525" s="2210"/>
    </row>
    <row r="26526" spans="101:101">
      <c r="CW26526" s="2195"/>
    </row>
    <row r="26550" spans="101:101">
      <c r="CW26550" s="2210"/>
    </row>
    <row r="26551" spans="101:101">
      <c r="CW26551" s="2195"/>
    </row>
    <row r="26575" spans="101:101">
      <c r="CW26575" s="2210"/>
    </row>
    <row r="26576" spans="101:101">
      <c r="CW26576" s="2195"/>
    </row>
    <row r="26600" spans="101:101">
      <c r="CW26600" s="2210"/>
    </row>
    <row r="26601" spans="101:101">
      <c r="CW26601" s="2195"/>
    </row>
    <row r="26625" spans="101:101">
      <c r="CW26625" s="2210"/>
    </row>
    <row r="26626" spans="101:101">
      <c r="CW26626" s="2195"/>
    </row>
    <row r="26650" spans="101:101">
      <c r="CW26650" s="2210"/>
    </row>
    <row r="26651" spans="101:101">
      <c r="CW26651" s="2195"/>
    </row>
    <row r="26675" spans="101:101">
      <c r="CW26675" s="2210"/>
    </row>
    <row r="26676" spans="101:101">
      <c r="CW26676" s="2195"/>
    </row>
    <row r="26700" spans="101:101">
      <c r="CW26700" s="2210"/>
    </row>
    <row r="26701" spans="101:101">
      <c r="CW26701" s="2195"/>
    </row>
    <row r="26725" spans="101:101">
      <c r="CW26725" s="2210"/>
    </row>
    <row r="26726" spans="101:101">
      <c r="CW26726" s="2195"/>
    </row>
    <row r="26750" spans="101:101">
      <c r="CW26750" s="2210"/>
    </row>
    <row r="26751" spans="101:101">
      <c r="CW26751" s="2195"/>
    </row>
    <row r="26775" spans="101:101">
      <c r="CW26775" s="2210"/>
    </row>
    <row r="26776" spans="101:101">
      <c r="CW26776" s="2195"/>
    </row>
    <row r="26800" spans="101:101">
      <c r="CW26800" s="2210"/>
    </row>
    <row r="26801" spans="101:101">
      <c r="CW26801" s="2195"/>
    </row>
    <row r="26825" spans="101:101">
      <c r="CW26825" s="2210"/>
    </row>
    <row r="26826" spans="101:101">
      <c r="CW26826" s="2195"/>
    </row>
    <row r="26850" spans="101:101">
      <c r="CW26850" s="2210"/>
    </row>
    <row r="26851" spans="101:101">
      <c r="CW26851" s="2195"/>
    </row>
    <row r="26875" spans="101:101">
      <c r="CW26875" s="2210"/>
    </row>
    <row r="26876" spans="101:101">
      <c r="CW26876" s="2195"/>
    </row>
    <row r="26900" spans="101:101">
      <c r="CW26900" s="2210"/>
    </row>
    <row r="26901" spans="101:101">
      <c r="CW26901" s="2195"/>
    </row>
    <row r="26925" spans="101:101">
      <c r="CW26925" s="2210"/>
    </row>
    <row r="26926" spans="101:101">
      <c r="CW26926" s="2195"/>
    </row>
    <row r="26950" spans="101:101">
      <c r="CW26950" s="2210"/>
    </row>
    <row r="26951" spans="101:101">
      <c r="CW26951" s="2195"/>
    </row>
    <row r="26975" spans="101:101">
      <c r="CW26975" s="2210"/>
    </row>
    <row r="26976" spans="101:101">
      <c r="CW26976" s="2195"/>
    </row>
    <row r="27000" spans="101:101">
      <c r="CW27000" s="2210"/>
    </row>
    <row r="27001" spans="101:101">
      <c r="CW27001" s="2195"/>
    </row>
    <row r="27025" spans="101:101">
      <c r="CW27025" s="2210"/>
    </row>
    <row r="27026" spans="101:101">
      <c r="CW27026" s="2195"/>
    </row>
    <row r="27050" spans="101:101">
      <c r="CW27050" s="2210"/>
    </row>
    <row r="27051" spans="101:101">
      <c r="CW27051" s="2195"/>
    </row>
    <row r="27075" spans="101:101">
      <c r="CW27075" s="2210"/>
    </row>
    <row r="27076" spans="101:101">
      <c r="CW27076" s="2195"/>
    </row>
    <row r="27100" spans="101:101">
      <c r="CW27100" s="2210"/>
    </row>
    <row r="27101" spans="101:101">
      <c r="CW27101" s="2195"/>
    </row>
    <row r="27125" spans="101:101">
      <c r="CW27125" s="2210"/>
    </row>
    <row r="27126" spans="101:101">
      <c r="CW27126" s="2195"/>
    </row>
    <row r="27150" spans="101:101">
      <c r="CW27150" s="2210"/>
    </row>
    <row r="27151" spans="101:101">
      <c r="CW27151" s="2195"/>
    </row>
    <row r="27175" spans="101:101">
      <c r="CW27175" s="2210"/>
    </row>
    <row r="27176" spans="101:101">
      <c r="CW27176" s="2195"/>
    </row>
    <row r="27200" spans="101:101">
      <c r="CW27200" s="2210"/>
    </row>
    <row r="27201" spans="101:101">
      <c r="CW27201" s="2195"/>
    </row>
    <row r="27225" spans="101:101">
      <c r="CW27225" s="2210"/>
    </row>
    <row r="27226" spans="101:101">
      <c r="CW27226" s="2195"/>
    </row>
    <row r="27250" spans="101:101">
      <c r="CW27250" s="2210"/>
    </row>
    <row r="27251" spans="101:101">
      <c r="CW27251" s="2195"/>
    </row>
    <row r="27275" spans="101:101">
      <c r="CW27275" s="2210"/>
    </row>
    <row r="27276" spans="101:101">
      <c r="CW27276" s="2195"/>
    </row>
    <row r="27300" spans="101:101">
      <c r="CW27300" s="2210"/>
    </row>
    <row r="27301" spans="101:101">
      <c r="CW27301" s="2195"/>
    </row>
    <row r="27325" spans="101:101">
      <c r="CW27325" s="2210"/>
    </row>
    <row r="27326" spans="101:101">
      <c r="CW27326" s="2195"/>
    </row>
    <row r="27350" spans="101:101">
      <c r="CW27350" s="2210"/>
    </row>
    <row r="27351" spans="101:101">
      <c r="CW27351" s="2195"/>
    </row>
    <row r="27375" spans="101:101">
      <c r="CW27375" s="2210"/>
    </row>
    <row r="27376" spans="101:101">
      <c r="CW27376" s="2195"/>
    </row>
    <row r="27400" spans="101:101">
      <c r="CW27400" s="2210"/>
    </row>
    <row r="27401" spans="101:101">
      <c r="CW27401" s="2195"/>
    </row>
    <row r="27425" spans="101:101">
      <c r="CW27425" s="2210"/>
    </row>
    <row r="27426" spans="101:101">
      <c r="CW27426" s="2195"/>
    </row>
    <row r="27450" spans="101:101">
      <c r="CW27450" s="2210"/>
    </row>
    <row r="27451" spans="101:101">
      <c r="CW27451" s="2195"/>
    </row>
    <row r="27475" spans="101:101">
      <c r="CW27475" s="2210"/>
    </row>
    <row r="27476" spans="101:101">
      <c r="CW27476" s="2195"/>
    </row>
    <row r="27500" spans="101:101">
      <c r="CW27500" s="2210"/>
    </row>
    <row r="27501" spans="101:101">
      <c r="CW27501" s="2195"/>
    </row>
    <row r="27525" spans="101:101">
      <c r="CW27525" s="2210"/>
    </row>
    <row r="27526" spans="101:101">
      <c r="CW27526" s="2195"/>
    </row>
    <row r="27550" spans="101:101">
      <c r="CW27550" s="2210"/>
    </row>
    <row r="27551" spans="101:101">
      <c r="CW27551" s="2195"/>
    </row>
    <row r="27575" spans="101:101">
      <c r="CW27575" s="2210"/>
    </row>
    <row r="27576" spans="101:101">
      <c r="CW27576" s="2195"/>
    </row>
    <row r="27600" spans="101:101">
      <c r="CW27600" s="2210"/>
    </row>
    <row r="27601" spans="101:101">
      <c r="CW27601" s="2195"/>
    </row>
    <row r="27625" spans="101:101">
      <c r="CW27625" s="2210"/>
    </row>
    <row r="27626" spans="101:101">
      <c r="CW27626" s="2195"/>
    </row>
    <row r="27650" spans="101:101">
      <c r="CW27650" s="2210"/>
    </row>
    <row r="27651" spans="101:101">
      <c r="CW27651" s="2195"/>
    </row>
    <row r="27675" spans="101:101">
      <c r="CW27675" s="2210"/>
    </row>
    <row r="27676" spans="101:101">
      <c r="CW27676" s="2195"/>
    </row>
    <row r="27700" spans="101:101">
      <c r="CW27700" s="2210"/>
    </row>
    <row r="27701" spans="101:101">
      <c r="CW27701" s="2195"/>
    </row>
    <row r="27725" spans="101:101">
      <c r="CW27725" s="2210"/>
    </row>
    <row r="27726" spans="101:101">
      <c r="CW27726" s="2195"/>
    </row>
    <row r="27750" spans="101:101">
      <c r="CW27750" s="2210"/>
    </row>
    <row r="27751" spans="101:101">
      <c r="CW27751" s="2195"/>
    </row>
    <row r="27775" spans="101:101">
      <c r="CW27775" s="2210"/>
    </row>
    <row r="27776" spans="101:101">
      <c r="CW27776" s="2195"/>
    </row>
    <row r="27800" spans="101:101">
      <c r="CW27800" s="2210"/>
    </row>
    <row r="27801" spans="101:101">
      <c r="CW27801" s="2195"/>
    </row>
    <row r="27825" spans="101:101">
      <c r="CW27825" s="2210"/>
    </row>
    <row r="27826" spans="101:101">
      <c r="CW27826" s="2195"/>
    </row>
    <row r="27850" spans="101:101">
      <c r="CW27850" s="2210"/>
    </row>
    <row r="27851" spans="101:101">
      <c r="CW27851" s="2195"/>
    </row>
    <row r="27875" spans="101:101">
      <c r="CW27875" s="2210"/>
    </row>
    <row r="27876" spans="101:101">
      <c r="CW27876" s="2195"/>
    </row>
    <row r="27900" spans="101:101">
      <c r="CW27900" s="2210"/>
    </row>
    <row r="27901" spans="101:101">
      <c r="CW27901" s="2195"/>
    </row>
    <row r="27925" spans="101:101">
      <c r="CW27925" s="2210"/>
    </row>
    <row r="27926" spans="101:101">
      <c r="CW27926" s="2195"/>
    </row>
    <row r="27950" spans="101:101">
      <c r="CW27950" s="2210"/>
    </row>
    <row r="27951" spans="101:101">
      <c r="CW27951" s="2195"/>
    </row>
    <row r="27975" spans="101:101">
      <c r="CW27975" s="2210"/>
    </row>
    <row r="27976" spans="101:101">
      <c r="CW27976" s="2195"/>
    </row>
    <row r="28000" spans="101:101">
      <c r="CW28000" s="2210"/>
    </row>
    <row r="28001" spans="101:101">
      <c r="CW28001" s="2195"/>
    </row>
    <row r="28025" spans="101:101">
      <c r="CW28025" s="2210"/>
    </row>
    <row r="28026" spans="101:101">
      <c r="CW28026" s="2195"/>
    </row>
    <row r="28050" spans="101:101">
      <c r="CW28050" s="2210"/>
    </row>
    <row r="28051" spans="101:101">
      <c r="CW28051" s="2195"/>
    </row>
    <row r="28075" spans="101:101">
      <c r="CW28075" s="2210"/>
    </row>
    <row r="28076" spans="101:101">
      <c r="CW28076" s="2195"/>
    </row>
    <row r="28100" spans="101:101">
      <c r="CW28100" s="2210"/>
    </row>
    <row r="28101" spans="101:101">
      <c r="CW28101" s="2195"/>
    </row>
    <row r="28125" spans="101:101">
      <c r="CW28125" s="2210"/>
    </row>
    <row r="28126" spans="101:101">
      <c r="CW28126" s="2195"/>
    </row>
    <row r="28150" spans="101:101">
      <c r="CW28150" s="2210"/>
    </row>
    <row r="28151" spans="101:101">
      <c r="CW28151" s="2195"/>
    </row>
    <row r="28175" spans="101:101">
      <c r="CW28175" s="2210"/>
    </row>
    <row r="28176" spans="101:101">
      <c r="CW28176" s="2195"/>
    </row>
    <row r="28200" spans="101:101">
      <c r="CW28200" s="2210"/>
    </row>
    <row r="28201" spans="101:101">
      <c r="CW28201" s="2195"/>
    </row>
    <row r="28225" spans="101:101">
      <c r="CW28225" s="2210"/>
    </row>
    <row r="28226" spans="101:101">
      <c r="CW28226" s="2195"/>
    </row>
    <row r="28250" spans="101:101">
      <c r="CW28250" s="2210"/>
    </row>
    <row r="28251" spans="101:101">
      <c r="CW28251" s="2195"/>
    </row>
    <row r="28275" spans="101:101">
      <c r="CW28275" s="2210"/>
    </row>
    <row r="28276" spans="101:101">
      <c r="CW28276" s="2195"/>
    </row>
    <row r="28300" spans="101:101">
      <c r="CW28300" s="2210"/>
    </row>
    <row r="28301" spans="101:101">
      <c r="CW28301" s="2195"/>
    </row>
    <row r="28325" spans="101:101">
      <c r="CW28325" s="2210"/>
    </row>
    <row r="28326" spans="101:101">
      <c r="CW28326" s="2195"/>
    </row>
    <row r="28350" spans="101:101">
      <c r="CW28350" s="2210"/>
    </row>
    <row r="28351" spans="101:101">
      <c r="CW28351" s="2195"/>
    </row>
    <row r="28375" spans="101:101">
      <c r="CW28375" s="2210"/>
    </row>
    <row r="28376" spans="101:101">
      <c r="CW28376" s="2195"/>
    </row>
    <row r="28400" spans="101:101">
      <c r="CW28400" s="2210"/>
    </row>
    <row r="28401" spans="101:101">
      <c r="CW28401" s="2195"/>
    </row>
    <row r="28425" spans="101:101">
      <c r="CW28425" s="2210"/>
    </row>
    <row r="28426" spans="101:101">
      <c r="CW28426" s="2195"/>
    </row>
    <row r="28450" spans="101:101">
      <c r="CW28450" s="2210"/>
    </row>
    <row r="28451" spans="101:101">
      <c r="CW28451" s="2195"/>
    </row>
    <row r="28475" spans="101:101">
      <c r="CW28475" s="2210"/>
    </row>
    <row r="28476" spans="101:101">
      <c r="CW28476" s="2195"/>
    </row>
    <row r="28500" spans="101:101">
      <c r="CW28500" s="2210"/>
    </row>
    <row r="28501" spans="101:101">
      <c r="CW28501" s="2195"/>
    </row>
    <row r="28525" spans="101:101">
      <c r="CW28525" s="2210"/>
    </row>
    <row r="28526" spans="101:101">
      <c r="CW28526" s="2195"/>
    </row>
    <row r="28550" spans="101:101">
      <c r="CW28550" s="2210"/>
    </row>
    <row r="28551" spans="101:101">
      <c r="CW28551" s="2195"/>
    </row>
    <row r="28575" spans="101:101">
      <c r="CW28575" s="2210"/>
    </row>
    <row r="28576" spans="101:101">
      <c r="CW28576" s="2195"/>
    </row>
    <row r="28600" spans="101:101">
      <c r="CW28600" s="2210"/>
    </row>
    <row r="28601" spans="101:101">
      <c r="CW28601" s="2195"/>
    </row>
    <row r="28625" spans="101:101">
      <c r="CW28625" s="2210"/>
    </row>
    <row r="28626" spans="101:101">
      <c r="CW28626" s="2195"/>
    </row>
    <row r="28650" spans="101:101">
      <c r="CW28650" s="2210"/>
    </row>
    <row r="28651" spans="101:101">
      <c r="CW28651" s="2195"/>
    </row>
    <row r="28675" spans="101:101">
      <c r="CW28675" s="2210"/>
    </row>
    <row r="28676" spans="101:101">
      <c r="CW28676" s="2195"/>
    </row>
    <row r="28700" spans="101:101">
      <c r="CW28700" s="2210"/>
    </row>
    <row r="28701" spans="101:101">
      <c r="CW28701" s="2195"/>
    </row>
    <row r="28725" spans="101:101">
      <c r="CW28725" s="2210"/>
    </row>
    <row r="28726" spans="101:101">
      <c r="CW28726" s="2195"/>
    </row>
    <row r="28750" spans="101:101">
      <c r="CW28750" s="2210"/>
    </row>
    <row r="28751" spans="101:101">
      <c r="CW28751" s="2195"/>
    </row>
    <row r="28775" spans="101:101">
      <c r="CW28775" s="2210"/>
    </row>
    <row r="28776" spans="101:101">
      <c r="CW28776" s="2195"/>
    </row>
    <row r="28800" spans="101:101">
      <c r="CW28800" s="2210"/>
    </row>
    <row r="28801" spans="101:101">
      <c r="CW28801" s="2195"/>
    </row>
    <row r="28825" spans="101:101">
      <c r="CW28825" s="2210"/>
    </row>
    <row r="28826" spans="101:101">
      <c r="CW28826" s="2195"/>
    </row>
    <row r="28850" spans="101:101">
      <c r="CW28850" s="2210"/>
    </row>
    <row r="28851" spans="101:101">
      <c r="CW28851" s="2195"/>
    </row>
    <row r="28875" spans="101:101">
      <c r="CW28875" s="2210"/>
    </row>
    <row r="28876" spans="101:101">
      <c r="CW28876" s="2195"/>
    </row>
    <row r="28900" spans="101:101">
      <c r="CW28900" s="2210"/>
    </row>
    <row r="28901" spans="101:101">
      <c r="CW28901" s="2195"/>
    </row>
    <row r="28925" spans="101:101">
      <c r="CW28925" s="2210"/>
    </row>
    <row r="28926" spans="101:101">
      <c r="CW28926" s="2195"/>
    </row>
    <row r="28950" spans="101:101">
      <c r="CW28950" s="2210"/>
    </row>
    <row r="28951" spans="101:101">
      <c r="CW28951" s="2195"/>
    </row>
    <row r="28975" spans="101:101">
      <c r="CW28975" s="2210"/>
    </row>
    <row r="28976" spans="101:101">
      <c r="CW28976" s="2195"/>
    </row>
    <row r="29000" spans="101:101">
      <c r="CW29000" s="2210"/>
    </row>
    <row r="29001" spans="101:101">
      <c r="CW29001" s="2195"/>
    </row>
    <row r="29025" spans="101:101">
      <c r="CW29025" s="2210"/>
    </row>
    <row r="29026" spans="101:101">
      <c r="CW29026" s="2195"/>
    </row>
    <row r="29050" spans="101:101">
      <c r="CW29050" s="2210"/>
    </row>
    <row r="29051" spans="101:101">
      <c r="CW29051" s="2195"/>
    </row>
    <row r="29075" spans="101:101">
      <c r="CW29075" s="2210"/>
    </row>
    <row r="29076" spans="101:101">
      <c r="CW29076" s="2195"/>
    </row>
    <row r="29100" spans="101:101">
      <c r="CW29100" s="2210"/>
    </row>
    <row r="29101" spans="101:101">
      <c r="CW29101" s="2195"/>
    </row>
    <row r="29125" spans="101:101">
      <c r="CW29125" s="2210"/>
    </row>
    <row r="29126" spans="101:101">
      <c r="CW29126" s="2195"/>
    </row>
    <row r="29150" spans="101:101">
      <c r="CW29150" s="2210"/>
    </row>
    <row r="29151" spans="101:101">
      <c r="CW29151" s="2195"/>
    </row>
    <row r="29175" spans="101:101">
      <c r="CW29175" s="2210"/>
    </row>
    <row r="29176" spans="101:101">
      <c r="CW29176" s="2195"/>
    </row>
    <row r="29200" spans="101:101">
      <c r="CW29200" s="2210"/>
    </row>
    <row r="29201" spans="101:101">
      <c r="CW29201" s="2195"/>
    </row>
    <row r="29225" spans="101:101">
      <c r="CW29225" s="2210"/>
    </row>
    <row r="29226" spans="101:101">
      <c r="CW29226" s="2195"/>
    </row>
    <row r="29250" spans="101:101">
      <c r="CW29250" s="2210"/>
    </row>
    <row r="29251" spans="101:101">
      <c r="CW29251" s="2195"/>
    </row>
    <row r="29275" spans="101:101">
      <c r="CW29275" s="2210"/>
    </row>
    <row r="29276" spans="101:101">
      <c r="CW29276" s="2195"/>
    </row>
    <row r="29300" spans="101:101">
      <c r="CW29300" s="2210"/>
    </row>
    <row r="29301" spans="101:101">
      <c r="CW29301" s="2195"/>
    </row>
    <row r="29325" spans="101:101">
      <c r="CW29325" s="2210"/>
    </row>
    <row r="29326" spans="101:101">
      <c r="CW29326" s="2195"/>
    </row>
    <row r="29350" spans="101:101">
      <c r="CW29350" s="2210"/>
    </row>
    <row r="29351" spans="101:101">
      <c r="CW29351" s="2195"/>
    </row>
    <row r="29375" spans="101:101">
      <c r="CW29375" s="2210"/>
    </row>
    <row r="29376" spans="101:101">
      <c r="CW29376" s="2195"/>
    </row>
    <row r="29400" spans="101:101">
      <c r="CW29400" s="2210"/>
    </row>
    <row r="29401" spans="101:101">
      <c r="CW29401" s="2195"/>
    </row>
    <row r="29425" spans="101:101">
      <c r="CW29425" s="2210"/>
    </row>
    <row r="29426" spans="101:101">
      <c r="CW29426" s="2195"/>
    </row>
    <row r="29450" spans="101:101">
      <c r="CW29450" s="2210"/>
    </row>
    <row r="29451" spans="101:101">
      <c r="CW29451" s="2195"/>
    </row>
    <row r="29475" spans="101:101">
      <c r="CW29475" s="2210"/>
    </row>
    <row r="29476" spans="101:101">
      <c r="CW29476" s="2195"/>
    </row>
    <row r="29500" spans="101:101">
      <c r="CW29500" s="2210"/>
    </row>
    <row r="29501" spans="101:101">
      <c r="CW29501" s="2195"/>
    </row>
    <row r="29525" spans="101:101">
      <c r="CW29525" s="2210"/>
    </row>
    <row r="29526" spans="101:101">
      <c r="CW29526" s="2195"/>
    </row>
    <row r="29550" spans="101:101">
      <c r="CW29550" s="2210"/>
    </row>
    <row r="29551" spans="101:101">
      <c r="CW29551" s="2195"/>
    </row>
    <row r="29575" spans="101:101">
      <c r="CW29575" s="2210"/>
    </row>
    <row r="29576" spans="101:101">
      <c r="CW29576" s="2195"/>
    </row>
    <row r="29600" spans="101:101">
      <c r="CW29600" s="2210"/>
    </row>
    <row r="29601" spans="101:101">
      <c r="CW29601" s="2195"/>
    </row>
    <row r="29625" spans="101:101">
      <c r="CW29625" s="2210"/>
    </row>
    <row r="29626" spans="101:101">
      <c r="CW29626" s="2195"/>
    </row>
    <row r="29650" spans="101:101">
      <c r="CW29650" s="2210"/>
    </row>
    <row r="29651" spans="101:101">
      <c r="CW29651" s="2195"/>
    </row>
    <row r="29675" spans="101:101">
      <c r="CW29675" s="2210"/>
    </row>
    <row r="29676" spans="101:101">
      <c r="CW29676" s="2195"/>
    </row>
    <row r="29700" spans="101:101">
      <c r="CW29700" s="2210"/>
    </row>
    <row r="29701" spans="101:101">
      <c r="CW29701" s="2195"/>
    </row>
    <row r="29725" spans="101:101">
      <c r="CW29725" s="2210"/>
    </row>
    <row r="29726" spans="101:101">
      <c r="CW29726" s="2195"/>
    </row>
    <row r="29750" spans="101:101">
      <c r="CW29750" s="2210"/>
    </row>
    <row r="29751" spans="101:101">
      <c r="CW29751" s="2195"/>
    </row>
    <row r="29775" spans="101:101">
      <c r="CW29775" s="2210"/>
    </row>
    <row r="29776" spans="101:101">
      <c r="CW29776" s="2195"/>
    </row>
    <row r="29800" spans="101:101">
      <c r="CW29800" s="2210"/>
    </row>
    <row r="29801" spans="101:101">
      <c r="CW29801" s="2195"/>
    </row>
    <row r="29825" spans="101:101">
      <c r="CW29825" s="2210"/>
    </row>
    <row r="29826" spans="101:101">
      <c r="CW29826" s="2195"/>
    </row>
    <row r="29850" spans="101:101">
      <c r="CW29850" s="2210"/>
    </row>
    <row r="29851" spans="101:101">
      <c r="CW29851" s="2195"/>
    </row>
    <row r="29875" spans="101:101">
      <c r="CW29875" s="2210"/>
    </row>
    <row r="29876" spans="101:101">
      <c r="CW29876" s="2195"/>
    </row>
    <row r="29900" spans="101:101">
      <c r="CW29900" s="2210"/>
    </row>
    <row r="29901" spans="101:101">
      <c r="CW29901" s="2195"/>
    </row>
    <row r="29925" spans="101:101">
      <c r="CW29925" s="2210"/>
    </row>
    <row r="29926" spans="101:101">
      <c r="CW29926" s="2195"/>
    </row>
    <row r="29950" spans="101:101">
      <c r="CW29950" s="2210"/>
    </row>
    <row r="29951" spans="101:101">
      <c r="CW29951" s="2195"/>
    </row>
    <row r="29975" spans="101:101">
      <c r="CW29975" s="2210"/>
    </row>
    <row r="29976" spans="101:101">
      <c r="CW29976" s="2195"/>
    </row>
    <row r="30000" spans="101:101">
      <c r="CW30000" s="2210"/>
    </row>
    <row r="30001" spans="101:101">
      <c r="CW30001" s="2195"/>
    </row>
    <row r="30025" spans="101:101">
      <c r="CW30025" s="2210"/>
    </row>
    <row r="30026" spans="101:101">
      <c r="CW30026" s="2195"/>
    </row>
    <row r="30050" spans="101:101">
      <c r="CW30050" s="2210"/>
    </row>
    <row r="30051" spans="101:101">
      <c r="CW30051" s="2195"/>
    </row>
    <row r="30075" spans="101:101">
      <c r="CW30075" s="2210"/>
    </row>
    <row r="30076" spans="101:101">
      <c r="CW30076" s="2195"/>
    </row>
    <row r="30100" spans="101:101">
      <c r="CW30100" s="2210"/>
    </row>
    <row r="30101" spans="101:101">
      <c r="CW30101" s="2195"/>
    </row>
    <row r="30125" spans="101:101">
      <c r="CW30125" s="2210"/>
    </row>
    <row r="30126" spans="101:101">
      <c r="CW30126" s="2195"/>
    </row>
    <row r="30150" spans="101:101">
      <c r="CW30150" s="2210"/>
    </row>
    <row r="30151" spans="101:101">
      <c r="CW30151" s="2195"/>
    </row>
    <row r="30175" spans="101:101">
      <c r="CW30175" s="2210"/>
    </row>
    <row r="30176" spans="101:101">
      <c r="CW30176" s="2195"/>
    </row>
    <row r="30200" spans="101:101">
      <c r="CW30200" s="2210"/>
    </row>
    <row r="30201" spans="101:101">
      <c r="CW30201" s="2195"/>
    </row>
    <row r="30225" spans="101:101">
      <c r="CW30225" s="2210"/>
    </row>
    <row r="30226" spans="101:101">
      <c r="CW30226" s="2195"/>
    </row>
    <row r="30250" spans="101:101">
      <c r="CW30250" s="2210"/>
    </row>
    <row r="30251" spans="101:101">
      <c r="CW30251" s="2195"/>
    </row>
    <row r="30275" spans="101:101">
      <c r="CW30275" s="2210"/>
    </row>
    <row r="30276" spans="101:101">
      <c r="CW30276" s="2195"/>
    </row>
    <row r="30300" spans="101:101">
      <c r="CW30300" s="2210"/>
    </row>
    <row r="30301" spans="101:101">
      <c r="CW30301" s="2195"/>
    </row>
    <row r="30325" spans="101:101">
      <c r="CW30325" s="2210"/>
    </row>
    <row r="30326" spans="101:101">
      <c r="CW30326" s="2195"/>
    </row>
    <row r="30350" spans="101:101">
      <c r="CW30350" s="2210"/>
    </row>
    <row r="30351" spans="101:101">
      <c r="CW30351" s="2195"/>
    </row>
    <row r="30375" spans="101:101">
      <c r="CW30375" s="2210"/>
    </row>
    <row r="30376" spans="101:101">
      <c r="CW30376" s="2195"/>
    </row>
    <row r="30400" spans="101:101">
      <c r="CW30400" s="2210"/>
    </row>
    <row r="30401" spans="101:101">
      <c r="CW30401" s="2195"/>
    </row>
    <row r="30425" spans="101:101">
      <c r="CW30425" s="2210"/>
    </row>
    <row r="30426" spans="101:101">
      <c r="CW30426" s="2195"/>
    </row>
    <row r="30450" spans="101:101">
      <c r="CW30450" s="2210"/>
    </row>
    <row r="30451" spans="101:101">
      <c r="CW30451" s="2195"/>
    </row>
    <row r="30475" spans="101:101">
      <c r="CW30475" s="2210"/>
    </row>
    <row r="30476" spans="101:101">
      <c r="CW30476" s="2195"/>
    </row>
    <row r="30500" spans="101:101">
      <c r="CW30500" s="2210"/>
    </row>
    <row r="30501" spans="101:101">
      <c r="CW30501" s="2195"/>
    </row>
    <row r="30525" spans="101:101">
      <c r="CW30525" s="2210"/>
    </row>
    <row r="30526" spans="101:101">
      <c r="CW30526" s="2195"/>
    </row>
    <row r="30550" spans="101:101">
      <c r="CW30550" s="2210"/>
    </row>
    <row r="30551" spans="101:101">
      <c r="CW30551" s="2195"/>
    </row>
    <row r="30575" spans="101:101">
      <c r="CW30575" s="2210"/>
    </row>
    <row r="30576" spans="101:101">
      <c r="CW30576" s="2195"/>
    </row>
    <row r="30600" spans="101:101">
      <c r="CW30600" s="2210"/>
    </row>
    <row r="30601" spans="101:101">
      <c r="CW30601" s="2195"/>
    </row>
    <row r="30625" spans="101:101">
      <c r="CW30625" s="2210"/>
    </row>
    <row r="30626" spans="101:101">
      <c r="CW30626" s="2195"/>
    </row>
    <row r="30650" spans="101:101">
      <c r="CW30650" s="2210"/>
    </row>
    <row r="30651" spans="101:101">
      <c r="CW30651" s="2195"/>
    </row>
    <row r="30675" spans="101:101">
      <c r="CW30675" s="2210"/>
    </row>
    <row r="30676" spans="101:101">
      <c r="CW30676" s="2195"/>
    </row>
    <row r="30700" spans="101:101">
      <c r="CW30700" s="2210"/>
    </row>
    <row r="30701" spans="101:101">
      <c r="CW30701" s="2195"/>
    </row>
    <row r="30725" spans="101:101">
      <c r="CW30725" s="2210"/>
    </row>
    <row r="30726" spans="101:101">
      <c r="CW30726" s="2195"/>
    </row>
    <row r="30750" spans="101:101">
      <c r="CW30750" s="2210"/>
    </row>
    <row r="30751" spans="101:101">
      <c r="CW30751" s="2195"/>
    </row>
    <row r="30775" spans="101:101">
      <c r="CW30775" s="2210"/>
    </row>
    <row r="30776" spans="101:101">
      <c r="CW30776" s="2195"/>
    </row>
    <row r="30800" spans="101:101">
      <c r="CW30800" s="2210"/>
    </row>
    <row r="30801" spans="101:101">
      <c r="CW30801" s="2195"/>
    </row>
    <row r="30825" spans="101:101">
      <c r="CW30825" s="2210"/>
    </row>
    <row r="30826" spans="101:101">
      <c r="CW30826" s="2195"/>
    </row>
    <row r="30850" spans="101:101">
      <c r="CW30850" s="2210"/>
    </row>
    <row r="30851" spans="101:101">
      <c r="CW30851" s="2195"/>
    </row>
    <row r="30875" spans="101:101">
      <c r="CW30875" s="2210"/>
    </row>
    <row r="30876" spans="101:101">
      <c r="CW30876" s="2195"/>
    </row>
    <row r="30900" spans="101:101">
      <c r="CW30900" s="2210"/>
    </row>
    <row r="30901" spans="101:101">
      <c r="CW30901" s="2195"/>
    </row>
    <row r="30925" spans="101:101">
      <c r="CW30925" s="2210"/>
    </row>
    <row r="30926" spans="101:101">
      <c r="CW30926" s="2195"/>
    </row>
    <row r="30950" spans="101:101">
      <c r="CW30950" s="2210"/>
    </row>
    <row r="30951" spans="101:101">
      <c r="CW30951" s="2195"/>
    </row>
    <row r="30975" spans="101:101">
      <c r="CW30975" s="2210"/>
    </row>
    <row r="30976" spans="101:101">
      <c r="CW30976" s="2195"/>
    </row>
    <row r="31000" spans="101:101">
      <c r="CW31000" s="2210"/>
    </row>
    <row r="31001" spans="101:101">
      <c r="CW31001" s="2195"/>
    </row>
    <row r="31025" spans="101:101">
      <c r="CW31025" s="2210"/>
    </row>
    <row r="31026" spans="101:101">
      <c r="CW31026" s="2195"/>
    </row>
    <row r="31050" spans="101:101">
      <c r="CW31050" s="2210"/>
    </row>
    <row r="31051" spans="101:101">
      <c r="CW31051" s="2195"/>
    </row>
    <row r="31075" spans="101:101">
      <c r="CW31075" s="2210"/>
    </row>
    <row r="31076" spans="101:101">
      <c r="CW31076" s="2195"/>
    </row>
    <row r="31100" spans="101:101">
      <c r="CW31100" s="2210"/>
    </row>
    <row r="31101" spans="101:101">
      <c r="CW31101" s="2195"/>
    </row>
    <row r="31125" spans="101:101">
      <c r="CW31125" s="2210"/>
    </row>
    <row r="31126" spans="101:101">
      <c r="CW31126" s="2195"/>
    </row>
    <row r="31150" spans="101:101">
      <c r="CW31150" s="2210"/>
    </row>
    <row r="31151" spans="101:101">
      <c r="CW31151" s="2195"/>
    </row>
    <row r="31175" spans="101:101">
      <c r="CW31175" s="2210"/>
    </row>
    <row r="31176" spans="101:101">
      <c r="CW31176" s="2195"/>
    </row>
    <row r="31200" spans="101:101">
      <c r="CW31200" s="2210"/>
    </row>
    <row r="31201" spans="101:101">
      <c r="CW31201" s="2195"/>
    </row>
    <row r="31225" spans="101:101">
      <c r="CW31225" s="2210"/>
    </row>
    <row r="31226" spans="101:101">
      <c r="CW31226" s="2195"/>
    </row>
    <row r="31250" spans="101:101">
      <c r="CW31250" s="2210"/>
    </row>
    <row r="31251" spans="101:101">
      <c r="CW31251" s="2195"/>
    </row>
    <row r="31275" spans="101:101">
      <c r="CW31275" s="2210"/>
    </row>
    <row r="31276" spans="101:101">
      <c r="CW31276" s="2195"/>
    </row>
    <row r="31300" spans="101:101">
      <c r="CW31300" s="2210"/>
    </row>
    <row r="31301" spans="101:101">
      <c r="CW31301" s="2195"/>
    </row>
    <row r="31325" spans="101:101">
      <c r="CW31325" s="2210"/>
    </row>
    <row r="31326" spans="101:101">
      <c r="CW31326" s="2195"/>
    </row>
    <row r="31350" spans="101:101">
      <c r="CW31350" s="2210"/>
    </row>
    <row r="31351" spans="101:101">
      <c r="CW31351" s="2195"/>
    </row>
    <row r="31375" spans="101:101">
      <c r="CW31375" s="2210"/>
    </row>
    <row r="31376" spans="101:101">
      <c r="CW31376" s="2195"/>
    </row>
    <row r="31400" spans="101:101">
      <c r="CW31400" s="2210"/>
    </row>
    <row r="31401" spans="101:101">
      <c r="CW31401" s="2195"/>
    </row>
    <row r="31425" spans="101:101">
      <c r="CW31425" s="2210"/>
    </row>
    <row r="31426" spans="101:101">
      <c r="CW31426" s="2195"/>
    </row>
    <row r="31450" spans="101:101">
      <c r="CW31450" s="2210"/>
    </row>
    <row r="31451" spans="101:101">
      <c r="CW31451" s="2195"/>
    </row>
    <row r="31475" spans="101:101">
      <c r="CW31475" s="2210"/>
    </row>
    <row r="31476" spans="101:101">
      <c r="CW31476" s="2195"/>
    </row>
    <row r="31500" spans="101:101">
      <c r="CW31500" s="2210"/>
    </row>
    <row r="31501" spans="101:101">
      <c r="CW31501" s="2195"/>
    </row>
    <row r="31525" spans="101:101">
      <c r="CW31525" s="2210"/>
    </row>
    <row r="31526" spans="101:101">
      <c r="CW31526" s="2195"/>
    </row>
    <row r="31550" spans="101:101">
      <c r="CW31550" s="2210"/>
    </row>
    <row r="31551" spans="101:101">
      <c r="CW31551" s="2195"/>
    </row>
    <row r="31575" spans="101:101">
      <c r="CW31575" s="2210"/>
    </row>
    <row r="31576" spans="101:101">
      <c r="CW31576" s="2195"/>
    </row>
    <row r="31600" spans="101:101">
      <c r="CW31600" s="2210"/>
    </row>
    <row r="31601" spans="101:101">
      <c r="CW31601" s="2195"/>
    </row>
    <row r="31625" spans="101:101">
      <c r="CW31625" s="2210"/>
    </row>
    <row r="31626" spans="101:101">
      <c r="CW31626" s="2195"/>
    </row>
    <row r="31650" spans="101:101">
      <c r="CW31650" s="2210"/>
    </row>
    <row r="31651" spans="101:101">
      <c r="CW31651" s="2195"/>
    </row>
    <row r="31675" spans="101:101">
      <c r="CW31675" s="2210"/>
    </row>
    <row r="31676" spans="101:101">
      <c r="CW31676" s="2195"/>
    </row>
    <row r="31700" spans="101:101">
      <c r="CW31700" s="2210"/>
    </row>
    <row r="31701" spans="101:101">
      <c r="CW31701" s="2195"/>
    </row>
    <row r="31725" spans="101:101">
      <c r="CW31725" s="2210"/>
    </row>
    <row r="31726" spans="101:101">
      <c r="CW31726" s="2195"/>
    </row>
    <row r="31750" spans="101:101">
      <c r="CW31750" s="2210"/>
    </row>
    <row r="31751" spans="101:101">
      <c r="CW31751" s="2195"/>
    </row>
    <row r="31775" spans="101:101">
      <c r="CW31775" s="2210"/>
    </row>
    <row r="31776" spans="101:101">
      <c r="CW31776" s="2195"/>
    </row>
    <row r="31800" spans="101:101">
      <c r="CW31800" s="2210"/>
    </row>
    <row r="31801" spans="101:101">
      <c r="CW31801" s="2195"/>
    </row>
    <row r="31825" spans="101:101">
      <c r="CW31825" s="2210"/>
    </row>
    <row r="31826" spans="101:101">
      <c r="CW31826" s="2195"/>
    </row>
    <row r="31850" spans="101:101">
      <c r="CW31850" s="2210"/>
    </row>
    <row r="31851" spans="101:101">
      <c r="CW31851" s="2195"/>
    </row>
    <row r="31875" spans="101:101">
      <c r="CW31875" s="2210"/>
    </row>
    <row r="31876" spans="101:101">
      <c r="CW31876" s="2195"/>
    </row>
    <row r="31900" spans="101:101">
      <c r="CW31900" s="2210"/>
    </row>
    <row r="31901" spans="101:101">
      <c r="CW31901" s="2195"/>
    </row>
    <row r="31925" spans="101:101">
      <c r="CW31925" s="2210"/>
    </row>
    <row r="31926" spans="101:101">
      <c r="CW31926" s="2195"/>
    </row>
    <row r="31950" spans="101:101">
      <c r="CW31950" s="2210"/>
    </row>
    <row r="31951" spans="101:101">
      <c r="CW31951" s="2195"/>
    </row>
    <row r="31975" spans="101:101">
      <c r="CW31975" s="2210"/>
    </row>
    <row r="31976" spans="101:101">
      <c r="CW31976" s="2195"/>
    </row>
    <row r="32000" spans="101:101">
      <c r="CW32000" s="2210"/>
    </row>
    <row r="32001" spans="101:101">
      <c r="CW32001" s="2195"/>
    </row>
    <row r="32025" spans="101:101">
      <c r="CW32025" s="2210"/>
    </row>
    <row r="32026" spans="101:101">
      <c r="CW32026" s="2195"/>
    </row>
    <row r="32050" spans="101:101">
      <c r="CW32050" s="2210"/>
    </row>
    <row r="32051" spans="101:101">
      <c r="CW32051" s="2195"/>
    </row>
    <row r="32075" spans="101:101">
      <c r="CW32075" s="2210"/>
    </row>
    <row r="32076" spans="101:101">
      <c r="CW32076" s="2195"/>
    </row>
    <row r="32100" spans="101:101">
      <c r="CW32100" s="2210"/>
    </row>
    <row r="32101" spans="101:101">
      <c r="CW32101" s="2195"/>
    </row>
    <row r="32125" spans="101:101">
      <c r="CW32125" s="2210"/>
    </row>
    <row r="32126" spans="101:101">
      <c r="CW32126" s="2195"/>
    </row>
    <row r="32150" spans="101:101">
      <c r="CW32150" s="2210"/>
    </row>
    <row r="32151" spans="101:101">
      <c r="CW32151" s="2195"/>
    </row>
    <row r="32175" spans="101:101">
      <c r="CW32175" s="2210"/>
    </row>
    <row r="32176" spans="101:101">
      <c r="CW32176" s="2195"/>
    </row>
    <row r="32200" spans="101:101">
      <c r="CW32200" s="2210"/>
    </row>
    <row r="32201" spans="101:101">
      <c r="CW32201" s="2195"/>
    </row>
    <row r="32225" spans="101:101">
      <c r="CW32225" s="2210"/>
    </row>
    <row r="32226" spans="101:101">
      <c r="CW32226" s="2195"/>
    </row>
    <row r="32250" spans="101:101">
      <c r="CW32250" s="2210"/>
    </row>
    <row r="32251" spans="101:101">
      <c r="CW32251" s="2195"/>
    </row>
    <row r="32275" spans="101:101">
      <c r="CW32275" s="2210"/>
    </row>
    <row r="32276" spans="101:101">
      <c r="CW32276" s="2195"/>
    </row>
    <row r="32300" spans="101:101">
      <c r="CW32300" s="2210"/>
    </row>
    <row r="32301" spans="101:101">
      <c r="CW32301" s="2195"/>
    </row>
    <row r="32325" spans="101:101">
      <c r="CW32325" s="2210"/>
    </row>
    <row r="32326" spans="101:101">
      <c r="CW32326" s="2195"/>
    </row>
    <row r="32350" spans="101:101">
      <c r="CW32350" s="2210"/>
    </row>
    <row r="32351" spans="101:101">
      <c r="CW32351" s="2195"/>
    </row>
    <row r="32375" spans="101:101">
      <c r="CW32375" s="2210"/>
    </row>
    <row r="32376" spans="101:101">
      <c r="CW32376" s="2195"/>
    </row>
    <row r="32400" spans="101:101">
      <c r="CW32400" s="2210"/>
    </row>
    <row r="32401" spans="101:101">
      <c r="CW32401" s="2195"/>
    </row>
    <row r="32425" spans="101:101">
      <c r="CW32425" s="2210"/>
    </row>
    <row r="32426" spans="101:101">
      <c r="CW32426" s="2195"/>
    </row>
    <row r="32450" spans="101:101">
      <c r="CW32450" s="2210"/>
    </row>
    <row r="32451" spans="101:101">
      <c r="CW32451" s="2195"/>
    </row>
    <row r="32475" spans="101:101">
      <c r="CW32475" s="2210"/>
    </row>
    <row r="32476" spans="101:101">
      <c r="CW32476" s="2195"/>
    </row>
    <row r="32500" spans="101:101">
      <c r="CW32500" s="2210"/>
    </row>
    <row r="32501" spans="101:101">
      <c r="CW32501" s="2195"/>
    </row>
    <row r="32525" spans="101:101">
      <c r="CW32525" s="2210"/>
    </row>
    <row r="32526" spans="101:101">
      <c r="CW32526" s="2195"/>
    </row>
    <row r="32550" spans="101:101">
      <c r="CW32550" s="2210"/>
    </row>
    <row r="32551" spans="101:101">
      <c r="CW32551" s="2195"/>
    </row>
    <row r="32575" spans="101:101">
      <c r="CW32575" s="2210"/>
    </row>
    <row r="32576" spans="101:101">
      <c r="CW32576" s="2195"/>
    </row>
    <row r="32600" spans="101:101">
      <c r="CW32600" s="2210"/>
    </row>
    <row r="32601" spans="101:101">
      <c r="CW32601" s="2195"/>
    </row>
    <row r="32625" spans="101:101">
      <c r="CW32625" s="2210"/>
    </row>
    <row r="32626" spans="101:101">
      <c r="CW32626" s="2195"/>
    </row>
    <row r="32650" spans="101:101">
      <c r="CW32650" s="2210"/>
    </row>
    <row r="32651" spans="101:101">
      <c r="CW32651" s="2195"/>
    </row>
    <row r="32675" spans="101:101">
      <c r="CW32675" s="2210"/>
    </row>
    <row r="32676" spans="101:101">
      <c r="CW32676" s="2195"/>
    </row>
    <row r="32700" spans="101:101">
      <c r="CW32700" s="2210"/>
    </row>
    <row r="32701" spans="101:101">
      <c r="CW32701" s="2195"/>
    </row>
    <row r="32725" spans="101:101">
      <c r="CW32725" s="2210"/>
    </row>
    <row r="32726" spans="101:101">
      <c r="CW32726" s="2195"/>
    </row>
    <row r="32750" spans="101:101">
      <c r="CW32750" s="2210"/>
    </row>
    <row r="32751" spans="101:101">
      <c r="CW32751" s="2195"/>
    </row>
    <row r="32775" spans="101:101">
      <c r="CW32775" s="2210"/>
    </row>
    <row r="32776" spans="101:101">
      <c r="CW32776" s="2195"/>
    </row>
    <row r="32800" spans="101:101">
      <c r="CW32800" s="2210"/>
    </row>
    <row r="32801" spans="101:101">
      <c r="CW32801" s="2195"/>
    </row>
    <row r="32825" spans="101:101">
      <c r="CW32825" s="2210"/>
    </row>
    <row r="32826" spans="101:101">
      <c r="CW32826" s="2195"/>
    </row>
    <row r="32850" spans="101:101">
      <c r="CW32850" s="2210"/>
    </row>
    <row r="32851" spans="101:101">
      <c r="CW32851" s="2195"/>
    </row>
    <row r="32875" spans="101:101">
      <c r="CW32875" s="2210"/>
    </row>
    <row r="32876" spans="101:101">
      <c r="CW32876" s="2195"/>
    </row>
    <row r="32900" spans="101:101">
      <c r="CW32900" s="2210"/>
    </row>
    <row r="32901" spans="101:101">
      <c r="CW32901" s="2195"/>
    </row>
    <row r="32925" spans="101:101">
      <c r="CW32925" s="2210"/>
    </row>
    <row r="32926" spans="101:101">
      <c r="CW32926" s="2195"/>
    </row>
    <row r="32950" spans="101:101">
      <c r="CW32950" s="2210"/>
    </row>
    <row r="32951" spans="101:101">
      <c r="CW32951" s="2195"/>
    </row>
    <row r="32975" spans="101:101">
      <c r="CW32975" s="2210"/>
    </row>
    <row r="32976" spans="101:101">
      <c r="CW32976" s="2195"/>
    </row>
    <row r="33000" spans="101:101">
      <c r="CW33000" s="2210"/>
    </row>
    <row r="33001" spans="101:101">
      <c r="CW33001" s="2195"/>
    </row>
    <row r="33025" spans="101:101">
      <c r="CW33025" s="2210"/>
    </row>
    <row r="33026" spans="101:101">
      <c r="CW33026" s="2195"/>
    </row>
    <row r="33050" spans="101:101">
      <c r="CW33050" s="2210"/>
    </row>
    <row r="33051" spans="101:101">
      <c r="CW33051" s="2195"/>
    </row>
    <row r="33075" spans="101:101">
      <c r="CW33075" s="2210"/>
    </row>
    <row r="33076" spans="101:101">
      <c r="CW33076" s="2195"/>
    </row>
    <row r="33100" spans="101:101">
      <c r="CW33100" s="2210"/>
    </row>
    <row r="33101" spans="101:101">
      <c r="CW33101" s="2195"/>
    </row>
    <row r="33125" spans="101:101">
      <c r="CW33125" s="2210"/>
    </row>
    <row r="33126" spans="101:101">
      <c r="CW33126" s="2195"/>
    </row>
    <row r="33150" spans="101:101">
      <c r="CW33150" s="2210"/>
    </row>
    <row r="33151" spans="101:101">
      <c r="CW33151" s="2195"/>
    </row>
    <row r="33175" spans="101:101">
      <c r="CW33175" s="2210"/>
    </row>
    <row r="33176" spans="101:101">
      <c r="CW33176" s="2195"/>
    </row>
    <row r="33200" spans="101:101">
      <c r="CW33200" s="2210"/>
    </row>
    <row r="33201" spans="101:101">
      <c r="CW33201" s="2195"/>
    </row>
    <row r="33225" spans="101:101">
      <c r="CW33225" s="2210"/>
    </row>
    <row r="33226" spans="101:101">
      <c r="CW33226" s="2195"/>
    </row>
    <row r="33250" spans="101:101">
      <c r="CW33250" s="2210"/>
    </row>
    <row r="33251" spans="101:101">
      <c r="CW33251" s="2195"/>
    </row>
    <row r="33275" spans="101:101">
      <c r="CW33275" s="2210"/>
    </row>
    <row r="33276" spans="101:101">
      <c r="CW33276" s="2195"/>
    </row>
    <row r="33300" spans="101:101">
      <c r="CW33300" s="2210"/>
    </row>
    <row r="33301" spans="101:101">
      <c r="CW33301" s="2195"/>
    </row>
    <row r="33325" spans="101:101">
      <c r="CW33325" s="2210"/>
    </row>
    <row r="33326" spans="101:101">
      <c r="CW33326" s="2195"/>
    </row>
    <row r="33350" spans="101:101">
      <c r="CW33350" s="2210"/>
    </row>
    <row r="33351" spans="101:101">
      <c r="CW33351" s="2195"/>
    </row>
    <row r="33375" spans="101:101">
      <c r="CW33375" s="2210"/>
    </row>
    <row r="33376" spans="101:101">
      <c r="CW33376" s="2195"/>
    </row>
    <row r="33400" spans="101:101">
      <c r="CW33400" s="2210"/>
    </row>
    <row r="33401" spans="101:101">
      <c r="CW33401" s="2195"/>
    </row>
    <row r="33425" spans="101:101">
      <c r="CW33425" s="2210"/>
    </row>
    <row r="33426" spans="101:101">
      <c r="CW33426" s="2195"/>
    </row>
    <row r="33450" spans="101:101">
      <c r="CW33450" s="2210"/>
    </row>
    <row r="33451" spans="101:101">
      <c r="CW33451" s="2195"/>
    </row>
    <row r="33475" spans="101:101">
      <c r="CW33475" s="2210"/>
    </row>
    <row r="33476" spans="101:101">
      <c r="CW33476" s="2195"/>
    </row>
    <row r="33500" spans="101:101">
      <c r="CW33500" s="2210"/>
    </row>
    <row r="33501" spans="101:101">
      <c r="CW33501" s="2195"/>
    </row>
    <row r="33525" spans="101:101">
      <c r="CW33525" s="2210"/>
    </row>
    <row r="33526" spans="101:101">
      <c r="CW33526" s="2195"/>
    </row>
    <row r="33550" spans="101:101">
      <c r="CW33550" s="2210"/>
    </row>
    <row r="33551" spans="101:101">
      <c r="CW33551" s="2195"/>
    </row>
    <row r="33575" spans="101:101">
      <c r="CW33575" s="2210"/>
    </row>
    <row r="33576" spans="101:101">
      <c r="CW33576" s="2195"/>
    </row>
    <row r="33600" spans="101:101">
      <c r="CW33600" s="2210"/>
    </row>
    <row r="33601" spans="101:101">
      <c r="CW33601" s="2195"/>
    </row>
    <row r="33625" spans="101:101">
      <c r="CW33625" s="2210"/>
    </row>
    <row r="33626" spans="101:101">
      <c r="CW33626" s="2195"/>
    </row>
    <row r="33650" spans="101:101">
      <c r="CW33650" s="2210"/>
    </row>
    <row r="33651" spans="101:101">
      <c r="CW33651" s="2195"/>
    </row>
    <row r="33675" spans="101:101">
      <c r="CW33675" s="2210"/>
    </row>
    <row r="33676" spans="101:101">
      <c r="CW33676" s="2195"/>
    </row>
    <row r="33700" spans="101:101">
      <c r="CW33700" s="2210"/>
    </row>
    <row r="33701" spans="101:101">
      <c r="CW33701" s="2195"/>
    </row>
    <row r="33725" spans="101:101">
      <c r="CW33725" s="2210"/>
    </row>
    <row r="33726" spans="101:101">
      <c r="CW33726" s="2195"/>
    </row>
    <row r="33750" spans="101:101">
      <c r="CW33750" s="2210"/>
    </row>
    <row r="33751" spans="101:101">
      <c r="CW33751" s="2195"/>
    </row>
    <row r="33775" spans="101:101">
      <c r="CW33775" s="2210"/>
    </row>
    <row r="33776" spans="101:101">
      <c r="CW33776" s="2195"/>
    </row>
    <row r="33800" spans="101:101">
      <c r="CW33800" s="2210"/>
    </row>
    <row r="33801" spans="101:101">
      <c r="CW33801" s="2195"/>
    </row>
    <row r="33825" spans="101:101">
      <c r="CW33825" s="2210"/>
    </row>
    <row r="33826" spans="101:101">
      <c r="CW33826" s="2195"/>
    </row>
    <row r="33850" spans="101:101">
      <c r="CW33850" s="2210"/>
    </row>
    <row r="33851" spans="101:101">
      <c r="CW33851" s="2195"/>
    </row>
    <row r="33875" spans="101:101">
      <c r="CW33875" s="2210"/>
    </row>
    <row r="33876" spans="101:101">
      <c r="CW33876" s="2195"/>
    </row>
    <row r="33900" spans="101:101">
      <c r="CW33900" s="2210"/>
    </row>
    <row r="33901" spans="101:101">
      <c r="CW33901" s="2195"/>
    </row>
    <row r="33925" spans="101:101">
      <c r="CW33925" s="2210"/>
    </row>
    <row r="33926" spans="101:101">
      <c r="CW33926" s="2195"/>
    </row>
    <row r="33950" spans="101:101">
      <c r="CW33950" s="2210"/>
    </row>
    <row r="33951" spans="101:101">
      <c r="CW33951" s="2195"/>
    </row>
    <row r="33975" spans="101:101">
      <c r="CW33975" s="2210"/>
    </row>
    <row r="33976" spans="101:101">
      <c r="CW33976" s="2195"/>
    </row>
    <row r="34000" spans="101:101">
      <c r="CW34000" s="2210"/>
    </row>
    <row r="34001" spans="101:101">
      <c r="CW34001" s="2195"/>
    </row>
    <row r="34025" spans="101:101">
      <c r="CW34025" s="2210"/>
    </row>
    <row r="34026" spans="101:101">
      <c r="CW34026" s="2195"/>
    </row>
    <row r="34050" spans="101:101">
      <c r="CW34050" s="2210"/>
    </row>
    <row r="34051" spans="101:101">
      <c r="CW34051" s="2195"/>
    </row>
    <row r="34075" spans="101:101">
      <c r="CW34075" s="2210"/>
    </row>
    <row r="34076" spans="101:101">
      <c r="CW34076" s="2195"/>
    </row>
    <row r="34100" spans="101:101">
      <c r="CW34100" s="2210"/>
    </row>
    <row r="34101" spans="101:101">
      <c r="CW34101" s="2195"/>
    </row>
    <row r="34125" spans="101:101">
      <c r="CW34125" s="2210"/>
    </row>
    <row r="34126" spans="101:101">
      <c r="CW34126" s="2195"/>
    </row>
    <row r="34150" spans="101:101">
      <c r="CW34150" s="2210"/>
    </row>
    <row r="34151" spans="101:101">
      <c r="CW34151" s="2195"/>
    </row>
    <row r="34175" spans="101:101">
      <c r="CW34175" s="2210"/>
    </row>
    <row r="34176" spans="101:101">
      <c r="CW34176" s="2195"/>
    </row>
    <row r="34200" spans="101:101">
      <c r="CW34200" s="2210"/>
    </row>
    <row r="34201" spans="101:101">
      <c r="CW34201" s="2195"/>
    </row>
    <row r="34225" spans="101:101">
      <c r="CW34225" s="2210"/>
    </row>
    <row r="34226" spans="101:101">
      <c r="CW34226" s="2195"/>
    </row>
    <row r="34250" spans="101:101">
      <c r="CW34250" s="2210"/>
    </row>
    <row r="34251" spans="101:101">
      <c r="CW34251" s="2195"/>
    </row>
    <row r="34275" spans="101:101">
      <c r="CW34275" s="2210"/>
    </row>
    <row r="34276" spans="101:101">
      <c r="CW34276" s="2195"/>
    </row>
    <row r="34300" spans="101:101">
      <c r="CW34300" s="2210"/>
    </row>
    <row r="34301" spans="101:101">
      <c r="CW34301" s="2195"/>
    </row>
    <row r="34325" spans="101:101">
      <c r="CW34325" s="2210"/>
    </row>
    <row r="34326" spans="101:101">
      <c r="CW34326" s="2195"/>
    </row>
    <row r="34350" spans="101:101">
      <c r="CW34350" s="2210"/>
    </row>
    <row r="34351" spans="101:101">
      <c r="CW34351" s="2195"/>
    </row>
    <row r="34375" spans="101:101">
      <c r="CW34375" s="2210"/>
    </row>
    <row r="34376" spans="101:101">
      <c r="CW34376" s="2195"/>
    </row>
    <row r="34400" spans="101:101">
      <c r="CW34400" s="2210"/>
    </row>
    <row r="34401" spans="101:101">
      <c r="CW34401" s="2195"/>
    </row>
    <row r="34425" spans="101:101">
      <c r="CW34425" s="2210"/>
    </row>
    <row r="34426" spans="101:101">
      <c r="CW34426" s="2195"/>
    </row>
    <row r="34450" spans="101:101">
      <c r="CW34450" s="2210"/>
    </row>
    <row r="34451" spans="101:101">
      <c r="CW34451" s="2195"/>
    </row>
    <row r="34475" spans="101:101">
      <c r="CW34475" s="2210"/>
    </row>
    <row r="34476" spans="101:101">
      <c r="CW34476" s="2195"/>
    </row>
    <row r="34500" spans="101:101">
      <c r="CW34500" s="2210"/>
    </row>
    <row r="34501" spans="101:101">
      <c r="CW34501" s="2195"/>
    </row>
    <row r="34525" spans="101:101">
      <c r="CW34525" s="2210"/>
    </row>
    <row r="34526" spans="101:101">
      <c r="CW34526" s="2195"/>
    </row>
    <row r="34550" spans="101:101">
      <c r="CW34550" s="2210"/>
    </row>
    <row r="34551" spans="101:101">
      <c r="CW34551" s="2195"/>
    </row>
    <row r="34575" spans="101:101">
      <c r="CW34575" s="2210"/>
    </row>
    <row r="34576" spans="101:101">
      <c r="CW34576" s="2195"/>
    </row>
    <row r="34600" spans="101:101">
      <c r="CW34600" s="2210"/>
    </row>
    <row r="34601" spans="101:101">
      <c r="CW34601" s="2195"/>
    </row>
    <row r="34625" spans="101:101">
      <c r="CW34625" s="2210"/>
    </row>
    <row r="34626" spans="101:101">
      <c r="CW34626" s="2195"/>
    </row>
    <row r="34650" spans="101:101">
      <c r="CW34650" s="2210"/>
    </row>
    <row r="34651" spans="101:101">
      <c r="CW34651" s="2195"/>
    </row>
    <row r="34675" spans="101:101">
      <c r="CW34675" s="2210"/>
    </row>
    <row r="34676" spans="101:101">
      <c r="CW34676" s="2195"/>
    </row>
    <row r="34700" spans="101:101">
      <c r="CW34700" s="2210"/>
    </row>
    <row r="34701" spans="101:101">
      <c r="CW34701" s="2195"/>
    </row>
    <row r="34725" spans="101:101">
      <c r="CW34725" s="2210"/>
    </row>
    <row r="34726" spans="101:101">
      <c r="CW34726" s="2195"/>
    </row>
    <row r="34750" spans="101:101">
      <c r="CW34750" s="2210"/>
    </row>
    <row r="34751" spans="101:101">
      <c r="CW34751" s="2195"/>
    </row>
    <row r="34775" spans="101:101">
      <c r="CW34775" s="2210"/>
    </row>
    <row r="34776" spans="101:101">
      <c r="CW34776" s="2195"/>
    </row>
    <row r="34800" spans="101:101">
      <c r="CW34800" s="2210"/>
    </row>
    <row r="34801" spans="101:101">
      <c r="CW34801" s="2195"/>
    </row>
    <row r="34825" spans="101:101">
      <c r="CW34825" s="2210"/>
    </row>
    <row r="34826" spans="101:101">
      <c r="CW34826" s="2195"/>
    </row>
    <row r="34850" spans="101:101">
      <c r="CW34850" s="2210"/>
    </row>
    <row r="34851" spans="101:101">
      <c r="CW34851" s="2195"/>
    </row>
    <row r="34875" spans="101:101">
      <c r="CW34875" s="2210"/>
    </row>
    <row r="34876" spans="101:101">
      <c r="CW34876" s="2195"/>
    </row>
    <row r="34900" spans="101:101">
      <c r="CW34900" s="2210"/>
    </row>
    <row r="34901" spans="101:101">
      <c r="CW34901" s="2195"/>
    </row>
    <row r="34925" spans="101:101">
      <c r="CW34925" s="2210"/>
    </row>
    <row r="34926" spans="101:101">
      <c r="CW34926" s="2195"/>
    </row>
    <row r="34950" spans="101:101">
      <c r="CW34950" s="2210"/>
    </row>
    <row r="34951" spans="101:101">
      <c r="CW34951" s="2195"/>
    </row>
    <row r="34975" spans="101:101">
      <c r="CW34975" s="2210"/>
    </row>
    <row r="34976" spans="101:101">
      <c r="CW34976" s="2195"/>
    </row>
    <row r="35000" spans="101:101">
      <c r="CW35000" s="2210"/>
    </row>
    <row r="35001" spans="101:101">
      <c r="CW35001" s="2195"/>
    </row>
    <row r="35025" spans="101:101">
      <c r="CW35025" s="2210"/>
    </row>
    <row r="35026" spans="101:101">
      <c r="CW35026" s="2195"/>
    </row>
    <row r="35050" spans="101:101">
      <c r="CW35050" s="2210"/>
    </row>
    <row r="35051" spans="101:101">
      <c r="CW35051" s="2195"/>
    </row>
    <row r="35075" spans="101:101">
      <c r="CW35075" s="2210"/>
    </row>
    <row r="35076" spans="101:101">
      <c r="CW35076" s="2195"/>
    </row>
    <row r="35100" spans="101:101">
      <c r="CW35100" s="2210"/>
    </row>
    <row r="35101" spans="101:101">
      <c r="CW35101" s="2195"/>
    </row>
    <row r="35125" spans="101:101">
      <c r="CW35125" s="2210"/>
    </row>
    <row r="35126" spans="101:101">
      <c r="CW35126" s="2195"/>
    </row>
    <row r="35150" spans="101:101">
      <c r="CW35150" s="2210"/>
    </row>
    <row r="35151" spans="101:101">
      <c r="CW35151" s="2195"/>
    </row>
    <row r="35175" spans="101:101">
      <c r="CW35175" s="2210"/>
    </row>
    <row r="35176" spans="101:101">
      <c r="CW35176" s="2195"/>
    </row>
    <row r="35200" spans="101:101">
      <c r="CW35200" s="2210"/>
    </row>
    <row r="35201" spans="101:101">
      <c r="CW35201" s="2195"/>
    </row>
    <row r="35225" spans="101:101">
      <c r="CW35225" s="2210"/>
    </row>
    <row r="35226" spans="101:101">
      <c r="CW35226" s="2195"/>
    </row>
    <row r="35250" spans="101:101">
      <c r="CW35250" s="2210"/>
    </row>
    <row r="35251" spans="101:101">
      <c r="CW35251" s="2195"/>
    </row>
    <row r="35275" spans="101:101">
      <c r="CW35275" s="2210"/>
    </row>
    <row r="35276" spans="101:101">
      <c r="CW35276" s="2195"/>
    </row>
    <row r="35300" spans="101:101">
      <c r="CW35300" s="2210"/>
    </row>
    <row r="35301" spans="101:101">
      <c r="CW35301" s="2195"/>
    </row>
    <row r="35325" spans="101:101">
      <c r="CW35325" s="2210"/>
    </row>
    <row r="35326" spans="101:101">
      <c r="CW35326" s="2195"/>
    </row>
    <row r="35350" spans="101:101">
      <c r="CW35350" s="2210"/>
    </row>
    <row r="35351" spans="101:101">
      <c r="CW35351" s="2195"/>
    </row>
    <row r="35375" spans="101:101">
      <c r="CW35375" s="2210"/>
    </row>
    <row r="35376" spans="101:101">
      <c r="CW35376" s="2195"/>
    </row>
    <row r="35400" spans="101:101">
      <c r="CW35400" s="2210"/>
    </row>
    <row r="35401" spans="101:101">
      <c r="CW35401" s="2195"/>
    </row>
    <row r="35425" spans="101:101">
      <c r="CW35425" s="2210"/>
    </row>
    <row r="35426" spans="101:101">
      <c r="CW35426" s="2195"/>
    </row>
    <row r="35450" spans="101:101">
      <c r="CW35450" s="2210"/>
    </row>
    <row r="35451" spans="101:101">
      <c r="CW35451" s="2195"/>
    </row>
    <row r="35475" spans="101:101">
      <c r="CW35475" s="2210"/>
    </row>
    <row r="35476" spans="101:101">
      <c r="CW35476" s="2195"/>
    </row>
    <row r="35500" spans="101:101">
      <c r="CW35500" s="2210"/>
    </row>
    <row r="35501" spans="101:101">
      <c r="CW35501" s="2195"/>
    </row>
    <row r="35525" spans="101:101">
      <c r="CW35525" s="2210"/>
    </row>
    <row r="35526" spans="101:101">
      <c r="CW35526" s="2195"/>
    </row>
    <row r="35550" spans="101:101">
      <c r="CW35550" s="2210"/>
    </row>
    <row r="35551" spans="101:101">
      <c r="CW35551" s="2195"/>
    </row>
    <row r="35575" spans="101:101">
      <c r="CW35575" s="2210"/>
    </row>
    <row r="35576" spans="101:101">
      <c r="CW35576" s="2195"/>
    </row>
    <row r="35600" spans="101:101">
      <c r="CW35600" s="2210"/>
    </row>
    <row r="35601" spans="101:101">
      <c r="CW35601" s="2195"/>
    </row>
    <row r="35625" spans="101:101">
      <c r="CW35625" s="2210"/>
    </row>
    <row r="35626" spans="101:101">
      <c r="CW35626" s="2195"/>
    </row>
    <row r="35650" spans="101:101">
      <c r="CW35650" s="2210"/>
    </row>
    <row r="35651" spans="101:101">
      <c r="CW35651" s="2195"/>
    </row>
    <row r="35675" spans="101:101">
      <c r="CW35675" s="2210"/>
    </row>
    <row r="35676" spans="101:101">
      <c r="CW35676" s="2195"/>
    </row>
    <row r="35700" spans="101:101">
      <c r="CW35700" s="2210"/>
    </row>
    <row r="35701" spans="101:101">
      <c r="CW35701" s="2195"/>
    </row>
    <row r="35725" spans="101:101">
      <c r="CW35725" s="2210"/>
    </row>
    <row r="35726" spans="101:101">
      <c r="CW35726" s="2195"/>
    </row>
    <row r="35750" spans="101:101">
      <c r="CW35750" s="2210"/>
    </row>
    <row r="35751" spans="101:101">
      <c r="CW35751" s="2195"/>
    </row>
    <row r="35775" spans="101:101">
      <c r="CW35775" s="2210"/>
    </row>
    <row r="35776" spans="101:101">
      <c r="CW35776" s="2195"/>
    </row>
    <row r="35800" spans="101:101">
      <c r="CW35800" s="2210"/>
    </row>
    <row r="35801" spans="101:101">
      <c r="CW35801" s="2195"/>
    </row>
    <row r="35825" spans="101:101">
      <c r="CW35825" s="2210"/>
    </row>
    <row r="35826" spans="101:101">
      <c r="CW35826" s="2195"/>
    </row>
    <row r="35850" spans="101:101">
      <c r="CW35850" s="2210"/>
    </row>
    <row r="35851" spans="101:101">
      <c r="CW35851" s="2195"/>
    </row>
    <row r="35875" spans="101:101">
      <c r="CW35875" s="2210"/>
    </row>
    <row r="35876" spans="101:101">
      <c r="CW35876" s="2195"/>
    </row>
    <row r="35900" spans="101:101">
      <c r="CW35900" s="2210"/>
    </row>
    <row r="35901" spans="101:101">
      <c r="CW35901" s="2195"/>
    </row>
    <row r="35925" spans="101:101">
      <c r="CW35925" s="2210"/>
    </row>
    <row r="35926" spans="101:101">
      <c r="CW35926" s="2195"/>
    </row>
    <row r="35950" spans="101:101">
      <c r="CW35950" s="2210"/>
    </row>
    <row r="35951" spans="101:101">
      <c r="CW35951" s="2195"/>
    </row>
    <row r="35975" spans="101:101">
      <c r="CW35975" s="2210"/>
    </row>
    <row r="35976" spans="101:101">
      <c r="CW35976" s="2195"/>
    </row>
    <row r="36000" spans="101:101">
      <c r="CW36000" s="2210"/>
    </row>
    <row r="36001" spans="101:101">
      <c r="CW36001" s="2195"/>
    </row>
    <row r="36025" spans="101:101">
      <c r="CW36025" s="2210"/>
    </row>
    <row r="36026" spans="101:101">
      <c r="CW36026" s="2195"/>
    </row>
    <row r="36050" spans="101:101">
      <c r="CW36050" s="2210"/>
    </row>
    <row r="36051" spans="101:101">
      <c r="CW36051" s="2195"/>
    </row>
    <row r="36075" spans="101:101">
      <c r="CW36075" s="2210"/>
    </row>
    <row r="36076" spans="101:101">
      <c r="CW36076" s="2195"/>
    </row>
    <row r="36100" spans="101:101">
      <c r="CW36100" s="2210"/>
    </row>
    <row r="36101" spans="101:101">
      <c r="CW36101" s="2195"/>
    </row>
    <row r="36125" spans="101:101">
      <c r="CW36125" s="2210"/>
    </row>
    <row r="36126" spans="101:101">
      <c r="CW36126" s="2195"/>
    </row>
    <row r="36150" spans="101:101">
      <c r="CW36150" s="2210"/>
    </row>
    <row r="36151" spans="101:101">
      <c r="CW36151" s="2195"/>
    </row>
    <row r="36175" spans="101:101">
      <c r="CW36175" s="2210"/>
    </row>
    <row r="36176" spans="101:101">
      <c r="CW36176" s="2195"/>
    </row>
    <row r="36200" spans="101:101">
      <c r="CW36200" s="2210"/>
    </row>
    <row r="36201" spans="101:101">
      <c r="CW36201" s="2195"/>
    </row>
    <row r="36225" spans="101:101">
      <c r="CW36225" s="2210"/>
    </row>
    <row r="36226" spans="101:101">
      <c r="CW36226" s="2195"/>
    </row>
    <row r="36250" spans="101:101">
      <c r="CW36250" s="2210"/>
    </row>
    <row r="36251" spans="101:101">
      <c r="CW36251" s="2195"/>
    </row>
    <row r="36275" spans="101:101">
      <c r="CW36275" s="2210"/>
    </row>
    <row r="36276" spans="101:101">
      <c r="CW36276" s="2195"/>
    </row>
    <row r="36300" spans="101:101">
      <c r="CW36300" s="2210"/>
    </row>
    <row r="36301" spans="101:101">
      <c r="CW36301" s="2195"/>
    </row>
    <row r="36325" spans="101:101">
      <c r="CW36325" s="2210"/>
    </row>
    <row r="36326" spans="101:101">
      <c r="CW36326" s="2195"/>
    </row>
    <row r="36350" spans="101:101">
      <c r="CW36350" s="2210"/>
    </row>
    <row r="36351" spans="101:101">
      <c r="CW36351" s="2195"/>
    </row>
    <row r="36375" spans="101:101">
      <c r="CW36375" s="2210"/>
    </row>
    <row r="36376" spans="101:101">
      <c r="CW36376" s="2195"/>
    </row>
    <row r="36400" spans="101:101">
      <c r="CW36400" s="2210"/>
    </row>
    <row r="36401" spans="101:101">
      <c r="CW36401" s="2195"/>
    </row>
    <row r="36425" spans="101:101">
      <c r="CW36425" s="2210"/>
    </row>
    <row r="36426" spans="101:101">
      <c r="CW36426" s="2195"/>
    </row>
    <row r="36450" spans="101:101">
      <c r="CW36450" s="2210"/>
    </row>
    <row r="36451" spans="101:101">
      <c r="CW36451" s="2195"/>
    </row>
    <row r="36475" spans="101:101">
      <c r="CW36475" s="2210"/>
    </row>
    <row r="36476" spans="101:101">
      <c r="CW36476" s="2195"/>
    </row>
    <row r="36500" spans="101:101">
      <c r="CW36500" s="2210"/>
    </row>
    <row r="36501" spans="101:101">
      <c r="CW36501" s="2195"/>
    </row>
    <row r="36525" spans="101:101">
      <c r="CW36525" s="2210"/>
    </row>
    <row r="36526" spans="101:101">
      <c r="CW36526" s="2195"/>
    </row>
    <row r="36550" spans="101:101">
      <c r="CW36550" s="2210"/>
    </row>
    <row r="36551" spans="101:101">
      <c r="CW36551" s="2195"/>
    </row>
    <row r="36575" spans="101:101">
      <c r="CW36575" s="2210"/>
    </row>
    <row r="36576" spans="101:101">
      <c r="CW36576" s="2195"/>
    </row>
    <row r="36600" spans="101:101">
      <c r="CW36600" s="2210"/>
    </row>
    <row r="36601" spans="101:101">
      <c r="CW36601" s="2195"/>
    </row>
    <row r="36625" spans="101:101">
      <c r="CW36625" s="2210"/>
    </row>
    <row r="36626" spans="101:101">
      <c r="CW36626" s="2195"/>
    </row>
    <row r="36650" spans="101:101">
      <c r="CW36650" s="2210"/>
    </row>
    <row r="36651" spans="101:101">
      <c r="CW36651" s="2195"/>
    </row>
    <row r="36675" spans="101:101">
      <c r="CW36675" s="2210"/>
    </row>
    <row r="36676" spans="101:101">
      <c r="CW36676" s="2195"/>
    </row>
    <row r="36700" spans="101:101">
      <c r="CW36700" s="2210"/>
    </row>
    <row r="36701" spans="101:101">
      <c r="CW36701" s="2195"/>
    </row>
    <row r="36725" spans="101:101">
      <c r="CW36725" s="2210"/>
    </row>
    <row r="36726" spans="101:101">
      <c r="CW36726" s="2195"/>
    </row>
    <row r="36750" spans="101:101">
      <c r="CW36750" s="2210"/>
    </row>
    <row r="36751" spans="101:101">
      <c r="CW36751" s="2195"/>
    </row>
    <row r="36775" spans="101:101">
      <c r="CW36775" s="2210"/>
    </row>
    <row r="36776" spans="101:101">
      <c r="CW36776" s="2195"/>
    </row>
    <row r="36800" spans="101:101">
      <c r="CW36800" s="2210"/>
    </row>
    <row r="36801" spans="101:101">
      <c r="CW36801" s="2195"/>
    </row>
    <row r="36825" spans="101:101">
      <c r="CW36825" s="2210"/>
    </row>
    <row r="36826" spans="101:101">
      <c r="CW36826" s="2195"/>
    </row>
    <row r="36850" spans="101:101">
      <c r="CW36850" s="2210"/>
    </row>
    <row r="36851" spans="101:101">
      <c r="CW36851" s="2195"/>
    </row>
    <row r="36875" spans="101:101">
      <c r="CW36875" s="2210"/>
    </row>
    <row r="36876" spans="101:101">
      <c r="CW36876" s="2195"/>
    </row>
    <row r="36900" spans="101:101">
      <c r="CW36900" s="2210"/>
    </row>
    <row r="36901" spans="101:101">
      <c r="CW36901" s="2195"/>
    </row>
    <row r="36925" spans="101:101">
      <c r="CW36925" s="2210"/>
    </row>
    <row r="36926" spans="101:101">
      <c r="CW36926" s="2195"/>
    </row>
    <row r="36950" spans="101:101">
      <c r="CW36950" s="2210"/>
    </row>
    <row r="36951" spans="101:101">
      <c r="CW36951" s="2195"/>
    </row>
    <row r="36975" spans="101:101">
      <c r="CW36975" s="2210"/>
    </row>
    <row r="36976" spans="101:101">
      <c r="CW36976" s="2195"/>
    </row>
    <row r="37000" spans="101:101">
      <c r="CW37000" s="2210"/>
    </row>
    <row r="37001" spans="101:101">
      <c r="CW37001" s="2195"/>
    </row>
    <row r="37025" spans="101:101">
      <c r="CW37025" s="2210"/>
    </row>
    <row r="37026" spans="101:101">
      <c r="CW37026" s="2195"/>
    </row>
    <row r="37050" spans="101:101">
      <c r="CW37050" s="2210"/>
    </row>
    <row r="37051" spans="101:101">
      <c r="CW37051" s="2195"/>
    </row>
    <row r="37075" spans="101:101">
      <c r="CW37075" s="2210"/>
    </row>
    <row r="37076" spans="101:101">
      <c r="CW37076" s="2195"/>
    </row>
    <row r="37100" spans="101:101">
      <c r="CW37100" s="2210"/>
    </row>
    <row r="37101" spans="101:101">
      <c r="CW37101" s="2195"/>
    </row>
    <row r="37125" spans="101:101">
      <c r="CW37125" s="2210"/>
    </row>
    <row r="37126" spans="101:101">
      <c r="CW37126" s="2195"/>
    </row>
    <row r="37150" spans="101:101">
      <c r="CW37150" s="2210"/>
    </row>
    <row r="37151" spans="101:101">
      <c r="CW37151" s="2195"/>
    </row>
    <row r="37175" spans="101:101">
      <c r="CW37175" s="2210"/>
    </row>
    <row r="37176" spans="101:101">
      <c r="CW37176" s="2195"/>
    </row>
    <row r="37200" spans="101:101">
      <c r="CW37200" s="2210"/>
    </row>
    <row r="37201" spans="101:101">
      <c r="CW37201" s="2195"/>
    </row>
    <row r="37225" spans="101:101">
      <c r="CW37225" s="2210"/>
    </row>
    <row r="37226" spans="101:101">
      <c r="CW37226" s="2195"/>
    </row>
    <row r="37250" spans="101:101">
      <c r="CW37250" s="2210"/>
    </row>
    <row r="37251" spans="101:101">
      <c r="CW37251" s="2195"/>
    </row>
    <row r="37275" spans="101:101">
      <c r="CW37275" s="2210"/>
    </row>
    <row r="37276" spans="101:101">
      <c r="CW37276" s="2195"/>
    </row>
    <row r="37300" spans="101:101">
      <c r="CW37300" s="2210"/>
    </row>
    <row r="37301" spans="101:101">
      <c r="CW37301" s="2195"/>
    </row>
    <row r="37325" spans="101:101">
      <c r="CW37325" s="2210"/>
    </row>
    <row r="37326" spans="101:101">
      <c r="CW37326" s="2195"/>
    </row>
    <row r="37350" spans="101:101">
      <c r="CW37350" s="2210"/>
    </row>
    <row r="37351" spans="101:101">
      <c r="CW37351" s="2195"/>
    </row>
    <row r="37375" spans="101:101">
      <c r="CW37375" s="2210"/>
    </row>
    <row r="37376" spans="101:101">
      <c r="CW37376" s="2195"/>
    </row>
    <row r="37400" spans="101:101">
      <c r="CW37400" s="2210"/>
    </row>
    <row r="37401" spans="101:101">
      <c r="CW37401" s="2195"/>
    </row>
    <row r="37425" spans="101:101">
      <c r="CW37425" s="2210"/>
    </row>
    <row r="37426" spans="101:101">
      <c r="CW37426" s="2195"/>
    </row>
    <row r="37450" spans="101:101">
      <c r="CW37450" s="2210"/>
    </row>
    <row r="37451" spans="101:101">
      <c r="CW37451" s="2195"/>
    </row>
    <row r="37475" spans="101:101">
      <c r="CW37475" s="2210"/>
    </row>
    <row r="37476" spans="101:101">
      <c r="CW37476" s="2195"/>
    </row>
    <row r="37500" spans="101:101">
      <c r="CW37500" s="2210"/>
    </row>
    <row r="37501" spans="101:101">
      <c r="CW37501" s="2195"/>
    </row>
    <row r="37525" spans="101:101">
      <c r="CW37525" s="2210"/>
    </row>
    <row r="37526" spans="101:101">
      <c r="CW37526" s="2195"/>
    </row>
    <row r="37550" spans="101:101">
      <c r="CW37550" s="2210"/>
    </row>
    <row r="37551" spans="101:101">
      <c r="CW37551" s="2195"/>
    </row>
    <row r="37575" spans="101:101">
      <c r="CW37575" s="2210"/>
    </row>
    <row r="37576" spans="101:101">
      <c r="CW37576" s="2195"/>
    </row>
    <row r="37600" spans="101:101">
      <c r="CW37600" s="2210"/>
    </row>
    <row r="37601" spans="101:101">
      <c r="CW37601" s="2195"/>
    </row>
    <row r="37625" spans="101:101">
      <c r="CW37625" s="2210"/>
    </row>
    <row r="37626" spans="101:101">
      <c r="CW37626" s="2195"/>
    </row>
    <row r="37650" spans="101:101">
      <c r="CW37650" s="2210"/>
    </row>
    <row r="37651" spans="101:101">
      <c r="CW37651" s="2195"/>
    </row>
    <row r="37675" spans="101:101">
      <c r="CW37675" s="2210"/>
    </row>
    <row r="37676" spans="101:101">
      <c r="CW37676" s="2195"/>
    </row>
    <row r="37700" spans="101:101">
      <c r="CW37700" s="2210"/>
    </row>
    <row r="37701" spans="101:101">
      <c r="CW37701" s="2195"/>
    </row>
    <row r="37725" spans="101:101">
      <c r="CW37725" s="2210"/>
    </row>
    <row r="37726" spans="101:101">
      <c r="CW37726" s="2195"/>
    </row>
    <row r="37750" spans="101:101">
      <c r="CW37750" s="2210"/>
    </row>
    <row r="37751" spans="101:101">
      <c r="CW37751" s="2195"/>
    </row>
    <row r="37775" spans="101:101">
      <c r="CW37775" s="2210"/>
    </row>
    <row r="37776" spans="101:101">
      <c r="CW37776" s="2195"/>
    </row>
    <row r="37800" spans="101:101">
      <c r="CW37800" s="2210"/>
    </row>
    <row r="37801" spans="101:101">
      <c r="CW37801" s="2195"/>
    </row>
    <row r="37825" spans="101:101">
      <c r="CW37825" s="2210"/>
    </row>
    <row r="37826" spans="101:101">
      <c r="CW37826" s="2195"/>
    </row>
    <row r="37850" spans="101:101">
      <c r="CW37850" s="2210"/>
    </row>
    <row r="37851" spans="101:101">
      <c r="CW37851" s="2195"/>
    </row>
    <row r="37875" spans="101:101">
      <c r="CW37875" s="2210"/>
    </row>
    <row r="37876" spans="101:101">
      <c r="CW37876" s="2195"/>
    </row>
    <row r="37900" spans="101:101">
      <c r="CW37900" s="2210"/>
    </row>
    <row r="37901" spans="101:101">
      <c r="CW37901" s="2195"/>
    </row>
    <row r="37925" spans="101:101">
      <c r="CW37925" s="2210"/>
    </row>
    <row r="37926" spans="101:101">
      <c r="CW37926" s="2195"/>
    </row>
    <row r="37950" spans="101:101">
      <c r="CW37950" s="2210"/>
    </row>
    <row r="37951" spans="101:101">
      <c r="CW37951" s="2195"/>
    </row>
    <row r="37975" spans="101:101">
      <c r="CW37975" s="2210"/>
    </row>
    <row r="37976" spans="101:101">
      <c r="CW37976" s="2195"/>
    </row>
    <row r="38000" spans="101:101">
      <c r="CW38000" s="2210"/>
    </row>
    <row r="38001" spans="101:101">
      <c r="CW38001" s="2195"/>
    </row>
    <row r="38025" spans="101:101">
      <c r="CW38025" s="2210"/>
    </row>
    <row r="38026" spans="101:101">
      <c r="CW38026" s="2195"/>
    </row>
    <row r="38050" spans="101:101">
      <c r="CW38050" s="2210"/>
    </row>
    <row r="38051" spans="101:101">
      <c r="CW38051" s="2195"/>
    </row>
    <row r="38075" spans="101:101">
      <c r="CW38075" s="2210"/>
    </row>
    <row r="38076" spans="101:101">
      <c r="CW38076" s="2195"/>
    </row>
    <row r="38100" spans="101:101">
      <c r="CW38100" s="2210"/>
    </row>
    <row r="38101" spans="101:101">
      <c r="CW38101" s="2195"/>
    </row>
    <row r="38125" spans="101:101">
      <c r="CW38125" s="2210"/>
    </row>
    <row r="38126" spans="101:101">
      <c r="CW38126" s="2195"/>
    </row>
    <row r="38150" spans="101:101">
      <c r="CW38150" s="2210"/>
    </row>
    <row r="38151" spans="101:101">
      <c r="CW38151" s="2195"/>
    </row>
    <row r="38175" spans="101:101">
      <c r="CW38175" s="2210"/>
    </row>
    <row r="38176" spans="101:101">
      <c r="CW38176" s="2195"/>
    </row>
    <row r="38200" spans="101:101">
      <c r="CW38200" s="2210"/>
    </row>
    <row r="38201" spans="101:101">
      <c r="CW38201" s="2195"/>
    </row>
    <row r="38225" spans="101:101">
      <c r="CW38225" s="2210"/>
    </row>
    <row r="38226" spans="101:101">
      <c r="CW38226" s="2195"/>
    </row>
    <row r="38250" spans="101:101">
      <c r="CW38250" s="2210"/>
    </row>
    <row r="38251" spans="101:101">
      <c r="CW38251" s="2195"/>
    </row>
    <row r="38275" spans="101:101">
      <c r="CW38275" s="2210"/>
    </row>
    <row r="38276" spans="101:101">
      <c r="CW38276" s="2195"/>
    </row>
    <row r="38300" spans="101:101">
      <c r="CW38300" s="2210"/>
    </row>
    <row r="38301" spans="101:101">
      <c r="CW38301" s="2195"/>
    </row>
    <row r="38325" spans="101:101">
      <c r="CW38325" s="2210"/>
    </row>
    <row r="38326" spans="101:101">
      <c r="CW38326" s="2195"/>
    </row>
    <row r="38350" spans="101:101">
      <c r="CW38350" s="2210"/>
    </row>
    <row r="38351" spans="101:101">
      <c r="CW38351" s="2195"/>
    </row>
    <row r="38375" spans="101:101">
      <c r="CW38375" s="2210"/>
    </row>
    <row r="38376" spans="101:101">
      <c r="CW38376" s="2195"/>
    </row>
    <row r="38400" spans="101:101">
      <c r="CW38400" s="2210"/>
    </row>
    <row r="38401" spans="101:101">
      <c r="CW38401" s="2195"/>
    </row>
    <row r="38425" spans="101:101">
      <c r="CW38425" s="2210"/>
    </row>
    <row r="38426" spans="101:101">
      <c r="CW38426" s="2195"/>
    </row>
    <row r="38450" spans="101:101">
      <c r="CW38450" s="2210"/>
    </row>
    <row r="38451" spans="101:101">
      <c r="CW38451" s="2195"/>
    </row>
    <row r="38475" spans="101:101">
      <c r="CW38475" s="2210"/>
    </row>
    <row r="38476" spans="101:101">
      <c r="CW38476" s="2195"/>
    </row>
    <row r="38500" spans="101:101">
      <c r="CW38500" s="2210"/>
    </row>
    <row r="38501" spans="101:101">
      <c r="CW38501" s="2195"/>
    </row>
    <row r="38525" spans="101:101">
      <c r="CW38525" s="2210"/>
    </row>
    <row r="38526" spans="101:101">
      <c r="CW38526" s="2195"/>
    </row>
    <row r="38550" spans="101:101">
      <c r="CW38550" s="2210"/>
    </row>
    <row r="38551" spans="101:101">
      <c r="CW38551" s="2195"/>
    </row>
    <row r="38575" spans="101:101">
      <c r="CW38575" s="2210"/>
    </row>
    <row r="38576" spans="101:101">
      <c r="CW38576" s="2195"/>
    </row>
    <row r="38600" spans="101:101">
      <c r="CW38600" s="2210"/>
    </row>
    <row r="38601" spans="101:101">
      <c r="CW38601" s="2195"/>
    </row>
    <row r="38625" spans="101:101">
      <c r="CW38625" s="2210"/>
    </row>
    <row r="38626" spans="101:101">
      <c r="CW38626" s="2195"/>
    </row>
    <row r="38650" spans="101:101">
      <c r="CW38650" s="2210"/>
    </row>
    <row r="38651" spans="101:101">
      <c r="CW38651" s="2195"/>
    </row>
    <row r="38675" spans="101:101">
      <c r="CW38675" s="2210"/>
    </row>
    <row r="38676" spans="101:101">
      <c r="CW38676" s="2195"/>
    </row>
    <row r="38700" spans="101:101">
      <c r="CW38700" s="2210"/>
    </row>
    <row r="38701" spans="101:101">
      <c r="CW38701" s="2195"/>
    </row>
    <row r="38725" spans="101:101">
      <c r="CW38725" s="2210"/>
    </row>
    <row r="38726" spans="101:101">
      <c r="CW38726" s="2195"/>
    </row>
    <row r="38750" spans="101:101">
      <c r="CW38750" s="2210"/>
    </row>
    <row r="38751" spans="101:101">
      <c r="CW38751" s="2195"/>
    </row>
    <row r="38775" spans="101:101">
      <c r="CW38775" s="2210"/>
    </row>
    <row r="38776" spans="101:101">
      <c r="CW38776" s="2195"/>
    </row>
    <row r="38800" spans="101:101">
      <c r="CW38800" s="2210"/>
    </row>
    <row r="38801" spans="101:101">
      <c r="CW38801" s="2195"/>
    </row>
    <row r="38825" spans="101:101">
      <c r="CW38825" s="2210"/>
    </row>
    <row r="38826" spans="101:101">
      <c r="CW38826" s="2195"/>
    </row>
    <row r="38850" spans="101:101">
      <c r="CW38850" s="2210"/>
    </row>
    <row r="38851" spans="101:101">
      <c r="CW38851" s="2195"/>
    </row>
    <row r="38875" spans="101:101">
      <c r="CW38875" s="2210"/>
    </row>
    <row r="38876" spans="101:101">
      <c r="CW38876" s="2195"/>
    </row>
    <row r="38900" spans="101:101">
      <c r="CW38900" s="2210"/>
    </row>
    <row r="38901" spans="101:101">
      <c r="CW38901" s="2195"/>
    </row>
    <row r="38925" spans="101:101">
      <c r="CW38925" s="2210"/>
    </row>
    <row r="38926" spans="101:101">
      <c r="CW38926" s="2195"/>
    </row>
    <row r="38950" spans="101:101">
      <c r="CW38950" s="2210"/>
    </row>
    <row r="38951" spans="101:101">
      <c r="CW38951" s="2195"/>
    </row>
    <row r="38975" spans="101:101">
      <c r="CW38975" s="2210"/>
    </row>
    <row r="38976" spans="101:101">
      <c r="CW38976" s="2195"/>
    </row>
    <row r="39000" spans="101:101">
      <c r="CW39000" s="2210"/>
    </row>
    <row r="39001" spans="101:101">
      <c r="CW39001" s="2195"/>
    </row>
    <row r="39025" spans="101:101">
      <c r="CW39025" s="2210"/>
    </row>
    <row r="39026" spans="101:101">
      <c r="CW39026" s="2195"/>
    </row>
    <row r="39050" spans="101:101">
      <c r="CW39050" s="2210"/>
    </row>
    <row r="39051" spans="101:101">
      <c r="CW39051" s="2195"/>
    </row>
    <row r="39075" spans="101:101">
      <c r="CW39075" s="2210"/>
    </row>
    <row r="39076" spans="101:101">
      <c r="CW39076" s="2195"/>
    </row>
    <row r="39100" spans="101:101">
      <c r="CW39100" s="2210"/>
    </row>
    <row r="39101" spans="101:101">
      <c r="CW39101" s="2195"/>
    </row>
    <row r="39125" spans="101:101">
      <c r="CW39125" s="2210"/>
    </row>
    <row r="39126" spans="101:101">
      <c r="CW39126" s="2195"/>
    </row>
    <row r="39150" spans="101:101">
      <c r="CW39150" s="2210"/>
    </row>
    <row r="39151" spans="101:101">
      <c r="CW39151" s="2195"/>
    </row>
    <row r="39175" spans="101:101">
      <c r="CW39175" s="2210"/>
    </row>
    <row r="39176" spans="101:101">
      <c r="CW39176" s="2195"/>
    </row>
    <row r="39200" spans="101:101">
      <c r="CW39200" s="2210"/>
    </row>
    <row r="39201" spans="101:101">
      <c r="CW39201" s="2195"/>
    </row>
    <row r="39225" spans="101:101">
      <c r="CW39225" s="2210"/>
    </row>
    <row r="39226" spans="101:101">
      <c r="CW39226" s="2195"/>
    </row>
    <row r="39250" spans="101:101">
      <c r="CW39250" s="2210"/>
    </row>
    <row r="39251" spans="101:101">
      <c r="CW39251" s="2195"/>
    </row>
    <row r="39275" spans="101:101">
      <c r="CW39275" s="2210"/>
    </row>
    <row r="39276" spans="101:101">
      <c r="CW39276" s="2195"/>
    </row>
    <row r="39300" spans="101:101">
      <c r="CW39300" s="2210"/>
    </row>
    <row r="39301" spans="101:101">
      <c r="CW39301" s="2195"/>
    </row>
    <row r="39325" spans="101:101">
      <c r="CW39325" s="2210"/>
    </row>
    <row r="39326" spans="101:101">
      <c r="CW39326" s="2195"/>
    </row>
    <row r="39350" spans="101:101">
      <c r="CW39350" s="2210"/>
    </row>
    <row r="39351" spans="101:101">
      <c r="CW39351" s="2195"/>
    </row>
    <row r="39375" spans="101:101">
      <c r="CW39375" s="2210"/>
    </row>
    <row r="39376" spans="101:101">
      <c r="CW39376" s="2195"/>
    </row>
    <row r="39400" spans="101:101">
      <c r="CW39400" s="2210"/>
    </row>
    <row r="39401" spans="101:101">
      <c r="CW39401" s="2195"/>
    </row>
    <row r="39425" spans="101:101">
      <c r="CW39425" s="2210"/>
    </row>
    <row r="39426" spans="101:101">
      <c r="CW39426" s="2195"/>
    </row>
    <row r="39450" spans="101:101">
      <c r="CW39450" s="2210"/>
    </row>
    <row r="39451" spans="101:101">
      <c r="CW39451" s="2195"/>
    </row>
    <row r="39475" spans="101:101">
      <c r="CW39475" s="2210"/>
    </row>
    <row r="39476" spans="101:101">
      <c r="CW39476" s="2195"/>
    </row>
    <row r="39500" spans="101:101">
      <c r="CW39500" s="2210"/>
    </row>
    <row r="39501" spans="101:101">
      <c r="CW39501" s="2195"/>
    </row>
    <row r="39525" spans="101:101">
      <c r="CW39525" s="2210"/>
    </row>
    <row r="39526" spans="101:101">
      <c r="CW39526" s="2195"/>
    </row>
    <row r="39550" spans="101:101">
      <c r="CW39550" s="2210"/>
    </row>
    <row r="39551" spans="101:101">
      <c r="CW39551" s="2195"/>
    </row>
    <row r="39575" spans="101:101">
      <c r="CW39575" s="2210"/>
    </row>
    <row r="39576" spans="101:101">
      <c r="CW39576" s="2195"/>
    </row>
    <row r="39600" spans="101:101">
      <c r="CW39600" s="2210"/>
    </row>
    <row r="39601" spans="101:101">
      <c r="CW39601" s="2195"/>
    </row>
    <row r="39625" spans="101:101">
      <c r="CW39625" s="2210"/>
    </row>
    <row r="39626" spans="101:101">
      <c r="CW39626" s="2195"/>
    </row>
    <row r="39650" spans="101:101">
      <c r="CW39650" s="2210"/>
    </row>
    <row r="39651" spans="101:101">
      <c r="CW39651" s="2195"/>
    </row>
    <row r="39675" spans="101:101">
      <c r="CW39675" s="2210"/>
    </row>
    <row r="39676" spans="101:101">
      <c r="CW39676" s="2195"/>
    </row>
    <row r="39700" spans="101:101">
      <c r="CW39700" s="2210"/>
    </row>
    <row r="39701" spans="101:101">
      <c r="CW39701" s="2195"/>
    </row>
    <row r="39725" spans="101:101">
      <c r="CW39725" s="2210"/>
    </row>
    <row r="39726" spans="101:101">
      <c r="CW39726" s="2195"/>
    </row>
    <row r="39750" spans="101:101">
      <c r="CW39750" s="2210"/>
    </row>
    <row r="39751" spans="101:101">
      <c r="CW39751" s="2195"/>
    </row>
    <row r="39775" spans="101:101">
      <c r="CW39775" s="2210"/>
    </row>
    <row r="39776" spans="101:101">
      <c r="CW39776" s="2195"/>
    </row>
    <row r="39800" spans="101:101">
      <c r="CW39800" s="2210"/>
    </row>
    <row r="39801" spans="101:101">
      <c r="CW39801" s="2195"/>
    </row>
    <row r="39825" spans="101:101">
      <c r="CW39825" s="2210"/>
    </row>
    <row r="39826" spans="101:101">
      <c r="CW39826" s="2195"/>
    </row>
    <row r="39850" spans="101:101">
      <c r="CW39850" s="2210"/>
    </row>
    <row r="39851" spans="101:101">
      <c r="CW39851" s="2195"/>
    </row>
    <row r="39875" spans="101:101">
      <c r="CW39875" s="2210"/>
    </row>
    <row r="39876" spans="101:101">
      <c r="CW39876" s="2195"/>
    </row>
    <row r="39900" spans="101:101">
      <c r="CW39900" s="2210"/>
    </row>
    <row r="39901" spans="101:101">
      <c r="CW39901" s="2195"/>
    </row>
    <row r="39925" spans="101:101">
      <c r="CW39925" s="2210"/>
    </row>
    <row r="39926" spans="101:101">
      <c r="CW39926" s="2195"/>
    </row>
    <row r="39950" spans="101:101">
      <c r="CW39950" s="2210"/>
    </row>
    <row r="39951" spans="101:101">
      <c r="CW39951" s="2195"/>
    </row>
    <row r="39975" spans="101:101">
      <c r="CW39975" s="2210"/>
    </row>
    <row r="39976" spans="101:101">
      <c r="CW39976" s="2195"/>
    </row>
    <row r="40000" spans="101:101">
      <c r="CW40000" s="2210"/>
    </row>
    <row r="40001" spans="101:101">
      <c r="CW40001" s="2195"/>
    </row>
    <row r="40025" spans="101:101">
      <c r="CW40025" s="2210"/>
    </row>
    <row r="40026" spans="101:101">
      <c r="CW40026" s="2195"/>
    </row>
    <row r="40050" spans="101:101">
      <c r="CW40050" s="2210"/>
    </row>
    <row r="40051" spans="101:101">
      <c r="CW40051" s="2195"/>
    </row>
    <row r="40075" spans="101:101">
      <c r="CW40075" s="2210"/>
    </row>
    <row r="40076" spans="101:101">
      <c r="CW40076" s="2195"/>
    </row>
    <row r="40100" spans="101:101">
      <c r="CW40100" s="2210"/>
    </row>
    <row r="40101" spans="101:101">
      <c r="CW40101" s="2195"/>
    </row>
    <row r="40125" spans="101:101">
      <c r="CW40125" s="2210"/>
    </row>
    <row r="40126" spans="101:101">
      <c r="CW40126" s="2195"/>
    </row>
    <row r="40150" spans="101:101">
      <c r="CW40150" s="2210"/>
    </row>
    <row r="40151" spans="101:101">
      <c r="CW40151" s="2195"/>
    </row>
    <row r="40175" spans="101:101">
      <c r="CW40175" s="2210"/>
    </row>
    <row r="40176" spans="101:101">
      <c r="CW40176" s="2195"/>
    </row>
    <row r="40200" spans="101:101">
      <c r="CW40200" s="2210"/>
    </row>
    <row r="40201" spans="101:101">
      <c r="CW40201" s="2195"/>
    </row>
    <row r="40225" spans="101:101">
      <c r="CW40225" s="2210"/>
    </row>
    <row r="40226" spans="101:101">
      <c r="CW40226" s="2195"/>
    </row>
    <row r="40250" spans="101:101">
      <c r="CW40250" s="2210"/>
    </row>
    <row r="40251" spans="101:101">
      <c r="CW40251" s="2195"/>
    </row>
    <row r="40275" spans="101:101">
      <c r="CW40275" s="2210"/>
    </row>
    <row r="40276" spans="101:101">
      <c r="CW40276" s="2195"/>
    </row>
    <row r="40300" spans="101:101">
      <c r="CW40300" s="2210"/>
    </row>
    <row r="40301" spans="101:101">
      <c r="CW40301" s="2195"/>
    </row>
    <row r="40325" spans="101:101">
      <c r="CW40325" s="2210"/>
    </row>
    <row r="40326" spans="101:101">
      <c r="CW40326" s="2195"/>
    </row>
    <row r="40350" spans="101:101">
      <c r="CW40350" s="2210"/>
    </row>
    <row r="40351" spans="101:101">
      <c r="CW40351" s="2195"/>
    </row>
    <row r="40375" spans="101:101">
      <c r="CW40375" s="2210"/>
    </row>
    <row r="40376" spans="101:101">
      <c r="CW40376" s="2195"/>
    </row>
    <row r="40400" spans="101:101">
      <c r="CW40400" s="2210"/>
    </row>
    <row r="40401" spans="101:101">
      <c r="CW40401" s="2195"/>
    </row>
    <row r="40425" spans="101:101">
      <c r="CW40425" s="2210"/>
    </row>
    <row r="40426" spans="101:101">
      <c r="CW40426" s="2195"/>
    </row>
    <row r="40450" spans="101:101">
      <c r="CW40450" s="2210"/>
    </row>
    <row r="40451" spans="101:101">
      <c r="CW40451" s="2195"/>
    </row>
    <row r="40475" spans="101:101">
      <c r="CW40475" s="2210"/>
    </row>
    <row r="40476" spans="101:101">
      <c r="CW40476" s="2195"/>
    </row>
    <row r="40500" spans="101:101">
      <c r="CW40500" s="2210"/>
    </row>
    <row r="40501" spans="101:101">
      <c r="CW40501" s="2195"/>
    </row>
    <row r="40525" spans="101:101">
      <c r="CW40525" s="2210"/>
    </row>
    <row r="40526" spans="101:101">
      <c r="CW40526" s="2195"/>
    </row>
    <row r="40550" spans="101:101">
      <c r="CW40550" s="2210"/>
    </row>
    <row r="40551" spans="101:101">
      <c r="CW40551" s="2195"/>
    </row>
    <row r="40575" spans="101:101">
      <c r="CW40575" s="2210"/>
    </row>
    <row r="40576" spans="101:101">
      <c r="CW40576" s="2195"/>
    </row>
    <row r="40600" spans="101:101">
      <c r="CW40600" s="2210"/>
    </row>
    <row r="40601" spans="101:101">
      <c r="CW40601" s="2195"/>
    </row>
    <row r="40625" spans="101:101">
      <c r="CW40625" s="2210"/>
    </row>
    <row r="40626" spans="101:101">
      <c r="CW40626" s="2195"/>
    </row>
    <row r="40650" spans="101:101">
      <c r="CW40650" s="2210"/>
    </row>
    <row r="40651" spans="101:101">
      <c r="CW40651" s="2195"/>
    </row>
    <row r="40675" spans="101:101">
      <c r="CW40675" s="2210"/>
    </row>
    <row r="40676" spans="101:101">
      <c r="CW40676" s="2195"/>
    </row>
    <row r="40700" spans="101:101">
      <c r="CW40700" s="2210"/>
    </row>
    <row r="40701" spans="101:101">
      <c r="CW40701" s="2195"/>
    </row>
    <row r="40725" spans="101:101">
      <c r="CW40725" s="2210"/>
    </row>
    <row r="40726" spans="101:101">
      <c r="CW40726" s="2195"/>
    </row>
    <row r="40750" spans="101:101">
      <c r="CW40750" s="2210"/>
    </row>
    <row r="40751" spans="101:101">
      <c r="CW40751" s="2195"/>
    </row>
    <row r="40775" spans="101:101">
      <c r="CW40775" s="2210"/>
    </row>
    <row r="40776" spans="101:101">
      <c r="CW40776" s="2195"/>
    </row>
    <row r="40800" spans="101:101">
      <c r="CW40800" s="2210"/>
    </row>
    <row r="40801" spans="101:101">
      <c r="CW40801" s="2195"/>
    </row>
    <row r="40825" spans="101:101">
      <c r="CW40825" s="2210"/>
    </row>
    <row r="40826" spans="101:101">
      <c r="CW40826" s="2195"/>
    </row>
    <row r="40850" spans="101:101">
      <c r="CW40850" s="2210"/>
    </row>
    <row r="40851" spans="101:101">
      <c r="CW40851" s="2195"/>
    </row>
    <row r="40875" spans="101:101">
      <c r="CW40875" s="2210"/>
    </row>
    <row r="40876" spans="101:101">
      <c r="CW40876" s="2195"/>
    </row>
    <row r="40900" spans="101:101">
      <c r="CW40900" s="2210"/>
    </row>
    <row r="40901" spans="101:101">
      <c r="CW40901" s="2195"/>
    </row>
    <row r="40925" spans="101:101">
      <c r="CW40925" s="2210"/>
    </row>
    <row r="40926" spans="101:101">
      <c r="CW40926" s="2195"/>
    </row>
    <row r="40950" spans="101:101">
      <c r="CW40950" s="2210"/>
    </row>
    <row r="40951" spans="101:101">
      <c r="CW40951" s="2195"/>
    </row>
    <row r="40975" spans="101:101">
      <c r="CW40975" s="2210"/>
    </row>
    <row r="40976" spans="101:101">
      <c r="CW40976" s="2195"/>
    </row>
    <row r="41000" spans="101:101">
      <c r="CW41000" s="2210"/>
    </row>
    <row r="41001" spans="101:101">
      <c r="CW41001" s="2195"/>
    </row>
    <row r="41025" spans="101:101">
      <c r="CW41025" s="2210"/>
    </row>
    <row r="41026" spans="101:101">
      <c r="CW41026" s="2195"/>
    </row>
    <row r="41050" spans="101:101">
      <c r="CW41050" s="2210"/>
    </row>
    <row r="41051" spans="101:101">
      <c r="CW41051" s="2195"/>
    </row>
    <row r="41075" spans="101:101">
      <c r="CW41075" s="2210"/>
    </row>
    <row r="41076" spans="101:101">
      <c r="CW41076" s="2195"/>
    </row>
    <row r="41100" spans="101:101">
      <c r="CW41100" s="2210"/>
    </row>
    <row r="41101" spans="101:101">
      <c r="CW41101" s="2195"/>
    </row>
    <row r="41125" spans="101:101">
      <c r="CW41125" s="2210"/>
    </row>
    <row r="41126" spans="101:101">
      <c r="CW41126" s="2195"/>
    </row>
    <row r="41150" spans="101:101">
      <c r="CW41150" s="2210"/>
    </row>
    <row r="41151" spans="101:101">
      <c r="CW41151" s="2195"/>
    </row>
    <row r="41175" spans="101:101">
      <c r="CW41175" s="2210"/>
    </row>
    <row r="41176" spans="101:101">
      <c r="CW41176" s="2195"/>
    </row>
    <row r="41200" spans="101:101">
      <c r="CW41200" s="2210"/>
    </row>
    <row r="41201" spans="101:101">
      <c r="CW41201" s="2195"/>
    </row>
    <row r="41225" spans="101:101">
      <c r="CW41225" s="2210"/>
    </row>
    <row r="41226" spans="101:101">
      <c r="CW41226" s="2195"/>
    </row>
    <row r="41250" spans="101:101">
      <c r="CW41250" s="2210"/>
    </row>
    <row r="41251" spans="101:101">
      <c r="CW41251" s="2195"/>
    </row>
    <row r="41275" spans="101:101">
      <c r="CW41275" s="2210"/>
    </row>
    <row r="41276" spans="101:101">
      <c r="CW41276" s="2195"/>
    </row>
    <row r="41300" spans="101:101">
      <c r="CW41300" s="2210"/>
    </row>
    <row r="41301" spans="101:101">
      <c r="CW41301" s="2195"/>
    </row>
    <row r="41325" spans="101:101">
      <c r="CW41325" s="2210"/>
    </row>
    <row r="41326" spans="101:101">
      <c r="CW41326" s="2195"/>
    </row>
    <row r="41350" spans="101:101">
      <c r="CW41350" s="2210"/>
    </row>
    <row r="41351" spans="101:101">
      <c r="CW41351" s="2195"/>
    </row>
    <row r="41375" spans="101:101">
      <c r="CW41375" s="2210"/>
    </row>
    <row r="41376" spans="101:101">
      <c r="CW41376" s="2195"/>
    </row>
    <row r="41400" spans="101:101">
      <c r="CW41400" s="2210"/>
    </row>
    <row r="41401" spans="101:101">
      <c r="CW41401" s="2195"/>
    </row>
    <row r="41425" spans="101:101">
      <c r="CW41425" s="2210"/>
    </row>
    <row r="41426" spans="101:101">
      <c r="CW41426" s="2195"/>
    </row>
    <row r="41450" spans="101:101">
      <c r="CW41450" s="2210"/>
    </row>
    <row r="41451" spans="101:101">
      <c r="CW41451" s="2195"/>
    </row>
    <row r="41475" spans="101:101">
      <c r="CW41475" s="2210"/>
    </row>
    <row r="41476" spans="101:101">
      <c r="CW41476" s="2195"/>
    </row>
    <row r="41500" spans="101:101">
      <c r="CW41500" s="2210"/>
    </row>
    <row r="41501" spans="101:101">
      <c r="CW41501" s="2195"/>
    </row>
    <row r="41525" spans="101:101">
      <c r="CW41525" s="2210"/>
    </row>
    <row r="41526" spans="101:101">
      <c r="CW41526" s="2195"/>
    </row>
    <row r="41550" spans="101:101">
      <c r="CW41550" s="2210"/>
    </row>
    <row r="41551" spans="101:101">
      <c r="CW41551" s="2195"/>
    </row>
    <row r="41575" spans="101:101">
      <c r="CW41575" s="2210"/>
    </row>
    <row r="41576" spans="101:101">
      <c r="CW41576" s="2195"/>
    </row>
    <row r="41600" spans="101:101">
      <c r="CW41600" s="2210"/>
    </row>
    <row r="41601" spans="101:101">
      <c r="CW41601" s="2195"/>
    </row>
    <row r="41625" spans="101:101">
      <c r="CW41625" s="2210"/>
    </row>
    <row r="41626" spans="101:101">
      <c r="CW41626" s="2195"/>
    </row>
    <row r="41650" spans="101:101">
      <c r="CW41650" s="2210"/>
    </row>
    <row r="41651" spans="101:101">
      <c r="CW41651" s="2195"/>
    </row>
    <row r="41675" spans="101:101">
      <c r="CW41675" s="2210"/>
    </row>
    <row r="41676" spans="101:101">
      <c r="CW41676" s="2195"/>
    </row>
    <row r="41700" spans="101:101">
      <c r="CW41700" s="2210"/>
    </row>
    <row r="41701" spans="101:101">
      <c r="CW41701" s="2195"/>
    </row>
    <row r="41725" spans="101:101">
      <c r="CW41725" s="2210"/>
    </row>
    <row r="41726" spans="101:101">
      <c r="CW41726" s="2195"/>
    </row>
    <row r="41750" spans="101:101">
      <c r="CW41750" s="2210"/>
    </row>
    <row r="41751" spans="101:101">
      <c r="CW41751" s="2195"/>
    </row>
    <row r="41775" spans="101:101">
      <c r="CW41775" s="2210"/>
    </row>
    <row r="41776" spans="101:101">
      <c r="CW41776" s="2195"/>
    </row>
    <row r="41800" spans="101:101">
      <c r="CW41800" s="2210"/>
    </row>
    <row r="41801" spans="101:101">
      <c r="CW41801" s="2195"/>
    </row>
    <row r="41825" spans="101:101">
      <c r="CW41825" s="2210"/>
    </row>
    <row r="41826" spans="101:101">
      <c r="CW41826" s="2195"/>
    </row>
    <row r="41850" spans="101:101">
      <c r="CW41850" s="2210"/>
    </row>
    <row r="41851" spans="101:101">
      <c r="CW41851" s="2195"/>
    </row>
    <row r="41875" spans="101:101">
      <c r="CW41875" s="2210"/>
    </row>
    <row r="41876" spans="101:101">
      <c r="CW41876" s="2195"/>
    </row>
    <row r="41900" spans="101:101">
      <c r="CW41900" s="2210"/>
    </row>
    <row r="41901" spans="101:101">
      <c r="CW41901" s="2195"/>
    </row>
    <row r="41925" spans="101:101">
      <c r="CW41925" s="2210"/>
    </row>
    <row r="41926" spans="101:101">
      <c r="CW41926" s="2195"/>
    </row>
    <row r="41950" spans="101:101">
      <c r="CW41950" s="2210"/>
    </row>
    <row r="41951" spans="101:101">
      <c r="CW41951" s="2195"/>
    </row>
    <row r="41975" spans="101:101">
      <c r="CW41975" s="2210"/>
    </row>
    <row r="41976" spans="101:101">
      <c r="CW41976" s="2195"/>
    </row>
    <row r="42000" spans="101:101">
      <c r="CW42000" s="2210"/>
    </row>
    <row r="42001" spans="101:101">
      <c r="CW42001" s="2195"/>
    </row>
    <row r="42025" spans="101:101">
      <c r="CW42025" s="2210"/>
    </row>
    <row r="42026" spans="101:101">
      <c r="CW42026" s="2195"/>
    </row>
    <row r="42050" spans="101:101">
      <c r="CW42050" s="2210"/>
    </row>
    <row r="42051" spans="101:101">
      <c r="CW42051" s="2195"/>
    </row>
    <row r="42075" spans="101:101">
      <c r="CW42075" s="2210"/>
    </row>
    <row r="42076" spans="101:101">
      <c r="CW42076" s="2195"/>
    </row>
    <row r="42100" spans="101:101">
      <c r="CW42100" s="2210"/>
    </row>
    <row r="42101" spans="101:101">
      <c r="CW42101" s="2195"/>
    </row>
    <row r="42125" spans="101:101">
      <c r="CW42125" s="2210"/>
    </row>
    <row r="42126" spans="101:101">
      <c r="CW42126" s="2195"/>
    </row>
    <row r="42150" spans="101:101">
      <c r="CW42150" s="2210"/>
    </row>
    <row r="42151" spans="101:101">
      <c r="CW42151" s="2195"/>
    </row>
    <row r="42175" spans="101:101">
      <c r="CW42175" s="2210"/>
    </row>
    <row r="42176" spans="101:101">
      <c r="CW42176" s="2195"/>
    </row>
    <row r="42200" spans="101:101">
      <c r="CW42200" s="2210"/>
    </row>
    <row r="42201" spans="101:101">
      <c r="CW42201" s="2195"/>
    </row>
    <row r="42225" spans="101:101">
      <c r="CW42225" s="2210"/>
    </row>
    <row r="42226" spans="101:101">
      <c r="CW42226" s="2195"/>
    </row>
    <row r="42250" spans="101:101">
      <c r="CW42250" s="2210"/>
    </row>
    <row r="42251" spans="101:101">
      <c r="CW42251" s="2195"/>
    </row>
    <row r="42275" spans="101:101">
      <c r="CW42275" s="2210"/>
    </row>
    <row r="42276" spans="101:101">
      <c r="CW42276" s="2195"/>
    </row>
    <row r="42300" spans="101:101">
      <c r="CW42300" s="2210"/>
    </row>
    <row r="42301" spans="101:101">
      <c r="CW42301" s="2195"/>
    </row>
    <row r="42325" spans="101:101">
      <c r="CW42325" s="2210"/>
    </row>
    <row r="42326" spans="101:101">
      <c r="CW42326" s="2195"/>
    </row>
    <row r="42350" spans="101:101">
      <c r="CW42350" s="2210"/>
    </row>
    <row r="42351" spans="101:101">
      <c r="CW42351" s="2195"/>
    </row>
    <row r="42375" spans="101:101">
      <c r="CW42375" s="2210"/>
    </row>
    <row r="42376" spans="101:101">
      <c r="CW42376" s="2195"/>
    </row>
    <row r="42400" spans="101:101">
      <c r="CW42400" s="2210"/>
    </row>
    <row r="42401" spans="101:101">
      <c r="CW42401" s="2195"/>
    </row>
    <row r="42425" spans="101:101">
      <c r="CW42425" s="2210"/>
    </row>
    <row r="42426" spans="101:101">
      <c r="CW42426" s="2195"/>
    </row>
    <row r="42450" spans="101:101">
      <c r="CW42450" s="2210"/>
    </row>
    <row r="42451" spans="101:101">
      <c r="CW42451" s="2195"/>
    </row>
    <row r="42475" spans="101:101">
      <c r="CW42475" s="2210"/>
    </row>
    <row r="42476" spans="101:101">
      <c r="CW42476" s="2195"/>
    </row>
    <row r="42500" spans="101:101">
      <c r="CW42500" s="2210"/>
    </row>
    <row r="42501" spans="101:101">
      <c r="CW42501" s="2195"/>
    </row>
    <row r="42525" spans="101:101">
      <c r="CW42525" s="2210"/>
    </row>
    <row r="42526" spans="101:101">
      <c r="CW42526" s="2195"/>
    </row>
    <row r="42550" spans="101:101">
      <c r="CW42550" s="2210"/>
    </row>
    <row r="42551" spans="101:101">
      <c r="CW42551" s="2195"/>
    </row>
    <row r="42575" spans="101:101">
      <c r="CW42575" s="2210"/>
    </row>
    <row r="42576" spans="101:101">
      <c r="CW42576" s="2195"/>
    </row>
    <row r="42600" spans="101:101">
      <c r="CW42600" s="2210"/>
    </row>
    <row r="42601" spans="101:101">
      <c r="CW42601" s="2195"/>
    </row>
    <row r="42625" spans="101:101">
      <c r="CW42625" s="2210"/>
    </row>
    <row r="42626" spans="101:101">
      <c r="CW42626" s="2195"/>
    </row>
    <row r="42650" spans="101:101">
      <c r="CW42650" s="2210"/>
    </row>
    <row r="42651" spans="101:101">
      <c r="CW42651" s="2195"/>
    </row>
    <row r="42675" spans="101:101">
      <c r="CW42675" s="2210"/>
    </row>
    <row r="42676" spans="101:101">
      <c r="CW42676" s="2195"/>
    </row>
    <row r="42700" spans="101:101">
      <c r="CW42700" s="2210"/>
    </row>
    <row r="42701" spans="101:101">
      <c r="CW42701" s="2195"/>
    </row>
    <row r="42725" spans="101:101">
      <c r="CW42725" s="2210"/>
    </row>
    <row r="42726" spans="101:101">
      <c r="CW42726" s="2195"/>
    </row>
    <row r="42750" spans="101:101">
      <c r="CW42750" s="2210"/>
    </row>
    <row r="42751" spans="101:101">
      <c r="CW42751" s="2195"/>
    </row>
    <row r="42775" spans="101:101">
      <c r="CW42775" s="2210"/>
    </row>
    <row r="42776" spans="101:101">
      <c r="CW42776" s="2195"/>
    </row>
    <row r="42800" spans="101:101">
      <c r="CW42800" s="2210"/>
    </row>
    <row r="42801" spans="101:101">
      <c r="CW42801" s="2195"/>
    </row>
    <row r="42825" spans="101:101">
      <c r="CW42825" s="2210"/>
    </row>
    <row r="42826" spans="101:101">
      <c r="CW42826" s="2195"/>
    </row>
    <row r="42850" spans="101:101">
      <c r="CW42850" s="2210"/>
    </row>
    <row r="42851" spans="101:101">
      <c r="CW42851" s="2195"/>
    </row>
    <row r="42875" spans="101:101">
      <c r="CW42875" s="2210"/>
    </row>
    <row r="42876" spans="101:101">
      <c r="CW42876" s="2195"/>
    </row>
    <row r="42900" spans="101:101">
      <c r="CW42900" s="2210"/>
    </row>
    <row r="42901" spans="101:101">
      <c r="CW42901" s="2195"/>
    </row>
    <row r="42925" spans="101:101">
      <c r="CW42925" s="2210"/>
    </row>
    <row r="42926" spans="101:101">
      <c r="CW42926" s="2195"/>
    </row>
    <row r="42950" spans="101:101">
      <c r="CW42950" s="2210"/>
    </row>
    <row r="42951" spans="101:101">
      <c r="CW42951" s="2195"/>
    </row>
    <row r="42975" spans="101:101">
      <c r="CW42975" s="2210"/>
    </row>
    <row r="42976" spans="101:101">
      <c r="CW42976" s="2195"/>
    </row>
    <row r="43000" spans="101:101">
      <c r="CW43000" s="2210"/>
    </row>
    <row r="43001" spans="101:101">
      <c r="CW43001" s="2195"/>
    </row>
    <row r="43025" spans="101:101">
      <c r="CW43025" s="2210"/>
    </row>
    <row r="43026" spans="101:101">
      <c r="CW43026" s="2195"/>
    </row>
    <row r="43050" spans="101:101">
      <c r="CW43050" s="2210"/>
    </row>
    <row r="43051" spans="101:101">
      <c r="CW43051" s="2195"/>
    </row>
    <row r="43075" spans="101:101">
      <c r="CW43075" s="2210"/>
    </row>
    <row r="43076" spans="101:101">
      <c r="CW43076" s="2195"/>
    </row>
    <row r="43100" spans="101:101">
      <c r="CW43100" s="2210"/>
    </row>
    <row r="43101" spans="101:101">
      <c r="CW43101" s="2195"/>
    </row>
    <row r="43125" spans="101:101">
      <c r="CW43125" s="2210"/>
    </row>
    <row r="43126" spans="101:101">
      <c r="CW43126" s="2195"/>
    </row>
    <row r="43150" spans="101:101">
      <c r="CW43150" s="2210"/>
    </row>
    <row r="43151" spans="101:101">
      <c r="CW43151" s="2195"/>
    </row>
    <row r="43175" spans="101:101">
      <c r="CW43175" s="2210"/>
    </row>
    <row r="43176" spans="101:101">
      <c r="CW43176" s="2195"/>
    </row>
    <row r="43200" spans="101:101">
      <c r="CW43200" s="2210"/>
    </row>
    <row r="43201" spans="101:101">
      <c r="CW43201" s="2195"/>
    </row>
    <row r="43225" spans="101:101">
      <c r="CW43225" s="2210"/>
    </row>
    <row r="43226" spans="101:101">
      <c r="CW43226" s="2195"/>
    </row>
    <row r="43250" spans="101:101">
      <c r="CW43250" s="2210"/>
    </row>
    <row r="43251" spans="101:101">
      <c r="CW43251" s="2195"/>
    </row>
    <row r="43275" spans="101:101">
      <c r="CW43275" s="2210"/>
    </row>
    <row r="43276" spans="101:101">
      <c r="CW43276" s="2195"/>
    </row>
    <row r="43300" spans="101:101">
      <c r="CW43300" s="2210"/>
    </row>
    <row r="43301" spans="101:101">
      <c r="CW43301" s="2195"/>
    </row>
    <row r="43325" spans="101:101">
      <c r="CW43325" s="2210"/>
    </row>
    <row r="43326" spans="101:101">
      <c r="CW43326" s="2195"/>
    </row>
    <row r="43350" spans="101:101">
      <c r="CW43350" s="2210"/>
    </row>
    <row r="43351" spans="101:101">
      <c r="CW43351" s="2195"/>
    </row>
    <row r="43375" spans="101:101">
      <c r="CW43375" s="2210"/>
    </row>
    <row r="43376" spans="101:101">
      <c r="CW43376" s="2195"/>
    </row>
    <row r="43400" spans="101:101">
      <c r="CW43400" s="2210"/>
    </row>
    <row r="43401" spans="101:101">
      <c r="CW43401" s="2195"/>
    </row>
    <row r="43425" spans="101:101">
      <c r="CW43425" s="2210"/>
    </row>
    <row r="43426" spans="101:101">
      <c r="CW43426" s="2195"/>
    </row>
    <row r="43450" spans="101:101">
      <c r="CW43450" s="2210"/>
    </row>
    <row r="43451" spans="101:101">
      <c r="CW43451" s="2195"/>
    </row>
    <row r="43475" spans="101:101">
      <c r="CW43475" s="2210"/>
    </row>
    <row r="43476" spans="101:101">
      <c r="CW43476" s="2195"/>
    </row>
    <row r="43500" spans="101:101">
      <c r="CW43500" s="2210"/>
    </row>
    <row r="43501" spans="101:101">
      <c r="CW43501" s="2195"/>
    </row>
    <row r="43525" spans="101:101">
      <c r="CW43525" s="2210"/>
    </row>
    <row r="43526" spans="101:101">
      <c r="CW43526" s="2195"/>
    </row>
    <row r="43550" spans="101:101">
      <c r="CW43550" s="2210"/>
    </row>
    <row r="43551" spans="101:101">
      <c r="CW43551" s="2195"/>
    </row>
    <row r="43575" spans="101:101">
      <c r="CW43575" s="2210"/>
    </row>
    <row r="43576" spans="101:101">
      <c r="CW43576" s="2195"/>
    </row>
    <row r="43600" spans="101:101">
      <c r="CW43600" s="2210"/>
    </row>
    <row r="43601" spans="101:101">
      <c r="CW43601" s="2195"/>
    </row>
    <row r="43625" spans="101:101">
      <c r="CW43625" s="2210"/>
    </row>
    <row r="43626" spans="101:101">
      <c r="CW43626" s="2195"/>
    </row>
    <row r="43650" spans="101:101">
      <c r="CW43650" s="2210"/>
    </row>
    <row r="43651" spans="101:101">
      <c r="CW43651" s="2195"/>
    </row>
    <row r="43675" spans="101:101">
      <c r="CW43675" s="2210"/>
    </row>
    <row r="43676" spans="101:101">
      <c r="CW43676" s="2195"/>
    </row>
    <row r="43700" spans="101:101">
      <c r="CW43700" s="2210"/>
    </row>
    <row r="43701" spans="101:101">
      <c r="CW43701" s="2195"/>
    </row>
    <row r="43725" spans="101:101">
      <c r="CW43725" s="2210"/>
    </row>
    <row r="43726" spans="101:101">
      <c r="CW43726" s="2195"/>
    </row>
    <row r="43750" spans="101:101">
      <c r="CW43750" s="2210"/>
    </row>
    <row r="43751" spans="101:101">
      <c r="CW43751" s="2195"/>
    </row>
    <row r="43775" spans="101:101">
      <c r="CW43775" s="2210"/>
    </row>
    <row r="43776" spans="101:101">
      <c r="CW43776" s="2195"/>
    </row>
    <row r="43800" spans="101:101">
      <c r="CW43800" s="2210"/>
    </row>
    <row r="43801" spans="101:101">
      <c r="CW43801" s="2195"/>
    </row>
    <row r="43825" spans="101:101">
      <c r="CW43825" s="2210"/>
    </row>
    <row r="43826" spans="101:101">
      <c r="CW43826" s="2195"/>
    </row>
    <row r="43850" spans="101:101">
      <c r="CW43850" s="2210"/>
    </row>
    <row r="43851" spans="101:101">
      <c r="CW43851" s="2195"/>
    </row>
    <row r="43875" spans="101:101">
      <c r="CW43875" s="2210"/>
    </row>
    <row r="43876" spans="101:101">
      <c r="CW43876" s="2195"/>
    </row>
    <row r="43900" spans="101:101">
      <c r="CW43900" s="2210"/>
    </row>
    <row r="43901" spans="101:101">
      <c r="CW43901" s="2195"/>
    </row>
    <row r="43925" spans="101:101">
      <c r="CW43925" s="2210"/>
    </row>
    <row r="43926" spans="101:101">
      <c r="CW43926" s="2195"/>
    </row>
    <row r="43950" spans="101:101">
      <c r="CW43950" s="2210"/>
    </row>
    <row r="43951" spans="101:101">
      <c r="CW43951" s="2195"/>
    </row>
    <row r="43975" spans="101:101">
      <c r="CW43975" s="2210"/>
    </row>
    <row r="43976" spans="101:101">
      <c r="CW43976" s="2195"/>
    </row>
    <row r="44000" spans="101:101">
      <c r="CW44000" s="2210"/>
    </row>
    <row r="44001" spans="101:101">
      <c r="CW44001" s="2195"/>
    </row>
    <row r="44025" spans="101:101">
      <c r="CW44025" s="2210"/>
    </row>
    <row r="44026" spans="101:101">
      <c r="CW44026" s="2195"/>
    </row>
    <row r="44050" spans="101:101">
      <c r="CW44050" s="2210"/>
    </row>
    <row r="44051" spans="101:101">
      <c r="CW44051" s="2195"/>
    </row>
    <row r="44075" spans="101:101">
      <c r="CW44075" s="2210"/>
    </row>
    <row r="44076" spans="101:101">
      <c r="CW44076" s="2195"/>
    </row>
    <row r="44100" spans="101:101">
      <c r="CW44100" s="2210"/>
    </row>
    <row r="44101" spans="101:101">
      <c r="CW44101" s="2195"/>
    </row>
    <row r="44125" spans="101:101">
      <c r="CW44125" s="2210"/>
    </row>
    <row r="44126" spans="101:101">
      <c r="CW44126" s="2195"/>
    </row>
    <row r="44150" spans="101:101">
      <c r="CW44150" s="2210"/>
    </row>
    <row r="44151" spans="101:101">
      <c r="CW44151" s="2195"/>
    </row>
    <row r="44175" spans="101:101">
      <c r="CW44175" s="2210"/>
    </row>
    <row r="44176" spans="101:101">
      <c r="CW44176" s="2195"/>
    </row>
    <row r="44200" spans="101:101">
      <c r="CW44200" s="2210"/>
    </row>
    <row r="44201" spans="101:101">
      <c r="CW44201" s="2195"/>
    </row>
    <row r="44225" spans="101:101">
      <c r="CW44225" s="2210"/>
    </row>
    <row r="44226" spans="101:101">
      <c r="CW44226" s="2195"/>
    </row>
    <row r="44250" spans="101:101">
      <c r="CW44250" s="2210"/>
    </row>
    <row r="44251" spans="101:101">
      <c r="CW44251" s="2195"/>
    </row>
    <row r="44275" spans="101:101">
      <c r="CW44275" s="2210"/>
    </row>
    <row r="44276" spans="101:101">
      <c r="CW44276" s="2195"/>
    </row>
    <row r="44300" spans="101:101">
      <c r="CW44300" s="2210"/>
    </row>
    <row r="44301" spans="101:101">
      <c r="CW44301" s="2195"/>
    </row>
    <row r="44325" spans="101:101">
      <c r="CW44325" s="2210"/>
    </row>
    <row r="44326" spans="101:101">
      <c r="CW44326" s="2195"/>
    </row>
    <row r="44350" spans="101:101">
      <c r="CW44350" s="2210"/>
    </row>
    <row r="44351" spans="101:101">
      <c r="CW44351" s="2195"/>
    </row>
    <row r="44375" spans="101:101">
      <c r="CW44375" s="2210"/>
    </row>
    <row r="44376" spans="101:101">
      <c r="CW44376" s="2195"/>
    </row>
    <row r="44400" spans="101:101">
      <c r="CW44400" s="2210"/>
    </row>
    <row r="44401" spans="101:101">
      <c r="CW44401" s="2195"/>
    </row>
    <row r="44425" spans="101:101">
      <c r="CW44425" s="2210"/>
    </row>
    <row r="44426" spans="101:101">
      <c r="CW44426" s="2195"/>
    </row>
    <row r="44450" spans="101:101">
      <c r="CW44450" s="2210"/>
    </row>
    <row r="44451" spans="101:101">
      <c r="CW44451" s="2195"/>
    </row>
    <row r="44475" spans="101:101">
      <c r="CW44475" s="2210"/>
    </row>
    <row r="44476" spans="101:101">
      <c r="CW44476" s="2195"/>
    </row>
    <row r="44500" spans="101:101">
      <c r="CW44500" s="2210"/>
    </row>
    <row r="44501" spans="101:101">
      <c r="CW44501" s="2195"/>
    </row>
    <row r="44525" spans="101:101">
      <c r="CW44525" s="2210"/>
    </row>
    <row r="44526" spans="101:101">
      <c r="CW44526" s="2195"/>
    </row>
    <row r="44550" spans="101:101">
      <c r="CW44550" s="2210"/>
    </row>
    <row r="44551" spans="101:101">
      <c r="CW44551" s="2195"/>
    </row>
    <row r="44575" spans="101:101">
      <c r="CW44575" s="2210"/>
    </row>
    <row r="44576" spans="101:101">
      <c r="CW44576" s="2195"/>
    </row>
    <row r="44600" spans="101:101">
      <c r="CW44600" s="2210"/>
    </row>
    <row r="44601" spans="101:101">
      <c r="CW44601" s="2195"/>
    </row>
    <row r="44625" spans="101:101">
      <c r="CW44625" s="2210"/>
    </row>
    <row r="44626" spans="101:101">
      <c r="CW44626" s="2195"/>
    </row>
    <row r="44650" spans="101:101">
      <c r="CW44650" s="2210"/>
    </row>
    <row r="44651" spans="101:101">
      <c r="CW44651" s="2195"/>
    </row>
    <row r="44675" spans="101:101">
      <c r="CW44675" s="2210"/>
    </row>
    <row r="44676" spans="101:101">
      <c r="CW44676" s="2195"/>
    </row>
    <row r="44700" spans="101:101">
      <c r="CW44700" s="2210"/>
    </row>
    <row r="44701" spans="101:101">
      <c r="CW44701" s="2195"/>
    </row>
    <row r="44725" spans="101:101">
      <c r="CW44725" s="2210"/>
    </row>
    <row r="44726" spans="101:101">
      <c r="CW44726" s="2195"/>
    </row>
    <row r="44750" spans="101:101">
      <c r="CW44750" s="2210"/>
    </row>
    <row r="44751" spans="101:101">
      <c r="CW44751" s="2195"/>
    </row>
    <row r="44775" spans="101:101">
      <c r="CW44775" s="2210"/>
    </row>
    <row r="44776" spans="101:101">
      <c r="CW44776" s="2195"/>
    </row>
    <row r="44800" spans="101:101">
      <c r="CW44800" s="2210"/>
    </row>
    <row r="44801" spans="101:101">
      <c r="CW44801" s="2195"/>
    </row>
    <row r="44825" spans="101:101">
      <c r="CW44825" s="2210"/>
    </row>
    <row r="44826" spans="101:101">
      <c r="CW44826" s="2195"/>
    </row>
    <row r="44850" spans="101:101">
      <c r="CW44850" s="2210"/>
    </row>
    <row r="44851" spans="101:101">
      <c r="CW44851" s="2195"/>
    </row>
    <row r="44875" spans="101:101">
      <c r="CW44875" s="2210"/>
    </row>
    <row r="44876" spans="101:101">
      <c r="CW44876" s="2195"/>
    </row>
    <row r="44900" spans="101:101">
      <c r="CW44900" s="2210"/>
    </row>
    <row r="44901" spans="101:101">
      <c r="CW44901" s="2195"/>
    </row>
    <row r="44925" spans="101:101">
      <c r="CW44925" s="2210"/>
    </row>
    <row r="44926" spans="101:101">
      <c r="CW44926" s="2195"/>
    </row>
    <row r="44950" spans="101:101">
      <c r="CW44950" s="2210"/>
    </row>
    <row r="44951" spans="101:101">
      <c r="CW44951" s="2195"/>
    </row>
    <row r="44975" spans="101:101">
      <c r="CW44975" s="2210"/>
    </row>
    <row r="44976" spans="101:101">
      <c r="CW44976" s="2195"/>
    </row>
    <row r="45000" spans="101:101">
      <c r="CW45000" s="2210"/>
    </row>
    <row r="45001" spans="101:101">
      <c r="CW45001" s="2195"/>
    </row>
    <row r="45025" spans="101:101">
      <c r="CW45025" s="2210"/>
    </row>
    <row r="45026" spans="101:101">
      <c r="CW45026" s="2195"/>
    </row>
    <row r="45050" spans="101:101">
      <c r="CW45050" s="2210"/>
    </row>
    <row r="45051" spans="101:101">
      <c r="CW45051" s="2195"/>
    </row>
    <row r="45075" spans="101:101">
      <c r="CW45075" s="2210"/>
    </row>
    <row r="45076" spans="101:101">
      <c r="CW45076" s="2195"/>
    </row>
    <row r="45100" spans="101:101">
      <c r="CW45100" s="2210"/>
    </row>
    <row r="45101" spans="101:101">
      <c r="CW45101" s="2195"/>
    </row>
    <row r="45125" spans="101:101">
      <c r="CW45125" s="2210"/>
    </row>
    <row r="45126" spans="101:101">
      <c r="CW45126" s="2195"/>
    </row>
    <row r="45150" spans="101:101">
      <c r="CW45150" s="2210"/>
    </row>
    <row r="45151" spans="101:101">
      <c r="CW45151" s="2195"/>
    </row>
    <row r="45175" spans="101:101">
      <c r="CW45175" s="2210"/>
    </row>
    <row r="45176" spans="101:101">
      <c r="CW45176" s="2195"/>
    </row>
    <row r="45200" spans="101:101">
      <c r="CW45200" s="2210"/>
    </row>
    <row r="45201" spans="101:101">
      <c r="CW45201" s="2195"/>
    </row>
    <row r="45225" spans="101:101">
      <c r="CW45225" s="2210"/>
    </row>
    <row r="45226" spans="101:101">
      <c r="CW45226" s="2195"/>
    </row>
    <row r="45250" spans="101:101">
      <c r="CW45250" s="2210"/>
    </row>
    <row r="45251" spans="101:101">
      <c r="CW45251" s="2195"/>
    </row>
    <row r="45275" spans="101:101">
      <c r="CW45275" s="2210"/>
    </row>
    <row r="45276" spans="101:101">
      <c r="CW45276" s="2195"/>
    </row>
    <row r="45300" spans="101:101">
      <c r="CW45300" s="2210"/>
    </row>
    <row r="45301" spans="101:101">
      <c r="CW45301" s="2195"/>
    </row>
    <row r="45325" spans="101:101">
      <c r="CW45325" s="2210"/>
    </row>
    <row r="45326" spans="101:101">
      <c r="CW45326" s="2195"/>
    </row>
    <row r="45350" spans="101:101">
      <c r="CW45350" s="2210"/>
    </row>
    <row r="45351" spans="101:101">
      <c r="CW45351" s="2195"/>
    </row>
    <row r="45375" spans="101:101">
      <c r="CW45375" s="2210"/>
    </row>
    <row r="45376" spans="101:101">
      <c r="CW45376" s="2195"/>
    </row>
    <row r="45400" spans="101:101">
      <c r="CW45400" s="2210"/>
    </row>
    <row r="45401" spans="101:101">
      <c r="CW45401" s="2195"/>
    </row>
    <row r="45425" spans="101:101">
      <c r="CW45425" s="2210"/>
    </row>
    <row r="45426" spans="101:101">
      <c r="CW45426" s="2195"/>
    </row>
    <row r="45450" spans="101:101">
      <c r="CW45450" s="2210"/>
    </row>
    <row r="45451" spans="101:101">
      <c r="CW45451" s="2195"/>
    </row>
    <row r="45475" spans="101:101">
      <c r="CW45475" s="2210"/>
    </row>
    <row r="45476" spans="101:101">
      <c r="CW45476" s="2195"/>
    </row>
    <row r="45500" spans="101:101">
      <c r="CW45500" s="2210"/>
    </row>
    <row r="45501" spans="101:101">
      <c r="CW45501" s="2195"/>
    </row>
    <row r="45525" spans="101:101">
      <c r="CW45525" s="2210"/>
    </row>
    <row r="45526" spans="101:101">
      <c r="CW45526" s="2195"/>
    </row>
    <row r="45550" spans="101:101">
      <c r="CW45550" s="2210"/>
    </row>
    <row r="45551" spans="101:101">
      <c r="CW45551" s="2195"/>
    </row>
    <row r="45575" spans="101:101">
      <c r="CW45575" s="2210"/>
    </row>
    <row r="45576" spans="101:101">
      <c r="CW45576" s="2195"/>
    </row>
    <row r="45600" spans="101:101">
      <c r="CW45600" s="2210"/>
    </row>
    <row r="45601" spans="101:101">
      <c r="CW45601" s="2195"/>
    </row>
    <row r="45625" spans="101:101">
      <c r="CW45625" s="2210"/>
    </row>
    <row r="45626" spans="101:101">
      <c r="CW45626" s="2195"/>
    </row>
    <row r="45650" spans="101:101">
      <c r="CW45650" s="2210"/>
    </row>
    <row r="45651" spans="101:101">
      <c r="CW45651" s="2195"/>
    </row>
    <row r="45675" spans="101:101">
      <c r="CW45675" s="2210"/>
    </row>
    <row r="45676" spans="101:101">
      <c r="CW45676" s="2195"/>
    </row>
    <row r="45700" spans="101:101">
      <c r="CW45700" s="2210"/>
    </row>
    <row r="45701" spans="101:101">
      <c r="CW45701" s="2195"/>
    </row>
    <row r="45725" spans="101:101">
      <c r="CW45725" s="2210"/>
    </row>
    <row r="45726" spans="101:101">
      <c r="CW45726" s="2195"/>
    </row>
    <row r="45750" spans="101:101">
      <c r="CW45750" s="2210"/>
    </row>
    <row r="45751" spans="101:101">
      <c r="CW45751" s="2195"/>
    </row>
    <row r="45775" spans="101:101">
      <c r="CW45775" s="2210"/>
    </row>
    <row r="45776" spans="101:101">
      <c r="CW45776" s="2195"/>
    </row>
    <row r="45800" spans="101:101">
      <c r="CW45800" s="2210"/>
    </row>
    <row r="45801" spans="101:101">
      <c r="CW45801" s="2195"/>
    </row>
    <row r="45825" spans="101:101">
      <c r="CW45825" s="2210"/>
    </row>
    <row r="45826" spans="101:101">
      <c r="CW45826" s="2195"/>
    </row>
    <row r="45850" spans="101:101">
      <c r="CW45850" s="2210"/>
    </row>
    <row r="45851" spans="101:101">
      <c r="CW45851" s="2195"/>
    </row>
    <row r="45875" spans="101:101">
      <c r="CW45875" s="2210"/>
    </row>
    <row r="45876" spans="101:101">
      <c r="CW45876" s="2195"/>
    </row>
    <row r="45900" spans="101:101">
      <c r="CW45900" s="2210"/>
    </row>
    <row r="45901" spans="101:101">
      <c r="CW45901" s="2195"/>
    </row>
    <row r="45925" spans="101:101">
      <c r="CW45925" s="2210"/>
    </row>
    <row r="45926" spans="101:101">
      <c r="CW45926" s="2195"/>
    </row>
    <row r="45950" spans="101:101">
      <c r="CW45950" s="2210"/>
    </row>
    <row r="45951" spans="101:101">
      <c r="CW45951" s="2195"/>
    </row>
    <row r="45975" spans="101:101">
      <c r="CW45975" s="2210"/>
    </row>
    <row r="45976" spans="101:101">
      <c r="CW45976" s="2195"/>
    </row>
    <row r="46000" spans="101:101">
      <c r="CW46000" s="2210"/>
    </row>
    <row r="46001" spans="101:101">
      <c r="CW46001" s="2195"/>
    </row>
    <row r="46025" spans="101:101">
      <c r="CW46025" s="2210"/>
    </row>
    <row r="46026" spans="101:101">
      <c r="CW46026" s="2195"/>
    </row>
    <row r="46050" spans="101:101">
      <c r="CW46050" s="2210"/>
    </row>
    <row r="46051" spans="101:101">
      <c r="CW46051" s="2195"/>
    </row>
    <row r="46075" spans="101:101">
      <c r="CW46075" s="2210"/>
    </row>
    <row r="46076" spans="101:101">
      <c r="CW46076" s="2195"/>
    </row>
    <row r="46100" spans="101:101">
      <c r="CW46100" s="2210"/>
    </row>
    <row r="46101" spans="101:101">
      <c r="CW46101" s="2195"/>
    </row>
    <row r="46125" spans="101:101">
      <c r="CW46125" s="2210"/>
    </row>
    <row r="46126" spans="101:101">
      <c r="CW46126" s="2195"/>
    </row>
    <row r="46150" spans="101:101">
      <c r="CW46150" s="2210"/>
    </row>
    <row r="46151" spans="101:101">
      <c r="CW46151" s="2195"/>
    </row>
    <row r="46175" spans="101:101">
      <c r="CW46175" s="2210"/>
    </row>
    <row r="46176" spans="101:101">
      <c r="CW46176" s="2195"/>
    </row>
    <row r="46200" spans="101:101">
      <c r="CW46200" s="2210"/>
    </row>
    <row r="46201" spans="101:101">
      <c r="CW46201" s="2195"/>
    </row>
    <row r="46225" spans="101:101">
      <c r="CW46225" s="2210"/>
    </row>
    <row r="46226" spans="101:101">
      <c r="CW46226" s="2195"/>
    </row>
    <row r="46250" spans="101:101">
      <c r="CW46250" s="2210"/>
    </row>
    <row r="46251" spans="101:101">
      <c r="CW46251" s="2195"/>
    </row>
    <row r="46275" spans="101:101">
      <c r="CW46275" s="2210"/>
    </row>
    <row r="46276" spans="101:101">
      <c r="CW46276" s="2195"/>
    </row>
    <row r="46300" spans="101:101">
      <c r="CW46300" s="2210"/>
    </row>
    <row r="46301" spans="101:101">
      <c r="CW46301" s="2195"/>
    </row>
    <row r="46325" spans="101:101">
      <c r="CW46325" s="2210"/>
    </row>
    <row r="46326" spans="101:101">
      <c r="CW46326" s="2195"/>
    </row>
    <row r="46350" spans="101:101">
      <c r="CW46350" s="2210"/>
    </row>
    <row r="46351" spans="101:101">
      <c r="CW46351" s="2195"/>
    </row>
    <row r="46375" spans="101:101">
      <c r="CW46375" s="2210"/>
    </row>
    <row r="46376" spans="101:101">
      <c r="CW46376" s="2195"/>
    </row>
    <row r="46400" spans="101:101">
      <c r="CW46400" s="2210"/>
    </row>
    <row r="46401" spans="101:101">
      <c r="CW46401" s="2195"/>
    </row>
    <row r="46425" spans="101:101">
      <c r="CW46425" s="2210"/>
    </row>
    <row r="46426" spans="101:101">
      <c r="CW46426" s="2195"/>
    </row>
    <row r="46450" spans="101:101">
      <c r="CW46450" s="2210"/>
    </row>
    <row r="46451" spans="101:101">
      <c r="CW46451" s="2195"/>
    </row>
    <row r="46475" spans="101:101">
      <c r="CW46475" s="2210"/>
    </row>
    <row r="46476" spans="101:101">
      <c r="CW46476" s="2195"/>
    </row>
    <row r="46500" spans="101:101">
      <c r="CW46500" s="2210"/>
    </row>
    <row r="46501" spans="101:101">
      <c r="CW46501" s="2195"/>
    </row>
    <row r="46525" spans="101:101">
      <c r="CW46525" s="2210"/>
    </row>
    <row r="46526" spans="101:101">
      <c r="CW46526" s="2195"/>
    </row>
    <row r="46550" spans="101:101">
      <c r="CW46550" s="2210"/>
    </row>
    <row r="46551" spans="101:101">
      <c r="CW46551" s="2195"/>
    </row>
    <row r="46575" spans="101:101">
      <c r="CW46575" s="2210"/>
    </row>
    <row r="46576" spans="101:101">
      <c r="CW46576" s="2195"/>
    </row>
    <row r="46600" spans="101:101">
      <c r="CW46600" s="2210"/>
    </row>
    <row r="46601" spans="101:101">
      <c r="CW46601" s="2195"/>
    </row>
    <row r="46625" spans="101:101">
      <c r="CW46625" s="2210"/>
    </row>
    <row r="46626" spans="101:101">
      <c r="CW46626" s="2195"/>
    </row>
    <row r="46650" spans="101:101">
      <c r="CW46650" s="2210"/>
    </row>
    <row r="46651" spans="101:101">
      <c r="CW46651" s="2195"/>
    </row>
    <row r="46675" spans="101:101">
      <c r="CW46675" s="2210"/>
    </row>
    <row r="46676" spans="101:101">
      <c r="CW46676" s="2195"/>
    </row>
    <row r="46700" spans="101:101">
      <c r="CW46700" s="2210"/>
    </row>
    <row r="46701" spans="101:101">
      <c r="CW46701" s="2195"/>
    </row>
    <row r="46725" spans="101:101">
      <c r="CW46725" s="2210"/>
    </row>
    <row r="46726" spans="101:101">
      <c r="CW46726" s="2195"/>
    </row>
    <row r="46750" spans="101:101">
      <c r="CW46750" s="2210"/>
    </row>
    <row r="46751" spans="101:101">
      <c r="CW46751" s="2195"/>
    </row>
    <row r="46775" spans="101:101">
      <c r="CW46775" s="2210"/>
    </row>
    <row r="46776" spans="101:101">
      <c r="CW46776" s="2195"/>
    </row>
    <row r="46800" spans="101:101">
      <c r="CW46800" s="2210"/>
    </row>
    <row r="46801" spans="101:101">
      <c r="CW46801" s="2195"/>
    </row>
    <row r="46825" spans="101:101">
      <c r="CW46825" s="2210"/>
    </row>
    <row r="46826" spans="101:101">
      <c r="CW46826" s="2195"/>
    </row>
    <row r="46850" spans="101:101">
      <c r="CW46850" s="2210"/>
    </row>
    <row r="46851" spans="101:101">
      <c r="CW46851" s="2195"/>
    </row>
    <row r="46875" spans="101:101">
      <c r="CW46875" s="2210"/>
    </row>
    <row r="46876" spans="101:101">
      <c r="CW46876" s="2195"/>
    </row>
    <row r="46900" spans="101:101">
      <c r="CW46900" s="2210"/>
    </row>
    <row r="46901" spans="101:101">
      <c r="CW46901" s="2195"/>
    </row>
    <row r="46925" spans="101:101">
      <c r="CW46925" s="2210"/>
    </row>
    <row r="46926" spans="101:101">
      <c r="CW46926" s="2195"/>
    </row>
    <row r="46950" spans="101:101">
      <c r="CW46950" s="2210"/>
    </row>
    <row r="46951" spans="101:101">
      <c r="CW46951" s="2195"/>
    </row>
    <row r="46975" spans="101:101">
      <c r="CW46975" s="2210"/>
    </row>
    <row r="46976" spans="101:101">
      <c r="CW46976" s="2195"/>
    </row>
    <row r="47000" spans="101:101">
      <c r="CW47000" s="2210"/>
    </row>
    <row r="47001" spans="101:101">
      <c r="CW47001" s="2195"/>
    </row>
    <row r="47025" spans="101:101">
      <c r="CW47025" s="2210"/>
    </row>
    <row r="47026" spans="101:101">
      <c r="CW47026" s="2195"/>
    </row>
    <row r="47050" spans="101:101">
      <c r="CW47050" s="2210"/>
    </row>
    <row r="47051" spans="101:101">
      <c r="CW47051" s="2195"/>
    </row>
    <row r="47075" spans="101:101">
      <c r="CW47075" s="2210"/>
    </row>
    <row r="47076" spans="101:101">
      <c r="CW47076" s="2195"/>
    </row>
    <row r="47100" spans="101:101">
      <c r="CW47100" s="2210"/>
    </row>
    <row r="47101" spans="101:101">
      <c r="CW47101" s="2195"/>
    </row>
    <row r="47125" spans="101:101">
      <c r="CW47125" s="2210"/>
    </row>
    <row r="47126" spans="101:101">
      <c r="CW47126" s="2195"/>
    </row>
    <row r="47150" spans="101:101">
      <c r="CW47150" s="2210"/>
    </row>
    <row r="47151" spans="101:101">
      <c r="CW47151" s="2195"/>
    </row>
    <row r="47175" spans="101:101">
      <c r="CW47175" s="2210"/>
    </row>
    <row r="47176" spans="101:101">
      <c r="CW47176" s="2195"/>
    </row>
    <row r="47200" spans="101:101">
      <c r="CW47200" s="2210"/>
    </row>
    <row r="47201" spans="101:101">
      <c r="CW47201" s="2195"/>
    </row>
    <row r="47225" spans="101:101">
      <c r="CW47225" s="2210"/>
    </row>
    <row r="47226" spans="101:101">
      <c r="CW47226" s="2195"/>
    </row>
    <row r="47250" spans="101:101">
      <c r="CW47250" s="2210"/>
    </row>
    <row r="47251" spans="101:101">
      <c r="CW47251" s="2195"/>
    </row>
    <row r="47275" spans="101:101">
      <c r="CW47275" s="2210"/>
    </row>
    <row r="47276" spans="101:101">
      <c r="CW47276" s="2195"/>
    </row>
    <row r="47300" spans="101:101">
      <c r="CW47300" s="2210"/>
    </row>
    <row r="47301" spans="101:101">
      <c r="CW47301" s="2195"/>
    </row>
    <row r="47325" spans="101:101">
      <c r="CW47325" s="2210"/>
    </row>
    <row r="47326" spans="101:101">
      <c r="CW47326" s="2195"/>
    </row>
    <row r="47350" spans="101:101">
      <c r="CW47350" s="2210"/>
    </row>
    <row r="47351" spans="101:101">
      <c r="CW47351" s="2195"/>
    </row>
    <row r="47375" spans="101:101">
      <c r="CW47375" s="2210"/>
    </row>
    <row r="47376" spans="101:101">
      <c r="CW47376" s="2195"/>
    </row>
    <row r="47400" spans="101:101">
      <c r="CW47400" s="2210"/>
    </row>
    <row r="47401" spans="101:101">
      <c r="CW47401" s="2195"/>
    </row>
    <row r="47425" spans="101:101">
      <c r="CW47425" s="2210"/>
    </row>
    <row r="47426" spans="101:101">
      <c r="CW47426" s="2195"/>
    </row>
    <row r="47450" spans="101:101">
      <c r="CW47450" s="2210"/>
    </row>
    <row r="47451" spans="101:101">
      <c r="CW47451" s="2195"/>
    </row>
    <row r="47475" spans="101:101">
      <c r="CW47475" s="2210"/>
    </row>
    <row r="47476" spans="101:101">
      <c r="CW47476" s="2195"/>
    </row>
    <row r="47500" spans="101:101">
      <c r="CW47500" s="2210"/>
    </row>
    <row r="47501" spans="101:101">
      <c r="CW47501" s="2195"/>
    </row>
    <row r="47525" spans="101:101">
      <c r="CW47525" s="2210"/>
    </row>
    <row r="47526" spans="101:101">
      <c r="CW47526" s="2195"/>
    </row>
    <row r="47550" spans="101:101">
      <c r="CW47550" s="2210"/>
    </row>
    <row r="47551" spans="101:101">
      <c r="CW47551" s="2195"/>
    </row>
    <row r="47575" spans="101:101">
      <c r="CW47575" s="2210"/>
    </row>
    <row r="47576" spans="101:101">
      <c r="CW47576" s="2195"/>
    </row>
    <row r="47600" spans="101:101">
      <c r="CW47600" s="2210"/>
    </row>
    <row r="47601" spans="101:101">
      <c r="CW47601" s="2195"/>
    </row>
    <row r="47625" spans="101:101">
      <c r="CW47625" s="2210"/>
    </row>
    <row r="47626" spans="101:101">
      <c r="CW47626" s="2195"/>
    </row>
    <row r="47650" spans="101:101">
      <c r="CW47650" s="2210"/>
    </row>
    <row r="47651" spans="101:101">
      <c r="CW47651" s="2195"/>
    </row>
    <row r="47675" spans="101:101">
      <c r="CW47675" s="2210"/>
    </row>
    <row r="47676" spans="101:101">
      <c r="CW47676" s="2195"/>
    </row>
    <row r="47700" spans="101:101">
      <c r="CW47700" s="2210"/>
    </row>
    <row r="47701" spans="101:101">
      <c r="CW47701" s="2195"/>
    </row>
    <row r="47725" spans="101:101">
      <c r="CW47725" s="2210"/>
    </row>
    <row r="47726" spans="101:101">
      <c r="CW47726" s="2195"/>
    </row>
    <row r="47750" spans="101:101">
      <c r="CW47750" s="2210"/>
    </row>
    <row r="47751" spans="101:101">
      <c r="CW47751" s="2195"/>
    </row>
    <row r="47775" spans="101:101">
      <c r="CW47775" s="2210"/>
    </row>
    <row r="47776" spans="101:101">
      <c r="CW47776" s="2195"/>
    </row>
    <row r="47800" spans="101:101">
      <c r="CW47800" s="2210"/>
    </row>
    <row r="47801" spans="101:101">
      <c r="CW47801" s="2195"/>
    </row>
    <row r="47825" spans="101:101">
      <c r="CW47825" s="2210"/>
    </row>
    <row r="47826" spans="101:101">
      <c r="CW47826" s="2195"/>
    </row>
    <row r="47850" spans="101:101">
      <c r="CW47850" s="2210"/>
    </row>
    <row r="47851" spans="101:101">
      <c r="CW47851" s="2195"/>
    </row>
    <row r="47875" spans="101:101">
      <c r="CW47875" s="2210"/>
    </row>
    <row r="47876" spans="101:101">
      <c r="CW47876" s="2195"/>
    </row>
    <row r="47900" spans="101:101">
      <c r="CW47900" s="2210"/>
    </row>
    <row r="47901" spans="101:101">
      <c r="CW47901" s="2195"/>
    </row>
    <row r="47925" spans="101:101">
      <c r="CW47925" s="2210"/>
    </row>
    <row r="47926" spans="101:101">
      <c r="CW47926" s="2195"/>
    </row>
    <row r="47950" spans="101:101">
      <c r="CW47950" s="2210"/>
    </row>
    <row r="47951" spans="101:101">
      <c r="CW47951" s="2195"/>
    </row>
    <row r="47975" spans="101:101">
      <c r="CW47975" s="2210"/>
    </row>
    <row r="47976" spans="101:101">
      <c r="CW47976" s="2195"/>
    </row>
    <row r="48000" spans="101:101">
      <c r="CW48000" s="2210"/>
    </row>
    <row r="48001" spans="101:101">
      <c r="CW48001" s="2195"/>
    </row>
    <row r="48025" spans="101:101">
      <c r="CW48025" s="2210"/>
    </row>
    <row r="48026" spans="101:101">
      <c r="CW48026" s="2195"/>
    </row>
    <row r="48050" spans="101:101">
      <c r="CW48050" s="2210"/>
    </row>
    <row r="48051" spans="101:101">
      <c r="CW48051" s="2195"/>
    </row>
    <row r="48075" spans="101:101">
      <c r="CW48075" s="2210"/>
    </row>
    <row r="48076" spans="101:101">
      <c r="CW48076" s="2195"/>
    </row>
    <row r="48100" spans="101:101">
      <c r="CW48100" s="2210"/>
    </row>
    <row r="48101" spans="101:101">
      <c r="CW48101" s="2195"/>
    </row>
    <row r="48125" spans="101:101">
      <c r="CW48125" s="2210"/>
    </row>
    <row r="48126" spans="101:101">
      <c r="CW48126" s="2195"/>
    </row>
    <row r="48150" spans="101:101">
      <c r="CW48150" s="2210"/>
    </row>
    <row r="48151" spans="101:101">
      <c r="CW48151" s="2195"/>
    </row>
    <row r="48175" spans="101:101">
      <c r="CW48175" s="2210"/>
    </row>
    <row r="48176" spans="101:101">
      <c r="CW48176" s="2195"/>
    </row>
    <row r="48200" spans="101:101">
      <c r="CW48200" s="2210"/>
    </row>
    <row r="48201" spans="101:101">
      <c r="CW48201" s="2195"/>
    </row>
    <row r="48225" spans="101:101">
      <c r="CW48225" s="2210"/>
    </row>
    <row r="48226" spans="101:101">
      <c r="CW48226" s="2195"/>
    </row>
    <row r="48250" spans="101:101">
      <c r="CW48250" s="2210"/>
    </row>
    <row r="48251" spans="101:101">
      <c r="CW48251" s="2195"/>
    </row>
    <row r="48275" spans="101:101">
      <c r="CW48275" s="2210"/>
    </row>
    <row r="48276" spans="101:101">
      <c r="CW48276" s="2195"/>
    </row>
    <row r="48300" spans="101:101">
      <c r="CW48300" s="2210"/>
    </row>
    <row r="48301" spans="101:101">
      <c r="CW48301" s="2195"/>
    </row>
    <row r="48325" spans="101:101">
      <c r="CW48325" s="2210"/>
    </row>
    <row r="48326" spans="101:101">
      <c r="CW48326" s="2195"/>
    </row>
    <row r="48350" spans="101:101">
      <c r="CW48350" s="2210"/>
    </row>
    <row r="48351" spans="101:101">
      <c r="CW48351" s="2195"/>
    </row>
    <row r="48375" spans="101:101">
      <c r="CW48375" s="2210"/>
    </row>
    <row r="48376" spans="101:101">
      <c r="CW48376" s="2195"/>
    </row>
    <row r="48400" spans="101:101">
      <c r="CW48400" s="2210"/>
    </row>
    <row r="48401" spans="101:101">
      <c r="CW48401" s="2195"/>
    </row>
    <row r="48425" spans="101:101">
      <c r="CW48425" s="2210"/>
    </row>
    <row r="48426" spans="101:101">
      <c r="CW48426" s="2195"/>
    </row>
    <row r="48450" spans="101:101">
      <c r="CW48450" s="2210"/>
    </row>
    <row r="48451" spans="101:101">
      <c r="CW48451" s="2195"/>
    </row>
    <row r="48475" spans="101:101">
      <c r="CW48475" s="2210"/>
    </row>
    <row r="48476" spans="101:101">
      <c r="CW48476" s="2195"/>
    </row>
    <row r="48500" spans="101:101">
      <c r="CW48500" s="2210"/>
    </row>
    <row r="48501" spans="101:101">
      <c r="CW48501" s="2195"/>
    </row>
    <row r="48525" spans="101:101">
      <c r="CW48525" s="2210"/>
    </row>
    <row r="48526" spans="101:101">
      <c r="CW48526" s="2195"/>
    </row>
    <row r="48550" spans="101:101">
      <c r="CW48550" s="2210"/>
    </row>
    <row r="48551" spans="101:101">
      <c r="CW48551" s="2195"/>
    </row>
    <row r="48575" spans="101:101">
      <c r="CW48575" s="2210"/>
    </row>
    <row r="48576" spans="101:101">
      <c r="CW48576" s="2195"/>
    </row>
    <row r="48600" spans="101:101">
      <c r="CW48600" s="2210"/>
    </row>
    <row r="48601" spans="101:101">
      <c r="CW48601" s="2195"/>
    </row>
    <row r="48625" spans="101:101">
      <c r="CW48625" s="2210"/>
    </row>
    <row r="48626" spans="101:101">
      <c r="CW48626" s="2195"/>
    </row>
    <row r="48650" spans="101:101">
      <c r="CW48650" s="2210"/>
    </row>
    <row r="48651" spans="101:101">
      <c r="CW48651" s="2195"/>
    </row>
    <row r="48675" spans="101:101">
      <c r="CW48675" s="2210"/>
    </row>
    <row r="48676" spans="101:101">
      <c r="CW48676" s="2195"/>
    </row>
    <row r="48700" spans="101:101">
      <c r="CW48700" s="2210"/>
    </row>
    <row r="48701" spans="101:101">
      <c r="CW48701" s="2195"/>
    </row>
    <row r="48725" spans="101:101">
      <c r="CW48725" s="2210"/>
    </row>
    <row r="48726" spans="101:101">
      <c r="CW48726" s="2195"/>
    </row>
    <row r="48750" spans="101:101">
      <c r="CW48750" s="2210"/>
    </row>
    <row r="48751" spans="101:101">
      <c r="CW48751" s="2195"/>
    </row>
    <row r="48775" spans="101:101">
      <c r="CW48775" s="2210"/>
    </row>
    <row r="48776" spans="101:101">
      <c r="CW48776" s="2195"/>
    </row>
    <row r="48800" spans="101:101">
      <c r="CW48800" s="2210"/>
    </row>
    <row r="48801" spans="101:101">
      <c r="CW48801" s="2195"/>
    </row>
    <row r="48825" spans="101:101">
      <c r="CW48825" s="2210"/>
    </row>
    <row r="48826" spans="101:101">
      <c r="CW48826" s="2195"/>
    </row>
    <row r="48850" spans="101:101">
      <c r="CW48850" s="2210"/>
    </row>
    <row r="48851" spans="101:101">
      <c r="CW48851" s="2195"/>
    </row>
    <row r="48875" spans="101:101">
      <c r="CW48875" s="2210"/>
    </row>
    <row r="48876" spans="101:101">
      <c r="CW48876" s="2195"/>
    </row>
    <row r="48900" spans="101:101">
      <c r="CW48900" s="2210"/>
    </row>
    <row r="48901" spans="101:101">
      <c r="CW48901" s="2195"/>
    </row>
    <row r="48925" spans="101:101">
      <c r="CW48925" s="2210"/>
    </row>
    <row r="48926" spans="101:101">
      <c r="CW48926" s="2195"/>
    </row>
    <row r="48950" spans="101:101">
      <c r="CW48950" s="2210"/>
    </row>
    <row r="48951" spans="101:101">
      <c r="CW48951" s="2195"/>
    </row>
    <row r="48975" spans="101:101">
      <c r="CW48975" s="2210"/>
    </row>
    <row r="48976" spans="101:101">
      <c r="CW48976" s="2195"/>
    </row>
    <row r="49000" spans="101:101">
      <c r="CW49000" s="2210"/>
    </row>
    <row r="49001" spans="101:101">
      <c r="CW49001" s="2195"/>
    </row>
    <row r="49025" spans="101:101">
      <c r="CW49025" s="2210"/>
    </row>
    <row r="49026" spans="101:101">
      <c r="CW49026" s="2195"/>
    </row>
    <row r="49050" spans="101:101">
      <c r="CW49050" s="2210"/>
    </row>
    <row r="49051" spans="101:101">
      <c r="CW49051" s="2195"/>
    </row>
    <row r="49075" spans="101:101">
      <c r="CW49075" s="2210"/>
    </row>
    <row r="49076" spans="101:101">
      <c r="CW49076" s="2195"/>
    </row>
    <row r="49100" spans="101:101">
      <c r="CW49100" s="2210"/>
    </row>
    <row r="49101" spans="101:101">
      <c r="CW49101" s="2195"/>
    </row>
    <row r="49125" spans="101:101">
      <c r="CW49125" s="2210"/>
    </row>
    <row r="49126" spans="101:101">
      <c r="CW49126" s="2195"/>
    </row>
    <row r="49150" spans="101:101">
      <c r="CW49150" s="2210"/>
    </row>
    <row r="49151" spans="101:101">
      <c r="CW49151" s="2195"/>
    </row>
    <row r="49175" spans="101:101">
      <c r="CW49175" s="2210"/>
    </row>
    <row r="49176" spans="101:101">
      <c r="CW49176" s="2195"/>
    </row>
    <row r="49200" spans="101:101">
      <c r="CW49200" s="2210"/>
    </row>
    <row r="49201" spans="101:101">
      <c r="CW49201" s="2195"/>
    </row>
    <row r="49225" spans="101:101">
      <c r="CW49225" s="2210"/>
    </row>
    <row r="49226" spans="101:101">
      <c r="CW49226" s="2195"/>
    </row>
    <row r="49250" spans="101:101">
      <c r="CW49250" s="2210"/>
    </row>
    <row r="49251" spans="101:101">
      <c r="CW49251" s="2195"/>
    </row>
    <row r="49275" spans="101:101">
      <c r="CW49275" s="2210"/>
    </row>
    <row r="49276" spans="101:101">
      <c r="CW49276" s="2195"/>
    </row>
    <row r="49300" spans="101:101">
      <c r="CW49300" s="2210"/>
    </row>
    <row r="49301" spans="101:101">
      <c r="CW49301" s="2195"/>
    </row>
    <row r="49325" spans="101:101">
      <c r="CW49325" s="2210"/>
    </row>
    <row r="49326" spans="101:101">
      <c r="CW49326" s="2195"/>
    </row>
    <row r="49350" spans="101:101">
      <c r="CW49350" s="2210"/>
    </row>
    <row r="49351" spans="101:101">
      <c r="CW49351" s="2195"/>
    </row>
    <row r="49375" spans="101:101">
      <c r="CW49375" s="2210"/>
    </row>
    <row r="49376" spans="101:101">
      <c r="CW49376" s="2195"/>
    </row>
    <row r="49400" spans="101:101">
      <c r="CW49400" s="2210"/>
    </row>
    <row r="49401" spans="101:101">
      <c r="CW49401" s="2195"/>
    </row>
    <row r="49425" spans="101:101">
      <c r="CW49425" s="2210"/>
    </row>
    <row r="49426" spans="101:101">
      <c r="CW49426" s="2195"/>
    </row>
    <row r="49450" spans="101:101">
      <c r="CW49450" s="2210"/>
    </row>
    <row r="49451" spans="101:101">
      <c r="CW49451" s="2195"/>
    </row>
    <row r="49475" spans="101:101">
      <c r="CW49475" s="2210"/>
    </row>
    <row r="49476" spans="101:101">
      <c r="CW49476" s="2195"/>
    </row>
    <row r="49500" spans="101:101">
      <c r="CW49500" s="2210"/>
    </row>
    <row r="49501" spans="101:101">
      <c r="CW49501" s="2195"/>
    </row>
    <row r="49525" spans="101:101">
      <c r="CW49525" s="2210"/>
    </row>
    <row r="49526" spans="101:101">
      <c r="CW49526" s="2195"/>
    </row>
    <row r="49550" spans="101:101">
      <c r="CW49550" s="2210"/>
    </row>
    <row r="49551" spans="101:101">
      <c r="CW49551" s="2195"/>
    </row>
    <row r="49575" spans="101:101">
      <c r="CW49575" s="2210"/>
    </row>
    <row r="49576" spans="101:101">
      <c r="CW49576" s="2195"/>
    </row>
    <row r="49600" spans="101:101">
      <c r="CW49600" s="2210"/>
    </row>
    <row r="49601" spans="101:101">
      <c r="CW49601" s="2195"/>
    </row>
    <row r="49625" spans="101:101">
      <c r="CW49625" s="2210"/>
    </row>
    <row r="49626" spans="101:101">
      <c r="CW49626" s="2195"/>
    </row>
    <row r="49650" spans="101:101">
      <c r="CW49650" s="2210"/>
    </row>
    <row r="49651" spans="101:101">
      <c r="CW49651" s="2195"/>
    </row>
    <row r="49675" spans="101:101">
      <c r="CW49675" s="2210"/>
    </row>
    <row r="49676" spans="101:101">
      <c r="CW49676" s="2195"/>
    </row>
    <row r="49700" spans="101:101">
      <c r="CW49700" s="2210"/>
    </row>
    <row r="49701" spans="101:101">
      <c r="CW49701" s="2195"/>
    </row>
    <row r="49725" spans="101:101">
      <c r="CW49725" s="2210"/>
    </row>
    <row r="49726" spans="101:101">
      <c r="CW49726" s="2195"/>
    </row>
    <row r="49750" spans="101:101">
      <c r="CW49750" s="2210"/>
    </row>
    <row r="49751" spans="101:101">
      <c r="CW49751" s="2195"/>
    </row>
    <row r="49775" spans="101:101">
      <c r="CW49775" s="2210"/>
    </row>
    <row r="49776" spans="101:101">
      <c r="CW49776" s="2195"/>
    </row>
    <row r="49800" spans="101:101">
      <c r="CW49800" s="2210"/>
    </row>
    <row r="49801" spans="101:101">
      <c r="CW49801" s="2195"/>
    </row>
    <row r="49825" spans="101:101">
      <c r="CW49825" s="2210"/>
    </row>
    <row r="49826" spans="101:101">
      <c r="CW49826" s="2195"/>
    </row>
    <row r="49850" spans="101:101">
      <c r="CW49850" s="2210"/>
    </row>
    <row r="49851" spans="101:101">
      <c r="CW49851" s="2195"/>
    </row>
    <row r="49875" spans="101:101">
      <c r="CW49875" s="2210"/>
    </row>
    <row r="49876" spans="101:101">
      <c r="CW49876" s="2195"/>
    </row>
    <row r="49900" spans="101:101">
      <c r="CW49900" s="2210"/>
    </row>
    <row r="49901" spans="101:101">
      <c r="CW49901" s="2195"/>
    </row>
    <row r="49925" spans="101:101">
      <c r="CW49925" s="2210"/>
    </row>
    <row r="49926" spans="101:101">
      <c r="CW49926" s="2195"/>
    </row>
    <row r="49950" spans="101:101">
      <c r="CW49950" s="2210"/>
    </row>
    <row r="49951" spans="101:101">
      <c r="CW49951" s="2195"/>
    </row>
    <row r="49975" spans="101:101">
      <c r="CW49975" s="2210"/>
    </row>
    <row r="49976" spans="101:101">
      <c r="CW49976" s="2195"/>
    </row>
    <row r="50000" spans="101:101">
      <c r="CW50000" s="2210"/>
    </row>
    <row r="50001" spans="101:101">
      <c r="CW50001" s="2195"/>
    </row>
    <row r="50025" spans="101:101">
      <c r="CW50025" s="2210"/>
    </row>
    <row r="50026" spans="101:101">
      <c r="CW50026" s="2195"/>
    </row>
    <row r="50050" spans="101:101">
      <c r="CW50050" s="2210"/>
    </row>
    <row r="50051" spans="101:101">
      <c r="CW50051" s="2195"/>
    </row>
    <row r="50075" spans="101:101">
      <c r="CW50075" s="2210"/>
    </row>
    <row r="50076" spans="101:101">
      <c r="CW50076" s="2195"/>
    </row>
    <row r="50100" spans="101:101">
      <c r="CW50100" s="2210"/>
    </row>
    <row r="50101" spans="101:101">
      <c r="CW50101" s="2195"/>
    </row>
    <row r="50125" spans="101:101">
      <c r="CW50125" s="2210"/>
    </row>
    <row r="50126" spans="101:101">
      <c r="CW50126" s="2195"/>
    </row>
    <row r="50150" spans="101:101">
      <c r="CW50150" s="2210"/>
    </row>
    <row r="50151" spans="101:101">
      <c r="CW50151" s="2195"/>
    </row>
    <row r="50175" spans="101:101">
      <c r="CW50175" s="2210"/>
    </row>
    <row r="50176" spans="101:101">
      <c r="CW50176" s="2195"/>
    </row>
    <row r="50200" spans="101:101">
      <c r="CW50200" s="2210"/>
    </row>
    <row r="50201" spans="101:101">
      <c r="CW50201" s="2195"/>
    </row>
    <row r="50225" spans="101:101">
      <c r="CW50225" s="2210"/>
    </row>
    <row r="50226" spans="101:101">
      <c r="CW50226" s="2195"/>
    </row>
    <row r="50250" spans="101:101">
      <c r="CW50250" s="2210"/>
    </row>
    <row r="50251" spans="101:101">
      <c r="CW50251" s="2195"/>
    </row>
    <row r="50275" spans="101:101">
      <c r="CW50275" s="2210"/>
    </row>
    <row r="50276" spans="101:101">
      <c r="CW50276" s="2195"/>
    </row>
    <row r="50300" spans="101:101">
      <c r="CW50300" s="2210"/>
    </row>
    <row r="50301" spans="101:101">
      <c r="CW50301" s="2195"/>
    </row>
    <row r="50325" spans="101:101">
      <c r="CW50325" s="2210"/>
    </row>
    <row r="50326" spans="101:101">
      <c r="CW50326" s="2195"/>
    </row>
    <row r="50350" spans="101:101">
      <c r="CW50350" s="2210"/>
    </row>
    <row r="50351" spans="101:101">
      <c r="CW50351" s="2195"/>
    </row>
    <row r="50375" spans="101:101">
      <c r="CW50375" s="2210"/>
    </row>
    <row r="50376" spans="101:101">
      <c r="CW50376" s="2195"/>
    </row>
    <row r="50400" spans="101:101">
      <c r="CW50400" s="2210"/>
    </row>
    <row r="50401" spans="101:101">
      <c r="CW50401" s="2195"/>
    </row>
    <row r="50425" spans="101:101">
      <c r="CW50425" s="2210"/>
    </row>
    <row r="50426" spans="101:101">
      <c r="CW50426" s="2195"/>
    </row>
    <row r="50450" spans="101:101">
      <c r="CW50450" s="2210"/>
    </row>
    <row r="50451" spans="101:101">
      <c r="CW50451" s="2195"/>
    </row>
    <row r="50475" spans="101:101">
      <c r="CW50475" s="2210"/>
    </row>
    <row r="50476" spans="101:101">
      <c r="CW50476" s="2195"/>
    </row>
    <row r="50500" spans="101:101">
      <c r="CW50500" s="2210"/>
    </row>
    <row r="50501" spans="101:101">
      <c r="CW50501" s="2195"/>
    </row>
    <row r="50525" spans="101:101">
      <c r="CW50525" s="2210"/>
    </row>
    <row r="50526" spans="101:101">
      <c r="CW50526" s="2195"/>
    </row>
    <row r="50550" spans="101:101">
      <c r="CW50550" s="2210"/>
    </row>
    <row r="50551" spans="101:101">
      <c r="CW50551" s="2195"/>
    </row>
    <row r="50575" spans="101:101">
      <c r="CW50575" s="2210"/>
    </row>
    <row r="50576" spans="101:101">
      <c r="CW50576" s="2195"/>
    </row>
    <row r="50600" spans="101:101">
      <c r="CW50600" s="2210"/>
    </row>
    <row r="50601" spans="101:101">
      <c r="CW50601" s="2195"/>
    </row>
    <row r="50625" spans="101:101">
      <c r="CW50625" s="2210"/>
    </row>
    <row r="50626" spans="101:101">
      <c r="CW50626" s="2195"/>
    </row>
    <row r="50650" spans="101:101">
      <c r="CW50650" s="2210"/>
    </row>
    <row r="50651" spans="101:101">
      <c r="CW50651" s="2195"/>
    </row>
    <row r="50675" spans="101:101">
      <c r="CW50675" s="2210"/>
    </row>
    <row r="50676" spans="101:101">
      <c r="CW50676" s="2195"/>
    </row>
    <row r="50700" spans="101:101">
      <c r="CW50700" s="2210"/>
    </row>
    <row r="50701" spans="101:101">
      <c r="CW50701" s="2195"/>
    </row>
    <row r="50725" spans="101:101">
      <c r="CW50725" s="2210"/>
    </row>
    <row r="50726" spans="101:101">
      <c r="CW50726" s="2195"/>
    </row>
    <row r="50750" spans="101:101">
      <c r="CW50750" s="2210"/>
    </row>
    <row r="50751" spans="101:101">
      <c r="CW50751" s="2195"/>
    </row>
    <row r="50775" spans="101:101">
      <c r="CW50775" s="2210"/>
    </row>
    <row r="50776" spans="101:101">
      <c r="CW50776" s="2195"/>
    </row>
    <row r="50800" spans="101:101">
      <c r="CW50800" s="2210"/>
    </row>
    <row r="50801" spans="101:101">
      <c r="CW50801" s="2195"/>
    </row>
    <row r="50825" spans="101:101">
      <c r="CW50825" s="2210"/>
    </row>
    <row r="50826" spans="101:101">
      <c r="CW50826" s="2195"/>
    </row>
    <row r="50850" spans="101:101">
      <c r="CW50850" s="2210"/>
    </row>
    <row r="50851" spans="101:101">
      <c r="CW50851" s="2195"/>
    </row>
    <row r="50875" spans="101:101">
      <c r="CW50875" s="2210"/>
    </row>
    <row r="50876" spans="101:101">
      <c r="CW50876" s="2195"/>
    </row>
    <row r="50900" spans="101:101">
      <c r="CW50900" s="2210"/>
    </row>
    <row r="50901" spans="101:101">
      <c r="CW50901" s="2195"/>
    </row>
    <row r="50925" spans="101:101">
      <c r="CW50925" s="2210"/>
    </row>
    <row r="50926" spans="101:101">
      <c r="CW50926" s="2195"/>
    </row>
    <row r="50950" spans="101:101">
      <c r="CW50950" s="2210"/>
    </row>
    <row r="50951" spans="101:101">
      <c r="CW50951" s="2195"/>
    </row>
    <row r="50975" spans="101:101">
      <c r="CW50975" s="2210"/>
    </row>
    <row r="50976" spans="101:101">
      <c r="CW50976" s="2195"/>
    </row>
    <row r="51000" spans="101:101">
      <c r="CW51000" s="2210"/>
    </row>
    <row r="51001" spans="101:101">
      <c r="CW51001" s="2195"/>
    </row>
    <row r="51025" spans="101:101">
      <c r="CW51025" s="2210"/>
    </row>
    <row r="51026" spans="101:101">
      <c r="CW51026" s="2195"/>
    </row>
    <row r="51050" spans="101:101">
      <c r="CW51050" s="2210"/>
    </row>
    <row r="51051" spans="101:101">
      <c r="CW51051" s="2195"/>
    </row>
    <row r="51075" spans="101:101">
      <c r="CW51075" s="2210"/>
    </row>
    <row r="51076" spans="101:101">
      <c r="CW51076" s="2195"/>
    </row>
    <row r="51100" spans="101:101">
      <c r="CW51100" s="2210"/>
    </row>
    <row r="51101" spans="101:101">
      <c r="CW51101" s="2195"/>
    </row>
    <row r="51125" spans="101:101">
      <c r="CW51125" s="2210"/>
    </row>
    <row r="51126" spans="101:101">
      <c r="CW51126" s="2195"/>
    </row>
    <row r="51150" spans="101:101">
      <c r="CW51150" s="2210"/>
    </row>
    <row r="51151" spans="101:101">
      <c r="CW51151" s="2195"/>
    </row>
    <row r="51175" spans="101:101">
      <c r="CW51175" s="2210"/>
    </row>
    <row r="51176" spans="101:101">
      <c r="CW51176" s="2195"/>
    </row>
    <row r="51200" spans="101:101">
      <c r="CW51200" s="2210"/>
    </row>
    <row r="51201" spans="101:101">
      <c r="CW51201" s="2195"/>
    </row>
    <row r="51225" spans="101:101">
      <c r="CW51225" s="2210"/>
    </row>
    <row r="51226" spans="101:101">
      <c r="CW51226" s="2195"/>
    </row>
    <row r="51250" spans="101:101">
      <c r="CW51250" s="2210"/>
    </row>
    <row r="51251" spans="101:101">
      <c r="CW51251" s="2195"/>
    </row>
    <row r="51275" spans="101:101">
      <c r="CW51275" s="2210"/>
    </row>
    <row r="51276" spans="101:101">
      <c r="CW51276" s="2195"/>
    </row>
    <row r="51300" spans="101:101">
      <c r="CW51300" s="2210"/>
    </row>
    <row r="51301" spans="101:101">
      <c r="CW51301" s="2195"/>
    </row>
    <row r="51325" spans="101:101">
      <c r="CW51325" s="2210"/>
    </row>
    <row r="51326" spans="101:101">
      <c r="CW51326" s="2195"/>
    </row>
    <row r="51350" spans="101:101">
      <c r="CW51350" s="2210"/>
    </row>
    <row r="51351" spans="101:101">
      <c r="CW51351" s="2195"/>
    </row>
    <row r="51375" spans="101:101">
      <c r="CW51375" s="2210"/>
    </row>
    <row r="51376" spans="101:101">
      <c r="CW51376" s="2195"/>
    </row>
    <row r="51400" spans="101:101">
      <c r="CW51400" s="2210"/>
    </row>
    <row r="51401" spans="101:101">
      <c r="CW51401" s="2195"/>
    </row>
    <row r="51425" spans="101:101">
      <c r="CW51425" s="2210"/>
    </row>
    <row r="51426" spans="101:101">
      <c r="CW51426" s="2195"/>
    </row>
    <row r="51450" spans="101:101">
      <c r="CW51450" s="2210"/>
    </row>
    <row r="51451" spans="101:101">
      <c r="CW51451" s="2195"/>
    </row>
    <row r="51475" spans="101:101">
      <c r="CW51475" s="2210"/>
    </row>
    <row r="51476" spans="101:101">
      <c r="CW51476" s="2195"/>
    </row>
    <row r="51500" spans="101:101">
      <c r="CW51500" s="2210"/>
    </row>
    <row r="51501" spans="101:101">
      <c r="CW51501" s="2195"/>
    </row>
    <row r="51525" spans="101:101">
      <c r="CW51525" s="2210"/>
    </row>
    <row r="51526" spans="101:101">
      <c r="CW51526" s="2195"/>
    </row>
    <row r="51550" spans="101:101">
      <c r="CW51550" s="2210"/>
    </row>
    <row r="51551" spans="101:101">
      <c r="CW51551" s="2195"/>
    </row>
    <row r="51575" spans="101:101">
      <c r="CW51575" s="2210"/>
    </row>
    <row r="51576" spans="101:101">
      <c r="CW51576" s="2195"/>
    </row>
    <row r="51600" spans="101:101">
      <c r="CW51600" s="2210"/>
    </row>
    <row r="51601" spans="101:101">
      <c r="CW51601" s="2195"/>
    </row>
    <row r="51625" spans="101:101">
      <c r="CW51625" s="2210"/>
    </row>
    <row r="51626" spans="101:101">
      <c r="CW51626" s="2195"/>
    </row>
    <row r="51650" spans="101:101">
      <c r="CW51650" s="2210"/>
    </row>
    <row r="51651" spans="101:101">
      <c r="CW51651" s="2195"/>
    </row>
    <row r="51675" spans="101:101">
      <c r="CW51675" s="2210"/>
    </row>
    <row r="51676" spans="101:101">
      <c r="CW51676" s="2195"/>
    </row>
    <row r="51700" spans="101:101">
      <c r="CW51700" s="2210"/>
    </row>
    <row r="51701" spans="101:101">
      <c r="CW51701" s="2195"/>
    </row>
    <row r="51725" spans="101:101">
      <c r="CW51725" s="2210"/>
    </row>
    <row r="51726" spans="101:101">
      <c r="CW51726" s="2195"/>
    </row>
    <row r="51750" spans="101:101">
      <c r="CW51750" s="2210"/>
    </row>
    <row r="51751" spans="101:101">
      <c r="CW51751" s="2195"/>
    </row>
    <row r="51775" spans="101:101">
      <c r="CW51775" s="2210"/>
    </row>
    <row r="51776" spans="101:101">
      <c r="CW51776" s="2195"/>
    </row>
    <row r="51800" spans="101:101">
      <c r="CW51800" s="2210"/>
    </row>
    <row r="51801" spans="101:101">
      <c r="CW51801" s="2195"/>
    </row>
    <row r="51825" spans="101:101">
      <c r="CW51825" s="2210"/>
    </row>
    <row r="51826" spans="101:101">
      <c r="CW51826" s="2195"/>
    </row>
    <row r="51850" spans="101:101">
      <c r="CW51850" s="2210"/>
    </row>
    <row r="51851" spans="101:101">
      <c r="CW51851" s="2195"/>
    </row>
    <row r="51875" spans="101:101">
      <c r="CW51875" s="2210"/>
    </row>
    <row r="51876" spans="101:101">
      <c r="CW51876" s="2195"/>
    </row>
    <row r="51900" spans="101:101">
      <c r="CW51900" s="2210"/>
    </row>
    <row r="51901" spans="101:101">
      <c r="CW51901" s="2195"/>
    </row>
    <row r="51925" spans="101:101">
      <c r="CW51925" s="2210"/>
    </row>
    <row r="51926" spans="101:101">
      <c r="CW51926" s="2195"/>
    </row>
    <row r="51950" spans="101:101">
      <c r="CW51950" s="2210"/>
    </row>
    <row r="51951" spans="101:101">
      <c r="CW51951" s="2195"/>
    </row>
    <row r="51975" spans="101:101">
      <c r="CW51975" s="2210"/>
    </row>
    <row r="51976" spans="101:101">
      <c r="CW51976" s="2195"/>
    </row>
    <row r="52000" spans="101:101">
      <c r="CW52000" s="2210"/>
    </row>
    <row r="52001" spans="101:101">
      <c r="CW52001" s="2195"/>
    </row>
    <row r="52025" spans="101:101">
      <c r="CW52025" s="2210"/>
    </row>
    <row r="52026" spans="101:101">
      <c r="CW52026" s="2195"/>
    </row>
    <row r="52050" spans="101:101">
      <c r="CW52050" s="2210"/>
    </row>
    <row r="52051" spans="101:101">
      <c r="CW52051" s="2195"/>
    </row>
    <row r="52075" spans="101:101">
      <c r="CW52075" s="2210"/>
    </row>
    <row r="52076" spans="101:101">
      <c r="CW52076" s="2195"/>
    </row>
    <row r="52100" spans="101:101">
      <c r="CW52100" s="2210"/>
    </row>
    <row r="52101" spans="101:101">
      <c r="CW52101" s="2195"/>
    </row>
    <row r="52125" spans="101:101">
      <c r="CW52125" s="2210"/>
    </row>
    <row r="52126" spans="101:101">
      <c r="CW52126" s="2195"/>
    </row>
    <row r="52150" spans="101:101">
      <c r="CW52150" s="2210"/>
    </row>
    <row r="52151" spans="101:101">
      <c r="CW52151" s="2195"/>
    </row>
    <row r="52175" spans="101:101">
      <c r="CW52175" s="2210"/>
    </row>
    <row r="52176" spans="101:101">
      <c r="CW52176" s="2195"/>
    </row>
    <row r="52200" spans="101:101">
      <c r="CW52200" s="2210"/>
    </row>
    <row r="52201" spans="101:101">
      <c r="CW52201" s="2195"/>
    </row>
    <row r="52225" spans="101:101">
      <c r="CW52225" s="2210"/>
    </row>
    <row r="52226" spans="101:101">
      <c r="CW52226" s="2195"/>
    </row>
    <row r="52250" spans="101:101">
      <c r="CW52250" s="2210"/>
    </row>
    <row r="52251" spans="101:101">
      <c r="CW52251" s="2195"/>
    </row>
    <row r="52275" spans="101:101">
      <c r="CW52275" s="2210"/>
    </row>
    <row r="52276" spans="101:101">
      <c r="CW52276" s="2195"/>
    </row>
    <row r="52300" spans="101:101">
      <c r="CW52300" s="2210"/>
    </row>
    <row r="52301" spans="101:101">
      <c r="CW52301" s="2195"/>
    </row>
    <row r="52325" spans="101:101">
      <c r="CW52325" s="2210"/>
    </row>
    <row r="52326" spans="101:101">
      <c r="CW52326" s="2195"/>
    </row>
    <row r="52350" spans="101:101">
      <c r="CW52350" s="2210"/>
    </row>
    <row r="52351" spans="101:101">
      <c r="CW52351" s="2195"/>
    </row>
    <row r="52375" spans="101:101">
      <c r="CW52375" s="2210"/>
    </row>
    <row r="52376" spans="101:101">
      <c r="CW52376" s="2195"/>
    </row>
    <row r="52400" spans="101:101">
      <c r="CW52400" s="2210"/>
    </row>
    <row r="52401" spans="101:101">
      <c r="CW52401" s="2195"/>
    </row>
    <row r="52425" spans="101:101">
      <c r="CW52425" s="2210"/>
    </row>
    <row r="52426" spans="101:101">
      <c r="CW52426" s="2195"/>
    </row>
    <row r="52450" spans="101:101">
      <c r="CW52450" s="2210"/>
    </row>
    <row r="52451" spans="101:101">
      <c r="CW52451" s="2195"/>
    </row>
    <row r="52475" spans="101:101">
      <c r="CW52475" s="2210"/>
    </row>
    <row r="52476" spans="101:101">
      <c r="CW52476" s="2195"/>
    </row>
    <row r="52500" spans="101:101">
      <c r="CW52500" s="2210"/>
    </row>
    <row r="52501" spans="101:101">
      <c r="CW52501" s="2195"/>
    </row>
    <row r="52525" spans="101:101">
      <c r="CW52525" s="2210"/>
    </row>
    <row r="52526" spans="101:101">
      <c r="CW52526" s="2195"/>
    </row>
    <row r="52550" spans="101:101">
      <c r="CW52550" s="2210"/>
    </row>
    <row r="52551" spans="101:101">
      <c r="CW52551" s="2195"/>
    </row>
    <row r="52575" spans="101:101">
      <c r="CW52575" s="2210"/>
    </row>
    <row r="52576" spans="101:101">
      <c r="CW52576" s="2195"/>
    </row>
    <row r="52600" spans="101:101">
      <c r="CW52600" s="2210"/>
    </row>
    <row r="52601" spans="101:101">
      <c r="CW52601" s="2195"/>
    </row>
    <row r="52625" spans="101:101">
      <c r="CW52625" s="2210"/>
    </row>
    <row r="52626" spans="101:101">
      <c r="CW52626" s="2195"/>
    </row>
    <row r="52650" spans="101:101">
      <c r="CW52650" s="2210"/>
    </row>
    <row r="52651" spans="101:101">
      <c r="CW52651" s="2195"/>
    </row>
    <row r="52675" spans="101:101">
      <c r="CW52675" s="2210"/>
    </row>
    <row r="52676" spans="101:101">
      <c r="CW52676" s="2195"/>
    </row>
    <row r="52700" spans="101:101">
      <c r="CW52700" s="2210"/>
    </row>
    <row r="52701" spans="101:101">
      <c r="CW52701" s="2195"/>
    </row>
    <row r="52725" spans="101:101">
      <c r="CW52725" s="2210"/>
    </row>
    <row r="52726" spans="101:101">
      <c r="CW52726" s="2195"/>
    </row>
    <row r="52750" spans="101:101">
      <c r="CW52750" s="2210"/>
    </row>
    <row r="52751" spans="101:101">
      <c r="CW52751" s="2195"/>
    </row>
    <row r="52775" spans="101:101">
      <c r="CW52775" s="2210"/>
    </row>
    <row r="52776" spans="101:101">
      <c r="CW52776" s="2195"/>
    </row>
    <row r="52800" spans="101:101">
      <c r="CW52800" s="2210"/>
    </row>
    <row r="52801" spans="101:101">
      <c r="CW52801" s="2195"/>
    </row>
    <row r="52825" spans="101:101">
      <c r="CW52825" s="2210"/>
    </row>
    <row r="52826" spans="101:101">
      <c r="CW52826" s="2195"/>
    </row>
    <row r="52850" spans="101:101">
      <c r="CW52850" s="2210"/>
    </row>
    <row r="52851" spans="101:101">
      <c r="CW52851" s="2195"/>
    </row>
    <row r="52875" spans="101:101">
      <c r="CW52875" s="2210"/>
    </row>
    <row r="52876" spans="101:101">
      <c r="CW52876" s="2195"/>
    </row>
    <row r="52900" spans="101:101">
      <c r="CW52900" s="2210"/>
    </row>
    <row r="52901" spans="101:101">
      <c r="CW52901" s="2195"/>
    </row>
    <row r="52925" spans="101:101">
      <c r="CW52925" s="2210"/>
    </row>
    <row r="52926" spans="101:101">
      <c r="CW52926" s="2195"/>
    </row>
    <row r="52950" spans="101:101">
      <c r="CW52950" s="2210"/>
    </row>
    <row r="52951" spans="101:101">
      <c r="CW52951" s="2195"/>
    </row>
    <row r="52975" spans="101:101">
      <c r="CW52975" s="2210"/>
    </row>
    <row r="52976" spans="101:101">
      <c r="CW52976" s="2195"/>
    </row>
    <row r="53000" spans="101:101">
      <c r="CW53000" s="2210"/>
    </row>
    <row r="53001" spans="101:101">
      <c r="CW53001" s="2195"/>
    </row>
    <row r="53025" spans="101:101">
      <c r="CW53025" s="2210"/>
    </row>
    <row r="53026" spans="101:101">
      <c r="CW53026" s="2195"/>
    </row>
    <row r="53050" spans="101:101">
      <c r="CW53050" s="2210"/>
    </row>
    <row r="53051" spans="101:101">
      <c r="CW53051" s="2195"/>
    </row>
    <row r="53075" spans="101:101">
      <c r="CW53075" s="2210"/>
    </row>
    <row r="53076" spans="101:101">
      <c r="CW53076" s="2195"/>
    </row>
    <row r="53100" spans="101:101">
      <c r="CW53100" s="2210"/>
    </row>
    <row r="53101" spans="101:101">
      <c r="CW53101" s="2195"/>
    </row>
    <row r="53125" spans="101:101">
      <c r="CW53125" s="2210"/>
    </row>
    <row r="53126" spans="101:101">
      <c r="CW53126" s="2195"/>
    </row>
    <row r="53150" spans="101:101">
      <c r="CW53150" s="2210"/>
    </row>
    <row r="53151" spans="101:101">
      <c r="CW53151" s="2195"/>
    </row>
    <row r="53175" spans="101:101">
      <c r="CW53175" s="2210"/>
    </row>
    <row r="53176" spans="101:101">
      <c r="CW53176" s="2195"/>
    </row>
    <row r="53200" spans="101:101">
      <c r="CW53200" s="2210"/>
    </row>
    <row r="53201" spans="101:101">
      <c r="CW53201" s="2195"/>
    </row>
    <row r="53225" spans="101:101">
      <c r="CW53225" s="2210"/>
    </row>
    <row r="53226" spans="101:101">
      <c r="CW53226" s="2195"/>
    </row>
    <row r="53250" spans="101:101">
      <c r="CW53250" s="2210"/>
    </row>
    <row r="53251" spans="101:101">
      <c r="CW53251" s="2195"/>
    </row>
    <row r="53275" spans="101:101">
      <c r="CW53275" s="2210"/>
    </row>
    <row r="53276" spans="101:101">
      <c r="CW53276" s="2195"/>
    </row>
    <row r="53300" spans="101:101">
      <c r="CW53300" s="2210"/>
    </row>
    <row r="53301" spans="101:101">
      <c r="CW53301" s="2195"/>
    </row>
    <row r="53325" spans="101:101">
      <c r="CW53325" s="2210"/>
    </row>
    <row r="53326" spans="101:101">
      <c r="CW53326" s="2195"/>
    </row>
    <row r="53350" spans="101:101">
      <c r="CW53350" s="2210"/>
    </row>
    <row r="53351" spans="101:101">
      <c r="CW53351" s="2195"/>
    </row>
    <row r="53375" spans="101:101">
      <c r="CW53375" s="2210"/>
    </row>
    <row r="53376" spans="101:101">
      <c r="CW53376" s="2195"/>
    </row>
    <row r="53400" spans="101:101">
      <c r="CW53400" s="2210"/>
    </row>
    <row r="53401" spans="101:101">
      <c r="CW53401" s="2195"/>
    </row>
    <row r="53425" spans="101:101">
      <c r="CW53425" s="2210"/>
    </row>
    <row r="53426" spans="101:101">
      <c r="CW53426" s="2195"/>
    </row>
    <row r="53450" spans="101:101">
      <c r="CW53450" s="2210"/>
    </row>
    <row r="53451" spans="101:101">
      <c r="CW53451" s="2195"/>
    </row>
    <row r="53475" spans="101:101">
      <c r="CW53475" s="2210"/>
    </row>
    <row r="53476" spans="101:101">
      <c r="CW53476" s="2195"/>
    </row>
    <row r="53500" spans="101:101">
      <c r="CW53500" s="2210"/>
    </row>
    <row r="53501" spans="101:101">
      <c r="CW53501" s="2195"/>
    </row>
    <row r="53525" spans="101:101">
      <c r="CW53525" s="2210"/>
    </row>
    <row r="53526" spans="101:101">
      <c r="CW53526" s="2195"/>
    </row>
    <row r="53550" spans="101:101">
      <c r="CW53550" s="2210"/>
    </row>
    <row r="53551" spans="101:101">
      <c r="CW53551" s="2195"/>
    </row>
    <row r="53575" spans="101:101">
      <c r="CW53575" s="2210"/>
    </row>
    <row r="53576" spans="101:101">
      <c r="CW53576" s="2195"/>
    </row>
    <row r="53600" spans="101:101">
      <c r="CW53600" s="2210"/>
    </row>
    <row r="53601" spans="101:101">
      <c r="CW53601" s="2195"/>
    </row>
    <row r="53625" spans="101:101">
      <c r="CW53625" s="2210"/>
    </row>
    <row r="53626" spans="101:101">
      <c r="CW53626" s="2195"/>
    </row>
    <row r="53650" spans="101:101">
      <c r="CW53650" s="2210"/>
    </row>
    <row r="53651" spans="101:101">
      <c r="CW53651" s="2195"/>
    </row>
    <row r="53675" spans="101:101">
      <c r="CW53675" s="2210"/>
    </row>
    <row r="53676" spans="101:101">
      <c r="CW53676" s="2195"/>
    </row>
    <row r="53700" spans="101:101">
      <c r="CW53700" s="2210"/>
    </row>
    <row r="53701" spans="101:101">
      <c r="CW53701" s="2195"/>
    </row>
    <row r="53725" spans="101:101">
      <c r="CW53725" s="2210"/>
    </row>
    <row r="53726" spans="101:101">
      <c r="CW53726" s="2195"/>
    </row>
    <row r="53750" spans="101:101">
      <c r="CW53750" s="2210"/>
    </row>
    <row r="53751" spans="101:101">
      <c r="CW53751" s="2195"/>
    </row>
    <row r="53775" spans="101:101">
      <c r="CW53775" s="2210"/>
    </row>
    <row r="53776" spans="101:101">
      <c r="CW53776" s="2195"/>
    </row>
    <row r="53800" spans="101:101">
      <c r="CW53800" s="2210"/>
    </row>
    <row r="53801" spans="101:101">
      <c r="CW53801" s="2195"/>
    </row>
    <row r="53825" spans="101:101">
      <c r="CW53825" s="2210"/>
    </row>
    <row r="53826" spans="101:101">
      <c r="CW53826" s="2195"/>
    </row>
    <row r="53850" spans="101:101">
      <c r="CW53850" s="2210"/>
    </row>
    <row r="53851" spans="101:101">
      <c r="CW53851" s="2195"/>
    </row>
    <row r="53875" spans="101:101">
      <c r="CW53875" s="2210"/>
    </row>
    <row r="53876" spans="101:101">
      <c r="CW53876" s="2195"/>
    </row>
    <row r="53900" spans="101:101">
      <c r="CW53900" s="2210"/>
    </row>
    <row r="53901" spans="101:101">
      <c r="CW53901" s="2195"/>
    </row>
    <row r="53925" spans="101:101">
      <c r="CW53925" s="2210"/>
    </row>
    <row r="53926" spans="101:101">
      <c r="CW53926" s="2195"/>
    </row>
    <row r="53950" spans="101:101">
      <c r="CW53950" s="2210"/>
    </row>
    <row r="53951" spans="101:101">
      <c r="CW53951" s="2195"/>
    </row>
    <row r="53975" spans="101:101">
      <c r="CW53975" s="2210"/>
    </row>
    <row r="53976" spans="101:101">
      <c r="CW53976" s="2195"/>
    </row>
    <row r="54000" spans="101:101">
      <c r="CW54000" s="2210"/>
    </row>
    <row r="54001" spans="101:101">
      <c r="CW54001" s="2195"/>
    </row>
    <row r="54025" spans="101:101">
      <c r="CW54025" s="2210"/>
    </row>
    <row r="54026" spans="101:101">
      <c r="CW54026" s="2195"/>
    </row>
    <row r="54050" spans="101:101">
      <c r="CW54050" s="2210"/>
    </row>
    <row r="54051" spans="101:101">
      <c r="CW54051" s="2195"/>
    </row>
    <row r="54075" spans="101:101">
      <c r="CW54075" s="2210"/>
    </row>
    <row r="54076" spans="101:101">
      <c r="CW54076" s="2195"/>
    </row>
    <row r="54100" spans="101:101">
      <c r="CW54100" s="2210"/>
    </row>
    <row r="54101" spans="101:101">
      <c r="CW54101" s="2195"/>
    </row>
    <row r="54125" spans="101:101">
      <c r="CW54125" s="2210"/>
    </row>
    <row r="54126" spans="101:101">
      <c r="CW54126" s="2195"/>
    </row>
    <row r="54150" spans="101:101">
      <c r="CW54150" s="2210"/>
    </row>
    <row r="54151" spans="101:101">
      <c r="CW54151" s="2195"/>
    </row>
    <row r="54175" spans="101:101">
      <c r="CW54175" s="2210"/>
    </row>
    <row r="54176" spans="101:101">
      <c r="CW54176" s="2195"/>
    </row>
    <row r="54200" spans="101:101">
      <c r="CW54200" s="2210"/>
    </row>
    <row r="54201" spans="101:101">
      <c r="CW54201" s="2195"/>
    </row>
    <row r="54225" spans="101:101">
      <c r="CW54225" s="2210"/>
    </row>
    <row r="54226" spans="101:101">
      <c r="CW54226" s="2195"/>
    </row>
    <row r="54250" spans="101:101">
      <c r="CW54250" s="2210"/>
    </row>
    <row r="54251" spans="101:101">
      <c r="CW54251" s="2195"/>
    </row>
    <row r="54275" spans="101:101">
      <c r="CW54275" s="2210"/>
    </row>
    <row r="54276" spans="101:101">
      <c r="CW54276" s="2195"/>
    </row>
    <row r="54300" spans="101:101">
      <c r="CW54300" s="2210"/>
    </row>
    <row r="54301" spans="101:101">
      <c r="CW54301" s="2195"/>
    </row>
    <row r="54325" spans="101:101">
      <c r="CW54325" s="2210"/>
    </row>
    <row r="54326" spans="101:101">
      <c r="CW54326" s="2195"/>
    </row>
    <row r="54350" spans="101:101">
      <c r="CW54350" s="2210"/>
    </row>
    <row r="54351" spans="101:101">
      <c r="CW54351" s="2195"/>
    </row>
    <row r="54375" spans="101:101">
      <c r="CW54375" s="2210"/>
    </row>
    <row r="54376" spans="101:101">
      <c r="CW54376" s="2195"/>
    </row>
    <row r="54400" spans="101:101">
      <c r="CW54400" s="2210"/>
    </row>
    <row r="54401" spans="101:101">
      <c r="CW54401" s="2195"/>
    </row>
    <row r="54425" spans="101:101">
      <c r="CW54425" s="2210"/>
    </row>
    <row r="54426" spans="101:101">
      <c r="CW54426" s="2195"/>
    </row>
    <row r="54450" spans="101:101">
      <c r="CW54450" s="2210"/>
    </row>
    <row r="54451" spans="101:101">
      <c r="CW54451" s="2195"/>
    </row>
    <row r="54475" spans="101:101">
      <c r="CW54475" s="2210"/>
    </row>
    <row r="54476" spans="101:101">
      <c r="CW54476" s="2195"/>
    </row>
    <row r="54500" spans="101:101">
      <c r="CW54500" s="2210"/>
    </row>
    <row r="54501" spans="101:101">
      <c r="CW54501" s="2195"/>
    </row>
    <row r="54525" spans="101:101">
      <c r="CW54525" s="2210"/>
    </row>
    <row r="54526" spans="101:101">
      <c r="CW54526" s="2195"/>
    </row>
    <row r="54550" spans="101:101">
      <c r="CW54550" s="2210"/>
    </row>
    <row r="54551" spans="101:101">
      <c r="CW54551" s="2195"/>
    </row>
    <row r="54575" spans="101:101">
      <c r="CW54575" s="2210"/>
    </row>
    <row r="54576" spans="101:101">
      <c r="CW54576" s="2195"/>
    </row>
    <row r="54600" spans="101:101">
      <c r="CW54600" s="2210"/>
    </row>
    <row r="54601" spans="101:101">
      <c r="CW54601" s="2195"/>
    </row>
    <row r="54625" spans="101:101">
      <c r="CW54625" s="2210"/>
    </row>
    <row r="54626" spans="101:101">
      <c r="CW54626" s="2195"/>
    </row>
    <row r="54650" spans="101:101">
      <c r="CW54650" s="2210"/>
    </row>
    <row r="54651" spans="101:101">
      <c r="CW54651" s="2195"/>
    </row>
    <row r="54675" spans="101:101">
      <c r="CW54675" s="2210"/>
    </row>
    <row r="54676" spans="101:101">
      <c r="CW54676" s="2195"/>
    </row>
    <row r="54700" spans="101:101">
      <c r="CW54700" s="2210"/>
    </row>
    <row r="54701" spans="101:101">
      <c r="CW54701" s="2195"/>
    </row>
    <row r="54725" spans="101:101">
      <c r="CW54725" s="2210"/>
    </row>
    <row r="54726" spans="101:101">
      <c r="CW54726" s="2195"/>
    </row>
    <row r="54750" spans="101:101">
      <c r="CW54750" s="2210"/>
    </row>
    <row r="54751" spans="101:101">
      <c r="CW54751" s="2195"/>
    </row>
    <row r="54775" spans="101:101">
      <c r="CW54775" s="2210"/>
    </row>
    <row r="54776" spans="101:101">
      <c r="CW54776" s="2195"/>
    </row>
    <row r="54800" spans="101:101">
      <c r="CW54800" s="2210"/>
    </row>
    <row r="54801" spans="101:101">
      <c r="CW54801" s="2195"/>
    </row>
    <row r="54825" spans="101:101">
      <c r="CW54825" s="2210"/>
    </row>
    <row r="54826" spans="101:101">
      <c r="CW54826" s="2195"/>
    </row>
    <row r="54850" spans="101:101">
      <c r="CW54850" s="2210"/>
    </row>
    <row r="54851" spans="101:101">
      <c r="CW54851" s="2195"/>
    </row>
    <row r="54875" spans="101:101">
      <c r="CW54875" s="2210"/>
    </row>
    <row r="54876" spans="101:101">
      <c r="CW54876" s="2195"/>
    </row>
    <row r="54900" spans="101:101">
      <c r="CW54900" s="2210"/>
    </row>
    <row r="54901" spans="101:101">
      <c r="CW54901" s="2195"/>
    </row>
    <row r="54925" spans="101:101">
      <c r="CW54925" s="2210"/>
    </row>
    <row r="54926" spans="101:101">
      <c r="CW54926" s="2195"/>
    </row>
    <row r="54950" spans="101:101">
      <c r="CW54950" s="2210"/>
    </row>
    <row r="54951" spans="101:101">
      <c r="CW54951" s="2195"/>
    </row>
    <row r="54975" spans="101:101">
      <c r="CW54975" s="2210"/>
    </row>
    <row r="54976" spans="101:101">
      <c r="CW54976" s="2195"/>
    </row>
    <row r="55000" spans="101:101">
      <c r="CW55000" s="2210"/>
    </row>
    <row r="55001" spans="101:101">
      <c r="CW55001" s="2195"/>
    </row>
    <row r="55025" spans="101:101">
      <c r="CW55025" s="2210"/>
    </row>
    <row r="55026" spans="101:101">
      <c r="CW55026" s="2195"/>
    </row>
    <row r="55050" spans="101:101">
      <c r="CW55050" s="2210"/>
    </row>
    <row r="55051" spans="101:101">
      <c r="CW55051" s="2195"/>
    </row>
    <row r="55075" spans="101:101">
      <c r="CW55075" s="2210"/>
    </row>
    <row r="55076" spans="101:101">
      <c r="CW55076" s="2195"/>
    </row>
    <row r="55100" spans="101:101">
      <c r="CW55100" s="2210"/>
    </row>
    <row r="55101" spans="101:101">
      <c r="CW55101" s="2195"/>
    </row>
    <row r="55125" spans="101:101">
      <c r="CW55125" s="2210"/>
    </row>
    <row r="55126" spans="101:101">
      <c r="CW55126" s="2195"/>
    </row>
    <row r="55150" spans="101:101">
      <c r="CW55150" s="2210"/>
    </row>
    <row r="55151" spans="101:101">
      <c r="CW55151" s="2195"/>
    </row>
    <row r="55175" spans="101:101">
      <c r="CW55175" s="2210"/>
    </row>
    <row r="55176" spans="101:101">
      <c r="CW55176" s="2195"/>
    </row>
    <row r="55200" spans="101:101">
      <c r="CW55200" s="2210"/>
    </row>
    <row r="55201" spans="101:101">
      <c r="CW55201" s="2195"/>
    </row>
    <row r="55225" spans="101:101">
      <c r="CW55225" s="2210"/>
    </row>
    <row r="55226" spans="101:101">
      <c r="CW55226" s="2195"/>
    </row>
    <row r="55250" spans="101:101">
      <c r="CW55250" s="2210"/>
    </row>
    <row r="55251" spans="101:101">
      <c r="CW55251" s="2195"/>
    </row>
    <row r="55275" spans="101:101">
      <c r="CW55275" s="2210"/>
    </row>
    <row r="55276" spans="101:101">
      <c r="CW55276" s="2195"/>
    </row>
    <row r="55300" spans="101:101">
      <c r="CW55300" s="2210"/>
    </row>
    <row r="55301" spans="101:101">
      <c r="CW55301" s="2195"/>
    </row>
    <row r="55325" spans="101:101">
      <c r="CW55325" s="2210"/>
    </row>
    <row r="55326" spans="101:101">
      <c r="CW55326" s="2195"/>
    </row>
    <row r="55350" spans="101:101">
      <c r="CW55350" s="2210"/>
    </row>
    <row r="55351" spans="101:101">
      <c r="CW55351" s="2195"/>
    </row>
    <row r="55375" spans="101:101">
      <c r="CW55375" s="2210"/>
    </row>
    <row r="55376" spans="101:101">
      <c r="CW55376" s="2195"/>
    </row>
    <row r="55400" spans="101:101">
      <c r="CW55400" s="2210"/>
    </row>
    <row r="55401" spans="101:101">
      <c r="CW55401" s="2195"/>
    </row>
    <row r="55425" spans="101:101">
      <c r="CW55425" s="2210"/>
    </row>
    <row r="55426" spans="101:101">
      <c r="CW55426" s="2195"/>
    </row>
    <row r="55450" spans="101:101">
      <c r="CW55450" s="2210"/>
    </row>
    <row r="55451" spans="101:101">
      <c r="CW55451" s="2195"/>
    </row>
    <row r="55475" spans="101:101">
      <c r="CW55475" s="2210"/>
    </row>
    <row r="55476" spans="101:101">
      <c r="CW55476" s="2195"/>
    </row>
    <row r="55500" spans="101:101">
      <c r="CW55500" s="2210"/>
    </row>
    <row r="55501" spans="101:101">
      <c r="CW55501" s="2195"/>
    </row>
    <row r="55525" spans="101:101">
      <c r="CW55525" s="2210"/>
    </row>
    <row r="55526" spans="101:101">
      <c r="CW55526" s="2195"/>
    </row>
    <row r="55550" spans="101:101">
      <c r="CW55550" s="2210"/>
    </row>
    <row r="55551" spans="101:101">
      <c r="CW55551" s="2195"/>
    </row>
    <row r="55575" spans="101:101">
      <c r="CW55575" s="2210"/>
    </row>
    <row r="55576" spans="101:101">
      <c r="CW55576" s="2195"/>
    </row>
    <row r="55600" spans="101:101">
      <c r="CW55600" s="2210"/>
    </row>
    <row r="55601" spans="101:101">
      <c r="CW55601" s="2195"/>
    </row>
    <row r="55625" spans="101:101">
      <c r="CW55625" s="2210"/>
    </row>
    <row r="55626" spans="101:101">
      <c r="CW55626" s="2195"/>
    </row>
    <row r="55650" spans="101:101">
      <c r="CW55650" s="2210"/>
    </row>
    <row r="55651" spans="101:101">
      <c r="CW55651" s="2195"/>
    </row>
    <row r="55675" spans="101:101">
      <c r="CW55675" s="2210"/>
    </row>
    <row r="55676" spans="101:101">
      <c r="CW55676" s="2195"/>
    </row>
    <row r="55700" spans="101:101">
      <c r="CW55700" s="2210"/>
    </row>
    <row r="55701" spans="101:101">
      <c r="CW55701" s="2195"/>
    </row>
    <row r="55725" spans="101:101">
      <c r="CW55725" s="2210"/>
    </row>
    <row r="55726" spans="101:101">
      <c r="CW55726" s="2195"/>
    </row>
    <row r="55750" spans="101:101">
      <c r="CW55750" s="2210"/>
    </row>
    <row r="55751" spans="101:101">
      <c r="CW55751" s="2195"/>
    </row>
    <row r="55775" spans="101:101">
      <c r="CW55775" s="2210"/>
    </row>
    <row r="55776" spans="101:101">
      <c r="CW55776" s="2195"/>
    </row>
    <row r="55800" spans="101:101">
      <c r="CW55800" s="2210"/>
    </row>
    <row r="55801" spans="101:101">
      <c r="CW55801" s="2195"/>
    </row>
    <row r="55825" spans="101:101">
      <c r="CW55825" s="2210"/>
    </row>
    <row r="55826" spans="101:101">
      <c r="CW55826" s="2195"/>
    </row>
    <row r="55850" spans="101:101">
      <c r="CW55850" s="2210"/>
    </row>
    <row r="55851" spans="101:101">
      <c r="CW55851" s="2195"/>
    </row>
    <row r="55875" spans="101:101">
      <c r="CW55875" s="2210"/>
    </row>
    <row r="55876" spans="101:101">
      <c r="CW55876" s="2195"/>
    </row>
    <row r="55900" spans="101:101">
      <c r="CW55900" s="2210"/>
    </row>
    <row r="55901" spans="101:101">
      <c r="CW55901" s="2195"/>
    </row>
    <row r="55925" spans="101:101">
      <c r="CW55925" s="2210"/>
    </row>
    <row r="55926" spans="101:101">
      <c r="CW55926" s="2195"/>
    </row>
    <row r="55950" spans="101:101">
      <c r="CW55950" s="2210"/>
    </row>
    <row r="55951" spans="101:101">
      <c r="CW55951" s="2195"/>
    </row>
    <row r="55975" spans="101:101">
      <c r="CW55975" s="2210"/>
    </row>
    <row r="55976" spans="101:101">
      <c r="CW55976" s="2195"/>
    </row>
    <row r="56000" spans="101:101">
      <c r="CW56000" s="2210"/>
    </row>
    <row r="56001" spans="101:101">
      <c r="CW56001" s="2195"/>
    </row>
    <row r="56025" spans="101:101">
      <c r="CW56025" s="2210"/>
    </row>
    <row r="56026" spans="101:101">
      <c r="CW56026" s="2195"/>
    </row>
    <row r="56050" spans="101:101">
      <c r="CW56050" s="2210"/>
    </row>
    <row r="56051" spans="101:101">
      <c r="CW56051" s="2195"/>
    </row>
    <row r="56075" spans="101:101">
      <c r="CW56075" s="2210"/>
    </row>
    <row r="56076" spans="101:101">
      <c r="CW56076" s="2195"/>
    </row>
    <row r="56100" spans="101:101">
      <c r="CW56100" s="2210"/>
    </row>
    <row r="56101" spans="101:101">
      <c r="CW56101" s="2195"/>
    </row>
    <row r="56125" spans="101:101">
      <c r="CW56125" s="2210"/>
    </row>
    <row r="56126" spans="101:101">
      <c r="CW56126" s="2195"/>
    </row>
    <row r="56150" spans="101:101">
      <c r="CW56150" s="2210"/>
    </row>
    <row r="56151" spans="101:101">
      <c r="CW56151" s="2195"/>
    </row>
    <row r="56175" spans="101:101">
      <c r="CW56175" s="2210"/>
    </row>
    <row r="56176" spans="101:101">
      <c r="CW56176" s="2195"/>
    </row>
    <row r="56200" spans="101:101">
      <c r="CW56200" s="2210"/>
    </row>
    <row r="56201" spans="101:101">
      <c r="CW56201" s="2195"/>
    </row>
    <row r="56225" spans="101:101">
      <c r="CW56225" s="2210"/>
    </row>
    <row r="56226" spans="101:101">
      <c r="CW56226" s="2195"/>
    </row>
    <row r="56250" spans="101:101">
      <c r="CW56250" s="2210"/>
    </row>
    <row r="56251" spans="101:101">
      <c r="CW56251" s="2195"/>
    </row>
    <row r="56275" spans="101:101">
      <c r="CW56275" s="2210"/>
    </row>
    <row r="56276" spans="101:101">
      <c r="CW56276" s="2195"/>
    </row>
    <row r="56300" spans="101:101">
      <c r="CW56300" s="2210"/>
    </row>
    <row r="56301" spans="101:101">
      <c r="CW56301" s="2195"/>
    </row>
    <row r="56325" spans="101:101">
      <c r="CW56325" s="2210"/>
    </row>
    <row r="56326" spans="101:101">
      <c r="CW56326" s="2195"/>
    </row>
    <row r="56350" spans="101:101">
      <c r="CW56350" s="2210"/>
    </row>
    <row r="56351" spans="101:101">
      <c r="CW56351" s="2195"/>
    </row>
    <row r="56375" spans="101:101">
      <c r="CW56375" s="2210"/>
    </row>
    <row r="56376" spans="101:101">
      <c r="CW56376" s="2195"/>
    </row>
    <row r="56400" spans="101:101">
      <c r="CW56400" s="2210"/>
    </row>
    <row r="56401" spans="101:101">
      <c r="CW56401" s="2195"/>
    </row>
    <row r="56425" spans="101:101">
      <c r="CW56425" s="2210"/>
    </row>
    <row r="56426" spans="101:101">
      <c r="CW56426" s="2195"/>
    </row>
    <row r="56450" spans="101:101">
      <c r="CW56450" s="2210"/>
    </row>
    <row r="56451" spans="101:101">
      <c r="CW56451" s="2195"/>
    </row>
    <row r="56475" spans="101:101">
      <c r="CW56475" s="2210"/>
    </row>
    <row r="56476" spans="101:101">
      <c r="CW56476" s="2195"/>
    </row>
    <row r="56500" spans="101:101">
      <c r="CW56500" s="2210"/>
    </row>
    <row r="56501" spans="101:101">
      <c r="CW56501" s="2195"/>
    </row>
    <row r="56525" spans="101:101">
      <c r="CW56525" s="2210"/>
    </row>
    <row r="56526" spans="101:101">
      <c r="CW56526" s="2195"/>
    </row>
    <row r="56550" spans="101:101">
      <c r="CW56550" s="2210"/>
    </row>
    <row r="56551" spans="101:101">
      <c r="CW56551" s="2195"/>
    </row>
    <row r="56575" spans="101:101">
      <c r="CW56575" s="2210"/>
    </row>
    <row r="56576" spans="101:101">
      <c r="CW56576" s="2195"/>
    </row>
    <row r="56600" spans="101:101">
      <c r="CW56600" s="2210"/>
    </row>
    <row r="56601" spans="101:101">
      <c r="CW56601" s="2195"/>
    </row>
    <row r="56625" spans="101:101">
      <c r="CW56625" s="2210"/>
    </row>
    <row r="56626" spans="101:101">
      <c r="CW56626" s="2195"/>
    </row>
    <row r="56650" spans="101:101">
      <c r="CW56650" s="2210"/>
    </row>
    <row r="56651" spans="101:101">
      <c r="CW56651" s="2195"/>
    </row>
    <row r="56675" spans="101:101">
      <c r="CW56675" s="2210"/>
    </row>
    <row r="56676" spans="101:101">
      <c r="CW56676" s="2195"/>
    </row>
    <row r="56700" spans="101:101">
      <c r="CW56700" s="2210"/>
    </row>
    <row r="56701" spans="101:101">
      <c r="CW56701" s="2195"/>
    </row>
    <row r="56725" spans="101:101">
      <c r="CW56725" s="2210"/>
    </row>
    <row r="56726" spans="101:101">
      <c r="CW56726" s="2195"/>
    </row>
    <row r="56750" spans="101:101">
      <c r="CW56750" s="2210"/>
    </row>
    <row r="56751" spans="101:101">
      <c r="CW56751" s="2195"/>
    </row>
    <row r="56775" spans="101:101">
      <c r="CW56775" s="2210"/>
    </row>
    <row r="56776" spans="101:101">
      <c r="CW56776" s="2195"/>
    </row>
    <row r="56800" spans="101:101">
      <c r="CW56800" s="2210"/>
    </row>
    <row r="56801" spans="101:101">
      <c r="CW56801" s="2195"/>
    </row>
    <row r="56825" spans="101:101">
      <c r="CW56825" s="2210"/>
    </row>
    <row r="56826" spans="101:101">
      <c r="CW56826" s="2195"/>
    </row>
    <row r="56850" spans="101:101">
      <c r="CW56850" s="2210"/>
    </row>
    <row r="56851" spans="101:101">
      <c r="CW56851" s="2195"/>
    </row>
    <row r="56875" spans="101:101">
      <c r="CW56875" s="2210"/>
    </row>
    <row r="56876" spans="101:101">
      <c r="CW56876" s="2195"/>
    </row>
    <row r="56900" spans="101:101">
      <c r="CW56900" s="2210"/>
    </row>
    <row r="56901" spans="101:101">
      <c r="CW56901" s="2195"/>
    </row>
    <row r="56925" spans="101:101">
      <c r="CW56925" s="2210"/>
    </row>
    <row r="56926" spans="101:101">
      <c r="CW56926" s="2195"/>
    </row>
    <row r="56950" spans="101:101">
      <c r="CW56950" s="2210"/>
    </row>
    <row r="56951" spans="101:101">
      <c r="CW56951" s="2195"/>
    </row>
    <row r="56975" spans="101:101">
      <c r="CW56975" s="2210"/>
    </row>
    <row r="56976" spans="101:101">
      <c r="CW56976" s="2195"/>
    </row>
    <row r="57000" spans="101:101">
      <c r="CW57000" s="2210"/>
    </row>
    <row r="57001" spans="101:101">
      <c r="CW57001" s="2195"/>
    </row>
    <row r="57025" spans="101:101">
      <c r="CW57025" s="2210"/>
    </row>
    <row r="57026" spans="101:101">
      <c r="CW57026" s="2195"/>
    </row>
    <row r="57050" spans="101:101">
      <c r="CW57050" s="2210"/>
    </row>
    <row r="57051" spans="101:101">
      <c r="CW57051" s="2195"/>
    </row>
    <row r="57075" spans="101:101">
      <c r="CW57075" s="2210"/>
    </row>
    <row r="57076" spans="101:101">
      <c r="CW57076" s="2195"/>
    </row>
    <row r="57100" spans="101:101">
      <c r="CW57100" s="2210"/>
    </row>
    <row r="57101" spans="101:101">
      <c r="CW57101" s="2195"/>
    </row>
    <row r="57125" spans="101:101">
      <c r="CW57125" s="2210"/>
    </row>
    <row r="57126" spans="101:101">
      <c r="CW57126" s="2195"/>
    </row>
    <row r="57150" spans="101:101">
      <c r="CW57150" s="2210"/>
    </row>
    <row r="57151" spans="101:101">
      <c r="CW57151" s="2195"/>
    </row>
    <row r="57175" spans="101:101">
      <c r="CW57175" s="2210"/>
    </row>
    <row r="57176" spans="101:101">
      <c r="CW57176" s="2195"/>
    </row>
    <row r="57200" spans="101:101">
      <c r="CW57200" s="2210"/>
    </row>
    <row r="57201" spans="101:101">
      <c r="CW57201" s="2195"/>
    </row>
    <row r="57225" spans="101:101">
      <c r="CW57225" s="2210"/>
    </row>
    <row r="57226" spans="101:101">
      <c r="CW57226" s="2195"/>
    </row>
    <row r="57250" spans="101:101">
      <c r="CW57250" s="2210"/>
    </row>
    <row r="57251" spans="101:101">
      <c r="CW57251" s="2195"/>
    </row>
    <row r="57275" spans="101:101">
      <c r="CW57275" s="2210"/>
    </row>
    <row r="57276" spans="101:101">
      <c r="CW57276" s="2195"/>
    </row>
    <row r="57300" spans="101:101">
      <c r="CW57300" s="2210"/>
    </row>
    <row r="57301" spans="101:101">
      <c r="CW57301" s="2195"/>
    </row>
    <row r="57325" spans="101:101">
      <c r="CW57325" s="2210"/>
    </row>
    <row r="57326" spans="101:101">
      <c r="CW57326" s="2195"/>
    </row>
    <row r="57350" spans="101:101">
      <c r="CW57350" s="2210"/>
    </row>
    <row r="57351" spans="101:101">
      <c r="CW57351" s="2195"/>
    </row>
    <row r="57375" spans="101:101">
      <c r="CW57375" s="2210"/>
    </row>
    <row r="57376" spans="101:101">
      <c r="CW57376" s="2195"/>
    </row>
    <row r="57400" spans="101:101">
      <c r="CW57400" s="2210"/>
    </row>
    <row r="57401" spans="101:101">
      <c r="CW57401" s="2195"/>
    </row>
    <row r="57425" spans="101:101">
      <c r="CW57425" s="2210"/>
    </row>
    <row r="57426" spans="101:101">
      <c r="CW57426" s="2195"/>
    </row>
    <row r="57450" spans="101:101">
      <c r="CW57450" s="2210"/>
    </row>
    <row r="57451" spans="101:101">
      <c r="CW57451" s="2195"/>
    </row>
    <row r="57475" spans="101:101">
      <c r="CW57475" s="2210"/>
    </row>
    <row r="57476" spans="101:101">
      <c r="CW57476" s="2195"/>
    </row>
    <row r="57500" spans="101:101">
      <c r="CW57500" s="2210"/>
    </row>
    <row r="57501" spans="101:101">
      <c r="CW57501" s="2195"/>
    </row>
    <row r="57525" spans="101:101">
      <c r="CW57525" s="2210"/>
    </row>
    <row r="57526" spans="101:101">
      <c r="CW57526" s="2195"/>
    </row>
    <row r="57550" spans="101:101">
      <c r="CW57550" s="2210"/>
    </row>
    <row r="57551" spans="101:101">
      <c r="CW57551" s="2195"/>
    </row>
    <row r="57575" spans="101:101">
      <c r="CW57575" s="2210"/>
    </row>
    <row r="57576" spans="101:101">
      <c r="CW57576" s="2195"/>
    </row>
    <row r="57600" spans="101:101">
      <c r="CW57600" s="2210"/>
    </row>
    <row r="57601" spans="101:101">
      <c r="CW57601" s="2195"/>
    </row>
    <row r="57625" spans="101:101">
      <c r="CW57625" s="2210"/>
    </row>
    <row r="57626" spans="101:101">
      <c r="CW57626" s="2195"/>
    </row>
    <row r="57650" spans="101:101">
      <c r="CW57650" s="2210"/>
    </row>
    <row r="57651" spans="101:101">
      <c r="CW57651" s="2195"/>
    </row>
    <row r="57675" spans="101:101">
      <c r="CW57675" s="2210"/>
    </row>
    <row r="57676" spans="101:101">
      <c r="CW57676" s="2195"/>
    </row>
    <row r="57700" spans="101:101">
      <c r="CW57700" s="2210"/>
    </row>
    <row r="57701" spans="101:101">
      <c r="CW57701" s="2195"/>
    </row>
    <row r="57725" spans="101:101">
      <c r="CW57725" s="2210"/>
    </row>
    <row r="57726" spans="101:101">
      <c r="CW57726" s="2195"/>
    </row>
    <row r="57750" spans="101:101">
      <c r="CW57750" s="2210"/>
    </row>
    <row r="57751" spans="101:101">
      <c r="CW57751" s="2195"/>
    </row>
    <row r="57775" spans="101:101">
      <c r="CW57775" s="2210"/>
    </row>
    <row r="57776" spans="101:101">
      <c r="CW57776" s="2195"/>
    </row>
    <row r="57800" spans="101:101">
      <c r="CW57800" s="2210"/>
    </row>
    <row r="57801" spans="101:101">
      <c r="CW57801" s="2195"/>
    </row>
    <row r="57825" spans="101:101">
      <c r="CW57825" s="2210"/>
    </row>
    <row r="57826" spans="101:101">
      <c r="CW57826" s="2195"/>
    </row>
    <row r="57850" spans="101:101">
      <c r="CW57850" s="2210"/>
    </row>
    <row r="57851" spans="101:101">
      <c r="CW57851" s="2195"/>
    </row>
    <row r="57875" spans="101:101">
      <c r="CW57875" s="2210"/>
    </row>
    <row r="57876" spans="101:101">
      <c r="CW57876" s="2195"/>
    </row>
    <row r="57900" spans="101:101">
      <c r="CW57900" s="2210"/>
    </row>
    <row r="57901" spans="101:101">
      <c r="CW57901" s="2195"/>
    </row>
    <row r="57925" spans="101:101">
      <c r="CW57925" s="2210"/>
    </row>
    <row r="57926" spans="101:101">
      <c r="CW57926" s="2195"/>
    </row>
    <row r="57950" spans="101:101">
      <c r="CW57950" s="2210"/>
    </row>
    <row r="57951" spans="101:101">
      <c r="CW57951" s="2195"/>
    </row>
    <row r="57975" spans="101:101">
      <c r="CW57975" s="2210"/>
    </row>
    <row r="57976" spans="101:101">
      <c r="CW57976" s="2195"/>
    </row>
    <row r="58000" spans="101:101">
      <c r="CW58000" s="2210"/>
    </row>
    <row r="58001" spans="101:101">
      <c r="CW58001" s="2195"/>
    </row>
    <row r="58025" spans="101:101">
      <c r="CW58025" s="2210"/>
    </row>
    <row r="58026" spans="101:101">
      <c r="CW58026" s="2195"/>
    </row>
    <row r="58050" spans="101:101">
      <c r="CW58050" s="2210"/>
    </row>
    <row r="58051" spans="101:101">
      <c r="CW58051" s="2195"/>
    </row>
    <row r="58075" spans="101:101">
      <c r="CW58075" s="2210"/>
    </row>
    <row r="58076" spans="101:101">
      <c r="CW58076" s="2195"/>
    </row>
    <row r="58100" spans="101:101">
      <c r="CW58100" s="2210"/>
    </row>
    <row r="58101" spans="101:101">
      <c r="CW58101" s="2195"/>
    </row>
    <row r="58125" spans="101:101">
      <c r="CW58125" s="2210"/>
    </row>
    <row r="58126" spans="101:101">
      <c r="CW58126" s="2195"/>
    </row>
    <row r="58150" spans="101:101">
      <c r="CW58150" s="2210"/>
    </row>
    <row r="58151" spans="101:101">
      <c r="CW58151" s="2195"/>
    </row>
    <row r="58175" spans="101:101">
      <c r="CW58175" s="2210"/>
    </row>
    <row r="58176" spans="101:101">
      <c r="CW58176" s="2195"/>
    </row>
    <row r="58200" spans="101:101">
      <c r="CW58200" s="2210"/>
    </row>
    <row r="58201" spans="101:101">
      <c r="CW58201" s="2195"/>
    </row>
    <row r="58225" spans="101:101">
      <c r="CW58225" s="2210"/>
    </row>
    <row r="58226" spans="101:101">
      <c r="CW58226" s="2195"/>
    </row>
    <row r="58250" spans="101:101">
      <c r="CW58250" s="2210"/>
    </row>
    <row r="58251" spans="101:101">
      <c r="CW58251" s="2195"/>
    </row>
    <row r="58275" spans="101:101">
      <c r="CW58275" s="2210"/>
    </row>
    <row r="58276" spans="101:101">
      <c r="CW58276" s="2195"/>
    </row>
    <row r="58300" spans="101:101">
      <c r="CW58300" s="2210"/>
    </row>
    <row r="58301" spans="101:101">
      <c r="CW58301" s="2195"/>
    </row>
    <row r="58325" spans="101:101">
      <c r="CW58325" s="2210"/>
    </row>
    <row r="58326" spans="101:101">
      <c r="CW58326" s="2195"/>
    </row>
    <row r="58350" spans="101:101">
      <c r="CW58350" s="2210"/>
    </row>
    <row r="58351" spans="101:101">
      <c r="CW58351" s="2195"/>
    </row>
    <row r="58375" spans="101:101">
      <c r="CW58375" s="2210"/>
    </row>
    <row r="58376" spans="101:101">
      <c r="CW58376" s="2195"/>
    </row>
    <row r="58400" spans="101:101">
      <c r="CW58400" s="2210"/>
    </row>
    <row r="58401" spans="101:101">
      <c r="CW58401" s="2195"/>
    </row>
    <row r="58425" spans="101:101">
      <c r="CW58425" s="2210"/>
    </row>
    <row r="58426" spans="101:101">
      <c r="CW58426" s="2195"/>
    </row>
    <row r="58450" spans="101:101">
      <c r="CW58450" s="2210"/>
    </row>
    <row r="58451" spans="101:101">
      <c r="CW58451" s="2195"/>
    </row>
    <row r="58475" spans="101:101">
      <c r="CW58475" s="2210"/>
    </row>
    <row r="58476" spans="101:101">
      <c r="CW58476" s="2195"/>
    </row>
    <row r="58500" spans="101:101">
      <c r="CW58500" s="2210"/>
    </row>
    <row r="58501" spans="101:101">
      <c r="CW58501" s="2195"/>
    </row>
    <row r="58525" spans="101:101">
      <c r="CW58525" s="2210"/>
    </row>
    <row r="58526" spans="101:101">
      <c r="CW58526" s="2195"/>
    </row>
    <row r="58550" spans="101:101">
      <c r="CW58550" s="2210"/>
    </row>
    <row r="58551" spans="101:101">
      <c r="CW58551" s="2195"/>
    </row>
    <row r="58575" spans="101:101">
      <c r="CW58575" s="2210"/>
    </row>
    <row r="58576" spans="101:101">
      <c r="CW58576" s="2195"/>
    </row>
    <row r="58600" spans="101:101">
      <c r="CW58600" s="2210"/>
    </row>
    <row r="58601" spans="101:101">
      <c r="CW58601" s="2195"/>
    </row>
    <row r="58625" spans="101:101">
      <c r="CW58625" s="2210"/>
    </row>
    <row r="58626" spans="101:101">
      <c r="CW58626" s="2195"/>
    </row>
    <row r="58650" spans="101:101">
      <c r="CW58650" s="2210"/>
    </row>
    <row r="58651" spans="101:101">
      <c r="CW58651" s="2195"/>
    </row>
    <row r="58675" spans="101:101">
      <c r="CW58675" s="2210"/>
    </row>
    <row r="58676" spans="101:101">
      <c r="CW58676" s="2195"/>
    </row>
    <row r="58700" spans="101:101">
      <c r="CW58700" s="2210"/>
    </row>
    <row r="58701" spans="101:101">
      <c r="CW58701" s="2195"/>
    </row>
    <row r="58725" spans="101:101">
      <c r="CW58725" s="2210"/>
    </row>
    <row r="58726" spans="101:101">
      <c r="CW58726" s="2195"/>
    </row>
    <row r="58750" spans="101:101">
      <c r="CW58750" s="2210"/>
    </row>
    <row r="58751" spans="101:101">
      <c r="CW58751" s="2195"/>
    </row>
    <row r="58775" spans="101:101">
      <c r="CW58775" s="2210"/>
    </row>
    <row r="58776" spans="101:101">
      <c r="CW58776" s="2195"/>
    </row>
    <row r="58800" spans="101:101">
      <c r="CW58800" s="2210"/>
    </row>
    <row r="58801" spans="101:101">
      <c r="CW58801" s="2195"/>
    </row>
    <row r="58825" spans="101:101">
      <c r="CW58825" s="2210"/>
    </row>
    <row r="58826" spans="101:101">
      <c r="CW58826" s="2195"/>
    </row>
    <row r="58850" spans="101:101">
      <c r="CW58850" s="2210"/>
    </row>
    <row r="58851" spans="101:101">
      <c r="CW58851" s="2195"/>
    </row>
    <row r="58875" spans="101:101">
      <c r="CW58875" s="2210"/>
    </row>
    <row r="58876" spans="101:101">
      <c r="CW58876" s="2195"/>
    </row>
    <row r="58900" spans="101:101">
      <c r="CW58900" s="2210"/>
    </row>
    <row r="58901" spans="101:101">
      <c r="CW58901" s="2195"/>
    </row>
    <row r="58925" spans="101:101">
      <c r="CW58925" s="2210"/>
    </row>
    <row r="58926" spans="101:101">
      <c r="CW58926" s="2195"/>
    </row>
    <row r="58950" spans="101:101">
      <c r="CW58950" s="2210"/>
    </row>
    <row r="58951" spans="101:101">
      <c r="CW58951" s="2195"/>
    </row>
    <row r="58975" spans="101:101">
      <c r="CW58975" s="2210"/>
    </row>
    <row r="58976" spans="101:101">
      <c r="CW58976" s="2195"/>
    </row>
    <row r="59000" spans="101:101">
      <c r="CW59000" s="2210"/>
    </row>
    <row r="59001" spans="101:101">
      <c r="CW59001" s="2195"/>
    </row>
    <row r="59025" spans="101:101">
      <c r="CW59025" s="2210"/>
    </row>
    <row r="59026" spans="101:101">
      <c r="CW59026" s="2195"/>
    </row>
    <row r="59050" spans="101:101">
      <c r="CW59050" s="2210"/>
    </row>
    <row r="59051" spans="101:101">
      <c r="CW59051" s="2195"/>
    </row>
    <row r="59075" spans="101:101">
      <c r="CW59075" s="2210"/>
    </row>
    <row r="59076" spans="101:101">
      <c r="CW59076" s="2195"/>
    </row>
    <row r="59100" spans="101:101">
      <c r="CW59100" s="2210"/>
    </row>
    <row r="59101" spans="101:101">
      <c r="CW59101" s="2195"/>
    </row>
    <row r="59125" spans="101:101">
      <c r="CW59125" s="2210"/>
    </row>
    <row r="59126" spans="101:101">
      <c r="CW59126" s="2195"/>
    </row>
    <row r="59150" spans="101:101">
      <c r="CW59150" s="2210"/>
    </row>
    <row r="59151" spans="101:101">
      <c r="CW59151" s="2195"/>
    </row>
    <row r="59175" spans="101:101">
      <c r="CW59175" s="2210"/>
    </row>
    <row r="59176" spans="101:101">
      <c r="CW59176" s="2195"/>
    </row>
    <row r="59200" spans="101:101">
      <c r="CW59200" s="2210"/>
    </row>
    <row r="59201" spans="101:101">
      <c r="CW59201" s="2195"/>
    </row>
    <row r="59225" spans="101:101">
      <c r="CW59225" s="2210"/>
    </row>
    <row r="59226" spans="101:101">
      <c r="CW59226" s="2195"/>
    </row>
    <row r="59250" spans="101:101">
      <c r="CW59250" s="2210"/>
    </row>
    <row r="59251" spans="101:101">
      <c r="CW59251" s="2195"/>
    </row>
    <row r="59275" spans="101:101">
      <c r="CW59275" s="2210"/>
    </row>
    <row r="59276" spans="101:101">
      <c r="CW59276" s="2195"/>
    </row>
    <row r="59300" spans="101:101">
      <c r="CW59300" s="2210"/>
    </row>
    <row r="59301" spans="101:101">
      <c r="CW59301" s="2195"/>
    </row>
    <row r="59325" spans="101:101">
      <c r="CW59325" s="2210"/>
    </row>
    <row r="59326" spans="101:101">
      <c r="CW59326" s="2195"/>
    </row>
    <row r="59350" spans="101:101">
      <c r="CW59350" s="2210"/>
    </row>
    <row r="59351" spans="101:101">
      <c r="CW59351" s="2195"/>
    </row>
    <row r="59375" spans="101:101">
      <c r="CW59375" s="2210"/>
    </row>
    <row r="59376" spans="101:101">
      <c r="CW59376" s="2195"/>
    </row>
    <row r="59400" spans="101:101">
      <c r="CW59400" s="2210"/>
    </row>
    <row r="59401" spans="101:101">
      <c r="CW59401" s="2195"/>
    </row>
    <row r="59425" spans="101:101">
      <c r="CW59425" s="2210"/>
    </row>
    <row r="59426" spans="101:101">
      <c r="CW59426" s="2195"/>
    </row>
    <row r="59450" spans="101:101">
      <c r="CW59450" s="2210"/>
    </row>
    <row r="59451" spans="101:101">
      <c r="CW59451" s="2195"/>
    </row>
    <row r="59475" spans="101:101">
      <c r="CW59475" s="2210"/>
    </row>
    <row r="59476" spans="101:101">
      <c r="CW59476" s="2195"/>
    </row>
    <row r="59500" spans="101:101">
      <c r="CW59500" s="2210"/>
    </row>
    <row r="59501" spans="101:101">
      <c r="CW59501" s="2195"/>
    </row>
    <row r="59525" spans="101:101">
      <c r="CW59525" s="2210"/>
    </row>
    <row r="59526" spans="101:101">
      <c r="CW59526" s="2195"/>
    </row>
    <row r="59550" spans="101:101">
      <c r="CW59550" s="2210"/>
    </row>
    <row r="59551" spans="101:101">
      <c r="CW59551" s="2195"/>
    </row>
    <row r="59575" spans="101:101">
      <c r="CW59575" s="2210"/>
    </row>
    <row r="59576" spans="101:101">
      <c r="CW59576" s="2195"/>
    </row>
    <row r="59600" spans="101:101">
      <c r="CW59600" s="2210"/>
    </row>
    <row r="59601" spans="101:101">
      <c r="CW59601" s="2195"/>
    </row>
    <row r="59625" spans="101:101">
      <c r="CW59625" s="2210"/>
    </row>
    <row r="59626" spans="101:101">
      <c r="CW59626" s="2195"/>
    </row>
    <row r="59650" spans="101:101">
      <c r="CW59650" s="2210"/>
    </row>
    <row r="59651" spans="101:101">
      <c r="CW59651" s="2195"/>
    </row>
    <row r="59675" spans="101:101">
      <c r="CW59675" s="2210"/>
    </row>
    <row r="59676" spans="101:101">
      <c r="CW59676" s="2195"/>
    </row>
    <row r="59700" spans="101:101">
      <c r="CW59700" s="2210"/>
    </row>
    <row r="59701" spans="101:101">
      <c r="CW59701" s="2195"/>
    </row>
    <row r="59725" spans="101:101">
      <c r="CW59725" s="2210"/>
    </row>
    <row r="59726" spans="101:101">
      <c r="CW59726" s="2195"/>
    </row>
    <row r="59750" spans="101:101">
      <c r="CW59750" s="2210"/>
    </row>
    <row r="59751" spans="101:101">
      <c r="CW59751" s="2195"/>
    </row>
    <row r="59775" spans="101:101">
      <c r="CW59775" s="2210"/>
    </row>
    <row r="59776" spans="101:101">
      <c r="CW59776" s="2195"/>
    </row>
    <row r="59800" spans="101:101">
      <c r="CW59800" s="2210"/>
    </row>
    <row r="59801" spans="101:101">
      <c r="CW59801" s="2195"/>
    </row>
    <row r="59825" spans="101:101">
      <c r="CW59825" s="2210"/>
    </row>
    <row r="59826" spans="101:101">
      <c r="CW59826" s="2195"/>
    </row>
    <row r="59850" spans="101:101">
      <c r="CW59850" s="2210"/>
    </row>
    <row r="59851" spans="101:101">
      <c r="CW59851" s="2195"/>
    </row>
    <row r="59875" spans="101:101">
      <c r="CW59875" s="2210"/>
    </row>
    <row r="59876" spans="101:101">
      <c r="CW59876" s="2195"/>
    </row>
    <row r="59900" spans="101:101">
      <c r="CW59900" s="2210"/>
    </row>
    <row r="59901" spans="101:101">
      <c r="CW59901" s="2195"/>
    </row>
    <row r="59925" spans="101:101">
      <c r="CW59925" s="2210"/>
    </row>
    <row r="59926" spans="101:101">
      <c r="CW59926" s="2195"/>
    </row>
    <row r="59950" spans="101:101">
      <c r="CW59950" s="2210"/>
    </row>
    <row r="59951" spans="101:101">
      <c r="CW59951" s="2195"/>
    </row>
    <row r="59975" spans="101:101">
      <c r="CW59975" s="2210"/>
    </row>
    <row r="59976" spans="101:101">
      <c r="CW59976" s="2195"/>
    </row>
    <row r="60000" spans="101:101">
      <c r="CW60000" s="2210"/>
    </row>
    <row r="60001" spans="101:101">
      <c r="CW60001" s="2195"/>
    </row>
    <row r="60025" spans="101:101">
      <c r="CW60025" s="2210"/>
    </row>
    <row r="60026" spans="101:101">
      <c r="CW60026" s="2195"/>
    </row>
    <row r="60050" spans="101:101">
      <c r="CW60050" s="2210"/>
    </row>
    <row r="60051" spans="101:101">
      <c r="CW60051" s="2195"/>
    </row>
    <row r="60075" spans="101:101">
      <c r="CW60075" s="2210"/>
    </row>
    <row r="60076" spans="101:101">
      <c r="CW60076" s="2195"/>
    </row>
    <row r="60100" spans="101:101">
      <c r="CW60100" s="2210"/>
    </row>
    <row r="60101" spans="101:101">
      <c r="CW60101" s="2195"/>
    </row>
    <row r="60125" spans="101:101">
      <c r="CW60125" s="2210"/>
    </row>
    <row r="60126" spans="101:101">
      <c r="CW60126" s="2195"/>
    </row>
    <row r="60150" spans="101:101">
      <c r="CW60150" s="2210"/>
    </row>
    <row r="60151" spans="101:101">
      <c r="CW60151" s="2195"/>
    </row>
    <row r="60175" spans="101:101">
      <c r="CW60175" s="2210"/>
    </row>
    <row r="60176" spans="101:101">
      <c r="CW60176" s="2195"/>
    </row>
    <row r="60200" spans="101:101">
      <c r="CW60200" s="2210"/>
    </row>
    <row r="60201" spans="101:101">
      <c r="CW60201" s="2195"/>
    </row>
    <row r="60225" spans="101:101">
      <c r="CW60225" s="2210"/>
    </row>
    <row r="60226" spans="101:101">
      <c r="CW60226" s="2195"/>
    </row>
    <row r="60250" spans="101:101">
      <c r="CW60250" s="2210"/>
    </row>
    <row r="60251" spans="101:101">
      <c r="CW60251" s="2195"/>
    </row>
    <row r="60275" spans="101:101">
      <c r="CW60275" s="2210"/>
    </row>
    <row r="60276" spans="101:101">
      <c r="CW60276" s="2195"/>
    </row>
    <row r="60300" spans="101:101">
      <c r="CW60300" s="2210"/>
    </row>
    <row r="60301" spans="101:101">
      <c r="CW60301" s="2195"/>
    </row>
    <row r="60325" spans="101:101">
      <c r="CW60325" s="2210"/>
    </row>
    <row r="60326" spans="101:101">
      <c r="CW60326" s="2195"/>
    </row>
    <row r="60350" spans="101:101">
      <c r="CW60350" s="2210"/>
    </row>
    <row r="60351" spans="101:101">
      <c r="CW60351" s="2195"/>
    </row>
    <row r="60375" spans="101:101">
      <c r="CW60375" s="2210"/>
    </row>
    <row r="60376" spans="101:101">
      <c r="CW60376" s="2195"/>
    </row>
    <row r="60400" spans="101:101">
      <c r="CW60400" s="2210"/>
    </row>
    <row r="60401" spans="101:101">
      <c r="CW60401" s="2195"/>
    </row>
    <row r="60425" spans="101:101">
      <c r="CW60425" s="2210"/>
    </row>
    <row r="60426" spans="101:101">
      <c r="CW60426" s="2195"/>
    </row>
    <row r="60450" spans="101:101">
      <c r="CW60450" s="2210"/>
    </row>
    <row r="60451" spans="101:101">
      <c r="CW60451" s="2195"/>
    </row>
    <row r="60475" spans="101:101">
      <c r="CW60475" s="2210"/>
    </row>
    <row r="60476" spans="101:101">
      <c r="CW60476" s="2195"/>
    </row>
    <row r="60500" spans="101:101">
      <c r="CW60500" s="2210"/>
    </row>
    <row r="60501" spans="101:101">
      <c r="CW60501" s="2195"/>
    </row>
    <row r="60525" spans="101:101">
      <c r="CW60525" s="2210"/>
    </row>
    <row r="60526" spans="101:101">
      <c r="CW60526" s="2195"/>
    </row>
    <row r="60550" spans="101:101">
      <c r="CW60550" s="2210"/>
    </row>
    <row r="60551" spans="101:101">
      <c r="CW60551" s="2195"/>
    </row>
    <row r="60575" spans="101:101">
      <c r="CW60575" s="2210"/>
    </row>
    <row r="60576" spans="101:101">
      <c r="CW60576" s="2195"/>
    </row>
    <row r="60600" spans="101:101">
      <c r="CW60600" s="2210"/>
    </row>
    <row r="60601" spans="101:101">
      <c r="CW60601" s="2195"/>
    </row>
    <row r="60625" spans="101:101">
      <c r="CW60625" s="2210"/>
    </row>
    <row r="60626" spans="101:101">
      <c r="CW60626" s="2195"/>
    </row>
    <row r="60650" spans="101:101">
      <c r="CW60650" s="2210"/>
    </row>
    <row r="60651" spans="101:101">
      <c r="CW60651" s="2195"/>
    </row>
    <row r="60675" spans="101:101">
      <c r="CW60675" s="2210"/>
    </row>
    <row r="60676" spans="101:101">
      <c r="CW60676" s="2195"/>
    </row>
    <row r="60700" spans="101:101">
      <c r="CW60700" s="2210"/>
    </row>
    <row r="60701" spans="101:101">
      <c r="CW60701" s="2195"/>
    </row>
    <row r="60725" spans="101:101">
      <c r="CW60725" s="2210"/>
    </row>
    <row r="60726" spans="101:101">
      <c r="CW60726" s="2195"/>
    </row>
    <row r="60750" spans="101:101">
      <c r="CW60750" s="2210"/>
    </row>
    <row r="60751" spans="101:101">
      <c r="CW60751" s="2195"/>
    </row>
    <row r="60775" spans="101:101">
      <c r="CW60775" s="2210"/>
    </row>
    <row r="60776" spans="101:101">
      <c r="CW60776" s="2195"/>
    </row>
    <row r="60800" spans="101:101">
      <c r="CW60800" s="2210"/>
    </row>
    <row r="60801" spans="101:101">
      <c r="CW60801" s="2195"/>
    </row>
    <row r="60825" spans="101:101">
      <c r="CW60825" s="2210"/>
    </row>
    <row r="60826" spans="101:101">
      <c r="CW60826" s="2195"/>
    </row>
    <row r="60850" spans="101:101">
      <c r="CW60850" s="2210"/>
    </row>
    <row r="60851" spans="101:101">
      <c r="CW60851" s="2195"/>
    </row>
    <row r="60875" spans="101:101">
      <c r="CW60875" s="2210"/>
    </row>
    <row r="60876" spans="101:101">
      <c r="CW60876" s="2195"/>
    </row>
    <row r="60900" spans="101:101">
      <c r="CW60900" s="2210"/>
    </row>
    <row r="60901" spans="101:101">
      <c r="CW60901" s="2195"/>
    </row>
    <row r="60925" spans="101:101">
      <c r="CW60925" s="2210"/>
    </row>
    <row r="60926" spans="101:101">
      <c r="CW60926" s="2195"/>
    </row>
    <row r="60950" spans="101:101">
      <c r="CW60950" s="2210"/>
    </row>
    <row r="60951" spans="101:101">
      <c r="CW60951" s="2195"/>
    </row>
    <row r="60975" spans="101:101">
      <c r="CW60975" s="2210"/>
    </row>
    <row r="60976" spans="101:101">
      <c r="CW60976" s="2195"/>
    </row>
    <row r="61000" spans="101:101">
      <c r="CW61000" s="2210"/>
    </row>
    <row r="61001" spans="101:101">
      <c r="CW61001" s="2195"/>
    </row>
    <row r="61025" spans="101:101">
      <c r="CW61025" s="2210"/>
    </row>
    <row r="61026" spans="101:101">
      <c r="CW61026" s="2195"/>
    </row>
    <row r="61050" spans="101:101">
      <c r="CW61050" s="2210"/>
    </row>
    <row r="61051" spans="101:101">
      <c r="CW61051" s="2195"/>
    </row>
    <row r="61075" spans="101:101">
      <c r="CW61075" s="2210"/>
    </row>
    <row r="61076" spans="101:101">
      <c r="CW61076" s="2195"/>
    </row>
    <row r="61100" spans="101:101">
      <c r="CW61100" s="2210"/>
    </row>
    <row r="61101" spans="101:101">
      <c r="CW61101" s="2195"/>
    </row>
    <row r="61125" spans="101:101">
      <c r="CW61125" s="2210"/>
    </row>
    <row r="61126" spans="101:101">
      <c r="CW61126" s="2195"/>
    </row>
    <row r="61150" spans="101:101">
      <c r="CW61150" s="2210"/>
    </row>
    <row r="61151" spans="101:101">
      <c r="CW61151" s="2195"/>
    </row>
    <row r="61175" spans="101:101">
      <c r="CW61175" s="2210"/>
    </row>
    <row r="61176" spans="101:101">
      <c r="CW61176" s="2195"/>
    </row>
    <row r="61200" spans="101:101">
      <c r="CW61200" s="2210"/>
    </row>
    <row r="61201" spans="101:101">
      <c r="CW61201" s="2195"/>
    </row>
    <row r="61225" spans="101:101">
      <c r="CW61225" s="2210"/>
    </row>
    <row r="61226" spans="101:101">
      <c r="CW61226" s="2195"/>
    </row>
    <row r="61250" spans="101:101">
      <c r="CW61250" s="2210"/>
    </row>
    <row r="61251" spans="101:101">
      <c r="CW61251" s="2195"/>
    </row>
    <row r="61275" spans="101:101">
      <c r="CW61275" s="2210"/>
    </row>
    <row r="61276" spans="101:101">
      <c r="CW61276" s="2195"/>
    </row>
    <row r="61300" spans="101:101">
      <c r="CW61300" s="2210"/>
    </row>
    <row r="61301" spans="101:101">
      <c r="CW61301" s="2195"/>
    </row>
    <row r="61325" spans="101:101">
      <c r="CW61325" s="2210"/>
    </row>
    <row r="61326" spans="101:101">
      <c r="CW61326" s="2195"/>
    </row>
    <row r="61350" spans="101:101">
      <c r="CW61350" s="2210"/>
    </row>
    <row r="61351" spans="101:101">
      <c r="CW61351" s="2195"/>
    </row>
    <row r="61375" spans="101:101">
      <c r="CW61375" s="2210"/>
    </row>
    <row r="61376" spans="101:101">
      <c r="CW61376" s="2195"/>
    </row>
    <row r="61400" spans="101:101">
      <c r="CW61400" s="2210"/>
    </row>
    <row r="61401" spans="101:101">
      <c r="CW61401" s="2195"/>
    </row>
    <row r="61425" spans="101:101">
      <c r="CW61425" s="2210"/>
    </row>
    <row r="61426" spans="101:101">
      <c r="CW61426" s="2195"/>
    </row>
    <row r="61450" spans="101:101">
      <c r="CW61450" s="2210"/>
    </row>
    <row r="61451" spans="101:101">
      <c r="CW61451" s="2195"/>
    </row>
    <row r="61475" spans="101:101">
      <c r="CW61475" s="2210"/>
    </row>
    <row r="61476" spans="101:101">
      <c r="CW61476" s="2195"/>
    </row>
    <row r="61500" spans="101:101">
      <c r="CW61500" s="2210"/>
    </row>
    <row r="61501" spans="101:101">
      <c r="CW61501" s="2195"/>
    </row>
    <row r="61525" spans="101:101">
      <c r="CW61525" s="2210"/>
    </row>
    <row r="61526" spans="101:101">
      <c r="CW61526" s="2195"/>
    </row>
    <row r="61550" spans="101:101">
      <c r="CW61550" s="2210"/>
    </row>
    <row r="61551" spans="101:101">
      <c r="CW61551" s="2195"/>
    </row>
    <row r="61575" spans="101:101">
      <c r="CW61575" s="2210"/>
    </row>
    <row r="61576" spans="101:101">
      <c r="CW61576" s="2195"/>
    </row>
    <row r="61600" spans="101:101">
      <c r="CW61600" s="2210"/>
    </row>
    <row r="61601" spans="101:101">
      <c r="CW61601" s="2195"/>
    </row>
    <row r="61625" spans="101:101">
      <c r="CW61625" s="2210"/>
    </row>
    <row r="61626" spans="101:101">
      <c r="CW61626" s="2195"/>
    </row>
    <row r="61650" spans="101:101">
      <c r="CW61650" s="2210"/>
    </row>
    <row r="61651" spans="101:101">
      <c r="CW61651" s="2195"/>
    </row>
    <row r="61675" spans="101:101">
      <c r="CW61675" s="2210"/>
    </row>
    <row r="61676" spans="101:101">
      <c r="CW61676" s="2195"/>
    </row>
    <row r="61700" spans="101:101">
      <c r="CW61700" s="2210"/>
    </row>
    <row r="61701" spans="101:101">
      <c r="CW61701" s="2195"/>
    </row>
    <row r="61725" spans="101:101">
      <c r="CW61725" s="2210"/>
    </row>
    <row r="61726" spans="101:101">
      <c r="CW61726" s="2195"/>
    </row>
    <row r="61750" spans="101:101">
      <c r="CW61750" s="2210"/>
    </row>
    <row r="61751" spans="101:101">
      <c r="CW61751" s="2195"/>
    </row>
    <row r="61775" spans="101:101">
      <c r="CW61775" s="2210"/>
    </row>
    <row r="61776" spans="101:101">
      <c r="CW61776" s="2195"/>
    </row>
    <row r="61800" spans="101:101">
      <c r="CW61800" s="2210"/>
    </row>
    <row r="61801" spans="101:101">
      <c r="CW61801" s="2195"/>
    </row>
    <row r="61825" spans="101:101">
      <c r="CW61825" s="2210"/>
    </row>
    <row r="61826" spans="101:101">
      <c r="CW61826" s="2195"/>
    </row>
    <row r="61850" spans="101:101">
      <c r="CW61850" s="2210"/>
    </row>
    <row r="61851" spans="101:101">
      <c r="CW61851" s="2195"/>
    </row>
    <row r="61875" spans="101:101">
      <c r="CW61875" s="2210"/>
    </row>
    <row r="61876" spans="101:101">
      <c r="CW61876" s="2195"/>
    </row>
    <row r="61900" spans="101:101">
      <c r="CW61900" s="2210"/>
    </row>
    <row r="61901" spans="101:101">
      <c r="CW61901" s="2195"/>
    </row>
    <row r="61925" spans="101:101">
      <c r="CW61925" s="2210"/>
    </row>
    <row r="61926" spans="101:101">
      <c r="CW61926" s="2195"/>
    </row>
    <row r="61950" spans="101:101">
      <c r="CW61950" s="2210"/>
    </row>
    <row r="61951" spans="101:101">
      <c r="CW61951" s="2195"/>
    </row>
    <row r="61975" spans="101:101">
      <c r="CW61975" s="2210"/>
    </row>
    <row r="61976" spans="101:101">
      <c r="CW61976" s="2195"/>
    </row>
    <row r="62000" spans="101:101">
      <c r="CW62000" s="2210"/>
    </row>
    <row r="62001" spans="101:101">
      <c r="CW62001" s="2195"/>
    </row>
    <row r="62025" spans="101:101">
      <c r="CW62025" s="2210"/>
    </row>
    <row r="62026" spans="101:101">
      <c r="CW62026" s="2195"/>
    </row>
    <row r="62050" spans="101:101">
      <c r="CW62050" s="2210"/>
    </row>
    <row r="62051" spans="101:101">
      <c r="CW62051" s="2195"/>
    </row>
    <row r="62075" spans="101:101">
      <c r="CW62075" s="2210"/>
    </row>
    <row r="62076" spans="101:101">
      <c r="CW62076" s="2195"/>
    </row>
    <row r="62100" spans="101:101">
      <c r="CW62100" s="2210"/>
    </row>
    <row r="62101" spans="101:101">
      <c r="CW62101" s="2195"/>
    </row>
    <row r="62125" spans="101:101">
      <c r="CW62125" s="2210"/>
    </row>
    <row r="62126" spans="101:101">
      <c r="CW62126" s="2195"/>
    </row>
    <row r="62150" spans="101:101">
      <c r="CW62150" s="2210"/>
    </row>
    <row r="62151" spans="101:101">
      <c r="CW62151" s="2195"/>
    </row>
    <row r="62175" spans="101:101">
      <c r="CW62175" s="2210"/>
    </row>
    <row r="62176" spans="101:101">
      <c r="CW62176" s="2195"/>
    </row>
    <row r="62200" spans="101:101">
      <c r="CW62200" s="2210"/>
    </row>
    <row r="62201" spans="101:101">
      <c r="CW62201" s="2195"/>
    </row>
    <row r="62225" spans="101:101">
      <c r="CW62225" s="2210"/>
    </row>
    <row r="62226" spans="101:101">
      <c r="CW62226" s="2195"/>
    </row>
    <row r="62250" spans="101:101">
      <c r="CW62250" s="2210"/>
    </row>
    <row r="62251" spans="101:101">
      <c r="CW62251" s="2195"/>
    </row>
    <row r="62275" spans="101:101">
      <c r="CW62275" s="2210"/>
    </row>
    <row r="62276" spans="101:101">
      <c r="CW62276" s="2195"/>
    </row>
    <row r="62300" spans="101:101">
      <c r="CW62300" s="2210"/>
    </row>
    <row r="62301" spans="101:101">
      <c r="CW62301" s="2195"/>
    </row>
    <row r="62325" spans="101:101">
      <c r="CW62325" s="2210"/>
    </row>
    <row r="62326" spans="101:101">
      <c r="CW62326" s="2195"/>
    </row>
    <row r="62350" spans="101:101">
      <c r="CW62350" s="2210"/>
    </row>
    <row r="62351" spans="101:101">
      <c r="CW62351" s="2195"/>
    </row>
    <row r="62375" spans="101:101">
      <c r="CW62375" s="2210"/>
    </row>
    <row r="62376" spans="101:101">
      <c r="CW62376" s="2195"/>
    </row>
    <row r="62400" spans="101:101">
      <c r="CW62400" s="2210"/>
    </row>
    <row r="62401" spans="101:101">
      <c r="CW62401" s="2195"/>
    </row>
    <row r="62425" spans="101:101">
      <c r="CW62425" s="2210"/>
    </row>
    <row r="62426" spans="101:101">
      <c r="CW62426" s="2195"/>
    </row>
    <row r="62450" spans="101:101">
      <c r="CW62450" s="2210"/>
    </row>
    <row r="62451" spans="101:101">
      <c r="CW62451" s="2195"/>
    </row>
    <row r="62475" spans="101:101">
      <c r="CW62475" s="2210"/>
    </row>
    <row r="62476" spans="101:101">
      <c r="CW62476" s="2195"/>
    </row>
    <row r="62500" spans="101:101">
      <c r="CW62500" s="2210"/>
    </row>
    <row r="62501" spans="101:101">
      <c r="CW62501" s="2195"/>
    </row>
    <row r="62525" spans="101:101">
      <c r="CW62525" s="2210"/>
    </row>
    <row r="62526" spans="101:101">
      <c r="CW62526" s="2195"/>
    </row>
    <row r="62550" spans="101:101">
      <c r="CW62550" s="2210"/>
    </row>
    <row r="62551" spans="101:101">
      <c r="CW62551" s="2195"/>
    </row>
    <row r="62575" spans="101:101">
      <c r="CW62575" s="2210"/>
    </row>
    <row r="62576" spans="101:101">
      <c r="CW62576" s="2195"/>
    </row>
    <row r="62600" spans="101:101">
      <c r="CW62600" s="2210"/>
    </row>
    <row r="62601" spans="101:101">
      <c r="CW62601" s="2195"/>
    </row>
    <row r="62625" spans="101:101">
      <c r="CW62625" s="2210"/>
    </row>
    <row r="62626" spans="101:101">
      <c r="CW62626" s="2195"/>
    </row>
    <row r="62650" spans="101:101">
      <c r="CW62650" s="2210"/>
    </row>
    <row r="62651" spans="101:101">
      <c r="CW62651" s="2195"/>
    </row>
    <row r="62675" spans="101:101">
      <c r="CW62675" s="2210"/>
    </row>
    <row r="62676" spans="101:101">
      <c r="CW62676" s="2195"/>
    </row>
    <row r="62700" spans="101:101">
      <c r="CW62700" s="2210"/>
    </row>
    <row r="62701" spans="101:101">
      <c r="CW62701" s="2195"/>
    </row>
    <row r="62725" spans="101:101">
      <c r="CW62725" s="2210"/>
    </row>
    <row r="62726" spans="101:101">
      <c r="CW62726" s="2195"/>
    </row>
    <row r="62750" spans="101:101">
      <c r="CW62750" s="2210"/>
    </row>
    <row r="62751" spans="101:101">
      <c r="CW62751" s="2195"/>
    </row>
    <row r="62775" spans="101:101">
      <c r="CW62775" s="2210"/>
    </row>
    <row r="62776" spans="101:101">
      <c r="CW62776" s="2195"/>
    </row>
    <row r="62800" spans="101:101">
      <c r="CW62800" s="2210"/>
    </row>
    <row r="62801" spans="101:101">
      <c r="CW62801" s="2195"/>
    </row>
    <row r="62825" spans="101:101">
      <c r="CW62825" s="2210"/>
    </row>
    <row r="62826" spans="101:101">
      <c r="CW62826" s="2195"/>
    </row>
    <row r="62850" spans="101:101">
      <c r="CW62850" s="2210"/>
    </row>
    <row r="62851" spans="101:101">
      <c r="CW62851" s="2195"/>
    </row>
    <row r="62875" spans="101:101">
      <c r="CW62875" s="2210"/>
    </row>
    <row r="62876" spans="101:101">
      <c r="CW62876" s="2195"/>
    </row>
    <row r="62900" spans="101:101">
      <c r="CW62900" s="2210"/>
    </row>
    <row r="62901" spans="101:101">
      <c r="CW62901" s="2195"/>
    </row>
    <row r="62925" spans="101:101">
      <c r="CW62925" s="2210"/>
    </row>
    <row r="62926" spans="101:101">
      <c r="CW62926" s="2195"/>
    </row>
    <row r="62950" spans="101:101">
      <c r="CW62950" s="2210"/>
    </row>
    <row r="62951" spans="101:101">
      <c r="CW62951" s="2195"/>
    </row>
    <row r="62975" spans="101:101">
      <c r="CW62975" s="2210"/>
    </row>
    <row r="62976" spans="101:101">
      <c r="CW62976" s="2195"/>
    </row>
    <row r="63000" spans="101:101">
      <c r="CW63000" s="2210"/>
    </row>
    <row r="63001" spans="101:101">
      <c r="CW63001" s="2195"/>
    </row>
    <row r="63025" spans="101:101">
      <c r="CW63025" s="2210"/>
    </row>
    <row r="63026" spans="101:101">
      <c r="CW63026" s="2195"/>
    </row>
    <row r="63050" spans="101:101">
      <c r="CW63050" s="2210"/>
    </row>
    <row r="63051" spans="101:101">
      <c r="CW63051" s="2195"/>
    </row>
    <row r="63075" spans="101:101">
      <c r="CW63075" s="2210"/>
    </row>
    <row r="63076" spans="101:101">
      <c r="CW63076" s="2195"/>
    </row>
    <row r="63100" spans="101:101">
      <c r="CW63100" s="2210"/>
    </row>
    <row r="63101" spans="101:101">
      <c r="CW63101" s="2195"/>
    </row>
    <row r="63125" spans="101:101">
      <c r="CW63125" s="2210"/>
    </row>
    <row r="63126" spans="101:101">
      <c r="CW63126" s="2195"/>
    </row>
    <row r="63150" spans="101:101">
      <c r="CW63150" s="2210"/>
    </row>
    <row r="63151" spans="101:101">
      <c r="CW63151" s="2195"/>
    </row>
    <row r="63175" spans="101:101">
      <c r="CW63175" s="2210"/>
    </row>
    <row r="63176" spans="101:101">
      <c r="CW63176" s="2195"/>
    </row>
    <row r="63200" spans="101:101">
      <c r="CW63200" s="2210"/>
    </row>
    <row r="63201" spans="101:101">
      <c r="CW63201" s="2195"/>
    </row>
    <row r="63225" spans="101:101">
      <c r="CW63225" s="2210"/>
    </row>
    <row r="63226" spans="101:101">
      <c r="CW63226" s="2195"/>
    </row>
    <row r="63250" spans="101:101">
      <c r="CW63250" s="2210"/>
    </row>
    <row r="63251" spans="101:101">
      <c r="CW63251" s="2195"/>
    </row>
    <row r="63275" spans="101:101">
      <c r="CW63275" s="2210"/>
    </row>
    <row r="63276" spans="101:101">
      <c r="CW63276" s="2195"/>
    </row>
    <row r="63300" spans="101:101">
      <c r="CW63300" s="2210"/>
    </row>
    <row r="63301" spans="101:101">
      <c r="CW63301" s="2195"/>
    </row>
    <row r="63325" spans="101:101">
      <c r="CW63325" s="2210"/>
    </row>
    <row r="63326" spans="101:101">
      <c r="CW63326" s="2195"/>
    </row>
    <row r="63350" spans="101:101">
      <c r="CW63350" s="2210"/>
    </row>
    <row r="63351" spans="101:101">
      <c r="CW63351" s="2195"/>
    </row>
    <row r="63375" spans="101:101">
      <c r="CW63375" s="2210"/>
    </row>
    <row r="63376" spans="101:101">
      <c r="CW63376" s="2195"/>
    </row>
    <row r="63400" spans="101:101">
      <c r="CW63400" s="2210"/>
    </row>
    <row r="63401" spans="101:101">
      <c r="CW63401" s="2195"/>
    </row>
    <row r="63425" spans="101:101">
      <c r="CW63425" s="2210"/>
    </row>
    <row r="63426" spans="101:101">
      <c r="CW63426" s="2195"/>
    </row>
    <row r="63450" spans="101:101">
      <c r="CW63450" s="2210"/>
    </row>
    <row r="63451" spans="101:101">
      <c r="CW63451" s="2195"/>
    </row>
    <row r="63475" spans="101:101">
      <c r="CW63475" s="2210"/>
    </row>
    <row r="63476" spans="101:101">
      <c r="CW63476" s="2195"/>
    </row>
    <row r="63500" spans="101:101">
      <c r="CW63500" s="2210"/>
    </row>
    <row r="63501" spans="101:101">
      <c r="CW63501" s="2195"/>
    </row>
    <row r="63525" spans="101:101">
      <c r="CW63525" s="2210"/>
    </row>
    <row r="63526" spans="101:101">
      <c r="CW63526" s="2195"/>
    </row>
    <row r="63550" spans="101:101">
      <c r="CW63550" s="2210"/>
    </row>
    <row r="63551" spans="101:101">
      <c r="CW63551" s="2195"/>
    </row>
    <row r="63575" spans="101:101">
      <c r="CW63575" s="2210"/>
    </row>
    <row r="63576" spans="101:101">
      <c r="CW63576" s="2195"/>
    </row>
    <row r="63600" spans="101:101">
      <c r="CW63600" s="2210"/>
    </row>
    <row r="63601" spans="101:101">
      <c r="CW63601" s="2195"/>
    </row>
    <row r="63625" spans="101:101">
      <c r="CW63625" s="2210"/>
    </row>
    <row r="63626" spans="101:101">
      <c r="CW63626" s="2195"/>
    </row>
    <row r="63650" spans="101:101">
      <c r="CW63650" s="2210"/>
    </row>
    <row r="63651" spans="101:101">
      <c r="CW63651" s="2195"/>
    </row>
    <row r="63675" spans="101:101">
      <c r="CW63675" s="2210"/>
    </row>
    <row r="63676" spans="101:101">
      <c r="CW63676" s="2195"/>
    </row>
    <row r="63700" spans="101:101">
      <c r="CW63700" s="2210"/>
    </row>
    <row r="63701" spans="101:101">
      <c r="CW63701" s="2195"/>
    </row>
    <row r="63725" spans="101:101">
      <c r="CW63725" s="2210"/>
    </row>
    <row r="63726" spans="101:101">
      <c r="CW63726" s="2195"/>
    </row>
    <row r="63750" spans="101:101">
      <c r="CW63750" s="2210"/>
    </row>
    <row r="63751" spans="101:101">
      <c r="CW63751" s="2195"/>
    </row>
    <row r="63775" spans="101:101">
      <c r="CW63775" s="2210"/>
    </row>
    <row r="63776" spans="101:101">
      <c r="CW63776" s="2195"/>
    </row>
    <row r="63800" spans="101:101">
      <c r="CW63800" s="2210"/>
    </row>
    <row r="63801" spans="101:101">
      <c r="CW63801" s="2195"/>
    </row>
    <row r="63825" spans="101:101">
      <c r="CW63825" s="2210"/>
    </row>
    <row r="63826" spans="101:101">
      <c r="CW63826" s="2195"/>
    </row>
    <row r="63850" spans="101:101">
      <c r="CW63850" s="2210"/>
    </row>
    <row r="63851" spans="101:101">
      <c r="CW63851" s="2195"/>
    </row>
    <row r="63875" spans="101:101">
      <c r="CW63875" s="2210"/>
    </row>
    <row r="63876" spans="101:101">
      <c r="CW63876" s="2195"/>
    </row>
    <row r="63900" spans="101:101">
      <c r="CW63900" s="2210"/>
    </row>
    <row r="63901" spans="101:101">
      <c r="CW63901" s="2195"/>
    </row>
    <row r="63925" spans="101:101">
      <c r="CW63925" s="2210"/>
    </row>
    <row r="63926" spans="101:101">
      <c r="CW63926" s="2195"/>
    </row>
    <row r="63950" spans="101:101">
      <c r="CW63950" s="2210"/>
    </row>
    <row r="63951" spans="101:101">
      <c r="CW63951" s="2195"/>
    </row>
    <row r="63975" spans="101:101">
      <c r="CW63975" s="2210"/>
    </row>
    <row r="63976" spans="101:101">
      <c r="CW63976" s="2195"/>
    </row>
    <row r="64000" spans="101:101">
      <c r="CW64000" s="2210"/>
    </row>
    <row r="64001" spans="101:101">
      <c r="CW64001" s="2195"/>
    </row>
    <row r="64025" spans="101:101">
      <c r="CW64025" s="2210"/>
    </row>
    <row r="64026" spans="101:101">
      <c r="CW64026" s="2195"/>
    </row>
    <row r="64050" spans="101:101">
      <c r="CW64050" s="2210"/>
    </row>
    <row r="64051" spans="101:101">
      <c r="CW64051" s="2195"/>
    </row>
    <row r="64075" spans="101:101">
      <c r="CW64075" s="2210"/>
    </row>
    <row r="64076" spans="101:101">
      <c r="CW64076" s="2195"/>
    </row>
    <row r="64100" spans="101:101">
      <c r="CW64100" s="2210"/>
    </row>
    <row r="64101" spans="101:101">
      <c r="CW64101" s="2195"/>
    </row>
    <row r="64125" spans="101:101">
      <c r="CW64125" s="2210"/>
    </row>
    <row r="64126" spans="101:101">
      <c r="CW64126" s="2195"/>
    </row>
    <row r="64150" spans="101:101">
      <c r="CW64150" s="2210"/>
    </row>
    <row r="64151" spans="101:101">
      <c r="CW64151" s="2195"/>
    </row>
    <row r="64175" spans="101:101">
      <c r="CW64175" s="2210"/>
    </row>
    <row r="64176" spans="101:101">
      <c r="CW64176" s="2195"/>
    </row>
    <row r="64200" spans="101:101">
      <c r="CW64200" s="2210"/>
    </row>
    <row r="64201" spans="101:101">
      <c r="CW64201" s="2195"/>
    </row>
    <row r="64225" spans="101:101">
      <c r="CW64225" s="2210"/>
    </row>
    <row r="64226" spans="101:101">
      <c r="CW64226" s="2195"/>
    </row>
    <row r="64250" spans="101:101">
      <c r="CW64250" s="2210"/>
    </row>
    <row r="64251" spans="101:101">
      <c r="CW64251" s="2195"/>
    </row>
    <row r="64275" spans="101:101">
      <c r="CW64275" s="2210"/>
    </row>
    <row r="64276" spans="101:101">
      <c r="CW64276" s="2195"/>
    </row>
    <row r="64300" spans="101:101">
      <c r="CW64300" s="2210"/>
    </row>
    <row r="64301" spans="101:101">
      <c r="CW64301" s="2195"/>
    </row>
    <row r="64325" spans="101:101">
      <c r="CW64325" s="2210"/>
    </row>
    <row r="64326" spans="101:101">
      <c r="CW64326" s="2195"/>
    </row>
    <row r="64350" spans="101:101">
      <c r="CW64350" s="2210"/>
    </row>
    <row r="64351" spans="101:101">
      <c r="CW64351" s="2195"/>
    </row>
    <row r="64375" spans="101:101">
      <c r="CW64375" s="2210"/>
    </row>
    <row r="64376" spans="101:101">
      <c r="CW64376" s="2195"/>
    </row>
    <row r="64400" spans="101:101">
      <c r="CW64400" s="2210"/>
    </row>
    <row r="64401" spans="101:101">
      <c r="CW64401" s="2195"/>
    </row>
    <row r="64425" spans="101:101">
      <c r="CW64425" s="2210"/>
    </row>
    <row r="64426" spans="101:101">
      <c r="CW64426" s="2195"/>
    </row>
    <row r="64450" spans="101:101">
      <c r="CW64450" s="2210"/>
    </row>
    <row r="64451" spans="101:101">
      <c r="CW64451" s="2195"/>
    </row>
    <row r="64475" spans="101:101">
      <c r="CW64475" s="2210"/>
    </row>
    <row r="64476" spans="101:101">
      <c r="CW64476" s="2195"/>
    </row>
    <row r="64500" spans="101:101">
      <c r="CW64500" s="2210"/>
    </row>
    <row r="64501" spans="101:101">
      <c r="CW64501" s="2195"/>
    </row>
    <row r="64525" spans="101:101">
      <c r="CW64525" s="2210"/>
    </row>
    <row r="64526" spans="101:101">
      <c r="CW64526" s="2195"/>
    </row>
    <row r="64550" spans="101:101">
      <c r="CW64550" s="2210"/>
    </row>
    <row r="64551" spans="101:101">
      <c r="CW64551" s="2195"/>
    </row>
    <row r="64575" spans="101:101">
      <c r="CW64575" s="2210"/>
    </row>
    <row r="64576" spans="101:101">
      <c r="CW64576" s="2195"/>
    </row>
    <row r="64600" spans="101:101">
      <c r="CW64600" s="2210"/>
    </row>
    <row r="64601" spans="101:101">
      <c r="CW64601" s="2195"/>
    </row>
    <row r="64625" spans="101:101">
      <c r="CW64625" s="2210"/>
    </row>
    <row r="64626" spans="101:101">
      <c r="CW64626" s="2195"/>
    </row>
    <row r="64650" spans="101:101">
      <c r="CW64650" s="2210"/>
    </row>
    <row r="64651" spans="101:101">
      <c r="CW64651" s="2195"/>
    </row>
    <row r="64675" spans="101:101">
      <c r="CW64675" s="2210"/>
    </row>
    <row r="64676" spans="101:101">
      <c r="CW64676" s="2195"/>
    </row>
    <row r="64700" spans="101:101">
      <c r="CW64700" s="2210"/>
    </row>
    <row r="64701" spans="101:101">
      <c r="CW64701" s="2195"/>
    </row>
    <row r="64725" spans="101:101">
      <c r="CW64725" s="2210"/>
    </row>
    <row r="64726" spans="101:101">
      <c r="CW64726" s="2195"/>
    </row>
    <row r="64750" spans="101:101">
      <c r="CW64750" s="2210"/>
    </row>
    <row r="64751" spans="101:101">
      <c r="CW64751" s="2195"/>
    </row>
    <row r="64775" spans="101:101">
      <c r="CW64775" s="2210"/>
    </row>
    <row r="64776" spans="101:101">
      <c r="CW64776" s="2195"/>
    </row>
    <row r="64800" spans="101:101">
      <c r="CW64800" s="2210"/>
    </row>
    <row r="64801" spans="101:101">
      <c r="CW64801" s="2195"/>
    </row>
    <row r="64825" spans="101:101">
      <c r="CW64825" s="2210"/>
    </row>
    <row r="64826" spans="101:101">
      <c r="CW64826" s="2195"/>
    </row>
    <row r="64850" spans="101:101">
      <c r="CW64850" s="2210"/>
    </row>
    <row r="64851" spans="101:101">
      <c r="CW64851" s="2195"/>
    </row>
    <row r="64875" spans="101:101">
      <c r="CW64875" s="2210"/>
    </row>
    <row r="64876" spans="101:101">
      <c r="CW64876" s="2195"/>
    </row>
    <row r="64900" spans="101:101">
      <c r="CW64900" s="2210"/>
    </row>
    <row r="64901" spans="101:101">
      <c r="CW64901" s="2195"/>
    </row>
    <row r="64925" spans="101:101">
      <c r="CW64925" s="2210"/>
    </row>
    <row r="64926" spans="101:101">
      <c r="CW64926" s="2195"/>
    </row>
    <row r="64950" spans="101:101">
      <c r="CW64950" s="2210"/>
    </row>
    <row r="64951" spans="101:101">
      <c r="CW64951" s="2195"/>
    </row>
    <row r="64975" spans="101:101">
      <c r="CW64975" s="2210"/>
    </row>
    <row r="64976" spans="101:101">
      <c r="CW64976" s="2195"/>
    </row>
    <row r="65000" spans="101:101">
      <c r="CW65000" s="2210"/>
    </row>
    <row r="65001" spans="101:101">
      <c r="CW65001" s="2195"/>
    </row>
    <row r="65025" spans="101:101">
      <c r="CW65025" s="2210"/>
    </row>
    <row r="65026" spans="101:101">
      <c r="CW65026" s="2195"/>
    </row>
    <row r="65050" spans="101:101">
      <c r="CW65050" s="2210"/>
    </row>
    <row r="65051" spans="101:101">
      <c r="CW65051" s="2195"/>
    </row>
    <row r="65075" spans="101:101">
      <c r="CW65075" s="2210"/>
    </row>
    <row r="65076" spans="101:101">
      <c r="CW65076" s="2195"/>
    </row>
    <row r="65100" spans="101:101">
      <c r="CW65100" s="2210"/>
    </row>
    <row r="65101" spans="101:101">
      <c r="CW65101" s="2195"/>
    </row>
    <row r="65125" spans="101:101">
      <c r="CW65125" s="2210"/>
    </row>
    <row r="65126" spans="101:101">
      <c r="CW65126" s="2195"/>
    </row>
    <row r="65150" spans="101:101">
      <c r="CW65150" s="2210"/>
    </row>
    <row r="65151" spans="101:101">
      <c r="CW65151" s="2195"/>
    </row>
    <row r="65175" spans="101:101">
      <c r="CW65175" s="2210"/>
    </row>
    <row r="65176" spans="101:101">
      <c r="CW65176" s="2195"/>
    </row>
    <row r="65200" spans="101:101">
      <c r="CW65200" s="2210"/>
    </row>
    <row r="65201" spans="101:101">
      <c r="CW65201" s="2195"/>
    </row>
    <row r="65225" spans="101:101">
      <c r="CW65225" s="2210"/>
    </row>
    <row r="65226" spans="101:101">
      <c r="CW65226" s="2195"/>
    </row>
    <row r="65250" spans="101:101">
      <c r="CW65250" s="2210"/>
    </row>
    <row r="65251" spans="101:101">
      <c r="CW65251" s="2195"/>
    </row>
    <row r="65275" spans="101:101">
      <c r="CW65275" s="2210"/>
    </row>
    <row r="65276" spans="101:101">
      <c r="CW65276" s="2195"/>
    </row>
    <row r="65300" spans="101:101">
      <c r="CW65300" s="2210"/>
    </row>
    <row r="65301" spans="101:101">
      <c r="CW65301" s="2195"/>
    </row>
    <row r="65325" spans="101:101">
      <c r="CW65325" s="2210"/>
    </row>
    <row r="65326" spans="101:101">
      <c r="CW65326" s="2195"/>
    </row>
    <row r="65350" spans="101:101">
      <c r="CW65350" s="2210"/>
    </row>
    <row r="65351" spans="101:101">
      <c r="CW65351" s="2195"/>
    </row>
    <row r="65375" spans="101:101">
      <c r="CW65375" s="2210"/>
    </row>
    <row r="65376" spans="101:101">
      <c r="CW65376" s="2195"/>
    </row>
    <row r="65400" spans="101:101">
      <c r="CW65400" s="2210"/>
    </row>
    <row r="65401" spans="101:101">
      <c r="CW65401" s="2195"/>
    </row>
    <row r="65425" spans="101:101">
      <c r="CW65425" s="2210"/>
    </row>
    <row r="65426" spans="101:101">
      <c r="CW65426" s="2195"/>
    </row>
    <row r="65450" spans="101:101">
      <c r="CW65450" s="2210"/>
    </row>
    <row r="65451" spans="101:101">
      <c r="CW65451" s="2195"/>
    </row>
    <row r="65475" spans="101:101">
      <c r="CW65475" s="2210"/>
    </row>
    <row r="65476" spans="101:101">
      <c r="CW65476" s="2195"/>
    </row>
    <row r="65500" spans="101:101">
      <c r="CW65500" s="2210"/>
    </row>
    <row r="65501" spans="101:101">
      <c r="CW65501" s="2195"/>
    </row>
    <row r="65525" spans="101:101">
      <c r="CW65525" s="2210"/>
    </row>
    <row r="65526" spans="101:101">
      <c r="CW65526" s="2195"/>
    </row>
    <row r="65550" spans="101:101">
      <c r="CW65550" s="2210"/>
    </row>
    <row r="65551" spans="101:101">
      <c r="CW65551" s="2195"/>
    </row>
    <row r="65575" spans="101:101">
      <c r="CW65575" s="2210"/>
    </row>
    <row r="65576" spans="101:101">
      <c r="CW65576" s="2195"/>
    </row>
    <row r="65600" spans="101:101">
      <c r="CW65600" s="2210"/>
    </row>
    <row r="65601" spans="101:101">
      <c r="CW65601" s="2195"/>
    </row>
    <row r="65625" spans="101:101">
      <c r="CW65625" s="2210"/>
    </row>
    <row r="65626" spans="101:101">
      <c r="CW65626" s="2195"/>
    </row>
    <row r="65650" spans="101:101">
      <c r="CW65650" s="2210"/>
    </row>
    <row r="65651" spans="101:101">
      <c r="CW65651" s="2195"/>
    </row>
    <row r="65675" spans="101:101">
      <c r="CW65675" s="2210"/>
    </row>
    <row r="65676" spans="101:101">
      <c r="CW65676" s="2195"/>
    </row>
    <row r="65700" spans="101:101">
      <c r="CW65700" s="2210"/>
    </row>
    <row r="65701" spans="101:101">
      <c r="CW65701" s="2195"/>
    </row>
    <row r="65725" spans="101:101">
      <c r="CW65725" s="2210"/>
    </row>
    <row r="65726" spans="101:101">
      <c r="CW65726" s="2195"/>
    </row>
    <row r="65750" spans="101:101">
      <c r="CW65750" s="2210"/>
    </row>
    <row r="65751" spans="101:101">
      <c r="CW65751" s="2195"/>
    </row>
    <row r="65775" spans="101:101">
      <c r="CW65775" s="2210"/>
    </row>
    <row r="65776" spans="101:101">
      <c r="CW65776" s="2195"/>
    </row>
    <row r="65800" spans="101:101">
      <c r="CW65800" s="2210"/>
    </row>
    <row r="65801" spans="101:101">
      <c r="CW65801" s="2195"/>
    </row>
    <row r="65825" spans="101:101">
      <c r="CW65825" s="2210"/>
    </row>
    <row r="65826" spans="101:101">
      <c r="CW65826" s="2195"/>
    </row>
    <row r="65850" spans="101:101">
      <c r="CW65850" s="2210"/>
    </row>
    <row r="65851" spans="101:101">
      <c r="CW65851" s="2195"/>
    </row>
    <row r="65875" spans="101:101">
      <c r="CW65875" s="2210"/>
    </row>
    <row r="65876" spans="101:101">
      <c r="CW65876" s="2195"/>
    </row>
    <row r="65900" spans="101:101">
      <c r="CW65900" s="2210"/>
    </row>
    <row r="65901" spans="101:101">
      <c r="CW65901" s="2195"/>
    </row>
    <row r="65925" spans="101:101">
      <c r="CW65925" s="2210"/>
    </row>
    <row r="65926" spans="101:101">
      <c r="CW65926" s="2195"/>
    </row>
    <row r="65950" spans="101:101">
      <c r="CW65950" s="2210"/>
    </row>
    <row r="65951" spans="101:101">
      <c r="CW65951" s="2195"/>
    </row>
    <row r="65975" spans="101:101">
      <c r="CW65975" s="2210"/>
    </row>
    <row r="65976" spans="101:101">
      <c r="CW65976" s="2195"/>
    </row>
    <row r="66000" spans="101:101">
      <c r="CW66000" s="2210"/>
    </row>
    <row r="66001" spans="101:101">
      <c r="CW66001" s="2195"/>
    </row>
    <row r="66025" spans="101:101">
      <c r="CW66025" s="2210"/>
    </row>
    <row r="66026" spans="101:101">
      <c r="CW66026" s="2195"/>
    </row>
    <row r="66050" spans="101:101">
      <c r="CW66050" s="2210"/>
    </row>
    <row r="66051" spans="101:101">
      <c r="CW66051" s="2195"/>
    </row>
    <row r="66075" spans="101:101">
      <c r="CW66075" s="2210"/>
    </row>
    <row r="66076" spans="101:101">
      <c r="CW66076" s="2195"/>
    </row>
    <row r="66100" spans="101:101">
      <c r="CW66100" s="2210"/>
    </row>
    <row r="66101" spans="101:101">
      <c r="CW66101" s="2195"/>
    </row>
    <row r="66125" spans="101:101">
      <c r="CW66125" s="2210"/>
    </row>
    <row r="66126" spans="101:101">
      <c r="CW66126" s="2195"/>
    </row>
    <row r="66150" spans="101:101">
      <c r="CW66150" s="2210"/>
    </row>
    <row r="66151" spans="101:101">
      <c r="CW66151" s="2195"/>
    </row>
    <row r="66175" spans="101:101">
      <c r="CW66175" s="2210"/>
    </row>
    <row r="66176" spans="101:101">
      <c r="CW66176" s="2195"/>
    </row>
    <row r="66200" spans="101:101">
      <c r="CW66200" s="2210"/>
    </row>
    <row r="66201" spans="101:101">
      <c r="CW66201" s="2195"/>
    </row>
    <row r="66225" spans="101:101">
      <c r="CW66225" s="2210"/>
    </row>
    <row r="66226" spans="101:101">
      <c r="CW66226" s="2195"/>
    </row>
    <row r="66250" spans="101:101">
      <c r="CW66250" s="2210"/>
    </row>
    <row r="66251" spans="101:101">
      <c r="CW66251" s="2195"/>
    </row>
    <row r="66275" spans="101:101">
      <c r="CW66275" s="2210"/>
    </row>
    <row r="66276" spans="101:101">
      <c r="CW66276" s="2195"/>
    </row>
    <row r="66300" spans="101:101">
      <c r="CW66300" s="2210"/>
    </row>
    <row r="66301" spans="101:101">
      <c r="CW66301" s="2195"/>
    </row>
    <row r="66325" spans="101:101">
      <c r="CW66325" s="2210"/>
    </row>
    <row r="66326" spans="101:101">
      <c r="CW66326" s="2195"/>
    </row>
    <row r="66350" spans="101:101">
      <c r="CW66350" s="2210"/>
    </row>
    <row r="66351" spans="101:101">
      <c r="CW66351" s="2195"/>
    </row>
    <row r="66375" spans="101:101">
      <c r="CW66375" s="2210"/>
    </row>
    <row r="66376" spans="101:101">
      <c r="CW66376" s="2195"/>
    </row>
    <row r="66400" spans="101:101">
      <c r="CW66400" s="2210"/>
    </row>
    <row r="66401" spans="101:101">
      <c r="CW66401" s="2195"/>
    </row>
    <row r="66425" spans="101:101">
      <c r="CW66425" s="2210"/>
    </row>
    <row r="66426" spans="101:101">
      <c r="CW66426" s="2195"/>
    </row>
    <row r="66450" spans="101:101">
      <c r="CW66450" s="2210"/>
    </row>
    <row r="66451" spans="101:101">
      <c r="CW66451" s="2195"/>
    </row>
    <row r="66475" spans="101:101">
      <c r="CW66475" s="2210"/>
    </row>
    <row r="66476" spans="101:101">
      <c r="CW66476" s="2195"/>
    </row>
    <row r="66500" spans="101:101">
      <c r="CW66500" s="2210"/>
    </row>
    <row r="66501" spans="101:101">
      <c r="CW66501" s="2195"/>
    </row>
    <row r="66525" spans="101:101">
      <c r="CW66525" s="2210"/>
    </row>
    <row r="66526" spans="101:101">
      <c r="CW66526" s="2195"/>
    </row>
    <row r="66550" spans="101:101">
      <c r="CW66550" s="2210"/>
    </row>
    <row r="66551" spans="101:101">
      <c r="CW66551" s="2195"/>
    </row>
    <row r="66575" spans="101:101">
      <c r="CW66575" s="2210"/>
    </row>
    <row r="66576" spans="101:101">
      <c r="CW66576" s="2195"/>
    </row>
    <row r="66600" spans="101:101">
      <c r="CW66600" s="2210"/>
    </row>
    <row r="66601" spans="101:101">
      <c r="CW66601" s="2195"/>
    </row>
    <row r="66625" spans="101:101">
      <c r="CW66625" s="2210"/>
    </row>
    <row r="66626" spans="101:101">
      <c r="CW66626" s="2195"/>
    </row>
    <row r="66650" spans="101:101">
      <c r="CW66650" s="2210"/>
    </row>
    <row r="66651" spans="101:101">
      <c r="CW66651" s="2195"/>
    </row>
    <row r="66675" spans="101:101">
      <c r="CW66675" s="2210"/>
    </row>
    <row r="66676" spans="101:101">
      <c r="CW66676" s="2195"/>
    </row>
    <row r="66700" spans="101:101">
      <c r="CW66700" s="2210"/>
    </row>
    <row r="66701" spans="101:101">
      <c r="CW66701" s="2195"/>
    </row>
    <row r="66725" spans="101:101">
      <c r="CW66725" s="2210"/>
    </row>
    <row r="66726" spans="101:101">
      <c r="CW66726" s="2195"/>
    </row>
    <row r="66750" spans="101:101">
      <c r="CW66750" s="2210"/>
    </row>
    <row r="66751" spans="101:101">
      <c r="CW66751" s="2195"/>
    </row>
    <row r="66775" spans="101:101">
      <c r="CW66775" s="2210"/>
    </row>
    <row r="66776" spans="101:101">
      <c r="CW66776" s="2195"/>
    </row>
    <row r="66800" spans="101:101">
      <c r="CW66800" s="2210"/>
    </row>
    <row r="66801" spans="101:101">
      <c r="CW66801" s="2195"/>
    </row>
    <row r="66825" spans="101:101">
      <c r="CW66825" s="2210"/>
    </row>
    <row r="66826" spans="101:101">
      <c r="CW66826" s="2195"/>
    </row>
    <row r="66850" spans="101:101">
      <c r="CW66850" s="2210"/>
    </row>
    <row r="66851" spans="101:101">
      <c r="CW66851" s="2195"/>
    </row>
    <row r="66875" spans="101:101">
      <c r="CW66875" s="2210"/>
    </row>
    <row r="66876" spans="101:101">
      <c r="CW66876" s="2195"/>
    </row>
    <row r="66900" spans="101:101">
      <c r="CW66900" s="2210"/>
    </row>
    <row r="66901" spans="101:101">
      <c r="CW66901" s="2195"/>
    </row>
    <row r="66925" spans="101:101">
      <c r="CW66925" s="2210"/>
    </row>
    <row r="66926" spans="101:101">
      <c r="CW66926" s="2195"/>
    </row>
    <row r="66950" spans="101:101">
      <c r="CW66950" s="2210"/>
    </row>
    <row r="66951" spans="101:101">
      <c r="CW66951" s="2195"/>
    </row>
    <row r="66975" spans="101:101">
      <c r="CW66975" s="2210"/>
    </row>
    <row r="66976" spans="101:101">
      <c r="CW66976" s="2195"/>
    </row>
    <row r="67000" spans="101:101">
      <c r="CW67000" s="2210"/>
    </row>
    <row r="67001" spans="101:101">
      <c r="CW67001" s="2195"/>
    </row>
    <row r="67025" spans="101:101">
      <c r="CW67025" s="2210"/>
    </row>
    <row r="67026" spans="101:101">
      <c r="CW67026" s="2195"/>
    </row>
    <row r="67050" spans="101:101">
      <c r="CW67050" s="2210"/>
    </row>
    <row r="67051" spans="101:101">
      <c r="CW67051" s="2195"/>
    </row>
    <row r="67075" spans="101:101">
      <c r="CW67075" s="2210"/>
    </row>
    <row r="67076" spans="101:101">
      <c r="CW67076" s="2195"/>
    </row>
    <row r="67100" spans="101:101">
      <c r="CW67100" s="2210"/>
    </row>
    <row r="67101" spans="101:101">
      <c r="CW67101" s="2195"/>
    </row>
    <row r="67125" spans="101:101">
      <c r="CW67125" s="2210"/>
    </row>
    <row r="67126" spans="101:101">
      <c r="CW67126" s="2195"/>
    </row>
    <row r="67150" spans="101:101">
      <c r="CW67150" s="2210"/>
    </row>
    <row r="67151" spans="101:101">
      <c r="CW67151" s="2195"/>
    </row>
    <row r="67175" spans="101:101">
      <c r="CW67175" s="2210"/>
    </row>
    <row r="67176" spans="101:101">
      <c r="CW67176" s="2195"/>
    </row>
    <row r="67200" spans="101:101">
      <c r="CW67200" s="2210"/>
    </row>
    <row r="67201" spans="101:101">
      <c r="CW67201" s="2195"/>
    </row>
    <row r="67225" spans="101:101">
      <c r="CW67225" s="2210"/>
    </row>
    <row r="67226" spans="101:101">
      <c r="CW67226" s="2195"/>
    </row>
    <row r="67250" spans="101:101">
      <c r="CW67250" s="2210"/>
    </row>
    <row r="67251" spans="101:101">
      <c r="CW67251" s="2195"/>
    </row>
    <row r="67275" spans="101:101">
      <c r="CW67275" s="2210"/>
    </row>
    <row r="67276" spans="101:101">
      <c r="CW67276" s="2195"/>
    </row>
    <row r="67300" spans="101:101">
      <c r="CW67300" s="2210"/>
    </row>
    <row r="67301" spans="101:101">
      <c r="CW67301" s="2195"/>
    </row>
    <row r="67325" spans="101:101">
      <c r="CW67325" s="2210"/>
    </row>
    <row r="67326" spans="101:101">
      <c r="CW67326" s="2195"/>
    </row>
    <row r="67350" spans="101:101">
      <c r="CW67350" s="2210"/>
    </row>
    <row r="67351" spans="101:101">
      <c r="CW67351" s="2195"/>
    </row>
    <row r="67375" spans="101:101">
      <c r="CW67375" s="2210"/>
    </row>
    <row r="67376" spans="101:101">
      <c r="CW67376" s="2195"/>
    </row>
    <row r="67400" spans="101:101">
      <c r="CW67400" s="2210"/>
    </row>
    <row r="67401" spans="101:101">
      <c r="CW67401" s="2195"/>
    </row>
    <row r="67425" spans="101:101">
      <c r="CW67425" s="2210"/>
    </row>
    <row r="67426" spans="101:101">
      <c r="CW67426" s="2195"/>
    </row>
    <row r="67450" spans="101:101">
      <c r="CW67450" s="2210"/>
    </row>
    <row r="67451" spans="101:101">
      <c r="CW67451" s="2195"/>
    </row>
    <row r="67475" spans="101:101">
      <c r="CW67475" s="2210"/>
    </row>
    <row r="67476" spans="101:101">
      <c r="CW67476" s="2195"/>
    </row>
    <row r="67500" spans="101:101">
      <c r="CW67500" s="2210"/>
    </row>
    <row r="67501" spans="101:101">
      <c r="CW67501" s="2195"/>
    </row>
    <row r="67525" spans="101:101">
      <c r="CW67525" s="2210"/>
    </row>
    <row r="67526" spans="101:101">
      <c r="CW67526" s="2195"/>
    </row>
    <row r="67550" spans="101:101">
      <c r="CW67550" s="2210"/>
    </row>
    <row r="67551" spans="101:101">
      <c r="CW67551" s="2195"/>
    </row>
    <row r="67575" spans="101:101">
      <c r="CW67575" s="2210"/>
    </row>
    <row r="67576" spans="101:101">
      <c r="CW67576" s="2195"/>
    </row>
    <row r="67600" spans="101:101">
      <c r="CW67600" s="2210"/>
    </row>
    <row r="67601" spans="101:101">
      <c r="CW67601" s="2195"/>
    </row>
    <row r="67625" spans="101:101">
      <c r="CW67625" s="2210"/>
    </row>
    <row r="67626" spans="101:101">
      <c r="CW67626" s="2195"/>
    </row>
    <row r="67650" spans="101:101">
      <c r="CW67650" s="2210"/>
    </row>
    <row r="67651" spans="101:101">
      <c r="CW67651" s="2195"/>
    </row>
    <row r="67675" spans="101:101">
      <c r="CW67675" s="2210"/>
    </row>
    <row r="67676" spans="101:101">
      <c r="CW67676" s="2195"/>
    </row>
    <row r="67700" spans="101:101">
      <c r="CW67700" s="2210"/>
    </row>
    <row r="67701" spans="101:101">
      <c r="CW67701" s="2195"/>
    </row>
    <row r="67725" spans="101:101">
      <c r="CW67725" s="2210"/>
    </row>
    <row r="67726" spans="101:101">
      <c r="CW67726" s="2195"/>
    </row>
    <row r="67750" spans="101:101">
      <c r="CW67750" s="2210"/>
    </row>
    <row r="67751" spans="101:101">
      <c r="CW67751" s="2195"/>
    </row>
    <row r="67775" spans="101:101">
      <c r="CW67775" s="2210"/>
    </row>
    <row r="67776" spans="101:101">
      <c r="CW67776" s="2195"/>
    </row>
    <row r="67800" spans="101:101">
      <c r="CW67800" s="2210"/>
    </row>
    <row r="67801" spans="101:101">
      <c r="CW67801" s="2195"/>
    </row>
    <row r="67825" spans="101:101">
      <c r="CW67825" s="2210"/>
    </row>
    <row r="67826" spans="101:101">
      <c r="CW67826" s="2195"/>
    </row>
    <row r="67850" spans="101:101">
      <c r="CW67850" s="2210"/>
    </row>
    <row r="67851" spans="101:101">
      <c r="CW67851" s="2195"/>
    </row>
    <row r="67875" spans="101:101">
      <c r="CW67875" s="2210"/>
    </row>
    <row r="67876" spans="101:101">
      <c r="CW67876" s="2195"/>
    </row>
    <row r="67900" spans="101:101">
      <c r="CW67900" s="2210"/>
    </row>
    <row r="67901" spans="101:101">
      <c r="CW67901" s="2195"/>
    </row>
    <row r="67925" spans="101:101">
      <c r="CW67925" s="2210"/>
    </row>
    <row r="67926" spans="101:101">
      <c r="CW67926" s="2195"/>
    </row>
    <row r="67950" spans="101:101">
      <c r="CW67950" s="2210"/>
    </row>
    <row r="67951" spans="101:101">
      <c r="CW67951" s="2195"/>
    </row>
    <row r="67975" spans="101:101">
      <c r="CW67975" s="2210"/>
    </row>
    <row r="67976" spans="101:101">
      <c r="CW67976" s="2195"/>
    </row>
    <row r="68000" spans="101:101">
      <c r="CW68000" s="2210"/>
    </row>
    <row r="68001" spans="101:101">
      <c r="CW68001" s="2195"/>
    </row>
    <row r="68025" spans="101:101">
      <c r="CW68025" s="2210"/>
    </row>
    <row r="68026" spans="101:101">
      <c r="CW68026" s="2195"/>
    </row>
    <row r="68050" spans="101:101">
      <c r="CW68050" s="2210"/>
    </row>
    <row r="68051" spans="101:101">
      <c r="CW68051" s="2195"/>
    </row>
    <row r="68075" spans="101:101">
      <c r="CW68075" s="2210"/>
    </row>
    <row r="68076" spans="101:101">
      <c r="CW68076" s="2195"/>
    </row>
    <row r="68100" spans="101:101">
      <c r="CW68100" s="2210"/>
    </row>
    <row r="68101" spans="101:101">
      <c r="CW68101" s="2195"/>
    </row>
    <row r="68125" spans="101:101">
      <c r="CW68125" s="2210"/>
    </row>
    <row r="68126" spans="101:101">
      <c r="CW68126" s="2195"/>
    </row>
    <row r="68150" spans="101:101">
      <c r="CW68150" s="2210"/>
    </row>
    <row r="68151" spans="101:101">
      <c r="CW68151" s="2195"/>
    </row>
    <row r="68175" spans="101:101">
      <c r="CW68175" s="2210"/>
    </row>
    <row r="68176" spans="101:101">
      <c r="CW68176" s="2195"/>
    </row>
    <row r="68200" spans="101:101">
      <c r="CW68200" s="2210"/>
    </row>
    <row r="68201" spans="101:101">
      <c r="CW68201" s="2195"/>
    </row>
    <row r="68225" spans="101:101">
      <c r="CW68225" s="2210"/>
    </row>
    <row r="68226" spans="101:101">
      <c r="CW68226" s="2195"/>
    </row>
    <row r="68250" spans="101:101">
      <c r="CW68250" s="2210"/>
    </row>
    <row r="68251" spans="101:101">
      <c r="CW68251" s="2195"/>
    </row>
    <row r="68275" spans="101:101">
      <c r="CW68275" s="2210"/>
    </row>
    <row r="68276" spans="101:101">
      <c r="CW68276" s="2195"/>
    </row>
    <row r="68300" spans="101:101">
      <c r="CW68300" s="2210"/>
    </row>
    <row r="68301" spans="101:101">
      <c r="CW68301" s="2195"/>
    </row>
    <row r="68325" spans="101:101">
      <c r="CW68325" s="2210"/>
    </row>
    <row r="68326" spans="101:101">
      <c r="CW68326" s="2195"/>
    </row>
    <row r="68350" spans="101:101">
      <c r="CW68350" s="2210"/>
    </row>
    <row r="68351" spans="101:101">
      <c r="CW68351" s="2195"/>
    </row>
    <row r="68375" spans="101:101">
      <c r="CW68375" s="2210"/>
    </row>
    <row r="68376" spans="101:101">
      <c r="CW68376" s="2195"/>
    </row>
    <row r="68400" spans="101:101">
      <c r="CW68400" s="2210"/>
    </row>
    <row r="68401" spans="101:101">
      <c r="CW68401" s="2195"/>
    </row>
    <row r="68425" spans="101:101">
      <c r="CW68425" s="2210"/>
    </row>
    <row r="68426" spans="101:101">
      <c r="CW68426" s="2195"/>
    </row>
    <row r="68450" spans="101:101">
      <c r="CW68450" s="2210"/>
    </row>
    <row r="68451" spans="101:101">
      <c r="CW68451" s="2195"/>
    </row>
    <row r="68475" spans="101:101">
      <c r="CW68475" s="2210"/>
    </row>
    <row r="68476" spans="101:101">
      <c r="CW68476" s="2195"/>
    </row>
    <row r="68500" spans="101:101">
      <c r="CW68500" s="2210"/>
    </row>
    <row r="68501" spans="101:101">
      <c r="CW68501" s="2195"/>
    </row>
    <row r="68525" spans="101:101">
      <c r="CW68525" s="2210"/>
    </row>
    <row r="68526" spans="101:101">
      <c r="CW68526" s="2195"/>
    </row>
    <row r="68550" spans="101:101">
      <c r="CW68550" s="2210"/>
    </row>
    <row r="68551" spans="101:101">
      <c r="CW68551" s="2195"/>
    </row>
    <row r="68575" spans="101:101">
      <c r="CW68575" s="2210"/>
    </row>
    <row r="68576" spans="101:101">
      <c r="CW68576" s="2195"/>
    </row>
    <row r="68600" spans="101:101">
      <c r="CW68600" s="2210"/>
    </row>
    <row r="68601" spans="101:101">
      <c r="CW68601" s="2195"/>
    </row>
    <row r="68625" spans="101:101">
      <c r="CW68625" s="2210"/>
    </row>
    <row r="68626" spans="101:101">
      <c r="CW68626" s="2195"/>
    </row>
    <row r="68650" spans="101:101">
      <c r="CW68650" s="2210"/>
    </row>
    <row r="68651" spans="101:101">
      <c r="CW68651" s="2195"/>
    </row>
    <row r="68675" spans="101:101">
      <c r="CW68675" s="2210"/>
    </row>
    <row r="68676" spans="101:101">
      <c r="CW68676" s="2195"/>
    </row>
    <row r="68700" spans="101:101">
      <c r="CW68700" s="2210"/>
    </row>
    <row r="68701" spans="101:101">
      <c r="CW68701" s="2195"/>
    </row>
    <row r="68725" spans="101:101">
      <c r="CW68725" s="2210"/>
    </row>
    <row r="68726" spans="101:101">
      <c r="CW68726" s="2195"/>
    </row>
    <row r="68750" spans="101:101">
      <c r="CW68750" s="2210"/>
    </row>
    <row r="68751" spans="101:101">
      <c r="CW68751" s="2195"/>
    </row>
    <row r="68775" spans="101:101">
      <c r="CW68775" s="2210"/>
    </row>
    <row r="68776" spans="101:101">
      <c r="CW68776" s="2195"/>
    </row>
    <row r="68800" spans="101:101">
      <c r="CW68800" s="2210"/>
    </row>
    <row r="68801" spans="101:101">
      <c r="CW68801" s="2195"/>
    </row>
    <row r="68825" spans="101:101">
      <c r="CW68825" s="2210"/>
    </row>
    <row r="68826" spans="101:101">
      <c r="CW68826" s="2195"/>
    </row>
    <row r="68850" spans="101:101">
      <c r="CW68850" s="2210"/>
    </row>
    <row r="68851" spans="101:101">
      <c r="CW68851" s="2195"/>
    </row>
    <row r="68875" spans="101:101">
      <c r="CW68875" s="2210"/>
    </row>
    <row r="68876" spans="101:101">
      <c r="CW68876" s="2195"/>
    </row>
    <row r="68900" spans="101:101">
      <c r="CW68900" s="2210"/>
    </row>
    <row r="68901" spans="101:101">
      <c r="CW68901" s="2195"/>
    </row>
    <row r="68925" spans="101:101">
      <c r="CW68925" s="2210"/>
    </row>
    <row r="68926" spans="101:101">
      <c r="CW68926" s="2195"/>
    </row>
    <row r="68950" spans="101:101">
      <c r="CW68950" s="2210"/>
    </row>
    <row r="68951" spans="101:101">
      <c r="CW68951" s="2195"/>
    </row>
    <row r="68975" spans="101:101">
      <c r="CW68975" s="2210"/>
    </row>
    <row r="68976" spans="101:101">
      <c r="CW68976" s="2195"/>
    </row>
    <row r="69000" spans="101:101">
      <c r="CW69000" s="2210"/>
    </row>
    <row r="69001" spans="101:101">
      <c r="CW69001" s="2195"/>
    </row>
    <row r="69025" spans="101:101">
      <c r="CW69025" s="2210"/>
    </row>
    <row r="69026" spans="101:101">
      <c r="CW69026" s="2195"/>
    </row>
    <row r="69050" spans="101:101">
      <c r="CW69050" s="2210"/>
    </row>
    <row r="69051" spans="101:101">
      <c r="CW69051" s="2195"/>
    </row>
    <row r="69075" spans="101:101">
      <c r="CW69075" s="2210"/>
    </row>
    <row r="69076" spans="101:101">
      <c r="CW69076" s="2195"/>
    </row>
    <row r="69100" spans="101:101">
      <c r="CW69100" s="2210"/>
    </row>
    <row r="69101" spans="101:101">
      <c r="CW69101" s="2195"/>
    </row>
    <row r="69125" spans="101:101">
      <c r="CW69125" s="2210"/>
    </row>
    <row r="69126" spans="101:101">
      <c r="CW69126" s="2195"/>
    </row>
    <row r="69150" spans="101:101">
      <c r="CW69150" s="2210"/>
    </row>
    <row r="69151" spans="101:101">
      <c r="CW69151" s="2195"/>
    </row>
    <row r="69175" spans="101:101">
      <c r="CW69175" s="2210"/>
    </row>
    <row r="69176" spans="101:101">
      <c r="CW69176" s="2195"/>
    </row>
    <row r="69200" spans="101:101">
      <c r="CW69200" s="2210"/>
    </row>
    <row r="69201" spans="101:101">
      <c r="CW69201" s="2195"/>
    </row>
    <row r="69225" spans="101:101">
      <c r="CW69225" s="2210"/>
    </row>
    <row r="69226" spans="101:101">
      <c r="CW69226" s="2195"/>
    </row>
    <row r="69250" spans="101:101">
      <c r="CW69250" s="2210"/>
    </row>
    <row r="69251" spans="101:101">
      <c r="CW69251" s="2195"/>
    </row>
    <row r="69275" spans="101:101">
      <c r="CW69275" s="2210"/>
    </row>
    <row r="69276" spans="101:101">
      <c r="CW69276" s="2195"/>
    </row>
    <row r="69300" spans="101:101">
      <c r="CW69300" s="2210"/>
    </row>
    <row r="69301" spans="101:101">
      <c r="CW69301" s="2195"/>
    </row>
    <row r="69325" spans="101:101">
      <c r="CW69325" s="2210"/>
    </row>
    <row r="69326" spans="101:101">
      <c r="CW69326" s="2195"/>
    </row>
    <row r="69350" spans="101:101">
      <c r="CW69350" s="2210"/>
    </row>
    <row r="69351" spans="101:101">
      <c r="CW69351" s="2195"/>
    </row>
    <row r="69375" spans="101:101">
      <c r="CW69375" s="2210"/>
    </row>
    <row r="69376" spans="101:101">
      <c r="CW69376" s="2195"/>
    </row>
    <row r="69400" spans="101:101">
      <c r="CW69400" s="2210"/>
    </row>
    <row r="69401" spans="101:101">
      <c r="CW69401" s="2195"/>
    </row>
    <row r="69425" spans="101:101">
      <c r="CW69425" s="2210"/>
    </row>
    <row r="69426" spans="101:101">
      <c r="CW69426" s="2195"/>
    </row>
    <row r="69450" spans="101:101">
      <c r="CW69450" s="2210"/>
    </row>
    <row r="69451" spans="101:101">
      <c r="CW69451" s="2195"/>
    </row>
    <row r="69475" spans="101:101">
      <c r="CW69475" s="2210"/>
    </row>
    <row r="69476" spans="101:101">
      <c r="CW69476" s="2195"/>
    </row>
    <row r="69500" spans="101:101">
      <c r="CW69500" s="2210"/>
    </row>
    <row r="69501" spans="101:101">
      <c r="CW69501" s="2195"/>
    </row>
    <row r="69525" spans="101:101">
      <c r="CW69525" s="2210"/>
    </row>
    <row r="69526" spans="101:101">
      <c r="CW69526" s="2195"/>
    </row>
    <row r="69550" spans="101:101">
      <c r="CW69550" s="2210"/>
    </row>
    <row r="69551" spans="101:101">
      <c r="CW69551" s="2195"/>
    </row>
    <row r="69575" spans="101:101">
      <c r="CW69575" s="2210"/>
    </row>
    <row r="69576" spans="101:101">
      <c r="CW69576" s="2195"/>
    </row>
    <row r="69600" spans="101:101">
      <c r="CW69600" s="2210"/>
    </row>
    <row r="69601" spans="101:101">
      <c r="CW69601" s="2195"/>
    </row>
    <row r="69625" spans="101:101">
      <c r="CW69625" s="2210"/>
    </row>
    <row r="69626" spans="101:101">
      <c r="CW69626" s="2195"/>
    </row>
    <row r="69650" spans="101:101">
      <c r="CW69650" s="2210"/>
    </row>
    <row r="69651" spans="101:101">
      <c r="CW69651" s="2195"/>
    </row>
    <row r="69675" spans="101:101">
      <c r="CW69675" s="2210"/>
    </row>
    <row r="69676" spans="101:101">
      <c r="CW69676" s="2195"/>
    </row>
    <row r="69700" spans="101:101">
      <c r="CW69700" s="2210"/>
    </row>
    <row r="69701" spans="101:101">
      <c r="CW69701" s="2195"/>
    </row>
    <row r="69725" spans="101:101">
      <c r="CW69725" s="2210"/>
    </row>
    <row r="69726" spans="101:101">
      <c r="CW69726" s="2195"/>
    </row>
    <row r="69750" spans="101:101">
      <c r="CW69750" s="2210"/>
    </row>
    <row r="69751" spans="101:101">
      <c r="CW69751" s="2195"/>
    </row>
    <row r="69775" spans="101:101">
      <c r="CW69775" s="2210"/>
    </row>
    <row r="69776" spans="101:101">
      <c r="CW69776" s="2195"/>
    </row>
    <row r="69800" spans="101:101">
      <c r="CW69800" s="2210"/>
    </row>
    <row r="69801" spans="101:101">
      <c r="CW69801" s="2195"/>
    </row>
    <row r="69825" spans="101:101">
      <c r="CW69825" s="2210"/>
    </row>
    <row r="69826" spans="101:101">
      <c r="CW69826" s="2195"/>
    </row>
    <row r="69850" spans="101:101">
      <c r="CW69850" s="2210"/>
    </row>
    <row r="69851" spans="101:101">
      <c r="CW69851" s="2195"/>
    </row>
    <row r="69875" spans="101:101">
      <c r="CW69875" s="2210"/>
    </row>
    <row r="69876" spans="101:101">
      <c r="CW69876" s="2195"/>
    </row>
    <row r="69900" spans="101:101">
      <c r="CW69900" s="2210"/>
    </row>
    <row r="69901" spans="101:101">
      <c r="CW69901" s="2195"/>
    </row>
    <row r="69925" spans="101:101">
      <c r="CW69925" s="2210"/>
    </row>
    <row r="69926" spans="101:101">
      <c r="CW69926" s="2195"/>
    </row>
    <row r="69950" spans="101:101">
      <c r="CW69950" s="2210"/>
    </row>
    <row r="69951" spans="101:101">
      <c r="CW69951" s="2195"/>
    </row>
    <row r="69975" spans="101:101">
      <c r="CW69975" s="2210"/>
    </row>
    <row r="69976" spans="101:101">
      <c r="CW69976" s="2195"/>
    </row>
    <row r="70000" spans="101:101">
      <c r="CW70000" s="2210"/>
    </row>
    <row r="70001" spans="101:101">
      <c r="CW70001" s="2195"/>
    </row>
    <row r="70025" spans="101:101">
      <c r="CW70025" s="2210"/>
    </row>
    <row r="70026" spans="101:101">
      <c r="CW70026" s="2195"/>
    </row>
    <row r="70050" spans="101:101">
      <c r="CW70050" s="2210"/>
    </row>
    <row r="70051" spans="101:101">
      <c r="CW70051" s="2195"/>
    </row>
    <row r="70075" spans="101:101">
      <c r="CW70075" s="2210"/>
    </row>
    <row r="70076" spans="101:101">
      <c r="CW70076" s="2195"/>
    </row>
    <row r="70100" spans="101:101">
      <c r="CW70100" s="2210"/>
    </row>
    <row r="70101" spans="101:101">
      <c r="CW70101" s="2195"/>
    </row>
    <row r="70125" spans="101:101">
      <c r="CW70125" s="2210"/>
    </row>
    <row r="70126" spans="101:101">
      <c r="CW70126" s="2195"/>
    </row>
    <row r="70150" spans="101:101">
      <c r="CW70150" s="2210"/>
    </row>
    <row r="70151" spans="101:101">
      <c r="CW70151" s="2195"/>
    </row>
    <row r="70175" spans="101:101">
      <c r="CW70175" s="2210"/>
    </row>
    <row r="70176" spans="101:101">
      <c r="CW70176" s="2195"/>
    </row>
    <row r="70200" spans="101:101">
      <c r="CW70200" s="2210"/>
    </row>
    <row r="70201" spans="101:101">
      <c r="CW70201" s="2195"/>
    </row>
    <row r="70225" spans="101:101">
      <c r="CW70225" s="2210"/>
    </row>
    <row r="70226" spans="101:101">
      <c r="CW70226" s="2195"/>
    </row>
    <row r="70250" spans="101:101">
      <c r="CW70250" s="2210"/>
    </row>
    <row r="70251" spans="101:101">
      <c r="CW70251" s="2195"/>
    </row>
    <row r="70275" spans="101:101">
      <c r="CW70275" s="2210"/>
    </row>
    <row r="70276" spans="101:101">
      <c r="CW70276" s="2195"/>
    </row>
    <row r="70300" spans="101:101">
      <c r="CW70300" s="2210"/>
    </row>
    <row r="70301" spans="101:101">
      <c r="CW70301" s="2195"/>
    </row>
    <row r="70325" spans="101:101">
      <c r="CW70325" s="2210"/>
    </row>
    <row r="70326" spans="101:101">
      <c r="CW70326" s="2195"/>
    </row>
    <row r="70350" spans="101:101">
      <c r="CW70350" s="2210"/>
    </row>
    <row r="70351" spans="101:101">
      <c r="CW70351" s="2195"/>
    </row>
    <row r="70375" spans="101:101">
      <c r="CW70375" s="2210"/>
    </row>
    <row r="70376" spans="101:101">
      <c r="CW70376" s="2195"/>
    </row>
    <row r="70400" spans="101:101">
      <c r="CW70400" s="2210"/>
    </row>
    <row r="70401" spans="101:101">
      <c r="CW70401" s="2195"/>
    </row>
    <row r="70425" spans="101:101">
      <c r="CW70425" s="2210"/>
    </row>
    <row r="70426" spans="101:101">
      <c r="CW70426" s="2195"/>
    </row>
    <row r="70450" spans="101:101">
      <c r="CW70450" s="2210"/>
    </row>
    <row r="70451" spans="101:101">
      <c r="CW70451" s="2195"/>
    </row>
    <row r="70475" spans="101:101">
      <c r="CW70475" s="2210"/>
    </row>
    <row r="70476" spans="101:101">
      <c r="CW70476" s="2195"/>
    </row>
    <row r="70500" spans="101:101">
      <c r="CW70500" s="2210"/>
    </row>
    <row r="70501" spans="101:101">
      <c r="CW70501" s="2195"/>
    </row>
    <row r="70525" spans="101:101">
      <c r="CW70525" s="2210"/>
    </row>
    <row r="70526" spans="101:101">
      <c r="CW70526" s="2195"/>
    </row>
    <row r="70550" spans="101:101">
      <c r="CW70550" s="2210"/>
    </row>
    <row r="70551" spans="101:101">
      <c r="CW70551" s="2195"/>
    </row>
    <row r="70575" spans="101:101">
      <c r="CW70575" s="2210"/>
    </row>
    <row r="70576" spans="101:101">
      <c r="CW70576" s="2195"/>
    </row>
    <row r="70600" spans="101:101">
      <c r="CW70600" s="2210"/>
    </row>
    <row r="70601" spans="101:101">
      <c r="CW70601" s="2195"/>
    </row>
    <row r="70625" spans="101:101">
      <c r="CW70625" s="2210"/>
    </row>
    <row r="70626" spans="101:101">
      <c r="CW70626" s="2195"/>
    </row>
    <row r="70650" spans="101:101">
      <c r="CW70650" s="2210"/>
    </row>
    <row r="70651" spans="101:101">
      <c r="CW70651" s="2195"/>
    </row>
    <row r="70675" spans="101:101">
      <c r="CW70675" s="2210"/>
    </row>
    <row r="70676" spans="101:101">
      <c r="CW70676" s="2195"/>
    </row>
    <row r="70700" spans="101:101">
      <c r="CW70700" s="2210"/>
    </row>
    <row r="70701" spans="101:101">
      <c r="CW70701" s="2195"/>
    </row>
    <row r="70725" spans="101:101">
      <c r="CW70725" s="2210"/>
    </row>
    <row r="70726" spans="101:101">
      <c r="CW70726" s="2195"/>
    </row>
    <row r="70750" spans="101:101">
      <c r="CW70750" s="2210"/>
    </row>
    <row r="70751" spans="101:101">
      <c r="CW70751" s="2195"/>
    </row>
    <row r="70775" spans="101:101">
      <c r="CW70775" s="2210"/>
    </row>
    <row r="70776" spans="101:101">
      <c r="CW70776" s="2195"/>
    </row>
    <row r="70800" spans="101:101">
      <c r="CW70800" s="2210"/>
    </row>
    <row r="70801" spans="101:101">
      <c r="CW70801" s="2195"/>
    </row>
    <row r="70825" spans="101:101">
      <c r="CW70825" s="2210"/>
    </row>
    <row r="70826" spans="101:101">
      <c r="CW70826" s="2195"/>
    </row>
    <row r="70850" spans="101:101">
      <c r="CW70850" s="2210"/>
    </row>
    <row r="70851" spans="101:101">
      <c r="CW70851" s="2195"/>
    </row>
    <row r="70875" spans="101:101">
      <c r="CW70875" s="2210"/>
    </row>
    <row r="70876" spans="101:101">
      <c r="CW70876" s="2195"/>
    </row>
    <row r="70900" spans="101:101">
      <c r="CW70900" s="2210"/>
    </row>
    <row r="70901" spans="101:101">
      <c r="CW70901" s="2195"/>
    </row>
    <row r="70925" spans="101:101">
      <c r="CW70925" s="2210"/>
    </row>
    <row r="70926" spans="101:101">
      <c r="CW70926" s="2195"/>
    </row>
    <row r="70950" spans="101:101">
      <c r="CW70950" s="2210"/>
    </row>
    <row r="70951" spans="101:101">
      <c r="CW70951" s="2195"/>
    </row>
    <row r="70975" spans="101:101">
      <c r="CW70975" s="2210"/>
    </row>
    <row r="70976" spans="101:101">
      <c r="CW70976" s="2195"/>
    </row>
    <row r="71000" spans="101:101">
      <c r="CW71000" s="2210"/>
    </row>
    <row r="71001" spans="101:101">
      <c r="CW71001" s="2195"/>
    </row>
    <row r="71025" spans="101:101">
      <c r="CW71025" s="2210"/>
    </row>
    <row r="71026" spans="101:101">
      <c r="CW71026" s="2195"/>
    </row>
    <row r="71050" spans="101:101">
      <c r="CW71050" s="2210"/>
    </row>
    <row r="71051" spans="101:101">
      <c r="CW71051" s="2195"/>
    </row>
    <row r="71075" spans="101:101">
      <c r="CW71075" s="2210"/>
    </row>
    <row r="71076" spans="101:101">
      <c r="CW71076" s="2195"/>
    </row>
    <row r="71100" spans="101:101">
      <c r="CW71100" s="2210"/>
    </row>
    <row r="71101" spans="101:101">
      <c r="CW71101" s="2195"/>
    </row>
    <row r="71125" spans="101:101">
      <c r="CW71125" s="2210"/>
    </row>
    <row r="71126" spans="101:101">
      <c r="CW71126" s="2195"/>
    </row>
    <row r="71150" spans="101:101">
      <c r="CW71150" s="2210"/>
    </row>
    <row r="71151" spans="101:101">
      <c r="CW71151" s="2195"/>
    </row>
    <row r="71175" spans="101:101">
      <c r="CW71175" s="2210"/>
    </row>
    <row r="71176" spans="101:101">
      <c r="CW71176" s="2195"/>
    </row>
    <row r="71200" spans="101:101">
      <c r="CW71200" s="2210"/>
    </row>
    <row r="71201" spans="101:101">
      <c r="CW71201" s="2195"/>
    </row>
    <row r="71225" spans="101:101">
      <c r="CW71225" s="2210"/>
    </row>
    <row r="71226" spans="101:101">
      <c r="CW71226" s="2195"/>
    </row>
    <row r="71250" spans="101:101">
      <c r="CW71250" s="2210"/>
    </row>
    <row r="71251" spans="101:101">
      <c r="CW71251" s="2195"/>
    </row>
    <row r="71275" spans="101:101">
      <c r="CW71275" s="2210"/>
    </row>
    <row r="71276" spans="101:101">
      <c r="CW71276" s="2195"/>
    </row>
    <row r="71300" spans="101:101">
      <c r="CW71300" s="2210"/>
    </row>
    <row r="71301" spans="101:101">
      <c r="CW71301" s="2195"/>
    </row>
    <row r="71325" spans="101:101">
      <c r="CW71325" s="2210"/>
    </row>
    <row r="71326" spans="101:101">
      <c r="CW71326" s="2195"/>
    </row>
    <row r="71350" spans="101:101">
      <c r="CW71350" s="2210"/>
    </row>
    <row r="71351" spans="101:101">
      <c r="CW71351" s="2195"/>
    </row>
    <row r="71375" spans="101:101">
      <c r="CW71375" s="2210"/>
    </row>
    <row r="71376" spans="101:101">
      <c r="CW71376" s="2195"/>
    </row>
    <row r="71400" spans="101:101">
      <c r="CW71400" s="2210"/>
    </row>
    <row r="71401" spans="101:101">
      <c r="CW71401" s="2195"/>
    </row>
    <row r="71425" spans="101:101">
      <c r="CW71425" s="2210"/>
    </row>
    <row r="71426" spans="101:101">
      <c r="CW71426" s="2195"/>
    </row>
    <row r="71450" spans="101:101">
      <c r="CW71450" s="2210"/>
    </row>
    <row r="71451" spans="101:101">
      <c r="CW71451" s="2195"/>
    </row>
    <row r="71475" spans="101:101">
      <c r="CW71475" s="2210"/>
    </row>
    <row r="71476" spans="101:101">
      <c r="CW71476" s="2195"/>
    </row>
    <row r="71500" spans="101:101">
      <c r="CW71500" s="2210"/>
    </row>
    <row r="71501" spans="101:101">
      <c r="CW71501" s="2195"/>
    </row>
    <row r="71525" spans="101:101">
      <c r="CW71525" s="2210"/>
    </row>
    <row r="71526" spans="101:101">
      <c r="CW71526" s="2195"/>
    </row>
    <row r="71550" spans="101:101">
      <c r="CW71550" s="2210"/>
    </row>
    <row r="71551" spans="101:101">
      <c r="CW71551" s="2195"/>
    </row>
    <row r="71575" spans="101:101">
      <c r="CW71575" s="2210"/>
    </row>
    <row r="71576" spans="101:101">
      <c r="CW71576" s="2195"/>
    </row>
    <row r="71600" spans="101:101">
      <c r="CW71600" s="2210"/>
    </row>
    <row r="71601" spans="101:101">
      <c r="CW71601" s="2195"/>
    </row>
    <row r="71625" spans="101:101">
      <c r="CW71625" s="2210"/>
    </row>
    <row r="71626" spans="101:101">
      <c r="CW71626" s="2195"/>
    </row>
    <row r="71650" spans="101:101">
      <c r="CW71650" s="2210"/>
    </row>
    <row r="71651" spans="101:101">
      <c r="CW71651" s="2195"/>
    </row>
    <row r="71675" spans="101:101">
      <c r="CW71675" s="2210"/>
    </row>
    <row r="71676" spans="101:101">
      <c r="CW71676" s="2195"/>
    </row>
    <row r="71700" spans="101:101">
      <c r="CW71700" s="2210"/>
    </row>
    <row r="71701" spans="101:101">
      <c r="CW71701" s="2195"/>
    </row>
    <row r="71725" spans="101:101">
      <c r="CW71725" s="2210"/>
    </row>
    <row r="71726" spans="101:101">
      <c r="CW71726" s="2195"/>
    </row>
    <row r="71750" spans="101:101">
      <c r="CW71750" s="2210"/>
    </row>
    <row r="71751" spans="101:101">
      <c r="CW71751" s="2195"/>
    </row>
    <row r="71775" spans="101:101">
      <c r="CW71775" s="2210"/>
    </row>
    <row r="71776" spans="101:101">
      <c r="CW71776" s="2195"/>
    </row>
    <row r="71800" spans="101:101">
      <c r="CW71800" s="2210"/>
    </row>
    <row r="71801" spans="101:101">
      <c r="CW71801" s="2195"/>
    </row>
    <row r="71825" spans="101:101">
      <c r="CW71825" s="2210"/>
    </row>
    <row r="71826" spans="101:101">
      <c r="CW71826" s="2195"/>
    </row>
    <row r="71850" spans="101:101">
      <c r="CW71850" s="2210"/>
    </row>
    <row r="71851" spans="101:101">
      <c r="CW71851" s="2195"/>
    </row>
    <row r="71875" spans="101:101">
      <c r="CW71875" s="2210"/>
    </row>
    <row r="71876" spans="101:101">
      <c r="CW71876" s="2195"/>
    </row>
    <row r="71900" spans="101:101">
      <c r="CW71900" s="2210"/>
    </row>
    <row r="71901" spans="101:101">
      <c r="CW71901" s="2195"/>
    </row>
    <row r="71925" spans="101:101">
      <c r="CW71925" s="2210"/>
    </row>
    <row r="71926" spans="101:101">
      <c r="CW71926" s="2195"/>
    </row>
    <row r="71950" spans="101:101">
      <c r="CW71950" s="2210"/>
    </row>
    <row r="71951" spans="101:101">
      <c r="CW71951" s="2195"/>
    </row>
    <row r="71975" spans="101:101">
      <c r="CW71975" s="2210"/>
    </row>
    <row r="71976" spans="101:101">
      <c r="CW71976" s="2195"/>
    </row>
    <row r="72000" spans="101:101">
      <c r="CW72000" s="2210"/>
    </row>
    <row r="72001" spans="101:101">
      <c r="CW72001" s="2195"/>
    </row>
    <row r="72025" spans="101:101">
      <c r="CW72025" s="2210"/>
    </row>
    <row r="72026" spans="101:101">
      <c r="CW72026" s="2195"/>
    </row>
    <row r="72050" spans="101:101">
      <c r="CW72050" s="2210"/>
    </row>
    <row r="72051" spans="101:101">
      <c r="CW72051" s="2195"/>
    </row>
    <row r="72075" spans="101:101">
      <c r="CW72075" s="2210"/>
    </row>
    <row r="72076" spans="101:101">
      <c r="CW72076" s="2195"/>
    </row>
    <row r="72100" spans="101:101">
      <c r="CW72100" s="2210"/>
    </row>
    <row r="72101" spans="101:101">
      <c r="CW72101" s="2195"/>
    </row>
    <row r="72125" spans="101:101">
      <c r="CW72125" s="2210"/>
    </row>
    <row r="72126" spans="101:101">
      <c r="CW72126" s="2195"/>
    </row>
    <row r="72150" spans="101:101">
      <c r="CW72150" s="2210"/>
    </row>
    <row r="72151" spans="101:101">
      <c r="CW72151" s="2195"/>
    </row>
    <row r="72175" spans="101:101">
      <c r="CW72175" s="2210"/>
    </row>
    <row r="72176" spans="101:101">
      <c r="CW72176" s="2195"/>
    </row>
    <row r="72200" spans="101:101">
      <c r="CW72200" s="2210"/>
    </row>
    <row r="72201" spans="101:101">
      <c r="CW72201" s="2195"/>
    </row>
    <row r="72225" spans="101:101">
      <c r="CW72225" s="2210"/>
    </row>
    <row r="72226" spans="101:101">
      <c r="CW72226" s="2195"/>
    </row>
    <row r="72250" spans="101:101">
      <c r="CW72250" s="2210"/>
    </row>
    <row r="72251" spans="101:101">
      <c r="CW72251" s="2195"/>
    </row>
    <row r="72275" spans="101:101">
      <c r="CW72275" s="2210"/>
    </row>
    <row r="72276" spans="101:101">
      <c r="CW72276" s="2195"/>
    </row>
    <row r="72300" spans="101:101">
      <c r="CW72300" s="2210"/>
    </row>
    <row r="72301" spans="101:101">
      <c r="CW72301" s="2195"/>
    </row>
    <row r="72325" spans="101:101">
      <c r="CW72325" s="2210"/>
    </row>
    <row r="72326" spans="101:101">
      <c r="CW72326" s="2195"/>
    </row>
    <row r="72350" spans="101:101">
      <c r="CW72350" s="2210"/>
    </row>
    <row r="72351" spans="101:101">
      <c r="CW72351" s="2195"/>
    </row>
    <row r="72375" spans="101:101">
      <c r="CW72375" s="2210"/>
    </row>
    <row r="72376" spans="101:101">
      <c r="CW72376" s="2195"/>
    </row>
    <row r="72400" spans="101:101">
      <c r="CW72400" s="2210"/>
    </row>
    <row r="72401" spans="101:101">
      <c r="CW72401" s="2195"/>
    </row>
    <row r="72425" spans="101:101">
      <c r="CW72425" s="2210"/>
    </row>
    <row r="72426" spans="101:101">
      <c r="CW72426" s="2195"/>
    </row>
    <row r="72450" spans="101:101">
      <c r="CW72450" s="2210"/>
    </row>
    <row r="72451" spans="101:101">
      <c r="CW72451" s="2195"/>
    </row>
    <row r="72475" spans="101:101">
      <c r="CW72475" s="2210"/>
    </row>
    <row r="72476" spans="101:101">
      <c r="CW72476" s="2195"/>
    </row>
    <row r="72500" spans="101:101">
      <c r="CW72500" s="2210"/>
    </row>
    <row r="72501" spans="101:101">
      <c r="CW72501" s="2195"/>
    </row>
    <row r="72525" spans="101:101">
      <c r="CW72525" s="2210"/>
    </row>
    <row r="72526" spans="101:101">
      <c r="CW72526" s="2195"/>
    </row>
    <row r="72550" spans="101:101">
      <c r="CW72550" s="2210"/>
    </row>
    <row r="72551" spans="101:101">
      <c r="CW72551" s="2195"/>
    </row>
    <row r="72575" spans="101:101">
      <c r="CW72575" s="2210"/>
    </row>
    <row r="72576" spans="101:101">
      <c r="CW72576" s="2195"/>
    </row>
    <row r="72600" spans="101:101">
      <c r="CW72600" s="2210"/>
    </row>
    <row r="72601" spans="101:101">
      <c r="CW72601" s="2195"/>
    </row>
    <row r="72625" spans="101:101">
      <c r="CW72625" s="2210"/>
    </row>
    <row r="72626" spans="101:101">
      <c r="CW72626" s="2195"/>
    </row>
    <row r="72650" spans="101:101">
      <c r="CW72650" s="2210"/>
    </row>
    <row r="72651" spans="101:101">
      <c r="CW72651" s="2195"/>
    </row>
    <row r="72675" spans="101:101">
      <c r="CW72675" s="2210"/>
    </row>
    <row r="72676" spans="101:101">
      <c r="CW72676" s="2195"/>
    </row>
    <row r="72700" spans="101:101">
      <c r="CW72700" s="2210"/>
    </row>
    <row r="72701" spans="101:101">
      <c r="CW72701" s="2195"/>
    </row>
    <row r="72725" spans="101:101">
      <c r="CW72725" s="2210"/>
    </row>
    <row r="72726" spans="101:101">
      <c r="CW72726" s="2195"/>
    </row>
    <row r="72750" spans="101:101">
      <c r="CW72750" s="2210"/>
    </row>
    <row r="72751" spans="101:101">
      <c r="CW72751" s="2195"/>
    </row>
    <row r="72775" spans="101:101">
      <c r="CW72775" s="2210"/>
    </row>
    <row r="72776" spans="101:101">
      <c r="CW72776" s="2195"/>
    </row>
    <row r="72800" spans="101:101">
      <c r="CW72800" s="2210"/>
    </row>
    <row r="72801" spans="101:101">
      <c r="CW72801" s="2195"/>
    </row>
    <row r="72825" spans="101:101">
      <c r="CW72825" s="2210"/>
    </row>
    <row r="72826" spans="101:101">
      <c r="CW72826" s="2195"/>
    </row>
    <row r="72850" spans="101:101">
      <c r="CW72850" s="2210"/>
    </row>
    <row r="72851" spans="101:101">
      <c r="CW72851" s="2195"/>
    </row>
    <row r="72875" spans="101:101">
      <c r="CW72875" s="2210"/>
    </row>
    <row r="72876" spans="101:101">
      <c r="CW72876" s="2195"/>
    </row>
    <row r="72900" spans="101:101">
      <c r="CW72900" s="2210"/>
    </row>
    <row r="72901" spans="101:101">
      <c r="CW72901" s="2195"/>
    </row>
    <row r="72925" spans="101:101">
      <c r="CW72925" s="2210"/>
    </row>
    <row r="72926" spans="101:101">
      <c r="CW72926" s="2195"/>
    </row>
    <row r="72950" spans="101:101">
      <c r="CW72950" s="2210"/>
    </row>
    <row r="72951" spans="101:101">
      <c r="CW72951" s="2195"/>
    </row>
    <row r="72975" spans="101:101">
      <c r="CW72975" s="2210"/>
    </row>
    <row r="72976" spans="101:101">
      <c r="CW72976" s="2195"/>
    </row>
    <row r="73000" spans="101:101">
      <c r="CW73000" s="2210"/>
    </row>
    <row r="73001" spans="101:101">
      <c r="CW73001" s="2195"/>
    </row>
    <row r="73025" spans="101:101">
      <c r="CW73025" s="2210"/>
    </row>
    <row r="73026" spans="101:101">
      <c r="CW73026" s="2195"/>
    </row>
    <row r="73050" spans="101:101">
      <c r="CW73050" s="2210"/>
    </row>
    <row r="73051" spans="101:101">
      <c r="CW73051" s="2195"/>
    </row>
    <row r="73075" spans="101:101">
      <c r="CW73075" s="2210"/>
    </row>
    <row r="73076" spans="101:101">
      <c r="CW73076" s="2195"/>
    </row>
    <row r="73100" spans="101:101">
      <c r="CW73100" s="2210"/>
    </row>
    <row r="73101" spans="101:101">
      <c r="CW73101" s="2195"/>
    </row>
    <row r="73125" spans="101:101">
      <c r="CW73125" s="2210"/>
    </row>
    <row r="73126" spans="101:101">
      <c r="CW73126" s="2195"/>
    </row>
    <row r="73150" spans="101:101">
      <c r="CW73150" s="2210"/>
    </row>
    <row r="73151" spans="101:101">
      <c r="CW73151" s="2195"/>
    </row>
    <row r="73175" spans="101:101">
      <c r="CW73175" s="2210"/>
    </row>
    <row r="73176" spans="101:101">
      <c r="CW73176" s="2195"/>
    </row>
    <row r="73200" spans="101:101">
      <c r="CW73200" s="2210"/>
    </row>
    <row r="73201" spans="101:101">
      <c r="CW73201" s="2195"/>
    </row>
    <row r="73225" spans="101:101">
      <c r="CW73225" s="2210"/>
    </row>
    <row r="73226" spans="101:101">
      <c r="CW73226" s="2195"/>
    </row>
    <row r="73250" spans="101:101">
      <c r="CW73250" s="2210"/>
    </row>
    <row r="73251" spans="101:101">
      <c r="CW73251" s="2195"/>
    </row>
    <row r="73275" spans="101:101">
      <c r="CW73275" s="2210"/>
    </row>
    <row r="73276" spans="101:101">
      <c r="CW73276" s="2195"/>
    </row>
    <row r="73300" spans="101:101">
      <c r="CW73300" s="2210"/>
    </row>
    <row r="73301" spans="101:101">
      <c r="CW73301" s="2195"/>
    </row>
    <row r="73325" spans="101:101">
      <c r="CW73325" s="2210"/>
    </row>
    <row r="73326" spans="101:101">
      <c r="CW73326" s="2195"/>
    </row>
    <row r="73350" spans="101:101">
      <c r="CW73350" s="2210"/>
    </row>
    <row r="73351" spans="101:101">
      <c r="CW73351" s="2195"/>
    </row>
    <row r="73375" spans="101:101">
      <c r="CW73375" s="2210"/>
    </row>
    <row r="73376" spans="101:101">
      <c r="CW73376" s="2195"/>
    </row>
    <row r="73400" spans="101:101">
      <c r="CW73400" s="2210"/>
    </row>
    <row r="73401" spans="101:101">
      <c r="CW73401" s="2195"/>
    </row>
    <row r="73425" spans="101:101">
      <c r="CW73425" s="2210"/>
    </row>
    <row r="73426" spans="101:101">
      <c r="CW73426" s="2195"/>
    </row>
    <row r="73450" spans="101:101">
      <c r="CW73450" s="2210"/>
    </row>
    <row r="73451" spans="101:101">
      <c r="CW73451" s="2195"/>
    </row>
    <row r="73475" spans="101:101">
      <c r="CW73475" s="2210"/>
    </row>
    <row r="73476" spans="101:101">
      <c r="CW73476" s="2195"/>
    </row>
    <row r="73500" spans="101:101">
      <c r="CW73500" s="2210"/>
    </row>
    <row r="73501" spans="101:101">
      <c r="CW73501" s="2195"/>
    </row>
    <row r="73525" spans="101:101">
      <c r="CW73525" s="2210"/>
    </row>
    <row r="73526" spans="101:101">
      <c r="CW73526" s="2195"/>
    </row>
    <row r="73550" spans="101:101">
      <c r="CW73550" s="2210"/>
    </row>
    <row r="73551" spans="101:101">
      <c r="CW73551" s="2195"/>
    </row>
    <row r="73575" spans="101:101">
      <c r="CW73575" s="2210"/>
    </row>
    <row r="73576" spans="101:101">
      <c r="CW73576" s="2195"/>
    </row>
    <row r="73600" spans="101:101">
      <c r="CW73600" s="2210"/>
    </row>
    <row r="73601" spans="101:101">
      <c r="CW73601" s="2195"/>
    </row>
    <row r="73625" spans="101:101">
      <c r="CW73625" s="2210"/>
    </row>
    <row r="73626" spans="101:101">
      <c r="CW73626" s="2195"/>
    </row>
    <row r="73650" spans="101:101">
      <c r="CW73650" s="2210"/>
    </row>
    <row r="73651" spans="101:101">
      <c r="CW73651" s="2195"/>
    </row>
    <row r="73675" spans="101:101">
      <c r="CW73675" s="2210"/>
    </row>
    <row r="73676" spans="101:101">
      <c r="CW73676" s="2195"/>
    </row>
    <row r="73700" spans="101:101">
      <c r="CW73700" s="2210"/>
    </row>
    <row r="73701" spans="101:101">
      <c r="CW73701" s="2195"/>
    </row>
    <row r="73725" spans="101:101">
      <c r="CW73725" s="2210"/>
    </row>
    <row r="73726" spans="101:101">
      <c r="CW73726" s="2195"/>
    </row>
    <row r="73750" spans="101:101">
      <c r="CW73750" s="2210"/>
    </row>
    <row r="73751" spans="101:101">
      <c r="CW73751" s="2195"/>
    </row>
    <row r="73775" spans="101:101">
      <c r="CW73775" s="2210"/>
    </row>
    <row r="73776" spans="101:101">
      <c r="CW73776" s="2195"/>
    </row>
    <row r="73800" spans="101:101">
      <c r="CW73800" s="2210"/>
    </row>
    <row r="73801" spans="101:101">
      <c r="CW73801" s="2195"/>
    </row>
    <row r="73825" spans="101:101">
      <c r="CW73825" s="2210"/>
    </row>
    <row r="73826" spans="101:101">
      <c r="CW73826" s="2195"/>
    </row>
    <row r="73850" spans="101:101">
      <c r="CW73850" s="2210"/>
    </row>
    <row r="73851" spans="101:101">
      <c r="CW73851" s="2195"/>
    </row>
    <row r="73875" spans="101:101">
      <c r="CW73875" s="2210"/>
    </row>
    <row r="73876" spans="101:101">
      <c r="CW73876" s="2195"/>
    </row>
    <row r="73900" spans="101:101">
      <c r="CW73900" s="2210"/>
    </row>
    <row r="73901" spans="101:101">
      <c r="CW73901" s="2195"/>
    </row>
    <row r="73925" spans="101:101">
      <c r="CW73925" s="2210"/>
    </row>
    <row r="73926" spans="101:101">
      <c r="CW73926" s="2195"/>
    </row>
    <row r="73950" spans="101:101">
      <c r="CW73950" s="2210"/>
    </row>
    <row r="73951" spans="101:101">
      <c r="CW73951" s="2195"/>
    </row>
    <row r="73975" spans="101:101">
      <c r="CW73975" s="2210"/>
    </row>
    <row r="73976" spans="101:101">
      <c r="CW73976" s="2195"/>
    </row>
    <row r="74000" spans="101:101">
      <c r="CW74000" s="2210"/>
    </row>
    <row r="74001" spans="101:101">
      <c r="CW74001" s="2195"/>
    </row>
    <row r="74025" spans="101:101">
      <c r="CW74025" s="2210"/>
    </row>
    <row r="74026" spans="101:101">
      <c r="CW74026" s="2195"/>
    </row>
    <row r="74050" spans="101:101">
      <c r="CW74050" s="2210"/>
    </row>
    <row r="74051" spans="101:101">
      <c r="CW74051" s="2195"/>
    </row>
    <row r="74075" spans="101:101">
      <c r="CW74075" s="2210"/>
    </row>
    <row r="74076" spans="101:101">
      <c r="CW74076" s="2195"/>
    </row>
    <row r="74100" spans="101:101">
      <c r="CW74100" s="2210"/>
    </row>
    <row r="74101" spans="101:101">
      <c r="CW74101" s="2195"/>
    </row>
    <row r="74125" spans="101:101">
      <c r="CW74125" s="2210"/>
    </row>
    <row r="74126" spans="101:101">
      <c r="CW74126" s="2195"/>
    </row>
    <row r="74150" spans="101:101">
      <c r="CW74150" s="2210"/>
    </row>
    <row r="74151" spans="101:101">
      <c r="CW74151" s="2195"/>
    </row>
    <row r="74175" spans="101:101">
      <c r="CW74175" s="2210"/>
    </row>
    <row r="74176" spans="101:101">
      <c r="CW74176" s="2195"/>
    </row>
    <row r="74200" spans="101:101">
      <c r="CW74200" s="2210"/>
    </row>
    <row r="74201" spans="101:101">
      <c r="CW74201" s="2195"/>
    </row>
    <row r="74225" spans="101:101">
      <c r="CW74225" s="2210"/>
    </row>
    <row r="74226" spans="101:101">
      <c r="CW74226" s="2195"/>
    </row>
    <row r="74250" spans="101:101">
      <c r="CW74250" s="2210"/>
    </row>
    <row r="74251" spans="101:101">
      <c r="CW74251" s="2195"/>
    </row>
    <row r="74275" spans="101:101">
      <c r="CW74275" s="2210"/>
    </row>
    <row r="74276" spans="101:101">
      <c r="CW74276" s="2195"/>
    </row>
    <row r="74300" spans="101:101">
      <c r="CW74300" s="2210"/>
    </row>
    <row r="74301" spans="101:101">
      <c r="CW74301" s="2195"/>
    </row>
    <row r="74325" spans="101:101">
      <c r="CW74325" s="2210"/>
    </row>
    <row r="74326" spans="101:101">
      <c r="CW74326" s="2195"/>
    </row>
    <row r="74350" spans="101:101">
      <c r="CW74350" s="2210"/>
    </row>
    <row r="74351" spans="101:101">
      <c r="CW74351" s="2195"/>
    </row>
    <row r="74375" spans="101:101">
      <c r="CW74375" s="2210"/>
    </row>
    <row r="74376" spans="101:101">
      <c r="CW74376" s="2195"/>
    </row>
    <row r="74400" spans="101:101">
      <c r="CW74400" s="2210"/>
    </row>
    <row r="74401" spans="101:101">
      <c r="CW74401" s="2195"/>
    </row>
    <row r="74425" spans="101:101">
      <c r="CW74425" s="2210"/>
    </row>
    <row r="74426" spans="101:101">
      <c r="CW74426" s="2195"/>
    </row>
    <row r="74450" spans="101:101">
      <c r="CW74450" s="2210"/>
    </row>
    <row r="74451" spans="101:101">
      <c r="CW74451" s="2195"/>
    </row>
    <row r="74475" spans="101:101">
      <c r="CW74475" s="2210"/>
    </row>
    <row r="74476" spans="101:101">
      <c r="CW74476" s="2195"/>
    </row>
    <row r="74500" spans="101:101">
      <c r="CW74500" s="2210"/>
    </row>
    <row r="74501" spans="101:101">
      <c r="CW74501" s="2195"/>
    </row>
    <row r="74525" spans="101:101">
      <c r="CW74525" s="2210"/>
    </row>
    <row r="74526" spans="101:101">
      <c r="CW74526" s="2195"/>
    </row>
    <row r="74550" spans="101:101">
      <c r="CW74550" s="2210"/>
    </row>
    <row r="74551" spans="101:101">
      <c r="CW74551" s="2195"/>
    </row>
    <row r="74575" spans="101:101">
      <c r="CW74575" s="2210"/>
    </row>
    <row r="74576" spans="101:101">
      <c r="CW74576" s="2195"/>
    </row>
    <row r="74600" spans="101:101">
      <c r="CW74600" s="2210"/>
    </row>
    <row r="74601" spans="101:101">
      <c r="CW74601" s="2195"/>
    </row>
    <row r="74625" spans="101:101">
      <c r="CW74625" s="2210"/>
    </row>
    <row r="74626" spans="101:101">
      <c r="CW74626" s="2195"/>
    </row>
    <row r="74650" spans="101:101">
      <c r="CW74650" s="2210"/>
    </row>
    <row r="74651" spans="101:101">
      <c r="CW74651" s="2195"/>
    </row>
    <row r="74675" spans="101:101">
      <c r="CW74675" s="2210"/>
    </row>
    <row r="74676" spans="101:101">
      <c r="CW74676" s="2195"/>
    </row>
    <row r="74700" spans="101:101">
      <c r="CW74700" s="2210"/>
    </row>
    <row r="74701" spans="101:101">
      <c r="CW74701" s="2195"/>
    </row>
    <row r="74725" spans="101:101">
      <c r="CW74725" s="2210"/>
    </row>
    <row r="74726" spans="101:101">
      <c r="CW74726" s="2195"/>
    </row>
    <row r="74750" spans="101:101">
      <c r="CW74750" s="2210"/>
    </row>
    <row r="74751" spans="101:101">
      <c r="CW74751" s="2195"/>
    </row>
    <row r="74775" spans="101:101">
      <c r="CW74775" s="2210"/>
    </row>
    <row r="74776" spans="101:101">
      <c r="CW74776" s="2195"/>
    </row>
    <row r="74800" spans="101:101">
      <c r="CW74800" s="2210"/>
    </row>
    <row r="74801" spans="101:101">
      <c r="CW74801" s="2195"/>
    </row>
    <row r="74825" spans="101:101">
      <c r="CW74825" s="2210"/>
    </row>
    <row r="74826" spans="101:101">
      <c r="CW74826" s="2195"/>
    </row>
    <row r="74850" spans="101:101">
      <c r="CW74850" s="2210"/>
    </row>
    <row r="74851" spans="101:101">
      <c r="CW74851" s="2195"/>
    </row>
    <row r="74875" spans="101:101">
      <c r="CW74875" s="2210"/>
    </row>
    <row r="74876" spans="101:101">
      <c r="CW74876" s="2195"/>
    </row>
    <row r="74900" spans="101:101">
      <c r="CW74900" s="2210"/>
    </row>
    <row r="74901" spans="101:101">
      <c r="CW74901" s="2195"/>
    </row>
    <row r="74925" spans="101:101">
      <c r="CW74925" s="2210"/>
    </row>
    <row r="74926" spans="101:101">
      <c r="CW74926" s="2195"/>
    </row>
    <row r="74950" spans="101:101">
      <c r="CW74950" s="2210"/>
    </row>
    <row r="74951" spans="101:101">
      <c r="CW74951" s="2195"/>
    </row>
    <row r="74975" spans="101:101">
      <c r="CW74975" s="2210"/>
    </row>
    <row r="74976" spans="101:101">
      <c r="CW74976" s="2195"/>
    </row>
    <row r="75000" spans="101:101">
      <c r="CW75000" s="2210"/>
    </row>
    <row r="75001" spans="101:101">
      <c r="CW75001" s="2195"/>
    </row>
    <row r="75025" spans="101:101">
      <c r="CW75025" s="2210"/>
    </row>
    <row r="75026" spans="101:101">
      <c r="CW75026" s="2195"/>
    </row>
    <row r="75050" spans="101:101">
      <c r="CW75050" s="2210"/>
    </row>
    <row r="75051" spans="101:101">
      <c r="CW75051" s="2195"/>
    </row>
    <row r="75075" spans="101:101">
      <c r="CW75075" s="2210"/>
    </row>
    <row r="75076" spans="101:101">
      <c r="CW75076" s="2195"/>
    </row>
    <row r="75100" spans="101:101">
      <c r="CW75100" s="2210"/>
    </row>
    <row r="75101" spans="101:101">
      <c r="CW75101" s="2195"/>
    </row>
    <row r="75125" spans="101:101">
      <c r="CW75125" s="2210"/>
    </row>
    <row r="75126" spans="101:101">
      <c r="CW75126" s="2195"/>
    </row>
    <row r="75150" spans="101:101">
      <c r="CW75150" s="2210"/>
    </row>
    <row r="75151" spans="101:101">
      <c r="CW75151" s="2195"/>
    </row>
    <row r="75175" spans="101:101">
      <c r="CW75175" s="2210"/>
    </row>
    <row r="75176" spans="101:101">
      <c r="CW75176" s="2195"/>
    </row>
    <row r="75200" spans="101:101">
      <c r="CW75200" s="2210"/>
    </row>
    <row r="75201" spans="101:101">
      <c r="CW75201" s="2195"/>
    </row>
    <row r="75225" spans="101:101">
      <c r="CW75225" s="2210"/>
    </row>
    <row r="75226" spans="101:101">
      <c r="CW75226" s="2195"/>
    </row>
    <row r="75250" spans="101:101">
      <c r="CW75250" s="2210"/>
    </row>
    <row r="75251" spans="101:101">
      <c r="CW75251" s="2195"/>
    </row>
    <row r="75275" spans="101:101">
      <c r="CW75275" s="2210"/>
    </row>
    <row r="75276" spans="101:101">
      <c r="CW75276" s="2195"/>
    </row>
    <row r="75300" spans="101:101">
      <c r="CW75300" s="2210"/>
    </row>
    <row r="75301" spans="101:101">
      <c r="CW75301" s="2195"/>
    </row>
    <row r="75325" spans="101:101">
      <c r="CW75325" s="2210"/>
    </row>
    <row r="75326" spans="101:101">
      <c r="CW75326" s="2195"/>
    </row>
    <row r="75350" spans="101:101">
      <c r="CW75350" s="2210"/>
    </row>
    <row r="75351" spans="101:101">
      <c r="CW75351" s="2195"/>
    </row>
    <row r="75375" spans="101:101">
      <c r="CW75375" s="2210"/>
    </row>
    <row r="75376" spans="101:101">
      <c r="CW75376" s="2195"/>
    </row>
    <row r="75400" spans="101:101">
      <c r="CW75400" s="2210"/>
    </row>
    <row r="75401" spans="101:101">
      <c r="CW75401" s="2195"/>
    </row>
    <row r="75425" spans="101:101">
      <c r="CW75425" s="2210"/>
    </row>
    <row r="75426" spans="101:101">
      <c r="CW75426" s="2195"/>
    </row>
    <row r="75450" spans="101:101">
      <c r="CW75450" s="2210"/>
    </row>
    <row r="75451" spans="101:101">
      <c r="CW75451" s="2195"/>
    </row>
    <row r="75475" spans="101:101">
      <c r="CW75475" s="2210"/>
    </row>
    <row r="75476" spans="101:101">
      <c r="CW75476" s="2195"/>
    </row>
    <row r="75500" spans="101:101">
      <c r="CW75500" s="2210"/>
    </row>
    <row r="75501" spans="101:101">
      <c r="CW75501" s="2195"/>
    </row>
    <row r="75525" spans="101:101">
      <c r="CW75525" s="2210"/>
    </row>
    <row r="75526" spans="101:101">
      <c r="CW75526" s="2195"/>
    </row>
    <row r="75550" spans="101:101">
      <c r="CW75550" s="2210"/>
    </row>
    <row r="75551" spans="101:101">
      <c r="CW75551" s="2195"/>
    </row>
    <row r="75575" spans="101:101">
      <c r="CW75575" s="2210"/>
    </row>
    <row r="75576" spans="101:101">
      <c r="CW75576" s="2195"/>
    </row>
    <row r="75600" spans="101:101">
      <c r="CW75600" s="2210"/>
    </row>
    <row r="75601" spans="101:101">
      <c r="CW75601" s="2195"/>
    </row>
    <row r="75625" spans="101:101">
      <c r="CW75625" s="2210"/>
    </row>
    <row r="75626" spans="101:101">
      <c r="CW75626" s="2195"/>
    </row>
    <row r="75650" spans="101:101">
      <c r="CW75650" s="2210"/>
    </row>
    <row r="75651" spans="101:101">
      <c r="CW75651" s="2195"/>
    </row>
    <row r="75675" spans="101:101">
      <c r="CW75675" s="2210"/>
    </row>
    <row r="75676" spans="101:101">
      <c r="CW75676" s="2195"/>
    </row>
    <row r="75700" spans="101:101">
      <c r="CW75700" s="2210"/>
    </row>
    <row r="75701" spans="101:101">
      <c r="CW75701" s="2195"/>
    </row>
    <row r="75725" spans="101:101">
      <c r="CW75725" s="2210"/>
    </row>
    <row r="75726" spans="101:101">
      <c r="CW75726" s="2195"/>
    </row>
    <row r="75750" spans="101:101">
      <c r="CW75750" s="2210"/>
    </row>
    <row r="75751" spans="101:101">
      <c r="CW75751" s="2195"/>
    </row>
    <row r="75775" spans="101:101">
      <c r="CW75775" s="2210"/>
    </row>
    <row r="75776" spans="101:101">
      <c r="CW75776" s="2195"/>
    </row>
    <row r="75800" spans="101:101">
      <c r="CW75800" s="2210"/>
    </row>
    <row r="75801" spans="101:101">
      <c r="CW75801" s="2195"/>
    </row>
    <row r="75825" spans="101:101">
      <c r="CW75825" s="2210"/>
    </row>
    <row r="75826" spans="101:101">
      <c r="CW75826" s="2195"/>
    </row>
    <row r="75850" spans="101:101">
      <c r="CW75850" s="2210"/>
    </row>
    <row r="75851" spans="101:101">
      <c r="CW75851" s="2195"/>
    </row>
    <row r="75875" spans="101:101">
      <c r="CW75875" s="2210"/>
    </row>
    <row r="75876" spans="101:101">
      <c r="CW75876" s="2195"/>
    </row>
    <row r="75900" spans="101:101">
      <c r="CW75900" s="2210"/>
    </row>
    <row r="75901" spans="101:101">
      <c r="CW75901" s="2195"/>
    </row>
    <row r="75925" spans="101:101">
      <c r="CW75925" s="2210"/>
    </row>
    <row r="75926" spans="101:101">
      <c r="CW75926" s="2195"/>
    </row>
    <row r="75950" spans="101:101">
      <c r="CW75950" s="2210"/>
    </row>
    <row r="75951" spans="101:101">
      <c r="CW75951" s="2195"/>
    </row>
    <row r="75975" spans="101:101">
      <c r="CW75975" s="2210"/>
    </row>
    <row r="75976" spans="101:101">
      <c r="CW75976" s="2195"/>
    </row>
    <row r="76000" spans="101:101">
      <c r="CW76000" s="2210"/>
    </row>
    <row r="76001" spans="101:101">
      <c r="CW76001" s="2195"/>
    </row>
    <row r="76025" spans="101:101">
      <c r="CW76025" s="2210"/>
    </row>
    <row r="76026" spans="101:101">
      <c r="CW76026" s="2195"/>
    </row>
    <row r="76050" spans="101:101">
      <c r="CW76050" s="2210"/>
    </row>
    <row r="76051" spans="101:101">
      <c r="CW76051" s="2195"/>
    </row>
    <row r="76075" spans="101:101">
      <c r="CW76075" s="2210"/>
    </row>
    <row r="76076" spans="101:101">
      <c r="CW76076" s="2195"/>
    </row>
    <row r="76100" spans="101:101">
      <c r="CW76100" s="2210"/>
    </row>
    <row r="76101" spans="101:101">
      <c r="CW76101" s="2195"/>
    </row>
    <row r="76125" spans="101:101">
      <c r="CW76125" s="2210"/>
    </row>
    <row r="76126" spans="101:101">
      <c r="CW76126" s="2195"/>
    </row>
    <row r="76150" spans="101:101">
      <c r="CW76150" s="2210"/>
    </row>
    <row r="76151" spans="101:101">
      <c r="CW76151" s="2195"/>
    </row>
    <row r="76175" spans="101:101">
      <c r="CW76175" s="2210"/>
    </row>
    <row r="76176" spans="101:101">
      <c r="CW76176" s="2195"/>
    </row>
    <row r="76200" spans="101:101">
      <c r="CW76200" s="2210"/>
    </row>
    <row r="76201" spans="101:101">
      <c r="CW76201" s="2195"/>
    </row>
    <row r="76225" spans="101:101">
      <c r="CW76225" s="2210"/>
    </row>
    <row r="76226" spans="101:101">
      <c r="CW76226" s="2195"/>
    </row>
    <row r="76250" spans="101:101">
      <c r="CW76250" s="2210"/>
    </row>
    <row r="76251" spans="101:101">
      <c r="CW76251" s="2195"/>
    </row>
    <row r="76275" spans="101:101">
      <c r="CW76275" s="2210"/>
    </row>
    <row r="76276" spans="101:101">
      <c r="CW76276" s="2195"/>
    </row>
    <row r="76300" spans="101:101">
      <c r="CW76300" s="2210"/>
    </row>
    <row r="76301" spans="101:101">
      <c r="CW76301" s="2195"/>
    </row>
    <row r="76325" spans="101:101">
      <c r="CW76325" s="2210"/>
    </row>
    <row r="76326" spans="101:101">
      <c r="CW76326" s="2195"/>
    </row>
    <row r="76350" spans="101:101">
      <c r="CW76350" s="2210"/>
    </row>
    <row r="76351" spans="101:101">
      <c r="CW76351" s="2195"/>
    </row>
    <row r="76375" spans="101:101">
      <c r="CW76375" s="2210"/>
    </row>
    <row r="76376" spans="101:101">
      <c r="CW76376" s="2195"/>
    </row>
    <row r="76400" spans="101:101">
      <c r="CW76400" s="2210"/>
    </row>
    <row r="76401" spans="101:101">
      <c r="CW76401" s="2195"/>
    </row>
    <row r="76425" spans="101:101">
      <c r="CW76425" s="2210"/>
    </row>
    <row r="76426" spans="101:101">
      <c r="CW76426" s="2195"/>
    </row>
    <row r="76450" spans="101:101">
      <c r="CW76450" s="2210"/>
    </row>
    <row r="76451" spans="101:101">
      <c r="CW76451" s="2195"/>
    </row>
    <row r="76475" spans="101:101">
      <c r="CW76475" s="2210"/>
    </row>
    <row r="76476" spans="101:101">
      <c r="CW76476" s="2195"/>
    </row>
    <row r="76500" spans="101:101">
      <c r="CW76500" s="2210"/>
    </row>
    <row r="76501" spans="101:101">
      <c r="CW76501" s="2195"/>
    </row>
    <row r="76525" spans="101:101">
      <c r="CW76525" s="2210"/>
    </row>
    <row r="76526" spans="101:101">
      <c r="CW76526" s="2195"/>
    </row>
    <row r="76550" spans="101:101">
      <c r="CW76550" s="2210"/>
    </row>
    <row r="76551" spans="101:101">
      <c r="CW76551" s="2195"/>
    </row>
    <row r="76575" spans="101:101">
      <c r="CW76575" s="2210"/>
    </row>
    <row r="76576" spans="101:101">
      <c r="CW76576" s="2195"/>
    </row>
    <row r="76600" spans="101:101">
      <c r="CW76600" s="2210"/>
    </row>
    <row r="76601" spans="101:101">
      <c r="CW76601" s="2195"/>
    </row>
    <row r="76625" spans="101:101">
      <c r="CW76625" s="2210"/>
    </row>
    <row r="76626" spans="101:101">
      <c r="CW76626" s="2195"/>
    </row>
    <row r="76650" spans="101:101">
      <c r="CW76650" s="2210"/>
    </row>
    <row r="76651" spans="101:101">
      <c r="CW76651" s="2195"/>
    </row>
    <row r="76675" spans="101:101">
      <c r="CW76675" s="2210"/>
    </row>
    <row r="76676" spans="101:101">
      <c r="CW76676" s="2195"/>
    </row>
    <row r="76700" spans="101:101">
      <c r="CW76700" s="2210"/>
    </row>
    <row r="76701" spans="101:101">
      <c r="CW76701" s="2195"/>
    </row>
    <row r="76725" spans="101:101">
      <c r="CW76725" s="2210"/>
    </row>
    <row r="76726" spans="101:101">
      <c r="CW76726" s="2195"/>
    </row>
    <row r="76750" spans="101:101">
      <c r="CW76750" s="2210"/>
    </row>
    <row r="76751" spans="101:101">
      <c r="CW76751" s="2195"/>
    </row>
    <row r="76775" spans="101:101">
      <c r="CW76775" s="2210"/>
    </row>
    <row r="76776" spans="101:101">
      <c r="CW76776" s="2195"/>
    </row>
    <row r="76800" spans="101:101">
      <c r="CW76800" s="2210"/>
    </row>
    <row r="76801" spans="101:101">
      <c r="CW76801" s="2195"/>
    </row>
    <row r="76825" spans="101:101">
      <c r="CW76825" s="2210"/>
    </row>
    <row r="76826" spans="101:101">
      <c r="CW76826" s="2195"/>
    </row>
    <row r="76850" spans="101:101">
      <c r="CW76850" s="2210"/>
    </row>
    <row r="76851" spans="101:101">
      <c r="CW76851" s="2195"/>
    </row>
    <row r="76875" spans="101:101">
      <c r="CW76875" s="2210"/>
    </row>
    <row r="76876" spans="101:101">
      <c r="CW76876" s="2195"/>
    </row>
    <row r="76900" spans="101:101">
      <c r="CW76900" s="2210"/>
    </row>
    <row r="76901" spans="101:101">
      <c r="CW76901" s="2195"/>
    </row>
    <row r="76925" spans="101:101">
      <c r="CW76925" s="2210"/>
    </row>
    <row r="76926" spans="101:101">
      <c r="CW76926" s="2195"/>
    </row>
    <row r="76950" spans="101:101">
      <c r="CW76950" s="2210"/>
    </row>
    <row r="76951" spans="101:101">
      <c r="CW76951" s="2195"/>
    </row>
    <row r="76975" spans="101:101">
      <c r="CW76975" s="2210"/>
    </row>
    <row r="76976" spans="101:101">
      <c r="CW76976" s="2195"/>
    </row>
    <row r="77000" spans="101:101">
      <c r="CW77000" s="2210"/>
    </row>
    <row r="77001" spans="101:101">
      <c r="CW77001" s="2195"/>
    </row>
    <row r="77025" spans="101:101">
      <c r="CW77025" s="2210"/>
    </row>
    <row r="77026" spans="101:101">
      <c r="CW77026" s="2195"/>
    </row>
    <row r="77050" spans="101:101">
      <c r="CW77050" s="2210"/>
    </row>
    <row r="77051" spans="101:101">
      <c r="CW77051" s="2195"/>
    </row>
    <row r="77075" spans="101:101">
      <c r="CW77075" s="2210"/>
    </row>
    <row r="77076" spans="101:101">
      <c r="CW77076" s="2195"/>
    </row>
    <row r="77100" spans="101:101">
      <c r="CW77100" s="2210"/>
    </row>
    <row r="77101" spans="101:101">
      <c r="CW77101" s="2195"/>
    </row>
    <row r="77125" spans="101:101">
      <c r="CW77125" s="2210"/>
    </row>
    <row r="77126" spans="101:101">
      <c r="CW77126" s="2195"/>
    </row>
    <row r="77150" spans="101:101">
      <c r="CW77150" s="2210"/>
    </row>
    <row r="77151" spans="101:101">
      <c r="CW77151" s="2195"/>
    </row>
    <row r="77175" spans="101:101">
      <c r="CW77175" s="2210"/>
    </row>
    <row r="77176" spans="101:101">
      <c r="CW77176" s="2195"/>
    </row>
    <row r="77200" spans="101:101">
      <c r="CW77200" s="2210"/>
    </row>
    <row r="77201" spans="101:101">
      <c r="CW77201" s="2195"/>
    </row>
    <row r="77225" spans="101:101">
      <c r="CW77225" s="2210"/>
    </row>
    <row r="77226" spans="101:101">
      <c r="CW77226" s="2195"/>
    </row>
    <row r="77250" spans="101:101">
      <c r="CW77250" s="2210"/>
    </row>
    <row r="77251" spans="101:101">
      <c r="CW77251" s="2195"/>
    </row>
    <row r="77275" spans="101:101">
      <c r="CW77275" s="2210"/>
    </row>
    <row r="77276" spans="101:101">
      <c r="CW77276" s="2195"/>
    </row>
    <row r="77300" spans="101:101">
      <c r="CW77300" s="2210"/>
    </row>
    <row r="77301" spans="101:101">
      <c r="CW77301" s="2195"/>
    </row>
    <row r="77325" spans="101:101">
      <c r="CW77325" s="2210"/>
    </row>
    <row r="77326" spans="101:101">
      <c r="CW77326" s="2195"/>
    </row>
    <row r="77350" spans="101:101">
      <c r="CW77350" s="2210"/>
    </row>
    <row r="77351" spans="101:101">
      <c r="CW77351" s="2195"/>
    </row>
    <row r="77375" spans="101:101">
      <c r="CW77375" s="2210"/>
    </row>
    <row r="77376" spans="101:101">
      <c r="CW77376" s="2195"/>
    </row>
    <row r="77400" spans="101:101">
      <c r="CW77400" s="2210"/>
    </row>
    <row r="77401" spans="101:101">
      <c r="CW77401" s="2195"/>
    </row>
    <row r="77425" spans="101:101">
      <c r="CW77425" s="2210"/>
    </row>
    <row r="77426" spans="101:101">
      <c r="CW77426" s="2195"/>
    </row>
    <row r="77450" spans="101:101">
      <c r="CW77450" s="2210"/>
    </row>
    <row r="77451" spans="101:101">
      <c r="CW77451" s="2195"/>
    </row>
    <row r="77475" spans="101:101">
      <c r="CW77475" s="2210"/>
    </row>
    <row r="77476" spans="101:101">
      <c r="CW77476" s="2195"/>
    </row>
    <row r="77500" spans="101:101">
      <c r="CW77500" s="2210"/>
    </row>
    <row r="77501" spans="101:101">
      <c r="CW77501" s="2195"/>
    </row>
    <row r="77525" spans="101:101">
      <c r="CW77525" s="2210"/>
    </row>
    <row r="77526" spans="101:101">
      <c r="CW77526" s="2195"/>
    </row>
    <row r="77550" spans="101:101">
      <c r="CW77550" s="2210"/>
    </row>
    <row r="77551" spans="101:101">
      <c r="CW77551" s="2195"/>
    </row>
    <row r="77575" spans="101:101">
      <c r="CW77575" s="2210"/>
    </row>
    <row r="77576" spans="101:101">
      <c r="CW77576" s="2195"/>
    </row>
    <row r="77600" spans="101:101">
      <c r="CW77600" s="2210"/>
    </row>
    <row r="77601" spans="101:101">
      <c r="CW77601" s="2195"/>
    </row>
    <row r="77625" spans="101:101">
      <c r="CW77625" s="2210"/>
    </row>
    <row r="77626" spans="101:101">
      <c r="CW77626" s="2195"/>
    </row>
    <row r="77650" spans="101:101">
      <c r="CW77650" s="2210"/>
    </row>
    <row r="77651" spans="101:101">
      <c r="CW77651" s="2195"/>
    </row>
    <row r="77675" spans="101:101">
      <c r="CW77675" s="2210"/>
    </row>
    <row r="77676" spans="101:101">
      <c r="CW77676" s="2195"/>
    </row>
    <row r="77700" spans="101:101">
      <c r="CW77700" s="2210"/>
    </row>
    <row r="77701" spans="101:101">
      <c r="CW77701" s="2195"/>
    </row>
    <row r="77725" spans="101:101">
      <c r="CW77725" s="2210"/>
    </row>
    <row r="77726" spans="101:101">
      <c r="CW77726" s="2195"/>
    </row>
    <row r="77750" spans="101:101">
      <c r="CW77750" s="2210"/>
    </row>
    <row r="77751" spans="101:101">
      <c r="CW77751" s="2195"/>
    </row>
    <row r="77775" spans="101:101">
      <c r="CW77775" s="2210"/>
    </row>
    <row r="77776" spans="101:101">
      <c r="CW77776" s="2195"/>
    </row>
    <row r="77800" spans="101:101">
      <c r="CW77800" s="2210"/>
    </row>
    <row r="77801" spans="101:101">
      <c r="CW77801" s="2195"/>
    </row>
    <row r="77825" spans="101:101">
      <c r="CW77825" s="2210"/>
    </row>
    <row r="77826" spans="101:101">
      <c r="CW77826" s="2195"/>
    </row>
    <row r="77850" spans="101:101">
      <c r="CW77850" s="2210"/>
    </row>
    <row r="77851" spans="101:101">
      <c r="CW77851" s="2195"/>
    </row>
    <row r="77875" spans="101:101">
      <c r="CW77875" s="2210"/>
    </row>
    <row r="77876" spans="101:101">
      <c r="CW77876" s="2195"/>
    </row>
    <row r="77900" spans="101:101">
      <c r="CW77900" s="2210"/>
    </row>
    <row r="77901" spans="101:101">
      <c r="CW77901" s="2195"/>
    </row>
    <row r="77925" spans="101:101">
      <c r="CW77925" s="2210"/>
    </row>
    <row r="77926" spans="101:101">
      <c r="CW77926" s="2195"/>
    </row>
    <row r="77950" spans="101:101">
      <c r="CW77950" s="2210"/>
    </row>
    <row r="77951" spans="101:101">
      <c r="CW77951" s="2195"/>
    </row>
    <row r="77975" spans="101:101">
      <c r="CW77975" s="2210"/>
    </row>
    <row r="77976" spans="101:101">
      <c r="CW77976" s="2195"/>
    </row>
    <row r="78000" spans="101:101">
      <c r="CW78000" s="2210"/>
    </row>
    <row r="78001" spans="101:101">
      <c r="CW78001" s="2195"/>
    </row>
    <row r="78025" spans="101:101">
      <c r="CW78025" s="2210"/>
    </row>
    <row r="78026" spans="101:101">
      <c r="CW78026" s="2195"/>
    </row>
    <row r="78050" spans="101:101">
      <c r="CW78050" s="2210"/>
    </row>
    <row r="78051" spans="101:101">
      <c r="CW78051" s="2195"/>
    </row>
    <row r="78075" spans="101:101">
      <c r="CW78075" s="2210"/>
    </row>
    <row r="78076" spans="101:101">
      <c r="CW78076" s="2195"/>
    </row>
    <row r="78100" spans="101:101">
      <c r="CW78100" s="2210"/>
    </row>
    <row r="78101" spans="101:101">
      <c r="CW78101" s="2195"/>
    </row>
    <row r="78125" spans="101:101">
      <c r="CW78125" s="2210"/>
    </row>
    <row r="78126" spans="101:101">
      <c r="CW78126" s="2195"/>
    </row>
    <row r="78150" spans="101:101">
      <c r="CW78150" s="2210"/>
    </row>
    <row r="78151" spans="101:101">
      <c r="CW78151" s="2195"/>
    </row>
    <row r="78175" spans="101:101">
      <c r="CW78175" s="2210"/>
    </row>
    <row r="78176" spans="101:101">
      <c r="CW78176" s="2195"/>
    </row>
    <row r="78200" spans="101:101">
      <c r="CW78200" s="2210"/>
    </row>
    <row r="78201" spans="101:101">
      <c r="CW78201" s="2195"/>
    </row>
    <row r="78225" spans="101:101">
      <c r="CW78225" s="2210"/>
    </row>
    <row r="78226" spans="101:101">
      <c r="CW78226" s="2195"/>
    </row>
    <row r="78250" spans="101:101">
      <c r="CW78250" s="2210"/>
    </row>
    <row r="78251" spans="101:101">
      <c r="CW78251" s="2195"/>
    </row>
    <row r="78275" spans="101:101">
      <c r="CW78275" s="2210"/>
    </row>
    <row r="78276" spans="101:101">
      <c r="CW78276" s="2195"/>
    </row>
    <row r="78300" spans="101:101">
      <c r="CW78300" s="2210"/>
    </row>
    <row r="78301" spans="101:101">
      <c r="CW78301" s="2195"/>
    </row>
    <row r="78325" spans="101:101">
      <c r="CW78325" s="2210"/>
    </row>
    <row r="78326" spans="101:101">
      <c r="CW78326" s="2195"/>
    </row>
    <row r="78350" spans="101:101">
      <c r="CW78350" s="2210"/>
    </row>
    <row r="78351" spans="101:101">
      <c r="CW78351" s="2195"/>
    </row>
    <row r="78375" spans="101:101">
      <c r="CW78375" s="2210"/>
    </row>
    <row r="78376" spans="101:101">
      <c r="CW78376" s="2195"/>
    </row>
    <row r="78400" spans="101:101">
      <c r="CW78400" s="2210"/>
    </row>
    <row r="78401" spans="101:101">
      <c r="CW78401" s="2195"/>
    </row>
    <row r="78425" spans="101:101">
      <c r="CW78425" s="2210"/>
    </row>
    <row r="78426" spans="101:101">
      <c r="CW78426" s="2195"/>
    </row>
    <row r="78450" spans="101:101">
      <c r="CW78450" s="2210"/>
    </row>
    <row r="78451" spans="101:101">
      <c r="CW78451" s="2195"/>
    </row>
    <row r="78475" spans="101:101">
      <c r="CW78475" s="2210"/>
    </row>
    <row r="78476" spans="101:101">
      <c r="CW78476" s="2195"/>
    </row>
    <row r="78500" spans="101:101">
      <c r="CW78500" s="2210"/>
    </row>
    <row r="78501" spans="101:101">
      <c r="CW78501" s="2195"/>
    </row>
    <row r="78525" spans="101:101">
      <c r="CW78525" s="2210"/>
    </row>
    <row r="78526" spans="101:101">
      <c r="CW78526" s="2195"/>
    </row>
    <row r="78550" spans="101:101">
      <c r="CW78550" s="2210"/>
    </row>
    <row r="78551" spans="101:101">
      <c r="CW78551" s="2195"/>
    </row>
    <row r="78575" spans="101:101">
      <c r="CW78575" s="2210"/>
    </row>
    <row r="78576" spans="101:101">
      <c r="CW78576" s="2195"/>
    </row>
    <row r="78600" spans="101:101">
      <c r="CW78600" s="2210"/>
    </row>
    <row r="78601" spans="101:101">
      <c r="CW78601" s="2195"/>
    </row>
    <row r="78625" spans="101:101">
      <c r="CW78625" s="2210"/>
    </row>
    <row r="78626" spans="101:101">
      <c r="CW78626" s="2195"/>
    </row>
    <row r="78650" spans="101:101">
      <c r="CW78650" s="2210"/>
    </row>
    <row r="78651" spans="101:101">
      <c r="CW78651" s="2195"/>
    </row>
    <row r="78675" spans="101:101">
      <c r="CW78675" s="2210"/>
    </row>
    <row r="78676" spans="101:101">
      <c r="CW78676" s="2195"/>
    </row>
    <row r="78700" spans="101:101">
      <c r="CW78700" s="2210"/>
    </row>
    <row r="78701" spans="101:101">
      <c r="CW78701" s="2195"/>
    </row>
    <row r="78725" spans="101:101">
      <c r="CW78725" s="2210"/>
    </row>
    <row r="78726" spans="101:101">
      <c r="CW78726" s="2195"/>
    </row>
    <row r="78750" spans="101:101">
      <c r="CW78750" s="2210"/>
    </row>
    <row r="78751" spans="101:101">
      <c r="CW78751" s="2195"/>
    </row>
    <row r="78775" spans="101:101">
      <c r="CW78775" s="2210"/>
    </row>
    <row r="78776" spans="101:101">
      <c r="CW78776" s="2195"/>
    </row>
    <row r="78800" spans="101:101">
      <c r="CW78800" s="2210"/>
    </row>
    <row r="78801" spans="101:101">
      <c r="CW78801" s="2195"/>
    </row>
    <row r="78825" spans="101:101">
      <c r="CW78825" s="2210"/>
    </row>
    <row r="78826" spans="101:101">
      <c r="CW78826" s="2195"/>
    </row>
    <row r="78850" spans="101:101">
      <c r="CW78850" s="2210"/>
    </row>
    <row r="78851" spans="101:101">
      <c r="CW78851" s="2195"/>
    </row>
    <row r="78875" spans="101:101">
      <c r="CW78875" s="2210"/>
    </row>
    <row r="78876" spans="101:101">
      <c r="CW78876" s="2195"/>
    </row>
    <row r="78900" spans="101:101">
      <c r="CW78900" s="2210"/>
    </row>
    <row r="78901" spans="101:101">
      <c r="CW78901" s="2195"/>
    </row>
    <row r="78925" spans="101:101">
      <c r="CW78925" s="2210"/>
    </row>
    <row r="78926" spans="101:101">
      <c r="CW78926" s="2195"/>
    </row>
    <row r="78950" spans="101:101">
      <c r="CW78950" s="2210"/>
    </row>
    <row r="78951" spans="101:101">
      <c r="CW78951" s="2195"/>
    </row>
    <row r="78975" spans="101:101">
      <c r="CW78975" s="2210"/>
    </row>
    <row r="78976" spans="101:101">
      <c r="CW78976" s="2195"/>
    </row>
    <row r="79000" spans="101:101">
      <c r="CW79000" s="2210"/>
    </row>
    <row r="79001" spans="101:101">
      <c r="CW79001" s="2195"/>
    </row>
    <row r="79025" spans="101:101">
      <c r="CW79025" s="2210"/>
    </row>
    <row r="79026" spans="101:101">
      <c r="CW79026" s="2195"/>
    </row>
    <row r="79050" spans="101:101">
      <c r="CW79050" s="2210"/>
    </row>
    <row r="79051" spans="101:101">
      <c r="CW79051" s="2195"/>
    </row>
    <row r="79075" spans="101:101">
      <c r="CW79075" s="2210"/>
    </row>
    <row r="79076" spans="101:101">
      <c r="CW79076" s="2195"/>
    </row>
    <row r="79100" spans="101:101">
      <c r="CW79100" s="2210"/>
    </row>
    <row r="79101" spans="101:101">
      <c r="CW79101" s="2195"/>
    </row>
    <row r="79125" spans="101:101">
      <c r="CW79125" s="2210"/>
    </row>
    <row r="79126" spans="101:101">
      <c r="CW79126" s="2195"/>
    </row>
    <row r="79150" spans="101:101">
      <c r="CW79150" s="2210"/>
    </row>
    <row r="79151" spans="101:101">
      <c r="CW79151" s="2195"/>
    </row>
    <row r="79175" spans="101:101">
      <c r="CW79175" s="2210"/>
    </row>
    <row r="79176" spans="101:101">
      <c r="CW79176" s="2195"/>
    </row>
    <row r="79200" spans="101:101">
      <c r="CW79200" s="2210"/>
    </row>
    <row r="79201" spans="101:101">
      <c r="CW79201" s="2195"/>
    </row>
    <row r="79225" spans="101:101">
      <c r="CW79225" s="2210"/>
    </row>
    <row r="79226" spans="101:101">
      <c r="CW79226" s="2195"/>
    </row>
    <row r="79250" spans="101:101">
      <c r="CW79250" s="2210"/>
    </row>
    <row r="79251" spans="101:101">
      <c r="CW79251" s="2195"/>
    </row>
    <row r="79275" spans="101:101">
      <c r="CW79275" s="2210"/>
    </row>
    <row r="79276" spans="101:101">
      <c r="CW79276" s="2195"/>
    </row>
    <row r="79300" spans="101:101">
      <c r="CW79300" s="2210"/>
    </row>
    <row r="79301" spans="101:101">
      <c r="CW79301" s="2195"/>
    </row>
    <row r="79325" spans="101:101">
      <c r="CW79325" s="2210"/>
    </row>
    <row r="79326" spans="101:101">
      <c r="CW79326" s="2195"/>
    </row>
    <row r="79350" spans="101:101">
      <c r="CW79350" s="2210"/>
    </row>
    <row r="79351" spans="101:101">
      <c r="CW79351" s="2195"/>
    </row>
    <row r="79375" spans="101:101">
      <c r="CW79375" s="2210"/>
    </row>
    <row r="79376" spans="101:101">
      <c r="CW79376" s="2195"/>
    </row>
    <row r="79400" spans="101:101">
      <c r="CW79400" s="2210"/>
    </row>
    <row r="79401" spans="101:101">
      <c r="CW79401" s="2195"/>
    </row>
    <row r="79425" spans="101:101">
      <c r="CW79425" s="2210"/>
    </row>
    <row r="79426" spans="101:101">
      <c r="CW79426" s="2195"/>
    </row>
    <row r="79450" spans="101:101">
      <c r="CW79450" s="2210"/>
    </row>
    <row r="79451" spans="101:101">
      <c r="CW79451" s="2195"/>
    </row>
    <row r="79475" spans="101:101">
      <c r="CW79475" s="2210"/>
    </row>
    <row r="79476" spans="101:101">
      <c r="CW79476" s="2195"/>
    </row>
    <row r="79500" spans="101:101">
      <c r="CW79500" s="2210"/>
    </row>
    <row r="79501" spans="101:101">
      <c r="CW79501" s="2195"/>
    </row>
    <row r="79525" spans="101:101">
      <c r="CW79525" s="2210"/>
    </row>
    <row r="79526" spans="101:101">
      <c r="CW79526" s="2195"/>
    </row>
    <row r="79550" spans="101:101">
      <c r="CW79550" s="2210"/>
    </row>
    <row r="79551" spans="101:101">
      <c r="CW79551" s="2195"/>
    </row>
    <row r="79575" spans="101:101">
      <c r="CW79575" s="2210"/>
    </row>
    <row r="79576" spans="101:101">
      <c r="CW79576" s="2195"/>
    </row>
    <row r="79600" spans="101:101">
      <c r="CW79600" s="2210"/>
    </row>
    <row r="79601" spans="101:101">
      <c r="CW79601" s="2195"/>
    </row>
    <row r="79625" spans="101:101">
      <c r="CW79625" s="2210"/>
    </row>
    <row r="79626" spans="101:101">
      <c r="CW79626" s="2195"/>
    </row>
    <row r="79650" spans="101:101">
      <c r="CW79650" s="2210"/>
    </row>
    <row r="79651" spans="101:101">
      <c r="CW79651" s="2195"/>
    </row>
    <row r="79675" spans="101:101">
      <c r="CW79675" s="2210"/>
    </row>
    <row r="79676" spans="101:101">
      <c r="CW79676" s="2195"/>
    </row>
    <row r="79700" spans="101:101">
      <c r="CW79700" s="2210"/>
    </row>
    <row r="79701" spans="101:101">
      <c r="CW79701" s="2195"/>
    </row>
    <row r="79725" spans="101:101">
      <c r="CW79725" s="2210"/>
    </row>
    <row r="79726" spans="101:101">
      <c r="CW79726" s="2195"/>
    </row>
    <row r="79750" spans="101:101">
      <c r="CW79750" s="2210"/>
    </row>
    <row r="79751" spans="101:101">
      <c r="CW79751" s="2195"/>
    </row>
    <row r="79775" spans="101:101">
      <c r="CW79775" s="2210"/>
    </row>
    <row r="79776" spans="101:101">
      <c r="CW79776" s="2195"/>
    </row>
    <row r="79800" spans="101:101">
      <c r="CW79800" s="2210"/>
    </row>
    <row r="79801" spans="101:101">
      <c r="CW79801" s="2195"/>
    </row>
    <row r="79825" spans="101:101">
      <c r="CW79825" s="2210"/>
    </row>
    <row r="79826" spans="101:101">
      <c r="CW79826" s="2195"/>
    </row>
    <row r="79850" spans="101:101">
      <c r="CW79850" s="2210"/>
    </row>
    <row r="79851" spans="101:101">
      <c r="CW79851" s="2195"/>
    </row>
    <row r="79875" spans="101:101">
      <c r="CW79875" s="2210"/>
    </row>
    <row r="79876" spans="101:101">
      <c r="CW79876" s="2195"/>
    </row>
    <row r="79900" spans="101:101">
      <c r="CW79900" s="2210"/>
    </row>
    <row r="79901" spans="101:101">
      <c r="CW79901" s="2195"/>
    </row>
    <row r="79925" spans="101:101">
      <c r="CW79925" s="2210"/>
    </row>
    <row r="79926" spans="101:101">
      <c r="CW79926" s="2195"/>
    </row>
    <row r="79950" spans="101:101">
      <c r="CW79950" s="2210"/>
    </row>
    <row r="79951" spans="101:101">
      <c r="CW79951" s="2195"/>
    </row>
    <row r="79975" spans="101:101">
      <c r="CW79975" s="2210"/>
    </row>
    <row r="79976" spans="101:101">
      <c r="CW79976" s="2195"/>
    </row>
    <row r="80000" spans="101:101">
      <c r="CW80000" s="2210"/>
    </row>
    <row r="80001" spans="101:101">
      <c r="CW80001" s="2195"/>
    </row>
    <row r="80025" spans="101:101">
      <c r="CW80025" s="2210"/>
    </row>
    <row r="80026" spans="101:101">
      <c r="CW80026" s="2195"/>
    </row>
    <row r="80050" spans="101:101">
      <c r="CW80050" s="2210"/>
    </row>
    <row r="80051" spans="101:101">
      <c r="CW80051" s="2195"/>
    </row>
    <row r="80075" spans="101:101">
      <c r="CW80075" s="2210"/>
    </row>
    <row r="80076" spans="101:101">
      <c r="CW80076" s="2195"/>
    </row>
    <row r="80100" spans="101:101">
      <c r="CW80100" s="2210"/>
    </row>
    <row r="80101" spans="101:101">
      <c r="CW80101" s="2195"/>
    </row>
    <row r="80125" spans="101:101">
      <c r="CW80125" s="2210"/>
    </row>
    <row r="80126" spans="101:101">
      <c r="CW80126" s="2195"/>
    </row>
    <row r="80150" spans="101:101">
      <c r="CW80150" s="2210"/>
    </row>
    <row r="80151" spans="101:101">
      <c r="CW80151" s="2195"/>
    </row>
    <row r="80175" spans="101:101">
      <c r="CW80175" s="2210"/>
    </row>
    <row r="80176" spans="101:101">
      <c r="CW80176" s="2195"/>
    </row>
    <row r="80200" spans="101:101">
      <c r="CW80200" s="2210"/>
    </row>
    <row r="80201" spans="101:101">
      <c r="CW80201" s="2195"/>
    </row>
    <row r="80225" spans="101:101">
      <c r="CW80225" s="2210"/>
    </row>
    <row r="80226" spans="101:101">
      <c r="CW80226" s="2195"/>
    </row>
    <row r="80250" spans="101:101">
      <c r="CW80250" s="2210"/>
    </row>
    <row r="80251" spans="101:101">
      <c r="CW80251" s="2195"/>
    </row>
    <row r="80275" spans="101:101">
      <c r="CW80275" s="2210"/>
    </row>
    <row r="80276" spans="101:101">
      <c r="CW80276" s="2195"/>
    </row>
    <row r="80300" spans="101:101">
      <c r="CW80300" s="2210"/>
    </row>
    <row r="80301" spans="101:101">
      <c r="CW80301" s="2195"/>
    </row>
    <row r="80325" spans="101:101">
      <c r="CW80325" s="2210"/>
    </row>
    <row r="80326" spans="101:101">
      <c r="CW80326" s="2195"/>
    </row>
    <row r="80350" spans="101:101">
      <c r="CW80350" s="2210"/>
    </row>
    <row r="80351" spans="101:101">
      <c r="CW80351" s="2195"/>
    </row>
    <row r="80375" spans="101:101">
      <c r="CW80375" s="2210"/>
    </row>
    <row r="80376" spans="101:101">
      <c r="CW80376" s="2195"/>
    </row>
    <row r="80400" spans="101:101">
      <c r="CW80400" s="2210"/>
    </row>
    <row r="80401" spans="101:101">
      <c r="CW80401" s="2195"/>
    </row>
    <row r="80425" spans="101:101">
      <c r="CW80425" s="2210"/>
    </row>
    <row r="80426" spans="101:101">
      <c r="CW80426" s="2195"/>
    </row>
    <row r="80450" spans="101:101">
      <c r="CW80450" s="2210"/>
    </row>
    <row r="80451" spans="101:101">
      <c r="CW80451" s="2195"/>
    </row>
    <row r="80475" spans="101:101">
      <c r="CW80475" s="2210"/>
    </row>
    <row r="80476" spans="101:101">
      <c r="CW80476" s="2195"/>
    </row>
    <row r="80500" spans="101:101">
      <c r="CW80500" s="2210"/>
    </row>
    <row r="80501" spans="101:101">
      <c r="CW80501" s="2195"/>
    </row>
    <row r="80525" spans="101:101">
      <c r="CW80525" s="2210"/>
    </row>
    <row r="80526" spans="101:101">
      <c r="CW80526" s="2195"/>
    </row>
    <row r="80550" spans="101:101">
      <c r="CW80550" s="2210"/>
    </row>
    <row r="80551" spans="101:101">
      <c r="CW80551" s="2195"/>
    </row>
    <row r="80575" spans="101:101">
      <c r="CW80575" s="2210"/>
    </row>
    <row r="80576" spans="101:101">
      <c r="CW80576" s="2195"/>
    </row>
    <row r="80600" spans="101:101">
      <c r="CW80600" s="2210"/>
    </row>
    <row r="80601" spans="101:101">
      <c r="CW80601" s="2195"/>
    </row>
    <row r="80625" spans="101:101">
      <c r="CW80625" s="2210"/>
    </row>
    <row r="80626" spans="101:101">
      <c r="CW80626" s="2195"/>
    </row>
    <row r="80650" spans="101:101">
      <c r="CW80650" s="2210"/>
    </row>
    <row r="80651" spans="101:101">
      <c r="CW80651" s="2195"/>
    </row>
    <row r="80675" spans="101:101">
      <c r="CW80675" s="2210"/>
    </row>
    <row r="80676" spans="101:101">
      <c r="CW80676" s="2195"/>
    </row>
    <row r="80700" spans="101:101">
      <c r="CW80700" s="2210"/>
    </row>
    <row r="80701" spans="101:101">
      <c r="CW80701" s="2195"/>
    </row>
    <row r="80725" spans="101:101">
      <c r="CW80725" s="2210"/>
    </row>
    <row r="80726" spans="101:101">
      <c r="CW80726" s="2195"/>
    </row>
    <row r="80750" spans="101:101">
      <c r="CW80750" s="2210"/>
    </row>
    <row r="80751" spans="101:101">
      <c r="CW80751" s="2195"/>
    </row>
    <row r="80775" spans="101:101">
      <c r="CW80775" s="2210"/>
    </row>
    <row r="80776" spans="101:101">
      <c r="CW80776" s="2195"/>
    </row>
    <row r="80800" spans="101:101">
      <c r="CW80800" s="2210"/>
    </row>
    <row r="80801" spans="101:101">
      <c r="CW80801" s="2195"/>
    </row>
    <row r="80825" spans="101:101">
      <c r="CW80825" s="2210"/>
    </row>
    <row r="80826" spans="101:101">
      <c r="CW80826" s="2195"/>
    </row>
    <row r="80850" spans="101:101">
      <c r="CW80850" s="2210"/>
    </row>
    <row r="80851" spans="101:101">
      <c r="CW80851" s="2195"/>
    </row>
    <row r="80875" spans="101:101">
      <c r="CW80875" s="2210"/>
    </row>
    <row r="80876" spans="101:101">
      <c r="CW80876" s="2195"/>
    </row>
    <row r="80900" spans="101:101">
      <c r="CW80900" s="2210"/>
    </row>
    <row r="80901" spans="101:101">
      <c r="CW80901" s="2195"/>
    </row>
    <row r="80925" spans="101:101">
      <c r="CW80925" s="2210"/>
    </row>
    <row r="80926" spans="101:101">
      <c r="CW80926" s="2195"/>
    </row>
    <row r="80950" spans="101:101">
      <c r="CW80950" s="2210"/>
    </row>
    <row r="80951" spans="101:101">
      <c r="CW80951" s="2195"/>
    </row>
    <row r="80975" spans="101:101">
      <c r="CW80975" s="2210"/>
    </row>
    <row r="80976" spans="101:101">
      <c r="CW80976" s="2195"/>
    </row>
    <row r="81000" spans="101:101">
      <c r="CW81000" s="2210"/>
    </row>
    <row r="81001" spans="101:101">
      <c r="CW81001" s="2195"/>
    </row>
    <row r="81025" spans="101:101">
      <c r="CW81025" s="2210"/>
    </row>
    <row r="81026" spans="101:101">
      <c r="CW81026" s="2195"/>
    </row>
    <row r="81050" spans="101:101">
      <c r="CW81050" s="2210"/>
    </row>
    <row r="81051" spans="101:101">
      <c r="CW81051" s="2195"/>
    </row>
    <row r="81075" spans="101:101">
      <c r="CW81075" s="2210"/>
    </row>
    <row r="81076" spans="101:101">
      <c r="CW81076" s="2195"/>
    </row>
    <row r="81100" spans="101:101">
      <c r="CW81100" s="2210"/>
    </row>
    <row r="81101" spans="101:101">
      <c r="CW81101" s="2195"/>
    </row>
    <row r="81125" spans="101:101">
      <c r="CW81125" s="2210"/>
    </row>
    <row r="81126" spans="101:101">
      <c r="CW81126" s="2195"/>
    </row>
    <row r="81150" spans="101:101">
      <c r="CW81150" s="2210"/>
    </row>
    <row r="81151" spans="101:101">
      <c r="CW81151" s="2195"/>
    </row>
    <row r="81175" spans="101:101">
      <c r="CW81175" s="2210"/>
    </row>
    <row r="81176" spans="101:101">
      <c r="CW81176" s="2195"/>
    </row>
    <row r="81200" spans="101:101">
      <c r="CW81200" s="2210"/>
    </row>
    <row r="81201" spans="101:101">
      <c r="CW81201" s="2195"/>
    </row>
    <row r="81225" spans="101:101">
      <c r="CW81225" s="2210"/>
    </row>
    <row r="81226" spans="101:101">
      <c r="CW81226" s="2195"/>
    </row>
    <row r="81250" spans="101:101">
      <c r="CW81250" s="2210"/>
    </row>
    <row r="81251" spans="101:101">
      <c r="CW81251" s="2195"/>
    </row>
    <row r="81275" spans="101:101">
      <c r="CW81275" s="2210"/>
    </row>
    <row r="81276" spans="101:101">
      <c r="CW81276" s="2195"/>
    </row>
    <row r="81300" spans="101:101">
      <c r="CW81300" s="2210"/>
    </row>
    <row r="81301" spans="101:101">
      <c r="CW81301" s="2195"/>
    </row>
    <row r="81325" spans="101:101">
      <c r="CW81325" s="2210"/>
    </row>
    <row r="81326" spans="101:101">
      <c r="CW81326" s="2195"/>
    </row>
    <row r="81350" spans="101:101">
      <c r="CW81350" s="2210"/>
    </row>
    <row r="81351" spans="101:101">
      <c r="CW81351" s="2195"/>
    </row>
    <row r="81375" spans="101:101">
      <c r="CW81375" s="2210"/>
    </row>
    <row r="81376" spans="101:101">
      <c r="CW81376" s="2195"/>
    </row>
    <row r="81400" spans="101:101">
      <c r="CW81400" s="2210"/>
    </row>
    <row r="81401" spans="101:101">
      <c r="CW81401" s="2195"/>
    </row>
    <row r="81425" spans="101:101">
      <c r="CW81425" s="2210"/>
    </row>
    <row r="81426" spans="101:101">
      <c r="CW81426" s="2195"/>
    </row>
    <row r="81450" spans="101:101">
      <c r="CW81450" s="2210"/>
    </row>
    <row r="81451" spans="101:101">
      <c r="CW81451" s="2195"/>
    </row>
    <row r="81475" spans="101:101">
      <c r="CW81475" s="2210"/>
    </row>
    <row r="81476" spans="101:101">
      <c r="CW81476" s="2195"/>
    </row>
    <row r="81500" spans="101:101">
      <c r="CW81500" s="2210"/>
    </row>
    <row r="81501" spans="101:101">
      <c r="CW81501" s="2195"/>
    </row>
    <row r="81525" spans="101:101">
      <c r="CW81525" s="2210"/>
    </row>
    <row r="81526" spans="101:101">
      <c r="CW81526" s="2195"/>
    </row>
    <row r="81550" spans="101:101">
      <c r="CW81550" s="2210"/>
    </row>
    <row r="81551" spans="101:101">
      <c r="CW81551" s="2195"/>
    </row>
    <row r="81575" spans="101:101">
      <c r="CW81575" s="2210"/>
    </row>
    <row r="81576" spans="101:101">
      <c r="CW81576" s="2195"/>
    </row>
    <row r="81600" spans="101:101">
      <c r="CW81600" s="2210"/>
    </row>
    <row r="81601" spans="101:101">
      <c r="CW81601" s="2195"/>
    </row>
    <row r="81625" spans="101:101">
      <c r="CW81625" s="2210"/>
    </row>
    <row r="81626" spans="101:101">
      <c r="CW81626" s="2195"/>
    </row>
    <row r="81650" spans="101:101">
      <c r="CW81650" s="2210"/>
    </row>
    <row r="81651" spans="101:101">
      <c r="CW81651" s="2195"/>
    </row>
    <row r="81675" spans="101:101">
      <c r="CW81675" s="2210"/>
    </row>
    <row r="81676" spans="101:101">
      <c r="CW81676" s="2195"/>
    </row>
    <row r="81700" spans="101:101">
      <c r="CW81700" s="2210"/>
    </row>
    <row r="81701" spans="101:101">
      <c r="CW81701" s="2195"/>
    </row>
    <row r="81725" spans="101:101">
      <c r="CW81725" s="2210"/>
    </row>
    <row r="81726" spans="101:101">
      <c r="CW81726" s="2195"/>
    </row>
    <row r="81750" spans="101:101">
      <c r="CW81750" s="2210"/>
    </row>
    <row r="81751" spans="101:101">
      <c r="CW81751" s="2195"/>
    </row>
    <row r="81775" spans="101:101">
      <c r="CW81775" s="2210"/>
    </row>
    <row r="81776" spans="101:101">
      <c r="CW81776" s="2195"/>
    </row>
    <row r="81800" spans="101:101">
      <c r="CW81800" s="2210"/>
    </row>
    <row r="81801" spans="101:101">
      <c r="CW81801" s="2195"/>
    </row>
    <row r="81825" spans="101:101">
      <c r="CW81825" s="2210"/>
    </row>
    <row r="81826" spans="101:101">
      <c r="CW81826" s="2195"/>
    </row>
    <row r="81850" spans="101:101">
      <c r="CW81850" s="2210"/>
    </row>
    <row r="81851" spans="101:101">
      <c r="CW81851" s="2195"/>
    </row>
    <row r="81875" spans="101:101">
      <c r="CW81875" s="2210"/>
    </row>
    <row r="81876" spans="101:101">
      <c r="CW81876" s="2195"/>
    </row>
    <row r="81900" spans="101:101">
      <c r="CW81900" s="2210"/>
    </row>
    <row r="81901" spans="101:101">
      <c r="CW81901" s="2195"/>
    </row>
    <row r="81925" spans="101:101">
      <c r="CW81925" s="2210"/>
    </row>
    <row r="81926" spans="101:101">
      <c r="CW81926" s="2195"/>
    </row>
    <row r="81950" spans="101:101">
      <c r="CW81950" s="2210"/>
    </row>
    <row r="81951" spans="101:101">
      <c r="CW81951" s="2195"/>
    </row>
    <row r="81975" spans="101:101">
      <c r="CW81975" s="2210"/>
    </row>
    <row r="81976" spans="101:101">
      <c r="CW81976" s="2195"/>
    </row>
    <row r="82000" spans="101:101">
      <c r="CW82000" s="2210"/>
    </row>
    <row r="82001" spans="101:101">
      <c r="CW82001" s="2195"/>
    </row>
    <row r="82025" spans="101:101">
      <c r="CW82025" s="2210"/>
    </row>
    <row r="82026" spans="101:101">
      <c r="CW82026" s="2195"/>
    </row>
    <row r="82050" spans="101:101">
      <c r="CW82050" s="2210"/>
    </row>
    <row r="82051" spans="101:101">
      <c r="CW82051" s="2195"/>
    </row>
    <row r="82075" spans="101:101">
      <c r="CW82075" s="2210"/>
    </row>
    <row r="82076" spans="101:101">
      <c r="CW82076" s="2195"/>
    </row>
    <row r="82100" spans="101:101">
      <c r="CW82100" s="2210"/>
    </row>
    <row r="82101" spans="101:101">
      <c r="CW82101" s="2195"/>
    </row>
    <row r="82125" spans="101:101">
      <c r="CW82125" s="2210"/>
    </row>
    <row r="82126" spans="101:101">
      <c r="CW82126" s="2195"/>
    </row>
    <row r="82150" spans="101:101">
      <c r="CW82150" s="2210"/>
    </row>
    <row r="82151" spans="101:101">
      <c r="CW82151" s="2195"/>
    </row>
    <row r="82175" spans="101:101">
      <c r="CW82175" s="2210"/>
    </row>
    <row r="82176" spans="101:101">
      <c r="CW82176" s="2195"/>
    </row>
    <row r="82200" spans="101:101">
      <c r="CW82200" s="2210"/>
    </row>
    <row r="82201" spans="101:101">
      <c r="CW82201" s="2195"/>
    </row>
    <row r="82225" spans="101:101">
      <c r="CW82225" s="2210"/>
    </row>
    <row r="82226" spans="101:101">
      <c r="CW82226" s="2195"/>
    </row>
    <row r="82250" spans="101:101">
      <c r="CW82250" s="2210"/>
    </row>
    <row r="82251" spans="101:101">
      <c r="CW82251" s="2195"/>
    </row>
    <row r="82275" spans="101:101">
      <c r="CW82275" s="2210"/>
    </row>
    <row r="82276" spans="101:101">
      <c r="CW82276" s="2195"/>
    </row>
    <row r="82300" spans="101:101">
      <c r="CW82300" s="2210"/>
    </row>
    <row r="82301" spans="101:101">
      <c r="CW82301" s="2195"/>
    </row>
    <row r="82325" spans="101:101">
      <c r="CW82325" s="2210"/>
    </row>
    <row r="82326" spans="101:101">
      <c r="CW82326" s="2195"/>
    </row>
    <row r="82350" spans="101:101">
      <c r="CW82350" s="2210"/>
    </row>
    <row r="82351" spans="101:101">
      <c r="CW82351" s="2195"/>
    </row>
    <row r="82375" spans="101:101">
      <c r="CW82375" s="2210"/>
    </row>
    <row r="82376" spans="101:101">
      <c r="CW82376" s="2195"/>
    </row>
    <row r="82400" spans="101:101">
      <c r="CW82400" s="2210"/>
    </row>
    <row r="82401" spans="101:101">
      <c r="CW82401" s="2195"/>
    </row>
    <row r="82425" spans="101:101">
      <c r="CW82425" s="2210"/>
    </row>
    <row r="82426" spans="101:101">
      <c r="CW82426" s="2195"/>
    </row>
    <row r="82450" spans="101:101">
      <c r="CW82450" s="2210"/>
    </row>
    <row r="82451" spans="101:101">
      <c r="CW82451" s="2195"/>
    </row>
    <row r="82475" spans="101:101">
      <c r="CW82475" s="2210"/>
    </row>
    <row r="82476" spans="101:101">
      <c r="CW82476" s="2195"/>
    </row>
    <row r="82500" spans="101:101">
      <c r="CW82500" s="2210"/>
    </row>
    <row r="82501" spans="101:101">
      <c r="CW82501" s="2195"/>
    </row>
    <row r="82525" spans="101:101">
      <c r="CW82525" s="2210"/>
    </row>
    <row r="82526" spans="101:101">
      <c r="CW82526" s="2195"/>
    </row>
    <row r="82550" spans="101:101">
      <c r="CW82550" s="2210"/>
    </row>
    <row r="82551" spans="101:101">
      <c r="CW82551" s="2195"/>
    </row>
    <row r="82575" spans="101:101">
      <c r="CW82575" s="2210"/>
    </row>
    <row r="82576" spans="101:101">
      <c r="CW82576" s="2195"/>
    </row>
    <row r="82600" spans="101:101">
      <c r="CW82600" s="2210"/>
    </row>
    <row r="82601" spans="101:101">
      <c r="CW82601" s="2195"/>
    </row>
    <row r="82625" spans="101:101">
      <c r="CW82625" s="2210"/>
    </row>
    <row r="82626" spans="101:101">
      <c r="CW82626" s="2195"/>
    </row>
    <row r="82650" spans="101:101">
      <c r="CW82650" s="2210"/>
    </row>
    <row r="82651" spans="101:101">
      <c r="CW82651" s="2195"/>
    </row>
    <row r="82675" spans="101:101">
      <c r="CW82675" s="2210"/>
    </row>
    <row r="82676" spans="101:101">
      <c r="CW82676" s="2195"/>
    </row>
    <row r="82700" spans="101:101">
      <c r="CW82700" s="2210"/>
    </row>
    <row r="82701" spans="101:101">
      <c r="CW82701" s="2195"/>
    </row>
    <row r="82725" spans="101:101">
      <c r="CW82725" s="2210"/>
    </row>
    <row r="82726" spans="101:101">
      <c r="CW82726" s="2195"/>
    </row>
    <row r="82750" spans="101:101">
      <c r="CW82750" s="2210"/>
    </row>
    <row r="82751" spans="101:101">
      <c r="CW82751" s="2195"/>
    </row>
    <row r="82775" spans="101:101">
      <c r="CW82775" s="2210"/>
    </row>
    <row r="82776" spans="101:101">
      <c r="CW82776" s="2195"/>
    </row>
    <row r="82800" spans="101:101">
      <c r="CW82800" s="2210"/>
    </row>
    <row r="82801" spans="101:101">
      <c r="CW82801" s="2195"/>
    </row>
    <row r="82825" spans="101:101">
      <c r="CW82825" s="2210"/>
    </row>
    <row r="82826" spans="101:101">
      <c r="CW82826" s="2195"/>
    </row>
    <row r="82850" spans="101:101">
      <c r="CW82850" s="2210"/>
    </row>
    <row r="82851" spans="101:101">
      <c r="CW82851" s="2195"/>
    </row>
    <row r="82875" spans="101:101">
      <c r="CW82875" s="2210"/>
    </row>
    <row r="82876" spans="101:101">
      <c r="CW82876" s="2195"/>
    </row>
    <row r="82900" spans="101:101">
      <c r="CW82900" s="2210"/>
    </row>
    <row r="82901" spans="101:101">
      <c r="CW82901" s="2195"/>
    </row>
    <row r="82925" spans="101:101">
      <c r="CW82925" s="2210"/>
    </row>
    <row r="82926" spans="101:101">
      <c r="CW82926" s="2195"/>
    </row>
    <row r="82950" spans="101:101">
      <c r="CW82950" s="2210"/>
    </row>
    <row r="82951" spans="101:101">
      <c r="CW82951" s="2195"/>
    </row>
    <row r="82975" spans="101:101">
      <c r="CW82975" s="2210"/>
    </row>
    <row r="82976" spans="101:101">
      <c r="CW82976" s="2195"/>
    </row>
    <row r="83000" spans="101:101">
      <c r="CW83000" s="2210"/>
    </row>
    <row r="83001" spans="101:101">
      <c r="CW83001" s="2195"/>
    </row>
    <row r="83025" spans="101:101">
      <c r="CW83025" s="2210"/>
    </row>
    <row r="83026" spans="101:101">
      <c r="CW83026" s="2195"/>
    </row>
    <row r="83050" spans="101:101">
      <c r="CW83050" s="2210"/>
    </row>
    <row r="83051" spans="101:101">
      <c r="CW83051" s="2195"/>
    </row>
    <row r="83075" spans="101:101">
      <c r="CW83075" s="2210"/>
    </row>
    <row r="83076" spans="101:101">
      <c r="CW83076" s="2195"/>
    </row>
    <row r="83100" spans="101:101">
      <c r="CW83100" s="2210"/>
    </row>
    <row r="83101" spans="101:101">
      <c r="CW83101" s="2195"/>
    </row>
    <row r="83125" spans="101:101">
      <c r="CW83125" s="2210"/>
    </row>
    <row r="83126" spans="101:101">
      <c r="CW83126" s="2195"/>
    </row>
    <row r="83150" spans="101:101">
      <c r="CW83150" s="2210"/>
    </row>
    <row r="83151" spans="101:101">
      <c r="CW83151" s="2195"/>
    </row>
    <row r="83175" spans="101:101">
      <c r="CW83175" s="2210"/>
    </row>
    <row r="83176" spans="101:101">
      <c r="CW83176" s="2195"/>
    </row>
    <row r="83200" spans="101:101">
      <c r="CW83200" s="2210"/>
    </row>
    <row r="83201" spans="101:101">
      <c r="CW83201" s="2195"/>
    </row>
    <row r="83225" spans="101:101">
      <c r="CW83225" s="2210"/>
    </row>
    <row r="83226" spans="101:101">
      <c r="CW83226" s="2195"/>
    </row>
    <row r="83250" spans="101:101">
      <c r="CW83250" s="2210"/>
    </row>
    <row r="83251" spans="101:101">
      <c r="CW83251" s="2195"/>
    </row>
    <row r="83275" spans="101:101">
      <c r="CW83275" s="2210"/>
    </row>
    <row r="83276" spans="101:101">
      <c r="CW83276" s="2195"/>
    </row>
    <row r="83300" spans="101:101">
      <c r="CW83300" s="2210"/>
    </row>
    <row r="83301" spans="101:101">
      <c r="CW83301" s="2195"/>
    </row>
    <row r="83325" spans="101:101">
      <c r="CW83325" s="2210"/>
    </row>
    <row r="83326" spans="101:101">
      <c r="CW83326" s="2195"/>
    </row>
    <row r="83350" spans="101:101">
      <c r="CW83350" s="2210"/>
    </row>
    <row r="83351" spans="101:101">
      <c r="CW83351" s="2195"/>
    </row>
    <row r="83375" spans="101:101">
      <c r="CW83375" s="2210"/>
    </row>
    <row r="83376" spans="101:101">
      <c r="CW83376" s="2195"/>
    </row>
    <row r="83400" spans="101:101">
      <c r="CW83400" s="2210"/>
    </row>
    <row r="83401" spans="101:101">
      <c r="CW83401" s="2195"/>
    </row>
    <row r="83425" spans="101:101">
      <c r="CW83425" s="2210"/>
    </row>
    <row r="83426" spans="101:101">
      <c r="CW83426" s="2195"/>
    </row>
    <row r="83450" spans="101:101">
      <c r="CW83450" s="2210"/>
    </row>
    <row r="83451" spans="101:101">
      <c r="CW83451" s="2195"/>
    </row>
    <row r="83475" spans="101:101">
      <c r="CW83475" s="2210"/>
    </row>
    <row r="83476" spans="101:101">
      <c r="CW83476" s="2195"/>
    </row>
    <row r="83500" spans="101:101">
      <c r="CW83500" s="2210"/>
    </row>
    <row r="83501" spans="101:101">
      <c r="CW83501" s="2195"/>
    </row>
    <row r="83525" spans="101:101">
      <c r="CW83525" s="2210"/>
    </row>
    <row r="83526" spans="101:101">
      <c r="CW83526" s="2195"/>
    </row>
    <row r="83550" spans="101:101">
      <c r="CW83550" s="2210"/>
    </row>
    <row r="83551" spans="101:101">
      <c r="CW83551" s="2195"/>
    </row>
    <row r="83575" spans="101:101">
      <c r="CW83575" s="2210"/>
    </row>
    <row r="83576" spans="101:101">
      <c r="CW83576" s="2195"/>
    </row>
    <row r="83600" spans="101:101">
      <c r="CW83600" s="2210"/>
    </row>
    <row r="83601" spans="101:101">
      <c r="CW83601" s="2195"/>
    </row>
    <row r="83625" spans="101:101">
      <c r="CW83625" s="2210"/>
    </row>
    <row r="83626" spans="101:101">
      <c r="CW83626" s="2195"/>
    </row>
    <row r="83650" spans="101:101">
      <c r="CW83650" s="2210"/>
    </row>
    <row r="83651" spans="101:101">
      <c r="CW83651" s="2195"/>
    </row>
    <row r="83675" spans="101:101">
      <c r="CW83675" s="2210"/>
    </row>
    <row r="83676" spans="101:101">
      <c r="CW83676" s="2195"/>
    </row>
    <row r="83700" spans="101:101">
      <c r="CW83700" s="2210"/>
    </row>
    <row r="83701" spans="101:101">
      <c r="CW83701" s="2195"/>
    </row>
    <row r="83725" spans="101:101">
      <c r="CW83725" s="2210"/>
    </row>
    <row r="83726" spans="101:101">
      <c r="CW83726" s="2195"/>
    </row>
    <row r="83750" spans="101:101">
      <c r="CW83750" s="2210"/>
    </row>
    <row r="83751" spans="101:101">
      <c r="CW83751" s="2195"/>
    </row>
    <row r="83775" spans="101:101">
      <c r="CW83775" s="2210"/>
    </row>
    <row r="83776" spans="101:101">
      <c r="CW83776" s="2195"/>
    </row>
    <row r="83800" spans="101:101">
      <c r="CW83800" s="2210"/>
    </row>
    <row r="83801" spans="101:101">
      <c r="CW83801" s="2195"/>
    </row>
    <row r="83825" spans="101:101">
      <c r="CW83825" s="2210"/>
    </row>
    <row r="83826" spans="101:101">
      <c r="CW83826" s="2195"/>
    </row>
    <row r="83850" spans="101:101">
      <c r="CW83850" s="2210"/>
    </row>
    <row r="83851" spans="101:101">
      <c r="CW83851" s="2195"/>
    </row>
    <row r="83875" spans="101:101">
      <c r="CW83875" s="2210"/>
    </row>
    <row r="83876" spans="101:101">
      <c r="CW83876" s="2195"/>
    </row>
    <row r="83900" spans="101:101">
      <c r="CW83900" s="2210"/>
    </row>
    <row r="83901" spans="101:101">
      <c r="CW83901" s="2195"/>
    </row>
    <row r="83925" spans="101:101">
      <c r="CW83925" s="2210"/>
    </row>
    <row r="83926" spans="101:101">
      <c r="CW83926" s="2195"/>
    </row>
    <row r="83950" spans="101:101">
      <c r="CW83950" s="2210"/>
    </row>
    <row r="83951" spans="101:101">
      <c r="CW83951" s="2195"/>
    </row>
    <row r="83975" spans="101:101">
      <c r="CW83975" s="2210"/>
    </row>
    <row r="83976" spans="101:101">
      <c r="CW83976" s="2195"/>
    </row>
    <row r="84000" spans="101:101">
      <c r="CW84000" s="2210"/>
    </row>
    <row r="84001" spans="101:101">
      <c r="CW84001" s="2195"/>
    </row>
    <row r="84025" spans="101:101">
      <c r="CW84025" s="2210"/>
    </row>
    <row r="84026" spans="101:101">
      <c r="CW84026" s="2195"/>
    </row>
    <row r="84050" spans="101:101">
      <c r="CW84050" s="2210"/>
    </row>
    <row r="84051" spans="101:101">
      <c r="CW84051" s="2195"/>
    </row>
    <row r="84075" spans="101:101">
      <c r="CW84075" s="2210"/>
    </row>
    <row r="84076" spans="101:101">
      <c r="CW84076" s="2195"/>
    </row>
    <row r="84100" spans="101:101">
      <c r="CW84100" s="2210"/>
    </row>
    <row r="84101" spans="101:101">
      <c r="CW84101" s="2195"/>
    </row>
    <row r="84125" spans="101:101">
      <c r="CW84125" s="2210"/>
    </row>
    <row r="84126" spans="101:101">
      <c r="CW84126" s="2195"/>
    </row>
    <row r="84150" spans="101:101">
      <c r="CW84150" s="2210"/>
    </row>
    <row r="84151" spans="101:101">
      <c r="CW84151" s="2195"/>
    </row>
    <row r="84175" spans="101:101">
      <c r="CW84175" s="2210"/>
    </row>
    <row r="84176" spans="101:101">
      <c r="CW84176" s="2195"/>
    </row>
    <row r="84200" spans="101:101">
      <c r="CW84200" s="2210"/>
    </row>
    <row r="84201" spans="101:101">
      <c r="CW84201" s="2195"/>
    </row>
    <row r="84225" spans="101:101">
      <c r="CW84225" s="2210"/>
    </row>
    <row r="84226" spans="101:101">
      <c r="CW84226" s="2195"/>
    </row>
    <row r="84250" spans="101:101">
      <c r="CW84250" s="2210"/>
    </row>
    <row r="84251" spans="101:101">
      <c r="CW84251" s="2195"/>
    </row>
    <row r="84275" spans="101:101">
      <c r="CW84275" s="2210"/>
    </row>
    <row r="84276" spans="101:101">
      <c r="CW84276" s="2195"/>
    </row>
    <row r="84300" spans="101:101">
      <c r="CW84300" s="2210"/>
    </row>
    <row r="84301" spans="101:101">
      <c r="CW84301" s="2195"/>
    </row>
    <row r="84325" spans="101:101">
      <c r="CW84325" s="2210"/>
    </row>
    <row r="84326" spans="101:101">
      <c r="CW84326" s="2195"/>
    </row>
    <row r="84350" spans="101:101">
      <c r="CW84350" s="2210"/>
    </row>
    <row r="84351" spans="101:101">
      <c r="CW84351" s="2195"/>
    </row>
    <row r="84375" spans="101:101">
      <c r="CW84375" s="2210"/>
    </row>
    <row r="84376" spans="101:101">
      <c r="CW84376" s="2195"/>
    </row>
    <row r="84400" spans="101:101">
      <c r="CW84400" s="2210"/>
    </row>
    <row r="84401" spans="101:101">
      <c r="CW84401" s="2195"/>
    </row>
    <row r="84425" spans="101:101">
      <c r="CW84425" s="2210"/>
    </row>
    <row r="84426" spans="101:101">
      <c r="CW84426" s="2195"/>
    </row>
    <row r="84450" spans="101:101">
      <c r="CW84450" s="2210"/>
    </row>
    <row r="84451" spans="101:101">
      <c r="CW84451" s="2195"/>
    </row>
    <row r="84475" spans="101:101">
      <c r="CW84475" s="2210"/>
    </row>
    <row r="84476" spans="101:101">
      <c r="CW84476" s="2195"/>
    </row>
    <row r="84500" spans="101:101">
      <c r="CW84500" s="2210"/>
    </row>
    <row r="84501" spans="101:101">
      <c r="CW84501" s="2195"/>
    </row>
    <row r="84525" spans="101:101">
      <c r="CW84525" s="2210"/>
    </row>
    <row r="84526" spans="101:101">
      <c r="CW84526" s="2195"/>
    </row>
    <row r="84550" spans="101:101">
      <c r="CW84550" s="2210"/>
    </row>
    <row r="84551" spans="101:101">
      <c r="CW84551" s="2195"/>
    </row>
    <row r="84575" spans="101:101">
      <c r="CW84575" s="2210"/>
    </row>
    <row r="84576" spans="101:101">
      <c r="CW84576" s="2195"/>
    </row>
    <row r="84600" spans="101:101">
      <c r="CW84600" s="2210"/>
    </row>
    <row r="84601" spans="101:101">
      <c r="CW84601" s="2195"/>
    </row>
    <row r="84625" spans="101:101">
      <c r="CW84625" s="2210"/>
    </row>
    <row r="84626" spans="101:101">
      <c r="CW84626" s="2195"/>
    </row>
    <row r="84650" spans="101:101">
      <c r="CW84650" s="2210"/>
    </row>
    <row r="84651" spans="101:101">
      <c r="CW84651" s="2195"/>
    </row>
    <row r="84675" spans="101:101">
      <c r="CW84675" s="2210"/>
    </row>
    <row r="84676" spans="101:101">
      <c r="CW84676" s="2195"/>
    </row>
    <row r="84700" spans="101:101">
      <c r="CW84700" s="2210"/>
    </row>
    <row r="84701" spans="101:101">
      <c r="CW84701" s="2195"/>
    </row>
    <row r="84725" spans="101:101">
      <c r="CW84725" s="2210"/>
    </row>
    <row r="84726" spans="101:101">
      <c r="CW84726" s="2195"/>
    </row>
    <row r="84750" spans="101:101">
      <c r="CW84750" s="2210"/>
    </row>
    <row r="84751" spans="101:101">
      <c r="CW84751" s="2195"/>
    </row>
    <row r="84775" spans="101:101">
      <c r="CW84775" s="2210"/>
    </row>
    <row r="84776" spans="101:101">
      <c r="CW84776" s="2195"/>
    </row>
    <row r="84800" spans="101:101">
      <c r="CW84800" s="2210"/>
    </row>
    <row r="84801" spans="101:101">
      <c r="CW84801" s="2195"/>
    </row>
    <row r="84825" spans="101:101">
      <c r="CW84825" s="2210"/>
    </row>
    <row r="84826" spans="101:101">
      <c r="CW84826" s="2195"/>
    </row>
    <row r="84850" spans="101:101">
      <c r="CW84850" s="2210"/>
    </row>
    <row r="84851" spans="101:101">
      <c r="CW84851" s="2195"/>
    </row>
    <row r="84875" spans="101:101">
      <c r="CW84875" s="2210"/>
    </row>
    <row r="84876" spans="101:101">
      <c r="CW84876" s="2195"/>
    </row>
    <row r="84900" spans="101:101">
      <c r="CW84900" s="2210"/>
    </row>
    <row r="84901" spans="101:101">
      <c r="CW84901" s="2195"/>
    </row>
    <row r="84925" spans="101:101">
      <c r="CW84925" s="2210"/>
    </row>
    <row r="84926" spans="101:101">
      <c r="CW84926" s="2195"/>
    </row>
    <row r="84950" spans="101:101">
      <c r="CW84950" s="2210"/>
    </row>
    <row r="84951" spans="101:101">
      <c r="CW84951" s="2195"/>
    </row>
    <row r="84975" spans="101:101">
      <c r="CW84975" s="2210"/>
    </row>
    <row r="84976" spans="101:101">
      <c r="CW84976" s="2195"/>
    </row>
    <row r="85000" spans="101:101">
      <c r="CW85000" s="2210"/>
    </row>
    <row r="85001" spans="101:101">
      <c r="CW85001" s="2195"/>
    </row>
    <row r="85025" spans="101:101">
      <c r="CW85025" s="2210"/>
    </row>
    <row r="85026" spans="101:101">
      <c r="CW85026" s="2195"/>
    </row>
    <row r="85050" spans="101:101">
      <c r="CW85050" s="2210"/>
    </row>
    <row r="85051" spans="101:101">
      <c r="CW85051" s="2195"/>
    </row>
    <row r="85075" spans="101:101">
      <c r="CW85075" s="2210"/>
    </row>
    <row r="85076" spans="101:101">
      <c r="CW85076" s="2195"/>
    </row>
    <row r="85100" spans="101:101">
      <c r="CW85100" s="2210"/>
    </row>
    <row r="85101" spans="101:101">
      <c r="CW85101" s="2195"/>
    </row>
    <row r="85125" spans="101:101">
      <c r="CW85125" s="2210"/>
    </row>
    <row r="85126" spans="101:101">
      <c r="CW85126" s="2195"/>
    </row>
    <row r="85150" spans="101:101">
      <c r="CW85150" s="2210"/>
    </row>
    <row r="85151" spans="101:101">
      <c r="CW85151" s="2195"/>
    </row>
    <row r="85175" spans="101:101">
      <c r="CW85175" s="2210"/>
    </row>
    <row r="85176" spans="101:101">
      <c r="CW85176" s="2195"/>
    </row>
    <row r="85200" spans="101:101">
      <c r="CW85200" s="2210"/>
    </row>
    <row r="85201" spans="101:101">
      <c r="CW85201" s="2195"/>
    </row>
    <row r="85225" spans="101:101">
      <c r="CW85225" s="2210"/>
    </row>
    <row r="85226" spans="101:101">
      <c r="CW85226" s="2195"/>
    </row>
    <row r="85250" spans="101:101">
      <c r="CW85250" s="2210"/>
    </row>
    <row r="85251" spans="101:101">
      <c r="CW85251" s="2195"/>
    </row>
    <row r="85275" spans="101:101">
      <c r="CW85275" s="2210"/>
    </row>
    <row r="85276" spans="101:101">
      <c r="CW85276" s="2195"/>
    </row>
    <row r="85300" spans="101:101">
      <c r="CW85300" s="2210"/>
    </row>
    <row r="85301" spans="101:101">
      <c r="CW85301" s="2195"/>
    </row>
    <row r="85325" spans="101:101">
      <c r="CW85325" s="2210"/>
    </row>
    <row r="85326" spans="101:101">
      <c r="CW85326" s="2195"/>
    </row>
    <row r="85350" spans="101:101">
      <c r="CW85350" s="2210"/>
    </row>
    <row r="85351" spans="101:101">
      <c r="CW85351" s="2195"/>
    </row>
    <row r="85375" spans="101:101">
      <c r="CW85375" s="2210"/>
    </row>
    <row r="85376" spans="101:101">
      <c r="CW85376" s="2195"/>
    </row>
    <row r="85400" spans="101:101">
      <c r="CW85400" s="2210"/>
    </row>
    <row r="85401" spans="101:101">
      <c r="CW85401" s="2195"/>
    </row>
    <row r="85425" spans="101:101">
      <c r="CW85425" s="2210"/>
    </row>
    <row r="85426" spans="101:101">
      <c r="CW85426" s="2195"/>
    </row>
    <row r="85450" spans="101:101">
      <c r="CW85450" s="2210"/>
    </row>
    <row r="85451" spans="101:101">
      <c r="CW85451" s="2195"/>
    </row>
    <row r="85475" spans="101:101">
      <c r="CW85475" s="2210"/>
    </row>
    <row r="85476" spans="101:101">
      <c r="CW85476" s="2195"/>
    </row>
    <row r="85500" spans="101:101">
      <c r="CW85500" s="2210"/>
    </row>
    <row r="85501" spans="101:101">
      <c r="CW85501" s="2195"/>
    </row>
    <row r="85525" spans="101:101">
      <c r="CW85525" s="2210"/>
    </row>
    <row r="85526" spans="101:101">
      <c r="CW85526" s="2195"/>
    </row>
    <row r="85550" spans="101:101">
      <c r="CW85550" s="2210"/>
    </row>
    <row r="85551" spans="101:101">
      <c r="CW85551" s="2195"/>
    </row>
    <row r="85575" spans="101:101">
      <c r="CW85575" s="2210"/>
    </row>
    <row r="85576" spans="101:101">
      <c r="CW85576" s="2195"/>
    </row>
    <row r="85600" spans="101:101">
      <c r="CW85600" s="2210"/>
    </row>
    <row r="85601" spans="101:101">
      <c r="CW85601" s="2195"/>
    </row>
    <row r="85625" spans="101:101">
      <c r="CW85625" s="2210"/>
    </row>
    <row r="85626" spans="101:101">
      <c r="CW85626" s="2195"/>
    </row>
    <row r="85650" spans="101:101">
      <c r="CW85650" s="2210"/>
    </row>
    <row r="85651" spans="101:101">
      <c r="CW85651" s="2195"/>
    </row>
    <row r="85675" spans="101:101">
      <c r="CW85675" s="2210"/>
    </row>
    <row r="85676" spans="101:101">
      <c r="CW85676" s="2195"/>
    </row>
    <row r="85700" spans="101:101">
      <c r="CW85700" s="2210"/>
    </row>
    <row r="85701" spans="101:101">
      <c r="CW85701" s="2195"/>
    </row>
    <row r="85725" spans="101:101">
      <c r="CW85725" s="2210"/>
    </row>
    <row r="85726" spans="101:101">
      <c r="CW85726" s="2195"/>
    </row>
    <row r="85750" spans="101:101">
      <c r="CW85750" s="2210"/>
    </row>
    <row r="85751" spans="101:101">
      <c r="CW85751" s="2195"/>
    </row>
    <row r="85775" spans="101:101">
      <c r="CW85775" s="2210"/>
    </row>
    <row r="85776" spans="101:101">
      <c r="CW85776" s="2195"/>
    </row>
    <row r="85800" spans="101:101">
      <c r="CW85800" s="2210"/>
    </row>
    <row r="85801" spans="101:101">
      <c r="CW85801" s="2195"/>
    </row>
    <row r="85825" spans="101:101">
      <c r="CW85825" s="2210"/>
    </row>
    <row r="85826" spans="101:101">
      <c r="CW85826" s="2195"/>
    </row>
    <row r="85850" spans="101:101">
      <c r="CW85850" s="2210"/>
    </row>
    <row r="85851" spans="101:101">
      <c r="CW85851" s="2195"/>
    </row>
    <row r="85875" spans="101:101">
      <c r="CW85875" s="2210"/>
    </row>
    <row r="85876" spans="101:101">
      <c r="CW85876" s="2195"/>
    </row>
    <row r="85900" spans="101:101">
      <c r="CW85900" s="2210"/>
    </row>
    <row r="85901" spans="101:101">
      <c r="CW85901" s="2195"/>
    </row>
    <row r="85925" spans="101:101">
      <c r="CW85925" s="2210"/>
    </row>
    <row r="85926" spans="101:101">
      <c r="CW85926" s="2195"/>
    </row>
    <row r="85950" spans="101:101">
      <c r="CW85950" s="2210"/>
    </row>
    <row r="85951" spans="101:101">
      <c r="CW85951" s="2195"/>
    </row>
    <row r="85975" spans="101:101">
      <c r="CW85975" s="2210"/>
    </row>
    <row r="85976" spans="101:101">
      <c r="CW85976" s="2195"/>
    </row>
    <row r="86000" spans="101:101">
      <c r="CW86000" s="2210"/>
    </row>
    <row r="86001" spans="101:101">
      <c r="CW86001" s="2195"/>
    </row>
    <row r="86025" spans="101:101">
      <c r="CW86025" s="2210"/>
    </row>
    <row r="86026" spans="101:101">
      <c r="CW86026" s="2195"/>
    </row>
    <row r="86050" spans="101:101">
      <c r="CW86050" s="2210"/>
    </row>
    <row r="86051" spans="101:101">
      <c r="CW86051" s="2195"/>
    </row>
    <row r="86075" spans="101:101">
      <c r="CW86075" s="2210"/>
    </row>
    <row r="86076" spans="101:101">
      <c r="CW86076" s="2195"/>
    </row>
    <row r="86100" spans="101:101">
      <c r="CW86100" s="2210"/>
    </row>
    <row r="86101" spans="101:101">
      <c r="CW86101" s="2195"/>
    </row>
    <row r="86125" spans="101:101">
      <c r="CW86125" s="2210"/>
    </row>
    <row r="86126" spans="101:101">
      <c r="CW86126" s="2195"/>
    </row>
    <row r="86150" spans="101:101">
      <c r="CW86150" s="2210"/>
    </row>
    <row r="86151" spans="101:101">
      <c r="CW86151" s="2195"/>
    </row>
    <row r="86175" spans="101:101">
      <c r="CW86175" s="2210"/>
    </row>
    <row r="86176" spans="101:101">
      <c r="CW86176" s="2195"/>
    </row>
    <row r="86200" spans="101:101">
      <c r="CW86200" s="2210"/>
    </row>
    <row r="86201" spans="101:101">
      <c r="CW86201" s="2195"/>
    </row>
    <row r="86225" spans="101:101">
      <c r="CW86225" s="2210"/>
    </row>
    <row r="86226" spans="101:101">
      <c r="CW86226" s="2195"/>
    </row>
    <row r="86250" spans="101:101">
      <c r="CW86250" s="2210"/>
    </row>
    <row r="86251" spans="101:101">
      <c r="CW86251" s="2195"/>
    </row>
    <row r="86275" spans="101:101">
      <c r="CW86275" s="2210"/>
    </row>
    <row r="86276" spans="101:101">
      <c r="CW86276" s="2195"/>
    </row>
    <row r="86300" spans="101:101">
      <c r="CW86300" s="2210"/>
    </row>
    <row r="86301" spans="101:101">
      <c r="CW86301" s="2195"/>
    </row>
    <row r="86325" spans="101:101">
      <c r="CW86325" s="2210"/>
    </row>
    <row r="86326" spans="101:101">
      <c r="CW86326" s="2195"/>
    </row>
    <row r="86350" spans="101:101">
      <c r="CW86350" s="2210"/>
    </row>
    <row r="86351" spans="101:101">
      <c r="CW86351" s="2195"/>
    </row>
    <row r="86375" spans="101:101">
      <c r="CW86375" s="2210"/>
    </row>
    <row r="86376" spans="101:101">
      <c r="CW86376" s="2195"/>
    </row>
    <row r="86400" spans="101:101">
      <c r="CW86400" s="2210"/>
    </row>
    <row r="86401" spans="101:101">
      <c r="CW86401" s="2195"/>
    </row>
    <row r="86425" spans="101:101">
      <c r="CW86425" s="2210"/>
    </row>
    <row r="86426" spans="101:101">
      <c r="CW86426" s="2195"/>
    </row>
    <row r="86450" spans="101:101">
      <c r="CW86450" s="2210"/>
    </row>
    <row r="86451" spans="101:101">
      <c r="CW86451" s="2195"/>
    </row>
    <row r="86475" spans="101:101">
      <c r="CW86475" s="2210"/>
    </row>
    <row r="86476" spans="101:101">
      <c r="CW86476" s="2195"/>
    </row>
    <row r="86500" spans="101:101">
      <c r="CW86500" s="2210"/>
    </row>
    <row r="86501" spans="101:101">
      <c r="CW86501" s="2195"/>
    </row>
    <row r="86525" spans="101:101">
      <c r="CW86525" s="2210"/>
    </row>
    <row r="86526" spans="101:101">
      <c r="CW86526" s="2195"/>
    </row>
    <row r="86550" spans="101:101">
      <c r="CW86550" s="2210"/>
    </row>
    <row r="86551" spans="101:101">
      <c r="CW86551" s="2195"/>
    </row>
    <row r="86575" spans="101:101">
      <c r="CW86575" s="2210"/>
    </row>
    <row r="86576" spans="101:101">
      <c r="CW86576" s="2195"/>
    </row>
    <row r="86600" spans="101:101">
      <c r="CW86600" s="2210"/>
    </row>
    <row r="86601" spans="101:101">
      <c r="CW86601" s="2195"/>
    </row>
    <row r="86625" spans="101:101">
      <c r="CW86625" s="2210"/>
    </row>
    <row r="86626" spans="101:101">
      <c r="CW86626" s="2195"/>
    </row>
    <row r="86650" spans="101:101">
      <c r="CW86650" s="2210"/>
    </row>
    <row r="86651" spans="101:101">
      <c r="CW86651" s="2195"/>
    </row>
    <row r="86675" spans="101:101">
      <c r="CW86675" s="2210"/>
    </row>
    <row r="86676" spans="101:101">
      <c r="CW86676" s="2195"/>
    </row>
    <row r="86700" spans="101:101">
      <c r="CW86700" s="2210"/>
    </row>
    <row r="86701" spans="101:101">
      <c r="CW86701" s="2195"/>
    </row>
    <row r="86725" spans="101:101">
      <c r="CW86725" s="2210"/>
    </row>
    <row r="86726" spans="101:101">
      <c r="CW86726" s="2195"/>
    </row>
    <row r="86750" spans="101:101">
      <c r="CW86750" s="2210"/>
    </row>
    <row r="86751" spans="101:101">
      <c r="CW86751" s="2195"/>
    </row>
    <row r="86775" spans="101:101">
      <c r="CW86775" s="2210"/>
    </row>
    <row r="86776" spans="101:101">
      <c r="CW86776" s="2195"/>
    </row>
    <row r="86800" spans="101:101">
      <c r="CW86800" s="2210"/>
    </row>
    <row r="86801" spans="101:101">
      <c r="CW86801" s="2195"/>
    </row>
    <row r="86825" spans="101:101">
      <c r="CW86825" s="2210"/>
    </row>
    <row r="86826" spans="101:101">
      <c r="CW86826" s="2195"/>
    </row>
    <row r="86850" spans="101:101">
      <c r="CW86850" s="2210"/>
    </row>
    <row r="86851" spans="101:101">
      <c r="CW86851" s="2195"/>
    </row>
    <row r="86875" spans="101:101">
      <c r="CW86875" s="2210"/>
    </row>
    <row r="86876" spans="101:101">
      <c r="CW86876" s="2195"/>
    </row>
    <row r="86900" spans="101:101">
      <c r="CW86900" s="2210"/>
    </row>
    <row r="86901" spans="101:101">
      <c r="CW86901" s="2195"/>
    </row>
    <row r="86925" spans="101:101">
      <c r="CW86925" s="2210"/>
    </row>
    <row r="86926" spans="101:101">
      <c r="CW86926" s="2195"/>
    </row>
    <row r="86950" spans="101:101">
      <c r="CW86950" s="2210"/>
    </row>
    <row r="86951" spans="101:101">
      <c r="CW86951" s="2195"/>
    </row>
    <row r="86975" spans="101:101">
      <c r="CW86975" s="2210"/>
    </row>
    <row r="86976" spans="101:101">
      <c r="CW86976" s="2195"/>
    </row>
    <row r="87000" spans="101:101">
      <c r="CW87000" s="2210"/>
    </row>
    <row r="87001" spans="101:101">
      <c r="CW87001" s="2195"/>
    </row>
    <row r="87025" spans="101:101">
      <c r="CW87025" s="2210"/>
    </row>
    <row r="87026" spans="101:101">
      <c r="CW87026" s="2195"/>
    </row>
    <row r="87050" spans="101:101">
      <c r="CW87050" s="2210"/>
    </row>
    <row r="87051" spans="101:101">
      <c r="CW87051" s="2195"/>
    </row>
    <row r="87075" spans="101:101">
      <c r="CW87075" s="2210"/>
    </row>
    <row r="87076" spans="101:101">
      <c r="CW87076" s="2195"/>
    </row>
    <row r="87100" spans="101:101">
      <c r="CW87100" s="2210"/>
    </row>
    <row r="87101" spans="101:101">
      <c r="CW87101" s="2195"/>
    </row>
    <row r="87125" spans="101:101">
      <c r="CW87125" s="2210"/>
    </row>
    <row r="87126" spans="101:101">
      <c r="CW87126" s="2195"/>
    </row>
    <row r="87150" spans="101:101">
      <c r="CW87150" s="2210"/>
    </row>
    <row r="87151" spans="101:101">
      <c r="CW87151" s="2195"/>
    </row>
    <row r="87175" spans="101:101">
      <c r="CW87175" s="2210"/>
    </row>
    <row r="87176" spans="101:101">
      <c r="CW87176" s="2195"/>
    </row>
    <row r="87200" spans="101:101">
      <c r="CW87200" s="2210"/>
    </row>
    <row r="87201" spans="101:101">
      <c r="CW87201" s="2195"/>
    </row>
    <row r="87225" spans="101:101">
      <c r="CW87225" s="2210"/>
    </row>
    <row r="87226" spans="101:101">
      <c r="CW87226" s="2195"/>
    </row>
    <row r="87250" spans="101:101">
      <c r="CW87250" s="2210"/>
    </row>
    <row r="87251" spans="101:101">
      <c r="CW87251" s="2195"/>
    </row>
    <row r="87275" spans="101:101">
      <c r="CW87275" s="2210"/>
    </row>
    <row r="87276" spans="101:101">
      <c r="CW87276" s="2195"/>
    </row>
    <row r="87300" spans="101:101">
      <c r="CW87300" s="2210"/>
    </row>
    <row r="87301" spans="101:101">
      <c r="CW87301" s="2195"/>
    </row>
    <row r="87325" spans="101:101">
      <c r="CW87325" s="2210"/>
    </row>
    <row r="87326" spans="101:101">
      <c r="CW87326" s="2195"/>
    </row>
    <row r="87350" spans="101:101">
      <c r="CW87350" s="2210"/>
    </row>
    <row r="87351" spans="101:101">
      <c r="CW87351" s="2195"/>
    </row>
    <row r="87375" spans="101:101">
      <c r="CW87375" s="2210"/>
    </row>
    <row r="87376" spans="101:101">
      <c r="CW87376" s="2195"/>
    </row>
    <row r="87400" spans="101:101">
      <c r="CW87400" s="2210"/>
    </row>
    <row r="87401" spans="101:101">
      <c r="CW87401" s="2195"/>
    </row>
    <row r="87425" spans="101:101">
      <c r="CW87425" s="2210"/>
    </row>
    <row r="87426" spans="101:101">
      <c r="CW87426" s="2195"/>
    </row>
    <row r="87450" spans="101:101">
      <c r="CW87450" s="2210"/>
    </row>
    <row r="87451" spans="101:101">
      <c r="CW87451" s="2195"/>
    </row>
    <row r="87475" spans="101:101">
      <c r="CW87475" s="2210"/>
    </row>
    <row r="87476" spans="101:101">
      <c r="CW87476" s="2195"/>
    </row>
    <row r="87500" spans="101:101">
      <c r="CW87500" s="2210"/>
    </row>
    <row r="87501" spans="101:101">
      <c r="CW87501" s="2195"/>
    </row>
    <row r="87525" spans="101:101">
      <c r="CW87525" s="2210"/>
    </row>
    <row r="87526" spans="101:101">
      <c r="CW87526" s="2195"/>
    </row>
    <row r="87550" spans="101:101">
      <c r="CW87550" s="2210"/>
    </row>
    <row r="87551" spans="101:101">
      <c r="CW87551" s="2195"/>
    </row>
    <row r="87575" spans="101:101">
      <c r="CW87575" s="2210"/>
    </row>
    <row r="87576" spans="101:101">
      <c r="CW87576" s="2195"/>
    </row>
    <row r="87600" spans="101:101">
      <c r="CW87600" s="2210"/>
    </row>
    <row r="87601" spans="101:101">
      <c r="CW87601" s="2195"/>
    </row>
    <row r="87625" spans="101:101">
      <c r="CW87625" s="2210"/>
    </row>
    <row r="87626" spans="101:101">
      <c r="CW87626" s="2195"/>
    </row>
    <row r="87650" spans="101:101">
      <c r="CW87650" s="2210"/>
    </row>
    <row r="87651" spans="101:101">
      <c r="CW87651" s="2195"/>
    </row>
    <row r="87675" spans="101:101">
      <c r="CW87675" s="2210"/>
    </row>
    <row r="87676" spans="101:101">
      <c r="CW87676" s="2195"/>
    </row>
    <row r="87700" spans="101:101">
      <c r="CW87700" s="2210"/>
    </row>
    <row r="87701" spans="101:101">
      <c r="CW87701" s="2195"/>
    </row>
    <row r="87725" spans="101:101">
      <c r="CW87725" s="2210"/>
    </row>
    <row r="87726" spans="101:101">
      <c r="CW87726" s="2195"/>
    </row>
    <row r="87750" spans="101:101">
      <c r="CW87750" s="2210"/>
    </row>
    <row r="87751" spans="101:101">
      <c r="CW87751" s="2195"/>
    </row>
    <row r="87775" spans="101:101">
      <c r="CW87775" s="2210"/>
    </row>
    <row r="87776" spans="101:101">
      <c r="CW87776" s="2195"/>
    </row>
    <row r="87800" spans="101:101">
      <c r="CW87800" s="2210"/>
    </row>
    <row r="87801" spans="101:101">
      <c r="CW87801" s="2195"/>
    </row>
    <row r="87825" spans="101:101">
      <c r="CW87825" s="2210"/>
    </row>
    <row r="87826" spans="101:101">
      <c r="CW87826" s="2195"/>
    </row>
    <row r="87850" spans="101:101">
      <c r="CW87850" s="2210"/>
    </row>
    <row r="87851" spans="101:101">
      <c r="CW87851" s="2195"/>
    </row>
    <row r="87875" spans="101:101">
      <c r="CW87875" s="2210"/>
    </row>
    <row r="87876" spans="101:101">
      <c r="CW87876" s="2195"/>
    </row>
    <row r="87900" spans="101:101">
      <c r="CW87900" s="2210"/>
    </row>
    <row r="87901" spans="101:101">
      <c r="CW87901" s="2195"/>
    </row>
    <row r="87925" spans="101:101">
      <c r="CW87925" s="2210"/>
    </row>
    <row r="87926" spans="101:101">
      <c r="CW87926" s="2195"/>
    </row>
    <row r="87950" spans="101:101">
      <c r="CW87950" s="2210"/>
    </row>
    <row r="87951" spans="101:101">
      <c r="CW87951" s="2195"/>
    </row>
    <row r="87975" spans="101:101">
      <c r="CW87975" s="2210"/>
    </row>
    <row r="87976" spans="101:101">
      <c r="CW87976" s="2195"/>
    </row>
    <row r="88000" spans="101:101">
      <c r="CW88000" s="2210"/>
    </row>
    <row r="88001" spans="101:101">
      <c r="CW88001" s="2195"/>
    </row>
    <row r="88025" spans="101:101">
      <c r="CW88025" s="2210"/>
    </row>
    <row r="88026" spans="101:101">
      <c r="CW88026" s="2195"/>
    </row>
    <row r="88050" spans="101:101">
      <c r="CW88050" s="2210"/>
    </row>
    <row r="88051" spans="101:101">
      <c r="CW88051" s="2195"/>
    </row>
    <row r="88075" spans="101:101">
      <c r="CW88075" s="2210"/>
    </row>
    <row r="88076" spans="101:101">
      <c r="CW88076" s="2195"/>
    </row>
    <row r="88100" spans="101:101">
      <c r="CW88100" s="2210"/>
    </row>
    <row r="88101" spans="101:101">
      <c r="CW88101" s="2195"/>
    </row>
    <row r="88125" spans="101:101">
      <c r="CW88125" s="2210"/>
    </row>
    <row r="88126" spans="101:101">
      <c r="CW88126" s="2195"/>
    </row>
    <row r="88150" spans="101:101">
      <c r="CW88150" s="2210"/>
    </row>
    <row r="88151" spans="101:101">
      <c r="CW88151" s="2195"/>
    </row>
    <row r="88175" spans="101:101">
      <c r="CW88175" s="2210"/>
    </row>
    <row r="88176" spans="101:101">
      <c r="CW88176" s="2195"/>
    </row>
    <row r="88200" spans="101:101">
      <c r="CW88200" s="2210"/>
    </row>
    <row r="88201" spans="101:101">
      <c r="CW88201" s="2195"/>
    </row>
    <row r="88225" spans="101:101">
      <c r="CW88225" s="2210"/>
    </row>
    <row r="88226" spans="101:101">
      <c r="CW88226" s="2195"/>
    </row>
    <row r="88250" spans="101:101">
      <c r="CW88250" s="2210"/>
    </row>
    <row r="88251" spans="101:101">
      <c r="CW88251" s="2195"/>
    </row>
    <row r="88275" spans="101:101">
      <c r="CW88275" s="2210"/>
    </row>
    <row r="88276" spans="101:101">
      <c r="CW88276" s="2195"/>
    </row>
    <row r="88300" spans="101:101">
      <c r="CW88300" s="2210"/>
    </row>
    <row r="88301" spans="101:101">
      <c r="CW88301" s="2195"/>
    </row>
    <row r="88325" spans="101:101">
      <c r="CW88325" s="2210"/>
    </row>
    <row r="88326" spans="101:101">
      <c r="CW88326" s="2195"/>
    </row>
    <row r="88350" spans="101:101">
      <c r="CW88350" s="2210"/>
    </row>
    <row r="88351" spans="101:101">
      <c r="CW88351" s="2195"/>
    </row>
    <row r="88375" spans="101:101">
      <c r="CW88375" s="2210"/>
    </row>
    <row r="88376" spans="101:101">
      <c r="CW88376" s="2195"/>
    </row>
    <row r="88400" spans="101:101">
      <c r="CW88400" s="2210"/>
    </row>
    <row r="88401" spans="101:101">
      <c r="CW88401" s="2195"/>
    </row>
    <row r="88425" spans="101:101">
      <c r="CW88425" s="2210"/>
    </row>
    <row r="88426" spans="101:101">
      <c r="CW88426" s="2195"/>
    </row>
    <row r="88450" spans="101:101">
      <c r="CW88450" s="2210"/>
    </row>
    <row r="88451" spans="101:101">
      <c r="CW88451" s="2195"/>
    </row>
    <row r="88475" spans="101:101">
      <c r="CW88475" s="2210"/>
    </row>
    <row r="88476" spans="101:101">
      <c r="CW88476" s="2195"/>
    </row>
    <row r="88500" spans="101:101">
      <c r="CW88500" s="2210"/>
    </row>
    <row r="88501" spans="101:101">
      <c r="CW88501" s="2195"/>
    </row>
    <row r="88525" spans="101:101">
      <c r="CW88525" s="2210"/>
    </row>
    <row r="88526" spans="101:101">
      <c r="CW88526" s="2195"/>
    </row>
    <row r="88550" spans="101:101">
      <c r="CW88550" s="2210"/>
    </row>
    <row r="88551" spans="101:101">
      <c r="CW88551" s="2195"/>
    </row>
    <row r="88575" spans="101:101">
      <c r="CW88575" s="2210"/>
    </row>
    <row r="88576" spans="101:101">
      <c r="CW88576" s="2195"/>
    </row>
    <row r="88600" spans="101:101">
      <c r="CW88600" s="2210"/>
    </row>
    <row r="88601" spans="101:101">
      <c r="CW88601" s="2195"/>
    </row>
    <row r="88625" spans="101:101">
      <c r="CW88625" s="2210"/>
    </row>
    <row r="88626" spans="101:101">
      <c r="CW88626" s="2195"/>
    </row>
    <row r="88650" spans="101:101">
      <c r="CW88650" s="2210"/>
    </row>
    <row r="88651" spans="101:101">
      <c r="CW88651" s="2195"/>
    </row>
    <row r="88675" spans="101:101">
      <c r="CW88675" s="2210"/>
    </row>
    <row r="88676" spans="101:101">
      <c r="CW88676" s="2195"/>
    </row>
    <row r="88700" spans="101:101">
      <c r="CW88700" s="2210"/>
    </row>
    <row r="88701" spans="101:101">
      <c r="CW88701" s="2195"/>
    </row>
    <row r="88725" spans="101:101">
      <c r="CW88725" s="2210"/>
    </row>
    <row r="88726" spans="101:101">
      <c r="CW88726" s="2195"/>
    </row>
    <row r="88750" spans="101:101">
      <c r="CW88750" s="2210"/>
    </row>
    <row r="88751" spans="101:101">
      <c r="CW88751" s="2195"/>
    </row>
    <row r="88775" spans="101:101">
      <c r="CW88775" s="2210"/>
    </row>
    <row r="88776" spans="101:101">
      <c r="CW88776" s="2195"/>
    </row>
    <row r="88800" spans="101:101">
      <c r="CW88800" s="2210"/>
    </row>
    <row r="88801" spans="101:101">
      <c r="CW88801" s="2195"/>
    </row>
    <row r="88825" spans="101:101">
      <c r="CW88825" s="2210"/>
    </row>
    <row r="88826" spans="101:101">
      <c r="CW88826" s="2195"/>
    </row>
    <row r="88850" spans="101:101">
      <c r="CW88850" s="2210"/>
    </row>
    <row r="88851" spans="101:101">
      <c r="CW88851" s="2195"/>
    </row>
    <row r="88875" spans="101:101">
      <c r="CW88875" s="2210"/>
    </row>
    <row r="88876" spans="101:101">
      <c r="CW88876" s="2195"/>
    </row>
    <row r="88900" spans="101:101">
      <c r="CW88900" s="2210"/>
    </row>
    <row r="88901" spans="101:101">
      <c r="CW88901" s="2195"/>
    </row>
    <row r="88925" spans="101:101">
      <c r="CW88925" s="2210"/>
    </row>
    <row r="88926" spans="101:101">
      <c r="CW88926" s="2195"/>
    </row>
    <row r="88950" spans="101:101">
      <c r="CW88950" s="2210"/>
    </row>
    <row r="88951" spans="101:101">
      <c r="CW88951" s="2195"/>
    </row>
    <row r="88975" spans="101:101">
      <c r="CW88975" s="2210"/>
    </row>
    <row r="88976" spans="101:101">
      <c r="CW88976" s="2195"/>
    </row>
    <row r="89000" spans="101:101">
      <c r="CW89000" s="2210"/>
    </row>
    <row r="89001" spans="101:101">
      <c r="CW89001" s="2195"/>
    </row>
    <row r="89025" spans="101:101">
      <c r="CW89025" s="2210"/>
    </row>
    <row r="89026" spans="101:101">
      <c r="CW89026" s="2195"/>
    </row>
    <row r="89050" spans="101:101">
      <c r="CW89050" s="2210"/>
    </row>
    <row r="89051" spans="101:101">
      <c r="CW89051" s="2195"/>
    </row>
    <row r="89075" spans="101:101">
      <c r="CW89075" s="2210"/>
    </row>
    <row r="89076" spans="101:101">
      <c r="CW89076" s="2195"/>
    </row>
    <row r="89100" spans="101:101">
      <c r="CW89100" s="2210"/>
    </row>
    <row r="89101" spans="101:101">
      <c r="CW89101" s="2195"/>
    </row>
    <row r="89125" spans="101:101">
      <c r="CW89125" s="2210"/>
    </row>
    <row r="89126" spans="101:101">
      <c r="CW89126" s="2195"/>
    </row>
    <row r="89150" spans="101:101">
      <c r="CW89150" s="2210"/>
    </row>
    <row r="89151" spans="101:101">
      <c r="CW89151" s="2195"/>
    </row>
    <row r="89175" spans="101:101">
      <c r="CW89175" s="2210"/>
    </row>
    <row r="89176" spans="101:101">
      <c r="CW89176" s="2195"/>
    </row>
    <row r="89200" spans="101:101">
      <c r="CW89200" s="2210"/>
    </row>
    <row r="89201" spans="101:101">
      <c r="CW89201" s="2195"/>
    </row>
    <row r="89225" spans="101:101">
      <c r="CW89225" s="2210"/>
    </row>
    <row r="89226" spans="101:101">
      <c r="CW89226" s="2195"/>
    </row>
    <row r="89250" spans="101:101">
      <c r="CW89250" s="2210"/>
    </row>
    <row r="89251" spans="101:101">
      <c r="CW89251" s="2195"/>
    </row>
    <row r="89275" spans="101:101">
      <c r="CW89275" s="2210"/>
    </row>
    <row r="89276" spans="101:101">
      <c r="CW89276" s="2195"/>
    </row>
    <row r="89300" spans="101:101">
      <c r="CW89300" s="2210"/>
    </row>
    <row r="89301" spans="101:101">
      <c r="CW89301" s="2195"/>
    </row>
    <row r="89325" spans="101:101">
      <c r="CW89325" s="2210"/>
    </row>
    <row r="89326" spans="101:101">
      <c r="CW89326" s="2195"/>
    </row>
    <row r="89350" spans="101:101">
      <c r="CW89350" s="2210"/>
    </row>
    <row r="89351" spans="101:101">
      <c r="CW89351" s="2195"/>
    </row>
    <row r="89375" spans="101:101">
      <c r="CW89375" s="2210"/>
    </row>
    <row r="89376" spans="101:101">
      <c r="CW89376" s="2195"/>
    </row>
    <row r="89400" spans="101:101">
      <c r="CW89400" s="2210"/>
    </row>
    <row r="89401" spans="101:101">
      <c r="CW89401" s="2195"/>
    </row>
    <row r="89425" spans="101:101">
      <c r="CW89425" s="2210"/>
    </row>
    <row r="89426" spans="101:101">
      <c r="CW89426" s="2195"/>
    </row>
    <row r="89450" spans="101:101">
      <c r="CW89450" s="2210"/>
    </row>
    <row r="89451" spans="101:101">
      <c r="CW89451" s="2195"/>
    </row>
    <row r="89475" spans="101:101">
      <c r="CW89475" s="2210"/>
    </row>
    <row r="89476" spans="101:101">
      <c r="CW89476" s="2195"/>
    </row>
    <row r="89500" spans="101:101">
      <c r="CW89500" s="2210"/>
    </row>
    <row r="89501" spans="101:101">
      <c r="CW89501" s="2195"/>
    </row>
    <row r="89525" spans="101:101">
      <c r="CW89525" s="2210"/>
    </row>
    <row r="89526" spans="101:101">
      <c r="CW89526" s="2195"/>
    </row>
    <row r="89550" spans="101:101">
      <c r="CW89550" s="2210"/>
    </row>
    <row r="89551" spans="101:101">
      <c r="CW89551" s="2195"/>
    </row>
    <row r="89575" spans="101:101">
      <c r="CW89575" s="2210"/>
    </row>
    <row r="89576" spans="101:101">
      <c r="CW89576" s="2195"/>
    </row>
    <row r="89600" spans="101:101">
      <c r="CW89600" s="2210"/>
    </row>
    <row r="89601" spans="101:101">
      <c r="CW89601" s="2195"/>
    </row>
    <row r="89625" spans="101:101">
      <c r="CW89625" s="2210"/>
    </row>
    <row r="89626" spans="101:101">
      <c r="CW89626" s="2195"/>
    </row>
    <row r="89650" spans="101:101">
      <c r="CW89650" s="2210"/>
    </row>
    <row r="89651" spans="101:101">
      <c r="CW89651" s="2195"/>
    </row>
    <row r="89675" spans="101:101">
      <c r="CW89675" s="2210"/>
    </row>
    <row r="89676" spans="101:101">
      <c r="CW89676" s="2195"/>
    </row>
    <row r="89700" spans="101:101">
      <c r="CW89700" s="2210"/>
    </row>
    <row r="89701" spans="101:101">
      <c r="CW89701" s="2195"/>
    </row>
    <row r="89725" spans="101:101">
      <c r="CW89725" s="2210"/>
    </row>
    <row r="89726" spans="101:101">
      <c r="CW89726" s="2195"/>
    </row>
    <row r="89750" spans="101:101">
      <c r="CW89750" s="2210"/>
    </row>
    <row r="89751" spans="101:101">
      <c r="CW89751" s="2195"/>
    </row>
    <row r="89775" spans="101:101">
      <c r="CW89775" s="2210"/>
    </row>
    <row r="89776" spans="101:101">
      <c r="CW89776" s="2195"/>
    </row>
    <row r="89800" spans="101:101">
      <c r="CW89800" s="2210"/>
    </row>
    <row r="89801" spans="101:101">
      <c r="CW89801" s="2195"/>
    </row>
    <row r="89825" spans="101:101">
      <c r="CW89825" s="2210"/>
    </row>
    <row r="89826" spans="101:101">
      <c r="CW89826" s="2195"/>
    </row>
    <row r="89850" spans="101:101">
      <c r="CW89850" s="2210"/>
    </row>
    <row r="89851" spans="101:101">
      <c r="CW89851" s="2195"/>
    </row>
    <row r="89875" spans="101:101">
      <c r="CW89875" s="2210"/>
    </row>
    <row r="89876" spans="101:101">
      <c r="CW89876" s="2195"/>
    </row>
    <row r="89900" spans="101:101">
      <c r="CW89900" s="2210"/>
    </row>
    <row r="89901" spans="101:101">
      <c r="CW89901" s="2195"/>
    </row>
    <row r="89925" spans="101:101">
      <c r="CW89925" s="2210"/>
    </row>
    <row r="89926" spans="101:101">
      <c r="CW89926" s="2195"/>
    </row>
    <row r="89950" spans="101:101">
      <c r="CW89950" s="2210"/>
    </row>
    <row r="89951" spans="101:101">
      <c r="CW89951" s="2195"/>
    </row>
    <row r="89975" spans="101:101">
      <c r="CW89975" s="2210"/>
    </row>
    <row r="89976" spans="101:101">
      <c r="CW89976" s="2195"/>
    </row>
    <row r="90000" spans="101:101">
      <c r="CW90000" s="2210"/>
    </row>
    <row r="90001" spans="101:101">
      <c r="CW90001" s="2195"/>
    </row>
    <row r="90025" spans="101:101">
      <c r="CW90025" s="2210"/>
    </row>
    <row r="90026" spans="101:101">
      <c r="CW90026" s="2195"/>
    </row>
    <row r="90050" spans="101:101">
      <c r="CW90050" s="2210"/>
    </row>
    <row r="90051" spans="101:101">
      <c r="CW90051" s="2195"/>
    </row>
    <row r="90075" spans="101:101">
      <c r="CW90075" s="2210"/>
    </row>
    <row r="90076" spans="101:101">
      <c r="CW90076" s="2195"/>
    </row>
    <row r="90100" spans="101:101">
      <c r="CW90100" s="2210"/>
    </row>
    <row r="90101" spans="101:101">
      <c r="CW90101" s="2195"/>
    </row>
    <row r="90125" spans="101:101">
      <c r="CW90125" s="2210"/>
    </row>
    <row r="90126" spans="101:101">
      <c r="CW90126" s="2195"/>
    </row>
    <row r="90150" spans="101:101">
      <c r="CW90150" s="2210"/>
    </row>
    <row r="90151" spans="101:101">
      <c r="CW90151" s="2195"/>
    </row>
    <row r="90175" spans="101:101">
      <c r="CW90175" s="2210"/>
    </row>
    <row r="90176" spans="101:101">
      <c r="CW90176" s="2195"/>
    </row>
    <row r="90200" spans="101:101">
      <c r="CW90200" s="2210"/>
    </row>
    <row r="90201" spans="101:101">
      <c r="CW90201" s="2195"/>
    </row>
    <row r="90225" spans="101:101">
      <c r="CW90225" s="2210"/>
    </row>
    <row r="90226" spans="101:101">
      <c r="CW90226" s="2195"/>
    </row>
    <row r="90250" spans="101:101">
      <c r="CW90250" s="2210"/>
    </row>
    <row r="90251" spans="101:101">
      <c r="CW90251" s="2195"/>
    </row>
    <row r="90275" spans="101:101">
      <c r="CW90275" s="2210"/>
    </row>
    <row r="90276" spans="101:101">
      <c r="CW90276" s="2195"/>
    </row>
    <row r="90300" spans="101:101">
      <c r="CW90300" s="2210"/>
    </row>
    <row r="90301" spans="101:101">
      <c r="CW90301" s="2195"/>
    </row>
    <row r="90325" spans="101:101">
      <c r="CW90325" s="2210"/>
    </row>
    <row r="90326" spans="101:101">
      <c r="CW90326" s="2195"/>
    </row>
    <row r="90350" spans="101:101">
      <c r="CW90350" s="2210"/>
    </row>
    <row r="90351" spans="101:101">
      <c r="CW90351" s="2195"/>
    </row>
    <row r="90375" spans="101:101">
      <c r="CW90375" s="2210"/>
    </row>
    <row r="90376" spans="101:101">
      <c r="CW90376" s="2195"/>
    </row>
    <row r="90400" spans="101:101">
      <c r="CW90400" s="2210"/>
    </row>
    <row r="90401" spans="101:101">
      <c r="CW90401" s="2195"/>
    </row>
    <row r="90425" spans="101:101">
      <c r="CW90425" s="2210"/>
    </row>
    <row r="90426" spans="101:101">
      <c r="CW90426" s="2195"/>
    </row>
    <row r="90450" spans="101:101">
      <c r="CW90450" s="2210"/>
    </row>
    <row r="90451" spans="101:101">
      <c r="CW90451" s="2195"/>
    </row>
    <row r="90475" spans="101:101">
      <c r="CW90475" s="2210"/>
    </row>
    <row r="90476" spans="101:101">
      <c r="CW90476" s="2195"/>
    </row>
    <row r="90500" spans="101:101">
      <c r="CW90500" s="2210"/>
    </row>
    <row r="90501" spans="101:101">
      <c r="CW90501" s="2195"/>
    </row>
    <row r="90525" spans="101:101">
      <c r="CW90525" s="2210"/>
    </row>
    <row r="90526" spans="101:101">
      <c r="CW90526" s="2195"/>
    </row>
    <row r="90550" spans="101:101">
      <c r="CW90550" s="2210"/>
    </row>
    <row r="90551" spans="101:101">
      <c r="CW90551" s="2195"/>
    </row>
    <row r="90575" spans="101:101">
      <c r="CW90575" s="2210"/>
    </row>
    <row r="90576" spans="101:101">
      <c r="CW90576" s="2195"/>
    </row>
    <row r="90600" spans="101:101">
      <c r="CW90600" s="2210"/>
    </row>
    <row r="90601" spans="101:101">
      <c r="CW90601" s="2195"/>
    </row>
    <row r="90625" spans="101:101">
      <c r="CW90625" s="2210"/>
    </row>
    <row r="90626" spans="101:101">
      <c r="CW90626" s="2195"/>
    </row>
    <row r="90650" spans="101:101">
      <c r="CW90650" s="2210"/>
    </row>
    <row r="90651" spans="101:101">
      <c r="CW90651" s="2195"/>
    </row>
    <row r="90675" spans="101:101">
      <c r="CW90675" s="2210"/>
    </row>
    <row r="90676" spans="101:101">
      <c r="CW90676" s="2195"/>
    </row>
    <row r="90700" spans="101:101">
      <c r="CW90700" s="2210"/>
    </row>
    <row r="90701" spans="101:101">
      <c r="CW90701" s="2195"/>
    </row>
    <row r="90725" spans="101:101">
      <c r="CW90725" s="2210"/>
    </row>
    <row r="90726" spans="101:101">
      <c r="CW90726" s="2195"/>
    </row>
    <row r="90750" spans="101:101">
      <c r="CW90750" s="2210"/>
    </row>
    <row r="90751" spans="101:101">
      <c r="CW90751" s="2195"/>
    </row>
    <row r="90775" spans="101:101">
      <c r="CW90775" s="2210"/>
    </row>
    <row r="90776" spans="101:101">
      <c r="CW90776" s="2195"/>
    </row>
    <row r="90800" spans="101:101">
      <c r="CW90800" s="2210"/>
    </row>
    <row r="90801" spans="101:101">
      <c r="CW90801" s="2195"/>
    </row>
    <row r="90825" spans="101:101">
      <c r="CW90825" s="2210"/>
    </row>
    <row r="90826" spans="101:101">
      <c r="CW90826" s="2195"/>
    </row>
    <row r="90850" spans="101:101">
      <c r="CW90850" s="2210"/>
    </row>
    <row r="90851" spans="101:101">
      <c r="CW90851" s="2195"/>
    </row>
    <row r="90875" spans="101:101">
      <c r="CW90875" s="2210"/>
    </row>
    <row r="90876" spans="101:101">
      <c r="CW90876" s="2195"/>
    </row>
    <row r="90900" spans="101:101">
      <c r="CW90900" s="2210"/>
    </row>
    <row r="90901" spans="101:101">
      <c r="CW90901" s="2195"/>
    </row>
    <row r="90925" spans="101:101">
      <c r="CW90925" s="2210"/>
    </row>
    <row r="90926" spans="101:101">
      <c r="CW90926" s="2195"/>
    </row>
    <row r="90950" spans="101:101">
      <c r="CW90950" s="2210"/>
    </row>
    <row r="90951" spans="101:101">
      <c r="CW90951" s="2195"/>
    </row>
    <row r="90975" spans="101:101">
      <c r="CW90975" s="2210"/>
    </row>
    <row r="90976" spans="101:101">
      <c r="CW90976" s="2195"/>
    </row>
    <row r="91000" spans="101:101">
      <c r="CW91000" s="2210"/>
    </row>
    <row r="91001" spans="101:101">
      <c r="CW91001" s="2195"/>
    </row>
    <row r="91025" spans="101:101">
      <c r="CW91025" s="2210"/>
    </row>
    <row r="91026" spans="101:101">
      <c r="CW91026" s="2195"/>
    </row>
    <row r="91050" spans="101:101">
      <c r="CW91050" s="2210"/>
    </row>
    <row r="91051" spans="101:101">
      <c r="CW91051" s="2195"/>
    </row>
    <row r="91075" spans="101:101">
      <c r="CW91075" s="2210"/>
    </row>
    <row r="91076" spans="101:101">
      <c r="CW91076" s="2195"/>
    </row>
    <row r="91100" spans="101:101">
      <c r="CW91100" s="2210"/>
    </row>
    <row r="91101" spans="101:101">
      <c r="CW91101" s="2195"/>
    </row>
    <row r="91125" spans="101:101">
      <c r="CW91125" s="2210"/>
    </row>
    <row r="91126" spans="101:101">
      <c r="CW91126" s="2195"/>
    </row>
    <row r="91150" spans="101:101">
      <c r="CW91150" s="2210"/>
    </row>
    <row r="91151" spans="101:101">
      <c r="CW91151" s="2195"/>
    </row>
    <row r="91175" spans="101:101">
      <c r="CW91175" s="2210"/>
    </row>
    <row r="91176" spans="101:101">
      <c r="CW91176" s="2195"/>
    </row>
    <row r="91200" spans="101:101">
      <c r="CW91200" s="2210"/>
    </row>
    <row r="91201" spans="101:101">
      <c r="CW91201" s="2195"/>
    </row>
    <row r="91225" spans="101:101">
      <c r="CW91225" s="2210"/>
    </row>
    <row r="91226" spans="101:101">
      <c r="CW91226" s="2195"/>
    </row>
    <row r="91250" spans="101:101">
      <c r="CW91250" s="2210"/>
    </row>
    <row r="91251" spans="101:101">
      <c r="CW91251" s="2195"/>
    </row>
    <row r="91275" spans="101:101">
      <c r="CW91275" s="2210"/>
    </row>
    <row r="91276" spans="101:101">
      <c r="CW91276" s="2195"/>
    </row>
    <row r="91300" spans="101:101">
      <c r="CW91300" s="2210"/>
    </row>
    <row r="91301" spans="101:101">
      <c r="CW91301" s="2195"/>
    </row>
    <row r="91325" spans="101:101">
      <c r="CW91325" s="2210"/>
    </row>
    <row r="91326" spans="101:101">
      <c r="CW91326" s="2195"/>
    </row>
    <row r="91350" spans="101:101">
      <c r="CW91350" s="2210"/>
    </row>
    <row r="91351" spans="101:101">
      <c r="CW91351" s="2195"/>
    </row>
    <row r="91375" spans="101:101">
      <c r="CW91375" s="2210"/>
    </row>
    <row r="91376" spans="101:101">
      <c r="CW91376" s="2195"/>
    </row>
    <row r="91400" spans="101:101">
      <c r="CW91400" s="2210"/>
    </row>
    <row r="91401" spans="101:101">
      <c r="CW91401" s="2195"/>
    </row>
    <row r="91425" spans="101:101">
      <c r="CW91425" s="2210"/>
    </row>
    <row r="91426" spans="101:101">
      <c r="CW91426" s="2195"/>
    </row>
    <row r="91450" spans="101:101">
      <c r="CW91450" s="2210"/>
    </row>
    <row r="91451" spans="101:101">
      <c r="CW91451" s="2195"/>
    </row>
    <row r="91475" spans="101:101">
      <c r="CW91475" s="2210"/>
    </row>
    <row r="91476" spans="101:101">
      <c r="CW91476" s="2195"/>
    </row>
    <row r="91500" spans="101:101">
      <c r="CW91500" s="2210"/>
    </row>
    <row r="91501" spans="101:101">
      <c r="CW91501" s="2195"/>
    </row>
    <row r="91525" spans="101:101">
      <c r="CW91525" s="2210"/>
    </row>
    <row r="91526" spans="101:101">
      <c r="CW91526" s="2195"/>
    </row>
    <row r="91550" spans="101:101">
      <c r="CW91550" s="2210"/>
    </row>
    <row r="91551" spans="101:101">
      <c r="CW91551" s="2195"/>
    </row>
    <row r="91575" spans="101:101">
      <c r="CW91575" s="2210"/>
    </row>
    <row r="91576" spans="101:101">
      <c r="CW91576" s="2195"/>
    </row>
    <row r="91600" spans="101:101">
      <c r="CW91600" s="2210"/>
    </row>
    <row r="91601" spans="101:101">
      <c r="CW91601" s="2195"/>
    </row>
    <row r="91625" spans="101:101">
      <c r="CW91625" s="2210"/>
    </row>
    <row r="91626" spans="101:101">
      <c r="CW91626" s="2195"/>
    </row>
    <row r="91650" spans="101:101">
      <c r="CW91650" s="2210"/>
    </row>
    <row r="91651" spans="101:101">
      <c r="CW91651" s="2195"/>
    </row>
    <row r="91675" spans="101:101">
      <c r="CW91675" s="2210"/>
    </row>
    <row r="91676" spans="101:101">
      <c r="CW91676" s="2195"/>
    </row>
    <row r="91700" spans="101:101">
      <c r="CW91700" s="2210"/>
    </row>
    <row r="91701" spans="101:101">
      <c r="CW91701" s="2195"/>
    </row>
    <row r="91725" spans="101:101">
      <c r="CW91725" s="2210"/>
    </row>
    <row r="91726" spans="101:101">
      <c r="CW91726" s="2195"/>
    </row>
    <row r="91750" spans="101:101">
      <c r="CW91750" s="2210"/>
    </row>
    <row r="91751" spans="101:101">
      <c r="CW91751" s="2195"/>
    </row>
    <row r="91775" spans="101:101">
      <c r="CW91775" s="2210"/>
    </row>
    <row r="91776" spans="101:101">
      <c r="CW91776" s="2195"/>
    </row>
    <row r="91800" spans="101:101">
      <c r="CW91800" s="2210"/>
    </row>
    <row r="91801" spans="101:101">
      <c r="CW91801" s="2195"/>
    </row>
    <row r="91825" spans="101:101">
      <c r="CW91825" s="2210"/>
    </row>
    <row r="91826" spans="101:101">
      <c r="CW91826" s="2195"/>
    </row>
    <row r="91850" spans="101:101">
      <c r="CW91850" s="2210"/>
    </row>
    <row r="91851" spans="101:101">
      <c r="CW91851" s="2195"/>
    </row>
    <row r="91875" spans="101:101">
      <c r="CW91875" s="2210"/>
    </row>
    <row r="91876" spans="101:101">
      <c r="CW91876" s="2195"/>
    </row>
    <row r="91900" spans="101:101">
      <c r="CW91900" s="2210"/>
    </row>
    <row r="91901" spans="101:101">
      <c r="CW91901" s="2195"/>
    </row>
    <row r="91925" spans="101:101">
      <c r="CW91925" s="2210"/>
    </row>
    <row r="91926" spans="101:101">
      <c r="CW91926" s="2195"/>
    </row>
    <row r="91950" spans="101:101">
      <c r="CW91950" s="2210"/>
    </row>
    <row r="91951" spans="101:101">
      <c r="CW91951" s="2195"/>
    </row>
    <row r="91975" spans="101:101">
      <c r="CW91975" s="2210"/>
    </row>
    <row r="91976" spans="101:101">
      <c r="CW91976" s="2195"/>
    </row>
    <row r="92000" spans="101:101">
      <c r="CW92000" s="2210"/>
    </row>
    <row r="92001" spans="101:101">
      <c r="CW92001" s="2195"/>
    </row>
    <row r="92025" spans="101:101">
      <c r="CW92025" s="2210"/>
    </row>
    <row r="92026" spans="101:101">
      <c r="CW92026" s="2195"/>
    </row>
    <row r="92050" spans="101:101">
      <c r="CW92050" s="2210"/>
    </row>
    <row r="92051" spans="101:101">
      <c r="CW92051" s="2195"/>
    </row>
    <row r="92075" spans="101:101">
      <c r="CW92075" s="2210"/>
    </row>
    <row r="92076" spans="101:101">
      <c r="CW92076" s="2195"/>
    </row>
    <row r="92100" spans="101:101">
      <c r="CW92100" s="2210"/>
    </row>
    <row r="92101" spans="101:101">
      <c r="CW92101" s="2195"/>
    </row>
    <row r="92125" spans="101:101">
      <c r="CW92125" s="2210"/>
    </row>
    <row r="92126" spans="101:101">
      <c r="CW92126" s="2195"/>
    </row>
    <row r="92150" spans="101:101">
      <c r="CW92150" s="2210"/>
    </row>
    <row r="92151" spans="101:101">
      <c r="CW92151" s="2195"/>
    </row>
    <row r="92175" spans="101:101">
      <c r="CW92175" s="2210"/>
    </row>
    <row r="92176" spans="101:101">
      <c r="CW92176" s="2195"/>
    </row>
    <row r="92200" spans="101:101">
      <c r="CW92200" s="2210"/>
    </row>
    <row r="92201" spans="101:101">
      <c r="CW92201" s="2195"/>
    </row>
    <row r="92225" spans="101:101">
      <c r="CW92225" s="2210"/>
    </row>
    <row r="92226" spans="101:101">
      <c r="CW92226" s="2195"/>
    </row>
    <row r="92250" spans="101:101">
      <c r="CW92250" s="2210"/>
    </row>
    <row r="92251" spans="101:101">
      <c r="CW92251" s="2195"/>
    </row>
    <row r="92275" spans="101:101">
      <c r="CW92275" s="2210"/>
    </row>
    <row r="92276" spans="101:101">
      <c r="CW92276" s="2195"/>
    </row>
    <row r="92300" spans="101:101">
      <c r="CW92300" s="2210"/>
    </row>
    <row r="92301" spans="101:101">
      <c r="CW92301" s="2195"/>
    </row>
    <row r="92325" spans="101:101">
      <c r="CW92325" s="2210"/>
    </row>
    <row r="92326" spans="101:101">
      <c r="CW92326" s="2195"/>
    </row>
    <row r="92350" spans="101:101">
      <c r="CW92350" s="2210"/>
    </row>
    <row r="92351" spans="101:101">
      <c r="CW92351" s="2195"/>
    </row>
    <row r="92375" spans="101:101">
      <c r="CW92375" s="2210"/>
    </row>
    <row r="92376" spans="101:101">
      <c r="CW92376" s="2195"/>
    </row>
    <row r="92400" spans="101:101">
      <c r="CW92400" s="2210"/>
    </row>
    <row r="92401" spans="101:101">
      <c r="CW92401" s="2195"/>
    </row>
    <row r="92425" spans="101:101">
      <c r="CW92425" s="2210"/>
    </row>
    <row r="92426" spans="101:101">
      <c r="CW92426" s="2195"/>
    </row>
    <row r="92450" spans="101:101">
      <c r="CW92450" s="2210"/>
    </row>
    <row r="92451" spans="101:101">
      <c r="CW92451" s="2195"/>
    </row>
    <row r="92475" spans="101:101">
      <c r="CW92475" s="2210"/>
    </row>
    <row r="92476" spans="101:101">
      <c r="CW92476" s="2195"/>
    </row>
    <row r="92500" spans="101:101">
      <c r="CW92500" s="2210"/>
    </row>
    <row r="92501" spans="101:101">
      <c r="CW92501" s="2195"/>
    </row>
    <row r="92525" spans="101:101">
      <c r="CW92525" s="2210"/>
    </row>
    <row r="92526" spans="101:101">
      <c r="CW92526" s="2195"/>
    </row>
    <row r="92550" spans="101:101">
      <c r="CW92550" s="2210"/>
    </row>
    <row r="92551" spans="101:101">
      <c r="CW92551" s="2195"/>
    </row>
    <row r="92575" spans="101:101">
      <c r="CW92575" s="2210"/>
    </row>
    <row r="92576" spans="101:101">
      <c r="CW92576" s="2195"/>
    </row>
    <row r="92600" spans="101:101">
      <c r="CW92600" s="2210"/>
    </row>
    <row r="92601" spans="101:101">
      <c r="CW92601" s="2195"/>
    </row>
    <row r="92625" spans="101:101">
      <c r="CW92625" s="2210"/>
    </row>
    <row r="92626" spans="101:101">
      <c r="CW92626" s="2195"/>
    </row>
    <row r="92650" spans="101:101">
      <c r="CW92650" s="2210"/>
    </row>
    <row r="92651" spans="101:101">
      <c r="CW92651" s="2195"/>
    </row>
    <row r="92675" spans="101:101">
      <c r="CW92675" s="2210"/>
    </row>
    <row r="92676" spans="101:101">
      <c r="CW92676" s="2195"/>
    </row>
    <row r="92700" spans="101:101">
      <c r="CW92700" s="2210"/>
    </row>
    <row r="92701" spans="101:101">
      <c r="CW92701" s="2195"/>
    </row>
    <row r="92725" spans="101:101">
      <c r="CW92725" s="2210"/>
    </row>
    <row r="92726" spans="101:101">
      <c r="CW92726" s="2195"/>
    </row>
    <row r="92750" spans="101:101">
      <c r="CW92750" s="2210"/>
    </row>
    <row r="92751" spans="101:101">
      <c r="CW92751" s="2195"/>
    </row>
    <row r="92775" spans="101:101">
      <c r="CW92775" s="2210"/>
    </row>
    <row r="92776" spans="101:101">
      <c r="CW92776" s="2195"/>
    </row>
    <row r="92800" spans="101:101">
      <c r="CW92800" s="2210"/>
    </row>
    <row r="92801" spans="101:101">
      <c r="CW92801" s="2195"/>
    </row>
    <row r="92825" spans="101:101">
      <c r="CW92825" s="2210"/>
    </row>
    <row r="92826" spans="101:101">
      <c r="CW92826" s="2195"/>
    </row>
    <row r="92850" spans="101:101">
      <c r="CW92850" s="2210"/>
    </row>
    <row r="92851" spans="101:101">
      <c r="CW92851" s="2195"/>
    </row>
    <row r="92875" spans="101:101">
      <c r="CW92875" s="2210"/>
    </row>
    <row r="92876" spans="101:101">
      <c r="CW92876" s="2195"/>
    </row>
    <row r="92900" spans="101:101">
      <c r="CW92900" s="2210"/>
    </row>
    <row r="92901" spans="101:101">
      <c r="CW92901" s="2195"/>
    </row>
    <row r="92925" spans="101:101">
      <c r="CW92925" s="2210"/>
    </row>
    <row r="92926" spans="101:101">
      <c r="CW92926" s="2195"/>
    </row>
    <row r="92950" spans="101:101">
      <c r="CW92950" s="2210"/>
    </row>
    <row r="92951" spans="101:101">
      <c r="CW92951" s="2195"/>
    </row>
    <row r="92975" spans="101:101">
      <c r="CW92975" s="2210"/>
    </row>
    <row r="92976" spans="101:101">
      <c r="CW92976" s="2195"/>
    </row>
    <row r="93000" spans="101:101">
      <c r="CW93000" s="2210"/>
    </row>
    <row r="93001" spans="101:101">
      <c r="CW93001" s="2195"/>
    </row>
    <row r="93025" spans="101:101">
      <c r="CW93025" s="2210"/>
    </row>
    <row r="93026" spans="101:101">
      <c r="CW93026" s="2195"/>
    </row>
    <row r="93050" spans="101:101">
      <c r="CW93050" s="2210"/>
    </row>
    <row r="93051" spans="101:101">
      <c r="CW93051" s="2195"/>
    </row>
    <row r="93075" spans="101:101">
      <c r="CW93075" s="2210"/>
    </row>
    <row r="93076" spans="101:101">
      <c r="CW93076" s="2195"/>
    </row>
    <row r="93100" spans="101:101">
      <c r="CW93100" s="2210"/>
    </row>
    <row r="93101" spans="101:101">
      <c r="CW93101" s="2195"/>
    </row>
    <row r="93125" spans="101:101">
      <c r="CW93125" s="2210"/>
    </row>
    <row r="93126" spans="101:101">
      <c r="CW93126" s="2195"/>
    </row>
    <row r="93150" spans="101:101">
      <c r="CW93150" s="2210"/>
    </row>
    <row r="93151" spans="101:101">
      <c r="CW93151" s="2195"/>
    </row>
    <row r="93175" spans="101:101">
      <c r="CW93175" s="2210"/>
    </row>
    <row r="93176" spans="101:101">
      <c r="CW93176" s="2195"/>
    </row>
    <row r="93200" spans="101:101">
      <c r="CW93200" s="2210"/>
    </row>
    <row r="93201" spans="101:101">
      <c r="CW93201" s="2195"/>
    </row>
    <row r="93225" spans="101:101">
      <c r="CW93225" s="2210"/>
    </row>
    <row r="93226" spans="101:101">
      <c r="CW93226" s="2195"/>
    </row>
    <row r="93250" spans="101:101">
      <c r="CW93250" s="2210"/>
    </row>
    <row r="93251" spans="101:101">
      <c r="CW93251" s="2195"/>
    </row>
    <row r="93275" spans="101:101">
      <c r="CW93275" s="2210"/>
    </row>
    <row r="93276" spans="101:101">
      <c r="CW93276" s="2195"/>
    </row>
    <row r="93300" spans="101:101">
      <c r="CW93300" s="2210"/>
    </row>
    <row r="93301" spans="101:101">
      <c r="CW93301" s="2195"/>
    </row>
    <row r="93325" spans="101:101">
      <c r="CW93325" s="2210"/>
    </row>
    <row r="93326" spans="101:101">
      <c r="CW93326" s="2195"/>
    </row>
    <row r="93350" spans="101:101">
      <c r="CW93350" s="2210"/>
    </row>
    <row r="93351" spans="101:101">
      <c r="CW93351" s="2195"/>
    </row>
    <row r="93375" spans="101:101">
      <c r="CW93375" s="2210"/>
    </row>
    <row r="93376" spans="101:101">
      <c r="CW93376" s="2195"/>
    </row>
    <row r="93400" spans="101:101">
      <c r="CW93400" s="2210"/>
    </row>
    <row r="93401" spans="101:101">
      <c r="CW93401" s="2195"/>
    </row>
    <row r="93425" spans="101:101">
      <c r="CW93425" s="2210"/>
    </row>
    <row r="93426" spans="101:101">
      <c r="CW93426" s="2195"/>
    </row>
    <row r="93450" spans="101:101">
      <c r="CW93450" s="2210"/>
    </row>
    <row r="93451" spans="101:101">
      <c r="CW93451" s="2195"/>
    </row>
    <row r="93475" spans="101:101">
      <c r="CW93475" s="2210"/>
    </row>
    <row r="93476" spans="101:101">
      <c r="CW93476" s="2195"/>
    </row>
    <row r="93500" spans="101:101">
      <c r="CW93500" s="2210"/>
    </row>
    <row r="93501" spans="101:101">
      <c r="CW93501" s="2195"/>
    </row>
    <row r="93525" spans="101:101">
      <c r="CW93525" s="2210"/>
    </row>
    <row r="93526" spans="101:101">
      <c r="CW93526" s="2195"/>
    </row>
    <row r="93550" spans="101:101">
      <c r="CW93550" s="2210"/>
    </row>
    <row r="93551" spans="101:101">
      <c r="CW93551" s="2195"/>
    </row>
    <row r="93575" spans="101:101">
      <c r="CW93575" s="2210"/>
    </row>
    <row r="93576" spans="101:101">
      <c r="CW93576" s="2195"/>
    </row>
    <row r="93600" spans="101:101">
      <c r="CW93600" s="2210"/>
    </row>
    <row r="93601" spans="101:101">
      <c r="CW93601" s="2195"/>
    </row>
    <row r="93625" spans="101:101">
      <c r="CW93625" s="2210"/>
    </row>
    <row r="93626" spans="101:101">
      <c r="CW93626" s="2195"/>
    </row>
    <row r="93650" spans="101:101">
      <c r="CW93650" s="2210"/>
    </row>
    <row r="93651" spans="101:101">
      <c r="CW93651" s="2195"/>
    </row>
    <row r="93675" spans="101:101">
      <c r="CW93675" s="2210"/>
    </row>
    <row r="93676" spans="101:101">
      <c r="CW93676" s="2195"/>
    </row>
    <row r="93700" spans="101:101">
      <c r="CW93700" s="2210"/>
    </row>
    <row r="93701" spans="101:101">
      <c r="CW93701" s="2195"/>
    </row>
    <row r="93725" spans="101:101">
      <c r="CW93725" s="2210"/>
    </row>
    <row r="93726" spans="101:101">
      <c r="CW93726" s="2195"/>
    </row>
    <row r="93750" spans="101:101">
      <c r="CW93750" s="2210"/>
    </row>
    <row r="93751" spans="101:101">
      <c r="CW93751" s="2195"/>
    </row>
    <row r="93775" spans="101:101">
      <c r="CW93775" s="2210"/>
    </row>
    <row r="93776" spans="101:101">
      <c r="CW93776" s="2195"/>
    </row>
    <row r="93800" spans="101:101">
      <c r="CW93800" s="2210"/>
    </row>
    <row r="93801" spans="101:101">
      <c r="CW93801" s="2195"/>
    </row>
    <row r="93825" spans="101:101">
      <c r="CW93825" s="2210"/>
    </row>
    <row r="93826" spans="101:101">
      <c r="CW93826" s="2195"/>
    </row>
    <row r="93850" spans="101:101">
      <c r="CW93850" s="2210"/>
    </row>
    <row r="93851" spans="101:101">
      <c r="CW93851" s="2195"/>
    </row>
    <row r="93875" spans="101:101">
      <c r="CW93875" s="2210"/>
    </row>
    <row r="93876" spans="101:101">
      <c r="CW93876" s="2195"/>
    </row>
    <row r="93900" spans="101:101">
      <c r="CW93900" s="2210"/>
    </row>
    <row r="93901" spans="101:101">
      <c r="CW93901" s="2195"/>
    </row>
    <row r="93925" spans="101:101">
      <c r="CW93925" s="2210"/>
    </row>
    <row r="93926" spans="101:101">
      <c r="CW93926" s="2195"/>
    </row>
    <row r="93950" spans="101:101">
      <c r="CW93950" s="2210"/>
    </row>
    <row r="93951" spans="101:101">
      <c r="CW93951" s="2195"/>
    </row>
    <row r="93975" spans="101:101">
      <c r="CW93975" s="2210"/>
    </row>
    <row r="93976" spans="101:101">
      <c r="CW93976" s="2195"/>
    </row>
    <row r="94000" spans="101:101">
      <c r="CW94000" s="2210"/>
    </row>
    <row r="94001" spans="101:101">
      <c r="CW94001" s="2195"/>
    </row>
    <row r="94025" spans="101:101">
      <c r="CW94025" s="2210"/>
    </row>
    <row r="94026" spans="101:101">
      <c r="CW94026" s="2195"/>
    </row>
    <row r="94050" spans="101:101">
      <c r="CW94050" s="2210"/>
    </row>
    <row r="94051" spans="101:101">
      <c r="CW94051" s="2195"/>
    </row>
    <row r="94075" spans="101:101">
      <c r="CW94075" s="2210"/>
    </row>
    <row r="94076" spans="101:101">
      <c r="CW94076" s="2195"/>
    </row>
    <row r="94100" spans="101:101">
      <c r="CW94100" s="2210"/>
    </row>
    <row r="94101" spans="101:101">
      <c r="CW94101" s="2195"/>
    </row>
    <row r="94125" spans="101:101">
      <c r="CW94125" s="2210"/>
    </row>
    <row r="94126" spans="101:101">
      <c r="CW94126" s="2195"/>
    </row>
    <row r="94150" spans="101:101">
      <c r="CW94150" s="2210"/>
    </row>
    <row r="94151" spans="101:101">
      <c r="CW94151" s="2195"/>
    </row>
    <row r="94175" spans="101:101">
      <c r="CW94175" s="2210"/>
    </row>
    <row r="94176" spans="101:101">
      <c r="CW94176" s="2195"/>
    </row>
    <row r="94200" spans="101:101">
      <c r="CW94200" s="2210"/>
    </row>
    <row r="94201" spans="101:101">
      <c r="CW94201" s="2195"/>
    </row>
    <row r="94225" spans="101:101">
      <c r="CW94225" s="2210"/>
    </row>
    <row r="94226" spans="101:101">
      <c r="CW94226" s="2195"/>
    </row>
    <row r="94250" spans="101:101">
      <c r="CW94250" s="2210"/>
    </row>
    <row r="94251" spans="101:101">
      <c r="CW94251" s="2195"/>
    </row>
    <row r="94275" spans="101:101">
      <c r="CW94275" s="2210"/>
    </row>
    <row r="94276" spans="101:101">
      <c r="CW94276" s="2195"/>
    </row>
    <row r="94300" spans="101:101">
      <c r="CW94300" s="2210"/>
    </row>
    <row r="94301" spans="101:101">
      <c r="CW94301" s="2195"/>
    </row>
    <row r="94325" spans="101:101">
      <c r="CW94325" s="2210"/>
    </row>
    <row r="94326" spans="101:101">
      <c r="CW94326" s="2195"/>
    </row>
    <row r="94350" spans="101:101">
      <c r="CW94350" s="2210"/>
    </row>
    <row r="94351" spans="101:101">
      <c r="CW94351" s="2195"/>
    </row>
    <row r="94375" spans="101:101">
      <c r="CW94375" s="2210"/>
    </row>
    <row r="94376" spans="101:101">
      <c r="CW94376" s="2195"/>
    </row>
    <row r="94400" spans="101:101">
      <c r="CW94400" s="2210"/>
    </row>
    <row r="94401" spans="101:101">
      <c r="CW94401" s="2195"/>
    </row>
    <row r="94425" spans="101:101">
      <c r="CW94425" s="2210"/>
    </row>
    <row r="94426" spans="101:101">
      <c r="CW94426" s="2195"/>
    </row>
    <row r="94450" spans="101:101">
      <c r="CW94450" s="2210"/>
    </row>
    <row r="94451" spans="101:101">
      <c r="CW94451" s="2195"/>
    </row>
    <row r="94475" spans="101:101">
      <c r="CW94475" s="2210"/>
    </row>
    <row r="94476" spans="101:101">
      <c r="CW94476" s="2195"/>
    </row>
    <row r="94500" spans="101:101">
      <c r="CW94500" s="2210"/>
    </row>
    <row r="94501" spans="101:101">
      <c r="CW94501" s="2195"/>
    </row>
    <row r="94525" spans="101:101">
      <c r="CW94525" s="2210"/>
    </row>
    <row r="94526" spans="101:101">
      <c r="CW94526" s="2195"/>
    </row>
    <row r="94550" spans="101:101">
      <c r="CW94550" s="2210"/>
    </row>
    <row r="94551" spans="101:101">
      <c r="CW94551" s="2195"/>
    </row>
    <row r="94575" spans="101:101">
      <c r="CW94575" s="2210"/>
    </row>
    <row r="94576" spans="101:101">
      <c r="CW94576" s="2195"/>
    </row>
    <row r="94600" spans="101:101">
      <c r="CW94600" s="2210"/>
    </row>
    <row r="94601" spans="101:101">
      <c r="CW94601" s="2195"/>
    </row>
    <row r="94625" spans="101:101">
      <c r="CW94625" s="2210"/>
    </row>
    <row r="94626" spans="101:101">
      <c r="CW94626" s="2195"/>
    </row>
    <row r="94650" spans="101:101">
      <c r="CW94650" s="2210"/>
    </row>
    <row r="94651" spans="101:101">
      <c r="CW94651" s="2195"/>
    </row>
    <row r="94675" spans="101:101">
      <c r="CW94675" s="2210"/>
    </row>
    <row r="94676" spans="101:101">
      <c r="CW94676" s="2195"/>
    </row>
    <row r="94700" spans="101:101">
      <c r="CW94700" s="2210"/>
    </row>
    <row r="94701" spans="101:101">
      <c r="CW94701" s="2195"/>
    </row>
    <row r="94725" spans="101:101">
      <c r="CW94725" s="2210"/>
    </row>
    <row r="94726" spans="101:101">
      <c r="CW94726" s="2195"/>
    </row>
    <row r="94750" spans="101:101">
      <c r="CW94750" s="2210"/>
    </row>
    <row r="94751" spans="101:101">
      <c r="CW94751" s="2195"/>
    </row>
    <row r="94775" spans="101:101">
      <c r="CW94775" s="2210"/>
    </row>
    <row r="94776" spans="101:101">
      <c r="CW94776" s="2195"/>
    </row>
    <row r="94800" spans="101:101">
      <c r="CW94800" s="2210"/>
    </row>
    <row r="94801" spans="101:101">
      <c r="CW94801" s="2195"/>
    </row>
    <row r="94825" spans="101:101">
      <c r="CW94825" s="2210"/>
    </row>
    <row r="94826" spans="101:101">
      <c r="CW94826" s="2195"/>
    </row>
    <row r="94850" spans="101:101">
      <c r="CW94850" s="2210"/>
    </row>
    <row r="94851" spans="101:101">
      <c r="CW94851" s="2195"/>
    </row>
    <row r="94875" spans="101:101">
      <c r="CW94875" s="2210"/>
    </row>
    <row r="94876" spans="101:101">
      <c r="CW94876" s="2195"/>
    </row>
    <row r="94900" spans="101:101">
      <c r="CW94900" s="2210"/>
    </row>
    <row r="94901" spans="101:101">
      <c r="CW94901" s="2195"/>
    </row>
    <row r="94925" spans="101:101">
      <c r="CW94925" s="2210"/>
    </row>
    <row r="94926" spans="101:101">
      <c r="CW94926" s="2195"/>
    </row>
    <row r="94950" spans="101:101">
      <c r="CW94950" s="2210"/>
    </row>
    <row r="94951" spans="101:101">
      <c r="CW94951" s="2195"/>
    </row>
    <row r="94975" spans="101:101">
      <c r="CW94975" s="2210"/>
    </row>
    <row r="94976" spans="101:101">
      <c r="CW94976" s="2195"/>
    </row>
    <row r="95000" spans="101:101">
      <c r="CW95000" s="2210"/>
    </row>
    <row r="95001" spans="101:101">
      <c r="CW95001" s="2195"/>
    </row>
    <row r="95025" spans="101:101">
      <c r="CW95025" s="2210"/>
    </row>
    <row r="95026" spans="101:101">
      <c r="CW95026" s="2195"/>
    </row>
    <row r="95050" spans="101:101">
      <c r="CW95050" s="2210"/>
    </row>
    <row r="95051" spans="101:101">
      <c r="CW95051" s="2195"/>
    </row>
    <row r="95075" spans="101:101">
      <c r="CW95075" s="2210"/>
    </row>
    <row r="95076" spans="101:101">
      <c r="CW95076" s="2195"/>
    </row>
    <row r="95100" spans="101:101">
      <c r="CW95100" s="2210"/>
    </row>
    <row r="95101" spans="101:101">
      <c r="CW95101" s="2195"/>
    </row>
    <row r="95125" spans="101:101">
      <c r="CW95125" s="2210"/>
    </row>
    <row r="95126" spans="101:101">
      <c r="CW95126" s="2195"/>
    </row>
    <row r="95150" spans="101:101">
      <c r="CW95150" s="2210"/>
    </row>
    <row r="95151" spans="101:101">
      <c r="CW95151" s="2195"/>
    </row>
    <row r="95175" spans="101:101">
      <c r="CW95175" s="2210"/>
    </row>
    <row r="95176" spans="101:101">
      <c r="CW95176" s="2195"/>
    </row>
    <row r="95200" spans="101:101">
      <c r="CW95200" s="2210"/>
    </row>
    <row r="95201" spans="101:101">
      <c r="CW95201" s="2195"/>
    </row>
    <row r="95225" spans="101:101">
      <c r="CW95225" s="2210"/>
    </row>
    <row r="95226" spans="101:101">
      <c r="CW95226" s="2195"/>
    </row>
    <row r="95250" spans="101:101">
      <c r="CW95250" s="2210"/>
    </row>
    <row r="95251" spans="101:101">
      <c r="CW95251" s="2195"/>
    </row>
    <row r="95275" spans="101:101">
      <c r="CW95275" s="2210"/>
    </row>
    <row r="95276" spans="101:101">
      <c r="CW95276" s="2195"/>
    </row>
    <row r="95300" spans="101:101">
      <c r="CW95300" s="2210"/>
    </row>
    <row r="95301" spans="101:101">
      <c r="CW95301" s="2195"/>
    </row>
    <row r="95325" spans="101:101">
      <c r="CW95325" s="2210"/>
    </row>
    <row r="95326" spans="101:101">
      <c r="CW95326" s="2195"/>
    </row>
    <row r="95350" spans="101:101">
      <c r="CW95350" s="2210"/>
    </row>
    <row r="95351" spans="101:101">
      <c r="CW95351" s="2195"/>
    </row>
    <row r="95375" spans="101:101">
      <c r="CW95375" s="2210"/>
    </row>
    <row r="95376" spans="101:101">
      <c r="CW95376" s="2195"/>
    </row>
    <row r="95400" spans="101:101">
      <c r="CW95400" s="2210"/>
    </row>
    <row r="95401" spans="101:101">
      <c r="CW95401" s="2195"/>
    </row>
    <row r="95425" spans="101:101">
      <c r="CW95425" s="2210"/>
    </row>
    <row r="95426" spans="101:101">
      <c r="CW95426" s="2195"/>
    </row>
    <row r="95450" spans="101:101">
      <c r="CW95450" s="2210"/>
    </row>
    <row r="95451" spans="101:101">
      <c r="CW95451" s="2195"/>
    </row>
    <row r="95475" spans="101:101">
      <c r="CW95475" s="2210"/>
    </row>
    <row r="95476" spans="101:101">
      <c r="CW95476" s="2195"/>
    </row>
    <row r="95500" spans="101:101">
      <c r="CW95500" s="2210"/>
    </row>
    <row r="95501" spans="101:101">
      <c r="CW95501" s="2195"/>
    </row>
    <row r="95525" spans="101:101">
      <c r="CW95525" s="2210"/>
    </row>
    <row r="95526" spans="101:101">
      <c r="CW95526" s="2195"/>
    </row>
    <row r="95550" spans="101:101">
      <c r="CW95550" s="2210"/>
    </row>
    <row r="95551" spans="101:101">
      <c r="CW95551" s="2195"/>
    </row>
    <row r="95575" spans="101:101">
      <c r="CW95575" s="2210"/>
    </row>
    <row r="95576" spans="101:101">
      <c r="CW95576" s="2195"/>
    </row>
    <row r="95600" spans="101:101">
      <c r="CW95600" s="2210"/>
    </row>
    <row r="95601" spans="101:101">
      <c r="CW95601" s="2195"/>
    </row>
    <row r="95625" spans="101:101">
      <c r="CW95625" s="2210"/>
    </row>
    <row r="95626" spans="101:101">
      <c r="CW95626" s="2195"/>
    </row>
    <row r="95650" spans="101:101">
      <c r="CW95650" s="2210"/>
    </row>
    <row r="95651" spans="101:101">
      <c r="CW95651" s="2195"/>
    </row>
    <row r="95675" spans="101:101">
      <c r="CW95675" s="2210"/>
    </row>
    <row r="95676" spans="101:101">
      <c r="CW95676" s="2195"/>
    </row>
    <row r="95700" spans="101:101">
      <c r="CW95700" s="2210"/>
    </row>
    <row r="95701" spans="101:101">
      <c r="CW95701" s="2195"/>
    </row>
    <row r="95725" spans="101:101">
      <c r="CW95725" s="2210"/>
    </row>
    <row r="95726" spans="101:101">
      <c r="CW95726" s="2195"/>
    </row>
    <row r="95750" spans="101:101">
      <c r="CW95750" s="2210"/>
    </row>
    <row r="95751" spans="101:101">
      <c r="CW95751" s="2195"/>
    </row>
    <row r="95775" spans="101:101">
      <c r="CW95775" s="2210"/>
    </row>
    <row r="95776" spans="101:101">
      <c r="CW95776" s="2195"/>
    </row>
    <row r="95800" spans="101:101">
      <c r="CW95800" s="2210"/>
    </row>
    <row r="95801" spans="101:101">
      <c r="CW95801" s="2195"/>
    </row>
    <row r="95825" spans="101:101">
      <c r="CW95825" s="2210"/>
    </row>
    <row r="95826" spans="101:101">
      <c r="CW95826" s="2195"/>
    </row>
    <row r="95850" spans="101:101">
      <c r="CW95850" s="2210"/>
    </row>
    <row r="95851" spans="101:101">
      <c r="CW95851" s="2195"/>
    </row>
    <row r="95875" spans="101:101">
      <c r="CW95875" s="2210"/>
    </row>
    <row r="95876" spans="101:101">
      <c r="CW95876" s="2195"/>
    </row>
    <row r="95900" spans="101:101">
      <c r="CW95900" s="2210"/>
    </row>
    <row r="95901" spans="101:101">
      <c r="CW95901" s="2195"/>
    </row>
    <row r="95925" spans="101:101">
      <c r="CW95925" s="2210"/>
    </row>
    <row r="95926" spans="101:101">
      <c r="CW95926" s="2195"/>
    </row>
    <row r="95950" spans="101:101">
      <c r="CW95950" s="2210"/>
    </row>
    <row r="95951" spans="101:101">
      <c r="CW95951" s="2195"/>
    </row>
    <row r="95975" spans="101:101">
      <c r="CW95975" s="2210"/>
    </row>
    <row r="95976" spans="101:101">
      <c r="CW95976" s="2195"/>
    </row>
    <row r="96000" spans="101:101">
      <c r="CW96000" s="2210"/>
    </row>
    <row r="96001" spans="101:101">
      <c r="CW96001" s="2195"/>
    </row>
    <row r="96025" spans="101:101">
      <c r="CW96025" s="2210"/>
    </row>
    <row r="96026" spans="101:101">
      <c r="CW96026" s="2195"/>
    </row>
    <row r="96050" spans="101:101">
      <c r="CW96050" s="2210"/>
    </row>
    <row r="96051" spans="101:101">
      <c r="CW96051" s="2195"/>
    </row>
    <row r="96075" spans="101:101">
      <c r="CW96075" s="2210"/>
    </row>
    <row r="96076" spans="101:101">
      <c r="CW96076" s="2195"/>
    </row>
    <row r="96100" spans="101:101">
      <c r="CW96100" s="2210"/>
    </row>
    <row r="96101" spans="101:101">
      <c r="CW96101" s="2195"/>
    </row>
    <row r="96125" spans="101:101">
      <c r="CW96125" s="2210"/>
    </row>
    <row r="96126" spans="101:101">
      <c r="CW96126" s="2195"/>
    </row>
    <row r="96150" spans="101:101">
      <c r="CW96150" s="2210"/>
    </row>
    <row r="96151" spans="101:101">
      <c r="CW96151" s="2195"/>
    </row>
    <row r="96175" spans="101:101">
      <c r="CW96175" s="2210"/>
    </row>
    <row r="96176" spans="101:101">
      <c r="CW96176" s="2195"/>
    </row>
    <row r="96200" spans="101:101">
      <c r="CW96200" s="2210"/>
    </row>
    <row r="96201" spans="101:101">
      <c r="CW96201" s="2195"/>
    </row>
    <row r="96225" spans="101:101">
      <c r="CW96225" s="2210"/>
    </row>
    <row r="96226" spans="101:101">
      <c r="CW96226" s="2195"/>
    </row>
    <row r="96250" spans="101:101">
      <c r="CW96250" s="2210"/>
    </row>
    <row r="96251" spans="101:101">
      <c r="CW96251" s="2195"/>
    </row>
    <row r="96275" spans="101:101">
      <c r="CW96275" s="2210"/>
    </row>
    <row r="96276" spans="101:101">
      <c r="CW96276" s="2195"/>
    </row>
    <row r="96300" spans="101:101">
      <c r="CW96300" s="2210"/>
    </row>
    <row r="96301" spans="101:101">
      <c r="CW96301" s="2195"/>
    </row>
    <row r="96325" spans="101:101">
      <c r="CW96325" s="2210"/>
    </row>
    <row r="96326" spans="101:101">
      <c r="CW96326" s="2195"/>
    </row>
    <row r="96350" spans="101:101">
      <c r="CW96350" s="2210"/>
    </row>
    <row r="96351" spans="101:101">
      <c r="CW96351" s="2195"/>
    </row>
    <row r="96375" spans="101:101">
      <c r="CW96375" s="2210"/>
    </row>
    <row r="96376" spans="101:101">
      <c r="CW96376" s="2195"/>
    </row>
    <row r="96400" spans="101:101">
      <c r="CW96400" s="2210"/>
    </row>
    <row r="96401" spans="101:101">
      <c r="CW96401" s="2195"/>
    </row>
    <row r="96425" spans="101:101">
      <c r="CW96425" s="2210"/>
    </row>
    <row r="96426" spans="101:101">
      <c r="CW96426" s="2195"/>
    </row>
    <row r="96450" spans="101:101">
      <c r="CW96450" s="2210"/>
    </row>
    <row r="96451" spans="101:101">
      <c r="CW96451" s="2195"/>
    </row>
    <row r="96475" spans="101:101">
      <c r="CW96475" s="2210"/>
    </row>
    <row r="96476" spans="101:101">
      <c r="CW96476" s="2195"/>
    </row>
    <row r="96500" spans="101:101">
      <c r="CW96500" s="2210"/>
    </row>
    <row r="96501" spans="101:101">
      <c r="CW96501" s="2195"/>
    </row>
    <row r="96525" spans="101:101">
      <c r="CW96525" s="2210"/>
    </row>
    <row r="96526" spans="101:101">
      <c r="CW96526" s="2195"/>
    </row>
    <row r="96550" spans="101:101">
      <c r="CW96550" s="2210"/>
    </row>
    <row r="96551" spans="101:101">
      <c r="CW96551" s="2195"/>
    </row>
    <row r="96575" spans="101:101">
      <c r="CW96575" s="2210"/>
    </row>
    <row r="96576" spans="101:101">
      <c r="CW96576" s="2195"/>
    </row>
    <row r="96600" spans="101:101">
      <c r="CW96600" s="2210"/>
    </row>
    <row r="96601" spans="101:101">
      <c r="CW96601" s="2195"/>
    </row>
    <row r="96625" spans="101:101">
      <c r="CW96625" s="2210"/>
    </row>
    <row r="96626" spans="101:101">
      <c r="CW96626" s="2195"/>
    </row>
    <row r="96650" spans="101:101">
      <c r="CW96650" s="2210"/>
    </row>
    <row r="96651" spans="101:101">
      <c r="CW96651" s="2195"/>
    </row>
    <row r="96675" spans="101:101">
      <c r="CW96675" s="2210"/>
    </row>
    <row r="96676" spans="101:101">
      <c r="CW96676" s="2195"/>
    </row>
    <row r="96700" spans="101:101">
      <c r="CW96700" s="2210"/>
    </row>
    <row r="96701" spans="101:101">
      <c r="CW96701" s="2195"/>
    </row>
    <row r="96725" spans="101:101">
      <c r="CW96725" s="2210"/>
    </row>
    <row r="96726" spans="101:101">
      <c r="CW96726" s="2195"/>
    </row>
    <row r="96750" spans="101:101">
      <c r="CW96750" s="2210"/>
    </row>
    <row r="96751" spans="101:101">
      <c r="CW96751" s="2195"/>
    </row>
    <row r="96775" spans="101:101">
      <c r="CW96775" s="2210"/>
    </row>
    <row r="96776" spans="101:101">
      <c r="CW96776" s="2195"/>
    </row>
    <row r="96800" spans="101:101">
      <c r="CW96800" s="2210"/>
    </row>
    <row r="96801" spans="101:101">
      <c r="CW96801" s="2195"/>
    </row>
    <row r="96825" spans="101:101">
      <c r="CW96825" s="2210"/>
    </row>
    <row r="96826" spans="101:101">
      <c r="CW96826" s="2195"/>
    </row>
    <row r="96850" spans="101:101">
      <c r="CW96850" s="2210"/>
    </row>
    <row r="96851" spans="101:101">
      <c r="CW96851" s="2195"/>
    </row>
    <row r="96875" spans="101:101">
      <c r="CW96875" s="2210"/>
    </row>
    <row r="96876" spans="101:101">
      <c r="CW96876" s="2195"/>
    </row>
    <row r="96900" spans="101:101">
      <c r="CW96900" s="2210"/>
    </row>
    <row r="96901" spans="101:101">
      <c r="CW96901" s="2195"/>
    </row>
    <row r="96925" spans="101:101">
      <c r="CW96925" s="2210"/>
    </row>
    <row r="96926" spans="101:101">
      <c r="CW96926" s="2195"/>
    </row>
    <row r="96950" spans="101:101">
      <c r="CW96950" s="2210"/>
    </row>
    <row r="96951" spans="101:101">
      <c r="CW96951" s="2195"/>
    </row>
    <row r="96975" spans="101:101">
      <c r="CW96975" s="2210"/>
    </row>
    <row r="96976" spans="101:101">
      <c r="CW96976" s="2195"/>
    </row>
    <row r="97000" spans="101:101">
      <c r="CW97000" s="2210"/>
    </row>
    <row r="97001" spans="101:101">
      <c r="CW97001" s="2195"/>
    </row>
    <row r="97025" spans="101:101">
      <c r="CW97025" s="2210"/>
    </row>
    <row r="97026" spans="101:101">
      <c r="CW97026" s="2195"/>
    </row>
    <row r="97050" spans="101:101">
      <c r="CW97050" s="2210"/>
    </row>
    <row r="97051" spans="101:101">
      <c r="CW97051" s="2195"/>
    </row>
    <row r="97075" spans="101:101">
      <c r="CW97075" s="2210"/>
    </row>
    <row r="97076" spans="101:101">
      <c r="CW97076" s="2195"/>
    </row>
    <row r="97100" spans="101:101">
      <c r="CW97100" s="2210"/>
    </row>
    <row r="97101" spans="101:101">
      <c r="CW97101" s="2195"/>
    </row>
    <row r="97125" spans="101:101">
      <c r="CW97125" s="2210"/>
    </row>
    <row r="97126" spans="101:101">
      <c r="CW97126" s="2195"/>
    </row>
    <row r="97150" spans="101:101">
      <c r="CW97150" s="2210"/>
    </row>
    <row r="97151" spans="101:101">
      <c r="CW97151" s="2195"/>
    </row>
    <row r="97175" spans="101:101">
      <c r="CW97175" s="2210"/>
    </row>
    <row r="97176" spans="101:101">
      <c r="CW97176" s="2195"/>
    </row>
    <row r="97200" spans="101:101">
      <c r="CW97200" s="2210"/>
    </row>
    <row r="97201" spans="101:101">
      <c r="CW97201" s="2195"/>
    </row>
    <row r="97225" spans="101:101">
      <c r="CW97225" s="2210"/>
    </row>
    <row r="97226" spans="101:101">
      <c r="CW97226" s="2195"/>
    </row>
    <row r="97250" spans="101:101">
      <c r="CW97250" s="2210"/>
    </row>
    <row r="97251" spans="101:101">
      <c r="CW97251" s="2195"/>
    </row>
    <row r="97275" spans="101:101">
      <c r="CW97275" s="2210"/>
    </row>
    <row r="97276" spans="101:101">
      <c r="CW97276" s="2195"/>
    </row>
    <row r="97300" spans="101:101">
      <c r="CW97300" s="2210"/>
    </row>
    <row r="97301" spans="101:101">
      <c r="CW97301" s="2195"/>
    </row>
    <row r="97325" spans="101:101">
      <c r="CW97325" s="2210"/>
    </row>
    <row r="97326" spans="101:101">
      <c r="CW97326" s="2195"/>
    </row>
    <row r="97350" spans="101:101">
      <c r="CW97350" s="2210"/>
    </row>
    <row r="97351" spans="101:101">
      <c r="CW97351" s="2195"/>
    </row>
    <row r="97375" spans="101:101">
      <c r="CW97375" s="2210"/>
    </row>
    <row r="97376" spans="101:101">
      <c r="CW97376" s="2195"/>
    </row>
    <row r="97400" spans="101:101">
      <c r="CW97400" s="2210"/>
    </row>
    <row r="97401" spans="101:101">
      <c r="CW97401" s="2195"/>
    </row>
    <row r="97425" spans="101:101">
      <c r="CW97425" s="2210"/>
    </row>
    <row r="97426" spans="101:101">
      <c r="CW97426" s="2195"/>
    </row>
    <row r="97450" spans="101:101">
      <c r="CW97450" s="2210"/>
    </row>
    <row r="97451" spans="101:101">
      <c r="CW97451" s="2195"/>
    </row>
    <row r="97475" spans="101:101">
      <c r="CW97475" s="2210"/>
    </row>
    <row r="97476" spans="101:101">
      <c r="CW97476" s="2195"/>
    </row>
    <row r="97500" spans="101:101">
      <c r="CW97500" s="2210"/>
    </row>
    <row r="97501" spans="101:101">
      <c r="CW97501" s="2195"/>
    </row>
    <row r="97525" spans="101:101">
      <c r="CW97525" s="2210"/>
    </row>
    <row r="97526" spans="101:101">
      <c r="CW97526" s="2195"/>
    </row>
    <row r="97550" spans="101:101">
      <c r="CW97550" s="2210"/>
    </row>
    <row r="97551" spans="101:101">
      <c r="CW97551" s="2195"/>
    </row>
    <row r="97575" spans="101:101">
      <c r="CW97575" s="2210"/>
    </row>
    <row r="97576" spans="101:101">
      <c r="CW97576" s="2195"/>
    </row>
    <row r="97600" spans="101:101">
      <c r="CW97600" s="2210"/>
    </row>
    <row r="97601" spans="101:101">
      <c r="CW97601" s="2195"/>
    </row>
    <row r="97625" spans="101:101">
      <c r="CW97625" s="2210"/>
    </row>
    <row r="97626" spans="101:101">
      <c r="CW97626" s="2195"/>
    </row>
    <row r="97650" spans="101:101">
      <c r="CW97650" s="2210"/>
    </row>
    <row r="97651" spans="101:101">
      <c r="CW97651" s="2195"/>
    </row>
    <row r="97675" spans="101:101">
      <c r="CW97675" s="2210"/>
    </row>
    <row r="97676" spans="101:101">
      <c r="CW97676" s="2195"/>
    </row>
    <row r="97700" spans="101:101">
      <c r="CW97700" s="2210"/>
    </row>
    <row r="97701" spans="101:101">
      <c r="CW97701" s="2195"/>
    </row>
    <row r="97725" spans="101:101">
      <c r="CW97725" s="2210"/>
    </row>
    <row r="97726" spans="101:101">
      <c r="CW97726" s="2195"/>
    </row>
    <row r="97750" spans="101:101">
      <c r="CW97750" s="2210"/>
    </row>
    <row r="97751" spans="101:101">
      <c r="CW97751" s="2195"/>
    </row>
    <row r="97775" spans="101:101">
      <c r="CW97775" s="2210"/>
    </row>
    <row r="97776" spans="101:101">
      <c r="CW97776" s="2195"/>
    </row>
    <row r="97800" spans="101:101">
      <c r="CW97800" s="2210"/>
    </row>
    <row r="97801" spans="101:101">
      <c r="CW97801" s="2195"/>
    </row>
    <row r="97825" spans="101:101">
      <c r="CW97825" s="2210"/>
    </row>
    <row r="97826" spans="101:101">
      <c r="CW97826" s="2195"/>
    </row>
    <row r="97850" spans="101:101">
      <c r="CW97850" s="2210"/>
    </row>
    <row r="97851" spans="101:101">
      <c r="CW97851" s="2195"/>
    </row>
    <row r="97875" spans="101:101">
      <c r="CW97875" s="2210"/>
    </row>
    <row r="97876" spans="101:101">
      <c r="CW97876" s="2195"/>
    </row>
    <row r="97900" spans="101:101">
      <c r="CW97900" s="2210"/>
    </row>
    <row r="97901" spans="101:101">
      <c r="CW97901" s="2195"/>
    </row>
    <row r="97925" spans="101:101">
      <c r="CW97925" s="2210"/>
    </row>
    <row r="97926" spans="101:101">
      <c r="CW97926" s="2195"/>
    </row>
    <row r="97950" spans="101:101">
      <c r="CW97950" s="2210"/>
    </row>
    <row r="97951" spans="101:101">
      <c r="CW97951" s="2195"/>
    </row>
    <row r="97975" spans="101:101">
      <c r="CW97975" s="2210"/>
    </row>
    <row r="97976" spans="101:101">
      <c r="CW97976" s="2195"/>
    </row>
    <row r="98000" spans="101:101">
      <c r="CW98000" s="2210"/>
    </row>
    <row r="98001" spans="101:101">
      <c r="CW98001" s="2195"/>
    </row>
    <row r="98025" spans="101:101">
      <c r="CW98025" s="2210"/>
    </row>
    <row r="98026" spans="101:101">
      <c r="CW98026" s="2195"/>
    </row>
    <row r="98050" spans="101:101">
      <c r="CW98050" s="2210"/>
    </row>
    <row r="98051" spans="101:101">
      <c r="CW98051" s="2195"/>
    </row>
    <row r="98075" spans="101:101">
      <c r="CW98075" s="2210"/>
    </row>
    <row r="98076" spans="101:101">
      <c r="CW98076" s="2195"/>
    </row>
    <row r="98100" spans="101:101">
      <c r="CW98100" s="2210"/>
    </row>
    <row r="98101" spans="101:101">
      <c r="CW98101" s="2195"/>
    </row>
    <row r="98125" spans="101:101">
      <c r="CW98125" s="2210"/>
    </row>
    <row r="98126" spans="101:101">
      <c r="CW98126" s="2195"/>
    </row>
    <row r="98150" spans="101:101">
      <c r="CW98150" s="2210"/>
    </row>
    <row r="98151" spans="101:101">
      <c r="CW98151" s="2195"/>
    </row>
    <row r="98175" spans="101:101">
      <c r="CW98175" s="2210"/>
    </row>
    <row r="98176" spans="101:101">
      <c r="CW98176" s="2195"/>
    </row>
    <row r="98200" spans="101:101">
      <c r="CW98200" s="2210"/>
    </row>
    <row r="98201" spans="101:101">
      <c r="CW98201" s="2195"/>
    </row>
    <row r="98225" spans="101:101">
      <c r="CW98225" s="2210"/>
    </row>
    <row r="98226" spans="101:101">
      <c r="CW98226" s="2195"/>
    </row>
    <row r="98250" spans="101:101">
      <c r="CW98250" s="2210"/>
    </row>
    <row r="98251" spans="101:101">
      <c r="CW98251" s="2195"/>
    </row>
    <row r="98275" spans="101:101">
      <c r="CW98275" s="2210"/>
    </row>
    <row r="98276" spans="101:101">
      <c r="CW98276" s="2195"/>
    </row>
    <row r="98300" spans="101:101">
      <c r="CW98300" s="2210"/>
    </row>
    <row r="98301" spans="101:101">
      <c r="CW98301" s="2195"/>
    </row>
    <row r="98325" spans="101:101">
      <c r="CW98325" s="2210"/>
    </row>
    <row r="98326" spans="101:101">
      <c r="CW98326" s="2195"/>
    </row>
    <row r="98350" spans="101:101">
      <c r="CW98350" s="2210"/>
    </row>
    <row r="98351" spans="101:101">
      <c r="CW98351" s="2195"/>
    </row>
    <row r="98375" spans="101:101">
      <c r="CW98375" s="2210"/>
    </row>
    <row r="98376" spans="101:101">
      <c r="CW98376" s="2195"/>
    </row>
    <row r="98400" spans="101:101">
      <c r="CW98400" s="2210"/>
    </row>
    <row r="98401" spans="101:101">
      <c r="CW98401" s="2195"/>
    </row>
    <row r="98425" spans="101:101">
      <c r="CW98425" s="2210"/>
    </row>
    <row r="98426" spans="101:101">
      <c r="CW98426" s="2195"/>
    </row>
    <row r="98450" spans="101:101">
      <c r="CW98450" s="2210"/>
    </row>
    <row r="98451" spans="101:101">
      <c r="CW98451" s="2195"/>
    </row>
    <row r="98475" spans="101:101">
      <c r="CW98475" s="2210"/>
    </row>
    <row r="98476" spans="101:101">
      <c r="CW98476" s="2195"/>
    </row>
    <row r="98500" spans="101:101">
      <c r="CW98500" s="2210"/>
    </row>
    <row r="98501" spans="101:101">
      <c r="CW98501" s="2195"/>
    </row>
    <row r="98525" spans="101:101">
      <c r="CW98525" s="2210"/>
    </row>
    <row r="98526" spans="101:101">
      <c r="CW98526" s="2195"/>
    </row>
    <row r="98550" spans="101:101">
      <c r="CW98550" s="2210"/>
    </row>
    <row r="98551" spans="101:101">
      <c r="CW98551" s="2195"/>
    </row>
    <row r="98575" spans="101:101">
      <c r="CW98575" s="2210"/>
    </row>
    <row r="98576" spans="101:101">
      <c r="CW98576" s="2195"/>
    </row>
    <row r="98600" spans="101:101">
      <c r="CW98600" s="2210"/>
    </row>
    <row r="98601" spans="101:101">
      <c r="CW98601" s="2195"/>
    </row>
    <row r="98625" spans="101:101">
      <c r="CW98625" s="2210"/>
    </row>
    <row r="98626" spans="101:101">
      <c r="CW98626" s="2195"/>
    </row>
    <row r="98650" spans="101:101">
      <c r="CW98650" s="2210"/>
    </row>
    <row r="98651" spans="101:101">
      <c r="CW98651" s="2195"/>
    </row>
    <row r="98675" spans="101:101">
      <c r="CW98675" s="2210"/>
    </row>
    <row r="98676" spans="101:101">
      <c r="CW98676" s="2195"/>
    </row>
    <row r="98700" spans="101:101">
      <c r="CW98700" s="2210"/>
    </row>
    <row r="98701" spans="101:101">
      <c r="CW98701" s="2195"/>
    </row>
    <row r="98725" spans="101:101">
      <c r="CW98725" s="2210"/>
    </row>
    <row r="98726" spans="101:101">
      <c r="CW98726" s="2195"/>
    </row>
    <row r="98750" spans="101:101">
      <c r="CW98750" s="2210"/>
    </row>
    <row r="98751" spans="101:101">
      <c r="CW98751" s="2195"/>
    </row>
    <row r="98775" spans="101:101">
      <c r="CW98775" s="2210"/>
    </row>
    <row r="98776" spans="101:101">
      <c r="CW98776" s="2195"/>
    </row>
    <row r="98800" spans="101:101">
      <c r="CW98800" s="2210"/>
    </row>
    <row r="98801" spans="101:101">
      <c r="CW98801" s="2195"/>
    </row>
    <row r="98825" spans="101:101">
      <c r="CW98825" s="2210"/>
    </row>
    <row r="98826" spans="101:101">
      <c r="CW98826" s="2195"/>
    </row>
    <row r="98850" spans="101:101">
      <c r="CW98850" s="2210"/>
    </row>
    <row r="98851" spans="101:101">
      <c r="CW98851" s="2195"/>
    </row>
    <row r="98875" spans="101:101">
      <c r="CW98875" s="2210"/>
    </row>
    <row r="98876" spans="101:101">
      <c r="CW98876" s="2195"/>
    </row>
    <row r="98900" spans="101:101">
      <c r="CW98900" s="2210"/>
    </row>
    <row r="98901" spans="101:101">
      <c r="CW98901" s="2195"/>
    </row>
    <row r="98925" spans="101:101">
      <c r="CW98925" s="2210"/>
    </row>
    <row r="98926" spans="101:101">
      <c r="CW98926" s="2195"/>
    </row>
    <row r="98950" spans="101:101">
      <c r="CW98950" s="2210"/>
    </row>
    <row r="98951" spans="101:101">
      <c r="CW98951" s="2195"/>
    </row>
    <row r="98975" spans="101:101">
      <c r="CW98975" s="2210"/>
    </row>
    <row r="98976" spans="101:101">
      <c r="CW98976" s="2195"/>
    </row>
    <row r="99000" spans="101:101">
      <c r="CW99000" s="2210"/>
    </row>
    <row r="99001" spans="101:101">
      <c r="CW99001" s="2195"/>
    </row>
    <row r="99025" spans="101:101">
      <c r="CW99025" s="2210"/>
    </row>
    <row r="99026" spans="101:101">
      <c r="CW99026" s="2195"/>
    </row>
    <row r="99050" spans="101:101">
      <c r="CW99050" s="2210"/>
    </row>
    <row r="99051" spans="101:101">
      <c r="CW99051" s="2195"/>
    </row>
    <row r="99075" spans="101:101">
      <c r="CW99075" s="2210"/>
    </row>
    <row r="99076" spans="101:101">
      <c r="CW99076" s="2195"/>
    </row>
    <row r="99100" spans="101:101">
      <c r="CW99100" s="2210"/>
    </row>
    <row r="99101" spans="101:101">
      <c r="CW99101" s="2195"/>
    </row>
    <row r="99125" spans="101:101">
      <c r="CW99125" s="2210"/>
    </row>
    <row r="99126" spans="101:101">
      <c r="CW99126" s="2195"/>
    </row>
    <row r="99150" spans="101:101">
      <c r="CW99150" s="2210"/>
    </row>
    <row r="99151" spans="101:101">
      <c r="CW99151" s="2195"/>
    </row>
    <row r="99175" spans="101:101">
      <c r="CW99175" s="2210"/>
    </row>
    <row r="99176" spans="101:101">
      <c r="CW99176" s="2195"/>
    </row>
    <row r="99200" spans="101:101">
      <c r="CW99200" s="2210"/>
    </row>
    <row r="99201" spans="101:101">
      <c r="CW99201" s="2195"/>
    </row>
    <row r="99225" spans="101:101">
      <c r="CW99225" s="2210"/>
    </row>
    <row r="99226" spans="101:101">
      <c r="CW99226" s="2195"/>
    </row>
    <row r="99250" spans="101:101">
      <c r="CW99250" s="2210"/>
    </row>
    <row r="99251" spans="101:101">
      <c r="CW99251" s="2195"/>
    </row>
    <row r="99275" spans="101:101">
      <c r="CW99275" s="2210"/>
    </row>
    <row r="99276" spans="101:101">
      <c r="CW99276" s="2195"/>
    </row>
    <row r="99300" spans="101:101">
      <c r="CW99300" s="2210"/>
    </row>
    <row r="99301" spans="101:101">
      <c r="CW99301" s="2195"/>
    </row>
    <row r="99325" spans="101:101">
      <c r="CW99325" s="2210"/>
    </row>
    <row r="99326" spans="101:101">
      <c r="CW99326" s="2195"/>
    </row>
    <row r="99350" spans="101:101">
      <c r="CW99350" s="2210"/>
    </row>
    <row r="99351" spans="101:101">
      <c r="CW99351" s="2195"/>
    </row>
    <row r="99375" spans="101:101">
      <c r="CW99375" s="2210"/>
    </row>
    <row r="99376" spans="101:101">
      <c r="CW99376" s="2195"/>
    </row>
    <row r="99400" spans="101:101">
      <c r="CW99400" s="2210"/>
    </row>
    <row r="99401" spans="101:101">
      <c r="CW99401" s="2195"/>
    </row>
    <row r="99425" spans="101:101">
      <c r="CW99425" s="2210"/>
    </row>
    <row r="99426" spans="101:101">
      <c r="CW99426" s="2195"/>
    </row>
    <row r="99450" spans="101:101">
      <c r="CW99450" s="2210"/>
    </row>
    <row r="99451" spans="101:101">
      <c r="CW99451" s="2195"/>
    </row>
    <row r="99475" spans="101:101">
      <c r="CW99475" s="2210"/>
    </row>
    <row r="99476" spans="101:101">
      <c r="CW99476" s="2195"/>
    </row>
    <row r="99500" spans="101:101">
      <c r="CW99500" s="2210"/>
    </row>
    <row r="99501" spans="101:101">
      <c r="CW99501" s="2195"/>
    </row>
    <row r="99525" spans="101:101">
      <c r="CW99525" s="2210"/>
    </row>
    <row r="99526" spans="101:101">
      <c r="CW99526" s="2195"/>
    </row>
    <row r="99550" spans="101:101">
      <c r="CW99550" s="2210"/>
    </row>
    <row r="99551" spans="101:101">
      <c r="CW99551" s="2195"/>
    </row>
    <row r="99575" spans="101:101">
      <c r="CW99575" s="2210"/>
    </row>
    <row r="99576" spans="101:101">
      <c r="CW99576" s="2195"/>
    </row>
    <row r="99600" spans="101:101">
      <c r="CW99600" s="2210"/>
    </row>
    <row r="99601" spans="101:101">
      <c r="CW99601" s="2195"/>
    </row>
    <row r="99625" spans="101:101">
      <c r="CW99625" s="2210"/>
    </row>
    <row r="99626" spans="101:101">
      <c r="CW99626" s="2195"/>
    </row>
    <row r="99650" spans="101:101">
      <c r="CW99650" s="2210"/>
    </row>
    <row r="99651" spans="101:101">
      <c r="CW99651" s="2195"/>
    </row>
    <row r="99675" spans="101:101">
      <c r="CW99675" s="2210"/>
    </row>
    <row r="99676" spans="101:101">
      <c r="CW99676" s="2195"/>
    </row>
    <row r="99700" spans="101:101">
      <c r="CW99700" s="2210"/>
    </row>
    <row r="99701" spans="101:101">
      <c r="CW99701" s="2195"/>
    </row>
    <row r="99725" spans="101:101">
      <c r="CW99725" s="2210"/>
    </row>
    <row r="99726" spans="101:101">
      <c r="CW99726" s="2195"/>
    </row>
    <row r="99750" spans="101:101">
      <c r="CW99750" s="2210"/>
    </row>
    <row r="99751" spans="101:101">
      <c r="CW99751" s="2195"/>
    </row>
    <row r="99775" spans="101:101">
      <c r="CW99775" s="2210"/>
    </row>
    <row r="99776" spans="101:101">
      <c r="CW99776" s="2195"/>
    </row>
    <row r="99800" spans="101:101">
      <c r="CW99800" s="2210"/>
    </row>
    <row r="99801" spans="101:101">
      <c r="CW99801" s="2195"/>
    </row>
    <row r="99825" spans="101:101">
      <c r="CW99825" s="2210"/>
    </row>
    <row r="99826" spans="101:101">
      <c r="CW99826" s="2195"/>
    </row>
    <row r="99850" spans="101:101">
      <c r="CW99850" s="2210"/>
    </row>
    <row r="99851" spans="101:101">
      <c r="CW99851" s="2195"/>
    </row>
    <row r="99875" spans="101:101">
      <c r="CW99875" s="2210"/>
    </row>
    <row r="99876" spans="101:101">
      <c r="CW99876" s="2195"/>
    </row>
    <row r="99900" spans="101:101">
      <c r="CW99900" s="2210"/>
    </row>
    <row r="99901" spans="101:101">
      <c r="CW99901" s="2195"/>
    </row>
    <row r="99925" spans="101:101">
      <c r="CW99925" s="2210"/>
    </row>
    <row r="99926" spans="101:101">
      <c r="CW99926" s="2195"/>
    </row>
    <row r="99950" spans="101:101">
      <c r="CW99950" s="2210"/>
    </row>
    <row r="99951" spans="101:101">
      <c r="CW99951" s="2195"/>
    </row>
    <row r="99975" spans="101:101">
      <c r="CW99975" s="2210"/>
    </row>
    <row r="99976" spans="101:101">
      <c r="CW99976" s="2195"/>
    </row>
    <row r="100000" spans="101:101">
      <c r="CW100000" s="2210"/>
    </row>
    <row r="100001" spans="101:101">
      <c r="CW100001" s="2195"/>
    </row>
    <row r="100025" spans="101:101">
      <c r="CW100025" s="2210"/>
    </row>
    <row r="100026" spans="101:101">
      <c r="CW100026" s="2195"/>
    </row>
    <row r="100050" spans="101:101">
      <c r="CW100050" s="2210"/>
    </row>
    <row r="100051" spans="101:101">
      <c r="CW100051" s="2195"/>
    </row>
    <row r="100075" spans="101:101">
      <c r="CW100075" s="2210"/>
    </row>
    <row r="100076" spans="101:101">
      <c r="CW100076" s="2195"/>
    </row>
    <row r="100100" spans="101:101">
      <c r="CW100100" s="2210"/>
    </row>
    <row r="100101" spans="101:101">
      <c r="CW100101" s="2195"/>
    </row>
    <row r="100125" spans="101:101">
      <c r="CW100125" s="2210"/>
    </row>
    <row r="100126" spans="101:101">
      <c r="CW100126" s="2195"/>
    </row>
    <row r="100150" spans="101:101">
      <c r="CW100150" s="2210"/>
    </row>
    <row r="100151" spans="101:101">
      <c r="CW100151" s="2195"/>
    </row>
    <row r="100175" spans="101:101">
      <c r="CW100175" s="2210"/>
    </row>
    <row r="100176" spans="101:101">
      <c r="CW100176" s="2195"/>
    </row>
    <row r="100200" spans="101:101">
      <c r="CW100200" s="2210"/>
    </row>
    <row r="100201" spans="101:101">
      <c r="CW100201" s="2195"/>
    </row>
    <row r="100225" spans="101:101">
      <c r="CW100225" s="2210"/>
    </row>
    <row r="100226" spans="101:101">
      <c r="CW100226" s="2195"/>
    </row>
    <row r="100250" spans="101:101">
      <c r="CW100250" s="2210"/>
    </row>
    <row r="100251" spans="101:101">
      <c r="CW100251" s="2195"/>
    </row>
    <row r="100275" spans="101:101">
      <c r="CW100275" s="2210"/>
    </row>
    <row r="100276" spans="101:101">
      <c r="CW100276" s="2195"/>
    </row>
    <row r="100300" spans="101:101">
      <c r="CW100300" s="2210"/>
    </row>
    <row r="100301" spans="101:101">
      <c r="CW100301" s="2195"/>
    </row>
    <row r="100325" spans="101:101">
      <c r="CW100325" s="2210"/>
    </row>
    <row r="100326" spans="101:101">
      <c r="CW100326" s="2195"/>
    </row>
    <row r="100350" spans="101:101">
      <c r="CW100350" s="2210"/>
    </row>
    <row r="100351" spans="101:101">
      <c r="CW100351" s="2195"/>
    </row>
    <row r="100375" spans="101:101">
      <c r="CW100375" s="2210"/>
    </row>
    <row r="100376" spans="101:101">
      <c r="CW100376" s="2195"/>
    </row>
    <row r="100400" spans="101:101">
      <c r="CW100400" s="2210"/>
    </row>
    <row r="100401" spans="101:101">
      <c r="CW100401" s="2195"/>
    </row>
    <row r="100425" spans="101:101">
      <c r="CW100425" s="2210"/>
    </row>
    <row r="100426" spans="101:101">
      <c r="CW100426" s="2195"/>
    </row>
    <row r="100450" spans="101:101">
      <c r="CW100450" s="2210"/>
    </row>
    <row r="100451" spans="101:101">
      <c r="CW100451" s="2195"/>
    </row>
    <row r="100475" spans="101:101">
      <c r="CW100475" s="2210"/>
    </row>
    <row r="100476" spans="101:101">
      <c r="CW100476" s="2195"/>
    </row>
    <row r="100500" spans="101:101">
      <c r="CW100500" s="2210"/>
    </row>
    <row r="100501" spans="101:101">
      <c r="CW100501" s="2195"/>
    </row>
    <row r="100525" spans="101:101">
      <c r="CW100525" s="2210"/>
    </row>
    <row r="100526" spans="101:101">
      <c r="CW100526" s="2195"/>
    </row>
    <row r="100550" spans="101:101">
      <c r="CW100550" s="2210"/>
    </row>
    <row r="100551" spans="101:101">
      <c r="CW100551" s="2195"/>
    </row>
    <row r="100575" spans="101:101">
      <c r="CW100575" s="2210"/>
    </row>
    <row r="100576" spans="101:101">
      <c r="CW100576" s="2195"/>
    </row>
    <row r="100600" spans="101:101">
      <c r="CW100600" s="2210"/>
    </row>
    <row r="100601" spans="101:101">
      <c r="CW100601" s="2195"/>
    </row>
    <row r="100625" spans="101:101">
      <c r="CW100625" s="2210"/>
    </row>
    <row r="100626" spans="101:101">
      <c r="CW100626" s="2195"/>
    </row>
    <row r="100650" spans="101:101">
      <c r="CW100650" s="2210"/>
    </row>
    <row r="100651" spans="101:101">
      <c r="CW100651" s="2195"/>
    </row>
    <row r="100675" spans="101:101">
      <c r="CW100675" s="2210"/>
    </row>
    <row r="100676" spans="101:101">
      <c r="CW100676" s="2195"/>
    </row>
    <row r="100700" spans="101:101">
      <c r="CW100700" s="2210"/>
    </row>
    <row r="100701" spans="101:101">
      <c r="CW100701" s="2195"/>
    </row>
    <row r="100725" spans="101:101">
      <c r="CW100725" s="2210"/>
    </row>
    <row r="100726" spans="101:101">
      <c r="CW100726" s="2195"/>
    </row>
    <row r="100750" spans="101:101">
      <c r="CW100750" s="2210"/>
    </row>
    <row r="100751" spans="101:101">
      <c r="CW100751" s="2195"/>
    </row>
    <row r="100775" spans="101:101">
      <c r="CW100775" s="2210"/>
    </row>
    <row r="100776" spans="101:101">
      <c r="CW100776" s="2195"/>
    </row>
    <row r="100800" spans="101:101">
      <c r="CW100800" s="2210"/>
    </row>
    <row r="100801" spans="101:101">
      <c r="CW100801" s="2195"/>
    </row>
    <row r="100825" spans="101:101">
      <c r="CW100825" s="2210"/>
    </row>
    <row r="100826" spans="101:101">
      <c r="CW100826" s="2195"/>
    </row>
    <row r="100850" spans="101:101">
      <c r="CW100850" s="2210"/>
    </row>
    <row r="100851" spans="101:101">
      <c r="CW100851" s="2195"/>
    </row>
    <row r="100875" spans="101:101">
      <c r="CW100875" s="2210"/>
    </row>
    <row r="100876" spans="101:101">
      <c r="CW100876" s="2195"/>
    </row>
    <row r="100900" spans="101:101">
      <c r="CW100900" s="2210"/>
    </row>
    <row r="100901" spans="101:101">
      <c r="CW100901" s="2195"/>
    </row>
    <row r="100925" spans="101:101">
      <c r="CW100925" s="2210"/>
    </row>
    <row r="100926" spans="101:101">
      <c r="CW100926" s="2195"/>
    </row>
    <row r="100950" spans="101:101">
      <c r="CW100950" s="2210"/>
    </row>
    <row r="100951" spans="101:101">
      <c r="CW100951" s="2195"/>
    </row>
    <row r="100975" spans="101:101">
      <c r="CW100975" s="2210"/>
    </row>
    <row r="100976" spans="101:101">
      <c r="CW100976" s="2195"/>
    </row>
    <row r="101000" spans="101:101">
      <c r="CW101000" s="2210"/>
    </row>
    <row r="101001" spans="101:101">
      <c r="CW101001" s="2195"/>
    </row>
    <row r="101025" spans="101:101">
      <c r="CW101025" s="2210"/>
    </row>
    <row r="101026" spans="101:101">
      <c r="CW101026" s="2195"/>
    </row>
    <row r="101050" spans="101:101">
      <c r="CW101050" s="2210"/>
    </row>
    <row r="101051" spans="101:101">
      <c r="CW101051" s="2195"/>
    </row>
    <row r="101075" spans="101:101">
      <c r="CW101075" s="2210"/>
    </row>
    <row r="101076" spans="101:101">
      <c r="CW101076" s="2195"/>
    </row>
    <row r="101100" spans="101:101">
      <c r="CW101100" s="2210"/>
    </row>
    <row r="101101" spans="101:101">
      <c r="CW101101" s="2195"/>
    </row>
    <row r="101125" spans="101:101">
      <c r="CW101125" s="2210"/>
    </row>
    <row r="101126" spans="101:101">
      <c r="CW101126" s="2195"/>
    </row>
    <row r="101150" spans="101:101">
      <c r="CW101150" s="2210"/>
    </row>
    <row r="101151" spans="101:101">
      <c r="CW101151" s="2195"/>
    </row>
    <row r="101175" spans="101:101">
      <c r="CW101175" s="2210"/>
    </row>
    <row r="101176" spans="101:101">
      <c r="CW101176" s="2195"/>
    </row>
    <row r="101200" spans="101:101">
      <c r="CW101200" s="2210"/>
    </row>
    <row r="101201" spans="101:101">
      <c r="CW101201" s="2195"/>
    </row>
    <row r="101225" spans="101:101">
      <c r="CW101225" s="2210"/>
    </row>
    <row r="101226" spans="101:101">
      <c r="CW101226" s="2195"/>
    </row>
    <row r="101250" spans="101:101">
      <c r="CW101250" s="2210"/>
    </row>
    <row r="101251" spans="101:101">
      <c r="CW101251" s="2195"/>
    </row>
    <row r="101275" spans="101:101">
      <c r="CW101275" s="2210"/>
    </row>
    <row r="101276" spans="101:101">
      <c r="CW101276" s="2195"/>
    </row>
    <row r="101300" spans="101:101">
      <c r="CW101300" s="2210"/>
    </row>
    <row r="101301" spans="101:101">
      <c r="CW101301" s="2195"/>
    </row>
    <row r="101325" spans="101:101">
      <c r="CW101325" s="2210"/>
    </row>
    <row r="101326" spans="101:101">
      <c r="CW101326" s="2195"/>
    </row>
    <row r="101350" spans="101:101">
      <c r="CW101350" s="2210"/>
    </row>
    <row r="101351" spans="101:101">
      <c r="CW101351" s="2195"/>
    </row>
    <row r="101375" spans="101:101">
      <c r="CW101375" s="2210"/>
    </row>
    <row r="101376" spans="101:101">
      <c r="CW101376" s="2195"/>
    </row>
    <row r="101400" spans="101:101">
      <c r="CW101400" s="2210"/>
    </row>
    <row r="101401" spans="101:101">
      <c r="CW101401" s="2195"/>
    </row>
    <row r="101425" spans="101:101">
      <c r="CW101425" s="2210"/>
    </row>
    <row r="101426" spans="101:101">
      <c r="CW101426" s="2195"/>
    </row>
    <row r="101450" spans="101:101">
      <c r="CW101450" s="2210"/>
    </row>
    <row r="101451" spans="101:101">
      <c r="CW101451" s="2195"/>
    </row>
    <row r="101475" spans="101:101">
      <c r="CW101475" s="2210"/>
    </row>
    <row r="101476" spans="101:101">
      <c r="CW101476" s="2195"/>
    </row>
    <row r="101500" spans="101:101">
      <c r="CW101500" s="2210"/>
    </row>
    <row r="101501" spans="101:101">
      <c r="CW101501" s="2195"/>
    </row>
    <row r="101525" spans="101:101">
      <c r="CW101525" s="2210"/>
    </row>
    <row r="101526" spans="101:101">
      <c r="CW101526" s="2195"/>
    </row>
    <row r="101550" spans="101:101">
      <c r="CW101550" s="2210"/>
    </row>
    <row r="101551" spans="101:101">
      <c r="CW101551" s="2195"/>
    </row>
    <row r="101575" spans="101:101">
      <c r="CW101575" s="2210"/>
    </row>
    <row r="101576" spans="101:101">
      <c r="CW101576" s="2195"/>
    </row>
    <row r="101600" spans="101:101">
      <c r="CW101600" s="2210"/>
    </row>
    <row r="101601" spans="101:101">
      <c r="CW101601" s="2195"/>
    </row>
    <row r="101625" spans="101:101">
      <c r="CW101625" s="2210"/>
    </row>
    <row r="101626" spans="101:101">
      <c r="CW101626" s="2195"/>
    </row>
    <row r="101650" spans="101:101">
      <c r="CW101650" s="2210"/>
    </row>
    <row r="101651" spans="101:101">
      <c r="CW101651" s="2195"/>
    </row>
    <row r="101675" spans="101:101">
      <c r="CW101675" s="2210"/>
    </row>
    <row r="101676" spans="101:101">
      <c r="CW101676" s="2195"/>
    </row>
    <row r="101700" spans="101:101">
      <c r="CW101700" s="2210"/>
    </row>
    <row r="101701" spans="101:101">
      <c r="CW101701" s="2195"/>
    </row>
    <row r="101725" spans="101:101">
      <c r="CW101725" s="2210"/>
    </row>
    <row r="101726" spans="101:101">
      <c r="CW101726" s="2195"/>
    </row>
    <row r="101750" spans="101:101">
      <c r="CW101750" s="2210"/>
    </row>
    <row r="101751" spans="101:101">
      <c r="CW101751" s="2195"/>
    </row>
    <row r="101775" spans="101:101">
      <c r="CW101775" s="2210"/>
    </row>
    <row r="101776" spans="101:101">
      <c r="CW101776" s="2195"/>
    </row>
    <row r="101800" spans="101:101">
      <c r="CW101800" s="2210"/>
    </row>
    <row r="101801" spans="101:101">
      <c r="CW101801" s="2195"/>
    </row>
    <row r="101825" spans="101:101">
      <c r="CW101825" s="2210"/>
    </row>
    <row r="101826" spans="101:101">
      <c r="CW101826" s="2195"/>
    </row>
    <row r="101850" spans="101:101">
      <c r="CW101850" s="2210"/>
    </row>
    <row r="101851" spans="101:101">
      <c r="CW101851" s="2195"/>
    </row>
    <row r="101875" spans="101:101">
      <c r="CW101875" s="2210"/>
    </row>
    <row r="101876" spans="101:101">
      <c r="CW101876" s="2195"/>
    </row>
    <row r="101900" spans="101:101">
      <c r="CW101900" s="2210"/>
    </row>
    <row r="101901" spans="101:101">
      <c r="CW101901" s="2195"/>
    </row>
    <row r="101925" spans="101:101">
      <c r="CW101925" s="2210"/>
    </row>
    <row r="101926" spans="101:101">
      <c r="CW101926" s="2195"/>
    </row>
    <row r="101950" spans="101:101">
      <c r="CW101950" s="2210"/>
    </row>
    <row r="101951" spans="101:101">
      <c r="CW101951" s="2195"/>
    </row>
    <row r="101975" spans="101:101">
      <c r="CW101975" s="2210"/>
    </row>
    <row r="101976" spans="101:101">
      <c r="CW101976" s="2195"/>
    </row>
    <row r="102000" spans="101:101">
      <c r="CW102000" s="2210"/>
    </row>
    <row r="102001" spans="101:101">
      <c r="CW102001" s="2195"/>
    </row>
    <row r="102025" spans="101:101">
      <c r="CW102025" s="2210"/>
    </row>
    <row r="102026" spans="101:101">
      <c r="CW102026" s="2195"/>
    </row>
    <row r="102050" spans="101:101">
      <c r="CW102050" s="2210"/>
    </row>
    <row r="102051" spans="101:101">
      <c r="CW102051" s="2195"/>
    </row>
    <row r="102075" spans="101:101">
      <c r="CW102075" s="2210"/>
    </row>
    <row r="102076" spans="101:101">
      <c r="CW102076" s="2195"/>
    </row>
    <row r="102100" spans="101:101">
      <c r="CW102100" s="2210"/>
    </row>
    <row r="102101" spans="101:101">
      <c r="CW102101" s="2195"/>
    </row>
    <row r="102125" spans="101:101">
      <c r="CW102125" s="2210"/>
    </row>
    <row r="102126" spans="101:101">
      <c r="CW102126" s="2195"/>
    </row>
    <row r="102150" spans="101:101">
      <c r="CW102150" s="2210"/>
    </row>
    <row r="102151" spans="101:101">
      <c r="CW102151" s="2195"/>
    </row>
    <row r="102175" spans="101:101">
      <c r="CW102175" s="2210"/>
    </row>
    <row r="102176" spans="101:101">
      <c r="CW102176" s="2195"/>
    </row>
    <row r="102200" spans="101:101">
      <c r="CW102200" s="2210"/>
    </row>
    <row r="102201" spans="101:101">
      <c r="CW102201" s="2195"/>
    </row>
    <row r="102225" spans="101:101">
      <c r="CW102225" s="2210"/>
    </row>
    <row r="102226" spans="101:101">
      <c r="CW102226" s="2195"/>
    </row>
    <row r="102250" spans="101:101">
      <c r="CW102250" s="2210"/>
    </row>
    <row r="102251" spans="101:101">
      <c r="CW102251" s="2195"/>
    </row>
    <row r="102275" spans="101:101">
      <c r="CW102275" s="2210"/>
    </row>
    <row r="102276" spans="101:101">
      <c r="CW102276" s="2195"/>
    </row>
    <row r="102300" spans="101:101">
      <c r="CW102300" s="2210"/>
    </row>
    <row r="102301" spans="101:101">
      <c r="CW102301" s="2195"/>
    </row>
    <row r="102325" spans="101:101">
      <c r="CW102325" s="2210"/>
    </row>
    <row r="102326" spans="101:101">
      <c r="CW102326" s="2195"/>
    </row>
    <row r="102350" spans="101:101">
      <c r="CW102350" s="2210"/>
    </row>
    <row r="102351" spans="101:101">
      <c r="CW102351" s="2195"/>
    </row>
    <row r="102375" spans="101:101">
      <c r="CW102375" s="2210"/>
    </row>
    <row r="102376" spans="101:101">
      <c r="CW102376" s="2195"/>
    </row>
    <row r="102400" spans="101:101">
      <c r="CW102400" s="2210"/>
    </row>
    <row r="102401" spans="101:101">
      <c r="CW102401" s="2195"/>
    </row>
    <row r="102425" spans="101:101">
      <c r="CW102425" s="2210"/>
    </row>
    <row r="102426" spans="101:101">
      <c r="CW102426" s="2195"/>
    </row>
    <row r="102450" spans="101:101">
      <c r="CW102450" s="2210"/>
    </row>
    <row r="102451" spans="101:101">
      <c r="CW102451" s="2195"/>
    </row>
    <row r="102475" spans="101:101">
      <c r="CW102475" s="2210"/>
    </row>
    <row r="102476" spans="101:101">
      <c r="CW102476" s="2195"/>
    </row>
    <row r="102500" spans="101:101">
      <c r="CW102500" s="2210"/>
    </row>
    <row r="102501" spans="101:101">
      <c r="CW102501" s="2195"/>
    </row>
    <row r="102525" spans="101:101">
      <c r="CW102525" s="2210"/>
    </row>
    <row r="102526" spans="101:101">
      <c r="CW102526" s="2195"/>
    </row>
    <row r="102550" spans="101:101">
      <c r="CW102550" s="2210"/>
    </row>
    <row r="102551" spans="101:101">
      <c r="CW102551" s="2195"/>
    </row>
    <row r="102575" spans="101:101">
      <c r="CW102575" s="2210"/>
    </row>
    <row r="102576" spans="101:101">
      <c r="CW102576" s="2195"/>
    </row>
    <row r="102600" spans="101:101">
      <c r="CW102600" s="2210"/>
    </row>
    <row r="102601" spans="101:101">
      <c r="CW102601" s="2195"/>
    </row>
    <row r="102625" spans="101:101">
      <c r="CW102625" s="2210"/>
    </row>
    <row r="102626" spans="101:101">
      <c r="CW102626" s="2195"/>
    </row>
    <row r="102650" spans="101:101">
      <c r="CW102650" s="2210"/>
    </row>
    <row r="102651" spans="101:101">
      <c r="CW102651" s="2195"/>
    </row>
    <row r="102675" spans="101:101">
      <c r="CW102675" s="2210"/>
    </row>
    <row r="102676" spans="101:101">
      <c r="CW102676" s="2195"/>
    </row>
    <row r="102700" spans="101:101">
      <c r="CW102700" s="2210"/>
    </row>
    <row r="102701" spans="101:101">
      <c r="CW102701" s="2195"/>
    </row>
    <row r="102725" spans="101:101">
      <c r="CW102725" s="2210"/>
    </row>
    <row r="102726" spans="101:101">
      <c r="CW102726" s="2195"/>
    </row>
    <row r="102750" spans="101:101">
      <c r="CW102750" s="2210"/>
    </row>
    <row r="102751" spans="101:101">
      <c r="CW102751" s="2195"/>
    </row>
    <row r="102775" spans="101:101">
      <c r="CW102775" s="2210"/>
    </row>
    <row r="102776" spans="101:101">
      <c r="CW102776" s="2195"/>
    </row>
    <row r="102800" spans="101:101">
      <c r="CW102800" s="2210"/>
    </row>
    <row r="102801" spans="101:101">
      <c r="CW102801" s="2195"/>
    </row>
    <row r="102825" spans="101:101">
      <c r="CW102825" s="2210"/>
    </row>
    <row r="102826" spans="101:101">
      <c r="CW102826" s="2195"/>
    </row>
    <row r="102850" spans="101:101">
      <c r="CW102850" s="2210"/>
    </row>
    <row r="102851" spans="101:101">
      <c r="CW102851" s="2195"/>
    </row>
    <row r="102875" spans="101:101">
      <c r="CW102875" s="2210"/>
    </row>
    <row r="102876" spans="101:101">
      <c r="CW102876" s="2195"/>
    </row>
    <row r="102900" spans="101:101">
      <c r="CW102900" s="2210"/>
    </row>
    <row r="102901" spans="101:101">
      <c r="CW102901" s="2195"/>
    </row>
    <row r="102925" spans="101:101">
      <c r="CW102925" s="2210"/>
    </row>
    <row r="102926" spans="101:101">
      <c r="CW102926" s="2195"/>
    </row>
    <row r="102950" spans="101:101">
      <c r="CW102950" s="2210"/>
    </row>
    <row r="102951" spans="101:101">
      <c r="CW102951" s="2195"/>
    </row>
    <row r="102975" spans="101:101">
      <c r="CW102975" s="2210"/>
    </row>
    <row r="102976" spans="101:101">
      <c r="CW102976" s="2195"/>
    </row>
    <row r="103000" spans="101:101">
      <c r="CW103000" s="2210"/>
    </row>
    <row r="103001" spans="101:101">
      <c r="CW103001" s="2195"/>
    </row>
    <row r="103025" spans="101:101">
      <c r="CW103025" s="2210"/>
    </row>
    <row r="103026" spans="101:101">
      <c r="CW103026" s="2195"/>
    </row>
    <row r="103050" spans="101:101">
      <c r="CW103050" s="2210"/>
    </row>
    <row r="103051" spans="101:101">
      <c r="CW103051" s="2195"/>
    </row>
    <row r="103075" spans="101:101">
      <c r="CW103075" s="2210"/>
    </row>
    <row r="103076" spans="101:101">
      <c r="CW103076" s="2195"/>
    </row>
    <row r="103100" spans="101:101">
      <c r="CW103100" s="2210"/>
    </row>
    <row r="103101" spans="101:101">
      <c r="CW103101" s="2195"/>
    </row>
    <row r="103125" spans="101:101">
      <c r="CW103125" s="2210"/>
    </row>
    <row r="103126" spans="101:101">
      <c r="CW103126" s="2195"/>
    </row>
    <row r="103150" spans="101:101">
      <c r="CW103150" s="2210"/>
    </row>
    <row r="103151" spans="101:101">
      <c r="CW103151" s="2195"/>
    </row>
    <row r="103175" spans="101:101">
      <c r="CW103175" s="2210"/>
    </row>
    <row r="103176" spans="101:101">
      <c r="CW103176" s="2195"/>
    </row>
    <row r="103200" spans="101:101">
      <c r="CW103200" s="2210"/>
    </row>
    <row r="103201" spans="101:101">
      <c r="CW103201" s="2195"/>
    </row>
    <row r="103225" spans="101:101">
      <c r="CW103225" s="2210"/>
    </row>
    <row r="103226" spans="101:101">
      <c r="CW103226" s="2195"/>
    </row>
    <row r="103250" spans="101:101">
      <c r="CW103250" s="2210"/>
    </row>
    <row r="103251" spans="101:101">
      <c r="CW103251" s="2195"/>
    </row>
    <row r="103275" spans="101:101">
      <c r="CW103275" s="2210"/>
    </row>
    <row r="103276" spans="101:101">
      <c r="CW103276" s="2195"/>
    </row>
    <row r="103300" spans="101:101">
      <c r="CW103300" s="2210"/>
    </row>
    <row r="103301" spans="101:101">
      <c r="CW103301" s="2195"/>
    </row>
    <row r="103325" spans="101:101">
      <c r="CW103325" s="2210"/>
    </row>
    <row r="103326" spans="101:101">
      <c r="CW103326" s="2195"/>
    </row>
    <row r="103350" spans="101:101">
      <c r="CW103350" s="2210"/>
    </row>
    <row r="103351" spans="101:101">
      <c r="CW103351" s="2195"/>
    </row>
    <row r="103375" spans="101:101">
      <c r="CW103375" s="2210"/>
    </row>
    <row r="103376" spans="101:101">
      <c r="CW103376" s="2195"/>
    </row>
    <row r="103400" spans="101:101">
      <c r="CW103400" s="2210"/>
    </row>
    <row r="103401" spans="101:101">
      <c r="CW103401" s="2195"/>
    </row>
    <row r="103425" spans="101:101">
      <c r="CW103425" s="2210"/>
    </row>
    <row r="103426" spans="101:101">
      <c r="CW103426" s="2195"/>
    </row>
    <row r="103450" spans="101:101">
      <c r="CW103450" s="2210"/>
    </row>
    <row r="103451" spans="101:101">
      <c r="CW103451" s="2195"/>
    </row>
    <row r="103475" spans="101:101">
      <c r="CW103475" s="2210"/>
    </row>
    <row r="103476" spans="101:101">
      <c r="CW103476" s="2195"/>
    </row>
    <row r="103500" spans="101:101">
      <c r="CW103500" s="2210"/>
    </row>
    <row r="103501" spans="101:101">
      <c r="CW103501" s="2195"/>
    </row>
    <row r="103525" spans="101:101">
      <c r="CW103525" s="2210"/>
    </row>
    <row r="103526" spans="101:101">
      <c r="CW103526" s="2195"/>
    </row>
    <row r="103550" spans="101:101">
      <c r="CW103550" s="2210"/>
    </row>
    <row r="103551" spans="101:101">
      <c r="CW103551" s="2195"/>
    </row>
    <row r="103575" spans="101:101">
      <c r="CW103575" s="2210"/>
    </row>
    <row r="103576" spans="101:101">
      <c r="CW103576" s="2195"/>
    </row>
    <row r="103600" spans="101:101">
      <c r="CW103600" s="2210"/>
    </row>
    <row r="103601" spans="101:101">
      <c r="CW103601" s="2195"/>
    </row>
    <row r="103625" spans="101:101">
      <c r="CW103625" s="2210"/>
    </row>
    <row r="103626" spans="101:101">
      <c r="CW103626" s="2195"/>
    </row>
    <row r="103650" spans="101:101">
      <c r="CW103650" s="2210"/>
    </row>
    <row r="103651" spans="101:101">
      <c r="CW103651" s="2195"/>
    </row>
    <row r="103675" spans="101:101">
      <c r="CW103675" s="2210"/>
    </row>
    <row r="103676" spans="101:101">
      <c r="CW103676" s="2195"/>
    </row>
    <row r="103700" spans="101:101">
      <c r="CW103700" s="2210"/>
    </row>
    <row r="103701" spans="101:101">
      <c r="CW103701" s="2195"/>
    </row>
    <row r="103725" spans="101:101">
      <c r="CW103725" s="2210"/>
    </row>
    <row r="103726" spans="101:101">
      <c r="CW103726" s="2195"/>
    </row>
    <row r="103750" spans="101:101">
      <c r="CW103750" s="2210"/>
    </row>
    <row r="103751" spans="101:101">
      <c r="CW103751" s="2195"/>
    </row>
    <row r="103775" spans="101:101">
      <c r="CW103775" s="2210"/>
    </row>
    <row r="103776" spans="101:101">
      <c r="CW103776" s="2195"/>
    </row>
    <row r="103800" spans="101:101">
      <c r="CW103800" s="2210"/>
    </row>
    <row r="103801" spans="101:101">
      <c r="CW103801" s="2195"/>
    </row>
    <row r="103825" spans="101:101">
      <c r="CW103825" s="2210"/>
    </row>
    <row r="103826" spans="101:101">
      <c r="CW103826" s="2195"/>
    </row>
    <row r="103850" spans="101:101">
      <c r="CW103850" s="2210"/>
    </row>
    <row r="103851" spans="101:101">
      <c r="CW103851" s="2195"/>
    </row>
    <row r="103875" spans="101:101">
      <c r="CW103875" s="2210"/>
    </row>
    <row r="103876" spans="101:101">
      <c r="CW103876" s="2195"/>
    </row>
    <row r="103900" spans="101:101">
      <c r="CW103900" s="2210"/>
    </row>
    <row r="103901" spans="101:101">
      <c r="CW103901" s="2195"/>
    </row>
    <row r="103925" spans="101:101">
      <c r="CW103925" s="2210"/>
    </row>
    <row r="103926" spans="101:101">
      <c r="CW103926" s="2195"/>
    </row>
    <row r="103950" spans="101:101">
      <c r="CW103950" s="2210"/>
    </row>
    <row r="103951" spans="101:101">
      <c r="CW103951" s="2195"/>
    </row>
    <row r="103975" spans="101:101">
      <c r="CW103975" s="2210"/>
    </row>
    <row r="103976" spans="101:101">
      <c r="CW103976" s="2195"/>
    </row>
    <row r="104000" spans="101:101">
      <c r="CW104000" s="2210"/>
    </row>
    <row r="104001" spans="101:101">
      <c r="CW104001" s="2195"/>
    </row>
    <row r="104025" spans="101:101">
      <c r="CW104025" s="2210"/>
    </row>
    <row r="104026" spans="101:101">
      <c r="CW104026" s="2195"/>
    </row>
    <row r="104050" spans="101:101">
      <c r="CW104050" s="2210"/>
    </row>
    <row r="104051" spans="101:101">
      <c r="CW104051" s="2195"/>
    </row>
    <row r="104075" spans="101:101">
      <c r="CW104075" s="2210"/>
    </row>
    <row r="104076" spans="101:101">
      <c r="CW104076" s="2195"/>
    </row>
    <row r="104100" spans="101:101">
      <c r="CW104100" s="2210"/>
    </row>
    <row r="104101" spans="101:101">
      <c r="CW104101" s="2195"/>
    </row>
    <row r="104125" spans="101:101">
      <c r="CW104125" s="2210"/>
    </row>
    <row r="104126" spans="101:101">
      <c r="CW104126" s="2195"/>
    </row>
    <row r="104150" spans="101:101">
      <c r="CW104150" s="2210"/>
    </row>
    <row r="104151" spans="101:101">
      <c r="CW104151" s="2195"/>
    </row>
    <row r="104175" spans="101:101">
      <c r="CW104175" s="2210"/>
    </row>
    <row r="104176" spans="101:101">
      <c r="CW104176" s="2195"/>
    </row>
    <row r="104200" spans="101:101">
      <c r="CW104200" s="2210"/>
    </row>
    <row r="104201" spans="101:101">
      <c r="CW104201" s="2195"/>
    </row>
    <row r="104225" spans="101:101">
      <c r="CW104225" s="2210"/>
    </row>
    <row r="104226" spans="101:101">
      <c r="CW104226" s="2195"/>
    </row>
    <row r="104250" spans="101:101">
      <c r="CW104250" s="2210"/>
    </row>
    <row r="104251" spans="101:101">
      <c r="CW104251" s="2195"/>
    </row>
    <row r="104275" spans="101:101">
      <c r="CW104275" s="2210"/>
    </row>
    <row r="104276" spans="101:101">
      <c r="CW104276" s="2195"/>
    </row>
    <row r="104300" spans="101:101">
      <c r="CW104300" s="2210"/>
    </row>
    <row r="104301" spans="101:101">
      <c r="CW104301" s="2195"/>
    </row>
    <row r="104325" spans="101:101">
      <c r="CW104325" s="2210"/>
    </row>
    <row r="104326" spans="101:101">
      <c r="CW104326" s="2195"/>
    </row>
    <row r="104350" spans="101:101">
      <c r="CW104350" s="2210"/>
    </row>
    <row r="104351" spans="101:101">
      <c r="CW104351" s="2195"/>
    </row>
    <row r="104375" spans="101:101">
      <c r="CW104375" s="2210"/>
    </row>
    <row r="104376" spans="101:101">
      <c r="CW104376" s="2195"/>
    </row>
    <row r="104400" spans="101:101">
      <c r="CW104400" s="2210"/>
    </row>
    <row r="104401" spans="101:101">
      <c r="CW104401" s="2195"/>
    </row>
    <row r="104425" spans="101:101">
      <c r="CW104425" s="2210"/>
    </row>
    <row r="104426" spans="101:101">
      <c r="CW104426" s="2195"/>
    </row>
    <row r="104450" spans="101:101">
      <c r="CW104450" s="2210"/>
    </row>
    <row r="104451" spans="101:101">
      <c r="CW104451" s="2195"/>
    </row>
    <row r="104475" spans="101:101">
      <c r="CW104475" s="2210"/>
    </row>
    <row r="104476" spans="101:101">
      <c r="CW104476" s="2195"/>
    </row>
    <row r="104500" spans="101:101">
      <c r="CW104500" s="2210"/>
    </row>
    <row r="104501" spans="101:101">
      <c r="CW104501" s="2195"/>
    </row>
    <row r="104525" spans="101:101">
      <c r="CW104525" s="2210"/>
    </row>
    <row r="104526" spans="101:101">
      <c r="CW104526" s="2195"/>
    </row>
    <row r="104550" spans="101:101">
      <c r="CW104550" s="2210"/>
    </row>
    <row r="104551" spans="101:101">
      <c r="CW104551" s="2195"/>
    </row>
    <row r="104575" spans="101:101">
      <c r="CW104575" s="2210"/>
    </row>
    <row r="104576" spans="101:101">
      <c r="CW104576" s="2195"/>
    </row>
    <row r="104600" spans="101:101">
      <c r="CW104600" s="2210"/>
    </row>
    <row r="104601" spans="101:101">
      <c r="CW104601" s="2195"/>
    </row>
    <row r="104625" spans="101:101">
      <c r="CW104625" s="2210"/>
    </row>
    <row r="104626" spans="101:101">
      <c r="CW104626" s="2195"/>
    </row>
    <row r="104650" spans="101:101">
      <c r="CW104650" s="2210"/>
    </row>
    <row r="104651" spans="101:101">
      <c r="CW104651" s="2195"/>
    </row>
    <row r="104675" spans="101:101">
      <c r="CW104675" s="2210"/>
    </row>
    <row r="104676" spans="101:101">
      <c r="CW104676" s="2195"/>
    </row>
    <row r="104700" spans="101:101">
      <c r="CW104700" s="2210"/>
    </row>
    <row r="104701" spans="101:101">
      <c r="CW104701" s="2195"/>
    </row>
    <row r="104725" spans="101:101">
      <c r="CW104725" s="2210"/>
    </row>
    <row r="104726" spans="101:101">
      <c r="CW104726" s="2195"/>
    </row>
    <row r="104750" spans="101:101">
      <c r="CW104750" s="2210"/>
    </row>
    <row r="104751" spans="101:101">
      <c r="CW104751" s="2195"/>
    </row>
    <row r="104775" spans="101:101">
      <c r="CW104775" s="2210"/>
    </row>
    <row r="104776" spans="101:101">
      <c r="CW104776" s="2195"/>
    </row>
    <row r="104800" spans="101:101">
      <c r="CW104800" s="2210"/>
    </row>
    <row r="104801" spans="101:101">
      <c r="CW104801" s="2195"/>
    </row>
    <row r="104825" spans="101:101">
      <c r="CW104825" s="2210"/>
    </row>
    <row r="104826" spans="101:101">
      <c r="CW104826" s="2195"/>
    </row>
    <row r="104850" spans="101:101">
      <c r="CW104850" s="2210"/>
    </row>
    <row r="104851" spans="101:101">
      <c r="CW104851" s="2195"/>
    </row>
    <row r="104875" spans="101:101">
      <c r="CW104875" s="2210"/>
    </row>
    <row r="104876" spans="101:101">
      <c r="CW104876" s="2195"/>
    </row>
    <row r="104900" spans="101:101">
      <c r="CW104900" s="2210"/>
    </row>
    <row r="104901" spans="101:101">
      <c r="CW104901" s="2195"/>
    </row>
    <row r="104925" spans="101:101">
      <c r="CW104925" s="2210"/>
    </row>
    <row r="104926" spans="101:101">
      <c r="CW104926" s="2195"/>
    </row>
    <row r="104950" spans="101:101">
      <c r="CW104950" s="2210"/>
    </row>
    <row r="104951" spans="101:101">
      <c r="CW104951" s="2195"/>
    </row>
    <row r="104975" spans="101:101">
      <c r="CW104975" s="2210"/>
    </row>
    <row r="104976" spans="101:101">
      <c r="CW104976" s="2195"/>
    </row>
    <row r="105000" spans="101:101">
      <c r="CW105000" s="2210"/>
    </row>
    <row r="105001" spans="101:101">
      <c r="CW105001" s="2195"/>
    </row>
    <row r="105025" spans="101:101">
      <c r="CW105025" s="2210"/>
    </row>
    <row r="105026" spans="101:101">
      <c r="CW105026" s="2195"/>
    </row>
    <row r="105050" spans="101:101">
      <c r="CW105050" s="2210"/>
    </row>
    <row r="105051" spans="101:101">
      <c r="CW105051" s="2195"/>
    </row>
    <row r="105075" spans="101:101">
      <c r="CW105075" s="2210"/>
    </row>
    <row r="105076" spans="101:101">
      <c r="CW105076" s="2195"/>
    </row>
    <row r="105100" spans="101:101">
      <c r="CW105100" s="2210"/>
    </row>
    <row r="105101" spans="101:101">
      <c r="CW105101" s="2195"/>
    </row>
    <row r="105125" spans="101:101">
      <c r="CW105125" s="2210"/>
    </row>
    <row r="105126" spans="101:101">
      <c r="CW105126" s="2195"/>
    </row>
    <row r="105150" spans="101:101">
      <c r="CW105150" s="2210"/>
    </row>
    <row r="105151" spans="101:101">
      <c r="CW105151" s="2195"/>
    </row>
    <row r="105175" spans="101:101">
      <c r="CW105175" s="2210"/>
    </row>
    <row r="105176" spans="101:101">
      <c r="CW105176" s="2195"/>
    </row>
    <row r="105200" spans="101:101">
      <c r="CW105200" s="2210"/>
    </row>
    <row r="105201" spans="101:101">
      <c r="CW105201" s="2195"/>
    </row>
    <row r="105225" spans="101:101">
      <c r="CW105225" s="2210"/>
    </row>
    <row r="105226" spans="101:101">
      <c r="CW105226" s="2195"/>
    </row>
    <row r="105250" spans="101:101">
      <c r="CW105250" s="2210"/>
    </row>
    <row r="105251" spans="101:101">
      <c r="CW105251" s="2195"/>
    </row>
    <row r="105275" spans="101:101">
      <c r="CW105275" s="2210"/>
    </row>
    <row r="105276" spans="101:101">
      <c r="CW105276" s="2195"/>
    </row>
    <row r="105300" spans="101:101">
      <c r="CW105300" s="2210"/>
    </row>
    <row r="105301" spans="101:101">
      <c r="CW105301" s="2195"/>
    </row>
    <row r="105325" spans="101:101">
      <c r="CW105325" s="2210"/>
    </row>
    <row r="105326" spans="101:101">
      <c r="CW105326" s="2195"/>
    </row>
    <row r="105350" spans="101:101">
      <c r="CW105350" s="2210"/>
    </row>
    <row r="105351" spans="101:101">
      <c r="CW105351" s="2195"/>
    </row>
    <row r="105375" spans="101:101">
      <c r="CW105375" s="2210"/>
    </row>
    <row r="105376" spans="101:101">
      <c r="CW105376" s="2195"/>
    </row>
    <row r="105400" spans="101:101">
      <c r="CW105400" s="2210"/>
    </row>
    <row r="105401" spans="101:101">
      <c r="CW105401" s="2195"/>
    </row>
    <row r="105425" spans="101:101">
      <c r="CW105425" s="2210"/>
    </row>
    <row r="105426" spans="101:101">
      <c r="CW105426" s="2195"/>
    </row>
    <row r="105450" spans="101:101">
      <c r="CW105450" s="2210"/>
    </row>
    <row r="105451" spans="101:101">
      <c r="CW105451" s="2195"/>
    </row>
    <row r="105475" spans="101:101">
      <c r="CW105475" s="2210"/>
    </row>
    <row r="105476" spans="101:101">
      <c r="CW105476" s="2195"/>
    </row>
    <row r="105500" spans="101:101">
      <c r="CW105500" s="2210"/>
    </row>
    <row r="105501" spans="101:101">
      <c r="CW105501" s="2195"/>
    </row>
    <row r="105525" spans="101:101">
      <c r="CW105525" s="2210"/>
    </row>
    <row r="105526" spans="101:101">
      <c r="CW105526" s="2195"/>
    </row>
    <row r="105550" spans="101:101">
      <c r="CW105550" s="2210"/>
    </row>
    <row r="105551" spans="101:101">
      <c r="CW105551" s="2195"/>
    </row>
    <row r="105575" spans="101:101">
      <c r="CW105575" s="2210"/>
    </row>
    <row r="105576" spans="101:101">
      <c r="CW105576" s="2195"/>
    </row>
    <row r="105600" spans="101:101">
      <c r="CW105600" s="2210"/>
    </row>
    <row r="105601" spans="101:101">
      <c r="CW105601" s="2195"/>
    </row>
    <row r="105625" spans="101:101">
      <c r="CW105625" s="2210"/>
    </row>
    <row r="105626" spans="101:101">
      <c r="CW105626" s="2195"/>
    </row>
    <row r="105650" spans="101:101">
      <c r="CW105650" s="2210"/>
    </row>
    <row r="105651" spans="101:101">
      <c r="CW105651" s="2195"/>
    </row>
    <row r="105675" spans="101:101">
      <c r="CW105675" s="2210"/>
    </row>
    <row r="105676" spans="101:101">
      <c r="CW105676" s="2195"/>
    </row>
    <row r="105700" spans="101:101">
      <c r="CW105700" s="2210"/>
    </row>
    <row r="105701" spans="101:101">
      <c r="CW105701" s="2195"/>
    </row>
    <row r="105725" spans="101:101">
      <c r="CW105725" s="2210"/>
    </row>
    <row r="105726" spans="101:101">
      <c r="CW105726" s="2195"/>
    </row>
    <row r="105750" spans="101:101">
      <c r="CW105750" s="2210"/>
    </row>
    <row r="105751" spans="101:101">
      <c r="CW105751" s="2195"/>
    </row>
    <row r="105775" spans="101:101">
      <c r="CW105775" s="2210"/>
    </row>
    <row r="105776" spans="101:101">
      <c r="CW105776" s="2195"/>
    </row>
    <row r="105800" spans="101:101">
      <c r="CW105800" s="2210"/>
    </row>
    <row r="105801" spans="101:101">
      <c r="CW105801" s="2195"/>
    </row>
    <row r="105825" spans="101:101">
      <c r="CW105825" s="2210"/>
    </row>
    <row r="105826" spans="101:101">
      <c r="CW105826" s="2195"/>
    </row>
    <row r="105850" spans="101:101">
      <c r="CW105850" s="2210"/>
    </row>
    <row r="105851" spans="101:101">
      <c r="CW105851" s="2195"/>
    </row>
    <row r="105875" spans="101:101">
      <c r="CW105875" s="2210"/>
    </row>
    <row r="105876" spans="101:101">
      <c r="CW105876" s="2195"/>
    </row>
    <row r="105900" spans="101:101">
      <c r="CW105900" s="2210"/>
    </row>
    <row r="105901" spans="101:101">
      <c r="CW105901" s="2195"/>
    </row>
    <row r="105925" spans="101:101">
      <c r="CW105925" s="2210"/>
    </row>
    <row r="105926" spans="101:101">
      <c r="CW105926" s="2195"/>
    </row>
    <row r="105950" spans="101:101">
      <c r="CW105950" s="2210"/>
    </row>
    <row r="105951" spans="101:101">
      <c r="CW105951" s="2195"/>
    </row>
    <row r="105975" spans="101:101">
      <c r="CW105975" s="2210"/>
    </row>
    <row r="105976" spans="101:101">
      <c r="CW105976" s="2195"/>
    </row>
    <row r="106000" spans="101:101">
      <c r="CW106000" s="2210"/>
    </row>
    <row r="106001" spans="101:101">
      <c r="CW106001" s="2195"/>
    </row>
    <row r="106025" spans="101:101">
      <c r="CW106025" s="2210"/>
    </row>
    <row r="106026" spans="101:101">
      <c r="CW106026" s="2195"/>
    </row>
    <row r="106050" spans="101:101">
      <c r="CW106050" s="2210"/>
    </row>
    <row r="106051" spans="101:101">
      <c r="CW106051" s="2195"/>
    </row>
    <row r="106075" spans="101:101">
      <c r="CW106075" s="2210"/>
    </row>
    <row r="106076" spans="101:101">
      <c r="CW106076" s="2195"/>
    </row>
    <row r="106100" spans="101:101">
      <c r="CW106100" s="2210"/>
    </row>
    <row r="106101" spans="101:101">
      <c r="CW106101" s="2195"/>
    </row>
    <row r="106125" spans="101:101">
      <c r="CW106125" s="2210"/>
    </row>
    <row r="106126" spans="101:101">
      <c r="CW106126" s="2195"/>
    </row>
    <row r="106150" spans="101:101">
      <c r="CW106150" s="2210"/>
    </row>
    <row r="106151" spans="101:101">
      <c r="CW106151" s="2195"/>
    </row>
    <row r="106175" spans="101:101">
      <c r="CW106175" s="2210"/>
    </row>
    <row r="106176" spans="101:101">
      <c r="CW106176" s="2195"/>
    </row>
    <row r="106200" spans="101:101">
      <c r="CW106200" s="2210"/>
    </row>
    <row r="106201" spans="101:101">
      <c r="CW106201" s="2195"/>
    </row>
    <row r="106225" spans="101:101">
      <c r="CW106225" s="2210"/>
    </row>
    <row r="106226" spans="101:101">
      <c r="CW106226" s="2195"/>
    </row>
    <row r="106250" spans="101:101">
      <c r="CW106250" s="2210"/>
    </row>
    <row r="106251" spans="101:101">
      <c r="CW106251" s="2195"/>
    </row>
    <row r="106275" spans="101:101">
      <c r="CW106275" s="2210"/>
    </row>
    <row r="106276" spans="101:101">
      <c r="CW106276" s="2195"/>
    </row>
    <row r="106300" spans="101:101">
      <c r="CW106300" s="2210"/>
    </row>
    <row r="106301" spans="101:101">
      <c r="CW106301" s="2195"/>
    </row>
    <row r="106325" spans="101:101">
      <c r="CW106325" s="2210"/>
    </row>
    <row r="106326" spans="101:101">
      <c r="CW106326" s="2195"/>
    </row>
    <row r="106350" spans="101:101">
      <c r="CW106350" s="2210"/>
    </row>
    <row r="106351" spans="101:101">
      <c r="CW106351" s="2195"/>
    </row>
    <row r="106375" spans="101:101">
      <c r="CW106375" s="2210"/>
    </row>
    <row r="106376" spans="101:101">
      <c r="CW106376" s="2195"/>
    </row>
    <row r="106400" spans="101:101">
      <c r="CW106400" s="2210"/>
    </row>
    <row r="106401" spans="101:101">
      <c r="CW106401" s="2195"/>
    </row>
    <row r="106425" spans="101:101">
      <c r="CW106425" s="2210"/>
    </row>
    <row r="106426" spans="101:101">
      <c r="CW106426" s="2195"/>
    </row>
    <row r="106450" spans="101:101">
      <c r="CW106450" s="2210"/>
    </row>
    <row r="106451" spans="101:101">
      <c r="CW106451" s="2195"/>
    </row>
    <row r="106475" spans="101:101">
      <c r="CW106475" s="2210"/>
    </row>
    <row r="106476" spans="101:101">
      <c r="CW106476" s="2195"/>
    </row>
    <row r="106500" spans="101:101">
      <c r="CW106500" s="2210"/>
    </row>
    <row r="106501" spans="101:101">
      <c r="CW106501" s="2195"/>
    </row>
    <row r="106525" spans="101:101">
      <c r="CW106525" s="2210"/>
    </row>
    <row r="106526" spans="101:101">
      <c r="CW106526" s="2195"/>
    </row>
    <row r="106550" spans="101:101">
      <c r="CW106550" s="2210"/>
    </row>
    <row r="106551" spans="101:101">
      <c r="CW106551" s="2195"/>
    </row>
    <row r="106575" spans="101:101">
      <c r="CW106575" s="2210"/>
    </row>
    <row r="106576" spans="101:101">
      <c r="CW106576" s="2195"/>
    </row>
    <row r="106600" spans="101:101">
      <c r="CW106600" s="2210"/>
    </row>
    <row r="106601" spans="101:101">
      <c r="CW106601" s="2195"/>
    </row>
    <row r="106625" spans="101:101">
      <c r="CW106625" s="2210"/>
    </row>
    <row r="106626" spans="101:101">
      <c r="CW106626" s="2195"/>
    </row>
    <row r="106650" spans="101:101">
      <c r="CW106650" s="2210"/>
    </row>
    <row r="106651" spans="101:101">
      <c r="CW106651" s="2195"/>
    </row>
    <row r="106675" spans="101:101">
      <c r="CW106675" s="2210"/>
    </row>
    <row r="106676" spans="101:101">
      <c r="CW106676" s="2195"/>
    </row>
    <row r="106700" spans="101:101">
      <c r="CW106700" s="2210"/>
    </row>
    <row r="106701" spans="101:101">
      <c r="CW106701" s="2195"/>
    </row>
    <row r="106725" spans="101:101">
      <c r="CW106725" s="2210"/>
    </row>
    <row r="106726" spans="101:101">
      <c r="CW106726" s="2195"/>
    </row>
    <row r="106750" spans="101:101">
      <c r="CW106750" s="2210"/>
    </row>
    <row r="106751" spans="101:101">
      <c r="CW106751" s="2195"/>
    </row>
    <row r="106775" spans="101:101">
      <c r="CW106775" s="2210"/>
    </row>
    <row r="106776" spans="101:101">
      <c r="CW106776" s="2195"/>
    </row>
    <row r="106800" spans="101:101">
      <c r="CW106800" s="2210"/>
    </row>
    <row r="106801" spans="101:101">
      <c r="CW106801" s="2195"/>
    </row>
    <row r="106825" spans="101:101">
      <c r="CW106825" s="2210"/>
    </row>
    <row r="106826" spans="101:101">
      <c r="CW106826" s="2195"/>
    </row>
    <row r="106850" spans="101:101">
      <c r="CW106850" s="2210"/>
    </row>
    <row r="106851" spans="101:101">
      <c r="CW106851" s="2195"/>
    </row>
    <row r="106875" spans="101:101">
      <c r="CW106875" s="2210"/>
    </row>
    <row r="106876" spans="101:101">
      <c r="CW106876" s="2195"/>
    </row>
    <row r="106900" spans="101:101">
      <c r="CW106900" s="2210"/>
    </row>
    <row r="106901" spans="101:101">
      <c r="CW106901" s="2195"/>
    </row>
    <row r="106925" spans="101:101">
      <c r="CW106925" s="2210"/>
    </row>
    <row r="106926" spans="101:101">
      <c r="CW106926" s="2195"/>
    </row>
    <row r="106950" spans="101:101">
      <c r="CW106950" s="2210"/>
    </row>
    <row r="106951" spans="101:101">
      <c r="CW106951" s="2195"/>
    </row>
    <row r="106975" spans="101:101">
      <c r="CW106975" s="2210"/>
    </row>
    <row r="106976" spans="101:101">
      <c r="CW106976" s="2195"/>
    </row>
    <row r="107000" spans="101:101">
      <c r="CW107000" s="2210"/>
    </row>
    <row r="107001" spans="101:101">
      <c r="CW107001" s="2195"/>
    </row>
    <row r="107025" spans="101:101">
      <c r="CW107025" s="2210"/>
    </row>
    <row r="107026" spans="101:101">
      <c r="CW107026" s="2195"/>
    </row>
    <row r="107050" spans="101:101">
      <c r="CW107050" s="2210"/>
    </row>
    <row r="107051" spans="101:101">
      <c r="CW107051" s="2195"/>
    </row>
    <row r="107075" spans="101:101">
      <c r="CW107075" s="2210"/>
    </row>
    <row r="107076" spans="101:101">
      <c r="CW107076" s="2195"/>
    </row>
    <row r="107100" spans="101:101">
      <c r="CW107100" s="2210"/>
    </row>
    <row r="107101" spans="101:101">
      <c r="CW107101" s="2195"/>
    </row>
    <row r="107125" spans="101:101">
      <c r="CW107125" s="2210"/>
    </row>
    <row r="107126" spans="101:101">
      <c r="CW107126" s="2195"/>
    </row>
    <row r="107150" spans="101:101">
      <c r="CW107150" s="2210"/>
    </row>
    <row r="107151" spans="101:101">
      <c r="CW107151" s="2195"/>
    </row>
    <row r="107175" spans="101:101">
      <c r="CW107175" s="2210"/>
    </row>
    <row r="107176" spans="101:101">
      <c r="CW107176" s="2195"/>
    </row>
    <row r="107200" spans="101:101">
      <c r="CW107200" s="2210"/>
    </row>
    <row r="107201" spans="101:101">
      <c r="CW107201" s="2195"/>
    </row>
    <row r="107225" spans="101:101">
      <c r="CW107225" s="2210"/>
    </row>
    <row r="107226" spans="101:101">
      <c r="CW107226" s="2195"/>
    </row>
    <row r="107250" spans="101:101">
      <c r="CW107250" s="2210"/>
    </row>
    <row r="107251" spans="101:101">
      <c r="CW107251" s="2195"/>
    </row>
    <row r="107275" spans="101:101">
      <c r="CW107275" s="2210"/>
    </row>
    <row r="107276" spans="101:101">
      <c r="CW107276" s="2195"/>
    </row>
    <row r="107300" spans="101:101">
      <c r="CW107300" s="2210"/>
    </row>
    <row r="107301" spans="101:101">
      <c r="CW107301" s="2195"/>
    </row>
    <row r="107325" spans="101:101">
      <c r="CW107325" s="2210"/>
    </row>
    <row r="107326" spans="101:101">
      <c r="CW107326" s="2195"/>
    </row>
    <row r="107350" spans="101:101">
      <c r="CW107350" s="2210"/>
    </row>
    <row r="107351" spans="101:101">
      <c r="CW107351" s="2195"/>
    </row>
    <row r="107375" spans="101:101">
      <c r="CW107375" s="2210"/>
    </row>
    <row r="107376" spans="101:101">
      <c r="CW107376" s="2195"/>
    </row>
    <row r="107400" spans="101:101">
      <c r="CW107400" s="2210"/>
    </row>
    <row r="107401" spans="101:101">
      <c r="CW107401" s="2195"/>
    </row>
    <row r="107425" spans="101:101">
      <c r="CW107425" s="2210"/>
    </row>
    <row r="107426" spans="101:101">
      <c r="CW107426" s="2195"/>
    </row>
    <row r="107450" spans="101:101">
      <c r="CW107450" s="2210"/>
    </row>
    <row r="107451" spans="101:101">
      <c r="CW107451" s="2195"/>
    </row>
    <row r="107475" spans="101:101">
      <c r="CW107475" s="2210"/>
    </row>
    <row r="107476" spans="101:101">
      <c r="CW107476" s="2195"/>
    </row>
    <row r="107500" spans="101:101">
      <c r="CW107500" s="2210"/>
    </row>
    <row r="107501" spans="101:101">
      <c r="CW107501" s="2195"/>
    </row>
    <row r="107525" spans="101:101">
      <c r="CW107525" s="2210"/>
    </row>
    <row r="107526" spans="101:101">
      <c r="CW107526" s="2195"/>
    </row>
    <row r="107550" spans="101:101">
      <c r="CW107550" s="2210"/>
    </row>
    <row r="107551" spans="101:101">
      <c r="CW107551" s="2195"/>
    </row>
    <row r="107575" spans="101:101">
      <c r="CW107575" s="2210"/>
    </row>
    <row r="107576" spans="101:101">
      <c r="CW107576" s="2195"/>
    </row>
    <row r="107600" spans="101:101">
      <c r="CW107600" s="2210"/>
    </row>
    <row r="107601" spans="101:101">
      <c r="CW107601" s="2195"/>
    </row>
    <row r="107625" spans="101:101">
      <c r="CW107625" s="2210"/>
    </row>
    <row r="107626" spans="101:101">
      <c r="CW107626" s="2195"/>
    </row>
    <row r="107650" spans="101:101">
      <c r="CW107650" s="2210"/>
    </row>
    <row r="107651" spans="101:101">
      <c r="CW107651" s="2195"/>
    </row>
    <row r="107675" spans="101:101">
      <c r="CW107675" s="2210"/>
    </row>
    <row r="107676" spans="101:101">
      <c r="CW107676" s="2195"/>
    </row>
    <row r="107700" spans="101:101">
      <c r="CW107700" s="2210"/>
    </row>
    <row r="107701" spans="101:101">
      <c r="CW107701" s="2195"/>
    </row>
    <row r="107725" spans="101:101">
      <c r="CW107725" s="2210"/>
    </row>
    <row r="107726" spans="101:101">
      <c r="CW107726" s="2195"/>
    </row>
    <row r="107750" spans="101:101">
      <c r="CW107750" s="2210"/>
    </row>
    <row r="107751" spans="101:101">
      <c r="CW107751" s="2195"/>
    </row>
    <row r="107775" spans="101:101">
      <c r="CW107775" s="2210"/>
    </row>
    <row r="107776" spans="101:101">
      <c r="CW107776" s="2195"/>
    </row>
    <row r="107800" spans="101:101">
      <c r="CW107800" s="2210"/>
    </row>
    <row r="107801" spans="101:101">
      <c r="CW107801" s="2195"/>
    </row>
    <row r="107825" spans="101:101">
      <c r="CW107825" s="2210"/>
    </row>
    <row r="107826" spans="101:101">
      <c r="CW107826" s="2195"/>
    </row>
    <row r="107850" spans="101:101">
      <c r="CW107850" s="2210"/>
    </row>
    <row r="107851" spans="101:101">
      <c r="CW107851" s="2195"/>
    </row>
    <row r="107875" spans="101:101">
      <c r="CW107875" s="2210"/>
    </row>
    <row r="107876" spans="101:101">
      <c r="CW107876" s="2195"/>
    </row>
    <row r="107900" spans="101:101">
      <c r="CW107900" s="2210"/>
    </row>
    <row r="107901" spans="101:101">
      <c r="CW107901" s="2195"/>
    </row>
    <row r="107925" spans="101:101">
      <c r="CW107925" s="2210"/>
    </row>
    <row r="107926" spans="101:101">
      <c r="CW107926" s="2195"/>
    </row>
    <row r="107950" spans="101:101">
      <c r="CW107950" s="2210"/>
    </row>
    <row r="107951" spans="101:101">
      <c r="CW107951" s="2195"/>
    </row>
    <row r="107975" spans="101:101">
      <c r="CW107975" s="2210"/>
    </row>
    <row r="107976" spans="101:101">
      <c r="CW107976" s="2195"/>
    </row>
    <row r="108000" spans="101:101">
      <c r="CW108000" s="2210"/>
    </row>
    <row r="108001" spans="101:101">
      <c r="CW108001" s="2195"/>
    </row>
    <row r="108025" spans="101:101">
      <c r="CW108025" s="2210"/>
    </row>
    <row r="108026" spans="101:101">
      <c r="CW108026" s="2195"/>
    </row>
    <row r="108050" spans="101:101">
      <c r="CW108050" s="2210"/>
    </row>
    <row r="108051" spans="101:101">
      <c r="CW108051" s="2195"/>
    </row>
    <row r="108075" spans="101:101">
      <c r="CW108075" s="2210"/>
    </row>
    <row r="108076" spans="101:101">
      <c r="CW108076" s="2195"/>
    </row>
    <row r="108100" spans="101:101">
      <c r="CW108100" s="2210"/>
    </row>
    <row r="108101" spans="101:101">
      <c r="CW108101" s="2195"/>
    </row>
    <row r="108125" spans="101:101">
      <c r="CW108125" s="2210"/>
    </row>
    <row r="108126" spans="101:101">
      <c r="CW108126" s="2195"/>
    </row>
    <row r="108150" spans="101:101">
      <c r="CW108150" s="2210"/>
    </row>
    <row r="108151" spans="101:101">
      <c r="CW108151" s="2195"/>
    </row>
    <row r="108175" spans="101:101">
      <c r="CW108175" s="2210"/>
    </row>
    <row r="108176" spans="101:101">
      <c r="CW108176" s="2195"/>
    </row>
    <row r="108200" spans="101:101">
      <c r="CW108200" s="2210"/>
    </row>
    <row r="108201" spans="101:101">
      <c r="CW108201" s="2195"/>
    </row>
    <row r="108225" spans="101:101">
      <c r="CW108225" s="2210"/>
    </row>
    <row r="108226" spans="101:101">
      <c r="CW108226" s="2195"/>
    </row>
    <row r="108250" spans="101:101">
      <c r="CW108250" s="2210"/>
    </row>
    <row r="108251" spans="101:101">
      <c r="CW108251" s="2195"/>
    </row>
    <row r="108275" spans="101:101">
      <c r="CW108275" s="2210"/>
    </row>
    <row r="108276" spans="101:101">
      <c r="CW108276" s="2195"/>
    </row>
    <row r="108300" spans="101:101">
      <c r="CW108300" s="2210"/>
    </row>
    <row r="108301" spans="101:101">
      <c r="CW108301" s="2195"/>
    </row>
    <row r="108325" spans="101:101">
      <c r="CW108325" s="2210"/>
    </row>
    <row r="108326" spans="101:101">
      <c r="CW108326" s="2195"/>
    </row>
    <row r="108350" spans="101:101">
      <c r="CW108350" s="2210"/>
    </row>
    <row r="108351" spans="101:101">
      <c r="CW108351" s="2195"/>
    </row>
    <row r="108375" spans="101:101">
      <c r="CW108375" s="2210"/>
    </row>
    <row r="108376" spans="101:101">
      <c r="CW108376" s="2195"/>
    </row>
    <row r="108400" spans="101:101">
      <c r="CW108400" s="2210"/>
    </row>
    <row r="108401" spans="101:101">
      <c r="CW108401" s="2195"/>
    </row>
    <row r="108425" spans="101:101">
      <c r="CW108425" s="2210"/>
    </row>
    <row r="108426" spans="101:101">
      <c r="CW108426" s="2195"/>
    </row>
    <row r="108450" spans="101:101">
      <c r="CW108450" s="2210"/>
    </row>
    <row r="108451" spans="101:101">
      <c r="CW108451" s="2195"/>
    </row>
    <row r="108475" spans="101:101">
      <c r="CW108475" s="2210"/>
    </row>
    <row r="108476" spans="101:101">
      <c r="CW108476" s="2195"/>
    </row>
    <row r="108500" spans="101:101">
      <c r="CW108500" s="2210"/>
    </row>
    <row r="108501" spans="101:101">
      <c r="CW108501" s="2195"/>
    </row>
    <row r="108525" spans="101:101">
      <c r="CW108525" s="2210"/>
    </row>
    <row r="108526" spans="101:101">
      <c r="CW108526" s="2195"/>
    </row>
    <row r="108550" spans="101:101">
      <c r="CW108550" s="2210"/>
    </row>
    <row r="108551" spans="101:101">
      <c r="CW108551" s="2195"/>
    </row>
    <row r="108575" spans="101:101">
      <c r="CW108575" s="2210"/>
    </row>
    <row r="108576" spans="101:101">
      <c r="CW108576" s="2195"/>
    </row>
    <row r="108600" spans="101:101">
      <c r="CW108600" s="2210"/>
    </row>
    <row r="108601" spans="101:101">
      <c r="CW108601" s="2195"/>
    </row>
    <row r="108625" spans="101:101">
      <c r="CW108625" s="2210"/>
    </row>
    <row r="108626" spans="101:101">
      <c r="CW108626" s="2195"/>
    </row>
    <row r="108650" spans="101:101">
      <c r="CW108650" s="2210"/>
    </row>
    <row r="108651" spans="101:101">
      <c r="CW108651" s="2195"/>
    </row>
    <row r="108675" spans="101:101">
      <c r="CW108675" s="2210"/>
    </row>
    <row r="108676" spans="101:101">
      <c r="CW108676" s="2195"/>
    </row>
    <row r="108700" spans="101:101">
      <c r="CW108700" s="2210"/>
    </row>
    <row r="108701" spans="101:101">
      <c r="CW108701" s="2195"/>
    </row>
    <row r="108725" spans="101:101">
      <c r="CW108725" s="2210"/>
    </row>
    <row r="108726" spans="101:101">
      <c r="CW108726" s="2195"/>
    </row>
    <row r="108750" spans="101:101">
      <c r="CW108750" s="2210"/>
    </row>
    <row r="108751" spans="101:101">
      <c r="CW108751" s="2195"/>
    </row>
    <row r="108775" spans="101:101">
      <c r="CW108775" s="2210"/>
    </row>
    <row r="108776" spans="101:101">
      <c r="CW108776" s="2195"/>
    </row>
    <row r="108800" spans="101:101">
      <c r="CW108800" s="2210"/>
    </row>
    <row r="108801" spans="101:101">
      <c r="CW108801" s="2195"/>
    </row>
    <row r="108825" spans="101:101">
      <c r="CW108825" s="2210"/>
    </row>
    <row r="108826" spans="101:101">
      <c r="CW108826" s="2195"/>
    </row>
    <row r="108850" spans="101:101">
      <c r="CW108850" s="2210"/>
    </row>
    <row r="108851" spans="101:101">
      <c r="CW108851" s="2195"/>
    </row>
    <row r="108875" spans="101:101">
      <c r="CW108875" s="2210"/>
    </row>
    <row r="108876" spans="101:101">
      <c r="CW108876" s="2195"/>
    </row>
    <row r="108900" spans="101:101">
      <c r="CW108900" s="2210"/>
    </row>
    <row r="108901" spans="101:101">
      <c r="CW108901" s="2195"/>
    </row>
    <row r="108925" spans="101:101">
      <c r="CW108925" s="2210"/>
    </row>
    <row r="108926" spans="101:101">
      <c r="CW108926" s="2195"/>
    </row>
    <row r="108950" spans="101:101">
      <c r="CW108950" s="2210"/>
    </row>
    <row r="108951" spans="101:101">
      <c r="CW108951" s="2195"/>
    </row>
    <row r="108975" spans="101:101">
      <c r="CW108975" s="2210"/>
    </row>
    <row r="108976" spans="101:101">
      <c r="CW108976" s="2195"/>
    </row>
    <row r="109000" spans="101:101">
      <c r="CW109000" s="2210"/>
    </row>
    <row r="109001" spans="101:101">
      <c r="CW109001" s="2195"/>
    </row>
    <row r="109025" spans="101:101">
      <c r="CW109025" s="2210"/>
    </row>
    <row r="109026" spans="101:101">
      <c r="CW109026" s="2195"/>
    </row>
    <row r="109050" spans="101:101">
      <c r="CW109050" s="2210"/>
    </row>
    <row r="109051" spans="101:101">
      <c r="CW109051" s="2195"/>
    </row>
    <row r="109075" spans="101:101">
      <c r="CW109075" s="2210"/>
    </row>
    <row r="109076" spans="101:101">
      <c r="CW109076" s="2195"/>
    </row>
    <row r="109100" spans="101:101">
      <c r="CW109100" s="2210"/>
    </row>
    <row r="109101" spans="101:101">
      <c r="CW109101" s="2195"/>
    </row>
    <row r="109125" spans="101:101">
      <c r="CW109125" s="2210"/>
    </row>
    <row r="109126" spans="101:101">
      <c r="CW109126" s="2195"/>
    </row>
    <row r="109150" spans="101:101">
      <c r="CW109150" s="2210"/>
    </row>
    <row r="109151" spans="101:101">
      <c r="CW109151" s="2195"/>
    </row>
    <row r="109175" spans="101:101">
      <c r="CW109175" s="2210"/>
    </row>
    <row r="109176" spans="101:101">
      <c r="CW109176" s="2195"/>
    </row>
    <row r="109200" spans="101:101">
      <c r="CW109200" s="2210"/>
    </row>
    <row r="109201" spans="101:101">
      <c r="CW109201" s="2195"/>
    </row>
    <row r="109225" spans="101:101">
      <c r="CW109225" s="2210"/>
    </row>
    <row r="109226" spans="101:101">
      <c r="CW109226" s="2195"/>
    </row>
    <row r="109250" spans="101:101">
      <c r="CW109250" s="2210"/>
    </row>
    <row r="109251" spans="101:101">
      <c r="CW109251" s="2195"/>
    </row>
    <row r="109275" spans="101:101">
      <c r="CW109275" s="2210"/>
    </row>
    <row r="109276" spans="101:101">
      <c r="CW109276" s="2195"/>
    </row>
    <row r="109300" spans="101:101">
      <c r="CW109300" s="2210"/>
    </row>
    <row r="109301" spans="101:101">
      <c r="CW109301" s="2195"/>
    </row>
    <row r="109325" spans="101:101">
      <c r="CW109325" s="2210"/>
    </row>
    <row r="109326" spans="101:101">
      <c r="CW109326" s="2195"/>
    </row>
    <row r="109350" spans="101:101">
      <c r="CW109350" s="2210"/>
    </row>
    <row r="109351" spans="101:101">
      <c r="CW109351" s="2195"/>
    </row>
    <row r="109375" spans="101:101">
      <c r="CW109375" s="2210"/>
    </row>
    <row r="109376" spans="101:101">
      <c r="CW109376" s="2195"/>
    </row>
    <row r="109400" spans="101:101">
      <c r="CW109400" s="2210"/>
    </row>
    <row r="109401" spans="101:101">
      <c r="CW109401" s="2195"/>
    </row>
    <row r="109425" spans="101:101">
      <c r="CW109425" s="2210"/>
    </row>
    <row r="109426" spans="101:101">
      <c r="CW109426" s="2195"/>
    </row>
    <row r="109450" spans="101:101">
      <c r="CW109450" s="2210"/>
    </row>
    <row r="109451" spans="101:101">
      <c r="CW109451" s="2195"/>
    </row>
    <row r="109475" spans="101:101">
      <c r="CW109475" s="2210"/>
    </row>
    <row r="109476" spans="101:101">
      <c r="CW109476" s="2195"/>
    </row>
    <row r="109500" spans="101:101">
      <c r="CW109500" s="2210"/>
    </row>
    <row r="109501" spans="101:101">
      <c r="CW109501" s="2195"/>
    </row>
    <row r="109525" spans="101:101">
      <c r="CW109525" s="2210"/>
    </row>
    <row r="109526" spans="101:101">
      <c r="CW109526" s="2195"/>
    </row>
    <row r="109550" spans="101:101">
      <c r="CW109550" s="2210"/>
    </row>
    <row r="109551" spans="101:101">
      <c r="CW109551" s="2195"/>
    </row>
    <row r="109575" spans="101:101">
      <c r="CW109575" s="2210"/>
    </row>
    <row r="109576" spans="101:101">
      <c r="CW109576" s="2195"/>
    </row>
    <row r="109600" spans="101:101">
      <c r="CW109600" s="2210"/>
    </row>
    <row r="109601" spans="101:101">
      <c r="CW109601" s="2195"/>
    </row>
    <row r="109625" spans="101:101">
      <c r="CW109625" s="2210"/>
    </row>
    <row r="109626" spans="101:101">
      <c r="CW109626" s="2195"/>
    </row>
    <row r="109650" spans="101:101">
      <c r="CW109650" s="2210"/>
    </row>
    <row r="109651" spans="101:101">
      <c r="CW109651" s="2195"/>
    </row>
    <row r="109675" spans="101:101">
      <c r="CW109675" s="2210"/>
    </row>
    <row r="109676" spans="101:101">
      <c r="CW109676" s="2195"/>
    </row>
    <row r="109700" spans="101:101">
      <c r="CW109700" s="2210"/>
    </row>
    <row r="109701" spans="101:101">
      <c r="CW109701" s="2195"/>
    </row>
    <row r="109725" spans="101:101">
      <c r="CW109725" s="2210"/>
    </row>
    <row r="109726" spans="101:101">
      <c r="CW109726" s="2195"/>
    </row>
    <row r="109750" spans="101:101">
      <c r="CW109750" s="2210"/>
    </row>
    <row r="109751" spans="101:101">
      <c r="CW109751" s="2195"/>
    </row>
    <row r="109775" spans="101:101">
      <c r="CW109775" s="2210"/>
    </row>
    <row r="109776" spans="101:101">
      <c r="CW109776" s="2195"/>
    </row>
    <row r="109800" spans="101:101">
      <c r="CW109800" s="2210"/>
    </row>
    <row r="109801" spans="101:101">
      <c r="CW109801" s="2195"/>
    </row>
    <row r="109825" spans="101:101">
      <c r="CW109825" s="2210"/>
    </row>
    <row r="109826" spans="101:101">
      <c r="CW109826" s="2195"/>
    </row>
    <row r="109850" spans="101:101">
      <c r="CW109850" s="2210"/>
    </row>
    <row r="109851" spans="101:101">
      <c r="CW109851" s="2195"/>
    </row>
    <row r="109875" spans="101:101">
      <c r="CW109875" s="2210"/>
    </row>
    <row r="109876" spans="101:101">
      <c r="CW109876" s="2195"/>
    </row>
    <row r="109900" spans="101:101">
      <c r="CW109900" s="2210"/>
    </row>
    <row r="109901" spans="101:101">
      <c r="CW109901" s="2195"/>
    </row>
    <row r="109925" spans="101:101">
      <c r="CW109925" s="2210"/>
    </row>
    <row r="109926" spans="101:101">
      <c r="CW109926" s="2195"/>
    </row>
    <row r="109950" spans="101:101">
      <c r="CW109950" s="2210"/>
    </row>
    <row r="109951" spans="101:101">
      <c r="CW109951" s="2195"/>
    </row>
    <row r="109975" spans="101:101">
      <c r="CW109975" s="2210"/>
    </row>
    <row r="109976" spans="101:101">
      <c r="CW109976" s="2195"/>
    </row>
    <row r="110000" spans="101:101">
      <c r="CW110000" s="2210"/>
    </row>
    <row r="110001" spans="101:101">
      <c r="CW110001" s="2195"/>
    </row>
    <row r="110025" spans="101:101">
      <c r="CW110025" s="2210"/>
    </row>
    <row r="110026" spans="101:101">
      <c r="CW110026" s="2195"/>
    </row>
    <row r="110050" spans="101:101">
      <c r="CW110050" s="2210"/>
    </row>
    <row r="110051" spans="101:101">
      <c r="CW110051" s="2195"/>
    </row>
    <row r="110075" spans="101:101">
      <c r="CW110075" s="2210"/>
    </row>
    <row r="110076" spans="101:101">
      <c r="CW110076" s="2195"/>
    </row>
    <row r="110100" spans="101:101">
      <c r="CW110100" s="2210"/>
    </row>
    <row r="110101" spans="101:101">
      <c r="CW110101" s="2195"/>
    </row>
    <row r="110125" spans="101:101">
      <c r="CW110125" s="2210"/>
    </row>
    <row r="110126" spans="101:101">
      <c r="CW110126" s="2195"/>
    </row>
    <row r="110150" spans="101:101">
      <c r="CW110150" s="2210"/>
    </row>
    <row r="110151" spans="101:101">
      <c r="CW110151" s="2195"/>
    </row>
    <row r="110175" spans="101:101">
      <c r="CW110175" s="2210"/>
    </row>
    <row r="110176" spans="101:101">
      <c r="CW110176" s="2195"/>
    </row>
    <row r="110200" spans="101:101">
      <c r="CW110200" s="2210"/>
    </row>
    <row r="110201" spans="101:101">
      <c r="CW110201" s="2195"/>
    </row>
    <row r="110225" spans="101:101">
      <c r="CW110225" s="2210"/>
    </row>
    <row r="110226" spans="101:101">
      <c r="CW110226" s="2195"/>
    </row>
    <row r="110250" spans="101:101">
      <c r="CW110250" s="2210"/>
    </row>
    <row r="110251" spans="101:101">
      <c r="CW110251" s="2195"/>
    </row>
    <row r="110275" spans="101:101">
      <c r="CW110275" s="2210"/>
    </row>
    <row r="110276" spans="101:101">
      <c r="CW110276" s="2195"/>
    </row>
    <row r="110300" spans="101:101">
      <c r="CW110300" s="2210"/>
    </row>
    <row r="110301" spans="101:101">
      <c r="CW110301" s="2195"/>
    </row>
    <row r="110325" spans="101:101">
      <c r="CW110325" s="2210"/>
    </row>
    <row r="110326" spans="101:101">
      <c r="CW110326" s="2195"/>
    </row>
    <row r="110350" spans="101:101">
      <c r="CW110350" s="2210"/>
    </row>
    <row r="110351" spans="101:101">
      <c r="CW110351" s="2195"/>
    </row>
    <row r="110375" spans="101:101">
      <c r="CW110375" s="2210"/>
    </row>
    <row r="110376" spans="101:101">
      <c r="CW110376" s="2195"/>
    </row>
    <row r="110400" spans="101:101">
      <c r="CW110400" s="2210"/>
    </row>
    <row r="110401" spans="101:101">
      <c r="CW110401" s="2195"/>
    </row>
    <row r="110425" spans="101:101">
      <c r="CW110425" s="2210"/>
    </row>
    <row r="110426" spans="101:101">
      <c r="CW110426" s="2195"/>
    </row>
    <row r="110450" spans="101:101">
      <c r="CW110450" s="2210"/>
    </row>
    <row r="110451" spans="101:101">
      <c r="CW110451" s="2195"/>
    </row>
    <row r="110475" spans="101:101">
      <c r="CW110475" s="2210"/>
    </row>
    <row r="110476" spans="101:101">
      <c r="CW110476" s="2195"/>
    </row>
    <row r="110500" spans="101:101">
      <c r="CW110500" s="2210"/>
    </row>
    <row r="110501" spans="101:101">
      <c r="CW110501" s="2195"/>
    </row>
    <row r="110525" spans="101:101">
      <c r="CW110525" s="2210"/>
    </row>
    <row r="110526" spans="101:101">
      <c r="CW110526" s="2195"/>
    </row>
    <row r="110550" spans="101:101">
      <c r="CW110550" s="2210"/>
    </row>
    <row r="110551" spans="101:101">
      <c r="CW110551" s="2195"/>
    </row>
    <row r="110575" spans="101:101">
      <c r="CW110575" s="2210"/>
    </row>
    <row r="110576" spans="101:101">
      <c r="CW110576" s="2195"/>
    </row>
    <row r="110600" spans="101:101">
      <c r="CW110600" s="2210"/>
    </row>
    <row r="110601" spans="101:101">
      <c r="CW110601" s="2195"/>
    </row>
    <row r="110625" spans="101:101">
      <c r="CW110625" s="2210"/>
    </row>
    <row r="110626" spans="101:101">
      <c r="CW110626" s="2195"/>
    </row>
    <row r="110650" spans="101:101">
      <c r="CW110650" s="2210"/>
    </row>
    <row r="110651" spans="101:101">
      <c r="CW110651" s="2195"/>
    </row>
    <row r="110675" spans="101:101">
      <c r="CW110675" s="2210"/>
    </row>
    <row r="110676" spans="101:101">
      <c r="CW110676" s="2195"/>
    </row>
    <row r="110700" spans="101:101">
      <c r="CW110700" s="2210"/>
    </row>
    <row r="110701" spans="101:101">
      <c r="CW110701" s="2195"/>
    </row>
    <row r="110725" spans="101:101">
      <c r="CW110725" s="2210"/>
    </row>
    <row r="110726" spans="101:101">
      <c r="CW110726" s="2195"/>
    </row>
    <row r="110750" spans="101:101">
      <c r="CW110750" s="2210"/>
    </row>
    <row r="110751" spans="101:101">
      <c r="CW110751" s="2195"/>
    </row>
    <row r="110775" spans="101:101">
      <c r="CW110775" s="2210"/>
    </row>
    <row r="110776" spans="101:101">
      <c r="CW110776" s="2195"/>
    </row>
    <row r="110800" spans="101:101">
      <c r="CW110800" s="2210"/>
    </row>
    <row r="110801" spans="101:101">
      <c r="CW110801" s="2195"/>
    </row>
    <row r="110825" spans="101:101">
      <c r="CW110825" s="2210"/>
    </row>
    <row r="110826" spans="101:101">
      <c r="CW110826" s="2195"/>
    </row>
    <row r="110850" spans="101:101">
      <c r="CW110850" s="2210"/>
    </row>
    <row r="110851" spans="101:101">
      <c r="CW110851" s="2195"/>
    </row>
    <row r="110875" spans="101:101">
      <c r="CW110875" s="2210"/>
    </row>
    <row r="110876" spans="101:101">
      <c r="CW110876" s="2195"/>
    </row>
    <row r="110900" spans="101:101">
      <c r="CW110900" s="2210"/>
    </row>
    <row r="110901" spans="101:101">
      <c r="CW110901" s="2195"/>
    </row>
    <row r="110925" spans="101:101">
      <c r="CW110925" s="2210"/>
    </row>
    <row r="110926" spans="101:101">
      <c r="CW110926" s="2195"/>
    </row>
    <row r="110950" spans="101:101">
      <c r="CW110950" s="2210"/>
    </row>
    <row r="110951" spans="101:101">
      <c r="CW110951" s="2195"/>
    </row>
    <row r="110975" spans="101:101">
      <c r="CW110975" s="2210"/>
    </row>
    <row r="110976" spans="101:101">
      <c r="CW110976" s="2195"/>
    </row>
    <row r="111000" spans="101:101">
      <c r="CW111000" s="2210"/>
    </row>
    <row r="111001" spans="101:101">
      <c r="CW111001" s="2195"/>
    </row>
    <row r="111025" spans="101:101">
      <c r="CW111025" s="2210"/>
    </row>
    <row r="111026" spans="101:101">
      <c r="CW111026" s="2195"/>
    </row>
    <row r="111050" spans="101:101">
      <c r="CW111050" s="2210"/>
    </row>
    <row r="111051" spans="101:101">
      <c r="CW111051" s="2195"/>
    </row>
    <row r="111075" spans="101:101">
      <c r="CW111075" s="2210"/>
    </row>
    <row r="111076" spans="101:101">
      <c r="CW111076" s="2195"/>
    </row>
    <row r="111100" spans="101:101">
      <c r="CW111100" s="2210"/>
    </row>
    <row r="111101" spans="101:101">
      <c r="CW111101" s="2195"/>
    </row>
    <row r="111125" spans="101:101">
      <c r="CW111125" s="2210"/>
    </row>
    <row r="111126" spans="101:101">
      <c r="CW111126" s="2195"/>
    </row>
    <row r="111150" spans="101:101">
      <c r="CW111150" s="2210"/>
    </row>
    <row r="111151" spans="101:101">
      <c r="CW111151" s="2195"/>
    </row>
    <row r="111175" spans="101:101">
      <c r="CW111175" s="2210"/>
    </row>
    <row r="111176" spans="101:101">
      <c r="CW111176" s="2195"/>
    </row>
    <row r="111200" spans="101:101">
      <c r="CW111200" s="2210"/>
    </row>
    <row r="111201" spans="101:101">
      <c r="CW111201" s="2195"/>
    </row>
    <row r="111225" spans="101:101">
      <c r="CW111225" s="2210"/>
    </row>
    <row r="111226" spans="101:101">
      <c r="CW111226" s="2195"/>
    </row>
    <row r="111250" spans="101:101">
      <c r="CW111250" s="2210"/>
    </row>
    <row r="111251" spans="101:101">
      <c r="CW111251" s="2195"/>
    </row>
    <row r="111275" spans="101:101">
      <c r="CW111275" s="2210"/>
    </row>
    <row r="111276" spans="101:101">
      <c r="CW111276" s="2195"/>
    </row>
    <row r="111300" spans="101:101">
      <c r="CW111300" s="2210"/>
    </row>
    <row r="111301" spans="101:101">
      <c r="CW111301" s="2195"/>
    </row>
    <row r="111325" spans="101:101">
      <c r="CW111325" s="2210"/>
    </row>
    <row r="111326" spans="101:101">
      <c r="CW111326" s="2195"/>
    </row>
    <row r="111350" spans="101:101">
      <c r="CW111350" s="2210"/>
    </row>
    <row r="111351" spans="101:101">
      <c r="CW111351" s="2195"/>
    </row>
    <row r="111375" spans="101:101">
      <c r="CW111375" s="2210"/>
    </row>
    <row r="111376" spans="101:101">
      <c r="CW111376" s="2195"/>
    </row>
    <row r="111400" spans="101:101">
      <c r="CW111400" s="2210"/>
    </row>
    <row r="111401" spans="101:101">
      <c r="CW111401" s="2195"/>
    </row>
    <row r="111425" spans="101:101">
      <c r="CW111425" s="2210"/>
    </row>
    <row r="111426" spans="101:101">
      <c r="CW111426" s="2195"/>
    </row>
    <row r="111450" spans="101:101">
      <c r="CW111450" s="2210"/>
    </row>
    <row r="111451" spans="101:101">
      <c r="CW111451" s="2195"/>
    </row>
    <row r="111475" spans="101:101">
      <c r="CW111475" s="2210"/>
    </row>
    <row r="111476" spans="101:101">
      <c r="CW111476" s="2195"/>
    </row>
    <row r="111500" spans="101:101">
      <c r="CW111500" s="2210"/>
    </row>
    <row r="111501" spans="101:101">
      <c r="CW111501" s="2195"/>
    </row>
    <row r="111525" spans="101:101">
      <c r="CW111525" s="2210"/>
    </row>
    <row r="111526" spans="101:101">
      <c r="CW111526" s="2195"/>
    </row>
    <row r="111550" spans="101:101">
      <c r="CW111550" s="2210"/>
    </row>
    <row r="111551" spans="101:101">
      <c r="CW111551" s="2195"/>
    </row>
    <row r="111575" spans="101:101">
      <c r="CW111575" s="2210"/>
    </row>
    <row r="111576" spans="101:101">
      <c r="CW111576" s="2195"/>
    </row>
    <row r="111600" spans="101:101">
      <c r="CW111600" s="2210"/>
    </row>
    <row r="111601" spans="101:101">
      <c r="CW111601" s="2195"/>
    </row>
    <row r="111625" spans="101:101">
      <c r="CW111625" s="2210"/>
    </row>
    <row r="111626" spans="101:101">
      <c r="CW111626" s="2195"/>
    </row>
    <row r="111650" spans="101:101">
      <c r="CW111650" s="2210"/>
    </row>
    <row r="111651" spans="101:101">
      <c r="CW111651" s="2195"/>
    </row>
    <row r="111675" spans="101:101">
      <c r="CW111675" s="2210"/>
    </row>
    <row r="111676" spans="101:101">
      <c r="CW111676" s="2195"/>
    </row>
    <row r="111700" spans="101:101">
      <c r="CW111700" s="2210"/>
    </row>
    <row r="111701" spans="101:101">
      <c r="CW111701" s="2195"/>
    </row>
    <row r="111725" spans="101:101">
      <c r="CW111725" s="2210"/>
    </row>
    <row r="111726" spans="101:101">
      <c r="CW111726" s="2195"/>
    </row>
    <row r="111750" spans="101:101">
      <c r="CW111750" s="2210"/>
    </row>
    <row r="111751" spans="101:101">
      <c r="CW111751" s="2195"/>
    </row>
    <row r="111775" spans="101:101">
      <c r="CW111775" s="2210"/>
    </row>
    <row r="111776" spans="101:101">
      <c r="CW111776" s="2195"/>
    </row>
    <row r="111800" spans="101:101">
      <c r="CW111800" s="2210"/>
    </row>
    <row r="111801" spans="101:101">
      <c r="CW111801" s="2195"/>
    </row>
    <row r="111825" spans="101:101">
      <c r="CW111825" s="2210"/>
    </row>
    <row r="111826" spans="101:101">
      <c r="CW111826" s="2195"/>
    </row>
    <row r="111850" spans="101:101">
      <c r="CW111850" s="2210"/>
    </row>
    <row r="111851" spans="101:101">
      <c r="CW111851" s="2195"/>
    </row>
    <row r="111875" spans="101:101">
      <c r="CW111875" s="2210"/>
    </row>
    <row r="111876" spans="101:101">
      <c r="CW111876" s="2195"/>
    </row>
    <row r="111900" spans="101:101">
      <c r="CW111900" s="2210"/>
    </row>
    <row r="111901" spans="101:101">
      <c r="CW111901" s="2195"/>
    </row>
    <row r="111925" spans="101:101">
      <c r="CW111925" s="2210"/>
    </row>
    <row r="111926" spans="101:101">
      <c r="CW111926" s="2195"/>
    </row>
    <row r="111950" spans="101:101">
      <c r="CW111950" s="2210"/>
    </row>
    <row r="111951" spans="101:101">
      <c r="CW111951" s="2195"/>
    </row>
    <row r="111975" spans="101:101">
      <c r="CW111975" s="2210"/>
    </row>
    <row r="111976" spans="101:101">
      <c r="CW111976" s="2195"/>
    </row>
    <row r="112000" spans="101:101">
      <c r="CW112000" s="2210"/>
    </row>
    <row r="112001" spans="101:101">
      <c r="CW112001" s="2195"/>
    </row>
    <row r="112025" spans="101:101">
      <c r="CW112025" s="2210"/>
    </row>
    <row r="112026" spans="101:101">
      <c r="CW112026" s="2195"/>
    </row>
    <row r="112050" spans="101:101">
      <c r="CW112050" s="2210"/>
    </row>
    <row r="112051" spans="101:101">
      <c r="CW112051" s="2195"/>
    </row>
    <row r="112075" spans="101:101">
      <c r="CW112075" s="2210"/>
    </row>
    <row r="112076" spans="101:101">
      <c r="CW112076" s="2195"/>
    </row>
    <row r="112100" spans="101:101">
      <c r="CW112100" s="2210"/>
    </row>
    <row r="112101" spans="101:101">
      <c r="CW112101" s="2195"/>
    </row>
    <row r="112125" spans="101:101">
      <c r="CW112125" s="2210"/>
    </row>
    <row r="112126" spans="101:101">
      <c r="CW112126" s="2195"/>
    </row>
    <row r="112150" spans="101:101">
      <c r="CW112150" s="2210"/>
    </row>
    <row r="112151" spans="101:101">
      <c r="CW112151" s="2195"/>
    </row>
    <row r="112175" spans="101:101">
      <c r="CW112175" s="2210"/>
    </row>
    <row r="112176" spans="101:101">
      <c r="CW112176" s="2195"/>
    </row>
    <row r="112200" spans="101:101">
      <c r="CW112200" s="2210"/>
    </row>
    <row r="112201" spans="101:101">
      <c r="CW112201" s="2195"/>
    </row>
    <row r="112225" spans="101:101">
      <c r="CW112225" s="2210"/>
    </row>
    <row r="112226" spans="101:101">
      <c r="CW112226" s="2195"/>
    </row>
    <row r="112250" spans="101:101">
      <c r="CW112250" s="2210"/>
    </row>
    <row r="112251" spans="101:101">
      <c r="CW112251" s="2195"/>
    </row>
    <row r="112275" spans="101:101">
      <c r="CW112275" s="2210"/>
    </row>
    <row r="112276" spans="101:101">
      <c r="CW112276" s="2195"/>
    </row>
    <row r="112300" spans="101:101">
      <c r="CW112300" s="2210"/>
    </row>
    <row r="112301" spans="101:101">
      <c r="CW112301" s="2195"/>
    </row>
    <row r="112325" spans="101:101">
      <c r="CW112325" s="2210"/>
    </row>
    <row r="112326" spans="101:101">
      <c r="CW112326" s="2195"/>
    </row>
    <row r="112350" spans="101:101">
      <c r="CW112350" s="2210"/>
    </row>
    <row r="112351" spans="101:101">
      <c r="CW112351" s="2195"/>
    </row>
    <row r="112375" spans="101:101">
      <c r="CW112375" s="2210"/>
    </row>
    <row r="112376" spans="101:101">
      <c r="CW112376" s="2195"/>
    </row>
    <row r="112400" spans="101:101">
      <c r="CW112400" s="2210"/>
    </row>
    <row r="112401" spans="101:101">
      <c r="CW112401" s="2195"/>
    </row>
    <row r="112425" spans="101:101">
      <c r="CW112425" s="2210"/>
    </row>
    <row r="112426" spans="101:101">
      <c r="CW112426" s="2195"/>
    </row>
    <row r="112450" spans="101:101">
      <c r="CW112450" s="2210"/>
    </row>
    <row r="112451" spans="101:101">
      <c r="CW112451" s="2195"/>
    </row>
    <row r="112475" spans="101:101">
      <c r="CW112475" s="2210"/>
    </row>
    <row r="112476" spans="101:101">
      <c r="CW112476" s="2195"/>
    </row>
    <row r="112500" spans="101:101">
      <c r="CW112500" s="2210"/>
    </row>
    <row r="112501" spans="101:101">
      <c r="CW112501" s="2195"/>
    </row>
    <row r="112525" spans="101:101">
      <c r="CW112525" s="2210"/>
    </row>
    <row r="112526" spans="101:101">
      <c r="CW112526" s="2195"/>
    </row>
    <row r="112550" spans="101:101">
      <c r="CW112550" s="2210"/>
    </row>
    <row r="112551" spans="101:101">
      <c r="CW112551" s="2195"/>
    </row>
    <row r="112575" spans="101:101">
      <c r="CW112575" s="2210"/>
    </row>
    <row r="112576" spans="101:101">
      <c r="CW112576" s="2195"/>
    </row>
    <row r="112600" spans="101:101">
      <c r="CW112600" s="2210"/>
    </row>
    <row r="112601" spans="101:101">
      <c r="CW112601" s="2195"/>
    </row>
    <row r="112625" spans="101:101">
      <c r="CW112625" s="2210"/>
    </row>
    <row r="112626" spans="101:101">
      <c r="CW112626" s="2195"/>
    </row>
    <row r="112650" spans="101:101">
      <c r="CW112650" s="2210"/>
    </row>
    <row r="112651" spans="101:101">
      <c r="CW112651" s="2195"/>
    </row>
    <row r="112675" spans="101:101">
      <c r="CW112675" s="2210"/>
    </row>
    <row r="112676" spans="101:101">
      <c r="CW112676" s="2195"/>
    </row>
    <row r="112700" spans="101:101">
      <c r="CW112700" s="2210"/>
    </row>
    <row r="112701" spans="101:101">
      <c r="CW112701" s="2195"/>
    </row>
    <row r="112725" spans="101:101">
      <c r="CW112725" s="2210"/>
    </row>
    <row r="112726" spans="101:101">
      <c r="CW112726" s="2195"/>
    </row>
    <row r="112750" spans="101:101">
      <c r="CW112750" s="2210"/>
    </row>
    <row r="112751" spans="101:101">
      <c r="CW112751" s="2195"/>
    </row>
    <row r="112775" spans="101:101">
      <c r="CW112775" s="2210"/>
    </row>
    <row r="112776" spans="101:101">
      <c r="CW112776" s="2195"/>
    </row>
    <row r="112800" spans="101:101">
      <c r="CW112800" s="2210"/>
    </row>
    <row r="112801" spans="101:101">
      <c r="CW112801" s="2195"/>
    </row>
    <row r="112825" spans="101:101">
      <c r="CW112825" s="2210"/>
    </row>
    <row r="112826" spans="101:101">
      <c r="CW112826" s="2195"/>
    </row>
    <row r="112850" spans="101:101">
      <c r="CW112850" s="2210"/>
    </row>
    <row r="112851" spans="101:101">
      <c r="CW112851" s="2195"/>
    </row>
    <row r="112875" spans="101:101">
      <c r="CW112875" s="2210"/>
    </row>
    <row r="112876" spans="101:101">
      <c r="CW112876" s="2195"/>
    </row>
    <row r="112900" spans="101:101">
      <c r="CW112900" s="2210"/>
    </row>
    <row r="112901" spans="101:101">
      <c r="CW112901" s="2195"/>
    </row>
    <row r="112925" spans="101:101">
      <c r="CW112925" s="2210"/>
    </row>
    <row r="112926" spans="101:101">
      <c r="CW112926" s="2195"/>
    </row>
    <row r="112950" spans="101:101">
      <c r="CW112950" s="2210"/>
    </row>
    <row r="112951" spans="101:101">
      <c r="CW112951" s="2195"/>
    </row>
    <row r="112975" spans="101:101">
      <c r="CW112975" s="2210"/>
    </row>
    <row r="112976" spans="101:101">
      <c r="CW112976" s="2195"/>
    </row>
    <row r="113000" spans="101:101">
      <c r="CW113000" s="2210"/>
    </row>
    <row r="113001" spans="101:101">
      <c r="CW113001" s="2195"/>
    </row>
    <row r="113025" spans="101:101">
      <c r="CW113025" s="2210"/>
    </row>
    <row r="113026" spans="101:101">
      <c r="CW113026" s="2195"/>
    </row>
    <row r="113050" spans="101:101">
      <c r="CW113050" s="2210"/>
    </row>
    <row r="113051" spans="101:101">
      <c r="CW113051" s="2195"/>
    </row>
    <row r="113075" spans="101:101">
      <c r="CW113075" s="2210"/>
    </row>
    <row r="113076" spans="101:101">
      <c r="CW113076" s="2195"/>
    </row>
    <row r="113100" spans="101:101">
      <c r="CW113100" s="2210"/>
    </row>
    <row r="113101" spans="101:101">
      <c r="CW113101" s="2195"/>
    </row>
    <row r="113125" spans="101:101">
      <c r="CW113125" s="2210"/>
    </row>
    <row r="113126" spans="101:101">
      <c r="CW113126" s="2195"/>
    </row>
    <row r="113150" spans="101:101">
      <c r="CW113150" s="2210"/>
    </row>
    <row r="113151" spans="101:101">
      <c r="CW113151" s="2195"/>
    </row>
    <row r="113175" spans="101:101">
      <c r="CW113175" s="2210"/>
    </row>
    <row r="113176" spans="101:101">
      <c r="CW113176" s="2195"/>
    </row>
    <row r="113200" spans="101:101">
      <c r="CW113200" s="2210"/>
    </row>
    <row r="113201" spans="101:101">
      <c r="CW113201" s="2195"/>
    </row>
    <row r="113225" spans="101:101">
      <c r="CW113225" s="2210"/>
    </row>
    <row r="113226" spans="101:101">
      <c r="CW113226" s="2195"/>
    </row>
    <row r="113250" spans="101:101">
      <c r="CW113250" s="2210"/>
    </row>
    <row r="113251" spans="101:101">
      <c r="CW113251" s="2195"/>
    </row>
    <row r="113275" spans="101:101">
      <c r="CW113275" s="2210"/>
    </row>
    <row r="113276" spans="101:101">
      <c r="CW113276" s="2195"/>
    </row>
    <row r="113300" spans="101:101">
      <c r="CW113300" s="2210"/>
    </row>
    <row r="113301" spans="101:101">
      <c r="CW113301" s="2195"/>
    </row>
    <row r="113325" spans="101:101">
      <c r="CW113325" s="2210"/>
    </row>
    <row r="113326" spans="101:101">
      <c r="CW113326" s="2195"/>
    </row>
    <row r="113350" spans="101:101">
      <c r="CW113350" s="2210"/>
    </row>
    <row r="113351" spans="101:101">
      <c r="CW113351" s="2195"/>
    </row>
    <row r="113375" spans="101:101">
      <c r="CW113375" s="2210"/>
    </row>
    <row r="113376" spans="101:101">
      <c r="CW113376" s="2195"/>
    </row>
    <row r="113400" spans="101:101">
      <c r="CW113400" s="2210"/>
    </row>
    <row r="113401" spans="101:101">
      <c r="CW113401" s="2195"/>
    </row>
    <row r="113425" spans="101:101">
      <c r="CW113425" s="2210"/>
    </row>
    <row r="113426" spans="101:101">
      <c r="CW113426" s="2195"/>
    </row>
    <row r="113450" spans="101:101">
      <c r="CW113450" s="2210"/>
    </row>
    <row r="113451" spans="101:101">
      <c r="CW113451" s="2195"/>
    </row>
    <row r="113475" spans="101:101">
      <c r="CW113475" s="2210"/>
    </row>
    <row r="113476" spans="101:101">
      <c r="CW113476" s="2195"/>
    </row>
    <row r="113500" spans="101:101">
      <c r="CW113500" s="2210"/>
    </row>
    <row r="113501" spans="101:101">
      <c r="CW113501" s="2195"/>
    </row>
    <row r="113525" spans="101:101">
      <c r="CW113525" s="2210"/>
    </row>
    <row r="113526" spans="101:101">
      <c r="CW113526" s="2195"/>
    </row>
    <row r="113550" spans="101:101">
      <c r="CW113550" s="2210"/>
    </row>
    <row r="113551" spans="101:101">
      <c r="CW113551" s="2195"/>
    </row>
    <row r="113575" spans="101:101">
      <c r="CW113575" s="2210"/>
    </row>
    <row r="113576" spans="101:101">
      <c r="CW113576" s="2195"/>
    </row>
    <row r="113600" spans="101:101">
      <c r="CW113600" s="2210"/>
    </row>
    <row r="113601" spans="101:101">
      <c r="CW113601" s="2195"/>
    </row>
    <row r="113625" spans="101:101">
      <c r="CW113625" s="2210"/>
    </row>
    <row r="113626" spans="101:101">
      <c r="CW113626" s="2195"/>
    </row>
    <row r="113650" spans="101:101">
      <c r="CW113650" s="2210"/>
    </row>
    <row r="113651" spans="101:101">
      <c r="CW113651" s="2195"/>
    </row>
    <row r="113675" spans="101:101">
      <c r="CW113675" s="2210"/>
    </row>
    <row r="113676" spans="101:101">
      <c r="CW113676" s="2195"/>
    </row>
    <row r="113700" spans="101:101">
      <c r="CW113700" s="2210"/>
    </row>
    <row r="113701" spans="101:101">
      <c r="CW113701" s="2195"/>
    </row>
    <row r="113725" spans="101:101">
      <c r="CW113725" s="2210"/>
    </row>
    <row r="113726" spans="101:101">
      <c r="CW113726" s="2195"/>
    </row>
    <row r="113750" spans="101:101">
      <c r="CW113750" s="2210"/>
    </row>
    <row r="113751" spans="101:101">
      <c r="CW113751" s="2195"/>
    </row>
    <row r="113775" spans="101:101">
      <c r="CW113775" s="2210"/>
    </row>
    <row r="113776" spans="101:101">
      <c r="CW113776" s="2195"/>
    </row>
    <row r="113800" spans="101:101">
      <c r="CW113800" s="2210"/>
    </row>
    <row r="113801" spans="101:101">
      <c r="CW113801" s="2195"/>
    </row>
    <row r="113825" spans="101:101">
      <c r="CW113825" s="2210"/>
    </row>
    <row r="113826" spans="101:101">
      <c r="CW113826" s="2195"/>
    </row>
    <row r="113850" spans="101:101">
      <c r="CW113850" s="2210"/>
    </row>
    <row r="113851" spans="101:101">
      <c r="CW113851" s="2195"/>
    </row>
    <row r="113875" spans="101:101">
      <c r="CW113875" s="2210"/>
    </row>
    <row r="113876" spans="101:101">
      <c r="CW113876" s="2195"/>
    </row>
    <row r="113900" spans="101:101">
      <c r="CW113900" s="2210"/>
    </row>
    <row r="113901" spans="101:101">
      <c r="CW113901" s="2195"/>
    </row>
    <row r="113925" spans="101:101">
      <c r="CW113925" s="2210"/>
    </row>
    <row r="113926" spans="101:101">
      <c r="CW113926" s="2195"/>
    </row>
    <row r="113950" spans="101:101">
      <c r="CW113950" s="2210"/>
    </row>
    <row r="113951" spans="101:101">
      <c r="CW113951" s="2195"/>
    </row>
    <row r="113975" spans="101:101">
      <c r="CW113975" s="2210"/>
    </row>
    <row r="113976" spans="101:101">
      <c r="CW113976" s="2195"/>
    </row>
    <row r="114000" spans="101:101">
      <c r="CW114000" s="2210"/>
    </row>
    <row r="114001" spans="101:101">
      <c r="CW114001" s="2195"/>
    </row>
    <row r="114025" spans="101:101">
      <c r="CW114025" s="2210"/>
    </row>
    <row r="114026" spans="101:101">
      <c r="CW114026" s="2195"/>
    </row>
    <row r="114050" spans="101:101">
      <c r="CW114050" s="2210"/>
    </row>
    <row r="114051" spans="101:101">
      <c r="CW114051" s="2195"/>
    </row>
    <row r="114075" spans="101:101">
      <c r="CW114075" s="2210"/>
    </row>
    <row r="114076" spans="101:101">
      <c r="CW114076" s="2195"/>
    </row>
    <row r="114100" spans="101:101">
      <c r="CW114100" s="2210"/>
    </row>
    <row r="114101" spans="101:101">
      <c r="CW114101" s="2195"/>
    </row>
    <row r="114125" spans="101:101">
      <c r="CW114125" s="2210"/>
    </row>
    <row r="114126" spans="101:101">
      <c r="CW114126" s="2195"/>
    </row>
    <row r="114150" spans="101:101">
      <c r="CW114150" s="2210"/>
    </row>
    <row r="114151" spans="101:101">
      <c r="CW114151" s="2195"/>
    </row>
    <row r="114175" spans="101:101">
      <c r="CW114175" s="2210"/>
    </row>
    <row r="114176" spans="101:101">
      <c r="CW114176" s="2195"/>
    </row>
    <row r="114200" spans="101:101">
      <c r="CW114200" s="2210"/>
    </row>
    <row r="114201" spans="101:101">
      <c r="CW114201" s="2195"/>
    </row>
    <row r="114225" spans="101:101">
      <c r="CW114225" s="2210"/>
    </row>
    <row r="114226" spans="101:101">
      <c r="CW114226" s="2195"/>
    </row>
    <row r="114250" spans="101:101">
      <c r="CW114250" s="2210"/>
    </row>
    <row r="114251" spans="101:101">
      <c r="CW114251" s="2195"/>
    </row>
    <row r="114275" spans="101:101">
      <c r="CW114275" s="2210"/>
    </row>
    <row r="114276" spans="101:101">
      <c r="CW114276" s="2195"/>
    </row>
    <row r="114300" spans="101:101">
      <c r="CW114300" s="2210"/>
    </row>
    <row r="114301" spans="101:101">
      <c r="CW114301" s="2195"/>
    </row>
    <row r="114325" spans="101:101">
      <c r="CW114325" s="2210"/>
    </row>
    <row r="114326" spans="101:101">
      <c r="CW114326" s="2195"/>
    </row>
    <row r="114350" spans="101:101">
      <c r="CW114350" s="2210"/>
    </row>
    <row r="114351" spans="101:101">
      <c r="CW114351" s="2195"/>
    </row>
    <row r="114375" spans="101:101">
      <c r="CW114375" s="2210"/>
    </row>
    <row r="114376" spans="101:101">
      <c r="CW114376" s="2195"/>
    </row>
    <row r="114400" spans="101:101">
      <c r="CW114400" s="2210"/>
    </row>
    <row r="114401" spans="101:101">
      <c r="CW114401" s="2195"/>
    </row>
    <row r="114425" spans="101:101">
      <c r="CW114425" s="2210"/>
    </row>
    <row r="114426" spans="101:101">
      <c r="CW114426" s="2195"/>
    </row>
    <row r="114450" spans="101:101">
      <c r="CW114450" s="2210"/>
    </row>
    <row r="114451" spans="101:101">
      <c r="CW114451" s="2195"/>
    </row>
    <row r="114475" spans="101:101">
      <c r="CW114475" s="2210"/>
    </row>
    <row r="114476" spans="101:101">
      <c r="CW114476" s="2195"/>
    </row>
    <row r="114500" spans="101:101">
      <c r="CW114500" s="2210"/>
    </row>
    <row r="114501" spans="101:101">
      <c r="CW114501" s="2195"/>
    </row>
    <row r="114525" spans="101:101">
      <c r="CW114525" s="2210"/>
    </row>
    <row r="114526" spans="101:101">
      <c r="CW114526" s="2195"/>
    </row>
    <row r="114550" spans="101:101">
      <c r="CW114550" s="2210"/>
    </row>
    <row r="114551" spans="101:101">
      <c r="CW114551" s="2195"/>
    </row>
    <row r="114575" spans="101:101">
      <c r="CW114575" s="2210"/>
    </row>
    <row r="114576" spans="101:101">
      <c r="CW114576" s="2195"/>
    </row>
    <row r="114600" spans="101:101">
      <c r="CW114600" s="2210"/>
    </row>
    <row r="114601" spans="101:101">
      <c r="CW114601" s="2195"/>
    </row>
    <row r="114625" spans="101:101">
      <c r="CW114625" s="2210"/>
    </row>
    <row r="114626" spans="101:101">
      <c r="CW114626" s="2195"/>
    </row>
    <row r="114650" spans="101:101">
      <c r="CW114650" s="2210"/>
    </row>
    <row r="114651" spans="101:101">
      <c r="CW114651" s="2195"/>
    </row>
    <row r="114675" spans="101:101">
      <c r="CW114675" s="2210"/>
    </row>
    <row r="114676" spans="101:101">
      <c r="CW114676" s="2195"/>
    </row>
    <row r="114700" spans="101:101">
      <c r="CW114700" s="2210"/>
    </row>
    <row r="114701" spans="101:101">
      <c r="CW114701" s="2195"/>
    </row>
    <row r="114725" spans="101:101">
      <c r="CW114725" s="2210"/>
    </row>
    <row r="114726" spans="101:101">
      <c r="CW114726" s="2195"/>
    </row>
    <row r="114750" spans="101:101">
      <c r="CW114750" s="2210"/>
    </row>
    <row r="114751" spans="101:101">
      <c r="CW114751" s="2195"/>
    </row>
    <row r="114775" spans="101:101">
      <c r="CW114775" s="2210"/>
    </row>
    <row r="114776" spans="101:101">
      <c r="CW114776" s="2195"/>
    </row>
    <row r="114800" spans="101:101">
      <c r="CW114800" s="2210"/>
    </row>
    <row r="114801" spans="101:101">
      <c r="CW114801" s="2195"/>
    </row>
    <row r="114825" spans="101:101">
      <c r="CW114825" s="2210"/>
    </row>
    <row r="114826" spans="101:101">
      <c r="CW114826" s="2195"/>
    </row>
    <row r="114850" spans="101:101">
      <c r="CW114850" s="2210"/>
    </row>
    <row r="114851" spans="101:101">
      <c r="CW114851" s="2195"/>
    </row>
    <row r="114875" spans="101:101">
      <c r="CW114875" s="2210"/>
    </row>
    <row r="114876" spans="101:101">
      <c r="CW114876" s="2195"/>
    </row>
    <row r="114900" spans="101:101">
      <c r="CW114900" s="2210"/>
    </row>
    <row r="114901" spans="101:101">
      <c r="CW114901" s="2195"/>
    </row>
    <row r="114925" spans="101:101">
      <c r="CW114925" s="2210"/>
    </row>
    <row r="114926" spans="101:101">
      <c r="CW114926" s="2195"/>
    </row>
    <row r="114950" spans="101:101">
      <c r="CW114950" s="2210"/>
    </row>
    <row r="114951" spans="101:101">
      <c r="CW114951" s="2195"/>
    </row>
    <row r="114975" spans="101:101">
      <c r="CW114975" s="2210"/>
    </row>
    <row r="114976" spans="101:101">
      <c r="CW114976" s="2195"/>
    </row>
    <row r="115000" spans="101:101">
      <c r="CW115000" s="2210"/>
    </row>
    <row r="115001" spans="101:101">
      <c r="CW115001" s="2195"/>
    </row>
    <row r="115025" spans="101:101">
      <c r="CW115025" s="2210"/>
    </row>
    <row r="115026" spans="101:101">
      <c r="CW115026" s="2195"/>
    </row>
    <row r="115050" spans="101:101">
      <c r="CW115050" s="2210"/>
    </row>
    <row r="115051" spans="101:101">
      <c r="CW115051" s="2195"/>
    </row>
    <row r="115075" spans="101:101">
      <c r="CW115075" s="2210"/>
    </row>
    <row r="115076" spans="101:101">
      <c r="CW115076" s="2195"/>
    </row>
    <row r="115100" spans="101:101">
      <c r="CW115100" s="2210"/>
    </row>
    <row r="115101" spans="101:101">
      <c r="CW115101" s="2195"/>
    </row>
    <row r="115125" spans="101:101">
      <c r="CW115125" s="2210"/>
    </row>
    <row r="115126" spans="101:101">
      <c r="CW115126" s="2195"/>
    </row>
    <row r="115150" spans="101:101">
      <c r="CW115150" s="2210"/>
    </row>
    <row r="115151" spans="101:101">
      <c r="CW115151" s="2195"/>
    </row>
    <row r="115175" spans="101:101">
      <c r="CW115175" s="2210"/>
    </row>
    <row r="115176" spans="101:101">
      <c r="CW115176" s="2195"/>
    </row>
    <row r="115200" spans="101:101">
      <c r="CW115200" s="2210"/>
    </row>
    <row r="115201" spans="101:101">
      <c r="CW115201" s="2195"/>
    </row>
    <row r="115225" spans="101:101">
      <c r="CW115225" s="2210"/>
    </row>
    <row r="115226" spans="101:101">
      <c r="CW115226" s="2195"/>
    </row>
    <row r="115250" spans="101:101">
      <c r="CW115250" s="2210"/>
    </row>
    <row r="115251" spans="101:101">
      <c r="CW115251" s="2195"/>
    </row>
    <row r="115275" spans="101:101">
      <c r="CW115275" s="2210"/>
    </row>
    <row r="115276" spans="101:101">
      <c r="CW115276" s="2195"/>
    </row>
    <row r="115300" spans="101:101">
      <c r="CW115300" s="2210"/>
    </row>
    <row r="115301" spans="101:101">
      <c r="CW115301" s="2195"/>
    </row>
    <row r="115325" spans="101:101">
      <c r="CW115325" s="2210"/>
    </row>
    <row r="115326" spans="101:101">
      <c r="CW115326" s="2195"/>
    </row>
    <row r="115350" spans="101:101">
      <c r="CW115350" s="2210"/>
    </row>
    <row r="115351" spans="101:101">
      <c r="CW115351" s="2195"/>
    </row>
    <row r="115375" spans="101:101">
      <c r="CW115375" s="2210"/>
    </row>
    <row r="115376" spans="101:101">
      <c r="CW115376" s="2195"/>
    </row>
    <row r="115400" spans="101:101">
      <c r="CW115400" s="2210"/>
    </row>
    <row r="115401" spans="101:101">
      <c r="CW115401" s="2195"/>
    </row>
    <row r="115425" spans="101:101">
      <c r="CW115425" s="2210"/>
    </row>
    <row r="115426" spans="101:101">
      <c r="CW115426" s="2195"/>
    </row>
    <row r="115450" spans="101:101">
      <c r="CW115450" s="2210"/>
    </row>
    <row r="115451" spans="101:101">
      <c r="CW115451" s="2195"/>
    </row>
    <row r="115475" spans="101:101">
      <c r="CW115475" s="2210"/>
    </row>
    <row r="115476" spans="101:101">
      <c r="CW115476" s="2195"/>
    </row>
    <row r="115500" spans="101:101">
      <c r="CW115500" s="2210"/>
    </row>
    <row r="115501" spans="101:101">
      <c r="CW115501" s="2195"/>
    </row>
    <row r="115525" spans="101:101">
      <c r="CW115525" s="2210"/>
    </row>
    <row r="115526" spans="101:101">
      <c r="CW115526" s="2195"/>
    </row>
    <row r="115550" spans="101:101">
      <c r="CW115550" s="2210"/>
    </row>
    <row r="115551" spans="101:101">
      <c r="CW115551" s="2195"/>
    </row>
    <row r="115575" spans="101:101">
      <c r="CW115575" s="2210"/>
    </row>
    <row r="115576" spans="101:101">
      <c r="CW115576" s="2195"/>
    </row>
    <row r="115600" spans="101:101">
      <c r="CW115600" s="2210"/>
    </row>
    <row r="115601" spans="101:101">
      <c r="CW115601" s="2195"/>
    </row>
    <row r="115625" spans="101:101">
      <c r="CW115625" s="2210"/>
    </row>
    <row r="115626" spans="101:101">
      <c r="CW115626" s="2195"/>
    </row>
    <row r="115650" spans="101:101">
      <c r="CW115650" s="2210"/>
    </row>
    <row r="115651" spans="101:101">
      <c r="CW115651" s="2195"/>
    </row>
    <row r="115675" spans="101:101">
      <c r="CW115675" s="2210"/>
    </row>
    <row r="115676" spans="101:101">
      <c r="CW115676" s="2195"/>
    </row>
    <row r="115700" spans="101:101">
      <c r="CW115700" s="2210"/>
    </row>
    <row r="115701" spans="101:101">
      <c r="CW115701" s="2195"/>
    </row>
    <row r="115725" spans="101:101">
      <c r="CW115725" s="2210"/>
    </row>
    <row r="115726" spans="101:101">
      <c r="CW115726" s="2195"/>
    </row>
    <row r="115750" spans="101:101">
      <c r="CW115750" s="2210"/>
    </row>
    <row r="115751" spans="101:101">
      <c r="CW115751" s="2195"/>
    </row>
    <row r="115775" spans="101:101">
      <c r="CW115775" s="2210"/>
    </row>
    <row r="115776" spans="101:101">
      <c r="CW115776" s="2195"/>
    </row>
    <row r="115800" spans="101:101">
      <c r="CW115800" s="2210"/>
    </row>
    <row r="115801" spans="101:101">
      <c r="CW115801" s="2195"/>
    </row>
    <row r="115825" spans="101:101">
      <c r="CW115825" s="2210"/>
    </row>
    <row r="115826" spans="101:101">
      <c r="CW115826" s="2195"/>
    </row>
    <row r="115850" spans="101:101">
      <c r="CW115850" s="2210"/>
    </row>
    <row r="115851" spans="101:101">
      <c r="CW115851" s="2195"/>
    </row>
    <row r="115875" spans="101:101">
      <c r="CW115875" s="2210"/>
    </row>
    <row r="115876" spans="101:101">
      <c r="CW115876" s="2195"/>
    </row>
    <row r="115900" spans="101:101">
      <c r="CW115900" s="2210"/>
    </row>
    <row r="115901" spans="101:101">
      <c r="CW115901" s="2195"/>
    </row>
    <row r="115925" spans="101:101">
      <c r="CW115925" s="2210"/>
    </row>
    <row r="115926" spans="101:101">
      <c r="CW115926" s="2195"/>
    </row>
    <row r="115950" spans="101:101">
      <c r="CW115950" s="2210"/>
    </row>
    <row r="115951" spans="101:101">
      <c r="CW115951" s="2195"/>
    </row>
    <row r="115975" spans="101:101">
      <c r="CW115975" s="2210"/>
    </row>
    <row r="115976" spans="101:101">
      <c r="CW115976" s="2195"/>
    </row>
    <row r="116000" spans="101:101">
      <c r="CW116000" s="2210"/>
    </row>
    <row r="116001" spans="101:101">
      <c r="CW116001" s="2195"/>
    </row>
    <row r="116025" spans="101:101">
      <c r="CW116025" s="2210"/>
    </row>
    <row r="116026" spans="101:101">
      <c r="CW116026" s="2195"/>
    </row>
    <row r="116050" spans="101:101">
      <c r="CW116050" s="2210"/>
    </row>
    <row r="116051" spans="101:101">
      <c r="CW116051" s="2195"/>
    </row>
    <row r="116075" spans="101:101">
      <c r="CW116075" s="2210"/>
    </row>
    <row r="116076" spans="101:101">
      <c r="CW116076" s="2195"/>
    </row>
    <row r="116100" spans="101:101">
      <c r="CW116100" s="2210"/>
    </row>
    <row r="116101" spans="101:101">
      <c r="CW116101" s="2195"/>
    </row>
    <row r="116125" spans="101:101">
      <c r="CW116125" s="2210"/>
    </row>
    <row r="116126" spans="101:101">
      <c r="CW116126" s="2195"/>
    </row>
    <row r="116150" spans="101:101">
      <c r="CW116150" s="2210"/>
    </row>
    <row r="116151" spans="101:101">
      <c r="CW116151" s="2195"/>
    </row>
    <row r="116175" spans="101:101">
      <c r="CW116175" s="2210"/>
    </row>
    <row r="116176" spans="101:101">
      <c r="CW116176" s="2195"/>
    </row>
    <row r="116200" spans="101:101">
      <c r="CW116200" s="2210"/>
    </row>
    <row r="116201" spans="101:101">
      <c r="CW116201" s="2195"/>
    </row>
    <row r="116225" spans="101:101">
      <c r="CW116225" s="2210"/>
    </row>
    <row r="116226" spans="101:101">
      <c r="CW116226" s="2195"/>
    </row>
    <row r="116250" spans="101:101">
      <c r="CW116250" s="2210"/>
    </row>
    <row r="116251" spans="101:101">
      <c r="CW116251" s="2195"/>
    </row>
    <row r="116275" spans="101:101">
      <c r="CW116275" s="2210"/>
    </row>
    <row r="116276" spans="101:101">
      <c r="CW116276" s="2195"/>
    </row>
    <row r="116300" spans="101:101">
      <c r="CW116300" s="2210"/>
    </row>
    <row r="116301" spans="101:101">
      <c r="CW116301" s="2195"/>
    </row>
    <row r="116325" spans="101:101">
      <c r="CW116325" s="2210"/>
    </row>
    <row r="116326" spans="101:101">
      <c r="CW116326" s="2195"/>
    </row>
    <row r="116350" spans="101:101">
      <c r="CW116350" s="2210"/>
    </row>
    <row r="116351" spans="101:101">
      <c r="CW116351" s="2195"/>
    </row>
    <row r="116375" spans="101:101">
      <c r="CW116375" s="2210"/>
    </row>
    <row r="116376" spans="101:101">
      <c r="CW116376" s="2195"/>
    </row>
    <row r="116400" spans="101:101">
      <c r="CW116400" s="2210"/>
    </row>
    <row r="116401" spans="101:101">
      <c r="CW116401" s="2195"/>
    </row>
    <row r="116425" spans="101:101">
      <c r="CW116425" s="2210"/>
    </row>
    <row r="116426" spans="101:101">
      <c r="CW116426" s="2195"/>
    </row>
    <row r="116450" spans="101:101">
      <c r="CW116450" s="2210"/>
    </row>
    <row r="116451" spans="101:101">
      <c r="CW116451" s="2195"/>
    </row>
    <row r="116475" spans="101:101">
      <c r="CW116475" s="2210"/>
    </row>
    <row r="116476" spans="101:101">
      <c r="CW116476" s="2195"/>
    </row>
    <row r="116500" spans="101:101">
      <c r="CW116500" s="2210"/>
    </row>
    <row r="116501" spans="101:101">
      <c r="CW116501" s="2195"/>
    </row>
    <row r="116525" spans="101:101">
      <c r="CW116525" s="2210"/>
    </row>
    <row r="116526" spans="101:101">
      <c r="CW116526" s="2195"/>
    </row>
    <row r="116550" spans="101:101">
      <c r="CW116550" s="2210"/>
    </row>
    <row r="116551" spans="101:101">
      <c r="CW116551" s="2195"/>
    </row>
    <row r="116575" spans="101:101">
      <c r="CW116575" s="2210"/>
    </row>
    <row r="116576" spans="101:101">
      <c r="CW116576" s="2195"/>
    </row>
    <row r="116600" spans="101:101">
      <c r="CW116600" s="2210"/>
    </row>
    <row r="116601" spans="101:101">
      <c r="CW116601" s="2195"/>
    </row>
    <row r="116625" spans="101:101">
      <c r="CW116625" s="2210"/>
    </row>
    <row r="116626" spans="101:101">
      <c r="CW116626" s="2195"/>
    </row>
    <row r="116650" spans="101:101">
      <c r="CW116650" s="2210"/>
    </row>
    <row r="116651" spans="101:101">
      <c r="CW116651" s="2195"/>
    </row>
    <row r="116675" spans="101:101">
      <c r="CW116675" s="2210"/>
    </row>
    <row r="116676" spans="101:101">
      <c r="CW116676" s="2195"/>
    </row>
    <row r="116700" spans="101:101">
      <c r="CW116700" s="2210"/>
    </row>
    <row r="116701" spans="101:101">
      <c r="CW116701" s="2195"/>
    </row>
    <row r="116725" spans="101:101">
      <c r="CW116725" s="2210"/>
    </row>
    <row r="116726" spans="101:101">
      <c r="CW116726" s="2195"/>
    </row>
    <row r="116750" spans="101:101">
      <c r="CW116750" s="2210"/>
    </row>
    <row r="116751" spans="101:101">
      <c r="CW116751" s="2195"/>
    </row>
    <row r="116775" spans="101:101">
      <c r="CW116775" s="2210"/>
    </row>
    <row r="116776" spans="101:101">
      <c r="CW116776" s="2195"/>
    </row>
    <row r="116800" spans="101:101">
      <c r="CW116800" s="2210"/>
    </row>
    <row r="116801" spans="101:101">
      <c r="CW116801" s="2195"/>
    </row>
    <row r="116825" spans="101:101">
      <c r="CW116825" s="2210"/>
    </row>
    <row r="116826" spans="101:101">
      <c r="CW116826" s="2195"/>
    </row>
    <row r="116850" spans="101:101">
      <c r="CW116850" s="2210"/>
    </row>
    <row r="116851" spans="101:101">
      <c r="CW116851" s="2195"/>
    </row>
    <row r="116875" spans="101:101">
      <c r="CW116875" s="2210"/>
    </row>
    <row r="116876" spans="101:101">
      <c r="CW116876" s="2195"/>
    </row>
    <row r="116900" spans="101:101">
      <c r="CW116900" s="2210"/>
    </row>
    <row r="116901" spans="101:101">
      <c r="CW116901" s="2195"/>
    </row>
    <row r="116925" spans="101:101">
      <c r="CW116925" s="2210"/>
    </row>
    <row r="116926" spans="101:101">
      <c r="CW116926" s="2195"/>
    </row>
    <row r="116950" spans="101:101">
      <c r="CW116950" s="2210"/>
    </row>
    <row r="116951" spans="101:101">
      <c r="CW116951" s="2195"/>
    </row>
    <row r="116975" spans="101:101">
      <c r="CW116975" s="2210"/>
    </row>
    <row r="116976" spans="101:101">
      <c r="CW116976" s="2195"/>
    </row>
    <row r="117000" spans="101:101">
      <c r="CW117000" s="2210"/>
    </row>
    <row r="117001" spans="101:101">
      <c r="CW117001" s="2195"/>
    </row>
    <row r="117025" spans="101:101">
      <c r="CW117025" s="2210"/>
    </row>
    <row r="117026" spans="101:101">
      <c r="CW117026" s="2195"/>
    </row>
    <row r="117050" spans="101:101">
      <c r="CW117050" s="2210"/>
    </row>
    <row r="117051" spans="101:101">
      <c r="CW117051" s="2195"/>
    </row>
    <row r="117075" spans="101:101">
      <c r="CW117075" s="2210"/>
    </row>
    <row r="117076" spans="101:101">
      <c r="CW117076" s="2195"/>
    </row>
    <row r="117100" spans="101:101">
      <c r="CW117100" s="2210"/>
    </row>
    <row r="117101" spans="101:101">
      <c r="CW117101" s="2195"/>
    </row>
    <row r="117125" spans="101:101">
      <c r="CW117125" s="2210"/>
    </row>
    <row r="117126" spans="101:101">
      <c r="CW117126" s="2195"/>
    </row>
    <row r="117150" spans="101:101">
      <c r="CW117150" s="2210"/>
    </row>
    <row r="117151" spans="101:101">
      <c r="CW117151" s="2195"/>
    </row>
    <row r="117175" spans="101:101">
      <c r="CW117175" s="2210"/>
    </row>
    <row r="117176" spans="101:101">
      <c r="CW117176" s="2195"/>
    </row>
    <row r="117200" spans="101:101">
      <c r="CW117200" s="2210"/>
    </row>
    <row r="117201" spans="101:101">
      <c r="CW117201" s="2195"/>
    </row>
    <row r="117225" spans="101:101">
      <c r="CW117225" s="2210"/>
    </row>
    <row r="117226" spans="101:101">
      <c r="CW117226" s="2195"/>
    </row>
    <row r="117250" spans="101:101">
      <c r="CW117250" s="2210"/>
    </row>
    <row r="117251" spans="101:101">
      <c r="CW117251" s="2195"/>
    </row>
    <row r="117275" spans="101:101">
      <c r="CW117275" s="2210"/>
    </row>
    <row r="117276" spans="101:101">
      <c r="CW117276" s="2195"/>
    </row>
    <row r="117300" spans="101:101">
      <c r="CW117300" s="2210"/>
    </row>
    <row r="117301" spans="101:101">
      <c r="CW117301" s="2195"/>
    </row>
    <row r="117325" spans="101:101">
      <c r="CW117325" s="2210"/>
    </row>
    <row r="117326" spans="101:101">
      <c r="CW117326" s="2195"/>
    </row>
    <row r="117350" spans="101:101">
      <c r="CW117350" s="2210"/>
    </row>
    <row r="117351" spans="101:101">
      <c r="CW117351" s="2195"/>
    </row>
    <row r="117375" spans="101:101">
      <c r="CW117375" s="2210"/>
    </row>
    <row r="117376" spans="101:101">
      <c r="CW117376" s="2195"/>
    </row>
    <row r="117400" spans="101:101">
      <c r="CW117400" s="2210"/>
    </row>
    <row r="117401" spans="101:101">
      <c r="CW117401" s="2195"/>
    </row>
    <row r="117425" spans="101:101">
      <c r="CW117425" s="2210"/>
    </row>
    <row r="117426" spans="101:101">
      <c r="CW117426" s="2195"/>
    </row>
    <row r="117450" spans="101:101">
      <c r="CW117450" s="2210"/>
    </row>
    <row r="117451" spans="101:101">
      <c r="CW117451" s="2195"/>
    </row>
    <row r="117475" spans="101:101">
      <c r="CW117475" s="2210"/>
    </row>
    <row r="117476" spans="101:101">
      <c r="CW117476" s="2195"/>
    </row>
    <row r="117500" spans="101:101">
      <c r="CW117500" s="2210"/>
    </row>
    <row r="117501" spans="101:101">
      <c r="CW117501" s="2195"/>
    </row>
    <row r="117525" spans="101:101">
      <c r="CW117525" s="2210"/>
    </row>
    <row r="117526" spans="101:101">
      <c r="CW117526" s="2195"/>
    </row>
    <row r="117550" spans="101:101">
      <c r="CW117550" s="2210"/>
    </row>
    <row r="117551" spans="101:101">
      <c r="CW117551" s="2195"/>
    </row>
    <row r="117575" spans="101:101">
      <c r="CW117575" s="2210"/>
    </row>
    <row r="117576" spans="101:101">
      <c r="CW117576" s="2195"/>
    </row>
    <row r="117600" spans="101:101">
      <c r="CW117600" s="2210"/>
    </row>
    <row r="117601" spans="101:101">
      <c r="CW117601" s="2195"/>
    </row>
    <row r="117625" spans="101:101">
      <c r="CW117625" s="2210"/>
    </row>
    <row r="117626" spans="101:101">
      <c r="CW117626" s="2195"/>
    </row>
    <row r="117650" spans="101:101">
      <c r="CW117650" s="2210"/>
    </row>
    <row r="117651" spans="101:101">
      <c r="CW117651" s="2195"/>
    </row>
    <row r="117675" spans="101:101">
      <c r="CW117675" s="2210"/>
    </row>
    <row r="117676" spans="101:101">
      <c r="CW117676" s="2195"/>
    </row>
    <row r="117700" spans="101:101">
      <c r="CW117700" s="2210"/>
    </row>
    <row r="117701" spans="101:101">
      <c r="CW117701" s="2195"/>
    </row>
    <row r="117725" spans="101:101">
      <c r="CW117725" s="2210"/>
    </row>
    <row r="117726" spans="101:101">
      <c r="CW117726" s="2195"/>
    </row>
    <row r="117750" spans="101:101">
      <c r="CW117750" s="2210"/>
    </row>
    <row r="117751" spans="101:101">
      <c r="CW117751" s="2195"/>
    </row>
    <row r="117775" spans="101:101">
      <c r="CW117775" s="2210"/>
    </row>
    <row r="117776" spans="101:101">
      <c r="CW117776" s="2195"/>
    </row>
    <row r="117800" spans="101:101">
      <c r="CW117800" s="2210"/>
    </row>
    <row r="117801" spans="101:101">
      <c r="CW117801" s="2195"/>
    </row>
    <row r="117825" spans="101:101">
      <c r="CW117825" s="2210"/>
    </row>
    <row r="117826" spans="101:101">
      <c r="CW117826" s="2195"/>
    </row>
    <row r="117850" spans="101:101">
      <c r="CW117850" s="2210"/>
    </row>
    <row r="117851" spans="101:101">
      <c r="CW117851" s="2195"/>
    </row>
    <row r="117875" spans="101:101">
      <c r="CW117875" s="2210"/>
    </row>
    <row r="117876" spans="101:101">
      <c r="CW117876" s="2195"/>
    </row>
    <row r="117900" spans="101:101">
      <c r="CW117900" s="2210"/>
    </row>
    <row r="117901" spans="101:101">
      <c r="CW117901" s="2195"/>
    </row>
    <row r="117925" spans="101:101">
      <c r="CW117925" s="2210"/>
    </row>
    <row r="117926" spans="101:101">
      <c r="CW117926" s="2195"/>
    </row>
    <row r="117950" spans="101:101">
      <c r="CW117950" s="2210"/>
    </row>
    <row r="117951" spans="101:101">
      <c r="CW117951" s="2195"/>
    </row>
    <row r="117975" spans="101:101">
      <c r="CW117975" s="2210"/>
    </row>
    <row r="117976" spans="101:101">
      <c r="CW117976" s="2195"/>
    </row>
    <row r="118000" spans="101:101">
      <c r="CW118000" s="2210"/>
    </row>
    <row r="118001" spans="101:101">
      <c r="CW118001" s="2195"/>
    </row>
    <row r="118025" spans="101:101">
      <c r="CW118025" s="2210"/>
    </row>
    <row r="118026" spans="101:101">
      <c r="CW118026" s="2195"/>
    </row>
    <row r="118050" spans="101:101">
      <c r="CW118050" s="2210"/>
    </row>
    <row r="118051" spans="101:101">
      <c r="CW118051" s="2195"/>
    </row>
    <row r="118075" spans="101:101">
      <c r="CW118075" s="2210"/>
    </row>
    <row r="118076" spans="101:101">
      <c r="CW118076" s="2195"/>
    </row>
    <row r="118100" spans="101:101">
      <c r="CW118100" s="2210"/>
    </row>
    <row r="118101" spans="101:101">
      <c r="CW118101" s="2195"/>
    </row>
    <row r="118125" spans="101:101">
      <c r="CW118125" s="2210"/>
    </row>
    <row r="118126" spans="101:101">
      <c r="CW118126" s="2195"/>
    </row>
    <row r="118150" spans="101:101">
      <c r="CW118150" s="2210"/>
    </row>
    <row r="118151" spans="101:101">
      <c r="CW118151" s="2195"/>
    </row>
    <row r="118175" spans="101:101">
      <c r="CW118175" s="2210"/>
    </row>
    <row r="118176" spans="101:101">
      <c r="CW118176" s="2195"/>
    </row>
    <row r="118200" spans="101:101">
      <c r="CW118200" s="2210"/>
    </row>
    <row r="118201" spans="101:101">
      <c r="CW118201" s="2195"/>
    </row>
    <row r="118225" spans="101:101">
      <c r="CW118225" s="2210"/>
    </row>
    <row r="118226" spans="101:101">
      <c r="CW118226" s="2195"/>
    </row>
    <row r="118250" spans="101:101">
      <c r="CW118250" s="2210"/>
    </row>
    <row r="118251" spans="101:101">
      <c r="CW118251" s="2195"/>
    </row>
    <row r="118275" spans="101:101">
      <c r="CW118275" s="2210"/>
    </row>
    <row r="118276" spans="101:101">
      <c r="CW118276" s="2195"/>
    </row>
    <row r="118300" spans="101:101">
      <c r="CW118300" s="2210"/>
    </row>
    <row r="118301" spans="101:101">
      <c r="CW118301" s="2195"/>
    </row>
    <row r="118325" spans="101:101">
      <c r="CW118325" s="2210"/>
    </row>
    <row r="118326" spans="101:101">
      <c r="CW118326" s="2195"/>
    </row>
    <row r="118350" spans="101:101">
      <c r="CW118350" s="2210"/>
    </row>
    <row r="118351" spans="101:101">
      <c r="CW118351" s="2195"/>
    </row>
    <row r="118375" spans="101:101">
      <c r="CW118375" s="2210"/>
    </row>
    <row r="118376" spans="101:101">
      <c r="CW118376" s="2195"/>
    </row>
    <row r="118400" spans="101:101">
      <c r="CW118400" s="2210"/>
    </row>
    <row r="118401" spans="101:101">
      <c r="CW118401" s="2195"/>
    </row>
    <row r="118425" spans="101:101">
      <c r="CW118425" s="2210"/>
    </row>
    <row r="118426" spans="101:101">
      <c r="CW118426" s="2195"/>
    </row>
    <row r="118450" spans="101:101">
      <c r="CW118450" s="2210"/>
    </row>
    <row r="118451" spans="101:101">
      <c r="CW118451" s="2195"/>
    </row>
    <row r="118475" spans="101:101">
      <c r="CW118475" s="2210"/>
    </row>
    <row r="118476" spans="101:101">
      <c r="CW118476" s="2195"/>
    </row>
    <row r="118500" spans="101:101">
      <c r="CW118500" s="2210"/>
    </row>
    <row r="118501" spans="101:101">
      <c r="CW118501" s="2195"/>
    </row>
    <row r="118525" spans="101:101">
      <c r="CW118525" s="2210"/>
    </row>
    <row r="118526" spans="101:101">
      <c r="CW118526" s="2195"/>
    </row>
    <row r="118550" spans="101:101">
      <c r="CW118550" s="2210"/>
    </row>
    <row r="118551" spans="101:101">
      <c r="CW118551" s="2195"/>
    </row>
    <row r="118575" spans="101:101">
      <c r="CW118575" s="2210"/>
    </row>
    <row r="118576" spans="101:101">
      <c r="CW118576" s="2195"/>
    </row>
    <row r="118600" spans="101:101">
      <c r="CW118600" s="2210"/>
    </row>
    <row r="118601" spans="101:101">
      <c r="CW118601" s="2195"/>
    </row>
    <row r="118625" spans="101:101">
      <c r="CW118625" s="2210"/>
    </row>
    <row r="118626" spans="101:101">
      <c r="CW118626" s="2195"/>
    </row>
    <row r="118650" spans="101:101">
      <c r="CW118650" s="2210"/>
    </row>
    <row r="118651" spans="101:101">
      <c r="CW118651" s="2195"/>
    </row>
    <row r="118675" spans="101:101">
      <c r="CW118675" s="2210"/>
    </row>
    <row r="118676" spans="101:101">
      <c r="CW118676" s="2195"/>
    </row>
    <row r="118700" spans="101:101">
      <c r="CW118700" s="2210"/>
    </row>
    <row r="118701" spans="101:101">
      <c r="CW118701" s="2195"/>
    </row>
    <row r="118725" spans="101:101">
      <c r="CW118725" s="2210"/>
    </row>
    <row r="118726" spans="101:101">
      <c r="CW118726" s="2195"/>
    </row>
    <row r="118750" spans="101:101">
      <c r="CW118750" s="2210"/>
    </row>
    <row r="118751" spans="101:101">
      <c r="CW118751" s="2195"/>
    </row>
    <row r="118775" spans="101:101">
      <c r="CW118775" s="2210"/>
    </row>
    <row r="118776" spans="101:101">
      <c r="CW118776" s="2195"/>
    </row>
    <row r="118800" spans="101:101">
      <c r="CW118800" s="2210"/>
    </row>
    <row r="118801" spans="101:101">
      <c r="CW118801" s="2195"/>
    </row>
    <row r="118825" spans="101:101">
      <c r="CW118825" s="2210"/>
    </row>
    <row r="118826" spans="101:101">
      <c r="CW118826" s="2195"/>
    </row>
    <row r="118850" spans="101:101">
      <c r="CW118850" s="2210"/>
    </row>
    <row r="118851" spans="101:101">
      <c r="CW118851" s="2195"/>
    </row>
    <row r="118875" spans="101:101">
      <c r="CW118875" s="2210"/>
    </row>
    <row r="118876" spans="101:101">
      <c r="CW118876" s="2195"/>
    </row>
    <row r="118900" spans="101:101">
      <c r="CW118900" s="2210"/>
    </row>
    <row r="118901" spans="101:101">
      <c r="CW118901" s="2195"/>
    </row>
    <row r="118925" spans="101:101">
      <c r="CW118925" s="2210"/>
    </row>
    <row r="118926" spans="101:101">
      <c r="CW118926" s="2195"/>
    </row>
    <row r="118950" spans="101:101">
      <c r="CW118950" s="2210"/>
    </row>
    <row r="118951" spans="101:101">
      <c r="CW118951" s="2195"/>
    </row>
    <row r="118975" spans="101:101">
      <c r="CW118975" s="2210"/>
    </row>
    <row r="118976" spans="101:101">
      <c r="CW118976" s="2195"/>
    </row>
    <row r="119000" spans="101:101">
      <c r="CW119000" s="2210"/>
    </row>
    <row r="119001" spans="101:101">
      <c r="CW119001" s="2195"/>
    </row>
    <row r="119025" spans="101:101">
      <c r="CW119025" s="2210"/>
    </row>
    <row r="119026" spans="101:101">
      <c r="CW119026" s="2195"/>
    </row>
    <row r="119050" spans="101:101">
      <c r="CW119050" s="2210"/>
    </row>
    <row r="119051" spans="101:101">
      <c r="CW119051" s="2195"/>
    </row>
    <row r="119075" spans="101:101">
      <c r="CW119075" s="2210"/>
    </row>
    <row r="119076" spans="101:101">
      <c r="CW119076" s="2195"/>
    </row>
    <row r="119100" spans="101:101">
      <c r="CW119100" s="2210"/>
    </row>
    <row r="119101" spans="101:101">
      <c r="CW119101" s="2195"/>
    </row>
    <row r="119125" spans="101:101">
      <c r="CW119125" s="2210"/>
    </row>
    <row r="119126" spans="101:101">
      <c r="CW119126" s="2195"/>
    </row>
    <row r="119150" spans="101:101">
      <c r="CW119150" s="2210"/>
    </row>
    <row r="119151" spans="101:101">
      <c r="CW119151" s="2195"/>
    </row>
    <row r="119175" spans="101:101">
      <c r="CW119175" s="2210"/>
    </row>
    <row r="119176" spans="101:101">
      <c r="CW119176" s="2195"/>
    </row>
    <row r="119200" spans="101:101">
      <c r="CW119200" s="2210"/>
    </row>
    <row r="119201" spans="101:101">
      <c r="CW119201" s="2195"/>
    </row>
    <row r="119225" spans="101:101">
      <c r="CW119225" s="2210"/>
    </row>
    <row r="119226" spans="101:101">
      <c r="CW119226" s="2195"/>
    </row>
    <row r="119250" spans="101:101">
      <c r="CW119250" s="2210"/>
    </row>
    <row r="119251" spans="101:101">
      <c r="CW119251" s="2195"/>
    </row>
    <row r="119275" spans="101:101">
      <c r="CW119275" s="2210"/>
    </row>
    <row r="119276" spans="101:101">
      <c r="CW119276" s="2195"/>
    </row>
    <row r="119300" spans="101:101">
      <c r="CW119300" s="2210"/>
    </row>
    <row r="119301" spans="101:101">
      <c r="CW119301" s="2195"/>
    </row>
    <row r="119325" spans="101:101">
      <c r="CW119325" s="2210"/>
    </row>
    <row r="119326" spans="101:101">
      <c r="CW119326" s="2195"/>
    </row>
    <row r="119350" spans="101:101">
      <c r="CW119350" s="2210"/>
    </row>
    <row r="119351" spans="101:101">
      <c r="CW119351" s="2195"/>
    </row>
    <row r="119375" spans="101:101">
      <c r="CW119375" s="2210"/>
    </row>
    <row r="119376" spans="101:101">
      <c r="CW119376" s="2195"/>
    </row>
    <row r="119400" spans="101:101">
      <c r="CW119400" s="2210"/>
    </row>
    <row r="119401" spans="101:101">
      <c r="CW119401" s="2195"/>
    </row>
    <row r="119425" spans="101:101">
      <c r="CW119425" s="2210"/>
    </row>
    <row r="119426" spans="101:101">
      <c r="CW119426" s="2195"/>
    </row>
    <row r="119450" spans="101:101">
      <c r="CW119450" s="2210"/>
    </row>
    <row r="119451" spans="101:101">
      <c r="CW119451" s="2195"/>
    </row>
    <row r="119475" spans="101:101">
      <c r="CW119475" s="2210"/>
    </row>
    <row r="119476" spans="101:101">
      <c r="CW119476" s="2195"/>
    </row>
    <row r="119500" spans="101:101">
      <c r="CW119500" s="2210"/>
    </row>
    <row r="119501" spans="101:101">
      <c r="CW119501" s="2195"/>
    </row>
    <row r="119525" spans="101:101">
      <c r="CW119525" s="2210"/>
    </row>
    <row r="119526" spans="101:101">
      <c r="CW119526" s="2195"/>
    </row>
    <row r="119550" spans="101:101">
      <c r="CW119550" s="2210"/>
    </row>
    <row r="119551" spans="101:101">
      <c r="CW119551" s="2195"/>
    </row>
    <row r="119575" spans="101:101">
      <c r="CW119575" s="2210"/>
    </row>
    <row r="119576" spans="101:101">
      <c r="CW119576" s="2195"/>
    </row>
    <row r="119600" spans="101:101">
      <c r="CW119600" s="2210"/>
    </row>
    <row r="119601" spans="101:101">
      <c r="CW119601" s="2195"/>
    </row>
    <row r="119625" spans="101:101">
      <c r="CW119625" s="2210"/>
    </row>
    <row r="119626" spans="101:101">
      <c r="CW119626" s="2195"/>
    </row>
    <row r="119650" spans="101:101">
      <c r="CW119650" s="2210"/>
    </row>
    <row r="119651" spans="101:101">
      <c r="CW119651" s="2195"/>
    </row>
    <row r="119675" spans="101:101">
      <c r="CW119675" s="2210"/>
    </row>
    <row r="119676" spans="101:101">
      <c r="CW119676" s="2195"/>
    </row>
    <row r="119700" spans="101:101">
      <c r="CW119700" s="2210"/>
    </row>
    <row r="119701" spans="101:101">
      <c r="CW119701" s="2195"/>
    </row>
    <row r="119725" spans="101:101">
      <c r="CW119725" s="2210"/>
    </row>
    <row r="119726" spans="101:101">
      <c r="CW119726" s="2195"/>
    </row>
    <row r="119750" spans="101:101">
      <c r="CW119750" s="2210"/>
    </row>
    <row r="119751" spans="101:101">
      <c r="CW119751" s="2195"/>
    </row>
    <row r="119775" spans="101:101">
      <c r="CW119775" s="2210"/>
    </row>
    <row r="119776" spans="101:101">
      <c r="CW119776" s="2195"/>
    </row>
    <row r="119800" spans="101:101">
      <c r="CW119800" s="2210"/>
    </row>
    <row r="119801" spans="101:101">
      <c r="CW119801" s="2195"/>
    </row>
    <row r="119825" spans="101:101">
      <c r="CW119825" s="2210"/>
    </row>
    <row r="119826" spans="101:101">
      <c r="CW119826" s="2195"/>
    </row>
    <row r="119850" spans="101:101">
      <c r="CW119850" s="2210"/>
    </row>
    <row r="119851" spans="101:101">
      <c r="CW119851" s="2195"/>
    </row>
    <row r="119875" spans="101:101">
      <c r="CW119875" s="2210"/>
    </row>
    <row r="119876" spans="101:101">
      <c r="CW119876" s="2195"/>
    </row>
    <row r="119900" spans="101:101">
      <c r="CW119900" s="2210"/>
    </row>
    <row r="119901" spans="101:101">
      <c r="CW119901" s="2195"/>
    </row>
    <row r="119925" spans="101:101">
      <c r="CW119925" s="2210"/>
    </row>
    <row r="119926" spans="101:101">
      <c r="CW119926" s="2195"/>
    </row>
    <row r="119950" spans="101:101">
      <c r="CW119950" s="2210"/>
    </row>
    <row r="119951" spans="101:101">
      <c r="CW119951" s="2195"/>
    </row>
    <row r="119975" spans="101:101">
      <c r="CW119975" s="2210"/>
    </row>
    <row r="119976" spans="101:101">
      <c r="CW119976" s="2195"/>
    </row>
    <row r="120000" spans="101:101">
      <c r="CW120000" s="2210"/>
    </row>
    <row r="120001" spans="101:101">
      <c r="CW120001" s="2195"/>
    </row>
    <row r="120025" spans="101:101">
      <c r="CW120025" s="2210"/>
    </row>
    <row r="120026" spans="101:101">
      <c r="CW120026" s="2195"/>
    </row>
    <row r="120050" spans="101:101">
      <c r="CW120050" s="2210"/>
    </row>
    <row r="120051" spans="101:101">
      <c r="CW120051" s="2195"/>
    </row>
    <row r="120075" spans="101:101">
      <c r="CW120075" s="2210"/>
    </row>
    <row r="120076" spans="101:101">
      <c r="CW120076" s="2195"/>
    </row>
    <row r="120100" spans="101:101">
      <c r="CW120100" s="2210"/>
    </row>
    <row r="120101" spans="101:101">
      <c r="CW120101" s="2195"/>
    </row>
    <row r="120125" spans="101:101">
      <c r="CW120125" s="2210"/>
    </row>
    <row r="120126" spans="101:101">
      <c r="CW120126" s="2195"/>
    </row>
    <row r="120150" spans="101:101">
      <c r="CW120150" s="2210"/>
    </row>
    <row r="120151" spans="101:101">
      <c r="CW120151" s="2195"/>
    </row>
    <row r="120175" spans="101:101">
      <c r="CW120175" s="2210"/>
    </row>
    <row r="120176" spans="101:101">
      <c r="CW120176" s="2195"/>
    </row>
    <row r="120200" spans="101:101">
      <c r="CW120200" s="2210"/>
    </row>
    <row r="120201" spans="101:101">
      <c r="CW120201" s="2195"/>
    </row>
    <row r="120225" spans="101:101">
      <c r="CW120225" s="2210"/>
    </row>
    <row r="120226" spans="101:101">
      <c r="CW120226" s="2195"/>
    </row>
    <row r="120250" spans="101:101">
      <c r="CW120250" s="2210"/>
    </row>
    <row r="120251" spans="101:101">
      <c r="CW120251" s="2195"/>
    </row>
    <row r="120275" spans="101:101">
      <c r="CW120275" s="2210"/>
    </row>
    <row r="120276" spans="101:101">
      <c r="CW120276" s="2195"/>
    </row>
    <row r="120300" spans="101:101">
      <c r="CW120300" s="2210"/>
    </row>
    <row r="120301" spans="101:101">
      <c r="CW120301" s="2195"/>
    </row>
    <row r="120325" spans="101:101">
      <c r="CW120325" s="2210"/>
    </row>
    <row r="120326" spans="101:101">
      <c r="CW120326" s="2195"/>
    </row>
    <row r="120350" spans="101:101">
      <c r="CW120350" s="2210"/>
    </row>
    <row r="120351" spans="101:101">
      <c r="CW120351" s="2195"/>
    </row>
    <row r="120375" spans="101:101">
      <c r="CW120375" s="2210"/>
    </row>
    <row r="120376" spans="101:101">
      <c r="CW120376" s="2195"/>
    </row>
    <row r="120400" spans="101:101">
      <c r="CW120400" s="2210"/>
    </row>
    <row r="120401" spans="101:101">
      <c r="CW120401" s="2195"/>
    </row>
    <row r="120425" spans="101:101">
      <c r="CW120425" s="2210"/>
    </row>
    <row r="120426" spans="101:101">
      <c r="CW120426" s="2195"/>
    </row>
    <row r="120450" spans="101:101">
      <c r="CW120450" s="2210"/>
    </row>
    <row r="120451" spans="101:101">
      <c r="CW120451" s="2195"/>
    </row>
    <row r="120475" spans="101:101">
      <c r="CW120475" s="2210"/>
    </row>
    <row r="120476" spans="101:101">
      <c r="CW120476" s="2195"/>
    </row>
    <row r="120500" spans="101:101">
      <c r="CW120500" s="2210"/>
    </row>
    <row r="120501" spans="101:101">
      <c r="CW120501" s="2195"/>
    </row>
    <row r="120525" spans="101:101">
      <c r="CW120525" s="2210"/>
    </row>
    <row r="120526" spans="101:101">
      <c r="CW120526" s="2195"/>
    </row>
    <row r="120550" spans="101:101">
      <c r="CW120550" s="2210"/>
    </row>
    <row r="120551" spans="101:101">
      <c r="CW120551" s="2195"/>
    </row>
    <row r="120575" spans="101:101">
      <c r="CW120575" s="2210"/>
    </row>
    <row r="120576" spans="101:101">
      <c r="CW120576" s="2195"/>
    </row>
    <row r="120600" spans="101:101">
      <c r="CW120600" s="2210"/>
    </row>
    <row r="120601" spans="101:101">
      <c r="CW120601" s="2195"/>
    </row>
    <row r="120625" spans="101:101">
      <c r="CW120625" s="2210"/>
    </row>
    <row r="120626" spans="101:101">
      <c r="CW120626" s="2195"/>
    </row>
    <row r="120650" spans="101:101">
      <c r="CW120650" s="2210"/>
    </row>
    <row r="120651" spans="101:101">
      <c r="CW120651" s="2195"/>
    </row>
    <row r="120675" spans="101:101">
      <c r="CW120675" s="2210"/>
    </row>
    <row r="120676" spans="101:101">
      <c r="CW120676" s="2195"/>
    </row>
    <row r="120700" spans="101:101">
      <c r="CW120700" s="2210"/>
    </row>
    <row r="120701" spans="101:101">
      <c r="CW120701" s="2195"/>
    </row>
    <row r="120725" spans="101:101">
      <c r="CW120725" s="2210"/>
    </row>
    <row r="120726" spans="101:101">
      <c r="CW120726" s="2195"/>
    </row>
    <row r="120750" spans="101:101">
      <c r="CW120750" s="2210"/>
    </row>
    <row r="120751" spans="101:101">
      <c r="CW120751" s="2195"/>
    </row>
    <row r="120775" spans="101:101">
      <c r="CW120775" s="2210"/>
    </row>
    <row r="120776" spans="101:101">
      <c r="CW120776" s="2195"/>
    </row>
    <row r="120800" spans="101:101">
      <c r="CW120800" s="2210"/>
    </row>
    <row r="120801" spans="101:101">
      <c r="CW120801" s="2195"/>
    </row>
    <row r="120825" spans="101:101">
      <c r="CW120825" s="2210"/>
    </row>
    <row r="120826" spans="101:101">
      <c r="CW120826" s="2195"/>
    </row>
    <row r="120850" spans="101:101">
      <c r="CW120850" s="2210"/>
    </row>
    <row r="120851" spans="101:101">
      <c r="CW120851" s="2195"/>
    </row>
    <row r="120875" spans="101:101">
      <c r="CW120875" s="2210"/>
    </row>
    <row r="120876" spans="101:101">
      <c r="CW120876" s="2195"/>
    </row>
    <row r="120900" spans="101:101">
      <c r="CW120900" s="2210"/>
    </row>
    <row r="120901" spans="101:101">
      <c r="CW120901" s="2195"/>
    </row>
    <row r="120925" spans="101:101">
      <c r="CW120925" s="2210"/>
    </row>
    <row r="120926" spans="101:101">
      <c r="CW120926" s="2195"/>
    </row>
    <row r="120950" spans="101:101">
      <c r="CW120950" s="2210"/>
    </row>
    <row r="120951" spans="101:101">
      <c r="CW120951" s="2195"/>
    </row>
    <row r="120975" spans="101:101">
      <c r="CW120975" s="2210"/>
    </row>
    <row r="120976" spans="101:101">
      <c r="CW120976" s="2195"/>
    </row>
    <row r="121000" spans="101:101">
      <c r="CW121000" s="2210"/>
    </row>
    <row r="121001" spans="101:101">
      <c r="CW121001" s="2195"/>
    </row>
    <row r="121025" spans="101:101">
      <c r="CW121025" s="2210"/>
    </row>
    <row r="121026" spans="101:101">
      <c r="CW121026" s="2195"/>
    </row>
    <row r="121050" spans="101:101">
      <c r="CW121050" s="2210"/>
    </row>
    <row r="121051" spans="101:101">
      <c r="CW121051" s="2195"/>
    </row>
    <row r="121075" spans="101:101">
      <c r="CW121075" s="2210"/>
    </row>
    <row r="121076" spans="101:101">
      <c r="CW121076" s="2195"/>
    </row>
    <row r="121100" spans="101:101">
      <c r="CW121100" s="2210"/>
    </row>
    <row r="121101" spans="101:101">
      <c r="CW121101" s="2195"/>
    </row>
    <row r="121125" spans="101:101">
      <c r="CW121125" s="2210"/>
    </row>
    <row r="121126" spans="101:101">
      <c r="CW121126" s="2195"/>
    </row>
    <row r="121150" spans="101:101">
      <c r="CW121150" s="2210"/>
    </row>
    <row r="121151" spans="101:101">
      <c r="CW121151" s="2195"/>
    </row>
    <row r="121175" spans="101:101">
      <c r="CW121175" s="2210"/>
    </row>
    <row r="121176" spans="101:101">
      <c r="CW121176" s="2195"/>
    </row>
    <row r="121200" spans="101:101">
      <c r="CW121200" s="2210"/>
    </row>
    <row r="121201" spans="101:101">
      <c r="CW121201" s="2195"/>
    </row>
    <row r="121225" spans="101:101">
      <c r="CW121225" s="2210"/>
    </row>
    <row r="121226" spans="101:101">
      <c r="CW121226" s="2195"/>
    </row>
    <row r="121250" spans="101:101">
      <c r="CW121250" s="2210"/>
    </row>
    <row r="121251" spans="101:101">
      <c r="CW121251" s="2195"/>
    </row>
    <row r="121275" spans="101:101">
      <c r="CW121275" s="2210"/>
    </row>
    <row r="121276" spans="101:101">
      <c r="CW121276" s="2195"/>
    </row>
    <row r="121300" spans="101:101">
      <c r="CW121300" s="2210"/>
    </row>
    <row r="121301" spans="101:101">
      <c r="CW121301" s="2195"/>
    </row>
    <row r="121325" spans="101:101">
      <c r="CW121325" s="2210"/>
    </row>
    <row r="121326" spans="101:101">
      <c r="CW121326" s="2195"/>
    </row>
    <row r="121350" spans="101:101">
      <c r="CW121350" s="2210"/>
    </row>
    <row r="121351" spans="101:101">
      <c r="CW121351" s="2195"/>
    </row>
    <row r="121375" spans="101:101">
      <c r="CW121375" s="2210"/>
    </row>
    <row r="121376" spans="101:101">
      <c r="CW121376" s="2195"/>
    </row>
    <row r="121400" spans="101:101">
      <c r="CW121400" s="2210"/>
    </row>
    <row r="121401" spans="101:101">
      <c r="CW121401" s="2195"/>
    </row>
    <row r="121425" spans="101:101">
      <c r="CW121425" s="2210"/>
    </row>
    <row r="121426" spans="101:101">
      <c r="CW121426" s="2195"/>
    </row>
    <row r="121450" spans="101:101">
      <c r="CW121450" s="2210"/>
    </row>
    <row r="121451" spans="101:101">
      <c r="CW121451" s="2195"/>
    </row>
    <row r="121475" spans="101:101">
      <c r="CW121475" s="2210"/>
    </row>
    <row r="121476" spans="101:101">
      <c r="CW121476" s="2195"/>
    </row>
    <row r="121500" spans="101:101">
      <c r="CW121500" s="2210"/>
    </row>
    <row r="121501" spans="101:101">
      <c r="CW121501" s="2195"/>
    </row>
    <row r="121525" spans="101:101">
      <c r="CW121525" s="2210"/>
    </row>
    <row r="121526" spans="101:101">
      <c r="CW121526" s="2195"/>
    </row>
    <row r="121550" spans="101:101">
      <c r="CW121550" s="2210"/>
    </row>
    <row r="121551" spans="101:101">
      <c r="CW121551" s="2195"/>
    </row>
    <row r="121575" spans="101:101">
      <c r="CW121575" s="2210"/>
    </row>
    <row r="121576" spans="101:101">
      <c r="CW121576" s="2195"/>
    </row>
    <row r="121600" spans="101:101">
      <c r="CW121600" s="2210"/>
    </row>
    <row r="121601" spans="101:101">
      <c r="CW121601" s="2195"/>
    </row>
    <row r="121625" spans="101:101">
      <c r="CW121625" s="2210"/>
    </row>
    <row r="121626" spans="101:101">
      <c r="CW121626" s="2195"/>
    </row>
    <row r="121650" spans="101:101">
      <c r="CW121650" s="2210"/>
    </row>
    <row r="121651" spans="101:101">
      <c r="CW121651" s="2195"/>
    </row>
    <row r="121675" spans="101:101">
      <c r="CW121675" s="2210"/>
    </row>
    <row r="121676" spans="101:101">
      <c r="CW121676" s="2195"/>
    </row>
    <row r="121700" spans="101:101">
      <c r="CW121700" s="2210"/>
    </row>
    <row r="121701" spans="101:101">
      <c r="CW121701" s="2195"/>
    </row>
    <row r="121725" spans="101:101">
      <c r="CW121725" s="2210"/>
    </row>
    <row r="121726" spans="101:101">
      <c r="CW121726" s="2195"/>
    </row>
    <row r="121750" spans="101:101">
      <c r="CW121750" s="2210"/>
    </row>
    <row r="121751" spans="101:101">
      <c r="CW121751" s="2195"/>
    </row>
    <row r="121775" spans="101:101">
      <c r="CW121775" s="2210"/>
    </row>
    <row r="121776" spans="101:101">
      <c r="CW121776" s="2195"/>
    </row>
    <row r="121800" spans="101:101">
      <c r="CW121800" s="2210"/>
    </row>
    <row r="121801" spans="101:101">
      <c r="CW121801" s="2195"/>
    </row>
    <row r="121825" spans="101:101">
      <c r="CW121825" s="2210"/>
    </row>
    <row r="121826" spans="101:101">
      <c r="CW121826" s="2195"/>
    </row>
    <row r="121850" spans="101:101">
      <c r="CW121850" s="2210"/>
    </row>
    <row r="121851" spans="101:101">
      <c r="CW121851" s="2195"/>
    </row>
    <row r="121875" spans="101:101">
      <c r="CW121875" s="2210"/>
    </row>
    <row r="121876" spans="101:101">
      <c r="CW121876" s="2195"/>
    </row>
    <row r="121900" spans="101:101">
      <c r="CW121900" s="2210"/>
    </row>
    <row r="121901" spans="101:101">
      <c r="CW121901" s="2195"/>
    </row>
    <row r="121925" spans="101:101">
      <c r="CW121925" s="2210"/>
    </row>
    <row r="121926" spans="101:101">
      <c r="CW121926" s="2195"/>
    </row>
    <row r="121950" spans="101:101">
      <c r="CW121950" s="2210"/>
    </row>
    <row r="121951" spans="101:101">
      <c r="CW121951" s="2195"/>
    </row>
    <row r="121975" spans="101:101">
      <c r="CW121975" s="2210"/>
    </row>
    <row r="121976" spans="101:101">
      <c r="CW121976" s="2195"/>
    </row>
    <row r="122000" spans="101:101">
      <c r="CW122000" s="2210"/>
    </row>
    <row r="122001" spans="101:101">
      <c r="CW122001" s="2195"/>
    </row>
    <row r="122025" spans="101:101">
      <c r="CW122025" s="2210"/>
    </row>
    <row r="122026" spans="101:101">
      <c r="CW122026" s="2195"/>
    </row>
    <row r="122050" spans="101:101">
      <c r="CW122050" s="2210"/>
    </row>
    <row r="122051" spans="101:101">
      <c r="CW122051" s="2195"/>
    </row>
    <row r="122075" spans="101:101">
      <c r="CW122075" s="2210"/>
    </row>
    <row r="122076" spans="101:101">
      <c r="CW122076" s="2195"/>
    </row>
    <row r="122100" spans="101:101">
      <c r="CW122100" s="2210"/>
    </row>
    <row r="122101" spans="101:101">
      <c r="CW122101" s="2195"/>
    </row>
    <row r="122125" spans="101:101">
      <c r="CW122125" s="2210"/>
    </row>
    <row r="122126" spans="101:101">
      <c r="CW122126" s="2195"/>
    </row>
    <row r="122150" spans="101:101">
      <c r="CW122150" s="2210"/>
    </row>
    <row r="122151" spans="101:101">
      <c r="CW122151" s="2195"/>
    </row>
    <row r="122175" spans="101:101">
      <c r="CW122175" s="2210"/>
    </row>
    <row r="122176" spans="101:101">
      <c r="CW122176" s="2195"/>
    </row>
    <row r="122200" spans="101:101">
      <c r="CW122200" s="2210"/>
    </row>
    <row r="122201" spans="101:101">
      <c r="CW122201" s="2195"/>
    </row>
    <row r="122225" spans="101:101">
      <c r="CW122225" s="2210"/>
    </row>
    <row r="122226" spans="101:101">
      <c r="CW122226" s="2195"/>
    </row>
    <row r="122250" spans="101:101">
      <c r="CW122250" s="2210"/>
    </row>
    <row r="122251" spans="101:101">
      <c r="CW122251" s="2195"/>
    </row>
    <row r="122275" spans="101:101">
      <c r="CW122275" s="2210"/>
    </row>
    <row r="122276" spans="101:101">
      <c r="CW122276" s="2195"/>
    </row>
    <row r="122300" spans="101:101">
      <c r="CW122300" s="2210"/>
    </row>
    <row r="122301" spans="101:101">
      <c r="CW122301" s="2195"/>
    </row>
    <row r="122325" spans="101:101">
      <c r="CW122325" s="2210"/>
    </row>
    <row r="122326" spans="101:101">
      <c r="CW122326" s="2195"/>
    </row>
    <row r="122350" spans="101:101">
      <c r="CW122350" s="2210"/>
    </row>
    <row r="122351" spans="101:101">
      <c r="CW122351" s="2195"/>
    </row>
    <row r="122375" spans="101:101">
      <c r="CW122375" s="2210"/>
    </row>
    <row r="122376" spans="101:101">
      <c r="CW122376" s="2195"/>
    </row>
    <row r="122400" spans="101:101">
      <c r="CW122400" s="2210"/>
    </row>
    <row r="122401" spans="101:101">
      <c r="CW122401" s="2195"/>
    </row>
    <row r="122425" spans="101:101">
      <c r="CW122425" s="2210"/>
    </row>
    <row r="122426" spans="101:101">
      <c r="CW122426" s="2195"/>
    </row>
    <row r="122450" spans="101:101">
      <c r="CW122450" s="2210"/>
    </row>
    <row r="122451" spans="101:101">
      <c r="CW122451" s="2195"/>
    </row>
    <row r="122475" spans="101:101">
      <c r="CW122475" s="2210"/>
    </row>
    <row r="122476" spans="101:101">
      <c r="CW122476" s="2195"/>
    </row>
    <row r="122500" spans="101:101">
      <c r="CW122500" s="2210"/>
    </row>
    <row r="122501" spans="101:101">
      <c r="CW122501" s="2195"/>
    </row>
    <row r="122525" spans="101:101">
      <c r="CW122525" s="2210"/>
    </row>
    <row r="122526" spans="101:101">
      <c r="CW122526" s="2195"/>
    </row>
    <row r="122550" spans="101:101">
      <c r="CW122550" s="2210"/>
    </row>
    <row r="122551" spans="101:101">
      <c r="CW122551" s="2195"/>
    </row>
    <row r="122575" spans="101:101">
      <c r="CW122575" s="2210"/>
    </row>
    <row r="122576" spans="101:101">
      <c r="CW122576" s="2195"/>
    </row>
    <row r="122600" spans="101:101">
      <c r="CW122600" s="2210"/>
    </row>
    <row r="122601" spans="101:101">
      <c r="CW122601" s="2195"/>
    </row>
    <row r="122625" spans="101:101">
      <c r="CW122625" s="2210"/>
    </row>
    <row r="122626" spans="101:101">
      <c r="CW122626" s="2195"/>
    </row>
    <row r="122650" spans="101:101">
      <c r="CW122650" s="2210"/>
    </row>
    <row r="122651" spans="101:101">
      <c r="CW122651" s="2195"/>
    </row>
    <row r="122675" spans="101:101">
      <c r="CW122675" s="2210"/>
    </row>
    <row r="122676" spans="101:101">
      <c r="CW122676" s="2195"/>
    </row>
    <row r="122700" spans="101:101">
      <c r="CW122700" s="2210"/>
    </row>
    <row r="122701" spans="101:101">
      <c r="CW122701" s="2195"/>
    </row>
    <row r="122725" spans="101:101">
      <c r="CW122725" s="2210"/>
    </row>
    <row r="122726" spans="101:101">
      <c r="CW122726" s="2195"/>
    </row>
    <row r="122750" spans="101:101">
      <c r="CW122750" s="2210"/>
    </row>
    <row r="122751" spans="101:101">
      <c r="CW122751" s="2195"/>
    </row>
    <row r="122775" spans="101:101">
      <c r="CW122775" s="2210"/>
    </row>
    <row r="122776" spans="101:101">
      <c r="CW122776" s="2195"/>
    </row>
    <row r="122800" spans="101:101">
      <c r="CW122800" s="2210"/>
    </row>
    <row r="122801" spans="101:101">
      <c r="CW122801" s="2195"/>
    </row>
    <row r="122825" spans="101:101">
      <c r="CW122825" s="2210"/>
    </row>
    <row r="122826" spans="101:101">
      <c r="CW122826" s="2195"/>
    </row>
    <row r="122850" spans="101:101">
      <c r="CW122850" s="2210"/>
    </row>
    <row r="122851" spans="101:101">
      <c r="CW122851" s="2195"/>
    </row>
    <row r="122875" spans="101:101">
      <c r="CW122875" s="2210"/>
    </row>
    <row r="122876" spans="101:101">
      <c r="CW122876" s="2195"/>
    </row>
    <row r="122900" spans="101:101">
      <c r="CW122900" s="2210"/>
    </row>
    <row r="122901" spans="101:101">
      <c r="CW122901" s="2195"/>
    </row>
    <row r="122925" spans="101:101">
      <c r="CW122925" s="2210"/>
    </row>
    <row r="122926" spans="101:101">
      <c r="CW122926" s="2195"/>
    </row>
    <row r="122950" spans="101:101">
      <c r="CW122950" s="2210"/>
    </row>
    <row r="122951" spans="101:101">
      <c r="CW122951" s="2195"/>
    </row>
    <row r="122975" spans="101:101">
      <c r="CW122975" s="2210"/>
    </row>
    <row r="122976" spans="101:101">
      <c r="CW122976" s="2195"/>
    </row>
    <row r="123000" spans="101:101">
      <c r="CW123000" s="2210"/>
    </row>
    <row r="123001" spans="101:101">
      <c r="CW123001" s="2195"/>
    </row>
    <row r="123025" spans="101:101">
      <c r="CW123025" s="2210"/>
    </row>
    <row r="123026" spans="101:101">
      <c r="CW123026" s="2195"/>
    </row>
    <row r="123050" spans="101:101">
      <c r="CW123050" s="2210"/>
    </row>
    <row r="123051" spans="101:101">
      <c r="CW123051" s="2195"/>
    </row>
    <row r="123075" spans="101:101">
      <c r="CW123075" s="2210"/>
    </row>
    <row r="123076" spans="101:101">
      <c r="CW123076" s="2195"/>
    </row>
    <row r="123100" spans="101:101">
      <c r="CW123100" s="2210"/>
    </row>
    <row r="123101" spans="101:101">
      <c r="CW123101" s="2195"/>
    </row>
    <row r="123125" spans="101:101">
      <c r="CW123125" s="2210"/>
    </row>
    <row r="123126" spans="101:101">
      <c r="CW123126" s="2195"/>
    </row>
    <row r="123150" spans="101:101">
      <c r="CW123150" s="2210"/>
    </row>
    <row r="123151" spans="101:101">
      <c r="CW123151" s="2195"/>
    </row>
    <row r="123175" spans="101:101">
      <c r="CW123175" s="2210"/>
    </row>
    <row r="123176" spans="101:101">
      <c r="CW123176" s="2195"/>
    </row>
    <row r="123200" spans="101:101">
      <c r="CW123200" s="2210"/>
    </row>
    <row r="123201" spans="101:101">
      <c r="CW123201" s="2195"/>
    </row>
    <row r="123225" spans="101:101">
      <c r="CW123225" s="2210"/>
    </row>
    <row r="123226" spans="101:101">
      <c r="CW123226" s="2195"/>
    </row>
    <row r="123250" spans="101:101">
      <c r="CW123250" s="2210"/>
    </row>
    <row r="123251" spans="101:101">
      <c r="CW123251" s="2195"/>
    </row>
    <row r="123275" spans="101:101">
      <c r="CW123275" s="2210"/>
    </row>
    <row r="123276" spans="101:101">
      <c r="CW123276" s="2195"/>
    </row>
    <row r="123300" spans="101:101">
      <c r="CW123300" s="2210"/>
    </row>
    <row r="123301" spans="101:101">
      <c r="CW123301" s="2195"/>
    </row>
    <row r="123325" spans="101:101">
      <c r="CW123325" s="2210"/>
    </row>
    <row r="123326" spans="101:101">
      <c r="CW123326" s="2195"/>
    </row>
    <row r="123350" spans="101:101">
      <c r="CW123350" s="2210"/>
    </row>
    <row r="123351" spans="101:101">
      <c r="CW123351" s="2195"/>
    </row>
    <row r="123375" spans="101:101">
      <c r="CW123375" s="2210"/>
    </row>
    <row r="123376" spans="101:101">
      <c r="CW123376" s="2195"/>
    </row>
    <row r="123400" spans="101:101">
      <c r="CW123400" s="2210"/>
    </row>
    <row r="123401" spans="101:101">
      <c r="CW123401" s="2195"/>
    </row>
    <row r="123425" spans="101:101">
      <c r="CW123425" s="2210"/>
    </row>
    <row r="123426" spans="101:101">
      <c r="CW123426" s="2195"/>
    </row>
    <row r="123450" spans="101:101">
      <c r="CW123450" s="2210"/>
    </row>
    <row r="123451" spans="101:101">
      <c r="CW123451" s="2195"/>
    </row>
    <row r="123475" spans="101:101">
      <c r="CW123475" s="2210"/>
    </row>
    <row r="123476" spans="101:101">
      <c r="CW123476" s="2195"/>
    </row>
    <row r="123500" spans="101:101">
      <c r="CW123500" s="2210"/>
    </row>
    <row r="123501" spans="101:101">
      <c r="CW123501" s="2195"/>
    </row>
    <row r="123525" spans="101:101">
      <c r="CW123525" s="2210"/>
    </row>
    <row r="123526" spans="101:101">
      <c r="CW123526" s="2195"/>
    </row>
    <row r="123550" spans="101:101">
      <c r="CW123550" s="2210"/>
    </row>
    <row r="123551" spans="101:101">
      <c r="CW123551" s="2195"/>
    </row>
    <row r="123575" spans="101:101">
      <c r="CW123575" s="2210"/>
    </row>
    <row r="123576" spans="101:101">
      <c r="CW123576" s="2195"/>
    </row>
    <row r="123600" spans="101:101">
      <c r="CW123600" s="2210"/>
    </row>
    <row r="123601" spans="101:101">
      <c r="CW123601" s="2195"/>
    </row>
    <row r="123625" spans="101:101">
      <c r="CW123625" s="2210"/>
    </row>
    <row r="123626" spans="101:101">
      <c r="CW123626" s="2195"/>
    </row>
    <row r="123650" spans="101:101">
      <c r="CW123650" s="2210"/>
    </row>
    <row r="123651" spans="101:101">
      <c r="CW123651" s="2195"/>
    </row>
    <row r="123675" spans="101:101">
      <c r="CW123675" s="2210"/>
    </row>
    <row r="123676" spans="101:101">
      <c r="CW123676" s="2195"/>
    </row>
    <row r="123700" spans="101:101">
      <c r="CW123700" s="2210"/>
    </row>
    <row r="123701" spans="101:101">
      <c r="CW123701" s="2195"/>
    </row>
    <row r="123725" spans="101:101">
      <c r="CW123725" s="2210"/>
    </row>
    <row r="123726" spans="101:101">
      <c r="CW123726" s="2195"/>
    </row>
    <row r="123750" spans="101:101">
      <c r="CW123750" s="2210"/>
    </row>
    <row r="123751" spans="101:101">
      <c r="CW123751" s="2195"/>
    </row>
    <row r="123775" spans="101:101">
      <c r="CW123775" s="2210"/>
    </row>
    <row r="123776" spans="101:101">
      <c r="CW123776" s="2195"/>
    </row>
    <row r="123800" spans="101:101">
      <c r="CW123800" s="2210"/>
    </row>
    <row r="123801" spans="101:101">
      <c r="CW123801" s="2195"/>
    </row>
    <row r="123825" spans="101:101">
      <c r="CW123825" s="2210"/>
    </row>
    <row r="123826" spans="101:101">
      <c r="CW123826" s="2195"/>
    </row>
    <row r="123850" spans="101:101">
      <c r="CW123850" s="2210"/>
    </row>
    <row r="123851" spans="101:101">
      <c r="CW123851" s="2195"/>
    </row>
    <row r="123875" spans="101:101">
      <c r="CW123875" s="2210"/>
    </row>
    <row r="123876" spans="101:101">
      <c r="CW123876" s="2195"/>
    </row>
    <row r="123900" spans="101:101">
      <c r="CW123900" s="2210"/>
    </row>
    <row r="123901" spans="101:101">
      <c r="CW123901" s="2195"/>
    </row>
    <row r="123925" spans="101:101">
      <c r="CW123925" s="2210"/>
    </row>
    <row r="123926" spans="101:101">
      <c r="CW123926" s="2195"/>
    </row>
    <row r="123950" spans="101:101">
      <c r="CW123950" s="2210"/>
    </row>
    <row r="123951" spans="101:101">
      <c r="CW123951" s="2195"/>
    </row>
    <row r="123975" spans="101:101">
      <c r="CW123975" s="2210"/>
    </row>
    <row r="123976" spans="101:101">
      <c r="CW123976" s="2195"/>
    </row>
    <row r="124000" spans="101:101">
      <c r="CW124000" s="2210"/>
    </row>
    <row r="124001" spans="101:101">
      <c r="CW124001" s="2195"/>
    </row>
    <row r="124025" spans="101:101">
      <c r="CW124025" s="2210"/>
    </row>
    <row r="124026" spans="101:101">
      <c r="CW124026" s="2195"/>
    </row>
    <row r="124050" spans="101:101">
      <c r="CW124050" s="2210"/>
    </row>
    <row r="124051" spans="101:101">
      <c r="CW124051" s="2195"/>
    </row>
    <row r="124075" spans="101:101">
      <c r="CW124075" s="2210"/>
    </row>
    <row r="124076" spans="101:101">
      <c r="CW124076" s="2195"/>
    </row>
    <row r="124100" spans="101:101">
      <c r="CW124100" s="2210"/>
    </row>
    <row r="124101" spans="101:101">
      <c r="CW124101" s="2195"/>
    </row>
    <row r="124125" spans="101:101">
      <c r="CW124125" s="2210"/>
    </row>
    <row r="124126" spans="101:101">
      <c r="CW124126" s="2195"/>
    </row>
    <row r="124150" spans="101:101">
      <c r="CW124150" s="2210"/>
    </row>
    <row r="124151" spans="101:101">
      <c r="CW124151" s="2195"/>
    </row>
    <row r="124175" spans="101:101">
      <c r="CW124175" s="2210"/>
    </row>
    <row r="124176" spans="101:101">
      <c r="CW124176" s="2195"/>
    </row>
    <row r="124200" spans="101:101">
      <c r="CW124200" s="2210"/>
    </row>
    <row r="124201" spans="101:101">
      <c r="CW124201" s="2195"/>
    </row>
    <row r="124225" spans="101:101">
      <c r="CW124225" s="2210"/>
    </row>
    <row r="124226" spans="101:101">
      <c r="CW124226" s="2195"/>
    </row>
    <row r="124250" spans="101:101">
      <c r="CW124250" s="2210"/>
    </row>
    <row r="124251" spans="101:101">
      <c r="CW124251" s="2195"/>
    </row>
    <row r="124275" spans="101:101">
      <c r="CW124275" s="2210"/>
    </row>
    <row r="124276" spans="101:101">
      <c r="CW124276" s="2195"/>
    </row>
    <row r="124300" spans="101:101">
      <c r="CW124300" s="2210"/>
    </row>
    <row r="124301" spans="101:101">
      <c r="CW124301" s="2195"/>
    </row>
    <row r="124325" spans="101:101">
      <c r="CW124325" s="2210"/>
    </row>
    <row r="124326" spans="101:101">
      <c r="CW124326" s="2195"/>
    </row>
    <row r="124350" spans="101:101">
      <c r="CW124350" s="2210"/>
    </row>
    <row r="124351" spans="101:101">
      <c r="CW124351" s="2195"/>
    </row>
    <row r="124375" spans="101:101">
      <c r="CW124375" s="2210"/>
    </row>
    <row r="124376" spans="101:101">
      <c r="CW124376" s="2195"/>
    </row>
    <row r="124400" spans="101:101">
      <c r="CW124400" s="2210"/>
    </row>
    <row r="124401" spans="101:101">
      <c r="CW124401" s="2195"/>
    </row>
    <row r="124425" spans="101:101">
      <c r="CW124425" s="2210"/>
    </row>
    <row r="124426" spans="101:101">
      <c r="CW124426" s="2195"/>
    </row>
    <row r="124450" spans="101:101">
      <c r="CW124450" s="2210"/>
    </row>
    <row r="124451" spans="101:101">
      <c r="CW124451" s="2195"/>
    </row>
    <row r="124475" spans="101:101">
      <c r="CW124475" s="2210"/>
    </row>
    <row r="124476" spans="101:101">
      <c r="CW124476" s="2195"/>
    </row>
    <row r="124500" spans="101:101">
      <c r="CW124500" s="2210"/>
    </row>
    <row r="124501" spans="101:101">
      <c r="CW124501" s="2195"/>
    </row>
    <row r="124525" spans="101:101">
      <c r="CW124525" s="2210"/>
    </row>
    <row r="124526" spans="101:101">
      <c r="CW124526" s="2195"/>
    </row>
    <row r="124550" spans="101:101">
      <c r="CW124550" s="2210"/>
    </row>
    <row r="124551" spans="101:101">
      <c r="CW124551" s="2195"/>
    </row>
    <row r="124575" spans="101:101">
      <c r="CW124575" s="2210"/>
    </row>
    <row r="124576" spans="101:101">
      <c r="CW124576" s="2195"/>
    </row>
    <row r="124600" spans="101:101">
      <c r="CW124600" s="2210"/>
    </row>
    <row r="124601" spans="101:101">
      <c r="CW124601" s="2195"/>
    </row>
    <row r="124625" spans="101:101">
      <c r="CW124625" s="2210"/>
    </row>
    <row r="124626" spans="101:101">
      <c r="CW124626" s="2195"/>
    </row>
    <row r="124650" spans="101:101">
      <c r="CW124650" s="2210"/>
    </row>
    <row r="124651" spans="101:101">
      <c r="CW124651" s="2195"/>
    </row>
    <row r="124675" spans="101:101">
      <c r="CW124675" s="2210"/>
    </row>
    <row r="124676" spans="101:101">
      <c r="CW124676" s="2195"/>
    </row>
    <row r="124700" spans="101:101">
      <c r="CW124700" s="2210"/>
    </row>
    <row r="124701" spans="101:101">
      <c r="CW124701" s="2195"/>
    </row>
    <row r="124725" spans="101:101">
      <c r="CW124725" s="2210"/>
    </row>
    <row r="124726" spans="101:101">
      <c r="CW124726" s="2195"/>
    </row>
    <row r="124750" spans="101:101">
      <c r="CW124750" s="2210"/>
    </row>
    <row r="124751" spans="101:101">
      <c r="CW124751" s="2195"/>
    </row>
    <row r="124775" spans="101:101">
      <c r="CW124775" s="2210"/>
    </row>
    <row r="124776" spans="101:101">
      <c r="CW124776" s="2195"/>
    </row>
    <row r="124800" spans="101:101">
      <c r="CW124800" s="2210"/>
    </row>
    <row r="124801" spans="101:101">
      <c r="CW124801" s="2195"/>
    </row>
    <row r="124825" spans="101:101">
      <c r="CW124825" s="2210"/>
    </row>
    <row r="124826" spans="101:101">
      <c r="CW124826" s="2195"/>
    </row>
    <row r="124850" spans="101:101">
      <c r="CW124850" s="2210"/>
    </row>
    <row r="124851" spans="101:101">
      <c r="CW124851" s="2195"/>
    </row>
    <row r="124875" spans="101:101">
      <c r="CW124875" s="2210"/>
    </row>
    <row r="124876" spans="101:101">
      <c r="CW124876" s="2195"/>
    </row>
    <row r="124900" spans="101:101">
      <c r="CW124900" s="2210"/>
    </row>
    <row r="124901" spans="101:101">
      <c r="CW124901" s="2195"/>
    </row>
    <row r="124925" spans="101:101">
      <c r="CW124925" s="2210"/>
    </row>
    <row r="124926" spans="101:101">
      <c r="CW124926" s="2195"/>
    </row>
    <row r="124950" spans="101:101">
      <c r="CW124950" s="2210"/>
    </row>
    <row r="124951" spans="101:101">
      <c r="CW124951" s="2195"/>
    </row>
    <row r="124975" spans="101:101">
      <c r="CW124975" s="2210"/>
    </row>
    <row r="124976" spans="101:101">
      <c r="CW124976" s="2195"/>
    </row>
    <row r="125000" spans="101:101">
      <c r="CW125000" s="2210"/>
    </row>
    <row r="125001" spans="101:101">
      <c r="CW125001" s="2195"/>
    </row>
    <row r="125025" spans="101:101">
      <c r="CW125025" s="2210"/>
    </row>
    <row r="125026" spans="101:101">
      <c r="CW125026" s="2195"/>
    </row>
    <row r="125050" spans="101:101">
      <c r="CW125050" s="2210"/>
    </row>
    <row r="125051" spans="101:101">
      <c r="CW125051" s="2195"/>
    </row>
    <row r="125075" spans="101:101">
      <c r="CW125075" s="2210"/>
    </row>
    <row r="125076" spans="101:101">
      <c r="CW125076" s="2195"/>
    </row>
    <row r="125100" spans="101:101">
      <c r="CW125100" s="2210"/>
    </row>
    <row r="125101" spans="101:101">
      <c r="CW125101" s="2195"/>
    </row>
    <row r="125125" spans="101:101">
      <c r="CW125125" s="2210"/>
    </row>
    <row r="125126" spans="101:101">
      <c r="CW125126" s="2195"/>
    </row>
    <row r="125150" spans="101:101">
      <c r="CW125150" s="2210"/>
    </row>
    <row r="125151" spans="101:101">
      <c r="CW125151" s="2195"/>
    </row>
    <row r="125175" spans="101:101">
      <c r="CW125175" s="2210"/>
    </row>
    <row r="125176" spans="101:101">
      <c r="CW125176" s="2195"/>
    </row>
    <row r="125200" spans="101:101">
      <c r="CW125200" s="2210"/>
    </row>
    <row r="125201" spans="101:101">
      <c r="CW125201" s="2195"/>
    </row>
    <row r="125225" spans="101:101">
      <c r="CW125225" s="2210"/>
    </row>
    <row r="125226" spans="101:101">
      <c r="CW125226" s="2195"/>
    </row>
    <row r="125250" spans="101:101">
      <c r="CW125250" s="2210"/>
    </row>
    <row r="125251" spans="101:101">
      <c r="CW125251" s="2195"/>
    </row>
    <row r="125275" spans="101:101">
      <c r="CW125275" s="2210"/>
    </row>
    <row r="125276" spans="101:101">
      <c r="CW125276" s="2195"/>
    </row>
    <row r="125300" spans="101:101">
      <c r="CW125300" s="2210"/>
    </row>
    <row r="125301" spans="101:101">
      <c r="CW125301" s="2195"/>
    </row>
    <row r="125325" spans="101:101">
      <c r="CW125325" s="2210"/>
    </row>
    <row r="125326" spans="101:101">
      <c r="CW125326" s="2195"/>
    </row>
    <row r="125350" spans="101:101">
      <c r="CW125350" s="2210"/>
    </row>
    <row r="125351" spans="101:101">
      <c r="CW125351" s="2195"/>
    </row>
    <row r="125375" spans="101:101">
      <c r="CW125375" s="2210"/>
    </row>
    <row r="125376" spans="101:101">
      <c r="CW125376" s="2195"/>
    </row>
    <row r="125400" spans="101:101">
      <c r="CW125400" s="2210"/>
    </row>
    <row r="125401" spans="101:101">
      <c r="CW125401" s="2195"/>
    </row>
    <row r="125425" spans="101:101">
      <c r="CW125425" s="2210"/>
    </row>
    <row r="125426" spans="101:101">
      <c r="CW125426" s="2195"/>
    </row>
    <row r="125450" spans="101:101">
      <c r="CW125450" s="2210"/>
    </row>
    <row r="125451" spans="101:101">
      <c r="CW125451" s="2195"/>
    </row>
    <row r="125475" spans="101:101">
      <c r="CW125475" s="2210"/>
    </row>
    <row r="125476" spans="101:101">
      <c r="CW125476" s="2195"/>
    </row>
    <row r="125500" spans="101:101">
      <c r="CW125500" s="2210"/>
    </row>
    <row r="125501" spans="101:101">
      <c r="CW125501" s="2195"/>
    </row>
    <row r="125525" spans="101:101">
      <c r="CW125525" s="2210"/>
    </row>
    <row r="125526" spans="101:101">
      <c r="CW125526" s="2195"/>
    </row>
    <row r="125550" spans="101:101">
      <c r="CW125550" s="2210"/>
    </row>
    <row r="125551" spans="101:101">
      <c r="CW125551" s="2195"/>
    </row>
    <row r="125575" spans="101:101">
      <c r="CW125575" s="2210"/>
    </row>
    <row r="125576" spans="101:101">
      <c r="CW125576" s="2195"/>
    </row>
    <row r="125600" spans="101:101">
      <c r="CW125600" s="2210"/>
    </row>
    <row r="125601" spans="101:101">
      <c r="CW125601" s="2195"/>
    </row>
    <row r="125625" spans="101:101">
      <c r="CW125625" s="2210"/>
    </row>
    <row r="125626" spans="101:101">
      <c r="CW125626" s="2195"/>
    </row>
    <row r="125650" spans="101:101">
      <c r="CW125650" s="2210"/>
    </row>
    <row r="125651" spans="101:101">
      <c r="CW125651" s="2195"/>
    </row>
    <row r="125675" spans="101:101">
      <c r="CW125675" s="2210"/>
    </row>
    <row r="125676" spans="101:101">
      <c r="CW125676" s="2195"/>
    </row>
    <row r="125700" spans="101:101">
      <c r="CW125700" s="2210"/>
    </row>
    <row r="125701" spans="101:101">
      <c r="CW125701" s="2195"/>
    </row>
    <row r="125725" spans="101:101">
      <c r="CW125725" s="2210"/>
    </row>
    <row r="125726" spans="101:101">
      <c r="CW125726" s="2195"/>
    </row>
    <row r="125750" spans="101:101">
      <c r="CW125750" s="2210"/>
    </row>
    <row r="125751" spans="101:101">
      <c r="CW125751" s="2195"/>
    </row>
    <row r="125775" spans="101:101">
      <c r="CW125775" s="2210"/>
    </row>
    <row r="125776" spans="101:101">
      <c r="CW125776" s="2195"/>
    </row>
    <row r="125800" spans="101:101">
      <c r="CW125800" s="2210"/>
    </row>
    <row r="125801" spans="101:101">
      <c r="CW125801" s="2195"/>
    </row>
    <row r="125825" spans="101:101">
      <c r="CW125825" s="2210"/>
    </row>
    <row r="125826" spans="101:101">
      <c r="CW125826" s="2195"/>
    </row>
    <row r="125850" spans="101:101">
      <c r="CW125850" s="2210"/>
    </row>
    <row r="125851" spans="101:101">
      <c r="CW125851" s="2195"/>
    </row>
    <row r="125875" spans="101:101">
      <c r="CW125875" s="2210"/>
    </row>
    <row r="125876" spans="101:101">
      <c r="CW125876" s="2195"/>
    </row>
    <row r="125900" spans="101:101">
      <c r="CW125900" s="2210"/>
    </row>
    <row r="125901" spans="101:101">
      <c r="CW125901" s="2195"/>
    </row>
    <row r="125925" spans="101:101">
      <c r="CW125925" s="2210"/>
    </row>
    <row r="125926" spans="101:101">
      <c r="CW125926" s="2195"/>
    </row>
    <row r="125950" spans="101:101">
      <c r="CW125950" s="2210"/>
    </row>
    <row r="125951" spans="101:101">
      <c r="CW125951" s="2195"/>
    </row>
    <row r="125975" spans="101:101">
      <c r="CW125975" s="2210"/>
    </row>
    <row r="125976" spans="101:101">
      <c r="CW125976" s="2195"/>
    </row>
    <row r="126000" spans="101:101">
      <c r="CW126000" s="2210"/>
    </row>
    <row r="126001" spans="101:101">
      <c r="CW126001" s="2195"/>
    </row>
    <row r="126025" spans="101:101">
      <c r="CW126025" s="2210"/>
    </row>
    <row r="126026" spans="101:101">
      <c r="CW126026" s="2195"/>
    </row>
    <row r="126050" spans="101:101">
      <c r="CW126050" s="2210"/>
    </row>
    <row r="126051" spans="101:101">
      <c r="CW126051" s="2195"/>
    </row>
    <row r="126075" spans="101:101">
      <c r="CW126075" s="2210"/>
    </row>
    <row r="126076" spans="101:101">
      <c r="CW126076" s="2195"/>
    </row>
    <row r="126100" spans="101:101">
      <c r="CW126100" s="2210"/>
    </row>
    <row r="126101" spans="101:101">
      <c r="CW126101" s="2195"/>
    </row>
    <row r="126125" spans="101:101">
      <c r="CW126125" s="2210"/>
    </row>
    <row r="126126" spans="101:101">
      <c r="CW126126" s="2195"/>
    </row>
    <row r="126150" spans="101:101">
      <c r="CW126150" s="2210"/>
    </row>
    <row r="126151" spans="101:101">
      <c r="CW126151" s="2195"/>
    </row>
    <row r="126175" spans="101:101">
      <c r="CW126175" s="2210"/>
    </row>
    <row r="126176" spans="101:101">
      <c r="CW126176" s="2195"/>
    </row>
    <row r="126200" spans="101:101">
      <c r="CW126200" s="2210"/>
    </row>
    <row r="126201" spans="101:101">
      <c r="CW126201" s="2195"/>
    </row>
    <row r="126225" spans="101:101">
      <c r="CW126225" s="2210"/>
    </row>
    <row r="126226" spans="101:101">
      <c r="CW126226" s="2195"/>
    </row>
    <row r="126250" spans="101:101">
      <c r="CW126250" s="2210"/>
    </row>
    <row r="126251" spans="101:101">
      <c r="CW126251" s="2195"/>
    </row>
    <row r="126275" spans="101:101">
      <c r="CW126275" s="2210"/>
    </row>
    <row r="126276" spans="101:101">
      <c r="CW126276" s="2195"/>
    </row>
    <row r="126300" spans="101:101">
      <c r="CW126300" s="2210"/>
    </row>
    <row r="126301" spans="101:101">
      <c r="CW126301" s="2195"/>
    </row>
    <row r="126325" spans="101:101">
      <c r="CW126325" s="2210"/>
    </row>
    <row r="126326" spans="101:101">
      <c r="CW126326" s="2195"/>
    </row>
    <row r="126350" spans="101:101">
      <c r="CW126350" s="2210"/>
    </row>
    <row r="126351" spans="101:101">
      <c r="CW126351" s="2195"/>
    </row>
    <row r="126375" spans="101:101">
      <c r="CW126375" s="2210"/>
    </row>
    <row r="126376" spans="101:101">
      <c r="CW126376" s="2195"/>
    </row>
    <row r="126400" spans="101:101">
      <c r="CW126400" s="2210"/>
    </row>
    <row r="126401" spans="101:101">
      <c r="CW126401" s="2195"/>
    </row>
    <row r="126425" spans="101:101">
      <c r="CW126425" s="2210"/>
    </row>
    <row r="126426" spans="101:101">
      <c r="CW126426" s="2195"/>
    </row>
    <row r="126450" spans="101:101">
      <c r="CW126450" s="2210"/>
    </row>
    <row r="126451" spans="101:101">
      <c r="CW126451" s="2195"/>
    </row>
    <row r="126475" spans="101:101">
      <c r="CW126475" s="2210"/>
    </row>
    <row r="126476" spans="101:101">
      <c r="CW126476" s="2195"/>
    </row>
    <row r="126500" spans="101:101">
      <c r="CW126500" s="2210"/>
    </row>
    <row r="126501" spans="101:101">
      <c r="CW126501" s="2195"/>
    </row>
    <row r="126525" spans="101:101">
      <c r="CW126525" s="2210"/>
    </row>
    <row r="126526" spans="101:101">
      <c r="CW126526" s="2195"/>
    </row>
    <row r="126550" spans="101:101">
      <c r="CW126550" s="2210"/>
    </row>
    <row r="126551" spans="101:101">
      <c r="CW126551" s="2195"/>
    </row>
    <row r="126575" spans="101:101">
      <c r="CW126575" s="2210"/>
    </row>
    <row r="126576" spans="101:101">
      <c r="CW126576" s="2195"/>
    </row>
    <row r="126600" spans="101:101">
      <c r="CW126600" s="2210"/>
    </row>
    <row r="126601" spans="101:101">
      <c r="CW126601" s="2195"/>
    </row>
    <row r="126625" spans="101:101">
      <c r="CW126625" s="2210"/>
    </row>
    <row r="126626" spans="101:101">
      <c r="CW126626" s="2195"/>
    </row>
    <row r="126650" spans="101:101">
      <c r="CW126650" s="2210"/>
    </row>
    <row r="126651" spans="101:101">
      <c r="CW126651" s="2195"/>
    </row>
    <row r="126675" spans="101:101">
      <c r="CW126675" s="2210"/>
    </row>
    <row r="126676" spans="101:101">
      <c r="CW126676" s="2195"/>
    </row>
    <row r="126700" spans="101:101">
      <c r="CW126700" s="2210"/>
    </row>
    <row r="126701" spans="101:101">
      <c r="CW126701" s="2195"/>
    </row>
    <row r="126725" spans="101:101">
      <c r="CW126725" s="2210"/>
    </row>
    <row r="126726" spans="101:101">
      <c r="CW126726" s="2195"/>
    </row>
    <row r="126750" spans="101:101">
      <c r="CW126750" s="2210"/>
    </row>
    <row r="126751" spans="101:101">
      <c r="CW126751" s="2195"/>
    </row>
    <row r="126775" spans="101:101">
      <c r="CW126775" s="2210"/>
    </row>
    <row r="126776" spans="101:101">
      <c r="CW126776" s="2195"/>
    </row>
    <row r="126800" spans="101:101">
      <c r="CW126800" s="2210"/>
    </row>
    <row r="126801" spans="101:101">
      <c r="CW126801" s="2195"/>
    </row>
    <row r="126825" spans="101:101">
      <c r="CW126825" s="2210"/>
    </row>
    <row r="126826" spans="101:101">
      <c r="CW126826" s="2195"/>
    </row>
    <row r="126850" spans="101:101">
      <c r="CW126850" s="2210"/>
    </row>
    <row r="126851" spans="101:101">
      <c r="CW126851" s="2195"/>
    </row>
    <row r="126875" spans="101:101">
      <c r="CW126875" s="2210"/>
    </row>
    <row r="126876" spans="101:101">
      <c r="CW126876" s="2195"/>
    </row>
    <row r="126900" spans="101:101">
      <c r="CW126900" s="2210"/>
    </row>
    <row r="126901" spans="101:101">
      <c r="CW126901" s="2195"/>
    </row>
    <row r="126925" spans="101:101">
      <c r="CW126925" s="2210"/>
    </row>
    <row r="126926" spans="101:101">
      <c r="CW126926" s="2195"/>
    </row>
    <row r="126950" spans="101:101">
      <c r="CW126950" s="2210"/>
    </row>
    <row r="126951" spans="101:101">
      <c r="CW126951" s="2195"/>
    </row>
    <row r="126975" spans="101:101">
      <c r="CW126975" s="2210"/>
    </row>
    <row r="126976" spans="101:101">
      <c r="CW126976" s="2195"/>
    </row>
    <row r="127000" spans="101:101">
      <c r="CW127000" s="2210"/>
    </row>
    <row r="127001" spans="101:101">
      <c r="CW127001" s="2195"/>
    </row>
    <row r="127025" spans="101:101">
      <c r="CW127025" s="2210"/>
    </row>
    <row r="127026" spans="101:101">
      <c r="CW127026" s="2195"/>
    </row>
    <row r="127050" spans="101:101">
      <c r="CW127050" s="2210"/>
    </row>
    <row r="127051" spans="101:101">
      <c r="CW127051" s="2195"/>
    </row>
    <row r="127075" spans="101:101">
      <c r="CW127075" s="2210"/>
    </row>
    <row r="127076" spans="101:101">
      <c r="CW127076" s="2195"/>
    </row>
    <row r="127100" spans="101:101">
      <c r="CW127100" s="2210"/>
    </row>
    <row r="127101" spans="101:101">
      <c r="CW127101" s="2195"/>
    </row>
    <row r="127125" spans="101:101">
      <c r="CW127125" s="2210"/>
    </row>
    <row r="127126" spans="101:101">
      <c r="CW127126" s="2195"/>
    </row>
    <row r="127150" spans="101:101">
      <c r="CW127150" s="2210"/>
    </row>
    <row r="127151" spans="101:101">
      <c r="CW127151" s="2195"/>
    </row>
    <row r="127175" spans="101:101">
      <c r="CW127175" s="2210"/>
    </row>
    <row r="127176" spans="101:101">
      <c r="CW127176" s="2195"/>
    </row>
    <row r="127200" spans="101:101">
      <c r="CW127200" s="2210"/>
    </row>
    <row r="127201" spans="101:101">
      <c r="CW127201" s="2195"/>
    </row>
    <row r="127225" spans="101:101">
      <c r="CW127225" s="2210"/>
    </row>
    <row r="127226" spans="101:101">
      <c r="CW127226" s="2195"/>
    </row>
    <row r="127250" spans="101:101">
      <c r="CW127250" s="2210"/>
    </row>
    <row r="127251" spans="101:101">
      <c r="CW127251" s="2195"/>
    </row>
    <row r="127275" spans="101:101">
      <c r="CW127275" s="2210"/>
    </row>
    <row r="127276" spans="101:101">
      <c r="CW127276" s="2195"/>
    </row>
    <row r="127300" spans="101:101">
      <c r="CW127300" s="2210"/>
    </row>
    <row r="127301" spans="101:101">
      <c r="CW127301" s="2195"/>
    </row>
    <row r="127325" spans="101:101">
      <c r="CW127325" s="2210"/>
    </row>
    <row r="127326" spans="101:101">
      <c r="CW127326" s="2195"/>
    </row>
    <row r="127350" spans="101:101">
      <c r="CW127350" s="2210"/>
    </row>
    <row r="127351" spans="101:101">
      <c r="CW127351" s="2195"/>
    </row>
    <row r="127375" spans="101:101">
      <c r="CW127375" s="2210"/>
    </row>
    <row r="127376" spans="101:101">
      <c r="CW127376" s="2195"/>
    </row>
    <row r="127400" spans="101:101">
      <c r="CW127400" s="2210"/>
    </row>
    <row r="127401" spans="101:101">
      <c r="CW127401" s="2195"/>
    </row>
    <row r="127425" spans="101:101">
      <c r="CW127425" s="2210"/>
    </row>
    <row r="127426" spans="101:101">
      <c r="CW127426" s="2195"/>
    </row>
    <row r="127450" spans="101:101">
      <c r="CW127450" s="2210"/>
    </row>
    <row r="127451" spans="101:101">
      <c r="CW127451" s="2195"/>
    </row>
    <row r="127475" spans="101:101">
      <c r="CW127475" s="2210"/>
    </row>
    <row r="127476" spans="101:101">
      <c r="CW127476" s="2195"/>
    </row>
    <row r="127500" spans="101:101">
      <c r="CW127500" s="2210"/>
    </row>
    <row r="127501" spans="101:101">
      <c r="CW127501" s="2195"/>
    </row>
    <row r="127525" spans="101:101">
      <c r="CW127525" s="2210"/>
    </row>
    <row r="127526" spans="101:101">
      <c r="CW127526" s="2195"/>
    </row>
    <row r="127550" spans="101:101">
      <c r="CW127550" s="2210"/>
    </row>
    <row r="127551" spans="101:101">
      <c r="CW127551" s="2195"/>
    </row>
    <row r="127575" spans="101:101">
      <c r="CW127575" s="2210"/>
    </row>
    <row r="127576" spans="101:101">
      <c r="CW127576" s="2195"/>
    </row>
    <row r="127600" spans="101:101">
      <c r="CW127600" s="2210"/>
    </row>
    <row r="127601" spans="101:101">
      <c r="CW127601" s="2195"/>
    </row>
    <row r="127625" spans="101:101">
      <c r="CW127625" s="2210"/>
    </row>
    <row r="127626" spans="101:101">
      <c r="CW127626" s="2195"/>
    </row>
    <row r="127650" spans="101:101">
      <c r="CW127650" s="2210"/>
    </row>
    <row r="127651" spans="101:101">
      <c r="CW127651" s="2195"/>
    </row>
    <row r="127675" spans="101:101">
      <c r="CW127675" s="2210"/>
    </row>
    <row r="127676" spans="101:101">
      <c r="CW127676" s="2195"/>
    </row>
    <row r="127700" spans="101:101">
      <c r="CW127700" s="2210"/>
    </row>
    <row r="127701" spans="101:101">
      <c r="CW127701" s="2195"/>
    </row>
    <row r="127725" spans="101:101">
      <c r="CW127725" s="2210"/>
    </row>
    <row r="127726" spans="101:101">
      <c r="CW127726" s="2195"/>
    </row>
    <row r="127750" spans="101:101">
      <c r="CW127750" s="2210"/>
    </row>
    <row r="127751" spans="101:101">
      <c r="CW127751" s="2195"/>
    </row>
    <row r="127775" spans="101:101">
      <c r="CW127775" s="2210"/>
    </row>
    <row r="127776" spans="101:101">
      <c r="CW127776" s="2195"/>
    </row>
    <row r="127800" spans="101:101">
      <c r="CW127800" s="2210"/>
    </row>
    <row r="127801" spans="101:101">
      <c r="CW127801" s="2195"/>
    </row>
    <row r="127825" spans="101:101">
      <c r="CW127825" s="2210"/>
    </row>
    <row r="127826" spans="101:101">
      <c r="CW127826" s="2195"/>
    </row>
    <row r="127850" spans="101:101">
      <c r="CW127850" s="2210"/>
    </row>
    <row r="127851" spans="101:101">
      <c r="CW127851" s="2195"/>
    </row>
    <row r="127875" spans="101:101">
      <c r="CW127875" s="2210"/>
    </row>
    <row r="127876" spans="101:101">
      <c r="CW127876" s="2195"/>
    </row>
    <row r="127900" spans="101:101">
      <c r="CW127900" s="2210"/>
    </row>
    <row r="127901" spans="101:101">
      <c r="CW127901" s="2195"/>
    </row>
    <row r="127925" spans="101:101">
      <c r="CW127925" s="2210"/>
    </row>
    <row r="127926" spans="101:101">
      <c r="CW127926" s="2195"/>
    </row>
    <row r="127950" spans="101:101">
      <c r="CW127950" s="2210"/>
    </row>
    <row r="127951" spans="101:101">
      <c r="CW127951" s="2195"/>
    </row>
    <row r="127975" spans="101:101">
      <c r="CW127975" s="2210"/>
    </row>
    <row r="127976" spans="101:101">
      <c r="CW127976" s="2195"/>
    </row>
    <row r="128000" spans="101:101">
      <c r="CW128000" s="2210"/>
    </row>
    <row r="128001" spans="101:101">
      <c r="CW128001" s="2195"/>
    </row>
    <row r="128025" spans="101:101">
      <c r="CW128025" s="2210"/>
    </row>
    <row r="128026" spans="101:101">
      <c r="CW128026" s="2195"/>
    </row>
    <row r="128050" spans="101:101">
      <c r="CW128050" s="2210"/>
    </row>
    <row r="128051" spans="101:101">
      <c r="CW128051" s="2195"/>
    </row>
    <row r="128075" spans="101:101">
      <c r="CW128075" s="2210"/>
    </row>
    <row r="128076" spans="101:101">
      <c r="CW128076" s="2195"/>
    </row>
    <row r="128100" spans="101:101">
      <c r="CW128100" s="2210"/>
    </row>
    <row r="128101" spans="101:101">
      <c r="CW128101" s="2195"/>
    </row>
    <row r="128125" spans="101:101">
      <c r="CW128125" s="2210"/>
    </row>
    <row r="128126" spans="101:101">
      <c r="CW128126" s="2195"/>
    </row>
    <row r="128150" spans="101:101">
      <c r="CW128150" s="2210"/>
    </row>
    <row r="128151" spans="101:101">
      <c r="CW128151" s="2195"/>
    </row>
    <row r="128175" spans="101:101">
      <c r="CW128175" s="2210"/>
    </row>
    <row r="128176" spans="101:101">
      <c r="CW128176" s="2195"/>
    </row>
    <row r="128200" spans="101:101">
      <c r="CW128200" s="2210"/>
    </row>
    <row r="128201" spans="101:101">
      <c r="CW128201" s="2195"/>
    </row>
    <row r="128225" spans="101:101">
      <c r="CW128225" s="2210"/>
    </row>
    <row r="128226" spans="101:101">
      <c r="CW128226" s="2195"/>
    </row>
    <row r="128250" spans="101:101">
      <c r="CW128250" s="2210"/>
    </row>
    <row r="128251" spans="101:101">
      <c r="CW128251" s="2195"/>
    </row>
    <row r="128275" spans="101:101">
      <c r="CW128275" s="2210"/>
    </row>
    <row r="128276" spans="101:101">
      <c r="CW128276" s="2195"/>
    </row>
    <row r="128300" spans="101:101">
      <c r="CW128300" s="2210"/>
    </row>
    <row r="128301" spans="101:101">
      <c r="CW128301" s="2195"/>
    </row>
    <row r="128325" spans="101:101">
      <c r="CW128325" s="2210"/>
    </row>
    <row r="128326" spans="101:101">
      <c r="CW128326" s="2195"/>
    </row>
    <row r="128350" spans="101:101">
      <c r="CW128350" s="2210"/>
    </row>
    <row r="128351" spans="101:101">
      <c r="CW128351" s="2195"/>
    </row>
    <row r="128375" spans="101:101">
      <c r="CW128375" s="2210"/>
    </row>
    <row r="128376" spans="101:101">
      <c r="CW128376" s="2195"/>
    </row>
    <row r="128400" spans="101:101">
      <c r="CW128400" s="2210"/>
    </row>
    <row r="128401" spans="101:101">
      <c r="CW128401" s="2195"/>
    </row>
    <row r="128425" spans="101:101">
      <c r="CW128425" s="2210"/>
    </row>
    <row r="128426" spans="101:101">
      <c r="CW128426" s="2195"/>
    </row>
    <row r="128450" spans="101:101">
      <c r="CW128450" s="2210"/>
    </row>
    <row r="128451" spans="101:101">
      <c r="CW128451" s="2195"/>
    </row>
    <row r="128475" spans="101:101">
      <c r="CW128475" s="2210"/>
    </row>
    <row r="128476" spans="101:101">
      <c r="CW128476" s="2195"/>
    </row>
    <row r="128500" spans="101:101">
      <c r="CW128500" s="2210"/>
    </row>
    <row r="128501" spans="101:101">
      <c r="CW128501" s="2195"/>
    </row>
    <row r="128525" spans="101:101">
      <c r="CW128525" s="2210"/>
    </row>
    <row r="128526" spans="101:101">
      <c r="CW128526" s="2195"/>
    </row>
    <row r="128550" spans="101:101">
      <c r="CW128550" s="2210"/>
    </row>
    <row r="128551" spans="101:101">
      <c r="CW128551" s="2195"/>
    </row>
    <row r="128575" spans="101:101">
      <c r="CW128575" s="2210"/>
    </row>
    <row r="128576" spans="101:101">
      <c r="CW128576" s="2195"/>
    </row>
    <row r="128600" spans="101:101">
      <c r="CW128600" s="2210"/>
    </row>
    <row r="128601" spans="101:101">
      <c r="CW128601" s="2195"/>
    </row>
    <row r="128625" spans="101:101">
      <c r="CW128625" s="2210"/>
    </row>
    <row r="128626" spans="101:101">
      <c r="CW128626" s="2195"/>
    </row>
    <row r="128650" spans="101:101">
      <c r="CW128650" s="2210"/>
    </row>
    <row r="128651" spans="101:101">
      <c r="CW128651" s="2195"/>
    </row>
    <row r="128675" spans="101:101">
      <c r="CW128675" s="2210"/>
    </row>
    <row r="128676" spans="101:101">
      <c r="CW128676" s="2195"/>
    </row>
    <row r="128700" spans="101:101">
      <c r="CW128700" s="2210"/>
    </row>
    <row r="128701" spans="101:101">
      <c r="CW128701" s="2195"/>
    </row>
    <row r="128725" spans="101:101">
      <c r="CW128725" s="2210"/>
    </row>
    <row r="128726" spans="101:101">
      <c r="CW128726" s="2195"/>
    </row>
    <row r="128750" spans="101:101">
      <c r="CW128750" s="2210"/>
    </row>
    <row r="128751" spans="101:101">
      <c r="CW128751" s="2195"/>
    </row>
    <row r="128775" spans="101:101">
      <c r="CW128775" s="2210"/>
    </row>
    <row r="128776" spans="101:101">
      <c r="CW128776" s="2195"/>
    </row>
    <row r="128800" spans="101:101">
      <c r="CW128800" s="2210"/>
    </row>
    <row r="128801" spans="101:101">
      <c r="CW128801" s="2195"/>
    </row>
    <row r="128825" spans="101:101">
      <c r="CW128825" s="2210"/>
    </row>
    <row r="128826" spans="101:101">
      <c r="CW128826" s="2195"/>
    </row>
    <row r="128850" spans="101:101">
      <c r="CW128850" s="2210"/>
    </row>
    <row r="128851" spans="101:101">
      <c r="CW128851" s="2195"/>
    </row>
    <row r="128875" spans="101:101">
      <c r="CW128875" s="2210"/>
    </row>
    <row r="128876" spans="101:101">
      <c r="CW128876" s="2195"/>
    </row>
    <row r="128900" spans="101:101">
      <c r="CW128900" s="2210"/>
    </row>
    <row r="128901" spans="101:101">
      <c r="CW128901" s="2195"/>
    </row>
    <row r="128925" spans="101:101">
      <c r="CW128925" s="2210"/>
    </row>
    <row r="128926" spans="101:101">
      <c r="CW128926" s="2195"/>
    </row>
    <row r="128950" spans="101:101">
      <c r="CW128950" s="2210"/>
    </row>
    <row r="128951" spans="101:101">
      <c r="CW128951" s="2195"/>
    </row>
    <row r="128975" spans="101:101">
      <c r="CW128975" s="2210"/>
    </row>
    <row r="128976" spans="101:101">
      <c r="CW128976" s="2195"/>
    </row>
    <row r="129000" spans="101:101">
      <c r="CW129000" s="2210"/>
    </row>
    <row r="129001" spans="101:101">
      <c r="CW129001" s="2195"/>
    </row>
    <row r="129025" spans="101:101">
      <c r="CW129025" s="2210"/>
    </row>
    <row r="129026" spans="101:101">
      <c r="CW129026" s="2195"/>
    </row>
    <row r="129050" spans="101:101">
      <c r="CW129050" s="2210"/>
    </row>
    <row r="129051" spans="101:101">
      <c r="CW129051" s="2195"/>
    </row>
    <row r="129075" spans="101:101">
      <c r="CW129075" s="2210"/>
    </row>
    <row r="129076" spans="101:101">
      <c r="CW129076" s="2195"/>
    </row>
    <row r="129100" spans="101:101">
      <c r="CW129100" s="2210"/>
    </row>
    <row r="129101" spans="101:101">
      <c r="CW129101" s="2195"/>
    </row>
    <row r="129125" spans="101:101">
      <c r="CW129125" s="2210"/>
    </row>
    <row r="129126" spans="101:101">
      <c r="CW129126" s="2195"/>
    </row>
    <row r="129150" spans="101:101">
      <c r="CW129150" s="2210"/>
    </row>
    <row r="129151" spans="101:101">
      <c r="CW129151" s="2195"/>
    </row>
    <row r="129175" spans="101:101">
      <c r="CW129175" s="2210"/>
    </row>
    <row r="129176" spans="101:101">
      <c r="CW129176" s="2195"/>
    </row>
    <row r="129200" spans="101:101">
      <c r="CW129200" s="2210"/>
    </row>
    <row r="129201" spans="101:101">
      <c r="CW129201" s="2195"/>
    </row>
    <row r="129225" spans="101:101">
      <c r="CW129225" s="2210"/>
    </row>
    <row r="129226" spans="101:101">
      <c r="CW129226" s="2195"/>
    </row>
    <row r="129250" spans="101:101">
      <c r="CW129250" s="2210"/>
    </row>
    <row r="129251" spans="101:101">
      <c r="CW129251" s="2195"/>
    </row>
    <row r="129275" spans="101:101">
      <c r="CW129275" s="2210"/>
    </row>
    <row r="129276" spans="101:101">
      <c r="CW129276" s="2195"/>
    </row>
    <row r="129300" spans="101:101">
      <c r="CW129300" s="2210"/>
    </row>
    <row r="129301" spans="101:101">
      <c r="CW129301" s="2195"/>
    </row>
    <row r="129325" spans="101:101">
      <c r="CW129325" s="2210"/>
    </row>
    <row r="129326" spans="101:101">
      <c r="CW129326" s="2195"/>
    </row>
    <row r="129350" spans="101:101">
      <c r="CW129350" s="2210"/>
    </row>
    <row r="129351" spans="101:101">
      <c r="CW129351" s="2195"/>
    </row>
    <row r="129375" spans="101:101">
      <c r="CW129375" s="2210"/>
    </row>
    <row r="129376" spans="101:101">
      <c r="CW129376" s="2195"/>
    </row>
    <row r="129400" spans="101:101">
      <c r="CW129400" s="2210"/>
    </row>
    <row r="129401" spans="101:101">
      <c r="CW129401" s="2195"/>
    </row>
    <row r="129425" spans="101:101">
      <c r="CW129425" s="2210"/>
    </row>
    <row r="129426" spans="101:101">
      <c r="CW129426" s="2195"/>
    </row>
    <row r="129450" spans="101:101">
      <c r="CW129450" s="2210"/>
    </row>
    <row r="129451" spans="101:101">
      <c r="CW129451" s="2195"/>
    </row>
    <row r="129475" spans="101:101">
      <c r="CW129475" s="2210"/>
    </row>
    <row r="129476" spans="101:101">
      <c r="CW129476" s="2195"/>
    </row>
    <row r="129500" spans="101:101">
      <c r="CW129500" s="2210"/>
    </row>
    <row r="129501" spans="101:101">
      <c r="CW129501" s="2195"/>
    </row>
    <row r="129525" spans="101:101">
      <c r="CW129525" s="2210"/>
    </row>
    <row r="129526" spans="101:101">
      <c r="CW129526" s="2195"/>
    </row>
    <row r="129550" spans="101:101">
      <c r="CW129550" s="2210"/>
    </row>
    <row r="129551" spans="101:101">
      <c r="CW129551" s="2195"/>
    </row>
    <row r="129575" spans="101:101">
      <c r="CW129575" s="2210"/>
    </row>
    <row r="129576" spans="101:101">
      <c r="CW129576" s="2195"/>
    </row>
    <row r="129600" spans="101:101">
      <c r="CW129600" s="2210"/>
    </row>
    <row r="129601" spans="101:101">
      <c r="CW129601" s="2195"/>
    </row>
    <row r="129625" spans="101:101">
      <c r="CW129625" s="2210"/>
    </row>
    <row r="129626" spans="101:101">
      <c r="CW129626" s="2195"/>
    </row>
    <row r="129650" spans="101:101">
      <c r="CW129650" s="2210"/>
    </row>
    <row r="129651" spans="101:101">
      <c r="CW129651" s="2195"/>
    </row>
    <row r="129675" spans="101:101">
      <c r="CW129675" s="2210"/>
    </row>
    <row r="129676" spans="101:101">
      <c r="CW129676" s="2195"/>
    </row>
    <row r="129700" spans="101:101">
      <c r="CW129700" s="2210"/>
    </row>
    <row r="129701" spans="101:101">
      <c r="CW129701" s="2195"/>
    </row>
    <row r="129725" spans="101:101">
      <c r="CW129725" s="2210"/>
    </row>
    <row r="129726" spans="101:101">
      <c r="CW129726" s="2195"/>
    </row>
    <row r="129750" spans="101:101">
      <c r="CW129750" s="2210"/>
    </row>
    <row r="129751" spans="101:101">
      <c r="CW129751" s="2195"/>
    </row>
    <row r="129775" spans="101:101">
      <c r="CW129775" s="2210"/>
    </row>
    <row r="129776" spans="101:101">
      <c r="CW129776" s="2195"/>
    </row>
    <row r="129800" spans="101:101">
      <c r="CW129800" s="2210"/>
    </row>
    <row r="129801" spans="101:101">
      <c r="CW129801" s="2195"/>
    </row>
    <row r="129825" spans="101:101">
      <c r="CW129825" s="2210"/>
    </row>
    <row r="129826" spans="101:101">
      <c r="CW129826" s="2195"/>
    </row>
    <row r="129850" spans="101:101">
      <c r="CW129850" s="2210"/>
    </row>
    <row r="129851" spans="101:101">
      <c r="CW129851" s="2195"/>
    </row>
    <row r="129875" spans="101:101">
      <c r="CW129875" s="2210"/>
    </row>
    <row r="129876" spans="101:101">
      <c r="CW129876" s="2195"/>
    </row>
    <row r="129900" spans="101:101">
      <c r="CW129900" s="2210"/>
    </row>
    <row r="129901" spans="101:101">
      <c r="CW129901" s="2195"/>
    </row>
    <row r="129925" spans="101:101">
      <c r="CW129925" s="2210"/>
    </row>
    <row r="129926" spans="101:101">
      <c r="CW129926" s="2195"/>
    </row>
    <row r="129950" spans="101:101">
      <c r="CW129950" s="2210"/>
    </row>
    <row r="129951" spans="101:101">
      <c r="CW129951" s="2195"/>
    </row>
    <row r="129975" spans="101:101">
      <c r="CW129975" s="2210"/>
    </row>
    <row r="129976" spans="101:101">
      <c r="CW129976" s="2195"/>
    </row>
    <row r="130000" spans="101:101">
      <c r="CW130000" s="2210"/>
    </row>
    <row r="130001" spans="101:101">
      <c r="CW130001" s="2195"/>
    </row>
    <row r="130025" spans="101:101">
      <c r="CW130025" s="2210"/>
    </row>
    <row r="130026" spans="101:101">
      <c r="CW130026" s="2195"/>
    </row>
    <row r="130050" spans="101:101">
      <c r="CW130050" s="2210"/>
    </row>
    <row r="130051" spans="101:101">
      <c r="CW130051" s="2195"/>
    </row>
    <row r="130075" spans="101:101">
      <c r="CW130075" s="2210"/>
    </row>
    <row r="130076" spans="101:101">
      <c r="CW130076" s="2195"/>
    </row>
    <row r="130100" spans="101:101">
      <c r="CW130100" s="2210"/>
    </row>
    <row r="130101" spans="101:101">
      <c r="CW130101" s="2195"/>
    </row>
    <row r="130125" spans="101:101">
      <c r="CW130125" s="2210"/>
    </row>
    <row r="130126" spans="101:101">
      <c r="CW130126" s="2195"/>
    </row>
    <row r="130150" spans="101:101">
      <c r="CW130150" s="2210"/>
    </row>
    <row r="130151" spans="101:101">
      <c r="CW130151" s="2195"/>
    </row>
    <row r="130175" spans="101:101">
      <c r="CW130175" s="2210"/>
    </row>
    <row r="130176" spans="101:101">
      <c r="CW130176" s="2195"/>
    </row>
    <row r="130200" spans="101:101">
      <c r="CW130200" s="2210"/>
    </row>
    <row r="130201" spans="101:101">
      <c r="CW130201" s="2195"/>
    </row>
    <row r="130225" spans="101:101">
      <c r="CW130225" s="2210"/>
    </row>
    <row r="130226" spans="101:101">
      <c r="CW130226" s="2195"/>
    </row>
    <row r="130250" spans="101:101">
      <c r="CW130250" s="2210"/>
    </row>
    <row r="130251" spans="101:101">
      <c r="CW130251" s="2195"/>
    </row>
    <row r="130275" spans="101:101">
      <c r="CW130275" s="2210"/>
    </row>
    <row r="130276" spans="101:101">
      <c r="CW130276" s="2195"/>
    </row>
    <row r="130300" spans="101:101">
      <c r="CW130300" s="2210"/>
    </row>
    <row r="130301" spans="101:101">
      <c r="CW130301" s="2195"/>
    </row>
    <row r="130325" spans="101:101">
      <c r="CW130325" s="2210"/>
    </row>
    <row r="130326" spans="101:101">
      <c r="CW130326" s="2195"/>
    </row>
    <row r="130350" spans="101:101">
      <c r="CW130350" s="2210"/>
    </row>
    <row r="130351" spans="101:101">
      <c r="CW130351" s="2195"/>
    </row>
    <row r="130375" spans="101:101">
      <c r="CW130375" s="2210"/>
    </row>
    <row r="130376" spans="101:101">
      <c r="CW130376" s="2195"/>
    </row>
    <row r="130400" spans="101:101">
      <c r="CW130400" s="2210"/>
    </row>
    <row r="130401" spans="101:101">
      <c r="CW130401" s="2195"/>
    </row>
    <row r="130425" spans="101:101">
      <c r="CW130425" s="2210"/>
    </row>
    <row r="130426" spans="101:101">
      <c r="CW130426" s="2195"/>
    </row>
    <row r="130450" spans="101:101">
      <c r="CW130450" s="2210"/>
    </row>
    <row r="130451" spans="101:101">
      <c r="CW130451" s="2195"/>
    </row>
    <row r="130475" spans="101:101">
      <c r="CW130475" s="2210"/>
    </row>
    <row r="130476" spans="101:101">
      <c r="CW130476" s="2195"/>
    </row>
    <row r="130500" spans="101:101">
      <c r="CW130500" s="2210"/>
    </row>
    <row r="130501" spans="101:101">
      <c r="CW130501" s="2195"/>
    </row>
    <row r="130525" spans="101:101">
      <c r="CW130525" s="2210"/>
    </row>
    <row r="130526" spans="101:101">
      <c r="CW130526" s="2195"/>
    </row>
    <row r="130550" spans="101:101">
      <c r="CW130550" s="2210"/>
    </row>
    <row r="130551" spans="101:101">
      <c r="CW130551" s="2195"/>
    </row>
    <row r="130575" spans="101:101">
      <c r="CW130575" s="2210"/>
    </row>
    <row r="130576" spans="101:101">
      <c r="CW130576" s="2195"/>
    </row>
    <row r="130600" spans="101:101">
      <c r="CW130600" s="2210"/>
    </row>
    <row r="130601" spans="101:101">
      <c r="CW130601" s="2195"/>
    </row>
    <row r="130625" spans="101:101">
      <c r="CW130625" s="2210"/>
    </row>
    <row r="130626" spans="101:101">
      <c r="CW130626" s="2195"/>
    </row>
    <row r="130650" spans="101:101">
      <c r="CW130650" s="2210"/>
    </row>
    <row r="130651" spans="101:101">
      <c r="CW130651" s="2195"/>
    </row>
    <row r="130675" spans="101:101">
      <c r="CW130675" s="2210"/>
    </row>
    <row r="130676" spans="101:101">
      <c r="CW130676" s="2195"/>
    </row>
    <row r="130700" spans="101:101">
      <c r="CW130700" s="2210"/>
    </row>
    <row r="130701" spans="101:101">
      <c r="CW130701" s="2195"/>
    </row>
    <row r="130725" spans="101:101">
      <c r="CW130725" s="2210"/>
    </row>
    <row r="130726" spans="101:101">
      <c r="CW130726" s="2195"/>
    </row>
    <row r="130750" spans="101:101">
      <c r="CW130750" s="2210"/>
    </row>
    <row r="130751" spans="101:101">
      <c r="CW130751" s="2195"/>
    </row>
    <row r="130775" spans="101:101">
      <c r="CW130775" s="2210"/>
    </row>
    <row r="130776" spans="101:101">
      <c r="CW130776" s="2195"/>
    </row>
    <row r="130800" spans="101:101">
      <c r="CW130800" s="2210"/>
    </row>
    <row r="130801" spans="101:101">
      <c r="CW130801" s="2195"/>
    </row>
    <row r="130825" spans="101:101">
      <c r="CW130825" s="2210"/>
    </row>
    <row r="130826" spans="101:101">
      <c r="CW130826" s="2195"/>
    </row>
    <row r="130850" spans="101:101">
      <c r="CW130850" s="2210"/>
    </row>
    <row r="130851" spans="101:101">
      <c r="CW130851" s="2195"/>
    </row>
    <row r="130875" spans="101:101">
      <c r="CW130875" s="2210"/>
    </row>
    <row r="130876" spans="101:101">
      <c r="CW130876" s="2195"/>
    </row>
    <row r="130900" spans="101:101">
      <c r="CW130900" s="2210"/>
    </row>
    <row r="130901" spans="101:101">
      <c r="CW130901" s="2195"/>
    </row>
    <row r="130925" spans="101:101">
      <c r="CW130925" s="2210"/>
    </row>
    <row r="130926" spans="101:101">
      <c r="CW130926" s="2195"/>
    </row>
    <row r="130950" spans="101:101">
      <c r="CW130950" s="2210"/>
    </row>
    <row r="130951" spans="101:101">
      <c r="CW130951" s="2195"/>
    </row>
    <row r="130975" spans="101:101">
      <c r="CW130975" s="2210"/>
    </row>
    <row r="130976" spans="101:101">
      <c r="CW130976" s="2195"/>
    </row>
    <row r="131000" spans="101:101">
      <c r="CW131000" s="2210"/>
    </row>
    <row r="131001" spans="101:101">
      <c r="CW131001" s="2195"/>
    </row>
    <row r="131025" spans="101:101">
      <c r="CW131025" s="2210"/>
    </row>
    <row r="131026" spans="101:101">
      <c r="CW131026" s="2195"/>
    </row>
    <row r="131050" spans="101:101">
      <c r="CW131050" s="2210"/>
    </row>
    <row r="131051" spans="101:101">
      <c r="CW131051" s="2195"/>
    </row>
    <row r="131075" spans="101:101">
      <c r="CW131075" s="2210"/>
    </row>
    <row r="131076" spans="101:101">
      <c r="CW131076" s="2195"/>
    </row>
    <row r="131100" spans="101:101">
      <c r="CW131100" s="2210"/>
    </row>
    <row r="131101" spans="101:101">
      <c r="CW131101" s="2195"/>
    </row>
    <row r="131125" spans="101:101">
      <c r="CW131125" s="2210"/>
    </row>
    <row r="131126" spans="101:101">
      <c r="CW131126" s="2195"/>
    </row>
    <row r="131150" spans="101:101">
      <c r="CW131150" s="2210"/>
    </row>
    <row r="131151" spans="101:101">
      <c r="CW131151" s="2195"/>
    </row>
    <row r="131175" spans="101:101">
      <c r="CW131175" s="2210"/>
    </row>
    <row r="131176" spans="101:101">
      <c r="CW131176" s="2195"/>
    </row>
    <row r="131200" spans="101:101">
      <c r="CW131200" s="2210"/>
    </row>
    <row r="131201" spans="101:101">
      <c r="CW131201" s="2195"/>
    </row>
    <row r="131225" spans="101:101">
      <c r="CW131225" s="2210"/>
    </row>
    <row r="131226" spans="101:101">
      <c r="CW131226" s="2195"/>
    </row>
    <row r="131250" spans="101:101">
      <c r="CW131250" s="2210"/>
    </row>
    <row r="131251" spans="101:101">
      <c r="CW131251" s="2195"/>
    </row>
    <row r="131275" spans="101:101">
      <c r="CW131275" s="2210"/>
    </row>
    <row r="131276" spans="101:101">
      <c r="CW131276" s="2195"/>
    </row>
    <row r="131300" spans="101:101">
      <c r="CW131300" s="2210"/>
    </row>
    <row r="131301" spans="101:101">
      <c r="CW131301" s="2195"/>
    </row>
    <row r="131325" spans="101:101">
      <c r="CW131325" s="2210"/>
    </row>
    <row r="131326" spans="101:101">
      <c r="CW131326" s="2195"/>
    </row>
    <row r="131350" spans="101:101">
      <c r="CW131350" s="2210"/>
    </row>
    <row r="131351" spans="101:101">
      <c r="CW131351" s="2195"/>
    </row>
    <row r="131375" spans="101:101">
      <c r="CW131375" s="2210"/>
    </row>
    <row r="131376" spans="101:101">
      <c r="CW131376" s="2195"/>
    </row>
    <row r="131400" spans="101:101">
      <c r="CW131400" s="2210"/>
    </row>
    <row r="131401" spans="101:101">
      <c r="CW131401" s="2195"/>
    </row>
    <row r="131425" spans="101:101">
      <c r="CW131425" s="2210"/>
    </row>
    <row r="131426" spans="101:101">
      <c r="CW131426" s="2195"/>
    </row>
    <row r="131450" spans="101:101">
      <c r="CW131450" s="2210"/>
    </row>
    <row r="131451" spans="101:101">
      <c r="CW131451" s="2195"/>
    </row>
    <row r="131475" spans="101:101">
      <c r="CW131475" s="2210"/>
    </row>
    <row r="131476" spans="101:101">
      <c r="CW131476" s="2195"/>
    </row>
    <row r="131500" spans="101:101">
      <c r="CW131500" s="2210"/>
    </row>
    <row r="131501" spans="101:101">
      <c r="CW131501" s="2195"/>
    </row>
    <row r="131525" spans="101:101">
      <c r="CW131525" s="2210"/>
    </row>
    <row r="131526" spans="101:101">
      <c r="CW131526" s="2195"/>
    </row>
    <row r="131550" spans="101:101">
      <c r="CW131550" s="2210"/>
    </row>
    <row r="131551" spans="101:101">
      <c r="CW131551" s="2195"/>
    </row>
    <row r="131575" spans="101:101">
      <c r="CW131575" s="2210"/>
    </row>
    <row r="131576" spans="101:101">
      <c r="CW131576" s="2195"/>
    </row>
    <row r="131600" spans="101:101">
      <c r="CW131600" s="2210"/>
    </row>
    <row r="131601" spans="101:101">
      <c r="CW131601" s="2195"/>
    </row>
    <row r="131625" spans="101:101">
      <c r="CW131625" s="2210"/>
    </row>
    <row r="131626" spans="101:101">
      <c r="CW131626" s="2195"/>
    </row>
    <row r="131650" spans="101:101">
      <c r="CW131650" s="2210"/>
    </row>
    <row r="131651" spans="101:101">
      <c r="CW131651" s="2195"/>
    </row>
    <row r="131675" spans="101:101">
      <c r="CW131675" s="2210"/>
    </row>
    <row r="131676" spans="101:101">
      <c r="CW131676" s="2195"/>
    </row>
    <row r="131700" spans="101:101">
      <c r="CW131700" s="2210"/>
    </row>
    <row r="131701" spans="101:101">
      <c r="CW131701" s="2195"/>
    </row>
    <row r="131725" spans="101:101">
      <c r="CW131725" s="2210"/>
    </row>
    <row r="131726" spans="101:101">
      <c r="CW131726" s="2195"/>
    </row>
    <row r="131750" spans="101:101">
      <c r="CW131750" s="2210"/>
    </row>
    <row r="131751" spans="101:101">
      <c r="CW131751" s="2195"/>
    </row>
    <row r="131775" spans="101:101">
      <c r="CW131775" s="2210"/>
    </row>
    <row r="131776" spans="101:101">
      <c r="CW131776" s="2195"/>
    </row>
    <row r="131800" spans="101:101">
      <c r="CW131800" s="2210"/>
    </row>
    <row r="131801" spans="101:101">
      <c r="CW131801" s="2195"/>
    </row>
    <row r="131825" spans="101:101">
      <c r="CW131825" s="2210"/>
    </row>
    <row r="131826" spans="101:101">
      <c r="CW131826" s="2195"/>
    </row>
    <row r="131850" spans="101:101">
      <c r="CW131850" s="2210"/>
    </row>
    <row r="131851" spans="101:101">
      <c r="CW131851" s="2195"/>
    </row>
    <row r="131875" spans="101:101">
      <c r="CW131875" s="2210"/>
    </row>
    <row r="131876" spans="101:101">
      <c r="CW131876" s="2195"/>
    </row>
    <row r="131900" spans="101:101">
      <c r="CW131900" s="2210"/>
    </row>
    <row r="131901" spans="101:101">
      <c r="CW131901" s="2195"/>
    </row>
    <row r="131925" spans="101:101">
      <c r="CW131925" s="2210"/>
    </row>
    <row r="131926" spans="101:101">
      <c r="CW131926" s="2195"/>
    </row>
    <row r="131950" spans="101:101">
      <c r="CW131950" s="2210"/>
    </row>
    <row r="131951" spans="101:101">
      <c r="CW131951" s="2195"/>
    </row>
    <row r="131975" spans="101:101">
      <c r="CW131975" s="2210"/>
    </row>
    <row r="131976" spans="101:101">
      <c r="CW131976" s="2195"/>
    </row>
    <row r="132000" spans="101:101">
      <c r="CW132000" s="2210"/>
    </row>
    <row r="132001" spans="101:101">
      <c r="CW132001" s="2195"/>
    </row>
    <row r="132025" spans="101:101">
      <c r="CW132025" s="2210"/>
    </row>
    <row r="132026" spans="101:101">
      <c r="CW132026" s="2195"/>
    </row>
    <row r="132050" spans="101:101">
      <c r="CW132050" s="2210"/>
    </row>
    <row r="132051" spans="101:101">
      <c r="CW132051" s="2195"/>
    </row>
    <row r="132075" spans="101:101">
      <c r="CW132075" s="2210"/>
    </row>
    <row r="132076" spans="101:101">
      <c r="CW132076" s="2195"/>
    </row>
    <row r="132100" spans="101:101">
      <c r="CW132100" s="2210"/>
    </row>
    <row r="132101" spans="101:101">
      <c r="CW132101" s="2195"/>
    </row>
    <row r="132125" spans="101:101">
      <c r="CW132125" s="2210"/>
    </row>
    <row r="132126" spans="101:101">
      <c r="CW132126" s="2195"/>
    </row>
    <row r="132150" spans="101:101">
      <c r="CW132150" s="2210"/>
    </row>
    <row r="132151" spans="101:101">
      <c r="CW132151" s="2195"/>
    </row>
    <row r="132175" spans="101:101">
      <c r="CW132175" s="2210"/>
    </row>
    <row r="132176" spans="101:101">
      <c r="CW132176" s="2195"/>
    </row>
    <row r="132200" spans="101:101">
      <c r="CW132200" s="2210"/>
    </row>
    <row r="132201" spans="101:101">
      <c r="CW132201" s="2195"/>
    </row>
    <row r="132225" spans="101:101">
      <c r="CW132225" s="2210"/>
    </row>
    <row r="132226" spans="101:101">
      <c r="CW132226" s="2195"/>
    </row>
    <row r="132250" spans="101:101">
      <c r="CW132250" s="2210"/>
    </row>
    <row r="132251" spans="101:101">
      <c r="CW132251" s="2195"/>
    </row>
    <row r="132275" spans="101:101">
      <c r="CW132275" s="2210"/>
    </row>
    <row r="132276" spans="101:101">
      <c r="CW132276" s="2195"/>
    </row>
    <row r="132300" spans="101:101">
      <c r="CW132300" s="2210"/>
    </row>
    <row r="132301" spans="101:101">
      <c r="CW132301" s="2195"/>
    </row>
    <row r="132325" spans="101:101">
      <c r="CW132325" s="2210"/>
    </row>
    <row r="132326" spans="101:101">
      <c r="CW132326" s="2195"/>
    </row>
    <row r="132350" spans="101:101">
      <c r="CW132350" s="2210"/>
    </row>
    <row r="132351" spans="101:101">
      <c r="CW132351" s="2195"/>
    </row>
    <row r="132375" spans="101:101">
      <c r="CW132375" s="2210"/>
    </row>
    <row r="132376" spans="101:101">
      <c r="CW132376" s="2195"/>
    </row>
    <row r="132400" spans="101:101">
      <c r="CW132400" s="2210"/>
    </row>
    <row r="132401" spans="101:101">
      <c r="CW132401" s="2195"/>
    </row>
    <row r="132425" spans="101:101">
      <c r="CW132425" s="2210"/>
    </row>
    <row r="132426" spans="101:101">
      <c r="CW132426" s="2195"/>
    </row>
    <row r="132450" spans="101:101">
      <c r="CW132450" s="2210"/>
    </row>
    <row r="132451" spans="101:101">
      <c r="CW132451" s="2195"/>
    </row>
    <row r="132475" spans="101:101">
      <c r="CW132475" s="2210"/>
    </row>
    <row r="132476" spans="101:101">
      <c r="CW132476" s="2195"/>
    </row>
    <row r="132500" spans="101:101">
      <c r="CW132500" s="2210"/>
    </row>
    <row r="132501" spans="101:101">
      <c r="CW132501" s="2195"/>
    </row>
    <row r="132525" spans="101:101">
      <c r="CW132525" s="2210"/>
    </row>
    <row r="132526" spans="101:101">
      <c r="CW132526" s="2195"/>
    </row>
    <row r="132550" spans="101:101">
      <c r="CW132550" s="2210"/>
    </row>
    <row r="132551" spans="101:101">
      <c r="CW132551" s="2195"/>
    </row>
    <row r="132575" spans="101:101">
      <c r="CW132575" s="2210"/>
    </row>
    <row r="132576" spans="101:101">
      <c r="CW132576" s="2195"/>
    </row>
    <row r="132600" spans="101:101">
      <c r="CW132600" s="2210"/>
    </row>
    <row r="132601" spans="101:101">
      <c r="CW132601" s="2195"/>
    </row>
    <row r="132625" spans="101:101">
      <c r="CW132625" s="2210"/>
    </row>
    <row r="132626" spans="101:101">
      <c r="CW132626" s="2195"/>
    </row>
    <row r="132650" spans="101:101">
      <c r="CW132650" s="2210"/>
    </row>
    <row r="132651" spans="101:101">
      <c r="CW132651" s="2195"/>
    </row>
    <row r="132675" spans="101:101">
      <c r="CW132675" s="2210"/>
    </row>
    <row r="132676" spans="101:101">
      <c r="CW132676" s="2195"/>
    </row>
    <row r="132700" spans="101:101">
      <c r="CW132700" s="2210"/>
    </row>
    <row r="132701" spans="101:101">
      <c r="CW132701" s="2195"/>
    </row>
    <row r="132725" spans="101:101">
      <c r="CW132725" s="2210"/>
    </row>
    <row r="132726" spans="101:101">
      <c r="CW132726" s="2195"/>
    </row>
    <row r="132750" spans="101:101">
      <c r="CW132750" s="2210"/>
    </row>
    <row r="132751" spans="101:101">
      <c r="CW132751" s="2195"/>
    </row>
    <row r="132775" spans="101:101">
      <c r="CW132775" s="2210"/>
    </row>
    <row r="132776" spans="101:101">
      <c r="CW132776" s="2195"/>
    </row>
    <row r="132800" spans="101:101">
      <c r="CW132800" s="2210"/>
    </row>
    <row r="132801" spans="101:101">
      <c r="CW132801" s="2195"/>
    </row>
    <row r="132825" spans="101:101">
      <c r="CW132825" s="2210"/>
    </row>
    <row r="132826" spans="101:101">
      <c r="CW132826" s="2195"/>
    </row>
    <row r="132850" spans="101:101">
      <c r="CW132850" s="2210"/>
    </row>
    <row r="132851" spans="101:101">
      <c r="CW132851" s="2195"/>
    </row>
    <row r="132875" spans="101:101">
      <c r="CW132875" s="2210"/>
    </row>
    <row r="132876" spans="101:101">
      <c r="CW132876" s="2195"/>
    </row>
    <row r="132900" spans="101:101">
      <c r="CW132900" s="2210"/>
    </row>
    <row r="132901" spans="101:101">
      <c r="CW132901" s="2195"/>
    </row>
    <row r="132925" spans="101:101">
      <c r="CW132925" s="2210"/>
    </row>
    <row r="132926" spans="101:101">
      <c r="CW132926" s="2195"/>
    </row>
    <row r="132950" spans="101:101">
      <c r="CW132950" s="2210"/>
    </row>
    <row r="132951" spans="101:101">
      <c r="CW132951" s="2195"/>
    </row>
    <row r="132975" spans="101:101">
      <c r="CW132975" s="2210"/>
    </row>
    <row r="132976" spans="101:101">
      <c r="CW132976" s="2195"/>
    </row>
    <row r="133000" spans="101:101">
      <c r="CW133000" s="2210"/>
    </row>
    <row r="133001" spans="101:101">
      <c r="CW133001" s="2195"/>
    </row>
    <row r="133025" spans="101:101">
      <c r="CW133025" s="2210"/>
    </row>
    <row r="133026" spans="101:101">
      <c r="CW133026" s="2195"/>
    </row>
    <row r="133050" spans="101:101">
      <c r="CW133050" s="2210"/>
    </row>
    <row r="133051" spans="101:101">
      <c r="CW133051" s="2195"/>
    </row>
    <row r="133075" spans="101:101">
      <c r="CW133075" s="2210"/>
    </row>
    <row r="133076" spans="101:101">
      <c r="CW133076" s="2195"/>
    </row>
    <row r="133100" spans="101:101">
      <c r="CW133100" s="2210"/>
    </row>
    <row r="133101" spans="101:101">
      <c r="CW133101" s="2195"/>
    </row>
    <row r="133125" spans="101:101">
      <c r="CW133125" s="2210"/>
    </row>
    <row r="133126" spans="101:101">
      <c r="CW133126" s="2195"/>
    </row>
    <row r="133150" spans="101:101">
      <c r="CW133150" s="2210"/>
    </row>
    <row r="133151" spans="101:101">
      <c r="CW133151" s="2195"/>
    </row>
    <row r="133175" spans="101:101">
      <c r="CW133175" s="2210"/>
    </row>
    <row r="133176" spans="101:101">
      <c r="CW133176" s="2195"/>
    </row>
    <row r="133200" spans="101:101">
      <c r="CW133200" s="2210"/>
    </row>
    <row r="133201" spans="101:101">
      <c r="CW133201" s="2195"/>
    </row>
    <row r="133225" spans="101:101">
      <c r="CW133225" s="2210"/>
    </row>
    <row r="133226" spans="101:101">
      <c r="CW133226" s="2195"/>
    </row>
    <row r="133250" spans="101:101">
      <c r="CW133250" s="2210"/>
    </row>
    <row r="133251" spans="101:101">
      <c r="CW133251" s="2195"/>
    </row>
    <row r="133275" spans="101:101">
      <c r="CW133275" s="2210"/>
    </row>
    <row r="133276" spans="101:101">
      <c r="CW133276" s="2195"/>
    </row>
    <row r="133300" spans="101:101">
      <c r="CW133300" s="2210"/>
    </row>
    <row r="133301" spans="101:101">
      <c r="CW133301" s="2195"/>
    </row>
    <row r="133325" spans="101:101">
      <c r="CW133325" s="2210"/>
    </row>
    <row r="133326" spans="101:101">
      <c r="CW133326" s="2195"/>
    </row>
    <row r="133350" spans="101:101">
      <c r="CW133350" s="2210"/>
    </row>
    <row r="133351" spans="101:101">
      <c r="CW133351" s="2195"/>
    </row>
    <row r="133375" spans="101:101">
      <c r="CW133375" s="2210"/>
    </row>
    <row r="133376" spans="101:101">
      <c r="CW133376" s="2195"/>
    </row>
    <row r="133400" spans="101:101">
      <c r="CW133400" s="2210"/>
    </row>
    <row r="133401" spans="101:101">
      <c r="CW133401" s="2195"/>
    </row>
    <row r="133425" spans="101:101">
      <c r="CW133425" s="2210"/>
    </row>
    <row r="133426" spans="101:101">
      <c r="CW133426" s="2195"/>
    </row>
    <row r="133450" spans="101:101">
      <c r="CW133450" s="2210"/>
    </row>
    <row r="133451" spans="101:101">
      <c r="CW133451" s="2195"/>
    </row>
    <row r="133475" spans="101:101">
      <c r="CW133475" s="2210"/>
    </row>
    <row r="133476" spans="101:101">
      <c r="CW133476" s="2195"/>
    </row>
    <row r="133500" spans="101:101">
      <c r="CW133500" s="2210"/>
    </row>
    <row r="133501" spans="101:101">
      <c r="CW133501" s="2195"/>
    </row>
    <row r="133525" spans="101:101">
      <c r="CW133525" s="2210"/>
    </row>
    <row r="133526" spans="101:101">
      <c r="CW133526" s="2195"/>
    </row>
    <row r="133550" spans="101:101">
      <c r="CW133550" s="2210"/>
    </row>
    <row r="133551" spans="101:101">
      <c r="CW133551" s="2195"/>
    </row>
    <row r="133575" spans="101:101">
      <c r="CW133575" s="2210"/>
    </row>
    <row r="133576" spans="101:101">
      <c r="CW133576" s="2195"/>
    </row>
    <row r="133600" spans="101:101">
      <c r="CW133600" s="2210"/>
    </row>
    <row r="133601" spans="101:101">
      <c r="CW133601" s="2195"/>
    </row>
    <row r="133625" spans="101:101">
      <c r="CW133625" s="2210"/>
    </row>
    <row r="133626" spans="101:101">
      <c r="CW133626" s="2195"/>
    </row>
    <row r="133650" spans="101:101">
      <c r="CW133650" s="2210"/>
    </row>
    <row r="133651" spans="101:101">
      <c r="CW133651" s="2195"/>
    </row>
    <row r="133675" spans="101:101">
      <c r="CW133675" s="2210"/>
    </row>
    <row r="133676" spans="101:101">
      <c r="CW133676" s="2195"/>
    </row>
    <row r="133700" spans="101:101">
      <c r="CW133700" s="2210"/>
    </row>
    <row r="133701" spans="101:101">
      <c r="CW133701" s="2195"/>
    </row>
    <row r="133725" spans="101:101">
      <c r="CW133725" s="2210"/>
    </row>
    <row r="133726" spans="101:101">
      <c r="CW133726" s="2195"/>
    </row>
    <row r="133750" spans="101:101">
      <c r="CW133750" s="2210"/>
    </row>
    <row r="133751" spans="101:101">
      <c r="CW133751" s="2195"/>
    </row>
    <row r="133775" spans="101:101">
      <c r="CW133775" s="2210"/>
    </row>
    <row r="133776" spans="101:101">
      <c r="CW133776" s="2195"/>
    </row>
    <row r="133800" spans="101:101">
      <c r="CW133800" s="2210"/>
    </row>
    <row r="133801" spans="101:101">
      <c r="CW133801" s="2195"/>
    </row>
    <row r="133825" spans="101:101">
      <c r="CW133825" s="2210"/>
    </row>
    <row r="133826" spans="101:101">
      <c r="CW133826" s="2195"/>
    </row>
    <row r="133850" spans="101:101">
      <c r="CW133850" s="2210"/>
    </row>
    <row r="133851" spans="101:101">
      <c r="CW133851" s="2195"/>
    </row>
    <row r="133875" spans="101:101">
      <c r="CW133875" s="2210"/>
    </row>
    <row r="133876" spans="101:101">
      <c r="CW133876" s="2195"/>
    </row>
    <row r="133900" spans="101:101">
      <c r="CW133900" s="2210"/>
    </row>
    <row r="133901" spans="101:101">
      <c r="CW133901" s="2195"/>
    </row>
    <row r="133925" spans="101:101">
      <c r="CW133925" s="2210"/>
    </row>
    <row r="133926" spans="101:101">
      <c r="CW133926" s="2195"/>
    </row>
    <row r="133950" spans="101:101">
      <c r="CW133950" s="2210"/>
    </row>
    <row r="133951" spans="101:101">
      <c r="CW133951" s="2195"/>
    </row>
    <row r="133975" spans="101:101">
      <c r="CW133975" s="2210"/>
    </row>
    <row r="133976" spans="101:101">
      <c r="CW133976" s="2195"/>
    </row>
    <row r="134000" spans="101:101">
      <c r="CW134000" s="2210"/>
    </row>
    <row r="134001" spans="101:101">
      <c r="CW134001" s="2195"/>
    </row>
    <row r="134025" spans="101:101">
      <c r="CW134025" s="2210"/>
    </row>
    <row r="134026" spans="101:101">
      <c r="CW134026" s="2195"/>
    </row>
    <row r="134050" spans="101:101">
      <c r="CW134050" s="2210"/>
    </row>
    <row r="134051" spans="101:101">
      <c r="CW134051" s="2195"/>
    </row>
    <row r="134075" spans="101:101">
      <c r="CW134075" s="2210"/>
    </row>
    <row r="134076" spans="101:101">
      <c r="CW134076" s="2195"/>
    </row>
    <row r="134100" spans="101:101">
      <c r="CW134100" s="2210"/>
    </row>
    <row r="134101" spans="101:101">
      <c r="CW134101" s="2195"/>
    </row>
    <row r="134125" spans="101:101">
      <c r="CW134125" s="2210"/>
    </row>
    <row r="134126" spans="101:101">
      <c r="CW134126" s="2195"/>
    </row>
    <row r="134150" spans="101:101">
      <c r="CW134150" s="2210"/>
    </row>
    <row r="134151" spans="101:101">
      <c r="CW134151" s="2195"/>
    </row>
    <row r="134175" spans="101:101">
      <c r="CW134175" s="2210"/>
    </row>
    <row r="134176" spans="101:101">
      <c r="CW134176" s="2195"/>
    </row>
    <row r="134200" spans="101:101">
      <c r="CW134200" s="2210"/>
    </row>
    <row r="134201" spans="101:101">
      <c r="CW134201" s="2195"/>
    </row>
    <row r="134225" spans="101:101">
      <c r="CW134225" s="2210"/>
    </row>
    <row r="134226" spans="101:101">
      <c r="CW134226" s="2195"/>
    </row>
    <row r="134250" spans="101:101">
      <c r="CW134250" s="2210"/>
    </row>
    <row r="134251" spans="101:101">
      <c r="CW134251" s="2195"/>
    </row>
    <row r="134275" spans="101:101">
      <c r="CW134275" s="2210"/>
    </row>
    <row r="134276" spans="101:101">
      <c r="CW134276" s="2195"/>
    </row>
    <row r="134300" spans="101:101">
      <c r="CW134300" s="2210"/>
    </row>
    <row r="134301" spans="101:101">
      <c r="CW134301" s="2195"/>
    </row>
    <row r="134325" spans="101:101">
      <c r="CW134325" s="2210"/>
    </row>
    <row r="134326" spans="101:101">
      <c r="CW134326" s="2195"/>
    </row>
    <row r="134350" spans="101:101">
      <c r="CW134350" s="2210"/>
    </row>
    <row r="134351" spans="101:101">
      <c r="CW134351" s="2195"/>
    </row>
    <row r="134375" spans="101:101">
      <c r="CW134375" s="2210"/>
    </row>
    <row r="134376" spans="101:101">
      <c r="CW134376" s="2195"/>
    </row>
    <row r="134400" spans="101:101">
      <c r="CW134400" s="2210"/>
    </row>
    <row r="134401" spans="101:101">
      <c r="CW134401" s="2195"/>
    </row>
    <row r="134425" spans="101:101">
      <c r="CW134425" s="2210"/>
    </row>
    <row r="134426" spans="101:101">
      <c r="CW134426" s="2195"/>
    </row>
    <row r="134450" spans="101:101">
      <c r="CW134450" s="2210"/>
    </row>
    <row r="134451" spans="101:101">
      <c r="CW134451" s="2195"/>
    </row>
    <row r="134475" spans="101:101">
      <c r="CW134475" s="2210"/>
    </row>
    <row r="134476" spans="101:101">
      <c r="CW134476" s="2195"/>
    </row>
    <row r="134500" spans="101:101">
      <c r="CW134500" s="2210"/>
    </row>
    <row r="134501" spans="101:101">
      <c r="CW134501" s="2195"/>
    </row>
    <row r="134525" spans="101:101">
      <c r="CW134525" s="2210"/>
    </row>
    <row r="134526" spans="101:101">
      <c r="CW134526" s="2195"/>
    </row>
    <row r="134550" spans="101:101">
      <c r="CW134550" s="2210"/>
    </row>
    <row r="134551" spans="101:101">
      <c r="CW134551" s="2195"/>
    </row>
    <row r="134575" spans="101:101">
      <c r="CW134575" s="2210"/>
    </row>
    <row r="134576" spans="101:101">
      <c r="CW134576" s="2195"/>
    </row>
    <row r="134600" spans="101:101">
      <c r="CW134600" s="2210"/>
    </row>
    <row r="134601" spans="101:101">
      <c r="CW134601" s="2195"/>
    </row>
    <row r="134625" spans="101:101">
      <c r="CW134625" s="2210"/>
    </row>
    <row r="134626" spans="101:101">
      <c r="CW134626" s="2195"/>
    </row>
    <row r="134650" spans="101:101">
      <c r="CW134650" s="2210"/>
    </row>
    <row r="134651" spans="101:101">
      <c r="CW134651" s="2195"/>
    </row>
    <row r="134675" spans="101:101">
      <c r="CW134675" s="2210"/>
    </row>
    <row r="134676" spans="101:101">
      <c r="CW134676" s="2195"/>
    </row>
    <row r="134700" spans="101:101">
      <c r="CW134700" s="2210"/>
    </row>
    <row r="134701" spans="101:101">
      <c r="CW134701" s="2195"/>
    </row>
    <row r="134725" spans="101:101">
      <c r="CW134725" s="2210"/>
    </row>
    <row r="134726" spans="101:101">
      <c r="CW134726" s="2195"/>
    </row>
    <row r="134750" spans="101:101">
      <c r="CW134750" s="2210"/>
    </row>
    <row r="134751" spans="101:101">
      <c r="CW134751" s="2195"/>
    </row>
    <row r="134775" spans="101:101">
      <c r="CW134775" s="2210"/>
    </row>
    <row r="134776" spans="101:101">
      <c r="CW134776" s="2195"/>
    </row>
    <row r="134800" spans="101:101">
      <c r="CW134800" s="2210"/>
    </row>
    <row r="134801" spans="101:101">
      <c r="CW134801" s="2195"/>
    </row>
    <row r="134825" spans="101:101">
      <c r="CW134825" s="2210"/>
    </row>
    <row r="134826" spans="101:101">
      <c r="CW134826" s="2195"/>
    </row>
    <row r="134850" spans="101:101">
      <c r="CW134850" s="2210"/>
    </row>
    <row r="134851" spans="101:101">
      <c r="CW134851" s="2195"/>
    </row>
    <row r="134875" spans="101:101">
      <c r="CW134875" s="2210"/>
    </row>
    <row r="134876" spans="101:101">
      <c r="CW134876" s="2195"/>
    </row>
    <row r="134900" spans="101:101">
      <c r="CW134900" s="2210"/>
    </row>
    <row r="134901" spans="101:101">
      <c r="CW134901" s="2195"/>
    </row>
    <row r="134925" spans="101:101">
      <c r="CW134925" s="2210"/>
    </row>
    <row r="134926" spans="101:101">
      <c r="CW134926" s="2195"/>
    </row>
    <row r="134950" spans="101:101">
      <c r="CW134950" s="2210"/>
    </row>
    <row r="134951" spans="101:101">
      <c r="CW134951" s="2195"/>
    </row>
    <row r="134975" spans="101:101">
      <c r="CW134975" s="2210"/>
    </row>
    <row r="134976" spans="101:101">
      <c r="CW134976" s="2195"/>
    </row>
    <row r="135000" spans="101:101">
      <c r="CW135000" s="2210"/>
    </row>
    <row r="135001" spans="101:101">
      <c r="CW135001" s="2195"/>
    </row>
    <row r="135025" spans="101:101">
      <c r="CW135025" s="2210"/>
    </row>
    <row r="135026" spans="101:101">
      <c r="CW135026" s="2195"/>
    </row>
    <row r="135050" spans="101:101">
      <c r="CW135050" s="2210"/>
    </row>
    <row r="135051" spans="101:101">
      <c r="CW135051" s="2195"/>
    </row>
    <row r="135075" spans="101:101">
      <c r="CW135075" s="2210"/>
    </row>
    <row r="135076" spans="101:101">
      <c r="CW135076" s="2195"/>
    </row>
    <row r="135100" spans="101:101">
      <c r="CW135100" s="2210"/>
    </row>
    <row r="135101" spans="101:101">
      <c r="CW135101" s="2195"/>
    </row>
    <row r="135125" spans="101:101">
      <c r="CW135125" s="2210"/>
    </row>
    <row r="135126" spans="101:101">
      <c r="CW135126" s="2195"/>
    </row>
    <row r="135150" spans="101:101">
      <c r="CW135150" s="2210"/>
    </row>
    <row r="135151" spans="101:101">
      <c r="CW135151" s="2195"/>
    </row>
    <row r="135175" spans="101:101">
      <c r="CW135175" s="2210"/>
    </row>
    <row r="135176" spans="101:101">
      <c r="CW135176" s="2195"/>
    </row>
    <row r="135200" spans="101:101">
      <c r="CW135200" s="2210"/>
    </row>
    <row r="135201" spans="101:101">
      <c r="CW135201" s="2195"/>
    </row>
    <row r="135225" spans="101:101">
      <c r="CW135225" s="2210"/>
    </row>
    <row r="135226" spans="101:101">
      <c r="CW135226" s="2195"/>
    </row>
    <row r="135250" spans="101:101">
      <c r="CW135250" s="2210"/>
    </row>
    <row r="135251" spans="101:101">
      <c r="CW135251" s="2195"/>
    </row>
    <row r="135275" spans="101:101">
      <c r="CW135275" s="2210"/>
    </row>
    <row r="135276" spans="101:101">
      <c r="CW135276" s="2195"/>
    </row>
    <row r="135300" spans="101:101">
      <c r="CW135300" s="2210"/>
    </row>
    <row r="135301" spans="101:101">
      <c r="CW135301" s="2195"/>
    </row>
    <row r="135325" spans="101:101">
      <c r="CW135325" s="2210"/>
    </row>
    <row r="135326" spans="101:101">
      <c r="CW135326" s="2195"/>
    </row>
    <row r="135350" spans="101:101">
      <c r="CW135350" s="2210"/>
    </row>
    <row r="135351" spans="101:101">
      <c r="CW135351" s="2195"/>
    </row>
    <row r="135375" spans="101:101">
      <c r="CW135375" s="2210"/>
    </row>
    <row r="135376" spans="101:101">
      <c r="CW135376" s="2195"/>
    </row>
    <row r="135400" spans="101:101">
      <c r="CW135400" s="2210"/>
    </row>
    <row r="135401" spans="101:101">
      <c r="CW135401" s="2195"/>
    </row>
    <row r="135425" spans="101:101">
      <c r="CW135425" s="2210"/>
    </row>
    <row r="135426" spans="101:101">
      <c r="CW135426" s="2195"/>
    </row>
    <row r="135450" spans="101:101">
      <c r="CW135450" s="2210"/>
    </row>
    <row r="135451" spans="101:101">
      <c r="CW135451" s="2195"/>
    </row>
    <row r="135475" spans="101:101">
      <c r="CW135475" s="2210"/>
    </row>
    <row r="135476" spans="101:101">
      <c r="CW135476" s="2195"/>
    </row>
    <row r="135500" spans="101:101">
      <c r="CW135500" s="2210"/>
    </row>
    <row r="135501" spans="101:101">
      <c r="CW135501" s="2195"/>
    </row>
    <row r="135525" spans="101:101">
      <c r="CW135525" s="2210"/>
    </row>
    <row r="135526" spans="101:101">
      <c r="CW135526" s="2195"/>
    </row>
    <row r="135550" spans="101:101">
      <c r="CW135550" s="2210"/>
    </row>
    <row r="135551" spans="101:101">
      <c r="CW135551" s="2195"/>
    </row>
    <row r="135575" spans="101:101">
      <c r="CW135575" s="2210"/>
    </row>
    <row r="135576" spans="101:101">
      <c r="CW135576" s="2195"/>
    </row>
    <row r="135600" spans="101:101">
      <c r="CW135600" s="2210"/>
    </row>
    <row r="135601" spans="101:101">
      <c r="CW135601" s="2195"/>
    </row>
    <row r="135625" spans="101:101">
      <c r="CW135625" s="2210"/>
    </row>
    <row r="135626" spans="101:101">
      <c r="CW135626" s="2195"/>
    </row>
    <row r="135650" spans="101:101">
      <c r="CW135650" s="2210"/>
    </row>
    <row r="135651" spans="101:101">
      <c r="CW135651" s="2195"/>
    </row>
    <row r="135675" spans="101:101">
      <c r="CW135675" s="2210"/>
    </row>
    <row r="135676" spans="101:101">
      <c r="CW135676" s="2195"/>
    </row>
    <row r="135700" spans="101:101">
      <c r="CW135700" s="2210"/>
    </row>
    <row r="135701" spans="101:101">
      <c r="CW135701" s="2195"/>
    </row>
    <row r="135725" spans="101:101">
      <c r="CW135725" s="2210"/>
    </row>
    <row r="135726" spans="101:101">
      <c r="CW135726" s="2195"/>
    </row>
    <row r="135750" spans="101:101">
      <c r="CW135750" s="2210"/>
    </row>
    <row r="135751" spans="101:101">
      <c r="CW135751" s="2195"/>
    </row>
    <row r="135775" spans="101:101">
      <c r="CW135775" s="2210"/>
    </row>
    <row r="135776" spans="101:101">
      <c r="CW135776" s="2195"/>
    </row>
    <row r="135800" spans="101:101">
      <c r="CW135800" s="2210"/>
    </row>
    <row r="135801" spans="101:101">
      <c r="CW135801" s="2195"/>
    </row>
    <row r="135825" spans="101:101">
      <c r="CW135825" s="2210"/>
    </row>
    <row r="135826" spans="101:101">
      <c r="CW135826" s="2195"/>
    </row>
    <row r="135850" spans="101:101">
      <c r="CW135850" s="2210"/>
    </row>
    <row r="135851" spans="101:101">
      <c r="CW135851" s="2195"/>
    </row>
    <row r="135875" spans="101:101">
      <c r="CW135875" s="2210"/>
    </row>
    <row r="135876" spans="101:101">
      <c r="CW135876" s="2195"/>
    </row>
    <row r="135900" spans="101:101">
      <c r="CW135900" s="2210"/>
    </row>
    <row r="135901" spans="101:101">
      <c r="CW135901" s="2195"/>
    </row>
    <row r="135925" spans="101:101">
      <c r="CW135925" s="2210"/>
    </row>
    <row r="135926" spans="101:101">
      <c r="CW135926" s="2195"/>
    </row>
    <row r="135950" spans="101:101">
      <c r="CW135950" s="2210"/>
    </row>
    <row r="135951" spans="101:101">
      <c r="CW135951" s="2195"/>
    </row>
    <row r="135975" spans="101:101">
      <c r="CW135975" s="2210"/>
    </row>
    <row r="135976" spans="101:101">
      <c r="CW135976" s="2195"/>
    </row>
    <row r="136000" spans="101:101">
      <c r="CW136000" s="2210"/>
    </row>
    <row r="136001" spans="101:101">
      <c r="CW136001" s="2195"/>
    </row>
    <row r="136025" spans="101:101">
      <c r="CW136025" s="2210"/>
    </row>
    <row r="136026" spans="101:101">
      <c r="CW136026" s="2195"/>
    </row>
    <row r="136050" spans="101:101">
      <c r="CW136050" s="2210"/>
    </row>
    <row r="136051" spans="101:101">
      <c r="CW136051" s="2195"/>
    </row>
    <row r="136075" spans="101:101">
      <c r="CW136075" s="2210"/>
    </row>
    <row r="136076" spans="101:101">
      <c r="CW136076" s="2195"/>
    </row>
    <row r="136100" spans="101:101">
      <c r="CW136100" s="2210"/>
    </row>
    <row r="136101" spans="101:101">
      <c r="CW136101" s="2195"/>
    </row>
    <row r="136125" spans="101:101">
      <c r="CW136125" s="2210"/>
    </row>
    <row r="136126" spans="101:101">
      <c r="CW136126" s="2195"/>
    </row>
    <row r="136150" spans="101:101">
      <c r="CW136150" s="2210"/>
    </row>
    <row r="136151" spans="101:101">
      <c r="CW136151" s="2195"/>
    </row>
    <row r="136175" spans="101:101">
      <c r="CW136175" s="2210"/>
    </row>
    <row r="136176" spans="101:101">
      <c r="CW136176" s="2195"/>
    </row>
    <row r="136200" spans="101:101">
      <c r="CW136200" s="2210"/>
    </row>
    <row r="136201" spans="101:101">
      <c r="CW136201" s="2195"/>
    </row>
    <row r="136225" spans="101:101">
      <c r="CW136225" s="2210"/>
    </row>
    <row r="136226" spans="101:101">
      <c r="CW136226" s="2195"/>
    </row>
    <row r="136250" spans="101:101">
      <c r="CW136250" s="2210"/>
    </row>
    <row r="136251" spans="101:101">
      <c r="CW136251" s="2195"/>
    </row>
    <row r="136275" spans="101:101">
      <c r="CW136275" s="2210"/>
    </row>
    <row r="136276" spans="101:101">
      <c r="CW136276" s="2195"/>
    </row>
    <row r="136300" spans="101:101">
      <c r="CW136300" s="2210"/>
    </row>
    <row r="136301" spans="101:101">
      <c r="CW136301" s="2195"/>
    </row>
    <row r="136325" spans="101:101">
      <c r="CW136325" s="2210"/>
    </row>
    <row r="136326" spans="101:101">
      <c r="CW136326" s="2195"/>
    </row>
    <row r="136350" spans="101:101">
      <c r="CW136350" s="2210"/>
    </row>
    <row r="136351" spans="101:101">
      <c r="CW136351" s="2195"/>
    </row>
    <row r="136375" spans="101:101">
      <c r="CW136375" s="2210"/>
    </row>
    <row r="136376" spans="101:101">
      <c r="CW136376" s="2195"/>
    </row>
    <row r="136400" spans="101:101">
      <c r="CW136400" s="2210"/>
    </row>
    <row r="136401" spans="101:101">
      <c r="CW136401" s="2195"/>
    </row>
    <row r="136425" spans="101:101">
      <c r="CW136425" s="2210"/>
    </row>
    <row r="136426" spans="101:101">
      <c r="CW136426" s="2195"/>
    </row>
    <row r="136450" spans="101:101">
      <c r="CW136450" s="2210"/>
    </row>
    <row r="136451" spans="101:101">
      <c r="CW136451" s="2195"/>
    </row>
    <row r="136475" spans="101:101">
      <c r="CW136475" s="2210"/>
    </row>
    <row r="136476" spans="101:101">
      <c r="CW136476" s="2195"/>
    </row>
    <row r="136500" spans="101:101">
      <c r="CW136500" s="2210"/>
    </row>
    <row r="136501" spans="101:101">
      <c r="CW136501" s="2195"/>
    </row>
    <row r="136525" spans="101:101">
      <c r="CW136525" s="2210"/>
    </row>
    <row r="136526" spans="101:101">
      <c r="CW136526" s="2195"/>
    </row>
    <row r="136550" spans="101:101">
      <c r="CW136550" s="2210"/>
    </row>
    <row r="136551" spans="101:101">
      <c r="CW136551" s="2195"/>
    </row>
    <row r="136575" spans="101:101">
      <c r="CW136575" s="2210"/>
    </row>
    <row r="136576" spans="101:101">
      <c r="CW136576" s="2195"/>
    </row>
    <row r="136600" spans="101:101">
      <c r="CW136600" s="2210"/>
    </row>
    <row r="136601" spans="101:101">
      <c r="CW136601" s="2195"/>
    </row>
    <row r="136625" spans="101:101">
      <c r="CW136625" s="2210"/>
    </row>
    <row r="136626" spans="101:101">
      <c r="CW136626" s="2195"/>
    </row>
    <row r="136650" spans="101:101">
      <c r="CW136650" s="2210"/>
    </row>
    <row r="136651" spans="101:101">
      <c r="CW136651" s="2195"/>
    </row>
    <row r="136675" spans="101:101">
      <c r="CW136675" s="2210"/>
    </row>
    <row r="136676" spans="101:101">
      <c r="CW136676" s="2195"/>
    </row>
    <row r="136700" spans="101:101">
      <c r="CW136700" s="2210"/>
    </row>
    <row r="136701" spans="101:101">
      <c r="CW136701" s="2195"/>
    </row>
    <row r="136725" spans="101:101">
      <c r="CW136725" s="2210"/>
    </row>
    <row r="136726" spans="101:101">
      <c r="CW136726" s="2195"/>
    </row>
    <row r="136750" spans="101:101">
      <c r="CW136750" s="2210"/>
    </row>
    <row r="136751" spans="101:101">
      <c r="CW136751" s="2195"/>
    </row>
    <row r="136775" spans="101:101">
      <c r="CW136775" s="2210"/>
    </row>
    <row r="136776" spans="101:101">
      <c r="CW136776" s="2195"/>
    </row>
    <row r="136800" spans="101:101">
      <c r="CW136800" s="2210"/>
    </row>
    <row r="136801" spans="101:101">
      <c r="CW136801" s="2195"/>
    </row>
    <row r="136825" spans="101:101">
      <c r="CW136825" s="2210"/>
    </row>
    <row r="136826" spans="101:101">
      <c r="CW136826" s="2195"/>
    </row>
    <row r="136850" spans="101:101">
      <c r="CW136850" s="2210"/>
    </row>
    <row r="136851" spans="101:101">
      <c r="CW136851" s="2195"/>
    </row>
    <row r="136875" spans="101:101">
      <c r="CW136875" s="2210"/>
    </row>
    <row r="136876" spans="101:101">
      <c r="CW136876" s="2195"/>
    </row>
    <row r="136900" spans="101:101">
      <c r="CW136900" s="2210"/>
    </row>
    <row r="136901" spans="101:101">
      <c r="CW136901" s="2195"/>
    </row>
    <row r="136925" spans="101:101">
      <c r="CW136925" s="2210"/>
    </row>
    <row r="136926" spans="101:101">
      <c r="CW136926" s="2195"/>
    </row>
    <row r="136950" spans="101:101">
      <c r="CW136950" s="2210"/>
    </row>
    <row r="136951" spans="101:101">
      <c r="CW136951" s="2195"/>
    </row>
    <row r="136975" spans="101:101">
      <c r="CW136975" s="2210"/>
    </row>
    <row r="136976" spans="101:101">
      <c r="CW136976" s="2195"/>
    </row>
    <row r="137000" spans="101:101">
      <c r="CW137000" s="2210"/>
    </row>
    <row r="137001" spans="101:101">
      <c r="CW137001" s="2195"/>
    </row>
    <row r="137025" spans="101:101">
      <c r="CW137025" s="2210"/>
    </row>
    <row r="137026" spans="101:101">
      <c r="CW137026" s="2195"/>
    </row>
    <row r="137050" spans="101:101">
      <c r="CW137050" s="2210"/>
    </row>
    <row r="137051" spans="101:101">
      <c r="CW137051" s="2195"/>
    </row>
    <row r="137075" spans="101:101">
      <c r="CW137075" s="2210"/>
    </row>
    <row r="137076" spans="101:101">
      <c r="CW137076" s="2195"/>
    </row>
    <row r="137100" spans="101:101">
      <c r="CW137100" s="2210"/>
    </row>
    <row r="137101" spans="101:101">
      <c r="CW137101" s="2195"/>
    </row>
    <row r="137125" spans="101:101">
      <c r="CW137125" s="2210"/>
    </row>
    <row r="137126" spans="101:101">
      <c r="CW137126" s="2195"/>
    </row>
    <row r="137150" spans="101:101">
      <c r="CW137150" s="2210"/>
    </row>
    <row r="137151" spans="101:101">
      <c r="CW137151" s="2195"/>
    </row>
    <row r="137175" spans="101:101">
      <c r="CW137175" s="2210"/>
    </row>
    <row r="137176" spans="101:101">
      <c r="CW137176" s="2195"/>
    </row>
    <row r="137200" spans="101:101">
      <c r="CW137200" s="2210"/>
    </row>
    <row r="137201" spans="101:101">
      <c r="CW137201" s="2195"/>
    </row>
    <row r="137225" spans="101:101">
      <c r="CW137225" s="2210"/>
    </row>
    <row r="137226" spans="101:101">
      <c r="CW137226" s="2195"/>
    </row>
    <row r="137250" spans="101:101">
      <c r="CW137250" s="2210"/>
    </row>
    <row r="137251" spans="101:101">
      <c r="CW137251" s="2195"/>
    </row>
    <row r="137275" spans="101:101">
      <c r="CW137275" s="2210"/>
    </row>
    <row r="137276" spans="101:101">
      <c r="CW137276" s="2195"/>
    </row>
    <row r="137300" spans="101:101">
      <c r="CW137300" s="2210"/>
    </row>
    <row r="137301" spans="101:101">
      <c r="CW137301" s="2195"/>
    </row>
    <row r="137325" spans="101:101">
      <c r="CW137325" s="2210"/>
    </row>
    <row r="137326" spans="101:101">
      <c r="CW137326" s="2195"/>
    </row>
    <row r="137350" spans="101:101">
      <c r="CW137350" s="2210"/>
    </row>
    <row r="137351" spans="101:101">
      <c r="CW137351" s="2195"/>
    </row>
    <row r="137375" spans="101:101">
      <c r="CW137375" s="2210"/>
    </row>
    <row r="137376" spans="101:101">
      <c r="CW137376" s="2195"/>
    </row>
    <row r="137400" spans="101:101">
      <c r="CW137400" s="2210"/>
    </row>
    <row r="137401" spans="101:101">
      <c r="CW137401" s="2195"/>
    </row>
    <row r="137425" spans="101:101">
      <c r="CW137425" s="2210"/>
    </row>
    <row r="137426" spans="101:101">
      <c r="CW137426" s="2195"/>
    </row>
    <row r="137450" spans="101:101">
      <c r="CW137450" s="2210"/>
    </row>
    <row r="137451" spans="101:101">
      <c r="CW137451" s="2195"/>
    </row>
    <row r="137475" spans="101:101">
      <c r="CW137475" s="2210"/>
    </row>
    <row r="137476" spans="101:101">
      <c r="CW137476" s="2195"/>
    </row>
    <row r="137500" spans="101:101">
      <c r="CW137500" s="2210"/>
    </row>
    <row r="137501" spans="101:101">
      <c r="CW137501" s="2195"/>
    </row>
    <row r="137525" spans="101:101">
      <c r="CW137525" s="2210"/>
    </row>
    <row r="137526" spans="101:101">
      <c r="CW137526" s="2195"/>
    </row>
    <row r="137550" spans="101:101">
      <c r="CW137550" s="2210"/>
    </row>
    <row r="137551" spans="101:101">
      <c r="CW137551" s="2195"/>
    </row>
    <row r="137575" spans="101:101">
      <c r="CW137575" s="2210"/>
    </row>
    <row r="137576" spans="101:101">
      <c r="CW137576" s="2195"/>
    </row>
    <row r="137600" spans="101:101">
      <c r="CW137600" s="2210"/>
    </row>
    <row r="137601" spans="101:101">
      <c r="CW137601" s="2195"/>
    </row>
    <row r="137625" spans="101:101">
      <c r="CW137625" s="2210"/>
    </row>
    <row r="137626" spans="101:101">
      <c r="CW137626" s="2195"/>
    </row>
    <row r="137650" spans="101:101">
      <c r="CW137650" s="2210"/>
    </row>
    <row r="137651" spans="101:101">
      <c r="CW137651" s="2195"/>
    </row>
    <row r="137675" spans="101:101">
      <c r="CW137675" s="2210"/>
    </row>
    <row r="137676" spans="101:101">
      <c r="CW137676" s="2195"/>
    </row>
    <row r="137700" spans="101:101">
      <c r="CW137700" s="2210"/>
    </row>
    <row r="137701" spans="101:101">
      <c r="CW137701" s="2195"/>
    </row>
    <row r="137725" spans="101:101">
      <c r="CW137725" s="2210"/>
    </row>
    <row r="137726" spans="101:101">
      <c r="CW137726" s="2195"/>
    </row>
    <row r="137750" spans="101:101">
      <c r="CW137750" s="2210"/>
    </row>
    <row r="137751" spans="101:101">
      <c r="CW137751" s="2195"/>
    </row>
    <row r="137775" spans="101:101">
      <c r="CW137775" s="2210"/>
    </row>
    <row r="137776" spans="101:101">
      <c r="CW137776" s="2195"/>
    </row>
    <row r="137800" spans="101:101">
      <c r="CW137800" s="2210"/>
    </row>
    <row r="137801" spans="101:101">
      <c r="CW137801" s="2195"/>
    </row>
    <row r="137825" spans="101:101">
      <c r="CW137825" s="2210"/>
    </row>
    <row r="137826" spans="101:101">
      <c r="CW137826" s="2195"/>
    </row>
    <row r="137850" spans="101:101">
      <c r="CW137850" s="2210"/>
    </row>
    <row r="137851" spans="101:101">
      <c r="CW137851" s="2195"/>
    </row>
    <row r="137875" spans="101:101">
      <c r="CW137875" s="2210"/>
    </row>
    <row r="137876" spans="101:101">
      <c r="CW137876" s="2195"/>
    </row>
    <row r="137900" spans="101:101">
      <c r="CW137900" s="2210"/>
    </row>
    <row r="137901" spans="101:101">
      <c r="CW137901" s="2195"/>
    </row>
    <row r="137925" spans="101:101">
      <c r="CW137925" s="2210"/>
    </row>
    <row r="137926" spans="101:101">
      <c r="CW137926" s="2195"/>
    </row>
    <row r="137950" spans="101:101">
      <c r="CW137950" s="2210"/>
    </row>
    <row r="137951" spans="101:101">
      <c r="CW137951" s="2195"/>
    </row>
    <row r="137975" spans="101:101">
      <c r="CW137975" s="2210"/>
    </row>
    <row r="137976" spans="101:101">
      <c r="CW137976" s="2195"/>
    </row>
    <row r="138000" spans="101:101">
      <c r="CW138000" s="2210"/>
    </row>
    <row r="138001" spans="101:101">
      <c r="CW138001" s="2195"/>
    </row>
    <row r="138025" spans="101:101">
      <c r="CW138025" s="2210"/>
    </row>
    <row r="138026" spans="101:101">
      <c r="CW138026" s="2195"/>
    </row>
    <row r="138050" spans="101:101">
      <c r="CW138050" s="2210"/>
    </row>
    <row r="138051" spans="101:101">
      <c r="CW138051" s="2195"/>
    </row>
    <row r="138075" spans="101:101">
      <c r="CW138075" s="2210"/>
    </row>
    <row r="138076" spans="101:101">
      <c r="CW138076" s="2195"/>
    </row>
    <row r="138100" spans="101:101">
      <c r="CW138100" s="2210"/>
    </row>
    <row r="138101" spans="101:101">
      <c r="CW138101" s="2195"/>
    </row>
    <row r="138125" spans="101:101">
      <c r="CW138125" s="2210"/>
    </row>
    <row r="138126" spans="101:101">
      <c r="CW138126" s="2195"/>
    </row>
    <row r="138150" spans="101:101">
      <c r="CW138150" s="2210"/>
    </row>
    <row r="138151" spans="101:101">
      <c r="CW138151" s="2195"/>
    </row>
    <row r="138175" spans="101:101">
      <c r="CW138175" s="2210"/>
    </row>
    <row r="138176" spans="101:101">
      <c r="CW138176" s="2195"/>
    </row>
    <row r="138200" spans="101:101">
      <c r="CW138200" s="2210"/>
    </row>
    <row r="138201" spans="101:101">
      <c r="CW138201" s="2195"/>
    </row>
    <row r="138225" spans="101:101">
      <c r="CW138225" s="2210"/>
    </row>
    <row r="138226" spans="101:101">
      <c r="CW138226" s="2195"/>
    </row>
    <row r="138250" spans="101:101">
      <c r="CW138250" s="2210"/>
    </row>
    <row r="138251" spans="101:101">
      <c r="CW138251" s="2195"/>
    </row>
    <row r="138275" spans="101:101">
      <c r="CW138275" s="2210"/>
    </row>
    <row r="138276" spans="101:101">
      <c r="CW138276" s="2195"/>
    </row>
    <row r="138300" spans="101:101">
      <c r="CW138300" s="2210"/>
    </row>
    <row r="138301" spans="101:101">
      <c r="CW138301" s="2195"/>
    </row>
    <row r="138325" spans="101:101">
      <c r="CW138325" s="2210"/>
    </row>
    <row r="138326" spans="101:101">
      <c r="CW138326" s="2195"/>
    </row>
    <row r="138350" spans="101:101">
      <c r="CW138350" s="2210"/>
    </row>
    <row r="138351" spans="101:101">
      <c r="CW138351" s="2195"/>
    </row>
    <row r="138375" spans="101:101">
      <c r="CW138375" s="2210"/>
    </row>
    <row r="138376" spans="101:101">
      <c r="CW138376" s="2195"/>
    </row>
    <row r="138400" spans="101:101">
      <c r="CW138400" s="2210"/>
    </row>
    <row r="138401" spans="101:101">
      <c r="CW138401" s="2195"/>
    </row>
    <row r="138425" spans="101:101">
      <c r="CW138425" s="2210"/>
    </row>
    <row r="138426" spans="101:101">
      <c r="CW138426" s="2195"/>
    </row>
    <row r="138450" spans="101:101">
      <c r="CW138450" s="2210"/>
    </row>
    <row r="138451" spans="101:101">
      <c r="CW138451" s="2195"/>
    </row>
    <row r="138475" spans="101:101">
      <c r="CW138475" s="2210"/>
    </row>
    <row r="138476" spans="101:101">
      <c r="CW138476" s="2195"/>
    </row>
    <row r="138500" spans="101:101">
      <c r="CW138500" s="2210"/>
    </row>
    <row r="138501" spans="101:101">
      <c r="CW138501" s="2195"/>
    </row>
    <row r="138525" spans="101:101">
      <c r="CW138525" s="2210"/>
    </row>
    <row r="138526" spans="101:101">
      <c r="CW138526" s="2195"/>
    </row>
    <row r="138550" spans="101:101">
      <c r="CW138550" s="2210"/>
    </row>
    <row r="138551" spans="101:101">
      <c r="CW138551" s="2195"/>
    </row>
    <row r="138575" spans="101:101">
      <c r="CW138575" s="2210"/>
    </row>
    <row r="138576" spans="101:101">
      <c r="CW138576" s="2195"/>
    </row>
    <row r="138600" spans="101:101">
      <c r="CW138600" s="2210"/>
    </row>
    <row r="138601" spans="101:101">
      <c r="CW138601" s="2195"/>
    </row>
    <row r="138625" spans="101:101">
      <c r="CW138625" s="2210"/>
    </row>
    <row r="138626" spans="101:101">
      <c r="CW138626" s="2195"/>
    </row>
    <row r="138650" spans="101:101">
      <c r="CW138650" s="2210"/>
    </row>
    <row r="138651" spans="101:101">
      <c r="CW138651" s="2195"/>
    </row>
    <row r="138675" spans="101:101">
      <c r="CW138675" s="2210"/>
    </row>
    <row r="138676" spans="101:101">
      <c r="CW138676" s="2195"/>
    </row>
    <row r="138700" spans="101:101">
      <c r="CW138700" s="2210"/>
    </row>
    <row r="138701" spans="101:101">
      <c r="CW138701" s="2195"/>
    </row>
    <row r="138725" spans="101:101">
      <c r="CW138725" s="2210"/>
    </row>
    <row r="138726" spans="101:101">
      <c r="CW138726" s="2195"/>
    </row>
    <row r="138750" spans="101:101">
      <c r="CW138750" s="2210"/>
    </row>
    <row r="138751" spans="101:101">
      <c r="CW138751" s="2195"/>
    </row>
    <row r="138775" spans="101:101">
      <c r="CW138775" s="2210"/>
    </row>
    <row r="138776" spans="101:101">
      <c r="CW138776" s="2195"/>
    </row>
    <row r="138800" spans="101:101">
      <c r="CW138800" s="2210"/>
    </row>
    <row r="138801" spans="101:101">
      <c r="CW138801" s="2195"/>
    </row>
    <row r="138825" spans="101:101">
      <c r="CW138825" s="2210"/>
    </row>
    <row r="138826" spans="101:101">
      <c r="CW138826" s="2195"/>
    </row>
    <row r="138850" spans="101:101">
      <c r="CW138850" s="2210"/>
    </row>
    <row r="138851" spans="101:101">
      <c r="CW138851" s="2195"/>
    </row>
    <row r="138875" spans="101:101">
      <c r="CW138875" s="2210"/>
    </row>
    <row r="138876" spans="101:101">
      <c r="CW138876" s="2195"/>
    </row>
    <row r="138900" spans="101:101">
      <c r="CW138900" s="2210"/>
    </row>
    <row r="138901" spans="101:101">
      <c r="CW138901" s="2195"/>
    </row>
    <row r="138925" spans="101:101">
      <c r="CW138925" s="2210"/>
    </row>
    <row r="138926" spans="101:101">
      <c r="CW138926" s="2195"/>
    </row>
    <row r="138950" spans="101:101">
      <c r="CW138950" s="2210"/>
    </row>
    <row r="138951" spans="101:101">
      <c r="CW138951" s="2195"/>
    </row>
    <row r="138975" spans="101:101">
      <c r="CW138975" s="2210"/>
    </row>
    <row r="138976" spans="101:101">
      <c r="CW138976" s="2195"/>
    </row>
    <row r="139000" spans="101:101">
      <c r="CW139000" s="2210"/>
    </row>
    <row r="139001" spans="101:101">
      <c r="CW139001" s="2195"/>
    </row>
    <row r="139025" spans="101:101">
      <c r="CW139025" s="2210"/>
    </row>
    <row r="139026" spans="101:101">
      <c r="CW139026" s="2195"/>
    </row>
    <row r="139050" spans="101:101">
      <c r="CW139050" s="2210"/>
    </row>
    <row r="139051" spans="101:101">
      <c r="CW139051" s="2195"/>
    </row>
    <row r="139075" spans="101:101">
      <c r="CW139075" s="2210"/>
    </row>
    <row r="139076" spans="101:101">
      <c r="CW139076" s="2195"/>
    </row>
    <row r="139100" spans="101:101">
      <c r="CW139100" s="2210"/>
    </row>
    <row r="139101" spans="101:101">
      <c r="CW139101" s="2195"/>
    </row>
    <row r="139125" spans="101:101">
      <c r="CW139125" s="2210"/>
    </row>
    <row r="139126" spans="101:101">
      <c r="CW139126" s="2195"/>
    </row>
    <row r="139150" spans="101:101">
      <c r="CW139150" s="2210"/>
    </row>
    <row r="139151" spans="101:101">
      <c r="CW139151" s="2195"/>
    </row>
    <row r="139175" spans="101:101">
      <c r="CW139175" s="2210"/>
    </row>
    <row r="139176" spans="101:101">
      <c r="CW139176" s="2195"/>
    </row>
    <row r="139200" spans="101:101">
      <c r="CW139200" s="2210"/>
    </row>
    <row r="139201" spans="101:101">
      <c r="CW139201" s="2195"/>
    </row>
    <row r="139225" spans="101:101">
      <c r="CW139225" s="2210"/>
    </row>
    <row r="139226" spans="101:101">
      <c r="CW139226" s="2195"/>
    </row>
    <row r="139250" spans="101:101">
      <c r="CW139250" s="2210"/>
    </row>
    <row r="139251" spans="101:101">
      <c r="CW139251" s="2195"/>
    </row>
    <row r="139275" spans="101:101">
      <c r="CW139275" s="2210"/>
    </row>
    <row r="139276" spans="101:101">
      <c r="CW139276" s="2195"/>
    </row>
    <row r="139300" spans="101:101">
      <c r="CW139300" s="2210"/>
    </row>
    <row r="139301" spans="101:101">
      <c r="CW139301" s="2195"/>
    </row>
    <row r="139325" spans="101:101">
      <c r="CW139325" s="2210"/>
    </row>
    <row r="139326" spans="101:101">
      <c r="CW139326" s="2195"/>
    </row>
    <row r="139350" spans="101:101">
      <c r="CW139350" s="2210"/>
    </row>
    <row r="139351" spans="101:101">
      <c r="CW139351" s="2195"/>
    </row>
    <row r="139375" spans="101:101">
      <c r="CW139375" s="2210"/>
    </row>
    <row r="139376" spans="101:101">
      <c r="CW139376" s="2195"/>
    </row>
    <row r="139400" spans="101:101">
      <c r="CW139400" s="2210"/>
    </row>
    <row r="139401" spans="101:101">
      <c r="CW139401" s="2195"/>
    </row>
    <row r="139425" spans="101:101">
      <c r="CW139425" s="2210"/>
    </row>
    <row r="139426" spans="101:101">
      <c r="CW139426" s="2195"/>
    </row>
    <row r="139450" spans="101:101">
      <c r="CW139450" s="2210"/>
    </row>
    <row r="139451" spans="101:101">
      <c r="CW139451" s="2195"/>
    </row>
    <row r="139475" spans="101:101">
      <c r="CW139475" s="2210"/>
    </row>
    <row r="139476" spans="101:101">
      <c r="CW139476" s="2195"/>
    </row>
    <row r="139500" spans="101:101">
      <c r="CW139500" s="2210"/>
    </row>
    <row r="139501" spans="101:101">
      <c r="CW139501" s="2195"/>
    </row>
    <row r="139525" spans="101:101">
      <c r="CW139525" s="2210"/>
    </row>
    <row r="139526" spans="101:101">
      <c r="CW139526" s="2195"/>
    </row>
    <row r="139550" spans="101:101">
      <c r="CW139550" s="2210"/>
    </row>
    <row r="139551" spans="101:101">
      <c r="CW139551" s="2195"/>
    </row>
    <row r="139575" spans="101:101">
      <c r="CW139575" s="2210"/>
    </row>
    <row r="139576" spans="101:101">
      <c r="CW139576" s="2195"/>
    </row>
    <row r="139600" spans="101:101">
      <c r="CW139600" s="2210"/>
    </row>
    <row r="139601" spans="101:101">
      <c r="CW139601" s="2195"/>
    </row>
    <row r="139625" spans="101:101">
      <c r="CW139625" s="2210"/>
    </row>
    <row r="139626" spans="101:101">
      <c r="CW139626" s="2195"/>
    </row>
    <row r="139650" spans="101:101">
      <c r="CW139650" s="2210"/>
    </row>
    <row r="139651" spans="101:101">
      <c r="CW139651" s="2195"/>
    </row>
    <row r="139675" spans="101:101">
      <c r="CW139675" s="2210"/>
    </row>
    <row r="139676" spans="101:101">
      <c r="CW139676" s="2195"/>
    </row>
    <row r="139700" spans="101:101">
      <c r="CW139700" s="2210"/>
    </row>
    <row r="139701" spans="101:101">
      <c r="CW139701" s="2195"/>
    </row>
    <row r="139725" spans="101:101">
      <c r="CW139725" s="2210"/>
    </row>
    <row r="139726" spans="101:101">
      <c r="CW139726" s="2195"/>
    </row>
    <row r="139750" spans="101:101">
      <c r="CW139750" s="2210"/>
    </row>
    <row r="139751" spans="101:101">
      <c r="CW139751" s="2195"/>
    </row>
    <row r="139775" spans="101:101">
      <c r="CW139775" s="2210"/>
    </row>
    <row r="139776" spans="101:101">
      <c r="CW139776" s="2195"/>
    </row>
    <row r="139800" spans="101:101">
      <c r="CW139800" s="2210"/>
    </row>
    <row r="139801" spans="101:101">
      <c r="CW139801" s="2195"/>
    </row>
    <row r="139825" spans="101:101">
      <c r="CW139825" s="2210"/>
    </row>
    <row r="139826" spans="101:101">
      <c r="CW139826" s="2195"/>
    </row>
    <row r="139850" spans="101:101">
      <c r="CW139850" s="2210"/>
    </row>
    <row r="139851" spans="101:101">
      <c r="CW139851" s="2195"/>
    </row>
    <row r="139875" spans="101:101">
      <c r="CW139875" s="2210"/>
    </row>
    <row r="139876" spans="101:101">
      <c r="CW139876" s="2195"/>
    </row>
    <row r="139900" spans="101:101">
      <c r="CW139900" s="2210"/>
    </row>
    <row r="139901" spans="101:101">
      <c r="CW139901" s="2195"/>
    </row>
    <row r="139925" spans="101:101">
      <c r="CW139925" s="2210"/>
    </row>
    <row r="139926" spans="101:101">
      <c r="CW139926" s="2195"/>
    </row>
    <row r="139950" spans="101:101">
      <c r="CW139950" s="2210"/>
    </row>
    <row r="139951" spans="101:101">
      <c r="CW139951" s="2195"/>
    </row>
    <row r="139975" spans="101:101">
      <c r="CW139975" s="2210"/>
    </row>
    <row r="139976" spans="101:101">
      <c r="CW139976" s="2195"/>
    </row>
    <row r="140000" spans="101:101">
      <c r="CW140000" s="2210"/>
    </row>
    <row r="140001" spans="101:101">
      <c r="CW140001" s="2195"/>
    </row>
    <row r="140025" spans="101:101">
      <c r="CW140025" s="2210"/>
    </row>
    <row r="140026" spans="101:101">
      <c r="CW140026" s="2195"/>
    </row>
    <row r="140050" spans="101:101">
      <c r="CW140050" s="2210"/>
    </row>
    <row r="140051" spans="101:101">
      <c r="CW140051" s="2195"/>
    </row>
    <row r="140075" spans="101:101">
      <c r="CW140075" s="2210"/>
    </row>
    <row r="140076" spans="101:101">
      <c r="CW140076" s="2195"/>
    </row>
    <row r="140100" spans="101:101">
      <c r="CW140100" s="2210"/>
    </row>
    <row r="140101" spans="101:101">
      <c r="CW140101" s="2195"/>
    </row>
    <row r="140125" spans="101:101">
      <c r="CW140125" s="2210"/>
    </row>
    <row r="140126" spans="101:101">
      <c r="CW140126" s="2195"/>
    </row>
    <row r="140150" spans="101:101">
      <c r="CW140150" s="2210"/>
    </row>
    <row r="140151" spans="101:101">
      <c r="CW140151" s="2195"/>
    </row>
    <row r="140175" spans="101:101">
      <c r="CW140175" s="2210"/>
    </row>
    <row r="140176" spans="101:101">
      <c r="CW140176" s="2195"/>
    </row>
    <row r="140200" spans="101:101">
      <c r="CW140200" s="2210"/>
    </row>
    <row r="140201" spans="101:101">
      <c r="CW140201" s="2195"/>
    </row>
    <row r="140225" spans="101:101">
      <c r="CW140225" s="2210"/>
    </row>
    <row r="140226" spans="101:101">
      <c r="CW140226" s="2195"/>
    </row>
    <row r="140250" spans="101:101">
      <c r="CW140250" s="2210"/>
    </row>
    <row r="140251" spans="101:101">
      <c r="CW140251" s="2195"/>
    </row>
    <row r="140275" spans="101:101">
      <c r="CW140275" s="2210"/>
    </row>
    <row r="140276" spans="101:101">
      <c r="CW140276" s="2195"/>
    </row>
    <row r="140300" spans="101:101">
      <c r="CW140300" s="2210"/>
    </row>
    <row r="140301" spans="101:101">
      <c r="CW140301" s="2195"/>
    </row>
    <row r="140325" spans="101:101">
      <c r="CW140325" s="2210"/>
    </row>
    <row r="140326" spans="101:101">
      <c r="CW140326" s="2195"/>
    </row>
    <row r="140350" spans="101:101">
      <c r="CW140350" s="2210"/>
    </row>
    <row r="140351" spans="101:101">
      <c r="CW140351" s="2195"/>
    </row>
    <row r="140375" spans="101:101">
      <c r="CW140375" s="2210"/>
    </row>
    <row r="140376" spans="101:101">
      <c r="CW140376" s="2195"/>
    </row>
    <row r="140400" spans="101:101">
      <c r="CW140400" s="2210"/>
    </row>
    <row r="140401" spans="101:101">
      <c r="CW140401" s="2195"/>
    </row>
    <row r="140425" spans="101:101">
      <c r="CW140425" s="2210"/>
    </row>
    <row r="140426" spans="101:101">
      <c r="CW140426" s="2195"/>
    </row>
    <row r="140450" spans="101:101">
      <c r="CW140450" s="2210"/>
    </row>
    <row r="140451" spans="101:101">
      <c r="CW140451" s="2195"/>
    </row>
    <row r="140475" spans="101:101">
      <c r="CW140475" s="2210"/>
    </row>
    <row r="140476" spans="101:101">
      <c r="CW140476" s="2195"/>
    </row>
    <row r="140500" spans="101:101">
      <c r="CW140500" s="2210"/>
    </row>
    <row r="140501" spans="101:101">
      <c r="CW140501" s="2195"/>
    </row>
    <row r="140525" spans="101:101">
      <c r="CW140525" s="2210"/>
    </row>
    <row r="140526" spans="101:101">
      <c r="CW140526" s="2195"/>
    </row>
    <row r="140550" spans="101:101">
      <c r="CW140550" s="2210"/>
    </row>
    <row r="140551" spans="101:101">
      <c r="CW140551" s="2195"/>
    </row>
    <row r="140575" spans="101:101">
      <c r="CW140575" s="2210"/>
    </row>
    <row r="140576" spans="101:101">
      <c r="CW140576" s="2195"/>
    </row>
    <row r="140600" spans="101:101">
      <c r="CW140600" s="2210"/>
    </row>
    <row r="140601" spans="101:101">
      <c r="CW140601" s="2195"/>
    </row>
    <row r="140625" spans="101:101">
      <c r="CW140625" s="2210"/>
    </row>
    <row r="140626" spans="101:101">
      <c r="CW140626" s="2195"/>
    </row>
    <row r="140650" spans="101:101">
      <c r="CW140650" s="2210"/>
    </row>
    <row r="140651" spans="101:101">
      <c r="CW140651" s="2195"/>
    </row>
    <row r="140675" spans="101:101">
      <c r="CW140675" s="2210"/>
    </row>
    <row r="140676" spans="101:101">
      <c r="CW140676" s="2195"/>
    </row>
    <row r="140700" spans="101:101">
      <c r="CW140700" s="2210"/>
    </row>
    <row r="140701" spans="101:101">
      <c r="CW140701" s="2195"/>
    </row>
    <row r="140725" spans="101:101">
      <c r="CW140725" s="2210"/>
    </row>
    <row r="140726" spans="101:101">
      <c r="CW140726" s="2195"/>
    </row>
    <row r="140750" spans="101:101">
      <c r="CW140750" s="2210"/>
    </row>
    <row r="140751" spans="101:101">
      <c r="CW140751" s="2195"/>
    </row>
    <row r="140775" spans="101:101">
      <c r="CW140775" s="2210"/>
    </row>
    <row r="140776" spans="101:101">
      <c r="CW140776" s="2195"/>
    </row>
    <row r="140800" spans="101:101">
      <c r="CW140800" s="2210"/>
    </row>
    <row r="140801" spans="101:101">
      <c r="CW140801" s="2195"/>
    </row>
    <row r="140825" spans="101:101">
      <c r="CW140825" s="2210"/>
    </row>
    <row r="140826" spans="101:101">
      <c r="CW140826" s="2195"/>
    </row>
    <row r="140850" spans="101:101">
      <c r="CW140850" s="2210"/>
    </row>
    <row r="140851" spans="101:101">
      <c r="CW140851" s="2195"/>
    </row>
    <row r="140875" spans="101:101">
      <c r="CW140875" s="2210"/>
    </row>
    <row r="140876" spans="101:101">
      <c r="CW140876" s="2195"/>
    </row>
    <row r="140900" spans="101:101">
      <c r="CW140900" s="2210"/>
    </row>
    <row r="140901" spans="101:101">
      <c r="CW140901" s="2195"/>
    </row>
    <row r="140925" spans="101:101">
      <c r="CW140925" s="2210"/>
    </row>
    <row r="140926" spans="101:101">
      <c r="CW140926" s="2195"/>
    </row>
    <row r="140950" spans="101:101">
      <c r="CW140950" s="2210"/>
    </row>
    <row r="140951" spans="101:101">
      <c r="CW140951" s="2195"/>
    </row>
    <row r="140975" spans="101:101">
      <c r="CW140975" s="2210"/>
    </row>
    <row r="140976" spans="101:101">
      <c r="CW140976" s="2195"/>
    </row>
    <row r="141000" spans="101:101">
      <c r="CW141000" s="2210"/>
    </row>
    <row r="141001" spans="101:101">
      <c r="CW141001" s="2195"/>
    </row>
    <row r="141025" spans="101:101">
      <c r="CW141025" s="2210"/>
    </row>
    <row r="141026" spans="101:101">
      <c r="CW141026" s="2195"/>
    </row>
    <row r="141050" spans="101:101">
      <c r="CW141050" s="2210"/>
    </row>
    <row r="141051" spans="101:101">
      <c r="CW141051" s="2195"/>
    </row>
    <row r="141075" spans="101:101">
      <c r="CW141075" s="2210"/>
    </row>
    <row r="141076" spans="101:101">
      <c r="CW141076" s="2195"/>
    </row>
    <row r="141100" spans="101:101">
      <c r="CW141100" s="2210"/>
    </row>
    <row r="141101" spans="101:101">
      <c r="CW141101" s="2195"/>
    </row>
    <row r="141125" spans="101:101">
      <c r="CW141125" s="2210"/>
    </row>
    <row r="141126" spans="101:101">
      <c r="CW141126" s="2195"/>
    </row>
    <row r="141150" spans="101:101">
      <c r="CW141150" s="2210"/>
    </row>
    <row r="141151" spans="101:101">
      <c r="CW141151" s="2195"/>
    </row>
    <row r="141175" spans="101:101">
      <c r="CW141175" s="2210"/>
    </row>
    <row r="141176" spans="101:101">
      <c r="CW141176" s="2195"/>
    </row>
    <row r="141200" spans="101:101">
      <c r="CW141200" s="2210"/>
    </row>
    <row r="141201" spans="101:101">
      <c r="CW141201" s="2195"/>
    </row>
    <row r="141225" spans="101:101">
      <c r="CW141225" s="2210"/>
    </row>
    <row r="141226" spans="101:101">
      <c r="CW141226" s="2195"/>
    </row>
    <row r="141250" spans="101:101">
      <c r="CW141250" s="2210"/>
    </row>
    <row r="141251" spans="101:101">
      <c r="CW141251" s="2195"/>
    </row>
    <row r="141275" spans="101:101">
      <c r="CW141275" s="2210"/>
    </row>
    <row r="141276" spans="101:101">
      <c r="CW141276" s="2195"/>
    </row>
    <row r="141300" spans="101:101">
      <c r="CW141300" s="2210"/>
    </row>
    <row r="141301" spans="101:101">
      <c r="CW141301" s="2195"/>
    </row>
    <row r="141325" spans="101:101">
      <c r="CW141325" s="2210"/>
    </row>
    <row r="141326" spans="101:101">
      <c r="CW141326" s="2195"/>
    </row>
    <row r="141350" spans="101:101">
      <c r="CW141350" s="2210"/>
    </row>
    <row r="141351" spans="101:101">
      <c r="CW141351" s="2195"/>
    </row>
    <row r="141375" spans="101:101">
      <c r="CW141375" s="2210"/>
    </row>
    <row r="141376" spans="101:101">
      <c r="CW141376" s="2195"/>
    </row>
    <row r="141400" spans="101:101">
      <c r="CW141400" s="2210"/>
    </row>
    <row r="141401" spans="101:101">
      <c r="CW141401" s="2195"/>
    </row>
    <row r="141425" spans="101:101">
      <c r="CW141425" s="2210"/>
    </row>
    <row r="141426" spans="101:101">
      <c r="CW141426" s="2195"/>
    </row>
    <row r="141450" spans="101:101">
      <c r="CW141450" s="2210"/>
    </row>
    <row r="141451" spans="101:101">
      <c r="CW141451" s="2195"/>
    </row>
    <row r="141475" spans="101:101">
      <c r="CW141475" s="2210"/>
    </row>
    <row r="141476" spans="101:101">
      <c r="CW141476" s="2195"/>
    </row>
    <row r="141500" spans="101:101">
      <c r="CW141500" s="2210"/>
    </row>
    <row r="141501" spans="101:101">
      <c r="CW141501" s="2195"/>
    </row>
    <row r="141525" spans="101:101">
      <c r="CW141525" s="2210"/>
    </row>
    <row r="141526" spans="101:101">
      <c r="CW141526" s="2195"/>
    </row>
    <row r="141550" spans="101:101">
      <c r="CW141550" s="2210"/>
    </row>
    <row r="141551" spans="101:101">
      <c r="CW141551" s="2195"/>
    </row>
    <row r="141575" spans="101:101">
      <c r="CW141575" s="2210"/>
    </row>
    <row r="141576" spans="101:101">
      <c r="CW141576" s="2195"/>
    </row>
    <row r="141600" spans="101:101">
      <c r="CW141600" s="2210"/>
    </row>
    <row r="141601" spans="101:101">
      <c r="CW141601" s="2195"/>
    </row>
    <row r="141625" spans="101:101">
      <c r="CW141625" s="2210"/>
    </row>
    <row r="141626" spans="101:101">
      <c r="CW141626" s="2195"/>
    </row>
    <row r="141650" spans="101:101">
      <c r="CW141650" s="2210"/>
    </row>
    <row r="141651" spans="101:101">
      <c r="CW141651" s="2195"/>
    </row>
    <row r="141675" spans="101:101">
      <c r="CW141675" s="2210"/>
    </row>
    <row r="141676" spans="101:101">
      <c r="CW141676" s="2195"/>
    </row>
    <row r="141700" spans="101:101">
      <c r="CW141700" s="2210"/>
    </row>
    <row r="141701" spans="101:101">
      <c r="CW141701" s="2195"/>
    </row>
    <row r="141725" spans="101:101">
      <c r="CW141725" s="2210"/>
    </row>
    <row r="141726" spans="101:101">
      <c r="CW141726" s="2195"/>
    </row>
    <row r="141750" spans="101:101">
      <c r="CW141750" s="2210"/>
    </row>
    <row r="141751" spans="101:101">
      <c r="CW141751" s="2195"/>
    </row>
    <row r="141775" spans="101:101">
      <c r="CW141775" s="2210"/>
    </row>
    <row r="141776" spans="101:101">
      <c r="CW141776" s="2195"/>
    </row>
    <row r="141800" spans="101:101">
      <c r="CW141800" s="2210"/>
    </row>
    <row r="141801" spans="101:101">
      <c r="CW141801" s="2195"/>
    </row>
    <row r="141825" spans="101:101">
      <c r="CW141825" s="2210"/>
    </row>
    <row r="141826" spans="101:101">
      <c r="CW141826" s="2195"/>
    </row>
    <row r="141850" spans="101:101">
      <c r="CW141850" s="2210"/>
    </row>
    <row r="141851" spans="101:101">
      <c r="CW141851" s="2195"/>
    </row>
    <row r="141875" spans="101:101">
      <c r="CW141875" s="2210"/>
    </row>
    <row r="141876" spans="101:101">
      <c r="CW141876" s="2195"/>
    </row>
    <row r="141900" spans="101:101">
      <c r="CW141900" s="2210"/>
    </row>
    <row r="141901" spans="101:101">
      <c r="CW141901" s="2195"/>
    </row>
    <row r="141925" spans="101:101">
      <c r="CW141925" s="2210"/>
    </row>
    <row r="141926" spans="101:101">
      <c r="CW141926" s="2195"/>
    </row>
    <row r="141950" spans="101:101">
      <c r="CW141950" s="2210"/>
    </row>
    <row r="141951" spans="101:101">
      <c r="CW141951" s="2195"/>
    </row>
    <row r="141975" spans="101:101">
      <c r="CW141975" s="2210"/>
    </row>
    <row r="141976" spans="101:101">
      <c r="CW141976" s="2195"/>
    </row>
    <row r="142000" spans="101:101">
      <c r="CW142000" s="2210"/>
    </row>
    <row r="142001" spans="101:101">
      <c r="CW142001" s="2195"/>
    </row>
    <row r="142025" spans="101:101">
      <c r="CW142025" s="2210"/>
    </row>
    <row r="142026" spans="101:101">
      <c r="CW142026" s="2195"/>
    </row>
    <row r="142050" spans="101:101">
      <c r="CW142050" s="2210"/>
    </row>
    <row r="142051" spans="101:101">
      <c r="CW142051" s="2195"/>
    </row>
    <row r="142075" spans="101:101">
      <c r="CW142075" s="2210"/>
    </row>
    <row r="142076" spans="101:101">
      <c r="CW142076" s="2195"/>
    </row>
    <row r="142100" spans="101:101">
      <c r="CW142100" s="2210"/>
    </row>
    <row r="142101" spans="101:101">
      <c r="CW142101" s="2195"/>
    </row>
    <row r="142125" spans="101:101">
      <c r="CW142125" s="2210"/>
    </row>
    <row r="142126" spans="101:101">
      <c r="CW142126" s="2195"/>
    </row>
    <row r="142150" spans="101:101">
      <c r="CW142150" s="2210"/>
    </row>
    <row r="142151" spans="101:101">
      <c r="CW142151" s="2195"/>
    </row>
    <row r="142175" spans="101:101">
      <c r="CW142175" s="2210"/>
    </row>
    <row r="142176" spans="101:101">
      <c r="CW142176" s="2195"/>
    </row>
    <row r="142200" spans="101:101">
      <c r="CW142200" s="2210"/>
    </row>
    <row r="142201" spans="101:101">
      <c r="CW142201" s="2195"/>
    </row>
    <row r="142225" spans="101:101">
      <c r="CW142225" s="2210"/>
    </row>
    <row r="142226" spans="101:101">
      <c r="CW142226" s="2195"/>
    </row>
    <row r="142250" spans="101:101">
      <c r="CW142250" s="2210"/>
    </row>
    <row r="142251" spans="101:101">
      <c r="CW142251" s="2195"/>
    </row>
    <row r="142275" spans="101:101">
      <c r="CW142275" s="2210"/>
    </row>
    <row r="142276" spans="101:101">
      <c r="CW142276" s="2195"/>
    </row>
    <row r="142300" spans="101:101">
      <c r="CW142300" s="2210"/>
    </row>
    <row r="142301" spans="101:101">
      <c r="CW142301" s="2195"/>
    </row>
    <row r="142325" spans="101:101">
      <c r="CW142325" s="2210"/>
    </row>
    <row r="142326" spans="101:101">
      <c r="CW142326" s="2195"/>
    </row>
    <row r="142350" spans="101:101">
      <c r="CW142350" s="2210"/>
    </row>
    <row r="142351" spans="101:101">
      <c r="CW142351" s="2195"/>
    </row>
    <row r="142375" spans="101:101">
      <c r="CW142375" s="2210"/>
    </row>
    <row r="142376" spans="101:101">
      <c r="CW142376" s="2195"/>
    </row>
    <row r="142400" spans="101:101">
      <c r="CW142400" s="2210"/>
    </row>
    <row r="142401" spans="101:101">
      <c r="CW142401" s="2195"/>
    </row>
    <row r="142425" spans="101:101">
      <c r="CW142425" s="2210"/>
    </row>
    <row r="142426" spans="101:101">
      <c r="CW142426" s="2195"/>
    </row>
    <row r="142450" spans="101:101">
      <c r="CW142450" s="2210"/>
    </row>
    <row r="142451" spans="101:101">
      <c r="CW142451" s="2195"/>
    </row>
    <row r="142475" spans="101:101">
      <c r="CW142475" s="2210"/>
    </row>
    <row r="142476" spans="101:101">
      <c r="CW142476" s="2195"/>
    </row>
    <row r="142500" spans="101:101">
      <c r="CW142500" s="2210"/>
    </row>
    <row r="142501" spans="101:101">
      <c r="CW142501" s="2195"/>
    </row>
    <row r="142525" spans="101:101">
      <c r="CW142525" s="2210"/>
    </row>
    <row r="142526" spans="101:101">
      <c r="CW142526" s="2195"/>
    </row>
    <row r="142550" spans="101:101">
      <c r="CW142550" s="2210"/>
    </row>
    <row r="142551" spans="101:101">
      <c r="CW142551" s="2195"/>
    </row>
    <row r="142575" spans="101:101">
      <c r="CW142575" s="2210"/>
    </row>
    <row r="142576" spans="101:101">
      <c r="CW142576" s="2195"/>
    </row>
    <row r="142600" spans="101:101">
      <c r="CW142600" s="2210"/>
    </row>
    <row r="142601" spans="101:101">
      <c r="CW142601" s="2195"/>
    </row>
    <row r="142625" spans="101:101">
      <c r="CW142625" s="2210"/>
    </row>
    <row r="142626" spans="101:101">
      <c r="CW142626" s="2195"/>
    </row>
    <row r="142650" spans="101:101">
      <c r="CW142650" s="2210"/>
    </row>
    <row r="142651" spans="101:101">
      <c r="CW142651" s="2195"/>
    </row>
    <row r="142675" spans="101:101">
      <c r="CW142675" s="2210"/>
    </row>
    <row r="142676" spans="101:101">
      <c r="CW142676" s="2195"/>
    </row>
    <row r="142700" spans="101:101">
      <c r="CW142700" s="2210"/>
    </row>
    <row r="142701" spans="101:101">
      <c r="CW142701" s="2195"/>
    </row>
    <row r="142725" spans="101:101">
      <c r="CW142725" s="2210"/>
    </row>
    <row r="142726" spans="101:101">
      <c r="CW142726" s="2195"/>
    </row>
    <row r="142750" spans="101:101">
      <c r="CW142750" s="2210"/>
    </row>
    <row r="142751" spans="101:101">
      <c r="CW142751" s="2195"/>
    </row>
    <row r="142775" spans="101:101">
      <c r="CW142775" s="2210"/>
    </row>
    <row r="142776" spans="101:101">
      <c r="CW142776" s="2195"/>
    </row>
    <row r="142800" spans="101:101">
      <c r="CW142800" s="2210"/>
    </row>
    <row r="142801" spans="101:101">
      <c r="CW142801" s="2195"/>
    </row>
    <row r="142825" spans="101:101">
      <c r="CW142825" s="2210"/>
    </row>
    <row r="142826" spans="101:101">
      <c r="CW142826" s="2195"/>
    </row>
    <row r="142850" spans="101:101">
      <c r="CW142850" s="2210"/>
    </row>
    <row r="142851" spans="101:101">
      <c r="CW142851" s="2195"/>
    </row>
    <row r="142875" spans="101:101">
      <c r="CW142875" s="2210"/>
    </row>
    <row r="142876" spans="101:101">
      <c r="CW142876" s="2195"/>
    </row>
    <row r="142900" spans="101:101">
      <c r="CW142900" s="2210"/>
    </row>
    <row r="142901" spans="101:101">
      <c r="CW142901" s="2195"/>
    </row>
    <row r="142925" spans="101:101">
      <c r="CW142925" s="2210"/>
    </row>
    <row r="142926" spans="101:101">
      <c r="CW142926" s="2195"/>
    </row>
    <row r="142950" spans="101:101">
      <c r="CW142950" s="2210"/>
    </row>
    <row r="142951" spans="101:101">
      <c r="CW142951" s="2195"/>
    </row>
    <row r="142975" spans="101:101">
      <c r="CW142975" s="2210"/>
    </row>
    <row r="142976" spans="101:101">
      <c r="CW142976" s="2195"/>
    </row>
    <row r="143000" spans="101:101">
      <c r="CW143000" s="2210"/>
    </row>
    <row r="143001" spans="101:101">
      <c r="CW143001" s="2195"/>
    </row>
    <row r="143025" spans="101:101">
      <c r="CW143025" s="2210"/>
    </row>
    <row r="143026" spans="101:101">
      <c r="CW143026" s="2195"/>
    </row>
    <row r="143050" spans="101:101">
      <c r="CW143050" s="2210"/>
    </row>
    <row r="143051" spans="101:101">
      <c r="CW143051" s="2195"/>
    </row>
    <row r="143075" spans="101:101">
      <c r="CW143075" s="2210"/>
    </row>
    <row r="143076" spans="101:101">
      <c r="CW143076" s="2195"/>
    </row>
    <row r="143100" spans="101:101">
      <c r="CW143100" s="2210"/>
    </row>
    <row r="143101" spans="101:101">
      <c r="CW143101" s="2195"/>
    </row>
    <row r="143125" spans="101:101">
      <c r="CW143125" s="2210"/>
    </row>
    <row r="143126" spans="101:101">
      <c r="CW143126" s="2195"/>
    </row>
    <row r="143150" spans="101:101">
      <c r="CW143150" s="2210"/>
    </row>
    <row r="143151" spans="101:101">
      <c r="CW143151" s="2195"/>
    </row>
    <row r="143175" spans="101:101">
      <c r="CW143175" s="2210"/>
    </row>
    <row r="143176" spans="101:101">
      <c r="CW143176" s="2195"/>
    </row>
    <row r="143200" spans="101:101">
      <c r="CW143200" s="2210"/>
    </row>
    <row r="143201" spans="101:101">
      <c r="CW143201" s="2195"/>
    </row>
    <row r="143225" spans="101:101">
      <c r="CW143225" s="2210"/>
    </row>
    <row r="143226" spans="101:101">
      <c r="CW143226" s="2195"/>
    </row>
    <row r="143250" spans="101:101">
      <c r="CW143250" s="2210"/>
    </row>
    <row r="143251" spans="101:101">
      <c r="CW143251" s="2195"/>
    </row>
    <row r="143275" spans="101:101">
      <c r="CW143275" s="2210"/>
    </row>
    <row r="143276" spans="101:101">
      <c r="CW143276" s="2195"/>
    </row>
    <row r="143300" spans="101:101">
      <c r="CW143300" s="2210"/>
    </row>
    <row r="143301" spans="101:101">
      <c r="CW143301" s="2195"/>
    </row>
    <row r="143325" spans="101:101">
      <c r="CW143325" s="2210"/>
    </row>
    <row r="143326" spans="101:101">
      <c r="CW143326" s="2195"/>
    </row>
    <row r="143350" spans="101:101">
      <c r="CW143350" s="2210"/>
    </row>
    <row r="143351" spans="101:101">
      <c r="CW143351" s="2195"/>
    </row>
    <row r="143375" spans="101:101">
      <c r="CW143375" s="2210"/>
    </row>
    <row r="143376" spans="101:101">
      <c r="CW143376" s="2195"/>
    </row>
    <row r="143400" spans="101:101">
      <c r="CW143400" s="2210"/>
    </row>
    <row r="143401" spans="101:101">
      <c r="CW143401" s="2195"/>
    </row>
    <row r="143425" spans="101:101">
      <c r="CW143425" s="2210"/>
    </row>
    <row r="143426" spans="101:101">
      <c r="CW143426" s="2195"/>
    </row>
    <row r="143450" spans="101:101">
      <c r="CW143450" s="2210"/>
    </row>
    <row r="143451" spans="101:101">
      <c r="CW143451" s="2195"/>
    </row>
    <row r="143475" spans="101:101">
      <c r="CW143475" s="2210"/>
    </row>
    <row r="143476" spans="101:101">
      <c r="CW143476" s="2195"/>
    </row>
    <row r="143500" spans="101:101">
      <c r="CW143500" s="2210"/>
    </row>
    <row r="143501" spans="101:101">
      <c r="CW143501" s="2195"/>
    </row>
    <row r="143525" spans="101:101">
      <c r="CW143525" s="2210"/>
    </row>
    <row r="143526" spans="101:101">
      <c r="CW143526" s="2195"/>
    </row>
    <row r="143550" spans="101:101">
      <c r="CW143550" s="2210"/>
    </row>
    <row r="143551" spans="101:101">
      <c r="CW143551" s="2195"/>
    </row>
    <row r="143575" spans="101:101">
      <c r="CW143575" s="2210"/>
    </row>
    <row r="143576" spans="101:101">
      <c r="CW143576" s="2195"/>
    </row>
    <row r="143600" spans="101:101">
      <c r="CW143600" s="2210"/>
    </row>
    <row r="143601" spans="101:101">
      <c r="CW143601" s="2195"/>
    </row>
    <row r="143625" spans="101:101">
      <c r="CW143625" s="2210"/>
    </row>
    <row r="143626" spans="101:101">
      <c r="CW143626" s="2195"/>
    </row>
    <row r="143650" spans="101:101">
      <c r="CW143650" s="2210"/>
    </row>
    <row r="143651" spans="101:101">
      <c r="CW143651" s="2195"/>
    </row>
    <row r="143675" spans="101:101">
      <c r="CW143675" s="2210"/>
    </row>
    <row r="143676" spans="101:101">
      <c r="CW143676" s="2195"/>
    </row>
    <row r="143700" spans="101:101">
      <c r="CW143700" s="2210"/>
    </row>
    <row r="143701" spans="101:101">
      <c r="CW143701" s="2195"/>
    </row>
    <row r="143725" spans="101:101">
      <c r="CW143725" s="2210"/>
    </row>
    <row r="143726" spans="101:101">
      <c r="CW143726" s="2195"/>
    </row>
    <row r="143750" spans="101:101">
      <c r="CW143750" s="2210"/>
    </row>
    <row r="143751" spans="101:101">
      <c r="CW143751" s="2195"/>
    </row>
    <row r="143775" spans="101:101">
      <c r="CW143775" s="2210"/>
    </row>
    <row r="143776" spans="101:101">
      <c r="CW143776" s="2195"/>
    </row>
    <row r="143800" spans="101:101">
      <c r="CW143800" s="2210"/>
    </row>
    <row r="143801" spans="101:101">
      <c r="CW143801" s="2195"/>
    </row>
    <row r="143825" spans="101:101">
      <c r="CW143825" s="2210"/>
    </row>
    <row r="143826" spans="101:101">
      <c r="CW143826" s="2195"/>
    </row>
    <row r="143850" spans="101:101">
      <c r="CW143850" s="2210"/>
    </row>
    <row r="143851" spans="101:101">
      <c r="CW143851" s="2195"/>
    </row>
    <row r="143875" spans="101:101">
      <c r="CW143875" s="2210"/>
    </row>
    <row r="143876" spans="101:101">
      <c r="CW143876" s="2195"/>
    </row>
    <row r="143900" spans="101:101">
      <c r="CW143900" s="2210"/>
    </row>
    <row r="143901" spans="101:101">
      <c r="CW143901" s="2195"/>
    </row>
    <row r="143925" spans="101:101">
      <c r="CW143925" s="2210"/>
    </row>
    <row r="143926" spans="101:101">
      <c r="CW143926" s="2195"/>
    </row>
    <row r="143950" spans="101:101">
      <c r="CW143950" s="2210"/>
    </row>
    <row r="143951" spans="101:101">
      <c r="CW143951" s="2195"/>
    </row>
    <row r="143975" spans="101:101">
      <c r="CW143975" s="2210"/>
    </row>
    <row r="143976" spans="101:101">
      <c r="CW143976" s="2195"/>
    </row>
    <row r="144000" spans="101:101">
      <c r="CW144000" s="2210"/>
    </row>
    <row r="144001" spans="101:101">
      <c r="CW144001" s="2195"/>
    </row>
    <row r="144025" spans="101:101">
      <c r="CW144025" s="2210"/>
    </row>
    <row r="144026" spans="101:101">
      <c r="CW144026" s="2195"/>
    </row>
    <row r="144050" spans="101:101">
      <c r="CW144050" s="2210"/>
    </row>
    <row r="144051" spans="101:101">
      <c r="CW144051" s="2195"/>
    </row>
    <row r="144075" spans="101:101">
      <c r="CW144075" s="2210"/>
    </row>
    <row r="144076" spans="101:101">
      <c r="CW144076" s="2195"/>
    </row>
    <row r="144100" spans="101:101">
      <c r="CW144100" s="2210"/>
    </row>
    <row r="144101" spans="101:101">
      <c r="CW144101" s="2195"/>
    </row>
    <row r="144125" spans="101:101">
      <c r="CW144125" s="2210"/>
    </row>
    <row r="144126" spans="101:101">
      <c r="CW144126" s="2195"/>
    </row>
    <row r="144150" spans="101:101">
      <c r="CW144150" s="2210"/>
    </row>
    <row r="144151" spans="101:101">
      <c r="CW144151" s="2195"/>
    </row>
    <row r="144175" spans="101:101">
      <c r="CW144175" s="2210"/>
    </row>
    <row r="144176" spans="101:101">
      <c r="CW144176" s="2195"/>
    </row>
    <row r="144200" spans="101:101">
      <c r="CW144200" s="2210"/>
    </row>
    <row r="144201" spans="101:101">
      <c r="CW144201" s="2195"/>
    </row>
    <row r="144225" spans="101:101">
      <c r="CW144225" s="2210"/>
    </row>
    <row r="144226" spans="101:101">
      <c r="CW144226" s="2195"/>
    </row>
    <row r="144250" spans="101:101">
      <c r="CW144250" s="2210"/>
    </row>
    <row r="144251" spans="101:101">
      <c r="CW144251" s="2195"/>
    </row>
    <row r="144275" spans="101:101">
      <c r="CW144275" s="2210"/>
    </row>
    <row r="144276" spans="101:101">
      <c r="CW144276" s="2195"/>
    </row>
    <row r="144300" spans="101:101">
      <c r="CW144300" s="2210"/>
    </row>
    <row r="144301" spans="101:101">
      <c r="CW144301" s="2195"/>
    </row>
    <row r="144325" spans="101:101">
      <c r="CW144325" s="2210"/>
    </row>
    <row r="144326" spans="101:101">
      <c r="CW144326" s="2195"/>
    </row>
    <row r="144350" spans="101:101">
      <c r="CW144350" s="2210"/>
    </row>
    <row r="144351" spans="101:101">
      <c r="CW144351" s="2195"/>
    </row>
    <row r="144375" spans="101:101">
      <c r="CW144375" s="2210"/>
    </row>
    <row r="144376" spans="101:101">
      <c r="CW144376" s="2195"/>
    </row>
    <row r="144400" spans="101:101">
      <c r="CW144400" s="2210"/>
    </row>
    <row r="144401" spans="101:101">
      <c r="CW144401" s="2195"/>
    </row>
    <row r="144425" spans="101:101">
      <c r="CW144425" s="2210"/>
    </row>
    <row r="144426" spans="101:101">
      <c r="CW144426" s="2195"/>
    </row>
    <row r="144450" spans="101:101">
      <c r="CW144450" s="2210"/>
    </row>
    <row r="144451" spans="101:101">
      <c r="CW144451" s="2195"/>
    </row>
    <row r="144475" spans="101:101">
      <c r="CW144475" s="2210"/>
    </row>
    <row r="144476" spans="101:101">
      <c r="CW144476" s="2195"/>
    </row>
    <row r="144500" spans="101:101">
      <c r="CW144500" s="2210"/>
    </row>
    <row r="144501" spans="101:101">
      <c r="CW144501" s="2195"/>
    </row>
    <row r="144525" spans="101:101">
      <c r="CW144525" s="2210"/>
    </row>
    <row r="144526" spans="101:101">
      <c r="CW144526" s="2195"/>
    </row>
    <row r="144550" spans="101:101">
      <c r="CW144550" s="2210"/>
    </row>
    <row r="144551" spans="101:101">
      <c r="CW144551" s="2195"/>
    </row>
    <row r="144575" spans="101:101">
      <c r="CW144575" s="2210"/>
    </row>
    <row r="144576" spans="101:101">
      <c r="CW144576" s="2195"/>
    </row>
    <row r="144600" spans="101:101">
      <c r="CW144600" s="2210"/>
    </row>
    <row r="144601" spans="101:101">
      <c r="CW144601" s="2195"/>
    </row>
    <row r="144625" spans="101:101">
      <c r="CW144625" s="2210"/>
    </row>
    <row r="144626" spans="101:101">
      <c r="CW144626" s="2195"/>
    </row>
    <row r="144650" spans="101:101">
      <c r="CW144650" s="2210"/>
    </row>
    <row r="144651" spans="101:101">
      <c r="CW144651" s="2195"/>
    </row>
    <row r="144675" spans="101:101">
      <c r="CW144675" s="2210"/>
    </row>
    <row r="144676" spans="101:101">
      <c r="CW144676" s="2195"/>
    </row>
    <row r="144700" spans="101:101">
      <c r="CW144700" s="2210"/>
    </row>
    <row r="144701" spans="101:101">
      <c r="CW144701" s="2195"/>
    </row>
    <row r="144725" spans="101:101">
      <c r="CW144725" s="2210"/>
    </row>
    <row r="144726" spans="101:101">
      <c r="CW144726" s="2195"/>
    </row>
    <row r="144750" spans="101:101">
      <c r="CW144750" s="2210"/>
    </row>
    <row r="144751" spans="101:101">
      <c r="CW144751" s="2195"/>
    </row>
    <row r="144775" spans="101:101">
      <c r="CW144775" s="2210"/>
    </row>
    <row r="144776" spans="101:101">
      <c r="CW144776" s="2195"/>
    </row>
    <row r="144800" spans="101:101">
      <c r="CW144800" s="2210"/>
    </row>
    <row r="144801" spans="101:101">
      <c r="CW144801" s="2195"/>
    </row>
    <row r="144825" spans="101:101">
      <c r="CW144825" s="2210"/>
    </row>
    <row r="144826" spans="101:101">
      <c r="CW144826" s="2195"/>
    </row>
    <row r="144850" spans="101:101">
      <c r="CW144850" s="2210"/>
    </row>
    <row r="144851" spans="101:101">
      <c r="CW144851" s="2195"/>
    </row>
    <row r="144875" spans="101:101">
      <c r="CW144875" s="2210"/>
    </row>
    <row r="144876" spans="101:101">
      <c r="CW144876" s="2195"/>
    </row>
    <row r="144900" spans="101:101">
      <c r="CW144900" s="2210"/>
    </row>
    <row r="144901" spans="101:101">
      <c r="CW144901" s="2195"/>
    </row>
    <row r="144925" spans="101:101">
      <c r="CW144925" s="2210"/>
    </row>
    <row r="144926" spans="101:101">
      <c r="CW144926" s="2195"/>
    </row>
    <row r="144950" spans="101:101">
      <c r="CW144950" s="2210"/>
    </row>
    <row r="144951" spans="101:101">
      <c r="CW144951" s="2195"/>
    </row>
    <row r="144975" spans="101:101">
      <c r="CW144975" s="2210"/>
    </row>
    <row r="144976" spans="101:101">
      <c r="CW144976" s="2195"/>
    </row>
    <row r="145000" spans="101:101">
      <c r="CW145000" s="2210"/>
    </row>
    <row r="145001" spans="101:101">
      <c r="CW145001" s="2195"/>
    </row>
    <row r="145025" spans="101:101">
      <c r="CW145025" s="2210"/>
    </row>
    <row r="145026" spans="101:101">
      <c r="CW145026" s="2195"/>
    </row>
    <row r="145050" spans="101:101">
      <c r="CW145050" s="2210"/>
    </row>
    <row r="145051" spans="101:101">
      <c r="CW145051" s="2195"/>
    </row>
    <row r="145075" spans="101:101">
      <c r="CW145075" s="2210"/>
    </row>
    <row r="145076" spans="101:101">
      <c r="CW145076" s="2195"/>
    </row>
    <row r="145100" spans="101:101">
      <c r="CW145100" s="2210"/>
    </row>
    <row r="145101" spans="101:101">
      <c r="CW145101" s="2195"/>
    </row>
    <row r="145125" spans="101:101">
      <c r="CW145125" s="2210"/>
    </row>
    <row r="145126" spans="101:101">
      <c r="CW145126" s="2195"/>
    </row>
    <row r="145150" spans="101:101">
      <c r="CW145150" s="2210"/>
    </row>
    <row r="145151" spans="101:101">
      <c r="CW145151" s="2195"/>
    </row>
    <row r="145175" spans="101:101">
      <c r="CW145175" s="2210"/>
    </row>
    <row r="145176" spans="101:101">
      <c r="CW145176" s="2195"/>
    </row>
    <row r="145200" spans="101:101">
      <c r="CW145200" s="2210"/>
    </row>
    <row r="145201" spans="101:101">
      <c r="CW145201" s="2195"/>
    </row>
    <row r="145225" spans="101:101">
      <c r="CW145225" s="2210"/>
    </row>
    <row r="145226" spans="101:101">
      <c r="CW145226" s="2195"/>
    </row>
    <row r="145250" spans="101:101">
      <c r="CW145250" s="2210"/>
    </row>
    <row r="145251" spans="101:101">
      <c r="CW145251" s="2195"/>
    </row>
    <row r="145275" spans="101:101">
      <c r="CW145275" s="2210"/>
    </row>
    <row r="145276" spans="101:101">
      <c r="CW145276" s="2195"/>
    </row>
    <row r="145300" spans="101:101">
      <c r="CW145300" s="2210"/>
    </row>
    <row r="145301" spans="101:101">
      <c r="CW145301" s="2195"/>
    </row>
    <row r="145325" spans="101:101">
      <c r="CW145325" s="2210"/>
    </row>
    <row r="145326" spans="101:101">
      <c r="CW145326" s="2195"/>
    </row>
    <row r="145350" spans="101:101">
      <c r="CW145350" s="2210"/>
    </row>
    <row r="145351" spans="101:101">
      <c r="CW145351" s="2195"/>
    </row>
    <row r="145375" spans="101:101">
      <c r="CW145375" s="2210"/>
    </row>
    <row r="145376" spans="101:101">
      <c r="CW145376" s="2195"/>
    </row>
    <row r="145400" spans="101:101">
      <c r="CW145400" s="2210"/>
    </row>
    <row r="145401" spans="101:101">
      <c r="CW145401" s="2195"/>
    </row>
    <row r="145425" spans="101:101">
      <c r="CW145425" s="2210"/>
    </row>
    <row r="145426" spans="101:101">
      <c r="CW145426" s="2195"/>
    </row>
    <row r="145450" spans="101:101">
      <c r="CW145450" s="2210"/>
    </row>
    <row r="145451" spans="101:101">
      <c r="CW145451" s="2195"/>
    </row>
    <row r="145475" spans="101:101">
      <c r="CW145475" s="2210"/>
    </row>
    <row r="145476" spans="101:101">
      <c r="CW145476" s="2195"/>
    </row>
    <row r="145500" spans="101:101">
      <c r="CW145500" s="2210"/>
    </row>
    <row r="145501" spans="101:101">
      <c r="CW145501" s="2195"/>
    </row>
    <row r="145525" spans="101:101">
      <c r="CW145525" s="2210"/>
    </row>
    <row r="145526" spans="101:101">
      <c r="CW145526" s="2195"/>
    </row>
    <row r="145550" spans="101:101">
      <c r="CW145550" s="2210"/>
    </row>
    <row r="145551" spans="101:101">
      <c r="CW145551" s="2195"/>
    </row>
    <row r="145575" spans="101:101">
      <c r="CW145575" s="2210"/>
    </row>
    <row r="145576" spans="101:101">
      <c r="CW145576" s="2195"/>
    </row>
    <row r="145600" spans="101:101">
      <c r="CW145600" s="2210"/>
    </row>
    <row r="145601" spans="101:101">
      <c r="CW145601" s="2195"/>
    </row>
    <row r="145625" spans="101:101">
      <c r="CW145625" s="2210"/>
    </row>
    <row r="145626" spans="101:101">
      <c r="CW145626" s="2195"/>
    </row>
    <row r="145650" spans="101:101">
      <c r="CW145650" s="2210"/>
    </row>
    <row r="145651" spans="101:101">
      <c r="CW145651" s="2195"/>
    </row>
    <row r="145675" spans="101:101">
      <c r="CW145675" s="2210"/>
    </row>
    <row r="145676" spans="101:101">
      <c r="CW145676" s="2195"/>
    </row>
    <row r="145700" spans="101:101">
      <c r="CW145700" s="2210"/>
    </row>
    <row r="145701" spans="101:101">
      <c r="CW145701" s="2195"/>
    </row>
    <row r="145725" spans="101:101">
      <c r="CW145725" s="2210"/>
    </row>
    <row r="145726" spans="101:101">
      <c r="CW145726" s="2195"/>
    </row>
    <row r="145750" spans="101:101">
      <c r="CW145750" s="2210"/>
    </row>
    <row r="145751" spans="101:101">
      <c r="CW145751" s="2195"/>
    </row>
    <row r="145775" spans="101:101">
      <c r="CW145775" s="2210"/>
    </row>
    <row r="145776" spans="101:101">
      <c r="CW145776" s="2195"/>
    </row>
    <row r="145800" spans="101:101">
      <c r="CW145800" s="2210"/>
    </row>
    <row r="145801" spans="101:101">
      <c r="CW145801" s="2195"/>
    </row>
    <row r="145825" spans="101:101">
      <c r="CW145825" s="2210"/>
    </row>
    <row r="145826" spans="101:101">
      <c r="CW145826" s="2195"/>
    </row>
    <row r="145850" spans="101:101">
      <c r="CW145850" s="2210"/>
    </row>
    <row r="145851" spans="101:101">
      <c r="CW145851" s="2195"/>
    </row>
    <row r="145875" spans="101:101">
      <c r="CW145875" s="2210"/>
    </row>
    <row r="145876" spans="101:101">
      <c r="CW145876" s="2195"/>
    </row>
    <row r="145900" spans="101:101">
      <c r="CW145900" s="2210"/>
    </row>
    <row r="145901" spans="101:101">
      <c r="CW145901" s="2195"/>
    </row>
    <row r="145925" spans="101:101">
      <c r="CW145925" s="2210"/>
    </row>
    <row r="145926" spans="101:101">
      <c r="CW145926" s="2195"/>
    </row>
    <row r="145950" spans="101:101">
      <c r="CW145950" s="2210"/>
    </row>
    <row r="145951" spans="101:101">
      <c r="CW145951" s="2195"/>
    </row>
    <row r="145975" spans="101:101">
      <c r="CW145975" s="2210"/>
    </row>
    <row r="145976" spans="101:101">
      <c r="CW145976" s="2195"/>
    </row>
    <row r="146000" spans="101:101">
      <c r="CW146000" s="2210"/>
    </row>
    <row r="146001" spans="101:101">
      <c r="CW146001" s="2195"/>
    </row>
    <row r="146025" spans="101:101">
      <c r="CW146025" s="2210"/>
    </row>
    <row r="146026" spans="101:101">
      <c r="CW146026" s="2195"/>
    </row>
    <row r="146050" spans="101:101">
      <c r="CW146050" s="2210"/>
    </row>
    <row r="146051" spans="101:101">
      <c r="CW146051" s="2195"/>
    </row>
    <row r="146075" spans="101:101">
      <c r="CW146075" s="2210"/>
    </row>
    <row r="146076" spans="101:101">
      <c r="CW146076" s="2195"/>
    </row>
    <row r="146100" spans="101:101">
      <c r="CW146100" s="2210"/>
    </row>
    <row r="146101" spans="101:101">
      <c r="CW146101" s="2195"/>
    </row>
    <row r="146125" spans="101:101">
      <c r="CW146125" s="2210"/>
    </row>
    <row r="146126" spans="101:101">
      <c r="CW146126" s="2195"/>
    </row>
    <row r="146150" spans="101:101">
      <c r="CW146150" s="2210"/>
    </row>
    <row r="146151" spans="101:101">
      <c r="CW146151" s="2195"/>
    </row>
    <row r="146175" spans="101:101">
      <c r="CW146175" s="2210"/>
    </row>
    <row r="146176" spans="101:101">
      <c r="CW146176" s="2195"/>
    </row>
    <row r="146200" spans="101:101">
      <c r="CW146200" s="2210"/>
    </row>
    <row r="146201" spans="101:101">
      <c r="CW146201" s="2195"/>
    </row>
    <row r="146225" spans="101:101">
      <c r="CW146225" s="2210"/>
    </row>
    <row r="146226" spans="101:101">
      <c r="CW146226" s="2195"/>
    </row>
    <row r="146250" spans="101:101">
      <c r="CW146250" s="2210"/>
    </row>
    <row r="146251" spans="101:101">
      <c r="CW146251" s="2195"/>
    </row>
    <row r="146275" spans="101:101">
      <c r="CW146275" s="2210"/>
    </row>
    <row r="146276" spans="101:101">
      <c r="CW146276" s="2195"/>
    </row>
    <row r="146300" spans="101:101">
      <c r="CW146300" s="2210"/>
    </row>
    <row r="146301" spans="101:101">
      <c r="CW146301" s="2195"/>
    </row>
    <row r="146325" spans="101:101">
      <c r="CW146325" s="2210"/>
    </row>
    <row r="146326" spans="101:101">
      <c r="CW146326" s="2195"/>
    </row>
    <row r="146350" spans="101:101">
      <c r="CW146350" s="2210"/>
    </row>
    <row r="146351" spans="101:101">
      <c r="CW146351" s="2195"/>
    </row>
    <row r="146375" spans="101:101">
      <c r="CW146375" s="2210"/>
    </row>
    <row r="146376" spans="101:101">
      <c r="CW146376" s="2195"/>
    </row>
    <row r="146400" spans="101:101">
      <c r="CW146400" s="2210"/>
    </row>
    <row r="146401" spans="101:101">
      <c r="CW146401" s="2195"/>
    </row>
    <row r="146425" spans="101:101">
      <c r="CW146425" s="2210"/>
    </row>
    <row r="146426" spans="101:101">
      <c r="CW146426" s="2195"/>
    </row>
    <row r="146450" spans="101:101">
      <c r="CW146450" s="2210"/>
    </row>
    <row r="146451" spans="101:101">
      <c r="CW146451" s="2195"/>
    </row>
    <row r="146475" spans="101:101">
      <c r="CW146475" s="2210"/>
    </row>
    <row r="146476" spans="101:101">
      <c r="CW146476" s="2195"/>
    </row>
    <row r="146500" spans="101:101">
      <c r="CW146500" s="2210"/>
    </row>
    <row r="146501" spans="101:101">
      <c r="CW146501" s="2195"/>
    </row>
    <row r="146525" spans="101:101">
      <c r="CW146525" s="2210"/>
    </row>
    <row r="146526" spans="101:101">
      <c r="CW146526" s="2195"/>
    </row>
    <row r="146550" spans="101:101">
      <c r="CW146550" s="2210"/>
    </row>
    <row r="146551" spans="101:101">
      <c r="CW146551" s="2195"/>
    </row>
    <row r="146575" spans="101:101">
      <c r="CW146575" s="2210"/>
    </row>
    <row r="146576" spans="101:101">
      <c r="CW146576" s="2195"/>
    </row>
    <row r="146600" spans="101:101">
      <c r="CW146600" s="2210"/>
    </row>
    <row r="146601" spans="101:101">
      <c r="CW146601" s="2195"/>
    </row>
    <row r="146625" spans="101:101">
      <c r="CW146625" s="2210"/>
    </row>
    <row r="146626" spans="101:101">
      <c r="CW146626" s="2195"/>
    </row>
    <row r="146650" spans="101:101">
      <c r="CW146650" s="2210"/>
    </row>
    <row r="146651" spans="101:101">
      <c r="CW146651" s="2195"/>
    </row>
    <row r="146675" spans="101:101">
      <c r="CW146675" s="2210"/>
    </row>
    <row r="146676" spans="101:101">
      <c r="CW146676" s="2195"/>
    </row>
    <row r="146700" spans="101:101">
      <c r="CW146700" s="2210"/>
    </row>
    <row r="146701" spans="101:101">
      <c r="CW146701" s="2195"/>
    </row>
    <row r="146725" spans="101:101">
      <c r="CW146725" s="2210"/>
    </row>
    <row r="146726" spans="101:101">
      <c r="CW146726" s="2195"/>
    </row>
    <row r="146750" spans="101:101">
      <c r="CW146750" s="2210"/>
    </row>
    <row r="146751" spans="101:101">
      <c r="CW146751" s="2195"/>
    </row>
    <row r="146775" spans="101:101">
      <c r="CW146775" s="2210"/>
    </row>
    <row r="146776" spans="101:101">
      <c r="CW146776" s="2195"/>
    </row>
    <row r="146800" spans="101:101">
      <c r="CW146800" s="2210"/>
    </row>
    <row r="146801" spans="101:101">
      <c r="CW146801" s="2195"/>
    </row>
    <row r="146825" spans="101:101">
      <c r="CW146825" s="2210"/>
    </row>
    <row r="146826" spans="101:101">
      <c r="CW146826" s="2195"/>
    </row>
    <row r="146850" spans="101:101">
      <c r="CW146850" s="2210"/>
    </row>
    <row r="146851" spans="101:101">
      <c r="CW146851" s="2195"/>
    </row>
    <row r="146875" spans="101:101">
      <c r="CW146875" s="2210"/>
    </row>
    <row r="146876" spans="101:101">
      <c r="CW146876" s="2195"/>
    </row>
    <row r="146900" spans="101:101">
      <c r="CW146900" s="2210"/>
    </row>
    <row r="146901" spans="101:101">
      <c r="CW146901" s="2195"/>
    </row>
    <row r="146925" spans="101:101">
      <c r="CW146925" s="2210"/>
    </row>
    <row r="146926" spans="101:101">
      <c r="CW146926" s="2195"/>
    </row>
    <row r="146950" spans="101:101">
      <c r="CW146950" s="2210"/>
    </row>
    <row r="146951" spans="101:101">
      <c r="CW146951" s="2195"/>
    </row>
    <row r="146975" spans="101:101">
      <c r="CW146975" s="2210"/>
    </row>
    <row r="146976" spans="101:101">
      <c r="CW146976" s="2195"/>
    </row>
    <row r="147000" spans="101:101">
      <c r="CW147000" s="2210"/>
    </row>
    <row r="147001" spans="101:101">
      <c r="CW147001" s="2195"/>
    </row>
    <row r="147025" spans="101:101">
      <c r="CW147025" s="2210"/>
    </row>
    <row r="147026" spans="101:101">
      <c r="CW147026" s="2195"/>
    </row>
    <row r="147050" spans="101:101">
      <c r="CW147050" s="2210"/>
    </row>
    <row r="147051" spans="101:101">
      <c r="CW147051" s="2195"/>
    </row>
    <row r="147075" spans="101:101">
      <c r="CW147075" s="2210"/>
    </row>
    <row r="147076" spans="101:101">
      <c r="CW147076" s="2195"/>
    </row>
    <row r="147100" spans="101:101">
      <c r="CW147100" s="2210"/>
    </row>
    <row r="147101" spans="101:101">
      <c r="CW147101" s="2195"/>
    </row>
    <row r="147125" spans="101:101">
      <c r="CW147125" s="2210"/>
    </row>
    <row r="147126" spans="101:101">
      <c r="CW147126" s="2195"/>
    </row>
    <row r="147150" spans="101:101">
      <c r="CW147150" s="2210"/>
    </row>
    <row r="147151" spans="101:101">
      <c r="CW147151" s="2195"/>
    </row>
    <row r="147175" spans="101:101">
      <c r="CW147175" s="2210"/>
    </row>
    <row r="147176" spans="101:101">
      <c r="CW147176" s="2195"/>
    </row>
    <row r="147200" spans="101:101">
      <c r="CW147200" s="2210"/>
    </row>
    <row r="147201" spans="101:101">
      <c r="CW147201" s="2195"/>
    </row>
    <row r="147225" spans="101:101">
      <c r="CW147225" s="2210"/>
    </row>
    <row r="147226" spans="101:101">
      <c r="CW147226" s="2195"/>
    </row>
    <row r="147250" spans="101:101">
      <c r="CW147250" s="2210"/>
    </row>
    <row r="147251" spans="101:101">
      <c r="CW147251" s="2195"/>
    </row>
    <row r="147275" spans="101:101">
      <c r="CW147275" s="2210"/>
    </row>
    <row r="147276" spans="101:101">
      <c r="CW147276" s="2195"/>
    </row>
    <row r="147300" spans="101:101">
      <c r="CW147300" s="2210"/>
    </row>
    <row r="147301" spans="101:101">
      <c r="CW147301" s="2195"/>
    </row>
    <row r="147325" spans="101:101">
      <c r="CW147325" s="2210"/>
    </row>
    <row r="147326" spans="101:101">
      <c r="CW147326" s="2195"/>
    </row>
    <row r="147350" spans="101:101">
      <c r="CW147350" s="2210"/>
    </row>
    <row r="147351" spans="101:101">
      <c r="CW147351" s="2195"/>
    </row>
    <row r="147375" spans="101:101">
      <c r="CW147375" s="2210"/>
    </row>
    <row r="147376" spans="101:101">
      <c r="CW147376" s="2195"/>
    </row>
    <row r="147400" spans="101:101">
      <c r="CW147400" s="2210"/>
    </row>
    <row r="147401" spans="101:101">
      <c r="CW147401" s="2195"/>
    </row>
    <row r="147425" spans="101:101">
      <c r="CW147425" s="2210"/>
    </row>
    <row r="147426" spans="101:101">
      <c r="CW147426" s="2195"/>
    </row>
    <row r="147450" spans="101:101">
      <c r="CW147450" s="2210"/>
    </row>
    <row r="147451" spans="101:101">
      <c r="CW147451" s="2195"/>
    </row>
    <row r="147475" spans="101:101">
      <c r="CW147475" s="2210"/>
    </row>
    <row r="147476" spans="101:101">
      <c r="CW147476" s="2195"/>
    </row>
    <row r="147500" spans="101:101">
      <c r="CW147500" s="2210"/>
    </row>
    <row r="147501" spans="101:101">
      <c r="CW147501" s="2195"/>
    </row>
    <row r="147525" spans="101:101">
      <c r="CW147525" s="2210"/>
    </row>
    <row r="147526" spans="101:101">
      <c r="CW147526" s="2195"/>
    </row>
    <row r="147550" spans="101:101">
      <c r="CW147550" s="2210"/>
    </row>
    <row r="147551" spans="101:101">
      <c r="CW147551" s="2195"/>
    </row>
    <row r="147575" spans="101:101">
      <c r="CW147575" s="2210"/>
    </row>
    <row r="147576" spans="101:101">
      <c r="CW147576" s="2195"/>
    </row>
    <row r="147600" spans="101:101">
      <c r="CW147600" s="2210"/>
    </row>
    <row r="147601" spans="101:101">
      <c r="CW147601" s="2195"/>
    </row>
    <row r="147625" spans="101:101">
      <c r="CW147625" s="2210"/>
    </row>
    <row r="147626" spans="101:101">
      <c r="CW147626" s="2195"/>
    </row>
    <row r="147650" spans="101:101">
      <c r="CW147650" s="2210"/>
    </row>
    <row r="147651" spans="101:101">
      <c r="CW147651" s="2195"/>
    </row>
    <row r="147675" spans="101:101">
      <c r="CW147675" s="2210"/>
    </row>
    <row r="147676" spans="101:101">
      <c r="CW147676" s="2195"/>
    </row>
    <row r="147700" spans="101:101">
      <c r="CW147700" s="2210"/>
    </row>
    <row r="147701" spans="101:101">
      <c r="CW147701" s="2195"/>
    </row>
    <row r="147725" spans="101:101">
      <c r="CW147725" s="2210"/>
    </row>
    <row r="147726" spans="101:101">
      <c r="CW147726" s="2195"/>
    </row>
    <row r="147750" spans="101:101">
      <c r="CW147750" s="2210"/>
    </row>
    <row r="147751" spans="101:101">
      <c r="CW147751" s="2195"/>
    </row>
    <row r="147775" spans="101:101">
      <c r="CW147775" s="2210"/>
    </row>
    <row r="147776" spans="101:101">
      <c r="CW147776" s="2195"/>
    </row>
    <row r="147800" spans="101:101">
      <c r="CW147800" s="2210"/>
    </row>
    <row r="147801" spans="101:101">
      <c r="CW147801" s="2195"/>
    </row>
    <row r="147825" spans="101:101">
      <c r="CW147825" s="2210"/>
    </row>
    <row r="147826" spans="101:101">
      <c r="CW147826" s="2195"/>
    </row>
    <row r="147850" spans="101:101">
      <c r="CW147850" s="2210"/>
    </row>
    <row r="147851" spans="101:101">
      <c r="CW147851" s="2195"/>
    </row>
    <row r="147875" spans="101:101">
      <c r="CW147875" s="2210"/>
    </row>
    <row r="147876" spans="101:101">
      <c r="CW147876" s="2195"/>
    </row>
    <row r="147900" spans="101:101">
      <c r="CW147900" s="2210"/>
    </row>
    <row r="147901" spans="101:101">
      <c r="CW147901" s="2195"/>
    </row>
    <row r="147925" spans="101:101">
      <c r="CW147925" s="2210"/>
    </row>
    <row r="147926" spans="101:101">
      <c r="CW147926" s="2195"/>
    </row>
    <row r="147950" spans="101:101">
      <c r="CW147950" s="2210"/>
    </row>
    <row r="147951" spans="101:101">
      <c r="CW147951" s="2195"/>
    </row>
    <row r="147975" spans="101:101">
      <c r="CW147975" s="2210"/>
    </row>
    <row r="147976" spans="101:101">
      <c r="CW147976" s="2195"/>
    </row>
    <row r="148000" spans="101:101">
      <c r="CW148000" s="2210"/>
    </row>
    <row r="148001" spans="101:101">
      <c r="CW148001" s="2195"/>
    </row>
    <row r="148025" spans="101:101">
      <c r="CW148025" s="2210"/>
    </row>
    <row r="148026" spans="101:101">
      <c r="CW148026" s="2195"/>
    </row>
    <row r="148050" spans="101:101">
      <c r="CW148050" s="2210"/>
    </row>
    <row r="148051" spans="101:101">
      <c r="CW148051" s="2195"/>
    </row>
    <row r="148075" spans="101:101">
      <c r="CW148075" s="2210"/>
    </row>
    <row r="148076" spans="101:101">
      <c r="CW148076" s="2195"/>
    </row>
    <row r="148100" spans="101:101">
      <c r="CW148100" s="2210"/>
    </row>
    <row r="148101" spans="101:101">
      <c r="CW148101" s="2195"/>
    </row>
    <row r="148125" spans="101:101">
      <c r="CW148125" s="2210"/>
    </row>
    <row r="148126" spans="101:101">
      <c r="CW148126" s="2195"/>
    </row>
    <row r="148150" spans="101:101">
      <c r="CW148150" s="2210"/>
    </row>
    <row r="148151" spans="101:101">
      <c r="CW148151" s="2195"/>
    </row>
    <row r="148175" spans="101:101">
      <c r="CW148175" s="2210"/>
    </row>
    <row r="148176" spans="101:101">
      <c r="CW148176" s="2195"/>
    </row>
    <row r="148200" spans="101:101">
      <c r="CW148200" s="2210"/>
    </row>
    <row r="148201" spans="101:101">
      <c r="CW148201" s="2195"/>
    </row>
    <row r="148225" spans="101:101">
      <c r="CW148225" s="2210"/>
    </row>
    <row r="148226" spans="101:101">
      <c r="CW148226" s="2195"/>
    </row>
    <row r="148250" spans="101:101">
      <c r="CW148250" s="2210"/>
    </row>
    <row r="148251" spans="101:101">
      <c r="CW148251" s="2195"/>
    </row>
    <row r="148275" spans="101:101">
      <c r="CW148275" s="2210"/>
    </row>
    <row r="148276" spans="101:101">
      <c r="CW148276" s="2195"/>
    </row>
    <row r="148300" spans="101:101">
      <c r="CW148300" s="2210"/>
    </row>
    <row r="148301" spans="101:101">
      <c r="CW148301" s="2195"/>
    </row>
    <row r="148325" spans="101:101">
      <c r="CW148325" s="2210"/>
    </row>
    <row r="148326" spans="101:101">
      <c r="CW148326" s="2195"/>
    </row>
    <row r="148350" spans="101:101">
      <c r="CW148350" s="2210"/>
    </row>
    <row r="148351" spans="101:101">
      <c r="CW148351" s="2195"/>
    </row>
    <row r="148375" spans="101:101">
      <c r="CW148375" s="2210"/>
    </row>
    <row r="148376" spans="101:101">
      <c r="CW148376" s="2195"/>
    </row>
    <row r="148400" spans="101:101">
      <c r="CW148400" s="2210"/>
    </row>
    <row r="148401" spans="101:101">
      <c r="CW148401" s="2195"/>
    </row>
    <row r="148425" spans="101:101">
      <c r="CW148425" s="2210"/>
    </row>
    <row r="148426" spans="101:101">
      <c r="CW148426" s="2195"/>
    </row>
    <row r="148450" spans="101:101">
      <c r="CW148450" s="2210"/>
    </row>
    <row r="148451" spans="101:101">
      <c r="CW148451" s="2195"/>
    </row>
    <row r="148475" spans="101:101">
      <c r="CW148475" s="2210"/>
    </row>
    <row r="148476" spans="101:101">
      <c r="CW148476" s="2195"/>
    </row>
    <row r="148500" spans="101:101">
      <c r="CW148500" s="2210"/>
    </row>
    <row r="148501" spans="101:101">
      <c r="CW148501" s="2195"/>
    </row>
    <row r="148525" spans="101:101">
      <c r="CW148525" s="2210"/>
    </row>
    <row r="148526" spans="101:101">
      <c r="CW148526" s="2195"/>
    </row>
    <row r="148550" spans="101:101">
      <c r="CW148550" s="2210"/>
    </row>
    <row r="148551" spans="101:101">
      <c r="CW148551" s="2195"/>
    </row>
    <row r="148575" spans="101:101">
      <c r="CW148575" s="2210"/>
    </row>
    <row r="148576" spans="101:101">
      <c r="CW148576" s="2195"/>
    </row>
    <row r="148600" spans="101:101">
      <c r="CW148600" s="2210"/>
    </row>
    <row r="148601" spans="101:101">
      <c r="CW148601" s="2195"/>
    </row>
    <row r="148625" spans="101:101">
      <c r="CW148625" s="2210"/>
    </row>
    <row r="148626" spans="101:101">
      <c r="CW148626" s="2195"/>
    </row>
    <row r="148650" spans="101:101">
      <c r="CW148650" s="2210"/>
    </row>
    <row r="148651" spans="101:101">
      <c r="CW148651" s="2195"/>
    </row>
    <row r="148675" spans="101:101">
      <c r="CW148675" s="2210"/>
    </row>
    <row r="148676" spans="101:101">
      <c r="CW148676" s="2195"/>
    </row>
    <row r="148700" spans="101:101">
      <c r="CW148700" s="2210"/>
    </row>
    <row r="148701" spans="101:101">
      <c r="CW148701" s="2195"/>
    </row>
    <row r="148725" spans="101:101">
      <c r="CW148725" s="2210"/>
    </row>
    <row r="148726" spans="101:101">
      <c r="CW148726" s="2195"/>
    </row>
    <row r="148750" spans="101:101">
      <c r="CW148750" s="2210"/>
    </row>
    <row r="148751" spans="101:101">
      <c r="CW148751" s="2195"/>
    </row>
    <row r="148775" spans="101:101">
      <c r="CW148775" s="2210"/>
    </row>
    <row r="148776" spans="101:101">
      <c r="CW148776" s="2195"/>
    </row>
    <row r="148800" spans="101:101">
      <c r="CW148800" s="2210"/>
    </row>
    <row r="148801" spans="101:101">
      <c r="CW148801" s="2195"/>
    </row>
    <row r="148825" spans="101:101">
      <c r="CW148825" s="2210"/>
    </row>
    <row r="148826" spans="101:101">
      <c r="CW148826" s="2195"/>
    </row>
    <row r="148850" spans="101:101">
      <c r="CW148850" s="2210"/>
    </row>
    <row r="148851" spans="101:101">
      <c r="CW148851" s="2195"/>
    </row>
    <row r="148875" spans="101:101">
      <c r="CW148875" s="2210"/>
    </row>
    <row r="148876" spans="101:101">
      <c r="CW148876" s="2195"/>
    </row>
    <row r="148900" spans="101:101">
      <c r="CW148900" s="2210"/>
    </row>
    <row r="148901" spans="101:101">
      <c r="CW148901" s="2195"/>
    </row>
    <row r="148925" spans="101:101">
      <c r="CW148925" s="2210"/>
    </row>
    <row r="148926" spans="101:101">
      <c r="CW148926" s="2195"/>
    </row>
    <row r="148950" spans="101:101">
      <c r="CW148950" s="2210"/>
    </row>
    <row r="148951" spans="101:101">
      <c r="CW148951" s="2195"/>
    </row>
    <row r="148975" spans="101:101">
      <c r="CW148975" s="2210"/>
    </row>
    <row r="148976" spans="101:101">
      <c r="CW148976" s="2195"/>
    </row>
    <row r="149000" spans="101:101">
      <c r="CW149000" s="2210"/>
    </row>
    <row r="149001" spans="101:101">
      <c r="CW149001" s="2195"/>
    </row>
    <row r="149025" spans="101:101">
      <c r="CW149025" s="2210"/>
    </row>
    <row r="149026" spans="101:101">
      <c r="CW149026" s="2195"/>
    </row>
    <row r="149050" spans="101:101">
      <c r="CW149050" s="2210"/>
    </row>
    <row r="149051" spans="101:101">
      <c r="CW149051" s="2195"/>
    </row>
    <row r="149075" spans="101:101">
      <c r="CW149075" s="2210"/>
    </row>
    <row r="149076" spans="101:101">
      <c r="CW149076" s="2195"/>
    </row>
    <row r="149100" spans="101:101">
      <c r="CW149100" s="2210"/>
    </row>
    <row r="149101" spans="101:101">
      <c r="CW149101" s="2195"/>
    </row>
    <row r="149125" spans="101:101">
      <c r="CW149125" s="2210"/>
    </row>
    <row r="149126" spans="101:101">
      <c r="CW149126" s="2195"/>
    </row>
    <row r="149150" spans="101:101">
      <c r="CW149150" s="2210"/>
    </row>
    <row r="149151" spans="101:101">
      <c r="CW149151" s="2195"/>
    </row>
    <row r="149175" spans="101:101">
      <c r="CW149175" s="2210"/>
    </row>
    <row r="149176" spans="101:101">
      <c r="CW149176" s="2195"/>
    </row>
    <row r="149200" spans="101:101">
      <c r="CW149200" s="2210"/>
    </row>
    <row r="149201" spans="101:101">
      <c r="CW149201" s="2195"/>
    </row>
    <row r="149225" spans="101:101">
      <c r="CW149225" s="2210"/>
    </row>
    <row r="149226" spans="101:101">
      <c r="CW149226" s="2195"/>
    </row>
    <row r="149250" spans="101:101">
      <c r="CW149250" s="2210"/>
    </row>
    <row r="149251" spans="101:101">
      <c r="CW149251" s="2195"/>
    </row>
    <row r="149275" spans="101:101">
      <c r="CW149275" s="2210"/>
    </row>
    <row r="149276" spans="101:101">
      <c r="CW149276" s="2195"/>
    </row>
    <row r="149300" spans="101:101">
      <c r="CW149300" s="2210"/>
    </row>
    <row r="149301" spans="101:101">
      <c r="CW149301" s="2195"/>
    </row>
    <row r="149325" spans="101:101">
      <c r="CW149325" s="2210"/>
    </row>
    <row r="149326" spans="101:101">
      <c r="CW149326" s="2195"/>
    </row>
    <row r="149350" spans="101:101">
      <c r="CW149350" s="2210"/>
    </row>
    <row r="149351" spans="101:101">
      <c r="CW149351" s="2195"/>
    </row>
    <row r="149375" spans="101:101">
      <c r="CW149375" s="2210"/>
    </row>
    <row r="149376" spans="101:101">
      <c r="CW149376" s="2195"/>
    </row>
    <row r="149400" spans="101:101">
      <c r="CW149400" s="2210"/>
    </row>
    <row r="149401" spans="101:101">
      <c r="CW149401" s="2195"/>
    </row>
    <row r="149425" spans="101:101">
      <c r="CW149425" s="2210"/>
    </row>
    <row r="149426" spans="101:101">
      <c r="CW149426" s="2195"/>
    </row>
    <row r="149450" spans="101:101">
      <c r="CW149450" s="2210"/>
    </row>
    <row r="149451" spans="101:101">
      <c r="CW149451" s="2195"/>
    </row>
    <row r="149475" spans="101:101">
      <c r="CW149475" s="2210"/>
    </row>
    <row r="149476" spans="101:101">
      <c r="CW149476" s="2195"/>
    </row>
    <row r="149500" spans="101:101">
      <c r="CW149500" s="2210"/>
    </row>
    <row r="149501" spans="101:101">
      <c r="CW149501" s="2195"/>
    </row>
    <row r="149525" spans="101:101">
      <c r="CW149525" s="2210"/>
    </row>
    <row r="149526" spans="101:101">
      <c r="CW149526" s="2195"/>
    </row>
    <row r="149550" spans="101:101">
      <c r="CW149550" s="2210"/>
    </row>
    <row r="149551" spans="101:101">
      <c r="CW149551" s="2195"/>
    </row>
    <row r="149575" spans="101:101">
      <c r="CW149575" s="2210"/>
    </row>
    <row r="149576" spans="101:101">
      <c r="CW149576" s="2195"/>
    </row>
    <row r="149600" spans="101:101">
      <c r="CW149600" s="2210"/>
    </row>
    <row r="149601" spans="101:101">
      <c r="CW149601" s="2195"/>
    </row>
    <row r="149625" spans="101:101">
      <c r="CW149625" s="2210"/>
    </row>
    <row r="149626" spans="101:101">
      <c r="CW149626" s="2195"/>
    </row>
    <row r="149650" spans="101:101">
      <c r="CW149650" s="2210"/>
    </row>
    <row r="149651" spans="101:101">
      <c r="CW149651" s="2195"/>
    </row>
    <row r="149675" spans="101:101">
      <c r="CW149675" s="2210"/>
    </row>
    <row r="149676" spans="101:101">
      <c r="CW149676" s="2195"/>
    </row>
    <row r="149700" spans="101:101">
      <c r="CW149700" s="2210"/>
    </row>
    <row r="149701" spans="101:101">
      <c r="CW149701" s="2195"/>
    </row>
    <row r="149725" spans="101:101">
      <c r="CW149725" s="2210"/>
    </row>
    <row r="149726" spans="101:101">
      <c r="CW149726" s="2195"/>
    </row>
    <row r="149750" spans="101:101">
      <c r="CW149750" s="2210"/>
    </row>
    <row r="149751" spans="101:101">
      <c r="CW149751" s="2195"/>
    </row>
    <row r="149775" spans="101:101">
      <c r="CW149775" s="2210"/>
    </row>
    <row r="149776" spans="101:101">
      <c r="CW149776" s="2195"/>
    </row>
    <row r="149800" spans="101:101">
      <c r="CW149800" s="2210"/>
    </row>
    <row r="149801" spans="101:101">
      <c r="CW149801" s="2195"/>
    </row>
    <row r="149825" spans="101:101">
      <c r="CW149825" s="2210"/>
    </row>
    <row r="149826" spans="101:101">
      <c r="CW149826" s="2195"/>
    </row>
    <row r="149850" spans="101:101">
      <c r="CW149850" s="2210"/>
    </row>
    <row r="149851" spans="101:101">
      <c r="CW149851" s="2195"/>
    </row>
    <row r="149875" spans="101:101">
      <c r="CW149875" s="2210"/>
    </row>
    <row r="149876" spans="101:101">
      <c r="CW149876" s="2195"/>
    </row>
    <row r="149900" spans="101:101">
      <c r="CW149900" s="2210"/>
    </row>
    <row r="149901" spans="101:101">
      <c r="CW149901" s="2195"/>
    </row>
    <row r="149925" spans="101:101">
      <c r="CW149925" s="2210"/>
    </row>
    <row r="149926" spans="101:101">
      <c r="CW149926" s="2195"/>
    </row>
    <row r="149950" spans="101:101">
      <c r="CW149950" s="2210"/>
    </row>
    <row r="149951" spans="101:101">
      <c r="CW149951" s="2195"/>
    </row>
    <row r="149975" spans="101:101">
      <c r="CW149975" s="2210"/>
    </row>
    <row r="149976" spans="101:101">
      <c r="CW149976" s="2195"/>
    </row>
    <row r="150000" spans="101:101">
      <c r="CW150000" s="2210"/>
    </row>
    <row r="150001" spans="101:101">
      <c r="CW150001" s="2195"/>
    </row>
    <row r="150025" spans="101:101">
      <c r="CW150025" s="2210"/>
    </row>
    <row r="150026" spans="101:101">
      <c r="CW150026" s="2195"/>
    </row>
    <row r="150050" spans="101:101">
      <c r="CW150050" s="2210"/>
    </row>
    <row r="150051" spans="101:101">
      <c r="CW150051" s="2195"/>
    </row>
    <row r="150075" spans="101:101">
      <c r="CW150075" s="2210"/>
    </row>
    <row r="150076" spans="101:101">
      <c r="CW150076" s="2195"/>
    </row>
    <row r="150100" spans="101:101">
      <c r="CW150100" s="2210"/>
    </row>
    <row r="150101" spans="101:101">
      <c r="CW150101" s="2195"/>
    </row>
    <row r="150125" spans="101:101">
      <c r="CW150125" s="2210"/>
    </row>
    <row r="150126" spans="101:101">
      <c r="CW150126" s="2195"/>
    </row>
    <row r="150150" spans="101:101">
      <c r="CW150150" s="2210"/>
    </row>
    <row r="150151" spans="101:101">
      <c r="CW150151" s="2195"/>
    </row>
    <row r="150175" spans="101:101">
      <c r="CW150175" s="2210"/>
    </row>
    <row r="150176" spans="101:101">
      <c r="CW150176" s="2195"/>
    </row>
    <row r="150200" spans="101:101">
      <c r="CW150200" s="2210"/>
    </row>
    <row r="150201" spans="101:101">
      <c r="CW150201" s="2195"/>
    </row>
    <row r="150225" spans="101:101">
      <c r="CW150225" s="2210"/>
    </row>
    <row r="150226" spans="101:101">
      <c r="CW150226" s="2195"/>
    </row>
    <row r="150250" spans="101:101">
      <c r="CW150250" s="2210"/>
    </row>
    <row r="150251" spans="101:101">
      <c r="CW150251" s="2195"/>
    </row>
    <row r="150275" spans="101:101">
      <c r="CW150275" s="2210"/>
    </row>
    <row r="150276" spans="101:101">
      <c r="CW150276" s="2195"/>
    </row>
    <row r="150300" spans="101:101">
      <c r="CW150300" s="2210"/>
    </row>
    <row r="150301" spans="101:101">
      <c r="CW150301" s="2195"/>
    </row>
    <row r="150325" spans="101:101">
      <c r="CW150325" s="2210"/>
    </row>
    <row r="150326" spans="101:101">
      <c r="CW150326" s="2195"/>
    </row>
    <row r="150350" spans="101:101">
      <c r="CW150350" s="2210"/>
    </row>
    <row r="150351" spans="101:101">
      <c r="CW150351" s="2195"/>
    </row>
    <row r="150375" spans="101:101">
      <c r="CW150375" s="2210"/>
    </row>
    <row r="150376" spans="101:101">
      <c r="CW150376" s="2195"/>
    </row>
    <row r="150400" spans="101:101">
      <c r="CW150400" s="2210"/>
    </row>
    <row r="150401" spans="101:101">
      <c r="CW150401" s="2195"/>
    </row>
    <row r="150425" spans="101:101">
      <c r="CW150425" s="2210"/>
    </row>
    <row r="150426" spans="101:101">
      <c r="CW150426" s="2195"/>
    </row>
    <row r="150450" spans="101:101">
      <c r="CW150450" s="2210"/>
    </row>
    <row r="150451" spans="101:101">
      <c r="CW150451" s="2195"/>
    </row>
    <row r="150475" spans="101:101">
      <c r="CW150475" s="2210"/>
    </row>
    <row r="150476" spans="101:101">
      <c r="CW150476" s="2195"/>
    </row>
    <row r="150500" spans="101:101">
      <c r="CW150500" s="2210"/>
    </row>
    <row r="150501" spans="101:101">
      <c r="CW150501" s="2195"/>
    </row>
    <row r="150525" spans="101:101">
      <c r="CW150525" s="2210"/>
    </row>
    <row r="150526" spans="101:101">
      <c r="CW150526" s="2195"/>
    </row>
    <row r="150550" spans="101:101">
      <c r="CW150550" s="2210"/>
    </row>
    <row r="150551" spans="101:101">
      <c r="CW150551" s="2195"/>
    </row>
    <row r="150575" spans="101:101">
      <c r="CW150575" s="2210"/>
    </row>
    <row r="150576" spans="101:101">
      <c r="CW150576" s="2195"/>
    </row>
    <row r="150600" spans="101:101">
      <c r="CW150600" s="2210"/>
    </row>
    <row r="150601" spans="101:101">
      <c r="CW150601" s="2195"/>
    </row>
    <row r="150625" spans="101:101">
      <c r="CW150625" s="2210"/>
    </row>
    <row r="150626" spans="101:101">
      <c r="CW150626" s="2195"/>
    </row>
    <row r="150650" spans="101:101">
      <c r="CW150650" s="2210"/>
    </row>
    <row r="150651" spans="101:101">
      <c r="CW150651" s="2195"/>
    </row>
    <row r="150675" spans="101:101">
      <c r="CW150675" s="2210"/>
    </row>
    <row r="150676" spans="101:101">
      <c r="CW150676" s="2195"/>
    </row>
    <row r="150700" spans="101:101">
      <c r="CW150700" s="2210"/>
    </row>
    <row r="150701" spans="101:101">
      <c r="CW150701" s="2195"/>
    </row>
    <row r="150725" spans="101:101">
      <c r="CW150725" s="2210"/>
    </row>
    <row r="150726" spans="101:101">
      <c r="CW150726" s="2195"/>
    </row>
    <row r="150750" spans="101:101">
      <c r="CW150750" s="2210"/>
    </row>
    <row r="150751" spans="101:101">
      <c r="CW150751" s="2195"/>
    </row>
    <row r="150775" spans="101:101">
      <c r="CW150775" s="2210"/>
    </row>
    <row r="150776" spans="101:101">
      <c r="CW150776" s="2195"/>
    </row>
    <row r="150800" spans="101:101">
      <c r="CW150800" s="2210"/>
    </row>
    <row r="150801" spans="101:101">
      <c r="CW150801" s="2195"/>
    </row>
    <row r="150825" spans="101:101">
      <c r="CW150825" s="2210"/>
    </row>
    <row r="150826" spans="101:101">
      <c r="CW150826" s="2195"/>
    </row>
    <row r="150850" spans="101:101">
      <c r="CW150850" s="2210"/>
    </row>
    <row r="150851" spans="101:101">
      <c r="CW150851" s="2195"/>
    </row>
    <row r="150875" spans="101:101">
      <c r="CW150875" s="2210"/>
    </row>
    <row r="150876" spans="101:101">
      <c r="CW150876" s="2195"/>
    </row>
    <row r="150900" spans="101:101">
      <c r="CW150900" s="2210"/>
    </row>
    <row r="150901" spans="101:101">
      <c r="CW150901" s="2195"/>
    </row>
    <row r="150925" spans="101:101">
      <c r="CW150925" s="2210"/>
    </row>
    <row r="150926" spans="101:101">
      <c r="CW150926" s="2195"/>
    </row>
    <row r="150950" spans="101:101">
      <c r="CW150950" s="2210"/>
    </row>
    <row r="150951" spans="101:101">
      <c r="CW150951" s="2195"/>
    </row>
    <row r="150975" spans="101:101">
      <c r="CW150975" s="2210"/>
    </row>
    <row r="150976" spans="101:101">
      <c r="CW150976" s="2195"/>
    </row>
    <row r="151000" spans="101:101">
      <c r="CW151000" s="2210"/>
    </row>
    <row r="151001" spans="101:101">
      <c r="CW151001" s="2195"/>
    </row>
    <row r="151025" spans="101:101">
      <c r="CW151025" s="2210"/>
    </row>
    <row r="151026" spans="101:101">
      <c r="CW151026" s="2195"/>
    </row>
    <row r="151050" spans="101:101">
      <c r="CW151050" s="2210"/>
    </row>
    <row r="151051" spans="101:101">
      <c r="CW151051" s="2195"/>
    </row>
    <row r="151075" spans="101:101">
      <c r="CW151075" s="2210"/>
    </row>
    <row r="151076" spans="101:101">
      <c r="CW151076" s="2195"/>
    </row>
    <row r="151100" spans="101:101">
      <c r="CW151100" s="2210"/>
    </row>
    <row r="151101" spans="101:101">
      <c r="CW151101" s="2195"/>
    </row>
    <row r="151125" spans="101:101">
      <c r="CW151125" s="2210"/>
    </row>
    <row r="151126" spans="101:101">
      <c r="CW151126" s="2195"/>
    </row>
    <row r="151150" spans="101:101">
      <c r="CW151150" s="2210"/>
    </row>
    <row r="151151" spans="101:101">
      <c r="CW151151" s="2195"/>
    </row>
    <row r="151175" spans="101:101">
      <c r="CW151175" s="2210"/>
    </row>
    <row r="151176" spans="101:101">
      <c r="CW151176" s="2195"/>
    </row>
    <row r="151200" spans="101:101">
      <c r="CW151200" s="2210"/>
    </row>
    <row r="151201" spans="101:101">
      <c r="CW151201" s="2195"/>
    </row>
    <row r="151225" spans="101:101">
      <c r="CW151225" s="2210"/>
    </row>
    <row r="151226" spans="101:101">
      <c r="CW151226" s="2195"/>
    </row>
    <row r="151250" spans="101:101">
      <c r="CW151250" s="2210"/>
    </row>
    <row r="151251" spans="101:101">
      <c r="CW151251" s="2195"/>
    </row>
    <row r="151275" spans="101:101">
      <c r="CW151275" s="2210"/>
    </row>
    <row r="151276" spans="101:101">
      <c r="CW151276" s="2195"/>
    </row>
    <row r="151300" spans="101:101">
      <c r="CW151300" s="2210"/>
    </row>
    <row r="151301" spans="101:101">
      <c r="CW151301" s="2195"/>
    </row>
    <row r="151325" spans="101:101">
      <c r="CW151325" s="2210"/>
    </row>
    <row r="151326" spans="101:101">
      <c r="CW151326" s="2195"/>
    </row>
    <row r="151350" spans="101:101">
      <c r="CW151350" s="2210"/>
    </row>
    <row r="151351" spans="101:101">
      <c r="CW151351" s="2195"/>
    </row>
    <row r="151375" spans="101:101">
      <c r="CW151375" s="2210"/>
    </row>
    <row r="151376" spans="101:101">
      <c r="CW151376" s="2195"/>
    </row>
    <row r="151400" spans="101:101">
      <c r="CW151400" s="2210"/>
    </row>
    <row r="151401" spans="101:101">
      <c r="CW151401" s="2195"/>
    </row>
    <row r="151425" spans="101:101">
      <c r="CW151425" s="2210"/>
    </row>
    <row r="151426" spans="101:101">
      <c r="CW151426" s="2195"/>
    </row>
    <row r="151450" spans="101:101">
      <c r="CW151450" s="2210"/>
    </row>
    <row r="151451" spans="101:101">
      <c r="CW151451" s="2195"/>
    </row>
    <row r="151475" spans="101:101">
      <c r="CW151475" s="2210"/>
    </row>
    <row r="151476" spans="101:101">
      <c r="CW151476" s="2195"/>
    </row>
    <row r="151500" spans="101:101">
      <c r="CW151500" s="2210"/>
    </row>
    <row r="151501" spans="101:101">
      <c r="CW151501" s="2195"/>
    </row>
    <row r="151525" spans="101:101">
      <c r="CW151525" s="2210"/>
    </row>
    <row r="151526" spans="101:101">
      <c r="CW151526" s="2195"/>
    </row>
    <row r="151550" spans="101:101">
      <c r="CW151550" s="2210"/>
    </row>
    <row r="151551" spans="101:101">
      <c r="CW151551" s="2195"/>
    </row>
    <row r="151575" spans="101:101">
      <c r="CW151575" s="2210"/>
    </row>
    <row r="151576" spans="101:101">
      <c r="CW151576" s="2195"/>
    </row>
    <row r="151600" spans="101:101">
      <c r="CW151600" s="2210"/>
    </row>
    <row r="151601" spans="101:101">
      <c r="CW151601" s="2195"/>
    </row>
    <row r="151625" spans="101:101">
      <c r="CW151625" s="2210"/>
    </row>
    <row r="151626" spans="101:101">
      <c r="CW151626" s="2195"/>
    </row>
    <row r="151650" spans="101:101">
      <c r="CW151650" s="2210"/>
    </row>
    <row r="151651" spans="101:101">
      <c r="CW151651" s="2195"/>
    </row>
    <row r="151675" spans="101:101">
      <c r="CW151675" s="2210"/>
    </row>
    <row r="151676" spans="101:101">
      <c r="CW151676" s="2195"/>
    </row>
    <row r="151700" spans="101:101">
      <c r="CW151700" s="2210"/>
    </row>
    <row r="151701" spans="101:101">
      <c r="CW151701" s="2195"/>
    </row>
    <row r="151725" spans="101:101">
      <c r="CW151725" s="2210"/>
    </row>
    <row r="151726" spans="101:101">
      <c r="CW151726" s="2195"/>
    </row>
    <row r="151750" spans="101:101">
      <c r="CW151750" s="2210"/>
    </row>
    <row r="151751" spans="101:101">
      <c r="CW151751" s="2195"/>
    </row>
    <row r="151775" spans="101:101">
      <c r="CW151775" s="2210"/>
    </row>
    <row r="151776" spans="101:101">
      <c r="CW151776" s="2195"/>
    </row>
    <row r="151800" spans="101:101">
      <c r="CW151800" s="2210"/>
    </row>
    <row r="151801" spans="101:101">
      <c r="CW151801" s="2195"/>
    </row>
    <row r="151825" spans="101:101">
      <c r="CW151825" s="2210"/>
    </row>
    <row r="151826" spans="101:101">
      <c r="CW151826" s="2195"/>
    </row>
    <row r="151850" spans="101:101">
      <c r="CW151850" s="2210"/>
    </row>
    <row r="151851" spans="101:101">
      <c r="CW151851" s="2195"/>
    </row>
    <row r="151875" spans="101:101">
      <c r="CW151875" s="2210"/>
    </row>
    <row r="151876" spans="101:101">
      <c r="CW151876" s="2195"/>
    </row>
    <row r="151900" spans="101:101">
      <c r="CW151900" s="2210"/>
    </row>
    <row r="151901" spans="101:101">
      <c r="CW151901" s="2195"/>
    </row>
    <row r="151925" spans="101:101">
      <c r="CW151925" s="2210"/>
    </row>
    <row r="151926" spans="101:101">
      <c r="CW151926" s="2195"/>
    </row>
    <row r="151950" spans="101:101">
      <c r="CW151950" s="2210"/>
    </row>
    <row r="151951" spans="101:101">
      <c r="CW151951" s="2195"/>
    </row>
    <row r="151975" spans="101:101">
      <c r="CW151975" s="2210"/>
    </row>
    <row r="151976" spans="101:101">
      <c r="CW151976" s="2195"/>
    </row>
    <row r="152000" spans="101:101">
      <c r="CW152000" s="2210"/>
    </row>
    <row r="152001" spans="101:101">
      <c r="CW152001" s="2195"/>
    </row>
    <row r="152025" spans="101:101">
      <c r="CW152025" s="2210"/>
    </row>
    <row r="152026" spans="101:101">
      <c r="CW152026" s="2195"/>
    </row>
    <row r="152050" spans="101:101">
      <c r="CW152050" s="2210"/>
    </row>
    <row r="152051" spans="101:101">
      <c r="CW152051" s="2195"/>
    </row>
    <row r="152075" spans="101:101">
      <c r="CW152075" s="2210"/>
    </row>
    <row r="152076" spans="101:101">
      <c r="CW152076" s="2195"/>
    </row>
    <row r="152100" spans="101:101">
      <c r="CW152100" s="2210"/>
    </row>
    <row r="152101" spans="101:101">
      <c r="CW152101" s="2195"/>
    </row>
    <row r="152125" spans="101:101">
      <c r="CW152125" s="2210"/>
    </row>
    <row r="152126" spans="101:101">
      <c r="CW152126" s="2195"/>
    </row>
    <row r="152150" spans="101:101">
      <c r="CW152150" s="2210"/>
    </row>
    <row r="152151" spans="101:101">
      <c r="CW152151" s="2195"/>
    </row>
    <row r="152175" spans="101:101">
      <c r="CW152175" s="2210"/>
    </row>
    <row r="152176" spans="101:101">
      <c r="CW152176" s="2195"/>
    </row>
    <row r="152200" spans="101:101">
      <c r="CW152200" s="2210"/>
    </row>
    <row r="152201" spans="101:101">
      <c r="CW152201" s="2195"/>
    </row>
    <row r="152225" spans="101:101">
      <c r="CW152225" s="2210"/>
    </row>
    <row r="152226" spans="101:101">
      <c r="CW152226" s="2195"/>
    </row>
    <row r="152250" spans="101:101">
      <c r="CW152250" s="2210"/>
    </row>
    <row r="152251" spans="101:101">
      <c r="CW152251" s="2195"/>
    </row>
    <row r="152275" spans="101:101">
      <c r="CW152275" s="2210"/>
    </row>
    <row r="152276" spans="101:101">
      <c r="CW152276" s="2195"/>
    </row>
    <row r="152300" spans="101:101">
      <c r="CW152300" s="2210"/>
    </row>
    <row r="152301" spans="101:101">
      <c r="CW152301" s="2195"/>
    </row>
    <row r="152325" spans="101:101">
      <c r="CW152325" s="2210"/>
    </row>
    <row r="152326" spans="101:101">
      <c r="CW152326" s="2195"/>
    </row>
    <row r="152350" spans="101:101">
      <c r="CW152350" s="2210"/>
    </row>
    <row r="152351" spans="101:101">
      <c r="CW152351" s="2195"/>
    </row>
    <row r="152375" spans="101:101">
      <c r="CW152375" s="2210"/>
    </row>
    <row r="152376" spans="101:101">
      <c r="CW152376" s="2195"/>
    </row>
    <row r="152400" spans="101:101">
      <c r="CW152400" s="2210"/>
    </row>
    <row r="152401" spans="101:101">
      <c r="CW152401" s="2195"/>
    </row>
    <row r="152425" spans="101:101">
      <c r="CW152425" s="2210"/>
    </row>
    <row r="152426" spans="101:101">
      <c r="CW152426" s="2195"/>
    </row>
    <row r="152450" spans="101:101">
      <c r="CW152450" s="2210"/>
    </row>
    <row r="152451" spans="101:101">
      <c r="CW152451" s="2195"/>
    </row>
    <row r="152475" spans="101:101">
      <c r="CW152475" s="2210"/>
    </row>
    <row r="152476" spans="101:101">
      <c r="CW152476" s="2195"/>
    </row>
    <row r="152500" spans="101:101">
      <c r="CW152500" s="2210"/>
    </row>
    <row r="152501" spans="101:101">
      <c r="CW152501" s="2195"/>
    </row>
    <row r="152525" spans="101:101">
      <c r="CW152525" s="2210"/>
    </row>
    <row r="152526" spans="101:101">
      <c r="CW152526" s="2195"/>
    </row>
    <row r="152550" spans="101:101">
      <c r="CW152550" s="2210"/>
    </row>
    <row r="152551" spans="101:101">
      <c r="CW152551" s="2195"/>
    </row>
    <row r="152575" spans="101:101">
      <c r="CW152575" s="2210"/>
    </row>
    <row r="152576" spans="101:101">
      <c r="CW152576" s="2195"/>
    </row>
    <row r="152600" spans="101:101">
      <c r="CW152600" s="2210"/>
    </row>
    <row r="152601" spans="101:101">
      <c r="CW152601" s="2195"/>
    </row>
    <row r="152625" spans="101:101">
      <c r="CW152625" s="2210"/>
    </row>
    <row r="152626" spans="101:101">
      <c r="CW152626" s="2195"/>
    </row>
    <row r="152650" spans="101:101">
      <c r="CW152650" s="2210"/>
    </row>
    <row r="152651" spans="101:101">
      <c r="CW152651" s="2195"/>
    </row>
    <row r="152675" spans="101:101">
      <c r="CW152675" s="2210"/>
    </row>
    <row r="152676" spans="101:101">
      <c r="CW152676" s="2195"/>
    </row>
    <row r="152700" spans="101:101">
      <c r="CW152700" s="2210"/>
    </row>
    <row r="152701" spans="101:101">
      <c r="CW152701" s="2195"/>
    </row>
    <row r="152725" spans="101:101">
      <c r="CW152725" s="2210"/>
    </row>
    <row r="152726" spans="101:101">
      <c r="CW152726" s="2195"/>
    </row>
    <row r="152750" spans="101:101">
      <c r="CW152750" s="2210"/>
    </row>
    <row r="152751" spans="101:101">
      <c r="CW152751" s="2195"/>
    </row>
    <row r="152775" spans="101:101">
      <c r="CW152775" s="2210"/>
    </row>
    <row r="152776" spans="101:101">
      <c r="CW152776" s="2195"/>
    </row>
    <row r="152800" spans="101:101">
      <c r="CW152800" s="2210"/>
    </row>
    <row r="152801" spans="101:101">
      <c r="CW152801" s="2195"/>
    </row>
    <row r="152825" spans="101:101">
      <c r="CW152825" s="2210"/>
    </row>
    <row r="152826" spans="101:101">
      <c r="CW152826" s="2195"/>
    </row>
    <row r="152850" spans="101:101">
      <c r="CW152850" s="2210"/>
    </row>
    <row r="152851" spans="101:101">
      <c r="CW152851" s="2195"/>
    </row>
    <row r="152875" spans="101:101">
      <c r="CW152875" s="2210"/>
    </row>
    <row r="152876" spans="101:101">
      <c r="CW152876" s="2195"/>
    </row>
    <row r="152900" spans="101:101">
      <c r="CW152900" s="2210"/>
    </row>
    <row r="152901" spans="101:101">
      <c r="CW152901" s="2195"/>
    </row>
    <row r="152925" spans="101:101">
      <c r="CW152925" s="2210"/>
    </row>
    <row r="152926" spans="101:101">
      <c r="CW152926" s="2195"/>
    </row>
    <row r="152950" spans="101:101">
      <c r="CW152950" s="2210"/>
    </row>
    <row r="152951" spans="101:101">
      <c r="CW152951" s="2195"/>
    </row>
    <row r="152975" spans="101:101">
      <c r="CW152975" s="2210"/>
    </row>
    <row r="152976" spans="101:101">
      <c r="CW152976" s="2195"/>
    </row>
    <row r="153000" spans="101:101">
      <c r="CW153000" s="2210"/>
    </row>
    <row r="153001" spans="101:101">
      <c r="CW153001" s="2195"/>
    </row>
    <row r="153025" spans="101:101">
      <c r="CW153025" s="2210"/>
    </row>
    <row r="153026" spans="101:101">
      <c r="CW153026" s="2195"/>
    </row>
    <row r="153050" spans="101:101">
      <c r="CW153050" s="2210"/>
    </row>
    <row r="153051" spans="101:101">
      <c r="CW153051" s="2195"/>
    </row>
    <row r="153075" spans="101:101">
      <c r="CW153075" s="2210"/>
    </row>
    <row r="153076" spans="101:101">
      <c r="CW153076" s="2195"/>
    </row>
    <row r="153100" spans="101:101">
      <c r="CW153100" s="2210"/>
    </row>
    <row r="153101" spans="101:101">
      <c r="CW153101" s="2195"/>
    </row>
    <row r="153125" spans="101:101">
      <c r="CW153125" s="2210"/>
    </row>
    <row r="153126" spans="101:101">
      <c r="CW153126" s="2195"/>
    </row>
    <row r="153150" spans="101:101">
      <c r="CW153150" s="2210"/>
    </row>
    <row r="153151" spans="101:101">
      <c r="CW153151" s="2195"/>
    </row>
    <row r="153175" spans="101:101">
      <c r="CW153175" s="2210"/>
    </row>
    <row r="153176" spans="101:101">
      <c r="CW153176" s="2195"/>
    </row>
    <row r="153200" spans="101:101">
      <c r="CW153200" s="2210"/>
    </row>
    <row r="153201" spans="101:101">
      <c r="CW153201" s="2195"/>
    </row>
    <row r="153225" spans="101:101">
      <c r="CW153225" s="2210"/>
    </row>
    <row r="153226" spans="101:101">
      <c r="CW153226" s="2195"/>
    </row>
    <row r="153250" spans="101:101">
      <c r="CW153250" s="2210"/>
    </row>
    <row r="153251" spans="101:101">
      <c r="CW153251" s="2195"/>
    </row>
    <row r="153275" spans="101:101">
      <c r="CW153275" s="2210"/>
    </row>
    <row r="153276" spans="101:101">
      <c r="CW153276" s="2195"/>
    </row>
    <row r="153300" spans="101:101">
      <c r="CW153300" s="2210"/>
    </row>
    <row r="153301" spans="101:101">
      <c r="CW153301" s="2195"/>
    </row>
    <row r="153325" spans="101:101">
      <c r="CW153325" s="2210"/>
    </row>
    <row r="153326" spans="101:101">
      <c r="CW153326" s="2195"/>
    </row>
    <row r="153350" spans="101:101">
      <c r="CW153350" s="2210"/>
    </row>
    <row r="153351" spans="101:101">
      <c r="CW153351" s="2195"/>
    </row>
    <row r="153375" spans="101:101">
      <c r="CW153375" s="2210"/>
    </row>
    <row r="153376" spans="101:101">
      <c r="CW153376" s="2195"/>
    </row>
    <row r="153400" spans="101:101">
      <c r="CW153400" s="2210"/>
    </row>
    <row r="153401" spans="101:101">
      <c r="CW153401" s="2195"/>
    </row>
    <row r="153425" spans="101:101">
      <c r="CW153425" s="2210"/>
    </row>
    <row r="153426" spans="101:101">
      <c r="CW153426" s="2195"/>
    </row>
    <row r="153450" spans="101:101">
      <c r="CW153450" s="2210"/>
    </row>
    <row r="153451" spans="101:101">
      <c r="CW153451" s="2195"/>
    </row>
    <row r="153475" spans="101:101">
      <c r="CW153475" s="2210"/>
    </row>
    <row r="153476" spans="101:101">
      <c r="CW153476" s="2195"/>
    </row>
    <row r="153500" spans="101:101">
      <c r="CW153500" s="2210"/>
    </row>
    <row r="153501" spans="101:101">
      <c r="CW153501" s="2195"/>
    </row>
    <row r="153525" spans="101:101">
      <c r="CW153525" s="2210"/>
    </row>
    <row r="153526" spans="101:101">
      <c r="CW153526" s="2195"/>
    </row>
    <row r="153550" spans="101:101">
      <c r="CW153550" s="2210"/>
    </row>
    <row r="153551" spans="101:101">
      <c r="CW153551" s="2195"/>
    </row>
    <row r="153575" spans="101:101">
      <c r="CW153575" s="2210"/>
    </row>
    <row r="153576" spans="101:101">
      <c r="CW153576" s="2195"/>
    </row>
    <row r="153600" spans="101:101">
      <c r="CW153600" s="2210"/>
    </row>
    <row r="153601" spans="101:101">
      <c r="CW153601" s="2195"/>
    </row>
    <row r="153625" spans="101:101">
      <c r="CW153625" s="2210"/>
    </row>
    <row r="153626" spans="101:101">
      <c r="CW153626" s="2195"/>
    </row>
    <row r="153650" spans="101:101">
      <c r="CW153650" s="2210"/>
    </row>
    <row r="153651" spans="101:101">
      <c r="CW153651" s="2195"/>
    </row>
    <row r="153675" spans="101:101">
      <c r="CW153675" s="2210"/>
    </row>
    <row r="153676" spans="101:101">
      <c r="CW153676" s="2195"/>
    </row>
    <row r="153700" spans="101:101">
      <c r="CW153700" s="2210"/>
    </row>
    <row r="153701" spans="101:101">
      <c r="CW153701" s="2195"/>
    </row>
    <row r="153725" spans="101:101">
      <c r="CW153725" s="2210"/>
    </row>
    <row r="153726" spans="101:101">
      <c r="CW153726" s="2195"/>
    </row>
    <row r="153750" spans="101:101">
      <c r="CW153750" s="2210"/>
    </row>
    <row r="153751" spans="101:101">
      <c r="CW153751" s="2195"/>
    </row>
    <row r="153775" spans="101:101">
      <c r="CW153775" s="2210"/>
    </row>
    <row r="153776" spans="101:101">
      <c r="CW153776" s="2195"/>
    </row>
    <row r="153800" spans="101:101">
      <c r="CW153800" s="2210"/>
    </row>
    <row r="153801" spans="101:101">
      <c r="CW153801" s="2195"/>
    </row>
    <row r="153825" spans="101:101">
      <c r="CW153825" s="2210"/>
    </row>
    <row r="153826" spans="101:101">
      <c r="CW153826" s="2195"/>
    </row>
    <row r="153850" spans="101:101">
      <c r="CW153850" s="2210"/>
    </row>
    <row r="153851" spans="101:101">
      <c r="CW153851" s="2195"/>
    </row>
    <row r="153875" spans="101:101">
      <c r="CW153875" s="2210"/>
    </row>
    <row r="153876" spans="101:101">
      <c r="CW153876" s="2195"/>
    </row>
    <row r="153900" spans="101:101">
      <c r="CW153900" s="2210"/>
    </row>
    <row r="153901" spans="101:101">
      <c r="CW153901" s="2195"/>
    </row>
    <row r="153925" spans="101:101">
      <c r="CW153925" s="2210"/>
    </row>
    <row r="153926" spans="101:101">
      <c r="CW153926" s="2195"/>
    </row>
    <row r="153950" spans="101:101">
      <c r="CW153950" s="2210"/>
    </row>
    <row r="153951" spans="101:101">
      <c r="CW153951" s="2195"/>
    </row>
    <row r="153975" spans="101:101">
      <c r="CW153975" s="2210"/>
    </row>
    <row r="153976" spans="101:101">
      <c r="CW153976" s="2195"/>
    </row>
    <row r="154000" spans="101:101">
      <c r="CW154000" s="2210"/>
    </row>
    <row r="154001" spans="101:101">
      <c r="CW154001" s="2195"/>
    </row>
    <row r="154025" spans="101:101">
      <c r="CW154025" s="2210"/>
    </row>
    <row r="154026" spans="101:101">
      <c r="CW154026" s="2195"/>
    </row>
    <row r="154050" spans="101:101">
      <c r="CW154050" s="2210"/>
    </row>
    <row r="154051" spans="101:101">
      <c r="CW154051" s="2195"/>
    </row>
    <row r="154075" spans="101:101">
      <c r="CW154075" s="2210"/>
    </row>
    <row r="154076" spans="101:101">
      <c r="CW154076" s="2195"/>
    </row>
    <row r="154100" spans="101:101">
      <c r="CW154100" s="2210"/>
    </row>
    <row r="154101" spans="101:101">
      <c r="CW154101" s="2195"/>
    </row>
    <row r="154125" spans="101:101">
      <c r="CW154125" s="2210"/>
    </row>
    <row r="154126" spans="101:101">
      <c r="CW154126" s="2195"/>
    </row>
    <row r="154150" spans="101:101">
      <c r="CW154150" s="2210"/>
    </row>
    <row r="154151" spans="101:101">
      <c r="CW154151" s="2195"/>
    </row>
    <row r="154175" spans="101:101">
      <c r="CW154175" s="2210"/>
    </row>
    <row r="154176" spans="101:101">
      <c r="CW154176" s="2195"/>
    </row>
    <row r="154200" spans="101:101">
      <c r="CW154200" s="2210"/>
    </row>
    <row r="154201" spans="101:101">
      <c r="CW154201" s="2195"/>
    </row>
    <row r="154225" spans="101:101">
      <c r="CW154225" s="2210"/>
    </row>
    <row r="154226" spans="101:101">
      <c r="CW154226" s="2195"/>
    </row>
    <row r="154250" spans="101:101">
      <c r="CW154250" s="2210"/>
    </row>
    <row r="154251" spans="101:101">
      <c r="CW154251" s="2195"/>
    </row>
    <row r="154275" spans="101:101">
      <c r="CW154275" s="2210"/>
    </row>
    <row r="154276" spans="101:101">
      <c r="CW154276" s="2195"/>
    </row>
    <row r="154300" spans="101:101">
      <c r="CW154300" s="2210"/>
    </row>
    <row r="154301" spans="101:101">
      <c r="CW154301" s="2195"/>
    </row>
    <row r="154325" spans="101:101">
      <c r="CW154325" s="2210"/>
    </row>
    <row r="154326" spans="101:101">
      <c r="CW154326" s="2195"/>
    </row>
    <row r="154350" spans="101:101">
      <c r="CW154350" s="2210"/>
    </row>
    <row r="154351" spans="101:101">
      <c r="CW154351" s="2195"/>
    </row>
    <row r="154375" spans="101:101">
      <c r="CW154375" s="2210"/>
    </row>
    <row r="154376" spans="101:101">
      <c r="CW154376" s="2195"/>
    </row>
    <row r="154400" spans="101:101">
      <c r="CW154400" s="2210"/>
    </row>
    <row r="154401" spans="101:101">
      <c r="CW154401" s="2195"/>
    </row>
    <row r="154425" spans="101:101">
      <c r="CW154425" s="2210"/>
    </row>
    <row r="154426" spans="101:101">
      <c r="CW154426" s="2195"/>
    </row>
    <row r="154450" spans="101:101">
      <c r="CW154450" s="2210"/>
    </row>
    <row r="154451" spans="101:101">
      <c r="CW154451" s="2195"/>
    </row>
    <row r="154475" spans="101:101">
      <c r="CW154475" s="2210"/>
    </row>
    <row r="154476" spans="101:101">
      <c r="CW154476" s="2195"/>
    </row>
    <row r="154500" spans="101:101">
      <c r="CW154500" s="2210"/>
    </row>
    <row r="154501" spans="101:101">
      <c r="CW154501" s="2195"/>
    </row>
    <row r="154525" spans="101:101">
      <c r="CW154525" s="2210"/>
    </row>
    <row r="154526" spans="101:101">
      <c r="CW154526" s="2195"/>
    </row>
    <row r="154550" spans="101:101">
      <c r="CW154550" s="2210"/>
    </row>
    <row r="154551" spans="101:101">
      <c r="CW154551" s="2195"/>
    </row>
    <row r="154575" spans="101:101">
      <c r="CW154575" s="2210"/>
    </row>
    <row r="154576" spans="101:101">
      <c r="CW154576" s="2195"/>
    </row>
    <row r="154600" spans="101:101">
      <c r="CW154600" s="2210"/>
    </row>
    <row r="154601" spans="101:101">
      <c r="CW154601" s="2195"/>
    </row>
    <row r="154625" spans="101:101">
      <c r="CW154625" s="2210"/>
    </row>
    <row r="154626" spans="101:101">
      <c r="CW154626" s="2195"/>
    </row>
    <row r="154650" spans="101:101">
      <c r="CW154650" s="2210"/>
    </row>
    <row r="154651" spans="101:101">
      <c r="CW154651" s="2195"/>
    </row>
    <row r="154675" spans="101:101">
      <c r="CW154675" s="2210"/>
    </row>
    <row r="154676" spans="101:101">
      <c r="CW154676" s="2195"/>
    </row>
    <row r="154700" spans="101:101">
      <c r="CW154700" s="2210"/>
    </row>
    <row r="154701" spans="101:101">
      <c r="CW154701" s="2195"/>
    </row>
    <row r="154725" spans="101:101">
      <c r="CW154725" s="2210"/>
    </row>
    <row r="154726" spans="101:101">
      <c r="CW154726" s="2195"/>
    </row>
    <row r="154750" spans="101:101">
      <c r="CW154750" s="2210"/>
    </row>
    <row r="154751" spans="101:101">
      <c r="CW154751" s="2195"/>
    </row>
    <row r="154775" spans="101:101">
      <c r="CW154775" s="2210"/>
    </row>
    <row r="154776" spans="101:101">
      <c r="CW154776" s="2195"/>
    </row>
    <row r="154800" spans="101:101">
      <c r="CW154800" s="2210"/>
    </row>
    <row r="154801" spans="101:101">
      <c r="CW154801" s="2195"/>
    </row>
    <row r="154825" spans="101:101">
      <c r="CW154825" s="2210"/>
    </row>
    <row r="154826" spans="101:101">
      <c r="CW154826" s="2195"/>
    </row>
    <row r="154850" spans="101:101">
      <c r="CW154850" s="2210"/>
    </row>
    <row r="154851" spans="101:101">
      <c r="CW154851" s="2195"/>
    </row>
    <row r="154875" spans="101:101">
      <c r="CW154875" s="2210"/>
    </row>
    <row r="154876" spans="101:101">
      <c r="CW154876" s="2195"/>
    </row>
    <row r="154900" spans="101:101">
      <c r="CW154900" s="2210"/>
    </row>
    <row r="154901" spans="101:101">
      <c r="CW154901" s="2195"/>
    </row>
    <row r="154925" spans="101:101">
      <c r="CW154925" s="2210"/>
    </row>
    <row r="154926" spans="101:101">
      <c r="CW154926" s="2195"/>
    </row>
    <row r="154950" spans="101:101">
      <c r="CW154950" s="2210"/>
    </row>
    <row r="154951" spans="101:101">
      <c r="CW154951" s="2195"/>
    </row>
    <row r="154975" spans="101:101">
      <c r="CW154975" s="2210"/>
    </row>
    <row r="154976" spans="101:101">
      <c r="CW154976" s="2195"/>
    </row>
    <row r="155000" spans="101:101">
      <c r="CW155000" s="2210"/>
    </row>
    <row r="155001" spans="101:101">
      <c r="CW155001" s="2195"/>
    </row>
    <row r="155025" spans="101:101">
      <c r="CW155025" s="2210"/>
    </row>
    <row r="155026" spans="101:101">
      <c r="CW155026" s="2195"/>
    </row>
    <row r="155050" spans="101:101">
      <c r="CW155050" s="2210"/>
    </row>
    <row r="155051" spans="101:101">
      <c r="CW155051" s="2195"/>
    </row>
    <row r="155075" spans="101:101">
      <c r="CW155075" s="2210"/>
    </row>
    <row r="155076" spans="101:101">
      <c r="CW155076" s="2195"/>
    </row>
    <row r="155100" spans="101:101">
      <c r="CW155100" s="2210"/>
    </row>
    <row r="155101" spans="101:101">
      <c r="CW155101" s="2195"/>
    </row>
    <row r="155125" spans="101:101">
      <c r="CW155125" s="2210"/>
    </row>
    <row r="155126" spans="101:101">
      <c r="CW155126" s="2195"/>
    </row>
    <row r="155150" spans="101:101">
      <c r="CW155150" s="2210"/>
    </row>
    <row r="155151" spans="101:101">
      <c r="CW155151" s="2195"/>
    </row>
    <row r="155175" spans="101:101">
      <c r="CW155175" s="2210"/>
    </row>
    <row r="155176" spans="101:101">
      <c r="CW155176" s="2195"/>
    </row>
    <row r="155200" spans="101:101">
      <c r="CW155200" s="2210"/>
    </row>
    <row r="155201" spans="101:101">
      <c r="CW155201" s="2195"/>
    </row>
    <row r="155225" spans="101:101">
      <c r="CW155225" s="2210"/>
    </row>
    <row r="155226" spans="101:101">
      <c r="CW155226" s="2195"/>
    </row>
    <row r="155250" spans="101:101">
      <c r="CW155250" s="2210"/>
    </row>
    <row r="155251" spans="101:101">
      <c r="CW155251" s="2195"/>
    </row>
    <row r="155275" spans="101:101">
      <c r="CW155275" s="2210"/>
    </row>
    <row r="155276" spans="101:101">
      <c r="CW155276" s="2195"/>
    </row>
    <row r="155300" spans="101:101">
      <c r="CW155300" s="2210"/>
    </row>
    <row r="155301" spans="101:101">
      <c r="CW155301" s="2195"/>
    </row>
    <row r="155325" spans="101:101">
      <c r="CW155325" s="2210"/>
    </row>
    <row r="155326" spans="101:101">
      <c r="CW155326" s="2195"/>
    </row>
    <row r="155350" spans="101:101">
      <c r="CW155350" s="2210"/>
    </row>
    <row r="155351" spans="101:101">
      <c r="CW155351" s="2195"/>
    </row>
    <row r="155375" spans="101:101">
      <c r="CW155375" s="2210"/>
    </row>
    <row r="155376" spans="101:101">
      <c r="CW155376" s="2195"/>
    </row>
    <row r="155400" spans="101:101">
      <c r="CW155400" s="2210"/>
    </row>
    <row r="155401" spans="101:101">
      <c r="CW155401" s="2195"/>
    </row>
    <row r="155425" spans="101:101">
      <c r="CW155425" s="2210"/>
    </row>
    <row r="155426" spans="101:101">
      <c r="CW155426" s="2195"/>
    </row>
    <row r="155450" spans="101:101">
      <c r="CW155450" s="2210"/>
    </row>
    <row r="155451" spans="101:101">
      <c r="CW155451" s="2195"/>
    </row>
    <row r="155475" spans="101:101">
      <c r="CW155475" s="2210"/>
    </row>
    <row r="155476" spans="101:101">
      <c r="CW155476" s="2195"/>
    </row>
    <row r="155500" spans="101:101">
      <c r="CW155500" s="2210"/>
    </row>
    <row r="155501" spans="101:101">
      <c r="CW155501" s="2195"/>
    </row>
    <row r="155525" spans="101:101">
      <c r="CW155525" s="2210"/>
    </row>
    <row r="155526" spans="101:101">
      <c r="CW155526" s="2195"/>
    </row>
    <row r="155550" spans="101:101">
      <c r="CW155550" s="2210"/>
    </row>
    <row r="155551" spans="101:101">
      <c r="CW155551" s="2195"/>
    </row>
    <row r="155575" spans="101:101">
      <c r="CW155575" s="2210"/>
    </row>
    <row r="155576" spans="101:101">
      <c r="CW155576" s="2195"/>
    </row>
    <row r="155600" spans="101:101">
      <c r="CW155600" s="2210"/>
    </row>
    <row r="155601" spans="101:101">
      <c r="CW155601" s="2195"/>
    </row>
    <row r="155625" spans="101:101">
      <c r="CW155625" s="2210"/>
    </row>
    <row r="155626" spans="101:101">
      <c r="CW155626" s="2195"/>
    </row>
    <row r="155650" spans="101:101">
      <c r="CW155650" s="2210"/>
    </row>
    <row r="155651" spans="101:101">
      <c r="CW155651" s="2195"/>
    </row>
    <row r="155675" spans="101:101">
      <c r="CW155675" s="2210"/>
    </row>
    <row r="155676" spans="101:101">
      <c r="CW155676" s="2195"/>
    </row>
    <row r="155700" spans="101:101">
      <c r="CW155700" s="2210"/>
    </row>
    <row r="155701" spans="101:101">
      <c r="CW155701" s="2195"/>
    </row>
    <row r="155725" spans="101:101">
      <c r="CW155725" s="2210"/>
    </row>
    <row r="155726" spans="101:101">
      <c r="CW155726" s="2195"/>
    </row>
    <row r="155750" spans="101:101">
      <c r="CW155750" s="2210"/>
    </row>
    <row r="155751" spans="101:101">
      <c r="CW155751" s="2195"/>
    </row>
    <row r="155775" spans="101:101">
      <c r="CW155775" s="2210"/>
    </row>
    <row r="155776" spans="101:101">
      <c r="CW155776" s="2195"/>
    </row>
    <row r="155800" spans="101:101">
      <c r="CW155800" s="2210"/>
    </row>
    <row r="155801" spans="101:101">
      <c r="CW155801" s="2195"/>
    </row>
    <row r="155825" spans="101:101">
      <c r="CW155825" s="2210"/>
    </row>
    <row r="155826" spans="101:101">
      <c r="CW155826" s="2195"/>
    </row>
    <row r="155850" spans="101:101">
      <c r="CW155850" s="2210"/>
    </row>
    <row r="155851" spans="101:101">
      <c r="CW155851" s="2195"/>
    </row>
    <row r="155875" spans="101:101">
      <c r="CW155875" s="2210"/>
    </row>
    <row r="155876" spans="101:101">
      <c r="CW155876" s="2195"/>
    </row>
    <row r="155900" spans="101:101">
      <c r="CW155900" s="2210"/>
    </row>
    <row r="155901" spans="101:101">
      <c r="CW155901" s="2195"/>
    </row>
    <row r="155925" spans="101:101">
      <c r="CW155925" s="2210"/>
    </row>
    <row r="155926" spans="101:101">
      <c r="CW155926" s="2195"/>
    </row>
    <row r="155950" spans="101:101">
      <c r="CW155950" s="2210"/>
    </row>
    <row r="155951" spans="101:101">
      <c r="CW155951" s="2195"/>
    </row>
    <row r="155975" spans="101:101">
      <c r="CW155975" s="2210"/>
    </row>
    <row r="155976" spans="101:101">
      <c r="CW155976" s="2195"/>
    </row>
    <row r="156000" spans="101:101">
      <c r="CW156000" s="2210"/>
    </row>
    <row r="156001" spans="101:101">
      <c r="CW156001" s="2195"/>
    </row>
    <row r="156025" spans="101:101">
      <c r="CW156025" s="2210"/>
    </row>
    <row r="156026" spans="101:101">
      <c r="CW156026" s="2195"/>
    </row>
    <row r="156050" spans="101:101">
      <c r="CW156050" s="2210"/>
    </row>
    <row r="156051" spans="101:101">
      <c r="CW156051" s="2195"/>
    </row>
    <row r="156075" spans="101:101">
      <c r="CW156075" s="2210"/>
    </row>
    <row r="156076" spans="101:101">
      <c r="CW156076" s="2195"/>
    </row>
    <row r="156100" spans="101:101">
      <c r="CW156100" s="2210"/>
    </row>
    <row r="156101" spans="101:101">
      <c r="CW156101" s="2195"/>
    </row>
    <row r="156125" spans="101:101">
      <c r="CW156125" s="2210"/>
    </row>
    <row r="156126" spans="101:101">
      <c r="CW156126" s="2195"/>
    </row>
    <row r="156150" spans="101:101">
      <c r="CW156150" s="2210"/>
    </row>
    <row r="156151" spans="101:101">
      <c r="CW156151" s="2195"/>
    </row>
    <row r="156175" spans="101:101">
      <c r="CW156175" s="2210"/>
    </row>
    <row r="156176" spans="101:101">
      <c r="CW156176" s="2195"/>
    </row>
    <row r="156200" spans="101:101">
      <c r="CW156200" s="2210"/>
    </row>
    <row r="156201" spans="101:101">
      <c r="CW156201" s="2195"/>
    </row>
    <row r="156225" spans="101:101">
      <c r="CW156225" s="2210"/>
    </row>
    <row r="156226" spans="101:101">
      <c r="CW156226" s="2195"/>
    </row>
    <row r="156250" spans="101:101">
      <c r="CW156250" s="2210"/>
    </row>
    <row r="156251" spans="101:101">
      <c r="CW156251" s="2195"/>
    </row>
    <row r="156275" spans="101:101">
      <c r="CW156275" s="2210"/>
    </row>
    <row r="156276" spans="101:101">
      <c r="CW156276" s="2195"/>
    </row>
    <row r="156300" spans="101:101">
      <c r="CW156300" s="2210"/>
    </row>
    <row r="156301" spans="101:101">
      <c r="CW156301" s="2195"/>
    </row>
    <row r="156325" spans="101:101">
      <c r="CW156325" s="2210"/>
    </row>
    <row r="156326" spans="101:101">
      <c r="CW156326" s="2195"/>
    </row>
    <row r="156350" spans="101:101">
      <c r="CW156350" s="2210"/>
    </row>
    <row r="156351" spans="101:101">
      <c r="CW156351" s="2195"/>
    </row>
    <row r="156375" spans="101:101">
      <c r="CW156375" s="2210"/>
    </row>
    <row r="156376" spans="101:101">
      <c r="CW156376" s="2195"/>
    </row>
    <row r="156400" spans="101:101">
      <c r="CW156400" s="2210"/>
    </row>
    <row r="156401" spans="101:101">
      <c r="CW156401" s="2195"/>
    </row>
    <row r="156425" spans="101:101">
      <c r="CW156425" s="2210"/>
    </row>
    <row r="156426" spans="101:101">
      <c r="CW156426" s="2195"/>
    </row>
    <row r="156450" spans="101:101">
      <c r="CW156450" s="2210"/>
    </row>
    <row r="156451" spans="101:101">
      <c r="CW156451" s="2195"/>
    </row>
    <row r="156475" spans="101:101">
      <c r="CW156475" s="2210"/>
    </row>
    <row r="156476" spans="101:101">
      <c r="CW156476" s="2195"/>
    </row>
    <row r="156500" spans="101:101">
      <c r="CW156500" s="2210"/>
    </row>
    <row r="156501" spans="101:101">
      <c r="CW156501" s="2195"/>
    </row>
    <row r="156525" spans="101:101">
      <c r="CW156525" s="2210"/>
    </row>
    <row r="156526" spans="101:101">
      <c r="CW156526" s="2195"/>
    </row>
    <row r="156550" spans="101:101">
      <c r="CW156550" s="2210"/>
    </row>
    <row r="156551" spans="101:101">
      <c r="CW156551" s="2195"/>
    </row>
    <row r="156575" spans="101:101">
      <c r="CW156575" s="2210"/>
    </row>
    <row r="156576" spans="101:101">
      <c r="CW156576" s="2195"/>
    </row>
    <row r="156600" spans="101:101">
      <c r="CW156600" s="2210"/>
    </row>
    <row r="156601" spans="101:101">
      <c r="CW156601" s="2195"/>
    </row>
    <row r="156625" spans="101:101">
      <c r="CW156625" s="2210"/>
    </row>
    <row r="156626" spans="101:101">
      <c r="CW156626" s="2195"/>
    </row>
    <row r="156650" spans="101:101">
      <c r="CW156650" s="2210"/>
    </row>
    <row r="156651" spans="101:101">
      <c r="CW156651" s="2195"/>
    </row>
    <row r="156675" spans="101:101">
      <c r="CW156675" s="2210"/>
    </row>
    <row r="156676" spans="101:101">
      <c r="CW156676" s="2195"/>
    </row>
    <row r="156700" spans="101:101">
      <c r="CW156700" s="2210"/>
    </row>
    <row r="156701" spans="101:101">
      <c r="CW156701" s="2195"/>
    </row>
    <row r="156725" spans="101:101">
      <c r="CW156725" s="2210"/>
    </row>
    <row r="156726" spans="101:101">
      <c r="CW156726" s="2195"/>
    </row>
    <row r="156750" spans="101:101">
      <c r="CW156750" s="2210"/>
    </row>
    <row r="156751" spans="101:101">
      <c r="CW156751" s="2195"/>
    </row>
    <row r="156775" spans="101:101">
      <c r="CW156775" s="2210"/>
    </row>
    <row r="156776" spans="101:101">
      <c r="CW156776" s="2195"/>
    </row>
    <row r="156800" spans="101:101">
      <c r="CW156800" s="2210"/>
    </row>
    <row r="156801" spans="101:101">
      <c r="CW156801" s="2195"/>
    </row>
    <row r="156825" spans="101:101">
      <c r="CW156825" s="2210"/>
    </row>
    <row r="156826" spans="101:101">
      <c r="CW156826" s="2195"/>
    </row>
    <row r="156850" spans="101:101">
      <c r="CW156850" s="2210"/>
    </row>
    <row r="156851" spans="101:101">
      <c r="CW156851" s="2195"/>
    </row>
    <row r="156875" spans="101:101">
      <c r="CW156875" s="2210"/>
    </row>
    <row r="156876" spans="101:101">
      <c r="CW156876" s="2195"/>
    </row>
    <row r="156900" spans="101:101">
      <c r="CW156900" s="2210"/>
    </row>
    <row r="156901" spans="101:101">
      <c r="CW156901" s="2195"/>
    </row>
    <row r="156925" spans="101:101">
      <c r="CW156925" s="2210"/>
    </row>
    <row r="156926" spans="101:101">
      <c r="CW156926" s="2195"/>
    </row>
    <row r="156950" spans="101:101">
      <c r="CW156950" s="2210"/>
    </row>
    <row r="156951" spans="101:101">
      <c r="CW156951" s="2195"/>
    </row>
    <row r="156975" spans="101:101">
      <c r="CW156975" s="2210"/>
    </row>
    <row r="156976" spans="101:101">
      <c r="CW156976" s="2195"/>
    </row>
    <row r="157000" spans="101:101">
      <c r="CW157000" s="2210"/>
    </row>
    <row r="157001" spans="101:101">
      <c r="CW157001" s="2195"/>
    </row>
    <row r="157025" spans="101:101">
      <c r="CW157025" s="2210"/>
    </row>
    <row r="157026" spans="101:101">
      <c r="CW157026" s="2195"/>
    </row>
    <row r="157050" spans="101:101">
      <c r="CW157050" s="2210"/>
    </row>
    <row r="157051" spans="101:101">
      <c r="CW157051" s="2195"/>
    </row>
    <row r="157075" spans="101:101">
      <c r="CW157075" s="2210"/>
    </row>
    <row r="157076" spans="101:101">
      <c r="CW157076" s="2195"/>
    </row>
    <row r="157100" spans="101:101">
      <c r="CW157100" s="2210"/>
    </row>
    <row r="157101" spans="101:101">
      <c r="CW157101" s="2195"/>
    </row>
    <row r="157125" spans="101:101">
      <c r="CW157125" s="2210"/>
    </row>
    <row r="157126" spans="101:101">
      <c r="CW157126" s="2195"/>
    </row>
    <row r="157150" spans="101:101">
      <c r="CW157150" s="2210"/>
    </row>
    <row r="157151" spans="101:101">
      <c r="CW157151" s="2195"/>
    </row>
    <row r="157175" spans="101:101">
      <c r="CW157175" s="2210"/>
    </row>
    <row r="157176" spans="101:101">
      <c r="CW157176" s="2195"/>
    </row>
    <row r="157200" spans="101:101">
      <c r="CW157200" s="2210"/>
    </row>
    <row r="157201" spans="101:101">
      <c r="CW157201" s="2195"/>
    </row>
    <row r="157225" spans="101:101">
      <c r="CW157225" s="2210"/>
    </row>
    <row r="157226" spans="101:101">
      <c r="CW157226" s="2195"/>
    </row>
    <row r="157250" spans="101:101">
      <c r="CW157250" s="2210"/>
    </row>
    <row r="157251" spans="101:101">
      <c r="CW157251" s="2195"/>
    </row>
    <row r="157275" spans="101:101">
      <c r="CW157275" s="2210"/>
    </row>
    <row r="157276" spans="101:101">
      <c r="CW157276" s="2195"/>
    </row>
    <row r="157300" spans="101:101">
      <c r="CW157300" s="2210"/>
    </row>
    <row r="157301" spans="101:101">
      <c r="CW157301" s="2195"/>
    </row>
    <row r="157325" spans="101:101">
      <c r="CW157325" s="2210"/>
    </row>
    <row r="157326" spans="101:101">
      <c r="CW157326" s="2195"/>
    </row>
    <row r="157350" spans="101:101">
      <c r="CW157350" s="2210"/>
    </row>
    <row r="157351" spans="101:101">
      <c r="CW157351" s="2195"/>
    </row>
    <row r="157375" spans="101:101">
      <c r="CW157375" s="2210"/>
    </row>
    <row r="157376" spans="101:101">
      <c r="CW157376" s="2195"/>
    </row>
    <row r="157400" spans="101:101">
      <c r="CW157400" s="2210"/>
    </row>
    <row r="157401" spans="101:101">
      <c r="CW157401" s="2195"/>
    </row>
    <row r="157425" spans="101:101">
      <c r="CW157425" s="2210"/>
    </row>
    <row r="157426" spans="101:101">
      <c r="CW157426" s="2195"/>
    </row>
    <row r="157450" spans="101:101">
      <c r="CW157450" s="2210"/>
    </row>
    <row r="157451" spans="101:101">
      <c r="CW157451" s="2195"/>
    </row>
    <row r="157475" spans="101:101">
      <c r="CW157475" s="2210"/>
    </row>
    <row r="157476" spans="101:101">
      <c r="CW157476" s="2195"/>
    </row>
    <row r="157500" spans="101:101">
      <c r="CW157500" s="2210"/>
    </row>
    <row r="157501" spans="101:101">
      <c r="CW157501" s="2195"/>
    </row>
    <row r="157525" spans="101:101">
      <c r="CW157525" s="2210"/>
    </row>
    <row r="157526" spans="101:101">
      <c r="CW157526" s="2195"/>
    </row>
    <row r="157550" spans="101:101">
      <c r="CW157550" s="2210"/>
    </row>
    <row r="157551" spans="101:101">
      <c r="CW157551" s="2195"/>
    </row>
    <row r="157575" spans="101:101">
      <c r="CW157575" s="2210"/>
    </row>
    <row r="157576" spans="101:101">
      <c r="CW157576" s="2195"/>
    </row>
    <row r="157600" spans="101:101">
      <c r="CW157600" s="2210"/>
    </row>
    <row r="157601" spans="101:101">
      <c r="CW157601" s="2195"/>
    </row>
    <row r="157625" spans="101:101">
      <c r="CW157625" s="2210"/>
    </row>
    <row r="157626" spans="101:101">
      <c r="CW157626" s="2195"/>
    </row>
    <row r="157650" spans="101:101">
      <c r="CW157650" s="2210"/>
    </row>
    <row r="157651" spans="101:101">
      <c r="CW157651" s="2195"/>
    </row>
    <row r="157675" spans="101:101">
      <c r="CW157675" s="2210"/>
    </row>
    <row r="157676" spans="101:101">
      <c r="CW157676" s="2195"/>
    </row>
    <row r="157700" spans="101:101">
      <c r="CW157700" s="2210"/>
    </row>
    <row r="157701" spans="101:101">
      <c r="CW157701" s="2195"/>
    </row>
    <row r="157725" spans="101:101">
      <c r="CW157725" s="2210"/>
    </row>
    <row r="157726" spans="101:101">
      <c r="CW157726" s="2195"/>
    </row>
    <row r="157750" spans="101:101">
      <c r="CW157750" s="2210"/>
    </row>
    <row r="157751" spans="101:101">
      <c r="CW157751" s="2195"/>
    </row>
    <row r="157775" spans="101:101">
      <c r="CW157775" s="2210"/>
    </row>
    <row r="157776" spans="101:101">
      <c r="CW157776" s="2195"/>
    </row>
    <row r="157800" spans="101:101">
      <c r="CW157800" s="2210"/>
    </row>
    <row r="157801" spans="101:101">
      <c r="CW157801" s="2195"/>
    </row>
    <row r="157825" spans="101:101">
      <c r="CW157825" s="2210"/>
    </row>
    <row r="157826" spans="101:101">
      <c r="CW157826" s="2195"/>
    </row>
    <row r="157850" spans="101:101">
      <c r="CW157850" s="2210"/>
    </row>
    <row r="157851" spans="101:101">
      <c r="CW157851" s="2195"/>
    </row>
    <row r="157875" spans="101:101">
      <c r="CW157875" s="2210"/>
    </row>
    <row r="157876" spans="101:101">
      <c r="CW157876" s="2195"/>
    </row>
    <row r="157900" spans="101:101">
      <c r="CW157900" s="2210"/>
    </row>
    <row r="157901" spans="101:101">
      <c r="CW157901" s="2195"/>
    </row>
    <row r="157925" spans="101:101">
      <c r="CW157925" s="2210"/>
    </row>
    <row r="157926" spans="101:101">
      <c r="CW157926" s="2195"/>
    </row>
    <row r="157950" spans="101:101">
      <c r="CW157950" s="2210"/>
    </row>
    <row r="157951" spans="101:101">
      <c r="CW157951" s="2195"/>
    </row>
    <row r="157975" spans="101:101">
      <c r="CW157975" s="2210"/>
    </row>
    <row r="157976" spans="101:101">
      <c r="CW157976" s="2195"/>
    </row>
    <row r="158000" spans="101:101">
      <c r="CW158000" s="2210"/>
    </row>
    <row r="158001" spans="101:101">
      <c r="CW158001" s="2195"/>
    </row>
    <row r="158025" spans="101:101">
      <c r="CW158025" s="2210"/>
    </row>
    <row r="158026" spans="101:101">
      <c r="CW158026" s="2195"/>
    </row>
    <row r="158050" spans="101:101">
      <c r="CW158050" s="2210"/>
    </row>
    <row r="158051" spans="101:101">
      <c r="CW158051" s="2195"/>
    </row>
    <row r="158075" spans="101:101">
      <c r="CW158075" s="2210"/>
    </row>
    <row r="158076" spans="101:101">
      <c r="CW158076" s="2195"/>
    </row>
    <row r="158100" spans="101:101">
      <c r="CW158100" s="2210"/>
    </row>
    <row r="158101" spans="101:101">
      <c r="CW158101" s="2195"/>
    </row>
    <row r="158125" spans="101:101">
      <c r="CW158125" s="2210"/>
    </row>
    <row r="158126" spans="101:101">
      <c r="CW158126" s="2195"/>
    </row>
    <row r="158150" spans="101:101">
      <c r="CW158150" s="2210"/>
    </row>
    <row r="158151" spans="101:101">
      <c r="CW158151" s="2195"/>
    </row>
    <row r="158175" spans="101:101">
      <c r="CW158175" s="2210"/>
    </row>
    <row r="158176" spans="101:101">
      <c r="CW158176" s="2195"/>
    </row>
    <row r="158200" spans="101:101">
      <c r="CW158200" s="2210"/>
    </row>
    <row r="158201" spans="101:101">
      <c r="CW158201" s="2195"/>
    </row>
    <row r="158225" spans="101:101">
      <c r="CW158225" s="2210"/>
    </row>
    <row r="158226" spans="101:101">
      <c r="CW158226" s="2195"/>
    </row>
    <row r="158250" spans="101:101">
      <c r="CW158250" s="2210"/>
    </row>
    <row r="158251" spans="101:101">
      <c r="CW158251" s="2195"/>
    </row>
    <row r="158275" spans="101:101">
      <c r="CW158275" s="2210"/>
    </row>
    <row r="158276" spans="101:101">
      <c r="CW158276" s="2195"/>
    </row>
    <row r="158300" spans="101:101">
      <c r="CW158300" s="2210"/>
    </row>
    <row r="158301" spans="101:101">
      <c r="CW158301" s="2195"/>
    </row>
    <row r="158325" spans="101:101">
      <c r="CW158325" s="2210"/>
    </row>
    <row r="158326" spans="101:101">
      <c r="CW158326" s="2195"/>
    </row>
    <row r="158350" spans="101:101">
      <c r="CW158350" s="2210"/>
    </row>
    <row r="158351" spans="101:101">
      <c r="CW158351" s="2195"/>
    </row>
    <row r="158375" spans="101:101">
      <c r="CW158375" s="2210"/>
    </row>
    <row r="158376" spans="101:101">
      <c r="CW158376" s="2195"/>
    </row>
    <row r="158400" spans="101:101">
      <c r="CW158400" s="2210"/>
    </row>
    <row r="158401" spans="101:101">
      <c r="CW158401" s="2195"/>
    </row>
    <row r="158425" spans="101:101">
      <c r="CW158425" s="2210"/>
    </row>
    <row r="158426" spans="101:101">
      <c r="CW158426" s="2195"/>
    </row>
    <row r="158450" spans="101:101">
      <c r="CW158450" s="2210"/>
    </row>
    <row r="158451" spans="101:101">
      <c r="CW158451" s="2195"/>
    </row>
    <row r="158475" spans="101:101">
      <c r="CW158475" s="2210"/>
    </row>
    <row r="158476" spans="101:101">
      <c r="CW158476" s="2195"/>
    </row>
    <row r="158500" spans="101:101">
      <c r="CW158500" s="2210"/>
    </row>
    <row r="158501" spans="101:101">
      <c r="CW158501" s="2195"/>
    </row>
    <row r="158525" spans="101:101">
      <c r="CW158525" s="2210"/>
    </row>
    <row r="158526" spans="101:101">
      <c r="CW158526" s="2195"/>
    </row>
    <row r="158550" spans="101:101">
      <c r="CW158550" s="2210"/>
    </row>
    <row r="158551" spans="101:101">
      <c r="CW158551" s="2195"/>
    </row>
    <row r="158575" spans="101:101">
      <c r="CW158575" s="2210"/>
    </row>
    <row r="158576" spans="101:101">
      <c r="CW158576" s="2195"/>
    </row>
    <row r="158600" spans="101:101">
      <c r="CW158600" s="2210"/>
    </row>
    <row r="158601" spans="101:101">
      <c r="CW158601" s="2195"/>
    </row>
    <row r="158625" spans="101:101">
      <c r="CW158625" s="2210"/>
    </row>
    <row r="158626" spans="101:101">
      <c r="CW158626" s="2195"/>
    </row>
    <row r="158650" spans="101:101">
      <c r="CW158650" s="2210"/>
    </row>
    <row r="158651" spans="101:101">
      <c r="CW158651" s="2195"/>
    </row>
    <row r="158675" spans="101:101">
      <c r="CW158675" s="2210"/>
    </row>
    <row r="158676" spans="101:101">
      <c r="CW158676" s="2195"/>
    </row>
    <row r="158700" spans="101:101">
      <c r="CW158700" s="2210"/>
    </row>
    <row r="158701" spans="101:101">
      <c r="CW158701" s="2195"/>
    </row>
    <row r="158725" spans="101:101">
      <c r="CW158725" s="2210"/>
    </row>
    <row r="158726" spans="101:101">
      <c r="CW158726" s="2195"/>
    </row>
    <row r="158750" spans="101:101">
      <c r="CW158750" s="2210"/>
    </row>
    <row r="158751" spans="101:101">
      <c r="CW158751" s="2195"/>
    </row>
    <row r="158775" spans="101:101">
      <c r="CW158775" s="2210"/>
    </row>
    <row r="158776" spans="101:101">
      <c r="CW158776" s="2195"/>
    </row>
    <row r="158800" spans="101:101">
      <c r="CW158800" s="2210"/>
    </row>
    <row r="158801" spans="101:101">
      <c r="CW158801" s="2195"/>
    </row>
    <row r="158825" spans="101:101">
      <c r="CW158825" s="2210"/>
    </row>
    <row r="158826" spans="101:101">
      <c r="CW158826" s="2195"/>
    </row>
    <row r="158850" spans="101:101">
      <c r="CW158850" s="2210"/>
    </row>
    <row r="158851" spans="101:101">
      <c r="CW158851" s="2195"/>
    </row>
    <row r="158875" spans="101:101">
      <c r="CW158875" s="2210"/>
    </row>
    <row r="158876" spans="101:101">
      <c r="CW158876" s="2195"/>
    </row>
    <row r="158900" spans="101:101">
      <c r="CW158900" s="2210"/>
    </row>
    <row r="158901" spans="101:101">
      <c r="CW158901" s="2195"/>
    </row>
    <row r="158925" spans="101:101">
      <c r="CW158925" s="2210"/>
    </row>
    <row r="158926" spans="101:101">
      <c r="CW158926" s="2195"/>
    </row>
    <row r="158950" spans="101:101">
      <c r="CW158950" s="2210"/>
    </row>
    <row r="158951" spans="101:101">
      <c r="CW158951" s="2195"/>
    </row>
    <row r="158975" spans="101:101">
      <c r="CW158975" s="2210"/>
    </row>
    <row r="158976" spans="101:101">
      <c r="CW158976" s="2195"/>
    </row>
    <row r="159000" spans="101:101">
      <c r="CW159000" s="2210"/>
    </row>
    <row r="159001" spans="101:101">
      <c r="CW159001" s="2195"/>
    </row>
    <row r="159025" spans="101:101">
      <c r="CW159025" s="2210"/>
    </row>
    <row r="159026" spans="101:101">
      <c r="CW159026" s="2195"/>
    </row>
    <row r="159050" spans="101:101">
      <c r="CW159050" s="2210"/>
    </row>
    <row r="159051" spans="101:101">
      <c r="CW159051" s="2195"/>
    </row>
    <row r="159075" spans="101:101">
      <c r="CW159075" s="2210"/>
    </row>
    <row r="159076" spans="101:101">
      <c r="CW159076" s="2195"/>
    </row>
    <row r="159100" spans="101:101">
      <c r="CW159100" s="2210"/>
    </row>
    <row r="159101" spans="101:101">
      <c r="CW159101" s="2195"/>
    </row>
    <row r="159125" spans="101:101">
      <c r="CW159125" s="2210"/>
    </row>
    <row r="159126" spans="101:101">
      <c r="CW159126" s="2195"/>
    </row>
    <row r="159150" spans="101:101">
      <c r="CW159150" s="2210"/>
    </row>
    <row r="159151" spans="101:101">
      <c r="CW159151" s="2195"/>
    </row>
    <row r="159175" spans="101:101">
      <c r="CW159175" s="2210"/>
    </row>
    <row r="159176" spans="101:101">
      <c r="CW159176" s="2195"/>
    </row>
    <row r="159200" spans="101:101">
      <c r="CW159200" s="2210"/>
    </row>
    <row r="159201" spans="101:101">
      <c r="CW159201" s="2195"/>
    </row>
    <row r="159225" spans="101:101">
      <c r="CW159225" s="2210"/>
    </row>
    <row r="159226" spans="101:101">
      <c r="CW159226" s="2195"/>
    </row>
    <row r="159250" spans="101:101">
      <c r="CW159250" s="2210"/>
    </row>
    <row r="159251" spans="101:101">
      <c r="CW159251" s="2195"/>
    </row>
    <row r="159275" spans="101:101">
      <c r="CW159275" s="2210"/>
    </row>
    <row r="159276" spans="101:101">
      <c r="CW159276" s="2195"/>
    </row>
    <row r="159300" spans="101:101">
      <c r="CW159300" s="2210"/>
    </row>
    <row r="159301" spans="101:101">
      <c r="CW159301" s="2195"/>
    </row>
    <row r="159325" spans="101:101">
      <c r="CW159325" s="2210"/>
    </row>
    <row r="159326" spans="101:101">
      <c r="CW159326" s="2195"/>
    </row>
    <row r="159350" spans="101:101">
      <c r="CW159350" s="2210"/>
    </row>
    <row r="159351" spans="101:101">
      <c r="CW159351" s="2195"/>
    </row>
    <row r="159375" spans="101:101">
      <c r="CW159375" s="2210"/>
    </row>
    <row r="159376" spans="101:101">
      <c r="CW159376" s="2195"/>
    </row>
    <row r="159400" spans="101:101">
      <c r="CW159400" s="2210"/>
    </row>
    <row r="159401" spans="101:101">
      <c r="CW159401" s="2195"/>
    </row>
    <row r="159425" spans="101:101">
      <c r="CW159425" s="2210"/>
    </row>
    <row r="159426" spans="101:101">
      <c r="CW159426" s="2195"/>
    </row>
    <row r="159450" spans="101:101">
      <c r="CW159450" s="2210"/>
    </row>
    <row r="159451" spans="101:101">
      <c r="CW159451" s="2195"/>
    </row>
    <row r="159475" spans="101:101">
      <c r="CW159475" s="2210"/>
    </row>
    <row r="159476" spans="101:101">
      <c r="CW159476" s="2195"/>
    </row>
    <row r="159500" spans="101:101">
      <c r="CW159500" s="2210"/>
    </row>
    <row r="159501" spans="101:101">
      <c r="CW159501" s="2195"/>
    </row>
    <row r="159525" spans="101:101">
      <c r="CW159525" s="2210"/>
    </row>
    <row r="159526" spans="101:101">
      <c r="CW159526" s="2195"/>
    </row>
    <row r="159550" spans="101:101">
      <c r="CW159550" s="2210"/>
    </row>
    <row r="159551" spans="101:101">
      <c r="CW159551" s="2195"/>
    </row>
    <row r="159575" spans="101:101">
      <c r="CW159575" s="2210"/>
    </row>
    <row r="159576" spans="101:101">
      <c r="CW159576" s="2195"/>
    </row>
    <row r="159600" spans="101:101">
      <c r="CW159600" s="2210"/>
    </row>
    <row r="159601" spans="101:101">
      <c r="CW159601" s="2195"/>
    </row>
    <row r="159625" spans="101:101">
      <c r="CW159625" s="2210"/>
    </row>
    <row r="159626" spans="101:101">
      <c r="CW159626" s="2195"/>
    </row>
    <row r="159650" spans="101:101">
      <c r="CW159650" s="2210"/>
    </row>
    <row r="159651" spans="101:101">
      <c r="CW159651" s="2195"/>
    </row>
    <row r="159675" spans="101:101">
      <c r="CW159675" s="2210"/>
    </row>
    <row r="159676" spans="101:101">
      <c r="CW159676" s="2195"/>
    </row>
    <row r="159700" spans="101:101">
      <c r="CW159700" s="2210"/>
    </row>
    <row r="159701" spans="101:101">
      <c r="CW159701" s="2195"/>
    </row>
    <row r="159725" spans="101:101">
      <c r="CW159725" s="2210"/>
    </row>
    <row r="159726" spans="101:101">
      <c r="CW159726" s="2195"/>
    </row>
    <row r="159750" spans="101:101">
      <c r="CW159750" s="2210"/>
    </row>
    <row r="159751" spans="101:101">
      <c r="CW159751" s="2195"/>
    </row>
    <row r="159775" spans="101:101">
      <c r="CW159775" s="2210"/>
    </row>
    <row r="159776" spans="101:101">
      <c r="CW159776" s="2195"/>
    </row>
    <row r="159800" spans="101:101">
      <c r="CW159800" s="2210"/>
    </row>
    <row r="159801" spans="101:101">
      <c r="CW159801" s="2195"/>
    </row>
    <row r="159825" spans="101:101">
      <c r="CW159825" s="2210"/>
    </row>
    <row r="159826" spans="101:101">
      <c r="CW159826" s="2195"/>
    </row>
    <row r="159850" spans="101:101">
      <c r="CW159850" s="2210"/>
    </row>
    <row r="159851" spans="101:101">
      <c r="CW159851" s="2195"/>
    </row>
    <row r="159875" spans="101:101">
      <c r="CW159875" s="2210"/>
    </row>
    <row r="159876" spans="101:101">
      <c r="CW159876" s="2195"/>
    </row>
    <row r="159900" spans="101:101">
      <c r="CW159900" s="2210"/>
    </row>
    <row r="159901" spans="101:101">
      <c r="CW159901" s="2195"/>
    </row>
    <row r="159925" spans="101:101">
      <c r="CW159925" s="2210"/>
    </row>
    <row r="159926" spans="101:101">
      <c r="CW159926" s="2195"/>
    </row>
    <row r="159950" spans="101:101">
      <c r="CW159950" s="2210"/>
    </row>
    <row r="159951" spans="101:101">
      <c r="CW159951" s="2195"/>
    </row>
    <row r="159975" spans="101:101">
      <c r="CW159975" s="2210"/>
    </row>
    <row r="159976" spans="101:101">
      <c r="CW159976" s="2195"/>
    </row>
    <row r="160000" spans="101:101">
      <c r="CW160000" s="2210"/>
    </row>
    <row r="160001" spans="101:101">
      <c r="CW160001" s="2195"/>
    </row>
    <row r="160025" spans="101:101">
      <c r="CW160025" s="2210"/>
    </row>
    <row r="160026" spans="101:101">
      <c r="CW160026" s="2195"/>
    </row>
    <row r="160050" spans="101:101">
      <c r="CW160050" s="2210"/>
    </row>
    <row r="160051" spans="101:101">
      <c r="CW160051" s="2195"/>
    </row>
    <row r="160075" spans="101:101">
      <c r="CW160075" s="2210"/>
    </row>
    <row r="160076" spans="101:101">
      <c r="CW160076" s="2195"/>
    </row>
    <row r="160100" spans="101:101">
      <c r="CW160100" s="2210"/>
    </row>
    <row r="160101" spans="101:101">
      <c r="CW160101" s="2195"/>
    </row>
    <row r="160125" spans="101:101">
      <c r="CW160125" s="2210"/>
    </row>
    <row r="160126" spans="101:101">
      <c r="CW160126" s="2195"/>
    </row>
    <row r="160150" spans="101:101">
      <c r="CW160150" s="2210"/>
    </row>
    <row r="160151" spans="101:101">
      <c r="CW160151" s="2195"/>
    </row>
    <row r="160175" spans="101:101">
      <c r="CW160175" s="2210"/>
    </row>
    <row r="160176" spans="101:101">
      <c r="CW160176" s="2195"/>
    </row>
    <row r="160200" spans="101:101">
      <c r="CW160200" s="2210"/>
    </row>
    <row r="160201" spans="101:101">
      <c r="CW160201" s="2195"/>
    </row>
    <row r="160225" spans="101:101">
      <c r="CW160225" s="2210"/>
    </row>
    <row r="160226" spans="101:101">
      <c r="CW160226" s="2195"/>
    </row>
    <row r="160250" spans="101:101">
      <c r="CW160250" s="2210"/>
    </row>
    <row r="160251" spans="101:101">
      <c r="CW160251" s="2195"/>
    </row>
    <row r="160275" spans="101:101">
      <c r="CW160275" s="2210"/>
    </row>
    <row r="160276" spans="101:101">
      <c r="CW160276" s="2195"/>
    </row>
    <row r="160300" spans="101:101">
      <c r="CW160300" s="2210"/>
    </row>
    <row r="160301" spans="101:101">
      <c r="CW160301" s="2195"/>
    </row>
    <row r="160325" spans="101:101">
      <c r="CW160325" s="2210"/>
    </row>
    <row r="160326" spans="101:101">
      <c r="CW160326" s="2195"/>
    </row>
    <row r="160350" spans="101:101">
      <c r="CW160350" s="2210"/>
    </row>
    <row r="160351" spans="101:101">
      <c r="CW160351" s="2195"/>
    </row>
    <row r="160375" spans="101:101">
      <c r="CW160375" s="2210"/>
    </row>
    <row r="160376" spans="101:101">
      <c r="CW160376" s="2195"/>
    </row>
    <row r="160400" spans="101:101">
      <c r="CW160400" s="2210"/>
    </row>
    <row r="160401" spans="101:101">
      <c r="CW160401" s="2195"/>
    </row>
    <row r="160425" spans="101:101">
      <c r="CW160425" s="2210"/>
    </row>
    <row r="160426" spans="101:101">
      <c r="CW160426" s="2195"/>
    </row>
    <row r="160450" spans="101:101">
      <c r="CW160450" s="2210"/>
    </row>
    <row r="160451" spans="101:101">
      <c r="CW160451" s="2195"/>
    </row>
    <row r="160475" spans="101:101">
      <c r="CW160475" s="2210"/>
    </row>
    <row r="160476" spans="101:101">
      <c r="CW160476" s="2195"/>
    </row>
    <row r="160500" spans="101:101">
      <c r="CW160500" s="2210"/>
    </row>
    <row r="160501" spans="101:101">
      <c r="CW160501" s="2195"/>
    </row>
    <row r="160525" spans="101:101">
      <c r="CW160525" s="2210"/>
    </row>
    <row r="160526" spans="101:101">
      <c r="CW160526" s="2195"/>
    </row>
    <row r="160550" spans="101:101">
      <c r="CW160550" s="2210"/>
    </row>
    <row r="160551" spans="101:101">
      <c r="CW160551" s="2195"/>
    </row>
    <row r="160575" spans="101:101">
      <c r="CW160575" s="2210"/>
    </row>
    <row r="160576" spans="101:101">
      <c r="CW160576" s="2195"/>
    </row>
    <row r="160600" spans="101:101">
      <c r="CW160600" s="2210"/>
    </row>
    <row r="160601" spans="101:101">
      <c r="CW160601" s="2195"/>
    </row>
    <row r="160625" spans="101:101">
      <c r="CW160625" s="2210"/>
    </row>
    <row r="160626" spans="101:101">
      <c r="CW160626" s="2195"/>
    </row>
    <row r="160650" spans="101:101">
      <c r="CW160650" s="2210"/>
    </row>
    <row r="160651" spans="101:101">
      <c r="CW160651" s="2195"/>
    </row>
    <row r="160675" spans="101:101">
      <c r="CW160675" s="2210"/>
    </row>
    <row r="160676" spans="101:101">
      <c r="CW160676" s="2195"/>
    </row>
    <row r="160700" spans="101:101">
      <c r="CW160700" s="2210"/>
    </row>
    <row r="160701" spans="101:101">
      <c r="CW160701" s="2195"/>
    </row>
    <row r="160725" spans="101:101">
      <c r="CW160725" s="2210"/>
    </row>
    <row r="160726" spans="101:101">
      <c r="CW160726" s="2195"/>
    </row>
    <row r="160750" spans="101:101">
      <c r="CW160750" s="2210"/>
    </row>
    <row r="160751" spans="101:101">
      <c r="CW160751" s="2195"/>
    </row>
    <row r="160775" spans="101:101">
      <c r="CW160775" s="2210"/>
    </row>
    <row r="160776" spans="101:101">
      <c r="CW160776" s="2195"/>
    </row>
    <row r="160800" spans="101:101">
      <c r="CW160800" s="2210"/>
    </row>
    <row r="160801" spans="101:101">
      <c r="CW160801" s="2195"/>
    </row>
    <row r="160825" spans="101:101">
      <c r="CW160825" s="2210"/>
    </row>
    <row r="160826" spans="101:101">
      <c r="CW160826" s="2195"/>
    </row>
    <row r="160850" spans="101:101">
      <c r="CW160850" s="2210"/>
    </row>
    <row r="160851" spans="101:101">
      <c r="CW160851" s="2195"/>
    </row>
    <row r="160875" spans="101:101">
      <c r="CW160875" s="2210"/>
    </row>
    <row r="160876" spans="101:101">
      <c r="CW160876" s="2195"/>
    </row>
    <row r="160900" spans="101:101">
      <c r="CW160900" s="2210"/>
    </row>
    <row r="160901" spans="101:101">
      <c r="CW160901" s="2195"/>
    </row>
    <row r="160925" spans="101:101">
      <c r="CW160925" s="2210"/>
    </row>
    <row r="160926" spans="101:101">
      <c r="CW160926" s="2195"/>
    </row>
    <row r="160950" spans="101:101">
      <c r="CW160950" s="2210"/>
    </row>
    <row r="160951" spans="101:101">
      <c r="CW160951" s="2195"/>
    </row>
    <row r="160975" spans="101:101">
      <c r="CW160975" s="2210"/>
    </row>
    <row r="160976" spans="101:101">
      <c r="CW160976" s="2195"/>
    </row>
    <row r="161000" spans="101:101">
      <c r="CW161000" s="2210"/>
    </row>
    <row r="161001" spans="101:101">
      <c r="CW161001" s="2195"/>
    </row>
    <row r="161025" spans="101:101">
      <c r="CW161025" s="2210"/>
    </row>
    <row r="161026" spans="101:101">
      <c r="CW161026" s="2195"/>
    </row>
    <row r="161050" spans="101:101">
      <c r="CW161050" s="2210"/>
    </row>
    <row r="161051" spans="101:101">
      <c r="CW161051" s="2195"/>
    </row>
    <row r="161075" spans="101:101">
      <c r="CW161075" s="2210"/>
    </row>
    <row r="161076" spans="101:101">
      <c r="CW161076" s="2195"/>
    </row>
    <row r="161100" spans="101:101">
      <c r="CW161100" s="2210"/>
    </row>
    <row r="161101" spans="101:101">
      <c r="CW161101" s="2195"/>
    </row>
    <row r="161125" spans="101:101">
      <c r="CW161125" s="2210"/>
    </row>
    <row r="161126" spans="101:101">
      <c r="CW161126" s="2195"/>
    </row>
    <row r="161150" spans="101:101">
      <c r="CW161150" s="2210"/>
    </row>
    <row r="161151" spans="101:101">
      <c r="CW161151" s="2195"/>
    </row>
    <row r="161175" spans="101:101">
      <c r="CW161175" s="2210"/>
    </row>
    <row r="161176" spans="101:101">
      <c r="CW161176" s="2195"/>
    </row>
    <row r="161200" spans="101:101">
      <c r="CW161200" s="2210"/>
    </row>
    <row r="161201" spans="101:101">
      <c r="CW161201" s="2195"/>
    </row>
    <row r="161225" spans="101:101">
      <c r="CW161225" s="2210"/>
    </row>
    <row r="161226" spans="101:101">
      <c r="CW161226" s="2195"/>
    </row>
    <row r="161250" spans="101:101">
      <c r="CW161250" s="2210"/>
    </row>
    <row r="161251" spans="101:101">
      <c r="CW161251" s="2195"/>
    </row>
    <row r="161275" spans="101:101">
      <c r="CW161275" s="2210"/>
    </row>
    <row r="161276" spans="101:101">
      <c r="CW161276" s="2195"/>
    </row>
    <row r="161300" spans="101:101">
      <c r="CW161300" s="2210"/>
    </row>
    <row r="161301" spans="101:101">
      <c r="CW161301" s="2195"/>
    </row>
    <row r="161325" spans="101:101">
      <c r="CW161325" s="2210"/>
    </row>
    <row r="161326" spans="101:101">
      <c r="CW161326" s="2195"/>
    </row>
    <row r="161350" spans="101:101">
      <c r="CW161350" s="2210"/>
    </row>
    <row r="161351" spans="101:101">
      <c r="CW161351" s="2195"/>
    </row>
    <row r="161375" spans="101:101">
      <c r="CW161375" s="2210"/>
    </row>
    <row r="161376" spans="101:101">
      <c r="CW161376" s="2195"/>
    </row>
    <row r="161400" spans="101:101">
      <c r="CW161400" s="2210"/>
    </row>
    <row r="161401" spans="101:101">
      <c r="CW161401" s="2195"/>
    </row>
    <row r="161425" spans="101:101">
      <c r="CW161425" s="2210"/>
    </row>
    <row r="161426" spans="101:101">
      <c r="CW161426" s="2195"/>
    </row>
    <row r="161450" spans="101:101">
      <c r="CW161450" s="2210"/>
    </row>
    <row r="161451" spans="101:101">
      <c r="CW161451" s="2195"/>
    </row>
    <row r="161475" spans="101:101">
      <c r="CW161475" s="2210"/>
    </row>
    <row r="161476" spans="101:101">
      <c r="CW161476" s="2195"/>
    </row>
    <row r="161500" spans="101:101">
      <c r="CW161500" s="2210"/>
    </row>
    <row r="161501" spans="101:101">
      <c r="CW161501" s="2195"/>
    </row>
    <row r="161525" spans="101:101">
      <c r="CW161525" s="2210"/>
    </row>
    <row r="161526" spans="101:101">
      <c r="CW161526" s="2195"/>
    </row>
    <row r="161550" spans="101:101">
      <c r="CW161550" s="2210"/>
    </row>
    <row r="161551" spans="101:101">
      <c r="CW161551" s="2195"/>
    </row>
    <row r="161575" spans="101:101">
      <c r="CW161575" s="2210"/>
    </row>
    <row r="161576" spans="101:101">
      <c r="CW161576" s="2195"/>
    </row>
    <row r="161600" spans="101:101">
      <c r="CW161600" s="2210"/>
    </row>
    <row r="161601" spans="101:101">
      <c r="CW161601" s="2195"/>
    </row>
    <row r="161625" spans="101:101">
      <c r="CW161625" s="2210"/>
    </row>
    <row r="161626" spans="101:101">
      <c r="CW161626" s="2195"/>
    </row>
    <row r="161650" spans="101:101">
      <c r="CW161650" s="2210"/>
    </row>
    <row r="161651" spans="101:101">
      <c r="CW161651" s="2195"/>
    </row>
    <row r="161675" spans="101:101">
      <c r="CW161675" s="2210"/>
    </row>
    <row r="161676" spans="101:101">
      <c r="CW161676" s="2195"/>
    </row>
    <row r="161700" spans="101:101">
      <c r="CW161700" s="2210"/>
    </row>
    <row r="161701" spans="101:101">
      <c r="CW161701" s="2195"/>
    </row>
    <row r="161725" spans="101:101">
      <c r="CW161725" s="2210"/>
    </row>
    <row r="161726" spans="101:101">
      <c r="CW161726" s="2195"/>
    </row>
    <row r="161750" spans="101:101">
      <c r="CW161750" s="2210"/>
    </row>
    <row r="161751" spans="101:101">
      <c r="CW161751" s="2195"/>
    </row>
    <row r="161775" spans="101:101">
      <c r="CW161775" s="2210"/>
    </row>
    <row r="161776" spans="101:101">
      <c r="CW161776" s="2195"/>
    </row>
    <row r="161800" spans="101:101">
      <c r="CW161800" s="2210"/>
    </row>
    <row r="161801" spans="101:101">
      <c r="CW161801" s="2195"/>
    </row>
    <row r="161825" spans="101:101">
      <c r="CW161825" s="2210"/>
    </row>
    <row r="161826" spans="101:101">
      <c r="CW161826" s="2195"/>
    </row>
    <row r="161850" spans="101:101">
      <c r="CW161850" s="2210"/>
    </row>
    <row r="161851" spans="101:101">
      <c r="CW161851" s="2195"/>
    </row>
    <row r="161875" spans="101:101">
      <c r="CW161875" s="2210"/>
    </row>
    <row r="161876" spans="101:101">
      <c r="CW161876" s="2195"/>
    </row>
    <row r="161900" spans="101:101">
      <c r="CW161900" s="2210"/>
    </row>
    <row r="161901" spans="101:101">
      <c r="CW161901" s="2195"/>
    </row>
    <row r="161925" spans="101:101">
      <c r="CW161925" s="2210"/>
    </row>
    <row r="161926" spans="101:101">
      <c r="CW161926" s="2195"/>
    </row>
    <row r="161950" spans="101:101">
      <c r="CW161950" s="2210"/>
    </row>
    <row r="161951" spans="101:101">
      <c r="CW161951" s="2195"/>
    </row>
    <row r="161975" spans="101:101">
      <c r="CW161975" s="2210"/>
    </row>
    <row r="161976" spans="101:101">
      <c r="CW161976" s="2195"/>
    </row>
    <row r="162000" spans="101:101">
      <c r="CW162000" s="2210"/>
    </row>
    <row r="162001" spans="101:101">
      <c r="CW162001" s="2195"/>
    </row>
    <row r="162025" spans="101:101">
      <c r="CW162025" s="2210"/>
    </row>
    <row r="162026" spans="101:101">
      <c r="CW162026" s="2195"/>
    </row>
    <row r="162050" spans="101:101">
      <c r="CW162050" s="2210"/>
    </row>
    <row r="162051" spans="101:101">
      <c r="CW162051" s="2195"/>
    </row>
    <row r="162075" spans="101:101">
      <c r="CW162075" s="2210"/>
    </row>
    <row r="162076" spans="101:101">
      <c r="CW162076" s="2195"/>
    </row>
    <row r="162100" spans="101:101">
      <c r="CW162100" s="2210"/>
    </row>
    <row r="162101" spans="101:101">
      <c r="CW162101" s="2195"/>
    </row>
    <row r="162125" spans="101:101">
      <c r="CW162125" s="2210"/>
    </row>
    <row r="162126" spans="101:101">
      <c r="CW162126" s="2195"/>
    </row>
    <row r="162150" spans="101:101">
      <c r="CW162150" s="2210"/>
    </row>
    <row r="162151" spans="101:101">
      <c r="CW162151" s="2195"/>
    </row>
    <row r="162175" spans="101:101">
      <c r="CW162175" s="2210"/>
    </row>
    <row r="162176" spans="101:101">
      <c r="CW162176" s="2195"/>
    </row>
    <row r="162200" spans="101:101">
      <c r="CW162200" s="2210"/>
    </row>
    <row r="162201" spans="101:101">
      <c r="CW162201" s="2195"/>
    </row>
    <row r="162225" spans="101:101">
      <c r="CW162225" s="2210"/>
    </row>
    <row r="162226" spans="101:101">
      <c r="CW162226" s="2195"/>
    </row>
    <row r="162250" spans="101:101">
      <c r="CW162250" s="2210"/>
    </row>
    <row r="162251" spans="101:101">
      <c r="CW162251" s="2195"/>
    </row>
    <row r="162275" spans="101:101">
      <c r="CW162275" s="2210"/>
    </row>
    <row r="162276" spans="101:101">
      <c r="CW162276" s="2195"/>
    </row>
    <row r="162300" spans="101:101">
      <c r="CW162300" s="2210"/>
    </row>
    <row r="162301" spans="101:101">
      <c r="CW162301" s="2195"/>
    </row>
    <row r="162325" spans="101:101">
      <c r="CW162325" s="2210"/>
    </row>
    <row r="162326" spans="101:101">
      <c r="CW162326" s="2195"/>
    </row>
    <row r="162350" spans="101:101">
      <c r="CW162350" s="2210"/>
    </row>
    <row r="162351" spans="101:101">
      <c r="CW162351" s="2195"/>
    </row>
    <row r="162375" spans="101:101">
      <c r="CW162375" s="2210"/>
    </row>
    <row r="162376" spans="101:101">
      <c r="CW162376" s="2195"/>
    </row>
    <row r="162400" spans="101:101">
      <c r="CW162400" s="2210"/>
    </row>
    <row r="162401" spans="101:101">
      <c r="CW162401" s="2195"/>
    </row>
    <row r="162425" spans="101:101">
      <c r="CW162425" s="2210"/>
    </row>
    <row r="162426" spans="101:101">
      <c r="CW162426" s="2195"/>
    </row>
    <row r="162450" spans="101:101">
      <c r="CW162450" s="2210"/>
    </row>
    <row r="162451" spans="101:101">
      <c r="CW162451" s="2195"/>
    </row>
    <row r="162475" spans="101:101">
      <c r="CW162475" s="2210"/>
    </row>
    <row r="162476" spans="101:101">
      <c r="CW162476" s="2195"/>
    </row>
    <row r="162500" spans="101:101">
      <c r="CW162500" s="2210"/>
    </row>
    <row r="162501" spans="101:101">
      <c r="CW162501" s="2195"/>
    </row>
    <row r="162525" spans="101:101">
      <c r="CW162525" s="2210"/>
    </row>
    <row r="162526" spans="101:101">
      <c r="CW162526" s="2195"/>
    </row>
    <row r="162550" spans="101:101">
      <c r="CW162550" s="2210"/>
    </row>
    <row r="162551" spans="101:101">
      <c r="CW162551" s="2195"/>
    </row>
    <row r="162575" spans="101:101">
      <c r="CW162575" s="2210"/>
    </row>
    <row r="162576" spans="101:101">
      <c r="CW162576" s="2195"/>
    </row>
    <row r="162600" spans="101:101">
      <c r="CW162600" s="2210"/>
    </row>
    <row r="162601" spans="101:101">
      <c r="CW162601" s="2195"/>
    </row>
    <row r="162625" spans="101:101">
      <c r="CW162625" s="2210"/>
    </row>
    <row r="162626" spans="101:101">
      <c r="CW162626" s="2195"/>
    </row>
    <row r="162650" spans="101:101">
      <c r="CW162650" s="2210"/>
    </row>
    <row r="162651" spans="101:101">
      <c r="CW162651" s="2195"/>
    </row>
    <row r="162675" spans="101:101">
      <c r="CW162675" s="2210"/>
    </row>
    <row r="162676" spans="101:101">
      <c r="CW162676" s="2195"/>
    </row>
    <row r="162700" spans="101:101">
      <c r="CW162700" s="2210"/>
    </row>
    <row r="162701" spans="101:101">
      <c r="CW162701" s="2195"/>
    </row>
    <row r="162725" spans="101:101">
      <c r="CW162725" s="2210"/>
    </row>
    <row r="162726" spans="101:101">
      <c r="CW162726" s="2195"/>
    </row>
    <row r="162750" spans="101:101">
      <c r="CW162750" s="2210"/>
    </row>
    <row r="162751" spans="101:101">
      <c r="CW162751" s="2195"/>
    </row>
    <row r="162775" spans="101:101">
      <c r="CW162775" s="2210"/>
    </row>
    <row r="162776" spans="101:101">
      <c r="CW162776" s="2195"/>
    </row>
    <row r="162800" spans="101:101">
      <c r="CW162800" s="2210"/>
    </row>
    <row r="162801" spans="101:101">
      <c r="CW162801" s="2195"/>
    </row>
    <row r="162825" spans="101:101">
      <c r="CW162825" s="2210"/>
    </row>
    <row r="162826" spans="101:101">
      <c r="CW162826" s="2195"/>
    </row>
    <row r="162850" spans="101:101">
      <c r="CW162850" s="2210"/>
    </row>
    <row r="162851" spans="101:101">
      <c r="CW162851" s="2195"/>
    </row>
    <row r="162875" spans="101:101">
      <c r="CW162875" s="2210"/>
    </row>
    <row r="162876" spans="101:101">
      <c r="CW162876" s="2195"/>
    </row>
    <row r="162900" spans="101:101">
      <c r="CW162900" s="2210"/>
    </row>
    <row r="162901" spans="101:101">
      <c r="CW162901" s="2195"/>
    </row>
    <row r="162925" spans="101:101">
      <c r="CW162925" s="2210"/>
    </row>
    <row r="162926" spans="101:101">
      <c r="CW162926" s="2195"/>
    </row>
    <row r="162950" spans="101:101">
      <c r="CW162950" s="2210"/>
    </row>
    <row r="162951" spans="101:101">
      <c r="CW162951" s="2195"/>
    </row>
    <row r="162975" spans="101:101">
      <c r="CW162975" s="2210"/>
    </row>
    <row r="162976" spans="101:101">
      <c r="CW162976" s="2195"/>
    </row>
    <row r="163000" spans="101:101">
      <c r="CW163000" s="2210"/>
    </row>
    <row r="163001" spans="101:101">
      <c r="CW163001" s="2195"/>
    </row>
    <row r="163025" spans="101:101">
      <c r="CW163025" s="2210"/>
    </row>
    <row r="163026" spans="101:101">
      <c r="CW163026" s="2195"/>
    </row>
    <row r="163050" spans="101:101">
      <c r="CW163050" s="2210"/>
    </row>
    <row r="163051" spans="101:101">
      <c r="CW163051" s="2195"/>
    </row>
    <row r="163075" spans="101:101">
      <c r="CW163075" s="2210"/>
    </row>
    <row r="163076" spans="101:101">
      <c r="CW163076" s="2195"/>
    </row>
    <row r="163100" spans="101:101">
      <c r="CW163100" s="2210"/>
    </row>
    <row r="163101" spans="101:101">
      <c r="CW163101" s="2195"/>
    </row>
    <row r="163125" spans="101:101">
      <c r="CW163125" s="2210"/>
    </row>
    <row r="163126" spans="101:101">
      <c r="CW163126" s="2195"/>
    </row>
    <row r="163150" spans="101:101">
      <c r="CW163150" s="2210"/>
    </row>
    <row r="163151" spans="101:101">
      <c r="CW163151" s="2195"/>
    </row>
    <row r="163175" spans="101:101">
      <c r="CW163175" s="2210"/>
    </row>
    <row r="163176" spans="101:101">
      <c r="CW163176" s="2195"/>
    </row>
    <row r="163200" spans="101:101">
      <c r="CW163200" s="2210"/>
    </row>
    <row r="163201" spans="101:101">
      <c r="CW163201" s="2195"/>
    </row>
    <row r="163225" spans="101:101">
      <c r="CW163225" s="2210"/>
    </row>
    <row r="163226" spans="101:101">
      <c r="CW163226" s="2195"/>
    </row>
    <row r="163250" spans="101:101">
      <c r="CW163250" s="2210"/>
    </row>
    <row r="163251" spans="101:101">
      <c r="CW163251" s="2195"/>
    </row>
    <row r="163275" spans="101:101">
      <c r="CW163275" s="2210"/>
    </row>
    <row r="163276" spans="101:101">
      <c r="CW163276" s="2195"/>
    </row>
    <row r="163300" spans="101:101">
      <c r="CW163300" s="2210"/>
    </row>
    <row r="163301" spans="101:101">
      <c r="CW163301" s="2195"/>
    </row>
    <row r="163325" spans="101:101">
      <c r="CW163325" s="2210"/>
    </row>
    <row r="163326" spans="101:101">
      <c r="CW163326" s="2195"/>
    </row>
    <row r="163350" spans="101:101">
      <c r="CW163350" s="2210"/>
    </row>
    <row r="163351" spans="101:101">
      <c r="CW163351" s="2195"/>
    </row>
    <row r="163375" spans="101:101">
      <c r="CW163375" s="2210"/>
    </row>
    <row r="163376" spans="101:101">
      <c r="CW163376" s="2195"/>
    </row>
    <row r="163400" spans="101:101">
      <c r="CW163400" s="2210"/>
    </row>
    <row r="163401" spans="101:101">
      <c r="CW163401" s="2195"/>
    </row>
    <row r="163425" spans="101:101">
      <c r="CW163425" s="2210"/>
    </row>
    <row r="163426" spans="101:101">
      <c r="CW163426" s="2195"/>
    </row>
    <row r="163450" spans="101:101">
      <c r="CW163450" s="2210"/>
    </row>
    <row r="163451" spans="101:101">
      <c r="CW163451" s="2195"/>
    </row>
    <row r="163475" spans="101:101">
      <c r="CW163475" s="2210"/>
    </row>
    <row r="163476" spans="101:101">
      <c r="CW163476" s="2195"/>
    </row>
    <row r="163500" spans="101:101">
      <c r="CW163500" s="2210"/>
    </row>
    <row r="163501" spans="101:101">
      <c r="CW163501" s="2195"/>
    </row>
    <row r="163525" spans="101:101">
      <c r="CW163525" s="2210"/>
    </row>
    <row r="163526" spans="101:101">
      <c r="CW163526" s="2195"/>
    </row>
    <row r="163550" spans="101:101">
      <c r="CW163550" s="2210"/>
    </row>
    <row r="163551" spans="101:101">
      <c r="CW163551" s="2195"/>
    </row>
    <row r="163575" spans="101:101">
      <c r="CW163575" s="2210"/>
    </row>
    <row r="163576" spans="101:101">
      <c r="CW163576" s="2195"/>
    </row>
    <row r="163600" spans="101:101">
      <c r="CW163600" s="2210"/>
    </row>
    <row r="163601" spans="101:101">
      <c r="CW163601" s="2195"/>
    </row>
    <row r="163625" spans="101:101">
      <c r="CW163625" s="2210"/>
    </row>
    <row r="163626" spans="101:101">
      <c r="CW163626" s="2195"/>
    </row>
    <row r="163650" spans="101:101">
      <c r="CW163650" s="2210"/>
    </row>
    <row r="163651" spans="101:101">
      <c r="CW163651" s="2195"/>
    </row>
    <row r="163675" spans="101:101">
      <c r="CW163675" s="2210"/>
    </row>
    <row r="163676" spans="101:101">
      <c r="CW163676" s="2195"/>
    </row>
    <row r="163700" spans="101:101">
      <c r="CW163700" s="2210"/>
    </row>
    <row r="163701" spans="101:101">
      <c r="CW163701" s="2195"/>
    </row>
    <row r="163725" spans="101:101">
      <c r="CW163725" s="2210"/>
    </row>
    <row r="163726" spans="101:101">
      <c r="CW163726" s="2195"/>
    </row>
    <row r="163750" spans="101:101">
      <c r="CW163750" s="2210"/>
    </row>
    <row r="163751" spans="101:101">
      <c r="CW163751" s="2195"/>
    </row>
    <row r="163775" spans="101:101">
      <c r="CW163775" s="2210"/>
    </row>
    <row r="163776" spans="101:101">
      <c r="CW163776" s="2195"/>
    </row>
    <row r="163800" spans="101:101">
      <c r="CW163800" s="2210"/>
    </row>
    <row r="163801" spans="101:101">
      <c r="CW163801" s="2195"/>
    </row>
    <row r="163825" spans="101:101">
      <c r="CW163825" s="2210"/>
    </row>
    <row r="163826" spans="101:101">
      <c r="CW163826" s="2195"/>
    </row>
    <row r="163850" spans="101:101">
      <c r="CW163850" s="2210"/>
    </row>
    <row r="163851" spans="101:101">
      <c r="CW163851" s="2195"/>
    </row>
    <row r="163875" spans="101:101">
      <c r="CW163875" s="2210"/>
    </row>
    <row r="163876" spans="101:101">
      <c r="CW163876" s="2195"/>
    </row>
    <row r="163900" spans="101:101">
      <c r="CW163900" s="2210"/>
    </row>
    <row r="163901" spans="101:101">
      <c r="CW163901" s="2195"/>
    </row>
    <row r="163925" spans="101:101">
      <c r="CW163925" s="2210"/>
    </row>
    <row r="163926" spans="101:101">
      <c r="CW163926" s="2195"/>
    </row>
    <row r="163950" spans="101:101">
      <c r="CW163950" s="2210"/>
    </row>
    <row r="163951" spans="101:101">
      <c r="CW163951" s="2195"/>
    </row>
    <row r="163975" spans="101:101">
      <c r="CW163975" s="2210"/>
    </row>
    <row r="163976" spans="101:101">
      <c r="CW163976" s="2195"/>
    </row>
    <row r="164000" spans="101:101">
      <c r="CW164000" s="2210"/>
    </row>
    <row r="164001" spans="101:101">
      <c r="CW164001" s="2195"/>
    </row>
    <row r="164025" spans="101:101">
      <c r="CW164025" s="2210"/>
    </row>
    <row r="164026" spans="101:101">
      <c r="CW164026" s="2195"/>
    </row>
    <row r="164050" spans="101:101">
      <c r="CW164050" s="2210"/>
    </row>
    <row r="164051" spans="101:101">
      <c r="CW164051" s="2195"/>
    </row>
    <row r="164075" spans="101:101">
      <c r="CW164075" s="2210"/>
    </row>
    <row r="164076" spans="101:101">
      <c r="CW164076" s="2195"/>
    </row>
    <row r="164100" spans="101:101">
      <c r="CW164100" s="2210"/>
    </row>
    <row r="164101" spans="101:101">
      <c r="CW164101" s="2195"/>
    </row>
    <row r="164125" spans="101:101">
      <c r="CW164125" s="2210"/>
    </row>
    <row r="164126" spans="101:101">
      <c r="CW164126" s="2195"/>
    </row>
    <row r="164150" spans="101:101">
      <c r="CW164150" s="2210"/>
    </row>
    <row r="164151" spans="101:101">
      <c r="CW164151" s="2195"/>
    </row>
    <row r="164175" spans="101:101">
      <c r="CW164175" s="2210"/>
    </row>
    <row r="164176" spans="101:101">
      <c r="CW164176" s="2195"/>
    </row>
    <row r="164200" spans="101:101">
      <c r="CW164200" s="2210"/>
    </row>
    <row r="164201" spans="101:101">
      <c r="CW164201" s="2195"/>
    </row>
    <row r="164225" spans="101:101">
      <c r="CW164225" s="2210"/>
    </row>
    <row r="164226" spans="101:101">
      <c r="CW164226" s="2195"/>
    </row>
    <row r="164250" spans="101:101">
      <c r="CW164250" s="2210"/>
    </row>
    <row r="164251" spans="101:101">
      <c r="CW164251" s="2195"/>
    </row>
    <row r="164275" spans="101:101">
      <c r="CW164275" s="2210"/>
    </row>
    <row r="164276" spans="101:101">
      <c r="CW164276" s="2195"/>
    </row>
    <row r="164300" spans="101:101">
      <c r="CW164300" s="2210"/>
    </row>
    <row r="164301" spans="101:101">
      <c r="CW164301" s="2195"/>
    </row>
    <row r="164325" spans="101:101">
      <c r="CW164325" s="2210"/>
    </row>
    <row r="164326" spans="101:101">
      <c r="CW164326" s="2195"/>
    </row>
    <row r="164350" spans="101:101">
      <c r="CW164350" s="2210"/>
    </row>
    <row r="164351" spans="101:101">
      <c r="CW164351" s="2195"/>
    </row>
    <row r="164375" spans="101:101">
      <c r="CW164375" s="2210"/>
    </row>
    <row r="164376" spans="101:101">
      <c r="CW164376" s="2195"/>
    </row>
    <row r="164400" spans="101:101">
      <c r="CW164400" s="2210"/>
    </row>
    <row r="164401" spans="101:101">
      <c r="CW164401" s="2195"/>
    </row>
    <row r="164425" spans="101:101">
      <c r="CW164425" s="2210"/>
    </row>
    <row r="164426" spans="101:101">
      <c r="CW164426" s="2195"/>
    </row>
    <row r="164450" spans="101:101">
      <c r="CW164450" s="2210"/>
    </row>
    <row r="164451" spans="101:101">
      <c r="CW164451" s="2195"/>
    </row>
    <row r="164475" spans="101:101">
      <c r="CW164475" s="2210"/>
    </row>
    <row r="164476" spans="101:101">
      <c r="CW164476" s="2195"/>
    </row>
    <row r="164500" spans="101:101">
      <c r="CW164500" s="2210"/>
    </row>
    <row r="164501" spans="101:101">
      <c r="CW164501" s="2195"/>
    </row>
    <row r="164525" spans="101:101">
      <c r="CW164525" s="2210"/>
    </row>
    <row r="164526" spans="101:101">
      <c r="CW164526" s="2195"/>
    </row>
    <row r="164550" spans="101:101">
      <c r="CW164550" s="2210"/>
    </row>
    <row r="164551" spans="101:101">
      <c r="CW164551" s="2195"/>
    </row>
    <row r="164575" spans="101:101">
      <c r="CW164575" s="2210"/>
    </row>
    <row r="164576" spans="101:101">
      <c r="CW164576" s="2195"/>
    </row>
    <row r="164600" spans="101:101">
      <c r="CW164600" s="2210"/>
    </row>
    <row r="164601" spans="101:101">
      <c r="CW164601" s="2195"/>
    </row>
    <row r="164625" spans="101:101">
      <c r="CW164625" s="2210"/>
    </row>
    <row r="164626" spans="101:101">
      <c r="CW164626" s="2195"/>
    </row>
    <row r="164650" spans="101:101">
      <c r="CW164650" s="2210"/>
    </row>
    <row r="164651" spans="101:101">
      <c r="CW164651" s="2195"/>
    </row>
    <row r="164675" spans="101:101">
      <c r="CW164675" s="2210"/>
    </row>
    <row r="164676" spans="101:101">
      <c r="CW164676" s="2195"/>
    </row>
    <row r="164700" spans="101:101">
      <c r="CW164700" s="2210"/>
    </row>
    <row r="164701" spans="101:101">
      <c r="CW164701" s="2195"/>
    </row>
    <row r="164725" spans="101:101">
      <c r="CW164725" s="2210"/>
    </row>
    <row r="164726" spans="101:101">
      <c r="CW164726" s="2195"/>
    </row>
    <row r="164750" spans="101:101">
      <c r="CW164750" s="2210"/>
    </row>
    <row r="164751" spans="101:101">
      <c r="CW164751" s="2195"/>
    </row>
    <row r="164775" spans="101:101">
      <c r="CW164775" s="2210"/>
    </row>
    <row r="164776" spans="101:101">
      <c r="CW164776" s="2195"/>
    </row>
    <row r="164800" spans="101:101">
      <c r="CW164800" s="2210"/>
    </row>
    <row r="164801" spans="101:101">
      <c r="CW164801" s="2195"/>
    </row>
    <row r="164825" spans="101:101">
      <c r="CW164825" s="2210"/>
    </row>
    <row r="164826" spans="101:101">
      <c r="CW164826" s="2195"/>
    </row>
    <row r="164850" spans="101:101">
      <c r="CW164850" s="2210"/>
    </row>
    <row r="164851" spans="101:101">
      <c r="CW164851" s="2195"/>
    </row>
    <row r="164875" spans="101:101">
      <c r="CW164875" s="2210"/>
    </row>
    <row r="164876" spans="101:101">
      <c r="CW164876" s="2195"/>
    </row>
    <row r="164900" spans="101:101">
      <c r="CW164900" s="2210"/>
    </row>
    <row r="164901" spans="101:101">
      <c r="CW164901" s="2195"/>
    </row>
    <row r="164925" spans="101:101">
      <c r="CW164925" s="2210"/>
    </row>
    <row r="164926" spans="101:101">
      <c r="CW164926" s="2195"/>
    </row>
    <row r="164950" spans="101:101">
      <c r="CW164950" s="2210"/>
    </row>
    <row r="164951" spans="101:101">
      <c r="CW164951" s="2195"/>
    </row>
    <row r="164975" spans="101:101">
      <c r="CW164975" s="2210"/>
    </row>
    <row r="164976" spans="101:101">
      <c r="CW164976" s="2195"/>
    </row>
    <row r="165000" spans="101:101">
      <c r="CW165000" s="2210"/>
    </row>
    <row r="165001" spans="101:101">
      <c r="CW165001" s="2195"/>
    </row>
    <row r="165025" spans="101:101">
      <c r="CW165025" s="2210"/>
    </row>
    <row r="165026" spans="101:101">
      <c r="CW165026" s="2195"/>
    </row>
    <row r="165050" spans="101:101">
      <c r="CW165050" s="2210"/>
    </row>
    <row r="165051" spans="101:101">
      <c r="CW165051" s="2195"/>
    </row>
    <row r="165075" spans="101:101">
      <c r="CW165075" s="2210"/>
    </row>
    <row r="165076" spans="101:101">
      <c r="CW165076" s="2195"/>
    </row>
    <row r="165100" spans="101:101">
      <c r="CW165100" s="2210"/>
    </row>
    <row r="165101" spans="101:101">
      <c r="CW165101" s="2195"/>
    </row>
    <row r="165125" spans="101:101">
      <c r="CW165125" s="2210"/>
    </row>
    <row r="165126" spans="101:101">
      <c r="CW165126" s="2195"/>
    </row>
    <row r="165150" spans="101:101">
      <c r="CW165150" s="2210"/>
    </row>
    <row r="165151" spans="101:101">
      <c r="CW165151" s="2195"/>
    </row>
    <row r="165175" spans="101:101">
      <c r="CW165175" s="2210"/>
    </row>
    <row r="165176" spans="101:101">
      <c r="CW165176" s="2195"/>
    </row>
    <row r="165200" spans="101:101">
      <c r="CW165200" s="2210"/>
    </row>
    <row r="165201" spans="101:101">
      <c r="CW165201" s="2195"/>
    </row>
    <row r="165225" spans="101:101">
      <c r="CW165225" s="2210"/>
    </row>
    <row r="165226" spans="101:101">
      <c r="CW165226" s="2195"/>
    </row>
    <row r="165250" spans="101:101">
      <c r="CW165250" s="2210"/>
    </row>
    <row r="165251" spans="101:101">
      <c r="CW165251" s="2195"/>
    </row>
    <row r="165275" spans="101:101">
      <c r="CW165275" s="2210"/>
    </row>
    <row r="165276" spans="101:101">
      <c r="CW165276" s="2195"/>
    </row>
    <row r="165300" spans="101:101">
      <c r="CW165300" s="2210"/>
    </row>
    <row r="165301" spans="101:101">
      <c r="CW165301" s="2195"/>
    </row>
    <row r="165325" spans="101:101">
      <c r="CW165325" s="2210"/>
    </row>
    <row r="165326" spans="101:101">
      <c r="CW165326" s="2195"/>
    </row>
    <row r="165350" spans="101:101">
      <c r="CW165350" s="2210"/>
    </row>
    <row r="165351" spans="101:101">
      <c r="CW165351" s="2195"/>
    </row>
    <row r="165375" spans="101:101">
      <c r="CW165375" s="2210"/>
    </row>
    <row r="165376" spans="101:101">
      <c r="CW165376" s="2195"/>
    </row>
    <row r="165400" spans="101:101">
      <c r="CW165400" s="2210"/>
    </row>
    <row r="165401" spans="101:101">
      <c r="CW165401" s="2195"/>
    </row>
    <row r="165425" spans="101:101">
      <c r="CW165425" s="2210"/>
    </row>
    <row r="165426" spans="101:101">
      <c r="CW165426" s="2195"/>
    </row>
    <row r="165450" spans="101:101">
      <c r="CW165450" s="2210"/>
    </row>
    <row r="165451" spans="101:101">
      <c r="CW165451" s="2195"/>
    </row>
    <row r="165475" spans="101:101">
      <c r="CW165475" s="2210"/>
    </row>
    <row r="165476" spans="101:101">
      <c r="CW165476" s="2195"/>
    </row>
    <row r="165500" spans="101:101">
      <c r="CW165500" s="2210"/>
    </row>
    <row r="165501" spans="101:101">
      <c r="CW165501" s="2195"/>
    </row>
    <row r="165525" spans="101:101">
      <c r="CW165525" s="2210"/>
    </row>
    <row r="165526" spans="101:101">
      <c r="CW165526" s="2195"/>
    </row>
    <row r="165550" spans="101:101">
      <c r="CW165550" s="2210"/>
    </row>
    <row r="165551" spans="101:101">
      <c r="CW165551" s="2195"/>
    </row>
    <row r="165575" spans="101:101">
      <c r="CW165575" s="2210"/>
    </row>
    <row r="165576" spans="101:101">
      <c r="CW165576" s="2195"/>
    </row>
    <row r="165600" spans="101:101">
      <c r="CW165600" s="2210"/>
    </row>
    <row r="165601" spans="101:101">
      <c r="CW165601" s="2195"/>
    </row>
    <row r="165625" spans="101:101">
      <c r="CW165625" s="2210"/>
    </row>
    <row r="165626" spans="101:101">
      <c r="CW165626" s="2195"/>
    </row>
    <row r="165650" spans="101:101">
      <c r="CW165650" s="2210"/>
    </row>
    <row r="165651" spans="101:101">
      <c r="CW165651" s="2195"/>
    </row>
    <row r="165675" spans="101:101">
      <c r="CW165675" s="2210"/>
    </row>
    <row r="165676" spans="101:101">
      <c r="CW165676" s="2195"/>
    </row>
    <row r="165700" spans="101:101">
      <c r="CW165700" s="2210"/>
    </row>
    <row r="165701" spans="101:101">
      <c r="CW165701" s="2195"/>
    </row>
    <row r="165725" spans="101:101">
      <c r="CW165725" s="2210"/>
    </row>
    <row r="165726" spans="101:101">
      <c r="CW165726" s="2195"/>
    </row>
    <row r="165750" spans="101:101">
      <c r="CW165750" s="2210"/>
    </row>
    <row r="165751" spans="101:101">
      <c r="CW165751" s="2195"/>
    </row>
    <row r="165775" spans="101:101">
      <c r="CW165775" s="2210"/>
    </row>
    <row r="165776" spans="101:101">
      <c r="CW165776" s="2195"/>
    </row>
    <row r="165800" spans="101:101">
      <c r="CW165800" s="2210"/>
    </row>
    <row r="165801" spans="101:101">
      <c r="CW165801" s="2195"/>
    </row>
    <row r="165825" spans="101:101">
      <c r="CW165825" s="2210"/>
    </row>
    <row r="165826" spans="101:101">
      <c r="CW165826" s="2195"/>
    </row>
    <row r="165850" spans="101:101">
      <c r="CW165850" s="2210"/>
    </row>
    <row r="165851" spans="101:101">
      <c r="CW165851" s="2195"/>
    </row>
    <row r="165875" spans="101:101">
      <c r="CW165875" s="2210"/>
    </row>
    <row r="165876" spans="101:101">
      <c r="CW165876" s="2195"/>
    </row>
    <row r="165900" spans="101:101">
      <c r="CW165900" s="2210"/>
    </row>
    <row r="165901" spans="101:101">
      <c r="CW165901" s="2195"/>
    </row>
    <row r="165925" spans="101:101">
      <c r="CW165925" s="2210"/>
    </row>
    <row r="165926" spans="101:101">
      <c r="CW165926" s="2195"/>
    </row>
    <row r="165950" spans="101:101">
      <c r="CW165950" s="2210"/>
    </row>
    <row r="165951" spans="101:101">
      <c r="CW165951" s="2195"/>
    </row>
    <row r="165975" spans="101:101">
      <c r="CW165975" s="2210"/>
    </row>
    <row r="165976" spans="101:101">
      <c r="CW165976" s="2195"/>
    </row>
    <row r="166000" spans="101:101">
      <c r="CW166000" s="2210"/>
    </row>
    <row r="166001" spans="101:101">
      <c r="CW166001" s="2195"/>
    </row>
    <row r="166025" spans="101:101">
      <c r="CW166025" s="2210"/>
    </row>
    <row r="166026" spans="101:101">
      <c r="CW166026" s="2195"/>
    </row>
    <row r="166050" spans="101:101">
      <c r="CW166050" s="2210"/>
    </row>
    <row r="166051" spans="101:101">
      <c r="CW166051" s="2195"/>
    </row>
    <row r="166075" spans="101:101">
      <c r="CW166075" s="2210"/>
    </row>
    <row r="166076" spans="101:101">
      <c r="CW166076" s="2195"/>
    </row>
    <row r="166100" spans="101:101">
      <c r="CW166100" s="2210"/>
    </row>
    <row r="166101" spans="101:101">
      <c r="CW166101" s="2195"/>
    </row>
    <row r="166125" spans="101:101">
      <c r="CW166125" s="2210"/>
    </row>
    <row r="166126" spans="101:101">
      <c r="CW166126" s="2195"/>
    </row>
    <row r="166150" spans="101:101">
      <c r="CW166150" s="2210"/>
    </row>
    <row r="166151" spans="101:101">
      <c r="CW166151" s="2195"/>
    </row>
    <row r="166175" spans="101:101">
      <c r="CW166175" s="2210"/>
    </row>
    <row r="166176" spans="101:101">
      <c r="CW166176" s="2195"/>
    </row>
    <row r="166200" spans="101:101">
      <c r="CW166200" s="2210"/>
    </row>
    <row r="166201" spans="101:101">
      <c r="CW166201" s="2195"/>
    </row>
    <row r="166225" spans="101:101">
      <c r="CW166225" s="2210"/>
    </row>
    <row r="166226" spans="101:101">
      <c r="CW166226" s="2195"/>
    </row>
    <row r="166250" spans="101:101">
      <c r="CW166250" s="2210"/>
    </row>
    <row r="166251" spans="101:101">
      <c r="CW166251" s="2195"/>
    </row>
    <row r="166275" spans="101:101">
      <c r="CW166275" s="2210"/>
    </row>
    <row r="166276" spans="101:101">
      <c r="CW166276" s="2195"/>
    </row>
    <row r="166300" spans="101:101">
      <c r="CW166300" s="2210"/>
    </row>
    <row r="166301" spans="101:101">
      <c r="CW166301" s="2195"/>
    </row>
    <row r="166325" spans="101:101">
      <c r="CW166325" s="2210"/>
    </row>
    <row r="166326" spans="101:101">
      <c r="CW166326" s="2195"/>
    </row>
    <row r="166350" spans="101:101">
      <c r="CW166350" s="2210"/>
    </row>
    <row r="166351" spans="101:101">
      <c r="CW166351" s="2195"/>
    </row>
    <row r="166375" spans="101:101">
      <c r="CW166375" s="2210"/>
    </row>
    <row r="166376" spans="101:101">
      <c r="CW166376" s="2195"/>
    </row>
    <row r="166400" spans="101:101">
      <c r="CW166400" s="2210"/>
    </row>
    <row r="166401" spans="101:101">
      <c r="CW166401" s="2195"/>
    </row>
    <row r="166425" spans="101:101">
      <c r="CW166425" s="2210"/>
    </row>
    <row r="166426" spans="101:101">
      <c r="CW166426" s="2195"/>
    </row>
    <row r="166450" spans="101:101">
      <c r="CW166450" s="2210"/>
    </row>
    <row r="166451" spans="101:101">
      <c r="CW166451" s="2195"/>
    </row>
    <row r="166475" spans="101:101">
      <c r="CW166475" s="2210"/>
    </row>
    <row r="166476" spans="101:101">
      <c r="CW166476" s="2195"/>
    </row>
    <row r="166500" spans="101:101">
      <c r="CW166500" s="2210"/>
    </row>
    <row r="166501" spans="101:101">
      <c r="CW166501" s="2195"/>
    </row>
    <row r="166525" spans="101:101">
      <c r="CW166525" s="2210"/>
    </row>
    <row r="166526" spans="101:101">
      <c r="CW166526" s="2195"/>
    </row>
    <row r="166550" spans="101:101">
      <c r="CW166550" s="2210"/>
    </row>
    <row r="166551" spans="101:101">
      <c r="CW166551" s="2195"/>
    </row>
    <row r="166575" spans="101:101">
      <c r="CW166575" s="2210"/>
    </row>
    <row r="166576" spans="101:101">
      <c r="CW166576" s="2195"/>
    </row>
    <row r="166600" spans="101:101">
      <c r="CW166600" s="2210"/>
    </row>
    <row r="166601" spans="101:101">
      <c r="CW166601" s="2195"/>
    </row>
    <row r="166625" spans="101:101">
      <c r="CW166625" s="2210"/>
    </row>
    <row r="166626" spans="101:101">
      <c r="CW166626" s="2195"/>
    </row>
    <row r="166650" spans="101:101">
      <c r="CW166650" s="2210"/>
    </row>
    <row r="166651" spans="101:101">
      <c r="CW166651" s="2195"/>
    </row>
    <row r="166675" spans="101:101">
      <c r="CW166675" s="2210"/>
    </row>
    <row r="166676" spans="101:101">
      <c r="CW166676" s="2195"/>
    </row>
    <row r="166700" spans="101:101">
      <c r="CW166700" s="2210"/>
    </row>
    <row r="166701" spans="101:101">
      <c r="CW166701" s="2195"/>
    </row>
    <row r="166725" spans="101:101">
      <c r="CW166725" s="2210"/>
    </row>
    <row r="166726" spans="101:101">
      <c r="CW166726" s="2195"/>
    </row>
    <row r="166750" spans="101:101">
      <c r="CW166750" s="2210"/>
    </row>
    <row r="166751" spans="101:101">
      <c r="CW166751" s="2195"/>
    </row>
    <row r="166775" spans="101:101">
      <c r="CW166775" s="2210"/>
    </row>
    <row r="166776" spans="101:101">
      <c r="CW166776" s="2195"/>
    </row>
    <row r="166800" spans="101:101">
      <c r="CW166800" s="2210"/>
    </row>
    <row r="166801" spans="101:101">
      <c r="CW166801" s="2195"/>
    </row>
    <row r="166825" spans="101:101">
      <c r="CW166825" s="2210"/>
    </row>
    <row r="166826" spans="101:101">
      <c r="CW166826" s="2195"/>
    </row>
    <row r="166850" spans="101:101">
      <c r="CW166850" s="2210"/>
    </row>
    <row r="166851" spans="101:101">
      <c r="CW166851" s="2195"/>
    </row>
    <row r="166875" spans="101:101">
      <c r="CW166875" s="2210"/>
    </row>
    <row r="166876" spans="101:101">
      <c r="CW166876" s="2195"/>
    </row>
    <row r="166900" spans="101:101">
      <c r="CW166900" s="2210"/>
    </row>
    <row r="166901" spans="101:101">
      <c r="CW166901" s="2195"/>
    </row>
    <row r="166925" spans="101:101">
      <c r="CW166925" s="2210"/>
    </row>
    <row r="166926" spans="101:101">
      <c r="CW166926" s="2195"/>
    </row>
    <row r="166950" spans="101:101">
      <c r="CW166950" s="2210"/>
    </row>
    <row r="166951" spans="101:101">
      <c r="CW166951" s="2195"/>
    </row>
    <row r="166975" spans="101:101">
      <c r="CW166975" s="2210"/>
    </row>
    <row r="166976" spans="101:101">
      <c r="CW166976" s="2195"/>
    </row>
    <row r="167000" spans="101:101">
      <c r="CW167000" s="2210"/>
    </row>
    <row r="167001" spans="101:101">
      <c r="CW167001" s="2195"/>
    </row>
    <row r="167025" spans="101:101">
      <c r="CW167025" s="2210"/>
    </row>
    <row r="167026" spans="101:101">
      <c r="CW167026" s="2195"/>
    </row>
    <row r="167050" spans="101:101">
      <c r="CW167050" s="2210"/>
    </row>
    <row r="167051" spans="101:101">
      <c r="CW167051" s="2195"/>
    </row>
    <row r="167075" spans="101:101">
      <c r="CW167075" s="2210"/>
    </row>
    <row r="167076" spans="101:101">
      <c r="CW167076" s="2195"/>
    </row>
    <row r="167100" spans="101:101">
      <c r="CW167100" s="2210"/>
    </row>
    <row r="167101" spans="101:101">
      <c r="CW167101" s="2195"/>
    </row>
    <row r="167125" spans="101:101">
      <c r="CW167125" s="2210"/>
    </row>
    <row r="167126" spans="101:101">
      <c r="CW167126" s="2195"/>
    </row>
    <row r="167150" spans="101:101">
      <c r="CW167150" s="2210"/>
    </row>
    <row r="167151" spans="101:101">
      <c r="CW167151" s="2195"/>
    </row>
    <row r="167175" spans="101:101">
      <c r="CW167175" s="2210"/>
    </row>
    <row r="167176" spans="101:101">
      <c r="CW167176" s="2195"/>
    </row>
    <row r="167200" spans="101:101">
      <c r="CW167200" s="2210"/>
    </row>
    <row r="167201" spans="101:101">
      <c r="CW167201" s="2195"/>
    </row>
    <row r="167225" spans="101:101">
      <c r="CW167225" s="2210"/>
    </row>
    <row r="167226" spans="101:101">
      <c r="CW167226" s="2195"/>
    </row>
    <row r="167250" spans="101:101">
      <c r="CW167250" s="2210"/>
    </row>
    <row r="167251" spans="101:101">
      <c r="CW167251" s="2195"/>
    </row>
    <row r="167275" spans="101:101">
      <c r="CW167275" s="2210"/>
    </row>
    <row r="167276" spans="101:101">
      <c r="CW167276" s="2195"/>
    </row>
    <row r="167300" spans="101:101">
      <c r="CW167300" s="2210"/>
    </row>
    <row r="167301" spans="101:101">
      <c r="CW167301" s="2195"/>
    </row>
    <row r="167325" spans="101:101">
      <c r="CW167325" s="2210"/>
    </row>
    <row r="167326" spans="101:101">
      <c r="CW167326" s="2195"/>
    </row>
    <row r="167350" spans="101:101">
      <c r="CW167350" s="2210"/>
    </row>
    <row r="167351" spans="101:101">
      <c r="CW167351" s="2195"/>
    </row>
    <row r="167375" spans="101:101">
      <c r="CW167375" s="2210"/>
    </row>
    <row r="167376" spans="101:101">
      <c r="CW167376" s="2195"/>
    </row>
    <row r="167400" spans="101:101">
      <c r="CW167400" s="2210"/>
    </row>
    <row r="167401" spans="101:101">
      <c r="CW167401" s="2195"/>
    </row>
    <row r="167425" spans="101:101">
      <c r="CW167425" s="2210"/>
    </row>
    <row r="167426" spans="101:101">
      <c r="CW167426" s="2195"/>
    </row>
    <row r="167450" spans="101:101">
      <c r="CW167450" s="2210"/>
    </row>
    <row r="167451" spans="101:101">
      <c r="CW167451" s="2195"/>
    </row>
    <row r="167475" spans="101:101">
      <c r="CW167475" s="2210"/>
    </row>
    <row r="167476" spans="101:101">
      <c r="CW167476" s="2195"/>
    </row>
    <row r="167500" spans="101:101">
      <c r="CW167500" s="2210"/>
    </row>
    <row r="167501" spans="101:101">
      <c r="CW167501" s="2195"/>
    </row>
    <row r="167525" spans="101:101">
      <c r="CW167525" s="2210"/>
    </row>
    <row r="167526" spans="101:101">
      <c r="CW167526" s="2195"/>
    </row>
    <row r="167550" spans="101:101">
      <c r="CW167550" s="2210"/>
    </row>
    <row r="167551" spans="101:101">
      <c r="CW167551" s="2195"/>
    </row>
    <row r="167575" spans="101:101">
      <c r="CW167575" s="2210"/>
    </row>
    <row r="167576" spans="101:101">
      <c r="CW167576" s="2195"/>
    </row>
    <row r="167600" spans="101:101">
      <c r="CW167600" s="2210"/>
    </row>
    <row r="167601" spans="101:101">
      <c r="CW167601" s="2195"/>
    </row>
    <row r="167625" spans="101:101">
      <c r="CW167625" s="2210"/>
    </row>
    <row r="167626" spans="101:101">
      <c r="CW167626" s="2195"/>
    </row>
    <row r="167650" spans="101:101">
      <c r="CW167650" s="2210"/>
    </row>
    <row r="167651" spans="101:101">
      <c r="CW167651" s="2195"/>
    </row>
    <row r="167675" spans="101:101">
      <c r="CW167675" s="2210"/>
    </row>
    <row r="167676" spans="101:101">
      <c r="CW167676" s="2195"/>
    </row>
    <row r="167700" spans="101:101">
      <c r="CW167700" s="2210"/>
    </row>
    <row r="167701" spans="101:101">
      <c r="CW167701" s="2195"/>
    </row>
    <row r="167725" spans="101:101">
      <c r="CW167725" s="2210"/>
    </row>
    <row r="167726" spans="101:101">
      <c r="CW167726" s="2195"/>
    </row>
    <row r="167750" spans="101:101">
      <c r="CW167750" s="2210"/>
    </row>
    <row r="167751" spans="101:101">
      <c r="CW167751" s="2195"/>
    </row>
    <row r="167775" spans="101:101">
      <c r="CW167775" s="2210"/>
    </row>
    <row r="167776" spans="101:101">
      <c r="CW167776" s="2195"/>
    </row>
    <row r="167800" spans="101:101">
      <c r="CW167800" s="2210"/>
    </row>
    <row r="167801" spans="101:101">
      <c r="CW167801" s="2195"/>
    </row>
    <row r="167825" spans="101:101">
      <c r="CW167825" s="2210"/>
    </row>
    <row r="167826" spans="101:101">
      <c r="CW167826" s="2195"/>
    </row>
    <row r="167850" spans="101:101">
      <c r="CW167850" s="2210"/>
    </row>
    <row r="167851" spans="101:101">
      <c r="CW167851" s="2195"/>
    </row>
    <row r="167875" spans="101:101">
      <c r="CW167875" s="2210"/>
    </row>
    <row r="167876" spans="101:101">
      <c r="CW167876" s="2195"/>
    </row>
    <row r="167900" spans="101:101">
      <c r="CW167900" s="2210"/>
    </row>
    <row r="167901" spans="101:101">
      <c r="CW167901" s="2195"/>
    </row>
    <row r="167925" spans="101:101">
      <c r="CW167925" s="2210"/>
    </row>
    <row r="167926" spans="101:101">
      <c r="CW167926" s="2195"/>
    </row>
    <row r="167950" spans="101:101">
      <c r="CW167950" s="2210"/>
    </row>
    <row r="167951" spans="101:101">
      <c r="CW167951" s="2195"/>
    </row>
    <row r="167975" spans="101:101">
      <c r="CW167975" s="2210"/>
    </row>
    <row r="167976" spans="101:101">
      <c r="CW167976" s="2195"/>
    </row>
    <row r="168000" spans="101:101">
      <c r="CW168000" s="2210"/>
    </row>
    <row r="168001" spans="101:101">
      <c r="CW168001" s="2195"/>
    </row>
    <row r="168025" spans="101:101">
      <c r="CW168025" s="2210"/>
    </row>
    <row r="168026" spans="101:101">
      <c r="CW168026" s="2195"/>
    </row>
    <row r="168050" spans="101:101">
      <c r="CW168050" s="2210"/>
    </row>
    <row r="168051" spans="101:101">
      <c r="CW168051" s="2195"/>
    </row>
    <row r="168075" spans="101:101">
      <c r="CW168075" s="2210"/>
    </row>
    <row r="168076" spans="101:101">
      <c r="CW168076" s="2195"/>
    </row>
    <row r="168100" spans="101:101">
      <c r="CW168100" s="2210"/>
    </row>
    <row r="168101" spans="101:101">
      <c r="CW168101" s="2195"/>
    </row>
    <row r="168125" spans="101:101">
      <c r="CW168125" s="2210"/>
    </row>
    <row r="168126" spans="101:101">
      <c r="CW168126" s="2195"/>
    </row>
    <row r="168150" spans="101:101">
      <c r="CW168150" s="2210"/>
    </row>
    <row r="168151" spans="101:101">
      <c r="CW168151" s="2195"/>
    </row>
    <row r="168175" spans="101:101">
      <c r="CW168175" s="2210"/>
    </row>
    <row r="168176" spans="101:101">
      <c r="CW168176" s="2195"/>
    </row>
    <row r="168200" spans="101:101">
      <c r="CW168200" s="2210"/>
    </row>
    <row r="168201" spans="101:101">
      <c r="CW168201" s="2195"/>
    </row>
    <row r="168225" spans="101:101">
      <c r="CW168225" s="2210"/>
    </row>
    <row r="168226" spans="101:101">
      <c r="CW168226" s="2195"/>
    </row>
    <row r="168250" spans="101:101">
      <c r="CW168250" s="2210"/>
    </row>
    <row r="168251" spans="101:101">
      <c r="CW168251" s="2195"/>
    </row>
    <row r="168275" spans="101:101">
      <c r="CW168275" s="2210"/>
    </row>
    <row r="168276" spans="101:101">
      <c r="CW168276" s="2195"/>
    </row>
    <row r="168300" spans="101:101">
      <c r="CW168300" s="2210"/>
    </row>
    <row r="168301" spans="101:101">
      <c r="CW168301" s="2195"/>
    </row>
    <row r="168325" spans="101:101">
      <c r="CW168325" s="2210"/>
    </row>
    <row r="168326" spans="101:101">
      <c r="CW168326" s="2195"/>
    </row>
    <row r="168350" spans="101:101">
      <c r="CW168350" s="2210"/>
    </row>
    <row r="168351" spans="101:101">
      <c r="CW168351" s="2195"/>
    </row>
    <row r="168375" spans="101:101">
      <c r="CW168375" s="2210"/>
    </row>
    <row r="168376" spans="101:101">
      <c r="CW168376" s="2195"/>
    </row>
    <row r="168400" spans="101:101">
      <c r="CW168400" s="2210"/>
    </row>
    <row r="168401" spans="101:101">
      <c r="CW168401" s="2195"/>
    </row>
    <row r="168425" spans="101:101">
      <c r="CW168425" s="2210"/>
    </row>
    <row r="168426" spans="101:101">
      <c r="CW168426" s="2195"/>
    </row>
    <row r="168450" spans="101:101">
      <c r="CW168450" s="2210"/>
    </row>
    <row r="168451" spans="101:101">
      <c r="CW168451" s="2195"/>
    </row>
    <row r="168475" spans="101:101">
      <c r="CW168475" s="2210"/>
    </row>
    <row r="168476" spans="101:101">
      <c r="CW168476" s="2195"/>
    </row>
    <row r="168500" spans="101:101">
      <c r="CW168500" s="2210"/>
    </row>
    <row r="168501" spans="101:101">
      <c r="CW168501" s="2195"/>
    </row>
    <row r="168525" spans="101:101">
      <c r="CW168525" s="2210"/>
    </row>
    <row r="168526" spans="101:101">
      <c r="CW168526" s="2195"/>
    </row>
    <row r="168550" spans="101:101">
      <c r="CW168550" s="2210"/>
    </row>
    <row r="168551" spans="101:101">
      <c r="CW168551" s="2195"/>
    </row>
    <row r="168575" spans="101:101">
      <c r="CW168575" s="2210"/>
    </row>
    <row r="168576" spans="101:101">
      <c r="CW168576" s="2195"/>
    </row>
    <row r="168600" spans="101:101">
      <c r="CW168600" s="2210"/>
    </row>
    <row r="168601" spans="101:101">
      <c r="CW168601" s="2195"/>
    </row>
    <row r="168625" spans="101:101">
      <c r="CW168625" s="2210"/>
    </row>
    <row r="168626" spans="101:101">
      <c r="CW168626" s="2195"/>
    </row>
    <row r="168650" spans="101:101">
      <c r="CW168650" s="2210"/>
    </row>
    <row r="168651" spans="101:101">
      <c r="CW168651" s="2195"/>
    </row>
    <row r="168675" spans="101:101">
      <c r="CW168675" s="2210"/>
    </row>
    <row r="168676" spans="101:101">
      <c r="CW168676" s="2195"/>
    </row>
    <row r="168700" spans="101:101">
      <c r="CW168700" s="2210"/>
    </row>
    <row r="168701" spans="101:101">
      <c r="CW168701" s="2195"/>
    </row>
    <row r="168725" spans="101:101">
      <c r="CW168725" s="2210"/>
    </row>
    <row r="168726" spans="101:101">
      <c r="CW168726" s="2195"/>
    </row>
    <row r="168750" spans="101:101">
      <c r="CW168750" s="2210"/>
    </row>
    <row r="168751" spans="101:101">
      <c r="CW168751" s="2195"/>
    </row>
    <row r="168775" spans="101:101">
      <c r="CW168775" s="2210"/>
    </row>
    <row r="168776" spans="101:101">
      <c r="CW168776" s="2195"/>
    </row>
    <row r="168800" spans="101:101">
      <c r="CW168800" s="2210"/>
    </row>
    <row r="168801" spans="101:101">
      <c r="CW168801" s="2195"/>
    </row>
    <row r="168825" spans="101:101">
      <c r="CW168825" s="2210"/>
    </row>
    <row r="168826" spans="101:101">
      <c r="CW168826" s="2195"/>
    </row>
    <row r="168850" spans="101:101">
      <c r="CW168850" s="2210"/>
    </row>
    <row r="168851" spans="101:101">
      <c r="CW168851" s="2195"/>
    </row>
    <row r="168875" spans="101:101">
      <c r="CW168875" s="2210"/>
    </row>
    <row r="168876" spans="101:101">
      <c r="CW168876" s="2195"/>
    </row>
    <row r="168900" spans="101:101">
      <c r="CW168900" s="2210"/>
    </row>
    <row r="168901" spans="101:101">
      <c r="CW168901" s="2195"/>
    </row>
    <row r="168925" spans="101:101">
      <c r="CW168925" s="2210"/>
    </row>
    <row r="168926" spans="101:101">
      <c r="CW168926" s="2195"/>
    </row>
    <row r="168950" spans="101:101">
      <c r="CW168950" s="2210"/>
    </row>
    <row r="168951" spans="101:101">
      <c r="CW168951" s="2195"/>
    </row>
    <row r="168975" spans="101:101">
      <c r="CW168975" s="2210"/>
    </row>
    <row r="168976" spans="101:101">
      <c r="CW168976" s="2195"/>
    </row>
    <row r="169000" spans="101:101">
      <c r="CW169000" s="2210"/>
    </row>
    <row r="169001" spans="101:101">
      <c r="CW169001" s="2195"/>
    </row>
    <row r="169025" spans="101:101">
      <c r="CW169025" s="2210"/>
    </row>
    <row r="169026" spans="101:101">
      <c r="CW169026" s="2195"/>
    </row>
    <row r="169050" spans="101:101">
      <c r="CW169050" s="2210"/>
    </row>
    <row r="169051" spans="101:101">
      <c r="CW169051" s="2195"/>
    </row>
    <row r="169075" spans="101:101">
      <c r="CW169075" s="2210"/>
    </row>
    <row r="169076" spans="101:101">
      <c r="CW169076" s="2195"/>
    </row>
    <row r="169100" spans="101:101">
      <c r="CW169100" s="2210"/>
    </row>
    <row r="169101" spans="101:101">
      <c r="CW169101" s="2195"/>
    </row>
    <row r="169125" spans="101:101">
      <c r="CW169125" s="2210"/>
    </row>
    <row r="169126" spans="101:101">
      <c r="CW169126" s="2195"/>
    </row>
    <row r="169150" spans="101:101">
      <c r="CW169150" s="2210"/>
    </row>
    <row r="169151" spans="101:101">
      <c r="CW169151" s="2195"/>
    </row>
    <row r="169175" spans="101:101">
      <c r="CW169175" s="2210"/>
    </row>
    <row r="169176" spans="101:101">
      <c r="CW169176" s="2195"/>
    </row>
    <row r="169200" spans="101:101">
      <c r="CW169200" s="2210"/>
    </row>
    <row r="169201" spans="101:101">
      <c r="CW169201" s="2195"/>
    </row>
    <row r="169225" spans="101:101">
      <c r="CW169225" s="2210"/>
    </row>
    <row r="169226" spans="101:101">
      <c r="CW169226" s="2195"/>
    </row>
    <row r="169250" spans="101:101">
      <c r="CW169250" s="2210"/>
    </row>
    <row r="169251" spans="101:101">
      <c r="CW169251" s="2195"/>
    </row>
    <row r="169275" spans="101:101">
      <c r="CW169275" s="2210"/>
    </row>
    <row r="169276" spans="101:101">
      <c r="CW169276" s="2195"/>
    </row>
    <row r="169300" spans="101:101">
      <c r="CW169300" s="2210"/>
    </row>
    <row r="169301" spans="101:101">
      <c r="CW169301" s="2195"/>
    </row>
    <row r="169325" spans="101:101">
      <c r="CW169325" s="2210"/>
    </row>
    <row r="169326" spans="101:101">
      <c r="CW169326" s="2195"/>
    </row>
    <row r="169350" spans="101:101">
      <c r="CW169350" s="2210"/>
    </row>
    <row r="169351" spans="101:101">
      <c r="CW169351" s="2195"/>
    </row>
    <row r="169375" spans="101:101">
      <c r="CW169375" s="2210"/>
    </row>
    <row r="169376" spans="101:101">
      <c r="CW169376" s="2195"/>
    </row>
    <row r="169400" spans="101:101">
      <c r="CW169400" s="2210"/>
    </row>
    <row r="169401" spans="101:101">
      <c r="CW169401" s="2195"/>
    </row>
    <row r="169425" spans="101:101">
      <c r="CW169425" s="2210"/>
    </row>
    <row r="169426" spans="101:101">
      <c r="CW169426" s="2195"/>
    </row>
    <row r="169450" spans="101:101">
      <c r="CW169450" s="2210"/>
    </row>
    <row r="169451" spans="101:101">
      <c r="CW169451" s="2195"/>
    </row>
    <row r="169475" spans="101:101">
      <c r="CW169475" s="2210"/>
    </row>
    <row r="169476" spans="101:101">
      <c r="CW169476" s="2195"/>
    </row>
    <row r="169500" spans="101:101">
      <c r="CW169500" s="2210"/>
    </row>
    <row r="169501" spans="101:101">
      <c r="CW169501" s="2195"/>
    </row>
    <row r="169525" spans="101:101">
      <c r="CW169525" s="2210"/>
    </row>
    <row r="169526" spans="101:101">
      <c r="CW169526" s="2195"/>
    </row>
    <row r="169550" spans="101:101">
      <c r="CW169550" s="2210"/>
    </row>
    <row r="169551" spans="101:101">
      <c r="CW169551" s="2195"/>
    </row>
    <row r="169575" spans="101:101">
      <c r="CW169575" s="2210"/>
    </row>
    <row r="169576" spans="101:101">
      <c r="CW169576" s="2195"/>
    </row>
    <row r="169600" spans="101:101">
      <c r="CW169600" s="2210"/>
    </row>
    <row r="169601" spans="101:101">
      <c r="CW169601" s="2195"/>
    </row>
    <row r="169625" spans="101:101">
      <c r="CW169625" s="2210"/>
    </row>
    <row r="169626" spans="101:101">
      <c r="CW169626" s="2195"/>
    </row>
    <row r="169650" spans="101:101">
      <c r="CW169650" s="2210"/>
    </row>
    <row r="169651" spans="101:101">
      <c r="CW169651" s="2195"/>
    </row>
    <row r="169675" spans="101:101">
      <c r="CW169675" s="2210"/>
    </row>
    <row r="169676" spans="101:101">
      <c r="CW169676" s="2195"/>
    </row>
    <row r="169700" spans="101:101">
      <c r="CW169700" s="2210"/>
    </row>
    <row r="169701" spans="101:101">
      <c r="CW169701" s="2195"/>
    </row>
    <row r="169725" spans="101:101">
      <c r="CW169725" s="2210"/>
    </row>
    <row r="169726" spans="101:101">
      <c r="CW169726" s="2195"/>
    </row>
    <row r="169750" spans="101:101">
      <c r="CW169750" s="2210"/>
    </row>
    <row r="169751" spans="101:101">
      <c r="CW169751" s="2195"/>
    </row>
    <row r="169775" spans="101:101">
      <c r="CW169775" s="2210"/>
    </row>
    <row r="169776" spans="101:101">
      <c r="CW169776" s="2195"/>
    </row>
    <row r="169800" spans="101:101">
      <c r="CW169800" s="2210"/>
    </row>
    <row r="169801" spans="101:101">
      <c r="CW169801" s="2195"/>
    </row>
    <row r="169825" spans="101:101">
      <c r="CW169825" s="2210"/>
    </row>
    <row r="169826" spans="101:101">
      <c r="CW169826" s="2195"/>
    </row>
    <row r="169850" spans="101:101">
      <c r="CW169850" s="2210"/>
    </row>
    <row r="169851" spans="101:101">
      <c r="CW169851" s="2195"/>
    </row>
    <row r="169875" spans="101:101">
      <c r="CW169875" s="2210"/>
    </row>
    <row r="169876" spans="101:101">
      <c r="CW169876" s="2195"/>
    </row>
    <row r="169900" spans="101:101">
      <c r="CW169900" s="2210"/>
    </row>
    <row r="169901" spans="101:101">
      <c r="CW169901" s="2195"/>
    </row>
    <row r="169925" spans="101:101">
      <c r="CW169925" s="2210"/>
    </row>
    <row r="169926" spans="101:101">
      <c r="CW169926" s="2195"/>
    </row>
    <row r="169950" spans="101:101">
      <c r="CW169950" s="2210"/>
    </row>
    <row r="169951" spans="101:101">
      <c r="CW169951" s="2195"/>
    </row>
    <row r="169975" spans="101:101">
      <c r="CW169975" s="2210"/>
    </row>
    <row r="169976" spans="101:101">
      <c r="CW169976" s="2195"/>
    </row>
    <row r="170000" spans="101:101">
      <c r="CW170000" s="2210"/>
    </row>
    <row r="170001" spans="101:101">
      <c r="CW170001" s="2195"/>
    </row>
    <row r="170025" spans="101:101">
      <c r="CW170025" s="2210"/>
    </row>
    <row r="170026" spans="101:101">
      <c r="CW170026" s="2195"/>
    </row>
    <row r="170050" spans="101:101">
      <c r="CW170050" s="2210"/>
    </row>
    <row r="170051" spans="101:101">
      <c r="CW170051" s="2195"/>
    </row>
    <row r="170075" spans="101:101">
      <c r="CW170075" s="2210"/>
    </row>
    <row r="170076" spans="101:101">
      <c r="CW170076" s="2195"/>
    </row>
    <row r="170100" spans="101:101">
      <c r="CW170100" s="2210"/>
    </row>
    <row r="170101" spans="101:101">
      <c r="CW170101" s="2195"/>
    </row>
    <row r="170125" spans="101:101">
      <c r="CW170125" s="2210"/>
    </row>
    <row r="170126" spans="101:101">
      <c r="CW170126" s="2195"/>
    </row>
    <row r="170150" spans="101:101">
      <c r="CW170150" s="2210"/>
    </row>
    <row r="170151" spans="101:101">
      <c r="CW170151" s="2195"/>
    </row>
    <row r="170175" spans="101:101">
      <c r="CW170175" s="2210"/>
    </row>
    <row r="170176" spans="101:101">
      <c r="CW170176" s="2195"/>
    </row>
    <row r="170200" spans="101:101">
      <c r="CW170200" s="2210"/>
    </row>
    <row r="170201" spans="101:101">
      <c r="CW170201" s="2195"/>
    </row>
    <row r="170225" spans="101:101">
      <c r="CW170225" s="2210"/>
    </row>
    <row r="170226" spans="101:101">
      <c r="CW170226" s="2195"/>
    </row>
    <row r="170250" spans="101:101">
      <c r="CW170250" s="2210"/>
    </row>
    <row r="170251" spans="101:101">
      <c r="CW170251" s="2195"/>
    </row>
    <row r="170275" spans="101:101">
      <c r="CW170275" s="2210"/>
    </row>
    <row r="170276" spans="101:101">
      <c r="CW170276" s="2195"/>
    </row>
    <row r="170300" spans="101:101">
      <c r="CW170300" s="2210"/>
    </row>
    <row r="170301" spans="101:101">
      <c r="CW170301" s="2195"/>
    </row>
    <row r="170325" spans="101:101">
      <c r="CW170325" s="2210"/>
    </row>
    <row r="170326" spans="101:101">
      <c r="CW170326" s="2195"/>
    </row>
    <row r="170350" spans="101:101">
      <c r="CW170350" s="2210"/>
    </row>
    <row r="170351" spans="101:101">
      <c r="CW170351" s="2195"/>
    </row>
    <row r="170375" spans="101:101">
      <c r="CW170375" s="2210"/>
    </row>
    <row r="170376" spans="101:101">
      <c r="CW170376" s="2195"/>
    </row>
    <row r="170400" spans="101:101">
      <c r="CW170400" s="2210"/>
    </row>
    <row r="170401" spans="101:101">
      <c r="CW170401" s="2195"/>
    </row>
    <row r="170425" spans="101:101">
      <c r="CW170425" s="2210"/>
    </row>
    <row r="170426" spans="101:101">
      <c r="CW170426" s="2195"/>
    </row>
    <row r="170450" spans="101:101">
      <c r="CW170450" s="2210"/>
    </row>
    <row r="170451" spans="101:101">
      <c r="CW170451" s="2195"/>
    </row>
    <row r="170475" spans="101:101">
      <c r="CW170475" s="2210"/>
    </row>
    <row r="170476" spans="101:101">
      <c r="CW170476" s="2195"/>
    </row>
    <row r="170500" spans="101:101">
      <c r="CW170500" s="2210"/>
    </row>
    <row r="170501" spans="101:101">
      <c r="CW170501" s="2195"/>
    </row>
    <row r="170525" spans="101:101">
      <c r="CW170525" s="2210"/>
    </row>
    <row r="170526" spans="101:101">
      <c r="CW170526" s="2195"/>
    </row>
    <row r="170550" spans="101:101">
      <c r="CW170550" s="2210"/>
    </row>
    <row r="170551" spans="101:101">
      <c r="CW170551" s="2195"/>
    </row>
    <row r="170575" spans="101:101">
      <c r="CW170575" s="2210"/>
    </row>
    <row r="170576" spans="101:101">
      <c r="CW170576" s="2195"/>
    </row>
    <row r="170600" spans="101:101">
      <c r="CW170600" s="2210"/>
    </row>
    <row r="170601" spans="101:101">
      <c r="CW170601" s="2195"/>
    </row>
    <row r="170625" spans="101:101">
      <c r="CW170625" s="2210"/>
    </row>
    <row r="170626" spans="101:101">
      <c r="CW170626" s="2195"/>
    </row>
    <row r="170650" spans="101:101">
      <c r="CW170650" s="2210"/>
    </row>
    <row r="170651" spans="101:101">
      <c r="CW170651" s="2195"/>
    </row>
    <row r="170675" spans="101:101">
      <c r="CW170675" s="2210"/>
    </row>
    <row r="170676" spans="101:101">
      <c r="CW170676" s="2195"/>
    </row>
    <row r="170700" spans="101:101">
      <c r="CW170700" s="2210"/>
    </row>
    <row r="170701" spans="101:101">
      <c r="CW170701" s="2195"/>
    </row>
    <row r="170725" spans="101:101">
      <c r="CW170725" s="2210"/>
    </row>
    <row r="170726" spans="101:101">
      <c r="CW170726" s="2195"/>
    </row>
    <row r="170750" spans="101:101">
      <c r="CW170750" s="2210"/>
    </row>
    <row r="170751" spans="101:101">
      <c r="CW170751" s="2195"/>
    </row>
    <row r="170775" spans="101:101">
      <c r="CW170775" s="2210"/>
    </row>
    <row r="170776" spans="101:101">
      <c r="CW170776" s="2195"/>
    </row>
    <row r="170800" spans="101:101">
      <c r="CW170800" s="2210"/>
    </row>
    <row r="170801" spans="101:101">
      <c r="CW170801" s="2195"/>
    </row>
    <row r="170825" spans="101:101">
      <c r="CW170825" s="2210"/>
    </row>
    <row r="170826" spans="101:101">
      <c r="CW170826" s="2195"/>
    </row>
    <row r="170850" spans="101:101">
      <c r="CW170850" s="2210"/>
    </row>
    <row r="170851" spans="101:101">
      <c r="CW170851" s="2195"/>
    </row>
    <row r="170875" spans="101:101">
      <c r="CW170875" s="2210"/>
    </row>
    <row r="170876" spans="101:101">
      <c r="CW170876" s="2195"/>
    </row>
    <row r="170900" spans="101:101">
      <c r="CW170900" s="2210"/>
    </row>
    <row r="170901" spans="101:101">
      <c r="CW170901" s="2195"/>
    </row>
    <row r="170925" spans="101:101">
      <c r="CW170925" s="2210"/>
    </row>
    <row r="170926" spans="101:101">
      <c r="CW170926" s="2195"/>
    </row>
    <row r="170950" spans="101:101">
      <c r="CW170950" s="2210"/>
    </row>
    <row r="170951" spans="101:101">
      <c r="CW170951" s="2195"/>
    </row>
    <row r="170975" spans="101:101">
      <c r="CW170975" s="2210"/>
    </row>
    <row r="170976" spans="101:101">
      <c r="CW170976" s="2195"/>
    </row>
    <row r="171000" spans="101:101">
      <c r="CW171000" s="2210"/>
    </row>
    <row r="171001" spans="101:101">
      <c r="CW171001" s="2195"/>
    </row>
    <row r="171025" spans="101:101">
      <c r="CW171025" s="2210"/>
    </row>
    <row r="171026" spans="101:101">
      <c r="CW171026" s="2195"/>
    </row>
    <row r="171050" spans="101:101">
      <c r="CW171050" s="2210"/>
    </row>
    <row r="171051" spans="101:101">
      <c r="CW171051" s="2195"/>
    </row>
    <row r="171075" spans="101:101">
      <c r="CW171075" s="2210"/>
    </row>
    <row r="171076" spans="101:101">
      <c r="CW171076" s="2195"/>
    </row>
    <row r="171100" spans="101:101">
      <c r="CW171100" s="2210"/>
    </row>
    <row r="171101" spans="101:101">
      <c r="CW171101" s="2195"/>
    </row>
    <row r="171125" spans="101:101">
      <c r="CW171125" s="2210"/>
    </row>
    <row r="171126" spans="101:101">
      <c r="CW171126" s="2195"/>
    </row>
    <row r="171150" spans="101:101">
      <c r="CW171150" s="2210"/>
    </row>
    <row r="171151" spans="101:101">
      <c r="CW171151" s="2195"/>
    </row>
    <row r="171175" spans="101:101">
      <c r="CW171175" s="2210"/>
    </row>
    <row r="171176" spans="101:101">
      <c r="CW171176" s="2195"/>
    </row>
    <row r="171200" spans="101:101">
      <c r="CW171200" s="2210"/>
    </row>
    <row r="171201" spans="101:101">
      <c r="CW171201" s="2195"/>
    </row>
    <row r="171225" spans="101:101">
      <c r="CW171225" s="2210"/>
    </row>
    <row r="171226" spans="101:101">
      <c r="CW171226" s="2195"/>
    </row>
    <row r="171250" spans="101:101">
      <c r="CW171250" s="2210"/>
    </row>
    <row r="171251" spans="101:101">
      <c r="CW171251" s="2195"/>
    </row>
    <row r="171275" spans="101:101">
      <c r="CW171275" s="2210"/>
    </row>
    <row r="171276" spans="101:101">
      <c r="CW171276" s="2195"/>
    </row>
    <row r="171300" spans="101:101">
      <c r="CW171300" s="2210"/>
    </row>
    <row r="171301" spans="101:101">
      <c r="CW171301" s="2195"/>
    </row>
    <row r="171325" spans="101:101">
      <c r="CW171325" s="2210"/>
    </row>
    <row r="171326" spans="101:101">
      <c r="CW171326" s="2195"/>
    </row>
    <row r="171350" spans="101:101">
      <c r="CW171350" s="2210"/>
    </row>
    <row r="171351" spans="101:101">
      <c r="CW171351" s="2195"/>
    </row>
    <row r="171375" spans="101:101">
      <c r="CW171375" s="2210"/>
    </row>
    <row r="171376" spans="101:101">
      <c r="CW171376" s="2195"/>
    </row>
    <row r="171400" spans="101:101">
      <c r="CW171400" s="2210"/>
    </row>
    <row r="171401" spans="101:101">
      <c r="CW171401" s="2195"/>
    </row>
    <row r="171425" spans="101:101">
      <c r="CW171425" s="2210"/>
    </row>
    <row r="171426" spans="101:101">
      <c r="CW171426" s="2195"/>
    </row>
    <row r="171450" spans="101:101">
      <c r="CW171450" s="2210"/>
    </row>
    <row r="171451" spans="101:101">
      <c r="CW171451" s="2195"/>
    </row>
    <row r="171475" spans="101:101">
      <c r="CW171475" s="2210"/>
    </row>
    <row r="171476" spans="101:101">
      <c r="CW171476" s="2195"/>
    </row>
    <row r="171500" spans="101:101">
      <c r="CW171500" s="2210"/>
    </row>
    <row r="171501" spans="101:101">
      <c r="CW171501" s="2195"/>
    </row>
    <row r="171525" spans="101:101">
      <c r="CW171525" s="2210"/>
    </row>
    <row r="171526" spans="101:101">
      <c r="CW171526" s="2195"/>
    </row>
    <row r="171550" spans="101:101">
      <c r="CW171550" s="2210"/>
    </row>
    <row r="171551" spans="101:101">
      <c r="CW171551" s="2195"/>
    </row>
    <row r="171575" spans="101:101">
      <c r="CW171575" s="2210"/>
    </row>
    <row r="171576" spans="101:101">
      <c r="CW171576" s="2195"/>
    </row>
    <row r="171600" spans="101:101">
      <c r="CW171600" s="2210"/>
    </row>
    <row r="171601" spans="101:101">
      <c r="CW171601" s="2195"/>
    </row>
    <row r="171625" spans="101:101">
      <c r="CW171625" s="2210"/>
    </row>
    <row r="171626" spans="101:101">
      <c r="CW171626" s="2195"/>
    </row>
    <row r="171650" spans="101:101">
      <c r="CW171650" s="2210"/>
    </row>
    <row r="171651" spans="101:101">
      <c r="CW171651" s="2195"/>
    </row>
    <row r="171675" spans="101:101">
      <c r="CW171675" s="2210"/>
    </row>
    <row r="171676" spans="101:101">
      <c r="CW171676" s="2195"/>
    </row>
    <row r="171700" spans="101:101">
      <c r="CW171700" s="2210"/>
    </row>
    <row r="171701" spans="101:101">
      <c r="CW171701" s="2195"/>
    </row>
    <row r="171725" spans="101:101">
      <c r="CW171725" s="2210"/>
    </row>
    <row r="171726" spans="101:101">
      <c r="CW171726" s="2195"/>
    </row>
    <row r="171750" spans="101:101">
      <c r="CW171750" s="2210"/>
    </row>
    <row r="171751" spans="101:101">
      <c r="CW171751" s="2195"/>
    </row>
    <row r="171775" spans="101:101">
      <c r="CW171775" s="2210"/>
    </row>
    <row r="171776" spans="101:101">
      <c r="CW171776" s="2195"/>
    </row>
    <row r="171800" spans="101:101">
      <c r="CW171800" s="2210"/>
    </row>
    <row r="171801" spans="101:101">
      <c r="CW171801" s="2195"/>
    </row>
    <row r="171825" spans="101:101">
      <c r="CW171825" s="2210"/>
    </row>
    <row r="171826" spans="101:101">
      <c r="CW171826" s="2195"/>
    </row>
    <row r="171850" spans="101:101">
      <c r="CW171850" s="2210"/>
    </row>
    <row r="171851" spans="101:101">
      <c r="CW171851" s="2195"/>
    </row>
    <row r="171875" spans="101:101">
      <c r="CW171875" s="2210"/>
    </row>
    <row r="171876" spans="101:101">
      <c r="CW171876" s="2195"/>
    </row>
    <row r="171900" spans="101:101">
      <c r="CW171900" s="2210"/>
    </row>
    <row r="171901" spans="101:101">
      <c r="CW171901" s="2195"/>
    </row>
    <row r="171925" spans="101:101">
      <c r="CW171925" s="2210"/>
    </row>
    <row r="171926" spans="101:101">
      <c r="CW171926" s="2195"/>
    </row>
    <row r="171950" spans="101:101">
      <c r="CW171950" s="2210"/>
    </row>
    <row r="171951" spans="101:101">
      <c r="CW171951" s="2195"/>
    </row>
    <row r="171975" spans="101:101">
      <c r="CW171975" s="2210"/>
    </row>
    <row r="171976" spans="101:101">
      <c r="CW171976" s="2195"/>
    </row>
    <row r="172000" spans="101:101">
      <c r="CW172000" s="2210"/>
    </row>
    <row r="172001" spans="101:101">
      <c r="CW172001" s="2195"/>
    </row>
    <row r="172025" spans="101:101">
      <c r="CW172025" s="2210"/>
    </row>
    <row r="172026" spans="101:101">
      <c r="CW172026" s="2195"/>
    </row>
    <row r="172050" spans="101:101">
      <c r="CW172050" s="2210"/>
    </row>
    <row r="172051" spans="101:101">
      <c r="CW172051" s="2195"/>
    </row>
    <row r="172075" spans="101:101">
      <c r="CW172075" s="2210"/>
    </row>
    <row r="172076" spans="101:101">
      <c r="CW172076" s="2195"/>
    </row>
    <row r="172100" spans="101:101">
      <c r="CW172100" s="2210"/>
    </row>
    <row r="172101" spans="101:101">
      <c r="CW172101" s="2195"/>
    </row>
    <row r="172125" spans="101:101">
      <c r="CW172125" s="2210"/>
    </row>
    <row r="172126" spans="101:101">
      <c r="CW172126" s="2195"/>
    </row>
    <row r="172150" spans="101:101">
      <c r="CW172150" s="2210"/>
    </row>
    <row r="172151" spans="101:101">
      <c r="CW172151" s="2195"/>
    </row>
    <row r="172175" spans="101:101">
      <c r="CW172175" s="2210"/>
    </row>
    <row r="172176" spans="101:101">
      <c r="CW172176" s="2195"/>
    </row>
    <row r="172200" spans="101:101">
      <c r="CW172200" s="2210"/>
    </row>
    <row r="172201" spans="101:101">
      <c r="CW172201" s="2195"/>
    </row>
    <row r="172225" spans="101:101">
      <c r="CW172225" s="2210"/>
    </row>
    <row r="172226" spans="101:101">
      <c r="CW172226" s="2195"/>
    </row>
    <row r="172250" spans="101:101">
      <c r="CW172250" s="2210"/>
    </row>
    <row r="172251" spans="101:101">
      <c r="CW172251" s="2195"/>
    </row>
    <row r="172275" spans="101:101">
      <c r="CW172275" s="2210"/>
    </row>
    <row r="172276" spans="101:101">
      <c r="CW172276" s="2195"/>
    </row>
    <row r="172300" spans="101:101">
      <c r="CW172300" s="2210"/>
    </row>
    <row r="172301" spans="101:101">
      <c r="CW172301" s="2195"/>
    </row>
    <row r="172325" spans="101:101">
      <c r="CW172325" s="2210"/>
    </row>
    <row r="172326" spans="101:101">
      <c r="CW172326" s="2195"/>
    </row>
    <row r="172350" spans="101:101">
      <c r="CW172350" s="2210"/>
    </row>
    <row r="172351" spans="101:101">
      <c r="CW172351" s="2195"/>
    </row>
    <row r="172375" spans="101:101">
      <c r="CW172375" s="2210"/>
    </row>
    <row r="172376" spans="101:101">
      <c r="CW172376" s="2195"/>
    </row>
    <row r="172400" spans="101:101">
      <c r="CW172400" s="2210"/>
    </row>
    <row r="172401" spans="101:101">
      <c r="CW172401" s="2195"/>
    </row>
    <row r="172425" spans="101:101">
      <c r="CW172425" s="2210"/>
    </row>
    <row r="172426" spans="101:101">
      <c r="CW172426" s="2195"/>
    </row>
    <row r="172450" spans="101:101">
      <c r="CW172450" s="2210"/>
    </row>
    <row r="172451" spans="101:101">
      <c r="CW172451" s="2195"/>
    </row>
    <row r="172475" spans="101:101">
      <c r="CW172475" s="2210"/>
    </row>
    <row r="172476" spans="101:101">
      <c r="CW172476" s="2195"/>
    </row>
    <row r="172500" spans="101:101">
      <c r="CW172500" s="2210"/>
    </row>
    <row r="172501" spans="101:101">
      <c r="CW172501" s="2195"/>
    </row>
    <row r="172525" spans="101:101">
      <c r="CW172525" s="2210"/>
    </row>
    <row r="172526" spans="101:101">
      <c r="CW172526" s="2195"/>
    </row>
    <row r="172550" spans="101:101">
      <c r="CW172550" s="2210"/>
    </row>
    <row r="172551" spans="101:101">
      <c r="CW172551" s="2195"/>
    </row>
    <row r="172575" spans="101:101">
      <c r="CW172575" s="2210"/>
    </row>
    <row r="172576" spans="101:101">
      <c r="CW172576" s="2195"/>
    </row>
    <row r="172600" spans="101:101">
      <c r="CW172600" s="2210"/>
    </row>
    <row r="172601" spans="101:101">
      <c r="CW172601" s="2195"/>
    </row>
    <row r="172625" spans="101:101">
      <c r="CW172625" s="2210"/>
    </row>
    <row r="172626" spans="101:101">
      <c r="CW172626" s="2195"/>
    </row>
    <row r="172650" spans="101:101">
      <c r="CW172650" s="2210"/>
    </row>
    <row r="172651" spans="101:101">
      <c r="CW172651" s="2195"/>
    </row>
    <row r="172675" spans="101:101">
      <c r="CW172675" s="2210"/>
    </row>
    <row r="172676" spans="101:101">
      <c r="CW172676" s="2195"/>
    </row>
    <row r="172700" spans="101:101">
      <c r="CW172700" s="2210"/>
    </row>
    <row r="172701" spans="101:101">
      <c r="CW172701" s="2195"/>
    </row>
    <row r="172725" spans="101:101">
      <c r="CW172725" s="2210"/>
    </row>
    <row r="172726" spans="101:101">
      <c r="CW172726" s="2195"/>
    </row>
    <row r="172750" spans="101:101">
      <c r="CW172750" s="2210"/>
    </row>
    <row r="172751" spans="101:101">
      <c r="CW172751" s="2195"/>
    </row>
    <row r="172775" spans="101:101">
      <c r="CW172775" s="2210"/>
    </row>
    <row r="172776" spans="101:101">
      <c r="CW172776" s="2195"/>
    </row>
    <row r="172800" spans="101:101">
      <c r="CW172800" s="2210"/>
    </row>
    <row r="172801" spans="101:101">
      <c r="CW172801" s="2195"/>
    </row>
    <row r="172825" spans="101:101">
      <c r="CW172825" s="2210"/>
    </row>
    <row r="172826" spans="101:101">
      <c r="CW172826" s="2195"/>
    </row>
    <row r="172850" spans="101:101">
      <c r="CW172850" s="2210"/>
    </row>
    <row r="172851" spans="101:101">
      <c r="CW172851" s="2195"/>
    </row>
    <row r="172875" spans="101:101">
      <c r="CW172875" s="2210"/>
    </row>
    <row r="172876" spans="101:101">
      <c r="CW172876" s="2195"/>
    </row>
    <row r="172900" spans="101:101">
      <c r="CW172900" s="2210"/>
    </row>
    <row r="172901" spans="101:101">
      <c r="CW172901" s="2195"/>
    </row>
    <row r="172925" spans="101:101">
      <c r="CW172925" s="2210"/>
    </row>
    <row r="172926" spans="101:101">
      <c r="CW172926" s="2195"/>
    </row>
    <row r="172950" spans="101:101">
      <c r="CW172950" s="2210"/>
    </row>
    <row r="172951" spans="101:101">
      <c r="CW172951" s="2195"/>
    </row>
    <row r="172975" spans="101:101">
      <c r="CW172975" s="2210"/>
    </row>
    <row r="172976" spans="101:101">
      <c r="CW172976" s="2195"/>
    </row>
    <row r="173000" spans="101:101">
      <c r="CW173000" s="2210"/>
    </row>
    <row r="173001" spans="101:101">
      <c r="CW173001" s="2195"/>
    </row>
    <row r="173025" spans="101:101">
      <c r="CW173025" s="2210"/>
    </row>
    <row r="173026" spans="101:101">
      <c r="CW173026" s="2195"/>
    </row>
    <row r="173050" spans="101:101">
      <c r="CW173050" s="2210"/>
    </row>
    <row r="173051" spans="101:101">
      <c r="CW173051" s="2195"/>
    </row>
    <row r="173075" spans="101:101">
      <c r="CW173075" s="2210"/>
    </row>
    <row r="173076" spans="101:101">
      <c r="CW173076" s="2195"/>
    </row>
    <row r="173100" spans="101:101">
      <c r="CW173100" s="2210"/>
    </row>
    <row r="173101" spans="101:101">
      <c r="CW173101" s="2195"/>
    </row>
    <row r="173125" spans="101:101">
      <c r="CW173125" s="2210"/>
    </row>
    <row r="173126" spans="101:101">
      <c r="CW173126" s="2195"/>
    </row>
    <row r="173150" spans="101:101">
      <c r="CW173150" s="2210"/>
    </row>
    <row r="173151" spans="101:101">
      <c r="CW173151" s="2195"/>
    </row>
    <row r="173175" spans="101:101">
      <c r="CW173175" s="2210"/>
    </row>
    <row r="173176" spans="101:101">
      <c r="CW173176" s="2195"/>
    </row>
    <row r="173200" spans="101:101">
      <c r="CW173200" s="2210"/>
    </row>
    <row r="173201" spans="101:101">
      <c r="CW173201" s="2195"/>
    </row>
    <row r="173225" spans="101:101">
      <c r="CW173225" s="2210"/>
    </row>
    <row r="173226" spans="101:101">
      <c r="CW173226" s="2195"/>
    </row>
    <row r="173250" spans="101:101">
      <c r="CW173250" s="2210"/>
    </row>
    <row r="173251" spans="101:101">
      <c r="CW173251" s="2195"/>
    </row>
    <row r="173275" spans="101:101">
      <c r="CW173275" s="2210"/>
    </row>
    <row r="173276" spans="101:101">
      <c r="CW173276" s="2195"/>
    </row>
    <row r="173300" spans="101:101">
      <c r="CW173300" s="2210"/>
    </row>
    <row r="173301" spans="101:101">
      <c r="CW173301" s="2195"/>
    </row>
    <row r="173325" spans="101:101">
      <c r="CW173325" s="2210"/>
    </row>
    <row r="173326" spans="101:101">
      <c r="CW173326" s="2195"/>
    </row>
    <row r="173350" spans="101:101">
      <c r="CW173350" s="2210"/>
    </row>
    <row r="173351" spans="101:101">
      <c r="CW173351" s="2195"/>
    </row>
    <row r="173375" spans="101:101">
      <c r="CW173375" s="2210"/>
    </row>
    <row r="173376" spans="101:101">
      <c r="CW173376" s="2195"/>
    </row>
    <row r="173400" spans="101:101">
      <c r="CW173400" s="2210"/>
    </row>
    <row r="173401" spans="101:101">
      <c r="CW173401" s="2195"/>
    </row>
    <row r="173425" spans="101:101">
      <c r="CW173425" s="2210"/>
    </row>
    <row r="173426" spans="101:101">
      <c r="CW173426" s="2195"/>
    </row>
    <row r="173450" spans="101:101">
      <c r="CW173450" s="2210"/>
    </row>
    <row r="173451" spans="101:101">
      <c r="CW173451" s="2195"/>
    </row>
    <row r="173475" spans="101:101">
      <c r="CW173475" s="2210"/>
    </row>
    <row r="173476" spans="101:101">
      <c r="CW173476" s="2195"/>
    </row>
    <row r="173500" spans="101:101">
      <c r="CW173500" s="2210"/>
    </row>
    <row r="173501" spans="101:101">
      <c r="CW173501" s="2195"/>
    </row>
    <row r="173525" spans="101:101">
      <c r="CW173525" s="2210"/>
    </row>
    <row r="173526" spans="101:101">
      <c r="CW173526" s="2195"/>
    </row>
    <row r="173550" spans="101:101">
      <c r="CW173550" s="2210"/>
    </row>
    <row r="173551" spans="101:101">
      <c r="CW173551" s="2195"/>
    </row>
    <row r="173575" spans="101:101">
      <c r="CW173575" s="2210"/>
    </row>
    <row r="173576" spans="101:101">
      <c r="CW173576" s="2195"/>
    </row>
    <row r="173600" spans="101:101">
      <c r="CW173600" s="2210"/>
    </row>
    <row r="173601" spans="101:101">
      <c r="CW173601" s="2195"/>
    </row>
    <row r="173625" spans="101:101">
      <c r="CW173625" s="2210"/>
    </row>
    <row r="173626" spans="101:101">
      <c r="CW173626" s="2195"/>
    </row>
    <row r="173650" spans="101:101">
      <c r="CW173650" s="2210"/>
    </row>
    <row r="173651" spans="101:101">
      <c r="CW173651" s="2195"/>
    </row>
    <row r="173675" spans="101:101">
      <c r="CW173675" s="2210"/>
    </row>
    <row r="173676" spans="101:101">
      <c r="CW173676" s="2195"/>
    </row>
    <row r="173700" spans="101:101">
      <c r="CW173700" s="2210"/>
    </row>
    <row r="173701" spans="101:101">
      <c r="CW173701" s="2195"/>
    </row>
    <row r="173725" spans="101:101">
      <c r="CW173725" s="2210"/>
    </row>
    <row r="173726" spans="101:101">
      <c r="CW173726" s="2195"/>
    </row>
    <row r="173750" spans="101:101">
      <c r="CW173750" s="2210"/>
    </row>
    <row r="173751" spans="101:101">
      <c r="CW173751" s="2195"/>
    </row>
    <row r="173775" spans="101:101">
      <c r="CW173775" s="2210"/>
    </row>
    <row r="173776" spans="101:101">
      <c r="CW173776" s="2195"/>
    </row>
    <row r="173800" spans="101:101">
      <c r="CW173800" s="2210"/>
    </row>
    <row r="173801" spans="101:101">
      <c r="CW173801" s="2195"/>
    </row>
    <row r="173825" spans="101:101">
      <c r="CW173825" s="2210"/>
    </row>
    <row r="173826" spans="101:101">
      <c r="CW173826" s="2195"/>
    </row>
    <row r="173850" spans="101:101">
      <c r="CW173850" s="2210"/>
    </row>
    <row r="173851" spans="101:101">
      <c r="CW173851" s="2195"/>
    </row>
    <row r="173875" spans="101:101">
      <c r="CW173875" s="2210"/>
    </row>
    <row r="173876" spans="101:101">
      <c r="CW173876" s="2195"/>
    </row>
    <row r="173900" spans="101:101">
      <c r="CW173900" s="2210"/>
    </row>
    <row r="173901" spans="101:101">
      <c r="CW173901" s="2195"/>
    </row>
    <row r="173925" spans="101:101">
      <c r="CW173925" s="2210"/>
    </row>
    <row r="173926" spans="101:101">
      <c r="CW173926" s="2195"/>
    </row>
    <row r="173950" spans="101:101">
      <c r="CW173950" s="2210"/>
    </row>
    <row r="173951" spans="101:101">
      <c r="CW173951" s="2195"/>
    </row>
    <row r="173975" spans="101:101">
      <c r="CW173975" s="2210"/>
    </row>
    <row r="173976" spans="101:101">
      <c r="CW173976" s="2195"/>
    </row>
    <row r="174000" spans="101:101">
      <c r="CW174000" s="2210"/>
    </row>
    <row r="174001" spans="101:101">
      <c r="CW174001" s="2195"/>
    </row>
    <row r="174025" spans="101:101">
      <c r="CW174025" s="2210"/>
    </row>
    <row r="174026" spans="101:101">
      <c r="CW174026" s="2195"/>
    </row>
    <row r="174050" spans="101:101">
      <c r="CW174050" s="2210"/>
    </row>
    <row r="174051" spans="101:101">
      <c r="CW174051" s="2195"/>
    </row>
    <row r="174075" spans="101:101">
      <c r="CW174075" s="2210"/>
    </row>
    <row r="174076" spans="101:101">
      <c r="CW174076" s="2195"/>
    </row>
    <row r="174100" spans="101:101">
      <c r="CW174100" s="2210"/>
    </row>
    <row r="174101" spans="101:101">
      <c r="CW174101" s="2195"/>
    </row>
    <row r="174125" spans="101:101">
      <c r="CW174125" s="2210"/>
    </row>
    <row r="174126" spans="101:101">
      <c r="CW174126" s="2195"/>
    </row>
    <row r="174150" spans="101:101">
      <c r="CW174150" s="2210"/>
    </row>
    <row r="174151" spans="101:101">
      <c r="CW174151" s="2195"/>
    </row>
    <row r="174175" spans="101:101">
      <c r="CW174175" s="2210"/>
    </row>
    <row r="174176" spans="101:101">
      <c r="CW174176" s="2195"/>
    </row>
    <row r="174200" spans="101:101">
      <c r="CW174200" s="2210"/>
    </row>
    <row r="174201" spans="101:101">
      <c r="CW174201" s="2195"/>
    </row>
    <row r="174225" spans="101:101">
      <c r="CW174225" s="2210"/>
    </row>
    <row r="174226" spans="101:101">
      <c r="CW174226" s="2195"/>
    </row>
    <row r="174250" spans="101:101">
      <c r="CW174250" s="2210"/>
    </row>
    <row r="174251" spans="101:101">
      <c r="CW174251" s="2195"/>
    </row>
    <row r="174275" spans="101:101">
      <c r="CW174275" s="2210"/>
    </row>
    <row r="174276" spans="101:101">
      <c r="CW174276" s="2195"/>
    </row>
    <row r="174300" spans="101:101">
      <c r="CW174300" s="2210"/>
    </row>
    <row r="174301" spans="101:101">
      <c r="CW174301" s="2195"/>
    </row>
    <row r="174325" spans="101:101">
      <c r="CW174325" s="2210"/>
    </row>
    <row r="174326" spans="101:101">
      <c r="CW174326" s="2195"/>
    </row>
    <row r="174350" spans="101:101">
      <c r="CW174350" s="2210"/>
    </row>
    <row r="174351" spans="101:101">
      <c r="CW174351" s="2195"/>
    </row>
    <row r="174375" spans="101:101">
      <c r="CW174375" s="2210"/>
    </row>
    <row r="174376" spans="101:101">
      <c r="CW174376" s="2195"/>
    </row>
    <row r="174400" spans="101:101">
      <c r="CW174400" s="2210"/>
    </row>
    <row r="174401" spans="101:101">
      <c r="CW174401" s="2195"/>
    </row>
    <row r="174425" spans="101:101">
      <c r="CW174425" s="2210"/>
    </row>
    <row r="174426" spans="101:101">
      <c r="CW174426" s="2195"/>
    </row>
    <row r="174450" spans="101:101">
      <c r="CW174450" s="2210"/>
    </row>
    <row r="174451" spans="101:101">
      <c r="CW174451" s="2195"/>
    </row>
    <row r="174475" spans="101:101">
      <c r="CW174475" s="2210"/>
    </row>
    <row r="174476" spans="101:101">
      <c r="CW174476" s="2195"/>
    </row>
    <row r="174500" spans="101:101">
      <c r="CW174500" s="2210"/>
    </row>
    <row r="174501" spans="101:101">
      <c r="CW174501" s="2195"/>
    </row>
    <row r="174525" spans="101:101">
      <c r="CW174525" s="2210"/>
    </row>
    <row r="174526" spans="101:101">
      <c r="CW174526" s="2195"/>
    </row>
    <row r="174550" spans="101:101">
      <c r="CW174550" s="2210"/>
    </row>
    <row r="174551" spans="101:101">
      <c r="CW174551" s="2195"/>
    </row>
    <row r="174575" spans="101:101">
      <c r="CW174575" s="2210"/>
    </row>
    <row r="174576" spans="101:101">
      <c r="CW174576" s="2195"/>
    </row>
    <row r="174600" spans="101:101">
      <c r="CW174600" s="2210"/>
    </row>
    <row r="174601" spans="101:101">
      <c r="CW174601" s="2195"/>
    </row>
    <row r="174625" spans="101:101">
      <c r="CW174625" s="2210"/>
    </row>
    <row r="174626" spans="101:101">
      <c r="CW174626" s="2195"/>
    </row>
    <row r="174650" spans="101:101">
      <c r="CW174650" s="2210"/>
    </row>
    <row r="174651" spans="101:101">
      <c r="CW174651" s="2195"/>
    </row>
    <row r="174675" spans="101:101">
      <c r="CW174675" s="2210"/>
    </row>
    <row r="174676" spans="101:101">
      <c r="CW174676" s="2195"/>
    </row>
    <row r="174700" spans="101:101">
      <c r="CW174700" s="2210"/>
    </row>
    <row r="174701" spans="101:101">
      <c r="CW174701" s="2195"/>
    </row>
    <row r="174725" spans="101:101">
      <c r="CW174725" s="2210"/>
    </row>
    <row r="174726" spans="101:101">
      <c r="CW174726" s="2195"/>
    </row>
    <row r="174750" spans="101:101">
      <c r="CW174750" s="2210"/>
    </row>
    <row r="174751" spans="101:101">
      <c r="CW174751" s="2195"/>
    </row>
    <row r="174775" spans="101:101">
      <c r="CW174775" s="2210"/>
    </row>
    <row r="174776" spans="101:101">
      <c r="CW174776" s="2195"/>
    </row>
    <row r="174800" spans="101:101">
      <c r="CW174800" s="2210"/>
    </row>
    <row r="174801" spans="101:101">
      <c r="CW174801" s="2195"/>
    </row>
    <row r="174825" spans="101:101">
      <c r="CW174825" s="2210"/>
    </row>
    <row r="174826" spans="101:101">
      <c r="CW174826" s="2195"/>
    </row>
    <row r="174850" spans="101:101">
      <c r="CW174850" s="2210"/>
    </row>
    <row r="174851" spans="101:101">
      <c r="CW174851" s="2195"/>
    </row>
    <row r="174875" spans="101:101">
      <c r="CW174875" s="2210"/>
    </row>
    <row r="174876" spans="101:101">
      <c r="CW174876" s="2195"/>
    </row>
    <row r="174900" spans="101:101">
      <c r="CW174900" s="2210"/>
    </row>
    <row r="174901" spans="101:101">
      <c r="CW174901" s="2195"/>
    </row>
    <row r="174925" spans="101:101">
      <c r="CW174925" s="2210"/>
    </row>
    <row r="174926" spans="101:101">
      <c r="CW174926" s="2195"/>
    </row>
    <row r="174950" spans="101:101">
      <c r="CW174950" s="2210"/>
    </row>
    <row r="174951" spans="101:101">
      <c r="CW174951" s="2195"/>
    </row>
    <row r="174975" spans="101:101">
      <c r="CW174975" s="2210"/>
    </row>
    <row r="174976" spans="101:101">
      <c r="CW174976" s="2195"/>
    </row>
    <row r="175000" spans="101:101">
      <c r="CW175000" s="2210"/>
    </row>
    <row r="175001" spans="101:101">
      <c r="CW175001" s="2195"/>
    </row>
    <row r="175025" spans="101:101">
      <c r="CW175025" s="2210"/>
    </row>
    <row r="175026" spans="101:101">
      <c r="CW175026" s="2195"/>
    </row>
    <row r="175050" spans="101:101">
      <c r="CW175050" s="2210"/>
    </row>
    <row r="175051" spans="101:101">
      <c r="CW175051" s="2195"/>
    </row>
    <row r="175075" spans="101:101">
      <c r="CW175075" s="2210"/>
    </row>
    <row r="175076" spans="101:101">
      <c r="CW175076" s="2195"/>
    </row>
    <row r="175100" spans="101:101">
      <c r="CW175100" s="2210"/>
    </row>
    <row r="175101" spans="101:101">
      <c r="CW175101" s="2195"/>
    </row>
    <row r="175125" spans="101:101">
      <c r="CW175125" s="2210"/>
    </row>
    <row r="175126" spans="101:101">
      <c r="CW175126" s="2195"/>
    </row>
    <row r="175150" spans="101:101">
      <c r="CW175150" s="2210"/>
    </row>
    <row r="175151" spans="101:101">
      <c r="CW175151" s="2195"/>
    </row>
    <row r="175175" spans="101:101">
      <c r="CW175175" s="2210"/>
    </row>
    <row r="175176" spans="101:101">
      <c r="CW175176" s="2195"/>
    </row>
    <row r="175200" spans="101:101">
      <c r="CW175200" s="2210"/>
    </row>
    <row r="175201" spans="101:101">
      <c r="CW175201" s="2195"/>
    </row>
    <row r="175225" spans="101:101">
      <c r="CW175225" s="2210"/>
    </row>
    <row r="175226" spans="101:101">
      <c r="CW175226" s="2195"/>
    </row>
    <row r="175250" spans="101:101">
      <c r="CW175250" s="2210"/>
    </row>
    <row r="175251" spans="101:101">
      <c r="CW175251" s="2195"/>
    </row>
    <row r="175275" spans="101:101">
      <c r="CW175275" s="2210"/>
    </row>
    <row r="175276" spans="101:101">
      <c r="CW175276" s="2195"/>
    </row>
    <row r="175300" spans="101:101">
      <c r="CW175300" s="2210"/>
    </row>
    <row r="175301" spans="101:101">
      <c r="CW175301" s="2195"/>
    </row>
    <row r="175325" spans="101:101">
      <c r="CW175325" s="2210"/>
    </row>
    <row r="175326" spans="101:101">
      <c r="CW175326" s="2195"/>
    </row>
    <row r="175350" spans="101:101">
      <c r="CW175350" s="2210"/>
    </row>
    <row r="175351" spans="101:101">
      <c r="CW175351" s="2195"/>
    </row>
    <row r="175375" spans="101:101">
      <c r="CW175375" s="2210"/>
    </row>
    <row r="175376" spans="101:101">
      <c r="CW175376" s="2195"/>
    </row>
    <row r="175400" spans="101:101">
      <c r="CW175400" s="2210"/>
    </row>
    <row r="175401" spans="101:101">
      <c r="CW175401" s="2195"/>
    </row>
    <row r="175425" spans="101:101">
      <c r="CW175425" s="2210"/>
    </row>
    <row r="175426" spans="101:101">
      <c r="CW175426" s="2195"/>
    </row>
    <row r="175450" spans="101:101">
      <c r="CW175450" s="2210"/>
    </row>
    <row r="175451" spans="101:101">
      <c r="CW175451" s="2195"/>
    </row>
    <row r="175475" spans="101:101">
      <c r="CW175475" s="2210"/>
    </row>
    <row r="175476" spans="101:101">
      <c r="CW175476" s="2195"/>
    </row>
    <row r="175500" spans="101:101">
      <c r="CW175500" s="2210"/>
    </row>
    <row r="175501" spans="101:101">
      <c r="CW175501" s="2195"/>
    </row>
    <row r="175525" spans="101:101">
      <c r="CW175525" s="2210"/>
    </row>
    <row r="175526" spans="101:101">
      <c r="CW175526" s="2195"/>
    </row>
    <row r="175550" spans="101:101">
      <c r="CW175550" s="2210"/>
    </row>
    <row r="175551" spans="101:101">
      <c r="CW175551" s="2195"/>
    </row>
    <row r="175575" spans="101:101">
      <c r="CW175575" s="2210"/>
    </row>
    <row r="175576" spans="101:101">
      <c r="CW175576" s="2195"/>
    </row>
    <row r="175600" spans="101:101">
      <c r="CW175600" s="2210"/>
    </row>
    <row r="175601" spans="101:101">
      <c r="CW175601" s="2195"/>
    </row>
    <row r="175625" spans="101:101">
      <c r="CW175625" s="2210"/>
    </row>
    <row r="175626" spans="101:101">
      <c r="CW175626" s="2195"/>
    </row>
    <row r="175650" spans="101:101">
      <c r="CW175650" s="2210"/>
    </row>
    <row r="175651" spans="101:101">
      <c r="CW175651" s="2195"/>
    </row>
    <row r="175675" spans="101:101">
      <c r="CW175675" s="2210"/>
    </row>
    <row r="175676" spans="101:101">
      <c r="CW175676" s="2195"/>
    </row>
    <row r="175700" spans="101:101">
      <c r="CW175700" s="2210"/>
    </row>
    <row r="175701" spans="101:101">
      <c r="CW175701" s="2195"/>
    </row>
    <row r="175725" spans="101:101">
      <c r="CW175725" s="2210"/>
    </row>
    <row r="175726" spans="101:101">
      <c r="CW175726" s="2195"/>
    </row>
    <row r="175750" spans="101:101">
      <c r="CW175750" s="2210"/>
    </row>
    <row r="175751" spans="101:101">
      <c r="CW175751" s="2195"/>
    </row>
    <row r="175775" spans="101:101">
      <c r="CW175775" s="2210"/>
    </row>
    <row r="175776" spans="101:101">
      <c r="CW175776" s="2195"/>
    </row>
    <row r="175800" spans="101:101">
      <c r="CW175800" s="2210"/>
    </row>
    <row r="175801" spans="101:101">
      <c r="CW175801" s="2195"/>
    </row>
    <row r="175825" spans="101:101">
      <c r="CW175825" s="2210"/>
    </row>
    <row r="175826" spans="101:101">
      <c r="CW175826" s="2195"/>
    </row>
    <row r="175850" spans="101:101">
      <c r="CW175850" s="2210"/>
    </row>
    <row r="175851" spans="101:101">
      <c r="CW175851" s="2195"/>
    </row>
    <row r="175875" spans="101:101">
      <c r="CW175875" s="2210"/>
    </row>
    <row r="175876" spans="101:101">
      <c r="CW175876" s="2195"/>
    </row>
    <row r="175900" spans="101:101">
      <c r="CW175900" s="2210"/>
    </row>
    <row r="175901" spans="101:101">
      <c r="CW175901" s="2195"/>
    </row>
    <row r="175925" spans="101:101">
      <c r="CW175925" s="2210"/>
    </row>
    <row r="175926" spans="101:101">
      <c r="CW175926" s="2195"/>
    </row>
    <row r="175950" spans="101:101">
      <c r="CW175950" s="2210"/>
    </row>
    <row r="175951" spans="101:101">
      <c r="CW175951" s="2195"/>
    </row>
    <row r="175975" spans="101:101">
      <c r="CW175975" s="2210"/>
    </row>
    <row r="175976" spans="101:101">
      <c r="CW175976" s="2195"/>
    </row>
    <row r="176000" spans="101:101">
      <c r="CW176000" s="2210"/>
    </row>
    <row r="176001" spans="101:101">
      <c r="CW176001" s="2195"/>
    </row>
    <row r="176025" spans="101:101">
      <c r="CW176025" s="2210"/>
    </row>
    <row r="176026" spans="101:101">
      <c r="CW176026" s="2195"/>
    </row>
    <row r="176050" spans="101:101">
      <c r="CW176050" s="2210"/>
    </row>
    <row r="176051" spans="101:101">
      <c r="CW176051" s="2195"/>
    </row>
    <row r="176075" spans="101:101">
      <c r="CW176075" s="2210"/>
    </row>
    <row r="176076" spans="101:101">
      <c r="CW176076" s="2195"/>
    </row>
    <row r="176100" spans="101:101">
      <c r="CW176100" s="2210"/>
    </row>
    <row r="176101" spans="101:101">
      <c r="CW176101" s="2195"/>
    </row>
    <row r="176125" spans="101:101">
      <c r="CW176125" s="2210"/>
    </row>
    <row r="176126" spans="101:101">
      <c r="CW176126" s="2195"/>
    </row>
    <row r="176150" spans="101:101">
      <c r="CW176150" s="2210"/>
    </row>
    <row r="176151" spans="101:101">
      <c r="CW176151" s="2195"/>
    </row>
    <row r="176175" spans="101:101">
      <c r="CW176175" s="2210"/>
    </row>
    <row r="176176" spans="101:101">
      <c r="CW176176" s="2195"/>
    </row>
    <row r="176200" spans="101:101">
      <c r="CW176200" s="2210"/>
    </row>
    <row r="176201" spans="101:101">
      <c r="CW176201" s="2195"/>
    </row>
    <row r="176225" spans="101:101">
      <c r="CW176225" s="2210"/>
    </row>
    <row r="176226" spans="101:101">
      <c r="CW176226" s="2195"/>
    </row>
    <row r="176250" spans="101:101">
      <c r="CW176250" s="2210"/>
    </row>
    <row r="176251" spans="101:101">
      <c r="CW176251" s="2195"/>
    </row>
    <row r="176275" spans="101:101">
      <c r="CW176275" s="2210"/>
    </row>
    <row r="176276" spans="101:101">
      <c r="CW176276" s="2195"/>
    </row>
    <row r="176300" spans="101:101">
      <c r="CW176300" s="2210"/>
    </row>
    <row r="176301" spans="101:101">
      <c r="CW176301" s="2195"/>
    </row>
    <row r="176325" spans="101:101">
      <c r="CW176325" s="2210"/>
    </row>
    <row r="176326" spans="101:101">
      <c r="CW176326" s="2195"/>
    </row>
    <row r="176350" spans="101:101">
      <c r="CW176350" s="2210"/>
    </row>
    <row r="176351" spans="101:101">
      <c r="CW176351" s="2195"/>
    </row>
    <row r="176375" spans="101:101">
      <c r="CW176375" s="2210"/>
    </row>
    <row r="176376" spans="101:101">
      <c r="CW176376" s="2195"/>
    </row>
    <row r="176400" spans="101:101">
      <c r="CW176400" s="2210"/>
    </row>
    <row r="176401" spans="101:101">
      <c r="CW176401" s="2195"/>
    </row>
    <row r="176425" spans="101:101">
      <c r="CW176425" s="2210"/>
    </row>
    <row r="176426" spans="101:101">
      <c r="CW176426" s="2195"/>
    </row>
    <row r="176450" spans="101:101">
      <c r="CW176450" s="2210"/>
    </row>
    <row r="176451" spans="101:101">
      <c r="CW176451" s="2195"/>
    </row>
    <row r="176475" spans="101:101">
      <c r="CW176475" s="2210"/>
    </row>
    <row r="176476" spans="101:101">
      <c r="CW176476" s="2195"/>
    </row>
    <row r="176500" spans="101:101">
      <c r="CW176500" s="2210"/>
    </row>
    <row r="176501" spans="101:101">
      <c r="CW176501" s="2195"/>
    </row>
    <row r="176525" spans="101:101">
      <c r="CW176525" s="2210"/>
    </row>
    <row r="176526" spans="101:101">
      <c r="CW176526" s="2195"/>
    </row>
    <row r="176550" spans="101:101">
      <c r="CW176550" s="2210"/>
    </row>
    <row r="176551" spans="101:101">
      <c r="CW176551" s="2195"/>
    </row>
    <row r="176575" spans="101:101">
      <c r="CW176575" s="2210"/>
    </row>
    <row r="176576" spans="101:101">
      <c r="CW176576" s="2195"/>
    </row>
    <row r="176600" spans="101:101">
      <c r="CW176600" s="2210"/>
    </row>
    <row r="176601" spans="101:101">
      <c r="CW176601" s="2195"/>
    </row>
    <row r="176625" spans="101:101">
      <c r="CW176625" s="2210"/>
    </row>
    <row r="176626" spans="101:101">
      <c r="CW176626" s="2195"/>
    </row>
    <row r="176650" spans="101:101">
      <c r="CW176650" s="2210"/>
    </row>
    <row r="176651" spans="101:101">
      <c r="CW176651" s="2195"/>
    </row>
    <row r="176675" spans="101:101">
      <c r="CW176675" s="2210"/>
    </row>
    <row r="176676" spans="101:101">
      <c r="CW176676" s="2195"/>
    </row>
    <row r="176700" spans="101:101">
      <c r="CW176700" s="2210"/>
    </row>
    <row r="176701" spans="101:101">
      <c r="CW176701" s="2195"/>
    </row>
    <row r="176725" spans="101:101">
      <c r="CW176725" s="2210"/>
    </row>
    <row r="176726" spans="101:101">
      <c r="CW176726" s="2195"/>
    </row>
    <row r="176750" spans="101:101">
      <c r="CW176750" s="2210"/>
    </row>
    <row r="176751" spans="101:101">
      <c r="CW176751" s="2195"/>
    </row>
    <row r="176775" spans="101:101">
      <c r="CW176775" s="2210"/>
    </row>
    <row r="176776" spans="101:101">
      <c r="CW176776" s="2195"/>
    </row>
    <row r="176800" spans="101:101">
      <c r="CW176800" s="2210"/>
    </row>
    <row r="176801" spans="101:101">
      <c r="CW176801" s="2195"/>
    </row>
    <row r="176825" spans="101:101">
      <c r="CW176825" s="2210"/>
    </row>
    <row r="176826" spans="101:101">
      <c r="CW176826" s="2195"/>
    </row>
    <row r="176850" spans="101:101">
      <c r="CW176850" s="2210"/>
    </row>
    <row r="176851" spans="101:101">
      <c r="CW176851" s="2195"/>
    </row>
    <row r="176875" spans="101:101">
      <c r="CW176875" s="2210"/>
    </row>
    <row r="176876" spans="101:101">
      <c r="CW176876" s="2195"/>
    </row>
    <row r="176900" spans="101:101">
      <c r="CW176900" s="2210"/>
    </row>
    <row r="176901" spans="101:101">
      <c r="CW176901" s="2195"/>
    </row>
    <row r="176925" spans="101:101">
      <c r="CW176925" s="2210"/>
    </row>
    <row r="176926" spans="101:101">
      <c r="CW176926" s="2195"/>
    </row>
    <row r="176950" spans="101:101">
      <c r="CW176950" s="2210"/>
    </row>
    <row r="176951" spans="101:101">
      <c r="CW176951" s="2195"/>
    </row>
    <row r="176975" spans="101:101">
      <c r="CW176975" s="2210"/>
    </row>
    <row r="176976" spans="101:101">
      <c r="CW176976" s="2195"/>
    </row>
    <row r="177000" spans="101:101">
      <c r="CW177000" s="2210"/>
    </row>
    <row r="177001" spans="101:101">
      <c r="CW177001" s="2195"/>
    </row>
    <row r="177025" spans="101:101">
      <c r="CW177025" s="2210"/>
    </row>
    <row r="177026" spans="101:101">
      <c r="CW177026" s="2195"/>
    </row>
    <row r="177050" spans="101:101">
      <c r="CW177050" s="2210"/>
    </row>
    <row r="177051" spans="101:101">
      <c r="CW177051" s="2195"/>
    </row>
    <row r="177075" spans="101:101">
      <c r="CW177075" s="2210"/>
    </row>
    <row r="177076" spans="101:101">
      <c r="CW177076" s="2195"/>
    </row>
    <row r="177100" spans="101:101">
      <c r="CW177100" s="2210"/>
    </row>
    <row r="177101" spans="101:101">
      <c r="CW177101" s="2195"/>
    </row>
    <row r="177125" spans="101:101">
      <c r="CW177125" s="2210"/>
    </row>
    <row r="177126" spans="101:101">
      <c r="CW177126" s="2195"/>
    </row>
    <row r="177150" spans="101:101">
      <c r="CW177150" s="2210"/>
    </row>
    <row r="177151" spans="101:101">
      <c r="CW177151" s="2195"/>
    </row>
    <row r="177175" spans="101:101">
      <c r="CW177175" s="2210"/>
    </row>
    <row r="177176" spans="101:101">
      <c r="CW177176" s="2195"/>
    </row>
    <row r="177200" spans="101:101">
      <c r="CW177200" s="2210"/>
    </row>
    <row r="177201" spans="101:101">
      <c r="CW177201" s="2195"/>
    </row>
    <row r="177225" spans="101:101">
      <c r="CW177225" s="2210"/>
    </row>
    <row r="177226" spans="101:101">
      <c r="CW177226" s="2195"/>
    </row>
    <row r="177250" spans="101:101">
      <c r="CW177250" s="2210"/>
    </row>
    <row r="177251" spans="101:101">
      <c r="CW177251" s="2195"/>
    </row>
    <row r="177275" spans="101:101">
      <c r="CW177275" s="2210"/>
    </row>
    <row r="177276" spans="101:101">
      <c r="CW177276" s="2195"/>
    </row>
    <row r="177300" spans="101:101">
      <c r="CW177300" s="2210"/>
    </row>
    <row r="177301" spans="101:101">
      <c r="CW177301" s="2195"/>
    </row>
    <row r="177325" spans="101:101">
      <c r="CW177325" s="2210"/>
    </row>
    <row r="177326" spans="101:101">
      <c r="CW177326" s="2195"/>
    </row>
    <row r="177350" spans="101:101">
      <c r="CW177350" s="2210"/>
    </row>
    <row r="177351" spans="101:101">
      <c r="CW177351" s="2195"/>
    </row>
    <row r="177375" spans="101:101">
      <c r="CW177375" s="2210"/>
    </row>
    <row r="177376" spans="101:101">
      <c r="CW177376" s="2195"/>
    </row>
    <row r="177400" spans="101:101">
      <c r="CW177400" s="2210"/>
    </row>
    <row r="177401" spans="101:101">
      <c r="CW177401" s="2195"/>
    </row>
    <row r="177425" spans="101:101">
      <c r="CW177425" s="2210"/>
    </row>
    <row r="177426" spans="101:101">
      <c r="CW177426" s="2195"/>
    </row>
    <row r="177450" spans="101:101">
      <c r="CW177450" s="2210"/>
    </row>
    <row r="177451" spans="101:101">
      <c r="CW177451" s="2195"/>
    </row>
    <row r="177475" spans="101:101">
      <c r="CW177475" s="2210"/>
    </row>
    <row r="177476" spans="101:101">
      <c r="CW177476" s="2195"/>
    </row>
    <row r="177500" spans="101:101">
      <c r="CW177500" s="2210"/>
    </row>
    <row r="177501" spans="101:101">
      <c r="CW177501" s="2195"/>
    </row>
    <row r="177525" spans="101:101">
      <c r="CW177525" s="2210"/>
    </row>
    <row r="177526" spans="101:101">
      <c r="CW177526" s="2195"/>
    </row>
    <row r="177550" spans="101:101">
      <c r="CW177550" s="2210"/>
    </row>
    <row r="177551" spans="101:101">
      <c r="CW177551" s="2195"/>
    </row>
    <row r="177575" spans="101:101">
      <c r="CW177575" s="2210"/>
    </row>
    <row r="177576" spans="101:101">
      <c r="CW177576" s="2195"/>
    </row>
    <row r="177600" spans="101:101">
      <c r="CW177600" s="2210"/>
    </row>
    <row r="177601" spans="101:101">
      <c r="CW177601" s="2195"/>
    </row>
    <row r="177625" spans="101:101">
      <c r="CW177625" s="2210"/>
    </row>
    <row r="177626" spans="101:101">
      <c r="CW177626" s="2195"/>
    </row>
    <row r="177650" spans="101:101">
      <c r="CW177650" s="2210"/>
    </row>
    <row r="177651" spans="101:101">
      <c r="CW177651" s="2195"/>
    </row>
    <row r="177675" spans="101:101">
      <c r="CW177675" s="2210"/>
    </row>
    <row r="177676" spans="101:101">
      <c r="CW177676" s="2195"/>
    </row>
    <row r="177700" spans="101:101">
      <c r="CW177700" s="2210"/>
    </row>
    <row r="177701" spans="101:101">
      <c r="CW177701" s="2195"/>
    </row>
    <row r="177725" spans="101:101">
      <c r="CW177725" s="2210"/>
    </row>
    <row r="177726" spans="101:101">
      <c r="CW177726" s="2195"/>
    </row>
    <row r="177750" spans="101:101">
      <c r="CW177750" s="2210"/>
    </row>
    <row r="177751" spans="101:101">
      <c r="CW177751" s="2195"/>
    </row>
    <row r="177775" spans="101:101">
      <c r="CW177775" s="2210"/>
    </row>
    <row r="177776" spans="101:101">
      <c r="CW177776" s="2195"/>
    </row>
    <row r="177800" spans="101:101">
      <c r="CW177800" s="2210"/>
    </row>
    <row r="177801" spans="101:101">
      <c r="CW177801" s="2195"/>
    </row>
    <row r="177825" spans="101:101">
      <c r="CW177825" s="2210"/>
    </row>
    <row r="177826" spans="101:101">
      <c r="CW177826" s="2195"/>
    </row>
    <row r="177850" spans="101:101">
      <c r="CW177850" s="2210"/>
    </row>
    <row r="177851" spans="101:101">
      <c r="CW177851" s="2195"/>
    </row>
    <row r="177875" spans="101:101">
      <c r="CW177875" s="2210"/>
    </row>
    <row r="177876" spans="101:101">
      <c r="CW177876" s="2195"/>
    </row>
    <row r="177900" spans="101:101">
      <c r="CW177900" s="2210"/>
    </row>
    <row r="177901" spans="101:101">
      <c r="CW177901" s="2195"/>
    </row>
    <row r="177925" spans="101:101">
      <c r="CW177925" s="2210"/>
    </row>
    <row r="177926" spans="101:101">
      <c r="CW177926" s="2195"/>
    </row>
    <row r="177950" spans="101:101">
      <c r="CW177950" s="2210"/>
    </row>
    <row r="177951" spans="101:101">
      <c r="CW177951" s="2195"/>
    </row>
    <row r="177975" spans="101:101">
      <c r="CW177975" s="2210"/>
    </row>
    <row r="177976" spans="101:101">
      <c r="CW177976" s="2195"/>
    </row>
    <row r="178000" spans="101:101">
      <c r="CW178000" s="2210"/>
    </row>
    <row r="178001" spans="101:101">
      <c r="CW178001" s="2195"/>
    </row>
    <row r="178025" spans="101:101">
      <c r="CW178025" s="2210"/>
    </row>
    <row r="178026" spans="101:101">
      <c r="CW178026" s="2195"/>
    </row>
    <row r="178050" spans="101:101">
      <c r="CW178050" s="2210"/>
    </row>
    <row r="178051" spans="101:101">
      <c r="CW178051" s="2195"/>
    </row>
    <row r="178075" spans="101:101">
      <c r="CW178075" s="2210"/>
    </row>
    <row r="178076" spans="101:101">
      <c r="CW178076" s="2195"/>
    </row>
    <row r="178100" spans="101:101">
      <c r="CW178100" s="2210"/>
    </row>
    <row r="178101" spans="101:101">
      <c r="CW178101" s="2195"/>
    </row>
    <row r="178125" spans="101:101">
      <c r="CW178125" s="2210"/>
    </row>
    <row r="178126" spans="101:101">
      <c r="CW178126" s="2195"/>
    </row>
    <row r="178150" spans="101:101">
      <c r="CW178150" s="2210"/>
    </row>
    <row r="178151" spans="101:101">
      <c r="CW178151" s="2195"/>
    </row>
    <row r="178175" spans="101:101">
      <c r="CW178175" s="2210"/>
    </row>
    <row r="178176" spans="101:101">
      <c r="CW178176" s="2195"/>
    </row>
    <row r="178200" spans="101:101">
      <c r="CW178200" s="2210"/>
    </row>
    <row r="178201" spans="101:101">
      <c r="CW178201" s="2195"/>
    </row>
    <row r="178225" spans="101:101">
      <c r="CW178225" s="2210"/>
    </row>
    <row r="178226" spans="101:101">
      <c r="CW178226" s="2195"/>
    </row>
    <row r="178250" spans="101:101">
      <c r="CW178250" s="2210"/>
    </row>
    <row r="178251" spans="101:101">
      <c r="CW178251" s="2195"/>
    </row>
    <row r="178275" spans="101:101">
      <c r="CW178275" s="2210"/>
    </row>
    <row r="178276" spans="101:101">
      <c r="CW178276" s="2195"/>
    </row>
    <row r="178300" spans="101:101">
      <c r="CW178300" s="2210"/>
    </row>
    <row r="178301" spans="101:101">
      <c r="CW178301" s="2195"/>
    </row>
    <row r="178325" spans="101:101">
      <c r="CW178325" s="2210"/>
    </row>
    <row r="178326" spans="101:101">
      <c r="CW178326" s="2195"/>
    </row>
    <row r="178350" spans="101:101">
      <c r="CW178350" s="2210"/>
    </row>
    <row r="178351" spans="101:101">
      <c r="CW178351" s="2195"/>
    </row>
    <row r="178375" spans="101:101">
      <c r="CW178375" s="2210"/>
    </row>
    <row r="178376" spans="101:101">
      <c r="CW178376" s="2195"/>
    </row>
    <row r="178400" spans="101:101">
      <c r="CW178400" s="2210"/>
    </row>
    <row r="178401" spans="101:101">
      <c r="CW178401" s="2195"/>
    </row>
    <row r="178425" spans="101:101">
      <c r="CW178425" s="2210"/>
    </row>
    <row r="178426" spans="101:101">
      <c r="CW178426" s="2195"/>
    </row>
    <row r="178450" spans="101:101">
      <c r="CW178450" s="2210"/>
    </row>
    <row r="178451" spans="101:101">
      <c r="CW178451" s="2195"/>
    </row>
    <row r="178475" spans="101:101">
      <c r="CW178475" s="2210"/>
    </row>
    <row r="178476" spans="101:101">
      <c r="CW178476" s="2195"/>
    </row>
    <row r="178500" spans="101:101">
      <c r="CW178500" s="2210"/>
    </row>
    <row r="178501" spans="101:101">
      <c r="CW178501" s="2195"/>
    </row>
    <row r="178525" spans="101:101">
      <c r="CW178525" s="2210"/>
    </row>
    <row r="178526" spans="101:101">
      <c r="CW178526" s="2195"/>
    </row>
    <row r="178550" spans="101:101">
      <c r="CW178550" s="2210"/>
    </row>
    <row r="178551" spans="101:101">
      <c r="CW178551" s="2195"/>
    </row>
    <row r="178575" spans="101:101">
      <c r="CW178575" s="2210"/>
    </row>
    <row r="178576" spans="101:101">
      <c r="CW178576" s="2195"/>
    </row>
    <row r="178600" spans="101:101">
      <c r="CW178600" s="2210"/>
    </row>
    <row r="178601" spans="101:101">
      <c r="CW178601" s="2195"/>
    </row>
    <row r="178625" spans="101:101">
      <c r="CW178625" s="2210"/>
    </row>
    <row r="178626" spans="101:101">
      <c r="CW178626" s="2195"/>
    </row>
    <row r="178650" spans="101:101">
      <c r="CW178650" s="2210"/>
    </row>
    <row r="178651" spans="101:101">
      <c r="CW178651" s="2195"/>
    </row>
    <row r="178675" spans="101:101">
      <c r="CW178675" s="2210"/>
    </row>
    <row r="178676" spans="101:101">
      <c r="CW178676" s="2195"/>
    </row>
    <row r="178700" spans="101:101">
      <c r="CW178700" s="2210"/>
    </row>
    <row r="178701" spans="101:101">
      <c r="CW178701" s="2195"/>
    </row>
    <row r="178725" spans="101:101">
      <c r="CW178725" s="2210"/>
    </row>
    <row r="178726" spans="101:101">
      <c r="CW178726" s="2195"/>
    </row>
    <row r="178750" spans="101:101">
      <c r="CW178750" s="2210"/>
    </row>
    <row r="178751" spans="101:101">
      <c r="CW178751" s="2195"/>
    </row>
    <row r="178775" spans="101:101">
      <c r="CW178775" s="2210"/>
    </row>
    <row r="178776" spans="101:101">
      <c r="CW178776" s="2195"/>
    </row>
    <row r="178800" spans="101:101">
      <c r="CW178800" s="2210"/>
    </row>
    <row r="178801" spans="101:101">
      <c r="CW178801" s="2195"/>
    </row>
    <row r="178825" spans="101:101">
      <c r="CW178825" s="2210"/>
    </row>
    <row r="178826" spans="101:101">
      <c r="CW178826" s="2195"/>
    </row>
    <row r="178850" spans="101:101">
      <c r="CW178850" s="2210"/>
    </row>
    <row r="178851" spans="101:101">
      <c r="CW178851" s="2195"/>
    </row>
    <row r="178875" spans="101:101">
      <c r="CW178875" s="2210"/>
    </row>
    <row r="178876" spans="101:101">
      <c r="CW178876" s="2195"/>
    </row>
    <row r="178900" spans="101:101">
      <c r="CW178900" s="2210"/>
    </row>
    <row r="178901" spans="101:101">
      <c r="CW178901" s="2195"/>
    </row>
    <row r="178925" spans="101:101">
      <c r="CW178925" s="2210"/>
    </row>
    <row r="178926" spans="101:101">
      <c r="CW178926" s="2195"/>
    </row>
    <row r="178950" spans="101:101">
      <c r="CW178950" s="2210"/>
    </row>
    <row r="178951" spans="101:101">
      <c r="CW178951" s="2195"/>
    </row>
    <row r="178975" spans="101:101">
      <c r="CW178975" s="2210"/>
    </row>
    <row r="178976" spans="101:101">
      <c r="CW178976" s="2195"/>
    </row>
    <row r="179000" spans="101:101">
      <c r="CW179000" s="2210"/>
    </row>
    <row r="179001" spans="101:101">
      <c r="CW179001" s="2195"/>
    </row>
    <row r="179025" spans="101:101">
      <c r="CW179025" s="2210"/>
    </row>
    <row r="179026" spans="101:101">
      <c r="CW179026" s="2195"/>
    </row>
    <row r="179050" spans="101:101">
      <c r="CW179050" s="2210"/>
    </row>
    <row r="179051" spans="101:101">
      <c r="CW179051" s="2195"/>
    </row>
    <row r="179075" spans="101:101">
      <c r="CW179075" s="2210"/>
    </row>
    <row r="179076" spans="101:101">
      <c r="CW179076" s="2195"/>
    </row>
    <row r="179100" spans="101:101">
      <c r="CW179100" s="2210"/>
    </row>
    <row r="179101" spans="101:101">
      <c r="CW179101" s="2195"/>
    </row>
    <row r="179125" spans="101:101">
      <c r="CW179125" s="2210"/>
    </row>
    <row r="179126" spans="101:101">
      <c r="CW179126" s="2195"/>
    </row>
    <row r="179150" spans="101:101">
      <c r="CW179150" s="2210"/>
    </row>
    <row r="179151" spans="101:101">
      <c r="CW179151" s="2195"/>
    </row>
    <row r="179175" spans="101:101">
      <c r="CW179175" s="2210"/>
    </row>
    <row r="179176" spans="101:101">
      <c r="CW179176" s="2195"/>
    </row>
    <row r="179200" spans="101:101">
      <c r="CW179200" s="2210"/>
    </row>
    <row r="179201" spans="101:101">
      <c r="CW179201" s="2195"/>
    </row>
    <row r="179225" spans="101:101">
      <c r="CW179225" s="2210"/>
    </row>
    <row r="179226" spans="101:101">
      <c r="CW179226" s="2195"/>
    </row>
    <row r="179250" spans="101:101">
      <c r="CW179250" s="2210"/>
    </row>
    <row r="179251" spans="101:101">
      <c r="CW179251" s="2195"/>
    </row>
    <row r="179275" spans="101:101">
      <c r="CW179275" s="2210"/>
    </row>
    <row r="179276" spans="101:101">
      <c r="CW179276" s="2195"/>
    </row>
    <row r="179300" spans="101:101">
      <c r="CW179300" s="2210"/>
    </row>
    <row r="179301" spans="101:101">
      <c r="CW179301" s="2195"/>
    </row>
    <row r="179325" spans="101:101">
      <c r="CW179325" s="2210"/>
    </row>
    <row r="179326" spans="101:101">
      <c r="CW179326" s="2195"/>
    </row>
    <row r="179350" spans="101:101">
      <c r="CW179350" s="2210"/>
    </row>
    <row r="179351" spans="101:101">
      <c r="CW179351" s="2195"/>
    </row>
    <row r="179375" spans="101:101">
      <c r="CW179375" s="2210"/>
    </row>
    <row r="179376" spans="101:101">
      <c r="CW179376" s="2195"/>
    </row>
    <row r="179400" spans="101:101">
      <c r="CW179400" s="2210"/>
    </row>
    <row r="179401" spans="101:101">
      <c r="CW179401" s="2195"/>
    </row>
    <row r="179425" spans="101:101">
      <c r="CW179425" s="2210"/>
    </row>
    <row r="179426" spans="101:101">
      <c r="CW179426" s="2195"/>
    </row>
    <row r="179450" spans="101:101">
      <c r="CW179450" s="2210"/>
    </row>
    <row r="179451" spans="101:101">
      <c r="CW179451" s="2195"/>
    </row>
    <row r="179475" spans="101:101">
      <c r="CW179475" s="2210"/>
    </row>
    <row r="179476" spans="101:101">
      <c r="CW179476" s="2195"/>
    </row>
    <row r="179500" spans="101:101">
      <c r="CW179500" s="2210"/>
    </row>
    <row r="179501" spans="101:101">
      <c r="CW179501" s="2195"/>
    </row>
    <row r="179525" spans="101:101">
      <c r="CW179525" s="2210"/>
    </row>
    <row r="179526" spans="101:101">
      <c r="CW179526" s="2195"/>
    </row>
    <row r="179550" spans="101:101">
      <c r="CW179550" s="2210"/>
    </row>
    <row r="179551" spans="101:101">
      <c r="CW179551" s="2195"/>
    </row>
    <row r="179575" spans="101:101">
      <c r="CW179575" s="2210"/>
    </row>
    <row r="179576" spans="101:101">
      <c r="CW179576" s="2195"/>
    </row>
    <row r="179600" spans="101:101">
      <c r="CW179600" s="2210"/>
    </row>
    <row r="179601" spans="101:101">
      <c r="CW179601" s="2195"/>
    </row>
    <row r="179625" spans="101:101">
      <c r="CW179625" s="2210"/>
    </row>
    <row r="179626" spans="101:101">
      <c r="CW179626" s="2195"/>
    </row>
    <row r="179650" spans="101:101">
      <c r="CW179650" s="2210"/>
    </row>
    <row r="179651" spans="101:101">
      <c r="CW179651" s="2195"/>
    </row>
    <row r="179675" spans="101:101">
      <c r="CW179675" s="2210"/>
    </row>
    <row r="179676" spans="101:101">
      <c r="CW179676" s="2195"/>
    </row>
    <row r="179700" spans="101:101">
      <c r="CW179700" s="2210"/>
    </row>
    <row r="179701" spans="101:101">
      <c r="CW179701" s="2195"/>
    </row>
    <row r="179725" spans="101:101">
      <c r="CW179725" s="2210"/>
    </row>
    <row r="179726" spans="101:101">
      <c r="CW179726" s="2195"/>
    </row>
    <row r="179750" spans="101:101">
      <c r="CW179750" s="2210"/>
    </row>
    <row r="179751" spans="101:101">
      <c r="CW179751" s="2195"/>
    </row>
    <row r="179775" spans="101:101">
      <c r="CW179775" s="2210"/>
    </row>
    <row r="179776" spans="101:101">
      <c r="CW179776" s="2195"/>
    </row>
    <row r="179800" spans="101:101">
      <c r="CW179800" s="2210"/>
    </row>
    <row r="179801" spans="101:101">
      <c r="CW179801" s="2195"/>
    </row>
    <row r="179825" spans="101:101">
      <c r="CW179825" s="2210"/>
    </row>
    <row r="179826" spans="101:101">
      <c r="CW179826" s="2195"/>
    </row>
    <row r="179850" spans="101:101">
      <c r="CW179850" s="2210"/>
    </row>
    <row r="179851" spans="101:101">
      <c r="CW179851" s="2195"/>
    </row>
    <row r="179875" spans="101:101">
      <c r="CW179875" s="2210"/>
    </row>
    <row r="179876" spans="101:101">
      <c r="CW179876" s="2195"/>
    </row>
    <row r="179900" spans="101:101">
      <c r="CW179900" s="2210"/>
    </row>
    <row r="179901" spans="101:101">
      <c r="CW179901" s="2195"/>
    </row>
    <row r="179925" spans="101:101">
      <c r="CW179925" s="2210"/>
    </row>
    <row r="179926" spans="101:101">
      <c r="CW179926" s="2195"/>
    </row>
    <row r="179950" spans="101:101">
      <c r="CW179950" s="2210"/>
    </row>
    <row r="179951" spans="101:101">
      <c r="CW179951" s="2195"/>
    </row>
    <row r="179975" spans="101:101">
      <c r="CW179975" s="2210"/>
    </row>
    <row r="179976" spans="101:101">
      <c r="CW179976" s="2195"/>
    </row>
    <row r="180000" spans="101:101">
      <c r="CW180000" s="2210"/>
    </row>
    <row r="180001" spans="101:101">
      <c r="CW180001" s="2195"/>
    </row>
    <row r="180025" spans="101:101">
      <c r="CW180025" s="2210"/>
    </row>
    <row r="180026" spans="101:101">
      <c r="CW180026" s="2195"/>
    </row>
    <row r="180050" spans="101:101">
      <c r="CW180050" s="2210"/>
    </row>
    <row r="180051" spans="101:101">
      <c r="CW180051" s="2195"/>
    </row>
    <row r="180075" spans="101:101">
      <c r="CW180075" s="2210"/>
    </row>
    <row r="180076" spans="101:101">
      <c r="CW180076" s="2195"/>
    </row>
    <row r="180100" spans="101:101">
      <c r="CW180100" s="2210"/>
    </row>
    <row r="180101" spans="101:101">
      <c r="CW180101" s="2195"/>
    </row>
    <row r="180125" spans="101:101">
      <c r="CW180125" s="2210"/>
    </row>
    <row r="180126" spans="101:101">
      <c r="CW180126" s="2195"/>
    </row>
    <row r="180150" spans="101:101">
      <c r="CW180150" s="2210"/>
    </row>
    <row r="180151" spans="101:101">
      <c r="CW180151" s="2195"/>
    </row>
    <row r="180175" spans="101:101">
      <c r="CW180175" s="2210"/>
    </row>
    <row r="180176" spans="101:101">
      <c r="CW180176" s="2195"/>
    </row>
    <row r="180200" spans="101:101">
      <c r="CW180200" s="2210"/>
    </row>
    <row r="180201" spans="101:101">
      <c r="CW180201" s="2195"/>
    </row>
    <row r="180225" spans="101:101">
      <c r="CW180225" s="2210"/>
    </row>
    <row r="180226" spans="101:101">
      <c r="CW180226" s="2195"/>
    </row>
    <row r="180250" spans="101:101">
      <c r="CW180250" s="2210"/>
    </row>
    <row r="180251" spans="101:101">
      <c r="CW180251" s="2195"/>
    </row>
    <row r="180275" spans="101:101">
      <c r="CW180275" s="2210"/>
    </row>
    <row r="180276" spans="101:101">
      <c r="CW180276" s="2195"/>
    </row>
    <row r="180300" spans="101:101">
      <c r="CW180300" s="2210"/>
    </row>
    <row r="180301" spans="101:101">
      <c r="CW180301" s="2195"/>
    </row>
    <row r="180325" spans="101:101">
      <c r="CW180325" s="2210"/>
    </row>
    <row r="180326" spans="101:101">
      <c r="CW180326" s="2195"/>
    </row>
    <row r="180350" spans="101:101">
      <c r="CW180350" s="2210"/>
    </row>
    <row r="180351" spans="101:101">
      <c r="CW180351" s="2195"/>
    </row>
    <row r="180375" spans="101:101">
      <c r="CW180375" s="2210"/>
    </row>
    <row r="180376" spans="101:101">
      <c r="CW180376" s="2195"/>
    </row>
    <row r="180400" spans="101:101">
      <c r="CW180400" s="2210"/>
    </row>
    <row r="180401" spans="101:101">
      <c r="CW180401" s="2195"/>
    </row>
    <row r="180425" spans="101:101">
      <c r="CW180425" s="2210"/>
    </row>
    <row r="180426" spans="101:101">
      <c r="CW180426" s="2195"/>
    </row>
    <row r="180450" spans="101:101">
      <c r="CW180450" s="2210"/>
    </row>
    <row r="180451" spans="101:101">
      <c r="CW180451" s="2195"/>
    </row>
    <row r="180475" spans="101:101">
      <c r="CW180475" s="2210"/>
    </row>
    <row r="180476" spans="101:101">
      <c r="CW180476" s="2195"/>
    </row>
    <row r="180500" spans="101:101">
      <c r="CW180500" s="2210"/>
    </row>
    <row r="180501" spans="101:101">
      <c r="CW180501" s="2195"/>
    </row>
    <row r="180525" spans="101:101">
      <c r="CW180525" s="2210"/>
    </row>
    <row r="180526" spans="101:101">
      <c r="CW180526" s="2195"/>
    </row>
    <row r="180550" spans="101:101">
      <c r="CW180550" s="2210"/>
    </row>
    <row r="180551" spans="101:101">
      <c r="CW180551" s="2195"/>
    </row>
    <row r="180575" spans="101:101">
      <c r="CW180575" s="2210"/>
    </row>
    <row r="180576" spans="101:101">
      <c r="CW180576" s="2195"/>
    </row>
    <row r="180600" spans="101:101">
      <c r="CW180600" s="2210"/>
    </row>
    <row r="180601" spans="101:101">
      <c r="CW180601" s="2195"/>
    </row>
    <row r="180625" spans="101:101">
      <c r="CW180625" s="2210"/>
    </row>
    <row r="180626" spans="101:101">
      <c r="CW180626" s="2195"/>
    </row>
    <row r="180650" spans="101:101">
      <c r="CW180650" s="2210"/>
    </row>
    <row r="180651" spans="101:101">
      <c r="CW180651" s="2195"/>
    </row>
    <row r="180675" spans="101:101">
      <c r="CW180675" s="2210"/>
    </row>
    <row r="180676" spans="101:101">
      <c r="CW180676" s="2195"/>
    </row>
    <row r="180700" spans="101:101">
      <c r="CW180700" s="2210"/>
    </row>
    <row r="180701" spans="101:101">
      <c r="CW180701" s="2195"/>
    </row>
    <row r="180725" spans="101:101">
      <c r="CW180725" s="2210"/>
    </row>
    <row r="180726" spans="101:101">
      <c r="CW180726" s="2195"/>
    </row>
    <row r="180750" spans="101:101">
      <c r="CW180750" s="2210"/>
    </row>
    <row r="180751" spans="101:101">
      <c r="CW180751" s="2195"/>
    </row>
    <row r="180775" spans="101:101">
      <c r="CW180775" s="2210"/>
    </row>
    <row r="180776" spans="101:101">
      <c r="CW180776" s="2195"/>
    </row>
    <row r="180800" spans="101:101">
      <c r="CW180800" s="2210"/>
    </row>
    <row r="180801" spans="101:101">
      <c r="CW180801" s="2195"/>
    </row>
    <row r="180825" spans="101:101">
      <c r="CW180825" s="2210"/>
    </row>
    <row r="180826" spans="101:101">
      <c r="CW180826" s="2195"/>
    </row>
    <row r="180850" spans="101:101">
      <c r="CW180850" s="2210"/>
    </row>
    <row r="180851" spans="101:101">
      <c r="CW180851" s="2195"/>
    </row>
    <row r="180875" spans="101:101">
      <c r="CW180875" s="2210"/>
    </row>
    <row r="180876" spans="101:101">
      <c r="CW180876" s="2195"/>
    </row>
    <row r="180900" spans="101:101">
      <c r="CW180900" s="2210"/>
    </row>
    <row r="180901" spans="101:101">
      <c r="CW180901" s="2195"/>
    </row>
    <row r="180925" spans="101:101">
      <c r="CW180925" s="2210"/>
    </row>
    <row r="180926" spans="101:101">
      <c r="CW180926" s="2195"/>
    </row>
    <row r="180950" spans="101:101">
      <c r="CW180950" s="2210"/>
    </row>
    <row r="180951" spans="101:101">
      <c r="CW180951" s="2195"/>
    </row>
    <row r="180975" spans="101:101">
      <c r="CW180975" s="2210"/>
    </row>
    <row r="180976" spans="101:101">
      <c r="CW180976" s="2195"/>
    </row>
    <row r="181000" spans="101:101">
      <c r="CW181000" s="2210"/>
    </row>
    <row r="181001" spans="101:101">
      <c r="CW181001" s="2195"/>
    </row>
    <row r="181025" spans="101:101">
      <c r="CW181025" s="2210"/>
    </row>
    <row r="181026" spans="101:101">
      <c r="CW181026" s="2195"/>
    </row>
    <row r="181050" spans="101:101">
      <c r="CW181050" s="2210"/>
    </row>
    <row r="181051" spans="101:101">
      <c r="CW181051" s="2195"/>
    </row>
    <row r="181075" spans="101:101">
      <c r="CW181075" s="2210"/>
    </row>
    <row r="181076" spans="101:101">
      <c r="CW181076" s="2195"/>
    </row>
    <row r="181100" spans="101:101">
      <c r="CW181100" s="2210"/>
    </row>
    <row r="181101" spans="101:101">
      <c r="CW181101" s="2195"/>
    </row>
    <row r="181125" spans="101:101">
      <c r="CW181125" s="2210"/>
    </row>
    <row r="181126" spans="101:101">
      <c r="CW181126" s="2195"/>
    </row>
    <row r="181150" spans="101:101">
      <c r="CW181150" s="2210"/>
    </row>
    <row r="181151" spans="101:101">
      <c r="CW181151" s="2195"/>
    </row>
    <row r="181175" spans="101:101">
      <c r="CW181175" s="2210"/>
    </row>
    <row r="181176" spans="101:101">
      <c r="CW181176" s="2195"/>
    </row>
    <row r="181200" spans="101:101">
      <c r="CW181200" s="2210"/>
    </row>
    <row r="181201" spans="101:101">
      <c r="CW181201" s="2195"/>
    </row>
    <row r="181225" spans="101:101">
      <c r="CW181225" s="2210"/>
    </row>
    <row r="181226" spans="101:101">
      <c r="CW181226" s="2195"/>
    </row>
    <row r="181250" spans="101:101">
      <c r="CW181250" s="2210"/>
    </row>
    <row r="181251" spans="101:101">
      <c r="CW181251" s="2195"/>
    </row>
    <row r="181275" spans="101:101">
      <c r="CW181275" s="2210"/>
    </row>
    <row r="181276" spans="101:101">
      <c r="CW181276" s="2195"/>
    </row>
    <row r="181300" spans="101:101">
      <c r="CW181300" s="2210"/>
    </row>
    <row r="181301" spans="101:101">
      <c r="CW181301" s="2195"/>
    </row>
    <row r="181325" spans="101:101">
      <c r="CW181325" s="2210"/>
    </row>
    <row r="181326" spans="101:101">
      <c r="CW181326" s="2195"/>
    </row>
    <row r="181350" spans="101:101">
      <c r="CW181350" s="2210"/>
    </row>
    <row r="181351" spans="101:101">
      <c r="CW181351" s="2195"/>
    </row>
    <row r="181375" spans="101:101">
      <c r="CW181375" s="2210"/>
    </row>
    <row r="181376" spans="101:101">
      <c r="CW181376" s="2195"/>
    </row>
    <row r="181400" spans="101:101">
      <c r="CW181400" s="2210"/>
    </row>
    <row r="181401" spans="101:101">
      <c r="CW181401" s="2195"/>
    </row>
    <row r="181425" spans="101:101">
      <c r="CW181425" s="2210"/>
    </row>
    <row r="181426" spans="101:101">
      <c r="CW181426" s="2195"/>
    </row>
    <row r="181450" spans="101:101">
      <c r="CW181450" s="2210"/>
    </row>
    <row r="181451" spans="101:101">
      <c r="CW181451" s="2195"/>
    </row>
    <row r="181475" spans="101:101">
      <c r="CW181475" s="2210"/>
    </row>
    <row r="181476" spans="101:101">
      <c r="CW181476" s="2195"/>
    </row>
    <row r="181500" spans="101:101">
      <c r="CW181500" s="2210"/>
    </row>
    <row r="181501" spans="101:101">
      <c r="CW181501" s="2195"/>
    </row>
    <row r="181525" spans="101:101">
      <c r="CW181525" s="2210"/>
    </row>
    <row r="181526" spans="101:101">
      <c r="CW181526" s="2195"/>
    </row>
    <row r="181550" spans="101:101">
      <c r="CW181550" s="2210"/>
    </row>
    <row r="181551" spans="101:101">
      <c r="CW181551" s="2195"/>
    </row>
    <row r="181575" spans="101:101">
      <c r="CW181575" s="2210"/>
    </row>
    <row r="181576" spans="101:101">
      <c r="CW181576" s="2195"/>
    </row>
    <row r="181600" spans="101:101">
      <c r="CW181600" s="2210"/>
    </row>
    <row r="181601" spans="101:101">
      <c r="CW181601" s="2195"/>
    </row>
    <row r="181625" spans="101:101">
      <c r="CW181625" s="2210"/>
    </row>
    <row r="181626" spans="101:101">
      <c r="CW181626" s="2195"/>
    </row>
    <row r="181650" spans="101:101">
      <c r="CW181650" s="2210"/>
    </row>
    <row r="181651" spans="101:101">
      <c r="CW181651" s="2195"/>
    </row>
    <row r="181675" spans="101:101">
      <c r="CW181675" s="2210"/>
    </row>
    <row r="181676" spans="101:101">
      <c r="CW181676" s="2195"/>
    </row>
    <row r="181700" spans="101:101">
      <c r="CW181700" s="2210"/>
    </row>
    <row r="181701" spans="101:101">
      <c r="CW181701" s="2195"/>
    </row>
    <row r="181725" spans="101:101">
      <c r="CW181725" s="2210"/>
    </row>
    <row r="181726" spans="101:101">
      <c r="CW181726" s="2195"/>
    </row>
    <row r="181750" spans="101:101">
      <c r="CW181750" s="2210"/>
    </row>
    <row r="181751" spans="101:101">
      <c r="CW181751" s="2195"/>
    </row>
    <row r="181775" spans="101:101">
      <c r="CW181775" s="2210"/>
    </row>
    <row r="181776" spans="101:101">
      <c r="CW181776" s="2195"/>
    </row>
    <row r="181800" spans="101:101">
      <c r="CW181800" s="2210"/>
    </row>
    <row r="181801" spans="101:101">
      <c r="CW181801" s="2195"/>
    </row>
    <row r="181825" spans="101:101">
      <c r="CW181825" s="2210"/>
    </row>
    <row r="181826" spans="101:101">
      <c r="CW181826" s="2195"/>
    </row>
    <row r="181850" spans="101:101">
      <c r="CW181850" s="2210"/>
    </row>
    <row r="181851" spans="101:101">
      <c r="CW181851" s="2195"/>
    </row>
    <row r="181875" spans="101:101">
      <c r="CW181875" s="2210"/>
    </row>
    <row r="181876" spans="101:101">
      <c r="CW181876" s="2195"/>
    </row>
    <row r="181900" spans="101:101">
      <c r="CW181900" s="2210"/>
    </row>
    <row r="181901" spans="101:101">
      <c r="CW181901" s="2195"/>
    </row>
    <row r="181925" spans="101:101">
      <c r="CW181925" s="2210"/>
    </row>
    <row r="181926" spans="101:101">
      <c r="CW181926" s="2195"/>
    </row>
    <row r="181950" spans="101:101">
      <c r="CW181950" s="2210"/>
    </row>
    <row r="181951" spans="101:101">
      <c r="CW181951" s="2195"/>
    </row>
    <row r="181975" spans="101:101">
      <c r="CW181975" s="2210"/>
    </row>
    <row r="181976" spans="101:101">
      <c r="CW181976" s="2195"/>
    </row>
    <row r="182000" spans="101:101">
      <c r="CW182000" s="2210"/>
    </row>
    <row r="182001" spans="101:101">
      <c r="CW182001" s="2195"/>
    </row>
    <row r="182025" spans="101:101">
      <c r="CW182025" s="2210"/>
    </row>
    <row r="182026" spans="101:101">
      <c r="CW182026" s="2195"/>
    </row>
    <row r="182050" spans="101:101">
      <c r="CW182050" s="2210"/>
    </row>
    <row r="182051" spans="101:101">
      <c r="CW182051" s="2195"/>
    </row>
    <row r="182075" spans="101:101">
      <c r="CW182075" s="2210"/>
    </row>
    <row r="182076" spans="101:101">
      <c r="CW182076" s="2195"/>
    </row>
    <row r="182100" spans="101:101">
      <c r="CW182100" s="2210"/>
    </row>
    <row r="182101" spans="101:101">
      <c r="CW182101" s="2195"/>
    </row>
    <row r="182125" spans="101:101">
      <c r="CW182125" s="2210"/>
    </row>
    <row r="182126" spans="101:101">
      <c r="CW182126" s="2195"/>
    </row>
    <row r="182150" spans="101:101">
      <c r="CW182150" s="2210"/>
    </row>
    <row r="182151" spans="101:101">
      <c r="CW182151" s="2195"/>
    </row>
    <row r="182175" spans="101:101">
      <c r="CW182175" s="2210"/>
    </row>
    <row r="182176" spans="101:101">
      <c r="CW182176" s="2195"/>
    </row>
    <row r="182200" spans="101:101">
      <c r="CW182200" s="2210"/>
    </row>
    <row r="182201" spans="101:101">
      <c r="CW182201" s="2195"/>
    </row>
    <row r="182225" spans="101:101">
      <c r="CW182225" s="2210"/>
    </row>
    <row r="182226" spans="101:101">
      <c r="CW182226" s="2195"/>
    </row>
    <row r="182250" spans="101:101">
      <c r="CW182250" s="2210"/>
    </row>
    <row r="182251" spans="101:101">
      <c r="CW182251" s="2195"/>
    </row>
    <row r="182275" spans="101:101">
      <c r="CW182275" s="2210"/>
    </row>
    <row r="182276" spans="101:101">
      <c r="CW182276" s="2195"/>
    </row>
    <row r="182300" spans="101:101">
      <c r="CW182300" s="2210"/>
    </row>
    <row r="182301" spans="101:101">
      <c r="CW182301" s="2195"/>
    </row>
    <row r="182325" spans="101:101">
      <c r="CW182325" s="2210"/>
    </row>
    <row r="182326" spans="101:101">
      <c r="CW182326" s="2195"/>
    </row>
    <row r="182350" spans="101:101">
      <c r="CW182350" s="2210"/>
    </row>
    <row r="182351" spans="101:101">
      <c r="CW182351" s="2195"/>
    </row>
    <row r="182375" spans="101:101">
      <c r="CW182375" s="2210"/>
    </row>
    <row r="182376" spans="101:101">
      <c r="CW182376" s="2195"/>
    </row>
    <row r="182400" spans="101:101">
      <c r="CW182400" s="2210"/>
    </row>
    <row r="182401" spans="101:101">
      <c r="CW182401" s="2195"/>
    </row>
    <row r="182425" spans="101:101">
      <c r="CW182425" s="2210"/>
    </row>
    <row r="182426" spans="101:101">
      <c r="CW182426" s="2195"/>
    </row>
    <row r="182450" spans="101:101">
      <c r="CW182450" s="2210"/>
    </row>
    <row r="182451" spans="101:101">
      <c r="CW182451" s="2195"/>
    </row>
    <row r="182475" spans="101:101">
      <c r="CW182475" s="2210"/>
    </row>
    <row r="182476" spans="101:101">
      <c r="CW182476" s="2195"/>
    </row>
    <row r="182500" spans="101:101">
      <c r="CW182500" s="2210"/>
    </row>
    <row r="182501" spans="101:101">
      <c r="CW182501" s="2195"/>
    </row>
    <row r="182525" spans="101:101">
      <c r="CW182525" s="2210"/>
    </row>
    <row r="182526" spans="101:101">
      <c r="CW182526" s="2195"/>
    </row>
    <row r="182550" spans="101:101">
      <c r="CW182550" s="2210"/>
    </row>
    <row r="182551" spans="101:101">
      <c r="CW182551" s="2195"/>
    </row>
    <row r="182575" spans="101:101">
      <c r="CW182575" s="2210"/>
    </row>
    <row r="182576" spans="101:101">
      <c r="CW182576" s="2195"/>
    </row>
    <row r="182600" spans="101:101">
      <c r="CW182600" s="2210"/>
    </row>
    <row r="182601" spans="101:101">
      <c r="CW182601" s="2195"/>
    </row>
    <row r="182625" spans="101:101">
      <c r="CW182625" s="2210"/>
    </row>
    <row r="182626" spans="101:101">
      <c r="CW182626" s="2195"/>
    </row>
    <row r="182650" spans="101:101">
      <c r="CW182650" s="2210"/>
    </row>
    <row r="182651" spans="101:101">
      <c r="CW182651" s="2195"/>
    </row>
    <row r="182675" spans="101:101">
      <c r="CW182675" s="2210"/>
    </row>
    <row r="182676" spans="101:101">
      <c r="CW182676" s="2195"/>
    </row>
    <row r="182700" spans="101:101">
      <c r="CW182700" s="2210"/>
    </row>
    <row r="182701" spans="101:101">
      <c r="CW182701" s="2195"/>
    </row>
    <row r="182725" spans="101:101">
      <c r="CW182725" s="2210"/>
    </row>
    <row r="182726" spans="101:101">
      <c r="CW182726" s="2195"/>
    </row>
    <row r="182750" spans="101:101">
      <c r="CW182750" s="2210"/>
    </row>
    <row r="182751" spans="101:101">
      <c r="CW182751" s="2195"/>
    </row>
    <row r="182775" spans="101:101">
      <c r="CW182775" s="2210"/>
    </row>
    <row r="182776" spans="101:101">
      <c r="CW182776" s="2195"/>
    </row>
    <row r="182800" spans="101:101">
      <c r="CW182800" s="2210"/>
    </row>
    <row r="182801" spans="101:101">
      <c r="CW182801" s="2195"/>
    </row>
    <row r="182825" spans="101:101">
      <c r="CW182825" s="2210"/>
    </row>
    <row r="182826" spans="101:101">
      <c r="CW182826" s="2195"/>
    </row>
    <row r="182850" spans="101:101">
      <c r="CW182850" s="2210"/>
    </row>
    <row r="182851" spans="101:101">
      <c r="CW182851" s="2195"/>
    </row>
    <row r="182875" spans="101:101">
      <c r="CW182875" s="2210"/>
    </row>
    <row r="182876" spans="101:101">
      <c r="CW182876" s="2195"/>
    </row>
    <row r="182900" spans="101:101">
      <c r="CW182900" s="2210"/>
    </row>
    <row r="182901" spans="101:101">
      <c r="CW182901" s="2195"/>
    </row>
    <row r="182925" spans="101:101">
      <c r="CW182925" s="2210"/>
    </row>
    <row r="182926" spans="101:101">
      <c r="CW182926" s="2195"/>
    </row>
    <row r="182950" spans="101:101">
      <c r="CW182950" s="2210"/>
    </row>
    <row r="182951" spans="101:101">
      <c r="CW182951" s="2195"/>
    </row>
    <row r="182975" spans="101:101">
      <c r="CW182975" s="2210"/>
    </row>
    <row r="182976" spans="101:101">
      <c r="CW182976" s="2195"/>
    </row>
    <row r="183000" spans="101:101">
      <c r="CW183000" s="2210"/>
    </row>
    <row r="183001" spans="101:101">
      <c r="CW183001" s="2195"/>
    </row>
    <row r="183025" spans="101:101">
      <c r="CW183025" s="2210"/>
    </row>
    <row r="183026" spans="101:101">
      <c r="CW183026" s="2195"/>
    </row>
    <row r="183050" spans="101:101">
      <c r="CW183050" s="2210"/>
    </row>
    <row r="183051" spans="101:101">
      <c r="CW183051" s="2195"/>
    </row>
    <row r="183075" spans="101:101">
      <c r="CW183075" s="2210"/>
    </row>
    <row r="183076" spans="101:101">
      <c r="CW183076" s="2195"/>
    </row>
    <row r="183100" spans="101:101">
      <c r="CW183100" s="2210"/>
    </row>
    <row r="183101" spans="101:101">
      <c r="CW183101" s="2195"/>
    </row>
    <row r="183125" spans="101:101">
      <c r="CW183125" s="2210"/>
    </row>
    <row r="183126" spans="101:101">
      <c r="CW183126" s="2195"/>
    </row>
    <row r="183150" spans="101:101">
      <c r="CW183150" s="2210"/>
    </row>
    <row r="183151" spans="101:101">
      <c r="CW183151" s="2195"/>
    </row>
    <row r="183175" spans="101:101">
      <c r="CW183175" s="2210"/>
    </row>
    <row r="183176" spans="101:101">
      <c r="CW183176" s="2195"/>
    </row>
    <row r="183200" spans="101:101">
      <c r="CW183200" s="2210"/>
    </row>
    <row r="183201" spans="101:101">
      <c r="CW183201" s="2195"/>
    </row>
    <row r="183225" spans="101:101">
      <c r="CW183225" s="2210"/>
    </row>
    <row r="183226" spans="101:101">
      <c r="CW183226" s="2195"/>
    </row>
    <row r="183250" spans="101:101">
      <c r="CW183250" s="2210"/>
    </row>
    <row r="183251" spans="101:101">
      <c r="CW183251" s="2195"/>
    </row>
    <row r="183275" spans="101:101">
      <c r="CW183275" s="2210"/>
    </row>
    <row r="183276" spans="101:101">
      <c r="CW183276" s="2195"/>
    </row>
    <row r="183300" spans="101:101">
      <c r="CW183300" s="2210"/>
    </row>
    <row r="183301" spans="101:101">
      <c r="CW183301" s="2195"/>
    </row>
    <row r="183325" spans="101:101">
      <c r="CW183325" s="2210"/>
    </row>
    <row r="183326" spans="101:101">
      <c r="CW183326" s="2195"/>
    </row>
    <row r="183350" spans="101:101">
      <c r="CW183350" s="2210"/>
    </row>
    <row r="183351" spans="101:101">
      <c r="CW183351" s="2195"/>
    </row>
    <row r="183375" spans="101:101">
      <c r="CW183375" s="2210"/>
    </row>
    <row r="183376" spans="101:101">
      <c r="CW183376" s="2195"/>
    </row>
    <row r="183400" spans="101:101">
      <c r="CW183400" s="2210"/>
    </row>
    <row r="183401" spans="101:101">
      <c r="CW183401" s="2195"/>
    </row>
    <row r="183425" spans="101:101">
      <c r="CW183425" s="2210"/>
    </row>
    <row r="183426" spans="101:101">
      <c r="CW183426" s="2195"/>
    </row>
    <row r="183450" spans="101:101">
      <c r="CW183450" s="2210"/>
    </row>
    <row r="183451" spans="101:101">
      <c r="CW183451" s="2195"/>
    </row>
    <row r="183475" spans="101:101">
      <c r="CW183475" s="2210"/>
    </row>
    <row r="183476" spans="101:101">
      <c r="CW183476" s="2195"/>
    </row>
    <row r="183500" spans="101:101">
      <c r="CW183500" s="2210"/>
    </row>
    <row r="183501" spans="101:101">
      <c r="CW183501" s="2195"/>
    </row>
    <row r="183525" spans="101:101">
      <c r="CW183525" s="2210"/>
    </row>
    <row r="183526" spans="101:101">
      <c r="CW183526" s="2195"/>
    </row>
    <row r="183550" spans="101:101">
      <c r="CW183550" s="2210"/>
    </row>
    <row r="183551" spans="101:101">
      <c r="CW183551" s="2195"/>
    </row>
    <row r="183575" spans="101:101">
      <c r="CW183575" s="2210"/>
    </row>
    <row r="183576" spans="101:101">
      <c r="CW183576" s="2195"/>
    </row>
    <row r="183600" spans="101:101">
      <c r="CW183600" s="2210"/>
    </row>
    <row r="183601" spans="101:101">
      <c r="CW183601" s="2195"/>
    </row>
    <row r="183625" spans="101:101">
      <c r="CW183625" s="2210"/>
    </row>
    <row r="183626" spans="101:101">
      <c r="CW183626" s="2195"/>
    </row>
    <row r="183650" spans="101:101">
      <c r="CW183650" s="2210"/>
    </row>
    <row r="183651" spans="101:101">
      <c r="CW183651" s="2195"/>
    </row>
    <row r="183675" spans="101:101">
      <c r="CW183675" s="2210"/>
    </row>
    <row r="183676" spans="101:101">
      <c r="CW183676" s="2195"/>
    </row>
    <row r="183700" spans="101:101">
      <c r="CW183700" s="2210"/>
    </row>
    <row r="183701" spans="101:101">
      <c r="CW183701" s="2195"/>
    </row>
    <row r="183725" spans="101:101">
      <c r="CW183725" s="2210"/>
    </row>
    <row r="183726" spans="101:101">
      <c r="CW183726" s="2195"/>
    </row>
    <row r="183750" spans="101:101">
      <c r="CW183750" s="2210"/>
    </row>
    <row r="183751" spans="101:101">
      <c r="CW183751" s="2195"/>
    </row>
    <row r="183775" spans="101:101">
      <c r="CW183775" s="2210"/>
    </row>
    <row r="183776" spans="101:101">
      <c r="CW183776" s="2195"/>
    </row>
    <row r="183800" spans="101:101">
      <c r="CW183800" s="2210"/>
    </row>
    <row r="183801" spans="101:101">
      <c r="CW183801" s="2195"/>
    </row>
    <row r="183825" spans="101:101">
      <c r="CW183825" s="2210"/>
    </row>
    <row r="183826" spans="101:101">
      <c r="CW183826" s="2195"/>
    </row>
    <row r="183850" spans="101:101">
      <c r="CW183850" s="2210"/>
    </row>
    <row r="183851" spans="101:101">
      <c r="CW183851" s="2195"/>
    </row>
    <row r="183875" spans="101:101">
      <c r="CW183875" s="2210"/>
    </row>
    <row r="183876" spans="101:101">
      <c r="CW183876" s="2195"/>
    </row>
    <row r="183900" spans="101:101">
      <c r="CW183900" s="2210"/>
    </row>
    <row r="183901" spans="101:101">
      <c r="CW183901" s="2195"/>
    </row>
    <row r="183925" spans="101:101">
      <c r="CW183925" s="2210"/>
    </row>
    <row r="183926" spans="101:101">
      <c r="CW183926" s="2195"/>
    </row>
    <row r="183950" spans="101:101">
      <c r="CW183950" s="2210"/>
    </row>
    <row r="183951" spans="101:101">
      <c r="CW183951" s="2195"/>
    </row>
    <row r="183975" spans="101:101">
      <c r="CW183975" s="2210"/>
    </row>
    <row r="183976" spans="101:101">
      <c r="CW183976" s="2195"/>
    </row>
    <row r="184000" spans="101:101">
      <c r="CW184000" s="2210"/>
    </row>
    <row r="184001" spans="101:101">
      <c r="CW184001" s="2195"/>
    </row>
    <row r="184025" spans="101:101">
      <c r="CW184025" s="2210"/>
    </row>
    <row r="184026" spans="101:101">
      <c r="CW184026" s="2195"/>
    </row>
    <row r="184050" spans="101:101">
      <c r="CW184050" s="2210"/>
    </row>
    <row r="184051" spans="101:101">
      <c r="CW184051" s="2195"/>
    </row>
    <row r="184075" spans="101:101">
      <c r="CW184075" s="2210"/>
    </row>
    <row r="184076" spans="101:101">
      <c r="CW184076" s="2195"/>
    </row>
    <row r="184100" spans="101:101">
      <c r="CW184100" s="2210"/>
    </row>
    <row r="184101" spans="101:101">
      <c r="CW184101" s="2195"/>
    </row>
    <row r="184125" spans="101:101">
      <c r="CW184125" s="2210"/>
    </row>
    <row r="184126" spans="101:101">
      <c r="CW184126" s="2195"/>
    </row>
    <row r="184150" spans="101:101">
      <c r="CW184150" s="2210"/>
    </row>
    <row r="184151" spans="101:101">
      <c r="CW184151" s="2195"/>
    </row>
    <row r="184175" spans="101:101">
      <c r="CW184175" s="2210"/>
    </row>
    <row r="184176" spans="101:101">
      <c r="CW184176" s="2195"/>
    </row>
    <row r="184200" spans="101:101">
      <c r="CW184200" s="2210"/>
    </row>
    <row r="184201" spans="101:101">
      <c r="CW184201" s="2195"/>
    </row>
    <row r="184225" spans="101:101">
      <c r="CW184225" s="2210"/>
    </row>
    <row r="184226" spans="101:101">
      <c r="CW184226" s="2195"/>
    </row>
    <row r="184250" spans="101:101">
      <c r="CW184250" s="2210"/>
    </row>
    <row r="184251" spans="101:101">
      <c r="CW184251" s="2195"/>
    </row>
    <row r="184275" spans="101:101">
      <c r="CW184275" s="2210"/>
    </row>
    <row r="184276" spans="101:101">
      <c r="CW184276" s="2195"/>
    </row>
    <row r="184300" spans="101:101">
      <c r="CW184300" s="2210"/>
    </row>
    <row r="184301" spans="101:101">
      <c r="CW184301" s="2195"/>
    </row>
    <row r="184325" spans="101:101">
      <c r="CW184325" s="2210"/>
    </row>
    <row r="184326" spans="101:101">
      <c r="CW184326" s="2195"/>
    </row>
    <row r="184350" spans="101:101">
      <c r="CW184350" s="2210"/>
    </row>
    <row r="184351" spans="101:101">
      <c r="CW184351" s="2195"/>
    </row>
    <row r="184375" spans="101:101">
      <c r="CW184375" s="2210"/>
    </row>
    <row r="184376" spans="101:101">
      <c r="CW184376" s="2195"/>
    </row>
    <row r="184400" spans="101:101">
      <c r="CW184400" s="2210"/>
    </row>
    <row r="184401" spans="101:101">
      <c r="CW184401" s="2195"/>
    </row>
    <row r="184425" spans="101:101">
      <c r="CW184425" s="2210"/>
    </row>
    <row r="184426" spans="101:101">
      <c r="CW184426" s="2195"/>
    </row>
    <row r="184450" spans="101:101">
      <c r="CW184450" s="2210"/>
    </row>
    <row r="184451" spans="101:101">
      <c r="CW184451" s="2195"/>
    </row>
    <row r="184475" spans="101:101">
      <c r="CW184475" s="2210"/>
    </row>
    <row r="184476" spans="101:101">
      <c r="CW184476" s="2195"/>
    </row>
    <row r="184500" spans="101:101">
      <c r="CW184500" s="2210"/>
    </row>
    <row r="184501" spans="101:101">
      <c r="CW184501" s="2195"/>
    </row>
    <row r="184525" spans="101:101">
      <c r="CW184525" s="2210"/>
    </row>
    <row r="184526" spans="101:101">
      <c r="CW184526" s="2195"/>
    </row>
    <row r="184550" spans="101:101">
      <c r="CW184550" s="2210"/>
    </row>
    <row r="184551" spans="101:101">
      <c r="CW184551" s="2195"/>
    </row>
    <row r="184575" spans="101:101">
      <c r="CW184575" s="2210"/>
    </row>
    <row r="184576" spans="101:101">
      <c r="CW184576" s="2195"/>
    </row>
    <row r="184600" spans="101:101">
      <c r="CW184600" s="2210"/>
    </row>
    <row r="184601" spans="101:101">
      <c r="CW184601" s="2195"/>
    </row>
    <row r="184625" spans="101:101">
      <c r="CW184625" s="2210"/>
    </row>
    <row r="184626" spans="101:101">
      <c r="CW184626" s="2195"/>
    </row>
    <row r="184650" spans="101:101">
      <c r="CW184650" s="2210"/>
    </row>
    <row r="184651" spans="101:101">
      <c r="CW184651" s="2195"/>
    </row>
    <row r="184675" spans="101:101">
      <c r="CW184675" s="2210"/>
    </row>
    <row r="184676" spans="101:101">
      <c r="CW184676" s="2195"/>
    </row>
    <row r="184700" spans="101:101">
      <c r="CW184700" s="2210"/>
    </row>
    <row r="184701" spans="101:101">
      <c r="CW184701" s="2195"/>
    </row>
    <row r="184725" spans="101:101">
      <c r="CW184725" s="2210"/>
    </row>
    <row r="184726" spans="101:101">
      <c r="CW184726" s="2195"/>
    </row>
    <row r="184750" spans="101:101">
      <c r="CW184750" s="2210"/>
    </row>
    <row r="184751" spans="101:101">
      <c r="CW184751" s="2195"/>
    </row>
    <row r="184775" spans="101:101">
      <c r="CW184775" s="2210"/>
    </row>
    <row r="184776" spans="101:101">
      <c r="CW184776" s="2195"/>
    </row>
    <row r="184800" spans="101:101">
      <c r="CW184800" s="2210"/>
    </row>
    <row r="184801" spans="101:101">
      <c r="CW184801" s="2195"/>
    </row>
    <row r="184825" spans="101:101">
      <c r="CW184825" s="2210"/>
    </row>
    <row r="184826" spans="101:101">
      <c r="CW184826" s="2195"/>
    </row>
    <row r="184850" spans="101:101">
      <c r="CW184850" s="2210"/>
    </row>
    <row r="184851" spans="101:101">
      <c r="CW184851" s="2195"/>
    </row>
    <row r="184875" spans="101:101">
      <c r="CW184875" s="2210"/>
    </row>
    <row r="184876" spans="101:101">
      <c r="CW184876" s="2195"/>
    </row>
    <row r="184900" spans="101:101">
      <c r="CW184900" s="2210"/>
    </row>
    <row r="184901" spans="101:101">
      <c r="CW184901" s="2195"/>
    </row>
    <row r="184925" spans="101:101">
      <c r="CW184925" s="2210"/>
    </row>
    <row r="184926" spans="101:101">
      <c r="CW184926" s="2195"/>
    </row>
    <row r="184950" spans="101:101">
      <c r="CW184950" s="2210"/>
    </row>
    <row r="184951" spans="101:101">
      <c r="CW184951" s="2195"/>
    </row>
    <row r="184975" spans="101:101">
      <c r="CW184975" s="2210"/>
    </row>
    <row r="184976" spans="101:101">
      <c r="CW184976" s="2195"/>
    </row>
    <row r="185000" spans="101:101">
      <c r="CW185000" s="2210"/>
    </row>
    <row r="185001" spans="101:101">
      <c r="CW185001" s="2195"/>
    </row>
    <row r="185025" spans="101:101">
      <c r="CW185025" s="2210"/>
    </row>
    <row r="185026" spans="101:101">
      <c r="CW185026" s="2195"/>
    </row>
    <row r="185050" spans="101:101">
      <c r="CW185050" s="2210"/>
    </row>
    <row r="185051" spans="101:101">
      <c r="CW185051" s="2195"/>
    </row>
    <row r="185075" spans="101:101">
      <c r="CW185075" s="2210"/>
    </row>
    <row r="185076" spans="101:101">
      <c r="CW185076" s="2195"/>
    </row>
    <row r="185100" spans="101:101">
      <c r="CW185100" s="2210"/>
    </row>
    <row r="185101" spans="101:101">
      <c r="CW185101" s="2195"/>
    </row>
    <row r="185125" spans="101:101">
      <c r="CW185125" s="2210"/>
    </row>
    <row r="185126" spans="101:101">
      <c r="CW185126" s="2195"/>
    </row>
    <row r="185150" spans="101:101">
      <c r="CW185150" s="2210"/>
    </row>
    <row r="185151" spans="101:101">
      <c r="CW185151" s="2195"/>
    </row>
    <row r="185175" spans="101:101">
      <c r="CW185175" s="2210"/>
    </row>
    <row r="185176" spans="101:101">
      <c r="CW185176" s="2195"/>
    </row>
    <row r="185200" spans="101:101">
      <c r="CW185200" s="2210"/>
    </row>
    <row r="185201" spans="101:101">
      <c r="CW185201" s="2195"/>
    </row>
    <row r="185225" spans="101:101">
      <c r="CW185225" s="2210"/>
    </row>
    <row r="185226" spans="101:101">
      <c r="CW185226" s="2195"/>
    </row>
    <row r="185250" spans="101:101">
      <c r="CW185250" s="2210"/>
    </row>
    <row r="185251" spans="101:101">
      <c r="CW185251" s="2195"/>
    </row>
    <row r="185275" spans="101:101">
      <c r="CW185275" s="2210"/>
    </row>
    <row r="185276" spans="101:101">
      <c r="CW185276" s="2195"/>
    </row>
    <row r="185300" spans="101:101">
      <c r="CW185300" s="2210"/>
    </row>
    <row r="185301" spans="101:101">
      <c r="CW185301" s="2195"/>
    </row>
    <row r="185325" spans="101:101">
      <c r="CW185325" s="2210"/>
    </row>
    <row r="185326" spans="101:101">
      <c r="CW185326" s="2195"/>
    </row>
    <row r="185350" spans="101:101">
      <c r="CW185350" s="2210"/>
    </row>
    <row r="185351" spans="101:101">
      <c r="CW185351" s="2195"/>
    </row>
    <row r="185375" spans="101:101">
      <c r="CW185375" s="2210"/>
    </row>
    <row r="185376" spans="101:101">
      <c r="CW185376" s="2195"/>
    </row>
    <row r="185400" spans="101:101">
      <c r="CW185400" s="2210"/>
    </row>
    <row r="185401" spans="101:101">
      <c r="CW185401" s="2195"/>
    </row>
    <row r="185425" spans="101:101">
      <c r="CW185425" s="2210"/>
    </row>
    <row r="185426" spans="101:101">
      <c r="CW185426" s="2195"/>
    </row>
    <row r="185450" spans="101:101">
      <c r="CW185450" s="2210"/>
    </row>
    <row r="185451" spans="101:101">
      <c r="CW185451" s="2195"/>
    </row>
    <row r="185475" spans="101:101">
      <c r="CW185475" s="2210"/>
    </row>
    <row r="185476" spans="101:101">
      <c r="CW185476" s="2195"/>
    </row>
    <row r="185500" spans="101:101">
      <c r="CW185500" s="2210"/>
    </row>
    <row r="185501" spans="101:101">
      <c r="CW185501" s="2195"/>
    </row>
    <row r="185525" spans="101:101">
      <c r="CW185525" s="2210"/>
    </row>
    <row r="185526" spans="101:101">
      <c r="CW185526" s="2195"/>
    </row>
    <row r="185550" spans="101:101">
      <c r="CW185550" s="2210"/>
    </row>
    <row r="185551" spans="101:101">
      <c r="CW185551" s="2195"/>
    </row>
    <row r="185575" spans="101:101">
      <c r="CW185575" s="2210"/>
    </row>
    <row r="185576" spans="101:101">
      <c r="CW185576" s="2195"/>
    </row>
    <row r="185600" spans="101:101">
      <c r="CW185600" s="2210"/>
    </row>
    <row r="185601" spans="101:101">
      <c r="CW185601" s="2195"/>
    </row>
    <row r="185625" spans="101:101">
      <c r="CW185625" s="2210"/>
    </row>
    <row r="185626" spans="101:101">
      <c r="CW185626" s="2195"/>
    </row>
    <row r="185650" spans="101:101">
      <c r="CW185650" s="2210"/>
    </row>
    <row r="185651" spans="101:101">
      <c r="CW185651" s="2195"/>
    </row>
    <row r="185675" spans="101:101">
      <c r="CW185675" s="2210"/>
    </row>
    <row r="185676" spans="101:101">
      <c r="CW185676" s="2195"/>
    </row>
    <row r="185700" spans="101:101">
      <c r="CW185700" s="2210"/>
    </row>
    <row r="185701" spans="101:101">
      <c r="CW185701" s="2195"/>
    </row>
    <row r="185725" spans="101:101">
      <c r="CW185725" s="2210"/>
    </row>
    <row r="185726" spans="101:101">
      <c r="CW185726" s="2195"/>
    </row>
    <row r="185750" spans="101:101">
      <c r="CW185750" s="2210"/>
    </row>
    <row r="185751" spans="101:101">
      <c r="CW185751" s="2195"/>
    </row>
    <row r="185775" spans="101:101">
      <c r="CW185775" s="2210"/>
    </row>
    <row r="185776" spans="101:101">
      <c r="CW185776" s="2195"/>
    </row>
    <row r="185800" spans="101:101">
      <c r="CW185800" s="2210"/>
    </row>
    <row r="185801" spans="101:101">
      <c r="CW185801" s="2195"/>
    </row>
    <row r="185825" spans="101:101">
      <c r="CW185825" s="2210"/>
    </row>
    <row r="185826" spans="101:101">
      <c r="CW185826" s="2195"/>
    </row>
    <row r="185850" spans="101:101">
      <c r="CW185850" s="2210"/>
    </row>
    <row r="185851" spans="101:101">
      <c r="CW185851" s="2195"/>
    </row>
    <row r="185875" spans="101:101">
      <c r="CW185875" s="2210"/>
    </row>
    <row r="185876" spans="101:101">
      <c r="CW185876" s="2195"/>
    </row>
    <row r="185900" spans="101:101">
      <c r="CW185900" s="2210"/>
    </row>
    <row r="185901" spans="101:101">
      <c r="CW185901" s="2195"/>
    </row>
    <row r="185925" spans="101:101">
      <c r="CW185925" s="2210"/>
    </row>
    <row r="185926" spans="101:101">
      <c r="CW185926" s="2195"/>
    </row>
    <row r="185950" spans="101:101">
      <c r="CW185950" s="2210"/>
    </row>
    <row r="185951" spans="101:101">
      <c r="CW185951" s="2195"/>
    </row>
    <row r="185975" spans="101:101">
      <c r="CW185975" s="2210"/>
    </row>
    <row r="185976" spans="101:101">
      <c r="CW185976" s="2195"/>
    </row>
    <row r="186000" spans="101:101">
      <c r="CW186000" s="2210"/>
    </row>
    <row r="186001" spans="101:101">
      <c r="CW186001" s="2195"/>
    </row>
    <row r="186025" spans="101:101">
      <c r="CW186025" s="2210"/>
    </row>
    <row r="186026" spans="101:101">
      <c r="CW186026" s="2195"/>
    </row>
    <row r="186050" spans="101:101">
      <c r="CW186050" s="2210"/>
    </row>
    <row r="186051" spans="101:101">
      <c r="CW186051" s="2195"/>
    </row>
    <row r="186075" spans="101:101">
      <c r="CW186075" s="2210"/>
    </row>
    <row r="186076" spans="101:101">
      <c r="CW186076" s="2195"/>
    </row>
    <row r="186100" spans="101:101">
      <c r="CW186100" s="2210"/>
    </row>
    <row r="186101" spans="101:101">
      <c r="CW186101" s="2195"/>
    </row>
    <row r="186125" spans="101:101">
      <c r="CW186125" s="2210"/>
    </row>
    <row r="186126" spans="101:101">
      <c r="CW186126" s="2195"/>
    </row>
    <row r="186150" spans="101:101">
      <c r="CW186150" s="2210"/>
    </row>
    <row r="186151" spans="101:101">
      <c r="CW186151" s="2195"/>
    </row>
    <row r="186175" spans="101:101">
      <c r="CW186175" s="2210"/>
    </row>
    <row r="186176" spans="101:101">
      <c r="CW186176" s="2195"/>
    </row>
    <row r="186200" spans="101:101">
      <c r="CW186200" s="2210"/>
    </row>
    <row r="186201" spans="101:101">
      <c r="CW186201" s="2195"/>
    </row>
    <row r="186225" spans="101:101">
      <c r="CW186225" s="2210"/>
    </row>
    <row r="186226" spans="101:101">
      <c r="CW186226" s="2195"/>
    </row>
    <row r="186250" spans="101:101">
      <c r="CW186250" s="2210"/>
    </row>
    <row r="186251" spans="101:101">
      <c r="CW186251" s="2195"/>
    </row>
    <row r="186275" spans="101:101">
      <c r="CW186275" s="2210"/>
    </row>
    <row r="186276" spans="101:101">
      <c r="CW186276" s="2195"/>
    </row>
    <row r="186300" spans="101:101">
      <c r="CW186300" s="2210"/>
    </row>
    <row r="186301" spans="101:101">
      <c r="CW186301" s="2195"/>
    </row>
    <row r="186325" spans="101:101">
      <c r="CW186325" s="2210"/>
    </row>
    <row r="186326" spans="101:101">
      <c r="CW186326" s="2195"/>
    </row>
    <row r="186350" spans="101:101">
      <c r="CW186350" s="2210"/>
    </row>
    <row r="186351" spans="101:101">
      <c r="CW186351" s="2195"/>
    </row>
    <row r="186375" spans="101:101">
      <c r="CW186375" s="2210"/>
    </row>
    <row r="186376" spans="101:101">
      <c r="CW186376" s="2195"/>
    </row>
    <row r="186400" spans="101:101">
      <c r="CW186400" s="2210"/>
    </row>
    <row r="186401" spans="101:101">
      <c r="CW186401" s="2195"/>
    </row>
    <row r="186425" spans="101:101">
      <c r="CW186425" s="2210"/>
    </row>
    <row r="186426" spans="101:101">
      <c r="CW186426" s="2195"/>
    </row>
    <row r="186450" spans="101:101">
      <c r="CW186450" s="2210"/>
    </row>
    <row r="186451" spans="101:101">
      <c r="CW186451" s="2195"/>
    </row>
    <row r="186475" spans="101:101">
      <c r="CW186475" s="2210"/>
    </row>
    <row r="186476" spans="101:101">
      <c r="CW186476" s="2195"/>
    </row>
    <row r="186500" spans="101:101">
      <c r="CW186500" s="2210"/>
    </row>
    <row r="186501" spans="101:101">
      <c r="CW186501" s="2195"/>
    </row>
    <row r="186525" spans="101:101">
      <c r="CW186525" s="2210"/>
    </row>
    <row r="186526" spans="101:101">
      <c r="CW186526" s="2195"/>
    </row>
    <row r="186550" spans="101:101">
      <c r="CW186550" s="2210"/>
    </row>
    <row r="186551" spans="101:101">
      <c r="CW186551" s="2195"/>
    </row>
    <row r="186575" spans="101:101">
      <c r="CW186575" s="2210"/>
    </row>
    <row r="186576" spans="101:101">
      <c r="CW186576" s="2195"/>
    </row>
    <row r="186600" spans="101:101">
      <c r="CW186600" s="2210"/>
    </row>
    <row r="186601" spans="101:101">
      <c r="CW186601" s="2195"/>
    </row>
    <row r="186625" spans="101:101">
      <c r="CW186625" s="2210"/>
    </row>
    <row r="186626" spans="101:101">
      <c r="CW186626" s="2195"/>
    </row>
    <row r="186650" spans="101:101">
      <c r="CW186650" s="2210"/>
    </row>
    <row r="186651" spans="101:101">
      <c r="CW186651" s="2195"/>
    </row>
    <row r="186675" spans="101:101">
      <c r="CW186675" s="2210"/>
    </row>
    <row r="186676" spans="101:101">
      <c r="CW186676" s="2195"/>
    </row>
    <row r="186700" spans="101:101">
      <c r="CW186700" s="2210"/>
    </row>
    <row r="186701" spans="101:101">
      <c r="CW186701" s="2195"/>
    </row>
    <row r="186725" spans="101:101">
      <c r="CW186725" s="2210"/>
    </row>
    <row r="186726" spans="101:101">
      <c r="CW186726" s="2195"/>
    </row>
    <row r="186750" spans="101:101">
      <c r="CW186750" s="2210"/>
    </row>
    <row r="186751" spans="101:101">
      <c r="CW186751" s="2195"/>
    </row>
    <row r="186775" spans="101:101">
      <c r="CW186775" s="2210"/>
    </row>
    <row r="186776" spans="101:101">
      <c r="CW186776" s="2195"/>
    </row>
    <row r="186800" spans="101:101">
      <c r="CW186800" s="2210"/>
    </row>
    <row r="186801" spans="101:101">
      <c r="CW186801" s="2195"/>
    </row>
    <row r="186825" spans="101:101">
      <c r="CW186825" s="2210"/>
    </row>
    <row r="186826" spans="101:101">
      <c r="CW186826" s="2195"/>
    </row>
    <row r="186850" spans="101:101">
      <c r="CW186850" s="2210"/>
    </row>
    <row r="186851" spans="101:101">
      <c r="CW186851" s="2195"/>
    </row>
    <row r="186875" spans="101:101">
      <c r="CW186875" s="2210"/>
    </row>
    <row r="186876" spans="101:101">
      <c r="CW186876" s="2195"/>
    </row>
    <row r="186900" spans="101:101">
      <c r="CW186900" s="2210"/>
    </row>
    <row r="186901" spans="101:101">
      <c r="CW186901" s="2195"/>
    </row>
    <row r="186925" spans="101:101">
      <c r="CW186925" s="2210"/>
    </row>
    <row r="186926" spans="101:101">
      <c r="CW186926" s="2195"/>
    </row>
    <row r="186950" spans="101:101">
      <c r="CW186950" s="2210"/>
    </row>
    <row r="186951" spans="101:101">
      <c r="CW186951" s="2195"/>
    </row>
    <row r="186975" spans="101:101">
      <c r="CW186975" s="2210"/>
    </row>
    <row r="186976" spans="101:101">
      <c r="CW186976" s="2195"/>
    </row>
    <row r="187000" spans="101:101">
      <c r="CW187000" s="2210"/>
    </row>
    <row r="187001" spans="101:101">
      <c r="CW187001" s="2195"/>
    </row>
    <row r="187025" spans="101:101">
      <c r="CW187025" s="2210"/>
    </row>
    <row r="187026" spans="101:101">
      <c r="CW187026" s="2195"/>
    </row>
    <row r="187050" spans="101:101">
      <c r="CW187050" s="2210"/>
    </row>
    <row r="187051" spans="101:101">
      <c r="CW187051" s="2195"/>
    </row>
    <row r="187075" spans="101:101">
      <c r="CW187075" s="2210"/>
    </row>
    <row r="187076" spans="101:101">
      <c r="CW187076" s="2195"/>
    </row>
    <row r="187100" spans="101:101">
      <c r="CW187100" s="2210"/>
    </row>
    <row r="187101" spans="101:101">
      <c r="CW187101" s="2195"/>
    </row>
    <row r="187125" spans="101:101">
      <c r="CW187125" s="2210"/>
    </row>
    <row r="187126" spans="101:101">
      <c r="CW187126" s="2195"/>
    </row>
    <row r="187150" spans="101:101">
      <c r="CW187150" s="2210"/>
    </row>
    <row r="187151" spans="101:101">
      <c r="CW187151" s="2195"/>
    </row>
    <row r="187175" spans="101:101">
      <c r="CW187175" s="2210"/>
    </row>
    <row r="187176" spans="101:101">
      <c r="CW187176" s="2195"/>
    </row>
    <row r="187200" spans="101:101">
      <c r="CW187200" s="2210"/>
    </row>
    <row r="187201" spans="101:101">
      <c r="CW187201" s="2195"/>
    </row>
    <row r="187225" spans="101:101">
      <c r="CW187225" s="2210"/>
    </row>
    <row r="187226" spans="101:101">
      <c r="CW187226" s="2195"/>
    </row>
    <row r="187250" spans="101:101">
      <c r="CW187250" s="2210"/>
    </row>
    <row r="187251" spans="101:101">
      <c r="CW187251" s="2195"/>
    </row>
    <row r="187275" spans="101:101">
      <c r="CW187275" s="2210"/>
    </row>
    <row r="187276" spans="101:101">
      <c r="CW187276" s="2195"/>
    </row>
    <row r="187300" spans="101:101">
      <c r="CW187300" s="2210"/>
    </row>
    <row r="187301" spans="101:101">
      <c r="CW187301" s="2195"/>
    </row>
    <row r="187325" spans="101:101">
      <c r="CW187325" s="2210"/>
    </row>
    <row r="187326" spans="101:101">
      <c r="CW187326" s="2195"/>
    </row>
    <row r="187350" spans="101:101">
      <c r="CW187350" s="2210"/>
    </row>
    <row r="187351" spans="101:101">
      <c r="CW187351" s="2195"/>
    </row>
    <row r="187375" spans="101:101">
      <c r="CW187375" s="2210"/>
    </row>
    <row r="187376" spans="101:101">
      <c r="CW187376" s="2195"/>
    </row>
    <row r="187400" spans="101:101">
      <c r="CW187400" s="2210"/>
    </row>
    <row r="187401" spans="101:101">
      <c r="CW187401" s="2195"/>
    </row>
    <row r="187425" spans="101:101">
      <c r="CW187425" s="2210"/>
    </row>
    <row r="187426" spans="101:101">
      <c r="CW187426" s="2195"/>
    </row>
    <row r="187450" spans="101:101">
      <c r="CW187450" s="2210"/>
    </row>
    <row r="187451" spans="101:101">
      <c r="CW187451" s="2195"/>
    </row>
    <row r="187475" spans="101:101">
      <c r="CW187475" s="2210"/>
    </row>
    <row r="187476" spans="101:101">
      <c r="CW187476" s="2195"/>
    </row>
    <row r="187500" spans="101:101">
      <c r="CW187500" s="2210"/>
    </row>
    <row r="187501" spans="101:101">
      <c r="CW187501" s="2195"/>
    </row>
    <row r="187525" spans="101:101">
      <c r="CW187525" s="2210"/>
    </row>
    <row r="187526" spans="101:101">
      <c r="CW187526" s="2195"/>
    </row>
    <row r="187550" spans="101:101">
      <c r="CW187550" s="2210"/>
    </row>
    <row r="187551" spans="101:101">
      <c r="CW187551" s="2195"/>
    </row>
    <row r="187575" spans="101:101">
      <c r="CW187575" s="2210"/>
    </row>
    <row r="187576" spans="101:101">
      <c r="CW187576" s="2195"/>
    </row>
    <row r="187600" spans="101:101">
      <c r="CW187600" s="2210"/>
    </row>
    <row r="187601" spans="101:101">
      <c r="CW187601" s="2195"/>
    </row>
    <row r="187625" spans="101:101">
      <c r="CW187625" s="2210"/>
    </row>
    <row r="187626" spans="101:101">
      <c r="CW187626" s="2195"/>
    </row>
    <row r="187650" spans="101:101">
      <c r="CW187650" s="2210"/>
    </row>
    <row r="187651" spans="101:101">
      <c r="CW187651" s="2195"/>
    </row>
    <row r="187675" spans="101:101">
      <c r="CW187675" s="2210"/>
    </row>
    <row r="187676" spans="101:101">
      <c r="CW187676" s="2195"/>
    </row>
    <row r="187700" spans="101:101">
      <c r="CW187700" s="2210"/>
    </row>
    <row r="187701" spans="101:101">
      <c r="CW187701" s="2195"/>
    </row>
    <row r="187725" spans="101:101">
      <c r="CW187725" s="2210"/>
    </row>
    <row r="187726" spans="101:101">
      <c r="CW187726" s="2195"/>
    </row>
    <row r="187750" spans="101:101">
      <c r="CW187750" s="2210"/>
    </row>
    <row r="187751" spans="101:101">
      <c r="CW187751" s="2195"/>
    </row>
    <row r="187775" spans="101:101">
      <c r="CW187775" s="2210"/>
    </row>
    <row r="187776" spans="101:101">
      <c r="CW187776" s="2195"/>
    </row>
    <row r="187800" spans="101:101">
      <c r="CW187800" s="2210"/>
    </row>
    <row r="187801" spans="101:101">
      <c r="CW187801" s="2195"/>
    </row>
    <row r="187825" spans="101:101">
      <c r="CW187825" s="2210"/>
    </row>
    <row r="187826" spans="101:101">
      <c r="CW187826" s="2195"/>
    </row>
    <row r="187850" spans="101:101">
      <c r="CW187850" s="2210"/>
    </row>
    <row r="187851" spans="101:101">
      <c r="CW187851" s="2195"/>
    </row>
    <row r="187875" spans="101:101">
      <c r="CW187875" s="2210"/>
    </row>
    <row r="187876" spans="101:101">
      <c r="CW187876" s="2195"/>
    </row>
    <row r="187900" spans="101:101">
      <c r="CW187900" s="2210"/>
    </row>
    <row r="187901" spans="101:101">
      <c r="CW187901" s="2195"/>
    </row>
    <row r="187925" spans="101:101">
      <c r="CW187925" s="2210"/>
    </row>
    <row r="187926" spans="101:101">
      <c r="CW187926" s="2195"/>
    </row>
    <row r="187950" spans="101:101">
      <c r="CW187950" s="2210"/>
    </row>
    <row r="187951" spans="101:101">
      <c r="CW187951" s="2195"/>
    </row>
    <row r="187975" spans="101:101">
      <c r="CW187975" s="2210"/>
    </row>
    <row r="187976" spans="101:101">
      <c r="CW187976" s="2195"/>
    </row>
    <row r="188000" spans="101:101">
      <c r="CW188000" s="2210"/>
    </row>
    <row r="188001" spans="101:101">
      <c r="CW188001" s="2195"/>
    </row>
    <row r="188025" spans="101:101">
      <c r="CW188025" s="2210"/>
    </row>
    <row r="188026" spans="101:101">
      <c r="CW188026" s="2195"/>
    </row>
    <row r="188050" spans="101:101">
      <c r="CW188050" s="2210"/>
    </row>
    <row r="188051" spans="101:101">
      <c r="CW188051" s="2195"/>
    </row>
    <row r="188075" spans="101:101">
      <c r="CW188075" s="2210"/>
    </row>
    <row r="188076" spans="101:101">
      <c r="CW188076" s="2195"/>
    </row>
    <row r="188100" spans="101:101">
      <c r="CW188100" s="2210"/>
    </row>
    <row r="188101" spans="101:101">
      <c r="CW188101" s="2195"/>
    </row>
    <row r="188125" spans="101:101">
      <c r="CW188125" s="2210"/>
    </row>
    <row r="188126" spans="101:101">
      <c r="CW188126" s="2195"/>
    </row>
    <row r="188150" spans="101:101">
      <c r="CW188150" s="2210"/>
    </row>
    <row r="188151" spans="101:101">
      <c r="CW188151" s="2195"/>
    </row>
    <row r="188175" spans="101:101">
      <c r="CW188175" s="2210"/>
    </row>
    <row r="188176" spans="101:101">
      <c r="CW188176" s="2195"/>
    </row>
    <row r="188200" spans="101:101">
      <c r="CW188200" s="2210"/>
    </row>
    <row r="188201" spans="101:101">
      <c r="CW188201" s="2195"/>
    </row>
    <row r="188225" spans="101:101">
      <c r="CW188225" s="2210"/>
    </row>
    <row r="188226" spans="101:101">
      <c r="CW188226" s="2195"/>
    </row>
    <row r="188250" spans="101:101">
      <c r="CW188250" s="2210"/>
    </row>
    <row r="188251" spans="101:101">
      <c r="CW188251" s="2195"/>
    </row>
    <row r="188275" spans="101:101">
      <c r="CW188275" s="2210"/>
    </row>
    <row r="188276" spans="101:101">
      <c r="CW188276" s="2195"/>
    </row>
    <row r="188300" spans="101:101">
      <c r="CW188300" s="2210"/>
    </row>
    <row r="188301" spans="101:101">
      <c r="CW188301" s="2195"/>
    </row>
    <row r="188325" spans="101:101">
      <c r="CW188325" s="2210"/>
    </row>
    <row r="188326" spans="101:101">
      <c r="CW188326" s="2195"/>
    </row>
    <row r="188350" spans="101:101">
      <c r="CW188350" s="2210"/>
    </row>
    <row r="188351" spans="101:101">
      <c r="CW188351" s="2195"/>
    </row>
    <row r="188375" spans="101:101">
      <c r="CW188375" s="2210"/>
    </row>
    <row r="188376" spans="101:101">
      <c r="CW188376" s="2195"/>
    </row>
    <row r="188400" spans="101:101">
      <c r="CW188400" s="2210"/>
    </row>
    <row r="188401" spans="101:101">
      <c r="CW188401" s="2195"/>
    </row>
    <row r="188425" spans="101:101">
      <c r="CW188425" s="2210"/>
    </row>
    <row r="188426" spans="101:101">
      <c r="CW188426" s="2195"/>
    </row>
    <row r="188450" spans="101:101">
      <c r="CW188450" s="2210"/>
    </row>
    <row r="188451" spans="101:101">
      <c r="CW188451" s="2195"/>
    </row>
    <row r="188475" spans="101:101">
      <c r="CW188475" s="2210"/>
    </row>
    <row r="188476" spans="101:101">
      <c r="CW188476" s="2195"/>
    </row>
    <row r="188500" spans="101:101">
      <c r="CW188500" s="2210"/>
    </row>
    <row r="188501" spans="101:101">
      <c r="CW188501" s="2195"/>
    </row>
    <row r="188525" spans="101:101">
      <c r="CW188525" s="2210"/>
    </row>
    <row r="188526" spans="101:101">
      <c r="CW188526" s="2195"/>
    </row>
    <row r="188550" spans="101:101">
      <c r="CW188550" s="2210"/>
    </row>
    <row r="188551" spans="101:101">
      <c r="CW188551" s="2195"/>
    </row>
    <row r="188575" spans="101:101">
      <c r="CW188575" s="2210"/>
    </row>
    <row r="188576" spans="101:101">
      <c r="CW188576" s="2195"/>
    </row>
    <row r="188600" spans="101:101">
      <c r="CW188600" s="2210"/>
    </row>
    <row r="188601" spans="101:101">
      <c r="CW188601" s="2195"/>
    </row>
    <row r="188625" spans="101:101">
      <c r="CW188625" s="2210"/>
    </row>
    <row r="188626" spans="101:101">
      <c r="CW188626" s="2195"/>
    </row>
    <row r="188650" spans="101:101">
      <c r="CW188650" s="2210"/>
    </row>
    <row r="188651" spans="101:101">
      <c r="CW188651" s="2195"/>
    </row>
    <row r="188675" spans="101:101">
      <c r="CW188675" s="2210"/>
    </row>
    <row r="188676" spans="101:101">
      <c r="CW188676" s="2195"/>
    </row>
    <row r="188700" spans="101:101">
      <c r="CW188700" s="2210"/>
    </row>
    <row r="188701" spans="101:101">
      <c r="CW188701" s="2195"/>
    </row>
    <row r="188725" spans="101:101">
      <c r="CW188725" s="2210"/>
    </row>
    <row r="188726" spans="101:101">
      <c r="CW188726" s="2195"/>
    </row>
    <row r="188750" spans="101:101">
      <c r="CW188750" s="2210"/>
    </row>
    <row r="188751" spans="101:101">
      <c r="CW188751" s="2195"/>
    </row>
    <row r="188775" spans="101:101">
      <c r="CW188775" s="2210"/>
    </row>
    <row r="188776" spans="101:101">
      <c r="CW188776" s="2195"/>
    </row>
    <row r="188800" spans="101:101">
      <c r="CW188800" s="2210"/>
    </row>
    <row r="188801" spans="101:101">
      <c r="CW188801" s="2195"/>
    </row>
    <row r="188825" spans="101:101">
      <c r="CW188825" s="2210"/>
    </row>
    <row r="188826" spans="101:101">
      <c r="CW188826" s="2195"/>
    </row>
    <row r="188850" spans="101:101">
      <c r="CW188850" s="2210"/>
    </row>
    <row r="188851" spans="101:101">
      <c r="CW188851" s="2195"/>
    </row>
    <row r="188875" spans="101:101">
      <c r="CW188875" s="2210"/>
    </row>
    <row r="188876" spans="101:101">
      <c r="CW188876" s="2195"/>
    </row>
    <row r="188900" spans="101:101">
      <c r="CW188900" s="2210"/>
    </row>
    <row r="188901" spans="101:101">
      <c r="CW188901" s="2195"/>
    </row>
    <row r="188925" spans="101:101">
      <c r="CW188925" s="2210"/>
    </row>
    <row r="188926" spans="101:101">
      <c r="CW188926" s="2195"/>
    </row>
    <row r="188950" spans="101:101">
      <c r="CW188950" s="2210"/>
    </row>
    <row r="188951" spans="101:101">
      <c r="CW188951" s="2195"/>
    </row>
    <row r="188975" spans="101:101">
      <c r="CW188975" s="2210"/>
    </row>
    <row r="188976" spans="101:101">
      <c r="CW188976" s="2195"/>
    </row>
    <row r="189000" spans="101:101">
      <c r="CW189000" s="2210"/>
    </row>
    <row r="189001" spans="101:101">
      <c r="CW189001" s="2195"/>
    </row>
    <row r="189025" spans="101:101">
      <c r="CW189025" s="2210"/>
    </row>
    <row r="189026" spans="101:101">
      <c r="CW189026" s="2195"/>
    </row>
    <row r="189050" spans="101:101">
      <c r="CW189050" s="2210"/>
    </row>
    <row r="189051" spans="101:101">
      <c r="CW189051" s="2195"/>
    </row>
    <row r="189075" spans="101:101">
      <c r="CW189075" s="2210"/>
    </row>
    <row r="189076" spans="101:101">
      <c r="CW189076" s="2195"/>
    </row>
    <row r="189100" spans="101:101">
      <c r="CW189100" s="2210"/>
    </row>
    <row r="189101" spans="101:101">
      <c r="CW189101" s="2195"/>
    </row>
    <row r="189125" spans="101:101">
      <c r="CW189125" s="2210"/>
    </row>
    <row r="189126" spans="101:101">
      <c r="CW189126" s="2195"/>
    </row>
    <row r="189150" spans="101:101">
      <c r="CW189150" s="2210"/>
    </row>
    <row r="189151" spans="101:101">
      <c r="CW189151" s="2195"/>
    </row>
    <row r="189175" spans="101:101">
      <c r="CW189175" s="2210"/>
    </row>
    <row r="189176" spans="101:101">
      <c r="CW189176" s="2195"/>
    </row>
    <row r="189200" spans="101:101">
      <c r="CW189200" s="2210"/>
    </row>
    <row r="189201" spans="101:101">
      <c r="CW189201" s="2195"/>
    </row>
    <row r="189225" spans="101:101">
      <c r="CW189225" s="2210"/>
    </row>
    <row r="189226" spans="101:101">
      <c r="CW189226" s="2195"/>
    </row>
    <row r="189250" spans="101:101">
      <c r="CW189250" s="2210"/>
    </row>
    <row r="189251" spans="101:101">
      <c r="CW189251" s="2195"/>
    </row>
    <row r="189275" spans="101:101">
      <c r="CW189275" s="2210"/>
    </row>
    <row r="189276" spans="101:101">
      <c r="CW189276" s="2195"/>
    </row>
    <row r="189300" spans="101:101">
      <c r="CW189300" s="2210"/>
    </row>
    <row r="189301" spans="101:101">
      <c r="CW189301" s="2195"/>
    </row>
    <row r="189325" spans="101:101">
      <c r="CW189325" s="2210"/>
    </row>
    <row r="189326" spans="101:101">
      <c r="CW189326" s="2195"/>
    </row>
    <row r="189350" spans="101:101">
      <c r="CW189350" s="2210"/>
    </row>
    <row r="189351" spans="101:101">
      <c r="CW189351" s="2195"/>
    </row>
    <row r="189375" spans="101:101">
      <c r="CW189375" s="2210"/>
    </row>
    <row r="189376" spans="101:101">
      <c r="CW189376" s="2195"/>
    </row>
    <row r="189400" spans="101:101">
      <c r="CW189400" s="2210"/>
    </row>
    <row r="189401" spans="101:101">
      <c r="CW189401" s="2195"/>
    </row>
    <row r="189425" spans="101:101">
      <c r="CW189425" s="2210"/>
    </row>
    <row r="189426" spans="101:101">
      <c r="CW189426" s="2195"/>
    </row>
    <row r="189450" spans="101:101">
      <c r="CW189450" s="2210"/>
    </row>
    <row r="189451" spans="101:101">
      <c r="CW189451" s="2195"/>
    </row>
    <row r="189475" spans="101:101">
      <c r="CW189475" s="2210"/>
    </row>
    <row r="189476" spans="101:101">
      <c r="CW189476" s="2195"/>
    </row>
    <row r="189500" spans="101:101">
      <c r="CW189500" s="2210"/>
    </row>
    <row r="189501" spans="101:101">
      <c r="CW189501" s="2195"/>
    </row>
    <row r="189525" spans="101:101">
      <c r="CW189525" s="2210"/>
    </row>
    <row r="189526" spans="101:101">
      <c r="CW189526" s="2195"/>
    </row>
    <row r="189550" spans="101:101">
      <c r="CW189550" s="2210"/>
    </row>
    <row r="189551" spans="101:101">
      <c r="CW189551" s="2195"/>
    </row>
    <row r="189575" spans="101:101">
      <c r="CW189575" s="2210"/>
    </row>
    <row r="189576" spans="101:101">
      <c r="CW189576" s="2195"/>
    </row>
    <row r="189600" spans="101:101">
      <c r="CW189600" s="2210"/>
    </row>
    <row r="189601" spans="101:101">
      <c r="CW189601" s="2195"/>
    </row>
    <row r="189625" spans="101:101">
      <c r="CW189625" s="2210"/>
    </row>
    <row r="189626" spans="101:101">
      <c r="CW189626" s="2195"/>
    </row>
    <row r="189650" spans="101:101">
      <c r="CW189650" s="2210"/>
    </row>
    <row r="189651" spans="101:101">
      <c r="CW189651" s="2195"/>
    </row>
    <row r="189675" spans="101:101">
      <c r="CW189675" s="2210"/>
    </row>
    <row r="189676" spans="101:101">
      <c r="CW189676" s="2195"/>
    </row>
    <row r="189700" spans="101:101">
      <c r="CW189700" s="2210"/>
    </row>
    <row r="189701" spans="101:101">
      <c r="CW189701" s="2195"/>
    </row>
    <row r="189725" spans="101:101">
      <c r="CW189725" s="2210"/>
    </row>
    <row r="189726" spans="101:101">
      <c r="CW189726" s="2195"/>
    </row>
    <row r="189750" spans="101:101">
      <c r="CW189750" s="2210"/>
    </row>
    <row r="189751" spans="101:101">
      <c r="CW189751" s="2195"/>
    </row>
    <row r="189775" spans="101:101">
      <c r="CW189775" s="2210"/>
    </row>
    <row r="189776" spans="101:101">
      <c r="CW189776" s="2195"/>
    </row>
    <row r="189800" spans="101:101">
      <c r="CW189800" s="2210"/>
    </row>
    <row r="189801" spans="101:101">
      <c r="CW189801" s="2195"/>
    </row>
    <row r="189825" spans="101:101">
      <c r="CW189825" s="2210"/>
    </row>
    <row r="189826" spans="101:101">
      <c r="CW189826" s="2195"/>
    </row>
    <row r="189850" spans="101:101">
      <c r="CW189850" s="2210"/>
    </row>
    <row r="189851" spans="101:101">
      <c r="CW189851" s="2195"/>
    </row>
    <row r="189875" spans="101:101">
      <c r="CW189875" s="2210"/>
    </row>
    <row r="189876" spans="101:101">
      <c r="CW189876" s="2195"/>
    </row>
    <row r="189900" spans="101:101">
      <c r="CW189900" s="2210"/>
    </row>
    <row r="189901" spans="101:101">
      <c r="CW189901" s="2195"/>
    </row>
    <row r="189925" spans="101:101">
      <c r="CW189925" s="2210"/>
    </row>
    <row r="189926" spans="101:101">
      <c r="CW189926" s="2195"/>
    </row>
    <row r="189950" spans="101:101">
      <c r="CW189950" s="2210"/>
    </row>
    <row r="189951" spans="101:101">
      <c r="CW189951" s="2195"/>
    </row>
    <row r="189975" spans="101:101">
      <c r="CW189975" s="2210"/>
    </row>
    <row r="189976" spans="101:101">
      <c r="CW189976" s="2195"/>
    </row>
    <row r="190000" spans="101:101">
      <c r="CW190000" s="2210"/>
    </row>
    <row r="190001" spans="101:101">
      <c r="CW190001" s="2195"/>
    </row>
    <row r="190025" spans="101:101">
      <c r="CW190025" s="2210"/>
    </row>
    <row r="190026" spans="101:101">
      <c r="CW190026" s="2195"/>
    </row>
    <row r="190050" spans="101:101">
      <c r="CW190050" s="2210"/>
    </row>
    <row r="190051" spans="101:101">
      <c r="CW190051" s="2195"/>
    </row>
    <row r="190075" spans="101:101">
      <c r="CW190075" s="2210"/>
    </row>
    <row r="190076" spans="101:101">
      <c r="CW190076" s="2195"/>
    </row>
    <row r="190100" spans="101:101">
      <c r="CW190100" s="2210"/>
    </row>
    <row r="190101" spans="101:101">
      <c r="CW190101" s="2195"/>
    </row>
    <row r="190125" spans="101:101">
      <c r="CW190125" s="2210"/>
    </row>
    <row r="190126" spans="101:101">
      <c r="CW190126" s="2195"/>
    </row>
    <row r="190150" spans="101:101">
      <c r="CW190150" s="2210"/>
    </row>
    <row r="190151" spans="101:101">
      <c r="CW190151" s="2195"/>
    </row>
    <row r="190175" spans="101:101">
      <c r="CW190175" s="2210"/>
    </row>
    <row r="190176" spans="101:101">
      <c r="CW190176" s="2195"/>
    </row>
    <row r="190200" spans="101:101">
      <c r="CW190200" s="2210"/>
    </row>
    <row r="190201" spans="101:101">
      <c r="CW190201" s="2195"/>
    </row>
    <row r="190225" spans="101:101">
      <c r="CW190225" s="2210"/>
    </row>
    <row r="190226" spans="101:101">
      <c r="CW190226" s="2195"/>
    </row>
    <row r="190250" spans="101:101">
      <c r="CW190250" s="2210"/>
    </row>
    <row r="190251" spans="101:101">
      <c r="CW190251" s="2195"/>
    </row>
    <row r="190275" spans="101:101">
      <c r="CW190275" s="2210"/>
    </row>
    <row r="190276" spans="101:101">
      <c r="CW190276" s="2195"/>
    </row>
    <row r="190300" spans="101:101">
      <c r="CW190300" s="2210"/>
    </row>
    <row r="190301" spans="101:101">
      <c r="CW190301" s="2195"/>
    </row>
    <row r="190325" spans="101:101">
      <c r="CW190325" s="2210"/>
    </row>
    <row r="190326" spans="101:101">
      <c r="CW190326" s="2195"/>
    </row>
    <row r="190350" spans="101:101">
      <c r="CW190350" s="2210"/>
    </row>
    <row r="190351" spans="101:101">
      <c r="CW190351" s="2195"/>
    </row>
    <row r="190375" spans="101:101">
      <c r="CW190375" s="2210"/>
    </row>
    <row r="190376" spans="101:101">
      <c r="CW190376" s="2195"/>
    </row>
    <row r="190400" spans="101:101">
      <c r="CW190400" s="2210"/>
    </row>
    <row r="190401" spans="101:101">
      <c r="CW190401" s="2195"/>
    </row>
    <row r="190425" spans="101:101">
      <c r="CW190425" s="2210"/>
    </row>
    <row r="190426" spans="101:101">
      <c r="CW190426" s="2195"/>
    </row>
    <row r="190450" spans="101:101">
      <c r="CW190450" s="2210"/>
    </row>
    <row r="190451" spans="101:101">
      <c r="CW190451" s="2195"/>
    </row>
    <row r="190475" spans="101:101">
      <c r="CW190475" s="2210"/>
    </row>
    <row r="190476" spans="101:101">
      <c r="CW190476" s="2195"/>
    </row>
    <row r="190500" spans="101:101">
      <c r="CW190500" s="2210"/>
    </row>
    <row r="190501" spans="101:101">
      <c r="CW190501" s="2195"/>
    </row>
    <row r="190525" spans="101:101">
      <c r="CW190525" s="2210"/>
    </row>
    <row r="190526" spans="101:101">
      <c r="CW190526" s="2195"/>
    </row>
    <row r="190550" spans="101:101">
      <c r="CW190550" s="2210"/>
    </row>
    <row r="190551" spans="101:101">
      <c r="CW190551" s="2195"/>
    </row>
    <row r="190575" spans="101:101">
      <c r="CW190575" s="2210"/>
    </row>
    <row r="190576" spans="101:101">
      <c r="CW190576" s="2195"/>
    </row>
    <row r="190600" spans="101:101">
      <c r="CW190600" s="2210"/>
    </row>
    <row r="190601" spans="101:101">
      <c r="CW190601" s="2195"/>
    </row>
    <row r="190625" spans="101:101">
      <c r="CW190625" s="2210"/>
    </row>
    <row r="190626" spans="101:101">
      <c r="CW190626" s="2195"/>
    </row>
    <row r="190650" spans="101:101">
      <c r="CW190650" s="2210"/>
    </row>
    <row r="190651" spans="101:101">
      <c r="CW190651" s="2195"/>
    </row>
    <row r="190675" spans="101:101">
      <c r="CW190675" s="2210"/>
    </row>
    <row r="190676" spans="101:101">
      <c r="CW190676" s="2195"/>
    </row>
    <row r="190700" spans="101:101">
      <c r="CW190700" s="2210"/>
    </row>
    <row r="190701" spans="101:101">
      <c r="CW190701" s="2195"/>
    </row>
    <row r="190725" spans="101:101">
      <c r="CW190725" s="2210"/>
    </row>
    <row r="190726" spans="101:101">
      <c r="CW190726" s="2195"/>
    </row>
    <row r="190750" spans="101:101">
      <c r="CW190750" s="2210"/>
    </row>
    <row r="190751" spans="101:101">
      <c r="CW190751" s="2195"/>
    </row>
    <row r="190775" spans="101:101">
      <c r="CW190775" s="2210"/>
    </row>
    <row r="190776" spans="101:101">
      <c r="CW190776" s="2195"/>
    </row>
    <row r="190800" spans="101:101">
      <c r="CW190800" s="2210"/>
    </row>
    <row r="190801" spans="101:101">
      <c r="CW190801" s="2195"/>
    </row>
    <row r="190825" spans="101:101">
      <c r="CW190825" s="2210"/>
    </row>
    <row r="190826" spans="101:101">
      <c r="CW190826" s="2195"/>
    </row>
    <row r="190850" spans="101:101">
      <c r="CW190850" s="2210"/>
    </row>
    <row r="190851" spans="101:101">
      <c r="CW190851" s="2195"/>
    </row>
    <row r="190875" spans="101:101">
      <c r="CW190875" s="2210"/>
    </row>
    <row r="190876" spans="101:101">
      <c r="CW190876" s="2195"/>
    </row>
    <row r="190900" spans="101:101">
      <c r="CW190900" s="2210"/>
    </row>
    <row r="190901" spans="101:101">
      <c r="CW190901" s="2195"/>
    </row>
    <row r="190925" spans="101:101">
      <c r="CW190925" s="2210"/>
    </row>
    <row r="190926" spans="101:101">
      <c r="CW190926" s="2195"/>
    </row>
    <row r="190950" spans="101:101">
      <c r="CW190950" s="2210"/>
    </row>
    <row r="190951" spans="101:101">
      <c r="CW190951" s="2195"/>
    </row>
    <row r="190975" spans="101:101">
      <c r="CW190975" s="2210"/>
    </row>
    <row r="190976" spans="101:101">
      <c r="CW190976" s="2195"/>
    </row>
    <row r="191000" spans="101:101">
      <c r="CW191000" s="2210"/>
    </row>
    <row r="191001" spans="101:101">
      <c r="CW191001" s="2195"/>
    </row>
    <row r="191025" spans="101:101">
      <c r="CW191025" s="2210"/>
    </row>
    <row r="191026" spans="101:101">
      <c r="CW191026" s="2195"/>
    </row>
    <row r="191050" spans="101:101">
      <c r="CW191050" s="2210"/>
    </row>
    <row r="191051" spans="101:101">
      <c r="CW191051" s="2195"/>
    </row>
    <row r="191075" spans="101:101">
      <c r="CW191075" s="2210"/>
    </row>
    <row r="191076" spans="101:101">
      <c r="CW191076" s="2195"/>
    </row>
    <row r="191100" spans="101:101">
      <c r="CW191100" s="2210"/>
    </row>
    <row r="191101" spans="101:101">
      <c r="CW191101" s="2195"/>
    </row>
    <row r="191125" spans="101:101">
      <c r="CW191125" s="2210"/>
    </row>
    <row r="191126" spans="101:101">
      <c r="CW191126" s="2195"/>
    </row>
    <row r="191150" spans="101:101">
      <c r="CW191150" s="2210"/>
    </row>
    <row r="191151" spans="101:101">
      <c r="CW191151" s="2195"/>
    </row>
    <row r="191175" spans="101:101">
      <c r="CW191175" s="2210"/>
    </row>
    <row r="191176" spans="101:101">
      <c r="CW191176" s="2195"/>
    </row>
    <row r="191200" spans="101:101">
      <c r="CW191200" s="2210"/>
    </row>
    <row r="191201" spans="101:101">
      <c r="CW191201" s="2195"/>
    </row>
    <row r="191225" spans="101:101">
      <c r="CW191225" s="2210"/>
    </row>
    <row r="191226" spans="101:101">
      <c r="CW191226" s="2195"/>
    </row>
    <row r="191250" spans="101:101">
      <c r="CW191250" s="2210"/>
    </row>
    <row r="191251" spans="101:101">
      <c r="CW191251" s="2195"/>
    </row>
    <row r="191275" spans="101:101">
      <c r="CW191275" s="2210"/>
    </row>
    <row r="191276" spans="101:101">
      <c r="CW191276" s="2195"/>
    </row>
    <row r="191300" spans="101:101">
      <c r="CW191300" s="2210"/>
    </row>
    <row r="191301" spans="101:101">
      <c r="CW191301" s="2195"/>
    </row>
    <row r="191325" spans="101:101">
      <c r="CW191325" s="2210"/>
    </row>
    <row r="191326" spans="101:101">
      <c r="CW191326" s="2195"/>
    </row>
    <row r="191350" spans="101:101">
      <c r="CW191350" s="2210"/>
    </row>
    <row r="191351" spans="101:101">
      <c r="CW191351" s="2195"/>
    </row>
    <row r="191375" spans="101:101">
      <c r="CW191375" s="2210"/>
    </row>
    <row r="191376" spans="101:101">
      <c r="CW191376" s="2195"/>
    </row>
    <row r="191400" spans="101:101">
      <c r="CW191400" s="2210"/>
    </row>
    <row r="191401" spans="101:101">
      <c r="CW191401" s="2195"/>
    </row>
    <row r="191425" spans="101:101">
      <c r="CW191425" s="2210"/>
    </row>
    <row r="191426" spans="101:101">
      <c r="CW191426" s="2195"/>
    </row>
    <row r="191450" spans="101:101">
      <c r="CW191450" s="2210"/>
    </row>
    <row r="191451" spans="101:101">
      <c r="CW191451" s="2195"/>
    </row>
    <row r="191475" spans="101:101">
      <c r="CW191475" s="2210"/>
    </row>
    <row r="191476" spans="101:101">
      <c r="CW191476" s="2195"/>
    </row>
    <row r="191500" spans="101:101">
      <c r="CW191500" s="2210"/>
    </row>
    <row r="191501" spans="101:101">
      <c r="CW191501" s="2195"/>
    </row>
    <row r="191525" spans="101:101">
      <c r="CW191525" s="2210"/>
    </row>
    <row r="191526" spans="101:101">
      <c r="CW191526" s="2195"/>
    </row>
    <row r="191550" spans="101:101">
      <c r="CW191550" s="2210"/>
    </row>
    <row r="191551" spans="101:101">
      <c r="CW191551" s="2195"/>
    </row>
    <row r="191575" spans="101:101">
      <c r="CW191575" s="2210"/>
    </row>
    <row r="191576" spans="101:101">
      <c r="CW191576" s="2195"/>
    </row>
    <row r="191600" spans="101:101">
      <c r="CW191600" s="2210"/>
    </row>
    <row r="191601" spans="101:101">
      <c r="CW191601" s="2195"/>
    </row>
    <row r="191625" spans="101:101">
      <c r="CW191625" s="2210"/>
    </row>
    <row r="191626" spans="101:101">
      <c r="CW191626" s="2195"/>
    </row>
    <row r="191650" spans="101:101">
      <c r="CW191650" s="2210"/>
    </row>
    <row r="191651" spans="101:101">
      <c r="CW191651" s="2195"/>
    </row>
    <row r="191675" spans="101:101">
      <c r="CW191675" s="2210"/>
    </row>
    <row r="191676" spans="101:101">
      <c r="CW191676" s="2195"/>
    </row>
    <row r="191700" spans="101:101">
      <c r="CW191700" s="2210"/>
    </row>
    <row r="191701" spans="101:101">
      <c r="CW191701" s="2195"/>
    </row>
    <row r="191725" spans="101:101">
      <c r="CW191725" s="2210"/>
    </row>
    <row r="191726" spans="101:101">
      <c r="CW191726" s="2195"/>
    </row>
    <row r="191750" spans="101:101">
      <c r="CW191750" s="2210"/>
    </row>
    <row r="191751" spans="101:101">
      <c r="CW191751" s="2195"/>
    </row>
    <row r="191775" spans="101:101">
      <c r="CW191775" s="2210"/>
    </row>
    <row r="191776" spans="101:101">
      <c r="CW191776" s="2195"/>
    </row>
    <row r="191800" spans="101:101">
      <c r="CW191800" s="2210"/>
    </row>
    <row r="191801" spans="101:101">
      <c r="CW191801" s="2195"/>
    </row>
    <row r="191825" spans="101:101">
      <c r="CW191825" s="2210"/>
    </row>
    <row r="191826" spans="101:101">
      <c r="CW191826" s="2195"/>
    </row>
    <row r="191850" spans="101:101">
      <c r="CW191850" s="2210"/>
    </row>
    <row r="191851" spans="101:101">
      <c r="CW191851" s="2195"/>
    </row>
    <row r="191875" spans="101:101">
      <c r="CW191875" s="2210"/>
    </row>
    <row r="191876" spans="101:101">
      <c r="CW191876" s="2195"/>
    </row>
    <row r="191900" spans="101:101">
      <c r="CW191900" s="2210"/>
    </row>
    <row r="191901" spans="101:101">
      <c r="CW191901" s="2195"/>
    </row>
    <row r="191925" spans="101:101">
      <c r="CW191925" s="2210"/>
    </row>
    <row r="191926" spans="101:101">
      <c r="CW191926" s="2195"/>
    </row>
    <row r="191950" spans="101:101">
      <c r="CW191950" s="2210"/>
    </row>
    <row r="191951" spans="101:101">
      <c r="CW191951" s="2195"/>
    </row>
    <row r="191975" spans="101:101">
      <c r="CW191975" s="2210"/>
    </row>
    <row r="191976" spans="101:101">
      <c r="CW191976" s="2195"/>
    </row>
    <row r="192000" spans="101:101">
      <c r="CW192000" s="2210"/>
    </row>
    <row r="192001" spans="101:101">
      <c r="CW192001" s="2195"/>
    </row>
    <row r="192025" spans="101:101">
      <c r="CW192025" s="2210"/>
    </row>
    <row r="192026" spans="101:101">
      <c r="CW192026" s="2195"/>
    </row>
    <row r="192050" spans="101:101">
      <c r="CW192050" s="2210"/>
    </row>
    <row r="192051" spans="101:101">
      <c r="CW192051" s="2195"/>
    </row>
    <row r="192075" spans="101:101">
      <c r="CW192075" s="2210"/>
    </row>
    <row r="192076" spans="101:101">
      <c r="CW192076" s="2195"/>
    </row>
    <row r="192100" spans="101:101">
      <c r="CW192100" s="2210"/>
    </row>
    <row r="192101" spans="101:101">
      <c r="CW192101" s="2195"/>
    </row>
    <row r="192125" spans="101:101">
      <c r="CW192125" s="2210"/>
    </row>
    <row r="192126" spans="101:101">
      <c r="CW192126" s="2195"/>
    </row>
    <row r="192150" spans="101:101">
      <c r="CW192150" s="2210"/>
    </row>
    <row r="192151" spans="101:101">
      <c r="CW192151" s="2195"/>
    </row>
    <row r="192175" spans="101:101">
      <c r="CW192175" s="2210"/>
    </row>
    <row r="192176" spans="101:101">
      <c r="CW192176" s="2195"/>
    </row>
    <row r="192200" spans="101:101">
      <c r="CW192200" s="2210"/>
    </row>
    <row r="192201" spans="101:101">
      <c r="CW192201" s="2195"/>
    </row>
    <row r="192225" spans="101:101">
      <c r="CW192225" s="2210"/>
    </row>
    <row r="192226" spans="101:101">
      <c r="CW192226" s="2195"/>
    </row>
    <row r="192250" spans="101:101">
      <c r="CW192250" s="2210"/>
    </row>
    <row r="192251" spans="101:101">
      <c r="CW192251" s="2195"/>
    </row>
    <row r="192275" spans="101:101">
      <c r="CW192275" s="2210"/>
    </row>
    <row r="192276" spans="101:101">
      <c r="CW192276" s="2195"/>
    </row>
    <row r="192300" spans="101:101">
      <c r="CW192300" s="2210"/>
    </row>
    <row r="192301" spans="101:101">
      <c r="CW192301" s="2195"/>
    </row>
    <row r="192325" spans="101:101">
      <c r="CW192325" s="2210"/>
    </row>
    <row r="192326" spans="101:101">
      <c r="CW192326" s="2195"/>
    </row>
    <row r="192350" spans="101:101">
      <c r="CW192350" s="2210"/>
    </row>
    <row r="192351" spans="101:101">
      <c r="CW192351" s="2195"/>
    </row>
    <row r="192375" spans="101:101">
      <c r="CW192375" s="2210"/>
    </row>
    <row r="192376" spans="101:101">
      <c r="CW192376" s="2195"/>
    </row>
    <row r="192400" spans="101:101">
      <c r="CW192400" s="2210"/>
    </row>
    <row r="192401" spans="101:101">
      <c r="CW192401" s="2195"/>
    </row>
    <row r="192425" spans="101:101">
      <c r="CW192425" s="2210"/>
    </row>
    <row r="192426" spans="101:101">
      <c r="CW192426" s="2195"/>
    </row>
    <row r="192450" spans="101:101">
      <c r="CW192450" s="2210"/>
    </row>
    <row r="192451" spans="101:101">
      <c r="CW192451" s="2195"/>
    </row>
    <row r="192475" spans="101:101">
      <c r="CW192475" s="2210"/>
    </row>
    <row r="192476" spans="101:101">
      <c r="CW192476" s="2195"/>
    </row>
    <row r="192500" spans="101:101">
      <c r="CW192500" s="2210"/>
    </row>
    <row r="192501" spans="101:101">
      <c r="CW192501" s="2195"/>
    </row>
    <row r="192525" spans="101:101">
      <c r="CW192525" s="2210"/>
    </row>
    <row r="192526" spans="101:101">
      <c r="CW192526" s="2195"/>
    </row>
    <row r="192550" spans="101:101">
      <c r="CW192550" s="2210"/>
    </row>
    <row r="192551" spans="101:101">
      <c r="CW192551" s="2195"/>
    </row>
    <row r="192575" spans="101:101">
      <c r="CW192575" s="2210"/>
    </row>
    <row r="192576" spans="101:101">
      <c r="CW192576" s="2195"/>
    </row>
    <row r="192600" spans="101:101">
      <c r="CW192600" s="2210"/>
    </row>
    <row r="192601" spans="101:101">
      <c r="CW192601" s="2195"/>
    </row>
    <row r="192625" spans="101:101">
      <c r="CW192625" s="2210"/>
    </row>
    <row r="192626" spans="101:101">
      <c r="CW192626" s="2195"/>
    </row>
    <row r="192650" spans="101:101">
      <c r="CW192650" s="2210"/>
    </row>
    <row r="192651" spans="101:101">
      <c r="CW192651" s="2195"/>
    </row>
    <row r="192675" spans="101:101">
      <c r="CW192675" s="2210"/>
    </row>
    <row r="192676" spans="101:101">
      <c r="CW192676" s="2195"/>
    </row>
    <row r="192700" spans="101:101">
      <c r="CW192700" s="2210"/>
    </row>
    <row r="192701" spans="101:101">
      <c r="CW192701" s="2195"/>
    </row>
    <row r="192725" spans="101:101">
      <c r="CW192725" s="2210"/>
    </row>
    <row r="192726" spans="101:101">
      <c r="CW192726" s="2195"/>
    </row>
    <row r="192750" spans="101:101">
      <c r="CW192750" s="2210"/>
    </row>
    <row r="192751" spans="101:101">
      <c r="CW192751" s="2195"/>
    </row>
    <row r="192775" spans="101:101">
      <c r="CW192775" s="2210"/>
    </row>
    <row r="192776" spans="101:101">
      <c r="CW192776" s="2195"/>
    </row>
    <row r="192800" spans="101:101">
      <c r="CW192800" s="2210"/>
    </row>
    <row r="192801" spans="101:101">
      <c r="CW192801" s="2195"/>
    </row>
    <row r="192825" spans="101:101">
      <c r="CW192825" s="2210"/>
    </row>
    <row r="192826" spans="101:101">
      <c r="CW192826" s="2195"/>
    </row>
    <row r="192850" spans="101:101">
      <c r="CW192850" s="2210"/>
    </row>
    <row r="192851" spans="101:101">
      <c r="CW192851" s="2195"/>
    </row>
    <row r="192875" spans="101:101">
      <c r="CW192875" s="2210"/>
    </row>
    <row r="192876" spans="101:101">
      <c r="CW192876" s="2195"/>
    </row>
    <row r="192900" spans="101:101">
      <c r="CW192900" s="2210"/>
    </row>
    <row r="192901" spans="101:101">
      <c r="CW192901" s="2195"/>
    </row>
    <row r="192925" spans="101:101">
      <c r="CW192925" s="2210"/>
    </row>
    <row r="192926" spans="101:101">
      <c r="CW192926" s="2195"/>
    </row>
    <row r="192950" spans="101:101">
      <c r="CW192950" s="2210"/>
    </row>
    <row r="192951" spans="101:101">
      <c r="CW192951" s="2195"/>
    </row>
    <row r="192975" spans="101:101">
      <c r="CW192975" s="2210"/>
    </row>
    <row r="192976" spans="101:101">
      <c r="CW192976" s="2195"/>
    </row>
    <row r="193000" spans="101:101">
      <c r="CW193000" s="2210"/>
    </row>
    <row r="193001" spans="101:101">
      <c r="CW193001" s="2195"/>
    </row>
    <row r="193025" spans="101:101">
      <c r="CW193025" s="2210"/>
    </row>
    <row r="193026" spans="101:101">
      <c r="CW193026" s="2195"/>
    </row>
    <row r="193050" spans="101:101">
      <c r="CW193050" s="2210"/>
    </row>
    <row r="193051" spans="101:101">
      <c r="CW193051" s="2195"/>
    </row>
    <row r="193075" spans="101:101">
      <c r="CW193075" s="2210"/>
    </row>
    <row r="193076" spans="101:101">
      <c r="CW193076" s="2195"/>
    </row>
    <row r="193100" spans="101:101">
      <c r="CW193100" s="2210"/>
    </row>
    <row r="193101" spans="101:101">
      <c r="CW193101" s="2195"/>
    </row>
    <row r="193125" spans="101:101">
      <c r="CW193125" s="2210"/>
    </row>
    <row r="193126" spans="101:101">
      <c r="CW193126" s="2195"/>
    </row>
    <row r="193150" spans="101:101">
      <c r="CW193150" s="2210"/>
    </row>
    <row r="193151" spans="101:101">
      <c r="CW193151" s="2195"/>
    </row>
    <row r="193175" spans="101:101">
      <c r="CW193175" s="2210"/>
    </row>
    <row r="193176" spans="101:101">
      <c r="CW193176" s="2195"/>
    </row>
    <row r="193200" spans="101:101">
      <c r="CW193200" s="2210"/>
    </row>
    <row r="193201" spans="101:101">
      <c r="CW193201" s="2195"/>
    </row>
    <row r="193225" spans="101:101">
      <c r="CW193225" s="2210"/>
    </row>
    <row r="193226" spans="101:101">
      <c r="CW193226" s="2195"/>
    </row>
    <row r="193250" spans="101:101">
      <c r="CW193250" s="2210"/>
    </row>
    <row r="193251" spans="101:101">
      <c r="CW193251" s="2195"/>
    </row>
    <row r="193275" spans="101:101">
      <c r="CW193275" s="2210"/>
    </row>
    <row r="193276" spans="101:101">
      <c r="CW193276" s="2195"/>
    </row>
    <row r="193300" spans="101:101">
      <c r="CW193300" s="2210"/>
    </row>
    <row r="193301" spans="101:101">
      <c r="CW193301" s="2195"/>
    </row>
    <row r="193325" spans="101:101">
      <c r="CW193325" s="2210"/>
    </row>
    <row r="193326" spans="101:101">
      <c r="CW193326" s="2195"/>
    </row>
    <row r="193350" spans="101:101">
      <c r="CW193350" s="2210"/>
    </row>
    <row r="193351" spans="101:101">
      <c r="CW193351" s="2195"/>
    </row>
    <row r="193375" spans="101:101">
      <c r="CW193375" s="2210"/>
    </row>
    <row r="193376" spans="101:101">
      <c r="CW193376" s="2195"/>
    </row>
    <row r="193400" spans="101:101">
      <c r="CW193400" s="2210"/>
    </row>
    <row r="193401" spans="101:101">
      <c r="CW193401" s="2195"/>
    </row>
    <row r="193425" spans="101:101">
      <c r="CW193425" s="2210"/>
    </row>
    <row r="193426" spans="101:101">
      <c r="CW193426" s="2195"/>
    </row>
    <row r="193450" spans="101:101">
      <c r="CW193450" s="2210"/>
    </row>
    <row r="193451" spans="101:101">
      <c r="CW193451" s="2195"/>
    </row>
    <row r="193475" spans="101:101">
      <c r="CW193475" s="2210"/>
    </row>
    <row r="193476" spans="101:101">
      <c r="CW193476" s="2195"/>
    </row>
    <row r="193500" spans="101:101">
      <c r="CW193500" s="2210"/>
    </row>
    <row r="193501" spans="101:101">
      <c r="CW193501" s="2195"/>
    </row>
    <row r="193525" spans="101:101">
      <c r="CW193525" s="2210"/>
    </row>
    <row r="193526" spans="101:101">
      <c r="CW193526" s="2195"/>
    </row>
    <row r="193550" spans="101:101">
      <c r="CW193550" s="2210"/>
    </row>
    <row r="193551" spans="101:101">
      <c r="CW193551" s="2195"/>
    </row>
    <row r="193575" spans="101:101">
      <c r="CW193575" s="2210"/>
    </row>
    <row r="193576" spans="101:101">
      <c r="CW193576" s="2195"/>
    </row>
    <row r="193600" spans="101:101">
      <c r="CW193600" s="2210"/>
    </row>
    <row r="193601" spans="101:101">
      <c r="CW193601" s="2195"/>
    </row>
    <row r="193625" spans="101:101">
      <c r="CW193625" s="2210"/>
    </row>
    <row r="193626" spans="101:101">
      <c r="CW193626" s="2195"/>
    </row>
    <row r="193650" spans="101:101">
      <c r="CW193650" s="2210"/>
    </row>
    <row r="193651" spans="101:101">
      <c r="CW193651" s="2195"/>
    </row>
    <row r="193675" spans="101:101">
      <c r="CW193675" s="2210"/>
    </row>
    <row r="193676" spans="101:101">
      <c r="CW193676" s="2195"/>
    </row>
    <row r="193700" spans="101:101">
      <c r="CW193700" s="2210"/>
    </row>
    <row r="193701" spans="101:101">
      <c r="CW193701" s="2195"/>
    </row>
    <row r="193725" spans="101:101">
      <c r="CW193725" s="2210"/>
    </row>
    <row r="193726" spans="101:101">
      <c r="CW193726" s="2195"/>
    </row>
    <row r="193750" spans="101:101">
      <c r="CW193750" s="2210"/>
    </row>
    <row r="193751" spans="101:101">
      <c r="CW193751" s="2195"/>
    </row>
    <row r="193775" spans="101:101">
      <c r="CW193775" s="2210"/>
    </row>
    <row r="193776" spans="101:101">
      <c r="CW193776" s="2195"/>
    </row>
    <row r="193800" spans="101:101">
      <c r="CW193800" s="2210"/>
    </row>
    <row r="193801" spans="101:101">
      <c r="CW193801" s="2195"/>
    </row>
    <row r="193825" spans="101:101">
      <c r="CW193825" s="2210"/>
    </row>
    <row r="193826" spans="101:101">
      <c r="CW193826" s="2195"/>
    </row>
    <row r="193850" spans="101:101">
      <c r="CW193850" s="2210"/>
    </row>
    <row r="193851" spans="101:101">
      <c r="CW193851" s="2195"/>
    </row>
    <row r="193875" spans="101:101">
      <c r="CW193875" s="2210"/>
    </row>
    <row r="193876" spans="101:101">
      <c r="CW193876" s="2195"/>
    </row>
    <row r="193900" spans="101:101">
      <c r="CW193900" s="2210"/>
    </row>
    <row r="193901" spans="101:101">
      <c r="CW193901" s="2195"/>
    </row>
    <row r="193925" spans="101:101">
      <c r="CW193925" s="2210"/>
    </row>
    <row r="193926" spans="101:101">
      <c r="CW193926" s="2195"/>
    </row>
    <row r="193950" spans="101:101">
      <c r="CW193950" s="2210"/>
    </row>
    <row r="193951" spans="101:101">
      <c r="CW193951" s="2195"/>
    </row>
    <row r="193975" spans="101:101">
      <c r="CW193975" s="2210"/>
    </row>
    <row r="193976" spans="101:101">
      <c r="CW193976" s="2195"/>
    </row>
    <row r="194000" spans="101:101">
      <c r="CW194000" s="2210"/>
    </row>
    <row r="194001" spans="101:101">
      <c r="CW194001" s="2195"/>
    </row>
    <row r="194025" spans="101:101">
      <c r="CW194025" s="2210"/>
    </row>
    <row r="194026" spans="101:101">
      <c r="CW194026" s="2195"/>
    </row>
    <row r="194050" spans="101:101">
      <c r="CW194050" s="2210"/>
    </row>
    <row r="194051" spans="101:101">
      <c r="CW194051" s="2195"/>
    </row>
    <row r="194075" spans="101:101">
      <c r="CW194075" s="2210"/>
    </row>
    <row r="194076" spans="101:101">
      <c r="CW194076" s="2195"/>
    </row>
    <row r="194100" spans="101:101">
      <c r="CW194100" s="2210"/>
    </row>
    <row r="194101" spans="101:101">
      <c r="CW194101" s="2195"/>
    </row>
    <row r="194125" spans="101:101">
      <c r="CW194125" s="2210"/>
    </row>
    <row r="194126" spans="101:101">
      <c r="CW194126" s="2195"/>
    </row>
    <row r="194150" spans="101:101">
      <c r="CW194150" s="2210"/>
    </row>
    <row r="194151" spans="101:101">
      <c r="CW194151" s="2195"/>
    </row>
    <row r="194175" spans="101:101">
      <c r="CW194175" s="2210"/>
    </row>
    <row r="194176" spans="101:101">
      <c r="CW194176" s="2195"/>
    </row>
    <row r="194200" spans="101:101">
      <c r="CW194200" s="2210"/>
    </row>
    <row r="194201" spans="101:101">
      <c r="CW194201" s="2195"/>
    </row>
    <row r="194225" spans="101:101">
      <c r="CW194225" s="2210"/>
    </row>
    <row r="194226" spans="101:101">
      <c r="CW194226" s="2195"/>
    </row>
    <row r="194250" spans="101:101">
      <c r="CW194250" s="2210"/>
    </row>
    <row r="194251" spans="101:101">
      <c r="CW194251" s="2195"/>
    </row>
    <row r="194275" spans="101:101">
      <c r="CW194275" s="2210"/>
    </row>
    <row r="194276" spans="101:101">
      <c r="CW194276" s="2195"/>
    </row>
    <row r="194300" spans="101:101">
      <c r="CW194300" s="2210"/>
    </row>
    <row r="194301" spans="101:101">
      <c r="CW194301" s="2195"/>
    </row>
    <row r="194325" spans="101:101">
      <c r="CW194325" s="2210"/>
    </row>
    <row r="194326" spans="101:101">
      <c r="CW194326" s="2195"/>
    </row>
    <row r="194350" spans="101:101">
      <c r="CW194350" s="2210"/>
    </row>
    <row r="194351" spans="101:101">
      <c r="CW194351" s="2195"/>
    </row>
    <row r="194375" spans="101:101">
      <c r="CW194375" s="2210"/>
    </row>
    <row r="194376" spans="101:101">
      <c r="CW194376" s="2195"/>
    </row>
    <row r="194400" spans="101:101">
      <c r="CW194400" s="2210"/>
    </row>
    <row r="194401" spans="101:101">
      <c r="CW194401" s="2195"/>
    </row>
    <row r="194425" spans="101:101">
      <c r="CW194425" s="2210"/>
    </row>
    <row r="194426" spans="101:101">
      <c r="CW194426" s="2195"/>
    </row>
    <row r="194450" spans="101:101">
      <c r="CW194450" s="2210"/>
    </row>
    <row r="194451" spans="101:101">
      <c r="CW194451" s="2195"/>
    </row>
    <row r="194475" spans="101:101">
      <c r="CW194475" s="2210"/>
    </row>
    <row r="194476" spans="101:101">
      <c r="CW194476" s="2195"/>
    </row>
    <row r="194500" spans="101:101">
      <c r="CW194500" s="2210"/>
    </row>
    <row r="194501" spans="101:101">
      <c r="CW194501" s="2195"/>
    </row>
    <row r="194525" spans="101:101">
      <c r="CW194525" s="2210"/>
    </row>
    <row r="194526" spans="101:101">
      <c r="CW194526" s="2195"/>
    </row>
    <row r="194550" spans="101:101">
      <c r="CW194550" s="2210"/>
    </row>
    <row r="194551" spans="101:101">
      <c r="CW194551" s="2195"/>
    </row>
    <row r="194575" spans="101:101">
      <c r="CW194575" s="2210"/>
    </row>
    <row r="194576" spans="101:101">
      <c r="CW194576" s="2195"/>
    </row>
    <row r="194600" spans="101:101">
      <c r="CW194600" s="2210"/>
    </row>
    <row r="194601" spans="101:101">
      <c r="CW194601" s="2195"/>
    </row>
    <row r="194625" spans="101:101">
      <c r="CW194625" s="2210"/>
    </row>
    <row r="194626" spans="101:101">
      <c r="CW194626" s="2195"/>
    </row>
    <row r="194650" spans="101:101">
      <c r="CW194650" s="2210"/>
    </row>
    <row r="194651" spans="101:101">
      <c r="CW194651" s="2195"/>
    </row>
    <row r="194675" spans="101:101">
      <c r="CW194675" s="2210"/>
    </row>
    <row r="194676" spans="101:101">
      <c r="CW194676" s="2195"/>
    </row>
    <row r="194700" spans="101:101">
      <c r="CW194700" s="2210"/>
    </row>
    <row r="194701" spans="101:101">
      <c r="CW194701" s="2195"/>
    </row>
    <row r="194725" spans="101:101">
      <c r="CW194725" s="2210"/>
    </row>
    <row r="194726" spans="101:101">
      <c r="CW194726" s="2195"/>
    </row>
    <row r="194750" spans="101:101">
      <c r="CW194750" s="2210"/>
    </row>
    <row r="194751" spans="101:101">
      <c r="CW194751" s="2195"/>
    </row>
    <row r="194775" spans="101:101">
      <c r="CW194775" s="2210"/>
    </row>
    <row r="194776" spans="101:101">
      <c r="CW194776" s="2195"/>
    </row>
    <row r="194800" spans="101:101">
      <c r="CW194800" s="2210"/>
    </row>
    <row r="194801" spans="101:101">
      <c r="CW194801" s="2195"/>
    </row>
    <row r="194825" spans="101:101">
      <c r="CW194825" s="2210"/>
    </row>
    <row r="194826" spans="101:101">
      <c r="CW194826" s="2195"/>
    </row>
    <row r="194850" spans="101:101">
      <c r="CW194850" s="2210"/>
    </row>
    <row r="194851" spans="101:101">
      <c r="CW194851" s="2195"/>
    </row>
    <row r="194875" spans="101:101">
      <c r="CW194875" s="2210"/>
    </row>
    <row r="194876" spans="101:101">
      <c r="CW194876" s="2195"/>
    </row>
    <row r="194900" spans="101:101">
      <c r="CW194900" s="2210"/>
    </row>
    <row r="194901" spans="101:101">
      <c r="CW194901" s="2195"/>
    </row>
    <row r="194925" spans="101:101">
      <c r="CW194925" s="2210"/>
    </row>
    <row r="194926" spans="101:101">
      <c r="CW194926" s="2195"/>
    </row>
    <row r="194950" spans="101:101">
      <c r="CW194950" s="2210"/>
    </row>
    <row r="194951" spans="101:101">
      <c r="CW194951" s="2195"/>
    </row>
    <row r="194975" spans="101:101">
      <c r="CW194975" s="2210"/>
    </row>
    <row r="194976" spans="101:101">
      <c r="CW194976" s="2195"/>
    </row>
    <row r="195000" spans="101:101">
      <c r="CW195000" s="2210"/>
    </row>
    <row r="195001" spans="101:101">
      <c r="CW195001" s="2195"/>
    </row>
    <row r="195025" spans="101:101">
      <c r="CW195025" s="2210"/>
    </row>
    <row r="195026" spans="101:101">
      <c r="CW195026" s="2195"/>
    </row>
    <row r="195050" spans="101:101">
      <c r="CW195050" s="2210"/>
    </row>
    <row r="195051" spans="101:101">
      <c r="CW195051" s="2195"/>
    </row>
    <row r="195075" spans="101:101">
      <c r="CW195075" s="2210"/>
    </row>
    <row r="195076" spans="101:101">
      <c r="CW195076" s="2195"/>
    </row>
    <row r="195100" spans="101:101">
      <c r="CW195100" s="2210"/>
    </row>
    <row r="195101" spans="101:101">
      <c r="CW195101" s="2195"/>
    </row>
    <row r="195125" spans="101:101">
      <c r="CW195125" s="2210"/>
    </row>
    <row r="195126" spans="101:101">
      <c r="CW195126" s="2195"/>
    </row>
    <row r="195150" spans="101:101">
      <c r="CW195150" s="2210"/>
    </row>
    <row r="195151" spans="101:101">
      <c r="CW195151" s="2195"/>
    </row>
    <row r="195175" spans="101:101">
      <c r="CW195175" s="2210"/>
    </row>
    <row r="195176" spans="101:101">
      <c r="CW195176" s="2195"/>
    </row>
    <row r="195200" spans="101:101">
      <c r="CW195200" s="2210"/>
    </row>
    <row r="195201" spans="101:101">
      <c r="CW195201" s="2195"/>
    </row>
    <row r="195225" spans="101:101">
      <c r="CW195225" s="2210"/>
    </row>
    <row r="195226" spans="101:101">
      <c r="CW195226" s="2195"/>
    </row>
    <row r="195250" spans="101:101">
      <c r="CW195250" s="2210"/>
    </row>
    <row r="195251" spans="101:101">
      <c r="CW195251" s="2195"/>
    </row>
    <row r="195275" spans="101:101">
      <c r="CW195275" s="2210"/>
    </row>
    <row r="195276" spans="101:101">
      <c r="CW195276" s="2195"/>
    </row>
    <row r="195300" spans="101:101">
      <c r="CW195300" s="2210"/>
    </row>
    <row r="195301" spans="101:101">
      <c r="CW195301" s="2195"/>
    </row>
    <row r="195325" spans="101:101">
      <c r="CW195325" s="2210"/>
    </row>
    <row r="195326" spans="101:101">
      <c r="CW195326" s="2195"/>
    </row>
    <row r="195350" spans="101:101">
      <c r="CW195350" s="2210"/>
    </row>
    <row r="195351" spans="101:101">
      <c r="CW195351" s="2195"/>
    </row>
    <row r="195375" spans="101:101">
      <c r="CW195375" s="2210"/>
    </row>
    <row r="195376" spans="101:101">
      <c r="CW195376" s="2195"/>
    </row>
    <row r="195400" spans="101:101">
      <c r="CW195400" s="2210"/>
    </row>
    <row r="195401" spans="101:101">
      <c r="CW195401" s="2195"/>
    </row>
    <row r="195425" spans="101:101">
      <c r="CW195425" s="2210"/>
    </row>
    <row r="195426" spans="101:101">
      <c r="CW195426" s="2195"/>
    </row>
    <row r="195450" spans="101:101">
      <c r="CW195450" s="2210"/>
    </row>
    <row r="195451" spans="101:101">
      <c r="CW195451" s="2195"/>
    </row>
    <row r="195475" spans="101:101">
      <c r="CW195475" s="2210"/>
    </row>
    <row r="195476" spans="101:101">
      <c r="CW195476" s="2195"/>
    </row>
    <row r="195500" spans="101:101">
      <c r="CW195500" s="2210"/>
    </row>
    <row r="195501" spans="101:101">
      <c r="CW195501" s="2195"/>
    </row>
    <row r="195525" spans="101:101">
      <c r="CW195525" s="2210"/>
    </row>
    <row r="195526" spans="101:101">
      <c r="CW195526" s="2195"/>
    </row>
    <row r="195550" spans="101:101">
      <c r="CW195550" s="2210"/>
    </row>
    <row r="195551" spans="101:101">
      <c r="CW195551" s="2195"/>
    </row>
    <row r="195575" spans="101:101">
      <c r="CW195575" s="2210"/>
    </row>
    <row r="195576" spans="101:101">
      <c r="CW195576" s="2195"/>
    </row>
    <row r="195600" spans="101:101">
      <c r="CW195600" s="2210"/>
    </row>
    <row r="195601" spans="101:101">
      <c r="CW195601" s="2195"/>
    </row>
    <row r="195625" spans="101:101">
      <c r="CW195625" s="2210"/>
    </row>
    <row r="195626" spans="101:101">
      <c r="CW195626" s="2195"/>
    </row>
    <row r="195650" spans="101:101">
      <c r="CW195650" s="2210"/>
    </row>
    <row r="195651" spans="101:101">
      <c r="CW195651" s="2195"/>
    </row>
    <row r="195675" spans="101:101">
      <c r="CW195675" s="2210"/>
    </row>
    <row r="195676" spans="101:101">
      <c r="CW195676" s="2195"/>
    </row>
    <row r="195700" spans="101:101">
      <c r="CW195700" s="2210"/>
    </row>
    <row r="195701" spans="101:101">
      <c r="CW195701" s="2195"/>
    </row>
    <row r="195725" spans="101:101">
      <c r="CW195725" s="2210"/>
    </row>
    <row r="195726" spans="101:101">
      <c r="CW195726" s="2195"/>
    </row>
    <row r="195750" spans="101:101">
      <c r="CW195750" s="2210"/>
    </row>
    <row r="195751" spans="101:101">
      <c r="CW195751" s="2195"/>
    </row>
    <row r="195775" spans="101:101">
      <c r="CW195775" s="2210"/>
    </row>
    <row r="195776" spans="101:101">
      <c r="CW195776" s="2195"/>
    </row>
    <row r="195800" spans="101:101">
      <c r="CW195800" s="2210"/>
    </row>
    <row r="195801" spans="101:101">
      <c r="CW195801" s="2195"/>
    </row>
    <row r="195825" spans="101:101">
      <c r="CW195825" s="2210"/>
    </row>
    <row r="195826" spans="101:101">
      <c r="CW195826" s="2195"/>
    </row>
    <row r="195850" spans="101:101">
      <c r="CW195850" s="2210"/>
    </row>
    <row r="195851" spans="101:101">
      <c r="CW195851" s="2195"/>
    </row>
    <row r="195875" spans="101:101">
      <c r="CW195875" s="2210"/>
    </row>
    <row r="195876" spans="101:101">
      <c r="CW195876" s="2195"/>
    </row>
    <row r="195900" spans="101:101">
      <c r="CW195900" s="2210"/>
    </row>
    <row r="195901" spans="101:101">
      <c r="CW195901" s="2195"/>
    </row>
    <row r="195925" spans="101:101">
      <c r="CW195925" s="2210"/>
    </row>
    <row r="195926" spans="101:101">
      <c r="CW195926" s="2195"/>
    </row>
    <row r="195950" spans="101:101">
      <c r="CW195950" s="2210"/>
    </row>
    <row r="195951" spans="101:101">
      <c r="CW195951" s="2195"/>
    </row>
    <row r="195975" spans="101:101">
      <c r="CW195975" s="2210"/>
    </row>
    <row r="195976" spans="101:101">
      <c r="CW195976" s="2195"/>
    </row>
    <row r="196000" spans="101:101">
      <c r="CW196000" s="2210"/>
    </row>
    <row r="196001" spans="101:101">
      <c r="CW196001" s="2195"/>
    </row>
    <row r="196025" spans="101:101">
      <c r="CW196025" s="2210"/>
    </row>
    <row r="196026" spans="101:101">
      <c r="CW196026" s="2195"/>
    </row>
    <row r="196050" spans="101:101">
      <c r="CW196050" s="2210"/>
    </row>
    <row r="196051" spans="101:101">
      <c r="CW196051" s="2195"/>
    </row>
    <row r="196075" spans="101:101">
      <c r="CW196075" s="2210"/>
    </row>
    <row r="196076" spans="101:101">
      <c r="CW196076" s="2195"/>
    </row>
    <row r="196100" spans="101:101">
      <c r="CW196100" s="2210"/>
    </row>
    <row r="196101" spans="101:101">
      <c r="CW196101" s="2195"/>
    </row>
    <row r="196125" spans="101:101">
      <c r="CW196125" s="2210"/>
    </row>
    <row r="196126" spans="101:101">
      <c r="CW196126" s="2195"/>
    </row>
    <row r="196150" spans="101:101">
      <c r="CW196150" s="2210"/>
    </row>
    <row r="196151" spans="101:101">
      <c r="CW196151" s="2195"/>
    </row>
    <row r="196175" spans="101:101">
      <c r="CW196175" s="2210"/>
    </row>
    <row r="196176" spans="101:101">
      <c r="CW196176" s="2195"/>
    </row>
    <row r="196200" spans="101:101">
      <c r="CW196200" s="2210"/>
    </row>
    <row r="196201" spans="101:101">
      <c r="CW196201" s="2195"/>
    </row>
    <row r="196225" spans="101:101">
      <c r="CW196225" s="2210"/>
    </row>
    <row r="196226" spans="101:101">
      <c r="CW196226" s="2195"/>
    </row>
    <row r="196250" spans="101:101">
      <c r="CW196250" s="2210"/>
    </row>
    <row r="196251" spans="101:101">
      <c r="CW196251" s="2195"/>
    </row>
    <row r="196275" spans="101:101">
      <c r="CW196275" s="2210"/>
    </row>
    <row r="196276" spans="101:101">
      <c r="CW196276" s="2195"/>
    </row>
    <row r="196300" spans="101:101">
      <c r="CW196300" s="2210"/>
    </row>
    <row r="196301" spans="101:101">
      <c r="CW196301" s="2195"/>
    </row>
    <row r="196325" spans="101:101">
      <c r="CW196325" s="2210"/>
    </row>
    <row r="196326" spans="101:101">
      <c r="CW196326" s="2195"/>
    </row>
    <row r="196350" spans="101:101">
      <c r="CW196350" s="2210"/>
    </row>
    <row r="196351" spans="101:101">
      <c r="CW196351" s="2195"/>
    </row>
    <row r="196375" spans="101:101">
      <c r="CW196375" s="2210"/>
    </row>
    <row r="196376" spans="101:101">
      <c r="CW196376" s="2195"/>
    </row>
    <row r="196400" spans="101:101">
      <c r="CW196400" s="2210"/>
    </row>
    <row r="196401" spans="101:101">
      <c r="CW196401" s="2195"/>
    </row>
    <row r="196425" spans="101:101">
      <c r="CW196425" s="2210"/>
    </row>
    <row r="196426" spans="101:101">
      <c r="CW196426" s="2195"/>
    </row>
    <row r="196450" spans="101:101">
      <c r="CW196450" s="2210"/>
    </row>
    <row r="196451" spans="101:101">
      <c r="CW196451" s="2195"/>
    </row>
    <row r="196475" spans="101:101">
      <c r="CW196475" s="2210"/>
    </row>
    <row r="196476" spans="101:101">
      <c r="CW196476" s="2195"/>
    </row>
    <row r="196500" spans="101:101">
      <c r="CW196500" s="2210"/>
    </row>
    <row r="196501" spans="101:101">
      <c r="CW196501" s="2195"/>
    </row>
    <row r="196525" spans="101:101">
      <c r="CW196525" s="2210"/>
    </row>
    <row r="196526" spans="101:101">
      <c r="CW196526" s="2195"/>
    </row>
    <row r="196550" spans="101:101">
      <c r="CW196550" s="2210"/>
    </row>
    <row r="196551" spans="101:101">
      <c r="CW196551" s="2195"/>
    </row>
    <row r="196575" spans="101:101">
      <c r="CW196575" s="2210"/>
    </row>
    <row r="196576" spans="101:101">
      <c r="CW196576" s="2195"/>
    </row>
    <row r="196600" spans="101:101">
      <c r="CW196600" s="2210"/>
    </row>
    <row r="196601" spans="101:101">
      <c r="CW196601" s="2195"/>
    </row>
    <row r="196625" spans="101:101">
      <c r="CW196625" s="2210"/>
    </row>
    <row r="196626" spans="101:101">
      <c r="CW196626" s="2195"/>
    </row>
    <row r="196650" spans="101:101">
      <c r="CW196650" s="2210"/>
    </row>
    <row r="196651" spans="101:101">
      <c r="CW196651" s="2195"/>
    </row>
    <row r="196675" spans="101:101">
      <c r="CW196675" s="2210"/>
    </row>
    <row r="196676" spans="101:101">
      <c r="CW196676" s="2195"/>
    </row>
    <row r="196700" spans="101:101">
      <c r="CW196700" s="2210"/>
    </row>
    <row r="196701" spans="101:101">
      <c r="CW196701" s="2195"/>
    </row>
    <row r="196725" spans="101:101">
      <c r="CW196725" s="2210"/>
    </row>
    <row r="196726" spans="101:101">
      <c r="CW196726" s="2195"/>
    </row>
    <row r="196750" spans="101:101">
      <c r="CW196750" s="2210"/>
    </row>
    <row r="196751" spans="101:101">
      <c r="CW196751" s="2195"/>
    </row>
    <row r="196775" spans="101:101">
      <c r="CW196775" s="2210"/>
    </row>
    <row r="196776" spans="101:101">
      <c r="CW196776" s="2195"/>
    </row>
    <row r="196800" spans="101:101">
      <c r="CW196800" s="2210"/>
    </row>
    <row r="196801" spans="101:101">
      <c r="CW196801" s="2195"/>
    </row>
    <row r="196825" spans="101:101">
      <c r="CW196825" s="2210"/>
    </row>
    <row r="196826" spans="101:101">
      <c r="CW196826" s="2195"/>
    </row>
    <row r="196850" spans="101:101">
      <c r="CW196850" s="2210"/>
    </row>
    <row r="196851" spans="101:101">
      <c r="CW196851" s="2195"/>
    </row>
    <row r="196875" spans="101:101">
      <c r="CW196875" s="2210"/>
    </row>
    <row r="196876" spans="101:101">
      <c r="CW196876" s="2195"/>
    </row>
    <row r="196900" spans="101:101">
      <c r="CW196900" s="2210"/>
    </row>
    <row r="196901" spans="101:101">
      <c r="CW196901" s="2195"/>
    </row>
    <row r="196925" spans="101:101">
      <c r="CW196925" s="2210"/>
    </row>
    <row r="196926" spans="101:101">
      <c r="CW196926" s="2195"/>
    </row>
    <row r="196950" spans="101:101">
      <c r="CW196950" s="2210"/>
    </row>
    <row r="196951" spans="101:101">
      <c r="CW196951" s="2195"/>
    </row>
    <row r="196975" spans="101:101">
      <c r="CW196975" s="2210"/>
    </row>
    <row r="196976" spans="101:101">
      <c r="CW196976" s="2195"/>
    </row>
    <row r="197000" spans="101:101">
      <c r="CW197000" s="2210"/>
    </row>
    <row r="197001" spans="101:101">
      <c r="CW197001" s="2195"/>
    </row>
    <row r="197025" spans="101:101">
      <c r="CW197025" s="2210"/>
    </row>
    <row r="197026" spans="101:101">
      <c r="CW197026" s="2195"/>
    </row>
    <row r="197050" spans="101:101">
      <c r="CW197050" s="2210"/>
    </row>
    <row r="197051" spans="101:101">
      <c r="CW197051" s="2195"/>
    </row>
    <row r="197075" spans="101:101">
      <c r="CW197075" s="2210"/>
    </row>
    <row r="197076" spans="101:101">
      <c r="CW197076" s="2195"/>
    </row>
    <row r="197100" spans="101:101">
      <c r="CW197100" s="2210"/>
    </row>
    <row r="197101" spans="101:101">
      <c r="CW197101" s="2195"/>
    </row>
    <row r="197125" spans="101:101">
      <c r="CW197125" s="2210"/>
    </row>
    <row r="197126" spans="101:101">
      <c r="CW197126" s="2195"/>
    </row>
    <row r="197150" spans="101:101">
      <c r="CW197150" s="2210"/>
    </row>
    <row r="197151" spans="101:101">
      <c r="CW197151" s="2195"/>
    </row>
    <row r="197175" spans="101:101">
      <c r="CW197175" s="2210"/>
    </row>
    <row r="197176" spans="101:101">
      <c r="CW197176" s="2195"/>
    </row>
    <row r="197200" spans="101:101">
      <c r="CW197200" s="2210"/>
    </row>
    <row r="197201" spans="101:101">
      <c r="CW197201" s="2195"/>
    </row>
    <row r="197225" spans="101:101">
      <c r="CW197225" s="2210"/>
    </row>
    <row r="197226" spans="101:101">
      <c r="CW197226" s="2195"/>
    </row>
    <row r="197250" spans="101:101">
      <c r="CW197250" s="2210"/>
    </row>
    <row r="197251" spans="101:101">
      <c r="CW197251" s="2195"/>
    </row>
    <row r="197275" spans="101:101">
      <c r="CW197275" s="2210"/>
    </row>
    <row r="197276" spans="101:101">
      <c r="CW197276" s="2195"/>
    </row>
    <row r="197300" spans="101:101">
      <c r="CW197300" s="2210"/>
    </row>
    <row r="197301" spans="101:101">
      <c r="CW197301" s="2195"/>
    </row>
    <row r="197325" spans="101:101">
      <c r="CW197325" s="2210"/>
    </row>
    <row r="197326" spans="101:101">
      <c r="CW197326" s="2195"/>
    </row>
    <row r="197350" spans="101:101">
      <c r="CW197350" s="2210"/>
    </row>
    <row r="197351" spans="101:101">
      <c r="CW197351" s="2195"/>
    </row>
    <row r="197375" spans="101:101">
      <c r="CW197375" s="2210"/>
    </row>
    <row r="197376" spans="101:101">
      <c r="CW197376" s="2195"/>
    </row>
    <row r="197400" spans="101:101">
      <c r="CW197400" s="2210"/>
    </row>
    <row r="197401" spans="101:101">
      <c r="CW197401" s="2195"/>
    </row>
    <row r="197425" spans="101:101">
      <c r="CW197425" s="2210"/>
    </row>
    <row r="197426" spans="101:101">
      <c r="CW197426" s="2195"/>
    </row>
    <row r="197450" spans="101:101">
      <c r="CW197450" s="2210"/>
    </row>
    <row r="197451" spans="101:101">
      <c r="CW197451" s="2195"/>
    </row>
    <row r="197475" spans="101:101">
      <c r="CW197475" s="2210"/>
    </row>
    <row r="197476" spans="101:101">
      <c r="CW197476" s="2195"/>
    </row>
    <row r="197500" spans="101:101">
      <c r="CW197500" s="2210"/>
    </row>
    <row r="197501" spans="101:101">
      <c r="CW197501" s="2195"/>
    </row>
    <row r="197525" spans="101:101">
      <c r="CW197525" s="2210"/>
    </row>
    <row r="197526" spans="101:101">
      <c r="CW197526" s="2195"/>
    </row>
    <row r="197550" spans="101:101">
      <c r="CW197550" s="2210"/>
    </row>
    <row r="197551" spans="101:101">
      <c r="CW197551" s="2195"/>
    </row>
    <row r="197575" spans="101:101">
      <c r="CW197575" s="2210"/>
    </row>
    <row r="197576" spans="101:101">
      <c r="CW197576" s="2195"/>
    </row>
    <row r="197600" spans="101:101">
      <c r="CW197600" s="2210"/>
    </row>
    <row r="197601" spans="101:101">
      <c r="CW197601" s="2195"/>
    </row>
    <row r="197625" spans="101:101">
      <c r="CW197625" s="2210"/>
    </row>
    <row r="197626" spans="101:101">
      <c r="CW197626" s="2195"/>
    </row>
    <row r="197650" spans="101:101">
      <c r="CW197650" s="2210"/>
    </row>
    <row r="197651" spans="101:101">
      <c r="CW197651" s="2195"/>
    </row>
    <row r="197675" spans="101:101">
      <c r="CW197675" s="2210"/>
    </row>
    <row r="197676" spans="101:101">
      <c r="CW197676" s="2195"/>
    </row>
    <row r="197700" spans="101:101">
      <c r="CW197700" s="2210"/>
    </row>
    <row r="197701" spans="101:101">
      <c r="CW197701" s="2195"/>
    </row>
    <row r="197725" spans="101:101">
      <c r="CW197725" s="2210"/>
    </row>
    <row r="197726" spans="101:101">
      <c r="CW197726" s="2195"/>
    </row>
    <row r="197750" spans="101:101">
      <c r="CW197750" s="2210"/>
    </row>
    <row r="197751" spans="101:101">
      <c r="CW197751" s="2195"/>
    </row>
    <row r="197775" spans="101:101">
      <c r="CW197775" s="2210"/>
    </row>
    <row r="197776" spans="101:101">
      <c r="CW197776" s="2195"/>
    </row>
    <row r="197800" spans="101:101">
      <c r="CW197800" s="2210"/>
    </row>
    <row r="197801" spans="101:101">
      <c r="CW197801" s="2195"/>
    </row>
    <row r="197825" spans="101:101">
      <c r="CW197825" s="2210"/>
    </row>
    <row r="197826" spans="101:101">
      <c r="CW197826" s="2195"/>
    </row>
    <row r="197850" spans="101:101">
      <c r="CW197850" s="2210"/>
    </row>
    <row r="197851" spans="101:101">
      <c r="CW197851" s="2195"/>
    </row>
    <row r="197875" spans="101:101">
      <c r="CW197875" s="2210"/>
    </row>
    <row r="197876" spans="101:101">
      <c r="CW197876" s="2195"/>
    </row>
    <row r="197900" spans="101:101">
      <c r="CW197900" s="2210"/>
    </row>
    <row r="197901" spans="101:101">
      <c r="CW197901" s="2195"/>
    </row>
    <row r="197925" spans="101:101">
      <c r="CW197925" s="2210"/>
    </row>
    <row r="197926" spans="101:101">
      <c r="CW197926" s="2195"/>
    </row>
    <row r="197950" spans="101:101">
      <c r="CW197950" s="2210"/>
    </row>
    <row r="197951" spans="101:101">
      <c r="CW197951" s="2195"/>
    </row>
    <row r="197975" spans="101:101">
      <c r="CW197975" s="2210"/>
    </row>
    <row r="197976" spans="101:101">
      <c r="CW197976" s="2195"/>
    </row>
    <row r="198000" spans="101:101">
      <c r="CW198000" s="2210"/>
    </row>
    <row r="198001" spans="101:101">
      <c r="CW198001" s="2195"/>
    </row>
    <row r="198025" spans="101:101">
      <c r="CW198025" s="2210"/>
    </row>
    <row r="198026" spans="101:101">
      <c r="CW198026" s="2195"/>
    </row>
    <row r="198050" spans="101:101">
      <c r="CW198050" s="2210"/>
    </row>
    <row r="198051" spans="101:101">
      <c r="CW198051" s="2195"/>
    </row>
    <row r="198075" spans="101:101">
      <c r="CW198075" s="2210"/>
    </row>
    <row r="198076" spans="101:101">
      <c r="CW198076" s="2195"/>
    </row>
    <row r="198100" spans="101:101">
      <c r="CW198100" s="2210"/>
    </row>
    <row r="198101" spans="101:101">
      <c r="CW198101" s="2195"/>
    </row>
    <row r="198125" spans="101:101">
      <c r="CW198125" s="2210"/>
    </row>
    <row r="198126" spans="101:101">
      <c r="CW198126" s="2195"/>
    </row>
    <row r="198150" spans="101:101">
      <c r="CW198150" s="2210"/>
    </row>
    <row r="198151" spans="101:101">
      <c r="CW198151" s="2195"/>
    </row>
    <row r="198175" spans="101:101">
      <c r="CW198175" s="2210"/>
    </row>
    <row r="198176" spans="101:101">
      <c r="CW198176" s="2195"/>
    </row>
    <row r="198200" spans="101:101">
      <c r="CW198200" s="2210"/>
    </row>
    <row r="198201" spans="101:101">
      <c r="CW198201" s="2195"/>
    </row>
    <row r="198225" spans="101:101">
      <c r="CW198225" s="2210"/>
    </row>
    <row r="198226" spans="101:101">
      <c r="CW198226" s="2195"/>
    </row>
    <row r="198250" spans="101:101">
      <c r="CW198250" s="2210"/>
    </row>
    <row r="198251" spans="101:101">
      <c r="CW198251" s="2195"/>
    </row>
    <row r="198275" spans="101:101">
      <c r="CW198275" s="2210"/>
    </row>
    <row r="198276" spans="101:101">
      <c r="CW198276" s="2195"/>
    </row>
    <row r="198300" spans="101:101">
      <c r="CW198300" s="2210"/>
    </row>
    <row r="198301" spans="101:101">
      <c r="CW198301" s="2195"/>
    </row>
    <row r="198325" spans="101:101">
      <c r="CW198325" s="2210"/>
    </row>
    <row r="198326" spans="101:101">
      <c r="CW198326" s="2195"/>
    </row>
    <row r="198350" spans="101:101">
      <c r="CW198350" s="2210"/>
    </row>
    <row r="198351" spans="101:101">
      <c r="CW198351" s="2195"/>
    </row>
    <row r="198375" spans="101:101">
      <c r="CW198375" s="2210"/>
    </row>
    <row r="198376" spans="101:101">
      <c r="CW198376" s="2195"/>
    </row>
    <row r="198400" spans="101:101">
      <c r="CW198400" s="2210"/>
    </row>
    <row r="198401" spans="101:101">
      <c r="CW198401" s="2195"/>
    </row>
    <row r="198425" spans="101:101">
      <c r="CW198425" s="2210"/>
    </row>
    <row r="198426" spans="101:101">
      <c r="CW198426" s="2195"/>
    </row>
    <row r="198450" spans="101:101">
      <c r="CW198450" s="2210"/>
    </row>
    <row r="198451" spans="101:101">
      <c r="CW198451" s="2195"/>
    </row>
    <row r="198475" spans="101:101">
      <c r="CW198475" s="2210"/>
    </row>
    <row r="198476" spans="101:101">
      <c r="CW198476" s="2195"/>
    </row>
    <row r="198500" spans="101:101">
      <c r="CW198500" s="2210"/>
    </row>
    <row r="198501" spans="101:101">
      <c r="CW198501" s="2195"/>
    </row>
    <row r="198525" spans="101:101">
      <c r="CW198525" s="2210"/>
    </row>
    <row r="198526" spans="101:101">
      <c r="CW198526" s="2195"/>
    </row>
    <row r="198550" spans="101:101">
      <c r="CW198550" s="2210"/>
    </row>
    <row r="198551" spans="101:101">
      <c r="CW198551" s="2195"/>
    </row>
    <row r="198575" spans="101:101">
      <c r="CW198575" s="2210"/>
    </row>
    <row r="198576" spans="101:101">
      <c r="CW198576" s="2195"/>
    </row>
    <row r="198600" spans="101:101">
      <c r="CW198600" s="2210"/>
    </row>
    <row r="198601" spans="101:101">
      <c r="CW198601" s="2195"/>
    </row>
    <row r="198625" spans="101:101">
      <c r="CW198625" s="2210"/>
    </row>
    <row r="198626" spans="101:101">
      <c r="CW198626" s="2195"/>
    </row>
    <row r="198650" spans="101:101">
      <c r="CW198650" s="2210"/>
    </row>
    <row r="198651" spans="101:101">
      <c r="CW198651" s="2195"/>
    </row>
    <row r="198675" spans="101:101">
      <c r="CW198675" s="2210"/>
    </row>
    <row r="198676" spans="101:101">
      <c r="CW198676" s="2195"/>
    </row>
    <row r="198700" spans="101:101">
      <c r="CW198700" s="2210"/>
    </row>
    <row r="198701" spans="101:101">
      <c r="CW198701" s="2195"/>
    </row>
    <row r="198725" spans="101:101">
      <c r="CW198725" s="2210"/>
    </row>
    <row r="198726" spans="101:101">
      <c r="CW198726" s="2195"/>
    </row>
    <row r="198750" spans="101:101">
      <c r="CW198750" s="2210"/>
    </row>
    <row r="198751" spans="101:101">
      <c r="CW198751" s="2195"/>
    </row>
    <row r="198775" spans="101:101">
      <c r="CW198775" s="2210"/>
    </row>
    <row r="198776" spans="101:101">
      <c r="CW198776" s="2195"/>
    </row>
    <row r="198800" spans="101:101">
      <c r="CW198800" s="2210"/>
    </row>
    <row r="198801" spans="101:101">
      <c r="CW198801" s="2195"/>
    </row>
    <row r="198825" spans="101:101">
      <c r="CW198825" s="2210"/>
    </row>
    <row r="198826" spans="101:101">
      <c r="CW198826" s="2195"/>
    </row>
    <row r="198850" spans="101:101">
      <c r="CW198850" s="2210"/>
    </row>
    <row r="198851" spans="101:101">
      <c r="CW198851" s="2195"/>
    </row>
    <row r="198875" spans="101:101">
      <c r="CW198875" s="2210"/>
    </row>
    <row r="198876" spans="101:101">
      <c r="CW198876" s="2195"/>
    </row>
    <row r="198900" spans="101:101">
      <c r="CW198900" s="2210"/>
    </row>
    <row r="198901" spans="101:101">
      <c r="CW198901" s="2195"/>
    </row>
    <row r="198925" spans="101:101">
      <c r="CW198925" s="2210"/>
    </row>
    <row r="198926" spans="101:101">
      <c r="CW198926" s="2195"/>
    </row>
    <row r="198950" spans="101:101">
      <c r="CW198950" s="2210"/>
    </row>
    <row r="198951" spans="101:101">
      <c r="CW198951" s="2195"/>
    </row>
    <row r="198975" spans="101:101">
      <c r="CW198975" s="2210"/>
    </row>
    <row r="198976" spans="101:101">
      <c r="CW198976" s="2195"/>
    </row>
    <row r="199000" spans="101:101">
      <c r="CW199000" s="2210"/>
    </row>
    <row r="199001" spans="101:101">
      <c r="CW199001" s="2195"/>
    </row>
    <row r="199025" spans="101:101">
      <c r="CW199025" s="2210"/>
    </row>
    <row r="199026" spans="101:101">
      <c r="CW199026" s="2195"/>
    </row>
    <row r="199050" spans="101:101">
      <c r="CW199050" s="2210"/>
    </row>
    <row r="199051" spans="101:101">
      <c r="CW199051" s="2195"/>
    </row>
    <row r="199075" spans="101:101">
      <c r="CW199075" s="2210"/>
    </row>
    <row r="199076" spans="101:101">
      <c r="CW199076" s="2195"/>
    </row>
    <row r="199100" spans="101:101">
      <c r="CW199100" s="2210"/>
    </row>
    <row r="199101" spans="101:101">
      <c r="CW199101" s="2195"/>
    </row>
    <row r="199125" spans="101:101">
      <c r="CW199125" s="2210"/>
    </row>
    <row r="199126" spans="101:101">
      <c r="CW199126" s="2195"/>
    </row>
    <row r="199150" spans="101:101">
      <c r="CW199150" s="2210"/>
    </row>
    <row r="199151" spans="101:101">
      <c r="CW199151" s="2195"/>
    </row>
    <row r="199175" spans="101:101">
      <c r="CW199175" s="2210"/>
    </row>
    <row r="199176" spans="101:101">
      <c r="CW199176" s="2195"/>
    </row>
    <row r="199200" spans="101:101">
      <c r="CW199200" s="2210"/>
    </row>
    <row r="199201" spans="101:101">
      <c r="CW199201" s="2195"/>
    </row>
    <row r="199225" spans="101:101">
      <c r="CW199225" s="2210"/>
    </row>
    <row r="199226" spans="101:101">
      <c r="CW199226" s="2195"/>
    </row>
    <row r="199250" spans="101:101">
      <c r="CW199250" s="2210"/>
    </row>
    <row r="199251" spans="101:101">
      <c r="CW199251" s="2195"/>
    </row>
    <row r="199275" spans="101:101">
      <c r="CW199275" s="2210"/>
    </row>
    <row r="199276" spans="101:101">
      <c r="CW199276" s="2195"/>
    </row>
    <row r="199300" spans="101:101">
      <c r="CW199300" s="2210"/>
    </row>
    <row r="199301" spans="101:101">
      <c r="CW199301" s="2195"/>
    </row>
    <row r="199325" spans="101:101">
      <c r="CW199325" s="2210"/>
    </row>
    <row r="199326" spans="101:101">
      <c r="CW199326" s="2195"/>
    </row>
    <row r="199350" spans="101:101">
      <c r="CW199350" s="2210"/>
    </row>
    <row r="199351" spans="101:101">
      <c r="CW199351" s="2195"/>
    </row>
    <row r="199375" spans="101:101">
      <c r="CW199375" s="2210"/>
    </row>
    <row r="199376" spans="101:101">
      <c r="CW199376" s="2195"/>
    </row>
    <row r="199400" spans="101:101">
      <c r="CW199400" s="2210"/>
    </row>
    <row r="199401" spans="101:101">
      <c r="CW199401" s="2195"/>
    </row>
    <row r="199425" spans="101:101">
      <c r="CW199425" s="2210"/>
    </row>
    <row r="199426" spans="101:101">
      <c r="CW199426" s="2195"/>
    </row>
    <row r="199450" spans="101:101">
      <c r="CW199450" s="2210"/>
    </row>
    <row r="199451" spans="101:101">
      <c r="CW199451" s="2195"/>
    </row>
    <row r="199475" spans="101:101">
      <c r="CW199475" s="2210"/>
    </row>
    <row r="199476" spans="101:101">
      <c r="CW199476" s="2195"/>
    </row>
    <row r="199500" spans="101:101">
      <c r="CW199500" s="2210"/>
    </row>
    <row r="199501" spans="101:101">
      <c r="CW199501" s="2195"/>
    </row>
    <row r="199525" spans="101:101">
      <c r="CW199525" s="2210"/>
    </row>
    <row r="199526" spans="101:101">
      <c r="CW199526" s="2195"/>
    </row>
    <row r="199550" spans="101:101">
      <c r="CW199550" s="2210"/>
    </row>
    <row r="199551" spans="101:101">
      <c r="CW199551" s="2195"/>
    </row>
    <row r="199575" spans="101:101">
      <c r="CW199575" s="2210"/>
    </row>
    <row r="199576" spans="101:101">
      <c r="CW199576" s="2195"/>
    </row>
    <row r="199600" spans="101:101">
      <c r="CW199600" s="2210"/>
    </row>
    <row r="199601" spans="101:101">
      <c r="CW199601" s="2195"/>
    </row>
    <row r="199625" spans="101:101">
      <c r="CW199625" s="2210"/>
    </row>
    <row r="199626" spans="101:101">
      <c r="CW199626" s="2195"/>
    </row>
    <row r="199650" spans="101:101">
      <c r="CW199650" s="2210"/>
    </row>
    <row r="199651" spans="101:101">
      <c r="CW199651" s="2195"/>
    </row>
    <row r="199675" spans="101:101">
      <c r="CW199675" s="2210"/>
    </row>
    <row r="199676" spans="101:101">
      <c r="CW199676" s="2195"/>
    </row>
    <row r="199700" spans="101:101">
      <c r="CW199700" s="2210"/>
    </row>
    <row r="199701" spans="101:101">
      <c r="CW199701" s="2195"/>
    </row>
    <row r="199725" spans="101:101">
      <c r="CW199725" s="2210"/>
    </row>
    <row r="199726" spans="101:101">
      <c r="CW199726" s="2195"/>
    </row>
    <row r="199750" spans="101:101">
      <c r="CW199750" s="2210"/>
    </row>
    <row r="199751" spans="101:101">
      <c r="CW199751" s="2195"/>
    </row>
    <row r="199775" spans="101:101">
      <c r="CW199775" s="2210"/>
    </row>
    <row r="199776" spans="101:101">
      <c r="CW199776" s="2195"/>
    </row>
    <row r="199800" spans="101:101">
      <c r="CW199800" s="2210"/>
    </row>
    <row r="199801" spans="101:101">
      <c r="CW199801" s="2195"/>
    </row>
    <row r="199825" spans="101:101">
      <c r="CW199825" s="2210"/>
    </row>
    <row r="199826" spans="101:101">
      <c r="CW199826" s="2195"/>
    </row>
    <row r="199850" spans="101:101">
      <c r="CW199850" s="2210"/>
    </row>
    <row r="199851" spans="101:101">
      <c r="CW199851" s="2195"/>
    </row>
    <row r="199875" spans="101:101">
      <c r="CW199875" s="2210"/>
    </row>
    <row r="199876" spans="101:101">
      <c r="CW199876" s="2195"/>
    </row>
    <row r="199900" spans="101:101">
      <c r="CW199900" s="2210"/>
    </row>
    <row r="199901" spans="101:101">
      <c r="CW199901" s="2195"/>
    </row>
    <row r="199925" spans="101:101">
      <c r="CW199925" s="2210"/>
    </row>
    <row r="199926" spans="101:101">
      <c r="CW199926" s="2195"/>
    </row>
    <row r="199950" spans="101:101">
      <c r="CW199950" s="2210"/>
    </row>
    <row r="199951" spans="101:101">
      <c r="CW199951" s="2195"/>
    </row>
    <row r="199975" spans="101:101">
      <c r="CW199975" s="2210"/>
    </row>
    <row r="199976" spans="101:101">
      <c r="CW199976" s="2195"/>
    </row>
    <row r="200000" spans="101:101">
      <c r="CW200000" s="2210"/>
    </row>
    <row r="200001" spans="101:101">
      <c r="CW200001" s="2195"/>
    </row>
    <row r="200025" spans="101:101">
      <c r="CW200025" s="2210"/>
    </row>
    <row r="200026" spans="101:101">
      <c r="CW200026" s="2195"/>
    </row>
    <row r="200050" spans="101:101">
      <c r="CW200050" s="2210"/>
    </row>
    <row r="200051" spans="101:101">
      <c r="CW200051" s="2195"/>
    </row>
    <row r="200075" spans="101:101">
      <c r="CW200075" s="2210"/>
    </row>
    <row r="200076" spans="101:101">
      <c r="CW200076" s="2195"/>
    </row>
    <row r="200100" spans="101:101">
      <c r="CW200100" s="2210"/>
    </row>
    <row r="200101" spans="101:101">
      <c r="CW200101" s="2195"/>
    </row>
    <row r="200125" spans="101:101">
      <c r="CW200125" s="2210"/>
    </row>
    <row r="200126" spans="101:101">
      <c r="CW200126" s="2195"/>
    </row>
    <row r="200150" spans="101:101">
      <c r="CW200150" s="2210"/>
    </row>
    <row r="200151" spans="101:101">
      <c r="CW200151" s="2195"/>
    </row>
    <row r="200175" spans="101:101">
      <c r="CW200175" s="2210"/>
    </row>
    <row r="200176" spans="101:101">
      <c r="CW200176" s="2195"/>
    </row>
    <row r="200200" spans="101:101">
      <c r="CW200200" s="2210"/>
    </row>
    <row r="200201" spans="101:101">
      <c r="CW200201" s="2195"/>
    </row>
    <row r="200225" spans="101:101">
      <c r="CW200225" s="2210"/>
    </row>
    <row r="200226" spans="101:101">
      <c r="CW200226" s="2195"/>
    </row>
    <row r="200250" spans="101:101">
      <c r="CW200250" s="2210"/>
    </row>
    <row r="200251" spans="101:101">
      <c r="CW200251" s="2195"/>
    </row>
    <row r="200275" spans="101:101">
      <c r="CW200275" s="2210"/>
    </row>
    <row r="200276" spans="101:101">
      <c r="CW200276" s="2195"/>
    </row>
    <row r="200300" spans="101:101">
      <c r="CW200300" s="2210"/>
    </row>
    <row r="200301" spans="101:101">
      <c r="CW200301" s="2195"/>
    </row>
    <row r="200325" spans="101:101">
      <c r="CW200325" s="2210"/>
    </row>
    <row r="200326" spans="101:101">
      <c r="CW200326" s="2195"/>
    </row>
    <row r="200350" spans="101:101">
      <c r="CW200350" s="2210"/>
    </row>
    <row r="200351" spans="101:101">
      <c r="CW200351" s="2195"/>
    </row>
    <row r="200375" spans="101:101">
      <c r="CW200375" s="2210"/>
    </row>
    <row r="200376" spans="101:101">
      <c r="CW200376" s="2195"/>
    </row>
    <row r="200400" spans="101:101">
      <c r="CW200400" s="2210"/>
    </row>
    <row r="200401" spans="101:101">
      <c r="CW200401" s="2195"/>
    </row>
    <row r="200425" spans="101:101">
      <c r="CW200425" s="2210"/>
    </row>
    <row r="200426" spans="101:101">
      <c r="CW200426" s="2195"/>
    </row>
    <row r="200450" spans="101:101">
      <c r="CW200450" s="2210"/>
    </row>
    <row r="200451" spans="101:101">
      <c r="CW200451" s="2195"/>
    </row>
    <row r="200475" spans="101:101">
      <c r="CW200475" s="2210"/>
    </row>
    <row r="200476" spans="101:101">
      <c r="CW200476" s="2195"/>
    </row>
    <row r="200500" spans="101:101">
      <c r="CW200500" s="2210"/>
    </row>
    <row r="200501" spans="101:101">
      <c r="CW200501" s="2195"/>
    </row>
    <row r="200525" spans="101:101">
      <c r="CW200525" s="2210"/>
    </row>
    <row r="200526" spans="101:101">
      <c r="CW200526" s="2195"/>
    </row>
    <row r="200550" spans="101:101">
      <c r="CW200550" s="2210"/>
    </row>
    <row r="200551" spans="101:101">
      <c r="CW200551" s="2195"/>
    </row>
    <row r="200575" spans="101:101">
      <c r="CW200575" s="2210"/>
    </row>
    <row r="200576" spans="101:101">
      <c r="CW200576" s="2195"/>
    </row>
    <row r="200600" spans="101:101">
      <c r="CW200600" s="2210"/>
    </row>
    <row r="200601" spans="101:101">
      <c r="CW200601" s="2195"/>
    </row>
    <row r="200625" spans="101:101">
      <c r="CW200625" s="2210"/>
    </row>
    <row r="200626" spans="101:101">
      <c r="CW200626" s="2195"/>
    </row>
    <row r="200650" spans="101:101">
      <c r="CW200650" s="2210"/>
    </row>
    <row r="200651" spans="101:101">
      <c r="CW200651" s="2195"/>
    </row>
    <row r="200675" spans="101:101">
      <c r="CW200675" s="2210"/>
    </row>
    <row r="200676" spans="101:101">
      <c r="CW200676" s="2195"/>
    </row>
    <row r="200700" spans="101:101">
      <c r="CW200700" s="2210"/>
    </row>
    <row r="200701" spans="101:101">
      <c r="CW200701" s="2195"/>
    </row>
    <row r="200725" spans="101:101">
      <c r="CW200725" s="2210"/>
    </row>
    <row r="200726" spans="101:101">
      <c r="CW200726" s="2195"/>
    </row>
    <row r="200750" spans="101:101">
      <c r="CW200750" s="2210"/>
    </row>
    <row r="200751" spans="101:101">
      <c r="CW200751" s="2195"/>
    </row>
    <row r="200775" spans="101:101">
      <c r="CW200775" s="2210"/>
    </row>
    <row r="200776" spans="101:101">
      <c r="CW200776" s="2195"/>
    </row>
    <row r="200800" spans="101:101">
      <c r="CW200800" s="2210"/>
    </row>
    <row r="200801" spans="101:101">
      <c r="CW200801" s="2195"/>
    </row>
    <row r="200825" spans="101:101">
      <c r="CW200825" s="2210"/>
    </row>
    <row r="200826" spans="101:101">
      <c r="CW200826" s="2195"/>
    </row>
    <row r="200850" spans="101:101">
      <c r="CW200850" s="2210"/>
    </row>
    <row r="200851" spans="101:101">
      <c r="CW200851" s="2195"/>
    </row>
    <row r="200875" spans="101:101">
      <c r="CW200875" s="2210"/>
    </row>
    <row r="200876" spans="101:101">
      <c r="CW200876" s="2195"/>
    </row>
    <row r="200900" spans="101:101">
      <c r="CW200900" s="2210"/>
    </row>
    <row r="200901" spans="101:101">
      <c r="CW200901" s="2195"/>
    </row>
    <row r="200925" spans="101:101">
      <c r="CW200925" s="2210"/>
    </row>
    <row r="200926" spans="101:101">
      <c r="CW200926" s="2195"/>
    </row>
    <row r="200950" spans="101:101">
      <c r="CW200950" s="2210"/>
    </row>
    <row r="200951" spans="101:101">
      <c r="CW200951" s="2195"/>
    </row>
    <row r="200975" spans="101:101">
      <c r="CW200975" s="2210"/>
    </row>
    <row r="200976" spans="101:101">
      <c r="CW200976" s="2195"/>
    </row>
    <row r="201000" spans="101:101">
      <c r="CW201000" s="2210"/>
    </row>
    <row r="201001" spans="101:101">
      <c r="CW201001" s="2195"/>
    </row>
    <row r="201025" spans="101:101">
      <c r="CW201025" s="2210"/>
    </row>
    <row r="201026" spans="101:101">
      <c r="CW201026" s="2195"/>
    </row>
    <row r="201050" spans="101:101">
      <c r="CW201050" s="2210"/>
    </row>
    <row r="201051" spans="101:101">
      <c r="CW201051" s="2195"/>
    </row>
    <row r="201075" spans="101:101">
      <c r="CW201075" s="2210"/>
    </row>
    <row r="201076" spans="101:101">
      <c r="CW201076" s="2195"/>
    </row>
    <row r="201100" spans="101:101">
      <c r="CW201100" s="2210"/>
    </row>
    <row r="201101" spans="101:101">
      <c r="CW201101" s="2195"/>
    </row>
    <row r="201125" spans="101:101">
      <c r="CW201125" s="2210"/>
    </row>
    <row r="201126" spans="101:101">
      <c r="CW201126" s="2195"/>
    </row>
    <row r="201150" spans="101:101">
      <c r="CW201150" s="2210"/>
    </row>
    <row r="201151" spans="101:101">
      <c r="CW201151" s="2195"/>
    </row>
    <row r="201175" spans="101:101">
      <c r="CW201175" s="2210"/>
    </row>
    <row r="201176" spans="101:101">
      <c r="CW201176" s="2195"/>
    </row>
    <row r="201200" spans="101:101">
      <c r="CW201200" s="2210"/>
    </row>
    <row r="201201" spans="101:101">
      <c r="CW201201" s="2195"/>
    </row>
    <row r="201225" spans="101:101">
      <c r="CW201225" s="2210"/>
    </row>
    <row r="201226" spans="101:101">
      <c r="CW201226" s="2195"/>
    </row>
    <row r="201250" spans="101:101">
      <c r="CW201250" s="2210"/>
    </row>
    <row r="201251" spans="101:101">
      <c r="CW201251" s="2195"/>
    </row>
    <row r="201275" spans="101:101">
      <c r="CW201275" s="2210"/>
    </row>
    <row r="201276" spans="101:101">
      <c r="CW201276" s="2195"/>
    </row>
    <row r="201300" spans="101:101">
      <c r="CW201300" s="2210"/>
    </row>
    <row r="201301" spans="101:101">
      <c r="CW201301" s="2195"/>
    </row>
    <row r="201325" spans="101:101">
      <c r="CW201325" s="2210"/>
    </row>
    <row r="201326" spans="101:101">
      <c r="CW201326" s="2195"/>
    </row>
    <row r="201350" spans="101:101">
      <c r="CW201350" s="2210"/>
    </row>
    <row r="201351" spans="101:101">
      <c r="CW201351" s="2195"/>
    </row>
    <row r="201375" spans="101:101">
      <c r="CW201375" s="2210"/>
    </row>
    <row r="201376" spans="101:101">
      <c r="CW201376" s="2195"/>
    </row>
    <row r="201400" spans="101:101">
      <c r="CW201400" s="2210"/>
    </row>
    <row r="201401" spans="101:101">
      <c r="CW201401" s="2195"/>
    </row>
    <row r="201425" spans="101:101">
      <c r="CW201425" s="2210"/>
    </row>
    <row r="201426" spans="101:101">
      <c r="CW201426" s="2195"/>
    </row>
    <row r="201450" spans="101:101">
      <c r="CW201450" s="2210"/>
    </row>
    <row r="201451" spans="101:101">
      <c r="CW201451" s="2195"/>
    </row>
    <row r="201475" spans="101:101">
      <c r="CW201475" s="2210"/>
    </row>
    <row r="201476" spans="101:101">
      <c r="CW201476" s="2195"/>
    </row>
    <row r="201500" spans="101:101">
      <c r="CW201500" s="2210"/>
    </row>
    <row r="201501" spans="101:101">
      <c r="CW201501" s="2195"/>
    </row>
    <row r="201525" spans="101:101">
      <c r="CW201525" s="2210"/>
    </row>
    <row r="201526" spans="101:101">
      <c r="CW201526" s="2195"/>
    </row>
    <row r="201550" spans="101:101">
      <c r="CW201550" s="2210"/>
    </row>
    <row r="201551" spans="101:101">
      <c r="CW201551" s="2195"/>
    </row>
    <row r="201575" spans="101:101">
      <c r="CW201575" s="2210"/>
    </row>
    <row r="201576" spans="101:101">
      <c r="CW201576" s="2195"/>
    </row>
    <row r="201600" spans="101:101">
      <c r="CW201600" s="2210"/>
    </row>
    <row r="201601" spans="101:101">
      <c r="CW201601" s="2195"/>
    </row>
    <row r="201625" spans="101:101">
      <c r="CW201625" s="2210"/>
    </row>
    <row r="201626" spans="101:101">
      <c r="CW201626" s="2195"/>
    </row>
    <row r="201650" spans="101:101">
      <c r="CW201650" s="2210"/>
    </row>
    <row r="201651" spans="101:101">
      <c r="CW201651" s="2195"/>
    </row>
    <row r="201675" spans="101:101">
      <c r="CW201675" s="2210"/>
    </row>
    <row r="201676" spans="101:101">
      <c r="CW201676" s="2195"/>
    </row>
    <row r="201700" spans="101:101">
      <c r="CW201700" s="2210"/>
    </row>
    <row r="201701" spans="101:101">
      <c r="CW201701" s="2195"/>
    </row>
    <row r="201725" spans="101:101">
      <c r="CW201725" s="2210"/>
    </row>
    <row r="201726" spans="101:101">
      <c r="CW201726" s="2195"/>
    </row>
    <row r="201750" spans="101:101">
      <c r="CW201750" s="2210"/>
    </row>
    <row r="201751" spans="101:101">
      <c r="CW201751" s="2195"/>
    </row>
    <row r="201775" spans="101:101">
      <c r="CW201775" s="2210"/>
    </row>
    <row r="201776" spans="101:101">
      <c r="CW201776" s="2195"/>
    </row>
    <row r="201800" spans="101:101">
      <c r="CW201800" s="2210"/>
    </row>
    <row r="201801" spans="101:101">
      <c r="CW201801" s="2195"/>
    </row>
    <row r="201825" spans="101:101">
      <c r="CW201825" s="2210"/>
    </row>
    <row r="201826" spans="101:101">
      <c r="CW201826" s="2195"/>
    </row>
    <row r="201850" spans="101:101">
      <c r="CW201850" s="2210"/>
    </row>
    <row r="201851" spans="101:101">
      <c r="CW201851" s="2195"/>
    </row>
    <row r="201875" spans="101:101">
      <c r="CW201875" s="2210"/>
    </row>
    <row r="201876" spans="101:101">
      <c r="CW201876" s="2195"/>
    </row>
    <row r="201900" spans="101:101">
      <c r="CW201900" s="2210"/>
    </row>
    <row r="201901" spans="101:101">
      <c r="CW201901" s="2195"/>
    </row>
    <row r="201925" spans="101:101">
      <c r="CW201925" s="2210"/>
    </row>
    <row r="201926" spans="101:101">
      <c r="CW201926" s="2195"/>
    </row>
    <row r="201950" spans="101:101">
      <c r="CW201950" s="2210"/>
    </row>
    <row r="201951" spans="101:101">
      <c r="CW201951" s="2195"/>
    </row>
    <row r="201975" spans="101:101">
      <c r="CW201975" s="2210"/>
    </row>
    <row r="201976" spans="101:101">
      <c r="CW201976" s="2195"/>
    </row>
    <row r="202000" spans="101:101">
      <c r="CW202000" s="2210"/>
    </row>
    <row r="202001" spans="101:101">
      <c r="CW202001" s="2195"/>
    </row>
    <row r="202025" spans="101:101">
      <c r="CW202025" s="2210"/>
    </row>
    <row r="202026" spans="101:101">
      <c r="CW202026" s="2195"/>
    </row>
    <row r="202050" spans="101:101">
      <c r="CW202050" s="2210"/>
    </row>
    <row r="202051" spans="101:101">
      <c r="CW202051" s="2195"/>
    </row>
    <row r="202075" spans="101:101">
      <c r="CW202075" s="2210"/>
    </row>
    <row r="202076" spans="101:101">
      <c r="CW202076" s="2195"/>
    </row>
    <row r="202100" spans="101:101">
      <c r="CW202100" s="2210"/>
    </row>
    <row r="202101" spans="101:101">
      <c r="CW202101" s="2195"/>
    </row>
    <row r="202125" spans="101:101">
      <c r="CW202125" s="2210"/>
    </row>
    <row r="202126" spans="101:101">
      <c r="CW202126" s="2195"/>
    </row>
    <row r="202150" spans="101:101">
      <c r="CW202150" s="2210"/>
    </row>
    <row r="202151" spans="101:101">
      <c r="CW202151" s="2195"/>
    </row>
    <row r="202175" spans="101:101">
      <c r="CW202175" s="2210"/>
    </row>
    <row r="202176" spans="101:101">
      <c r="CW202176" s="2195"/>
    </row>
    <row r="202200" spans="101:101">
      <c r="CW202200" s="2210"/>
    </row>
    <row r="202201" spans="101:101">
      <c r="CW202201" s="2195"/>
    </row>
    <row r="202225" spans="101:101">
      <c r="CW202225" s="2210"/>
    </row>
    <row r="202226" spans="101:101">
      <c r="CW202226" s="2195"/>
    </row>
    <row r="202250" spans="101:101">
      <c r="CW202250" s="2210"/>
    </row>
    <row r="202251" spans="101:101">
      <c r="CW202251" s="2195"/>
    </row>
    <row r="202275" spans="101:101">
      <c r="CW202275" s="2210"/>
    </row>
    <row r="202276" spans="101:101">
      <c r="CW202276" s="2195"/>
    </row>
    <row r="202300" spans="101:101">
      <c r="CW202300" s="2210"/>
    </row>
    <row r="202301" spans="101:101">
      <c r="CW202301" s="2195"/>
    </row>
    <row r="202325" spans="101:101">
      <c r="CW202325" s="2210"/>
    </row>
    <row r="202326" spans="101:101">
      <c r="CW202326" s="2195"/>
    </row>
    <row r="202350" spans="101:101">
      <c r="CW202350" s="2210"/>
    </row>
    <row r="202351" spans="101:101">
      <c r="CW202351" s="2195"/>
    </row>
    <row r="202375" spans="101:101">
      <c r="CW202375" s="2210"/>
    </row>
    <row r="202376" spans="101:101">
      <c r="CW202376" s="2195"/>
    </row>
    <row r="202400" spans="101:101">
      <c r="CW202400" s="2210"/>
    </row>
    <row r="202401" spans="101:101">
      <c r="CW202401" s="2195"/>
    </row>
    <row r="202425" spans="101:101">
      <c r="CW202425" s="2210"/>
    </row>
    <row r="202426" spans="101:101">
      <c r="CW202426" s="2195"/>
    </row>
    <row r="202450" spans="101:101">
      <c r="CW202450" s="2210"/>
    </row>
    <row r="202451" spans="101:101">
      <c r="CW202451" s="2195"/>
    </row>
    <row r="202475" spans="101:101">
      <c r="CW202475" s="2210"/>
    </row>
    <row r="202476" spans="101:101">
      <c r="CW202476" s="2195"/>
    </row>
    <row r="202500" spans="101:101">
      <c r="CW202500" s="2210"/>
    </row>
    <row r="202501" spans="101:101">
      <c r="CW202501" s="2195"/>
    </row>
    <row r="202525" spans="101:101">
      <c r="CW202525" s="2210"/>
    </row>
    <row r="202526" spans="101:101">
      <c r="CW202526" s="2195"/>
    </row>
    <row r="202550" spans="101:101">
      <c r="CW202550" s="2210"/>
    </row>
    <row r="202551" spans="101:101">
      <c r="CW202551" s="2195"/>
    </row>
    <row r="202575" spans="101:101">
      <c r="CW202575" s="2210"/>
    </row>
    <row r="202576" spans="101:101">
      <c r="CW202576" s="2195"/>
    </row>
    <row r="202600" spans="101:101">
      <c r="CW202600" s="2210"/>
    </row>
    <row r="202601" spans="101:101">
      <c r="CW202601" s="2195"/>
    </row>
    <row r="202625" spans="101:101">
      <c r="CW202625" s="2210"/>
    </row>
    <row r="202626" spans="101:101">
      <c r="CW202626" s="2195"/>
    </row>
    <row r="202650" spans="101:101">
      <c r="CW202650" s="2210"/>
    </row>
    <row r="202651" spans="101:101">
      <c r="CW202651" s="2195"/>
    </row>
    <row r="202675" spans="101:101">
      <c r="CW202675" s="2210"/>
    </row>
    <row r="202676" spans="101:101">
      <c r="CW202676" s="2195"/>
    </row>
    <row r="202700" spans="101:101">
      <c r="CW202700" s="2210"/>
    </row>
    <row r="202701" spans="101:101">
      <c r="CW202701" s="2195"/>
    </row>
    <row r="202725" spans="101:101">
      <c r="CW202725" s="2210"/>
    </row>
    <row r="202726" spans="101:101">
      <c r="CW202726" s="2195"/>
    </row>
    <row r="202750" spans="101:101">
      <c r="CW202750" s="2210"/>
    </row>
    <row r="202751" spans="101:101">
      <c r="CW202751" s="2195"/>
    </row>
    <row r="202775" spans="101:101">
      <c r="CW202775" s="2210"/>
    </row>
    <row r="202776" spans="101:101">
      <c r="CW202776" s="2195"/>
    </row>
    <row r="202800" spans="101:101">
      <c r="CW202800" s="2210"/>
    </row>
    <row r="202801" spans="101:101">
      <c r="CW202801" s="2195"/>
    </row>
    <row r="202825" spans="101:101">
      <c r="CW202825" s="2210"/>
    </row>
    <row r="202826" spans="101:101">
      <c r="CW202826" s="2195"/>
    </row>
    <row r="202850" spans="101:101">
      <c r="CW202850" s="2210"/>
    </row>
    <row r="202851" spans="101:101">
      <c r="CW202851" s="2195"/>
    </row>
    <row r="202875" spans="101:101">
      <c r="CW202875" s="2210"/>
    </row>
    <row r="202876" spans="101:101">
      <c r="CW202876" s="2195"/>
    </row>
    <row r="202900" spans="101:101">
      <c r="CW202900" s="2210"/>
    </row>
    <row r="202901" spans="101:101">
      <c r="CW202901" s="2195"/>
    </row>
    <row r="202925" spans="101:101">
      <c r="CW202925" s="2210"/>
    </row>
    <row r="202926" spans="101:101">
      <c r="CW202926" s="2195"/>
    </row>
    <row r="202950" spans="101:101">
      <c r="CW202950" s="2210"/>
    </row>
    <row r="202951" spans="101:101">
      <c r="CW202951" s="2195"/>
    </row>
    <row r="202975" spans="101:101">
      <c r="CW202975" s="2210"/>
    </row>
    <row r="202976" spans="101:101">
      <c r="CW202976" s="2195"/>
    </row>
    <row r="203000" spans="101:101">
      <c r="CW203000" s="2210"/>
    </row>
    <row r="203001" spans="101:101">
      <c r="CW203001" s="2195"/>
    </row>
    <row r="203025" spans="101:101">
      <c r="CW203025" s="2210"/>
    </row>
    <row r="203026" spans="101:101">
      <c r="CW203026" s="2195"/>
    </row>
    <row r="203050" spans="101:101">
      <c r="CW203050" s="2210"/>
    </row>
    <row r="203051" spans="101:101">
      <c r="CW203051" s="2195"/>
    </row>
    <row r="203075" spans="101:101">
      <c r="CW203075" s="2210"/>
    </row>
    <row r="203076" spans="101:101">
      <c r="CW203076" s="2195"/>
    </row>
    <row r="203100" spans="101:101">
      <c r="CW203100" s="2210"/>
    </row>
    <row r="203101" spans="101:101">
      <c r="CW203101" s="2195"/>
    </row>
    <row r="203125" spans="101:101">
      <c r="CW203125" s="2210"/>
    </row>
    <row r="203126" spans="101:101">
      <c r="CW203126" s="2195"/>
    </row>
    <row r="203150" spans="101:101">
      <c r="CW203150" s="2210"/>
    </row>
    <row r="203151" spans="101:101">
      <c r="CW203151" s="2195"/>
    </row>
    <row r="203175" spans="101:101">
      <c r="CW203175" s="2210"/>
    </row>
    <row r="203176" spans="101:101">
      <c r="CW203176" s="2195"/>
    </row>
    <row r="203200" spans="101:101">
      <c r="CW203200" s="2210"/>
    </row>
    <row r="203201" spans="101:101">
      <c r="CW203201" s="2195"/>
    </row>
    <row r="203225" spans="101:101">
      <c r="CW203225" s="2210"/>
    </row>
    <row r="203226" spans="101:101">
      <c r="CW203226" s="2195"/>
    </row>
    <row r="203250" spans="101:101">
      <c r="CW203250" s="2210"/>
    </row>
    <row r="203251" spans="101:101">
      <c r="CW203251" s="2195"/>
    </row>
    <row r="203275" spans="101:101">
      <c r="CW203275" s="2210"/>
    </row>
    <row r="203276" spans="101:101">
      <c r="CW203276" s="2195"/>
    </row>
    <row r="203300" spans="101:101">
      <c r="CW203300" s="2210"/>
    </row>
    <row r="203301" spans="101:101">
      <c r="CW203301" s="2195"/>
    </row>
    <row r="203325" spans="101:101">
      <c r="CW203325" s="2210"/>
    </row>
    <row r="203326" spans="101:101">
      <c r="CW203326" s="2195"/>
    </row>
    <row r="203350" spans="101:101">
      <c r="CW203350" s="2210"/>
    </row>
    <row r="203351" spans="101:101">
      <c r="CW203351" s="2195"/>
    </row>
    <row r="203375" spans="101:101">
      <c r="CW203375" s="2210"/>
    </row>
    <row r="203376" spans="101:101">
      <c r="CW203376" s="2195"/>
    </row>
    <row r="203400" spans="101:101">
      <c r="CW203400" s="2210"/>
    </row>
    <row r="203401" spans="101:101">
      <c r="CW203401" s="2195"/>
    </row>
    <row r="203425" spans="101:101">
      <c r="CW203425" s="2210"/>
    </row>
    <row r="203426" spans="101:101">
      <c r="CW203426" s="2195"/>
    </row>
    <row r="203450" spans="101:101">
      <c r="CW203450" s="2210"/>
    </row>
    <row r="203451" spans="101:101">
      <c r="CW203451" s="2195"/>
    </row>
    <row r="203475" spans="101:101">
      <c r="CW203475" s="2210"/>
    </row>
    <row r="203476" spans="101:101">
      <c r="CW203476" s="2195"/>
    </row>
    <row r="203500" spans="101:101">
      <c r="CW203500" s="2210"/>
    </row>
    <row r="203501" spans="101:101">
      <c r="CW203501" s="2195"/>
    </row>
    <row r="203525" spans="101:101">
      <c r="CW203525" s="2210"/>
    </row>
    <row r="203526" spans="101:101">
      <c r="CW203526" s="2195"/>
    </row>
    <row r="203550" spans="101:101">
      <c r="CW203550" s="2210"/>
    </row>
    <row r="203551" spans="101:101">
      <c r="CW203551" s="2195"/>
    </row>
    <row r="203575" spans="101:101">
      <c r="CW203575" s="2210"/>
    </row>
    <row r="203576" spans="101:101">
      <c r="CW203576" s="2195"/>
    </row>
    <row r="203600" spans="101:101">
      <c r="CW203600" s="2210"/>
    </row>
    <row r="203601" spans="101:101">
      <c r="CW203601" s="2195"/>
    </row>
    <row r="203625" spans="101:101">
      <c r="CW203625" s="2210"/>
    </row>
    <row r="203626" spans="101:101">
      <c r="CW203626" s="2195"/>
    </row>
    <row r="203650" spans="101:101">
      <c r="CW203650" s="2210"/>
    </row>
    <row r="203651" spans="101:101">
      <c r="CW203651" s="2195"/>
    </row>
    <row r="203675" spans="101:101">
      <c r="CW203675" s="2210"/>
    </row>
    <row r="203676" spans="101:101">
      <c r="CW203676" s="2195"/>
    </row>
    <row r="203700" spans="101:101">
      <c r="CW203700" s="2210"/>
    </row>
    <row r="203701" spans="101:101">
      <c r="CW203701" s="2195"/>
    </row>
    <row r="203725" spans="101:101">
      <c r="CW203725" s="2210"/>
    </row>
    <row r="203726" spans="101:101">
      <c r="CW203726" s="2195"/>
    </row>
    <row r="203750" spans="101:101">
      <c r="CW203750" s="2210"/>
    </row>
    <row r="203751" spans="101:101">
      <c r="CW203751" s="2195"/>
    </row>
    <row r="203775" spans="101:101">
      <c r="CW203775" s="2210"/>
    </row>
    <row r="203776" spans="101:101">
      <c r="CW203776" s="2195"/>
    </row>
    <row r="203800" spans="101:101">
      <c r="CW203800" s="2210"/>
    </row>
    <row r="203801" spans="101:101">
      <c r="CW203801" s="2195"/>
    </row>
    <row r="203825" spans="101:101">
      <c r="CW203825" s="2210"/>
    </row>
    <row r="203826" spans="101:101">
      <c r="CW203826" s="2195"/>
    </row>
    <row r="203850" spans="101:101">
      <c r="CW203850" s="2210"/>
    </row>
    <row r="203851" spans="101:101">
      <c r="CW203851" s="2195"/>
    </row>
    <row r="203875" spans="101:101">
      <c r="CW203875" s="2210"/>
    </row>
    <row r="203876" spans="101:101">
      <c r="CW203876" s="2195"/>
    </row>
    <row r="203900" spans="101:101">
      <c r="CW203900" s="2210"/>
    </row>
    <row r="203901" spans="101:101">
      <c r="CW203901" s="2195"/>
    </row>
    <row r="203925" spans="101:101">
      <c r="CW203925" s="2210"/>
    </row>
    <row r="203926" spans="101:101">
      <c r="CW203926" s="2195"/>
    </row>
    <row r="203950" spans="101:101">
      <c r="CW203950" s="2210"/>
    </row>
    <row r="203951" spans="101:101">
      <c r="CW203951" s="2195"/>
    </row>
    <row r="203975" spans="101:101">
      <c r="CW203975" s="2210"/>
    </row>
    <row r="203976" spans="101:101">
      <c r="CW203976" s="2195"/>
    </row>
    <row r="204000" spans="101:101">
      <c r="CW204000" s="2210"/>
    </row>
    <row r="204001" spans="101:101">
      <c r="CW204001" s="2195"/>
    </row>
    <row r="204025" spans="101:101">
      <c r="CW204025" s="2210"/>
    </row>
    <row r="204026" spans="101:101">
      <c r="CW204026" s="2195"/>
    </row>
    <row r="204050" spans="101:101">
      <c r="CW204050" s="2210"/>
    </row>
    <row r="204051" spans="101:101">
      <c r="CW204051" s="2195"/>
    </row>
    <row r="204075" spans="101:101">
      <c r="CW204075" s="2210"/>
    </row>
    <row r="204076" spans="101:101">
      <c r="CW204076" s="2195"/>
    </row>
    <row r="204100" spans="101:101">
      <c r="CW204100" s="2210"/>
    </row>
    <row r="204101" spans="101:101">
      <c r="CW204101" s="2195"/>
    </row>
    <row r="204125" spans="101:101">
      <c r="CW204125" s="2210"/>
    </row>
    <row r="204126" spans="101:101">
      <c r="CW204126" s="2195"/>
    </row>
    <row r="204150" spans="101:101">
      <c r="CW204150" s="2210"/>
    </row>
    <row r="204151" spans="101:101">
      <c r="CW204151" s="2195"/>
    </row>
    <row r="204175" spans="101:101">
      <c r="CW204175" s="2210"/>
    </row>
    <row r="204176" spans="101:101">
      <c r="CW204176" s="2195"/>
    </row>
    <row r="204200" spans="101:101">
      <c r="CW204200" s="2210"/>
    </row>
    <row r="204201" spans="101:101">
      <c r="CW204201" s="2195"/>
    </row>
    <row r="204225" spans="101:101">
      <c r="CW204225" s="2210"/>
    </row>
    <row r="204226" spans="101:101">
      <c r="CW204226" s="2195"/>
    </row>
    <row r="204250" spans="101:101">
      <c r="CW204250" s="2210"/>
    </row>
    <row r="204251" spans="101:101">
      <c r="CW204251" s="2195"/>
    </row>
    <row r="204275" spans="101:101">
      <c r="CW204275" s="2210"/>
    </row>
    <row r="204276" spans="101:101">
      <c r="CW204276" s="2195"/>
    </row>
    <row r="204300" spans="101:101">
      <c r="CW204300" s="2210"/>
    </row>
    <row r="204301" spans="101:101">
      <c r="CW204301" s="2195"/>
    </row>
    <row r="204325" spans="101:101">
      <c r="CW204325" s="2210"/>
    </row>
    <row r="204326" spans="101:101">
      <c r="CW204326" s="2195"/>
    </row>
    <row r="204350" spans="101:101">
      <c r="CW204350" s="2210"/>
    </row>
    <row r="204351" spans="101:101">
      <c r="CW204351" s="2195"/>
    </row>
    <row r="204375" spans="101:101">
      <c r="CW204375" s="2210"/>
    </row>
    <row r="204376" spans="101:101">
      <c r="CW204376" s="2195"/>
    </row>
    <row r="204400" spans="101:101">
      <c r="CW204400" s="2210"/>
    </row>
    <row r="204401" spans="101:101">
      <c r="CW204401" s="2195"/>
    </row>
    <row r="204425" spans="101:101">
      <c r="CW204425" s="2210"/>
    </row>
    <row r="204426" spans="101:101">
      <c r="CW204426" s="2195"/>
    </row>
    <row r="204450" spans="101:101">
      <c r="CW204450" s="2210"/>
    </row>
    <row r="204451" spans="101:101">
      <c r="CW204451" s="2195"/>
    </row>
    <row r="204475" spans="101:101">
      <c r="CW204475" s="2210"/>
    </row>
    <row r="204476" spans="101:101">
      <c r="CW204476" s="2195"/>
    </row>
    <row r="204500" spans="101:101">
      <c r="CW204500" s="2210"/>
    </row>
    <row r="204501" spans="101:101">
      <c r="CW204501" s="2195"/>
    </row>
    <row r="204525" spans="101:101">
      <c r="CW204525" s="2210"/>
    </row>
    <row r="204526" spans="101:101">
      <c r="CW204526" s="2195"/>
    </row>
    <row r="204550" spans="101:101">
      <c r="CW204550" s="2210"/>
    </row>
    <row r="204551" spans="101:101">
      <c r="CW204551" s="2195"/>
    </row>
    <row r="204575" spans="101:101">
      <c r="CW204575" s="2210"/>
    </row>
    <row r="204576" spans="101:101">
      <c r="CW204576" s="2195"/>
    </row>
    <row r="204600" spans="101:101">
      <c r="CW204600" s="2210"/>
    </row>
    <row r="204601" spans="101:101">
      <c r="CW204601" s="2195"/>
    </row>
    <row r="204625" spans="101:101">
      <c r="CW204625" s="2210"/>
    </row>
    <row r="204626" spans="101:101">
      <c r="CW204626" s="2195"/>
    </row>
    <row r="204650" spans="101:101">
      <c r="CW204650" s="2210"/>
    </row>
    <row r="204651" spans="101:101">
      <c r="CW204651" s="2195"/>
    </row>
    <row r="204675" spans="101:101">
      <c r="CW204675" s="2210"/>
    </row>
    <row r="204676" spans="101:101">
      <c r="CW204676" s="2195"/>
    </row>
    <row r="204700" spans="101:101">
      <c r="CW204700" s="2210"/>
    </row>
    <row r="204701" spans="101:101">
      <c r="CW204701" s="2195"/>
    </row>
    <row r="204725" spans="101:101">
      <c r="CW204725" s="2210"/>
    </row>
    <row r="204726" spans="101:101">
      <c r="CW204726" s="2195"/>
    </row>
    <row r="204750" spans="101:101">
      <c r="CW204750" s="2210"/>
    </row>
    <row r="204751" spans="101:101">
      <c r="CW204751" s="2195"/>
    </row>
    <row r="204775" spans="101:101">
      <c r="CW204775" s="2210"/>
    </row>
    <row r="204776" spans="101:101">
      <c r="CW204776" s="2195"/>
    </row>
    <row r="204800" spans="101:101">
      <c r="CW204800" s="2210"/>
    </row>
    <row r="204801" spans="101:101">
      <c r="CW204801" s="2195"/>
    </row>
    <row r="204825" spans="101:101">
      <c r="CW204825" s="2210"/>
    </row>
    <row r="204826" spans="101:101">
      <c r="CW204826" s="2195"/>
    </row>
    <row r="204850" spans="101:101">
      <c r="CW204850" s="2210"/>
    </row>
    <row r="204851" spans="101:101">
      <c r="CW204851" s="2195"/>
    </row>
    <row r="204875" spans="101:101">
      <c r="CW204875" s="2210"/>
    </row>
    <row r="204876" spans="101:101">
      <c r="CW204876" s="2195"/>
    </row>
    <row r="204900" spans="101:101">
      <c r="CW204900" s="2210"/>
    </row>
    <row r="204901" spans="101:101">
      <c r="CW204901" s="2195"/>
    </row>
    <row r="204925" spans="101:101">
      <c r="CW204925" s="2210"/>
    </row>
    <row r="204926" spans="101:101">
      <c r="CW204926" s="2195"/>
    </row>
    <row r="204950" spans="101:101">
      <c r="CW204950" s="2210"/>
    </row>
    <row r="204951" spans="101:101">
      <c r="CW204951" s="2195"/>
    </row>
    <row r="204975" spans="101:101">
      <c r="CW204975" s="2210"/>
    </row>
    <row r="204976" spans="101:101">
      <c r="CW204976" s="2195"/>
    </row>
    <row r="205000" spans="101:101">
      <c r="CW205000" s="2210"/>
    </row>
    <row r="205001" spans="101:101">
      <c r="CW205001" s="2195"/>
    </row>
    <row r="205025" spans="101:101">
      <c r="CW205025" s="2210"/>
    </row>
    <row r="205026" spans="101:101">
      <c r="CW205026" s="2195"/>
    </row>
    <row r="205050" spans="101:101">
      <c r="CW205050" s="2210"/>
    </row>
    <row r="205051" spans="101:101">
      <c r="CW205051" s="2195"/>
    </row>
    <row r="205075" spans="101:101">
      <c r="CW205075" s="2210"/>
    </row>
    <row r="205076" spans="101:101">
      <c r="CW205076" s="2195"/>
    </row>
    <row r="205100" spans="101:101">
      <c r="CW205100" s="2210"/>
    </row>
    <row r="205101" spans="101:101">
      <c r="CW205101" s="2195"/>
    </row>
    <row r="205125" spans="101:101">
      <c r="CW205125" s="2210"/>
    </row>
    <row r="205126" spans="101:101">
      <c r="CW205126" s="2195"/>
    </row>
    <row r="205150" spans="101:101">
      <c r="CW205150" s="2210"/>
    </row>
    <row r="205151" spans="101:101">
      <c r="CW205151" s="2195"/>
    </row>
    <row r="205175" spans="101:101">
      <c r="CW205175" s="2210"/>
    </row>
    <row r="205176" spans="101:101">
      <c r="CW205176" s="2195"/>
    </row>
    <row r="205200" spans="101:101">
      <c r="CW205200" s="2210"/>
    </row>
    <row r="205201" spans="101:101">
      <c r="CW205201" s="2195"/>
    </row>
    <row r="205225" spans="101:101">
      <c r="CW205225" s="2210"/>
    </row>
    <row r="205226" spans="101:101">
      <c r="CW205226" s="2195"/>
    </row>
    <row r="205250" spans="101:101">
      <c r="CW205250" s="2210"/>
    </row>
    <row r="205251" spans="101:101">
      <c r="CW205251" s="2195"/>
    </row>
    <row r="205275" spans="101:101">
      <c r="CW205275" s="2210"/>
    </row>
    <row r="205276" spans="101:101">
      <c r="CW205276" s="2195"/>
    </row>
    <row r="205300" spans="101:101">
      <c r="CW205300" s="2210"/>
    </row>
    <row r="205301" spans="101:101">
      <c r="CW205301" s="2195"/>
    </row>
    <row r="205325" spans="101:101">
      <c r="CW205325" s="2210"/>
    </row>
    <row r="205326" spans="101:101">
      <c r="CW205326" s="2195"/>
    </row>
    <row r="205350" spans="101:101">
      <c r="CW205350" s="2210"/>
    </row>
    <row r="205351" spans="101:101">
      <c r="CW205351" s="2195"/>
    </row>
    <row r="205375" spans="101:101">
      <c r="CW205375" s="2210"/>
    </row>
    <row r="205376" spans="101:101">
      <c r="CW205376" s="2195"/>
    </row>
    <row r="205400" spans="101:101">
      <c r="CW205400" s="2210"/>
    </row>
    <row r="205401" spans="101:101">
      <c r="CW205401" s="2195"/>
    </row>
    <row r="205425" spans="101:101">
      <c r="CW205425" s="2210"/>
    </row>
    <row r="205426" spans="101:101">
      <c r="CW205426" s="2195"/>
    </row>
    <row r="205450" spans="101:101">
      <c r="CW205450" s="2210"/>
    </row>
    <row r="205451" spans="101:101">
      <c r="CW205451" s="2195"/>
    </row>
    <row r="205475" spans="101:101">
      <c r="CW205475" s="2210"/>
    </row>
    <row r="205476" spans="101:101">
      <c r="CW205476" s="2195"/>
    </row>
    <row r="205500" spans="101:101">
      <c r="CW205500" s="2210"/>
    </row>
    <row r="205501" spans="101:101">
      <c r="CW205501" s="2195"/>
    </row>
    <row r="205525" spans="101:101">
      <c r="CW205525" s="2210"/>
    </row>
    <row r="205526" spans="101:101">
      <c r="CW205526" s="2195"/>
    </row>
    <row r="205550" spans="101:101">
      <c r="CW205550" s="2210"/>
    </row>
    <row r="205551" spans="101:101">
      <c r="CW205551" s="2195"/>
    </row>
    <row r="205575" spans="101:101">
      <c r="CW205575" s="2210"/>
    </row>
    <row r="205576" spans="101:101">
      <c r="CW205576" s="2195"/>
    </row>
    <row r="205600" spans="101:101">
      <c r="CW205600" s="2210"/>
    </row>
    <row r="205601" spans="101:101">
      <c r="CW205601" s="2195"/>
    </row>
    <row r="205625" spans="101:101">
      <c r="CW205625" s="2210"/>
    </row>
    <row r="205626" spans="101:101">
      <c r="CW205626" s="2195"/>
    </row>
    <row r="205650" spans="101:101">
      <c r="CW205650" s="2210"/>
    </row>
    <row r="205651" spans="101:101">
      <c r="CW205651" s="2195"/>
    </row>
    <row r="205675" spans="101:101">
      <c r="CW205675" s="2210"/>
    </row>
    <row r="205676" spans="101:101">
      <c r="CW205676" s="2195"/>
    </row>
    <row r="205700" spans="101:101">
      <c r="CW205700" s="2210"/>
    </row>
    <row r="205701" spans="101:101">
      <c r="CW205701" s="2195"/>
    </row>
    <row r="205725" spans="101:101">
      <c r="CW205725" s="2210"/>
    </row>
    <row r="205726" spans="101:101">
      <c r="CW205726" s="2195"/>
    </row>
    <row r="205750" spans="101:101">
      <c r="CW205750" s="2210"/>
    </row>
    <row r="205751" spans="101:101">
      <c r="CW205751" s="2195"/>
    </row>
    <row r="205775" spans="101:101">
      <c r="CW205775" s="2210"/>
    </row>
    <row r="205776" spans="101:101">
      <c r="CW205776" s="2195"/>
    </row>
    <row r="205800" spans="101:101">
      <c r="CW205800" s="2210"/>
    </row>
    <row r="205801" spans="101:101">
      <c r="CW205801" s="2195"/>
    </row>
    <row r="205825" spans="101:101">
      <c r="CW205825" s="2210"/>
    </row>
    <row r="205826" spans="101:101">
      <c r="CW205826" s="2195"/>
    </row>
    <row r="205850" spans="101:101">
      <c r="CW205850" s="2210"/>
    </row>
    <row r="205851" spans="101:101">
      <c r="CW205851" s="2195"/>
    </row>
    <row r="205875" spans="101:101">
      <c r="CW205875" s="2210"/>
    </row>
    <row r="205876" spans="101:101">
      <c r="CW205876" s="2195"/>
    </row>
    <row r="205900" spans="101:101">
      <c r="CW205900" s="2210"/>
    </row>
    <row r="205901" spans="101:101">
      <c r="CW205901" s="2195"/>
    </row>
    <row r="205925" spans="101:101">
      <c r="CW205925" s="2210"/>
    </row>
    <row r="205926" spans="101:101">
      <c r="CW205926" s="2195"/>
    </row>
    <row r="205950" spans="101:101">
      <c r="CW205950" s="2210"/>
    </row>
    <row r="205951" spans="101:101">
      <c r="CW205951" s="2195"/>
    </row>
    <row r="205975" spans="101:101">
      <c r="CW205975" s="2210"/>
    </row>
    <row r="205976" spans="101:101">
      <c r="CW205976" s="2195"/>
    </row>
    <row r="206000" spans="101:101">
      <c r="CW206000" s="2210"/>
    </row>
    <row r="206001" spans="101:101">
      <c r="CW206001" s="2195"/>
    </row>
    <row r="206025" spans="101:101">
      <c r="CW206025" s="2210"/>
    </row>
    <row r="206026" spans="101:101">
      <c r="CW206026" s="2195"/>
    </row>
    <row r="206050" spans="101:101">
      <c r="CW206050" s="2210"/>
    </row>
    <row r="206051" spans="101:101">
      <c r="CW206051" s="2195"/>
    </row>
    <row r="206075" spans="101:101">
      <c r="CW206075" s="2210"/>
    </row>
    <row r="206076" spans="101:101">
      <c r="CW206076" s="2195"/>
    </row>
    <row r="206100" spans="101:101">
      <c r="CW206100" s="2210"/>
    </row>
    <row r="206101" spans="101:101">
      <c r="CW206101" s="2195"/>
    </row>
    <row r="206125" spans="101:101">
      <c r="CW206125" s="2210"/>
    </row>
    <row r="206126" spans="101:101">
      <c r="CW206126" s="2195"/>
    </row>
    <row r="206150" spans="101:101">
      <c r="CW206150" s="2210"/>
    </row>
    <row r="206151" spans="101:101">
      <c r="CW206151" s="2195"/>
    </row>
    <row r="206175" spans="101:101">
      <c r="CW206175" s="2210"/>
    </row>
    <row r="206176" spans="101:101">
      <c r="CW206176" s="2195"/>
    </row>
    <row r="206200" spans="101:101">
      <c r="CW206200" s="2210"/>
    </row>
    <row r="206201" spans="101:101">
      <c r="CW206201" s="2195"/>
    </row>
    <row r="206225" spans="101:101">
      <c r="CW206225" s="2210"/>
    </row>
    <row r="206226" spans="101:101">
      <c r="CW206226" s="2195"/>
    </row>
    <row r="206250" spans="101:101">
      <c r="CW206250" s="2210"/>
    </row>
    <row r="206251" spans="101:101">
      <c r="CW206251" s="2195"/>
    </row>
    <row r="206275" spans="101:101">
      <c r="CW206275" s="2210"/>
    </row>
    <row r="206276" spans="101:101">
      <c r="CW206276" s="2195"/>
    </row>
    <row r="206300" spans="101:101">
      <c r="CW206300" s="2210"/>
    </row>
    <row r="206301" spans="101:101">
      <c r="CW206301" s="2195"/>
    </row>
    <row r="206325" spans="101:101">
      <c r="CW206325" s="2210"/>
    </row>
    <row r="206326" spans="101:101">
      <c r="CW206326" s="2195"/>
    </row>
    <row r="206350" spans="101:101">
      <c r="CW206350" s="2210"/>
    </row>
    <row r="206351" spans="101:101">
      <c r="CW206351" s="2195"/>
    </row>
    <row r="206375" spans="101:101">
      <c r="CW206375" s="2210"/>
    </row>
    <row r="206376" spans="101:101">
      <c r="CW206376" s="2195"/>
    </row>
    <row r="206400" spans="101:101">
      <c r="CW206400" s="2210"/>
    </row>
    <row r="206401" spans="101:101">
      <c r="CW206401" s="2195"/>
    </row>
    <row r="206425" spans="101:101">
      <c r="CW206425" s="2210"/>
    </row>
    <row r="206426" spans="101:101">
      <c r="CW206426" s="2195"/>
    </row>
    <row r="206450" spans="101:101">
      <c r="CW206450" s="2210"/>
    </row>
    <row r="206451" spans="101:101">
      <c r="CW206451" s="2195"/>
    </row>
    <row r="206475" spans="101:101">
      <c r="CW206475" s="2210"/>
    </row>
    <row r="206476" spans="101:101">
      <c r="CW206476" s="2195"/>
    </row>
    <row r="206500" spans="101:101">
      <c r="CW206500" s="2210"/>
    </row>
    <row r="206501" spans="101:101">
      <c r="CW206501" s="2195"/>
    </row>
    <row r="206525" spans="101:101">
      <c r="CW206525" s="2210"/>
    </row>
    <row r="206526" spans="101:101">
      <c r="CW206526" s="2195"/>
    </row>
    <row r="206550" spans="101:101">
      <c r="CW206550" s="2210"/>
    </row>
    <row r="206551" spans="101:101">
      <c r="CW206551" s="2195"/>
    </row>
    <row r="206575" spans="101:101">
      <c r="CW206575" s="2210"/>
    </row>
    <row r="206576" spans="101:101">
      <c r="CW206576" s="2195"/>
    </row>
    <row r="206600" spans="101:101">
      <c r="CW206600" s="2210"/>
    </row>
    <row r="206601" spans="101:101">
      <c r="CW206601" s="2195"/>
    </row>
    <row r="206625" spans="101:101">
      <c r="CW206625" s="2210"/>
    </row>
    <row r="206626" spans="101:101">
      <c r="CW206626" s="2195"/>
    </row>
    <row r="206650" spans="101:101">
      <c r="CW206650" s="2210"/>
    </row>
    <row r="206651" spans="101:101">
      <c r="CW206651" s="2195"/>
    </row>
    <row r="206675" spans="101:101">
      <c r="CW206675" s="2210"/>
    </row>
    <row r="206676" spans="101:101">
      <c r="CW206676" s="2195"/>
    </row>
    <row r="206700" spans="101:101">
      <c r="CW206700" s="2210"/>
    </row>
    <row r="206701" spans="101:101">
      <c r="CW206701" s="2195"/>
    </row>
    <row r="206725" spans="101:101">
      <c r="CW206725" s="2210"/>
    </row>
    <row r="206726" spans="101:101">
      <c r="CW206726" s="2195"/>
    </row>
    <row r="206750" spans="101:101">
      <c r="CW206750" s="2210"/>
    </row>
    <row r="206751" spans="101:101">
      <c r="CW206751" s="2195"/>
    </row>
    <row r="206775" spans="101:101">
      <c r="CW206775" s="2210"/>
    </row>
    <row r="206776" spans="101:101">
      <c r="CW206776" s="2195"/>
    </row>
    <row r="206800" spans="101:101">
      <c r="CW206800" s="2210"/>
    </row>
    <row r="206801" spans="101:101">
      <c r="CW206801" s="2195"/>
    </row>
    <row r="206825" spans="101:101">
      <c r="CW206825" s="2210"/>
    </row>
    <row r="206826" spans="101:101">
      <c r="CW206826" s="2195"/>
    </row>
    <row r="206850" spans="101:101">
      <c r="CW206850" s="2210"/>
    </row>
    <row r="206851" spans="101:101">
      <c r="CW206851" s="2195"/>
    </row>
    <row r="206875" spans="101:101">
      <c r="CW206875" s="2210"/>
    </row>
    <row r="206876" spans="101:101">
      <c r="CW206876" s="2195"/>
    </row>
    <row r="206900" spans="101:101">
      <c r="CW206900" s="2210"/>
    </row>
    <row r="206901" spans="101:101">
      <c r="CW206901" s="2195"/>
    </row>
    <row r="206925" spans="101:101">
      <c r="CW206925" s="2210"/>
    </row>
    <row r="206926" spans="101:101">
      <c r="CW206926" s="2195"/>
    </row>
    <row r="206950" spans="101:101">
      <c r="CW206950" s="2210"/>
    </row>
    <row r="206951" spans="101:101">
      <c r="CW206951" s="2195"/>
    </row>
    <row r="206975" spans="101:101">
      <c r="CW206975" s="2210"/>
    </row>
    <row r="206976" spans="101:101">
      <c r="CW206976" s="2195"/>
    </row>
    <row r="207000" spans="101:101">
      <c r="CW207000" s="2210"/>
    </row>
    <row r="207001" spans="101:101">
      <c r="CW207001" s="2195"/>
    </row>
    <row r="207025" spans="101:101">
      <c r="CW207025" s="2210"/>
    </row>
    <row r="207026" spans="101:101">
      <c r="CW207026" s="2195"/>
    </row>
    <row r="207050" spans="101:101">
      <c r="CW207050" s="2210"/>
    </row>
    <row r="207051" spans="101:101">
      <c r="CW207051" s="2195"/>
    </row>
    <row r="207075" spans="101:101">
      <c r="CW207075" s="2210"/>
    </row>
    <row r="207076" spans="101:101">
      <c r="CW207076" s="2195"/>
    </row>
    <row r="207100" spans="101:101">
      <c r="CW207100" s="2210"/>
    </row>
    <row r="207101" spans="101:101">
      <c r="CW207101" s="2195"/>
    </row>
    <row r="207125" spans="101:101">
      <c r="CW207125" s="2210"/>
    </row>
    <row r="207126" spans="101:101">
      <c r="CW207126" s="2195"/>
    </row>
    <row r="207150" spans="101:101">
      <c r="CW207150" s="2210"/>
    </row>
    <row r="207151" spans="101:101">
      <c r="CW207151" s="2195"/>
    </row>
    <row r="207175" spans="101:101">
      <c r="CW207175" s="2210"/>
    </row>
    <row r="207176" spans="101:101">
      <c r="CW207176" s="2195"/>
    </row>
    <row r="207200" spans="101:101">
      <c r="CW207200" s="2210"/>
    </row>
    <row r="207201" spans="101:101">
      <c r="CW207201" s="2195"/>
    </row>
    <row r="207225" spans="101:101">
      <c r="CW207225" s="2210"/>
    </row>
    <row r="207226" spans="101:101">
      <c r="CW207226" s="2195"/>
    </row>
    <row r="207250" spans="101:101">
      <c r="CW207250" s="2210"/>
    </row>
    <row r="207251" spans="101:101">
      <c r="CW207251" s="2195"/>
    </row>
    <row r="207275" spans="101:101">
      <c r="CW207275" s="2210"/>
    </row>
    <row r="207276" spans="101:101">
      <c r="CW207276" s="2195"/>
    </row>
    <row r="207300" spans="101:101">
      <c r="CW207300" s="2210"/>
    </row>
    <row r="207301" spans="101:101">
      <c r="CW207301" s="2195"/>
    </row>
    <row r="207325" spans="101:101">
      <c r="CW207325" s="2210"/>
    </row>
    <row r="207326" spans="101:101">
      <c r="CW207326" s="2195"/>
    </row>
    <row r="207350" spans="101:101">
      <c r="CW207350" s="2210"/>
    </row>
    <row r="207351" spans="101:101">
      <c r="CW207351" s="2195"/>
    </row>
    <row r="207375" spans="101:101">
      <c r="CW207375" s="2210"/>
    </row>
    <row r="207376" spans="101:101">
      <c r="CW207376" s="2195"/>
    </row>
    <row r="207400" spans="101:101">
      <c r="CW207400" s="2210"/>
    </row>
    <row r="207401" spans="101:101">
      <c r="CW207401" s="2195"/>
    </row>
    <row r="207425" spans="101:101">
      <c r="CW207425" s="2210"/>
    </row>
    <row r="207426" spans="101:101">
      <c r="CW207426" s="2195"/>
    </row>
    <row r="207450" spans="101:101">
      <c r="CW207450" s="2210"/>
    </row>
    <row r="207451" spans="101:101">
      <c r="CW207451" s="2195"/>
    </row>
    <row r="207475" spans="101:101">
      <c r="CW207475" s="2210"/>
    </row>
    <row r="207476" spans="101:101">
      <c r="CW207476" s="2195"/>
    </row>
    <row r="207500" spans="101:101">
      <c r="CW207500" s="2210"/>
    </row>
    <row r="207501" spans="101:101">
      <c r="CW207501" s="2195"/>
    </row>
    <row r="207525" spans="101:101">
      <c r="CW207525" s="2210"/>
    </row>
    <row r="207526" spans="101:101">
      <c r="CW207526" s="2195"/>
    </row>
    <row r="207550" spans="101:101">
      <c r="CW207550" s="2210"/>
    </row>
    <row r="207551" spans="101:101">
      <c r="CW207551" s="2195"/>
    </row>
    <row r="207575" spans="101:101">
      <c r="CW207575" s="2210"/>
    </row>
    <row r="207576" spans="101:101">
      <c r="CW207576" s="2195"/>
    </row>
    <row r="207600" spans="101:101">
      <c r="CW207600" s="2210"/>
    </row>
    <row r="207601" spans="101:101">
      <c r="CW207601" s="2195"/>
    </row>
    <row r="207625" spans="101:101">
      <c r="CW207625" s="2210"/>
    </row>
    <row r="207626" spans="101:101">
      <c r="CW207626" s="2195"/>
    </row>
    <row r="207650" spans="101:101">
      <c r="CW207650" s="2210"/>
    </row>
    <row r="207651" spans="101:101">
      <c r="CW207651" s="2195"/>
    </row>
    <row r="207675" spans="101:101">
      <c r="CW207675" s="2210"/>
    </row>
    <row r="207676" spans="101:101">
      <c r="CW207676" s="2195"/>
    </row>
    <row r="207700" spans="101:101">
      <c r="CW207700" s="2210"/>
    </row>
    <row r="207701" spans="101:101">
      <c r="CW207701" s="2195"/>
    </row>
    <row r="207725" spans="101:101">
      <c r="CW207725" s="2210"/>
    </row>
    <row r="207726" spans="101:101">
      <c r="CW207726" s="2195"/>
    </row>
    <row r="207750" spans="101:101">
      <c r="CW207750" s="2210"/>
    </row>
    <row r="207751" spans="101:101">
      <c r="CW207751" s="2195"/>
    </row>
    <row r="207775" spans="101:101">
      <c r="CW207775" s="2210"/>
    </row>
    <row r="207776" spans="101:101">
      <c r="CW207776" s="2195"/>
    </row>
    <row r="207800" spans="101:101">
      <c r="CW207800" s="2210"/>
    </row>
    <row r="207801" spans="101:101">
      <c r="CW207801" s="2195"/>
    </row>
    <row r="207825" spans="101:101">
      <c r="CW207825" s="2210"/>
    </row>
    <row r="207826" spans="101:101">
      <c r="CW207826" s="2195"/>
    </row>
    <row r="207850" spans="101:101">
      <c r="CW207850" s="2210"/>
    </row>
    <row r="207851" spans="101:101">
      <c r="CW207851" s="2195"/>
    </row>
    <row r="207875" spans="101:101">
      <c r="CW207875" s="2210"/>
    </row>
    <row r="207876" spans="101:101">
      <c r="CW207876" s="2195"/>
    </row>
    <row r="207900" spans="101:101">
      <c r="CW207900" s="2210"/>
    </row>
    <row r="207901" spans="101:101">
      <c r="CW207901" s="2195"/>
    </row>
    <row r="207925" spans="101:101">
      <c r="CW207925" s="2210"/>
    </row>
    <row r="207926" spans="101:101">
      <c r="CW207926" s="2195"/>
    </row>
    <row r="207950" spans="101:101">
      <c r="CW207950" s="2210"/>
    </row>
    <row r="207951" spans="101:101">
      <c r="CW207951" s="2195"/>
    </row>
    <row r="207975" spans="101:101">
      <c r="CW207975" s="2210"/>
    </row>
    <row r="207976" spans="101:101">
      <c r="CW207976" s="2195"/>
    </row>
    <row r="208000" spans="101:101">
      <c r="CW208000" s="2210"/>
    </row>
    <row r="208001" spans="101:101">
      <c r="CW208001" s="2195"/>
    </row>
    <row r="208025" spans="101:101">
      <c r="CW208025" s="2210"/>
    </row>
    <row r="208026" spans="101:101">
      <c r="CW208026" s="2195"/>
    </row>
    <row r="208050" spans="101:101">
      <c r="CW208050" s="2210"/>
    </row>
    <row r="208051" spans="101:101">
      <c r="CW208051" s="2195"/>
    </row>
    <row r="208075" spans="101:101">
      <c r="CW208075" s="2210"/>
    </row>
    <row r="208076" spans="101:101">
      <c r="CW208076" s="2195"/>
    </row>
    <row r="208100" spans="101:101">
      <c r="CW208100" s="2210"/>
    </row>
    <row r="208101" spans="101:101">
      <c r="CW208101" s="2195"/>
    </row>
    <row r="208125" spans="101:101">
      <c r="CW208125" s="2210"/>
    </row>
    <row r="208126" spans="101:101">
      <c r="CW208126" s="2195"/>
    </row>
    <row r="208150" spans="101:101">
      <c r="CW208150" s="2210"/>
    </row>
    <row r="208151" spans="101:101">
      <c r="CW208151" s="2195"/>
    </row>
    <row r="208175" spans="101:101">
      <c r="CW208175" s="2210"/>
    </row>
    <row r="208176" spans="101:101">
      <c r="CW208176" s="2195"/>
    </row>
    <row r="208200" spans="101:101">
      <c r="CW208200" s="2210"/>
    </row>
    <row r="208201" spans="101:101">
      <c r="CW208201" s="2195"/>
    </row>
    <row r="208225" spans="101:101">
      <c r="CW208225" s="2210"/>
    </row>
    <row r="208226" spans="101:101">
      <c r="CW208226" s="2195"/>
    </row>
    <row r="208250" spans="101:101">
      <c r="CW208250" s="2210"/>
    </row>
    <row r="208251" spans="101:101">
      <c r="CW208251" s="2195"/>
    </row>
    <row r="208275" spans="101:101">
      <c r="CW208275" s="2210"/>
    </row>
    <row r="208276" spans="101:101">
      <c r="CW208276" s="2195"/>
    </row>
    <row r="208300" spans="101:101">
      <c r="CW208300" s="2210"/>
    </row>
    <row r="208301" spans="101:101">
      <c r="CW208301" s="2195"/>
    </row>
    <row r="208325" spans="101:101">
      <c r="CW208325" s="2210"/>
    </row>
    <row r="208326" spans="101:101">
      <c r="CW208326" s="2195"/>
    </row>
    <row r="208350" spans="101:101">
      <c r="CW208350" s="2210"/>
    </row>
    <row r="208351" spans="101:101">
      <c r="CW208351" s="2195"/>
    </row>
    <row r="208375" spans="101:101">
      <c r="CW208375" s="2210"/>
    </row>
    <row r="208376" spans="101:101">
      <c r="CW208376" s="2195"/>
    </row>
    <row r="208400" spans="101:101">
      <c r="CW208400" s="2210"/>
    </row>
    <row r="208401" spans="101:101">
      <c r="CW208401" s="2195"/>
    </row>
    <row r="208425" spans="101:101">
      <c r="CW208425" s="2210"/>
    </row>
    <row r="208426" spans="101:101">
      <c r="CW208426" s="2195"/>
    </row>
    <row r="208450" spans="101:101">
      <c r="CW208450" s="2210"/>
    </row>
    <row r="208451" spans="101:101">
      <c r="CW208451" s="2195"/>
    </row>
    <row r="208475" spans="101:101">
      <c r="CW208475" s="2210"/>
    </row>
    <row r="208476" spans="101:101">
      <c r="CW208476" s="2195"/>
    </row>
    <row r="208500" spans="101:101">
      <c r="CW208500" s="2210"/>
    </row>
    <row r="208501" spans="101:101">
      <c r="CW208501" s="2195"/>
    </row>
    <row r="208525" spans="101:101">
      <c r="CW208525" s="2210"/>
    </row>
    <row r="208526" spans="101:101">
      <c r="CW208526" s="2195"/>
    </row>
    <row r="208550" spans="101:101">
      <c r="CW208550" s="2210"/>
    </row>
    <row r="208551" spans="101:101">
      <c r="CW208551" s="2195"/>
    </row>
    <row r="208575" spans="101:101">
      <c r="CW208575" s="2210"/>
    </row>
    <row r="208576" spans="101:101">
      <c r="CW208576" s="2195"/>
    </row>
    <row r="208600" spans="101:101">
      <c r="CW208600" s="2210"/>
    </row>
    <row r="208601" spans="101:101">
      <c r="CW208601" s="2195"/>
    </row>
    <row r="208625" spans="101:101">
      <c r="CW208625" s="2210"/>
    </row>
    <row r="208626" spans="101:101">
      <c r="CW208626" s="2195"/>
    </row>
    <row r="208650" spans="101:101">
      <c r="CW208650" s="2210"/>
    </row>
    <row r="208651" spans="101:101">
      <c r="CW208651" s="2195"/>
    </row>
    <row r="208675" spans="101:101">
      <c r="CW208675" s="2210"/>
    </row>
    <row r="208676" spans="101:101">
      <c r="CW208676" s="2195"/>
    </row>
    <row r="208700" spans="101:101">
      <c r="CW208700" s="2210"/>
    </row>
    <row r="208701" spans="101:101">
      <c r="CW208701" s="2195"/>
    </row>
    <row r="208725" spans="101:101">
      <c r="CW208725" s="2210"/>
    </row>
    <row r="208726" spans="101:101">
      <c r="CW208726" s="2195"/>
    </row>
    <row r="208750" spans="101:101">
      <c r="CW208750" s="2210"/>
    </row>
    <row r="208751" spans="101:101">
      <c r="CW208751" s="2195"/>
    </row>
    <row r="208775" spans="101:101">
      <c r="CW208775" s="2210"/>
    </row>
    <row r="208776" spans="101:101">
      <c r="CW208776" s="2195"/>
    </row>
    <row r="208800" spans="101:101">
      <c r="CW208800" s="2210"/>
    </row>
    <row r="208801" spans="101:101">
      <c r="CW208801" s="2195"/>
    </row>
    <row r="208825" spans="101:101">
      <c r="CW208825" s="2210"/>
    </row>
    <row r="208826" spans="101:101">
      <c r="CW208826" s="2195"/>
    </row>
    <row r="208850" spans="101:101">
      <c r="CW208850" s="2210"/>
    </row>
    <row r="208851" spans="101:101">
      <c r="CW208851" s="2195"/>
    </row>
    <row r="208875" spans="101:101">
      <c r="CW208875" s="2210"/>
    </row>
    <row r="208876" spans="101:101">
      <c r="CW208876" s="2195"/>
    </row>
    <row r="208900" spans="101:101">
      <c r="CW208900" s="2210"/>
    </row>
    <row r="208901" spans="101:101">
      <c r="CW208901" s="2195"/>
    </row>
    <row r="208925" spans="101:101">
      <c r="CW208925" s="2210"/>
    </row>
    <row r="208926" spans="101:101">
      <c r="CW208926" s="2195"/>
    </row>
    <row r="208950" spans="101:101">
      <c r="CW208950" s="2210"/>
    </row>
    <row r="208951" spans="101:101">
      <c r="CW208951" s="2195"/>
    </row>
    <row r="208975" spans="101:101">
      <c r="CW208975" s="2210"/>
    </row>
    <row r="208976" spans="101:101">
      <c r="CW208976" s="2195"/>
    </row>
    <row r="209000" spans="101:101">
      <c r="CW209000" s="2210"/>
    </row>
    <row r="209001" spans="101:101">
      <c r="CW209001" s="2195"/>
    </row>
    <row r="209025" spans="101:101">
      <c r="CW209025" s="2210"/>
    </row>
    <row r="209026" spans="101:101">
      <c r="CW209026" s="2195"/>
    </row>
    <row r="209050" spans="101:101">
      <c r="CW209050" s="2210"/>
    </row>
    <row r="209051" spans="101:101">
      <c r="CW209051" s="2195"/>
    </row>
    <row r="209075" spans="101:101">
      <c r="CW209075" s="2210"/>
    </row>
    <row r="209076" spans="101:101">
      <c r="CW209076" s="2195"/>
    </row>
    <row r="209100" spans="101:101">
      <c r="CW209100" s="2210"/>
    </row>
    <row r="209101" spans="101:101">
      <c r="CW209101" s="2195"/>
    </row>
    <row r="209125" spans="101:101">
      <c r="CW209125" s="2210"/>
    </row>
    <row r="209126" spans="101:101">
      <c r="CW209126" s="2195"/>
    </row>
    <row r="209150" spans="101:101">
      <c r="CW209150" s="2210"/>
    </row>
    <row r="209151" spans="101:101">
      <c r="CW209151" s="2195"/>
    </row>
    <row r="209175" spans="101:101">
      <c r="CW209175" s="2210"/>
    </row>
    <row r="209176" spans="101:101">
      <c r="CW209176" s="2195"/>
    </row>
    <row r="209200" spans="101:101">
      <c r="CW209200" s="2210"/>
    </row>
    <row r="209201" spans="101:101">
      <c r="CW209201" s="2195"/>
    </row>
    <row r="209225" spans="101:101">
      <c r="CW209225" s="2210"/>
    </row>
    <row r="209226" spans="101:101">
      <c r="CW209226" s="2195"/>
    </row>
    <row r="209250" spans="101:101">
      <c r="CW209250" s="2210"/>
    </row>
    <row r="209251" spans="101:101">
      <c r="CW209251" s="2195"/>
    </row>
    <row r="209275" spans="101:101">
      <c r="CW209275" s="2210"/>
    </row>
    <row r="209276" spans="101:101">
      <c r="CW209276" s="2195"/>
    </row>
    <row r="209300" spans="101:101">
      <c r="CW209300" s="2210"/>
    </row>
    <row r="209301" spans="101:101">
      <c r="CW209301" s="2195"/>
    </row>
    <row r="209325" spans="101:101">
      <c r="CW209325" s="2210"/>
    </row>
    <row r="209326" spans="101:101">
      <c r="CW209326" s="2195"/>
    </row>
    <row r="209350" spans="101:101">
      <c r="CW209350" s="2210"/>
    </row>
    <row r="209351" spans="101:101">
      <c r="CW209351" s="2195"/>
    </row>
    <row r="209375" spans="101:101">
      <c r="CW209375" s="2210"/>
    </row>
    <row r="209376" spans="101:101">
      <c r="CW209376" s="2195"/>
    </row>
    <row r="209400" spans="101:101">
      <c r="CW209400" s="2210"/>
    </row>
    <row r="209401" spans="101:101">
      <c r="CW209401" s="2195"/>
    </row>
    <row r="209425" spans="101:101">
      <c r="CW209425" s="2210"/>
    </row>
    <row r="209426" spans="101:101">
      <c r="CW209426" s="2195"/>
    </row>
    <row r="209450" spans="101:101">
      <c r="CW209450" s="2210"/>
    </row>
    <row r="209451" spans="101:101">
      <c r="CW209451" s="2195"/>
    </row>
    <row r="209475" spans="101:101">
      <c r="CW209475" s="2210"/>
    </row>
    <row r="209476" spans="101:101">
      <c r="CW209476" s="2195"/>
    </row>
    <row r="209500" spans="101:101">
      <c r="CW209500" s="2210"/>
    </row>
    <row r="209501" spans="101:101">
      <c r="CW209501" s="2195"/>
    </row>
    <row r="209525" spans="101:101">
      <c r="CW209525" s="2210"/>
    </row>
    <row r="209526" spans="101:101">
      <c r="CW209526" s="2195"/>
    </row>
    <row r="209550" spans="101:101">
      <c r="CW209550" s="2210"/>
    </row>
    <row r="209551" spans="101:101">
      <c r="CW209551" s="2195"/>
    </row>
    <row r="209575" spans="101:101">
      <c r="CW209575" s="2210"/>
    </row>
    <row r="209576" spans="101:101">
      <c r="CW209576" s="2195"/>
    </row>
    <row r="209600" spans="101:101">
      <c r="CW209600" s="2210"/>
    </row>
    <row r="209601" spans="101:101">
      <c r="CW209601" s="2195"/>
    </row>
    <row r="209625" spans="101:101">
      <c r="CW209625" s="2210"/>
    </row>
    <row r="209626" spans="101:101">
      <c r="CW209626" s="2195"/>
    </row>
    <row r="209650" spans="101:101">
      <c r="CW209650" s="2210"/>
    </row>
    <row r="209651" spans="101:101">
      <c r="CW209651" s="2195"/>
    </row>
    <row r="209675" spans="101:101">
      <c r="CW209675" s="2210"/>
    </row>
    <row r="209676" spans="101:101">
      <c r="CW209676" s="2195"/>
    </row>
    <row r="209700" spans="101:101">
      <c r="CW209700" s="2210"/>
    </row>
    <row r="209701" spans="101:101">
      <c r="CW209701" s="2195"/>
    </row>
    <row r="209725" spans="101:101">
      <c r="CW209725" s="2210"/>
    </row>
    <row r="209726" spans="101:101">
      <c r="CW209726" s="2195"/>
    </row>
    <row r="209750" spans="101:101">
      <c r="CW209750" s="2210"/>
    </row>
    <row r="209751" spans="101:101">
      <c r="CW209751" s="2195"/>
    </row>
    <row r="209775" spans="101:101">
      <c r="CW209775" s="2210"/>
    </row>
    <row r="209776" spans="101:101">
      <c r="CW209776" s="2195"/>
    </row>
    <row r="209800" spans="101:101">
      <c r="CW209800" s="2210"/>
    </row>
    <row r="209801" spans="101:101">
      <c r="CW209801" s="2195"/>
    </row>
    <row r="209825" spans="101:101">
      <c r="CW209825" s="2210"/>
    </row>
    <row r="209826" spans="101:101">
      <c r="CW209826" s="2195"/>
    </row>
    <row r="209850" spans="101:101">
      <c r="CW209850" s="2210"/>
    </row>
    <row r="209851" spans="101:101">
      <c r="CW209851" s="2195"/>
    </row>
    <row r="209875" spans="101:101">
      <c r="CW209875" s="2210"/>
    </row>
    <row r="209876" spans="101:101">
      <c r="CW209876" s="2195"/>
    </row>
    <row r="209900" spans="101:101">
      <c r="CW209900" s="2210"/>
    </row>
    <row r="209901" spans="101:101">
      <c r="CW209901" s="2195"/>
    </row>
    <row r="209925" spans="101:101">
      <c r="CW209925" s="2210"/>
    </row>
    <row r="209926" spans="101:101">
      <c r="CW209926" s="2195"/>
    </row>
    <row r="209950" spans="101:101">
      <c r="CW209950" s="2210"/>
    </row>
    <row r="209951" spans="101:101">
      <c r="CW209951" s="2195"/>
    </row>
    <row r="209975" spans="101:101">
      <c r="CW209975" s="2210"/>
    </row>
    <row r="209976" spans="101:101">
      <c r="CW209976" s="2195"/>
    </row>
    <row r="210000" spans="101:101">
      <c r="CW210000" s="2210"/>
    </row>
    <row r="210001" spans="101:101">
      <c r="CW210001" s="2195"/>
    </row>
    <row r="210025" spans="101:101">
      <c r="CW210025" s="2210"/>
    </row>
    <row r="210026" spans="101:101">
      <c r="CW210026" s="2195"/>
    </row>
    <row r="210050" spans="101:101">
      <c r="CW210050" s="2210"/>
    </row>
    <row r="210051" spans="101:101">
      <c r="CW210051" s="2195"/>
    </row>
    <row r="210075" spans="101:101">
      <c r="CW210075" s="2210"/>
    </row>
    <row r="210076" spans="101:101">
      <c r="CW210076" s="2195"/>
    </row>
    <row r="210100" spans="101:101">
      <c r="CW210100" s="2210"/>
    </row>
    <row r="210101" spans="101:101">
      <c r="CW210101" s="2195"/>
    </row>
    <row r="210125" spans="101:101">
      <c r="CW210125" s="2210"/>
    </row>
    <row r="210126" spans="101:101">
      <c r="CW210126" s="2195"/>
    </row>
    <row r="210150" spans="101:101">
      <c r="CW210150" s="2210"/>
    </row>
    <row r="210151" spans="101:101">
      <c r="CW210151" s="2195"/>
    </row>
    <row r="210175" spans="101:101">
      <c r="CW210175" s="2210"/>
    </row>
    <row r="210176" spans="101:101">
      <c r="CW210176" s="2195"/>
    </row>
    <row r="210200" spans="101:101">
      <c r="CW210200" s="2210"/>
    </row>
    <row r="210201" spans="101:101">
      <c r="CW210201" s="2195"/>
    </row>
    <row r="210225" spans="101:101">
      <c r="CW210225" s="2210"/>
    </row>
    <row r="210226" spans="101:101">
      <c r="CW210226" s="2195"/>
    </row>
    <row r="210250" spans="101:101">
      <c r="CW210250" s="2210"/>
    </row>
    <row r="210251" spans="101:101">
      <c r="CW210251" s="2195"/>
    </row>
    <row r="210275" spans="101:101">
      <c r="CW210275" s="2210"/>
    </row>
    <row r="210276" spans="101:101">
      <c r="CW210276" s="2195"/>
    </row>
    <row r="210300" spans="101:101">
      <c r="CW210300" s="2210"/>
    </row>
    <row r="210301" spans="101:101">
      <c r="CW210301" s="2195"/>
    </row>
    <row r="210325" spans="101:101">
      <c r="CW210325" s="2210"/>
    </row>
    <row r="210326" spans="101:101">
      <c r="CW210326" s="2195"/>
    </row>
    <row r="210350" spans="101:101">
      <c r="CW210350" s="2210"/>
    </row>
    <row r="210351" spans="101:101">
      <c r="CW210351" s="2195"/>
    </row>
    <row r="210375" spans="101:101">
      <c r="CW210375" s="2210"/>
    </row>
    <row r="210376" spans="101:101">
      <c r="CW210376" s="2195"/>
    </row>
    <row r="210400" spans="101:101">
      <c r="CW210400" s="2210"/>
    </row>
    <row r="210401" spans="101:101">
      <c r="CW210401" s="2195"/>
    </row>
    <row r="210425" spans="101:101">
      <c r="CW210425" s="2210"/>
    </row>
    <row r="210426" spans="101:101">
      <c r="CW210426" s="2195"/>
    </row>
    <row r="210450" spans="101:101">
      <c r="CW210450" s="2210"/>
    </row>
    <row r="210451" spans="101:101">
      <c r="CW210451" s="2195"/>
    </row>
    <row r="210475" spans="101:101">
      <c r="CW210475" s="2210"/>
    </row>
    <row r="210476" spans="101:101">
      <c r="CW210476" s="2195"/>
    </row>
    <row r="210500" spans="101:101">
      <c r="CW210500" s="2210"/>
    </row>
    <row r="210501" spans="101:101">
      <c r="CW210501" s="2195"/>
    </row>
    <row r="210525" spans="101:101">
      <c r="CW210525" s="2210"/>
    </row>
    <row r="210526" spans="101:101">
      <c r="CW210526" s="2195"/>
    </row>
    <row r="210550" spans="101:101">
      <c r="CW210550" s="2210"/>
    </row>
    <row r="210551" spans="101:101">
      <c r="CW210551" s="2195"/>
    </row>
    <row r="210575" spans="101:101">
      <c r="CW210575" s="2210"/>
    </row>
    <row r="210576" spans="101:101">
      <c r="CW210576" s="2195"/>
    </row>
    <row r="210600" spans="101:101">
      <c r="CW210600" s="2210"/>
    </row>
    <row r="210601" spans="101:101">
      <c r="CW210601" s="2195"/>
    </row>
    <row r="210625" spans="101:101">
      <c r="CW210625" s="2210"/>
    </row>
    <row r="210626" spans="101:101">
      <c r="CW210626" s="2195"/>
    </row>
    <row r="210650" spans="101:101">
      <c r="CW210650" s="2210"/>
    </row>
    <row r="210651" spans="101:101">
      <c r="CW210651" s="2195"/>
    </row>
    <row r="210675" spans="101:101">
      <c r="CW210675" s="2210"/>
    </row>
    <row r="210676" spans="101:101">
      <c r="CW210676" s="2195"/>
    </row>
    <row r="210700" spans="101:101">
      <c r="CW210700" s="2210"/>
    </row>
    <row r="210701" spans="101:101">
      <c r="CW210701" s="2195"/>
    </row>
    <row r="210725" spans="101:101">
      <c r="CW210725" s="2210"/>
    </row>
    <row r="210726" spans="101:101">
      <c r="CW210726" s="2195"/>
    </row>
    <row r="210750" spans="101:101">
      <c r="CW210750" s="2210"/>
    </row>
    <row r="210751" spans="101:101">
      <c r="CW210751" s="2195"/>
    </row>
    <row r="210775" spans="101:101">
      <c r="CW210775" s="2210"/>
    </row>
    <row r="210776" spans="101:101">
      <c r="CW210776" s="2195"/>
    </row>
    <row r="210800" spans="101:101">
      <c r="CW210800" s="2210"/>
    </row>
    <row r="210801" spans="101:101">
      <c r="CW210801" s="2195"/>
    </row>
    <row r="210825" spans="101:101">
      <c r="CW210825" s="2210"/>
    </row>
    <row r="210826" spans="101:101">
      <c r="CW210826" s="2195"/>
    </row>
    <row r="210850" spans="101:101">
      <c r="CW210850" s="2210"/>
    </row>
    <row r="210851" spans="101:101">
      <c r="CW210851" s="2195"/>
    </row>
    <row r="210875" spans="101:101">
      <c r="CW210875" s="2210"/>
    </row>
    <row r="210876" spans="101:101">
      <c r="CW210876" s="2195"/>
    </row>
    <row r="210900" spans="101:101">
      <c r="CW210900" s="2210"/>
    </row>
    <row r="210901" spans="101:101">
      <c r="CW210901" s="2195"/>
    </row>
    <row r="210925" spans="101:101">
      <c r="CW210925" s="2210"/>
    </row>
    <row r="210926" spans="101:101">
      <c r="CW210926" s="2195"/>
    </row>
    <row r="210950" spans="101:101">
      <c r="CW210950" s="2210"/>
    </row>
    <row r="210951" spans="101:101">
      <c r="CW210951" s="2195"/>
    </row>
    <row r="210975" spans="101:101">
      <c r="CW210975" s="2210"/>
    </row>
    <row r="210976" spans="101:101">
      <c r="CW210976" s="2195"/>
    </row>
    <row r="211000" spans="101:101">
      <c r="CW211000" s="2210"/>
    </row>
    <row r="211001" spans="101:101">
      <c r="CW211001" s="2195"/>
    </row>
    <row r="211025" spans="101:101">
      <c r="CW211025" s="2210"/>
    </row>
    <row r="211026" spans="101:101">
      <c r="CW211026" s="2195"/>
    </row>
    <row r="211050" spans="101:101">
      <c r="CW211050" s="2210"/>
    </row>
    <row r="211051" spans="101:101">
      <c r="CW211051" s="2195"/>
    </row>
    <row r="211075" spans="101:101">
      <c r="CW211075" s="2210"/>
    </row>
    <row r="211076" spans="101:101">
      <c r="CW211076" s="2195"/>
    </row>
    <row r="211100" spans="101:101">
      <c r="CW211100" s="2210"/>
    </row>
    <row r="211101" spans="101:101">
      <c r="CW211101" s="2195"/>
    </row>
    <row r="211125" spans="101:101">
      <c r="CW211125" s="2210"/>
    </row>
    <row r="211126" spans="101:101">
      <c r="CW211126" s="2195"/>
    </row>
    <row r="211150" spans="101:101">
      <c r="CW211150" s="2210"/>
    </row>
    <row r="211151" spans="101:101">
      <c r="CW211151" s="2195"/>
    </row>
    <row r="211175" spans="101:101">
      <c r="CW211175" s="2210"/>
    </row>
    <row r="211176" spans="101:101">
      <c r="CW211176" s="2195"/>
    </row>
    <row r="211200" spans="101:101">
      <c r="CW211200" s="2210"/>
    </row>
    <row r="211201" spans="101:101">
      <c r="CW211201" s="2195"/>
    </row>
    <row r="211225" spans="101:101">
      <c r="CW211225" s="2210"/>
    </row>
    <row r="211226" spans="101:101">
      <c r="CW211226" s="2195"/>
    </row>
    <row r="211250" spans="101:101">
      <c r="CW211250" s="2210"/>
    </row>
    <row r="211251" spans="101:101">
      <c r="CW211251" s="2195"/>
    </row>
    <row r="211275" spans="101:101">
      <c r="CW211275" s="2210"/>
    </row>
    <row r="211276" spans="101:101">
      <c r="CW211276" s="2195"/>
    </row>
    <row r="211300" spans="101:101">
      <c r="CW211300" s="2210"/>
    </row>
    <row r="211301" spans="101:101">
      <c r="CW211301" s="2195"/>
    </row>
    <row r="211325" spans="101:101">
      <c r="CW211325" s="2210"/>
    </row>
    <row r="211326" spans="101:101">
      <c r="CW211326" s="2195"/>
    </row>
    <row r="211350" spans="101:101">
      <c r="CW211350" s="2210"/>
    </row>
    <row r="211351" spans="101:101">
      <c r="CW211351" s="2195"/>
    </row>
    <row r="211375" spans="101:101">
      <c r="CW211375" s="2210"/>
    </row>
    <row r="211376" spans="101:101">
      <c r="CW211376" s="2195"/>
    </row>
    <row r="211400" spans="101:101">
      <c r="CW211400" s="2210"/>
    </row>
    <row r="211401" spans="101:101">
      <c r="CW211401" s="2195"/>
    </row>
    <row r="211425" spans="101:101">
      <c r="CW211425" s="2210"/>
    </row>
    <row r="211426" spans="101:101">
      <c r="CW211426" s="2195"/>
    </row>
    <row r="211450" spans="101:101">
      <c r="CW211450" s="2210"/>
    </row>
    <row r="211451" spans="101:101">
      <c r="CW211451" s="2195"/>
    </row>
    <row r="211475" spans="101:101">
      <c r="CW211475" s="2210"/>
    </row>
    <row r="211476" spans="101:101">
      <c r="CW211476" s="2195"/>
    </row>
    <row r="211500" spans="101:101">
      <c r="CW211500" s="2210"/>
    </row>
    <row r="211501" spans="101:101">
      <c r="CW211501" s="2195"/>
    </row>
    <row r="211525" spans="101:101">
      <c r="CW211525" s="2210"/>
    </row>
    <row r="211526" spans="101:101">
      <c r="CW211526" s="2195"/>
    </row>
    <row r="211550" spans="101:101">
      <c r="CW211550" s="2210"/>
    </row>
    <row r="211551" spans="101:101">
      <c r="CW211551" s="2195"/>
    </row>
    <row r="211575" spans="101:101">
      <c r="CW211575" s="2210"/>
    </row>
    <row r="211576" spans="101:101">
      <c r="CW211576" s="2195"/>
    </row>
    <row r="211600" spans="101:101">
      <c r="CW211600" s="2210"/>
    </row>
    <row r="211601" spans="101:101">
      <c r="CW211601" s="2195"/>
    </row>
    <row r="211625" spans="101:101">
      <c r="CW211625" s="2210"/>
    </row>
    <row r="211626" spans="101:101">
      <c r="CW211626" s="2195"/>
    </row>
    <row r="211650" spans="101:101">
      <c r="CW211650" s="2210"/>
    </row>
    <row r="211651" spans="101:101">
      <c r="CW211651" s="2195"/>
    </row>
    <row r="211675" spans="101:101">
      <c r="CW211675" s="2210"/>
    </row>
    <row r="211676" spans="101:101">
      <c r="CW211676" s="2195"/>
    </row>
    <row r="211700" spans="101:101">
      <c r="CW211700" s="2210"/>
    </row>
    <row r="211701" spans="101:101">
      <c r="CW211701" s="2195"/>
    </row>
    <row r="211725" spans="101:101">
      <c r="CW211725" s="2210"/>
    </row>
    <row r="211726" spans="101:101">
      <c r="CW211726" s="2195"/>
    </row>
    <row r="211750" spans="101:101">
      <c r="CW211750" s="2210"/>
    </row>
    <row r="211751" spans="101:101">
      <c r="CW211751" s="2195"/>
    </row>
    <row r="211775" spans="101:101">
      <c r="CW211775" s="2210"/>
    </row>
    <row r="211776" spans="101:101">
      <c r="CW211776" s="2195"/>
    </row>
    <row r="211800" spans="101:101">
      <c r="CW211800" s="2210"/>
    </row>
    <row r="211801" spans="101:101">
      <c r="CW211801" s="2195"/>
    </row>
    <row r="211825" spans="101:101">
      <c r="CW211825" s="2210"/>
    </row>
    <row r="211826" spans="101:101">
      <c r="CW211826" s="2195"/>
    </row>
    <row r="211850" spans="101:101">
      <c r="CW211850" s="2210"/>
    </row>
    <row r="211851" spans="101:101">
      <c r="CW211851" s="2195"/>
    </row>
    <row r="211875" spans="101:101">
      <c r="CW211875" s="2210"/>
    </row>
    <row r="211876" spans="101:101">
      <c r="CW211876" s="2195"/>
    </row>
    <row r="211900" spans="101:101">
      <c r="CW211900" s="2210"/>
    </row>
    <row r="211901" spans="101:101">
      <c r="CW211901" s="2195"/>
    </row>
    <row r="211925" spans="101:101">
      <c r="CW211925" s="2210"/>
    </row>
    <row r="211926" spans="101:101">
      <c r="CW211926" s="2195"/>
    </row>
    <row r="211950" spans="101:101">
      <c r="CW211950" s="2210"/>
    </row>
    <row r="211951" spans="101:101">
      <c r="CW211951" s="2195"/>
    </row>
    <row r="211975" spans="101:101">
      <c r="CW211975" s="2210"/>
    </row>
    <row r="211976" spans="101:101">
      <c r="CW211976" s="2195"/>
    </row>
    <row r="212000" spans="101:101">
      <c r="CW212000" s="2210"/>
    </row>
    <row r="212001" spans="101:101">
      <c r="CW212001" s="2195"/>
    </row>
    <row r="212025" spans="101:101">
      <c r="CW212025" s="2210"/>
    </row>
    <row r="212026" spans="101:101">
      <c r="CW212026" s="2195"/>
    </row>
    <row r="212050" spans="101:101">
      <c r="CW212050" s="2210"/>
    </row>
    <row r="212051" spans="101:101">
      <c r="CW212051" s="2195"/>
    </row>
    <row r="212075" spans="101:101">
      <c r="CW212075" s="2210"/>
    </row>
    <row r="212076" spans="101:101">
      <c r="CW212076" s="2195"/>
    </row>
    <row r="212100" spans="101:101">
      <c r="CW212100" s="2210"/>
    </row>
    <row r="212101" spans="101:101">
      <c r="CW212101" s="2195"/>
    </row>
    <row r="212125" spans="101:101">
      <c r="CW212125" s="2210"/>
    </row>
    <row r="212126" spans="101:101">
      <c r="CW212126" s="2195"/>
    </row>
    <row r="212150" spans="101:101">
      <c r="CW212150" s="2210"/>
    </row>
    <row r="212151" spans="101:101">
      <c r="CW212151" s="2195"/>
    </row>
    <row r="212175" spans="101:101">
      <c r="CW212175" s="2210"/>
    </row>
    <row r="212176" spans="101:101">
      <c r="CW212176" s="2195"/>
    </row>
    <row r="212200" spans="101:101">
      <c r="CW212200" s="2210"/>
    </row>
    <row r="212201" spans="101:101">
      <c r="CW212201" s="2195"/>
    </row>
    <row r="212225" spans="101:101">
      <c r="CW212225" s="2210"/>
    </row>
    <row r="212226" spans="101:101">
      <c r="CW212226" s="2195"/>
    </row>
    <row r="212250" spans="101:101">
      <c r="CW212250" s="2210"/>
    </row>
    <row r="212251" spans="101:101">
      <c r="CW212251" s="2195"/>
    </row>
    <row r="212275" spans="101:101">
      <c r="CW212275" s="2210"/>
    </row>
    <row r="212276" spans="101:101">
      <c r="CW212276" s="2195"/>
    </row>
    <row r="212300" spans="101:101">
      <c r="CW212300" s="2210"/>
    </row>
    <row r="212301" spans="101:101">
      <c r="CW212301" s="2195"/>
    </row>
    <row r="212325" spans="101:101">
      <c r="CW212325" s="2210"/>
    </row>
    <row r="212326" spans="101:101">
      <c r="CW212326" s="2195"/>
    </row>
    <row r="212350" spans="101:101">
      <c r="CW212350" s="2210"/>
    </row>
    <row r="212351" spans="101:101">
      <c r="CW212351" s="2195"/>
    </row>
    <row r="212375" spans="101:101">
      <c r="CW212375" s="2210"/>
    </row>
    <row r="212376" spans="101:101">
      <c r="CW212376" s="2195"/>
    </row>
    <row r="212400" spans="101:101">
      <c r="CW212400" s="2210"/>
    </row>
    <row r="212401" spans="101:101">
      <c r="CW212401" s="2195"/>
    </row>
    <row r="212425" spans="101:101">
      <c r="CW212425" s="2210"/>
    </row>
    <row r="212426" spans="101:101">
      <c r="CW212426" s="2195"/>
    </row>
    <row r="212450" spans="101:101">
      <c r="CW212450" s="2210"/>
    </row>
    <row r="212451" spans="101:101">
      <c r="CW212451" s="2195"/>
    </row>
    <row r="212475" spans="101:101">
      <c r="CW212475" s="2210"/>
    </row>
    <row r="212476" spans="101:101">
      <c r="CW212476" s="2195"/>
    </row>
    <row r="212500" spans="101:101">
      <c r="CW212500" s="2210"/>
    </row>
    <row r="212501" spans="101:101">
      <c r="CW212501" s="2195"/>
    </row>
    <row r="212525" spans="101:101">
      <c r="CW212525" s="2210"/>
    </row>
    <row r="212526" spans="101:101">
      <c r="CW212526" s="2195"/>
    </row>
    <row r="212550" spans="101:101">
      <c r="CW212550" s="2210"/>
    </row>
    <row r="212551" spans="101:101">
      <c r="CW212551" s="2195"/>
    </row>
    <row r="212575" spans="101:101">
      <c r="CW212575" s="2210"/>
    </row>
    <row r="212576" spans="101:101">
      <c r="CW212576" s="2195"/>
    </row>
    <row r="212600" spans="101:101">
      <c r="CW212600" s="2210"/>
    </row>
    <row r="212601" spans="101:101">
      <c r="CW212601" s="2195"/>
    </row>
    <row r="212625" spans="101:101">
      <c r="CW212625" s="2210"/>
    </row>
    <row r="212626" spans="101:101">
      <c r="CW212626" s="2195"/>
    </row>
    <row r="212650" spans="101:101">
      <c r="CW212650" s="2210"/>
    </row>
    <row r="212651" spans="101:101">
      <c r="CW212651" s="2195"/>
    </row>
    <row r="212675" spans="101:101">
      <c r="CW212675" s="2210"/>
    </row>
    <row r="212676" spans="101:101">
      <c r="CW212676" s="2195"/>
    </row>
    <row r="212700" spans="101:101">
      <c r="CW212700" s="2210"/>
    </row>
    <row r="212701" spans="101:101">
      <c r="CW212701" s="2195"/>
    </row>
    <row r="212725" spans="101:101">
      <c r="CW212725" s="2210"/>
    </row>
    <row r="212726" spans="101:101">
      <c r="CW212726" s="2195"/>
    </row>
    <row r="212750" spans="101:101">
      <c r="CW212750" s="2210"/>
    </row>
    <row r="212751" spans="101:101">
      <c r="CW212751" s="2195"/>
    </row>
    <row r="212775" spans="101:101">
      <c r="CW212775" s="2210"/>
    </row>
    <row r="212776" spans="101:101">
      <c r="CW212776" s="2195"/>
    </row>
    <row r="212800" spans="101:101">
      <c r="CW212800" s="2210"/>
    </row>
    <row r="212801" spans="101:101">
      <c r="CW212801" s="2195"/>
    </row>
    <row r="212825" spans="101:101">
      <c r="CW212825" s="2210"/>
    </row>
    <row r="212826" spans="101:101">
      <c r="CW212826" s="2195"/>
    </row>
    <row r="212850" spans="101:101">
      <c r="CW212850" s="2210"/>
    </row>
    <row r="212851" spans="101:101">
      <c r="CW212851" s="2195"/>
    </row>
    <row r="212875" spans="101:101">
      <c r="CW212875" s="2210"/>
    </row>
    <row r="212876" spans="101:101">
      <c r="CW212876" s="2195"/>
    </row>
    <row r="212900" spans="101:101">
      <c r="CW212900" s="2210"/>
    </row>
    <row r="212901" spans="101:101">
      <c r="CW212901" s="2195"/>
    </row>
    <row r="212925" spans="101:101">
      <c r="CW212925" s="2210"/>
    </row>
    <row r="212926" spans="101:101">
      <c r="CW212926" s="2195"/>
    </row>
    <row r="212950" spans="101:101">
      <c r="CW212950" s="2210"/>
    </row>
    <row r="212951" spans="101:101">
      <c r="CW212951" s="2195"/>
    </row>
    <row r="212975" spans="101:101">
      <c r="CW212975" s="2210"/>
    </row>
    <row r="212976" spans="101:101">
      <c r="CW212976" s="2195"/>
    </row>
    <row r="213000" spans="101:101">
      <c r="CW213000" s="2210"/>
    </row>
    <row r="213001" spans="101:101">
      <c r="CW213001" s="2195"/>
    </row>
    <row r="213025" spans="101:101">
      <c r="CW213025" s="2210"/>
    </row>
    <row r="213026" spans="101:101">
      <c r="CW213026" s="2195"/>
    </row>
    <row r="213050" spans="101:101">
      <c r="CW213050" s="2210"/>
    </row>
    <row r="213051" spans="101:101">
      <c r="CW213051" s="2195"/>
    </row>
    <row r="213075" spans="101:101">
      <c r="CW213075" s="2210"/>
    </row>
    <row r="213076" spans="101:101">
      <c r="CW213076" s="2195"/>
    </row>
    <row r="213100" spans="101:101">
      <c r="CW213100" s="2210"/>
    </row>
    <row r="213101" spans="101:101">
      <c r="CW213101" s="2195"/>
    </row>
    <row r="213125" spans="101:101">
      <c r="CW213125" s="2210"/>
    </row>
    <row r="213126" spans="101:101">
      <c r="CW213126" s="2195"/>
    </row>
    <row r="213150" spans="101:101">
      <c r="CW213150" s="2210"/>
    </row>
    <row r="213151" spans="101:101">
      <c r="CW213151" s="2195"/>
    </row>
    <row r="213175" spans="101:101">
      <c r="CW213175" s="2210"/>
    </row>
    <row r="213176" spans="101:101">
      <c r="CW213176" s="2195"/>
    </row>
    <row r="213200" spans="101:101">
      <c r="CW213200" s="2210"/>
    </row>
    <row r="213201" spans="101:101">
      <c r="CW213201" s="2195"/>
    </row>
    <row r="213225" spans="101:101">
      <c r="CW213225" s="2210"/>
    </row>
    <row r="213226" spans="101:101">
      <c r="CW213226" s="2195"/>
    </row>
    <row r="213250" spans="101:101">
      <c r="CW213250" s="2210"/>
    </row>
    <row r="213251" spans="101:101">
      <c r="CW213251" s="2195"/>
    </row>
    <row r="213275" spans="101:101">
      <c r="CW213275" s="2210"/>
    </row>
    <row r="213276" spans="101:101">
      <c r="CW213276" s="2195"/>
    </row>
    <row r="213300" spans="101:101">
      <c r="CW213300" s="2210"/>
    </row>
    <row r="213301" spans="101:101">
      <c r="CW213301" s="2195"/>
    </row>
    <row r="213325" spans="101:101">
      <c r="CW213325" s="2210"/>
    </row>
    <row r="213326" spans="101:101">
      <c r="CW213326" s="2195"/>
    </row>
    <row r="213350" spans="101:101">
      <c r="CW213350" s="2210"/>
    </row>
    <row r="213351" spans="101:101">
      <c r="CW213351" s="2195"/>
    </row>
    <row r="213375" spans="101:101">
      <c r="CW213375" s="2210"/>
    </row>
    <row r="213376" spans="101:101">
      <c r="CW213376" s="2195"/>
    </row>
    <row r="213400" spans="101:101">
      <c r="CW213400" s="2210"/>
    </row>
    <row r="213401" spans="101:101">
      <c r="CW213401" s="2195"/>
    </row>
    <row r="213425" spans="101:101">
      <c r="CW213425" s="2210"/>
    </row>
    <row r="213426" spans="101:101">
      <c r="CW213426" s="2195"/>
    </row>
    <row r="213450" spans="101:101">
      <c r="CW213450" s="2210"/>
    </row>
    <row r="213451" spans="101:101">
      <c r="CW213451" s="2195"/>
    </row>
    <row r="213475" spans="101:101">
      <c r="CW213475" s="2210"/>
    </row>
    <row r="213476" spans="101:101">
      <c r="CW213476" s="2195"/>
    </row>
    <row r="213500" spans="101:101">
      <c r="CW213500" s="2210"/>
    </row>
    <row r="213501" spans="101:101">
      <c r="CW213501" s="2195"/>
    </row>
    <row r="213525" spans="101:101">
      <c r="CW213525" s="2210"/>
    </row>
    <row r="213526" spans="101:101">
      <c r="CW213526" s="2195"/>
    </row>
    <row r="213550" spans="101:101">
      <c r="CW213550" s="2210"/>
    </row>
    <row r="213551" spans="101:101">
      <c r="CW213551" s="2195"/>
    </row>
    <row r="213575" spans="101:101">
      <c r="CW213575" s="2210"/>
    </row>
    <row r="213576" spans="101:101">
      <c r="CW213576" s="2195"/>
    </row>
    <row r="213600" spans="101:101">
      <c r="CW213600" s="2210"/>
    </row>
    <row r="213601" spans="101:101">
      <c r="CW213601" s="2195"/>
    </row>
    <row r="213625" spans="101:101">
      <c r="CW213625" s="2210"/>
    </row>
    <row r="213626" spans="101:101">
      <c r="CW213626" s="2195"/>
    </row>
    <row r="213650" spans="101:101">
      <c r="CW213650" s="2210"/>
    </row>
    <row r="213651" spans="101:101">
      <c r="CW213651" s="2195"/>
    </row>
    <row r="213675" spans="101:101">
      <c r="CW213675" s="2210"/>
    </row>
    <row r="213676" spans="101:101">
      <c r="CW213676" s="2195"/>
    </row>
    <row r="213700" spans="101:101">
      <c r="CW213700" s="2210"/>
    </row>
    <row r="213701" spans="101:101">
      <c r="CW213701" s="2195"/>
    </row>
    <row r="213725" spans="101:101">
      <c r="CW213725" s="2210"/>
    </row>
    <row r="213726" spans="101:101">
      <c r="CW213726" s="2195"/>
    </row>
    <row r="213750" spans="101:101">
      <c r="CW213750" s="2210"/>
    </row>
    <row r="213751" spans="101:101">
      <c r="CW213751" s="2195"/>
    </row>
    <row r="213775" spans="101:101">
      <c r="CW213775" s="2210"/>
    </row>
    <row r="213776" spans="101:101">
      <c r="CW213776" s="2195"/>
    </row>
    <row r="213800" spans="101:101">
      <c r="CW213800" s="2210"/>
    </row>
    <row r="213801" spans="101:101">
      <c r="CW213801" s="2195"/>
    </row>
    <row r="213825" spans="101:101">
      <c r="CW213825" s="2210"/>
    </row>
    <row r="213826" spans="101:101">
      <c r="CW213826" s="2195"/>
    </row>
    <row r="213850" spans="101:101">
      <c r="CW213850" s="2210"/>
    </row>
    <row r="213851" spans="101:101">
      <c r="CW213851" s="2195"/>
    </row>
    <row r="213875" spans="101:101">
      <c r="CW213875" s="2210"/>
    </row>
    <row r="213876" spans="101:101">
      <c r="CW213876" s="2195"/>
    </row>
    <row r="213900" spans="101:101">
      <c r="CW213900" s="2210"/>
    </row>
    <row r="213901" spans="101:101">
      <c r="CW213901" s="2195"/>
    </row>
    <row r="213925" spans="101:101">
      <c r="CW213925" s="2210"/>
    </row>
    <row r="213926" spans="101:101">
      <c r="CW213926" s="2195"/>
    </row>
    <row r="213950" spans="101:101">
      <c r="CW213950" s="2210"/>
    </row>
    <row r="213951" spans="101:101">
      <c r="CW213951" s="2195"/>
    </row>
    <row r="213975" spans="101:101">
      <c r="CW213975" s="2210"/>
    </row>
    <row r="213976" spans="101:101">
      <c r="CW213976" s="2195"/>
    </row>
    <row r="214000" spans="101:101">
      <c r="CW214000" s="2210"/>
    </row>
    <row r="214001" spans="101:101">
      <c r="CW214001" s="2195"/>
    </row>
    <row r="214025" spans="101:101">
      <c r="CW214025" s="2210"/>
    </row>
    <row r="214026" spans="101:101">
      <c r="CW214026" s="2195"/>
    </row>
    <row r="214050" spans="101:101">
      <c r="CW214050" s="2210"/>
    </row>
    <row r="214051" spans="101:101">
      <c r="CW214051" s="2195"/>
    </row>
    <row r="214075" spans="101:101">
      <c r="CW214075" s="2210"/>
    </row>
    <row r="214076" spans="101:101">
      <c r="CW214076" s="2195"/>
    </row>
    <row r="214100" spans="101:101">
      <c r="CW214100" s="2210"/>
    </row>
    <row r="214101" spans="101:101">
      <c r="CW214101" s="2195"/>
    </row>
    <row r="214125" spans="101:101">
      <c r="CW214125" s="2210"/>
    </row>
    <row r="214126" spans="101:101">
      <c r="CW214126" s="2195"/>
    </row>
    <row r="214150" spans="101:101">
      <c r="CW214150" s="2210"/>
    </row>
    <row r="214151" spans="101:101">
      <c r="CW214151" s="2195"/>
    </row>
    <row r="214175" spans="101:101">
      <c r="CW214175" s="2210"/>
    </row>
    <row r="214176" spans="101:101">
      <c r="CW214176" s="2195"/>
    </row>
    <row r="214200" spans="101:101">
      <c r="CW214200" s="2210"/>
    </row>
    <row r="214201" spans="101:101">
      <c r="CW214201" s="2195"/>
    </row>
    <row r="214225" spans="101:101">
      <c r="CW214225" s="2210"/>
    </row>
    <row r="214226" spans="101:101">
      <c r="CW214226" s="2195"/>
    </row>
    <row r="214250" spans="101:101">
      <c r="CW214250" s="2210"/>
    </row>
    <row r="214251" spans="101:101">
      <c r="CW214251" s="2195"/>
    </row>
    <row r="214275" spans="101:101">
      <c r="CW214275" s="2210"/>
    </row>
    <row r="214276" spans="101:101">
      <c r="CW214276" s="2195"/>
    </row>
    <row r="214300" spans="101:101">
      <c r="CW214300" s="2210"/>
    </row>
    <row r="214301" spans="101:101">
      <c r="CW214301" s="2195"/>
    </row>
    <row r="214325" spans="101:101">
      <c r="CW214325" s="2210"/>
    </row>
    <row r="214326" spans="101:101">
      <c r="CW214326" s="2195"/>
    </row>
    <row r="214350" spans="101:101">
      <c r="CW214350" s="2210"/>
    </row>
    <row r="214351" spans="101:101">
      <c r="CW214351" s="2195"/>
    </row>
    <row r="214375" spans="101:101">
      <c r="CW214375" s="2210"/>
    </row>
    <row r="214376" spans="101:101">
      <c r="CW214376" s="2195"/>
    </row>
    <row r="214400" spans="101:101">
      <c r="CW214400" s="2210"/>
    </row>
    <row r="214401" spans="101:101">
      <c r="CW214401" s="2195"/>
    </row>
    <row r="214425" spans="101:101">
      <c r="CW214425" s="2210"/>
    </row>
    <row r="214426" spans="101:101">
      <c r="CW214426" s="2195"/>
    </row>
    <row r="214450" spans="101:101">
      <c r="CW214450" s="2210"/>
    </row>
    <row r="214451" spans="101:101">
      <c r="CW214451" s="2195"/>
    </row>
    <row r="214475" spans="101:101">
      <c r="CW214475" s="2210"/>
    </row>
    <row r="214476" spans="101:101">
      <c r="CW214476" s="2195"/>
    </row>
    <row r="214500" spans="101:101">
      <c r="CW214500" s="2210"/>
    </row>
    <row r="214501" spans="101:101">
      <c r="CW214501" s="2195"/>
    </row>
    <row r="214525" spans="101:101">
      <c r="CW214525" s="2210"/>
    </row>
    <row r="214526" spans="101:101">
      <c r="CW214526" s="2195"/>
    </row>
    <row r="214550" spans="101:101">
      <c r="CW214550" s="2210"/>
    </row>
    <row r="214551" spans="101:101">
      <c r="CW214551" s="2195"/>
    </row>
    <row r="214575" spans="101:101">
      <c r="CW214575" s="2210"/>
    </row>
    <row r="214576" spans="101:101">
      <c r="CW214576" s="2195"/>
    </row>
    <row r="214600" spans="101:101">
      <c r="CW214600" s="2210"/>
    </row>
    <row r="214601" spans="101:101">
      <c r="CW214601" s="2195"/>
    </row>
    <row r="214625" spans="101:101">
      <c r="CW214625" s="2210"/>
    </row>
    <row r="214626" spans="101:101">
      <c r="CW214626" s="2195"/>
    </row>
    <row r="214650" spans="101:101">
      <c r="CW214650" s="2210"/>
    </row>
    <row r="214651" spans="101:101">
      <c r="CW214651" s="2195"/>
    </row>
    <row r="214675" spans="101:101">
      <c r="CW214675" s="2210"/>
    </row>
    <row r="214676" spans="101:101">
      <c r="CW214676" s="2195"/>
    </row>
    <row r="214700" spans="101:101">
      <c r="CW214700" s="2210"/>
    </row>
    <row r="214701" spans="101:101">
      <c r="CW214701" s="2195"/>
    </row>
    <row r="214725" spans="101:101">
      <c r="CW214725" s="2210"/>
    </row>
    <row r="214726" spans="101:101">
      <c r="CW214726" s="2195"/>
    </row>
    <row r="214750" spans="101:101">
      <c r="CW214750" s="2210"/>
    </row>
    <row r="214751" spans="101:101">
      <c r="CW214751" s="2195"/>
    </row>
    <row r="214775" spans="101:101">
      <c r="CW214775" s="2210"/>
    </row>
    <row r="214776" spans="101:101">
      <c r="CW214776" s="2195"/>
    </row>
    <row r="214800" spans="101:101">
      <c r="CW214800" s="2210"/>
    </row>
    <row r="214801" spans="101:101">
      <c r="CW214801" s="2195"/>
    </row>
    <row r="214825" spans="101:101">
      <c r="CW214825" s="2210"/>
    </row>
    <row r="214826" spans="101:101">
      <c r="CW214826" s="2195"/>
    </row>
    <row r="214850" spans="101:101">
      <c r="CW214850" s="2210"/>
    </row>
    <row r="214851" spans="101:101">
      <c r="CW214851" s="2195"/>
    </row>
    <row r="214875" spans="101:101">
      <c r="CW214875" s="2210"/>
    </row>
    <row r="214876" spans="101:101">
      <c r="CW214876" s="2195"/>
    </row>
    <row r="214900" spans="101:101">
      <c r="CW214900" s="2210"/>
    </row>
    <row r="214901" spans="101:101">
      <c r="CW214901" s="2195"/>
    </row>
    <row r="214925" spans="101:101">
      <c r="CW214925" s="2210"/>
    </row>
    <row r="214926" spans="101:101">
      <c r="CW214926" s="2195"/>
    </row>
    <row r="214950" spans="101:101">
      <c r="CW214950" s="2210"/>
    </row>
    <row r="214951" spans="101:101">
      <c r="CW214951" s="2195"/>
    </row>
    <row r="214975" spans="101:101">
      <c r="CW214975" s="2210"/>
    </row>
    <row r="214976" spans="101:101">
      <c r="CW214976" s="2195"/>
    </row>
    <row r="215000" spans="101:101">
      <c r="CW215000" s="2210"/>
    </row>
    <row r="215001" spans="101:101">
      <c r="CW215001" s="2195"/>
    </row>
    <row r="215025" spans="101:101">
      <c r="CW215025" s="2210"/>
    </row>
    <row r="215026" spans="101:101">
      <c r="CW215026" s="2195"/>
    </row>
    <row r="215050" spans="101:101">
      <c r="CW215050" s="2210"/>
    </row>
    <row r="215051" spans="101:101">
      <c r="CW215051" s="2195"/>
    </row>
    <row r="215075" spans="101:101">
      <c r="CW215075" s="2210"/>
    </row>
    <row r="215076" spans="101:101">
      <c r="CW215076" s="2195"/>
    </row>
    <row r="215100" spans="101:101">
      <c r="CW215100" s="2210"/>
    </row>
    <row r="215101" spans="101:101">
      <c r="CW215101" s="2195"/>
    </row>
    <row r="215125" spans="101:101">
      <c r="CW215125" s="2210"/>
    </row>
    <row r="215126" spans="101:101">
      <c r="CW215126" s="2195"/>
    </row>
    <row r="215150" spans="101:101">
      <c r="CW215150" s="2210"/>
    </row>
    <row r="215151" spans="101:101">
      <c r="CW215151" s="2195"/>
    </row>
    <row r="215175" spans="101:101">
      <c r="CW215175" s="2210"/>
    </row>
    <row r="215176" spans="101:101">
      <c r="CW215176" s="2195"/>
    </row>
    <row r="215200" spans="101:101">
      <c r="CW215200" s="2210"/>
    </row>
    <row r="215201" spans="101:101">
      <c r="CW215201" s="2195"/>
    </row>
    <row r="215225" spans="101:101">
      <c r="CW215225" s="2210"/>
    </row>
    <row r="215226" spans="101:101">
      <c r="CW215226" s="2195"/>
    </row>
    <row r="215250" spans="101:101">
      <c r="CW215250" s="2210"/>
    </row>
    <row r="215251" spans="101:101">
      <c r="CW215251" s="2195"/>
    </row>
    <row r="215275" spans="101:101">
      <c r="CW215275" s="2210"/>
    </row>
    <row r="215276" spans="101:101">
      <c r="CW215276" s="2195"/>
    </row>
    <row r="215300" spans="101:101">
      <c r="CW215300" s="2210"/>
    </row>
    <row r="215301" spans="101:101">
      <c r="CW215301" s="2195"/>
    </row>
    <row r="215325" spans="101:101">
      <c r="CW215325" s="2210"/>
    </row>
    <row r="215326" spans="101:101">
      <c r="CW215326" s="2195"/>
    </row>
    <row r="215350" spans="101:101">
      <c r="CW215350" s="2210"/>
    </row>
    <row r="215351" spans="101:101">
      <c r="CW215351" s="2195"/>
    </row>
    <row r="215375" spans="101:101">
      <c r="CW215375" s="2210"/>
    </row>
    <row r="215376" spans="101:101">
      <c r="CW215376" s="2195"/>
    </row>
    <row r="215400" spans="101:101">
      <c r="CW215400" s="2210"/>
    </row>
    <row r="215401" spans="101:101">
      <c r="CW215401" s="2195"/>
    </row>
    <row r="215425" spans="101:101">
      <c r="CW215425" s="2210"/>
    </row>
    <row r="215426" spans="101:101">
      <c r="CW215426" s="2195"/>
    </row>
    <row r="215450" spans="101:101">
      <c r="CW215450" s="2210"/>
    </row>
    <row r="215451" spans="101:101">
      <c r="CW215451" s="2195"/>
    </row>
    <row r="215475" spans="101:101">
      <c r="CW215475" s="2210"/>
    </row>
    <row r="215476" spans="101:101">
      <c r="CW215476" s="2195"/>
    </row>
    <row r="215500" spans="101:101">
      <c r="CW215500" s="2210"/>
    </row>
    <row r="215501" spans="101:101">
      <c r="CW215501" s="2195"/>
    </row>
    <row r="215525" spans="101:101">
      <c r="CW215525" s="2210"/>
    </row>
    <row r="215526" spans="101:101">
      <c r="CW215526" s="2195"/>
    </row>
    <row r="215550" spans="101:101">
      <c r="CW215550" s="2210"/>
    </row>
    <row r="215551" spans="101:101">
      <c r="CW215551" s="2195"/>
    </row>
    <row r="215575" spans="101:101">
      <c r="CW215575" s="2210"/>
    </row>
    <row r="215576" spans="101:101">
      <c r="CW215576" s="2195"/>
    </row>
    <row r="215600" spans="101:101">
      <c r="CW215600" s="2210"/>
    </row>
    <row r="215601" spans="101:101">
      <c r="CW215601" s="2195"/>
    </row>
    <row r="215625" spans="101:101">
      <c r="CW215625" s="2210"/>
    </row>
    <row r="215626" spans="101:101">
      <c r="CW215626" s="2195"/>
    </row>
    <row r="215650" spans="101:101">
      <c r="CW215650" s="2210"/>
    </row>
    <row r="215651" spans="101:101">
      <c r="CW215651" s="2195"/>
    </row>
    <row r="215675" spans="101:101">
      <c r="CW215675" s="2210"/>
    </row>
    <row r="215676" spans="101:101">
      <c r="CW215676" s="2195"/>
    </row>
    <row r="215700" spans="101:101">
      <c r="CW215700" s="2210"/>
    </row>
    <row r="215701" spans="101:101">
      <c r="CW215701" s="2195"/>
    </row>
    <row r="215725" spans="101:101">
      <c r="CW215725" s="2210"/>
    </row>
    <row r="215726" spans="101:101">
      <c r="CW215726" s="2195"/>
    </row>
    <row r="215750" spans="101:101">
      <c r="CW215750" s="2210"/>
    </row>
    <row r="215751" spans="101:101">
      <c r="CW215751" s="2195"/>
    </row>
    <row r="215775" spans="101:101">
      <c r="CW215775" s="2210"/>
    </row>
    <row r="215776" spans="101:101">
      <c r="CW215776" s="2195"/>
    </row>
    <row r="215800" spans="101:101">
      <c r="CW215800" s="2210"/>
    </row>
    <row r="215801" spans="101:101">
      <c r="CW215801" s="2195"/>
    </row>
    <row r="215825" spans="101:101">
      <c r="CW215825" s="2210"/>
    </row>
    <row r="215826" spans="101:101">
      <c r="CW215826" s="2195"/>
    </row>
    <row r="215850" spans="101:101">
      <c r="CW215850" s="2210"/>
    </row>
    <row r="215851" spans="101:101">
      <c r="CW215851" s="2195"/>
    </row>
    <row r="215875" spans="101:101">
      <c r="CW215875" s="2210"/>
    </row>
    <row r="215876" spans="101:101">
      <c r="CW215876" s="2195"/>
    </row>
    <row r="215900" spans="101:101">
      <c r="CW215900" s="2210"/>
    </row>
    <row r="215901" spans="101:101">
      <c r="CW215901" s="2195"/>
    </row>
    <row r="215925" spans="101:101">
      <c r="CW215925" s="2210"/>
    </row>
    <row r="215926" spans="101:101">
      <c r="CW215926" s="2195"/>
    </row>
    <row r="215950" spans="101:101">
      <c r="CW215950" s="2210"/>
    </row>
    <row r="215951" spans="101:101">
      <c r="CW215951" s="2195"/>
    </row>
    <row r="215975" spans="101:101">
      <c r="CW215975" s="2210"/>
    </row>
    <row r="215976" spans="101:101">
      <c r="CW215976" s="2195"/>
    </row>
    <row r="216000" spans="101:101">
      <c r="CW216000" s="2210"/>
    </row>
    <row r="216001" spans="101:101">
      <c r="CW216001" s="2195"/>
    </row>
    <row r="216025" spans="101:101">
      <c r="CW216025" s="2210"/>
    </row>
    <row r="216026" spans="101:101">
      <c r="CW216026" s="2195"/>
    </row>
    <row r="216050" spans="101:101">
      <c r="CW216050" s="2210"/>
    </row>
    <row r="216051" spans="101:101">
      <c r="CW216051" s="2195"/>
    </row>
    <row r="216075" spans="101:101">
      <c r="CW216075" s="2210"/>
    </row>
    <row r="216076" spans="101:101">
      <c r="CW216076" s="2195"/>
    </row>
    <row r="216100" spans="101:101">
      <c r="CW216100" s="2210"/>
    </row>
    <row r="216101" spans="101:101">
      <c r="CW216101" s="2195"/>
    </row>
    <row r="216125" spans="101:101">
      <c r="CW216125" s="2210"/>
    </row>
    <row r="216126" spans="101:101">
      <c r="CW216126" s="2195"/>
    </row>
    <row r="216150" spans="101:101">
      <c r="CW216150" s="2210"/>
    </row>
    <row r="216151" spans="101:101">
      <c r="CW216151" s="2195"/>
    </row>
    <row r="216175" spans="101:101">
      <c r="CW216175" s="2210"/>
    </row>
    <row r="216176" spans="101:101">
      <c r="CW216176" s="2195"/>
    </row>
    <row r="216200" spans="101:101">
      <c r="CW216200" s="2210"/>
    </row>
    <row r="216201" spans="101:101">
      <c r="CW216201" s="2195"/>
    </row>
    <row r="216225" spans="101:101">
      <c r="CW216225" s="2210"/>
    </row>
    <row r="216226" spans="101:101">
      <c r="CW216226" s="2195"/>
    </row>
    <row r="216250" spans="101:101">
      <c r="CW216250" s="2210"/>
    </row>
    <row r="216251" spans="101:101">
      <c r="CW216251" s="2195"/>
    </row>
    <row r="216275" spans="101:101">
      <c r="CW216275" s="2210"/>
    </row>
    <row r="216276" spans="101:101">
      <c r="CW216276" s="2195"/>
    </row>
    <row r="216300" spans="101:101">
      <c r="CW216300" s="2210"/>
    </row>
    <row r="216301" spans="101:101">
      <c r="CW216301" s="2195"/>
    </row>
    <row r="216325" spans="101:101">
      <c r="CW216325" s="2210"/>
    </row>
    <row r="216326" spans="101:101">
      <c r="CW216326" s="2195"/>
    </row>
    <row r="216350" spans="101:101">
      <c r="CW216350" s="2210"/>
    </row>
    <row r="216351" spans="101:101">
      <c r="CW216351" s="2195"/>
    </row>
    <row r="216375" spans="101:101">
      <c r="CW216375" s="2210"/>
    </row>
    <row r="216376" spans="101:101">
      <c r="CW216376" s="2195"/>
    </row>
    <row r="216400" spans="101:101">
      <c r="CW216400" s="2210"/>
    </row>
    <row r="216401" spans="101:101">
      <c r="CW216401" s="2195"/>
    </row>
    <row r="216425" spans="101:101">
      <c r="CW216425" s="2210"/>
    </row>
    <row r="216426" spans="101:101">
      <c r="CW216426" s="2195"/>
    </row>
    <row r="216450" spans="101:101">
      <c r="CW216450" s="2210"/>
    </row>
    <row r="216451" spans="101:101">
      <c r="CW216451" s="2195"/>
    </row>
    <row r="216475" spans="101:101">
      <c r="CW216475" s="2210"/>
    </row>
    <row r="216476" spans="101:101">
      <c r="CW216476" s="2195"/>
    </row>
    <row r="216500" spans="101:101">
      <c r="CW216500" s="2210"/>
    </row>
    <row r="216501" spans="101:101">
      <c r="CW216501" s="2195"/>
    </row>
    <row r="216525" spans="101:101">
      <c r="CW216525" s="2210"/>
    </row>
    <row r="216526" spans="101:101">
      <c r="CW216526" s="2195"/>
    </row>
    <row r="216550" spans="101:101">
      <c r="CW216550" s="2210"/>
    </row>
    <row r="216551" spans="101:101">
      <c r="CW216551" s="2195"/>
    </row>
    <row r="216575" spans="101:101">
      <c r="CW216575" s="2210"/>
    </row>
    <row r="216576" spans="101:101">
      <c r="CW216576" s="2195"/>
    </row>
    <row r="216600" spans="101:101">
      <c r="CW216600" s="2210"/>
    </row>
    <row r="216601" spans="101:101">
      <c r="CW216601" s="2195"/>
    </row>
    <row r="216625" spans="101:101">
      <c r="CW216625" s="2210"/>
    </row>
    <row r="216626" spans="101:101">
      <c r="CW216626" s="2195"/>
    </row>
    <row r="216650" spans="101:101">
      <c r="CW216650" s="2210"/>
    </row>
    <row r="216651" spans="101:101">
      <c r="CW216651" s="2195"/>
    </row>
    <row r="216675" spans="101:101">
      <c r="CW216675" s="2210"/>
    </row>
    <row r="216676" spans="101:101">
      <c r="CW216676" s="2195"/>
    </row>
    <row r="216700" spans="101:101">
      <c r="CW216700" s="2210"/>
    </row>
    <row r="216701" spans="101:101">
      <c r="CW216701" s="2195"/>
    </row>
    <row r="216725" spans="101:101">
      <c r="CW216725" s="2210"/>
    </row>
    <row r="216726" spans="101:101">
      <c r="CW216726" s="2195"/>
    </row>
    <row r="216750" spans="101:101">
      <c r="CW216750" s="2210"/>
    </row>
    <row r="216751" spans="101:101">
      <c r="CW216751" s="2195"/>
    </row>
    <row r="216775" spans="101:101">
      <c r="CW216775" s="2210"/>
    </row>
    <row r="216776" spans="101:101">
      <c r="CW216776" s="2195"/>
    </row>
    <row r="216800" spans="101:101">
      <c r="CW216800" s="2210"/>
    </row>
    <row r="216801" spans="101:101">
      <c r="CW216801" s="2195"/>
    </row>
    <row r="216825" spans="101:101">
      <c r="CW216825" s="2210"/>
    </row>
    <row r="216826" spans="101:101">
      <c r="CW216826" s="2195"/>
    </row>
    <row r="216850" spans="101:101">
      <c r="CW216850" s="2210"/>
    </row>
    <row r="216851" spans="101:101">
      <c r="CW216851" s="2195"/>
    </row>
    <row r="216875" spans="101:101">
      <c r="CW216875" s="2210"/>
    </row>
    <row r="216876" spans="101:101">
      <c r="CW216876" s="2195"/>
    </row>
    <row r="216900" spans="101:101">
      <c r="CW216900" s="2210"/>
    </row>
    <row r="216901" spans="101:101">
      <c r="CW216901" s="2195"/>
    </row>
    <row r="216925" spans="101:101">
      <c r="CW216925" s="2210"/>
    </row>
    <row r="216926" spans="101:101">
      <c r="CW216926" s="2195"/>
    </row>
    <row r="216950" spans="101:101">
      <c r="CW216950" s="2210"/>
    </row>
    <row r="216951" spans="101:101">
      <c r="CW216951" s="2195"/>
    </row>
    <row r="216975" spans="101:101">
      <c r="CW216975" s="2210"/>
    </row>
    <row r="216976" spans="101:101">
      <c r="CW216976" s="2195"/>
    </row>
    <row r="217000" spans="101:101">
      <c r="CW217000" s="2210"/>
    </row>
    <row r="217001" spans="101:101">
      <c r="CW217001" s="2195"/>
    </row>
    <row r="217025" spans="101:101">
      <c r="CW217025" s="2210"/>
    </row>
    <row r="217026" spans="101:101">
      <c r="CW217026" s="2195"/>
    </row>
    <row r="217050" spans="101:101">
      <c r="CW217050" s="2210"/>
    </row>
    <row r="217051" spans="101:101">
      <c r="CW217051" s="2195"/>
    </row>
    <row r="217075" spans="101:101">
      <c r="CW217075" s="2210"/>
    </row>
    <row r="217076" spans="101:101">
      <c r="CW217076" s="2195"/>
    </row>
    <row r="217100" spans="101:101">
      <c r="CW217100" s="2210"/>
    </row>
    <row r="217101" spans="101:101">
      <c r="CW217101" s="2195"/>
    </row>
    <row r="217125" spans="101:101">
      <c r="CW217125" s="2210"/>
    </row>
    <row r="217126" spans="101:101">
      <c r="CW217126" s="2195"/>
    </row>
    <row r="217150" spans="101:101">
      <c r="CW217150" s="2210"/>
    </row>
    <row r="217151" spans="101:101">
      <c r="CW217151" s="2195"/>
    </row>
    <row r="217175" spans="101:101">
      <c r="CW217175" s="2210"/>
    </row>
    <row r="217176" spans="101:101">
      <c r="CW217176" s="2195"/>
    </row>
    <row r="217200" spans="101:101">
      <c r="CW217200" s="2210"/>
    </row>
    <row r="217201" spans="101:101">
      <c r="CW217201" s="2195"/>
    </row>
    <row r="217225" spans="101:101">
      <c r="CW217225" s="2210"/>
    </row>
    <row r="217226" spans="101:101">
      <c r="CW217226" s="2195"/>
    </row>
    <row r="217250" spans="101:101">
      <c r="CW217250" s="2210"/>
    </row>
    <row r="217251" spans="101:101">
      <c r="CW217251" s="2195"/>
    </row>
    <row r="217275" spans="101:101">
      <c r="CW217275" s="2210"/>
    </row>
    <row r="217276" spans="101:101">
      <c r="CW217276" s="2195"/>
    </row>
    <row r="217300" spans="101:101">
      <c r="CW217300" s="2210"/>
    </row>
    <row r="217301" spans="101:101">
      <c r="CW217301" s="2195"/>
    </row>
    <row r="217325" spans="101:101">
      <c r="CW217325" s="2210"/>
    </row>
    <row r="217326" spans="101:101">
      <c r="CW217326" s="2195"/>
    </row>
    <row r="217350" spans="101:101">
      <c r="CW217350" s="2210"/>
    </row>
    <row r="217351" spans="101:101">
      <c r="CW217351" s="2195"/>
    </row>
    <row r="217375" spans="101:101">
      <c r="CW217375" s="2210"/>
    </row>
    <row r="217376" spans="101:101">
      <c r="CW217376" s="2195"/>
    </row>
    <row r="217400" spans="101:101">
      <c r="CW217400" s="2210"/>
    </row>
    <row r="217401" spans="101:101">
      <c r="CW217401" s="2195"/>
    </row>
    <row r="217425" spans="101:101">
      <c r="CW217425" s="2210"/>
    </row>
    <row r="217426" spans="101:101">
      <c r="CW217426" s="2195"/>
    </row>
    <row r="217450" spans="101:101">
      <c r="CW217450" s="2210"/>
    </row>
    <row r="217451" spans="101:101">
      <c r="CW217451" s="2195"/>
    </row>
    <row r="217475" spans="101:101">
      <c r="CW217475" s="2210"/>
    </row>
    <row r="217476" spans="101:101">
      <c r="CW217476" s="2195"/>
    </row>
    <row r="217500" spans="101:101">
      <c r="CW217500" s="2210"/>
    </row>
    <row r="217501" spans="101:101">
      <c r="CW217501" s="2195"/>
    </row>
    <row r="217525" spans="101:101">
      <c r="CW217525" s="2210"/>
    </row>
    <row r="217526" spans="101:101">
      <c r="CW217526" s="2195"/>
    </row>
    <row r="217550" spans="101:101">
      <c r="CW217550" s="2210"/>
    </row>
    <row r="217551" spans="101:101">
      <c r="CW217551" s="2195"/>
    </row>
    <row r="217575" spans="101:101">
      <c r="CW217575" s="2210"/>
    </row>
    <row r="217576" spans="101:101">
      <c r="CW217576" s="2195"/>
    </row>
    <row r="217600" spans="101:101">
      <c r="CW217600" s="2210"/>
    </row>
    <row r="217601" spans="101:101">
      <c r="CW217601" s="2195"/>
    </row>
    <row r="217625" spans="101:101">
      <c r="CW217625" s="2210"/>
    </row>
    <row r="217626" spans="101:101">
      <c r="CW217626" s="2195"/>
    </row>
    <row r="217650" spans="101:101">
      <c r="CW217650" s="2210"/>
    </row>
    <row r="217651" spans="101:101">
      <c r="CW217651" s="2195"/>
    </row>
    <row r="217675" spans="101:101">
      <c r="CW217675" s="2210"/>
    </row>
    <row r="217676" spans="101:101">
      <c r="CW217676" s="2195"/>
    </row>
    <row r="217700" spans="101:101">
      <c r="CW217700" s="2210"/>
    </row>
    <row r="217701" spans="101:101">
      <c r="CW217701" s="2195"/>
    </row>
    <row r="217725" spans="101:101">
      <c r="CW217725" s="2210"/>
    </row>
    <row r="217726" spans="101:101">
      <c r="CW217726" s="2195"/>
    </row>
    <row r="217750" spans="101:101">
      <c r="CW217750" s="2210"/>
    </row>
    <row r="217751" spans="101:101">
      <c r="CW217751" s="2195"/>
    </row>
    <row r="217775" spans="101:101">
      <c r="CW217775" s="2210"/>
    </row>
    <row r="217776" spans="101:101">
      <c r="CW217776" s="2195"/>
    </row>
    <row r="217800" spans="101:101">
      <c r="CW217800" s="2210"/>
    </row>
    <row r="217801" spans="101:101">
      <c r="CW217801" s="2195"/>
    </row>
    <row r="217825" spans="101:101">
      <c r="CW217825" s="2210"/>
    </row>
    <row r="217826" spans="101:101">
      <c r="CW217826" s="2195"/>
    </row>
    <row r="217850" spans="101:101">
      <c r="CW217850" s="2210"/>
    </row>
    <row r="217851" spans="101:101">
      <c r="CW217851" s="2195"/>
    </row>
    <row r="217875" spans="101:101">
      <c r="CW217875" s="2210"/>
    </row>
    <row r="217876" spans="101:101">
      <c r="CW217876" s="2195"/>
    </row>
    <row r="217900" spans="101:101">
      <c r="CW217900" s="2210"/>
    </row>
    <row r="217901" spans="101:101">
      <c r="CW217901" s="2195"/>
    </row>
    <row r="217925" spans="101:101">
      <c r="CW217925" s="2210"/>
    </row>
    <row r="217926" spans="101:101">
      <c r="CW217926" s="2195"/>
    </row>
    <row r="217950" spans="101:101">
      <c r="CW217950" s="2210"/>
    </row>
    <row r="217951" spans="101:101">
      <c r="CW217951" s="2195"/>
    </row>
    <row r="217975" spans="101:101">
      <c r="CW217975" s="2210"/>
    </row>
    <row r="217976" spans="101:101">
      <c r="CW217976" s="2195"/>
    </row>
    <row r="218000" spans="101:101">
      <c r="CW218000" s="2210"/>
    </row>
    <row r="218001" spans="101:101">
      <c r="CW218001" s="2195"/>
    </row>
    <row r="218025" spans="101:101">
      <c r="CW218025" s="2210"/>
    </row>
    <row r="218026" spans="101:101">
      <c r="CW218026" s="2195"/>
    </row>
    <row r="218050" spans="101:101">
      <c r="CW218050" s="2210"/>
    </row>
    <row r="218051" spans="101:101">
      <c r="CW218051" s="2195"/>
    </row>
    <row r="218075" spans="101:101">
      <c r="CW218075" s="2210"/>
    </row>
    <row r="218076" spans="101:101">
      <c r="CW218076" s="2195"/>
    </row>
    <row r="218100" spans="101:101">
      <c r="CW218100" s="2210"/>
    </row>
    <row r="218101" spans="101:101">
      <c r="CW218101" s="2195"/>
    </row>
    <row r="218125" spans="101:101">
      <c r="CW218125" s="2210"/>
    </row>
    <row r="218126" spans="101:101">
      <c r="CW218126" s="2195"/>
    </row>
    <row r="218150" spans="101:101">
      <c r="CW218150" s="2210"/>
    </row>
    <row r="218151" spans="101:101">
      <c r="CW218151" s="2195"/>
    </row>
    <row r="218175" spans="101:101">
      <c r="CW218175" s="2210"/>
    </row>
    <row r="218176" spans="101:101">
      <c r="CW218176" s="2195"/>
    </row>
    <row r="218200" spans="101:101">
      <c r="CW218200" s="2210"/>
    </row>
    <row r="218201" spans="101:101">
      <c r="CW218201" s="2195"/>
    </row>
    <row r="218225" spans="101:101">
      <c r="CW218225" s="2210"/>
    </row>
    <row r="218226" spans="101:101">
      <c r="CW218226" s="2195"/>
    </row>
    <row r="218250" spans="101:101">
      <c r="CW218250" s="2210"/>
    </row>
    <row r="218251" spans="101:101">
      <c r="CW218251" s="2195"/>
    </row>
    <row r="218275" spans="101:101">
      <c r="CW218275" s="2210"/>
    </row>
    <row r="218276" spans="101:101">
      <c r="CW218276" s="2195"/>
    </row>
    <row r="218300" spans="101:101">
      <c r="CW218300" s="2210"/>
    </row>
    <row r="218301" spans="101:101">
      <c r="CW218301" s="2195"/>
    </row>
    <row r="218325" spans="101:101">
      <c r="CW218325" s="2210"/>
    </row>
    <row r="218326" spans="101:101">
      <c r="CW218326" s="2195"/>
    </row>
    <row r="218350" spans="101:101">
      <c r="CW218350" s="2210"/>
    </row>
    <row r="218351" spans="101:101">
      <c r="CW218351" s="2195"/>
    </row>
    <row r="218375" spans="101:101">
      <c r="CW218375" s="2210"/>
    </row>
    <row r="218376" spans="101:101">
      <c r="CW218376" s="2195"/>
    </row>
    <row r="218400" spans="101:101">
      <c r="CW218400" s="2210"/>
    </row>
    <row r="218401" spans="101:101">
      <c r="CW218401" s="2195"/>
    </row>
    <row r="218425" spans="101:101">
      <c r="CW218425" s="2210"/>
    </row>
    <row r="218426" spans="101:101">
      <c r="CW218426" s="2195"/>
    </row>
    <row r="218450" spans="101:101">
      <c r="CW218450" s="2210"/>
    </row>
    <row r="218451" spans="101:101">
      <c r="CW218451" s="2195"/>
    </row>
    <row r="218475" spans="101:101">
      <c r="CW218475" s="2210"/>
    </row>
    <row r="218476" spans="101:101">
      <c r="CW218476" s="2195"/>
    </row>
    <row r="218500" spans="101:101">
      <c r="CW218500" s="2210"/>
    </row>
    <row r="218501" spans="101:101">
      <c r="CW218501" s="2195"/>
    </row>
    <row r="218525" spans="101:101">
      <c r="CW218525" s="2210"/>
    </row>
    <row r="218526" spans="101:101">
      <c r="CW218526" s="2195"/>
    </row>
    <row r="218550" spans="101:101">
      <c r="CW218550" s="2210"/>
    </row>
    <row r="218551" spans="101:101">
      <c r="CW218551" s="2195"/>
    </row>
    <row r="218575" spans="101:101">
      <c r="CW218575" s="2210"/>
    </row>
    <row r="218576" spans="101:101">
      <c r="CW218576" s="2195"/>
    </row>
    <row r="218600" spans="101:101">
      <c r="CW218600" s="2210"/>
    </row>
    <row r="218601" spans="101:101">
      <c r="CW218601" s="2195"/>
    </row>
    <row r="218625" spans="101:101">
      <c r="CW218625" s="2210"/>
    </row>
    <row r="218626" spans="101:101">
      <c r="CW218626" s="2195"/>
    </row>
    <row r="218650" spans="101:101">
      <c r="CW218650" s="2210"/>
    </row>
    <row r="218651" spans="101:101">
      <c r="CW218651" s="2195"/>
    </row>
    <row r="218675" spans="101:101">
      <c r="CW218675" s="2210"/>
    </row>
    <row r="218676" spans="101:101">
      <c r="CW218676" s="2195"/>
    </row>
    <row r="218700" spans="101:101">
      <c r="CW218700" s="2210"/>
    </row>
    <row r="218701" spans="101:101">
      <c r="CW218701" s="2195"/>
    </row>
    <row r="218725" spans="101:101">
      <c r="CW218725" s="2210"/>
    </row>
    <row r="218726" spans="101:101">
      <c r="CW218726" s="2195"/>
    </row>
    <row r="218750" spans="101:101">
      <c r="CW218750" s="2210"/>
    </row>
    <row r="218751" spans="101:101">
      <c r="CW218751" s="2195"/>
    </row>
    <row r="218775" spans="101:101">
      <c r="CW218775" s="2210"/>
    </row>
    <row r="218776" spans="101:101">
      <c r="CW218776" s="2195"/>
    </row>
    <row r="218800" spans="101:101">
      <c r="CW218800" s="2210"/>
    </row>
    <row r="218801" spans="101:101">
      <c r="CW218801" s="2195"/>
    </row>
    <row r="218825" spans="101:101">
      <c r="CW218825" s="2210"/>
    </row>
    <row r="218826" spans="101:101">
      <c r="CW218826" s="2195"/>
    </row>
    <row r="218850" spans="101:101">
      <c r="CW218850" s="2210"/>
    </row>
    <row r="218851" spans="101:101">
      <c r="CW218851" s="2195"/>
    </row>
    <row r="218875" spans="101:101">
      <c r="CW218875" s="2210"/>
    </row>
    <row r="218876" spans="101:101">
      <c r="CW218876" s="2195"/>
    </row>
    <row r="218900" spans="101:101">
      <c r="CW218900" s="2210"/>
    </row>
    <row r="218901" spans="101:101">
      <c r="CW218901" s="2195"/>
    </row>
    <row r="218925" spans="101:101">
      <c r="CW218925" s="2210"/>
    </row>
    <row r="218926" spans="101:101">
      <c r="CW218926" s="2195"/>
    </row>
    <row r="218950" spans="101:101">
      <c r="CW218950" s="2210"/>
    </row>
    <row r="218951" spans="101:101">
      <c r="CW218951" s="2195"/>
    </row>
    <row r="218975" spans="101:101">
      <c r="CW218975" s="2210"/>
    </row>
    <row r="218976" spans="101:101">
      <c r="CW218976" s="2195"/>
    </row>
    <row r="219000" spans="101:101">
      <c r="CW219000" s="2210"/>
    </row>
    <row r="219001" spans="101:101">
      <c r="CW219001" s="2195"/>
    </row>
    <row r="219025" spans="101:101">
      <c r="CW219025" s="2210"/>
    </row>
    <row r="219026" spans="101:101">
      <c r="CW219026" s="2195"/>
    </row>
    <row r="219050" spans="101:101">
      <c r="CW219050" s="2210"/>
    </row>
    <row r="219051" spans="101:101">
      <c r="CW219051" s="2195"/>
    </row>
    <row r="219075" spans="101:101">
      <c r="CW219075" s="2210"/>
    </row>
    <row r="219076" spans="101:101">
      <c r="CW219076" s="2195"/>
    </row>
    <row r="219100" spans="101:101">
      <c r="CW219100" s="2210"/>
    </row>
    <row r="219101" spans="101:101">
      <c r="CW219101" s="2195"/>
    </row>
    <row r="219125" spans="101:101">
      <c r="CW219125" s="2210"/>
    </row>
    <row r="219126" spans="101:101">
      <c r="CW219126" s="2195"/>
    </row>
    <row r="219150" spans="101:101">
      <c r="CW219150" s="2210"/>
    </row>
    <row r="219151" spans="101:101">
      <c r="CW219151" s="2195"/>
    </row>
    <row r="219175" spans="101:101">
      <c r="CW219175" s="2210"/>
    </row>
    <row r="219176" spans="101:101">
      <c r="CW219176" s="2195"/>
    </row>
    <row r="219200" spans="101:101">
      <c r="CW219200" s="2210"/>
    </row>
    <row r="219201" spans="101:101">
      <c r="CW219201" s="2195"/>
    </row>
    <row r="219225" spans="101:101">
      <c r="CW219225" s="2210"/>
    </row>
    <row r="219226" spans="101:101">
      <c r="CW219226" s="2195"/>
    </row>
    <row r="219250" spans="101:101">
      <c r="CW219250" s="2210"/>
    </row>
    <row r="219251" spans="101:101">
      <c r="CW219251" s="2195"/>
    </row>
    <row r="219275" spans="101:101">
      <c r="CW219275" s="2210"/>
    </row>
    <row r="219276" spans="101:101">
      <c r="CW219276" s="2195"/>
    </row>
    <row r="219300" spans="101:101">
      <c r="CW219300" s="2210"/>
    </row>
    <row r="219301" spans="101:101">
      <c r="CW219301" s="2195"/>
    </row>
    <row r="219325" spans="101:101">
      <c r="CW219325" s="2210"/>
    </row>
    <row r="219326" spans="101:101">
      <c r="CW219326" s="2195"/>
    </row>
    <row r="219350" spans="101:101">
      <c r="CW219350" s="2210"/>
    </row>
    <row r="219351" spans="101:101">
      <c r="CW219351" s="2195"/>
    </row>
    <row r="219375" spans="101:101">
      <c r="CW219375" s="2210"/>
    </row>
    <row r="219376" spans="101:101">
      <c r="CW219376" s="2195"/>
    </row>
    <row r="219400" spans="101:101">
      <c r="CW219400" s="2210"/>
    </row>
    <row r="219401" spans="101:101">
      <c r="CW219401" s="2195"/>
    </row>
    <row r="219425" spans="101:101">
      <c r="CW219425" s="2210"/>
    </row>
    <row r="219426" spans="101:101">
      <c r="CW219426" s="2195"/>
    </row>
    <row r="219450" spans="101:101">
      <c r="CW219450" s="2210"/>
    </row>
    <row r="219451" spans="101:101">
      <c r="CW219451" s="2195"/>
    </row>
    <row r="219475" spans="101:101">
      <c r="CW219475" s="2210"/>
    </row>
    <row r="219476" spans="101:101">
      <c r="CW219476" s="2195"/>
    </row>
    <row r="219500" spans="101:101">
      <c r="CW219500" s="2210"/>
    </row>
    <row r="219501" spans="101:101">
      <c r="CW219501" s="2195"/>
    </row>
    <row r="219525" spans="101:101">
      <c r="CW219525" s="2210"/>
    </row>
    <row r="219526" spans="101:101">
      <c r="CW219526" s="2195"/>
    </row>
    <row r="219550" spans="101:101">
      <c r="CW219550" s="2210"/>
    </row>
    <row r="219551" spans="101:101">
      <c r="CW219551" s="2195"/>
    </row>
    <row r="219575" spans="101:101">
      <c r="CW219575" s="2210"/>
    </row>
    <row r="219576" spans="101:101">
      <c r="CW219576" s="2195"/>
    </row>
    <row r="219600" spans="101:101">
      <c r="CW219600" s="2210"/>
    </row>
    <row r="219601" spans="101:101">
      <c r="CW219601" s="2195"/>
    </row>
    <row r="219625" spans="101:101">
      <c r="CW219625" s="2210"/>
    </row>
    <row r="219626" spans="101:101">
      <c r="CW219626" s="2195"/>
    </row>
    <row r="219650" spans="101:101">
      <c r="CW219650" s="2210"/>
    </row>
    <row r="219651" spans="101:101">
      <c r="CW219651" s="2195"/>
    </row>
    <row r="219675" spans="101:101">
      <c r="CW219675" s="2210"/>
    </row>
    <row r="219676" spans="101:101">
      <c r="CW219676" s="2195"/>
    </row>
    <row r="219700" spans="101:101">
      <c r="CW219700" s="2210"/>
    </row>
    <row r="219701" spans="101:101">
      <c r="CW219701" s="2195"/>
    </row>
    <row r="219725" spans="101:101">
      <c r="CW219725" s="2210"/>
    </row>
    <row r="219726" spans="101:101">
      <c r="CW219726" s="2195"/>
    </row>
    <row r="219750" spans="101:101">
      <c r="CW219750" s="2210"/>
    </row>
    <row r="219751" spans="101:101">
      <c r="CW219751" s="2195"/>
    </row>
    <row r="219775" spans="101:101">
      <c r="CW219775" s="2210"/>
    </row>
    <row r="219776" spans="101:101">
      <c r="CW219776" s="2195"/>
    </row>
    <row r="219800" spans="101:101">
      <c r="CW219800" s="2210"/>
    </row>
    <row r="219801" spans="101:101">
      <c r="CW219801" s="2195"/>
    </row>
    <row r="219825" spans="101:101">
      <c r="CW219825" s="2210"/>
    </row>
    <row r="219826" spans="101:101">
      <c r="CW219826" s="2195"/>
    </row>
    <row r="219850" spans="101:101">
      <c r="CW219850" s="2210"/>
    </row>
    <row r="219851" spans="101:101">
      <c r="CW219851" s="2195"/>
    </row>
    <row r="219875" spans="101:101">
      <c r="CW219875" s="2210"/>
    </row>
    <row r="219876" spans="101:101">
      <c r="CW219876" s="2195"/>
    </row>
    <row r="219900" spans="101:101">
      <c r="CW219900" s="2210"/>
    </row>
    <row r="219901" spans="101:101">
      <c r="CW219901" s="2195"/>
    </row>
    <row r="219925" spans="101:101">
      <c r="CW219925" s="2210"/>
    </row>
    <row r="219926" spans="101:101">
      <c r="CW219926" s="2195"/>
    </row>
    <row r="219950" spans="101:101">
      <c r="CW219950" s="2210"/>
    </row>
    <row r="219951" spans="101:101">
      <c r="CW219951" s="2195"/>
    </row>
    <row r="219975" spans="101:101">
      <c r="CW219975" s="2210"/>
    </row>
    <row r="219976" spans="101:101">
      <c r="CW219976" s="2195"/>
    </row>
    <row r="220000" spans="101:101">
      <c r="CW220000" s="2210"/>
    </row>
    <row r="220001" spans="101:101">
      <c r="CW220001" s="2195"/>
    </row>
    <row r="220025" spans="101:101">
      <c r="CW220025" s="2210"/>
    </row>
    <row r="220026" spans="101:101">
      <c r="CW220026" s="2195"/>
    </row>
    <row r="220050" spans="101:101">
      <c r="CW220050" s="2210"/>
    </row>
    <row r="220051" spans="101:101">
      <c r="CW220051" s="2195"/>
    </row>
    <row r="220075" spans="101:101">
      <c r="CW220075" s="2210"/>
    </row>
    <row r="220076" spans="101:101">
      <c r="CW220076" s="2195"/>
    </row>
    <row r="220100" spans="101:101">
      <c r="CW220100" s="2210"/>
    </row>
    <row r="220101" spans="101:101">
      <c r="CW220101" s="2195"/>
    </row>
    <row r="220125" spans="101:101">
      <c r="CW220125" s="2210"/>
    </row>
    <row r="220126" spans="101:101">
      <c r="CW220126" s="2195"/>
    </row>
    <row r="220150" spans="101:101">
      <c r="CW220150" s="2210"/>
    </row>
    <row r="220151" spans="101:101">
      <c r="CW220151" s="2195"/>
    </row>
    <row r="220175" spans="101:101">
      <c r="CW220175" s="2210"/>
    </row>
    <row r="220176" spans="101:101">
      <c r="CW220176" s="2195"/>
    </row>
    <row r="220200" spans="101:101">
      <c r="CW220200" s="2210"/>
    </row>
    <row r="220201" spans="101:101">
      <c r="CW220201" s="2195"/>
    </row>
    <row r="220225" spans="101:101">
      <c r="CW220225" s="2210"/>
    </row>
    <row r="220226" spans="101:101">
      <c r="CW220226" s="2195"/>
    </row>
    <row r="220250" spans="101:101">
      <c r="CW220250" s="2210"/>
    </row>
    <row r="220251" spans="101:101">
      <c r="CW220251" s="2195"/>
    </row>
    <row r="220275" spans="101:101">
      <c r="CW220275" s="2210"/>
    </row>
    <row r="220276" spans="101:101">
      <c r="CW220276" s="2195"/>
    </row>
    <row r="220300" spans="101:101">
      <c r="CW220300" s="2210"/>
    </row>
    <row r="220301" spans="101:101">
      <c r="CW220301" s="2195"/>
    </row>
    <row r="220325" spans="101:101">
      <c r="CW220325" s="2210"/>
    </row>
    <row r="220326" spans="101:101">
      <c r="CW220326" s="2195"/>
    </row>
    <row r="220350" spans="101:101">
      <c r="CW220350" s="2210"/>
    </row>
    <row r="220351" spans="101:101">
      <c r="CW220351" s="2195"/>
    </row>
    <row r="220375" spans="101:101">
      <c r="CW220375" s="2210"/>
    </row>
    <row r="220376" spans="101:101">
      <c r="CW220376" s="2195"/>
    </row>
    <row r="220400" spans="101:101">
      <c r="CW220400" s="2210"/>
    </row>
    <row r="220401" spans="101:101">
      <c r="CW220401" s="2195"/>
    </row>
    <row r="220425" spans="101:101">
      <c r="CW220425" s="2210"/>
    </row>
    <row r="220426" spans="101:101">
      <c r="CW220426" s="2195"/>
    </row>
    <row r="220450" spans="101:101">
      <c r="CW220450" s="2210"/>
    </row>
    <row r="220451" spans="101:101">
      <c r="CW220451" s="2195"/>
    </row>
    <row r="220475" spans="101:101">
      <c r="CW220475" s="2210"/>
    </row>
    <row r="220476" spans="101:101">
      <c r="CW220476" s="2195"/>
    </row>
    <row r="220500" spans="101:101">
      <c r="CW220500" s="2210"/>
    </row>
    <row r="220501" spans="101:101">
      <c r="CW220501" s="2195"/>
    </row>
    <row r="220525" spans="101:101">
      <c r="CW220525" s="2210"/>
    </row>
    <row r="220526" spans="101:101">
      <c r="CW220526" s="2195"/>
    </row>
    <row r="220550" spans="101:101">
      <c r="CW220550" s="2210"/>
    </row>
    <row r="220551" spans="101:101">
      <c r="CW220551" s="2195"/>
    </row>
    <row r="220575" spans="101:101">
      <c r="CW220575" s="2210"/>
    </row>
    <row r="220576" spans="101:101">
      <c r="CW220576" s="2195"/>
    </row>
    <row r="220600" spans="101:101">
      <c r="CW220600" s="2210"/>
    </row>
    <row r="220601" spans="101:101">
      <c r="CW220601" s="2195"/>
    </row>
    <row r="220625" spans="101:101">
      <c r="CW220625" s="2210"/>
    </row>
    <row r="220626" spans="101:101">
      <c r="CW220626" s="2195"/>
    </row>
    <row r="220650" spans="101:101">
      <c r="CW220650" s="2210"/>
    </row>
    <row r="220651" spans="101:101">
      <c r="CW220651" s="2195"/>
    </row>
    <row r="220675" spans="101:101">
      <c r="CW220675" s="2210"/>
    </row>
    <row r="220676" spans="101:101">
      <c r="CW220676" s="2195"/>
    </row>
    <row r="220700" spans="101:101">
      <c r="CW220700" s="2210"/>
    </row>
    <row r="220701" spans="101:101">
      <c r="CW220701" s="2195"/>
    </row>
    <row r="220725" spans="101:101">
      <c r="CW220725" s="2210"/>
    </row>
    <row r="220726" spans="101:101">
      <c r="CW220726" s="2195"/>
    </row>
    <row r="220750" spans="101:101">
      <c r="CW220750" s="2210"/>
    </row>
    <row r="220751" spans="101:101">
      <c r="CW220751" s="2195"/>
    </row>
    <row r="220775" spans="101:101">
      <c r="CW220775" s="2210"/>
    </row>
    <row r="220776" spans="101:101">
      <c r="CW220776" s="2195"/>
    </row>
    <row r="220800" spans="101:101">
      <c r="CW220800" s="2210"/>
    </row>
    <row r="220801" spans="101:101">
      <c r="CW220801" s="2195"/>
    </row>
    <row r="220825" spans="101:101">
      <c r="CW220825" s="2210"/>
    </row>
    <row r="220826" spans="101:101">
      <c r="CW220826" s="2195"/>
    </row>
    <row r="220850" spans="101:101">
      <c r="CW220850" s="2210"/>
    </row>
    <row r="220851" spans="101:101">
      <c r="CW220851" s="2195"/>
    </row>
    <row r="220875" spans="101:101">
      <c r="CW220875" s="2210"/>
    </row>
    <row r="220876" spans="101:101">
      <c r="CW220876" s="2195"/>
    </row>
    <row r="220900" spans="101:101">
      <c r="CW220900" s="2210"/>
    </row>
    <row r="220901" spans="101:101">
      <c r="CW220901" s="2195"/>
    </row>
    <row r="220925" spans="101:101">
      <c r="CW220925" s="2210"/>
    </row>
    <row r="220926" spans="101:101">
      <c r="CW220926" s="2195"/>
    </row>
    <row r="220950" spans="101:101">
      <c r="CW220950" s="2210"/>
    </row>
    <row r="220951" spans="101:101">
      <c r="CW220951" s="2195"/>
    </row>
    <row r="220975" spans="101:101">
      <c r="CW220975" s="2210"/>
    </row>
    <row r="220976" spans="101:101">
      <c r="CW220976" s="2195"/>
    </row>
    <row r="221000" spans="101:101">
      <c r="CW221000" s="2210"/>
    </row>
    <row r="221001" spans="101:101">
      <c r="CW221001" s="2195"/>
    </row>
    <row r="221025" spans="101:101">
      <c r="CW221025" s="2210"/>
    </row>
    <row r="221026" spans="101:101">
      <c r="CW221026" s="2195"/>
    </row>
    <row r="221050" spans="101:101">
      <c r="CW221050" s="2210"/>
    </row>
    <row r="221051" spans="101:101">
      <c r="CW221051" s="2195"/>
    </row>
    <row r="221075" spans="101:101">
      <c r="CW221075" s="2210"/>
    </row>
    <row r="221076" spans="101:101">
      <c r="CW221076" s="2195"/>
    </row>
    <row r="221100" spans="101:101">
      <c r="CW221100" s="2210"/>
    </row>
    <row r="221101" spans="101:101">
      <c r="CW221101" s="2195"/>
    </row>
    <row r="221125" spans="101:101">
      <c r="CW221125" s="2210"/>
    </row>
    <row r="221126" spans="101:101">
      <c r="CW221126" s="2195"/>
    </row>
    <row r="221150" spans="101:101">
      <c r="CW221150" s="2210"/>
    </row>
    <row r="221151" spans="101:101">
      <c r="CW221151" s="2195"/>
    </row>
    <row r="221175" spans="101:101">
      <c r="CW221175" s="2210"/>
    </row>
    <row r="221176" spans="101:101">
      <c r="CW221176" s="2195"/>
    </row>
    <row r="221200" spans="101:101">
      <c r="CW221200" s="2210"/>
    </row>
    <row r="221201" spans="101:101">
      <c r="CW221201" s="2195"/>
    </row>
    <row r="221225" spans="101:101">
      <c r="CW221225" s="2210"/>
    </row>
    <row r="221226" spans="101:101">
      <c r="CW221226" s="2195"/>
    </row>
    <row r="221250" spans="101:101">
      <c r="CW221250" s="2210"/>
    </row>
    <row r="221251" spans="101:101">
      <c r="CW221251" s="2195"/>
    </row>
    <row r="221275" spans="101:101">
      <c r="CW221275" s="2210"/>
    </row>
    <row r="221276" spans="101:101">
      <c r="CW221276" s="2195"/>
    </row>
    <row r="221300" spans="101:101">
      <c r="CW221300" s="2210"/>
    </row>
    <row r="221301" spans="101:101">
      <c r="CW221301" s="2195"/>
    </row>
    <row r="221325" spans="101:101">
      <c r="CW221325" s="2210"/>
    </row>
    <row r="221326" spans="101:101">
      <c r="CW221326" s="2195"/>
    </row>
    <row r="221350" spans="101:101">
      <c r="CW221350" s="2210"/>
    </row>
    <row r="221351" spans="101:101">
      <c r="CW221351" s="2195"/>
    </row>
    <row r="221375" spans="101:101">
      <c r="CW221375" s="2210"/>
    </row>
    <row r="221376" spans="101:101">
      <c r="CW221376" s="2195"/>
    </row>
    <row r="221400" spans="101:101">
      <c r="CW221400" s="2210"/>
    </row>
    <row r="221401" spans="101:101">
      <c r="CW221401" s="2195"/>
    </row>
    <row r="221425" spans="101:101">
      <c r="CW221425" s="2210"/>
    </row>
    <row r="221426" spans="101:101">
      <c r="CW221426" s="2195"/>
    </row>
    <row r="221450" spans="101:101">
      <c r="CW221450" s="2210"/>
    </row>
    <row r="221451" spans="101:101">
      <c r="CW221451" s="2195"/>
    </row>
    <row r="221475" spans="101:101">
      <c r="CW221475" s="2210"/>
    </row>
    <row r="221476" spans="101:101">
      <c r="CW221476" s="2195"/>
    </row>
    <row r="221500" spans="101:101">
      <c r="CW221500" s="2210"/>
    </row>
    <row r="221501" spans="101:101">
      <c r="CW221501" s="2195"/>
    </row>
    <row r="221525" spans="101:101">
      <c r="CW221525" s="2210"/>
    </row>
    <row r="221526" spans="101:101">
      <c r="CW221526" s="2195"/>
    </row>
    <row r="221550" spans="101:101">
      <c r="CW221550" s="2210"/>
    </row>
    <row r="221551" spans="101:101">
      <c r="CW221551" s="2195"/>
    </row>
    <row r="221575" spans="101:101">
      <c r="CW221575" s="2210"/>
    </row>
    <row r="221576" spans="101:101">
      <c r="CW221576" s="2195"/>
    </row>
    <row r="221600" spans="101:101">
      <c r="CW221600" s="2210"/>
    </row>
    <row r="221601" spans="101:101">
      <c r="CW221601" s="2195"/>
    </row>
    <row r="221625" spans="101:101">
      <c r="CW221625" s="2210"/>
    </row>
    <row r="221626" spans="101:101">
      <c r="CW221626" s="2195"/>
    </row>
    <row r="221650" spans="101:101">
      <c r="CW221650" s="2210"/>
    </row>
    <row r="221651" spans="101:101">
      <c r="CW221651" s="2195"/>
    </row>
    <row r="221675" spans="101:101">
      <c r="CW221675" s="2210"/>
    </row>
    <row r="221676" spans="101:101">
      <c r="CW221676" s="2195"/>
    </row>
    <row r="221700" spans="101:101">
      <c r="CW221700" s="2210"/>
    </row>
    <row r="221701" spans="101:101">
      <c r="CW221701" s="2195"/>
    </row>
    <row r="221725" spans="101:101">
      <c r="CW221725" s="2210"/>
    </row>
    <row r="221726" spans="101:101">
      <c r="CW221726" s="2195"/>
    </row>
    <row r="221750" spans="101:101">
      <c r="CW221750" s="2210"/>
    </row>
    <row r="221751" spans="101:101">
      <c r="CW221751" s="2195"/>
    </row>
    <row r="221775" spans="101:101">
      <c r="CW221775" s="2210"/>
    </row>
    <row r="221776" spans="101:101">
      <c r="CW221776" s="2195"/>
    </row>
    <row r="221800" spans="101:101">
      <c r="CW221800" s="2210"/>
    </row>
    <row r="221801" spans="101:101">
      <c r="CW221801" s="2195"/>
    </row>
    <row r="221825" spans="101:101">
      <c r="CW221825" s="2210"/>
    </row>
    <row r="221826" spans="101:101">
      <c r="CW221826" s="2195"/>
    </row>
    <row r="221850" spans="101:101">
      <c r="CW221850" s="2210"/>
    </row>
    <row r="221851" spans="101:101">
      <c r="CW221851" s="2195"/>
    </row>
    <row r="221875" spans="101:101">
      <c r="CW221875" s="2210"/>
    </row>
    <row r="221876" spans="101:101">
      <c r="CW221876" s="2195"/>
    </row>
    <row r="221900" spans="101:101">
      <c r="CW221900" s="2210"/>
    </row>
    <row r="221901" spans="101:101">
      <c r="CW221901" s="2195"/>
    </row>
    <row r="221925" spans="101:101">
      <c r="CW221925" s="2210"/>
    </row>
    <row r="221926" spans="101:101">
      <c r="CW221926" s="2195"/>
    </row>
    <row r="221950" spans="101:101">
      <c r="CW221950" s="2210"/>
    </row>
    <row r="221951" spans="101:101">
      <c r="CW221951" s="2195"/>
    </row>
    <row r="221975" spans="101:101">
      <c r="CW221975" s="2210"/>
    </row>
    <row r="221976" spans="101:101">
      <c r="CW221976" s="2195"/>
    </row>
    <row r="222000" spans="101:101">
      <c r="CW222000" s="2210"/>
    </row>
    <row r="222001" spans="101:101">
      <c r="CW222001" s="2195"/>
    </row>
    <row r="222025" spans="101:101">
      <c r="CW222025" s="2210"/>
    </row>
    <row r="222026" spans="101:101">
      <c r="CW222026" s="2195"/>
    </row>
    <row r="222050" spans="101:101">
      <c r="CW222050" s="2210"/>
    </row>
    <row r="222051" spans="101:101">
      <c r="CW222051" s="2195"/>
    </row>
    <row r="222075" spans="101:101">
      <c r="CW222075" s="2210"/>
    </row>
    <row r="222076" spans="101:101">
      <c r="CW222076" s="2195"/>
    </row>
    <row r="222100" spans="101:101">
      <c r="CW222100" s="2210"/>
    </row>
    <row r="222101" spans="101:101">
      <c r="CW222101" s="2195"/>
    </row>
    <row r="222125" spans="101:101">
      <c r="CW222125" s="2210"/>
    </row>
    <row r="222126" spans="101:101">
      <c r="CW222126" s="2195"/>
    </row>
    <row r="222150" spans="101:101">
      <c r="CW222150" s="2210"/>
    </row>
    <row r="222151" spans="101:101">
      <c r="CW222151" s="2195"/>
    </row>
    <row r="222175" spans="101:101">
      <c r="CW222175" s="2210"/>
    </row>
    <row r="222176" spans="101:101">
      <c r="CW222176" s="2195"/>
    </row>
    <row r="222200" spans="101:101">
      <c r="CW222200" s="2210"/>
    </row>
    <row r="222201" spans="101:101">
      <c r="CW222201" s="2195"/>
    </row>
    <row r="222225" spans="101:101">
      <c r="CW222225" s="2210"/>
    </row>
    <row r="222226" spans="101:101">
      <c r="CW222226" s="2195"/>
    </row>
    <row r="222250" spans="101:101">
      <c r="CW222250" s="2210"/>
    </row>
    <row r="222251" spans="101:101">
      <c r="CW222251" s="2195"/>
    </row>
    <row r="222275" spans="101:101">
      <c r="CW222275" s="2210"/>
    </row>
    <row r="222276" spans="101:101">
      <c r="CW222276" s="2195"/>
    </row>
    <row r="222300" spans="101:101">
      <c r="CW222300" s="2210"/>
    </row>
    <row r="222301" spans="101:101">
      <c r="CW222301" s="2195"/>
    </row>
    <row r="222325" spans="101:101">
      <c r="CW222325" s="2210"/>
    </row>
    <row r="222326" spans="101:101">
      <c r="CW222326" s="2195"/>
    </row>
    <row r="222350" spans="101:101">
      <c r="CW222350" s="2210"/>
    </row>
    <row r="222351" spans="101:101">
      <c r="CW222351" s="2195"/>
    </row>
    <row r="222375" spans="101:101">
      <c r="CW222375" s="2210"/>
    </row>
    <row r="222376" spans="101:101">
      <c r="CW222376" s="2195"/>
    </row>
    <row r="222400" spans="101:101">
      <c r="CW222400" s="2210"/>
    </row>
    <row r="222401" spans="101:101">
      <c r="CW222401" s="2195"/>
    </row>
    <row r="222425" spans="101:101">
      <c r="CW222425" s="2210"/>
    </row>
    <row r="222426" spans="101:101">
      <c r="CW222426" s="2195"/>
    </row>
    <row r="222450" spans="101:101">
      <c r="CW222450" s="2210"/>
    </row>
    <row r="222451" spans="101:101">
      <c r="CW222451" s="2195"/>
    </row>
    <row r="222475" spans="101:101">
      <c r="CW222475" s="2210"/>
    </row>
    <row r="222476" spans="101:101">
      <c r="CW222476" s="2195"/>
    </row>
    <row r="222500" spans="101:101">
      <c r="CW222500" s="2210"/>
    </row>
    <row r="222501" spans="101:101">
      <c r="CW222501" s="2195"/>
    </row>
    <row r="222525" spans="101:101">
      <c r="CW222525" s="2210"/>
    </row>
    <row r="222526" spans="101:101">
      <c r="CW222526" s="2195"/>
    </row>
    <row r="222550" spans="101:101">
      <c r="CW222550" s="2210"/>
    </row>
    <row r="222551" spans="101:101">
      <c r="CW222551" s="2195"/>
    </row>
    <row r="222575" spans="101:101">
      <c r="CW222575" s="2210"/>
    </row>
    <row r="222576" spans="101:101">
      <c r="CW222576" s="2195"/>
    </row>
    <row r="222600" spans="101:101">
      <c r="CW222600" s="2210"/>
    </row>
    <row r="222601" spans="101:101">
      <c r="CW222601" s="2195"/>
    </row>
    <row r="222625" spans="101:101">
      <c r="CW222625" s="2210"/>
    </row>
    <row r="222626" spans="101:101">
      <c r="CW222626" s="2195"/>
    </row>
    <row r="222650" spans="101:101">
      <c r="CW222650" s="2210"/>
    </row>
    <row r="222651" spans="101:101">
      <c r="CW222651" s="2195"/>
    </row>
    <row r="222675" spans="101:101">
      <c r="CW222675" s="2210"/>
    </row>
    <row r="222676" spans="101:101">
      <c r="CW222676" s="2195"/>
    </row>
    <row r="222700" spans="101:101">
      <c r="CW222700" s="2210"/>
    </row>
    <row r="222701" spans="101:101">
      <c r="CW222701" s="2195"/>
    </row>
    <row r="222725" spans="101:101">
      <c r="CW222725" s="2210"/>
    </row>
    <row r="222726" spans="101:101">
      <c r="CW222726" s="2195"/>
    </row>
    <row r="222750" spans="101:101">
      <c r="CW222750" s="2210"/>
    </row>
    <row r="222751" spans="101:101">
      <c r="CW222751" s="2195"/>
    </row>
    <row r="222775" spans="101:101">
      <c r="CW222775" s="2210"/>
    </row>
    <row r="222776" spans="101:101">
      <c r="CW222776" s="2195"/>
    </row>
    <row r="222800" spans="101:101">
      <c r="CW222800" s="2210"/>
    </row>
    <row r="222801" spans="101:101">
      <c r="CW222801" s="2195"/>
    </row>
    <row r="222825" spans="101:101">
      <c r="CW222825" s="2210"/>
    </row>
    <row r="222826" spans="101:101">
      <c r="CW222826" s="2195"/>
    </row>
    <row r="222850" spans="101:101">
      <c r="CW222850" s="2210"/>
    </row>
    <row r="222851" spans="101:101">
      <c r="CW222851" s="2195"/>
    </row>
    <row r="222875" spans="101:101">
      <c r="CW222875" s="2210"/>
    </row>
    <row r="222876" spans="101:101">
      <c r="CW222876" s="2195"/>
    </row>
    <row r="222900" spans="101:101">
      <c r="CW222900" s="2210"/>
    </row>
    <row r="222901" spans="101:101">
      <c r="CW222901" s="2195"/>
    </row>
    <row r="222925" spans="101:101">
      <c r="CW222925" s="2210"/>
    </row>
    <row r="222926" spans="101:101">
      <c r="CW222926" s="2195"/>
    </row>
    <row r="222950" spans="101:101">
      <c r="CW222950" s="2210"/>
    </row>
    <row r="222951" spans="101:101">
      <c r="CW222951" s="2195"/>
    </row>
    <row r="222975" spans="101:101">
      <c r="CW222975" s="2210"/>
    </row>
    <row r="222976" spans="101:101">
      <c r="CW222976" s="2195"/>
    </row>
    <row r="223000" spans="101:101">
      <c r="CW223000" s="2210"/>
    </row>
    <row r="223001" spans="101:101">
      <c r="CW223001" s="2195"/>
    </row>
    <row r="223025" spans="101:101">
      <c r="CW223025" s="2210"/>
    </row>
    <row r="223026" spans="101:101">
      <c r="CW223026" s="2195"/>
    </row>
    <row r="223050" spans="101:101">
      <c r="CW223050" s="2210"/>
    </row>
    <row r="223051" spans="101:101">
      <c r="CW223051" s="2195"/>
    </row>
    <row r="223075" spans="101:101">
      <c r="CW223075" s="2210"/>
    </row>
    <row r="223076" spans="101:101">
      <c r="CW223076" s="2195"/>
    </row>
    <row r="223100" spans="101:101">
      <c r="CW223100" s="2210"/>
    </row>
    <row r="223101" spans="101:101">
      <c r="CW223101" s="2195"/>
    </row>
    <row r="223125" spans="101:101">
      <c r="CW223125" s="2210"/>
    </row>
    <row r="223126" spans="101:101">
      <c r="CW223126" s="2195"/>
    </row>
    <row r="223150" spans="101:101">
      <c r="CW223150" s="2210"/>
    </row>
    <row r="223151" spans="101:101">
      <c r="CW223151" s="2195"/>
    </row>
    <row r="223175" spans="101:101">
      <c r="CW223175" s="2210"/>
    </row>
    <row r="223176" spans="101:101">
      <c r="CW223176" s="2195"/>
    </row>
    <row r="223200" spans="101:101">
      <c r="CW223200" s="2210"/>
    </row>
    <row r="223201" spans="101:101">
      <c r="CW223201" s="2195"/>
    </row>
    <row r="223225" spans="101:101">
      <c r="CW223225" s="2210"/>
    </row>
    <row r="223226" spans="101:101">
      <c r="CW223226" s="2195"/>
    </row>
    <row r="223250" spans="101:101">
      <c r="CW223250" s="2210"/>
    </row>
    <row r="223251" spans="101:101">
      <c r="CW223251" s="2195"/>
    </row>
    <row r="223275" spans="101:101">
      <c r="CW223275" s="2210"/>
    </row>
    <row r="223276" spans="101:101">
      <c r="CW223276" s="2195"/>
    </row>
    <row r="223300" spans="101:101">
      <c r="CW223300" s="2210"/>
    </row>
    <row r="223301" spans="101:101">
      <c r="CW223301" s="2195"/>
    </row>
    <row r="223325" spans="101:101">
      <c r="CW223325" s="2210"/>
    </row>
    <row r="223326" spans="101:101">
      <c r="CW223326" s="2195"/>
    </row>
    <row r="223350" spans="101:101">
      <c r="CW223350" s="2210"/>
    </row>
    <row r="223351" spans="101:101">
      <c r="CW223351" s="2195"/>
    </row>
    <row r="223375" spans="101:101">
      <c r="CW223375" s="2210"/>
    </row>
    <row r="223376" spans="101:101">
      <c r="CW223376" s="2195"/>
    </row>
    <row r="223400" spans="101:101">
      <c r="CW223400" s="2210"/>
    </row>
    <row r="223401" spans="101:101">
      <c r="CW223401" s="2195"/>
    </row>
    <row r="223425" spans="101:101">
      <c r="CW223425" s="2210"/>
    </row>
    <row r="223426" spans="101:101">
      <c r="CW223426" s="2195"/>
    </row>
    <row r="223450" spans="101:101">
      <c r="CW223450" s="2210"/>
    </row>
    <row r="223451" spans="101:101">
      <c r="CW223451" s="2195"/>
    </row>
    <row r="223475" spans="101:101">
      <c r="CW223475" s="2210"/>
    </row>
    <row r="223476" spans="101:101">
      <c r="CW223476" s="2195"/>
    </row>
    <row r="223500" spans="101:101">
      <c r="CW223500" s="2210"/>
    </row>
    <row r="223501" spans="101:101">
      <c r="CW223501" s="2195"/>
    </row>
    <row r="223525" spans="101:101">
      <c r="CW223525" s="2210"/>
    </row>
    <row r="223526" spans="101:101">
      <c r="CW223526" s="2195"/>
    </row>
    <row r="223550" spans="101:101">
      <c r="CW223550" s="2210"/>
    </row>
    <row r="223551" spans="101:101">
      <c r="CW223551" s="2195"/>
    </row>
    <row r="223575" spans="101:101">
      <c r="CW223575" s="2210"/>
    </row>
    <row r="223576" spans="101:101">
      <c r="CW223576" s="2195"/>
    </row>
    <row r="223600" spans="101:101">
      <c r="CW223600" s="2210"/>
    </row>
    <row r="223601" spans="101:101">
      <c r="CW223601" s="2195"/>
    </row>
    <row r="223625" spans="101:101">
      <c r="CW223625" s="2210"/>
    </row>
    <row r="223626" spans="101:101">
      <c r="CW223626" s="2195"/>
    </row>
    <row r="223650" spans="101:101">
      <c r="CW223650" s="2210"/>
    </row>
    <row r="223651" spans="101:101">
      <c r="CW223651" s="2195"/>
    </row>
    <row r="223675" spans="101:101">
      <c r="CW223675" s="2210"/>
    </row>
    <row r="223676" spans="101:101">
      <c r="CW223676" s="2195"/>
    </row>
    <row r="223700" spans="101:101">
      <c r="CW223700" s="2210"/>
    </row>
    <row r="223701" spans="101:101">
      <c r="CW223701" s="2195"/>
    </row>
    <row r="223725" spans="101:101">
      <c r="CW223725" s="2210"/>
    </row>
    <row r="223726" spans="101:101">
      <c r="CW223726" s="2195"/>
    </row>
    <row r="223750" spans="101:101">
      <c r="CW223750" s="2210"/>
    </row>
    <row r="223751" spans="101:101">
      <c r="CW223751" s="2195"/>
    </row>
    <row r="223775" spans="101:101">
      <c r="CW223775" s="2210"/>
    </row>
    <row r="223776" spans="101:101">
      <c r="CW223776" s="2195"/>
    </row>
    <row r="223800" spans="101:101">
      <c r="CW223800" s="2210"/>
    </row>
    <row r="223801" spans="101:101">
      <c r="CW223801" s="2195"/>
    </row>
    <row r="223825" spans="101:101">
      <c r="CW223825" s="2210"/>
    </row>
    <row r="223826" spans="101:101">
      <c r="CW223826" s="2195"/>
    </row>
    <row r="223850" spans="101:101">
      <c r="CW223850" s="2210"/>
    </row>
    <row r="223851" spans="101:101">
      <c r="CW223851" s="2195"/>
    </row>
    <row r="223875" spans="101:101">
      <c r="CW223875" s="2210"/>
    </row>
    <row r="223876" spans="101:101">
      <c r="CW223876" s="2195"/>
    </row>
    <row r="223900" spans="101:101">
      <c r="CW223900" s="2210"/>
    </row>
    <row r="223901" spans="101:101">
      <c r="CW223901" s="2195"/>
    </row>
    <row r="223925" spans="101:101">
      <c r="CW223925" s="2210"/>
    </row>
    <row r="223926" spans="101:101">
      <c r="CW223926" s="2195"/>
    </row>
    <row r="223950" spans="101:101">
      <c r="CW223950" s="2210"/>
    </row>
    <row r="223951" spans="101:101">
      <c r="CW223951" s="2195"/>
    </row>
    <row r="223975" spans="101:101">
      <c r="CW223975" s="2210"/>
    </row>
    <row r="223976" spans="101:101">
      <c r="CW223976" s="2195"/>
    </row>
    <row r="224000" spans="101:101">
      <c r="CW224000" s="2210"/>
    </row>
    <row r="224001" spans="101:101">
      <c r="CW224001" s="2195"/>
    </row>
    <row r="224025" spans="101:101">
      <c r="CW224025" s="2210"/>
    </row>
    <row r="224026" spans="101:101">
      <c r="CW224026" s="2195"/>
    </row>
    <row r="224050" spans="101:101">
      <c r="CW224050" s="2210"/>
    </row>
    <row r="224051" spans="101:101">
      <c r="CW224051" s="2195"/>
    </row>
    <row r="224075" spans="101:101">
      <c r="CW224075" s="2210"/>
    </row>
    <row r="224076" spans="101:101">
      <c r="CW224076" s="2195"/>
    </row>
    <row r="224100" spans="101:101">
      <c r="CW224100" s="2210"/>
    </row>
    <row r="224101" spans="101:101">
      <c r="CW224101" s="2195"/>
    </row>
    <row r="224125" spans="101:101">
      <c r="CW224125" s="2210"/>
    </row>
    <row r="224126" spans="101:101">
      <c r="CW224126" s="2195"/>
    </row>
    <row r="224150" spans="101:101">
      <c r="CW224150" s="2210"/>
    </row>
    <row r="224151" spans="101:101">
      <c r="CW224151" s="2195"/>
    </row>
    <row r="224175" spans="101:101">
      <c r="CW224175" s="2210"/>
    </row>
    <row r="224176" spans="101:101">
      <c r="CW224176" s="2195"/>
    </row>
    <row r="224200" spans="101:101">
      <c r="CW224200" s="2210"/>
    </row>
    <row r="224201" spans="101:101">
      <c r="CW224201" s="2195"/>
    </row>
    <row r="224225" spans="101:101">
      <c r="CW224225" s="2210"/>
    </row>
    <row r="224226" spans="101:101">
      <c r="CW224226" s="2195"/>
    </row>
    <row r="224250" spans="101:101">
      <c r="CW224250" s="2210"/>
    </row>
    <row r="224251" spans="101:101">
      <c r="CW224251" s="2195"/>
    </row>
    <row r="224275" spans="101:101">
      <c r="CW224275" s="2210"/>
    </row>
    <row r="224276" spans="101:101">
      <c r="CW224276" s="2195"/>
    </row>
    <row r="224300" spans="101:101">
      <c r="CW224300" s="2210"/>
    </row>
    <row r="224301" spans="101:101">
      <c r="CW224301" s="2195"/>
    </row>
    <row r="224325" spans="101:101">
      <c r="CW224325" s="2210"/>
    </row>
    <row r="224326" spans="101:101">
      <c r="CW224326" s="2195"/>
    </row>
    <row r="224350" spans="101:101">
      <c r="CW224350" s="2210"/>
    </row>
    <row r="224351" spans="101:101">
      <c r="CW224351" s="2195"/>
    </row>
    <row r="224375" spans="101:101">
      <c r="CW224375" s="2210"/>
    </row>
    <row r="224376" spans="101:101">
      <c r="CW224376" s="2195"/>
    </row>
    <row r="224400" spans="101:101">
      <c r="CW224400" s="2210"/>
    </row>
    <row r="224401" spans="101:101">
      <c r="CW224401" s="2195"/>
    </row>
    <row r="224425" spans="101:101">
      <c r="CW224425" s="2210"/>
    </row>
    <row r="224426" spans="101:101">
      <c r="CW224426" s="2195"/>
    </row>
    <row r="224450" spans="101:101">
      <c r="CW224450" s="2210"/>
    </row>
    <row r="224451" spans="101:101">
      <c r="CW224451" s="2195"/>
    </row>
    <row r="224475" spans="101:101">
      <c r="CW224475" s="2210"/>
    </row>
    <row r="224476" spans="101:101">
      <c r="CW224476" s="2195"/>
    </row>
    <row r="224500" spans="101:101">
      <c r="CW224500" s="2210"/>
    </row>
    <row r="224501" spans="101:101">
      <c r="CW224501" s="2195"/>
    </row>
    <row r="224525" spans="101:101">
      <c r="CW224525" s="2210"/>
    </row>
    <row r="224526" spans="101:101">
      <c r="CW224526" s="2195"/>
    </row>
    <row r="224550" spans="101:101">
      <c r="CW224550" s="2210"/>
    </row>
    <row r="224551" spans="101:101">
      <c r="CW224551" s="2195"/>
    </row>
    <row r="224575" spans="101:101">
      <c r="CW224575" s="2210"/>
    </row>
    <row r="224576" spans="101:101">
      <c r="CW224576" s="2195"/>
    </row>
    <row r="224600" spans="101:101">
      <c r="CW224600" s="2210"/>
    </row>
    <row r="224601" spans="101:101">
      <c r="CW224601" s="2195"/>
    </row>
    <row r="224625" spans="101:101">
      <c r="CW224625" s="2210"/>
    </row>
    <row r="224626" spans="101:101">
      <c r="CW224626" s="2195"/>
    </row>
    <row r="224650" spans="101:101">
      <c r="CW224650" s="2210"/>
    </row>
    <row r="224651" spans="101:101">
      <c r="CW224651" s="2195"/>
    </row>
    <row r="224675" spans="101:101">
      <c r="CW224675" s="2210"/>
    </row>
    <row r="224676" spans="101:101">
      <c r="CW224676" s="2195"/>
    </row>
    <row r="224700" spans="101:101">
      <c r="CW224700" s="2210"/>
    </row>
    <row r="224701" spans="101:101">
      <c r="CW224701" s="2195"/>
    </row>
    <row r="224725" spans="101:101">
      <c r="CW224725" s="2210"/>
    </row>
    <row r="224726" spans="101:101">
      <c r="CW224726" s="2195"/>
    </row>
    <row r="224750" spans="101:101">
      <c r="CW224750" s="2210"/>
    </row>
    <row r="224751" spans="101:101">
      <c r="CW224751" s="2195"/>
    </row>
    <row r="224775" spans="101:101">
      <c r="CW224775" s="2210"/>
    </row>
    <row r="224776" spans="101:101">
      <c r="CW224776" s="2195"/>
    </row>
    <row r="224800" spans="101:101">
      <c r="CW224800" s="2210"/>
    </row>
    <row r="224801" spans="101:101">
      <c r="CW224801" s="2195"/>
    </row>
    <row r="224825" spans="101:101">
      <c r="CW224825" s="2210"/>
    </row>
    <row r="224826" spans="101:101">
      <c r="CW224826" s="2195"/>
    </row>
    <row r="224850" spans="101:101">
      <c r="CW224850" s="2210"/>
    </row>
    <row r="224851" spans="101:101">
      <c r="CW224851" s="2195"/>
    </row>
    <row r="224875" spans="101:101">
      <c r="CW224875" s="2210"/>
    </row>
    <row r="224876" spans="101:101">
      <c r="CW224876" s="2195"/>
    </row>
    <row r="224900" spans="101:101">
      <c r="CW224900" s="2210"/>
    </row>
    <row r="224901" spans="101:101">
      <c r="CW224901" s="2195"/>
    </row>
    <row r="224925" spans="101:101">
      <c r="CW224925" s="2210"/>
    </row>
    <row r="224926" spans="101:101">
      <c r="CW224926" s="2195"/>
    </row>
    <row r="224950" spans="101:101">
      <c r="CW224950" s="2210"/>
    </row>
    <row r="224951" spans="101:101">
      <c r="CW224951" s="2195"/>
    </row>
    <row r="224975" spans="101:101">
      <c r="CW224975" s="2210"/>
    </row>
    <row r="224976" spans="101:101">
      <c r="CW224976" s="2195"/>
    </row>
    <row r="225000" spans="101:101">
      <c r="CW225000" s="2210"/>
    </row>
    <row r="225001" spans="101:101">
      <c r="CW225001" s="2195"/>
    </row>
    <row r="225025" spans="101:101">
      <c r="CW225025" s="2210"/>
    </row>
    <row r="225026" spans="101:101">
      <c r="CW225026" s="2195"/>
    </row>
    <row r="225050" spans="101:101">
      <c r="CW225050" s="2210"/>
    </row>
    <row r="225051" spans="101:101">
      <c r="CW225051" s="2195"/>
    </row>
    <row r="225075" spans="101:101">
      <c r="CW225075" s="2210"/>
    </row>
    <row r="225076" spans="101:101">
      <c r="CW225076" s="2195"/>
    </row>
    <row r="225100" spans="101:101">
      <c r="CW225100" s="2210"/>
    </row>
    <row r="225101" spans="101:101">
      <c r="CW225101" s="2195"/>
    </row>
    <row r="225125" spans="101:101">
      <c r="CW225125" s="2210"/>
    </row>
    <row r="225126" spans="101:101">
      <c r="CW225126" s="2195"/>
    </row>
    <row r="225150" spans="101:101">
      <c r="CW225150" s="2210"/>
    </row>
    <row r="225151" spans="101:101">
      <c r="CW225151" s="2195"/>
    </row>
    <row r="225175" spans="101:101">
      <c r="CW225175" s="2210"/>
    </row>
    <row r="225176" spans="101:101">
      <c r="CW225176" s="2195"/>
    </row>
    <row r="225200" spans="101:101">
      <c r="CW225200" s="2210"/>
    </row>
    <row r="225201" spans="101:101">
      <c r="CW225201" s="2195"/>
    </row>
    <row r="225225" spans="101:101">
      <c r="CW225225" s="2210"/>
    </row>
    <row r="225226" spans="101:101">
      <c r="CW225226" s="2195"/>
    </row>
    <row r="225250" spans="101:101">
      <c r="CW225250" s="2210"/>
    </row>
    <row r="225251" spans="101:101">
      <c r="CW225251" s="2195"/>
    </row>
    <row r="225275" spans="101:101">
      <c r="CW225275" s="2210"/>
    </row>
    <row r="225276" spans="101:101">
      <c r="CW225276" s="2195"/>
    </row>
    <row r="225300" spans="101:101">
      <c r="CW225300" s="2210"/>
    </row>
    <row r="225301" spans="101:101">
      <c r="CW225301" s="2195"/>
    </row>
    <row r="225325" spans="101:101">
      <c r="CW225325" s="2210"/>
    </row>
    <row r="225326" spans="101:101">
      <c r="CW225326" s="2195"/>
    </row>
    <row r="225350" spans="101:101">
      <c r="CW225350" s="2210"/>
    </row>
    <row r="225351" spans="101:101">
      <c r="CW225351" s="2195"/>
    </row>
    <row r="225375" spans="101:101">
      <c r="CW225375" s="2210"/>
    </row>
    <row r="225376" spans="101:101">
      <c r="CW225376" s="2195"/>
    </row>
    <row r="225400" spans="101:101">
      <c r="CW225400" s="2210"/>
    </row>
    <row r="225401" spans="101:101">
      <c r="CW225401" s="2195"/>
    </row>
    <row r="225425" spans="101:101">
      <c r="CW225425" s="2210"/>
    </row>
    <row r="225426" spans="101:101">
      <c r="CW225426" s="2195"/>
    </row>
    <row r="225450" spans="101:101">
      <c r="CW225450" s="2210"/>
    </row>
    <row r="225451" spans="101:101">
      <c r="CW225451" s="2195"/>
    </row>
    <row r="225475" spans="101:101">
      <c r="CW225475" s="2210"/>
    </row>
    <row r="225476" spans="101:101">
      <c r="CW225476" s="2195"/>
    </row>
    <row r="225500" spans="101:101">
      <c r="CW225500" s="2210"/>
    </row>
    <row r="225501" spans="101:101">
      <c r="CW225501" s="2195"/>
    </row>
    <row r="225525" spans="101:101">
      <c r="CW225525" s="2210"/>
    </row>
    <row r="225526" spans="101:101">
      <c r="CW225526" s="2195"/>
    </row>
    <row r="225550" spans="101:101">
      <c r="CW225550" s="2210"/>
    </row>
    <row r="225551" spans="101:101">
      <c r="CW225551" s="2195"/>
    </row>
    <row r="225575" spans="101:101">
      <c r="CW225575" s="2210"/>
    </row>
    <row r="225576" spans="101:101">
      <c r="CW225576" s="2195"/>
    </row>
    <row r="225600" spans="101:101">
      <c r="CW225600" s="2210"/>
    </row>
    <row r="225601" spans="101:101">
      <c r="CW225601" s="2195"/>
    </row>
    <row r="225625" spans="101:101">
      <c r="CW225625" s="2210"/>
    </row>
    <row r="225626" spans="101:101">
      <c r="CW225626" s="2195"/>
    </row>
    <row r="225650" spans="101:101">
      <c r="CW225650" s="2210"/>
    </row>
    <row r="225651" spans="101:101">
      <c r="CW225651" s="2195"/>
    </row>
    <row r="225675" spans="101:101">
      <c r="CW225675" s="2210"/>
    </row>
    <row r="225676" spans="101:101">
      <c r="CW225676" s="2195"/>
    </row>
    <row r="225700" spans="101:101">
      <c r="CW225700" s="2210"/>
    </row>
    <row r="225701" spans="101:101">
      <c r="CW225701" s="2195"/>
    </row>
    <row r="225725" spans="101:101">
      <c r="CW225725" s="2210"/>
    </row>
    <row r="225726" spans="101:101">
      <c r="CW225726" s="2195"/>
    </row>
    <row r="225750" spans="101:101">
      <c r="CW225750" s="2210"/>
    </row>
    <row r="225751" spans="101:101">
      <c r="CW225751" s="2195"/>
    </row>
    <row r="225775" spans="101:101">
      <c r="CW225775" s="2210"/>
    </row>
    <row r="225776" spans="101:101">
      <c r="CW225776" s="2195"/>
    </row>
    <row r="225800" spans="101:101">
      <c r="CW225800" s="2210"/>
    </row>
    <row r="225801" spans="101:101">
      <c r="CW225801" s="2195"/>
    </row>
    <row r="225825" spans="101:101">
      <c r="CW225825" s="2210"/>
    </row>
    <row r="225826" spans="101:101">
      <c r="CW225826" s="2195"/>
    </row>
    <row r="225850" spans="101:101">
      <c r="CW225850" s="2210"/>
    </row>
    <row r="225851" spans="101:101">
      <c r="CW225851" s="2195"/>
    </row>
    <row r="225875" spans="101:101">
      <c r="CW225875" s="2210"/>
    </row>
    <row r="225876" spans="101:101">
      <c r="CW225876" s="2195"/>
    </row>
    <row r="225900" spans="101:101">
      <c r="CW225900" s="2210"/>
    </row>
    <row r="225901" spans="101:101">
      <c r="CW225901" s="2195"/>
    </row>
    <row r="225925" spans="101:101">
      <c r="CW225925" s="2210"/>
    </row>
    <row r="225926" spans="101:101">
      <c r="CW225926" s="2195"/>
    </row>
    <row r="225950" spans="101:101">
      <c r="CW225950" s="2210"/>
    </row>
    <row r="225951" spans="101:101">
      <c r="CW225951" s="2195"/>
    </row>
    <row r="225975" spans="101:101">
      <c r="CW225975" s="2210"/>
    </row>
    <row r="225976" spans="101:101">
      <c r="CW225976" s="2195"/>
    </row>
    <row r="226000" spans="101:101">
      <c r="CW226000" s="2210"/>
    </row>
    <row r="226001" spans="101:101">
      <c r="CW226001" s="2195"/>
    </row>
    <row r="226025" spans="101:101">
      <c r="CW226025" s="2210"/>
    </row>
    <row r="226026" spans="101:101">
      <c r="CW226026" s="2195"/>
    </row>
    <row r="226050" spans="101:101">
      <c r="CW226050" s="2210"/>
    </row>
    <row r="226051" spans="101:101">
      <c r="CW226051" s="2195"/>
    </row>
    <row r="226075" spans="101:101">
      <c r="CW226075" s="2210"/>
    </row>
    <row r="226076" spans="101:101">
      <c r="CW226076" s="2195"/>
    </row>
    <row r="226100" spans="101:101">
      <c r="CW226100" s="2210"/>
    </row>
    <row r="226101" spans="101:101">
      <c r="CW226101" s="2195"/>
    </row>
    <row r="226125" spans="101:101">
      <c r="CW226125" s="2210"/>
    </row>
    <row r="226126" spans="101:101">
      <c r="CW226126" s="2195"/>
    </row>
    <row r="226150" spans="101:101">
      <c r="CW226150" s="2210"/>
    </row>
    <row r="226151" spans="101:101">
      <c r="CW226151" s="2195"/>
    </row>
    <row r="226175" spans="101:101">
      <c r="CW226175" s="2210"/>
    </row>
    <row r="226176" spans="101:101">
      <c r="CW226176" s="2195"/>
    </row>
    <row r="226200" spans="101:101">
      <c r="CW226200" s="2210"/>
    </row>
    <row r="226201" spans="101:101">
      <c r="CW226201" s="2195"/>
    </row>
    <row r="226225" spans="101:101">
      <c r="CW226225" s="2210"/>
    </row>
    <row r="226226" spans="101:101">
      <c r="CW226226" s="2195"/>
    </row>
    <row r="226250" spans="101:101">
      <c r="CW226250" s="2210"/>
    </row>
    <row r="226251" spans="101:101">
      <c r="CW226251" s="2195"/>
    </row>
    <row r="226275" spans="101:101">
      <c r="CW226275" s="2210"/>
    </row>
    <row r="226276" spans="101:101">
      <c r="CW226276" s="2195"/>
    </row>
    <row r="226300" spans="101:101">
      <c r="CW226300" s="2210"/>
    </row>
    <row r="226301" spans="101:101">
      <c r="CW226301" s="2195"/>
    </row>
    <row r="226325" spans="101:101">
      <c r="CW226325" s="2210"/>
    </row>
    <row r="226326" spans="101:101">
      <c r="CW226326" s="2195"/>
    </row>
    <row r="226350" spans="101:101">
      <c r="CW226350" s="2210"/>
    </row>
    <row r="226351" spans="101:101">
      <c r="CW226351" s="2195"/>
    </row>
    <row r="226375" spans="101:101">
      <c r="CW226375" s="2210"/>
    </row>
    <row r="226376" spans="101:101">
      <c r="CW226376" s="2195"/>
    </row>
    <row r="226400" spans="101:101">
      <c r="CW226400" s="2210"/>
    </row>
    <row r="226401" spans="101:101">
      <c r="CW226401" s="2195"/>
    </row>
    <row r="226425" spans="101:101">
      <c r="CW226425" s="2210"/>
    </row>
    <row r="226426" spans="101:101">
      <c r="CW226426" s="2195"/>
    </row>
    <row r="226450" spans="101:101">
      <c r="CW226450" s="2210"/>
    </row>
    <row r="226451" spans="101:101">
      <c r="CW226451" s="2195"/>
    </row>
    <row r="226475" spans="101:101">
      <c r="CW226475" s="2210"/>
    </row>
    <row r="226476" spans="101:101">
      <c r="CW226476" s="2195"/>
    </row>
    <row r="226500" spans="101:101">
      <c r="CW226500" s="2210"/>
    </row>
    <row r="226501" spans="101:101">
      <c r="CW226501" s="2195"/>
    </row>
    <row r="226525" spans="101:101">
      <c r="CW226525" s="2210"/>
    </row>
    <row r="226526" spans="101:101">
      <c r="CW226526" s="2195"/>
    </row>
    <row r="226550" spans="101:101">
      <c r="CW226550" s="2210"/>
    </row>
    <row r="226551" spans="101:101">
      <c r="CW226551" s="2195"/>
    </row>
    <row r="226575" spans="101:101">
      <c r="CW226575" s="2210"/>
    </row>
    <row r="226576" spans="101:101">
      <c r="CW226576" s="2195"/>
    </row>
    <row r="226600" spans="101:101">
      <c r="CW226600" s="2210"/>
    </row>
    <row r="226601" spans="101:101">
      <c r="CW226601" s="2195"/>
    </row>
    <row r="226625" spans="101:101">
      <c r="CW226625" s="2210"/>
    </row>
    <row r="226626" spans="101:101">
      <c r="CW226626" s="2195"/>
    </row>
    <row r="226650" spans="101:101">
      <c r="CW226650" s="2210"/>
    </row>
    <row r="226651" spans="101:101">
      <c r="CW226651" s="2195"/>
    </row>
    <row r="226675" spans="101:101">
      <c r="CW226675" s="2210"/>
    </row>
    <row r="226676" spans="101:101">
      <c r="CW226676" s="2195"/>
    </row>
    <row r="226700" spans="101:101">
      <c r="CW226700" s="2210"/>
    </row>
    <row r="226701" spans="101:101">
      <c r="CW226701" s="2195"/>
    </row>
    <row r="226725" spans="101:101">
      <c r="CW226725" s="2210"/>
    </row>
    <row r="226726" spans="101:101">
      <c r="CW226726" s="2195"/>
    </row>
    <row r="226750" spans="101:101">
      <c r="CW226750" s="2210"/>
    </row>
    <row r="226751" spans="101:101">
      <c r="CW226751" s="2195"/>
    </row>
    <row r="226775" spans="101:101">
      <c r="CW226775" s="2210"/>
    </row>
    <row r="226776" spans="101:101">
      <c r="CW226776" s="2195"/>
    </row>
    <row r="226800" spans="101:101">
      <c r="CW226800" s="2210"/>
    </row>
    <row r="226801" spans="101:101">
      <c r="CW226801" s="2195"/>
    </row>
    <row r="226825" spans="101:101">
      <c r="CW226825" s="2210"/>
    </row>
    <row r="226826" spans="101:101">
      <c r="CW226826" s="2195"/>
    </row>
    <row r="226850" spans="101:101">
      <c r="CW226850" s="2210"/>
    </row>
    <row r="226851" spans="101:101">
      <c r="CW226851" s="2195"/>
    </row>
    <row r="226875" spans="101:101">
      <c r="CW226875" s="2210"/>
    </row>
    <row r="226876" spans="101:101">
      <c r="CW226876" s="2195"/>
    </row>
    <row r="226900" spans="101:101">
      <c r="CW226900" s="2210"/>
    </row>
    <row r="226901" spans="101:101">
      <c r="CW226901" s="2195"/>
    </row>
    <row r="226925" spans="101:101">
      <c r="CW226925" s="2210"/>
    </row>
    <row r="226926" spans="101:101">
      <c r="CW226926" s="2195"/>
    </row>
    <row r="226950" spans="101:101">
      <c r="CW226950" s="2210"/>
    </row>
    <row r="226951" spans="101:101">
      <c r="CW226951" s="2195"/>
    </row>
    <row r="226975" spans="101:101">
      <c r="CW226975" s="2210"/>
    </row>
    <row r="226976" spans="101:101">
      <c r="CW226976" s="2195"/>
    </row>
    <row r="227000" spans="101:101">
      <c r="CW227000" s="2210"/>
    </row>
    <row r="227001" spans="101:101">
      <c r="CW227001" s="2195"/>
    </row>
    <row r="227025" spans="101:101">
      <c r="CW227025" s="2210"/>
    </row>
    <row r="227026" spans="101:101">
      <c r="CW227026" s="2195"/>
    </row>
    <row r="227050" spans="101:101">
      <c r="CW227050" s="2210"/>
    </row>
    <row r="227051" spans="101:101">
      <c r="CW227051" s="2195"/>
    </row>
    <row r="227075" spans="101:101">
      <c r="CW227075" s="2210"/>
    </row>
    <row r="227076" spans="101:101">
      <c r="CW227076" s="2195"/>
    </row>
    <row r="227100" spans="101:101">
      <c r="CW227100" s="2210"/>
    </row>
    <row r="227101" spans="101:101">
      <c r="CW227101" s="2195"/>
    </row>
    <row r="227125" spans="101:101">
      <c r="CW227125" s="2210"/>
    </row>
    <row r="227126" spans="101:101">
      <c r="CW227126" s="2195"/>
    </row>
    <row r="227150" spans="101:101">
      <c r="CW227150" s="2210"/>
    </row>
    <row r="227151" spans="101:101">
      <c r="CW227151" s="2195"/>
    </row>
    <row r="227175" spans="101:101">
      <c r="CW227175" s="2210"/>
    </row>
    <row r="227176" spans="101:101">
      <c r="CW227176" s="2195"/>
    </row>
    <row r="227200" spans="101:101">
      <c r="CW227200" s="2210"/>
    </row>
    <row r="227201" spans="101:101">
      <c r="CW227201" s="2195"/>
    </row>
    <row r="227225" spans="101:101">
      <c r="CW227225" s="2210"/>
    </row>
    <row r="227226" spans="101:101">
      <c r="CW227226" s="2195"/>
    </row>
    <row r="227250" spans="101:101">
      <c r="CW227250" s="2210"/>
    </row>
    <row r="227251" spans="101:101">
      <c r="CW227251" s="2195"/>
    </row>
    <row r="227275" spans="101:101">
      <c r="CW227275" s="2210"/>
    </row>
    <row r="227276" spans="101:101">
      <c r="CW227276" s="2195"/>
    </row>
    <row r="227300" spans="101:101">
      <c r="CW227300" s="2210"/>
    </row>
    <row r="227301" spans="101:101">
      <c r="CW227301" s="2195"/>
    </row>
    <row r="227325" spans="101:101">
      <c r="CW227325" s="2210"/>
    </row>
    <row r="227326" spans="101:101">
      <c r="CW227326" s="2195"/>
    </row>
    <row r="227350" spans="101:101">
      <c r="CW227350" s="2210"/>
    </row>
    <row r="227351" spans="101:101">
      <c r="CW227351" s="2195"/>
    </row>
    <row r="227375" spans="101:101">
      <c r="CW227375" s="2210"/>
    </row>
    <row r="227376" spans="101:101">
      <c r="CW227376" s="2195"/>
    </row>
    <row r="227400" spans="101:101">
      <c r="CW227400" s="2210"/>
    </row>
    <row r="227401" spans="101:101">
      <c r="CW227401" s="2195"/>
    </row>
    <row r="227425" spans="101:101">
      <c r="CW227425" s="2210"/>
    </row>
    <row r="227426" spans="101:101">
      <c r="CW227426" s="2195"/>
    </row>
    <row r="227450" spans="101:101">
      <c r="CW227450" s="2210"/>
    </row>
    <row r="227451" spans="101:101">
      <c r="CW227451" s="2195"/>
    </row>
    <row r="227475" spans="101:101">
      <c r="CW227475" s="2210"/>
    </row>
    <row r="227476" spans="101:101">
      <c r="CW227476" s="2195"/>
    </row>
    <row r="227500" spans="101:101">
      <c r="CW227500" s="2210"/>
    </row>
    <row r="227501" spans="101:101">
      <c r="CW227501" s="2195"/>
    </row>
    <row r="227525" spans="101:101">
      <c r="CW227525" s="2210"/>
    </row>
    <row r="227526" spans="101:101">
      <c r="CW227526" s="2195"/>
    </row>
    <row r="227550" spans="101:101">
      <c r="CW227550" s="2210"/>
    </row>
    <row r="227551" spans="101:101">
      <c r="CW227551" s="2195"/>
    </row>
    <row r="227575" spans="101:101">
      <c r="CW227575" s="2210"/>
    </row>
    <row r="227576" spans="101:101">
      <c r="CW227576" s="2195"/>
    </row>
    <row r="227600" spans="101:101">
      <c r="CW227600" s="2210"/>
    </row>
    <row r="227601" spans="101:101">
      <c r="CW227601" s="2195"/>
    </row>
    <row r="227625" spans="101:101">
      <c r="CW227625" s="2210"/>
    </row>
    <row r="227626" spans="101:101">
      <c r="CW227626" s="2195"/>
    </row>
    <row r="227650" spans="101:101">
      <c r="CW227650" s="2210"/>
    </row>
    <row r="227651" spans="101:101">
      <c r="CW227651" s="2195"/>
    </row>
    <row r="227675" spans="101:101">
      <c r="CW227675" s="2210"/>
    </row>
    <row r="227676" spans="101:101">
      <c r="CW227676" s="2195"/>
    </row>
    <row r="227700" spans="101:101">
      <c r="CW227700" s="2210"/>
    </row>
    <row r="227701" spans="101:101">
      <c r="CW227701" s="2195"/>
    </row>
    <row r="227725" spans="101:101">
      <c r="CW227725" s="2210"/>
    </row>
    <row r="227726" spans="101:101">
      <c r="CW227726" s="2195"/>
    </row>
    <row r="227750" spans="101:101">
      <c r="CW227750" s="2210"/>
    </row>
    <row r="227751" spans="101:101">
      <c r="CW227751" s="2195"/>
    </row>
    <row r="227775" spans="101:101">
      <c r="CW227775" s="2210"/>
    </row>
    <row r="227776" spans="101:101">
      <c r="CW227776" s="2195"/>
    </row>
    <row r="227800" spans="101:101">
      <c r="CW227800" s="2210"/>
    </row>
    <row r="227801" spans="101:101">
      <c r="CW227801" s="2195"/>
    </row>
    <row r="227825" spans="101:101">
      <c r="CW227825" s="2210"/>
    </row>
    <row r="227826" spans="101:101">
      <c r="CW227826" s="2195"/>
    </row>
    <row r="227850" spans="101:101">
      <c r="CW227850" s="2210"/>
    </row>
    <row r="227851" spans="101:101">
      <c r="CW227851" s="2195"/>
    </row>
    <row r="227875" spans="101:101">
      <c r="CW227875" s="2210"/>
    </row>
    <row r="227876" spans="101:101">
      <c r="CW227876" s="2195"/>
    </row>
    <row r="227900" spans="101:101">
      <c r="CW227900" s="2210"/>
    </row>
    <row r="227901" spans="101:101">
      <c r="CW227901" s="2195"/>
    </row>
    <row r="227925" spans="101:101">
      <c r="CW227925" s="2210"/>
    </row>
    <row r="227926" spans="101:101">
      <c r="CW227926" s="2195"/>
    </row>
    <row r="227950" spans="101:101">
      <c r="CW227950" s="2210"/>
    </row>
    <row r="227951" spans="101:101">
      <c r="CW227951" s="2195"/>
    </row>
    <row r="227975" spans="101:101">
      <c r="CW227975" s="2210"/>
    </row>
    <row r="227976" spans="101:101">
      <c r="CW227976" s="2195"/>
    </row>
    <row r="228000" spans="101:101">
      <c r="CW228000" s="2210"/>
    </row>
    <row r="228001" spans="101:101">
      <c r="CW228001" s="2195"/>
    </row>
    <row r="228025" spans="101:101">
      <c r="CW228025" s="2210"/>
    </row>
    <row r="228026" spans="101:101">
      <c r="CW228026" s="2195"/>
    </row>
    <row r="228050" spans="101:101">
      <c r="CW228050" s="2210"/>
    </row>
    <row r="228051" spans="101:101">
      <c r="CW228051" s="2195"/>
    </row>
    <row r="228075" spans="101:101">
      <c r="CW228075" s="2210"/>
    </row>
    <row r="228076" spans="101:101">
      <c r="CW228076" s="2195"/>
    </row>
    <row r="228100" spans="101:101">
      <c r="CW228100" s="2210"/>
    </row>
    <row r="228101" spans="101:101">
      <c r="CW228101" s="2195"/>
    </row>
    <row r="228125" spans="101:101">
      <c r="CW228125" s="2210"/>
    </row>
    <row r="228126" spans="101:101">
      <c r="CW228126" s="2195"/>
    </row>
    <row r="228150" spans="101:101">
      <c r="CW228150" s="2210"/>
    </row>
    <row r="228151" spans="101:101">
      <c r="CW228151" s="2195"/>
    </row>
    <row r="228175" spans="101:101">
      <c r="CW228175" s="2210"/>
    </row>
    <row r="228176" spans="101:101">
      <c r="CW228176" s="2195"/>
    </row>
    <row r="228200" spans="101:101">
      <c r="CW228200" s="2210"/>
    </row>
    <row r="228201" spans="101:101">
      <c r="CW228201" s="2195"/>
    </row>
    <row r="228225" spans="101:101">
      <c r="CW228225" s="2210"/>
    </row>
    <row r="228226" spans="101:101">
      <c r="CW228226" s="2195"/>
    </row>
    <row r="228250" spans="101:101">
      <c r="CW228250" s="2210"/>
    </row>
    <row r="228251" spans="101:101">
      <c r="CW228251" s="2195"/>
    </row>
    <row r="228275" spans="101:101">
      <c r="CW228275" s="2210"/>
    </row>
    <row r="228276" spans="101:101">
      <c r="CW228276" s="2195"/>
    </row>
    <row r="228300" spans="101:101">
      <c r="CW228300" s="2210"/>
    </row>
    <row r="228301" spans="101:101">
      <c r="CW228301" s="2195"/>
    </row>
    <row r="228325" spans="101:101">
      <c r="CW228325" s="2210"/>
    </row>
    <row r="228326" spans="101:101">
      <c r="CW228326" s="2195"/>
    </row>
    <row r="228350" spans="101:101">
      <c r="CW228350" s="2210"/>
    </row>
    <row r="228351" spans="101:101">
      <c r="CW228351" s="2195"/>
    </row>
    <row r="228375" spans="101:101">
      <c r="CW228375" s="2210"/>
    </row>
    <row r="228376" spans="101:101">
      <c r="CW228376" s="2195"/>
    </row>
    <row r="228400" spans="101:101">
      <c r="CW228400" s="2210"/>
    </row>
    <row r="228401" spans="101:101">
      <c r="CW228401" s="2195"/>
    </row>
    <row r="228425" spans="101:101">
      <c r="CW228425" s="2210"/>
    </row>
    <row r="228426" spans="101:101">
      <c r="CW228426" s="2195"/>
    </row>
    <row r="228450" spans="101:101">
      <c r="CW228450" s="2210"/>
    </row>
    <row r="228451" spans="101:101">
      <c r="CW228451" s="2195"/>
    </row>
    <row r="228475" spans="101:101">
      <c r="CW228475" s="2210"/>
    </row>
    <row r="228476" spans="101:101">
      <c r="CW228476" s="2195"/>
    </row>
    <row r="228500" spans="101:101">
      <c r="CW228500" s="2210"/>
    </row>
    <row r="228501" spans="101:101">
      <c r="CW228501" s="2195"/>
    </row>
    <row r="228525" spans="101:101">
      <c r="CW228525" s="2210"/>
    </row>
    <row r="228526" spans="101:101">
      <c r="CW228526" s="2195"/>
    </row>
    <row r="228550" spans="101:101">
      <c r="CW228550" s="2210"/>
    </row>
    <row r="228551" spans="101:101">
      <c r="CW228551" s="2195"/>
    </row>
    <row r="228575" spans="101:101">
      <c r="CW228575" s="2210"/>
    </row>
    <row r="228576" spans="101:101">
      <c r="CW228576" s="2195"/>
    </row>
    <row r="228600" spans="101:101">
      <c r="CW228600" s="2210"/>
    </row>
    <row r="228601" spans="101:101">
      <c r="CW228601" s="2195"/>
    </row>
    <row r="228625" spans="101:101">
      <c r="CW228625" s="2210"/>
    </row>
    <row r="228626" spans="101:101">
      <c r="CW228626" s="2195"/>
    </row>
    <row r="228650" spans="101:101">
      <c r="CW228650" s="2210"/>
    </row>
    <row r="228651" spans="101:101">
      <c r="CW228651" s="2195"/>
    </row>
    <row r="228675" spans="101:101">
      <c r="CW228675" s="2210"/>
    </row>
    <row r="228676" spans="101:101">
      <c r="CW228676" s="2195"/>
    </row>
    <row r="228700" spans="101:101">
      <c r="CW228700" s="2210"/>
    </row>
    <row r="228701" spans="101:101">
      <c r="CW228701" s="2195"/>
    </row>
    <row r="228725" spans="101:101">
      <c r="CW228725" s="2210"/>
    </row>
    <row r="228726" spans="101:101">
      <c r="CW228726" s="2195"/>
    </row>
    <row r="228750" spans="101:101">
      <c r="CW228750" s="2210"/>
    </row>
    <row r="228751" spans="101:101">
      <c r="CW228751" s="2195"/>
    </row>
    <row r="228775" spans="101:101">
      <c r="CW228775" s="2210"/>
    </row>
    <row r="228776" spans="101:101">
      <c r="CW228776" s="2195"/>
    </row>
    <row r="228800" spans="101:101">
      <c r="CW228800" s="2210"/>
    </row>
    <row r="228801" spans="101:101">
      <c r="CW228801" s="2195"/>
    </row>
    <row r="228825" spans="101:101">
      <c r="CW228825" s="2210"/>
    </row>
    <row r="228826" spans="101:101">
      <c r="CW228826" s="2195"/>
    </row>
    <row r="228850" spans="101:101">
      <c r="CW228850" s="2210"/>
    </row>
    <row r="228851" spans="101:101">
      <c r="CW228851" s="2195"/>
    </row>
    <row r="228875" spans="101:101">
      <c r="CW228875" s="2210"/>
    </row>
    <row r="228876" spans="101:101">
      <c r="CW228876" s="2195"/>
    </row>
    <row r="228900" spans="101:101">
      <c r="CW228900" s="2210"/>
    </row>
    <row r="228901" spans="101:101">
      <c r="CW228901" s="2195"/>
    </row>
    <row r="228925" spans="101:101">
      <c r="CW228925" s="2210"/>
    </row>
    <row r="228926" spans="101:101">
      <c r="CW228926" s="2195"/>
    </row>
    <row r="228950" spans="101:101">
      <c r="CW228950" s="2210"/>
    </row>
    <row r="228951" spans="101:101">
      <c r="CW228951" s="2195"/>
    </row>
    <row r="228975" spans="101:101">
      <c r="CW228975" s="2210"/>
    </row>
    <row r="228976" spans="101:101">
      <c r="CW228976" s="2195"/>
    </row>
    <row r="229000" spans="101:101">
      <c r="CW229000" s="2210"/>
    </row>
    <row r="229001" spans="101:101">
      <c r="CW229001" s="2195"/>
    </row>
    <row r="229025" spans="101:101">
      <c r="CW229025" s="2210"/>
    </row>
    <row r="229026" spans="101:101">
      <c r="CW229026" s="2195"/>
    </row>
    <row r="229050" spans="101:101">
      <c r="CW229050" s="2210"/>
    </row>
    <row r="229051" spans="101:101">
      <c r="CW229051" s="2195"/>
    </row>
    <row r="229075" spans="101:101">
      <c r="CW229075" s="2210"/>
    </row>
    <row r="229076" spans="101:101">
      <c r="CW229076" s="2195"/>
    </row>
    <row r="229100" spans="101:101">
      <c r="CW229100" s="2210"/>
    </row>
    <row r="229101" spans="101:101">
      <c r="CW229101" s="2195"/>
    </row>
    <row r="229125" spans="101:101">
      <c r="CW229125" s="2210"/>
    </row>
    <row r="229126" spans="101:101">
      <c r="CW229126" s="2195"/>
    </row>
    <row r="229150" spans="101:101">
      <c r="CW229150" s="2210"/>
    </row>
    <row r="229151" spans="101:101">
      <c r="CW229151" s="2195"/>
    </row>
    <row r="229175" spans="101:101">
      <c r="CW229175" s="2210"/>
    </row>
    <row r="229176" spans="101:101">
      <c r="CW229176" s="2195"/>
    </row>
    <row r="229200" spans="101:101">
      <c r="CW229200" s="2210"/>
    </row>
    <row r="229201" spans="101:101">
      <c r="CW229201" s="2195"/>
    </row>
    <row r="229225" spans="101:101">
      <c r="CW229225" s="2210"/>
    </row>
    <row r="229226" spans="101:101">
      <c r="CW229226" s="2195"/>
    </row>
    <row r="229250" spans="101:101">
      <c r="CW229250" s="2210"/>
    </row>
    <row r="229251" spans="101:101">
      <c r="CW229251" s="2195"/>
    </row>
    <row r="229275" spans="101:101">
      <c r="CW229275" s="2210"/>
    </row>
    <row r="229276" spans="101:101">
      <c r="CW229276" s="2195"/>
    </row>
    <row r="229300" spans="101:101">
      <c r="CW229300" s="2210"/>
    </row>
    <row r="229301" spans="101:101">
      <c r="CW229301" s="2195"/>
    </row>
    <row r="229325" spans="101:101">
      <c r="CW229325" s="2210"/>
    </row>
    <row r="229326" spans="101:101">
      <c r="CW229326" s="2195"/>
    </row>
    <row r="229350" spans="101:101">
      <c r="CW229350" s="2210"/>
    </row>
    <row r="229351" spans="101:101">
      <c r="CW229351" s="2195"/>
    </row>
    <row r="229375" spans="101:101">
      <c r="CW229375" s="2210"/>
    </row>
    <row r="229376" spans="101:101">
      <c r="CW229376" s="2195"/>
    </row>
    <row r="229400" spans="101:101">
      <c r="CW229400" s="2210"/>
    </row>
    <row r="229401" spans="101:101">
      <c r="CW229401" s="2195"/>
    </row>
    <row r="229425" spans="101:101">
      <c r="CW229425" s="2210"/>
    </row>
    <row r="229426" spans="101:101">
      <c r="CW229426" s="2195"/>
    </row>
    <row r="229450" spans="101:101">
      <c r="CW229450" s="2210"/>
    </row>
    <row r="229451" spans="101:101">
      <c r="CW229451" s="2195"/>
    </row>
    <row r="229475" spans="101:101">
      <c r="CW229475" s="2210"/>
    </row>
    <row r="229476" spans="101:101">
      <c r="CW229476" s="2195"/>
    </row>
    <row r="229500" spans="101:101">
      <c r="CW229500" s="2210"/>
    </row>
    <row r="229501" spans="101:101">
      <c r="CW229501" s="2195"/>
    </row>
    <row r="229525" spans="101:101">
      <c r="CW229525" s="2210"/>
    </row>
    <row r="229526" spans="101:101">
      <c r="CW229526" s="2195"/>
    </row>
    <row r="229550" spans="101:101">
      <c r="CW229550" s="2210"/>
    </row>
    <row r="229551" spans="101:101">
      <c r="CW229551" s="2195"/>
    </row>
    <row r="229575" spans="101:101">
      <c r="CW229575" s="2210"/>
    </row>
    <row r="229576" spans="101:101">
      <c r="CW229576" s="2195"/>
    </row>
    <row r="229600" spans="101:101">
      <c r="CW229600" s="2210"/>
    </row>
    <row r="229601" spans="101:101">
      <c r="CW229601" s="2195"/>
    </row>
    <row r="229625" spans="101:101">
      <c r="CW229625" s="2210"/>
    </row>
    <row r="229626" spans="101:101">
      <c r="CW229626" s="2195"/>
    </row>
    <row r="229650" spans="101:101">
      <c r="CW229650" s="2210"/>
    </row>
    <row r="229651" spans="101:101">
      <c r="CW229651" s="2195"/>
    </row>
    <row r="229675" spans="101:101">
      <c r="CW229675" s="2210"/>
    </row>
    <row r="229676" spans="101:101">
      <c r="CW229676" s="2195"/>
    </row>
    <row r="229700" spans="101:101">
      <c r="CW229700" s="2210"/>
    </row>
    <row r="229701" spans="101:101">
      <c r="CW229701" s="2195"/>
    </row>
    <row r="229725" spans="101:101">
      <c r="CW229725" s="2210"/>
    </row>
    <row r="229726" spans="101:101">
      <c r="CW229726" s="2195"/>
    </row>
    <row r="229750" spans="101:101">
      <c r="CW229750" s="2210"/>
    </row>
    <row r="229751" spans="101:101">
      <c r="CW229751" s="2195"/>
    </row>
    <row r="229775" spans="101:101">
      <c r="CW229775" s="2210"/>
    </row>
    <row r="229776" spans="101:101">
      <c r="CW229776" s="2195"/>
    </row>
    <row r="229800" spans="101:101">
      <c r="CW229800" s="2210"/>
    </row>
    <row r="229801" spans="101:101">
      <c r="CW229801" s="2195"/>
    </row>
    <row r="229825" spans="101:101">
      <c r="CW229825" s="2210"/>
    </row>
    <row r="229826" spans="101:101">
      <c r="CW229826" s="2195"/>
    </row>
    <row r="229850" spans="101:101">
      <c r="CW229850" s="2210"/>
    </row>
    <row r="229851" spans="101:101">
      <c r="CW229851" s="2195"/>
    </row>
    <row r="229875" spans="101:101">
      <c r="CW229875" s="2210"/>
    </row>
    <row r="229876" spans="101:101">
      <c r="CW229876" s="2195"/>
    </row>
    <row r="229900" spans="101:101">
      <c r="CW229900" s="2210"/>
    </row>
    <row r="229901" spans="101:101">
      <c r="CW229901" s="2195"/>
    </row>
    <row r="229925" spans="101:101">
      <c r="CW229925" s="2210"/>
    </row>
    <row r="229926" spans="101:101">
      <c r="CW229926" s="2195"/>
    </row>
    <row r="229950" spans="101:101">
      <c r="CW229950" s="2210"/>
    </row>
    <row r="229951" spans="101:101">
      <c r="CW229951" s="2195"/>
    </row>
    <row r="229975" spans="101:101">
      <c r="CW229975" s="2210"/>
    </row>
    <row r="229976" spans="101:101">
      <c r="CW229976" s="2195"/>
    </row>
    <row r="230000" spans="101:101">
      <c r="CW230000" s="2210"/>
    </row>
    <row r="230001" spans="101:101">
      <c r="CW230001" s="2195"/>
    </row>
    <row r="230025" spans="101:101">
      <c r="CW230025" s="2210"/>
    </row>
    <row r="230026" spans="101:101">
      <c r="CW230026" s="2195"/>
    </row>
    <row r="230050" spans="101:101">
      <c r="CW230050" s="2210"/>
    </row>
    <row r="230051" spans="101:101">
      <c r="CW230051" s="2195"/>
    </row>
    <row r="230075" spans="101:101">
      <c r="CW230075" s="2210"/>
    </row>
    <row r="230076" spans="101:101">
      <c r="CW230076" s="2195"/>
    </row>
    <row r="230100" spans="101:101">
      <c r="CW230100" s="2210"/>
    </row>
    <row r="230101" spans="101:101">
      <c r="CW230101" s="2195"/>
    </row>
    <row r="230125" spans="101:101">
      <c r="CW230125" s="2210"/>
    </row>
    <row r="230126" spans="101:101">
      <c r="CW230126" s="2195"/>
    </row>
    <row r="230150" spans="101:101">
      <c r="CW230150" s="2210"/>
    </row>
    <row r="230151" spans="101:101">
      <c r="CW230151" s="2195"/>
    </row>
    <row r="230175" spans="101:101">
      <c r="CW230175" s="2210"/>
    </row>
    <row r="230176" spans="101:101">
      <c r="CW230176" s="2195"/>
    </row>
    <row r="230200" spans="101:101">
      <c r="CW230200" s="2210"/>
    </row>
    <row r="230201" spans="101:101">
      <c r="CW230201" s="2195"/>
    </row>
    <row r="230225" spans="101:101">
      <c r="CW230225" s="2210"/>
    </row>
    <row r="230226" spans="101:101">
      <c r="CW230226" s="2195"/>
    </row>
    <row r="230250" spans="101:101">
      <c r="CW230250" s="2210"/>
    </row>
    <row r="230251" spans="101:101">
      <c r="CW230251" s="2195"/>
    </row>
    <row r="230275" spans="101:101">
      <c r="CW230275" s="2210"/>
    </row>
    <row r="230276" spans="101:101">
      <c r="CW230276" s="2195"/>
    </row>
    <row r="230300" spans="101:101">
      <c r="CW230300" s="2210"/>
    </row>
    <row r="230301" spans="101:101">
      <c r="CW230301" s="2195"/>
    </row>
    <row r="230325" spans="101:101">
      <c r="CW230325" s="2210"/>
    </row>
    <row r="230326" spans="101:101">
      <c r="CW230326" s="2195"/>
    </row>
    <row r="230350" spans="101:101">
      <c r="CW230350" s="2210"/>
    </row>
    <row r="230351" spans="101:101">
      <c r="CW230351" s="2195"/>
    </row>
    <row r="230375" spans="101:101">
      <c r="CW230375" s="2210"/>
    </row>
    <row r="230376" spans="101:101">
      <c r="CW230376" s="2195"/>
    </row>
    <row r="230400" spans="101:101">
      <c r="CW230400" s="2210"/>
    </row>
    <row r="230401" spans="101:101">
      <c r="CW230401" s="2195"/>
    </row>
    <row r="230425" spans="101:101">
      <c r="CW230425" s="2210"/>
    </row>
    <row r="230426" spans="101:101">
      <c r="CW230426" s="2195"/>
    </row>
    <row r="230450" spans="101:101">
      <c r="CW230450" s="2210"/>
    </row>
    <row r="230451" spans="101:101">
      <c r="CW230451" s="2195"/>
    </row>
    <row r="230475" spans="101:101">
      <c r="CW230475" s="2210"/>
    </row>
    <row r="230476" spans="101:101">
      <c r="CW230476" s="2195"/>
    </row>
    <row r="230500" spans="101:101">
      <c r="CW230500" s="2210"/>
    </row>
    <row r="230501" spans="101:101">
      <c r="CW230501" s="2195"/>
    </row>
    <row r="230525" spans="101:101">
      <c r="CW230525" s="2210"/>
    </row>
    <row r="230526" spans="101:101">
      <c r="CW230526" s="2195"/>
    </row>
    <row r="230550" spans="101:101">
      <c r="CW230550" s="2210"/>
    </row>
    <row r="230551" spans="101:101">
      <c r="CW230551" s="2195"/>
    </row>
    <row r="230575" spans="101:101">
      <c r="CW230575" s="2210"/>
    </row>
    <row r="230576" spans="101:101">
      <c r="CW230576" s="2195"/>
    </row>
    <row r="230600" spans="101:101">
      <c r="CW230600" s="2210"/>
    </row>
    <row r="230601" spans="101:101">
      <c r="CW230601" s="2195"/>
    </row>
    <row r="230625" spans="101:101">
      <c r="CW230625" s="2210"/>
    </row>
    <row r="230626" spans="101:101">
      <c r="CW230626" s="2195"/>
    </row>
    <row r="230650" spans="101:101">
      <c r="CW230650" s="2210"/>
    </row>
    <row r="230651" spans="101:101">
      <c r="CW230651" s="2195"/>
    </row>
    <row r="230675" spans="101:101">
      <c r="CW230675" s="2210"/>
    </row>
    <row r="230676" spans="101:101">
      <c r="CW230676" s="2195"/>
    </row>
    <row r="230700" spans="101:101">
      <c r="CW230700" s="2210"/>
    </row>
    <row r="230701" spans="101:101">
      <c r="CW230701" s="2195"/>
    </row>
    <row r="230725" spans="101:101">
      <c r="CW230725" s="2210"/>
    </row>
    <row r="230726" spans="101:101">
      <c r="CW230726" s="2195"/>
    </row>
    <row r="230750" spans="101:101">
      <c r="CW230750" s="2210"/>
    </row>
    <row r="230751" spans="101:101">
      <c r="CW230751" s="2195"/>
    </row>
    <row r="230775" spans="101:101">
      <c r="CW230775" s="2210"/>
    </row>
    <row r="230776" spans="101:101">
      <c r="CW230776" s="2195"/>
    </row>
    <row r="230800" spans="101:101">
      <c r="CW230800" s="2210"/>
    </row>
    <row r="230801" spans="101:101">
      <c r="CW230801" s="2195"/>
    </row>
    <row r="230825" spans="101:101">
      <c r="CW230825" s="2210"/>
    </row>
    <row r="230826" spans="101:101">
      <c r="CW230826" s="2195"/>
    </row>
    <row r="230850" spans="101:101">
      <c r="CW230850" s="2210"/>
    </row>
    <row r="230851" spans="101:101">
      <c r="CW230851" s="2195"/>
    </row>
    <row r="230875" spans="101:101">
      <c r="CW230875" s="2210"/>
    </row>
    <row r="230876" spans="101:101">
      <c r="CW230876" s="2195"/>
    </row>
    <row r="230900" spans="101:101">
      <c r="CW230900" s="2210"/>
    </row>
    <row r="230901" spans="101:101">
      <c r="CW230901" s="2195"/>
    </row>
    <row r="230925" spans="101:101">
      <c r="CW230925" s="2210"/>
    </row>
    <row r="230926" spans="101:101">
      <c r="CW230926" s="2195"/>
    </row>
    <row r="230950" spans="101:101">
      <c r="CW230950" s="2210"/>
    </row>
    <row r="230951" spans="101:101">
      <c r="CW230951" s="2195"/>
    </row>
    <row r="230975" spans="101:101">
      <c r="CW230975" s="2210"/>
    </row>
    <row r="230976" spans="101:101">
      <c r="CW230976" s="2195"/>
    </row>
    <row r="231000" spans="101:101">
      <c r="CW231000" s="2210"/>
    </row>
    <row r="231001" spans="101:101">
      <c r="CW231001" s="2195"/>
    </row>
    <row r="231025" spans="101:101">
      <c r="CW231025" s="2210"/>
    </row>
    <row r="231026" spans="101:101">
      <c r="CW231026" s="2195"/>
    </row>
    <row r="231050" spans="101:101">
      <c r="CW231050" s="2210"/>
    </row>
    <row r="231051" spans="101:101">
      <c r="CW231051" s="2195"/>
    </row>
    <row r="231075" spans="101:101">
      <c r="CW231075" s="2210"/>
    </row>
    <row r="231076" spans="101:101">
      <c r="CW231076" s="2195"/>
    </row>
    <row r="231100" spans="101:101">
      <c r="CW231100" s="2210"/>
    </row>
    <row r="231101" spans="101:101">
      <c r="CW231101" s="2195"/>
    </row>
    <row r="231125" spans="101:101">
      <c r="CW231125" s="2210"/>
    </row>
    <row r="231126" spans="101:101">
      <c r="CW231126" s="2195"/>
    </row>
    <row r="231150" spans="101:101">
      <c r="CW231150" s="2210"/>
    </row>
    <row r="231151" spans="101:101">
      <c r="CW231151" s="2195"/>
    </row>
    <row r="231175" spans="101:101">
      <c r="CW231175" s="2210"/>
    </row>
    <row r="231176" spans="101:101">
      <c r="CW231176" s="2195"/>
    </row>
    <row r="231200" spans="101:101">
      <c r="CW231200" s="2210"/>
    </row>
    <row r="231201" spans="101:101">
      <c r="CW231201" s="2195"/>
    </row>
    <row r="231225" spans="101:101">
      <c r="CW231225" s="2210"/>
    </row>
    <row r="231226" spans="101:101">
      <c r="CW231226" s="2195"/>
    </row>
    <row r="231250" spans="101:101">
      <c r="CW231250" s="2210"/>
    </row>
    <row r="231251" spans="101:101">
      <c r="CW231251" s="2195"/>
    </row>
    <row r="231275" spans="101:101">
      <c r="CW231275" s="2210"/>
    </row>
    <row r="231276" spans="101:101">
      <c r="CW231276" s="2195"/>
    </row>
    <row r="231300" spans="101:101">
      <c r="CW231300" s="2210"/>
    </row>
    <row r="231301" spans="101:101">
      <c r="CW231301" s="2195"/>
    </row>
    <row r="231325" spans="101:101">
      <c r="CW231325" s="2210"/>
    </row>
    <row r="231326" spans="101:101">
      <c r="CW231326" s="2195"/>
    </row>
    <row r="231350" spans="101:101">
      <c r="CW231350" s="2210"/>
    </row>
    <row r="231351" spans="101:101">
      <c r="CW231351" s="2195"/>
    </row>
    <row r="231375" spans="101:101">
      <c r="CW231375" s="2210"/>
    </row>
    <row r="231376" spans="101:101">
      <c r="CW231376" s="2195"/>
    </row>
    <row r="231400" spans="101:101">
      <c r="CW231400" s="2210"/>
    </row>
    <row r="231401" spans="101:101">
      <c r="CW231401" s="2195"/>
    </row>
    <row r="231425" spans="101:101">
      <c r="CW231425" s="2210"/>
    </row>
    <row r="231426" spans="101:101">
      <c r="CW231426" s="2195"/>
    </row>
    <row r="231450" spans="101:101">
      <c r="CW231450" s="2210"/>
    </row>
    <row r="231451" spans="101:101">
      <c r="CW231451" s="2195"/>
    </row>
    <row r="231475" spans="101:101">
      <c r="CW231475" s="2210"/>
    </row>
    <row r="231476" spans="101:101">
      <c r="CW231476" s="2195"/>
    </row>
    <row r="231500" spans="101:101">
      <c r="CW231500" s="2210"/>
    </row>
    <row r="231501" spans="101:101">
      <c r="CW231501" s="2195"/>
    </row>
    <row r="231525" spans="101:101">
      <c r="CW231525" s="2210"/>
    </row>
    <row r="231526" spans="101:101">
      <c r="CW231526" s="2195"/>
    </row>
    <row r="231550" spans="101:101">
      <c r="CW231550" s="2210"/>
    </row>
    <row r="231551" spans="101:101">
      <c r="CW231551" s="2195"/>
    </row>
    <row r="231575" spans="101:101">
      <c r="CW231575" s="2210"/>
    </row>
    <row r="231576" spans="101:101">
      <c r="CW231576" s="2195"/>
    </row>
    <row r="231600" spans="101:101">
      <c r="CW231600" s="2210"/>
    </row>
    <row r="231601" spans="101:101">
      <c r="CW231601" s="2195"/>
    </row>
    <row r="231625" spans="101:101">
      <c r="CW231625" s="2210"/>
    </row>
    <row r="231626" spans="101:101">
      <c r="CW231626" s="2195"/>
    </row>
    <row r="231650" spans="101:101">
      <c r="CW231650" s="2210"/>
    </row>
    <row r="231651" spans="101:101">
      <c r="CW231651" s="2195"/>
    </row>
    <row r="231675" spans="101:101">
      <c r="CW231675" s="2210"/>
    </row>
    <row r="231676" spans="101:101">
      <c r="CW231676" s="2195"/>
    </row>
    <row r="231700" spans="101:101">
      <c r="CW231700" s="2210"/>
    </row>
    <row r="231701" spans="101:101">
      <c r="CW231701" s="2195"/>
    </row>
    <row r="231725" spans="101:101">
      <c r="CW231725" s="2210"/>
    </row>
    <row r="231726" spans="101:101">
      <c r="CW231726" s="2195"/>
    </row>
    <row r="231750" spans="101:101">
      <c r="CW231750" s="2210"/>
    </row>
    <row r="231751" spans="101:101">
      <c r="CW231751" s="2195"/>
    </row>
    <row r="231775" spans="101:101">
      <c r="CW231775" s="2210"/>
    </row>
    <row r="231776" spans="101:101">
      <c r="CW231776" s="2195"/>
    </row>
    <row r="231800" spans="101:101">
      <c r="CW231800" s="2210"/>
    </row>
    <row r="231801" spans="101:101">
      <c r="CW231801" s="2195"/>
    </row>
    <row r="231825" spans="101:101">
      <c r="CW231825" s="2210"/>
    </row>
    <row r="231826" spans="101:101">
      <c r="CW231826" s="2195"/>
    </row>
    <row r="231850" spans="101:101">
      <c r="CW231850" s="2210"/>
    </row>
    <row r="231851" spans="101:101">
      <c r="CW231851" s="2195"/>
    </row>
    <row r="231875" spans="101:101">
      <c r="CW231875" s="2210"/>
    </row>
    <row r="231876" spans="101:101">
      <c r="CW231876" s="2195"/>
    </row>
    <row r="231900" spans="101:101">
      <c r="CW231900" s="2210"/>
    </row>
    <row r="231901" spans="101:101">
      <c r="CW231901" s="2195"/>
    </row>
    <row r="231925" spans="101:101">
      <c r="CW231925" s="2210"/>
    </row>
    <row r="231926" spans="101:101">
      <c r="CW231926" s="2195"/>
    </row>
    <row r="231950" spans="101:101">
      <c r="CW231950" s="2210"/>
    </row>
    <row r="231951" spans="101:101">
      <c r="CW231951" s="2195"/>
    </row>
    <row r="231975" spans="101:101">
      <c r="CW231975" s="2210"/>
    </row>
    <row r="231976" spans="101:101">
      <c r="CW231976" s="2195"/>
    </row>
    <row r="232000" spans="101:101">
      <c r="CW232000" s="2210"/>
    </row>
    <row r="232001" spans="101:101">
      <c r="CW232001" s="2195"/>
    </row>
    <row r="232025" spans="101:101">
      <c r="CW232025" s="2210"/>
    </row>
    <row r="232026" spans="101:101">
      <c r="CW232026" s="2195"/>
    </row>
    <row r="232050" spans="101:101">
      <c r="CW232050" s="2210"/>
    </row>
    <row r="232051" spans="101:101">
      <c r="CW232051" s="2195"/>
    </row>
    <row r="232075" spans="101:101">
      <c r="CW232075" s="2210"/>
    </row>
    <row r="232076" spans="101:101">
      <c r="CW232076" s="2195"/>
    </row>
    <row r="232100" spans="101:101">
      <c r="CW232100" s="2210"/>
    </row>
    <row r="232101" spans="101:101">
      <c r="CW232101" s="2195"/>
    </row>
    <row r="232125" spans="101:101">
      <c r="CW232125" s="2210"/>
    </row>
    <row r="232126" spans="101:101">
      <c r="CW232126" s="2195"/>
    </row>
    <row r="232150" spans="101:101">
      <c r="CW232150" s="2210"/>
    </row>
    <row r="232151" spans="101:101">
      <c r="CW232151" s="2195"/>
    </row>
    <row r="232175" spans="101:101">
      <c r="CW232175" s="2210"/>
    </row>
    <row r="232176" spans="101:101">
      <c r="CW232176" s="2195"/>
    </row>
    <row r="232200" spans="101:101">
      <c r="CW232200" s="2210"/>
    </row>
    <row r="232201" spans="101:101">
      <c r="CW232201" s="2195"/>
    </row>
    <row r="232225" spans="101:101">
      <c r="CW232225" s="2210"/>
    </row>
    <row r="232226" spans="101:101">
      <c r="CW232226" s="2195"/>
    </row>
    <row r="232250" spans="101:101">
      <c r="CW232250" s="2210"/>
    </row>
    <row r="232251" spans="101:101">
      <c r="CW232251" s="2195"/>
    </row>
    <row r="232275" spans="101:101">
      <c r="CW232275" s="2210"/>
    </row>
    <row r="232276" spans="101:101">
      <c r="CW232276" s="2195"/>
    </row>
    <row r="232300" spans="101:101">
      <c r="CW232300" s="2210"/>
    </row>
    <row r="232301" spans="101:101">
      <c r="CW232301" s="2195"/>
    </row>
    <row r="232325" spans="101:101">
      <c r="CW232325" s="2210"/>
    </row>
    <row r="232326" spans="101:101">
      <c r="CW232326" s="2195"/>
    </row>
    <row r="232350" spans="101:101">
      <c r="CW232350" s="2210"/>
    </row>
    <row r="232351" spans="101:101">
      <c r="CW232351" s="2195"/>
    </row>
    <row r="232375" spans="101:101">
      <c r="CW232375" s="2210"/>
    </row>
    <row r="232376" spans="101:101">
      <c r="CW232376" s="2195"/>
    </row>
    <row r="232400" spans="101:101">
      <c r="CW232400" s="2210"/>
    </row>
    <row r="232401" spans="101:101">
      <c r="CW232401" s="2195"/>
    </row>
    <row r="232425" spans="101:101">
      <c r="CW232425" s="2210"/>
    </row>
    <row r="232426" spans="101:101">
      <c r="CW232426" s="2195"/>
    </row>
    <row r="232450" spans="101:101">
      <c r="CW232450" s="2210"/>
    </row>
    <row r="232451" spans="101:101">
      <c r="CW232451" s="2195"/>
    </row>
    <row r="232475" spans="101:101">
      <c r="CW232475" s="2210"/>
    </row>
    <row r="232476" spans="101:101">
      <c r="CW232476" s="2195"/>
    </row>
    <row r="232500" spans="101:101">
      <c r="CW232500" s="2210"/>
    </row>
    <row r="232501" spans="101:101">
      <c r="CW232501" s="2195"/>
    </row>
    <row r="232525" spans="101:101">
      <c r="CW232525" s="2210"/>
    </row>
    <row r="232526" spans="101:101">
      <c r="CW232526" s="2195"/>
    </row>
    <row r="232550" spans="101:101">
      <c r="CW232550" s="2210"/>
    </row>
    <row r="232551" spans="101:101">
      <c r="CW232551" s="2195"/>
    </row>
    <row r="232575" spans="101:101">
      <c r="CW232575" s="2210"/>
    </row>
    <row r="232576" spans="101:101">
      <c r="CW232576" s="2195"/>
    </row>
    <row r="232600" spans="101:101">
      <c r="CW232600" s="2210"/>
    </row>
    <row r="232601" spans="101:101">
      <c r="CW232601" s="2195"/>
    </row>
    <row r="232625" spans="101:101">
      <c r="CW232625" s="2210"/>
    </row>
    <row r="232626" spans="101:101">
      <c r="CW232626" s="2195"/>
    </row>
    <row r="232650" spans="101:101">
      <c r="CW232650" s="2210"/>
    </row>
    <row r="232651" spans="101:101">
      <c r="CW232651" s="2195"/>
    </row>
    <row r="232675" spans="101:101">
      <c r="CW232675" s="2210"/>
    </row>
    <row r="232676" spans="101:101">
      <c r="CW232676" s="2195"/>
    </row>
    <row r="232700" spans="101:101">
      <c r="CW232700" s="2210"/>
    </row>
    <row r="232701" spans="101:101">
      <c r="CW232701" s="2195"/>
    </row>
    <row r="232725" spans="101:101">
      <c r="CW232725" s="2210"/>
    </row>
    <row r="232726" spans="101:101">
      <c r="CW232726" s="2195"/>
    </row>
    <row r="232750" spans="101:101">
      <c r="CW232750" s="2210"/>
    </row>
    <row r="232751" spans="101:101">
      <c r="CW232751" s="2195"/>
    </row>
    <row r="232775" spans="101:101">
      <c r="CW232775" s="2210"/>
    </row>
    <row r="232776" spans="101:101">
      <c r="CW232776" s="2195"/>
    </row>
    <row r="232800" spans="101:101">
      <c r="CW232800" s="2210"/>
    </row>
    <row r="232801" spans="101:101">
      <c r="CW232801" s="2195"/>
    </row>
    <row r="232825" spans="101:101">
      <c r="CW232825" s="2210"/>
    </row>
    <row r="232826" spans="101:101">
      <c r="CW232826" s="2195"/>
    </row>
    <row r="232850" spans="101:101">
      <c r="CW232850" s="2210"/>
    </row>
    <row r="232851" spans="101:101">
      <c r="CW232851" s="2195"/>
    </row>
    <row r="232875" spans="101:101">
      <c r="CW232875" s="2210"/>
    </row>
    <row r="232876" spans="101:101">
      <c r="CW232876" s="2195"/>
    </row>
    <row r="232900" spans="101:101">
      <c r="CW232900" s="2210"/>
    </row>
    <row r="232901" spans="101:101">
      <c r="CW232901" s="2195"/>
    </row>
    <row r="232925" spans="101:101">
      <c r="CW232925" s="2210"/>
    </row>
    <row r="232926" spans="101:101">
      <c r="CW232926" s="2195"/>
    </row>
    <row r="232950" spans="101:101">
      <c r="CW232950" s="2210"/>
    </row>
    <row r="232951" spans="101:101">
      <c r="CW232951" s="2195"/>
    </row>
    <row r="232975" spans="101:101">
      <c r="CW232975" s="2210"/>
    </row>
    <row r="232976" spans="101:101">
      <c r="CW232976" s="2195"/>
    </row>
    <row r="233000" spans="101:101">
      <c r="CW233000" s="2210"/>
    </row>
    <row r="233001" spans="101:101">
      <c r="CW233001" s="2195"/>
    </row>
    <row r="233025" spans="101:101">
      <c r="CW233025" s="2210"/>
    </row>
    <row r="233026" spans="101:101">
      <c r="CW233026" s="2195"/>
    </row>
    <row r="233050" spans="101:101">
      <c r="CW233050" s="2210"/>
    </row>
    <row r="233051" spans="101:101">
      <c r="CW233051" s="2195"/>
    </row>
    <row r="233075" spans="101:101">
      <c r="CW233075" s="2210"/>
    </row>
    <row r="233076" spans="101:101">
      <c r="CW233076" s="2195"/>
    </row>
    <row r="233100" spans="101:101">
      <c r="CW233100" s="2210"/>
    </row>
    <row r="233101" spans="101:101">
      <c r="CW233101" s="2195"/>
    </row>
    <row r="233125" spans="101:101">
      <c r="CW233125" s="2210"/>
    </row>
    <row r="233126" spans="101:101">
      <c r="CW233126" s="2195"/>
    </row>
    <row r="233150" spans="101:101">
      <c r="CW233150" s="2210"/>
    </row>
    <row r="233151" spans="101:101">
      <c r="CW233151" s="2195"/>
    </row>
    <row r="233175" spans="101:101">
      <c r="CW233175" s="2210"/>
    </row>
    <row r="233176" spans="101:101">
      <c r="CW233176" s="2195"/>
    </row>
    <row r="233200" spans="101:101">
      <c r="CW233200" s="2210"/>
    </row>
    <row r="233201" spans="101:101">
      <c r="CW233201" s="2195"/>
    </row>
    <row r="233225" spans="101:101">
      <c r="CW233225" s="2210"/>
    </row>
    <row r="233226" spans="101:101">
      <c r="CW233226" s="2195"/>
    </row>
    <row r="233250" spans="101:101">
      <c r="CW233250" s="2210"/>
    </row>
    <row r="233251" spans="101:101">
      <c r="CW233251" s="2195"/>
    </row>
    <row r="233275" spans="101:101">
      <c r="CW233275" s="2210"/>
    </row>
    <row r="233276" spans="101:101">
      <c r="CW233276" s="2195"/>
    </row>
    <row r="233300" spans="101:101">
      <c r="CW233300" s="2210"/>
    </row>
    <row r="233301" spans="101:101">
      <c r="CW233301" s="2195"/>
    </row>
    <row r="233325" spans="101:101">
      <c r="CW233325" s="2210"/>
    </row>
    <row r="233326" spans="101:101">
      <c r="CW233326" s="2195"/>
    </row>
    <row r="233350" spans="101:101">
      <c r="CW233350" s="2210"/>
    </row>
    <row r="233351" spans="101:101">
      <c r="CW233351" s="2195"/>
    </row>
    <row r="233375" spans="101:101">
      <c r="CW233375" s="2210"/>
    </row>
    <row r="233376" spans="101:101">
      <c r="CW233376" s="2195"/>
    </row>
    <row r="233400" spans="101:101">
      <c r="CW233400" s="2210"/>
    </row>
    <row r="233401" spans="101:101">
      <c r="CW233401" s="2195"/>
    </row>
    <row r="233425" spans="101:101">
      <c r="CW233425" s="2210"/>
    </row>
    <row r="233426" spans="101:101">
      <c r="CW233426" s="2195"/>
    </row>
    <row r="233450" spans="101:101">
      <c r="CW233450" s="2210"/>
    </row>
    <row r="233451" spans="101:101">
      <c r="CW233451" s="2195"/>
    </row>
    <row r="233475" spans="101:101">
      <c r="CW233475" s="2210"/>
    </row>
    <row r="233476" spans="101:101">
      <c r="CW233476" s="2195"/>
    </row>
    <row r="233500" spans="101:101">
      <c r="CW233500" s="2210"/>
    </row>
    <row r="233501" spans="101:101">
      <c r="CW233501" s="2195"/>
    </row>
    <row r="233525" spans="101:101">
      <c r="CW233525" s="2210"/>
    </row>
    <row r="233526" spans="101:101">
      <c r="CW233526" s="2195"/>
    </row>
    <row r="233550" spans="101:101">
      <c r="CW233550" s="2210"/>
    </row>
    <row r="233551" spans="101:101">
      <c r="CW233551" s="2195"/>
    </row>
    <row r="233575" spans="101:101">
      <c r="CW233575" s="2210"/>
    </row>
    <row r="233576" spans="101:101">
      <c r="CW233576" s="2195"/>
    </row>
    <row r="233600" spans="101:101">
      <c r="CW233600" s="2210"/>
    </row>
    <row r="233601" spans="101:101">
      <c r="CW233601" s="2195"/>
    </row>
    <row r="233625" spans="101:101">
      <c r="CW233625" s="2210"/>
    </row>
    <row r="233626" spans="101:101">
      <c r="CW233626" s="2195"/>
    </row>
    <row r="233650" spans="101:101">
      <c r="CW233650" s="2210"/>
    </row>
    <row r="233651" spans="101:101">
      <c r="CW233651" s="2195"/>
    </row>
    <row r="233675" spans="101:101">
      <c r="CW233675" s="2210"/>
    </row>
    <row r="233676" spans="101:101">
      <c r="CW233676" s="2195"/>
    </row>
    <row r="233700" spans="101:101">
      <c r="CW233700" s="2210"/>
    </row>
    <row r="233701" spans="101:101">
      <c r="CW233701" s="2195"/>
    </row>
    <row r="233725" spans="101:101">
      <c r="CW233725" s="2210"/>
    </row>
    <row r="233726" spans="101:101">
      <c r="CW233726" s="2195"/>
    </row>
    <row r="233750" spans="101:101">
      <c r="CW233750" s="2210"/>
    </row>
    <row r="233751" spans="101:101">
      <c r="CW233751" s="2195"/>
    </row>
    <row r="233775" spans="101:101">
      <c r="CW233775" s="2210"/>
    </row>
    <row r="233776" spans="101:101">
      <c r="CW233776" s="2195"/>
    </row>
    <row r="233800" spans="101:101">
      <c r="CW233800" s="2210"/>
    </row>
    <row r="233801" spans="101:101">
      <c r="CW233801" s="2195"/>
    </row>
    <row r="233825" spans="101:101">
      <c r="CW233825" s="2210"/>
    </row>
    <row r="233826" spans="101:101">
      <c r="CW233826" s="2195"/>
    </row>
    <row r="233850" spans="101:101">
      <c r="CW233850" s="2210"/>
    </row>
    <row r="233851" spans="101:101">
      <c r="CW233851" s="2195"/>
    </row>
    <row r="233875" spans="101:101">
      <c r="CW233875" s="2210"/>
    </row>
    <row r="233876" spans="101:101">
      <c r="CW233876" s="2195"/>
    </row>
    <row r="233900" spans="101:101">
      <c r="CW233900" s="2210"/>
    </row>
    <row r="233901" spans="101:101">
      <c r="CW233901" s="2195"/>
    </row>
    <row r="233925" spans="101:101">
      <c r="CW233925" s="2210"/>
    </row>
    <row r="233926" spans="101:101">
      <c r="CW233926" s="2195"/>
    </row>
    <row r="233950" spans="101:101">
      <c r="CW233950" s="2210"/>
    </row>
    <row r="233951" spans="101:101">
      <c r="CW233951" s="2195"/>
    </row>
    <row r="233975" spans="101:101">
      <c r="CW233975" s="2210"/>
    </row>
    <row r="233976" spans="101:101">
      <c r="CW233976" s="2195"/>
    </row>
    <row r="234000" spans="101:101">
      <c r="CW234000" s="2210"/>
    </row>
    <row r="234001" spans="101:101">
      <c r="CW234001" s="2195"/>
    </row>
    <row r="234025" spans="101:101">
      <c r="CW234025" s="2210"/>
    </row>
    <row r="234026" spans="101:101">
      <c r="CW234026" s="2195"/>
    </row>
    <row r="234050" spans="101:101">
      <c r="CW234050" s="2210"/>
    </row>
    <row r="234051" spans="101:101">
      <c r="CW234051" s="2195"/>
    </row>
    <row r="234075" spans="101:101">
      <c r="CW234075" s="2210"/>
    </row>
    <row r="234076" spans="101:101">
      <c r="CW234076" s="2195"/>
    </row>
    <row r="234100" spans="101:101">
      <c r="CW234100" s="2210"/>
    </row>
    <row r="234101" spans="101:101">
      <c r="CW234101" s="2195"/>
    </row>
    <row r="234125" spans="101:101">
      <c r="CW234125" s="2210"/>
    </row>
    <row r="234126" spans="101:101">
      <c r="CW234126" s="2195"/>
    </row>
    <row r="234150" spans="101:101">
      <c r="CW234150" s="2210"/>
    </row>
    <row r="234151" spans="101:101">
      <c r="CW234151" s="2195"/>
    </row>
    <row r="234175" spans="101:101">
      <c r="CW234175" s="2210"/>
    </row>
    <row r="234176" spans="101:101">
      <c r="CW234176" s="2195"/>
    </row>
    <row r="234200" spans="101:101">
      <c r="CW234200" s="2210"/>
    </row>
    <row r="234201" spans="101:101">
      <c r="CW234201" s="2195"/>
    </row>
    <row r="234225" spans="101:101">
      <c r="CW234225" s="2210"/>
    </row>
    <row r="234226" spans="101:101">
      <c r="CW234226" s="2195"/>
    </row>
    <row r="234250" spans="101:101">
      <c r="CW234250" s="2210"/>
    </row>
    <row r="234251" spans="101:101">
      <c r="CW234251" s="2195"/>
    </row>
    <row r="234275" spans="101:101">
      <c r="CW234275" s="2210"/>
    </row>
    <row r="234276" spans="101:101">
      <c r="CW234276" s="2195"/>
    </row>
    <row r="234300" spans="101:101">
      <c r="CW234300" s="2210"/>
    </row>
    <row r="234301" spans="101:101">
      <c r="CW234301" s="2195"/>
    </row>
    <row r="234325" spans="101:101">
      <c r="CW234325" s="2210"/>
    </row>
    <row r="234326" spans="101:101">
      <c r="CW234326" s="2195"/>
    </row>
    <row r="234350" spans="101:101">
      <c r="CW234350" s="2210"/>
    </row>
    <row r="234351" spans="101:101">
      <c r="CW234351" s="2195"/>
    </row>
    <row r="234375" spans="101:101">
      <c r="CW234375" s="2210"/>
    </row>
    <row r="234376" spans="101:101">
      <c r="CW234376" s="2195"/>
    </row>
    <row r="234400" spans="101:101">
      <c r="CW234400" s="2210"/>
    </row>
    <row r="234401" spans="101:101">
      <c r="CW234401" s="2195"/>
    </row>
    <row r="234425" spans="101:101">
      <c r="CW234425" s="2210"/>
    </row>
    <row r="234426" spans="101:101">
      <c r="CW234426" s="2195"/>
    </row>
    <row r="234450" spans="101:101">
      <c r="CW234450" s="2210"/>
    </row>
    <row r="234451" spans="101:101">
      <c r="CW234451" s="2195"/>
    </row>
    <row r="234475" spans="101:101">
      <c r="CW234475" s="2210"/>
    </row>
    <row r="234476" spans="101:101">
      <c r="CW234476" s="2195"/>
    </row>
    <row r="234500" spans="101:101">
      <c r="CW234500" s="2210"/>
    </row>
    <row r="234501" spans="101:101">
      <c r="CW234501" s="2195"/>
    </row>
    <row r="234525" spans="101:101">
      <c r="CW234525" s="2210"/>
    </row>
    <row r="234526" spans="101:101">
      <c r="CW234526" s="2195"/>
    </row>
    <row r="234550" spans="101:101">
      <c r="CW234550" s="2210"/>
    </row>
    <row r="234551" spans="101:101">
      <c r="CW234551" s="2195"/>
    </row>
    <row r="234575" spans="101:101">
      <c r="CW234575" s="2210"/>
    </row>
    <row r="234576" spans="101:101">
      <c r="CW234576" s="2195"/>
    </row>
    <row r="234600" spans="101:101">
      <c r="CW234600" s="2210"/>
    </row>
    <row r="234601" spans="101:101">
      <c r="CW234601" s="2195"/>
    </row>
    <row r="234625" spans="101:101">
      <c r="CW234625" s="2210"/>
    </row>
    <row r="234626" spans="101:101">
      <c r="CW234626" s="2195"/>
    </row>
    <row r="234650" spans="101:101">
      <c r="CW234650" s="2210"/>
    </row>
    <row r="234651" spans="101:101">
      <c r="CW234651" s="2195"/>
    </row>
    <row r="234675" spans="101:101">
      <c r="CW234675" s="2210"/>
    </row>
    <row r="234676" spans="101:101">
      <c r="CW234676" s="2195"/>
    </row>
    <row r="234700" spans="101:101">
      <c r="CW234700" s="2210"/>
    </row>
    <row r="234701" spans="101:101">
      <c r="CW234701" s="2195"/>
    </row>
    <row r="234725" spans="101:101">
      <c r="CW234725" s="2210"/>
    </row>
    <row r="234726" spans="101:101">
      <c r="CW234726" s="2195"/>
    </row>
    <row r="234750" spans="101:101">
      <c r="CW234750" s="2210"/>
    </row>
    <row r="234751" spans="101:101">
      <c r="CW234751" s="2195"/>
    </row>
    <row r="234775" spans="101:101">
      <c r="CW234775" s="2210"/>
    </row>
    <row r="234776" spans="101:101">
      <c r="CW234776" s="2195"/>
    </row>
    <row r="234800" spans="101:101">
      <c r="CW234800" s="2210"/>
    </row>
    <row r="234801" spans="101:101">
      <c r="CW234801" s="2195"/>
    </row>
    <row r="234825" spans="101:101">
      <c r="CW234825" s="2210"/>
    </row>
    <row r="234826" spans="101:101">
      <c r="CW234826" s="2195"/>
    </row>
    <row r="234850" spans="101:101">
      <c r="CW234850" s="2210"/>
    </row>
    <row r="234851" spans="101:101">
      <c r="CW234851" s="2195"/>
    </row>
    <row r="234875" spans="101:101">
      <c r="CW234875" s="2210"/>
    </row>
    <row r="234876" spans="101:101">
      <c r="CW234876" s="2195"/>
    </row>
    <row r="234900" spans="101:101">
      <c r="CW234900" s="2210"/>
    </row>
    <row r="234901" spans="101:101">
      <c r="CW234901" s="2195"/>
    </row>
    <row r="234925" spans="101:101">
      <c r="CW234925" s="2210"/>
    </row>
    <row r="234926" spans="101:101">
      <c r="CW234926" s="2195"/>
    </row>
    <row r="234950" spans="101:101">
      <c r="CW234950" s="2210"/>
    </row>
    <row r="234951" spans="101:101">
      <c r="CW234951" s="2195"/>
    </row>
    <row r="234975" spans="101:101">
      <c r="CW234975" s="2210"/>
    </row>
    <row r="234976" spans="101:101">
      <c r="CW234976" s="2195"/>
    </row>
    <row r="235000" spans="101:101">
      <c r="CW235000" s="2210"/>
    </row>
    <row r="235001" spans="101:101">
      <c r="CW235001" s="2195"/>
    </row>
    <row r="235025" spans="101:101">
      <c r="CW235025" s="2210"/>
    </row>
    <row r="235026" spans="101:101">
      <c r="CW235026" s="2195"/>
    </row>
    <row r="235050" spans="101:101">
      <c r="CW235050" s="2210"/>
    </row>
    <row r="235051" spans="101:101">
      <c r="CW235051" s="2195"/>
    </row>
    <row r="235075" spans="101:101">
      <c r="CW235075" s="2210"/>
    </row>
    <row r="235076" spans="101:101">
      <c r="CW235076" s="2195"/>
    </row>
    <row r="235100" spans="101:101">
      <c r="CW235100" s="2210"/>
    </row>
    <row r="235101" spans="101:101">
      <c r="CW235101" s="2195"/>
    </row>
    <row r="235125" spans="101:101">
      <c r="CW235125" s="2210"/>
    </row>
    <row r="235126" spans="101:101">
      <c r="CW235126" s="2195"/>
    </row>
    <row r="235150" spans="101:101">
      <c r="CW235150" s="2210"/>
    </row>
    <row r="235151" spans="101:101">
      <c r="CW235151" s="2195"/>
    </row>
    <row r="235175" spans="101:101">
      <c r="CW235175" s="2210"/>
    </row>
    <row r="235176" spans="101:101">
      <c r="CW235176" s="2195"/>
    </row>
    <row r="235200" spans="101:101">
      <c r="CW235200" s="2210"/>
    </row>
    <row r="235201" spans="101:101">
      <c r="CW235201" s="2195"/>
    </row>
    <row r="235225" spans="101:101">
      <c r="CW235225" s="2210"/>
    </row>
    <row r="235226" spans="101:101">
      <c r="CW235226" s="2195"/>
    </row>
    <row r="235250" spans="101:101">
      <c r="CW235250" s="2210"/>
    </row>
    <row r="235251" spans="101:101">
      <c r="CW235251" s="2195"/>
    </row>
    <row r="235275" spans="101:101">
      <c r="CW235275" s="2210"/>
    </row>
    <row r="235276" spans="101:101">
      <c r="CW235276" s="2195"/>
    </row>
    <row r="235300" spans="101:101">
      <c r="CW235300" s="2210"/>
    </row>
    <row r="235301" spans="101:101">
      <c r="CW235301" s="2195"/>
    </row>
    <row r="235325" spans="101:101">
      <c r="CW235325" s="2210"/>
    </row>
    <row r="235326" spans="101:101">
      <c r="CW235326" s="2195"/>
    </row>
    <row r="235350" spans="101:101">
      <c r="CW235350" s="2210"/>
    </row>
    <row r="235351" spans="101:101">
      <c r="CW235351" s="2195"/>
    </row>
    <row r="235375" spans="101:101">
      <c r="CW235375" s="2210"/>
    </row>
    <row r="235376" spans="101:101">
      <c r="CW235376" s="2195"/>
    </row>
    <row r="235400" spans="101:101">
      <c r="CW235400" s="2210"/>
    </row>
    <row r="235401" spans="101:101">
      <c r="CW235401" s="2195"/>
    </row>
    <row r="235425" spans="101:101">
      <c r="CW235425" s="2210"/>
    </row>
    <row r="235426" spans="101:101">
      <c r="CW235426" s="2195"/>
    </row>
    <row r="235450" spans="101:101">
      <c r="CW235450" s="2210"/>
    </row>
    <row r="235451" spans="101:101">
      <c r="CW235451" s="2195"/>
    </row>
    <row r="235475" spans="101:101">
      <c r="CW235475" s="2210"/>
    </row>
    <row r="235476" spans="101:101">
      <c r="CW235476" s="2195"/>
    </row>
    <row r="235500" spans="101:101">
      <c r="CW235500" s="2210"/>
    </row>
    <row r="235501" spans="101:101">
      <c r="CW235501" s="2195"/>
    </row>
    <row r="235525" spans="101:101">
      <c r="CW235525" s="2210"/>
    </row>
    <row r="235526" spans="101:101">
      <c r="CW235526" s="2195"/>
    </row>
    <row r="235550" spans="101:101">
      <c r="CW235550" s="2210"/>
    </row>
    <row r="235551" spans="101:101">
      <c r="CW235551" s="2195"/>
    </row>
    <row r="235575" spans="101:101">
      <c r="CW235575" s="2210"/>
    </row>
    <row r="235576" spans="101:101">
      <c r="CW235576" s="2195"/>
    </row>
    <row r="235600" spans="101:101">
      <c r="CW235600" s="2210"/>
    </row>
    <row r="235601" spans="101:101">
      <c r="CW235601" s="2195"/>
    </row>
    <row r="235625" spans="101:101">
      <c r="CW235625" s="2210"/>
    </row>
    <row r="235626" spans="101:101">
      <c r="CW235626" s="2195"/>
    </row>
    <row r="235650" spans="101:101">
      <c r="CW235650" s="2210"/>
    </row>
    <row r="235651" spans="101:101">
      <c r="CW235651" s="2195"/>
    </row>
    <row r="235675" spans="101:101">
      <c r="CW235675" s="2210"/>
    </row>
    <row r="235676" spans="101:101">
      <c r="CW235676" s="2195"/>
    </row>
    <row r="235700" spans="101:101">
      <c r="CW235700" s="2210"/>
    </row>
    <row r="235701" spans="101:101">
      <c r="CW235701" s="2195"/>
    </row>
    <row r="235725" spans="101:101">
      <c r="CW235725" s="2210"/>
    </row>
    <row r="235726" spans="101:101">
      <c r="CW235726" s="2195"/>
    </row>
    <row r="235750" spans="101:101">
      <c r="CW235750" s="2210"/>
    </row>
    <row r="235751" spans="101:101">
      <c r="CW235751" s="2195"/>
    </row>
    <row r="235775" spans="101:101">
      <c r="CW235775" s="2210"/>
    </row>
    <row r="235776" spans="101:101">
      <c r="CW235776" s="2195"/>
    </row>
    <row r="235800" spans="101:101">
      <c r="CW235800" s="2210"/>
    </row>
    <row r="235801" spans="101:101">
      <c r="CW235801" s="2195"/>
    </row>
    <row r="235825" spans="101:101">
      <c r="CW235825" s="2210"/>
    </row>
    <row r="235826" spans="101:101">
      <c r="CW235826" s="2195"/>
    </row>
    <row r="235850" spans="101:101">
      <c r="CW235850" s="2210"/>
    </row>
    <row r="235851" spans="101:101">
      <c r="CW235851" s="2195"/>
    </row>
    <row r="235875" spans="101:101">
      <c r="CW235875" s="2210"/>
    </row>
    <row r="235876" spans="101:101">
      <c r="CW235876" s="2195"/>
    </row>
    <row r="235900" spans="101:101">
      <c r="CW235900" s="2210"/>
    </row>
    <row r="235901" spans="101:101">
      <c r="CW235901" s="2195"/>
    </row>
    <row r="235925" spans="101:101">
      <c r="CW235925" s="2210"/>
    </row>
    <row r="235926" spans="101:101">
      <c r="CW235926" s="2195"/>
    </row>
    <row r="235950" spans="101:101">
      <c r="CW235950" s="2210"/>
    </row>
    <row r="235951" spans="101:101">
      <c r="CW235951" s="2195"/>
    </row>
    <row r="235975" spans="101:101">
      <c r="CW235975" s="2210"/>
    </row>
    <row r="235976" spans="101:101">
      <c r="CW235976" s="2195"/>
    </row>
    <row r="236000" spans="101:101">
      <c r="CW236000" s="2210"/>
    </row>
    <row r="236001" spans="101:101">
      <c r="CW236001" s="2195"/>
    </row>
    <row r="236025" spans="101:101">
      <c r="CW236025" s="2210"/>
    </row>
    <row r="236026" spans="101:101">
      <c r="CW236026" s="2195"/>
    </row>
    <row r="236050" spans="101:101">
      <c r="CW236050" s="2210"/>
    </row>
    <row r="236051" spans="101:101">
      <c r="CW236051" s="2195"/>
    </row>
    <row r="236075" spans="101:101">
      <c r="CW236075" s="2210"/>
    </row>
    <row r="236076" spans="101:101">
      <c r="CW236076" s="2195"/>
    </row>
    <row r="236100" spans="101:101">
      <c r="CW236100" s="2210"/>
    </row>
    <row r="236101" spans="101:101">
      <c r="CW236101" s="2195"/>
    </row>
    <row r="236125" spans="101:101">
      <c r="CW236125" s="2210"/>
    </row>
    <row r="236126" spans="101:101">
      <c r="CW236126" s="2195"/>
    </row>
    <row r="236150" spans="101:101">
      <c r="CW236150" s="2210"/>
    </row>
    <row r="236151" spans="101:101">
      <c r="CW236151" s="2195"/>
    </row>
    <row r="236175" spans="101:101">
      <c r="CW236175" s="2210"/>
    </row>
    <row r="236176" spans="101:101">
      <c r="CW236176" s="2195"/>
    </row>
    <row r="236200" spans="101:101">
      <c r="CW236200" s="2210"/>
    </row>
    <row r="236201" spans="101:101">
      <c r="CW236201" s="2195"/>
    </row>
    <row r="236225" spans="101:101">
      <c r="CW236225" s="2210"/>
    </row>
    <row r="236226" spans="101:101">
      <c r="CW236226" s="2195"/>
    </row>
    <row r="236250" spans="101:101">
      <c r="CW236250" s="2210"/>
    </row>
    <row r="236251" spans="101:101">
      <c r="CW236251" s="2195"/>
    </row>
    <row r="236275" spans="101:101">
      <c r="CW236275" s="2210"/>
    </row>
    <row r="236276" spans="101:101">
      <c r="CW236276" s="2195"/>
    </row>
    <row r="236300" spans="101:101">
      <c r="CW236300" s="2210"/>
    </row>
    <row r="236301" spans="101:101">
      <c r="CW236301" s="2195"/>
    </row>
    <row r="236325" spans="101:101">
      <c r="CW236325" s="2210"/>
    </row>
    <row r="236326" spans="101:101">
      <c r="CW236326" s="2195"/>
    </row>
    <row r="236350" spans="101:101">
      <c r="CW236350" s="2210"/>
    </row>
    <row r="236351" spans="101:101">
      <c r="CW236351" s="2195"/>
    </row>
    <row r="236375" spans="101:101">
      <c r="CW236375" s="2210"/>
    </row>
    <row r="236376" spans="101:101">
      <c r="CW236376" s="2195"/>
    </row>
    <row r="236400" spans="101:101">
      <c r="CW236400" s="2210"/>
    </row>
    <row r="236401" spans="101:101">
      <c r="CW236401" s="2195"/>
    </row>
    <row r="236425" spans="101:101">
      <c r="CW236425" s="2210"/>
    </row>
    <row r="236426" spans="101:101">
      <c r="CW236426" s="2195"/>
    </row>
    <row r="236450" spans="101:101">
      <c r="CW236450" s="2210"/>
    </row>
    <row r="236451" spans="101:101">
      <c r="CW236451" s="2195"/>
    </row>
    <row r="236475" spans="101:101">
      <c r="CW236475" s="2210"/>
    </row>
    <row r="236476" spans="101:101">
      <c r="CW236476" s="2195"/>
    </row>
    <row r="236500" spans="101:101">
      <c r="CW236500" s="2210"/>
    </row>
    <row r="236501" spans="101:101">
      <c r="CW236501" s="2195"/>
    </row>
    <row r="236525" spans="101:101">
      <c r="CW236525" s="2210"/>
    </row>
    <row r="236526" spans="101:101">
      <c r="CW236526" s="2195"/>
    </row>
    <row r="236550" spans="101:101">
      <c r="CW236550" s="2210"/>
    </row>
    <row r="236551" spans="101:101">
      <c r="CW236551" s="2195"/>
    </row>
    <row r="236575" spans="101:101">
      <c r="CW236575" s="2210"/>
    </row>
    <row r="236576" spans="101:101">
      <c r="CW236576" s="2195"/>
    </row>
    <row r="236600" spans="101:101">
      <c r="CW236600" s="2210"/>
    </row>
    <row r="236601" spans="101:101">
      <c r="CW236601" s="2195"/>
    </row>
    <row r="236625" spans="101:101">
      <c r="CW236625" s="2210"/>
    </row>
    <row r="236626" spans="101:101">
      <c r="CW236626" s="2195"/>
    </row>
    <row r="236650" spans="101:101">
      <c r="CW236650" s="2210"/>
    </row>
    <row r="236651" spans="101:101">
      <c r="CW236651" s="2195"/>
    </row>
    <row r="236675" spans="101:101">
      <c r="CW236675" s="2210"/>
    </row>
    <row r="236676" spans="101:101">
      <c r="CW236676" s="2195"/>
    </row>
    <row r="236700" spans="101:101">
      <c r="CW236700" s="2210"/>
    </row>
    <row r="236701" spans="101:101">
      <c r="CW236701" s="2195"/>
    </row>
    <row r="236725" spans="101:101">
      <c r="CW236725" s="2210"/>
    </row>
    <row r="236726" spans="101:101">
      <c r="CW236726" s="2195"/>
    </row>
    <row r="236750" spans="101:101">
      <c r="CW236750" s="2210"/>
    </row>
    <row r="236751" spans="101:101">
      <c r="CW236751" s="2195"/>
    </row>
    <row r="236775" spans="101:101">
      <c r="CW236775" s="2210"/>
    </row>
    <row r="236776" spans="101:101">
      <c r="CW236776" s="2195"/>
    </row>
    <row r="236800" spans="101:101">
      <c r="CW236800" s="2210"/>
    </row>
    <row r="236801" spans="101:101">
      <c r="CW236801" s="2195"/>
    </row>
    <row r="236825" spans="101:101">
      <c r="CW236825" s="2210"/>
    </row>
    <row r="236826" spans="101:101">
      <c r="CW236826" s="2195"/>
    </row>
    <row r="236850" spans="101:101">
      <c r="CW236850" s="2210"/>
    </row>
    <row r="236851" spans="101:101">
      <c r="CW236851" s="2195"/>
    </row>
    <row r="236875" spans="101:101">
      <c r="CW236875" s="2210"/>
    </row>
    <row r="236876" spans="101:101">
      <c r="CW236876" s="2195"/>
    </row>
    <row r="236900" spans="101:101">
      <c r="CW236900" s="2210"/>
    </row>
    <row r="236901" spans="101:101">
      <c r="CW236901" s="2195"/>
    </row>
    <row r="236925" spans="101:101">
      <c r="CW236925" s="2210"/>
    </row>
    <row r="236926" spans="101:101">
      <c r="CW236926" s="2195"/>
    </row>
    <row r="236950" spans="101:101">
      <c r="CW236950" s="2210"/>
    </row>
    <row r="236951" spans="101:101">
      <c r="CW236951" s="2195"/>
    </row>
    <row r="236975" spans="101:101">
      <c r="CW236975" s="2210"/>
    </row>
    <row r="236976" spans="101:101">
      <c r="CW236976" s="2195"/>
    </row>
    <row r="237000" spans="101:101">
      <c r="CW237000" s="2210"/>
    </row>
    <row r="237001" spans="101:101">
      <c r="CW237001" s="2195"/>
    </row>
    <row r="237025" spans="101:101">
      <c r="CW237025" s="2210"/>
    </row>
    <row r="237026" spans="101:101">
      <c r="CW237026" s="2195"/>
    </row>
    <row r="237050" spans="101:101">
      <c r="CW237050" s="2210"/>
    </row>
    <row r="237051" spans="101:101">
      <c r="CW237051" s="2195"/>
    </row>
    <row r="237075" spans="101:101">
      <c r="CW237075" s="2210"/>
    </row>
    <row r="237076" spans="101:101">
      <c r="CW237076" s="2195"/>
    </row>
    <row r="237100" spans="101:101">
      <c r="CW237100" s="2210"/>
    </row>
    <row r="237101" spans="101:101">
      <c r="CW237101" s="2195"/>
    </row>
    <row r="237125" spans="101:101">
      <c r="CW237125" s="2210"/>
    </row>
    <row r="237126" spans="101:101">
      <c r="CW237126" s="2195"/>
    </row>
    <row r="237150" spans="101:101">
      <c r="CW237150" s="2210"/>
    </row>
    <row r="237151" spans="101:101">
      <c r="CW237151" s="2195"/>
    </row>
    <row r="237175" spans="101:101">
      <c r="CW237175" s="2210"/>
    </row>
    <row r="237176" spans="101:101">
      <c r="CW237176" s="2195"/>
    </row>
    <row r="237200" spans="101:101">
      <c r="CW237200" s="2210"/>
    </row>
    <row r="237201" spans="101:101">
      <c r="CW237201" s="2195"/>
    </row>
    <row r="237225" spans="101:101">
      <c r="CW237225" s="2210"/>
    </row>
    <row r="237226" spans="101:101">
      <c r="CW237226" s="2195"/>
    </row>
    <row r="237250" spans="101:101">
      <c r="CW237250" s="2210"/>
    </row>
    <row r="237251" spans="101:101">
      <c r="CW237251" s="2195"/>
    </row>
    <row r="237275" spans="101:101">
      <c r="CW237275" s="2210"/>
    </row>
    <row r="237276" spans="101:101">
      <c r="CW237276" s="2195"/>
    </row>
    <row r="237300" spans="101:101">
      <c r="CW237300" s="2210"/>
    </row>
    <row r="237301" spans="101:101">
      <c r="CW237301" s="2195"/>
    </row>
    <row r="237325" spans="101:101">
      <c r="CW237325" s="2210"/>
    </row>
    <row r="237326" spans="101:101">
      <c r="CW237326" s="2195"/>
    </row>
    <row r="237350" spans="101:101">
      <c r="CW237350" s="2210"/>
    </row>
    <row r="237351" spans="101:101">
      <c r="CW237351" s="2195"/>
    </row>
    <row r="237375" spans="101:101">
      <c r="CW237375" s="2210"/>
    </row>
    <row r="237376" spans="101:101">
      <c r="CW237376" s="2195"/>
    </row>
    <row r="237400" spans="101:101">
      <c r="CW237400" s="2210"/>
    </row>
    <row r="237401" spans="101:101">
      <c r="CW237401" s="2195"/>
    </row>
    <row r="237425" spans="101:101">
      <c r="CW237425" s="2210"/>
    </row>
    <row r="237426" spans="101:101">
      <c r="CW237426" s="2195"/>
    </row>
    <row r="237450" spans="101:101">
      <c r="CW237450" s="2210"/>
    </row>
    <row r="237451" spans="101:101">
      <c r="CW237451" s="2195"/>
    </row>
    <row r="237475" spans="101:101">
      <c r="CW237475" s="2210"/>
    </row>
    <row r="237476" spans="101:101">
      <c r="CW237476" s="2195"/>
    </row>
    <row r="237500" spans="101:101">
      <c r="CW237500" s="2210"/>
    </row>
    <row r="237501" spans="101:101">
      <c r="CW237501" s="2195"/>
    </row>
    <row r="237525" spans="101:101">
      <c r="CW237525" s="2210"/>
    </row>
    <row r="237526" spans="101:101">
      <c r="CW237526" s="2195"/>
    </row>
    <row r="237550" spans="101:101">
      <c r="CW237550" s="2210"/>
    </row>
    <row r="237551" spans="101:101">
      <c r="CW237551" s="2195"/>
    </row>
    <row r="237575" spans="101:101">
      <c r="CW237575" s="2210"/>
    </row>
    <row r="237576" spans="101:101">
      <c r="CW237576" s="2195"/>
    </row>
    <row r="237600" spans="101:101">
      <c r="CW237600" s="2210"/>
    </row>
    <row r="237601" spans="101:101">
      <c r="CW237601" s="2195"/>
    </row>
    <row r="237625" spans="101:101">
      <c r="CW237625" s="2210"/>
    </row>
    <row r="237626" spans="101:101">
      <c r="CW237626" s="2195"/>
    </row>
    <row r="237650" spans="101:101">
      <c r="CW237650" s="2210"/>
    </row>
    <row r="237651" spans="101:101">
      <c r="CW237651" s="2195"/>
    </row>
    <row r="237675" spans="101:101">
      <c r="CW237675" s="2210"/>
    </row>
    <row r="237676" spans="101:101">
      <c r="CW237676" s="2195"/>
    </row>
    <row r="237700" spans="101:101">
      <c r="CW237700" s="2210"/>
    </row>
    <row r="237701" spans="101:101">
      <c r="CW237701" s="2195"/>
    </row>
    <row r="237725" spans="101:101">
      <c r="CW237725" s="2210"/>
    </row>
    <row r="237726" spans="101:101">
      <c r="CW237726" s="2195"/>
    </row>
    <row r="237750" spans="101:101">
      <c r="CW237750" s="2210"/>
    </row>
    <row r="237751" spans="101:101">
      <c r="CW237751" s="2195"/>
    </row>
    <row r="237775" spans="101:101">
      <c r="CW237775" s="2210"/>
    </row>
    <row r="237776" spans="101:101">
      <c r="CW237776" s="2195"/>
    </row>
    <row r="237800" spans="101:101">
      <c r="CW237800" s="2210"/>
    </row>
    <row r="237801" spans="101:101">
      <c r="CW237801" s="2195"/>
    </row>
    <row r="237825" spans="101:101">
      <c r="CW237825" s="2210"/>
    </row>
    <row r="237826" spans="101:101">
      <c r="CW237826" s="2195"/>
    </row>
    <row r="237850" spans="101:101">
      <c r="CW237850" s="2210"/>
    </row>
    <row r="237851" spans="101:101">
      <c r="CW237851" s="2195"/>
    </row>
    <row r="237875" spans="101:101">
      <c r="CW237875" s="2210"/>
    </row>
    <row r="237876" spans="101:101">
      <c r="CW237876" s="2195"/>
    </row>
    <row r="237900" spans="101:101">
      <c r="CW237900" s="2210"/>
    </row>
    <row r="237901" spans="101:101">
      <c r="CW237901" s="2195"/>
    </row>
    <row r="237925" spans="101:101">
      <c r="CW237925" s="2210"/>
    </row>
    <row r="237926" spans="101:101">
      <c r="CW237926" s="2195"/>
    </row>
    <row r="237950" spans="101:101">
      <c r="CW237950" s="2210"/>
    </row>
    <row r="237951" spans="101:101">
      <c r="CW237951" s="2195"/>
    </row>
    <row r="237975" spans="101:101">
      <c r="CW237975" s="2210"/>
    </row>
    <row r="237976" spans="101:101">
      <c r="CW237976" s="2195"/>
    </row>
    <row r="238000" spans="101:101">
      <c r="CW238000" s="2210"/>
    </row>
    <row r="238001" spans="101:101">
      <c r="CW238001" s="2195"/>
    </row>
    <row r="238025" spans="101:101">
      <c r="CW238025" s="2210"/>
    </row>
    <row r="238026" spans="101:101">
      <c r="CW238026" s="2195"/>
    </row>
    <row r="238050" spans="101:101">
      <c r="CW238050" s="2210"/>
    </row>
    <row r="238051" spans="101:101">
      <c r="CW238051" s="2195"/>
    </row>
    <row r="238075" spans="101:101">
      <c r="CW238075" s="2210"/>
    </row>
    <row r="238076" spans="101:101">
      <c r="CW238076" s="2195"/>
    </row>
    <row r="238100" spans="101:101">
      <c r="CW238100" s="2210"/>
    </row>
    <row r="238101" spans="101:101">
      <c r="CW238101" s="2195"/>
    </row>
    <row r="238125" spans="101:101">
      <c r="CW238125" s="2210"/>
    </row>
    <row r="238126" spans="101:101">
      <c r="CW238126" s="2195"/>
    </row>
    <row r="238150" spans="101:101">
      <c r="CW238150" s="2210"/>
    </row>
    <row r="238151" spans="101:101">
      <c r="CW238151" s="2195"/>
    </row>
    <row r="238175" spans="101:101">
      <c r="CW238175" s="2210"/>
    </row>
    <row r="238176" spans="101:101">
      <c r="CW238176" s="2195"/>
    </row>
    <row r="238200" spans="101:101">
      <c r="CW238200" s="2210"/>
    </row>
    <row r="238201" spans="101:101">
      <c r="CW238201" s="2195"/>
    </row>
    <row r="238225" spans="101:101">
      <c r="CW238225" s="2210"/>
    </row>
    <row r="238226" spans="101:101">
      <c r="CW238226" s="2195"/>
    </row>
    <row r="238250" spans="101:101">
      <c r="CW238250" s="2210"/>
    </row>
    <row r="238251" spans="101:101">
      <c r="CW238251" s="2195"/>
    </row>
    <row r="238275" spans="101:101">
      <c r="CW238275" s="2210"/>
    </row>
    <row r="238276" spans="101:101">
      <c r="CW238276" s="2195"/>
    </row>
    <row r="238300" spans="101:101">
      <c r="CW238300" s="2210"/>
    </row>
    <row r="238301" spans="101:101">
      <c r="CW238301" s="2195"/>
    </row>
    <row r="238325" spans="101:101">
      <c r="CW238325" s="2210"/>
    </row>
    <row r="238326" spans="101:101">
      <c r="CW238326" s="2195"/>
    </row>
    <row r="238350" spans="101:101">
      <c r="CW238350" s="2210"/>
    </row>
    <row r="238351" spans="101:101">
      <c r="CW238351" s="2195"/>
    </row>
    <row r="238375" spans="101:101">
      <c r="CW238375" s="2210"/>
    </row>
    <row r="238376" spans="101:101">
      <c r="CW238376" s="2195"/>
    </row>
    <row r="238400" spans="101:101">
      <c r="CW238400" s="2210"/>
    </row>
    <row r="238401" spans="101:101">
      <c r="CW238401" s="2195"/>
    </row>
    <row r="238425" spans="101:101">
      <c r="CW238425" s="2210"/>
    </row>
    <row r="238426" spans="101:101">
      <c r="CW238426" s="2195"/>
    </row>
    <row r="238450" spans="101:101">
      <c r="CW238450" s="2210"/>
    </row>
    <row r="238451" spans="101:101">
      <c r="CW238451" s="2195"/>
    </row>
    <row r="238475" spans="101:101">
      <c r="CW238475" s="2210"/>
    </row>
    <row r="238476" spans="101:101">
      <c r="CW238476" s="2195"/>
    </row>
    <row r="238500" spans="101:101">
      <c r="CW238500" s="2210"/>
    </row>
    <row r="238501" spans="101:101">
      <c r="CW238501" s="2195"/>
    </row>
    <row r="238525" spans="101:101">
      <c r="CW238525" s="2210"/>
    </row>
    <row r="238526" spans="101:101">
      <c r="CW238526" s="2195"/>
    </row>
    <row r="238550" spans="101:101">
      <c r="CW238550" s="2210"/>
    </row>
    <row r="238551" spans="101:101">
      <c r="CW238551" s="2195"/>
    </row>
    <row r="238575" spans="101:101">
      <c r="CW238575" s="2210"/>
    </row>
    <row r="238576" spans="101:101">
      <c r="CW238576" s="2195"/>
    </row>
    <row r="238600" spans="101:101">
      <c r="CW238600" s="2210"/>
    </row>
    <row r="238601" spans="101:101">
      <c r="CW238601" s="2195"/>
    </row>
    <row r="238625" spans="101:101">
      <c r="CW238625" s="2210"/>
    </row>
    <row r="238626" spans="101:101">
      <c r="CW238626" s="2195"/>
    </row>
    <row r="238650" spans="101:101">
      <c r="CW238650" s="2210"/>
    </row>
    <row r="238651" spans="101:101">
      <c r="CW238651" s="2195"/>
    </row>
    <row r="238675" spans="101:101">
      <c r="CW238675" s="2210"/>
    </row>
    <row r="238676" spans="101:101">
      <c r="CW238676" s="2195"/>
    </row>
    <row r="238700" spans="101:101">
      <c r="CW238700" s="2210"/>
    </row>
    <row r="238701" spans="101:101">
      <c r="CW238701" s="2195"/>
    </row>
    <row r="238725" spans="101:101">
      <c r="CW238725" s="2210"/>
    </row>
    <row r="238726" spans="101:101">
      <c r="CW238726" s="2195"/>
    </row>
    <row r="238750" spans="101:101">
      <c r="CW238750" s="2210"/>
    </row>
    <row r="238751" spans="101:101">
      <c r="CW238751" s="2195"/>
    </row>
    <row r="238775" spans="101:101">
      <c r="CW238775" s="2210"/>
    </row>
    <row r="238776" spans="101:101">
      <c r="CW238776" s="2195"/>
    </row>
    <row r="238800" spans="101:101">
      <c r="CW238800" s="2210"/>
    </row>
    <row r="238801" spans="101:101">
      <c r="CW238801" s="2195"/>
    </row>
    <row r="238825" spans="101:101">
      <c r="CW238825" s="2210"/>
    </row>
    <row r="238826" spans="101:101">
      <c r="CW238826" s="2195"/>
    </row>
    <row r="238850" spans="101:101">
      <c r="CW238850" s="2210"/>
    </row>
    <row r="238851" spans="101:101">
      <c r="CW238851" s="2195"/>
    </row>
    <row r="238875" spans="101:101">
      <c r="CW238875" s="2210"/>
    </row>
    <row r="238876" spans="101:101">
      <c r="CW238876" s="2195"/>
    </row>
    <row r="238900" spans="101:101">
      <c r="CW238900" s="2210"/>
    </row>
    <row r="238901" spans="101:101">
      <c r="CW238901" s="2195"/>
    </row>
    <row r="238925" spans="101:101">
      <c r="CW238925" s="2210"/>
    </row>
    <row r="238926" spans="101:101">
      <c r="CW238926" s="2195"/>
    </row>
    <row r="238950" spans="101:101">
      <c r="CW238950" s="2210"/>
    </row>
    <row r="238951" spans="101:101">
      <c r="CW238951" s="2195"/>
    </row>
    <row r="238975" spans="101:101">
      <c r="CW238975" s="2210"/>
    </row>
    <row r="238976" spans="101:101">
      <c r="CW238976" s="2195"/>
    </row>
    <row r="239000" spans="101:101">
      <c r="CW239000" s="2210"/>
    </row>
    <row r="239001" spans="101:101">
      <c r="CW239001" s="2195"/>
    </row>
    <row r="239025" spans="101:101">
      <c r="CW239025" s="2210"/>
    </row>
    <row r="239026" spans="101:101">
      <c r="CW239026" s="2195"/>
    </row>
    <row r="239050" spans="101:101">
      <c r="CW239050" s="2210"/>
    </row>
    <row r="239051" spans="101:101">
      <c r="CW239051" s="2195"/>
    </row>
    <row r="239075" spans="101:101">
      <c r="CW239075" s="2210"/>
    </row>
    <row r="239076" spans="101:101">
      <c r="CW239076" s="2195"/>
    </row>
    <row r="239100" spans="101:101">
      <c r="CW239100" s="2210"/>
    </row>
    <row r="239101" spans="101:101">
      <c r="CW239101" s="2195"/>
    </row>
    <row r="239125" spans="101:101">
      <c r="CW239125" s="2210"/>
    </row>
    <row r="239126" spans="101:101">
      <c r="CW239126" s="2195"/>
    </row>
    <row r="239150" spans="101:101">
      <c r="CW239150" s="2210"/>
    </row>
    <row r="239151" spans="101:101">
      <c r="CW239151" s="2195"/>
    </row>
    <row r="239175" spans="101:101">
      <c r="CW239175" s="2210"/>
    </row>
    <row r="239176" spans="101:101">
      <c r="CW239176" s="2195"/>
    </row>
    <row r="239200" spans="101:101">
      <c r="CW239200" s="2210"/>
    </row>
    <row r="239201" spans="101:101">
      <c r="CW239201" s="2195"/>
    </row>
    <row r="239225" spans="101:101">
      <c r="CW239225" s="2210"/>
    </row>
    <row r="239226" spans="101:101">
      <c r="CW239226" s="2195"/>
    </row>
    <row r="239250" spans="101:101">
      <c r="CW239250" s="2210"/>
    </row>
    <row r="239251" spans="101:101">
      <c r="CW239251" s="2195"/>
    </row>
    <row r="239275" spans="101:101">
      <c r="CW239275" s="2210"/>
    </row>
    <row r="239276" spans="101:101">
      <c r="CW239276" s="2195"/>
    </row>
    <row r="239300" spans="101:101">
      <c r="CW239300" s="2210"/>
    </row>
    <row r="239301" spans="101:101">
      <c r="CW239301" s="2195"/>
    </row>
    <row r="239325" spans="101:101">
      <c r="CW239325" s="2210"/>
    </row>
    <row r="239326" spans="101:101">
      <c r="CW239326" s="2195"/>
    </row>
    <row r="239350" spans="101:101">
      <c r="CW239350" s="2210"/>
    </row>
    <row r="239351" spans="101:101">
      <c r="CW239351" s="2195"/>
    </row>
    <row r="239375" spans="101:101">
      <c r="CW239375" s="2210"/>
    </row>
    <row r="239376" spans="101:101">
      <c r="CW239376" s="2195"/>
    </row>
    <row r="239400" spans="101:101">
      <c r="CW239400" s="2210"/>
    </row>
    <row r="239401" spans="101:101">
      <c r="CW239401" s="2195"/>
    </row>
    <row r="239425" spans="101:101">
      <c r="CW239425" s="2210"/>
    </row>
    <row r="239426" spans="101:101">
      <c r="CW239426" s="2195"/>
    </row>
    <row r="239450" spans="101:101">
      <c r="CW239450" s="2210"/>
    </row>
    <row r="239451" spans="101:101">
      <c r="CW239451" s="2195"/>
    </row>
    <row r="239475" spans="101:101">
      <c r="CW239475" s="2210"/>
    </row>
    <row r="239476" spans="101:101">
      <c r="CW239476" s="2195"/>
    </row>
    <row r="239500" spans="101:101">
      <c r="CW239500" s="2210"/>
    </row>
    <row r="239501" spans="101:101">
      <c r="CW239501" s="2195"/>
    </row>
    <row r="239525" spans="101:101">
      <c r="CW239525" s="2210"/>
    </row>
    <row r="239526" spans="101:101">
      <c r="CW239526" s="2195"/>
    </row>
    <row r="239550" spans="101:101">
      <c r="CW239550" s="2210"/>
    </row>
    <row r="239551" spans="101:101">
      <c r="CW239551" s="2195"/>
    </row>
    <row r="239575" spans="101:101">
      <c r="CW239575" s="2210"/>
    </row>
    <row r="239576" spans="101:101">
      <c r="CW239576" s="2195"/>
    </row>
    <row r="239600" spans="101:101">
      <c r="CW239600" s="2210"/>
    </row>
    <row r="239601" spans="101:101">
      <c r="CW239601" s="2195"/>
    </row>
    <row r="239625" spans="101:101">
      <c r="CW239625" s="2210"/>
    </row>
    <row r="239626" spans="101:101">
      <c r="CW239626" s="2195"/>
    </row>
    <row r="239650" spans="101:101">
      <c r="CW239650" s="2210"/>
    </row>
    <row r="239651" spans="101:101">
      <c r="CW239651" s="2195"/>
    </row>
    <row r="239675" spans="101:101">
      <c r="CW239675" s="2210"/>
    </row>
    <row r="239676" spans="101:101">
      <c r="CW239676" s="2195"/>
    </row>
    <row r="239700" spans="101:101">
      <c r="CW239700" s="2210"/>
    </row>
    <row r="239701" spans="101:101">
      <c r="CW239701" s="2195"/>
    </row>
    <row r="239725" spans="101:101">
      <c r="CW239725" s="2210"/>
    </row>
    <row r="239726" spans="101:101">
      <c r="CW239726" s="2195"/>
    </row>
    <row r="239750" spans="101:101">
      <c r="CW239750" s="2210"/>
    </row>
    <row r="239751" spans="101:101">
      <c r="CW239751" s="2195"/>
    </row>
    <row r="239775" spans="101:101">
      <c r="CW239775" s="2210"/>
    </row>
    <row r="239776" spans="101:101">
      <c r="CW239776" s="2195"/>
    </row>
    <row r="239800" spans="101:101">
      <c r="CW239800" s="2210"/>
    </row>
    <row r="239801" spans="101:101">
      <c r="CW239801" s="2195"/>
    </row>
    <row r="239825" spans="101:101">
      <c r="CW239825" s="2210"/>
    </row>
    <row r="239826" spans="101:101">
      <c r="CW239826" s="2195"/>
    </row>
    <row r="239850" spans="101:101">
      <c r="CW239850" s="2210"/>
    </row>
    <row r="239851" spans="101:101">
      <c r="CW239851" s="2195"/>
    </row>
    <row r="239875" spans="101:101">
      <c r="CW239875" s="2210"/>
    </row>
    <row r="239876" spans="101:101">
      <c r="CW239876" s="2195"/>
    </row>
    <row r="239900" spans="101:101">
      <c r="CW239900" s="2210"/>
    </row>
    <row r="239901" spans="101:101">
      <c r="CW239901" s="2195"/>
    </row>
    <row r="239925" spans="101:101">
      <c r="CW239925" s="2210"/>
    </row>
    <row r="239926" spans="101:101">
      <c r="CW239926" s="2195"/>
    </row>
    <row r="239950" spans="101:101">
      <c r="CW239950" s="2210"/>
    </row>
    <row r="239951" spans="101:101">
      <c r="CW239951" s="2195"/>
    </row>
    <row r="239975" spans="101:101">
      <c r="CW239975" s="2210"/>
    </row>
    <row r="239976" spans="101:101">
      <c r="CW239976" s="2195"/>
    </row>
    <row r="240000" spans="101:101">
      <c r="CW240000" s="2210"/>
    </row>
    <row r="240001" spans="101:101">
      <c r="CW240001" s="2195"/>
    </row>
    <row r="240025" spans="101:101">
      <c r="CW240025" s="2210"/>
    </row>
    <row r="240026" spans="101:101">
      <c r="CW240026" s="2195"/>
    </row>
    <row r="240050" spans="101:101">
      <c r="CW240050" s="2210"/>
    </row>
    <row r="240051" spans="101:101">
      <c r="CW240051" s="2195"/>
    </row>
    <row r="240075" spans="101:101">
      <c r="CW240075" s="2210"/>
    </row>
    <row r="240076" spans="101:101">
      <c r="CW240076" s="2195"/>
    </row>
    <row r="240100" spans="101:101">
      <c r="CW240100" s="2210"/>
    </row>
    <row r="240101" spans="101:101">
      <c r="CW240101" s="2195"/>
    </row>
    <row r="240125" spans="101:101">
      <c r="CW240125" s="2210"/>
    </row>
    <row r="240126" spans="101:101">
      <c r="CW240126" s="2195"/>
    </row>
    <row r="240150" spans="101:101">
      <c r="CW240150" s="2210"/>
    </row>
    <row r="240151" spans="101:101">
      <c r="CW240151" s="2195"/>
    </row>
    <row r="240175" spans="101:101">
      <c r="CW240175" s="2210"/>
    </row>
    <row r="240176" spans="101:101">
      <c r="CW240176" s="2195"/>
    </row>
    <row r="240200" spans="101:101">
      <c r="CW240200" s="2210"/>
    </row>
    <row r="240201" spans="101:101">
      <c r="CW240201" s="2195"/>
    </row>
    <row r="240225" spans="101:101">
      <c r="CW240225" s="2210"/>
    </row>
    <row r="240226" spans="101:101">
      <c r="CW240226" s="2195"/>
    </row>
    <row r="240250" spans="101:101">
      <c r="CW240250" s="2210"/>
    </row>
    <row r="240251" spans="101:101">
      <c r="CW240251" s="2195"/>
    </row>
    <row r="240275" spans="101:101">
      <c r="CW240275" s="2210"/>
    </row>
    <row r="240276" spans="101:101">
      <c r="CW240276" s="2195"/>
    </row>
    <row r="240300" spans="101:101">
      <c r="CW240300" s="2210"/>
    </row>
    <row r="240301" spans="101:101">
      <c r="CW240301" s="2195"/>
    </row>
    <row r="240325" spans="101:101">
      <c r="CW240325" s="2210"/>
    </row>
    <row r="240326" spans="101:101">
      <c r="CW240326" s="2195"/>
    </row>
    <row r="240350" spans="101:101">
      <c r="CW240350" s="2210"/>
    </row>
    <row r="240351" spans="101:101">
      <c r="CW240351" s="2195"/>
    </row>
    <row r="240375" spans="101:101">
      <c r="CW240375" s="2210"/>
    </row>
    <row r="240376" spans="101:101">
      <c r="CW240376" s="2195"/>
    </row>
    <row r="240400" spans="101:101">
      <c r="CW240400" s="2210"/>
    </row>
    <row r="240401" spans="101:101">
      <c r="CW240401" s="2195"/>
    </row>
    <row r="240425" spans="101:101">
      <c r="CW240425" s="2210"/>
    </row>
    <row r="240426" spans="101:101">
      <c r="CW240426" s="2195"/>
    </row>
    <row r="240450" spans="101:101">
      <c r="CW240450" s="2210"/>
    </row>
    <row r="240451" spans="101:101">
      <c r="CW240451" s="2195"/>
    </row>
    <row r="240475" spans="101:101">
      <c r="CW240475" s="2210"/>
    </row>
    <row r="240476" spans="101:101">
      <c r="CW240476" s="2195"/>
    </row>
    <row r="240500" spans="101:101">
      <c r="CW240500" s="2210"/>
    </row>
    <row r="240501" spans="101:101">
      <c r="CW240501" s="2195"/>
    </row>
    <row r="240525" spans="101:101">
      <c r="CW240525" s="2210"/>
    </row>
    <row r="240526" spans="101:101">
      <c r="CW240526" s="2195"/>
    </row>
    <row r="240550" spans="101:101">
      <c r="CW240550" s="2210"/>
    </row>
    <row r="240551" spans="101:101">
      <c r="CW240551" s="2195"/>
    </row>
    <row r="240575" spans="101:101">
      <c r="CW240575" s="2210"/>
    </row>
    <row r="240576" spans="101:101">
      <c r="CW240576" s="2195"/>
    </row>
    <row r="240600" spans="101:101">
      <c r="CW240600" s="2210"/>
    </row>
    <row r="240601" spans="101:101">
      <c r="CW240601" s="2195"/>
    </row>
    <row r="240625" spans="101:101">
      <c r="CW240625" s="2210"/>
    </row>
    <row r="240626" spans="101:101">
      <c r="CW240626" s="2195"/>
    </row>
    <row r="240650" spans="101:101">
      <c r="CW240650" s="2210"/>
    </row>
    <row r="240651" spans="101:101">
      <c r="CW240651" s="2195"/>
    </row>
    <row r="240675" spans="101:101">
      <c r="CW240675" s="2210"/>
    </row>
    <row r="240676" spans="101:101">
      <c r="CW240676" s="2195"/>
    </row>
    <row r="240700" spans="101:101">
      <c r="CW240700" s="2210"/>
    </row>
    <row r="240701" spans="101:101">
      <c r="CW240701" s="2195"/>
    </row>
    <row r="240725" spans="101:101">
      <c r="CW240725" s="2210"/>
    </row>
    <row r="240726" spans="101:101">
      <c r="CW240726" s="2195"/>
    </row>
    <row r="240750" spans="101:101">
      <c r="CW240750" s="2210"/>
    </row>
    <row r="240751" spans="101:101">
      <c r="CW240751" s="2195"/>
    </row>
    <row r="240775" spans="101:101">
      <c r="CW240775" s="2210"/>
    </row>
    <row r="240776" spans="101:101">
      <c r="CW240776" s="2195"/>
    </row>
    <row r="240800" spans="101:101">
      <c r="CW240800" s="2210"/>
    </row>
    <row r="240801" spans="101:101">
      <c r="CW240801" s="2195"/>
    </row>
    <row r="240825" spans="101:101">
      <c r="CW240825" s="2210"/>
    </row>
    <row r="240826" spans="101:101">
      <c r="CW240826" s="2195"/>
    </row>
    <row r="240850" spans="101:101">
      <c r="CW240850" s="2210"/>
    </row>
    <row r="240851" spans="101:101">
      <c r="CW240851" s="2195"/>
    </row>
    <row r="240875" spans="101:101">
      <c r="CW240875" s="2210"/>
    </row>
    <row r="240876" spans="101:101">
      <c r="CW240876" s="2195"/>
    </row>
    <row r="240900" spans="101:101">
      <c r="CW240900" s="2210"/>
    </row>
    <row r="240901" spans="101:101">
      <c r="CW240901" s="2195"/>
    </row>
    <row r="240925" spans="101:101">
      <c r="CW240925" s="2210"/>
    </row>
    <row r="240926" spans="101:101">
      <c r="CW240926" s="2195"/>
    </row>
    <row r="240950" spans="101:101">
      <c r="CW240950" s="2210"/>
    </row>
    <row r="240951" spans="101:101">
      <c r="CW240951" s="2195"/>
    </row>
    <row r="240975" spans="101:101">
      <c r="CW240975" s="2210"/>
    </row>
    <row r="240976" spans="101:101">
      <c r="CW240976" s="2195"/>
    </row>
    <row r="241000" spans="101:101">
      <c r="CW241000" s="2210"/>
    </row>
    <row r="241001" spans="101:101">
      <c r="CW241001" s="2195"/>
    </row>
    <row r="241025" spans="101:101">
      <c r="CW241025" s="2210"/>
    </row>
    <row r="241026" spans="101:101">
      <c r="CW241026" s="2195"/>
    </row>
    <row r="241050" spans="101:101">
      <c r="CW241050" s="2210"/>
    </row>
    <row r="241051" spans="101:101">
      <c r="CW241051" s="2195"/>
    </row>
    <row r="241075" spans="101:101">
      <c r="CW241075" s="2210"/>
    </row>
    <row r="241076" spans="101:101">
      <c r="CW241076" s="2195"/>
    </row>
    <row r="241100" spans="101:101">
      <c r="CW241100" s="2210"/>
    </row>
    <row r="241101" spans="101:101">
      <c r="CW241101" s="2195"/>
    </row>
    <row r="241125" spans="101:101">
      <c r="CW241125" s="2210"/>
    </row>
    <row r="241126" spans="101:101">
      <c r="CW241126" s="2195"/>
    </row>
    <row r="241150" spans="101:101">
      <c r="CW241150" s="2210"/>
    </row>
    <row r="241151" spans="101:101">
      <c r="CW241151" s="2195"/>
    </row>
    <row r="241175" spans="101:101">
      <c r="CW241175" s="2210"/>
    </row>
    <row r="241176" spans="101:101">
      <c r="CW241176" s="2195"/>
    </row>
    <row r="241200" spans="101:101">
      <c r="CW241200" s="2210"/>
    </row>
    <row r="241201" spans="101:101">
      <c r="CW241201" s="2195"/>
    </row>
    <row r="241225" spans="101:101">
      <c r="CW241225" s="2210"/>
    </row>
    <row r="241226" spans="101:101">
      <c r="CW241226" s="2195"/>
    </row>
    <row r="241250" spans="101:101">
      <c r="CW241250" s="2210"/>
    </row>
    <row r="241251" spans="101:101">
      <c r="CW241251" s="2195"/>
    </row>
    <row r="241275" spans="101:101">
      <c r="CW241275" s="2210"/>
    </row>
    <row r="241276" spans="101:101">
      <c r="CW241276" s="2195"/>
    </row>
    <row r="241300" spans="101:101">
      <c r="CW241300" s="2210"/>
    </row>
    <row r="241301" spans="101:101">
      <c r="CW241301" s="2195"/>
    </row>
    <row r="241325" spans="101:101">
      <c r="CW241325" s="2210"/>
    </row>
    <row r="241326" spans="101:101">
      <c r="CW241326" s="2195"/>
    </row>
    <row r="241350" spans="101:101">
      <c r="CW241350" s="2210"/>
    </row>
    <row r="241351" spans="101:101">
      <c r="CW241351" s="2195"/>
    </row>
    <row r="241375" spans="101:101">
      <c r="CW241375" s="2210"/>
    </row>
    <row r="241376" spans="101:101">
      <c r="CW241376" s="2195"/>
    </row>
    <row r="241400" spans="101:101">
      <c r="CW241400" s="2210"/>
    </row>
    <row r="241401" spans="101:101">
      <c r="CW241401" s="2195"/>
    </row>
    <row r="241425" spans="101:101">
      <c r="CW241425" s="2210"/>
    </row>
    <row r="241426" spans="101:101">
      <c r="CW241426" s="2195"/>
    </row>
    <row r="241450" spans="101:101">
      <c r="CW241450" s="2210"/>
    </row>
    <row r="241451" spans="101:101">
      <c r="CW241451" s="2195"/>
    </row>
    <row r="241475" spans="101:101">
      <c r="CW241475" s="2210"/>
    </row>
    <row r="241476" spans="101:101">
      <c r="CW241476" s="2195"/>
    </row>
    <row r="241500" spans="101:101">
      <c r="CW241500" s="2210"/>
    </row>
    <row r="241501" spans="101:101">
      <c r="CW241501" s="2195"/>
    </row>
    <row r="241525" spans="101:101">
      <c r="CW241525" s="2210"/>
    </row>
    <row r="241526" spans="101:101">
      <c r="CW241526" s="2195"/>
    </row>
    <row r="241550" spans="101:101">
      <c r="CW241550" s="2210"/>
    </row>
    <row r="241551" spans="101:101">
      <c r="CW241551" s="2195"/>
    </row>
    <row r="241575" spans="101:101">
      <c r="CW241575" s="2210"/>
    </row>
    <row r="241576" spans="101:101">
      <c r="CW241576" s="2195"/>
    </row>
    <row r="241600" spans="101:101">
      <c r="CW241600" s="2210"/>
    </row>
    <row r="241601" spans="101:101">
      <c r="CW241601" s="2195"/>
    </row>
    <row r="241625" spans="101:101">
      <c r="CW241625" s="2210"/>
    </row>
    <row r="241626" spans="101:101">
      <c r="CW241626" s="2195"/>
    </row>
    <row r="241650" spans="101:101">
      <c r="CW241650" s="2210"/>
    </row>
    <row r="241651" spans="101:101">
      <c r="CW241651" s="2195"/>
    </row>
    <row r="241675" spans="101:101">
      <c r="CW241675" s="2210"/>
    </row>
    <row r="241676" spans="101:101">
      <c r="CW241676" s="2195"/>
    </row>
    <row r="241700" spans="101:101">
      <c r="CW241700" s="2210"/>
    </row>
    <row r="241701" spans="101:101">
      <c r="CW241701" s="2195"/>
    </row>
    <row r="241725" spans="101:101">
      <c r="CW241725" s="2210"/>
    </row>
    <row r="241726" spans="101:101">
      <c r="CW241726" s="2195"/>
    </row>
    <row r="241750" spans="101:101">
      <c r="CW241750" s="2210"/>
    </row>
    <row r="241751" spans="101:101">
      <c r="CW241751" s="2195"/>
    </row>
    <row r="241775" spans="101:101">
      <c r="CW241775" s="2210"/>
    </row>
    <row r="241776" spans="101:101">
      <c r="CW241776" s="2195"/>
    </row>
    <row r="241800" spans="101:101">
      <c r="CW241800" s="2210"/>
    </row>
    <row r="241801" spans="101:101">
      <c r="CW241801" s="2195"/>
    </row>
    <row r="241825" spans="101:101">
      <c r="CW241825" s="2210"/>
    </row>
    <row r="241826" spans="101:101">
      <c r="CW241826" s="2195"/>
    </row>
    <row r="241850" spans="101:101">
      <c r="CW241850" s="2210"/>
    </row>
    <row r="241851" spans="101:101">
      <c r="CW241851" s="2195"/>
    </row>
    <row r="241875" spans="101:101">
      <c r="CW241875" s="2210"/>
    </row>
    <row r="241876" spans="101:101">
      <c r="CW241876" s="2195"/>
    </row>
    <row r="241900" spans="101:101">
      <c r="CW241900" s="2210"/>
    </row>
    <row r="241901" spans="101:101">
      <c r="CW241901" s="2195"/>
    </row>
    <row r="241925" spans="101:101">
      <c r="CW241925" s="2210"/>
    </row>
    <row r="241926" spans="101:101">
      <c r="CW241926" s="2195"/>
    </row>
    <row r="241950" spans="101:101">
      <c r="CW241950" s="2210"/>
    </row>
    <row r="241951" spans="101:101">
      <c r="CW241951" s="2195"/>
    </row>
    <row r="241975" spans="101:101">
      <c r="CW241975" s="2210"/>
    </row>
    <row r="241976" spans="101:101">
      <c r="CW241976" s="2195"/>
    </row>
    <row r="242000" spans="101:101">
      <c r="CW242000" s="2210"/>
    </row>
    <row r="242001" spans="101:101">
      <c r="CW242001" s="2195"/>
    </row>
    <row r="242025" spans="101:101">
      <c r="CW242025" s="2210"/>
    </row>
    <row r="242026" spans="101:101">
      <c r="CW242026" s="2195"/>
    </row>
    <row r="242050" spans="101:101">
      <c r="CW242050" s="2210"/>
    </row>
    <row r="242051" spans="101:101">
      <c r="CW242051" s="2195"/>
    </row>
    <row r="242075" spans="101:101">
      <c r="CW242075" s="2210"/>
    </row>
    <row r="242076" spans="101:101">
      <c r="CW242076" s="2195"/>
    </row>
    <row r="242100" spans="101:101">
      <c r="CW242100" s="2210"/>
    </row>
    <row r="242101" spans="101:101">
      <c r="CW242101" s="2195"/>
    </row>
    <row r="242125" spans="101:101">
      <c r="CW242125" s="2210"/>
    </row>
    <row r="242126" spans="101:101">
      <c r="CW242126" s="2195"/>
    </row>
    <row r="242150" spans="101:101">
      <c r="CW242150" s="2210"/>
    </row>
    <row r="242151" spans="101:101">
      <c r="CW242151" s="2195"/>
    </row>
    <row r="242175" spans="101:101">
      <c r="CW242175" s="2210"/>
    </row>
    <row r="242176" spans="101:101">
      <c r="CW242176" s="2195"/>
    </row>
    <row r="242200" spans="101:101">
      <c r="CW242200" s="2210"/>
    </row>
    <row r="242201" spans="101:101">
      <c r="CW242201" s="2195"/>
    </row>
    <row r="242225" spans="101:101">
      <c r="CW242225" s="2210"/>
    </row>
    <row r="242226" spans="101:101">
      <c r="CW242226" s="2195"/>
    </row>
    <row r="242250" spans="101:101">
      <c r="CW242250" s="2210"/>
    </row>
    <row r="242251" spans="101:101">
      <c r="CW242251" s="2195"/>
    </row>
    <row r="242275" spans="101:101">
      <c r="CW242275" s="2210"/>
    </row>
    <row r="242276" spans="101:101">
      <c r="CW242276" s="2195"/>
    </row>
    <row r="242300" spans="101:101">
      <c r="CW242300" s="2210"/>
    </row>
    <row r="242301" spans="101:101">
      <c r="CW242301" s="2195"/>
    </row>
    <row r="242325" spans="101:101">
      <c r="CW242325" s="2210"/>
    </row>
    <row r="242326" spans="101:101">
      <c r="CW242326" s="2195"/>
    </row>
    <row r="242350" spans="101:101">
      <c r="CW242350" s="2210"/>
    </row>
    <row r="242351" spans="101:101">
      <c r="CW242351" s="2195"/>
    </row>
    <row r="242375" spans="101:101">
      <c r="CW242375" s="2210"/>
    </row>
    <row r="242376" spans="101:101">
      <c r="CW242376" s="2195"/>
    </row>
    <row r="242400" spans="101:101">
      <c r="CW242400" s="2210"/>
    </row>
    <row r="242401" spans="101:101">
      <c r="CW242401" s="2195"/>
    </row>
    <row r="242425" spans="101:101">
      <c r="CW242425" s="2210"/>
    </row>
    <row r="242426" spans="101:101">
      <c r="CW242426" s="2195"/>
    </row>
    <row r="242450" spans="101:101">
      <c r="CW242450" s="2210"/>
    </row>
    <row r="242451" spans="101:101">
      <c r="CW242451" s="2195"/>
    </row>
    <row r="242475" spans="101:101">
      <c r="CW242475" s="2210"/>
    </row>
    <row r="242476" spans="101:101">
      <c r="CW242476" s="2195"/>
    </row>
    <row r="242500" spans="101:101">
      <c r="CW242500" s="2210"/>
    </row>
    <row r="242501" spans="101:101">
      <c r="CW242501" s="2195"/>
    </row>
    <row r="242525" spans="101:101">
      <c r="CW242525" s="2210"/>
    </row>
    <row r="242526" spans="101:101">
      <c r="CW242526" s="2195"/>
    </row>
    <row r="242550" spans="101:101">
      <c r="CW242550" s="2210"/>
    </row>
    <row r="242551" spans="101:101">
      <c r="CW242551" s="2195"/>
    </row>
    <row r="242575" spans="101:101">
      <c r="CW242575" s="2210"/>
    </row>
    <row r="242576" spans="101:101">
      <c r="CW242576" s="2195"/>
    </row>
    <row r="242600" spans="101:101">
      <c r="CW242600" s="2210"/>
    </row>
    <row r="242601" spans="101:101">
      <c r="CW242601" s="2195"/>
    </row>
    <row r="242625" spans="101:101">
      <c r="CW242625" s="2210"/>
    </row>
    <row r="242626" spans="101:101">
      <c r="CW242626" s="2195"/>
    </row>
    <row r="242650" spans="101:101">
      <c r="CW242650" s="2210"/>
    </row>
    <row r="242651" spans="101:101">
      <c r="CW242651" s="2195"/>
    </row>
    <row r="242675" spans="101:101">
      <c r="CW242675" s="2210"/>
    </row>
    <row r="242676" spans="101:101">
      <c r="CW242676" s="2195"/>
    </row>
    <row r="242700" spans="101:101">
      <c r="CW242700" s="2210"/>
    </row>
    <row r="242701" spans="101:101">
      <c r="CW242701" s="2195"/>
    </row>
    <row r="242725" spans="101:101">
      <c r="CW242725" s="2210"/>
    </row>
    <row r="242726" spans="101:101">
      <c r="CW242726" s="2195"/>
    </row>
    <row r="242750" spans="101:101">
      <c r="CW242750" s="2210"/>
    </row>
    <row r="242751" spans="101:101">
      <c r="CW242751" s="2195"/>
    </row>
    <row r="242775" spans="101:101">
      <c r="CW242775" s="2210"/>
    </row>
    <row r="242776" spans="101:101">
      <c r="CW242776" s="2195"/>
    </row>
    <row r="242800" spans="101:101">
      <c r="CW242800" s="2210"/>
    </row>
    <row r="242801" spans="101:101">
      <c r="CW242801" s="2195"/>
    </row>
    <row r="242825" spans="101:101">
      <c r="CW242825" s="2210"/>
    </row>
    <row r="242826" spans="101:101">
      <c r="CW242826" s="2195"/>
    </row>
    <row r="242850" spans="101:101">
      <c r="CW242850" s="2210"/>
    </row>
    <row r="242851" spans="101:101">
      <c r="CW242851" s="2195"/>
    </row>
    <row r="242875" spans="101:101">
      <c r="CW242875" s="2210"/>
    </row>
    <row r="242876" spans="101:101">
      <c r="CW242876" s="2195"/>
    </row>
    <row r="242900" spans="101:101">
      <c r="CW242900" s="2210"/>
    </row>
    <row r="242901" spans="101:101">
      <c r="CW242901" s="2195"/>
    </row>
    <row r="242925" spans="101:101">
      <c r="CW242925" s="2210"/>
    </row>
    <row r="242926" spans="101:101">
      <c r="CW242926" s="2195"/>
    </row>
    <row r="242950" spans="101:101">
      <c r="CW242950" s="2210"/>
    </row>
    <row r="242951" spans="101:101">
      <c r="CW242951" s="2195"/>
    </row>
    <row r="242975" spans="101:101">
      <c r="CW242975" s="2210"/>
    </row>
    <row r="242976" spans="101:101">
      <c r="CW242976" s="2195"/>
    </row>
    <row r="243000" spans="101:101">
      <c r="CW243000" s="2210"/>
    </row>
    <row r="243001" spans="101:101">
      <c r="CW243001" s="2195"/>
    </row>
    <row r="243025" spans="101:101">
      <c r="CW243025" s="2210"/>
    </row>
    <row r="243026" spans="101:101">
      <c r="CW243026" s="2195"/>
    </row>
    <row r="243050" spans="101:101">
      <c r="CW243050" s="2210"/>
    </row>
    <row r="243051" spans="101:101">
      <c r="CW243051" s="2195"/>
    </row>
    <row r="243075" spans="101:101">
      <c r="CW243075" s="2210"/>
    </row>
    <row r="243076" spans="101:101">
      <c r="CW243076" s="2195"/>
    </row>
    <row r="243100" spans="101:101">
      <c r="CW243100" s="2210"/>
    </row>
    <row r="243101" spans="101:101">
      <c r="CW243101" s="2195"/>
    </row>
    <row r="243125" spans="101:101">
      <c r="CW243125" s="2210"/>
    </row>
    <row r="243126" spans="101:101">
      <c r="CW243126" s="2195"/>
    </row>
    <row r="243150" spans="101:101">
      <c r="CW243150" s="2210"/>
    </row>
    <row r="243151" spans="101:101">
      <c r="CW243151" s="2195"/>
    </row>
    <row r="243175" spans="101:101">
      <c r="CW243175" s="2210"/>
    </row>
    <row r="243176" spans="101:101">
      <c r="CW243176" s="2195"/>
    </row>
    <row r="243200" spans="101:101">
      <c r="CW243200" s="2210"/>
    </row>
    <row r="243201" spans="101:101">
      <c r="CW243201" s="2195"/>
    </row>
    <row r="243225" spans="101:101">
      <c r="CW243225" s="2210"/>
    </row>
    <row r="243226" spans="101:101">
      <c r="CW243226" s="2195"/>
    </row>
    <row r="243250" spans="101:101">
      <c r="CW243250" s="2210"/>
    </row>
    <row r="243251" spans="101:101">
      <c r="CW243251" s="2195"/>
    </row>
    <row r="243275" spans="101:101">
      <c r="CW243275" s="2210"/>
    </row>
    <row r="243276" spans="101:101">
      <c r="CW243276" s="2195"/>
    </row>
    <row r="243300" spans="101:101">
      <c r="CW243300" s="2210"/>
    </row>
    <row r="243301" spans="101:101">
      <c r="CW243301" s="2195"/>
    </row>
    <row r="243325" spans="101:101">
      <c r="CW243325" s="2210"/>
    </row>
    <row r="243326" spans="101:101">
      <c r="CW243326" s="2195"/>
    </row>
    <row r="243350" spans="101:101">
      <c r="CW243350" s="2210"/>
    </row>
    <row r="243351" spans="101:101">
      <c r="CW243351" s="2195"/>
    </row>
    <row r="243375" spans="101:101">
      <c r="CW243375" s="2210"/>
    </row>
    <row r="243376" spans="101:101">
      <c r="CW243376" s="2195"/>
    </row>
    <row r="243400" spans="101:101">
      <c r="CW243400" s="2210"/>
    </row>
    <row r="243401" spans="101:101">
      <c r="CW243401" s="2195"/>
    </row>
    <row r="243425" spans="101:101">
      <c r="CW243425" s="2210"/>
    </row>
    <row r="243426" spans="101:101">
      <c r="CW243426" s="2195"/>
    </row>
    <row r="243450" spans="101:101">
      <c r="CW243450" s="2210"/>
    </row>
    <row r="243451" spans="101:101">
      <c r="CW243451" s="2195"/>
    </row>
    <row r="243475" spans="101:101">
      <c r="CW243475" s="2210"/>
    </row>
    <row r="243476" spans="101:101">
      <c r="CW243476" s="2195"/>
    </row>
    <row r="243500" spans="101:101">
      <c r="CW243500" s="2210"/>
    </row>
    <row r="243501" spans="101:101">
      <c r="CW243501" s="2195"/>
    </row>
    <row r="243525" spans="101:101">
      <c r="CW243525" s="2210"/>
    </row>
    <row r="243526" spans="101:101">
      <c r="CW243526" s="2195"/>
    </row>
    <row r="243550" spans="101:101">
      <c r="CW243550" s="2210"/>
    </row>
    <row r="243551" spans="101:101">
      <c r="CW243551" s="2195"/>
    </row>
    <row r="243575" spans="101:101">
      <c r="CW243575" s="2210"/>
    </row>
    <row r="243576" spans="101:101">
      <c r="CW243576" s="2195"/>
    </row>
    <row r="243600" spans="101:101">
      <c r="CW243600" s="2210"/>
    </row>
    <row r="243601" spans="101:101">
      <c r="CW243601" s="2195"/>
    </row>
    <row r="243625" spans="101:101">
      <c r="CW243625" s="2210"/>
    </row>
    <row r="243626" spans="101:101">
      <c r="CW243626" s="2195"/>
    </row>
    <row r="243650" spans="101:101">
      <c r="CW243650" s="2210"/>
    </row>
    <row r="243651" spans="101:101">
      <c r="CW243651" s="2195"/>
    </row>
    <row r="243675" spans="101:101">
      <c r="CW243675" s="2210"/>
    </row>
    <row r="243676" spans="101:101">
      <c r="CW243676" s="2195"/>
    </row>
    <row r="243700" spans="101:101">
      <c r="CW243700" s="2210"/>
    </row>
    <row r="243701" spans="101:101">
      <c r="CW243701" s="2195"/>
    </row>
    <row r="243725" spans="101:101">
      <c r="CW243725" s="2210"/>
    </row>
    <row r="243726" spans="101:101">
      <c r="CW243726" s="2195"/>
    </row>
    <row r="243750" spans="101:101">
      <c r="CW243750" s="2210"/>
    </row>
    <row r="243751" spans="101:101">
      <c r="CW243751" s="2195"/>
    </row>
    <row r="243775" spans="101:101">
      <c r="CW243775" s="2210"/>
    </row>
    <row r="243776" spans="101:101">
      <c r="CW243776" s="2195"/>
    </row>
    <row r="243800" spans="101:101">
      <c r="CW243800" s="2210"/>
    </row>
    <row r="243801" spans="101:101">
      <c r="CW243801" s="2195"/>
    </row>
    <row r="243825" spans="101:101">
      <c r="CW243825" s="2210"/>
    </row>
    <row r="243826" spans="101:101">
      <c r="CW243826" s="2195"/>
    </row>
    <row r="243850" spans="101:101">
      <c r="CW243850" s="2210"/>
    </row>
    <row r="243851" spans="101:101">
      <c r="CW243851" s="2195"/>
    </row>
    <row r="243875" spans="101:101">
      <c r="CW243875" s="2210"/>
    </row>
    <row r="243876" spans="101:101">
      <c r="CW243876" s="2195"/>
    </row>
    <row r="243900" spans="101:101">
      <c r="CW243900" s="2210"/>
    </row>
    <row r="243901" spans="101:101">
      <c r="CW243901" s="2195"/>
    </row>
    <row r="243925" spans="101:101">
      <c r="CW243925" s="2210"/>
    </row>
    <row r="243926" spans="101:101">
      <c r="CW243926" s="2195"/>
    </row>
    <row r="243950" spans="101:101">
      <c r="CW243950" s="2210"/>
    </row>
    <row r="243951" spans="101:101">
      <c r="CW243951" s="2195"/>
    </row>
    <row r="243975" spans="101:101">
      <c r="CW243975" s="2210"/>
    </row>
    <row r="243976" spans="101:101">
      <c r="CW243976" s="2195"/>
    </row>
    <row r="244000" spans="101:101">
      <c r="CW244000" s="2210"/>
    </row>
    <row r="244001" spans="101:101">
      <c r="CW244001" s="2195"/>
    </row>
    <row r="244025" spans="101:101">
      <c r="CW244025" s="2210"/>
    </row>
    <row r="244026" spans="101:101">
      <c r="CW244026" s="2195"/>
    </row>
    <row r="244050" spans="101:101">
      <c r="CW244050" s="2210"/>
    </row>
    <row r="244051" spans="101:101">
      <c r="CW244051" s="2195"/>
    </row>
    <row r="244075" spans="101:101">
      <c r="CW244075" s="2210"/>
    </row>
    <row r="244076" spans="101:101">
      <c r="CW244076" s="2195"/>
    </row>
    <row r="244100" spans="101:101">
      <c r="CW244100" s="2210"/>
    </row>
    <row r="244101" spans="101:101">
      <c r="CW244101" s="2195"/>
    </row>
    <row r="244125" spans="101:101">
      <c r="CW244125" s="2210"/>
    </row>
    <row r="244126" spans="101:101">
      <c r="CW244126" s="2195"/>
    </row>
    <row r="244150" spans="101:101">
      <c r="CW244150" s="2210"/>
    </row>
    <row r="244151" spans="101:101">
      <c r="CW244151" s="2195"/>
    </row>
    <row r="244175" spans="101:101">
      <c r="CW244175" s="2210"/>
    </row>
    <row r="244176" spans="101:101">
      <c r="CW244176" s="2195"/>
    </row>
    <row r="244200" spans="101:101">
      <c r="CW244200" s="2210"/>
    </row>
    <row r="244201" spans="101:101">
      <c r="CW244201" s="2195"/>
    </row>
    <row r="244225" spans="101:101">
      <c r="CW244225" s="2210"/>
    </row>
    <row r="244226" spans="101:101">
      <c r="CW244226" s="2195"/>
    </row>
    <row r="244250" spans="101:101">
      <c r="CW244250" s="2210"/>
    </row>
    <row r="244251" spans="101:101">
      <c r="CW244251" s="2195"/>
    </row>
    <row r="244275" spans="101:101">
      <c r="CW244275" s="2210"/>
    </row>
    <row r="244276" spans="101:101">
      <c r="CW244276" s="2195"/>
    </row>
    <row r="244300" spans="101:101">
      <c r="CW244300" s="2210"/>
    </row>
    <row r="244301" spans="101:101">
      <c r="CW244301" s="2195"/>
    </row>
    <row r="244325" spans="101:101">
      <c r="CW244325" s="2210"/>
    </row>
    <row r="244326" spans="101:101">
      <c r="CW244326" s="2195"/>
    </row>
    <row r="244350" spans="101:101">
      <c r="CW244350" s="2210"/>
    </row>
    <row r="244351" spans="101:101">
      <c r="CW244351" s="2195"/>
    </row>
    <row r="244375" spans="101:101">
      <c r="CW244375" s="2210"/>
    </row>
    <row r="244376" spans="101:101">
      <c r="CW244376" s="2195"/>
    </row>
    <row r="244400" spans="101:101">
      <c r="CW244400" s="2210"/>
    </row>
    <row r="244401" spans="101:101">
      <c r="CW244401" s="2195"/>
    </row>
    <row r="244425" spans="101:101">
      <c r="CW244425" s="2210"/>
    </row>
    <row r="244426" spans="101:101">
      <c r="CW244426" s="2195"/>
    </row>
    <row r="244450" spans="101:101">
      <c r="CW244450" s="2210"/>
    </row>
    <row r="244451" spans="101:101">
      <c r="CW244451" s="2195"/>
    </row>
    <row r="244475" spans="101:101">
      <c r="CW244475" s="2210"/>
    </row>
    <row r="244476" spans="101:101">
      <c r="CW244476" s="2195"/>
    </row>
    <row r="244500" spans="101:101">
      <c r="CW244500" s="2210"/>
    </row>
    <row r="244501" spans="101:101">
      <c r="CW244501" s="2195"/>
    </row>
    <row r="244525" spans="101:101">
      <c r="CW244525" s="2210"/>
    </row>
    <row r="244526" spans="101:101">
      <c r="CW244526" s="2195"/>
    </row>
    <row r="244550" spans="101:101">
      <c r="CW244550" s="2210"/>
    </row>
    <row r="244551" spans="101:101">
      <c r="CW244551" s="2195"/>
    </row>
    <row r="244575" spans="101:101">
      <c r="CW244575" s="2210"/>
    </row>
    <row r="244576" spans="101:101">
      <c r="CW244576" s="2195"/>
    </row>
    <row r="244600" spans="101:101">
      <c r="CW244600" s="2210"/>
    </row>
    <row r="244601" spans="101:101">
      <c r="CW244601" s="2195"/>
    </row>
    <row r="244625" spans="101:101">
      <c r="CW244625" s="2210"/>
    </row>
    <row r="244626" spans="101:101">
      <c r="CW244626" s="2195"/>
    </row>
    <row r="244650" spans="101:101">
      <c r="CW244650" s="2210"/>
    </row>
    <row r="244651" spans="101:101">
      <c r="CW244651" s="2195"/>
    </row>
    <row r="244675" spans="101:101">
      <c r="CW244675" s="2210"/>
    </row>
    <row r="244676" spans="101:101">
      <c r="CW244676" s="2195"/>
    </row>
    <row r="244700" spans="101:101">
      <c r="CW244700" s="2210"/>
    </row>
    <row r="244701" spans="101:101">
      <c r="CW244701" s="2195"/>
    </row>
    <row r="244725" spans="101:101">
      <c r="CW244725" s="2210"/>
    </row>
    <row r="244726" spans="101:101">
      <c r="CW244726" s="2195"/>
    </row>
    <row r="244750" spans="101:101">
      <c r="CW244750" s="2210"/>
    </row>
    <row r="244751" spans="101:101">
      <c r="CW244751" s="2195"/>
    </row>
    <row r="244775" spans="101:101">
      <c r="CW244775" s="2210"/>
    </row>
    <row r="244776" spans="101:101">
      <c r="CW244776" s="2195"/>
    </row>
    <row r="244800" spans="101:101">
      <c r="CW244800" s="2210"/>
    </row>
    <row r="244801" spans="101:101">
      <c r="CW244801" s="2195"/>
    </row>
    <row r="244825" spans="101:101">
      <c r="CW244825" s="2210"/>
    </row>
    <row r="244826" spans="101:101">
      <c r="CW244826" s="2195"/>
    </row>
    <row r="244850" spans="101:101">
      <c r="CW244850" s="2210"/>
    </row>
    <row r="244851" spans="101:101">
      <c r="CW244851" s="2195"/>
    </row>
    <row r="244875" spans="101:101">
      <c r="CW244875" s="2210"/>
    </row>
    <row r="244876" spans="101:101">
      <c r="CW244876" s="2195"/>
    </row>
    <row r="244900" spans="101:101">
      <c r="CW244900" s="2210"/>
    </row>
    <row r="244901" spans="101:101">
      <c r="CW244901" s="2195"/>
    </row>
    <row r="244925" spans="101:101">
      <c r="CW244925" s="2210"/>
    </row>
    <row r="244926" spans="101:101">
      <c r="CW244926" s="2195"/>
    </row>
    <row r="244950" spans="101:101">
      <c r="CW244950" s="2210"/>
    </row>
    <row r="244951" spans="101:101">
      <c r="CW244951" s="2195"/>
    </row>
    <row r="244975" spans="101:101">
      <c r="CW244975" s="2210"/>
    </row>
    <row r="244976" spans="101:101">
      <c r="CW244976" s="2195"/>
    </row>
    <row r="245000" spans="101:101">
      <c r="CW245000" s="2210"/>
    </row>
    <row r="245001" spans="101:101">
      <c r="CW245001" s="2195"/>
    </row>
    <row r="245025" spans="101:101">
      <c r="CW245025" s="2210"/>
    </row>
    <row r="245026" spans="101:101">
      <c r="CW245026" s="2195"/>
    </row>
    <row r="245050" spans="101:101">
      <c r="CW245050" s="2210"/>
    </row>
    <row r="245051" spans="101:101">
      <c r="CW245051" s="2195"/>
    </row>
    <row r="245075" spans="101:101">
      <c r="CW245075" s="2210"/>
    </row>
    <row r="245076" spans="101:101">
      <c r="CW245076" s="2195"/>
    </row>
    <row r="245100" spans="101:101">
      <c r="CW245100" s="2210"/>
    </row>
    <row r="245101" spans="101:101">
      <c r="CW245101" s="2195"/>
    </row>
    <row r="245125" spans="101:101">
      <c r="CW245125" s="2210"/>
    </row>
    <row r="245126" spans="101:101">
      <c r="CW245126" s="2195"/>
    </row>
    <row r="245150" spans="101:101">
      <c r="CW245150" s="2210"/>
    </row>
    <row r="245151" spans="101:101">
      <c r="CW245151" s="2195"/>
    </row>
    <row r="245175" spans="101:101">
      <c r="CW245175" s="2210"/>
    </row>
    <row r="245176" spans="101:101">
      <c r="CW245176" s="2195"/>
    </row>
    <row r="245200" spans="101:101">
      <c r="CW245200" s="2210"/>
    </row>
    <row r="245201" spans="101:101">
      <c r="CW245201" s="2195"/>
    </row>
    <row r="245225" spans="101:101">
      <c r="CW245225" s="2210"/>
    </row>
    <row r="245226" spans="101:101">
      <c r="CW245226" s="2195"/>
    </row>
    <row r="245250" spans="101:101">
      <c r="CW245250" s="2210"/>
    </row>
    <row r="245251" spans="101:101">
      <c r="CW245251" s="2195"/>
    </row>
    <row r="245275" spans="101:101">
      <c r="CW245275" s="2210"/>
    </row>
    <row r="245276" spans="101:101">
      <c r="CW245276" s="2195"/>
    </row>
    <row r="245300" spans="101:101">
      <c r="CW245300" s="2210"/>
    </row>
    <row r="245301" spans="101:101">
      <c r="CW245301" s="2195"/>
    </row>
    <row r="245325" spans="101:101">
      <c r="CW245325" s="2210"/>
    </row>
    <row r="245326" spans="101:101">
      <c r="CW245326" s="2195"/>
    </row>
    <row r="245350" spans="101:101">
      <c r="CW245350" s="2210"/>
    </row>
    <row r="245351" spans="101:101">
      <c r="CW245351" s="2195"/>
    </row>
    <row r="245375" spans="101:101">
      <c r="CW245375" s="2210"/>
    </row>
    <row r="245376" spans="101:101">
      <c r="CW245376" s="2195"/>
    </row>
    <row r="245400" spans="101:101">
      <c r="CW245400" s="2210"/>
    </row>
    <row r="245401" spans="101:101">
      <c r="CW245401" s="2195"/>
    </row>
    <row r="245425" spans="101:101">
      <c r="CW245425" s="2210"/>
    </row>
    <row r="245426" spans="101:101">
      <c r="CW245426" s="2195"/>
    </row>
    <row r="245450" spans="101:101">
      <c r="CW245450" s="2210"/>
    </row>
    <row r="245451" spans="101:101">
      <c r="CW245451" s="2195"/>
    </row>
    <row r="245475" spans="101:101">
      <c r="CW245475" s="2210"/>
    </row>
    <row r="245476" spans="101:101">
      <c r="CW245476" s="2195"/>
    </row>
    <row r="245500" spans="101:101">
      <c r="CW245500" s="2210"/>
    </row>
    <row r="245501" spans="101:101">
      <c r="CW245501" s="2195"/>
    </row>
    <row r="245525" spans="101:101">
      <c r="CW245525" s="2210"/>
    </row>
    <row r="245526" spans="101:101">
      <c r="CW245526" s="2195"/>
    </row>
    <row r="245550" spans="101:101">
      <c r="CW245550" s="2210"/>
    </row>
    <row r="245551" spans="101:101">
      <c r="CW245551" s="2195"/>
    </row>
    <row r="245575" spans="101:101">
      <c r="CW245575" s="2210"/>
    </row>
    <row r="245576" spans="101:101">
      <c r="CW245576" s="2195"/>
    </row>
    <row r="245600" spans="101:101">
      <c r="CW245600" s="2210"/>
    </row>
    <row r="245601" spans="101:101">
      <c r="CW245601" s="2195"/>
    </row>
    <row r="245625" spans="101:101">
      <c r="CW245625" s="2210"/>
    </row>
    <row r="245626" spans="101:101">
      <c r="CW245626" s="2195"/>
    </row>
    <row r="245650" spans="101:101">
      <c r="CW245650" s="2210"/>
    </row>
    <row r="245651" spans="101:101">
      <c r="CW245651" s="2195"/>
    </row>
    <row r="245675" spans="101:101">
      <c r="CW245675" s="2210"/>
    </row>
    <row r="245676" spans="101:101">
      <c r="CW245676" s="2195"/>
    </row>
    <row r="245700" spans="101:101">
      <c r="CW245700" s="2210"/>
    </row>
    <row r="245701" spans="101:101">
      <c r="CW245701" s="2195"/>
    </row>
    <row r="245725" spans="101:101">
      <c r="CW245725" s="2210"/>
    </row>
    <row r="245726" spans="101:101">
      <c r="CW245726" s="2195"/>
    </row>
    <row r="245750" spans="101:101">
      <c r="CW245750" s="2210"/>
    </row>
    <row r="245751" spans="101:101">
      <c r="CW245751" s="2195"/>
    </row>
    <row r="245775" spans="101:101">
      <c r="CW245775" s="2210"/>
    </row>
    <row r="245776" spans="101:101">
      <c r="CW245776" s="2195"/>
    </row>
    <row r="245800" spans="101:101">
      <c r="CW245800" s="2210"/>
    </row>
    <row r="245801" spans="101:101">
      <c r="CW245801" s="2195"/>
    </row>
    <row r="245825" spans="101:101">
      <c r="CW245825" s="2210"/>
    </row>
    <row r="245826" spans="101:101">
      <c r="CW245826" s="2195"/>
    </row>
    <row r="245850" spans="101:101">
      <c r="CW245850" s="2210"/>
    </row>
    <row r="245851" spans="101:101">
      <c r="CW245851" s="2195"/>
    </row>
    <row r="245875" spans="101:101">
      <c r="CW245875" s="2210"/>
    </row>
    <row r="245876" spans="101:101">
      <c r="CW245876" s="2195"/>
    </row>
    <row r="245900" spans="101:101">
      <c r="CW245900" s="2210"/>
    </row>
    <row r="245901" spans="101:101">
      <c r="CW245901" s="2195"/>
    </row>
    <row r="245925" spans="101:101">
      <c r="CW245925" s="2210"/>
    </row>
    <row r="245926" spans="101:101">
      <c r="CW245926" s="2195"/>
    </row>
    <row r="245950" spans="101:101">
      <c r="CW245950" s="2210"/>
    </row>
    <row r="245951" spans="101:101">
      <c r="CW245951" s="2195"/>
    </row>
    <row r="245975" spans="101:101">
      <c r="CW245975" s="2210"/>
    </row>
    <row r="245976" spans="101:101">
      <c r="CW245976" s="2195"/>
    </row>
    <row r="246000" spans="101:101">
      <c r="CW246000" s="2210"/>
    </row>
    <row r="246001" spans="101:101">
      <c r="CW246001" s="2195"/>
    </row>
    <row r="246025" spans="101:101">
      <c r="CW246025" s="2210"/>
    </row>
    <row r="246026" spans="101:101">
      <c r="CW246026" s="2195"/>
    </row>
    <row r="246050" spans="101:101">
      <c r="CW246050" s="2210"/>
    </row>
    <row r="246051" spans="101:101">
      <c r="CW246051" s="2195"/>
    </row>
    <row r="246075" spans="101:101">
      <c r="CW246075" s="2210"/>
    </row>
    <row r="246076" spans="101:101">
      <c r="CW246076" s="2195"/>
    </row>
    <row r="246100" spans="101:101">
      <c r="CW246100" s="2210"/>
    </row>
    <row r="246101" spans="101:101">
      <c r="CW246101" s="2195"/>
    </row>
    <row r="246125" spans="101:101">
      <c r="CW246125" s="2210"/>
    </row>
    <row r="246126" spans="101:101">
      <c r="CW246126" s="2195"/>
    </row>
    <row r="246150" spans="101:101">
      <c r="CW246150" s="2210"/>
    </row>
    <row r="246151" spans="101:101">
      <c r="CW246151" s="2195"/>
    </row>
    <row r="246175" spans="101:101">
      <c r="CW246175" s="2210"/>
    </row>
    <row r="246176" spans="101:101">
      <c r="CW246176" s="2195"/>
    </row>
    <row r="246200" spans="101:101">
      <c r="CW246200" s="2210"/>
    </row>
    <row r="246201" spans="101:101">
      <c r="CW246201" s="2195"/>
    </row>
    <row r="246225" spans="101:101">
      <c r="CW246225" s="2210"/>
    </row>
    <row r="246226" spans="101:101">
      <c r="CW246226" s="2195"/>
    </row>
    <row r="246250" spans="101:101">
      <c r="CW246250" s="2210"/>
    </row>
    <row r="246251" spans="101:101">
      <c r="CW246251" s="2195"/>
    </row>
    <row r="246275" spans="101:101">
      <c r="CW246275" s="2210"/>
    </row>
    <row r="246276" spans="101:101">
      <c r="CW246276" s="2195"/>
    </row>
    <row r="246300" spans="101:101">
      <c r="CW246300" s="2210"/>
    </row>
    <row r="246301" spans="101:101">
      <c r="CW246301" s="2195"/>
    </row>
    <row r="246325" spans="101:101">
      <c r="CW246325" s="2210"/>
    </row>
    <row r="246326" spans="101:101">
      <c r="CW246326" s="2195"/>
    </row>
    <row r="246350" spans="101:101">
      <c r="CW246350" s="2210"/>
    </row>
    <row r="246351" spans="101:101">
      <c r="CW246351" s="2195"/>
    </row>
    <row r="246375" spans="101:101">
      <c r="CW246375" s="2210"/>
    </row>
    <row r="246376" spans="101:101">
      <c r="CW246376" s="2195"/>
    </row>
    <row r="246400" spans="101:101">
      <c r="CW246400" s="2210"/>
    </row>
    <row r="246401" spans="101:101">
      <c r="CW246401" s="2195"/>
    </row>
    <row r="246425" spans="101:101">
      <c r="CW246425" s="2210"/>
    </row>
    <row r="246426" spans="101:101">
      <c r="CW246426" s="2195"/>
    </row>
    <row r="246450" spans="101:101">
      <c r="CW246450" s="2210"/>
    </row>
    <row r="246451" spans="101:101">
      <c r="CW246451" s="2195"/>
    </row>
    <row r="246475" spans="101:101">
      <c r="CW246475" s="2210"/>
    </row>
    <row r="246476" spans="101:101">
      <c r="CW246476" s="2195"/>
    </row>
    <row r="246500" spans="101:101">
      <c r="CW246500" s="2210"/>
    </row>
    <row r="246501" spans="101:101">
      <c r="CW246501" s="2195"/>
    </row>
    <row r="246525" spans="101:101">
      <c r="CW246525" s="2210"/>
    </row>
    <row r="246526" spans="101:101">
      <c r="CW246526" s="2195"/>
    </row>
    <row r="246550" spans="101:101">
      <c r="CW246550" s="2210"/>
    </row>
    <row r="246551" spans="101:101">
      <c r="CW246551" s="2195"/>
    </row>
    <row r="246575" spans="101:101">
      <c r="CW246575" s="2210"/>
    </row>
    <row r="246576" spans="101:101">
      <c r="CW246576" s="2195"/>
    </row>
    <row r="246600" spans="101:101">
      <c r="CW246600" s="2210"/>
    </row>
    <row r="246601" spans="101:101">
      <c r="CW246601" s="2195"/>
    </row>
    <row r="246625" spans="101:101">
      <c r="CW246625" s="2210"/>
    </row>
    <row r="246626" spans="101:101">
      <c r="CW246626" s="2195"/>
    </row>
    <row r="246650" spans="101:101">
      <c r="CW246650" s="2210"/>
    </row>
    <row r="246651" spans="101:101">
      <c r="CW246651" s="2195"/>
    </row>
    <row r="246675" spans="101:101">
      <c r="CW246675" s="2210"/>
    </row>
    <row r="246676" spans="101:101">
      <c r="CW246676" s="2195"/>
    </row>
    <row r="246700" spans="101:101">
      <c r="CW246700" s="2210"/>
    </row>
    <row r="246701" spans="101:101">
      <c r="CW246701" s="2195"/>
    </row>
    <row r="246725" spans="101:101">
      <c r="CW246725" s="2210"/>
    </row>
    <row r="246726" spans="101:101">
      <c r="CW246726" s="2195"/>
    </row>
    <row r="246750" spans="101:101">
      <c r="CW246750" s="2210"/>
    </row>
    <row r="246751" spans="101:101">
      <c r="CW246751" s="2195"/>
    </row>
    <row r="246775" spans="101:101">
      <c r="CW246775" s="2210"/>
    </row>
    <row r="246776" spans="101:101">
      <c r="CW246776" s="2195"/>
    </row>
    <row r="246800" spans="101:101">
      <c r="CW246800" s="2210"/>
    </row>
    <row r="246801" spans="101:101">
      <c r="CW246801" s="2195"/>
    </row>
    <row r="246825" spans="101:101">
      <c r="CW246825" s="2210"/>
    </row>
    <row r="246826" spans="101:101">
      <c r="CW246826" s="2195"/>
    </row>
    <row r="246850" spans="101:101">
      <c r="CW246850" s="2210"/>
    </row>
    <row r="246851" spans="101:101">
      <c r="CW246851" s="2195"/>
    </row>
    <row r="246875" spans="101:101">
      <c r="CW246875" s="2210"/>
    </row>
    <row r="246876" spans="101:101">
      <c r="CW246876" s="2195"/>
    </row>
    <row r="246900" spans="101:101">
      <c r="CW246900" s="2210"/>
    </row>
    <row r="246901" spans="101:101">
      <c r="CW246901" s="2195"/>
    </row>
    <row r="246925" spans="101:101">
      <c r="CW246925" s="2210"/>
    </row>
    <row r="246926" spans="101:101">
      <c r="CW246926" s="2195"/>
    </row>
    <row r="246950" spans="101:101">
      <c r="CW246950" s="2210"/>
    </row>
    <row r="246951" spans="101:101">
      <c r="CW246951" s="2195"/>
    </row>
    <row r="246975" spans="101:101">
      <c r="CW246975" s="2210"/>
    </row>
    <row r="246976" spans="101:101">
      <c r="CW246976" s="2195"/>
    </row>
    <row r="247000" spans="101:101">
      <c r="CW247000" s="2210"/>
    </row>
    <row r="247001" spans="101:101">
      <c r="CW247001" s="2195"/>
    </row>
    <row r="247025" spans="101:101">
      <c r="CW247025" s="2210"/>
    </row>
    <row r="247026" spans="101:101">
      <c r="CW247026" s="2195"/>
    </row>
    <row r="247050" spans="101:101">
      <c r="CW247050" s="2210"/>
    </row>
    <row r="247051" spans="101:101">
      <c r="CW247051" s="2195"/>
    </row>
    <row r="247075" spans="101:101">
      <c r="CW247075" s="2210"/>
    </row>
    <row r="247076" spans="101:101">
      <c r="CW247076" s="2195"/>
    </row>
    <row r="247100" spans="101:101">
      <c r="CW247100" s="2210"/>
    </row>
    <row r="247101" spans="101:101">
      <c r="CW247101" s="2195"/>
    </row>
    <row r="247125" spans="101:101">
      <c r="CW247125" s="2210"/>
    </row>
    <row r="247126" spans="101:101">
      <c r="CW247126" s="2195"/>
    </row>
    <row r="247150" spans="101:101">
      <c r="CW247150" s="2210"/>
    </row>
    <row r="247151" spans="101:101">
      <c r="CW247151" s="2195"/>
    </row>
    <row r="247175" spans="101:101">
      <c r="CW247175" s="2210"/>
    </row>
    <row r="247176" spans="101:101">
      <c r="CW247176" s="2195"/>
    </row>
    <row r="247200" spans="101:101">
      <c r="CW247200" s="2210"/>
    </row>
    <row r="247201" spans="101:101">
      <c r="CW247201" s="2195"/>
    </row>
    <row r="247225" spans="101:101">
      <c r="CW247225" s="2210"/>
    </row>
    <row r="247226" spans="101:101">
      <c r="CW247226" s="2195"/>
    </row>
    <row r="247250" spans="101:101">
      <c r="CW247250" s="2210"/>
    </row>
    <row r="247251" spans="101:101">
      <c r="CW247251" s="2195"/>
    </row>
    <row r="247275" spans="101:101">
      <c r="CW247275" s="2210"/>
    </row>
    <row r="247276" spans="101:101">
      <c r="CW247276" s="2195"/>
    </row>
    <row r="247300" spans="101:101">
      <c r="CW247300" s="2210"/>
    </row>
    <row r="247301" spans="101:101">
      <c r="CW247301" s="2195"/>
    </row>
    <row r="247325" spans="101:101">
      <c r="CW247325" s="2210"/>
    </row>
    <row r="247326" spans="101:101">
      <c r="CW247326" s="2195"/>
    </row>
    <row r="247350" spans="101:101">
      <c r="CW247350" s="2210"/>
    </row>
    <row r="247351" spans="101:101">
      <c r="CW247351" s="2195"/>
    </row>
    <row r="247375" spans="101:101">
      <c r="CW247375" s="2210"/>
    </row>
    <row r="247376" spans="101:101">
      <c r="CW247376" s="2195"/>
    </row>
    <row r="247400" spans="101:101">
      <c r="CW247400" s="2210"/>
    </row>
    <row r="247401" spans="101:101">
      <c r="CW247401" s="2195"/>
    </row>
    <row r="247425" spans="101:101">
      <c r="CW247425" s="2210"/>
    </row>
    <row r="247426" spans="101:101">
      <c r="CW247426" s="2195"/>
    </row>
    <row r="247450" spans="101:101">
      <c r="CW247450" s="2210"/>
    </row>
    <row r="247451" spans="101:101">
      <c r="CW247451" s="2195"/>
    </row>
    <row r="247475" spans="101:101">
      <c r="CW247475" s="2210"/>
    </row>
    <row r="247476" spans="101:101">
      <c r="CW247476" s="2195"/>
    </row>
    <row r="247500" spans="101:101">
      <c r="CW247500" s="2210"/>
    </row>
    <row r="247501" spans="101:101">
      <c r="CW247501" s="2195"/>
    </row>
    <row r="247525" spans="101:101">
      <c r="CW247525" s="2210"/>
    </row>
    <row r="247526" spans="101:101">
      <c r="CW247526" s="2195"/>
    </row>
    <row r="247550" spans="101:101">
      <c r="CW247550" s="2210"/>
    </row>
    <row r="247551" spans="101:101">
      <c r="CW247551" s="2195"/>
    </row>
    <row r="247575" spans="101:101">
      <c r="CW247575" s="2210"/>
    </row>
    <row r="247576" spans="101:101">
      <c r="CW247576" s="2195"/>
    </row>
    <row r="247600" spans="101:101">
      <c r="CW247600" s="2210"/>
    </row>
    <row r="247601" spans="101:101">
      <c r="CW247601" s="2195"/>
    </row>
    <row r="247625" spans="101:101">
      <c r="CW247625" s="2210"/>
    </row>
    <row r="247626" spans="101:101">
      <c r="CW247626" s="2195"/>
    </row>
    <row r="247650" spans="101:101">
      <c r="CW247650" s="2210"/>
    </row>
    <row r="247651" spans="101:101">
      <c r="CW247651" s="2195"/>
    </row>
    <row r="247675" spans="101:101">
      <c r="CW247675" s="2210"/>
    </row>
    <row r="247676" spans="101:101">
      <c r="CW247676" s="2195"/>
    </row>
    <row r="247700" spans="101:101">
      <c r="CW247700" s="2210"/>
    </row>
    <row r="247701" spans="101:101">
      <c r="CW247701" s="2195"/>
    </row>
    <row r="247725" spans="101:101">
      <c r="CW247725" s="2210"/>
    </row>
    <row r="247726" spans="101:101">
      <c r="CW247726" s="2195"/>
    </row>
    <row r="247750" spans="101:101">
      <c r="CW247750" s="2210"/>
    </row>
    <row r="247751" spans="101:101">
      <c r="CW247751" s="2195"/>
    </row>
    <row r="247775" spans="101:101">
      <c r="CW247775" s="2210"/>
    </row>
    <row r="247776" spans="101:101">
      <c r="CW247776" s="2195"/>
    </row>
    <row r="247800" spans="101:101">
      <c r="CW247800" s="2210"/>
    </row>
    <row r="247801" spans="101:101">
      <c r="CW247801" s="2195"/>
    </row>
    <row r="247825" spans="101:101">
      <c r="CW247825" s="2210"/>
    </row>
    <row r="247826" spans="101:101">
      <c r="CW247826" s="2195"/>
    </row>
    <row r="247850" spans="101:101">
      <c r="CW247850" s="2210"/>
    </row>
    <row r="247851" spans="101:101">
      <c r="CW247851" s="2195"/>
    </row>
    <row r="247875" spans="101:101">
      <c r="CW247875" s="2210"/>
    </row>
    <row r="247876" spans="101:101">
      <c r="CW247876" s="2195"/>
    </row>
    <row r="247900" spans="101:101">
      <c r="CW247900" s="2210"/>
    </row>
    <row r="247901" spans="101:101">
      <c r="CW247901" s="2195"/>
    </row>
    <row r="247925" spans="101:101">
      <c r="CW247925" s="2210"/>
    </row>
    <row r="247926" spans="101:101">
      <c r="CW247926" s="2195"/>
    </row>
    <row r="247950" spans="101:101">
      <c r="CW247950" s="2210"/>
    </row>
    <row r="247951" spans="101:101">
      <c r="CW247951" s="2195"/>
    </row>
    <row r="247975" spans="101:101">
      <c r="CW247975" s="2210"/>
    </row>
    <row r="247976" spans="101:101">
      <c r="CW247976" s="2195"/>
    </row>
    <row r="248000" spans="101:101">
      <c r="CW248000" s="2210"/>
    </row>
    <row r="248001" spans="101:101">
      <c r="CW248001" s="2195"/>
    </row>
    <row r="248025" spans="101:101">
      <c r="CW248025" s="2210"/>
    </row>
    <row r="248026" spans="101:101">
      <c r="CW248026" s="2195"/>
    </row>
    <row r="248050" spans="101:101">
      <c r="CW248050" s="2210"/>
    </row>
    <row r="248051" spans="101:101">
      <c r="CW248051" s="2195"/>
    </row>
    <row r="248075" spans="101:101">
      <c r="CW248075" s="2210"/>
    </row>
    <row r="248076" spans="101:101">
      <c r="CW248076" s="2195"/>
    </row>
    <row r="248100" spans="101:101">
      <c r="CW248100" s="2210"/>
    </row>
    <row r="248101" spans="101:101">
      <c r="CW248101" s="2195"/>
    </row>
    <row r="248125" spans="101:101">
      <c r="CW248125" s="2210"/>
    </row>
    <row r="248126" spans="101:101">
      <c r="CW248126" s="2195"/>
    </row>
    <row r="248150" spans="101:101">
      <c r="CW248150" s="2210"/>
    </row>
    <row r="248151" spans="101:101">
      <c r="CW248151" s="2195"/>
    </row>
    <row r="248175" spans="101:101">
      <c r="CW248175" s="2210"/>
    </row>
    <row r="248176" spans="101:101">
      <c r="CW248176" s="2195"/>
    </row>
    <row r="248200" spans="101:101">
      <c r="CW248200" s="2210"/>
    </row>
    <row r="248201" spans="101:101">
      <c r="CW248201" s="2195"/>
    </row>
    <row r="248225" spans="101:101">
      <c r="CW248225" s="2210"/>
    </row>
    <row r="248226" spans="101:101">
      <c r="CW248226" s="2195"/>
    </row>
    <row r="248250" spans="101:101">
      <c r="CW248250" s="2210"/>
    </row>
    <row r="248251" spans="101:101">
      <c r="CW248251" s="2195"/>
    </row>
    <row r="248275" spans="101:101">
      <c r="CW248275" s="2210"/>
    </row>
    <row r="248276" spans="101:101">
      <c r="CW248276" s="2195"/>
    </row>
    <row r="248300" spans="101:101">
      <c r="CW248300" s="2210"/>
    </row>
    <row r="248301" spans="101:101">
      <c r="CW248301" s="2195"/>
    </row>
    <row r="248325" spans="101:101">
      <c r="CW248325" s="2210"/>
    </row>
    <row r="248326" spans="101:101">
      <c r="CW248326" s="2195"/>
    </row>
    <row r="248350" spans="101:101">
      <c r="CW248350" s="2210"/>
    </row>
    <row r="248351" spans="101:101">
      <c r="CW248351" s="2195"/>
    </row>
    <row r="248375" spans="101:101">
      <c r="CW248375" s="2210"/>
    </row>
    <row r="248376" spans="101:101">
      <c r="CW248376" s="2195"/>
    </row>
    <row r="248400" spans="101:101">
      <c r="CW248400" s="2210"/>
    </row>
    <row r="248401" spans="101:101">
      <c r="CW248401" s="2195"/>
    </row>
    <row r="248425" spans="101:101">
      <c r="CW248425" s="2210"/>
    </row>
    <row r="248426" spans="101:101">
      <c r="CW248426" s="2195"/>
    </row>
    <row r="248450" spans="101:101">
      <c r="CW248450" s="2210"/>
    </row>
    <row r="248451" spans="101:101">
      <c r="CW248451" s="2195"/>
    </row>
    <row r="248475" spans="101:101">
      <c r="CW248475" s="2210"/>
    </row>
    <row r="248476" spans="101:101">
      <c r="CW248476" s="2195"/>
    </row>
    <row r="248500" spans="101:101">
      <c r="CW248500" s="2210"/>
    </row>
    <row r="248501" spans="101:101">
      <c r="CW248501" s="2195"/>
    </row>
    <row r="248525" spans="101:101">
      <c r="CW248525" s="2210"/>
    </row>
    <row r="248526" spans="101:101">
      <c r="CW248526" s="2195"/>
    </row>
    <row r="248550" spans="101:101">
      <c r="CW248550" s="2210"/>
    </row>
    <row r="248551" spans="101:101">
      <c r="CW248551" s="2195"/>
    </row>
    <row r="248575" spans="101:101">
      <c r="CW248575" s="2210"/>
    </row>
    <row r="248576" spans="101:101">
      <c r="CW248576" s="2195"/>
    </row>
    <row r="248600" spans="101:101">
      <c r="CW248600" s="2210"/>
    </row>
    <row r="248601" spans="101:101">
      <c r="CW248601" s="2195"/>
    </row>
    <row r="248625" spans="101:101">
      <c r="CW248625" s="2210"/>
    </row>
    <row r="248626" spans="101:101">
      <c r="CW248626" s="2195"/>
    </row>
    <row r="248650" spans="101:101">
      <c r="CW248650" s="2210"/>
    </row>
    <row r="248651" spans="101:101">
      <c r="CW248651" s="2195"/>
    </row>
    <row r="248675" spans="101:101">
      <c r="CW248675" s="2210"/>
    </row>
    <row r="248676" spans="101:101">
      <c r="CW248676" s="2195"/>
    </row>
    <row r="248700" spans="101:101">
      <c r="CW248700" s="2210"/>
    </row>
    <row r="248701" spans="101:101">
      <c r="CW248701" s="2195"/>
    </row>
    <row r="248725" spans="101:101">
      <c r="CW248725" s="2210"/>
    </row>
    <row r="248726" spans="101:101">
      <c r="CW248726" s="2195"/>
    </row>
    <row r="248750" spans="101:101">
      <c r="CW248750" s="2210"/>
    </row>
    <row r="248751" spans="101:101">
      <c r="CW248751" s="2195"/>
    </row>
    <row r="248775" spans="101:101">
      <c r="CW248775" s="2210"/>
    </row>
    <row r="248776" spans="101:101">
      <c r="CW248776" s="2195"/>
    </row>
    <row r="248800" spans="101:101">
      <c r="CW248800" s="2210"/>
    </row>
    <row r="248801" spans="101:101">
      <c r="CW248801" s="2195"/>
    </row>
    <row r="248825" spans="101:101">
      <c r="CW248825" s="2210"/>
    </row>
    <row r="248826" spans="101:101">
      <c r="CW248826" s="2195"/>
    </row>
    <row r="248850" spans="101:101">
      <c r="CW248850" s="2210"/>
    </row>
    <row r="248851" spans="101:101">
      <c r="CW248851" s="2195"/>
    </row>
    <row r="248875" spans="101:101">
      <c r="CW248875" s="2210"/>
    </row>
    <row r="248876" spans="101:101">
      <c r="CW248876" s="2195"/>
    </row>
    <row r="248900" spans="101:101">
      <c r="CW248900" s="2210"/>
    </row>
    <row r="248901" spans="101:101">
      <c r="CW248901" s="2195"/>
    </row>
    <row r="248925" spans="101:101">
      <c r="CW248925" s="2210"/>
    </row>
    <row r="248926" spans="101:101">
      <c r="CW248926" s="2195"/>
    </row>
    <row r="248950" spans="101:101">
      <c r="CW248950" s="2210"/>
    </row>
    <row r="248951" spans="101:101">
      <c r="CW248951" s="2195"/>
    </row>
    <row r="248975" spans="101:101">
      <c r="CW248975" s="2210"/>
    </row>
    <row r="248976" spans="101:101">
      <c r="CW248976" s="2195"/>
    </row>
    <row r="249000" spans="101:101">
      <c r="CW249000" s="2210"/>
    </row>
    <row r="249001" spans="101:101">
      <c r="CW249001" s="2195"/>
    </row>
    <row r="249025" spans="101:101">
      <c r="CW249025" s="2210"/>
    </row>
    <row r="249026" spans="101:101">
      <c r="CW249026" s="2195"/>
    </row>
    <row r="249050" spans="101:101">
      <c r="CW249050" s="2210"/>
    </row>
    <row r="249051" spans="101:101">
      <c r="CW249051" s="2195"/>
    </row>
    <row r="249075" spans="101:101">
      <c r="CW249075" s="2210"/>
    </row>
    <row r="249076" spans="101:101">
      <c r="CW249076" s="2195"/>
    </row>
    <row r="249100" spans="101:101">
      <c r="CW249100" s="2210"/>
    </row>
    <row r="249101" spans="101:101">
      <c r="CW249101" s="2195"/>
    </row>
    <row r="249125" spans="101:101">
      <c r="CW249125" s="2210"/>
    </row>
    <row r="249126" spans="101:101">
      <c r="CW249126" s="2195"/>
    </row>
    <row r="249150" spans="101:101">
      <c r="CW249150" s="2210"/>
    </row>
    <row r="249151" spans="101:101">
      <c r="CW249151" s="2195"/>
    </row>
    <row r="249175" spans="101:101">
      <c r="CW249175" s="2210"/>
    </row>
    <row r="249176" spans="101:101">
      <c r="CW249176" s="2195"/>
    </row>
    <row r="249200" spans="101:101">
      <c r="CW249200" s="2210"/>
    </row>
    <row r="249201" spans="101:101">
      <c r="CW249201" s="2195"/>
    </row>
    <row r="249225" spans="101:101">
      <c r="CW249225" s="2210"/>
    </row>
    <row r="249226" spans="101:101">
      <c r="CW249226" s="2195"/>
    </row>
    <row r="249250" spans="101:101">
      <c r="CW249250" s="2210"/>
    </row>
    <row r="249251" spans="101:101">
      <c r="CW249251" s="2195"/>
    </row>
    <row r="249275" spans="101:101">
      <c r="CW249275" s="2210"/>
    </row>
    <row r="249276" spans="101:101">
      <c r="CW249276" s="2195"/>
    </row>
    <row r="249300" spans="101:101">
      <c r="CW249300" s="2210"/>
    </row>
    <row r="249301" spans="101:101">
      <c r="CW249301" s="2195"/>
    </row>
    <row r="249325" spans="101:101">
      <c r="CW249325" s="2210"/>
    </row>
    <row r="249326" spans="101:101">
      <c r="CW249326" s="2195"/>
    </row>
    <row r="249350" spans="101:101">
      <c r="CW249350" s="2210"/>
    </row>
    <row r="249351" spans="101:101">
      <c r="CW249351" s="2195"/>
    </row>
    <row r="249375" spans="101:101">
      <c r="CW249375" s="2210"/>
    </row>
    <row r="249376" spans="101:101">
      <c r="CW249376" s="2195"/>
    </row>
    <row r="249400" spans="101:101">
      <c r="CW249400" s="2210"/>
    </row>
    <row r="249401" spans="101:101">
      <c r="CW249401" s="2195"/>
    </row>
    <row r="249425" spans="101:101">
      <c r="CW249425" s="2210"/>
    </row>
    <row r="249426" spans="101:101">
      <c r="CW249426" s="2195"/>
    </row>
    <row r="249450" spans="101:101">
      <c r="CW249450" s="2210"/>
    </row>
    <row r="249451" spans="101:101">
      <c r="CW249451" s="2195"/>
    </row>
    <row r="249475" spans="101:101">
      <c r="CW249475" s="2210"/>
    </row>
    <row r="249476" spans="101:101">
      <c r="CW249476" s="2195"/>
    </row>
    <row r="249500" spans="101:101">
      <c r="CW249500" s="2210"/>
    </row>
    <row r="249501" spans="101:101">
      <c r="CW249501" s="2195"/>
    </row>
    <row r="249525" spans="101:101">
      <c r="CW249525" s="2210"/>
    </row>
    <row r="249526" spans="101:101">
      <c r="CW249526" s="2195"/>
    </row>
    <row r="249550" spans="101:101">
      <c r="CW249550" s="2210"/>
    </row>
    <row r="249551" spans="101:101">
      <c r="CW249551" s="2195"/>
    </row>
    <row r="249575" spans="101:101">
      <c r="CW249575" s="2210"/>
    </row>
    <row r="249576" spans="101:101">
      <c r="CW249576" s="2195"/>
    </row>
    <row r="249600" spans="101:101">
      <c r="CW249600" s="2210"/>
    </row>
    <row r="249601" spans="101:101">
      <c r="CW249601" s="2195"/>
    </row>
    <row r="249625" spans="101:101">
      <c r="CW249625" s="2210"/>
    </row>
    <row r="249626" spans="101:101">
      <c r="CW249626" s="2195"/>
    </row>
    <row r="249650" spans="101:101">
      <c r="CW249650" s="2210"/>
    </row>
    <row r="249651" spans="101:101">
      <c r="CW249651" s="2195"/>
    </row>
    <row r="249675" spans="101:101">
      <c r="CW249675" s="2210"/>
    </row>
    <row r="249676" spans="101:101">
      <c r="CW249676" s="2195"/>
    </row>
    <row r="249700" spans="101:101">
      <c r="CW249700" s="2210"/>
    </row>
    <row r="249701" spans="101:101">
      <c r="CW249701" s="2195"/>
    </row>
    <row r="249725" spans="101:101">
      <c r="CW249725" s="2210"/>
    </row>
    <row r="249726" spans="101:101">
      <c r="CW249726" s="2195"/>
    </row>
    <row r="249750" spans="101:101">
      <c r="CW249750" s="2210"/>
    </row>
    <row r="249751" spans="101:101">
      <c r="CW249751" s="2195"/>
    </row>
    <row r="249775" spans="101:101">
      <c r="CW249775" s="2210"/>
    </row>
    <row r="249776" spans="101:101">
      <c r="CW249776" s="2195"/>
    </row>
    <row r="249800" spans="101:101">
      <c r="CW249800" s="2210"/>
    </row>
    <row r="249801" spans="101:101">
      <c r="CW249801" s="2195"/>
    </row>
    <row r="249825" spans="101:101">
      <c r="CW249825" s="2210"/>
    </row>
    <row r="249826" spans="101:101">
      <c r="CW249826" s="2195"/>
    </row>
    <row r="249850" spans="101:101">
      <c r="CW249850" s="2210"/>
    </row>
    <row r="249851" spans="101:101">
      <c r="CW249851" s="2195"/>
    </row>
    <row r="249875" spans="101:101">
      <c r="CW249875" s="2210"/>
    </row>
    <row r="249876" spans="101:101">
      <c r="CW249876" s="2195"/>
    </row>
    <row r="249900" spans="101:101">
      <c r="CW249900" s="2210"/>
    </row>
    <row r="249901" spans="101:101">
      <c r="CW249901" s="2195"/>
    </row>
    <row r="249925" spans="101:101">
      <c r="CW249925" s="2210"/>
    </row>
    <row r="249926" spans="101:101">
      <c r="CW249926" s="2195"/>
    </row>
    <row r="249950" spans="101:101">
      <c r="CW249950" s="2210"/>
    </row>
    <row r="249951" spans="101:101">
      <c r="CW249951" s="2195"/>
    </row>
    <row r="249975" spans="101:101">
      <c r="CW249975" s="2210"/>
    </row>
    <row r="249976" spans="101:101">
      <c r="CW249976" s="2195"/>
    </row>
    <row r="250000" spans="101:101">
      <c r="CW250000" s="2210"/>
    </row>
    <row r="250001" spans="101:101">
      <c r="CW250001" s="2195"/>
    </row>
    <row r="250025" spans="101:101">
      <c r="CW250025" s="2210"/>
    </row>
    <row r="250026" spans="101:101">
      <c r="CW250026" s="2195"/>
    </row>
    <row r="250050" spans="101:101">
      <c r="CW250050" s="2210"/>
    </row>
    <row r="250051" spans="101:101">
      <c r="CW250051" s="2195"/>
    </row>
    <row r="250075" spans="101:101">
      <c r="CW250075" s="2210"/>
    </row>
    <row r="250076" spans="101:101">
      <c r="CW250076" s="2195"/>
    </row>
    <row r="250100" spans="101:101">
      <c r="CW250100" s="2210"/>
    </row>
    <row r="250101" spans="101:101">
      <c r="CW250101" s="2195"/>
    </row>
    <row r="250125" spans="101:101">
      <c r="CW250125" s="2210"/>
    </row>
    <row r="250126" spans="101:101">
      <c r="CW250126" s="2195"/>
    </row>
    <row r="250150" spans="101:101">
      <c r="CW250150" s="2210"/>
    </row>
    <row r="250151" spans="101:101">
      <c r="CW250151" s="2195"/>
    </row>
    <row r="250175" spans="101:101">
      <c r="CW250175" s="2210"/>
    </row>
    <row r="250176" spans="101:101">
      <c r="CW250176" s="2195"/>
    </row>
    <row r="250200" spans="101:101">
      <c r="CW250200" s="2210"/>
    </row>
    <row r="250201" spans="101:101">
      <c r="CW250201" s="2195"/>
    </row>
    <row r="250225" spans="101:101">
      <c r="CW250225" s="2210"/>
    </row>
    <row r="250226" spans="101:101">
      <c r="CW250226" s="2195"/>
    </row>
    <row r="250250" spans="101:101">
      <c r="CW250250" s="2210"/>
    </row>
    <row r="250251" spans="101:101">
      <c r="CW250251" s="2195"/>
    </row>
    <row r="250275" spans="101:101">
      <c r="CW250275" s="2210"/>
    </row>
    <row r="250276" spans="101:101">
      <c r="CW250276" s="2195"/>
    </row>
    <row r="250300" spans="101:101">
      <c r="CW250300" s="2210"/>
    </row>
    <row r="250301" spans="101:101">
      <c r="CW250301" s="2195"/>
    </row>
    <row r="250325" spans="101:101">
      <c r="CW250325" s="2210"/>
    </row>
    <row r="250326" spans="101:101">
      <c r="CW250326" s="2195"/>
    </row>
    <row r="250350" spans="101:101">
      <c r="CW250350" s="2210"/>
    </row>
    <row r="250351" spans="101:101">
      <c r="CW250351" s="2195"/>
    </row>
    <row r="250375" spans="101:101">
      <c r="CW250375" s="2210"/>
    </row>
    <row r="250376" spans="101:101">
      <c r="CW250376" s="2195"/>
    </row>
    <row r="250400" spans="101:101">
      <c r="CW250400" s="2210"/>
    </row>
    <row r="250401" spans="101:101">
      <c r="CW250401" s="2195"/>
    </row>
    <row r="250425" spans="101:101">
      <c r="CW250425" s="2210"/>
    </row>
    <row r="250426" spans="101:101">
      <c r="CW250426" s="2195"/>
    </row>
    <row r="250450" spans="101:101">
      <c r="CW250450" s="2210"/>
    </row>
    <row r="250451" spans="101:101">
      <c r="CW250451" s="2195"/>
    </row>
    <row r="250475" spans="101:101">
      <c r="CW250475" s="2210"/>
    </row>
    <row r="250476" spans="101:101">
      <c r="CW250476" s="2195"/>
    </row>
    <row r="250500" spans="101:101">
      <c r="CW250500" s="2210"/>
    </row>
    <row r="250501" spans="101:101">
      <c r="CW250501" s="2195"/>
    </row>
    <row r="250525" spans="101:101">
      <c r="CW250525" s="2210"/>
    </row>
    <row r="250526" spans="101:101">
      <c r="CW250526" s="2195"/>
    </row>
    <row r="250550" spans="101:101">
      <c r="CW250550" s="2210"/>
    </row>
    <row r="250551" spans="101:101">
      <c r="CW250551" s="2195"/>
    </row>
    <row r="250575" spans="101:101">
      <c r="CW250575" s="2210"/>
    </row>
    <row r="250576" spans="101:101">
      <c r="CW250576" s="2195"/>
    </row>
    <row r="250600" spans="101:101">
      <c r="CW250600" s="2210"/>
    </row>
    <row r="250601" spans="101:101">
      <c r="CW250601" s="2195"/>
    </row>
    <row r="250625" spans="101:101">
      <c r="CW250625" s="2210"/>
    </row>
    <row r="250626" spans="101:101">
      <c r="CW250626" s="2195"/>
    </row>
    <row r="250650" spans="101:101">
      <c r="CW250650" s="2210"/>
    </row>
    <row r="250651" spans="101:101">
      <c r="CW250651" s="2195"/>
    </row>
    <row r="250675" spans="101:101">
      <c r="CW250675" s="2210"/>
    </row>
    <row r="250676" spans="101:101">
      <c r="CW250676" s="2195"/>
    </row>
    <row r="250700" spans="101:101">
      <c r="CW250700" s="2210"/>
    </row>
    <row r="250701" spans="101:101">
      <c r="CW250701" s="2195"/>
    </row>
    <row r="250725" spans="101:101">
      <c r="CW250725" s="2210"/>
    </row>
    <row r="250726" spans="101:101">
      <c r="CW250726" s="2195"/>
    </row>
    <row r="250750" spans="101:101">
      <c r="CW250750" s="2210"/>
    </row>
    <row r="250751" spans="101:101">
      <c r="CW250751" s="2195"/>
    </row>
    <row r="250775" spans="101:101">
      <c r="CW250775" s="2210"/>
    </row>
    <row r="250776" spans="101:101">
      <c r="CW250776" s="2195"/>
    </row>
    <row r="250800" spans="101:101">
      <c r="CW250800" s="2210"/>
    </row>
    <row r="250801" spans="101:101">
      <c r="CW250801" s="2195"/>
    </row>
    <row r="250825" spans="101:101">
      <c r="CW250825" s="2210"/>
    </row>
    <row r="250826" spans="101:101">
      <c r="CW250826" s="2195"/>
    </row>
    <row r="250850" spans="101:101">
      <c r="CW250850" s="2210"/>
    </row>
    <row r="250851" spans="101:101">
      <c r="CW250851" s="2195"/>
    </row>
    <row r="250875" spans="101:101">
      <c r="CW250875" s="2210"/>
    </row>
    <row r="250876" spans="101:101">
      <c r="CW250876" s="2195"/>
    </row>
    <row r="250900" spans="101:101">
      <c r="CW250900" s="2210"/>
    </row>
    <row r="250901" spans="101:101">
      <c r="CW250901" s="2195"/>
    </row>
    <row r="250925" spans="101:101">
      <c r="CW250925" s="2210"/>
    </row>
    <row r="250926" spans="101:101">
      <c r="CW250926" s="2195"/>
    </row>
    <row r="250950" spans="101:101">
      <c r="CW250950" s="2210"/>
    </row>
    <row r="250951" spans="101:101">
      <c r="CW250951" s="2195"/>
    </row>
    <row r="250975" spans="101:101">
      <c r="CW250975" s="2210"/>
    </row>
    <row r="250976" spans="101:101">
      <c r="CW250976" s="2195"/>
    </row>
    <row r="251000" spans="101:101">
      <c r="CW251000" s="2210"/>
    </row>
    <row r="251001" spans="101:101">
      <c r="CW251001" s="2195"/>
    </row>
    <row r="251025" spans="101:101">
      <c r="CW251025" s="2210"/>
    </row>
    <row r="251026" spans="101:101">
      <c r="CW251026" s="2195"/>
    </row>
    <row r="251050" spans="101:101">
      <c r="CW251050" s="2210"/>
    </row>
    <row r="251051" spans="101:101">
      <c r="CW251051" s="2195"/>
    </row>
    <row r="251075" spans="101:101">
      <c r="CW251075" s="2210"/>
    </row>
    <row r="251076" spans="101:101">
      <c r="CW251076" s="2195"/>
    </row>
    <row r="251100" spans="101:101">
      <c r="CW251100" s="2210"/>
    </row>
    <row r="251101" spans="101:101">
      <c r="CW251101" s="2195"/>
    </row>
    <row r="251125" spans="101:101">
      <c r="CW251125" s="2210"/>
    </row>
    <row r="251126" spans="101:101">
      <c r="CW251126" s="2195"/>
    </row>
    <row r="251150" spans="101:101">
      <c r="CW251150" s="2210"/>
    </row>
    <row r="251151" spans="101:101">
      <c r="CW251151" s="2195"/>
    </row>
    <row r="251175" spans="101:101">
      <c r="CW251175" s="2210"/>
    </row>
    <row r="251176" spans="101:101">
      <c r="CW251176" s="2195"/>
    </row>
    <row r="251200" spans="101:101">
      <c r="CW251200" s="2210"/>
    </row>
    <row r="251201" spans="101:101">
      <c r="CW251201" s="2195"/>
    </row>
    <row r="251225" spans="101:101">
      <c r="CW251225" s="2210"/>
    </row>
    <row r="251226" spans="101:101">
      <c r="CW251226" s="2195"/>
    </row>
    <row r="251250" spans="101:101">
      <c r="CW251250" s="2210"/>
    </row>
    <row r="251251" spans="101:101">
      <c r="CW251251" s="2195"/>
    </row>
    <row r="251275" spans="101:101">
      <c r="CW251275" s="2210"/>
    </row>
    <row r="251276" spans="101:101">
      <c r="CW251276" s="2195"/>
    </row>
    <row r="251300" spans="101:101">
      <c r="CW251300" s="2210"/>
    </row>
    <row r="251301" spans="101:101">
      <c r="CW251301" s="2195"/>
    </row>
    <row r="251325" spans="101:101">
      <c r="CW251325" s="2210"/>
    </row>
    <row r="251326" spans="101:101">
      <c r="CW251326" s="2195"/>
    </row>
    <row r="251350" spans="101:101">
      <c r="CW251350" s="2210"/>
    </row>
    <row r="251351" spans="101:101">
      <c r="CW251351" s="2195"/>
    </row>
    <row r="251375" spans="101:101">
      <c r="CW251375" s="2210"/>
    </row>
    <row r="251376" spans="101:101">
      <c r="CW251376" s="2195"/>
    </row>
    <row r="251400" spans="101:101">
      <c r="CW251400" s="2210"/>
    </row>
    <row r="251401" spans="101:101">
      <c r="CW251401" s="2195"/>
    </row>
    <row r="251425" spans="101:101">
      <c r="CW251425" s="2210"/>
    </row>
    <row r="251426" spans="101:101">
      <c r="CW251426" s="2195"/>
    </row>
    <row r="251450" spans="101:101">
      <c r="CW251450" s="2210"/>
    </row>
    <row r="251451" spans="101:101">
      <c r="CW251451" s="2195"/>
    </row>
    <row r="251475" spans="101:101">
      <c r="CW251475" s="2210"/>
    </row>
    <row r="251476" spans="101:101">
      <c r="CW251476" s="2195"/>
    </row>
    <row r="251500" spans="101:101">
      <c r="CW251500" s="2210"/>
    </row>
    <row r="251501" spans="101:101">
      <c r="CW251501" s="2195"/>
    </row>
    <row r="251525" spans="101:101">
      <c r="CW251525" s="2210"/>
    </row>
    <row r="251526" spans="101:101">
      <c r="CW251526" s="2195"/>
    </row>
    <row r="251550" spans="101:101">
      <c r="CW251550" s="2210"/>
    </row>
    <row r="251551" spans="101:101">
      <c r="CW251551" s="2195"/>
    </row>
    <row r="251575" spans="101:101">
      <c r="CW251575" s="2210"/>
    </row>
    <row r="251576" spans="101:101">
      <c r="CW251576" s="2195"/>
    </row>
    <row r="251600" spans="101:101">
      <c r="CW251600" s="2210"/>
    </row>
    <row r="251601" spans="101:101">
      <c r="CW251601" s="2195"/>
    </row>
    <row r="251625" spans="101:101">
      <c r="CW251625" s="2210"/>
    </row>
    <row r="251626" spans="101:101">
      <c r="CW251626" s="2195"/>
    </row>
    <row r="251650" spans="101:101">
      <c r="CW251650" s="2210"/>
    </row>
    <row r="251651" spans="101:101">
      <c r="CW251651" s="2195"/>
    </row>
    <row r="251675" spans="101:101">
      <c r="CW251675" s="2210"/>
    </row>
    <row r="251676" spans="101:101">
      <c r="CW251676" s="2195"/>
    </row>
    <row r="251700" spans="101:101">
      <c r="CW251700" s="2210"/>
    </row>
    <row r="251701" spans="101:101">
      <c r="CW251701" s="2195"/>
    </row>
    <row r="251725" spans="101:101">
      <c r="CW251725" s="2210"/>
    </row>
    <row r="251726" spans="101:101">
      <c r="CW251726" s="2195"/>
    </row>
    <row r="251750" spans="101:101">
      <c r="CW251750" s="2210"/>
    </row>
    <row r="251751" spans="101:101">
      <c r="CW251751" s="2195"/>
    </row>
    <row r="251775" spans="101:101">
      <c r="CW251775" s="2210"/>
    </row>
    <row r="251776" spans="101:101">
      <c r="CW251776" s="2195"/>
    </row>
    <row r="251800" spans="101:101">
      <c r="CW251800" s="2210"/>
    </row>
    <row r="251801" spans="101:101">
      <c r="CW251801" s="2195"/>
    </row>
    <row r="251825" spans="101:101">
      <c r="CW251825" s="2210"/>
    </row>
    <row r="251826" spans="101:101">
      <c r="CW251826" s="2195"/>
    </row>
    <row r="251850" spans="101:101">
      <c r="CW251850" s="2210"/>
    </row>
    <row r="251851" spans="101:101">
      <c r="CW251851" s="2195"/>
    </row>
    <row r="251875" spans="101:101">
      <c r="CW251875" s="2210"/>
    </row>
    <row r="251876" spans="101:101">
      <c r="CW251876" s="2195"/>
    </row>
    <row r="251900" spans="101:101">
      <c r="CW251900" s="2210"/>
    </row>
    <row r="251901" spans="101:101">
      <c r="CW251901" s="2195"/>
    </row>
    <row r="251925" spans="101:101">
      <c r="CW251925" s="2210"/>
    </row>
    <row r="251926" spans="101:101">
      <c r="CW251926" s="2195"/>
    </row>
    <row r="251950" spans="101:101">
      <c r="CW251950" s="2210"/>
    </row>
    <row r="251951" spans="101:101">
      <c r="CW251951" s="2195"/>
    </row>
    <row r="251975" spans="101:101">
      <c r="CW251975" s="2210"/>
    </row>
    <row r="251976" spans="101:101">
      <c r="CW251976" s="2195"/>
    </row>
    <row r="252000" spans="101:101">
      <c r="CW252000" s="2210"/>
    </row>
    <row r="252001" spans="101:101">
      <c r="CW252001" s="2195"/>
    </row>
    <row r="252025" spans="101:101">
      <c r="CW252025" s="2210"/>
    </row>
    <row r="252026" spans="101:101">
      <c r="CW252026" s="2195"/>
    </row>
    <row r="252050" spans="101:101">
      <c r="CW252050" s="2210"/>
    </row>
    <row r="252051" spans="101:101">
      <c r="CW252051" s="2195"/>
    </row>
    <row r="252075" spans="101:101">
      <c r="CW252075" s="2210"/>
    </row>
    <row r="252076" spans="101:101">
      <c r="CW252076" s="2195"/>
    </row>
    <row r="252100" spans="101:101">
      <c r="CW252100" s="2210"/>
    </row>
    <row r="252101" spans="101:101">
      <c r="CW252101" s="2195"/>
    </row>
    <row r="252125" spans="101:101">
      <c r="CW252125" s="2210"/>
    </row>
    <row r="252126" spans="101:101">
      <c r="CW252126" s="2195"/>
    </row>
    <row r="252150" spans="101:101">
      <c r="CW252150" s="2210"/>
    </row>
    <row r="252151" spans="101:101">
      <c r="CW252151" s="2195"/>
    </row>
    <row r="252175" spans="101:101">
      <c r="CW252175" s="2210"/>
    </row>
    <row r="252176" spans="101:101">
      <c r="CW252176" s="2195"/>
    </row>
    <row r="252200" spans="101:101">
      <c r="CW252200" s="2210"/>
    </row>
    <row r="252201" spans="101:101">
      <c r="CW252201" s="2195"/>
    </row>
    <row r="252225" spans="101:101">
      <c r="CW252225" s="2210"/>
    </row>
    <row r="252226" spans="101:101">
      <c r="CW252226" s="2195"/>
    </row>
    <row r="252250" spans="101:101">
      <c r="CW252250" s="2210"/>
    </row>
    <row r="252251" spans="101:101">
      <c r="CW252251" s="2195"/>
    </row>
    <row r="252275" spans="101:101">
      <c r="CW252275" s="2210"/>
    </row>
    <row r="252276" spans="101:101">
      <c r="CW252276" s="2195"/>
    </row>
    <row r="252300" spans="101:101">
      <c r="CW252300" s="2210"/>
    </row>
    <row r="252301" spans="101:101">
      <c r="CW252301" s="2195"/>
    </row>
    <row r="252325" spans="101:101">
      <c r="CW252325" s="2210"/>
    </row>
    <row r="252326" spans="101:101">
      <c r="CW252326" s="2195"/>
    </row>
    <row r="252350" spans="101:101">
      <c r="CW252350" s="2210"/>
    </row>
    <row r="252351" spans="101:101">
      <c r="CW252351" s="2195"/>
    </row>
    <row r="252375" spans="101:101">
      <c r="CW252375" s="2210"/>
    </row>
    <row r="252376" spans="101:101">
      <c r="CW252376" s="2195"/>
    </row>
    <row r="252400" spans="101:101">
      <c r="CW252400" s="2210"/>
    </row>
    <row r="252401" spans="101:101">
      <c r="CW252401" s="2195"/>
    </row>
    <row r="252425" spans="101:101">
      <c r="CW252425" s="2210"/>
    </row>
    <row r="252426" spans="101:101">
      <c r="CW252426" s="2195"/>
    </row>
    <row r="252450" spans="101:101">
      <c r="CW252450" s="2210"/>
    </row>
    <row r="252451" spans="101:101">
      <c r="CW252451" s="2195"/>
    </row>
    <row r="252475" spans="101:101">
      <c r="CW252475" s="2210"/>
    </row>
    <row r="252476" spans="101:101">
      <c r="CW252476" s="2195"/>
    </row>
    <row r="252500" spans="101:101">
      <c r="CW252500" s="2210"/>
    </row>
    <row r="252501" spans="101:101">
      <c r="CW252501" s="2195"/>
    </row>
    <row r="252525" spans="101:101">
      <c r="CW252525" s="2210"/>
    </row>
    <row r="252526" spans="101:101">
      <c r="CW252526" s="2195"/>
    </row>
    <row r="252550" spans="101:101">
      <c r="CW252550" s="2210"/>
    </row>
    <row r="252551" spans="101:101">
      <c r="CW252551" s="2195"/>
    </row>
    <row r="252575" spans="101:101">
      <c r="CW252575" s="2210"/>
    </row>
    <row r="252576" spans="101:101">
      <c r="CW252576" s="2195"/>
    </row>
    <row r="252600" spans="101:101">
      <c r="CW252600" s="2210"/>
    </row>
    <row r="252601" spans="101:101">
      <c r="CW252601" s="2195"/>
    </row>
    <row r="252625" spans="101:101">
      <c r="CW252625" s="2210"/>
    </row>
    <row r="252626" spans="101:101">
      <c r="CW252626" s="2195"/>
    </row>
    <row r="252650" spans="101:101">
      <c r="CW252650" s="2210"/>
    </row>
    <row r="252651" spans="101:101">
      <c r="CW252651" s="2195"/>
    </row>
    <row r="252675" spans="101:101">
      <c r="CW252675" s="2210"/>
    </row>
    <row r="252676" spans="101:101">
      <c r="CW252676" s="2195"/>
    </row>
    <row r="252700" spans="101:101">
      <c r="CW252700" s="2210"/>
    </row>
    <row r="252701" spans="101:101">
      <c r="CW252701" s="2195"/>
    </row>
    <row r="252725" spans="101:101">
      <c r="CW252725" s="2210"/>
    </row>
    <row r="252726" spans="101:101">
      <c r="CW252726" s="2195"/>
    </row>
    <row r="252750" spans="101:101">
      <c r="CW252750" s="2210"/>
    </row>
    <row r="252751" spans="101:101">
      <c r="CW252751" s="2195"/>
    </row>
    <row r="252775" spans="101:101">
      <c r="CW252775" s="2210"/>
    </row>
    <row r="252776" spans="101:101">
      <c r="CW252776" s="2195"/>
    </row>
    <row r="252800" spans="101:101">
      <c r="CW252800" s="2210"/>
    </row>
    <row r="252801" spans="101:101">
      <c r="CW252801" s="2195"/>
    </row>
    <row r="252825" spans="101:101">
      <c r="CW252825" s="2210"/>
    </row>
    <row r="252826" spans="101:101">
      <c r="CW252826" s="2195"/>
    </row>
    <row r="252850" spans="101:101">
      <c r="CW252850" s="2210"/>
    </row>
    <row r="252851" spans="101:101">
      <c r="CW252851" s="2195"/>
    </row>
    <row r="252875" spans="101:101">
      <c r="CW252875" s="2210"/>
    </row>
    <row r="252876" spans="101:101">
      <c r="CW252876" s="2195"/>
    </row>
    <row r="252900" spans="101:101">
      <c r="CW252900" s="2210"/>
    </row>
    <row r="252901" spans="101:101">
      <c r="CW252901" s="2195"/>
    </row>
    <row r="252925" spans="101:101">
      <c r="CW252925" s="2210"/>
    </row>
    <row r="252926" spans="101:101">
      <c r="CW252926" s="2195"/>
    </row>
    <row r="252950" spans="101:101">
      <c r="CW252950" s="2210"/>
    </row>
    <row r="252951" spans="101:101">
      <c r="CW252951" s="2195"/>
    </row>
    <row r="252975" spans="101:101">
      <c r="CW252975" s="2210"/>
    </row>
    <row r="252976" spans="101:101">
      <c r="CW252976" s="2195"/>
    </row>
    <row r="253000" spans="101:101">
      <c r="CW253000" s="2210"/>
    </row>
    <row r="253001" spans="101:101">
      <c r="CW253001" s="2195"/>
    </row>
    <row r="253025" spans="101:101">
      <c r="CW253025" s="2210"/>
    </row>
    <row r="253026" spans="101:101">
      <c r="CW253026" s="2195"/>
    </row>
    <row r="253050" spans="101:101">
      <c r="CW253050" s="2210"/>
    </row>
    <row r="253051" spans="101:101">
      <c r="CW253051" s="2195"/>
    </row>
    <row r="253075" spans="101:101">
      <c r="CW253075" s="2210"/>
    </row>
    <row r="253076" spans="101:101">
      <c r="CW253076" s="2195"/>
    </row>
    <row r="253100" spans="101:101">
      <c r="CW253100" s="2210"/>
    </row>
    <row r="253101" spans="101:101">
      <c r="CW253101" s="2195"/>
    </row>
    <row r="253125" spans="101:101">
      <c r="CW253125" s="2210"/>
    </row>
    <row r="253126" spans="101:101">
      <c r="CW253126" s="2195"/>
    </row>
    <row r="253150" spans="101:101">
      <c r="CW253150" s="2210"/>
    </row>
    <row r="253151" spans="101:101">
      <c r="CW253151" s="2195"/>
    </row>
    <row r="253175" spans="101:101">
      <c r="CW253175" s="2210"/>
    </row>
    <row r="253176" spans="101:101">
      <c r="CW253176" s="2195"/>
    </row>
    <row r="253200" spans="101:101">
      <c r="CW253200" s="2210"/>
    </row>
    <row r="253201" spans="101:101">
      <c r="CW253201" s="2195"/>
    </row>
    <row r="253225" spans="101:101">
      <c r="CW253225" s="2210"/>
    </row>
    <row r="253226" spans="101:101">
      <c r="CW253226" s="2195"/>
    </row>
    <row r="253250" spans="101:101">
      <c r="CW253250" s="2210"/>
    </row>
    <row r="253251" spans="101:101">
      <c r="CW253251" s="2195"/>
    </row>
    <row r="253275" spans="101:101">
      <c r="CW253275" s="2210"/>
    </row>
    <row r="253276" spans="101:101">
      <c r="CW253276" s="2195"/>
    </row>
    <row r="253300" spans="101:101">
      <c r="CW253300" s="2210"/>
    </row>
    <row r="253301" spans="101:101">
      <c r="CW253301" s="2195"/>
    </row>
    <row r="253325" spans="101:101">
      <c r="CW253325" s="2210"/>
    </row>
    <row r="253326" spans="101:101">
      <c r="CW253326" s="2195"/>
    </row>
    <row r="253350" spans="101:101">
      <c r="CW253350" s="2210"/>
    </row>
    <row r="253351" spans="101:101">
      <c r="CW253351" s="2195"/>
    </row>
    <row r="253375" spans="101:101">
      <c r="CW253375" s="2210"/>
    </row>
    <row r="253376" spans="101:101">
      <c r="CW253376" s="2195"/>
    </row>
    <row r="253400" spans="101:101">
      <c r="CW253400" s="2210"/>
    </row>
    <row r="253401" spans="101:101">
      <c r="CW253401" s="2195"/>
    </row>
    <row r="253425" spans="101:101">
      <c r="CW253425" s="2210"/>
    </row>
    <row r="253426" spans="101:101">
      <c r="CW253426" s="2195"/>
    </row>
    <row r="253450" spans="101:101">
      <c r="CW253450" s="2210"/>
    </row>
    <row r="253451" spans="101:101">
      <c r="CW253451" s="2195"/>
    </row>
    <row r="253475" spans="101:101">
      <c r="CW253475" s="2210"/>
    </row>
    <row r="253476" spans="101:101">
      <c r="CW253476" s="2195"/>
    </row>
    <row r="253500" spans="101:101">
      <c r="CW253500" s="2210"/>
    </row>
    <row r="253501" spans="101:101">
      <c r="CW253501" s="2195"/>
    </row>
    <row r="253525" spans="101:101">
      <c r="CW253525" s="2210"/>
    </row>
    <row r="253526" spans="101:101">
      <c r="CW253526" s="2195"/>
    </row>
    <row r="253550" spans="101:101">
      <c r="CW253550" s="2210"/>
    </row>
    <row r="253551" spans="101:101">
      <c r="CW253551" s="2195"/>
    </row>
    <row r="253575" spans="101:101">
      <c r="CW253575" s="2210"/>
    </row>
    <row r="253576" spans="101:101">
      <c r="CW253576" s="2195"/>
    </row>
    <row r="253600" spans="101:101">
      <c r="CW253600" s="2210"/>
    </row>
    <row r="253601" spans="101:101">
      <c r="CW253601" s="2195"/>
    </row>
    <row r="253625" spans="101:101">
      <c r="CW253625" s="2210"/>
    </row>
    <row r="253626" spans="101:101">
      <c r="CW253626" s="2195"/>
    </row>
    <row r="253650" spans="101:101">
      <c r="CW253650" s="2210"/>
    </row>
    <row r="253651" spans="101:101">
      <c r="CW253651" s="2195"/>
    </row>
    <row r="253675" spans="101:101">
      <c r="CW253675" s="2210"/>
    </row>
    <row r="253676" spans="101:101">
      <c r="CW253676" s="2195"/>
    </row>
    <row r="253700" spans="101:101">
      <c r="CW253700" s="2210"/>
    </row>
    <row r="253701" spans="101:101">
      <c r="CW253701" s="2195"/>
    </row>
    <row r="253725" spans="101:101">
      <c r="CW253725" s="2210"/>
    </row>
    <row r="253726" spans="101:101">
      <c r="CW253726" s="2195"/>
    </row>
    <row r="253750" spans="101:101">
      <c r="CW253750" s="2210"/>
    </row>
    <row r="253751" spans="101:101">
      <c r="CW253751" s="2195"/>
    </row>
    <row r="253775" spans="101:101">
      <c r="CW253775" s="2210"/>
    </row>
    <row r="253776" spans="101:101">
      <c r="CW253776" s="2195"/>
    </row>
    <row r="253800" spans="101:101">
      <c r="CW253800" s="2210"/>
    </row>
    <row r="253801" spans="101:101">
      <c r="CW253801" s="2195"/>
    </row>
    <row r="253825" spans="101:101">
      <c r="CW253825" s="2210"/>
    </row>
    <row r="253826" spans="101:101">
      <c r="CW253826" s="2195"/>
    </row>
    <row r="253850" spans="101:101">
      <c r="CW253850" s="2210"/>
    </row>
    <row r="253851" spans="101:101">
      <c r="CW253851" s="2195"/>
    </row>
    <row r="253875" spans="101:101">
      <c r="CW253875" s="2210"/>
    </row>
    <row r="253876" spans="101:101">
      <c r="CW253876" s="2195"/>
    </row>
    <row r="253900" spans="101:101">
      <c r="CW253900" s="2210"/>
    </row>
    <row r="253901" spans="101:101">
      <c r="CW253901" s="2195"/>
    </row>
    <row r="253925" spans="101:101">
      <c r="CW253925" s="2210"/>
    </row>
    <row r="253926" spans="101:101">
      <c r="CW253926" s="2195"/>
    </row>
    <row r="253950" spans="101:101">
      <c r="CW253950" s="2210"/>
    </row>
    <row r="253951" spans="101:101">
      <c r="CW253951" s="2195"/>
    </row>
    <row r="253975" spans="101:101">
      <c r="CW253975" s="2210"/>
    </row>
    <row r="253976" spans="101:101">
      <c r="CW253976" s="2195"/>
    </row>
    <row r="254000" spans="101:101">
      <c r="CW254000" s="2210"/>
    </row>
    <row r="254001" spans="101:101">
      <c r="CW254001" s="2195"/>
    </row>
    <row r="254025" spans="101:101">
      <c r="CW254025" s="2210"/>
    </row>
    <row r="254026" spans="101:101">
      <c r="CW254026" s="2195"/>
    </row>
    <row r="254050" spans="101:101">
      <c r="CW254050" s="2210"/>
    </row>
    <row r="254051" spans="101:101">
      <c r="CW254051" s="2195"/>
    </row>
    <row r="254075" spans="101:101">
      <c r="CW254075" s="2210"/>
    </row>
    <row r="254076" spans="101:101">
      <c r="CW254076" s="2195"/>
    </row>
    <row r="254100" spans="101:101">
      <c r="CW254100" s="2210"/>
    </row>
    <row r="254101" spans="101:101">
      <c r="CW254101" s="2195"/>
    </row>
    <row r="254125" spans="101:101">
      <c r="CW254125" s="2210"/>
    </row>
    <row r="254126" spans="101:101">
      <c r="CW254126" s="2195"/>
    </row>
    <row r="254150" spans="101:101">
      <c r="CW254150" s="2210"/>
    </row>
    <row r="254151" spans="101:101">
      <c r="CW254151" s="2195"/>
    </row>
    <row r="254175" spans="101:101">
      <c r="CW254175" s="2210"/>
    </row>
    <row r="254176" spans="101:101">
      <c r="CW254176" s="2195"/>
    </row>
    <row r="254200" spans="101:101">
      <c r="CW254200" s="2210"/>
    </row>
    <row r="254201" spans="101:101">
      <c r="CW254201" s="2195"/>
    </row>
    <row r="254225" spans="101:101">
      <c r="CW254225" s="2210"/>
    </row>
    <row r="254226" spans="101:101">
      <c r="CW254226" s="2195"/>
    </row>
    <row r="254250" spans="101:101">
      <c r="CW254250" s="2210"/>
    </row>
    <row r="254251" spans="101:101">
      <c r="CW254251" s="2195"/>
    </row>
    <row r="254275" spans="101:101">
      <c r="CW254275" s="2210"/>
    </row>
    <row r="254276" spans="101:101">
      <c r="CW254276" s="2195"/>
    </row>
    <row r="254300" spans="101:101">
      <c r="CW254300" s="2210"/>
    </row>
    <row r="254301" spans="101:101">
      <c r="CW254301" s="2195"/>
    </row>
    <row r="254325" spans="101:101">
      <c r="CW254325" s="2210"/>
    </row>
    <row r="254326" spans="101:101">
      <c r="CW254326" s="2195"/>
    </row>
    <row r="254350" spans="101:101">
      <c r="CW254350" s="2210"/>
    </row>
    <row r="254351" spans="101:101">
      <c r="CW254351" s="2195"/>
    </row>
    <row r="254375" spans="101:101">
      <c r="CW254375" s="2210"/>
    </row>
    <row r="254376" spans="101:101">
      <c r="CW254376" s="2195"/>
    </row>
    <row r="254400" spans="101:101">
      <c r="CW254400" s="2210"/>
    </row>
    <row r="254401" spans="101:101">
      <c r="CW254401" s="2195"/>
    </row>
    <row r="254425" spans="101:101">
      <c r="CW254425" s="2210"/>
    </row>
    <row r="254426" spans="101:101">
      <c r="CW254426" s="2195"/>
    </row>
    <row r="254450" spans="101:101">
      <c r="CW254450" s="2210"/>
    </row>
    <row r="254451" spans="101:101">
      <c r="CW254451" s="2195"/>
    </row>
    <row r="254475" spans="101:101">
      <c r="CW254475" s="2210"/>
    </row>
    <row r="254476" spans="101:101">
      <c r="CW254476" s="2195"/>
    </row>
    <row r="254500" spans="101:101">
      <c r="CW254500" s="2210"/>
    </row>
    <row r="254501" spans="101:101">
      <c r="CW254501" s="2195"/>
    </row>
    <row r="254525" spans="101:101">
      <c r="CW254525" s="2210"/>
    </row>
    <row r="254526" spans="101:101">
      <c r="CW254526" s="2195"/>
    </row>
    <row r="254550" spans="101:101">
      <c r="CW254550" s="2210"/>
    </row>
    <row r="254551" spans="101:101">
      <c r="CW254551" s="2195"/>
    </row>
    <row r="254575" spans="101:101">
      <c r="CW254575" s="2210"/>
    </row>
    <row r="254576" spans="101:101">
      <c r="CW254576" s="2195"/>
    </row>
    <row r="254600" spans="101:101">
      <c r="CW254600" s="2210"/>
    </row>
    <row r="254601" spans="101:101">
      <c r="CW254601" s="2195"/>
    </row>
    <row r="254625" spans="101:101">
      <c r="CW254625" s="2210"/>
    </row>
    <row r="254626" spans="101:101">
      <c r="CW254626" s="2195"/>
    </row>
    <row r="254650" spans="101:101">
      <c r="CW254650" s="2210"/>
    </row>
    <row r="254651" spans="101:101">
      <c r="CW254651" s="2195"/>
    </row>
    <row r="254675" spans="101:101">
      <c r="CW254675" s="2210"/>
    </row>
    <row r="254676" spans="101:101">
      <c r="CW254676" s="2195"/>
    </row>
    <row r="254700" spans="101:101">
      <c r="CW254700" s="2210"/>
    </row>
    <row r="254701" spans="101:101">
      <c r="CW254701" s="2195"/>
    </row>
    <row r="254725" spans="101:101">
      <c r="CW254725" s="2210"/>
    </row>
    <row r="254726" spans="101:101">
      <c r="CW254726" s="2195"/>
    </row>
    <row r="254750" spans="101:101">
      <c r="CW254750" s="2210"/>
    </row>
    <row r="254751" spans="101:101">
      <c r="CW254751" s="2195"/>
    </row>
    <row r="254775" spans="101:101">
      <c r="CW254775" s="2210"/>
    </row>
    <row r="254776" spans="101:101">
      <c r="CW254776" s="2195"/>
    </row>
    <row r="254800" spans="101:101">
      <c r="CW254800" s="2210"/>
    </row>
    <row r="254801" spans="101:101">
      <c r="CW254801" s="2195"/>
    </row>
    <row r="254825" spans="101:101">
      <c r="CW254825" s="2210"/>
    </row>
    <row r="254826" spans="101:101">
      <c r="CW254826" s="2195"/>
    </row>
    <row r="254850" spans="101:101">
      <c r="CW254850" s="2210"/>
    </row>
    <row r="254851" spans="101:101">
      <c r="CW254851" s="2195"/>
    </row>
    <row r="254875" spans="101:101">
      <c r="CW254875" s="2210"/>
    </row>
    <row r="254876" spans="101:101">
      <c r="CW254876" s="2195"/>
    </row>
    <row r="254900" spans="101:101">
      <c r="CW254900" s="2210"/>
    </row>
    <row r="254901" spans="101:101">
      <c r="CW254901" s="2195"/>
    </row>
    <row r="254925" spans="101:101">
      <c r="CW254925" s="2210"/>
    </row>
    <row r="254926" spans="101:101">
      <c r="CW254926" s="2195"/>
    </row>
    <row r="254950" spans="101:101">
      <c r="CW254950" s="2210"/>
    </row>
    <row r="254951" spans="101:101">
      <c r="CW254951" s="2195"/>
    </row>
    <row r="254975" spans="101:101">
      <c r="CW254975" s="2210"/>
    </row>
    <row r="254976" spans="101:101">
      <c r="CW254976" s="2195"/>
    </row>
    <row r="255000" spans="101:101">
      <c r="CW255000" s="2210"/>
    </row>
    <row r="255001" spans="101:101">
      <c r="CW255001" s="2195"/>
    </row>
    <row r="255025" spans="101:101">
      <c r="CW255025" s="2210"/>
    </row>
    <row r="255026" spans="101:101">
      <c r="CW255026" s="2195"/>
    </row>
    <row r="255050" spans="101:101">
      <c r="CW255050" s="2210"/>
    </row>
    <row r="255051" spans="101:101">
      <c r="CW255051" s="2195"/>
    </row>
    <row r="255075" spans="101:101">
      <c r="CW255075" s="2210"/>
    </row>
    <row r="255076" spans="101:101">
      <c r="CW255076" s="2195"/>
    </row>
    <row r="255100" spans="101:101">
      <c r="CW255100" s="2210"/>
    </row>
    <row r="255101" spans="101:101">
      <c r="CW255101" s="2195"/>
    </row>
    <row r="255125" spans="101:101">
      <c r="CW255125" s="2210"/>
    </row>
    <row r="255126" spans="101:101">
      <c r="CW255126" s="2195"/>
    </row>
    <row r="255150" spans="101:101">
      <c r="CW255150" s="2210"/>
    </row>
    <row r="255151" spans="101:101">
      <c r="CW255151" s="2195"/>
    </row>
    <row r="255175" spans="101:101">
      <c r="CW255175" s="2210"/>
    </row>
    <row r="255176" spans="101:101">
      <c r="CW255176" s="2195"/>
    </row>
    <row r="255200" spans="101:101">
      <c r="CW255200" s="2210"/>
    </row>
    <row r="255201" spans="101:101">
      <c r="CW255201" s="2195"/>
    </row>
    <row r="255225" spans="101:101">
      <c r="CW255225" s="2210"/>
    </row>
    <row r="255226" spans="101:101">
      <c r="CW255226" s="2195"/>
    </row>
    <row r="255250" spans="101:101">
      <c r="CW255250" s="2210"/>
    </row>
    <row r="255251" spans="101:101">
      <c r="CW255251" s="2195"/>
    </row>
    <row r="255275" spans="101:101">
      <c r="CW255275" s="2210"/>
    </row>
    <row r="255276" spans="101:101">
      <c r="CW255276" s="2195"/>
    </row>
    <row r="255300" spans="101:101">
      <c r="CW255300" s="2210"/>
    </row>
    <row r="255301" spans="101:101">
      <c r="CW255301" s="2195"/>
    </row>
    <row r="255325" spans="101:101">
      <c r="CW255325" s="2210"/>
    </row>
    <row r="255326" spans="101:101">
      <c r="CW255326" s="2195"/>
    </row>
    <row r="255350" spans="101:101">
      <c r="CW255350" s="2210"/>
    </row>
    <row r="255351" spans="101:101">
      <c r="CW255351" s="2195"/>
    </row>
    <row r="255375" spans="101:101">
      <c r="CW255375" s="2210"/>
    </row>
    <row r="255376" spans="101:101">
      <c r="CW255376" s="2195"/>
    </row>
    <row r="255400" spans="101:101">
      <c r="CW255400" s="2210"/>
    </row>
    <row r="255401" spans="101:101">
      <c r="CW255401" s="2195"/>
    </row>
    <row r="255425" spans="101:101">
      <c r="CW255425" s="2210"/>
    </row>
    <row r="255426" spans="101:101">
      <c r="CW255426" s="2195"/>
    </row>
    <row r="255450" spans="101:101">
      <c r="CW255450" s="2210"/>
    </row>
    <row r="255451" spans="101:101">
      <c r="CW255451" s="2195"/>
    </row>
    <row r="255475" spans="101:101">
      <c r="CW255475" s="2210"/>
    </row>
    <row r="255476" spans="101:101">
      <c r="CW255476" s="2195"/>
    </row>
    <row r="255500" spans="101:101">
      <c r="CW255500" s="2210"/>
    </row>
    <row r="255501" spans="101:101">
      <c r="CW255501" s="2195"/>
    </row>
    <row r="255525" spans="101:101">
      <c r="CW255525" s="2210"/>
    </row>
    <row r="255526" spans="101:101">
      <c r="CW255526" s="2195"/>
    </row>
    <row r="255550" spans="101:101">
      <c r="CW255550" s="2210"/>
    </row>
    <row r="255551" spans="101:101">
      <c r="CW255551" s="2195"/>
    </row>
    <row r="255575" spans="101:101">
      <c r="CW255575" s="2210"/>
    </row>
    <row r="255576" spans="101:101">
      <c r="CW255576" s="2195"/>
    </row>
    <row r="255600" spans="101:101">
      <c r="CW255600" s="2210"/>
    </row>
    <row r="255601" spans="101:101">
      <c r="CW255601" s="2195"/>
    </row>
    <row r="255625" spans="101:101">
      <c r="CW255625" s="2210"/>
    </row>
    <row r="255626" spans="101:101">
      <c r="CW255626" s="2195"/>
    </row>
    <row r="255650" spans="101:101">
      <c r="CW255650" s="2210"/>
    </row>
    <row r="255651" spans="101:101">
      <c r="CW255651" s="2195"/>
    </row>
    <row r="255675" spans="101:101">
      <c r="CW255675" s="2210"/>
    </row>
    <row r="255676" spans="101:101">
      <c r="CW255676" s="2195"/>
    </row>
    <row r="255700" spans="101:101">
      <c r="CW255700" s="2210"/>
    </row>
    <row r="255701" spans="101:101">
      <c r="CW255701" s="2195"/>
    </row>
    <row r="255725" spans="101:101">
      <c r="CW255725" s="2210"/>
    </row>
    <row r="255726" spans="101:101">
      <c r="CW255726" s="2195"/>
    </row>
    <row r="255750" spans="101:101">
      <c r="CW255750" s="2210"/>
    </row>
    <row r="255751" spans="101:101">
      <c r="CW255751" s="2195"/>
    </row>
    <row r="255775" spans="101:101">
      <c r="CW255775" s="2210"/>
    </row>
    <row r="255776" spans="101:101">
      <c r="CW255776" s="2195"/>
    </row>
    <row r="255800" spans="101:101">
      <c r="CW255800" s="2210"/>
    </row>
    <row r="255801" spans="101:101">
      <c r="CW255801" s="2195"/>
    </row>
    <row r="255825" spans="101:101">
      <c r="CW255825" s="2210"/>
    </row>
    <row r="255826" spans="101:101">
      <c r="CW255826" s="2195"/>
    </row>
    <row r="255850" spans="101:101">
      <c r="CW255850" s="2210"/>
    </row>
    <row r="255851" spans="101:101">
      <c r="CW255851" s="2195"/>
    </row>
    <row r="255875" spans="101:101">
      <c r="CW255875" s="2210"/>
    </row>
    <row r="255876" spans="101:101">
      <c r="CW255876" s="2195"/>
    </row>
    <row r="255900" spans="101:101">
      <c r="CW255900" s="2210"/>
    </row>
    <row r="255901" spans="101:101">
      <c r="CW255901" s="2195"/>
    </row>
    <row r="255925" spans="101:101">
      <c r="CW255925" s="2210"/>
    </row>
    <row r="255926" spans="101:101">
      <c r="CW255926" s="2195"/>
    </row>
    <row r="255950" spans="101:101">
      <c r="CW255950" s="2210"/>
    </row>
    <row r="255951" spans="101:101">
      <c r="CW255951" s="2195"/>
    </row>
    <row r="255975" spans="101:101">
      <c r="CW255975" s="2210"/>
    </row>
    <row r="255976" spans="101:101">
      <c r="CW255976" s="2195"/>
    </row>
    <row r="256000" spans="101:101">
      <c r="CW256000" s="2210"/>
    </row>
    <row r="256001" spans="101:101">
      <c r="CW256001" s="2195"/>
    </row>
    <row r="256025" spans="101:101">
      <c r="CW256025" s="2210"/>
    </row>
    <row r="256026" spans="101:101">
      <c r="CW256026" s="2195"/>
    </row>
    <row r="256050" spans="101:101">
      <c r="CW256050" s="2210"/>
    </row>
    <row r="256051" spans="101:101">
      <c r="CW256051" s="2195"/>
    </row>
    <row r="256075" spans="101:101">
      <c r="CW256075" s="2210"/>
    </row>
    <row r="256076" spans="101:101">
      <c r="CW256076" s="2195"/>
    </row>
    <row r="256100" spans="101:101">
      <c r="CW256100" s="2210"/>
    </row>
    <row r="256101" spans="101:101">
      <c r="CW256101" s="2195"/>
    </row>
    <row r="256125" spans="101:101">
      <c r="CW256125" s="2210"/>
    </row>
    <row r="256126" spans="101:101">
      <c r="CW256126" s="2195"/>
    </row>
    <row r="256150" spans="101:101">
      <c r="CW256150" s="2210"/>
    </row>
    <row r="256151" spans="101:101">
      <c r="CW256151" s="2195"/>
    </row>
    <row r="256175" spans="101:101">
      <c r="CW256175" s="2210"/>
    </row>
    <row r="256176" spans="101:101">
      <c r="CW256176" s="2195"/>
    </row>
    <row r="256200" spans="101:101">
      <c r="CW256200" s="2210"/>
    </row>
    <row r="256201" spans="101:101">
      <c r="CW256201" s="2195"/>
    </row>
    <row r="256225" spans="101:101">
      <c r="CW256225" s="2210"/>
    </row>
    <row r="256226" spans="101:101">
      <c r="CW256226" s="2195"/>
    </row>
    <row r="256250" spans="101:101">
      <c r="CW256250" s="2210"/>
    </row>
    <row r="256251" spans="101:101">
      <c r="CW256251" s="2195"/>
    </row>
    <row r="256275" spans="101:101">
      <c r="CW256275" s="2210"/>
    </row>
    <row r="256276" spans="101:101">
      <c r="CW256276" s="2195"/>
    </row>
    <row r="256300" spans="101:101">
      <c r="CW256300" s="2210"/>
    </row>
    <row r="256301" spans="101:101">
      <c r="CW256301" s="2195"/>
    </row>
    <row r="256325" spans="101:101">
      <c r="CW256325" s="2210"/>
    </row>
    <row r="256326" spans="101:101">
      <c r="CW256326" s="2195"/>
    </row>
    <row r="256350" spans="101:101">
      <c r="CW256350" s="2210"/>
    </row>
    <row r="256351" spans="101:101">
      <c r="CW256351" s="2195"/>
    </row>
    <row r="256375" spans="101:101">
      <c r="CW256375" s="2210"/>
    </row>
    <row r="256376" spans="101:101">
      <c r="CW256376" s="2195"/>
    </row>
    <row r="256400" spans="101:101">
      <c r="CW256400" s="2210"/>
    </row>
    <row r="256401" spans="101:101">
      <c r="CW256401" s="2195"/>
    </row>
    <row r="256425" spans="101:101">
      <c r="CW256425" s="2210"/>
    </row>
    <row r="256426" spans="101:101">
      <c r="CW256426" s="2195"/>
    </row>
    <row r="256450" spans="101:101">
      <c r="CW256450" s="2210"/>
    </row>
    <row r="256451" spans="101:101">
      <c r="CW256451" s="2195"/>
    </row>
    <row r="256475" spans="101:101">
      <c r="CW256475" s="2210"/>
    </row>
    <row r="256476" spans="101:101">
      <c r="CW256476" s="2195"/>
    </row>
    <row r="256500" spans="101:101">
      <c r="CW256500" s="2210"/>
    </row>
    <row r="256501" spans="101:101">
      <c r="CW256501" s="2195"/>
    </row>
    <row r="256525" spans="101:101">
      <c r="CW256525" s="2210"/>
    </row>
    <row r="256526" spans="101:101">
      <c r="CW256526" s="2195"/>
    </row>
    <row r="256550" spans="101:101">
      <c r="CW256550" s="2210"/>
    </row>
    <row r="256551" spans="101:101">
      <c r="CW256551" s="2195"/>
    </row>
    <row r="256575" spans="101:101">
      <c r="CW256575" s="2210"/>
    </row>
    <row r="256576" spans="101:101">
      <c r="CW256576" s="2195"/>
    </row>
    <row r="256600" spans="101:101">
      <c r="CW256600" s="2210"/>
    </row>
    <row r="256601" spans="101:101">
      <c r="CW256601" s="2195"/>
    </row>
    <row r="256625" spans="101:101">
      <c r="CW256625" s="2210"/>
    </row>
    <row r="256626" spans="101:101">
      <c r="CW256626" s="2195"/>
    </row>
    <row r="256650" spans="101:101">
      <c r="CW256650" s="2210"/>
    </row>
    <row r="256651" spans="101:101">
      <c r="CW256651" s="2195"/>
    </row>
    <row r="256675" spans="101:101">
      <c r="CW256675" s="2210"/>
    </row>
    <row r="256676" spans="101:101">
      <c r="CW256676" s="2195"/>
    </row>
    <row r="256700" spans="101:101">
      <c r="CW256700" s="2210"/>
    </row>
    <row r="256701" spans="101:101">
      <c r="CW256701" s="2195"/>
    </row>
    <row r="256725" spans="101:101">
      <c r="CW256725" s="2210"/>
    </row>
    <row r="256726" spans="101:101">
      <c r="CW256726" s="2195"/>
    </row>
    <row r="256750" spans="101:101">
      <c r="CW256750" s="2210"/>
    </row>
    <row r="256751" spans="101:101">
      <c r="CW256751" s="2195"/>
    </row>
    <row r="256775" spans="101:101">
      <c r="CW256775" s="2210"/>
    </row>
    <row r="256776" spans="101:101">
      <c r="CW256776" s="2195"/>
    </row>
    <row r="256800" spans="101:101">
      <c r="CW256800" s="2210"/>
    </row>
    <row r="256801" spans="101:101">
      <c r="CW256801" s="2195"/>
    </row>
    <row r="256825" spans="101:101">
      <c r="CW256825" s="2210"/>
    </row>
    <row r="256826" spans="101:101">
      <c r="CW256826" s="2195"/>
    </row>
    <row r="256850" spans="101:101">
      <c r="CW256850" s="2210"/>
    </row>
    <row r="256851" spans="101:101">
      <c r="CW256851" s="2195"/>
    </row>
    <row r="256875" spans="101:101">
      <c r="CW256875" s="2210"/>
    </row>
    <row r="256876" spans="101:101">
      <c r="CW256876" s="2195"/>
    </row>
    <row r="256900" spans="101:101">
      <c r="CW256900" s="2210"/>
    </row>
    <row r="256901" spans="101:101">
      <c r="CW256901" s="2195"/>
    </row>
    <row r="256925" spans="101:101">
      <c r="CW256925" s="2210"/>
    </row>
    <row r="256926" spans="101:101">
      <c r="CW256926" s="2195"/>
    </row>
    <row r="256950" spans="101:101">
      <c r="CW256950" s="2210"/>
    </row>
    <row r="256951" spans="101:101">
      <c r="CW256951" s="2195"/>
    </row>
    <row r="256975" spans="101:101">
      <c r="CW256975" s="2210"/>
    </row>
    <row r="256976" spans="101:101">
      <c r="CW256976" s="2195"/>
    </row>
    <row r="257000" spans="101:101">
      <c r="CW257000" s="2210"/>
    </row>
    <row r="257001" spans="101:101">
      <c r="CW257001" s="2195"/>
    </row>
    <row r="257025" spans="101:101">
      <c r="CW257025" s="2210"/>
    </row>
    <row r="257026" spans="101:101">
      <c r="CW257026" s="2195"/>
    </row>
    <row r="257050" spans="101:101">
      <c r="CW257050" s="2210"/>
    </row>
    <row r="257051" spans="101:101">
      <c r="CW257051" s="2195"/>
    </row>
    <row r="257075" spans="101:101">
      <c r="CW257075" s="2210"/>
    </row>
    <row r="257076" spans="101:101">
      <c r="CW257076" s="2195"/>
    </row>
    <row r="257100" spans="101:101">
      <c r="CW257100" s="2210"/>
    </row>
    <row r="257101" spans="101:101">
      <c r="CW257101" s="2195"/>
    </row>
    <row r="257125" spans="101:101">
      <c r="CW257125" s="2210"/>
    </row>
    <row r="257126" spans="101:101">
      <c r="CW257126" s="2195"/>
    </row>
    <row r="257150" spans="101:101">
      <c r="CW257150" s="2210"/>
    </row>
    <row r="257151" spans="101:101">
      <c r="CW257151" s="2195"/>
    </row>
    <row r="257175" spans="101:101">
      <c r="CW257175" s="2210"/>
    </row>
    <row r="257176" spans="101:101">
      <c r="CW257176" s="2195"/>
    </row>
    <row r="257200" spans="101:101">
      <c r="CW257200" s="2210"/>
    </row>
    <row r="257201" spans="101:101">
      <c r="CW257201" s="2195"/>
    </row>
    <row r="257225" spans="101:101">
      <c r="CW257225" s="2210"/>
    </row>
    <row r="257226" spans="101:101">
      <c r="CW257226" s="2195"/>
    </row>
    <row r="257250" spans="101:101">
      <c r="CW257250" s="2210"/>
    </row>
    <row r="257251" spans="101:101">
      <c r="CW257251" s="2195"/>
    </row>
    <row r="257275" spans="101:101">
      <c r="CW257275" s="2210"/>
    </row>
    <row r="257276" spans="101:101">
      <c r="CW257276" s="2195"/>
    </row>
    <row r="257300" spans="101:101">
      <c r="CW257300" s="2210"/>
    </row>
    <row r="257301" spans="101:101">
      <c r="CW257301" s="2195"/>
    </row>
    <row r="257325" spans="101:101">
      <c r="CW257325" s="2210"/>
    </row>
    <row r="257326" spans="101:101">
      <c r="CW257326" s="2195"/>
    </row>
    <row r="257350" spans="101:101">
      <c r="CW257350" s="2210"/>
    </row>
    <row r="257351" spans="101:101">
      <c r="CW257351" s="2195"/>
    </row>
    <row r="257375" spans="101:101">
      <c r="CW257375" s="2210"/>
    </row>
    <row r="257376" spans="101:101">
      <c r="CW257376" s="2195"/>
    </row>
    <row r="257400" spans="101:101">
      <c r="CW257400" s="2210"/>
    </row>
    <row r="257401" spans="101:101">
      <c r="CW257401" s="2195"/>
    </row>
    <row r="257425" spans="101:101">
      <c r="CW257425" s="2210"/>
    </row>
    <row r="257426" spans="101:101">
      <c r="CW257426" s="2195"/>
    </row>
    <row r="257450" spans="101:101">
      <c r="CW257450" s="2210"/>
    </row>
    <row r="257451" spans="101:101">
      <c r="CW257451" s="2195"/>
    </row>
    <row r="257475" spans="101:101">
      <c r="CW257475" s="2210"/>
    </row>
    <row r="257476" spans="101:101">
      <c r="CW257476" s="2195"/>
    </row>
    <row r="257500" spans="101:101">
      <c r="CW257500" s="2210"/>
    </row>
    <row r="257501" spans="101:101">
      <c r="CW257501" s="2195"/>
    </row>
    <row r="257525" spans="101:101">
      <c r="CW257525" s="2210"/>
    </row>
    <row r="257526" spans="101:101">
      <c r="CW257526" s="2195"/>
    </row>
    <row r="257550" spans="101:101">
      <c r="CW257550" s="2210"/>
    </row>
    <row r="257551" spans="101:101">
      <c r="CW257551" s="2195"/>
    </row>
    <row r="257575" spans="101:101">
      <c r="CW257575" s="2210"/>
    </row>
    <row r="257576" spans="101:101">
      <c r="CW257576" s="2195"/>
    </row>
    <row r="257600" spans="101:101">
      <c r="CW257600" s="2210"/>
    </row>
    <row r="257601" spans="101:101">
      <c r="CW257601" s="2195"/>
    </row>
    <row r="257625" spans="101:101">
      <c r="CW257625" s="2210"/>
    </row>
    <row r="257626" spans="101:101">
      <c r="CW257626" s="2195"/>
    </row>
    <row r="257650" spans="101:101">
      <c r="CW257650" s="2210"/>
    </row>
    <row r="257651" spans="101:101">
      <c r="CW257651" s="2195"/>
    </row>
    <row r="257675" spans="101:101">
      <c r="CW257675" s="2210"/>
    </row>
    <row r="257676" spans="101:101">
      <c r="CW257676" s="2195"/>
    </row>
    <row r="257700" spans="101:101">
      <c r="CW257700" s="2210"/>
    </row>
    <row r="257701" spans="101:101">
      <c r="CW257701" s="2195"/>
    </row>
    <row r="257725" spans="101:101">
      <c r="CW257725" s="2210"/>
    </row>
    <row r="257726" spans="101:101">
      <c r="CW257726" s="2195"/>
    </row>
    <row r="257750" spans="101:101">
      <c r="CW257750" s="2210"/>
    </row>
    <row r="257751" spans="101:101">
      <c r="CW257751" s="2195"/>
    </row>
    <row r="257775" spans="101:101">
      <c r="CW257775" s="2210"/>
    </row>
    <row r="257776" spans="101:101">
      <c r="CW257776" s="2195"/>
    </row>
    <row r="257800" spans="101:101">
      <c r="CW257800" s="2210"/>
    </row>
    <row r="257801" spans="101:101">
      <c r="CW257801" s="2195"/>
    </row>
    <row r="257825" spans="101:101">
      <c r="CW257825" s="2210"/>
    </row>
    <row r="257826" spans="101:101">
      <c r="CW257826" s="2195"/>
    </row>
    <row r="257850" spans="101:101">
      <c r="CW257850" s="2210"/>
    </row>
    <row r="257851" spans="101:101">
      <c r="CW257851" s="2195"/>
    </row>
    <row r="257875" spans="101:101">
      <c r="CW257875" s="2210"/>
    </row>
    <row r="257876" spans="101:101">
      <c r="CW257876" s="2195"/>
    </row>
    <row r="257900" spans="101:101">
      <c r="CW257900" s="2210"/>
    </row>
    <row r="257901" spans="101:101">
      <c r="CW257901" s="2195"/>
    </row>
    <row r="257925" spans="101:101">
      <c r="CW257925" s="2210"/>
    </row>
    <row r="257926" spans="101:101">
      <c r="CW257926" s="2195"/>
    </row>
    <row r="257950" spans="101:101">
      <c r="CW257950" s="2210"/>
    </row>
    <row r="257951" spans="101:101">
      <c r="CW257951" s="2195"/>
    </row>
    <row r="257975" spans="101:101">
      <c r="CW257975" s="2210"/>
    </row>
    <row r="257976" spans="101:101">
      <c r="CW257976" s="2195"/>
    </row>
    <row r="258000" spans="101:101">
      <c r="CW258000" s="2210"/>
    </row>
    <row r="258001" spans="101:101">
      <c r="CW258001" s="2195"/>
    </row>
    <row r="258025" spans="101:101">
      <c r="CW258025" s="2210"/>
    </row>
    <row r="258026" spans="101:101">
      <c r="CW258026" s="2195"/>
    </row>
    <row r="258050" spans="101:101">
      <c r="CW258050" s="2210"/>
    </row>
    <row r="258051" spans="101:101">
      <c r="CW258051" s="2195"/>
    </row>
    <row r="258075" spans="101:101">
      <c r="CW258075" s="2210"/>
    </row>
    <row r="258076" spans="101:101">
      <c r="CW258076" s="2195"/>
    </row>
    <row r="258100" spans="101:101">
      <c r="CW258100" s="2210"/>
    </row>
    <row r="258101" spans="101:101">
      <c r="CW258101" s="2195"/>
    </row>
    <row r="258125" spans="101:101">
      <c r="CW258125" s="2210"/>
    </row>
    <row r="258126" spans="101:101">
      <c r="CW258126" s="2195"/>
    </row>
    <row r="258150" spans="101:101">
      <c r="CW258150" s="2210"/>
    </row>
    <row r="258151" spans="101:101">
      <c r="CW258151" s="2195"/>
    </row>
    <row r="258175" spans="101:101">
      <c r="CW258175" s="2210"/>
    </row>
    <row r="258176" spans="101:101">
      <c r="CW258176" s="2195"/>
    </row>
    <row r="258200" spans="101:101">
      <c r="CW258200" s="2210"/>
    </row>
    <row r="258201" spans="101:101">
      <c r="CW258201" s="2195"/>
    </row>
    <row r="258225" spans="101:101">
      <c r="CW258225" s="2210"/>
    </row>
    <row r="258226" spans="101:101">
      <c r="CW258226" s="2195"/>
    </row>
    <row r="258250" spans="101:101">
      <c r="CW258250" s="2210"/>
    </row>
    <row r="258251" spans="101:101">
      <c r="CW258251" s="2195"/>
    </row>
    <row r="258275" spans="101:101">
      <c r="CW258275" s="2210"/>
    </row>
    <row r="258276" spans="101:101">
      <c r="CW258276" s="2195"/>
    </row>
    <row r="258300" spans="101:101">
      <c r="CW258300" s="2210"/>
    </row>
    <row r="258301" spans="101:101">
      <c r="CW258301" s="2195"/>
    </row>
    <row r="258325" spans="101:101">
      <c r="CW258325" s="2210"/>
    </row>
    <row r="258326" spans="101:101">
      <c r="CW258326" s="2195"/>
    </row>
    <row r="258350" spans="101:101">
      <c r="CW258350" s="2210"/>
    </row>
    <row r="258351" spans="101:101">
      <c r="CW258351" s="2195"/>
    </row>
    <row r="258375" spans="101:101">
      <c r="CW258375" s="2210"/>
    </row>
    <row r="258376" spans="101:101">
      <c r="CW258376" s="2195"/>
    </row>
    <row r="258400" spans="101:101">
      <c r="CW258400" s="2210"/>
    </row>
    <row r="258401" spans="101:101">
      <c r="CW258401" s="2195"/>
    </row>
    <row r="258425" spans="101:101">
      <c r="CW258425" s="2210"/>
    </row>
    <row r="258426" spans="101:101">
      <c r="CW258426" s="2195"/>
    </row>
    <row r="258450" spans="101:101">
      <c r="CW258450" s="2210"/>
    </row>
    <row r="258451" spans="101:101">
      <c r="CW258451" s="2195"/>
    </row>
    <row r="258475" spans="101:101">
      <c r="CW258475" s="2210"/>
    </row>
    <row r="258476" spans="101:101">
      <c r="CW258476" s="2195"/>
    </row>
    <row r="258500" spans="101:101">
      <c r="CW258500" s="2210"/>
    </row>
    <row r="258501" spans="101:101">
      <c r="CW258501" s="2195"/>
    </row>
    <row r="258525" spans="101:101">
      <c r="CW258525" s="2210"/>
    </row>
    <row r="258526" spans="101:101">
      <c r="CW258526" s="2195"/>
    </row>
    <row r="258550" spans="101:101">
      <c r="CW258550" s="2210"/>
    </row>
    <row r="258551" spans="101:101">
      <c r="CW258551" s="2195"/>
    </row>
    <row r="258575" spans="101:101">
      <c r="CW258575" s="2210"/>
    </row>
    <row r="258576" spans="101:101">
      <c r="CW258576" s="2195"/>
    </row>
    <row r="258600" spans="101:101">
      <c r="CW258600" s="2210"/>
    </row>
    <row r="258601" spans="101:101">
      <c r="CW258601" s="2195"/>
    </row>
    <row r="258625" spans="101:101">
      <c r="CW258625" s="2210"/>
    </row>
    <row r="258626" spans="101:101">
      <c r="CW258626" s="2195"/>
    </row>
    <row r="258650" spans="101:101">
      <c r="CW258650" s="2210"/>
    </row>
    <row r="258651" spans="101:101">
      <c r="CW258651" s="2195"/>
    </row>
    <row r="258675" spans="101:101">
      <c r="CW258675" s="2210"/>
    </row>
    <row r="258676" spans="101:101">
      <c r="CW258676" s="2195"/>
    </row>
    <row r="258700" spans="101:101">
      <c r="CW258700" s="2210"/>
    </row>
    <row r="258701" spans="101:101">
      <c r="CW258701" s="2195"/>
    </row>
    <row r="258725" spans="101:101">
      <c r="CW258725" s="2210"/>
    </row>
    <row r="258726" spans="101:101">
      <c r="CW258726" s="2195"/>
    </row>
    <row r="258750" spans="101:101">
      <c r="CW258750" s="2210"/>
    </row>
    <row r="258751" spans="101:101">
      <c r="CW258751" s="2195"/>
    </row>
    <row r="258775" spans="101:101">
      <c r="CW258775" s="2210"/>
    </row>
    <row r="258776" spans="101:101">
      <c r="CW258776" s="2195"/>
    </row>
    <row r="258800" spans="101:101">
      <c r="CW258800" s="2210"/>
    </row>
    <row r="258801" spans="101:101">
      <c r="CW258801" s="2195"/>
    </row>
    <row r="258825" spans="101:101">
      <c r="CW258825" s="2210"/>
    </row>
    <row r="258826" spans="101:101">
      <c r="CW258826" s="2195"/>
    </row>
    <row r="258850" spans="101:101">
      <c r="CW258850" s="2210"/>
    </row>
    <row r="258851" spans="101:101">
      <c r="CW258851" s="2195"/>
    </row>
    <row r="258875" spans="101:101">
      <c r="CW258875" s="2210"/>
    </row>
    <row r="258876" spans="101:101">
      <c r="CW258876" s="2195"/>
    </row>
    <row r="258900" spans="101:101">
      <c r="CW258900" s="2210"/>
    </row>
    <row r="258901" spans="101:101">
      <c r="CW258901" s="2195"/>
    </row>
    <row r="258925" spans="101:101">
      <c r="CW258925" s="2210"/>
    </row>
    <row r="258926" spans="101:101">
      <c r="CW258926" s="2195"/>
    </row>
    <row r="258950" spans="101:101">
      <c r="CW258950" s="2210"/>
    </row>
    <row r="258951" spans="101:101">
      <c r="CW258951" s="2195"/>
    </row>
    <row r="258975" spans="101:101">
      <c r="CW258975" s="2210"/>
    </row>
    <row r="258976" spans="101:101">
      <c r="CW258976" s="2195"/>
    </row>
    <row r="259000" spans="101:101">
      <c r="CW259000" s="2210"/>
    </row>
    <row r="259001" spans="101:101">
      <c r="CW259001" s="2195"/>
    </row>
    <row r="259025" spans="101:101">
      <c r="CW259025" s="2210"/>
    </row>
    <row r="259026" spans="101:101">
      <c r="CW259026" s="2195"/>
    </row>
    <row r="259050" spans="101:101">
      <c r="CW259050" s="2210"/>
    </row>
    <row r="259051" spans="101:101">
      <c r="CW259051" s="2195"/>
    </row>
    <row r="259075" spans="101:101">
      <c r="CW259075" s="2210"/>
    </row>
    <row r="259076" spans="101:101">
      <c r="CW259076" s="2195"/>
    </row>
    <row r="259100" spans="101:101">
      <c r="CW259100" s="2210"/>
    </row>
    <row r="259101" spans="101:101">
      <c r="CW259101" s="2195"/>
    </row>
    <row r="259125" spans="101:101">
      <c r="CW259125" s="2210"/>
    </row>
    <row r="259126" spans="101:101">
      <c r="CW259126" s="2195"/>
    </row>
    <row r="259150" spans="101:101">
      <c r="CW259150" s="2210"/>
    </row>
    <row r="259151" spans="101:101">
      <c r="CW259151" s="2195"/>
    </row>
    <row r="259175" spans="101:101">
      <c r="CW259175" s="2210"/>
    </row>
    <row r="259176" spans="101:101">
      <c r="CW259176" s="2195"/>
    </row>
    <row r="259200" spans="101:101">
      <c r="CW259200" s="2210"/>
    </row>
    <row r="259201" spans="101:101">
      <c r="CW259201" s="2195"/>
    </row>
    <row r="259225" spans="101:101">
      <c r="CW259225" s="2210"/>
    </row>
    <row r="259226" spans="101:101">
      <c r="CW259226" s="2195"/>
    </row>
    <row r="259250" spans="101:101">
      <c r="CW259250" s="2210"/>
    </row>
    <row r="259251" spans="101:101">
      <c r="CW259251" s="2195"/>
    </row>
    <row r="259275" spans="101:101">
      <c r="CW259275" s="2210"/>
    </row>
    <row r="259276" spans="101:101">
      <c r="CW259276" s="2195"/>
    </row>
    <row r="259300" spans="101:101">
      <c r="CW259300" s="2210"/>
    </row>
    <row r="259301" spans="101:101">
      <c r="CW259301" s="2195"/>
    </row>
    <row r="259325" spans="101:101">
      <c r="CW259325" s="2210"/>
    </row>
    <row r="259326" spans="101:101">
      <c r="CW259326" s="2195"/>
    </row>
    <row r="259350" spans="101:101">
      <c r="CW259350" s="2210"/>
    </row>
    <row r="259351" spans="101:101">
      <c r="CW259351" s="2195"/>
    </row>
    <row r="259375" spans="101:101">
      <c r="CW259375" s="2210"/>
    </row>
    <row r="259376" spans="101:101">
      <c r="CW259376" s="2195"/>
    </row>
    <row r="259400" spans="101:101">
      <c r="CW259400" s="2210"/>
    </row>
    <row r="259401" spans="101:101">
      <c r="CW259401" s="2195"/>
    </row>
    <row r="259425" spans="101:101">
      <c r="CW259425" s="2210"/>
    </row>
    <row r="259426" spans="101:101">
      <c r="CW259426" s="2195"/>
    </row>
    <row r="259450" spans="101:101">
      <c r="CW259450" s="2210"/>
    </row>
    <row r="259451" spans="101:101">
      <c r="CW259451" s="2195"/>
    </row>
    <row r="259475" spans="101:101">
      <c r="CW259475" s="2210"/>
    </row>
    <row r="259476" spans="101:101">
      <c r="CW259476" s="2195"/>
    </row>
    <row r="259500" spans="101:101">
      <c r="CW259500" s="2210"/>
    </row>
    <row r="259501" spans="101:101">
      <c r="CW259501" s="2195"/>
    </row>
    <row r="259525" spans="101:101">
      <c r="CW259525" s="2210"/>
    </row>
    <row r="259526" spans="101:101">
      <c r="CW259526" s="2195"/>
    </row>
    <row r="259550" spans="101:101">
      <c r="CW259550" s="2210"/>
    </row>
    <row r="259551" spans="101:101">
      <c r="CW259551" s="2195"/>
    </row>
    <row r="259575" spans="101:101">
      <c r="CW259575" s="2210"/>
    </row>
    <row r="259576" spans="101:101">
      <c r="CW259576" s="2195"/>
    </row>
    <row r="259600" spans="101:101">
      <c r="CW259600" s="2210"/>
    </row>
    <row r="259601" spans="101:101">
      <c r="CW259601" s="2195"/>
    </row>
    <row r="259625" spans="101:101">
      <c r="CW259625" s="2210"/>
    </row>
    <row r="259626" spans="101:101">
      <c r="CW259626" s="2195"/>
    </row>
    <row r="259650" spans="101:101">
      <c r="CW259650" s="2210"/>
    </row>
    <row r="259651" spans="101:101">
      <c r="CW259651" s="2195"/>
    </row>
    <row r="259675" spans="101:101">
      <c r="CW259675" s="2210"/>
    </row>
    <row r="259676" spans="101:101">
      <c r="CW259676" s="2195"/>
    </row>
    <row r="259700" spans="101:101">
      <c r="CW259700" s="2210"/>
    </row>
    <row r="259701" spans="101:101">
      <c r="CW259701" s="2195"/>
    </row>
    <row r="259725" spans="101:101">
      <c r="CW259725" s="2210"/>
    </row>
    <row r="259726" spans="101:101">
      <c r="CW259726" s="2195"/>
    </row>
    <row r="259750" spans="101:101">
      <c r="CW259750" s="2210"/>
    </row>
    <row r="259751" spans="101:101">
      <c r="CW259751" s="2195"/>
    </row>
    <row r="259775" spans="101:101">
      <c r="CW259775" s="2210"/>
    </row>
    <row r="259776" spans="101:101">
      <c r="CW259776" s="2195"/>
    </row>
    <row r="259800" spans="101:101">
      <c r="CW259800" s="2210"/>
    </row>
    <row r="259801" spans="101:101">
      <c r="CW259801" s="2195"/>
    </row>
    <row r="259825" spans="101:101">
      <c r="CW259825" s="2210"/>
    </row>
    <row r="259826" spans="101:101">
      <c r="CW259826" s="2195"/>
    </row>
    <row r="259850" spans="101:101">
      <c r="CW259850" s="2210"/>
    </row>
    <row r="259851" spans="101:101">
      <c r="CW259851" s="2195"/>
    </row>
    <row r="259875" spans="101:101">
      <c r="CW259875" s="2210"/>
    </row>
    <row r="259876" spans="101:101">
      <c r="CW259876" s="2195"/>
    </row>
    <row r="259900" spans="101:101">
      <c r="CW259900" s="2210"/>
    </row>
    <row r="259901" spans="101:101">
      <c r="CW259901" s="2195"/>
    </row>
    <row r="259925" spans="101:101">
      <c r="CW259925" s="2210"/>
    </row>
    <row r="259926" spans="101:101">
      <c r="CW259926" s="2195"/>
    </row>
    <row r="259950" spans="101:101">
      <c r="CW259950" s="2210"/>
    </row>
    <row r="259951" spans="101:101">
      <c r="CW259951" s="2195"/>
    </row>
    <row r="259975" spans="101:101">
      <c r="CW259975" s="2210"/>
    </row>
    <row r="259976" spans="101:101">
      <c r="CW259976" s="2195"/>
    </row>
    <row r="260000" spans="101:101">
      <c r="CW260000" s="2210"/>
    </row>
    <row r="260001" spans="101:101">
      <c r="CW260001" s="2195"/>
    </row>
    <row r="260025" spans="101:101">
      <c r="CW260025" s="2210"/>
    </row>
    <row r="260026" spans="101:101">
      <c r="CW260026" s="2195"/>
    </row>
    <row r="260050" spans="101:101">
      <c r="CW260050" s="2210"/>
    </row>
    <row r="260051" spans="101:101">
      <c r="CW260051" s="2195"/>
    </row>
    <row r="260075" spans="101:101">
      <c r="CW260075" s="2210"/>
    </row>
    <row r="260076" spans="101:101">
      <c r="CW260076" s="2195"/>
    </row>
    <row r="260100" spans="101:101">
      <c r="CW260100" s="2210"/>
    </row>
    <row r="260101" spans="101:101">
      <c r="CW260101" s="2195"/>
    </row>
    <row r="260125" spans="101:101">
      <c r="CW260125" s="2210"/>
    </row>
    <row r="260126" spans="101:101">
      <c r="CW260126" s="2195"/>
    </row>
    <row r="260150" spans="101:101">
      <c r="CW260150" s="2210"/>
    </row>
    <row r="260151" spans="101:101">
      <c r="CW260151" s="2195"/>
    </row>
    <row r="260175" spans="101:101">
      <c r="CW260175" s="2210"/>
    </row>
    <row r="260176" spans="101:101">
      <c r="CW260176" s="2195"/>
    </row>
    <row r="260200" spans="101:101">
      <c r="CW260200" s="2210"/>
    </row>
    <row r="260201" spans="101:101">
      <c r="CW260201" s="2195"/>
    </row>
    <row r="260225" spans="101:101">
      <c r="CW260225" s="2210"/>
    </row>
    <row r="260226" spans="101:101">
      <c r="CW260226" s="2195"/>
    </row>
    <row r="260250" spans="101:101">
      <c r="CW260250" s="2210"/>
    </row>
    <row r="260251" spans="101:101">
      <c r="CW260251" s="2195"/>
    </row>
    <row r="260275" spans="101:101">
      <c r="CW260275" s="2210"/>
    </row>
    <row r="260276" spans="101:101">
      <c r="CW260276" s="2195"/>
    </row>
    <row r="260300" spans="101:101">
      <c r="CW260300" s="2210"/>
    </row>
    <row r="260301" spans="101:101">
      <c r="CW260301" s="2195"/>
    </row>
    <row r="260325" spans="101:101">
      <c r="CW260325" s="2210"/>
    </row>
    <row r="260326" spans="101:101">
      <c r="CW260326" s="2195"/>
    </row>
    <row r="260350" spans="101:101">
      <c r="CW260350" s="2210"/>
    </row>
    <row r="260351" spans="101:101">
      <c r="CW260351" s="2195"/>
    </row>
    <row r="260375" spans="101:101">
      <c r="CW260375" s="2210"/>
    </row>
    <row r="260376" spans="101:101">
      <c r="CW260376" s="2195"/>
    </row>
    <row r="260400" spans="101:101">
      <c r="CW260400" s="2210"/>
    </row>
    <row r="260401" spans="101:101">
      <c r="CW260401" s="2195"/>
    </row>
    <row r="260425" spans="101:101">
      <c r="CW260425" s="2210"/>
    </row>
    <row r="260426" spans="101:101">
      <c r="CW260426" s="2195"/>
    </row>
    <row r="260450" spans="101:101">
      <c r="CW260450" s="2210"/>
    </row>
    <row r="260451" spans="101:101">
      <c r="CW260451" s="2195"/>
    </row>
    <row r="260475" spans="101:101">
      <c r="CW260475" s="2210"/>
    </row>
    <row r="260476" spans="101:101">
      <c r="CW260476" s="2195"/>
    </row>
    <row r="260500" spans="101:101">
      <c r="CW260500" s="2210"/>
    </row>
    <row r="260501" spans="101:101">
      <c r="CW260501" s="2195"/>
    </row>
    <row r="260525" spans="101:101">
      <c r="CW260525" s="2210"/>
    </row>
    <row r="260526" spans="101:101">
      <c r="CW260526" s="2195"/>
    </row>
    <row r="260550" spans="101:101">
      <c r="CW260550" s="2210"/>
    </row>
    <row r="260551" spans="101:101">
      <c r="CW260551" s="2195"/>
    </row>
    <row r="260575" spans="101:101">
      <c r="CW260575" s="2210"/>
    </row>
    <row r="260576" spans="101:101">
      <c r="CW260576" s="2195"/>
    </row>
    <row r="260600" spans="101:101">
      <c r="CW260600" s="2210"/>
    </row>
    <row r="260601" spans="101:101">
      <c r="CW260601" s="2195"/>
    </row>
    <row r="260625" spans="101:101">
      <c r="CW260625" s="2210"/>
    </row>
    <row r="260626" spans="101:101">
      <c r="CW260626" s="2195"/>
    </row>
    <row r="260650" spans="101:101">
      <c r="CW260650" s="2210"/>
    </row>
    <row r="260651" spans="101:101">
      <c r="CW260651" s="2195"/>
    </row>
    <row r="260675" spans="101:101">
      <c r="CW260675" s="2210"/>
    </row>
    <row r="260676" spans="101:101">
      <c r="CW260676" s="2195"/>
    </row>
    <row r="260700" spans="101:101">
      <c r="CW260700" s="2210"/>
    </row>
    <row r="260701" spans="101:101">
      <c r="CW260701" s="2195"/>
    </row>
    <row r="260725" spans="101:101">
      <c r="CW260725" s="2210"/>
    </row>
    <row r="260726" spans="101:101">
      <c r="CW260726" s="2195"/>
    </row>
    <row r="260750" spans="101:101">
      <c r="CW260750" s="2210"/>
    </row>
    <row r="260751" spans="101:101">
      <c r="CW260751" s="2195"/>
    </row>
    <row r="260775" spans="101:101">
      <c r="CW260775" s="2210"/>
    </row>
    <row r="260776" spans="101:101">
      <c r="CW260776" s="2195"/>
    </row>
    <row r="260800" spans="101:101">
      <c r="CW260800" s="2210"/>
    </row>
    <row r="260801" spans="101:101">
      <c r="CW260801" s="2195"/>
    </row>
    <row r="260825" spans="101:101">
      <c r="CW260825" s="2210"/>
    </row>
    <row r="260826" spans="101:101">
      <c r="CW260826" s="2195"/>
    </row>
    <row r="260850" spans="101:101">
      <c r="CW260850" s="2210"/>
    </row>
    <row r="260851" spans="101:101">
      <c r="CW260851" s="2195"/>
    </row>
    <row r="260875" spans="101:101">
      <c r="CW260875" s="2210"/>
    </row>
    <row r="260876" spans="101:101">
      <c r="CW260876" s="2195"/>
    </row>
    <row r="260900" spans="101:101">
      <c r="CW260900" s="2210"/>
    </row>
    <row r="260901" spans="101:101">
      <c r="CW260901" s="2195"/>
    </row>
    <row r="260925" spans="101:101">
      <c r="CW260925" s="2210"/>
    </row>
    <row r="260926" spans="101:101">
      <c r="CW260926" s="2195"/>
    </row>
    <row r="260950" spans="101:101">
      <c r="CW260950" s="2210"/>
    </row>
    <row r="260951" spans="101:101">
      <c r="CW260951" s="2195"/>
    </row>
    <row r="260975" spans="101:101">
      <c r="CW260975" s="2210"/>
    </row>
    <row r="260976" spans="101:101">
      <c r="CW260976" s="2195"/>
    </row>
    <row r="261000" spans="101:101">
      <c r="CW261000" s="2210"/>
    </row>
    <row r="261001" spans="101:101">
      <c r="CW261001" s="2195"/>
    </row>
    <row r="261025" spans="101:101">
      <c r="CW261025" s="2210"/>
    </row>
    <row r="261026" spans="101:101">
      <c r="CW261026" s="2195"/>
    </row>
    <row r="261050" spans="101:101">
      <c r="CW261050" s="2210"/>
    </row>
    <row r="261051" spans="101:101">
      <c r="CW261051" s="2195"/>
    </row>
    <row r="261075" spans="101:101">
      <c r="CW261075" s="2210"/>
    </row>
    <row r="261076" spans="101:101">
      <c r="CW261076" s="2195"/>
    </row>
    <row r="261100" spans="101:101">
      <c r="CW261100" s="2210"/>
    </row>
    <row r="261101" spans="101:101">
      <c r="CW261101" s="2195"/>
    </row>
    <row r="261125" spans="101:101">
      <c r="CW261125" s="2210"/>
    </row>
    <row r="261126" spans="101:101">
      <c r="CW261126" s="2195"/>
    </row>
    <row r="261150" spans="101:101">
      <c r="CW261150" s="2210"/>
    </row>
    <row r="261151" spans="101:101">
      <c r="CW261151" s="2195"/>
    </row>
    <row r="261175" spans="101:101">
      <c r="CW261175" s="2210"/>
    </row>
    <row r="261176" spans="101:101">
      <c r="CW261176" s="2195"/>
    </row>
    <row r="261200" spans="101:101">
      <c r="CW261200" s="2210"/>
    </row>
    <row r="261201" spans="101:101">
      <c r="CW261201" s="2195"/>
    </row>
    <row r="261225" spans="101:101">
      <c r="CW261225" s="2210"/>
    </row>
    <row r="261226" spans="101:101">
      <c r="CW261226" s="2195"/>
    </row>
    <row r="261250" spans="101:101">
      <c r="CW261250" s="2210"/>
    </row>
    <row r="261251" spans="101:101">
      <c r="CW261251" s="2195"/>
    </row>
    <row r="261275" spans="101:101">
      <c r="CW261275" s="2210"/>
    </row>
    <row r="261276" spans="101:101">
      <c r="CW261276" s="2195"/>
    </row>
    <row r="261300" spans="101:101">
      <c r="CW261300" s="2210"/>
    </row>
    <row r="261301" spans="101:101">
      <c r="CW261301" s="2195"/>
    </row>
    <row r="261325" spans="101:101">
      <c r="CW261325" s="2210"/>
    </row>
    <row r="261326" spans="101:101">
      <c r="CW261326" s="2195"/>
    </row>
    <row r="261350" spans="101:101">
      <c r="CW261350" s="2210"/>
    </row>
    <row r="261351" spans="101:101">
      <c r="CW261351" s="2195"/>
    </row>
    <row r="261375" spans="101:101">
      <c r="CW261375" s="2210"/>
    </row>
    <row r="261376" spans="101:101">
      <c r="CW261376" s="2195"/>
    </row>
    <row r="261400" spans="101:101">
      <c r="CW261400" s="2210"/>
    </row>
    <row r="261401" spans="101:101">
      <c r="CW261401" s="2195"/>
    </row>
    <row r="261425" spans="101:101">
      <c r="CW261425" s="2210"/>
    </row>
    <row r="261426" spans="101:101">
      <c r="CW261426" s="2195"/>
    </row>
    <row r="261450" spans="101:101">
      <c r="CW261450" s="2210"/>
    </row>
    <row r="261451" spans="101:101">
      <c r="CW261451" s="2195"/>
    </row>
    <row r="261475" spans="101:101">
      <c r="CW261475" s="2210"/>
    </row>
    <row r="261476" spans="101:101">
      <c r="CW261476" s="2195"/>
    </row>
    <row r="261500" spans="101:101">
      <c r="CW261500" s="2210"/>
    </row>
    <row r="261501" spans="101:101">
      <c r="CW261501" s="2195"/>
    </row>
    <row r="261525" spans="101:101">
      <c r="CW261525" s="2210"/>
    </row>
    <row r="261526" spans="101:101">
      <c r="CW261526" s="2195"/>
    </row>
    <row r="261550" spans="101:101">
      <c r="CW261550" s="2210"/>
    </row>
    <row r="261551" spans="101:101">
      <c r="CW261551" s="2195"/>
    </row>
    <row r="261575" spans="101:101">
      <c r="CW261575" s="2210"/>
    </row>
    <row r="261576" spans="101:101">
      <c r="CW261576" s="2195"/>
    </row>
    <row r="261600" spans="101:101">
      <c r="CW261600" s="2210"/>
    </row>
    <row r="261601" spans="101:101">
      <c r="CW261601" s="2195"/>
    </row>
    <row r="261625" spans="101:101">
      <c r="CW261625" s="2210"/>
    </row>
    <row r="261626" spans="101:101">
      <c r="CW261626" s="2195"/>
    </row>
    <row r="261650" spans="101:101">
      <c r="CW261650" s="2210"/>
    </row>
    <row r="261651" spans="101:101">
      <c r="CW261651" s="2195"/>
    </row>
    <row r="261675" spans="101:101">
      <c r="CW261675" s="2210"/>
    </row>
    <row r="261676" spans="101:101">
      <c r="CW261676" s="2195"/>
    </row>
    <row r="261700" spans="101:101">
      <c r="CW261700" s="2210"/>
    </row>
    <row r="261701" spans="101:101">
      <c r="CW261701" s="2195"/>
    </row>
    <row r="261725" spans="101:101">
      <c r="CW261725" s="2210"/>
    </row>
    <row r="261726" spans="101:101">
      <c r="CW261726" s="2195"/>
    </row>
    <row r="261750" spans="101:101">
      <c r="CW261750" s="2210"/>
    </row>
    <row r="261751" spans="101:101">
      <c r="CW261751" s="2195"/>
    </row>
    <row r="261775" spans="101:101">
      <c r="CW261775" s="2210"/>
    </row>
    <row r="261776" spans="101:101">
      <c r="CW261776" s="2195"/>
    </row>
    <row r="261800" spans="101:101">
      <c r="CW261800" s="2210"/>
    </row>
    <row r="261801" spans="101:101">
      <c r="CW261801" s="2195"/>
    </row>
    <row r="261825" spans="101:101">
      <c r="CW261825" s="2210"/>
    </row>
    <row r="261826" spans="101:101">
      <c r="CW261826" s="2195"/>
    </row>
    <row r="261850" spans="101:101">
      <c r="CW261850" s="2210"/>
    </row>
    <row r="261851" spans="101:101">
      <c r="CW261851" s="2195"/>
    </row>
    <row r="261875" spans="101:101">
      <c r="CW261875" s="2210"/>
    </row>
    <row r="261876" spans="101:101">
      <c r="CW261876" s="2195"/>
    </row>
    <row r="261900" spans="101:101">
      <c r="CW261900" s="2210"/>
    </row>
    <row r="261901" spans="101:101">
      <c r="CW261901" s="2195"/>
    </row>
    <row r="261925" spans="101:101">
      <c r="CW261925" s="2210"/>
    </row>
    <row r="261926" spans="101:101">
      <c r="CW261926" s="2195"/>
    </row>
    <row r="261950" spans="101:101">
      <c r="CW261950" s="2210"/>
    </row>
    <row r="261951" spans="101:101">
      <c r="CW261951" s="2195"/>
    </row>
    <row r="261975" spans="101:101">
      <c r="CW261975" s="2210"/>
    </row>
    <row r="261976" spans="101:101">
      <c r="CW261976" s="2195"/>
    </row>
    <row r="262000" spans="101:101">
      <c r="CW262000" s="2210"/>
    </row>
    <row r="262001" spans="101:101">
      <c r="CW262001" s="2195"/>
    </row>
    <row r="262025" spans="101:101">
      <c r="CW262025" s="2210"/>
    </row>
    <row r="262026" spans="101:101">
      <c r="CW262026" s="2195"/>
    </row>
    <row r="262050" spans="101:101">
      <c r="CW262050" s="2210"/>
    </row>
    <row r="262051" spans="101:101">
      <c r="CW262051" s="2195"/>
    </row>
    <row r="262075" spans="101:101">
      <c r="CW262075" s="2210"/>
    </row>
    <row r="262076" spans="101:101">
      <c r="CW262076" s="2195"/>
    </row>
    <row r="262100" spans="101:101">
      <c r="CW262100" s="2210"/>
    </row>
    <row r="262101" spans="101:101">
      <c r="CW262101" s="2195"/>
    </row>
    <row r="262125" spans="101:101">
      <c r="CW262125" s="2210"/>
    </row>
    <row r="262126" spans="101:101">
      <c r="CW262126" s="2195"/>
    </row>
    <row r="262150" spans="101:101">
      <c r="CW262150" s="2210"/>
    </row>
    <row r="262151" spans="101:101">
      <c r="CW262151" s="2195"/>
    </row>
    <row r="262175" spans="101:101">
      <c r="CW262175" s="2210"/>
    </row>
    <row r="262176" spans="101:101">
      <c r="CW262176" s="2195"/>
    </row>
    <row r="262200" spans="101:101">
      <c r="CW262200" s="2210"/>
    </row>
    <row r="262201" spans="101:101">
      <c r="CW262201" s="2195"/>
    </row>
    <row r="262225" spans="101:101">
      <c r="CW262225" s="2210"/>
    </row>
    <row r="262226" spans="101:101">
      <c r="CW262226" s="2195"/>
    </row>
    <row r="262250" spans="101:101">
      <c r="CW262250" s="2210"/>
    </row>
    <row r="262251" spans="101:101">
      <c r="CW262251" s="2195"/>
    </row>
    <row r="262275" spans="101:101">
      <c r="CW262275" s="2210"/>
    </row>
    <row r="262276" spans="101:101">
      <c r="CW262276" s="2195"/>
    </row>
    <row r="262300" spans="101:101">
      <c r="CW262300" s="2210"/>
    </row>
    <row r="262301" spans="101:101">
      <c r="CW262301" s="2195"/>
    </row>
    <row r="262325" spans="101:101">
      <c r="CW262325" s="2210"/>
    </row>
    <row r="262326" spans="101:101">
      <c r="CW262326" s="2195"/>
    </row>
    <row r="262350" spans="101:101">
      <c r="CW262350" s="2210"/>
    </row>
    <row r="262351" spans="101:101">
      <c r="CW262351" s="2195"/>
    </row>
    <row r="262375" spans="101:101">
      <c r="CW262375" s="2210"/>
    </row>
    <row r="262376" spans="101:101">
      <c r="CW262376" s="2195"/>
    </row>
    <row r="262400" spans="101:101">
      <c r="CW262400" s="2210"/>
    </row>
    <row r="262401" spans="101:101">
      <c r="CW262401" s="2195"/>
    </row>
    <row r="262425" spans="101:101">
      <c r="CW262425" s="2210"/>
    </row>
    <row r="262426" spans="101:101">
      <c r="CW262426" s="2195"/>
    </row>
    <row r="262450" spans="101:101">
      <c r="CW262450" s="2210"/>
    </row>
    <row r="262451" spans="101:101">
      <c r="CW262451" s="2195"/>
    </row>
    <row r="262475" spans="101:101">
      <c r="CW262475" s="2210"/>
    </row>
    <row r="262476" spans="101:101">
      <c r="CW262476" s="2195"/>
    </row>
    <row r="262500" spans="101:101">
      <c r="CW262500" s="2210"/>
    </row>
    <row r="262501" spans="101:101">
      <c r="CW262501" s="2195"/>
    </row>
    <row r="262525" spans="101:101">
      <c r="CW262525" s="2210"/>
    </row>
    <row r="262526" spans="101:101">
      <c r="CW262526" s="2195"/>
    </row>
    <row r="262550" spans="101:101">
      <c r="CW262550" s="2210"/>
    </row>
    <row r="262551" spans="101:101">
      <c r="CW262551" s="2195"/>
    </row>
    <row r="262575" spans="101:101">
      <c r="CW262575" s="2210"/>
    </row>
    <row r="262576" spans="101:101">
      <c r="CW262576" s="2195"/>
    </row>
    <row r="262600" spans="101:101">
      <c r="CW262600" s="2210"/>
    </row>
    <row r="262601" spans="101:101">
      <c r="CW262601" s="2195"/>
    </row>
    <row r="262625" spans="101:101">
      <c r="CW262625" s="2210"/>
    </row>
    <row r="262626" spans="101:101">
      <c r="CW262626" s="2195"/>
    </row>
    <row r="262650" spans="101:101">
      <c r="CW262650" s="2210"/>
    </row>
    <row r="262651" spans="101:101">
      <c r="CW262651" s="2195"/>
    </row>
    <row r="262675" spans="101:101">
      <c r="CW262675" s="2210"/>
    </row>
    <row r="262676" spans="101:101">
      <c r="CW262676" s="2195"/>
    </row>
    <row r="262700" spans="101:101">
      <c r="CW262700" s="2210"/>
    </row>
    <row r="262701" spans="101:101">
      <c r="CW262701" s="2195"/>
    </row>
    <row r="262725" spans="101:101">
      <c r="CW262725" s="2210"/>
    </row>
    <row r="262726" spans="101:101">
      <c r="CW262726" s="2195"/>
    </row>
    <row r="262750" spans="101:101">
      <c r="CW262750" s="2210"/>
    </row>
    <row r="262751" spans="101:101">
      <c r="CW262751" s="2195"/>
    </row>
    <row r="262775" spans="101:101">
      <c r="CW262775" s="2210"/>
    </row>
    <row r="262776" spans="101:101">
      <c r="CW262776" s="2195"/>
    </row>
    <row r="262800" spans="101:101">
      <c r="CW262800" s="2210"/>
    </row>
    <row r="262801" spans="101:101">
      <c r="CW262801" s="2195"/>
    </row>
    <row r="262825" spans="101:101">
      <c r="CW262825" s="2210"/>
    </row>
    <row r="262826" spans="101:101">
      <c r="CW262826" s="2195"/>
    </row>
    <row r="262850" spans="101:101">
      <c r="CW262850" s="2210"/>
    </row>
    <row r="262851" spans="101:101">
      <c r="CW262851" s="2195"/>
    </row>
    <row r="262875" spans="101:101">
      <c r="CW262875" s="2210"/>
    </row>
    <row r="262876" spans="101:101">
      <c r="CW262876" s="2195"/>
    </row>
    <row r="262900" spans="101:101">
      <c r="CW262900" s="2210"/>
    </row>
    <row r="262901" spans="101:101">
      <c r="CW262901" s="2195"/>
    </row>
    <row r="262925" spans="101:101">
      <c r="CW262925" s="2210"/>
    </row>
    <row r="262926" spans="101:101">
      <c r="CW262926" s="2195"/>
    </row>
    <row r="262950" spans="101:101">
      <c r="CW262950" s="2210"/>
    </row>
    <row r="262951" spans="101:101">
      <c r="CW262951" s="2195"/>
    </row>
    <row r="262975" spans="101:101">
      <c r="CW262975" s="2210"/>
    </row>
    <row r="262976" spans="101:101">
      <c r="CW262976" s="2195"/>
    </row>
    <row r="263000" spans="101:101">
      <c r="CW263000" s="2210"/>
    </row>
    <row r="263001" spans="101:101">
      <c r="CW263001" s="2195"/>
    </row>
    <row r="263025" spans="101:101">
      <c r="CW263025" s="2210"/>
    </row>
    <row r="263026" spans="101:101">
      <c r="CW263026" s="2195"/>
    </row>
    <row r="263050" spans="101:101">
      <c r="CW263050" s="2210"/>
    </row>
    <row r="263051" spans="101:101">
      <c r="CW263051" s="2195"/>
    </row>
    <row r="263075" spans="101:101">
      <c r="CW263075" s="2210"/>
    </row>
    <row r="263076" spans="101:101">
      <c r="CW263076" s="2195"/>
    </row>
    <row r="263100" spans="101:101">
      <c r="CW263100" s="2210"/>
    </row>
    <row r="263101" spans="101:101">
      <c r="CW263101" s="2195"/>
    </row>
    <row r="263125" spans="101:101">
      <c r="CW263125" s="2210"/>
    </row>
    <row r="263126" spans="101:101">
      <c r="CW263126" s="2195"/>
    </row>
    <row r="263150" spans="101:101">
      <c r="CW263150" s="2210"/>
    </row>
    <row r="263151" spans="101:101">
      <c r="CW263151" s="2195"/>
    </row>
    <row r="263175" spans="101:101">
      <c r="CW263175" s="2210"/>
    </row>
    <row r="263176" spans="101:101">
      <c r="CW263176" s="2195"/>
    </row>
    <row r="263200" spans="101:101">
      <c r="CW263200" s="2210"/>
    </row>
    <row r="263201" spans="101:101">
      <c r="CW263201" s="2195"/>
    </row>
    <row r="263225" spans="101:101">
      <c r="CW263225" s="2210"/>
    </row>
    <row r="263226" spans="101:101">
      <c r="CW263226" s="2195"/>
    </row>
    <row r="263250" spans="101:101">
      <c r="CW263250" s="2210"/>
    </row>
    <row r="263251" spans="101:101">
      <c r="CW263251" s="2195"/>
    </row>
    <row r="263275" spans="101:101">
      <c r="CW263275" s="2210"/>
    </row>
    <row r="263276" spans="101:101">
      <c r="CW263276" s="2195"/>
    </row>
    <row r="263300" spans="101:101">
      <c r="CW263300" s="2210"/>
    </row>
    <row r="263301" spans="101:101">
      <c r="CW263301" s="2195"/>
    </row>
    <row r="263325" spans="101:101">
      <c r="CW263325" s="2210"/>
    </row>
    <row r="263326" spans="101:101">
      <c r="CW263326" s="2195"/>
    </row>
    <row r="263350" spans="101:101">
      <c r="CW263350" s="2210"/>
    </row>
    <row r="263351" spans="101:101">
      <c r="CW263351" s="2195"/>
    </row>
    <row r="263375" spans="101:101">
      <c r="CW263375" s="2210"/>
    </row>
    <row r="263376" spans="101:101">
      <c r="CW263376" s="2195"/>
    </row>
    <row r="263400" spans="101:101">
      <c r="CW263400" s="2210"/>
    </row>
    <row r="263401" spans="101:101">
      <c r="CW263401" s="2195"/>
    </row>
    <row r="263425" spans="101:101">
      <c r="CW263425" s="2210"/>
    </row>
    <row r="263426" spans="101:101">
      <c r="CW263426" s="2195"/>
    </row>
    <row r="263450" spans="101:101">
      <c r="CW263450" s="2210"/>
    </row>
    <row r="263451" spans="101:101">
      <c r="CW263451" s="2195"/>
    </row>
    <row r="263475" spans="101:101">
      <c r="CW263475" s="2210"/>
    </row>
    <row r="263476" spans="101:101">
      <c r="CW263476" s="2195"/>
    </row>
    <row r="263500" spans="101:101">
      <c r="CW263500" s="2210"/>
    </row>
    <row r="263501" spans="101:101">
      <c r="CW263501" s="2195"/>
    </row>
    <row r="263525" spans="101:101">
      <c r="CW263525" s="2210"/>
    </row>
    <row r="263526" spans="101:101">
      <c r="CW263526" s="2195"/>
    </row>
    <row r="263550" spans="101:101">
      <c r="CW263550" s="2210"/>
    </row>
    <row r="263551" spans="101:101">
      <c r="CW263551" s="2195"/>
    </row>
    <row r="263575" spans="101:101">
      <c r="CW263575" s="2210"/>
    </row>
    <row r="263576" spans="101:101">
      <c r="CW263576" s="2195"/>
    </row>
    <row r="263600" spans="101:101">
      <c r="CW263600" s="2210"/>
    </row>
    <row r="263601" spans="101:101">
      <c r="CW263601" s="2195"/>
    </row>
    <row r="263625" spans="101:101">
      <c r="CW263625" s="2210"/>
    </row>
    <row r="263626" spans="101:101">
      <c r="CW263626" s="2195"/>
    </row>
    <row r="263650" spans="101:101">
      <c r="CW263650" s="2210"/>
    </row>
    <row r="263651" spans="101:101">
      <c r="CW263651" s="2195"/>
    </row>
    <row r="263675" spans="101:101">
      <c r="CW263675" s="2210"/>
    </row>
    <row r="263676" spans="101:101">
      <c r="CW263676" s="2195"/>
    </row>
    <row r="263700" spans="101:101">
      <c r="CW263700" s="2210"/>
    </row>
    <row r="263701" spans="101:101">
      <c r="CW263701" s="2195"/>
    </row>
    <row r="263725" spans="101:101">
      <c r="CW263725" s="2210"/>
    </row>
    <row r="263726" spans="101:101">
      <c r="CW263726" s="2195"/>
    </row>
    <row r="263750" spans="101:101">
      <c r="CW263750" s="2210"/>
    </row>
    <row r="263751" spans="101:101">
      <c r="CW263751" s="2195"/>
    </row>
    <row r="263775" spans="101:101">
      <c r="CW263775" s="2210"/>
    </row>
    <row r="263776" spans="101:101">
      <c r="CW263776" s="2195"/>
    </row>
    <row r="263800" spans="101:101">
      <c r="CW263800" s="2210"/>
    </row>
    <row r="263801" spans="101:101">
      <c r="CW263801" s="2195"/>
    </row>
    <row r="263825" spans="101:101">
      <c r="CW263825" s="2210"/>
    </row>
    <row r="263826" spans="101:101">
      <c r="CW263826" s="2195"/>
    </row>
    <row r="263850" spans="101:101">
      <c r="CW263850" s="2210"/>
    </row>
    <row r="263851" spans="101:101">
      <c r="CW263851" s="2195"/>
    </row>
    <row r="263875" spans="101:101">
      <c r="CW263875" s="2210"/>
    </row>
    <row r="263876" spans="101:101">
      <c r="CW263876" s="2195"/>
    </row>
    <row r="263900" spans="101:101">
      <c r="CW263900" s="2210"/>
    </row>
    <row r="263901" spans="101:101">
      <c r="CW263901" s="2195"/>
    </row>
    <row r="263925" spans="101:101">
      <c r="CW263925" s="2210"/>
    </row>
    <row r="263926" spans="101:101">
      <c r="CW263926" s="2195"/>
    </row>
    <row r="263950" spans="101:101">
      <c r="CW263950" s="2210"/>
    </row>
    <row r="263951" spans="101:101">
      <c r="CW263951" s="2195"/>
    </row>
    <row r="263975" spans="101:101">
      <c r="CW263975" s="2210"/>
    </row>
    <row r="263976" spans="101:101">
      <c r="CW263976" s="2195"/>
    </row>
    <row r="264000" spans="101:101">
      <c r="CW264000" s="2210"/>
    </row>
    <row r="264001" spans="101:101">
      <c r="CW264001" s="2195"/>
    </row>
    <row r="264025" spans="101:101">
      <c r="CW264025" s="2210"/>
    </row>
    <row r="264026" spans="101:101">
      <c r="CW264026" s="2195"/>
    </row>
    <row r="264050" spans="101:101">
      <c r="CW264050" s="2210"/>
    </row>
    <row r="264051" spans="101:101">
      <c r="CW264051" s="2195"/>
    </row>
    <row r="264075" spans="101:101">
      <c r="CW264075" s="2210"/>
    </row>
    <row r="264076" spans="101:101">
      <c r="CW264076" s="2195"/>
    </row>
    <row r="264100" spans="101:101">
      <c r="CW264100" s="2210"/>
    </row>
    <row r="264101" spans="101:101">
      <c r="CW264101" s="2195"/>
    </row>
    <row r="264125" spans="101:101">
      <c r="CW264125" s="2210"/>
    </row>
    <row r="264126" spans="101:101">
      <c r="CW264126" s="2195"/>
    </row>
    <row r="264150" spans="101:101">
      <c r="CW264150" s="2210"/>
    </row>
    <row r="264151" spans="101:101">
      <c r="CW264151" s="2195"/>
    </row>
    <row r="264175" spans="101:101">
      <c r="CW264175" s="2210"/>
    </row>
    <row r="264176" spans="101:101">
      <c r="CW264176" s="2195"/>
    </row>
    <row r="264200" spans="101:101">
      <c r="CW264200" s="2210"/>
    </row>
    <row r="264201" spans="101:101">
      <c r="CW264201" s="2195"/>
    </row>
    <row r="264225" spans="101:101">
      <c r="CW264225" s="2210"/>
    </row>
    <row r="264226" spans="101:101">
      <c r="CW264226" s="2195"/>
    </row>
    <row r="264250" spans="101:101">
      <c r="CW264250" s="2210"/>
    </row>
    <row r="264251" spans="101:101">
      <c r="CW264251" s="2195"/>
    </row>
    <row r="264275" spans="101:101">
      <c r="CW264275" s="2210"/>
    </row>
    <row r="264276" spans="101:101">
      <c r="CW264276" s="2195"/>
    </row>
    <row r="264300" spans="101:101">
      <c r="CW264300" s="2210"/>
    </row>
    <row r="264301" spans="101:101">
      <c r="CW264301" s="2195"/>
    </row>
    <row r="264325" spans="101:101">
      <c r="CW264325" s="2210"/>
    </row>
    <row r="264326" spans="101:101">
      <c r="CW264326" s="2195"/>
    </row>
    <row r="264350" spans="101:101">
      <c r="CW264350" s="2210"/>
    </row>
    <row r="264351" spans="101:101">
      <c r="CW264351" s="2195"/>
    </row>
    <row r="264375" spans="101:101">
      <c r="CW264375" s="2210"/>
    </row>
    <row r="264376" spans="101:101">
      <c r="CW264376" s="2195"/>
    </row>
    <row r="264400" spans="101:101">
      <c r="CW264400" s="2210"/>
    </row>
    <row r="264401" spans="101:101">
      <c r="CW264401" s="2195"/>
    </row>
    <row r="264425" spans="101:101">
      <c r="CW264425" s="2210"/>
    </row>
    <row r="264426" spans="101:101">
      <c r="CW264426" s="2195"/>
    </row>
    <row r="264450" spans="101:101">
      <c r="CW264450" s="2210"/>
    </row>
    <row r="264451" spans="101:101">
      <c r="CW264451" s="2195"/>
    </row>
    <row r="264475" spans="101:101">
      <c r="CW264475" s="2210"/>
    </row>
    <row r="264476" spans="101:101">
      <c r="CW264476" s="2195"/>
    </row>
    <row r="264500" spans="101:101">
      <c r="CW264500" s="2210"/>
    </row>
    <row r="264501" spans="101:101">
      <c r="CW264501" s="2195"/>
    </row>
    <row r="264525" spans="101:101">
      <c r="CW264525" s="2210"/>
    </row>
    <row r="264526" spans="101:101">
      <c r="CW264526" s="2195"/>
    </row>
    <row r="264550" spans="101:101">
      <c r="CW264550" s="2210"/>
    </row>
    <row r="264551" spans="101:101">
      <c r="CW264551" s="2195"/>
    </row>
    <row r="264575" spans="101:101">
      <c r="CW264575" s="2210"/>
    </row>
    <row r="264576" spans="101:101">
      <c r="CW264576" s="2195"/>
    </row>
    <row r="264600" spans="101:101">
      <c r="CW264600" s="2210"/>
    </row>
    <row r="264601" spans="101:101">
      <c r="CW264601" s="2195"/>
    </row>
    <row r="264625" spans="101:101">
      <c r="CW264625" s="2210"/>
    </row>
    <row r="264626" spans="101:101">
      <c r="CW264626" s="2195"/>
    </row>
    <row r="264650" spans="101:101">
      <c r="CW264650" s="2210"/>
    </row>
    <row r="264651" spans="101:101">
      <c r="CW264651" s="2195"/>
    </row>
    <row r="264675" spans="101:101">
      <c r="CW264675" s="2210"/>
    </row>
    <row r="264676" spans="101:101">
      <c r="CW264676" s="2195"/>
    </row>
    <row r="264700" spans="101:101">
      <c r="CW264700" s="2210"/>
    </row>
    <row r="264701" spans="101:101">
      <c r="CW264701" s="2195"/>
    </row>
    <row r="264725" spans="101:101">
      <c r="CW264725" s="2210"/>
    </row>
    <row r="264726" spans="101:101">
      <c r="CW264726" s="2195"/>
    </row>
    <row r="264750" spans="101:101">
      <c r="CW264750" s="2210"/>
    </row>
    <row r="264751" spans="101:101">
      <c r="CW264751" s="2195"/>
    </row>
    <row r="264775" spans="101:101">
      <c r="CW264775" s="2210"/>
    </row>
    <row r="264776" spans="101:101">
      <c r="CW264776" s="2195"/>
    </row>
    <row r="264800" spans="101:101">
      <c r="CW264800" s="2210"/>
    </row>
    <row r="264801" spans="101:101">
      <c r="CW264801" s="2195"/>
    </row>
    <row r="264825" spans="101:101">
      <c r="CW264825" s="2210"/>
    </row>
    <row r="264826" spans="101:101">
      <c r="CW264826" s="2195"/>
    </row>
    <row r="264850" spans="101:101">
      <c r="CW264850" s="2210"/>
    </row>
    <row r="264851" spans="101:101">
      <c r="CW264851" s="2195"/>
    </row>
    <row r="264875" spans="101:101">
      <c r="CW264875" s="2210"/>
    </row>
    <row r="264876" spans="101:101">
      <c r="CW264876" s="2195"/>
    </row>
    <row r="264900" spans="101:101">
      <c r="CW264900" s="2210"/>
    </row>
    <row r="264901" spans="101:101">
      <c r="CW264901" s="2195"/>
    </row>
    <row r="264925" spans="101:101">
      <c r="CW264925" s="2210"/>
    </row>
    <row r="264926" spans="101:101">
      <c r="CW264926" s="2195"/>
    </row>
    <row r="264950" spans="101:101">
      <c r="CW264950" s="2210"/>
    </row>
    <row r="264951" spans="101:101">
      <c r="CW264951" s="2195"/>
    </row>
    <row r="264975" spans="101:101">
      <c r="CW264975" s="2210"/>
    </row>
    <row r="264976" spans="101:101">
      <c r="CW264976" s="2195"/>
    </row>
    <row r="265000" spans="101:101">
      <c r="CW265000" s="2210"/>
    </row>
    <row r="265001" spans="101:101">
      <c r="CW265001" s="2195"/>
    </row>
    <row r="265025" spans="101:101">
      <c r="CW265025" s="2210"/>
    </row>
    <row r="265026" spans="101:101">
      <c r="CW265026" s="2195"/>
    </row>
    <row r="265050" spans="101:101">
      <c r="CW265050" s="2210"/>
    </row>
    <row r="265051" spans="101:101">
      <c r="CW265051" s="2195"/>
    </row>
    <row r="265075" spans="101:101">
      <c r="CW265075" s="2210"/>
    </row>
    <row r="265076" spans="101:101">
      <c r="CW265076" s="2195"/>
    </row>
    <row r="265100" spans="101:101">
      <c r="CW265100" s="2210"/>
    </row>
    <row r="265101" spans="101:101">
      <c r="CW265101" s="2195"/>
    </row>
    <row r="265125" spans="101:101">
      <c r="CW265125" s="2210"/>
    </row>
    <row r="265126" spans="101:101">
      <c r="CW265126" s="2195"/>
    </row>
    <row r="265150" spans="101:101">
      <c r="CW265150" s="2210"/>
    </row>
    <row r="265151" spans="101:101">
      <c r="CW265151" s="2195"/>
    </row>
    <row r="265175" spans="101:101">
      <c r="CW265175" s="2210"/>
    </row>
    <row r="265176" spans="101:101">
      <c r="CW265176" s="2195"/>
    </row>
    <row r="265200" spans="101:101">
      <c r="CW265200" s="2210"/>
    </row>
    <row r="265201" spans="101:101">
      <c r="CW265201" s="2195"/>
    </row>
    <row r="265225" spans="101:101">
      <c r="CW265225" s="2210"/>
    </row>
    <row r="265226" spans="101:101">
      <c r="CW265226" s="2195"/>
    </row>
    <row r="265250" spans="101:101">
      <c r="CW265250" s="2210"/>
    </row>
    <row r="265251" spans="101:101">
      <c r="CW265251" s="2195"/>
    </row>
    <row r="265275" spans="101:101">
      <c r="CW265275" s="2210"/>
    </row>
    <row r="265276" spans="101:101">
      <c r="CW265276" s="2195"/>
    </row>
    <row r="265300" spans="101:101">
      <c r="CW265300" s="2210"/>
    </row>
    <row r="265301" spans="101:101">
      <c r="CW265301" s="2195"/>
    </row>
    <row r="265325" spans="101:101">
      <c r="CW265325" s="2210"/>
    </row>
    <row r="265326" spans="101:101">
      <c r="CW265326" s="2195"/>
    </row>
    <row r="265350" spans="101:101">
      <c r="CW265350" s="2210"/>
    </row>
    <row r="265351" spans="101:101">
      <c r="CW265351" s="2195"/>
    </row>
    <row r="265375" spans="101:101">
      <c r="CW265375" s="2210"/>
    </row>
    <row r="265376" spans="101:101">
      <c r="CW265376" s="2195"/>
    </row>
    <row r="265400" spans="101:101">
      <c r="CW265400" s="2210"/>
    </row>
    <row r="265401" spans="101:101">
      <c r="CW265401" s="2195"/>
    </row>
    <row r="265425" spans="101:101">
      <c r="CW265425" s="2210"/>
    </row>
    <row r="265426" spans="101:101">
      <c r="CW265426" s="2195"/>
    </row>
    <row r="265450" spans="101:101">
      <c r="CW265450" s="2210"/>
    </row>
    <row r="265451" spans="101:101">
      <c r="CW265451" s="2195"/>
    </row>
    <row r="265475" spans="101:101">
      <c r="CW265475" s="2210"/>
    </row>
    <row r="265476" spans="101:101">
      <c r="CW265476" s="2195"/>
    </row>
    <row r="265500" spans="101:101">
      <c r="CW265500" s="2210"/>
    </row>
    <row r="265501" spans="101:101">
      <c r="CW265501" s="2195"/>
    </row>
    <row r="265525" spans="101:101">
      <c r="CW265525" s="2210"/>
    </row>
    <row r="265526" spans="101:101">
      <c r="CW265526" s="2195"/>
    </row>
    <row r="265550" spans="101:101">
      <c r="CW265550" s="2210"/>
    </row>
    <row r="265551" spans="101:101">
      <c r="CW265551" s="2195"/>
    </row>
    <row r="265575" spans="101:101">
      <c r="CW265575" s="2210"/>
    </row>
    <row r="265576" spans="101:101">
      <c r="CW265576" s="2195"/>
    </row>
    <row r="265600" spans="101:101">
      <c r="CW265600" s="2210"/>
    </row>
    <row r="265601" spans="101:101">
      <c r="CW265601" s="2195"/>
    </row>
    <row r="265625" spans="101:101">
      <c r="CW265625" s="2210"/>
    </row>
    <row r="265626" spans="101:101">
      <c r="CW265626" s="2195"/>
    </row>
    <row r="265650" spans="101:101">
      <c r="CW265650" s="2210"/>
    </row>
    <row r="265651" spans="101:101">
      <c r="CW265651" s="2195"/>
    </row>
    <row r="265675" spans="101:101">
      <c r="CW265675" s="2210"/>
    </row>
    <row r="265676" spans="101:101">
      <c r="CW265676" s="2195"/>
    </row>
    <row r="265700" spans="101:101">
      <c r="CW265700" s="2210"/>
    </row>
    <row r="265701" spans="101:101">
      <c r="CW265701" s="2195"/>
    </row>
    <row r="265725" spans="101:101">
      <c r="CW265725" s="2210"/>
    </row>
    <row r="265726" spans="101:101">
      <c r="CW265726" s="2195"/>
    </row>
    <row r="265750" spans="101:101">
      <c r="CW265750" s="2210"/>
    </row>
    <row r="265751" spans="101:101">
      <c r="CW265751" s="2195"/>
    </row>
    <row r="265775" spans="101:101">
      <c r="CW265775" s="2210"/>
    </row>
    <row r="265776" spans="101:101">
      <c r="CW265776" s="2195"/>
    </row>
    <row r="265800" spans="101:101">
      <c r="CW265800" s="2210"/>
    </row>
    <row r="265801" spans="101:101">
      <c r="CW265801" s="2195"/>
    </row>
    <row r="265825" spans="101:101">
      <c r="CW265825" s="2210"/>
    </row>
    <row r="265826" spans="101:101">
      <c r="CW265826" s="2195"/>
    </row>
    <row r="265850" spans="101:101">
      <c r="CW265850" s="2210"/>
    </row>
    <row r="265851" spans="101:101">
      <c r="CW265851" s="2195"/>
    </row>
    <row r="265875" spans="101:101">
      <c r="CW265875" s="2210"/>
    </row>
    <row r="265876" spans="101:101">
      <c r="CW265876" s="2195"/>
    </row>
    <row r="265900" spans="101:101">
      <c r="CW265900" s="2210"/>
    </row>
    <row r="265901" spans="101:101">
      <c r="CW265901" s="2195"/>
    </row>
    <row r="265925" spans="101:101">
      <c r="CW265925" s="2210"/>
    </row>
    <row r="265926" spans="101:101">
      <c r="CW265926" s="2195"/>
    </row>
    <row r="265950" spans="101:101">
      <c r="CW265950" s="2210"/>
    </row>
    <row r="265951" spans="101:101">
      <c r="CW265951" s="2195"/>
    </row>
    <row r="265975" spans="101:101">
      <c r="CW265975" s="2210"/>
    </row>
    <row r="265976" spans="101:101">
      <c r="CW265976" s="2195"/>
    </row>
    <row r="266000" spans="101:101">
      <c r="CW266000" s="2210"/>
    </row>
    <row r="266001" spans="101:101">
      <c r="CW266001" s="2195"/>
    </row>
    <row r="266025" spans="101:101">
      <c r="CW266025" s="2210"/>
    </row>
    <row r="266026" spans="101:101">
      <c r="CW266026" s="2195"/>
    </row>
    <row r="266050" spans="101:101">
      <c r="CW266050" s="2210"/>
    </row>
    <row r="266051" spans="101:101">
      <c r="CW266051" s="2195"/>
    </row>
    <row r="266075" spans="101:101">
      <c r="CW266075" s="2210"/>
    </row>
    <row r="266076" spans="101:101">
      <c r="CW266076" s="2195"/>
    </row>
    <row r="266100" spans="101:101">
      <c r="CW266100" s="2210"/>
    </row>
    <row r="266101" spans="101:101">
      <c r="CW266101" s="2195"/>
    </row>
    <row r="266125" spans="101:101">
      <c r="CW266125" s="2210"/>
    </row>
    <row r="266126" spans="101:101">
      <c r="CW266126" s="2195"/>
    </row>
    <row r="266150" spans="101:101">
      <c r="CW266150" s="2210"/>
    </row>
    <row r="266151" spans="101:101">
      <c r="CW266151" s="2195"/>
    </row>
    <row r="266175" spans="101:101">
      <c r="CW266175" s="2210"/>
    </row>
    <row r="266176" spans="101:101">
      <c r="CW266176" s="2195"/>
    </row>
    <row r="266200" spans="101:101">
      <c r="CW266200" s="2210"/>
    </row>
    <row r="266201" spans="101:101">
      <c r="CW266201" s="2195"/>
    </row>
    <row r="266225" spans="101:101">
      <c r="CW266225" s="2210"/>
    </row>
    <row r="266226" spans="101:101">
      <c r="CW266226" s="2195"/>
    </row>
    <row r="266250" spans="101:101">
      <c r="CW266250" s="2210"/>
    </row>
    <row r="266251" spans="101:101">
      <c r="CW266251" s="2195"/>
    </row>
    <row r="266275" spans="101:101">
      <c r="CW266275" s="2210"/>
    </row>
    <row r="266276" spans="101:101">
      <c r="CW266276" s="2195"/>
    </row>
    <row r="266300" spans="101:101">
      <c r="CW266300" s="2210"/>
    </row>
    <row r="266301" spans="101:101">
      <c r="CW266301" s="2195"/>
    </row>
    <row r="266325" spans="101:101">
      <c r="CW266325" s="2210"/>
    </row>
    <row r="266326" spans="101:101">
      <c r="CW266326" s="2195"/>
    </row>
    <row r="266350" spans="101:101">
      <c r="CW266350" s="2210"/>
    </row>
    <row r="266351" spans="101:101">
      <c r="CW266351" s="2195"/>
    </row>
    <row r="266375" spans="101:101">
      <c r="CW266375" s="2210"/>
    </row>
    <row r="266376" spans="101:101">
      <c r="CW266376" s="2195"/>
    </row>
    <row r="266400" spans="101:101">
      <c r="CW266400" s="2210"/>
    </row>
    <row r="266401" spans="101:101">
      <c r="CW266401" s="2195"/>
    </row>
    <row r="266425" spans="101:101">
      <c r="CW266425" s="2210"/>
    </row>
    <row r="266426" spans="101:101">
      <c r="CW266426" s="2195"/>
    </row>
    <row r="266450" spans="101:101">
      <c r="CW266450" s="2210"/>
    </row>
    <row r="266451" spans="101:101">
      <c r="CW266451" s="2195"/>
    </row>
    <row r="266475" spans="101:101">
      <c r="CW266475" s="2210"/>
    </row>
    <row r="266476" spans="101:101">
      <c r="CW266476" s="2195"/>
    </row>
    <row r="266500" spans="101:101">
      <c r="CW266500" s="2210"/>
    </row>
    <row r="266501" spans="101:101">
      <c r="CW266501" s="2195"/>
    </row>
    <row r="266525" spans="101:101">
      <c r="CW266525" s="2210"/>
    </row>
    <row r="266526" spans="101:101">
      <c r="CW266526" s="2195"/>
    </row>
    <row r="266550" spans="101:101">
      <c r="CW266550" s="2210"/>
    </row>
    <row r="266551" spans="101:101">
      <c r="CW266551" s="2195"/>
    </row>
    <row r="266575" spans="101:101">
      <c r="CW266575" s="2210"/>
    </row>
    <row r="266576" spans="101:101">
      <c r="CW266576" s="2195"/>
    </row>
    <row r="266600" spans="101:101">
      <c r="CW266600" s="2210"/>
    </row>
    <row r="266601" spans="101:101">
      <c r="CW266601" s="2195"/>
    </row>
    <row r="266625" spans="101:101">
      <c r="CW266625" s="2210"/>
    </row>
    <row r="266626" spans="101:101">
      <c r="CW266626" s="2195"/>
    </row>
    <row r="266650" spans="101:101">
      <c r="CW266650" s="2210"/>
    </row>
    <row r="266651" spans="101:101">
      <c r="CW266651" s="2195"/>
    </row>
    <row r="266675" spans="101:101">
      <c r="CW266675" s="2210"/>
    </row>
    <row r="266676" spans="101:101">
      <c r="CW266676" s="2195"/>
    </row>
    <row r="266700" spans="101:101">
      <c r="CW266700" s="2210"/>
    </row>
    <row r="266701" spans="101:101">
      <c r="CW266701" s="2195"/>
    </row>
    <row r="266725" spans="101:101">
      <c r="CW266725" s="2210"/>
    </row>
    <row r="266726" spans="101:101">
      <c r="CW266726" s="2195"/>
    </row>
    <row r="266750" spans="101:101">
      <c r="CW266750" s="2210"/>
    </row>
    <row r="266751" spans="101:101">
      <c r="CW266751" s="2195"/>
    </row>
    <row r="266775" spans="101:101">
      <c r="CW266775" s="2210"/>
    </row>
    <row r="266776" spans="101:101">
      <c r="CW266776" s="2195"/>
    </row>
    <row r="266800" spans="101:101">
      <c r="CW266800" s="2210"/>
    </row>
    <row r="266801" spans="101:101">
      <c r="CW266801" s="2195"/>
    </row>
    <row r="266825" spans="101:101">
      <c r="CW266825" s="2210"/>
    </row>
    <row r="266826" spans="101:101">
      <c r="CW266826" s="2195"/>
    </row>
    <row r="266850" spans="101:101">
      <c r="CW266850" s="2210"/>
    </row>
    <row r="266851" spans="101:101">
      <c r="CW266851" s="2195"/>
    </row>
    <row r="266875" spans="101:101">
      <c r="CW266875" s="2210"/>
    </row>
    <row r="266876" spans="101:101">
      <c r="CW266876" s="2195"/>
    </row>
    <row r="266900" spans="101:101">
      <c r="CW266900" s="2210"/>
    </row>
    <row r="266901" spans="101:101">
      <c r="CW266901" s="2195"/>
    </row>
    <row r="266925" spans="101:101">
      <c r="CW266925" s="2210"/>
    </row>
    <row r="266926" spans="101:101">
      <c r="CW266926" s="2195"/>
    </row>
    <row r="266950" spans="101:101">
      <c r="CW266950" s="2210"/>
    </row>
    <row r="266951" spans="101:101">
      <c r="CW266951" s="2195"/>
    </row>
    <row r="266975" spans="101:101">
      <c r="CW266975" s="2210"/>
    </row>
    <row r="266976" spans="101:101">
      <c r="CW266976" s="2195"/>
    </row>
    <row r="267000" spans="101:101">
      <c r="CW267000" s="2210"/>
    </row>
    <row r="267001" spans="101:101">
      <c r="CW267001" s="2195"/>
    </row>
    <row r="267025" spans="101:101">
      <c r="CW267025" s="2210"/>
    </row>
    <row r="267026" spans="101:101">
      <c r="CW267026" s="2195"/>
    </row>
    <row r="267050" spans="101:101">
      <c r="CW267050" s="2210"/>
    </row>
    <row r="267051" spans="101:101">
      <c r="CW267051" s="2195"/>
    </row>
    <row r="267075" spans="101:101">
      <c r="CW267075" s="2210"/>
    </row>
    <row r="267076" spans="101:101">
      <c r="CW267076" s="2195"/>
    </row>
    <row r="267100" spans="101:101">
      <c r="CW267100" s="2210"/>
    </row>
    <row r="267101" spans="101:101">
      <c r="CW267101" s="2195"/>
    </row>
    <row r="267125" spans="101:101">
      <c r="CW267125" s="2210"/>
    </row>
    <row r="267126" spans="101:101">
      <c r="CW267126" s="2195"/>
    </row>
    <row r="267150" spans="101:101">
      <c r="CW267150" s="2210"/>
    </row>
    <row r="267151" spans="101:101">
      <c r="CW267151" s="2195"/>
    </row>
    <row r="267175" spans="101:101">
      <c r="CW267175" s="2210"/>
    </row>
    <row r="267176" spans="101:101">
      <c r="CW267176" s="2195"/>
    </row>
    <row r="267200" spans="101:101">
      <c r="CW267200" s="2210"/>
    </row>
    <row r="267201" spans="101:101">
      <c r="CW267201" s="2195"/>
    </row>
    <row r="267225" spans="101:101">
      <c r="CW267225" s="2210"/>
    </row>
    <row r="267226" spans="101:101">
      <c r="CW267226" s="2195"/>
    </row>
    <row r="267250" spans="101:101">
      <c r="CW267250" s="2210"/>
    </row>
    <row r="267251" spans="101:101">
      <c r="CW267251" s="2195"/>
    </row>
    <row r="267275" spans="101:101">
      <c r="CW267275" s="2210"/>
    </row>
    <row r="267276" spans="101:101">
      <c r="CW267276" s="2195"/>
    </row>
    <row r="267300" spans="101:101">
      <c r="CW267300" s="2210"/>
    </row>
    <row r="267301" spans="101:101">
      <c r="CW267301" s="2195"/>
    </row>
    <row r="267325" spans="101:101">
      <c r="CW267325" s="2210"/>
    </row>
    <row r="267326" spans="101:101">
      <c r="CW267326" s="2195"/>
    </row>
    <row r="267350" spans="101:101">
      <c r="CW267350" s="2210"/>
    </row>
    <row r="267351" spans="101:101">
      <c r="CW267351" s="2195"/>
    </row>
    <row r="267375" spans="101:101">
      <c r="CW267375" s="2210"/>
    </row>
    <row r="267376" spans="101:101">
      <c r="CW267376" s="2195"/>
    </row>
    <row r="267400" spans="101:101">
      <c r="CW267400" s="2210"/>
    </row>
    <row r="267401" spans="101:101">
      <c r="CW267401" s="2195"/>
    </row>
    <row r="267425" spans="101:101">
      <c r="CW267425" s="2210"/>
    </row>
    <row r="267426" spans="101:101">
      <c r="CW267426" s="2195"/>
    </row>
    <row r="267450" spans="101:101">
      <c r="CW267450" s="2210"/>
    </row>
    <row r="267451" spans="101:101">
      <c r="CW267451" s="2195"/>
    </row>
    <row r="267475" spans="101:101">
      <c r="CW267475" s="2210"/>
    </row>
    <row r="267476" spans="101:101">
      <c r="CW267476" s="2195"/>
    </row>
    <row r="267500" spans="101:101">
      <c r="CW267500" s="2210"/>
    </row>
    <row r="267501" spans="101:101">
      <c r="CW267501" s="2195"/>
    </row>
    <row r="267525" spans="101:101">
      <c r="CW267525" s="2210"/>
    </row>
    <row r="267526" spans="101:101">
      <c r="CW267526" s="2195"/>
    </row>
    <row r="267550" spans="101:101">
      <c r="CW267550" s="2210"/>
    </row>
    <row r="267551" spans="101:101">
      <c r="CW267551" s="2195"/>
    </row>
    <row r="267575" spans="101:101">
      <c r="CW267575" s="2210"/>
    </row>
    <row r="267576" spans="101:101">
      <c r="CW267576" s="2195"/>
    </row>
    <row r="267600" spans="101:101">
      <c r="CW267600" s="2210"/>
    </row>
    <row r="267601" spans="101:101">
      <c r="CW267601" s="2195"/>
    </row>
    <row r="267625" spans="101:101">
      <c r="CW267625" s="2210"/>
    </row>
    <row r="267626" spans="101:101">
      <c r="CW267626" s="2195"/>
    </row>
    <row r="267650" spans="101:101">
      <c r="CW267650" s="2210"/>
    </row>
    <row r="267651" spans="101:101">
      <c r="CW267651" s="2195"/>
    </row>
    <row r="267675" spans="101:101">
      <c r="CW267675" s="2210"/>
    </row>
    <row r="267676" spans="101:101">
      <c r="CW267676" s="2195"/>
    </row>
    <row r="267700" spans="101:101">
      <c r="CW267700" s="2210"/>
    </row>
    <row r="267701" spans="101:101">
      <c r="CW267701" s="2195"/>
    </row>
    <row r="267725" spans="101:101">
      <c r="CW267725" s="2210"/>
    </row>
    <row r="267726" spans="101:101">
      <c r="CW267726" s="2195"/>
    </row>
    <row r="267750" spans="101:101">
      <c r="CW267750" s="2210"/>
    </row>
    <row r="267751" spans="101:101">
      <c r="CW267751" s="2195"/>
    </row>
    <row r="267775" spans="101:101">
      <c r="CW267775" s="2210"/>
    </row>
    <row r="267776" spans="101:101">
      <c r="CW267776" s="2195"/>
    </row>
    <row r="267800" spans="101:101">
      <c r="CW267800" s="2210"/>
    </row>
    <row r="267801" spans="101:101">
      <c r="CW267801" s="2195"/>
    </row>
    <row r="267825" spans="101:101">
      <c r="CW267825" s="2210"/>
    </row>
    <row r="267826" spans="101:101">
      <c r="CW267826" s="2195"/>
    </row>
    <row r="267850" spans="101:101">
      <c r="CW267850" s="2210"/>
    </row>
    <row r="267851" spans="101:101">
      <c r="CW267851" s="2195"/>
    </row>
    <row r="267875" spans="101:101">
      <c r="CW267875" s="2210"/>
    </row>
    <row r="267876" spans="101:101">
      <c r="CW267876" s="2195"/>
    </row>
    <row r="267900" spans="101:101">
      <c r="CW267900" s="2210"/>
    </row>
    <row r="267901" spans="101:101">
      <c r="CW267901" s="2195"/>
    </row>
    <row r="267925" spans="101:101">
      <c r="CW267925" s="2210"/>
    </row>
    <row r="267926" spans="101:101">
      <c r="CW267926" s="2195"/>
    </row>
    <row r="267950" spans="101:101">
      <c r="CW267950" s="2210"/>
    </row>
    <row r="267951" spans="101:101">
      <c r="CW267951" s="2195"/>
    </row>
    <row r="267975" spans="101:101">
      <c r="CW267975" s="2210"/>
    </row>
    <row r="267976" spans="101:101">
      <c r="CW267976" s="2195"/>
    </row>
    <row r="268000" spans="101:101">
      <c r="CW268000" s="2210"/>
    </row>
    <row r="268001" spans="101:101">
      <c r="CW268001" s="2195"/>
    </row>
    <row r="268025" spans="101:101">
      <c r="CW268025" s="2210"/>
    </row>
    <row r="268026" spans="101:101">
      <c r="CW268026" s="2195"/>
    </row>
    <row r="268050" spans="101:101">
      <c r="CW268050" s="2210"/>
    </row>
    <row r="268051" spans="101:101">
      <c r="CW268051" s="2195"/>
    </row>
    <row r="268075" spans="101:101">
      <c r="CW268075" s="2210"/>
    </row>
    <row r="268076" spans="101:101">
      <c r="CW268076" s="2195"/>
    </row>
    <row r="268100" spans="101:101">
      <c r="CW268100" s="2210"/>
    </row>
    <row r="268101" spans="101:101">
      <c r="CW268101" s="2195"/>
    </row>
    <row r="268125" spans="101:101">
      <c r="CW268125" s="2210"/>
    </row>
    <row r="268126" spans="101:101">
      <c r="CW268126" s="2195"/>
    </row>
    <row r="268150" spans="101:101">
      <c r="CW268150" s="2210"/>
    </row>
    <row r="268151" spans="101:101">
      <c r="CW268151" s="2195"/>
    </row>
    <row r="268175" spans="101:101">
      <c r="CW268175" s="2210"/>
    </row>
    <row r="268176" spans="101:101">
      <c r="CW268176" s="2195"/>
    </row>
    <row r="268200" spans="101:101">
      <c r="CW268200" s="2210"/>
    </row>
    <row r="268201" spans="101:101">
      <c r="CW268201" s="2195"/>
    </row>
    <row r="268225" spans="101:101">
      <c r="CW268225" s="2210"/>
    </row>
    <row r="268226" spans="101:101">
      <c r="CW268226" s="2195"/>
    </row>
    <row r="268250" spans="101:101">
      <c r="CW268250" s="2210"/>
    </row>
    <row r="268251" spans="101:101">
      <c r="CW268251" s="2195"/>
    </row>
    <row r="268275" spans="101:101">
      <c r="CW268275" s="2210"/>
    </row>
    <row r="268276" spans="101:101">
      <c r="CW268276" s="2195"/>
    </row>
    <row r="268300" spans="101:101">
      <c r="CW268300" s="2210"/>
    </row>
    <row r="268301" spans="101:101">
      <c r="CW268301" s="2195"/>
    </row>
    <row r="268325" spans="101:101">
      <c r="CW268325" s="2210"/>
    </row>
    <row r="268326" spans="101:101">
      <c r="CW268326" s="2195"/>
    </row>
    <row r="268350" spans="101:101">
      <c r="CW268350" s="2210"/>
    </row>
    <row r="268351" spans="101:101">
      <c r="CW268351" s="2195"/>
    </row>
    <row r="268375" spans="101:101">
      <c r="CW268375" s="2210"/>
    </row>
    <row r="268376" spans="101:101">
      <c r="CW268376" s="2195"/>
    </row>
    <row r="268400" spans="101:101">
      <c r="CW268400" s="2210"/>
    </row>
    <row r="268401" spans="101:101">
      <c r="CW268401" s="2195"/>
    </row>
    <row r="268425" spans="101:101">
      <c r="CW268425" s="2210"/>
    </row>
    <row r="268426" spans="101:101">
      <c r="CW268426" s="2195"/>
    </row>
    <row r="268450" spans="101:101">
      <c r="CW268450" s="2210"/>
    </row>
    <row r="268451" spans="101:101">
      <c r="CW268451" s="2195"/>
    </row>
    <row r="268475" spans="101:101">
      <c r="CW268475" s="2210"/>
    </row>
    <row r="268476" spans="101:101">
      <c r="CW268476" s="2195"/>
    </row>
    <row r="268500" spans="101:101">
      <c r="CW268500" s="2210"/>
    </row>
    <row r="268501" spans="101:101">
      <c r="CW268501" s="2195"/>
    </row>
    <row r="268525" spans="101:101">
      <c r="CW268525" s="2210"/>
    </row>
    <row r="268526" spans="101:101">
      <c r="CW268526" s="2195"/>
    </row>
    <row r="268550" spans="101:101">
      <c r="CW268550" s="2210"/>
    </row>
    <row r="268551" spans="101:101">
      <c r="CW268551" s="2195"/>
    </row>
    <row r="268575" spans="101:101">
      <c r="CW268575" s="2210"/>
    </row>
    <row r="268576" spans="101:101">
      <c r="CW268576" s="2195"/>
    </row>
    <row r="268600" spans="101:101">
      <c r="CW268600" s="2210"/>
    </row>
    <row r="268601" spans="101:101">
      <c r="CW268601" s="2195"/>
    </row>
    <row r="268625" spans="101:101">
      <c r="CW268625" s="2210"/>
    </row>
    <row r="268626" spans="101:101">
      <c r="CW268626" s="2195"/>
    </row>
    <row r="268650" spans="101:101">
      <c r="CW268650" s="2210"/>
    </row>
    <row r="268651" spans="101:101">
      <c r="CW268651" s="2195"/>
    </row>
    <row r="268675" spans="101:101">
      <c r="CW268675" s="2210"/>
    </row>
    <row r="268676" spans="101:101">
      <c r="CW268676" s="2195"/>
    </row>
    <row r="268700" spans="101:101">
      <c r="CW268700" s="2210"/>
    </row>
    <row r="268701" spans="101:101">
      <c r="CW268701" s="2195"/>
    </row>
    <row r="268725" spans="101:101">
      <c r="CW268725" s="2210"/>
    </row>
    <row r="268726" spans="101:101">
      <c r="CW268726" s="2195"/>
    </row>
    <row r="268750" spans="101:101">
      <c r="CW268750" s="2210"/>
    </row>
    <row r="268751" spans="101:101">
      <c r="CW268751" s="2195"/>
    </row>
    <row r="268775" spans="101:101">
      <c r="CW268775" s="2210"/>
    </row>
    <row r="268776" spans="101:101">
      <c r="CW268776" s="2195"/>
    </row>
    <row r="268800" spans="101:101">
      <c r="CW268800" s="2210"/>
    </row>
    <row r="268801" spans="101:101">
      <c r="CW268801" s="2195"/>
    </row>
    <row r="268825" spans="101:101">
      <c r="CW268825" s="2210"/>
    </row>
    <row r="268826" spans="101:101">
      <c r="CW268826" s="2195"/>
    </row>
    <row r="268850" spans="101:101">
      <c r="CW268850" s="2210"/>
    </row>
    <row r="268851" spans="101:101">
      <c r="CW268851" s="2195"/>
    </row>
    <row r="268875" spans="101:101">
      <c r="CW268875" s="2210"/>
    </row>
    <row r="268876" spans="101:101">
      <c r="CW268876" s="2195"/>
    </row>
    <row r="268900" spans="101:101">
      <c r="CW268900" s="2210"/>
    </row>
    <row r="268901" spans="101:101">
      <c r="CW268901" s="2195"/>
    </row>
    <row r="268925" spans="101:101">
      <c r="CW268925" s="2210"/>
    </row>
    <row r="268926" spans="101:101">
      <c r="CW268926" s="2195"/>
    </row>
    <row r="268950" spans="101:101">
      <c r="CW268950" s="2210"/>
    </row>
    <row r="268951" spans="101:101">
      <c r="CW268951" s="2195"/>
    </row>
    <row r="268975" spans="101:101">
      <c r="CW268975" s="2210"/>
    </row>
    <row r="268976" spans="101:101">
      <c r="CW268976" s="2195"/>
    </row>
    <row r="269000" spans="101:101">
      <c r="CW269000" s="2210"/>
    </row>
    <row r="269001" spans="101:101">
      <c r="CW269001" s="2195"/>
    </row>
    <row r="269025" spans="101:101">
      <c r="CW269025" s="2210"/>
    </row>
    <row r="269026" spans="101:101">
      <c r="CW269026" s="2195"/>
    </row>
    <row r="269050" spans="101:101">
      <c r="CW269050" s="2210"/>
    </row>
    <row r="269051" spans="101:101">
      <c r="CW269051" s="2195"/>
    </row>
    <row r="269075" spans="101:101">
      <c r="CW269075" s="2210"/>
    </row>
    <row r="269076" spans="101:101">
      <c r="CW269076" s="2195"/>
    </row>
    <row r="269100" spans="101:101">
      <c r="CW269100" s="2210"/>
    </row>
    <row r="269101" spans="101:101">
      <c r="CW269101" s="2195"/>
    </row>
    <row r="269125" spans="101:101">
      <c r="CW269125" s="2210"/>
    </row>
    <row r="269126" spans="101:101">
      <c r="CW269126" s="2195"/>
    </row>
    <row r="269150" spans="101:101">
      <c r="CW269150" s="2210"/>
    </row>
    <row r="269151" spans="101:101">
      <c r="CW269151" s="2195"/>
    </row>
    <row r="269175" spans="101:101">
      <c r="CW269175" s="2210"/>
    </row>
    <row r="269176" spans="101:101">
      <c r="CW269176" s="2195"/>
    </row>
    <row r="269200" spans="101:101">
      <c r="CW269200" s="2210"/>
    </row>
    <row r="269201" spans="101:101">
      <c r="CW269201" s="2195"/>
    </row>
    <row r="269225" spans="101:101">
      <c r="CW269225" s="2210"/>
    </row>
    <row r="269226" spans="101:101">
      <c r="CW269226" s="2195"/>
    </row>
    <row r="269250" spans="101:101">
      <c r="CW269250" s="2210"/>
    </row>
    <row r="269251" spans="101:101">
      <c r="CW269251" s="2195"/>
    </row>
    <row r="269275" spans="101:101">
      <c r="CW269275" s="2210"/>
    </row>
    <row r="269276" spans="101:101">
      <c r="CW269276" s="2195"/>
    </row>
    <row r="269300" spans="101:101">
      <c r="CW269300" s="2210"/>
    </row>
    <row r="269301" spans="101:101">
      <c r="CW269301" s="2195"/>
    </row>
    <row r="269325" spans="101:101">
      <c r="CW269325" s="2210"/>
    </row>
    <row r="269326" spans="101:101">
      <c r="CW269326" s="2195"/>
    </row>
    <row r="269350" spans="101:101">
      <c r="CW269350" s="2210"/>
    </row>
    <row r="269351" spans="101:101">
      <c r="CW269351" s="2195"/>
    </row>
    <row r="269375" spans="101:101">
      <c r="CW269375" s="2210"/>
    </row>
    <row r="269376" spans="101:101">
      <c r="CW269376" s="2195"/>
    </row>
    <row r="269400" spans="101:101">
      <c r="CW269400" s="2210"/>
    </row>
    <row r="269401" spans="101:101">
      <c r="CW269401" s="2195"/>
    </row>
    <row r="269425" spans="101:101">
      <c r="CW269425" s="2210"/>
    </row>
    <row r="269426" spans="101:101">
      <c r="CW269426" s="2195"/>
    </row>
    <row r="269450" spans="101:101">
      <c r="CW269450" s="2210"/>
    </row>
    <row r="269451" spans="101:101">
      <c r="CW269451" s="2195"/>
    </row>
    <row r="269475" spans="101:101">
      <c r="CW269475" s="2210"/>
    </row>
    <row r="269476" spans="101:101">
      <c r="CW269476" s="2195"/>
    </row>
    <row r="269500" spans="101:101">
      <c r="CW269500" s="2210"/>
    </row>
    <row r="269501" spans="101:101">
      <c r="CW269501" s="2195"/>
    </row>
    <row r="269525" spans="101:101">
      <c r="CW269525" s="2210"/>
    </row>
    <row r="269526" spans="101:101">
      <c r="CW269526" s="2195"/>
    </row>
    <row r="269550" spans="101:101">
      <c r="CW269550" s="2210"/>
    </row>
    <row r="269551" spans="101:101">
      <c r="CW269551" s="2195"/>
    </row>
    <row r="269575" spans="101:101">
      <c r="CW269575" s="2210"/>
    </row>
    <row r="269576" spans="101:101">
      <c r="CW269576" s="2195"/>
    </row>
    <row r="269600" spans="101:101">
      <c r="CW269600" s="2210"/>
    </row>
    <row r="269601" spans="101:101">
      <c r="CW269601" s="2195"/>
    </row>
    <row r="269625" spans="101:101">
      <c r="CW269625" s="2210"/>
    </row>
    <row r="269626" spans="101:101">
      <c r="CW269626" s="2195"/>
    </row>
    <row r="269650" spans="101:101">
      <c r="CW269650" s="2210"/>
    </row>
    <row r="269651" spans="101:101">
      <c r="CW269651" s="2195"/>
    </row>
    <row r="269675" spans="101:101">
      <c r="CW269675" s="2210"/>
    </row>
    <row r="269676" spans="101:101">
      <c r="CW269676" s="2195"/>
    </row>
    <row r="269700" spans="101:101">
      <c r="CW269700" s="2210"/>
    </row>
    <row r="269701" spans="101:101">
      <c r="CW269701" s="2195"/>
    </row>
    <row r="269725" spans="101:101">
      <c r="CW269725" s="2210"/>
    </row>
    <row r="269726" spans="101:101">
      <c r="CW269726" s="2195"/>
    </row>
    <row r="269750" spans="101:101">
      <c r="CW269750" s="2210"/>
    </row>
    <row r="269751" spans="101:101">
      <c r="CW269751" s="2195"/>
    </row>
    <row r="269775" spans="101:101">
      <c r="CW269775" s="2210"/>
    </row>
    <row r="269776" spans="101:101">
      <c r="CW269776" s="2195"/>
    </row>
    <row r="269800" spans="101:101">
      <c r="CW269800" s="2210"/>
    </row>
    <row r="269801" spans="101:101">
      <c r="CW269801" s="2195"/>
    </row>
    <row r="269825" spans="101:101">
      <c r="CW269825" s="2210"/>
    </row>
    <row r="269826" spans="101:101">
      <c r="CW269826" s="2195"/>
    </row>
    <row r="269850" spans="101:101">
      <c r="CW269850" s="2210"/>
    </row>
    <row r="269851" spans="101:101">
      <c r="CW269851" s="2195"/>
    </row>
    <row r="269875" spans="101:101">
      <c r="CW269875" s="2210"/>
    </row>
    <row r="269876" spans="101:101">
      <c r="CW269876" s="2195"/>
    </row>
    <row r="269900" spans="101:101">
      <c r="CW269900" s="2210"/>
    </row>
    <row r="269901" spans="101:101">
      <c r="CW269901" s="2195"/>
    </row>
    <row r="269925" spans="101:101">
      <c r="CW269925" s="2210"/>
    </row>
    <row r="269926" spans="101:101">
      <c r="CW269926" s="2195"/>
    </row>
    <row r="269950" spans="101:101">
      <c r="CW269950" s="2210"/>
    </row>
    <row r="269951" spans="101:101">
      <c r="CW269951" s="2195"/>
    </row>
    <row r="269975" spans="101:101">
      <c r="CW269975" s="2210"/>
    </row>
    <row r="269976" spans="101:101">
      <c r="CW269976" s="2195"/>
    </row>
    <row r="270000" spans="101:101">
      <c r="CW270000" s="2210"/>
    </row>
    <row r="270001" spans="101:101">
      <c r="CW270001" s="2195"/>
    </row>
    <row r="270025" spans="101:101">
      <c r="CW270025" s="2210"/>
    </row>
    <row r="270026" spans="101:101">
      <c r="CW270026" s="2195"/>
    </row>
    <row r="270050" spans="101:101">
      <c r="CW270050" s="2210"/>
    </row>
    <row r="270051" spans="101:101">
      <c r="CW270051" s="2195"/>
    </row>
    <row r="270075" spans="101:101">
      <c r="CW270075" s="2210"/>
    </row>
    <row r="270076" spans="101:101">
      <c r="CW270076" s="2195"/>
    </row>
    <row r="270100" spans="101:101">
      <c r="CW270100" s="2210"/>
    </row>
    <row r="270101" spans="101:101">
      <c r="CW270101" s="2195"/>
    </row>
    <row r="270125" spans="101:101">
      <c r="CW270125" s="2210"/>
    </row>
    <row r="270126" spans="101:101">
      <c r="CW270126" s="2195"/>
    </row>
    <row r="270150" spans="101:101">
      <c r="CW270150" s="2210"/>
    </row>
    <row r="270151" spans="101:101">
      <c r="CW270151" s="2195"/>
    </row>
    <row r="270175" spans="101:101">
      <c r="CW270175" s="2210"/>
    </row>
    <row r="270176" spans="101:101">
      <c r="CW270176" s="2195"/>
    </row>
    <row r="270200" spans="101:101">
      <c r="CW270200" s="2210"/>
    </row>
    <row r="270201" spans="101:101">
      <c r="CW270201" s="2195"/>
    </row>
    <row r="270225" spans="101:101">
      <c r="CW270225" s="2210"/>
    </row>
    <row r="270226" spans="101:101">
      <c r="CW270226" s="2195"/>
    </row>
    <row r="270250" spans="101:101">
      <c r="CW270250" s="2210"/>
    </row>
    <row r="270251" spans="101:101">
      <c r="CW270251" s="2195"/>
    </row>
    <row r="270275" spans="101:101">
      <c r="CW270275" s="2210"/>
    </row>
    <row r="270276" spans="101:101">
      <c r="CW270276" s="2195"/>
    </row>
    <row r="270300" spans="101:101">
      <c r="CW270300" s="2210"/>
    </row>
    <row r="270301" spans="101:101">
      <c r="CW270301" s="2195"/>
    </row>
    <row r="270325" spans="101:101">
      <c r="CW270325" s="2210"/>
    </row>
    <row r="270326" spans="101:101">
      <c r="CW270326" s="2195"/>
    </row>
    <row r="270350" spans="101:101">
      <c r="CW270350" s="2210"/>
    </row>
    <row r="270351" spans="101:101">
      <c r="CW270351" s="2195"/>
    </row>
    <row r="270375" spans="101:101">
      <c r="CW270375" s="2210"/>
    </row>
    <row r="270376" spans="101:101">
      <c r="CW270376" s="2195"/>
    </row>
    <row r="270400" spans="101:101">
      <c r="CW270400" s="2210"/>
    </row>
    <row r="270401" spans="101:101">
      <c r="CW270401" s="2195"/>
    </row>
    <row r="270425" spans="101:101">
      <c r="CW270425" s="2210"/>
    </row>
    <row r="270426" spans="101:101">
      <c r="CW270426" s="2195"/>
    </row>
    <row r="270450" spans="101:101">
      <c r="CW270450" s="2210"/>
    </row>
    <row r="270451" spans="101:101">
      <c r="CW270451" s="2195"/>
    </row>
    <row r="270475" spans="101:101">
      <c r="CW270475" s="2210"/>
    </row>
    <row r="270476" spans="101:101">
      <c r="CW270476" s="2195"/>
    </row>
    <row r="270500" spans="101:101">
      <c r="CW270500" s="2210"/>
    </row>
    <row r="270501" spans="101:101">
      <c r="CW270501" s="2195"/>
    </row>
    <row r="270525" spans="101:101">
      <c r="CW270525" s="2210"/>
    </row>
    <row r="270526" spans="101:101">
      <c r="CW270526" s="2195"/>
    </row>
    <row r="270550" spans="101:101">
      <c r="CW270550" s="2210"/>
    </row>
    <row r="270551" spans="101:101">
      <c r="CW270551" s="2195"/>
    </row>
    <row r="270575" spans="101:101">
      <c r="CW270575" s="2210"/>
    </row>
    <row r="270576" spans="101:101">
      <c r="CW270576" s="2195"/>
    </row>
    <row r="270600" spans="101:101">
      <c r="CW270600" s="2210"/>
    </row>
    <row r="270601" spans="101:101">
      <c r="CW270601" s="2195"/>
    </row>
    <row r="270625" spans="101:101">
      <c r="CW270625" s="2210"/>
    </row>
    <row r="270626" spans="101:101">
      <c r="CW270626" s="2195"/>
    </row>
    <row r="270650" spans="101:101">
      <c r="CW270650" s="2210"/>
    </row>
    <row r="270651" spans="101:101">
      <c r="CW270651" s="2195"/>
    </row>
    <row r="270675" spans="101:101">
      <c r="CW270675" s="2210"/>
    </row>
    <row r="270676" spans="101:101">
      <c r="CW270676" s="2195"/>
    </row>
    <row r="270700" spans="101:101">
      <c r="CW270700" s="2210"/>
    </row>
    <row r="270701" spans="101:101">
      <c r="CW270701" s="2195"/>
    </row>
    <row r="270725" spans="101:101">
      <c r="CW270725" s="2210"/>
    </row>
    <row r="270726" spans="101:101">
      <c r="CW270726" s="2195"/>
    </row>
    <row r="270750" spans="101:101">
      <c r="CW270750" s="2210"/>
    </row>
    <row r="270751" spans="101:101">
      <c r="CW270751" s="2195"/>
    </row>
    <row r="270775" spans="101:101">
      <c r="CW270775" s="2210"/>
    </row>
    <row r="270776" spans="101:101">
      <c r="CW270776" s="2195"/>
    </row>
    <row r="270800" spans="101:101">
      <c r="CW270800" s="2210"/>
    </row>
    <row r="270801" spans="101:101">
      <c r="CW270801" s="2195"/>
    </row>
    <row r="270825" spans="101:101">
      <c r="CW270825" s="2210"/>
    </row>
    <row r="270826" spans="101:101">
      <c r="CW270826" s="2195"/>
    </row>
    <row r="270850" spans="101:101">
      <c r="CW270850" s="2210"/>
    </row>
    <row r="270851" spans="101:101">
      <c r="CW270851" s="2195"/>
    </row>
    <row r="270875" spans="101:101">
      <c r="CW270875" s="2210"/>
    </row>
    <row r="270876" spans="101:101">
      <c r="CW270876" s="2195"/>
    </row>
    <row r="270900" spans="101:101">
      <c r="CW270900" s="2210"/>
    </row>
    <row r="270901" spans="101:101">
      <c r="CW270901" s="2195"/>
    </row>
    <row r="270925" spans="101:101">
      <c r="CW270925" s="2210"/>
    </row>
    <row r="270926" spans="101:101">
      <c r="CW270926" s="2195"/>
    </row>
    <row r="270950" spans="101:101">
      <c r="CW270950" s="2210"/>
    </row>
    <row r="270951" spans="101:101">
      <c r="CW270951" s="2195"/>
    </row>
    <row r="270975" spans="101:101">
      <c r="CW270975" s="2210"/>
    </row>
    <row r="270976" spans="101:101">
      <c r="CW270976" s="2195"/>
    </row>
    <row r="271000" spans="101:101">
      <c r="CW271000" s="2210"/>
    </row>
    <row r="271001" spans="101:101">
      <c r="CW271001" s="2195"/>
    </row>
    <row r="271025" spans="101:101">
      <c r="CW271025" s="2210"/>
    </row>
    <row r="271026" spans="101:101">
      <c r="CW271026" s="2195"/>
    </row>
    <row r="271050" spans="101:101">
      <c r="CW271050" s="2210"/>
    </row>
    <row r="271051" spans="101:101">
      <c r="CW271051" s="2195"/>
    </row>
    <row r="271075" spans="101:101">
      <c r="CW271075" s="2210"/>
    </row>
    <row r="271076" spans="101:101">
      <c r="CW271076" s="2195"/>
    </row>
    <row r="271100" spans="101:101">
      <c r="CW271100" s="2210"/>
    </row>
    <row r="271101" spans="101:101">
      <c r="CW271101" s="2195"/>
    </row>
    <row r="271125" spans="101:101">
      <c r="CW271125" s="2210"/>
    </row>
    <row r="271126" spans="101:101">
      <c r="CW271126" s="2195"/>
    </row>
    <row r="271150" spans="101:101">
      <c r="CW271150" s="2210"/>
    </row>
    <row r="271151" spans="101:101">
      <c r="CW271151" s="2195"/>
    </row>
    <row r="271175" spans="101:101">
      <c r="CW271175" s="2210"/>
    </row>
    <row r="271176" spans="101:101">
      <c r="CW271176" s="2195"/>
    </row>
    <row r="271200" spans="101:101">
      <c r="CW271200" s="2210"/>
    </row>
    <row r="271201" spans="101:101">
      <c r="CW271201" s="2195"/>
    </row>
    <row r="271225" spans="101:101">
      <c r="CW271225" s="2210"/>
    </row>
    <row r="271226" spans="101:101">
      <c r="CW271226" s="2195"/>
    </row>
    <row r="271250" spans="101:101">
      <c r="CW271250" s="2210"/>
    </row>
    <row r="271251" spans="101:101">
      <c r="CW271251" s="2195"/>
    </row>
    <row r="271275" spans="101:101">
      <c r="CW271275" s="2210"/>
    </row>
    <row r="271276" spans="101:101">
      <c r="CW271276" s="2195"/>
    </row>
    <row r="271300" spans="101:101">
      <c r="CW271300" s="2210"/>
    </row>
    <row r="271301" spans="101:101">
      <c r="CW271301" s="2195"/>
    </row>
    <row r="271325" spans="101:101">
      <c r="CW271325" s="2210"/>
    </row>
    <row r="271326" spans="101:101">
      <c r="CW271326" s="2195"/>
    </row>
    <row r="271350" spans="101:101">
      <c r="CW271350" s="2210"/>
    </row>
    <row r="271351" spans="101:101">
      <c r="CW271351" s="2195"/>
    </row>
    <row r="271375" spans="101:101">
      <c r="CW271375" s="2210"/>
    </row>
    <row r="271376" spans="101:101">
      <c r="CW271376" s="2195"/>
    </row>
    <row r="271400" spans="101:101">
      <c r="CW271400" s="2210"/>
    </row>
    <row r="271401" spans="101:101">
      <c r="CW271401" s="2195"/>
    </row>
    <row r="271425" spans="101:101">
      <c r="CW271425" s="2210"/>
    </row>
    <row r="271426" spans="101:101">
      <c r="CW271426" s="2195"/>
    </row>
    <row r="271450" spans="101:101">
      <c r="CW271450" s="2210"/>
    </row>
    <row r="271451" spans="101:101">
      <c r="CW271451" s="2195"/>
    </row>
    <row r="271475" spans="101:101">
      <c r="CW271475" s="2210"/>
    </row>
    <row r="271476" spans="101:101">
      <c r="CW271476" s="2195"/>
    </row>
    <row r="271500" spans="101:101">
      <c r="CW271500" s="2210"/>
    </row>
    <row r="271501" spans="101:101">
      <c r="CW271501" s="2195"/>
    </row>
    <row r="271525" spans="101:101">
      <c r="CW271525" s="2210"/>
    </row>
    <row r="271526" spans="101:101">
      <c r="CW271526" s="2195"/>
    </row>
    <row r="271550" spans="101:101">
      <c r="CW271550" s="2210"/>
    </row>
    <row r="271551" spans="101:101">
      <c r="CW271551" s="2195"/>
    </row>
    <row r="271575" spans="101:101">
      <c r="CW271575" s="2210"/>
    </row>
    <row r="271576" spans="101:101">
      <c r="CW271576" s="2195"/>
    </row>
    <row r="271600" spans="101:101">
      <c r="CW271600" s="2210"/>
    </row>
    <row r="271601" spans="101:101">
      <c r="CW271601" s="2195"/>
    </row>
    <row r="271625" spans="101:101">
      <c r="CW271625" s="2210"/>
    </row>
    <row r="271626" spans="101:101">
      <c r="CW271626" s="2195"/>
    </row>
    <row r="271650" spans="101:101">
      <c r="CW271650" s="2210"/>
    </row>
    <row r="271651" spans="101:101">
      <c r="CW271651" s="2195"/>
    </row>
    <row r="271675" spans="101:101">
      <c r="CW271675" s="2210"/>
    </row>
    <row r="271676" spans="101:101">
      <c r="CW271676" s="2195"/>
    </row>
    <row r="271700" spans="101:101">
      <c r="CW271700" s="2210"/>
    </row>
    <row r="271701" spans="101:101">
      <c r="CW271701" s="2195"/>
    </row>
    <row r="271725" spans="101:101">
      <c r="CW271725" s="2210"/>
    </row>
    <row r="271726" spans="101:101">
      <c r="CW271726" s="2195"/>
    </row>
    <row r="271750" spans="101:101">
      <c r="CW271750" s="2210"/>
    </row>
    <row r="271751" spans="101:101">
      <c r="CW271751" s="2195"/>
    </row>
    <row r="271775" spans="101:101">
      <c r="CW271775" s="2210"/>
    </row>
    <row r="271776" spans="101:101">
      <c r="CW271776" s="2195"/>
    </row>
    <row r="271800" spans="101:101">
      <c r="CW271800" s="2210"/>
    </row>
    <row r="271801" spans="101:101">
      <c r="CW271801" s="2195"/>
    </row>
    <row r="271825" spans="101:101">
      <c r="CW271825" s="2210"/>
    </row>
    <row r="271826" spans="101:101">
      <c r="CW271826" s="2195"/>
    </row>
    <row r="271850" spans="101:101">
      <c r="CW271850" s="2210"/>
    </row>
    <row r="271851" spans="101:101">
      <c r="CW271851" s="2195"/>
    </row>
    <row r="271875" spans="101:101">
      <c r="CW271875" s="2210"/>
    </row>
    <row r="271876" spans="101:101">
      <c r="CW271876" s="2195"/>
    </row>
    <row r="271900" spans="101:101">
      <c r="CW271900" s="2210"/>
    </row>
    <row r="271901" spans="101:101">
      <c r="CW271901" s="2195"/>
    </row>
    <row r="271925" spans="101:101">
      <c r="CW271925" s="2210"/>
    </row>
    <row r="271926" spans="101:101">
      <c r="CW271926" s="2195"/>
    </row>
    <row r="271950" spans="101:101">
      <c r="CW271950" s="2210"/>
    </row>
    <row r="271951" spans="101:101">
      <c r="CW271951" s="2195"/>
    </row>
    <row r="271975" spans="101:101">
      <c r="CW271975" s="2210"/>
    </row>
    <row r="271976" spans="101:101">
      <c r="CW271976" s="2195"/>
    </row>
    <row r="272000" spans="101:101">
      <c r="CW272000" s="2210"/>
    </row>
    <row r="272001" spans="101:101">
      <c r="CW272001" s="2195"/>
    </row>
    <row r="272025" spans="101:101">
      <c r="CW272025" s="2210"/>
    </row>
    <row r="272026" spans="101:101">
      <c r="CW272026" s="2195"/>
    </row>
    <row r="272050" spans="101:101">
      <c r="CW272050" s="2210"/>
    </row>
    <row r="272051" spans="101:101">
      <c r="CW272051" s="2195"/>
    </row>
    <row r="272075" spans="101:101">
      <c r="CW272075" s="2210"/>
    </row>
    <row r="272076" spans="101:101">
      <c r="CW272076" s="2195"/>
    </row>
    <row r="272100" spans="101:101">
      <c r="CW272100" s="2210"/>
    </row>
    <row r="272101" spans="101:101">
      <c r="CW272101" s="2195"/>
    </row>
    <row r="272125" spans="101:101">
      <c r="CW272125" s="2210"/>
    </row>
    <row r="272126" spans="101:101">
      <c r="CW272126" s="2195"/>
    </row>
    <row r="272150" spans="101:101">
      <c r="CW272150" s="2210"/>
    </row>
    <row r="272151" spans="101:101">
      <c r="CW272151" s="2195"/>
    </row>
    <row r="272175" spans="101:101">
      <c r="CW272175" s="2210"/>
    </row>
    <row r="272176" spans="101:101">
      <c r="CW272176" s="2195"/>
    </row>
    <row r="272200" spans="101:101">
      <c r="CW272200" s="2210"/>
    </row>
    <row r="272201" spans="101:101">
      <c r="CW272201" s="2195"/>
    </row>
    <row r="272225" spans="101:101">
      <c r="CW272225" s="2210"/>
    </row>
    <row r="272226" spans="101:101">
      <c r="CW272226" s="2195"/>
    </row>
    <row r="272250" spans="101:101">
      <c r="CW272250" s="2210"/>
    </row>
    <row r="272251" spans="101:101">
      <c r="CW272251" s="2195"/>
    </row>
    <row r="272275" spans="101:101">
      <c r="CW272275" s="2210"/>
    </row>
    <row r="272276" spans="101:101">
      <c r="CW272276" s="2195"/>
    </row>
    <row r="272300" spans="101:101">
      <c r="CW272300" s="2210"/>
    </row>
    <row r="272301" spans="101:101">
      <c r="CW272301" s="2195"/>
    </row>
    <row r="272325" spans="101:101">
      <c r="CW272325" s="2210"/>
    </row>
    <row r="272326" spans="101:101">
      <c r="CW272326" s="2195"/>
    </row>
    <row r="272350" spans="101:101">
      <c r="CW272350" s="2210"/>
    </row>
    <row r="272351" spans="101:101">
      <c r="CW272351" s="2195"/>
    </row>
    <row r="272375" spans="101:101">
      <c r="CW272375" s="2210"/>
    </row>
    <row r="272376" spans="101:101">
      <c r="CW272376" s="2195"/>
    </row>
    <row r="272400" spans="101:101">
      <c r="CW272400" s="2210"/>
    </row>
    <row r="272401" spans="101:101">
      <c r="CW272401" s="2195"/>
    </row>
    <row r="272425" spans="101:101">
      <c r="CW272425" s="2210"/>
    </row>
    <row r="272426" spans="101:101">
      <c r="CW272426" s="2195"/>
    </row>
    <row r="272450" spans="101:101">
      <c r="CW272450" s="2210"/>
    </row>
    <row r="272451" spans="101:101">
      <c r="CW272451" s="2195"/>
    </row>
    <row r="272475" spans="101:101">
      <c r="CW272475" s="2210"/>
    </row>
    <row r="272476" spans="101:101">
      <c r="CW272476" s="2195"/>
    </row>
    <row r="272500" spans="101:101">
      <c r="CW272500" s="2210"/>
    </row>
    <row r="272501" spans="101:101">
      <c r="CW272501" s="2195"/>
    </row>
    <row r="272525" spans="101:101">
      <c r="CW272525" s="2210"/>
    </row>
    <row r="272526" spans="101:101">
      <c r="CW272526" s="2195"/>
    </row>
    <row r="272550" spans="101:101">
      <c r="CW272550" s="2210"/>
    </row>
    <row r="272551" spans="101:101">
      <c r="CW272551" s="2195"/>
    </row>
    <row r="272575" spans="101:101">
      <c r="CW272575" s="2210"/>
    </row>
    <row r="272576" spans="101:101">
      <c r="CW272576" s="2195"/>
    </row>
    <row r="272600" spans="101:101">
      <c r="CW272600" s="2210"/>
    </row>
    <row r="272601" spans="101:101">
      <c r="CW272601" s="2195"/>
    </row>
    <row r="272625" spans="101:101">
      <c r="CW272625" s="2210"/>
    </row>
    <row r="272626" spans="101:101">
      <c r="CW272626" s="2195"/>
    </row>
    <row r="272650" spans="101:101">
      <c r="CW272650" s="2210"/>
    </row>
    <row r="272651" spans="101:101">
      <c r="CW272651" s="2195"/>
    </row>
    <row r="272675" spans="101:101">
      <c r="CW272675" s="2210"/>
    </row>
    <row r="272676" spans="101:101">
      <c r="CW272676" s="2195"/>
    </row>
    <row r="272700" spans="101:101">
      <c r="CW272700" s="2210"/>
    </row>
    <row r="272701" spans="101:101">
      <c r="CW272701" s="2195"/>
    </row>
    <row r="272725" spans="101:101">
      <c r="CW272725" s="2210"/>
    </row>
    <row r="272726" spans="101:101">
      <c r="CW272726" s="2195"/>
    </row>
    <row r="272750" spans="101:101">
      <c r="CW272750" s="2210"/>
    </row>
    <row r="272751" spans="101:101">
      <c r="CW272751" s="2195"/>
    </row>
    <row r="272775" spans="101:101">
      <c r="CW272775" s="2210"/>
    </row>
    <row r="272776" spans="101:101">
      <c r="CW272776" s="2195"/>
    </row>
    <row r="272800" spans="101:101">
      <c r="CW272800" s="2210"/>
    </row>
    <row r="272801" spans="101:101">
      <c r="CW272801" s="2195"/>
    </row>
    <row r="272825" spans="101:101">
      <c r="CW272825" s="2210"/>
    </row>
    <row r="272826" spans="101:101">
      <c r="CW272826" s="2195"/>
    </row>
    <row r="272850" spans="101:101">
      <c r="CW272850" s="2210"/>
    </row>
    <row r="272851" spans="101:101">
      <c r="CW272851" s="2195"/>
    </row>
    <row r="272875" spans="101:101">
      <c r="CW272875" s="2210"/>
    </row>
    <row r="272876" spans="101:101">
      <c r="CW272876" s="2195"/>
    </row>
    <row r="272900" spans="101:101">
      <c r="CW272900" s="2210"/>
    </row>
    <row r="272901" spans="101:101">
      <c r="CW272901" s="2195"/>
    </row>
    <row r="272925" spans="101:101">
      <c r="CW272925" s="2210"/>
    </row>
    <row r="272926" spans="101:101">
      <c r="CW272926" s="2195"/>
    </row>
    <row r="272950" spans="101:101">
      <c r="CW272950" s="2210"/>
    </row>
    <row r="272951" spans="101:101">
      <c r="CW272951" s="2195"/>
    </row>
    <row r="272975" spans="101:101">
      <c r="CW272975" s="2210"/>
    </row>
    <row r="272976" spans="101:101">
      <c r="CW272976" s="2195"/>
    </row>
    <row r="273000" spans="101:101">
      <c r="CW273000" s="2210"/>
    </row>
    <row r="273001" spans="101:101">
      <c r="CW273001" s="2195"/>
    </row>
    <row r="273025" spans="101:101">
      <c r="CW273025" s="2210"/>
    </row>
    <row r="273026" spans="101:101">
      <c r="CW273026" s="2195"/>
    </row>
    <row r="273050" spans="101:101">
      <c r="CW273050" s="2210"/>
    </row>
    <row r="273051" spans="101:101">
      <c r="CW273051" s="2195"/>
    </row>
    <row r="273075" spans="101:101">
      <c r="CW273075" s="2210"/>
    </row>
    <row r="273076" spans="101:101">
      <c r="CW273076" s="2195"/>
    </row>
    <row r="273100" spans="101:101">
      <c r="CW273100" s="2210"/>
    </row>
    <row r="273101" spans="101:101">
      <c r="CW273101" s="2195"/>
    </row>
    <row r="273125" spans="101:101">
      <c r="CW273125" s="2210"/>
    </row>
    <row r="273126" spans="101:101">
      <c r="CW273126" s="2195"/>
    </row>
    <row r="273150" spans="101:101">
      <c r="CW273150" s="2210"/>
    </row>
    <row r="273151" spans="101:101">
      <c r="CW273151" s="2195"/>
    </row>
    <row r="273175" spans="101:101">
      <c r="CW273175" s="2210"/>
    </row>
    <row r="273176" spans="101:101">
      <c r="CW273176" s="2195"/>
    </row>
    <row r="273200" spans="101:101">
      <c r="CW273200" s="2210"/>
    </row>
    <row r="273201" spans="101:101">
      <c r="CW273201" s="2195"/>
    </row>
    <row r="273225" spans="101:101">
      <c r="CW273225" s="2210"/>
    </row>
    <row r="273226" spans="101:101">
      <c r="CW273226" s="2195"/>
    </row>
    <row r="273250" spans="101:101">
      <c r="CW273250" s="2210"/>
    </row>
    <row r="273251" spans="101:101">
      <c r="CW273251" s="2195"/>
    </row>
    <row r="273275" spans="101:101">
      <c r="CW273275" s="2210"/>
    </row>
    <row r="273276" spans="101:101">
      <c r="CW273276" s="2195"/>
    </row>
    <row r="273300" spans="101:101">
      <c r="CW273300" s="2210"/>
    </row>
    <row r="273301" spans="101:101">
      <c r="CW273301" s="2195"/>
    </row>
    <row r="273325" spans="101:101">
      <c r="CW273325" s="2210"/>
    </row>
    <row r="273326" spans="101:101">
      <c r="CW273326" s="2195"/>
    </row>
    <row r="273350" spans="101:101">
      <c r="CW273350" s="2210"/>
    </row>
    <row r="273351" spans="101:101">
      <c r="CW273351" s="2195"/>
    </row>
    <row r="273375" spans="101:101">
      <c r="CW273375" s="2210"/>
    </row>
    <row r="273376" spans="101:101">
      <c r="CW273376" s="2195"/>
    </row>
    <row r="273400" spans="101:101">
      <c r="CW273400" s="2210"/>
    </row>
    <row r="273401" spans="101:101">
      <c r="CW273401" s="2195"/>
    </row>
    <row r="273425" spans="101:101">
      <c r="CW273425" s="2210"/>
    </row>
    <row r="273426" spans="101:101">
      <c r="CW273426" s="2195"/>
    </row>
    <row r="273450" spans="101:101">
      <c r="CW273450" s="2210"/>
    </row>
    <row r="273451" spans="101:101">
      <c r="CW273451" s="2195"/>
    </row>
    <row r="273475" spans="101:101">
      <c r="CW273475" s="2210"/>
    </row>
    <row r="273476" spans="101:101">
      <c r="CW273476" s="2195"/>
    </row>
    <row r="273500" spans="101:101">
      <c r="CW273500" s="2210"/>
    </row>
    <row r="273501" spans="101:101">
      <c r="CW273501" s="2195"/>
    </row>
    <row r="273525" spans="101:101">
      <c r="CW273525" s="2210"/>
    </row>
    <row r="273526" spans="101:101">
      <c r="CW273526" s="2195"/>
    </row>
    <row r="273550" spans="101:101">
      <c r="CW273550" s="2210"/>
    </row>
    <row r="273551" spans="101:101">
      <c r="CW273551" s="2195"/>
    </row>
    <row r="273575" spans="101:101">
      <c r="CW273575" s="2210"/>
    </row>
    <row r="273576" spans="101:101">
      <c r="CW273576" s="2195"/>
    </row>
    <row r="273600" spans="101:101">
      <c r="CW273600" s="2210"/>
    </row>
    <row r="273601" spans="101:101">
      <c r="CW273601" s="2195"/>
    </row>
    <row r="273625" spans="101:101">
      <c r="CW273625" s="2210"/>
    </row>
    <row r="273626" spans="101:101">
      <c r="CW273626" s="2195"/>
    </row>
    <row r="273650" spans="101:101">
      <c r="CW273650" s="2210"/>
    </row>
    <row r="273651" spans="101:101">
      <c r="CW273651" s="2195"/>
    </row>
    <row r="273675" spans="101:101">
      <c r="CW273675" s="2210"/>
    </row>
    <row r="273676" spans="101:101">
      <c r="CW273676" s="2195"/>
    </row>
    <row r="273700" spans="101:101">
      <c r="CW273700" s="2210"/>
    </row>
    <row r="273701" spans="101:101">
      <c r="CW273701" s="2195"/>
    </row>
    <row r="273725" spans="101:101">
      <c r="CW273725" s="2210"/>
    </row>
    <row r="273726" spans="101:101">
      <c r="CW273726" s="2195"/>
    </row>
    <row r="273750" spans="101:101">
      <c r="CW273750" s="2210"/>
    </row>
    <row r="273751" spans="101:101">
      <c r="CW273751" s="2195"/>
    </row>
    <row r="273775" spans="101:101">
      <c r="CW273775" s="2210"/>
    </row>
    <row r="273776" spans="101:101">
      <c r="CW273776" s="2195"/>
    </row>
    <row r="273800" spans="101:101">
      <c r="CW273800" s="2210"/>
    </row>
    <row r="273801" spans="101:101">
      <c r="CW273801" s="2195"/>
    </row>
    <row r="273825" spans="101:101">
      <c r="CW273825" s="2210"/>
    </row>
    <row r="273826" spans="101:101">
      <c r="CW273826" s="2195"/>
    </row>
    <row r="273850" spans="101:101">
      <c r="CW273850" s="2210"/>
    </row>
    <row r="273851" spans="101:101">
      <c r="CW273851" s="2195"/>
    </row>
    <row r="273875" spans="101:101">
      <c r="CW273875" s="2210"/>
    </row>
    <row r="273876" spans="101:101">
      <c r="CW273876" s="2195"/>
    </row>
    <row r="273900" spans="101:101">
      <c r="CW273900" s="2210"/>
    </row>
    <row r="273901" spans="101:101">
      <c r="CW273901" s="2195"/>
    </row>
    <row r="273925" spans="101:101">
      <c r="CW273925" s="2210"/>
    </row>
    <row r="273926" spans="101:101">
      <c r="CW273926" s="2195"/>
    </row>
    <row r="273950" spans="101:101">
      <c r="CW273950" s="2210"/>
    </row>
    <row r="273951" spans="101:101">
      <c r="CW273951" s="2195"/>
    </row>
    <row r="273975" spans="101:101">
      <c r="CW273975" s="2210"/>
    </row>
    <row r="273976" spans="101:101">
      <c r="CW273976" s="2195"/>
    </row>
    <row r="274000" spans="101:101">
      <c r="CW274000" s="2210"/>
    </row>
    <row r="274001" spans="101:101">
      <c r="CW274001" s="2195"/>
    </row>
    <row r="274025" spans="101:101">
      <c r="CW274025" s="2210"/>
    </row>
    <row r="274026" spans="101:101">
      <c r="CW274026" s="2195"/>
    </row>
    <row r="274050" spans="101:101">
      <c r="CW274050" s="2210"/>
    </row>
    <row r="274051" spans="101:101">
      <c r="CW274051" s="2195"/>
    </row>
    <row r="274075" spans="101:101">
      <c r="CW274075" s="2210"/>
    </row>
    <row r="274076" spans="101:101">
      <c r="CW274076" s="2195"/>
    </row>
    <row r="274100" spans="101:101">
      <c r="CW274100" s="2210"/>
    </row>
    <row r="274101" spans="101:101">
      <c r="CW274101" s="2195"/>
    </row>
    <row r="274125" spans="101:101">
      <c r="CW274125" s="2210"/>
    </row>
    <row r="274126" spans="101:101">
      <c r="CW274126" s="2195"/>
    </row>
    <row r="274150" spans="101:101">
      <c r="CW274150" s="2210"/>
    </row>
    <row r="274151" spans="101:101">
      <c r="CW274151" s="2195"/>
    </row>
    <row r="274175" spans="101:101">
      <c r="CW274175" s="2210"/>
    </row>
    <row r="274176" spans="101:101">
      <c r="CW274176" s="2195"/>
    </row>
    <row r="274200" spans="101:101">
      <c r="CW274200" s="2210"/>
    </row>
    <row r="274201" spans="101:101">
      <c r="CW274201" s="2195"/>
    </row>
    <row r="274225" spans="101:101">
      <c r="CW274225" s="2210"/>
    </row>
    <row r="274226" spans="101:101">
      <c r="CW274226" s="2195"/>
    </row>
    <row r="274250" spans="101:101">
      <c r="CW274250" s="2210"/>
    </row>
    <row r="274251" spans="101:101">
      <c r="CW274251" s="2195"/>
    </row>
    <row r="274275" spans="101:101">
      <c r="CW274275" s="2210"/>
    </row>
    <row r="274276" spans="101:101">
      <c r="CW274276" s="2195"/>
    </row>
    <row r="274300" spans="101:101">
      <c r="CW274300" s="2210"/>
    </row>
    <row r="274301" spans="101:101">
      <c r="CW274301" s="2195"/>
    </row>
    <row r="274325" spans="101:101">
      <c r="CW274325" s="2210"/>
    </row>
    <row r="274326" spans="101:101">
      <c r="CW274326" s="2195"/>
    </row>
    <row r="274350" spans="101:101">
      <c r="CW274350" s="2210"/>
    </row>
    <row r="274351" spans="101:101">
      <c r="CW274351" s="2195"/>
    </row>
    <row r="274375" spans="101:101">
      <c r="CW274375" s="2210"/>
    </row>
    <row r="274376" spans="101:101">
      <c r="CW274376" s="2195"/>
    </row>
    <row r="274400" spans="101:101">
      <c r="CW274400" s="2210"/>
    </row>
    <row r="274401" spans="101:101">
      <c r="CW274401" s="2195"/>
    </row>
    <row r="274425" spans="101:101">
      <c r="CW274425" s="2210"/>
    </row>
    <row r="274426" spans="101:101">
      <c r="CW274426" s="2195"/>
    </row>
    <row r="274450" spans="101:101">
      <c r="CW274450" s="2210"/>
    </row>
    <row r="274451" spans="101:101">
      <c r="CW274451" s="2195"/>
    </row>
    <row r="274475" spans="101:101">
      <c r="CW274475" s="2210"/>
    </row>
    <row r="274476" spans="101:101">
      <c r="CW274476" s="2195"/>
    </row>
    <row r="274500" spans="101:101">
      <c r="CW274500" s="2210"/>
    </row>
    <row r="274501" spans="101:101">
      <c r="CW274501" s="2195"/>
    </row>
    <row r="274525" spans="101:101">
      <c r="CW274525" s="2210"/>
    </row>
    <row r="274526" spans="101:101">
      <c r="CW274526" s="2195"/>
    </row>
    <row r="274550" spans="101:101">
      <c r="CW274550" s="2210"/>
    </row>
    <row r="274551" spans="101:101">
      <c r="CW274551" s="2195"/>
    </row>
    <row r="274575" spans="101:101">
      <c r="CW274575" s="2210"/>
    </row>
    <row r="274576" spans="101:101">
      <c r="CW274576" s="2195"/>
    </row>
    <row r="274600" spans="101:101">
      <c r="CW274600" s="2210"/>
    </row>
    <row r="274601" spans="101:101">
      <c r="CW274601" s="2195"/>
    </row>
    <row r="274625" spans="101:101">
      <c r="CW274625" s="2210"/>
    </row>
    <row r="274626" spans="101:101">
      <c r="CW274626" s="2195"/>
    </row>
    <row r="274650" spans="101:101">
      <c r="CW274650" s="2210"/>
    </row>
    <row r="274651" spans="101:101">
      <c r="CW274651" s="2195"/>
    </row>
    <row r="274675" spans="101:101">
      <c r="CW274675" s="2210"/>
    </row>
    <row r="274676" spans="101:101">
      <c r="CW274676" s="2195"/>
    </row>
    <row r="274700" spans="101:101">
      <c r="CW274700" s="2210"/>
    </row>
    <row r="274701" spans="101:101">
      <c r="CW274701" s="2195"/>
    </row>
    <row r="274725" spans="101:101">
      <c r="CW274725" s="2210"/>
    </row>
    <row r="274726" spans="101:101">
      <c r="CW274726" s="2195"/>
    </row>
    <row r="274750" spans="101:101">
      <c r="CW274750" s="2210"/>
    </row>
    <row r="274751" spans="101:101">
      <c r="CW274751" s="2195"/>
    </row>
    <row r="274775" spans="101:101">
      <c r="CW274775" s="2210"/>
    </row>
    <row r="274776" spans="101:101">
      <c r="CW274776" s="2195"/>
    </row>
    <row r="274800" spans="101:101">
      <c r="CW274800" s="2210"/>
    </row>
    <row r="274801" spans="101:101">
      <c r="CW274801" s="2195"/>
    </row>
    <row r="274825" spans="101:101">
      <c r="CW274825" s="2210"/>
    </row>
    <row r="274826" spans="101:101">
      <c r="CW274826" s="2195"/>
    </row>
    <row r="274850" spans="101:101">
      <c r="CW274850" s="2210"/>
    </row>
    <row r="274851" spans="101:101">
      <c r="CW274851" s="2195"/>
    </row>
    <row r="274875" spans="101:101">
      <c r="CW274875" s="2210"/>
    </row>
    <row r="274876" spans="101:101">
      <c r="CW274876" s="2195"/>
    </row>
    <row r="274900" spans="101:101">
      <c r="CW274900" s="2210"/>
    </row>
    <row r="274901" spans="101:101">
      <c r="CW274901" s="2195"/>
    </row>
    <row r="274925" spans="101:101">
      <c r="CW274925" s="2210"/>
    </row>
    <row r="274926" spans="101:101">
      <c r="CW274926" s="2195"/>
    </row>
    <row r="274950" spans="101:101">
      <c r="CW274950" s="2210"/>
    </row>
    <row r="274951" spans="101:101">
      <c r="CW274951" s="2195"/>
    </row>
    <row r="274975" spans="101:101">
      <c r="CW274975" s="2210"/>
    </row>
    <row r="274976" spans="101:101">
      <c r="CW274976" s="2195"/>
    </row>
    <row r="275000" spans="101:101">
      <c r="CW275000" s="2210"/>
    </row>
    <row r="275001" spans="101:101">
      <c r="CW275001" s="2195"/>
    </row>
    <row r="275025" spans="101:101">
      <c r="CW275025" s="2210"/>
    </row>
    <row r="275026" spans="101:101">
      <c r="CW275026" s="2195"/>
    </row>
    <row r="275050" spans="101:101">
      <c r="CW275050" s="2210"/>
    </row>
    <row r="275051" spans="101:101">
      <c r="CW275051" s="2195"/>
    </row>
    <row r="275075" spans="101:101">
      <c r="CW275075" s="2210"/>
    </row>
    <row r="275076" spans="101:101">
      <c r="CW275076" s="2195"/>
    </row>
    <row r="275100" spans="101:101">
      <c r="CW275100" s="2210"/>
    </row>
    <row r="275101" spans="101:101">
      <c r="CW275101" s="2195"/>
    </row>
    <row r="275125" spans="101:101">
      <c r="CW275125" s="2210"/>
    </row>
    <row r="275126" spans="101:101">
      <c r="CW275126" s="2195"/>
    </row>
    <row r="275150" spans="101:101">
      <c r="CW275150" s="2210"/>
    </row>
    <row r="275151" spans="101:101">
      <c r="CW275151" s="2195"/>
    </row>
    <row r="275175" spans="101:101">
      <c r="CW275175" s="2210"/>
    </row>
    <row r="275176" spans="101:101">
      <c r="CW275176" s="2195"/>
    </row>
    <row r="275200" spans="101:101">
      <c r="CW275200" s="2210"/>
    </row>
    <row r="275201" spans="101:101">
      <c r="CW275201" s="2195"/>
    </row>
    <row r="275225" spans="101:101">
      <c r="CW275225" s="2210"/>
    </row>
    <row r="275226" spans="101:101">
      <c r="CW275226" s="2195"/>
    </row>
    <row r="275250" spans="101:101">
      <c r="CW275250" s="2210"/>
    </row>
    <row r="275251" spans="101:101">
      <c r="CW275251" s="2195"/>
    </row>
    <row r="275275" spans="101:101">
      <c r="CW275275" s="2210"/>
    </row>
    <row r="275276" spans="101:101">
      <c r="CW275276" s="2195"/>
    </row>
    <row r="275300" spans="101:101">
      <c r="CW275300" s="2210"/>
    </row>
    <row r="275301" spans="101:101">
      <c r="CW275301" s="2195"/>
    </row>
    <row r="275325" spans="101:101">
      <c r="CW275325" s="2210"/>
    </row>
    <row r="275326" spans="101:101">
      <c r="CW275326" s="2195"/>
    </row>
    <row r="275350" spans="101:101">
      <c r="CW275350" s="2210"/>
    </row>
    <row r="275351" spans="101:101">
      <c r="CW275351" s="2195"/>
    </row>
    <row r="275375" spans="101:101">
      <c r="CW275375" s="2210"/>
    </row>
    <row r="275376" spans="101:101">
      <c r="CW275376" s="2195"/>
    </row>
    <row r="275400" spans="101:101">
      <c r="CW275400" s="2210"/>
    </row>
    <row r="275401" spans="101:101">
      <c r="CW275401" s="2195"/>
    </row>
    <row r="275425" spans="101:101">
      <c r="CW275425" s="2210"/>
    </row>
    <row r="275426" spans="101:101">
      <c r="CW275426" s="2195"/>
    </row>
    <row r="275450" spans="101:101">
      <c r="CW275450" s="2210"/>
    </row>
    <row r="275451" spans="101:101">
      <c r="CW275451" s="2195"/>
    </row>
    <row r="275475" spans="101:101">
      <c r="CW275475" s="2210"/>
    </row>
    <row r="275476" spans="101:101">
      <c r="CW275476" s="2195"/>
    </row>
    <row r="275500" spans="101:101">
      <c r="CW275500" s="2210"/>
    </row>
    <row r="275501" spans="101:101">
      <c r="CW275501" s="2195"/>
    </row>
    <row r="275525" spans="101:101">
      <c r="CW275525" s="2210"/>
    </row>
    <row r="275526" spans="101:101">
      <c r="CW275526" s="2195"/>
    </row>
    <row r="275550" spans="101:101">
      <c r="CW275550" s="2210"/>
    </row>
    <row r="275551" spans="101:101">
      <c r="CW275551" s="2195"/>
    </row>
    <row r="275575" spans="101:101">
      <c r="CW275575" s="2210"/>
    </row>
    <row r="275576" spans="101:101">
      <c r="CW275576" s="2195"/>
    </row>
    <row r="275600" spans="101:101">
      <c r="CW275600" s="2210"/>
    </row>
    <row r="275601" spans="101:101">
      <c r="CW275601" s="2195"/>
    </row>
    <row r="275625" spans="101:101">
      <c r="CW275625" s="2210"/>
    </row>
    <row r="275626" spans="101:101">
      <c r="CW275626" s="2195"/>
    </row>
    <row r="275650" spans="101:101">
      <c r="CW275650" s="2210"/>
    </row>
    <row r="275651" spans="101:101">
      <c r="CW275651" s="2195"/>
    </row>
    <row r="275675" spans="101:101">
      <c r="CW275675" s="2210"/>
    </row>
    <row r="275676" spans="101:101">
      <c r="CW275676" s="2195"/>
    </row>
    <row r="275700" spans="101:101">
      <c r="CW275700" s="2210"/>
    </row>
    <row r="275701" spans="101:101">
      <c r="CW275701" s="2195"/>
    </row>
    <row r="275725" spans="101:101">
      <c r="CW275725" s="2210"/>
    </row>
    <row r="275726" spans="101:101">
      <c r="CW275726" s="2195"/>
    </row>
    <row r="275750" spans="101:101">
      <c r="CW275750" s="2210"/>
    </row>
    <row r="275751" spans="101:101">
      <c r="CW275751" s="2195"/>
    </row>
    <row r="275775" spans="101:101">
      <c r="CW275775" s="2210"/>
    </row>
    <row r="275776" spans="101:101">
      <c r="CW275776" s="2195"/>
    </row>
    <row r="275800" spans="101:101">
      <c r="CW275800" s="2210"/>
    </row>
    <row r="275801" spans="101:101">
      <c r="CW275801" s="2195"/>
    </row>
    <row r="275825" spans="101:101">
      <c r="CW275825" s="2210"/>
    </row>
    <row r="275826" spans="101:101">
      <c r="CW275826" s="2195"/>
    </row>
    <row r="275850" spans="101:101">
      <c r="CW275850" s="2210"/>
    </row>
    <row r="275851" spans="101:101">
      <c r="CW275851" s="2195"/>
    </row>
    <row r="275875" spans="101:101">
      <c r="CW275875" s="2210"/>
    </row>
    <row r="275876" spans="101:101">
      <c r="CW275876" s="2195"/>
    </row>
    <row r="275900" spans="101:101">
      <c r="CW275900" s="2210"/>
    </row>
    <row r="275901" spans="101:101">
      <c r="CW275901" s="2195"/>
    </row>
    <row r="275925" spans="101:101">
      <c r="CW275925" s="2210"/>
    </row>
    <row r="275926" spans="101:101">
      <c r="CW275926" s="2195"/>
    </row>
    <row r="275950" spans="101:101">
      <c r="CW275950" s="2210"/>
    </row>
    <row r="275951" spans="101:101">
      <c r="CW275951" s="2195"/>
    </row>
    <row r="275975" spans="101:101">
      <c r="CW275975" s="2210"/>
    </row>
    <row r="275976" spans="101:101">
      <c r="CW275976" s="2195"/>
    </row>
    <row r="276000" spans="101:101">
      <c r="CW276000" s="2210"/>
    </row>
    <row r="276001" spans="101:101">
      <c r="CW276001" s="2195"/>
    </row>
    <row r="276025" spans="101:101">
      <c r="CW276025" s="2210"/>
    </row>
    <row r="276026" spans="101:101">
      <c r="CW276026" s="2195"/>
    </row>
    <row r="276050" spans="101:101">
      <c r="CW276050" s="2210"/>
    </row>
    <row r="276051" spans="101:101">
      <c r="CW276051" s="2195"/>
    </row>
    <row r="276075" spans="101:101">
      <c r="CW276075" s="2210"/>
    </row>
    <row r="276076" spans="101:101">
      <c r="CW276076" s="2195"/>
    </row>
    <row r="276100" spans="101:101">
      <c r="CW276100" s="2210"/>
    </row>
    <row r="276101" spans="101:101">
      <c r="CW276101" s="2195"/>
    </row>
    <row r="276125" spans="101:101">
      <c r="CW276125" s="2210"/>
    </row>
    <row r="276126" spans="101:101">
      <c r="CW276126" s="2195"/>
    </row>
    <row r="276150" spans="101:101">
      <c r="CW276150" s="2210"/>
    </row>
    <row r="276151" spans="101:101">
      <c r="CW276151" s="2195"/>
    </row>
    <row r="276175" spans="101:101">
      <c r="CW276175" s="2210"/>
    </row>
    <row r="276176" spans="101:101">
      <c r="CW276176" s="2195"/>
    </row>
    <row r="276200" spans="101:101">
      <c r="CW276200" s="2210"/>
    </row>
    <row r="276201" spans="101:101">
      <c r="CW276201" s="2195"/>
    </row>
    <row r="276225" spans="101:101">
      <c r="CW276225" s="2210"/>
    </row>
    <row r="276226" spans="101:101">
      <c r="CW276226" s="2195"/>
    </row>
    <row r="276250" spans="101:101">
      <c r="CW276250" s="2210"/>
    </row>
    <row r="276251" spans="101:101">
      <c r="CW276251" s="2195"/>
    </row>
    <row r="276275" spans="101:101">
      <c r="CW276275" s="2210"/>
    </row>
    <row r="276276" spans="101:101">
      <c r="CW276276" s="2195"/>
    </row>
    <row r="276300" spans="101:101">
      <c r="CW276300" s="2210"/>
    </row>
    <row r="276301" spans="101:101">
      <c r="CW276301" s="2195"/>
    </row>
    <row r="276325" spans="101:101">
      <c r="CW276325" s="2210"/>
    </row>
    <row r="276326" spans="101:101">
      <c r="CW276326" s="2195"/>
    </row>
    <row r="276350" spans="101:101">
      <c r="CW276350" s="2210"/>
    </row>
    <row r="276351" spans="101:101">
      <c r="CW276351" s="2195"/>
    </row>
    <row r="276375" spans="101:101">
      <c r="CW276375" s="2210"/>
    </row>
    <row r="276376" spans="101:101">
      <c r="CW276376" s="2195"/>
    </row>
    <row r="276400" spans="101:101">
      <c r="CW276400" s="2210"/>
    </row>
    <row r="276401" spans="101:101">
      <c r="CW276401" s="2195"/>
    </row>
    <row r="276425" spans="101:101">
      <c r="CW276425" s="2210"/>
    </row>
    <row r="276426" spans="101:101">
      <c r="CW276426" s="2195"/>
    </row>
    <row r="276450" spans="101:101">
      <c r="CW276450" s="2210"/>
    </row>
    <row r="276451" spans="101:101">
      <c r="CW276451" s="2195"/>
    </row>
    <row r="276475" spans="101:101">
      <c r="CW276475" s="2210"/>
    </row>
    <row r="276476" spans="101:101">
      <c r="CW276476" s="2195"/>
    </row>
    <row r="276500" spans="101:101">
      <c r="CW276500" s="2210"/>
    </row>
    <row r="276501" spans="101:101">
      <c r="CW276501" s="2195"/>
    </row>
    <row r="276525" spans="101:101">
      <c r="CW276525" s="2210"/>
    </row>
    <row r="276526" spans="101:101">
      <c r="CW276526" s="2195"/>
    </row>
    <row r="276550" spans="101:101">
      <c r="CW276550" s="2210"/>
    </row>
    <row r="276551" spans="101:101">
      <c r="CW276551" s="2195"/>
    </row>
    <row r="276575" spans="101:101">
      <c r="CW276575" s="2210"/>
    </row>
    <row r="276576" spans="101:101">
      <c r="CW276576" s="2195"/>
    </row>
    <row r="276600" spans="101:101">
      <c r="CW276600" s="2210"/>
    </row>
    <row r="276601" spans="101:101">
      <c r="CW276601" s="2195"/>
    </row>
    <row r="276625" spans="101:101">
      <c r="CW276625" s="2210"/>
    </row>
    <row r="276626" spans="101:101">
      <c r="CW276626" s="2195"/>
    </row>
    <row r="276650" spans="101:101">
      <c r="CW276650" s="2210"/>
    </row>
    <row r="276651" spans="101:101">
      <c r="CW276651" s="2195"/>
    </row>
    <row r="276675" spans="101:101">
      <c r="CW276675" s="2210"/>
    </row>
    <row r="276676" spans="101:101">
      <c r="CW276676" s="2195"/>
    </row>
    <row r="276700" spans="101:101">
      <c r="CW276700" s="2210"/>
    </row>
    <row r="276701" spans="101:101">
      <c r="CW276701" s="2195"/>
    </row>
    <row r="276725" spans="101:101">
      <c r="CW276725" s="2210"/>
    </row>
    <row r="276726" spans="101:101">
      <c r="CW276726" s="2195"/>
    </row>
    <row r="276750" spans="101:101">
      <c r="CW276750" s="2210"/>
    </row>
    <row r="276751" spans="101:101">
      <c r="CW276751" s="2195"/>
    </row>
    <row r="276775" spans="101:101">
      <c r="CW276775" s="2210"/>
    </row>
    <row r="276776" spans="101:101">
      <c r="CW276776" s="2195"/>
    </row>
    <row r="276800" spans="101:101">
      <c r="CW276800" s="2210"/>
    </row>
    <row r="276801" spans="101:101">
      <c r="CW276801" s="2195"/>
    </row>
    <row r="276825" spans="101:101">
      <c r="CW276825" s="2210"/>
    </row>
    <row r="276826" spans="101:101">
      <c r="CW276826" s="2195"/>
    </row>
    <row r="276850" spans="101:101">
      <c r="CW276850" s="2210"/>
    </row>
    <row r="276851" spans="101:101">
      <c r="CW276851" s="2195"/>
    </row>
    <row r="276875" spans="101:101">
      <c r="CW276875" s="2210"/>
    </row>
    <row r="276876" spans="101:101">
      <c r="CW276876" s="2195"/>
    </row>
    <row r="276900" spans="101:101">
      <c r="CW276900" s="2210"/>
    </row>
    <row r="276901" spans="101:101">
      <c r="CW276901" s="2195"/>
    </row>
    <row r="276925" spans="101:101">
      <c r="CW276925" s="2210"/>
    </row>
    <row r="276926" spans="101:101">
      <c r="CW276926" s="2195"/>
    </row>
    <row r="276950" spans="101:101">
      <c r="CW276950" s="2210"/>
    </row>
    <row r="276951" spans="101:101">
      <c r="CW276951" s="2195"/>
    </row>
    <row r="276975" spans="101:101">
      <c r="CW276975" s="2210"/>
    </row>
    <row r="276976" spans="101:101">
      <c r="CW276976" s="2195"/>
    </row>
    <row r="277000" spans="101:101">
      <c r="CW277000" s="2210"/>
    </row>
    <row r="277001" spans="101:101">
      <c r="CW277001" s="2195"/>
    </row>
    <row r="277025" spans="101:101">
      <c r="CW277025" s="2210"/>
    </row>
    <row r="277026" spans="101:101">
      <c r="CW277026" s="2195"/>
    </row>
    <row r="277050" spans="101:101">
      <c r="CW277050" s="2210"/>
    </row>
    <row r="277051" spans="101:101">
      <c r="CW277051" s="2195"/>
    </row>
    <row r="277075" spans="101:101">
      <c r="CW277075" s="2210"/>
    </row>
    <row r="277076" spans="101:101">
      <c r="CW277076" s="2195"/>
    </row>
    <row r="277100" spans="101:101">
      <c r="CW277100" s="2210"/>
    </row>
    <row r="277101" spans="101:101">
      <c r="CW277101" s="2195"/>
    </row>
    <row r="277125" spans="101:101">
      <c r="CW277125" s="2210"/>
    </row>
    <row r="277126" spans="101:101">
      <c r="CW277126" s="2195"/>
    </row>
    <row r="277150" spans="101:101">
      <c r="CW277150" s="2210"/>
    </row>
    <row r="277151" spans="101:101">
      <c r="CW277151" s="2195"/>
    </row>
    <row r="277175" spans="101:101">
      <c r="CW277175" s="2210"/>
    </row>
    <row r="277176" spans="101:101">
      <c r="CW277176" s="2195"/>
    </row>
    <row r="277200" spans="101:101">
      <c r="CW277200" s="2210"/>
    </row>
    <row r="277201" spans="101:101">
      <c r="CW277201" s="2195"/>
    </row>
    <row r="277225" spans="101:101">
      <c r="CW277225" s="2210"/>
    </row>
    <row r="277226" spans="101:101">
      <c r="CW277226" s="2195"/>
    </row>
    <row r="277250" spans="101:101">
      <c r="CW277250" s="2210"/>
    </row>
    <row r="277251" spans="101:101">
      <c r="CW277251" s="2195"/>
    </row>
    <row r="277275" spans="101:101">
      <c r="CW277275" s="2210"/>
    </row>
    <row r="277276" spans="101:101">
      <c r="CW277276" s="2195"/>
    </row>
    <row r="277300" spans="101:101">
      <c r="CW277300" s="2210"/>
    </row>
    <row r="277301" spans="101:101">
      <c r="CW277301" s="2195"/>
    </row>
    <row r="277325" spans="101:101">
      <c r="CW277325" s="2210"/>
    </row>
    <row r="277326" spans="101:101">
      <c r="CW277326" s="2195"/>
    </row>
    <row r="277350" spans="101:101">
      <c r="CW277350" s="2210"/>
    </row>
    <row r="277351" spans="101:101">
      <c r="CW277351" s="2195"/>
    </row>
    <row r="277375" spans="101:101">
      <c r="CW277375" s="2210"/>
    </row>
    <row r="277376" spans="101:101">
      <c r="CW277376" s="2195"/>
    </row>
    <row r="277400" spans="101:101">
      <c r="CW277400" s="2210"/>
    </row>
    <row r="277401" spans="101:101">
      <c r="CW277401" s="2195"/>
    </row>
    <row r="277425" spans="101:101">
      <c r="CW277425" s="2210"/>
    </row>
    <row r="277426" spans="101:101">
      <c r="CW277426" s="2195"/>
    </row>
    <row r="277450" spans="101:101">
      <c r="CW277450" s="2210"/>
    </row>
    <row r="277451" spans="101:101">
      <c r="CW277451" s="2195"/>
    </row>
    <row r="277475" spans="101:101">
      <c r="CW277475" s="2210"/>
    </row>
    <row r="277476" spans="101:101">
      <c r="CW277476" s="2195"/>
    </row>
    <row r="277500" spans="101:101">
      <c r="CW277500" s="2210"/>
    </row>
    <row r="277501" spans="101:101">
      <c r="CW277501" s="2195"/>
    </row>
    <row r="277525" spans="101:101">
      <c r="CW277525" s="2210"/>
    </row>
    <row r="277526" spans="101:101">
      <c r="CW277526" s="2195"/>
    </row>
    <row r="277550" spans="101:101">
      <c r="CW277550" s="2210"/>
    </row>
    <row r="277551" spans="101:101">
      <c r="CW277551" s="2195"/>
    </row>
    <row r="277575" spans="101:101">
      <c r="CW277575" s="2210"/>
    </row>
    <row r="277576" spans="101:101">
      <c r="CW277576" s="2195"/>
    </row>
    <row r="277600" spans="101:101">
      <c r="CW277600" s="2210"/>
    </row>
    <row r="277601" spans="101:101">
      <c r="CW277601" s="2195"/>
    </row>
    <row r="277625" spans="101:101">
      <c r="CW277625" s="2210"/>
    </row>
    <row r="277626" spans="101:101">
      <c r="CW277626" s="2195"/>
    </row>
    <row r="277650" spans="101:101">
      <c r="CW277650" s="2210"/>
    </row>
    <row r="277651" spans="101:101">
      <c r="CW277651" s="2195"/>
    </row>
    <row r="277675" spans="101:101">
      <c r="CW277675" s="2210"/>
    </row>
    <row r="277676" spans="101:101">
      <c r="CW277676" s="2195"/>
    </row>
    <row r="277700" spans="101:101">
      <c r="CW277700" s="2210"/>
    </row>
    <row r="277701" spans="101:101">
      <c r="CW277701" s="2195"/>
    </row>
    <row r="277725" spans="101:101">
      <c r="CW277725" s="2210"/>
    </row>
    <row r="277726" spans="101:101">
      <c r="CW277726" s="2195"/>
    </row>
    <row r="277750" spans="101:101">
      <c r="CW277750" s="2210"/>
    </row>
    <row r="277751" spans="101:101">
      <c r="CW277751" s="2195"/>
    </row>
    <row r="277775" spans="101:101">
      <c r="CW277775" s="2210"/>
    </row>
    <row r="277776" spans="101:101">
      <c r="CW277776" s="2195"/>
    </row>
    <row r="277800" spans="101:101">
      <c r="CW277800" s="2210"/>
    </row>
    <row r="277801" spans="101:101">
      <c r="CW277801" s="2195"/>
    </row>
    <row r="277825" spans="101:101">
      <c r="CW277825" s="2210"/>
    </row>
    <row r="277826" spans="101:101">
      <c r="CW277826" s="2195"/>
    </row>
    <row r="277850" spans="101:101">
      <c r="CW277850" s="2210"/>
    </row>
    <row r="277851" spans="101:101">
      <c r="CW277851" s="2195"/>
    </row>
    <row r="277875" spans="101:101">
      <c r="CW277875" s="2210"/>
    </row>
    <row r="277876" spans="101:101">
      <c r="CW277876" s="2195"/>
    </row>
    <row r="277900" spans="101:101">
      <c r="CW277900" s="2210"/>
    </row>
    <row r="277901" spans="101:101">
      <c r="CW277901" s="2195"/>
    </row>
    <row r="277925" spans="101:101">
      <c r="CW277925" s="2210"/>
    </row>
    <row r="277926" spans="101:101">
      <c r="CW277926" s="2195"/>
    </row>
    <row r="277950" spans="101:101">
      <c r="CW277950" s="2210"/>
    </row>
    <row r="277951" spans="101:101">
      <c r="CW277951" s="2195"/>
    </row>
    <row r="277975" spans="101:101">
      <c r="CW277975" s="2210"/>
    </row>
    <row r="277976" spans="101:101">
      <c r="CW277976" s="2195"/>
    </row>
    <row r="278000" spans="101:101">
      <c r="CW278000" s="2210"/>
    </row>
    <row r="278001" spans="101:101">
      <c r="CW278001" s="2195"/>
    </row>
    <row r="278025" spans="101:101">
      <c r="CW278025" s="2210"/>
    </row>
    <row r="278026" spans="101:101">
      <c r="CW278026" s="2195"/>
    </row>
    <row r="278050" spans="101:101">
      <c r="CW278050" s="2210"/>
    </row>
    <row r="278051" spans="101:101">
      <c r="CW278051" s="2195"/>
    </row>
    <row r="278075" spans="101:101">
      <c r="CW278075" s="2210"/>
    </row>
    <row r="278076" spans="101:101">
      <c r="CW278076" s="2195"/>
    </row>
    <row r="278100" spans="101:101">
      <c r="CW278100" s="2210"/>
    </row>
    <row r="278101" spans="101:101">
      <c r="CW278101" s="2195"/>
    </row>
    <row r="278125" spans="101:101">
      <c r="CW278125" s="2210"/>
    </row>
    <row r="278126" spans="101:101">
      <c r="CW278126" s="2195"/>
    </row>
    <row r="278150" spans="101:101">
      <c r="CW278150" s="2210"/>
    </row>
    <row r="278151" spans="101:101">
      <c r="CW278151" s="2195"/>
    </row>
    <row r="278175" spans="101:101">
      <c r="CW278175" s="2210"/>
    </row>
    <row r="278176" spans="101:101">
      <c r="CW278176" s="2195"/>
    </row>
    <row r="278200" spans="101:101">
      <c r="CW278200" s="2210"/>
    </row>
    <row r="278201" spans="101:101">
      <c r="CW278201" s="2195"/>
    </row>
    <row r="278225" spans="101:101">
      <c r="CW278225" s="2210"/>
    </row>
    <row r="278226" spans="101:101">
      <c r="CW278226" s="2195"/>
    </row>
    <row r="278250" spans="101:101">
      <c r="CW278250" s="2210"/>
    </row>
    <row r="278251" spans="101:101">
      <c r="CW278251" s="2195"/>
    </row>
    <row r="278275" spans="101:101">
      <c r="CW278275" s="2210"/>
    </row>
    <row r="278276" spans="101:101">
      <c r="CW278276" s="2195"/>
    </row>
    <row r="278300" spans="101:101">
      <c r="CW278300" s="2210"/>
    </row>
    <row r="278301" spans="101:101">
      <c r="CW278301" s="2195"/>
    </row>
    <row r="278325" spans="101:101">
      <c r="CW278325" s="2210"/>
    </row>
    <row r="278326" spans="101:101">
      <c r="CW278326" s="2195"/>
    </row>
    <row r="278350" spans="101:101">
      <c r="CW278350" s="2210"/>
    </row>
    <row r="278351" spans="101:101">
      <c r="CW278351" s="2195"/>
    </row>
    <row r="278375" spans="101:101">
      <c r="CW278375" s="2210"/>
    </row>
    <row r="278376" spans="101:101">
      <c r="CW278376" s="2195"/>
    </row>
    <row r="278400" spans="101:101">
      <c r="CW278400" s="2210"/>
    </row>
    <row r="278401" spans="101:101">
      <c r="CW278401" s="2195"/>
    </row>
    <row r="278425" spans="101:101">
      <c r="CW278425" s="2210"/>
    </row>
    <row r="278426" spans="101:101">
      <c r="CW278426" s="2195"/>
    </row>
    <row r="278450" spans="101:101">
      <c r="CW278450" s="2210"/>
    </row>
    <row r="278451" spans="101:101">
      <c r="CW278451" s="2195"/>
    </row>
    <row r="278475" spans="101:101">
      <c r="CW278475" s="2210"/>
    </row>
    <row r="278476" spans="101:101">
      <c r="CW278476" s="2195"/>
    </row>
    <row r="278500" spans="101:101">
      <c r="CW278500" s="2210"/>
    </row>
    <row r="278501" spans="101:101">
      <c r="CW278501" s="2195"/>
    </row>
    <row r="278525" spans="101:101">
      <c r="CW278525" s="2210"/>
    </row>
    <row r="278526" spans="101:101">
      <c r="CW278526" s="2195"/>
    </row>
    <row r="278550" spans="101:101">
      <c r="CW278550" s="2210"/>
    </row>
    <row r="278551" spans="101:101">
      <c r="CW278551" s="2195"/>
    </row>
    <row r="278575" spans="101:101">
      <c r="CW278575" s="2210"/>
    </row>
    <row r="278576" spans="101:101">
      <c r="CW278576" s="2195"/>
    </row>
    <row r="278600" spans="101:101">
      <c r="CW278600" s="2210"/>
    </row>
    <row r="278601" spans="101:101">
      <c r="CW278601" s="2195"/>
    </row>
    <row r="278625" spans="101:101">
      <c r="CW278625" s="2210"/>
    </row>
    <row r="278626" spans="101:101">
      <c r="CW278626" s="2195"/>
    </row>
    <row r="278650" spans="101:101">
      <c r="CW278650" s="2210"/>
    </row>
    <row r="278651" spans="101:101">
      <c r="CW278651" s="2195"/>
    </row>
    <row r="278675" spans="101:101">
      <c r="CW278675" s="2210"/>
    </row>
    <row r="278676" spans="101:101">
      <c r="CW278676" s="2195"/>
    </row>
    <row r="278700" spans="101:101">
      <c r="CW278700" s="2210"/>
    </row>
    <row r="278701" spans="101:101">
      <c r="CW278701" s="2195"/>
    </row>
    <row r="278725" spans="101:101">
      <c r="CW278725" s="2210"/>
    </row>
    <row r="278726" spans="101:101">
      <c r="CW278726" s="2195"/>
    </row>
    <row r="278750" spans="101:101">
      <c r="CW278750" s="2210"/>
    </row>
    <row r="278751" spans="101:101">
      <c r="CW278751" s="2195"/>
    </row>
    <row r="278775" spans="101:101">
      <c r="CW278775" s="2210"/>
    </row>
    <row r="278776" spans="101:101">
      <c r="CW278776" s="2195"/>
    </row>
    <row r="278800" spans="101:101">
      <c r="CW278800" s="2210"/>
    </row>
    <row r="278801" spans="101:101">
      <c r="CW278801" s="2195"/>
    </row>
    <row r="278825" spans="101:101">
      <c r="CW278825" s="2210"/>
    </row>
    <row r="278826" spans="101:101">
      <c r="CW278826" s="2195"/>
    </row>
    <row r="278850" spans="101:101">
      <c r="CW278850" s="2210"/>
    </row>
    <row r="278851" spans="101:101">
      <c r="CW278851" s="2195"/>
    </row>
    <row r="278875" spans="101:101">
      <c r="CW278875" s="2210"/>
    </row>
    <row r="278876" spans="101:101">
      <c r="CW278876" s="2195"/>
    </row>
    <row r="278900" spans="101:101">
      <c r="CW278900" s="2210"/>
    </row>
    <row r="278901" spans="101:101">
      <c r="CW278901" s="2195"/>
    </row>
    <row r="278925" spans="101:101">
      <c r="CW278925" s="2210"/>
    </row>
    <row r="278926" spans="101:101">
      <c r="CW278926" s="2195"/>
    </row>
    <row r="278950" spans="101:101">
      <c r="CW278950" s="2210"/>
    </row>
    <row r="278951" spans="101:101">
      <c r="CW278951" s="2195"/>
    </row>
    <row r="278975" spans="101:101">
      <c r="CW278975" s="2210"/>
    </row>
    <row r="278976" spans="101:101">
      <c r="CW278976" s="2195"/>
    </row>
    <row r="279000" spans="101:101">
      <c r="CW279000" s="2210"/>
    </row>
    <row r="279001" spans="101:101">
      <c r="CW279001" s="2195"/>
    </row>
    <row r="279025" spans="101:101">
      <c r="CW279025" s="2210"/>
    </row>
    <row r="279026" spans="101:101">
      <c r="CW279026" s="2195"/>
    </row>
    <row r="279050" spans="101:101">
      <c r="CW279050" s="2210"/>
    </row>
    <row r="279051" spans="101:101">
      <c r="CW279051" s="2195"/>
    </row>
    <row r="279075" spans="101:101">
      <c r="CW279075" s="2210"/>
    </row>
    <row r="279076" spans="101:101">
      <c r="CW279076" s="2195"/>
    </row>
    <row r="279100" spans="101:101">
      <c r="CW279100" s="2210"/>
    </row>
    <row r="279101" spans="101:101">
      <c r="CW279101" s="2195"/>
    </row>
    <row r="279125" spans="101:101">
      <c r="CW279125" s="2210"/>
    </row>
    <row r="279126" spans="101:101">
      <c r="CW279126" s="2195"/>
    </row>
    <row r="279150" spans="101:101">
      <c r="CW279150" s="2210"/>
    </row>
    <row r="279151" spans="101:101">
      <c r="CW279151" s="2195"/>
    </row>
    <row r="279175" spans="101:101">
      <c r="CW279175" s="2210"/>
    </row>
    <row r="279176" spans="101:101">
      <c r="CW279176" s="2195"/>
    </row>
    <row r="279200" spans="101:101">
      <c r="CW279200" s="2210"/>
    </row>
    <row r="279201" spans="101:101">
      <c r="CW279201" s="2195"/>
    </row>
    <row r="279225" spans="101:101">
      <c r="CW279225" s="2210"/>
    </row>
    <row r="279226" spans="101:101">
      <c r="CW279226" s="2195"/>
    </row>
    <row r="279250" spans="101:101">
      <c r="CW279250" s="2210"/>
    </row>
    <row r="279251" spans="101:101">
      <c r="CW279251" s="2195"/>
    </row>
    <row r="279275" spans="101:101">
      <c r="CW279275" s="2210"/>
    </row>
    <row r="279276" spans="101:101">
      <c r="CW279276" s="2195"/>
    </row>
    <row r="279300" spans="101:101">
      <c r="CW279300" s="2210"/>
    </row>
    <row r="279301" spans="101:101">
      <c r="CW279301" s="2195"/>
    </row>
    <row r="279325" spans="101:101">
      <c r="CW279325" s="2210"/>
    </row>
    <row r="279326" spans="101:101">
      <c r="CW279326" s="2195"/>
    </row>
    <row r="279350" spans="101:101">
      <c r="CW279350" s="2210"/>
    </row>
    <row r="279351" spans="101:101">
      <c r="CW279351" s="2195"/>
    </row>
    <row r="279375" spans="101:101">
      <c r="CW279375" s="2210"/>
    </row>
    <row r="279376" spans="101:101">
      <c r="CW279376" s="2195"/>
    </row>
    <row r="279400" spans="101:101">
      <c r="CW279400" s="2210"/>
    </row>
    <row r="279401" spans="101:101">
      <c r="CW279401" s="2195"/>
    </row>
    <row r="279425" spans="101:101">
      <c r="CW279425" s="2210"/>
    </row>
    <row r="279426" spans="101:101">
      <c r="CW279426" s="2195"/>
    </row>
    <row r="279450" spans="101:101">
      <c r="CW279450" s="2210"/>
    </row>
    <row r="279451" spans="101:101">
      <c r="CW279451" s="2195"/>
    </row>
    <row r="279475" spans="101:101">
      <c r="CW279475" s="2210"/>
    </row>
    <row r="279476" spans="101:101">
      <c r="CW279476" s="2195"/>
    </row>
    <row r="279500" spans="101:101">
      <c r="CW279500" s="2210"/>
    </row>
    <row r="279501" spans="101:101">
      <c r="CW279501" s="2195"/>
    </row>
    <row r="279525" spans="101:101">
      <c r="CW279525" s="2210"/>
    </row>
    <row r="279526" spans="101:101">
      <c r="CW279526" s="2195"/>
    </row>
    <row r="279550" spans="101:101">
      <c r="CW279550" s="2210"/>
    </row>
    <row r="279551" spans="101:101">
      <c r="CW279551" s="2195"/>
    </row>
    <row r="279575" spans="101:101">
      <c r="CW279575" s="2210"/>
    </row>
    <row r="279576" spans="101:101">
      <c r="CW279576" s="2195"/>
    </row>
    <row r="279600" spans="101:101">
      <c r="CW279600" s="2210"/>
    </row>
    <row r="279601" spans="101:101">
      <c r="CW279601" s="2195"/>
    </row>
    <row r="279625" spans="101:101">
      <c r="CW279625" s="2210"/>
    </row>
    <row r="279626" spans="101:101">
      <c r="CW279626" s="2195"/>
    </row>
    <row r="279650" spans="101:101">
      <c r="CW279650" s="2210"/>
    </row>
    <row r="279651" spans="101:101">
      <c r="CW279651" s="2195"/>
    </row>
    <row r="279675" spans="101:101">
      <c r="CW279675" s="2210"/>
    </row>
    <row r="279676" spans="101:101">
      <c r="CW279676" s="2195"/>
    </row>
    <row r="279700" spans="101:101">
      <c r="CW279700" s="2210"/>
    </row>
    <row r="279701" spans="101:101">
      <c r="CW279701" s="2195"/>
    </row>
    <row r="279725" spans="101:101">
      <c r="CW279725" s="2210"/>
    </row>
    <row r="279726" spans="101:101">
      <c r="CW279726" s="2195"/>
    </row>
    <row r="279750" spans="101:101">
      <c r="CW279750" s="2210"/>
    </row>
    <row r="279751" spans="101:101">
      <c r="CW279751" s="2195"/>
    </row>
    <row r="279775" spans="101:101">
      <c r="CW279775" s="2210"/>
    </row>
    <row r="279776" spans="101:101">
      <c r="CW279776" s="2195"/>
    </row>
    <row r="279800" spans="101:101">
      <c r="CW279800" s="2210"/>
    </row>
    <row r="279801" spans="101:101">
      <c r="CW279801" s="2195"/>
    </row>
    <row r="279825" spans="101:101">
      <c r="CW279825" s="2210"/>
    </row>
    <row r="279826" spans="101:101">
      <c r="CW279826" s="2195"/>
    </row>
    <row r="279850" spans="101:101">
      <c r="CW279850" s="2210"/>
    </row>
    <row r="279851" spans="101:101">
      <c r="CW279851" s="2195"/>
    </row>
    <row r="279875" spans="101:101">
      <c r="CW279875" s="2210"/>
    </row>
    <row r="279876" spans="101:101">
      <c r="CW279876" s="2195"/>
    </row>
    <row r="279900" spans="101:101">
      <c r="CW279900" s="2210"/>
    </row>
    <row r="279901" spans="101:101">
      <c r="CW279901" s="2195"/>
    </row>
    <row r="279925" spans="101:101">
      <c r="CW279925" s="2210"/>
    </row>
    <row r="279926" spans="101:101">
      <c r="CW279926" s="2195"/>
    </row>
    <row r="279950" spans="101:101">
      <c r="CW279950" s="2210"/>
    </row>
    <row r="279951" spans="101:101">
      <c r="CW279951" s="2195"/>
    </row>
    <row r="279975" spans="101:101">
      <c r="CW279975" s="2210"/>
    </row>
    <row r="279976" spans="101:101">
      <c r="CW279976" s="2195"/>
    </row>
    <row r="280000" spans="101:101">
      <c r="CW280000" s="2210"/>
    </row>
    <row r="280001" spans="101:101">
      <c r="CW280001" s="2195"/>
    </row>
    <row r="280025" spans="101:101">
      <c r="CW280025" s="2210"/>
    </row>
    <row r="280026" spans="101:101">
      <c r="CW280026" s="2195"/>
    </row>
    <row r="280050" spans="101:101">
      <c r="CW280050" s="2210"/>
    </row>
    <row r="280051" spans="101:101">
      <c r="CW280051" s="2195"/>
    </row>
    <row r="280075" spans="101:101">
      <c r="CW280075" s="2210"/>
    </row>
    <row r="280076" spans="101:101">
      <c r="CW280076" s="2195"/>
    </row>
    <row r="280100" spans="101:101">
      <c r="CW280100" s="2210"/>
    </row>
    <row r="280101" spans="101:101">
      <c r="CW280101" s="2195"/>
    </row>
    <row r="280125" spans="101:101">
      <c r="CW280125" s="2210"/>
    </row>
    <row r="280126" spans="101:101">
      <c r="CW280126" s="2195"/>
    </row>
    <row r="280150" spans="101:101">
      <c r="CW280150" s="2210"/>
    </row>
    <row r="280151" spans="101:101">
      <c r="CW280151" s="2195"/>
    </row>
    <row r="280175" spans="101:101">
      <c r="CW280175" s="2210"/>
    </row>
    <row r="280176" spans="101:101">
      <c r="CW280176" s="2195"/>
    </row>
    <row r="280200" spans="101:101">
      <c r="CW280200" s="2210"/>
    </row>
    <row r="280201" spans="101:101">
      <c r="CW280201" s="2195"/>
    </row>
    <row r="280225" spans="101:101">
      <c r="CW280225" s="2210"/>
    </row>
    <row r="280226" spans="101:101">
      <c r="CW280226" s="2195"/>
    </row>
    <row r="280250" spans="101:101">
      <c r="CW280250" s="2210"/>
    </row>
    <row r="280251" spans="101:101">
      <c r="CW280251" s="2195"/>
    </row>
    <row r="280275" spans="101:101">
      <c r="CW280275" s="2210"/>
    </row>
    <row r="280276" spans="101:101">
      <c r="CW280276" s="2195"/>
    </row>
    <row r="280300" spans="101:101">
      <c r="CW280300" s="2210"/>
    </row>
    <row r="280301" spans="101:101">
      <c r="CW280301" s="2195"/>
    </row>
    <row r="280325" spans="101:101">
      <c r="CW280325" s="2210"/>
    </row>
    <row r="280326" spans="101:101">
      <c r="CW280326" s="2195"/>
    </row>
    <row r="280350" spans="101:101">
      <c r="CW280350" s="2210"/>
    </row>
    <row r="280351" spans="101:101">
      <c r="CW280351" s="2195"/>
    </row>
    <row r="280375" spans="101:101">
      <c r="CW280375" s="2210"/>
    </row>
    <row r="280376" spans="101:101">
      <c r="CW280376" s="2195"/>
    </row>
    <row r="280400" spans="101:101">
      <c r="CW280400" s="2210"/>
    </row>
    <row r="280401" spans="101:101">
      <c r="CW280401" s="2195"/>
    </row>
    <row r="280425" spans="101:101">
      <c r="CW280425" s="2210"/>
    </row>
    <row r="280426" spans="101:101">
      <c r="CW280426" s="2195"/>
    </row>
    <row r="280450" spans="101:101">
      <c r="CW280450" s="2210"/>
    </row>
    <row r="280451" spans="101:101">
      <c r="CW280451" s="2195"/>
    </row>
    <row r="280475" spans="101:101">
      <c r="CW280475" s="2210"/>
    </row>
    <row r="280476" spans="101:101">
      <c r="CW280476" s="2195"/>
    </row>
    <row r="280500" spans="101:101">
      <c r="CW280500" s="2210"/>
    </row>
    <row r="280501" spans="101:101">
      <c r="CW280501" s="2195"/>
    </row>
    <row r="280525" spans="101:101">
      <c r="CW280525" s="2210"/>
    </row>
    <row r="280526" spans="101:101">
      <c r="CW280526" s="2195"/>
    </row>
    <row r="280550" spans="101:101">
      <c r="CW280550" s="2210"/>
    </row>
    <row r="280551" spans="101:101">
      <c r="CW280551" s="2195"/>
    </row>
    <row r="280575" spans="101:101">
      <c r="CW280575" s="2210"/>
    </row>
    <row r="280576" spans="101:101">
      <c r="CW280576" s="2195"/>
    </row>
    <row r="280600" spans="101:101">
      <c r="CW280600" s="2210"/>
    </row>
    <row r="280601" spans="101:101">
      <c r="CW280601" s="2195"/>
    </row>
    <row r="280625" spans="101:101">
      <c r="CW280625" s="2210"/>
    </row>
    <row r="280626" spans="101:101">
      <c r="CW280626" s="2195"/>
    </row>
    <row r="280650" spans="101:101">
      <c r="CW280650" s="2210"/>
    </row>
    <row r="280651" spans="101:101">
      <c r="CW280651" s="2195"/>
    </row>
    <row r="280675" spans="101:101">
      <c r="CW280675" s="2210"/>
    </row>
    <row r="280676" spans="101:101">
      <c r="CW280676" s="2195"/>
    </row>
    <row r="280700" spans="101:101">
      <c r="CW280700" s="2210"/>
    </row>
    <row r="280701" spans="101:101">
      <c r="CW280701" s="2195"/>
    </row>
    <row r="280725" spans="101:101">
      <c r="CW280725" s="2210"/>
    </row>
    <row r="280726" spans="101:101">
      <c r="CW280726" s="2195"/>
    </row>
    <row r="280750" spans="101:101">
      <c r="CW280750" s="2210"/>
    </row>
    <row r="280751" spans="101:101">
      <c r="CW280751" s="2195"/>
    </row>
    <row r="280775" spans="101:101">
      <c r="CW280775" s="2210"/>
    </row>
    <row r="280776" spans="101:101">
      <c r="CW280776" s="2195"/>
    </row>
    <row r="280800" spans="101:101">
      <c r="CW280800" s="2210"/>
    </row>
    <row r="280801" spans="101:101">
      <c r="CW280801" s="2195"/>
    </row>
    <row r="280825" spans="101:101">
      <c r="CW280825" s="2210"/>
    </row>
    <row r="280826" spans="101:101">
      <c r="CW280826" s="2195"/>
    </row>
    <row r="280850" spans="101:101">
      <c r="CW280850" s="2210"/>
    </row>
    <row r="280851" spans="101:101">
      <c r="CW280851" s="2195"/>
    </row>
    <row r="280875" spans="101:101">
      <c r="CW280875" s="2210"/>
    </row>
    <row r="280876" spans="101:101">
      <c r="CW280876" s="2195"/>
    </row>
    <row r="280900" spans="101:101">
      <c r="CW280900" s="2210"/>
    </row>
    <row r="280901" spans="101:101">
      <c r="CW280901" s="2195"/>
    </row>
    <row r="280925" spans="101:101">
      <c r="CW280925" s="2210"/>
    </row>
    <row r="280926" spans="101:101">
      <c r="CW280926" s="2195"/>
    </row>
    <row r="280950" spans="101:101">
      <c r="CW280950" s="2210"/>
    </row>
    <row r="280951" spans="101:101">
      <c r="CW280951" s="2195"/>
    </row>
    <row r="280975" spans="101:101">
      <c r="CW280975" s="2210"/>
    </row>
    <row r="280976" spans="101:101">
      <c r="CW280976" s="2195"/>
    </row>
    <row r="281000" spans="101:101">
      <c r="CW281000" s="2210"/>
    </row>
    <row r="281001" spans="101:101">
      <c r="CW281001" s="2195"/>
    </row>
    <row r="281025" spans="101:101">
      <c r="CW281025" s="2210"/>
    </row>
    <row r="281026" spans="101:101">
      <c r="CW281026" s="2195"/>
    </row>
    <row r="281050" spans="101:101">
      <c r="CW281050" s="2210"/>
    </row>
    <row r="281051" spans="101:101">
      <c r="CW281051" s="2195"/>
    </row>
    <row r="281075" spans="101:101">
      <c r="CW281075" s="2210"/>
    </row>
    <row r="281076" spans="101:101">
      <c r="CW281076" s="2195"/>
    </row>
    <row r="281100" spans="101:101">
      <c r="CW281100" s="2210"/>
    </row>
    <row r="281101" spans="101:101">
      <c r="CW281101" s="2195"/>
    </row>
    <row r="281125" spans="101:101">
      <c r="CW281125" s="2210"/>
    </row>
    <row r="281126" spans="101:101">
      <c r="CW281126" s="2195"/>
    </row>
    <row r="281150" spans="101:101">
      <c r="CW281150" s="2210"/>
    </row>
    <row r="281151" spans="101:101">
      <c r="CW281151" s="2195"/>
    </row>
    <row r="281175" spans="101:101">
      <c r="CW281175" s="2210"/>
    </row>
    <row r="281176" spans="101:101">
      <c r="CW281176" s="2195"/>
    </row>
    <row r="281200" spans="101:101">
      <c r="CW281200" s="2210"/>
    </row>
    <row r="281201" spans="101:101">
      <c r="CW281201" s="2195"/>
    </row>
    <row r="281225" spans="101:101">
      <c r="CW281225" s="2210"/>
    </row>
    <row r="281226" spans="101:101">
      <c r="CW281226" s="2195"/>
    </row>
    <row r="281250" spans="101:101">
      <c r="CW281250" s="2210"/>
    </row>
    <row r="281251" spans="101:101">
      <c r="CW281251" s="2195"/>
    </row>
    <row r="281275" spans="101:101">
      <c r="CW281275" s="2210"/>
    </row>
    <row r="281276" spans="101:101">
      <c r="CW281276" s="2195"/>
    </row>
    <row r="281300" spans="101:101">
      <c r="CW281300" s="2210"/>
    </row>
    <row r="281301" spans="101:101">
      <c r="CW281301" s="2195"/>
    </row>
    <row r="281325" spans="101:101">
      <c r="CW281325" s="2210"/>
    </row>
    <row r="281326" spans="101:101">
      <c r="CW281326" s="2195"/>
    </row>
    <row r="281350" spans="101:101">
      <c r="CW281350" s="2210"/>
    </row>
    <row r="281351" spans="101:101">
      <c r="CW281351" s="2195"/>
    </row>
    <row r="281375" spans="101:101">
      <c r="CW281375" s="2210"/>
    </row>
    <row r="281376" spans="101:101">
      <c r="CW281376" s="2195"/>
    </row>
    <row r="281400" spans="101:101">
      <c r="CW281400" s="2210"/>
    </row>
    <row r="281401" spans="101:101">
      <c r="CW281401" s="2195"/>
    </row>
    <row r="281425" spans="101:101">
      <c r="CW281425" s="2210"/>
    </row>
    <row r="281426" spans="101:101">
      <c r="CW281426" s="2195"/>
    </row>
    <row r="281450" spans="101:101">
      <c r="CW281450" s="2210"/>
    </row>
    <row r="281451" spans="101:101">
      <c r="CW281451" s="2195"/>
    </row>
    <row r="281475" spans="101:101">
      <c r="CW281475" s="2210"/>
    </row>
    <row r="281476" spans="101:101">
      <c r="CW281476" s="2195"/>
    </row>
    <row r="281500" spans="101:101">
      <c r="CW281500" s="2210"/>
    </row>
    <row r="281501" spans="101:101">
      <c r="CW281501" s="2195"/>
    </row>
    <row r="281525" spans="101:101">
      <c r="CW281525" s="2210"/>
    </row>
    <row r="281526" spans="101:101">
      <c r="CW281526" s="2195"/>
    </row>
    <row r="281550" spans="101:101">
      <c r="CW281550" s="2210"/>
    </row>
    <row r="281551" spans="101:101">
      <c r="CW281551" s="2195"/>
    </row>
    <row r="281575" spans="101:101">
      <c r="CW281575" s="2210"/>
    </row>
    <row r="281576" spans="101:101">
      <c r="CW281576" s="2195"/>
    </row>
    <row r="281600" spans="101:101">
      <c r="CW281600" s="2210"/>
    </row>
    <row r="281601" spans="101:101">
      <c r="CW281601" s="2195"/>
    </row>
    <row r="281625" spans="101:101">
      <c r="CW281625" s="2210"/>
    </row>
    <row r="281626" spans="101:101">
      <c r="CW281626" s="2195"/>
    </row>
    <row r="281650" spans="101:101">
      <c r="CW281650" s="2210"/>
    </row>
    <row r="281651" spans="101:101">
      <c r="CW281651" s="2195"/>
    </row>
    <row r="281675" spans="101:101">
      <c r="CW281675" s="2210"/>
    </row>
    <row r="281676" spans="101:101">
      <c r="CW281676" s="2195"/>
    </row>
    <row r="281700" spans="101:101">
      <c r="CW281700" s="2210"/>
    </row>
    <row r="281701" spans="101:101">
      <c r="CW281701" s="2195"/>
    </row>
    <row r="281725" spans="101:101">
      <c r="CW281725" s="2210"/>
    </row>
    <row r="281726" spans="101:101">
      <c r="CW281726" s="2195"/>
    </row>
    <row r="281750" spans="101:101">
      <c r="CW281750" s="2210"/>
    </row>
    <row r="281751" spans="101:101">
      <c r="CW281751" s="2195"/>
    </row>
    <row r="281775" spans="101:101">
      <c r="CW281775" s="2210"/>
    </row>
    <row r="281776" spans="101:101">
      <c r="CW281776" s="2195"/>
    </row>
    <row r="281800" spans="101:101">
      <c r="CW281800" s="2210"/>
    </row>
    <row r="281801" spans="101:101">
      <c r="CW281801" s="2195"/>
    </row>
    <row r="281825" spans="101:101">
      <c r="CW281825" s="2210"/>
    </row>
    <row r="281826" spans="101:101">
      <c r="CW281826" s="2195"/>
    </row>
    <row r="281850" spans="101:101">
      <c r="CW281850" s="2210"/>
    </row>
    <row r="281851" spans="101:101">
      <c r="CW281851" s="2195"/>
    </row>
    <row r="281875" spans="101:101">
      <c r="CW281875" s="2210"/>
    </row>
    <row r="281876" spans="101:101">
      <c r="CW281876" s="2195"/>
    </row>
    <row r="281900" spans="101:101">
      <c r="CW281900" s="2210"/>
    </row>
    <row r="281901" spans="101:101">
      <c r="CW281901" s="2195"/>
    </row>
    <row r="281925" spans="101:101">
      <c r="CW281925" s="2210"/>
    </row>
    <row r="281926" spans="101:101">
      <c r="CW281926" s="2195"/>
    </row>
    <row r="281950" spans="101:101">
      <c r="CW281950" s="2210"/>
    </row>
    <row r="281951" spans="101:101">
      <c r="CW281951" s="2195"/>
    </row>
    <row r="281975" spans="101:101">
      <c r="CW281975" s="2210"/>
    </row>
    <row r="281976" spans="101:101">
      <c r="CW281976" s="2195"/>
    </row>
    <row r="282000" spans="101:101">
      <c r="CW282000" s="2210"/>
    </row>
    <row r="282001" spans="101:101">
      <c r="CW282001" s="2195"/>
    </row>
    <row r="282025" spans="101:101">
      <c r="CW282025" s="2210"/>
    </row>
    <row r="282026" spans="101:101">
      <c r="CW282026" s="2195"/>
    </row>
    <row r="282050" spans="101:101">
      <c r="CW282050" s="2210"/>
    </row>
    <row r="282051" spans="101:101">
      <c r="CW282051" s="2195"/>
    </row>
    <row r="282075" spans="101:101">
      <c r="CW282075" s="2210"/>
    </row>
    <row r="282076" spans="101:101">
      <c r="CW282076" s="2195"/>
    </row>
    <row r="282100" spans="101:101">
      <c r="CW282100" s="2210"/>
    </row>
    <row r="282101" spans="101:101">
      <c r="CW282101" s="2195"/>
    </row>
    <row r="282125" spans="101:101">
      <c r="CW282125" s="2210"/>
    </row>
    <row r="282126" spans="101:101">
      <c r="CW282126" s="2195"/>
    </row>
    <row r="282150" spans="101:101">
      <c r="CW282150" s="2210"/>
    </row>
    <row r="282151" spans="101:101">
      <c r="CW282151" s="2195"/>
    </row>
    <row r="282175" spans="101:101">
      <c r="CW282175" s="2210"/>
    </row>
    <row r="282176" spans="101:101">
      <c r="CW282176" s="2195"/>
    </row>
    <row r="282200" spans="101:101">
      <c r="CW282200" s="2210"/>
    </row>
    <row r="282201" spans="101:101">
      <c r="CW282201" s="2195"/>
    </row>
    <row r="282225" spans="101:101">
      <c r="CW282225" s="2210"/>
    </row>
    <row r="282226" spans="101:101">
      <c r="CW282226" s="2195"/>
    </row>
    <row r="282250" spans="101:101">
      <c r="CW282250" s="2210"/>
    </row>
    <row r="282251" spans="101:101">
      <c r="CW282251" s="2195"/>
    </row>
    <row r="282275" spans="101:101">
      <c r="CW282275" s="2210"/>
    </row>
    <row r="282276" spans="101:101">
      <c r="CW282276" s="2195"/>
    </row>
    <row r="282300" spans="101:101">
      <c r="CW282300" s="2210"/>
    </row>
    <row r="282301" spans="101:101">
      <c r="CW282301" s="2195"/>
    </row>
    <row r="282325" spans="101:101">
      <c r="CW282325" s="2210"/>
    </row>
    <row r="282326" spans="101:101">
      <c r="CW282326" s="2195"/>
    </row>
    <row r="282350" spans="101:101">
      <c r="CW282350" s="2210"/>
    </row>
    <row r="282351" spans="101:101">
      <c r="CW282351" s="2195"/>
    </row>
    <row r="282375" spans="101:101">
      <c r="CW282375" s="2210"/>
    </row>
    <row r="282376" spans="101:101">
      <c r="CW282376" s="2195"/>
    </row>
    <row r="282400" spans="101:101">
      <c r="CW282400" s="2210"/>
    </row>
    <row r="282401" spans="101:101">
      <c r="CW282401" s="2195"/>
    </row>
    <row r="282425" spans="101:101">
      <c r="CW282425" s="2210"/>
    </row>
    <row r="282426" spans="101:101">
      <c r="CW282426" s="2195"/>
    </row>
    <row r="282450" spans="101:101">
      <c r="CW282450" s="2210"/>
    </row>
    <row r="282451" spans="101:101">
      <c r="CW282451" s="2195"/>
    </row>
    <row r="282475" spans="101:101">
      <c r="CW282475" s="2210"/>
    </row>
    <row r="282476" spans="101:101">
      <c r="CW282476" s="2195"/>
    </row>
    <row r="282500" spans="101:101">
      <c r="CW282500" s="2210"/>
    </row>
    <row r="282501" spans="101:101">
      <c r="CW282501" s="2195"/>
    </row>
    <row r="282525" spans="101:101">
      <c r="CW282525" s="2210"/>
    </row>
    <row r="282526" spans="101:101">
      <c r="CW282526" s="2195"/>
    </row>
    <row r="282550" spans="101:101">
      <c r="CW282550" s="2210"/>
    </row>
    <row r="282551" spans="101:101">
      <c r="CW282551" s="2195"/>
    </row>
    <row r="282575" spans="101:101">
      <c r="CW282575" s="2210"/>
    </row>
    <row r="282576" spans="101:101">
      <c r="CW282576" s="2195"/>
    </row>
    <row r="282600" spans="101:101">
      <c r="CW282600" s="2210"/>
    </row>
    <row r="282601" spans="101:101">
      <c r="CW282601" s="2195"/>
    </row>
    <row r="282625" spans="101:101">
      <c r="CW282625" s="2210"/>
    </row>
    <row r="282626" spans="101:101">
      <c r="CW282626" s="2195"/>
    </row>
    <row r="282650" spans="101:101">
      <c r="CW282650" s="2210"/>
    </row>
    <row r="282651" spans="101:101">
      <c r="CW282651" s="2195"/>
    </row>
    <row r="282675" spans="101:101">
      <c r="CW282675" s="2210"/>
    </row>
    <row r="282676" spans="101:101">
      <c r="CW282676" s="2195"/>
    </row>
    <row r="282700" spans="101:101">
      <c r="CW282700" s="2210"/>
    </row>
    <row r="282701" spans="101:101">
      <c r="CW282701" s="2195"/>
    </row>
    <row r="282725" spans="101:101">
      <c r="CW282725" s="2210"/>
    </row>
    <row r="282726" spans="101:101">
      <c r="CW282726" s="2195"/>
    </row>
    <row r="282750" spans="101:101">
      <c r="CW282750" s="2210"/>
    </row>
    <row r="282751" spans="101:101">
      <c r="CW282751" s="2195"/>
    </row>
    <row r="282775" spans="101:101">
      <c r="CW282775" s="2210"/>
    </row>
    <row r="282776" spans="101:101">
      <c r="CW282776" s="2195"/>
    </row>
    <row r="282800" spans="101:101">
      <c r="CW282800" s="2210"/>
    </row>
    <row r="282801" spans="101:101">
      <c r="CW282801" s="2195"/>
    </row>
    <row r="282825" spans="101:101">
      <c r="CW282825" s="2210"/>
    </row>
    <row r="282826" spans="101:101">
      <c r="CW282826" s="2195"/>
    </row>
    <row r="282850" spans="101:101">
      <c r="CW282850" s="2210"/>
    </row>
    <row r="282851" spans="101:101">
      <c r="CW282851" s="2195"/>
    </row>
    <row r="282875" spans="101:101">
      <c r="CW282875" s="2210"/>
    </row>
    <row r="282876" spans="101:101">
      <c r="CW282876" s="2195"/>
    </row>
    <row r="282900" spans="101:101">
      <c r="CW282900" s="2210"/>
    </row>
    <row r="282901" spans="101:101">
      <c r="CW282901" s="2195"/>
    </row>
    <row r="282925" spans="101:101">
      <c r="CW282925" s="2210"/>
    </row>
    <row r="282926" spans="101:101">
      <c r="CW282926" s="2195"/>
    </row>
    <row r="282950" spans="101:101">
      <c r="CW282950" s="2210"/>
    </row>
    <row r="282951" spans="101:101">
      <c r="CW282951" s="2195"/>
    </row>
    <row r="282975" spans="101:101">
      <c r="CW282975" s="2210"/>
    </row>
    <row r="282976" spans="101:101">
      <c r="CW282976" s="2195"/>
    </row>
    <row r="283000" spans="101:101">
      <c r="CW283000" s="2210"/>
    </row>
    <row r="283001" spans="101:101">
      <c r="CW283001" s="2195"/>
    </row>
    <row r="283025" spans="101:101">
      <c r="CW283025" s="2210"/>
    </row>
    <row r="283026" spans="101:101">
      <c r="CW283026" s="2195"/>
    </row>
    <row r="283050" spans="101:101">
      <c r="CW283050" s="2210"/>
    </row>
    <row r="283051" spans="101:101">
      <c r="CW283051" s="2195"/>
    </row>
    <row r="283075" spans="101:101">
      <c r="CW283075" s="2210"/>
    </row>
    <row r="283076" spans="101:101">
      <c r="CW283076" s="2195"/>
    </row>
    <row r="283100" spans="101:101">
      <c r="CW283100" s="2210"/>
    </row>
    <row r="283101" spans="101:101">
      <c r="CW283101" s="2195"/>
    </row>
    <row r="283125" spans="101:101">
      <c r="CW283125" s="2210"/>
    </row>
    <row r="283126" spans="101:101">
      <c r="CW283126" s="2195"/>
    </row>
    <row r="283150" spans="101:101">
      <c r="CW283150" s="2210"/>
    </row>
    <row r="283151" spans="101:101">
      <c r="CW283151" s="2195"/>
    </row>
    <row r="283175" spans="101:101">
      <c r="CW283175" s="2210"/>
    </row>
    <row r="283176" spans="101:101">
      <c r="CW283176" s="2195"/>
    </row>
    <row r="283200" spans="101:101">
      <c r="CW283200" s="2210"/>
    </row>
    <row r="283201" spans="101:101">
      <c r="CW283201" s="2195"/>
    </row>
    <row r="283225" spans="101:101">
      <c r="CW283225" s="2210"/>
    </row>
    <row r="283226" spans="101:101">
      <c r="CW283226" s="2195"/>
    </row>
    <row r="283250" spans="101:101">
      <c r="CW283250" s="2210"/>
    </row>
    <row r="283251" spans="101:101">
      <c r="CW283251" s="2195"/>
    </row>
    <row r="283275" spans="101:101">
      <c r="CW283275" s="2210"/>
    </row>
    <row r="283276" spans="101:101">
      <c r="CW283276" s="2195"/>
    </row>
    <row r="283300" spans="101:101">
      <c r="CW283300" s="2210"/>
    </row>
    <row r="283301" spans="101:101">
      <c r="CW283301" s="2195"/>
    </row>
    <row r="283325" spans="101:101">
      <c r="CW283325" s="2210"/>
    </row>
    <row r="283326" spans="101:101">
      <c r="CW283326" s="2195"/>
    </row>
    <row r="283350" spans="101:101">
      <c r="CW283350" s="2210"/>
    </row>
    <row r="283351" spans="101:101">
      <c r="CW283351" s="2195"/>
    </row>
    <row r="283375" spans="101:101">
      <c r="CW283375" s="2210"/>
    </row>
    <row r="283376" spans="101:101">
      <c r="CW283376" s="2195"/>
    </row>
    <row r="283400" spans="101:101">
      <c r="CW283400" s="2210"/>
    </row>
    <row r="283401" spans="101:101">
      <c r="CW283401" s="2195"/>
    </row>
    <row r="283425" spans="101:101">
      <c r="CW283425" s="2210"/>
    </row>
    <row r="283426" spans="101:101">
      <c r="CW283426" s="2195"/>
    </row>
    <row r="283450" spans="101:101">
      <c r="CW283450" s="2210"/>
    </row>
    <row r="283451" spans="101:101">
      <c r="CW283451" s="2195"/>
    </row>
    <row r="283475" spans="101:101">
      <c r="CW283475" s="2210"/>
    </row>
    <row r="283476" spans="101:101">
      <c r="CW283476" s="2195"/>
    </row>
    <row r="283500" spans="101:101">
      <c r="CW283500" s="2210"/>
    </row>
    <row r="283501" spans="101:101">
      <c r="CW283501" s="2195"/>
    </row>
    <row r="283525" spans="101:101">
      <c r="CW283525" s="2210"/>
    </row>
    <row r="283526" spans="101:101">
      <c r="CW283526" s="2195"/>
    </row>
    <row r="283550" spans="101:101">
      <c r="CW283550" s="2210"/>
    </row>
    <row r="283551" spans="101:101">
      <c r="CW283551" s="2195"/>
    </row>
    <row r="283575" spans="101:101">
      <c r="CW283575" s="2210"/>
    </row>
    <row r="283576" spans="101:101">
      <c r="CW283576" s="2195"/>
    </row>
    <row r="283600" spans="101:101">
      <c r="CW283600" s="2210"/>
    </row>
    <row r="283601" spans="101:101">
      <c r="CW283601" s="2195"/>
    </row>
    <row r="283625" spans="101:101">
      <c r="CW283625" s="2210"/>
    </row>
    <row r="283626" spans="101:101">
      <c r="CW283626" s="2195"/>
    </row>
    <row r="283650" spans="101:101">
      <c r="CW283650" s="2210"/>
    </row>
    <row r="283651" spans="101:101">
      <c r="CW283651" s="2195"/>
    </row>
    <row r="283675" spans="101:101">
      <c r="CW283675" s="2210"/>
    </row>
    <row r="283676" spans="101:101">
      <c r="CW283676" s="2195"/>
    </row>
    <row r="283700" spans="101:101">
      <c r="CW283700" s="2210"/>
    </row>
    <row r="283701" spans="101:101">
      <c r="CW283701" s="2195"/>
    </row>
    <row r="283725" spans="101:101">
      <c r="CW283725" s="2210"/>
    </row>
    <row r="283726" spans="101:101">
      <c r="CW283726" s="2195"/>
    </row>
    <row r="283750" spans="101:101">
      <c r="CW283750" s="2210"/>
    </row>
    <row r="283751" spans="101:101">
      <c r="CW283751" s="2195"/>
    </row>
    <row r="283775" spans="101:101">
      <c r="CW283775" s="2210"/>
    </row>
    <row r="283776" spans="101:101">
      <c r="CW283776" s="2195"/>
    </row>
    <row r="283800" spans="101:101">
      <c r="CW283800" s="2210"/>
    </row>
    <row r="283801" spans="101:101">
      <c r="CW283801" s="2195"/>
    </row>
    <row r="283825" spans="101:101">
      <c r="CW283825" s="2210"/>
    </row>
    <row r="283826" spans="101:101">
      <c r="CW283826" s="2195"/>
    </row>
    <row r="283850" spans="101:101">
      <c r="CW283850" s="2210"/>
    </row>
    <row r="283851" spans="101:101">
      <c r="CW283851" s="2195"/>
    </row>
    <row r="283875" spans="101:101">
      <c r="CW283875" s="2210"/>
    </row>
    <row r="283876" spans="101:101">
      <c r="CW283876" s="2195"/>
    </row>
    <row r="283900" spans="101:101">
      <c r="CW283900" s="2210"/>
    </row>
    <row r="283901" spans="101:101">
      <c r="CW283901" s="2195"/>
    </row>
    <row r="283925" spans="101:101">
      <c r="CW283925" s="2210"/>
    </row>
    <row r="283926" spans="101:101">
      <c r="CW283926" s="2195"/>
    </row>
    <row r="283950" spans="101:101">
      <c r="CW283950" s="2210"/>
    </row>
    <row r="283951" spans="101:101">
      <c r="CW283951" s="2195"/>
    </row>
    <row r="283975" spans="101:101">
      <c r="CW283975" s="2210"/>
    </row>
    <row r="283976" spans="101:101">
      <c r="CW283976" s="2195"/>
    </row>
    <row r="284000" spans="101:101">
      <c r="CW284000" s="2210"/>
    </row>
    <row r="284001" spans="101:101">
      <c r="CW284001" s="2195"/>
    </row>
    <row r="284025" spans="101:101">
      <c r="CW284025" s="2210"/>
    </row>
    <row r="284026" spans="101:101">
      <c r="CW284026" s="2195"/>
    </row>
    <row r="284050" spans="101:101">
      <c r="CW284050" s="2210"/>
    </row>
    <row r="284051" spans="101:101">
      <c r="CW284051" s="2195"/>
    </row>
    <row r="284075" spans="101:101">
      <c r="CW284075" s="2210"/>
    </row>
    <row r="284076" spans="101:101">
      <c r="CW284076" s="2195"/>
    </row>
    <row r="284100" spans="101:101">
      <c r="CW284100" s="2210"/>
    </row>
    <row r="284101" spans="101:101">
      <c r="CW284101" s="2195"/>
    </row>
    <row r="284125" spans="101:101">
      <c r="CW284125" s="2210"/>
    </row>
    <row r="284126" spans="101:101">
      <c r="CW284126" s="2195"/>
    </row>
    <row r="284150" spans="101:101">
      <c r="CW284150" s="2210"/>
    </row>
    <row r="284151" spans="101:101">
      <c r="CW284151" s="2195"/>
    </row>
    <row r="284175" spans="101:101">
      <c r="CW284175" s="2210"/>
    </row>
    <row r="284176" spans="101:101">
      <c r="CW284176" s="2195"/>
    </row>
    <row r="284200" spans="101:101">
      <c r="CW284200" s="2210"/>
    </row>
    <row r="284201" spans="101:101">
      <c r="CW284201" s="2195"/>
    </row>
    <row r="284225" spans="101:101">
      <c r="CW284225" s="2210"/>
    </row>
    <row r="284226" spans="101:101">
      <c r="CW284226" s="2195"/>
    </row>
    <row r="284250" spans="101:101">
      <c r="CW284250" s="2210"/>
    </row>
    <row r="284251" spans="101:101">
      <c r="CW284251" s="2195"/>
    </row>
    <row r="284275" spans="101:101">
      <c r="CW284275" s="2210"/>
    </row>
    <row r="284276" spans="101:101">
      <c r="CW284276" s="2195"/>
    </row>
    <row r="284300" spans="101:101">
      <c r="CW284300" s="2210"/>
    </row>
    <row r="284301" spans="101:101">
      <c r="CW284301" s="2195"/>
    </row>
    <row r="284325" spans="101:101">
      <c r="CW284325" s="2210"/>
    </row>
    <row r="284326" spans="101:101">
      <c r="CW284326" s="2195"/>
    </row>
    <row r="284350" spans="101:101">
      <c r="CW284350" s="2210"/>
    </row>
    <row r="284351" spans="101:101">
      <c r="CW284351" s="2195"/>
    </row>
    <row r="284375" spans="101:101">
      <c r="CW284375" s="2210"/>
    </row>
    <row r="284376" spans="101:101">
      <c r="CW284376" s="2195"/>
    </row>
    <row r="284400" spans="101:101">
      <c r="CW284400" s="2210"/>
    </row>
    <row r="284401" spans="101:101">
      <c r="CW284401" s="2195"/>
    </row>
    <row r="284425" spans="101:101">
      <c r="CW284425" s="2210"/>
    </row>
    <row r="284426" spans="101:101">
      <c r="CW284426" s="2195"/>
    </row>
    <row r="284450" spans="101:101">
      <c r="CW284450" s="2210"/>
    </row>
    <row r="284451" spans="101:101">
      <c r="CW284451" s="2195"/>
    </row>
    <row r="284475" spans="101:101">
      <c r="CW284475" s="2210"/>
    </row>
    <row r="284476" spans="101:101">
      <c r="CW284476" s="2195"/>
    </row>
    <row r="284500" spans="101:101">
      <c r="CW284500" s="2210"/>
    </row>
    <row r="284501" spans="101:101">
      <c r="CW284501" s="2195"/>
    </row>
    <row r="284525" spans="101:101">
      <c r="CW284525" s="2210"/>
    </row>
    <row r="284526" spans="101:101">
      <c r="CW284526" s="2195"/>
    </row>
    <row r="284550" spans="101:101">
      <c r="CW284550" s="2210"/>
    </row>
    <row r="284551" spans="101:101">
      <c r="CW284551" s="2195"/>
    </row>
    <row r="284575" spans="101:101">
      <c r="CW284575" s="2210"/>
    </row>
    <row r="284576" spans="101:101">
      <c r="CW284576" s="2195"/>
    </row>
    <row r="284600" spans="101:101">
      <c r="CW284600" s="2210"/>
    </row>
    <row r="284601" spans="101:101">
      <c r="CW284601" s="2195"/>
    </row>
    <row r="284625" spans="101:101">
      <c r="CW284625" s="2210"/>
    </row>
    <row r="284626" spans="101:101">
      <c r="CW284626" s="2195"/>
    </row>
    <row r="284650" spans="101:101">
      <c r="CW284650" s="2210"/>
    </row>
    <row r="284651" spans="101:101">
      <c r="CW284651" s="2195"/>
    </row>
    <row r="284675" spans="101:101">
      <c r="CW284675" s="2210"/>
    </row>
    <row r="284676" spans="101:101">
      <c r="CW284676" s="2195"/>
    </row>
    <row r="284700" spans="101:101">
      <c r="CW284700" s="2210"/>
    </row>
    <row r="284701" spans="101:101">
      <c r="CW284701" s="2195"/>
    </row>
    <row r="284725" spans="101:101">
      <c r="CW284725" s="2210"/>
    </row>
    <row r="284726" spans="101:101">
      <c r="CW284726" s="2195"/>
    </row>
    <row r="284750" spans="101:101">
      <c r="CW284750" s="2210"/>
    </row>
    <row r="284751" spans="101:101">
      <c r="CW284751" s="2195"/>
    </row>
    <row r="284775" spans="101:101">
      <c r="CW284775" s="2210"/>
    </row>
    <row r="284776" spans="101:101">
      <c r="CW284776" s="2195"/>
    </row>
    <row r="284800" spans="101:101">
      <c r="CW284800" s="2210"/>
    </row>
    <row r="284801" spans="101:101">
      <c r="CW284801" s="2195"/>
    </row>
    <row r="284825" spans="101:101">
      <c r="CW284825" s="2210"/>
    </row>
    <row r="284826" spans="101:101">
      <c r="CW284826" s="2195"/>
    </row>
    <row r="284850" spans="101:101">
      <c r="CW284850" s="2210"/>
    </row>
    <row r="284851" spans="101:101">
      <c r="CW284851" s="2195"/>
    </row>
    <row r="284875" spans="101:101">
      <c r="CW284875" s="2210"/>
    </row>
    <row r="284876" spans="101:101">
      <c r="CW284876" s="2195"/>
    </row>
    <row r="284900" spans="101:101">
      <c r="CW284900" s="2210"/>
    </row>
    <row r="284901" spans="101:101">
      <c r="CW284901" s="2195"/>
    </row>
    <row r="284925" spans="101:101">
      <c r="CW284925" s="2210"/>
    </row>
    <row r="284926" spans="101:101">
      <c r="CW284926" s="2195"/>
    </row>
    <row r="284950" spans="101:101">
      <c r="CW284950" s="2210"/>
    </row>
    <row r="284951" spans="101:101">
      <c r="CW284951" s="2195"/>
    </row>
    <row r="284975" spans="101:101">
      <c r="CW284975" s="2210"/>
    </row>
    <row r="284976" spans="101:101">
      <c r="CW284976" s="2195"/>
    </row>
    <row r="285000" spans="101:101">
      <c r="CW285000" s="2210"/>
    </row>
    <row r="285001" spans="101:101">
      <c r="CW285001" s="2195"/>
    </row>
    <row r="285025" spans="101:101">
      <c r="CW285025" s="2210"/>
    </row>
    <row r="285026" spans="101:101">
      <c r="CW285026" s="2195"/>
    </row>
    <row r="285050" spans="101:101">
      <c r="CW285050" s="2210"/>
    </row>
    <row r="285051" spans="101:101">
      <c r="CW285051" s="2195"/>
    </row>
    <row r="285075" spans="101:101">
      <c r="CW285075" s="2210"/>
    </row>
    <row r="285076" spans="101:101">
      <c r="CW285076" s="2195"/>
    </row>
    <row r="285100" spans="101:101">
      <c r="CW285100" s="2210"/>
    </row>
    <row r="285101" spans="101:101">
      <c r="CW285101" s="2195"/>
    </row>
    <row r="285125" spans="101:101">
      <c r="CW285125" s="2210"/>
    </row>
    <row r="285126" spans="101:101">
      <c r="CW285126" s="2195"/>
    </row>
    <row r="285150" spans="101:101">
      <c r="CW285150" s="2210"/>
    </row>
    <row r="285151" spans="101:101">
      <c r="CW285151" s="2195"/>
    </row>
    <row r="285175" spans="101:101">
      <c r="CW285175" s="2210"/>
    </row>
    <row r="285176" spans="101:101">
      <c r="CW285176" s="2195"/>
    </row>
    <row r="285200" spans="101:101">
      <c r="CW285200" s="2210"/>
    </row>
    <row r="285201" spans="101:101">
      <c r="CW285201" s="2195"/>
    </row>
    <row r="285225" spans="101:101">
      <c r="CW285225" s="2210"/>
    </row>
    <row r="285226" spans="101:101">
      <c r="CW285226" s="2195"/>
    </row>
    <row r="285250" spans="101:101">
      <c r="CW285250" s="2210"/>
    </row>
    <row r="285251" spans="101:101">
      <c r="CW285251" s="2195"/>
    </row>
    <row r="285275" spans="101:101">
      <c r="CW285275" s="2210"/>
    </row>
    <row r="285276" spans="101:101">
      <c r="CW285276" s="2195"/>
    </row>
    <row r="285300" spans="101:101">
      <c r="CW285300" s="2210"/>
    </row>
    <row r="285301" spans="101:101">
      <c r="CW285301" s="2195"/>
    </row>
    <row r="285325" spans="101:101">
      <c r="CW285325" s="2210"/>
    </row>
    <row r="285326" spans="101:101">
      <c r="CW285326" s="2195"/>
    </row>
    <row r="285350" spans="101:101">
      <c r="CW285350" s="2210"/>
    </row>
    <row r="285351" spans="101:101">
      <c r="CW285351" s="2195"/>
    </row>
    <row r="285375" spans="101:101">
      <c r="CW285375" s="2210"/>
    </row>
    <row r="285376" spans="101:101">
      <c r="CW285376" s="2195"/>
    </row>
    <row r="285400" spans="101:101">
      <c r="CW285400" s="2210"/>
    </row>
    <row r="285401" spans="101:101">
      <c r="CW285401" s="2195"/>
    </row>
    <row r="285425" spans="101:101">
      <c r="CW285425" s="2210"/>
    </row>
    <row r="285426" spans="101:101">
      <c r="CW285426" s="2195"/>
    </row>
    <row r="285450" spans="101:101">
      <c r="CW285450" s="2210"/>
    </row>
    <row r="285451" spans="101:101">
      <c r="CW285451" s="2195"/>
    </row>
    <row r="285475" spans="101:101">
      <c r="CW285475" s="2210"/>
    </row>
    <row r="285476" spans="101:101">
      <c r="CW285476" s="2195"/>
    </row>
    <row r="285500" spans="101:101">
      <c r="CW285500" s="2210"/>
    </row>
    <row r="285501" spans="101:101">
      <c r="CW285501" s="2195"/>
    </row>
    <row r="285525" spans="101:101">
      <c r="CW285525" s="2210"/>
    </row>
    <row r="285526" spans="101:101">
      <c r="CW285526" s="2195"/>
    </row>
    <row r="285550" spans="101:101">
      <c r="CW285550" s="2210"/>
    </row>
    <row r="285551" spans="101:101">
      <c r="CW285551" s="2195"/>
    </row>
    <row r="285575" spans="101:101">
      <c r="CW285575" s="2210"/>
    </row>
    <row r="285576" spans="101:101">
      <c r="CW285576" s="2195"/>
    </row>
    <row r="285600" spans="101:101">
      <c r="CW285600" s="2210"/>
    </row>
    <row r="285601" spans="101:101">
      <c r="CW285601" s="2195"/>
    </row>
    <row r="285625" spans="101:101">
      <c r="CW285625" s="2210"/>
    </row>
    <row r="285626" spans="101:101">
      <c r="CW285626" s="2195"/>
    </row>
    <row r="285650" spans="101:101">
      <c r="CW285650" s="2210"/>
    </row>
    <row r="285651" spans="101:101">
      <c r="CW285651" s="2195"/>
    </row>
    <row r="285675" spans="101:101">
      <c r="CW285675" s="2210"/>
    </row>
    <row r="285676" spans="101:101">
      <c r="CW285676" s="2195"/>
    </row>
    <row r="285700" spans="101:101">
      <c r="CW285700" s="2210"/>
    </row>
    <row r="285701" spans="101:101">
      <c r="CW285701" s="2195"/>
    </row>
    <row r="285725" spans="101:101">
      <c r="CW285725" s="2210"/>
    </row>
    <row r="285726" spans="101:101">
      <c r="CW285726" s="2195"/>
    </row>
    <row r="285750" spans="101:101">
      <c r="CW285750" s="2210"/>
    </row>
    <row r="285751" spans="101:101">
      <c r="CW285751" s="2195"/>
    </row>
    <row r="285775" spans="101:101">
      <c r="CW285775" s="2210"/>
    </row>
    <row r="285776" spans="101:101">
      <c r="CW285776" s="2195"/>
    </row>
    <row r="285800" spans="101:101">
      <c r="CW285800" s="2210"/>
    </row>
    <row r="285801" spans="101:101">
      <c r="CW285801" s="2195"/>
    </row>
    <row r="285825" spans="101:101">
      <c r="CW285825" s="2210"/>
    </row>
    <row r="285826" spans="101:101">
      <c r="CW285826" s="2195"/>
    </row>
    <row r="285850" spans="101:101">
      <c r="CW285850" s="2210"/>
    </row>
    <row r="285851" spans="101:101">
      <c r="CW285851" s="2195"/>
    </row>
    <row r="285875" spans="101:101">
      <c r="CW285875" s="2210"/>
    </row>
    <row r="285876" spans="101:101">
      <c r="CW285876" s="2195"/>
    </row>
    <row r="285900" spans="101:101">
      <c r="CW285900" s="2210"/>
    </row>
    <row r="285901" spans="101:101">
      <c r="CW285901" s="2195"/>
    </row>
    <row r="285925" spans="101:101">
      <c r="CW285925" s="2210"/>
    </row>
    <row r="285926" spans="101:101">
      <c r="CW285926" s="2195"/>
    </row>
    <row r="285950" spans="101:101">
      <c r="CW285950" s="2210"/>
    </row>
    <row r="285951" spans="101:101">
      <c r="CW285951" s="2195"/>
    </row>
    <row r="285975" spans="101:101">
      <c r="CW285975" s="2210"/>
    </row>
    <row r="285976" spans="101:101">
      <c r="CW285976" s="2195"/>
    </row>
    <row r="286000" spans="101:101">
      <c r="CW286000" s="2210"/>
    </row>
    <row r="286001" spans="101:101">
      <c r="CW286001" s="2195"/>
    </row>
    <row r="286025" spans="101:101">
      <c r="CW286025" s="2210"/>
    </row>
    <row r="286026" spans="101:101">
      <c r="CW286026" s="2195"/>
    </row>
    <row r="286050" spans="101:101">
      <c r="CW286050" s="2210"/>
    </row>
    <row r="286051" spans="101:101">
      <c r="CW286051" s="2195"/>
    </row>
    <row r="286075" spans="101:101">
      <c r="CW286075" s="2210"/>
    </row>
    <row r="286076" spans="101:101">
      <c r="CW286076" s="2195"/>
    </row>
    <row r="286100" spans="101:101">
      <c r="CW286100" s="2210"/>
    </row>
    <row r="286101" spans="101:101">
      <c r="CW286101" s="2195"/>
    </row>
    <row r="286125" spans="101:101">
      <c r="CW286125" s="2210"/>
    </row>
    <row r="286126" spans="101:101">
      <c r="CW286126" s="2195"/>
    </row>
    <row r="286150" spans="101:101">
      <c r="CW286150" s="2210"/>
    </row>
    <row r="286151" spans="101:101">
      <c r="CW286151" s="2195"/>
    </row>
    <row r="286175" spans="101:101">
      <c r="CW286175" s="2210"/>
    </row>
    <row r="286176" spans="101:101">
      <c r="CW286176" s="2195"/>
    </row>
    <row r="286200" spans="101:101">
      <c r="CW286200" s="2210"/>
    </row>
    <row r="286201" spans="101:101">
      <c r="CW286201" s="2195"/>
    </row>
    <row r="286225" spans="101:101">
      <c r="CW286225" s="2210"/>
    </row>
    <row r="286226" spans="101:101">
      <c r="CW286226" s="2195"/>
    </row>
    <row r="286250" spans="101:101">
      <c r="CW286250" s="2210"/>
    </row>
    <row r="286251" spans="101:101">
      <c r="CW286251" s="2195"/>
    </row>
    <row r="286275" spans="101:101">
      <c r="CW286275" s="2210"/>
    </row>
    <row r="286276" spans="101:101">
      <c r="CW286276" s="2195"/>
    </row>
    <row r="286300" spans="101:101">
      <c r="CW286300" s="2210"/>
    </row>
    <row r="286301" spans="101:101">
      <c r="CW286301" s="2195"/>
    </row>
    <row r="286325" spans="101:101">
      <c r="CW286325" s="2210"/>
    </row>
    <row r="286326" spans="101:101">
      <c r="CW286326" s="2195"/>
    </row>
    <row r="286350" spans="101:101">
      <c r="CW286350" s="2210"/>
    </row>
    <row r="286351" spans="101:101">
      <c r="CW286351" s="2195"/>
    </row>
    <row r="286375" spans="101:101">
      <c r="CW286375" s="2210"/>
    </row>
    <row r="286376" spans="101:101">
      <c r="CW286376" s="2195"/>
    </row>
    <row r="286400" spans="101:101">
      <c r="CW286400" s="2210"/>
    </row>
    <row r="286401" spans="101:101">
      <c r="CW286401" s="2195"/>
    </row>
    <row r="286425" spans="101:101">
      <c r="CW286425" s="2210"/>
    </row>
    <row r="286426" spans="101:101">
      <c r="CW286426" s="2195"/>
    </row>
    <row r="286450" spans="101:101">
      <c r="CW286450" s="2210"/>
    </row>
    <row r="286451" spans="101:101">
      <c r="CW286451" s="2195"/>
    </row>
    <row r="286475" spans="101:101">
      <c r="CW286475" s="2210"/>
    </row>
    <row r="286476" spans="101:101">
      <c r="CW286476" s="2195"/>
    </row>
    <row r="286500" spans="101:101">
      <c r="CW286500" s="2210"/>
    </row>
    <row r="286501" spans="101:101">
      <c r="CW286501" s="2195"/>
    </row>
    <row r="286525" spans="101:101">
      <c r="CW286525" s="2210"/>
    </row>
    <row r="286526" spans="101:101">
      <c r="CW286526" s="2195"/>
    </row>
    <row r="286550" spans="101:101">
      <c r="CW286550" s="2210"/>
    </row>
    <row r="286551" spans="101:101">
      <c r="CW286551" s="2195"/>
    </row>
    <row r="286575" spans="101:101">
      <c r="CW286575" s="2210"/>
    </row>
    <row r="286576" spans="101:101">
      <c r="CW286576" s="2195"/>
    </row>
    <row r="286600" spans="101:101">
      <c r="CW286600" s="2210"/>
    </row>
    <row r="286601" spans="101:101">
      <c r="CW286601" s="2195"/>
    </row>
    <row r="286625" spans="101:101">
      <c r="CW286625" s="2210"/>
    </row>
    <row r="286626" spans="101:101">
      <c r="CW286626" s="2195"/>
    </row>
    <row r="286650" spans="101:101">
      <c r="CW286650" s="2210"/>
    </row>
    <row r="286651" spans="101:101">
      <c r="CW286651" s="2195"/>
    </row>
    <row r="286675" spans="101:101">
      <c r="CW286675" s="2210"/>
    </row>
    <row r="286676" spans="101:101">
      <c r="CW286676" s="2195"/>
    </row>
    <row r="286700" spans="101:101">
      <c r="CW286700" s="2210"/>
    </row>
    <row r="286701" spans="101:101">
      <c r="CW286701" s="2195"/>
    </row>
    <row r="286725" spans="101:101">
      <c r="CW286725" s="2210"/>
    </row>
    <row r="286726" spans="101:101">
      <c r="CW286726" s="2195"/>
    </row>
    <row r="286750" spans="101:101">
      <c r="CW286750" s="2210"/>
    </row>
    <row r="286751" spans="101:101">
      <c r="CW286751" s="2195"/>
    </row>
    <row r="286775" spans="101:101">
      <c r="CW286775" s="2210"/>
    </row>
    <row r="286776" spans="101:101">
      <c r="CW286776" s="2195"/>
    </row>
    <row r="286800" spans="101:101">
      <c r="CW286800" s="2210"/>
    </row>
    <row r="286801" spans="101:101">
      <c r="CW286801" s="2195"/>
    </row>
    <row r="286825" spans="101:101">
      <c r="CW286825" s="2210"/>
    </row>
    <row r="286826" spans="101:101">
      <c r="CW286826" s="2195"/>
    </row>
    <row r="286850" spans="101:101">
      <c r="CW286850" s="2210"/>
    </row>
    <row r="286851" spans="101:101">
      <c r="CW286851" s="2195"/>
    </row>
    <row r="286875" spans="101:101">
      <c r="CW286875" s="2210"/>
    </row>
    <row r="286876" spans="101:101">
      <c r="CW286876" s="2195"/>
    </row>
    <row r="286900" spans="101:101">
      <c r="CW286900" s="2210"/>
    </row>
    <row r="286901" spans="101:101">
      <c r="CW286901" s="2195"/>
    </row>
    <row r="286925" spans="101:101">
      <c r="CW286925" s="2210"/>
    </row>
    <row r="286926" spans="101:101">
      <c r="CW286926" s="2195"/>
    </row>
    <row r="286950" spans="101:101">
      <c r="CW286950" s="2210"/>
    </row>
    <row r="286951" spans="101:101">
      <c r="CW286951" s="2195"/>
    </row>
    <row r="286975" spans="101:101">
      <c r="CW286975" s="2210"/>
    </row>
    <row r="286976" spans="101:101">
      <c r="CW286976" s="2195"/>
    </row>
    <row r="287000" spans="101:101">
      <c r="CW287000" s="2210"/>
    </row>
    <row r="287001" spans="101:101">
      <c r="CW287001" s="2195"/>
    </row>
    <row r="287025" spans="101:101">
      <c r="CW287025" s="2210"/>
    </row>
    <row r="287026" spans="101:101">
      <c r="CW287026" s="2195"/>
    </row>
    <row r="287050" spans="101:101">
      <c r="CW287050" s="2210"/>
    </row>
    <row r="287051" spans="101:101">
      <c r="CW287051" s="2195"/>
    </row>
    <row r="287075" spans="101:101">
      <c r="CW287075" s="2210"/>
    </row>
    <row r="287076" spans="101:101">
      <c r="CW287076" s="2195"/>
    </row>
    <row r="287100" spans="101:101">
      <c r="CW287100" s="2210"/>
    </row>
    <row r="287101" spans="101:101">
      <c r="CW287101" s="2195"/>
    </row>
    <row r="287125" spans="101:101">
      <c r="CW287125" s="2210"/>
    </row>
    <row r="287126" spans="101:101">
      <c r="CW287126" s="2195"/>
    </row>
    <row r="287150" spans="101:101">
      <c r="CW287150" s="2210"/>
    </row>
    <row r="287151" spans="101:101">
      <c r="CW287151" s="2195"/>
    </row>
    <row r="287175" spans="101:101">
      <c r="CW287175" s="2210"/>
    </row>
    <row r="287176" spans="101:101">
      <c r="CW287176" s="2195"/>
    </row>
    <row r="287200" spans="101:101">
      <c r="CW287200" s="2210"/>
    </row>
    <row r="287201" spans="101:101">
      <c r="CW287201" s="2195"/>
    </row>
    <row r="287225" spans="101:101">
      <c r="CW287225" s="2210"/>
    </row>
    <row r="287226" spans="101:101">
      <c r="CW287226" s="2195"/>
    </row>
    <row r="287250" spans="101:101">
      <c r="CW287250" s="2210"/>
    </row>
    <row r="287251" spans="101:101">
      <c r="CW287251" s="2195"/>
    </row>
    <row r="287275" spans="101:101">
      <c r="CW287275" s="2210"/>
    </row>
    <row r="287276" spans="101:101">
      <c r="CW287276" s="2195"/>
    </row>
    <row r="287300" spans="101:101">
      <c r="CW287300" s="2210"/>
    </row>
    <row r="287301" spans="101:101">
      <c r="CW287301" s="2195"/>
    </row>
    <row r="287325" spans="101:101">
      <c r="CW287325" s="2210"/>
    </row>
    <row r="287326" spans="101:101">
      <c r="CW287326" s="2195"/>
    </row>
    <row r="287350" spans="101:101">
      <c r="CW287350" s="2210"/>
    </row>
    <row r="287351" spans="101:101">
      <c r="CW287351" s="2195"/>
    </row>
    <row r="287375" spans="101:101">
      <c r="CW287375" s="2210"/>
    </row>
    <row r="287376" spans="101:101">
      <c r="CW287376" s="2195"/>
    </row>
    <row r="287400" spans="101:101">
      <c r="CW287400" s="2210"/>
    </row>
    <row r="287401" spans="101:101">
      <c r="CW287401" s="2195"/>
    </row>
    <row r="287425" spans="101:101">
      <c r="CW287425" s="2210"/>
    </row>
    <row r="287426" spans="101:101">
      <c r="CW287426" s="2195"/>
    </row>
    <row r="287450" spans="101:101">
      <c r="CW287450" s="2210"/>
    </row>
    <row r="287451" spans="101:101">
      <c r="CW287451" s="2195"/>
    </row>
    <row r="287475" spans="101:101">
      <c r="CW287475" s="2210"/>
    </row>
    <row r="287476" spans="101:101">
      <c r="CW287476" s="2195"/>
    </row>
    <row r="287500" spans="101:101">
      <c r="CW287500" s="2210"/>
    </row>
    <row r="287501" spans="101:101">
      <c r="CW287501" s="2195"/>
    </row>
    <row r="287525" spans="101:101">
      <c r="CW287525" s="2210"/>
    </row>
    <row r="287526" spans="101:101">
      <c r="CW287526" s="2195"/>
    </row>
    <row r="287550" spans="101:101">
      <c r="CW287550" s="2210"/>
    </row>
    <row r="287551" spans="101:101">
      <c r="CW287551" s="2195"/>
    </row>
    <row r="287575" spans="101:101">
      <c r="CW287575" s="2210"/>
    </row>
    <row r="287576" spans="101:101">
      <c r="CW287576" s="2195"/>
    </row>
    <row r="287600" spans="101:101">
      <c r="CW287600" s="2210"/>
    </row>
    <row r="287601" spans="101:101">
      <c r="CW287601" s="2195"/>
    </row>
    <row r="287625" spans="101:101">
      <c r="CW287625" s="2210"/>
    </row>
    <row r="287626" spans="101:101">
      <c r="CW287626" s="2195"/>
    </row>
    <row r="287650" spans="101:101">
      <c r="CW287650" s="2210"/>
    </row>
    <row r="287651" spans="101:101">
      <c r="CW287651" s="2195"/>
    </row>
    <row r="287675" spans="101:101">
      <c r="CW287675" s="2210"/>
    </row>
    <row r="287676" spans="101:101">
      <c r="CW287676" s="2195"/>
    </row>
    <row r="287700" spans="101:101">
      <c r="CW287700" s="2210"/>
    </row>
    <row r="287701" spans="101:101">
      <c r="CW287701" s="2195"/>
    </row>
    <row r="287725" spans="101:101">
      <c r="CW287725" s="2210"/>
    </row>
    <row r="287726" spans="101:101">
      <c r="CW287726" s="2195"/>
    </row>
    <row r="287750" spans="101:101">
      <c r="CW287750" s="2210"/>
    </row>
    <row r="287751" spans="101:101">
      <c r="CW287751" s="2195"/>
    </row>
    <row r="287775" spans="101:101">
      <c r="CW287775" s="2210"/>
    </row>
    <row r="287776" spans="101:101">
      <c r="CW287776" s="2195"/>
    </row>
    <row r="287800" spans="101:101">
      <c r="CW287800" s="2210"/>
    </row>
    <row r="287801" spans="101:101">
      <c r="CW287801" s="2195"/>
    </row>
    <row r="287825" spans="101:101">
      <c r="CW287825" s="2210"/>
    </row>
    <row r="287826" spans="101:101">
      <c r="CW287826" s="2195"/>
    </row>
    <row r="287850" spans="101:101">
      <c r="CW287850" s="2210"/>
    </row>
    <row r="287851" spans="101:101">
      <c r="CW287851" s="2195"/>
    </row>
    <row r="287875" spans="101:101">
      <c r="CW287875" s="2210"/>
    </row>
    <row r="287876" spans="101:101">
      <c r="CW287876" s="2195"/>
    </row>
    <row r="287900" spans="101:101">
      <c r="CW287900" s="2210"/>
    </row>
    <row r="287901" spans="101:101">
      <c r="CW287901" s="2195"/>
    </row>
    <row r="287925" spans="101:101">
      <c r="CW287925" s="2210"/>
    </row>
    <row r="287926" spans="101:101">
      <c r="CW287926" s="2195"/>
    </row>
    <row r="287950" spans="101:101">
      <c r="CW287950" s="2210"/>
    </row>
    <row r="287951" spans="101:101">
      <c r="CW287951" s="2195"/>
    </row>
    <row r="287975" spans="101:101">
      <c r="CW287975" s="2210"/>
    </row>
    <row r="287976" spans="101:101">
      <c r="CW287976" s="2195"/>
    </row>
    <row r="288000" spans="101:101">
      <c r="CW288000" s="2210"/>
    </row>
    <row r="288001" spans="101:101">
      <c r="CW288001" s="2195"/>
    </row>
    <row r="288025" spans="101:101">
      <c r="CW288025" s="2210"/>
    </row>
    <row r="288026" spans="101:101">
      <c r="CW288026" s="2195"/>
    </row>
    <row r="288050" spans="101:101">
      <c r="CW288050" s="2210"/>
    </row>
    <row r="288051" spans="101:101">
      <c r="CW288051" s="2195"/>
    </row>
    <row r="288075" spans="101:101">
      <c r="CW288075" s="2210"/>
    </row>
    <row r="288076" spans="101:101">
      <c r="CW288076" s="2195"/>
    </row>
    <row r="288100" spans="101:101">
      <c r="CW288100" s="2210"/>
    </row>
    <row r="288101" spans="101:101">
      <c r="CW288101" s="2195"/>
    </row>
    <row r="288125" spans="101:101">
      <c r="CW288125" s="2210"/>
    </row>
    <row r="288126" spans="101:101">
      <c r="CW288126" s="2195"/>
    </row>
    <row r="288150" spans="101:101">
      <c r="CW288150" s="2210"/>
    </row>
    <row r="288151" spans="101:101">
      <c r="CW288151" s="2195"/>
    </row>
    <row r="288175" spans="101:101">
      <c r="CW288175" s="2210"/>
    </row>
    <row r="288176" spans="101:101">
      <c r="CW288176" s="2195"/>
    </row>
    <row r="288200" spans="101:101">
      <c r="CW288200" s="2210"/>
    </row>
    <row r="288201" spans="101:101">
      <c r="CW288201" s="2195"/>
    </row>
    <row r="288225" spans="101:101">
      <c r="CW288225" s="2210"/>
    </row>
    <row r="288226" spans="101:101">
      <c r="CW288226" s="2195"/>
    </row>
    <row r="288250" spans="101:101">
      <c r="CW288250" s="2210"/>
    </row>
    <row r="288251" spans="101:101">
      <c r="CW288251" s="2195"/>
    </row>
    <row r="288275" spans="101:101">
      <c r="CW288275" s="2210"/>
    </row>
    <row r="288276" spans="101:101">
      <c r="CW288276" s="2195"/>
    </row>
    <row r="288300" spans="101:101">
      <c r="CW288300" s="2210"/>
    </row>
    <row r="288301" spans="101:101">
      <c r="CW288301" s="2195"/>
    </row>
    <row r="288325" spans="101:101">
      <c r="CW288325" s="2210"/>
    </row>
    <row r="288326" spans="101:101">
      <c r="CW288326" s="2195"/>
    </row>
    <row r="288350" spans="101:101">
      <c r="CW288350" s="2210"/>
    </row>
    <row r="288351" spans="101:101">
      <c r="CW288351" s="2195"/>
    </row>
    <row r="288375" spans="101:101">
      <c r="CW288375" s="2210"/>
    </row>
    <row r="288376" spans="101:101">
      <c r="CW288376" s="2195"/>
    </row>
    <row r="288400" spans="101:101">
      <c r="CW288400" s="2210"/>
    </row>
    <row r="288401" spans="101:101">
      <c r="CW288401" s="2195"/>
    </row>
    <row r="288425" spans="101:101">
      <c r="CW288425" s="2210"/>
    </row>
    <row r="288426" spans="101:101">
      <c r="CW288426" s="2195"/>
    </row>
    <row r="288450" spans="101:101">
      <c r="CW288450" s="2210"/>
    </row>
    <row r="288451" spans="101:101">
      <c r="CW288451" s="2195"/>
    </row>
    <row r="288475" spans="101:101">
      <c r="CW288475" s="2210"/>
    </row>
    <row r="288476" spans="101:101">
      <c r="CW288476" s="2195"/>
    </row>
    <row r="288500" spans="101:101">
      <c r="CW288500" s="2210"/>
    </row>
    <row r="288501" spans="101:101">
      <c r="CW288501" s="2195"/>
    </row>
    <row r="288525" spans="101:101">
      <c r="CW288525" s="2210"/>
    </row>
    <row r="288526" spans="101:101">
      <c r="CW288526" s="2195"/>
    </row>
    <row r="288550" spans="101:101">
      <c r="CW288550" s="2210"/>
    </row>
    <row r="288551" spans="101:101">
      <c r="CW288551" s="2195"/>
    </row>
    <row r="288575" spans="101:101">
      <c r="CW288575" s="2210"/>
    </row>
    <row r="288576" spans="101:101">
      <c r="CW288576" s="2195"/>
    </row>
    <row r="288600" spans="101:101">
      <c r="CW288600" s="2210"/>
    </row>
    <row r="288601" spans="101:101">
      <c r="CW288601" s="2195"/>
    </row>
    <row r="288625" spans="101:101">
      <c r="CW288625" s="2210"/>
    </row>
    <row r="288626" spans="101:101">
      <c r="CW288626" s="2195"/>
    </row>
    <row r="288650" spans="101:101">
      <c r="CW288650" s="2210"/>
    </row>
    <row r="288651" spans="101:101">
      <c r="CW288651" s="2195"/>
    </row>
    <row r="288675" spans="101:101">
      <c r="CW288675" s="2210"/>
    </row>
    <row r="288676" spans="101:101">
      <c r="CW288676" s="2195"/>
    </row>
    <row r="288700" spans="101:101">
      <c r="CW288700" s="2210"/>
    </row>
    <row r="288701" spans="101:101">
      <c r="CW288701" s="2195"/>
    </row>
    <row r="288725" spans="101:101">
      <c r="CW288725" s="2210"/>
    </row>
    <row r="288726" spans="101:101">
      <c r="CW288726" s="2195"/>
    </row>
    <row r="288750" spans="101:101">
      <c r="CW288750" s="2210"/>
    </row>
    <row r="288751" spans="101:101">
      <c r="CW288751" s="2195"/>
    </row>
    <row r="288775" spans="101:101">
      <c r="CW288775" s="2210"/>
    </row>
    <row r="288776" spans="101:101">
      <c r="CW288776" s="2195"/>
    </row>
    <row r="288800" spans="101:101">
      <c r="CW288800" s="2210"/>
    </row>
    <row r="288801" spans="101:101">
      <c r="CW288801" s="2195"/>
    </row>
    <row r="288825" spans="101:101">
      <c r="CW288825" s="2210"/>
    </row>
    <row r="288826" spans="101:101">
      <c r="CW288826" s="2195"/>
    </row>
    <row r="288850" spans="101:101">
      <c r="CW288850" s="2210"/>
    </row>
    <row r="288851" spans="101:101">
      <c r="CW288851" s="2195"/>
    </row>
    <row r="288875" spans="101:101">
      <c r="CW288875" s="2210"/>
    </row>
    <row r="288876" spans="101:101">
      <c r="CW288876" s="2195"/>
    </row>
    <row r="288900" spans="101:101">
      <c r="CW288900" s="2210"/>
    </row>
    <row r="288901" spans="101:101">
      <c r="CW288901" s="2195"/>
    </row>
    <row r="288925" spans="101:101">
      <c r="CW288925" s="2210"/>
    </row>
    <row r="288926" spans="101:101">
      <c r="CW288926" s="2195"/>
    </row>
    <row r="288950" spans="101:101">
      <c r="CW288950" s="2210"/>
    </row>
    <row r="288951" spans="101:101">
      <c r="CW288951" s="2195"/>
    </row>
    <row r="288975" spans="101:101">
      <c r="CW288975" s="2210"/>
    </row>
    <row r="288976" spans="101:101">
      <c r="CW288976" s="2195"/>
    </row>
    <row r="289000" spans="101:101">
      <c r="CW289000" s="2210"/>
    </row>
    <row r="289001" spans="101:101">
      <c r="CW289001" s="2195"/>
    </row>
    <row r="289025" spans="101:101">
      <c r="CW289025" s="2210"/>
    </row>
    <row r="289026" spans="101:101">
      <c r="CW289026" s="2195"/>
    </row>
    <row r="289050" spans="101:101">
      <c r="CW289050" s="2210"/>
    </row>
    <row r="289051" spans="101:101">
      <c r="CW289051" s="2195"/>
    </row>
    <row r="289075" spans="101:101">
      <c r="CW289075" s="2210"/>
    </row>
    <row r="289076" spans="101:101">
      <c r="CW289076" s="2195"/>
    </row>
    <row r="289100" spans="101:101">
      <c r="CW289100" s="2210"/>
    </row>
    <row r="289101" spans="101:101">
      <c r="CW289101" s="2195"/>
    </row>
    <row r="289125" spans="101:101">
      <c r="CW289125" s="2210"/>
    </row>
    <row r="289126" spans="101:101">
      <c r="CW289126" s="2195"/>
    </row>
    <row r="289150" spans="101:101">
      <c r="CW289150" s="2210"/>
    </row>
    <row r="289151" spans="101:101">
      <c r="CW289151" s="2195"/>
    </row>
    <row r="289175" spans="101:101">
      <c r="CW289175" s="2210"/>
    </row>
    <row r="289176" spans="101:101">
      <c r="CW289176" s="2195"/>
    </row>
    <row r="289200" spans="101:101">
      <c r="CW289200" s="2210"/>
    </row>
    <row r="289201" spans="101:101">
      <c r="CW289201" s="2195"/>
    </row>
    <row r="289225" spans="101:101">
      <c r="CW289225" s="2210"/>
    </row>
    <row r="289226" spans="101:101">
      <c r="CW289226" s="2195"/>
    </row>
    <row r="289250" spans="101:101">
      <c r="CW289250" s="2210"/>
    </row>
    <row r="289251" spans="101:101">
      <c r="CW289251" s="2195"/>
    </row>
    <row r="289275" spans="101:101">
      <c r="CW289275" s="2210"/>
    </row>
    <row r="289276" spans="101:101">
      <c r="CW289276" s="2195"/>
    </row>
    <row r="289300" spans="101:101">
      <c r="CW289300" s="2210"/>
    </row>
    <row r="289301" spans="101:101">
      <c r="CW289301" s="2195"/>
    </row>
    <row r="289325" spans="101:101">
      <c r="CW289325" s="2210"/>
    </row>
    <row r="289326" spans="101:101">
      <c r="CW289326" s="2195"/>
    </row>
    <row r="289350" spans="101:101">
      <c r="CW289350" s="2210"/>
    </row>
    <row r="289351" spans="101:101">
      <c r="CW289351" s="2195"/>
    </row>
    <row r="289375" spans="101:101">
      <c r="CW289375" s="2210"/>
    </row>
    <row r="289376" spans="101:101">
      <c r="CW289376" s="2195"/>
    </row>
    <row r="289400" spans="101:101">
      <c r="CW289400" s="2210"/>
    </row>
    <row r="289401" spans="101:101">
      <c r="CW289401" s="2195"/>
    </row>
    <row r="289425" spans="101:101">
      <c r="CW289425" s="2210"/>
    </row>
    <row r="289426" spans="101:101">
      <c r="CW289426" s="2195"/>
    </row>
    <row r="289450" spans="101:101">
      <c r="CW289450" s="2210"/>
    </row>
    <row r="289451" spans="101:101">
      <c r="CW289451" s="2195"/>
    </row>
    <row r="289475" spans="101:101">
      <c r="CW289475" s="2210"/>
    </row>
    <row r="289476" spans="101:101">
      <c r="CW289476" s="2195"/>
    </row>
    <row r="289500" spans="101:101">
      <c r="CW289500" s="2210"/>
    </row>
    <row r="289501" spans="101:101">
      <c r="CW289501" s="2195"/>
    </row>
    <row r="289525" spans="101:101">
      <c r="CW289525" s="2210"/>
    </row>
    <row r="289526" spans="101:101">
      <c r="CW289526" s="2195"/>
    </row>
    <row r="289550" spans="101:101">
      <c r="CW289550" s="2210"/>
    </row>
    <row r="289551" spans="101:101">
      <c r="CW289551" s="2195"/>
    </row>
    <row r="289575" spans="101:101">
      <c r="CW289575" s="2210"/>
    </row>
    <row r="289576" spans="101:101">
      <c r="CW289576" s="2195"/>
    </row>
    <row r="289600" spans="101:101">
      <c r="CW289600" s="2210"/>
    </row>
    <row r="289601" spans="101:101">
      <c r="CW289601" s="2195"/>
    </row>
    <row r="289625" spans="101:101">
      <c r="CW289625" s="2210"/>
    </row>
    <row r="289626" spans="101:101">
      <c r="CW289626" s="2195"/>
    </row>
    <row r="289650" spans="101:101">
      <c r="CW289650" s="2210"/>
    </row>
    <row r="289651" spans="101:101">
      <c r="CW289651" s="2195"/>
    </row>
    <row r="289675" spans="101:101">
      <c r="CW289675" s="2210"/>
    </row>
    <row r="289676" spans="101:101">
      <c r="CW289676" s="2195"/>
    </row>
    <row r="289700" spans="101:101">
      <c r="CW289700" s="2210"/>
    </row>
    <row r="289701" spans="101:101">
      <c r="CW289701" s="2195"/>
    </row>
    <row r="289725" spans="101:101">
      <c r="CW289725" s="2210"/>
    </row>
    <row r="289726" spans="101:101">
      <c r="CW289726" s="2195"/>
    </row>
    <row r="289750" spans="101:101">
      <c r="CW289750" s="2210"/>
    </row>
    <row r="289751" spans="101:101">
      <c r="CW289751" s="2195"/>
    </row>
    <row r="289775" spans="101:101">
      <c r="CW289775" s="2210"/>
    </row>
    <row r="289776" spans="101:101">
      <c r="CW289776" s="2195"/>
    </row>
    <row r="289800" spans="101:101">
      <c r="CW289800" s="2210"/>
    </row>
    <row r="289801" spans="101:101">
      <c r="CW289801" s="2195"/>
    </row>
    <row r="289825" spans="101:101">
      <c r="CW289825" s="2210"/>
    </row>
    <row r="289826" spans="101:101">
      <c r="CW289826" s="2195"/>
    </row>
    <row r="289850" spans="101:101">
      <c r="CW289850" s="2210"/>
    </row>
    <row r="289851" spans="101:101">
      <c r="CW289851" s="2195"/>
    </row>
    <row r="289875" spans="101:101">
      <c r="CW289875" s="2210"/>
    </row>
    <row r="289876" spans="101:101">
      <c r="CW289876" s="2195"/>
    </row>
    <row r="289900" spans="101:101">
      <c r="CW289900" s="2210"/>
    </row>
    <row r="289901" spans="101:101">
      <c r="CW289901" s="2195"/>
    </row>
    <row r="289925" spans="101:101">
      <c r="CW289925" s="2210"/>
    </row>
    <row r="289926" spans="101:101">
      <c r="CW289926" s="2195"/>
    </row>
    <row r="289950" spans="101:101">
      <c r="CW289950" s="2210"/>
    </row>
    <row r="289951" spans="101:101">
      <c r="CW289951" s="2195"/>
    </row>
    <row r="289975" spans="101:101">
      <c r="CW289975" s="2210"/>
    </row>
    <row r="289976" spans="101:101">
      <c r="CW289976" s="2195"/>
    </row>
    <row r="290000" spans="101:101">
      <c r="CW290000" s="2210"/>
    </row>
    <row r="290001" spans="101:101">
      <c r="CW290001" s="2195"/>
    </row>
    <row r="290025" spans="101:101">
      <c r="CW290025" s="2210"/>
    </row>
    <row r="290026" spans="101:101">
      <c r="CW290026" s="2195"/>
    </row>
    <row r="290050" spans="101:101">
      <c r="CW290050" s="2210"/>
    </row>
    <row r="290051" spans="101:101">
      <c r="CW290051" s="2195"/>
    </row>
    <row r="290075" spans="101:101">
      <c r="CW290075" s="2210"/>
    </row>
    <row r="290076" spans="101:101">
      <c r="CW290076" s="2195"/>
    </row>
    <row r="290100" spans="101:101">
      <c r="CW290100" s="2210"/>
    </row>
    <row r="290101" spans="101:101">
      <c r="CW290101" s="2195"/>
    </row>
    <row r="290125" spans="101:101">
      <c r="CW290125" s="2210"/>
    </row>
    <row r="290126" spans="101:101">
      <c r="CW290126" s="2195"/>
    </row>
    <row r="290150" spans="101:101">
      <c r="CW290150" s="2210"/>
    </row>
    <row r="290151" spans="101:101">
      <c r="CW290151" s="2195"/>
    </row>
    <row r="290175" spans="101:101">
      <c r="CW290175" s="2210"/>
    </row>
    <row r="290176" spans="101:101">
      <c r="CW290176" s="2195"/>
    </row>
    <row r="290200" spans="101:101">
      <c r="CW290200" s="2210"/>
    </row>
    <row r="290201" spans="101:101">
      <c r="CW290201" s="2195"/>
    </row>
    <row r="290225" spans="101:101">
      <c r="CW290225" s="2210"/>
    </row>
    <row r="290226" spans="101:101">
      <c r="CW290226" s="2195"/>
    </row>
    <row r="290250" spans="101:101">
      <c r="CW290250" s="2210"/>
    </row>
    <row r="290251" spans="101:101">
      <c r="CW290251" s="2195"/>
    </row>
    <row r="290275" spans="101:101">
      <c r="CW290275" s="2210"/>
    </row>
    <row r="290276" spans="101:101">
      <c r="CW290276" s="2195"/>
    </row>
    <row r="290300" spans="101:101">
      <c r="CW290300" s="2210"/>
    </row>
    <row r="290301" spans="101:101">
      <c r="CW290301" s="2195"/>
    </row>
    <row r="290325" spans="101:101">
      <c r="CW290325" s="2210"/>
    </row>
    <row r="290326" spans="101:101">
      <c r="CW290326" s="2195"/>
    </row>
    <row r="290350" spans="101:101">
      <c r="CW290350" s="2210"/>
    </row>
    <row r="290351" spans="101:101">
      <c r="CW290351" s="2195"/>
    </row>
    <row r="290375" spans="101:101">
      <c r="CW290375" s="2210"/>
    </row>
    <row r="290376" spans="101:101">
      <c r="CW290376" s="2195"/>
    </row>
    <row r="290400" spans="101:101">
      <c r="CW290400" s="2210"/>
    </row>
    <row r="290401" spans="101:101">
      <c r="CW290401" s="2195"/>
    </row>
    <row r="290425" spans="101:101">
      <c r="CW290425" s="2210"/>
    </row>
    <row r="290426" spans="101:101">
      <c r="CW290426" s="2195"/>
    </row>
    <row r="290450" spans="101:101">
      <c r="CW290450" s="2210"/>
    </row>
    <row r="290451" spans="101:101">
      <c r="CW290451" s="2195"/>
    </row>
    <row r="290475" spans="101:101">
      <c r="CW290475" s="2210"/>
    </row>
    <row r="290476" spans="101:101">
      <c r="CW290476" s="2195"/>
    </row>
    <row r="290500" spans="101:101">
      <c r="CW290500" s="2210"/>
    </row>
    <row r="290501" spans="101:101">
      <c r="CW290501" s="2195"/>
    </row>
    <row r="290525" spans="101:101">
      <c r="CW290525" s="2210"/>
    </row>
    <row r="290526" spans="101:101">
      <c r="CW290526" s="2195"/>
    </row>
    <row r="290550" spans="101:101">
      <c r="CW290550" s="2210"/>
    </row>
    <row r="290551" spans="101:101">
      <c r="CW290551" s="2195"/>
    </row>
    <row r="290575" spans="101:101">
      <c r="CW290575" s="2210"/>
    </row>
    <row r="290576" spans="101:101">
      <c r="CW290576" s="2195"/>
    </row>
    <row r="290600" spans="101:101">
      <c r="CW290600" s="2210"/>
    </row>
    <row r="290601" spans="101:101">
      <c r="CW290601" s="2195"/>
    </row>
    <row r="290625" spans="101:101">
      <c r="CW290625" s="2210"/>
    </row>
    <row r="290626" spans="101:101">
      <c r="CW290626" s="2195"/>
    </row>
    <row r="290650" spans="101:101">
      <c r="CW290650" s="2210"/>
    </row>
    <row r="290651" spans="101:101">
      <c r="CW290651" s="2195"/>
    </row>
    <row r="290675" spans="101:101">
      <c r="CW290675" s="2210"/>
    </row>
    <row r="290676" spans="101:101">
      <c r="CW290676" s="2195"/>
    </row>
    <row r="290700" spans="101:101">
      <c r="CW290700" s="2210"/>
    </row>
    <row r="290701" spans="101:101">
      <c r="CW290701" s="2195"/>
    </row>
    <row r="290725" spans="101:101">
      <c r="CW290725" s="2210"/>
    </row>
    <row r="290726" spans="101:101">
      <c r="CW290726" s="2195"/>
    </row>
    <row r="290750" spans="101:101">
      <c r="CW290750" s="2210"/>
    </row>
    <row r="290751" spans="101:101">
      <c r="CW290751" s="2195"/>
    </row>
    <row r="290775" spans="101:101">
      <c r="CW290775" s="2210"/>
    </row>
    <row r="290776" spans="101:101">
      <c r="CW290776" s="2195"/>
    </row>
    <row r="290800" spans="101:101">
      <c r="CW290800" s="2210"/>
    </row>
    <row r="290801" spans="101:101">
      <c r="CW290801" s="2195"/>
    </row>
    <row r="290825" spans="101:101">
      <c r="CW290825" s="2210"/>
    </row>
    <row r="290826" spans="101:101">
      <c r="CW290826" s="2195"/>
    </row>
    <row r="290850" spans="101:101">
      <c r="CW290850" s="2210"/>
    </row>
    <row r="290851" spans="101:101">
      <c r="CW290851" s="2195"/>
    </row>
    <row r="290875" spans="101:101">
      <c r="CW290875" s="2210"/>
    </row>
    <row r="290876" spans="101:101">
      <c r="CW290876" s="2195"/>
    </row>
    <row r="290900" spans="101:101">
      <c r="CW290900" s="2210"/>
    </row>
    <row r="290901" spans="101:101">
      <c r="CW290901" s="2195"/>
    </row>
    <row r="290925" spans="101:101">
      <c r="CW290925" s="2210"/>
    </row>
    <row r="290926" spans="101:101">
      <c r="CW290926" s="2195"/>
    </row>
    <row r="290950" spans="101:101">
      <c r="CW290950" s="2210"/>
    </row>
    <row r="290951" spans="101:101">
      <c r="CW290951" s="2195"/>
    </row>
    <row r="290975" spans="101:101">
      <c r="CW290975" s="2210"/>
    </row>
    <row r="290976" spans="101:101">
      <c r="CW290976" s="2195"/>
    </row>
    <row r="291000" spans="101:101">
      <c r="CW291000" s="2210"/>
    </row>
    <row r="291001" spans="101:101">
      <c r="CW291001" s="2195"/>
    </row>
    <row r="291025" spans="101:101">
      <c r="CW291025" s="2210"/>
    </row>
    <row r="291026" spans="101:101">
      <c r="CW291026" s="2195"/>
    </row>
    <row r="291050" spans="101:101">
      <c r="CW291050" s="2210"/>
    </row>
    <row r="291051" spans="101:101">
      <c r="CW291051" s="2195"/>
    </row>
    <row r="291075" spans="101:101">
      <c r="CW291075" s="2210"/>
    </row>
    <row r="291076" spans="101:101">
      <c r="CW291076" s="2195"/>
    </row>
    <row r="291100" spans="101:101">
      <c r="CW291100" s="2210"/>
    </row>
    <row r="291101" spans="101:101">
      <c r="CW291101" s="2195"/>
    </row>
    <row r="291125" spans="101:101">
      <c r="CW291125" s="2210"/>
    </row>
    <row r="291126" spans="101:101">
      <c r="CW291126" s="2195"/>
    </row>
    <row r="291150" spans="101:101">
      <c r="CW291150" s="2210"/>
    </row>
    <row r="291151" spans="101:101">
      <c r="CW291151" s="2195"/>
    </row>
    <row r="291175" spans="101:101">
      <c r="CW291175" s="2210"/>
    </row>
    <row r="291176" spans="101:101">
      <c r="CW291176" s="2195"/>
    </row>
    <row r="291200" spans="101:101">
      <c r="CW291200" s="2210"/>
    </row>
    <row r="291201" spans="101:101">
      <c r="CW291201" s="2195"/>
    </row>
    <row r="291225" spans="101:101">
      <c r="CW291225" s="2210"/>
    </row>
    <row r="291226" spans="101:101">
      <c r="CW291226" s="2195"/>
    </row>
    <row r="291250" spans="101:101">
      <c r="CW291250" s="2210"/>
    </row>
    <row r="291251" spans="101:101">
      <c r="CW291251" s="2195"/>
    </row>
    <row r="291275" spans="101:101">
      <c r="CW291275" s="2210"/>
    </row>
    <row r="291276" spans="101:101">
      <c r="CW291276" s="2195"/>
    </row>
    <row r="291300" spans="101:101">
      <c r="CW291300" s="2210"/>
    </row>
    <row r="291301" spans="101:101">
      <c r="CW291301" s="2195"/>
    </row>
    <row r="291325" spans="101:101">
      <c r="CW291325" s="2210"/>
    </row>
    <row r="291326" spans="101:101">
      <c r="CW291326" s="2195"/>
    </row>
    <row r="291350" spans="101:101">
      <c r="CW291350" s="2210"/>
    </row>
    <row r="291351" spans="101:101">
      <c r="CW291351" s="2195"/>
    </row>
    <row r="291375" spans="101:101">
      <c r="CW291375" s="2210"/>
    </row>
    <row r="291376" spans="101:101">
      <c r="CW291376" s="2195"/>
    </row>
    <row r="291400" spans="101:101">
      <c r="CW291400" s="2210"/>
    </row>
    <row r="291401" spans="101:101">
      <c r="CW291401" s="2195"/>
    </row>
    <row r="291425" spans="101:101">
      <c r="CW291425" s="2210"/>
    </row>
    <row r="291426" spans="101:101">
      <c r="CW291426" s="2195"/>
    </row>
    <row r="291450" spans="101:101">
      <c r="CW291450" s="2210"/>
    </row>
    <row r="291451" spans="101:101">
      <c r="CW291451" s="2195"/>
    </row>
    <row r="291475" spans="101:101">
      <c r="CW291475" s="2210"/>
    </row>
    <row r="291476" spans="101:101">
      <c r="CW291476" s="2195"/>
    </row>
    <row r="291500" spans="101:101">
      <c r="CW291500" s="2210"/>
    </row>
    <row r="291501" spans="101:101">
      <c r="CW291501" s="2195"/>
    </row>
    <row r="291525" spans="101:101">
      <c r="CW291525" s="2210"/>
    </row>
    <row r="291526" spans="101:101">
      <c r="CW291526" s="2195"/>
    </row>
    <row r="291550" spans="101:101">
      <c r="CW291550" s="2210"/>
    </row>
    <row r="291551" spans="101:101">
      <c r="CW291551" s="2195"/>
    </row>
    <row r="291575" spans="101:101">
      <c r="CW291575" s="2210"/>
    </row>
    <row r="291576" spans="101:101">
      <c r="CW291576" s="2195"/>
    </row>
    <row r="291600" spans="101:101">
      <c r="CW291600" s="2210"/>
    </row>
    <row r="291601" spans="101:101">
      <c r="CW291601" s="2195"/>
    </row>
    <row r="291625" spans="101:101">
      <c r="CW291625" s="2210"/>
    </row>
    <row r="291626" spans="101:101">
      <c r="CW291626" s="2195"/>
    </row>
    <row r="291650" spans="101:101">
      <c r="CW291650" s="2210"/>
    </row>
    <row r="291651" spans="101:101">
      <c r="CW291651" s="2195"/>
    </row>
    <row r="291675" spans="101:101">
      <c r="CW291675" s="2210"/>
    </row>
    <row r="291676" spans="101:101">
      <c r="CW291676" s="2195"/>
    </row>
    <row r="291700" spans="101:101">
      <c r="CW291700" s="2210"/>
    </row>
    <row r="291701" spans="101:101">
      <c r="CW291701" s="2195"/>
    </row>
    <row r="291725" spans="101:101">
      <c r="CW291725" s="2210"/>
    </row>
    <row r="291726" spans="101:101">
      <c r="CW291726" s="2195"/>
    </row>
    <row r="291750" spans="101:101">
      <c r="CW291750" s="2210"/>
    </row>
    <row r="291751" spans="101:101">
      <c r="CW291751" s="2195"/>
    </row>
    <row r="291775" spans="101:101">
      <c r="CW291775" s="2210"/>
    </row>
    <row r="291776" spans="101:101">
      <c r="CW291776" s="2195"/>
    </row>
    <row r="291800" spans="101:101">
      <c r="CW291800" s="2210"/>
    </row>
    <row r="291801" spans="101:101">
      <c r="CW291801" s="2195"/>
    </row>
    <row r="291825" spans="101:101">
      <c r="CW291825" s="2210"/>
    </row>
    <row r="291826" spans="101:101">
      <c r="CW291826" s="2195"/>
    </row>
    <row r="291850" spans="101:101">
      <c r="CW291850" s="2210"/>
    </row>
    <row r="291851" spans="101:101">
      <c r="CW291851" s="2195"/>
    </row>
    <row r="291875" spans="101:101">
      <c r="CW291875" s="2210"/>
    </row>
    <row r="291876" spans="101:101">
      <c r="CW291876" s="2195"/>
    </row>
    <row r="291900" spans="101:101">
      <c r="CW291900" s="2210"/>
    </row>
    <row r="291901" spans="101:101">
      <c r="CW291901" s="2195"/>
    </row>
    <row r="291925" spans="101:101">
      <c r="CW291925" s="2210"/>
    </row>
    <row r="291926" spans="101:101">
      <c r="CW291926" s="2195"/>
    </row>
    <row r="291950" spans="101:101">
      <c r="CW291950" s="2210"/>
    </row>
    <row r="291951" spans="101:101">
      <c r="CW291951" s="2195"/>
    </row>
    <row r="291975" spans="101:101">
      <c r="CW291975" s="2210"/>
    </row>
    <row r="291976" spans="101:101">
      <c r="CW291976" s="2195"/>
    </row>
    <row r="292000" spans="101:101">
      <c r="CW292000" s="2210"/>
    </row>
    <row r="292001" spans="101:101">
      <c r="CW292001" s="2195"/>
    </row>
    <row r="292025" spans="101:101">
      <c r="CW292025" s="2210"/>
    </row>
    <row r="292026" spans="101:101">
      <c r="CW292026" s="2195"/>
    </row>
    <row r="292050" spans="101:101">
      <c r="CW292050" s="2210"/>
    </row>
    <row r="292051" spans="101:101">
      <c r="CW292051" s="2195"/>
    </row>
    <row r="292075" spans="101:101">
      <c r="CW292075" s="2210"/>
    </row>
    <row r="292076" spans="101:101">
      <c r="CW292076" s="2195"/>
    </row>
    <row r="292100" spans="101:101">
      <c r="CW292100" s="2210"/>
    </row>
    <row r="292101" spans="101:101">
      <c r="CW292101" s="2195"/>
    </row>
    <row r="292125" spans="101:101">
      <c r="CW292125" s="2210"/>
    </row>
    <row r="292126" spans="101:101">
      <c r="CW292126" s="2195"/>
    </row>
    <row r="292150" spans="101:101">
      <c r="CW292150" s="2210"/>
    </row>
    <row r="292151" spans="101:101">
      <c r="CW292151" s="2195"/>
    </row>
    <row r="292175" spans="101:101">
      <c r="CW292175" s="2210"/>
    </row>
    <row r="292176" spans="101:101">
      <c r="CW292176" s="2195"/>
    </row>
    <row r="292200" spans="101:101">
      <c r="CW292200" s="2210"/>
    </row>
    <row r="292201" spans="101:101">
      <c r="CW292201" s="2195"/>
    </row>
    <row r="292225" spans="101:101">
      <c r="CW292225" s="2210"/>
    </row>
    <row r="292226" spans="101:101">
      <c r="CW292226" s="2195"/>
    </row>
    <row r="292250" spans="101:101">
      <c r="CW292250" s="2210"/>
    </row>
    <row r="292251" spans="101:101">
      <c r="CW292251" s="2195"/>
    </row>
    <row r="292275" spans="101:101">
      <c r="CW292275" s="2210"/>
    </row>
    <row r="292276" spans="101:101">
      <c r="CW292276" s="2195"/>
    </row>
    <row r="292300" spans="101:101">
      <c r="CW292300" s="2210"/>
    </row>
    <row r="292301" spans="101:101">
      <c r="CW292301" s="2195"/>
    </row>
    <row r="292325" spans="101:101">
      <c r="CW292325" s="2210"/>
    </row>
    <row r="292326" spans="101:101">
      <c r="CW292326" s="2195"/>
    </row>
    <row r="292350" spans="101:101">
      <c r="CW292350" s="2210"/>
    </row>
    <row r="292351" spans="101:101">
      <c r="CW292351" s="2195"/>
    </row>
    <row r="292375" spans="101:101">
      <c r="CW292375" s="2210"/>
    </row>
    <row r="292376" spans="101:101">
      <c r="CW292376" s="2195"/>
    </row>
    <row r="292400" spans="101:101">
      <c r="CW292400" s="2210"/>
    </row>
    <row r="292401" spans="101:101">
      <c r="CW292401" s="2195"/>
    </row>
    <row r="292425" spans="101:101">
      <c r="CW292425" s="2210"/>
    </row>
    <row r="292426" spans="101:101">
      <c r="CW292426" s="2195"/>
    </row>
    <row r="292450" spans="101:101">
      <c r="CW292450" s="2210"/>
    </row>
    <row r="292451" spans="101:101">
      <c r="CW292451" s="2195"/>
    </row>
    <row r="292475" spans="101:101">
      <c r="CW292475" s="2210"/>
    </row>
    <row r="292476" spans="101:101">
      <c r="CW292476" s="2195"/>
    </row>
    <row r="292500" spans="101:101">
      <c r="CW292500" s="2210"/>
    </row>
    <row r="292501" spans="101:101">
      <c r="CW292501" s="2195"/>
    </row>
    <row r="292525" spans="101:101">
      <c r="CW292525" s="2210"/>
    </row>
    <row r="292526" spans="101:101">
      <c r="CW292526" s="2195"/>
    </row>
    <row r="292550" spans="101:101">
      <c r="CW292550" s="2210"/>
    </row>
    <row r="292551" spans="101:101">
      <c r="CW292551" s="2195"/>
    </row>
    <row r="292575" spans="101:101">
      <c r="CW292575" s="2210"/>
    </row>
    <row r="292576" spans="101:101">
      <c r="CW292576" s="2195"/>
    </row>
    <row r="292600" spans="101:101">
      <c r="CW292600" s="2210"/>
    </row>
    <row r="292601" spans="101:101">
      <c r="CW292601" s="2195"/>
    </row>
    <row r="292625" spans="101:101">
      <c r="CW292625" s="2210"/>
    </row>
    <row r="292626" spans="101:101">
      <c r="CW292626" s="2195"/>
    </row>
    <row r="292650" spans="101:101">
      <c r="CW292650" s="2210"/>
    </row>
    <row r="292651" spans="101:101">
      <c r="CW292651" s="2195"/>
    </row>
    <row r="292675" spans="101:101">
      <c r="CW292675" s="2210"/>
    </row>
    <row r="292676" spans="101:101">
      <c r="CW292676" s="2195"/>
    </row>
    <row r="292700" spans="101:101">
      <c r="CW292700" s="2210"/>
    </row>
    <row r="292701" spans="101:101">
      <c r="CW292701" s="2195"/>
    </row>
    <row r="292725" spans="101:101">
      <c r="CW292725" s="2210"/>
    </row>
    <row r="292726" spans="101:101">
      <c r="CW292726" s="2195"/>
    </row>
    <row r="292750" spans="101:101">
      <c r="CW292750" s="2210"/>
    </row>
    <row r="292751" spans="101:101">
      <c r="CW292751" s="2195"/>
    </row>
    <row r="292775" spans="101:101">
      <c r="CW292775" s="2210"/>
    </row>
    <row r="292776" spans="101:101">
      <c r="CW292776" s="2195"/>
    </row>
    <row r="292800" spans="101:101">
      <c r="CW292800" s="2210"/>
    </row>
    <row r="292801" spans="101:101">
      <c r="CW292801" s="2195"/>
    </row>
    <row r="292825" spans="101:101">
      <c r="CW292825" s="2210"/>
    </row>
    <row r="292826" spans="101:101">
      <c r="CW292826" s="2195"/>
    </row>
    <row r="292850" spans="101:101">
      <c r="CW292850" s="2210"/>
    </row>
    <row r="292851" spans="101:101">
      <c r="CW292851" s="2195"/>
    </row>
    <row r="292875" spans="101:101">
      <c r="CW292875" s="2210"/>
    </row>
    <row r="292876" spans="101:101">
      <c r="CW292876" s="2195"/>
    </row>
    <row r="292900" spans="101:101">
      <c r="CW292900" s="2210"/>
    </row>
    <row r="292901" spans="101:101">
      <c r="CW292901" s="2195"/>
    </row>
    <row r="292925" spans="101:101">
      <c r="CW292925" s="2210"/>
    </row>
    <row r="292926" spans="101:101">
      <c r="CW292926" s="2195"/>
    </row>
    <row r="292950" spans="101:101">
      <c r="CW292950" s="2210"/>
    </row>
    <row r="292951" spans="101:101">
      <c r="CW292951" s="2195"/>
    </row>
    <row r="292975" spans="101:101">
      <c r="CW292975" s="2210"/>
    </row>
    <row r="292976" spans="101:101">
      <c r="CW292976" s="2195"/>
    </row>
    <row r="293000" spans="101:101">
      <c r="CW293000" s="2210"/>
    </row>
    <row r="293001" spans="101:101">
      <c r="CW293001" s="2195"/>
    </row>
    <row r="293025" spans="101:101">
      <c r="CW293025" s="2210"/>
    </row>
    <row r="293026" spans="101:101">
      <c r="CW293026" s="2195"/>
    </row>
    <row r="293050" spans="101:101">
      <c r="CW293050" s="2210"/>
    </row>
    <row r="293051" spans="101:101">
      <c r="CW293051" s="2195"/>
    </row>
    <row r="293075" spans="101:101">
      <c r="CW293075" s="2210"/>
    </row>
    <row r="293076" spans="101:101">
      <c r="CW293076" s="2195"/>
    </row>
    <row r="293100" spans="101:101">
      <c r="CW293100" s="2210"/>
    </row>
    <row r="293101" spans="101:101">
      <c r="CW293101" s="2195"/>
    </row>
    <row r="293125" spans="101:101">
      <c r="CW293125" s="2210"/>
    </row>
    <row r="293126" spans="101:101">
      <c r="CW293126" s="2195"/>
    </row>
    <row r="293150" spans="101:101">
      <c r="CW293150" s="2210"/>
    </row>
    <row r="293151" spans="101:101">
      <c r="CW293151" s="2195"/>
    </row>
    <row r="293175" spans="101:101">
      <c r="CW293175" s="2210"/>
    </row>
    <row r="293176" spans="101:101">
      <c r="CW293176" s="2195"/>
    </row>
    <row r="293200" spans="101:101">
      <c r="CW293200" s="2210"/>
    </row>
    <row r="293201" spans="101:101">
      <c r="CW293201" s="2195"/>
    </row>
    <row r="293225" spans="101:101">
      <c r="CW293225" s="2210"/>
    </row>
    <row r="293226" spans="101:101">
      <c r="CW293226" s="2195"/>
    </row>
    <row r="293250" spans="101:101">
      <c r="CW293250" s="2210"/>
    </row>
    <row r="293251" spans="101:101">
      <c r="CW293251" s="2195"/>
    </row>
    <row r="293275" spans="101:101">
      <c r="CW293275" s="2210"/>
    </row>
    <row r="293276" spans="101:101">
      <c r="CW293276" s="2195"/>
    </row>
    <row r="293300" spans="101:101">
      <c r="CW293300" s="2210"/>
    </row>
    <row r="293301" spans="101:101">
      <c r="CW293301" s="2195"/>
    </row>
    <row r="293325" spans="101:101">
      <c r="CW293325" s="2210"/>
    </row>
    <row r="293326" spans="101:101">
      <c r="CW293326" s="2195"/>
    </row>
    <row r="293350" spans="101:101">
      <c r="CW293350" s="2210"/>
    </row>
    <row r="293351" spans="101:101">
      <c r="CW293351" s="2195"/>
    </row>
    <row r="293375" spans="101:101">
      <c r="CW293375" s="2210"/>
    </row>
    <row r="293376" spans="101:101">
      <c r="CW293376" s="2195"/>
    </row>
    <row r="293400" spans="101:101">
      <c r="CW293400" s="2210"/>
    </row>
    <row r="293401" spans="101:101">
      <c r="CW293401" s="2195"/>
    </row>
    <row r="293425" spans="101:101">
      <c r="CW293425" s="2210"/>
    </row>
    <row r="293426" spans="101:101">
      <c r="CW293426" s="2195"/>
    </row>
    <row r="293450" spans="101:101">
      <c r="CW293450" s="2210"/>
    </row>
    <row r="293451" spans="101:101">
      <c r="CW293451" s="2195"/>
    </row>
    <row r="293475" spans="101:101">
      <c r="CW293475" s="2210"/>
    </row>
    <row r="293476" spans="101:101">
      <c r="CW293476" s="2195"/>
    </row>
    <row r="293500" spans="101:101">
      <c r="CW293500" s="2210"/>
    </row>
    <row r="293501" spans="101:101">
      <c r="CW293501" s="2195"/>
    </row>
    <row r="293525" spans="101:101">
      <c r="CW293525" s="2210"/>
    </row>
    <row r="293526" spans="101:101">
      <c r="CW293526" s="2195"/>
    </row>
    <row r="293550" spans="101:101">
      <c r="CW293550" s="2210"/>
    </row>
    <row r="293551" spans="101:101">
      <c r="CW293551" s="2195"/>
    </row>
    <row r="293575" spans="101:101">
      <c r="CW293575" s="2210"/>
    </row>
    <row r="293576" spans="101:101">
      <c r="CW293576" s="2195"/>
    </row>
    <row r="293600" spans="101:101">
      <c r="CW293600" s="2210"/>
    </row>
    <row r="293601" spans="101:101">
      <c r="CW293601" s="2195"/>
    </row>
    <row r="293625" spans="101:101">
      <c r="CW293625" s="2210"/>
    </row>
    <row r="293626" spans="101:101">
      <c r="CW293626" s="2195"/>
    </row>
    <row r="293650" spans="101:101">
      <c r="CW293650" s="2210"/>
    </row>
    <row r="293651" spans="101:101">
      <c r="CW293651" s="2195"/>
    </row>
    <row r="293675" spans="101:101">
      <c r="CW293675" s="2210"/>
    </row>
    <row r="293676" spans="101:101">
      <c r="CW293676" s="2195"/>
    </row>
    <row r="293700" spans="101:101">
      <c r="CW293700" s="2210"/>
    </row>
    <row r="293701" spans="101:101">
      <c r="CW293701" s="2195"/>
    </row>
    <row r="293725" spans="101:101">
      <c r="CW293725" s="2210"/>
    </row>
    <row r="293726" spans="101:101">
      <c r="CW293726" s="2195"/>
    </row>
    <row r="293750" spans="101:101">
      <c r="CW293750" s="2210"/>
    </row>
    <row r="293751" spans="101:101">
      <c r="CW293751" s="2195"/>
    </row>
    <row r="293775" spans="101:101">
      <c r="CW293775" s="2210"/>
    </row>
    <row r="293776" spans="101:101">
      <c r="CW293776" s="2195"/>
    </row>
    <row r="293800" spans="101:101">
      <c r="CW293800" s="2210"/>
    </row>
    <row r="293801" spans="101:101">
      <c r="CW293801" s="2195"/>
    </row>
    <row r="293825" spans="101:101">
      <c r="CW293825" s="2210"/>
    </row>
    <row r="293826" spans="101:101">
      <c r="CW293826" s="2195"/>
    </row>
    <row r="293850" spans="101:101">
      <c r="CW293850" s="2210"/>
    </row>
    <row r="293851" spans="101:101">
      <c r="CW293851" s="2195"/>
    </row>
    <row r="293875" spans="101:101">
      <c r="CW293875" s="2210"/>
    </row>
    <row r="293876" spans="101:101">
      <c r="CW293876" s="2195"/>
    </row>
    <row r="293900" spans="101:101">
      <c r="CW293900" s="2210"/>
    </row>
    <row r="293901" spans="101:101">
      <c r="CW293901" s="2195"/>
    </row>
    <row r="293925" spans="101:101">
      <c r="CW293925" s="2210"/>
    </row>
    <row r="293926" spans="101:101">
      <c r="CW293926" s="2195"/>
    </row>
    <row r="293950" spans="101:101">
      <c r="CW293950" s="2210"/>
    </row>
    <row r="293951" spans="101:101">
      <c r="CW293951" s="2195"/>
    </row>
    <row r="293975" spans="101:101">
      <c r="CW293975" s="2210"/>
    </row>
    <row r="293976" spans="101:101">
      <c r="CW293976" s="2195"/>
    </row>
    <row r="294000" spans="101:101">
      <c r="CW294000" s="2210"/>
    </row>
    <row r="294001" spans="101:101">
      <c r="CW294001" s="2195"/>
    </row>
    <row r="294025" spans="101:101">
      <c r="CW294025" s="2210"/>
    </row>
    <row r="294026" spans="101:101">
      <c r="CW294026" s="2195"/>
    </row>
    <row r="294050" spans="101:101">
      <c r="CW294050" s="2210"/>
    </row>
    <row r="294051" spans="101:101">
      <c r="CW294051" s="2195"/>
    </row>
    <row r="294075" spans="101:101">
      <c r="CW294075" s="2210"/>
    </row>
    <row r="294076" spans="101:101">
      <c r="CW294076" s="2195"/>
    </row>
    <row r="294100" spans="101:101">
      <c r="CW294100" s="2210"/>
    </row>
    <row r="294101" spans="101:101">
      <c r="CW294101" s="2195"/>
    </row>
    <row r="294125" spans="101:101">
      <c r="CW294125" s="2210"/>
    </row>
    <row r="294126" spans="101:101">
      <c r="CW294126" s="2195"/>
    </row>
    <row r="294150" spans="101:101">
      <c r="CW294150" s="2210"/>
    </row>
    <row r="294151" spans="101:101">
      <c r="CW294151" s="2195"/>
    </row>
    <row r="294175" spans="101:101">
      <c r="CW294175" s="2210"/>
    </row>
    <row r="294176" spans="101:101">
      <c r="CW294176" s="2195"/>
    </row>
    <row r="294200" spans="101:101">
      <c r="CW294200" s="2210"/>
    </row>
    <row r="294201" spans="101:101">
      <c r="CW294201" s="2195"/>
    </row>
    <row r="294225" spans="101:101">
      <c r="CW294225" s="2210"/>
    </row>
    <row r="294226" spans="101:101">
      <c r="CW294226" s="2195"/>
    </row>
    <row r="294250" spans="101:101">
      <c r="CW294250" s="2210"/>
    </row>
    <row r="294251" spans="101:101">
      <c r="CW294251" s="2195"/>
    </row>
    <row r="294275" spans="101:101">
      <c r="CW294275" s="2210"/>
    </row>
    <row r="294276" spans="101:101">
      <c r="CW294276" s="2195"/>
    </row>
    <row r="294300" spans="101:101">
      <c r="CW294300" s="2210"/>
    </row>
    <row r="294301" spans="101:101">
      <c r="CW294301" s="2195"/>
    </row>
    <row r="294325" spans="101:101">
      <c r="CW294325" s="2210"/>
    </row>
    <row r="294326" spans="101:101">
      <c r="CW294326" s="2195"/>
    </row>
    <row r="294350" spans="101:101">
      <c r="CW294350" s="2210"/>
    </row>
    <row r="294351" spans="101:101">
      <c r="CW294351" s="2195"/>
    </row>
    <row r="294375" spans="101:101">
      <c r="CW294375" s="2210"/>
    </row>
    <row r="294376" spans="101:101">
      <c r="CW294376" s="2195"/>
    </row>
    <row r="294400" spans="101:101">
      <c r="CW294400" s="2210"/>
    </row>
    <row r="294401" spans="101:101">
      <c r="CW294401" s="2195"/>
    </row>
    <row r="294425" spans="101:101">
      <c r="CW294425" s="2210"/>
    </row>
    <row r="294426" spans="101:101">
      <c r="CW294426" s="2195"/>
    </row>
    <row r="294450" spans="101:101">
      <c r="CW294450" s="2210"/>
    </row>
    <row r="294451" spans="101:101">
      <c r="CW294451" s="2195"/>
    </row>
    <row r="294475" spans="101:101">
      <c r="CW294475" s="2210"/>
    </row>
    <row r="294476" spans="101:101">
      <c r="CW294476" s="2195"/>
    </row>
    <row r="294500" spans="101:101">
      <c r="CW294500" s="2210"/>
    </row>
    <row r="294501" spans="101:101">
      <c r="CW294501" s="2195"/>
    </row>
    <row r="294525" spans="101:101">
      <c r="CW294525" s="2210"/>
    </row>
    <row r="294526" spans="101:101">
      <c r="CW294526" s="2195"/>
    </row>
    <row r="294550" spans="101:101">
      <c r="CW294550" s="2210"/>
    </row>
    <row r="294551" spans="101:101">
      <c r="CW294551" s="2195"/>
    </row>
    <row r="294575" spans="101:101">
      <c r="CW294575" s="2210"/>
    </row>
    <row r="294576" spans="101:101">
      <c r="CW294576" s="2195"/>
    </row>
    <row r="294600" spans="101:101">
      <c r="CW294600" s="2210"/>
    </row>
    <row r="294601" spans="101:101">
      <c r="CW294601" s="2195"/>
    </row>
    <row r="294625" spans="101:101">
      <c r="CW294625" s="2210"/>
    </row>
    <row r="294626" spans="101:101">
      <c r="CW294626" s="2195"/>
    </row>
    <row r="294650" spans="101:101">
      <c r="CW294650" s="2210"/>
    </row>
    <row r="294651" spans="101:101">
      <c r="CW294651" s="2195"/>
    </row>
    <row r="294675" spans="101:101">
      <c r="CW294675" s="2210"/>
    </row>
    <row r="294676" spans="101:101">
      <c r="CW294676" s="2195"/>
    </row>
    <row r="294700" spans="101:101">
      <c r="CW294700" s="2210"/>
    </row>
    <row r="294701" spans="101:101">
      <c r="CW294701" s="2195"/>
    </row>
    <row r="294725" spans="101:101">
      <c r="CW294725" s="2210"/>
    </row>
    <row r="294726" spans="101:101">
      <c r="CW294726" s="2195"/>
    </row>
    <row r="294750" spans="101:101">
      <c r="CW294750" s="2210"/>
    </row>
    <row r="294751" spans="101:101">
      <c r="CW294751" s="2195"/>
    </row>
    <row r="294775" spans="101:101">
      <c r="CW294775" s="2210"/>
    </row>
    <row r="294776" spans="101:101">
      <c r="CW294776" s="2195"/>
    </row>
    <row r="294800" spans="101:101">
      <c r="CW294800" s="2210"/>
    </row>
    <row r="294801" spans="101:101">
      <c r="CW294801" s="2195"/>
    </row>
    <row r="294825" spans="101:101">
      <c r="CW294825" s="2210"/>
    </row>
    <row r="294826" spans="101:101">
      <c r="CW294826" s="2195"/>
    </row>
    <row r="294850" spans="101:101">
      <c r="CW294850" s="2210"/>
    </row>
    <row r="294851" spans="101:101">
      <c r="CW294851" s="2195"/>
    </row>
    <row r="294875" spans="101:101">
      <c r="CW294875" s="2210"/>
    </row>
    <row r="294876" spans="101:101">
      <c r="CW294876" s="2195"/>
    </row>
    <row r="294900" spans="101:101">
      <c r="CW294900" s="2210"/>
    </row>
    <row r="294901" spans="101:101">
      <c r="CW294901" s="2195"/>
    </row>
    <row r="294925" spans="101:101">
      <c r="CW294925" s="2210"/>
    </row>
    <row r="294926" spans="101:101">
      <c r="CW294926" s="2195"/>
    </row>
    <row r="294950" spans="101:101">
      <c r="CW294950" s="2210"/>
    </row>
    <row r="294951" spans="101:101">
      <c r="CW294951" s="2195"/>
    </row>
    <row r="294975" spans="101:101">
      <c r="CW294975" s="2210"/>
    </row>
    <row r="294976" spans="101:101">
      <c r="CW294976" s="2195"/>
    </row>
    <row r="295000" spans="101:101">
      <c r="CW295000" s="2210"/>
    </row>
    <row r="295001" spans="101:101">
      <c r="CW295001" s="2195"/>
    </row>
    <row r="295025" spans="101:101">
      <c r="CW295025" s="2210"/>
    </row>
    <row r="295026" spans="101:101">
      <c r="CW295026" s="2195"/>
    </row>
    <row r="295050" spans="101:101">
      <c r="CW295050" s="2210"/>
    </row>
    <row r="295051" spans="101:101">
      <c r="CW295051" s="2195"/>
    </row>
    <row r="295075" spans="101:101">
      <c r="CW295075" s="2210"/>
    </row>
    <row r="295076" spans="101:101">
      <c r="CW295076" s="2195"/>
    </row>
    <row r="295100" spans="101:101">
      <c r="CW295100" s="2210"/>
    </row>
    <row r="295101" spans="101:101">
      <c r="CW295101" s="2195"/>
    </row>
    <row r="295125" spans="101:101">
      <c r="CW295125" s="2210"/>
    </row>
    <row r="295126" spans="101:101">
      <c r="CW295126" s="2195"/>
    </row>
    <row r="295150" spans="101:101">
      <c r="CW295150" s="2210"/>
    </row>
    <row r="295151" spans="101:101">
      <c r="CW295151" s="2195"/>
    </row>
    <row r="295175" spans="101:101">
      <c r="CW295175" s="2210"/>
    </row>
    <row r="295176" spans="101:101">
      <c r="CW295176" s="2195"/>
    </row>
    <row r="295200" spans="101:101">
      <c r="CW295200" s="2210"/>
    </row>
    <row r="295201" spans="101:101">
      <c r="CW295201" s="2195"/>
    </row>
    <row r="295225" spans="101:101">
      <c r="CW295225" s="2210"/>
    </row>
    <row r="295226" spans="101:101">
      <c r="CW295226" s="2195"/>
    </row>
    <row r="295250" spans="101:101">
      <c r="CW295250" s="2210"/>
    </row>
    <row r="295251" spans="101:101">
      <c r="CW295251" s="2195"/>
    </row>
    <row r="295275" spans="101:101">
      <c r="CW295275" s="2210"/>
    </row>
    <row r="295276" spans="101:101">
      <c r="CW295276" s="2195"/>
    </row>
    <row r="295300" spans="101:101">
      <c r="CW295300" s="2210"/>
    </row>
    <row r="295301" spans="101:101">
      <c r="CW295301" s="2195"/>
    </row>
    <row r="295325" spans="101:101">
      <c r="CW295325" s="2210"/>
    </row>
    <row r="295326" spans="101:101">
      <c r="CW295326" s="2195"/>
    </row>
    <row r="295350" spans="101:101">
      <c r="CW295350" s="2210"/>
    </row>
    <row r="295351" spans="101:101">
      <c r="CW295351" s="2195"/>
    </row>
    <row r="295375" spans="101:101">
      <c r="CW295375" s="2210"/>
    </row>
    <row r="295376" spans="101:101">
      <c r="CW295376" s="2195"/>
    </row>
    <row r="295400" spans="101:101">
      <c r="CW295400" s="2210"/>
    </row>
    <row r="295401" spans="101:101">
      <c r="CW295401" s="2195"/>
    </row>
    <row r="295425" spans="101:101">
      <c r="CW295425" s="2210"/>
    </row>
    <row r="295426" spans="101:101">
      <c r="CW295426" s="2195"/>
    </row>
    <row r="295450" spans="101:101">
      <c r="CW295450" s="2210"/>
    </row>
    <row r="295451" spans="101:101">
      <c r="CW295451" s="2195"/>
    </row>
    <row r="295475" spans="101:101">
      <c r="CW295475" s="2210"/>
    </row>
    <row r="295476" spans="101:101">
      <c r="CW295476" s="2195"/>
    </row>
    <row r="295500" spans="101:101">
      <c r="CW295500" s="2210"/>
    </row>
    <row r="295501" spans="101:101">
      <c r="CW295501" s="2195"/>
    </row>
    <row r="295525" spans="101:101">
      <c r="CW295525" s="2210"/>
    </row>
    <row r="295526" spans="101:101">
      <c r="CW295526" s="2195"/>
    </row>
    <row r="295550" spans="101:101">
      <c r="CW295550" s="2210"/>
    </row>
    <row r="295551" spans="101:101">
      <c r="CW295551" s="2195"/>
    </row>
    <row r="295575" spans="101:101">
      <c r="CW295575" s="2210"/>
    </row>
    <row r="295576" spans="101:101">
      <c r="CW295576" s="2195"/>
    </row>
    <row r="295600" spans="101:101">
      <c r="CW295600" s="2210"/>
    </row>
    <row r="295601" spans="101:101">
      <c r="CW295601" s="2195"/>
    </row>
    <row r="295625" spans="101:101">
      <c r="CW295625" s="2210"/>
    </row>
    <row r="295626" spans="101:101">
      <c r="CW295626" s="2195"/>
    </row>
    <row r="295650" spans="101:101">
      <c r="CW295650" s="2210"/>
    </row>
    <row r="295651" spans="101:101">
      <c r="CW295651" s="2195"/>
    </row>
    <row r="295675" spans="101:101">
      <c r="CW295675" s="2210"/>
    </row>
    <row r="295676" spans="101:101">
      <c r="CW295676" s="2195"/>
    </row>
    <row r="295700" spans="101:101">
      <c r="CW295700" s="2210"/>
    </row>
    <row r="295701" spans="101:101">
      <c r="CW295701" s="2195"/>
    </row>
    <row r="295725" spans="101:101">
      <c r="CW295725" s="2210"/>
    </row>
    <row r="295726" spans="101:101">
      <c r="CW295726" s="2195"/>
    </row>
    <row r="295750" spans="101:101">
      <c r="CW295750" s="2210"/>
    </row>
    <row r="295751" spans="101:101">
      <c r="CW295751" s="2195"/>
    </row>
    <row r="295775" spans="101:101">
      <c r="CW295775" s="2210"/>
    </row>
    <row r="295776" spans="101:101">
      <c r="CW295776" s="2195"/>
    </row>
    <row r="295800" spans="101:101">
      <c r="CW295800" s="2210"/>
    </row>
    <row r="295801" spans="101:101">
      <c r="CW295801" s="2195"/>
    </row>
    <row r="295825" spans="101:101">
      <c r="CW295825" s="2210"/>
    </row>
    <row r="295826" spans="101:101">
      <c r="CW295826" s="2195"/>
    </row>
    <row r="295850" spans="101:101">
      <c r="CW295850" s="2210"/>
    </row>
    <row r="295851" spans="101:101">
      <c r="CW295851" s="2195"/>
    </row>
    <row r="295875" spans="101:101">
      <c r="CW295875" s="2210"/>
    </row>
    <row r="295876" spans="101:101">
      <c r="CW295876" s="2195"/>
    </row>
    <row r="295900" spans="101:101">
      <c r="CW295900" s="2210"/>
    </row>
    <row r="295901" spans="101:101">
      <c r="CW295901" s="2195"/>
    </row>
    <row r="295925" spans="101:101">
      <c r="CW295925" s="2210"/>
    </row>
    <row r="295926" spans="101:101">
      <c r="CW295926" s="2195"/>
    </row>
    <row r="295950" spans="101:101">
      <c r="CW295950" s="2210"/>
    </row>
    <row r="295951" spans="101:101">
      <c r="CW295951" s="2195"/>
    </row>
    <row r="295975" spans="101:101">
      <c r="CW295975" s="2210"/>
    </row>
    <row r="295976" spans="101:101">
      <c r="CW295976" s="2195"/>
    </row>
    <row r="296000" spans="101:101">
      <c r="CW296000" s="2210"/>
    </row>
    <row r="296001" spans="101:101">
      <c r="CW296001" s="2195"/>
    </row>
    <row r="296025" spans="101:101">
      <c r="CW296025" s="2210"/>
    </row>
    <row r="296026" spans="101:101">
      <c r="CW296026" s="2195"/>
    </row>
    <row r="296050" spans="101:101">
      <c r="CW296050" s="2210"/>
    </row>
    <row r="296051" spans="101:101">
      <c r="CW296051" s="2195"/>
    </row>
    <row r="296075" spans="101:101">
      <c r="CW296075" s="2210"/>
    </row>
    <row r="296076" spans="101:101">
      <c r="CW296076" s="2195"/>
    </row>
    <row r="296100" spans="101:101">
      <c r="CW296100" s="2210"/>
    </row>
    <row r="296101" spans="101:101">
      <c r="CW296101" s="2195"/>
    </row>
    <row r="296125" spans="101:101">
      <c r="CW296125" s="2210"/>
    </row>
    <row r="296126" spans="101:101">
      <c r="CW296126" s="2195"/>
    </row>
    <row r="296150" spans="101:101">
      <c r="CW296150" s="2210"/>
    </row>
    <row r="296151" spans="101:101">
      <c r="CW296151" s="2195"/>
    </row>
    <row r="296175" spans="101:101">
      <c r="CW296175" s="2210"/>
    </row>
    <row r="296176" spans="101:101">
      <c r="CW296176" s="2195"/>
    </row>
    <row r="296200" spans="101:101">
      <c r="CW296200" s="2210"/>
    </row>
    <row r="296201" spans="101:101">
      <c r="CW296201" s="2195"/>
    </row>
    <row r="296225" spans="101:101">
      <c r="CW296225" s="2210"/>
    </row>
    <row r="296226" spans="101:101">
      <c r="CW296226" s="2195"/>
    </row>
    <row r="296250" spans="101:101">
      <c r="CW296250" s="2210"/>
    </row>
    <row r="296251" spans="101:101">
      <c r="CW296251" s="2195"/>
    </row>
    <row r="296275" spans="101:101">
      <c r="CW296275" s="2210"/>
    </row>
    <row r="296276" spans="101:101">
      <c r="CW296276" s="2195"/>
    </row>
    <row r="296300" spans="101:101">
      <c r="CW296300" s="2210"/>
    </row>
    <row r="296301" spans="101:101">
      <c r="CW296301" s="2195"/>
    </row>
    <row r="296325" spans="101:101">
      <c r="CW296325" s="2210"/>
    </row>
    <row r="296326" spans="101:101">
      <c r="CW296326" s="2195"/>
    </row>
    <row r="296350" spans="101:101">
      <c r="CW296350" s="2210"/>
    </row>
    <row r="296351" spans="101:101">
      <c r="CW296351" s="2195"/>
    </row>
    <row r="296375" spans="101:101">
      <c r="CW296375" s="2210"/>
    </row>
    <row r="296376" spans="101:101">
      <c r="CW296376" s="2195"/>
    </row>
    <row r="296400" spans="101:101">
      <c r="CW296400" s="2210"/>
    </row>
    <row r="296401" spans="101:101">
      <c r="CW296401" s="2195"/>
    </row>
    <row r="296425" spans="101:101">
      <c r="CW296425" s="2210"/>
    </row>
    <row r="296426" spans="101:101">
      <c r="CW296426" s="2195"/>
    </row>
    <row r="296450" spans="101:101">
      <c r="CW296450" s="2210"/>
    </row>
    <row r="296451" spans="101:101">
      <c r="CW296451" s="2195"/>
    </row>
    <row r="296475" spans="101:101">
      <c r="CW296475" s="2210"/>
    </row>
    <row r="296476" spans="101:101">
      <c r="CW296476" s="2195"/>
    </row>
    <row r="296500" spans="101:101">
      <c r="CW296500" s="2210"/>
    </row>
    <row r="296501" spans="101:101">
      <c r="CW296501" s="2195"/>
    </row>
    <row r="296525" spans="101:101">
      <c r="CW296525" s="2210"/>
    </row>
    <row r="296526" spans="101:101">
      <c r="CW296526" s="2195"/>
    </row>
    <row r="296550" spans="101:101">
      <c r="CW296550" s="2210"/>
    </row>
    <row r="296551" spans="101:101">
      <c r="CW296551" s="2195"/>
    </row>
    <row r="296575" spans="101:101">
      <c r="CW296575" s="2210"/>
    </row>
    <row r="296576" spans="101:101">
      <c r="CW296576" s="2195"/>
    </row>
    <row r="296600" spans="101:101">
      <c r="CW296600" s="2210"/>
    </row>
    <row r="296601" spans="101:101">
      <c r="CW296601" s="2195"/>
    </row>
    <row r="296625" spans="101:101">
      <c r="CW296625" s="2210"/>
    </row>
    <row r="296626" spans="101:101">
      <c r="CW296626" s="2195"/>
    </row>
    <row r="296650" spans="101:101">
      <c r="CW296650" s="2210"/>
    </row>
    <row r="296651" spans="101:101">
      <c r="CW296651" s="2195"/>
    </row>
    <row r="296675" spans="101:101">
      <c r="CW296675" s="2210"/>
    </row>
    <row r="296676" spans="101:101">
      <c r="CW296676" s="2195"/>
    </row>
    <row r="296700" spans="101:101">
      <c r="CW296700" s="2210"/>
    </row>
    <row r="296701" spans="101:101">
      <c r="CW296701" s="2195"/>
    </row>
    <row r="296725" spans="101:101">
      <c r="CW296725" s="2210"/>
    </row>
    <row r="296726" spans="101:101">
      <c r="CW296726" s="2195"/>
    </row>
    <row r="296750" spans="101:101">
      <c r="CW296750" s="2210"/>
    </row>
    <row r="296751" spans="101:101">
      <c r="CW296751" s="2195"/>
    </row>
    <row r="296775" spans="101:101">
      <c r="CW296775" s="2210"/>
    </row>
    <row r="296776" spans="101:101">
      <c r="CW296776" s="2195"/>
    </row>
    <row r="296800" spans="101:101">
      <c r="CW296800" s="2210"/>
    </row>
    <row r="296801" spans="101:101">
      <c r="CW296801" s="2195"/>
    </row>
    <row r="296825" spans="101:101">
      <c r="CW296825" s="2210"/>
    </row>
    <row r="296826" spans="101:101">
      <c r="CW296826" s="2195"/>
    </row>
    <row r="296850" spans="101:101">
      <c r="CW296850" s="2210"/>
    </row>
    <row r="296851" spans="101:101">
      <c r="CW296851" s="2195"/>
    </row>
    <row r="296875" spans="101:101">
      <c r="CW296875" s="2210"/>
    </row>
    <row r="296876" spans="101:101">
      <c r="CW296876" s="2195"/>
    </row>
    <row r="296900" spans="101:101">
      <c r="CW296900" s="2210"/>
    </row>
    <row r="296901" spans="101:101">
      <c r="CW296901" s="2195"/>
    </row>
    <row r="296925" spans="101:101">
      <c r="CW296925" s="2210"/>
    </row>
    <row r="296926" spans="101:101">
      <c r="CW296926" s="2195"/>
    </row>
    <row r="296950" spans="101:101">
      <c r="CW296950" s="2210"/>
    </row>
    <row r="296951" spans="101:101">
      <c r="CW296951" s="2195"/>
    </row>
    <row r="296975" spans="101:101">
      <c r="CW296975" s="2210"/>
    </row>
    <row r="296976" spans="101:101">
      <c r="CW296976" s="2195"/>
    </row>
    <row r="297000" spans="101:101">
      <c r="CW297000" s="2210"/>
    </row>
    <row r="297001" spans="101:101">
      <c r="CW297001" s="2195"/>
    </row>
    <row r="297025" spans="101:101">
      <c r="CW297025" s="2210"/>
    </row>
    <row r="297026" spans="101:101">
      <c r="CW297026" s="2195"/>
    </row>
    <row r="297050" spans="101:101">
      <c r="CW297050" s="2210"/>
    </row>
    <row r="297051" spans="101:101">
      <c r="CW297051" s="2195"/>
    </row>
    <row r="297075" spans="101:101">
      <c r="CW297075" s="2210"/>
    </row>
    <row r="297076" spans="101:101">
      <c r="CW297076" s="2195"/>
    </row>
    <row r="297100" spans="101:101">
      <c r="CW297100" s="2210"/>
    </row>
    <row r="297101" spans="101:101">
      <c r="CW297101" s="2195"/>
    </row>
    <row r="297125" spans="101:101">
      <c r="CW297125" s="2210"/>
    </row>
    <row r="297126" spans="101:101">
      <c r="CW297126" s="2195"/>
    </row>
    <row r="297150" spans="101:101">
      <c r="CW297150" s="2210"/>
    </row>
    <row r="297151" spans="101:101">
      <c r="CW297151" s="2195"/>
    </row>
    <row r="297175" spans="101:101">
      <c r="CW297175" s="2210"/>
    </row>
    <row r="297176" spans="101:101">
      <c r="CW297176" s="2195"/>
    </row>
    <row r="297200" spans="101:101">
      <c r="CW297200" s="2210"/>
    </row>
    <row r="297201" spans="101:101">
      <c r="CW297201" s="2195"/>
    </row>
    <row r="297225" spans="101:101">
      <c r="CW297225" s="2210"/>
    </row>
    <row r="297226" spans="101:101">
      <c r="CW297226" s="2195"/>
    </row>
    <row r="297250" spans="101:101">
      <c r="CW297250" s="2210"/>
    </row>
    <row r="297251" spans="101:101">
      <c r="CW297251" s="2195"/>
    </row>
    <row r="297275" spans="101:101">
      <c r="CW297275" s="2210"/>
    </row>
    <row r="297276" spans="101:101">
      <c r="CW297276" s="2195"/>
    </row>
    <row r="297300" spans="101:101">
      <c r="CW297300" s="2210"/>
    </row>
    <row r="297301" spans="101:101">
      <c r="CW297301" s="2195"/>
    </row>
    <row r="297325" spans="101:101">
      <c r="CW297325" s="2210"/>
    </row>
    <row r="297326" spans="101:101">
      <c r="CW297326" s="2195"/>
    </row>
    <row r="297350" spans="101:101">
      <c r="CW297350" s="2210"/>
    </row>
    <row r="297351" spans="101:101">
      <c r="CW297351" s="2195"/>
    </row>
    <row r="297375" spans="101:101">
      <c r="CW297375" s="2210"/>
    </row>
    <row r="297376" spans="101:101">
      <c r="CW297376" s="2195"/>
    </row>
    <row r="297400" spans="101:101">
      <c r="CW297400" s="2210"/>
    </row>
    <row r="297401" spans="101:101">
      <c r="CW297401" s="2195"/>
    </row>
    <row r="297425" spans="101:101">
      <c r="CW297425" s="2210"/>
    </row>
    <row r="297426" spans="101:101">
      <c r="CW297426" s="2195"/>
    </row>
    <row r="297450" spans="101:101">
      <c r="CW297450" s="2210"/>
    </row>
    <row r="297451" spans="101:101">
      <c r="CW297451" s="2195"/>
    </row>
    <row r="297475" spans="101:101">
      <c r="CW297475" s="2210"/>
    </row>
    <row r="297476" spans="101:101">
      <c r="CW297476" s="2195"/>
    </row>
    <row r="297500" spans="101:101">
      <c r="CW297500" s="2210"/>
    </row>
    <row r="297501" spans="101:101">
      <c r="CW297501" s="2195"/>
    </row>
    <row r="297525" spans="101:101">
      <c r="CW297525" s="2210"/>
    </row>
    <row r="297526" spans="101:101">
      <c r="CW297526" s="2195"/>
    </row>
    <row r="297550" spans="101:101">
      <c r="CW297550" s="2210"/>
    </row>
    <row r="297551" spans="101:101">
      <c r="CW297551" s="2195"/>
    </row>
    <row r="297575" spans="101:101">
      <c r="CW297575" s="2210"/>
    </row>
    <row r="297576" spans="101:101">
      <c r="CW297576" s="2195"/>
    </row>
    <row r="297600" spans="101:101">
      <c r="CW297600" s="2210"/>
    </row>
    <row r="297601" spans="101:101">
      <c r="CW297601" s="2195"/>
    </row>
    <row r="297625" spans="101:101">
      <c r="CW297625" s="2210"/>
    </row>
    <row r="297626" spans="101:101">
      <c r="CW297626" s="2195"/>
    </row>
    <row r="297650" spans="101:101">
      <c r="CW297650" s="2210"/>
    </row>
    <row r="297651" spans="101:101">
      <c r="CW297651" s="2195"/>
    </row>
    <row r="297675" spans="101:101">
      <c r="CW297675" s="2210"/>
    </row>
    <row r="297676" spans="101:101">
      <c r="CW297676" s="2195"/>
    </row>
    <row r="297700" spans="101:101">
      <c r="CW297700" s="2210"/>
    </row>
    <row r="297701" spans="101:101">
      <c r="CW297701" s="2195"/>
    </row>
    <row r="297725" spans="101:101">
      <c r="CW297725" s="2210"/>
    </row>
    <row r="297726" spans="101:101">
      <c r="CW297726" s="2195"/>
    </row>
    <row r="297750" spans="101:101">
      <c r="CW297750" s="2210"/>
    </row>
    <row r="297751" spans="101:101">
      <c r="CW297751" s="2195"/>
    </row>
    <row r="297775" spans="101:101">
      <c r="CW297775" s="2210"/>
    </row>
    <row r="297776" spans="101:101">
      <c r="CW297776" s="2195"/>
    </row>
    <row r="297800" spans="101:101">
      <c r="CW297800" s="2210"/>
    </row>
    <row r="297801" spans="101:101">
      <c r="CW297801" s="2195"/>
    </row>
    <row r="297825" spans="101:101">
      <c r="CW297825" s="2210"/>
    </row>
    <row r="297826" spans="101:101">
      <c r="CW297826" s="2195"/>
    </row>
    <row r="297850" spans="101:101">
      <c r="CW297850" s="2210"/>
    </row>
    <row r="297851" spans="101:101">
      <c r="CW297851" s="2195"/>
    </row>
    <row r="297875" spans="101:101">
      <c r="CW297875" s="2210"/>
    </row>
    <row r="297876" spans="101:101">
      <c r="CW297876" s="2195"/>
    </row>
    <row r="297900" spans="101:101">
      <c r="CW297900" s="2210"/>
    </row>
    <row r="297901" spans="101:101">
      <c r="CW297901" s="2195"/>
    </row>
    <row r="297925" spans="101:101">
      <c r="CW297925" s="2210"/>
    </row>
    <row r="297926" spans="101:101">
      <c r="CW297926" s="2195"/>
    </row>
    <row r="297950" spans="101:101">
      <c r="CW297950" s="2210"/>
    </row>
    <row r="297951" spans="101:101">
      <c r="CW297951" s="2195"/>
    </row>
    <row r="297975" spans="101:101">
      <c r="CW297975" s="2210"/>
    </row>
    <row r="297976" spans="101:101">
      <c r="CW297976" s="2195"/>
    </row>
    <row r="298000" spans="101:101">
      <c r="CW298000" s="2210"/>
    </row>
    <row r="298001" spans="101:101">
      <c r="CW298001" s="2195"/>
    </row>
    <row r="298025" spans="101:101">
      <c r="CW298025" s="2210"/>
    </row>
    <row r="298026" spans="101:101">
      <c r="CW298026" s="2195"/>
    </row>
    <row r="298050" spans="101:101">
      <c r="CW298050" s="2210"/>
    </row>
    <row r="298051" spans="101:101">
      <c r="CW298051" s="2195"/>
    </row>
    <row r="298075" spans="101:101">
      <c r="CW298075" s="2210"/>
    </row>
    <row r="298076" spans="101:101">
      <c r="CW298076" s="2195"/>
    </row>
    <row r="298100" spans="101:101">
      <c r="CW298100" s="2210"/>
    </row>
    <row r="298101" spans="101:101">
      <c r="CW298101" s="2195"/>
    </row>
    <row r="298125" spans="101:101">
      <c r="CW298125" s="2210"/>
    </row>
    <row r="298126" spans="101:101">
      <c r="CW298126" s="2195"/>
    </row>
    <row r="298150" spans="101:101">
      <c r="CW298150" s="2210"/>
    </row>
    <row r="298151" spans="101:101">
      <c r="CW298151" s="2195"/>
    </row>
    <row r="298175" spans="101:101">
      <c r="CW298175" s="2210"/>
    </row>
    <row r="298176" spans="101:101">
      <c r="CW298176" s="2195"/>
    </row>
    <row r="298200" spans="101:101">
      <c r="CW298200" s="2210"/>
    </row>
    <row r="298201" spans="101:101">
      <c r="CW298201" s="2195"/>
    </row>
    <row r="298225" spans="101:101">
      <c r="CW298225" s="2210"/>
    </row>
    <row r="298226" spans="101:101">
      <c r="CW298226" s="2195"/>
    </row>
    <row r="298250" spans="101:101">
      <c r="CW298250" s="2210"/>
    </row>
    <row r="298251" spans="101:101">
      <c r="CW298251" s="2195"/>
    </row>
    <row r="298275" spans="101:101">
      <c r="CW298275" s="2210"/>
    </row>
    <row r="298276" spans="101:101">
      <c r="CW298276" s="2195"/>
    </row>
    <row r="298300" spans="101:101">
      <c r="CW298300" s="2210"/>
    </row>
    <row r="298301" spans="101:101">
      <c r="CW298301" s="2195"/>
    </row>
    <row r="298325" spans="101:101">
      <c r="CW298325" s="2210"/>
    </row>
    <row r="298326" spans="101:101">
      <c r="CW298326" s="2195"/>
    </row>
    <row r="298350" spans="101:101">
      <c r="CW298350" s="2210"/>
    </row>
    <row r="298351" spans="101:101">
      <c r="CW298351" s="2195"/>
    </row>
    <row r="298375" spans="101:101">
      <c r="CW298375" s="2210"/>
    </row>
    <row r="298376" spans="101:101">
      <c r="CW298376" s="2195"/>
    </row>
    <row r="298400" spans="101:101">
      <c r="CW298400" s="2210"/>
    </row>
    <row r="298401" spans="101:101">
      <c r="CW298401" s="2195"/>
    </row>
    <row r="298425" spans="101:101">
      <c r="CW298425" s="2210"/>
    </row>
    <row r="298426" spans="101:101">
      <c r="CW298426" s="2195"/>
    </row>
    <row r="298450" spans="101:101">
      <c r="CW298450" s="2210"/>
    </row>
    <row r="298451" spans="101:101">
      <c r="CW298451" s="2195"/>
    </row>
    <row r="298475" spans="101:101">
      <c r="CW298475" s="2210"/>
    </row>
    <row r="298476" spans="101:101">
      <c r="CW298476" s="2195"/>
    </row>
    <row r="298500" spans="101:101">
      <c r="CW298500" s="2210"/>
    </row>
    <row r="298501" spans="101:101">
      <c r="CW298501" s="2195"/>
    </row>
    <row r="298525" spans="101:101">
      <c r="CW298525" s="2210"/>
    </row>
    <row r="298526" spans="101:101">
      <c r="CW298526" s="2195"/>
    </row>
    <row r="298550" spans="101:101">
      <c r="CW298550" s="2210"/>
    </row>
    <row r="298551" spans="101:101">
      <c r="CW298551" s="2195"/>
    </row>
    <row r="298575" spans="101:101">
      <c r="CW298575" s="2210"/>
    </row>
    <row r="298576" spans="101:101">
      <c r="CW298576" s="2195"/>
    </row>
    <row r="298600" spans="101:101">
      <c r="CW298600" s="2210"/>
    </row>
    <row r="298601" spans="101:101">
      <c r="CW298601" s="2195"/>
    </row>
    <row r="298625" spans="101:101">
      <c r="CW298625" s="2210"/>
    </row>
    <row r="298626" spans="101:101">
      <c r="CW298626" s="2195"/>
    </row>
    <row r="298650" spans="101:101">
      <c r="CW298650" s="2210"/>
    </row>
    <row r="298651" spans="101:101">
      <c r="CW298651" s="2195"/>
    </row>
    <row r="298675" spans="101:101">
      <c r="CW298675" s="2210"/>
    </row>
    <row r="298676" spans="101:101">
      <c r="CW298676" s="2195"/>
    </row>
    <row r="298700" spans="101:101">
      <c r="CW298700" s="2210"/>
    </row>
    <row r="298701" spans="101:101">
      <c r="CW298701" s="2195"/>
    </row>
    <row r="298725" spans="101:101">
      <c r="CW298725" s="2210"/>
    </row>
    <row r="298726" spans="101:101">
      <c r="CW298726" s="2195"/>
    </row>
    <row r="298750" spans="101:101">
      <c r="CW298750" s="2210"/>
    </row>
    <row r="298751" spans="101:101">
      <c r="CW298751" s="2195"/>
    </row>
    <row r="298775" spans="101:101">
      <c r="CW298775" s="2210"/>
    </row>
    <row r="298776" spans="101:101">
      <c r="CW298776" s="2195"/>
    </row>
    <row r="298800" spans="101:101">
      <c r="CW298800" s="2210"/>
    </row>
    <row r="298801" spans="101:101">
      <c r="CW298801" s="2195"/>
    </row>
    <row r="298825" spans="101:101">
      <c r="CW298825" s="2210"/>
    </row>
    <row r="298826" spans="101:101">
      <c r="CW298826" s="2195"/>
    </row>
    <row r="298850" spans="101:101">
      <c r="CW298850" s="2210"/>
    </row>
    <row r="298851" spans="101:101">
      <c r="CW298851" s="2195"/>
    </row>
    <row r="298875" spans="101:101">
      <c r="CW298875" s="2210"/>
    </row>
    <row r="298876" spans="101:101">
      <c r="CW298876" s="2195"/>
    </row>
    <row r="298900" spans="101:101">
      <c r="CW298900" s="2210"/>
    </row>
    <row r="298901" spans="101:101">
      <c r="CW298901" s="2195"/>
    </row>
    <row r="298925" spans="101:101">
      <c r="CW298925" s="2210"/>
    </row>
    <row r="298926" spans="101:101">
      <c r="CW298926" s="2195"/>
    </row>
    <row r="298950" spans="101:101">
      <c r="CW298950" s="2210"/>
    </row>
    <row r="298951" spans="101:101">
      <c r="CW298951" s="2195"/>
    </row>
    <row r="298975" spans="101:101">
      <c r="CW298975" s="2210"/>
    </row>
    <row r="298976" spans="101:101">
      <c r="CW298976" s="2195"/>
    </row>
    <row r="299000" spans="101:101">
      <c r="CW299000" s="2210"/>
    </row>
    <row r="299001" spans="101:101">
      <c r="CW299001" s="2195"/>
    </row>
    <row r="299025" spans="101:101">
      <c r="CW299025" s="2210"/>
    </row>
    <row r="299026" spans="101:101">
      <c r="CW299026" s="2195"/>
    </row>
    <row r="299050" spans="101:101">
      <c r="CW299050" s="2210"/>
    </row>
    <row r="299051" spans="101:101">
      <c r="CW299051" s="2195"/>
    </row>
    <row r="299075" spans="101:101">
      <c r="CW299075" s="2210"/>
    </row>
    <row r="299076" spans="101:101">
      <c r="CW299076" s="2195"/>
    </row>
    <row r="299100" spans="101:101">
      <c r="CW299100" s="2210"/>
    </row>
    <row r="299101" spans="101:101">
      <c r="CW299101" s="2195"/>
    </row>
    <row r="299125" spans="101:101">
      <c r="CW299125" s="2210"/>
    </row>
    <row r="299126" spans="101:101">
      <c r="CW299126" s="2195"/>
    </row>
    <row r="299150" spans="101:101">
      <c r="CW299150" s="2210"/>
    </row>
    <row r="299151" spans="101:101">
      <c r="CW299151" s="2195"/>
    </row>
    <row r="299175" spans="101:101">
      <c r="CW299175" s="2210"/>
    </row>
    <row r="299176" spans="101:101">
      <c r="CW299176" s="2195"/>
    </row>
    <row r="299200" spans="101:101">
      <c r="CW299200" s="2210"/>
    </row>
    <row r="299201" spans="101:101">
      <c r="CW299201" s="2195"/>
    </row>
    <row r="299225" spans="101:101">
      <c r="CW299225" s="2210"/>
    </row>
    <row r="299226" spans="101:101">
      <c r="CW299226" s="2195"/>
    </row>
    <row r="299250" spans="101:101">
      <c r="CW299250" s="2210"/>
    </row>
    <row r="299251" spans="101:101">
      <c r="CW299251" s="2195"/>
    </row>
    <row r="299275" spans="101:101">
      <c r="CW299275" s="2210"/>
    </row>
    <row r="299276" spans="101:101">
      <c r="CW299276" s="2195"/>
    </row>
    <row r="299300" spans="101:101">
      <c r="CW299300" s="2210"/>
    </row>
    <row r="299301" spans="101:101">
      <c r="CW299301" s="2195"/>
    </row>
    <row r="299325" spans="101:101">
      <c r="CW299325" s="2210"/>
    </row>
    <row r="299326" spans="101:101">
      <c r="CW299326" s="2195"/>
    </row>
    <row r="299350" spans="101:101">
      <c r="CW299350" s="2210"/>
    </row>
    <row r="299351" spans="101:101">
      <c r="CW299351" s="2195"/>
    </row>
    <row r="299375" spans="101:101">
      <c r="CW299375" s="2210"/>
    </row>
    <row r="299376" spans="101:101">
      <c r="CW299376" s="2195"/>
    </row>
    <row r="299400" spans="101:101">
      <c r="CW299400" s="2210"/>
    </row>
    <row r="299401" spans="101:101">
      <c r="CW299401" s="2195"/>
    </row>
    <row r="299425" spans="101:101">
      <c r="CW299425" s="2210"/>
    </row>
    <row r="299426" spans="101:101">
      <c r="CW299426" s="2195"/>
    </row>
    <row r="299450" spans="101:101">
      <c r="CW299450" s="2210"/>
    </row>
    <row r="299451" spans="101:101">
      <c r="CW299451" s="2195"/>
    </row>
    <row r="299475" spans="101:101">
      <c r="CW299475" s="2210"/>
    </row>
    <row r="299476" spans="101:101">
      <c r="CW299476" s="2195"/>
    </row>
    <row r="299500" spans="101:101">
      <c r="CW299500" s="2210"/>
    </row>
    <row r="299501" spans="101:101">
      <c r="CW299501" s="2195"/>
    </row>
    <row r="299525" spans="101:101">
      <c r="CW299525" s="2210"/>
    </row>
    <row r="299526" spans="101:101">
      <c r="CW299526" s="2195"/>
    </row>
    <row r="299550" spans="101:101">
      <c r="CW299550" s="2210"/>
    </row>
    <row r="299551" spans="101:101">
      <c r="CW299551" s="2195"/>
    </row>
    <row r="299575" spans="101:101">
      <c r="CW299575" s="2210"/>
    </row>
    <row r="299576" spans="101:101">
      <c r="CW299576" s="2195"/>
    </row>
    <row r="299600" spans="101:101">
      <c r="CW299600" s="2210"/>
    </row>
    <row r="299601" spans="101:101">
      <c r="CW299601" s="2195"/>
    </row>
    <row r="299625" spans="101:101">
      <c r="CW299625" s="2210"/>
    </row>
    <row r="299626" spans="101:101">
      <c r="CW299626" s="2195"/>
    </row>
    <row r="299650" spans="101:101">
      <c r="CW299650" s="2210"/>
    </row>
    <row r="299651" spans="101:101">
      <c r="CW299651" s="2195"/>
    </row>
    <row r="299675" spans="101:101">
      <c r="CW299675" s="2210"/>
    </row>
    <row r="299676" spans="101:101">
      <c r="CW299676" s="2195"/>
    </row>
    <row r="299700" spans="101:101">
      <c r="CW299700" s="2210"/>
    </row>
    <row r="299701" spans="101:101">
      <c r="CW299701" s="2195"/>
    </row>
    <row r="299725" spans="101:101">
      <c r="CW299725" s="2210"/>
    </row>
    <row r="299726" spans="101:101">
      <c r="CW299726" s="2195"/>
    </row>
    <row r="299750" spans="101:101">
      <c r="CW299750" s="2210"/>
    </row>
    <row r="299751" spans="101:101">
      <c r="CW299751" s="2195"/>
    </row>
    <row r="299775" spans="101:101">
      <c r="CW299775" s="2210"/>
    </row>
    <row r="299776" spans="101:101">
      <c r="CW299776" s="2195"/>
    </row>
    <row r="299800" spans="101:101">
      <c r="CW299800" s="2210"/>
    </row>
    <row r="299801" spans="101:101">
      <c r="CW299801" s="2195"/>
    </row>
    <row r="299825" spans="101:101">
      <c r="CW299825" s="2210"/>
    </row>
    <row r="299826" spans="101:101">
      <c r="CW299826" s="2195"/>
    </row>
    <row r="299850" spans="101:101">
      <c r="CW299850" s="2210"/>
    </row>
    <row r="299851" spans="101:101">
      <c r="CW299851" s="2195"/>
    </row>
    <row r="299875" spans="101:101">
      <c r="CW299875" s="2210"/>
    </row>
    <row r="299876" spans="101:101">
      <c r="CW299876" s="2195"/>
    </row>
    <row r="299900" spans="101:101">
      <c r="CW299900" s="2210"/>
    </row>
    <row r="299901" spans="101:101">
      <c r="CW299901" s="2195"/>
    </row>
    <row r="299925" spans="101:101">
      <c r="CW299925" s="2210"/>
    </row>
    <row r="299926" spans="101:101">
      <c r="CW299926" s="2195"/>
    </row>
    <row r="299950" spans="101:101">
      <c r="CW299950" s="2210"/>
    </row>
    <row r="299951" spans="101:101">
      <c r="CW299951" s="2195"/>
    </row>
    <row r="299975" spans="101:101">
      <c r="CW299975" s="2210"/>
    </row>
    <row r="299976" spans="101:101">
      <c r="CW299976" s="2195"/>
    </row>
    <row r="300000" spans="101:101">
      <c r="CW300000" s="2210"/>
    </row>
    <row r="300001" spans="101:101">
      <c r="CW300001" s="2195"/>
    </row>
    <row r="300025" spans="101:101">
      <c r="CW300025" s="2210"/>
    </row>
    <row r="300026" spans="101:101">
      <c r="CW300026" s="2195"/>
    </row>
    <row r="300050" spans="101:101">
      <c r="CW300050" s="2210"/>
    </row>
    <row r="300051" spans="101:101">
      <c r="CW300051" s="2195"/>
    </row>
    <row r="300075" spans="101:101">
      <c r="CW300075" s="2210"/>
    </row>
    <row r="300076" spans="101:101">
      <c r="CW300076" s="2195"/>
    </row>
    <row r="300100" spans="101:101">
      <c r="CW300100" s="2210"/>
    </row>
    <row r="300101" spans="101:101">
      <c r="CW300101" s="2195"/>
    </row>
    <row r="300125" spans="101:101">
      <c r="CW300125" s="2210"/>
    </row>
    <row r="300126" spans="101:101">
      <c r="CW300126" s="2195"/>
    </row>
    <row r="300150" spans="101:101">
      <c r="CW300150" s="2210"/>
    </row>
    <row r="300151" spans="101:101">
      <c r="CW300151" s="2195"/>
    </row>
    <row r="300175" spans="101:101">
      <c r="CW300175" s="2210"/>
    </row>
    <row r="300176" spans="101:101">
      <c r="CW300176" s="2195"/>
    </row>
    <row r="300200" spans="101:101">
      <c r="CW300200" s="2210"/>
    </row>
    <row r="300201" spans="101:101">
      <c r="CW300201" s="2195"/>
    </row>
    <row r="300225" spans="101:101">
      <c r="CW300225" s="2210"/>
    </row>
    <row r="300226" spans="101:101">
      <c r="CW300226" s="2195"/>
    </row>
    <row r="300250" spans="101:101">
      <c r="CW300250" s="2210"/>
    </row>
    <row r="300251" spans="101:101">
      <c r="CW300251" s="2195"/>
    </row>
    <row r="300275" spans="101:101">
      <c r="CW300275" s="2210"/>
    </row>
    <row r="300276" spans="101:101">
      <c r="CW300276" s="2195"/>
    </row>
    <row r="300300" spans="101:101">
      <c r="CW300300" s="2210"/>
    </row>
    <row r="300301" spans="101:101">
      <c r="CW300301" s="2195"/>
    </row>
    <row r="300325" spans="101:101">
      <c r="CW300325" s="2210"/>
    </row>
    <row r="300326" spans="101:101">
      <c r="CW300326" s="2195"/>
    </row>
    <row r="300350" spans="101:101">
      <c r="CW300350" s="2210"/>
    </row>
    <row r="300351" spans="101:101">
      <c r="CW300351" s="2195"/>
    </row>
    <row r="300375" spans="101:101">
      <c r="CW300375" s="2210"/>
    </row>
    <row r="300376" spans="101:101">
      <c r="CW300376" s="2195"/>
    </row>
    <row r="300400" spans="101:101">
      <c r="CW300400" s="2210"/>
    </row>
    <row r="300401" spans="101:101">
      <c r="CW300401" s="2195"/>
    </row>
    <row r="300425" spans="101:101">
      <c r="CW300425" s="2210"/>
    </row>
    <row r="300426" spans="101:101">
      <c r="CW300426" s="2195"/>
    </row>
    <row r="300450" spans="101:101">
      <c r="CW300450" s="2210"/>
    </row>
    <row r="300451" spans="101:101">
      <c r="CW300451" s="2195"/>
    </row>
    <row r="300475" spans="101:101">
      <c r="CW300475" s="2210"/>
    </row>
    <row r="300476" spans="101:101">
      <c r="CW300476" s="2195"/>
    </row>
    <row r="300500" spans="101:101">
      <c r="CW300500" s="2210"/>
    </row>
    <row r="300501" spans="101:101">
      <c r="CW300501" s="2195"/>
    </row>
    <row r="300525" spans="101:101">
      <c r="CW300525" s="2210"/>
    </row>
    <row r="300526" spans="101:101">
      <c r="CW300526" s="2195"/>
    </row>
    <row r="300550" spans="101:101">
      <c r="CW300550" s="2210"/>
    </row>
    <row r="300551" spans="101:101">
      <c r="CW300551" s="2195"/>
    </row>
    <row r="300575" spans="101:101">
      <c r="CW300575" s="2210"/>
    </row>
    <row r="300576" spans="101:101">
      <c r="CW300576" s="2195"/>
    </row>
    <row r="300600" spans="101:101">
      <c r="CW300600" s="2210"/>
    </row>
    <row r="300601" spans="101:101">
      <c r="CW300601" s="2195"/>
    </row>
    <row r="300625" spans="101:101">
      <c r="CW300625" s="2210"/>
    </row>
    <row r="300626" spans="101:101">
      <c r="CW300626" s="2195"/>
    </row>
    <row r="300650" spans="101:101">
      <c r="CW300650" s="2210"/>
    </row>
    <row r="300651" spans="101:101">
      <c r="CW300651" s="2195"/>
    </row>
    <row r="300675" spans="101:101">
      <c r="CW300675" s="2210"/>
    </row>
    <row r="300676" spans="101:101">
      <c r="CW300676" s="2195"/>
    </row>
    <row r="300700" spans="101:101">
      <c r="CW300700" s="2210"/>
    </row>
    <row r="300701" spans="101:101">
      <c r="CW300701" s="2195"/>
    </row>
    <row r="300725" spans="101:101">
      <c r="CW300725" s="2210"/>
    </row>
    <row r="300726" spans="101:101">
      <c r="CW300726" s="2195"/>
    </row>
    <row r="300750" spans="101:101">
      <c r="CW300750" s="2210"/>
    </row>
    <row r="300751" spans="101:101">
      <c r="CW300751" s="2195"/>
    </row>
    <row r="300775" spans="101:101">
      <c r="CW300775" s="2210"/>
    </row>
    <row r="300776" spans="101:101">
      <c r="CW300776" s="2195"/>
    </row>
    <row r="300800" spans="101:101">
      <c r="CW300800" s="2210"/>
    </row>
    <row r="300801" spans="101:101">
      <c r="CW300801" s="2195"/>
    </row>
    <row r="300825" spans="101:101">
      <c r="CW300825" s="2210"/>
    </row>
    <row r="300826" spans="101:101">
      <c r="CW300826" s="2195"/>
    </row>
    <row r="300850" spans="101:101">
      <c r="CW300850" s="2210"/>
    </row>
    <row r="300851" spans="101:101">
      <c r="CW300851" s="2195"/>
    </row>
    <row r="300875" spans="101:101">
      <c r="CW300875" s="2210"/>
    </row>
    <row r="300876" spans="101:101">
      <c r="CW300876" s="2195"/>
    </row>
    <row r="300900" spans="101:101">
      <c r="CW300900" s="2210"/>
    </row>
    <row r="300901" spans="101:101">
      <c r="CW300901" s="2195"/>
    </row>
    <row r="300925" spans="101:101">
      <c r="CW300925" s="2210"/>
    </row>
    <row r="300926" spans="101:101">
      <c r="CW300926" s="2195"/>
    </row>
    <row r="300950" spans="101:101">
      <c r="CW300950" s="2210"/>
    </row>
    <row r="300951" spans="101:101">
      <c r="CW300951" s="2195"/>
    </row>
    <row r="300975" spans="101:101">
      <c r="CW300975" s="2210"/>
    </row>
    <row r="300976" spans="101:101">
      <c r="CW300976" s="2195"/>
    </row>
    <row r="301000" spans="101:101">
      <c r="CW301000" s="2210"/>
    </row>
    <row r="301001" spans="101:101">
      <c r="CW301001" s="2195"/>
    </row>
    <row r="301025" spans="101:101">
      <c r="CW301025" s="2210"/>
    </row>
    <row r="301026" spans="101:101">
      <c r="CW301026" s="2195"/>
    </row>
    <row r="301050" spans="101:101">
      <c r="CW301050" s="2210"/>
    </row>
    <row r="301051" spans="101:101">
      <c r="CW301051" s="2195"/>
    </row>
    <row r="301075" spans="101:101">
      <c r="CW301075" s="2210"/>
    </row>
    <row r="301076" spans="101:101">
      <c r="CW301076" s="2195"/>
    </row>
    <row r="301100" spans="101:101">
      <c r="CW301100" s="2210"/>
    </row>
    <row r="301101" spans="101:101">
      <c r="CW301101" s="2195"/>
    </row>
    <row r="301125" spans="101:101">
      <c r="CW301125" s="2210"/>
    </row>
    <row r="301126" spans="101:101">
      <c r="CW301126" s="2195"/>
    </row>
    <row r="301150" spans="101:101">
      <c r="CW301150" s="2210"/>
    </row>
    <row r="301151" spans="101:101">
      <c r="CW301151" s="2195"/>
    </row>
    <row r="301175" spans="101:101">
      <c r="CW301175" s="2210"/>
    </row>
    <row r="301176" spans="101:101">
      <c r="CW301176" s="2195"/>
    </row>
    <row r="301200" spans="101:101">
      <c r="CW301200" s="2210"/>
    </row>
    <row r="301201" spans="101:101">
      <c r="CW301201" s="2195"/>
    </row>
    <row r="301225" spans="101:101">
      <c r="CW301225" s="2210"/>
    </row>
    <row r="301226" spans="101:101">
      <c r="CW301226" s="2195"/>
    </row>
    <row r="301250" spans="101:101">
      <c r="CW301250" s="2210"/>
    </row>
    <row r="301251" spans="101:101">
      <c r="CW301251" s="2195"/>
    </row>
    <row r="301275" spans="101:101">
      <c r="CW301275" s="2210"/>
    </row>
    <row r="301276" spans="101:101">
      <c r="CW301276" s="2195"/>
    </row>
    <row r="301300" spans="101:101">
      <c r="CW301300" s="2210"/>
    </row>
    <row r="301301" spans="101:101">
      <c r="CW301301" s="2195"/>
    </row>
    <row r="301325" spans="101:101">
      <c r="CW301325" s="2210"/>
    </row>
    <row r="301326" spans="101:101">
      <c r="CW301326" s="2195"/>
    </row>
    <row r="301350" spans="101:101">
      <c r="CW301350" s="2210"/>
    </row>
    <row r="301351" spans="101:101">
      <c r="CW301351" s="2195"/>
    </row>
    <row r="301375" spans="101:101">
      <c r="CW301375" s="2210"/>
    </row>
    <row r="301376" spans="101:101">
      <c r="CW301376" s="2195"/>
    </row>
    <row r="301400" spans="101:101">
      <c r="CW301400" s="2210"/>
    </row>
    <row r="301401" spans="101:101">
      <c r="CW301401" s="2195"/>
    </row>
    <row r="301425" spans="101:101">
      <c r="CW301425" s="2210"/>
    </row>
    <row r="301426" spans="101:101">
      <c r="CW301426" s="2195"/>
    </row>
    <row r="301450" spans="101:101">
      <c r="CW301450" s="2210"/>
    </row>
    <row r="301451" spans="101:101">
      <c r="CW301451" s="2195"/>
    </row>
    <row r="301475" spans="101:101">
      <c r="CW301475" s="2210"/>
    </row>
    <row r="301476" spans="101:101">
      <c r="CW301476" s="2195"/>
    </row>
    <row r="301500" spans="101:101">
      <c r="CW301500" s="2210"/>
    </row>
    <row r="301501" spans="101:101">
      <c r="CW301501" s="2195"/>
    </row>
    <row r="301525" spans="101:101">
      <c r="CW301525" s="2210"/>
    </row>
    <row r="301526" spans="101:101">
      <c r="CW301526" s="2195"/>
    </row>
    <row r="301550" spans="101:101">
      <c r="CW301550" s="2210"/>
    </row>
    <row r="301551" spans="101:101">
      <c r="CW301551" s="2195"/>
    </row>
    <row r="301575" spans="101:101">
      <c r="CW301575" s="2210"/>
    </row>
    <row r="301576" spans="101:101">
      <c r="CW301576" s="2195"/>
    </row>
    <row r="301600" spans="101:101">
      <c r="CW301600" s="2210"/>
    </row>
    <row r="301601" spans="101:101">
      <c r="CW301601" s="2195"/>
    </row>
    <row r="301625" spans="101:101">
      <c r="CW301625" s="2210"/>
    </row>
    <row r="301626" spans="101:101">
      <c r="CW301626" s="2195"/>
    </row>
    <row r="301650" spans="101:101">
      <c r="CW301650" s="2210"/>
    </row>
    <row r="301651" spans="101:101">
      <c r="CW301651" s="2195"/>
    </row>
    <row r="301675" spans="101:101">
      <c r="CW301675" s="2210"/>
    </row>
    <row r="301676" spans="101:101">
      <c r="CW301676" s="2195"/>
    </row>
    <row r="301700" spans="101:101">
      <c r="CW301700" s="2210"/>
    </row>
    <row r="301701" spans="101:101">
      <c r="CW301701" s="2195"/>
    </row>
    <row r="301725" spans="101:101">
      <c r="CW301725" s="2210"/>
    </row>
    <row r="301726" spans="101:101">
      <c r="CW301726" s="2195"/>
    </row>
    <row r="301750" spans="101:101">
      <c r="CW301750" s="2210"/>
    </row>
    <row r="301751" spans="101:101">
      <c r="CW301751" s="2195"/>
    </row>
    <row r="301775" spans="101:101">
      <c r="CW301775" s="2210"/>
    </row>
    <row r="301776" spans="101:101">
      <c r="CW301776" s="2195"/>
    </row>
    <row r="301800" spans="101:101">
      <c r="CW301800" s="2210"/>
    </row>
    <row r="301801" spans="101:101">
      <c r="CW301801" s="2195"/>
    </row>
    <row r="301825" spans="101:101">
      <c r="CW301825" s="2210"/>
    </row>
    <row r="301826" spans="101:101">
      <c r="CW301826" s="2195"/>
    </row>
    <row r="301850" spans="101:101">
      <c r="CW301850" s="2210"/>
    </row>
    <row r="301851" spans="101:101">
      <c r="CW301851" s="2195"/>
    </row>
    <row r="301875" spans="101:101">
      <c r="CW301875" s="2210"/>
    </row>
    <row r="301876" spans="101:101">
      <c r="CW301876" s="2195"/>
    </row>
    <row r="301900" spans="101:101">
      <c r="CW301900" s="2210"/>
    </row>
    <row r="301901" spans="101:101">
      <c r="CW301901" s="2195"/>
    </row>
    <row r="301925" spans="101:101">
      <c r="CW301925" s="2210"/>
    </row>
    <row r="301926" spans="101:101">
      <c r="CW301926" s="2195"/>
    </row>
    <row r="301950" spans="101:101">
      <c r="CW301950" s="2210"/>
    </row>
    <row r="301951" spans="101:101">
      <c r="CW301951" s="2195"/>
    </row>
    <row r="301975" spans="101:101">
      <c r="CW301975" s="2210"/>
    </row>
    <row r="301976" spans="101:101">
      <c r="CW301976" s="2195"/>
    </row>
    <row r="302000" spans="101:101">
      <c r="CW302000" s="2210"/>
    </row>
    <row r="302001" spans="101:101">
      <c r="CW302001" s="2195"/>
    </row>
    <row r="302025" spans="101:101">
      <c r="CW302025" s="2210"/>
    </row>
    <row r="302026" spans="101:101">
      <c r="CW302026" s="2195"/>
    </row>
    <row r="302050" spans="101:101">
      <c r="CW302050" s="2210"/>
    </row>
    <row r="302051" spans="101:101">
      <c r="CW302051" s="2195"/>
    </row>
    <row r="302075" spans="101:101">
      <c r="CW302075" s="2210"/>
    </row>
    <row r="302076" spans="101:101">
      <c r="CW302076" s="2195"/>
    </row>
    <row r="302100" spans="101:101">
      <c r="CW302100" s="2210"/>
    </row>
    <row r="302101" spans="101:101">
      <c r="CW302101" s="2195"/>
    </row>
    <row r="302125" spans="101:101">
      <c r="CW302125" s="2210"/>
    </row>
    <row r="302126" spans="101:101">
      <c r="CW302126" s="2195"/>
    </row>
    <row r="302150" spans="101:101">
      <c r="CW302150" s="2210"/>
    </row>
    <row r="302151" spans="101:101">
      <c r="CW302151" s="2195"/>
    </row>
    <row r="302175" spans="101:101">
      <c r="CW302175" s="2210"/>
    </row>
    <row r="302176" spans="101:101">
      <c r="CW302176" s="2195"/>
    </row>
    <row r="302200" spans="101:101">
      <c r="CW302200" s="2210"/>
    </row>
    <row r="302201" spans="101:101">
      <c r="CW302201" s="2195"/>
    </row>
    <row r="302225" spans="101:101">
      <c r="CW302225" s="2210"/>
    </row>
    <row r="302226" spans="101:101">
      <c r="CW302226" s="2195"/>
    </row>
    <row r="302250" spans="101:101">
      <c r="CW302250" s="2210"/>
    </row>
    <row r="302251" spans="101:101">
      <c r="CW302251" s="2195"/>
    </row>
    <row r="302275" spans="101:101">
      <c r="CW302275" s="2210"/>
    </row>
    <row r="302276" spans="101:101">
      <c r="CW302276" s="2195"/>
    </row>
    <row r="302300" spans="101:101">
      <c r="CW302300" s="2210"/>
    </row>
    <row r="302301" spans="101:101">
      <c r="CW302301" s="2195"/>
    </row>
    <row r="302325" spans="101:101">
      <c r="CW302325" s="2210"/>
    </row>
    <row r="302326" spans="101:101">
      <c r="CW302326" s="2195"/>
    </row>
    <row r="302350" spans="101:101">
      <c r="CW302350" s="2210"/>
    </row>
    <row r="302351" spans="101:101">
      <c r="CW302351" s="2195"/>
    </row>
    <row r="302375" spans="101:101">
      <c r="CW302375" s="2210"/>
    </row>
    <row r="302376" spans="101:101">
      <c r="CW302376" s="2195"/>
    </row>
    <row r="302400" spans="101:101">
      <c r="CW302400" s="2210"/>
    </row>
    <row r="302401" spans="101:101">
      <c r="CW302401" s="2195"/>
    </row>
    <row r="302425" spans="101:101">
      <c r="CW302425" s="2210"/>
    </row>
    <row r="302426" spans="101:101">
      <c r="CW302426" s="2195"/>
    </row>
    <row r="302450" spans="101:101">
      <c r="CW302450" s="2210"/>
    </row>
    <row r="302451" spans="101:101">
      <c r="CW302451" s="2195"/>
    </row>
    <row r="302475" spans="101:101">
      <c r="CW302475" s="2210"/>
    </row>
    <row r="302476" spans="101:101">
      <c r="CW302476" s="2195"/>
    </row>
    <row r="302500" spans="101:101">
      <c r="CW302500" s="2210"/>
    </row>
    <row r="302501" spans="101:101">
      <c r="CW302501" s="2195"/>
    </row>
    <row r="302525" spans="101:101">
      <c r="CW302525" s="2210"/>
    </row>
    <row r="302526" spans="101:101">
      <c r="CW302526" s="2195"/>
    </row>
    <row r="302550" spans="101:101">
      <c r="CW302550" s="2210"/>
    </row>
    <row r="302551" spans="101:101">
      <c r="CW302551" s="2195"/>
    </row>
    <row r="302575" spans="101:101">
      <c r="CW302575" s="2210"/>
    </row>
    <row r="302576" spans="101:101">
      <c r="CW302576" s="2195"/>
    </row>
    <row r="302600" spans="101:101">
      <c r="CW302600" s="2210"/>
    </row>
    <row r="302601" spans="101:101">
      <c r="CW302601" s="2195"/>
    </row>
    <row r="302625" spans="101:101">
      <c r="CW302625" s="2210"/>
    </row>
    <row r="302626" spans="101:101">
      <c r="CW302626" s="2195"/>
    </row>
    <row r="302650" spans="101:101">
      <c r="CW302650" s="2210"/>
    </row>
    <row r="302651" spans="101:101">
      <c r="CW302651" s="2195"/>
    </row>
    <row r="302675" spans="101:101">
      <c r="CW302675" s="2210"/>
    </row>
    <row r="302676" spans="101:101">
      <c r="CW302676" s="2195"/>
    </row>
    <row r="302700" spans="101:101">
      <c r="CW302700" s="2210"/>
    </row>
    <row r="302701" spans="101:101">
      <c r="CW302701" s="2195"/>
    </row>
    <row r="302725" spans="101:101">
      <c r="CW302725" s="2210"/>
    </row>
    <row r="302726" spans="101:101">
      <c r="CW302726" s="2195"/>
    </row>
    <row r="302750" spans="101:101">
      <c r="CW302750" s="2210"/>
    </row>
    <row r="302751" spans="101:101">
      <c r="CW302751" s="2195"/>
    </row>
    <row r="302775" spans="101:101">
      <c r="CW302775" s="2210"/>
    </row>
    <row r="302776" spans="101:101">
      <c r="CW302776" s="2195"/>
    </row>
    <row r="302800" spans="101:101">
      <c r="CW302800" s="2210"/>
    </row>
    <row r="302801" spans="101:101">
      <c r="CW302801" s="2195"/>
    </row>
    <row r="302825" spans="101:101">
      <c r="CW302825" s="2210"/>
    </row>
    <row r="302826" spans="101:101">
      <c r="CW302826" s="2195"/>
    </row>
    <row r="302850" spans="101:101">
      <c r="CW302850" s="2210"/>
    </row>
    <row r="302851" spans="101:101">
      <c r="CW302851" s="2195"/>
    </row>
    <row r="302875" spans="101:101">
      <c r="CW302875" s="2210"/>
    </row>
    <row r="302876" spans="101:101">
      <c r="CW302876" s="2195"/>
    </row>
    <row r="302900" spans="101:101">
      <c r="CW302900" s="2210"/>
    </row>
    <row r="302901" spans="101:101">
      <c r="CW302901" s="2195"/>
    </row>
    <row r="302925" spans="101:101">
      <c r="CW302925" s="2210"/>
    </row>
    <row r="302926" spans="101:101">
      <c r="CW302926" s="2195"/>
    </row>
    <row r="302950" spans="101:101">
      <c r="CW302950" s="2210"/>
    </row>
    <row r="302951" spans="101:101">
      <c r="CW302951" s="2195"/>
    </row>
    <row r="302975" spans="101:101">
      <c r="CW302975" s="2210"/>
    </row>
    <row r="302976" spans="101:101">
      <c r="CW302976" s="2195"/>
    </row>
    <row r="303000" spans="101:101">
      <c r="CW303000" s="2210"/>
    </row>
    <row r="303001" spans="101:101">
      <c r="CW303001" s="2195"/>
    </row>
    <row r="303025" spans="101:101">
      <c r="CW303025" s="2210"/>
    </row>
    <row r="303026" spans="101:101">
      <c r="CW303026" s="2195"/>
    </row>
    <row r="303050" spans="101:101">
      <c r="CW303050" s="2210"/>
    </row>
    <row r="303051" spans="101:101">
      <c r="CW303051" s="2195"/>
    </row>
    <row r="303075" spans="101:101">
      <c r="CW303075" s="2210"/>
    </row>
    <row r="303076" spans="101:101">
      <c r="CW303076" s="2195"/>
    </row>
    <row r="303100" spans="101:101">
      <c r="CW303100" s="2210"/>
    </row>
    <row r="303101" spans="101:101">
      <c r="CW303101" s="2195"/>
    </row>
    <row r="303125" spans="101:101">
      <c r="CW303125" s="2210"/>
    </row>
    <row r="303126" spans="101:101">
      <c r="CW303126" s="2195"/>
    </row>
    <row r="303150" spans="101:101">
      <c r="CW303150" s="2210"/>
    </row>
    <row r="303151" spans="101:101">
      <c r="CW303151" s="2195"/>
    </row>
    <row r="303175" spans="101:101">
      <c r="CW303175" s="2210"/>
    </row>
    <row r="303176" spans="101:101">
      <c r="CW303176" s="2195"/>
    </row>
    <row r="303200" spans="101:101">
      <c r="CW303200" s="2210"/>
    </row>
    <row r="303201" spans="101:101">
      <c r="CW303201" s="2195"/>
    </row>
    <row r="303225" spans="101:101">
      <c r="CW303225" s="2210"/>
    </row>
    <row r="303226" spans="101:101">
      <c r="CW303226" s="2195"/>
    </row>
    <row r="303250" spans="101:101">
      <c r="CW303250" s="2210"/>
    </row>
    <row r="303251" spans="101:101">
      <c r="CW303251" s="2195"/>
    </row>
    <row r="303275" spans="101:101">
      <c r="CW303275" s="2210"/>
    </row>
    <row r="303276" spans="101:101">
      <c r="CW303276" s="2195"/>
    </row>
    <row r="303300" spans="101:101">
      <c r="CW303300" s="2210"/>
    </row>
    <row r="303301" spans="101:101">
      <c r="CW303301" s="2195"/>
    </row>
    <row r="303325" spans="101:101">
      <c r="CW303325" s="2210"/>
    </row>
    <row r="303326" spans="101:101">
      <c r="CW303326" s="2195"/>
    </row>
    <row r="303350" spans="101:101">
      <c r="CW303350" s="2210"/>
    </row>
    <row r="303351" spans="101:101">
      <c r="CW303351" s="2195"/>
    </row>
    <row r="303375" spans="101:101">
      <c r="CW303375" s="2210"/>
    </row>
    <row r="303376" spans="101:101">
      <c r="CW303376" s="2195"/>
    </row>
    <row r="303400" spans="101:101">
      <c r="CW303400" s="2210"/>
    </row>
    <row r="303401" spans="101:101">
      <c r="CW303401" s="2195"/>
    </row>
    <row r="303425" spans="101:101">
      <c r="CW303425" s="2210"/>
    </row>
    <row r="303426" spans="101:101">
      <c r="CW303426" s="2195"/>
    </row>
    <row r="303450" spans="101:101">
      <c r="CW303450" s="2210"/>
    </row>
    <row r="303451" spans="101:101">
      <c r="CW303451" s="2195"/>
    </row>
    <row r="303475" spans="101:101">
      <c r="CW303475" s="2210"/>
    </row>
    <row r="303476" spans="101:101">
      <c r="CW303476" s="2195"/>
    </row>
    <row r="303500" spans="101:101">
      <c r="CW303500" s="2210"/>
    </row>
    <row r="303501" spans="101:101">
      <c r="CW303501" s="2195"/>
    </row>
    <row r="303525" spans="101:101">
      <c r="CW303525" s="2210"/>
    </row>
    <row r="303526" spans="101:101">
      <c r="CW303526" s="2195"/>
    </row>
    <row r="303550" spans="101:101">
      <c r="CW303550" s="2210"/>
    </row>
    <row r="303551" spans="101:101">
      <c r="CW303551" s="2195"/>
    </row>
    <row r="303575" spans="101:101">
      <c r="CW303575" s="2210"/>
    </row>
    <row r="303576" spans="101:101">
      <c r="CW303576" s="2195"/>
    </row>
    <row r="303600" spans="101:101">
      <c r="CW303600" s="2210"/>
    </row>
    <row r="303601" spans="101:101">
      <c r="CW303601" s="2195"/>
    </row>
    <row r="303625" spans="101:101">
      <c r="CW303625" s="2210"/>
    </row>
    <row r="303626" spans="101:101">
      <c r="CW303626" s="2195"/>
    </row>
    <row r="303650" spans="101:101">
      <c r="CW303650" s="2210"/>
    </row>
    <row r="303651" spans="101:101">
      <c r="CW303651" s="2195"/>
    </row>
    <row r="303675" spans="101:101">
      <c r="CW303675" s="2210"/>
    </row>
    <row r="303676" spans="101:101">
      <c r="CW303676" s="2195"/>
    </row>
    <row r="303700" spans="101:101">
      <c r="CW303700" s="2210"/>
    </row>
    <row r="303701" spans="101:101">
      <c r="CW303701" s="2195"/>
    </row>
    <row r="303725" spans="101:101">
      <c r="CW303725" s="2210"/>
    </row>
    <row r="303726" spans="101:101">
      <c r="CW303726" s="2195"/>
    </row>
    <row r="303750" spans="101:101">
      <c r="CW303750" s="2210"/>
    </row>
    <row r="303751" spans="101:101">
      <c r="CW303751" s="2195"/>
    </row>
    <row r="303775" spans="101:101">
      <c r="CW303775" s="2210"/>
    </row>
    <row r="303776" spans="101:101">
      <c r="CW303776" s="2195"/>
    </row>
    <row r="303800" spans="101:101">
      <c r="CW303800" s="2210"/>
    </row>
    <row r="303801" spans="101:101">
      <c r="CW303801" s="2195"/>
    </row>
    <row r="303825" spans="101:101">
      <c r="CW303825" s="2210"/>
    </row>
    <row r="303826" spans="101:101">
      <c r="CW303826" s="2195"/>
    </row>
    <row r="303850" spans="101:101">
      <c r="CW303850" s="2210"/>
    </row>
    <row r="303851" spans="101:101">
      <c r="CW303851" s="2195"/>
    </row>
    <row r="303875" spans="101:101">
      <c r="CW303875" s="2210"/>
    </row>
    <row r="303876" spans="101:101">
      <c r="CW303876" s="2195"/>
    </row>
    <row r="303900" spans="101:101">
      <c r="CW303900" s="2210"/>
    </row>
    <row r="303901" spans="101:101">
      <c r="CW303901" s="2195"/>
    </row>
    <row r="303925" spans="101:101">
      <c r="CW303925" s="2210"/>
    </row>
    <row r="303926" spans="101:101">
      <c r="CW303926" s="2195"/>
    </row>
    <row r="303950" spans="101:101">
      <c r="CW303950" s="2210"/>
    </row>
    <row r="303951" spans="101:101">
      <c r="CW303951" s="2195"/>
    </row>
    <row r="303975" spans="101:101">
      <c r="CW303975" s="2210"/>
    </row>
    <row r="303976" spans="101:101">
      <c r="CW303976" s="2195"/>
    </row>
    <row r="304000" spans="101:101">
      <c r="CW304000" s="2210"/>
    </row>
    <row r="304001" spans="101:101">
      <c r="CW304001" s="2195"/>
    </row>
    <row r="304025" spans="101:101">
      <c r="CW304025" s="2210"/>
    </row>
    <row r="304026" spans="101:101">
      <c r="CW304026" s="2195"/>
    </row>
    <row r="304050" spans="101:101">
      <c r="CW304050" s="2210"/>
    </row>
    <row r="304051" spans="101:101">
      <c r="CW304051" s="2195"/>
    </row>
    <row r="304075" spans="101:101">
      <c r="CW304075" s="2210"/>
    </row>
    <row r="304076" spans="101:101">
      <c r="CW304076" s="2195"/>
    </row>
    <row r="304100" spans="101:101">
      <c r="CW304100" s="2210"/>
    </row>
    <row r="304101" spans="101:101">
      <c r="CW304101" s="2195"/>
    </row>
    <row r="304125" spans="101:101">
      <c r="CW304125" s="2210"/>
    </row>
    <row r="304126" spans="101:101">
      <c r="CW304126" s="2195"/>
    </row>
    <row r="304150" spans="101:101">
      <c r="CW304150" s="2210"/>
    </row>
    <row r="304151" spans="101:101">
      <c r="CW304151" s="2195"/>
    </row>
    <row r="304175" spans="101:101">
      <c r="CW304175" s="2210"/>
    </row>
    <row r="304176" spans="101:101">
      <c r="CW304176" s="2195"/>
    </row>
    <row r="304200" spans="101:101">
      <c r="CW304200" s="2210"/>
    </row>
    <row r="304201" spans="101:101">
      <c r="CW304201" s="2195"/>
    </row>
    <row r="304225" spans="101:101">
      <c r="CW304225" s="2210"/>
    </row>
    <row r="304226" spans="101:101">
      <c r="CW304226" s="2195"/>
    </row>
    <row r="304250" spans="101:101">
      <c r="CW304250" s="2210"/>
    </row>
    <row r="304251" spans="101:101">
      <c r="CW304251" s="2195"/>
    </row>
    <row r="304275" spans="101:101">
      <c r="CW304275" s="2210"/>
    </row>
    <row r="304276" spans="101:101">
      <c r="CW304276" s="2195"/>
    </row>
    <row r="304300" spans="101:101">
      <c r="CW304300" s="2210"/>
    </row>
    <row r="304301" spans="101:101">
      <c r="CW304301" s="2195"/>
    </row>
    <row r="304325" spans="101:101">
      <c r="CW304325" s="2210"/>
    </row>
    <row r="304326" spans="101:101">
      <c r="CW304326" s="2195"/>
    </row>
    <row r="304350" spans="101:101">
      <c r="CW304350" s="2210"/>
    </row>
    <row r="304351" spans="101:101">
      <c r="CW304351" s="2195"/>
    </row>
    <row r="304375" spans="101:101">
      <c r="CW304375" s="2210"/>
    </row>
    <row r="304376" spans="101:101">
      <c r="CW304376" s="2195"/>
    </row>
    <row r="304400" spans="101:101">
      <c r="CW304400" s="2210"/>
    </row>
    <row r="304401" spans="101:101">
      <c r="CW304401" s="2195"/>
    </row>
    <row r="304425" spans="101:101">
      <c r="CW304425" s="2210"/>
    </row>
    <row r="304426" spans="101:101">
      <c r="CW304426" s="2195"/>
    </row>
    <row r="304450" spans="101:101">
      <c r="CW304450" s="2210"/>
    </row>
    <row r="304451" spans="101:101">
      <c r="CW304451" s="2195"/>
    </row>
    <row r="304475" spans="101:101">
      <c r="CW304475" s="2210"/>
    </row>
    <row r="304476" spans="101:101">
      <c r="CW304476" s="2195"/>
    </row>
    <row r="304500" spans="101:101">
      <c r="CW304500" s="2210"/>
    </row>
    <row r="304501" spans="101:101">
      <c r="CW304501" s="2195"/>
    </row>
    <row r="304525" spans="101:101">
      <c r="CW304525" s="2210"/>
    </row>
    <row r="304526" spans="101:101">
      <c r="CW304526" s="2195"/>
    </row>
    <row r="304550" spans="101:101">
      <c r="CW304550" s="2210"/>
    </row>
    <row r="304551" spans="101:101">
      <c r="CW304551" s="2195"/>
    </row>
    <row r="304575" spans="101:101">
      <c r="CW304575" s="2210"/>
    </row>
    <row r="304576" spans="101:101">
      <c r="CW304576" s="2195"/>
    </row>
    <row r="304600" spans="101:101">
      <c r="CW304600" s="2210"/>
    </row>
    <row r="304601" spans="101:101">
      <c r="CW304601" s="2195"/>
    </row>
    <row r="304625" spans="101:101">
      <c r="CW304625" s="2210"/>
    </row>
    <row r="304626" spans="101:101">
      <c r="CW304626" s="2195"/>
    </row>
    <row r="304650" spans="101:101">
      <c r="CW304650" s="2210"/>
    </row>
    <row r="304651" spans="101:101">
      <c r="CW304651" s="2195"/>
    </row>
    <row r="304675" spans="101:101">
      <c r="CW304675" s="2210"/>
    </row>
    <row r="304676" spans="101:101">
      <c r="CW304676" s="2195"/>
    </row>
    <row r="304700" spans="101:101">
      <c r="CW304700" s="2210"/>
    </row>
    <row r="304701" spans="101:101">
      <c r="CW304701" s="2195"/>
    </row>
    <row r="304725" spans="101:101">
      <c r="CW304725" s="2210"/>
    </row>
    <row r="304726" spans="101:101">
      <c r="CW304726" s="2195"/>
    </row>
    <row r="304750" spans="101:101">
      <c r="CW304750" s="2210"/>
    </row>
    <row r="304751" spans="101:101">
      <c r="CW304751" s="2195"/>
    </row>
    <row r="304775" spans="101:101">
      <c r="CW304775" s="2210"/>
    </row>
    <row r="304776" spans="101:101">
      <c r="CW304776" s="2195"/>
    </row>
    <row r="304800" spans="101:101">
      <c r="CW304800" s="2210"/>
    </row>
    <row r="304801" spans="101:101">
      <c r="CW304801" s="2195"/>
    </row>
    <row r="304825" spans="101:101">
      <c r="CW304825" s="2210"/>
    </row>
    <row r="304826" spans="101:101">
      <c r="CW304826" s="2195"/>
    </row>
    <row r="304850" spans="101:101">
      <c r="CW304850" s="2210"/>
    </row>
    <row r="304851" spans="101:101">
      <c r="CW304851" s="2195"/>
    </row>
    <row r="304875" spans="101:101">
      <c r="CW304875" s="2210"/>
    </row>
    <row r="304876" spans="101:101">
      <c r="CW304876" s="2195"/>
    </row>
    <row r="304900" spans="101:101">
      <c r="CW304900" s="2210"/>
    </row>
    <row r="304901" spans="101:101">
      <c r="CW304901" s="2195"/>
    </row>
    <row r="304925" spans="101:101">
      <c r="CW304925" s="2210"/>
    </row>
    <row r="304926" spans="101:101">
      <c r="CW304926" s="2195"/>
    </row>
    <row r="304950" spans="101:101">
      <c r="CW304950" s="2210"/>
    </row>
    <row r="304951" spans="101:101">
      <c r="CW304951" s="2195"/>
    </row>
    <row r="304975" spans="101:101">
      <c r="CW304975" s="2210"/>
    </row>
    <row r="304976" spans="101:101">
      <c r="CW304976" s="2195"/>
    </row>
    <row r="305000" spans="101:101">
      <c r="CW305000" s="2210"/>
    </row>
    <row r="305001" spans="101:101">
      <c r="CW305001" s="2195"/>
    </row>
    <row r="305025" spans="101:101">
      <c r="CW305025" s="2210"/>
    </row>
    <row r="305026" spans="101:101">
      <c r="CW305026" s="2195"/>
    </row>
    <row r="305050" spans="101:101">
      <c r="CW305050" s="2210"/>
    </row>
    <row r="305051" spans="101:101">
      <c r="CW305051" s="2195"/>
    </row>
    <row r="305075" spans="101:101">
      <c r="CW305075" s="2210"/>
    </row>
    <row r="305076" spans="101:101">
      <c r="CW305076" s="2195"/>
    </row>
    <row r="305100" spans="101:101">
      <c r="CW305100" s="2210"/>
    </row>
    <row r="305101" spans="101:101">
      <c r="CW305101" s="2195"/>
    </row>
    <row r="305125" spans="101:101">
      <c r="CW305125" s="2210"/>
    </row>
    <row r="305126" spans="101:101">
      <c r="CW305126" s="2195"/>
    </row>
    <row r="305150" spans="101:101">
      <c r="CW305150" s="2210"/>
    </row>
    <row r="305151" spans="101:101">
      <c r="CW305151" s="2195"/>
    </row>
    <row r="305175" spans="101:101">
      <c r="CW305175" s="2210"/>
    </row>
    <row r="305176" spans="101:101">
      <c r="CW305176" s="2195"/>
    </row>
    <row r="305200" spans="101:101">
      <c r="CW305200" s="2210"/>
    </row>
    <row r="305201" spans="101:101">
      <c r="CW305201" s="2195"/>
    </row>
    <row r="305225" spans="101:101">
      <c r="CW305225" s="2210"/>
    </row>
    <row r="305226" spans="101:101">
      <c r="CW305226" s="2195"/>
    </row>
    <row r="305250" spans="101:101">
      <c r="CW305250" s="2210"/>
    </row>
    <row r="305251" spans="101:101">
      <c r="CW305251" s="2195"/>
    </row>
    <row r="305275" spans="101:101">
      <c r="CW305275" s="2210"/>
    </row>
    <row r="305276" spans="101:101">
      <c r="CW305276" s="2195"/>
    </row>
    <row r="305300" spans="101:101">
      <c r="CW305300" s="2210"/>
    </row>
    <row r="305301" spans="101:101">
      <c r="CW305301" s="2195"/>
    </row>
    <row r="305325" spans="101:101">
      <c r="CW305325" s="2210"/>
    </row>
    <row r="305326" spans="101:101">
      <c r="CW305326" s="2195"/>
    </row>
    <row r="305350" spans="101:101">
      <c r="CW305350" s="2210"/>
    </row>
    <row r="305351" spans="101:101">
      <c r="CW305351" s="2195"/>
    </row>
    <row r="305375" spans="101:101">
      <c r="CW305375" s="2210"/>
    </row>
    <row r="305376" spans="101:101">
      <c r="CW305376" s="2195"/>
    </row>
    <row r="305400" spans="101:101">
      <c r="CW305400" s="2210"/>
    </row>
    <row r="305401" spans="101:101">
      <c r="CW305401" s="2195"/>
    </row>
    <row r="305425" spans="101:101">
      <c r="CW305425" s="2210"/>
    </row>
    <row r="305426" spans="101:101">
      <c r="CW305426" s="2195"/>
    </row>
    <row r="305450" spans="101:101">
      <c r="CW305450" s="2210"/>
    </row>
    <row r="305451" spans="101:101">
      <c r="CW305451" s="2195"/>
    </row>
    <row r="305475" spans="101:101">
      <c r="CW305475" s="2210"/>
    </row>
    <row r="305476" spans="101:101">
      <c r="CW305476" s="2195"/>
    </row>
    <row r="305500" spans="101:101">
      <c r="CW305500" s="2210"/>
    </row>
    <row r="305501" spans="101:101">
      <c r="CW305501" s="2195"/>
    </row>
    <row r="305525" spans="101:101">
      <c r="CW305525" s="2210"/>
    </row>
    <row r="305526" spans="101:101">
      <c r="CW305526" s="2195"/>
    </row>
    <row r="305550" spans="101:101">
      <c r="CW305550" s="2210"/>
    </row>
    <row r="305551" spans="101:101">
      <c r="CW305551" s="2195"/>
    </row>
    <row r="305575" spans="101:101">
      <c r="CW305575" s="2210"/>
    </row>
    <row r="305576" spans="101:101">
      <c r="CW305576" s="2195"/>
    </row>
    <row r="305600" spans="101:101">
      <c r="CW305600" s="2210"/>
    </row>
    <row r="305601" spans="101:101">
      <c r="CW305601" s="2195"/>
    </row>
    <row r="305625" spans="101:101">
      <c r="CW305625" s="2210"/>
    </row>
    <row r="305626" spans="101:101">
      <c r="CW305626" s="2195"/>
    </row>
    <row r="305650" spans="101:101">
      <c r="CW305650" s="2210"/>
    </row>
    <row r="305651" spans="101:101">
      <c r="CW305651" s="2195"/>
    </row>
    <row r="305675" spans="101:101">
      <c r="CW305675" s="2210"/>
    </row>
    <row r="305676" spans="101:101">
      <c r="CW305676" s="2195"/>
    </row>
    <row r="305700" spans="101:101">
      <c r="CW305700" s="2210"/>
    </row>
    <row r="305701" spans="101:101">
      <c r="CW305701" s="2195"/>
    </row>
    <row r="305725" spans="101:101">
      <c r="CW305725" s="2210"/>
    </row>
    <row r="305726" spans="101:101">
      <c r="CW305726" s="2195"/>
    </row>
    <row r="305750" spans="101:101">
      <c r="CW305750" s="2210"/>
    </row>
    <row r="305751" spans="101:101">
      <c r="CW305751" s="2195"/>
    </row>
    <row r="305775" spans="101:101">
      <c r="CW305775" s="2210"/>
    </row>
    <row r="305776" spans="101:101">
      <c r="CW305776" s="2195"/>
    </row>
    <row r="305800" spans="101:101">
      <c r="CW305800" s="2210"/>
    </row>
    <row r="305801" spans="101:101">
      <c r="CW305801" s="2195"/>
    </row>
    <row r="305825" spans="101:101">
      <c r="CW305825" s="2210"/>
    </row>
    <row r="305826" spans="101:101">
      <c r="CW305826" s="2195"/>
    </row>
    <row r="305850" spans="101:101">
      <c r="CW305850" s="2210"/>
    </row>
    <row r="305851" spans="101:101">
      <c r="CW305851" s="2195"/>
    </row>
    <row r="305875" spans="101:101">
      <c r="CW305875" s="2210"/>
    </row>
    <row r="305876" spans="101:101">
      <c r="CW305876" s="2195"/>
    </row>
    <row r="305900" spans="101:101">
      <c r="CW305900" s="2210"/>
    </row>
    <row r="305901" spans="101:101">
      <c r="CW305901" s="2195"/>
    </row>
    <row r="305925" spans="101:101">
      <c r="CW305925" s="2210"/>
    </row>
    <row r="305926" spans="101:101">
      <c r="CW305926" s="2195"/>
    </row>
    <row r="305950" spans="101:101">
      <c r="CW305950" s="2210"/>
    </row>
    <row r="305951" spans="101:101">
      <c r="CW305951" s="2195"/>
    </row>
    <row r="305975" spans="101:101">
      <c r="CW305975" s="2210"/>
    </row>
    <row r="305976" spans="101:101">
      <c r="CW305976" s="2195"/>
    </row>
    <row r="306000" spans="101:101">
      <c r="CW306000" s="2210"/>
    </row>
    <row r="306001" spans="101:101">
      <c r="CW306001" s="2195"/>
    </row>
    <row r="306025" spans="101:101">
      <c r="CW306025" s="2210"/>
    </row>
    <row r="306026" spans="101:101">
      <c r="CW306026" s="2195"/>
    </row>
    <row r="306050" spans="101:101">
      <c r="CW306050" s="2210"/>
    </row>
    <row r="306051" spans="101:101">
      <c r="CW306051" s="2195"/>
    </row>
    <row r="306075" spans="101:101">
      <c r="CW306075" s="2210"/>
    </row>
    <row r="306076" spans="101:101">
      <c r="CW306076" s="2195"/>
    </row>
    <row r="306100" spans="101:101">
      <c r="CW306100" s="2210"/>
    </row>
    <row r="306101" spans="101:101">
      <c r="CW306101" s="2195"/>
    </row>
    <row r="306125" spans="101:101">
      <c r="CW306125" s="2210"/>
    </row>
    <row r="306126" spans="101:101">
      <c r="CW306126" s="2195"/>
    </row>
    <row r="306150" spans="101:101">
      <c r="CW306150" s="2210"/>
    </row>
    <row r="306151" spans="101:101">
      <c r="CW306151" s="2195"/>
    </row>
    <row r="306175" spans="101:101">
      <c r="CW306175" s="2210"/>
    </row>
    <row r="306176" spans="101:101">
      <c r="CW306176" s="2195"/>
    </row>
    <row r="306200" spans="101:101">
      <c r="CW306200" s="2210"/>
    </row>
    <row r="306201" spans="101:101">
      <c r="CW306201" s="2195"/>
    </row>
    <row r="306225" spans="101:101">
      <c r="CW306225" s="2210"/>
    </row>
    <row r="306226" spans="101:101">
      <c r="CW306226" s="2195"/>
    </row>
    <row r="306250" spans="101:101">
      <c r="CW306250" s="2210"/>
    </row>
    <row r="306251" spans="101:101">
      <c r="CW306251" s="2195"/>
    </row>
    <row r="306275" spans="101:101">
      <c r="CW306275" s="2210"/>
    </row>
    <row r="306276" spans="101:101">
      <c r="CW306276" s="2195"/>
    </row>
    <row r="306300" spans="101:101">
      <c r="CW306300" s="2210"/>
    </row>
    <row r="306301" spans="101:101">
      <c r="CW306301" s="2195"/>
    </row>
    <row r="306325" spans="101:101">
      <c r="CW306325" s="2210"/>
    </row>
    <row r="306326" spans="101:101">
      <c r="CW306326" s="2195"/>
    </row>
    <row r="306350" spans="101:101">
      <c r="CW306350" s="2210"/>
    </row>
    <row r="306351" spans="101:101">
      <c r="CW306351" s="2195"/>
    </row>
    <row r="306375" spans="101:101">
      <c r="CW306375" s="2210"/>
    </row>
    <row r="306376" spans="101:101">
      <c r="CW306376" s="2195"/>
    </row>
    <row r="306400" spans="101:101">
      <c r="CW306400" s="2210"/>
    </row>
    <row r="306401" spans="101:101">
      <c r="CW306401" s="2195"/>
    </row>
    <row r="306425" spans="101:101">
      <c r="CW306425" s="2210"/>
    </row>
    <row r="306426" spans="101:101">
      <c r="CW306426" s="2195"/>
    </row>
    <row r="306450" spans="101:101">
      <c r="CW306450" s="2210"/>
    </row>
    <row r="306451" spans="101:101">
      <c r="CW306451" s="2195"/>
    </row>
    <row r="306475" spans="101:101">
      <c r="CW306475" s="2210"/>
    </row>
    <row r="306476" spans="101:101">
      <c r="CW306476" s="2195"/>
    </row>
    <row r="306500" spans="101:101">
      <c r="CW306500" s="2210"/>
    </row>
    <row r="306501" spans="101:101">
      <c r="CW306501" s="2195"/>
    </row>
    <row r="306525" spans="101:101">
      <c r="CW306525" s="2210"/>
    </row>
    <row r="306526" spans="101:101">
      <c r="CW306526" s="2195"/>
    </row>
    <row r="306550" spans="101:101">
      <c r="CW306550" s="2210"/>
    </row>
    <row r="306551" spans="101:101">
      <c r="CW306551" s="2195"/>
    </row>
    <row r="306575" spans="101:101">
      <c r="CW306575" s="2210"/>
    </row>
    <row r="306576" spans="101:101">
      <c r="CW306576" s="2195"/>
    </row>
    <row r="306600" spans="101:101">
      <c r="CW306600" s="2210"/>
    </row>
    <row r="306601" spans="101:101">
      <c r="CW306601" s="2195"/>
    </row>
    <row r="306625" spans="101:101">
      <c r="CW306625" s="2210"/>
    </row>
    <row r="306626" spans="101:101">
      <c r="CW306626" s="2195"/>
    </row>
    <row r="306650" spans="101:101">
      <c r="CW306650" s="2210"/>
    </row>
    <row r="306651" spans="101:101">
      <c r="CW306651" s="2195"/>
    </row>
    <row r="306675" spans="101:101">
      <c r="CW306675" s="2210"/>
    </row>
    <row r="306676" spans="101:101">
      <c r="CW306676" s="2195"/>
    </row>
    <row r="306700" spans="101:101">
      <c r="CW306700" s="2210"/>
    </row>
    <row r="306701" spans="101:101">
      <c r="CW306701" s="2195"/>
    </row>
    <row r="306725" spans="101:101">
      <c r="CW306725" s="2210"/>
    </row>
    <row r="306726" spans="101:101">
      <c r="CW306726" s="2195"/>
    </row>
    <row r="306750" spans="101:101">
      <c r="CW306750" s="2210"/>
    </row>
    <row r="306751" spans="101:101">
      <c r="CW306751" s="2195"/>
    </row>
    <row r="306775" spans="101:101">
      <c r="CW306775" s="2210"/>
    </row>
    <row r="306776" spans="101:101">
      <c r="CW306776" s="2195"/>
    </row>
    <row r="306800" spans="101:101">
      <c r="CW306800" s="2210"/>
    </row>
    <row r="306801" spans="101:101">
      <c r="CW306801" s="2195"/>
    </row>
    <row r="306825" spans="101:101">
      <c r="CW306825" s="2210"/>
    </row>
    <row r="306826" spans="101:101">
      <c r="CW306826" s="2195"/>
    </row>
    <row r="306850" spans="101:101">
      <c r="CW306850" s="2210"/>
    </row>
    <row r="306851" spans="101:101">
      <c r="CW306851" s="2195"/>
    </row>
    <row r="306875" spans="101:101">
      <c r="CW306875" s="2210"/>
    </row>
    <row r="306876" spans="101:101">
      <c r="CW306876" s="2195"/>
    </row>
    <row r="306900" spans="101:101">
      <c r="CW306900" s="2210"/>
    </row>
    <row r="306901" spans="101:101">
      <c r="CW306901" s="2195"/>
    </row>
    <row r="306925" spans="101:101">
      <c r="CW306925" s="2210"/>
    </row>
    <row r="306926" spans="101:101">
      <c r="CW306926" s="2195"/>
    </row>
    <row r="306950" spans="101:101">
      <c r="CW306950" s="2210"/>
    </row>
    <row r="306951" spans="101:101">
      <c r="CW306951" s="2195"/>
    </row>
    <row r="306975" spans="101:101">
      <c r="CW306975" s="2210"/>
    </row>
    <row r="306976" spans="101:101">
      <c r="CW306976" s="2195"/>
    </row>
    <row r="307000" spans="101:101">
      <c r="CW307000" s="2210"/>
    </row>
    <row r="307001" spans="101:101">
      <c r="CW307001" s="2195"/>
    </row>
    <row r="307025" spans="101:101">
      <c r="CW307025" s="2210"/>
    </row>
    <row r="307026" spans="101:101">
      <c r="CW307026" s="2195"/>
    </row>
    <row r="307050" spans="101:101">
      <c r="CW307050" s="2210"/>
    </row>
    <row r="307051" spans="101:101">
      <c r="CW307051" s="2195"/>
    </row>
    <row r="307075" spans="101:101">
      <c r="CW307075" s="2210"/>
    </row>
    <row r="307076" spans="101:101">
      <c r="CW307076" s="2195"/>
    </row>
    <row r="307100" spans="101:101">
      <c r="CW307100" s="2210"/>
    </row>
    <row r="307101" spans="101:101">
      <c r="CW307101" s="2195"/>
    </row>
    <row r="307125" spans="101:101">
      <c r="CW307125" s="2210"/>
    </row>
    <row r="307126" spans="101:101">
      <c r="CW307126" s="2195"/>
    </row>
    <row r="307150" spans="101:101">
      <c r="CW307150" s="2210"/>
    </row>
    <row r="307151" spans="101:101">
      <c r="CW307151" s="2195"/>
    </row>
    <row r="307175" spans="101:101">
      <c r="CW307175" s="2210"/>
    </row>
    <row r="307176" spans="101:101">
      <c r="CW307176" s="2195"/>
    </row>
    <row r="307200" spans="101:101">
      <c r="CW307200" s="2210"/>
    </row>
    <row r="307201" spans="101:101">
      <c r="CW307201" s="2195"/>
    </row>
    <row r="307225" spans="101:101">
      <c r="CW307225" s="2210"/>
    </row>
    <row r="307226" spans="101:101">
      <c r="CW307226" s="2195"/>
    </row>
    <row r="307250" spans="101:101">
      <c r="CW307250" s="2210"/>
    </row>
    <row r="307251" spans="101:101">
      <c r="CW307251" s="2195"/>
    </row>
    <row r="307275" spans="101:101">
      <c r="CW307275" s="2210"/>
    </row>
    <row r="307276" spans="101:101">
      <c r="CW307276" s="2195"/>
    </row>
    <row r="307300" spans="101:101">
      <c r="CW307300" s="2210"/>
    </row>
    <row r="307301" spans="101:101">
      <c r="CW307301" s="2195"/>
    </row>
    <row r="307325" spans="101:101">
      <c r="CW307325" s="2210"/>
    </row>
    <row r="307326" spans="101:101">
      <c r="CW307326" s="2195"/>
    </row>
    <row r="307350" spans="101:101">
      <c r="CW307350" s="2210"/>
    </row>
    <row r="307351" spans="101:101">
      <c r="CW307351" s="2195"/>
    </row>
    <row r="307375" spans="101:101">
      <c r="CW307375" s="2210"/>
    </row>
    <row r="307376" spans="101:101">
      <c r="CW307376" s="2195"/>
    </row>
    <row r="307400" spans="101:101">
      <c r="CW307400" s="2210"/>
    </row>
    <row r="307401" spans="101:101">
      <c r="CW307401" s="2195"/>
    </row>
    <row r="307425" spans="101:101">
      <c r="CW307425" s="2210"/>
    </row>
    <row r="307426" spans="101:101">
      <c r="CW307426" s="2195"/>
    </row>
    <row r="307450" spans="101:101">
      <c r="CW307450" s="2210"/>
    </row>
    <row r="307451" spans="101:101">
      <c r="CW307451" s="2195"/>
    </row>
    <row r="307475" spans="101:101">
      <c r="CW307475" s="2210"/>
    </row>
    <row r="307476" spans="101:101">
      <c r="CW307476" s="2195"/>
    </row>
    <row r="307500" spans="101:101">
      <c r="CW307500" s="2210"/>
    </row>
    <row r="307501" spans="101:101">
      <c r="CW307501" s="2195"/>
    </row>
    <row r="307525" spans="101:101">
      <c r="CW307525" s="2210"/>
    </row>
    <row r="307526" spans="101:101">
      <c r="CW307526" s="2195"/>
    </row>
    <row r="307550" spans="101:101">
      <c r="CW307550" s="2210"/>
    </row>
    <row r="307551" spans="101:101">
      <c r="CW307551" s="2195"/>
    </row>
    <row r="307575" spans="101:101">
      <c r="CW307575" s="2210"/>
    </row>
    <row r="307576" spans="101:101">
      <c r="CW307576" s="2195"/>
    </row>
    <row r="307600" spans="101:101">
      <c r="CW307600" s="2210"/>
    </row>
    <row r="307601" spans="101:101">
      <c r="CW307601" s="2195"/>
    </row>
    <row r="307625" spans="101:101">
      <c r="CW307625" s="2210"/>
    </row>
    <row r="307626" spans="101:101">
      <c r="CW307626" s="2195"/>
    </row>
    <row r="307650" spans="101:101">
      <c r="CW307650" s="2210"/>
    </row>
    <row r="307651" spans="101:101">
      <c r="CW307651" s="2195"/>
    </row>
    <row r="307675" spans="101:101">
      <c r="CW307675" s="2210"/>
    </row>
    <row r="307676" spans="101:101">
      <c r="CW307676" s="2195"/>
    </row>
    <row r="307700" spans="101:101">
      <c r="CW307700" s="2210"/>
    </row>
    <row r="307701" spans="101:101">
      <c r="CW307701" s="2195"/>
    </row>
    <row r="307725" spans="101:101">
      <c r="CW307725" s="2210"/>
    </row>
    <row r="307726" spans="101:101">
      <c r="CW307726" s="2195"/>
    </row>
    <row r="307750" spans="101:101">
      <c r="CW307750" s="2210"/>
    </row>
    <row r="307751" spans="101:101">
      <c r="CW307751" s="2195"/>
    </row>
    <row r="307775" spans="101:101">
      <c r="CW307775" s="2210"/>
    </row>
    <row r="307776" spans="101:101">
      <c r="CW307776" s="2195"/>
    </row>
    <row r="307800" spans="101:101">
      <c r="CW307800" s="2210"/>
    </row>
    <row r="307801" spans="101:101">
      <c r="CW307801" s="2195"/>
    </row>
    <row r="307825" spans="101:101">
      <c r="CW307825" s="2210"/>
    </row>
    <row r="307826" spans="101:101">
      <c r="CW307826" s="2195"/>
    </row>
    <row r="307850" spans="101:101">
      <c r="CW307850" s="2210"/>
    </row>
    <row r="307851" spans="101:101">
      <c r="CW307851" s="2195"/>
    </row>
    <row r="307875" spans="101:101">
      <c r="CW307875" s="2210"/>
    </row>
    <row r="307876" spans="101:101">
      <c r="CW307876" s="2195"/>
    </row>
    <row r="307900" spans="101:101">
      <c r="CW307900" s="2210"/>
    </row>
    <row r="307901" spans="101:101">
      <c r="CW307901" s="2195"/>
    </row>
    <row r="307925" spans="101:101">
      <c r="CW307925" s="2210"/>
    </row>
    <row r="307926" spans="101:101">
      <c r="CW307926" s="2195"/>
    </row>
    <row r="307950" spans="101:101">
      <c r="CW307950" s="2210"/>
    </row>
    <row r="307951" spans="101:101">
      <c r="CW307951" s="2195"/>
    </row>
    <row r="307975" spans="101:101">
      <c r="CW307975" s="2210"/>
    </row>
    <row r="307976" spans="101:101">
      <c r="CW307976" s="2195"/>
    </row>
    <row r="308000" spans="101:101">
      <c r="CW308000" s="2210"/>
    </row>
    <row r="308001" spans="101:101">
      <c r="CW308001" s="2195"/>
    </row>
    <row r="308025" spans="101:101">
      <c r="CW308025" s="2210"/>
    </row>
    <row r="308026" spans="101:101">
      <c r="CW308026" s="2195"/>
    </row>
    <row r="308050" spans="101:101">
      <c r="CW308050" s="2210"/>
    </row>
    <row r="308051" spans="101:101">
      <c r="CW308051" s="2195"/>
    </row>
    <row r="308075" spans="101:101">
      <c r="CW308075" s="2210"/>
    </row>
    <row r="308076" spans="101:101">
      <c r="CW308076" s="2195"/>
    </row>
    <row r="308100" spans="101:101">
      <c r="CW308100" s="2210"/>
    </row>
    <row r="308101" spans="101:101">
      <c r="CW308101" s="2195"/>
    </row>
    <row r="308125" spans="101:101">
      <c r="CW308125" s="2210"/>
    </row>
    <row r="308126" spans="101:101">
      <c r="CW308126" s="2195"/>
    </row>
    <row r="308150" spans="101:101">
      <c r="CW308150" s="2210"/>
    </row>
    <row r="308151" spans="101:101">
      <c r="CW308151" s="2195"/>
    </row>
    <row r="308175" spans="101:101">
      <c r="CW308175" s="2210"/>
    </row>
    <row r="308176" spans="101:101">
      <c r="CW308176" s="2195"/>
    </row>
    <row r="308200" spans="101:101">
      <c r="CW308200" s="2210"/>
    </row>
    <row r="308201" spans="101:101">
      <c r="CW308201" s="2195"/>
    </row>
    <row r="308225" spans="101:101">
      <c r="CW308225" s="2210"/>
    </row>
    <row r="308226" spans="101:101">
      <c r="CW308226" s="2195"/>
    </row>
    <row r="308250" spans="101:101">
      <c r="CW308250" s="2210"/>
    </row>
    <row r="308251" spans="101:101">
      <c r="CW308251" s="2195"/>
    </row>
    <row r="308275" spans="101:101">
      <c r="CW308275" s="2210"/>
    </row>
    <row r="308276" spans="101:101">
      <c r="CW308276" s="2195"/>
    </row>
    <row r="308300" spans="101:101">
      <c r="CW308300" s="2210"/>
    </row>
    <row r="308301" spans="101:101">
      <c r="CW308301" s="2195"/>
    </row>
    <row r="308325" spans="101:101">
      <c r="CW308325" s="2210"/>
    </row>
    <row r="308326" spans="101:101">
      <c r="CW308326" s="2195"/>
    </row>
    <row r="308350" spans="101:101">
      <c r="CW308350" s="2210"/>
    </row>
    <row r="308351" spans="101:101">
      <c r="CW308351" s="2195"/>
    </row>
    <row r="308375" spans="101:101">
      <c r="CW308375" s="2210"/>
    </row>
    <row r="308376" spans="101:101">
      <c r="CW308376" s="2195"/>
    </row>
    <row r="308400" spans="101:101">
      <c r="CW308400" s="2210"/>
    </row>
    <row r="308401" spans="101:101">
      <c r="CW308401" s="2195"/>
    </row>
    <row r="308425" spans="101:101">
      <c r="CW308425" s="2210"/>
    </row>
    <row r="308426" spans="101:101">
      <c r="CW308426" s="2195"/>
    </row>
    <row r="308450" spans="101:101">
      <c r="CW308450" s="2210"/>
    </row>
    <row r="308451" spans="101:101">
      <c r="CW308451" s="2195"/>
    </row>
    <row r="308475" spans="101:101">
      <c r="CW308475" s="2210"/>
    </row>
    <row r="308476" spans="101:101">
      <c r="CW308476" s="2195"/>
    </row>
    <row r="308500" spans="101:101">
      <c r="CW308500" s="2210"/>
    </row>
    <row r="308501" spans="101:101">
      <c r="CW308501" s="2195"/>
    </row>
    <row r="308525" spans="101:101">
      <c r="CW308525" s="2210"/>
    </row>
    <row r="308526" spans="101:101">
      <c r="CW308526" s="2195"/>
    </row>
    <row r="308550" spans="101:101">
      <c r="CW308550" s="2210"/>
    </row>
    <row r="308551" spans="101:101">
      <c r="CW308551" s="2195"/>
    </row>
    <row r="308575" spans="101:101">
      <c r="CW308575" s="2210"/>
    </row>
    <row r="308576" spans="101:101">
      <c r="CW308576" s="2195"/>
    </row>
    <row r="308600" spans="101:101">
      <c r="CW308600" s="2210"/>
    </row>
    <row r="308601" spans="101:101">
      <c r="CW308601" s="2195"/>
    </row>
    <row r="308625" spans="101:101">
      <c r="CW308625" s="2210"/>
    </row>
    <row r="308626" spans="101:101">
      <c r="CW308626" s="2195"/>
    </row>
    <row r="308650" spans="101:101">
      <c r="CW308650" s="2210"/>
    </row>
    <row r="308651" spans="101:101">
      <c r="CW308651" s="2195"/>
    </row>
    <row r="308675" spans="101:101">
      <c r="CW308675" s="2210"/>
    </row>
    <row r="308676" spans="101:101">
      <c r="CW308676" s="2195"/>
    </row>
    <row r="308700" spans="101:101">
      <c r="CW308700" s="2210"/>
    </row>
    <row r="308701" spans="101:101">
      <c r="CW308701" s="2195"/>
    </row>
    <row r="308725" spans="101:101">
      <c r="CW308725" s="2210"/>
    </row>
    <row r="308726" spans="101:101">
      <c r="CW308726" s="2195"/>
    </row>
    <row r="308750" spans="101:101">
      <c r="CW308750" s="2210"/>
    </row>
    <row r="308751" spans="101:101">
      <c r="CW308751" s="2195"/>
    </row>
    <row r="308775" spans="101:101">
      <c r="CW308775" s="2210"/>
    </row>
    <row r="308776" spans="101:101">
      <c r="CW308776" s="2195"/>
    </row>
    <row r="308800" spans="101:101">
      <c r="CW308800" s="2210"/>
    </row>
    <row r="308801" spans="101:101">
      <c r="CW308801" s="2195"/>
    </row>
    <row r="308825" spans="101:101">
      <c r="CW308825" s="2210"/>
    </row>
    <row r="308826" spans="101:101">
      <c r="CW308826" s="2195"/>
    </row>
    <row r="308850" spans="101:101">
      <c r="CW308850" s="2210"/>
    </row>
    <row r="308851" spans="101:101">
      <c r="CW308851" s="2195"/>
    </row>
    <row r="308875" spans="101:101">
      <c r="CW308875" s="2210"/>
    </row>
    <row r="308876" spans="101:101">
      <c r="CW308876" s="2195"/>
    </row>
    <row r="308900" spans="101:101">
      <c r="CW308900" s="2210"/>
    </row>
    <row r="308901" spans="101:101">
      <c r="CW308901" s="2195"/>
    </row>
    <row r="308925" spans="101:101">
      <c r="CW308925" s="2210"/>
    </row>
    <row r="308926" spans="101:101">
      <c r="CW308926" s="2195"/>
    </row>
    <row r="308950" spans="101:101">
      <c r="CW308950" s="2210"/>
    </row>
    <row r="308951" spans="101:101">
      <c r="CW308951" s="2195"/>
    </row>
    <row r="308975" spans="101:101">
      <c r="CW308975" s="2210"/>
    </row>
    <row r="308976" spans="101:101">
      <c r="CW308976" s="2195"/>
    </row>
    <row r="309000" spans="101:101">
      <c r="CW309000" s="2210"/>
    </row>
    <row r="309001" spans="101:101">
      <c r="CW309001" s="2195"/>
    </row>
    <row r="309025" spans="101:101">
      <c r="CW309025" s="2210"/>
    </row>
    <row r="309026" spans="101:101">
      <c r="CW309026" s="2195"/>
    </row>
    <row r="309050" spans="101:101">
      <c r="CW309050" s="2210"/>
    </row>
    <row r="309051" spans="101:101">
      <c r="CW309051" s="2195"/>
    </row>
    <row r="309075" spans="101:101">
      <c r="CW309075" s="2210"/>
    </row>
    <row r="309076" spans="101:101">
      <c r="CW309076" s="2195"/>
    </row>
    <row r="309100" spans="101:101">
      <c r="CW309100" s="2210"/>
    </row>
    <row r="309101" spans="101:101">
      <c r="CW309101" s="2195"/>
    </row>
    <row r="309125" spans="101:101">
      <c r="CW309125" s="2210"/>
    </row>
    <row r="309126" spans="101:101">
      <c r="CW309126" s="2195"/>
    </row>
    <row r="309150" spans="101:101">
      <c r="CW309150" s="2210"/>
    </row>
    <row r="309151" spans="101:101">
      <c r="CW309151" s="2195"/>
    </row>
    <row r="309175" spans="101:101">
      <c r="CW309175" s="2210"/>
    </row>
    <row r="309176" spans="101:101">
      <c r="CW309176" s="2195"/>
    </row>
    <row r="309200" spans="101:101">
      <c r="CW309200" s="2210"/>
    </row>
    <row r="309201" spans="101:101">
      <c r="CW309201" s="2195"/>
    </row>
    <row r="309225" spans="101:101">
      <c r="CW309225" s="2210"/>
    </row>
    <row r="309226" spans="101:101">
      <c r="CW309226" s="2195"/>
    </row>
    <row r="309250" spans="101:101">
      <c r="CW309250" s="2210"/>
    </row>
    <row r="309251" spans="101:101">
      <c r="CW309251" s="2195"/>
    </row>
    <row r="309275" spans="101:101">
      <c r="CW309275" s="2210"/>
    </row>
    <row r="309276" spans="101:101">
      <c r="CW309276" s="2195"/>
    </row>
    <row r="309300" spans="101:101">
      <c r="CW309300" s="2210"/>
    </row>
    <row r="309301" spans="101:101">
      <c r="CW309301" s="2195"/>
    </row>
    <row r="309325" spans="101:101">
      <c r="CW309325" s="2210"/>
    </row>
    <row r="309326" spans="101:101">
      <c r="CW309326" s="2195"/>
    </row>
    <row r="309350" spans="101:101">
      <c r="CW309350" s="2210"/>
    </row>
    <row r="309351" spans="101:101">
      <c r="CW309351" s="2195"/>
    </row>
    <row r="309375" spans="101:101">
      <c r="CW309375" s="2210"/>
    </row>
    <row r="309376" spans="101:101">
      <c r="CW309376" s="2195"/>
    </row>
    <row r="309400" spans="101:101">
      <c r="CW309400" s="2210"/>
    </row>
    <row r="309401" spans="101:101">
      <c r="CW309401" s="2195"/>
    </row>
    <row r="309425" spans="101:101">
      <c r="CW309425" s="2210"/>
    </row>
    <row r="309426" spans="101:101">
      <c r="CW309426" s="2195"/>
    </row>
    <row r="309450" spans="101:101">
      <c r="CW309450" s="2210"/>
    </row>
    <row r="309451" spans="101:101">
      <c r="CW309451" s="2195"/>
    </row>
    <row r="309475" spans="101:101">
      <c r="CW309475" s="2210"/>
    </row>
    <row r="309476" spans="101:101">
      <c r="CW309476" s="2195"/>
    </row>
    <row r="309500" spans="101:101">
      <c r="CW309500" s="2210"/>
    </row>
    <row r="309501" spans="101:101">
      <c r="CW309501" s="2195"/>
    </row>
    <row r="309525" spans="101:101">
      <c r="CW309525" s="2210"/>
    </row>
    <row r="309526" spans="101:101">
      <c r="CW309526" s="2195"/>
    </row>
    <row r="309550" spans="101:101">
      <c r="CW309550" s="2210"/>
    </row>
    <row r="309551" spans="101:101">
      <c r="CW309551" s="2195"/>
    </row>
    <row r="309575" spans="101:101">
      <c r="CW309575" s="2210"/>
    </row>
    <row r="309576" spans="101:101">
      <c r="CW309576" s="2195"/>
    </row>
    <row r="309600" spans="101:101">
      <c r="CW309600" s="2210"/>
    </row>
    <row r="309601" spans="101:101">
      <c r="CW309601" s="2195"/>
    </row>
    <row r="309625" spans="101:101">
      <c r="CW309625" s="2210"/>
    </row>
    <row r="309626" spans="101:101">
      <c r="CW309626" s="2195"/>
    </row>
    <row r="309650" spans="101:101">
      <c r="CW309650" s="2210"/>
    </row>
    <row r="309651" spans="101:101">
      <c r="CW309651" s="2195"/>
    </row>
    <row r="309675" spans="101:101">
      <c r="CW309675" s="2210"/>
    </row>
    <row r="309676" spans="101:101">
      <c r="CW309676" s="2195"/>
    </row>
    <row r="309700" spans="101:101">
      <c r="CW309700" s="2210"/>
    </row>
    <row r="309701" spans="101:101">
      <c r="CW309701" s="2195"/>
    </row>
    <row r="309725" spans="101:101">
      <c r="CW309725" s="2210"/>
    </row>
    <row r="309726" spans="101:101">
      <c r="CW309726" s="2195"/>
    </row>
    <row r="309750" spans="101:101">
      <c r="CW309750" s="2210"/>
    </row>
    <row r="309751" spans="101:101">
      <c r="CW309751" s="2195"/>
    </row>
    <row r="309775" spans="101:101">
      <c r="CW309775" s="2210"/>
    </row>
    <row r="309776" spans="101:101">
      <c r="CW309776" s="2195"/>
    </row>
    <row r="309800" spans="101:101">
      <c r="CW309800" s="2210"/>
    </row>
    <row r="309801" spans="101:101">
      <c r="CW309801" s="2195"/>
    </row>
    <row r="309825" spans="101:101">
      <c r="CW309825" s="2210"/>
    </row>
    <row r="309826" spans="101:101">
      <c r="CW309826" s="2195"/>
    </row>
    <row r="309850" spans="101:101">
      <c r="CW309850" s="2210"/>
    </row>
    <row r="309851" spans="101:101">
      <c r="CW309851" s="2195"/>
    </row>
    <row r="309875" spans="101:101">
      <c r="CW309875" s="2210"/>
    </row>
    <row r="309876" spans="101:101">
      <c r="CW309876" s="2195"/>
    </row>
    <row r="309900" spans="101:101">
      <c r="CW309900" s="2210"/>
    </row>
    <row r="309901" spans="101:101">
      <c r="CW309901" s="2195"/>
    </row>
    <row r="309925" spans="101:101">
      <c r="CW309925" s="2210"/>
    </row>
    <row r="309926" spans="101:101">
      <c r="CW309926" s="2195"/>
    </row>
    <row r="309950" spans="101:101">
      <c r="CW309950" s="2210"/>
    </row>
    <row r="309951" spans="101:101">
      <c r="CW309951" s="2195"/>
    </row>
    <row r="309975" spans="101:101">
      <c r="CW309975" s="2210"/>
    </row>
    <row r="309976" spans="101:101">
      <c r="CW309976" s="2195"/>
    </row>
    <row r="310000" spans="101:101">
      <c r="CW310000" s="2210"/>
    </row>
    <row r="310001" spans="101:101">
      <c r="CW310001" s="2195"/>
    </row>
    <row r="310025" spans="101:101">
      <c r="CW310025" s="2210"/>
    </row>
    <row r="310026" spans="101:101">
      <c r="CW310026" s="2195"/>
    </row>
    <row r="310050" spans="101:101">
      <c r="CW310050" s="2210"/>
    </row>
    <row r="310051" spans="101:101">
      <c r="CW310051" s="2195"/>
    </row>
    <row r="310075" spans="101:101">
      <c r="CW310075" s="2210"/>
    </row>
    <row r="310076" spans="101:101">
      <c r="CW310076" s="2195"/>
    </row>
    <row r="310100" spans="101:101">
      <c r="CW310100" s="2210"/>
    </row>
    <row r="310101" spans="101:101">
      <c r="CW310101" s="2195"/>
    </row>
    <row r="310125" spans="101:101">
      <c r="CW310125" s="2210"/>
    </row>
    <row r="310126" spans="101:101">
      <c r="CW310126" s="2195"/>
    </row>
    <row r="310150" spans="101:101">
      <c r="CW310150" s="2210"/>
    </row>
    <row r="310151" spans="101:101">
      <c r="CW310151" s="2195"/>
    </row>
    <row r="310175" spans="101:101">
      <c r="CW310175" s="2210"/>
    </row>
    <row r="310176" spans="101:101">
      <c r="CW310176" s="2195"/>
    </row>
    <row r="310200" spans="101:101">
      <c r="CW310200" s="2210"/>
    </row>
    <row r="310201" spans="101:101">
      <c r="CW310201" s="2195"/>
    </row>
    <row r="310225" spans="101:101">
      <c r="CW310225" s="2210"/>
    </row>
    <row r="310226" spans="101:101">
      <c r="CW310226" s="2195"/>
    </row>
    <row r="310250" spans="101:101">
      <c r="CW310250" s="2210"/>
    </row>
    <row r="310251" spans="101:101">
      <c r="CW310251" s="2195"/>
    </row>
    <row r="310275" spans="101:101">
      <c r="CW310275" s="2210"/>
    </row>
    <row r="310276" spans="101:101">
      <c r="CW310276" s="2195"/>
    </row>
    <row r="310300" spans="101:101">
      <c r="CW310300" s="2210"/>
    </row>
    <row r="310301" spans="101:101">
      <c r="CW310301" s="2195"/>
    </row>
    <row r="310325" spans="101:101">
      <c r="CW310325" s="2210"/>
    </row>
    <row r="310326" spans="101:101">
      <c r="CW310326" s="2195"/>
    </row>
    <row r="310350" spans="101:101">
      <c r="CW310350" s="2210"/>
    </row>
    <row r="310351" spans="101:101">
      <c r="CW310351" s="2195"/>
    </row>
    <row r="310375" spans="101:101">
      <c r="CW310375" s="2210"/>
    </row>
    <row r="310376" spans="101:101">
      <c r="CW310376" s="2195"/>
    </row>
    <row r="310400" spans="101:101">
      <c r="CW310400" s="2210"/>
    </row>
    <row r="310401" spans="101:101">
      <c r="CW310401" s="2195"/>
    </row>
    <row r="310425" spans="101:101">
      <c r="CW310425" s="2210"/>
    </row>
    <row r="310426" spans="101:101">
      <c r="CW310426" s="2195"/>
    </row>
    <row r="310450" spans="101:101">
      <c r="CW310450" s="2210"/>
    </row>
    <row r="310451" spans="101:101">
      <c r="CW310451" s="2195"/>
    </row>
    <row r="310475" spans="101:101">
      <c r="CW310475" s="2210"/>
    </row>
    <row r="310476" spans="101:101">
      <c r="CW310476" s="2195"/>
    </row>
    <row r="310500" spans="101:101">
      <c r="CW310500" s="2210"/>
    </row>
    <row r="310501" spans="101:101">
      <c r="CW310501" s="2195"/>
    </row>
    <row r="310525" spans="101:101">
      <c r="CW310525" s="2210"/>
    </row>
    <row r="310526" spans="101:101">
      <c r="CW310526" s="2195"/>
    </row>
    <row r="310550" spans="101:101">
      <c r="CW310550" s="2210"/>
    </row>
    <row r="310551" spans="101:101">
      <c r="CW310551" s="2195"/>
    </row>
    <row r="310575" spans="101:101">
      <c r="CW310575" s="2210"/>
    </row>
    <row r="310576" spans="101:101">
      <c r="CW310576" s="2195"/>
    </row>
    <row r="310600" spans="101:101">
      <c r="CW310600" s="2210"/>
    </row>
    <row r="310601" spans="101:101">
      <c r="CW310601" s="2195"/>
    </row>
    <row r="310625" spans="101:101">
      <c r="CW310625" s="2210"/>
    </row>
    <row r="310626" spans="101:101">
      <c r="CW310626" s="2195"/>
    </row>
    <row r="310650" spans="101:101">
      <c r="CW310650" s="2210"/>
    </row>
    <row r="310651" spans="101:101">
      <c r="CW310651" s="2195"/>
    </row>
    <row r="310675" spans="101:101">
      <c r="CW310675" s="2210"/>
    </row>
    <row r="310676" spans="101:101">
      <c r="CW310676" s="2195"/>
    </row>
    <row r="310700" spans="101:101">
      <c r="CW310700" s="2210"/>
    </row>
    <row r="310701" spans="101:101">
      <c r="CW310701" s="2195"/>
    </row>
    <row r="310725" spans="101:101">
      <c r="CW310725" s="2210"/>
    </row>
    <row r="310726" spans="101:101">
      <c r="CW310726" s="2195"/>
    </row>
    <row r="310750" spans="101:101">
      <c r="CW310750" s="2210"/>
    </row>
    <row r="310751" spans="101:101">
      <c r="CW310751" s="2195"/>
    </row>
    <row r="310775" spans="101:101">
      <c r="CW310775" s="2210"/>
    </row>
    <row r="310776" spans="101:101">
      <c r="CW310776" s="2195"/>
    </row>
    <row r="310800" spans="101:101">
      <c r="CW310800" s="2210"/>
    </row>
    <row r="310801" spans="101:101">
      <c r="CW310801" s="2195"/>
    </row>
    <row r="310825" spans="101:101">
      <c r="CW310825" s="2210"/>
    </row>
    <row r="310826" spans="101:101">
      <c r="CW310826" s="2195"/>
    </row>
    <row r="310850" spans="101:101">
      <c r="CW310850" s="2210"/>
    </row>
    <row r="310851" spans="101:101">
      <c r="CW310851" s="2195"/>
    </row>
    <row r="310875" spans="101:101">
      <c r="CW310875" s="2210"/>
    </row>
    <row r="310876" spans="101:101">
      <c r="CW310876" s="2195"/>
    </row>
    <row r="310900" spans="101:101">
      <c r="CW310900" s="2210"/>
    </row>
    <row r="310901" spans="101:101">
      <c r="CW310901" s="2195"/>
    </row>
    <row r="310925" spans="101:101">
      <c r="CW310925" s="2210"/>
    </row>
    <row r="310926" spans="101:101">
      <c r="CW310926" s="2195"/>
    </row>
    <row r="310950" spans="101:101">
      <c r="CW310950" s="2210"/>
    </row>
    <row r="310951" spans="101:101">
      <c r="CW310951" s="2195"/>
    </row>
    <row r="310975" spans="101:101">
      <c r="CW310975" s="2210"/>
    </row>
    <row r="310976" spans="101:101">
      <c r="CW310976" s="2195"/>
    </row>
    <row r="311000" spans="101:101">
      <c r="CW311000" s="2210"/>
    </row>
    <row r="311001" spans="101:101">
      <c r="CW311001" s="2195"/>
    </row>
    <row r="311025" spans="101:101">
      <c r="CW311025" s="2210"/>
    </row>
    <row r="311026" spans="101:101">
      <c r="CW311026" s="2195"/>
    </row>
    <row r="311050" spans="101:101">
      <c r="CW311050" s="2210"/>
    </row>
    <row r="311051" spans="101:101">
      <c r="CW311051" s="2195"/>
    </row>
    <row r="311075" spans="101:101">
      <c r="CW311075" s="2210"/>
    </row>
    <row r="311076" spans="101:101">
      <c r="CW311076" s="2195"/>
    </row>
    <row r="311100" spans="101:101">
      <c r="CW311100" s="2210"/>
    </row>
    <row r="311101" spans="101:101">
      <c r="CW311101" s="2195"/>
    </row>
    <row r="311125" spans="101:101">
      <c r="CW311125" s="2210"/>
    </row>
    <row r="311126" spans="101:101">
      <c r="CW311126" s="2195"/>
    </row>
    <row r="311150" spans="101:101">
      <c r="CW311150" s="2210"/>
    </row>
    <row r="311151" spans="101:101">
      <c r="CW311151" s="2195"/>
    </row>
    <row r="311175" spans="101:101">
      <c r="CW311175" s="2210"/>
    </row>
    <row r="311176" spans="101:101">
      <c r="CW311176" s="2195"/>
    </row>
    <row r="311200" spans="101:101">
      <c r="CW311200" s="2210"/>
    </row>
    <row r="311201" spans="101:101">
      <c r="CW311201" s="2195"/>
    </row>
    <row r="311225" spans="101:101">
      <c r="CW311225" s="2210"/>
    </row>
    <row r="311226" spans="101:101">
      <c r="CW311226" s="2195"/>
    </row>
    <row r="311250" spans="101:101">
      <c r="CW311250" s="2210"/>
    </row>
    <row r="311251" spans="101:101">
      <c r="CW311251" s="2195"/>
    </row>
    <row r="311275" spans="101:101">
      <c r="CW311275" s="2210"/>
    </row>
    <row r="311276" spans="101:101">
      <c r="CW311276" s="2195"/>
    </row>
    <row r="311300" spans="101:101">
      <c r="CW311300" s="2210"/>
    </row>
    <row r="311301" spans="101:101">
      <c r="CW311301" s="2195"/>
    </row>
    <row r="311325" spans="101:101">
      <c r="CW311325" s="2210"/>
    </row>
    <row r="311326" spans="101:101">
      <c r="CW311326" s="2195"/>
    </row>
    <row r="311350" spans="101:101">
      <c r="CW311350" s="2210"/>
    </row>
    <row r="311351" spans="101:101">
      <c r="CW311351" s="2195"/>
    </row>
    <row r="311375" spans="101:101">
      <c r="CW311375" s="2210"/>
    </row>
    <row r="311376" spans="101:101">
      <c r="CW311376" s="2195"/>
    </row>
    <row r="311400" spans="101:101">
      <c r="CW311400" s="2210"/>
    </row>
    <row r="311401" spans="101:101">
      <c r="CW311401" s="2195"/>
    </row>
    <row r="311425" spans="101:101">
      <c r="CW311425" s="2210"/>
    </row>
    <row r="311426" spans="101:101">
      <c r="CW311426" s="2195"/>
    </row>
    <row r="311450" spans="101:101">
      <c r="CW311450" s="2210"/>
    </row>
    <row r="311451" spans="101:101">
      <c r="CW311451" s="2195"/>
    </row>
    <row r="311475" spans="101:101">
      <c r="CW311475" s="2210"/>
    </row>
    <row r="311476" spans="101:101">
      <c r="CW311476" s="2195"/>
    </row>
    <row r="311500" spans="101:101">
      <c r="CW311500" s="2210"/>
    </row>
    <row r="311501" spans="101:101">
      <c r="CW311501" s="2195"/>
    </row>
    <row r="311525" spans="101:101">
      <c r="CW311525" s="2210"/>
    </row>
    <row r="311526" spans="101:101">
      <c r="CW311526" s="2195"/>
    </row>
    <row r="311550" spans="101:101">
      <c r="CW311550" s="2210"/>
    </row>
    <row r="311551" spans="101:101">
      <c r="CW311551" s="2195"/>
    </row>
    <row r="311575" spans="101:101">
      <c r="CW311575" s="2210"/>
    </row>
    <row r="311576" spans="101:101">
      <c r="CW311576" s="2195"/>
    </row>
    <row r="311600" spans="101:101">
      <c r="CW311600" s="2210"/>
    </row>
    <row r="311601" spans="101:101">
      <c r="CW311601" s="2195"/>
    </row>
    <row r="311625" spans="101:101">
      <c r="CW311625" s="2210"/>
    </row>
    <row r="311626" spans="101:101">
      <c r="CW311626" s="2195"/>
    </row>
    <row r="311650" spans="101:101">
      <c r="CW311650" s="2210"/>
    </row>
    <row r="311651" spans="101:101">
      <c r="CW311651" s="2195"/>
    </row>
    <row r="311675" spans="101:101">
      <c r="CW311675" s="2210"/>
    </row>
    <row r="311676" spans="101:101">
      <c r="CW311676" s="2195"/>
    </row>
    <row r="311700" spans="101:101">
      <c r="CW311700" s="2210"/>
    </row>
    <row r="311701" spans="101:101">
      <c r="CW311701" s="2195"/>
    </row>
    <row r="311725" spans="101:101">
      <c r="CW311725" s="2210"/>
    </row>
    <row r="311726" spans="101:101">
      <c r="CW311726" s="2195"/>
    </row>
    <row r="311750" spans="101:101">
      <c r="CW311750" s="2210"/>
    </row>
    <row r="311751" spans="101:101">
      <c r="CW311751" s="2195"/>
    </row>
    <row r="311775" spans="101:101">
      <c r="CW311775" s="2210"/>
    </row>
    <row r="311776" spans="101:101">
      <c r="CW311776" s="2195"/>
    </row>
    <row r="311800" spans="101:101">
      <c r="CW311800" s="2210"/>
    </row>
    <row r="311801" spans="101:101">
      <c r="CW311801" s="2195"/>
    </row>
    <row r="311825" spans="101:101">
      <c r="CW311825" s="2210"/>
    </row>
    <row r="311826" spans="101:101">
      <c r="CW311826" s="2195"/>
    </row>
    <row r="311850" spans="101:101">
      <c r="CW311850" s="2210"/>
    </row>
    <row r="311851" spans="101:101">
      <c r="CW311851" s="2195"/>
    </row>
    <row r="311875" spans="101:101">
      <c r="CW311875" s="2210"/>
    </row>
    <row r="311876" spans="101:101">
      <c r="CW311876" s="2195"/>
    </row>
    <row r="311900" spans="101:101">
      <c r="CW311900" s="2210"/>
    </row>
    <row r="311901" spans="101:101">
      <c r="CW311901" s="2195"/>
    </row>
    <row r="311925" spans="101:101">
      <c r="CW311925" s="2210"/>
    </row>
    <row r="311926" spans="101:101">
      <c r="CW311926" s="2195"/>
    </row>
    <row r="311950" spans="101:101">
      <c r="CW311950" s="2210"/>
    </row>
    <row r="311951" spans="101:101">
      <c r="CW311951" s="2195"/>
    </row>
    <row r="311975" spans="101:101">
      <c r="CW311975" s="2210"/>
    </row>
    <row r="311976" spans="101:101">
      <c r="CW311976" s="2195"/>
    </row>
    <row r="312000" spans="101:101">
      <c r="CW312000" s="2210"/>
    </row>
    <row r="312001" spans="101:101">
      <c r="CW312001" s="2195"/>
    </row>
    <row r="312025" spans="101:101">
      <c r="CW312025" s="2210"/>
    </row>
    <row r="312026" spans="101:101">
      <c r="CW312026" s="2195"/>
    </row>
    <row r="312050" spans="101:101">
      <c r="CW312050" s="2210"/>
    </row>
    <row r="312051" spans="101:101">
      <c r="CW312051" s="2195"/>
    </row>
    <row r="312075" spans="101:101">
      <c r="CW312075" s="2210"/>
    </row>
    <row r="312076" spans="101:101">
      <c r="CW312076" s="2195"/>
    </row>
    <row r="312100" spans="101:101">
      <c r="CW312100" s="2210"/>
    </row>
    <row r="312101" spans="101:101">
      <c r="CW312101" s="2195"/>
    </row>
    <row r="312125" spans="101:101">
      <c r="CW312125" s="2210"/>
    </row>
    <row r="312126" spans="101:101">
      <c r="CW312126" s="2195"/>
    </row>
    <row r="312150" spans="101:101">
      <c r="CW312150" s="2210"/>
    </row>
    <row r="312151" spans="101:101">
      <c r="CW312151" s="2195"/>
    </row>
    <row r="312175" spans="101:101">
      <c r="CW312175" s="2210"/>
    </row>
    <row r="312176" spans="101:101">
      <c r="CW312176" s="2195"/>
    </row>
    <row r="312200" spans="101:101">
      <c r="CW312200" s="2210"/>
    </row>
    <row r="312201" spans="101:101">
      <c r="CW312201" s="2195"/>
    </row>
    <row r="312225" spans="101:101">
      <c r="CW312225" s="2210"/>
    </row>
    <row r="312226" spans="101:101">
      <c r="CW312226" s="2195"/>
    </row>
    <row r="312250" spans="101:101">
      <c r="CW312250" s="2210"/>
    </row>
    <row r="312251" spans="101:101">
      <c r="CW312251" s="2195"/>
    </row>
    <row r="312275" spans="101:101">
      <c r="CW312275" s="2210"/>
    </row>
    <row r="312276" spans="101:101">
      <c r="CW312276" s="2195"/>
    </row>
    <row r="312300" spans="101:101">
      <c r="CW312300" s="2210"/>
    </row>
    <row r="312301" spans="101:101">
      <c r="CW312301" s="2195"/>
    </row>
    <row r="312325" spans="101:101">
      <c r="CW312325" s="2210"/>
    </row>
    <row r="312326" spans="101:101">
      <c r="CW312326" s="2195"/>
    </row>
    <row r="312350" spans="101:101">
      <c r="CW312350" s="2210"/>
    </row>
    <row r="312351" spans="101:101">
      <c r="CW312351" s="2195"/>
    </row>
    <row r="312375" spans="101:101">
      <c r="CW312375" s="2210"/>
    </row>
    <row r="312376" spans="101:101">
      <c r="CW312376" s="2195"/>
    </row>
    <row r="312400" spans="101:101">
      <c r="CW312400" s="2210"/>
    </row>
    <row r="312401" spans="101:101">
      <c r="CW312401" s="2195"/>
    </row>
    <row r="312425" spans="101:101">
      <c r="CW312425" s="2210"/>
    </row>
    <row r="312426" spans="101:101">
      <c r="CW312426" s="2195"/>
    </row>
    <row r="312450" spans="101:101">
      <c r="CW312450" s="2210"/>
    </row>
    <row r="312451" spans="101:101">
      <c r="CW312451" s="2195"/>
    </row>
    <row r="312475" spans="101:101">
      <c r="CW312475" s="2210"/>
    </row>
    <row r="312476" spans="101:101">
      <c r="CW312476" s="2195"/>
    </row>
    <row r="312500" spans="101:101">
      <c r="CW312500" s="2210"/>
    </row>
    <row r="312501" spans="101:101">
      <c r="CW312501" s="2195"/>
    </row>
    <row r="312525" spans="101:101">
      <c r="CW312525" s="2210"/>
    </row>
    <row r="312526" spans="101:101">
      <c r="CW312526" s="2195"/>
    </row>
    <row r="312550" spans="101:101">
      <c r="CW312550" s="2210"/>
    </row>
    <row r="312551" spans="101:101">
      <c r="CW312551" s="2195"/>
    </row>
    <row r="312575" spans="101:101">
      <c r="CW312575" s="2210"/>
    </row>
    <row r="312576" spans="101:101">
      <c r="CW312576" s="2195"/>
    </row>
    <row r="312600" spans="101:101">
      <c r="CW312600" s="2210"/>
    </row>
    <row r="312601" spans="101:101">
      <c r="CW312601" s="2195"/>
    </row>
    <row r="312625" spans="101:101">
      <c r="CW312625" s="2210"/>
    </row>
    <row r="312626" spans="101:101">
      <c r="CW312626" s="2195"/>
    </row>
    <row r="312650" spans="101:101">
      <c r="CW312650" s="2210"/>
    </row>
    <row r="312651" spans="101:101">
      <c r="CW312651" s="2195"/>
    </row>
    <row r="312675" spans="101:101">
      <c r="CW312675" s="2210"/>
    </row>
    <row r="312676" spans="101:101">
      <c r="CW312676" s="2195"/>
    </row>
    <row r="312700" spans="101:101">
      <c r="CW312700" s="2210"/>
    </row>
    <row r="312701" spans="101:101">
      <c r="CW312701" s="2195"/>
    </row>
    <row r="312725" spans="101:101">
      <c r="CW312725" s="2210"/>
    </row>
    <row r="312726" spans="101:101">
      <c r="CW312726" s="2195"/>
    </row>
    <row r="312750" spans="101:101">
      <c r="CW312750" s="2210"/>
    </row>
    <row r="312751" spans="101:101">
      <c r="CW312751" s="2195"/>
    </row>
    <row r="312775" spans="101:101">
      <c r="CW312775" s="2210"/>
    </row>
    <row r="312776" spans="101:101">
      <c r="CW312776" s="2195"/>
    </row>
    <row r="312800" spans="101:101">
      <c r="CW312800" s="2210"/>
    </row>
    <row r="312801" spans="101:101">
      <c r="CW312801" s="2195"/>
    </row>
    <row r="312825" spans="101:101">
      <c r="CW312825" s="2210"/>
    </row>
    <row r="312826" spans="101:101">
      <c r="CW312826" s="2195"/>
    </row>
    <row r="312850" spans="101:101">
      <c r="CW312850" s="2210"/>
    </row>
    <row r="312851" spans="101:101">
      <c r="CW312851" s="2195"/>
    </row>
    <row r="312875" spans="101:101">
      <c r="CW312875" s="2210"/>
    </row>
    <row r="312876" spans="101:101">
      <c r="CW312876" s="2195"/>
    </row>
    <row r="312900" spans="101:101">
      <c r="CW312900" s="2210"/>
    </row>
    <row r="312901" spans="101:101">
      <c r="CW312901" s="2195"/>
    </row>
    <row r="312925" spans="101:101">
      <c r="CW312925" s="2210"/>
    </row>
    <row r="312926" spans="101:101">
      <c r="CW312926" s="2195"/>
    </row>
    <row r="312950" spans="101:101">
      <c r="CW312950" s="2210"/>
    </row>
    <row r="312951" spans="101:101">
      <c r="CW312951" s="2195"/>
    </row>
    <row r="312975" spans="101:101">
      <c r="CW312975" s="2210"/>
    </row>
    <row r="312976" spans="101:101">
      <c r="CW312976" s="2195"/>
    </row>
    <row r="313000" spans="101:101">
      <c r="CW313000" s="2210"/>
    </row>
    <row r="313001" spans="101:101">
      <c r="CW313001" s="2195"/>
    </row>
    <row r="313025" spans="101:101">
      <c r="CW313025" s="2210"/>
    </row>
    <row r="313026" spans="101:101">
      <c r="CW313026" s="2195"/>
    </row>
    <row r="313050" spans="101:101">
      <c r="CW313050" s="2210"/>
    </row>
    <row r="313051" spans="101:101">
      <c r="CW313051" s="2195"/>
    </row>
    <row r="313075" spans="101:101">
      <c r="CW313075" s="2210"/>
    </row>
    <row r="313076" spans="101:101">
      <c r="CW313076" s="2195"/>
    </row>
    <row r="313100" spans="101:101">
      <c r="CW313100" s="2210"/>
    </row>
    <row r="313101" spans="101:101">
      <c r="CW313101" s="2195"/>
    </row>
    <row r="313125" spans="101:101">
      <c r="CW313125" s="2210"/>
    </row>
    <row r="313126" spans="101:101">
      <c r="CW313126" s="2195"/>
    </row>
    <row r="313150" spans="101:101">
      <c r="CW313150" s="2210"/>
    </row>
    <row r="313151" spans="101:101">
      <c r="CW313151" s="2195"/>
    </row>
    <row r="313175" spans="101:101">
      <c r="CW313175" s="2210"/>
    </row>
    <row r="313176" spans="101:101">
      <c r="CW313176" s="2195"/>
    </row>
    <row r="313200" spans="101:101">
      <c r="CW313200" s="2210"/>
    </row>
    <row r="313201" spans="101:101">
      <c r="CW313201" s="2195"/>
    </row>
    <row r="313225" spans="101:101">
      <c r="CW313225" s="2210"/>
    </row>
    <row r="313226" spans="101:101">
      <c r="CW313226" s="2195"/>
    </row>
    <row r="313250" spans="101:101">
      <c r="CW313250" s="2210"/>
    </row>
    <row r="313251" spans="101:101">
      <c r="CW313251" s="2195"/>
    </row>
    <row r="313275" spans="101:101">
      <c r="CW313275" s="2210"/>
    </row>
    <row r="313276" spans="101:101">
      <c r="CW313276" s="2195"/>
    </row>
    <row r="313300" spans="101:101">
      <c r="CW313300" s="2210"/>
    </row>
    <row r="313301" spans="101:101">
      <c r="CW313301" s="2195"/>
    </row>
    <row r="313325" spans="101:101">
      <c r="CW313325" s="2210"/>
    </row>
    <row r="313326" spans="101:101">
      <c r="CW313326" s="2195"/>
    </row>
    <row r="313350" spans="101:101">
      <c r="CW313350" s="2210"/>
    </row>
    <row r="313351" spans="101:101">
      <c r="CW313351" s="2195"/>
    </row>
    <row r="313375" spans="101:101">
      <c r="CW313375" s="2210"/>
    </row>
    <row r="313376" spans="101:101">
      <c r="CW313376" s="2195"/>
    </row>
    <row r="313400" spans="101:101">
      <c r="CW313400" s="2210"/>
    </row>
    <row r="313401" spans="101:101">
      <c r="CW313401" s="2195"/>
    </row>
    <row r="313425" spans="101:101">
      <c r="CW313425" s="2210"/>
    </row>
    <row r="313426" spans="101:101">
      <c r="CW313426" s="2195"/>
    </row>
    <row r="313450" spans="101:101">
      <c r="CW313450" s="2210"/>
    </row>
    <row r="313451" spans="101:101">
      <c r="CW313451" s="2195"/>
    </row>
    <row r="313475" spans="101:101">
      <c r="CW313475" s="2210"/>
    </row>
    <row r="313476" spans="101:101">
      <c r="CW313476" s="2195"/>
    </row>
    <row r="313500" spans="101:101">
      <c r="CW313500" s="2210"/>
    </row>
    <row r="313501" spans="101:101">
      <c r="CW313501" s="2195"/>
    </row>
    <row r="313525" spans="101:101">
      <c r="CW313525" s="2210"/>
    </row>
    <row r="313526" spans="101:101">
      <c r="CW313526" s="2195"/>
    </row>
    <row r="313550" spans="101:101">
      <c r="CW313550" s="2210"/>
    </row>
    <row r="313551" spans="101:101">
      <c r="CW313551" s="2195"/>
    </row>
    <row r="313575" spans="101:101">
      <c r="CW313575" s="2210"/>
    </row>
    <row r="313576" spans="101:101">
      <c r="CW313576" s="2195"/>
    </row>
    <row r="313600" spans="101:101">
      <c r="CW313600" s="2210"/>
    </row>
    <row r="313601" spans="101:101">
      <c r="CW313601" s="2195"/>
    </row>
    <row r="313625" spans="101:101">
      <c r="CW313625" s="2210"/>
    </row>
    <row r="313626" spans="101:101">
      <c r="CW313626" s="2195"/>
    </row>
    <row r="313650" spans="101:101">
      <c r="CW313650" s="2210"/>
    </row>
    <row r="313651" spans="101:101">
      <c r="CW313651" s="2195"/>
    </row>
    <row r="313675" spans="101:101">
      <c r="CW313675" s="2210"/>
    </row>
    <row r="313676" spans="101:101">
      <c r="CW313676" s="2195"/>
    </row>
    <row r="313700" spans="101:101">
      <c r="CW313700" s="2210"/>
    </row>
    <row r="313701" spans="101:101">
      <c r="CW313701" s="2195"/>
    </row>
    <row r="313725" spans="101:101">
      <c r="CW313725" s="2210"/>
    </row>
    <row r="313726" spans="101:101">
      <c r="CW313726" s="2195"/>
    </row>
    <row r="313750" spans="101:101">
      <c r="CW313750" s="2210"/>
    </row>
    <row r="313751" spans="101:101">
      <c r="CW313751" s="2195"/>
    </row>
    <row r="313775" spans="101:101">
      <c r="CW313775" s="2210"/>
    </row>
    <row r="313776" spans="101:101">
      <c r="CW313776" s="2195"/>
    </row>
    <row r="313800" spans="101:101">
      <c r="CW313800" s="2210"/>
    </row>
    <row r="313801" spans="101:101">
      <c r="CW313801" s="2195"/>
    </row>
    <row r="313825" spans="101:101">
      <c r="CW313825" s="2210"/>
    </row>
    <row r="313826" spans="101:101">
      <c r="CW313826" s="2195"/>
    </row>
    <row r="313850" spans="101:101">
      <c r="CW313850" s="2210"/>
    </row>
    <row r="313851" spans="101:101">
      <c r="CW313851" s="2195"/>
    </row>
    <row r="313875" spans="101:101">
      <c r="CW313875" s="2210"/>
    </row>
    <row r="313876" spans="101:101">
      <c r="CW313876" s="2195"/>
    </row>
    <row r="313900" spans="101:101">
      <c r="CW313900" s="2210"/>
    </row>
    <row r="313901" spans="101:101">
      <c r="CW313901" s="2195"/>
    </row>
    <row r="313925" spans="101:101">
      <c r="CW313925" s="2210"/>
    </row>
    <row r="313926" spans="101:101">
      <c r="CW313926" s="2195"/>
    </row>
    <row r="313950" spans="101:101">
      <c r="CW313950" s="2210"/>
    </row>
    <row r="313951" spans="101:101">
      <c r="CW313951" s="2195"/>
    </row>
    <row r="313975" spans="101:101">
      <c r="CW313975" s="2210"/>
    </row>
    <row r="313976" spans="101:101">
      <c r="CW313976" s="2195"/>
    </row>
    <row r="314000" spans="101:101">
      <c r="CW314000" s="2210"/>
    </row>
    <row r="314001" spans="101:101">
      <c r="CW314001" s="2195"/>
    </row>
    <row r="314025" spans="101:101">
      <c r="CW314025" s="2210"/>
    </row>
    <row r="314026" spans="101:101">
      <c r="CW314026" s="2195"/>
    </row>
    <row r="314050" spans="101:101">
      <c r="CW314050" s="2210"/>
    </row>
    <row r="314051" spans="101:101">
      <c r="CW314051" s="2195"/>
    </row>
    <row r="314075" spans="101:101">
      <c r="CW314075" s="2210"/>
    </row>
    <row r="314076" spans="101:101">
      <c r="CW314076" s="2195"/>
    </row>
    <row r="314100" spans="101:101">
      <c r="CW314100" s="2210"/>
    </row>
    <row r="314101" spans="101:101">
      <c r="CW314101" s="2195"/>
    </row>
    <row r="314125" spans="101:101">
      <c r="CW314125" s="2210"/>
    </row>
    <row r="314126" spans="101:101">
      <c r="CW314126" s="2195"/>
    </row>
    <row r="314150" spans="101:101">
      <c r="CW314150" s="2210"/>
    </row>
    <row r="314151" spans="101:101">
      <c r="CW314151" s="2195"/>
    </row>
    <row r="314175" spans="101:101">
      <c r="CW314175" s="2210"/>
    </row>
    <row r="314176" spans="101:101">
      <c r="CW314176" s="2195"/>
    </row>
    <row r="314200" spans="101:101">
      <c r="CW314200" s="2210"/>
    </row>
    <row r="314201" spans="101:101">
      <c r="CW314201" s="2195"/>
    </row>
    <row r="314225" spans="101:101">
      <c r="CW314225" s="2210"/>
    </row>
    <row r="314226" spans="101:101">
      <c r="CW314226" s="2195"/>
    </row>
    <row r="314250" spans="101:101">
      <c r="CW314250" s="2210"/>
    </row>
    <row r="314251" spans="101:101">
      <c r="CW314251" s="2195"/>
    </row>
    <row r="314275" spans="101:101">
      <c r="CW314275" s="2210"/>
    </row>
    <row r="314276" spans="101:101">
      <c r="CW314276" s="2195"/>
    </row>
    <row r="314300" spans="101:101">
      <c r="CW314300" s="2210"/>
    </row>
    <row r="314301" spans="101:101">
      <c r="CW314301" s="2195"/>
    </row>
    <row r="314325" spans="101:101">
      <c r="CW314325" s="2210"/>
    </row>
    <row r="314326" spans="101:101">
      <c r="CW314326" s="2195"/>
    </row>
    <row r="314350" spans="101:101">
      <c r="CW314350" s="2210"/>
    </row>
    <row r="314351" spans="101:101">
      <c r="CW314351" s="2195"/>
    </row>
    <row r="314375" spans="101:101">
      <c r="CW314375" s="2210"/>
    </row>
    <row r="314376" spans="101:101">
      <c r="CW314376" s="2195"/>
    </row>
    <row r="314400" spans="101:101">
      <c r="CW314400" s="2210"/>
    </row>
    <row r="314401" spans="101:101">
      <c r="CW314401" s="2195"/>
    </row>
    <row r="314425" spans="101:101">
      <c r="CW314425" s="2210"/>
    </row>
    <row r="314426" spans="101:101">
      <c r="CW314426" s="2195"/>
    </row>
    <row r="314450" spans="101:101">
      <c r="CW314450" s="2210"/>
    </row>
    <row r="314451" spans="101:101">
      <c r="CW314451" s="2195"/>
    </row>
    <row r="314475" spans="101:101">
      <c r="CW314475" s="2210"/>
    </row>
    <row r="314476" spans="101:101">
      <c r="CW314476" s="2195"/>
    </row>
    <row r="314500" spans="101:101">
      <c r="CW314500" s="2210"/>
    </row>
    <row r="314501" spans="101:101">
      <c r="CW314501" s="2195"/>
    </row>
    <row r="314525" spans="101:101">
      <c r="CW314525" s="2210"/>
    </row>
    <row r="314526" spans="101:101">
      <c r="CW314526" s="2195"/>
    </row>
    <row r="314550" spans="101:101">
      <c r="CW314550" s="2210"/>
    </row>
    <row r="314551" spans="101:101">
      <c r="CW314551" s="2195"/>
    </row>
    <row r="314575" spans="101:101">
      <c r="CW314575" s="2210"/>
    </row>
    <row r="314576" spans="101:101">
      <c r="CW314576" s="2195"/>
    </row>
    <row r="314600" spans="101:101">
      <c r="CW314600" s="2210"/>
    </row>
    <row r="314601" spans="101:101">
      <c r="CW314601" s="2195"/>
    </row>
    <row r="314625" spans="101:101">
      <c r="CW314625" s="2210"/>
    </row>
    <row r="314626" spans="101:101">
      <c r="CW314626" s="2195"/>
    </row>
    <row r="314650" spans="101:101">
      <c r="CW314650" s="2210"/>
    </row>
    <row r="314651" spans="101:101">
      <c r="CW314651" s="2195"/>
    </row>
    <row r="314675" spans="101:101">
      <c r="CW314675" s="2210"/>
    </row>
    <row r="314676" spans="101:101">
      <c r="CW314676" s="2195"/>
    </row>
    <row r="314700" spans="101:101">
      <c r="CW314700" s="2210"/>
    </row>
    <row r="314701" spans="101:101">
      <c r="CW314701" s="2195"/>
    </row>
    <row r="314725" spans="101:101">
      <c r="CW314725" s="2210"/>
    </row>
    <row r="314726" spans="101:101">
      <c r="CW314726" s="2195"/>
    </row>
    <row r="314750" spans="101:101">
      <c r="CW314750" s="2210"/>
    </row>
    <row r="314751" spans="101:101">
      <c r="CW314751" s="2195"/>
    </row>
    <row r="314775" spans="101:101">
      <c r="CW314775" s="2210"/>
    </row>
    <row r="314776" spans="101:101">
      <c r="CW314776" s="2195"/>
    </row>
    <row r="314800" spans="101:101">
      <c r="CW314800" s="2210"/>
    </row>
    <row r="314801" spans="101:101">
      <c r="CW314801" s="2195"/>
    </row>
    <row r="314825" spans="101:101">
      <c r="CW314825" s="2210"/>
    </row>
    <row r="314826" spans="101:101">
      <c r="CW314826" s="2195"/>
    </row>
    <row r="314850" spans="101:101">
      <c r="CW314850" s="2210"/>
    </row>
    <row r="314851" spans="101:101">
      <c r="CW314851" s="2195"/>
    </row>
    <row r="314875" spans="101:101">
      <c r="CW314875" s="2210"/>
    </row>
    <row r="314876" spans="101:101">
      <c r="CW314876" s="2195"/>
    </row>
    <row r="314900" spans="101:101">
      <c r="CW314900" s="2210"/>
    </row>
    <row r="314901" spans="101:101">
      <c r="CW314901" s="2195"/>
    </row>
    <row r="314925" spans="101:101">
      <c r="CW314925" s="2210"/>
    </row>
    <row r="314926" spans="101:101">
      <c r="CW314926" s="2195"/>
    </row>
    <row r="314950" spans="101:101">
      <c r="CW314950" s="2210"/>
    </row>
    <row r="314951" spans="101:101">
      <c r="CW314951" s="2195"/>
    </row>
    <row r="314975" spans="101:101">
      <c r="CW314975" s="2210"/>
    </row>
    <row r="314976" spans="101:101">
      <c r="CW314976" s="2195"/>
    </row>
    <row r="315000" spans="101:101">
      <c r="CW315000" s="2210"/>
    </row>
    <row r="315001" spans="101:101">
      <c r="CW315001" s="2195"/>
    </row>
    <row r="315025" spans="101:101">
      <c r="CW315025" s="2210"/>
    </row>
    <row r="315026" spans="101:101">
      <c r="CW315026" s="2195"/>
    </row>
    <row r="315050" spans="101:101">
      <c r="CW315050" s="2210"/>
    </row>
    <row r="315051" spans="101:101">
      <c r="CW315051" s="2195"/>
    </row>
    <row r="315075" spans="101:101">
      <c r="CW315075" s="2210"/>
    </row>
    <row r="315076" spans="101:101">
      <c r="CW315076" s="2195"/>
    </row>
    <row r="315100" spans="101:101">
      <c r="CW315100" s="2210"/>
    </row>
    <row r="315101" spans="101:101">
      <c r="CW315101" s="2195"/>
    </row>
    <row r="315125" spans="101:101">
      <c r="CW315125" s="2210"/>
    </row>
    <row r="315126" spans="101:101">
      <c r="CW315126" s="2195"/>
    </row>
    <row r="315150" spans="101:101">
      <c r="CW315150" s="2210"/>
    </row>
    <row r="315151" spans="101:101">
      <c r="CW315151" s="2195"/>
    </row>
    <row r="315175" spans="101:101">
      <c r="CW315175" s="2210"/>
    </row>
    <row r="315176" spans="101:101">
      <c r="CW315176" s="2195"/>
    </row>
    <row r="315200" spans="101:101">
      <c r="CW315200" s="2210"/>
    </row>
    <row r="315201" spans="101:101">
      <c r="CW315201" s="2195"/>
    </row>
    <row r="315225" spans="101:101">
      <c r="CW315225" s="2210"/>
    </row>
    <row r="315226" spans="101:101">
      <c r="CW315226" s="2195"/>
    </row>
    <row r="315250" spans="101:101">
      <c r="CW315250" s="2210"/>
    </row>
    <row r="315251" spans="101:101">
      <c r="CW315251" s="2195"/>
    </row>
    <row r="315275" spans="101:101">
      <c r="CW315275" s="2210"/>
    </row>
    <row r="315276" spans="101:101">
      <c r="CW315276" s="2195"/>
    </row>
    <row r="315300" spans="101:101">
      <c r="CW315300" s="2210"/>
    </row>
    <row r="315301" spans="101:101">
      <c r="CW315301" s="2195"/>
    </row>
    <row r="315325" spans="101:101">
      <c r="CW315325" s="2210"/>
    </row>
    <row r="315326" spans="101:101">
      <c r="CW315326" s="2195"/>
    </row>
    <row r="315350" spans="101:101">
      <c r="CW315350" s="2210"/>
    </row>
    <row r="315351" spans="101:101">
      <c r="CW315351" s="2195"/>
    </row>
    <row r="315375" spans="101:101">
      <c r="CW315375" s="2210"/>
    </row>
    <row r="315376" spans="101:101">
      <c r="CW315376" s="2195"/>
    </row>
    <row r="315400" spans="101:101">
      <c r="CW315400" s="2210"/>
    </row>
    <row r="315401" spans="101:101">
      <c r="CW315401" s="2195"/>
    </row>
    <row r="315425" spans="101:101">
      <c r="CW315425" s="2210"/>
    </row>
    <row r="315426" spans="101:101">
      <c r="CW315426" s="2195"/>
    </row>
    <row r="315450" spans="101:101">
      <c r="CW315450" s="2210"/>
    </row>
    <row r="315451" spans="101:101">
      <c r="CW315451" s="2195"/>
    </row>
    <row r="315475" spans="101:101">
      <c r="CW315475" s="2210"/>
    </row>
    <row r="315476" spans="101:101">
      <c r="CW315476" s="2195"/>
    </row>
    <row r="315500" spans="101:101">
      <c r="CW315500" s="2210"/>
    </row>
    <row r="315501" spans="101:101">
      <c r="CW315501" s="2195"/>
    </row>
    <row r="315525" spans="101:101">
      <c r="CW315525" s="2210"/>
    </row>
    <row r="315526" spans="101:101">
      <c r="CW315526" s="2195"/>
    </row>
    <row r="315550" spans="101:101">
      <c r="CW315550" s="2210"/>
    </row>
    <row r="315551" spans="101:101">
      <c r="CW315551" s="2195"/>
    </row>
    <row r="315575" spans="101:101">
      <c r="CW315575" s="2210"/>
    </row>
    <row r="315576" spans="101:101">
      <c r="CW315576" s="2195"/>
    </row>
    <row r="315600" spans="101:101">
      <c r="CW315600" s="2210"/>
    </row>
    <row r="315601" spans="101:101">
      <c r="CW315601" s="2195"/>
    </row>
    <row r="315625" spans="101:101">
      <c r="CW315625" s="2210"/>
    </row>
    <row r="315626" spans="101:101">
      <c r="CW315626" s="2195"/>
    </row>
    <row r="315650" spans="101:101">
      <c r="CW315650" s="2210"/>
    </row>
    <row r="315651" spans="101:101">
      <c r="CW315651" s="2195"/>
    </row>
    <row r="315675" spans="101:101">
      <c r="CW315675" s="2210"/>
    </row>
    <row r="315676" spans="101:101">
      <c r="CW315676" s="2195"/>
    </row>
    <row r="315700" spans="101:101">
      <c r="CW315700" s="2210"/>
    </row>
    <row r="315701" spans="101:101">
      <c r="CW315701" s="2195"/>
    </row>
    <row r="315725" spans="101:101">
      <c r="CW315725" s="2210"/>
    </row>
    <row r="315726" spans="101:101">
      <c r="CW315726" s="2195"/>
    </row>
    <row r="315750" spans="101:101">
      <c r="CW315750" s="2210"/>
    </row>
    <row r="315751" spans="101:101">
      <c r="CW315751" s="2195"/>
    </row>
    <row r="315775" spans="101:101">
      <c r="CW315775" s="2210"/>
    </row>
    <row r="315776" spans="101:101">
      <c r="CW315776" s="2195"/>
    </row>
    <row r="315800" spans="101:101">
      <c r="CW315800" s="2210"/>
    </row>
    <row r="315801" spans="101:101">
      <c r="CW315801" s="2195"/>
    </row>
    <row r="315825" spans="101:101">
      <c r="CW315825" s="2210"/>
    </row>
    <row r="315826" spans="101:101">
      <c r="CW315826" s="2195"/>
    </row>
    <row r="315850" spans="101:101">
      <c r="CW315850" s="2210"/>
    </row>
    <row r="315851" spans="101:101">
      <c r="CW315851" s="2195"/>
    </row>
    <row r="315875" spans="101:101">
      <c r="CW315875" s="2210"/>
    </row>
    <row r="315876" spans="101:101">
      <c r="CW315876" s="2195"/>
    </row>
    <row r="315900" spans="101:101">
      <c r="CW315900" s="2210"/>
    </row>
    <row r="315901" spans="101:101">
      <c r="CW315901" s="2195"/>
    </row>
    <row r="315925" spans="101:101">
      <c r="CW315925" s="2210"/>
    </row>
    <row r="315926" spans="101:101">
      <c r="CW315926" s="2195"/>
    </row>
    <row r="315950" spans="101:101">
      <c r="CW315950" s="2210"/>
    </row>
    <row r="315951" spans="101:101">
      <c r="CW315951" s="2195"/>
    </row>
    <row r="315975" spans="101:101">
      <c r="CW315975" s="2210"/>
    </row>
    <row r="315976" spans="101:101">
      <c r="CW315976" s="2195"/>
    </row>
    <row r="316000" spans="101:101">
      <c r="CW316000" s="2210"/>
    </row>
    <row r="316001" spans="101:101">
      <c r="CW316001" s="2195"/>
    </row>
    <row r="316025" spans="101:101">
      <c r="CW316025" s="2210"/>
    </row>
    <row r="316026" spans="101:101">
      <c r="CW316026" s="2195"/>
    </row>
    <row r="316050" spans="101:101">
      <c r="CW316050" s="2210"/>
    </row>
    <row r="316051" spans="101:101">
      <c r="CW316051" s="2195"/>
    </row>
    <row r="316075" spans="101:101">
      <c r="CW316075" s="2210"/>
    </row>
    <row r="316076" spans="101:101">
      <c r="CW316076" s="2195"/>
    </row>
    <row r="316100" spans="101:101">
      <c r="CW316100" s="2210"/>
    </row>
    <row r="316101" spans="101:101">
      <c r="CW316101" s="2195"/>
    </row>
    <row r="316125" spans="101:101">
      <c r="CW316125" s="2210"/>
    </row>
    <row r="316126" spans="101:101">
      <c r="CW316126" s="2195"/>
    </row>
    <row r="316150" spans="101:101">
      <c r="CW316150" s="2210"/>
    </row>
    <row r="316151" spans="101:101">
      <c r="CW316151" s="2195"/>
    </row>
    <row r="316175" spans="101:101">
      <c r="CW316175" s="2210"/>
    </row>
    <row r="316176" spans="101:101">
      <c r="CW316176" s="2195"/>
    </row>
    <row r="316200" spans="101:101">
      <c r="CW316200" s="2210"/>
    </row>
    <row r="316201" spans="101:101">
      <c r="CW316201" s="2195"/>
    </row>
    <row r="316225" spans="101:101">
      <c r="CW316225" s="2210"/>
    </row>
    <row r="316226" spans="101:101">
      <c r="CW316226" s="2195"/>
    </row>
    <row r="316250" spans="101:101">
      <c r="CW316250" s="2210"/>
    </row>
    <row r="316251" spans="101:101">
      <c r="CW316251" s="2195"/>
    </row>
    <row r="316275" spans="101:101">
      <c r="CW316275" s="2210"/>
    </row>
    <row r="316276" spans="101:101">
      <c r="CW316276" s="2195"/>
    </row>
    <row r="316300" spans="101:101">
      <c r="CW316300" s="2210"/>
    </row>
    <row r="316301" spans="101:101">
      <c r="CW316301" s="2195"/>
    </row>
    <row r="316325" spans="101:101">
      <c r="CW316325" s="2210"/>
    </row>
    <row r="316326" spans="101:101">
      <c r="CW316326" s="2195"/>
    </row>
    <row r="316350" spans="101:101">
      <c r="CW316350" s="2210"/>
    </row>
    <row r="316351" spans="101:101">
      <c r="CW316351" s="2195"/>
    </row>
    <row r="316375" spans="101:101">
      <c r="CW316375" s="2210"/>
    </row>
    <row r="316376" spans="101:101">
      <c r="CW316376" s="2195"/>
    </row>
    <row r="316400" spans="101:101">
      <c r="CW316400" s="2210"/>
    </row>
    <row r="316401" spans="101:101">
      <c r="CW316401" s="2195"/>
    </row>
    <row r="316425" spans="101:101">
      <c r="CW316425" s="2210"/>
    </row>
    <row r="316426" spans="101:101">
      <c r="CW316426" s="2195"/>
    </row>
    <row r="316450" spans="101:101">
      <c r="CW316450" s="2210"/>
    </row>
    <row r="316451" spans="101:101">
      <c r="CW316451" s="2195"/>
    </row>
    <row r="316475" spans="101:101">
      <c r="CW316475" s="2210"/>
    </row>
    <row r="316476" spans="101:101">
      <c r="CW316476" s="2195"/>
    </row>
    <row r="316500" spans="101:101">
      <c r="CW316500" s="2210"/>
    </row>
    <row r="316501" spans="101:101">
      <c r="CW316501" s="2195"/>
    </row>
    <row r="316525" spans="101:101">
      <c r="CW316525" s="2210"/>
    </row>
    <row r="316526" spans="101:101">
      <c r="CW316526" s="2195"/>
    </row>
    <row r="316550" spans="101:101">
      <c r="CW316550" s="2210"/>
    </row>
    <row r="316551" spans="101:101">
      <c r="CW316551" s="2195"/>
    </row>
    <row r="316575" spans="101:101">
      <c r="CW316575" s="2210"/>
    </row>
    <row r="316576" spans="101:101">
      <c r="CW316576" s="2195"/>
    </row>
    <row r="316600" spans="101:101">
      <c r="CW316600" s="2210"/>
    </row>
    <row r="316601" spans="101:101">
      <c r="CW316601" s="2195"/>
    </row>
    <row r="316625" spans="101:101">
      <c r="CW316625" s="2210"/>
    </row>
    <row r="316626" spans="101:101">
      <c r="CW316626" s="2195"/>
    </row>
    <row r="316650" spans="101:101">
      <c r="CW316650" s="2210"/>
    </row>
    <row r="316651" spans="101:101">
      <c r="CW316651" s="2195"/>
    </row>
    <row r="316675" spans="101:101">
      <c r="CW316675" s="2210"/>
    </row>
    <row r="316676" spans="101:101">
      <c r="CW316676" s="2195"/>
    </row>
    <row r="316700" spans="101:101">
      <c r="CW316700" s="2210"/>
    </row>
    <row r="316701" spans="101:101">
      <c r="CW316701" s="2195"/>
    </row>
    <row r="316725" spans="101:101">
      <c r="CW316725" s="2210"/>
    </row>
    <row r="316726" spans="101:101">
      <c r="CW316726" s="2195"/>
    </row>
    <row r="316750" spans="101:101">
      <c r="CW316750" s="2210"/>
    </row>
    <row r="316751" spans="101:101">
      <c r="CW316751" s="2195"/>
    </row>
    <row r="316775" spans="101:101">
      <c r="CW316775" s="2210"/>
    </row>
    <row r="316776" spans="101:101">
      <c r="CW316776" s="2195"/>
    </row>
    <row r="316800" spans="101:101">
      <c r="CW316800" s="2210"/>
    </row>
    <row r="316801" spans="101:101">
      <c r="CW316801" s="2195"/>
    </row>
    <row r="316825" spans="101:101">
      <c r="CW316825" s="2210"/>
    </row>
    <row r="316826" spans="101:101">
      <c r="CW316826" s="2195"/>
    </row>
    <row r="316850" spans="101:101">
      <c r="CW316850" s="2210"/>
    </row>
    <row r="316851" spans="101:101">
      <c r="CW316851" s="2195"/>
    </row>
    <row r="316875" spans="101:101">
      <c r="CW316875" s="2210"/>
    </row>
    <row r="316876" spans="101:101">
      <c r="CW316876" s="2195"/>
    </row>
    <row r="316900" spans="101:101">
      <c r="CW316900" s="2210"/>
    </row>
    <row r="316901" spans="101:101">
      <c r="CW316901" s="2195"/>
    </row>
    <row r="316925" spans="101:101">
      <c r="CW316925" s="2210"/>
    </row>
    <row r="316926" spans="101:101">
      <c r="CW316926" s="2195"/>
    </row>
    <row r="316950" spans="101:101">
      <c r="CW316950" s="2210"/>
    </row>
    <row r="316951" spans="101:101">
      <c r="CW316951" s="2195"/>
    </row>
    <row r="316975" spans="101:101">
      <c r="CW316975" s="2210"/>
    </row>
    <row r="316976" spans="101:101">
      <c r="CW316976" s="2195"/>
    </row>
    <row r="317000" spans="101:101">
      <c r="CW317000" s="2210"/>
    </row>
    <row r="317001" spans="101:101">
      <c r="CW317001" s="2195"/>
    </row>
    <row r="317025" spans="101:101">
      <c r="CW317025" s="2210"/>
    </row>
    <row r="317026" spans="101:101">
      <c r="CW317026" s="2195"/>
    </row>
    <row r="317050" spans="101:101">
      <c r="CW317050" s="2210"/>
    </row>
    <row r="317051" spans="101:101">
      <c r="CW317051" s="2195"/>
    </row>
    <row r="317075" spans="101:101">
      <c r="CW317075" s="2210"/>
    </row>
    <row r="317076" spans="101:101">
      <c r="CW317076" s="2195"/>
    </row>
    <row r="317100" spans="101:101">
      <c r="CW317100" s="2210"/>
    </row>
    <row r="317101" spans="101:101">
      <c r="CW317101" s="2195"/>
    </row>
    <row r="317125" spans="101:101">
      <c r="CW317125" s="2210"/>
    </row>
    <row r="317126" spans="101:101">
      <c r="CW317126" s="2195"/>
    </row>
    <row r="317150" spans="101:101">
      <c r="CW317150" s="2210"/>
    </row>
    <row r="317151" spans="101:101">
      <c r="CW317151" s="2195"/>
    </row>
    <row r="317175" spans="101:101">
      <c r="CW317175" s="2210"/>
    </row>
    <row r="317176" spans="101:101">
      <c r="CW317176" s="2195"/>
    </row>
    <row r="317200" spans="101:101">
      <c r="CW317200" s="2210"/>
    </row>
    <row r="317201" spans="101:101">
      <c r="CW317201" s="2195"/>
    </row>
    <row r="317225" spans="101:101">
      <c r="CW317225" s="2210"/>
    </row>
    <row r="317226" spans="101:101">
      <c r="CW317226" s="2195"/>
    </row>
    <row r="317250" spans="101:101">
      <c r="CW317250" s="2210"/>
    </row>
    <row r="317251" spans="101:101">
      <c r="CW317251" s="2195"/>
    </row>
    <row r="317275" spans="101:101">
      <c r="CW317275" s="2210"/>
    </row>
    <row r="317276" spans="101:101">
      <c r="CW317276" s="2195"/>
    </row>
    <row r="317300" spans="101:101">
      <c r="CW317300" s="2210"/>
    </row>
    <row r="317301" spans="101:101">
      <c r="CW317301" s="2195"/>
    </row>
    <row r="317325" spans="101:101">
      <c r="CW317325" s="2210"/>
    </row>
    <row r="317326" spans="101:101">
      <c r="CW317326" s="2195"/>
    </row>
    <row r="317350" spans="101:101">
      <c r="CW317350" s="2210"/>
    </row>
    <row r="317351" spans="101:101">
      <c r="CW317351" s="2195"/>
    </row>
    <row r="317375" spans="101:101">
      <c r="CW317375" s="2210"/>
    </row>
    <row r="317376" spans="101:101">
      <c r="CW317376" s="2195"/>
    </row>
    <row r="317400" spans="101:101">
      <c r="CW317400" s="2210"/>
    </row>
    <row r="317401" spans="101:101">
      <c r="CW317401" s="2195"/>
    </row>
    <row r="317425" spans="101:101">
      <c r="CW317425" s="2210"/>
    </row>
    <row r="317426" spans="101:101">
      <c r="CW317426" s="2195"/>
    </row>
    <row r="317450" spans="101:101">
      <c r="CW317450" s="2210"/>
    </row>
    <row r="317451" spans="101:101">
      <c r="CW317451" s="2195"/>
    </row>
    <row r="317475" spans="101:101">
      <c r="CW317475" s="2210"/>
    </row>
    <row r="317476" spans="101:101">
      <c r="CW317476" s="2195"/>
    </row>
    <row r="317500" spans="101:101">
      <c r="CW317500" s="2210"/>
    </row>
    <row r="317501" spans="101:101">
      <c r="CW317501" s="2195"/>
    </row>
    <row r="317525" spans="101:101">
      <c r="CW317525" s="2210"/>
    </row>
    <row r="317526" spans="101:101">
      <c r="CW317526" s="2195"/>
    </row>
    <row r="317550" spans="101:101">
      <c r="CW317550" s="2210"/>
    </row>
    <row r="317551" spans="101:101">
      <c r="CW317551" s="2195"/>
    </row>
    <row r="317575" spans="101:101">
      <c r="CW317575" s="2210"/>
    </row>
    <row r="317576" spans="101:101">
      <c r="CW317576" s="2195"/>
    </row>
    <row r="317600" spans="101:101">
      <c r="CW317600" s="2210"/>
    </row>
    <row r="317601" spans="101:101">
      <c r="CW317601" s="2195"/>
    </row>
    <row r="317625" spans="101:101">
      <c r="CW317625" s="2210"/>
    </row>
    <row r="317626" spans="101:101">
      <c r="CW317626" s="2195"/>
    </row>
    <row r="317650" spans="101:101">
      <c r="CW317650" s="2210"/>
    </row>
    <row r="317651" spans="101:101">
      <c r="CW317651" s="2195"/>
    </row>
    <row r="317675" spans="101:101">
      <c r="CW317675" s="2210"/>
    </row>
    <row r="317676" spans="101:101">
      <c r="CW317676" s="2195"/>
    </row>
    <row r="317700" spans="101:101">
      <c r="CW317700" s="2210"/>
    </row>
    <row r="317701" spans="101:101">
      <c r="CW317701" s="2195"/>
    </row>
    <row r="317725" spans="101:101">
      <c r="CW317725" s="2210"/>
    </row>
    <row r="317726" spans="101:101">
      <c r="CW317726" s="2195"/>
    </row>
    <row r="317750" spans="101:101">
      <c r="CW317750" s="2210"/>
    </row>
    <row r="317751" spans="101:101">
      <c r="CW317751" s="2195"/>
    </row>
    <row r="317775" spans="101:101">
      <c r="CW317775" s="2210"/>
    </row>
    <row r="317776" spans="101:101">
      <c r="CW317776" s="2195"/>
    </row>
    <row r="317800" spans="101:101">
      <c r="CW317800" s="2210"/>
    </row>
    <row r="317801" spans="101:101">
      <c r="CW317801" s="2195"/>
    </row>
    <row r="317825" spans="101:101">
      <c r="CW317825" s="2210"/>
    </row>
    <row r="317826" spans="101:101">
      <c r="CW317826" s="2195"/>
    </row>
    <row r="317850" spans="101:101">
      <c r="CW317850" s="2210"/>
    </row>
    <row r="317851" spans="101:101">
      <c r="CW317851" s="2195"/>
    </row>
    <row r="317875" spans="101:101">
      <c r="CW317875" s="2210"/>
    </row>
    <row r="317876" spans="101:101">
      <c r="CW317876" s="2195"/>
    </row>
    <row r="317900" spans="101:101">
      <c r="CW317900" s="2210"/>
    </row>
    <row r="317901" spans="101:101">
      <c r="CW317901" s="2195"/>
    </row>
    <row r="317925" spans="101:101">
      <c r="CW317925" s="2210"/>
    </row>
    <row r="317926" spans="101:101">
      <c r="CW317926" s="2195"/>
    </row>
    <row r="317950" spans="101:101">
      <c r="CW317950" s="2210"/>
    </row>
    <row r="317951" spans="101:101">
      <c r="CW317951" s="2195"/>
    </row>
    <row r="317975" spans="101:101">
      <c r="CW317975" s="2210"/>
    </row>
    <row r="317976" spans="101:101">
      <c r="CW317976" s="2195"/>
    </row>
    <row r="318000" spans="101:101">
      <c r="CW318000" s="2210"/>
    </row>
    <row r="318001" spans="101:101">
      <c r="CW318001" s="2195"/>
    </row>
    <row r="318025" spans="101:101">
      <c r="CW318025" s="2210"/>
    </row>
    <row r="318026" spans="101:101">
      <c r="CW318026" s="2195"/>
    </row>
    <row r="318050" spans="101:101">
      <c r="CW318050" s="2210"/>
    </row>
    <row r="318051" spans="101:101">
      <c r="CW318051" s="2195"/>
    </row>
    <row r="318075" spans="101:101">
      <c r="CW318075" s="2210"/>
    </row>
    <row r="318076" spans="101:101">
      <c r="CW318076" s="2195"/>
    </row>
    <row r="318100" spans="101:101">
      <c r="CW318100" s="2210"/>
    </row>
    <row r="318101" spans="101:101">
      <c r="CW318101" s="2195"/>
    </row>
    <row r="318125" spans="101:101">
      <c r="CW318125" s="2210"/>
    </row>
    <row r="318126" spans="101:101">
      <c r="CW318126" s="2195"/>
    </row>
    <row r="318150" spans="101:101">
      <c r="CW318150" s="2210"/>
    </row>
    <row r="318151" spans="101:101">
      <c r="CW318151" s="2195"/>
    </row>
    <row r="318175" spans="101:101">
      <c r="CW318175" s="2210"/>
    </row>
    <row r="318176" spans="101:101">
      <c r="CW318176" s="2195"/>
    </row>
    <row r="318200" spans="101:101">
      <c r="CW318200" s="2210"/>
    </row>
    <row r="318201" spans="101:101">
      <c r="CW318201" s="2195"/>
    </row>
    <row r="318225" spans="101:101">
      <c r="CW318225" s="2210"/>
    </row>
    <row r="318226" spans="101:101">
      <c r="CW318226" s="2195"/>
    </row>
    <row r="318250" spans="101:101">
      <c r="CW318250" s="2210"/>
    </row>
    <row r="318251" spans="101:101">
      <c r="CW318251" s="2195"/>
    </row>
    <row r="318275" spans="101:101">
      <c r="CW318275" s="2210"/>
    </row>
    <row r="318276" spans="101:101">
      <c r="CW318276" s="2195"/>
    </row>
    <row r="318300" spans="101:101">
      <c r="CW318300" s="2210"/>
    </row>
    <row r="318301" spans="101:101">
      <c r="CW318301" s="2195"/>
    </row>
    <row r="318325" spans="101:101">
      <c r="CW318325" s="2210"/>
    </row>
    <row r="318326" spans="101:101">
      <c r="CW318326" s="2195"/>
    </row>
    <row r="318350" spans="101:101">
      <c r="CW318350" s="2210"/>
    </row>
    <row r="318351" spans="101:101">
      <c r="CW318351" s="2195"/>
    </row>
    <row r="318375" spans="101:101">
      <c r="CW318375" s="2210"/>
    </row>
    <row r="318376" spans="101:101">
      <c r="CW318376" s="2195"/>
    </row>
    <row r="318400" spans="101:101">
      <c r="CW318400" s="2210"/>
    </row>
    <row r="318401" spans="101:101">
      <c r="CW318401" s="2195"/>
    </row>
    <row r="318425" spans="101:101">
      <c r="CW318425" s="2210"/>
    </row>
    <row r="318426" spans="101:101">
      <c r="CW318426" s="2195"/>
    </row>
    <row r="318450" spans="101:101">
      <c r="CW318450" s="2210"/>
    </row>
    <row r="318451" spans="101:101">
      <c r="CW318451" s="2195"/>
    </row>
    <row r="318475" spans="101:101">
      <c r="CW318475" s="2210"/>
    </row>
    <row r="318476" spans="101:101">
      <c r="CW318476" s="2195"/>
    </row>
    <row r="318500" spans="101:101">
      <c r="CW318500" s="2210"/>
    </row>
    <row r="318501" spans="101:101">
      <c r="CW318501" s="2195"/>
    </row>
    <row r="318525" spans="101:101">
      <c r="CW318525" s="2210"/>
    </row>
    <row r="318526" spans="101:101">
      <c r="CW318526" s="2195"/>
    </row>
    <row r="318550" spans="101:101">
      <c r="CW318550" s="2210"/>
    </row>
    <row r="318551" spans="101:101">
      <c r="CW318551" s="2195"/>
    </row>
    <row r="318575" spans="101:101">
      <c r="CW318575" s="2210"/>
    </row>
    <row r="318576" spans="101:101">
      <c r="CW318576" s="2195"/>
    </row>
    <row r="318600" spans="101:101">
      <c r="CW318600" s="2210"/>
    </row>
    <row r="318601" spans="101:101">
      <c r="CW318601" s="2195"/>
    </row>
    <row r="318625" spans="101:101">
      <c r="CW318625" s="2210"/>
    </row>
    <row r="318626" spans="101:101">
      <c r="CW318626" s="2195"/>
    </row>
    <row r="318650" spans="101:101">
      <c r="CW318650" s="2210"/>
    </row>
    <row r="318651" spans="101:101">
      <c r="CW318651" s="2195"/>
    </row>
    <row r="318675" spans="101:101">
      <c r="CW318675" s="2210"/>
    </row>
    <row r="318676" spans="101:101">
      <c r="CW318676" s="2195"/>
    </row>
    <row r="318700" spans="101:101">
      <c r="CW318700" s="2210"/>
    </row>
    <row r="318701" spans="101:101">
      <c r="CW318701" s="2195"/>
    </row>
    <row r="318725" spans="101:101">
      <c r="CW318725" s="2210"/>
    </row>
    <row r="318726" spans="101:101">
      <c r="CW318726" s="2195"/>
    </row>
    <row r="318750" spans="101:101">
      <c r="CW318750" s="2210"/>
    </row>
    <row r="318751" spans="101:101">
      <c r="CW318751" s="2195"/>
    </row>
    <row r="318775" spans="101:101">
      <c r="CW318775" s="2210"/>
    </row>
    <row r="318776" spans="101:101">
      <c r="CW318776" s="2195"/>
    </row>
    <row r="318800" spans="101:101">
      <c r="CW318800" s="2210"/>
    </row>
    <row r="318801" spans="101:101">
      <c r="CW318801" s="2195"/>
    </row>
    <row r="318825" spans="101:101">
      <c r="CW318825" s="2210"/>
    </row>
    <row r="318826" spans="101:101">
      <c r="CW318826" s="2195"/>
    </row>
    <row r="318850" spans="101:101">
      <c r="CW318850" s="2210"/>
    </row>
    <row r="318851" spans="101:101">
      <c r="CW318851" s="2195"/>
    </row>
    <row r="318875" spans="101:101">
      <c r="CW318875" s="2210"/>
    </row>
    <row r="318876" spans="101:101">
      <c r="CW318876" s="2195"/>
    </row>
    <row r="318900" spans="101:101">
      <c r="CW318900" s="2210"/>
    </row>
    <row r="318901" spans="101:101">
      <c r="CW318901" s="2195"/>
    </row>
    <row r="318925" spans="101:101">
      <c r="CW318925" s="2210"/>
    </row>
    <row r="318926" spans="101:101">
      <c r="CW318926" s="2195"/>
    </row>
    <row r="318950" spans="101:101">
      <c r="CW318950" s="2210"/>
    </row>
    <row r="318951" spans="101:101">
      <c r="CW318951" s="2195"/>
    </row>
    <row r="318975" spans="101:101">
      <c r="CW318975" s="2210"/>
    </row>
    <row r="318976" spans="101:101">
      <c r="CW318976" s="2195"/>
    </row>
    <row r="319000" spans="101:101">
      <c r="CW319000" s="2210"/>
    </row>
    <row r="319001" spans="101:101">
      <c r="CW319001" s="2195"/>
    </row>
    <row r="319025" spans="101:101">
      <c r="CW319025" s="2210"/>
    </row>
    <row r="319026" spans="101:101">
      <c r="CW319026" s="2195"/>
    </row>
    <row r="319050" spans="101:101">
      <c r="CW319050" s="2210"/>
    </row>
    <row r="319051" spans="101:101">
      <c r="CW319051" s="2195"/>
    </row>
    <row r="319075" spans="101:101">
      <c r="CW319075" s="2210"/>
    </row>
    <row r="319076" spans="101:101">
      <c r="CW319076" s="2195"/>
    </row>
    <row r="319100" spans="101:101">
      <c r="CW319100" s="2210"/>
    </row>
    <row r="319101" spans="101:101">
      <c r="CW319101" s="2195"/>
    </row>
    <row r="319125" spans="101:101">
      <c r="CW319125" s="2210"/>
    </row>
    <row r="319126" spans="101:101">
      <c r="CW319126" s="2195"/>
    </row>
    <row r="319150" spans="101:101">
      <c r="CW319150" s="2210"/>
    </row>
    <row r="319151" spans="101:101">
      <c r="CW319151" s="2195"/>
    </row>
    <row r="319175" spans="101:101">
      <c r="CW319175" s="2210"/>
    </row>
    <row r="319176" spans="101:101">
      <c r="CW319176" s="2195"/>
    </row>
    <row r="319200" spans="101:101">
      <c r="CW319200" s="2210"/>
    </row>
    <row r="319201" spans="101:101">
      <c r="CW319201" s="2195"/>
    </row>
    <row r="319225" spans="101:101">
      <c r="CW319225" s="2210"/>
    </row>
    <row r="319226" spans="101:101">
      <c r="CW319226" s="2195"/>
    </row>
    <row r="319250" spans="101:101">
      <c r="CW319250" s="2210"/>
    </row>
    <row r="319251" spans="101:101">
      <c r="CW319251" s="2195"/>
    </row>
    <row r="319275" spans="101:101">
      <c r="CW319275" s="2210"/>
    </row>
    <row r="319276" spans="101:101">
      <c r="CW319276" s="2195"/>
    </row>
    <row r="319300" spans="101:101">
      <c r="CW319300" s="2210"/>
    </row>
    <row r="319301" spans="101:101">
      <c r="CW319301" s="2195"/>
    </row>
    <row r="319325" spans="101:101">
      <c r="CW319325" s="2210"/>
    </row>
    <row r="319326" spans="101:101">
      <c r="CW319326" s="2195"/>
    </row>
    <row r="319350" spans="101:101">
      <c r="CW319350" s="2210"/>
    </row>
    <row r="319351" spans="101:101">
      <c r="CW319351" s="2195"/>
    </row>
    <row r="319375" spans="101:101">
      <c r="CW319375" s="2210"/>
    </row>
    <row r="319376" spans="101:101">
      <c r="CW319376" s="2195"/>
    </row>
    <row r="319400" spans="101:101">
      <c r="CW319400" s="2210"/>
    </row>
    <row r="319401" spans="101:101">
      <c r="CW319401" s="2195"/>
    </row>
    <row r="319425" spans="101:101">
      <c r="CW319425" s="2210"/>
    </row>
    <row r="319426" spans="101:101">
      <c r="CW319426" s="2195"/>
    </row>
    <row r="319450" spans="101:101">
      <c r="CW319450" s="2210"/>
    </row>
    <row r="319451" spans="101:101">
      <c r="CW319451" s="2195"/>
    </row>
    <row r="319475" spans="101:101">
      <c r="CW319475" s="2210"/>
    </row>
    <row r="319476" spans="101:101">
      <c r="CW319476" s="2195"/>
    </row>
    <row r="319500" spans="101:101">
      <c r="CW319500" s="2210"/>
    </row>
    <row r="319501" spans="101:101">
      <c r="CW319501" s="2195"/>
    </row>
    <row r="319525" spans="101:101">
      <c r="CW319525" s="2210"/>
    </row>
    <row r="319526" spans="101:101">
      <c r="CW319526" s="2195"/>
    </row>
    <row r="319550" spans="101:101">
      <c r="CW319550" s="2210"/>
    </row>
    <row r="319551" spans="101:101">
      <c r="CW319551" s="2195"/>
    </row>
    <row r="319575" spans="101:101">
      <c r="CW319575" s="2210"/>
    </row>
    <row r="319576" spans="101:101">
      <c r="CW319576" s="2195"/>
    </row>
    <row r="319600" spans="101:101">
      <c r="CW319600" s="2210"/>
    </row>
    <row r="319601" spans="101:101">
      <c r="CW319601" s="2195"/>
    </row>
    <row r="319625" spans="101:101">
      <c r="CW319625" s="2210"/>
    </row>
    <row r="319626" spans="101:101">
      <c r="CW319626" s="2195"/>
    </row>
    <row r="319650" spans="101:101">
      <c r="CW319650" s="2210"/>
    </row>
    <row r="319651" spans="101:101">
      <c r="CW319651" s="2195"/>
    </row>
    <row r="319675" spans="101:101">
      <c r="CW319675" s="2210"/>
    </row>
    <row r="319676" spans="101:101">
      <c r="CW319676" s="2195"/>
    </row>
    <row r="319700" spans="101:101">
      <c r="CW319700" s="2210"/>
    </row>
    <row r="319701" spans="101:101">
      <c r="CW319701" s="2195"/>
    </row>
    <row r="319725" spans="101:101">
      <c r="CW319725" s="2210"/>
    </row>
    <row r="319726" spans="101:101">
      <c r="CW319726" s="2195"/>
    </row>
    <row r="319750" spans="101:101">
      <c r="CW319750" s="2210"/>
    </row>
    <row r="319751" spans="101:101">
      <c r="CW319751" s="2195"/>
    </row>
    <row r="319775" spans="101:101">
      <c r="CW319775" s="2210"/>
    </row>
    <row r="319776" spans="101:101">
      <c r="CW319776" s="2195"/>
    </row>
    <row r="319800" spans="101:101">
      <c r="CW319800" s="2210"/>
    </row>
    <row r="319801" spans="101:101">
      <c r="CW319801" s="2195"/>
    </row>
    <row r="319825" spans="101:101">
      <c r="CW319825" s="2210"/>
    </row>
    <row r="319826" spans="101:101">
      <c r="CW319826" s="2195"/>
    </row>
    <row r="319850" spans="101:101">
      <c r="CW319850" s="2210"/>
    </row>
    <row r="319851" spans="101:101">
      <c r="CW319851" s="2195"/>
    </row>
    <row r="319875" spans="101:101">
      <c r="CW319875" s="2210"/>
    </row>
    <row r="319876" spans="101:101">
      <c r="CW319876" s="2195"/>
    </row>
    <row r="319900" spans="101:101">
      <c r="CW319900" s="2210"/>
    </row>
    <row r="319901" spans="101:101">
      <c r="CW319901" s="2195"/>
    </row>
    <row r="319925" spans="101:101">
      <c r="CW319925" s="2210"/>
    </row>
    <row r="319926" spans="101:101">
      <c r="CW319926" s="2195"/>
    </row>
    <row r="319950" spans="101:101">
      <c r="CW319950" s="2210"/>
    </row>
    <row r="319951" spans="101:101">
      <c r="CW319951" s="2195"/>
    </row>
    <row r="319975" spans="101:101">
      <c r="CW319975" s="2210"/>
    </row>
    <row r="319976" spans="101:101">
      <c r="CW319976" s="2195"/>
    </row>
    <row r="320000" spans="101:101">
      <c r="CW320000" s="2210"/>
    </row>
    <row r="320001" spans="101:101">
      <c r="CW320001" s="2195"/>
    </row>
    <row r="320025" spans="101:101">
      <c r="CW320025" s="2210"/>
    </row>
    <row r="320026" spans="101:101">
      <c r="CW320026" s="2195"/>
    </row>
    <row r="320050" spans="101:101">
      <c r="CW320050" s="2210"/>
    </row>
    <row r="320051" spans="101:101">
      <c r="CW320051" s="2195"/>
    </row>
    <row r="320075" spans="101:101">
      <c r="CW320075" s="2210"/>
    </row>
    <row r="320076" spans="101:101">
      <c r="CW320076" s="2195"/>
    </row>
    <row r="320100" spans="101:101">
      <c r="CW320100" s="2210"/>
    </row>
    <row r="320101" spans="101:101">
      <c r="CW320101" s="2195"/>
    </row>
    <row r="320125" spans="101:101">
      <c r="CW320125" s="2210"/>
    </row>
    <row r="320126" spans="101:101">
      <c r="CW320126" s="2195"/>
    </row>
    <row r="320150" spans="101:101">
      <c r="CW320150" s="2210"/>
    </row>
    <row r="320151" spans="101:101">
      <c r="CW320151" s="2195"/>
    </row>
    <row r="320175" spans="101:101">
      <c r="CW320175" s="2210"/>
    </row>
    <row r="320176" spans="101:101">
      <c r="CW320176" s="2195"/>
    </row>
    <row r="320200" spans="101:101">
      <c r="CW320200" s="2210"/>
    </row>
    <row r="320201" spans="101:101">
      <c r="CW320201" s="2195"/>
    </row>
    <row r="320225" spans="101:101">
      <c r="CW320225" s="2210"/>
    </row>
    <row r="320226" spans="101:101">
      <c r="CW320226" s="2195"/>
    </row>
    <row r="320250" spans="101:101">
      <c r="CW320250" s="2210"/>
    </row>
    <row r="320251" spans="101:101">
      <c r="CW320251" s="2195"/>
    </row>
    <row r="320275" spans="101:101">
      <c r="CW320275" s="2210"/>
    </row>
    <row r="320276" spans="101:101">
      <c r="CW320276" s="2195"/>
    </row>
    <row r="320300" spans="101:101">
      <c r="CW320300" s="2210"/>
    </row>
    <row r="320301" spans="101:101">
      <c r="CW320301" s="2195"/>
    </row>
    <row r="320325" spans="101:101">
      <c r="CW320325" s="2210"/>
    </row>
    <row r="320326" spans="101:101">
      <c r="CW320326" s="2195"/>
    </row>
    <row r="320350" spans="101:101">
      <c r="CW320350" s="2210"/>
    </row>
    <row r="320351" spans="101:101">
      <c r="CW320351" s="2195"/>
    </row>
    <row r="320375" spans="101:101">
      <c r="CW320375" s="2210"/>
    </row>
    <row r="320376" spans="101:101">
      <c r="CW320376" s="2195"/>
    </row>
    <row r="320400" spans="101:101">
      <c r="CW320400" s="2210"/>
    </row>
    <row r="320401" spans="101:101">
      <c r="CW320401" s="2195"/>
    </row>
    <row r="320425" spans="101:101">
      <c r="CW320425" s="2210"/>
    </row>
    <row r="320426" spans="101:101">
      <c r="CW320426" s="2195"/>
    </row>
    <row r="320450" spans="101:101">
      <c r="CW320450" s="2210"/>
    </row>
    <row r="320451" spans="101:101">
      <c r="CW320451" s="2195"/>
    </row>
    <row r="320475" spans="101:101">
      <c r="CW320475" s="2210"/>
    </row>
    <row r="320476" spans="101:101">
      <c r="CW320476" s="2195"/>
    </row>
    <row r="320500" spans="101:101">
      <c r="CW320500" s="2210"/>
    </row>
    <row r="320501" spans="101:101">
      <c r="CW320501" s="2195"/>
    </row>
    <row r="320525" spans="101:101">
      <c r="CW320525" s="2210"/>
    </row>
    <row r="320526" spans="101:101">
      <c r="CW320526" s="2195"/>
    </row>
    <row r="320550" spans="101:101">
      <c r="CW320550" s="2210"/>
    </row>
    <row r="320551" spans="101:101">
      <c r="CW320551" s="2195"/>
    </row>
    <row r="320575" spans="101:101">
      <c r="CW320575" s="2210"/>
    </row>
    <row r="320576" spans="101:101">
      <c r="CW320576" s="2195"/>
    </row>
    <row r="320600" spans="101:101">
      <c r="CW320600" s="2210"/>
    </row>
    <row r="320601" spans="101:101">
      <c r="CW320601" s="2195"/>
    </row>
    <row r="320625" spans="101:101">
      <c r="CW320625" s="2210"/>
    </row>
    <row r="320626" spans="101:101">
      <c r="CW320626" s="2195"/>
    </row>
    <row r="320650" spans="101:101">
      <c r="CW320650" s="2210"/>
    </row>
    <row r="320651" spans="101:101">
      <c r="CW320651" s="2195"/>
    </row>
    <row r="320675" spans="101:101">
      <c r="CW320675" s="2210"/>
    </row>
    <row r="320676" spans="101:101">
      <c r="CW320676" s="2195"/>
    </row>
    <row r="320700" spans="101:101">
      <c r="CW320700" s="2210"/>
    </row>
    <row r="320701" spans="101:101">
      <c r="CW320701" s="2195"/>
    </row>
    <row r="320725" spans="101:101">
      <c r="CW320725" s="2210"/>
    </row>
    <row r="320726" spans="101:101">
      <c r="CW320726" s="2195"/>
    </row>
    <row r="320750" spans="101:101">
      <c r="CW320750" s="2210"/>
    </row>
    <row r="320751" spans="101:101">
      <c r="CW320751" s="2195"/>
    </row>
    <row r="320775" spans="101:101">
      <c r="CW320775" s="2210"/>
    </row>
    <row r="320776" spans="101:101">
      <c r="CW320776" s="2195"/>
    </row>
    <row r="320800" spans="101:101">
      <c r="CW320800" s="2210"/>
    </row>
    <row r="320801" spans="101:101">
      <c r="CW320801" s="2195"/>
    </row>
    <row r="320825" spans="101:101">
      <c r="CW320825" s="2210"/>
    </row>
    <row r="320826" spans="101:101">
      <c r="CW320826" s="2195"/>
    </row>
    <row r="320850" spans="101:101">
      <c r="CW320850" s="2210"/>
    </row>
    <row r="320851" spans="101:101">
      <c r="CW320851" s="2195"/>
    </row>
    <row r="320875" spans="101:101">
      <c r="CW320875" s="2210"/>
    </row>
    <row r="320876" spans="101:101">
      <c r="CW320876" s="2195"/>
    </row>
    <row r="320900" spans="101:101">
      <c r="CW320900" s="2210"/>
    </row>
    <row r="320901" spans="101:101">
      <c r="CW320901" s="2195"/>
    </row>
    <row r="320925" spans="101:101">
      <c r="CW320925" s="2210"/>
    </row>
    <row r="320926" spans="101:101">
      <c r="CW320926" s="2195"/>
    </row>
    <row r="320950" spans="101:101">
      <c r="CW320950" s="2210"/>
    </row>
    <row r="320951" spans="101:101">
      <c r="CW320951" s="2195"/>
    </row>
    <row r="320975" spans="101:101">
      <c r="CW320975" s="2210"/>
    </row>
    <row r="320976" spans="101:101">
      <c r="CW320976" s="2195"/>
    </row>
    <row r="321000" spans="101:101">
      <c r="CW321000" s="2210"/>
    </row>
    <row r="321001" spans="101:101">
      <c r="CW321001" s="2195"/>
    </row>
    <row r="321025" spans="101:101">
      <c r="CW321025" s="2210"/>
    </row>
    <row r="321026" spans="101:101">
      <c r="CW321026" s="2195"/>
    </row>
    <row r="321050" spans="101:101">
      <c r="CW321050" s="2210"/>
    </row>
    <row r="321051" spans="101:101">
      <c r="CW321051" s="2195"/>
    </row>
    <row r="321075" spans="101:101">
      <c r="CW321075" s="2210"/>
    </row>
    <row r="321076" spans="101:101">
      <c r="CW321076" s="2195"/>
    </row>
    <row r="321100" spans="101:101">
      <c r="CW321100" s="2210"/>
    </row>
    <row r="321101" spans="101:101">
      <c r="CW321101" s="2195"/>
    </row>
    <row r="321125" spans="101:101">
      <c r="CW321125" s="2210"/>
    </row>
    <row r="321126" spans="101:101">
      <c r="CW321126" s="2195"/>
    </row>
    <row r="321150" spans="101:101">
      <c r="CW321150" s="2210"/>
    </row>
    <row r="321151" spans="101:101">
      <c r="CW321151" s="2195"/>
    </row>
    <row r="321175" spans="101:101">
      <c r="CW321175" s="2210"/>
    </row>
    <row r="321176" spans="101:101">
      <c r="CW321176" s="2195"/>
    </row>
    <row r="321200" spans="101:101">
      <c r="CW321200" s="2210"/>
    </row>
    <row r="321201" spans="101:101">
      <c r="CW321201" s="2195"/>
    </row>
    <row r="321225" spans="101:101">
      <c r="CW321225" s="2210"/>
    </row>
    <row r="321226" spans="101:101">
      <c r="CW321226" s="2195"/>
    </row>
    <row r="321250" spans="101:101">
      <c r="CW321250" s="2210"/>
    </row>
    <row r="321251" spans="101:101">
      <c r="CW321251" s="2195"/>
    </row>
    <row r="321275" spans="101:101">
      <c r="CW321275" s="2210"/>
    </row>
    <row r="321276" spans="101:101">
      <c r="CW321276" s="2195"/>
    </row>
    <row r="321300" spans="101:101">
      <c r="CW321300" s="2210"/>
    </row>
    <row r="321301" spans="101:101">
      <c r="CW321301" s="2195"/>
    </row>
    <row r="321325" spans="101:101">
      <c r="CW321325" s="2210"/>
    </row>
    <row r="321326" spans="101:101">
      <c r="CW321326" s="2195"/>
    </row>
    <row r="321350" spans="101:101">
      <c r="CW321350" s="2210"/>
    </row>
    <row r="321351" spans="101:101">
      <c r="CW321351" s="2195"/>
    </row>
    <row r="321375" spans="101:101">
      <c r="CW321375" s="2210"/>
    </row>
    <row r="321376" spans="101:101">
      <c r="CW321376" s="2195"/>
    </row>
    <row r="321400" spans="101:101">
      <c r="CW321400" s="2210"/>
    </row>
    <row r="321401" spans="101:101">
      <c r="CW321401" s="2195"/>
    </row>
    <row r="321425" spans="101:101">
      <c r="CW321425" s="2210"/>
    </row>
    <row r="321426" spans="101:101">
      <c r="CW321426" s="2195"/>
    </row>
    <row r="321450" spans="101:101">
      <c r="CW321450" s="2210"/>
    </row>
    <row r="321451" spans="101:101">
      <c r="CW321451" s="2195"/>
    </row>
    <row r="321475" spans="101:101">
      <c r="CW321475" s="2210"/>
    </row>
    <row r="321476" spans="101:101">
      <c r="CW321476" s="2195"/>
    </row>
    <row r="321500" spans="101:101">
      <c r="CW321500" s="2210"/>
    </row>
    <row r="321501" spans="101:101">
      <c r="CW321501" s="2195"/>
    </row>
    <row r="321525" spans="101:101">
      <c r="CW321525" s="2210"/>
    </row>
    <row r="321526" spans="101:101">
      <c r="CW321526" s="2195"/>
    </row>
    <row r="321550" spans="101:101">
      <c r="CW321550" s="2210"/>
    </row>
    <row r="321551" spans="101:101">
      <c r="CW321551" s="2195"/>
    </row>
    <row r="321575" spans="101:101">
      <c r="CW321575" s="2210"/>
    </row>
    <row r="321576" spans="101:101">
      <c r="CW321576" s="2195"/>
    </row>
    <row r="321600" spans="101:101">
      <c r="CW321600" s="2210"/>
    </row>
    <row r="321601" spans="101:101">
      <c r="CW321601" s="2195"/>
    </row>
    <row r="321625" spans="101:101">
      <c r="CW321625" s="2210"/>
    </row>
    <row r="321626" spans="101:101">
      <c r="CW321626" s="2195"/>
    </row>
    <row r="321650" spans="101:101">
      <c r="CW321650" s="2210"/>
    </row>
    <row r="321651" spans="101:101">
      <c r="CW321651" s="2195"/>
    </row>
    <row r="321675" spans="101:101">
      <c r="CW321675" s="2210"/>
    </row>
    <row r="321676" spans="101:101">
      <c r="CW321676" s="2195"/>
    </row>
    <row r="321700" spans="101:101">
      <c r="CW321700" s="2210"/>
    </row>
    <row r="321701" spans="101:101">
      <c r="CW321701" s="2195"/>
    </row>
    <row r="321725" spans="101:101">
      <c r="CW321725" s="2210"/>
    </row>
    <row r="321726" spans="101:101">
      <c r="CW321726" s="2195"/>
    </row>
    <row r="321750" spans="101:101">
      <c r="CW321750" s="2210"/>
    </row>
    <row r="321751" spans="101:101">
      <c r="CW321751" s="2195"/>
    </row>
    <row r="321775" spans="101:101">
      <c r="CW321775" s="2210"/>
    </row>
    <row r="321776" spans="101:101">
      <c r="CW321776" s="2195"/>
    </row>
    <row r="321800" spans="101:101">
      <c r="CW321800" s="2210"/>
    </row>
    <row r="321801" spans="101:101">
      <c r="CW321801" s="2195"/>
    </row>
    <row r="321825" spans="101:101">
      <c r="CW321825" s="2210"/>
    </row>
    <row r="321826" spans="101:101">
      <c r="CW321826" s="2195"/>
    </row>
    <row r="321850" spans="101:101">
      <c r="CW321850" s="2210"/>
    </row>
    <row r="321851" spans="101:101">
      <c r="CW321851" s="2195"/>
    </row>
    <row r="321875" spans="101:101">
      <c r="CW321875" s="2210"/>
    </row>
    <row r="321876" spans="101:101">
      <c r="CW321876" s="2195"/>
    </row>
    <row r="321900" spans="101:101">
      <c r="CW321900" s="2210"/>
    </row>
    <row r="321901" spans="101:101">
      <c r="CW321901" s="2195"/>
    </row>
    <row r="321925" spans="101:101">
      <c r="CW321925" s="2210"/>
    </row>
    <row r="321926" spans="101:101">
      <c r="CW321926" s="2195"/>
    </row>
    <row r="321950" spans="101:101">
      <c r="CW321950" s="2210"/>
    </row>
    <row r="321951" spans="101:101">
      <c r="CW321951" s="2195"/>
    </row>
    <row r="321975" spans="101:101">
      <c r="CW321975" s="2210"/>
    </row>
    <row r="321976" spans="101:101">
      <c r="CW321976" s="2195"/>
    </row>
    <row r="322000" spans="101:101">
      <c r="CW322000" s="2210"/>
    </row>
    <row r="322001" spans="101:101">
      <c r="CW322001" s="2195"/>
    </row>
    <row r="322025" spans="101:101">
      <c r="CW322025" s="2210"/>
    </row>
    <row r="322026" spans="101:101">
      <c r="CW322026" s="2195"/>
    </row>
    <row r="322050" spans="101:101">
      <c r="CW322050" s="2210"/>
    </row>
    <row r="322051" spans="101:101">
      <c r="CW322051" s="2195"/>
    </row>
    <row r="322075" spans="101:101">
      <c r="CW322075" s="2210"/>
    </row>
    <row r="322076" spans="101:101">
      <c r="CW322076" s="2195"/>
    </row>
    <row r="322100" spans="101:101">
      <c r="CW322100" s="2210"/>
    </row>
    <row r="322101" spans="101:101">
      <c r="CW322101" s="2195"/>
    </row>
    <row r="322125" spans="101:101">
      <c r="CW322125" s="2210"/>
    </row>
    <row r="322126" spans="101:101">
      <c r="CW322126" s="2195"/>
    </row>
    <row r="322150" spans="101:101">
      <c r="CW322150" s="2210"/>
    </row>
    <row r="322151" spans="101:101">
      <c r="CW322151" s="2195"/>
    </row>
    <row r="322175" spans="101:101">
      <c r="CW322175" s="2210"/>
    </row>
    <row r="322176" spans="101:101">
      <c r="CW322176" s="2195"/>
    </row>
    <row r="322200" spans="101:101">
      <c r="CW322200" s="2210"/>
    </row>
    <row r="322201" spans="101:101">
      <c r="CW322201" s="2195"/>
    </row>
    <row r="322225" spans="101:101">
      <c r="CW322225" s="2210"/>
    </row>
    <row r="322226" spans="101:101">
      <c r="CW322226" s="2195"/>
    </row>
    <row r="322250" spans="101:101">
      <c r="CW322250" s="2210"/>
    </row>
    <row r="322251" spans="101:101">
      <c r="CW322251" s="2195"/>
    </row>
    <row r="322275" spans="101:101">
      <c r="CW322275" s="2210"/>
    </row>
    <row r="322276" spans="101:101">
      <c r="CW322276" s="2195"/>
    </row>
    <row r="322300" spans="101:101">
      <c r="CW322300" s="2210"/>
    </row>
    <row r="322301" spans="101:101">
      <c r="CW322301" s="2195"/>
    </row>
    <row r="322325" spans="101:101">
      <c r="CW322325" s="2210"/>
    </row>
    <row r="322326" spans="101:101">
      <c r="CW322326" s="2195"/>
    </row>
    <row r="322350" spans="101:101">
      <c r="CW322350" s="2210"/>
    </row>
    <row r="322351" spans="101:101">
      <c r="CW322351" s="2195"/>
    </row>
    <row r="322375" spans="101:101">
      <c r="CW322375" s="2210"/>
    </row>
    <row r="322376" spans="101:101">
      <c r="CW322376" s="2195"/>
    </row>
    <row r="322400" spans="101:101">
      <c r="CW322400" s="2210"/>
    </row>
    <row r="322401" spans="101:101">
      <c r="CW322401" s="2195"/>
    </row>
    <row r="322425" spans="101:101">
      <c r="CW322425" s="2210"/>
    </row>
    <row r="322426" spans="101:101">
      <c r="CW322426" s="2195"/>
    </row>
    <row r="322450" spans="101:101">
      <c r="CW322450" s="2210"/>
    </row>
    <row r="322451" spans="101:101">
      <c r="CW322451" s="2195"/>
    </row>
    <row r="322475" spans="101:101">
      <c r="CW322475" s="2210"/>
    </row>
    <row r="322476" spans="101:101">
      <c r="CW322476" s="2195"/>
    </row>
    <row r="322500" spans="101:101">
      <c r="CW322500" s="2210"/>
    </row>
    <row r="322501" spans="101:101">
      <c r="CW322501" s="2195"/>
    </row>
    <row r="322525" spans="101:101">
      <c r="CW322525" s="2210"/>
    </row>
    <row r="322526" spans="101:101">
      <c r="CW322526" s="2195"/>
    </row>
    <row r="322550" spans="101:101">
      <c r="CW322550" s="2210"/>
    </row>
    <row r="322551" spans="101:101">
      <c r="CW322551" s="2195"/>
    </row>
    <row r="322575" spans="101:101">
      <c r="CW322575" s="2210"/>
    </row>
    <row r="322576" spans="101:101">
      <c r="CW322576" s="2195"/>
    </row>
    <row r="322600" spans="101:101">
      <c r="CW322600" s="2210"/>
    </row>
    <row r="322601" spans="101:101">
      <c r="CW322601" s="2195"/>
    </row>
    <row r="322625" spans="101:101">
      <c r="CW322625" s="2210"/>
    </row>
    <row r="322626" spans="101:101">
      <c r="CW322626" s="2195"/>
    </row>
    <row r="322650" spans="101:101">
      <c r="CW322650" s="2210"/>
    </row>
    <row r="322651" spans="101:101">
      <c r="CW322651" s="2195"/>
    </row>
    <row r="322675" spans="101:101">
      <c r="CW322675" s="2210"/>
    </row>
    <row r="322676" spans="101:101">
      <c r="CW322676" s="2195"/>
    </row>
    <row r="322700" spans="101:101">
      <c r="CW322700" s="2210"/>
    </row>
    <row r="322701" spans="101:101">
      <c r="CW322701" s="2195"/>
    </row>
    <row r="322725" spans="101:101">
      <c r="CW322725" s="2210"/>
    </row>
    <row r="322726" spans="101:101">
      <c r="CW322726" s="2195"/>
    </row>
    <row r="322750" spans="101:101">
      <c r="CW322750" s="2210"/>
    </row>
    <row r="322751" spans="101:101">
      <c r="CW322751" s="2195"/>
    </row>
    <row r="322775" spans="101:101">
      <c r="CW322775" s="2210"/>
    </row>
    <row r="322776" spans="101:101">
      <c r="CW322776" s="2195"/>
    </row>
    <row r="322800" spans="101:101">
      <c r="CW322800" s="2210"/>
    </row>
    <row r="322801" spans="101:101">
      <c r="CW322801" s="2195"/>
    </row>
    <row r="322825" spans="101:101">
      <c r="CW322825" s="2210"/>
    </row>
    <row r="322826" spans="101:101">
      <c r="CW322826" s="2195"/>
    </row>
    <row r="322850" spans="101:101">
      <c r="CW322850" s="2210"/>
    </row>
    <row r="322851" spans="101:101">
      <c r="CW322851" s="2195"/>
    </row>
    <row r="322875" spans="101:101">
      <c r="CW322875" s="2210"/>
    </row>
    <row r="322876" spans="101:101">
      <c r="CW322876" s="2195"/>
    </row>
    <row r="322900" spans="101:101">
      <c r="CW322900" s="2210"/>
    </row>
    <row r="322901" spans="101:101">
      <c r="CW322901" s="2195"/>
    </row>
    <row r="322925" spans="101:101">
      <c r="CW322925" s="2210"/>
    </row>
    <row r="322926" spans="101:101">
      <c r="CW322926" s="2195"/>
    </row>
    <row r="322950" spans="101:101">
      <c r="CW322950" s="2210"/>
    </row>
    <row r="322951" spans="101:101">
      <c r="CW322951" s="2195"/>
    </row>
    <row r="322975" spans="101:101">
      <c r="CW322975" s="2210"/>
    </row>
    <row r="322976" spans="101:101">
      <c r="CW322976" s="2195"/>
    </row>
    <row r="323000" spans="101:101">
      <c r="CW323000" s="2210"/>
    </row>
    <row r="323001" spans="101:101">
      <c r="CW323001" s="2195"/>
    </row>
    <row r="323025" spans="101:101">
      <c r="CW323025" s="2210"/>
    </row>
    <row r="323026" spans="101:101">
      <c r="CW323026" s="2195"/>
    </row>
    <row r="323050" spans="101:101">
      <c r="CW323050" s="2210"/>
    </row>
    <row r="323051" spans="101:101">
      <c r="CW323051" s="2195"/>
    </row>
    <row r="323075" spans="101:101">
      <c r="CW323075" s="2210"/>
    </row>
    <row r="323076" spans="101:101">
      <c r="CW323076" s="2195"/>
    </row>
    <row r="323100" spans="101:101">
      <c r="CW323100" s="2210"/>
    </row>
    <row r="323101" spans="101:101">
      <c r="CW323101" s="2195"/>
    </row>
    <row r="323125" spans="101:101">
      <c r="CW323125" s="2210"/>
    </row>
    <row r="323126" spans="101:101">
      <c r="CW323126" s="2195"/>
    </row>
    <row r="323150" spans="101:101">
      <c r="CW323150" s="2210"/>
    </row>
    <row r="323151" spans="101:101">
      <c r="CW323151" s="2195"/>
    </row>
    <row r="323175" spans="101:101">
      <c r="CW323175" s="2210"/>
    </row>
    <row r="323176" spans="101:101">
      <c r="CW323176" s="2195"/>
    </row>
    <row r="323200" spans="101:101">
      <c r="CW323200" s="2210"/>
    </row>
    <row r="323201" spans="101:101">
      <c r="CW323201" s="2195"/>
    </row>
    <row r="323225" spans="101:101">
      <c r="CW323225" s="2210"/>
    </row>
    <row r="323226" spans="101:101">
      <c r="CW323226" s="2195"/>
    </row>
    <row r="323250" spans="101:101">
      <c r="CW323250" s="2210"/>
    </row>
    <row r="323251" spans="101:101">
      <c r="CW323251" s="2195"/>
    </row>
    <row r="323275" spans="101:101">
      <c r="CW323275" s="2210"/>
    </row>
    <row r="323276" spans="101:101">
      <c r="CW323276" s="2195"/>
    </row>
    <row r="323300" spans="101:101">
      <c r="CW323300" s="2210"/>
    </row>
    <row r="323301" spans="101:101">
      <c r="CW323301" s="2195"/>
    </row>
    <row r="323325" spans="101:101">
      <c r="CW323325" s="2210"/>
    </row>
    <row r="323326" spans="101:101">
      <c r="CW323326" s="2195"/>
    </row>
    <row r="323350" spans="101:101">
      <c r="CW323350" s="2210"/>
    </row>
    <row r="323351" spans="101:101">
      <c r="CW323351" s="2195"/>
    </row>
    <row r="323375" spans="101:101">
      <c r="CW323375" s="2210"/>
    </row>
    <row r="323376" spans="101:101">
      <c r="CW323376" s="2195"/>
    </row>
    <row r="323400" spans="101:101">
      <c r="CW323400" s="2210"/>
    </row>
    <row r="323401" spans="101:101">
      <c r="CW323401" s="2195"/>
    </row>
    <row r="323425" spans="101:101">
      <c r="CW323425" s="2210"/>
    </row>
    <row r="323426" spans="101:101">
      <c r="CW323426" s="2195"/>
    </row>
    <row r="323450" spans="101:101">
      <c r="CW323450" s="2210"/>
    </row>
    <row r="323451" spans="101:101">
      <c r="CW323451" s="2195"/>
    </row>
    <row r="323475" spans="101:101">
      <c r="CW323475" s="2210"/>
    </row>
    <row r="323476" spans="101:101">
      <c r="CW323476" s="2195"/>
    </row>
    <row r="323500" spans="101:101">
      <c r="CW323500" s="2210"/>
    </row>
    <row r="323501" spans="101:101">
      <c r="CW323501" s="2195"/>
    </row>
    <row r="323525" spans="101:101">
      <c r="CW323525" s="2210"/>
    </row>
    <row r="323526" spans="101:101">
      <c r="CW323526" s="2195"/>
    </row>
    <row r="323550" spans="101:101">
      <c r="CW323550" s="2210"/>
    </row>
    <row r="323551" spans="101:101">
      <c r="CW323551" s="2195"/>
    </row>
    <row r="323575" spans="101:101">
      <c r="CW323575" s="2210"/>
    </row>
    <row r="323576" spans="101:101">
      <c r="CW323576" s="2195"/>
    </row>
    <row r="323600" spans="101:101">
      <c r="CW323600" s="2210"/>
    </row>
    <row r="323601" spans="101:101">
      <c r="CW323601" s="2195"/>
    </row>
    <row r="323625" spans="101:101">
      <c r="CW323625" s="2210"/>
    </row>
    <row r="323626" spans="101:101">
      <c r="CW323626" s="2195"/>
    </row>
    <row r="323650" spans="101:101">
      <c r="CW323650" s="2210"/>
    </row>
    <row r="323651" spans="101:101">
      <c r="CW323651" s="2195"/>
    </row>
    <row r="323675" spans="101:101">
      <c r="CW323675" s="2210"/>
    </row>
    <row r="323676" spans="101:101">
      <c r="CW323676" s="2195"/>
    </row>
    <row r="323700" spans="101:101">
      <c r="CW323700" s="2210"/>
    </row>
    <row r="323701" spans="101:101">
      <c r="CW323701" s="2195"/>
    </row>
    <row r="323725" spans="101:101">
      <c r="CW323725" s="2210"/>
    </row>
    <row r="323726" spans="101:101">
      <c r="CW323726" s="2195"/>
    </row>
    <row r="323750" spans="101:101">
      <c r="CW323750" s="2210"/>
    </row>
    <row r="323751" spans="101:101">
      <c r="CW323751" s="2195"/>
    </row>
    <row r="323775" spans="101:101">
      <c r="CW323775" s="2210"/>
    </row>
    <row r="323776" spans="101:101">
      <c r="CW323776" s="2195"/>
    </row>
    <row r="323800" spans="101:101">
      <c r="CW323800" s="2210"/>
    </row>
    <row r="323801" spans="101:101">
      <c r="CW323801" s="2195"/>
    </row>
    <row r="323825" spans="101:101">
      <c r="CW323825" s="2210"/>
    </row>
    <row r="323826" spans="101:101">
      <c r="CW323826" s="2195"/>
    </row>
    <row r="323850" spans="101:101">
      <c r="CW323850" s="2210"/>
    </row>
    <row r="323851" spans="101:101">
      <c r="CW323851" s="2195"/>
    </row>
    <row r="323875" spans="101:101">
      <c r="CW323875" s="2210"/>
    </row>
    <row r="323876" spans="101:101">
      <c r="CW323876" s="2195"/>
    </row>
    <row r="323900" spans="101:101">
      <c r="CW323900" s="2210"/>
    </row>
    <row r="323901" spans="101:101">
      <c r="CW323901" s="2195"/>
    </row>
    <row r="323925" spans="101:101">
      <c r="CW323925" s="2210"/>
    </row>
    <row r="323926" spans="101:101">
      <c r="CW323926" s="2195"/>
    </row>
    <row r="323950" spans="101:101">
      <c r="CW323950" s="2210"/>
    </row>
    <row r="323951" spans="101:101">
      <c r="CW323951" s="2195"/>
    </row>
    <row r="323975" spans="101:101">
      <c r="CW323975" s="2210"/>
    </row>
    <row r="323976" spans="101:101">
      <c r="CW323976" s="2195"/>
    </row>
    <row r="324000" spans="101:101">
      <c r="CW324000" s="2210"/>
    </row>
    <row r="324001" spans="101:101">
      <c r="CW324001" s="2195"/>
    </row>
    <row r="324025" spans="101:101">
      <c r="CW324025" s="2210"/>
    </row>
    <row r="324026" spans="101:101">
      <c r="CW324026" s="2195"/>
    </row>
    <row r="324050" spans="101:101">
      <c r="CW324050" s="2210"/>
    </row>
    <row r="324051" spans="101:101">
      <c r="CW324051" s="2195"/>
    </row>
    <row r="324075" spans="101:101">
      <c r="CW324075" s="2210"/>
    </row>
    <row r="324076" spans="101:101">
      <c r="CW324076" s="2195"/>
    </row>
    <row r="324100" spans="101:101">
      <c r="CW324100" s="2210"/>
    </row>
    <row r="324101" spans="101:101">
      <c r="CW324101" s="2195"/>
    </row>
    <row r="324125" spans="101:101">
      <c r="CW324125" s="2210"/>
    </row>
    <row r="324126" spans="101:101">
      <c r="CW324126" s="2195"/>
    </row>
    <row r="324150" spans="101:101">
      <c r="CW324150" s="2210"/>
    </row>
    <row r="324151" spans="101:101">
      <c r="CW324151" s="2195"/>
    </row>
    <row r="324175" spans="101:101">
      <c r="CW324175" s="2210"/>
    </row>
    <row r="324176" spans="101:101">
      <c r="CW324176" s="2195"/>
    </row>
    <row r="324200" spans="101:101">
      <c r="CW324200" s="2210"/>
    </row>
    <row r="324201" spans="101:101">
      <c r="CW324201" s="2195"/>
    </row>
    <row r="324225" spans="101:101">
      <c r="CW324225" s="2210"/>
    </row>
    <row r="324226" spans="101:101">
      <c r="CW324226" s="2195"/>
    </row>
    <row r="324250" spans="101:101">
      <c r="CW324250" s="2210"/>
    </row>
    <row r="324251" spans="101:101">
      <c r="CW324251" s="2195"/>
    </row>
    <row r="324275" spans="101:101">
      <c r="CW324275" s="2210"/>
    </row>
    <row r="324276" spans="101:101">
      <c r="CW324276" s="2195"/>
    </row>
    <row r="324300" spans="101:101">
      <c r="CW324300" s="2210"/>
    </row>
    <row r="324301" spans="101:101">
      <c r="CW324301" s="2195"/>
    </row>
    <row r="324325" spans="101:101">
      <c r="CW324325" s="2210"/>
    </row>
    <row r="324326" spans="101:101">
      <c r="CW324326" s="2195"/>
    </row>
    <row r="324350" spans="101:101">
      <c r="CW324350" s="2210"/>
    </row>
    <row r="324351" spans="101:101">
      <c r="CW324351" s="2195"/>
    </row>
    <row r="324375" spans="101:101">
      <c r="CW324375" s="2210"/>
    </row>
    <row r="324376" spans="101:101">
      <c r="CW324376" s="2195"/>
    </row>
    <row r="324400" spans="101:101">
      <c r="CW324400" s="2210"/>
    </row>
    <row r="324401" spans="101:101">
      <c r="CW324401" s="2195"/>
    </row>
    <row r="324425" spans="101:101">
      <c r="CW324425" s="2210"/>
    </row>
    <row r="324426" spans="101:101">
      <c r="CW324426" s="2195"/>
    </row>
    <row r="324450" spans="101:101">
      <c r="CW324450" s="2210"/>
    </row>
    <row r="324451" spans="101:101">
      <c r="CW324451" s="2195"/>
    </row>
    <row r="324475" spans="101:101">
      <c r="CW324475" s="2210"/>
    </row>
    <row r="324476" spans="101:101">
      <c r="CW324476" s="2195"/>
    </row>
    <row r="324500" spans="101:101">
      <c r="CW324500" s="2210"/>
    </row>
    <row r="324501" spans="101:101">
      <c r="CW324501" s="2195"/>
    </row>
    <row r="324525" spans="101:101">
      <c r="CW324525" s="2210"/>
    </row>
    <row r="324526" spans="101:101">
      <c r="CW324526" s="2195"/>
    </row>
    <row r="324550" spans="101:101">
      <c r="CW324550" s="2210"/>
    </row>
    <row r="324551" spans="101:101">
      <c r="CW324551" s="2195"/>
    </row>
    <row r="324575" spans="101:101">
      <c r="CW324575" s="2210"/>
    </row>
    <row r="324576" spans="101:101">
      <c r="CW324576" s="2195"/>
    </row>
    <row r="324600" spans="101:101">
      <c r="CW324600" s="2210"/>
    </row>
    <row r="324601" spans="101:101">
      <c r="CW324601" s="2195"/>
    </row>
    <row r="324625" spans="101:101">
      <c r="CW324625" s="2210"/>
    </row>
    <row r="324626" spans="101:101">
      <c r="CW324626" s="2195"/>
    </row>
    <row r="324650" spans="101:101">
      <c r="CW324650" s="2210"/>
    </row>
    <row r="324651" spans="101:101">
      <c r="CW324651" s="2195"/>
    </row>
    <row r="324675" spans="101:101">
      <c r="CW324675" s="2210"/>
    </row>
    <row r="324676" spans="101:101">
      <c r="CW324676" s="2195"/>
    </row>
    <row r="324700" spans="101:101">
      <c r="CW324700" s="2210"/>
    </row>
    <row r="324701" spans="101:101">
      <c r="CW324701" s="2195"/>
    </row>
    <row r="324725" spans="101:101">
      <c r="CW324725" s="2210"/>
    </row>
    <row r="324726" spans="101:101">
      <c r="CW324726" s="2195"/>
    </row>
    <row r="324750" spans="101:101">
      <c r="CW324750" s="2210"/>
    </row>
    <row r="324751" spans="101:101">
      <c r="CW324751" s="2195"/>
    </row>
    <row r="324775" spans="101:101">
      <c r="CW324775" s="2210"/>
    </row>
    <row r="324776" spans="101:101">
      <c r="CW324776" s="2195"/>
    </row>
    <row r="324800" spans="101:101">
      <c r="CW324800" s="2210"/>
    </row>
    <row r="324801" spans="101:101">
      <c r="CW324801" s="2195"/>
    </row>
    <row r="324825" spans="101:101">
      <c r="CW324825" s="2210"/>
    </row>
    <row r="324826" spans="101:101">
      <c r="CW324826" s="2195"/>
    </row>
    <row r="324850" spans="101:101">
      <c r="CW324850" s="2210"/>
    </row>
    <row r="324851" spans="101:101">
      <c r="CW324851" s="2195"/>
    </row>
    <row r="324875" spans="101:101">
      <c r="CW324875" s="2210"/>
    </row>
    <row r="324876" spans="101:101">
      <c r="CW324876" s="2195"/>
    </row>
    <row r="324900" spans="101:101">
      <c r="CW324900" s="2210"/>
    </row>
    <row r="324901" spans="101:101">
      <c r="CW324901" s="2195"/>
    </row>
    <row r="324925" spans="101:101">
      <c r="CW324925" s="2210"/>
    </row>
    <row r="324926" spans="101:101">
      <c r="CW324926" s="2195"/>
    </row>
    <row r="324950" spans="101:101">
      <c r="CW324950" s="2210"/>
    </row>
    <row r="324951" spans="101:101">
      <c r="CW324951" s="2195"/>
    </row>
    <row r="324975" spans="101:101">
      <c r="CW324975" s="2210"/>
    </row>
    <row r="324976" spans="101:101">
      <c r="CW324976" s="2195"/>
    </row>
    <row r="325000" spans="101:101">
      <c r="CW325000" s="2210"/>
    </row>
    <row r="325001" spans="101:101">
      <c r="CW325001" s="2195"/>
    </row>
    <row r="325025" spans="101:101">
      <c r="CW325025" s="2210"/>
    </row>
    <row r="325026" spans="101:101">
      <c r="CW325026" s="2195"/>
    </row>
    <row r="325050" spans="101:101">
      <c r="CW325050" s="2210"/>
    </row>
    <row r="325051" spans="101:101">
      <c r="CW325051" s="2195"/>
    </row>
    <row r="325075" spans="101:101">
      <c r="CW325075" s="2210"/>
    </row>
    <row r="325076" spans="101:101">
      <c r="CW325076" s="2195"/>
    </row>
    <row r="325100" spans="101:101">
      <c r="CW325100" s="2210"/>
    </row>
    <row r="325101" spans="101:101">
      <c r="CW325101" s="2195"/>
    </row>
    <row r="325125" spans="101:101">
      <c r="CW325125" s="2210"/>
    </row>
    <row r="325126" spans="101:101">
      <c r="CW325126" s="2195"/>
    </row>
    <row r="325150" spans="101:101">
      <c r="CW325150" s="2210"/>
    </row>
    <row r="325151" spans="101:101">
      <c r="CW325151" s="2195"/>
    </row>
    <row r="325175" spans="101:101">
      <c r="CW325175" s="2210"/>
    </row>
    <row r="325176" spans="101:101">
      <c r="CW325176" s="2195"/>
    </row>
    <row r="325200" spans="101:101">
      <c r="CW325200" s="2210"/>
    </row>
    <row r="325201" spans="101:101">
      <c r="CW325201" s="2195"/>
    </row>
    <row r="325225" spans="101:101">
      <c r="CW325225" s="2210"/>
    </row>
    <row r="325226" spans="101:101">
      <c r="CW325226" s="2195"/>
    </row>
    <row r="325250" spans="101:101">
      <c r="CW325250" s="2210"/>
    </row>
    <row r="325251" spans="101:101">
      <c r="CW325251" s="2195"/>
    </row>
    <row r="325275" spans="101:101">
      <c r="CW325275" s="2210"/>
    </row>
    <row r="325276" spans="101:101">
      <c r="CW325276" s="2195"/>
    </row>
    <row r="325300" spans="101:101">
      <c r="CW325300" s="2210"/>
    </row>
    <row r="325301" spans="101:101">
      <c r="CW325301" s="2195"/>
    </row>
    <row r="325325" spans="101:101">
      <c r="CW325325" s="2210"/>
    </row>
    <row r="325326" spans="101:101">
      <c r="CW325326" s="2195"/>
    </row>
    <row r="325350" spans="101:101">
      <c r="CW325350" s="2210"/>
    </row>
    <row r="325351" spans="101:101">
      <c r="CW325351" s="2195"/>
    </row>
    <row r="325375" spans="101:101">
      <c r="CW325375" s="2210"/>
    </row>
    <row r="325376" spans="101:101">
      <c r="CW325376" s="2195"/>
    </row>
    <row r="325400" spans="101:101">
      <c r="CW325400" s="2210"/>
    </row>
    <row r="325401" spans="101:101">
      <c r="CW325401" s="2195"/>
    </row>
    <row r="325425" spans="101:101">
      <c r="CW325425" s="2210"/>
    </row>
    <row r="325426" spans="101:101">
      <c r="CW325426" s="2195"/>
    </row>
    <row r="325450" spans="101:101">
      <c r="CW325450" s="2210"/>
    </row>
    <row r="325451" spans="101:101">
      <c r="CW325451" s="2195"/>
    </row>
    <row r="325475" spans="101:101">
      <c r="CW325475" s="2210"/>
    </row>
    <row r="325476" spans="101:101">
      <c r="CW325476" s="2195"/>
    </row>
    <row r="325500" spans="101:101">
      <c r="CW325500" s="2210"/>
    </row>
    <row r="325501" spans="101:101">
      <c r="CW325501" s="2195"/>
    </row>
    <row r="325525" spans="101:101">
      <c r="CW325525" s="2210"/>
    </row>
    <row r="325526" spans="101:101">
      <c r="CW325526" s="2195"/>
    </row>
    <row r="325550" spans="101:101">
      <c r="CW325550" s="2210"/>
    </row>
    <row r="325551" spans="101:101">
      <c r="CW325551" s="2195"/>
    </row>
    <row r="325575" spans="101:101">
      <c r="CW325575" s="2210"/>
    </row>
    <row r="325576" spans="101:101">
      <c r="CW325576" s="2195"/>
    </row>
    <row r="325600" spans="101:101">
      <c r="CW325600" s="2210"/>
    </row>
    <row r="325601" spans="101:101">
      <c r="CW325601" s="2195"/>
    </row>
    <row r="325625" spans="101:101">
      <c r="CW325625" s="2210"/>
    </row>
    <row r="325626" spans="101:101">
      <c r="CW325626" s="2195"/>
    </row>
    <row r="325650" spans="101:101">
      <c r="CW325650" s="2210"/>
    </row>
    <row r="325651" spans="101:101">
      <c r="CW325651" s="2195"/>
    </row>
    <row r="325675" spans="101:101">
      <c r="CW325675" s="2210"/>
    </row>
    <row r="325676" spans="101:101">
      <c r="CW325676" s="2195"/>
    </row>
    <row r="325700" spans="101:101">
      <c r="CW325700" s="2210"/>
    </row>
    <row r="325701" spans="101:101">
      <c r="CW325701" s="2195"/>
    </row>
    <row r="325725" spans="101:101">
      <c r="CW325725" s="2210"/>
    </row>
    <row r="325726" spans="101:101">
      <c r="CW325726" s="2195"/>
    </row>
    <row r="325750" spans="101:101">
      <c r="CW325750" s="2210"/>
    </row>
    <row r="325751" spans="101:101">
      <c r="CW325751" s="2195"/>
    </row>
    <row r="325775" spans="101:101">
      <c r="CW325775" s="2210"/>
    </row>
    <row r="325776" spans="101:101">
      <c r="CW325776" s="2195"/>
    </row>
    <row r="325800" spans="101:101">
      <c r="CW325800" s="2210"/>
    </row>
    <row r="325801" spans="101:101">
      <c r="CW325801" s="2195"/>
    </row>
    <row r="325825" spans="101:101">
      <c r="CW325825" s="2210"/>
    </row>
    <row r="325826" spans="101:101">
      <c r="CW325826" s="2195"/>
    </row>
    <row r="325850" spans="101:101">
      <c r="CW325850" s="2210"/>
    </row>
    <row r="325851" spans="101:101">
      <c r="CW325851" s="2195"/>
    </row>
    <row r="325875" spans="101:101">
      <c r="CW325875" s="2210"/>
    </row>
    <row r="325876" spans="101:101">
      <c r="CW325876" s="2195"/>
    </row>
    <row r="325900" spans="101:101">
      <c r="CW325900" s="2210"/>
    </row>
    <row r="325901" spans="101:101">
      <c r="CW325901" s="2195"/>
    </row>
    <row r="325925" spans="101:101">
      <c r="CW325925" s="2210"/>
    </row>
    <row r="325926" spans="101:101">
      <c r="CW325926" s="2195"/>
    </row>
    <row r="325950" spans="101:101">
      <c r="CW325950" s="2210"/>
    </row>
    <row r="325951" spans="101:101">
      <c r="CW325951" s="2195"/>
    </row>
    <row r="325975" spans="101:101">
      <c r="CW325975" s="2210"/>
    </row>
    <row r="325976" spans="101:101">
      <c r="CW325976" s="2195"/>
    </row>
    <row r="326000" spans="101:101">
      <c r="CW326000" s="2210"/>
    </row>
    <row r="326001" spans="101:101">
      <c r="CW326001" s="2195"/>
    </row>
    <row r="326025" spans="101:101">
      <c r="CW326025" s="2210"/>
    </row>
    <row r="326026" spans="101:101">
      <c r="CW326026" s="2195"/>
    </row>
    <row r="326050" spans="101:101">
      <c r="CW326050" s="2210"/>
    </row>
    <row r="326051" spans="101:101">
      <c r="CW326051" s="2195"/>
    </row>
    <row r="326075" spans="101:101">
      <c r="CW326075" s="2210"/>
    </row>
    <row r="326076" spans="101:101">
      <c r="CW326076" s="2195"/>
    </row>
    <row r="326100" spans="101:101">
      <c r="CW326100" s="2210"/>
    </row>
    <row r="326101" spans="101:101">
      <c r="CW326101" s="2195"/>
    </row>
    <row r="326125" spans="101:101">
      <c r="CW326125" s="2210"/>
    </row>
    <row r="326126" spans="101:101">
      <c r="CW326126" s="2195"/>
    </row>
    <row r="326150" spans="101:101">
      <c r="CW326150" s="2210"/>
    </row>
    <row r="326151" spans="101:101">
      <c r="CW326151" s="2195"/>
    </row>
    <row r="326175" spans="101:101">
      <c r="CW326175" s="2210"/>
    </row>
    <row r="326176" spans="101:101">
      <c r="CW326176" s="2195"/>
    </row>
    <row r="326200" spans="101:101">
      <c r="CW326200" s="2210"/>
    </row>
    <row r="326201" spans="101:101">
      <c r="CW326201" s="2195"/>
    </row>
    <row r="326225" spans="101:101">
      <c r="CW326225" s="2210"/>
    </row>
    <row r="326226" spans="101:101">
      <c r="CW326226" s="2195"/>
    </row>
    <row r="326250" spans="101:101">
      <c r="CW326250" s="2210"/>
    </row>
    <row r="326251" spans="101:101">
      <c r="CW326251" s="2195"/>
    </row>
    <row r="326275" spans="101:101">
      <c r="CW326275" s="2210"/>
    </row>
    <row r="326276" spans="101:101">
      <c r="CW326276" s="2195"/>
    </row>
    <row r="326300" spans="101:101">
      <c r="CW326300" s="2210"/>
    </row>
    <row r="326301" spans="101:101">
      <c r="CW326301" s="2195"/>
    </row>
    <row r="326325" spans="101:101">
      <c r="CW326325" s="2210"/>
    </row>
    <row r="326326" spans="101:101">
      <c r="CW326326" s="2195"/>
    </row>
    <row r="326350" spans="101:101">
      <c r="CW326350" s="2210"/>
    </row>
    <row r="326351" spans="101:101">
      <c r="CW326351" s="2195"/>
    </row>
    <row r="326375" spans="101:101">
      <c r="CW326375" s="2210"/>
    </row>
    <row r="326376" spans="101:101">
      <c r="CW326376" s="2195"/>
    </row>
    <row r="326400" spans="101:101">
      <c r="CW326400" s="2210"/>
    </row>
    <row r="326401" spans="101:101">
      <c r="CW326401" s="2195"/>
    </row>
    <row r="326425" spans="101:101">
      <c r="CW326425" s="2210"/>
    </row>
    <row r="326426" spans="101:101">
      <c r="CW326426" s="2195"/>
    </row>
    <row r="326450" spans="101:101">
      <c r="CW326450" s="2210"/>
    </row>
    <row r="326451" spans="101:101">
      <c r="CW326451" s="2195"/>
    </row>
    <row r="326475" spans="101:101">
      <c r="CW326475" s="2210"/>
    </row>
    <row r="326476" spans="101:101">
      <c r="CW326476" s="2195"/>
    </row>
    <row r="326500" spans="101:101">
      <c r="CW326500" s="2210"/>
    </row>
    <row r="326501" spans="101:101">
      <c r="CW326501" s="2195"/>
    </row>
    <row r="326525" spans="101:101">
      <c r="CW326525" s="2210"/>
    </row>
    <row r="326526" spans="101:101">
      <c r="CW326526" s="2195"/>
    </row>
    <row r="326550" spans="101:101">
      <c r="CW326550" s="2210"/>
    </row>
    <row r="326551" spans="101:101">
      <c r="CW326551" s="2195"/>
    </row>
    <row r="326575" spans="101:101">
      <c r="CW326575" s="2210"/>
    </row>
    <row r="326576" spans="101:101">
      <c r="CW326576" s="2195"/>
    </row>
    <row r="326600" spans="101:101">
      <c r="CW326600" s="2210"/>
    </row>
    <row r="326601" spans="101:101">
      <c r="CW326601" s="2195"/>
    </row>
    <row r="326625" spans="101:101">
      <c r="CW326625" s="2210"/>
    </row>
    <row r="326626" spans="101:101">
      <c r="CW326626" s="2195"/>
    </row>
    <row r="326650" spans="101:101">
      <c r="CW326650" s="2210"/>
    </row>
    <row r="326651" spans="101:101">
      <c r="CW326651" s="2195"/>
    </row>
    <row r="326675" spans="101:101">
      <c r="CW326675" s="2210"/>
    </row>
    <row r="326676" spans="101:101">
      <c r="CW326676" s="2195"/>
    </row>
    <row r="326700" spans="101:101">
      <c r="CW326700" s="2210"/>
    </row>
    <row r="326701" spans="101:101">
      <c r="CW326701" s="2195"/>
    </row>
    <row r="326725" spans="101:101">
      <c r="CW326725" s="2210"/>
    </row>
    <row r="326726" spans="101:101">
      <c r="CW326726" s="2195"/>
    </row>
    <row r="326750" spans="101:101">
      <c r="CW326750" s="2210"/>
    </row>
    <row r="326751" spans="101:101">
      <c r="CW326751" s="2195"/>
    </row>
    <row r="326775" spans="101:101">
      <c r="CW326775" s="2210"/>
    </row>
    <row r="326776" spans="101:101">
      <c r="CW326776" s="2195"/>
    </row>
    <row r="326800" spans="101:101">
      <c r="CW326800" s="2210"/>
    </row>
    <row r="326801" spans="101:101">
      <c r="CW326801" s="2195"/>
    </row>
    <row r="326825" spans="101:101">
      <c r="CW326825" s="2210"/>
    </row>
    <row r="326826" spans="101:101">
      <c r="CW326826" s="2195"/>
    </row>
    <row r="326850" spans="101:101">
      <c r="CW326850" s="2210"/>
    </row>
    <row r="326851" spans="101:101">
      <c r="CW326851" s="2195"/>
    </row>
    <row r="326875" spans="101:101">
      <c r="CW326875" s="2210"/>
    </row>
    <row r="326876" spans="101:101">
      <c r="CW326876" s="2195"/>
    </row>
    <row r="326900" spans="101:101">
      <c r="CW326900" s="2210"/>
    </row>
    <row r="326901" spans="101:101">
      <c r="CW326901" s="2195"/>
    </row>
    <row r="326925" spans="101:101">
      <c r="CW326925" s="2210"/>
    </row>
    <row r="326926" spans="101:101">
      <c r="CW326926" s="2195"/>
    </row>
    <row r="326950" spans="101:101">
      <c r="CW326950" s="2210"/>
    </row>
    <row r="326951" spans="101:101">
      <c r="CW326951" s="2195"/>
    </row>
    <row r="326975" spans="101:101">
      <c r="CW326975" s="2210"/>
    </row>
    <row r="326976" spans="101:101">
      <c r="CW326976" s="2195"/>
    </row>
    <row r="327000" spans="101:101">
      <c r="CW327000" s="2210"/>
    </row>
    <row r="327001" spans="101:101">
      <c r="CW327001" s="2195"/>
    </row>
    <row r="327025" spans="101:101">
      <c r="CW327025" s="2210"/>
    </row>
    <row r="327026" spans="101:101">
      <c r="CW327026" s="2195"/>
    </row>
    <row r="327050" spans="101:101">
      <c r="CW327050" s="2210"/>
    </row>
    <row r="327051" spans="101:101">
      <c r="CW327051" s="2195"/>
    </row>
    <row r="327075" spans="101:101">
      <c r="CW327075" s="2210"/>
    </row>
    <row r="327076" spans="101:101">
      <c r="CW327076" s="2195"/>
    </row>
    <row r="327100" spans="101:101">
      <c r="CW327100" s="2210"/>
    </row>
    <row r="327101" spans="101:101">
      <c r="CW327101" s="2195"/>
    </row>
    <row r="327125" spans="101:101">
      <c r="CW327125" s="2210"/>
    </row>
    <row r="327126" spans="101:101">
      <c r="CW327126" s="2195"/>
    </row>
    <row r="327150" spans="101:101">
      <c r="CW327150" s="2210"/>
    </row>
    <row r="327151" spans="101:101">
      <c r="CW327151" s="2195"/>
    </row>
    <row r="327175" spans="101:101">
      <c r="CW327175" s="2210"/>
    </row>
    <row r="327176" spans="101:101">
      <c r="CW327176" s="2195"/>
    </row>
    <row r="327200" spans="101:101">
      <c r="CW327200" s="2210"/>
    </row>
    <row r="327201" spans="101:101">
      <c r="CW327201" s="2195"/>
    </row>
    <row r="327225" spans="101:101">
      <c r="CW327225" s="2210"/>
    </row>
    <row r="327226" spans="101:101">
      <c r="CW327226" s="2195"/>
    </row>
    <row r="327250" spans="101:101">
      <c r="CW327250" s="2210"/>
    </row>
    <row r="327251" spans="101:101">
      <c r="CW327251" s="2195"/>
    </row>
    <row r="327275" spans="101:101">
      <c r="CW327275" s="2210"/>
    </row>
    <row r="327276" spans="101:101">
      <c r="CW327276" s="2195"/>
    </row>
    <row r="327300" spans="101:101">
      <c r="CW327300" s="2210"/>
    </row>
    <row r="327301" spans="101:101">
      <c r="CW327301" s="2195"/>
    </row>
    <row r="327325" spans="101:101">
      <c r="CW327325" s="2210"/>
    </row>
    <row r="327326" spans="101:101">
      <c r="CW327326" s="2195"/>
    </row>
    <row r="327350" spans="101:101">
      <c r="CW327350" s="2210"/>
    </row>
    <row r="327351" spans="101:101">
      <c r="CW327351" s="2195"/>
    </row>
    <row r="327375" spans="101:101">
      <c r="CW327375" s="2210"/>
    </row>
    <row r="327376" spans="101:101">
      <c r="CW327376" s="2195"/>
    </row>
    <row r="327400" spans="101:101">
      <c r="CW327400" s="2210"/>
    </row>
    <row r="327401" spans="101:101">
      <c r="CW327401" s="2195"/>
    </row>
    <row r="327425" spans="101:101">
      <c r="CW327425" s="2210"/>
    </row>
    <row r="327426" spans="101:101">
      <c r="CW327426" s="2195"/>
    </row>
    <row r="327450" spans="101:101">
      <c r="CW327450" s="2210"/>
    </row>
    <row r="327451" spans="101:101">
      <c r="CW327451" s="2195"/>
    </row>
    <row r="327475" spans="101:101">
      <c r="CW327475" s="2210"/>
    </row>
    <row r="327476" spans="101:101">
      <c r="CW327476" s="2195"/>
    </row>
    <row r="327500" spans="101:101">
      <c r="CW327500" s="2210"/>
    </row>
    <row r="327501" spans="101:101">
      <c r="CW327501" s="2195"/>
    </row>
    <row r="327525" spans="101:101">
      <c r="CW327525" s="2210"/>
    </row>
    <row r="327526" spans="101:101">
      <c r="CW327526" s="2195"/>
    </row>
    <row r="327550" spans="101:101">
      <c r="CW327550" s="2210"/>
    </row>
    <row r="327551" spans="101:101">
      <c r="CW327551" s="2195"/>
    </row>
    <row r="327575" spans="101:101">
      <c r="CW327575" s="2210"/>
    </row>
    <row r="327576" spans="101:101">
      <c r="CW327576" s="2195"/>
    </row>
    <row r="327600" spans="101:101">
      <c r="CW327600" s="2210"/>
    </row>
    <row r="327601" spans="101:101">
      <c r="CW327601" s="2195"/>
    </row>
    <row r="327625" spans="101:101">
      <c r="CW327625" s="2210"/>
    </row>
    <row r="327626" spans="101:101">
      <c r="CW327626" s="2195"/>
    </row>
    <row r="327650" spans="101:101">
      <c r="CW327650" s="2210"/>
    </row>
    <row r="327651" spans="101:101">
      <c r="CW327651" s="2195"/>
    </row>
    <row r="327675" spans="101:101">
      <c r="CW327675" s="2210"/>
    </row>
    <row r="327676" spans="101:101">
      <c r="CW327676" s="2195"/>
    </row>
    <row r="327700" spans="101:101">
      <c r="CW327700" s="2210"/>
    </row>
    <row r="327701" spans="101:101">
      <c r="CW327701" s="2195"/>
    </row>
    <row r="327725" spans="101:101">
      <c r="CW327725" s="2210"/>
    </row>
    <row r="327726" spans="101:101">
      <c r="CW327726" s="2195"/>
    </row>
    <row r="327750" spans="101:101">
      <c r="CW327750" s="2210"/>
    </row>
    <row r="327751" spans="101:101">
      <c r="CW327751" s="2195"/>
    </row>
    <row r="327775" spans="101:101">
      <c r="CW327775" s="2210"/>
    </row>
    <row r="327776" spans="101:101">
      <c r="CW327776" s="2195"/>
    </row>
    <row r="327800" spans="101:101">
      <c r="CW327800" s="2210"/>
    </row>
    <row r="327801" spans="101:101">
      <c r="CW327801" s="2195"/>
    </row>
    <row r="327825" spans="101:101">
      <c r="CW327825" s="2210"/>
    </row>
    <row r="327826" spans="101:101">
      <c r="CW327826" s="2195"/>
    </row>
    <row r="327850" spans="101:101">
      <c r="CW327850" s="2210"/>
    </row>
    <row r="327851" spans="101:101">
      <c r="CW327851" s="2195"/>
    </row>
    <row r="327875" spans="101:101">
      <c r="CW327875" s="2210"/>
    </row>
    <row r="327876" spans="101:101">
      <c r="CW327876" s="2195"/>
    </row>
    <row r="327900" spans="101:101">
      <c r="CW327900" s="2210"/>
    </row>
    <row r="327901" spans="101:101">
      <c r="CW327901" s="2195"/>
    </row>
    <row r="327925" spans="101:101">
      <c r="CW327925" s="2210"/>
    </row>
    <row r="327926" spans="101:101">
      <c r="CW327926" s="2195"/>
    </row>
    <row r="327950" spans="101:101">
      <c r="CW327950" s="2210"/>
    </row>
    <row r="327951" spans="101:101">
      <c r="CW327951" s="2195"/>
    </row>
    <row r="327975" spans="101:101">
      <c r="CW327975" s="2210"/>
    </row>
    <row r="327976" spans="101:101">
      <c r="CW327976" s="2195"/>
    </row>
    <row r="328000" spans="101:101">
      <c r="CW328000" s="2210"/>
    </row>
    <row r="328001" spans="101:101">
      <c r="CW328001" s="2195"/>
    </row>
    <row r="328025" spans="101:101">
      <c r="CW328025" s="2210"/>
    </row>
    <row r="328026" spans="101:101">
      <c r="CW328026" s="2195"/>
    </row>
    <row r="328050" spans="101:101">
      <c r="CW328050" s="2210"/>
    </row>
    <row r="328051" spans="101:101">
      <c r="CW328051" s="2195"/>
    </row>
    <row r="328075" spans="101:101">
      <c r="CW328075" s="2210"/>
    </row>
    <row r="328076" spans="101:101">
      <c r="CW328076" s="2195"/>
    </row>
    <row r="328100" spans="101:101">
      <c r="CW328100" s="2210"/>
    </row>
    <row r="328101" spans="101:101">
      <c r="CW328101" s="2195"/>
    </row>
    <row r="328125" spans="101:101">
      <c r="CW328125" s="2210"/>
    </row>
    <row r="328126" spans="101:101">
      <c r="CW328126" s="2195"/>
    </row>
    <row r="328150" spans="101:101">
      <c r="CW328150" s="2210"/>
    </row>
    <row r="328151" spans="101:101">
      <c r="CW328151" s="2195"/>
    </row>
    <row r="328175" spans="101:101">
      <c r="CW328175" s="2210"/>
    </row>
    <row r="328176" spans="101:101">
      <c r="CW328176" s="2195"/>
    </row>
    <row r="328200" spans="101:101">
      <c r="CW328200" s="2210"/>
    </row>
    <row r="328201" spans="101:101">
      <c r="CW328201" s="2195"/>
    </row>
    <row r="328225" spans="101:101">
      <c r="CW328225" s="2210"/>
    </row>
    <row r="328226" spans="101:101">
      <c r="CW328226" s="2195"/>
    </row>
    <row r="328250" spans="101:101">
      <c r="CW328250" s="2210"/>
    </row>
    <row r="328251" spans="101:101">
      <c r="CW328251" s="2195"/>
    </row>
    <row r="328275" spans="101:101">
      <c r="CW328275" s="2210"/>
    </row>
    <row r="328276" spans="101:101">
      <c r="CW328276" s="2195"/>
    </row>
    <row r="328300" spans="101:101">
      <c r="CW328300" s="2210"/>
    </row>
    <row r="328301" spans="101:101">
      <c r="CW328301" s="2195"/>
    </row>
    <row r="328325" spans="101:101">
      <c r="CW328325" s="2210"/>
    </row>
    <row r="328326" spans="101:101">
      <c r="CW328326" s="2195"/>
    </row>
    <row r="328350" spans="101:101">
      <c r="CW328350" s="2210"/>
    </row>
    <row r="328351" spans="101:101">
      <c r="CW328351" s="2195"/>
    </row>
    <row r="328375" spans="101:101">
      <c r="CW328375" s="2210"/>
    </row>
    <row r="328376" spans="101:101">
      <c r="CW328376" s="2195"/>
    </row>
    <row r="328400" spans="101:101">
      <c r="CW328400" s="2210"/>
    </row>
    <row r="328401" spans="101:101">
      <c r="CW328401" s="2195"/>
    </row>
    <row r="328425" spans="101:101">
      <c r="CW328425" s="2210"/>
    </row>
    <row r="328426" spans="101:101">
      <c r="CW328426" s="2195"/>
    </row>
    <row r="328450" spans="101:101">
      <c r="CW328450" s="2210"/>
    </row>
    <row r="328451" spans="101:101">
      <c r="CW328451" s="2195"/>
    </row>
    <row r="328475" spans="101:101">
      <c r="CW328475" s="2210"/>
    </row>
    <row r="328476" spans="101:101">
      <c r="CW328476" s="2195"/>
    </row>
    <row r="328500" spans="101:101">
      <c r="CW328500" s="2210"/>
    </row>
    <row r="328501" spans="101:101">
      <c r="CW328501" s="2195"/>
    </row>
    <row r="328525" spans="101:101">
      <c r="CW328525" s="2210"/>
    </row>
    <row r="328526" spans="101:101">
      <c r="CW328526" s="2195"/>
    </row>
    <row r="328550" spans="101:101">
      <c r="CW328550" s="2210"/>
    </row>
    <row r="328551" spans="101:101">
      <c r="CW328551" s="2195"/>
    </row>
    <row r="328575" spans="101:101">
      <c r="CW328575" s="2210"/>
    </row>
    <row r="328576" spans="101:101">
      <c r="CW328576" s="2195"/>
    </row>
    <row r="328600" spans="101:101">
      <c r="CW328600" s="2210"/>
    </row>
    <row r="328601" spans="101:101">
      <c r="CW328601" s="2195"/>
    </row>
    <row r="328625" spans="101:101">
      <c r="CW328625" s="2210"/>
    </row>
    <row r="328626" spans="101:101">
      <c r="CW328626" s="2195"/>
    </row>
    <row r="328650" spans="101:101">
      <c r="CW328650" s="2210"/>
    </row>
    <row r="328651" spans="101:101">
      <c r="CW328651" s="2195"/>
    </row>
    <row r="328675" spans="101:101">
      <c r="CW328675" s="2210"/>
    </row>
    <row r="328676" spans="101:101">
      <c r="CW328676" s="2195"/>
    </row>
    <row r="328700" spans="101:101">
      <c r="CW328700" s="2210"/>
    </row>
    <row r="328701" spans="101:101">
      <c r="CW328701" s="2195"/>
    </row>
    <row r="328725" spans="101:101">
      <c r="CW328725" s="2210"/>
    </row>
    <row r="328726" spans="101:101">
      <c r="CW328726" s="2195"/>
    </row>
    <row r="328750" spans="101:101">
      <c r="CW328750" s="2210"/>
    </row>
    <row r="328751" spans="101:101">
      <c r="CW328751" s="2195"/>
    </row>
    <row r="328775" spans="101:101">
      <c r="CW328775" s="2210"/>
    </row>
    <row r="328776" spans="101:101">
      <c r="CW328776" s="2195"/>
    </row>
    <row r="328800" spans="101:101">
      <c r="CW328800" s="2210"/>
    </row>
    <row r="328801" spans="101:101">
      <c r="CW328801" s="2195"/>
    </row>
    <row r="328825" spans="101:101">
      <c r="CW328825" s="2210"/>
    </row>
    <row r="328826" spans="101:101">
      <c r="CW328826" s="2195"/>
    </row>
    <row r="328850" spans="101:101">
      <c r="CW328850" s="2210"/>
    </row>
    <row r="328851" spans="101:101">
      <c r="CW328851" s="2195"/>
    </row>
    <row r="328875" spans="101:101">
      <c r="CW328875" s="2210"/>
    </row>
    <row r="328876" spans="101:101">
      <c r="CW328876" s="2195"/>
    </row>
    <row r="328900" spans="101:101">
      <c r="CW328900" s="2210"/>
    </row>
    <row r="328901" spans="101:101">
      <c r="CW328901" s="2195"/>
    </row>
    <row r="328925" spans="101:101">
      <c r="CW328925" s="2210"/>
    </row>
    <row r="328926" spans="101:101">
      <c r="CW328926" s="2195"/>
    </row>
    <row r="328950" spans="101:101">
      <c r="CW328950" s="2210"/>
    </row>
    <row r="328951" spans="101:101">
      <c r="CW328951" s="2195"/>
    </row>
    <row r="328975" spans="101:101">
      <c r="CW328975" s="2210"/>
    </row>
    <row r="328976" spans="101:101">
      <c r="CW328976" s="2195"/>
    </row>
    <row r="329000" spans="101:101">
      <c r="CW329000" s="2210"/>
    </row>
    <row r="329001" spans="101:101">
      <c r="CW329001" s="2195"/>
    </row>
    <row r="329025" spans="101:101">
      <c r="CW329025" s="2210"/>
    </row>
    <row r="329026" spans="101:101">
      <c r="CW329026" s="2195"/>
    </row>
    <row r="329050" spans="101:101">
      <c r="CW329050" s="2210"/>
    </row>
    <row r="329051" spans="101:101">
      <c r="CW329051" s="2195"/>
    </row>
    <row r="329075" spans="101:101">
      <c r="CW329075" s="2210"/>
    </row>
    <row r="329076" spans="101:101">
      <c r="CW329076" s="2195"/>
    </row>
    <row r="329100" spans="101:101">
      <c r="CW329100" s="2210"/>
    </row>
    <row r="329101" spans="101:101">
      <c r="CW329101" s="2195"/>
    </row>
    <row r="329125" spans="101:101">
      <c r="CW329125" s="2210"/>
    </row>
    <row r="329126" spans="101:101">
      <c r="CW329126" s="2195"/>
    </row>
    <row r="329150" spans="101:101">
      <c r="CW329150" s="2210"/>
    </row>
    <row r="329151" spans="101:101">
      <c r="CW329151" s="2195"/>
    </row>
    <row r="329175" spans="101:101">
      <c r="CW329175" s="2210"/>
    </row>
    <row r="329176" spans="101:101">
      <c r="CW329176" s="2195"/>
    </row>
    <row r="329200" spans="101:101">
      <c r="CW329200" s="2210"/>
    </row>
    <row r="329201" spans="101:101">
      <c r="CW329201" s="2195"/>
    </row>
    <row r="329225" spans="101:101">
      <c r="CW329225" s="2210"/>
    </row>
    <row r="329226" spans="101:101">
      <c r="CW329226" s="2195"/>
    </row>
    <row r="329250" spans="101:101">
      <c r="CW329250" s="2210"/>
    </row>
    <row r="329251" spans="101:101">
      <c r="CW329251" s="2195"/>
    </row>
    <row r="329275" spans="101:101">
      <c r="CW329275" s="2210"/>
    </row>
    <row r="329276" spans="101:101">
      <c r="CW329276" s="2195"/>
    </row>
    <row r="329300" spans="101:101">
      <c r="CW329300" s="2210"/>
    </row>
    <row r="329301" spans="101:101">
      <c r="CW329301" s="2195"/>
    </row>
    <row r="329325" spans="101:101">
      <c r="CW329325" s="2210"/>
    </row>
    <row r="329326" spans="101:101">
      <c r="CW329326" s="2195"/>
    </row>
    <row r="329350" spans="101:101">
      <c r="CW329350" s="2210"/>
    </row>
    <row r="329351" spans="101:101">
      <c r="CW329351" s="2195"/>
    </row>
    <row r="329375" spans="101:101">
      <c r="CW329375" s="2210"/>
    </row>
    <row r="329376" spans="101:101">
      <c r="CW329376" s="2195"/>
    </row>
    <row r="329400" spans="101:101">
      <c r="CW329400" s="2210"/>
    </row>
    <row r="329401" spans="101:101">
      <c r="CW329401" s="2195"/>
    </row>
    <row r="329425" spans="101:101">
      <c r="CW329425" s="2210"/>
    </row>
    <row r="329426" spans="101:101">
      <c r="CW329426" s="2195"/>
    </row>
    <row r="329450" spans="101:101">
      <c r="CW329450" s="2210"/>
    </row>
    <row r="329451" spans="101:101">
      <c r="CW329451" s="2195"/>
    </row>
    <row r="329475" spans="101:101">
      <c r="CW329475" s="2210"/>
    </row>
    <row r="329476" spans="101:101">
      <c r="CW329476" s="2195"/>
    </row>
    <row r="329500" spans="101:101">
      <c r="CW329500" s="2210"/>
    </row>
    <row r="329501" spans="101:101">
      <c r="CW329501" s="2195"/>
    </row>
    <row r="329525" spans="101:101">
      <c r="CW329525" s="2210"/>
    </row>
    <row r="329526" spans="101:101">
      <c r="CW329526" s="2195"/>
    </row>
    <row r="329550" spans="101:101">
      <c r="CW329550" s="2210"/>
    </row>
    <row r="329551" spans="101:101">
      <c r="CW329551" s="2195"/>
    </row>
    <row r="329575" spans="101:101">
      <c r="CW329575" s="2210"/>
    </row>
    <row r="329576" spans="101:101">
      <c r="CW329576" s="2195"/>
    </row>
    <row r="329600" spans="101:101">
      <c r="CW329600" s="2210"/>
    </row>
    <row r="329601" spans="101:101">
      <c r="CW329601" s="2195"/>
    </row>
    <row r="329625" spans="101:101">
      <c r="CW329625" s="2210"/>
    </row>
    <row r="329626" spans="101:101">
      <c r="CW329626" s="2195"/>
    </row>
    <row r="329650" spans="101:101">
      <c r="CW329650" s="2210"/>
    </row>
    <row r="329651" spans="101:101">
      <c r="CW329651" s="2195"/>
    </row>
    <row r="329675" spans="101:101">
      <c r="CW329675" s="2210"/>
    </row>
    <row r="329676" spans="101:101">
      <c r="CW329676" s="2195"/>
    </row>
    <row r="329700" spans="101:101">
      <c r="CW329700" s="2210"/>
    </row>
    <row r="329701" spans="101:101">
      <c r="CW329701" s="2195"/>
    </row>
    <row r="329725" spans="101:101">
      <c r="CW329725" s="2210"/>
    </row>
    <row r="329726" spans="101:101">
      <c r="CW329726" s="2195"/>
    </row>
    <row r="329750" spans="101:101">
      <c r="CW329750" s="2210"/>
    </row>
    <row r="329751" spans="101:101">
      <c r="CW329751" s="2195"/>
    </row>
    <row r="329775" spans="101:101">
      <c r="CW329775" s="2210"/>
    </row>
    <row r="329776" spans="101:101">
      <c r="CW329776" s="2195"/>
    </row>
    <row r="329800" spans="101:101">
      <c r="CW329800" s="2210"/>
    </row>
    <row r="329801" spans="101:101">
      <c r="CW329801" s="2195"/>
    </row>
    <row r="329825" spans="101:101">
      <c r="CW329825" s="2210"/>
    </row>
    <row r="329826" spans="101:101">
      <c r="CW329826" s="2195"/>
    </row>
    <row r="329850" spans="101:101">
      <c r="CW329850" s="2210"/>
    </row>
    <row r="329851" spans="101:101">
      <c r="CW329851" s="2195"/>
    </row>
    <row r="329875" spans="101:101">
      <c r="CW329875" s="2210"/>
    </row>
    <row r="329876" spans="101:101">
      <c r="CW329876" s="2195"/>
    </row>
    <row r="329900" spans="101:101">
      <c r="CW329900" s="2210"/>
    </row>
    <row r="329901" spans="101:101">
      <c r="CW329901" s="2195"/>
    </row>
    <row r="329925" spans="101:101">
      <c r="CW329925" s="2210"/>
    </row>
    <row r="329926" spans="101:101">
      <c r="CW329926" s="2195"/>
    </row>
    <row r="329950" spans="101:101">
      <c r="CW329950" s="2210"/>
    </row>
    <row r="329951" spans="101:101">
      <c r="CW329951" s="2195"/>
    </row>
    <row r="329975" spans="101:101">
      <c r="CW329975" s="2210"/>
    </row>
    <row r="329976" spans="101:101">
      <c r="CW329976" s="2195"/>
    </row>
    <row r="330000" spans="101:101">
      <c r="CW330000" s="2210"/>
    </row>
    <row r="330001" spans="101:101">
      <c r="CW330001" s="2195"/>
    </row>
    <row r="330025" spans="101:101">
      <c r="CW330025" s="2210"/>
    </row>
    <row r="330026" spans="101:101">
      <c r="CW330026" s="2195"/>
    </row>
    <row r="330050" spans="101:101">
      <c r="CW330050" s="2210"/>
    </row>
    <row r="330051" spans="101:101">
      <c r="CW330051" s="2195"/>
    </row>
    <row r="330075" spans="101:101">
      <c r="CW330075" s="2210"/>
    </row>
    <row r="330076" spans="101:101">
      <c r="CW330076" s="2195"/>
    </row>
    <row r="330100" spans="101:101">
      <c r="CW330100" s="2210"/>
    </row>
    <row r="330101" spans="101:101">
      <c r="CW330101" s="2195"/>
    </row>
    <row r="330125" spans="101:101">
      <c r="CW330125" s="2210"/>
    </row>
    <row r="330126" spans="101:101">
      <c r="CW330126" s="2195"/>
    </row>
    <row r="330150" spans="101:101">
      <c r="CW330150" s="2210"/>
    </row>
    <row r="330151" spans="101:101">
      <c r="CW330151" s="2195"/>
    </row>
    <row r="330175" spans="101:101">
      <c r="CW330175" s="2210"/>
    </row>
    <row r="330176" spans="101:101">
      <c r="CW330176" s="2195"/>
    </row>
    <row r="330200" spans="101:101">
      <c r="CW330200" s="2210"/>
    </row>
    <row r="330201" spans="101:101">
      <c r="CW330201" s="2195"/>
    </row>
    <row r="330225" spans="101:101">
      <c r="CW330225" s="2210"/>
    </row>
    <row r="330226" spans="101:101">
      <c r="CW330226" s="2195"/>
    </row>
    <row r="330250" spans="101:101">
      <c r="CW330250" s="2210"/>
    </row>
    <row r="330251" spans="101:101">
      <c r="CW330251" s="2195"/>
    </row>
    <row r="330275" spans="101:101">
      <c r="CW330275" s="2210"/>
    </row>
    <row r="330276" spans="101:101">
      <c r="CW330276" s="2195"/>
    </row>
    <row r="330300" spans="101:101">
      <c r="CW330300" s="2210"/>
    </row>
    <row r="330301" spans="101:101">
      <c r="CW330301" s="2195"/>
    </row>
    <row r="330325" spans="101:101">
      <c r="CW330325" s="2210"/>
    </row>
    <row r="330326" spans="101:101">
      <c r="CW330326" s="2195"/>
    </row>
    <row r="330350" spans="101:101">
      <c r="CW330350" s="2210"/>
    </row>
    <row r="330351" spans="101:101">
      <c r="CW330351" s="2195"/>
    </row>
    <row r="330375" spans="101:101">
      <c r="CW330375" s="2210"/>
    </row>
    <row r="330376" spans="101:101">
      <c r="CW330376" s="2195"/>
    </row>
    <row r="330400" spans="101:101">
      <c r="CW330400" s="2210"/>
    </row>
    <row r="330401" spans="101:101">
      <c r="CW330401" s="2195"/>
    </row>
    <row r="330425" spans="101:101">
      <c r="CW330425" s="2210"/>
    </row>
    <row r="330426" spans="101:101">
      <c r="CW330426" s="2195"/>
    </row>
    <row r="330450" spans="101:101">
      <c r="CW330450" s="2210"/>
    </row>
    <row r="330451" spans="101:101">
      <c r="CW330451" s="2195"/>
    </row>
    <row r="330475" spans="101:101">
      <c r="CW330475" s="2210"/>
    </row>
    <row r="330476" spans="101:101">
      <c r="CW330476" s="2195"/>
    </row>
    <row r="330500" spans="101:101">
      <c r="CW330500" s="2210"/>
    </row>
    <row r="330501" spans="101:101">
      <c r="CW330501" s="2195"/>
    </row>
    <row r="330525" spans="101:101">
      <c r="CW330525" s="2210"/>
    </row>
    <row r="330526" spans="101:101">
      <c r="CW330526" s="2195"/>
    </row>
    <row r="330550" spans="101:101">
      <c r="CW330550" s="2210"/>
    </row>
    <row r="330551" spans="101:101">
      <c r="CW330551" s="2195"/>
    </row>
    <row r="330575" spans="101:101">
      <c r="CW330575" s="2210"/>
    </row>
    <row r="330576" spans="101:101">
      <c r="CW330576" s="2195"/>
    </row>
    <row r="330600" spans="101:101">
      <c r="CW330600" s="2210"/>
    </row>
    <row r="330601" spans="101:101">
      <c r="CW330601" s="2195"/>
    </row>
    <row r="330625" spans="101:101">
      <c r="CW330625" s="2210"/>
    </row>
    <row r="330626" spans="101:101">
      <c r="CW330626" s="2195"/>
    </row>
    <row r="330650" spans="101:101">
      <c r="CW330650" s="2210"/>
    </row>
    <row r="330651" spans="101:101">
      <c r="CW330651" s="2195"/>
    </row>
    <row r="330675" spans="101:101">
      <c r="CW330675" s="2210"/>
    </row>
    <row r="330676" spans="101:101">
      <c r="CW330676" s="2195"/>
    </row>
    <row r="330700" spans="101:101">
      <c r="CW330700" s="2210"/>
    </row>
    <row r="330701" spans="101:101">
      <c r="CW330701" s="2195"/>
    </row>
    <row r="330725" spans="101:101">
      <c r="CW330725" s="2210"/>
    </row>
    <row r="330726" spans="101:101">
      <c r="CW330726" s="2195"/>
    </row>
    <row r="330750" spans="101:101">
      <c r="CW330750" s="2210"/>
    </row>
    <row r="330751" spans="101:101">
      <c r="CW330751" s="2195"/>
    </row>
    <row r="330775" spans="101:101">
      <c r="CW330775" s="2210"/>
    </row>
    <row r="330776" spans="101:101">
      <c r="CW330776" s="2195"/>
    </row>
    <row r="330800" spans="101:101">
      <c r="CW330800" s="2210"/>
    </row>
    <row r="330801" spans="101:101">
      <c r="CW330801" s="2195"/>
    </row>
    <row r="330825" spans="101:101">
      <c r="CW330825" s="2210"/>
    </row>
    <row r="330826" spans="101:101">
      <c r="CW330826" s="2195"/>
    </row>
    <row r="330850" spans="101:101">
      <c r="CW330850" s="2210"/>
    </row>
    <row r="330851" spans="101:101">
      <c r="CW330851" s="2195"/>
    </row>
    <row r="330875" spans="101:101">
      <c r="CW330875" s="2210"/>
    </row>
    <row r="330876" spans="101:101">
      <c r="CW330876" s="2195"/>
    </row>
    <row r="330900" spans="101:101">
      <c r="CW330900" s="2210"/>
    </row>
    <row r="330901" spans="101:101">
      <c r="CW330901" s="2195"/>
    </row>
    <row r="330925" spans="101:101">
      <c r="CW330925" s="2210"/>
    </row>
    <row r="330926" spans="101:101">
      <c r="CW330926" s="2195"/>
    </row>
    <row r="330950" spans="101:101">
      <c r="CW330950" s="2210"/>
    </row>
    <row r="330951" spans="101:101">
      <c r="CW330951" s="2195"/>
    </row>
    <row r="330975" spans="101:101">
      <c r="CW330975" s="2210"/>
    </row>
    <row r="330976" spans="101:101">
      <c r="CW330976" s="2195"/>
    </row>
    <row r="331000" spans="101:101">
      <c r="CW331000" s="2210"/>
    </row>
    <row r="331001" spans="101:101">
      <c r="CW331001" s="2195"/>
    </row>
    <row r="331025" spans="101:101">
      <c r="CW331025" s="2210"/>
    </row>
    <row r="331026" spans="101:101">
      <c r="CW331026" s="2195"/>
    </row>
    <row r="331050" spans="101:101">
      <c r="CW331050" s="2210"/>
    </row>
    <row r="331051" spans="101:101">
      <c r="CW331051" s="2195"/>
    </row>
    <row r="331075" spans="101:101">
      <c r="CW331075" s="2210"/>
    </row>
    <row r="331076" spans="101:101">
      <c r="CW331076" s="2195"/>
    </row>
    <row r="331100" spans="101:101">
      <c r="CW331100" s="2210"/>
    </row>
    <row r="331101" spans="101:101">
      <c r="CW331101" s="2195"/>
    </row>
    <row r="331125" spans="101:101">
      <c r="CW331125" s="2210"/>
    </row>
    <row r="331126" spans="101:101">
      <c r="CW331126" s="2195"/>
    </row>
    <row r="331150" spans="101:101">
      <c r="CW331150" s="2210"/>
    </row>
    <row r="331151" spans="101:101">
      <c r="CW331151" s="2195"/>
    </row>
    <row r="331175" spans="101:101">
      <c r="CW331175" s="2210"/>
    </row>
    <row r="331176" spans="101:101">
      <c r="CW331176" s="2195"/>
    </row>
    <row r="331200" spans="101:101">
      <c r="CW331200" s="2210"/>
    </row>
    <row r="331201" spans="101:101">
      <c r="CW331201" s="2195"/>
    </row>
    <row r="331225" spans="101:101">
      <c r="CW331225" s="2210"/>
    </row>
    <row r="331226" spans="101:101">
      <c r="CW331226" s="2195"/>
    </row>
    <row r="331250" spans="101:101">
      <c r="CW331250" s="2210"/>
    </row>
    <row r="331251" spans="101:101">
      <c r="CW331251" s="2195"/>
    </row>
    <row r="331275" spans="101:101">
      <c r="CW331275" s="2210"/>
    </row>
    <row r="331276" spans="101:101">
      <c r="CW331276" s="2195"/>
    </row>
    <row r="331300" spans="101:101">
      <c r="CW331300" s="2210"/>
    </row>
    <row r="331301" spans="101:101">
      <c r="CW331301" s="2195"/>
    </row>
    <row r="331325" spans="101:101">
      <c r="CW331325" s="2210"/>
    </row>
    <row r="331326" spans="101:101">
      <c r="CW331326" s="2195"/>
    </row>
    <row r="331350" spans="101:101">
      <c r="CW331350" s="2210"/>
    </row>
    <row r="331351" spans="101:101">
      <c r="CW331351" s="2195"/>
    </row>
    <row r="331375" spans="101:101">
      <c r="CW331375" s="2210"/>
    </row>
    <row r="331376" spans="101:101">
      <c r="CW331376" s="2195"/>
    </row>
    <row r="331400" spans="101:101">
      <c r="CW331400" s="2210"/>
    </row>
    <row r="331401" spans="101:101">
      <c r="CW331401" s="2195"/>
    </row>
    <row r="331425" spans="101:101">
      <c r="CW331425" s="2210"/>
    </row>
    <row r="331426" spans="101:101">
      <c r="CW331426" s="2195"/>
    </row>
    <row r="331450" spans="101:101">
      <c r="CW331450" s="2210"/>
    </row>
    <row r="331451" spans="101:101">
      <c r="CW331451" s="2195"/>
    </row>
    <row r="331475" spans="101:101">
      <c r="CW331475" s="2210"/>
    </row>
    <row r="331476" spans="101:101">
      <c r="CW331476" s="2195"/>
    </row>
    <row r="331500" spans="101:101">
      <c r="CW331500" s="2210"/>
    </row>
    <row r="331501" spans="101:101">
      <c r="CW331501" s="2195"/>
    </row>
    <row r="331525" spans="101:101">
      <c r="CW331525" s="2210"/>
    </row>
    <row r="331526" spans="101:101">
      <c r="CW331526" s="2195"/>
    </row>
    <row r="331550" spans="101:101">
      <c r="CW331550" s="2210"/>
    </row>
    <row r="331551" spans="101:101">
      <c r="CW331551" s="2195"/>
    </row>
    <row r="331575" spans="101:101">
      <c r="CW331575" s="2210"/>
    </row>
    <row r="331576" spans="101:101">
      <c r="CW331576" s="2195"/>
    </row>
    <row r="331600" spans="101:101">
      <c r="CW331600" s="2210"/>
    </row>
    <row r="331601" spans="101:101">
      <c r="CW331601" s="2195"/>
    </row>
    <row r="331625" spans="101:101">
      <c r="CW331625" s="2210"/>
    </row>
    <row r="331626" spans="101:101">
      <c r="CW331626" s="2195"/>
    </row>
    <row r="331650" spans="101:101">
      <c r="CW331650" s="2210"/>
    </row>
    <row r="331651" spans="101:101">
      <c r="CW331651" s="2195"/>
    </row>
    <row r="331675" spans="101:101">
      <c r="CW331675" s="2210"/>
    </row>
    <row r="331676" spans="101:101">
      <c r="CW331676" s="2195"/>
    </row>
    <row r="331700" spans="101:101">
      <c r="CW331700" s="2210"/>
    </row>
    <row r="331701" spans="101:101">
      <c r="CW331701" s="2195"/>
    </row>
    <row r="331725" spans="101:101">
      <c r="CW331725" s="2210"/>
    </row>
    <row r="331726" spans="101:101">
      <c r="CW331726" s="2195"/>
    </row>
    <row r="331750" spans="101:101">
      <c r="CW331750" s="2210"/>
    </row>
    <row r="331751" spans="101:101">
      <c r="CW331751" s="2195"/>
    </row>
    <row r="331775" spans="101:101">
      <c r="CW331775" s="2210"/>
    </row>
    <row r="331776" spans="101:101">
      <c r="CW331776" s="2195"/>
    </row>
    <row r="331800" spans="101:101">
      <c r="CW331800" s="2210"/>
    </row>
    <row r="331801" spans="101:101">
      <c r="CW331801" s="2195"/>
    </row>
    <row r="331825" spans="101:101">
      <c r="CW331825" s="2210"/>
    </row>
    <row r="331826" spans="101:101">
      <c r="CW331826" s="2195"/>
    </row>
    <row r="331850" spans="101:101">
      <c r="CW331850" s="2210"/>
    </row>
    <row r="331851" spans="101:101">
      <c r="CW331851" s="2195"/>
    </row>
    <row r="331875" spans="101:101">
      <c r="CW331875" s="2210"/>
    </row>
    <row r="331876" spans="101:101">
      <c r="CW331876" s="2195"/>
    </row>
    <row r="331900" spans="101:101">
      <c r="CW331900" s="2210"/>
    </row>
    <row r="331901" spans="101:101">
      <c r="CW331901" s="2195"/>
    </row>
    <row r="331925" spans="101:101">
      <c r="CW331925" s="2210"/>
    </row>
    <row r="331926" spans="101:101">
      <c r="CW331926" s="2195"/>
    </row>
    <row r="331950" spans="101:101">
      <c r="CW331950" s="2210"/>
    </row>
    <row r="331951" spans="101:101">
      <c r="CW331951" s="2195"/>
    </row>
    <row r="331975" spans="101:101">
      <c r="CW331975" s="2210"/>
    </row>
    <row r="331976" spans="101:101">
      <c r="CW331976" s="2195"/>
    </row>
    <row r="332000" spans="101:101">
      <c r="CW332000" s="2210"/>
    </row>
    <row r="332001" spans="101:101">
      <c r="CW332001" s="2195"/>
    </row>
    <row r="332025" spans="101:101">
      <c r="CW332025" s="2210"/>
    </row>
    <row r="332026" spans="101:101">
      <c r="CW332026" s="2195"/>
    </row>
    <row r="332050" spans="101:101">
      <c r="CW332050" s="2210"/>
    </row>
    <row r="332051" spans="101:101">
      <c r="CW332051" s="2195"/>
    </row>
    <row r="332075" spans="101:101">
      <c r="CW332075" s="2210"/>
    </row>
    <row r="332076" spans="101:101">
      <c r="CW332076" s="2195"/>
    </row>
    <row r="332100" spans="101:101">
      <c r="CW332100" s="2210"/>
    </row>
    <row r="332101" spans="101:101">
      <c r="CW332101" s="2195"/>
    </row>
    <row r="332125" spans="101:101">
      <c r="CW332125" s="2210"/>
    </row>
    <row r="332126" spans="101:101">
      <c r="CW332126" s="2195"/>
    </row>
    <row r="332150" spans="101:101">
      <c r="CW332150" s="2210"/>
    </row>
    <row r="332151" spans="101:101">
      <c r="CW332151" s="2195"/>
    </row>
    <row r="332175" spans="101:101">
      <c r="CW332175" s="2210"/>
    </row>
    <row r="332176" spans="101:101">
      <c r="CW332176" s="2195"/>
    </row>
    <row r="332200" spans="101:101">
      <c r="CW332200" s="2210"/>
    </row>
    <row r="332201" spans="101:101">
      <c r="CW332201" s="2195"/>
    </row>
    <row r="332225" spans="101:101">
      <c r="CW332225" s="2210"/>
    </row>
    <row r="332226" spans="101:101">
      <c r="CW332226" s="2195"/>
    </row>
    <row r="332250" spans="101:101">
      <c r="CW332250" s="2210"/>
    </row>
    <row r="332251" spans="101:101">
      <c r="CW332251" s="2195"/>
    </row>
    <row r="332275" spans="101:101">
      <c r="CW332275" s="2210"/>
    </row>
    <row r="332276" spans="101:101">
      <c r="CW332276" s="2195"/>
    </row>
    <row r="332300" spans="101:101">
      <c r="CW332300" s="2210"/>
    </row>
    <row r="332301" spans="101:101">
      <c r="CW332301" s="2195"/>
    </row>
    <row r="332325" spans="101:101">
      <c r="CW332325" s="2210"/>
    </row>
    <row r="332326" spans="101:101">
      <c r="CW332326" s="2195"/>
    </row>
    <row r="332350" spans="101:101">
      <c r="CW332350" s="2210"/>
    </row>
    <row r="332351" spans="101:101">
      <c r="CW332351" s="2195"/>
    </row>
    <row r="332375" spans="101:101">
      <c r="CW332375" s="2210"/>
    </row>
    <row r="332376" spans="101:101">
      <c r="CW332376" s="2195"/>
    </row>
    <row r="332400" spans="101:101">
      <c r="CW332400" s="2210"/>
    </row>
    <row r="332401" spans="101:101">
      <c r="CW332401" s="2195"/>
    </row>
    <row r="332425" spans="101:101">
      <c r="CW332425" s="2210"/>
    </row>
    <row r="332426" spans="101:101">
      <c r="CW332426" s="2195"/>
    </row>
    <row r="332450" spans="101:101">
      <c r="CW332450" s="2210"/>
    </row>
    <row r="332451" spans="101:101">
      <c r="CW332451" s="2195"/>
    </row>
    <row r="332475" spans="101:101">
      <c r="CW332475" s="2210"/>
    </row>
    <row r="332476" spans="101:101">
      <c r="CW332476" s="2195"/>
    </row>
    <row r="332500" spans="101:101">
      <c r="CW332500" s="2210"/>
    </row>
    <row r="332501" spans="101:101">
      <c r="CW332501" s="2195"/>
    </row>
    <row r="332525" spans="101:101">
      <c r="CW332525" s="2210"/>
    </row>
    <row r="332526" spans="101:101">
      <c r="CW332526" s="2195"/>
    </row>
    <row r="332550" spans="101:101">
      <c r="CW332550" s="2210"/>
    </row>
    <row r="332551" spans="101:101">
      <c r="CW332551" s="2195"/>
    </row>
    <row r="332575" spans="101:101">
      <c r="CW332575" s="2210"/>
    </row>
    <row r="332576" spans="101:101">
      <c r="CW332576" s="2195"/>
    </row>
    <row r="332600" spans="101:101">
      <c r="CW332600" s="2210"/>
    </row>
    <row r="332601" spans="101:101">
      <c r="CW332601" s="2195"/>
    </row>
    <row r="332625" spans="101:101">
      <c r="CW332625" s="2210"/>
    </row>
    <row r="332626" spans="101:101">
      <c r="CW332626" s="2195"/>
    </row>
    <row r="332650" spans="101:101">
      <c r="CW332650" s="2210"/>
    </row>
    <row r="332651" spans="101:101">
      <c r="CW332651" s="2195"/>
    </row>
    <row r="332675" spans="101:101">
      <c r="CW332675" s="2210"/>
    </row>
    <row r="332676" spans="101:101">
      <c r="CW332676" s="2195"/>
    </row>
    <row r="332700" spans="101:101">
      <c r="CW332700" s="2210"/>
    </row>
    <row r="332701" spans="101:101">
      <c r="CW332701" s="2195"/>
    </row>
    <row r="332725" spans="101:101">
      <c r="CW332725" s="2210"/>
    </row>
    <row r="332726" spans="101:101">
      <c r="CW332726" s="2195"/>
    </row>
    <row r="332750" spans="101:101">
      <c r="CW332750" s="2210"/>
    </row>
    <row r="332751" spans="101:101">
      <c r="CW332751" s="2195"/>
    </row>
    <row r="332775" spans="101:101">
      <c r="CW332775" s="2210"/>
    </row>
    <row r="332776" spans="101:101">
      <c r="CW332776" s="2195"/>
    </row>
    <row r="332800" spans="101:101">
      <c r="CW332800" s="2210"/>
    </row>
    <row r="332801" spans="101:101">
      <c r="CW332801" s="2195"/>
    </row>
    <row r="332825" spans="101:101">
      <c r="CW332825" s="2210"/>
    </row>
    <row r="332826" spans="101:101">
      <c r="CW332826" s="2195"/>
    </row>
    <row r="332850" spans="101:101">
      <c r="CW332850" s="2210"/>
    </row>
    <row r="332851" spans="101:101">
      <c r="CW332851" s="2195"/>
    </row>
    <row r="332875" spans="101:101">
      <c r="CW332875" s="2210"/>
    </row>
    <row r="332876" spans="101:101">
      <c r="CW332876" s="2195"/>
    </row>
    <row r="332900" spans="101:101">
      <c r="CW332900" s="2210"/>
    </row>
    <row r="332901" spans="101:101">
      <c r="CW332901" s="2195"/>
    </row>
    <row r="332925" spans="101:101">
      <c r="CW332925" s="2210"/>
    </row>
    <row r="332926" spans="101:101">
      <c r="CW332926" s="2195"/>
    </row>
    <row r="332950" spans="101:101">
      <c r="CW332950" s="2210"/>
    </row>
    <row r="332951" spans="101:101">
      <c r="CW332951" s="2195"/>
    </row>
    <row r="332975" spans="101:101">
      <c r="CW332975" s="2210"/>
    </row>
    <row r="332976" spans="101:101">
      <c r="CW332976" s="2195"/>
    </row>
    <row r="333000" spans="101:101">
      <c r="CW333000" s="2210"/>
    </row>
    <row r="333001" spans="101:101">
      <c r="CW333001" s="2195"/>
    </row>
    <row r="333025" spans="101:101">
      <c r="CW333025" s="2210"/>
    </row>
    <row r="333026" spans="101:101">
      <c r="CW333026" s="2195"/>
    </row>
    <row r="333050" spans="101:101">
      <c r="CW333050" s="2210"/>
    </row>
    <row r="333051" spans="101:101">
      <c r="CW333051" s="2195"/>
    </row>
    <row r="333075" spans="101:101">
      <c r="CW333075" s="2210"/>
    </row>
    <row r="333076" spans="101:101">
      <c r="CW333076" s="2195"/>
    </row>
    <row r="333100" spans="101:101">
      <c r="CW333100" s="2210"/>
    </row>
    <row r="333101" spans="101:101">
      <c r="CW333101" s="2195"/>
    </row>
    <row r="333125" spans="101:101">
      <c r="CW333125" s="2210"/>
    </row>
    <row r="333126" spans="101:101">
      <c r="CW333126" s="2195"/>
    </row>
    <row r="333150" spans="101:101">
      <c r="CW333150" s="2210"/>
    </row>
    <row r="333151" spans="101:101">
      <c r="CW333151" s="2195"/>
    </row>
    <row r="333175" spans="101:101">
      <c r="CW333175" s="2210"/>
    </row>
    <row r="333176" spans="101:101">
      <c r="CW333176" s="2195"/>
    </row>
    <row r="333200" spans="101:101">
      <c r="CW333200" s="2210"/>
    </row>
    <row r="333201" spans="101:101">
      <c r="CW333201" s="2195"/>
    </row>
    <row r="333225" spans="101:101">
      <c r="CW333225" s="2210"/>
    </row>
    <row r="333226" spans="101:101">
      <c r="CW333226" s="2195"/>
    </row>
    <row r="333250" spans="101:101">
      <c r="CW333250" s="2210"/>
    </row>
    <row r="333251" spans="101:101">
      <c r="CW333251" s="2195"/>
    </row>
    <row r="333275" spans="101:101">
      <c r="CW333275" s="2210"/>
    </row>
    <row r="333276" spans="101:101">
      <c r="CW333276" s="2195"/>
    </row>
    <row r="333300" spans="101:101">
      <c r="CW333300" s="2210"/>
    </row>
    <row r="333301" spans="101:101">
      <c r="CW333301" s="2195"/>
    </row>
    <row r="333325" spans="101:101">
      <c r="CW333325" s="2210"/>
    </row>
    <row r="333326" spans="101:101">
      <c r="CW333326" s="2195"/>
    </row>
    <row r="333350" spans="101:101">
      <c r="CW333350" s="2210"/>
    </row>
    <row r="333351" spans="101:101">
      <c r="CW333351" s="2195"/>
    </row>
    <row r="333375" spans="101:101">
      <c r="CW333375" s="2210"/>
    </row>
    <row r="333376" spans="101:101">
      <c r="CW333376" s="2195"/>
    </row>
    <row r="333400" spans="101:101">
      <c r="CW333400" s="2210"/>
    </row>
    <row r="333401" spans="101:101">
      <c r="CW333401" s="2195"/>
    </row>
    <row r="333425" spans="101:101">
      <c r="CW333425" s="2210"/>
    </row>
    <row r="333426" spans="101:101">
      <c r="CW333426" s="2195"/>
    </row>
    <row r="333450" spans="101:101">
      <c r="CW333450" s="2210"/>
    </row>
    <row r="333451" spans="101:101">
      <c r="CW333451" s="2195"/>
    </row>
    <row r="333475" spans="101:101">
      <c r="CW333475" s="2210"/>
    </row>
    <row r="333476" spans="101:101">
      <c r="CW333476" s="2195"/>
    </row>
    <row r="333500" spans="101:101">
      <c r="CW333500" s="2210"/>
    </row>
    <row r="333501" spans="101:101">
      <c r="CW333501" s="2195"/>
    </row>
    <row r="333525" spans="101:101">
      <c r="CW333525" s="2210"/>
    </row>
    <row r="333526" spans="101:101">
      <c r="CW333526" s="2195"/>
    </row>
    <row r="333550" spans="101:101">
      <c r="CW333550" s="2210"/>
    </row>
    <row r="333551" spans="101:101">
      <c r="CW333551" s="2195"/>
    </row>
    <row r="333575" spans="101:101">
      <c r="CW333575" s="2210"/>
    </row>
    <row r="333576" spans="101:101">
      <c r="CW333576" s="2195"/>
    </row>
    <row r="333600" spans="101:101">
      <c r="CW333600" s="2210"/>
    </row>
    <row r="333601" spans="101:101">
      <c r="CW333601" s="2195"/>
    </row>
    <row r="333625" spans="101:101">
      <c r="CW333625" s="2210"/>
    </row>
    <row r="333626" spans="101:101">
      <c r="CW333626" s="2195"/>
    </row>
    <row r="333650" spans="101:101">
      <c r="CW333650" s="2210"/>
    </row>
    <row r="333651" spans="101:101">
      <c r="CW333651" s="2195"/>
    </row>
    <row r="333675" spans="101:101">
      <c r="CW333675" s="2210"/>
    </row>
    <row r="333676" spans="101:101">
      <c r="CW333676" s="2195"/>
    </row>
    <row r="333700" spans="101:101">
      <c r="CW333700" s="2210"/>
    </row>
    <row r="333701" spans="101:101">
      <c r="CW333701" s="2195"/>
    </row>
    <row r="333725" spans="101:101">
      <c r="CW333725" s="2210"/>
    </row>
    <row r="333726" spans="101:101">
      <c r="CW333726" s="2195"/>
    </row>
    <row r="333750" spans="101:101">
      <c r="CW333750" s="2210"/>
    </row>
    <row r="333751" spans="101:101">
      <c r="CW333751" s="2195"/>
    </row>
    <row r="333775" spans="101:101">
      <c r="CW333775" s="2210"/>
    </row>
    <row r="333776" spans="101:101">
      <c r="CW333776" s="2195"/>
    </row>
    <row r="333800" spans="101:101">
      <c r="CW333800" s="2210"/>
    </row>
    <row r="333801" spans="101:101">
      <c r="CW333801" s="2195"/>
    </row>
    <row r="333825" spans="101:101">
      <c r="CW333825" s="2210"/>
    </row>
    <row r="333826" spans="101:101">
      <c r="CW333826" s="2195"/>
    </row>
    <row r="333850" spans="101:101">
      <c r="CW333850" s="2210"/>
    </row>
    <row r="333851" spans="101:101">
      <c r="CW333851" s="2195"/>
    </row>
    <row r="333875" spans="101:101">
      <c r="CW333875" s="2210"/>
    </row>
    <row r="333876" spans="101:101">
      <c r="CW333876" s="2195"/>
    </row>
    <row r="333900" spans="101:101">
      <c r="CW333900" s="2210"/>
    </row>
    <row r="333901" spans="101:101">
      <c r="CW333901" s="2195"/>
    </row>
    <row r="333925" spans="101:101">
      <c r="CW333925" s="2210"/>
    </row>
    <row r="333926" spans="101:101">
      <c r="CW333926" s="2195"/>
    </row>
    <row r="333950" spans="101:101">
      <c r="CW333950" s="2210"/>
    </row>
    <row r="333951" spans="101:101">
      <c r="CW333951" s="2195"/>
    </row>
    <row r="333975" spans="101:101">
      <c r="CW333975" s="2210"/>
    </row>
    <row r="333976" spans="101:101">
      <c r="CW333976" s="2195"/>
    </row>
    <row r="334000" spans="101:101">
      <c r="CW334000" s="2210"/>
    </row>
    <row r="334001" spans="101:101">
      <c r="CW334001" s="2195"/>
    </row>
    <row r="334025" spans="101:101">
      <c r="CW334025" s="2210"/>
    </row>
    <row r="334026" spans="101:101">
      <c r="CW334026" s="2195"/>
    </row>
    <row r="334050" spans="101:101">
      <c r="CW334050" s="2210"/>
    </row>
    <row r="334051" spans="101:101">
      <c r="CW334051" s="2195"/>
    </row>
    <row r="334075" spans="101:101">
      <c r="CW334075" s="2210"/>
    </row>
    <row r="334076" spans="101:101">
      <c r="CW334076" s="2195"/>
    </row>
    <row r="334100" spans="101:101">
      <c r="CW334100" s="2210"/>
    </row>
    <row r="334101" spans="101:101">
      <c r="CW334101" s="2195"/>
    </row>
    <row r="334125" spans="101:101">
      <c r="CW334125" s="2210"/>
    </row>
    <row r="334126" spans="101:101">
      <c r="CW334126" s="2195"/>
    </row>
    <row r="334150" spans="101:101">
      <c r="CW334150" s="2210"/>
    </row>
    <row r="334151" spans="101:101">
      <c r="CW334151" s="2195"/>
    </row>
    <row r="334175" spans="101:101">
      <c r="CW334175" s="2210"/>
    </row>
    <row r="334176" spans="101:101">
      <c r="CW334176" s="2195"/>
    </row>
    <row r="334200" spans="101:101">
      <c r="CW334200" s="2210"/>
    </row>
    <row r="334201" spans="101:101">
      <c r="CW334201" s="2195"/>
    </row>
    <row r="334225" spans="101:101">
      <c r="CW334225" s="2210"/>
    </row>
    <row r="334226" spans="101:101">
      <c r="CW334226" s="2195"/>
    </row>
    <row r="334250" spans="101:101">
      <c r="CW334250" s="2210"/>
    </row>
    <row r="334251" spans="101:101">
      <c r="CW334251" s="2195"/>
    </row>
    <row r="334275" spans="101:101">
      <c r="CW334275" s="2210"/>
    </row>
    <row r="334276" spans="101:101">
      <c r="CW334276" s="2195"/>
    </row>
    <row r="334300" spans="101:101">
      <c r="CW334300" s="2210"/>
    </row>
    <row r="334301" spans="101:101">
      <c r="CW334301" s="2195"/>
    </row>
    <row r="334325" spans="101:101">
      <c r="CW334325" s="2210"/>
    </row>
    <row r="334326" spans="101:101">
      <c r="CW334326" s="2195"/>
    </row>
    <row r="334350" spans="101:101">
      <c r="CW334350" s="2210"/>
    </row>
    <row r="334351" spans="101:101">
      <c r="CW334351" s="2195"/>
    </row>
    <row r="334375" spans="101:101">
      <c r="CW334375" s="2210"/>
    </row>
    <row r="334376" spans="101:101">
      <c r="CW334376" s="2195"/>
    </row>
    <row r="334400" spans="101:101">
      <c r="CW334400" s="2210"/>
    </row>
    <row r="334401" spans="101:101">
      <c r="CW334401" s="2195"/>
    </row>
    <row r="334425" spans="101:101">
      <c r="CW334425" s="2210"/>
    </row>
    <row r="334426" spans="101:101">
      <c r="CW334426" s="2195"/>
    </row>
    <row r="334450" spans="101:101">
      <c r="CW334450" s="2210"/>
    </row>
    <row r="334451" spans="101:101">
      <c r="CW334451" s="2195"/>
    </row>
    <row r="334475" spans="101:101">
      <c r="CW334475" s="2210"/>
    </row>
    <row r="334476" spans="101:101">
      <c r="CW334476" s="2195"/>
    </row>
    <row r="334500" spans="101:101">
      <c r="CW334500" s="2210"/>
    </row>
    <row r="334501" spans="101:101">
      <c r="CW334501" s="2195"/>
    </row>
    <row r="334525" spans="101:101">
      <c r="CW334525" s="2210"/>
    </row>
    <row r="334526" spans="101:101">
      <c r="CW334526" s="2195"/>
    </row>
    <row r="334550" spans="101:101">
      <c r="CW334550" s="2210"/>
    </row>
    <row r="334551" spans="101:101">
      <c r="CW334551" s="2195"/>
    </row>
    <row r="334575" spans="101:101">
      <c r="CW334575" s="2210"/>
    </row>
    <row r="334576" spans="101:101">
      <c r="CW334576" s="2195"/>
    </row>
    <row r="334600" spans="101:101">
      <c r="CW334600" s="2210"/>
    </row>
    <row r="334601" spans="101:101">
      <c r="CW334601" s="2195"/>
    </row>
    <row r="334625" spans="101:101">
      <c r="CW334625" s="2210"/>
    </row>
    <row r="334626" spans="101:101">
      <c r="CW334626" s="2195"/>
    </row>
    <row r="334650" spans="101:101">
      <c r="CW334650" s="2210"/>
    </row>
    <row r="334651" spans="101:101">
      <c r="CW334651" s="2195"/>
    </row>
    <row r="334675" spans="101:101">
      <c r="CW334675" s="2210"/>
    </row>
    <row r="334676" spans="101:101">
      <c r="CW334676" s="2195"/>
    </row>
    <row r="334700" spans="101:101">
      <c r="CW334700" s="2210"/>
    </row>
    <row r="334701" spans="101:101">
      <c r="CW334701" s="2195"/>
    </row>
    <row r="334725" spans="101:101">
      <c r="CW334725" s="2210"/>
    </row>
    <row r="334726" spans="101:101">
      <c r="CW334726" s="2195"/>
    </row>
    <row r="334750" spans="101:101">
      <c r="CW334750" s="2210"/>
    </row>
    <row r="334751" spans="101:101">
      <c r="CW334751" s="2195"/>
    </row>
    <row r="334775" spans="101:101">
      <c r="CW334775" s="2210"/>
    </row>
    <row r="334776" spans="101:101">
      <c r="CW334776" s="2195"/>
    </row>
    <row r="334800" spans="101:101">
      <c r="CW334800" s="2210"/>
    </row>
    <row r="334801" spans="101:101">
      <c r="CW334801" s="2195"/>
    </row>
    <row r="334825" spans="101:101">
      <c r="CW334825" s="2210"/>
    </row>
    <row r="334826" spans="101:101">
      <c r="CW334826" s="2195"/>
    </row>
    <row r="334850" spans="101:101">
      <c r="CW334850" s="2210"/>
    </row>
    <row r="334851" spans="101:101">
      <c r="CW334851" s="2195"/>
    </row>
    <row r="334875" spans="101:101">
      <c r="CW334875" s="2210"/>
    </row>
    <row r="334876" spans="101:101">
      <c r="CW334876" s="2195"/>
    </row>
    <row r="334900" spans="101:101">
      <c r="CW334900" s="2210"/>
    </row>
    <row r="334901" spans="101:101">
      <c r="CW334901" s="2195"/>
    </row>
    <row r="334925" spans="101:101">
      <c r="CW334925" s="2210"/>
    </row>
    <row r="334926" spans="101:101">
      <c r="CW334926" s="2195"/>
    </row>
    <row r="334950" spans="101:101">
      <c r="CW334950" s="2210"/>
    </row>
    <row r="334951" spans="101:101">
      <c r="CW334951" s="2195"/>
    </row>
    <row r="334975" spans="101:101">
      <c r="CW334975" s="2210"/>
    </row>
    <row r="334976" spans="101:101">
      <c r="CW334976" s="2195"/>
    </row>
    <row r="335000" spans="101:101">
      <c r="CW335000" s="2210"/>
    </row>
    <row r="335001" spans="101:101">
      <c r="CW335001" s="2195"/>
    </row>
    <row r="335025" spans="101:101">
      <c r="CW335025" s="2210"/>
    </row>
    <row r="335026" spans="101:101">
      <c r="CW335026" s="2195"/>
    </row>
    <row r="335050" spans="101:101">
      <c r="CW335050" s="2210"/>
    </row>
    <row r="335051" spans="101:101">
      <c r="CW335051" s="2195"/>
    </row>
    <row r="335075" spans="101:101">
      <c r="CW335075" s="2210"/>
    </row>
    <row r="335076" spans="101:101">
      <c r="CW335076" s="2195"/>
    </row>
    <row r="335100" spans="101:101">
      <c r="CW335100" s="2210"/>
    </row>
    <row r="335101" spans="101:101">
      <c r="CW335101" s="2195"/>
    </row>
    <row r="335125" spans="101:101">
      <c r="CW335125" s="2210"/>
    </row>
    <row r="335126" spans="101:101">
      <c r="CW335126" s="2195"/>
    </row>
    <row r="335150" spans="101:101">
      <c r="CW335150" s="2210"/>
    </row>
    <row r="335151" spans="101:101">
      <c r="CW335151" s="2195"/>
    </row>
    <row r="335175" spans="101:101">
      <c r="CW335175" s="2210"/>
    </row>
    <row r="335176" spans="101:101">
      <c r="CW335176" s="2195"/>
    </row>
    <row r="335200" spans="101:101">
      <c r="CW335200" s="2210"/>
    </row>
    <row r="335201" spans="101:101">
      <c r="CW335201" s="2195"/>
    </row>
    <row r="335225" spans="101:101">
      <c r="CW335225" s="2210"/>
    </row>
    <row r="335226" spans="101:101">
      <c r="CW335226" s="2195"/>
    </row>
    <row r="335250" spans="101:101">
      <c r="CW335250" s="2210"/>
    </row>
    <row r="335251" spans="101:101">
      <c r="CW335251" s="2195"/>
    </row>
    <row r="335275" spans="101:101">
      <c r="CW335275" s="2210"/>
    </row>
    <row r="335276" spans="101:101">
      <c r="CW335276" s="2195"/>
    </row>
    <row r="335300" spans="101:101">
      <c r="CW335300" s="2210"/>
    </row>
    <row r="335301" spans="101:101">
      <c r="CW335301" s="2195"/>
    </row>
    <row r="335325" spans="101:101">
      <c r="CW335325" s="2210"/>
    </row>
    <row r="335326" spans="101:101">
      <c r="CW335326" s="2195"/>
    </row>
    <row r="335350" spans="101:101">
      <c r="CW335350" s="2210"/>
    </row>
    <row r="335351" spans="101:101">
      <c r="CW335351" s="2195"/>
    </row>
    <row r="335375" spans="101:101">
      <c r="CW335375" s="2210"/>
    </row>
    <row r="335376" spans="101:101">
      <c r="CW335376" s="2195"/>
    </row>
    <row r="335400" spans="101:101">
      <c r="CW335400" s="2210"/>
    </row>
    <row r="335401" spans="101:101">
      <c r="CW335401" s="2195"/>
    </row>
    <row r="335425" spans="101:101">
      <c r="CW335425" s="2210"/>
    </row>
    <row r="335426" spans="101:101">
      <c r="CW335426" s="2195"/>
    </row>
    <row r="335450" spans="101:101">
      <c r="CW335450" s="2210"/>
    </row>
    <row r="335451" spans="101:101">
      <c r="CW335451" s="2195"/>
    </row>
    <row r="335475" spans="101:101">
      <c r="CW335475" s="2210"/>
    </row>
    <row r="335476" spans="101:101">
      <c r="CW335476" s="2195"/>
    </row>
    <row r="335500" spans="101:101">
      <c r="CW335500" s="2210"/>
    </row>
    <row r="335501" spans="101:101">
      <c r="CW335501" s="2195"/>
    </row>
    <row r="335525" spans="101:101">
      <c r="CW335525" s="2210"/>
    </row>
    <row r="335526" spans="101:101">
      <c r="CW335526" s="2195"/>
    </row>
    <row r="335550" spans="101:101">
      <c r="CW335550" s="2210"/>
    </row>
    <row r="335551" spans="101:101">
      <c r="CW335551" s="2195"/>
    </row>
    <row r="335575" spans="101:101">
      <c r="CW335575" s="2210"/>
    </row>
    <row r="335576" spans="101:101">
      <c r="CW335576" s="2195"/>
    </row>
    <row r="335600" spans="101:101">
      <c r="CW335600" s="2210"/>
    </row>
    <row r="335601" spans="101:101">
      <c r="CW335601" s="2195"/>
    </row>
    <row r="335625" spans="101:101">
      <c r="CW335625" s="2210"/>
    </row>
    <row r="335626" spans="101:101">
      <c r="CW335626" s="2195"/>
    </row>
    <row r="335650" spans="101:101">
      <c r="CW335650" s="2210"/>
    </row>
    <row r="335651" spans="101:101">
      <c r="CW335651" s="2195"/>
    </row>
    <row r="335675" spans="101:101">
      <c r="CW335675" s="2210"/>
    </row>
    <row r="335676" spans="101:101">
      <c r="CW335676" s="2195"/>
    </row>
    <row r="335700" spans="101:101">
      <c r="CW335700" s="2210"/>
    </row>
    <row r="335701" spans="101:101">
      <c r="CW335701" s="2195"/>
    </row>
    <row r="335725" spans="101:101">
      <c r="CW335725" s="2210"/>
    </row>
    <row r="335726" spans="101:101">
      <c r="CW335726" s="2195"/>
    </row>
    <row r="335750" spans="101:101">
      <c r="CW335750" s="2210"/>
    </row>
    <row r="335751" spans="101:101">
      <c r="CW335751" s="2195"/>
    </row>
    <row r="335775" spans="101:101">
      <c r="CW335775" s="2210"/>
    </row>
    <row r="335776" spans="101:101">
      <c r="CW335776" s="2195"/>
    </row>
    <row r="335800" spans="101:101">
      <c r="CW335800" s="2210"/>
    </row>
    <row r="335801" spans="101:101">
      <c r="CW335801" s="2195"/>
    </row>
    <row r="335825" spans="101:101">
      <c r="CW335825" s="2210"/>
    </row>
    <row r="335826" spans="101:101">
      <c r="CW335826" s="2195"/>
    </row>
    <row r="335850" spans="101:101">
      <c r="CW335850" s="2210"/>
    </row>
    <row r="335851" spans="101:101">
      <c r="CW335851" s="2195"/>
    </row>
    <row r="335875" spans="101:101">
      <c r="CW335875" s="2210"/>
    </row>
    <row r="335876" spans="101:101">
      <c r="CW335876" s="2195"/>
    </row>
    <row r="335900" spans="101:101">
      <c r="CW335900" s="2210"/>
    </row>
    <row r="335901" spans="101:101">
      <c r="CW335901" s="2195"/>
    </row>
    <row r="335925" spans="101:101">
      <c r="CW335925" s="2210"/>
    </row>
    <row r="335926" spans="101:101">
      <c r="CW335926" s="2195"/>
    </row>
    <row r="335950" spans="101:101">
      <c r="CW335950" s="2210"/>
    </row>
    <row r="335951" spans="101:101">
      <c r="CW335951" s="2195"/>
    </row>
    <row r="335975" spans="101:101">
      <c r="CW335975" s="2210"/>
    </row>
    <row r="335976" spans="101:101">
      <c r="CW335976" s="2195"/>
    </row>
    <row r="336000" spans="101:101">
      <c r="CW336000" s="2210"/>
    </row>
    <row r="336001" spans="101:101">
      <c r="CW336001" s="2195"/>
    </row>
    <row r="336025" spans="101:101">
      <c r="CW336025" s="2210"/>
    </row>
    <row r="336026" spans="101:101">
      <c r="CW336026" s="2195"/>
    </row>
    <row r="336050" spans="101:101">
      <c r="CW336050" s="2210"/>
    </row>
    <row r="336051" spans="101:101">
      <c r="CW336051" s="2195"/>
    </row>
    <row r="336075" spans="101:101">
      <c r="CW336075" s="2210"/>
    </row>
    <row r="336076" spans="101:101">
      <c r="CW336076" s="2195"/>
    </row>
    <row r="336100" spans="101:101">
      <c r="CW336100" s="2210"/>
    </row>
    <row r="336101" spans="101:101">
      <c r="CW336101" s="2195"/>
    </row>
    <row r="336125" spans="101:101">
      <c r="CW336125" s="2210"/>
    </row>
    <row r="336126" spans="101:101">
      <c r="CW336126" s="2195"/>
    </row>
    <row r="336150" spans="101:101">
      <c r="CW336150" s="2210"/>
    </row>
    <row r="336151" spans="101:101">
      <c r="CW336151" s="2195"/>
    </row>
    <row r="336175" spans="101:101">
      <c r="CW336175" s="2210"/>
    </row>
    <row r="336176" spans="101:101">
      <c r="CW336176" s="2195"/>
    </row>
    <row r="336200" spans="101:101">
      <c r="CW336200" s="2210"/>
    </row>
    <row r="336201" spans="101:101">
      <c r="CW336201" s="2195"/>
    </row>
    <row r="336225" spans="101:101">
      <c r="CW336225" s="2210"/>
    </row>
    <row r="336226" spans="101:101">
      <c r="CW336226" s="2195"/>
    </row>
    <row r="336250" spans="101:101">
      <c r="CW336250" s="2210"/>
    </row>
    <row r="336251" spans="101:101">
      <c r="CW336251" s="2195"/>
    </row>
    <row r="336275" spans="101:101">
      <c r="CW336275" s="2210"/>
    </row>
    <row r="336276" spans="101:101">
      <c r="CW336276" s="2195"/>
    </row>
    <row r="336300" spans="101:101">
      <c r="CW336300" s="2210"/>
    </row>
    <row r="336301" spans="101:101">
      <c r="CW336301" s="2195"/>
    </row>
    <row r="336325" spans="101:101">
      <c r="CW336325" s="2210"/>
    </row>
    <row r="336326" spans="101:101">
      <c r="CW336326" s="2195"/>
    </row>
    <row r="336350" spans="101:101">
      <c r="CW336350" s="2210"/>
    </row>
    <row r="336351" spans="101:101">
      <c r="CW336351" s="2195"/>
    </row>
    <row r="336375" spans="101:101">
      <c r="CW336375" s="2210"/>
    </row>
    <row r="336376" spans="101:101">
      <c r="CW336376" s="2195"/>
    </row>
    <row r="336400" spans="101:101">
      <c r="CW336400" s="2210"/>
    </row>
    <row r="336401" spans="101:101">
      <c r="CW336401" s="2195"/>
    </row>
    <row r="336425" spans="101:101">
      <c r="CW336425" s="2210"/>
    </row>
    <row r="336426" spans="101:101">
      <c r="CW336426" s="2195"/>
    </row>
    <row r="336450" spans="101:101">
      <c r="CW336450" s="2210"/>
    </row>
    <row r="336451" spans="101:101">
      <c r="CW336451" s="2195"/>
    </row>
    <row r="336475" spans="101:101">
      <c r="CW336475" s="2210"/>
    </row>
    <row r="336476" spans="101:101">
      <c r="CW336476" s="2195"/>
    </row>
    <row r="336500" spans="101:101">
      <c r="CW336500" s="2210"/>
    </row>
    <row r="336501" spans="101:101">
      <c r="CW336501" s="2195"/>
    </row>
    <row r="336525" spans="101:101">
      <c r="CW336525" s="2210"/>
    </row>
    <row r="336526" spans="101:101">
      <c r="CW336526" s="2195"/>
    </row>
    <row r="336550" spans="101:101">
      <c r="CW336550" s="2210"/>
    </row>
    <row r="336551" spans="101:101">
      <c r="CW336551" s="2195"/>
    </row>
    <row r="336575" spans="101:101">
      <c r="CW336575" s="2210"/>
    </row>
    <row r="336576" spans="101:101">
      <c r="CW336576" s="2195"/>
    </row>
    <row r="336600" spans="101:101">
      <c r="CW336600" s="2210"/>
    </row>
    <row r="336601" spans="101:101">
      <c r="CW336601" s="2195"/>
    </row>
    <row r="336625" spans="101:101">
      <c r="CW336625" s="2210"/>
    </row>
    <row r="336626" spans="101:101">
      <c r="CW336626" s="2195"/>
    </row>
    <row r="336650" spans="101:101">
      <c r="CW336650" s="2210"/>
    </row>
    <row r="336651" spans="101:101">
      <c r="CW336651" s="2195"/>
    </row>
    <row r="336675" spans="101:101">
      <c r="CW336675" s="2210"/>
    </row>
    <row r="336676" spans="101:101">
      <c r="CW336676" s="2195"/>
    </row>
    <row r="336700" spans="101:101">
      <c r="CW336700" s="2210"/>
    </row>
    <row r="336701" spans="101:101">
      <c r="CW336701" s="2195"/>
    </row>
    <row r="336725" spans="101:101">
      <c r="CW336725" s="2210"/>
    </row>
    <row r="336726" spans="101:101">
      <c r="CW336726" s="2195"/>
    </row>
    <row r="336750" spans="101:101">
      <c r="CW336750" s="2210"/>
    </row>
    <row r="336751" spans="101:101">
      <c r="CW336751" s="2195"/>
    </row>
    <row r="336775" spans="101:101">
      <c r="CW336775" s="2210"/>
    </row>
    <row r="336776" spans="101:101">
      <c r="CW336776" s="2195"/>
    </row>
    <row r="336800" spans="101:101">
      <c r="CW336800" s="2210"/>
    </row>
    <row r="336801" spans="101:101">
      <c r="CW336801" s="2195"/>
    </row>
    <row r="336825" spans="101:101">
      <c r="CW336825" s="2210"/>
    </row>
    <row r="336826" spans="101:101">
      <c r="CW336826" s="2195"/>
    </row>
    <row r="336850" spans="101:101">
      <c r="CW336850" s="2210"/>
    </row>
    <row r="336851" spans="101:101">
      <c r="CW336851" s="2195"/>
    </row>
    <row r="336875" spans="101:101">
      <c r="CW336875" s="2210"/>
    </row>
    <row r="336876" spans="101:101">
      <c r="CW336876" s="2195"/>
    </row>
    <row r="336900" spans="101:101">
      <c r="CW336900" s="2210"/>
    </row>
    <row r="336901" spans="101:101">
      <c r="CW336901" s="2195"/>
    </row>
    <row r="336925" spans="101:101">
      <c r="CW336925" s="2210"/>
    </row>
    <row r="336926" spans="101:101">
      <c r="CW336926" s="2195"/>
    </row>
    <row r="336950" spans="101:101">
      <c r="CW336950" s="2210"/>
    </row>
    <row r="336951" spans="101:101">
      <c r="CW336951" s="2195"/>
    </row>
    <row r="336975" spans="101:101">
      <c r="CW336975" s="2210"/>
    </row>
    <row r="336976" spans="101:101">
      <c r="CW336976" s="2195"/>
    </row>
    <row r="337000" spans="101:101">
      <c r="CW337000" s="2210"/>
    </row>
    <row r="337001" spans="101:101">
      <c r="CW337001" s="2195"/>
    </row>
    <row r="337025" spans="101:101">
      <c r="CW337025" s="2210"/>
    </row>
    <row r="337026" spans="101:101">
      <c r="CW337026" s="2195"/>
    </row>
    <row r="337050" spans="101:101">
      <c r="CW337050" s="2210"/>
    </row>
    <row r="337051" spans="101:101">
      <c r="CW337051" s="2195"/>
    </row>
    <row r="337075" spans="101:101">
      <c r="CW337075" s="2210"/>
    </row>
    <row r="337076" spans="101:101">
      <c r="CW337076" s="2195"/>
    </row>
    <row r="337100" spans="101:101">
      <c r="CW337100" s="2210"/>
    </row>
    <row r="337101" spans="101:101">
      <c r="CW337101" s="2195"/>
    </row>
    <row r="337125" spans="101:101">
      <c r="CW337125" s="2210"/>
    </row>
    <row r="337126" spans="101:101">
      <c r="CW337126" s="2195"/>
    </row>
    <row r="337150" spans="101:101">
      <c r="CW337150" s="2210"/>
    </row>
    <row r="337151" spans="101:101">
      <c r="CW337151" s="2195"/>
    </row>
    <row r="337175" spans="101:101">
      <c r="CW337175" s="2210"/>
    </row>
    <row r="337176" spans="101:101">
      <c r="CW337176" s="2195"/>
    </row>
    <row r="337200" spans="101:101">
      <c r="CW337200" s="2210"/>
    </row>
    <row r="337201" spans="101:101">
      <c r="CW337201" s="2195"/>
    </row>
    <row r="337225" spans="101:101">
      <c r="CW337225" s="2210"/>
    </row>
    <row r="337226" spans="101:101">
      <c r="CW337226" s="2195"/>
    </row>
    <row r="337250" spans="101:101">
      <c r="CW337250" s="2210"/>
    </row>
    <row r="337251" spans="101:101">
      <c r="CW337251" s="2195"/>
    </row>
    <row r="337275" spans="101:101">
      <c r="CW337275" s="2210"/>
    </row>
    <row r="337276" spans="101:101">
      <c r="CW337276" s="2195"/>
    </row>
    <row r="337300" spans="101:101">
      <c r="CW337300" s="2210"/>
    </row>
    <row r="337301" spans="101:101">
      <c r="CW337301" s="2195"/>
    </row>
    <row r="337325" spans="101:101">
      <c r="CW337325" s="2210"/>
    </row>
    <row r="337326" spans="101:101">
      <c r="CW337326" s="2195"/>
    </row>
    <row r="337350" spans="101:101">
      <c r="CW337350" s="2210"/>
    </row>
    <row r="337351" spans="101:101">
      <c r="CW337351" s="2195"/>
    </row>
    <row r="337375" spans="101:101">
      <c r="CW337375" s="2210"/>
    </row>
    <row r="337376" spans="101:101">
      <c r="CW337376" s="2195"/>
    </row>
    <row r="337400" spans="101:101">
      <c r="CW337400" s="2210"/>
    </row>
    <row r="337401" spans="101:101">
      <c r="CW337401" s="2195"/>
    </row>
    <row r="337425" spans="101:101">
      <c r="CW337425" s="2210"/>
    </row>
    <row r="337426" spans="101:101">
      <c r="CW337426" s="2195"/>
    </row>
    <row r="337450" spans="101:101">
      <c r="CW337450" s="2210"/>
    </row>
    <row r="337451" spans="101:101">
      <c r="CW337451" s="2195"/>
    </row>
    <row r="337475" spans="101:101">
      <c r="CW337475" s="2210"/>
    </row>
    <row r="337476" spans="101:101">
      <c r="CW337476" s="2195"/>
    </row>
    <row r="337500" spans="101:101">
      <c r="CW337500" s="2210"/>
    </row>
    <row r="337501" spans="101:101">
      <c r="CW337501" s="2195"/>
    </row>
    <row r="337525" spans="101:101">
      <c r="CW337525" s="2210"/>
    </row>
    <row r="337526" spans="101:101">
      <c r="CW337526" s="2195"/>
    </row>
    <row r="337550" spans="101:101">
      <c r="CW337550" s="2210"/>
    </row>
    <row r="337551" spans="101:101">
      <c r="CW337551" s="2195"/>
    </row>
    <row r="337575" spans="101:101">
      <c r="CW337575" s="2210"/>
    </row>
    <row r="337576" spans="101:101">
      <c r="CW337576" s="2195"/>
    </row>
    <row r="337600" spans="101:101">
      <c r="CW337600" s="2210"/>
    </row>
    <row r="337601" spans="101:101">
      <c r="CW337601" s="2195"/>
    </row>
    <row r="337625" spans="101:101">
      <c r="CW337625" s="2210"/>
    </row>
    <row r="337626" spans="101:101">
      <c r="CW337626" s="2195"/>
    </row>
    <row r="337650" spans="101:101">
      <c r="CW337650" s="2210"/>
    </row>
    <row r="337651" spans="101:101">
      <c r="CW337651" s="2195"/>
    </row>
    <row r="337675" spans="101:101">
      <c r="CW337675" s="2210"/>
    </row>
    <row r="337676" spans="101:101">
      <c r="CW337676" s="2195"/>
    </row>
    <row r="337700" spans="101:101">
      <c r="CW337700" s="2210"/>
    </row>
    <row r="337701" spans="101:101">
      <c r="CW337701" s="2195"/>
    </row>
    <row r="337725" spans="101:101">
      <c r="CW337725" s="2210"/>
    </row>
    <row r="337726" spans="101:101">
      <c r="CW337726" s="2195"/>
    </row>
    <row r="337750" spans="101:101">
      <c r="CW337750" s="2210"/>
    </row>
    <row r="337751" spans="101:101">
      <c r="CW337751" s="2195"/>
    </row>
    <row r="337775" spans="101:101">
      <c r="CW337775" s="2210"/>
    </row>
    <row r="337776" spans="101:101">
      <c r="CW337776" s="2195"/>
    </row>
    <row r="337800" spans="101:101">
      <c r="CW337800" s="2210"/>
    </row>
    <row r="337801" spans="101:101">
      <c r="CW337801" s="2195"/>
    </row>
    <row r="337825" spans="101:101">
      <c r="CW337825" s="2210"/>
    </row>
    <row r="337826" spans="101:101">
      <c r="CW337826" s="2195"/>
    </row>
    <row r="337850" spans="101:101">
      <c r="CW337850" s="2210"/>
    </row>
    <row r="337851" spans="101:101">
      <c r="CW337851" s="2195"/>
    </row>
    <row r="337875" spans="101:101">
      <c r="CW337875" s="2210"/>
    </row>
    <row r="337876" spans="101:101">
      <c r="CW337876" s="2195"/>
    </row>
    <row r="337900" spans="101:101">
      <c r="CW337900" s="2210"/>
    </row>
    <row r="337901" spans="101:101">
      <c r="CW337901" s="2195"/>
    </row>
    <row r="337925" spans="101:101">
      <c r="CW337925" s="2210"/>
    </row>
    <row r="337926" spans="101:101">
      <c r="CW337926" s="2195"/>
    </row>
    <row r="337950" spans="101:101">
      <c r="CW337950" s="2210"/>
    </row>
    <row r="337951" spans="101:101">
      <c r="CW337951" s="2195"/>
    </row>
    <row r="337975" spans="101:101">
      <c r="CW337975" s="2210"/>
    </row>
    <row r="337976" spans="101:101">
      <c r="CW337976" s="2195"/>
    </row>
    <row r="338000" spans="101:101">
      <c r="CW338000" s="2210"/>
    </row>
    <row r="338001" spans="101:101">
      <c r="CW338001" s="2195"/>
    </row>
    <row r="338025" spans="101:101">
      <c r="CW338025" s="2210"/>
    </row>
    <row r="338026" spans="101:101">
      <c r="CW338026" s="2195"/>
    </row>
    <row r="338050" spans="101:101">
      <c r="CW338050" s="2210"/>
    </row>
    <row r="338051" spans="101:101">
      <c r="CW338051" s="2195"/>
    </row>
    <row r="338075" spans="101:101">
      <c r="CW338075" s="2210"/>
    </row>
    <row r="338076" spans="101:101">
      <c r="CW338076" s="2195"/>
    </row>
    <row r="338100" spans="101:101">
      <c r="CW338100" s="2210"/>
    </row>
    <row r="338101" spans="101:101">
      <c r="CW338101" s="2195"/>
    </row>
    <row r="338125" spans="101:101">
      <c r="CW338125" s="2210"/>
    </row>
    <row r="338126" spans="101:101">
      <c r="CW338126" s="2195"/>
    </row>
    <row r="338150" spans="101:101">
      <c r="CW338150" s="2210"/>
    </row>
    <row r="338151" spans="101:101">
      <c r="CW338151" s="2195"/>
    </row>
    <row r="338175" spans="101:101">
      <c r="CW338175" s="2210"/>
    </row>
    <row r="338176" spans="101:101">
      <c r="CW338176" s="2195"/>
    </row>
    <row r="338200" spans="101:101">
      <c r="CW338200" s="2210"/>
    </row>
    <row r="338201" spans="101:101">
      <c r="CW338201" s="2195"/>
    </row>
    <row r="338225" spans="101:101">
      <c r="CW338225" s="2210"/>
    </row>
    <row r="338226" spans="101:101">
      <c r="CW338226" s="2195"/>
    </row>
    <row r="338250" spans="101:101">
      <c r="CW338250" s="2210"/>
    </row>
    <row r="338251" spans="101:101">
      <c r="CW338251" s="2195"/>
    </row>
    <row r="338275" spans="101:101">
      <c r="CW338275" s="2210"/>
    </row>
    <row r="338276" spans="101:101">
      <c r="CW338276" s="2195"/>
    </row>
    <row r="338300" spans="101:101">
      <c r="CW338300" s="2210"/>
    </row>
    <row r="338301" spans="101:101">
      <c r="CW338301" s="2195"/>
    </row>
    <row r="338325" spans="101:101">
      <c r="CW338325" s="2210"/>
    </row>
    <row r="338326" spans="101:101">
      <c r="CW338326" s="2195"/>
    </row>
    <row r="338350" spans="101:101">
      <c r="CW338350" s="2210"/>
    </row>
    <row r="338351" spans="101:101">
      <c r="CW338351" s="2195"/>
    </row>
    <row r="338375" spans="101:101">
      <c r="CW338375" s="2210"/>
    </row>
    <row r="338376" spans="101:101">
      <c r="CW338376" s="2195"/>
    </row>
    <row r="338400" spans="101:101">
      <c r="CW338400" s="2210"/>
    </row>
    <row r="338401" spans="101:101">
      <c r="CW338401" s="2195"/>
    </row>
    <row r="338425" spans="101:101">
      <c r="CW338425" s="2210"/>
    </row>
    <row r="338426" spans="101:101">
      <c r="CW338426" s="2195"/>
    </row>
    <row r="338450" spans="101:101">
      <c r="CW338450" s="2210"/>
    </row>
    <row r="338451" spans="101:101">
      <c r="CW338451" s="2195"/>
    </row>
    <row r="338475" spans="101:101">
      <c r="CW338475" s="2210"/>
    </row>
    <row r="338476" spans="101:101">
      <c r="CW338476" s="2195"/>
    </row>
    <row r="338500" spans="101:101">
      <c r="CW338500" s="2210"/>
    </row>
    <row r="338501" spans="101:101">
      <c r="CW338501" s="2195"/>
    </row>
    <row r="338525" spans="101:101">
      <c r="CW338525" s="2210"/>
    </row>
    <row r="338526" spans="101:101">
      <c r="CW338526" s="2195"/>
    </row>
    <row r="338550" spans="101:101">
      <c r="CW338550" s="2210"/>
    </row>
    <row r="338551" spans="101:101">
      <c r="CW338551" s="2195"/>
    </row>
    <row r="338575" spans="101:101">
      <c r="CW338575" s="2210"/>
    </row>
    <row r="338576" spans="101:101">
      <c r="CW338576" s="2195"/>
    </row>
    <row r="338600" spans="101:101">
      <c r="CW338600" s="2210"/>
    </row>
    <row r="338601" spans="101:101">
      <c r="CW338601" s="2195"/>
    </row>
    <row r="338625" spans="101:101">
      <c r="CW338625" s="2210"/>
    </row>
    <row r="338626" spans="101:101">
      <c r="CW338626" s="2195"/>
    </row>
    <row r="338650" spans="101:101">
      <c r="CW338650" s="2210"/>
    </row>
    <row r="338651" spans="101:101">
      <c r="CW338651" s="2195"/>
    </row>
    <row r="338675" spans="101:101">
      <c r="CW338675" s="2210"/>
    </row>
    <row r="338676" spans="101:101">
      <c r="CW338676" s="2195"/>
    </row>
    <row r="338700" spans="101:101">
      <c r="CW338700" s="2210"/>
    </row>
    <row r="338701" spans="101:101">
      <c r="CW338701" s="2195"/>
    </row>
    <row r="338725" spans="101:101">
      <c r="CW338725" s="2210"/>
    </row>
    <row r="338726" spans="101:101">
      <c r="CW338726" s="2195"/>
    </row>
    <row r="338750" spans="101:101">
      <c r="CW338750" s="2210"/>
    </row>
    <row r="338751" spans="101:101">
      <c r="CW338751" s="2195"/>
    </row>
    <row r="338775" spans="101:101">
      <c r="CW338775" s="2210"/>
    </row>
    <row r="338776" spans="101:101">
      <c r="CW338776" s="2195"/>
    </row>
    <row r="338800" spans="101:101">
      <c r="CW338800" s="2210"/>
    </row>
    <row r="338801" spans="101:101">
      <c r="CW338801" s="2195"/>
    </row>
    <row r="338825" spans="101:101">
      <c r="CW338825" s="2210"/>
    </row>
    <row r="338826" spans="101:101">
      <c r="CW338826" s="2195"/>
    </row>
    <row r="338850" spans="101:101">
      <c r="CW338850" s="2210"/>
    </row>
    <row r="338851" spans="101:101">
      <c r="CW338851" s="2195"/>
    </row>
    <row r="338875" spans="101:101">
      <c r="CW338875" s="2210"/>
    </row>
    <row r="338876" spans="101:101">
      <c r="CW338876" s="2195"/>
    </row>
    <row r="338900" spans="101:101">
      <c r="CW338900" s="2210"/>
    </row>
    <row r="338901" spans="101:101">
      <c r="CW338901" s="2195"/>
    </row>
    <row r="338925" spans="101:101">
      <c r="CW338925" s="2210"/>
    </row>
    <row r="338926" spans="101:101">
      <c r="CW338926" s="2195"/>
    </row>
    <row r="338950" spans="101:101">
      <c r="CW338950" s="2210"/>
    </row>
    <row r="338951" spans="101:101">
      <c r="CW338951" s="2195"/>
    </row>
    <row r="338975" spans="101:101">
      <c r="CW338975" s="2210"/>
    </row>
    <row r="338976" spans="101:101">
      <c r="CW338976" s="2195"/>
    </row>
    <row r="339000" spans="101:101">
      <c r="CW339000" s="2210"/>
    </row>
    <row r="339001" spans="101:101">
      <c r="CW339001" s="2195"/>
    </row>
    <row r="339025" spans="101:101">
      <c r="CW339025" s="2210"/>
    </row>
    <row r="339026" spans="101:101">
      <c r="CW339026" s="2195"/>
    </row>
    <row r="339050" spans="101:101">
      <c r="CW339050" s="2210"/>
    </row>
    <row r="339051" spans="101:101">
      <c r="CW339051" s="2195"/>
    </row>
    <row r="339075" spans="101:101">
      <c r="CW339075" s="2210"/>
    </row>
    <row r="339076" spans="101:101">
      <c r="CW339076" s="2195"/>
    </row>
    <row r="339100" spans="101:101">
      <c r="CW339100" s="2210"/>
    </row>
    <row r="339101" spans="101:101">
      <c r="CW339101" s="2195"/>
    </row>
    <row r="339125" spans="101:101">
      <c r="CW339125" s="2210"/>
    </row>
    <row r="339126" spans="101:101">
      <c r="CW339126" s="2195"/>
    </row>
    <row r="339150" spans="101:101">
      <c r="CW339150" s="2210"/>
    </row>
    <row r="339151" spans="101:101">
      <c r="CW339151" s="2195"/>
    </row>
    <row r="339175" spans="101:101">
      <c r="CW339175" s="2210"/>
    </row>
    <row r="339176" spans="101:101">
      <c r="CW339176" s="2195"/>
    </row>
    <row r="339200" spans="101:101">
      <c r="CW339200" s="2210"/>
    </row>
    <row r="339201" spans="101:101">
      <c r="CW339201" s="2195"/>
    </row>
    <row r="339225" spans="101:101">
      <c r="CW339225" s="2210"/>
    </row>
    <row r="339226" spans="101:101">
      <c r="CW339226" s="2195"/>
    </row>
    <row r="339250" spans="101:101">
      <c r="CW339250" s="2210"/>
    </row>
    <row r="339251" spans="101:101">
      <c r="CW339251" s="2195"/>
    </row>
    <row r="339275" spans="101:101">
      <c r="CW339275" s="2210"/>
    </row>
    <row r="339276" spans="101:101">
      <c r="CW339276" s="2195"/>
    </row>
    <row r="339300" spans="101:101">
      <c r="CW339300" s="2210"/>
    </row>
    <row r="339301" spans="101:101">
      <c r="CW339301" s="2195"/>
    </row>
    <row r="339325" spans="101:101">
      <c r="CW339325" s="2210"/>
    </row>
    <row r="339326" spans="101:101">
      <c r="CW339326" s="2195"/>
    </row>
    <row r="339350" spans="101:101">
      <c r="CW339350" s="2210"/>
    </row>
    <row r="339351" spans="101:101">
      <c r="CW339351" s="2195"/>
    </row>
    <row r="339375" spans="101:101">
      <c r="CW339375" s="2210"/>
    </row>
    <row r="339376" spans="101:101">
      <c r="CW339376" s="2195"/>
    </row>
    <row r="339400" spans="101:101">
      <c r="CW339400" s="2210"/>
    </row>
    <row r="339401" spans="101:101">
      <c r="CW339401" s="2195"/>
    </row>
    <row r="339425" spans="101:101">
      <c r="CW339425" s="2210"/>
    </row>
    <row r="339426" spans="101:101">
      <c r="CW339426" s="2195"/>
    </row>
    <row r="339450" spans="101:101">
      <c r="CW339450" s="2210"/>
    </row>
    <row r="339451" spans="101:101">
      <c r="CW339451" s="2195"/>
    </row>
    <row r="339475" spans="101:101">
      <c r="CW339475" s="2210"/>
    </row>
    <row r="339476" spans="101:101">
      <c r="CW339476" s="2195"/>
    </row>
    <row r="339500" spans="101:101">
      <c r="CW339500" s="2210"/>
    </row>
    <row r="339501" spans="101:101">
      <c r="CW339501" s="2195"/>
    </row>
    <row r="339525" spans="101:101">
      <c r="CW339525" s="2210"/>
    </row>
    <row r="339526" spans="101:101">
      <c r="CW339526" s="2195"/>
    </row>
    <row r="339550" spans="101:101">
      <c r="CW339550" s="2210"/>
    </row>
    <row r="339551" spans="101:101">
      <c r="CW339551" s="2195"/>
    </row>
    <row r="339575" spans="101:101">
      <c r="CW339575" s="2210"/>
    </row>
    <row r="339576" spans="101:101">
      <c r="CW339576" s="2195"/>
    </row>
    <row r="339600" spans="101:101">
      <c r="CW339600" s="2210"/>
    </row>
    <row r="339601" spans="101:101">
      <c r="CW339601" s="2195"/>
    </row>
    <row r="339625" spans="101:101">
      <c r="CW339625" s="2210"/>
    </row>
    <row r="339626" spans="101:101">
      <c r="CW339626" s="2195"/>
    </row>
    <row r="339650" spans="101:101">
      <c r="CW339650" s="2210"/>
    </row>
    <row r="339651" spans="101:101">
      <c r="CW339651" s="2195"/>
    </row>
    <row r="339675" spans="101:101">
      <c r="CW339675" s="2210"/>
    </row>
    <row r="339676" spans="101:101">
      <c r="CW339676" s="2195"/>
    </row>
    <row r="339700" spans="101:101">
      <c r="CW339700" s="2210"/>
    </row>
    <row r="339701" spans="101:101">
      <c r="CW339701" s="2195"/>
    </row>
    <row r="339725" spans="101:101">
      <c r="CW339725" s="2210"/>
    </row>
    <row r="339726" spans="101:101">
      <c r="CW339726" s="2195"/>
    </row>
    <row r="339750" spans="101:101">
      <c r="CW339750" s="2210"/>
    </row>
    <row r="339751" spans="101:101">
      <c r="CW339751" s="2195"/>
    </row>
    <row r="339775" spans="101:101">
      <c r="CW339775" s="2210"/>
    </row>
    <row r="339776" spans="101:101">
      <c r="CW339776" s="2195"/>
    </row>
    <row r="339800" spans="101:101">
      <c r="CW339800" s="2210"/>
    </row>
    <row r="339801" spans="101:101">
      <c r="CW339801" s="2195"/>
    </row>
    <row r="339825" spans="101:101">
      <c r="CW339825" s="2210"/>
    </row>
    <row r="339826" spans="101:101">
      <c r="CW339826" s="2195"/>
    </row>
    <row r="339850" spans="101:101">
      <c r="CW339850" s="2210"/>
    </row>
    <row r="339851" spans="101:101">
      <c r="CW339851" s="2195"/>
    </row>
    <row r="339875" spans="101:101">
      <c r="CW339875" s="2210"/>
    </row>
    <row r="339876" spans="101:101">
      <c r="CW339876" s="2195"/>
    </row>
    <row r="339900" spans="101:101">
      <c r="CW339900" s="2210"/>
    </row>
    <row r="339901" spans="101:101">
      <c r="CW339901" s="2195"/>
    </row>
    <row r="339925" spans="101:101">
      <c r="CW339925" s="2210"/>
    </row>
    <row r="339926" spans="101:101">
      <c r="CW339926" s="2195"/>
    </row>
    <row r="339950" spans="101:101">
      <c r="CW339950" s="2210"/>
    </row>
    <row r="339951" spans="101:101">
      <c r="CW339951" s="2195"/>
    </row>
    <row r="339975" spans="101:101">
      <c r="CW339975" s="2210"/>
    </row>
    <row r="339976" spans="101:101">
      <c r="CW339976" s="2195"/>
    </row>
    <row r="340000" spans="101:101">
      <c r="CW340000" s="2210"/>
    </row>
    <row r="340001" spans="101:101">
      <c r="CW340001" s="2195"/>
    </row>
    <row r="340025" spans="101:101">
      <c r="CW340025" s="2210"/>
    </row>
    <row r="340026" spans="101:101">
      <c r="CW340026" s="2195"/>
    </row>
    <row r="340050" spans="101:101">
      <c r="CW340050" s="2210"/>
    </row>
    <row r="340051" spans="101:101">
      <c r="CW340051" s="2195"/>
    </row>
    <row r="340075" spans="101:101">
      <c r="CW340075" s="2210"/>
    </row>
    <row r="340076" spans="101:101">
      <c r="CW340076" s="2195"/>
    </row>
    <row r="340100" spans="101:101">
      <c r="CW340100" s="2210"/>
    </row>
    <row r="340101" spans="101:101">
      <c r="CW340101" s="2195"/>
    </row>
    <row r="340125" spans="101:101">
      <c r="CW340125" s="2210"/>
    </row>
    <row r="340126" spans="101:101">
      <c r="CW340126" s="2195"/>
    </row>
    <row r="340150" spans="101:101">
      <c r="CW340150" s="2210"/>
    </row>
    <row r="340151" spans="101:101">
      <c r="CW340151" s="2195"/>
    </row>
    <row r="340175" spans="101:101">
      <c r="CW340175" s="2210"/>
    </row>
    <row r="340176" spans="101:101">
      <c r="CW340176" s="2195"/>
    </row>
    <row r="340200" spans="101:101">
      <c r="CW340200" s="2210"/>
    </row>
    <row r="340201" spans="101:101">
      <c r="CW340201" s="2195"/>
    </row>
    <row r="340225" spans="101:101">
      <c r="CW340225" s="2210"/>
    </row>
    <row r="340226" spans="101:101">
      <c r="CW340226" s="2195"/>
    </row>
    <row r="340250" spans="101:101">
      <c r="CW340250" s="2210"/>
    </row>
    <row r="340251" spans="101:101">
      <c r="CW340251" s="2195"/>
    </row>
    <row r="340275" spans="101:101">
      <c r="CW340275" s="2210"/>
    </row>
    <row r="340276" spans="101:101">
      <c r="CW340276" s="2195"/>
    </row>
    <row r="340300" spans="101:101">
      <c r="CW340300" s="2210"/>
    </row>
    <row r="340301" spans="101:101">
      <c r="CW340301" s="2195"/>
    </row>
    <row r="340325" spans="101:101">
      <c r="CW340325" s="2210"/>
    </row>
    <row r="340326" spans="101:101">
      <c r="CW340326" s="2195"/>
    </row>
    <row r="340350" spans="101:101">
      <c r="CW340350" s="2210"/>
    </row>
    <row r="340351" spans="101:101">
      <c r="CW340351" s="2195"/>
    </row>
    <row r="340375" spans="101:101">
      <c r="CW340375" s="2210"/>
    </row>
    <row r="340376" spans="101:101">
      <c r="CW340376" s="2195"/>
    </row>
    <row r="340400" spans="101:101">
      <c r="CW340400" s="2210"/>
    </row>
    <row r="340401" spans="101:101">
      <c r="CW340401" s="2195"/>
    </row>
    <row r="340425" spans="101:101">
      <c r="CW340425" s="2210"/>
    </row>
    <row r="340426" spans="101:101">
      <c r="CW340426" s="2195"/>
    </row>
    <row r="340450" spans="101:101">
      <c r="CW340450" s="2210"/>
    </row>
    <row r="340451" spans="101:101">
      <c r="CW340451" s="2195"/>
    </row>
    <row r="340475" spans="101:101">
      <c r="CW340475" s="2210"/>
    </row>
    <row r="340476" spans="101:101">
      <c r="CW340476" s="2195"/>
    </row>
    <row r="340500" spans="101:101">
      <c r="CW340500" s="2210"/>
    </row>
    <row r="340501" spans="101:101">
      <c r="CW340501" s="2195"/>
    </row>
    <row r="340525" spans="101:101">
      <c r="CW340525" s="2210"/>
    </row>
    <row r="340526" spans="101:101">
      <c r="CW340526" s="2195"/>
    </row>
    <row r="340550" spans="101:101">
      <c r="CW340550" s="2210"/>
    </row>
    <row r="340551" spans="101:101">
      <c r="CW340551" s="2195"/>
    </row>
    <row r="340575" spans="101:101">
      <c r="CW340575" s="2210"/>
    </row>
    <row r="340576" spans="101:101">
      <c r="CW340576" s="2195"/>
    </row>
    <row r="340600" spans="101:101">
      <c r="CW340600" s="2210"/>
    </row>
    <row r="340601" spans="101:101">
      <c r="CW340601" s="2195"/>
    </row>
    <row r="340625" spans="101:101">
      <c r="CW340625" s="2210"/>
    </row>
    <row r="340626" spans="101:101">
      <c r="CW340626" s="2195"/>
    </row>
    <row r="340650" spans="101:101">
      <c r="CW340650" s="2210"/>
    </row>
    <row r="340651" spans="101:101">
      <c r="CW340651" s="2195"/>
    </row>
    <row r="340675" spans="101:101">
      <c r="CW340675" s="2210"/>
    </row>
    <row r="340676" spans="101:101">
      <c r="CW340676" s="2195"/>
    </row>
    <row r="340700" spans="101:101">
      <c r="CW340700" s="2210"/>
    </row>
    <row r="340701" spans="101:101">
      <c r="CW340701" s="2195"/>
    </row>
    <row r="340725" spans="101:101">
      <c r="CW340725" s="2210"/>
    </row>
    <row r="340726" spans="101:101">
      <c r="CW340726" s="2195"/>
    </row>
    <row r="340750" spans="101:101">
      <c r="CW340750" s="2210"/>
    </row>
    <row r="340751" spans="101:101">
      <c r="CW340751" s="2195"/>
    </row>
    <row r="340775" spans="101:101">
      <c r="CW340775" s="2210"/>
    </row>
    <row r="340776" spans="101:101">
      <c r="CW340776" s="2195"/>
    </row>
    <row r="340800" spans="101:101">
      <c r="CW340800" s="2210"/>
    </row>
    <row r="340801" spans="101:101">
      <c r="CW340801" s="2195"/>
    </row>
    <row r="340825" spans="101:101">
      <c r="CW340825" s="2210"/>
    </row>
    <row r="340826" spans="101:101">
      <c r="CW340826" s="2195"/>
    </row>
    <row r="340850" spans="101:101">
      <c r="CW340850" s="2210"/>
    </row>
    <row r="340851" spans="101:101">
      <c r="CW340851" s="2195"/>
    </row>
    <row r="340875" spans="101:101">
      <c r="CW340875" s="2210"/>
    </row>
    <row r="340876" spans="101:101">
      <c r="CW340876" s="2195"/>
    </row>
    <row r="340900" spans="101:101">
      <c r="CW340900" s="2210"/>
    </row>
    <row r="340901" spans="101:101">
      <c r="CW340901" s="2195"/>
    </row>
    <row r="340925" spans="101:101">
      <c r="CW340925" s="2210"/>
    </row>
    <row r="340926" spans="101:101">
      <c r="CW340926" s="2195"/>
    </row>
    <row r="340950" spans="101:101">
      <c r="CW340950" s="2210"/>
    </row>
    <row r="340951" spans="101:101">
      <c r="CW340951" s="2195"/>
    </row>
    <row r="340975" spans="101:101">
      <c r="CW340975" s="2210"/>
    </row>
    <row r="340976" spans="101:101">
      <c r="CW340976" s="2195"/>
    </row>
    <row r="341000" spans="101:101">
      <c r="CW341000" s="2210"/>
    </row>
    <row r="341001" spans="101:101">
      <c r="CW341001" s="2195"/>
    </row>
    <row r="341025" spans="101:101">
      <c r="CW341025" s="2210"/>
    </row>
    <row r="341026" spans="101:101">
      <c r="CW341026" s="2195"/>
    </row>
    <row r="341050" spans="101:101">
      <c r="CW341050" s="2210"/>
    </row>
    <row r="341051" spans="101:101">
      <c r="CW341051" s="2195"/>
    </row>
    <row r="341075" spans="101:101">
      <c r="CW341075" s="2210"/>
    </row>
    <row r="341076" spans="101:101">
      <c r="CW341076" s="2195"/>
    </row>
    <row r="341100" spans="101:101">
      <c r="CW341100" s="2210"/>
    </row>
    <row r="341101" spans="101:101">
      <c r="CW341101" s="2195"/>
    </row>
    <row r="341125" spans="101:101">
      <c r="CW341125" s="2210"/>
    </row>
    <row r="341126" spans="101:101">
      <c r="CW341126" s="2195"/>
    </row>
    <row r="341150" spans="101:101">
      <c r="CW341150" s="2210"/>
    </row>
    <row r="341151" spans="101:101">
      <c r="CW341151" s="2195"/>
    </row>
    <row r="341175" spans="101:101">
      <c r="CW341175" s="2210"/>
    </row>
    <row r="341176" spans="101:101">
      <c r="CW341176" s="2195"/>
    </row>
    <row r="341200" spans="101:101">
      <c r="CW341200" s="2210"/>
    </row>
    <row r="341201" spans="101:101">
      <c r="CW341201" s="2195"/>
    </row>
    <row r="341225" spans="101:101">
      <c r="CW341225" s="2210"/>
    </row>
    <row r="341226" spans="101:101">
      <c r="CW341226" s="2195"/>
    </row>
    <row r="341250" spans="101:101">
      <c r="CW341250" s="2210"/>
    </row>
    <row r="341251" spans="101:101">
      <c r="CW341251" s="2195"/>
    </row>
    <row r="341275" spans="101:101">
      <c r="CW341275" s="2210"/>
    </row>
    <row r="341276" spans="101:101">
      <c r="CW341276" s="2195"/>
    </row>
    <row r="341300" spans="101:101">
      <c r="CW341300" s="2210"/>
    </row>
    <row r="341301" spans="101:101">
      <c r="CW341301" s="2195"/>
    </row>
    <row r="341325" spans="101:101">
      <c r="CW341325" s="2210"/>
    </row>
    <row r="341326" spans="101:101">
      <c r="CW341326" s="2195"/>
    </row>
    <row r="341350" spans="101:101">
      <c r="CW341350" s="2210"/>
    </row>
    <row r="341351" spans="101:101">
      <c r="CW341351" s="2195"/>
    </row>
    <row r="341375" spans="101:101">
      <c r="CW341375" s="2210"/>
    </row>
    <row r="341376" spans="101:101">
      <c r="CW341376" s="2195"/>
    </row>
    <row r="341400" spans="101:101">
      <c r="CW341400" s="2210"/>
    </row>
    <row r="341401" spans="101:101">
      <c r="CW341401" s="2195"/>
    </row>
    <row r="341425" spans="101:101">
      <c r="CW341425" s="2210"/>
    </row>
    <row r="341426" spans="101:101">
      <c r="CW341426" s="2195"/>
    </row>
    <row r="341450" spans="101:101">
      <c r="CW341450" s="2210"/>
    </row>
    <row r="341451" spans="101:101">
      <c r="CW341451" s="2195"/>
    </row>
    <row r="341475" spans="101:101">
      <c r="CW341475" s="2210"/>
    </row>
    <row r="341476" spans="101:101">
      <c r="CW341476" s="2195"/>
    </row>
    <row r="341500" spans="101:101">
      <c r="CW341500" s="2210"/>
    </row>
    <row r="341501" spans="101:101">
      <c r="CW341501" s="2195"/>
    </row>
    <row r="341525" spans="101:101">
      <c r="CW341525" s="2210"/>
    </row>
    <row r="341526" spans="101:101">
      <c r="CW341526" s="2195"/>
    </row>
    <row r="341550" spans="101:101">
      <c r="CW341550" s="2210"/>
    </row>
    <row r="341551" spans="101:101">
      <c r="CW341551" s="2195"/>
    </row>
    <row r="341575" spans="101:101">
      <c r="CW341575" s="2210"/>
    </row>
    <row r="341576" spans="101:101">
      <c r="CW341576" s="2195"/>
    </row>
    <row r="341600" spans="101:101">
      <c r="CW341600" s="2210"/>
    </row>
    <row r="341601" spans="101:101">
      <c r="CW341601" s="2195"/>
    </row>
    <row r="341625" spans="101:101">
      <c r="CW341625" s="2210"/>
    </row>
    <row r="341626" spans="101:101">
      <c r="CW341626" s="2195"/>
    </row>
    <row r="341650" spans="101:101">
      <c r="CW341650" s="2210"/>
    </row>
    <row r="341651" spans="101:101">
      <c r="CW341651" s="2195"/>
    </row>
    <row r="341675" spans="101:101">
      <c r="CW341675" s="2210"/>
    </row>
    <row r="341676" spans="101:101">
      <c r="CW341676" s="2195"/>
    </row>
    <row r="341700" spans="101:101">
      <c r="CW341700" s="2210"/>
    </row>
    <row r="341701" spans="101:101">
      <c r="CW341701" s="2195"/>
    </row>
    <row r="341725" spans="101:101">
      <c r="CW341725" s="2210"/>
    </row>
    <row r="341726" spans="101:101">
      <c r="CW341726" s="2195"/>
    </row>
    <row r="341750" spans="101:101">
      <c r="CW341750" s="2210"/>
    </row>
    <row r="341751" spans="101:101">
      <c r="CW341751" s="2195"/>
    </row>
    <row r="341775" spans="101:101">
      <c r="CW341775" s="2210"/>
    </row>
    <row r="341776" spans="101:101">
      <c r="CW341776" s="2195"/>
    </row>
    <row r="341800" spans="101:101">
      <c r="CW341800" s="2210"/>
    </row>
    <row r="341801" spans="101:101">
      <c r="CW341801" s="2195"/>
    </row>
    <row r="341825" spans="101:101">
      <c r="CW341825" s="2210"/>
    </row>
    <row r="341826" spans="101:101">
      <c r="CW341826" s="2195"/>
    </row>
    <row r="341850" spans="101:101">
      <c r="CW341850" s="2210"/>
    </row>
    <row r="341851" spans="101:101">
      <c r="CW341851" s="2195"/>
    </row>
    <row r="341875" spans="101:101">
      <c r="CW341875" s="2210"/>
    </row>
    <row r="341876" spans="101:101">
      <c r="CW341876" s="2195"/>
    </row>
    <row r="341900" spans="101:101">
      <c r="CW341900" s="2210"/>
    </row>
    <row r="341901" spans="101:101">
      <c r="CW341901" s="2195"/>
    </row>
    <row r="341925" spans="101:101">
      <c r="CW341925" s="2210"/>
    </row>
    <row r="341926" spans="101:101">
      <c r="CW341926" s="2195"/>
    </row>
    <row r="341950" spans="101:101">
      <c r="CW341950" s="2210"/>
    </row>
    <row r="341951" spans="101:101">
      <c r="CW341951" s="2195"/>
    </row>
    <row r="341975" spans="101:101">
      <c r="CW341975" s="2210"/>
    </row>
    <row r="341976" spans="101:101">
      <c r="CW341976" s="2195"/>
    </row>
    <row r="342000" spans="101:101">
      <c r="CW342000" s="2210"/>
    </row>
    <row r="342001" spans="101:101">
      <c r="CW342001" s="2195"/>
    </row>
    <row r="342025" spans="101:101">
      <c r="CW342025" s="2210"/>
    </row>
    <row r="342026" spans="101:101">
      <c r="CW342026" s="2195"/>
    </row>
    <row r="342050" spans="101:101">
      <c r="CW342050" s="2210"/>
    </row>
    <row r="342051" spans="101:101">
      <c r="CW342051" s="2195"/>
    </row>
    <row r="342075" spans="101:101">
      <c r="CW342075" s="2210"/>
    </row>
    <row r="342076" spans="101:101">
      <c r="CW342076" s="2195"/>
    </row>
    <row r="342100" spans="101:101">
      <c r="CW342100" s="2210"/>
    </row>
    <row r="342101" spans="101:101">
      <c r="CW342101" s="2195"/>
    </row>
    <row r="342125" spans="101:101">
      <c r="CW342125" s="2210"/>
    </row>
    <row r="342126" spans="101:101">
      <c r="CW342126" s="2195"/>
    </row>
    <row r="342150" spans="101:101">
      <c r="CW342150" s="2210"/>
    </row>
    <row r="342151" spans="101:101">
      <c r="CW342151" s="2195"/>
    </row>
    <row r="342175" spans="101:101">
      <c r="CW342175" s="2210"/>
    </row>
    <row r="342176" spans="101:101">
      <c r="CW342176" s="2195"/>
    </row>
    <row r="342200" spans="101:101">
      <c r="CW342200" s="2210"/>
    </row>
    <row r="342201" spans="101:101">
      <c r="CW342201" s="2195"/>
    </row>
    <row r="342225" spans="101:101">
      <c r="CW342225" s="2210"/>
    </row>
    <row r="342226" spans="101:101">
      <c r="CW342226" s="2195"/>
    </row>
    <row r="342250" spans="101:101">
      <c r="CW342250" s="2210"/>
    </row>
    <row r="342251" spans="101:101">
      <c r="CW342251" s="2195"/>
    </row>
    <row r="342275" spans="101:101">
      <c r="CW342275" s="2210"/>
    </row>
    <row r="342276" spans="101:101">
      <c r="CW342276" s="2195"/>
    </row>
    <row r="342300" spans="101:101">
      <c r="CW342300" s="2210"/>
    </row>
    <row r="342301" spans="101:101">
      <c r="CW342301" s="2195"/>
    </row>
    <row r="342325" spans="101:101">
      <c r="CW342325" s="2210"/>
    </row>
    <row r="342326" spans="101:101">
      <c r="CW342326" s="2195"/>
    </row>
    <row r="342350" spans="101:101">
      <c r="CW342350" s="2210"/>
    </row>
    <row r="342351" spans="101:101">
      <c r="CW342351" s="2195"/>
    </row>
    <row r="342375" spans="101:101">
      <c r="CW342375" s="2210"/>
    </row>
    <row r="342376" spans="101:101">
      <c r="CW342376" s="2195"/>
    </row>
    <row r="342400" spans="101:101">
      <c r="CW342400" s="2210"/>
    </row>
    <row r="342401" spans="101:101">
      <c r="CW342401" s="2195"/>
    </row>
    <row r="342425" spans="101:101">
      <c r="CW342425" s="2210"/>
    </row>
    <row r="342426" spans="101:101">
      <c r="CW342426" s="2195"/>
    </row>
    <row r="342450" spans="101:101">
      <c r="CW342450" s="2210"/>
    </row>
    <row r="342451" spans="101:101">
      <c r="CW342451" s="2195"/>
    </row>
    <row r="342475" spans="101:101">
      <c r="CW342475" s="2210"/>
    </row>
    <row r="342476" spans="101:101">
      <c r="CW342476" s="2195"/>
    </row>
    <row r="342500" spans="101:101">
      <c r="CW342500" s="2210"/>
    </row>
    <row r="342501" spans="101:101">
      <c r="CW342501" s="2195"/>
    </row>
    <row r="342525" spans="101:101">
      <c r="CW342525" s="2210"/>
    </row>
    <row r="342526" spans="101:101">
      <c r="CW342526" s="2195"/>
    </row>
    <row r="342550" spans="101:101">
      <c r="CW342550" s="2210"/>
    </row>
    <row r="342551" spans="101:101">
      <c r="CW342551" s="2195"/>
    </row>
    <row r="342575" spans="101:101">
      <c r="CW342575" s="2210"/>
    </row>
    <row r="342576" spans="101:101">
      <c r="CW342576" s="2195"/>
    </row>
    <row r="342600" spans="101:101">
      <c r="CW342600" s="2210"/>
    </row>
    <row r="342601" spans="101:101">
      <c r="CW342601" s="2195"/>
    </row>
    <row r="342625" spans="101:101">
      <c r="CW342625" s="2210"/>
    </row>
    <row r="342626" spans="101:101">
      <c r="CW342626" s="2195"/>
    </row>
    <row r="342650" spans="101:101">
      <c r="CW342650" s="2210"/>
    </row>
    <row r="342651" spans="101:101">
      <c r="CW342651" s="2195"/>
    </row>
    <row r="342675" spans="101:101">
      <c r="CW342675" s="2210"/>
    </row>
    <row r="342676" spans="101:101">
      <c r="CW342676" s="2195"/>
    </row>
    <row r="342700" spans="101:101">
      <c r="CW342700" s="2210"/>
    </row>
    <row r="342701" spans="101:101">
      <c r="CW342701" s="2195"/>
    </row>
    <row r="342725" spans="101:101">
      <c r="CW342725" s="2210"/>
    </row>
    <row r="342726" spans="101:101">
      <c r="CW342726" s="2195"/>
    </row>
    <row r="342750" spans="101:101">
      <c r="CW342750" s="2210"/>
    </row>
    <row r="342751" spans="101:101">
      <c r="CW342751" s="2195"/>
    </row>
    <row r="342775" spans="101:101">
      <c r="CW342775" s="2210"/>
    </row>
    <row r="342776" spans="101:101">
      <c r="CW342776" s="2195"/>
    </row>
    <row r="342800" spans="101:101">
      <c r="CW342800" s="2210"/>
    </row>
    <row r="342801" spans="101:101">
      <c r="CW342801" s="2195"/>
    </row>
    <row r="342825" spans="101:101">
      <c r="CW342825" s="2210"/>
    </row>
    <row r="342826" spans="101:101">
      <c r="CW342826" s="2195"/>
    </row>
    <row r="342850" spans="101:101">
      <c r="CW342850" s="2210"/>
    </row>
    <row r="342851" spans="101:101">
      <c r="CW342851" s="2195"/>
    </row>
    <row r="342875" spans="101:101">
      <c r="CW342875" s="2210"/>
    </row>
    <row r="342876" spans="101:101">
      <c r="CW342876" s="2195"/>
    </row>
    <row r="342900" spans="101:101">
      <c r="CW342900" s="2210"/>
    </row>
    <row r="342901" spans="101:101">
      <c r="CW342901" s="2195"/>
    </row>
    <row r="342925" spans="101:101">
      <c r="CW342925" s="2210"/>
    </row>
    <row r="342926" spans="101:101">
      <c r="CW342926" s="2195"/>
    </row>
    <row r="342950" spans="101:101">
      <c r="CW342950" s="2210"/>
    </row>
    <row r="342951" spans="101:101">
      <c r="CW342951" s="2195"/>
    </row>
    <row r="342975" spans="101:101">
      <c r="CW342975" s="2210"/>
    </row>
    <row r="342976" spans="101:101">
      <c r="CW342976" s="2195"/>
    </row>
    <row r="343000" spans="101:101">
      <c r="CW343000" s="2210"/>
    </row>
    <row r="343001" spans="101:101">
      <c r="CW343001" s="2195"/>
    </row>
    <row r="343025" spans="101:101">
      <c r="CW343025" s="2210"/>
    </row>
    <row r="343026" spans="101:101">
      <c r="CW343026" s="2195"/>
    </row>
    <row r="343050" spans="101:101">
      <c r="CW343050" s="2210"/>
    </row>
    <row r="343051" spans="101:101">
      <c r="CW343051" s="2195"/>
    </row>
    <row r="343075" spans="101:101">
      <c r="CW343075" s="2210"/>
    </row>
    <row r="343076" spans="101:101">
      <c r="CW343076" s="2195"/>
    </row>
    <row r="343100" spans="101:101">
      <c r="CW343100" s="2210"/>
    </row>
    <row r="343101" spans="101:101">
      <c r="CW343101" s="2195"/>
    </row>
    <row r="343125" spans="101:101">
      <c r="CW343125" s="2210"/>
    </row>
    <row r="343126" spans="101:101">
      <c r="CW343126" s="2195"/>
    </row>
    <row r="343150" spans="101:101">
      <c r="CW343150" s="2210"/>
    </row>
    <row r="343151" spans="101:101">
      <c r="CW343151" s="2195"/>
    </row>
    <row r="343175" spans="101:101">
      <c r="CW343175" s="2210"/>
    </row>
    <row r="343176" spans="101:101">
      <c r="CW343176" s="2195"/>
    </row>
    <row r="343200" spans="101:101">
      <c r="CW343200" s="2210"/>
    </row>
    <row r="343201" spans="101:101">
      <c r="CW343201" s="2195"/>
    </row>
    <row r="343225" spans="101:101">
      <c r="CW343225" s="2210"/>
    </row>
    <row r="343226" spans="101:101">
      <c r="CW343226" s="2195"/>
    </row>
    <row r="343250" spans="101:101">
      <c r="CW343250" s="2210"/>
    </row>
    <row r="343251" spans="101:101">
      <c r="CW343251" s="2195"/>
    </row>
    <row r="343275" spans="101:101">
      <c r="CW343275" s="2210"/>
    </row>
    <row r="343276" spans="101:101">
      <c r="CW343276" s="2195"/>
    </row>
    <row r="343300" spans="101:101">
      <c r="CW343300" s="2210"/>
    </row>
    <row r="343301" spans="101:101">
      <c r="CW343301" s="2195"/>
    </row>
    <row r="343325" spans="101:101">
      <c r="CW343325" s="2210"/>
    </row>
    <row r="343326" spans="101:101">
      <c r="CW343326" s="2195"/>
    </row>
    <row r="343350" spans="101:101">
      <c r="CW343350" s="2210"/>
    </row>
    <row r="343351" spans="101:101">
      <c r="CW343351" s="2195"/>
    </row>
    <row r="343375" spans="101:101">
      <c r="CW343375" s="2210"/>
    </row>
    <row r="343376" spans="101:101">
      <c r="CW343376" s="2195"/>
    </row>
    <row r="343400" spans="101:101">
      <c r="CW343400" s="2210"/>
    </row>
    <row r="343401" spans="101:101">
      <c r="CW343401" s="2195"/>
    </row>
    <row r="343425" spans="101:101">
      <c r="CW343425" s="2210"/>
    </row>
    <row r="343426" spans="101:101">
      <c r="CW343426" s="2195"/>
    </row>
    <row r="343450" spans="101:101">
      <c r="CW343450" s="2210"/>
    </row>
    <row r="343451" spans="101:101">
      <c r="CW343451" s="2195"/>
    </row>
    <row r="343475" spans="101:101">
      <c r="CW343475" s="2210"/>
    </row>
    <row r="343476" spans="101:101">
      <c r="CW343476" s="2195"/>
    </row>
    <row r="343500" spans="101:101">
      <c r="CW343500" s="2210"/>
    </row>
    <row r="343501" spans="101:101">
      <c r="CW343501" s="2195"/>
    </row>
    <row r="343525" spans="101:101">
      <c r="CW343525" s="2210"/>
    </row>
    <row r="343526" spans="101:101">
      <c r="CW343526" s="2195"/>
    </row>
    <row r="343550" spans="101:101">
      <c r="CW343550" s="2210"/>
    </row>
    <row r="343551" spans="101:101">
      <c r="CW343551" s="2195"/>
    </row>
    <row r="343575" spans="101:101">
      <c r="CW343575" s="2210"/>
    </row>
    <row r="343576" spans="101:101">
      <c r="CW343576" s="2195"/>
    </row>
    <row r="343600" spans="101:101">
      <c r="CW343600" s="2210"/>
    </row>
    <row r="343601" spans="101:101">
      <c r="CW343601" s="2195"/>
    </row>
    <row r="343625" spans="101:101">
      <c r="CW343625" s="2210"/>
    </row>
    <row r="343626" spans="101:101">
      <c r="CW343626" s="2195"/>
    </row>
    <row r="343650" spans="101:101">
      <c r="CW343650" s="2210"/>
    </row>
    <row r="343651" spans="101:101">
      <c r="CW343651" s="2195"/>
    </row>
    <row r="343675" spans="101:101">
      <c r="CW343675" s="2210"/>
    </row>
    <row r="343676" spans="101:101">
      <c r="CW343676" s="2195"/>
    </row>
    <row r="343700" spans="101:101">
      <c r="CW343700" s="2210"/>
    </row>
    <row r="343701" spans="101:101">
      <c r="CW343701" s="2195"/>
    </row>
    <row r="343725" spans="101:101">
      <c r="CW343725" s="2210"/>
    </row>
    <row r="343726" spans="101:101">
      <c r="CW343726" s="2195"/>
    </row>
    <row r="343750" spans="101:101">
      <c r="CW343750" s="2210"/>
    </row>
    <row r="343751" spans="101:101">
      <c r="CW343751" s="2195"/>
    </row>
    <row r="343775" spans="101:101">
      <c r="CW343775" s="2210"/>
    </row>
    <row r="343776" spans="101:101">
      <c r="CW343776" s="2195"/>
    </row>
    <row r="343800" spans="101:101">
      <c r="CW343800" s="2210"/>
    </row>
    <row r="343801" spans="101:101">
      <c r="CW343801" s="2195"/>
    </row>
    <row r="343825" spans="101:101">
      <c r="CW343825" s="2210"/>
    </row>
    <row r="343826" spans="101:101">
      <c r="CW343826" s="2195"/>
    </row>
    <row r="343850" spans="101:101">
      <c r="CW343850" s="2210"/>
    </row>
    <row r="343851" spans="101:101">
      <c r="CW343851" s="2195"/>
    </row>
    <row r="343875" spans="101:101">
      <c r="CW343875" s="2210"/>
    </row>
    <row r="343876" spans="101:101">
      <c r="CW343876" s="2195"/>
    </row>
    <row r="343900" spans="101:101">
      <c r="CW343900" s="2210"/>
    </row>
    <row r="343901" spans="101:101">
      <c r="CW343901" s="2195"/>
    </row>
    <row r="343925" spans="101:101">
      <c r="CW343925" s="2210"/>
    </row>
    <row r="343926" spans="101:101">
      <c r="CW343926" s="2195"/>
    </row>
    <row r="343950" spans="101:101">
      <c r="CW343950" s="2210"/>
    </row>
    <row r="343951" spans="101:101">
      <c r="CW343951" s="2195"/>
    </row>
    <row r="343975" spans="101:101">
      <c r="CW343975" s="2210"/>
    </row>
    <row r="343976" spans="101:101">
      <c r="CW343976" s="2195"/>
    </row>
    <row r="344000" spans="101:101">
      <c r="CW344000" s="2210"/>
    </row>
    <row r="344001" spans="101:101">
      <c r="CW344001" s="2195"/>
    </row>
    <row r="344025" spans="101:101">
      <c r="CW344025" s="2210"/>
    </row>
    <row r="344026" spans="101:101">
      <c r="CW344026" s="2195"/>
    </row>
    <row r="344050" spans="101:101">
      <c r="CW344050" s="2210"/>
    </row>
    <row r="344051" spans="101:101">
      <c r="CW344051" s="2195"/>
    </row>
    <row r="344075" spans="101:101">
      <c r="CW344075" s="2210"/>
    </row>
    <row r="344076" spans="101:101">
      <c r="CW344076" s="2195"/>
    </row>
    <row r="344100" spans="101:101">
      <c r="CW344100" s="2210"/>
    </row>
    <row r="344101" spans="101:101">
      <c r="CW344101" s="2195"/>
    </row>
    <row r="344125" spans="101:101">
      <c r="CW344125" s="2210"/>
    </row>
    <row r="344126" spans="101:101">
      <c r="CW344126" s="2195"/>
    </row>
    <row r="344150" spans="101:101">
      <c r="CW344150" s="2210"/>
    </row>
    <row r="344151" spans="101:101">
      <c r="CW344151" s="2195"/>
    </row>
    <row r="344175" spans="101:101">
      <c r="CW344175" s="2210"/>
    </row>
    <row r="344176" spans="101:101">
      <c r="CW344176" s="2195"/>
    </row>
    <row r="344200" spans="101:101">
      <c r="CW344200" s="2210"/>
    </row>
    <row r="344201" spans="101:101">
      <c r="CW344201" s="2195"/>
    </row>
    <row r="344225" spans="101:101">
      <c r="CW344225" s="2210"/>
    </row>
    <row r="344226" spans="101:101">
      <c r="CW344226" s="2195"/>
    </row>
    <row r="344250" spans="101:101">
      <c r="CW344250" s="2210"/>
    </row>
    <row r="344251" spans="101:101">
      <c r="CW344251" s="2195"/>
    </row>
    <row r="344275" spans="101:101">
      <c r="CW344275" s="2210"/>
    </row>
    <row r="344276" spans="101:101">
      <c r="CW344276" s="2195"/>
    </row>
    <row r="344300" spans="101:101">
      <c r="CW344300" s="2210"/>
    </row>
    <row r="344301" spans="101:101">
      <c r="CW344301" s="2195"/>
    </row>
    <row r="344325" spans="101:101">
      <c r="CW344325" s="2210"/>
    </row>
    <row r="344326" spans="101:101">
      <c r="CW344326" s="2195"/>
    </row>
    <row r="344350" spans="101:101">
      <c r="CW344350" s="2210"/>
    </row>
    <row r="344351" spans="101:101">
      <c r="CW344351" s="2195"/>
    </row>
    <row r="344375" spans="101:101">
      <c r="CW344375" s="2210"/>
    </row>
    <row r="344376" spans="101:101">
      <c r="CW344376" s="2195"/>
    </row>
    <row r="344400" spans="101:101">
      <c r="CW344400" s="2210"/>
    </row>
    <row r="344401" spans="101:101">
      <c r="CW344401" s="2195"/>
    </row>
    <row r="344425" spans="101:101">
      <c r="CW344425" s="2210"/>
    </row>
    <row r="344426" spans="101:101">
      <c r="CW344426" s="2195"/>
    </row>
    <row r="344450" spans="101:101">
      <c r="CW344450" s="2210"/>
    </row>
    <row r="344451" spans="101:101">
      <c r="CW344451" s="2195"/>
    </row>
    <row r="344475" spans="101:101">
      <c r="CW344475" s="2210"/>
    </row>
    <row r="344476" spans="101:101">
      <c r="CW344476" s="2195"/>
    </row>
    <row r="344500" spans="101:101">
      <c r="CW344500" s="2210"/>
    </row>
    <row r="344501" spans="101:101">
      <c r="CW344501" s="2195"/>
    </row>
    <row r="344525" spans="101:101">
      <c r="CW344525" s="2210"/>
    </row>
    <row r="344526" spans="101:101">
      <c r="CW344526" s="2195"/>
    </row>
    <row r="344550" spans="101:101">
      <c r="CW344550" s="2210"/>
    </row>
    <row r="344551" spans="101:101">
      <c r="CW344551" s="2195"/>
    </row>
    <row r="344575" spans="101:101">
      <c r="CW344575" s="2210"/>
    </row>
    <row r="344576" spans="101:101">
      <c r="CW344576" s="2195"/>
    </row>
    <row r="344600" spans="101:101">
      <c r="CW344600" s="2210"/>
    </row>
    <row r="344601" spans="101:101">
      <c r="CW344601" s="2195"/>
    </row>
    <row r="344625" spans="101:101">
      <c r="CW344625" s="2210"/>
    </row>
    <row r="344626" spans="101:101">
      <c r="CW344626" s="2195"/>
    </row>
    <row r="344650" spans="101:101">
      <c r="CW344650" s="2210"/>
    </row>
    <row r="344651" spans="101:101">
      <c r="CW344651" s="2195"/>
    </row>
    <row r="344675" spans="101:101">
      <c r="CW344675" s="2210"/>
    </row>
    <row r="344676" spans="101:101">
      <c r="CW344676" s="2195"/>
    </row>
    <row r="344700" spans="101:101">
      <c r="CW344700" s="2210"/>
    </row>
    <row r="344701" spans="101:101">
      <c r="CW344701" s="2195"/>
    </row>
    <row r="344725" spans="101:101">
      <c r="CW344725" s="2210"/>
    </row>
    <row r="344726" spans="101:101">
      <c r="CW344726" s="2195"/>
    </row>
    <row r="344750" spans="101:101">
      <c r="CW344750" s="2210"/>
    </row>
    <row r="344751" spans="101:101">
      <c r="CW344751" s="2195"/>
    </row>
    <row r="344775" spans="101:101">
      <c r="CW344775" s="2210"/>
    </row>
    <row r="344776" spans="101:101">
      <c r="CW344776" s="2195"/>
    </row>
    <row r="344800" spans="101:101">
      <c r="CW344800" s="2210"/>
    </row>
    <row r="344801" spans="101:101">
      <c r="CW344801" s="2195"/>
    </row>
    <row r="344825" spans="101:101">
      <c r="CW344825" s="2210"/>
    </row>
    <row r="344826" spans="101:101">
      <c r="CW344826" s="2195"/>
    </row>
    <row r="344850" spans="101:101">
      <c r="CW344850" s="2210"/>
    </row>
    <row r="344851" spans="101:101">
      <c r="CW344851" s="2195"/>
    </row>
    <row r="344875" spans="101:101">
      <c r="CW344875" s="2210"/>
    </row>
    <row r="344876" spans="101:101">
      <c r="CW344876" s="2195"/>
    </row>
    <row r="344900" spans="101:101">
      <c r="CW344900" s="2210"/>
    </row>
    <row r="344901" spans="101:101">
      <c r="CW344901" s="2195"/>
    </row>
    <row r="344925" spans="101:101">
      <c r="CW344925" s="2210"/>
    </row>
    <row r="344926" spans="101:101">
      <c r="CW344926" s="2195"/>
    </row>
    <row r="344950" spans="101:101">
      <c r="CW344950" s="2210"/>
    </row>
    <row r="344951" spans="101:101">
      <c r="CW344951" s="2195"/>
    </row>
    <row r="344975" spans="101:101">
      <c r="CW344975" s="2210"/>
    </row>
    <row r="344976" spans="101:101">
      <c r="CW344976" s="2195"/>
    </row>
    <row r="345000" spans="101:101">
      <c r="CW345000" s="2210"/>
    </row>
    <row r="345001" spans="101:101">
      <c r="CW345001" s="2195"/>
    </row>
    <row r="345025" spans="101:101">
      <c r="CW345025" s="2210"/>
    </row>
    <row r="345026" spans="101:101">
      <c r="CW345026" s="2195"/>
    </row>
    <row r="345050" spans="101:101">
      <c r="CW345050" s="2210"/>
    </row>
    <row r="345051" spans="101:101">
      <c r="CW345051" s="2195"/>
    </row>
    <row r="345075" spans="101:101">
      <c r="CW345075" s="2210"/>
    </row>
    <row r="345076" spans="101:101">
      <c r="CW345076" s="2195"/>
    </row>
    <row r="345100" spans="101:101">
      <c r="CW345100" s="2210"/>
    </row>
    <row r="345101" spans="101:101">
      <c r="CW345101" s="2195"/>
    </row>
    <row r="345125" spans="101:101">
      <c r="CW345125" s="2210"/>
    </row>
    <row r="345126" spans="101:101">
      <c r="CW345126" s="2195"/>
    </row>
    <row r="345150" spans="101:101">
      <c r="CW345150" s="2210"/>
    </row>
    <row r="345151" spans="101:101">
      <c r="CW345151" s="2195"/>
    </row>
    <row r="345175" spans="101:101">
      <c r="CW345175" s="2210"/>
    </row>
    <row r="345176" spans="101:101">
      <c r="CW345176" s="2195"/>
    </row>
    <row r="345200" spans="101:101">
      <c r="CW345200" s="2210"/>
    </row>
    <row r="345201" spans="101:101">
      <c r="CW345201" s="2195"/>
    </row>
    <row r="345225" spans="101:101">
      <c r="CW345225" s="2210"/>
    </row>
    <row r="345226" spans="101:101">
      <c r="CW345226" s="2195"/>
    </row>
    <row r="345250" spans="101:101">
      <c r="CW345250" s="2210"/>
    </row>
    <row r="345251" spans="101:101">
      <c r="CW345251" s="2195"/>
    </row>
    <row r="345275" spans="101:101">
      <c r="CW345275" s="2210"/>
    </row>
    <row r="345276" spans="101:101">
      <c r="CW345276" s="2195"/>
    </row>
    <row r="345300" spans="101:101">
      <c r="CW345300" s="2210"/>
    </row>
    <row r="345301" spans="101:101">
      <c r="CW345301" s="2195"/>
    </row>
    <row r="345325" spans="101:101">
      <c r="CW345325" s="2210"/>
    </row>
    <row r="345326" spans="101:101">
      <c r="CW345326" s="2195"/>
    </row>
    <row r="345350" spans="101:101">
      <c r="CW345350" s="2210"/>
    </row>
    <row r="345351" spans="101:101">
      <c r="CW345351" s="2195"/>
    </row>
    <row r="345375" spans="101:101">
      <c r="CW345375" s="2210"/>
    </row>
    <row r="345376" spans="101:101">
      <c r="CW345376" s="2195"/>
    </row>
    <row r="345400" spans="101:101">
      <c r="CW345400" s="2210"/>
    </row>
    <row r="345401" spans="101:101">
      <c r="CW345401" s="2195"/>
    </row>
    <row r="345425" spans="101:101">
      <c r="CW345425" s="2210"/>
    </row>
    <row r="345426" spans="101:101">
      <c r="CW345426" s="2195"/>
    </row>
    <row r="345450" spans="101:101">
      <c r="CW345450" s="2210"/>
    </row>
    <row r="345451" spans="101:101">
      <c r="CW345451" s="2195"/>
    </row>
    <row r="345475" spans="101:101">
      <c r="CW345475" s="2210"/>
    </row>
    <row r="345476" spans="101:101">
      <c r="CW345476" s="2195"/>
    </row>
    <row r="345500" spans="101:101">
      <c r="CW345500" s="2210"/>
    </row>
    <row r="345501" spans="101:101">
      <c r="CW345501" s="2195"/>
    </row>
    <row r="345525" spans="101:101">
      <c r="CW345525" s="2210"/>
    </row>
    <row r="345526" spans="101:101">
      <c r="CW345526" s="2195"/>
    </row>
    <row r="345550" spans="101:101">
      <c r="CW345550" s="2210"/>
    </row>
    <row r="345551" spans="101:101">
      <c r="CW345551" s="2195"/>
    </row>
    <row r="345575" spans="101:101">
      <c r="CW345575" s="2210"/>
    </row>
    <row r="345576" spans="101:101">
      <c r="CW345576" s="2195"/>
    </row>
    <row r="345600" spans="101:101">
      <c r="CW345600" s="2210"/>
    </row>
    <row r="345601" spans="101:101">
      <c r="CW345601" s="2195"/>
    </row>
    <row r="345625" spans="101:101">
      <c r="CW345625" s="2210"/>
    </row>
    <row r="345626" spans="101:101">
      <c r="CW345626" s="2195"/>
    </row>
    <row r="345650" spans="101:101">
      <c r="CW345650" s="2210"/>
    </row>
    <row r="345651" spans="101:101">
      <c r="CW345651" s="2195"/>
    </row>
    <row r="345675" spans="101:101">
      <c r="CW345675" s="2210"/>
    </row>
    <row r="345676" spans="101:101">
      <c r="CW345676" s="2195"/>
    </row>
    <row r="345700" spans="101:101">
      <c r="CW345700" s="2210"/>
    </row>
    <row r="345701" spans="101:101">
      <c r="CW345701" s="2195"/>
    </row>
    <row r="345725" spans="101:101">
      <c r="CW345725" s="2210"/>
    </row>
    <row r="345726" spans="101:101">
      <c r="CW345726" s="2195"/>
    </row>
    <row r="345750" spans="101:101">
      <c r="CW345750" s="2210"/>
    </row>
    <row r="345751" spans="101:101">
      <c r="CW345751" s="2195"/>
    </row>
    <row r="345775" spans="101:101">
      <c r="CW345775" s="2210"/>
    </row>
    <row r="345776" spans="101:101">
      <c r="CW345776" s="2195"/>
    </row>
    <row r="345800" spans="101:101">
      <c r="CW345800" s="2210"/>
    </row>
    <row r="345801" spans="101:101">
      <c r="CW345801" s="2195"/>
    </row>
    <row r="345825" spans="101:101">
      <c r="CW345825" s="2210"/>
    </row>
    <row r="345826" spans="101:101">
      <c r="CW345826" s="2195"/>
    </row>
    <row r="345850" spans="101:101">
      <c r="CW345850" s="2210"/>
    </row>
    <row r="345851" spans="101:101">
      <c r="CW345851" s="2195"/>
    </row>
    <row r="345875" spans="101:101">
      <c r="CW345875" s="2210"/>
    </row>
    <row r="345876" spans="101:101">
      <c r="CW345876" s="2195"/>
    </row>
    <row r="345900" spans="101:101">
      <c r="CW345900" s="2210"/>
    </row>
    <row r="345901" spans="101:101">
      <c r="CW345901" s="2195"/>
    </row>
    <row r="345925" spans="101:101">
      <c r="CW345925" s="2210"/>
    </row>
    <row r="345926" spans="101:101">
      <c r="CW345926" s="2195"/>
    </row>
    <row r="345950" spans="101:101">
      <c r="CW345950" s="2210"/>
    </row>
    <row r="345951" spans="101:101">
      <c r="CW345951" s="2195"/>
    </row>
    <row r="345975" spans="101:101">
      <c r="CW345975" s="2210"/>
    </row>
    <row r="345976" spans="101:101">
      <c r="CW345976" s="2195"/>
    </row>
    <row r="346000" spans="101:101">
      <c r="CW346000" s="2210"/>
    </row>
    <row r="346001" spans="101:101">
      <c r="CW346001" s="2195"/>
    </row>
    <row r="346025" spans="101:101">
      <c r="CW346025" s="2210"/>
    </row>
    <row r="346026" spans="101:101">
      <c r="CW346026" s="2195"/>
    </row>
    <row r="346050" spans="101:101">
      <c r="CW346050" s="2210"/>
    </row>
    <row r="346051" spans="101:101">
      <c r="CW346051" s="2195"/>
    </row>
    <row r="346075" spans="101:101">
      <c r="CW346075" s="2210"/>
    </row>
    <row r="346076" spans="101:101">
      <c r="CW346076" s="2195"/>
    </row>
    <row r="346100" spans="101:101">
      <c r="CW346100" s="2210"/>
    </row>
    <row r="346101" spans="101:101">
      <c r="CW346101" s="2195"/>
    </row>
    <row r="346125" spans="101:101">
      <c r="CW346125" s="2210"/>
    </row>
    <row r="346126" spans="101:101">
      <c r="CW346126" s="2195"/>
    </row>
    <row r="346150" spans="101:101">
      <c r="CW346150" s="2210"/>
    </row>
    <row r="346151" spans="101:101">
      <c r="CW346151" s="2195"/>
    </row>
    <row r="346175" spans="101:101">
      <c r="CW346175" s="2210"/>
    </row>
    <row r="346176" spans="101:101">
      <c r="CW346176" s="2195"/>
    </row>
    <row r="346200" spans="101:101">
      <c r="CW346200" s="2210"/>
    </row>
    <row r="346201" spans="101:101">
      <c r="CW346201" s="2195"/>
    </row>
    <row r="346225" spans="101:101">
      <c r="CW346225" s="2210"/>
    </row>
    <row r="346226" spans="101:101">
      <c r="CW346226" s="2195"/>
    </row>
    <row r="346250" spans="101:101">
      <c r="CW346250" s="2210"/>
    </row>
    <row r="346251" spans="101:101">
      <c r="CW346251" s="2195"/>
    </row>
    <row r="346275" spans="101:101">
      <c r="CW346275" s="2210"/>
    </row>
    <row r="346276" spans="101:101">
      <c r="CW346276" s="2195"/>
    </row>
    <row r="346300" spans="101:101">
      <c r="CW346300" s="2210"/>
    </row>
    <row r="346301" spans="101:101">
      <c r="CW346301" s="2195"/>
    </row>
    <row r="346325" spans="101:101">
      <c r="CW346325" s="2210"/>
    </row>
    <row r="346326" spans="101:101">
      <c r="CW346326" s="2195"/>
    </row>
    <row r="346350" spans="101:101">
      <c r="CW346350" s="2210"/>
    </row>
    <row r="346351" spans="101:101">
      <c r="CW346351" s="2195"/>
    </row>
    <row r="346375" spans="101:101">
      <c r="CW346375" s="2210"/>
    </row>
    <row r="346376" spans="101:101">
      <c r="CW346376" s="2195"/>
    </row>
    <row r="346400" spans="101:101">
      <c r="CW346400" s="2210"/>
    </row>
    <row r="346401" spans="101:101">
      <c r="CW346401" s="2195"/>
    </row>
    <row r="346425" spans="101:101">
      <c r="CW346425" s="2210"/>
    </row>
    <row r="346426" spans="101:101">
      <c r="CW346426" s="2195"/>
    </row>
    <row r="346450" spans="101:101">
      <c r="CW346450" s="2210"/>
    </row>
    <row r="346451" spans="101:101">
      <c r="CW346451" s="2195"/>
    </row>
    <row r="346475" spans="101:101">
      <c r="CW346475" s="2210"/>
    </row>
    <row r="346476" spans="101:101">
      <c r="CW346476" s="2195"/>
    </row>
    <row r="346500" spans="101:101">
      <c r="CW346500" s="2210"/>
    </row>
    <row r="346501" spans="101:101">
      <c r="CW346501" s="2195"/>
    </row>
    <row r="346525" spans="101:101">
      <c r="CW346525" s="2210"/>
    </row>
    <row r="346526" spans="101:101">
      <c r="CW346526" s="2195"/>
    </row>
    <row r="346550" spans="101:101">
      <c r="CW346550" s="2210"/>
    </row>
    <row r="346551" spans="101:101">
      <c r="CW346551" s="2195"/>
    </row>
    <row r="346575" spans="101:101">
      <c r="CW346575" s="2210"/>
    </row>
    <row r="346576" spans="101:101">
      <c r="CW346576" s="2195"/>
    </row>
    <row r="346600" spans="101:101">
      <c r="CW346600" s="2210"/>
    </row>
    <row r="346601" spans="101:101">
      <c r="CW346601" s="2195"/>
    </row>
    <row r="346625" spans="101:101">
      <c r="CW346625" s="2210"/>
    </row>
    <row r="346626" spans="101:101">
      <c r="CW346626" s="2195"/>
    </row>
    <row r="346650" spans="101:101">
      <c r="CW346650" s="2210"/>
    </row>
    <row r="346651" spans="101:101">
      <c r="CW346651" s="2195"/>
    </row>
    <row r="346675" spans="101:101">
      <c r="CW346675" s="2210"/>
    </row>
    <row r="346676" spans="101:101">
      <c r="CW346676" s="2195"/>
    </row>
    <row r="346700" spans="101:101">
      <c r="CW346700" s="2210"/>
    </row>
    <row r="346701" spans="101:101">
      <c r="CW346701" s="2195"/>
    </row>
    <row r="346725" spans="101:101">
      <c r="CW346725" s="2210"/>
    </row>
    <row r="346726" spans="101:101">
      <c r="CW346726" s="2195"/>
    </row>
    <row r="346750" spans="101:101">
      <c r="CW346750" s="2210"/>
    </row>
    <row r="346751" spans="101:101">
      <c r="CW346751" s="2195"/>
    </row>
    <row r="346775" spans="101:101">
      <c r="CW346775" s="2210"/>
    </row>
    <row r="346776" spans="101:101">
      <c r="CW346776" s="2195"/>
    </row>
    <row r="346800" spans="101:101">
      <c r="CW346800" s="2210"/>
    </row>
    <row r="346801" spans="101:101">
      <c r="CW346801" s="2195"/>
    </row>
    <row r="346825" spans="101:101">
      <c r="CW346825" s="2210"/>
    </row>
    <row r="346826" spans="101:101">
      <c r="CW346826" s="2195"/>
    </row>
    <row r="346850" spans="101:101">
      <c r="CW346850" s="2210"/>
    </row>
    <row r="346851" spans="101:101">
      <c r="CW346851" s="2195"/>
    </row>
    <row r="346875" spans="101:101">
      <c r="CW346875" s="2210"/>
    </row>
    <row r="346876" spans="101:101">
      <c r="CW346876" s="2195"/>
    </row>
    <row r="346900" spans="101:101">
      <c r="CW346900" s="2210"/>
    </row>
    <row r="346901" spans="101:101">
      <c r="CW346901" s="2195"/>
    </row>
    <row r="346925" spans="101:101">
      <c r="CW346925" s="2210"/>
    </row>
    <row r="346926" spans="101:101">
      <c r="CW346926" s="2195"/>
    </row>
    <row r="346950" spans="101:101">
      <c r="CW346950" s="2210"/>
    </row>
    <row r="346951" spans="101:101">
      <c r="CW346951" s="2195"/>
    </row>
    <row r="346975" spans="101:101">
      <c r="CW346975" s="2210"/>
    </row>
    <row r="346976" spans="101:101">
      <c r="CW346976" s="2195"/>
    </row>
    <row r="347000" spans="101:101">
      <c r="CW347000" s="2210"/>
    </row>
    <row r="347001" spans="101:101">
      <c r="CW347001" s="2195"/>
    </row>
    <row r="347025" spans="101:101">
      <c r="CW347025" s="2210"/>
    </row>
    <row r="347026" spans="101:101">
      <c r="CW347026" s="2195"/>
    </row>
    <row r="347050" spans="101:101">
      <c r="CW347050" s="2210"/>
    </row>
    <row r="347051" spans="101:101">
      <c r="CW347051" s="2195"/>
    </row>
    <row r="347075" spans="101:101">
      <c r="CW347075" s="2210"/>
    </row>
    <row r="347076" spans="101:101">
      <c r="CW347076" s="2195"/>
    </row>
    <row r="347100" spans="101:101">
      <c r="CW347100" s="2210"/>
    </row>
    <row r="347101" spans="101:101">
      <c r="CW347101" s="2195"/>
    </row>
    <row r="347125" spans="101:101">
      <c r="CW347125" s="2210"/>
    </row>
    <row r="347126" spans="101:101">
      <c r="CW347126" s="2195"/>
    </row>
    <row r="347150" spans="101:101">
      <c r="CW347150" s="2210"/>
    </row>
    <row r="347151" spans="101:101">
      <c r="CW347151" s="2195"/>
    </row>
    <row r="347175" spans="101:101">
      <c r="CW347175" s="2210"/>
    </row>
    <row r="347176" spans="101:101">
      <c r="CW347176" s="2195"/>
    </row>
    <row r="347200" spans="101:101">
      <c r="CW347200" s="2210"/>
    </row>
    <row r="347201" spans="101:101">
      <c r="CW347201" s="2195"/>
    </row>
    <row r="347225" spans="101:101">
      <c r="CW347225" s="2210"/>
    </row>
    <row r="347226" spans="101:101">
      <c r="CW347226" s="2195"/>
    </row>
    <row r="347250" spans="101:101">
      <c r="CW347250" s="2210"/>
    </row>
    <row r="347251" spans="101:101">
      <c r="CW347251" s="2195"/>
    </row>
    <row r="347275" spans="101:101">
      <c r="CW347275" s="2210"/>
    </row>
    <row r="347276" spans="101:101">
      <c r="CW347276" s="2195"/>
    </row>
    <row r="347300" spans="101:101">
      <c r="CW347300" s="2210"/>
    </row>
    <row r="347301" spans="101:101">
      <c r="CW347301" s="2195"/>
    </row>
    <row r="347325" spans="101:101">
      <c r="CW347325" s="2210"/>
    </row>
    <row r="347326" spans="101:101">
      <c r="CW347326" s="2195"/>
    </row>
    <row r="347350" spans="101:101">
      <c r="CW347350" s="2210"/>
    </row>
    <row r="347351" spans="101:101">
      <c r="CW347351" s="2195"/>
    </row>
    <row r="347375" spans="101:101">
      <c r="CW347375" s="2210"/>
    </row>
    <row r="347376" spans="101:101">
      <c r="CW347376" s="2195"/>
    </row>
    <row r="347400" spans="101:101">
      <c r="CW347400" s="2210"/>
    </row>
    <row r="347401" spans="101:101">
      <c r="CW347401" s="2195"/>
    </row>
    <row r="347425" spans="101:101">
      <c r="CW347425" s="2210"/>
    </row>
    <row r="347426" spans="101:101">
      <c r="CW347426" s="2195"/>
    </row>
    <row r="347450" spans="101:101">
      <c r="CW347450" s="2210"/>
    </row>
    <row r="347451" spans="101:101">
      <c r="CW347451" s="2195"/>
    </row>
    <row r="347475" spans="101:101">
      <c r="CW347475" s="2210"/>
    </row>
    <row r="347476" spans="101:101">
      <c r="CW347476" s="2195"/>
    </row>
    <row r="347500" spans="101:101">
      <c r="CW347500" s="2210"/>
    </row>
    <row r="347501" spans="101:101">
      <c r="CW347501" s="2195"/>
    </row>
    <row r="347525" spans="101:101">
      <c r="CW347525" s="2210"/>
    </row>
    <row r="347526" spans="101:101">
      <c r="CW347526" s="2195"/>
    </row>
    <row r="347550" spans="101:101">
      <c r="CW347550" s="2210"/>
    </row>
    <row r="347551" spans="101:101">
      <c r="CW347551" s="2195"/>
    </row>
    <row r="347575" spans="101:101">
      <c r="CW347575" s="2210"/>
    </row>
    <row r="347576" spans="101:101">
      <c r="CW347576" s="2195"/>
    </row>
    <row r="347600" spans="101:101">
      <c r="CW347600" s="2210"/>
    </row>
    <row r="347601" spans="101:101">
      <c r="CW347601" s="2195"/>
    </row>
    <row r="347625" spans="101:101">
      <c r="CW347625" s="2210"/>
    </row>
    <row r="347626" spans="101:101">
      <c r="CW347626" s="2195"/>
    </row>
    <row r="347650" spans="101:101">
      <c r="CW347650" s="2210"/>
    </row>
    <row r="347651" spans="101:101">
      <c r="CW347651" s="2195"/>
    </row>
    <row r="347675" spans="101:101">
      <c r="CW347675" s="2210"/>
    </row>
    <row r="347676" spans="101:101">
      <c r="CW347676" s="2195"/>
    </row>
    <row r="347700" spans="101:101">
      <c r="CW347700" s="2210"/>
    </row>
    <row r="347701" spans="101:101">
      <c r="CW347701" s="2195"/>
    </row>
    <row r="347725" spans="101:101">
      <c r="CW347725" s="2210"/>
    </row>
    <row r="347726" spans="101:101">
      <c r="CW347726" s="2195"/>
    </row>
    <row r="347750" spans="101:101">
      <c r="CW347750" s="2210"/>
    </row>
    <row r="347751" spans="101:101">
      <c r="CW347751" s="2195"/>
    </row>
    <row r="347775" spans="101:101">
      <c r="CW347775" s="2210"/>
    </row>
    <row r="347776" spans="101:101">
      <c r="CW347776" s="2195"/>
    </row>
    <row r="347800" spans="101:101">
      <c r="CW347800" s="2210"/>
    </row>
    <row r="347801" spans="101:101">
      <c r="CW347801" s="2195"/>
    </row>
    <row r="347825" spans="101:101">
      <c r="CW347825" s="2210"/>
    </row>
    <row r="347826" spans="101:101">
      <c r="CW347826" s="2195"/>
    </row>
    <row r="347850" spans="101:101">
      <c r="CW347850" s="2210"/>
    </row>
    <row r="347851" spans="101:101">
      <c r="CW347851" s="2195"/>
    </row>
    <row r="347875" spans="101:101">
      <c r="CW347875" s="2210"/>
    </row>
    <row r="347876" spans="101:101">
      <c r="CW347876" s="2195"/>
    </row>
    <row r="347900" spans="101:101">
      <c r="CW347900" s="2210"/>
    </row>
    <row r="347901" spans="101:101">
      <c r="CW347901" s="2195"/>
    </row>
    <row r="347925" spans="101:101">
      <c r="CW347925" s="2210"/>
    </row>
    <row r="347926" spans="101:101">
      <c r="CW347926" s="2195"/>
    </row>
    <row r="347950" spans="101:101">
      <c r="CW347950" s="2210"/>
    </row>
    <row r="347951" spans="101:101">
      <c r="CW347951" s="2195"/>
    </row>
    <row r="347975" spans="101:101">
      <c r="CW347975" s="2210"/>
    </row>
    <row r="347976" spans="101:101">
      <c r="CW347976" s="2195"/>
    </row>
    <row r="348000" spans="101:101">
      <c r="CW348000" s="2210"/>
    </row>
    <row r="348001" spans="101:101">
      <c r="CW348001" s="2195"/>
    </row>
    <row r="348025" spans="101:101">
      <c r="CW348025" s="2210"/>
    </row>
    <row r="348026" spans="101:101">
      <c r="CW348026" s="2195"/>
    </row>
    <row r="348050" spans="101:101">
      <c r="CW348050" s="2210"/>
    </row>
    <row r="348051" spans="101:101">
      <c r="CW348051" s="2195"/>
    </row>
    <row r="348075" spans="101:101">
      <c r="CW348075" s="2210"/>
    </row>
    <row r="348076" spans="101:101">
      <c r="CW348076" s="2195"/>
    </row>
    <row r="348100" spans="101:101">
      <c r="CW348100" s="2210"/>
    </row>
    <row r="348101" spans="101:101">
      <c r="CW348101" s="2195"/>
    </row>
    <row r="348125" spans="101:101">
      <c r="CW348125" s="2210"/>
    </row>
    <row r="348126" spans="101:101">
      <c r="CW348126" s="2195"/>
    </row>
    <row r="348150" spans="101:101">
      <c r="CW348150" s="2210"/>
    </row>
    <row r="348151" spans="101:101">
      <c r="CW348151" s="2195"/>
    </row>
    <row r="348175" spans="101:101">
      <c r="CW348175" s="2210"/>
    </row>
    <row r="348176" spans="101:101">
      <c r="CW348176" s="2195"/>
    </row>
    <row r="348200" spans="101:101">
      <c r="CW348200" s="2210"/>
    </row>
    <row r="348201" spans="101:101">
      <c r="CW348201" s="2195"/>
    </row>
    <row r="348225" spans="101:101">
      <c r="CW348225" s="2210"/>
    </row>
    <row r="348226" spans="101:101">
      <c r="CW348226" s="2195"/>
    </row>
    <row r="348250" spans="101:101">
      <c r="CW348250" s="2210"/>
    </row>
    <row r="348251" spans="101:101">
      <c r="CW348251" s="2195"/>
    </row>
    <row r="348275" spans="101:101">
      <c r="CW348275" s="2210"/>
    </row>
    <row r="348276" spans="101:101">
      <c r="CW348276" s="2195"/>
    </row>
    <row r="348300" spans="101:101">
      <c r="CW348300" s="2210"/>
    </row>
    <row r="348301" spans="101:101">
      <c r="CW348301" s="2195"/>
    </row>
    <row r="348325" spans="101:101">
      <c r="CW348325" s="2210"/>
    </row>
    <row r="348326" spans="101:101">
      <c r="CW348326" s="2195"/>
    </row>
    <row r="348350" spans="101:101">
      <c r="CW348350" s="2210"/>
    </row>
    <row r="348351" spans="101:101">
      <c r="CW348351" s="2195"/>
    </row>
    <row r="348375" spans="101:101">
      <c r="CW348375" s="2210"/>
    </row>
    <row r="348376" spans="101:101">
      <c r="CW348376" s="2195"/>
    </row>
    <row r="348400" spans="101:101">
      <c r="CW348400" s="2210"/>
    </row>
    <row r="348401" spans="101:101">
      <c r="CW348401" s="2195"/>
    </row>
    <row r="348425" spans="101:101">
      <c r="CW348425" s="2210"/>
    </row>
    <row r="348426" spans="101:101">
      <c r="CW348426" s="2195"/>
    </row>
    <row r="348450" spans="101:101">
      <c r="CW348450" s="2210"/>
    </row>
    <row r="348451" spans="101:101">
      <c r="CW348451" s="2195"/>
    </row>
    <row r="348475" spans="101:101">
      <c r="CW348475" s="2210"/>
    </row>
    <row r="348476" spans="101:101">
      <c r="CW348476" s="2195"/>
    </row>
    <row r="348500" spans="101:101">
      <c r="CW348500" s="2210"/>
    </row>
    <row r="348501" spans="101:101">
      <c r="CW348501" s="2195"/>
    </row>
    <row r="348525" spans="101:101">
      <c r="CW348525" s="2210"/>
    </row>
    <row r="348526" spans="101:101">
      <c r="CW348526" s="2195"/>
    </row>
    <row r="348550" spans="101:101">
      <c r="CW348550" s="2210"/>
    </row>
    <row r="348551" spans="101:101">
      <c r="CW348551" s="2195"/>
    </row>
    <row r="348575" spans="101:101">
      <c r="CW348575" s="2210"/>
    </row>
    <row r="348576" spans="101:101">
      <c r="CW348576" s="2195"/>
    </row>
    <row r="348600" spans="101:101">
      <c r="CW348600" s="2210"/>
    </row>
    <row r="348601" spans="101:101">
      <c r="CW348601" s="2195"/>
    </row>
    <row r="348625" spans="101:101">
      <c r="CW348625" s="2210"/>
    </row>
    <row r="348626" spans="101:101">
      <c r="CW348626" s="2195"/>
    </row>
    <row r="348650" spans="101:101">
      <c r="CW348650" s="2210"/>
    </row>
    <row r="348651" spans="101:101">
      <c r="CW348651" s="2195"/>
    </row>
    <row r="348675" spans="101:101">
      <c r="CW348675" s="2210"/>
    </row>
    <row r="348676" spans="101:101">
      <c r="CW348676" s="2195"/>
    </row>
    <row r="348700" spans="101:101">
      <c r="CW348700" s="2210"/>
    </row>
    <row r="348701" spans="101:101">
      <c r="CW348701" s="2195"/>
    </row>
    <row r="348725" spans="101:101">
      <c r="CW348725" s="2210"/>
    </row>
    <row r="348726" spans="101:101">
      <c r="CW348726" s="2195"/>
    </row>
    <row r="348750" spans="101:101">
      <c r="CW348750" s="2210"/>
    </row>
    <row r="348751" spans="101:101">
      <c r="CW348751" s="2195"/>
    </row>
    <row r="348775" spans="101:101">
      <c r="CW348775" s="2210"/>
    </row>
    <row r="348776" spans="101:101">
      <c r="CW348776" s="2195"/>
    </row>
    <row r="348800" spans="101:101">
      <c r="CW348800" s="2210"/>
    </row>
    <row r="348801" spans="101:101">
      <c r="CW348801" s="2195"/>
    </row>
    <row r="348825" spans="101:101">
      <c r="CW348825" s="2210"/>
    </row>
    <row r="348826" spans="101:101">
      <c r="CW348826" s="2195"/>
    </row>
    <row r="348850" spans="101:101">
      <c r="CW348850" s="2210"/>
    </row>
    <row r="348851" spans="101:101">
      <c r="CW348851" s="2195"/>
    </row>
    <row r="348875" spans="101:101">
      <c r="CW348875" s="2210"/>
    </row>
    <row r="348876" spans="101:101">
      <c r="CW348876" s="2195"/>
    </row>
    <row r="348900" spans="101:101">
      <c r="CW348900" s="2210"/>
    </row>
    <row r="348901" spans="101:101">
      <c r="CW348901" s="2195"/>
    </row>
    <row r="348925" spans="101:101">
      <c r="CW348925" s="2210"/>
    </row>
    <row r="348926" spans="101:101">
      <c r="CW348926" s="2195"/>
    </row>
    <row r="348950" spans="101:101">
      <c r="CW348950" s="2210"/>
    </row>
    <row r="348951" spans="101:101">
      <c r="CW348951" s="2195"/>
    </row>
    <row r="348975" spans="101:101">
      <c r="CW348975" s="2210"/>
    </row>
    <row r="348976" spans="101:101">
      <c r="CW348976" s="2195"/>
    </row>
    <row r="349000" spans="101:101">
      <c r="CW349000" s="2210"/>
    </row>
    <row r="349001" spans="101:101">
      <c r="CW349001" s="2195"/>
    </row>
    <row r="349025" spans="101:101">
      <c r="CW349025" s="2210"/>
    </row>
    <row r="349026" spans="101:101">
      <c r="CW349026" s="2195"/>
    </row>
    <row r="349050" spans="101:101">
      <c r="CW349050" s="2210"/>
    </row>
    <row r="349051" spans="101:101">
      <c r="CW349051" s="2195"/>
    </row>
    <row r="349075" spans="101:101">
      <c r="CW349075" s="2210"/>
    </row>
    <row r="349076" spans="101:101">
      <c r="CW349076" s="2195"/>
    </row>
    <row r="349100" spans="101:101">
      <c r="CW349100" s="2210"/>
    </row>
    <row r="349101" spans="101:101">
      <c r="CW349101" s="2195"/>
    </row>
    <row r="349125" spans="101:101">
      <c r="CW349125" s="2210"/>
    </row>
    <row r="349126" spans="101:101">
      <c r="CW349126" s="2195"/>
    </row>
    <row r="349150" spans="101:101">
      <c r="CW349150" s="2210"/>
    </row>
    <row r="349151" spans="101:101">
      <c r="CW349151" s="2195"/>
    </row>
    <row r="349175" spans="101:101">
      <c r="CW349175" s="2210"/>
    </row>
    <row r="349176" spans="101:101">
      <c r="CW349176" s="2195"/>
    </row>
    <row r="349200" spans="101:101">
      <c r="CW349200" s="2210"/>
    </row>
    <row r="349201" spans="101:101">
      <c r="CW349201" s="2195"/>
    </row>
    <row r="349225" spans="101:101">
      <c r="CW349225" s="2210"/>
    </row>
    <row r="349226" spans="101:101">
      <c r="CW349226" s="2195"/>
    </row>
    <row r="349250" spans="101:101">
      <c r="CW349250" s="2210"/>
    </row>
    <row r="349251" spans="101:101">
      <c r="CW349251" s="2195"/>
    </row>
    <row r="349275" spans="101:101">
      <c r="CW349275" s="2210"/>
    </row>
    <row r="349276" spans="101:101">
      <c r="CW349276" s="2195"/>
    </row>
    <row r="349300" spans="101:101">
      <c r="CW349300" s="2210"/>
    </row>
    <row r="349301" spans="101:101">
      <c r="CW349301" s="2195"/>
    </row>
    <row r="349325" spans="101:101">
      <c r="CW349325" s="2210"/>
    </row>
    <row r="349326" spans="101:101">
      <c r="CW349326" s="2195"/>
    </row>
    <row r="349350" spans="101:101">
      <c r="CW349350" s="2210"/>
    </row>
    <row r="349351" spans="101:101">
      <c r="CW349351" s="2195"/>
    </row>
    <row r="349375" spans="101:101">
      <c r="CW349375" s="2210"/>
    </row>
    <row r="349376" spans="101:101">
      <c r="CW349376" s="2195"/>
    </row>
    <row r="349400" spans="101:101">
      <c r="CW349400" s="2210"/>
    </row>
    <row r="349401" spans="101:101">
      <c r="CW349401" s="2195"/>
    </row>
    <row r="349425" spans="101:101">
      <c r="CW349425" s="2210"/>
    </row>
    <row r="349426" spans="101:101">
      <c r="CW349426" s="2195"/>
    </row>
    <row r="349450" spans="101:101">
      <c r="CW349450" s="2210"/>
    </row>
    <row r="349451" spans="101:101">
      <c r="CW349451" s="2195"/>
    </row>
    <row r="349475" spans="101:101">
      <c r="CW349475" s="2210"/>
    </row>
    <row r="349476" spans="101:101">
      <c r="CW349476" s="2195"/>
    </row>
    <row r="349500" spans="101:101">
      <c r="CW349500" s="2210"/>
    </row>
    <row r="349501" spans="101:101">
      <c r="CW349501" s="2195"/>
    </row>
    <row r="349525" spans="101:101">
      <c r="CW349525" s="2210"/>
    </row>
    <row r="349526" spans="101:101">
      <c r="CW349526" s="2195"/>
    </row>
    <row r="349550" spans="101:101">
      <c r="CW349550" s="2210"/>
    </row>
    <row r="349551" spans="101:101">
      <c r="CW349551" s="2195"/>
    </row>
    <row r="349575" spans="101:101">
      <c r="CW349575" s="2210"/>
    </row>
    <row r="349576" spans="101:101">
      <c r="CW349576" s="2195"/>
    </row>
    <row r="349600" spans="101:101">
      <c r="CW349600" s="2210"/>
    </row>
    <row r="349601" spans="101:101">
      <c r="CW349601" s="2195"/>
    </row>
    <row r="349625" spans="101:101">
      <c r="CW349625" s="2210"/>
    </row>
    <row r="349626" spans="101:101">
      <c r="CW349626" s="2195"/>
    </row>
    <row r="349650" spans="101:101">
      <c r="CW349650" s="2210"/>
    </row>
    <row r="349651" spans="101:101">
      <c r="CW349651" s="2195"/>
    </row>
    <row r="349675" spans="101:101">
      <c r="CW349675" s="2210"/>
    </row>
    <row r="349676" spans="101:101">
      <c r="CW349676" s="2195"/>
    </row>
    <row r="349700" spans="101:101">
      <c r="CW349700" s="2210"/>
    </row>
    <row r="349701" spans="101:101">
      <c r="CW349701" s="2195"/>
    </row>
    <row r="349725" spans="101:101">
      <c r="CW349725" s="2210"/>
    </row>
    <row r="349726" spans="101:101">
      <c r="CW349726" s="2195"/>
    </row>
    <row r="349750" spans="101:101">
      <c r="CW349750" s="2210"/>
    </row>
    <row r="349751" spans="101:101">
      <c r="CW349751" s="2195"/>
    </row>
    <row r="349775" spans="101:101">
      <c r="CW349775" s="2210"/>
    </row>
    <row r="349776" spans="101:101">
      <c r="CW349776" s="2195"/>
    </row>
    <row r="349800" spans="101:101">
      <c r="CW349800" s="2210"/>
    </row>
    <row r="349801" spans="101:101">
      <c r="CW349801" s="2195"/>
    </row>
    <row r="349825" spans="101:101">
      <c r="CW349825" s="2210"/>
    </row>
    <row r="349826" spans="101:101">
      <c r="CW349826" s="2195"/>
    </row>
    <row r="349850" spans="101:101">
      <c r="CW349850" s="2210"/>
    </row>
    <row r="349851" spans="101:101">
      <c r="CW349851" s="2195"/>
    </row>
    <row r="349875" spans="101:101">
      <c r="CW349875" s="2210"/>
    </row>
    <row r="349876" spans="101:101">
      <c r="CW349876" s="2195"/>
    </row>
    <row r="349900" spans="101:101">
      <c r="CW349900" s="2210"/>
    </row>
    <row r="349901" spans="101:101">
      <c r="CW349901" s="2195"/>
    </row>
    <row r="349925" spans="101:101">
      <c r="CW349925" s="2210"/>
    </row>
    <row r="349926" spans="101:101">
      <c r="CW349926" s="2195"/>
    </row>
    <row r="349950" spans="101:101">
      <c r="CW349950" s="2210"/>
    </row>
    <row r="349951" spans="101:101">
      <c r="CW349951" s="2195"/>
    </row>
    <row r="349975" spans="101:101">
      <c r="CW349975" s="2210"/>
    </row>
    <row r="349976" spans="101:101">
      <c r="CW349976" s="2195"/>
    </row>
    <row r="350000" spans="101:101">
      <c r="CW350000" s="2210"/>
    </row>
    <row r="350001" spans="101:101">
      <c r="CW350001" s="2195"/>
    </row>
    <row r="350025" spans="101:101">
      <c r="CW350025" s="2210"/>
    </row>
    <row r="350026" spans="101:101">
      <c r="CW350026" s="2195"/>
    </row>
    <row r="350050" spans="101:101">
      <c r="CW350050" s="2210"/>
    </row>
    <row r="350051" spans="101:101">
      <c r="CW350051" s="2195"/>
    </row>
    <row r="350075" spans="101:101">
      <c r="CW350075" s="2210"/>
    </row>
    <row r="350076" spans="101:101">
      <c r="CW350076" s="2195"/>
    </row>
    <row r="350100" spans="101:101">
      <c r="CW350100" s="2210"/>
    </row>
    <row r="350101" spans="101:101">
      <c r="CW350101" s="2195"/>
    </row>
    <row r="350125" spans="101:101">
      <c r="CW350125" s="2210"/>
    </row>
    <row r="350126" spans="101:101">
      <c r="CW350126" s="2195"/>
    </row>
    <row r="350150" spans="101:101">
      <c r="CW350150" s="2210"/>
    </row>
    <row r="350151" spans="101:101">
      <c r="CW350151" s="2195"/>
    </row>
    <row r="350175" spans="101:101">
      <c r="CW350175" s="2210"/>
    </row>
    <row r="350176" spans="101:101">
      <c r="CW350176" s="2195"/>
    </row>
    <row r="350200" spans="101:101">
      <c r="CW350200" s="2210"/>
    </row>
    <row r="350201" spans="101:101">
      <c r="CW350201" s="2195"/>
    </row>
    <row r="350225" spans="101:101">
      <c r="CW350225" s="2210"/>
    </row>
    <row r="350226" spans="101:101">
      <c r="CW350226" s="2195"/>
    </row>
    <row r="350250" spans="101:101">
      <c r="CW350250" s="2210"/>
    </row>
    <row r="350251" spans="101:101">
      <c r="CW350251" s="2195"/>
    </row>
    <row r="350275" spans="101:101">
      <c r="CW350275" s="2210"/>
    </row>
    <row r="350276" spans="101:101">
      <c r="CW350276" s="2195"/>
    </row>
    <row r="350300" spans="101:101">
      <c r="CW350300" s="2210"/>
    </row>
    <row r="350301" spans="101:101">
      <c r="CW350301" s="2195"/>
    </row>
    <row r="350325" spans="101:101">
      <c r="CW350325" s="2210"/>
    </row>
    <row r="350326" spans="101:101">
      <c r="CW350326" s="2195"/>
    </row>
    <row r="350350" spans="101:101">
      <c r="CW350350" s="2210"/>
    </row>
    <row r="350351" spans="101:101">
      <c r="CW350351" s="2195"/>
    </row>
    <row r="350375" spans="101:101">
      <c r="CW350375" s="2210"/>
    </row>
    <row r="350376" spans="101:101">
      <c r="CW350376" s="2195"/>
    </row>
    <row r="350400" spans="101:101">
      <c r="CW350400" s="2210"/>
    </row>
    <row r="350401" spans="101:101">
      <c r="CW350401" s="2195"/>
    </row>
    <row r="350425" spans="101:101">
      <c r="CW350425" s="2210"/>
    </row>
    <row r="350426" spans="101:101">
      <c r="CW350426" s="2195"/>
    </row>
    <row r="350450" spans="101:101">
      <c r="CW350450" s="2210"/>
    </row>
    <row r="350451" spans="101:101">
      <c r="CW350451" s="2195"/>
    </row>
    <row r="350475" spans="101:101">
      <c r="CW350475" s="2210"/>
    </row>
    <row r="350476" spans="101:101">
      <c r="CW350476" s="2195"/>
    </row>
    <row r="350500" spans="101:101">
      <c r="CW350500" s="2210"/>
    </row>
    <row r="350501" spans="101:101">
      <c r="CW350501" s="2195"/>
    </row>
    <row r="350525" spans="101:101">
      <c r="CW350525" s="2210"/>
    </row>
    <row r="350526" spans="101:101">
      <c r="CW350526" s="2195"/>
    </row>
    <row r="350550" spans="101:101">
      <c r="CW350550" s="2210"/>
    </row>
    <row r="350551" spans="101:101">
      <c r="CW350551" s="2195"/>
    </row>
    <row r="350575" spans="101:101">
      <c r="CW350575" s="2210"/>
    </row>
    <row r="350576" spans="101:101">
      <c r="CW350576" s="2195"/>
    </row>
    <row r="350600" spans="101:101">
      <c r="CW350600" s="2210"/>
    </row>
    <row r="350601" spans="101:101">
      <c r="CW350601" s="2195"/>
    </row>
    <row r="350625" spans="101:101">
      <c r="CW350625" s="2210"/>
    </row>
    <row r="350626" spans="101:101">
      <c r="CW350626" s="2195"/>
    </row>
    <row r="350650" spans="101:101">
      <c r="CW350650" s="2210"/>
    </row>
    <row r="350651" spans="101:101">
      <c r="CW350651" s="2195"/>
    </row>
    <row r="350675" spans="101:101">
      <c r="CW350675" s="2210"/>
    </row>
    <row r="350676" spans="101:101">
      <c r="CW350676" s="2195"/>
    </row>
    <row r="350700" spans="101:101">
      <c r="CW350700" s="2210"/>
    </row>
    <row r="350701" spans="101:101">
      <c r="CW350701" s="2195"/>
    </row>
    <row r="350725" spans="101:101">
      <c r="CW350725" s="2210"/>
    </row>
    <row r="350726" spans="101:101">
      <c r="CW350726" s="2195"/>
    </row>
    <row r="350750" spans="101:101">
      <c r="CW350750" s="2210"/>
    </row>
    <row r="350751" spans="101:101">
      <c r="CW350751" s="2195"/>
    </row>
    <row r="350775" spans="101:101">
      <c r="CW350775" s="2210"/>
    </row>
    <row r="350776" spans="101:101">
      <c r="CW350776" s="2195"/>
    </row>
    <row r="350800" spans="101:101">
      <c r="CW350800" s="2210"/>
    </row>
    <row r="350801" spans="101:101">
      <c r="CW350801" s="2195"/>
    </row>
    <row r="350825" spans="101:101">
      <c r="CW350825" s="2210"/>
    </row>
    <row r="350826" spans="101:101">
      <c r="CW350826" s="2195"/>
    </row>
    <row r="350850" spans="101:101">
      <c r="CW350850" s="2210"/>
    </row>
    <row r="350851" spans="101:101">
      <c r="CW350851" s="2195"/>
    </row>
    <row r="350875" spans="101:101">
      <c r="CW350875" s="2210"/>
    </row>
    <row r="350876" spans="101:101">
      <c r="CW350876" s="2195"/>
    </row>
    <row r="350900" spans="101:101">
      <c r="CW350900" s="2210"/>
    </row>
    <row r="350901" spans="101:101">
      <c r="CW350901" s="2195"/>
    </row>
    <row r="350925" spans="101:101">
      <c r="CW350925" s="2210"/>
    </row>
    <row r="350926" spans="101:101">
      <c r="CW350926" s="2195"/>
    </row>
    <row r="350950" spans="101:101">
      <c r="CW350950" s="2210"/>
    </row>
    <row r="350951" spans="101:101">
      <c r="CW350951" s="2195"/>
    </row>
    <row r="350975" spans="101:101">
      <c r="CW350975" s="2210"/>
    </row>
    <row r="350976" spans="101:101">
      <c r="CW350976" s="2195"/>
    </row>
    <row r="351000" spans="101:101">
      <c r="CW351000" s="2210"/>
    </row>
    <row r="351001" spans="101:101">
      <c r="CW351001" s="2195"/>
    </row>
    <row r="351025" spans="101:101">
      <c r="CW351025" s="2210"/>
    </row>
    <row r="351026" spans="101:101">
      <c r="CW351026" s="2195"/>
    </row>
    <row r="351050" spans="101:101">
      <c r="CW351050" s="2210"/>
    </row>
    <row r="351051" spans="101:101">
      <c r="CW351051" s="2195"/>
    </row>
    <row r="351075" spans="101:101">
      <c r="CW351075" s="2210"/>
    </row>
    <row r="351076" spans="101:101">
      <c r="CW351076" s="2195"/>
    </row>
    <row r="351100" spans="101:101">
      <c r="CW351100" s="2210"/>
    </row>
    <row r="351101" spans="101:101">
      <c r="CW351101" s="2195"/>
    </row>
    <row r="351125" spans="101:101">
      <c r="CW351125" s="2210"/>
    </row>
    <row r="351126" spans="101:101">
      <c r="CW351126" s="2195"/>
    </row>
    <row r="351150" spans="101:101">
      <c r="CW351150" s="2210"/>
    </row>
    <row r="351151" spans="101:101">
      <c r="CW351151" s="2195"/>
    </row>
    <row r="351175" spans="101:101">
      <c r="CW351175" s="2210"/>
    </row>
    <row r="351176" spans="101:101">
      <c r="CW351176" s="2195"/>
    </row>
    <row r="351200" spans="101:101">
      <c r="CW351200" s="2210"/>
    </row>
    <row r="351201" spans="101:101">
      <c r="CW351201" s="2195"/>
    </row>
    <row r="351225" spans="101:101">
      <c r="CW351225" s="2210"/>
    </row>
    <row r="351226" spans="101:101">
      <c r="CW351226" s="2195"/>
    </row>
    <row r="351250" spans="101:101">
      <c r="CW351250" s="2210"/>
    </row>
    <row r="351251" spans="101:101">
      <c r="CW351251" s="2195"/>
    </row>
    <row r="351275" spans="101:101">
      <c r="CW351275" s="2210"/>
    </row>
    <row r="351276" spans="101:101">
      <c r="CW351276" s="2195"/>
    </row>
    <row r="351300" spans="101:101">
      <c r="CW351300" s="2210"/>
    </row>
    <row r="351301" spans="101:101">
      <c r="CW351301" s="2195"/>
    </row>
    <row r="351325" spans="101:101">
      <c r="CW351325" s="2210"/>
    </row>
    <row r="351326" spans="101:101">
      <c r="CW351326" s="2195"/>
    </row>
    <row r="351350" spans="101:101">
      <c r="CW351350" s="2210"/>
    </row>
    <row r="351351" spans="101:101">
      <c r="CW351351" s="2195"/>
    </row>
    <row r="351375" spans="101:101">
      <c r="CW351375" s="2210"/>
    </row>
    <row r="351376" spans="101:101">
      <c r="CW351376" s="2195"/>
    </row>
    <row r="351400" spans="101:101">
      <c r="CW351400" s="2210"/>
    </row>
    <row r="351401" spans="101:101">
      <c r="CW351401" s="2195"/>
    </row>
    <row r="351425" spans="101:101">
      <c r="CW351425" s="2210"/>
    </row>
    <row r="351426" spans="101:101">
      <c r="CW351426" s="2195"/>
    </row>
    <row r="351450" spans="101:101">
      <c r="CW351450" s="2210"/>
    </row>
    <row r="351451" spans="101:101">
      <c r="CW351451" s="2195"/>
    </row>
    <row r="351475" spans="101:101">
      <c r="CW351475" s="2210"/>
    </row>
    <row r="351476" spans="101:101">
      <c r="CW351476" s="2195"/>
    </row>
    <row r="351500" spans="101:101">
      <c r="CW351500" s="2210"/>
    </row>
    <row r="351501" spans="101:101">
      <c r="CW351501" s="2195"/>
    </row>
    <row r="351525" spans="101:101">
      <c r="CW351525" s="2210"/>
    </row>
    <row r="351526" spans="101:101">
      <c r="CW351526" s="2195"/>
    </row>
    <row r="351550" spans="101:101">
      <c r="CW351550" s="2210"/>
    </row>
    <row r="351551" spans="101:101">
      <c r="CW351551" s="2195"/>
    </row>
    <row r="351575" spans="101:101">
      <c r="CW351575" s="2210"/>
    </row>
    <row r="351576" spans="101:101">
      <c r="CW351576" s="2195"/>
    </row>
    <row r="351600" spans="101:101">
      <c r="CW351600" s="2210"/>
    </row>
    <row r="351601" spans="101:101">
      <c r="CW351601" s="2195"/>
    </row>
    <row r="351625" spans="101:101">
      <c r="CW351625" s="2210"/>
    </row>
    <row r="351626" spans="101:101">
      <c r="CW351626" s="2195"/>
    </row>
    <row r="351650" spans="101:101">
      <c r="CW351650" s="2210"/>
    </row>
    <row r="351651" spans="101:101">
      <c r="CW351651" s="2195"/>
    </row>
    <row r="351675" spans="101:101">
      <c r="CW351675" s="2210"/>
    </row>
    <row r="351676" spans="101:101">
      <c r="CW351676" s="2195"/>
    </row>
    <row r="351700" spans="101:101">
      <c r="CW351700" s="2210"/>
    </row>
    <row r="351701" spans="101:101">
      <c r="CW351701" s="2195"/>
    </row>
    <row r="351725" spans="101:101">
      <c r="CW351725" s="2210"/>
    </row>
    <row r="351726" spans="101:101">
      <c r="CW351726" s="2195"/>
    </row>
    <row r="351750" spans="101:101">
      <c r="CW351750" s="2210"/>
    </row>
    <row r="351751" spans="101:101">
      <c r="CW351751" s="2195"/>
    </row>
    <row r="351775" spans="101:101">
      <c r="CW351775" s="2210"/>
    </row>
    <row r="351776" spans="101:101">
      <c r="CW351776" s="2195"/>
    </row>
    <row r="351800" spans="101:101">
      <c r="CW351800" s="2210"/>
    </row>
    <row r="351801" spans="101:101">
      <c r="CW351801" s="2195"/>
    </row>
    <row r="351825" spans="101:101">
      <c r="CW351825" s="2210"/>
    </row>
    <row r="351826" spans="101:101">
      <c r="CW351826" s="2195"/>
    </row>
    <row r="351850" spans="101:101">
      <c r="CW351850" s="2210"/>
    </row>
    <row r="351851" spans="101:101">
      <c r="CW351851" s="2195"/>
    </row>
    <row r="351875" spans="101:101">
      <c r="CW351875" s="2210"/>
    </row>
    <row r="351876" spans="101:101">
      <c r="CW351876" s="2195"/>
    </row>
    <row r="351900" spans="101:101">
      <c r="CW351900" s="2210"/>
    </row>
    <row r="351901" spans="101:101">
      <c r="CW351901" s="2195"/>
    </row>
    <row r="351925" spans="101:101">
      <c r="CW351925" s="2210"/>
    </row>
    <row r="351926" spans="101:101">
      <c r="CW351926" s="2195"/>
    </row>
    <row r="351950" spans="101:101">
      <c r="CW351950" s="2210"/>
    </row>
    <row r="351951" spans="101:101">
      <c r="CW351951" s="2195"/>
    </row>
    <row r="351975" spans="101:101">
      <c r="CW351975" s="2210"/>
    </row>
    <row r="351976" spans="101:101">
      <c r="CW351976" s="2195"/>
    </row>
    <row r="352000" spans="101:101">
      <c r="CW352000" s="2210"/>
    </row>
    <row r="352001" spans="101:101">
      <c r="CW352001" s="2195"/>
    </row>
    <row r="352025" spans="101:101">
      <c r="CW352025" s="2210"/>
    </row>
    <row r="352026" spans="101:101">
      <c r="CW352026" s="2195"/>
    </row>
    <row r="352050" spans="101:101">
      <c r="CW352050" s="2210"/>
    </row>
    <row r="352051" spans="101:101">
      <c r="CW352051" s="2195"/>
    </row>
    <row r="352075" spans="101:101">
      <c r="CW352075" s="2210"/>
    </row>
    <row r="352076" spans="101:101">
      <c r="CW352076" s="2195"/>
    </row>
    <row r="352100" spans="101:101">
      <c r="CW352100" s="2210"/>
    </row>
    <row r="352101" spans="101:101">
      <c r="CW352101" s="2195"/>
    </row>
    <row r="352125" spans="101:101">
      <c r="CW352125" s="2210"/>
    </row>
    <row r="352126" spans="101:101">
      <c r="CW352126" s="2195"/>
    </row>
    <row r="352150" spans="101:101">
      <c r="CW352150" s="2210"/>
    </row>
    <row r="352151" spans="101:101">
      <c r="CW352151" s="2195"/>
    </row>
    <row r="352175" spans="101:101">
      <c r="CW352175" s="2210"/>
    </row>
    <row r="352176" spans="101:101">
      <c r="CW352176" s="2195"/>
    </row>
    <row r="352200" spans="101:101">
      <c r="CW352200" s="2210"/>
    </row>
    <row r="352201" spans="101:101">
      <c r="CW352201" s="2195"/>
    </row>
    <row r="352225" spans="101:101">
      <c r="CW352225" s="2210"/>
    </row>
    <row r="352226" spans="101:101">
      <c r="CW352226" s="2195"/>
    </row>
    <row r="352250" spans="101:101">
      <c r="CW352250" s="2210"/>
    </row>
    <row r="352251" spans="101:101">
      <c r="CW352251" s="2195"/>
    </row>
    <row r="352275" spans="101:101">
      <c r="CW352275" s="2210"/>
    </row>
    <row r="352276" spans="101:101">
      <c r="CW352276" s="2195"/>
    </row>
    <row r="352300" spans="101:101">
      <c r="CW352300" s="2210"/>
    </row>
    <row r="352301" spans="101:101">
      <c r="CW352301" s="2195"/>
    </row>
    <row r="352325" spans="101:101">
      <c r="CW352325" s="2210"/>
    </row>
    <row r="352326" spans="101:101">
      <c r="CW352326" s="2195"/>
    </row>
    <row r="352350" spans="101:101">
      <c r="CW352350" s="2210"/>
    </row>
    <row r="352351" spans="101:101">
      <c r="CW352351" s="2195"/>
    </row>
    <row r="352375" spans="101:101">
      <c r="CW352375" s="2210"/>
    </row>
    <row r="352376" spans="101:101">
      <c r="CW352376" s="2195"/>
    </row>
    <row r="352400" spans="101:101">
      <c r="CW352400" s="2210"/>
    </row>
    <row r="352401" spans="101:101">
      <c r="CW352401" s="2195"/>
    </row>
    <row r="352425" spans="101:101">
      <c r="CW352425" s="2210"/>
    </row>
    <row r="352426" spans="101:101">
      <c r="CW352426" s="2195"/>
    </row>
    <row r="352450" spans="101:101">
      <c r="CW352450" s="2210"/>
    </row>
    <row r="352451" spans="101:101">
      <c r="CW352451" s="2195"/>
    </row>
    <row r="352475" spans="101:101">
      <c r="CW352475" s="2210"/>
    </row>
    <row r="352476" spans="101:101">
      <c r="CW352476" s="2195"/>
    </row>
    <row r="352500" spans="101:101">
      <c r="CW352500" s="2210"/>
    </row>
    <row r="352501" spans="101:101">
      <c r="CW352501" s="2195"/>
    </row>
    <row r="352525" spans="101:101">
      <c r="CW352525" s="2210"/>
    </row>
    <row r="352526" spans="101:101">
      <c r="CW352526" s="2195"/>
    </row>
    <row r="352550" spans="101:101">
      <c r="CW352550" s="2210"/>
    </row>
    <row r="352551" spans="101:101">
      <c r="CW352551" s="2195"/>
    </row>
    <row r="352575" spans="101:101">
      <c r="CW352575" s="2210"/>
    </row>
    <row r="352576" spans="101:101">
      <c r="CW352576" s="2195"/>
    </row>
    <row r="352600" spans="101:101">
      <c r="CW352600" s="2210"/>
    </row>
    <row r="352601" spans="101:101">
      <c r="CW352601" s="2195"/>
    </row>
    <row r="352625" spans="101:101">
      <c r="CW352625" s="2210"/>
    </row>
    <row r="352626" spans="101:101">
      <c r="CW352626" s="2195"/>
    </row>
    <row r="352650" spans="101:101">
      <c r="CW352650" s="2210"/>
    </row>
    <row r="352651" spans="101:101">
      <c r="CW352651" s="2195"/>
    </row>
    <row r="352675" spans="101:101">
      <c r="CW352675" s="2210"/>
    </row>
    <row r="352676" spans="101:101">
      <c r="CW352676" s="2195"/>
    </row>
    <row r="352700" spans="101:101">
      <c r="CW352700" s="2210"/>
    </row>
    <row r="352701" spans="101:101">
      <c r="CW352701" s="2195"/>
    </row>
    <row r="352725" spans="101:101">
      <c r="CW352725" s="2210"/>
    </row>
    <row r="352726" spans="101:101">
      <c r="CW352726" s="2195"/>
    </row>
    <row r="352750" spans="101:101">
      <c r="CW352750" s="2210"/>
    </row>
    <row r="352751" spans="101:101">
      <c r="CW352751" s="2195"/>
    </row>
    <row r="352775" spans="101:101">
      <c r="CW352775" s="2210"/>
    </row>
    <row r="352776" spans="101:101">
      <c r="CW352776" s="2195"/>
    </row>
    <row r="352800" spans="101:101">
      <c r="CW352800" s="2210"/>
    </row>
    <row r="352801" spans="101:101">
      <c r="CW352801" s="2195"/>
    </row>
    <row r="352825" spans="101:101">
      <c r="CW352825" s="2210"/>
    </row>
    <row r="352826" spans="101:101">
      <c r="CW352826" s="2195"/>
    </row>
    <row r="352850" spans="101:101">
      <c r="CW352850" s="2210"/>
    </row>
    <row r="352851" spans="101:101">
      <c r="CW352851" s="2195"/>
    </row>
    <row r="352875" spans="101:101">
      <c r="CW352875" s="2210"/>
    </row>
    <row r="352876" spans="101:101">
      <c r="CW352876" s="2195"/>
    </row>
    <row r="352900" spans="101:101">
      <c r="CW352900" s="2210"/>
    </row>
    <row r="352901" spans="101:101">
      <c r="CW352901" s="2195"/>
    </row>
    <row r="352925" spans="101:101">
      <c r="CW352925" s="2210"/>
    </row>
    <row r="352926" spans="101:101">
      <c r="CW352926" s="2195"/>
    </row>
    <row r="352950" spans="101:101">
      <c r="CW352950" s="2210"/>
    </row>
    <row r="352951" spans="101:101">
      <c r="CW352951" s="2195"/>
    </row>
    <row r="352975" spans="101:101">
      <c r="CW352975" s="2210"/>
    </row>
    <row r="352976" spans="101:101">
      <c r="CW352976" s="2195"/>
    </row>
    <row r="353000" spans="101:101">
      <c r="CW353000" s="2210"/>
    </row>
    <row r="353001" spans="101:101">
      <c r="CW353001" s="2195"/>
    </row>
    <row r="353025" spans="101:101">
      <c r="CW353025" s="2210"/>
    </row>
    <row r="353026" spans="101:101">
      <c r="CW353026" s="2195"/>
    </row>
    <row r="353050" spans="101:101">
      <c r="CW353050" s="2210"/>
    </row>
    <row r="353051" spans="101:101">
      <c r="CW353051" s="2195"/>
    </row>
    <row r="353075" spans="101:101">
      <c r="CW353075" s="2210"/>
    </row>
    <row r="353076" spans="101:101">
      <c r="CW353076" s="2195"/>
    </row>
    <row r="353100" spans="101:101">
      <c r="CW353100" s="2210"/>
    </row>
    <row r="353101" spans="101:101">
      <c r="CW353101" s="2195"/>
    </row>
    <row r="353125" spans="101:101">
      <c r="CW353125" s="2210"/>
    </row>
    <row r="353126" spans="101:101">
      <c r="CW353126" s="2195"/>
    </row>
    <row r="353150" spans="101:101">
      <c r="CW353150" s="2210"/>
    </row>
    <row r="353151" spans="101:101">
      <c r="CW353151" s="2195"/>
    </row>
    <row r="353175" spans="101:101">
      <c r="CW353175" s="2210"/>
    </row>
    <row r="353176" spans="101:101">
      <c r="CW353176" s="2195"/>
    </row>
    <row r="353200" spans="101:101">
      <c r="CW353200" s="2210"/>
    </row>
    <row r="353201" spans="101:101">
      <c r="CW353201" s="2195"/>
    </row>
    <row r="353225" spans="101:101">
      <c r="CW353225" s="2210"/>
    </row>
    <row r="353226" spans="101:101">
      <c r="CW353226" s="2195"/>
    </row>
    <row r="353250" spans="101:101">
      <c r="CW353250" s="2210"/>
    </row>
    <row r="353251" spans="101:101">
      <c r="CW353251" s="2195"/>
    </row>
    <row r="353275" spans="101:101">
      <c r="CW353275" s="2210"/>
    </row>
    <row r="353276" spans="101:101">
      <c r="CW353276" s="2195"/>
    </row>
    <row r="353300" spans="101:101">
      <c r="CW353300" s="2210"/>
    </row>
    <row r="353301" spans="101:101">
      <c r="CW353301" s="2195"/>
    </row>
    <row r="353325" spans="101:101">
      <c r="CW353325" s="2210"/>
    </row>
    <row r="353326" spans="101:101">
      <c r="CW353326" s="2195"/>
    </row>
    <row r="353350" spans="101:101">
      <c r="CW353350" s="2210"/>
    </row>
    <row r="353351" spans="101:101">
      <c r="CW353351" s="2195"/>
    </row>
    <row r="353375" spans="101:101">
      <c r="CW353375" s="2210"/>
    </row>
    <row r="353376" spans="101:101">
      <c r="CW353376" s="2195"/>
    </row>
    <row r="353400" spans="101:101">
      <c r="CW353400" s="2210"/>
    </row>
    <row r="353401" spans="101:101">
      <c r="CW353401" s="2195"/>
    </row>
    <row r="353425" spans="101:101">
      <c r="CW353425" s="2210"/>
    </row>
    <row r="353426" spans="101:101">
      <c r="CW353426" s="2195"/>
    </row>
    <row r="353450" spans="101:101">
      <c r="CW353450" s="2210"/>
    </row>
    <row r="353451" spans="101:101">
      <c r="CW353451" s="2195"/>
    </row>
    <row r="353475" spans="101:101">
      <c r="CW353475" s="2210"/>
    </row>
    <row r="353476" spans="101:101">
      <c r="CW353476" s="2195"/>
    </row>
    <row r="353500" spans="101:101">
      <c r="CW353500" s="2210"/>
    </row>
    <row r="353501" spans="101:101">
      <c r="CW353501" s="2195"/>
    </row>
    <row r="353525" spans="101:101">
      <c r="CW353525" s="2210"/>
    </row>
    <row r="353526" spans="101:101">
      <c r="CW353526" s="2195"/>
    </row>
    <row r="353550" spans="101:101">
      <c r="CW353550" s="2210"/>
    </row>
    <row r="353551" spans="101:101">
      <c r="CW353551" s="2195"/>
    </row>
    <row r="353575" spans="101:101">
      <c r="CW353575" s="2210"/>
    </row>
    <row r="353576" spans="101:101">
      <c r="CW353576" s="2195"/>
    </row>
    <row r="353600" spans="101:101">
      <c r="CW353600" s="2210"/>
    </row>
    <row r="353601" spans="101:101">
      <c r="CW353601" s="2195"/>
    </row>
    <row r="353625" spans="101:101">
      <c r="CW353625" s="2210"/>
    </row>
    <row r="353626" spans="101:101">
      <c r="CW353626" s="2195"/>
    </row>
    <row r="353650" spans="101:101">
      <c r="CW353650" s="2210"/>
    </row>
    <row r="353651" spans="101:101">
      <c r="CW353651" s="2195"/>
    </row>
    <row r="353675" spans="101:101">
      <c r="CW353675" s="2210"/>
    </row>
    <row r="353676" spans="101:101">
      <c r="CW353676" s="2195"/>
    </row>
    <row r="353700" spans="101:101">
      <c r="CW353700" s="2210"/>
    </row>
    <row r="353701" spans="101:101">
      <c r="CW353701" s="2195"/>
    </row>
    <row r="353725" spans="101:101">
      <c r="CW353725" s="2210"/>
    </row>
    <row r="353726" spans="101:101">
      <c r="CW353726" s="2195"/>
    </row>
    <row r="353750" spans="101:101">
      <c r="CW353750" s="2210"/>
    </row>
    <row r="353751" spans="101:101">
      <c r="CW353751" s="2195"/>
    </row>
    <row r="353775" spans="101:101">
      <c r="CW353775" s="2210"/>
    </row>
    <row r="353776" spans="101:101">
      <c r="CW353776" s="2195"/>
    </row>
    <row r="353800" spans="101:101">
      <c r="CW353800" s="2210"/>
    </row>
    <row r="353801" spans="101:101">
      <c r="CW353801" s="2195"/>
    </row>
    <row r="353825" spans="101:101">
      <c r="CW353825" s="2210"/>
    </row>
    <row r="353826" spans="101:101">
      <c r="CW353826" s="2195"/>
    </row>
    <row r="353850" spans="101:101">
      <c r="CW353850" s="2210"/>
    </row>
    <row r="353851" spans="101:101">
      <c r="CW353851" s="2195"/>
    </row>
    <row r="353875" spans="101:101">
      <c r="CW353875" s="2210"/>
    </row>
    <row r="353876" spans="101:101">
      <c r="CW353876" s="2195"/>
    </row>
    <row r="353900" spans="101:101">
      <c r="CW353900" s="2210"/>
    </row>
    <row r="353901" spans="101:101">
      <c r="CW353901" s="2195"/>
    </row>
    <row r="353925" spans="101:101">
      <c r="CW353925" s="2210"/>
    </row>
    <row r="353926" spans="101:101">
      <c r="CW353926" s="2195"/>
    </row>
    <row r="353950" spans="101:101">
      <c r="CW353950" s="2210"/>
    </row>
    <row r="353951" spans="101:101">
      <c r="CW353951" s="2195"/>
    </row>
    <row r="353975" spans="101:101">
      <c r="CW353975" s="2210"/>
    </row>
    <row r="353976" spans="101:101">
      <c r="CW353976" s="2195"/>
    </row>
    <row r="354000" spans="101:101">
      <c r="CW354000" s="2210"/>
    </row>
    <row r="354001" spans="101:101">
      <c r="CW354001" s="2195"/>
    </row>
    <row r="354025" spans="101:101">
      <c r="CW354025" s="2210"/>
    </row>
    <row r="354026" spans="101:101">
      <c r="CW354026" s="2195"/>
    </row>
    <row r="354050" spans="101:101">
      <c r="CW354050" s="2210"/>
    </row>
    <row r="354051" spans="101:101">
      <c r="CW354051" s="2195"/>
    </row>
    <row r="354075" spans="101:101">
      <c r="CW354075" s="2210"/>
    </row>
    <row r="354076" spans="101:101">
      <c r="CW354076" s="2195"/>
    </row>
    <row r="354100" spans="101:101">
      <c r="CW354100" s="2210"/>
    </row>
    <row r="354101" spans="101:101">
      <c r="CW354101" s="2195"/>
    </row>
    <row r="354125" spans="101:101">
      <c r="CW354125" s="2210"/>
    </row>
    <row r="354126" spans="101:101">
      <c r="CW354126" s="2195"/>
    </row>
    <row r="354150" spans="101:101">
      <c r="CW354150" s="2210"/>
    </row>
    <row r="354151" spans="101:101">
      <c r="CW354151" s="2195"/>
    </row>
    <row r="354175" spans="101:101">
      <c r="CW354175" s="2210"/>
    </row>
    <row r="354176" spans="101:101">
      <c r="CW354176" s="2195"/>
    </row>
    <row r="354200" spans="101:101">
      <c r="CW354200" s="2210"/>
    </row>
    <row r="354201" spans="101:101">
      <c r="CW354201" s="2195"/>
    </row>
    <row r="354225" spans="101:101">
      <c r="CW354225" s="2210"/>
    </row>
    <row r="354226" spans="101:101">
      <c r="CW354226" s="2195"/>
    </row>
    <row r="354250" spans="101:101">
      <c r="CW354250" s="2210"/>
    </row>
    <row r="354251" spans="101:101">
      <c r="CW354251" s="2195"/>
    </row>
    <row r="354275" spans="101:101">
      <c r="CW354275" s="2210"/>
    </row>
    <row r="354276" spans="101:101">
      <c r="CW354276" s="2195"/>
    </row>
    <row r="354300" spans="101:101">
      <c r="CW354300" s="2210"/>
    </row>
    <row r="354301" spans="101:101">
      <c r="CW354301" s="2195"/>
    </row>
    <row r="354325" spans="101:101">
      <c r="CW354325" s="2210"/>
    </row>
    <row r="354326" spans="101:101">
      <c r="CW354326" s="2195"/>
    </row>
    <row r="354350" spans="101:101">
      <c r="CW354350" s="2210"/>
    </row>
    <row r="354351" spans="101:101">
      <c r="CW354351" s="2195"/>
    </row>
    <row r="354375" spans="101:101">
      <c r="CW354375" s="2210"/>
    </row>
    <row r="354376" spans="101:101">
      <c r="CW354376" s="2195"/>
    </row>
    <row r="354400" spans="101:101">
      <c r="CW354400" s="2210"/>
    </row>
    <row r="354401" spans="101:101">
      <c r="CW354401" s="2195"/>
    </row>
    <row r="354425" spans="101:101">
      <c r="CW354425" s="2210"/>
    </row>
    <row r="354426" spans="101:101">
      <c r="CW354426" s="2195"/>
    </row>
    <row r="354450" spans="101:101">
      <c r="CW354450" s="2210"/>
    </row>
    <row r="354451" spans="101:101">
      <c r="CW354451" s="2195"/>
    </row>
    <row r="354475" spans="101:101">
      <c r="CW354475" s="2210"/>
    </row>
    <row r="354476" spans="101:101">
      <c r="CW354476" s="2195"/>
    </row>
    <row r="354500" spans="101:101">
      <c r="CW354500" s="2210"/>
    </row>
    <row r="354501" spans="101:101">
      <c r="CW354501" s="2195"/>
    </row>
    <row r="354525" spans="101:101">
      <c r="CW354525" s="2210"/>
    </row>
    <row r="354526" spans="101:101">
      <c r="CW354526" s="2195"/>
    </row>
    <row r="354550" spans="101:101">
      <c r="CW354550" s="2210"/>
    </row>
    <row r="354551" spans="101:101">
      <c r="CW354551" s="2195"/>
    </row>
    <row r="354575" spans="101:101">
      <c r="CW354575" s="2210"/>
    </row>
    <row r="354576" spans="101:101">
      <c r="CW354576" s="2195"/>
    </row>
    <row r="354600" spans="101:101">
      <c r="CW354600" s="2210"/>
    </row>
    <row r="354601" spans="101:101">
      <c r="CW354601" s="2195"/>
    </row>
    <row r="354625" spans="101:101">
      <c r="CW354625" s="2210"/>
    </row>
    <row r="354626" spans="101:101">
      <c r="CW354626" s="2195"/>
    </row>
    <row r="354650" spans="101:101">
      <c r="CW354650" s="2210"/>
    </row>
    <row r="354651" spans="101:101">
      <c r="CW354651" s="2195"/>
    </row>
    <row r="354675" spans="101:101">
      <c r="CW354675" s="2210"/>
    </row>
    <row r="354676" spans="101:101">
      <c r="CW354676" s="2195"/>
    </row>
    <row r="354700" spans="101:101">
      <c r="CW354700" s="2210"/>
    </row>
    <row r="354701" spans="101:101">
      <c r="CW354701" s="2195"/>
    </row>
    <row r="354725" spans="101:101">
      <c r="CW354725" s="2210"/>
    </row>
    <row r="354726" spans="101:101">
      <c r="CW354726" s="2195"/>
    </row>
    <row r="354750" spans="101:101">
      <c r="CW354750" s="2210"/>
    </row>
    <row r="354751" spans="101:101">
      <c r="CW354751" s="2195"/>
    </row>
    <row r="354775" spans="101:101">
      <c r="CW354775" s="2210"/>
    </row>
    <row r="354776" spans="101:101">
      <c r="CW354776" s="2195"/>
    </row>
    <row r="354800" spans="101:101">
      <c r="CW354800" s="2210"/>
    </row>
    <row r="354801" spans="101:101">
      <c r="CW354801" s="2195"/>
    </row>
    <row r="354825" spans="101:101">
      <c r="CW354825" s="2210"/>
    </row>
    <row r="354826" spans="101:101">
      <c r="CW354826" s="2195"/>
    </row>
    <row r="354850" spans="101:101">
      <c r="CW354850" s="2210"/>
    </row>
    <row r="354851" spans="101:101">
      <c r="CW354851" s="2195"/>
    </row>
    <row r="354875" spans="101:101">
      <c r="CW354875" s="2210"/>
    </row>
    <row r="354876" spans="101:101">
      <c r="CW354876" s="2195"/>
    </row>
    <row r="354900" spans="101:101">
      <c r="CW354900" s="2210"/>
    </row>
    <row r="354901" spans="101:101">
      <c r="CW354901" s="2195"/>
    </row>
    <row r="354925" spans="101:101">
      <c r="CW354925" s="2210"/>
    </row>
    <row r="354926" spans="101:101">
      <c r="CW354926" s="2195"/>
    </row>
    <row r="354950" spans="101:101">
      <c r="CW354950" s="2210"/>
    </row>
    <row r="354951" spans="101:101">
      <c r="CW354951" s="2195"/>
    </row>
    <row r="354975" spans="101:101">
      <c r="CW354975" s="2210"/>
    </row>
    <row r="354976" spans="101:101">
      <c r="CW354976" s="2195"/>
    </row>
    <row r="355000" spans="101:101">
      <c r="CW355000" s="2210"/>
    </row>
    <row r="355001" spans="101:101">
      <c r="CW355001" s="2195"/>
    </row>
    <row r="355025" spans="101:101">
      <c r="CW355025" s="2210"/>
    </row>
    <row r="355026" spans="101:101">
      <c r="CW355026" s="2195"/>
    </row>
    <row r="355050" spans="101:101">
      <c r="CW355050" s="2210"/>
    </row>
    <row r="355051" spans="101:101">
      <c r="CW355051" s="2195"/>
    </row>
    <row r="355075" spans="101:101">
      <c r="CW355075" s="2210"/>
    </row>
    <row r="355076" spans="101:101">
      <c r="CW355076" s="2195"/>
    </row>
    <row r="355100" spans="101:101">
      <c r="CW355100" s="2210"/>
    </row>
    <row r="355101" spans="101:101">
      <c r="CW355101" s="2195"/>
    </row>
    <row r="355125" spans="101:101">
      <c r="CW355125" s="2210"/>
    </row>
    <row r="355126" spans="101:101">
      <c r="CW355126" s="2195"/>
    </row>
    <row r="355150" spans="101:101">
      <c r="CW355150" s="2210"/>
    </row>
    <row r="355151" spans="101:101">
      <c r="CW355151" s="2195"/>
    </row>
    <row r="355175" spans="101:101">
      <c r="CW355175" s="2210"/>
    </row>
    <row r="355176" spans="101:101">
      <c r="CW355176" s="2195"/>
    </row>
    <row r="355200" spans="101:101">
      <c r="CW355200" s="2210"/>
    </row>
    <row r="355201" spans="101:101">
      <c r="CW355201" s="2195"/>
    </row>
    <row r="355225" spans="101:101">
      <c r="CW355225" s="2210"/>
    </row>
    <row r="355226" spans="101:101">
      <c r="CW355226" s="2195"/>
    </row>
    <row r="355250" spans="101:101">
      <c r="CW355250" s="2210"/>
    </row>
    <row r="355251" spans="101:101">
      <c r="CW355251" s="2195"/>
    </row>
    <row r="355275" spans="101:101">
      <c r="CW355275" s="2210"/>
    </row>
    <row r="355276" spans="101:101">
      <c r="CW355276" s="2195"/>
    </row>
    <row r="355300" spans="101:101">
      <c r="CW355300" s="2210"/>
    </row>
    <row r="355301" spans="101:101">
      <c r="CW355301" s="2195"/>
    </row>
    <row r="355325" spans="101:101">
      <c r="CW355325" s="2210"/>
    </row>
    <row r="355326" spans="101:101">
      <c r="CW355326" s="2195"/>
    </row>
    <row r="355350" spans="101:101">
      <c r="CW355350" s="2210"/>
    </row>
    <row r="355351" spans="101:101">
      <c r="CW355351" s="2195"/>
    </row>
    <row r="355375" spans="101:101">
      <c r="CW355375" s="2210"/>
    </row>
    <row r="355376" spans="101:101">
      <c r="CW355376" s="2195"/>
    </row>
    <row r="355400" spans="101:101">
      <c r="CW355400" s="2210"/>
    </row>
    <row r="355401" spans="101:101">
      <c r="CW355401" s="2195"/>
    </row>
    <row r="355425" spans="101:101">
      <c r="CW355425" s="2210"/>
    </row>
    <row r="355426" spans="101:101">
      <c r="CW355426" s="2195"/>
    </row>
    <row r="355450" spans="101:101">
      <c r="CW355450" s="2210"/>
    </row>
    <row r="355451" spans="101:101">
      <c r="CW355451" s="2195"/>
    </row>
    <row r="355475" spans="101:101">
      <c r="CW355475" s="2210"/>
    </row>
    <row r="355476" spans="101:101">
      <c r="CW355476" s="2195"/>
    </row>
    <row r="355500" spans="101:101">
      <c r="CW355500" s="2210"/>
    </row>
    <row r="355501" spans="101:101">
      <c r="CW355501" s="2195"/>
    </row>
    <row r="355525" spans="101:101">
      <c r="CW355525" s="2210"/>
    </row>
    <row r="355526" spans="101:101">
      <c r="CW355526" s="2195"/>
    </row>
    <row r="355550" spans="101:101">
      <c r="CW355550" s="2210"/>
    </row>
    <row r="355551" spans="101:101">
      <c r="CW355551" s="2195"/>
    </row>
    <row r="355575" spans="101:101">
      <c r="CW355575" s="2210"/>
    </row>
    <row r="355576" spans="101:101">
      <c r="CW355576" s="2195"/>
    </row>
    <row r="355600" spans="101:101">
      <c r="CW355600" s="2210"/>
    </row>
    <row r="355601" spans="101:101">
      <c r="CW355601" s="2195"/>
    </row>
    <row r="355625" spans="101:101">
      <c r="CW355625" s="2210"/>
    </row>
    <row r="355626" spans="101:101">
      <c r="CW355626" s="2195"/>
    </row>
    <row r="355650" spans="101:101">
      <c r="CW355650" s="2210"/>
    </row>
    <row r="355651" spans="101:101">
      <c r="CW355651" s="2195"/>
    </row>
    <row r="355675" spans="101:101">
      <c r="CW355675" s="2210"/>
    </row>
    <row r="355676" spans="101:101">
      <c r="CW355676" s="2195"/>
    </row>
    <row r="355700" spans="101:101">
      <c r="CW355700" s="2210"/>
    </row>
    <row r="355701" spans="101:101">
      <c r="CW355701" s="2195"/>
    </row>
    <row r="355725" spans="101:101">
      <c r="CW355725" s="2210"/>
    </row>
    <row r="355726" spans="101:101">
      <c r="CW355726" s="2195"/>
    </row>
    <row r="355750" spans="101:101">
      <c r="CW355750" s="2210"/>
    </row>
    <row r="355751" spans="101:101">
      <c r="CW355751" s="2195"/>
    </row>
    <row r="355775" spans="101:101">
      <c r="CW355775" s="2210"/>
    </row>
    <row r="355776" spans="101:101">
      <c r="CW355776" s="2195"/>
    </row>
    <row r="355800" spans="101:101">
      <c r="CW355800" s="2210"/>
    </row>
    <row r="355801" spans="101:101">
      <c r="CW355801" s="2195"/>
    </row>
    <row r="355825" spans="101:101">
      <c r="CW355825" s="2210"/>
    </row>
    <row r="355826" spans="101:101">
      <c r="CW355826" s="2195"/>
    </row>
    <row r="355850" spans="101:101">
      <c r="CW355850" s="2210"/>
    </row>
    <row r="355851" spans="101:101">
      <c r="CW355851" s="2195"/>
    </row>
    <row r="355875" spans="101:101">
      <c r="CW355875" s="2210"/>
    </row>
    <row r="355876" spans="101:101">
      <c r="CW355876" s="2195"/>
    </row>
    <row r="355900" spans="101:101">
      <c r="CW355900" s="2210"/>
    </row>
    <row r="355901" spans="101:101">
      <c r="CW355901" s="2195"/>
    </row>
    <row r="355925" spans="101:101">
      <c r="CW355925" s="2210"/>
    </row>
    <row r="355926" spans="101:101">
      <c r="CW355926" s="2195"/>
    </row>
    <row r="355950" spans="101:101">
      <c r="CW355950" s="2210"/>
    </row>
    <row r="355951" spans="101:101">
      <c r="CW355951" s="2195"/>
    </row>
    <row r="355975" spans="101:101">
      <c r="CW355975" s="2210"/>
    </row>
    <row r="355976" spans="101:101">
      <c r="CW355976" s="2195"/>
    </row>
    <row r="356000" spans="101:101">
      <c r="CW356000" s="2210"/>
    </row>
    <row r="356001" spans="101:101">
      <c r="CW356001" s="2195"/>
    </row>
    <row r="356025" spans="101:101">
      <c r="CW356025" s="2210"/>
    </row>
    <row r="356026" spans="101:101">
      <c r="CW356026" s="2195"/>
    </row>
    <row r="356050" spans="101:101">
      <c r="CW356050" s="2210"/>
    </row>
    <row r="356051" spans="101:101">
      <c r="CW356051" s="2195"/>
    </row>
    <row r="356075" spans="101:101">
      <c r="CW356075" s="2210"/>
    </row>
    <row r="356076" spans="101:101">
      <c r="CW356076" s="2195"/>
    </row>
    <row r="356100" spans="101:101">
      <c r="CW356100" s="2210"/>
    </row>
    <row r="356101" spans="101:101">
      <c r="CW356101" s="2195"/>
    </row>
    <row r="356125" spans="101:101">
      <c r="CW356125" s="2210"/>
    </row>
    <row r="356126" spans="101:101">
      <c r="CW356126" s="2195"/>
    </row>
    <row r="356150" spans="101:101">
      <c r="CW356150" s="2210"/>
    </row>
    <row r="356151" spans="101:101">
      <c r="CW356151" s="2195"/>
    </row>
    <row r="356175" spans="101:101">
      <c r="CW356175" s="2210"/>
    </row>
    <row r="356176" spans="101:101">
      <c r="CW356176" s="2195"/>
    </row>
    <row r="356200" spans="101:101">
      <c r="CW356200" s="2210"/>
    </row>
    <row r="356201" spans="101:101">
      <c r="CW356201" s="2195"/>
    </row>
    <row r="356225" spans="101:101">
      <c r="CW356225" s="2210"/>
    </row>
    <row r="356226" spans="101:101">
      <c r="CW356226" s="2195"/>
    </row>
    <row r="356250" spans="101:101">
      <c r="CW356250" s="2210"/>
    </row>
    <row r="356251" spans="101:101">
      <c r="CW356251" s="2195"/>
    </row>
    <row r="356275" spans="101:101">
      <c r="CW356275" s="2210"/>
    </row>
    <row r="356276" spans="101:101">
      <c r="CW356276" s="2195"/>
    </row>
    <row r="356300" spans="101:101">
      <c r="CW356300" s="2210"/>
    </row>
    <row r="356301" spans="101:101">
      <c r="CW356301" s="2195"/>
    </row>
    <row r="356325" spans="101:101">
      <c r="CW356325" s="2210"/>
    </row>
    <row r="356326" spans="101:101">
      <c r="CW356326" s="2195"/>
    </row>
    <row r="356350" spans="101:101">
      <c r="CW356350" s="2210"/>
    </row>
    <row r="356351" spans="101:101">
      <c r="CW356351" s="2195"/>
    </row>
    <row r="356375" spans="101:101">
      <c r="CW356375" s="2210"/>
    </row>
    <row r="356376" spans="101:101">
      <c r="CW356376" s="2195"/>
    </row>
    <row r="356400" spans="101:101">
      <c r="CW356400" s="2210"/>
    </row>
    <row r="356401" spans="101:101">
      <c r="CW356401" s="2195"/>
    </row>
    <row r="356425" spans="101:101">
      <c r="CW356425" s="2210"/>
    </row>
    <row r="356426" spans="101:101">
      <c r="CW356426" s="2195"/>
    </row>
    <row r="356450" spans="101:101">
      <c r="CW356450" s="2210"/>
    </row>
    <row r="356451" spans="101:101">
      <c r="CW356451" s="2195"/>
    </row>
    <row r="356475" spans="101:101">
      <c r="CW356475" s="2210"/>
    </row>
    <row r="356476" spans="101:101">
      <c r="CW356476" s="2195"/>
    </row>
    <row r="356500" spans="101:101">
      <c r="CW356500" s="2210"/>
    </row>
    <row r="356501" spans="101:101">
      <c r="CW356501" s="2195"/>
    </row>
    <row r="356525" spans="101:101">
      <c r="CW356525" s="2210"/>
    </row>
    <row r="356526" spans="101:101">
      <c r="CW356526" s="2195"/>
    </row>
    <row r="356550" spans="101:101">
      <c r="CW356550" s="2210"/>
    </row>
    <row r="356551" spans="101:101">
      <c r="CW356551" s="2195"/>
    </row>
    <row r="356575" spans="101:101">
      <c r="CW356575" s="2210"/>
    </row>
    <row r="356576" spans="101:101">
      <c r="CW356576" s="2195"/>
    </row>
    <row r="356600" spans="101:101">
      <c r="CW356600" s="2210"/>
    </row>
    <row r="356601" spans="101:101">
      <c r="CW356601" s="2195"/>
    </row>
    <row r="356625" spans="101:101">
      <c r="CW356625" s="2210"/>
    </row>
    <row r="356626" spans="101:101">
      <c r="CW356626" s="2195"/>
    </row>
    <row r="356650" spans="101:101">
      <c r="CW356650" s="2210"/>
    </row>
    <row r="356651" spans="101:101">
      <c r="CW356651" s="2195"/>
    </row>
    <row r="356675" spans="101:101">
      <c r="CW356675" s="2210"/>
    </row>
    <row r="356676" spans="101:101">
      <c r="CW356676" s="2195"/>
    </row>
    <row r="356700" spans="101:101">
      <c r="CW356700" s="2210"/>
    </row>
    <row r="356701" spans="101:101">
      <c r="CW356701" s="2195"/>
    </row>
    <row r="356725" spans="101:101">
      <c r="CW356725" s="2210"/>
    </row>
    <row r="356726" spans="101:101">
      <c r="CW356726" s="2195"/>
    </row>
    <row r="356750" spans="101:101">
      <c r="CW356750" s="2210"/>
    </row>
    <row r="356751" spans="101:101">
      <c r="CW356751" s="2195"/>
    </row>
    <row r="356775" spans="101:101">
      <c r="CW356775" s="2210"/>
    </row>
    <row r="356776" spans="101:101">
      <c r="CW356776" s="2195"/>
    </row>
    <row r="356800" spans="101:101">
      <c r="CW356800" s="2210"/>
    </row>
    <row r="356801" spans="101:101">
      <c r="CW356801" s="2195"/>
    </row>
    <row r="356825" spans="101:101">
      <c r="CW356825" s="2210"/>
    </row>
    <row r="356826" spans="101:101">
      <c r="CW356826" s="2195"/>
    </row>
    <row r="356850" spans="101:101">
      <c r="CW356850" s="2210"/>
    </row>
    <row r="356851" spans="101:101">
      <c r="CW356851" s="2195"/>
    </row>
    <row r="356875" spans="101:101">
      <c r="CW356875" s="2210"/>
    </row>
    <row r="356876" spans="101:101">
      <c r="CW356876" s="2195"/>
    </row>
    <row r="356900" spans="101:101">
      <c r="CW356900" s="2210"/>
    </row>
    <row r="356901" spans="101:101">
      <c r="CW356901" s="2195"/>
    </row>
    <row r="356925" spans="101:101">
      <c r="CW356925" s="2210"/>
    </row>
    <row r="356926" spans="101:101">
      <c r="CW356926" s="2195"/>
    </row>
    <row r="356950" spans="101:101">
      <c r="CW356950" s="2210"/>
    </row>
    <row r="356951" spans="101:101">
      <c r="CW356951" s="2195"/>
    </row>
    <row r="356975" spans="101:101">
      <c r="CW356975" s="2210"/>
    </row>
    <row r="356976" spans="101:101">
      <c r="CW356976" s="2195"/>
    </row>
    <row r="357000" spans="101:101">
      <c r="CW357000" s="2210"/>
    </row>
    <row r="357001" spans="101:101">
      <c r="CW357001" s="2195"/>
    </row>
    <row r="357025" spans="101:101">
      <c r="CW357025" s="2210"/>
    </row>
    <row r="357026" spans="101:101">
      <c r="CW357026" s="2195"/>
    </row>
    <row r="357050" spans="101:101">
      <c r="CW357050" s="2210"/>
    </row>
    <row r="357051" spans="101:101">
      <c r="CW357051" s="2195"/>
    </row>
    <row r="357075" spans="101:101">
      <c r="CW357075" s="2210"/>
    </row>
    <row r="357076" spans="101:101">
      <c r="CW357076" s="2195"/>
    </row>
    <row r="357100" spans="101:101">
      <c r="CW357100" s="2210"/>
    </row>
    <row r="357101" spans="101:101">
      <c r="CW357101" s="2195"/>
    </row>
    <row r="357125" spans="101:101">
      <c r="CW357125" s="2210"/>
    </row>
    <row r="357126" spans="101:101">
      <c r="CW357126" s="2195"/>
    </row>
    <row r="357150" spans="101:101">
      <c r="CW357150" s="2210"/>
    </row>
    <row r="357151" spans="101:101">
      <c r="CW357151" s="2195"/>
    </row>
    <row r="357175" spans="101:101">
      <c r="CW357175" s="2210"/>
    </row>
    <row r="357176" spans="101:101">
      <c r="CW357176" s="2195"/>
    </row>
    <row r="357200" spans="101:101">
      <c r="CW357200" s="2210"/>
    </row>
    <row r="357201" spans="101:101">
      <c r="CW357201" s="2195"/>
    </row>
    <row r="357225" spans="101:101">
      <c r="CW357225" s="2210"/>
    </row>
    <row r="357226" spans="101:101">
      <c r="CW357226" s="2195"/>
    </row>
    <row r="357250" spans="101:101">
      <c r="CW357250" s="2210"/>
    </row>
    <row r="357251" spans="101:101">
      <c r="CW357251" s="2195"/>
    </row>
    <row r="357275" spans="101:101">
      <c r="CW357275" s="2210"/>
    </row>
    <row r="357276" spans="101:101">
      <c r="CW357276" s="2195"/>
    </row>
    <row r="357300" spans="101:101">
      <c r="CW357300" s="2210"/>
    </row>
    <row r="357301" spans="101:101">
      <c r="CW357301" s="2195"/>
    </row>
    <row r="357325" spans="101:101">
      <c r="CW357325" s="2210"/>
    </row>
    <row r="357326" spans="101:101">
      <c r="CW357326" s="2195"/>
    </row>
    <row r="357350" spans="101:101">
      <c r="CW357350" s="2210"/>
    </row>
    <row r="357351" spans="101:101">
      <c r="CW357351" s="2195"/>
    </row>
    <row r="357375" spans="101:101">
      <c r="CW357375" s="2210"/>
    </row>
    <row r="357376" spans="101:101">
      <c r="CW357376" s="2195"/>
    </row>
    <row r="357400" spans="101:101">
      <c r="CW357400" s="2210"/>
    </row>
    <row r="357401" spans="101:101">
      <c r="CW357401" s="2195"/>
    </row>
    <row r="357425" spans="101:101">
      <c r="CW357425" s="2210"/>
    </row>
    <row r="357426" spans="101:101">
      <c r="CW357426" s="2195"/>
    </row>
    <row r="357450" spans="101:101">
      <c r="CW357450" s="2210"/>
    </row>
    <row r="357451" spans="101:101">
      <c r="CW357451" s="2195"/>
    </row>
    <row r="357475" spans="101:101">
      <c r="CW357475" s="2210"/>
    </row>
    <row r="357476" spans="101:101">
      <c r="CW357476" s="2195"/>
    </row>
    <row r="357500" spans="101:101">
      <c r="CW357500" s="2210"/>
    </row>
    <row r="357501" spans="101:101">
      <c r="CW357501" s="2195"/>
    </row>
    <row r="357525" spans="101:101">
      <c r="CW357525" s="2210"/>
    </row>
    <row r="357526" spans="101:101">
      <c r="CW357526" s="2195"/>
    </row>
    <row r="357550" spans="101:101">
      <c r="CW357550" s="2210"/>
    </row>
    <row r="357551" spans="101:101">
      <c r="CW357551" s="2195"/>
    </row>
    <row r="357575" spans="101:101">
      <c r="CW357575" s="2210"/>
    </row>
    <row r="357576" spans="101:101">
      <c r="CW357576" s="2195"/>
    </row>
    <row r="357600" spans="101:101">
      <c r="CW357600" s="2210"/>
    </row>
    <row r="357601" spans="101:101">
      <c r="CW357601" s="2195"/>
    </row>
    <row r="357625" spans="101:101">
      <c r="CW357625" s="2210"/>
    </row>
    <row r="357626" spans="101:101">
      <c r="CW357626" s="2195"/>
    </row>
    <row r="357650" spans="101:101">
      <c r="CW357650" s="2210"/>
    </row>
    <row r="357651" spans="101:101">
      <c r="CW357651" s="2195"/>
    </row>
    <row r="357675" spans="101:101">
      <c r="CW357675" s="2210"/>
    </row>
    <row r="357676" spans="101:101">
      <c r="CW357676" s="2195"/>
    </row>
    <row r="357700" spans="101:101">
      <c r="CW357700" s="2210"/>
    </row>
    <row r="357701" spans="101:101">
      <c r="CW357701" s="2195"/>
    </row>
    <row r="357725" spans="101:101">
      <c r="CW357725" s="2210"/>
    </row>
    <row r="357726" spans="101:101">
      <c r="CW357726" s="2195"/>
    </row>
    <row r="357750" spans="101:101">
      <c r="CW357750" s="2210"/>
    </row>
    <row r="357751" spans="101:101">
      <c r="CW357751" s="2195"/>
    </row>
    <row r="357775" spans="101:101">
      <c r="CW357775" s="2210"/>
    </row>
    <row r="357776" spans="101:101">
      <c r="CW357776" s="2195"/>
    </row>
    <row r="357800" spans="101:101">
      <c r="CW357800" s="2210"/>
    </row>
    <row r="357801" spans="101:101">
      <c r="CW357801" s="2195"/>
    </row>
    <row r="357825" spans="101:101">
      <c r="CW357825" s="2210"/>
    </row>
    <row r="357826" spans="101:101">
      <c r="CW357826" s="2195"/>
    </row>
    <row r="357850" spans="101:101">
      <c r="CW357850" s="2210"/>
    </row>
    <row r="357851" spans="101:101">
      <c r="CW357851" s="2195"/>
    </row>
    <row r="357875" spans="101:101">
      <c r="CW357875" s="2210"/>
    </row>
    <row r="357876" spans="101:101">
      <c r="CW357876" s="2195"/>
    </row>
    <row r="357900" spans="101:101">
      <c r="CW357900" s="2210"/>
    </row>
    <row r="357901" spans="101:101">
      <c r="CW357901" s="2195"/>
    </row>
    <row r="357925" spans="101:101">
      <c r="CW357925" s="2210"/>
    </row>
    <row r="357926" spans="101:101">
      <c r="CW357926" s="2195"/>
    </row>
    <row r="357950" spans="101:101">
      <c r="CW357950" s="2210"/>
    </row>
    <row r="357951" spans="101:101">
      <c r="CW357951" s="2195"/>
    </row>
    <row r="357975" spans="101:101">
      <c r="CW357975" s="2210"/>
    </row>
    <row r="357976" spans="101:101">
      <c r="CW357976" s="2195"/>
    </row>
    <row r="358000" spans="101:101">
      <c r="CW358000" s="2210"/>
    </row>
    <row r="358001" spans="101:101">
      <c r="CW358001" s="2195"/>
    </row>
    <row r="358025" spans="101:101">
      <c r="CW358025" s="2210"/>
    </row>
    <row r="358026" spans="101:101">
      <c r="CW358026" s="2195"/>
    </row>
    <row r="358050" spans="101:101">
      <c r="CW358050" s="2210"/>
    </row>
    <row r="358051" spans="101:101">
      <c r="CW358051" s="2195"/>
    </row>
    <row r="358075" spans="101:101">
      <c r="CW358075" s="2210"/>
    </row>
    <row r="358076" spans="101:101">
      <c r="CW358076" s="2195"/>
    </row>
    <row r="358100" spans="101:101">
      <c r="CW358100" s="2210"/>
    </row>
    <row r="358101" spans="101:101">
      <c r="CW358101" s="2195"/>
    </row>
    <row r="358125" spans="101:101">
      <c r="CW358125" s="2210"/>
    </row>
    <row r="358126" spans="101:101">
      <c r="CW358126" s="2195"/>
    </row>
    <row r="358150" spans="101:101">
      <c r="CW358150" s="2210"/>
    </row>
    <row r="358151" spans="101:101">
      <c r="CW358151" s="2195"/>
    </row>
    <row r="358175" spans="101:101">
      <c r="CW358175" s="2210"/>
    </row>
    <row r="358176" spans="101:101">
      <c r="CW358176" s="2195"/>
    </row>
    <row r="358200" spans="101:101">
      <c r="CW358200" s="2210"/>
    </row>
    <row r="358201" spans="101:101">
      <c r="CW358201" s="2195"/>
    </row>
    <row r="358225" spans="101:101">
      <c r="CW358225" s="2210"/>
    </row>
    <row r="358226" spans="101:101">
      <c r="CW358226" s="2195"/>
    </row>
    <row r="358250" spans="101:101">
      <c r="CW358250" s="2210"/>
    </row>
    <row r="358251" spans="101:101">
      <c r="CW358251" s="2195"/>
    </row>
    <row r="358275" spans="101:101">
      <c r="CW358275" s="2210"/>
    </row>
    <row r="358276" spans="101:101">
      <c r="CW358276" s="2195"/>
    </row>
    <row r="358300" spans="101:101">
      <c r="CW358300" s="2210"/>
    </row>
    <row r="358301" spans="101:101">
      <c r="CW358301" s="2195"/>
    </row>
    <row r="358325" spans="101:101">
      <c r="CW358325" s="2210"/>
    </row>
    <row r="358326" spans="101:101">
      <c r="CW358326" s="2195"/>
    </row>
    <row r="358350" spans="101:101">
      <c r="CW358350" s="2210"/>
    </row>
    <row r="358351" spans="101:101">
      <c r="CW358351" s="2195"/>
    </row>
    <row r="358375" spans="101:101">
      <c r="CW358375" s="2210"/>
    </row>
    <row r="358376" spans="101:101">
      <c r="CW358376" s="2195"/>
    </row>
    <row r="358400" spans="101:101">
      <c r="CW358400" s="2210"/>
    </row>
    <row r="358401" spans="101:101">
      <c r="CW358401" s="2195"/>
    </row>
    <row r="358425" spans="101:101">
      <c r="CW358425" s="2210"/>
    </row>
    <row r="358426" spans="101:101">
      <c r="CW358426" s="2195"/>
    </row>
    <row r="358450" spans="101:101">
      <c r="CW358450" s="2210"/>
    </row>
    <row r="358451" spans="101:101">
      <c r="CW358451" s="2195"/>
    </row>
    <row r="358475" spans="101:101">
      <c r="CW358475" s="2210"/>
    </row>
    <row r="358476" spans="101:101">
      <c r="CW358476" s="2195"/>
    </row>
    <row r="358500" spans="101:101">
      <c r="CW358500" s="2210"/>
    </row>
    <row r="358501" spans="101:101">
      <c r="CW358501" s="2195"/>
    </row>
    <row r="358525" spans="101:101">
      <c r="CW358525" s="2210"/>
    </row>
    <row r="358526" spans="101:101">
      <c r="CW358526" s="2195"/>
    </row>
    <row r="358550" spans="101:101">
      <c r="CW358550" s="2210"/>
    </row>
    <row r="358551" spans="101:101">
      <c r="CW358551" s="2195"/>
    </row>
    <row r="358575" spans="101:101">
      <c r="CW358575" s="2210"/>
    </row>
    <row r="358576" spans="101:101">
      <c r="CW358576" s="2195"/>
    </row>
    <row r="358600" spans="101:101">
      <c r="CW358600" s="2210"/>
    </row>
    <row r="358601" spans="101:101">
      <c r="CW358601" s="2195"/>
    </row>
    <row r="358625" spans="101:101">
      <c r="CW358625" s="2210"/>
    </row>
    <row r="358626" spans="101:101">
      <c r="CW358626" s="2195"/>
    </row>
    <row r="358650" spans="101:101">
      <c r="CW358650" s="2210"/>
    </row>
    <row r="358651" spans="101:101">
      <c r="CW358651" s="2195"/>
    </row>
    <row r="358675" spans="101:101">
      <c r="CW358675" s="2210"/>
    </row>
    <row r="358676" spans="101:101">
      <c r="CW358676" s="2195"/>
    </row>
    <row r="358700" spans="101:101">
      <c r="CW358700" s="2210"/>
    </row>
    <row r="358701" spans="101:101">
      <c r="CW358701" s="2195"/>
    </row>
    <row r="358725" spans="101:101">
      <c r="CW358725" s="2210"/>
    </row>
    <row r="358726" spans="101:101">
      <c r="CW358726" s="2195"/>
    </row>
    <row r="358750" spans="101:101">
      <c r="CW358750" s="2210"/>
    </row>
    <row r="358751" spans="101:101">
      <c r="CW358751" s="2195"/>
    </row>
    <row r="358775" spans="101:101">
      <c r="CW358775" s="2210"/>
    </row>
    <row r="358776" spans="101:101">
      <c r="CW358776" s="2195"/>
    </row>
    <row r="358800" spans="101:101">
      <c r="CW358800" s="2210"/>
    </row>
    <row r="358801" spans="101:101">
      <c r="CW358801" s="2195"/>
    </row>
    <row r="358825" spans="101:101">
      <c r="CW358825" s="2210"/>
    </row>
    <row r="358826" spans="101:101">
      <c r="CW358826" s="2195"/>
    </row>
    <row r="358850" spans="101:101">
      <c r="CW358850" s="2210"/>
    </row>
    <row r="358851" spans="101:101">
      <c r="CW358851" s="2195"/>
    </row>
    <row r="358875" spans="101:101">
      <c r="CW358875" s="2210"/>
    </row>
    <row r="358876" spans="101:101">
      <c r="CW358876" s="2195"/>
    </row>
    <row r="358900" spans="101:101">
      <c r="CW358900" s="2210"/>
    </row>
    <row r="358901" spans="101:101">
      <c r="CW358901" s="2195"/>
    </row>
    <row r="358925" spans="101:101">
      <c r="CW358925" s="2210"/>
    </row>
    <row r="358926" spans="101:101">
      <c r="CW358926" s="2195"/>
    </row>
    <row r="358950" spans="101:101">
      <c r="CW358950" s="2210"/>
    </row>
    <row r="358951" spans="101:101">
      <c r="CW358951" s="2195"/>
    </row>
    <row r="358975" spans="101:101">
      <c r="CW358975" s="2210"/>
    </row>
    <row r="358976" spans="101:101">
      <c r="CW358976" s="2195"/>
    </row>
    <row r="359000" spans="101:101">
      <c r="CW359000" s="2210"/>
    </row>
    <row r="359001" spans="101:101">
      <c r="CW359001" s="2195"/>
    </row>
    <row r="359025" spans="101:101">
      <c r="CW359025" s="2210"/>
    </row>
    <row r="359026" spans="101:101">
      <c r="CW359026" s="2195"/>
    </row>
    <row r="359050" spans="101:101">
      <c r="CW359050" s="2210"/>
    </row>
    <row r="359051" spans="101:101">
      <c r="CW359051" s="2195"/>
    </row>
    <row r="359075" spans="101:101">
      <c r="CW359075" s="2210"/>
    </row>
    <row r="359076" spans="101:101">
      <c r="CW359076" s="2195"/>
    </row>
    <row r="359100" spans="101:101">
      <c r="CW359100" s="2210"/>
    </row>
    <row r="359101" spans="101:101">
      <c r="CW359101" s="2195"/>
    </row>
    <row r="359125" spans="101:101">
      <c r="CW359125" s="2210"/>
    </row>
    <row r="359126" spans="101:101">
      <c r="CW359126" s="2195"/>
    </row>
    <row r="359150" spans="101:101">
      <c r="CW359150" s="2210"/>
    </row>
    <row r="359151" spans="101:101">
      <c r="CW359151" s="2195"/>
    </row>
    <row r="359175" spans="101:101">
      <c r="CW359175" s="2210"/>
    </row>
    <row r="359176" spans="101:101">
      <c r="CW359176" s="2195"/>
    </row>
    <row r="359200" spans="101:101">
      <c r="CW359200" s="2210"/>
    </row>
    <row r="359201" spans="101:101">
      <c r="CW359201" s="2195"/>
    </row>
    <row r="359225" spans="101:101">
      <c r="CW359225" s="2210"/>
    </row>
    <row r="359226" spans="101:101">
      <c r="CW359226" s="2195"/>
    </row>
    <row r="359250" spans="101:101">
      <c r="CW359250" s="2210"/>
    </row>
    <row r="359251" spans="101:101">
      <c r="CW359251" s="2195"/>
    </row>
    <row r="359275" spans="101:101">
      <c r="CW359275" s="2210"/>
    </row>
    <row r="359276" spans="101:101">
      <c r="CW359276" s="2195"/>
    </row>
    <row r="359300" spans="101:101">
      <c r="CW359300" s="2210"/>
    </row>
    <row r="359301" spans="101:101">
      <c r="CW359301" s="2195"/>
    </row>
    <row r="359325" spans="101:101">
      <c r="CW359325" s="2210"/>
    </row>
    <row r="359326" spans="101:101">
      <c r="CW359326" s="2195"/>
    </row>
    <row r="359350" spans="101:101">
      <c r="CW359350" s="2210"/>
    </row>
    <row r="359351" spans="101:101">
      <c r="CW359351" s="2195"/>
    </row>
    <row r="359375" spans="101:101">
      <c r="CW359375" s="2210"/>
    </row>
    <row r="359376" spans="101:101">
      <c r="CW359376" s="2195"/>
    </row>
    <row r="359400" spans="101:101">
      <c r="CW359400" s="2210"/>
    </row>
    <row r="359401" spans="101:101">
      <c r="CW359401" s="2195"/>
    </row>
    <row r="359425" spans="101:101">
      <c r="CW359425" s="2210"/>
    </row>
    <row r="359426" spans="101:101">
      <c r="CW359426" s="2195"/>
    </row>
    <row r="359450" spans="101:101">
      <c r="CW359450" s="2210"/>
    </row>
    <row r="359451" spans="101:101">
      <c r="CW359451" s="2195"/>
    </row>
    <row r="359475" spans="101:101">
      <c r="CW359475" s="2210"/>
    </row>
    <row r="359476" spans="101:101">
      <c r="CW359476" s="2195"/>
    </row>
    <row r="359500" spans="101:101">
      <c r="CW359500" s="2210"/>
    </row>
    <row r="359501" spans="101:101">
      <c r="CW359501" s="2195"/>
    </row>
    <row r="359525" spans="101:101">
      <c r="CW359525" s="2210"/>
    </row>
    <row r="359526" spans="101:101">
      <c r="CW359526" s="2195"/>
    </row>
    <row r="359550" spans="101:101">
      <c r="CW359550" s="2210"/>
    </row>
    <row r="359551" spans="101:101">
      <c r="CW359551" s="2195"/>
    </row>
    <row r="359575" spans="101:101">
      <c r="CW359575" s="2210"/>
    </row>
    <row r="359576" spans="101:101">
      <c r="CW359576" s="2195"/>
    </row>
    <row r="359600" spans="101:101">
      <c r="CW359600" s="2210"/>
    </row>
    <row r="359601" spans="101:101">
      <c r="CW359601" s="2195"/>
    </row>
    <row r="359625" spans="101:101">
      <c r="CW359625" s="2210"/>
    </row>
    <row r="359626" spans="101:101">
      <c r="CW359626" s="2195"/>
    </row>
    <row r="359650" spans="101:101">
      <c r="CW359650" s="2210"/>
    </row>
    <row r="359651" spans="101:101">
      <c r="CW359651" s="2195"/>
    </row>
    <row r="359675" spans="101:101">
      <c r="CW359675" s="2210"/>
    </row>
    <row r="359676" spans="101:101">
      <c r="CW359676" s="2195"/>
    </row>
    <row r="359700" spans="101:101">
      <c r="CW359700" s="2210"/>
    </row>
    <row r="359701" spans="101:101">
      <c r="CW359701" s="2195"/>
    </row>
    <row r="359725" spans="101:101">
      <c r="CW359725" s="2210"/>
    </row>
    <row r="359726" spans="101:101">
      <c r="CW359726" s="2195"/>
    </row>
    <row r="359750" spans="101:101">
      <c r="CW359750" s="2210"/>
    </row>
    <row r="359751" spans="101:101">
      <c r="CW359751" s="2195"/>
    </row>
    <row r="359775" spans="101:101">
      <c r="CW359775" s="2210"/>
    </row>
    <row r="359776" spans="101:101">
      <c r="CW359776" s="2195"/>
    </row>
    <row r="359800" spans="101:101">
      <c r="CW359800" s="2210"/>
    </row>
    <row r="359801" spans="101:101">
      <c r="CW359801" s="2195"/>
    </row>
    <row r="359825" spans="101:101">
      <c r="CW359825" s="2210"/>
    </row>
    <row r="359826" spans="101:101">
      <c r="CW359826" s="2195"/>
    </row>
    <row r="359850" spans="101:101">
      <c r="CW359850" s="2210"/>
    </row>
    <row r="359851" spans="101:101">
      <c r="CW359851" s="2195"/>
    </row>
    <row r="359875" spans="101:101">
      <c r="CW359875" s="2210"/>
    </row>
    <row r="359876" spans="101:101">
      <c r="CW359876" s="2195"/>
    </row>
    <row r="359900" spans="101:101">
      <c r="CW359900" s="2210"/>
    </row>
    <row r="359901" spans="101:101">
      <c r="CW359901" s="2195"/>
    </row>
    <row r="359925" spans="101:101">
      <c r="CW359925" s="2210"/>
    </row>
    <row r="359926" spans="101:101">
      <c r="CW359926" s="2195"/>
    </row>
    <row r="359950" spans="101:101">
      <c r="CW359950" s="2210"/>
    </row>
    <row r="359951" spans="101:101">
      <c r="CW359951" s="2195"/>
    </row>
    <row r="359975" spans="101:101">
      <c r="CW359975" s="2210"/>
    </row>
    <row r="359976" spans="101:101">
      <c r="CW359976" s="2195"/>
    </row>
    <row r="360000" spans="101:101">
      <c r="CW360000" s="2210"/>
    </row>
    <row r="360001" spans="101:101">
      <c r="CW360001" s="2195"/>
    </row>
    <row r="360025" spans="101:101">
      <c r="CW360025" s="2210"/>
    </row>
    <row r="360026" spans="101:101">
      <c r="CW360026" s="2195"/>
    </row>
    <row r="360050" spans="101:101">
      <c r="CW360050" s="2210"/>
    </row>
    <row r="360051" spans="101:101">
      <c r="CW360051" s="2195"/>
    </row>
    <row r="360075" spans="101:101">
      <c r="CW360075" s="2210"/>
    </row>
    <row r="360076" spans="101:101">
      <c r="CW360076" s="2195"/>
    </row>
    <row r="360100" spans="101:101">
      <c r="CW360100" s="2210"/>
    </row>
    <row r="360101" spans="101:101">
      <c r="CW360101" s="2195"/>
    </row>
    <row r="360125" spans="101:101">
      <c r="CW360125" s="2210"/>
    </row>
    <row r="360126" spans="101:101">
      <c r="CW360126" s="2195"/>
    </row>
    <row r="360150" spans="101:101">
      <c r="CW360150" s="2210"/>
    </row>
    <row r="360151" spans="101:101">
      <c r="CW360151" s="2195"/>
    </row>
    <row r="360175" spans="101:101">
      <c r="CW360175" s="2210"/>
    </row>
    <row r="360176" spans="101:101">
      <c r="CW360176" s="2195"/>
    </row>
    <row r="360200" spans="101:101">
      <c r="CW360200" s="2210"/>
    </row>
    <row r="360201" spans="101:101">
      <c r="CW360201" s="2195"/>
    </row>
    <row r="360225" spans="101:101">
      <c r="CW360225" s="2210"/>
    </row>
    <row r="360226" spans="101:101">
      <c r="CW360226" s="2195"/>
    </row>
    <row r="360250" spans="101:101">
      <c r="CW360250" s="2210"/>
    </row>
    <row r="360251" spans="101:101">
      <c r="CW360251" s="2195"/>
    </row>
    <row r="360275" spans="101:101">
      <c r="CW360275" s="2210"/>
    </row>
    <row r="360276" spans="101:101">
      <c r="CW360276" s="2195"/>
    </row>
    <row r="360300" spans="101:101">
      <c r="CW360300" s="2210"/>
    </row>
    <row r="360301" spans="101:101">
      <c r="CW360301" s="2195"/>
    </row>
    <row r="360325" spans="101:101">
      <c r="CW360325" s="2210"/>
    </row>
    <row r="360326" spans="101:101">
      <c r="CW360326" s="2195"/>
    </row>
    <row r="360350" spans="101:101">
      <c r="CW360350" s="2210"/>
    </row>
    <row r="360351" spans="101:101">
      <c r="CW360351" s="2195"/>
    </row>
    <row r="360375" spans="101:101">
      <c r="CW360375" s="2210"/>
    </row>
    <row r="360376" spans="101:101">
      <c r="CW360376" s="2195"/>
    </row>
    <row r="360400" spans="101:101">
      <c r="CW360400" s="2210"/>
    </row>
    <row r="360401" spans="101:101">
      <c r="CW360401" s="2195"/>
    </row>
    <row r="360425" spans="101:101">
      <c r="CW360425" s="2210"/>
    </row>
    <row r="360426" spans="101:101">
      <c r="CW360426" s="2195"/>
    </row>
    <row r="360450" spans="101:101">
      <c r="CW360450" s="2210"/>
    </row>
    <row r="360451" spans="101:101">
      <c r="CW360451" s="2195"/>
    </row>
    <row r="360475" spans="101:101">
      <c r="CW360475" s="2210"/>
    </row>
    <row r="360476" spans="101:101">
      <c r="CW360476" s="2195"/>
    </row>
    <row r="360500" spans="101:101">
      <c r="CW360500" s="2210"/>
    </row>
    <row r="360501" spans="101:101">
      <c r="CW360501" s="2195"/>
    </row>
    <row r="360525" spans="101:101">
      <c r="CW360525" s="2210"/>
    </row>
    <row r="360526" spans="101:101">
      <c r="CW360526" s="2195"/>
    </row>
    <row r="360550" spans="101:101">
      <c r="CW360550" s="2210"/>
    </row>
    <row r="360551" spans="101:101">
      <c r="CW360551" s="2195"/>
    </row>
    <row r="360575" spans="101:101">
      <c r="CW360575" s="2210"/>
    </row>
    <row r="360576" spans="101:101">
      <c r="CW360576" s="2195"/>
    </row>
    <row r="360600" spans="101:101">
      <c r="CW360600" s="2210"/>
    </row>
    <row r="360601" spans="101:101">
      <c r="CW360601" s="2195"/>
    </row>
    <row r="360625" spans="101:101">
      <c r="CW360625" s="2210"/>
    </row>
    <row r="360626" spans="101:101">
      <c r="CW360626" s="2195"/>
    </row>
    <row r="360650" spans="101:101">
      <c r="CW360650" s="2210"/>
    </row>
    <row r="360651" spans="101:101">
      <c r="CW360651" s="2195"/>
    </row>
    <row r="360675" spans="101:101">
      <c r="CW360675" s="2210"/>
    </row>
    <row r="360676" spans="101:101">
      <c r="CW360676" s="2195"/>
    </row>
    <row r="360700" spans="101:101">
      <c r="CW360700" s="2210"/>
    </row>
    <row r="360701" spans="101:101">
      <c r="CW360701" s="2195"/>
    </row>
    <row r="360725" spans="101:101">
      <c r="CW360725" s="2210"/>
    </row>
    <row r="360726" spans="101:101">
      <c r="CW360726" s="2195"/>
    </row>
    <row r="360750" spans="101:101">
      <c r="CW360750" s="2210"/>
    </row>
    <row r="360751" spans="101:101">
      <c r="CW360751" s="2195"/>
    </row>
    <row r="360775" spans="101:101">
      <c r="CW360775" s="2210"/>
    </row>
    <row r="360776" spans="101:101">
      <c r="CW360776" s="2195"/>
    </row>
    <row r="360800" spans="101:101">
      <c r="CW360800" s="2210"/>
    </row>
    <row r="360801" spans="101:101">
      <c r="CW360801" s="2195"/>
    </row>
    <row r="360825" spans="101:101">
      <c r="CW360825" s="2210"/>
    </row>
    <row r="360826" spans="101:101">
      <c r="CW360826" s="2195"/>
    </row>
    <row r="360850" spans="101:101">
      <c r="CW360850" s="2210"/>
    </row>
    <row r="360851" spans="101:101">
      <c r="CW360851" s="2195"/>
    </row>
    <row r="360875" spans="101:101">
      <c r="CW360875" s="2210"/>
    </row>
    <row r="360876" spans="101:101">
      <c r="CW360876" s="2195"/>
    </row>
    <row r="360900" spans="101:101">
      <c r="CW360900" s="2210"/>
    </row>
    <row r="360901" spans="101:101">
      <c r="CW360901" s="2195"/>
    </row>
    <row r="360925" spans="101:101">
      <c r="CW360925" s="2210"/>
    </row>
    <row r="360926" spans="101:101">
      <c r="CW360926" s="2195"/>
    </row>
    <row r="360950" spans="101:101">
      <c r="CW360950" s="2210"/>
    </row>
    <row r="360951" spans="101:101">
      <c r="CW360951" s="2195"/>
    </row>
    <row r="360975" spans="101:101">
      <c r="CW360975" s="2210"/>
    </row>
    <row r="360976" spans="101:101">
      <c r="CW360976" s="2195"/>
    </row>
    <row r="361000" spans="101:101">
      <c r="CW361000" s="2210"/>
    </row>
    <row r="361001" spans="101:101">
      <c r="CW361001" s="2195"/>
    </row>
    <row r="361025" spans="101:101">
      <c r="CW361025" s="2210"/>
    </row>
    <row r="361026" spans="101:101">
      <c r="CW361026" s="2195"/>
    </row>
    <row r="361050" spans="101:101">
      <c r="CW361050" s="2210"/>
    </row>
    <row r="361051" spans="101:101">
      <c r="CW361051" s="2195"/>
    </row>
    <row r="361075" spans="101:101">
      <c r="CW361075" s="2210"/>
    </row>
    <row r="361076" spans="101:101">
      <c r="CW361076" s="2195"/>
    </row>
    <row r="361100" spans="101:101">
      <c r="CW361100" s="2210"/>
    </row>
    <row r="361101" spans="101:101">
      <c r="CW361101" s="2195"/>
    </row>
    <row r="361125" spans="101:101">
      <c r="CW361125" s="2210"/>
    </row>
    <row r="361126" spans="101:101">
      <c r="CW361126" s="2195"/>
    </row>
    <row r="361150" spans="101:101">
      <c r="CW361150" s="2210"/>
    </row>
    <row r="361151" spans="101:101">
      <c r="CW361151" s="2195"/>
    </row>
    <row r="361175" spans="101:101">
      <c r="CW361175" s="2210"/>
    </row>
    <row r="361176" spans="101:101">
      <c r="CW361176" s="2195"/>
    </row>
    <row r="361200" spans="101:101">
      <c r="CW361200" s="2210"/>
    </row>
    <row r="361201" spans="101:101">
      <c r="CW361201" s="2195"/>
    </row>
    <row r="361225" spans="101:101">
      <c r="CW361225" s="2210"/>
    </row>
    <row r="361226" spans="101:101">
      <c r="CW361226" s="2195"/>
    </row>
    <row r="361250" spans="101:101">
      <c r="CW361250" s="2210"/>
    </row>
    <row r="361251" spans="101:101">
      <c r="CW361251" s="2195"/>
    </row>
    <row r="361275" spans="101:101">
      <c r="CW361275" s="2210"/>
    </row>
    <row r="361276" spans="101:101">
      <c r="CW361276" s="2195"/>
    </row>
    <row r="361300" spans="101:101">
      <c r="CW361300" s="2210"/>
    </row>
    <row r="361301" spans="101:101">
      <c r="CW361301" s="2195"/>
    </row>
    <row r="361325" spans="101:101">
      <c r="CW361325" s="2210"/>
    </row>
    <row r="361326" spans="101:101">
      <c r="CW361326" s="2195"/>
    </row>
    <row r="361350" spans="101:101">
      <c r="CW361350" s="2210"/>
    </row>
    <row r="361351" spans="101:101">
      <c r="CW361351" s="2195"/>
    </row>
    <row r="361375" spans="101:101">
      <c r="CW361375" s="2210"/>
    </row>
    <row r="361376" spans="101:101">
      <c r="CW361376" s="2195"/>
    </row>
    <row r="361400" spans="101:101">
      <c r="CW361400" s="2210"/>
    </row>
    <row r="361401" spans="101:101">
      <c r="CW361401" s="2195"/>
    </row>
    <row r="361425" spans="101:101">
      <c r="CW361425" s="2210"/>
    </row>
    <row r="361426" spans="101:101">
      <c r="CW361426" s="2195"/>
    </row>
    <row r="361450" spans="101:101">
      <c r="CW361450" s="2210"/>
    </row>
    <row r="361451" spans="101:101">
      <c r="CW361451" s="2195"/>
    </row>
    <row r="361475" spans="101:101">
      <c r="CW361475" s="2210"/>
    </row>
    <row r="361476" spans="101:101">
      <c r="CW361476" s="2195"/>
    </row>
    <row r="361500" spans="101:101">
      <c r="CW361500" s="2210"/>
    </row>
    <row r="361501" spans="101:101">
      <c r="CW361501" s="2195"/>
    </row>
    <row r="361525" spans="101:101">
      <c r="CW361525" s="2210"/>
    </row>
    <row r="361526" spans="101:101">
      <c r="CW361526" s="2195"/>
    </row>
    <row r="361550" spans="101:101">
      <c r="CW361550" s="2210"/>
    </row>
    <row r="361551" spans="101:101">
      <c r="CW361551" s="2195"/>
    </row>
    <row r="361575" spans="101:101">
      <c r="CW361575" s="2210"/>
    </row>
    <row r="361576" spans="101:101">
      <c r="CW361576" s="2195"/>
    </row>
    <row r="361600" spans="101:101">
      <c r="CW361600" s="2210"/>
    </row>
    <row r="361601" spans="101:101">
      <c r="CW361601" s="2195"/>
    </row>
    <row r="361625" spans="101:101">
      <c r="CW361625" s="2210"/>
    </row>
    <row r="361626" spans="101:101">
      <c r="CW361626" s="2195"/>
    </row>
    <row r="361650" spans="101:101">
      <c r="CW361650" s="2210"/>
    </row>
    <row r="361651" spans="101:101">
      <c r="CW361651" s="2195"/>
    </row>
    <row r="361675" spans="101:101">
      <c r="CW361675" s="2210"/>
    </row>
    <row r="361676" spans="101:101">
      <c r="CW361676" s="2195"/>
    </row>
    <row r="361700" spans="101:101">
      <c r="CW361700" s="2210"/>
    </row>
    <row r="361701" spans="101:101">
      <c r="CW361701" s="2195"/>
    </row>
    <row r="361725" spans="101:101">
      <c r="CW361725" s="2210"/>
    </row>
    <row r="361726" spans="101:101">
      <c r="CW361726" s="2195"/>
    </row>
    <row r="361750" spans="101:101">
      <c r="CW361750" s="2210"/>
    </row>
    <row r="361751" spans="101:101">
      <c r="CW361751" s="2195"/>
    </row>
    <row r="361775" spans="101:101">
      <c r="CW361775" s="2210"/>
    </row>
    <row r="361776" spans="101:101">
      <c r="CW361776" s="2195"/>
    </row>
    <row r="361800" spans="101:101">
      <c r="CW361800" s="2210"/>
    </row>
    <row r="361801" spans="101:101">
      <c r="CW361801" s="2195"/>
    </row>
    <row r="361825" spans="101:101">
      <c r="CW361825" s="2210"/>
    </row>
    <row r="361826" spans="101:101">
      <c r="CW361826" s="2195"/>
    </row>
    <row r="361850" spans="101:101">
      <c r="CW361850" s="2210"/>
    </row>
    <row r="361851" spans="101:101">
      <c r="CW361851" s="2195"/>
    </row>
    <row r="361875" spans="101:101">
      <c r="CW361875" s="2210"/>
    </row>
    <row r="361876" spans="101:101">
      <c r="CW361876" s="2195"/>
    </row>
    <row r="361900" spans="101:101">
      <c r="CW361900" s="2210"/>
    </row>
    <row r="361901" spans="101:101">
      <c r="CW361901" s="2195"/>
    </row>
    <row r="361925" spans="101:101">
      <c r="CW361925" s="2210"/>
    </row>
    <row r="361926" spans="101:101">
      <c r="CW361926" s="2195"/>
    </row>
    <row r="361950" spans="101:101">
      <c r="CW361950" s="2210"/>
    </row>
    <row r="361951" spans="101:101">
      <c r="CW361951" s="2195"/>
    </row>
    <row r="361975" spans="101:101">
      <c r="CW361975" s="2210"/>
    </row>
    <row r="361976" spans="101:101">
      <c r="CW361976" s="2195"/>
    </row>
    <row r="362000" spans="101:101">
      <c r="CW362000" s="2210"/>
    </row>
    <row r="362001" spans="101:101">
      <c r="CW362001" s="2195"/>
    </row>
    <row r="362025" spans="101:101">
      <c r="CW362025" s="2210"/>
    </row>
    <row r="362026" spans="101:101">
      <c r="CW362026" s="2195"/>
    </row>
    <row r="362050" spans="101:101">
      <c r="CW362050" s="2210"/>
    </row>
    <row r="362051" spans="101:101">
      <c r="CW362051" s="2195"/>
    </row>
    <row r="362075" spans="101:101">
      <c r="CW362075" s="2210"/>
    </row>
    <row r="362076" spans="101:101">
      <c r="CW362076" s="2195"/>
    </row>
    <row r="362100" spans="101:101">
      <c r="CW362100" s="2210"/>
    </row>
    <row r="362101" spans="101:101">
      <c r="CW362101" s="2195"/>
    </row>
    <row r="362125" spans="101:101">
      <c r="CW362125" s="2210"/>
    </row>
    <row r="362126" spans="101:101">
      <c r="CW362126" s="2195"/>
    </row>
    <row r="362150" spans="101:101">
      <c r="CW362150" s="2210"/>
    </row>
    <row r="362151" spans="101:101">
      <c r="CW362151" s="2195"/>
    </row>
    <row r="362175" spans="101:101">
      <c r="CW362175" s="2210"/>
    </row>
    <row r="362176" spans="101:101">
      <c r="CW362176" s="2195"/>
    </row>
    <row r="362200" spans="101:101">
      <c r="CW362200" s="2210"/>
    </row>
    <row r="362201" spans="101:101">
      <c r="CW362201" s="2195"/>
    </row>
    <row r="362225" spans="101:101">
      <c r="CW362225" s="2210"/>
    </row>
    <row r="362226" spans="101:101">
      <c r="CW362226" s="2195"/>
    </row>
    <row r="362250" spans="101:101">
      <c r="CW362250" s="2210"/>
    </row>
    <row r="362251" spans="101:101">
      <c r="CW362251" s="2195"/>
    </row>
    <row r="362275" spans="101:101">
      <c r="CW362275" s="2210"/>
    </row>
    <row r="362276" spans="101:101">
      <c r="CW362276" s="2195"/>
    </row>
    <row r="362300" spans="101:101">
      <c r="CW362300" s="2210"/>
    </row>
    <row r="362301" spans="101:101">
      <c r="CW362301" s="2195"/>
    </row>
    <row r="362325" spans="101:101">
      <c r="CW362325" s="2210"/>
    </row>
    <row r="362326" spans="101:101">
      <c r="CW362326" s="2195"/>
    </row>
    <row r="362350" spans="101:101">
      <c r="CW362350" s="2210"/>
    </row>
    <row r="362351" spans="101:101">
      <c r="CW362351" s="2195"/>
    </row>
    <row r="362375" spans="101:101">
      <c r="CW362375" s="2210"/>
    </row>
    <row r="362376" spans="101:101">
      <c r="CW362376" s="2195"/>
    </row>
    <row r="362400" spans="101:101">
      <c r="CW362400" s="2210"/>
    </row>
    <row r="362401" spans="101:101">
      <c r="CW362401" s="2195"/>
    </row>
    <row r="362425" spans="101:101">
      <c r="CW362425" s="2210"/>
    </row>
    <row r="362426" spans="101:101">
      <c r="CW362426" s="2195"/>
    </row>
    <row r="362450" spans="101:101">
      <c r="CW362450" s="2210"/>
    </row>
    <row r="362451" spans="101:101">
      <c r="CW362451" s="2195"/>
    </row>
    <row r="362475" spans="101:101">
      <c r="CW362475" s="2210"/>
    </row>
    <row r="362476" spans="101:101">
      <c r="CW362476" s="2195"/>
    </row>
    <row r="362500" spans="101:101">
      <c r="CW362500" s="2210"/>
    </row>
    <row r="362501" spans="101:101">
      <c r="CW362501" s="2195"/>
    </row>
    <row r="362525" spans="101:101">
      <c r="CW362525" s="2210"/>
    </row>
    <row r="362526" spans="101:101">
      <c r="CW362526" s="2195"/>
    </row>
    <row r="362550" spans="101:101">
      <c r="CW362550" s="2210"/>
    </row>
    <row r="362551" spans="101:101">
      <c r="CW362551" s="2195"/>
    </row>
    <row r="362575" spans="101:101">
      <c r="CW362575" s="2210"/>
    </row>
    <row r="362576" spans="101:101">
      <c r="CW362576" s="2195"/>
    </row>
    <row r="362600" spans="101:101">
      <c r="CW362600" s="2210"/>
    </row>
    <row r="362601" spans="101:101">
      <c r="CW362601" s="2195"/>
    </row>
    <row r="362625" spans="101:101">
      <c r="CW362625" s="2210"/>
    </row>
    <row r="362626" spans="101:101">
      <c r="CW362626" s="2195"/>
    </row>
    <row r="362650" spans="101:101">
      <c r="CW362650" s="2210"/>
    </row>
    <row r="362651" spans="101:101">
      <c r="CW362651" s="2195"/>
    </row>
    <row r="362675" spans="101:101">
      <c r="CW362675" s="2210"/>
    </row>
    <row r="362676" spans="101:101">
      <c r="CW362676" s="2195"/>
    </row>
    <row r="362700" spans="101:101">
      <c r="CW362700" s="2210"/>
    </row>
    <row r="362701" spans="101:101">
      <c r="CW362701" s="2195"/>
    </row>
    <row r="362725" spans="101:101">
      <c r="CW362725" s="2210"/>
    </row>
    <row r="362726" spans="101:101">
      <c r="CW362726" s="2195"/>
    </row>
    <row r="362750" spans="101:101">
      <c r="CW362750" s="2210"/>
    </row>
    <row r="362751" spans="101:101">
      <c r="CW362751" s="2195"/>
    </row>
    <row r="362775" spans="101:101">
      <c r="CW362775" s="2210"/>
    </row>
    <row r="362776" spans="101:101">
      <c r="CW362776" s="2195"/>
    </row>
    <row r="362800" spans="101:101">
      <c r="CW362800" s="2210"/>
    </row>
    <row r="362801" spans="101:101">
      <c r="CW362801" s="2195"/>
    </row>
    <row r="362825" spans="101:101">
      <c r="CW362825" s="2210"/>
    </row>
    <row r="362826" spans="101:101">
      <c r="CW362826" s="2195"/>
    </row>
    <row r="362850" spans="101:101">
      <c r="CW362850" s="2210"/>
    </row>
    <row r="362851" spans="101:101">
      <c r="CW362851" s="2195"/>
    </row>
    <row r="362875" spans="101:101">
      <c r="CW362875" s="2210"/>
    </row>
    <row r="362876" spans="101:101">
      <c r="CW362876" s="2195"/>
    </row>
    <row r="362900" spans="101:101">
      <c r="CW362900" s="2210"/>
    </row>
    <row r="362901" spans="101:101">
      <c r="CW362901" s="2195"/>
    </row>
    <row r="362925" spans="101:101">
      <c r="CW362925" s="2210"/>
    </row>
    <row r="362926" spans="101:101">
      <c r="CW362926" s="2195"/>
    </row>
    <row r="362950" spans="101:101">
      <c r="CW362950" s="2210"/>
    </row>
    <row r="362951" spans="101:101">
      <c r="CW362951" s="2195"/>
    </row>
    <row r="362975" spans="101:101">
      <c r="CW362975" s="2210"/>
    </row>
    <row r="362976" spans="101:101">
      <c r="CW362976" s="2195"/>
    </row>
    <row r="363000" spans="101:101">
      <c r="CW363000" s="2210"/>
    </row>
    <row r="363001" spans="101:101">
      <c r="CW363001" s="2195"/>
    </row>
    <row r="363025" spans="101:101">
      <c r="CW363025" s="2210"/>
    </row>
    <row r="363026" spans="101:101">
      <c r="CW363026" s="2195"/>
    </row>
    <row r="363050" spans="101:101">
      <c r="CW363050" s="2210"/>
    </row>
    <row r="363051" spans="101:101">
      <c r="CW363051" s="2195"/>
    </row>
    <row r="363075" spans="101:101">
      <c r="CW363075" s="2210"/>
    </row>
    <row r="363076" spans="101:101">
      <c r="CW363076" s="2195"/>
    </row>
    <row r="363100" spans="101:101">
      <c r="CW363100" s="2210"/>
    </row>
    <row r="363101" spans="101:101">
      <c r="CW363101" s="2195"/>
    </row>
    <row r="363125" spans="101:101">
      <c r="CW363125" s="2210"/>
    </row>
    <row r="363126" spans="101:101">
      <c r="CW363126" s="2195"/>
    </row>
    <row r="363150" spans="101:101">
      <c r="CW363150" s="2210"/>
    </row>
    <row r="363151" spans="101:101">
      <c r="CW363151" s="2195"/>
    </row>
    <row r="363175" spans="101:101">
      <c r="CW363175" s="2210"/>
    </row>
    <row r="363176" spans="101:101">
      <c r="CW363176" s="2195"/>
    </row>
    <row r="363200" spans="101:101">
      <c r="CW363200" s="2210"/>
    </row>
    <row r="363201" spans="101:101">
      <c r="CW363201" s="2195"/>
    </row>
    <row r="363225" spans="101:101">
      <c r="CW363225" s="2210"/>
    </row>
    <row r="363226" spans="101:101">
      <c r="CW363226" s="2195"/>
    </row>
    <row r="363250" spans="101:101">
      <c r="CW363250" s="2210"/>
    </row>
    <row r="363251" spans="101:101">
      <c r="CW363251" s="2195"/>
    </row>
    <row r="363275" spans="101:101">
      <c r="CW363275" s="2210"/>
    </row>
    <row r="363276" spans="101:101">
      <c r="CW363276" s="2195"/>
    </row>
    <row r="363300" spans="101:101">
      <c r="CW363300" s="2210"/>
    </row>
    <row r="363301" spans="101:101">
      <c r="CW363301" s="2195"/>
    </row>
    <row r="363325" spans="101:101">
      <c r="CW363325" s="2210"/>
    </row>
    <row r="363326" spans="101:101">
      <c r="CW363326" s="2195"/>
    </row>
    <row r="363350" spans="101:101">
      <c r="CW363350" s="2210"/>
    </row>
    <row r="363351" spans="101:101">
      <c r="CW363351" s="2195"/>
    </row>
    <row r="363375" spans="101:101">
      <c r="CW363375" s="2210"/>
    </row>
    <row r="363376" spans="101:101">
      <c r="CW363376" s="2195"/>
    </row>
    <row r="363400" spans="101:101">
      <c r="CW363400" s="2210"/>
    </row>
    <row r="363401" spans="101:101">
      <c r="CW363401" s="2195"/>
    </row>
    <row r="363425" spans="101:101">
      <c r="CW363425" s="2210"/>
    </row>
    <row r="363426" spans="101:101">
      <c r="CW363426" s="2195"/>
    </row>
    <row r="363450" spans="101:101">
      <c r="CW363450" s="2210"/>
    </row>
    <row r="363451" spans="101:101">
      <c r="CW363451" s="2195"/>
    </row>
    <row r="363475" spans="101:101">
      <c r="CW363475" s="2210"/>
    </row>
    <row r="363476" spans="101:101">
      <c r="CW363476" s="2195"/>
    </row>
    <row r="363500" spans="101:101">
      <c r="CW363500" s="2210"/>
    </row>
    <row r="363501" spans="101:101">
      <c r="CW363501" s="2195"/>
    </row>
    <row r="363525" spans="101:101">
      <c r="CW363525" s="2210"/>
    </row>
    <row r="363526" spans="101:101">
      <c r="CW363526" s="2195"/>
    </row>
    <row r="363550" spans="101:101">
      <c r="CW363550" s="2210"/>
    </row>
    <row r="363551" spans="101:101">
      <c r="CW363551" s="2195"/>
    </row>
    <row r="363575" spans="101:101">
      <c r="CW363575" s="2210"/>
    </row>
    <row r="363576" spans="101:101">
      <c r="CW363576" s="2195"/>
    </row>
    <row r="363600" spans="101:101">
      <c r="CW363600" s="2210"/>
    </row>
    <row r="363601" spans="101:101">
      <c r="CW363601" s="2195"/>
    </row>
    <row r="363625" spans="101:101">
      <c r="CW363625" s="2210"/>
    </row>
    <row r="363626" spans="101:101">
      <c r="CW363626" s="2195"/>
    </row>
    <row r="363650" spans="101:101">
      <c r="CW363650" s="2210"/>
    </row>
    <row r="363651" spans="101:101">
      <c r="CW363651" s="2195"/>
    </row>
    <row r="363675" spans="101:101">
      <c r="CW363675" s="2210"/>
    </row>
    <row r="363676" spans="101:101">
      <c r="CW363676" s="2195"/>
    </row>
    <row r="363700" spans="101:101">
      <c r="CW363700" s="2210"/>
    </row>
    <row r="363701" spans="101:101">
      <c r="CW363701" s="2195"/>
    </row>
    <row r="363725" spans="101:101">
      <c r="CW363725" s="2210"/>
    </row>
    <row r="363726" spans="101:101">
      <c r="CW363726" s="2195"/>
    </row>
    <row r="363750" spans="101:101">
      <c r="CW363750" s="2210"/>
    </row>
    <row r="363751" spans="101:101">
      <c r="CW363751" s="2195"/>
    </row>
    <row r="363775" spans="101:101">
      <c r="CW363775" s="2210"/>
    </row>
    <row r="363776" spans="101:101">
      <c r="CW363776" s="2195"/>
    </row>
    <row r="363800" spans="101:101">
      <c r="CW363800" s="2210"/>
    </row>
    <row r="363801" spans="101:101">
      <c r="CW363801" s="2195"/>
    </row>
    <row r="363825" spans="101:101">
      <c r="CW363825" s="2210"/>
    </row>
    <row r="363826" spans="101:101">
      <c r="CW363826" s="2195"/>
    </row>
    <row r="363850" spans="101:101">
      <c r="CW363850" s="2210"/>
    </row>
    <row r="363851" spans="101:101">
      <c r="CW363851" s="2195"/>
    </row>
    <row r="363875" spans="101:101">
      <c r="CW363875" s="2210"/>
    </row>
    <row r="363876" spans="101:101">
      <c r="CW363876" s="2195"/>
    </row>
    <row r="363900" spans="101:101">
      <c r="CW363900" s="2210"/>
    </row>
    <row r="363901" spans="101:101">
      <c r="CW363901" s="2195"/>
    </row>
    <row r="363925" spans="101:101">
      <c r="CW363925" s="2210"/>
    </row>
    <row r="363926" spans="101:101">
      <c r="CW363926" s="2195"/>
    </row>
    <row r="363950" spans="101:101">
      <c r="CW363950" s="2210"/>
    </row>
    <row r="363951" spans="101:101">
      <c r="CW363951" s="2195"/>
    </row>
    <row r="363975" spans="101:101">
      <c r="CW363975" s="2210"/>
    </row>
    <row r="363976" spans="101:101">
      <c r="CW363976" s="2195"/>
    </row>
    <row r="364000" spans="101:101">
      <c r="CW364000" s="2210"/>
    </row>
    <row r="364001" spans="101:101">
      <c r="CW364001" s="2195"/>
    </row>
    <row r="364025" spans="101:101">
      <c r="CW364025" s="2210"/>
    </row>
    <row r="364026" spans="101:101">
      <c r="CW364026" s="2195"/>
    </row>
    <row r="364050" spans="101:101">
      <c r="CW364050" s="2210"/>
    </row>
    <row r="364051" spans="101:101">
      <c r="CW364051" s="2195"/>
    </row>
    <row r="364075" spans="101:101">
      <c r="CW364075" s="2210"/>
    </row>
    <row r="364076" spans="101:101">
      <c r="CW364076" s="2195"/>
    </row>
    <row r="364100" spans="101:101">
      <c r="CW364100" s="2210"/>
    </row>
    <row r="364101" spans="101:101">
      <c r="CW364101" s="2195"/>
    </row>
    <row r="364125" spans="101:101">
      <c r="CW364125" s="2210"/>
    </row>
    <row r="364126" spans="101:101">
      <c r="CW364126" s="2195"/>
    </row>
    <row r="364150" spans="101:101">
      <c r="CW364150" s="2210"/>
    </row>
    <row r="364151" spans="101:101">
      <c r="CW364151" s="2195"/>
    </row>
    <row r="364175" spans="101:101">
      <c r="CW364175" s="2210"/>
    </row>
    <row r="364176" spans="101:101">
      <c r="CW364176" s="2195"/>
    </row>
    <row r="364200" spans="101:101">
      <c r="CW364200" s="2210"/>
    </row>
    <row r="364201" spans="101:101">
      <c r="CW364201" s="2195"/>
    </row>
    <row r="364225" spans="101:101">
      <c r="CW364225" s="2210"/>
    </row>
    <row r="364226" spans="101:101">
      <c r="CW364226" s="2195"/>
    </row>
    <row r="364250" spans="101:101">
      <c r="CW364250" s="2210"/>
    </row>
    <row r="364251" spans="101:101">
      <c r="CW364251" s="2195"/>
    </row>
    <row r="364275" spans="101:101">
      <c r="CW364275" s="2210"/>
    </row>
    <row r="364276" spans="101:101">
      <c r="CW364276" s="2195"/>
    </row>
    <row r="364300" spans="101:101">
      <c r="CW364300" s="2210"/>
    </row>
    <row r="364301" spans="101:101">
      <c r="CW364301" s="2195"/>
    </row>
    <row r="364325" spans="101:101">
      <c r="CW364325" s="2210"/>
    </row>
    <row r="364326" spans="101:101">
      <c r="CW364326" s="2195"/>
    </row>
    <row r="364350" spans="101:101">
      <c r="CW364350" s="2210"/>
    </row>
    <row r="364351" spans="101:101">
      <c r="CW364351" s="2195"/>
    </row>
    <row r="364375" spans="101:101">
      <c r="CW364375" s="2210"/>
    </row>
    <row r="364376" spans="101:101">
      <c r="CW364376" s="2195"/>
    </row>
    <row r="364400" spans="101:101">
      <c r="CW364400" s="2210"/>
    </row>
    <row r="364401" spans="101:101">
      <c r="CW364401" s="2195"/>
    </row>
    <row r="364425" spans="101:101">
      <c r="CW364425" s="2210"/>
    </row>
    <row r="364426" spans="101:101">
      <c r="CW364426" s="2195"/>
    </row>
    <row r="364450" spans="101:101">
      <c r="CW364450" s="2210"/>
    </row>
    <row r="364451" spans="101:101">
      <c r="CW364451" s="2195"/>
    </row>
    <row r="364475" spans="101:101">
      <c r="CW364475" s="2210"/>
    </row>
    <row r="364476" spans="101:101">
      <c r="CW364476" s="2195"/>
    </row>
    <row r="364500" spans="101:101">
      <c r="CW364500" s="2210"/>
    </row>
    <row r="364501" spans="101:101">
      <c r="CW364501" s="2195"/>
    </row>
    <row r="364525" spans="101:101">
      <c r="CW364525" s="2210"/>
    </row>
    <row r="364526" spans="101:101">
      <c r="CW364526" s="2195"/>
    </row>
    <row r="364550" spans="101:101">
      <c r="CW364550" s="2210"/>
    </row>
    <row r="364551" spans="101:101">
      <c r="CW364551" s="2195"/>
    </row>
    <row r="364575" spans="101:101">
      <c r="CW364575" s="2210"/>
    </row>
    <row r="364576" spans="101:101">
      <c r="CW364576" s="2195"/>
    </row>
    <row r="364600" spans="101:101">
      <c r="CW364600" s="2210"/>
    </row>
    <row r="364601" spans="101:101">
      <c r="CW364601" s="2195"/>
    </row>
    <row r="364625" spans="101:101">
      <c r="CW364625" s="2210"/>
    </row>
    <row r="364626" spans="101:101">
      <c r="CW364626" s="2195"/>
    </row>
    <row r="364650" spans="101:101">
      <c r="CW364650" s="2210"/>
    </row>
    <row r="364651" spans="101:101">
      <c r="CW364651" s="2195"/>
    </row>
    <row r="364675" spans="101:101">
      <c r="CW364675" s="2210"/>
    </row>
    <row r="364676" spans="101:101">
      <c r="CW364676" s="2195"/>
    </row>
    <row r="364700" spans="101:101">
      <c r="CW364700" s="2210"/>
    </row>
    <row r="364701" spans="101:101">
      <c r="CW364701" s="2195"/>
    </row>
    <row r="364725" spans="101:101">
      <c r="CW364725" s="2210"/>
    </row>
    <row r="364726" spans="101:101">
      <c r="CW364726" s="2195"/>
    </row>
    <row r="364750" spans="101:101">
      <c r="CW364750" s="2210"/>
    </row>
    <row r="364751" spans="101:101">
      <c r="CW364751" s="2195"/>
    </row>
    <row r="364775" spans="101:101">
      <c r="CW364775" s="2210"/>
    </row>
    <row r="364776" spans="101:101">
      <c r="CW364776" s="2195"/>
    </row>
    <row r="364800" spans="101:101">
      <c r="CW364800" s="2210"/>
    </row>
    <row r="364801" spans="101:101">
      <c r="CW364801" s="2195"/>
    </row>
    <row r="364825" spans="101:101">
      <c r="CW364825" s="2210"/>
    </row>
    <row r="364826" spans="101:101">
      <c r="CW364826" s="2195"/>
    </row>
    <row r="364850" spans="101:101">
      <c r="CW364850" s="2210"/>
    </row>
    <row r="364851" spans="101:101">
      <c r="CW364851" s="2195"/>
    </row>
    <row r="364875" spans="101:101">
      <c r="CW364875" s="2210"/>
    </row>
    <row r="364876" spans="101:101">
      <c r="CW364876" s="2195"/>
    </row>
    <row r="364900" spans="101:101">
      <c r="CW364900" s="2210"/>
    </row>
    <row r="364901" spans="101:101">
      <c r="CW364901" s="2195"/>
    </row>
    <row r="364925" spans="101:101">
      <c r="CW364925" s="2210"/>
    </row>
    <row r="364926" spans="101:101">
      <c r="CW364926" s="2195"/>
    </row>
    <row r="364950" spans="101:101">
      <c r="CW364950" s="2210"/>
    </row>
    <row r="364951" spans="101:101">
      <c r="CW364951" s="2195"/>
    </row>
    <row r="364975" spans="101:101">
      <c r="CW364975" s="2210"/>
    </row>
    <row r="364976" spans="101:101">
      <c r="CW364976" s="2195"/>
    </row>
    <row r="365000" spans="101:101">
      <c r="CW365000" s="2210"/>
    </row>
    <row r="365001" spans="101:101">
      <c r="CW365001" s="2195"/>
    </row>
    <row r="365025" spans="101:101">
      <c r="CW365025" s="2210"/>
    </row>
    <row r="365026" spans="101:101">
      <c r="CW365026" s="2195"/>
    </row>
    <row r="365050" spans="101:101">
      <c r="CW365050" s="2210"/>
    </row>
    <row r="365051" spans="101:101">
      <c r="CW365051" s="2195"/>
    </row>
    <row r="365075" spans="101:101">
      <c r="CW365075" s="2210"/>
    </row>
    <row r="365076" spans="101:101">
      <c r="CW365076" s="2195"/>
    </row>
    <row r="365100" spans="101:101">
      <c r="CW365100" s="2210"/>
    </row>
    <row r="365101" spans="101:101">
      <c r="CW365101" s="2195"/>
    </row>
    <row r="365125" spans="101:101">
      <c r="CW365125" s="2210"/>
    </row>
    <row r="365126" spans="101:101">
      <c r="CW365126" s="2195"/>
    </row>
    <row r="365150" spans="101:101">
      <c r="CW365150" s="2210"/>
    </row>
    <row r="365151" spans="101:101">
      <c r="CW365151" s="2195"/>
    </row>
    <row r="365175" spans="101:101">
      <c r="CW365175" s="2210"/>
    </row>
    <row r="365176" spans="101:101">
      <c r="CW365176" s="2195"/>
    </row>
    <row r="365200" spans="101:101">
      <c r="CW365200" s="2210"/>
    </row>
    <row r="365201" spans="101:101">
      <c r="CW365201" s="2195"/>
    </row>
    <row r="365225" spans="101:101">
      <c r="CW365225" s="2210"/>
    </row>
    <row r="365226" spans="101:101">
      <c r="CW365226" s="2195"/>
    </row>
    <row r="365250" spans="101:101">
      <c r="CW365250" s="2210"/>
    </row>
    <row r="365251" spans="101:101">
      <c r="CW365251" s="2195"/>
    </row>
    <row r="365275" spans="101:101">
      <c r="CW365275" s="2210"/>
    </row>
    <row r="365276" spans="101:101">
      <c r="CW365276" s="2195"/>
    </row>
    <row r="365300" spans="101:101">
      <c r="CW365300" s="2210"/>
    </row>
    <row r="365301" spans="101:101">
      <c r="CW365301" s="2195"/>
    </row>
    <row r="365325" spans="101:101">
      <c r="CW365325" s="2210"/>
    </row>
    <row r="365326" spans="101:101">
      <c r="CW365326" s="2195"/>
    </row>
    <row r="365350" spans="101:101">
      <c r="CW365350" s="2210"/>
    </row>
    <row r="365351" spans="101:101">
      <c r="CW365351" s="2195"/>
    </row>
    <row r="365375" spans="101:101">
      <c r="CW365375" s="2210"/>
    </row>
    <row r="365376" spans="101:101">
      <c r="CW365376" s="2195"/>
    </row>
    <row r="365400" spans="101:101">
      <c r="CW365400" s="2210"/>
    </row>
    <row r="365401" spans="101:101">
      <c r="CW365401" s="2195"/>
    </row>
    <row r="365425" spans="101:101">
      <c r="CW365425" s="2210"/>
    </row>
    <row r="365426" spans="101:101">
      <c r="CW365426" s="2195"/>
    </row>
    <row r="365450" spans="101:101">
      <c r="CW365450" s="2210"/>
    </row>
    <row r="365451" spans="101:101">
      <c r="CW365451" s="2195"/>
    </row>
    <row r="365475" spans="101:101">
      <c r="CW365475" s="2210"/>
    </row>
    <row r="365476" spans="101:101">
      <c r="CW365476" s="2195"/>
    </row>
    <row r="365500" spans="101:101">
      <c r="CW365500" s="2210"/>
    </row>
    <row r="365501" spans="101:101">
      <c r="CW365501" s="2195"/>
    </row>
    <row r="365525" spans="101:101">
      <c r="CW365525" s="2210"/>
    </row>
    <row r="365526" spans="101:101">
      <c r="CW365526" s="2195"/>
    </row>
    <row r="365550" spans="101:101">
      <c r="CW365550" s="2210"/>
    </row>
    <row r="365551" spans="101:101">
      <c r="CW365551" s="2195"/>
    </row>
    <row r="365575" spans="101:101">
      <c r="CW365575" s="2210"/>
    </row>
    <row r="365576" spans="101:101">
      <c r="CW365576" s="2195"/>
    </row>
    <row r="365600" spans="101:101">
      <c r="CW365600" s="2210"/>
    </row>
    <row r="365601" spans="101:101">
      <c r="CW365601" s="2195"/>
    </row>
    <row r="365625" spans="101:101">
      <c r="CW365625" s="2210"/>
    </row>
    <row r="365626" spans="101:101">
      <c r="CW365626" s="2195"/>
    </row>
    <row r="365650" spans="101:101">
      <c r="CW365650" s="2210"/>
    </row>
    <row r="365651" spans="101:101">
      <c r="CW365651" s="2195"/>
    </row>
    <row r="365675" spans="101:101">
      <c r="CW365675" s="2210"/>
    </row>
    <row r="365676" spans="101:101">
      <c r="CW365676" s="2195"/>
    </row>
    <row r="365700" spans="101:101">
      <c r="CW365700" s="2210"/>
    </row>
    <row r="365701" spans="101:101">
      <c r="CW365701" s="2195"/>
    </row>
    <row r="365725" spans="101:101">
      <c r="CW365725" s="2210"/>
    </row>
    <row r="365726" spans="101:101">
      <c r="CW365726" s="2195"/>
    </row>
    <row r="365750" spans="101:101">
      <c r="CW365750" s="2210"/>
    </row>
    <row r="365751" spans="101:101">
      <c r="CW365751" s="2195"/>
    </row>
    <row r="365775" spans="101:101">
      <c r="CW365775" s="2210"/>
    </row>
    <row r="365776" spans="101:101">
      <c r="CW365776" s="2195"/>
    </row>
    <row r="365800" spans="101:101">
      <c r="CW365800" s="2210"/>
    </row>
    <row r="365801" spans="101:101">
      <c r="CW365801" s="2195"/>
    </row>
    <row r="365825" spans="101:101">
      <c r="CW365825" s="2210"/>
    </row>
    <row r="365826" spans="101:101">
      <c r="CW365826" s="2195"/>
    </row>
    <row r="365850" spans="101:101">
      <c r="CW365850" s="2210"/>
    </row>
    <row r="365851" spans="101:101">
      <c r="CW365851" s="2195"/>
    </row>
    <row r="365875" spans="101:101">
      <c r="CW365875" s="2210"/>
    </row>
    <row r="365876" spans="101:101">
      <c r="CW365876" s="2195"/>
    </row>
    <row r="365900" spans="101:101">
      <c r="CW365900" s="2210"/>
    </row>
    <row r="365901" spans="101:101">
      <c r="CW365901" s="2195"/>
    </row>
    <row r="365925" spans="101:101">
      <c r="CW365925" s="2210"/>
    </row>
    <row r="365926" spans="101:101">
      <c r="CW365926" s="2195"/>
    </row>
    <row r="365950" spans="101:101">
      <c r="CW365950" s="2210"/>
    </row>
    <row r="365951" spans="101:101">
      <c r="CW365951" s="2195"/>
    </row>
    <row r="365975" spans="101:101">
      <c r="CW365975" s="2210"/>
    </row>
    <row r="365976" spans="101:101">
      <c r="CW365976" s="2195"/>
    </row>
    <row r="366000" spans="101:101">
      <c r="CW366000" s="2210"/>
    </row>
    <row r="366001" spans="101:101">
      <c r="CW366001" s="2195"/>
    </row>
    <row r="366025" spans="101:101">
      <c r="CW366025" s="2210"/>
    </row>
    <row r="366026" spans="101:101">
      <c r="CW366026" s="2195"/>
    </row>
    <row r="366050" spans="101:101">
      <c r="CW366050" s="2210"/>
    </row>
    <row r="366051" spans="101:101">
      <c r="CW366051" s="2195"/>
    </row>
    <row r="366075" spans="101:101">
      <c r="CW366075" s="2210"/>
    </row>
    <row r="366076" spans="101:101">
      <c r="CW366076" s="2195"/>
    </row>
    <row r="366100" spans="101:101">
      <c r="CW366100" s="2210"/>
    </row>
    <row r="366101" spans="101:101">
      <c r="CW366101" s="2195"/>
    </row>
    <row r="366125" spans="101:101">
      <c r="CW366125" s="2210"/>
    </row>
    <row r="366126" spans="101:101">
      <c r="CW366126" s="2195"/>
    </row>
    <row r="366150" spans="101:101">
      <c r="CW366150" s="2210"/>
    </row>
    <row r="366151" spans="101:101">
      <c r="CW366151" s="2195"/>
    </row>
    <row r="366175" spans="101:101">
      <c r="CW366175" s="2210"/>
    </row>
    <row r="366176" spans="101:101">
      <c r="CW366176" s="2195"/>
    </row>
    <row r="366200" spans="101:101">
      <c r="CW366200" s="2210"/>
    </row>
    <row r="366201" spans="101:101">
      <c r="CW366201" s="2195"/>
    </row>
    <row r="366225" spans="101:101">
      <c r="CW366225" s="2210"/>
    </row>
    <row r="366226" spans="101:101">
      <c r="CW366226" s="2195"/>
    </row>
    <row r="366250" spans="101:101">
      <c r="CW366250" s="2210"/>
    </row>
    <row r="366251" spans="101:101">
      <c r="CW366251" s="2195"/>
    </row>
    <row r="366275" spans="101:101">
      <c r="CW366275" s="2210"/>
    </row>
    <row r="366276" spans="101:101">
      <c r="CW366276" s="2195"/>
    </row>
    <row r="366300" spans="101:101">
      <c r="CW366300" s="2210"/>
    </row>
    <row r="366301" spans="101:101">
      <c r="CW366301" s="2195"/>
    </row>
    <row r="366325" spans="101:101">
      <c r="CW366325" s="2210"/>
    </row>
    <row r="366326" spans="101:101">
      <c r="CW366326" s="2195"/>
    </row>
    <row r="366350" spans="101:101">
      <c r="CW366350" s="2210"/>
    </row>
    <row r="366351" spans="101:101">
      <c r="CW366351" s="2195"/>
    </row>
    <row r="366375" spans="101:101">
      <c r="CW366375" s="2210"/>
    </row>
    <row r="366376" spans="101:101">
      <c r="CW366376" s="2195"/>
    </row>
    <row r="366400" spans="101:101">
      <c r="CW366400" s="2210"/>
    </row>
    <row r="366401" spans="101:101">
      <c r="CW366401" s="2195"/>
    </row>
    <row r="366425" spans="101:101">
      <c r="CW366425" s="2210"/>
    </row>
    <row r="366426" spans="101:101">
      <c r="CW366426" s="2195"/>
    </row>
    <row r="366450" spans="101:101">
      <c r="CW366450" s="2210"/>
    </row>
    <row r="366451" spans="101:101">
      <c r="CW366451" s="2195"/>
    </row>
    <row r="366475" spans="101:101">
      <c r="CW366475" s="2210"/>
    </row>
    <row r="366476" spans="101:101">
      <c r="CW366476" s="2195"/>
    </row>
    <row r="366500" spans="101:101">
      <c r="CW366500" s="2210"/>
    </row>
    <row r="366501" spans="101:101">
      <c r="CW366501" s="2195"/>
    </row>
    <row r="366525" spans="101:101">
      <c r="CW366525" s="2210"/>
    </row>
    <row r="366526" spans="101:101">
      <c r="CW366526" s="2195"/>
    </row>
    <row r="366550" spans="101:101">
      <c r="CW366550" s="2210"/>
    </row>
    <row r="366551" spans="101:101">
      <c r="CW366551" s="2195"/>
    </row>
    <row r="366575" spans="101:101">
      <c r="CW366575" s="2210"/>
    </row>
    <row r="366576" spans="101:101">
      <c r="CW366576" s="2195"/>
    </row>
    <row r="366600" spans="101:101">
      <c r="CW366600" s="2210"/>
    </row>
    <row r="366601" spans="101:101">
      <c r="CW366601" s="2195"/>
    </row>
    <row r="366625" spans="101:101">
      <c r="CW366625" s="2210"/>
    </row>
    <row r="366626" spans="101:101">
      <c r="CW366626" s="2195"/>
    </row>
    <row r="366650" spans="101:101">
      <c r="CW366650" s="2210"/>
    </row>
    <row r="366651" spans="101:101">
      <c r="CW366651" s="2195"/>
    </row>
    <row r="366675" spans="101:101">
      <c r="CW366675" s="2210"/>
    </row>
    <row r="366676" spans="101:101">
      <c r="CW366676" s="2195"/>
    </row>
    <row r="366700" spans="101:101">
      <c r="CW366700" s="2210"/>
    </row>
    <row r="366701" spans="101:101">
      <c r="CW366701" s="2195"/>
    </row>
    <row r="366725" spans="101:101">
      <c r="CW366725" s="2210"/>
    </row>
    <row r="366726" spans="101:101">
      <c r="CW366726" s="2195"/>
    </row>
    <row r="366750" spans="101:101">
      <c r="CW366750" s="2210"/>
    </row>
    <row r="366751" spans="101:101">
      <c r="CW366751" s="2195"/>
    </row>
    <row r="366775" spans="101:101">
      <c r="CW366775" s="2210"/>
    </row>
    <row r="366776" spans="101:101">
      <c r="CW366776" s="2195"/>
    </row>
    <row r="366800" spans="101:101">
      <c r="CW366800" s="2210"/>
    </row>
    <row r="366801" spans="101:101">
      <c r="CW366801" s="2195"/>
    </row>
    <row r="366825" spans="101:101">
      <c r="CW366825" s="2210"/>
    </row>
    <row r="366826" spans="101:101">
      <c r="CW366826" s="2195"/>
    </row>
    <row r="366850" spans="101:101">
      <c r="CW366850" s="2210"/>
    </row>
    <row r="366851" spans="101:101">
      <c r="CW366851" s="2195"/>
    </row>
    <row r="366875" spans="101:101">
      <c r="CW366875" s="2210"/>
    </row>
    <row r="366876" spans="101:101">
      <c r="CW366876" s="2195"/>
    </row>
    <row r="366900" spans="101:101">
      <c r="CW366900" s="2210"/>
    </row>
    <row r="366901" spans="101:101">
      <c r="CW366901" s="2195"/>
    </row>
    <row r="366925" spans="101:101">
      <c r="CW366925" s="2210"/>
    </row>
    <row r="366926" spans="101:101">
      <c r="CW366926" s="2195"/>
    </row>
    <row r="366950" spans="101:101">
      <c r="CW366950" s="2210"/>
    </row>
    <row r="366951" spans="101:101">
      <c r="CW366951" s="2195"/>
    </row>
    <row r="366975" spans="101:101">
      <c r="CW366975" s="2210"/>
    </row>
    <row r="366976" spans="101:101">
      <c r="CW366976" s="2195"/>
    </row>
    <row r="367000" spans="101:101">
      <c r="CW367000" s="2210"/>
    </row>
    <row r="367001" spans="101:101">
      <c r="CW367001" s="2195"/>
    </row>
    <row r="367025" spans="101:101">
      <c r="CW367025" s="2210"/>
    </row>
    <row r="367026" spans="101:101">
      <c r="CW367026" s="2195"/>
    </row>
    <row r="367050" spans="101:101">
      <c r="CW367050" s="2210"/>
    </row>
    <row r="367051" spans="101:101">
      <c r="CW367051" s="2195"/>
    </row>
    <row r="367075" spans="101:101">
      <c r="CW367075" s="2210"/>
    </row>
    <row r="367076" spans="101:101">
      <c r="CW367076" s="2195"/>
    </row>
    <row r="367100" spans="101:101">
      <c r="CW367100" s="2210"/>
    </row>
    <row r="367101" spans="101:101">
      <c r="CW367101" s="2195"/>
    </row>
    <row r="367125" spans="101:101">
      <c r="CW367125" s="2210"/>
    </row>
    <row r="367126" spans="101:101">
      <c r="CW367126" s="2195"/>
    </row>
    <row r="367150" spans="101:101">
      <c r="CW367150" s="2210"/>
    </row>
    <row r="367151" spans="101:101">
      <c r="CW367151" s="2195"/>
    </row>
    <row r="367175" spans="101:101">
      <c r="CW367175" s="2210"/>
    </row>
    <row r="367176" spans="101:101">
      <c r="CW367176" s="2195"/>
    </row>
    <row r="367200" spans="101:101">
      <c r="CW367200" s="2210"/>
    </row>
    <row r="367201" spans="101:101">
      <c r="CW367201" s="2195"/>
    </row>
    <row r="367225" spans="101:101">
      <c r="CW367225" s="2210"/>
    </row>
    <row r="367226" spans="101:101">
      <c r="CW367226" s="2195"/>
    </row>
    <row r="367250" spans="101:101">
      <c r="CW367250" s="2210"/>
    </row>
    <row r="367251" spans="101:101">
      <c r="CW367251" s="2195"/>
    </row>
    <row r="367275" spans="101:101">
      <c r="CW367275" s="2210"/>
    </row>
    <row r="367276" spans="101:101">
      <c r="CW367276" s="2195"/>
    </row>
    <row r="367300" spans="101:101">
      <c r="CW367300" s="2210"/>
    </row>
    <row r="367301" spans="101:101">
      <c r="CW367301" s="2195"/>
    </row>
    <row r="367325" spans="101:101">
      <c r="CW367325" s="2210"/>
    </row>
    <row r="367326" spans="101:101">
      <c r="CW367326" s="2195"/>
    </row>
    <row r="367350" spans="101:101">
      <c r="CW367350" s="2210"/>
    </row>
    <row r="367351" spans="101:101">
      <c r="CW367351" s="2195"/>
    </row>
    <row r="367375" spans="101:101">
      <c r="CW367375" s="2210"/>
    </row>
    <row r="367376" spans="101:101">
      <c r="CW367376" s="2195"/>
    </row>
    <row r="367400" spans="101:101">
      <c r="CW367400" s="2210"/>
    </row>
    <row r="367401" spans="101:101">
      <c r="CW367401" s="2195"/>
    </row>
    <row r="367425" spans="101:101">
      <c r="CW367425" s="2210"/>
    </row>
    <row r="367426" spans="101:101">
      <c r="CW367426" s="2195"/>
    </row>
    <row r="367450" spans="101:101">
      <c r="CW367450" s="2210"/>
    </row>
    <row r="367451" spans="101:101">
      <c r="CW367451" s="2195"/>
    </row>
    <row r="367475" spans="101:101">
      <c r="CW367475" s="2210"/>
    </row>
    <row r="367476" spans="101:101">
      <c r="CW367476" s="2195"/>
    </row>
    <row r="367500" spans="101:101">
      <c r="CW367500" s="2210"/>
    </row>
    <row r="367501" spans="101:101">
      <c r="CW367501" s="2195"/>
    </row>
    <row r="367525" spans="101:101">
      <c r="CW367525" s="2210"/>
    </row>
    <row r="367526" spans="101:101">
      <c r="CW367526" s="2195"/>
    </row>
    <row r="367550" spans="101:101">
      <c r="CW367550" s="2210"/>
    </row>
    <row r="367551" spans="101:101">
      <c r="CW367551" s="2195"/>
    </row>
    <row r="367575" spans="101:101">
      <c r="CW367575" s="2210"/>
    </row>
    <row r="367576" spans="101:101">
      <c r="CW367576" s="2195"/>
    </row>
    <row r="367600" spans="101:101">
      <c r="CW367600" s="2210"/>
    </row>
    <row r="367601" spans="101:101">
      <c r="CW367601" s="2195"/>
    </row>
    <row r="367625" spans="101:101">
      <c r="CW367625" s="2210"/>
    </row>
    <row r="367626" spans="101:101">
      <c r="CW367626" s="2195"/>
    </row>
    <row r="367650" spans="101:101">
      <c r="CW367650" s="2210"/>
    </row>
    <row r="367651" spans="101:101">
      <c r="CW367651" s="2195"/>
    </row>
    <row r="367675" spans="101:101">
      <c r="CW367675" s="2210"/>
    </row>
    <row r="367676" spans="101:101">
      <c r="CW367676" s="2195"/>
    </row>
    <row r="367700" spans="101:101">
      <c r="CW367700" s="2210"/>
    </row>
    <row r="367701" spans="101:101">
      <c r="CW367701" s="2195"/>
    </row>
    <row r="367725" spans="101:101">
      <c r="CW367725" s="2210"/>
    </row>
    <row r="367726" spans="101:101">
      <c r="CW367726" s="2195"/>
    </row>
    <row r="367750" spans="101:101">
      <c r="CW367750" s="2210"/>
    </row>
    <row r="367751" spans="101:101">
      <c r="CW367751" s="2195"/>
    </row>
    <row r="367775" spans="101:101">
      <c r="CW367775" s="2210"/>
    </row>
    <row r="367776" spans="101:101">
      <c r="CW367776" s="2195"/>
    </row>
    <row r="367800" spans="101:101">
      <c r="CW367800" s="2210"/>
    </row>
    <row r="367801" spans="101:101">
      <c r="CW367801" s="2195"/>
    </row>
    <row r="367825" spans="101:101">
      <c r="CW367825" s="2210"/>
    </row>
    <row r="367826" spans="101:101">
      <c r="CW367826" s="2195"/>
    </row>
    <row r="367850" spans="101:101">
      <c r="CW367850" s="2210"/>
    </row>
    <row r="367851" spans="101:101">
      <c r="CW367851" s="2195"/>
    </row>
    <row r="367875" spans="101:101">
      <c r="CW367875" s="2210"/>
    </row>
    <row r="367876" spans="101:101">
      <c r="CW367876" s="2195"/>
    </row>
    <row r="367900" spans="101:101">
      <c r="CW367900" s="2210"/>
    </row>
    <row r="367901" spans="101:101">
      <c r="CW367901" s="2195"/>
    </row>
    <row r="367925" spans="101:101">
      <c r="CW367925" s="2210"/>
    </row>
    <row r="367926" spans="101:101">
      <c r="CW367926" s="2195"/>
    </row>
    <row r="367950" spans="101:101">
      <c r="CW367950" s="2210"/>
    </row>
    <row r="367951" spans="101:101">
      <c r="CW367951" s="2195"/>
    </row>
    <row r="367975" spans="101:101">
      <c r="CW367975" s="2210"/>
    </row>
    <row r="367976" spans="101:101">
      <c r="CW367976" s="2195"/>
    </row>
    <row r="368000" spans="101:101">
      <c r="CW368000" s="2210"/>
    </row>
    <row r="368001" spans="101:101">
      <c r="CW368001" s="2195"/>
    </row>
    <row r="368025" spans="101:101">
      <c r="CW368025" s="2210"/>
    </row>
    <row r="368026" spans="101:101">
      <c r="CW368026" s="2195"/>
    </row>
    <row r="368050" spans="101:101">
      <c r="CW368050" s="2210"/>
    </row>
    <row r="368051" spans="101:101">
      <c r="CW368051" s="2195"/>
    </row>
    <row r="368075" spans="101:101">
      <c r="CW368075" s="2210"/>
    </row>
    <row r="368076" spans="101:101">
      <c r="CW368076" s="2195"/>
    </row>
    <row r="368100" spans="101:101">
      <c r="CW368100" s="2210"/>
    </row>
    <row r="368101" spans="101:101">
      <c r="CW368101" s="2195"/>
    </row>
    <row r="368125" spans="101:101">
      <c r="CW368125" s="2210"/>
    </row>
    <row r="368126" spans="101:101">
      <c r="CW368126" s="2195"/>
    </row>
    <row r="368150" spans="101:101">
      <c r="CW368150" s="2210"/>
    </row>
    <row r="368151" spans="101:101">
      <c r="CW368151" s="2195"/>
    </row>
    <row r="368175" spans="101:101">
      <c r="CW368175" s="2210"/>
    </row>
    <row r="368176" spans="101:101">
      <c r="CW368176" s="2195"/>
    </row>
    <row r="368200" spans="101:101">
      <c r="CW368200" s="2210"/>
    </row>
    <row r="368201" spans="101:101">
      <c r="CW368201" s="2195"/>
    </row>
    <row r="368225" spans="101:101">
      <c r="CW368225" s="2210"/>
    </row>
    <row r="368226" spans="101:101">
      <c r="CW368226" s="2195"/>
    </row>
    <row r="368250" spans="101:101">
      <c r="CW368250" s="2210"/>
    </row>
    <row r="368251" spans="101:101">
      <c r="CW368251" s="2195"/>
    </row>
    <row r="368275" spans="101:101">
      <c r="CW368275" s="2210"/>
    </row>
    <row r="368276" spans="101:101">
      <c r="CW368276" s="2195"/>
    </row>
    <row r="368300" spans="101:101">
      <c r="CW368300" s="2210"/>
    </row>
    <row r="368301" spans="101:101">
      <c r="CW368301" s="2195"/>
    </row>
    <row r="368325" spans="101:101">
      <c r="CW368325" s="2210"/>
    </row>
    <row r="368326" spans="101:101">
      <c r="CW368326" s="2195"/>
    </row>
    <row r="368350" spans="101:101">
      <c r="CW368350" s="2210"/>
    </row>
    <row r="368351" spans="101:101">
      <c r="CW368351" s="2195"/>
    </row>
    <row r="368375" spans="101:101">
      <c r="CW368375" s="2210"/>
    </row>
    <row r="368376" spans="101:101">
      <c r="CW368376" s="2195"/>
    </row>
    <row r="368400" spans="101:101">
      <c r="CW368400" s="2210"/>
    </row>
    <row r="368401" spans="101:101">
      <c r="CW368401" s="2195"/>
    </row>
    <row r="368425" spans="101:101">
      <c r="CW368425" s="2210"/>
    </row>
    <row r="368426" spans="101:101">
      <c r="CW368426" s="2195"/>
    </row>
    <row r="368450" spans="101:101">
      <c r="CW368450" s="2210"/>
    </row>
    <row r="368451" spans="101:101">
      <c r="CW368451" s="2195"/>
    </row>
    <row r="368475" spans="101:101">
      <c r="CW368475" s="2210"/>
    </row>
    <row r="368476" spans="101:101">
      <c r="CW368476" s="2195"/>
    </row>
    <row r="368500" spans="101:101">
      <c r="CW368500" s="2210"/>
    </row>
    <row r="368501" spans="101:101">
      <c r="CW368501" s="2195"/>
    </row>
    <row r="368525" spans="101:101">
      <c r="CW368525" s="2210"/>
    </row>
    <row r="368526" spans="101:101">
      <c r="CW368526" s="2195"/>
    </row>
    <row r="368550" spans="101:101">
      <c r="CW368550" s="2210"/>
    </row>
    <row r="368551" spans="101:101">
      <c r="CW368551" s="2195"/>
    </row>
    <row r="368575" spans="101:101">
      <c r="CW368575" s="2210"/>
    </row>
    <row r="368576" spans="101:101">
      <c r="CW368576" s="2195"/>
    </row>
    <row r="368600" spans="101:101">
      <c r="CW368600" s="2210"/>
    </row>
    <row r="368601" spans="101:101">
      <c r="CW368601" s="2195"/>
    </row>
    <row r="368625" spans="101:101">
      <c r="CW368625" s="2210"/>
    </row>
    <row r="368626" spans="101:101">
      <c r="CW368626" s="2195"/>
    </row>
    <row r="368650" spans="101:101">
      <c r="CW368650" s="2210"/>
    </row>
    <row r="368651" spans="101:101">
      <c r="CW368651" s="2195"/>
    </row>
    <row r="368675" spans="101:101">
      <c r="CW368675" s="2210"/>
    </row>
    <row r="368676" spans="101:101">
      <c r="CW368676" s="2195"/>
    </row>
    <row r="368700" spans="101:101">
      <c r="CW368700" s="2210"/>
    </row>
    <row r="368701" spans="101:101">
      <c r="CW368701" s="2195"/>
    </row>
    <row r="368725" spans="101:101">
      <c r="CW368725" s="2210"/>
    </row>
    <row r="368726" spans="101:101">
      <c r="CW368726" s="2195"/>
    </row>
    <row r="368750" spans="101:101">
      <c r="CW368750" s="2210"/>
    </row>
    <row r="368751" spans="101:101">
      <c r="CW368751" s="2195"/>
    </row>
    <row r="368775" spans="101:101">
      <c r="CW368775" s="2210"/>
    </row>
    <row r="368776" spans="101:101">
      <c r="CW368776" s="2195"/>
    </row>
    <row r="368800" spans="101:101">
      <c r="CW368800" s="2210"/>
    </row>
    <row r="368801" spans="101:101">
      <c r="CW368801" s="2195"/>
    </row>
    <row r="368825" spans="101:101">
      <c r="CW368825" s="2210"/>
    </row>
    <row r="368826" spans="101:101">
      <c r="CW368826" s="2195"/>
    </row>
    <row r="368850" spans="101:101">
      <c r="CW368850" s="2210"/>
    </row>
    <row r="368851" spans="101:101">
      <c r="CW368851" s="2195"/>
    </row>
    <row r="368875" spans="101:101">
      <c r="CW368875" s="2210"/>
    </row>
    <row r="368876" spans="101:101">
      <c r="CW368876" s="2195"/>
    </row>
    <row r="368900" spans="101:101">
      <c r="CW368900" s="2210"/>
    </row>
    <row r="368901" spans="101:101">
      <c r="CW368901" s="2195"/>
    </row>
    <row r="368925" spans="101:101">
      <c r="CW368925" s="2210"/>
    </row>
    <row r="368926" spans="101:101">
      <c r="CW368926" s="2195"/>
    </row>
    <row r="368950" spans="101:101">
      <c r="CW368950" s="2210"/>
    </row>
    <row r="368951" spans="101:101">
      <c r="CW368951" s="2195"/>
    </row>
    <row r="368975" spans="101:101">
      <c r="CW368975" s="2210"/>
    </row>
    <row r="368976" spans="101:101">
      <c r="CW368976" s="2195"/>
    </row>
    <row r="369000" spans="101:101">
      <c r="CW369000" s="2210"/>
    </row>
    <row r="369001" spans="101:101">
      <c r="CW369001" s="2195"/>
    </row>
    <row r="369025" spans="101:101">
      <c r="CW369025" s="2210"/>
    </row>
    <row r="369026" spans="101:101">
      <c r="CW369026" s="2195"/>
    </row>
    <row r="369050" spans="101:101">
      <c r="CW369050" s="2210"/>
    </row>
    <row r="369051" spans="101:101">
      <c r="CW369051" s="2195"/>
    </row>
    <row r="369075" spans="101:101">
      <c r="CW369075" s="2210"/>
    </row>
    <row r="369076" spans="101:101">
      <c r="CW369076" s="2195"/>
    </row>
    <row r="369100" spans="101:101">
      <c r="CW369100" s="2210"/>
    </row>
    <row r="369101" spans="101:101">
      <c r="CW369101" s="2195"/>
    </row>
    <row r="369125" spans="101:101">
      <c r="CW369125" s="2210"/>
    </row>
    <row r="369126" spans="101:101">
      <c r="CW369126" s="2195"/>
    </row>
    <row r="369150" spans="101:101">
      <c r="CW369150" s="2210"/>
    </row>
    <row r="369151" spans="101:101">
      <c r="CW369151" s="2195"/>
    </row>
    <row r="369175" spans="101:101">
      <c r="CW369175" s="2210"/>
    </row>
    <row r="369176" spans="101:101">
      <c r="CW369176" s="2195"/>
    </row>
    <row r="369200" spans="101:101">
      <c r="CW369200" s="2210"/>
    </row>
    <row r="369201" spans="101:101">
      <c r="CW369201" s="2195"/>
    </row>
    <row r="369225" spans="101:101">
      <c r="CW369225" s="2210"/>
    </row>
    <row r="369226" spans="101:101">
      <c r="CW369226" s="2195"/>
    </row>
    <row r="369250" spans="101:101">
      <c r="CW369250" s="2210"/>
    </row>
    <row r="369251" spans="101:101">
      <c r="CW369251" s="2195"/>
    </row>
    <row r="369275" spans="101:101">
      <c r="CW369275" s="2210"/>
    </row>
    <row r="369276" spans="101:101">
      <c r="CW369276" s="2195"/>
    </row>
    <row r="369300" spans="101:101">
      <c r="CW369300" s="2210"/>
    </row>
    <row r="369301" spans="101:101">
      <c r="CW369301" s="2195"/>
    </row>
    <row r="369325" spans="101:101">
      <c r="CW369325" s="2210"/>
    </row>
    <row r="369326" spans="101:101">
      <c r="CW369326" s="2195"/>
    </row>
    <row r="369350" spans="101:101">
      <c r="CW369350" s="2210"/>
    </row>
    <row r="369351" spans="101:101">
      <c r="CW369351" s="2195"/>
    </row>
    <row r="369375" spans="101:101">
      <c r="CW369375" s="2210"/>
    </row>
    <row r="369376" spans="101:101">
      <c r="CW369376" s="2195"/>
    </row>
    <row r="369400" spans="101:101">
      <c r="CW369400" s="2210"/>
    </row>
    <row r="369401" spans="101:101">
      <c r="CW369401" s="2195"/>
    </row>
    <row r="369425" spans="101:101">
      <c r="CW369425" s="2210"/>
    </row>
    <row r="369426" spans="101:101">
      <c r="CW369426" s="2195"/>
    </row>
    <row r="369450" spans="101:101">
      <c r="CW369450" s="2210"/>
    </row>
    <row r="369451" spans="101:101">
      <c r="CW369451" s="2195"/>
    </row>
    <row r="369475" spans="101:101">
      <c r="CW369475" s="2210"/>
    </row>
    <row r="369476" spans="101:101">
      <c r="CW369476" s="2195"/>
    </row>
    <row r="369500" spans="101:101">
      <c r="CW369500" s="2210"/>
    </row>
    <row r="369501" spans="101:101">
      <c r="CW369501" s="2195"/>
    </row>
    <row r="369525" spans="101:101">
      <c r="CW369525" s="2210"/>
    </row>
    <row r="369526" spans="101:101">
      <c r="CW369526" s="2195"/>
    </row>
    <row r="369550" spans="101:101">
      <c r="CW369550" s="2210"/>
    </row>
    <row r="369551" spans="101:101">
      <c r="CW369551" s="2195"/>
    </row>
    <row r="369575" spans="101:101">
      <c r="CW369575" s="2210"/>
    </row>
    <row r="369576" spans="101:101">
      <c r="CW369576" s="2195"/>
    </row>
    <row r="369600" spans="101:101">
      <c r="CW369600" s="2210"/>
    </row>
    <row r="369601" spans="101:101">
      <c r="CW369601" s="2195"/>
    </row>
    <row r="369625" spans="101:101">
      <c r="CW369625" s="2210"/>
    </row>
    <row r="369626" spans="101:101">
      <c r="CW369626" s="2195"/>
    </row>
    <row r="369650" spans="101:101">
      <c r="CW369650" s="2210"/>
    </row>
    <row r="369651" spans="101:101">
      <c r="CW369651" s="2195"/>
    </row>
    <row r="369675" spans="101:101">
      <c r="CW369675" s="2210"/>
    </row>
    <row r="369676" spans="101:101">
      <c r="CW369676" s="2195"/>
    </row>
    <row r="369700" spans="101:101">
      <c r="CW369700" s="2210"/>
    </row>
    <row r="369701" spans="101:101">
      <c r="CW369701" s="2195"/>
    </row>
    <row r="369725" spans="101:101">
      <c r="CW369725" s="2210"/>
    </row>
    <row r="369726" spans="101:101">
      <c r="CW369726" s="2195"/>
    </row>
    <row r="369750" spans="101:101">
      <c r="CW369750" s="2210"/>
    </row>
    <row r="369751" spans="101:101">
      <c r="CW369751" s="2195"/>
    </row>
    <row r="369775" spans="101:101">
      <c r="CW369775" s="2210"/>
    </row>
    <row r="369776" spans="101:101">
      <c r="CW369776" s="2195"/>
    </row>
    <row r="369800" spans="101:101">
      <c r="CW369800" s="2210"/>
    </row>
    <row r="369801" spans="101:101">
      <c r="CW369801" s="2195"/>
    </row>
    <row r="369825" spans="101:101">
      <c r="CW369825" s="2210"/>
    </row>
    <row r="369826" spans="101:101">
      <c r="CW369826" s="2195"/>
    </row>
    <row r="369850" spans="101:101">
      <c r="CW369850" s="2210"/>
    </row>
    <row r="369851" spans="101:101">
      <c r="CW369851" s="2195"/>
    </row>
    <row r="369875" spans="101:101">
      <c r="CW369875" s="2210"/>
    </row>
    <row r="369876" spans="101:101">
      <c r="CW369876" s="2195"/>
    </row>
    <row r="369900" spans="101:101">
      <c r="CW369900" s="2210"/>
    </row>
    <row r="369901" spans="101:101">
      <c r="CW369901" s="2195"/>
    </row>
    <row r="369925" spans="101:101">
      <c r="CW369925" s="2210"/>
    </row>
    <row r="369926" spans="101:101">
      <c r="CW369926" s="2195"/>
    </row>
    <row r="369950" spans="101:101">
      <c r="CW369950" s="2210"/>
    </row>
    <row r="369951" spans="101:101">
      <c r="CW369951" s="2195"/>
    </row>
    <row r="369975" spans="101:101">
      <c r="CW369975" s="2210"/>
    </row>
    <row r="369976" spans="101:101">
      <c r="CW369976" s="2195"/>
    </row>
    <row r="370000" spans="101:101">
      <c r="CW370000" s="2210"/>
    </row>
    <row r="370001" spans="101:101">
      <c r="CW370001" s="2195"/>
    </row>
    <row r="370025" spans="101:101">
      <c r="CW370025" s="2210"/>
    </row>
    <row r="370026" spans="101:101">
      <c r="CW370026" s="2195"/>
    </row>
    <row r="370050" spans="101:101">
      <c r="CW370050" s="2210"/>
    </row>
    <row r="370051" spans="101:101">
      <c r="CW370051" s="2195"/>
    </row>
    <row r="370075" spans="101:101">
      <c r="CW370075" s="2210"/>
    </row>
    <row r="370076" spans="101:101">
      <c r="CW370076" s="2195"/>
    </row>
    <row r="370100" spans="101:101">
      <c r="CW370100" s="2210"/>
    </row>
    <row r="370101" spans="101:101">
      <c r="CW370101" s="2195"/>
    </row>
    <row r="370125" spans="101:101">
      <c r="CW370125" s="2210"/>
    </row>
    <row r="370126" spans="101:101">
      <c r="CW370126" s="2195"/>
    </row>
    <row r="370150" spans="101:101">
      <c r="CW370150" s="2210"/>
    </row>
    <row r="370151" spans="101:101">
      <c r="CW370151" s="2195"/>
    </row>
    <row r="370175" spans="101:101">
      <c r="CW370175" s="2210"/>
    </row>
    <row r="370176" spans="101:101">
      <c r="CW370176" s="2195"/>
    </row>
    <row r="370200" spans="101:101">
      <c r="CW370200" s="2210"/>
    </row>
    <row r="370201" spans="101:101">
      <c r="CW370201" s="2195"/>
    </row>
    <row r="370225" spans="101:101">
      <c r="CW370225" s="2210"/>
    </row>
    <row r="370226" spans="101:101">
      <c r="CW370226" s="2195"/>
    </row>
    <row r="370250" spans="101:101">
      <c r="CW370250" s="2210"/>
    </row>
    <row r="370251" spans="101:101">
      <c r="CW370251" s="2195"/>
    </row>
    <row r="370275" spans="101:101">
      <c r="CW370275" s="2210"/>
    </row>
    <row r="370276" spans="101:101">
      <c r="CW370276" s="2195"/>
    </row>
    <row r="370300" spans="101:101">
      <c r="CW370300" s="2210"/>
    </row>
    <row r="370301" spans="101:101">
      <c r="CW370301" s="2195"/>
    </row>
    <row r="370325" spans="101:101">
      <c r="CW370325" s="2210"/>
    </row>
    <row r="370326" spans="101:101">
      <c r="CW370326" s="2195"/>
    </row>
    <row r="370350" spans="101:101">
      <c r="CW370350" s="2210"/>
    </row>
    <row r="370351" spans="101:101">
      <c r="CW370351" s="2195"/>
    </row>
    <row r="370375" spans="101:101">
      <c r="CW370375" s="2210"/>
    </row>
    <row r="370376" spans="101:101">
      <c r="CW370376" s="2195"/>
    </row>
    <row r="370400" spans="101:101">
      <c r="CW370400" s="2210"/>
    </row>
    <row r="370401" spans="101:101">
      <c r="CW370401" s="2195"/>
    </row>
    <row r="370425" spans="101:101">
      <c r="CW370425" s="2210"/>
    </row>
    <row r="370426" spans="101:101">
      <c r="CW370426" s="2195"/>
    </row>
    <row r="370450" spans="101:101">
      <c r="CW370450" s="2210"/>
    </row>
    <row r="370451" spans="101:101">
      <c r="CW370451" s="2195"/>
    </row>
    <row r="370475" spans="101:101">
      <c r="CW370475" s="2210"/>
    </row>
    <row r="370476" spans="101:101">
      <c r="CW370476" s="2195"/>
    </row>
    <row r="370500" spans="101:101">
      <c r="CW370500" s="2210"/>
    </row>
    <row r="370501" spans="101:101">
      <c r="CW370501" s="2195"/>
    </row>
    <row r="370525" spans="101:101">
      <c r="CW370525" s="2210"/>
    </row>
    <row r="370526" spans="101:101">
      <c r="CW370526" s="2195"/>
    </row>
    <row r="370550" spans="101:101">
      <c r="CW370550" s="2210"/>
    </row>
    <row r="370551" spans="101:101">
      <c r="CW370551" s="2195"/>
    </row>
    <row r="370575" spans="101:101">
      <c r="CW370575" s="2210"/>
    </row>
    <row r="370576" spans="101:101">
      <c r="CW370576" s="2195"/>
    </row>
    <row r="370600" spans="101:101">
      <c r="CW370600" s="2210"/>
    </row>
    <row r="370601" spans="101:101">
      <c r="CW370601" s="2195"/>
    </row>
    <row r="370625" spans="101:101">
      <c r="CW370625" s="2210"/>
    </row>
    <row r="370626" spans="101:101">
      <c r="CW370626" s="2195"/>
    </row>
    <row r="370650" spans="101:101">
      <c r="CW370650" s="2210"/>
    </row>
    <row r="370651" spans="101:101">
      <c r="CW370651" s="2195"/>
    </row>
    <row r="370675" spans="101:101">
      <c r="CW370675" s="2210"/>
    </row>
    <row r="370676" spans="101:101">
      <c r="CW370676" s="2195"/>
    </row>
    <row r="370700" spans="101:101">
      <c r="CW370700" s="2210"/>
    </row>
    <row r="370701" spans="101:101">
      <c r="CW370701" s="2195"/>
    </row>
    <row r="370725" spans="101:101">
      <c r="CW370725" s="2210"/>
    </row>
    <row r="370726" spans="101:101">
      <c r="CW370726" s="2195"/>
    </row>
    <row r="370750" spans="101:101">
      <c r="CW370750" s="2210"/>
    </row>
    <row r="370751" spans="101:101">
      <c r="CW370751" s="2195"/>
    </row>
    <row r="370775" spans="101:101">
      <c r="CW370775" s="2210"/>
    </row>
    <row r="370776" spans="101:101">
      <c r="CW370776" s="2195"/>
    </row>
    <row r="370800" spans="101:101">
      <c r="CW370800" s="2210"/>
    </row>
    <row r="370801" spans="101:101">
      <c r="CW370801" s="2195"/>
    </row>
    <row r="370825" spans="101:101">
      <c r="CW370825" s="2210"/>
    </row>
    <row r="370826" spans="101:101">
      <c r="CW370826" s="2195"/>
    </row>
    <row r="370850" spans="101:101">
      <c r="CW370850" s="2210"/>
    </row>
    <row r="370851" spans="101:101">
      <c r="CW370851" s="2195"/>
    </row>
    <row r="370875" spans="101:101">
      <c r="CW370875" s="2210"/>
    </row>
    <row r="370876" spans="101:101">
      <c r="CW370876" s="2195"/>
    </row>
    <row r="370900" spans="101:101">
      <c r="CW370900" s="2210"/>
    </row>
    <row r="370901" spans="101:101">
      <c r="CW370901" s="2195"/>
    </row>
    <row r="370925" spans="101:101">
      <c r="CW370925" s="2210"/>
    </row>
    <row r="370926" spans="101:101">
      <c r="CW370926" s="2195"/>
    </row>
    <row r="370950" spans="101:101">
      <c r="CW370950" s="2210"/>
    </row>
    <row r="370951" spans="101:101">
      <c r="CW370951" s="2195"/>
    </row>
    <row r="370975" spans="101:101">
      <c r="CW370975" s="2210"/>
    </row>
    <row r="370976" spans="101:101">
      <c r="CW370976" s="2195"/>
    </row>
    <row r="371000" spans="101:101">
      <c r="CW371000" s="2210"/>
    </row>
    <row r="371001" spans="101:101">
      <c r="CW371001" s="2195"/>
    </row>
    <row r="371025" spans="101:101">
      <c r="CW371025" s="2210"/>
    </row>
    <row r="371026" spans="101:101">
      <c r="CW371026" s="2195"/>
    </row>
    <row r="371050" spans="101:101">
      <c r="CW371050" s="2210"/>
    </row>
    <row r="371051" spans="101:101">
      <c r="CW371051" s="2195"/>
    </row>
    <row r="371075" spans="101:101">
      <c r="CW371075" s="2210"/>
    </row>
    <row r="371076" spans="101:101">
      <c r="CW371076" s="2195"/>
    </row>
    <row r="371100" spans="101:101">
      <c r="CW371100" s="2210"/>
    </row>
    <row r="371101" spans="101:101">
      <c r="CW371101" s="2195"/>
    </row>
    <row r="371125" spans="101:101">
      <c r="CW371125" s="2210"/>
    </row>
    <row r="371126" spans="101:101">
      <c r="CW371126" s="2195"/>
    </row>
    <row r="371150" spans="101:101">
      <c r="CW371150" s="2210"/>
    </row>
    <row r="371151" spans="101:101">
      <c r="CW371151" s="2195"/>
    </row>
    <row r="371175" spans="101:101">
      <c r="CW371175" s="2210"/>
    </row>
    <row r="371176" spans="101:101">
      <c r="CW371176" s="2195"/>
    </row>
    <row r="371200" spans="101:101">
      <c r="CW371200" s="2210"/>
    </row>
    <row r="371201" spans="101:101">
      <c r="CW371201" s="2195"/>
    </row>
    <row r="371225" spans="101:101">
      <c r="CW371225" s="2210"/>
    </row>
    <row r="371226" spans="101:101">
      <c r="CW371226" s="2195"/>
    </row>
    <row r="371250" spans="101:101">
      <c r="CW371250" s="2210"/>
    </row>
    <row r="371251" spans="101:101">
      <c r="CW371251" s="2195"/>
    </row>
    <row r="371275" spans="101:101">
      <c r="CW371275" s="2210"/>
    </row>
    <row r="371276" spans="101:101">
      <c r="CW371276" s="2195"/>
    </row>
    <row r="371300" spans="101:101">
      <c r="CW371300" s="2210"/>
    </row>
    <row r="371301" spans="101:101">
      <c r="CW371301" s="2195"/>
    </row>
    <row r="371325" spans="101:101">
      <c r="CW371325" s="2210"/>
    </row>
    <row r="371326" spans="101:101">
      <c r="CW371326" s="2195"/>
    </row>
    <row r="371350" spans="101:101">
      <c r="CW371350" s="2210"/>
    </row>
    <row r="371351" spans="101:101">
      <c r="CW371351" s="2195"/>
    </row>
    <row r="371375" spans="101:101">
      <c r="CW371375" s="2210"/>
    </row>
    <row r="371376" spans="101:101">
      <c r="CW371376" s="2195"/>
    </row>
    <row r="371400" spans="101:101">
      <c r="CW371400" s="2210"/>
    </row>
    <row r="371401" spans="101:101">
      <c r="CW371401" s="2195"/>
    </row>
    <row r="371425" spans="101:101">
      <c r="CW371425" s="2210"/>
    </row>
    <row r="371426" spans="101:101">
      <c r="CW371426" s="2195"/>
    </row>
    <row r="371450" spans="101:101">
      <c r="CW371450" s="2210"/>
    </row>
    <row r="371451" spans="101:101">
      <c r="CW371451" s="2195"/>
    </row>
    <row r="371475" spans="101:101">
      <c r="CW371475" s="2210"/>
    </row>
    <row r="371476" spans="101:101">
      <c r="CW371476" s="2195"/>
    </row>
    <row r="371500" spans="101:101">
      <c r="CW371500" s="2210"/>
    </row>
    <row r="371501" spans="101:101">
      <c r="CW371501" s="2195"/>
    </row>
    <row r="371525" spans="101:101">
      <c r="CW371525" s="2210"/>
    </row>
    <row r="371526" spans="101:101">
      <c r="CW371526" s="2195"/>
    </row>
    <row r="371550" spans="101:101">
      <c r="CW371550" s="2210"/>
    </row>
    <row r="371551" spans="101:101">
      <c r="CW371551" s="2195"/>
    </row>
    <row r="371575" spans="101:101">
      <c r="CW371575" s="2210"/>
    </row>
    <row r="371576" spans="101:101">
      <c r="CW371576" s="2195"/>
    </row>
    <row r="371600" spans="101:101">
      <c r="CW371600" s="2210"/>
    </row>
    <row r="371601" spans="101:101">
      <c r="CW371601" s="2195"/>
    </row>
    <row r="371625" spans="101:101">
      <c r="CW371625" s="2210"/>
    </row>
    <row r="371626" spans="101:101">
      <c r="CW371626" s="2195"/>
    </row>
    <row r="371650" spans="101:101">
      <c r="CW371650" s="2210"/>
    </row>
    <row r="371651" spans="101:101">
      <c r="CW371651" s="2195"/>
    </row>
    <row r="371675" spans="101:101">
      <c r="CW371675" s="2210"/>
    </row>
    <row r="371676" spans="101:101">
      <c r="CW371676" s="2195"/>
    </row>
    <row r="371700" spans="101:101">
      <c r="CW371700" s="2210"/>
    </row>
    <row r="371701" spans="101:101">
      <c r="CW371701" s="2195"/>
    </row>
    <row r="371725" spans="101:101">
      <c r="CW371725" s="2210"/>
    </row>
    <row r="371726" spans="101:101">
      <c r="CW371726" s="2195"/>
    </row>
    <row r="371750" spans="101:101">
      <c r="CW371750" s="2210"/>
    </row>
    <row r="371751" spans="101:101">
      <c r="CW371751" s="2195"/>
    </row>
    <row r="371775" spans="101:101">
      <c r="CW371775" s="2210"/>
    </row>
    <row r="371776" spans="101:101">
      <c r="CW371776" s="2195"/>
    </row>
    <row r="371800" spans="101:101">
      <c r="CW371800" s="2210"/>
    </row>
    <row r="371801" spans="101:101">
      <c r="CW371801" s="2195"/>
    </row>
    <row r="371825" spans="101:101">
      <c r="CW371825" s="2210"/>
    </row>
    <row r="371826" spans="101:101">
      <c r="CW371826" s="2195"/>
    </row>
    <row r="371850" spans="101:101">
      <c r="CW371850" s="2210"/>
    </row>
    <row r="371851" spans="101:101">
      <c r="CW371851" s="2195"/>
    </row>
    <row r="371875" spans="101:101">
      <c r="CW371875" s="2210"/>
    </row>
    <row r="371876" spans="101:101">
      <c r="CW371876" s="2195"/>
    </row>
    <row r="371900" spans="101:101">
      <c r="CW371900" s="2210"/>
    </row>
    <row r="371901" spans="101:101">
      <c r="CW371901" s="2195"/>
    </row>
    <row r="371925" spans="101:101">
      <c r="CW371925" s="2210"/>
    </row>
    <row r="371926" spans="101:101">
      <c r="CW371926" s="2195"/>
    </row>
    <row r="371950" spans="101:101">
      <c r="CW371950" s="2210"/>
    </row>
    <row r="371951" spans="101:101">
      <c r="CW371951" s="2195"/>
    </row>
    <row r="371975" spans="101:101">
      <c r="CW371975" s="2210"/>
    </row>
    <row r="371976" spans="101:101">
      <c r="CW371976" s="2195"/>
    </row>
    <row r="372000" spans="101:101">
      <c r="CW372000" s="2210"/>
    </row>
    <row r="372001" spans="101:101">
      <c r="CW372001" s="2195"/>
    </row>
    <row r="372025" spans="101:101">
      <c r="CW372025" s="2210"/>
    </row>
    <row r="372026" spans="101:101">
      <c r="CW372026" s="2195"/>
    </row>
    <row r="372050" spans="101:101">
      <c r="CW372050" s="2210"/>
    </row>
    <row r="372051" spans="101:101">
      <c r="CW372051" s="2195"/>
    </row>
    <row r="372075" spans="101:101">
      <c r="CW372075" s="2210"/>
    </row>
    <row r="372076" spans="101:101">
      <c r="CW372076" s="2195"/>
    </row>
    <row r="372100" spans="101:101">
      <c r="CW372100" s="2210"/>
    </row>
    <row r="372101" spans="101:101">
      <c r="CW372101" s="2195"/>
    </row>
    <row r="372125" spans="101:101">
      <c r="CW372125" s="2210"/>
    </row>
    <row r="372126" spans="101:101">
      <c r="CW372126" s="2195"/>
    </row>
    <row r="372150" spans="101:101">
      <c r="CW372150" s="2210"/>
    </row>
    <row r="372151" spans="101:101">
      <c r="CW372151" s="2195"/>
    </row>
    <row r="372175" spans="101:101">
      <c r="CW372175" s="2210"/>
    </row>
    <row r="372176" spans="101:101">
      <c r="CW372176" s="2195"/>
    </row>
    <row r="372200" spans="101:101">
      <c r="CW372200" s="2210"/>
    </row>
    <row r="372201" spans="101:101">
      <c r="CW372201" s="2195"/>
    </row>
    <row r="372225" spans="101:101">
      <c r="CW372225" s="2210"/>
    </row>
    <row r="372226" spans="101:101">
      <c r="CW372226" s="2195"/>
    </row>
    <row r="372250" spans="101:101">
      <c r="CW372250" s="2210"/>
    </row>
    <row r="372251" spans="101:101">
      <c r="CW372251" s="2195"/>
    </row>
    <row r="372275" spans="101:101">
      <c r="CW372275" s="2210"/>
    </row>
    <row r="372276" spans="101:101">
      <c r="CW372276" s="2195"/>
    </row>
    <row r="372300" spans="101:101">
      <c r="CW372300" s="2210"/>
    </row>
    <row r="372301" spans="101:101">
      <c r="CW372301" s="2195"/>
    </row>
    <row r="372325" spans="101:101">
      <c r="CW372325" s="2210"/>
    </row>
    <row r="372326" spans="101:101">
      <c r="CW372326" s="2195"/>
    </row>
    <row r="372350" spans="101:101">
      <c r="CW372350" s="2210"/>
    </row>
    <row r="372351" spans="101:101">
      <c r="CW372351" s="2195"/>
    </row>
    <row r="372375" spans="101:101">
      <c r="CW372375" s="2210"/>
    </row>
    <row r="372376" spans="101:101">
      <c r="CW372376" s="2195"/>
    </row>
    <row r="372400" spans="101:101">
      <c r="CW372400" s="2210"/>
    </row>
    <row r="372401" spans="101:101">
      <c r="CW372401" s="2195"/>
    </row>
    <row r="372425" spans="101:101">
      <c r="CW372425" s="2210"/>
    </row>
    <row r="372426" spans="101:101">
      <c r="CW372426" s="2195"/>
    </row>
    <row r="372450" spans="101:101">
      <c r="CW372450" s="2210"/>
    </row>
    <row r="372451" spans="101:101">
      <c r="CW372451" s="2195"/>
    </row>
    <row r="372475" spans="101:101">
      <c r="CW372475" s="2210"/>
    </row>
    <row r="372476" spans="101:101">
      <c r="CW372476" s="2195"/>
    </row>
    <row r="372500" spans="101:101">
      <c r="CW372500" s="2210"/>
    </row>
    <row r="372501" spans="101:101">
      <c r="CW372501" s="2195"/>
    </row>
    <row r="372525" spans="101:101">
      <c r="CW372525" s="2210"/>
    </row>
    <row r="372526" spans="101:101">
      <c r="CW372526" s="2195"/>
    </row>
    <row r="372550" spans="101:101">
      <c r="CW372550" s="2210"/>
    </row>
    <row r="372551" spans="101:101">
      <c r="CW372551" s="2195"/>
    </row>
    <row r="372575" spans="101:101">
      <c r="CW372575" s="2210"/>
    </row>
    <row r="372576" spans="101:101">
      <c r="CW372576" s="2195"/>
    </row>
    <row r="372600" spans="101:101">
      <c r="CW372600" s="2210"/>
    </row>
    <row r="372601" spans="101:101">
      <c r="CW372601" s="2195"/>
    </row>
    <row r="372625" spans="101:101">
      <c r="CW372625" s="2210"/>
    </row>
    <row r="372626" spans="101:101">
      <c r="CW372626" s="2195"/>
    </row>
    <row r="372650" spans="101:101">
      <c r="CW372650" s="2210"/>
    </row>
    <row r="372651" spans="101:101">
      <c r="CW372651" s="2195"/>
    </row>
    <row r="372675" spans="101:101">
      <c r="CW372675" s="2210"/>
    </row>
    <row r="372676" spans="101:101">
      <c r="CW372676" s="2195"/>
    </row>
    <row r="372700" spans="101:101">
      <c r="CW372700" s="2210"/>
    </row>
    <row r="372701" spans="101:101">
      <c r="CW372701" s="2195"/>
    </row>
    <row r="372725" spans="101:101">
      <c r="CW372725" s="2210"/>
    </row>
    <row r="372726" spans="101:101">
      <c r="CW372726" s="2195"/>
    </row>
    <row r="372750" spans="101:101">
      <c r="CW372750" s="2210"/>
    </row>
    <row r="372751" spans="101:101">
      <c r="CW372751" s="2195"/>
    </row>
    <row r="372775" spans="101:101">
      <c r="CW372775" s="2210"/>
    </row>
    <row r="372776" spans="101:101">
      <c r="CW372776" s="2195"/>
    </row>
    <row r="372800" spans="101:101">
      <c r="CW372800" s="2210"/>
    </row>
    <row r="372801" spans="101:101">
      <c r="CW372801" s="2195"/>
    </row>
    <row r="372825" spans="101:101">
      <c r="CW372825" s="2210"/>
    </row>
    <row r="372826" spans="101:101">
      <c r="CW372826" s="2195"/>
    </row>
    <row r="372850" spans="101:101">
      <c r="CW372850" s="2210"/>
    </row>
    <row r="372851" spans="101:101">
      <c r="CW372851" s="2195"/>
    </row>
    <row r="372875" spans="101:101">
      <c r="CW372875" s="2210"/>
    </row>
    <row r="372876" spans="101:101">
      <c r="CW372876" s="2195"/>
    </row>
    <row r="372900" spans="101:101">
      <c r="CW372900" s="2210"/>
    </row>
    <row r="372901" spans="101:101">
      <c r="CW372901" s="2195"/>
    </row>
    <row r="372925" spans="101:101">
      <c r="CW372925" s="2210"/>
    </row>
    <row r="372926" spans="101:101">
      <c r="CW372926" s="2195"/>
    </row>
    <row r="372950" spans="101:101">
      <c r="CW372950" s="2210"/>
    </row>
    <row r="372951" spans="101:101">
      <c r="CW372951" s="2195"/>
    </row>
    <row r="372975" spans="101:101">
      <c r="CW372975" s="2210"/>
    </row>
    <row r="372976" spans="101:101">
      <c r="CW372976" s="2195"/>
    </row>
    <row r="373000" spans="101:101">
      <c r="CW373000" s="2210"/>
    </row>
    <row r="373001" spans="101:101">
      <c r="CW373001" s="2195"/>
    </row>
    <row r="373025" spans="101:101">
      <c r="CW373025" s="2210"/>
    </row>
    <row r="373026" spans="101:101">
      <c r="CW373026" s="2195"/>
    </row>
    <row r="373050" spans="101:101">
      <c r="CW373050" s="2210"/>
    </row>
    <row r="373051" spans="101:101">
      <c r="CW373051" s="2195"/>
    </row>
    <row r="373075" spans="101:101">
      <c r="CW373075" s="2210"/>
    </row>
    <row r="373076" spans="101:101">
      <c r="CW373076" s="2195"/>
    </row>
    <row r="373100" spans="101:101">
      <c r="CW373100" s="2210"/>
    </row>
    <row r="373101" spans="101:101">
      <c r="CW373101" s="2195"/>
    </row>
    <row r="373125" spans="101:101">
      <c r="CW373125" s="2210"/>
    </row>
    <row r="373126" spans="101:101">
      <c r="CW373126" s="2195"/>
    </row>
    <row r="373150" spans="101:101">
      <c r="CW373150" s="2210"/>
    </row>
    <row r="373151" spans="101:101">
      <c r="CW373151" s="2195"/>
    </row>
    <row r="373175" spans="101:101">
      <c r="CW373175" s="2210"/>
    </row>
    <row r="373176" spans="101:101">
      <c r="CW373176" s="2195"/>
    </row>
    <row r="373200" spans="101:101">
      <c r="CW373200" s="2210"/>
    </row>
    <row r="373201" spans="101:101">
      <c r="CW373201" s="2195"/>
    </row>
    <row r="373225" spans="101:101">
      <c r="CW373225" s="2210"/>
    </row>
    <row r="373226" spans="101:101">
      <c r="CW373226" s="2195"/>
    </row>
    <row r="373250" spans="101:101">
      <c r="CW373250" s="2210"/>
    </row>
    <row r="373251" spans="101:101">
      <c r="CW373251" s="2195"/>
    </row>
    <row r="373275" spans="101:101">
      <c r="CW373275" s="2210"/>
    </row>
    <row r="373276" spans="101:101">
      <c r="CW373276" s="2195"/>
    </row>
    <row r="373300" spans="101:101">
      <c r="CW373300" s="2210"/>
    </row>
    <row r="373301" spans="101:101">
      <c r="CW373301" s="2195"/>
    </row>
    <row r="373325" spans="101:101">
      <c r="CW373325" s="2210"/>
    </row>
    <row r="373326" spans="101:101">
      <c r="CW373326" s="2195"/>
    </row>
    <row r="373350" spans="101:101">
      <c r="CW373350" s="2210"/>
    </row>
    <row r="373351" spans="101:101">
      <c r="CW373351" s="2195"/>
    </row>
    <row r="373375" spans="101:101">
      <c r="CW373375" s="2210"/>
    </row>
    <row r="373376" spans="101:101">
      <c r="CW373376" s="2195"/>
    </row>
    <row r="373400" spans="101:101">
      <c r="CW373400" s="2210"/>
    </row>
    <row r="373401" spans="101:101">
      <c r="CW373401" s="2195"/>
    </row>
    <row r="373425" spans="101:101">
      <c r="CW373425" s="2210"/>
    </row>
    <row r="373426" spans="101:101">
      <c r="CW373426" s="2195"/>
    </row>
    <row r="373450" spans="101:101">
      <c r="CW373450" s="2210"/>
    </row>
    <row r="373451" spans="101:101">
      <c r="CW373451" s="2195"/>
    </row>
    <row r="373475" spans="101:101">
      <c r="CW373475" s="2210"/>
    </row>
    <row r="373476" spans="101:101">
      <c r="CW373476" s="2195"/>
    </row>
    <row r="373500" spans="101:101">
      <c r="CW373500" s="2210"/>
    </row>
    <row r="373501" spans="101:101">
      <c r="CW373501" s="2195"/>
    </row>
    <row r="373525" spans="101:101">
      <c r="CW373525" s="2210"/>
    </row>
    <row r="373526" spans="101:101">
      <c r="CW373526" s="2195"/>
    </row>
    <row r="373550" spans="101:101">
      <c r="CW373550" s="2210"/>
    </row>
    <row r="373551" spans="101:101">
      <c r="CW373551" s="2195"/>
    </row>
    <row r="373575" spans="101:101">
      <c r="CW373575" s="2210"/>
    </row>
    <row r="373576" spans="101:101">
      <c r="CW373576" s="2195"/>
    </row>
    <row r="373600" spans="101:101">
      <c r="CW373600" s="2210"/>
    </row>
    <row r="373601" spans="101:101">
      <c r="CW373601" s="2195"/>
    </row>
    <row r="373625" spans="101:101">
      <c r="CW373625" s="2210"/>
    </row>
    <row r="373626" spans="101:101">
      <c r="CW373626" s="2195"/>
    </row>
    <row r="373650" spans="101:101">
      <c r="CW373650" s="2210"/>
    </row>
    <row r="373651" spans="101:101">
      <c r="CW373651" s="2195"/>
    </row>
    <row r="373675" spans="101:101">
      <c r="CW373675" s="2210"/>
    </row>
    <row r="373676" spans="101:101">
      <c r="CW373676" s="2195"/>
    </row>
    <row r="373700" spans="101:101">
      <c r="CW373700" s="2210"/>
    </row>
    <row r="373701" spans="101:101">
      <c r="CW373701" s="2195"/>
    </row>
    <row r="373725" spans="101:101">
      <c r="CW373725" s="2210"/>
    </row>
    <row r="373726" spans="101:101">
      <c r="CW373726" s="2195"/>
    </row>
    <row r="373750" spans="101:101">
      <c r="CW373750" s="2210"/>
    </row>
    <row r="373751" spans="101:101">
      <c r="CW373751" s="2195"/>
    </row>
    <row r="373775" spans="101:101">
      <c r="CW373775" s="2210"/>
    </row>
    <row r="373776" spans="101:101">
      <c r="CW373776" s="2195"/>
    </row>
    <row r="373800" spans="101:101">
      <c r="CW373800" s="2210"/>
    </row>
    <row r="373801" spans="101:101">
      <c r="CW373801" s="2195"/>
    </row>
    <row r="373825" spans="101:101">
      <c r="CW373825" s="2210"/>
    </row>
    <row r="373826" spans="101:101">
      <c r="CW373826" s="2195"/>
    </row>
    <row r="373850" spans="101:101">
      <c r="CW373850" s="2210"/>
    </row>
    <row r="373851" spans="101:101">
      <c r="CW373851" s="2195"/>
    </row>
    <row r="373875" spans="101:101">
      <c r="CW373875" s="2210"/>
    </row>
    <row r="373876" spans="101:101">
      <c r="CW373876" s="2195"/>
    </row>
    <row r="373900" spans="101:101">
      <c r="CW373900" s="2210"/>
    </row>
    <row r="373901" spans="101:101">
      <c r="CW373901" s="2195"/>
    </row>
    <row r="373925" spans="101:101">
      <c r="CW373925" s="2210"/>
    </row>
    <row r="373926" spans="101:101">
      <c r="CW373926" s="2195"/>
    </row>
    <row r="373950" spans="101:101">
      <c r="CW373950" s="2210"/>
    </row>
    <row r="373951" spans="101:101">
      <c r="CW373951" s="2195"/>
    </row>
    <row r="373975" spans="101:101">
      <c r="CW373975" s="2210"/>
    </row>
    <row r="373976" spans="101:101">
      <c r="CW373976" s="2195"/>
    </row>
    <row r="374000" spans="101:101">
      <c r="CW374000" s="2210"/>
    </row>
    <row r="374001" spans="101:101">
      <c r="CW374001" s="2195"/>
    </row>
    <row r="374025" spans="101:101">
      <c r="CW374025" s="2210"/>
    </row>
    <row r="374026" spans="101:101">
      <c r="CW374026" s="2195"/>
    </row>
    <row r="374050" spans="101:101">
      <c r="CW374050" s="2210"/>
    </row>
    <row r="374051" spans="101:101">
      <c r="CW374051" s="2195"/>
    </row>
    <row r="374075" spans="101:101">
      <c r="CW374075" s="2210"/>
    </row>
    <row r="374076" spans="101:101">
      <c r="CW374076" s="2195"/>
    </row>
    <row r="374100" spans="101:101">
      <c r="CW374100" s="2210"/>
    </row>
    <row r="374101" spans="101:101">
      <c r="CW374101" s="2195"/>
    </row>
    <row r="374125" spans="101:101">
      <c r="CW374125" s="2210"/>
    </row>
    <row r="374126" spans="101:101">
      <c r="CW374126" s="2195"/>
    </row>
    <row r="374150" spans="101:101">
      <c r="CW374150" s="2210"/>
    </row>
    <row r="374151" spans="101:101">
      <c r="CW374151" s="2195"/>
    </row>
    <row r="374175" spans="101:101">
      <c r="CW374175" s="2210"/>
    </row>
    <row r="374176" spans="101:101">
      <c r="CW374176" s="2195"/>
    </row>
    <row r="374200" spans="101:101">
      <c r="CW374200" s="2210"/>
    </row>
    <row r="374201" spans="101:101">
      <c r="CW374201" s="2195"/>
    </row>
    <row r="374225" spans="101:101">
      <c r="CW374225" s="2210"/>
    </row>
    <row r="374226" spans="101:101">
      <c r="CW374226" s="2195"/>
    </row>
    <row r="374250" spans="101:101">
      <c r="CW374250" s="2210"/>
    </row>
    <row r="374251" spans="101:101">
      <c r="CW374251" s="2195"/>
    </row>
    <row r="374275" spans="101:101">
      <c r="CW374275" s="2210"/>
    </row>
    <row r="374276" spans="101:101">
      <c r="CW374276" s="2195"/>
    </row>
    <row r="374300" spans="101:101">
      <c r="CW374300" s="2210"/>
    </row>
    <row r="374301" spans="101:101">
      <c r="CW374301" s="2195"/>
    </row>
    <row r="374325" spans="101:101">
      <c r="CW374325" s="2210"/>
    </row>
    <row r="374326" spans="101:101">
      <c r="CW374326" s="2195"/>
    </row>
    <row r="374350" spans="101:101">
      <c r="CW374350" s="2210"/>
    </row>
    <row r="374351" spans="101:101">
      <c r="CW374351" s="2195"/>
    </row>
    <row r="374375" spans="101:101">
      <c r="CW374375" s="2210"/>
    </row>
    <row r="374376" spans="101:101">
      <c r="CW374376" s="2195"/>
    </row>
    <row r="374400" spans="101:101">
      <c r="CW374400" s="2210"/>
    </row>
    <row r="374401" spans="101:101">
      <c r="CW374401" s="2195"/>
    </row>
    <row r="374425" spans="101:101">
      <c r="CW374425" s="2210"/>
    </row>
    <row r="374426" spans="101:101">
      <c r="CW374426" s="2195"/>
    </row>
    <row r="374450" spans="101:101">
      <c r="CW374450" s="2210"/>
    </row>
    <row r="374451" spans="101:101">
      <c r="CW374451" s="2195"/>
    </row>
    <row r="374475" spans="101:101">
      <c r="CW374475" s="2210"/>
    </row>
    <row r="374476" spans="101:101">
      <c r="CW374476" s="2195"/>
    </row>
    <row r="374500" spans="101:101">
      <c r="CW374500" s="2210"/>
    </row>
    <row r="374501" spans="101:101">
      <c r="CW374501" s="2195"/>
    </row>
    <row r="374525" spans="101:101">
      <c r="CW374525" s="2210"/>
    </row>
    <row r="374526" spans="101:101">
      <c r="CW374526" s="2195"/>
    </row>
    <row r="374550" spans="101:101">
      <c r="CW374550" s="2210"/>
    </row>
    <row r="374551" spans="101:101">
      <c r="CW374551" s="2195"/>
    </row>
    <row r="374575" spans="101:101">
      <c r="CW374575" s="2210"/>
    </row>
    <row r="374576" spans="101:101">
      <c r="CW374576" s="2195"/>
    </row>
    <row r="374600" spans="101:101">
      <c r="CW374600" s="2210"/>
    </row>
    <row r="374601" spans="101:101">
      <c r="CW374601" s="2195"/>
    </row>
    <row r="374625" spans="101:101">
      <c r="CW374625" s="2210"/>
    </row>
    <row r="374626" spans="101:101">
      <c r="CW374626" s="2195"/>
    </row>
    <row r="374650" spans="101:101">
      <c r="CW374650" s="2210"/>
    </row>
    <row r="374651" spans="101:101">
      <c r="CW374651" s="2195"/>
    </row>
    <row r="374675" spans="101:101">
      <c r="CW374675" s="2210"/>
    </row>
    <row r="374676" spans="101:101">
      <c r="CW374676" s="2195"/>
    </row>
    <row r="374700" spans="101:101">
      <c r="CW374700" s="2210"/>
    </row>
    <row r="374701" spans="101:101">
      <c r="CW374701" s="2195"/>
    </row>
    <row r="374725" spans="101:101">
      <c r="CW374725" s="2210"/>
    </row>
    <row r="374726" spans="101:101">
      <c r="CW374726" s="2195"/>
    </row>
    <row r="374750" spans="101:101">
      <c r="CW374750" s="2210"/>
    </row>
    <row r="374751" spans="101:101">
      <c r="CW374751" s="2195"/>
    </row>
    <row r="374775" spans="101:101">
      <c r="CW374775" s="2210"/>
    </row>
    <row r="374776" spans="101:101">
      <c r="CW374776" s="2195"/>
    </row>
    <row r="374800" spans="101:101">
      <c r="CW374800" s="2210"/>
    </row>
    <row r="374801" spans="101:101">
      <c r="CW374801" s="2195"/>
    </row>
    <row r="374825" spans="101:101">
      <c r="CW374825" s="2210"/>
    </row>
    <row r="374826" spans="101:101">
      <c r="CW374826" s="2195"/>
    </row>
    <row r="374850" spans="101:101">
      <c r="CW374850" s="2210"/>
    </row>
    <row r="374851" spans="101:101">
      <c r="CW374851" s="2195"/>
    </row>
    <row r="374875" spans="101:101">
      <c r="CW374875" s="2210"/>
    </row>
    <row r="374876" spans="101:101">
      <c r="CW374876" s="2195"/>
    </row>
    <row r="374900" spans="101:101">
      <c r="CW374900" s="2210"/>
    </row>
    <row r="374901" spans="101:101">
      <c r="CW374901" s="2195"/>
    </row>
    <row r="374925" spans="101:101">
      <c r="CW374925" s="2210"/>
    </row>
    <row r="374926" spans="101:101">
      <c r="CW374926" s="2195"/>
    </row>
    <row r="374950" spans="101:101">
      <c r="CW374950" s="2210"/>
    </row>
    <row r="374951" spans="101:101">
      <c r="CW374951" s="2195"/>
    </row>
    <row r="374975" spans="101:101">
      <c r="CW374975" s="2210"/>
    </row>
    <row r="374976" spans="101:101">
      <c r="CW374976" s="2195"/>
    </row>
    <row r="375000" spans="101:101">
      <c r="CW375000" s="2210"/>
    </row>
    <row r="375001" spans="101:101">
      <c r="CW375001" s="2195"/>
    </row>
    <row r="375025" spans="101:101">
      <c r="CW375025" s="2210"/>
    </row>
    <row r="375026" spans="101:101">
      <c r="CW375026" s="2195"/>
    </row>
    <row r="375050" spans="101:101">
      <c r="CW375050" s="2210"/>
    </row>
    <row r="375051" spans="101:101">
      <c r="CW375051" s="2195"/>
    </row>
    <row r="375075" spans="101:101">
      <c r="CW375075" s="2210"/>
    </row>
    <row r="375076" spans="101:101">
      <c r="CW375076" s="2195"/>
    </row>
    <row r="375100" spans="101:101">
      <c r="CW375100" s="2210"/>
    </row>
    <row r="375101" spans="101:101">
      <c r="CW375101" s="2195"/>
    </row>
    <row r="375125" spans="101:101">
      <c r="CW375125" s="2210"/>
    </row>
    <row r="375126" spans="101:101">
      <c r="CW375126" s="2195"/>
    </row>
    <row r="375150" spans="101:101">
      <c r="CW375150" s="2210"/>
    </row>
    <row r="375151" spans="101:101">
      <c r="CW375151" s="2195"/>
    </row>
    <row r="375175" spans="101:101">
      <c r="CW375175" s="2210"/>
    </row>
    <row r="375176" spans="101:101">
      <c r="CW375176" s="2195"/>
    </row>
    <row r="375200" spans="101:101">
      <c r="CW375200" s="2210"/>
    </row>
    <row r="375201" spans="101:101">
      <c r="CW375201" s="2195"/>
    </row>
    <row r="375225" spans="101:101">
      <c r="CW375225" s="2210"/>
    </row>
    <row r="375226" spans="101:101">
      <c r="CW375226" s="2195"/>
    </row>
    <row r="375250" spans="101:101">
      <c r="CW375250" s="2210"/>
    </row>
    <row r="375251" spans="101:101">
      <c r="CW375251" s="2195"/>
    </row>
    <row r="375275" spans="101:101">
      <c r="CW375275" s="2210"/>
    </row>
    <row r="375276" spans="101:101">
      <c r="CW375276" s="2195"/>
    </row>
    <row r="375300" spans="101:101">
      <c r="CW375300" s="2210"/>
    </row>
    <row r="375301" spans="101:101">
      <c r="CW375301" s="2195"/>
    </row>
    <row r="375325" spans="101:101">
      <c r="CW375325" s="2210"/>
    </row>
    <row r="375326" spans="101:101">
      <c r="CW375326" s="2195"/>
    </row>
    <row r="375350" spans="101:101">
      <c r="CW375350" s="2210"/>
    </row>
    <row r="375351" spans="101:101">
      <c r="CW375351" s="2195"/>
    </row>
    <row r="375375" spans="101:101">
      <c r="CW375375" s="2210"/>
    </row>
    <row r="375376" spans="101:101">
      <c r="CW375376" s="2195"/>
    </row>
    <row r="375400" spans="101:101">
      <c r="CW375400" s="2210"/>
    </row>
    <row r="375401" spans="101:101">
      <c r="CW375401" s="2195"/>
    </row>
    <row r="375425" spans="101:101">
      <c r="CW375425" s="2210"/>
    </row>
    <row r="375426" spans="101:101">
      <c r="CW375426" s="2195"/>
    </row>
    <row r="375450" spans="101:101">
      <c r="CW375450" s="2210"/>
    </row>
    <row r="375451" spans="101:101">
      <c r="CW375451" s="2195"/>
    </row>
    <row r="375475" spans="101:101">
      <c r="CW375475" s="2210"/>
    </row>
    <row r="375476" spans="101:101">
      <c r="CW375476" s="2195"/>
    </row>
    <row r="375500" spans="101:101">
      <c r="CW375500" s="2210"/>
    </row>
    <row r="375501" spans="101:101">
      <c r="CW375501" s="2195"/>
    </row>
    <row r="375525" spans="101:101">
      <c r="CW375525" s="2210"/>
    </row>
    <row r="375526" spans="101:101">
      <c r="CW375526" s="2195"/>
    </row>
    <row r="375550" spans="101:101">
      <c r="CW375550" s="2210"/>
    </row>
    <row r="375551" spans="101:101">
      <c r="CW375551" s="2195"/>
    </row>
    <row r="375575" spans="101:101">
      <c r="CW375575" s="2210"/>
    </row>
    <row r="375576" spans="101:101">
      <c r="CW375576" s="2195"/>
    </row>
    <row r="375600" spans="101:101">
      <c r="CW375600" s="2210"/>
    </row>
    <row r="375601" spans="101:101">
      <c r="CW375601" s="2195"/>
    </row>
    <row r="375625" spans="101:101">
      <c r="CW375625" s="2210"/>
    </row>
    <row r="375626" spans="101:101">
      <c r="CW375626" s="2195"/>
    </row>
    <row r="375650" spans="101:101">
      <c r="CW375650" s="2210"/>
    </row>
    <row r="375651" spans="101:101">
      <c r="CW375651" s="2195"/>
    </row>
    <row r="375675" spans="101:101">
      <c r="CW375675" s="2210"/>
    </row>
    <row r="375676" spans="101:101">
      <c r="CW375676" s="2195"/>
    </row>
    <row r="375700" spans="101:101">
      <c r="CW375700" s="2210"/>
    </row>
    <row r="375701" spans="101:101">
      <c r="CW375701" s="2195"/>
    </row>
    <row r="375725" spans="101:101">
      <c r="CW375725" s="2210"/>
    </row>
    <row r="375726" spans="101:101">
      <c r="CW375726" s="2195"/>
    </row>
    <row r="375750" spans="101:101">
      <c r="CW375750" s="2210"/>
    </row>
    <row r="375751" spans="101:101">
      <c r="CW375751" s="2195"/>
    </row>
    <row r="375775" spans="101:101">
      <c r="CW375775" s="2210"/>
    </row>
    <row r="375776" spans="101:101">
      <c r="CW375776" s="2195"/>
    </row>
    <row r="375800" spans="101:101">
      <c r="CW375800" s="2210"/>
    </row>
    <row r="375801" spans="101:101">
      <c r="CW375801" s="2195"/>
    </row>
    <row r="375825" spans="101:101">
      <c r="CW375825" s="2210"/>
    </row>
    <row r="375826" spans="101:101">
      <c r="CW375826" s="2195"/>
    </row>
    <row r="375850" spans="101:101">
      <c r="CW375850" s="2210"/>
    </row>
    <row r="375851" spans="101:101">
      <c r="CW375851" s="2195"/>
    </row>
    <row r="375875" spans="101:101">
      <c r="CW375875" s="2210"/>
    </row>
    <row r="375876" spans="101:101">
      <c r="CW375876" s="2195"/>
    </row>
    <row r="375900" spans="101:101">
      <c r="CW375900" s="2210"/>
    </row>
    <row r="375901" spans="101:101">
      <c r="CW375901" s="2195"/>
    </row>
    <row r="375925" spans="101:101">
      <c r="CW375925" s="2210"/>
    </row>
    <row r="375926" spans="101:101">
      <c r="CW375926" s="2195"/>
    </row>
    <row r="375950" spans="101:101">
      <c r="CW375950" s="2210"/>
    </row>
    <row r="375951" spans="101:101">
      <c r="CW375951" s="2195"/>
    </row>
    <row r="375975" spans="101:101">
      <c r="CW375975" s="2210"/>
    </row>
    <row r="375976" spans="101:101">
      <c r="CW375976" s="2195"/>
    </row>
    <row r="376000" spans="101:101">
      <c r="CW376000" s="2210"/>
    </row>
    <row r="376001" spans="101:101">
      <c r="CW376001" s="2195"/>
    </row>
    <row r="376025" spans="101:101">
      <c r="CW376025" s="2210"/>
    </row>
    <row r="376026" spans="101:101">
      <c r="CW376026" s="2195"/>
    </row>
    <row r="376050" spans="101:101">
      <c r="CW376050" s="2210"/>
    </row>
    <row r="376051" spans="101:101">
      <c r="CW376051" s="2195"/>
    </row>
    <row r="376075" spans="101:101">
      <c r="CW376075" s="2210"/>
    </row>
    <row r="376076" spans="101:101">
      <c r="CW376076" s="2195"/>
    </row>
    <row r="376100" spans="101:101">
      <c r="CW376100" s="2210"/>
    </row>
    <row r="376101" spans="101:101">
      <c r="CW376101" s="2195"/>
    </row>
    <row r="376125" spans="101:101">
      <c r="CW376125" s="2210"/>
    </row>
    <row r="376126" spans="101:101">
      <c r="CW376126" s="2195"/>
    </row>
    <row r="376150" spans="101:101">
      <c r="CW376150" s="2210"/>
    </row>
    <row r="376151" spans="101:101">
      <c r="CW376151" s="2195"/>
    </row>
    <row r="376175" spans="101:101">
      <c r="CW376175" s="2210"/>
    </row>
    <row r="376176" spans="101:101">
      <c r="CW376176" s="2195"/>
    </row>
    <row r="376200" spans="101:101">
      <c r="CW376200" s="2210"/>
    </row>
    <row r="376201" spans="101:101">
      <c r="CW376201" s="2195"/>
    </row>
    <row r="376225" spans="101:101">
      <c r="CW376225" s="2210"/>
    </row>
    <row r="376226" spans="101:101">
      <c r="CW376226" s="2195"/>
    </row>
    <row r="376250" spans="101:101">
      <c r="CW376250" s="2210"/>
    </row>
    <row r="376251" spans="101:101">
      <c r="CW376251" s="2195"/>
    </row>
    <row r="376275" spans="101:101">
      <c r="CW376275" s="2210"/>
    </row>
    <row r="376276" spans="101:101">
      <c r="CW376276" s="2195"/>
    </row>
    <row r="376300" spans="101:101">
      <c r="CW376300" s="2210"/>
    </row>
    <row r="376301" spans="101:101">
      <c r="CW376301" s="2195"/>
    </row>
    <row r="376325" spans="101:101">
      <c r="CW376325" s="2210"/>
    </row>
    <row r="376326" spans="101:101">
      <c r="CW376326" s="2195"/>
    </row>
    <row r="376350" spans="101:101">
      <c r="CW376350" s="2210"/>
    </row>
    <row r="376351" spans="101:101">
      <c r="CW376351" s="2195"/>
    </row>
    <row r="376375" spans="101:101">
      <c r="CW376375" s="2210"/>
    </row>
    <row r="376376" spans="101:101">
      <c r="CW376376" s="2195"/>
    </row>
    <row r="376400" spans="101:101">
      <c r="CW376400" s="2210"/>
    </row>
    <row r="376401" spans="101:101">
      <c r="CW376401" s="2195"/>
    </row>
    <row r="376425" spans="101:101">
      <c r="CW376425" s="2210"/>
    </row>
    <row r="376426" spans="101:101">
      <c r="CW376426" s="2195"/>
    </row>
    <row r="376450" spans="101:101">
      <c r="CW376450" s="2210"/>
    </row>
    <row r="376451" spans="101:101">
      <c r="CW376451" s="2195"/>
    </row>
    <row r="376475" spans="101:101">
      <c r="CW376475" s="2210"/>
    </row>
    <row r="376476" spans="101:101">
      <c r="CW376476" s="2195"/>
    </row>
    <row r="376500" spans="101:101">
      <c r="CW376500" s="2210"/>
    </row>
    <row r="376501" spans="101:101">
      <c r="CW376501" s="2195"/>
    </row>
    <row r="376525" spans="101:101">
      <c r="CW376525" s="2210"/>
    </row>
    <row r="376526" spans="101:101">
      <c r="CW376526" s="2195"/>
    </row>
    <row r="376550" spans="101:101">
      <c r="CW376550" s="2210"/>
    </row>
    <row r="376551" spans="101:101">
      <c r="CW376551" s="2195"/>
    </row>
    <row r="376575" spans="101:101">
      <c r="CW376575" s="2210"/>
    </row>
    <row r="376576" spans="101:101">
      <c r="CW376576" s="2195"/>
    </row>
    <row r="376600" spans="101:101">
      <c r="CW376600" s="2210"/>
    </row>
    <row r="376601" spans="101:101">
      <c r="CW376601" s="2195"/>
    </row>
    <row r="376625" spans="101:101">
      <c r="CW376625" s="2210"/>
    </row>
    <row r="376626" spans="101:101">
      <c r="CW376626" s="2195"/>
    </row>
    <row r="376650" spans="101:101">
      <c r="CW376650" s="2210"/>
    </row>
    <row r="376651" spans="101:101">
      <c r="CW376651" s="2195"/>
    </row>
    <row r="376675" spans="101:101">
      <c r="CW376675" s="2210"/>
    </row>
    <row r="376676" spans="101:101">
      <c r="CW376676" s="2195"/>
    </row>
    <row r="376700" spans="101:101">
      <c r="CW376700" s="2210"/>
    </row>
    <row r="376701" spans="101:101">
      <c r="CW376701" s="2195"/>
    </row>
    <row r="376725" spans="101:101">
      <c r="CW376725" s="2210"/>
    </row>
    <row r="376726" spans="101:101">
      <c r="CW376726" s="2195"/>
    </row>
    <row r="376750" spans="101:101">
      <c r="CW376750" s="2210"/>
    </row>
    <row r="376751" spans="101:101">
      <c r="CW376751" s="2195"/>
    </row>
    <row r="376775" spans="101:101">
      <c r="CW376775" s="2210"/>
    </row>
    <row r="376776" spans="101:101">
      <c r="CW376776" s="2195"/>
    </row>
    <row r="376800" spans="101:101">
      <c r="CW376800" s="2210"/>
    </row>
    <row r="376801" spans="101:101">
      <c r="CW376801" s="2195"/>
    </row>
    <row r="376825" spans="101:101">
      <c r="CW376825" s="2210"/>
    </row>
    <row r="376826" spans="101:101">
      <c r="CW376826" s="2195"/>
    </row>
    <row r="376850" spans="101:101">
      <c r="CW376850" s="2210"/>
    </row>
    <row r="376851" spans="101:101">
      <c r="CW376851" s="2195"/>
    </row>
    <row r="376875" spans="101:101">
      <c r="CW376875" s="2210"/>
    </row>
    <row r="376876" spans="101:101">
      <c r="CW376876" s="2195"/>
    </row>
    <row r="376900" spans="101:101">
      <c r="CW376900" s="2210"/>
    </row>
    <row r="376901" spans="101:101">
      <c r="CW376901" s="2195"/>
    </row>
    <row r="376925" spans="101:101">
      <c r="CW376925" s="2210"/>
    </row>
    <row r="376926" spans="101:101">
      <c r="CW376926" s="2195"/>
    </row>
    <row r="376950" spans="101:101">
      <c r="CW376950" s="2210"/>
    </row>
    <row r="376951" spans="101:101">
      <c r="CW376951" s="2195"/>
    </row>
    <row r="376975" spans="101:101">
      <c r="CW376975" s="2210"/>
    </row>
    <row r="376976" spans="101:101">
      <c r="CW376976" s="2195"/>
    </row>
    <row r="377000" spans="101:101">
      <c r="CW377000" s="2210"/>
    </row>
    <row r="377001" spans="101:101">
      <c r="CW377001" s="2195"/>
    </row>
    <row r="377025" spans="101:101">
      <c r="CW377025" s="2210"/>
    </row>
    <row r="377026" spans="101:101">
      <c r="CW377026" s="2195"/>
    </row>
    <row r="377050" spans="101:101">
      <c r="CW377050" s="2210"/>
    </row>
    <row r="377051" spans="101:101">
      <c r="CW377051" s="2195"/>
    </row>
    <row r="377075" spans="101:101">
      <c r="CW377075" s="2210"/>
    </row>
    <row r="377076" spans="101:101">
      <c r="CW377076" s="2195"/>
    </row>
    <row r="377100" spans="101:101">
      <c r="CW377100" s="2210"/>
    </row>
    <row r="377101" spans="101:101">
      <c r="CW377101" s="2195"/>
    </row>
    <row r="377125" spans="101:101">
      <c r="CW377125" s="2210"/>
    </row>
    <row r="377126" spans="101:101">
      <c r="CW377126" s="2195"/>
    </row>
    <row r="377150" spans="101:101">
      <c r="CW377150" s="2210"/>
    </row>
    <row r="377151" spans="101:101">
      <c r="CW377151" s="2195"/>
    </row>
    <row r="377175" spans="101:101">
      <c r="CW377175" s="2210"/>
    </row>
    <row r="377176" spans="101:101">
      <c r="CW377176" s="2195"/>
    </row>
    <row r="377200" spans="101:101">
      <c r="CW377200" s="2210"/>
    </row>
    <row r="377201" spans="101:101">
      <c r="CW377201" s="2195"/>
    </row>
    <row r="377225" spans="101:101">
      <c r="CW377225" s="2210"/>
    </row>
    <row r="377226" spans="101:101">
      <c r="CW377226" s="2195"/>
    </row>
    <row r="377250" spans="101:101">
      <c r="CW377250" s="2210"/>
    </row>
    <row r="377251" spans="101:101">
      <c r="CW377251" s="2195"/>
    </row>
    <row r="377275" spans="101:101">
      <c r="CW377275" s="2210"/>
    </row>
    <row r="377276" spans="101:101">
      <c r="CW377276" s="2195"/>
    </row>
    <row r="377300" spans="101:101">
      <c r="CW377300" s="2210"/>
    </row>
    <row r="377301" spans="101:101">
      <c r="CW377301" s="2195"/>
    </row>
    <row r="377325" spans="101:101">
      <c r="CW377325" s="2210"/>
    </row>
    <row r="377326" spans="101:101">
      <c r="CW377326" s="2195"/>
    </row>
    <row r="377350" spans="101:101">
      <c r="CW377350" s="2210"/>
    </row>
    <row r="377351" spans="101:101">
      <c r="CW377351" s="2195"/>
    </row>
    <row r="377375" spans="101:101">
      <c r="CW377375" s="2210"/>
    </row>
    <row r="377376" spans="101:101">
      <c r="CW377376" s="2195"/>
    </row>
    <row r="377400" spans="101:101">
      <c r="CW377400" s="2210"/>
    </row>
    <row r="377401" spans="101:101">
      <c r="CW377401" s="2195"/>
    </row>
    <row r="377425" spans="101:101">
      <c r="CW377425" s="2210"/>
    </row>
    <row r="377426" spans="101:101">
      <c r="CW377426" s="2195"/>
    </row>
    <row r="377450" spans="101:101">
      <c r="CW377450" s="2210"/>
    </row>
    <row r="377451" spans="101:101">
      <c r="CW377451" s="2195"/>
    </row>
    <row r="377475" spans="101:101">
      <c r="CW377475" s="2210"/>
    </row>
    <row r="377476" spans="101:101">
      <c r="CW377476" s="2195"/>
    </row>
    <row r="377500" spans="101:101">
      <c r="CW377500" s="2210"/>
    </row>
    <row r="377501" spans="101:101">
      <c r="CW377501" s="2195"/>
    </row>
    <row r="377525" spans="101:101">
      <c r="CW377525" s="2210"/>
    </row>
    <row r="377526" spans="101:101">
      <c r="CW377526" s="2195"/>
    </row>
    <row r="377550" spans="101:101">
      <c r="CW377550" s="2210"/>
    </row>
    <row r="377551" spans="101:101">
      <c r="CW377551" s="2195"/>
    </row>
    <row r="377575" spans="101:101">
      <c r="CW377575" s="2210"/>
    </row>
    <row r="377576" spans="101:101">
      <c r="CW377576" s="2195"/>
    </row>
    <row r="377600" spans="101:101">
      <c r="CW377600" s="2210"/>
    </row>
    <row r="377601" spans="101:101">
      <c r="CW377601" s="2195"/>
    </row>
    <row r="377625" spans="101:101">
      <c r="CW377625" s="2210"/>
    </row>
    <row r="377626" spans="101:101">
      <c r="CW377626" s="2195"/>
    </row>
    <row r="377650" spans="101:101">
      <c r="CW377650" s="2210"/>
    </row>
    <row r="377651" spans="101:101">
      <c r="CW377651" s="2195"/>
    </row>
    <row r="377675" spans="101:101">
      <c r="CW377675" s="2210"/>
    </row>
    <row r="377676" spans="101:101">
      <c r="CW377676" s="2195"/>
    </row>
    <row r="377700" spans="101:101">
      <c r="CW377700" s="2210"/>
    </row>
    <row r="377701" spans="101:101">
      <c r="CW377701" s="2195"/>
    </row>
    <row r="377725" spans="101:101">
      <c r="CW377725" s="2210"/>
    </row>
    <row r="377726" spans="101:101">
      <c r="CW377726" s="2195"/>
    </row>
    <row r="377750" spans="101:101">
      <c r="CW377750" s="2210"/>
    </row>
    <row r="377751" spans="101:101">
      <c r="CW377751" s="2195"/>
    </row>
    <row r="377775" spans="101:101">
      <c r="CW377775" s="2210"/>
    </row>
    <row r="377776" spans="101:101">
      <c r="CW377776" s="2195"/>
    </row>
    <row r="377800" spans="101:101">
      <c r="CW377800" s="2210"/>
    </row>
    <row r="377801" spans="101:101">
      <c r="CW377801" s="2195"/>
    </row>
    <row r="377825" spans="101:101">
      <c r="CW377825" s="2210"/>
    </row>
    <row r="377826" spans="101:101">
      <c r="CW377826" s="2195"/>
    </row>
    <row r="377850" spans="101:101">
      <c r="CW377850" s="2210"/>
    </row>
    <row r="377851" spans="101:101">
      <c r="CW377851" s="2195"/>
    </row>
    <row r="377875" spans="101:101">
      <c r="CW377875" s="2210"/>
    </row>
    <row r="377876" spans="101:101">
      <c r="CW377876" s="2195"/>
    </row>
    <row r="377900" spans="101:101">
      <c r="CW377900" s="2210"/>
    </row>
    <row r="377901" spans="101:101">
      <c r="CW377901" s="2195"/>
    </row>
    <row r="377925" spans="101:101">
      <c r="CW377925" s="2210"/>
    </row>
    <row r="377926" spans="101:101">
      <c r="CW377926" s="2195"/>
    </row>
    <row r="377950" spans="101:101">
      <c r="CW377950" s="2210"/>
    </row>
    <row r="377951" spans="101:101">
      <c r="CW377951" s="2195"/>
    </row>
    <row r="377975" spans="101:101">
      <c r="CW377975" s="2210"/>
    </row>
    <row r="377976" spans="101:101">
      <c r="CW377976" s="2195"/>
    </row>
    <row r="378000" spans="101:101">
      <c r="CW378000" s="2210"/>
    </row>
    <row r="378001" spans="101:101">
      <c r="CW378001" s="2195"/>
    </row>
    <row r="378025" spans="101:101">
      <c r="CW378025" s="2210"/>
    </row>
    <row r="378026" spans="101:101">
      <c r="CW378026" s="2195"/>
    </row>
    <row r="378050" spans="101:101">
      <c r="CW378050" s="2210"/>
    </row>
    <row r="378051" spans="101:101">
      <c r="CW378051" s="2195"/>
    </row>
    <row r="378075" spans="101:101">
      <c r="CW378075" s="2210"/>
    </row>
    <row r="378076" spans="101:101">
      <c r="CW378076" s="2195"/>
    </row>
    <row r="378100" spans="101:101">
      <c r="CW378100" s="2210"/>
    </row>
    <row r="378101" spans="101:101">
      <c r="CW378101" s="2195"/>
    </row>
    <row r="378125" spans="101:101">
      <c r="CW378125" s="2210"/>
    </row>
    <row r="378126" spans="101:101">
      <c r="CW378126" s="2195"/>
    </row>
    <row r="378150" spans="101:101">
      <c r="CW378150" s="2210"/>
    </row>
    <row r="378151" spans="101:101">
      <c r="CW378151" s="2195"/>
    </row>
    <row r="378175" spans="101:101">
      <c r="CW378175" s="2210"/>
    </row>
    <row r="378176" spans="101:101">
      <c r="CW378176" s="2195"/>
    </row>
    <row r="378200" spans="101:101">
      <c r="CW378200" s="2210"/>
    </row>
    <row r="378201" spans="101:101">
      <c r="CW378201" s="2195"/>
    </row>
    <row r="378225" spans="101:101">
      <c r="CW378225" s="2210"/>
    </row>
    <row r="378226" spans="101:101">
      <c r="CW378226" s="2195"/>
    </row>
    <row r="378250" spans="101:101">
      <c r="CW378250" s="2210"/>
    </row>
    <row r="378251" spans="101:101">
      <c r="CW378251" s="2195"/>
    </row>
    <row r="378275" spans="101:101">
      <c r="CW378275" s="2210"/>
    </row>
    <row r="378276" spans="101:101">
      <c r="CW378276" s="2195"/>
    </row>
    <row r="378300" spans="101:101">
      <c r="CW378300" s="2210"/>
    </row>
    <row r="378301" spans="101:101">
      <c r="CW378301" s="2195"/>
    </row>
    <row r="378325" spans="101:101">
      <c r="CW378325" s="2210"/>
    </row>
    <row r="378326" spans="101:101">
      <c r="CW378326" s="2195"/>
    </row>
    <row r="378350" spans="101:101">
      <c r="CW378350" s="2210"/>
    </row>
    <row r="378351" spans="101:101">
      <c r="CW378351" s="2195"/>
    </row>
    <row r="378375" spans="101:101">
      <c r="CW378375" s="2210"/>
    </row>
    <row r="378376" spans="101:101">
      <c r="CW378376" s="2195"/>
    </row>
    <row r="378400" spans="101:101">
      <c r="CW378400" s="2210"/>
    </row>
    <row r="378401" spans="101:101">
      <c r="CW378401" s="2195"/>
    </row>
    <row r="378425" spans="101:101">
      <c r="CW378425" s="2210"/>
    </row>
    <row r="378426" spans="101:101">
      <c r="CW378426" s="2195"/>
    </row>
    <row r="378450" spans="101:101">
      <c r="CW378450" s="2210"/>
    </row>
    <row r="378451" spans="101:101">
      <c r="CW378451" s="2195"/>
    </row>
    <row r="378475" spans="101:101">
      <c r="CW378475" s="2210"/>
    </row>
    <row r="378476" spans="101:101">
      <c r="CW378476" s="2195"/>
    </row>
    <row r="378500" spans="101:101">
      <c r="CW378500" s="2210"/>
    </row>
    <row r="378501" spans="101:101">
      <c r="CW378501" s="2195"/>
    </row>
    <row r="378525" spans="101:101">
      <c r="CW378525" s="2210"/>
    </row>
    <row r="378526" spans="101:101">
      <c r="CW378526" s="2195"/>
    </row>
    <row r="378550" spans="101:101">
      <c r="CW378550" s="2210"/>
    </row>
    <row r="378551" spans="101:101">
      <c r="CW378551" s="2195"/>
    </row>
    <row r="378575" spans="101:101">
      <c r="CW378575" s="2210"/>
    </row>
    <row r="378576" spans="101:101">
      <c r="CW378576" s="2195"/>
    </row>
    <row r="378600" spans="101:101">
      <c r="CW378600" s="2210"/>
    </row>
    <row r="378601" spans="101:101">
      <c r="CW378601" s="2195"/>
    </row>
    <row r="378625" spans="101:101">
      <c r="CW378625" s="2210"/>
    </row>
    <row r="378626" spans="101:101">
      <c r="CW378626" s="2195"/>
    </row>
    <row r="378650" spans="101:101">
      <c r="CW378650" s="2210"/>
    </row>
    <row r="378651" spans="101:101">
      <c r="CW378651" s="2195"/>
    </row>
    <row r="378675" spans="101:101">
      <c r="CW378675" s="2210"/>
    </row>
    <row r="378676" spans="101:101">
      <c r="CW378676" s="2195"/>
    </row>
    <row r="378700" spans="101:101">
      <c r="CW378700" s="2210"/>
    </row>
    <row r="378701" spans="101:101">
      <c r="CW378701" s="2195"/>
    </row>
    <row r="378725" spans="101:101">
      <c r="CW378725" s="2210"/>
    </row>
    <row r="378726" spans="101:101">
      <c r="CW378726" s="2195"/>
    </row>
    <row r="378750" spans="101:101">
      <c r="CW378750" s="2210"/>
    </row>
    <row r="378751" spans="101:101">
      <c r="CW378751" s="2195"/>
    </row>
    <row r="378775" spans="101:101">
      <c r="CW378775" s="2210"/>
    </row>
    <row r="378776" spans="101:101">
      <c r="CW378776" s="2195"/>
    </row>
    <row r="378800" spans="101:101">
      <c r="CW378800" s="2210"/>
    </row>
    <row r="378801" spans="101:101">
      <c r="CW378801" s="2195"/>
    </row>
    <row r="378825" spans="101:101">
      <c r="CW378825" s="2210"/>
    </row>
    <row r="378826" spans="101:101">
      <c r="CW378826" s="2195"/>
    </row>
    <row r="378850" spans="101:101">
      <c r="CW378850" s="2210"/>
    </row>
    <row r="378851" spans="101:101">
      <c r="CW378851" s="2195"/>
    </row>
    <row r="378875" spans="101:101">
      <c r="CW378875" s="2210"/>
    </row>
    <row r="378876" spans="101:101">
      <c r="CW378876" s="2195"/>
    </row>
    <row r="378900" spans="101:101">
      <c r="CW378900" s="2210"/>
    </row>
    <row r="378901" spans="101:101">
      <c r="CW378901" s="2195"/>
    </row>
    <row r="378925" spans="101:101">
      <c r="CW378925" s="2210"/>
    </row>
    <row r="378926" spans="101:101">
      <c r="CW378926" s="2195"/>
    </row>
    <row r="378950" spans="101:101">
      <c r="CW378950" s="2210"/>
    </row>
    <row r="378951" spans="101:101">
      <c r="CW378951" s="2195"/>
    </row>
    <row r="378975" spans="101:101">
      <c r="CW378975" s="2210"/>
    </row>
    <row r="378976" spans="101:101">
      <c r="CW378976" s="2195"/>
    </row>
    <row r="379000" spans="101:101">
      <c r="CW379000" s="2210"/>
    </row>
    <row r="379001" spans="101:101">
      <c r="CW379001" s="2195"/>
    </row>
    <row r="379025" spans="101:101">
      <c r="CW379025" s="2210"/>
    </row>
    <row r="379026" spans="101:101">
      <c r="CW379026" s="2195"/>
    </row>
    <row r="379050" spans="101:101">
      <c r="CW379050" s="2210"/>
    </row>
    <row r="379051" spans="101:101">
      <c r="CW379051" s="2195"/>
    </row>
    <row r="379075" spans="101:101">
      <c r="CW379075" s="2210"/>
    </row>
    <row r="379076" spans="101:101">
      <c r="CW379076" s="2195"/>
    </row>
    <row r="379100" spans="101:101">
      <c r="CW379100" s="2210"/>
    </row>
    <row r="379101" spans="101:101">
      <c r="CW379101" s="2195"/>
    </row>
    <row r="379125" spans="101:101">
      <c r="CW379125" s="2210"/>
    </row>
    <row r="379126" spans="101:101">
      <c r="CW379126" s="2195"/>
    </row>
    <row r="379150" spans="101:101">
      <c r="CW379150" s="2210"/>
    </row>
    <row r="379151" spans="101:101">
      <c r="CW379151" s="2195"/>
    </row>
    <row r="379175" spans="101:101">
      <c r="CW379175" s="2210"/>
    </row>
    <row r="379176" spans="101:101">
      <c r="CW379176" s="2195"/>
    </row>
    <row r="379200" spans="101:101">
      <c r="CW379200" s="2210"/>
    </row>
    <row r="379201" spans="101:101">
      <c r="CW379201" s="2195"/>
    </row>
    <row r="379225" spans="101:101">
      <c r="CW379225" s="2210"/>
    </row>
    <row r="379226" spans="101:101">
      <c r="CW379226" s="2195"/>
    </row>
    <row r="379250" spans="101:101">
      <c r="CW379250" s="2210"/>
    </row>
    <row r="379251" spans="101:101">
      <c r="CW379251" s="2195"/>
    </row>
    <row r="379275" spans="101:101">
      <c r="CW379275" s="2210"/>
    </row>
    <row r="379276" spans="101:101">
      <c r="CW379276" s="2195"/>
    </row>
    <row r="379300" spans="101:101">
      <c r="CW379300" s="2210"/>
    </row>
    <row r="379301" spans="101:101">
      <c r="CW379301" s="2195"/>
    </row>
    <row r="379325" spans="101:101">
      <c r="CW379325" s="2210"/>
    </row>
    <row r="379326" spans="101:101">
      <c r="CW379326" s="2195"/>
    </row>
    <row r="379350" spans="101:101">
      <c r="CW379350" s="2210"/>
    </row>
    <row r="379351" spans="101:101">
      <c r="CW379351" s="2195"/>
    </row>
    <row r="379375" spans="101:101">
      <c r="CW379375" s="2210"/>
    </row>
    <row r="379376" spans="101:101">
      <c r="CW379376" s="2195"/>
    </row>
    <row r="379400" spans="101:101">
      <c r="CW379400" s="2210"/>
    </row>
    <row r="379401" spans="101:101">
      <c r="CW379401" s="2195"/>
    </row>
    <row r="379425" spans="101:101">
      <c r="CW379425" s="2210"/>
    </row>
    <row r="379426" spans="101:101">
      <c r="CW379426" s="2195"/>
    </row>
    <row r="379450" spans="101:101">
      <c r="CW379450" s="2210"/>
    </row>
    <row r="379451" spans="101:101">
      <c r="CW379451" s="2195"/>
    </row>
    <row r="379475" spans="101:101">
      <c r="CW379475" s="2210"/>
    </row>
    <row r="379476" spans="101:101">
      <c r="CW379476" s="2195"/>
    </row>
    <row r="379500" spans="101:101">
      <c r="CW379500" s="2210"/>
    </row>
    <row r="379501" spans="101:101">
      <c r="CW379501" s="2195"/>
    </row>
    <row r="379525" spans="101:101">
      <c r="CW379525" s="2210"/>
    </row>
    <row r="379526" spans="101:101">
      <c r="CW379526" s="2195"/>
    </row>
    <row r="379550" spans="101:101">
      <c r="CW379550" s="2210"/>
    </row>
    <row r="379551" spans="101:101">
      <c r="CW379551" s="2195"/>
    </row>
    <row r="379575" spans="101:101">
      <c r="CW379575" s="2210"/>
    </row>
    <row r="379576" spans="101:101">
      <c r="CW379576" s="2195"/>
    </row>
    <row r="379600" spans="101:101">
      <c r="CW379600" s="2210"/>
    </row>
    <row r="379601" spans="101:101">
      <c r="CW379601" s="2195"/>
    </row>
    <row r="379625" spans="101:101">
      <c r="CW379625" s="2210"/>
    </row>
    <row r="379626" spans="101:101">
      <c r="CW379626" s="2195"/>
    </row>
    <row r="379650" spans="101:101">
      <c r="CW379650" s="2210"/>
    </row>
    <row r="379651" spans="101:101">
      <c r="CW379651" s="2195"/>
    </row>
    <row r="379675" spans="101:101">
      <c r="CW379675" s="2210"/>
    </row>
    <row r="379676" spans="101:101">
      <c r="CW379676" s="2195"/>
    </row>
    <row r="379700" spans="101:101">
      <c r="CW379700" s="2210"/>
    </row>
    <row r="379701" spans="101:101">
      <c r="CW379701" s="2195"/>
    </row>
    <row r="379725" spans="101:101">
      <c r="CW379725" s="2210"/>
    </row>
    <row r="379726" spans="101:101">
      <c r="CW379726" s="2195"/>
    </row>
    <row r="379750" spans="101:101">
      <c r="CW379750" s="2210"/>
    </row>
    <row r="379751" spans="101:101">
      <c r="CW379751" s="2195"/>
    </row>
    <row r="379775" spans="101:101">
      <c r="CW379775" s="2210"/>
    </row>
    <row r="379776" spans="101:101">
      <c r="CW379776" s="2195"/>
    </row>
    <row r="379800" spans="101:101">
      <c r="CW379800" s="2210"/>
    </row>
    <row r="379801" spans="101:101">
      <c r="CW379801" s="2195"/>
    </row>
    <row r="379825" spans="101:101">
      <c r="CW379825" s="2210"/>
    </row>
    <row r="379826" spans="101:101">
      <c r="CW379826" s="2195"/>
    </row>
    <row r="379850" spans="101:101">
      <c r="CW379850" s="2210"/>
    </row>
    <row r="379851" spans="101:101">
      <c r="CW379851" s="2195"/>
    </row>
    <row r="379875" spans="101:101">
      <c r="CW379875" s="2210"/>
    </row>
    <row r="379876" spans="101:101">
      <c r="CW379876" s="2195"/>
    </row>
    <row r="379900" spans="101:101">
      <c r="CW379900" s="2210"/>
    </row>
    <row r="379901" spans="101:101">
      <c r="CW379901" s="2195"/>
    </row>
    <row r="379925" spans="101:101">
      <c r="CW379925" s="2210"/>
    </row>
    <row r="379926" spans="101:101">
      <c r="CW379926" s="2195"/>
    </row>
    <row r="379950" spans="101:101">
      <c r="CW379950" s="2210"/>
    </row>
    <row r="379951" spans="101:101">
      <c r="CW379951" s="2195"/>
    </row>
    <row r="379975" spans="101:101">
      <c r="CW379975" s="2210"/>
    </row>
    <row r="379976" spans="101:101">
      <c r="CW379976" s="2195"/>
    </row>
    <row r="380000" spans="101:101">
      <c r="CW380000" s="2210"/>
    </row>
    <row r="380001" spans="101:101">
      <c r="CW380001" s="2195"/>
    </row>
    <row r="380025" spans="101:101">
      <c r="CW380025" s="2210"/>
    </row>
    <row r="380026" spans="101:101">
      <c r="CW380026" s="2195"/>
    </row>
    <row r="380050" spans="101:101">
      <c r="CW380050" s="2210"/>
    </row>
    <row r="380051" spans="101:101">
      <c r="CW380051" s="2195"/>
    </row>
    <row r="380075" spans="101:101">
      <c r="CW380075" s="2210"/>
    </row>
    <row r="380076" spans="101:101">
      <c r="CW380076" s="2195"/>
    </row>
    <row r="380100" spans="101:101">
      <c r="CW380100" s="2210"/>
    </row>
    <row r="380101" spans="101:101">
      <c r="CW380101" s="2195"/>
    </row>
    <row r="380125" spans="101:101">
      <c r="CW380125" s="2210"/>
    </row>
    <row r="380126" spans="101:101">
      <c r="CW380126" s="2195"/>
    </row>
    <row r="380150" spans="101:101">
      <c r="CW380150" s="2210"/>
    </row>
    <row r="380151" spans="101:101">
      <c r="CW380151" s="2195"/>
    </row>
    <row r="380175" spans="101:101">
      <c r="CW380175" s="2210"/>
    </row>
    <row r="380176" spans="101:101">
      <c r="CW380176" s="2195"/>
    </row>
    <row r="380200" spans="101:101">
      <c r="CW380200" s="2210"/>
    </row>
    <row r="380201" spans="101:101">
      <c r="CW380201" s="2195"/>
    </row>
    <row r="380225" spans="101:101">
      <c r="CW380225" s="2210"/>
    </row>
    <row r="380226" spans="101:101">
      <c r="CW380226" s="2195"/>
    </row>
    <row r="380250" spans="101:101">
      <c r="CW380250" s="2210"/>
    </row>
    <row r="380251" spans="101:101">
      <c r="CW380251" s="2195"/>
    </row>
    <row r="380275" spans="101:101">
      <c r="CW380275" s="2210"/>
    </row>
    <row r="380276" spans="101:101">
      <c r="CW380276" s="2195"/>
    </row>
    <row r="380300" spans="101:101">
      <c r="CW380300" s="2210"/>
    </row>
    <row r="380301" spans="101:101">
      <c r="CW380301" s="2195"/>
    </row>
    <row r="380325" spans="101:101">
      <c r="CW380325" s="2210"/>
    </row>
    <row r="380326" spans="101:101">
      <c r="CW380326" s="2195"/>
    </row>
    <row r="380350" spans="101:101">
      <c r="CW380350" s="2210"/>
    </row>
    <row r="380351" spans="101:101">
      <c r="CW380351" s="2195"/>
    </row>
    <row r="380375" spans="101:101">
      <c r="CW380375" s="2210"/>
    </row>
    <row r="380376" spans="101:101">
      <c r="CW380376" s="2195"/>
    </row>
    <row r="380400" spans="101:101">
      <c r="CW380400" s="2210"/>
    </row>
    <row r="380401" spans="101:101">
      <c r="CW380401" s="2195"/>
    </row>
    <row r="380425" spans="101:101">
      <c r="CW380425" s="2210"/>
    </row>
    <row r="380426" spans="101:101">
      <c r="CW380426" s="2195"/>
    </row>
    <row r="380450" spans="101:101">
      <c r="CW380450" s="2210"/>
    </row>
    <row r="380451" spans="101:101">
      <c r="CW380451" s="2195"/>
    </row>
    <row r="380475" spans="101:101">
      <c r="CW380475" s="2210"/>
    </row>
    <row r="380476" spans="101:101">
      <c r="CW380476" s="2195"/>
    </row>
    <row r="380500" spans="101:101">
      <c r="CW380500" s="2210"/>
    </row>
    <row r="380501" spans="101:101">
      <c r="CW380501" s="2195"/>
    </row>
    <row r="380525" spans="101:101">
      <c r="CW380525" s="2210"/>
    </row>
    <row r="380526" spans="101:101">
      <c r="CW380526" s="2195"/>
    </row>
    <row r="380550" spans="101:101">
      <c r="CW380550" s="2210"/>
    </row>
    <row r="380551" spans="101:101">
      <c r="CW380551" s="2195"/>
    </row>
    <row r="380575" spans="101:101">
      <c r="CW380575" s="2210"/>
    </row>
    <row r="380576" spans="101:101">
      <c r="CW380576" s="2195"/>
    </row>
    <row r="380600" spans="101:101">
      <c r="CW380600" s="2210"/>
    </row>
    <row r="380601" spans="101:101">
      <c r="CW380601" s="2195"/>
    </row>
    <row r="380625" spans="101:101">
      <c r="CW380625" s="2210"/>
    </row>
    <row r="380626" spans="101:101">
      <c r="CW380626" s="2195"/>
    </row>
    <row r="380650" spans="101:101">
      <c r="CW380650" s="2210"/>
    </row>
    <row r="380651" spans="101:101">
      <c r="CW380651" s="2195"/>
    </row>
    <row r="380675" spans="101:101">
      <c r="CW380675" s="2210"/>
    </row>
    <row r="380676" spans="101:101">
      <c r="CW380676" s="2195"/>
    </row>
    <row r="380700" spans="101:101">
      <c r="CW380700" s="2210"/>
    </row>
    <row r="380701" spans="101:101">
      <c r="CW380701" s="2195"/>
    </row>
    <row r="380725" spans="101:101">
      <c r="CW380725" s="2210"/>
    </row>
    <row r="380726" spans="101:101">
      <c r="CW380726" s="2195"/>
    </row>
    <row r="380750" spans="101:101">
      <c r="CW380750" s="2210"/>
    </row>
    <row r="380751" spans="101:101">
      <c r="CW380751" s="2195"/>
    </row>
    <row r="380775" spans="101:101">
      <c r="CW380775" s="2210"/>
    </row>
    <row r="380776" spans="101:101">
      <c r="CW380776" s="2195"/>
    </row>
    <row r="380800" spans="101:101">
      <c r="CW380800" s="2210"/>
    </row>
    <row r="380801" spans="101:101">
      <c r="CW380801" s="2195"/>
    </row>
    <row r="380825" spans="101:101">
      <c r="CW380825" s="2210"/>
    </row>
    <row r="380826" spans="101:101">
      <c r="CW380826" s="2195"/>
    </row>
    <row r="380850" spans="101:101">
      <c r="CW380850" s="2210"/>
    </row>
    <row r="380851" spans="101:101">
      <c r="CW380851" s="2195"/>
    </row>
    <row r="380875" spans="101:101">
      <c r="CW380875" s="2210"/>
    </row>
    <row r="380876" spans="101:101">
      <c r="CW380876" s="2195"/>
    </row>
    <row r="380900" spans="101:101">
      <c r="CW380900" s="2210"/>
    </row>
    <row r="380901" spans="101:101">
      <c r="CW380901" s="2195"/>
    </row>
    <row r="380925" spans="101:101">
      <c r="CW380925" s="2210"/>
    </row>
    <row r="380926" spans="101:101">
      <c r="CW380926" s="2195"/>
    </row>
    <row r="380950" spans="101:101">
      <c r="CW380950" s="2210"/>
    </row>
    <row r="380951" spans="101:101">
      <c r="CW380951" s="2195"/>
    </row>
    <row r="380975" spans="101:101">
      <c r="CW380975" s="2210"/>
    </row>
    <row r="380976" spans="101:101">
      <c r="CW380976" s="2195"/>
    </row>
    <row r="381000" spans="101:101">
      <c r="CW381000" s="2210"/>
    </row>
    <row r="381001" spans="101:101">
      <c r="CW381001" s="2195"/>
    </row>
    <row r="381025" spans="101:101">
      <c r="CW381025" s="2210"/>
    </row>
    <row r="381026" spans="101:101">
      <c r="CW381026" s="2195"/>
    </row>
    <row r="381050" spans="101:101">
      <c r="CW381050" s="2210"/>
    </row>
    <row r="381051" spans="101:101">
      <c r="CW381051" s="2195"/>
    </row>
    <row r="381075" spans="101:101">
      <c r="CW381075" s="2210"/>
    </row>
    <row r="381076" spans="101:101">
      <c r="CW381076" s="2195"/>
    </row>
    <row r="381100" spans="101:101">
      <c r="CW381100" s="2210"/>
    </row>
    <row r="381101" spans="101:101">
      <c r="CW381101" s="2195"/>
    </row>
    <row r="381125" spans="101:101">
      <c r="CW381125" s="2210"/>
    </row>
    <row r="381126" spans="101:101">
      <c r="CW381126" s="2195"/>
    </row>
    <row r="381150" spans="101:101">
      <c r="CW381150" s="2210"/>
    </row>
    <row r="381151" spans="101:101">
      <c r="CW381151" s="2195"/>
    </row>
    <row r="381175" spans="101:101">
      <c r="CW381175" s="2210"/>
    </row>
    <row r="381176" spans="101:101">
      <c r="CW381176" s="2195"/>
    </row>
    <row r="381200" spans="101:101">
      <c r="CW381200" s="2210"/>
    </row>
    <row r="381201" spans="101:101">
      <c r="CW381201" s="2195"/>
    </row>
    <row r="381225" spans="101:101">
      <c r="CW381225" s="2210"/>
    </row>
    <row r="381226" spans="101:101">
      <c r="CW381226" s="2195"/>
    </row>
    <row r="381250" spans="101:101">
      <c r="CW381250" s="2210"/>
    </row>
    <row r="381251" spans="101:101">
      <c r="CW381251" s="2195"/>
    </row>
    <row r="381275" spans="101:101">
      <c r="CW381275" s="2210"/>
    </row>
    <row r="381276" spans="101:101">
      <c r="CW381276" s="2195"/>
    </row>
    <row r="381300" spans="101:101">
      <c r="CW381300" s="2210"/>
    </row>
    <row r="381301" spans="101:101">
      <c r="CW381301" s="2195"/>
    </row>
    <row r="381325" spans="101:101">
      <c r="CW381325" s="2210"/>
    </row>
    <row r="381326" spans="101:101">
      <c r="CW381326" s="2195"/>
    </row>
    <row r="381350" spans="101:101">
      <c r="CW381350" s="2210"/>
    </row>
    <row r="381351" spans="101:101">
      <c r="CW381351" s="2195"/>
    </row>
    <row r="381375" spans="101:101">
      <c r="CW381375" s="2210"/>
    </row>
    <row r="381376" spans="101:101">
      <c r="CW381376" s="2195"/>
    </row>
    <row r="381400" spans="101:101">
      <c r="CW381400" s="2210"/>
    </row>
    <row r="381401" spans="101:101">
      <c r="CW381401" s="2195"/>
    </row>
    <row r="381425" spans="101:101">
      <c r="CW381425" s="2210"/>
    </row>
    <row r="381426" spans="101:101">
      <c r="CW381426" s="2195"/>
    </row>
    <row r="381450" spans="101:101">
      <c r="CW381450" s="2210"/>
    </row>
    <row r="381451" spans="101:101">
      <c r="CW381451" s="2195"/>
    </row>
    <row r="381475" spans="101:101">
      <c r="CW381475" s="2210"/>
    </row>
    <row r="381476" spans="101:101">
      <c r="CW381476" s="2195"/>
    </row>
    <row r="381500" spans="101:101">
      <c r="CW381500" s="2210"/>
    </row>
    <row r="381501" spans="101:101">
      <c r="CW381501" s="2195"/>
    </row>
    <row r="381525" spans="101:101">
      <c r="CW381525" s="2210"/>
    </row>
    <row r="381526" spans="101:101">
      <c r="CW381526" s="2195"/>
    </row>
    <row r="381550" spans="101:101">
      <c r="CW381550" s="2210"/>
    </row>
    <row r="381551" spans="101:101">
      <c r="CW381551" s="2195"/>
    </row>
    <row r="381575" spans="101:101">
      <c r="CW381575" s="2210"/>
    </row>
    <row r="381576" spans="101:101">
      <c r="CW381576" s="2195"/>
    </row>
    <row r="381600" spans="101:101">
      <c r="CW381600" s="2210"/>
    </row>
    <row r="381601" spans="101:101">
      <c r="CW381601" s="2195"/>
    </row>
    <row r="381625" spans="101:101">
      <c r="CW381625" s="2210"/>
    </row>
    <row r="381626" spans="101:101">
      <c r="CW381626" s="2195"/>
    </row>
    <row r="381650" spans="101:101">
      <c r="CW381650" s="2210"/>
    </row>
    <row r="381651" spans="101:101">
      <c r="CW381651" s="2195"/>
    </row>
    <row r="381675" spans="101:101">
      <c r="CW381675" s="2210"/>
    </row>
    <row r="381676" spans="101:101">
      <c r="CW381676" s="2195"/>
    </row>
    <row r="381700" spans="101:101">
      <c r="CW381700" s="2210"/>
    </row>
    <row r="381701" spans="101:101">
      <c r="CW381701" s="2195"/>
    </row>
    <row r="381725" spans="101:101">
      <c r="CW381725" s="2210"/>
    </row>
    <row r="381726" spans="101:101">
      <c r="CW381726" s="2195"/>
    </row>
    <row r="381750" spans="101:101">
      <c r="CW381750" s="2210"/>
    </row>
    <row r="381751" spans="101:101">
      <c r="CW381751" s="2195"/>
    </row>
    <row r="381775" spans="101:101">
      <c r="CW381775" s="2210"/>
    </row>
    <row r="381776" spans="101:101">
      <c r="CW381776" s="2195"/>
    </row>
    <row r="381800" spans="101:101">
      <c r="CW381800" s="2210"/>
    </row>
    <row r="381801" spans="101:101">
      <c r="CW381801" s="2195"/>
    </row>
    <row r="381825" spans="101:101">
      <c r="CW381825" s="2210"/>
    </row>
    <row r="381826" spans="101:101">
      <c r="CW381826" s="2195"/>
    </row>
    <row r="381850" spans="101:101">
      <c r="CW381850" s="2210"/>
    </row>
    <row r="381851" spans="101:101">
      <c r="CW381851" s="2195"/>
    </row>
    <row r="381875" spans="101:101">
      <c r="CW381875" s="2210"/>
    </row>
    <row r="381876" spans="101:101">
      <c r="CW381876" s="2195"/>
    </row>
    <row r="381900" spans="101:101">
      <c r="CW381900" s="2210"/>
    </row>
    <row r="381901" spans="101:101">
      <c r="CW381901" s="2195"/>
    </row>
    <row r="381925" spans="101:101">
      <c r="CW381925" s="2210"/>
    </row>
    <row r="381926" spans="101:101">
      <c r="CW381926" s="2195"/>
    </row>
    <row r="381950" spans="101:101">
      <c r="CW381950" s="2210"/>
    </row>
    <row r="381951" spans="101:101">
      <c r="CW381951" s="2195"/>
    </row>
    <row r="381975" spans="101:101">
      <c r="CW381975" s="2210"/>
    </row>
    <row r="381976" spans="101:101">
      <c r="CW381976" s="2195"/>
    </row>
    <row r="382000" spans="101:101">
      <c r="CW382000" s="2210"/>
    </row>
    <row r="382001" spans="101:101">
      <c r="CW382001" s="2195"/>
    </row>
    <row r="382025" spans="101:101">
      <c r="CW382025" s="2210"/>
    </row>
    <row r="382026" spans="101:101">
      <c r="CW382026" s="2195"/>
    </row>
    <row r="382050" spans="101:101">
      <c r="CW382050" s="2210"/>
    </row>
    <row r="382051" spans="101:101">
      <c r="CW382051" s="2195"/>
    </row>
    <row r="382075" spans="101:101">
      <c r="CW382075" s="2210"/>
    </row>
    <row r="382076" spans="101:101">
      <c r="CW382076" s="2195"/>
    </row>
    <row r="382100" spans="101:101">
      <c r="CW382100" s="2210"/>
    </row>
    <row r="382101" spans="101:101">
      <c r="CW382101" s="2195"/>
    </row>
    <row r="382125" spans="101:101">
      <c r="CW382125" s="2210"/>
    </row>
    <row r="382126" spans="101:101">
      <c r="CW382126" s="2195"/>
    </row>
    <row r="382150" spans="101:101">
      <c r="CW382150" s="2210"/>
    </row>
    <row r="382151" spans="101:101">
      <c r="CW382151" s="2195"/>
    </row>
    <row r="382175" spans="101:101">
      <c r="CW382175" s="2210"/>
    </row>
    <row r="382176" spans="101:101">
      <c r="CW382176" s="2195"/>
    </row>
    <row r="382200" spans="101:101">
      <c r="CW382200" s="2210"/>
    </row>
    <row r="382201" spans="101:101">
      <c r="CW382201" s="2195"/>
    </row>
    <row r="382225" spans="101:101">
      <c r="CW382225" s="2210"/>
    </row>
    <row r="382226" spans="101:101">
      <c r="CW382226" s="2195"/>
    </row>
    <row r="382250" spans="101:101">
      <c r="CW382250" s="2210"/>
    </row>
    <row r="382251" spans="101:101">
      <c r="CW382251" s="2195"/>
    </row>
    <row r="382275" spans="101:101">
      <c r="CW382275" s="2210"/>
    </row>
    <row r="382276" spans="101:101">
      <c r="CW382276" s="2195"/>
    </row>
    <row r="382300" spans="101:101">
      <c r="CW382300" s="2210"/>
    </row>
    <row r="382301" spans="101:101">
      <c r="CW382301" s="2195"/>
    </row>
    <row r="382325" spans="101:101">
      <c r="CW382325" s="2210"/>
    </row>
    <row r="382326" spans="101:101">
      <c r="CW382326" s="2195"/>
    </row>
    <row r="382350" spans="101:101">
      <c r="CW382350" s="2210"/>
    </row>
    <row r="382351" spans="101:101">
      <c r="CW382351" s="2195"/>
    </row>
    <row r="382375" spans="101:101">
      <c r="CW382375" s="2210"/>
    </row>
    <row r="382376" spans="101:101">
      <c r="CW382376" s="2195"/>
    </row>
    <row r="382400" spans="101:101">
      <c r="CW382400" s="2210"/>
    </row>
    <row r="382401" spans="101:101">
      <c r="CW382401" s="2195"/>
    </row>
    <row r="382425" spans="101:101">
      <c r="CW382425" s="2210"/>
    </row>
    <row r="382426" spans="101:101">
      <c r="CW382426" s="2195"/>
    </row>
    <row r="382450" spans="101:101">
      <c r="CW382450" s="2210"/>
    </row>
    <row r="382451" spans="101:101">
      <c r="CW382451" s="2195"/>
    </row>
    <row r="382475" spans="101:101">
      <c r="CW382475" s="2210"/>
    </row>
    <row r="382476" spans="101:101">
      <c r="CW382476" s="2195"/>
    </row>
    <row r="382500" spans="101:101">
      <c r="CW382500" s="2210"/>
    </row>
    <row r="382501" spans="101:101">
      <c r="CW382501" s="2195"/>
    </row>
    <row r="382525" spans="101:101">
      <c r="CW382525" s="2210"/>
    </row>
    <row r="382526" spans="101:101">
      <c r="CW382526" s="2195"/>
    </row>
    <row r="382550" spans="101:101">
      <c r="CW382550" s="2210"/>
    </row>
    <row r="382551" spans="101:101">
      <c r="CW382551" s="2195"/>
    </row>
    <row r="382575" spans="101:101">
      <c r="CW382575" s="2210"/>
    </row>
    <row r="382576" spans="101:101">
      <c r="CW382576" s="2195"/>
    </row>
    <row r="382600" spans="101:101">
      <c r="CW382600" s="2210"/>
    </row>
    <row r="382601" spans="101:101">
      <c r="CW382601" s="2195"/>
    </row>
    <row r="382625" spans="101:101">
      <c r="CW382625" s="2210"/>
    </row>
    <row r="382626" spans="101:101">
      <c r="CW382626" s="2195"/>
    </row>
    <row r="382650" spans="101:101">
      <c r="CW382650" s="2210"/>
    </row>
    <row r="382651" spans="101:101">
      <c r="CW382651" s="2195"/>
    </row>
    <row r="382675" spans="101:101">
      <c r="CW382675" s="2210"/>
    </row>
    <row r="382676" spans="101:101">
      <c r="CW382676" s="2195"/>
    </row>
    <row r="382700" spans="101:101">
      <c r="CW382700" s="2210"/>
    </row>
    <row r="382701" spans="101:101">
      <c r="CW382701" s="2195"/>
    </row>
    <row r="382725" spans="101:101">
      <c r="CW382725" s="2210"/>
    </row>
    <row r="382726" spans="101:101">
      <c r="CW382726" s="2195"/>
    </row>
    <row r="382750" spans="101:101">
      <c r="CW382750" s="2210"/>
    </row>
    <row r="382751" spans="101:101">
      <c r="CW382751" s="2195"/>
    </row>
    <row r="382775" spans="101:101">
      <c r="CW382775" s="2210"/>
    </row>
    <row r="382776" spans="101:101">
      <c r="CW382776" s="2195"/>
    </row>
    <row r="382800" spans="101:101">
      <c r="CW382800" s="2210"/>
    </row>
    <row r="382801" spans="101:101">
      <c r="CW382801" s="2195"/>
    </row>
    <row r="382825" spans="101:101">
      <c r="CW382825" s="2210"/>
    </row>
    <row r="382826" spans="101:101">
      <c r="CW382826" s="2195"/>
    </row>
    <row r="382850" spans="101:101">
      <c r="CW382850" s="2210"/>
    </row>
    <row r="382851" spans="101:101">
      <c r="CW382851" s="2195"/>
    </row>
    <row r="382875" spans="101:101">
      <c r="CW382875" s="2210"/>
    </row>
    <row r="382876" spans="101:101">
      <c r="CW382876" s="2195"/>
    </row>
    <row r="382900" spans="101:101">
      <c r="CW382900" s="2210"/>
    </row>
    <row r="382901" spans="101:101">
      <c r="CW382901" s="2195"/>
    </row>
    <row r="382925" spans="101:101">
      <c r="CW382925" s="2210"/>
    </row>
    <row r="382926" spans="101:101">
      <c r="CW382926" s="2195"/>
    </row>
    <row r="382950" spans="101:101">
      <c r="CW382950" s="2210"/>
    </row>
    <row r="382951" spans="101:101">
      <c r="CW382951" s="2195"/>
    </row>
    <row r="382975" spans="101:101">
      <c r="CW382975" s="2210"/>
    </row>
    <row r="382976" spans="101:101">
      <c r="CW382976" s="2195"/>
    </row>
    <row r="383000" spans="101:101">
      <c r="CW383000" s="2210"/>
    </row>
    <row r="383001" spans="101:101">
      <c r="CW383001" s="2195"/>
    </row>
    <row r="383025" spans="101:101">
      <c r="CW383025" s="2210"/>
    </row>
    <row r="383026" spans="101:101">
      <c r="CW383026" s="2195"/>
    </row>
    <row r="383050" spans="101:101">
      <c r="CW383050" s="2210"/>
    </row>
    <row r="383051" spans="101:101">
      <c r="CW383051" s="2195"/>
    </row>
    <row r="383075" spans="101:101">
      <c r="CW383075" s="2210"/>
    </row>
    <row r="383076" spans="101:101">
      <c r="CW383076" s="2195"/>
    </row>
    <row r="383100" spans="101:101">
      <c r="CW383100" s="2210"/>
    </row>
    <row r="383101" spans="101:101">
      <c r="CW383101" s="2195"/>
    </row>
    <row r="383125" spans="101:101">
      <c r="CW383125" s="2210"/>
    </row>
    <row r="383126" spans="101:101">
      <c r="CW383126" s="2195"/>
    </row>
    <row r="383150" spans="101:101">
      <c r="CW383150" s="2210"/>
    </row>
    <row r="383151" spans="101:101">
      <c r="CW383151" s="2195"/>
    </row>
    <row r="383175" spans="101:101">
      <c r="CW383175" s="2210"/>
    </row>
    <row r="383176" spans="101:101">
      <c r="CW383176" s="2195"/>
    </row>
    <row r="383200" spans="101:101">
      <c r="CW383200" s="2210"/>
    </row>
    <row r="383201" spans="101:101">
      <c r="CW383201" s="2195"/>
    </row>
    <row r="383225" spans="101:101">
      <c r="CW383225" s="2210"/>
    </row>
    <row r="383226" spans="101:101">
      <c r="CW383226" s="2195"/>
    </row>
    <row r="383250" spans="101:101">
      <c r="CW383250" s="2210"/>
    </row>
    <row r="383251" spans="101:101">
      <c r="CW383251" s="2195"/>
    </row>
    <row r="383275" spans="101:101">
      <c r="CW383275" s="2210"/>
    </row>
    <row r="383276" spans="101:101">
      <c r="CW383276" s="2195"/>
    </row>
    <row r="383300" spans="101:101">
      <c r="CW383300" s="2210"/>
    </row>
    <row r="383301" spans="101:101">
      <c r="CW383301" s="2195"/>
    </row>
    <row r="383325" spans="101:101">
      <c r="CW383325" s="2210"/>
    </row>
    <row r="383326" spans="101:101">
      <c r="CW383326" s="2195"/>
    </row>
    <row r="383350" spans="101:101">
      <c r="CW383350" s="2210"/>
    </row>
    <row r="383351" spans="101:101">
      <c r="CW383351" s="2195"/>
    </row>
    <row r="383375" spans="101:101">
      <c r="CW383375" s="2210"/>
    </row>
    <row r="383376" spans="101:101">
      <c r="CW383376" s="2195"/>
    </row>
    <row r="383400" spans="101:101">
      <c r="CW383400" s="2210"/>
    </row>
    <row r="383401" spans="101:101">
      <c r="CW383401" s="2195"/>
    </row>
    <row r="383425" spans="101:101">
      <c r="CW383425" s="2210"/>
    </row>
    <row r="383426" spans="101:101">
      <c r="CW383426" s="2195"/>
    </row>
    <row r="383450" spans="101:101">
      <c r="CW383450" s="2210"/>
    </row>
    <row r="383451" spans="101:101">
      <c r="CW383451" s="2195"/>
    </row>
    <row r="383475" spans="101:101">
      <c r="CW383475" s="2210"/>
    </row>
    <row r="383476" spans="101:101">
      <c r="CW383476" s="2195"/>
    </row>
    <row r="383500" spans="101:101">
      <c r="CW383500" s="2210"/>
    </row>
    <row r="383501" spans="101:101">
      <c r="CW383501" s="2195"/>
    </row>
    <row r="383525" spans="101:101">
      <c r="CW383525" s="2210"/>
    </row>
    <row r="383526" spans="101:101">
      <c r="CW383526" s="2195"/>
    </row>
    <row r="383550" spans="101:101">
      <c r="CW383550" s="2210"/>
    </row>
    <row r="383551" spans="101:101">
      <c r="CW383551" s="2195"/>
    </row>
    <row r="383575" spans="101:101">
      <c r="CW383575" s="2210"/>
    </row>
    <row r="383576" spans="101:101">
      <c r="CW383576" s="2195"/>
    </row>
    <row r="383600" spans="101:101">
      <c r="CW383600" s="2210"/>
    </row>
    <row r="383601" spans="101:101">
      <c r="CW383601" s="2195"/>
    </row>
    <row r="383625" spans="101:101">
      <c r="CW383625" s="2210"/>
    </row>
    <row r="383626" spans="101:101">
      <c r="CW383626" s="2195"/>
    </row>
    <row r="383650" spans="101:101">
      <c r="CW383650" s="2210"/>
    </row>
    <row r="383651" spans="101:101">
      <c r="CW383651" s="2195"/>
    </row>
    <row r="383675" spans="101:101">
      <c r="CW383675" s="2210"/>
    </row>
    <row r="383676" spans="101:101">
      <c r="CW383676" s="2195"/>
    </row>
    <row r="383700" spans="101:101">
      <c r="CW383700" s="2210"/>
    </row>
    <row r="383701" spans="101:101">
      <c r="CW383701" s="2195"/>
    </row>
    <row r="383725" spans="101:101">
      <c r="CW383725" s="2210"/>
    </row>
    <row r="383726" spans="101:101">
      <c r="CW383726" s="2195"/>
    </row>
    <row r="383750" spans="101:101">
      <c r="CW383750" s="2210"/>
    </row>
    <row r="383751" spans="101:101">
      <c r="CW383751" s="2195"/>
    </row>
    <row r="383775" spans="101:101">
      <c r="CW383775" s="2210"/>
    </row>
    <row r="383776" spans="101:101">
      <c r="CW383776" s="2195"/>
    </row>
    <row r="383800" spans="101:101">
      <c r="CW383800" s="2210"/>
    </row>
    <row r="383801" spans="101:101">
      <c r="CW383801" s="2195"/>
    </row>
    <row r="383825" spans="101:101">
      <c r="CW383825" s="2210"/>
    </row>
    <row r="383826" spans="101:101">
      <c r="CW383826" s="2195"/>
    </row>
    <row r="383850" spans="101:101">
      <c r="CW383850" s="2210"/>
    </row>
    <row r="383851" spans="101:101">
      <c r="CW383851" s="2195"/>
    </row>
    <row r="383875" spans="101:101">
      <c r="CW383875" s="2210"/>
    </row>
    <row r="383876" spans="101:101">
      <c r="CW383876" s="2195"/>
    </row>
    <row r="383900" spans="101:101">
      <c r="CW383900" s="2210"/>
    </row>
    <row r="383901" spans="101:101">
      <c r="CW383901" s="2195"/>
    </row>
    <row r="383925" spans="101:101">
      <c r="CW383925" s="2210"/>
    </row>
    <row r="383926" spans="101:101">
      <c r="CW383926" s="2195"/>
    </row>
    <row r="383950" spans="101:101">
      <c r="CW383950" s="2210"/>
    </row>
    <row r="383951" spans="101:101">
      <c r="CW383951" s="2195"/>
    </row>
    <row r="383975" spans="101:101">
      <c r="CW383975" s="2210"/>
    </row>
    <row r="383976" spans="101:101">
      <c r="CW383976" s="2195"/>
    </row>
    <row r="384000" spans="101:101">
      <c r="CW384000" s="2210"/>
    </row>
    <row r="384001" spans="101:101">
      <c r="CW384001" s="2195"/>
    </row>
    <row r="384025" spans="101:101">
      <c r="CW384025" s="2210"/>
    </row>
    <row r="384026" spans="101:101">
      <c r="CW384026" s="2195"/>
    </row>
    <row r="384050" spans="101:101">
      <c r="CW384050" s="2210"/>
    </row>
    <row r="384051" spans="101:101">
      <c r="CW384051" s="2195"/>
    </row>
    <row r="384075" spans="101:101">
      <c r="CW384075" s="2210"/>
    </row>
    <row r="384076" spans="101:101">
      <c r="CW384076" s="2195"/>
    </row>
    <row r="384100" spans="101:101">
      <c r="CW384100" s="2210"/>
    </row>
    <row r="384101" spans="101:101">
      <c r="CW384101" s="2195"/>
    </row>
    <row r="384125" spans="101:101">
      <c r="CW384125" s="2210"/>
    </row>
    <row r="384126" spans="101:101">
      <c r="CW384126" s="2195"/>
    </row>
    <row r="384150" spans="101:101">
      <c r="CW384150" s="2210"/>
    </row>
    <row r="384151" spans="101:101">
      <c r="CW384151" s="2195"/>
    </row>
    <row r="384175" spans="101:101">
      <c r="CW384175" s="2210"/>
    </row>
    <row r="384176" spans="101:101">
      <c r="CW384176" s="2195"/>
    </row>
    <row r="384200" spans="101:101">
      <c r="CW384200" s="2210"/>
    </row>
    <row r="384201" spans="101:101">
      <c r="CW384201" s="2195"/>
    </row>
    <row r="384225" spans="101:101">
      <c r="CW384225" s="2210"/>
    </row>
    <row r="384226" spans="101:101">
      <c r="CW384226" s="2195"/>
    </row>
    <row r="384250" spans="101:101">
      <c r="CW384250" s="2210"/>
    </row>
    <row r="384251" spans="101:101">
      <c r="CW384251" s="2195"/>
    </row>
    <row r="384275" spans="101:101">
      <c r="CW384275" s="2210"/>
    </row>
    <row r="384276" spans="101:101">
      <c r="CW384276" s="2195"/>
    </row>
    <row r="384300" spans="101:101">
      <c r="CW384300" s="2210"/>
    </row>
    <row r="384301" spans="101:101">
      <c r="CW384301" s="2195"/>
    </row>
    <row r="384325" spans="101:101">
      <c r="CW384325" s="2210"/>
    </row>
    <row r="384326" spans="101:101">
      <c r="CW384326" s="2195"/>
    </row>
    <row r="384350" spans="101:101">
      <c r="CW384350" s="2210"/>
    </row>
    <row r="384351" spans="101:101">
      <c r="CW384351" s="2195"/>
    </row>
    <row r="384375" spans="101:101">
      <c r="CW384375" s="2210"/>
    </row>
    <row r="384376" spans="101:101">
      <c r="CW384376" s="2195"/>
    </row>
    <row r="384400" spans="101:101">
      <c r="CW384400" s="2210"/>
    </row>
    <row r="384401" spans="101:101">
      <c r="CW384401" s="2195"/>
    </row>
    <row r="384425" spans="101:101">
      <c r="CW384425" s="2210"/>
    </row>
    <row r="384426" spans="101:101">
      <c r="CW384426" s="2195"/>
    </row>
    <row r="384450" spans="101:101">
      <c r="CW384450" s="2210"/>
    </row>
    <row r="384451" spans="101:101">
      <c r="CW384451" s="2195"/>
    </row>
    <row r="384475" spans="101:101">
      <c r="CW384475" s="2210"/>
    </row>
    <row r="384476" spans="101:101">
      <c r="CW384476" s="2195"/>
    </row>
    <row r="384500" spans="101:101">
      <c r="CW384500" s="2210"/>
    </row>
    <row r="384501" spans="101:101">
      <c r="CW384501" s="2195"/>
    </row>
    <row r="384525" spans="101:101">
      <c r="CW384525" s="2210"/>
    </row>
    <row r="384526" spans="101:101">
      <c r="CW384526" s="2195"/>
    </row>
    <row r="384550" spans="101:101">
      <c r="CW384550" s="2210"/>
    </row>
    <row r="384551" spans="101:101">
      <c r="CW384551" s="2195"/>
    </row>
    <row r="384575" spans="101:101">
      <c r="CW384575" s="2210"/>
    </row>
    <row r="384576" spans="101:101">
      <c r="CW384576" s="2195"/>
    </row>
    <row r="384600" spans="101:101">
      <c r="CW384600" s="2210"/>
    </row>
    <row r="384601" spans="101:101">
      <c r="CW384601" s="2195"/>
    </row>
    <row r="384625" spans="101:101">
      <c r="CW384625" s="2210"/>
    </row>
    <row r="384626" spans="101:101">
      <c r="CW384626" s="2195"/>
    </row>
    <row r="384650" spans="101:101">
      <c r="CW384650" s="2210"/>
    </row>
    <row r="384651" spans="101:101">
      <c r="CW384651" s="2195"/>
    </row>
    <row r="384675" spans="101:101">
      <c r="CW384675" s="2210"/>
    </row>
    <row r="384676" spans="101:101">
      <c r="CW384676" s="2195"/>
    </row>
    <row r="384700" spans="101:101">
      <c r="CW384700" s="2210"/>
    </row>
    <row r="384701" spans="101:101">
      <c r="CW384701" s="2195"/>
    </row>
    <row r="384725" spans="101:101">
      <c r="CW384725" s="2210"/>
    </row>
    <row r="384726" spans="101:101">
      <c r="CW384726" s="2195"/>
    </row>
    <row r="384750" spans="101:101">
      <c r="CW384750" s="2210"/>
    </row>
    <row r="384751" spans="101:101">
      <c r="CW384751" s="2195"/>
    </row>
    <row r="384775" spans="101:101">
      <c r="CW384775" s="2210"/>
    </row>
    <row r="384776" spans="101:101">
      <c r="CW384776" s="2195"/>
    </row>
    <row r="384800" spans="101:101">
      <c r="CW384800" s="2210"/>
    </row>
    <row r="384801" spans="101:101">
      <c r="CW384801" s="2195"/>
    </row>
    <row r="384825" spans="101:101">
      <c r="CW384825" s="2210"/>
    </row>
    <row r="384826" spans="101:101">
      <c r="CW384826" s="2195"/>
    </row>
    <row r="384850" spans="101:101">
      <c r="CW384850" s="2210"/>
    </row>
    <row r="384851" spans="101:101">
      <c r="CW384851" s="2195"/>
    </row>
    <row r="384875" spans="101:101">
      <c r="CW384875" s="2210"/>
    </row>
    <row r="384876" spans="101:101">
      <c r="CW384876" s="2195"/>
    </row>
    <row r="384900" spans="101:101">
      <c r="CW384900" s="2210"/>
    </row>
    <row r="384901" spans="101:101">
      <c r="CW384901" s="2195"/>
    </row>
    <row r="384925" spans="101:101">
      <c r="CW384925" s="2210"/>
    </row>
    <row r="384926" spans="101:101">
      <c r="CW384926" s="2195"/>
    </row>
    <row r="384950" spans="101:101">
      <c r="CW384950" s="2210"/>
    </row>
    <row r="384951" spans="101:101">
      <c r="CW384951" s="2195"/>
    </row>
    <row r="384975" spans="101:101">
      <c r="CW384975" s="2210"/>
    </row>
    <row r="384976" spans="101:101">
      <c r="CW384976" s="2195"/>
    </row>
    <row r="385000" spans="101:101">
      <c r="CW385000" s="2210"/>
    </row>
    <row r="385001" spans="101:101">
      <c r="CW385001" s="2195"/>
    </row>
    <row r="385025" spans="101:101">
      <c r="CW385025" s="2210"/>
    </row>
    <row r="385026" spans="101:101">
      <c r="CW385026" s="2195"/>
    </row>
    <row r="385050" spans="101:101">
      <c r="CW385050" s="2210"/>
    </row>
    <row r="385051" spans="101:101">
      <c r="CW385051" s="2195"/>
    </row>
    <row r="385075" spans="101:101">
      <c r="CW385075" s="2210"/>
    </row>
    <row r="385076" spans="101:101">
      <c r="CW385076" s="2195"/>
    </row>
    <row r="385100" spans="101:101">
      <c r="CW385100" s="2210"/>
    </row>
    <row r="385101" spans="101:101">
      <c r="CW385101" s="2195"/>
    </row>
    <row r="385125" spans="101:101">
      <c r="CW385125" s="2210"/>
    </row>
    <row r="385126" spans="101:101">
      <c r="CW385126" s="2195"/>
    </row>
    <row r="385150" spans="101:101">
      <c r="CW385150" s="2210"/>
    </row>
    <row r="385151" spans="101:101">
      <c r="CW385151" s="2195"/>
    </row>
    <row r="385175" spans="101:101">
      <c r="CW385175" s="2210"/>
    </row>
    <row r="385176" spans="101:101">
      <c r="CW385176" s="2195"/>
    </row>
    <row r="385200" spans="101:101">
      <c r="CW385200" s="2210"/>
    </row>
    <row r="385201" spans="101:101">
      <c r="CW385201" s="2195"/>
    </row>
    <row r="385225" spans="101:101">
      <c r="CW385225" s="2210"/>
    </row>
    <row r="385226" spans="101:101">
      <c r="CW385226" s="2195"/>
    </row>
    <row r="385250" spans="101:101">
      <c r="CW385250" s="2210"/>
    </row>
    <row r="385251" spans="101:101">
      <c r="CW385251" s="2195"/>
    </row>
    <row r="385275" spans="101:101">
      <c r="CW385275" s="2210"/>
    </row>
    <row r="385276" spans="101:101">
      <c r="CW385276" s="2195"/>
    </row>
    <row r="385300" spans="101:101">
      <c r="CW385300" s="2210"/>
    </row>
    <row r="385301" spans="101:101">
      <c r="CW385301" s="2195"/>
    </row>
    <row r="385325" spans="101:101">
      <c r="CW385325" s="2210"/>
    </row>
    <row r="385326" spans="101:101">
      <c r="CW385326" s="2195"/>
    </row>
    <row r="385350" spans="101:101">
      <c r="CW385350" s="2210"/>
    </row>
    <row r="385351" spans="101:101">
      <c r="CW385351" s="2195"/>
    </row>
    <row r="385375" spans="101:101">
      <c r="CW385375" s="2210"/>
    </row>
    <row r="385376" spans="101:101">
      <c r="CW385376" s="2195"/>
    </row>
    <row r="385400" spans="101:101">
      <c r="CW385400" s="2210"/>
    </row>
    <row r="385401" spans="101:101">
      <c r="CW385401" s="2195"/>
    </row>
    <row r="385425" spans="101:101">
      <c r="CW385425" s="2210"/>
    </row>
    <row r="385426" spans="101:101">
      <c r="CW385426" s="2195"/>
    </row>
    <row r="385450" spans="101:101">
      <c r="CW385450" s="2210"/>
    </row>
    <row r="385451" spans="101:101">
      <c r="CW385451" s="2195"/>
    </row>
    <row r="385475" spans="101:101">
      <c r="CW385475" s="2210"/>
    </row>
    <row r="385476" spans="101:101">
      <c r="CW385476" s="2195"/>
    </row>
    <row r="385500" spans="101:101">
      <c r="CW385500" s="2210"/>
    </row>
    <row r="385501" spans="101:101">
      <c r="CW385501" s="2195"/>
    </row>
    <row r="385525" spans="101:101">
      <c r="CW385525" s="2210"/>
    </row>
    <row r="385526" spans="101:101">
      <c r="CW385526" s="2195"/>
    </row>
    <row r="385550" spans="101:101">
      <c r="CW385550" s="2210"/>
    </row>
    <row r="385551" spans="101:101">
      <c r="CW385551" s="2195"/>
    </row>
    <row r="385575" spans="101:101">
      <c r="CW385575" s="2210"/>
    </row>
    <row r="385576" spans="101:101">
      <c r="CW385576" s="2195"/>
    </row>
    <row r="385600" spans="101:101">
      <c r="CW385600" s="2210"/>
    </row>
    <row r="385601" spans="101:101">
      <c r="CW385601" s="2195"/>
    </row>
    <row r="385625" spans="101:101">
      <c r="CW385625" s="2210"/>
    </row>
    <row r="385626" spans="101:101">
      <c r="CW385626" s="2195"/>
    </row>
    <row r="385650" spans="101:101">
      <c r="CW385650" s="2210"/>
    </row>
    <row r="385651" spans="101:101">
      <c r="CW385651" s="2195"/>
    </row>
    <row r="385675" spans="101:101">
      <c r="CW385675" s="2210"/>
    </row>
    <row r="385676" spans="101:101">
      <c r="CW385676" s="2195"/>
    </row>
    <row r="385700" spans="101:101">
      <c r="CW385700" s="2210"/>
    </row>
    <row r="385701" spans="101:101">
      <c r="CW385701" s="2195"/>
    </row>
    <row r="385725" spans="101:101">
      <c r="CW385725" s="2210"/>
    </row>
    <row r="385726" spans="101:101">
      <c r="CW385726" s="2195"/>
    </row>
    <row r="385750" spans="101:101">
      <c r="CW385750" s="2210"/>
    </row>
    <row r="385751" spans="101:101">
      <c r="CW385751" s="2195"/>
    </row>
    <row r="385775" spans="101:101">
      <c r="CW385775" s="2210"/>
    </row>
    <row r="385776" spans="101:101">
      <c r="CW385776" s="2195"/>
    </row>
    <row r="385800" spans="101:101">
      <c r="CW385800" s="2210"/>
    </row>
    <row r="385801" spans="101:101">
      <c r="CW385801" s="2195"/>
    </row>
    <row r="385825" spans="101:101">
      <c r="CW385825" s="2210"/>
    </row>
    <row r="385826" spans="101:101">
      <c r="CW385826" s="2195"/>
    </row>
    <row r="385850" spans="101:101">
      <c r="CW385850" s="2210"/>
    </row>
    <row r="385851" spans="101:101">
      <c r="CW385851" s="2195"/>
    </row>
    <row r="385875" spans="101:101">
      <c r="CW385875" s="2210"/>
    </row>
    <row r="385876" spans="101:101">
      <c r="CW385876" s="2195"/>
    </row>
    <row r="385900" spans="101:101">
      <c r="CW385900" s="2210"/>
    </row>
    <row r="385901" spans="101:101">
      <c r="CW385901" s="2195"/>
    </row>
    <row r="385925" spans="101:101">
      <c r="CW385925" s="2210"/>
    </row>
    <row r="385926" spans="101:101">
      <c r="CW385926" s="2195"/>
    </row>
    <row r="385950" spans="101:101">
      <c r="CW385950" s="2210"/>
    </row>
    <row r="385951" spans="101:101">
      <c r="CW385951" s="2195"/>
    </row>
    <row r="385975" spans="101:101">
      <c r="CW385975" s="2210"/>
    </row>
    <row r="385976" spans="101:101">
      <c r="CW385976" s="2195"/>
    </row>
    <row r="386000" spans="101:101">
      <c r="CW386000" s="2210"/>
    </row>
    <row r="386001" spans="101:101">
      <c r="CW386001" s="2195"/>
    </row>
    <row r="386025" spans="101:101">
      <c r="CW386025" s="2210"/>
    </row>
    <row r="386026" spans="101:101">
      <c r="CW386026" s="2195"/>
    </row>
    <row r="386050" spans="101:101">
      <c r="CW386050" s="2210"/>
    </row>
    <row r="386051" spans="101:101">
      <c r="CW386051" s="2195"/>
    </row>
    <row r="386075" spans="101:101">
      <c r="CW386075" s="2210"/>
    </row>
    <row r="386076" spans="101:101">
      <c r="CW386076" s="2195"/>
    </row>
    <row r="386100" spans="101:101">
      <c r="CW386100" s="2210"/>
    </row>
    <row r="386101" spans="101:101">
      <c r="CW386101" s="2195"/>
    </row>
    <row r="386125" spans="101:101">
      <c r="CW386125" s="2210"/>
    </row>
    <row r="386126" spans="101:101">
      <c r="CW386126" s="2195"/>
    </row>
    <row r="386150" spans="101:101">
      <c r="CW386150" s="2210"/>
    </row>
    <row r="386151" spans="101:101">
      <c r="CW386151" s="2195"/>
    </row>
    <row r="386175" spans="101:101">
      <c r="CW386175" s="2210"/>
    </row>
    <row r="386176" spans="101:101">
      <c r="CW386176" s="2195"/>
    </row>
    <row r="386200" spans="101:101">
      <c r="CW386200" s="2210"/>
    </row>
    <row r="386201" spans="101:101">
      <c r="CW386201" s="2195"/>
    </row>
    <row r="386225" spans="101:101">
      <c r="CW386225" s="2210"/>
    </row>
    <row r="386226" spans="101:101">
      <c r="CW386226" s="2195"/>
    </row>
    <row r="386250" spans="101:101">
      <c r="CW386250" s="2210"/>
    </row>
    <row r="386251" spans="101:101">
      <c r="CW386251" s="2195"/>
    </row>
    <row r="386275" spans="101:101">
      <c r="CW386275" s="2210"/>
    </row>
    <row r="386276" spans="101:101">
      <c r="CW386276" s="2195"/>
    </row>
    <row r="386300" spans="101:101">
      <c r="CW386300" s="2210"/>
    </row>
    <row r="386301" spans="101:101">
      <c r="CW386301" s="2195"/>
    </row>
    <row r="386325" spans="101:101">
      <c r="CW386325" s="2210"/>
    </row>
    <row r="386326" spans="101:101">
      <c r="CW386326" s="2195"/>
    </row>
    <row r="386350" spans="101:101">
      <c r="CW386350" s="2210"/>
    </row>
    <row r="386351" spans="101:101">
      <c r="CW386351" s="2195"/>
    </row>
    <row r="386375" spans="101:101">
      <c r="CW386375" s="2210"/>
    </row>
    <row r="386376" spans="101:101">
      <c r="CW386376" s="2195"/>
    </row>
    <row r="386400" spans="101:101">
      <c r="CW386400" s="2210"/>
    </row>
    <row r="386401" spans="101:101">
      <c r="CW386401" s="2195"/>
    </row>
    <row r="386425" spans="101:101">
      <c r="CW386425" s="2210"/>
    </row>
    <row r="386426" spans="101:101">
      <c r="CW386426" s="2195"/>
    </row>
    <row r="386450" spans="101:101">
      <c r="CW386450" s="2210"/>
    </row>
    <row r="386451" spans="101:101">
      <c r="CW386451" s="2195"/>
    </row>
    <row r="386475" spans="101:101">
      <c r="CW386475" s="2210"/>
    </row>
    <row r="386476" spans="101:101">
      <c r="CW386476" s="2195"/>
    </row>
    <row r="386500" spans="101:101">
      <c r="CW386500" s="2210"/>
    </row>
    <row r="386501" spans="101:101">
      <c r="CW386501" s="2195"/>
    </row>
    <row r="386525" spans="101:101">
      <c r="CW386525" s="2210"/>
    </row>
    <row r="386526" spans="101:101">
      <c r="CW386526" s="2195"/>
    </row>
    <row r="386550" spans="101:101">
      <c r="CW386550" s="2210"/>
    </row>
    <row r="386551" spans="101:101">
      <c r="CW386551" s="2195"/>
    </row>
    <row r="386575" spans="101:101">
      <c r="CW386575" s="2210"/>
    </row>
    <row r="386576" spans="101:101">
      <c r="CW386576" s="2195"/>
    </row>
    <row r="386600" spans="101:101">
      <c r="CW386600" s="2210"/>
    </row>
    <row r="386601" spans="101:101">
      <c r="CW386601" s="2195"/>
    </row>
    <row r="386625" spans="101:101">
      <c r="CW386625" s="2210"/>
    </row>
    <row r="386626" spans="101:101">
      <c r="CW386626" s="2195"/>
    </row>
    <row r="386650" spans="101:101">
      <c r="CW386650" s="2210"/>
    </row>
    <row r="386651" spans="101:101">
      <c r="CW386651" s="2195"/>
    </row>
    <row r="386675" spans="101:101">
      <c r="CW386675" s="2210"/>
    </row>
    <row r="386676" spans="101:101">
      <c r="CW386676" s="2195"/>
    </row>
    <row r="386700" spans="101:101">
      <c r="CW386700" s="2210"/>
    </row>
    <row r="386701" spans="101:101">
      <c r="CW386701" s="2195"/>
    </row>
    <row r="386725" spans="101:101">
      <c r="CW386725" s="2210"/>
    </row>
    <row r="386726" spans="101:101">
      <c r="CW386726" s="2195"/>
    </row>
    <row r="386750" spans="101:101">
      <c r="CW386750" s="2210"/>
    </row>
    <row r="386751" spans="101:101">
      <c r="CW386751" s="2195"/>
    </row>
    <row r="386775" spans="101:101">
      <c r="CW386775" s="2210"/>
    </row>
    <row r="386776" spans="101:101">
      <c r="CW386776" s="2195"/>
    </row>
    <row r="386800" spans="101:101">
      <c r="CW386800" s="2210"/>
    </row>
    <row r="386801" spans="101:101">
      <c r="CW386801" s="2195"/>
    </row>
    <row r="386825" spans="101:101">
      <c r="CW386825" s="2210"/>
    </row>
    <row r="386826" spans="101:101">
      <c r="CW386826" s="2195"/>
    </row>
    <row r="386850" spans="101:101">
      <c r="CW386850" s="2210"/>
    </row>
    <row r="386851" spans="101:101">
      <c r="CW386851" s="2195"/>
    </row>
    <row r="386875" spans="101:101">
      <c r="CW386875" s="2210"/>
    </row>
    <row r="386876" spans="101:101">
      <c r="CW386876" s="2195"/>
    </row>
    <row r="386900" spans="101:101">
      <c r="CW386900" s="2210"/>
    </row>
    <row r="386901" spans="101:101">
      <c r="CW386901" s="2195"/>
    </row>
    <row r="386925" spans="101:101">
      <c r="CW386925" s="2210"/>
    </row>
    <row r="386926" spans="101:101">
      <c r="CW386926" s="2195"/>
    </row>
    <row r="386950" spans="101:101">
      <c r="CW386950" s="2210"/>
    </row>
    <row r="386951" spans="101:101">
      <c r="CW386951" s="2195"/>
    </row>
    <row r="386975" spans="101:101">
      <c r="CW386975" s="2210"/>
    </row>
    <row r="386976" spans="101:101">
      <c r="CW386976" s="2195"/>
    </row>
    <row r="387000" spans="101:101">
      <c r="CW387000" s="2210"/>
    </row>
    <row r="387001" spans="101:101">
      <c r="CW387001" s="2195"/>
    </row>
    <row r="387025" spans="101:101">
      <c r="CW387025" s="2210"/>
    </row>
    <row r="387026" spans="101:101">
      <c r="CW387026" s="2195"/>
    </row>
    <row r="387050" spans="101:101">
      <c r="CW387050" s="2210"/>
    </row>
    <row r="387051" spans="101:101">
      <c r="CW387051" s="2195"/>
    </row>
    <row r="387075" spans="101:101">
      <c r="CW387075" s="2210"/>
    </row>
    <row r="387076" spans="101:101">
      <c r="CW387076" s="2195"/>
    </row>
    <row r="387100" spans="101:101">
      <c r="CW387100" s="2210"/>
    </row>
    <row r="387101" spans="101:101">
      <c r="CW387101" s="2195"/>
    </row>
    <row r="387125" spans="101:101">
      <c r="CW387125" s="2210"/>
    </row>
    <row r="387126" spans="101:101">
      <c r="CW387126" s="2195"/>
    </row>
    <row r="387150" spans="101:101">
      <c r="CW387150" s="2210"/>
    </row>
    <row r="387151" spans="101:101">
      <c r="CW387151" s="2195"/>
    </row>
    <row r="387175" spans="101:101">
      <c r="CW387175" s="2210"/>
    </row>
    <row r="387176" spans="101:101">
      <c r="CW387176" s="2195"/>
    </row>
    <row r="387200" spans="101:101">
      <c r="CW387200" s="2210"/>
    </row>
    <row r="387201" spans="101:101">
      <c r="CW387201" s="2195"/>
    </row>
    <row r="387225" spans="101:101">
      <c r="CW387225" s="2210"/>
    </row>
    <row r="387226" spans="101:101">
      <c r="CW387226" s="2195"/>
    </row>
    <row r="387250" spans="101:101">
      <c r="CW387250" s="2210"/>
    </row>
    <row r="387251" spans="101:101">
      <c r="CW387251" s="2195"/>
    </row>
    <row r="387275" spans="101:101">
      <c r="CW387275" s="2210"/>
    </row>
    <row r="387276" spans="101:101">
      <c r="CW387276" s="2195"/>
    </row>
    <row r="387300" spans="101:101">
      <c r="CW387300" s="2210"/>
    </row>
    <row r="387301" spans="101:101">
      <c r="CW387301" s="2195"/>
    </row>
    <row r="387325" spans="101:101">
      <c r="CW387325" s="2210"/>
    </row>
    <row r="387326" spans="101:101">
      <c r="CW387326" s="2195"/>
    </row>
    <row r="387350" spans="101:101">
      <c r="CW387350" s="2210"/>
    </row>
    <row r="387351" spans="101:101">
      <c r="CW387351" s="2195"/>
    </row>
    <row r="387375" spans="101:101">
      <c r="CW387375" s="2210"/>
    </row>
    <row r="387376" spans="101:101">
      <c r="CW387376" s="2195"/>
    </row>
    <row r="387400" spans="101:101">
      <c r="CW387400" s="2210"/>
    </row>
    <row r="387401" spans="101:101">
      <c r="CW387401" s="2195"/>
    </row>
    <row r="387425" spans="101:101">
      <c r="CW387425" s="2210"/>
    </row>
    <row r="387426" spans="101:101">
      <c r="CW387426" s="2195"/>
    </row>
    <row r="387450" spans="101:101">
      <c r="CW387450" s="2210"/>
    </row>
    <row r="387451" spans="101:101">
      <c r="CW387451" s="2195"/>
    </row>
    <row r="387475" spans="101:101">
      <c r="CW387475" s="2210"/>
    </row>
    <row r="387476" spans="101:101">
      <c r="CW387476" s="2195"/>
    </row>
    <row r="387500" spans="101:101">
      <c r="CW387500" s="2210"/>
    </row>
    <row r="387501" spans="101:101">
      <c r="CW387501" s="2195"/>
    </row>
    <row r="387525" spans="101:101">
      <c r="CW387525" s="2210"/>
    </row>
    <row r="387526" spans="101:101">
      <c r="CW387526" s="2195"/>
    </row>
    <row r="387550" spans="101:101">
      <c r="CW387550" s="2210"/>
    </row>
    <row r="387551" spans="101:101">
      <c r="CW387551" s="2195"/>
    </row>
    <row r="387575" spans="101:101">
      <c r="CW387575" s="2210"/>
    </row>
    <row r="387576" spans="101:101">
      <c r="CW387576" s="2195"/>
    </row>
    <row r="387600" spans="101:101">
      <c r="CW387600" s="2210"/>
    </row>
    <row r="387601" spans="101:101">
      <c r="CW387601" s="2195"/>
    </row>
    <row r="387625" spans="101:101">
      <c r="CW387625" s="2210"/>
    </row>
    <row r="387626" spans="101:101">
      <c r="CW387626" s="2195"/>
    </row>
    <row r="387650" spans="101:101">
      <c r="CW387650" s="2210"/>
    </row>
    <row r="387651" spans="101:101">
      <c r="CW387651" s="2195"/>
    </row>
    <row r="387675" spans="101:101">
      <c r="CW387675" s="2210"/>
    </row>
    <row r="387676" spans="101:101">
      <c r="CW387676" s="2195"/>
    </row>
    <row r="387700" spans="101:101">
      <c r="CW387700" s="2210"/>
    </row>
    <row r="387701" spans="101:101">
      <c r="CW387701" s="2195"/>
    </row>
    <row r="387725" spans="101:101">
      <c r="CW387725" s="2210"/>
    </row>
    <row r="387726" spans="101:101">
      <c r="CW387726" s="2195"/>
    </row>
    <row r="387750" spans="101:101">
      <c r="CW387750" s="2210"/>
    </row>
    <row r="387751" spans="101:101">
      <c r="CW387751" s="2195"/>
    </row>
    <row r="387775" spans="101:101">
      <c r="CW387775" s="2210"/>
    </row>
    <row r="387776" spans="101:101">
      <c r="CW387776" s="2195"/>
    </row>
    <row r="387800" spans="101:101">
      <c r="CW387800" s="2210"/>
    </row>
    <row r="387801" spans="101:101">
      <c r="CW387801" s="2195"/>
    </row>
    <row r="387825" spans="101:101">
      <c r="CW387825" s="2210"/>
    </row>
    <row r="387826" spans="101:101">
      <c r="CW387826" s="2195"/>
    </row>
    <row r="387850" spans="101:101">
      <c r="CW387850" s="2210"/>
    </row>
    <row r="387851" spans="101:101">
      <c r="CW387851" s="2195"/>
    </row>
    <row r="387875" spans="101:101">
      <c r="CW387875" s="2210"/>
    </row>
    <row r="387876" spans="101:101">
      <c r="CW387876" s="2195"/>
    </row>
    <row r="387900" spans="101:101">
      <c r="CW387900" s="2210"/>
    </row>
    <row r="387901" spans="101:101">
      <c r="CW387901" s="2195"/>
    </row>
    <row r="387925" spans="101:101">
      <c r="CW387925" s="2210"/>
    </row>
    <row r="387926" spans="101:101">
      <c r="CW387926" s="2195"/>
    </row>
    <row r="387950" spans="101:101">
      <c r="CW387950" s="2210"/>
    </row>
    <row r="387951" spans="101:101">
      <c r="CW387951" s="2195"/>
    </row>
    <row r="387975" spans="101:101">
      <c r="CW387975" s="2210"/>
    </row>
    <row r="387976" spans="101:101">
      <c r="CW387976" s="2195"/>
    </row>
    <row r="388000" spans="101:101">
      <c r="CW388000" s="2210"/>
    </row>
    <row r="388001" spans="101:101">
      <c r="CW388001" s="2195"/>
    </row>
    <row r="388025" spans="101:101">
      <c r="CW388025" s="2210"/>
    </row>
    <row r="388026" spans="101:101">
      <c r="CW388026" s="2195"/>
    </row>
    <row r="388050" spans="101:101">
      <c r="CW388050" s="2210"/>
    </row>
    <row r="388051" spans="101:101">
      <c r="CW388051" s="2195"/>
    </row>
    <row r="388075" spans="101:101">
      <c r="CW388075" s="2210"/>
    </row>
    <row r="388076" spans="101:101">
      <c r="CW388076" s="2195"/>
    </row>
    <row r="388100" spans="101:101">
      <c r="CW388100" s="2210"/>
    </row>
    <row r="388101" spans="101:101">
      <c r="CW388101" s="2195"/>
    </row>
    <row r="388125" spans="101:101">
      <c r="CW388125" s="2210"/>
    </row>
    <row r="388126" spans="101:101">
      <c r="CW388126" s="2195"/>
    </row>
    <row r="388150" spans="101:101">
      <c r="CW388150" s="2210"/>
    </row>
    <row r="388151" spans="101:101">
      <c r="CW388151" s="2195"/>
    </row>
    <row r="388175" spans="101:101">
      <c r="CW388175" s="2210"/>
    </row>
    <row r="388176" spans="101:101">
      <c r="CW388176" s="2195"/>
    </row>
    <row r="388200" spans="101:101">
      <c r="CW388200" s="2210"/>
    </row>
    <row r="388201" spans="101:101">
      <c r="CW388201" s="2195"/>
    </row>
    <row r="388225" spans="101:101">
      <c r="CW388225" s="2210"/>
    </row>
    <row r="388226" spans="101:101">
      <c r="CW388226" s="2195"/>
    </row>
    <row r="388250" spans="101:101">
      <c r="CW388250" s="2210"/>
    </row>
    <row r="388251" spans="101:101">
      <c r="CW388251" s="2195"/>
    </row>
    <row r="388275" spans="101:101">
      <c r="CW388275" s="2210"/>
    </row>
    <row r="388276" spans="101:101">
      <c r="CW388276" s="2195"/>
    </row>
    <row r="388300" spans="101:101">
      <c r="CW388300" s="2210"/>
    </row>
    <row r="388301" spans="101:101">
      <c r="CW388301" s="2195"/>
    </row>
    <row r="388325" spans="101:101">
      <c r="CW388325" s="2210"/>
    </row>
    <row r="388326" spans="101:101">
      <c r="CW388326" s="2195"/>
    </row>
    <row r="388350" spans="101:101">
      <c r="CW388350" s="2210"/>
    </row>
    <row r="388351" spans="101:101">
      <c r="CW388351" s="2195"/>
    </row>
    <row r="388375" spans="101:101">
      <c r="CW388375" s="2210"/>
    </row>
    <row r="388376" spans="101:101">
      <c r="CW388376" s="2195"/>
    </row>
    <row r="388400" spans="101:101">
      <c r="CW388400" s="2210"/>
    </row>
    <row r="388401" spans="101:101">
      <c r="CW388401" s="2195"/>
    </row>
    <row r="388425" spans="101:101">
      <c r="CW388425" s="2210"/>
    </row>
    <row r="388426" spans="101:101">
      <c r="CW388426" s="2195"/>
    </row>
    <row r="388450" spans="101:101">
      <c r="CW388450" s="2210"/>
    </row>
    <row r="388451" spans="101:101">
      <c r="CW388451" s="2195"/>
    </row>
    <row r="388475" spans="101:101">
      <c r="CW388475" s="2210"/>
    </row>
    <row r="388476" spans="101:101">
      <c r="CW388476" s="2195"/>
    </row>
    <row r="388500" spans="101:101">
      <c r="CW388500" s="2210"/>
    </row>
    <row r="388501" spans="101:101">
      <c r="CW388501" s="2195"/>
    </row>
    <row r="388525" spans="101:101">
      <c r="CW388525" s="2210"/>
    </row>
    <row r="388526" spans="101:101">
      <c r="CW388526" s="2195"/>
    </row>
    <row r="388550" spans="101:101">
      <c r="CW388550" s="2210"/>
    </row>
    <row r="388551" spans="101:101">
      <c r="CW388551" s="2195"/>
    </row>
    <row r="388575" spans="101:101">
      <c r="CW388575" s="2210"/>
    </row>
    <row r="388576" spans="101:101">
      <c r="CW388576" s="2195"/>
    </row>
    <row r="388600" spans="101:101">
      <c r="CW388600" s="2210"/>
    </row>
    <row r="388601" spans="101:101">
      <c r="CW388601" s="2195"/>
    </row>
    <row r="388625" spans="101:101">
      <c r="CW388625" s="2210"/>
    </row>
    <row r="388626" spans="101:101">
      <c r="CW388626" s="2195"/>
    </row>
    <row r="388650" spans="101:101">
      <c r="CW388650" s="2210"/>
    </row>
    <row r="388651" spans="101:101">
      <c r="CW388651" s="2195"/>
    </row>
    <row r="388675" spans="101:101">
      <c r="CW388675" s="2210"/>
    </row>
    <row r="388676" spans="101:101">
      <c r="CW388676" s="2195"/>
    </row>
    <row r="388700" spans="101:101">
      <c r="CW388700" s="2210"/>
    </row>
    <row r="388701" spans="101:101">
      <c r="CW388701" s="2195"/>
    </row>
    <row r="388725" spans="101:101">
      <c r="CW388725" s="2210"/>
    </row>
    <row r="388726" spans="101:101">
      <c r="CW388726" s="2195"/>
    </row>
    <row r="388750" spans="101:101">
      <c r="CW388750" s="2210"/>
    </row>
    <row r="388751" spans="101:101">
      <c r="CW388751" s="2195"/>
    </row>
    <row r="388775" spans="101:101">
      <c r="CW388775" s="2210"/>
    </row>
    <row r="388776" spans="101:101">
      <c r="CW388776" s="2195"/>
    </row>
    <row r="388800" spans="101:101">
      <c r="CW388800" s="2210"/>
    </row>
    <row r="388801" spans="101:101">
      <c r="CW388801" s="2195"/>
    </row>
    <row r="388825" spans="101:101">
      <c r="CW388825" s="2210"/>
    </row>
    <row r="388826" spans="101:101">
      <c r="CW388826" s="2195"/>
    </row>
    <row r="388850" spans="101:101">
      <c r="CW388850" s="2210"/>
    </row>
    <row r="388851" spans="101:101">
      <c r="CW388851" s="2195"/>
    </row>
    <row r="388875" spans="101:101">
      <c r="CW388875" s="2210"/>
    </row>
    <row r="388876" spans="101:101">
      <c r="CW388876" s="2195"/>
    </row>
    <row r="388900" spans="101:101">
      <c r="CW388900" s="2210"/>
    </row>
    <row r="388901" spans="101:101">
      <c r="CW388901" s="2195"/>
    </row>
    <row r="388925" spans="101:101">
      <c r="CW388925" s="2210"/>
    </row>
    <row r="388926" spans="101:101">
      <c r="CW388926" s="2195"/>
    </row>
    <row r="388950" spans="101:101">
      <c r="CW388950" s="2210"/>
    </row>
    <row r="388951" spans="101:101">
      <c r="CW388951" s="2195"/>
    </row>
    <row r="388975" spans="101:101">
      <c r="CW388975" s="2210"/>
    </row>
    <row r="388976" spans="101:101">
      <c r="CW388976" s="2195"/>
    </row>
    <row r="389000" spans="101:101">
      <c r="CW389000" s="2210"/>
    </row>
    <row r="389001" spans="101:101">
      <c r="CW389001" s="2195"/>
    </row>
    <row r="389025" spans="101:101">
      <c r="CW389025" s="2210"/>
    </row>
    <row r="389026" spans="101:101">
      <c r="CW389026" s="2195"/>
    </row>
    <row r="389050" spans="101:101">
      <c r="CW389050" s="2210"/>
    </row>
    <row r="389051" spans="101:101">
      <c r="CW389051" s="2195"/>
    </row>
    <row r="389075" spans="101:101">
      <c r="CW389075" s="2210"/>
    </row>
    <row r="389076" spans="101:101">
      <c r="CW389076" s="2195"/>
    </row>
    <row r="389100" spans="101:101">
      <c r="CW389100" s="2210"/>
    </row>
    <row r="389101" spans="101:101">
      <c r="CW389101" s="2195"/>
    </row>
    <row r="389125" spans="101:101">
      <c r="CW389125" s="2210"/>
    </row>
    <row r="389126" spans="101:101">
      <c r="CW389126" s="2195"/>
    </row>
    <row r="389150" spans="101:101">
      <c r="CW389150" s="2210"/>
    </row>
    <row r="389151" spans="101:101">
      <c r="CW389151" s="2195"/>
    </row>
    <row r="389175" spans="101:101">
      <c r="CW389175" s="2210"/>
    </row>
    <row r="389176" spans="101:101">
      <c r="CW389176" s="2195"/>
    </row>
    <row r="389200" spans="101:101">
      <c r="CW389200" s="2210"/>
    </row>
    <row r="389201" spans="101:101">
      <c r="CW389201" s="2195"/>
    </row>
    <row r="389225" spans="101:101">
      <c r="CW389225" s="2210"/>
    </row>
    <row r="389226" spans="101:101">
      <c r="CW389226" s="2195"/>
    </row>
    <row r="389250" spans="101:101">
      <c r="CW389250" s="2210"/>
    </row>
    <row r="389251" spans="101:101">
      <c r="CW389251" s="2195"/>
    </row>
    <row r="389275" spans="101:101">
      <c r="CW389275" s="2210"/>
    </row>
    <row r="389276" spans="101:101">
      <c r="CW389276" s="2195"/>
    </row>
    <row r="389300" spans="101:101">
      <c r="CW389300" s="2210"/>
    </row>
    <row r="389301" spans="101:101">
      <c r="CW389301" s="2195"/>
    </row>
    <row r="389325" spans="101:101">
      <c r="CW389325" s="2210"/>
    </row>
    <row r="389326" spans="101:101">
      <c r="CW389326" s="2195"/>
    </row>
    <row r="389350" spans="101:101">
      <c r="CW389350" s="2210"/>
    </row>
    <row r="389351" spans="101:101">
      <c r="CW389351" s="2195"/>
    </row>
    <row r="389375" spans="101:101">
      <c r="CW389375" s="2210"/>
    </row>
    <row r="389376" spans="101:101">
      <c r="CW389376" s="2195"/>
    </row>
    <row r="389400" spans="101:101">
      <c r="CW389400" s="2210"/>
    </row>
    <row r="389401" spans="101:101">
      <c r="CW389401" s="2195"/>
    </row>
    <row r="389425" spans="101:101">
      <c r="CW389425" s="2210"/>
    </row>
    <row r="389426" spans="101:101">
      <c r="CW389426" s="2195"/>
    </row>
    <row r="389450" spans="101:101">
      <c r="CW389450" s="2210"/>
    </row>
    <row r="389451" spans="101:101">
      <c r="CW389451" s="2195"/>
    </row>
    <row r="389475" spans="101:101">
      <c r="CW389475" s="2210"/>
    </row>
    <row r="389476" spans="101:101">
      <c r="CW389476" s="2195"/>
    </row>
    <row r="389500" spans="101:101">
      <c r="CW389500" s="2210"/>
    </row>
    <row r="389501" spans="101:101">
      <c r="CW389501" s="2195"/>
    </row>
    <row r="389525" spans="101:101">
      <c r="CW389525" s="2210"/>
    </row>
    <row r="389526" spans="101:101">
      <c r="CW389526" s="2195"/>
    </row>
    <row r="389550" spans="101:101">
      <c r="CW389550" s="2210"/>
    </row>
    <row r="389551" spans="101:101">
      <c r="CW389551" s="2195"/>
    </row>
    <row r="389575" spans="101:101">
      <c r="CW389575" s="2210"/>
    </row>
    <row r="389576" spans="101:101">
      <c r="CW389576" s="2195"/>
    </row>
    <row r="389600" spans="101:101">
      <c r="CW389600" s="2210"/>
    </row>
    <row r="389601" spans="101:101">
      <c r="CW389601" s="2195"/>
    </row>
    <row r="389625" spans="101:101">
      <c r="CW389625" s="2210"/>
    </row>
    <row r="389626" spans="101:101">
      <c r="CW389626" s="2195"/>
    </row>
    <row r="389650" spans="101:101">
      <c r="CW389650" s="2210"/>
    </row>
    <row r="389651" spans="101:101">
      <c r="CW389651" s="2195"/>
    </row>
    <row r="389675" spans="101:101">
      <c r="CW389675" s="2210"/>
    </row>
    <row r="389676" spans="101:101">
      <c r="CW389676" s="2195"/>
    </row>
    <row r="389700" spans="101:101">
      <c r="CW389700" s="2210"/>
    </row>
    <row r="389701" spans="101:101">
      <c r="CW389701" s="2195"/>
    </row>
    <row r="389725" spans="101:101">
      <c r="CW389725" s="2210"/>
    </row>
    <row r="389726" spans="101:101">
      <c r="CW389726" s="2195"/>
    </row>
    <row r="389750" spans="101:101">
      <c r="CW389750" s="2210"/>
    </row>
    <row r="389751" spans="101:101">
      <c r="CW389751" s="2195"/>
    </row>
    <row r="389775" spans="101:101">
      <c r="CW389775" s="2210"/>
    </row>
    <row r="389776" spans="101:101">
      <c r="CW389776" s="2195"/>
    </row>
    <row r="389800" spans="101:101">
      <c r="CW389800" s="2210"/>
    </row>
    <row r="389801" spans="101:101">
      <c r="CW389801" s="2195"/>
    </row>
    <row r="389825" spans="101:101">
      <c r="CW389825" s="2210"/>
    </row>
    <row r="389826" spans="101:101">
      <c r="CW389826" s="2195"/>
    </row>
    <row r="389850" spans="101:101">
      <c r="CW389850" s="2210"/>
    </row>
    <row r="389851" spans="101:101">
      <c r="CW389851" s="2195"/>
    </row>
    <row r="389875" spans="101:101">
      <c r="CW389875" s="2210"/>
    </row>
    <row r="389876" spans="101:101">
      <c r="CW389876" s="2195"/>
    </row>
    <row r="389900" spans="101:101">
      <c r="CW389900" s="2210"/>
    </row>
    <row r="389901" spans="101:101">
      <c r="CW389901" s="2195"/>
    </row>
    <row r="389925" spans="101:101">
      <c r="CW389925" s="2210"/>
    </row>
    <row r="389926" spans="101:101">
      <c r="CW389926" s="2195"/>
    </row>
    <row r="389950" spans="101:101">
      <c r="CW389950" s="2210"/>
    </row>
    <row r="389951" spans="101:101">
      <c r="CW389951" s="2195"/>
    </row>
    <row r="389975" spans="101:101">
      <c r="CW389975" s="2210"/>
    </row>
    <row r="389976" spans="101:101">
      <c r="CW389976" s="2195"/>
    </row>
    <row r="390000" spans="101:101">
      <c r="CW390000" s="2210"/>
    </row>
    <row r="390001" spans="101:101">
      <c r="CW390001" s="2195"/>
    </row>
    <row r="390025" spans="101:101">
      <c r="CW390025" s="2210"/>
    </row>
    <row r="390026" spans="101:101">
      <c r="CW390026" s="2195"/>
    </row>
    <row r="390050" spans="101:101">
      <c r="CW390050" s="2210"/>
    </row>
    <row r="390051" spans="101:101">
      <c r="CW390051" s="2195"/>
    </row>
    <row r="390075" spans="101:101">
      <c r="CW390075" s="2210"/>
    </row>
    <row r="390076" spans="101:101">
      <c r="CW390076" s="2195"/>
    </row>
    <row r="390100" spans="101:101">
      <c r="CW390100" s="2210"/>
    </row>
    <row r="390101" spans="101:101">
      <c r="CW390101" s="2195"/>
    </row>
    <row r="390125" spans="101:101">
      <c r="CW390125" s="2210"/>
    </row>
    <row r="390126" spans="101:101">
      <c r="CW390126" s="2195"/>
    </row>
    <row r="390150" spans="101:101">
      <c r="CW390150" s="2210"/>
    </row>
    <row r="390151" spans="101:101">
      <c r="CW390151" s="2195"/>
    </row>
    <row r="390175" spans="101:101">
      <c r="CW390175" s="2210"/>
    </row>
    <row r="390176" spans="101:101">
      <c r="CW390176" s="2195"/>
    </row>
    <row r="390200" spans="101:101">
      <c r="CW390200" s="2210"/>
    </row>
    <row r="390201" spans="101:101">
      <c r="CW390201" s="2195"/>
    </row>
    <row r="390225" spans="101:101">
      <c r="CW390225" s="2210"/>
    </row>
    <row r="390226" spans="101:101">
      <c r="CW390226" s="2195"/>
    </row>
    <row r="390250" spans="101:101">
      <c r="CW390250" s="2210"/>
    </row>
    <row r="390251" spans="101:101">
      <c r="CW390251" s="2195"/>
    </row>
    <row r="390275" spans="101:101">
      <c r="CW390275" s="2210"/>
    </row>
    <row r="390276" spans="101:101">
      <c r="CW390276" s="2195"/>
    </row>
    <row r="390300" spans="101:101">
      <c r="CW390300" s="2210"/>
    </row>
    <row r="390301" spans="101:101">
      <c r="CW390301" s="2195"/>
    </row>
    <row r="390325" spans="101:101">
      <c r="CW390325" s="2210"/>
    </row>
    <row r="390326" spans="101:101">
      <c r="CW390326" s="2195"/>
    </row>
    <row r="390350" spans="101:101">
      <c r="CW390350" s="2210"/>
    </row>
    <row r="390351" spans="101:101">
      <c r="CW390351" s="2195"/>
    </row>
    <row r="390375" spans="101:101">
      <c r="CW390375" s="2210"/>
    </row>
    <row r="390376" spans="101:101">
      <c r="CW390376" s="2195"/>
    </row>
    <row r="390400" spans="101:101">
      <c r="CW390400" s="2210"/>
    </row>
    <row r="390401" spans="101:101">
      <c r="CW390401" s="2195"/>
    </row>
    <row r="390425" spans="101:101">
      <c r="CW390425" s="2210"/>
    </row>
    <row r="390426" spans="101:101">
      <c r="CW390426" s="2195"/>
    </row>
    <row r="390450" spans="101:101">
      <c r="CW390450" s="2210"/>
    </row>
    <row r="390451" spans="101:101">
      <c r="CW390451" s="2195"/>
    </row>
    <row r="390475" spans="101:101">
      <c r="CW390475" s="2210"/>
    </row>
    <row r="390476" spans="101:101">
      <c r="CW390476" s="2195"/>
    </row>
    <row r="390500" spans="101:101">
      <c r="CW390500" s="2210"/>
    </row>
    <row r="390501" spans="101:101">
      <c r="CW390501" s="2195"/>
    </row>
    <row r="390525" spans="101:101">
      <c r="CW390525" s="2210"/>
    </row>
    <row r="390526" spans="101:101">
      <c r="CW390526" s="2195"/>
    </row>
    <row r="390550" spans="101:101">
      <c r="CW390550" s="2210"/>
    </row>
    <row r="390551" spans="101:101">
      <c r="CW390551" s="2195"/>
    </row>
    <row r="390575" spans="101:101">
      <c r="CW390575" s="2210"/>
    </row>
    <row r="390576" spans="101:101">
      <c r="CW390576" s="2195"/>
    </row>
    <row r="390600" spans="101:101">
      <c r="CW390600" s="2210"/>
    </row>
    <row r="390601" spans="101:101">
      <c r="CW390601" s="2195"/>
    </row>
    <row r="390625" spans="101:101">
      <c r="CW390625" s="2210"/>
    </row>
    <row r="390626" spans="101:101">
      <c r="CW390626" s="2195"/>
    </row>
    <row r="390650" spans="101:101">
      <c r="CW390650" s="2210"/>
    </row>
    <row r="390651" spans="101:101">
      <c r="CW390651" s="2195"/>
    </row>
    <row r="390675" spans="101:101">
      <c r="CW390675" s="2210"/>
    </row>
    <row r="390676" spans="101:101">
      <c r="CW390676" s="2195"/>
    </row>
    <row r="390700" spans="101:101">
      <c r="CW390700" s="2210"/>
    </row>
    <row r="390701" spans="101:101">
      <c r="CW390701" s="2195"/>
    </row>
    <row r="390725" spans="101:101">
      <c r="CW390725" s="2210"/>
    </row>
    <row r="390726" spans="101:101">
      <c r="CW390726" s="2195"/>
    </row>
    <row r="390750" spans="101:101">
      <c r="CW390750" s="2210"/>
    </row>
    <row r="390751" spans="101:101">
      <c r="CW390751" s="2195"/>
    </row>
    <row r="390775" spans="101:101">
      <c r="CW390775" s="2210"/>
    </row>
    <row r="390776" spans="101:101">
      <c r="CW390776" s="2195"/>
    </row>
    <row r="390800" spans="101:101">
      <c r="CW390800" s="2210"/>
    </row>
    <row r="390801" spans="101:101">
      <c r="CW390801" s="2195"/>
    </row>
    <row r="390825" spans="101:101">
      <c r="CW390825" s="2210"/>
    </row>
    <row r="390826" spans="101:101">
      <c r="CW390826" s="2195"/>
    </row>
    <row r="390850" spans="101:101">
      <c r="CW390850" s="2210"/>
    </row>
    <row r="390851" spans="101:101">
      <c r="CW390851" s="2195"/>
    </row>
    <row r="390875" spans="101:101">
      <c r="CW390875" s="2210"/>
    </row>
    <row r="390876" spans="101:101">
      <c r="CW390876" s="2195"/>
    </row>
    <row r="390900" spans="101:101">
      <c r="CW390900" s="2210"/>
    </row>
    <row r="390901" spans="101:101">
      <c r="CW390901" s="2195"/>
    </row>
    <row r="390925" spans="101:101">
      <c r="CW390925" s="2210"/>
    </row>
    <row r="390926" spans="101:101">
      <c r="CW390926" s="2195"/>
    </row>
    <row r="390950" spans="101:101">
      <c r="CW390950" s="2210"/>
    </row>
    <row r="390951" spans="101:101">
      <c r="CW390951" s="2195"/>
    </row>
    <row r="390975" spans="101:101">
      <c r="CW390975" s="2210"/>
    </row>
    <row r="390976" spans="101:101">
      <c r="CW390976" s="2195"/>
    </row>
    <row r="391000" spans="101:101">
      <c r="CW391000" s="2210"/>
    </row>
    <row r="391001" spans="101:101">
      <c r="CW391001" s="2195"/>
    </row>
    <row r="391025" spans="101:101">
      <c r="CW391025" s="2210"/>
    </row>
    <row r="391026" spans="101:101">
      <c r="CW391026" s="2195"/>
    </row>
    <row r="391050" spans="101:101">
      <c r="CW391050" s="2210"/>
    </row>
    <row r="391051" spans="101:101">
      <c r="CW391051" s="2195"/>
    </row>
    <row r="391075" spans="101:101">
      <c r="CW391075" s="2210"/>
    </row>
    <row r="391076" spans="101:101">
      <c r="CW391076" s="2195"/>
    </row>
    <row r="391100" spans="101:101">
      <c r="CW391100" s="2210"/>
    </row>
    <row r="391101" spans="101:101">
      <c r="CW391101" s="2195"/>
    </row>
    <row r="391125" spans="101:101">
      <c r="CW391125" s="2210"/>
    </row>
    <row r="391126" spans="101:101">
      <c r="CW391126" s="2195"/>
    </row>
    <row r="391150" spans="101:101">
      <c r="CW391150" s="2210"/>
    </row>
    <row r="391151" spans="101:101">
      <c r="CW391151" s="2195"/>
    </row>
    <row r="391175" spans="101:101">
      <c r="CW391175" s="2210"/>
    </row>
    <row r="391176" spans="101:101">
      <c r="CW391176" s="2195"/>
    </row>
    <row r="391200" spans="101:101">
      <c r="CW391200" s="2210"/>
    </row>
    <row r="391201" spans="101:101">
      <c r="CW391201" s="2195"/>
    </row>
    <row r="391225" spans="101:101">
      <c r="CW391225" s="2210"/>
    </row>
    <row r="391226" spans="101:101">
      <c r="CW391226" s="2195"/>
    </row>
    <row r="391250" spans="101:101">
      <c r="CW391250" s="2210"/>
    </row>
    <row r="391251" spans="101:101">
      <c r="CW391251" s="2195"/>
    </row>
    <row r="391275" spans="101:101">
      <c r="CW391275" s="2210"/>
    </row>
    <row r="391276" spans="101:101">
      <c r="CW391276" s="2195"/>
    </row>
    <row r="391300" spans="101:101">
      <c r="CW391300" s="2210"/>
    </row>
    <row r="391301" spans="101:101">
      <c r="CW391301" s="2195"/>
    </row>
    <row r="391325" spans="101:101">
      <c r="CW391325" s="2210"/>
    </row>
    <row r="391326" spans="101:101">
      <c r="CW391326" s="2195"/>
    </row>
    <row r="391350" spans="101:101">
      <c r="CW391350" s="2210"/>
    </row>
    <row r="391351" spans="101:101">
      <c r="CW391351" s="2195"/>
    </row>
    <row r="391375" spans="101:101">
      <c r="CW391375" s="2210"/>
    </row>
    <row r="391376" spans="101:101">
      <c r="CW391376" s="2195"/>
    </row>
    <row r="391400" spans="101:101">
      <c r="CW391400" s="2210"/>
    </row>
    <row r="391401" spans="101:101">
      <c r="CW391401" s="2195"/>
    </row>
    <row r="391425" spans="101:101">
      <c r="CW391425" s="2210"/>
    </row>
    <row r="391426" spans="101:101">
      <c r="CW391426" s="2195"/>
    </row>
    <row r="391450" spans="101:101">
      <c r="CW391450" s="2210"/>
    </row>
    <row r="391451" spans="101:101">
      <c r="CW391451" s="2195"/>
    </row>
    <row r="391475" spans="101:101">
      <c r="CW391475" s="2210"/>
    </row>
    <row r="391476" spans="101:101">
      <c r="CW391476" s="2195"/>
    </row>
    <row r="391500" spans="101:101">
      <c r="CW391500" s="2210"/>
    </row>
    <row r="391501" spans="101:101">
      <c r="CW391501" s="2195"/>
    </row>
    <row r="391525" spans="101:101">
      <c r="CW391525" s="2210"/>
    </row>
    <row r="391526" spans="101:101">
      <c r="CW391526" s="2195"/>
    </row>
    <row r="391550" spans="101:101">
      <c r="CW391550" s="2210"/>
    </row>
    <row r="391551" spans="101:101">
      <c r="CW391551" s="2195"/>
    </row>
    <row r="391575" spans="101:101">
      <c r="CW391575" s="2210"/>
    </row>
    <row r="391576" spans="101:101">
      <c r="CW391576" s="2195"/>
    </row>
    <row r="391600" spans="101:101">
      <c r="CW391600" s="2210"/>
    </row>
    <row r="391601" spans="101:101">
      <c r="CW391601" s="2195"/>
    </row>
    <row r="391625" spans="101:101">
      <c r="CW391625" s="2210"/>
    </row>
    <row r="391626" spans="101:101">
      <c r="CW391626" s="2195"/>
    </row>
    <row r="391650" spans="101:101">
      <c r="CW391650" s="2210"/>
    </row>
    <row r="391651" spans="101:101">
      <c r="CW391651" s="2195"/>
    </row>
    <row r="391675" spans="101:101">
      <c r="CW391675" s="2210"/>
    </row>
    <row r="391676" spans="101:101">
      <c r="CW391676" s="2195"/>
    </row>
    <row r="391700" spans="101:101">
      <c r="CW391700" s="2210"/>
    </row>
    <row r="391701" spans="101:101">
      <c r="CW391701" s="2195"/>
    </row>
    <row r="391725" spans="101:101">
      <c r="CW391725" s="2210"/>
    </row>
    <row r="391726" spans="101:101">
      <c r="CW391726" s="2195"/>
    </row>
    <row r="391750" spans="101:101">
      <c r="CW391750" s="2210"/>
    </row>
    <row r="391751" spans="101:101">
      <c r="CW391751" s="2195"/>
    </row>
    <row r="391775" spans="101:101">
      <c r="CW391775" s="2210"/>
    </row>
    <row r="391776" spans="101:101">
      <c r="CW391776" s="2195"/>
    </row>
    <row r="391800" spans="101:101">
      <c r="CW391800" s="2210"/>
    </row>
    <row r="391801" spans="101:101">
      <c r="CW391801" s="2195"/>
    </row>
    <row r="391825" spans="101:101">
      <c r="CW391825" s="2210"/>
    </row>
    <row r="391826" spans="101:101">
      <c r="CW391826" s="2195"/>
    </row>
    <row r="391850" spans="101:101">
      <c r="CW391850" s="2210"/>
    </row>
    <row r="391851" spans="101:101">
      <c r="CW391851" s="2195"/>
    </row>
    <row r="391875" spans="101:101">
      <c r="CW391875" s="2210"/>
    </row>
    <row r="391876" spans="101:101">
      <c r="CW391876" s="2195"/>
    </row>
    <row r="391900" spans="101:101">
      <c r="CW391900" s="2210"/>
    </row>
    <row r="391901" spans="101:101">
      <c r="CW391901" s="2195"/>
    </row>
    <row r="391925" spans="101:101">
      <c r="CW391925" s="2210"/>
    </row>
    <row r="391926" spans="101:101">
      <c r="CW391926" s="2195"/>
    </row>
    <row r="391950" spans="101:101">
      <c r="CW391950" s="2210"/>
    </row>
    <row r="391951" spans="101:101">
      <c r="CW391951" s="2195"/>
    </row>
    <row r="391975" spans="101:101">
      <c r="CW391975" s="2210"/>
    </row>
    <row r="391976" spans="101:101">
      <c r="CW391976" s="2195"/>
    </row>
    <row r="392000" spans="101:101">
      <c r="CW392000" s="2210"/>
    </row>
    <row r="392001" spans="101:101">
      <c r="CW392001" s="2195"/>
    </row>
    <row r="392025" spans="101:101">
      <c r="CW392025" s="2210"/>
    </row>
    <row r="392026" spans="101:101">
      <c r="CW392026" s="2195"/>
    </row>
    <row r="392050" spans="101:101">
      <c r="CW392050" s="2210"/>
    </row>
    <row r="392051" spans="101:101">
      <c r="CW392051" s="2195"/>
    </row>
    <row r="392075" spans="101:101">
      <c r="CW392075" s="2210"/>
    </row>
    <row r="392076" spans="101:101">
      <c r="CW392076" s="2195"/>
    </row>
    <row r="392100" spans="101:101">
      <c r="CW392100" s="2210"/>
    </row>
    <row r="392101" spans="101:101">
      <c r="CW392101" s="2195"/>
    </row>
    <row r="392125" spans="101:101">
      <c r="CW392125" s="2210"/>
    </row>
    <row r="392126" spans="101:101">
      <c r="CW392126" s="2195"/>
    </row>
    <row r="392150" spans="101:101">
      <c r="CW392150" s="2210"/>
    </row>
    <row r="392151" spans="101:101">
      <c r="CW392151" s="2195"/>
    </row>
    <row r="392175" spans="101:101">
      <c r="CW392175" s="2210"/>
    </row>
    <row r="392176" spans="101:101">
      <c r="CW392176" s="2195"/>
    </row>
    <row r="392200" spans="101:101">
      <c r="CW392200" s="2210"/>
    </row>
    <row r="392201" spans="101:101">
      <c r="CW392201" s="2195"/>
    </row>
    <row r="392225" spans="101:101">
      <c r="CW392225" s="2210"/>
    </row>
    <row r="392226" spans="101:101">
      <c r="CW392226" s="2195"/>
    </row>
    <row r="392250" spans="101:101">
      <c r="CW392250" s="2210"/>
    </row>
    <row r="392251" spans="101:101">
      <c r="CW392251" s="2195"/>
    </row>
    <row r="392275" spans="101:101">
      <c r="CW392275" s="2210"/>
    </row>
    <row r="392276" spans="101:101">
      <c r="CW392276" s="2195"/>
    </row>
    <row r="392300" spans="101:101">
      <c r="CW392300" s="2210"/>
    </row>
    <row r="392301" spans="101:101">
      <c r="CW392301" s="2195"/>
    </row>
    <row r="392325" spans="101:101">
      <c r="CW392325" s="2210"/>
    </row>
    <row r="392326" spans="101:101">
      <c r="CW392326" s="2195"/>
    </row>
    <row r="392350" spans="101:101">
      <c r="CW392350" s="2210"/>
    </row>
    <row r="392351" spans="101:101">
      <c r="CW392351" s="2195"/>
    </row>
    <row r="392375" spans="101:101">
      <c r="CW392375" s="2210"/>
    </row>
    <row r="392376" spans="101:101">
      <c r="CW392376" s="2195"/>
    </row>
    <row r="392400" spans="101:101">
      <c r="CW392400" s="2210"/>
    </row>
    <row r="392401" spans="101:101">
      <c r="CW392401" s="2195"/>
    </row>
    <row r="392425" spans="101:101">
      <c r="CW392425" s="2210"/>
    </row>
    <row r="392426" spans="101:101">
      <c r="CW392426" s="2195"/>
    </row>
    <row r="392450" spans="101:101">
      <c r="CW392450" s="2210"/>
    </row>
    <row r="392451" spans="101:101">
      <c r="CW392451" s="2195"/>
    </row>
    <row r="392475" spans="101:101">
      <c r="CW392475" s="2210"/>
    </row>
    <row r="392476" spans="101:101">
      <c r="CW392476" s="2195"/>
    </row>
    <row r="392500" spans="101:101">
      <c r="CW392500" s="2210"/>
    </row>
    <row r="392501" spans="101:101">
      <c r="CW392501" s="2195"/>
    </row>
    <row r="392525" spans="101:101">
      <c r="CW392525" s="2210"/>
    </row>
    <row r="392526" spans="101:101">
      <c r="CW392526" s="2195"/>
    </row>
    <row r="392550" spans="101:101">
      <c r="CW392550" s="2210"/>
    </row>
    <row r="392551" spans="101:101">
      <c r="CW392551" s="2195"/>
    </row>
    <row r="392575" spans="101:101">
      <c r="CW392575" s="2210"/>
    </row>
    <row r="392576" spans="101:101">
      <c r="CW392576" s="2195"/>
    </row>
    <row r="392600" spans="101:101">
      <c r="CW392600" s="2210"/>
    </row>
    <row r="392601" spans="101:101">
      <c r="CW392601" s="2195"/>
    </row>
    <row r="392625" spans="101:101">
      <c r="CW392625" s="2210"/>
    </row>
    <row r="392626" spans="101:101">
      <c r="CW392626" s="2195"/>
    </row>
    <row r="392650" spans="101:101">
      <c r="CW392650" s="2210"/>
    </row>
    <row r="392651" spans="101:101">
      <c r="CW392651" s="2195"/>
    </row>
    <row r="392675" spans="101:101">
      <c r="CW392675" s="2210"/>
    </row>
    <row r="392676" spans="101:101">
      <c r="CW392676" s="2195"/>
    </row>
    <row r="392700" spans="101:101">
      <c r="CW392700" s="2210"/>
    </row>
    <row r="392701" spans="101:101">
      <c r="CW392701" s="2195"/>
    </row>
    <row r="392725" spans="101:101">
      <c r="CW392725" s="2210"/>
    </row>
    <row r="392726" spans="101:101">
      <c r="CW392726" s="2195"/>
    </row>
    <row r="392750" spans="101:101">
      <c r="CW392750" s="2210"/>
    </row>
    <row r="392751" spans="101:101">
      <c r="CW392751" s="2195"/>
    </row>
    <row r="392775" spans="101:101">
      <c r="CW392775" s="2210"/>
    </row>
    <row r="392776" spans="101:101">
      <c r="CW392776" s="2195"/>
    </row>
    <row r="392800" spans="101:101">
      <c r="CW392800" s="2210"/>
    </row>
    <row r="392801" spans="101:101">
      <c r="CW392801" s="2195"/>
    </row>
    <row r="392825" spans="101:101">
      <c r="CW392825" s="2210"/>
    </row>
    <row r="392826" spans="101:101">
      <c r="CW392826" s="2195"/>
    </row>
    <row r="392850" spans="101:101">
      <c r="CW392850" s="2210"/>
    </row>
    <row r="392851" spans="101:101">
      <c r="CW392851" s="2195"/>
    </row>
    <row r="392875" spans="101:101">
      <c r="CW392875" s="2210"/>
    </row>
    <row r="392876" spans="101:101">
      <c r="CW392876" s="2195"/>
    </row>
    <row r="392900" spans="101:101">
      <c r="CW392900" s="2210"/>
    </row>
    <row r="392901" spans="101:101">
      <c r="CW392901" s="2195"/>
    </row>
    <row r="392925" spans="101:101">
      <c r="CW392925" s="2210"/>
    </row>
    <row r="392926" spans="101:101">
      <c r="CW392926" s="2195"/>
    </row>
    <row r="392950" spans="101:101">
      <c r="CW392950" s="2210"/>
    </row>
    <row r="392951" spans="101:101">
      <c r="CW392951" s="2195"/>
    </row>
    <row r="392975" spans="101:101">
      <c r="CW392975" s="2210"/>
    </row>
    <row r="392976" spans="101:101">
      <c r="CW392976" s="2195"/>
    </row>
    <row r="393000" spans="101:101">
      <c r="CW393000" s="2210"/>
    </row>
    <row r="393001" spans="101:101">
      <c r="CW393001" s="2195"/>
    </row>
    <row r="393025" spans="101:101">
      <c r="CW393025" s="2210"/>
    </row>
    <row r="393026" spans="101:101">
      <c r="CW393026" s="2195"/>
    </row>
    <row r="393050" spans="101:101">
      <c r="CW393050" s="2210"/>
    </row>
    <row r="393051" spans="101:101">
      <c r="CW393051" s="2195"/>
    </row>
    <row r="393075" spans="101:101">
      <c r="CW393075" s="2210"/>
    </row>
    <row r="393076" spans="101:101">
      <c r="CW393076" s="2195"/>
    </row>
    <row r="393100" spans="101:101">
      <c r="CW393100" s="2210"/>
    </row>
    <row r="393101" spans="101:101">
      <c r="CW393101" s="2195"/>
    </row>
    <row r="393125" spans="101:101">
      <c r="CW393125" s="2210"/>
    </row>
    <row r="393126" spans="101:101">
      <c r="CW393126" s="2195"/>
    </row>
    <row r="393150" spans="101:101">
      <c r="CW393150" s="2210"/>
    </row>
    <row r="393151" spans="101:101">
      <c r="CW393151" s="2195"/>
    </row>
    <row r="393175" spans="101:101">
      <c r="CW393175" s="2210"/>
    </row>
    <row r="393176" spans="101:101">
      <c r="CW393176" s="2195"/>
    </row>
    <row r="393200" spans="101:101">
      <c r="CW393200" s="2210"/>
    </row>
    <row r="393201" spans="101:101">
      <c r="CW393201" s="2195"/>
    </row>
    <row r="393225" spans="101:101">
      <c r="CW393225" s="2210"/>
    </row>
    <row r="393226" spans="101:101">
      <c r="CW393226" s="2195"/>
    </row>
    <row r="393250" spans="101:101">
      <c r="CW393250" s="2210"/>
    </row>
    <row r="393251" spans="101:101">
      <c r="CW393251" s="2195"/>
    </row>
    <row r="393275" spans="101:101">
      <c r="CW393275" s="2210"/>
    </row>
    <row r="393276" spans="101:101">
      <c r="CW393276" s="2195"/>
    </row>
    <row r="393300" spans="101:101">
      <c r="CW393300" s="2210"/>
    </row>
    <row r="393301" spans="101:101">
      <c r="CW393301" s="2195"/>
    </row>
    <row r="393325" spans="101:101">
      <c r="CW393325" s="2210"/>
    </row>
    <row r="393326" spans="101:101">
      <c r="CW393326" s="2195"/>
    </row>
    <row r="393350" spans="101:101">
      <c r="CW393350" s="2210"/>
    </row>
    <row r="393351" spans="101:101">
      <c r="CW393351" s="2195"/>
    </row>
    <row r="393375" spans="101:101">
      <c r="CW393375" s="2210"/>
    </row>
    <row r="393376" spans="101:101">
      <c r="CW393376" s="2195"/>
    </row>
    <row r="393400" spans="101:101">
      <c r="CW393400" s="2210"/>
    </row>
    <row r="393401" spans="101:101">
      <c r="CW393401" s="2195"/>
    </row>
    <row r="393425" spans="101:101">
      <c r="CW393425" s="2210"/>
    </row>
    <row r="393426" spans="101:101">
      <c r="CW393426" s="2195"/>
    </row>
    <row r="393450" spans="101:101">
      <c r="CW393450" s="2210"/>
    </row>
    <row r="393451" spans="101:101">
      <c r="CW393451" s="2195"/>
    </row>
    <row r="393475" spans="101:101">
      <c r="CW393475" s="2210"/>
    </row>
    <row r="393476" spans="101:101">
      <c r="CW393476" s="2195"/>
    </row>
    <row r="393500" spans="101:101">
      <c r="CW393500" s="2210"/>
    </row>
    <row r="393501" spans="101:101">
      <c r="CW393501" s="2195"/>
    </row>
    <row r="393525" spans="101:101">
      <c r="CW393525" s="2210"/>
    </row>
    <row r="393526" spans="101:101">
      <c r="CW393526" s="2195"/>
    </row>
    <row r="393550" spans="101:101">
      <c r="CW393550" s="2210"/>
    </row>
    <row r="393551" spans="101:101">
      <c r="CW393551" s="2195"/>
    </row>
    <row r="393575" spans="101:101">
      <c r="CW393575" s="2210"/>
    </row>
    <row r="393576" spans="101:101">
      <c r="CW393576" s="2195"/>
    </row>
    <row r="393600" spans="101:101">
      <c r="CW393600" s="2210"/>
    </row>
    <row r="393601" spans="101:101">
      <c r="CW393601" s="2195"/>
    </row>
    <row r="393625" spans="101:101">
      <c r="CW393625" s="2210"/>
    </row>
    <row r="393626" spans="101:101">
      <c r="CW393626" s="2195"/>
    </row>
    <row r="393650" spans="101:101">
      <c r="CW393650" s="2210"/>
    </row>
    <row r="393651" spans="101:101">
      <c r="CW393651" s="2195"/>
    </row>
    <row r="393675" spans="101:101">
      <c r="CW393675" s="2210"/>
    </row>
    <row r="393676" spans="101:101">
      <c r="CW393676" s="2195"/>
    </row>
    <row r="393700" spans="101:101">
      <c r="CW393700" s="2210"/>
    </row>
    <row r="393701" spans="101:101">
      <c r="CW393701" s="2195"/>
    </row>
    <row r="393725" spans="101:101">
      <c r="CW393725" s="2210"/>
    </row>
    <row r="393726" spans="101:101">
      <c r="CW393726" s="2195"/>
    </row>
    <row r="393750" spans="101:101">
      <c r="CW393750" s="2210"/>
    </row>
    <row r="393751" spans="101:101">
      <c r="CW393751" s="2195"/>
    </row>
    <row r="393775" spans="101:101">
      <c r="CW393775" s="2210"/>
    </row>
    <row r="393776" spans="101:101">
      <c r="CW393776" s="2195"/>
    </row>
    <row r="393800" spans="101:101">
      <c r="CW393800" s="2210"/>
    </row>
    <row r="393801" spans="101:101">
      <c r="CW393801" s="2195"/>
    </row>
    <row r="393825" spans="101:101">
      <c r="CW393825" s="2210"/>
    </row>
    <row r="393826" spans="101:101">
      <c r="CW393826" s="2195"/>
    </row>
    <row r="393850" spans="101:101">
      <c r="CW393850" s="2210"/>
    </row>
    <row r="393851" spans="101:101">
      <c r="CW393851" s="2195"/>
    </row>
    <row r="393875" spans="101:101">
      <c r="CW393875" s="2210"/>
    </row>
    <row r="393876" spans="101:101">
      <c r="CW393876" s="2195"/>
    </row>
    <row r="393900" spans="101:101">
      <c r="CW393900" s="2210"/>
    </row>
    <row r="393901" spans="101:101">
      <c r="CW393901" s="2195"/>
    </row>
    <row r="393925" spans="101:101">
      <c r="CW393925" s="2210"/>
    </row>
    <row r="393926" spans="101:101">
      <c r="CW393926" s="2195"/>
    </row>
    <row r="393950" spans="101:101">
      <c r="CW393950" s="2210"/>
    </row>
    <row r="393951" spans="101:101">
      <c r="CW393951" s="2195"/>
    </row>
    <row r="393975" spans="101:101">
      <c r="CW393975" s="2210"/>
    </row>
    <row r="393976" spans="101:101">
      <c r="CW393976" s="2195"/>
    </row>
    <row r="394000" spans="101:101">
      <c r="CW394000" s="2210"/>
    </row>
    <row r="394001" spans="101:101">
      <c r="CW394001" s="2195"/>
    </row>
    <row r="394025" spans="101:101">
      <c r="CW394025" s="2210"/>
    </row>
    <row r="394026" spans="101:101">
      <c r="CW394026" s="2195"/>
    </row>
    <row r="394050" spans="101:101">
      <c r="CW394050" s="2210"/>
    </row>
    <row r="394051" spans="101:101">
      <c r="CW394051" s="2195"/>
    </row>
    <row r="394075" spans="101:101">
      <c r="CW394075" s="2210"/>
    </row>
    <row r="394076" spans="101:101">
      <c r="CW394076" s="2195"/>
    </row>
    <row r="394100" spans="101:101">
      <c r="CW394100" s="2210"/>
    </row>
    <row r="394101" spans="101:101">
      <c r="CW394101" s="2195"/>
    </row>
    <row r="394125" spans="101:101">
      <c r="CW394125" s="2210"/>
    </row>
    <row r="394126" spans="101:101">
      <c r="CW394126" s="2195"/>
    </row>
    <row r="394150" spans="101:101">
      <c r="CW394150" s="2210"/>
    </row>
    <row r="394151" spans="101:101">
      <c r="CW394151" s="2195"/>
    </row>
    <row r="394175" spans="101:101">
      <c r="CW394175" s="2210"/>
    </row>
    <row r="394176" spans="101:101">
      <c r="CW394176" s="2195"/>
    </row>
    <row r="394200" spans="101:101">
      <c r="CW394200" s="2210"/>
    </row>
    <row r="394201" spans="101:101">
      <c r="CW394201" s="2195"/>
    </row>
    <row r="394225" spans="101:101">
      <c r="CW394225" s="2210"/>
    </row>
    <row r="394226" spans="101:101">
      <c r="CW394226" s="2195"/>
    </row>
    <row r="394250" spans="101:101">
      <c r="CW394250" s="2210"/>
    </row>
    <row r="394251" spans="101:101">
      <c r="CW394251" s="2195"/>
    </row>
    <row r="394275" spans="101:101">
      <c r="CW394275" s="2210"/>
    </row>
    <row r="394276" spans="101:101">
      <c r="CW394276" s="2195"/>
    </row>
    <row r="394300" spans="101:101">
      <c r="CW394300" s="2210"/>
    </row>
    <row r="394301" spans="101:101">
      <c r="CW394301" s="2195"/>
    </row>
    <row r="394325" spans="101:101">
      <c r="CW394325" s="2210"/>
    </row>
    <row r="394326" spans="101:101">
      <c r="CW394326" s="2195"/>
    </row>
    <row r="394350" spans="101:101">
      <c r="CW394350" s="2210"/>
    </row>
    <row r="394351" spans="101:101">
      <c r="CW394351" s="2195"/>
    </row>
    <row r="394375" spans="101:101">
      <c r="CW394375" s="2210"/>
    </row>
    <row r="394376" spans="101:101">
      <c r="CW394376" s="2195"/>
    </row>
    <row r="394400" spans="101:101">
      <c r="CW394400" s="2210"/>
    </row>
    <row r="394401" spans="101:101">
      <c r="CW394401" s="2195"/>
    </row>
    <row r="394425" spans="101:101">
      <c r="CW394425" s="2210"/>
    </row>
    <row r="394426" spans="101:101">
      <c r="CW394426" s="2195"/>
    </row>
    <row r="394450" spans="101:101">
      <c r="CW394450" s="2210"/>
    </row>
    <row r="394451" spans="101:101">
      <c r="CW394451" s="2195"/>
    </row>
    <row r="394475" spans="101:101">
      <c r="CW394475" s="2210"/>
    </row>
    <row r="394476" spans="101:101">
      <c r="CW394476" s="2195"/>
    </row>
    <row r="394500" spans="101:101">
      <c r="CW394500" s="2210"/>
    </row>
    <row r="394501" spans="101:101">
      <c r="CW394501" s="2195"/>
    </row>
    <row r="394525" spans="101:101">
      <c r="CW394525" s="2210"/>
    </row>
    <row r="394526" spans="101:101">
      <c r="CW394526" s="2195"/>
    </row>
    <row r="394550" spans="101:101">
      <c r="CW394550" s="2210"/>
    </row>
    <row r="394551" spans="101:101">
      <c r="CW394551" s="2195"/>
    </row>
    <row r="394575" spans="101:101">
      <c r="CW394575" s="2210"/>
    </row>
    <row r="394576" spans="101:101">
      <c r="CW394576" s="2195"/>
    </row>
    <row r="394600" spans="101:101">
      <c r="CW394600" s="2210"/>
    </row>
    <row r="394601" spans="101:101">
      <c r="CW394601" s="2195"/>
    </row>
    <row r="394625" spans="101:101">
      <c r="CW394625" s="2210"/>
    </row>
    <row r="394626" spans="101:101">
      <c r="CW394626" s="2195"/>
    </row>
    <row r="394650" spans="101:101">
      <c r="CW394650" s="2210"/>
    </row>
    <row r="394651" spans="101:101">
      <c r="CW394651" s="2195"/>
    </row>
    <row r="394675" spans="101:101">
      <c r="CW394675" s="2210"/>
    </row>
    <row r="394676" spans="101:101">
      <c r="CW394676" s="2195"/>
    </row>
    <row r="394700" spans="101:101">
      <c r="CW394700" s="2210"/>
    </row>
    <row r="394701" spans="101:101">
      <c r="CW394701" s="2195"/>
    </row>
    <row r="394725" spans="101:101">
      <c r="CW394725" s="2210"/>
    </row>
    <row r="394726" spans="101:101">
      <c r="CW394726" s="2195"/>
    </row>
    <row r="394750" spans="101:101">
      <c r="CW394750" s="2210"/>
    </row>
    <row r="394751" spans="101:101">
      <c r="CW394751" s="2195"/>
    </row>
    <row r="394775" spans="101:101">
      <c r="CW394775" s="2210"/>
    </row>
    <row r="394776" spans="101:101">
      <c r="CW394776" s="2195"/>
    </row>
    <row r="394800" spans="101:101">
      <c r="CW394800" s="2210"/>
    </row>
    <row r="394801" spans="101:101">
      <c r="CW394801" s="2195"/>
    </row>
    <row r="394825" spans="101:101">
      <c r="CW394825" s="2210"/>
    </row>
    <row r="394826" spans="101:101">
      <c r="CW394826" s="2195"/>
    </row>
    <row r="394850" spans="101:101">
      <c r="CW394850" s="2210"/>
    </row>
    <row r="394851" spans="101:101">
      <c r="CW394851" s="2195"/>
    </row>
    <row r="394875" spans="101:101">
      <c r="CW394875" s="2210"/>
    </row>
    <row r="394876" spans="101:101">
      <c r="CW394876" s="2195"/>
    </row>
    <row r="394900" spans="101:101">
      <c r="CW394900" s="2210"/>
    </row>
    <row r="394901" spans="101:101">
      <c r="CW394901" s="2195"/>
    </row>
    <row r="394925" spans="101:101">
      <c r="CW394925" s="2210"/>
    </row>
    <row r="394926" spans="101:101">
      <c r="CW394926" s="2195"/>
    </row>
    <row r="394950" spans="101:101">
      <c r="CW394950" s="2210"/>
    </row>
    <row r="394951" spans="101:101">
      <c r="CW394951" s="2195"/>
    </row>
    <row r="394975" spans="101:101">
      <c r="CW394975" s="2210"/>
    </row>
    <row r="394976" spans="101:101">
      <c r="CW394976" s="2195"/>
    </row>
    <row r="395000" spans="101:101">
      <c r="CW395000" s="2210"/>
    </row>
    <row r="395001" spans="101:101">
      <c r="CW395001" s="2195"/>
    </row>
    <row r="395025" spans="101:101">
      <c r="CW395025" s="2210"/>
    </row>
    <row r="395026" spans="101:101">
      <c r="CW395026" s="2195"/>
    </row>
    <row r="395050" spans="101:101">
      <c r="CW395050" s="2210"/>
    </row>
    <row r="395051" spans="101:101">
      <c r="CW395051" s="2195"/>
    </row>
    <row r="395075" spans="101:101">
      <c r="CW395075" s="2210"/>
    </row>
    <row r="395076" spans="101:101">
      <c r="CW395076" s="2195"/>
    </row>
    <row r="395100" spans="101:101">
      <c r="CW395100" s="2210"/>
    </row>
    <row r="395101" spans="101:101">
      <c r="CW395101" s="2195"/>
    </row>
    <row r="395125" spans="101:101">
      <c r="CW395125" s="2210"/>
    </row>
    <row r="395126" spans="101:101">
      <c r="CW395126" s="2195"/>
    </row>
    <row r="395150" spans="101:101">
      <c r="CW395150" s="2210"/>
    </row>
    <row r="395151" spans="101:101">
      <c r="CW395151" s="2195"/>
    </row>
    <row r="395175" spans="101:101">
      <c r="CW395175" s="2210"/>
    </row>
    <row r="395176" spans="101:101">
      <c r="CW395176" s="2195"/>
    </row>
    <row r="395200" spans="101:101">
      <c r="CW395200" s="2210"/>
    </row>
    <row r="395201" spans="101:101">
      <c r="CW395201" s="2195"/>
    </row>
    <row r="395225" spans="101:101">
      <c r="CW395225" s="2210"/>
    </row>
    <row r="395226" spans="101:101">
      <c r="CW395226" s="2195"/>
    </row>
    <row r="395250" spans="101:101">
      <c r="CW395250" s="2210"/>
    </row>
    <row r="395251" spans="101:101">
      <c r="CW395251" s="2195"/>
    </row>
    <row r="395275" spans="101:101">
      <c r="CW395275" s="2210"/>
    </row>
    <row r="395276" spans="101:101">
      <c r="CW395276" s="2195"/>
    </row>
    <row r="395300" spans="101:101">
      <c r="CW395300" s="2210"/>
    </row>
    <row r="395301" spans="101:101">
      <c r="CW395301" s="2195"/>
    </row>
    <row r="395325" spans="101:101">
      <c r="CW395325" s="2210"/>
    </row>
    <row r="395326" spans="101:101">
      <c r="CW395326" s="2195"/>
    </row>
    <row r="395350" spans="101:101">
      <c r="CW395350" s="2210"/>
    </row>
    <row r="395351" spans="101:101">
      <c r="CW395351" s="2195"/>
    </row>
    <row r="395375" spans="101:101">
      <c r="CW395375" s="2210"/>
    </row>
    <row r="395376" spans="101:101">
      <c r="CW395376" s="2195"/>
    </row>
    <row r="395400" spans="101:101">
      <c r="CW395400" s="2210"/>
    </row>
    <row r="395401" spans="101:101">
      <c r="CW395401" s="2195"/>
    </row>
    <row r="395425" spans="101:101">
      <c r="CW395425" s="2210"/>
    </row>
    <row r="395426" spans="101:101">
      <c r="CW395426" s="2195"/>
    </row>
    <row r="395450" spans="101:101">
      <c r="CW395450" s="2210"/>
    </row>
    <row r="395451" spans="101:101">
      <c r="CW395451" s="2195"/>
    </row>
    <row r="395475" spans="101:101">
      <c r="CW395475" s="2210"/>
    </row>
    <row r="395476" spans="101:101">
      <c r="CW395476" s="2195"/>
    </row>
    <row r="395500" spans="101:101">
      <c r="CW395500" s="2210"/>
    </row>
    <row r="395501" spans="101:101">
      <c r="CW395501" s="2195"/>
    </row>
    <row r="395525" spans="101:101">
      <c r="CW395525" s="2210"/>
    </row>
    <row r="395526" spans="101:101">
      <c r="CW395526" s="2195"/>
    </row>
    <row r="395550" spans="101:101">
      <c r="CW395550" s="2210"/>
    </row>
    <row r="395551" spans="101:101">
      <c r="CW395551" s="2195"/>
    </row>
    <row r="395575" spans="101:101">
      <c r="CW395575" s="2210"/>
    </row>
    <row r="395576" spans="101:101">
      <c r="CW395576" s="2195"/>
    </row>
    <row r="395600" spans="101:101">
      <c r="CW395600" s="2210"/>
    </row>
    <row r="395601" spans="101:101">
      <c r="CW395601" s="2195"/>
    </row>
    <row r="395625" spans="101:101">
      <c r="CW395625" s="2210"/>
    </row>
    <row r="395626" spans="101:101">
      <c r="CW395626" s="2195"/>
    </row>
    <row r="395650" spans="101:101">
      <c r="CW395650" s="2210"/>
    </row>
    <row r="395651" spans="101:101">
      <c r="CW395651" s="2195"/>
    </row>
    <row r="395675" spans="101:101">
      <c r="CW395675" s="2210"/>
    </row>
    <row r="395676" spans="101:101">
      <c r="CW395676" s="2195"/>
    </row>
    <row r="395700" spans="101:101">
      <c r="CW395700" s="2210"/>
    </row>
    <row r="395701" spans="101:101">
      <c r="CW395701" s="2195"/>
    </row>
    <row r="395725" spans="101:101">
      <c r="CW395725" s="2210"/>
    </row>
    <row r="395726" spans="101:101">
      <c r="CW395726" s="2195"/>
    </row>
    <row r="395750" spans="101:101">
      <c r="CW395750" s="2210"/>
    </row>
    <row r="395751" spans="101:101">
      <c r="CW395751" s="2195"/>
    </row>
    <row r="395775" spans="101:101">
      <c r="CW395775" s="2210"/>
    </row>
    <row r="395776" spans="101:101">
      <c r="CW395776" s="2195"/>
    </row>
    <row r="395800" spans="101:101">
      <c r="CW395800" s="2210"/>
    </row>
    <row r="395801" spans="101:101">
      <c r="CW395801" s="2195"/>
    </row>
    <row r="395825" spans="101:101">
      <c r="CW395825" s="2210"/>
    </row>
    <row r="395826" spans="101:101">
      <c r="CW395826" s="2195"/>
    </row>
    <row r="395850" spans="101:101">
      <c r="CW395850" s="2210"/>
    </row>
    <row r="395851" spans="101:101">
      <c r="CW395851" s="2195"/>
    </row>
    <row r="395875" spans="101:101">
      <c r="CW395875" s="2210"/>
    </row>
    <row r="395876" spans="101:101">
      <c r="CW395876" s="2195"/>
    </row>
    <row r="395900" spans="101:101">
      <c r="CW395900" s="2210"/>
    </row>
    <row r="395901" spans="101:101">
      <c r="CW395901" s="2195"/>
    </row>
    <row r="395925" spans="101:101">
      <c r="CW395925" s="2210"/>
    </row>
    <row r="395926" spans="101:101">
      <c r="CW395926" s="2195"/>
    </row>
    <row r="395950" spans="101:101">
      <c r="CW395950" s="2210"/>
    </row>
    <row r="395951" spans="101:101">
      <c r="CW395951" s="2195"/>
    </row>
    <row r="395975" spans="101:101">
      <c r="CW395975" s="2210"/>
    </row>
    <row r="395976" spans="101:101">
      <c r="CW395976" s="2195"/>
    </row>
    <row r="396000" spans="101:101">
      <c r="CW396000" s="2210"/>
    </row>
    <row r="396001" spans="101:101">
      <c r="CW396001" s="2195"/>
    </row>
    <row r="396025" spans="101:101">
      <c r="CW396025" s="2210"/>
    </row>
    <row r="396026" spans="101:101">
      <c r="CW396026" s="2195"/>
    </row>
    <row r="396050" spans="101:101">
      <c r="CW396050" s="2210"/>
    </row>
    <row r="396051" spans="101:101">
      <c r="CW396051" s="2195"/>
    </row>
    <row r="396075" spans="101:101">
      <c r="CW396075" s="2210"/>
    </row>
    <row r="396076" spans="101:101">
      <c r="CW396076" s="2195"/>
    </row>
    <row r="396100" spans="101:101">
      <c r="CW396100" s="2210"/>
    </row>
    <row r="396101" spans="101:101">
      <c r="CW396101" s="2195"/>
    </row>
    <row r="396125" spans="101:101">
      <c r="CW396125" s="2210"/>
    </row>
    <row r="396126" spans="101:101">
      <c r="CW396126" s="2195"/>
    </row>
    <row r="396150" spans="101:101">
      <c r="CW396150" s="2210"/>
    </row>
    <row r="396151" spans="101:101">
      <c r="CW396151" s="2195"/>
    </row>
    <row r="396175" spans="101:101">
      <c r="CW396175" s="2210"/>
    </row>
    <row r="396176" spans="101:101">
      <c r="CW396176" s="2195"/>
    </row>
    <row r="396200" spans="101:101">
      <c r="CW396200" s="2210"/>
    </row>
    <row r="396201" spans="101:101">
      <c r="CW396201" s="2195"/>
    </row>
    <row r="396225" spans="101:101">
      <c r="CW396225" s="2210"/>
    </row>
    <row r="396226" spans="101:101">
      <c r="CW396226" s="2195"/>
    </row>
    <row r="396250" spans="101:101">
      <c r="CW396250" s="2210"/>
    </row>
    <row r="396251" spans="101:101">
      <c r="CW396251" s="2195"/>
    </row>
    <row r="396275" spans="101:101">
      <c r="CW396275" s="2210"/>
    </row>
    <row r="396276" spans="101:101">
      <c r="CW396276" s="2195"/>
    </row>
    <row r="396300" spans="101:101">
      <c r="CW396300" s="2210"/>
    </row>
    <row r="396301" spans="101:101">
      <c r="CW396301" s="2195"/>
    </row>
    <row r="396325" spans="101:101">
      <c r="CW396325" s="2210"/>
    </row>
    <row r="396326" spans="101:101">
      <c r="CW396326" s="2195"/>
    </row>
    <row r="396350" spans="101:101">
      <c r="CW396350" s="2210"/>
    </row>
    <row r="396351" spans="101:101">
      <c r="CW396351" s="2195"/>
    </row>
    <row r="396375" spans="101:101">
      <c r="CW396375" s="2210"/>
    </row>
    <row r="396376" spans="101:101">
      <c r="CW396376" s="2195"/>
    </row>
    <row r="396400" spans="101:101">
      <c r="CW396400" s="2210"/>
    </row>
    <row r="396401" spans="101:101">
      <c r="CW396401" s="2195"/>
    </row>
    <row r="396425" spans="101:101">
      <c r="CW396425" s="2210"/>
    </row>
    <row r="396426" spans="101:101">
      <c r="CW396426" s="2195"/>
    </row>
    <row r="396450" spans="101:101">
      <c r="CW396450" s="2210"/>
    </row>
    <row r="396451" spans="101:101">
      <c r="CW396451" s="2195"/>
    </row>
    <row r="396475" spans="101:101">
      <c r="CW396475" s="2210"/>
    </row>
    <row r="396476" spans="101:101">
      <c r="CW396476" s="2195"/>
    </row>
    <row r="396500" spans="101:101">
      <c r="CW396500" s="2210"/>
    </row>
    <row r="396501" spans="101:101">
      <c r="CW396501" s="2195"/>
    </row>
    <row r="396525" spans="101:101">
      <c r="CW396525" s="2210"/>
    </row>
    <row r="396526" spans="101:101">
      <c r="CW396526" s="2195"/>
    </row>
    <row r="396550" spans="101:101">
      <c r="CW396550" s="2210"/>
    </row>
    <row r="396551" spans="101:101">
      <c r="CW396551" s="2195"/>
    </row>
    <row r="396575" spans="101:101">
      <c r="CW396575" s="2210"/>
    </row>
    <row r="396576" spans="101:101">
      <c r="CW396576" s="2195"/>
    </row>
    <row r="396600" spans="101:101">
      <c r="CW396600" s="2210"/>
    </row>
    <row r="396601" spans="101:101">
      <c r="CW396601" s="2195"/>
    </row>
    <row r="396625" spans="101:101">
      <c r="CW396625" s="2210"/>
    </row>
    <row r="396626" spans="101:101">
      <c r="CW396626" s="2195"/>
    </row>
    <row r="396650" spans="101:101">
      <c r="CW396650" s="2210"/>
    </row>
    <row r="396651" spans="101:101">
      <c r="CW396651" s="2195"/>
    </row>
    <row r="396675" spans="101:101">
      <c r="CW396675" s="2210"/>
    </row>
    <row r="396676" spans="101:101">
      <c r="CW396676" s="2195"/>
    </row>
    <row r="396700" spans="101:101">
      <c r="CW396700" s="2210"/>
    </row>
    <row r="396701" spans="101:101">
      <c r="CW396701" s="2195"/>
    </row>
    <row r="396725" spans="101:101">
      <c r="CW396725" s="2210"/>
    </row>
    <row r="396726" spans="101:101">
      <c r="CW396726" s="2195"/>
    </row>
    <row r="396750" spans="101:101">
      <c r="CW396750" s="2210"/>
    </row>
    <row r="396751" spans="101:101">
      <c r="CW396751" s="2195"/>
    </row>
    <row r="396775" spans="101:101">
      <c r="CW396775" s="2210"/>
    </row>
    <row r="396776" spans="101:101">
      <c r="CW396776" s="2195"/>
    </row>
    <row r="396800" spans="101:101">
      <c r="CW396800" s="2210"/>
    </row>
    <row r="396801" spans="101:101">
      <c r="CW396801" s="2195"/>
    </row>
    <row r="396825" spans="101:101">
      <c r="CW396825" s="2210"/>
    </row>
    <row r="396826" spans="101:101">
      <c r="CW396826" s="2195"/>
    </row>
    <row r="396850" spans="101:101">
      <c r="CW396850" s="2210"/>
    </row>
    <row r="396851" spans="101:101">
      <c r="CW396851" s="2195"/>
    </row>
    <row r="396875" spans="101:101">
      <c r="CW396875" s="2210"/>
    </row>
    <row r="396876" spans="101:101">
      <c r="CW396876" s="2195"/>
    </row>
    <row r="396900" spans="101:101">
      <c r="CW396900" s="2210"/>
    </row>
    <row r="396901" spans="101:101">
      <c r="CW396901" s="2195"/>
    </row>
    <row r="396925" spans="101:101">
      <c r="CW396925" s="2210"/>
    </row>
    <row r="396926" spans="101:101">
      <c r="CW396926" s="2195"/>
    </row>
    <row r="396950" spans="101:101">
      <c r="CW396950" s="2210"/>
    </row>
    <row r="396951" spans="101:101">
      <c r="CW396951" s="2195"/>
    </row>
    <row r="396975" spans="101:101">
      <c r="CW396975" s="2210"/>
    </row>
    <row r="396976" spans="101:101">
      <c r="CW396976" s="2195"/>
    </row>
    <row r="397000" spans="101:101">
      <c r="CW397000" s="2210"/>
    </row>
    <row r="397001" spans="101:101">
      <c r="CW397001" s="2195"/>
    </row>
    <row r="397025" spans="101:101">
      <c r="CW397025" s="2210"/>
    </row>
    <row r="397026" spans="101:101">
      <c r="CW397026" s="2195"/>
    </row>
    <row r="397050" spans="101:101">
      <c r="CW397050" s="2210"/>
    </row>
    <row r="397051" spans="101:101">
      <c r="CW397051" s="2195"/>
    </row>
    <row r="397075" spans="101:101">
      <c r="CW397075" s="2210"/>
    </row>
    <row r="397076" spans="101:101">
      <c r="CW397076" s="2195"/>
    </row>
    <row r="397100" spans="101:101">
      <c r="CW397100" s="2210"/>
    </row>
    <row r="397101" spans="101:101">
      <c r="CW397101" s="2195"/>
    </row>
    <row r="397125" spans="101:101">
      <c r="CW397125" s="2210"/>
    </row>
    <row r="397126" spans="101:101">
      <c r="CW397126" s="2195"/>
    </row>
    <row r="397150" spans="101:101">
      <c r="CW397150" s="2210"/>
    </row>
    <row r="397151" spans="101:101">
      <c r="CW397151" s="2195"/>
    </row>
    <row r="397175" spans="101:101">
      <c r="CW397175" s="2210"/>
    </row>
    <row r="397176" spans="101:101">
      <c r="CW397176" s="2195"/>
    </row>
    <row r="397200" spans="101:101">
      <c r="CW397200" s="2210"/>
    </row>
    <row r="397201" spans="101:101">
      <c r="CW397201" s="2195"/>
    </row>
    <row r="397225" spans="101:101">
      <c r="CW397225" s="2210"/>
    </row>
    <row r="397226" spans="101:101">
      <c r="CW397226" s="2195"/>
    </row>
    <row r="397250" spans="101:101">
      <c r="CW397250" s="2210"/>
    </row>
    <row r="397251" spans="101:101">
      <c r="CW397251" s="2195"/>
    </row>
    <row r="397275" spans="101:101">
      <c r="CW397275" s="2210"/>
    </row>
    <row r="397276" spans="101:101">
      <c r="CW397276" s="2195"/>
    </row>
    <row r="397300" spans="101:101">
      <c r="CW397300" s="2210"/>
    </row>
    <row r="397301" spans="101:101">
      <c r="CW397301" s="2195"/>
    </row>
    <row r="397325" spans="101:101">
      <c r="CW397325" s="2210"/>
    </row>
    <row r="397326" spans="101:101">
      <c r="CW397326" s="2195"/>
    </row>
    <row r="397350" spans="101:101">
      <c r="CW397350" s="2210"/>
    </row>
    <row r="397351" spans="101:101">
      <c r="CW397351" s="2195"/>
    </row>
    <row r="397375" spans="101:101">
      <c r="CW397375" s="2210"/>
    </row>
    <row r="397376" spans="101:101">
      <c r="CW397376" s="2195"/>
    </row>
    <row r="397400" spans="101:101">
      <c r="CW397400" s="2210"/>
    </row>
    <row r="397401" spans="101:101">
      <c r="CW397401" s="2195"/>
    </row>
    <row r="397425" spans="101:101">
      <c r="CW397425" s="2210"/>
    </row>
    <row r="397426" spans="101:101">
      <c r="CW397426" s="2195"/>
    </row>
    <row r="397450" spans="101:101">
      <c r="CW397450" s="2210"/>
    </row>
    <row r="397451" spans="101:101">
      <c r="CW397451" s="2195"/>
    </row>
    <row r="397475" spans="101:101">
      <c r="CW397475" s="2210"/>
    </row>
    <row r="397476" spans="101:101">
      <c r="CW397476" s="2195"/>
    </row>
    <row r="397500" spans="101:101">
      <c r="CW397500" s="2210"/>
    </row>
    <row r="397501" spans="101:101">
      <c r="CW397501" s="2195"/>
    </row>
    <row r="397525" spans="101:101">
      <c r="CW397525" s="2210"/>
    </row>
    <row r="397526" spans="101:101">
      <c r="CW397526" s="2195"/>
    </row>
    <row r="397550" spans="101:101">
      <c r="CW397550" s="2210"/>
    </row>
    <row r="397551" spans="101:101">
      <c r="CW397551" s="2195"/>
    </row>
    <row r="397575" spans="101:101">
      <c r="CW397575" s="2210"/>
    </row>
    <row r="397576" spans="101:101">
      <c r="CW397576" s="2195"/>
    </row>
    <row r="397600" spans="101:101">
      <c r="CW397600" s="2210"/>
    </row>
    <row r="397601" spans="101:101">
      <c r="CW397601" s="2195"/>
    </row>
    <row r="397625" spans="101:101">
      <c r="CW397625" s="2210"/>
    </row>
    <row r="397626" spans="101:101">
      <c r="CW397626" s="2195"/>
    </row>
    <row r="397650" spans="101:101">
      <c r="CW397650" s="2210"/>
    </row>
    <row r="397651" spans="101:101">
      <c r="CW397651" s="2195"/>
    </row>
    <row r="397675" spans="101:101">
      <c r="CW397675" s="2210"/>
    </row>
    <row r="397676" spans="101:101">
      <c r="CW397676" s="2195"/>
    </row>
    <row r="397700" spans="101:101">
      <c r="CW397700" s="2210"/>
    </row>
    <row r="397701" spans="101:101">
      <c r="CW397701" s="2195"/>
    </row>
    <row r="397725" spans="101:101">
      <c r="CW397725" s="2210"/>
    </row>
    <row r="397726" spans="101:101">
      <c r="CW397726" s="2195"/>
    </row>
    <row r="397750" spans="101:101">
      <c r="CW397750" s="2210"/>
    </row>
    <row r="397751" spans="101:101">
      <c r="CW397751" s="2195"/>
    </row>
    <row r="397775" spans="101:101">
      <c r="CW397775" s="2210"/>
    </row>
    <row r="397776" spans="101:101">
      <c r="CW397776" s="2195"/>
    </row>
    <row r="397800" spans="101:101">
      <c r="CW397800" s="2210"/>
    </row>
    <row r="397801" spans="101:101">
      <c r="CW397801" s="2195"/>
    </row>
    <row r="397825" spans="101:101">
      <c r="CW397825" s="2210"/>
    </row>
    <row r="397826" spans="101:101">
      <c r="CW397826" s="2195"/>
    </row>
    <row r="397850" spans="101:101">
      <c r="CW397850" s="2210"/>
    </row>
    <row r="397851" spans="101:101">
      <c r="CW397851" s="2195"/>
    </row>
    <row r="397875" spans="101:101">
      <c r="CW397875" s="2210"/>
    </row>
    <row r="397876" spans="101:101">
      <c r="CW397876" s="2195"/>
    </row>
    <row r="397900" spans="101:101">
      <c r="CW397900" s="2210"/>
    </row>
    <row r="397901" spans="101:101">
      <c r="CW397901" s="2195"/>
    </row>
    <row r="397925" spans="101:101">
      <c r="CW397925" s="2210"/>
    </row>
    <row r="397926" spans="101:101">
      <c r="CW397926" s="2195"/>
    </row>
    <row r="397950" spans="101:101">
      <c r="CW397950" s="2210"/>
    </row>
    <row r="397951" spans="101:101">
      <c r="CW397951" s="2195"/>
    </row>
    <row r="397975" spans="101:101">
      <c r="CW397975" s="2210"/>
    </row>
    <row r="397976" spans="101:101">
      <c r="CW397976" s="2195"/>
    </row>
    <row r="398000" spans="101:101">
      <c r="CW398000" s="2210"/>
    </row>
    <row r="398001" spans="101:101">
      <c r="CW398001" s="2195"/>
    </row>
    <row r="398025" spans="101:101">
      <c r="CW398025" s="2210"/>
    </row>
    <row r="398026" spans="101:101">
      <c r="CW398026" s="2195"/>
    </row>
    <row r="398050" spans="101:101">
      <c r="CW398050" s="2210"/>
    </row>
    <row r="398051" spans="101:101">
      <c r="CW398051" s="2195"/>
    </row>
    <row r="398075" spans="101:101">
      <c r="CW398075" s="2210"/>
    </row>
    <row r="398076" spans="101:101">
      <c r="CW398076" s="2195"/>
    </row>
    <row r="398100" spans="101:101">
      <c r="CW398100" s="2210"/>
    </row>
    <row r="398101" spans="101:101">
      <c r="CW398101" s="2195"/>
    </row>
    <row r="398125" spans="101:101">
      <c r="CW398125" s="2210"/>
    </row>
    <row r="398126" spans="101:101">
      <c r="CW398126" s="2195"/>
    </row>
    <row r="398150" spans="101:101">
      <c r="CW398150" s="2210"/>
    </row>
    <row r="398151" spans="101:101">
      <c r="CW398151" s="2195"/>
    </row>
    <row r="398175" spans="101:101">
      <c r="CW398175" s="2210"/>
    </row>
    <row r="398176" spans="101:101">
      <c r="CW398176" s="2195"/>
    </row>
    <row r="398200" spans="101:101">
      <c r="CW398200" s="2210"/>
    </row>
    <row r="398201" spans="101:101">
      <c r="CW398201" s="2195"/>
    </row>
    <row r="398225" spans="101:101">
      <c r="CW398225" s="2210"/>
    </row>
    <row r="398226" spans="101:101">
      <c r="CW398226" s="2195"/>
    </row>
    <row r="398250" spans="101:101">
      <c r="CW398250" s="2210"/>
    </row>
    <row r="398251" spans="101:101">
      <c r="CW398251" s="2195"/>
    </row>
    <row r="398275" spans="101:101">
      <c r="CW398275" s="2210"/>
    </row>
    <row r="398276" spans="101:101">
      <c r="CW398276" s="2195"/>
    </row>
    <row r="398300" spans="101:101">
      <c r="CW398300" s="2210"/>
    </row>
    <row r="398301" spans="101:101">
      <c r="CW398301" s="2195"/>
    </row>
    <row r="398325" spans="101:101">
      <c r="CW398325" s="2210"/>
    </row>
    <row r="398326" spans="101:101">
      <c r="CW398326" s="2195"/>
    </row>
    <row r="398350" spans="101:101">
      <c r="CW398350" s="2210"/>
    </row>
    <row r="398351" spans="101:101">
      <c r="CW398351" s="2195"/>
    </row>
    <row r="398375" spans="101:101">
      <c r="CW398375" s="2210"/>
    </row>
    <row r="398376" spans="101:101">
      <c r="CW398376" s="2195"/>
    </row>
    <row r="398400" spans="101:101">
      <c r="CW398400" s="2210"/>
    </row>
    <row r="398401" spans="101:101">
      <c r="CW398401" s="2195"/>
    </row>
    <row r="398425" spans="101:101">
      <c r="CW398425" s="2210"/>
    </row>
    <row r="398426" spans="101:101">
      <c r="CW398426" s="2195"/>
    </row>
    <row r="398450" spans="101:101">
      <c r="CW398450" s="2210"/>
    </row>
    <row r="398451" spans="101:101">
      <c r="CW398451" s="2195"/>
    </row>
    <row r="398475" spans="101:101">
      <c r="CW398475" s="2210"/>
    </row>
    <row r="398476" spans="101:101">
      <c r="CW398476" s="2195"/>
    </row>
    <row r="398500" spans="101:101">
      <c r="CW398500" s="2210"/>
    </row>
    <row r="398501" spans="101:101">
      <c r="CW398501" s="2195"/>
    </row>
    <row r="398525" spans="101:101">
      <c r="CW398525" s="2210"/>
    </row>
    <row r="398526" spans="101:101">
      <c r="CW398526" s="2195"/>
    </row>
    <row r="398550" spans="101:101">
      <c r="CW398550" s="2210"/>
    </row>
    <row r="398551" spans="101:101">
      <c r="CW398551" s="2195"/>
    </row>
    <row r="398575" spans="101:101">
      <c r="CW398575" s="2210"/>
    </row>
    <row r="398576" spans="101:101">
      <c r="CW398576" s="2195"/>
    </row>
    <row r="398600" spans="101:101">
      <c r="CW398600" s="2210"/>
    </row>
    <row r="398601" spans="101:101">
      <c r="CW398601" s="2195"/>
    </row>
    <row r="398625" spans="101:101">
      <c r="CW398625" s="2210"/>
    </row>
    <row r="398626" spans="101:101">
      <c r="CW398626" s="2195"/>
    </row>
    <row r="398650" spans="101:101">
      <c r="CW398650" s="2210"/>
    </row>
    <row r="398651" spans="101:101">
      <c r="CW398651" s="2195"/>
    </row>
    <row r="398675" spans="101:101">
      <c r="CW398675" s="2210"/>
    </row>
    <row r="398676" spans="101:101">
      <c r="CW398676" s="2195"/>
    </row>
    <row r="398700" spans="101:101">
      <c r="CW398700" s="2210"/>
    </row>
    <row r="398701" spans="101:101">
      <c r="CW398701" s="2195"/>
    </row>
    <row r="398725" spans="101:101">
      <c r="CW398725" s="2210"/>
    </row>
    <row r="398726" spans="101:101">
      <c r="CW398726" s="2195"/>
    </row>
    <row r="398750" spans="101:101">
      <c r="CW398750" s="2210"/>
    </row>
    <row r="398751" spans="101:101">
      <c r="CW398751" s="2195"/>
    </row>
    <row r="398775" spans="101:101">
      <c r="CW398775" s="2210"/>
    </row>
    <row r="398776" spans="101:101">
      <c r="CW398776" s="2195"/>
    </row>
    <row r="398800" spans="101:101">
      <c r="CW398800" s="2210"/>
    </row>
    <row r="398801" spans="101:101">
      <c r="CW398801" s="2195"/>
    </row>
    <row r="398825" spans="101:101">
      <c r="CW398825" s="2210"/>
    </row>
    <row r="398826" spans="101:101">
      <c r="CW398826" s="2195"/>
    </row>
    <row r="398850" spans="101:101">
      <c r="CW398850" s="2210"/>
    </row>
    <row r="398851" spans="101:101">
      <c r="CW398851" s="2195"/>
    </row>
    <row r="398875" spans="101:101">
      <c r="CW398875" s="2210"/>
    </row>
    <row r="398876" spans="101:101">
      <c r="CW398876" s="2195"/>
    </row>
    <row r="398900" spans="101:101">
      <c r="CW398900" s="2210"/>
    </row>
    <row r="398901" spans="101:101">
      <c r="CW398901" s="2195"/>
    </row>
    <row r="398925" spans="101:101">
      <c r="CW398925" s="2210"/>
    </row>
    <row r="398926" spans="101:101">
      <c r="CW398926" s="2195"/>
    </row>
    <row r="398950" spans="101:101">
      <c r="CW398950" s="2210"/>
    </row>
    <row r="398951" spans="101:101">
      <c r="CW398951" s="2195"/>
    </row>
    <row r="398975" spans="101:101">
      <c r="CW398975" s="2210"/>
    </row>
    <row r="398976" spans="101:101">
      <c r="CW398976" s="2195"/>
    </row>
    <row r="399000" spans="101:101">
      <c r="CW399000" s="2210"/>
    </row>
    <row r="399001" spans="101:101">
      <c r="CW399001" s="2195"/>
    </row>
    <row r="399025" spans="101:101">
      <c r="CW399025" s="2210"/>
    </row>
    <row r="399026" spans="101:101">
      <c r="CW399026" s="2195"/>
    </row>
    <row r="399050" spans="101:101">
      <c r="CW399050" s="2210"/>
    </row>
    <row r="399051" spans="101:101">
      <c r="CW399051" s="2195"/>
    </row>
    <row r="399075" spans="101:101">
      <c r="CW399075" s="2210"/>
    </row>
    <row r="399076" spans="101:101">
      <c r="CW399076" s="2195"/>
    </row>
    <row r="399100" spans="101:101">
      <c r="CW399100" s="2210"/>
    </row>
    <row r="399101" spans="101:101">
      <c r="CW399101" s="2195"/>
    </row>
    <row r="399125" spans="101:101">
      <c r="CW399125" s="2210"/>
    </row>
    <row r="399126" spans="101:101">
      <c r="CW399126" s="2195"/>
    </row>
    <row r="399150" spans="101:101">
      <c r="CW399150" s="2210"/>
    </row>
    <row r="399151" spans="101:101">
      <c r="CW399151" s="2195"/>
    </row>
    <row r="399175" spans="101:101">
      <c r="CW399175" s="2210"/>
    </row>
    <row r="399176" spans="101:101">
      <c r="CW399176" s="2195"/>
    </row>
    <row r="399200" spans="101:101">
      <c r="CW399200" s="2210"/>
    </row>
    <row r="399201" spans="101:101">
      <c r="CW399201" s="2195"/>
    </row>
    <row r="399225" spans="101:101">
      <c r="CW399225" s="2210"/>
    </row>
    <row r="399226" spans="101:101">
      <c r="CW399226" s="2195"/>
    </row>
    <row r="399250" spans="101:101">
      <c r="CW399250" s="2210"/>
    </row>
    <row r="399251" spans="101:101">
      <c r="CW399251" s="2195"/>
    </row>
    <row r="399275" spans="101:101">
      <c r="CW399275" s="2210"/>
    </row>
    <row r="399276" spans="101:101">
      <c r="CW399276" s="2195"/>
    </row>
    <row r="399300" spans="101:101">
      <c r="CW399300" s="2210"/>
    </row>
    <row r="399301" spans="101:101">
      <c r="CW399301" s="2195"/>
    </row>
    <row r="399325" spans="101:101">
      <c r="CW399325" s="2210"/>
    </row>
    <row r="399326" spans="101:101">
      <c r="CW399326" s="2195"/>
    </row>
    <row r="399350" spans="101:101">
      <c r="CW399350" s="2210"/>
    </row>
    <row r="399351" spans="101:101">
      <c r="CW399351" s="2195"/>
    </row>
    <row r="399375" spans="101:101">
      <c r="CW399375" s="2210"/>
    </row>
    <row r="399376" spans="101:101">
      <c r="CW399376" s="2195"/>
    </row>
    <row r="399400" spans="101:101">
      <c r="CW399400" s="2210"/>
    </row>
    <row r="399401" spans="101:101">
      <c r="CW399401" s="2195"/>
    </row>
    <row r="399425" spans="101:101">
      <c r="CW399425" s="2210"/>
    </row>
    <row r="399426" spans="101:101">
      <c r="CW399426" s="2195"/>
    </row>
    <row r="399450" spans="101:101">
      <c r="CW399450" s="2210"/>
    </row>
    <row r="399451" spans="101:101">
      <c r="CW399451" s="2195"/>
    </row>
    <row r="399475" spans="101:101">
      <c r="CW399475" s="2210"/>
    </row>
    <row r="399476" spans="101:101">
      <c r="CW399476" s="2195"/>
    </row>
    <row r="399500" spans="101:101">
      <c r="CW399500" s="2210"/>
    </row>
    <row r="399501" spans="101:101">
      <c r="CW399501" s="2195"/>
    </row>
    <row r="399525" spans="101:101">
      <c r="CW399525" s="2210"/>
    </row>
    <row r="399526" spans="101:101">
      <c r="CW399526" s="2195"/>
    </row>
    <row r="399550" spans="101:101">
      <c r="CW399550" s="2210"/>
    </row>
    <row r="399551" spans="101:101">
      <c r="CW399551" s="2195"/>
    </row>
    <row r="399575" spans="101:101">
      <c r="CW399575" s="2210"/>
    </row>
    <row r="399576" spans="101:101">
      <c r="CW399576" s="2195"/>
    </row>
    <row r="399600" spans="101:101">
      <c r="CW399600" s="2210"/>
    </row>
    <row r="399601" spans="101:101">
      <c r="CW399601" s="2195"/>
    </row>
    <row r="399625" spans="101:101">
      <c r="CW399625" s="2210"/>
    </row>
    <row r="399626" spans="101:101">
      <c r="CW399626" s="2195"/>
    </row>
    <row r="399650" spans="101:101">
      <c r="CW399650" s="2210"/>
    </row>
    <row r="399651" spans="101:101">
      <c r="CW399651" s="2195"/>
    </row>
    <row r="399675" spans="101:101">
      <c r="CW399675" s="2210"/>
    </row>
    <row r="399676" spans="101:101">
      <c r="CW399676" s="2195"/>
    </row>
    <row r="399700" spans="101:101">
      <c r="CW399700" s="2210"/>
    </row>
    <row r="399701" spans="101:101">
      <c r="CW399701" s="2195"/>
    </row>
    <row r="399725" spans="101:101">
      <c r="CW399725" s="2210"/>
    </row>
    <row r="399726" spans="101:101">
      <c r="CW399726" s="2195"/>
    </row>
    <row r="399750" spans="101:101">
      <c r="CW399750" s="2210"/>
    </row>
    <row r="399751" spans="101:101">
      <c r="CW399751" s="2195"/>
    </row>
    <row r="399775" spans="101:101">
      <c r="CW399775" s="2210"/>
    </row>
    <row r="399776" spans="101:101">
      <c r="CW399776" s="2195"/>
    </row>
    <row r="399800" spans="101:101">
      <c r="CW399800" s="2210"/>
    </row>
    <row r="399801" spans="101:101">
      <c r="CW399801" s="2195"/>
    </row>
    <row r="399825" spans="101:101">
      <c r="CW399825" s="2210"/>
    </row>
    <row r="399826" spans="101:101">
      <c r="CW399826" s="2195"/>
    </row>
    <row r="399850" spans="101:101">
      <c r="CW399850" s="2210"/>
    </row>
    <row r="399851" spans="101:101">
      <c r="CW399851" s="2195"/>
    </row>
    <row r="399875" spans="101:101">
      <c r="CW399875" s="2210"/>
    </row>
    <row r="399876" spans="101:101">
      <c r="CW399876" s="2195"/>
    </row>
    <row r="399900" spans="101:101">
      <c r="CW399900" s="2210"/>
    </row>
    <row r="399901" spans="101:101">
      <c r="CW399901" s="2195"/>
    </row>
    <row r="399925" spans="101:101">
      <c r="CW399925" s="2210"/>
    </row>
    <row r="399926" spans="101:101">
      <c r="CW399926" s="2195"/>
    </row>
    <row r="399950" spans="101:101">
      <c r="CW399950" s="2210"/>
    </row>
    <row r="399951" spans="101:101">
      <c r="CW399951" s="2195"/>
    </row>
    <row r="399975" spans="101:101">
      <c r="CW399975" s="2210"/>
    </row>
    <row r="399976" spans="101:101">
      <c r="CW399976" s="2195"/>
    </row>
    <row r="400000" spans="101:101">
      <c r="CW400000" s="2210"/>
    </row>
    <row r="400001" spans="101:101">
      <c r="CW400001" s="2195"/>
    </row>
    <row r="400025" spans="101:101">
      <c r="CW400025" s="2210"/>
    </row>
    <row r="400026" spans="101:101">
      <c r="CW400026" s="2195"/>
    </row>
    <row r="400050" spans="101:101">
      <c r="CW400050" s="2210"/>
    </row>
    <row r="400051" spans="101:101">
      <c r="CW400051" s="2195"/>
    </row>
    <row r="400075" spans="101:101">
      <c r="CW400075" s="2210"/>
    </row>
    <row r="400076" spans="101:101">
      <c r="CW400076" s="2195"/>
    </row>
    <row r="400100" spans="101:101">
      <c r="CW400100" s="2210"/>
    </row>
    <row r="400101" spans="101:101">
      <c r="CW400101" s="2195"/>
    </row>
    <row r="400125" spans="101:101">
      <c r="CW400125" s="2210"/>
    </row>
    <row r="400126" spans="101:101">
      <c r="CW400126" s="2195"/>
    </row>
    <row r="400150" spans="101:101">
      <c r="CW400150" s="2210"/>
    </row>
    <row r="400151" spans="101:101">
      <c r="CW400151" s="2195"/>
    </row>
    <row r="400175" spans="101:101">
      <c r="CW400175" s="2210"/>
    </row>
    <row r="400176" spans="101:101">
      <c r="CW400176" s="2195"/>
    </row>
    <row r="400200" spans="101:101">
      <c r="CW400200" s="2210"/>
    </row>
    <row r="400201" spans="101:101">
      <c r="CW400201" s="2195"/>
    </row>
    <row r="400225" spans="101:101">
      <c r="CW400225" s="2210"/>
    </row>
    <row r="400226" spans="101:101">
      <c r="CW400226" s="2195"/>
    </row>
    <row r="400250" spans="101:101">
      <c r="CW400250" s="2210"/>
    </row>
    <row r="400251" spans="101:101">
      <c r="CW400251" s="2195"/>
    </row>
    <row r="400275" spans="101:101">
      <c r="CW400275" s="2210"/>
    </row>
    <row r="400276" spans="101:101">
      <c r="CW400276" s="2195"/>
    </row>
    <row r="400300" spans="101:101">
      <c r="CW400300" s="2210"/>
    </row>
    <row r="400301" spans="101:101">
      <c r="CW400301" s="2195"/>
    </row>
    <row r="400325" spans="101:101">
      <c r="CW400325" s="2210"/>
    </row>
    <row r="400326" spans="101:101">
      <c r="CW400326" s="2195"/>
    </row>
    <row r="400350" spans="101:101">
      <c r="CW400350" s="2210"/>
    </row>
    <row r="400351" spans="101:101">
      <c r="CW400351" s="2195"/>
    </row>
    <row r="400375" spans="101:101">
      <c r="CW400375" s="2210"/>
    </row>
    <row r="400376" spans="101:101">
      <c r="CW400376" s="2195"/>
    </row>
    <row r="400400" spans="101:101">
      <c r="CW400400" s="2210"/>
    </row>
    <row r="400401" spans="101:101">
      <c r="CW400401" s="2195"/>
    </row>
    <row r="400425" spans="101:101">
      <c r="CW400425" s="2210"/>
    </row>
    <row r="400426" spans="101:101">
      <c r="CW400426" s="2195"/>
    </row>
    <row r="400450" spans="101:101">
      <c r="CW400450" s="2210"/>
    </row>
    <row r="400451" spans="101:101">
      <c r="CW400451" s="2195"/>
    </row>
    <row r="400475" spans="101:101">
      <c r="CW400475" s="2210"/>
    </row>
    <row r="400476" spans="101:101">
      <c r="CW400476" s="2195"/>
    </row>
    <row r="400500" spans="101:101">
      <c r="CW400500" s="2210"/>
    </row>
    <row r="400501" spans="101:101">
      <c r="CW400501" s="2195"/>
    </row>
    <row r="400525" spans="101:101">
      <c r="CW400525" s="2210"/>
    </row>
    <row r="400526" spans="101:101">
      <c r="CW400526" s="2195"/>
    </row>
    <row r="400550" spans="101:101">
      <c r="CW400550" s="2210"/>
    </row>
    <row r="400551" spans="101:101">
      <c r="CW400551" s="2195"/>
    </row>
    <row r="400575" spans="101:101">
      <c r="CW400575" s="2210"/>
    </row>
    <row r="400576" spans="101:101">
      <c r="CW400576" s="2195"/>
    </row>
    <row r="400600" spans="101:101">
      <c r="CW400600" s="2210"/>
    </row>
    <row r="400601" spans="101:101">
      <c r="CW400601" s="2195"/>
    </row>
    <row r="400625" spans="101:101">
      <c r="CW400625" s="2210"/>
    </row>
    <row r="400626" spans="101:101">
      <c r="CW400626" s="2195"/>
    </row>
    <row r="400650" spans="101:101">
      <c r="CW400650" s="2210"/>
    </row>
    <row r="400651" spans="101:101">
      <c r="CW400651" s="2195"/>
    </row>
    <row r="400675" spans="101:101">
      <c r="CW400675" s="2210"/>
    </row>
    <row r="400676" spans="101:101">
      <c r="CW400676" s="2195"/>
    </row>
    <row r="400700" spans="101:101">
      <c r="CW400700" s="2210"/>
    </row>
    <row r="400701" spans="101:101">
      <c r="CW400701" s="2195"/>
    </row>
    <row r="400725" spans="101:101">
      <c r="CW400725" s="2210"/>
    </row>
    <row r="400726" spans="101:101">
      <c r="CW400726" s="2195"/>
    </row>
    <row r="400750" spans="101:101">
      <c r="CW400750" s="2210"/>
    </row>
    <row r="400751" spans="101:101">
      <c r="CW400751" s="2195"/>
    </row>
    <row r="400775" spans="101:101">
      <c r="CW400775" s="2210"/>
    </row>
    <row r="400776" spans="101:101">
      <c r="CW400776" s="2195"/>
    </row>
    <row r="400800" spans="101:101">
      <c r="CW400800" s="2210"/>
    </row>
    <row r="400801" spans="101:101">
      <c r="CW400801" s="2195"/>
    </row>
    <row r="400825" spans="101:101">
      <c r="CW400825" s="2210"/>
    </row>
    <row r="400826" spans="101:101">
      <c r="CW400826" s="2195"/>
    </row>
    <row r="400850" spans="101:101">
      <c r="CW400850" s="2210"/>
    </row>
    <row r="400851" spans="101:101">
      <c r="CW400851" s="2195"/>
    </row>
    <row r="400875" spans="101:101">
      <c r="CW400875" s="2210"/>
    </row>
    <row r="400876" spans="101:101">
      <c r="CW400876" s="2195"/>
    </row>
    <row r="400900" spans="101:101">
      <c r="CW400900" s="2210"/>
    </row>
    <row r="400901" spans="101:101">
      <c r="CW400901" s="2195"/>
    </row>
    <row r="400925" spans="101:101">
      <c r="CW400925" s="2210"/>
    </row>
    <row r="400926" spans="101:101">
      <c r="CW400926" s="2195"/>
    </row>
    <row r="400950" spans="101:101">
      <c r="CW400950" s="2210"/>
    </row>
    <row r="400951" spans="101:101">
      <c r="CW400951" s="2195"/>
    </row>
    <row r="400975" spans="101:101">
      <c r="CW400975" s="2210"/>
    </row>
    <row r="400976" spans="101:101">
      <c r="CW400976" s="2195"/>
    </row>
    <row r="401000" spans="101:101">
      <c r="CW401000" s="2210"/>
    </row>
    <row r="401001" spans="101:101">
      <c r="CW401001" s="2195"/>
    </row>
    <row r="401025" spans="101:101">
      <c r="CW401025" s="2210"/>
    </row>
    <row r="401026" spans="101:101">
      <c r="CW401026" s="2195"/>
    </row>
    <row r="401050" spans="101:101">
      <c r="CW401050" s="2210"/>
    </row>
    <row r="401051" spans="101:101">
      <c r="CW401051" s="2195"/>
    </row>
    <row r="401075" spans="101:101">
      <c r="CW401075" s="2210"/>
    </row>
    <row r="401076" spans="101:101">
      <c r="CW401076" s="2195"/>
    </row>
    <row r="401100" spans="101:101">
      <c r="CW401100" s="2210"/>
    </row>
    <row r="401101" spans="101:101">
      <c r="CW401101" s="2195"/>
    </row>
    <row r="401125" spans="101:101">
      <c r="CW401125" s="2210"/>
    </row>
    <row r="401126" spans="101:101">
      <c r="CW401126" s="2195"/>
    </row>
    <row r="401150" spans="101:101">
      <c r="CW401150" s="2210"/>
    </row>
    <row r="401151" spans="101:101">
      <c r="CW401151" s="2195"/>
    </row>
    <row r="401175" spans="101:101">
      <c r="CW401175" s="2210"/>
    </row>
    <row r="401176" spans="101:101">
      <c r="CW401176" s="2195"/>
    </row>
    <row r="401200" spans="101:101">
      <c r="CW401200" s="2210"/>
    </row>
    <row r="401201" spans="101:101">
      <c r="CW401201" s="2195"/>
    </row>
    <row r="401225" spans="101:101">
      <c r="CW401225" s="2210"/>
    </row>
    <row r="401226" spans="101:101">
      <c r="CW401226" s="2195"/>
    </row>
    <row r="401250" spans="101:101">
      <c r="CW401250" s="2210"/>
    </row>
    <row r="401251" spans="101:101">
      <c r="CW401251" s="2195"/>
    </row>
    <row r="401275" spans="101:101">
      <c r="CW401275" s="2210"/>
    </row>
    <row r="401276" spans="101:101">
      <c r="CW401276" s="2195"/>
    </row>
    <row r="401300" spans="101:101">
      <c r="CW401300" s="2210"/>
    </row>
    <row r="401301" spans="101:101">
      <c r="CW401301" s="2195"/>
    </row>
    <row r="401325" spans="101:101">
      <c r="CW401325" s="2210"/>
    </row>
    <row r="401326" spans="101:101">
      <c r="CW401326" s="2195"/>
    </row>
    <row r="401350" spans="101:101">
      <c r="CW401350" s="2210"/>
    </row>
    <row r="401351" spans="101:101">
      <c r="CW401351" s="2195"/>
    </row>
    <row r="401375" spans="101:101">
      <c r="CW401375" s="2210"/>
    </row>
    <row r="401376" spans="101:101">
      <c r="CW401376" s="2195"/>
    </row>
    <row r="401400" spans="101:101">
      <c r="CW401400" s="2210"/>
    </row>
    <row r="401401" spans="101:101">
      <c r="CW401401" s="2195"/>
    </row>
    <row r="401425" spans="101:101">
      <c r="CW401425" s="2210"/>
    </row>
    <row r="401426" spans="101:101">
      <c r="CW401426" s="2195"/>
    </row>
    <row r="401450" spans="101:101">
      <c r="CW401450" s="2210"/>
    </row>
    <row r="401451" spans="101:101">
      <c r="CW401451" s="2195"/>
    </row>
    <row r="401475" spans="101:101">
      <c r="CW401475" s="2210"/>
    </row>
    <row r="401476" spans="101:101">
      <c r="CW401476" s="2195"/>
    </row>
    <row r="401500" spans="101:101">
      <c r="CW401500" s="2210"/>
    </row>
    <row r="401501" spans="101:101">
      <c r="CW401501" s="2195"/>
    </row>
    <row r="401525" spans="101:101">
      <c r="CW401525" s="2210"/>
    </row>
    <row r="401526" spans="101:101">
      <c r="CW401526" s="2195"/>
    </row>
    <row r="401550" spans="101:101">
      <c r="CW401550" s="2210"/>
    </row>
    <row r="401551" spans="101:101">
      <c r="CW401551" s="2195"/>
    </row>
    <row r="401575" spans="101:101">
      <c r="CW401575" s="2210"/>
    </row>
    <row r="401576" spans="101:101">
      <c r="CW401576" s="2195"/>
    </row>
    <row r="401600" spans="101:101">
      <c r="CW401600" s="2210"/>
    </row>
    <row r="401601" spans="101:101">
      <c r="CW401601" s="2195"/>
    </row>
    <row r="401625" spans="101:101">
      <c r="CW401625" s="2210"/>
    </row>
    <row r="401626" spans="101:101">
      <c r="CW401626" s="2195"/>
    </row>
    <row r="401650" spans="101:101">
      <c r="CW401650" s="2210"/>
    </row>
    <row r="401651" spans="101:101">
      <c r="CW401651" s="2195"/>
    </row>
    <row r="401675" spans="101:101">
      <c r="CW401675" s="2210"/>
    </row>
    <row r="401676" spans="101:101">
      <c r="CW401676" s="2195"/>
    </row>
    <row r="401700" spans="101:101">
      <c r="CW401700" s="2210"/>
    </row>
    <row r="401701" spans="101:101">
      <c r="CW401701" s="2195"/>
    </row>
    <row r="401725" spans="101:101">
      <c r="CW401725" s="2210"/>
    </row>
    <row r="401726" spans="101:101">
      <c r="CW401726" s="2195"/>
    </row>
    <row r="401750" spans="101:101">
      <c r="CW401750" s="2210"/>
    </row>
    <row r="401751" spans="101:101">
      <c r="CW401751" s="2195"/>
    </row>
    <row r="401775" spans="101:101">
      <c r="CW401775" s="2210"/>
    </row>
    <row r="401776" spans="101:101">
      <c r="CW401776" s="2195"/>
    </row>
    <row r="401800" spans="101:101">
      <c r="CW401800" s="2210"/>
    </row>
    <row r="401801" spans="101:101">
      <c r="CW401801" s="2195"/>
    </row>
    <row r="401825" spans="101:101">
      <c r="CW401825" s="2210"/>
    </row>
    <row r="401826" spans="101:101">
      <c r="CW401826" s="2195"/>
    </row>
    <row r="401850" spans="101:101">
      <c r="CW401850" s="2210"/>
    </row>
    <row r="401851" spans="101:101">
      <c r="CW401851" s="2195"/>
    </row>
    <row r="401875" spans="101:101">
      <c r="CW401875" s="2210"/>
    </row>
    <row r="401876" spans="101:101">
      <c r="CW401876" s="2195"/>
    </row>
    <row r="401900" spans="101:101">
      <c r="CW401900" s="2210"/>
    </row>
    <row r="401901" spans="101:101">
      <c r="CW401901" s="2195"/>
    </row>
    <row r="401925" spans="101:101">
      <c r="CW401925" s="2210"/>
    </row>
    <row r="401926" spans="101:101">
      <c r="CW401926" s="2195"/>
    </row>
    <row r="401950" spans="101:101">
      <c r="CW401950" s="2210"/>
    </row>
    <row r="401951" spans="101:101">
      <c r="CW401951" s="2195"/>
    </row>
    <row r="401975" spans="101:101">
      <c r="CW401975" s="2210"/>
    </row>
    <row r="401976" spans="101:101">
      <c r="CW401976" s="2195"/>
    </row>
    <row r="402000" spans="101:101">
      <c r="CW402000" s="2210"/>
    </row>
    <row r="402001" spans="101:101">
      <c r="CW402001" s="2195"/>
    </row>
    <row r="402025" spans="101:101">
      <c r="CW402025" s="2210"/>
    </row>
    <row r="402026" spans="101:101">
      <c r="CW402026" s="2195"/>
    </row>
    <row r="402050" spans="101:101">
      <c r="CW402050" s="2210"/>
    </row>
    <row r="402051" spans="101:101">
      <c r="CW402051" s="2195"/>
    </row>
    <row r="402075" spans="101:101">
      <c r="CW402075" s="2210"/>
    </row>
    <row r="402076" spans="101:101">
      <c r="CW402076" s="2195"/>
    </row>
    <row r="402100" spans="101:101">
      <c r="CW402100" s="2210"/>
    </row>
    <row r="402101" spans="101:101">
      <c r="CW402101" s="2195"/>
    </row>
    <row r="402125" spans="101:101">
      <c r="CW402125" s="2210"/>
    </row>
    <row r="402126" spans="101:101">
      <c r="CW402126" s="2195"/>
    </row>
    <row r="402150" spans="101:101">
      <c r="CW402150" s="2210"/>
    </row>
    <row r="402151" spans="101:101">
      <c r="CW402151" s="2195"/>
    </row>
    <row r="402175" spans="101:101">
      <c r="CW402175" s="2210"/>
    </row>
    <row r="402176" spans="101:101">
      <c r="CW402176" s="2195"/>
    </row>
    <row r="402200" spans="101:101">
      <c r="CW402200" s="2210"/>
    </row>
    <row r="402201" spans="101:101">
      <c r="CW402201" s="2195"/>
    </row>
    <row r="402225" spans="101:101">
      <c r="CW402225" s="2210"/>
    </row>
    <row r="402226" spans="101:101">
      <c r="CW402226" s="2195"/>
    </row>
    <row r="402250" spans="101:101">
      <c r="CW402250" s="2210"/>
    </row>
    <row r="402251" spans="101:101">
      <c r="CW402251" s="2195"/>
    </row>
    <row r="402275" spans="101:101">
      <c r="CW402275" s="2210"/>
    </row>
    <row r="402276" spans="101:101">
      <c r="CW402276" s="2195"/>
    </row>
    <row r="402300" spans="101:101">
      <c r="CW402300" s="2210"/>
    </row>
    <row r="402301" spans="101:101">
      <c r="CW402301" s="2195"/>
    </row>
    <row r="402325" spans="101:101">
      <c r="CW402325" s="2210"/>
    </row>
    <row r="402326" spans="101:101">
      <c r="CW402326" s="2195"/>
    </row>
    <row r="402350" spans="101:101">
      <c r="CW402350" s="2210"/>
    </row>
    <row r="402351" spans="101:101">
      <c r="CW402351" s="2195"/>
    </row>
    <row r="402375" spans="101:101">
      <c r="CW402375" s="2210"/>
    </row>
    <row r="402376" spans="101:101">
      <c r="CW402376" s="2195"/>
    </row>
    <row r="402400" spans="101:101">
      <c r="CW402400" s="2210"/>
    </row>
    <row r="402401" spans="101:101">
      <c r="CW402401" s="2195"/>
    </row>
    <row r="402425" spans="101:101">
      <c r="CW402425" s="2210"/>
    </row>
    <row r="402426" spans="101:101">
      <c r="CW402426" s="2195"/>
    </row>
    <row r="402450" spans="101:101">
      <c r="CW402450" s="2210"/>
    </row>
    <row r="402451" spans="101:101">
      <c r="CW402451" s="2195"/>
    </row>
    <row r="402475" spans="101:101">
      <c r="CW402475" s="2210"/>
    </row>
    <row r="402476" spans="101:101">
      <c r="CW402476" s="2195"/>
    </row>
    <row r="402500" spans="101:101">
      <c r="CW402500" s="2210"/>
    </row>
    <row r="402501" spans="101:101">
      <c r="CW402501" s="2195"/>
    </row>
    <row r="402525" spans="101:101">
      <c r="CW402525" s="2210"/>
    </row>
    <row r="402526" spans="101:101">
      <c r="CW402526" s="2195"/>
    </row>
    <row r="402550" spans="101:101">
      <c r="CW402550" s="2210"/>
    </row>
    <row r="402551" spans="101:101">
      <c r="CW402551" s="2195"/>
    </row>
    <row r="402575" spans="101:101">
      <c r="CW402575" s="2210"/>
    </row>
    <row r="402576" spans="101:101">
      <c r="CW402576" s="2195"/>
    </row>
    <row r="402600" spans="101:101">
      <c r="CW402600" s="2210"/>
    </row>
    <row r="402601" spans="101:101">
      <c r="CW402601" s="2195"/>
    </row>
    <row r="402625" spans="101:101">
      <c r="CW402625" s="2210"/>
    </row>
    <row r="402626" spans="101:101">
      <c r="CW402626" s="2195"/>
    </row>
    <row r="402650" spans="101:101">
      <c r="CW402650" s="2210"/>
    </row>
    <row r="402651" spans="101:101">
      <c r="CW402651" s="2195"/>
    </row>
    <row r="402675" spans="101:101">
      <c r="CW402675" s="2210"/>
    </row>
    <row r="402676" spans="101:101">
      <c r="CW402676" s="2195"/>
    </row>
    <row r="402700" spans="101:101">
      <c r="CW402700" s="2210"/>
    </row>
    <row r="402701" spans="101:101">
      <c r="CW402701" s="2195"/>
    </row>
    <row r="402725" spans="101:101">
      <c r="CW402725" s="2210"/>
    </row>
    <row r="402726" spans="101:101">
      <c r="CW402726" s="2195"/>
    </row>
    <row r="402750" spans="101:101">
      <c r="CW402750" s="2210"/>
    </row>
    <row r="402751" spans="101:101">
      <c r="CW402751" s="2195"/>
    </row>
    <row r="402775" spans="101:101">
      <c r="CW402775" s="2210"/>
    </row>
    <row r="402776" spans="101:101">
      <c r="CW402776" s="2195"/>
    </row>
    <row r="402800" spans="101:101">
      <c r="CW402800" s="2210"/>
    </row>
    <row r="402801" spans="101:101">
      <c r="CW402801" s="2195"/>
    </row>
    <row r="402825" spans="101:101">
      <c r="CW402825" s="2210"/>
    </row>
    <row r="402826" spans="101:101">
      <c r="CW402826" s="2195"/>
    </row>
    <row r="402850" spans="101:101">
      <c r="CW402850" s="2210"/>
    </row>
    <row r="402851" spans="101:101">
      <c r="CW402851" s="2195"/>
    </row>
    <row r="402875" spans="101:101">
      <c r="CW402875" s="2210"/>
    </row>
    <row r="402876" spans="101:101">
      <c r="CW402876" s="2195"/>
    </row>
    <row r="402900" spans="101:101">
      <c r="CW402900" s="2210"/>
    </row>
    <row r="402901" spans="101:101">
      <c r="CW402901" s="2195"/>
    </row>
    <row r="402925" spans="101:101">
      <c r="CW402925" s="2210"/>
    </row>
    <row r="402926" spans="101:101">
      <c r="CW402926" s="2195"/>
    </row>
    <row r="402950" spans="101:101">
      <c r="CW402950" s="2210"/>
    </row>
    <row r="402951" spans="101:101">
      <c r="CW402951" s="2195"/>
    </row>
    <row r="402975" spans="101:101">
      <c r="CW402975" s="2210"/>
    </row>
    <row r="402976" spans="101:101">
      <c r="CW402976" s="2195"/>
    </row>
    <row r="403000" spans="101:101">
      <c r="CW403000" s="2210"/>
    </row>
    <row r="403001" spans="101:101">
      <c r="CW403001" s="2195"/>
    </row>
    <row r="403025" spans="101:101">
      <c r="CW403025" s="2210"/>
    </row>
    <row r="403026" spans="101:101">
      <c r="CW403026" s="2195"/>
    </row>
    <row r="403050" spans="101:101">
      <c r="CW403050" s="2210"/>
    </row>
    <row r="403051" spans="101:101">
      <c r="CW403051" s="2195"/>
    </row>
    <row r="403075" spans="101:101">
      <c r="CW403075" s="2210"/>
    </row>
    <row r="403076" spans="101:101">
      <c r="CW403076" s="2195"/>
    </row>
    <row r="403100" spans="101:101">
      <c r="CW403100" s="2210"/>
    </row>
    <row r="403101" spans="101:101">
      <c r="CW403101" s="2195"/>
    </row>
    <row r="403125" spans="101:101">
      <c r="CW403125" s="2210"/>
    </row>
    <row r="403126" spans="101:101">
      <c r="CW403126" s="2195"/>
    </row>
    <row r="403150" spans="101:101">
      <c r="CW403150" s="2210"/>
    </row>
    <row r="403151" spans="101:101">
      <c r="CW403151" s="2195"/>
    </row>
    <row r="403175" spans="101:101">
      <c r="CW403175" s="2210"/>
    </row>
    <row r="403176" spans="101:101">
      <c r="CW403176" s="2195"/>
    </row>
    <row r="403200" spans="101:101">
      <c r="CW403200" s="2210"/>
    </row>
    <row r="403201" spans="101:101">
      <c r="CW403201" s="2195"/>
    </row>
    <row r="403225" spans="101:101">
      <c r="CW403225" s="2210"/>
    </row>
    <row r="403226" spans="101:101">
      <c r="CW403226" s="2195"/>
    </row>
    <row r="403250" spans="101:101">
      <c r="CW403250" s="2210"/>
    </row>
    <row r="403251" spans="101:101">
      <c r="CW403251" s="2195"/>
    </row>
    <row r="403275" spans="101:101">
      <c r="CW403275" s="2210"/>
    </row>
    <row r="403276" spans="101:101">
      <c r="CW403276" s="2195"/>
    </row>
    <row r="403300" spans="101:101">
      <c r="CW403300" s="2210"/>
    </row>
    <row r="403301" spans="101:101">
      <c r="CW403301" s="2195"/>
    </row>
    <row r="403325" spans="101:101">
      <c r="CW403325" s="2210"/>
    </row>
    <row r="403326" spans="101:101">
      <c r="CW403326" s="2195"/>
    </row>
    <row r="403350" spans="101:101">
      <c r="CW403350" s="2210"/>
    </row>
    <row r="403351" spans="101:101">
      <c r="CW403351" s="2195"/>
    </row>
    <row r="403375" spans="101:101">
      <c r="CW403375" s="2210"/>
    </row>
    <row r="403376" spans="101:101">
      <c r="CW403376" s="2195"/>
    </row>
    <row r="403400" spans="101:101">
      <c r="CW403400" s="2210"/>
    </row>
    <row r="403401" spans="101:101">
      <c r="CW403401" s="2195"/>
    </row>
    <row r="403425" spans="101:101">
      <c r="CW403425" s="2210"/>
    </row>
    <row r="403426" spans="101:101">
      <c r="CW403426" s="2195"/>
    </row>
    <row r="403450" spans="101:101">
      <c r="CW403450" s="2210"/>
    </row>
    <row r="403451" spans="101:101">
      <c r="CW403451" s="2195"/>
    </row>
    <row r="403475" spans="101:101">
      <c r="CW403475" s="2210"/>
    </row>
    <row r="403476" spans="101:101">
      <c r="CW403476" s="2195"/>
    </row>
    <row r="403500" spans="101:101">
      <c r="CW403500" s="2210"/>
    </row>
    <row r="403501" spans="101:101">
      <c r="CW403501" s="2195"/>
    </row>
    <row r="403525" spans="101:101">
      <c r="CW403525" s="2210"/>
    </row>
    <row r="403526" spans="101:101">
      <c r="CW403526" s="2195"/>
    </row>
    <row r="403550" spans="101:101">
      <c r="CW403550" s="2210"/>
    </row>
    <row r="403551" spans="101:101">
      <c r="CW403551" s="2195"/>
    </row>
    <row r="403575" spans="101:101">
      <c r="CW403575" s="2210"/>
    </row>
    <row r="403576" spans="101:101">
      <c r="CW403576" s="2195"/>
    </row>
    <row r="403600" spans="101:101">
      <c r="CW403600" s="2210"/>
    </row>
    <row r="403601" spans="101:101">
      <c r="CW403601" s="2195"/>
    </row>
    <row r="403625" spans="101:101">
      <c r="CW403625" s="2210"/>
    </row>
    <row r="403626" spans="101:101">
      <c r="CW403626" s="2195"/>
    </row>
    <row r="403650" spans="101:101">
      <c r="CW403650" s="2210"/>
    </row>
    <row r="403651" spans="101:101">
      <c r="CW403651" s="2195"/>
    </row>
    <row r="403675" spans="101:101">
      <c r="CW403675" s="2210"/>
    </row>
    <row r="403676" spans="101:101">
      <c r="CW403676" s="2195"/>
    </row>
    <row r="403700" spans="101:101">
      <c r="CW403700" s="2210"/>
    </row>
    <row r="403701" spans="101:101">
      <c r="CW403701" s="2195"/>
    </row>
    <row r="403725" spans="101:101">
      <c r="CW403725" s="2210"/>
    </row>
    <row r="403726" spans="101:101">
      <c r="CW403726" s="2195"/>
    </row>
    <row r="403750" spans="101:101">
      <c r="CW403750" s="2210"/>
    </row>
    <row r="403751" spans="101:101">
      <c r="CW403751" s="2195"/>
    </row>
    <row r="403775" spans="101:101">
      <c r="CW403775" s="2210"/>
    </row>
    <row r="403776" spans="101:101">
      <c r="CW403776" s="2195"/>
    </row>
    <row r="403800" spans="101:101">
      <c r="CW403800" s="2210"/>
    </row>
    <row r="403801" spans="101:101">
      <c r="CW403801" s="2195"/>
    </row>
    <row r="403825" spans="101:101">
      <c r="CW403825" s="2210"/>
    </row>
    <row r="403826" spans="101:101">
      <c r="CW403826" s="2195"/>
    </row>
    <row r="403850" spans="101:101">
      <c r="CW403850" s="2210"/>
    </row>
    <row r="403851" spans="101:101">
      <c r="CW403851" s="2195"/>
    </row>
    <row r="403875" spans="101:101">
      <c r="CW403875" s="2210"/>
    </row>
    <row r="403876" spans="101:101">
      <c r="CW403876" s="2195"/>
    </row>
    <row r="403900" spans="101:101">
      <c r="CW403900" s="2210"/>
    </row>
    <row r="403901" spans="101:101">
      <c r="CW403901" s="2195"/>
    </row>
    <row r="403925" spans="101:101">
      <c r="CW403925" s="2210"/>
    </row>
    <row r="403926" spans="101:101">
      <c r="CW403926" s="2195"/>
    </row>
    <row r="403950" spans="101:101">
      <c r="CW403950" s="2210"/>
    </row>
    <row r="403951" spans="101:101">
      <c r="CW403951" s="2195"/>
    </row>
    <row r="403975" spans="101:101">
      <c r="CW403975" s="2210"/>
    </row>
    <row r="403976" spans="101:101">
      <c r="CW403976" s="2195"/>
    </row>
    <row r="404000" spans="101:101">
      <c r="CW404000" s="2210"/>
    </row>
    <row r="404001" spans="101:101">
      <c r="CW404001" s="2195"/>
    </row>
    <row r="404025" spans="101:101">
      <c r="CW404025" s="2210"/>
    </row>
    <row r="404026" spans="101:101">
      <c r="CW404026" s="2195"/>
    </row>
    <row r="404050" spans="101:101">
      <c r="CW404050" s="2210"/>
    </row>
    <row r="404051" spans="101:101">
      <c r="CW404051" s="2195"/>
    </row>
    <row r="404075" spans="101:101">
      <c r="CW404075" s="2210"/>
    </row>
    <row r="404076" spans="101:101">
      <c r="CW404076" s="2195"/>
    </row>
    <row r="404100" spans="101:101">
      <c r="CW404100" s="2210"/>
    </row>
    <row r="404101" spans="101:101">
      <c r="CW404101" s="2195"/>
    </row>
    <row r="404125" spans="101:101">
      <c r="CW404125" s="2210"/>
    </row>
    <row r="404126" spans="101:101">
      <c r="CW404126" s="2195"/>
    </row>
    <row r="404150" spans="101:101">
      <c r="CW404150" s="2210"/>
    </row>
    <row r="404151" spans="101:101">
      <c r="CW404151" s="2195"/>
    </row>
    <row r="404175" spans="101:101">
      <c r="CW404175" s="2210"/>
    </row>
    <row r="404176" spans="101:101">
      <c r="CW404176" s="2195"/>
    </row>
    <row r="404200" spans="101:101">
      <c r="CW404200" s="2210"/>
    </row>
    <row r="404201" spans="101:101">
      <c r="CW404201" s="2195"/>
    </row>
    <row r="404225" spans="101:101">
      <c r="CW404225" s="2210"/>
    </row>
    <row r="404226" spans="101:101">
      <c r="CW404226" s="2195"/>
    </row>
    <row r="404250" spans="101:101">
      <c r="CW404250" s="2210"/>
    </row>
    <row r="404251" spans="101:101">
      <c r="CW404251" s="2195"/>
    </row>
    <row r="404275" spans="101:101">
      <c r="CW404275" s="2210"/>
    </row>
    <row r="404276" spans="101:101">
      <c r="CW404276" s="2195"/>
    </row>
    <row r="404300" spans="101:101">
      <c r="CW404300" s="2210"/>
    </row>
    <row r="404301" spans="101:101">
      <c r="CW404301" s="2195"/>
    </row>
    <row r="404325" spans="101:101">
      <c r="CW404325" s="2210"/>
    </row>
    <row r="404326" spans="101:101">
      <c r="CW404326" s="2195"/>
    </row>
    <row r="404350" spans="101:101">
      <c r="CW404350" s="2210"/>
    </row>
    <row r="404351" spans="101:101">
      <c r="CW404351" s="2195"/>
    </row>
    <row r="404375" spans="101:101">
      <c r="CW404375" s="2210"/>
    </row>
    <row r="404376" spans="101:101">
      <c r="CW404376" s="2195"/>
    </row>
    <row r="404400" spans="101:101">
      <c r="CW404400" s="2210"/>
    </row>
    <row r="404401" spans="101:101">
      <c r="CW404401" s="2195"/>
    </row>
    <row r="404425" spans="101:101">
      <c r="CW404425" s="2210"/>
    </row>
    <row r="404426" spans="101:101">
      <c r="CW404426" s="2195"/>
    </row>
    <row r="404450" spans="101:101">
      <c r="CW404450" s="2210"/>
    </row>
    <row r="404451" spans="101:101">
      <c r="CW404451" s="2195"/>
    </row>
    <row r="404475" spans="101:101">
      <c r="CW404475" s="2210"/>
    </row>
    <row r="404476" spans="101:101">
      <c r="CW404476" s="2195"/>
    </row>
    <row r="404500" spans="101:101">
      <c r="CW404500" s="2210"/>
    </row>
    <row r="404501" spans="101:101">
      <c r="CW404501" s="2195"/>
    </row>
    <row r="404525" spans="101:101">
      <c r="CW404525" s="2210"/>
    </row>
    <row r="404526" spans="101:101">
      <c r="CW404526" s="2195"/>
    </row>
    <row r="404550" spans="101:101">
      <c r="CW404550" s="2210"/>
    </row>
    <row r="404551" spans="101:101">
      <c r="CW404551" s="2195"/>
    </row>
    <row r="404575" spans="101:101">
      <c r="CW404575" s="2210"/>
    </row>
    <row r="404576" spans="101:101">
      <c r="CW404576" s="2195"/>
    </row>
    <row r="404600" spans="101:101">
      <c r="CW404600" s="2210"/>
    </row>
    <row r="404601" spans="101:101">
      <c r="CW404601" s="2195"/>
    </row>
    <row r="404625" spans="101:101">
      <c r="CW404625" s="2210"/>
    </row>
    <row r="404626" spans="101:101">
      <c r="CW404626" s="2195"/>
    </row>
    <row r="404650" spans="101:101">
      <c r="CW404650" s="2210"/>
    </row>
    <row r="404651" spans="101:101">
      <c r="CW404651" s="2195"/>
    </row>
    <row r="404675" spans="101:101">
      <c r="CW404675" s="2210"/>
    </row>
    <row r="404676" spans="101:101">
      <c r="CW404676" s="2195"/>
    </row>
    <row r="404700" spans="101:101">
      <c r="CW404700" s="2210"/>
    </row>
    <row r="404701" spans="101:101">
      <c r="CW404701" s="2195"/>
    </row>
    <row r="404725" spans="101:101">
      <c r="CW404725" s="2210"/>
    </row>
    <row r="404726" spans="101:101">
      <c r="CW404726" s="2195"/>
    </row>
    <row r="404750" spans="101:101">
      <c r="CW404750" s="2210"/>
    </row>
    <row r="404751" spans="101:101">
      <c r="CW404751" s="2195"/>
    </row>
    <row r="404775" spans="101:101">
      <c r="CW404775" s="2210"/>
    </row>
    <row r="404776" spans="101:101">
      <c r="CW404776" s="2195"/>
    </row>
    <row r="404800" spans="101:101">
      <c r="CW404800" s="2210"/>
    </row>
    <row r="404801" spans="101:101">
      <c r="CW404801" s="2195"/>
    </row>
    <row r="404825" spans="101:101">
      <c r="CW404825" s="2210"/>
    </row>
    <row r="404826" spans="101:101">
      <c r="CW404826" s="2195"/>
    </row>
    <row r="404850" spans="101:101">
      <c r="CW404850" s="2210"/>
    </row>
    <row r="404851" spans="101:101">
      <c r="CW404851" s="2195"/>
    </row>
    <row r="404875" spans="101:101">
      <c r="CW404875" s="2210"/>
    </row>
    <row r="404876" spans="101:101">
      <c r="CW404876" s="2195"/>
    </row>
    <row r="404900" spans="101:101">
      <c r="CW404900" s="2210"/>
    </row>
    <row r="404901" spans="101:101">
      <c r="CW404901" s="2195"/>
    </row>
    <row r="404925" spans="101:101">
      <c r="CW404925" s="2210"/>
    </row>
    <row r="404926" spans="101:101">
      <c r="CW404926" s="2195"/>
    </row>
    <row r="404950" spans="101:101">
      <c r="CW404950" s="2210"/>
    </row>
    <row r="404951" spans="101:101">
      <c r="CW404951" s="2195"/>
    </row>
    <row r="404975" spans="101:101">
      <c r="CW404975" s="2210"/>
    </row>
    <row r="404976" spans="101:101">
      <c r="CW404976" s="2195"/>
    </row>
    <row r="405000" spans="101:101">
      <c r="CW405000" s="2210"/>
    </row>
    <row r="405001" spans="101:101">
      <c r="CW405001" s="2195"/>
    </row>
    <row r="405025" spans="101:101">
      <c r="CW405025" s="2210"/>
    </row>
    <row r="405026" spans="101:101">
      <c r="CW405026" s="2195"/>
    </row>
    <row r="405050" spans="101:101">
      <c r="CW405050" s="2210"/>
    </row>
    <row r="405051" spans="101:101">
      <c r="CW405051" s="2195"/>
    </row>
    <row r="405075" spans="101:101">
      <c r="CW405075" s="2210"/>
    </row>
    <row r="405076" spans="101:101">
      <c r="CW405076" s="2195"/>
    </row>
    <row r="405100" spans="101:101">
      <c r="CW405100" s="2210"/>
    </row>
    <row r="405101" spans="101:101">
      <c r="CW405101" s="2195"/>
    </row>
    <row r="405125" spans="101:101">
      <c r="CW405125" s="2210"/>
    </row>
    <row r="405126" spans="101:101">
      <c r="CW405126" s="2195"/>
    </row>
    <row r="405150" spans="101:101">
      <c r="CW405150" s="2210"/>
    </row>
    <row r="405151" spans="101:101">
      <c r="CW405151" s="2195"/>
    </row>
    <row r="405175" spans="101:101">
      <c r="CW405175" s="2210"/>
    </row>
    <row r="405176" spans="101:101">
      <c r="CW405176" s="2195"/>
    </row>
    <row r="405200" spans="101:101">
      <c r="CW405200" s="2210"/>
    </row>
    <row r="405201" spans="101:101">
      <c r="CW405201" s="2195"/>
    </row>
    <row r="405225" spans="101:101">
      <c r="CW405225" s="2210"/>
    </row>
    <row r="405226" spans="101:101">
      <c r="CW405226" s="2195"/>
    </row>
    <row r="405250" spans="101:101">
      <c r="CW405250" s="2210"/>
    </row>
    <row r="405251" spans="101:101">
      <c r="CW405251" s="2195"/>
    </row>
    <row r="405275" spans="101:101">
      <c r="CW405275" s="2210"/>
    </row>
    <row r="405276" spans="101:101">
      <c r="CW405276" s="2195"/>
    </row>
    <row r="405300" spans="101:101">
      <c r="CW405300" s="2210"/>
    </row>
    <row r="405301" spans="101:101">
      <c r="CW405301" s="2195"/>
    </row>
    <row r="405325" spans="101:101">
      <c r="CW405325" s="2210"/>
    </row>
    <row r="405326" spans="101:101">
      <c r="CW405326" s="2195"/>
    </row>
    <row r="405350" spans="101:101">
      <c r="CW405350" s="2210"/>
    </row>
    <row r="405351" spans="101:101">
      <c r="CW405351" s="2195"/>
    </row>
    <row r="405375" spans="101:101">
      <c r="CW405375" s="2210"/>
    </row>
    <row r="405376" spans="101:101">
      <c r="CW405376" s="2195"/>
    </row>
    <row r="405400" spans="101:101">
      <c r="CW405400" s="2210"/>
    </row>
    <row r="405401" spans="101:101">
      <c r="CW405401" s="2195"/>
    </row>
    <row r="405425" spans="101:101">
      <c r="CW405425" s="2210"/>
    </row>
    <row r="405426" spans="101:101">
      <c r="CW405426" s="2195"/>
    </row>
    <row r="405450" spans="101:101">
      <c r="CW405450" s="2210"/>
    </row>
    <row r="405451" spans="101:101">
      <c r="CW405451" s="2195"/>
    </row>
    <row r="405475" spans="101:101">
      <c r="CW405475" s="2210"/>
    </row>
    <row r="405476" spans="101:101">
      <c r="CW405476" s="2195"/>
    </row>
    <row r="405500" spans="101:101">
      <c r="CW405500" s="2210"/>
    </row>
    <row r="405501" spans="101:101">
      <c r="CW405501" s="2195"/>
    </row>
    <row r="405525" spans="101:101">
      <c r="CW405525" s="2210"/>
    </row>
    <row r="405526" spans="101:101">
      <c r="CW405526" s="2195"/>
    </row>
    <row r="405550" spans="101:101">
      <c r="CW405550" s="2210"/>
    </row>
    <row r="405551" spans="101:101">
      <c r="CW405551" s="2195"/>
    </row>
    <row r="405575" spans="101:101">
      <c r="CW405575" s="2210"/>
    </row>
    <row r="405576" spans="101:101">
      <c r="CW405576" s="2195"/>
    </row>
    <row r="405600" spans="101:101">
      <c r="CW405600" s="2210"/>
    </row>
    <row r="405601" spans="101:101">
      <c r="CW405601" s="2195"/>
    </row>
    <row r="405625" spans="101:101">
      <c r="CW405625" s="2210"/>
    </row>
    <row r="405626" spans="101:101">
      <c r="CW405626" s="2195"/>
    </row>
    <row r="405650" spans="101:101">
      <c r="CW405650" s="2210"/>
    </row>
    <row r="405651" spans="101:101">
      <c r="CW405651" s="2195"/>
    </row>
    <row r="405675" spans="101:101">
      <c r="CW405675" s="2210"/>
    </row>
    <row r="405676" spans="101:101">
      <c r="CW405676" s="2195"/>
    </row>
    <row r="405700" spans="101:101">
      <c r="CW405700" s="2210"/>
    </row>
    <row r="405701" spans="101:101">
      <c r="CW405701" s="2195"/>
    </row>
    <row r="405725" spans="101:101">
      <c r="CW405725" s="2210"/>
    </row>
    <row r="405726" spans="101:101">
      <c r="CW405726" s="2195"/>
    </row>
    <row r="405750" spans="101:101">
      <c r="CW405750" s="2210"/>
    </row>
    <row r="405751" spans="101:101">
      <c r="CW405751" s="2195"/>
    </row>
    <row r="405775" spans="101:101">
      <c r="CW405775" s="2210"/>
    </row>
    <row r="405776" spans="101:101">
      <c r="CW405776" s="2195"/>
    </row>
    <row r="405800" spans="101:101">
      <c r="CW405800" s="2210"/>
    </row>
    <row r="405801" spans="101:101">
      <c r="CW405801" s="2195"/>
    </row>
    <row r="405825" spans="101:101">
      <c r="CW405825" s="2210"/>
    </row>
    <row r="405826" spans="101:101">
      <c r="CW405826" s="2195"/>
    </row>
    <row r="405850" spans="101:101">
      <c r="CW405850" s="2210"/>
    </row>
    <row r="405851" spans="101:101">
      <c r="CW405851" s="2195"/>
    </row>
    <row r="405875" spans="101:101">
      <c r="CW405875" s="2210"/>
    </row>
    <row r="405876" spans="101:101">
      <c r="CW405876" s="2195"/>
    </row>
    <row r="405900" spans="101:101">
      <c r="CW405900" s="2210"/>
    </row>
    <row r="405901" spans="101:101">
      <c r="CW405901" s="2195"/>
    </row>
    <row r="405925" spans="101:101">
      <c r="CW405925" s="2210"/>
    </row>
    <row r="405926" spans="101:101">
      <c r="CW405926" s="2195"/>
    </row>
    <row r="405950" spans="101:101">
      <c r="CW405950" s="2210"/>
    </row>
    <row r="405951" spans="101:101">
      <c r="CW405951" s="2195"/>
    </row>
    <row r="405975" spans="101:101">
      <c r="CW405975" s="2210"/>
    </row>
    <row r="405976" spans="101:101">
      <c r="CW405976" s="2195"/>
    </row>
    <row r="406000" spans="101:101">
      <c r="CW406000" s="2210"/>
    </row>
    <row r="406001" spans="101:101">
      <c r="CW406001" s="2195"/>
    </row>
    <row r="406025" spans="101:101">
      <c r="CW406025" s="2210"/>
    </row>
    <row r="406026" spans="101:101">
      <c r="CW406026" s="2195"/>
    </row>
    <row r="406050" spans="101:101">
      <c r="CW406050" s="2210"/>
    </row>
    <row r="406051" spans="101:101">
      <c r="CW406051" s="2195"/>
    </row>
    <row r="406075" spans="101:101">
      <c r="CW406075" s="2210"/>
    </row>
    <row r="406076" spans="101:101">
      <c r="CW406076" s="2195"/>
    </row>
    <row r="406100" spans="101:101">
      <c r="CW406100" s="2210"/>
    </row>
    <row r="406101" spans="101:101">
      <c r="CW406101" s="2195"/>
    </row>
    <row r="406125" spans="101:101">
      <c r="CW406125" s="2210"/>
    </row>
    <row r="406126" spans="101:101">
      <c r="CW406126" s="2195"/>
    </row>
    <row r="406150" spans="101:101">
      <c r="CW406150" s="2210"/>
    </row>
    <row r="406151" spans="101:101">
      <c r="CW406151" s="2195"/>
    </row>
    <row r="406175" spans="101:101">
      <c r="CW406175" s="2210"/>
    </row>
    <row r="406176" spans="101:101">
      <c r="CW406176" s="2195"/>
    </row>
    <row r="406200" spans="101:101">
      <c r="CW406200" s="2210"/>
    </row>
    <row r="406201" spans="101:101">
      <c r="CW406201" s="2195"/>
    </row>
    <row r="406225" spans="101:101">
      <c r="CW406225" s="2210"/>
    </row>
    <row r="406226" spans="101:101">
      <c r="CW406226" s="2195"/>
    </row>
    <row r="406250" spans="101:101">
      <c r="CW406250" s="2210"/>
    </row>
    <row r="406251" spans="101:101">
      <c r="CW406251" s="2195"/>
    </row>
    <row r="406275" spans="101:101">
      <c r="CW406275" s="2210"/>
    </row>
    <row r="406276" spans="101:101">
      <c r="CW406276" s="2195"/>
    </row>
    <row r="406300" spans="101:101">
      <c r="CW406300" s="2210"/>
    </row>
    <row r="406301" spans="101:101">
      <c r="CW406301" s="2195"/>
    </row>
    <row r="406325" spans="101:101">
      <c r="CW406325" s="2210"/>
    </row>
    <row r="406326" spans="101:101">
      <c r="CW406326" s="2195"/>
    </row>
    <row r="406350" spans="101:101">
      <c r="CW406350" s="2210"/>
    </row>
    <row r="406351" spans="101:101">
      <c r="CW406351" s="2195"/>
    </row>
    <row r="406375" spans="101:101">
      <c r="CW406375" s="2210"/>
    </row>
    <row r="406376" spans="101:101">
      <c r="CW406376" s="2195"/>
    </row>
    <row r="406400" spans="101:101">
      <c r="CW406400" s="2210"/>
    </row>
    <row r="406401" spans="101:101">
      <c r="CW406401" s="2195"/>
    </row>
    <row r="406425" spans="101:101">
      <c r="CW406425" s="2210"/>
    </row>
    <row r="406426" spans="101:101">
      <c r="CW406426" s="2195"/>
    </row>
    <row r="406450" spans="101:101">
      <c r="CW406450" s="2210"/>
    </row>
    <row r="406451" spans="101:101">
      <c r="CW406451" s="2195"/>
    </row>
    <row r="406475" spans="101:101">
      <c r="CW406475" s="2210"/>
    </row>
    <row r="406476" spans="101:101">
      <c r="CW406476" s="2195"/>
    </row>
    <row r="406500" spans="101:101">
      <c r="CW406500" s="2210"/>
    </row>
    <row r="406501" spans="101:101">
      <c r="CW406501" s="2195"/>
    </row>
    <row r="406525" spans="101:101">
      <c r="CW406525" s="2210"/>
    </row>
    <row r="406526" spans="101:101">
      <c r="CW406526" s="2195"/>
    </row>
    <row r="406550" spans="101:101">
      <c r="CW406550" s="2210"/>
    </row>
    <row r="406551" spans="101:101">
      <c r="CW406551" s="2195"/>
    </row>
    <row r="406575" spans="101:101">
      <c r="CW406575" s="2210"/>
    </row>
    <row r="406576" spans="101:101">
      <c r="CW406576" s="2195"/>
    </row>
    <row r="406600" spans="101:101">
      <c r="CW406600" s="2210"/>
    </row>
    <row r="406601" spans="101:101">
      <c r="CW406601" s="2195"/>
    </row>
    <row r="406625" spans="101:101">
      <c r="CW406625" s="2210"/>
    </row>
    <row r="406626" spans="101:101">
      <c r="CW406626" s="2195"/>
    </row>
    <row r="406650" spans="101:101">
      <c r="CW406650" s="2210"/>
    </row>
    <row r="406651" spans="101:101">
      <c r="CW406651" s="2195"/>
    </row>
    <row r="406675" spans="101:101">
      <c r="CW406675" s="2210"/>
    </row>
    <row r="406676" spans="101:101">
      <c r="CW406676" s="2195"/>
    </row>
    <row r="406700" spans="101:101">
      <c r="CW406700" s="2210"/>
    </row>
    <row r="406701" spans="101:101">
      <c r="CW406701" s="2195"/>
    </row>
    <row r="406725" spans="101:101">
      <c r="CW406725" s="2210"/>
    </row>
    <row r="406726" spans="101:101">
      <c r="CW406726" s="2195"/>
    </row>
    <row r="406750" spans="101:101">
      <c r="CW406750" s="2210"/>
    </row>
    <row r="406751" spans="101:101">
      <c r="CW406751" s="2195"/>
    </row>
    <row r="406775" spans="101:101">
      <c r="CW406775" s="2210"/>
    </row>
    <row r="406776" spans="101:101">
      <c r="CW406776" s="2195"/>
    </row>
    <row r="406800" spans="101:101">
      <c r="CW406800" s="2210"/>
    </row>
    <row r="406801" spans="101:101">
      <c r="CW406801" s="2195"/>
    </row>
    <row r="406825" spans="101:101">
      <c r="CW406825" s="2210"/>
    </row>
    <row r="406826" spans="101:101">
      <c r="CW406826" s="2195"/>
    </row>
    <row r="406850" spans="101:101">
      <c r="CW406850" s="2210"/>
    </row>
    <row r="406851" spans="101:101">
      <c r="CW406851" s="2195"/>
    </row>
    <row r="406875" spans="101:101">
      <c r="CW406875" s="2210"/>
    </row>
    <row r="406876" spans="101:101">
      <c r="CW406876" s="2195"/>
    </row>
    <row r="406900" spans="101:101">
      <c r="CW406900" s="2210"/>
    </row>
    <row r="406901" spans="101:101">
      <c r="CW406901" s="2195"/>
    </row>
    <row r="406925" spans="101:101">
      <c r="CW406925" s="2210"/>
    </row>
    <row r="406926" spans="101:101">
      <c r="CW406926" s="2195"/>
    </row>
    <row r="406950" spans="101:101">
      <c r="CW406950" s="2210"/>
    </row>
    <row r="406951" spans="101:101">
      <c r="CW406951" s="2195"/>
    </row>
    <row r="406975" spans="101:101">
      <c r="CW406975" s="2210"/>
    </row>
    <row r="406976" spans="101:101">
      <c r="CW406976" s="2195"/>
    </row>
    <row r="407000" spans="101:101">
      <c r="CW407000" s="2210"/>
    </row>
    <row r="407001" spans="101:101">
      <c r="CW407001" s="2195"/>
    </row>
    <row r="407025" spans="101:101">
      <c r="CW407025" s="2210"/>
    </row>
    <row r="407026" spans="101:101">
      <c r="CW407026" s="2195"/>
    </row>
    <row r="407050" spans="101:101">
      <c r="CW407050" s="2210"/>
    </row>
    <row r="407051" spans="101:101">
      <c r="CW407051" s="2195"/>
    </row>
    <row r="407075" spans="101:101">
      <c r="CW407075" s="2210"/>
    </row>
    <row r="407076" spans="101:101">
      <c r="CW407076" s="2195"/>
    </row>
    <row r="407100" spans="101:101">
      <c r="CW407100" s="2210"/>
    </row>
    <row r="407101" spans="101:101">
      <c r="CW407101" s="2195"/>
    </row>
    <row r="407125" spans="101:101">
      <c r="CW407125" s="2210"/>
    </row>
    <row r="407126" spans="101:101">
      <c r="CW407126" s="2195"/>
    </row>
    <row r="407150" spans="101:101">
      <c r="CW407150" s="2210"/>
    </row>
    <row r="407151" spans="101:101">
      <c r="CW407151" s="2195"/>
    </row>
    <row r="407175" spans="101:101">
      <c r="CW407175" s="2210"/>
    </row>
    <row r="407176" spans="101:101">
      <c r="CW407176" s="2195"/>
    </row>
    <row r="407200" spans="101:101">
      <c r="CW407200" s="2210"/>
    </row>
    <row r="407201" spans="101:101">
      <c r="CW407201" s="2195"/>
    </row>
    <row r="407225" spans="101:101">
      <c r="CW407225" s="2210"/>
    </row>
    <row r="407226" spans="101:101">
      <c r="CW407226" s="2195"/>
    </row>
    <row r="407250" spans="101:101">
      <c r="CW407250" s="2210"/>
    </row>
    <row r="407251" spans="101:101">
      <c r="CW407251" s="2195"/>
    </row>
    <row r="407275" spans="101:101">
      <c r="CW407275" s="2210"/>
    </row>
    <row r="407276" spans="101:101">
      <c r="CW407276" s="2195"/>
    </row>
    <row r="407300" spans="101:101">
      <c r="CW407300" s="2210"/>
    </row>
    <row r="407301" spans="101:101">
      <c r="CW407301" s="2195"/>
    </row>
    <row r="407325" spans="101:101">
      <c r="CW407325" s="2210"/>
    </row>
    <row r="407326" spans="101:101">
      <c r="CW407326" s="2195"/>
    </row>
    <row r="407350" spans="101:101">
      <c r="CW407350" s="2210"/>
    </row>
    <row r="407351" spans="101:101">
      <c r="CW407351" s="2195"/>
    </row>
    <row r="407375" spans="101:101">
      <c r="CW407375" s="2210"/>
    </row>
    <row r="407376" spans="101:101">
      <c r="CW407376" s="2195"/>
    </row>
    <row r="407400" spans="101:101">
      <c r="CW407400" s="2210"/>
    </row>
    <row r="407401" spans="101:101">
      <c r="CW407401" s="2195"/>
    </row>
    <row r="407425" spans="101:101">
      <c r="CW407425" s="2210"/>
    </row>
    <row r="407426" spans="101:101">
      <c r="CW407426" s="2195"/>
    </row>
    <row r="407450" spans="101:101">
      <c r="CW407450" s="2210"/>
    </row>
    <row r="407451" spans="101:101">
      <c r="CW407451" s="2195"/>
    </row>
    <row r="407475" spans="101:101">
      <c r="CW407475" s="2210"/>
    </row>
    <row r="407476" spans="101:101">
      <c r="CW407476" s="2195"/>
    </row>
    <row r="407500" spans="101:101">
      <c r="CW407500" s="2210"/>
    </row>
    <row r="407501" spans="101:101">
      <c r="CW407501" s="2195"/>
    </row>
    <row r="407525" spans="101:101">
      <c r="CW407525" s="2210"/>
    </row>
    <row r="407526" spans="101:101">
      <c r="CW407526" s="2195"/>
    </row>
    <row r="407550" spans="101:101">
      <c r="CW407550" s="2210"/>
    </row>
    <row r="407551" spans="101:101">
      <c r="CW407551" s="2195"/>
    </row>
    <row r="407575" spans="101:101">
      <c r="CW407575" s="2210"/>
    </row>
    <row r="407576" spans="101:101">
      <c r="CW407576" s="2195"/>
    </row>
    <row r="407600" spans="101:101">
      <c r="CW407600" s="2210"/>
    </row>
    <row r="407601" spans="101:101">
      <c r="CW407601" s="2195"/>
    </row>
    <row r="407625" spans="101:101">
      <c r="CW407625" s="2210"/>
    </row>
    <row r="407626" spans="101:101">
      <c r="CW407626" s="2195"/>
    </row>
    <row r="407650" spans="101:101">
      <c r="CW407650" s="2210"/>
    </row>
    <row r="407651" spans="101:101">
      <c r="CW407651" s="2195"/>
    </row>
    <row r="407675" spans="101:101">
      <c r="CW407675" s="2210"/>
    </row>
    <row r="407676" spans="101:101">
      <c r="CW407676" s="2195"/>
    </row>
    <row r="407700" spans="101:101">
      <c r="CW407700" s="2210"/>
    </row>
    <row r="407701" spans="101:101">
      <c r="CW407701" s="2195"/>
    </row>
    <row r="407725" spans="101:101">
      <c r="CW407725" s="2210"/>
    </row>
    <row r="407726" spans="101:101">
      <c r="CW407726" s="2195"/>
    </row>
    <row r="407750" spans="101:101">
      <c r="CW407750" s="2210"/>
    </row>
    <row r="407751" spans="101:101">
      <c r="CW407751" s="2195"/>
    </row>
    <row r="407775" spans="101:101">
      <c r="CW407775" s="2210"/>
    </row>
    <row r="407776" spans="101:101">
      <c r="CW407776" s="2195"/>
    </row>
    <row r="407800" spans="101:101">
      <c r="CW407800" s="2210"/>
    </row>
    <row r="407801" spans="101:101">
      <c r="CW407801" s="2195"/>
    </row>
    <row r="407825" spans="101:101">
      <c r="CW407825" s="2210"/>
    </row>
    <row r="407826" spans="101:101">
      <c r="CW407826" s="2195"/>
    </row>
    <row r="407850" spans="101:101">
      <c r="CW407850" s="2210"/>
    </row>
    <row r="407851" spans="101:101">
      <c r="CW407851" s="2195"/>
    </row>
    <row r="407875" spans="101:101">
      <c r="CW407875" s="2210"/>
    </row>
    <row r="407876" spans="101:101">
      <c r="CW407876" s="2195"/>
    </row>
    <row r="407900" spans="101:101">
      <c r="CW407900" s="2210"/>
    </row>
    <row r="407901" spans="101:101">
      <c r="CW407901" s="2195"/>
    </row>
    <row r="407925" spans="101:101">
      <c r="CW407925" s="2210"/>
    </row>
    <row r="407926" spans="101:101">
      <c r="CW407926" s="2195"/>
    </row>
    <row r="407950" spans="101:101">
      <c r="CW407950" s="2210"/>
    </row>
    <row r="407951" spans="101:101">
      <c r="CW407951" s="2195"/>
    </row>
    <row r="407975" spans="101:101">
      <c r="CW407975" s="2210"/>
    </row>
    <row r="407976" spans="101:101">
      <c r="CW407976" s="2195"/>
    </row>
    <row r="408000" spans="101:101">
      <c r="CW408000" s="2210"/>
    </row>
    <row r="408001" spans="101:101">
      <c r="CW408001" s="2195"/>
    </row>
    <row r="408025" spans="101:101">
      <c r="CW408025" s="2210"/>
    </row>
    <row r="408026" spans="101:101">
      <c r="CW408026" s="2195"/>
    </row>
    <row r="408050" spans="101:101">
      <c r="CW408050" s="2210"/>
    </row>
    <row r="408051" spans="101:101">
      <c r="CW408051" s="2195"/>
    </row>
    <row r="408075" spans="101:101">
      <c r="CW408075" s="2210"/>
    </row>
    <row r="408076" spans="101:101">
      <c r="CW408076" s="2195"/>
    </row>
    <row r="408100" spans="101:101">
      <c r="CW408100" s="2210"/>
    </row>
    <row r="408101" spans="101:101">
      <c r="CW408101" s="2195"/>
    </row>
    <row r="408125" spans="101:101">
      <c r="CW408125" s="2210"/>
    </row>
    <row r="408126" spans="101:101">
      <c r="CW408126" s="2195"/>
    </row>
    <row r="408150" spans="101:101">
      <c r="CW408150" s="2210"/>
    </row>
    <row r="408151" spans="101:101">
      <c r="CW408151" s="2195"/>
    </row>
    <row r="408175" spans="101:101">
      <c r="CW408175" s="2210"/>
    </row>
    <row r="408176" spans="101:101">
      <c r="CW408176" s="2195"/>
    </row>
    <row r="408200" spans="101:101">
      <c r="CW408200" s="2210"/>
    </row>
    <row r="408201" spans="101:101">
      <c r="CW408201" s="2195"/>
    </row>
    <row r="408225" spans="101:101">
      <c r="CW408225" s="2210"/>
    </row>
    <row r="408226" spans="101:101">
      <c r="CW408226" s="2195"/>
    </row>
    <row r="408250" spans="101:101">
      <c r="CW408250" s="2210"/>
    </row>
    <row r="408251" spans="101:101">
      <c r="CW408251" s="2195"/>
    </row>
    <row r="408275" spans="101:101">
      <c r="CW408275" s="2210"/>
    </row>
    <row r="408276" spans="101:101">
      <c r="CW408276" s="2195"/>
    </row>
    <row r="408300" spans="101:101">
      <c r="CW408300" s="2210"/>
    </row>
    <row r="408301" spans="101:101">
      <c r="CW408301" s="2195"/>
    </row>
    <row r="408325" spans="101:101">
      <c r="CW408325" s="2210"/>
    </row>
    <row r="408326" spans="101:101">
      <c r="CW408326" s="2195"/>
    </row>
    <row r="408350" spans="101:101">
      <c r="CW408350" s="2210"/>
    </row>
    <row r="408351" spans="101:101">
      <c r="CW408351" s="2195"/>
    </row>
    <row r="408375" spans="101:101">
      <c r="CW408375" s="2210"/>
    </row>
    <row r="408376" spans="101:101">
      <c r="CW408376" s="2195"/>
    </row>
    <row r="408400" spans="101:101">
      <c r="CW408400" s="2210"/>
    </row>
    <row r="408401" spans="101:101">
      <c r="CW408401" s="2195"/>
    </row>
    <row r="408425" spans="101:101">
      <c r="CW408425" s="2210"/>
    </row>
    <row r="408426" spans="101:101">
      <c r="CW408426" s="2195"/>
    </row>
    <row r="408450" spans="101:101">
      <c r="CW408450" s="2210"/>
    </row>
    <row r="408451" spans="101:101">
      <c r="CW408451" s="2195"/>
    </row>
    <row r="408475" spans="101:101">
      <c r="CW408475" s="2210"/>
    </row>
    <row r="408476" spans="101:101">
      <c r="CW408476" s="2195"/>
    </row>
    <row r="408500" spans="101:101">
      <c r="CW408500" s="2210"/>
    </row>
    <row r="408501" spans="101:101">
      <c r="CW408501" s="2195"/>
    </row>
    <row r="408525" spans="101:101">
      <c r="CW408525" s="2210"/>
    </row>
    <row r="408526" spans="101:101">
      <c r="CW408526" s="2195"/>
    </row>
    <row r="408550" spans="101:101">
      <c r="CW408550" s="2210"/>
    </row>
    <row r="408551" spans="101:101">
      <c r="CW408551" s="2195"/>
    </row>
    <row r="408575" spans="101:101">
      <c r="CW408575" s="2210"/>
    </row>
    <row r="408576" spans="101:101">
      <c r="CW408576" s="2195"/>
    </row>
    <row r="408600" spans="101:101">
      <c r="CW408600" s="2210"/>
    </row>
    <row r="408601" spans="101:101">
      <c r="CW408601" s="2195"/>
    </row>
    <row r="408625" spans="101:101">
      <c r="CW408625" s="2210"/>
    </row>
    <row r="408626" spans="101:101">
      <c r="CW408626" s="2195"/>
    </row>
    <row r="408650" spans="101:101">
      <c r="CW408650" s="2210"/>
    </row>
    <row r="408651" spans="101:101">
      <c r="CW408651" s="2195"/>
    </row>
    <row r="408675" spans="101:101">
      <c r="CW408675" s="2210"/>
    </row>
    <row r="408676" spans="101:101">
      <c r="CW408676" s="2195"/>
    </row>
    <row r="408700" spans="101:101">
      <c r="CW408700" s="2210"/>
    </row>
    <row r="408701" spans="101:101">
      <c r="CW408701" s="2195"/>
    </row>
    <row r="408725" spans="101:101">
      <c r="CW408725" s="2210"/>
    </row>
    <row r="408726" spans="101:101">
      <c r="CW408726" s="2195"/>
    </row>
    <row r="408750" spans="101:101">
      <c r="CW408750" s="2210"/>
    </row>
    <row r="408751" spans="101:101">
      <c r="CW408751" s="2195"/>
    </row>
    <row r="408775" spans="101:101">
      <c r="CW408775" s="2210"/>
    </row>
    <row r="408776" spans="101:101">
      <c r="CW408776" s="2195"/>
    </row>
    <row r="408800" spans="101:101">
      <c r="CW408800" s="2210"/>
    </row>
    <row r="408801" spans="101:101">
      <c r="CW408801" s="2195"/>
    </row>
    <row r="408825" spans="101:101">
      <c r="CW408825" s="2210"/>
    </row>
    <row r="408826" spans="101:101">
      <c r="CW408826" s="2195"/>
    </row>
    <row r="408850" spans="101:101">
      <c r="CW408850" s="2210"/>
    </row>
    <row r="408851" spans="101:101">
      <c r="CW408851" s="2195"/>
    </row>
    <row r="408875" spans="101:101">
      <c r="CW408875" s="2210"/>
    </row>
    <row r="408876" spans="101:101">
      <c r="CW408876" s="2195"/>
    </row>
    <row r="408900" spans="101:101">
      <c r="CW408900" s="2210"/>
    </row>
    <row r="408901" spans="101:101">
      <c r="CW408901" s="2195"/>
    </row>
    <row r="408925" spans="101:101">
      <c r="CW408925" s="2210"/>
    </row>
    <row r="408926" spans="101:101">
      <c r="CW408926" s="2195"/>
    </row>
    <row r="408950" spans="101:101">
      <c r="CW408950" s="2210"/>
    </row>
    <row r="408951" spans="101:101">
      <c r="CW408951" s="2195"/>
    </row>
    <row r="408975" spans="101:101">
      <c r="CW408975" s="2210"/>
    </row>
    <row r="408976" spans="101:101">
      <c r="CW408976" s="2195"/>
    </row>
    <row r="409000" spans="101:101">
      <c r="CW409000" s="2210"/>
    </row>
    <row r="409001" spans="101:101">
      <c r="CW409001" s="2195"/>
    </row>
    <row r="409025" spans="101:101">
      <c r="CW409025" s="2210"/>
    </row>
    <row r="409026" spans="101:101">
      <c r="CW409026" s="2195"/>
    </row>
    <row r="409050" spans="101:101">
      <c r="CW409050" s="2210"/>
    </row>
    <row r="409051" spans="101:101">
      <c r="CW409051" s="2195"/>
    </row>
    <row r="409075" spans="101:101">
      <c r="CW409075" s="2210"/>
    </row>
    <row r="409076" spans="101:101">
      <c r="CW409076" s="2195"/>
    </row>
    <row r="409100" spans="101:101">
      <c r="CW409100" s="2210"/>
    </row>
    <row r="409101" spans="101:101">
      <c r="CW409101" s="2195"/>
    </row>
    <row r="409125" spans="101:101">
      <c r="CW409125" s="2210"/>
    </row>
    <row r="409126" spans="101:101">
      <c r="CW409126" s="2195"/>
    </row>
    <row r="409150" spans="101:101">
      <c r="CW409150" s="2210"/>
    </row>
    <row r="409151" spans="101:101">
      <c r="CW409151" s="2195"/>
    </row>
    <row r="409175" spans="101:101">
      <c r="CW409175" s="2210"/>
    </row>
    <row r="409176" spans="101:101">
      <c r="CW409176" s="2195"/>
    </row>
    <row r="409200" spans="101:101">
      <c r="CW409200" s="2210"/>
    </row>
    <row r="409201" spans="101:101">
      <c r="CW409201" s="2195"/>
    </row>
    <row r="409225" spans="101:101">
      <c r="CW409225" s="2210"/>
    </row>
    <row r="409226" spans="101:101">
      <c r="CW409226" s="2195"/>
    </row>
    <row r="409250" spans="101:101">
      <c r="CW409250" s="2210"/>
    </row>
    <row r="409251" spans="101:101">
      <c r="CW409251" s="2195"/>
    </row>
    <row r="409275" spans="101:101">
      <c r="CW409275" s="2210"/>
    </row>
    <row r="409276" spans="101:101">
      <c r="CW409276" s="2195"/>
    </row>
    <row r="409300" spans="101:101">
      <c r="CW409300" s="2210"/>
    </row>
    <row r="409301" spans="101:101">
      <c r="CW409301" s="2195"/>
    </row>
    <row r="409325" spans="101:101">
      <c r="CW409325" s="2210"/>
    </row>
    <row r="409326" spans="101:101">
      <c r="CW409326" s="2195"/>
    </row>
    <row r="409350" spans="101:101">
      <c r="CW409350" s="2210"/>
    </row>
    <row r="409351" spans="101:101">
      <c r="CW409351" s="2195"/>
    </row>
    <row r="409375" spans="101:101">
      <c r="CW409375" s="2210"/>
    </row>
    <row r="409376" spans="101:101">
      <c r="CW409376" s="2195"/>
    </row>
    <row r="409400" spans="101:101">
      <c r="CW409400" s="2210"/>
    </row>
    <row r="409401" spans="101:101">
      <c r="CW409401" s="2195"/>
    </row>
    <row r="409425" spans="101:101">
      <c r="CW409425" s="2210"/>
    </row>
    <row r="409426" spans="101:101">
      <c r="CW409426" s="2195"/>
    </row>
    <row r="409450" spans="101:101">
      <c r="CW409450" s="2210"/>
    </row>
    <row r="409451" spans="101:101">
      <c r="CW409451" s="2195"/>
    </row>
    <row r="409475" spans="101:101">
      <c r="CW409475" s="2210"/>
    </row>
    <row r="409476" spans="101:101">
      <c r="CW409476" s="2195"/>
    </row>
    <row r="409500" spans="101:101">
      <c r="CW409500" s="2210"/>
    </row>
    <row r="409501" spans="101:101">
      <c r="CW409501" s="2195"/>
    </row>
    <row r="409525" spans="101:101">
      <c r="CW409525" s="2210"/>
    </row>
    <row r="409526" spans="101:101">
      <c r="CW409526" s="2195"/>
    </row>
    <row r="409550" spans="101:101">
      <c r="CW409550" s="2210"/>
    </row>
    <row r="409551" spans="101:101">
      <c r="CW409551" s="2195"/>
    </row>
    <row r="409575" spans="101:101">
      <c r="CW409575" s="2210"/>
    </row>
    <row r="409576" spans="101:101">
      <c r="CW409576" s="2195"/>
    </row>
    <row r="409600" spans="101:101">
      <c r="CW409600" s="2210"/>
    </row>
    <row r="409601" spans="101:101">
      <c r="CW409601" s="2195"/>
    </row>
    <row r="409625" spans="101:101">
      <c r="CW409625" s="2210"/>
    </row>
    <row r="409626" spans="101:101">
      <c r="CW409626" s="2195"/>
    </row>
    <row r="409650" spans="101:101">
      <c r="CW409650" s="2210"/>
    </row>
    <row r="409651" spans="101:101">
      <c r="CW409651" s="2195"/>
    </row>
    <row r="409675" spans="101:101">
      <c r="CW409675" s="2210"/>
    </row>
    <row r="409676" spans="101:101">
      <c r="CW409676" s="2195"/>
    </row>
    <row r="409700" spans="101:101">
      <c r="CW409700" s="2210"/>
    </row>
    <row r="409701" spans="101:101">
      <c r="CW409701" s="2195"/>
    </row>
    <row r="409725" spans="101:101">
      <c r="CW409725" s="2210"/>
    </row>
    <row r="409726" spans="101:101">
      <c r="CW409726" s="2195"/>
    </row>
    <row r="409750" spans="101:101">
      <c r="CW409750" s="2210"/>
    </row>
    <row r="409751" spans="101:101">
      <c r="CW409751" s="2195"/>
    </row>
    <row r="409775" spans="101:101">
      <c r="CW409775" s="2210"/>
    </row>
    <row r="409776" spans="101:101">
      <c r="CW409776" s="2195"/>
    </row>
    <row r="409800" spans="101:101">
      <c r="CW409800" s="2210"/>
    </row>
    <row r="409801" spans="101:101">
      <c r="CW409801" s="2195"/>
    </row>
    <row r="409825" spans="101:101">
      <c r="CW409825" s="2210"/>
    </row>
    <row r="409826" spans="101:101">
      <c r="CW409826" s="2195"/>
    </row>
    <row r="409850" spans="101:101">
      <c r="CW409850" s="2210"/>
    </row>
    <row r="409851" spans="101:101">
      <c r="CW409851" s="2195"/>
    </row>
    <row r="409875" spans="101:101">
      <c r="CW409875" s="2210"/>
    </row>
    <row r="409876" spans="101:101">
      <c r="CW409876" s="2195"/>
    </row>
    <row r="409900" spans="101:101">
      <c r="CW409900" s="2210"/>
    </row>
    <row r="409901" spans="101:101">
      <c r="CW409901" s="2195"/>
    </row>
    <row r="409925" spans="101:101">
      <c r="CW409925" s="2210"/>
    </row>
    <row r="409926" spans="101:101">
      <c r="CW409926" s="2195"/>
    </row>
    <row r="409950" spans="101:101">
      <c r="CW409950" s="2210"/>
    </row>
    <row r="409951" spans="101:101">
      <c r="CW409951" s="2195"/>
    </row>
    <row r="409975" spans="101:101">
      <c r="CW409975" s="2210"/>
    </row>
    <row r="409976" spans="101:101">
      <c r="CW409976" s="2195"/>
    </row>
    <row r="410000" spans="101:101">
      <c r="CW410000" s="2210"/>
    </row>
    <row r="410001" spans="101:101">
      <c r="CW410001" s="2195"/>
    </row>
    <row r="410025" spans="101:101">
      <c r="CW410025" s="2210"/>
    </row>
    <row r="410026" spans="101:101">
      <c r="CW410026" s="2195"/>
    </row>
    <row r="410050" spans="101:101">
      <c r="CW410050" s="2210"/>
    </row>
    <row r="410051" spans="101:101">
      <c r="CW410051" s="2195"/>
    </row>
    <row r="410075" spans="101:101">
      <c r="CW410075" s="2210"/>
    </row>
    <row r="410076" spans="101:101">
      <c r="CW410076" s="2195"/>
    </row>
    <row r="410100" spans="101:101">
      <c r="CW410100" s="2210"/>
    </row>
    <row r="410101" spans="101:101">
      <c r="CW410101" s="2195"/>
    </row>
    <row r="410125" spans="101:101">
      <c r="CW410125" s="2210"/>
    </row>
    <row r="410126" spans="101:101">
      <c r="CW410126" s="2195"/>
    </row>
    <row r="410150" spans="101:101">
      <c r="CW410150" s="2210"/>
    </row>
    <row r="410151" spans="101:101">
      <c r="CW410151" s="2195"/>
    </row>
    <row r="410175" spans="101:101">
      <c r="CW410175" s="2210"/>
    </row>
    <row r="410176" spans="101:101">
      <c r="CW410176" s="2195"/>
    </row>
    <row r="410200" spans="101:101">
      <c r="CW410200" s="2210"/>
    </row>
    <row r="410201" spans="101:101">
      <c r="CW410201" s="2195"/>
    </row>
    <row r="410225" spans="101:101">
      <c r="CW410225" s="2210"/>
    </row>
    <row r="410226" spans="101:101">
      <c r="CW410226" s="2195"/>
    </row>
    <row r="410250" spans="101:101">
      <c r="CW410250" s="2210"/>
    </row>
    <row r="410251" spans="101:101">
      <c r="CW410251" s="2195"/>
    </row>
    <row r="410275" spans="101:101">
      <c r="CW410275" s="2210"/>
    </row>
    <row r="410276" spans="101:101">
      <c r="CW410276" s="2195"/>
    </row>
    <row r="410300" spans="101:101">
      <c r="CW410300" s="2210"/>
    </row>
    <row r="410301" spans="101:101">
      <c r="CW410301" s="2195"/>
    </row>
    <row r="410325" spans="101:101">
      <c r="CW410325" s="2210"/>
    </row>
    <row r="410326" spans="101:101">
      <c r="CW410326" s="2195"/>
    </row>
    <row r="410350" spans="101:101">
      <c r="CW410350" s="2210"/>
    </row>
    <row r="410351" spans="101:101">
      <c r="CW410351" s="2195"/>
    </row>
    <row r="410375" spans="101:101">
      <c r="CW410375" s="2210"/>
    </row>
    <row r="410376" spans="101:101">
      <c r="CW410376" s="2195"/>
    </row>
    <row r="410400" spans="101:101">
      <c r="CW410400" s="2210"/>
    </row>
    <row r="410401" spans="101:101">
      <c r="CW410401" s="2195"/>
    </row>
    <row r="410425" spans="101:101">
      <c r="CW410425" s="2210"/>
    </row>
    <row r="410426" spans="101:101">
      <c r="CW410426" s="2195"/>
    </row>
    <row r="410450" spans="101:101">
      <c r="CW410450" s="2210"/>
    </row>
    <row r="410451" spans="101:101">
      <c r="CW410451" s="2195"/>
    </row>
    <row r="410475" spans="101:101">
      <c r="CW410475" s="2210"/>
    </row>
    <row r="410476" spans="101:101">
      <c r="CW410476" s="2195"/>
    </row>
    <row r="410500" spans="101:101">
      <c r="CW410500" s="2210"/>
    </row>
    <row r="410501" spans="101:101">
      <c r="CW410501" s="2195"/>
    </row>
    <row r="410525" spans="101:101">
      <c r="CW410525" s="2210"/>
    </row>
    <row r="410526" spans="101:101">
      <c r="CW410526" s="2195"/>
    </row>
    <row r="410550" spans="101:101">
      <c r="CW410550" s="2210"/>
    </row>
    <row r="410551" spans="101:101">
      <c r="CW410551" s="2195"/>
    </row>
    <row r="410575" spans="101:101">
      <c r="CW410575" s="2210"/>
    </row>
    <row r="410576" spans="101:101">
      <c r="CW410576" s="2195"/>
    </row>
    <row r="410600" spans="101:101">
      <c r="CW410600" s="2210"/>
    </row>
    <row r="410601" spans="101:101">
      <c r="CW410601" s="2195"/>
    </row>
    <row r="410625" spans="101:101">
      <c r="CW410625" s="2210"/>
    </row>
    <row r="410626" spans="101:101">
      <c r="CW410626" s="2195"/>
    </row>
    <row r="410650" spans="101:101">
      <c r="CW410650" s="2210"/>
    </row>
    <row r="410651" spans="101:101">
      <c r="CW410651" s="2195"/>
    </row>
    <row r="410675" spans="101:101">
      <c r="CW410675" s="2210"/>
    </row>
    <row r="410676" spans="101:101">
      <c r="CW410676" s="2195"/>
    </row>
    <row r="410700" spans="101:101">
      <c r="CW410700" s="2210"/>
    </row>
    <row r="410701" spans="101:101">
      <c r="CW410701" s="2195"/>
    </row>
    <row r="410725" spans="101:101">
      <c r="CW410725" s="2210"/>
    </row>
    <row r="410726" spans="101:101">
      <c r="CW410726" s="2195"/>
    </row>
    <row r="410750" spans="101:101">
      <c r="CW410750" s="2210"/>
    </row>
    <row r="410751" spans="101:101">
      <c r="CW410751" s="2195"/>
    </row>
    <row r="410775" spans="101:101">
      <c r="CW410775" s="2210"/>
    </row>
    <row r="410776" spans="101:101">
      <c r="CW410776" s="2195"/>
    </row>
    <row r="410800" spans="101:101">
      <c r="CW410800" s="2210"/>
    </row>
    <row r="410801" spans="101:101">
      <c r="CW410801" s="2195"/>
    </row>
    <row r="410825" spans="101:101">
      <c r="CW410825" s="2210"/>
    </row>
    <row r="410826" spans="101:101">
      <c r="CW410826" s="2195"/>
    </row>
    <row r="410850" spans="101:101">
      <c r="CW410850" s="2210"/>
    </row>
    <row r="410851" spans="101:101">
      <c r="CW410851" s="2195"/>
    </row>
    <row r="410875" spans="101:101">
      <c r="CW410875" s="2210"/>
    </row>
    <row r="410876" spans="101:101">
      <c r="CW410876" s="2195"/>
    </row>
    <row r="410900" spans="101:101">
      <c r="CW410900" s="2210"/>
    </row>
    <row r="410901" spans="101:101">
      <c r="CW410901" s="2195"/>
    </row>
    <row r="410925" spans="101:101">
      <c r="CW410925" s="2210"/>
    </row>
    <row r="410926" spans="101:101">
      <c r="CW410926" s="2195"/>
    </row>
    <row r="410950" spans="101:101">
      <c r="CW410950" s="2210"/>
    </row>
    <row r="410951" spans="101:101">
      <c r="CW410951" s="2195"/>
    </row>
    <row r="410975" spans="101:101">
      <c r="CW410975" s="2210"/>
    </row>
    <row r="410976" spans="101:101">
      <c r="CW410976" s="2195"/>
    </row>
    <row r="411000" spans="101:101">
      <c r="CW411000" s="2210"/>
    </row>
    <row r="411001" spans="101:101">
      <c r="CW411001" s="2195"/>
    </row>
    <row r="411025" spans="101:101">
      <c r="CW411025" s="2210"/>
    </row>
    <row r="411026" spans="101:101">
      <c r="CW411026" s="2195"/>
    </row>
    <row r="411050" spans="101:101">
      <c r="CW411050" s="2210"/>
    </row>
    <row r="411051" spans="101:101">
      <c r="CW411051" s="2195"/>
    </row>
    <row r="411075" spans="101:101">
      <c r="CW411075" s="2210"/>
    </row>
    <row r="411076" spans="101:101">
      <c r="CW411076" s="2195"/>
    </row>
    <row r="411100" spans="101:101">
      <c r="CW411100" s="2210"/>
    </row>
    <row r="411101" spans="101:101">
      <c r="CW411101" s="2195"/>
    </row>
    <row r="411125" spans="101:101">
      <c r="CW411125" s="2210"/>
    </row>
    <row r="411126" spans="101:101">
      <c r="CW411126" s="2195"/>
    </row>
    <row r="411150" spans="101:101">
      <c r="CW411150" s="2210"/>
    </row>
    <row r="411151" spans="101:101">
      <c r="CW411151" s="2195"/>
    </row>
    <row r="411175" spans="101:101">
      <c r="CW411175" s="2210"/>
    </row>
    <row r="411176" spans="101:101">
      <c r="CW411176" s="2195"/>
    </row>
    <row r="411200" spans="101:101">
      <c r="CW411200" s="2210"/>
    </row>
    <row r="411201" spans="101:101">
      <c r="CW411201" s="2195"/>
    </row>
    <row r="411225" spans="101:101">
      <c r="CW411225" s="2210"/>
    </row>
    <row r="411226" spans="101:101">
      <c r="CW411226" s="2195"/>
    </row>
    <row r="411250" spans="101:101">
      <c r="CW411250" s="2210"/>
    </row>
    <row r="411251" spans="101:101">
      <c r="CW411251" s="2195"/>
    </row>
    <row r="411275" spans="101:101">
      <c r="CW411275" s="2210"/>
    </row>
    <row r="411276" spans="101:101">
      <c r="CW411276" s="2195"/>
    </row>
    <row r="411300" spans="101:101">
      <c r="CW411300" s="2210"/>
    </row>
    <row r="411301" spans="101:101">
      <c r="CW411301" s="2195"/>
    </row>
    <row r="411325" spans="101:101">
      <c r="CW411325" s="2210"/>
    </row>
    <row r="411326" spans="101:101">
      <c r="CW411326" s="2195"/>
    </row>
    <row r="411350" spans="101:101">
      <c r="CW411350" s="2210"/>
    </row>
    <row r="411351" spans="101:101">
      <c r="CW411351" s="2195"/>
    </row>
    <row r="411375" spans="101:101">
      <c r="CW411375" s="2210"/>
    </row>
    <row r="411376" spans="101:101">
      <c r="CW411376" s="2195"/>
    </row>
    <row r="411400" spans="101:101">
      <c r="CW411400" s="2210"/>
    </row>
    <row r="411401" spans="101:101">
      <c r="CW411401" s="2195"/>
    </row>
    <row r="411425" spans="101:101">
      <c r="CW411425" s="2210"/>
    </row>
    <row r="411426" spans="101:101">
      <c r="CW411426" s="2195"/>
    </row>
    <row r="411450" spans="101:101">
      <c r="CW411450" s="2210"/>
    </row>
    <row r="411451" spans="101:101">
      <c r="CW411451" s="2195"/>
    </row>
    <row r="411475" spans="101:101">
      <c r="CW411475" s="2210"/>
    </row>
    <row r="411476" spans="101:101">
      <c r="CW411476" s="2195"/>
    </row>
    <row r="411500" spans="101:101">
      <c r="CW411500" s="2210"/>
    </row>
    <row r="411501" spans="101:101">
      <c r="CW411501" s="2195"/>
    </row>
    <row r="411525" spans="101:101">
      <c r="CW411525" s="2210"/>
    </row>
    <row r="411526" spans="101:101">
      <c r="CW411526" s="2195"/>
    </row>
    <row r="411550" spans="101:101">
      <c r="CW411550" s="2210"/>
    </row>
    <row r="411551" spans="101:101">
      <c r="CW411551" s="2195"/>
    </row>
    <row r="411575" spans="101:101">
      <c r="CW411575" s="2210"/>
    </row>
    <row r="411576" spans="101:101">
      <c r="CW411576" s="2195"/>
    </row>
    <row r="411600" spans="101:101">
      <c r="CW411600" s="2210"/>
    </row>
    <row r="411601" spans="101:101">
      <c r="CW411601" s="2195"/>
    </row>
    <row r="411625" spans="101:101">
      <c r="CW411625" s="2210"/>
    </row>
    <row r="411626" spans="101:101">
      <c r="CW411626" s="2195"/>
    </row>
    <row r="411650" spans="101:101">
      <c r="CW411650" s="2210"/>
    </row>
    <row r="411651" spans="101:101">
      <c r="CW411651" s="2195"/>
    </row>
    <row r="411675" spans="101:101">
      <c r="CW411675" s="2210"/>
    </row>
    <row r="411676" spans="101:101">
      <c r="CW411676" s="2195"/>
    </row>
    <row r="411700" spans="101:101">
      <c r="CW411700" s="2210"/>
    </row>
    <row r="411701" spans="101:101">
      <c r="CW411701" s="2195"/>
    </row>
    <row r="411725" spans="101:101">
      <c r="CW411725" s="2210"/>
    </row>
    <row r="411726" spans="101:101">
      <c r="CW411726" s="2195"/>
    </row>
    <row r="411750" spans="101:101">
      <c r="CW411750" s="2210"/>
    </row>
    <row r="411751" spans="101:101">
      <c r="CW411751" s="2195"/>
    </row>
    <row r="411775" spans="101:101">
      <c r="CW411775" s="2210"/>
    </row>
    <row r="411776" spans="101:101">
      <c r="CW411776" s="2195"/>
    </row>
    <row r="411800" spans="101:101">
      <c r="CW411800" s="2210"/>
    </row>
    <row r="411801" spans="101:101">
      <c r="CW411801" s="2195"/>
    </row>
    <row r="411825" spans="101:101">
      <c r="CW411825" s="2210"/>
    </row>
    <row r="411826" spans="101:101">
      <c r="CW411826" s="2195"/>
    </row>
    <row r="411850" spans="101:101">
      <c r="CW411850" s="2210"/>
    </row>
    <row r="411851" spans="101:101">
      <c r="CW411851" s="2195"/>
    </row>
    <row r="411875" spans="101:101">
      <c r="CW411875" s="2210"/>
    </row>
    <row r="411876" spans="101:101">
      <c r="CW411876" s="2195"/>
    </row>
    <row r="411900" spans="101:101">
      <c r="CW411900" s="2210"/>
    </row>
    <row r="411901" spans="101:101">
      <c r="CW411901" s="2195"/>
    </row>
    <row r="411925" spans="101:101">
      <c r="CW411925" s="2210"/>
    </row>
    <row r="411926" spans="101:101">
      <c r="CW411926" s="2195"/>
    </row>
    <row r="411950" spans="101:101">
      <c r="CW411950" s="2210"/>
    </row>
    <row r="411951" spans="101:101">
      <c r="CW411951" s="2195"/>
    </row>
    <row r="411975" spans="101:101">
      <c r="CW411975" s="2210"/>
    </row>
    <row r="411976" spans="101:101">
      <c r="CW411976" s="2195"/>
    </row>
    <row r="412000" spans="101:101">
      <c r="CW412000" s="2210"/>
    </row>
    <row r="412001" spans="101:101">
      <c r="CW412001" s="2195"/>
    </row>
    <row r="412025" spans="101:101">
      <c r="CW412025" s="2210"/>
    </row>
    <row r="412026" spans="101:101">
      <c r="CW412026" s="2195"/>
    </row>
    <row r="412050" spans="101:101">
      <c r="CW412050" s="2210"/>
    </row>
    <row r="412051" spans="101:101">
      <c r="CW412051" s="2195"/>
    </row>
    <row r="412075" spans="101:101">
      <c r="CW412075" s="2210"/>
    </row>
    <row r="412076" spans="101:101">
      <c r="CW412076" s="2195"/>
    </row>
    <row r="412100" spans="101:101">
      <c r="CW412100" s="2210"/>
    </row>
    <row r="412101" spans="101:101">
      <c r="CW412101" s="2195"/>
    </row>
    <row r="412125" spans="101:101">
      <c r="CW412125" s="2210"/>
    </row>
    <row r="412126" spans="101:101">
      <c r="CW412126" s="2195"/>
    </row>
    <row r="412150" spans="101:101">
      <c r="CW412150" s="2210"/>
    </row>
    <row r="412151" spans="101:101">
      <c r="CW412151" s="2195"/>
    </row>
    <row r="412175" spans="101:101">
      <c r="CW412175" s="2210"/>
    </row>
    <row r="412176" spans="101:101">
      <c r="CW412176" s="2195"/>
    </row>
    <row r="412200" spans="101:101">
      <c r="CW412200" s="2210"/>
    </row>
    <row r="412201" spans="101:101">
      <c r="CW412201" s="2195"/>
    </row>
    <row r="412225" spans="101:101">
      <c r="CW412225" s="2210"/>
    </row>
    <row r="412226" spans="101:101">
      <c r="CW412226" s="2195"/>
    </row>
    <row r="412250" spans="101:101">
      <c r="CW412250" s="2210"/>
    </row>
    <row r="412251" spans="101:101">
      <c r="CW412251" s="2195"/>
    </row>
    <row r="412275" spans="101:101">
      <c r="CW412275" s="2210"/>
    </row>
    <row r="412276" spans="101:101">
      <c r="CW412276" s="2195"/>
    </row>
    <row r="412300" spans="101:101">
      <c r="CW412300" s="2210"/>
    </row>
    <row r="412301" spans="101:101">
      <c r="CW412301" s="2195"/>
    </row>
    <row r="412325" spans="101:101">
      <c r="CW412325" s="2210"/>
    </row>
    <row r="412326" spans="101:101">
      <c r="CW412326" s="2195"/>
    </row>
    <row r="412350" spans="101:101">
      <c r="CW412350" s="2210"/>
    </row>
    <row r="412351" spans="101:101">
      <c r="CW412351" s="2195"/>
    </row>
    <row r="412375" spans="101:101">
      <c r="CW412375" s="2210"/>
    </row>
    <row r="412376" spans="101:101">
      <c r="CW412376" s="2195"/>
    </row>
    <row r="412400" spans="101:101">
      <c r="CW412400" s="2210"/>
    </row>
    <row r="412401" spans="101:101">
      <c r="CW412401" s="2195"/>
    </row>
    <row r="412425" spans="101:101">
      <c r="CW412425" s="2210"/>
    </row>
    <row r="412426" spans="101:101">
      <c r="CW412426" s="2195"/>
    </row>
    <row r="412450" spans="101:101">
      <c r="CW412450" s="2210"/>
    </row>
    <row r="412451" spans="101:101">
      <c r="CW412451" s="2195"/>
    </row>
    <row r="412475" spans="101:101">
      <c r="CW412475" s="2210"/>
    </row>
    <row r="412476" spans="101:101">
      <c r="CW412476" s="2195"/>
    </row>
    <row r="412500" spans="101:101">
      <c r="CW412500" s="2210"/>
    </row>
    <row r="412501" spans="101:101">
      <c r="CW412501" s="2195"/>
    </row>
    <row r="412525" spans="101:101">
      <c r="CW412525" s="2210"/>
    </row>
    <row r="412526" spans="101:101">
      <c r="CW412526" s="2195"/>
    </row>
    <row r="412550" spans="101:101">
      <c r="CW412550" s="2210"/>
    </row>
    <row r="412551" spans="101:101">
      <c r="CW412551" s="2195"/>
    </row>
    <row r="412575" spans="101:101">
      <c r="CW412575" s="2210"/>
    </row>
    <row r="412576" spans="101:101">
      <c r="CW412576" s="2195"/>
    </row>
    <row r="412600" spans="101:101">
      <c r="CW412600" s="2210"/>
    </row>
    <row r="412601" spans="101:101">
      <c r="CW412601" s="2195"/>
    </row>
    <row r="412625" spans="101:101">
      <c r="CW412625" s="2210"/>
    </row>
    <row r="412626" spans="101:101">
      <c r="CW412626" s="2195"/>
    </row>
    <row r="412650" spans="101:101">
      <c r="CW412650" s="2210"/>
    </row>
    <row r="412651" spans="101:101">
      <c r="CW412651" s="2195"/>
    </row>
    <row r="412675" spans="101:101">
      <c r="CW412675" s="2210"/>
    </row>
    <row r="412676" spans="101:101">
      <c r="CW412676" s="2195"/>
    </row>
    <row r="412700" spans="101:101">
      <c r="CW412700" s="2210"/>
    </row>
    <row r="412701" spans="101:101">
      <c r="CW412701" s="2195"/>
    </row>
    <row r="412725" spans="101:101">
      <c r="CW412725" s="2210"/>
    </row>
    <row r="412726" spans="101:101">
      <c r="CW412726" s="2195"/>
    </row>
    <row r="412750" spans="101:101">
      <c r="CW412750" s="2210"/>
    </row>
    <row r="412751" spans="101:101">
      <c r="CW412751" s="2195"/>
    </row>
    <row r="412775" spans="101:101">
      <c r="CW412775" s="2210"/>
    </row>
    <row r="412776" spans="101:101">
      <c r="CW412776" s="2195"/>
    </row>
    <row r="412800" spans="101:101">
      <c r="CW412800" s="2210"/>
    </row>
    <row r="412801" spans="101:101">
      <c r="CW412801" s="2195"/>
    </row>
    <row r="412825" spans="101:101">
      <c r="CW412825" s="2210"/>
    </row>
    <row r="412826" spans="101:101">
      <c r="CW412826" s="2195"/>
    </row>
    <row r="412850" spans="101:101">
      <c r="CW412850" s="2210"/>
    </row>
    <row r="412851" spans="101:101">
      <c r="CW412851" s="2195"/>
    </row>
    <row r="412875" spans="101:101">
      <c r="CW412875" s="2210"/>
    </row>
    <row r="412876" spans="101:101">
      <c r="CW412876" s="2195"/>
    </row>
    <row r="412900" spans="101:101">
      <c r="CW412900" s="2210"/>
    </row>
    <row r="412901" spans="101:101">
      <c r="CW412901" s="2195"/>
    </row>
    <row r="412925" spans="101:101">
      <c r="CW412925" s="2210"/>
    </row>
    <row r="412926" spans="101:101">
      <c r="CW412926" s="2195"/>
    </row>
    <row r="412950" spans="101:101">
      <c r="CW412950" s="2210"/>
    </row>
    <row r="412951" spans="101:101">
      <c r="CW412951" s="2195"/>
    </row>
    <row r="412975" spans="101:101">
      <c r="CW412975" s="2210"/>
    </row>
    <row r="412976" spans="101:101">
      <c r="CW412976" s="2195"/>
    </row>
    <row r="413000" spans="101:101">
      <c r="CW413000" s="2210"/>
    </row>
    <row r="413001" spans="101:101">
      <c r="CW413001" s="2195"/>
    </row>
    <row r="413025" spans="101:101">
      <c r="CW413025" s="2210"/>
    </row>
    <row r="413026" spans="101:101">
      <c r="CW413026" s="2195"/>
    </row>
    <row r="413050" spans="101:101">
      <c r="CW413050" s="2210"/>
    </row>
    <row r="413051" spans="101:101">
      <c r="CW413051" s="2195"/>
    </row>
    <row r="413075" spans="101:101">
      <c r="CW413075" s="2210"/>
    </row>
    <row r="413076" spans="101:101">
      <c r="CW413076" s="2195"/>
    </row>
    <row r="413100" spans="101:101">
      <c r="CW413100" s="2210"/>
    </row>
    <row r="413101" spans="101:101">
      <c r="CW413101" s="2195"/>
    </row>
    <row r="413125" spans="101:101">
      <c r="CW413125" s="2210"/>
    </row>
    <row r="413126" spans="101:101">
      <c r="CW413126" s="2195"/>
    </row>
    <row r="413150" spans="101:101">
      <c r="CW413150" s="2210"/>
    </row>
    <row r="413151" spans="101:101">
      <c r="CW413151" s="2195"/>
    </row>
    <row r="413175" spans="101:101">
      <c r="CW413175" s="2210"/>
    </row>
    <row r="413176" spans="101:101">
      <c r="CW413176" s="2195"/>
    </row>
    <row r="413200" spans="101:101">
      <c r="CW413200" s="2210"/>
    </row>
    <row r="413201" spans="101:101">
      <c r="CW413201" s="2195"/>
    </row>
    <row r="413225" spans="101:101">
      <c r="CW413225" s="2210"/>
    </row>
    <row r="413226" spans="101:101">
      <c r="CW413226" s="2195"/>
    </row>
    <row r="413250" spans="101:101">
      <c r="CW413250" s="2210"/>
    </row>
    <row r="413251" spans="101:101">
      <c r="CW413251" s="2195"/>
    </row>
    <row r="413275" spans="101:101">
      <c r="CW413275" s="2210"/>
    </row>
    <row r="413276" spans="101:101">
      <c r="CW413276" s="2195"/>
    </row>
    <row r="413300" spans="101:101">
      <c r="CW413300" s="2210"/>
    </row>
    <row r="413301" spans="101:101">
      <c r="CW413301" s="2195"/>
    </row>
    <row r="413325" spans="101:101">
      <c r="CW413325" s="2210"/>
    </row>
    <row r="413326" spans="101:101">
      <c r="CW413326" s="2195"/>
    </row>
    <row r="413350" spans="101:101">
      <c r="CW413350" s="2210"/>
    </row>
    <row r="413351" spans="101:101">
      <c r="CW413351" s="2195"/>
    </row>
    <row r="413375" spans="101:101">
      <c r="CW413375" s="2210"/>
    </row>
    <row r="413376" spans="101:101">
      <c r="CW413376" s="2195"/>
    </row>
    <row r="413400" spans="101:101">
      <c r="CW413400" s="2210"/>
    </row>
    <row r="413401" spans="101:101">
      <c r="CW413401" s="2195"/>
    </row>
    <row r="413425" spans="101:101">
      <c r="CW413425" s="2210"/>
    </row>
    <row r="413426" spans="101:101">
      <c r="CW413426" s="2195"/>
    </row>
    <row r="413450" spans="101:101">
      <c r="CW413450" s="2210"/>
    </row>
    <row r="413451" spans="101:101">
      <c r="CW413451" s="2195"/>
    </row>
    <row r="413475" spans="101:101">
      <c r="CW413475" s="2210"/>
    </row>
    <row r="413476" spans="101:101">
      <c r="CW413476" s="2195"/>
    </row>
    <row r="413500" spans="101:101">
      <c r="CW413500" s="2210"/>
    </row>
    <row r="413501" spans="101:101">
      <c r="CW413501" s="2195"/>
    </row>
    <row r="413525" spans="101:101">
      <c r="CW413525" s="2210"/>
    </row>
    <row r="413526" spans="101:101">
      <c r="CW413526" s="2195"/>
    </row>
    <row r="413550" spans="101:101">
      <c r="CW413550" s="2210"/>
    </row>
    <row r="413551" spans="101:101">
      <c r="CW413551" s="2195"/>
    </row>
    <row r="413575" spans="101:101">
      <c r="CW413575" s="2210"/>
    </row>
    <row r="413576" spans="101:101">
      <c r="CW413576" s="2195"/>
    </row>
    <row r="413600" spans="101:101">
      <c r="CW413600" s="2210"/>
    </row>
    <row r="413601" spans="101:101">
      <c r="CW413601" s="2195"/>
    </row>
    <row r="413625" spans="101:101">
      <c r="CW413625" s="2210"/>
    </row>
    <row r="413626" spans="101:101">
      <c r="CW413626" s="2195"/>
    </row>
    <row r="413650" spans="101:101">
      <c r="CW413650" s="2210"/>
    </row>
    <row r="413651" spans="101:101">
      <c r="CW413651" s="2195"/>
    </row>
    <row r="413675" spans="101:101">
      <c r="CW413675" s="2210"/>
    </row>
    <row r="413676" spans="101:101">
      <c r="CW413676" s="2195"/>
    </row>
    <row r="413700" spans="101:101">
      <c r="CW413700" s="2210"/>
    </row>
    <row r="413701" spans="101:101">
      <c r="CW413701" s="2195"/>
    </row>
    <row r="413725" spans="101:101">
      <c r="CW413725" s="2210"/>
    </row>
    <row r="413726" spans="101:101">
      <c r="CW413726" s="2195"/>
    </row>
    <row r="413750" spans="101:101">
      <c r="CW413750" s="2210"/>
    </row>
    <row r="413751" spans="101:101">
      <c r="CW413751" s="2195"/>
    </row>
    <row r="413775" spans="101:101">
      <c r="CW413775" s="2210"/>
    </row>
    <row r="413776" spans="101:101">
      <c r="CW413776" s="2195"/>
    </row>
    <row r="413800" spans="101:101">
      <c r="CW413800" s="2210"/>
    </row>
    <row r="413801" spans="101:101">
      <c r="CW413801" s="2195"/>
    </row>
    <row r="413825" spans="101:101">
      <c r="CW413825" s="2210"/>
    </row>
    <row r="413826" spans="101:101">
      <c r="CW413826" s="2195"/>
    </row>
    <row r="413850" spans="101:101">
      <c r="CW413850" s="2210"/>
    </row>
    <row r="413851" spans="101:101">
      <c r="CW413851" s="2195"/>
    </row>
    <row r="413875" spans="101:101">
      <c r="CW413875" s="2210"/>
    </row>
    <row r="413876" spans="101:101">
      <c r="CW413876" s="2195"/>
    </row>
    <row r="413900" spans="101:101">
      <c r="CW413900" s="2210"/>
    </row>
    <row r="413901" spans="101:101">
      <c r="CW413901" s="2195"/>
    </row>
    <row r="413925" spans="101:101">
      <c r="CW413925" s="2210"/>
    </row>
    <row r="413926" spans="101:101">
      <c r="CW413926" s="2195"/>
    </row>
    <row r="413950" spans="101:101">
      <c r="CW413950" s="2210"/>
    </row>
    <row r="413951" spans="101:101">
      <c r="CW413951" s="2195"/>
    </row>
    <row r="413975" spans="101:101">
      <c r="CW413975" s="2210"/>
    </row>
    <row r="413976" spans="101:101">
      <c r="CW413976" s="2195"/>
    </row>
    <row r="414000" spans="101:101">
      <c r="CW414000" s="2210"/>
    </row>
    <row r="414001" spans="101:101">
      <c r="CW414001" s="2195"/>
    </row>
    <row r="414025" spans="101:101">
      <c r="CW414025" s="2210"/>
    </row>
    <row r="414026" spans="101:101">
      <c r="CW414026" s="2195"/>
    </row>
    <row r="414050" spans="101:101">
      <c r="CW414050" s="2210"/>
    </row>
    <row r="414051" spans="101:101">
      <c r="CW414051" s="2195"/>
    </row>
    <row r="414075" spans="101:101">
      <c r="CW414075" s="2210"/>
    </row>
    <row r="414076" spans="101:101">
      <c r="CW414076" s="2195"/>
    </row>
    <row r="414100" spans="101:101">
      <c r="CW414100" s="2210"/>
    </row>
    <row r="414101" spans="101:101">
      <c r="CW414101" s="2195"/>
    </row>
    <row r="414125" spans="101:101">
      <c r="CW414125" s="2210"/>
    </row>
    <row r="414126" spans="101:101">
      <c r="CW414126" s="2195"/>
    </row>
    <row r="414150" spans="101:101">
      <c r="CW414150" s="2210"/>
    </row>
    <row r="414151" spans="101:101">
      <c r="CW414151" s="2195"/>
    </row>
    <row r="414175" spans="101:101">
      <c r="CW414175" s="2210"/>
    </row>
    <row r="414176" spans="101:101">
      <c r="CW414176" s="2195"/>
    </row>
    <row r="414200" spans="101:101">
      <c r="CW414200" s="2210"/>
    </row>
    <row r="414201" spans="101:101">
      <c r="CW414201" s="2195"/>
    </row>
    <row r="414225" spans="101:101">
      <c r="CW414225" s="2210"/>
    </row>
    <row r="414226" spans="101:101">
      <c r="CW414226" s="2195"/>
    </row>
    <row r="414250" spans="101:101">
      <c r="CW414250" s="2210"/>
    </row>
    <row r="414251" spans="101:101">
      <c r="CW414251" s="2195"/>
    </row>
    <row r="414275" spans="101:101">
      <c r="CW414275" s="2210"/>
    </row>
    <row r="414276" spans="101:101">
      <c r="CW414276" s="2195"/>
    </row>
    <row r="414300" spans="101:101">
      <c r="CW414300" s="2210"/>
    </row>
    <row r="414301" spans="101:101">
      <c r="CW414301" s="2195"/>
    </row>
    <row r="414325" spans="101:101">
      <c r="CW414325" s="2210"/>
    </row>
    <row r="414326" spans="101:101">
      <c r="CW414326" s="2195"/>
    </row>
    <row r="414350" spans="101:101">
      <c r="CW414350" s="2210"/>
    </row>
    <row r="414351" spans="101:101">
      <c r="CW414351" s="2195"/>
    </row>
    <row r="414375" spans="101:101">
      <c r="CW414375" s="2210"/>
    </row>
    <row r="414376" spans="101:101">
      <c r="CW414376" s="2195"/>
    </row>
    <row r="414400" spans="101:101">
      <c r="CW414400" s="2210"/>
    </row>
    <row r="414401" spans="101:101">
      <c r="CW414401" s="2195"/>
    </row>
    <row r="414425" spans="101:101">
      <c r="CW414425" s="2210"/>
    </row>
    <row r="414426" spans="101:101">
      <c r="CW414426" s="2195"/>
    </row>
    <row r="414450" spans="101:101">
      <c r="CW414450" s="2210"/>
    </row>
    <row r="414451" spans="101:101">
      <c r="CW414451" s="2195"/>
    </row>
    <row r="414475" spans="101:101">
      <c r="CW414475" s="2210"/>
    </row>
    <row r="414476" spans="101:101">
      <c r="CW414476" s="2195"/>
    </row>
    <row r="414500" spans="101:101">
      <c r="CW414500" s="2210"/>
    </row>
    <row r="414501" spans="101:101">
      <c r="CW414501" s="2195"/>
    </row>
    <row r="414525" spans="101:101">
      <c r="CW414525" s="2210"/>
    </row>
    <row r="414526" spans="101:101">
      <c r="CW414526" s="2195"/>
    </row>
    <row r="414550" spans="101:101">
      <c r="CW414550" s="2210"/>
    </row>
    <row r="414551" spans="101:101">
      <c r="CW414551" s="2195"/>
    </row>
    <row r="414575" spans="101:101">
      <c r="CW414575" s="2210"/>
    </row>
    <row r="414576" spans="101:101">
      <c r="CW414576" s="2195"/>
    </row>
    <row r="414600" spans="101:101">
      <c r="CW414600" s="2210"/>
    </row>
    <row r="414601" spans="101:101">
      <c r="CW414601" s="2195"/>
    </row>
    <row r="414625" spans="101:101">
      <c r="CW414625" s="2210"/>
    </row>
    <row r="414626" spans="101:101">
      <c r="CW414626" s="2195"/>
    </row>
    <row r="414650" spans="101:101">
      <c r="CW414650" s="2210"/>
    </row>
    <row r="414651" spans="101:101">
      <c r="CW414651" s="2195"/>
    </row>
    <row r="414675" spans="101:101">
      <c r="CW414675" s="2210"/>
    </row>
    <row r="414676" spans="101:101">
      <c r="CW414676" s="2195"/>
    </row>
    <row r="414700" spans="101:101">
      <c r="CW414700" s="2210"/>
    </row>
    <row r="414701" spans="101:101">
      <c r="CW414701" s="2195"/>
    </row>
    <row r="414725" spans="101:101">
      <c r="CW414725" s="2210"/>
    </row>
    <row r="414726" spans="101:101">
      <c r="CW414726" s="2195"/>
    </row>
    <row r="414750" spans="101:101">
      <c r="CW414750" s="2210"/>
    </row>
    <row r="414751" spans="101:101">
      <c r="CW414751" s="2195"/>
    </row>
    <row r="414775" spans="101:101">
      <c r="CW414775" s="2210"/>
    </row>
    <row r="414776" spans="101:101">
      <c r="CW414776" s="2195"/>
    </row>
    <row r="414800" spans="101:101">
      <c r="CW414800" s="2210"/>
    </row>
    <row r="414801" spans="101:101">
      <c r="CW414801" s="2195"/>
    </row>
    <row r="414825" spans="101:101">
      <c r="CW414825" s="2210"/>
    </row>
    <row r="414826" spans="101:101">
      <c r="CW414826" s="2195"/>
    </row>
    <row r="414850" spans="101:101">
      <c r="CW414850" s="2210"/>
    </row>
    <row r="414851" spans="101:101">
      <c r="CW414851" s="2195"/>
    </row>
    <row r="414875" spans="101:101">
      <c r="CW414875" s="2210"/>
    </row>
    <row r="414876" spans="101:101">
      <c r="CW414876" s="2195"/>
    </row>
    <row r="414900" spans="101:101">
      <c r="CW414900" s="2210"/>
    </row>
    <row r="414901" spans="101:101">
      <c r="CW414901" s="2195"/>
    </row>
    <row r="414925" spans="101:101">
      <c r="CW414925" s="2210"/>
    </row>
    <row r="414926" spans="101:101">
      <c r="CW414926" s="2195"/>
    </row>
    <row r="414950" spans="101:101">
      <c r="CW414950" s="2210"/>
    </row>
    <row r="414951" spans="101:101">
      <c r="CW414951" s="2195"/>
    </row>
    <row r="414975" spans="101:101">
      <c r="CW414975" s="2210"/>
    </row>
    <row r="414976" spans="101:101">
      <c r="CW414976" s="2195"/>
    </row>
    <row r="415000" spans="101:101">
      <c r="CW415000" s="2210"/>
    </row>
    <row r="415001" spans="101:101">
      <c r="CW415001" s="2195"/>
    </row>
    <row r="415025" spans="101:101">
      <c r="CW415025" s="2210"/>
    </row>
    <row r="415026" spans="101:101">
      <c r="CW415026" s="2195"/>
    </row>
    <row r="415050" spans="101:101">
      <c r="CW415050" s="2210"/>
    </row>
    <row r="415051" spans="101:101">
      <c r="CW415051" s="2195"/>
    </row>
    <row r="415075" spans="101:101">
      <c r="CW415075" s="2210"/>
    </row>
    <row r="415076" spans="101:101">
      <c r="CW415076" s="2195"/>
    </row>
    <row r="415100" spans="101:101">
      <c r="CW415100" s="2210"/>
    </row>
    <row r="415101" spans="101:101">
      <c r="CW415101" s="2195"/>
    </row>
    <row r="415125" spans="101:101">
      <c r="CW415125" s="2210"/>
    </row>
    <row r="415126" spans="101:101">
      <c r="CW415126" s="2195"/>
    </row>
    <row r="415150" spans="101:101">
      <c r="CW415150" s="2210"/>
    </row>
    <row r="415151" spans="101:101">
      <c r="CW415151" s="2195"/>
    </row>
    <row r="415175" spans="101:101">
      <c r="CW415175" s="2210"/>
    </row>
    <row r="415176" spans="101:101">
      <c r="CW415176" s="2195"/>
    </row>
    <row r="415200" spans="101:101">
      <c r="CW415200" s="2210"/>
    </row>
    <row r="415201" spans="101:101">
      <c r="CW415201" s="2195"/>
    </row>
    <row r="415225" spans="101:101">
      <c r="CW415225" s="2210"/>
    </row>
    <row r="415226" spans="101:101">
      <c r="CW415226" s="2195"/>
    </row>
    <row r="415250" spans="101:101">
      <c r="CW415250" s="2210"/>
    </row>
    <row r="415251" spans="101:101">
      <c r="CW415251" s="2195"/>
    </row>
    <row r="415275" spans="101:101">
      <c r="CW415275" s="2210"/>
    </row>
    <row r="415276" spans="101:101">
      <c r="CW415276" s="2195"/>
    </row>
    <row r="415300" spans="101:101">
      <c r="CW415300" s="2210"/>
    </row>
    <row r="415301" spans="101:101">
      <c r="CW415301" s="2195"/>
    </row>
    <row r="415325" spans="101:101">
      <c r="CW415325" s="2210"/>
    </row>
    <row r="415326" spans="101:101">
      <c r="CW415326" s="2195"/>
    </row>
    <row r="415350" spans="101:101">
      <c r="CW415350" s="2210"/>
    </row>
    <row r="415351" spans="101:101">
      <c r="CW415351" s="2195"/>
    </row>
    <row r="415375" spans="101:101">
      <c r="CW415375" s="2210"/>
    </row>
    <row r="415376" spans="101:101">
      <c r="CW415376" s="2195"/>
    </row>
    <row r="415400" spans="101:101">
      <c r="CW415400" s="2210"/>
    </row>
    <row r="415401" spans="101:101">
      <c r="CW415401" s="2195"/>
    </row>
    <row r="415425" spans="101:101">
      <c r="CW415425" s="2210"/>
    </row>
    <row r="415426" spans="101:101">
      <c r="CW415426" s="2195"/>
    </row>
    <row r="415450" spans="101:101">
      <c r="CW415450" s="2210"/>
    </row>
    <row r="415451" spans="101:101">
      <c r="CW415451" s="2195"/>
    </row>
    <row r="415475" spans="101:101">
      <c r="CW415475" s="2210"/>
    </row>
    <row r="415476" spans="101:101">
      <c r="CW415476" s="2195"/>
    </row>
    <row r="415500" spans="101:101">
      <c r="CW415500" s="2210"/>
    </row>
    <row r="415501" spans="101:101">
      <c r="CW415501" s="2195"/>
    </row>
    <row r="415525" spans="101:101">
      <c r="CW415525" s="2210"/>
    </row>
    <row r="415526" spans="101:101">
      <c r="CW415526" s="2195"/>
    </row>
    <row r="415550" spans="101:101">
      <c r="CW415550" s="2210"/>
    </row>
    <row r="415551" spans="101:101">
      <c r="CW415551" s="2195"/>
    </row>
    <row r="415575" spans="101:101">
      <c r="CW415575" s="2210"/>
    </row>
    <row r="415576" spans="101:101">
      <c r="CW415576" s="2195"/>
    </row>
    <row r="415600" spans="101:101">
      <c r="CW415600" s="2210"/>
    </row>
    <row r="415601" spans="101:101">
      <c r="CW415601" s="2195"/>
    </row>
    <row r="415625" spans="101:101">
      <c r="CW415625" s="2210"/>
    </row>
    <row r="415626" spans="101:101">
      <c r="CW415626" s="2195"/>
    </row>
    <row r="415650" spans="101:101">
      <c r="CW415650" s="2210"/>
    </row>
    <row r="415651" spans="101:101">
      <c r="CW415651" s="2195"/>
    </row>
    <row r="415675" spans="101:101">
      <c r="CW415675" s="2210"/>
    </row>
    <row r="415676" spans="101:101">
      <c r="CW415676" s="2195"/>
    </row>
    <row r="415700" spans="101:101">
      <c r="CW415700" s="2210"/>
    </row>
    <row r="415701" spans="101:101">
      <c r="CW415701" s="2195"/>
    </row>
    <row r="415725" spans="101:101">
      <c r="CW415725" s="2210"/>
    </row>
    <row r="415726" spans="101:101">
      <c r="CW415726" s="2195"/>
    </row>
    <row r="415750" spans="101:101">
      <c r="CW415750" s="2210"/>
    </row>
    <row r="415751" spans="101:101">
      <c r="CW415751" s="2195"/>
    </row>
    <row r="415775" spans="101:101">
      <c r="CW415775" s="2210"/>
    </row>
    <row r="415776" spans="101:101">
      <c r="CW415776" s="2195"/>
    </row>
    <row r="415800" spans="101:101">
      <c r="CW415800" s="2210"/>
    </row>
    <row r="415801" spans="101:101">
      <c r="CW415801" s="2195"/>
    </row>
    <row r="415825" spans="101:101">
      <c r="CW415825" s="2210"/>
    </row>
    <row r="415826" spans="101:101">
      <c r="CW415826" s="2195"/>
    </row>
    <row r="415850" spans="101:101">
      <c r="CW415850" s="2210"/>
    </row>
    <row r="415851" spans="101:101">
      <c r="CW415851" s="2195"/>
    </row>
    <row r="415875" spans="101:101">
      <c r="CW415875" s="2210"/>
    </row>
    <row r="415876" spans="101:101">
      <c r="CW415876" s="2195"/>
    </row>
    <row r="415900" spans="101:101">
      <c r="CW415900" s="2210"/>
    </row>
    <row r="415901" spans="101:101">
      <c r="CW415901" s="2195"/>
    </row>
    <row r="415925" spans="101:101">
      <c r="CW415925" s="2210"/>
    </row>
    <row r="415926" spans="101:101">
      <c r="CW415926" s="2195"/>
    </row>
    <row r="415950" spans="101:101">
      <c r="CW415950" s="2210"/>
    </row>
    <row r="415951" spans="101:101">
      <c r="CW415951" s="2195"/>
    </row>
    <row r="415975" spans="101:101">
      <c r="CW415975" s="2210"/>
    </row>
    <row r="415976" spans="101:101">
      <c r="CW415976" s="2195"/>
    </row>
    <row r="416000" spans="101:101">
      <c r="CW416000" s="2210"/>
    </row>
    <row r="416001" spans="101:101">
      <c r="CW416001" s="2195"/>
    </row>
    <row r="416025" spans="101:101">
      <c r="CW416025" s="2210"/>
    </row>
    <row r="416026" spans="101:101">
      <c r="CW416026" s="2195"/>
    </row>
    <row r="416050" spans="101:101">
      <c r="CW416050" s="2210"/>
    </row>
    <row r="416051" spans="101:101">
      <c r="CW416051" s="2195"/>
    </row>
    <row r="416075" spans="101:101">
      <c r="CW416075" s="2210"/>
    </row>
    <row r="416076" spans="101:101">
      <c r="CW416076" s="2195"/>
    </row>
    <row r="416100" spans="101:101">
      <c r="CW416100" s="2210"/>
    </row>
    <row r="416101" spans="101:101">
      <c r="CW416101" s="2195"/>
    </row>
    <row r="416125" spans="101:101">
      <c r="CW416125" s="2210"/>
    </row>
    <row r="416126" spans="101:101">
      <c r="CW416126" s="2195"/>
    </row>
    <row r="416150" spans="101:101">
      <c r="CW416150" s="2210"/>
    </row>
    <row r="416151" spans="101:101">
      <c r="CW416151" s="2195"/>
    </row>
    <row r="416175" spans="101:101">
      <c r="CW416175" s="2210"/>
    </row>
    <row r="416176" spans="101:101">
      <c r="CW416176" s="2195"/>
    </row>
    <row r="416200" spans="101:101">
      <c r="CW416200" s="2210"/>
    </row>
    <row r="416201" spans="101:101">
      <c r="CW416201" s="2195"/>
    </row>
    <row r="416225" spans="101:101">
      <c r="CW416225" s="2210"/>
    </row>
    <row r="416226" spans="101:101">
      <c r="CW416226" s="2195"/>
    </row>
    <row r="416250" spans="101:101">
      <c r="CW416250" s="2210"/>
    </row>
    <row r="416251" spans="101:101">
      <c r="CW416251" s="2195"/>
    </row>
    <row r="416275" spans="101:101">
      <c r="CW416275" s="2210"/>
    </row>
    <row r="416276" spans="101:101">
      <c r="CW416276" s="2195"/>
    </row>
    <row r="416300" spans="101:101">
      <c r="CW416300" s="2210"/>
    </row>
    <row r="416301" spans="101:101">
      <c r="CW416301" s="2195"/>
    </row>
    <row r="416325" spans="101:101">
      <c r="CW416325" s="2210"/>
    </row>
    <row r="416326" spans="101:101">
      <c r="CW416326" s="2195"/>
    </row>
    <row r="416350" spans="101:101">
      <c r="CW416350" s="2210"/>
    </row>
    <row r="416351" spans="101:101">
      <c r="CW416351" s="2195"/>
    </row>
    <row r="416375" spans="101:101">
      <c r="CW416375" s="2210"/>
    </row>
    <row r="416376" spans="101:101">
      <c r="CW416376" s="2195"/>
    </row>
    <row r="416400" spans="101:101">
      <c r="CW416400" s="2210"/>
    </row>
    <row r="416401" spans="101:101">
      <c r="CW416401" s="2195"/>
    </row>
    <row r="416425" spans="101:101">
      <c r="CW416425" s="2210"/>
    </row>
    <row r="416426" spans="101:101">
      <c r="CW416426" s="2195"/>
    </row>
    <row r="416450" spans="101:101">
      <c r="CW416450" s="2210"/>
    </row>
    <row r="416451" spans="101:101">
      <c r="CW416451" s="2195"/>
    </row>
    <row r="416475" spans="101:101">
      <c r="CW416475" s="2210"/>
    </row>
    <row r="416476" spans="101:101">
      <c r="CW416476" s="2195"/>
    </row>
    <row r="416500" spans="101:101">
      <c r="CW416500" s="2210"/>
    </row>
    <row r="416501" spans="101:101">
      <c r="CW416501" s="2195"/>
    </row>
    <row r="416525" spans="101:101">
      <c r="CW416525" s="2210"/>
    </row>
    <row r="416526" spans="101:101">
      <c r="CW416526" s="2195"/>
    </row>
    <row r="416550" spans="101:101">
      <c r="CW416550" s="2210"/>
    </row>
    <row r="416551" spans="101:101">
      <c r="CW416551" s="2195"/>
    </row>
    <row r="416575" spans="101:101">
      <c r="CW416575" s="2210"/>
    </row>
    <row r="416576" spans="101:101">
      <c r="CW416576" s="2195"/>
    </row>
    <row r="416600" spans="101:101">
      <c r="CW416600" s="2210"/>
    </row>
    <row r="416601" spans="101:101">
      <c r="CW416601" s="2195"/>
    </row>
    <row r="416625" spans="101:101">
      <c r="CW416625" s="2210"/>
    </row>
    <row r="416626" spans="101:101">
      <c r="CW416626" s="2195"/>
    </row>
    <row r="416650" spans="101:101">
      <c r="CW416650" s="2210"/>
    </row>
    <row r="416651" spans="101:101">
      <c r="CW416651" s="2195"/>
    </row>
    <row r="416675" spans="101:101">
      <c r="CW416675" s="2210"/>
    </row>
    <row r="416676" spans="101:101">
      <c r="CW416676" s="2195"/>
    </row>
    <row r="416700" spans="101:101">
      <c r="CW416700" s="2210"/>
    </row>
    <row r="416701" spans="101:101">
      <c r="CW416701" s="2195"/>
    </row>
    <row r="416725" spans="101:101">
      <c r="CW416725" s="2210"/>
    </row>
    <row r="416726" spans="101:101">
      <c r="CW416726" s="2195"/>
    </row>
    <row r="416750" spans="101:101">
      <c r="CW416750" s="2210"/>
    </row>
    <row r="416751" spans="101:101">
      <c r="CW416751" s="2195"/>
    </row>
    <row r="416775" spans="101:101">
      <c r="CW416775" s="2210"/>
    </row>
    <row r="416776" spans="101:101">
      <c r="CW416776" s="2195"/>
    </row>
    <row r="416800" spans="101:101">
      <c r="CW416800" s="2210"/>
    </row>
    <row r="416801" spans="101:101">
      <c r="CW416801" s="2195"/>
    </row>
    <row r="416825" spans="101:101">
      <c r="CW416825" s="2210"/>
    </row>
    <row r="416826" spans="101:101">
      <c r="CW416826" s="2195"/>
    </row>
    <row r="416850" spans="101:101">
      <c r="CW416850" s="2210"/>
    </row>
    <row r="416851" spans="101:101">
      <c r="CW416851" s="2195"/>
    </row>
    <row r="416875" spans="101:101">
      <c r="CW416875" s="2210"/>
    </row>
    <row r="416876" spans="101:101">
      <c r="CW416876" s="2195"/>
    </row>
    <row r="416900" spans="101:101">
      <c r="CW416900" s="2210"/>
    </row>
    <row r="416901" spans="101:101">
      <c r="CW416901" s="2195"/>
    </row>
    <row r="416925" spans="101:101">
      <c r="CW416925" s="2210"/>
    </row>
    <row r="416926" spans="101:101">
      <c r="CW416926" s="2195"/>
    </row>
    <row r="416950" spans="101:101">
      <c r="CW416950" s="2210"/>
    </row>
    <row r="416951" spans="101:101">
      <c r="CW416951" s="2195"/>
    </row>
    <row r="416975" spans="101:101">
      <c r="CW416975" s="2210"/>
    </row>
    <row r="416976" spans="101:101">
      <c r="CW416976" s="2195"/>
    </row>
    <row r="417000" spans="101:101">
      <c r="CW417000" s="2210"/>
    </row>
    <row r="417001" spans="101:101">
      <c r="CW417001" s="2195"/>
    </row>
    <row r="417025" spans="101:101">
      <c r="CW417025" s="2210"/>
    </row>
    <row r="417026" spans="101:101">
      <c r="CW417026" s="2195"/>
    </row>
    <row r="417050" spans="101:101">
      <c r="CW417050" s="2210"/>
    </row>
    <row r="417051" spans="101:101">
      <c r="CW417051" s="2195"/>
    </row>
    <row r="417075" spans="101:101">
      <c r="CW417075" s="2210"/>
    </row>
    <row r="417076" spans="101:101">
      <c r="CW417076" s="2195"/>
    </row>
    <row r="417100" spans="101:101">
      <c r="CW417100" s="2210"/>
    </row>
    <row r="417101" spans="101:101">
      <c r="CW417101" s="2195"/>
    </row>
    <row r="417125" spans="101:101">
      <c r="CW417125" s="2210"/>
    </row>
    <row r="417126" spans="101:101">
      <c r="CW417126" s="2195"/>
    </row>
    <row r="417150" spans="101:101">
      <c r="CW417150" s="2210"/>
    </row>
    <row r="417151" spans="101:101">
      <c r="CW417151" s="2195"/>
    </row>
    <row r="417175" spans="101:101">
      <c r="CW417175" s="2210"/>
    </row>
    <row r="417176" spans="101:101">
      <c r="CW417176" s="2195"/>
    </row>
    <row r="417200" spans="101:101">
      <c r="CW417200" s="2210"/>
    </row>
    <row r="417201" spans="101:101">
      <c r="CW417201" s="2195"/>
    </row>
    <row r="417225" spans="101:101">
      <c r="CW417225" s="2210"/>
    </row>
    <row r="417226" spans="101:101">
      <c r="CW417226" s="2195"/>
    </row>
    <row r="417250" spans="101:101">
      <c r="CW417250" s="2210"/>
    </row>
    <row r="417251" spans="101:101">
      <c r="CW417251" s="2195"/>
    </row>
    <row r="417275" spans="101:101">
      <c r="CW417275" s="2210"/>
    </row>
    <row r="417276" spans="101:101">
      <c r="CW417276" s="2195"/>
    </row>
    <row r="417300" spans="101:101">
      <c r="CW417300" s="2210"/>
    </row>
    <row r="417301" spans="101:101">
      <c r="CW417301" s="2195"/>
    </row>
    <row r="417325" spans="101:101">
      <c r="CW417325" s="2210"/>
    </row>
    <row r="417326" spans="101:101">
      <c r="CW417326" s="2195"/>
    </row>
    <row r="417350" spans="101:101">
      <c r="CW417350" s="2210"/>
    </row>
    <row r="417351" spans="101:101">
      <c r="CW417351" s="2195"/>
    </row>
    <row r="417375" spans="101:101">
      <c r="CW417375" s="2210"/>
    </row>
    <row r="417376" spans="101:101">
      <c r="CW417376" s="2195"/>
    </row>
    <row r="417400" spans="101:101">
      <c r="CW417400" s="2210"/>
    </row>
    <row r="417401" spans="101:101">
      <c r="CW417401" s="2195"/>
    </row>
    <row r="417425" spans="101:101">
      <c r="CW417425" s="2210"/>
    </row>
    <row r="417426" spans="101:101">
      <c r="CW417426" s="2195"/>
    </row>
    <row r="417450" spans="101:101">
      <c r="CW417450" s="2210"/>
    </row>
    <row r="417451" spans="101:101">
      <c r="CW417451" s="2195"/>
    </row>
    <row r="417475" spans="101:101">
      <c r="CW417475" s="2210"/>
    </row>
    <row r="417476" spans="101:101">
      <c r="CW417476" s="2195"/>
    </row>
    <row r="417500" spans="101:101">
      <c r="CW417500" s="2210"/>
    </row>
    <row r="417501" spans="101:101">
      <c r="CW417501" s="2195"/>
    </row>
    <row r="417525" spans="101:101">
      <c r="CW417525" s="2210"/>
    </row>
    <row r="417526" spans="101:101">
      <c r="CW417526" s="2195"/>
    </row>
    <row r="417550" spans="101:101">
      <c r="CW417550" s="2210"/>
    </row>
    <row r="417551" spans="101:101">
      <c r="CW417551" s="2195"/>
    </row>
    <row r="417575" spans="101:101">
      <c r="CW417575" s="2210"/>
    </row>
    <row r="417576" spans="101:101">
      <c r="CW417576" s="2195"/>
    </row>
    <row r="417600" spans="101:101">
      <c r="CW417600" s="2210"/>
    </row>
    <row r="417601" spans="101:101">
      <c r="CW417601" s="2195"/>
    </row>
    <row r="417625" spans="101:101">
      <c r="CW417625" s="2210"/>
    </row>
    <row r="417626" spans="101:101">
      <c r="CW417626" s="2195"/>
    </row>
    <row r="417650" spans="101:101">
      <c r="CW417650" s="2210"/>
    </row>
    <row r="417651" spans="101:101">
      <c r="CW417651" s="2195"/>
    </row>
    <row r="417675" spans="101:101">
      <c r="CW417675" s="2210"/>
    </row>
    <row r="417676" spans="101:101">
      <c r="CW417676" s="2195"/>
    </row>
    <row r="417700" spans="101:101">
      <c r="CW417700" s="2210"/>
    </row>
    <row r="417701" spans="101:101">
      <c r="CW417701" s="2195"/>
    </row>
    <row r="417725" spans="101:101">
      <c r="CW417725" s="2210"/>
    </row>
    <row r="417726" spans="101:101">
      <c r="CW417726" s="2195"/>
    </row>
    <row r="417750" spans="101:101">
      <c r="CW417750" s="2210"/>
    </row>
    <row r="417751" spans="101:101">
      <c r="CW417751" s="2195"/>
    </row>
    <row r="417775" spans="101:101">
      <c r="CW417775" s="2210"/>
    </row>
    <row r="417776" spans="101:101">
      <c r="CW417776" s="2195"/>
    </row>
    <row r="417800" spans="101:101">
      <c r="CW417800" s="2210"/>
    </row>
    <row r="417801" spans="101:101">
      <c r="CW417801" s="2195"/>
    </row>
    <row r="417825" spans="101:101">
      <c r="CW417825" s="2210"/>
    </row>
    <row r="417826" spans="101:101">
      <c r="CW417826" s="2195"/>
    </row>
    <row r="417850" spans="101:101">
      <c r="CW417850" s="2210"/>
    </row>
    <row r="417851" spans="101:101">
      <c r="CW417851" s="2195"/>
    </row>
    <row r="417875" spans="101:101">
      <c r="CW417875" s="2210"/>
    </row>
    <row r="417876" spans="101:101">
      <c r="CW417876" s="2195"/>
    </row>
    <row r="417900" spans="101:101">
      <c r="CW417900" s="2210"/>
    </row>
    <row r="417901" spans="101:101">
      <c r="CW417901" s="2195"/>
    </row>
    <row r="417925" spans="101:101">
      <c r="CW417925" s="2210"/>
    </row>
    <row r="417926" spans="101:101">
      <c r="CW417926" s="2195"/>
    </row>
    <row r="417950" spans="101:101">
      <c r="CW417950" s="2210"/>
    </row>
    <row r="417951" spans="101:101">
      <c r="CW417951" s="2195"/>
    </row>
    <row r="417975" spans="101:101">
      <c r="CW417975" s="2210"/>
    </row>
    <row r="417976" spans="101:101">
      <c r="CW417976" s="2195"/>
    </row>
    <row r="418000" spans="101:101">
      <c r="CW418000" s="2210"/>
    </row>
    <row r="418001" spans="101:101">
      <c r="CW418001" s="2195"/>
    </row>
    <row r="418025" spans="101:101">
      <c r="CW418025" s="2210"/>
    </row>
    <row r="418026" spans="101:101">
      <c r="CW418026" s="2195"/>
    </row>
    <row r="418050" spans="101:101">
      <c r="CW418050" s="2210"/>
    </row>
    <row r="418051" spans="101:101">
      <c r="CW418051" s="2195"/>
    </row>
    <row r="418075" spans="101:101">
      <c r="CW418075" s="2210"/>
    </row>
    <row r="418076" spans="101:101">
      <c r="CW418076" s="2195"/>
    </row>
    <row r="418100" spans="101:101">
      <c r="CW418100" s="2210"/>
    </row>
    <row r="418101" spans="101:101">
      <c r="CW418101" s="2195"/>
    </row>
    <row r="418125" spans="101:101">
      <c r="CW418125" s="2210"/>
    </row>
    <row r="418126" spans="101:101">
      <c r="CW418126" s="2195"/>
    </row>
    <row r="418150" spans="101:101">
      <c r="CW418150" s="2210"/>
    </row>
    <row r="418151" spans="101:101">
      <c r="CW418151" s="2195"/>
    </row>
    <row r="418175" spans="101:101">
      <c r="CW418175" s="2210"/>
    </row>
    <row r="418176" spans="101:101">
      <c r="CW418176" s="2195"/>
    </row>
    <row r="418200" spans="101:101">
      <c r="CW418200" s="2210"/>
    </row>
    <row r="418201" spans="101:101">
      <c r="CW418201" s="2195"/>
    </row>
    <row r="418225" spans="101:101">
      <c r="CW418225" s="2210"/>
    </row>
    <row r="418226" spans="101:101">
      <c r="CW418226" s="2195"/>
    </row>
    <row r="418250" spans="101:101">
      <c r="CW418250" s="2210"/>
    </row>
    <row r="418251" spans="101:101">
      <c r="CW418251" s="2195"/>
    </row>
    <row r="418275" spans="101:101">
      <c r="CW418275" s="2210"/>
    </row>
    <row r="418276" spans="101:101">
      <c r="CW418276" s="2195"/>
    </row>
    <row r="418300" spans="101:101">
      <c r="CW418300" s="2210"/>
    </row>
    <row r="418301" spans="101:101">
      <c r="CW418301" s="2195"/>
    </row>
    <row r="418325" spans="101:101">
      <c r="CW418325" s="2210"/>
    </row>
    <row r="418326" spans="101:101">
      <c r="CW418326" s="2195"/>
    </row>
    <row r="418350" spans="101:101">
      <c r="CW418350" s="2210"/>
    </row>
    <row r="418351" spans="101:101">
      <c r="CW418351" s="2195"/>
    </row>
    <row r="418375" spans="101:101">
      <c r="CW418375" s="2210"/>
    </row>
    <row r="418376" spans="101:101">
      <c r="CW418376" s="2195"/>
    </row>
    <row r="418400" spans="101:101">
      <c r="CW418400" s="2210"/>
    </row>
    <row r="418401" spans="101:101">
      <c r="CW418401" s="2195"/>
    </row>
    <row r="418425" spans="101:101">
      <c r="CW418425" s="2210"/>
    </row>
    <row r="418426" spans="101:101">
      <c r="CW418426" s="2195"/>
    </row>
    <row r="418450" spans="101:101">
      <c r="CW418450" s="2210"/>
    </row>
    <row r="418451" spans="101:101">
      <c r="CW418451" s="2195"/>
    </row>
    <row r="418475" spans="101:101">
      <c r="CW418475" s="2210"/>
    </row>
    <row r="418476" spans="101:101">
      <c r="CW418476" s="2195"/>
    </row>
    <row r="418500" spans="101:101">
      <c r="CW418500" s="2210"/>
    </row>
    <row r="418501" spans="101:101">
      <c r="CW418501" s="2195"/>
    </row>
    <row r="418525" spans="101:101">
      <c r="CW418525" s="2210"/>
    </row>
    <row r="418526" spans="101:101">
      <c r="CW418526" s="2195"/>
    </row>
    <row r="418550" spans="101:101">
      <c r="CW418550" s="2210"/>
    </row>
    <row r="418551" spans="101:101">
      <c r="CW418551" s="2195"/>
    </row>
    <row r="418575" spans="101:101">
      <c r="CW418575" s="2210"/>
    </row>
    <row r="418576" spans="101:101">
      <c r="CW418576" s="2195"/>
    </row>
    <row r="418600" spans="101:101">
      <c r="CW418600" s="2210"/>
    </row>
    <row r="418601" spans="101:101">
      <c r="CW418601" s="2195"/>
    </row>
    <row r="418625" spans="101:101">
      <c r="CW418625" s="2210"/>
    </row>
    <row r="418626" spans="101:101">
      <c r="CW418626" s="2195"/>
    </row>
    <row r="418650" spans="101:101">
      <c r="CW418650" s="2210"/>
    </row>
    <row r="418651" spans="101:101">
      <c r="CW418651" s="2195"/>
    </row>
    <row r="418675" spans="101:101">
      <c r="CW418675" s="2210"/>
    </row>
    <row r="418676" spans="101:101">
      <c r="CW418676" s="2195"/>
    </row>
    <row r="418700" spans="101:101">
      <c r="CW418700" s="2210"/>
    </row>
    <row r="418701" spans="101:101">
      <c r="CW418701" s="2195"/>
    </row>
    <row r="418725" spans="101:101">
      <c r="CW418725" s="2210"/>
    </row>
    <row r="418726" spans="101:101">
      <c r="CW418726" s="2195"/>
    </row>
    <row r="418750" spans="101:101">
      <c r="CW418750" s="2210"/>
    </row>
    <row r="418751" spans="101:101">
      <c r="CW418751" s="2195"/>
    </row>
    <row r="418775" spans="101:101">
      <c r="CW418775" s="2210"/>
    </row>
    <row r="418776" spans="101:101">
      <c r="CW418776" s="2195"/>
    </row>
    <row r="418800" spans="101:101">
      <c r="CW418800" s="2210"/>
    </row>
    <row r="418801" spans="101:101">
      <c r="CW418801" s="2195"/>
    </row>
    <row r="418825" spans="101:101">
      <c r="CW418825" s="2210"/>
    </row>
    <row r="418826" spans="101:101">
      <c r="CW418826" s="2195"/>
    </row>
    <row r="418850" spans="101:101">
      <c r="CW418850" s="2210"/>
    </row>
    <row r="418851" spans="101:101">
      <c r="CW418851" s="2195"/>
    </row>
    <row r="418875" spans="101:101">
      <c r="CW418875" s="2210"/>
    </row>
    <row r="418876" spans="101:101">
      <c r="CW418876" s="2195"/>
    </row>
    <row r="418900" spans="101:101">
      <c r="CW418900" s="2210"/>
    </row>
    <row r="418901" spans="101:101">
      <c r="CW418901" s="2195"/>
    </row>
    <row r="418925" spans="101:101">
      <c r="CW418925" s="2210"/>
    </row>
    <row r="418926" spans="101:101">
      <c r="CW418926" s="2195"/>
    </row>
    <row r="418950" spans="101:101">
      <c r="CW418950" s="2210"/>
    </row>
    <row r="418951" spans="101:101">
      <c r="CW418951" s="2195"/>
    </row>
    <row r="418975" spans="101:101">
      <c r="CW418975" s="2210"/>
    </row>
    <row r="418976" spans="101:101">
      <c r="CW418976" s="2195"/>
    </row>
    <row r="419000" spans="101:101">
      <c r="CW419000" s="2210"/>
    </row>
    <row r="419001" spans="101:101">
      <c r="CW419001" s="2195"/>
    </row>
    <row r="419025" spans="101:101">
      <c r="CW419025" s="2210"/>
    </row>
    <row r="419026" spans="101:101">
      <c r="CW419026" s="2195"/>
    </row>
    <row r="419050" spans="101:101">
      <c r="CW419050" s="2210"/>
    </row>
    <row r="419051" spans="101:101">
      <c r="CW419051" s="2195"/>
    </row>
    <row r="419075" spans="101:101">
      <c r="CW419075" s="2210"/>
    </row>
    <row r="419076" spans="101:101">
      <c r="CW419076" s="2195"/>
    </row>
    <row r="419100" spans="101:101">
      <c r="CW419100" s="2210"/>
    </row>
    <row r="419101" spans="101:101">
      <c r="CW419101" s="2195"/>
    </row>
    <row r="419125" spans="101:101">
      <c r="CW419125" s="2210"/>
    </row>
    <row r="419126" spans="101:101">
      <c r="CW419126" s="2195"/>
    </row>
    <row r="419150" spans="101:101">
      <c r="CW419150" s="2210"/>
    </row>
    <row r="419151" spans="101:101">
      <c r="CW419151" s="2195"/>
    </row>
    <row r="419175" spans="101:101">
      <c r="CW419175" s="2210"/>
    </row>
    <row r="419176" spans="101:101">
      <c r="CW419176" s="2195"/>
    </row>
    <row r="419200" spans="101:101">
      <c r="CW419200" s="2210"/>
    </row>
    <row r="419201" spans="101:101">
      <c r="CW419201" s="2195"/>
    </row>
    <row r="419225" spans="101:101">
      <c r="CW419225" s="2210"/>
    </row>
    <row r="419226" spans="101:101">
      <c r="CW419226" s="2195"/>
    </row>
    <row r="419250" spans="101:101">
      <c r="CW419250" s="2210"/>
    </row>
    <row r="419251" spans="101:101">
      <c r="CW419251" s="2195"/>
    </row>
    <row r="419275" spans="101:101">
      <c r="CW419275" s="2210"/>
    </row>
    <row r="419276" spans="101:101">
      <c r="CW419276" s="2195"/>
    </row>
    <row r="419300" spans="101:101">
      <c r="CW419300" s="2210"/>
    </row>
    <row r="419301" spans="101:101">
      <c r="CW419301" s="2195"/>
    </row>
    <row r="419325" spans="101:101">
      <c r="CW419325" s="2210"/>
    </row>
    <row r="419326" spans="101:101">
      <c r="CW419326" s="2195"/>
    </row>
    <row r="419350" spans="101:101">
      <c r="CW419350" s="2210"/>
    </row>
    <row r="419351" spans="101:101">
      <c r="CW419351" s="2195"/>
    </row>
    <row r="419375" spans="101:101">
      <c r="CW419375" s="2210"/>
    </row>
    <row r="419376" spans="101:101">
      <c r="CW419376" s="2195"/>
    </row>
    <row r="419400" spans="101:101">
      <c r="CW419400" s="2210"/>
    </row>
    <row r="419401" spans="101:101">
      <c r="CW419401" s="2195"/>
    </row>
    <row r="419425" spans="101:101">
      <c r="CW419425" s="2210"/>
    </row>
    <row r="419426" spans="101:101">
      <c r="CW419426" s="2195"/>
    </row>
    <row r="419450" spans="101:101">
      <c r="CW419450" s="2210"/>
    </row>
    <row r="419451" spans="101:101">
      <c r="CW419451" s="2195"/>
    </row>
    <row r="419475" spans="101:101">
      <c r="CW419475" s="2210"/>
    </row>
    <row r="419476" spans="101:101">
      <c r="CW419476" s="2195"/>
    </row>
    <row r="419500" spans="101:101">
      <c r="CW419500" s="2210"/>
    </row>
    <row r="419501" spans="101:101">
      <c r="CW419501" s="2195"/>
    </row>
    <row r="419525" spans="101:101">
      <c r="CW419525" s="2210"/>
    </row>
    <row r="419526" spans="101:101">
      <c r="CW419526" s="2195"/>
    </row>
    <row r="419550" spans="101:101">
      <c r="CW419550" s="2210"/>
    </row>
    <row r="419551" spans="101:101">
      <c r="CW419551" s="2195"/>
    </row>
    <row r="419575" spans="101:101">
      <c r="CW419575" s="2210"/>
    </row>
    <row r="419576" spans="101:101">
      <c r="CW419576" s="2195"/>
    </row>
    <row r="419600" spans="101:101">
      <c r="CW419600" s="2210"/>
    </row>
    <row r="419601" spans="101:101">
      <c r="CW419601" s="2195"/>
    </row>
    <row r="419625" spans="101:101">
      <c r="CW419625" s="2210"/>
    </row>
    <row r="419626" spans="101:101">
      <c r="CW419626" s="2195"/>
    </row>
    <row r="419650" spans="101:101">
      <c r="CW419650" s="2210"/>
    </row>
    <row r="419651" spans="101:101">
      <c r="CW419651" s="2195"/>
    </row>
    <row r="419675" spans="101:101">
      <c r="CW419675" s="2210"/>
    </row>
    <row r="419676" spans="101:101">
      <c r="CW419676" s="2195"/>
    </row>
    <row r="419700" spans="101:101">
      <c r="CW419700" s="2210"/>
    </row>
    <row r="419701" spans="101:101">
      <c r="CW419701" s="2195"/>
    </row>
    <row r="419725" spans="101:101">
      <c r="CW419725" s="2210"/>
    </row>
    <row r="419726" spans="101:101">
      <c r="CW419726" s="2195"/>
    </row>
    <row r="419750" spans="101:101">
      <c r="CW419750" s="2210"/>
    </row>
    <row r="419751" spans="101:101">
      <c r="CW419751" s="2195"/>
    </row>
    <row r="419775" spans="101:101">
      <c r="CW419775" s="2210"/>
    </row>
    <row r="419776" spans="101:101">
      <c r="CW419776" s="2195"/>
    </row>
    <row r="419800" spans="101:101">
      <c r="CW419800" s="2210"/>
    </row>
    <row r="419801" spans="101:101">
      <c r="CW419801" s="2195"/>
    </row>
    <row r="419825" spans="101:101">
      <c r="CW419825" s="2210"/>
    </row>
    <row r="419826" spans="101:101">
      <c r="CW419826" s="2195"/>
    </row>
    <row r="419850" spans="101:101">
      <c r="CW419850" s="2210"/>
    </row>
    <row r="419851" spans="101:101">
      <c r="CW419851" s="2195"/>
    </row>
    <row r="419875" spans="101:101">
      <c r="CW419875" s="2210"/>
    </row>
    <row r="419876" spans="101:101">
      <c r="CW419876" s="2195"/>
    </row>
    <row r="419900" spans="101:101">
      <c r="CW419900" s="2210"/>
    </row>
    <row r="419901" spans="101:101">
      <c r="CW419901" s="2195"/>
    </row>
    <row r="419925" spans="101:101">
      <c r="CW419925" s="2210"/>
    </row>
    <row r="419926" spans="101:101">
      <c r="CW419926" s="2195"/>
    </row>
    <row r="419950" spans="101:101">
      <c r="CW419950" s="2210"/>
    </row>
    <row r="419951" spans="101:101">
      <c r="CW419951" s="2195"/>
    </row>
    <row r="419975" spans="101:101">
      <c r="CW419975" s="2210"/>
    </row>
    <row r="419976" spans="101:101">
      <c r="CW419976" s="2195"/>
    </row>
    <row r="420000" spans="101:101">
      <c r="CW420000" s="2210"/>
    </row>
    <row r="420001" spans="101:101">
      <c r="CW420001" s="2195"/>
    </row>
    <row r="420025" spans="101:101">
      <c r="CW420025" s="2210"/>
    </row>
    <row r="420026" spans="101:101">
      <c r="CW420026" s="2195"/>
    </row>
    <row r="420050" spans="101:101">
      <c r="CW420050" s="2210"/>
    </row>
    <row r="420051" spans="101:101">
      <c r="CW420051" s="2195"/>
    </row>
    <row r="420075" spans="101:101">
      <c r="CW420075" s="2210"/>
    </row>
    <row r="420076" spans="101:101">
      <c r="CW420076" s="2195"/>
    </row>
    <row r="420100" spans="101:101">
      <c r="CW420100" s="2210"/>
    </row>
    <row r="420101" spans="101:101">
      <c r="CW420101" s="2195"/>
    </row>
    <row r="420125" spans="101:101">
      <c r="CW420125" s="2210"/>
    </row>
    <row r="420126" spans="101:101">
      <c r="CW420126" s="2195"/>
    </row>
    <row r="420150" spans="101:101">
      <c r="CW420150" s="2210"/>
    </row>
    <row r="420151" spans="101:101">
      <c r="CW420151" s="2195"/>
    </row>
    <row r="420175" spans="101:101">
      <c r="CW420175" s="2210"/>
    </row>
    <row r="420176" spans="101:101">
      <c r="CW420176" s="2195"/>
    </row>
    <row r="420200" spans="101:101">
      <c r="CW420200" s="2210"/>
    </row>
    <row r="420201" spans="101:101">
      <c r="CW420201" s="2195"/>
    </row>
    <row r="420225" spans="101:101">
      <c r="CW420225" s="2210"/>
    </row>
    <row r="420226" spans="101:101">
      <c r="CW420226" s="2195"/>
    </row>
    <row r="420250" spans="101:101">
      <c r="CW420250" s="2210"/>
    </row>
    <row r="420251" spans="101:101">
      <c r="CW420251" s="2195"/>
    </row>
    <row r="420275" spans="101:101">
      <c r="CW420275" s="2210"/>
    </row>
    <row r="420276" spans="101:101">
      <c r="CW420276" s="2195"/>
    </row>
    <row r="420300" spans="101:101">
      <c r="CW420300" s="2210"/>
    </row>
    <row r="420301" spans="101:101">
      <c r="CW420301" s="2195"/>
    </row>
    <row r="420325" spans="101:101">
      <c r="CW420325" s="2210"/>
    </row>
    <row r="420326" spans="101:101">
      <c r="CW420326" s="2195"/>
    </row>
    <row r="420350" spans="101:101">
      <c r="CW420350" s="2210"/>
    </row>
    <row r="420351" spans="101:101">
      <c r="CW420351" s="2195"/>
    </row>
    <row r="420375" spans="101:101">
      <c r="CW420375" s="2210"/>
    </row>
    <row r="420376" spans="101:101">
      <c r="CW420376" s="2195"/>
    </row>
    <row r="420400" spans="101:101">
      <c r="CW420400" s="2210"/>
    </row>
    <row r="420401" spans="101:101">
      <c r="CW420401" s="2195"/>
    </row>
    <row r="420425" spans="101:101">
      <c r="CW420425" s="2210"/>
    </row>
    <row r="420426" spans="101:101">
      <c r="CW420426" s="2195"/>
    </row>
    <row r="420450" spans="101:101">
      <c r="CW420450" s="2210"/>
    </row>
    <row r="420451" spans="101:101">
      <c r="CW420451" s="2195"/>
    </row>
    <row r="420475" spans="101:101">
      <c r="CW420475" s="2210"/>
    </row>
    <row r="420476" spans="101:101">
      <c r="CW420476" s="2195"/>
    </row>
    <row r="420500" spans="101:101">
      <c r="CW420500" s="2210"/>
    </row>
    <row r="420501" spans="101:101">
      <c r="CW420501" s="2195"/>
    </row>
    <row r="420525" spans="101:101">
      <c r="CW420525" s="2210"/>
    </row>
    <row r="420526" spans="101:101">
      <c r="CW420526" s="2195"/>
    </row>
    <row r="420550" spans="101:101">
      <c r="CW420550" s="2210"/>
    </row>
    <row r="420551" spans="101:101">
      <c r="CW420551" s="2195"/>
    </row>
    <row r="420575" spans="101:101">
      <c r="CW420575" s="2210"/>
    </row>
    <row r="420576" spans="101:101">
      <c r="CW420576" s="2195"/>
    </row>
    <row r="420600" spans="101:101">
      <c r="CW420600" s="2210"/>
    </row>
    <row r="420601" spans="101:101">
      <c r="CW420601" s="2195"/>
    </row>
    <row r="420625" spans="101:101">
      <c r="CW420625" s="2210"/>
    </row>
    <row r="420626" spans="101:101">
      <c r="CW420626" s="2195"/>
    </row>
    <row r="420650" spans="101:101">
      <c r="CW420650" s="2210"/>
    </row>
    <row r="420651" spans="101:101">
      <c r="CW420651" s="2195"/>
    </row>
    <row r="420675" spans="101:101">
      <c r="CW420675" s="2210"/>
    </row>
    <row r="420676" spans="101:101">
      <c r="CW420676" s="2195"/>
    </row>
    <row r="420700" spans="101:101">
      <c r="CW420700" s="2210"/>
    </row>
    <row r="420701" spans="101:101">
      <c r="CW420701" s="2195"/>
    </row>
    <row r="420725" spans="101:101">
      <c r="CW420725" s="2210"/>
    </row>
    <row r="420726" spans="101:101">
      <c r="CW420726" s="2195"/>
    </row>
    <row r="420750" spans="101:101">
      <c r="CW420750" s="2210"/>
    </row>
    <row r="420751" spans="101:101">
      <c r="CW420751" s="2195"/>
    </row>
    <row r="420775" spans="101:101">
      <c r="CW420775" s="2210"/>
    </row>
    <row r="420776" spans="101:101">
      <c r="CW420776" s="2195"/>
    </row>
    <row r="420800" spans="101:101">
      <c r="CW420800" s="2210"/>
    </row>
    <row r="420801" spans="101:101">
      <c r="CW420801" s="2195"/>
    </row>
    <row r="420825" spans="101:101">
      <c r="CW420825" s="2210"/>
    </row>
    <row r="420826" spans="101:101">
      <c r="CW420826" s="2195"/>
    </row>
    <row r="420850" spans="101:101">
      <c r="CW420850" s="2210"/>
    </row>
    <row r="420851" spans="101:101">
      <c r="CW420851" s="2195"/>
    </row>
    <row r="420875" spans="101:101">
      <c r="CW420875" s="2210"/>
    </row>
    <row r="420876" spans="101:101">
      <c r="CW420876" s="2195"/>
    </row>
    <row r="420900" spans="101:101">
      <c r="CW420900" s="2210"/>
    </row>
    <row r="420901" spans="101:101">
      <c r="CW420901" s="2195"/>
    </row>
    <row r="420925" spans="101:101">
      <c r="CW420925" s="2210"/>
    </row>
    <row r="420926" spans="101:101">
      <c r="CW420926" s="2195"/>
    </row>
    <row r="420950" spans="101:101">
      <c r="CW420950" s="2210"/>
    </row>
    <row r="420951" spans="101:101">
      <c r="CW420951" s="2195"/>
    </row>
    <row r="420975" spans="101:101">
      <c r="CW420975" s="2210"/>
    </row>
    <row r="420976" spans="101:101">
      <c r="CW420976" s="2195"/>
    </row>
    <row r="421000" spans="101:101">
      <c r="CW421000" s="2210"/>
    </row>
    <row r="421001" spans="101:101">
      <c r="CW421001" s="2195"/>
    </row>
    <row r="421025" spans="101:101">
      <c r="CW421025" s="2210"/>
    </row>
    <row r="421026" spans="101:101">
      <c r="CW421026" s="2195"/>
    </row>
    <row r="421050" spans="101:101">
      <c r="CW421050" s="2210"/>
    </row>
    <row r="421051" spans="101:101">
      <c r="CW421051" s="2195"/>
    </row>
    <row r="421075" spans="101:101">
      <c r="CW421075" s="2210"/>
    </row>
    <row r="421076" spans="101:101">
      <c r="CW421076" s="2195"/>
    </row>
    <row r="421100" spans="101:101">
      <c r="CW421100" s="2210"/>
    </row>
    <row r="421101" spans="101:101">
      <c r="CW421101" s="2195"/>
    </row>
    <row r="421125" spans="101:101">
      <c r="CW421125" s="2210"/>
    </row>
    <row r="421126" spans="101:101">
      <c r="CW421126" s="2195"/>
    </row>
    <row r="421150" spans="101:101">
      <c r="CW421150" s="2210"/>
    </row>
    <row r="421151" spans="101:101">
      <c r="CW421151" s="2195"/>
    </row>
    <row r="421175" spans="101:101">
      <c r="CW421175" s="2210"/>
    </row>
    <row r="421176" spans="101:101">
      <c r="CW421176" s="2195"/>
    </row>
    <row r="421200" spans="101:101">
      <c r="CW421200" s="2210"/>
    </row>
    <row r="421201" spans="101:101">
      <c r="CW421201" s="2195"/>
    </row>
    <row r="421225" spans="101:101">
      <c r="CW421225" s="2210"/>
    </row>
    <row r="421226" spans="101:101">
      <c r="CW421226" s="2195"/>
    </row>
    <row r="421250" spans="101:101">
      <c r="CW421250" s="2210"/>
    </row>
    <row r="421251" spans="101:101">
      <c r="CW421251" s="2195"/>
    </row>
    <row r="421275" spans="101:101">
      <c r="CW421275" s="2210"/>
    </row>
    <row r="421276" spans="101:101">
      <c r="CW421276" s="2195"/>
    </row>
    <row r="421300" spans="101:101">
      <c r="CW421300" s="2210"/>
    </row>
    <row r="421301" spans="101:101">
      <c r="CW421301" s="2195"/>
    </row>
    <row r="421325" spans="101:101">
      <c r="CW421325" s="2210"/>
    </row>
    <row r="421326" spans="101:101">
      <c r="CW421326" s="2195"/>
    </row>
    <row r="421350" spans="101:101">
      <c r="CW421350" s="2210"/>
    </row>
    <row r="421351" spans="101:101">
      <c r="CW421351" s="2195"/>
    </row>
    <row r="421375" spans="101:101">
      <c r="CW421375" s="2210"/>
    </row>
    <row r="421376" spans="101:101">
      <c r="CW421376" s="2195"/>
    </row>
    <row r="421400" spans="101:101">
      <c r="CW421400" s="2210"/>
    </row>
    <row r="421401" spans="101:101">
      <c r="CW421401" s="2195"/>
    </row>
    <row r="421425" spans="101:101">
      <c r="CW421425" s="2210"/>
    </row>
    <row r="421426" spans="101:101">
      <c r="CW421426" s="2195"/>
    </row>
    <row r="421450" spans="101:101">
      <c r="CW421450" s="2210"/>
    </row>
    <row r="421451" spans="101:101">
      <c r="CW421451" s="2195"/>
    </row>
    <row r="421475" spans="101:101">
      <c r="CW421475" s="2210"/>
    </row>
    <row r="421476" spans="101:101">
      <c r="CW421476" s="2195"/>
    </row>
    <row r="421500" spans="101:101">
      <c r="CW421500" s="2210"/>
    </row>
    <row r="421501" spans="101:101">
      <c r="CW421501" s="2195"/>
    </row>
    <row r="421525" spans="101:101">
      <c r="CW421525" s="2210"/>
    </row>
    <row r="421526" spans="101:101">
      <c r="CW421526" s="2195"/>
    </row>
    <row r="421550" spans="101:101">
      <c r="CW421550" s="2210"/>
    </row>
    <row r="421551" spans="101:101">
      <c r="CW421551" s="2195"/>
    </row>
    <row r="421575" spans="101:101">
      <c r="CW421575" s="2210"/>
    </row>
    <row r="421576" spans="101:101">
      <c r="CW421576" s="2195"/>
    </row>
    <row r="421600" spans="101:101">
      <c r="CW421600" s="2210"/>
    </row>
    <row r="421601" spans="101:101">
      <c r="CW421601" s="2195"/>
    </row>
    <row r="421625" spans="101:101">
      <c r="CW421625" s="2210"/>
    </row>
    <row r="421626" spans="101:101">
      <c r="CW421626" s="2195"/>
    </row>
    <row r="421650" spans="101:101">
      <c r="CW421650" s="2210"/>
    </row>
    <row r="421651" spans="101:101">
      <c r="CW421651" s="2195"/>
    </row>
    <row r="421675" spans="101:101">
      <c r="CW421675" s="2210"/>
    </row>
    <row r="421676" spans="101:101">
      <c r="CW421676" s="2195"/>
    </row>
    <row r="421700" spans="101:101">
      <c r="CW421700" s="2210"/>
    </row>
    <row r="421701" spans="101:101">
      <c r="CW421701" s="2195"/>
    </row>
    <row r="421725" spans="101:101">
      <c r="CW421725" s="2210"/>
    </row>
    <row r="421726" spans="101:101">
      <c r="CW421726" s="2195"/>
    </row>
    <row r="421750" spans="101:101">
      <c r="CW421750" s="2210"/>
    </row>
    <row r="421751" spans="101:101">
      <c r="CW421751" s="2195"/>
    </row>
    <row r="421775" spans="101:101">
      <c r="CW421775" s="2210"/>
    </row>
    <row r="421776" spans="101:101">
      <c r="CW421776" s="2195"/>
    </row>
    <row r="421800" spans="101:101">
      <c r="CW421800" s="2210"/>
    </row>
    <row r="421801" spans="101:101">
      <c r="CW421801" s="2195"/>
    </row>
    <row r="421825" spans="101:101">
      <c r="CW421825" s="2210"/>
    </row>
    <row r="421826" spans="101:101">
      <c r="CW421826" s="2195"/>
    </row>
    <row r="421850" spans="101:101">
      <c r="CW421850" s="2210"/>
    </row>
    <row r="421851" spans="101:101">
      <c r="CW421851" s="2195"/>
    </row>
    <row r="421875" spans="101:101">
      <c r="CW421875" s="2210"/>
    </row>
    <row r="421876" spans="101:101">
      <c r="CW421876" s="2195"/>
    </row>
    <row r="421900" spans="101:101">
      <c r="CW421900" s="2210"/>
    </row>
    <row r="421901" spans="101:101">
      <c r="CW421901" s="2195"/>
    </row>
    <row r="421925" spans="101:101">
      <c r="CW421925" s="2210"/>
    </row>
    <row r="421926" spans="101:101">
      <c r="CW421926" s="2195"/>
    </row>
    <row r="421950" spans="101:101">
      <c r="CW421950" s="2210"/>
    </row>
    <row r="421951" spans="101:101">
      <c r="CW421951" s="2195"/>
    </row>
    <row r="421975" spans="101:101">
      <c r="CW421975" s="2210"/>
    </row>
    <row r="421976" spans="101:101">
      <c r="CW421976" s="2195"/>
    </row>
    <row r="422000" spans="101:101">
      <c r="CW422000" s="2210"/>
    </row>
    <row r="422001" spans="101:101">
      <c r="CW422001" s="2195"/>
    </row>
    <row r="422025" spans="101:101">
      <c r="CW422025" s="2210"/>
    </row>
    <row r="422026" spans="101:101">
      <c r="CW422026" s="2195"/>
    </row>
    <row r="422050" spans="101:101">
      <c r="CW422050" s="2210"/>
    </row>
    <row r="422051" spans="101:101">
      <c r="CW422051" s="2195"/>
    </row>
    <row r="422075" spans="101:101">
      <c r="CW422075" s="2210"/>
    </row>
    <row r="422076" spans="101:101">
      <c r="CW422076" s="2195"/>
    </row>
    <row r="422100" spans="101:101">
      <c r="CW422100" s="2210"/>
    </row>
    <row r="422101" spans="101:101">
      <c r="CW422101" s="2195"/>
    </row>
    <row r="422125" spans="101:101">
      <c r="CW422125" s="2210"/>
    </row>
    <row r="422126" spans="101:101">
      <c r="CW422126" s="2195"/>
    </row>
    <row r="422150" spans="101:101">
      <c r="CW422150" s="2210"/>
    </row>
    <row r="422151" spans="101:101">
      <c r="CW422151" s="2195"/>
    </row>
    <row r="422175" spans="101:101">
      <c r="CW422175" s="2210"/>
    </row>
    <row r="422176" spans="101:101">
      <c r="CW422176" s="2195"/>
    </row>
    <row r="422200" spans="101:101">
      <c r="CW422200" s="2210"/>
    </row>
    <row r="422201" spans="101:101">
      <c r="CW422201" s="2195"/>
    </row>
    <row r="422225" spans="101:101">
      <c r="CW422225" s="2210"/>
    </row>
    <row r="422226" spans="101:101">
      <c r="CW422226" s="2195"/>
    </row>
    <row r="422250" spans="101:101">
      <c r="CW422250" s="2210"/>
    </row>
    <row r="422251" spans="101:101">
      <c r="CW422251" s="2195"/>
    </row>
    <row r="422275" spans="101:101">
      <c r="CW422275" s="2210"/>
    </row>
    <row r="422276" spans="101:101">
      <c r="CW422276" s="2195"/>
    </row>
    <row r="422300" spans="101:101">
      <c r="CW422300" s="2210"/>
    </row>
    <row r="422301" spans="101:101">
      <c r="CW422301" s="2195"/>
    </row>
    <row r="422325" spans="101:101">
      <c r="CW422325" s="2210"/>
    </row>
    <row r="422326" spans="101:101">
      <c r="CW422326" s="2195"/>
    </row>
    <row r="422350" spans="101:101">
      <c r="CW422350" s="2210"/>
    </row>
    <row r="422351" spans="101:101">
      <c r="CW422351" s="2195"/>
    </row>
    <row r="422375" spans="101:101">
      <c r="CW422375" s="2210"/>
    </row>
    <row r="422376" spans="101:101">
      <c r="CW422376" s="2195"/>
    </row>
    <row r="422400" spans="101:101">
      <c r="CW422400" s="2210"/>
    </row>
    <row r="422401" spans="101:101">
      <c r="CW422401" s="2195"/>
    </row>
    <row r="422425" spans="101:101">
      <c r="CW422425" s="2210"/>
    </row>
    <row r="422426" spans="101:101">
      <c r="CW422426" s="2195"/>
    </row>
    <row r="422450" spans="101:101">
      <c r="CW422450" s="2210"/>
    </row>
    <row r="422451" spans="101:101">
      <c r="CW422451" s="2195"/>
    </row>
    <row r="422475" spans="101:101">
      <c r="CW422475" s="2210"/>
    </row>
    <row r="422476" spans="101:101">
      <c r="CW422476" s="2195"/>
    </row>
    <row r="422500" spans="101:101">
      <c r="CW422500" s="2210"/>
    </row>
    <row r="422501" spans="101:101">
      <c r="CW422501" s="2195"/>
    </row>
    <row r="422525" spans="101:101">
      <c r="CW422525" s="2210"/>
    </row>
    <row r="422526" spans="101:101">
      <c r="CW422526" s="2195"/>
    </row>
    <row r="422550" spans="101:101">
      <c r="CW422550" s="2210"/>
    </row>
    <row r="422551" spans="101:101">
      <c r="CW422551" s="2195"/>
    </row>
    <row r="422575" spans="101:101">
      <c r="CW422575" s="2210"/>
    </row>
    <row r="422576" spans="101:101">
      <c r="CW422576" s="2195"/>
    </row>
    <row r="422600" spans="101:101">
      <c r="CW422600" s="2210"/>
    </row>
    <row r="422601" spans="101:101">
      <c r="CW422601" s="2195"/>
    </row>
    <row r="422625" spans="101:101">
      <c r="CW422625" s="2210"/>
    </row>
    <row r="422626" spans="101:101">
      <c r="CW422626" s="2195"/>
    </row>
    <row r="422650" spans="101:101">
      <c r="CW422650" s="2210"/>
    </row>
    <row r="422651" spans="101:101">
      <c r="CW422651" s="2195"/>
    </row>
    <row r="422675" spans="101:101">
      <c r="CW422675" s="2210"/>
    </row>
    <row r="422676" spans="101:101">
      <c r="CW422676" s="2195"/>
    </row>
    <row r="422700" spans="101:101">
      <c r="CW422700" s="2210"/>
    </row>
    <row r="422701" spans="101:101">
      <c r="CW422701" s="2195"/>
    </row>
    <row r="422725" spans="101:101">
      <c r="CW422725" s="2210"/>
    </row>
    <row r="422726" spans="101:101">
      <c r="CW422726" s="2195"/>
    </row>
    <row r="422750" spans="101:101">
      <c r="CW422750" s="2210"/>
    </row>
    <row r="422751" spans="101:101">
      <c r="CW422751" s="2195"/>
    </row>
    <row r="422775" spans="101:101">
      <c r="CW422775" s="2210"/>
    </row>
    <row r="422776" spans="101:101">
      <c r="CW422776" s="2195"/>
    </row>
    <row r="422800" spans="101:101">
      <c r="CW422800" s="2210"/>
    </row>
    <row r="422801" spans="101:101">
      <c r="CW422801" s="2195"/>
    </row>
    <row r="422825" spans="101:101">
      <c r="CW422825" s="2210"/>
    </row>
    <row r="422826" spans="101:101">
      <c r="CW422826" s="2195"/>
    </row>
    <row r="422850" spans="101:101">
      <c r="CW422850" s="2210"/>
    </row>
    <row r="422851" spans="101:101">
      <c r="CW422851" s="2195"/>
    </row>
    <row r="422875" spans="101:101">
      <c r="CW422875" s="2210"/>
    </row>
    <row r="422876" spans="101:101">
      <c r="CW422876" s="2195"/>
    </row>
    <row r="422900" spans="101:101">
      <c r="CW422900" s="2210"/>
    </row>
    <row r="422901" spans="101:101">
      <c r="CW422901" s="2195"/>
    </row>
    <row r="422925" spans="101:101">
      <c r="CW422925" s="2210"/>
    </row>
    <row r="422926" spans="101:101">
      <c r="CW422926" s="2195"/>
    </row>
    <row r="422950" spans="101:101">
      <c r="CW422950" s="2210"/>
    </row>
    <row r="422951" spans="101:101">
      <c r="CW422951" s="2195"/>
    </row>
    <row r="422975" spans="101:101">
      <c r="CW422975" s="2210"/>
    </row>
    <row r="422976" spans="101:101">
      <c r="CW422976" s="2195"/>
    </row>
    <row r="423000" spans="101:101">
      <c r="CW423000" s="2210"/>
    </row>
    <row r="423001" spans="101:101">
      <c r="CW423001" s="2195"/>
    </row>
    <row r="423025" spans="101:101">
      <c r="CW423025" s="2210"/>
    </row>
    <row r="423026" spans="101:101">
      <c r="CW423026" s="2195"/>
    </row>
    <row r="423050" spans="101:101">
      <c r="CW423050" s="2210"/>
    </row>
    <row r="423051" spans="101:101">
      <c r="CW423051" s="2195"/>
    </row>
    <row r="423075" spans="101:101">
      <c r="CW423075" s="2210"/>
    </row>
    <row r="423076" spans="101:101">
      <c r="CW423076" s="2195"/>
    </row>
    <row r="423100" spans="101:101">
      <c r="CW423100" s="2210"/>
    </row>
    <row r="423101" spans="101:101">
      <c r="CW423101" s="2195"/>
    </row>
    <row r="423125" spans="101:101">
      <c r="CW423125" s="2210"/>
    </row>
    <row r="423126" spans="101:101">
      <c r="CW423126" s="2195"/>
    </row>
    <row r="423150" spans="101:101">
      <c r="CW423150" s="2210"/>
    </row>
    <row r="423151" spans="101:101">
      <c r="CW423151" s="2195"/>
    </row>
    <row r="423175" spans="101:101">
      <c r="CW423175" s="2210"/>
    </row>
    <row r="423176" spans="101:101">
      <c r="CW423176" s="2195"/>
    </row>
    <row r="423200" spans="101:101">
      <c r="CW423200" s="2210"/>
    </row>
    <row r="423201" spans="101:101">
      <c r="CW423201" s="2195"/>
    </row>
    <row r="423225" spans="101:101">
      <c r="CW423225" s="2210"/>
    </row>
    <row r="423226" spans="101:101">
      <c r="CW423226" s="2195"/>
    </row>
    <row r="423250" spans="101:101">
      <c r="CW423250" s="2210"/>
    </row>
    <row r="423251" spans="101:101">
      <c r="CW423251" s="2195"/>
    </row>
    <row r="423275" spans="101:101">
      <c r="CW423275" s="2210"/>
    </row>
    <row r="423276" spans="101:101">
      <c r="CW423276" s="2195"/>
    </row>
    <row r="423300" spans="101:101">
      <c r="CW423300" s="2210"/>
    </row>
    <row r="423301" spans="101:101">
      <c r="CW423301" s="2195"/>
    </row>
    <row r="423325" spans="101:101">
      <c r="CW423325" s="2210"/>
    </row>
    <row r="423326" spans="101:101">
      <c r="CW423326" s="2195"/>
    </row>
    <row r="423350" spans="101:101">
      <c r="CW423350" s="2210"/>
    </row>
    <row r="423351" spans="101:101">
      <c r="CW423351" s="2195"/>
    </row>
    <row r="423375" spans="101:101">
      <c r="CW423375" s="2210"/>
    </row>
    <row r="423376" spans="101:101">
      <c r="CW423376" s="2195"/>
    </row>
    <row r="423400" spans="101:101">
      <c r="CW423400" s="2210"/>
    </row>
    <row r="423401" spans="101:101">
      <c r="CW423401" s="2195"/>
    </row>
    <row r="423425" spans="101:101">
      <c r="CW423425" s="2210"/>
    </row>
    <row r="423426" spans="101:101">
      <c r="CW423426" s="2195"/>
    </row>
    <row r="423450" spans="101:101">
      <c r="CW423450" s="2210"/>
    </row>
    <row r="423451" spans="101:101">
      <c r="CW423451" s="2195"/>
    </row>
    <row r="423475" spans="101:101">
      <c r="CW423475" s="2210"/>
    </row>
    <row r="423476" spans="101:101">
      <c r="CW423476" s="2195"/>
    </row>
    <row r="423500" spans="101:101">
      <c r="CW423500" s="2210"/>
    </row>
    <row r="423501" spans="101:101">
      <c r="CW423501" s="2195"/>
    </row>
    <row r="423525" spans="101:101">
      <c r="CW423525" s="2210"/>
    </row>
    <row r="423526" spans="101:101">
      <c r="CW423526" s="2195"/>
    </row>
    <row r="423550" spans="101:101">
      <c r="CW423550" s="2210"/>
    </row>
    <row r="423551" spans="101:101">
      <c r="CW423551" s="2195"/>
    </row>
    <row r="423575" spans="101:101">
      <c r="CW423575" s="2210"/>
    </row>
    <row r="423576" spans="101:101">
      <c r="CW423576" s="2195"/>
    </row>
    <row r="423600" spans="101:101">
      <c r="CW423600" s="2210"/>
    </row>
    <row r="423601" spans="101:101">
      <c r="CW423601" s="2195"/>
    </row>
    <row r="423625" spans="101:101">
      <c r="CW423625" s="2210"/>
    </row>
    <row r="423626" spans="101:101">
      <c r="CW423626" s="2195"/>
    </row>
    <row r="423650" spans="101:101">
      <c r="CW423650" s="2210"/>
    </row>
    <row r="423651" spans="101:101">
      <c r="CW423651" s="2195"/>
    </row>
    <row r="423675" spans="101:101">
      <c r="CW423675" s="2210"/>
    </row>
    <row r="423676" spans="101:101">
      <c r="CW423676" s="2195"/>
    </row>
    <row r="423700" spans="101:101">
      <c r="CW423700" s="2210"/>
    </row>
    <row r="423701" spans="101:101">
      <c r="CW423701" s="2195"/>
    </row>
    <row r="423725" spans="101:101">
      <c r="CW423725" s="2210"/>
    </row>
    <row r="423726" spans="101:101">
      <c r="CW423726" s="2195"/>
    </row>
    <row r="423750" spans="101:101">
      <c r="CW423750" s="2210"/>
    </row>
    <row r="423751" spans="101:101">
      <c r="CW423751" s="2195"/>
    </row>
    <row r="423775" spans="101:101">
      <c r="CW423775" s="2210"/>
    </row>
    <row r="423776" spans="101:101">
      <c r="CW423776" s="2195"/>
    </row>
    <row r="423800" spans="101:101">
      <c r="CW423800" s="2210"/>
    </row>
    <row r="423801" spans="101:101">
      <c r="CW423801" s="2195"/>
    </row>
    <row r="423825" spans="101:101">
      <c r="CW423825" s="2210"/>
    </row>
    <row r="423826" spans="101:101">
      <c r="CW423826" s="2195"/>
    </row>
    <row r="423850" spans="101:101">
      <c r="CW423850" s="2210"/>
    </row>
    <row r="423851" spans="101:101">
      <c r="CW423851" s="2195"/>
    </row>
    <row r="423875" spans="101:101">
      <c r="CW423875" s="2210"/>
    </row>
    <row r="423876" spans="101:101">
      <c r="CW423876" s="2195"/>
    </row>
    <row r="423900" spans="101:101">
      <c r="CW423900" s="2210"/>
    </row>
    <row r="423901" spans="101:101">
      <c r="CW423901" s="2195"/>
    </row>
    <row r="423925" spans="101:101">
      <c r="CW423925" s="2210"/>
    </row>
    <row r="423926" spans="101:101">
      <c r="CW423926" s="2195"/>
    </row>
    <row r="423950" spans="101:101">
      <c r="CW423950" s="2210"/>
    </row>
    <row r="423951" spans="101:101">
      <c r="CW423951" s="2195"/>
    </row>
    <row r="423975" spans="101:101">
      <c r="CW423975" s="2210"/>
    </row>
    <row r="423976" spans="101:101">
      <c r="CW423976" s="2195"/>
    </row>
    <row r="424000" spans="101:101">
      <c r="CW424000" s="2210"/>
    </row>
    <row r="424001" spans="101:101">
      <c r="CW424001" s="2195"/>
    </row>
    <row r="424025" spans="101:101">
      <c r="CW424025" s="2210"/>
    </row>
    <row r="424026" spans="101:101">
      <c r="CW424026" s="2195"/>
    </row>
    <row r="424050" spans="101:101">
      <c r="CW424050" s="2210"/>
    </row>
    <row r="424051" spans="101:101">
      <c r="CW424051" s="2195"/>
    </row>
    <row r="424075" spans="101:101">
      <c r="CW424075" s="2210"/>
    </row>
    <row r="424076" spans="101:101">
      <c r="CW424076" s="2195"/>
    </row>
    <row r="424100" spans="101:101">
      <c r="CW424100" s="2210"/>
    </row>
    <row r="424101" spans="101:101">
      <c r="CW424101" s="2195"/>
    </row>
    <row r="424125" spans="101:101">
      <c r="CW424125" s="2210"/>
    </row>
    <row r="424126" spans="101:101">
      <c r="CW424126" s="2195"/>
    </row>
    <row r="424150" spans="101:101">
      <c r="CW424150" s="2210"/>
    </row>
    <row r="424151" spans="101:101">
      <c r="CW424151" s="2195"/>
    </row>
    <row r="424175" spans="101:101">
      <c r="CW424175" s="2210"/>
    </row>
    <row r="424176" spans="101:101">
      <c r="CW424176" s="2195"/>
    </row>
    <row r="424200" spans="101:101">
      <c r="CW424200" s="2210"/>
    </row>
    <row r="424201" spans="101:101">
      <c r="CW424201" s="2195"/>
    </row>
    <row r="424225" spans="101:101">
      <c r="CW424225" s="2210"/>
    </row>
    <row r="424226" spans="101:101">
      <c r="CW424226" s="2195"/>
    </row>
    <row r="424250" spans="101:101">
      <c r="CW424250" s="2210"/>
    </row>
    <row r="424251" spans="101:101">
      <c r="CW424251" s="2195"/>
    </row>
    <row r="424275" spans="101:101">
      <c r="CW424275" s="2210"/>
    </row>
    <row r="424276" spans="101:101">
      <c r="CW424276" s="2195"/>
    </row>
    <row r="424300" spans="101:101">
      <c r="CW424300" s="2210"/>
    </row>
    <row r="424301" spans="101:101">
      <c r="CW424301" s="2195"/>
    </row>
    <row r="424325" spans="101:101">
      <c r="CW424325" s="2210"/>
    </row>
    <row r="424326" spans="101:101">
      <c r="CW424326" s="2195"/>
    </row>
    <row r="424350" spans="101:101">
      <c r="CW424350" s="2210"/>
    </row>
    <row r="424351" spans="101:101">
      <c r="CW424351" s="2195"/>
    </row>
    <row r="424375" spans="101:101">
      <c r="CW424375" s="2210"/>
    </row>
    <row r="424376" spans="101:101">
      <c r="CW424376" s="2195"/>
    </row>
    <row r="424400" spans="101:101">
      <c r="CW424400" s="2210"/>
    </row>
    <row r="424401" spans="101:101">
      <c r="CW424401" s="2195"/>
    </row>
    <row r="424425" spans="101:101">
      <c r="CW424425" s="2210"/>
    </row>
    <row r="424426" spans="101:101">
      <c r="CW424426" s="2195"/>
    </row>
    <row r="424450" spans="101:101">
      <c r="CW424450" s="2210"/>
    </row>
    <row r="424451" spans="101:101">
      <c r="CW424451" s="2195"/>
    </row>
    <row r="424475" spans="101:101">
      <c r="CW424475" s="2210"/>
    </row>
    <row r="424476" spans="101:101">
      <c r="CW424476" s="2195"/>
    </row>
    <row r="424500" spans="101:101">
      <c r="CW424500" s="2210"/>
    </row>
    <row r="424501" spans="101:101">
      <c r="CW424501" s="2195"/>
    </row>
    <row r="424525" spans="101:101">
      <c r="CW424525" s="2210"/>
    </row>
    <row r="424526" spans="101:101">
      <c r="CW424526" s="2195"/>
    </row>
    <row r="424550" spans="101:101">
      <c r="CW424550" s="2210"/>
    </row>
    <row r="424551" spans="101:101">
      <c r="CW424551" s="2195"/>
    </row>
    <row r="424575" spans="101:101">
      <c r="CW424575" s="2210"/>
    </row>
    <row r="424576" spans="101:101">
      <c r="CW424576" s="2195"/>
    </row>
    <row r="424600" spans="101:101">
      <c r="CW424600" s="2210"/>
    </row>
    <row r="424601" spans="101:101">
      <c r="CW424601" s="2195"/>
    </row>
    <row r="424625" spans="101:101">
      <c r="CW424625" s="2210"/>
    </row>
    <row r="424626" spans="101:101">
      <c r="CW424626" s="2195"/>
    </row>
    <row r="424650" spans="101:101">
      <c r="CW424650" s="2210"/>
    </row>
    <row r="424651" spans="101:101">
      <c r="CW424651" s="2195"/>
    </row>
    <row r="424675" spans="101:101">
      <c r="CW424675" s="2210"/>
    </row>
    <row r="424676" spans="101:101">
      <c r="CW424676" s="2195"/>
    </row>
    <row r="424700" spans="101:101">
      <c r="CW424700" s="2210"/>
    </row>
    <row r="424701" spans="101:101">
      <c r="CW424701" s="2195"/>
    </row>
    <row r="424725" spans="101:101">
      <c r="CW424725" s="2210"/>
    </row>
    <row r="424726" spans="101:101">
      <c r="CW424726" s="2195"/>
    </row>
    <row r="424750" spans="101:101">
      <c r="CW424750" s="2210"/>
    </row>
    <row r="424751" spans="101:101">
      <c r="CW424751" s="2195"/>
    </row>
    <row r="424775" spans="101:101">
      <c r="CW424775" s="2210"/>
    </row>
    <row r="424776" spans="101:101">
      <c r="CW424776" s="2195"/>
    </row>
    <row r="424800" spans="101:101">
      <c r="CW424800" s="2210"/>
    </row>
    <row r="424801" spans="101:101">
      <c r="CW424801" s="2195"/>
    </row>
    <row r="424825" spans="101:101">
      <c r="CW424825" s="2210"/>
    </row>
    <row r="424826" spans="101:101">
      <c r="CW424826" s="2195"/>
    </row>
    <row r="424850" spans="101:101">
      <c r="CW424850" s="2210"/>
    </row>
    <row r="424851" spans="101:101">
      <c r="CW424851" s="2195"/>
    </row>
    <row r="424875" spans="101:101">
      <c r="CW424875" s="2210"/>
    </row>
    <row r="424876" spans="101:101">
      <c r="CW424876" s="2195"/>
    </row>
    <row r="424900" spans="101:101">
      <c r="CW424900" s="2210"/>
    </row>
    <row r="424901" spans="101:101">
      <c r="CW424901" s="2195"/>
    </row>
    <row r="424925" spans="101:101">
      <c r="CW424925" s="2210"/>
    </row>
    <row r="424926" spans="101:101">
      <c r="CW424926" s="2195"/>
    </row>
    <row r="424950" spans="101:101">
      <c r="CW424950" s="2210"/>
    </row>
    <row r="424951" spans="101:101">
      <c r="CW424951" s="2195"/>
    </row>
    <row r="424975" spans="101:101">
      <c r="CW424975" s="2210"/>
    </row>
    <row r="424976" spans="101:101">
      <c r="CW424976" s="2195"/>
    </row>
    <row r="425000" spans="101:101">
      <c r="CW425000" s="2210"/>
    </row>
    <row r="425001" spans="101:101">
      <c r="CW425001" s="2195"/>
    </row>
    <row r="425025" spans="101:101">
      <c r="CW425025" s="2210"/>
    </row>
    <row r="425026" spans="101:101">
      <c r="CW425026" s="2195"/>
    </row>
    <row r="425050" spans="101:101">
      <c r="CW425050" s="2210"/>
    </row>
    <row r="425051" spans="101:101">
      <c r="CW425051" s="2195"/>
    </row>
    <row r="425075" spans="101:101">
      <c r="CW425075" s="2210"/>
    </row>
    <row r="425076" spans="101:101">
      <c r="CW425076" s="2195"/>
    </row>
    <row r="425100" spans="101:101">
      <c r="CW425100" s="2210"/>
    </row>
    <row r="425101" spans="101:101">
      <c r="CW425101" s="2195"/>
    </row>
    <row r="425125" spans="101:101">
      <c r="CW425125" s="2210"/>
    </row>
    <row r="425126" spans="101:101">
      <c r="CW425126" s="2195"/>
    </row>
    <row r="425150" spans="101:101">
      <c r="CW425150" s="2210"/>
    </row>
    <row r="425151" spans="101:101">
      <c r="CW425151" s="2195"/>
    </row>
    <row r="425175" spans="101:101">
      <c r="CW425175" s="2210"/>
    </row>
    <row r="425176" spans="101:101">
      <c r="CW425176" s="2195"/>
    </row>
    <row r="425200" spans="101:101">
      <c r="CW425200" s="2210"/>
    </row>
    <row r="425201" spans="101:101">
      <c r="CW425201" s="2195"/>
    </row>
    <row r="425225" spans="101:101">
      <c r="CW425225" s="2210"/>
    </row>
    <row r="425226" spans="101:101">
      <c r="CW425226" s="2195"/>
    </row>
    <row r="425250" spans="101:101">
      <c r="CW425250" s="2210"/>
    </row>
    <row r="425251" spans="101:101">
      <c r="CW425251" s="2195"/>
    </row>
    <row r="425275" spans="101:101">
      <c r="CW425275" s="2210"/>
    </row>
    <row r="425276" spans="101:101">
      <c r="CW425276" s="2195"/>
    </row>
    <row r="425300" spans="101:101">
      <c r="CW425300" s="2210"/>
    </row>
    <row r="425301" spans="101:101">
      <c r="CW425301" s="2195"/>
    </row>
    <row r="425325" spans="101:101">
      <c r="CW425325" s="2210"/>
    </row>
    <row r="425326" spans="101:101">
      <c r="CW425326" s="2195"/>
    </row>
    <row r="425350" spans="101:101">
      <c r="CW425350" s="2210"/>
    </row>
    <row r="425351" spans="101:101">
      <c r="CW425351" s="2195"/>
    </row>
    <row r="425375" spans="101:101">
      <c r="CW425375" s="2210"/>
    </row>
    <row r="425376" spans="101:101">
      <c r="CW425376" s="2195"/>
    </row>
    <row r="425400" spans="101:101">
      <c r="CW425400" s="2210"/>
    </row>
    <row r="425401" spans="101:101">
      <c r="CW425401" s="2195"/>
    </row>
    <row r="425425" spans="101:101">
      <c r="CW425425" s="2210"/>
    </row>
    <row r="425426" spans="101:101">
      <c r="CW425426" s="2195"/>
    </row>
    <row r="425450" spans="101:101">
      <c r="CW425450" s="2210"/>
    </row>
    <row r="425451" spans="101:101">
      <c r="CW425451" s="2195"/>
    </row>
    <row r="425475" spans="101:101">
      <c r="CW425475" s="2210"/>
    </row>
    <row r="425476" spans="101:101">
      <c r="CW425476" s="2195"/>
    </row>
    <row r="425500" spans="101:101">
      <c r="CW425500" s="2210"/>
    </row>
    <row r="425501" spans="101:101">
      <c r="CW425501" s="2195"/>
    </row>
    <row r="425525" spans="101:101">
      <c r="CW425525" s="2210"/>
    </row>
    <row r="425526" spans="101:101">
      <c r="CW425526" s="2195"/>
    </row>
    <row r="425550" spans="101:101">
      <c r="CW425550" s="2210"/>
    </row>
    <row r="425551" spans="101:101">
      <c r="CW425551" s="2195"/>
    </row>
    <row r="425575" spans="101:101">
      <c r="CW425575" s="2210"/>
    </row>
    <row r="425576" spans="101:101">
      <c r="CW425576" s="2195"/>
    </row>
    <row r="425600" spans="101:101">
      <c r="CW425600" s="2210"/>
    </row>
    <row r="425601" spans="101:101">
      <c r="CW425601" s="2195"/>
    </row>
    <row r="425625" spans="101:101">
      <c r="CW425625" s="2210"/>
    </row>
    <row r="425626" spans="101:101">
      <c r="CW425626" s="2195"/>
    </row>
    <row r="425650" spans="101:101">
      <c r="CW425650" s="2210"/>
    </row>
    <row r="425651" spans="101:101">
      <c r="CW425651" s="2195"/>
    </row>
    <row r="425675" spans="101:101">
      <c r="CW425675" s="2210"/>
    </row>
    <row r="425676" spans="101:101">
      <c r="CW425676" s="2195"/>
    </row>
    <row r="425700" spans="101:101">
      <c r="CW425700" s="2210"/>
    </row>
    <row r="425701" spans="101:101">
      <c r="CW425701" s="2195"/>
    </row>
    <row r="425725" spans="101:101">
      <c r="CW425725" s="2210"/>
    </row>
    <row r="425726" spans="101:101">
      <c r="CW425726" s="2195"/>
    </row>
    <row r="425750" spans="101:101">
      <c r="CW425750" s="2210"/>
    </row>
    <row r="425751" spans="101:101">
      <c r="CW425751" s="2195"/>
    </row>
    <row r="425775" spans="101:101">
      <c r="CW425775" s="2210"/>
    </row>
    <row r="425776" spans="101:101">
      <c r="CW425776" s="2195"/>
    </row>
    <row r="425800" spans="101:101">
      <c r="CW425800" s="2210"/>
    </row>
    <row r="425801" spans="101:101">
      <c r="CW425801" s="2195"/>
    </row>
    <row r="425825" spans="101:101">
      <c r="CW425825" s="2210"/>
    </row>
    <row r="425826" spans="101:101">
      <c r="CW425826" s="2195"/>
    </row>
    <row r="425850" spans="101:101">
      <c r="CW425850" s="2210"/>
    </row>
    <row r="425851" spans="101:101">
      <c r="CW425851" s="2195"/>
    </row>
    <row r="425875" spans="101:101">
      <c r="CW425875" s="2210"/>
    </row>
    <row r="425876" spans="101:101">
      <c r="CW425876" s="2195"/>
    </row>
    <row r="425900" spans="101:101">
      <c r="CW425900" s="2210"/>
    </row>
    <row r="425901" spans="101:101">
      <c r="CW425901" s="2195"/>
    </row>
    <row r="425925" spans="101:101">
      <c r="CW425925" s="2210"/>
    </row>
    <row r="425926" spans="101:101">
      <c r="CW425926" s="2195"/>
    </row>
    <row r="425950" spans="101:101">
      <c r="CW425950" s="2210"/>
    </row>
    <row r="425951" spans="101:101">
      <c r="CW425951" s="2195"/>
    </row>
    <row r="425975" spans="101:101">
      <c r="CW425975" s="2210"/>
    </row>
    <row r="425976" spans="101:101">
      <c r="CW425976" s="2195"/>
    </row>
    <row r="426000" spans="101:101">
      <c r="CW426000" s="2210"/>
    </row>
    <row r="426001" spans="101:101">
      <c r="CW426001" s="2195"/>
    </row>
    <row r="426025" spans="101:101">
      <c r="CW426025" s="2210"/>
    </row>
    <row r="426026" spans="101:101">
      <c r="CW426026" s="2195"/>
    </row>
    <row r="426050" spans="101:101">
      <c r="CW426050" s="2210"/>
    </row>
    <row r="426051" spans="101:101">
      <c r="CW426051" s="2195"/>
    </row>
    <row r="426075" spans="101:101">
      <c r="CW426075" s="2210"/>
    </row>
    <row r="426076" spans="101:101">
      <c r="CW426076" s="2195"/>
    </row>
    <row r="426100" spans="101:101">
      <c r="CW426100" s="2210"/>
    </row>
    <row r="426101" spans="101:101">
      <c r="CW426101" s="2195"/>
    </row>
    <row r="426125" spans="101:101">
      <c r="CW426125" s="2210"/>
    </row>
    <row r="426126" spans="101:101">
      <c r="CW426126" s="2195"/>
    </row>
    <row r="426150" spans="101:101">
      <c r="CW426150" s="2210"/>
    </row>
    <row r="426151" spans="101:101">
      <c r="CW426151" s="2195"/>
    </row>
    <row r="426175" spans="101:101">
      <c r="CW426175" s="2210"/>
    </row>
    <row r="426176" spans="101:101">
      <c r="CW426176" s="2195"/>
    </row>
    <row r="426200" spans="101:101">
      <c r="CW426200" s="2210"/>
    </row>
    <row r="426201" spans="101:101">
      <c r="CW426201" s="2195"/>
    </row>
    <row r="426225" spans="101:101">
      <c r="CW426225" s="2210"/>
    </row>
    <row r="426226" spans="101:101">
      <c r="CW426226" s="2195"/>
    </row>
    <row r="426250" spans="101:101">
      <c r="CW426250" s="2210"/>
    </row>
    <row r="426251" spans="101:101">
      <c r="CW426251" s="2195"/>
    </row>
    <row r="426275" spans="101:101">
      <c r="CW426275" s="2210"/>
    </row>
    <row r="426276" spans="101:101">
      <c r="CW426276" s="2195"/>
    </row>
    <row r="426300" spans="101:101">
      <c r="CW426300" s="2210"/>
    </row>
    <row r="426301" spans="101:101">
      <c r="CW426301" s="2195"/>
    </row>
    <row r="426325" spans="101:101">
      <c r="CW426325" s="2210"/>
    </row>
    <row r="426326" spans="101:101">
      <c r="CW426326" s="2195"/>
    </row>
    <row r="426350" spans="101:101">
      <c r="CW426350" s="2210"/>
    </row>
    <row r="426351" spans="101:101">
      <c r="CW426351" s="2195"/>
    </row>
    <row r="426375" spans="101:101">
      <c r="CW426375" s="2210"/>
    </row>
    <row r="426376" spans="101:101">
      <c r="CW426376" s="2195"/>
    </row>
    <row r="426400" spans="101:101">
      <c r="CW426400" s="2210"/>
    </row>
    <row r="426401" spans="101:101">
      <c r="CW426401" s="2195"/>
    </row>
    <row r="426425" spans="101:101">
      <c r="CW426425" s="2210"/>
    </row>
    <row r="426426" spans="101:101">
      <c r="CW426426" s="2195"/>
    </row>
    <row r="426450" spans="101:101">
      <c r="CW426450" s="2210"/>
    </row>
    <row r="426451" spans="101:101">
      <c r="CW426451" s="2195"/>
    </row>
    <row r="426475" spans="101:101">
      <c r="CW426475" s="2210"/>
    </row>
    <row r="426476" spans="101:101">
      <c r="CW426476" s="2195"/>
    </row>
    <row r="426500" spans="101:101">
      <c r="CW426500" s="2210"/>
    </row>
    <row r="426501" spans="101:101">
      <c r="CW426501" s="2195"/>
    </row>
    <row r="426525" spans="101:101">
      <c r="CW426525" s="2210"/>
    </row>
    <row r="426526" spans="101:101">
      <c r="CW426526" s="2195"/>
    </row>
    <row r="426550" spans="101:101">
      <c r="CW426550" s="2210"/>
    </row>
    <row r="426551" spans="101:101">
      <c r="CW426551" s="2195"/>
    </row>
    <row r="426575" spans="101:101">
      <c r="CW426575" s="2210"/>
    </row>
    <row r="426576" spans="101:101">
      <c r="CW426576" s="2195"/>
    </row>
    <row r="426600" spans="101:101">
      <c r="CW426600" s="2210"/>
    </row>
    <row r="426601" spans="101:101">
      <c r="CW426601" s="2195"/>
    </row>
    <row r="426625" spans="101:101">
      <c r="CW426625" s="2210"/>
    </row>
    <row r="426626" spans="101:101">
      <c r="CW426626" s="2195"/>
    </row>
    <row r="426650" spans="101:101">
      <c r="CW426650" s="2210"/>
    </row>
    <row r="426651" spans="101:101">
      <c r="CW426651" s="2195"/>
    </row>
    <row r="426675" spans="101:101">
      <c r="CW426675" s="2210"/>
    </row>
    <row r="426676" spans="101:101">
      <c r="CW426676" s="2195"/>
    </row>
    <row r="426700" spans="101:101">
      <c r="CW426700" s="2210"/>
    </row>
    <row r="426701" spans="101:101">
      <c r="CW426701" s="2195"/>
    </row>
    <row r="426725" spans="101:101">
      <c r="CW426725" s="2210"/>
    </row>
    <row r="426726" spans="101:101">
      <c r="CW426726" s="2195"/>
    </row>
    <row r="426750" spans="101:101">
      <c r="CW426750" s="2210"/>
    </row>
    <row r="426751" spans="101:101">
      <c r="CW426751" s="2195"/>
    </row>
    <row r="426775" spans="101:101">
      <c r="CW426775" s="2210"/>
    </row>
    <row r="426776" spans="101:101">
      <c r="CW426776" s="2195"/>
    </row>
    <row r="426800" spans="101:101">
      <c r="CW426800" s="2210"/>
    </row>
    <row r="426801" spans="101:101">
      <c r="CW426801" s="2195"/>
    </row>
    <row r="426825" spans="101:101">
      <c r="CW426825" s="2210"/>
    </row>
    <row r="426826" spans="101:101">
      <c r="CW426826" s="2195"/>
    </row>
    <row r="426850" spans="101:101">
      <c r="CW426850" s="2210"/>
    </row>
    <row r="426851" spans="101:101">
      <c r="CW426851" s="2195"/>
    </row>
    <row r="426875" spans="101:101">
      <c r="CW426875" s="2210"/>
    </row>
    <row r="426876" spans="101:101">
      <c r="CW426876" s="2195"/>
    </row>
    <row r="426900" spans="101:101">
      <c r="CW426900" s="2210"/>
    </row>
    <row r="426901" spans="101:101">
      <c r="CW426901" s="2195"/>
    </row>
    <row r="426925" spans="101:101">
      <c r="CW426925" s="2210"/>
    </row>
    <row r="426926" spans="101:101">
      <c r="CW426926" s="2195"/>
    </row>
    <row r="426950" spans="101:101">
      <c r="CW426950" s="2210"/>
    </row>
    <row r="426951" spans="101:101">
      <c r="CW426951" s="2195"/>
    </row>
    <row r="426975" spans="101:101">
      <c r="CW426975" s="2210"/>
    </row>
    <row r="426976" spans="101:101">
      <c r="CW426976" s="2195"/>
    </row>
    <row r="427000" spans="101:101">
      <c r="CW427000" s="2210"/>
    </row>
    <row r="427001" spans="101:101">
      <c r="CW427001" s="2195"/>
    </row>
    <row r="427025" spans="101:101">
      <c r="CW427025" s="2210"/>
    </row>
    <row r="427026" spans="101:101">
      <c r="CW427026" s="2195"/>
    </row>
    <row r="427050" spans="101:101">
      <c r="CW427050" s="2210"/>
    </row>
    <row r="427051" spans="101:101">
      <c r="CW427051" s="2195"/>
    </row>
    <row r="427075" spans="101:101">
      <c r="CW427075" s="2210"/>
    </row>
    <row r="427076" spans="101:101">
      <c r="CW427076" s="2195"/>
    </row>
    <row r="427100" spans="101:101">
      <c r="CW427100" s="2210"/>
    </row>
    <row r="427101" spans="101:101">
      <c r="CW427101" s="2195"/>
    </row>
    <row r="427125" spans="101:101">
      <c r="CW427125" s="2210"/>
    </row>
    <row r="427126" spans="101:101">
      <c r="CW427126" s="2195"/>
    </row>
    <row r="427150" spans="101:101">
      <c r="CW427150" s="2210"/>
    </row>
    <row r="427151" spans="101:101">
      <c r="CW427151" s="2195"/>
    </row>
    <row r="427175" spans="101:101">
      <c r="CW427175" s="2210"/>
    </row>
    <row r="427176" spans="101:101">
      <c r="CW427176" s="2195"/>
    </row>
    <row r="427200" spans="101:101">
      <c r="CW427200" s="2210"/>
    </row>
    <row r="427201" spans="101:101">
      <c r="CW427201" s="2195"/>
    </row>
    <row r="427225" spans="101:101">
      <c r="CW427225" s="2210"/>
    </row>
    <row r="427226" spans="101:101">
      <c r="CW427226" s="2195"/>
    </row>
    <row r="427250" spans="101:101">
      <c r="CW427250" s="2210"/>
    </row>
    <row r="427251" spans="101:101">
      <c r="CW427251" s="2195"/>
    </row>
    <row r="427275" spans="101:101">
      <c r="CW427275" s="2210"/>
    </row>
    <row r="427276" spans="101:101">
      <c r="CW427276" s="2195"/>
    </row>
    <row r="427300" spans="101:101">
      <c r="CW427300" s="2210"/>
    </row>
    <row r="427301" spans="101:101">
      <c r="CW427301" s="2195"/>
    </row>
    <row r="427325" spans="101:101">
      <c r="CW427325" s="2210"/>
    </row>
    <row r="427326" spans="101:101">
      <c r="CW427326" s="2195"/>
    </row>
    <row r="427350" spans="101:101">
      <c r="CW427350" s="2210"/>
    </row>
    <row r="427351" spans="101:101">
      <c r="CW427351" s="2195"/>
    </row>
    <row r="427375" spans="101:101">
      <c r="CW427375" s="2210"/>
    </row>
    <row r="427376" spans="101:101">
      <c r="CW427376" s="2195"/>
    </row>
    <row r="427400" spans="101:101">
      <c r="CW427400" s="2210"/>
    </row>
    <row r="427401" spans="101:101">
      <c r="CW427401" s="2195"/>
    </row>
    <row r="427425" spans="101:101">
      <c r="CW427425" s="2210"/>
    </row>
    <row r="427426" spans="101:101">
      <c r="CW427426" s="2195"/>
    </row>
    <row r="427450" spans="101:101">
      <c r="CW427450" s="2210"/>
    </row>
    <row r="427451" spans="101:101">
      <c r="CW427451" s="2195"/>
    </row>
    <row r="427475" spans="101:101">
      <c r="CW427475" s="2210"/>
    </row>
    <row r="427476" spans="101:101">
      <c r="CW427476" s="2195"/>
    </row>
    <row r="427500" spans="101:101">
      <c r="CW427500" s="2210"/>
    </row>
    <row r="427501" spans="101:101">
      <c r="CW427501" s="2195"/>
    </row>
    <row r="427525" spans="101:101">
      <c r="CW427525" s="2210"/>
    </row>
    <row r="427526" spans="101:101">
      <c r="CW427526" s="2195"/>
    </row>
    <row r="427550" spans="101:101">
      <c r="CW427550" s="2210"/>
    </row>
    <row r="427551" spans="101:101">
      <c r="CW427551" s="2195"/>
    </row>
    <row r="427575" spans="101:101">
      <c r="CW427575" s="2210"/>
    </row>
    <row r="427576" spans="101:101">
      <c r="CW427576" s="2195"/>
    </row>
    <row r="427600" spans="101:101">
      <c r="CW427600" s="2210"/>
    </row>
    <row r="427601" spans="101:101">
      <c r="CW427601" s="2195"/>
    </row>
    <row r="427625" spans="101:101">
      <c r="CW427625" s="2210"/>
    </row>
    <row r="427626" spans="101:101">
      <c r="CW427626" s="2195"/>
    </row>
    <row r="427650" spans="101:101">
      <c r="CW427650" s="2210"/>
    </row>
    <row r="427651" spans="101:101">
      <c r="CW427651" s="2195"/>
    </row>
    <row r="427675" spans="101:101">
      <c r="CW427675" s="2210"/>
    </row>
    <row r="427676" spans="101:101">
      <c r="CW427676" s="2195"/>
    </row>
    <row r="427700" spans="101:101">
      <c r="CW427700" s="2210"/>
    </row>
    <row r="427701" spans="101:101">
      <c r="CW427701" s="2195"/>
    </row>
    <row r="427725" spans="101:101">
      <c r="CW427725" s="2210"/>
    </row>
    <row r="427726" spans="101:101">
      <c r="CW427726" s="2195"/>
    </row>
    <row r="427750" spans="101:101">
      <c r="CW427750" s="2210"/>
    </row>
    <row r="427751" spans="101:101">
      <c r="CW427751" s="2195"/>
    </row>
    <row r="427775" spans="101:101">
      <c r="CW427775" s="2210"/>
    </row>
    <row r="427776" spans="101:101">
      <c r="CW427776" s="2195"/>
    </row>
    <row r="427800" spans="101:101">
      <c r="CW427800" s="2210"/>
    </row>
    <row r="427801" spans="101:101">
      <c r="CW427801" s="2195"/>
    </row>
    <row r="427825" spans="101:101">
      <c r="CW427825" s="2210"/>
    </row>
    <row r="427826" spans="101:101">
      <c r="CW427826" s="2195"/>
    </row>
    <row r="427850" spans="101:101">
      <c r="CW427850" s="2210"/>
    </row>
    <row r="427851" spans="101:101">
      <c r="CW427851" s="2195"/>
    </row>
    <row r="427875" spans="101:101">
      <c r="CW427875" s="2210"/>
    </row>
    <row r="427876" spans="101:101">
      <c r="CW427876" s="2195"/>
    </row>
    <row r="427900" spans="101:101">
      <c r="CW427900" s="2210"/>
    </row>
    <row r="427901" spans="101:101">
      <c r="CW427901" s="2195"/>
    </row>
    <row r="427925" spans="101:101">
      <c r="CW427925" s="2210"/>
    </row>
    <row r="427926" spans="101:101">
      <c r="CW427926" s="2195"/>
    </row>
    <row r="427950" spans="101:101">
      <c r="CW427950" s="2210"/>
    </row>
    <row r="427951" spans="101:101">
      <c r="CW427951" s="2195"/>
    </row>
    <row r="427975" spans="101:101">
      <c r="CW427975" s="2210"/>
    </row>
    <row r="427976" spans="101:101">
      <c r="CW427976" s="2195"/>
    </row>
    <row r="428000" spans="101:101">
      <c r="CW428000" s="2210"/>
    </row>
    <row r="428001" spans="101:101">
      <c r="CW428001" s="2195"/>
    </row>
    <row r="428025" spans="101:101">
      <c r="CW428025" s="2210"/>
    </row>
    <row r="428026" spans="101:101">
      <c r="CW428026" s="2195"/>
    </row>
    <row r="428050" spans="101:101">
      <c r="CW428050" s="2210"/>
    </row>
    <row r="428051" spans="101:101">
      <c r="CW428051" s="2195"/>
    </row>
    <row r="428075" spans="101:101">
      <c r="CW428075" s="2210"/>
    </row>
    <row r="428076" spans="101:101">
      <c r="CW428076" s="2195"/>
    </row>
    <row r="428100" spans="101:101">
      <c r="CW428100" s="2210"/>
    </row>
    <row r="428101" spans="101:101">
      <c r="CW428101" s="2195"/>
    </row>
    <row r="428125" spans="101:101">
      <c r="CW428125" s="2210"/>
    </row>
    <row r="428126" spans="101:101">
      <c r="CW428126" s="2195"/>
    </row>
    <row r="428150" spans="101:101">
      <c r="CW428150" s="2210"/>
    </row>
    <row r="428151" spans="101:101">
      <c r="CW428151" s="2195"/>
    </row>
    <row r="428175" spans="101:101">
      <c r="CW428175" s="2210"/>
    </row>
    <row r="428176" spans="101:101">
      <c r="CW428176" s="2195"/>
    </row>
    <row r="428200" spans="101:101">
      <c r="CW428200" s="2210"/>
    </row>
    <row r="428201" spans="101:101">
      <c r="CW428201" s="2195"/>
    </row>
    <row r="428225" spans="101:101">
      <c r="CW428225" s="2210"/>
    </row>
    <row r="428226" spans="101:101">
      <c r="CW428226" s="2195"/>
    </row>
    <row r="428250" spans="101:101">
      <c r="CW428250" s="2210"/>
    </row>
    <row r="428251" spans="101:101">
      <c r="CW428251" s="2195"/>
    </row>
    <row r="428275" spans="101:101">
      <c r="CW428275" s="2210"/>
    </row>
    <row r="428276" spans="101:101">
      <c r="CW428276" s="2195"/>
    </row>
    <row r="428300" spans="101:101">
      <c r="CW428300" s="2210"/>
    </row>
    <row r="428301" spans="101:101">
      <c r="CW428301" s="2195"/>
    </row>
    <row r="428325" spans="101:101">
      <c r="CW428325" s="2210"/>
    </row>
    <row r="428326" spans="101:101">
      <c r="CW428326" s="2195"/>
    </row>
    <row r="428350" spans="101:101">
      <c r="CW428350" s="2210"/>
    </row>
    <row r="428351" spans="101:101">
      <c r="CW428351" s="2195"/>
    </row>
    <row r="428375" spans="101:101">
      <c r="CW428375" s="2210"/>
    </row>
    <row r="428376" spans="101:101">
      <c r="CW428376" s="2195"/>
    </row>
    <row r="428400" spans="101:101">
      <c r="CW428400" s="2210"/>
    </row>
    <row r="428401" spans="101:101">
      <c r="CW428401" s="2195"/>
    </row>
    <row r="428425" spans="101:101">
      <c r="CW428425" s="2210"/>
    </row>
    <row r="428426" spans="101:101">
      <c r="CW428426" s="2195"/>
    </row>
    <row r="428450" spans="101:101">
      <c r="CW428450" s="2210"/>
    </row>
    <row r="428451" spans="101:101">
      <c r="CW428451" s="2195"/>
    </row>
    <row r="428475" spans="101:101">
      <c r="CW428475" s="2210"/>
    </row>
    <row r="428476" spans="101:101">
      <c r="CW428476" s="2195"/>
    </row>
    <row r="428500" spans="101:101">
      <c r="CW428500" s="2210"/>
    </row>
    <row r="428501" spans="101:101">
      <c r="CW428501" s="2195"/>
    </row>
    <row r="428525" spans="101:101">
      <c r="CW428525" s="2210"/>
    </row>
    <row r="428526" spans="101:101">
      <c r="CW428526" s="2195"/>
    </row>
    <row r="428550" spans="101:101">
      <c r="CW428550" s="2210"/>
    </row>
    <row r="428551" spans="101:101">
      <c r="CW428551" s="2195"/>
    </row>
    <row r="428575" spans="101:101">
      <c r="CW428575" s="2210"/>
    </row>
    <row r="428576" spans="101:101">
      <c r="CW428576" s="2195"/>
    </row>
    <row r="428600" spans="101:101">
      <c r="CW428600" s="2210"/>
    </row>
    <row r="428601" spans="101:101">
      <c r="CW428601" s="2195"/>
    </row>
    <row r="428625" spans="101:101">
      <c r="CW428625" s="2210"/>
    </row>
    <row r="428626" spans="101:101">
      <c r="CW428626" s="2195"/>
    </row>
    <row r="428650" spans="101:101">
      <c r="CW428650" s="2210"/>
    </row>
    <row r="428651" spans="101:101">
      <c r="CW428651" s="2195"/>
    </row>
    <row r="428675" spans="101:101">
      <c r="CW428675" s="2210"/>
    </row>
    <row r="428676" spans="101:101">
      <c r="CW428676" s="2195"/>
    </row>
    <row r="428700" spans="101:101">
      <c r="CW428700" s="2210"/>
    </row>
    <row r="428701" spans="101:101">
      <c r="CW428701" s="2195"/>
    </row>
    <row r="428725" spans="101:101">
      <c r="CW428725" s="2210"/>
    </row>
    <row r="428726" spans="101:101">
      <c r="CW428726" s="2195"/>
    </row>
    <row r="428750" spans="101:101">
      <c r="CW428750" s="2210"/>
    </row>
    <row r="428751" spans="101:101">
      <c r="CW428751" s="2195"/>
    </row>
    <row r="428775" spans="101:101">
      <c r="CW428775" s="2210"/>
    </row>
    <row r="428776" spans="101:101">
      <c r="CW428776" s="2195"/>
    </row>
    <row r="428800" spans="101:101">
      <c r="CW428800" s="2210"/>
    </row>
    <row r="428801" spans="101:101">
      <c r="CW428801" s="2195"/>
    </row>
    <row r="428825" spans="101:101">
      <c r="CW428825" s="2210"/>
    </row>
    <row r="428826" spans="101:101">
      <c r="CW428826" s="2195"/>
    </row>
    <row r="428850" spans="101:101">
      <c r="CW428850" s="2210"/>
    </row>
    <row r="428851" spans="101:101">
      <c r="CW428851" s="2195"/>
    </row>
    <row r="428875" spans="101:101">
      <c r="CW428875" s="2210"/>
    </row>
    <row r="428876" spans="101:101">
      <c r="CW428876" s="2195"/>
    </row>
    <row r="428900" spans="101:101">
      <c r="CW428900" s="2210"/>
    </row>
    <row r="428901" spans="101:101">
      <c r="CW428901" s="2195"/>
    </row>
    <row r="428925" spans="101:101">
      <c r="CW428925" s="2210"/>
    </row>
    <row r="428926" spans="101:101">
      <c r="CW428926" s="2195"/>
    </row>
    <row r="428950" spans="101:101">
      <c r="CW428950" s="2210"/>
    </row>
    <row r="428951" spans="101:101">
      <c r="CW428951" s="2195"/>
    </row>
    <row r="428975" spans="101:101">
      <c r="CW428975" s="2210"/>
    </row>
    <row r="428976" spans="101:101">
      <c r="CW428976" s="2195"/>
    </row>
    <row r="429000" spans="101:101">
      <c r="CW429000" s="2210"/>
    </row>
    <row r="429001" spans="101:101">
      <c r="CW429001" s="2195"/>
    </row>
    <row r="429025" spans="101:101">
      <c r="CW429025" s="2210"/>
    </row>
    <row r="429026" spans="101:101">
      <c r="CW429026" s="2195"/>
    </row>
    <row r="429050" spans="101:101">
      <c r="CW429050" s="2210"/>
    </row>
    <row r="429051" spans="101:101">
      <c r="CW429051" s="2195"/>
    </row>
    <row r="429075" spans="101:101">
      <c r="CW429075" s="2210"/>
    </row>
    <row r="429076" spans="101:101">
      <c r="CW429076" s="2195"/>
    </row>
    <row r="429100" spans="101:101">
      <c r="CW429100" s="2210"/>
    </row>
    <row r="429101" spans="101:101">
      <c r="CW429101" s="2195"/>
    </row>
    <row r="429125" spans="101:101">
      <c r="CW429125" s="2210"/>
    </row>
    <row r="429126" spans="101:101">
      <c r="CW429126" s="2195"/>
    </row>
    <row r="429150" spans="101:101">
      <c r="CW429150" s="2210"/>
    </row>
    <row r="429151" spans="101:101">
      <c r="CW429151" s="2195"/>
    </row>
    <row r="429175" spans="101:101">
      <c r="CW429175" s="2210"/>
    </row>
    <row r="429176" spans="101:101">
      <c r="CW429176" s="2195"/>
    </row>
    <row r="429200" spans="101:101">
      <c r="CW429200" s="2210"/>
    </row>
    <row r="429201" spans="101:101">
      <c r="CW429201" s="2195"/>
    </row>
    <row r="429225" spans="101:101">
      <c r="CW429225" s="2210"/>
    </row>
    <row r="429226" spans="101:101">
      <c r="CW429226" s="2195"/>
    </row>
    <row r="429250" spans="101:101">
      <c r="CW429250" s="2210"/>
    </row>
    <row r="429251" spans="101:101">
      <c r="CW429251" s="2195"/>
    </row>
    <row r="429275" spans="101:101">
      <c r="CW429275" s="2210"/>
    </row>
    <row r="429276" spans="101:101">
      <c r="CW429276" s="2195"/>
    </row>
    <row r="429300" spans="101:101">
      <c r="CW429300" s="2210"/>
    </row>
    <row r="429301" spans="101:101">
      <c r="CW429301" s="2195"/>
    </row>
    <row r="429325" spans="101:101">
      <c r="CW429325" s="2210"/>
    </row>
    <row r="429326" spans="101:101">
      <c r="CW429326" s="2195"/>
    </row>
    <row r="429350" spans="101:101">
      <c r="CW429350" s="2210"/>
    </row>
    <row r="429351" spans="101:101">
      <c r="CW429351" s="2195"/>
    </row>
    <row r="429375" spans="101:101">
      <c r="CW429375" s="2210"/>
    </row>
    <row r="429376" spans="101:101">
      <c r="CW429376" s="2195"/>
    </row>
    <row r="429400" spans="101:101">
      <c r="CW429400" s="2210"/>
    </row>
    <row r="429401" spans="101:101">
      <c r="CW429401" s="2195"/>
    </row>
    <row r="429425" spans="101:101">
      <c r="CW429425" s="2210"/>
    </row>
    <row r="429426" spans="101:101">
      <c r="CW429426" s="2195"/>
    </row>
    <row r="429450" spans="101:101">
      <c r="CW429450" s="2210"/>
    </row>
    <row r="429451" spans="101:101">
      <c r="CW429451" s="2195"/>
    </row>
    <row r="429475" spans="101:101">
      <c r="CW429475" s="2210"/>
    </row>
    <row r="429476" spans="101:101">
      <c r="CW429476" s="2195"/>
    </row>
    <row r="429500" spans="101:101">
      <c r="CW429500" s="2210"/>
    </row>
    <row r="429501" spans="101:101">
      <c r="CW429501" s="2195"/>
    </row>
    <row r="429525" spans="101:101">
      <c r="CW429525" s="2210"/>
    </row>
    <row r="429526" spans="101:101">
      <c r="CW429526" s="2195"/>
    </row>
    <row r="429550" spans="101:101">
      <c r="CW429550" s="2210"/>
    </row>
    <row r="429551" spans="101:101">
      <c r="CW429551" s="2195"/>
    </row>
    <row r="429575" spans="101:101">
      <c r="CW429575" s="2210"/>
    </row>
    <row r="429576" spans="101:101">
      <c r="CW429576" s="2195"/>
    </row>
    <row r="429600" spans="101:101">
      <c r="CW429600" s="2210"/>
    </row>
    <row r="429601" spans="101:101">
      <c r="CW429601" s="2195"/>
    </row>
    <row r="429625" spans="101:101">
      <c r="CW429625" s="2210"/>
    </row>
    <row r="429626" spans="101:101">
      <c r="CW429626" s="2195"/>
    </row>
    <row r="429650" spans="101:101">
      <c r="CW429650" s="2210"/>
    </row>
    <row r="429651" spans="101:101">
      <c r="CW429651" s="2195"/>
    </row>
    <row r="429675" spans="101:101">
      <c r="CW429675" s="2210"/>
    </row>
    <row r="429676" spans="101:101">
      <c r="CW429676" s="2195"/>
    </row>
    <row r="429700" spans="101:101">
      <c r="CW429700" s="2210"/>
    </row>
    <row r="429701" spans="101:101">
      <c r="CW429701" s="2195"/>
    </row>
    <row r="429725" spans="101:101">
      <c r="CW429725" s="2210"/>
    </row>
    <row r="429726" spans="101:101">
      <c r="CW429726" s="2195"/>
    </row>
    <row r="429750" spans="101:101">
      <c r="CW429750" s="2210"/>
    </row>
    <row r="429751" spans="101:101">
      <c r="CW429751" s="2195"/>
    </row>
    <row r="429775" spans="101:101">
      <c r="CW429775" s="2210"/>
    </row>
    <row r="429776" spans="101:101">
      <c r="CW429776" s="2195"/>
    </row>
    <row r="429800" spans="101:101">
      <c r="CW429800" s="2210"/>
    </row>
    <row r="429801" spans="101:101">
      <c r="CW429801" s="2195"/>
    </row>
    <row r="429825" spans="101:101">
      <c r="CW429825" s="2210"/>
    </row>
    <row r="429826" spans="101:101">
      <c r="CW429826" s="2195"/>
    </row>
    <row r="429850" spans="101:101">
      <c r="CW429850" s="2210"/>
    </row>
    <row r="429851" spans="101:101">
      <c r="CW429851" s="2195"/>
    </row>
    <row r="429875" spans="101:101">
      <c r="CW429875" s="2210"/>
    </row>
    <row r="429876" spans="101:101">
      <c r="CW429876" s="2195"/>
    </row>
    <row r="429900" spans="101:101">
      <c r="CW429900" s="2210"/>
    </row>
    <row r="429901" spans="101:101">
      <c r="CW429901" s="2195"/>
    </row>
    <row r="429925" spans="101:101">
      <c r="CW429925" s="2210"/>
    </row>
    <row r="429926" spans="101:101">
      <c r="CW429926" s="2195"/>
    </row>
    <row r="429950" spans="101:101">
      <c r="CW429950" s="2210"/>
    </row>
    <row r="429951" spans="101:101">
      <c r="CW429951" s="2195"/>
    </row>
    <row r="429975" spans="101:101">
      <c r="CW429975" s="2210"/>
    </row>
    <row r="429976" spans="101:101">
      <c r="CW429976" s="2195"/>
    </row>
    <row r="430000" spans="101:101">
      <c r="CW430000" s="2210"/>
    </row>
    <row r="430001" spans="101:101">
      <c r="CW430001" s="2195"/>
    </row>
    <row r="430025" spans="101:101">
      <c r="CW430025" s="2210"/>
    </row>
    <row r="430026" spans="101:101">
      <c r="CW430026" s="2195"/>
    </row>
    <row r="430050" spans="101:101">
      <c r="CW430050" s="2210"/>
    </row>
    <row r="430051" spans="101:101">
      <c r="CW430051" s="2195"/>
    </row>
    <row r="430075" spans="101:101">
      <c r="CW430075" s="2210"/>
    </row>
    <row r="430076" spans="101:101">
      <c r="CW430076" s="2195"/>
    </row>
    <row r="430100" spans="101:101">
      <c r="CW430100" s="2210"/>
    </row>
    <row r="430101" spans="101:101">
      <c r="CW430101" s="2195"/>
    </row>
    <row r="430125" spans="101:101">
      <c r="CW430125" s="2210"/>
    </row>
    <row r="430126" spans="101:101">
      <c r="CW430126" s="2195"/>
    </row>
    <row r="430150" spans="101:101">
      <c r="CW430150" s="2210"/>
    </row>
    <row r="430151" spans="101:101">
      <c r="CW430151" s="2195"/>
    </row>
    <row r="430175" spans="101:101">
      <c r="CW430175" s="2210"/>
    </row>
    <row r="430176" spans="101:101">
      <c r="CW430176" s="2195"/>
    </row>
    <row r="430200" spans="101:101">
      <c r="CW430200" s="2210"/>
    </row>
    <row r="430201" spans="101:101">
      <c r="CW430201" s="2195"/>
    </row>
    <row r="430225" spans="101:101">
      <c r="CW430225" s="2210"/>
    </row>
    <row r="430226" spans="101:101">
      <c r="CW430226" s="2195"/>
    </row>
    <row r="430250" spans="101:101">
      <c r="CW430250" s="2210"/>
    </row>
    <row r="430251" spans="101:101">
      <c r="CW430251" s="2195"/>
    </row>
    <row r="430275" spans="101:101">
      <c r="CW430275" s="2210"/>
    </row>
    <row r="430276" spans="101:101">
      <c r="CW430276" s="2195"/>
    </row>
    <row r="430300" spans="101:101">
      <c r="CW430300" s="2210"/>
    </row>
    <row r="430301" spans="101:101">
      <c r="CW430301" s="2195"/>
    </row>
    <row r="430325" spans="101:101">
      <c r="CW430325" s="2210"/>
    </row>
    <row r="430326" spans="101:101">
      <c r="CW430326" s="2195"/>
    </row>
    <row r="430350" spans="101:101">
      <c r="CW430350" s="2210"/>
    </row>
    <row r="430351" spans="101:101">
      <c r="CW430351" s="2195"/>
    </row>
    <row r="430375" spans="101:101">
      <c r="CW430375" s="2210"/>
    </row>
    <row r="430376" spans="101:101">
      <c r="CW430376" s="2195"/>
    </row>
    <row r="430400" spans="101:101">
      <c r="CW430400" s="2210"/>
    </row>
    <row r="430401" spans="101:101">
      <c r="CW430401" s="2195"/>
    </row>
    <row r="430425" spans="101:101">
      <c r="CW430425" s="2210"/>
    </row>
    <row r="430426" spans="101:101">
      <c r="CW430426" s="2195"/>
    </row>
    <row r="430450" spans="101:101">
      <c r="CW430450" s="2210"/>
    </row>
    <row r="430451" spans="101:101">
      <c r="CW430451" s="2195"/>
    </row>
    <row r="430475" spans="101:101">
      <c r="CW430475" s="2210"/>
    </row>
    <row r="430476" spans="101:101">
      <c r="CW430476" s="2195"/>
    </row>
    <row r="430500" spans="101:101">
      <c r="CW430500" s="2210"/>
    </row>
    <row r="430501" spans="101:101">
      <c r="CW430501" s="2195"/>
    </row>
    <row r="430525" spans="101:101">
      <c r="CW430525" s="2210"/>
    </row>
    <row r="430526" spans="101:101">
      <c r="CW430526" s="2195"/>
    </row>
    <row r="430550" spans="101:101">
      <c r="CW430550" s="2210"/>
    </row>
    <row r="430551" spans="101:101">
      <c r="CW430551" s="2195"/>
    </row>
    <row r="430575" spans="101:101">
      <c r="CW430575" s="2210"/>
    </row>
    <row r="430576" spans="101:101">
      <c r="CW430576" s="2195"/>
    </row>
    <row r="430600" spans="101:101">
      <c r="CW430600" s="2210"/>
    </row>
    <row r="430601" spans="101:101">
      <c r="CW430601" s="2195"/>
    </row>
    <row r="430625" spans="101:101">
      <c r="CW430625" s="2210"/>
    </row>
    <row r="430626" spans="101:101">
      <c r="CW430626" s="2195"/>
    </row>
    <row r="430650" spans="101:101">
      <c r="CW430650" s="2210"/>
    </row>
    <row r="430651" spans="101:101">
      <c r="CW430651" s="2195"/>
    </row>
    <row r="430675" spans="101:101">
      <c r="CW430675" s="2210"/>
    </row>
    <row r="430676" spans="101:101">
      <c r="CW430676" s="2195"/>
    </row>
    <row r="430700" spans="101:101">
      <c r="CW430700" s="2210"/>
    </row>
    <row r="430701" spans="101:101">
      <c r="CW430701" s="2195"/>
    </row>
    <row r="430725" spans="101:101">
      <c r="CW430725" s="2210"/>
    </row>
    <row r="430726" spans="101:101">
      <c r="CW430726" s="2195"/>
    </row>
    <row r="430750" spans="101:101">
      <c r="CW430750" s="2210"/>
    </row>
    <row r="430751" spans="101:101">
      <c r="CW430751" s="2195"/>
    </row>
    <row r="430775" spans="101:101">
      <c r="CW430775" s="2210"/>
    </row>
    <row r="430776" spans="101:101">
      <c r="CW430776" s="2195"/>
    </row>
    <row r="430800" spans="101:101">
      <c r="CW430800" s="2210"/>
    </row>
    <row r="430801" spans="101:101">
      <c r="CW430801" s="2195"/>
    </row>
    <row r="430825" spans="101:101">
      <c r="CW430825" s="2210"/>
    </row>
    <row r="430826" spans="101:101">
      <c r="CW430826" s="2195"/>
    </row>
    <row r="430850" spans="101:101">
      <c r="CW430850" s="2210"/>
    </row>
    <row r="430851" spans="101:101">
      <c r="CW430851" s="2195"/>
    </row>
    <row r="430875" spans="101:101">
      <c r="CW430875" s="2210"/>
    </row>
    <row r="430876" spans="101:101">
      <c r="CW430876" s="2195"/>
    </row>
    <row r="430900" spans="101:101">
      <c r="CW430900" s="2210"/>
    </row>
    <row r="430901" spans="101:101">
      <c r="CW430901" s="2195"/>
    </row>
    <row r="430925" spans="101:101">
      <c r="CW430925" s="2210"/>
    </row>
    <row r="430926" spans="101:101">
      <c r="CW430926" s="2195"/>
    </row>
    <row r="430950" spans="101:101">
      <c r="CW430950" s="2210"/>
    </row>
    <row r="430951" spans="101:101">
      <c r="CW430951" s="2195"/>
    </row>
    <row r="430975" spans="101:101">
      <c r="CW430975" s="2210"/>
    </row>
    <row r="430976" spans="101:101">
      <c r="CW430976" s="2195"/>
    </row>
    <row r="431000" spans="101:101">
      <c r="CW431000" s="2210"/>
    </row>
    <row r="431001" spans="101:101">
      <c r="CW431001" s="2195"/>
    </row>
    <row r="431025" spans="101:101">
      <c r="CW431025" s="2210"/>
    </row>
    <row r="431026" spans="101:101">
      <c r="CW431026" s="2195"/>
    </row>
    <row r="431050" spans="101:101">
      <c r="CW431050" s="2210"/>
    </row>
    <row r="431051" spans="101:101">
      <c r="CW431051" s="2195"/>
    </row>
    <row r="431075" spans="101:101">
      <c r="CW431075" s="2210"/>
    </row>
    <row r="431076" spans="101:101">
      <c r="CW431076" s="2195"/>
    </row>
    <row r="431100" spans="101:101">
      <c r="CW431100" s="2210"/>
    </row>
    <row r="431101" spans="101:101">
      <c r="CW431101" s="2195"/>
    </row>
    <row r="431125" spans="101:101">
      <c r="CW431125" s="2210"/>
    </row>
    <row r="431126" spans="101:101">
      <c r="CW431126" s="2195"/>
    </row>
    <row r="431150" spans="101:101">
      <c r="CW431150" s="2210"/>
    </row>
    <row r="431151" spans="101:101">
      <c r="CW431151" s="2195"/>
    </row>
    <row r="431175" spans="101:101">
      <c r="CW431175" s="2210"/>
    </row>
    <row r="431176" spans="101:101">
      <c r="CW431176" s="2195"/>
    </row>
    <row r="431200" spans="101:101">
      <c r="CW431200" s="2210"/>
    </row>
    <row r="431201" spans="101:101">
      <c r="CW431201" s="2195"/>
    </row>
    <row r="431225" spans="101:101">
      <c r="CW431225" s="2210"/>
    </row>
    <row r="431226" spans="101:101">
      <c r="CW431226" s="2195"/>
    </row>
    <row r="431250" spans="101:101">
      <c r="CW431250" s="2210"/>
    </row>
    <row r="431251" spans="101:101">
      <c r="CW431251" s="2195"/>
    </row>
    <row r="431275" spans="101:101">
      <c r="CW431275" s="2210"/>
    </row>
    <row r="431276" spans="101:101">
      <c r="CW431276" s="2195"/>
    </row>
    <row r="431300" spans="101:101">
      <c r="CW431300" s="2210"/>
    </row>
    <row r="431301" spans="101:101">
      <c r="CW431301" s="2195"/>
    </row>
    <row r="431325" spans="101:101">
      <c r="CW431325" s="2210"/>
    </row>
    <row r="431326" spans="101:101">
      <c r="CW431326" s="2195"/>
    </row>
    <row r="431350" spans="101:101">
      <c r="CW431350" s="2210"/>
    </row>
    <row r="431351" spans="101:101">
      <c r="CW431351" s="2195"/>
    </row>
    <row r="431375" spans="101:101">
      <c r="CW431375" s="2210"/>
    </row>
    <row r="431376" spans="101:101">
      <c r="CW431376" s="2195"/>
    </row>
    <row r="431400" spans="101:101">
      <c r="CW431400" s="2210"/>
    </row>
    <row r="431401" spans="101:101">
      <c r="CW431401" s="2195"/>
    </row>
    <row r="431425" spans="101:101">
      <c r="CW431425" s="2210"/>
    </row>
    <row r="431426" spans="101:101">
      <c r="CW431426" s="2195"/>
    </row>
    <row r="431450" spans="101:101">
      <c r="CW431450" s="2210"/>
    </row>
    <row r="431451" spans="101:101">
      <c r="CW431451" s="2195"/>
    </row>
    <row r="431475" spans="101:101">
      <c r="CW431475" s="2210"/>
    </row>
    <row r="431476" spans="101:101">
      <c r="CW431476" s="2195"/>
    </row>
    <row r="431500" spans="101:101">
      <c r="CW431500" s="2210"/>
    </row>
    <row r="431501" spans="101:101">
      <c r="CW431501" s="2195"/>
    </row>
    <row r="431525" spans="101:101">
      <c r="CW431525" s="2210"/>
    </row>
    <row r="431526" spans="101:101">
      <c r="CW431526" s="2195"/>
    </row>
    <row r="431550" spans="101:101">
      <c r="CW431550" s="2210"/>
    </row>
    <row r="431551" spans="101:101">
      <c r="CW431551" s="2195"/>
    </row>
    <row r="431575" spans="101:101">
      <c r="CW431575" s="2210"/>
    </row>
    <row r="431576" spans="101:101">
      <c r="CW431576" s="2195"/>
    </row>
    <row r="431600" spans="101:101">
      <c r="CW431600" s="2210"/>
    </row>
    <row r="431601" spans="101:101">
      <c r="CW431601" s="2195"/>
    </row>
    <row r="431625" spans="101:101">
      <c r="CW431625" s="2210"/>
    </row>
    <row r="431626" spans="101:101">
      <c r="CW431626" s="2195"/>
    </row>
    <row r="431650" spans="101:101">
      <c r="CW431650" s="2210"/>
    </row>
    <row r="431651" spans="101:101">
      <c r="CW431651" s="2195"/>
    </row>
    <row r="431675" spans="101:101">
      <c r="CW431675" s="2210"/>
    </row>
    <row r="431676" spans="101:101">
      <c r="CW431676" s="2195"/>
    </row>
    <row r="431700" spans="101:101">
      <c r="CW431700" s="2210"/>
    </row>
    <row r="431701" spans="101:101">
      <c r="CW431701" s="2195"/>
    </row>
    <row r="431725" spans="101:101">
      <c r="CW431725" s="2210"/>
    </row>
    <row r="431726" spans="101:101">
      <c r="CW431726" s="2195"/>
    </row>
    <row r="431750" spans="101:101">
      <c r="CW431750" s="2210"/>
    </row>
    <row r="431751" spans="101:101">
      <c r="CW431751" s="2195"/>
    </row>
    <row r="431775" spans="101:101">
      <c r="CW431775" s="2210"/>
    </row>
    <row r="431776" spans="101:101">
      <c r="CW431776" s="2195"/>
    </row>
    <row r="431800" spans="101:101">
      <c r="CW431800" s="2210"/>
    </row>
    <row r="431801" spans="101:101">
      <c r="CW431801" s="2195"/>
    </row>
    <row r="431825" spans="101:101">
      <c r="CW431825" s="2210"/>
    </row>
    <row r="431826" spans="101:101">
      <c r="CW431826" s="2195"/>
    </row>
    <row r="431850" spans="101:101">
      <c r="CW431850" s="2210"/>
    </row>
    <row r="431851" spans="101:101">
      <c r="CW431851" s="2195"/>
    </row>
    <row r="431875" spans="101:101">
      <c r="CW431875" s="2210"/>
    </row>
    <row r="431876" spans="101:101">
      <c r="CW431876" s="2195"/>
    </row>
    <row r="431900" spans="101:101">
      <c r="CW431900" s="2210"/>
    </row>
    <row r="431901" spans="101:101">
      <c r="CW431901" s="2195"/>
    </row>
    <row r="431925" spans="101:101">
      <c r="CW431925" s="2210"/>
    </row>
    <row r="431926" spans="101:101">
      <c r="CW431926" s="2195"/>
    </row>
    <row r="431950" spans="101:101">
      <c r="CW431950" s="2210"/>
    </row>
    <row r="431951" spans="101:101">
      <c r="CW431951" s="2195"/>
    </row>
    <row r="431975" spans="101:101">
      <c r="CW431975" s="2210"/>
    </row>
    <row r="431976" spans="101:101">
      <c r="CW431976" s="2195"/>
    </row>
    <row r="432000" spans="101:101">
      <c r="CW432000" s="2210"/>
    </row>
    <row r="432001" spans="101:101">
      <c r="CW432001" s="2195"/>
    </row>
    <row r="432025" spans="101:101">
      <c r="CW432025" s="2210"/>
    </row>
    <row r="432026" spans="101:101">
      <c r="CW432026" s="2195"/>
    </row>
    <row r="432050" spans="101:101">
      <c r="CW432050" s="2210"/>
    </row>
    <row r="432051" spans="101:101">
      <c r="CW432051" s="2195"/>
    </row>
    <row r="432075" spans="101:101">
      <c r="CW432075" s="2210"/>
    </row>
    <row r="432076" spans="101:101">
      <c r="CW432076" s="2195"/>
    </row>
    <row r="432100" spans="101:101">
      <c r="CW432100" s="2210"/>
    </row>
    <row r="432101" spans="101:101">
      <c r="CW432101" s="2195"/>
    </row>
    <row r="432125" spans="101:101">
      <c r="CW432125" s="2210"/>
    </row>
    <row r="432126" spans="101:101">
      <c r="CW432126" s="2195"/>
    </row>
    <row r="432150" spans="101:101">
      <c r="CW432150" s="2210"/>
    </row>
    <row r="432151" spans="101:101">
      <c r="CW432151" s="2195"/>
    </row>
    <row r="432175" spans="101:101">
      <c r="CW432175" s="2210"/>
    </row>
    <row r="432176" spans="101:101">
      <c r="CW432176" s="2195"/>
    </row>
    <row r="432200" spans="101:101">
      <c r="CW432200" s="2210"/>
    </row>
    <row r="432201" spans="101:101">
      <c r="CW432201" s="2195"/>
    </row>
    <row r="432225" spans="101:101">
      <c r="CW432225" s="2210"/>
    </row>
    <row r="432226" spans="101:101">
      <c r="CW432226" s="2195"/>
    </row>
    <row r="432250" spans="101:101">
      <c r="CW432250" s="2210"/>
    </row>
    <row r="432251" spans="101:101">
      <c r="CW432251" s="2195"/>
    </row>
    <row r="432275" spans="101:101">
      <c r="CW432275" s="2210"/>
    </row>
    <row r="432276" spans="101:101">
      <c r="CW432276" s="2195"/>
    </row>
    <row r="432300" spans="101:101">
      <c r="CW432300" s="2210"/>
    </row>
    <row r="432301" spans="101:101">
      <c r="CW432301" s="2195"/>
    </row>
    <row r="432325" spans="101:101">
      <c r="CW432325" s="2210"/>
    </row>
    <row r="432326" spans="101:101">
      <c r="CW432326" s="2195"/>
    </row>
    <row r="432350" spans="101:101">
      <c r="CW432350" s="2210"/>
    </row>
    <row r="432351" spans="101:101">
      <c r="CW432351" s="2195"/>
    </row>
    <row r="432375" spans="101:101">
      <c r="CW432375" s="2210"/>
    </row>
    <row r="432376" spans="101:101">
      <c r="CW432376" s="2195"/>
    </row>
    <row r="432400" spans="101:101">
      <c r="CW432400" s="2210"/>
    </row>
    <row r="432401" spans="101:101">
      <c r="CW432401" s="2195"/>
    </row>
    <row r="432425" spans="101:101">
      <c r="CW432425" s="2210"/>
    </row>
    <row r="432426" spans="101:101">
      <c r="CW432426" s="2195"/>
    </row>
    <row r="432450" spans="101:101">
      <c r="CW432450" s="2210"/>
    </row>
    <row r="432451" spans="101:101">
      <c r="CW432451" s="2195"/>
    </row>
    <row r="432475" spans="101:101">
      <c r="CW432475" s="2210"/>
    </row>
    <row r="432476" spans="101:101">
      <c r="CW432476" s="2195"/>
    </row>
    <row r="432500" spans="101:101">
      <c r="CW432500" s="2210"/>
    </row>
    <row r="432501" spans="101:101">
      <c r="CW432501" s="2195"/>
    </row>
    <row r="432525" spans="101:101">
      <c r="CW432525" s="2210"/>
    </row>
    <row r="432526" spans="101:101">
      <c r="CW432526" s="2195"/>
    </row>
    <row r="432550" spans="101:101">
      <c r="CW432550" s="2210"/>
    </row>
    <row r="432551" spans="101:101">
      <c r="CW432551" s="2195"/>
    </row>
    <row r="432575" spans="101:101">
      <c r="CW432575" s="2210"/>
    </row>
    <row r="432576" spans="101:101">
      <c r="CW432576" s="2195"/>
    </row>
    <row r="432600" spans="101:101">
      <c r="CW432600" s="2210"/>
    </row>
    <row r="432601" spans="101:101">
      <c r="CW432601" s="2195"/>
    </row>
    <row r="432625" spans="101:101">
      <c r="CW432625" s="2210"/>
    </row>
    <row r="432626" spans="101:101">
      <c r="CW432626" s="2195"/>
    </row>
    <row r="432650" spans="101:101">
      <c r="CW432650" s="2210"/>
    </row>
    <row r="432651" spans="101:101">
      <c r="CW432651" s="2195"/>
    </row>
    <row r="432675" spans="101:101">
      <c r="CW432675" s="2210"/>
    </row>
    <row r="432676" spans="101:101">
      <c r="CW432676" s="2195"/>
    </row>
    <row r="432700" spans="101:101">
      <c r="CW432700" s="2210"/>
    </row>
    <row r="432701" spans="101:101">
      <c r="CW432701" s="2195"/>
    </row>
    <row r="432725" spans="101:101">
      <c r="CW432725" s="2210"/>
    </row>
    <row r="432726" spans="101:101">
      <c r="CW432726" s="2195"/>
    </row>
    <row r="432750" spans="101:101">
      <c r="CW432750" s="2210"/>
    </row>
    <row r="432751" spans="101:101">
      <c r="CW432751" s="2195"/>
    </row>
    <row r="432775" spans="101:101">
      <c r="CW432775" s="2210"/>
    </row>
    <row r="432776" spans="101:101">
      <c r="CW432776" s="2195"/>
    </row>
    <row r="432800" spans="101:101">
      <c r="CW432800" s="2210"/>
    </row>
    <row r="432801" spans="101:101">
      <c r="CW432801" s="2195"/>
    </row>
    <row r="432825" spans="101:101">
      <c r="CW432825" s="2210"/>
    </row>
    <row r="432826" spans="101:101">
      <c r="CW432826" s="2195"/>
    </row>
    <row r="432850" spans="101:101">
      <c r="CW432850" s="2210"/>
    </row>
    <row r="432851" spans="101:101">
      <c r="CW432851" s="2195"/>
    </row>
    <row r="432875" spans="101:101">
      <c r="CW432875" s="2210"/>
    </row>
    <row r="432876" spans="101:101">
      <c r="CW432876" s="2195"/>
    </row>
    <row r="432900" spans="101:101">
      <c r="CW432900" s="2210"/>
    </row>
    <row r="432901" spans="101:101">
      <c r="CW432901" s="2195"/>
    </row>
    <row r="432925" spans="101:101">
      <c r="CW432925" s="2210"/>
    </row>
    <row r="432926" spans="101:101">
      <c r="CW432926" s="2195"/>
    </row>
    <row r="432950" spans="101:101">
      <c r="CW432950" s="2210"/>
    </row>
    <row r="432951" spans="101:101">
      <c r="CW432951" s="2195"/>
    </row>
    <row r="432975" spans="101:101">
      <c r="CW432975" s="2210"/>
    </row>
    <row r="432976" spans="101:101">
      <c r="CW432976" s="2195"/>
    </row>
    <row r="433000" spans="101:101">
      <c r="CW433000" s="2210"/>
    </row>
    <row r="433001" spans="101:101">
      <c r="CW433001" s="2195"/>
    </row>
    <row r="433025" spans="101:101">
      <c r="CW433025" s="2210"/>
    </row>
    <row r="433026" spans="101:101">
      <c r="CW433026" s="2195"/>
    </row>
    <row r="433050" spans="101:101">
      <c r="CW433050" s="2210"/>
    </row>
    <row r="433051" spans="101:101">
      <c r="CW433051" s="2195"/>
    </row>
    <row r="433075" spans="101:101">
      <c r="CW433075" s="2210"/>
    </row>
    <row r="433076" spans="101:101">
      <c r="CW433076" s="2195"/>
    </row>
    <row r="433100" spans="101:101">
      <c r="CW433100" s="2210"/>
    </row>
    <row r="433101" spans="101:101">
      <c r="CW433101" s="2195"/>
    </row>
    <row r="433125" spans="101:101">
      <c r="CW433125" s="2210"/>
    </row>
    <row r="433126" spans="101:101">
      <c r="CW433126" s="2195"/>
    </row>
    <row r="433150" spans="101:101">
      <c r="CW433150" s="2210"/>
    </row>
    <row r="433151" spans="101:101">
      <c r="CW433151" s="2195"/>
    </row>
    <row r="433175" spans="101:101">
      <c r="CW433175" s="2210"/>
    </row>
    <row r="433176" spans="101:101">
      <c r="CW433176" s="2195"/>
    </row>
    <row r="433200" spans="101:101">
      <c r="CW433200" s="2210"/>
    </row>
    <row r="433201" spans="101:101">
      <c r="CW433201" s="2195"/>
    </row>
    <row r="433225" spans="101:101">
      <c r="CW433225" s="2210"/>
    </row>
    <row r="433226" spans="101:101">
      <c r="CW433226" s="2195"/>
    </row>
    <row r="433250" spans="101:101">
      <c r="CW433250" s="2210"/>
    </row>
    <row r="433251" spans="101:101">
      <c r="CW433251" s="2195"/>
    </row>
    <row r="433275" spans="101:101">
      <c r="CW433275" s="2210"/>
    </row>
    <row r="433276" spans="101:101">
      <c r="CW433276" s="2195"/>
    </row>
    <row r="433300" spans="101:101">
      <c r="CW433300" s="2210"/>
    </row>
    <row r="433301" spans="101:101">
      <c r="CW433301" s="2195"/>
    </row>
    <row r="433325" spans="101:101">
      <c r="CW433325" s="2210"/>
    </row>
    <row r="433326" spans="101:101">
      <c r="CW433326" s="2195"/>
    </row>
    <row r="433350" spans="101:101">
      <c r="CW433350" s="2210"/>
    </row>
    <row r="433351" spans="101:101">
      <c r="CW433351" s="2195"/>
    </row>
    <row r="433375" spans="101:101">
      <c r="CW433375" s="2210"/>
    </row>
    <row r="433376" spans="101:101">
      <c r="CW433376" s="2195"/>
    </row>
    <row r="433400" spans="101:101">
      <c r="CW433400" s="2210"/>
    </row>
    <row r="433401" spans="101:101">
      <c r="CW433401" s="2195"/>
    </row>
    <row r="433425" spans="101:101">
      <c r="CW433425" s="2210"/>
    </row>
    <row r="433426" spans="101:101">
      <c r="CW433426" s="2195"/>
    </row>
    <row r="433450" spans="101:101">
      <c r="CW433450" s="2210"/>
    </row>
    <row r="433451" spans="101:101">
      <c r="CW433451" s="2195"/>
    </row>
    <row r="433475" spans="101:101">
      <c r="CW433475" s="2210"/>
    </row>
    <row r="433476" spans="101:101">
      <c r="CW433476" s="2195"/>
    </row>
    <row r="433500" spans="101:101">
      <c r="CW433500" s="2210"/>
    </row>
    <row r="433501" spans="101:101">
      <c r="CW433501" s="2195"/>
    </row>
    <row r="433525" spans="101:101">
      <c r="CW433525" s="2210"/>
    </row>
    <row r="433526" spans="101:101">
      <c r="CW433526" s="2195"/>
    </row>
    <row r="433550" spans="101:101">
      <c r="CW433550" s="2210"/>
    </row>
    <row r="433551" spans="101:101">
      <c r="CW433551" s="2195"/>
    </row>
    <row r="433575" spans="101:101">
      <c r="CW433575" s="2210"/>
    </row>
    <row r="433576" spans="101:101">
      <c r="CW433576" s="2195"/>
    </row>
    <row r="433600" spans="101:101">
      <c r="CW433600" s="2210"/>
    </row>
    <row r="433601" spans="101:101">
      <c r="CW433601" s="2195"/>
    </row>
    <row r="433625" spans="101:101">
      <c r="CW433625" s="2210"/>
    </row>
    <row r="433626" spans="101:101">
      <c r="CW433626" s="2195"/>
    </row>
    <row r="433650" spans="101:101">
      <c r="CW433650" s="2210"/>
    </row>
    <row r="433651" spans="101:101">
      <c r="CW433651" s="2195"/>
    </row>
    <row r="433675" spans="101:101">
      <c r="CW433675" s="2210"/>
    </row>
    <row r="433676" spans="101:101">
      <c r="CW433676" s="2195"/>
    </row>
    <row r="433700" spans="101:101">
      <c r="CW433700" s="2210"/>
    </row>
    <row r="433701" spans="101:101">
      <c r="CW433701" s="2195"/>
    </row>
    <row r="433725" spans="101:101">
      <c r="CW433725" s="2210"/>
    </row>
    <row r="433726" spans="101:101">
      <c r="CW433726" s="2195"/>
    </row>
    <row r="433750" spans="101:101">
      <c r="CW433750" s="2210"/>
    </row>
    <row r="433751" spans="101:101">
      <c r="CW433751" s="2195"/>
    </row>
    <row r="433775" spans="101:101">
      <c r="CW433775" s="2210"/>
    </row>
    <row r="433776" spans="101:101">
      <c r="CW433776" s="2195"/>
    </row>
    <row r="433800" spans="101:101">
      <c r="CW433800" s="2210"/>
    </row>
    <row r="433801" spans="101:101">
      <c r="CW433801" s="2195"/>
    </row>
    <row r="433825" spans="101:101">
      <c r="CW433825" s="2210"/>
    </row>
    <row r="433826" spans="101:101">
      <c r="CW433826" s="2195"/>
    </row>
    <row r="433850" spans="101:101">
      <c r="CW433850" s="2210"/>
    </row>
    <row r="433851" spans="101:101">
      <c r="CW433851" s="2195"/>
    </row>
    <row r="433875" spans="101:101">
      <c r="CW433875" s="2210"/>
    </row>
    <row r="433876" spans="101:101">
      <c r="CW433876" s="2195"/>
    </row>
    <row r="433900" spans="101:101">
      <c r="CW433900" s="2210"/>
    </row>
    <row r="433901" spans="101:101">
      <c r="CW433901" s="2195"/>
    </row>
    <row r="433925" spans="101:101">
      <c r="CW433925" s="2210"/>
    </row>
    <row r="433926" spans="101:101">
      <c r="CW433926" s="2195"/>
    </row>
    <row r="433950" spans="101:101">
      <c r="CW433950" s="2210"/>
    </row>
    <row r="433951" spans="101:101">
      <c r="CW433951" s="2195"/>
    </row>
    <row r="433975" spans="101:101">
      <c r="CW433975" s="2210"/>
    </row>
    <row r="433976" spans="101:101">
      <c r="CW433976" s="2195"/>
    </row>
    <row r="434000" spans="101:101">
      <c r="CW434000" s="2210"/>
    </row>
    <row r="434001" spans="101:101">
      <c r="CW434001" s="2195"/>
    </row>
    <row r="434025" spans="101:101">
      <c r="CW434025" s="2210"/>
    </row>
    <row r="434026" spans="101:101">
      <c r="CW434026" s="2195"/>
    </row>
    <row r="434050" spans="101:101">
      <c r="CW434050" s="2210"/>
    </row>
    <row r="434051" spans="101:101">
      <c r="CW434051" s="2195"/>
    </row>
    <row r="434075" spans="101:101">
      <c r="CW434075" s="2210"/>
    </row>
    <row r="434076" spans="101:101">
      <c r="CW434076" s="2195"/>
    </row>
    <row r="434100" spans="101:101">
      <c r="CW434100" s="2210"/>
    </row>
    <row r="434101" spans="101:101">
      <c r="CW434101" s="2195"/>
    </row>
    <row r="434125" spans="101:101">
      <c r="CW434125" s="2210"/>
    </row>
    <row r="434126" spans="101:101">
      <c r="CW434126" s="2195"/>
    </row>
    <row r="434150" spans="101:101">
      <c r="CW434150" s="2210"/>
    </row>
    <row r="434151" spans="101:101">
      <c r="CW434151" s="2195"/>
    </row>
    <row r="434175" spans="101:101">
      <c r="CW434175" s="2210"/>
    </row>
    <row r="434176" spans="101:101">
      <c r="CW434176" s="2195"/>
    </row>
    <row r="434200" spans="101:101">
      <c r="CW434200" s="2210"/>
    </row>
    <row r="434201" spans="101:101">
      <c r="CW434201" s="2195"/>
    </row>
    <row r="434225" spans="101:101">
      <c r="CW434225" s="2210"/>
    </row>
    <row r="434226" spans="101:101">
      <c r="CW434226" s="2195"/>
    </row>
    <row r="434250" spans="101:101">
      <c r="CW434250" s="2210"/>
    </row>
    <row r="434251" spans="101:101">
      <c r="CW434251" s="2195"/>
    </row>
    <row r="434275" spans="101:101">
      <c r="CW434275" s="2210"/>
    </row>
    <row r="434276" spans="101:101">
      <c r="CW434276" s="2195"/>
    </row>
    <row r="434300" spans="101:101">
      <c r="CW434300" s="2210"/>
    </row>
    <row r="434301" spans="101:101">
      <c r="CW434301" s="2195"/>
    </row>
    <row r="434325" spans="101:101">
      <c r="CW434325" s="2210"/>
    </row>
    <row r="434326" spans="101:101">
      <c r="CW434326" s="2195"/>
    </row>
    <row r="434350" spans="101:101">
      <c r="CW434350" s="2210"/>
    </row>
    <row r="434351" spans="101:101">
      <c r="CW434351" s="2195"/>
    </row>
    <row r="434375" spans="101:101">
      <c r="CW434375" s="2210"/>
    </row>
    <row r="434376" spans="101:101">
      <c r="CW434376" s="2195"/>
    </row>
    <row r="434400" spans="101:101">
      <c r="CW434400" s="2210"/>
    </row>
    <row r="434401" spans="101:101">
      <c r="CW434401" s="2195"/>
    </row>
    <row r="434425" spans="101:101">
      <c r="CW434425" s="2210"/>
    </row>
    <row r="434426" spans="101:101">
      <c r="CW434426" s="2195"/>
    </row>
    <row r="434450" spans="101:101">
      <c r="CW434450" s="2210"/>
    </row>
    <row r="434451" spans="101:101">
      <c r="CW434451" s="2195"/>
    </row>
    <row r="434475" spans="101:101">
      <c r="CW434475" s="2210"/>
    </row>
    <row r="434476" spans="101:101">
      <c r="CW434476" s="2195"/>
    </row>
    <row r="434500" spans="101:101">
      <c r="CW434500" s="2210"/>
    </row>
    <row r="434501" spans="101:101">
      <c r="CW434501" s="2195"/>
    </row>
    <row r="434525" spans="101:101">
      <c r="CW434525" s="2210"/>
    </row>
    <row r="434526" spans="101:101">
      <c r="CW434526" s="2195"/>
    </row>
    <row r="434550" spans="101:101">
      <c r="CW434550" s="2210"/>
    </row>
    <row r="434551" spans="101:101">
      <c r="CW434551" s="2195"/>
    </row>
    <row r="434575" spans="101:101">
      <c r="CW434575" s="2210"/>
    </row>
    <row r="434576" spans="101:101">
      <c r="CW434576" s="2195"/>
    </row>
    <row r="434600" spans="101:101">
      <c r="CW434600" s="2210"/>
    </row>
    <row r="434601" spans="101:101">
      <c r="CW434601" s="2195"/>
    </row>
    <row r="434625" spans="101:101">
      <c r="CW434625" s="2210"/>
    </row>
    <row r="434626" spans="101:101">
      <c r="CW434626" s="2195"/>
    </row>
    <row r="434650" spans="101:101">
      <c r="CW434650" s="2210"/>
    </row>
    <row r="434651" spans="101:101">
      <c r="CW434651" s="2195"/>
    </row>
    <row r="434675" spans="101:101">
      <c r="CW434675" s="2210"/>
    </row>
    <row r="434676" spans="101:101">
      <c r="CW434676" s="2195"/>
    </row>
    <row r="434700" spans="101:101">
      <c r="CW434700" s="2210"/>
    </row>
    <row r="434701" spans="101:101">
      <c r="CW434701" s="2195"/>
    </row>
    <row r="434725" spans="101:101">
      <c r="CW434725" s="2210"/>
    </row>
    <row r="434726" spans="101:101">
      <c r="CW434726" s="2195"/>
    </row>
    <row r="434750" spans="101:101">
      <c r="CW434750" s="2210"/>
    </row>
    <row r="434751" spans="101:101">
      <c r="CW434751" s="2195"/>
    </row>
    <row r="434775" spans="101:101">
      <c r="CW434775" s="2210"/>
    </row>
    <row r="434776" spans="101:101">
      <c r="CW434776" s="2195"/>
    </row>
    <row r="434800" spans="101:101">
      <c r="CW434800" s="2210"/>
    </row>
    <row r="434801" spans="101:101">
      <c r="CW434801" s="2195"/>
    </row>
    <row r="434825" spans="101:101">
      <c r="CW434825" s="2210"/>
    </row>
    <row r="434826" spans="101:101">
      <c r="CW434826" s="2195"/>
    </row>
    <row r="434850" spans="101:101">
      <c r="CW434850" s="2210"/>
    </row>
    <row r="434851" spans="101:101">
      <c r="CW434851" s="2195"/>
    </row>
    <row r="434875" spans="101:101">
      <c r="CW434875" s="2210"/>
    </row>
    <row r="434876" spans="101:101">
      <c r="CW434876" s="2195"/>
    </row>
    <row r="434900" spans="101:101">
      <c r="CW434900" s="2210"/>
    </row>
    <row r="434901" spans="101:101">
      <c r="CW434901" s="2195"/>
    </row>
    <row r="434925" spans="101:101">
      <c r="CW434925" s="2210"/>
    </row>
    <row r="434926" spans="101:101">
      <c r="CW434926" s="2195"/>
    </row>
    <row r="434950" spans="101:101">
      <c r="CW434950" s="2210"/>
    </row>
    <row r="434951" spans="101:101">
      <c r="CW434951" s="2195"/>
    </row>
    <row r="434975" spans="101:101">
      <c r="CW434975" s="2210"/>
    </row>
    <row r="434976" spans="101:101">
      <c r="CW434976" s="2195"/>
    </row>
    <row r="435000" spans="101:101">
      <c r="CW435000" s="2210"/>
    </row>
    <row r="435001" spans="101:101">
      <c r="CW435001" s="2195"/>
    </row>
    <row r="435025" spans="101:101">
      <c r="CW435025" s="2210"/>
    </row>
    <row r="435026" spans="101:101">
      <c r="CW435026" s="2195"/>
    </row>
    <row r="435050" spans="101:101">
      <c r="CW435050" s="2210"/>
    </row>
    <row r="435051" spans="101:101">
      <c r="CW435051" s="2195"/>
    </row>
    <row r="435075" spans="101:101">
      <c r="CW435075" s="2210"/>
    </row>
    <row r="435076" spans="101:101">
      <c r="CW435076" s="2195"/>
    </row>
    <row r="435100" spans="101:101">
      <c r="CW435100" s="2210"/>
    </row>
    <row r="435101" spans="101:101">
      <c r="CW435101" s="2195"/>
    </row>
    <row r="435125" spans="101:101">
      <c r="CW435125" s="2210"/>
    </row>
    <row r="435126" spans="101:101">
      <c r="CW435126" s="2195"/>
    </row>
    <row r="435150" spans="101:101">
      <c r="CW435150" s="2210"/>
    </row>
    <row r="435151" spans="101:101">
      <c r="CW435151" s="2195"/>
    </row>
    <row r="435175" spans="101:101">
      <c r="CW435175" s="2210"/>
    </row>
    <row r="435176" spans="101:101">
      <c r="CW435176" s="2195"/>
    </row>
    <row r="435200" spans="101:101">
      <c r="CW435200" s="2210"/>
    </row>
    <row r="435201" spans="101:101">
      <c r="CW435201" s="2195"/>
    </row>
    <row r="435225" spans="101:101">
      <c r="CW435225" s="2210"/>
    </row>
    <row r="435226" spans="101:101">
      <c r="CW435226" s="2195"/>
    </row>
    <row r="435250" spans="101:101">
      <c r="CW435250" s="2210"/>
    </row>
    <row r="435251" spans="101:101">
      <c r="CW435251" s="2195"/>
    </row>
    <row r="435275" spans="101:101">
      <c r="CW435275" s="2210"/>
    </row>
    <row r="435276" spans="101:101">
      <c r="CW435276" s="2195"/>
    </row>
    <row r="435300" spans="101:101">
      <c r="CW435300" s="2210"/>
    </row>
    <row r="435301" spans="101:101">
      <c r="CW435301" s="2195"/>
    </row>
    <row r="435325" spans="101:101">
      <c r="CW435325" s="2210"/>
    </row>
    <row r="435326" spans="101:101">
      <c r="CW435326" s="2195"/>
    </row>
    <row r="435350" spans="101:101">
      <c r="CW435350" s="2210"/>
    </row>
    <row r="435351" spans="101:101">
      <c r="CW435351" s="2195"/>
    </row>
    <row r="435375" spans="101:101">
      <c r="CW435375" s="2210"/>
    </row>
    <row r="435376" spans="101:101">
      <c r="CW435376" s="2195"/>
    </row>
    <row r="435400" spans="101:101">
      <c r="CW435400" s="2210"/>
    </row>
    <row r="435401" spans="101:101">
      <c r="CW435401" s="2195"/>
    </row>
    <row r="435425" spans="101:101">
      <c r="CW435425" s="2210"/>
    </row>
    <row r="435426" spans="101:101">
      <c r="CW435426" s="2195"/>
    </row>
    <row r="435450" spans="101:101">
      <c r="CW435450" s="2210"/>
    </row>
    <row r="435451" spans="101:101">
      <c r="CW435451" s="2195"/>
    </row>
    <row r="435475" spans="101:101">
      <c r="CW435475" s="2210"/>
    </row>
    <row r="435476" spans="101:101">
      <c r="CW435476" s="2195"/>
    </row>
    <row r="435500" spans="101:101">
      <c r="CW435500" s="2210"/>
    </row>
    <row r="435501" spans="101:101">
      <c r="CW435501" s="2195"/>
    </row>
    <row r="435525" spans="101:101">
      <c r="CW435525" s="2210"/>
    </row>
    <row r="435526" spans="101:101">
      <c r="CW435526" s="2195"/>
    </row>
    <row r="435550" spans="101:101">
      <c r="CW435550" s="2210"/>
    </row>
    <row r="435551" spans="101:101">
      <c r="CW435551" s="2195"/>
    </row>
    <row r="435575" spans="101:101">
      <c r="CW435575" s="2210"/>
    </row>
    <row r="435576" spans="101:101">
      <c r="CW435576" s="2195"/>
    </row>
    <row r="435600" spans="101:101">
      <c r="CW435600" s="2210"/>
    </row>
    <row r="435601" spans="101:101">
      <c r="CW435601" s="2195"/>
    </row>
    <row r="435625" spans="101:101">
      <c r="CW435625" s="2210"/>
    </row>
    <row r="435626" spans="101:101">
      <c r="CW435626" s="2195"/>
    </row>
    <row r="435650" spans="101:101">
      <c r="CW435650" s="2210"/>
    </row>
    <row r="435651" spans="101:101">
      <c r="CW435651" s="2195"/>
    </row>
    <row r="435675" spans="101:101">
      <c r="CW435675" s="2210"/>
    </row>
    <row r="435676" spans="101:101">
      <c r="CW435676" s="2195"/>
    </row>
    <row r="435700" spans="101:101">
      <c r="CW435700" s="2210"/>
    </row>
    <row r="435701" spans="101:101">
      <c r="CW435701" s="2195"/>
    </row>
    <row r="435725" spans="101:101">
      <c r="CW435725" s="2210"/>
    </row>
    <row r="435726" spans="101:101">
      <c r="CW435726" s="2195"/>
    </row>
    <row r="435750" spans="101:101">
      <c r="CW435750" s="2210"/>
    </row>
    <row r="435751" spans="101:101">
      <c r="CW435751" s="2195"/>
    </row>
    <row r="435775" spans="101:101">
      <c r="CW435775" s="2210"/>
    </row>
    <row r="435776" spans="101:101">
      <c r="CW435776" s="2195"/>
    </row>
    <row r="435800" spans="101:101">
      <c r="CW435800" s="2210"/>
    </row>
    <row r="435801" spans="101:101">
      <c r="CW435801" s="2195"/>
    </row>
    <row r="435825" spans="101:101">
      <c r="CW435825" s="2210"/>
    </row>
    <row r="435826" spans="101:101">
      <c r="CW435826" s="2195"/>
    </row>
    <row r="435850" spans="101:101">
      <c r="CW435850" s="2210"/>
    </row>
    <row r="435851" spans="101:101">
      <c r="CW435851" s="2195"/>
    </row>
    <row r="435875" spans="101:101">
      <c r="CW435875" s="2210"/>
    </row>
    <row r="435876" spans="101:101">
      <c r="CW435876" s="2195"/>
    </row>
    <row r="435900" spans="101:101">
      <c r="CW435900" s="2210"/>
    </row>
    <row r="435901" spans="101:101">
      <c r="CW435901" s="2195"/>
    </row>
    <row r="435925" spans="101:101">
      <c r="CW435925" s="2210"/>
    </row>
    <row r="435926" spans="101:101">
      <c r="CW435926" s="2195"/>
    </row>
    <row r="435950" spans="101:101">
      <c r="CW435950" s="2210"/>
    </row>
    <row r="435951" spans="101:101">
      <c r="CW435951" s="2195"/>
    </row>
    <row r="435975" spans="101:101">
      <c r="CW435975" s="2210"/>
    </row>
    <row r="435976" spans="101:101">
      <c r="CW435976" s="2195"/>
    </row>
    <row r="436000" spans="101:101">
      <c r="CW436000" s="2210"/>
    </row>
    <row r="436001" spans="101:101">
      <c r="CW436001" s="2195"/>
    </row>
    <row r="436025" spans="101:101">
      <c r="CW436025" s="2210"/>
    </row>
    <row r="436026" spans="101:101">
      <c r="CW436026" s="2195"/>
    </row>
    <row r="436050" spans="101:101">
      <c r="CW436050" s="2210"/>
    </row>
    <row r="436051" spans="101:101">
      <c r="CW436051" s="2195"/>
    </row>
    <row r="436075" spans="101:101">
      <c r="CW436075" s="2210"/>
    </row>
    <row r="436076" spans="101:101">
      <c r="CW436076" s="2195"/>
    </row>
    <row r="436100" spans="101:101">
      <c r="CW436100" s="2210"/>
    </row>
    <row r="436101" spans="101:101">
      <c r="CW436101" s="2195"/>
    </row>
    <row r="436125" spans="101:101">
      <c r="CW436125" s="2210"/>
    </row>
    <row r="436126" spans="101:101">
      <c r="CW436126" s="2195"/>
    </row>
    <row r="436150" spans="101:101">
      <c r="CW436150" s="2210"/>
    </row>
    <row r="436151" spans="101:101">
      <c r="CW436151" s="2195"/>
    </row>
    <row r="436175" spans="101:101">
      <c r="CW436175" s="2210"/>
    </row>
    <row r="436176" spans="101:101">
      <c r="CW436176" s="2195"/>
    </row>
    <row r="436200" spans="101:101">
      <c r="CW436200" s="2210"/>
    </row>
    <row r="436201" spans="101:101">
      <c r="CW436201" s="2195"/>
    </row>
    <row r="436225" spans="101:101">
      <c r="CW436225" s="2210"/>
    </row>
    <row r="436226" spans="101:101">
      <c r="CW436226" s="2195"/>
    </row>
    <row r="436250" spans="101:101">
      <c r="CW436250" s="2210"/>
    </row>
    <row r="436251" spans="101:101">
      <c r="CW436251" s="2195"/>
    </row>
    <row r="436275" spans="101:101">
      <c r="CW436275" s="2210"/>
    </row>
    <row r="436276" spans="101:101">
      <c r="CW436276" s="2195"/>
    </row>
    <row r="436300" spans="101:101">
      <c r="CW436300" s="2210"/>
    </row>
    <row r="436301" spans="101:101">
      <c r="CW436301" s="2195"/>
    </row>
    <row r="436325" spans="101:101">
      <c r="CW436325" s="2210"/>
    </row>
    <row r="436326" spans="101:101">
      <c r="CW436326" s="2195"/>
    </row>
    <row r="436350" spans="101:101">
      <c r="CW436350" s="2210"/>
    </row>
    <row r="436351" spans="101:101">
      <c r="CW436351" s="2195"/>
    </row>
    <row r="436375" spans="101:101">
      <c r="CW436375" s="2210"/>
    </row>
    <row r="436376" spans="101:101">
      <c r="CW436376" s="2195"/>
    </row>
    <row r="436400" spans="101:101">
      <c r="CW436400" s="2210"/>
    </row>
    <row r="436401" spans="101:101">
      <c r="CW436401" s="2195"/>
    </row>
    <row r="436425" spans="101:101">
      <c r="CW436425" s="2210"/>
    </row>
    <row r="436426" spans="101:101">
      <c r="CW436426" s="2195"/>
    </row>
    <row r="436450" spans="101:101">
      <c r="CW436450" s="2210"/>
    </row>
    <row r="436451" spans="101:101">
      <c r="CW436451" s="2195"/>
    </row>
    <row r="436475" spans="101:101">
      <c r="CW436475" s="2210"/>
    </row>
    <row r="436476" spans="101:101">
      <c r="CW436476" s="2195"/>
    </row>
    <row r="436500" spans="101:101">
      <c r="CW436500" s="2210"/>
    </row>
    <row r="436501" spans="101:101">
      <c r="CW436501" s="2195"/>
    </row>
    <row r="436525" spans="101:101">
      <c r="CW436525" s="2210"/>
    </row>
    <row r="436526" spans="101:101">
      <c r="CW436526" s="2195"/>
    </row>
    <row r="436550" spans="101:101">
      <c r="CW436550" s="2210"/>
    </row>
    <row r="436551" spans="101:101">
      <c r="CW436551" s="2195"/>
    </row>
    <row r="436575" spans="101:101">
      <c r="CW436575" s="2210"/>
    </row>
    <row r="436576" spans="101:101">
      <c r="CW436576" s="2195"/>
    </row>
    <row r="436600" spans="101:101">
      <c r="CW436600" s="2210"/>
    </row>
    <row r="436601" spans="101:101">
      <c r="CW436601" s="2195"/>
    </row>
    <row r="436625" spans="101:101">
      <c r="CW436625" s="2210"/>
    </row>
    <row r="436626" spans="101:101">
      <c r="CW436626" s="2195"/>
    </row>
    <row r="436650" spans="101:101">
      <c r="CW436650" s="2210"/>
    </row>
    <row r="436651" spans="101:101">
      <c r="CW436651" s="2195"/>
    </row>
    <row r="436675" spans="101:101">
      <c r="CW436675" s="2210"/>
    </row>
    <row r="436676" spans="101:101">
      <c r="CW436676" s="2195"/>
    </row>
    <row r="436700" spans="101:101">
      <c r="CW436700" s="2210"/>
    </row>
    <row r="436701" spans="101:101">
      <c r="CW436701" s="2195"/>
    </row>
    <row r="436725" spans="101:101">
      <c r="CW436725" s="2210"/>
    </row>
    <row r="436726" spans="101:101">
      <c r="CW436726" s="2195"/>
    </row>
    <row r="436750" spans="101:101">
      <c r="CW436750" s="2210"/>
    </row>
    <row r="436751" spans="101:101">
      <c r="CW436751" s="2195"/>
    </row>
    <row r="436775" spans="101:101">
      <c r="CW436775" s="2210"/>
    </row>
    <row r="436776" spans="101:101">
      <c r="CW436776" s="2195"/>
    </row>
    <row r="436800" spans="101:101">
      <c r="CW436800" s="2210"/>
    </row>
    <row r="436801" spans="101:101">
      <c r="CW436801" s="2195"/>
    </row>
    <row r="436825" spans="101:101">
      <c r="CW436825" s="2210"/>
    </row>
    <row r="436826" spans="101:101">
      <c r="CW436826" s="2195"/>
    </row>
    <row r="436850" spans="101:101">
      <c r="CW436850" s="2210"/>
    </row>
    <row r="436851" spans="101:101">
      <c r="CW436851" s="2195"/>
    </row>
    <row r="436875" spans="101:101">
      <c r="CW436875" s="2210"/>
    </row>
    <row r="436876" spans="101:101">
      <c r="CW436876" s="2195"/>
    </row>
    <row r="436900" spans="101:101">
      <c r="CW436900" s="2210"/>
    </row>
    <row r="436901" spans="101:101">
      <c r="CW436901" s="2195"/>
    </row>
    <row r="436925" spans="101:101">
      <c r="CW436925" s="2210"/>
    </row>
    <row r="436926" spans="101:101">
      <c r="CW436926" s="2195"/>
    </row>
    <row r="436950" spans="101:101">
      <c r="CW436950" s="2210"/>
    </row>
    <row r="436951" spans="101:101">
      <c r="CW436951" s="2195"/>
    </row>
    <row r="436975" spans="101:101">
      <c r="CW436975" s="2210"/>
    </row>
    <row r="436976" spans="101:101">
      <c r="CW436976" s="2195"/>
    </row>
    <row r="437000" spans="101:101">
      <c r="CW437000" s="2210"/>
    </row>
    <row r="437001" spans="101:101">
      <c r="CW437001" s="2195"/>
    </row>
    <row r="437025" spans="101:101">
      <c r="CW437025" s="2210"/>
    </row>
    <row r="437026" spans="101:101">
      <c r="CW437026" s="2195"/>
    </row>
    <row r="437050" spans="101:101">
      <c r="CW437050" s="2210"/>
    </row>
    <row r="437051" spans="101:101">
      <c r="CW437051" s="2195"/>
    </row>
    <row r="437075" spans="101:101">
      <c r="CW437075" s="2210"/>
    </row>
    <row r="437076" spans="101:101">
      <c r="CW437076" s="2195"/>
    </row>
    <row r="437100" spans="101:101">
      <c r="CW437100" s="2210"/>
    </row>
    <row r="437101" spans="101:101">
      <c r="CW437101" s="2195"/>
    </row>
    <row r="437125" spans="101:101">
      <c r="CW437125" s="2210"/>
    </row>
    <row r="437126" spans="101:101">
      <c r="CW437126" s="2195"/>
    </row>
    <row r="437150" spans="101:101">
      <c r="CW437150" s="2210"/>
    </row>
    <row r="437151" spans="101:101">
      <c r="CW437151" s="2195"/>
    </row>
    <row r="437175" spans="101:101">
      <c r="CW437175" s="2210"/>
    </row>
    <row r="437176" spans="101:101">
      <c r="CW437176" s="2195"/>
    </row>
    <row r="437200" spans="101:101">
      <c r="CW437200" s="2210"/>
    </row>
    <row r="437201" spans="101:101">
      <c r="CW437201" s="2195"/>
    </row>
    <row r="437225" spans="101:101">
      <c r="CW437225" s="2210"/>
    </row>
    <row r="437226" spans="101:101">
      <c r="CW437226" s="2195"/>
    </row>
    <row r="437250" spans="101:101">
      <c r="CW437250" s="2210"/>
    </row>
    <row r="437251" spans="101:101">
      <c r="CW437251" s="2195"/>
    </row>
    <row r="437275" spans="101:101">
      <c r="CW437275" s="2210"/>
    </row>
    <row r="437276" spans="101:101">
      <c r="CW437276" s="2195"/>
    </row>
    <row r="437300" spans="101:101">
      <c r="CW437300" s="2210"/>
    </row>
    <row r="437301" spans="101:101">
      <c r="CW437301" s="2195"/>
    </row>
    <row r="437325" spans="101:101">
      <c r="CW437325" s="2210"/>
    </row>
    <row r="437326" spans="101:101">
      <c r="CW437326" s="2195"/>
    </row>
    <row r="437350" spans="101:101">
      <c r="CW437350" s="2210"/>
    </row>
    <row r="437351" spans="101:101">
      <c r="CW437351" s="2195"/>
    </row>
    <row r="437375" spans="101:101">
      <c r="CW437375" s="2210"/>
    </row>
    <row r="437376" spans="101:101">
      <c r="CW437376" s="2195"/>
    </row>
    <row r="437400" spans="101:101">
      <c r="CW437400" s="2210"/>
    </row>
    <row r="437401" spans="101:101">
      <c r="CW437401" s="2195"/>
    </row>
    <row r="437425" spans="101:101">
      <c r="CW437425" s="2210"/>
    </row>
    <row r="437426" spans="101:101">
      <c r="CW437426" s="2195"/>
    </row>
    <row r="437450" spans="101:101">
      <c r="CW437450" s="2210"/>
    </row>
    <row r="437451" spans="101:101">
      <c r="CW437451" s="2195"/>
    </row>
    <row r="437475" spans="101:101">
      <c r="CW437475" s="2210"/>
    </row>
    <row r="437476" spans="101:101">
      <c r="CW437476" s="2195"/>
    </row>
    <row r="437500" spans="101:101">
      <c r="CW437500" s="2210"/>
    </row>
    <row r="437501" spans="101:101">
      <c r="CW437501" s="2195"/>
    </row>
    <row r="437525" spans="101:101">
      <c r="CW437525" s="2210"/>
    </row>
    <row r="437526" spans="101:101">
      <c r="CW437526" s="2195"/>
    </row>
    <row r="437550" spans="101:101">
      <c r="CW437550" s="2210"/>
    </row>
    <row r="437551" spans="101:101">
      <c r="CW437551" s="2195"/>
    </row>
    <row r="437575" spans="101:101">
      <c r="CW437575" s="2210"/>
    </row>
    <row r="437576" spans="101:101">
      <c r="CW437576" s="2195"/>
    </row>
    <row r="437600" spans="101:101">
      <c r="CW437600" s="2210"/>
    </row>
    <row r="437601" spans="101:101">
      <c r="CW437601" s="2195"/>
    </row>
    <row r="437625" spans="101:101">
      <c r="CW437625" s="2210"/>
    </row>
    <row r="437626" spans="101:101">
      <c r="CW437626" s="2195"/>
    </row>
    <row r="437650" spans="101:101">
      <c r="CW437650" s="2210"/>
    </row>
    <row r="437651" spans="101:101">
      <c r="CW437651" s="2195"/>
    </row>
    <row r="437675" spans="101:101">
      <c r="CW437675" s="2210"/>
    </row>
    <row r="437676" spans="101:101">
      <c r="CW437676" s="2195"/>
    </row>
    <row r="437700" spans="101:101">
      <c r="CW437700" s="2210"/>
    </row>
    <row r="437701" spans="101:101">
      <c r="CW437701" s="2195"/>
    </row>
    <row r="437725" spans="101:101">
      <c r="CW437725" s="2210"/>
    </row>
    <row r="437726" spans="101:101">
      <c r="CW437726" s="2195"/>
    </row>
    <row r="437750" spans="101:101">
      <c r="CW437750" s="2210"/>
    </row>
    <row r="437751" spans="101:101">
      <c r="CW437751" s="2195"/>
    </row>
    <row r="437775" spans="101:101">
      <c r="CW437775" s="2210"/>
    </row>
    <row r="437776" spans="101:101">
      <c r="CW437776" s="2195"/>
    </row>
    <row r="437800" spans="101:101">
      <c r="CW437800" s="2210"/>
    </row>
    <row r="437801" spans="101:101">
      <c r="CW437801" s="2195"/>
    </row>
    <row r="437825" spans="101:101">
      <c r="CW437825" s="2210"/>
    </row>
    <row r="437826" spans="101:101">
      <c r="CW437826" s="2195"/>
    </row>
    <row r="437850" spans="101:101">
      <c r="CW437850" s="2210"/>
    </row>
    <row r="437851" spans="101:101">
      <c r="CW437851" s="2195"/>
    </row>
    <row r="437875" spans="101:101">
      <c r="CW437875" s="2210"/>
    </row>
    <row r="437876" spans="101:101">
      <c r="CW437876" s="2195"/>
    </row>
    <row r="437900" spans="101:101">
      <c r="CW437900" s="2210"/>
    </row>
    <row r="437901" spans="101:101">
      <c r="CW437901" s="2195"/>
    </row>
    <row r="437925" spans="101:101">
      <c r="CW437925" s="2210"/>
    </row>
    <row r="437926" spans="101:101">
      <c r="CW437926" s="2195"/>
    </row>
    <row r="437950" spans="101:101">
      <c r="CW437950" s="2210"/>
    </row>
    <row r="437951" spans="101:101">
      <c r="CW437951" s="2195"/>
    </row>
    <row r="437975" spans="101:101">
      <c r="CW437975" s="2210"/>
    </row>
    <row r="437976" spans="101:101">
      <c r="CW437976" s="2195"/>
    </row>
    <row r="438000" spans="101:101">
      <c r="CW438000" s="2210"/>
    </row>
    <row r="438001" spans="101:101">
      <c r="CW438001" s="2195"/>
    </row>
    <row r="438025" spans="101:101">
      <c r="CW438025" s="2210"/>
    </row>
    <row r="438026" spans="101:101">
      <c r="CW438026" s="2195"/>
    </row>
    <row r="438050" spans="101:101">
      <c r="CW438050" s="2210"/>
    </row>
    <row r="438051" spans="101:101">
      <c r="CW438051" s="2195"/>
    </row>
    <row r="438075" spans="101:101">
      <c r="CW438075" s="2210"/>
    </row>
    <row r="438076" spans="101:101">
      <c r="CW438076" s="2195"/>
    </row>
    <row r="438100" spans="101:101">
      <c r="CW438100" s="2210"/>
    </row>
    <row r="438101" spans="101:101">
      <c r="CW438101" s="2195"/>
    </row>
    <row r="438125" spans="101:101">
      <c r="CW438125" s="2210"/>
    </row>
    <row r="438126" spans="101:101">
      <c r="CW438126" s="2195"/>
    </row>
    <row r="438150" spans="101:101">
      <c r="CW438150" s="2210"/>
    </row>
    <row r="438151" spans="101:101">
      <c r="CW438151" s="2195"/>
    </row>
    <row r="438175" spans="101:101">
      <c r="CW438175" s="2210"/>
    </row>
    <row r="438176" spans="101:101">
      <c r="CW438176" s="2195"/>
    </row>
    <row r="438200" spans="101:101">
      <c r="CW438200" s="2210"/>
    </row>
    <row r="438201" spans="101:101">
      <c r="CW438201" s="2195"/>
    </row>
    <row r="438225" spans="101:101">
      <c r="CW438225" s="2210"/>
    </row>
    <row r="438226" spans="101:101">
      <c r="CW438226" s="2195"/>
    </row>
    <row r="438250" spans="101:101">
      <c r="CW438250" s="2210"/>
    </row>
    <row r="438251" spans="101:101">
      <c r="CW438251" s="2195"/>
    </row>
    <row r="438275" spans="101:101">
      <c r="CW438275" s="2210"/>
    </row>
    <row r="438276" spans="101:101">
      <c r="CW438276" s="2195"/>
    </row>
    <row r="438300" spans="101:101">
      <c r="CW438300" s="2210"/>
    </row>
    <row r="438301" spans="101:101">
      <c r="CW438301" s="2195"/>
    </row>
    <row r="438325" spans="101:101">
      <c r="CW438325" s="2210"/>
    </row>
    <row r="438326" spans="101:101">
      <c r="CW438326" s="2195"/>
    </row>
    <row r="438350" spans="101:101">
      <c r="CW438350" s="2210"/>
    </row>
    <row r="438351" spans="101:101">
      <c r="CW438351" s="2195"/>
    </row>
    <row r="438375" spans="101:101">
      <c r="CW438375" s="2210"/>
    </row>
    <row r="438376" spans="101:101">
      <c r="CW438376" s="2195"/>
    </row>
    <row r="438400" spans="101:101">
      <c r="CW438400" s="2210"/>
    </row>
    <row r="438401" spans="101:101">
      <c r="CW438401" s="2195"/>
    </row>
    <row r="438425" spans="101:101">
      <c r="CW438425" s="2210"/>
    </row>
    <row r="438426" spans="101:101">
      <c r="CW438426" s="2195"/>
    </row>
    <row r="438450" spans="101:101">
      <c r="CW438450" s="2210"/>
    </row>
    <row r="438451" spans="101:101">
      <c r="CW438451" s="2195"/>
    </row>
    <row r="438475" spans="101:101">
      <c r="CW438475" s="2210"/>
    </row>
    <row r="438476" spans="101:101">
      <c r="CW438476" s="2195"/>
    </row>
    <row r="438500" spans="101:101">
      <c r="CW438500" s="2210"/>
    </row>
    <row r="438501" spans="101:101">
      <c r="CW438501" s="2195"/>
    </row>
    <row r="438525" spans="101:101">
      <c r="CW438525" s="2210"/>
    </row>
    <row r="438526" spans="101:101">
      <c r="CW438526" s="2195"/>
    </row>
    <row r="438550" spans="101:101">
      <c r="CW438550" s="2210"/>
    </row>
    <row r="438551" spans="101:101">
      <c r="CW438551" s="2195"/>
    </row>
    <row r="438575" spans="101:101">
      <c r="CW438575" s="2210"/>
    </row>
    <row r="438576" spans="101:101">
      <c r="CW438576" s="2195"/>
    </row>
    <row r="438600" spans="101:101">
      <c r="CW438600" s="2210"/>
    </row>
    <row r="438601" spans="101:101">
      <c r="CW438601" s="2195"/>
    </row>
    <row r="438625" spans="101:101">
      <c r="CW438625" s="2210"/>
    </row>
    <row r="438626" spans="101:101">
      <c r="CW438626" s="2195"/>
    </row>
    <row r="438650" spans="101:101">
      <c r="CW438650" s="2210"/>
    </row>
    <row r="438651" spans="101:101">
      <c r="CW438651" s="2195"/>
    </row>
    <row r="438675" spans="101:101">
      <c r="CW438675" s="2210"/>
    </row>
    <row r="438676" spans="101:101">
      <c r="CW438676" s="2195"/>
    </row>
    <row r="438700" spans="101:101">
      <c r="CW438700" s="2210"/>
    </row>
    <row r="438701" spans="101:101">
      <c r="CW438701" s="2195"/>
    </row>
    <row r="438725" spans="101:101">
      <c r="CW438725" s="2210"/>
    </row>
    <row r="438726" spans="101:101">
      <c r="CW438726" s="2195"/>
    </row>
    <row r="438750" spans="101:101">
      <c r="CW438750" s="2210"/>
    </row>
    <row r="438751" spans="101:101">
      <c r="CW438751" s="2195"/>
    </row>
    <row r="438775" spans="101:101">
      <c r="CW438775" s="2210"/>
    </row>
    <row r="438776" spans="101:101">
      <c r="CW438776" s="2195"/>
    </row>
    <row r="438800" spans="101:101">
      <c r="CW438800" s="2210"/>
    </row>
    <row r="438801" spans="101:101">
      <c r="CW438801" s="2195"/>
    </row>
    <row r="438825" spans="101:101">
      <c r="CW438825" s="2210"/>
    </row>
    <row r="438826" spans="101:101">
      <c r="CW438826" s="2195"/>
    </row>
    <row r="438850" spans="101:101">
      <c r="CW438850" s="2210"/>
    </row>
    <row r="438851" spans="101:101">
      <c r="CW438851" s="2195"/>
    </row>
    <row r="438875" spans="101:101">
      <c r="CW438875" s="2210"/>
    </row>
    <row r="438876" spans="101:101">
      <c r="CW438876" s="2195"/>
    </row>
    <row r="438900" spans="101:101">
      <c r="CW438900" s="2210"/>
    </row>
    <row r="438901" spans="101:101">
      <c r="CW438901" s="2195"/>
    </row>
    <row r="438925" spans="101:101">
      <c r="CW438925" s="2210"/>
    </row>
    <row r="438926" spans="101:101">
      <c r="CW438926" s="2195"/>
    </row>
    <row r="438950" spans="101:101">
      <c r="CW438950" s="2210"/>
    </row>
    <row r="438951" spans="101:101">
      <c r="CW438951" s="2195"/>
    </row>
    <row r="438975" spans="101:101">
      <c r="CW438975" s="2210"/>
    </row>
    <row r="438976" spans="101:101">
      <c r="CW438976" s="2195"/>
    </row>
    <row r="439000" spans="101:101">
      <c r="CW439000" s="2210"/>
    </row>
    <row r="439001" spans="101:101">
      <c r="CW439001" s="2195"/>
    </row>
    <row r="439025" spans="101:101">
      <c r="CW439025" s="2210"/>
    </row>
    <row r="439026" spans="101:101">
      <c r="CW439026" s="2195"/>
    </row>
    <row r="439050" spans="101:101">
      <c r="CW439050" s="2210"/>
    </row>
    <row r="439051" spans="101:101">
      <c r="CW439051" s="2195"/>
    </row>
    <row r="439075" spans="101:101">
      <c r="CW439075" s="2210"/>
    </row>
    <row r="439076" spans="101:101">
      <c r="CW439076" s="2195"/>
    </row>
    <row r="439100" spans="101:101">
      <c r="CW439100" s="2210"/>
    </row>
    <row r="439101" spans="101:101">
      <c r="CW439101" s="2195"/>
    </row>
    <row r="439125" spans="101:101">
      <c r="CW439125" s="2210"/>
    </row>
    <row r="439126" spans="101:101">
      <c r="CW439126" s="2195"/>
    </row>
    <row r="439150" spans="101:101">
      <c r="CW439150" s="2210"/>
    </row>
    <row r="439151" spans="101:101">
      <c r="CW439151" s="2195"/>
    </row>
    <row r="439175" spans="101:101">
      <c r="CW439175" s="2210"/>
    </row>
    <row r="439176" spans="101:101">
      <c r="CW439176" s="2195"/>
    </row>
    <row r="439200" spans="101:101">
      <c r="CW439200" s="2210"/>
    </row>
    <row r="439201" spans="101:101">
      <c r="CW439201" s="2195"/>
    </row>
    <row r="439225" spans="101:101">
      <c r="CW439225" s="2210"/>
    </row>
    <row r="439226" spans="101:101">
      <c r="CW439226" s="2195"/>
    </row>
    <row r="439250" spans="101:101">
      <c r="CW439250" s="2210"/>
    </row>
    <row r="439251" spans="101:101">
      <c r="CW439251" s="2195"/>
    </row>
    <row r="439275" spans="101:101">
      <c r="CW439275" s="2210"/>
    </row>
    <row r="439276" spans="101:101">
      <c r="CW439276" s="2195"/>
    </row>
    <row r="439300" spans="101:101">
      <c r="CW439300" s="2210"/>
    </row>
    <row r="439301" spans="101:101">
      <c r="CW439301" s="2195"/>
    </row>
    <row r="439325" spans="101:101">
      <c r="CW439325" s="2210"/>
    </row>
    <row r="439326" spans="101:101">
      <c r="CW439326" s="2195"/>
    </row>
    <row r="439350" spans="101:101">
      <c r="CW439350" s="2210"/>
    </row>
    <row r="439351" spans="101:101">
      <c r="CW439351" s="2195"/>
    </row>
    <row r="439375" spans="101:101">
      <c r="CW439375" s="2210"/>
    </row>
    <row r="439376" spans="101:101">
      <c r="CW439376" s="2195"/>
    </row>
    <row r="439400" spans="101:101">
      <c r="CW439400" s="2210"/>
    </row>
    <row r="439401" spans="101:101">
      <c r="CW439401" s="2195"/>
    </row>
    <row r="439425" spans="101:101">
      <c r="CW439425" s="2210"/>
    </row>
    <row r="439426" spans="101:101">
      <c r="CW439426" s="2195"/>
    </row>
    <row r="439450" spans="101:101">
      <c r="CW439450" s="2210"/>
    </row>
    <row r="439451" spans="101:101">
      <c r="CW439451" s="2195"/>
    </row>
    <row r="439475" spans="101:101">
      <c r="CW439475" s="2210"/>
    </row>
    <row r="439476" spans="101:101">
      <c r="CW439476" s="2195"/>
    </row>
    <row r="439500" spans="101:101">
      <c r="CW439500" s="2210"/>
    </row>
    <row r="439501" spans="101:101">
      <c r="CW439501" s="2195"/>
    </row>
    <row r="439525" spans="101:101">
      <c r="CW439525" s="2210"/>
    </row>
    <row r="439526" spans="101:101">
      <c r="CW439526" s="2195"/>
    </row>
    <row r="439550" spans="101:101">
      <c r="CW439550" s="2210"/>
    </row>
    <row r="439551" spans="101:101">
      <c r="CW439551" s="2195"/>
    </row>
    <row r="439575" spans="101:101">
      <c r="CW439575" s="2210"/>
    </row>
    <row r="439576" spans="101:101">
      <c r="CW439576" s="2195"/>
    </row>
    <row r="439600" spans="101:101">
      <c r="CW439600" s="2210"/>
    </row>
    <row r="439601" spans="101:101">
      <c r="CW439601" s="2195"/>
    </row>
    <row r="439625" spans="101:101">
      <c r="CW439625" s="2210"/>
    </row>
    <row r="439626" spans="101:101">
      <c r="CW439626" s="2195"/>
    </row>
    <row r="439650" spans="101:101">
      <c r="CW439650" s="2210"/>
    </row>
    <row r="439651" spans="101:101">
      <c r="CW439651" s="2195"/>
    </row>
    <row r="439675" spans="101:101">
      <c r="CW439675" s="2210"/>
    </row>
    <row r="439676" spans="101:101">
      <c r="CW439676" s="2195"/>
    </row>
    <row r="439700" spans="101:101">
      <c r="CW439700" s="2210"/>
    </row>
    <row r="439701" spans="101:101">
      <c r="CW439701" s="2195"/>
    </row>
    <row r="439725" spans="101:101">
      <c r="CW439725" s="2210"/>
    </row>
    <row r="439726" spans="101:101">
      <c r="CW439726" s="2195"/>
    </row>
    <row r="439750" spans="101:101">
      <c r="CW439750" s="2210"/>
    </row>
    <row r="439751" spans="101:101">
      <c r="CW439751" s="2195"/>
    </row>
    <row r="439775" spans="101:101">
      <c r="CW439775" s="2210"/>
    </row>
    <row r="439776" spans="101:101">
      <c r="CW439776" s="2195"/>
    </row>
    <row r="439800" spans="101:101">
      <c r="CW439800" s="2210"/>
    </row>
    <row r="439801" spans="101:101">
      <c r="CW439801" s="2195"/>
    </row>
    <row r="439825" spans="101:101">
      <c r="CW439825" s="2210"/>
    </row>
    <row r="439826" spans="101:101">
      <c r="CW439826" s="2195"/>
    </row>
    <row r="439850" spans="101:101">
      <c r="CW439850" s="2210"/>
    </row>
    <row r="439851" spans="101:101">
      <c r="CW439851" s="2195"/>
    </row>
    <row r="439875" spans="101:101">
      <c r="CW439875" s="2210"/>
    </row>
    <row r="439876" spans="101:101">
      <c r="CW439876" s="2195"/>
    </row>
    <row r="439900" spans="101:101">
      <c r="CW439900" s="2210"/>
    </row>
    <row r="439901" spans="101:101">
      <c r="CW439901" s="2195"/>
    </row>
    <row r="439925" spans="101:101">
      <c r="CW439925" s="2210"/>
    </row>
    <row r="439926" spans="101:101">
      <c r="CW439926" s="2195"/>
    </row>
    <row r="439950" spans="101:101">
      <c r="CW439950" s="2210"/>
    </row>
    <row r="439951" spans="101:101">
      <c r="CW439951" s="2195"/>
    </row>
    <row r="439975" spans="101:101">
      <c r="CW439975" s="2210"/>
    </row>
    <row r="439976" spans="101:101">
      <c r="CW439976" s="2195"/>
    </row>
    <row r="440000" spans="101:101">
      <c r="CW440000" s="2210"/>
    </row>
    <row r="440001" spans="101:101">
      <c r="CW440001" s="2195"/>
    </row>
    <row r="440025" spans="101:101">
      <c r="CW440025" s="2210"/>
    </row>
    <row r="440026" spans="101:101">
      <c r="CW440026" s="2195"/>
    </row>
    <row r="440050" spans="101:101">
      <c r="CW440050" s="2210"/>
    </row>
    <row r="440051" spans="101:101">
      <c r="CW440051" s="2195"/>
    </row>
    <row r="440075" spans="101:101">
      <c r="CW440075" s="2210"/>
    </row>
    <row r="440076" spans="101:101">
      <c r="CW440076" s="2195"/>
    </row>
    <row r="440100" spans="101:101">
      <c r="CW440100" s="2210"/>
    </row>
    <row r="440101" spans="101:101">
      <c r="CW440101" s="2195"/>
    </row>
    <row r="440125" spans="101:101">
      <c r="CW440125" s="2210"/>
    </row>
    <row r="440126" spans="101:101">
      <c r="CW440126" s="2195"/>
    </row>
    <row r="440150" spans="101:101">
      <c r="CW440150" s="2210"/>
    </row>
    <row r="440151" spans="101:101">
      <c r="CW440151" s="2195"/>
    </row>
    <row r="440175" spans="101:101">
      <c r="CW440175" s="2210"/>
    </row>
    <row r="440176" spans="101:101">
      <c r="CW440176" s="2195"/>
    </row>
    <row r="440200" spans="101:101">
      <c r="CW440200" s="2210"/>
    </row>
    <row r="440201" spans="101:101">
      <c r="CW440201" s="2195"/>
    </row>
    <row r="440225" spans="101:101">
      <c r="CW440225" s="2210"/>
    </row>
    <row r="440226" spans="101:101">
      <c r="CW440226" s="2195"/>
    </row>
    <row r="440250" spans="101:101">
      <c r="CW440250" s="2210"/>
    </row>
    <row r="440251" spans="101:101">
      <c r="CW440251" s="2195"/>
    </row>
    <row r="440275" spans="101:101">
      <c r="CW440275" s="2210"/>
    </row>
    <row r="440276" spans="101:101">
      <c r="CW440276" s="2195"/>
    </row>
    <row r="440300" spans="101:101">
      <c r="CW440300" s="2210"/>
    </row>
    <row r="440301" spans="101:101">
      <c r="CW440301" s="2195"/>
    </row>
    <row r="440325" spans="101:101">
      <c r="CW440325" s="2210"/>
    </row>
    <row r="440326" spans="101:101">
      <c r="CW440326" s="2195"/>
    </row>
    <row r="440350" spans="101:101">
      <c r="CW440350" s="2210"/>
    </row>
    <row r="440351" spans="101:101">
      <c r="CW440351" s="2195"/>
    </row>
    <row r="440375" spans="101:101">
      <c r="CW440375" s="2210"/>
    </row>
    <row r="440376" spans="101:101">
      <c r="CW440376" s="2195"/>
    </row>
    <row r="440400" spans="101:101">
      <c r="CW440400" s="2210"/>
    </row>
    <row r="440401" spans="101:101">
      <c r="CW440401" s="2195"/>
    </row>
    <row r="440425" spans="101:101">
      <c r="CW440425" s="2210"/>
    </row>
    <row r="440426" spans="101:101">
      <c r="CW440426" s="2195"/>
    </row>
    <row r="440450" spans="101:101">
      <c r="CW440450" s="2210"/>
    </row>
    <row r="440451" spans="101:101">
      <c r="CW440451" s="2195"/>
    </row>
    <row r="440475" spans="101:101">
      <c r="CW440475" s="2210"/>
    </row>
    <row r="440476" spans="101:101">
      <c r="CW440476" s="2195"/>
    </row>
    <row r="440500" spans="101:101">
      <c r="CW440500" s="2210"/>
    </row>
    <row r="440501" spans="101:101">
      <c r="CW440501" s="2195"/>
    </row>
    <row r="440525" spans="101:101">
      <c r="CW440525" s="2210"/>
    </row>
    <row r="440526" spans="101:101">
      <c r="CW440526" s="2195"/>
    </row>
    <row r="440550" spans="101:101">
      <c r="CW440550" s="2210"/>
    </row>
    <row r="440551" spans="101:101">
      <c r="CW440551" s="2195"/>
    </row>
    <row r="440575" spans="101:101">
      <c r="CW440575" s="2210"/>
    </row>
    <row r="440576" spans="101:101">
      <c r="CW440576" s="2195"/>
    </row>
    <row r="440600" spans="101:101">
      <c r="CW440600" s="2210"/>
    </row>
    <row r="440601" spans="101:101">
      <c r="CW440601" s="2195"/>
    </row>
    <row r="440625" spans="101:101">
      <c r="CW440625" s="2210"/>
    </row>
    <row r="440626" spans="101:101">
      <c r="CW440626" s="2195"/>
    </row>
    <row r="440650" spans="101:101">
      <c r="CW440650" s="2210"/>
    </row>
    <row r="440651" spans="101:101">
      <c r="CW440651" s="2195"/>
    </row>
    <row r="440675" spans="101:101">
      <c r="CW440675" s="2210"/>
    </row>
    <row r="440676" spans="101:101">
      <c r="CW440676" s="2195"/>
    </row>
    <row r="440700" spans="101:101">
      <c r="CW440700" s="2210"/>
    </row>
    <row r="440701" spans="101:101">
      <c r="CW440701" s="2195"/>
    </row>
    <row r="440725" spans="101:101">
      <c r="CW440725" s="2210"/>
    </row>
    <row r="440726" spans="101:101">
      <c r="CW440726" s="2195"/>
    </row>
    <row r="440750" spans="101:101">
      <c r="CW440750" s="2210"/>
    </row>
    <row r="440751" spans="101:101">
      <c r="CW440751" s="2195"/>
    </row>
    <row r="440775" spans="101:101">
      <c r="CW440775" s="2210"/>
    </row>
    <row r="440776" spans="101:101">
      <c r="CW440776" s="2195"/>
    </row>
    <row r="440800" spans="101:101">
      <c r="CW440800" s="2210"/>
    </row>
    <row r="440801" spans="101:101">
      <c r="CW440801" s="2195"/>
    </row>
    <row r="440825" spans="101:101">
      <c r="CW440825" s="2210"/>
    </row>
    <row r="440826" spans="101:101">
      <c r="CW440826" s="2195"/>
    </row>
    <row r="440850" spans="101:101">
      <c r="CW440850" s="2210"/>
    </row>
    <row r="440851" spans="101:101">
      <c r="CW440851" s="2195"/>
    </row>
    <row r="440875" spans="101:101">
      <c r="CW440875" s="2210"/>
    </row>
    <row r="440876" spans="101:101">
      <c r="CW440876" s="2195"/>
    </row>
    <row r="440900" spans="101:101">
      <c r="CW440900" s="2210"/>
    </row>
    <row r="440901" spans="101:101">
      <c r="CW440901" s="2195"/>
    </row>
    <row r="440925" spans="101:101">
      <c r="CW440925" s="2210"/>
    </row>
    <row r="440926" spans="101:101">
      <c r="CW440926" s="2195"/>
    </row>
    <row r="440950" spans="101:101">
      <c r="CW440950" s="2210"/>
    </row>
    <row r="440951" spans="101:101">
      <c r="CW440951" s="2195"/>
    </row>
    <row r="440975" spans="101:101">
      <c r="CW440975" s="2210"/>
    </row>
    <row r="440976" spans="101:101">
      <c r="CW440976" s="2195"/>
    </row>
    <row r="441000" spans="101:101">
      <c r="CW441000" s="2210"/>
    </row>
    <row r="441001" spans="101:101">
      <c r="CW441001" s="2195"/>
    </row>
    <row r="441025" spans="101:101">
      <c r="CW441025" s="2210"/>
    </row>
    <row r="441026" spans="101:101">
      <c r="CW441026" s="2195"/>
    </row>
    <row r="441050" spans="101:101">
      <c r="CW441050" s="2210"/>
    </row>
    <row r="441051" spans="101:101">
      <c r="CW441051" s="2195"/>
    </row>
    <row r="441075" spans="101:101">
      <c r="CW441075" s="2210"/>
    </row>
    <row r="441076" spans="101:101">
      <c r="CW441076" s="2195"/>
    </row>
    <row r="441100" spans="101:101">
      <c r="CW441100" s="2210"/>
    </row>
    <row r="441101" spans="101:101">
      <c r="CW441101" s="2195"/>
    </row>
    <row r="441125" spans="101:101">
      <c r="CW441125" s="2210"/>
    </row>
    <row r="441126" spans="101:101">
      <c r="CW441126" s="2195"/>
    </row>
    <row r="441150" spans="101:101">
      <c r="CW441150" s="2210"/>
    </row>
    <row r="441151" spans="101:101">
      <c r="CW441151" s="2195"/>
    </row>
    <row r="441175" spans="101:101">
      <c r="CW441175" s="2210"/>
    </row>
    <row r="441176" spans="101:101">
      <c r="CW441176" s="2195"/>
    </row>
    <row r="441200" spans="101:101">
      <c r="CW441200" s="2210"/>
    </row>
    <row r="441201" spans="101:101">
      <c r="CW441201" s="2195"/>
    </row>
    <row r="441225" spans="101:101">
      <c r="CW441225" s="2210"/>
    </row>
    <row r="441226" spans="101:101">
      <c r="CW441226" s="2195"/>
    </row>
    <row r="441250" spans="101:101">
      <c r="CW441250" s="2210"/>
    </row>
    <row r="441251" spans="101:101">
      <c r="CW441251" s="2195"/>
    </row>
    <row r="441275" spans="101:101">
      <c r="CW441275" s="2210"/>
    </row>
    <row r="441276" spans="101:101">
      <c r="CW441276" s="2195"/>
    </row>
    <row r="441300" spans="101:101">
      <c r="CW441300" s="2210"/>
    </row>
    <row r="441301" spans="101:101">
      <c r="CW441301" s="2195"/>
    </row>
    <row r="441325" spans="101:101">
      <c r="CW441325" s="2210"/>
    </row>
    <row r="441326" spans="101:101">
      <c r="CW441326" s="2195"/>
    </row>
    <row r="441350" spans="101:101">
      <c r="CW441350" s="2210"/>
    </row>
    <row r="441351" spans="101:101">
      <c r="CW441351" s="2195"/>
    </row>
    <row r="441375" spans="101:101">
      <c r="CW441375" s="2210"/>
    </row>
    <row r="441376" spans="101:101">
      <c r="CW441376" s="2195"/>
    </row>
    <row r="441400" spans="101:101">
      <c r="CW441400" s="2210"/>
    </row>
    <row r="441401" spans="101:101">
      <c r="CW441401" s="2195"/>
    </row>
    <row r="441425" spans="101:101">
      <c r="CW441425" s="2210"/>
    </row>
    <row r="441426" spans="101:101">
      <c r="CW441426" s="2195"/>
    </row>
    <row r="441450" spans="101:101">
      <c r="CW441450" s="2210"/>
    </row>
    <row r="441451" spans="101:101">
      <c r="CW441451" s="2195"/>
    </row>
    <row r="441475" spans="101:101">
      <c r="CW441475" s="2210"/>
    </row>
    <row r="441476" spans="101:101">
      <c r="CW441476" s="2195"/>
    </row>
    <row r="441500" spans="101:101">
      <c r="CW441500" s="2210"/>
    </row>
    <row r="441501" spans="101:101">
      <c r="CW441501" s="2195"/>
    </row>
    <row r="441525" spans="101:101">
      <c r="CW441525" s="2210"/>
    </row>
    <row r="441526" spans="101:101">
      <c r="CW441526" s="2195"/>
    </row>
    <row r="441550" spans="101:101">
      <c r="CW441550" s="2210"/>
    </row>
    <row r="441551" spans="101:101">
      <c r="CW441551" s="2195"/>
    </row>
    <row r="441575" spans="101:101">
      <c r="CW441575" s="2210"/>
    </row>
    <row r="441576" spans="101:101">
      <c r="CW441576" s="2195"/>
    </row>
    <row r="441600" spans="101:101">
      <c r="CW441600" s="2210"/>
    </row>
    <row r="441601" spans="101:101">
      <c r="CW441601" s="2195"/>
    </row>
    <row r="441625" spans="101:101">
      <c r="CW441625" s="2210"/>
    </row>
    <row r="441626" spans="101:101">
      <c r="CW441626" s="2195"/>
    </row>
    <row r="441650" spans="101:101">
      <c r="CW441650" s="2210"/>
    </row>
    <row r="441651" spans="101:101">
      <c r="CW441651" s="2195"/>
    </row>
    <row r="441675" spans="101:101">
      <c r="CW441675" s="2210"/>
    </row>
    <row r="441676" spans="101:101">
      <c r="CW441676" s="2195"/>
    </row>
    <row r="441700" spans="101:101">
      <c r="CW441700" s="2210"/>
    </row>
    <row r="441701" spans="101:101">
      <c r="CW441701" s="2195"/>
    </row>
    <row r="441725" spans="101:101">
      <c r="CW441725" s="2210"/>
    </row>
    <row r="441726" spans="101:101">
      <c r="CW441726" s="2195"/>
    </row>
    <row r="441750" spans="101:101">
      <c r="CW441750" s="2210"/>
    </row>
    <row r="441751" spans="101:101">
      <c r="CW441751" s="2195"/>
    </row>
    <row r="441775" spans="101:101">
      <c r="CW441775" s="2210"/>
    </row>
    <row r="441776" spans="101:101">
      <c r="CW441776" s="2195"/>
    </row>
    <row r="441800" spans="101:101">
      <c r="CW441800" s="2210"/>
    </row>
    <row r="441801" spans="101:101">
      <c r="CW441801" s="2195"/>
    </row>
    <row r="441825" spans="101:101">
      <c r="CW441825" s="2210"/>
    </row>
    <row r="441826" spans="101:101">
      <c r="CW441826" s="2195"/>
    </row>
    <row r="441850" spans="101:101">
      <c r="CW441850" s="2210"/>
    </row>
    <row r="441851" spans="101:101">
      <c r="CW441851" s="2195"/>
    </row>
    <row r="441875" spans="101:101">
      <c r="CW441875" s="2210"/>
    </row>
    <row r="441876" spans="101:101">
      <c r="CW441876" s="2195"/>
    </row>
    <row r="441900" spans="101:101">
      <c r="CW441900" s="2210"/>
    </row>
    <row r="441901" spans="101:101">
      <c r="CW441901" s="2195"/>
    </row>
    <row r="441925" spans="101:101">
      <c r="CW441925" s="2210"/>
    </row>
    <row r="441926" spans="101:101">
      <c r="CW441926" s="2195"/>
    </row>
    <row r="441950" spans="101:101">
      <c r="CW441950" s="2210"/>
    </row>
    <row r="441951" spans="101:101">
      <c r="CW441951" s="2195"/>
    </row>
    <row r="441975" spans="101:101">
      <c r="CW441975" s="2210"/>
    </row>
    <row r="441976" spans="101:101">
      <c r="CW441976" s="2195"/>
    </row>
    <row r="442000" spans="101:101">
      <c r="CW442000" s="2210"/>
    </row>
    <row r="442001" spans="101:101">
      <c r="CW442001" s="2195"/>
    </row>
    <row r="442025" spans="101:101">
      <c r="CW442025" s="2210"/>
    </row>
    <row r="442026" spans="101:101">
      <c r="CW442026" s="2195"/>
    </row>
    <row r="442050" spans="101:101">
      <c r="CW442050" s="2210"/>
    </row>
    <row r="442051" spans="101:101">
      <c r="CW442051" s="2195"/>
    </row>
    <row r="442075" spans="101:101">
      <c r="CW442075" s="2210"/>
    </row>
    <row r="442076" spans="101:101">
      <c r="CW442076" s="2195"/>
    </row>
    <row r="442100" spans="101:101">
      <c r="CW442100" s="2210"/>
    </row>
    <row r="442101" spans="101:101">
      <c r="CW442101" s="2195"/>
    </row>
    <row r="442125" spans="101:101">
      <c r="CW442125" s="2210"/>
    </row>
    <row r="442126" spans="101:101">
      <c r="CW442126" s="2195"/>
    </row>
    <row r="442150" spans="101:101">
      <c r="CW442150" s="2210"/>
    </row>
    <row r="442151" spans="101:101">
      <c r="CW442151" s="2195"/>
    </row>
    <row r="442175" spans="101:101">
      <c r="CW442175" s="2210"/>
    </row>
    <row r="442176" spans="101:101">
      <c r="CW442176" s="2195"/>
    </row>
    <row r="442200" spans="101:101">
      <c r="CW442200" s="2210"/>
    </row>
    <row r="442201" spans="101:101">
      <c r="CW442201" s="2195"/>
    </row>
    <row r="442225" spans="101:101">
      <c r="CW442225" s="2210"/>
    </row>
    <row r="442226" spans="101:101">
      <c r="CW442226" s="2195"/>
    </row>
    <row r="442250" spans="101:101">
      <c r="CW442250" s="2210"/>
    </row>
    <row r="442251" spans="101:101">
      <c r="CW442251" s="2195"/>
    </row>
    <row r="442275" spans="101:101">
      <c r="CW442275" s="2210"/>
    </row>
    <row r="442276" spans="101:101">
      <c r="CW442276" s="2195"/>
    </row>
    <row r="442300" spans="101:101">
      <c r="CW442300" s="2210"/>
    </row>
    <row r="442301" spans="101:101">
      <c r="CW442301" s="2195"/>
    </row>
    <row r="442325" spans="101:101">
      <c r="CW442325" s="2210"/>
    </row>
    <row r="442326" spans="101:101">
      <c r="CW442326" s="2195"/>
    </row>
    <row r="442350" spans="101:101">
      <c r="CW442350" s="2210"/>
    </row>
    <row r="442351" spans="101:101">
      <c r="CW442351" s="2195"/>
    </row>
    <row r="442375" spans="101:101">
      <c r="CW442375" s="2210"/>
    </row>
    <row r="442376" spans="101:101">
      <c r="CW442376" s="2195"/>
    </row>
    <row r="442400" spans="101:101">
      <c r="CW442400" s="2210"/>
    </row>
    <row r="442401" spans="101:101">
      <c r="CW442401" s="2195"/>
    </row>
    <row r="442425" spans="101:101">
      <c r="CW442425" s="2210"/>
    </row>
    <row r="442426" spans="101:101">
      <c r="CW442426" s="2195"/>
    </row>
    <row r="442450" spans="101:101">
      <c r="CW442450" s="2210"/>
    </row>
    <row r="442451" spans="101:101">
      <c r="CW442451" s="2195"/>
    </row>
    <row r="442475" spans="101:101">
      <c r="CW442475" s="2210"/>
    </row>
    <row r="442476" spans="101:101">
      <c r="CW442476" s="2195"/>
    </row>
    <row r="442500" spans="101:101">
      <c r="CW442500" s="2210"/>
    </row>
    <row r="442501" spans="101:101">
      <c r="CW442501" s="2195"/>
    </row>
    <row r="442525" spans="101:101">
      <c r="CW442525" s="2210"/>
    </row>
    <row r="442526" spans="101:101">
      <c r="CW442526" s="2195"/>
    </row>
    <row r="442550" spans="101:101">
      <c r="CW442550" s="2210"/>
    </row>
    <row r="442551" spans="101:101">
      <c r="CW442551" s="2195"/>
    </row>
    <row r="442575" spans="101:101">
      <c r="CW442575" s="2210"/>
    </row>
    <row r="442576" spans="101:101">
      <c r="CW442576" s="2195"/>
    </row>
    <row r="442600" spans="101:101">
      <c r="CW442600" s="2210"/>
    </row>
    <row r="442601" spans="101:101">
      <c r="CW442601" s="2195"/>
    </row>
    <row r="442625" spans="101:101">
      <c r="CW442625" s="2210"/>
    </row>
    <row r="442626" spans="101:101">
      <c r="CW442626" s="2195"/>
    </row>
    <row r="442650" spans="101:101">
      <c r="CW442650" s="2210"/>
    </row>
    <row r="442651" spans="101:101">
      <c r="CW442651" s="2195"/>
    </row>
    <row r="442675" spans="101:101">
      <c r="CW442675" s="2210"/>
    </row>
    <row r="442676" spans="101:101">
      <c r="CW442676" s="2195"/>
    </row>
    <row r="442700" spans="101:101">
      <c r="CW442700" s="2210"/>
    </row>
    <row r="442701" spans="101:101">
      <c r="CW442701" s="2195"/>
    </row>
    <row r="442725" spans="101:101">
      <c r="CW442725" s="2210"/>
    </row>
    <row r="442726" spans="101:101">
      <c r="CW442726" s="2195"/>
    </row>
    <row r="442750" spans="101:101">
      <c r="CW442750" s="2210"/>
    </row>
    <row r="442751" spans="101:101">
      <c r="CW442751" s="2195"/>
    </row>
    <row r="442775" spans="101:101">
      <c r="CW442775" s="2210"/>
    </row>
    <row r="442776" spans="101:101">
      <c r="CW442776" s="2195"/>
    </row>
    <row r="442800" spans="101:101">
      <c r="CW442800" s="2210"/>
    </row>
    <row r="442801" spans="101:101">
      <c r="CW442801" s="2195"/>
    </row>
    <row r="442825" spans="101:101">
      <c r="CW442825" s="2210"/>
    </row>
    <row r="442826" spans="101:101">
      <c r="CW442826" s="2195"/>
    </row>
    <row r="442850" spans="101:101">
      <c r="CW442850" s="2210"/>
    </row>
    <row r="442851" spans="101:101">
      <c r="CW442851" s="2195"/>
    </row>
    <row r="442875" spans="101:101">
      <c r="CW442875" s="2210"/>
    </row>
    <row r="442876" spans="101:101">
      <c r="CW442876" s="2195"/>
    </row>
    <row r="442900" spans="101:101">
      <c r="CW442900" s="2210"/>
    </row>
    <row r="442901" spans="101:101">
      <c r="CW442901" s="2195"/>
    </row>
    <row r="442925" spans="101:101">
      <c r="CW442925" s="2210"/>
    </row>
    <row r="442926" spans="101:101">
      <c r="CW442926" s="2195"/>
    </row>
    <row r="442950" spans="101:101">
      <c r="CW442950" s="2210"/>
    </row>
    <row r="442951" spans="101:101">
      <c r="CW442951" s="2195"/>
    </row>
    <row r="442975" spans="101:101">
      <c r="CW442975" s="2210"/>
    </row>
    <row r="442976" spans="101:101">
      <c r="CW442976" s="2195"/>
    </row>
    <row r="443000" spans="101:101">
      <c r="CW443000" s="2210"/>
    </row>
    <row r="443001" spans="101:101">
      <c r="CW443001" s="2195"/>
    </row>
    <row r="443025" spans="101:101">
      <c r="CW443025" s="2210"/>
    </row>
    <row r="443026" spans="101:101">
      <c r="CW443026" s="2195"/>
    </row>
    <row r="443050" spans="101:101">
      <c r="CW443050" s="2210"/>
    </row>
    <row r="443051" spans="101:101">
      <c r="CW443051" s="2195"/>
    </row>
    <row r="443075" spans="101:101">
      <c r="CW443075" s="2210"/>
    </row>
    <row r="443076" spans="101:101">
      <c r="CW443076" s="2195"/>
    </row>
    <row r="443100" spans="101:101">
      <c r="CW443100" s="2210"/>
    </row>
    <row r="443101" spans="101:101">
      <c r="CW443101" s="2195"/>
    </row>
    <row r="443125" spans="101:101">
      <c r="CW443125" s="2210"/>
    </row>
    <row r="443126" spans="101:101">
      <c r="CW443126" s="2195"/>
    </row>
    <row r="443150" spans="101:101">
      <c r="CW443150" s="2210"/>
    </row>
    <row r="443151" spans="101:101">
      <c r="CW443151" s="2195"/>
    </row>
    <row r="443175" spans="101:101">
      <c r="CW443175" s="2210"/>
    </row>
    <row r="443176" spans="101:101">
      <c r="CW443176" s="2195"/>
    </row>
    <row r="443200" spans="101:101">
      <c r="CW443200" s="2210"/>
    </row>
    <row r="443201" spans="101:101">
      <c r="CW443201" s="2195"/>
    </row>
    <row r="443225" spans="101:101">
      <c r="CW443225" s="2210"/>
    </row>
    <row r="443226" spans="101:101">
      <c r="CW443226" s="2195"/>
    </row>
    <row r="443250" spans="101:101">
      <c r="CW443250" s="2210"/>
    </row>
    <row r="443251" spans="101:101">
      <c r="CW443251" s="2195"/>
    </row>
    <row r="443275" spans="101:101">
      <c r="CW443275" s="2210"/>
    </row>
    <row r="443276" spans="101:101">
      <c r="CW443276" s="2195"/>
    </row>
    <row r="443300" spans="101:101">
      <c r="CW443300" s="2210"/>
    </row>
    <row r="443301" spans="101:101">
      <c r="CW443301" s="2195"/>
    </row>
    <row r="443325" spans="101:101">
      <c r="CW443325" s="2210"/>
    </row>
    <row r="443326" spans="101:101">
      <c r="CW443326" s="2195"/>
    </row>
    <row r="443350" spans="101:101">
      <c r="CW443350" s="2210"/>
    </row>
    <row r="443351" spans="101:101">
      <c r="CW443351" s="2195"/>
    </row>
    <row r="443375" spans="101:101">
      <c r="CW443375" s="2210"/>
    </row>
    <row r="443376" spans="101:101">
      <c r="CW443376" s="2195"/>
    </row>
    <row r="443400" spans="101:101">
      <c r="CW443400" s="2210"/>
    </row>
    <row r="443401" spans="101:101">
      <c r="CW443401" s="2195"/>
    </row>
    <row r="443425" spans="101:101">
      <c r="CW443425" s="2210"/>
    </row>
    <row r="443426" spans="101:101">
      <c r="CW443426" s="2195"/>
    </row>
    <row r="443450" spans="101:101">
      <c r="CW443450" s="2210"/>
    </row>
    <row r="443451" spans="101:101">
      <c r="CW443451" s="2195"/>
    </row>
    <row r="443475" spans="101:101">
      <c r="CW443475" s="2210"/>
    </row>
    <row r="443476" spans="101:101">
      <c r="CW443476" s="2195"/>
    </row>
    <row r="443500" spans="101:101">
      <c r="CW443500" s="2210"/>
    </row>
    <row r="443501" spans="101:101">
      <c r="CW443501" s="2195"/>
    </row>
    <row r="443525" spans="101:101">
      <c r="CW443525" s="2210"/>
    </row>
    <row r="443526" spans="101:101">
      <c r="CW443526" s="2195"/>
    </row>
    <row r="443550" spans="101:101">
      <c r="CW443550" s="2210"/>
    </row>
    <row r="443551" spans="101:101">
      <c r="CW443551" s="2195"/>
    </row>
    <row r="443575" spans="101:101">
      <c r="CW443575" s="2210"/>
    </row>
    <row r="443576" spans="101:101">
      <c r="CW443576" s="2195"/>
    </row>
    <row r="443600" spans="101:101">
      <c r="CW443600" s="2210"/>
    </row>
    <row r="443601" spans="101:101">
      <c r="CW443601" s="2195"/>
    </row>
    <row r="443625" spans="101:101">
      <c r="CW443625" s="2210"/>
    </row>
    <row r="443626" spans="101:101">
      <c r="CW443626" s="2195"/>
    </row>
    <row r="443650" spans="101:101">
      <c r="CW443650" s="2210"/>
    </row>
    <row r="443651" spans="101:101">
      <c r="CW443651" s="2195"/>
    </row>
    <row r="443675" spans="101:101">
      <c r="CW443675" s="2210"/>
    </row>
    <row r="443676" spans="101:101">
      <c r="CW443676" s="2195"/>
    </row>
    <row r="443700" spans="101:101">
      <c r="CW443700" s="2210"/>
    </row>
    <row r="443701" spans="101:101">
      <c r="CW443701" s="2195"/>
    </row>
    <row r="443725" spans="101:101">
      <c r="CW443725" s="2210"/>
    </row>
    <row r="443726" spans="101:101">
      <c r="CW443726" s="2195"/>
    </row>
    <row r="443750" spans="101:101">
      <c r="CW443750" s="2210"/>
    </row>
    <row r="443751" spans="101:101">
      <c r="CW443751" s="2195"/>
    </row>
    <row r="443775" spans="101:101">
      <c r="CW443775" s="2210"/>
    </row>
    <row r="443776" spans="101:101">
      <c r="CW443776" s="2195"/>
    </row>
    <row r="443800" spans="101:101">
      <c r="CW443800" s="2210"/>
    </row>
    <row r="443801" spans="101:101">
      <c r="CW443801" s="2195"/>
    </row>
    <row r="443825" spans="101:101">
      <c r="CW443825" s="2210"/>
    </row>
    <row r="443826" spans="101:101">
      <c r="CW443826" s="2195"/>
    </row>
    <row r="443850" spans="101:101">
      <c r="CW443850" s="2210"/>
    </row>
    <row r="443851" spans="101:101">
      <c r="CW443851" s="2195"/>
    </row>
    <row r="443875" spans="101:101">
      <c r="CW443875" s="2210"/>
    </row>
    <row r="443876" spans="101:101">
      <c r="CW443876" s="2195"/>
    </row>
    <row r="443900" spans="101:101">
      <c r="CW443900" s="2210"/>
    </row>
    <row r="443901" spans="101:101">
      <c r="CW443901" s="2195"/>
    </row>
    <row r="443925" spans="101:101">
      <c r="CW443925" s="2210"/>
    </row>
    <row r="443926" spans="101:101">
      <c r="CW443926" s="2195"/>
    </row>
    <row r="443950" spans="101:101">
      <c r="CW443950" s="2210"/>
    </row>
    <row r="443951" spans="101:101">
      <c r="CW443951" s="2195"/>
    </row>
    <row r="443975" spans="101:101">
      <c r="CW443975" s="2210"/>
    </row>
    <row r="443976" spans="101:101">
      <c r="CW443976" s="2195"/>
    </row>
    <row r="444000" spans="101:101">
      <c r="CW444000" s="2210"/>
    </row>
    <row r="444001" spans="101:101">
      <c r="CW444001" s="2195"/>
    </row>
    <row r="444025" spans="101:101">
      <c r="CW444025" s="2210"/>
    </row>
    <row r="444026" spans="101:101">
      <c r="CW444026" s="2195"/>
    </row>
    <row r="444050" spans="101:101">
      <c r="CW444050" s="2210"/>
    </row>
    <row r="444051" spans="101:101">
      <c r="CW444051" s="2195"/>
    </row>
    <row r="444075" spans="101:101">
      <c r="CW444075" s="2210"/>
    </row>
    <row r="444076" spans="101:101">
      <c r="CW444076" s="2195"/>
    </row>
    <row r="444100" spans="101:101">
      <c r="CW444100" s="2210"/>
    </row>
    <row r="444101" spans="101:101">
      <c r="CW444101" s="2195"/>
    </row>
    <row r="444125" spans="101:101">
      <c r="CW444125" s="2210"/>
    </row>
    <row r="444126" spans="101:101">
      <c r="CW444126" s="2195"/>
    </row>
    <row r="444150" spans="101:101">
      <c r="CW444150" s="2210"/>
    </row>
    <row r="444151" spans="101:101">
      <c r="CW444151" s="2195"/>
    </row>
    <row r="444175" spans="101:101">
      <c r="CW444175" s="2210"/>
    </row>
    <row r="444176" spans="101:101">
      <c r="CW444176" s="2195"/>
    </row>
    <row r="444200" spans="101:101">
      <c r="CW444200" s="2210"/>
    </row>
    <row r="444201" spans="101:101">
      <c r="CW444201" s="2195"/>
    </row>
    <row r="444225" spans="101:101">
      <c r="CW444225" s="2210"/>
    </row>
    <row r="444226" spans="101:101">
      <c r="CW444226" s="2195"/>
    </row>
    <row r="444250" spans="101:101">
      <c r="CW444250" s="2210"/>
    </row>
    <row r="444251" spans="101:101">
      <c r="CW444251" s="2195"/>
    </row>
    <row r="444275" spans="101:101">
      <c r="CW444275" s="2210"/>
    </row>
    <row r="444276" spans="101:101">
      <c r="CW444276" s="2195"/>
    </row>
    <row r="444300" spans="101:101">
      <c r="CW444300" s="2210"/>
    </row>
    <row r="444301" spans="101:101">
      <c r="CW444301" s="2195"/>
    </row>
    <row r="444325" spans="101:101">
      <c r="CW444325" s="2210"/>
    </row>
    <row r="444326" spans="101:101">
      <c r="CW444326" s="2195"/>
    </row>
    <row r="444350" spans="101:101">
      <c r="CW444350" s="2210"/>
    </row>
    <row r="444351" spans="101:101">
      <c r="CW444351" s="2195"/>
    </row>
    <row r="444375" spans="101:101">
      <c r="CW444375" s="2210"/>
    </row>
    <row r="444376" spans="101:101">
      <c r="CW444376" s="2195"/>
    </row>
    <row r="444400" spans="101:101">
      <c r="CW444400" s="2210"/>
    </row>
    <row r="444401" spans="101:101">
      <c r="CW444401" s="2195"/>
    </row>
    <row r="444425" spans="101:101">
      <c r="CW444425" s="2210"/>
    </row>
    <row r="444426" spans="101:101">
      <c r="CW444426" s="2195"/>
    </row>
    <row r="444450" spans="101:101">
      <c r="CW444450" s="2210"/>
    </row>
    <row r="444451" spans="101:101">
      <c r="CW444451" s="2195"/>
    </row>
    <row r="444475" spans="101:101">
      <c r="CW444475" s="2210"/>
    </row>
    <row r="444476" spans="101:101">
      <c r="CW444476" s="2195"/>
    </row>
    <row r="444500" spans="101:101">
      <c r="CW444500" s="2210"/>
    </row>
    <row r="444501" spans="101:101">
      <c r="CW444501" s="2195"/>
    </row>
    <row r="444525" spans="101:101">
      <c r="CW444525" s="2210"/>
    </row>
    <row r="444526" spans="101:101">
      <c r="CW444526" s="2195"/>
    </row>
    <row r="444550" spans="101:101">
      <c r="CW444550" s="2210"/>
    </row>
    <row r="444551" spans="101:101">
      <c r="CW444551" s="2195"/>
    </row>
    <row r="444575" spans="101:101">
      <c r="CW444575" s="2210"/>
    </row>
    <row r="444576" spans="101:101">
      <c r="CW444576" s="2195"/>
    </row>
    <row r="444600" spans="101:101">
      <c r="CW444600" s="2210"/>
    </row>
    <row r="444601" spans="101:101">
      <c r="CW444601" s="2195"/>
    </row>
    <row r="444625" spans="101:101">
      <c r="CW444625" s="2210"/>
    </row>
    <row r="444626" spans="101:101">
      <c r="CW444626" s="2195"/>
    </row>
    <row r="444650" spans="101:101">
      <c r="CW444650" s="2210"/>
    </row>
    <row r="444651" spans="101:101">
      <c r="CW444651" s="2195"/>
    </row>
    <row r="444675" spans="101:101">
      <c r="CW444675" s="2210"/>
    </row>
    <row r="444676" spans="101:101">
      <c r="CW444676" s="2195"/>
    </row>
    <row r="444700" spans="101:101">
      <c r="CW444700" s="2210"/>
    </row>
    <row r="444701" spans="101:101">
      <c r="CW444701" s="2195"/>
    </row>
    <row r="444725" spans="101:101">
      <c r="CW444725" s="2210"/>
    </row>
    <row r="444726" spans="101:101">
      <c r="CW444726" s="2195"/>
    </row>
    <row r="444750" spans="101:101">
      <c r="CW444750" s="2210"/>
    </row>
    <row r="444751" spans="101:101">
      <c r="CW444751" s="2195"/>
    </row>
    <row r="444775" spans="101:101">
      <c r="CW444775" s="2210"/>
    </row>
    <row r="444776" spans="101:101">
      <c r="CW444776" s="2195"/>
    </row>
    <row r="444800" spans="101:101">
      <c r="CW444800" s="2210"/>
    </row>
    <row r="444801" spans="101:101">
      <c r="CW444801" s="2195"/>
    </row>
    <row r="444825" spans="101:101">
      <c r="CW444825" s="2210"/>
    </row>
    <row r="444826" spans="101:101">
      <c r="CW444826" s="2195"/>
    </row>
    <row r="444850" spans="101:101">
      <c r="CW444850" s="2210"/>
    </row>
    <row r="444851" spans="101:101">
      <c r="CW444851" s="2195"/>
    </row>
    <row r="444875" spans="101:101">
      <c r="CW444875" s="2210"/>
    </row>
    <row r="444876" spans="101:101">
      <c r="CW444876" s="2195"/>
    </row>
    <row r="444900" spans="101:101">
      <c r="CW444900" s="2210"/>
    </row>
    <row r="444901" spans="101:101">
      <c r="CW444901" s="2195"/>
    </row>
    <row r="444925" spans="101:101">
      <c r="CW444925" s="2210"/>
    </row>
    <row r="444926" spans="101:101">
      <c r="CW444926" s="2195"/>
    </row>
    <row r="444950" spans="101:101">
      <c r="CW444950" s="2210"/>
    </row>
    <row r="444951" spans="101:101">
      <c r="CW444951" s="2195"/>
    </row>
    <row r="444975" spans="101:101">
      <c r="CW444975" s="2210"/>
    </row>
    <row r="444976" spans="101:101">
      <c r="CW444976" s="2195"/>
    </row>
    <row r="445000" spans="101:101">
      <c r="CW445000" s="2210"/>
    </row>
    <row r="445001" spans="101:101">
      <c r="CW445001" s="2195"/>
    </row>
    <row r="445025" spans="101:101">
      <c r="CW445025" s="2210"/>
    </row>
    <row r="445026" spans="101:101">
      <c r="CW445026" s="2195"/>
    </row>
    <row r="445050" spans="101:101">
      <c r="CW445050" s="2210"/>
    </row>
    <row r="445051" spans="101:101">
      <c r="CW445051" s="2195"/>
    </row>
    <row r="445075" spans="101:101">
      <c r="CW445075" s="2210"/>
    </row>
    <row r="445076" spans="101:101">
      <c r="CW445076" s="2195"/>
    </row>
    <row r="445100" spans="101:101">
      <c r="CW445100" s="2210"/>
    </row>
    <row r="445101" spans="101:101">
      <c r="CW445101" s="2195"/>
    </row>
    <row r="445125" spans="101:101">
      <c r="CW445125" s="2210"/>
    </row>
    <row r="445126" spans="101:101">
      <c r="CW445126" s="2195"/>
    </row>
    <row r="445150" spans="101:101">
      <c r="CW445150" s="2210"/>
    </row>
    <row r="445151" spans="101:101">
      <c r="CW445151" s="2195"/>
    </row>
    <row r="445175" spans="101:101">
      <c r="CW445175" s="2210"/>
    </row>
    <row r="445176" spans="101:101">
      <c r="CW445176" s="2195"/>
    </row>
    <row r="445200" spans="101:101">
      <c r="CW445200" s="2210"/>
    </row>
    <row r="445201" spans="101:101">
      <c r="CW445201" s="2195"/>
    </row>
    <row r="445225" spans="101:101">
      <c r="CW445225" s="2210"/>
    </row>
    <row r="445226" spans="101:101">
      <c r="CW445226" s="2195"/>
    </row>
    <row r="445250" spans="101:101">
      <c r="CW445250" s="2210"/>
    </row>
    <row r="445251" spans="101:101">
      <c r="CW445251" s="2195"/>
    </row>
    <row r="445275" spans="101:101">
      <c r="CW445275" s="2210"/>
    </row>
    <row r="445276" spans="101:101">
      <c r="CW445276" s="2195"/>
    </row>
    <row r="445300" spans="101:101">
      <c r="CW445300" s="2210"/>
    </row>
    <row r="445301" spans="101:101">
      <c r="CW445301" s="2195"/>
    </row>
    <row r="445325" spans="101:101">
      <c r="CW445325" s="2210"/>
    </row>
    <row r="445326" spans="101:101">
      <c r="CW445326" s="2195"/>
    </row>
    <row r="445350" spans="101:101">
      <c r="CW445350" s="2210"/>
    </row>
    <row r="445351" spans="101:101">
      <c r="CW445351" s="2195"/>
    </row>
    <row r="445375" spans="101:101">
      <c r="CW445375" s="2210"/>
    </row>
    <row r="445376" spans="101:101">
      <c r="CW445376" s="2195"/>
    </row>
    <row r="445400" spans="101:101">
      <c r="CW445400" s="2210"/>
    </row>
    <row r="445401" spans="101:101">
      <c r="CW445401" s="2195"/>
    </row>
    <row r="445425" spans="101:101">
      <c r="CW445425" s="2210"/>
    </row>
    <row r="445426" spans="101:101">
      <c r="CW445426" s="2195"/>
    </row>
    <row r="445450" spans="101:101">
      <c r="CW445450" s="2210"/>
    </row>
    <row r="445451" spans="101:101">
      <c r="CW445451" s="2195"/>
    </row>
    <row r="445475" spans="101:101">
      <c r="CW445475" s="2210"/>
    </row>
    <row r="445476" spans="101:101">
      <c r="CW445476" s="2195"/>
    </row>
    <row r="445500" spans="101:101">
      <c r="CW445500" s="2210"/>
    </row>
    <row r="445501" spans="101:101">
      <c r="CW445501" s="2195"/>
    </row>
    <row r="445525" spans="101:101">
      <c r="CW445525" s="2210"/>
    </row>
    <row r="445526" spans="101:101">
      <c r="CW445526" s="2195"/>
    </row>
    <row r="445550" spans="101:101">
      <c r="CW445550" s="2210"/>
    </row>
    <row r="445551" spans="101:101">
      <c r="CW445551" s="2195"/>
    </row>
    <row r="445575" spans="101:101">
      <c r="CW445575" s="2210"/>
    </row>
    <row r="445576" spans="101:101">
      <c r="CW445576" s="2195"/>
    </row>
    <row r="445600" spans="101:101">
      <c r="CW445600" s="2210"/>
    </row>
    <row r="445601" spans="101:101">
      <c r="CW445601" s="2195"/>
    </row>
    <row r="445625" spans="101:101">
      <c r="CW445625" s="2210"/>
    </row>
    <row r="445626" spans="101:101">
      <c r="CW445626" s="2195"/>
    </row>
    <row r="445650" spans="101:101">
      <c r="CW445650" s="2210"/>
    </row>
    <row r="445651" spans="101:101">
      <c r="CW445651" s="2195"/>
    </row>
    <row r="445675" spans="101:101">
      <c r="CW445675" s="2210"/>
    </row>
    <row r="445676" spans="101:101">
      <c r="CW445676" s="2195"/>
    </row>
    <row r="445700" spans="101:101">
      <c r="CW445700" s="2210"/>
    </row>
    <row r="445701" spans="101:101">
      <c r="CW445701" s="2195"/>
    </row>
    <row r="445725" spans="101:101">
      <c r="CW445725" s="2210"/>
    </row>
    <row r="445726" spans="101:101">
      <c r="CW445726" s="2195"/>
    </row>
    <row r="445750" spans="101:101">
      <c r="CW445750" s="2210"/>
    </row>
    <row r="445751" spans="101:101">
      <c r="CW445751" s="2195"/>
    </row>
    <row r="445775" spans="101:101">
      <c r="CW445775" s="2210"/>
    </row>
    <row r="445776" spans="101:101">
      <c r="CW445776" s="2195"/>
    </row>
    <row r="445800" spans="101:101">
      <c r="CW445800" s="2210"/>
    </row>
    <row r="445801" spans="101:101">
      <c r="CW445801" s="2195"/>
    </row>
    <row r="445825" spans="101:101">
      <c r="CW445825" s="2210"/>
    </row>
    <row r="445826" spans="101:101">
      <c r="CW445826" s="2195"/>
    </row>
    <row r="445850" spans="101:101">
      <c r="CW445850" s="2210"/>
    </row>
    <row r="445851" spans="101:101">
      <c r="CW445851" s="2195"/>
    </row>
    <row r="445875" spans="101:101">
      <c r="CW445875" s="2210"/>
    </row>
    <row r="445876" spans="101:101">
      <c r="CW445876" s="2195"/>
    </row>
    <row r="445900" spans="101:101">
      <c r="CW445900" s="2210"/>
    </row>
    <row r="445901" spans="101:101">
      <c r="CW445901" s="2195"/>
    </row>
    <row r="445925" spans="101:101">
      <c r="CW445925" s="2210"/>
    </row>
    <row r="445926" spans="101:101">
      <c r="CW445926" s="2195"/>
    </row>
    <row r="445950" spans="101:101">
      <c r="CW445950" s="2210"/>
    </row>
    <row r="445951" spans="101:101">
      <c r="CW445951" s="2195"/>
    </row>
    <row r="445975" spans="101:101">
      <c r="CW445975" s="2210"/>
    </row>
    <row r="445976" spans="101:101">
      <c r="CW445976" s="2195"/>
    </row>
    <row r="446000" spans="101:101">
      <c r="CW446000" s="2210"/>
    </row>
    <row r="446001" spans="101:101">
      <c r="CW446001" s="2195"/>
    </row>
    <row r="446025" spans="101:101">
      <c r="CW446025" s="2210"/>
    </row>
    <row r="446026" spans="101:101">
      <c r="CW446026" s="2195"/>
    </row>
    <row r="446050" spans="101:101">
      <c r="CW446050" s="2210"/>
    </row>
    <row r="446051" spans="101:101">
      <c r="CW446051" s="2195"/>
    </row>
    <row r="446075" spans="101:101">
      <c r="CW446075" s="2210"/>
    </row>
    <row r="446076" spans="101:101">
      <c r="CW446076" s="2195"/>
    </row>
    <row r="446100" spans="101:101">
      <c r="CW446100" s="2210"/>
    </row>
    <row r="446101" spans="101:101">
      <c r="CW446101" s="2195"/>
    </row>
    <row r="446125" spans="101:101">
      <c r="CW446125" s="2210"/>
    </row>
    <row r="446126" spans="101:101">
      <c r="CW446126" s="2195"/>
    </row>
    <row r="446150" spans="101:101">
      <c r="CW446150" s="2210"/>
    </row>
    <row r="446151" spans="101:101">
      <c r="CW446151" s="2195"/>
    </row>
    <row r="446175" spans="101:101">
      <c r="CW446175" s="2210"/>
    </row>
    <row r="446176" spans="101:101">
      <c r="CW446176" s="2195"/>
    </row>
    <row r="446200" spans="101:101">
      <c r="CW446200" s="2210"/>
    </row>
    <row r="446201" spans="101:101">
      <c r="CW446201" s="2195"/>
    </row>
    <row r="446225" spans="101:101">
      <c r="CW446225" s="2210"/>
    </row>
    <row r="446226" spans="101:101">
      <c r="CW446226" s="2195"/>
    </row>
    <row r="446250" spans="101:101">
      <c r="CW446250" s="2210"/>
    </row>
    <row r="446251" spans="101:101">
      <c r="CW446251" s="2195"/>
    </row>
    <row r="446275" spans="101:101">
      <c r="CW446275" s="2210"/>
    </row>
    <row r="446276" spans="101:101">
      <c r="CW446276" s="2195"/>
    </row>
    <row r="446300" spans="101:101">
      <c r="CW446300" s="2210"/>
    </row>
    <row r="446301" spans="101:101">
      <c r="CW446301" s="2195"/>
    </row>
    <row r="446325" spans="101:101">
      <c r="CW446325" s="2210"/>
    </row>
    <row r="446326" spans="101:101">
      <c r="CW446326" s="2195"/>
    </row>
    <row r="446350" spans="101:101">
      <c r="CW446350" s="2210"/>
    </row>
    <row r="446351" spans="101:101">
      <c r="CW446351" s="2195"/>
    </row>
    <row r="446375" spans="101:101">
      <c r="CW446375" s="2210"/>
    </row>
    <row r="446376" spans="101:101">
      <c r="CW446376" s="2195"/>
    </row>
    <row r="446400" spans="101:101">
      <c r="CW446400" s="2210"/>
    </row>
    <row r="446401" spans="101:101">
      <c r="CW446401" s="2195"/>
    </row>
    <row r="446425" spans="101:101">
      <c r="CW446425" s="2210"/>
    </row>
    <row r="446426" spans="101:101">
      <c r="CW446426" s="2195"/>
    </row>
    <row r="446450" spans="101:101">
      <c r="CW446450" s="2210"/>
    </row>
    <row r="446451" spans="101:101">
      <c r="CW446451" s="2195"/>
    </row>
    <row r="446475" spans="101:101">
      <c r="CW446475" s="2210"/>
    </row>
    <row r="446476" spans="101:101">
      <c r="CW446476" s="2195"/>
    </row>
    <row r="446500" spans="101:101">
      <c r="CW446500" s="2210"/>
    </row>
    <row r="446501" spans="101:101">
      <c r="CW446501" s="2195"/>
    </row>
    <row r="446525" spans="101:101">
      <c r="CW446525" s="2210"/>
    </row>
    <row r="446526" spans="101:101">
      <c r="CW446526" s="2195"/>
    </row>
    <row r="446550" spans="101:101">
      <c r="CW446550" s="2210"/>
    </row>
    <row r="446551" spans="101:101">
      <c r="CW446551" s="2195"/>
    </row>
    <row r="446575" spans="101:101">
      <c r="CW446575" s="2210"/>
    </row>
    <row r="446576" spans="101:101">
      <c r="CW446576" s="2195"/>
    </row>
    <row r="446600" spans="101:101">
      <c r="CW446600" s="2210"/>
    </row>
    <row r="446601" spans="101:101">
      <c r="CW446601" s="2195"/>
    </row>
    <row r="446625" spans="101:101">
      <c r="CW446625" s="2210"/>
    </row>
    <row r="446626" spans="101:101">
      <c r="CW446626" s="2195"/>
    </row>
    <row r="446650" spans="101:101">
      <c r="CW446650" s="2210"/>
    </row>
    <row r="446651" spans="101:101">
      <c r="CW446651" s="2195"/>
    </row>
    <row r="446675" spans="101:101">
      <c r="CW446675" s="2210"/>
    </row>
    <row r="446676" spans="101:101">
      <c r="CW446676" s="2195"/>
    </row>
    <row r="446700" spans="101:101">
      <c r="CW446700" s="2210"/>
    </row>
    <row r="446701" spans="101:101">
      <c r="CW446701" s="2195"/>
    </row>
    <row r="446725" spans="101:101">
      <c r="CW446725" s="2210"/>
    </row>
    <row r="446726" spans="101:101">
      <c r="CW446726" s="2195"/>
    </row>
    <row r="446750" spans="101:101">
      <c r="CW446750" s="2210"/>
    </row>
    <row r="446751" spans="101:101">
      <c r="CW446751" s="2195"/>
    </row>
    <row r="446775" spans="101:101">
      <c r="CW446775" s="2210"/>
    </row>
    <row r="446776" spans="101:101">
      <c r="CW446776" s="2195"/>
    </row>
    <row r="446800" spans="101:101">
      <c r="CW446800" s="2210"/>
    </row>
    <row r="446801" spans="101:101">
      <c r="CW446801" s="2195"/>
    </row>
    <row r="446825" spans="101:101">
      <c r="CW446825" s="2210"/>
    </row>
    <row r="446826" spans="101:101">
      <c r="CW446826" s="2195"/>
    </row>
    <row r="446850" spans="101:101">
      <c r="CW446850" s="2210"/>
    </row>
    <row r="446851" spans="101:101">
      <c r="CW446851" s="2195"/>
    </row>
    <row r="446875" spans="101:101">
      <c r="CW446875" s="2210"/>
    </row>
    <row r="446876" spans="101:101">
      <c r="CW446876" s="2195"/>
    </row>
    <row r="446900" spans="101:101">
      <c r="CW446900" s="2210"/>
    </row>
    <row r="446901" spans="101:101">
      <c r="CW446901" s="2195"/>
    </row>
    <row r="446925" spans="101:101">
      <c r="CW446925" s="2210"/>
    </row>
    <row r="446926" spans="101:101">
      <c r="CW446926" s="2195"/>
    </row>
    <row r="446950" spans="101:101">
      <c r="CW446950" s="2210"/>
    </row>
    <row r="446951" spans="101:101">
      <c r="CW446951" s="2195"/>
    </row>
    <row r="446975" spans="101:101">
      <c r="CW446975" s="2210"/>
    </row>
    <row r="446976" spans="101:101">
      <c r="CW446976" s="2195"/>
    </row>
    <row r="447000" spans="101:101">
      <c r="CW447000" s="2210"/>
    </row>
    <row r="447001" spans="101:101">
      <c r="CW447001" s="2195"/>
    </row>
    <row r="447025" spans="101:101">
      <c r="CW447025" s="2210"/>
    </row>
    <row r="447026" spans="101:101">
      <c r="CW447026" s="2195"/>
    </row>
    <row r="447050" spans="101:101">
      <c r="CW447050" s="2210"/>
    </row>
    <row r="447051" spans="101:101">
      <c r="CW447051" s="2195"/>
    </row>
    <row r="447075" spans="101:101">
      <c r="CW447075" s="2210"/>
    </row>
    <row r="447076" spans="101:101">
      <c r="CW447076" s="2195"/>
    </row>
    <row r="447100" spans="101:101">
      <c r="CW447100" s="2210"/>
    </row>
    <row r="447101" spans="101:101">
      <c r="CW447101" s="2195"/>
    </row>
    <row r="447125" spans="101:101">
      <c r="CW447125" s="2210"/>
    </row>
    <row r="447126" spans="101:101">
      <c r="CW447126" s="2195"/>
    </row>
    <row r="447150" spans="101:101">
      <c r="CW447150" s="2210"/>
    </row>
    <row r="447151" spans="101:101">
      <c r="CW447151" s="2195"/>
    </row>
    <row r="447175" spans="101:101">
      <c r="CW447175" s="2210"/>
    </row>
    <row r="447176" spans="101:101">
      <c r="CW447176" s="2195"/>
    </row>
    <row r="447200" spans="101:101">
      <c r="CW447200" s="2210"/>
    </row>
    <row r="447201" spans="101:101">
      <c r="CW447201" s="2195"/>
    </row>
    <row r="447225" spans="101:101">
      <c r="CW447225" s="2210"/>
    </row>
    <row r="447226" spans="101:101">
      <c r="CW447226" s="2195"/>
    </row>
    <row r="447250" spans="101:101">
      <c r="CW447250" s="2210"/>
    </row>
    <row r="447251" spans="101:101">
      <c r="CW447251" s="2195"/>
    </row>
    <row r="447275" spans="101:101">
      <c r="CW447275" s="2210"/>
    </row>
    <row r="447276" spans="101:101">
      <c r="CW447276" s="2195"/>
    </row>
    <row r="447300" spans="101:101">
      <c r="CW447300" s="2210"/>
    </row>
    <row r="447301" spans="101:101">
      <c r="CW447301" s="2195"/>
    </row>
    <row r="447325" spans="101:101">
      <c r="CW447325" s="2210"/>
    </row>
    <row r="447326" spans="101:101">
      <c r="CW447326" s="2195"/>
    </row>
    <row r="447350" spans="101:101">
      <c r="CW447350" s="2210"/>
    </row>
    <row r="447351" spans="101:101">
      <c r="CW447351" s="2195"/>
    </row>
    <row r="447375" spans="101:101">
      <c r="CW447375" s="2210"/>
    </row>
    <row r="447376" spans="101:101">
      <c r="CW447376" s="2195"/>
    </row>
    <row r="447400" spans="101:101">
      <c r="CW447400" s="2210"/>
    </row>
    <row r="447401" spans="101:101">
      <c r="CW447401" s="2195"/>
    </row>
    <row r="447425" spans="101:101">
      <c r="CW447425" s="2210"/>
    </row>
    <row r="447426" spans="101:101">
      <c r="CW447426" s="2195"/>
    </row>
    <row r="447450" spans="101:101">
      <c r="CW447450" s="2210"/>
    </row>
    <row r="447451" spans="101:101">
      <c r="CW447451" s="2195"/>
    </row>
    <row r="447475" spans="101:101">
      <c r="CW447475" s="2210"/>
    </row>
    <row r="447476" spans="101:101">
      <c r="CW447476" s="2195"/>
    </row>
    <row r="447500" spans="101:101">
      <c r="CW447500" s="2210"/>
    </row>
    <row r="447501" spans="101:101">
      <c r="CW447501" s="2195"/>
    </row>
    <row r="447525" spans="101:101">
      <c r="CW447525" s="2210"/>
    </row>
    <row r="447526" spans="101:101">
      <c r="CW447526" s="2195"/>
    </row>
    <row r="447550" spans="101:101">
      <c r="CW447550" s="2210"/>
    </row>
    <row r="447551" spans="101:101">
      <c r="CW447551" s="2195"/>
    </row>
    <row r="447575" spans="101:101">
      <c r="CW447575" s="2210"/>
    </row>
    <row r="447576" spans="101:101">
      <c r="CW447576" s="2195"/>
    </row>
    <row r="447600" spans="101:101">
      <c r="CW447600" s="2210"/>
    </row>
    <row r="447601" spans="101:101">
      <c r="CW447601" s="2195"/>
    </row>
    <row r="447625" spans="101:101">
      <c r="CW447625" s="2210"/>
    </row>
    <row r="447626" spans="101:101">
      <c r="CW447626" s="2195"/>
    </row>
    <row r="447650" spans="101:101">
      <c r="CW447650" s="2210"/>
    </row>
    <row r="447651" spans="101:101">
      <c r="CW447651" s="2195"/>
    </row>
    <row r="447675" spans="101:101">
      <c r="CW447675" s="2210"/>
    </row>
    <row r="447676" spans="101:101">
      <c r="CW447676" s="2195"/>
    </row>
    <row r="447700" spans="101:101">
      <c r="CW447700" s="2210"/>
    </row>
    <row r="447701" spans="101:101">
      <c r="CW447701" s="2195"/>
    </row>
    <row r="447725" spans="101:101">
      <c r="CW447725" s="2210"/>
    </row>
    <row r="447726" spans="101:101">
      <c r="CW447726" s="2195"/>
    </row>
    <row r="447750" spans="101:101">
      <c r="CW447750" s="2210"/>
    </row>
    <row r="447751" spans="101:101">
      <c r="CW447751" s="2195"/>
    </row>
    <row r="447775" spans="101:101">
      <c r="CW447775" s="2210"/>
    </row>
    <row r="447776" spans="101:101">
      <c r="CW447776" s="2195"/>
    </row>
    <row r="447800" spans="101:101">
      <c r="CW447800" s="2210"/>
    </row>
    <row r="447801" spans="101:101">
      <c r="CW447801" s="2195"/>
    </row>
    <row r="447825" spans="101:101">
      <c r="CW447825" s="2210"/>
    </row>
    <row r="447826" spans="101:101">
      <c r="CW447826" s="2195"/>
    </row>
    <row r="447850" spans="101:101">
      <c r="CW447850" s="2210"/>
    </row>
    <row r="447851" spans="101:101">
      <c r="CW447851" s="2195"/>
    </row>
    <row r="447875" spans="101:101">
      <c r="CW447875" s="2210"/>
    </row>
    <row r="447876" spans="101:101">
      <c r="CW447876" s="2195"/>
    </row>
    <row r="447900" spans="101:101">
      <c r="CW447900" s="2210"/>
    </row>
    <row r="447901" spans="101:101">
      <c r="CW447901" s="2195"/>
    </row>
    <row r="447925" spans="101:101">
      <c r="CW447925" s="2210"/>
    </row>
    <row r="447926" spans="101:101">
      <c r="CW447926" s="2195"/>
    </row>
    <row r="447950" spans="101:101">
      <c r="CW447950" s="2210"/>
    </row>
    <row r="447951" spans="101:101">
      <c r="CW447951" s="2195"/>
    </row>
    <row r="447975" spans="101:101">
      <c r="CW447975" s="2210"/>
    </row>
    <row r="447976" spans="101:101">
      <c r="CW447976" s="2195"/>
    </row>
    <row r="448000" spans="101:101">
      <c r="CW448000" s="2210"/>
    </row>
    <row r="448001" spans="101:101">
      <c r="CW448001" s="2195"/>
    </row>
    <row r="448025" spans="101:101">
      <c r="CW448025" s="2210"/>
    </row>
    <row r="448026" spans="101:101">
      <c r="CW448026" s="2195"/>
    </row>
    <row r="448050" spans="101:101">
      <c r="CW448050" s="2210"/>
    </row>
    <row r="448051" spans="101:101">
      <c r="CW448051" s="2195"/>
    </row>
    <row r="448075" spans="101:101">
      <c r="CW448075" s="2210"/>
    </row>
    <row r="448076" spans="101:101">
      <c r="CW448076" s="2195"/>
    </row>
    <row r="448100" spans="101:101">
      <c r="CW448100" s="2210"/>
    </row>
    <row r="448101" spans="101:101">
      <c r="CW448101" s="2195"/>
    </row>
    <row r="448125" spans="101:101">
      <c r="CW448125" s="2210"/>
    </row>
    <row r="448126" spans="101:101">
      <c r="CW448126" s="2195"/>
    </row>
    <row r="448150" spans="101:101">
      <c r="CW448150" s="2210"/>
    </row>
    <row r="448151" spans="101:101">
      <c r="CW448151" s="2195"/>
    </row>
    <row r="448175" spans="101:101">
      <c r="CW448175" s="2210"/>
    </row>
    <row r="448176" spans="101:101">
      <c r="CW448176" s="2195"/>
    </row>
    <row r="448200" spans="101:101">
      <c r="CW448200" s="2210"/>
    </row>
    <row r="448201" spans="101:101">
      <c r="CW448201" s="2195"/>
    </row>
    <row r="448225" spans="101:101">
      <c r="CW448225" s="2210"/>
    </row>
    <row r="448226" spans="101:101">
      <c r="CW448226" s="2195"/>
    </row>
    <row r="448250" spans="101:101">
      <c r="CW448250" s="2210"/>
    </row>
    <row r="448251" spans="101:101">
      <c r="CW448251" s="2195"/>
    </row>
    <row r="448275" spans="101:101">
      <c r="CW448275" s="2210"/>
    </row>
    <row r="448276" spans="101:101">
      <c r="CW448276" s="2195"/>
    </row>
    <row r="448300" spans="101:101">
      <c r="CW448300" s="2210"/>
    </row>
    <row r="448301" spans="101:101">
      <c r="CW448301" s="2195"/>
    </row>
    <row r="448325" spans="101:101">
      <c r="CW448325" s="2210"/>
    </row>
    <row r="448326" spans="101:101">
      <c r="CW448326" s="2195"/>
    </row>
    <row r="448350" spans="101:101">
      <c r="CW448350" s="2210"/>
    </row>
    <row r="448351" spans="101:101">
      <c r="CW448351" s="2195"/>
    </row>
    <row r="448375" spans="101:101">
      <c r="CW448375" s="2210"/>
    </row>
    <row r="448376" spans="101:101">
      <c r="CW448376" s="2195"/>
    </row>
    <row r="448400" spans="101:101">
      <c r="CW448400" s="2210"/>
    </row>
    <row r="448401" spans="101:101">
      <c r="CW448401" s="2195"/>
    </row>
    <row r="448425" spans="101:101">
      <c r="CW448425" s="2210"/>
    </row>
    <row r="448426" spans="101:101">
      <c r="CW448426" s="2195"/>
    </row>
    <row r="448450" spans="101:101">
      <c r="CW448450" s="2210"/>
    </row>
    <row r="448451" spans="101:101">
      <c r="CW448451" s="2195"/>
    </row>
    <row r="448475" spans="101:101">
      <c r="CW448475" s="2210"/>
    </row>
    <row r="448476" spans="101:101">
      <c r="CW448476" s="2195"/>
    </row>
    <row r="448500" spans="101:101">
      <c r="CW448500" s="2210"/>
    </row>
    <row r="448501" spans="101:101">
      <c r="CW448501" s="2195"/>
    </row>
    <row r="448525" spans="101:101">
      <c r="CW448525" s="2210"/>
    </row>
    <row r="448526" spans="101:101">
      <c r="CW448526" s="2195"/>
    </row>
    <row r="448550" spans="101:101">
      <c r="CW448550" s="2210"/>
    </row>
    <row r="448551" spans="101:101">
      <c r="CW448551" s="2195"/>
    </row>
    <row r="448575" spans="101:101">
      <c r="CW448575" s="2210"/>
    </row>
    <row r="448576" spans="101:101">
      <c r="CW448576" s="2195"/>
    </row>
    <row r="448600" spans="101:101">
      <c r="CW448600" s="2210"/>
    </row>
    <row r="448601" spans="101:101">
      <c r="CW448601" s="2195"/>
    </row>
    <row r="448625" spans="101:101">
      <c r="CW448625" s="2210"/>
    </row>
    <row r="448626" spans="101:101">
      <c r="CW448626" s="2195"/>
    </row>
    <row r="448650" spans="101:101">
      <c r="CW448650" s="2210"/>
    </row>
    <row r="448651" spans="101:101">
      <c r="CW448651" s="2195"/>
    </row>
    <row r="448675" spans="101:101">
      <c r="CW448675" s="2210"/>
    </row>
    <row r="448676" spans="101:101">
      <c r="CW448676" s="2195"/>
    </row>
    <row r="448700" spans="101:101">
      <c r="CW448700" s="2210"/>
    </row>
    <row r="448701" spans="101:101">
      <c r="CW448701" s="2195"/>
    </row>
    <row r="448725" spans="101:101">
      <c r="CW448725" s="2210"/>
    </row>
    <row r="448726" spans="101:101">
      <c r="CW448726" s="2195"/>
    </row>
    <row r="448750" spans="101:101">
      <c r="CW448750" s="2210"/>
    </row>
    <row r="448751" spans="101:101">
      <c r="CW448751" s="2195"/>
    </row>
    <row r="448775" spans="101:101">
      <c r="CW448775" s="2210"/>
    </row>
    <row r="448776" spans="101:101">
      <c r="CW448776" s="2195"/>
    </row>
    <row r="448800" spans="101:101">
      <c r="CW448800" s="2210"/>
    </row>
    <row r="448801" spans="101:101">
      <c r="CW448801" s="2195"/>
    </row>
    <row r="448825" spans="101:101">
      <c r="CW448825" s="2210"/>
    </row>
    <row r="448826" spans="101:101">
      <c r="CW448826" s="2195"/>
    </row>
    <row r="448850" spans="101:101">
      <c r="CW448850" s="2210"/>
    </row>
    <row r="448851" spans="101:101">
      <c r="CW448851" s="2195"/>
    </row>
    <row r="448875" spans="101:101">
      <c r="CW448875" s="2210"/>
    </row>
    <row r="448876" spans="101:101">
      <c r="CW448876" s="2195"/>
    </row>
    <row r="448900" spans="101:101">
      <c r="CW448900" s="2210"/>
    </row>
    <row r="448901" spans="101:101">
      <c r="CW448901" s="2195"/>
    </row>
    <row r="448925" spans="101:101">
      <c r="CW448925" s="2210"/>
    </row>
    <row r="448926" spans="101:101">
      <c r="CW448926" s="2195"/>
    </row>
    <row r="448950" spans="101:101">
      <c r="CW448950" s="2210"/>
    </row>
    <row r="448951" spans="101:101">
      <c r="CW448951" s="2195"/>
    </row>
    <row r="448975" spans="101:101">
      <c r="CW448975" s="2210"/>
    </row>
    <row r="448976" spans="101:101">
      <c r="CW448976" s="2195"/>
    </row>
    <row r="449000" spans="101:101">
      <c r="CW449000" s="2210"/>
    </row>
    <row r="449001" spans="101:101">
      <c r="CW449001" s="2195"/>
    </row>
    <row r="449025" spans="101:101">
      <c r="CW449025" s="2210"/>
    </row>
    <row r="449026" spans="101:101">
      <c r="CW449026" s="2195"/>
    </row>
    <row r="449050" spans="101:101">
      <c r="CW449050" s="2210"/>
    </row>
    <row r="449051" spans="101:101">
      <c r="CW449051" s="2195"/>
    </row>
    <row r="449075" spans="101:101">
      <c r="CW449075" s="2210"/>
    </row>
    <row r="449076" spans="101:101">
      <c r="CW449076" s="2195"/>
    </row>
    <row r="449100" spans="101:101">
      <c r="CW449100" s="2210"/>
    </row>
    <row r="449101" spans="101:101">
      <c r="CW449101" s="2195"/>
    </row>
    <row r="449125" spans="101:101">
      <c r="CW449125" s="2210"/>
    </row>
    <row r="449126" spans="101:101">
      <c r="CW449126" s="2195"/>
    </row>
    <row r="449150" spans="101:101">
      <c r="CW449150" s="2210"/>
    </row>
    <row r="449151" spans="101:101">
      <c r="CW449151" s="2195"/>
    </row>
    <row r="449175" spans="101:101">
      <c r="CW449175" s="2210"/>
    </row>
    <row r="449176" spans="101:101">
      <c r="CW449176" s="2195"/>
    </row>
    <row r="449200" spans="101:101">
      <c r="CW449200" s="2210"/>
    </row>
    <row r="449201" spans="101:101">
      <c r="CW449201" s="2195"/>
    </row>
    <row r="449225" spans="101:101">
      <c r="CW449225" s="2210"/>
    </row>
    <row r="449226" spans="101:101">
      <c r="CW449226" s="2195"/>
    </row>
    <row r="449250" spans="101:101">
      <c r="CW449250" s="2210"/>
    </row>
    <row r="449251" spans="101:101">
      <c r="CW449251" s="2195"/>
    </row>
    <row r="449275" spans="101:101">
      <c r="CW449275" s="2210"/>
    </row>
    <row r="449276" spans="101:101">
      <c r="CW449276" s="2195"/>
    </row>
    <row r="449300" spans="101:101">
      <c r="CW449300" s="2210"/>
    </row>
    <row r="449301" spans="101:101">
      <c r="CW449301" s="2195"/>
    </row>
    <row r="449325" spans="101:101">
      <c r="CW449325" s="2210"/>
    </row>
    <row r="449326" spans="101:101">
      <c r="CW449326" s="2195"/>
    </row>
    <row r="449350" spans="101:101">
      <c r="CW449350" s="2210"/>
    </row>
    <row r="449351" spans="101:101">
      <c r="CW449351" s="2195"/>
    </row>
    <row r="449375" spans="101:101">
      <c r="CW449375" s="2210"/>
    </row>
    <row r="449376" spans="101:101">
      <c r="CW449376" s="2195"/>
    </row>
    <row r="449400" spans="101:101">
      <c r="CW449400" s="2210"/>
    </row>
    <row r="449401" spans="101:101">
      <c r="CW449401" s="2195"/>
    </row>
    <row r="449425" spans="101:101">
      <c r="CW449425" s="2210"/>
    </row>
    <row r="449426" spans="101:101">
      <c r="CW449426" s="2195"/>
    </row>
    <row r="449450" spans="101:101">
      <c r="CW449450" s="2210"/>
    </row>
    <row r="449451" spans="101:101">
      <c r="CW449451" s="2195"/>
    </row>
    <row r="449475" spans="101:101">
      <c r="CW449475" s="2210"/>
    </row>
    <row r="449476" spans="101:101">
      <c r="CW449476" s="2195"/>
    </row>
    <row r="449500" spans="101:101">
      <c r="CW449500" s="2210"/>
    </row>
    <row r="449501" spans="101:101">
      <c r="CW449501" s="2195"/>
    </row>
    <row r="449525" spans="101:101">
      <c r="CW449525" s="2210"/>
    </row>
    <row r="449526" spans="101:101">
      <c r="CW449526" s="2195"/>
    </row>
    <row r="449550" spans="101:101">
      <c r="CW449550" s="2210"/>
    </row>
    <row r="449551" spans="101:101">
      <c r="CW449551" s="2195"/>
    </row>
    <row r="449575" spans="101:101">
      <c r="CW449575" s="2210"/>
    </row>
    <row r="449576" spans="101:101">
      <c r="CW449576" s="2195"/>
    </row>
    <row r="449600" spans="101:101">
      <c r="CW449600" s="2210"/>
    </row>
    <row r="449601" spans="101:101">
      <c r="CW449601" s="2195"/>
    </row>
    <row r="449625" spans="101:101">
      <c r="CW449625" s="2210"/>
    </row>
    <row r="449626" spans="101:101">
      <c r="CW449626" s="2195"/>
    </row>
    <row r="449650" spans="101:101">
      <c r="CW449650" s="2210"/>
    </row>
    <row r="449651" spans="101:101">
      <c r="CW449651" s="2195"/>
    </row>
    <row r="449675" spans="101:101">
      <c r="CW449675" s="2210"/>
    </row>
    <row r="449676" spans="101:101">
      <c r="CW449676" s="2195"/>
    </row>
    <row r="449700" spans="101:101">
      <c r="CW449700" s="2210"/>
    </row>
    <row r="449701" spans="101:101">
      <c r="CW449701" s="2195"/>
    </row>
    <row r="449725" spans="101:101">
      <c r="CW449725" s="2210"/>
    </row>
    <row r="449726" spans="101:101">
      <c r="CW449726" s="2195"/>
    </row>
    <row r="449750" spans="101:101">
      <c r="CW449750" s="2210"/>
    </row>
    <row r="449751" spans="101:101">
      <c r="CW449751" s="2195"/>
    </row>
    <row r="449775" spans="101:101">
      <c r="CW449775" s="2210"/>
    </row>
    <row r="449776" spans="101:101">
      <c r="CW449776" s="2195"/>
    </row>
    <row r="449800" spans="101:101">
      <c r="CW449800" s="2210"/>
    </row>
    <row r="449801" spans="101:101">
      <c r="CW449801" s="2195"/>
    </row>
    <row r="449825" spans="101:101">
      <c r="CW449825" s="2210"/>
    </row>
    <row r="449826" spans="101:101">
      <c r="CW449826" s="2195"/>
    </row>
    <row r="449850" spans="101:101">
      <c r="CW449850" s="2210"/>
    </row>
    <row r="449851" spans="101:101">
      <c r="CW449851" s="2195"/>
    </row>
    <row r="449875" spans="101:101">
      <c r="CW449875" s="2210"/>
    </row>
    <row r="449876" spans="101:101">
      <c r="CW449876" s="2195"/>
    </row>
    <row r="449900" spans="101:101">
      <c r="CW449900" s="2210"/>
    </row>
    <row r="449901" spans="101:101">
      <c r="CW449901" s="2195"/>
    </row>
    <row r="449925" spans="101:101">
      <c r="CW449925" s="2210"/>
    </row>
    <row r="449926" spans="101:101">
      <c r="CW449926" s="2195"/>
    </row>
    <row r="449950" spans="101:101">
      <c r="CW449950" s="2210"/>
    </row>
    <row r="449951" spans="101:101">
      <c r="CW449951" s="2195"/>
    </row>
    <row r="449975" spans="101:101">
      <c r="CW449975" s="2210"/>
    </row>
    <row r="449976" spans="101:101">
      <c r="CW449976" s="2195"/>
    </row>
    <row r="450000" spans="101:101">
      <c r="CW450000" s="2210"/>
    </row>
    <row r="450001" spans="101:101">
      <c r="CW450001" s="2195"/>
    </row>
    <row r="450025" spans="101:101">
      <c r="CW450025" s="2210"/>
    </row>
    <row r="450026" spans="101:101">
      <c r="CW450026" s="2195"/>
    </row>
    <row r="450050" spans="101:101">
      <c r="CW450050" s="2210"/>
    </row>
    <row r="450051" spans="101:101">
      <c r="CW450051" s="2195"/>
    </row>
    <row r="450075" spans="101:101">
      <c r="CW450075" s="2210"/>
    </row>
    <row r="450076" spans="101:101">
      <c r="CW450076" s="2195"/>
    </row>
    <row r="450100" spans="101:101">
      <c r="CW450100" s="2210"/>
    </row>
    <row r="450101" spans="101:101">
      <c r="CW450101" s="2195"/>
    </row>
    <row r="450125" spans="101:101">
      <c r="CW450125" s="2210"/>
    </row>
    <row r="450126" spans="101:101">
      <c r="CW450126" s="2195"/>
    </row>
    <row r="450150" spans="101:101">
      <c r="CW450150" s="2210"/>
    </row>
    <row r="450151" spans="101:101">
      <c r="CW450151" s="2195"/>
    </row>
    <row r="450175" spans="101:101">
      <c r="CW450175" s="2210"/>
    </row>
    <row r="450176" spans="101:101">
      <c r="CW450176" s="2195"/>
    </row>
    <row r="450200" spans="101:101">
      <c r="CW450200" s="2210"/>
    </row>
    <row r="450201" spans="101:101">
      <c r="CW450201" s="2195"/>
    </row>
    <row r="450225" spans="101:101">
      <c r="CW450225" s="2210"/>
    </row>
    <row r="450226" spans="101:101">
      <c r="CW450226" s="2195"/>
    </row>
    <row r="450250" spans="101:101">
      <c r="CW450250" s="2210"/>
    </row>
    <row r="450251" spans="101:101">
      <c r="CW450251" s="2195"/>
    </row>
    <row r="450275" spans="101:101">
      <c r="CW450275" s="2210"/>
    </row>
    <row r="450276" spans="101:101">
      <c r="CW450276" s="2195"/>
    </row>
    <row r="450300" spans="101:101">
      <c r="CW450300" s="2210"/>
    </row>
    <row r="450301" spans="101:101">
      <c r="CW450301" s="2195"/>
    </row>
    <row r="450325" spans="101:101">
      <c r="CW450325" s="2210"/>
    </row>
    <row r="450326" spans="101:101">
      <c r="CW450326" s="2195"/>
    </row>
    <row r="450350" spans="101:101">
      <c r="CW450350" s="2210"/>
    </row>
    <row r="450351" spans="101:101">
      <c r="CW450351" s="2195"/>
    </row>
    <row r="450375" spans="101:101">
      <c r="CW450375" s="2210"/>
    </row>
    <row r="450376" spans="101:101">
      <c r="CW450376" s="2195"/>
    </row>
    <row r="450400" spans="101:101">
      <c r="CW450400" s="2210"/>
    </row>
    <row r="450401" spans="101:101">
      <c r="CW450401" s="2195"/>
    </row>
    <row r="450425" spans="101:101">
      <c r="CW450425" s="2210"/>
    </row>
    <row r="450426" spans="101:101">
      <c r="CW450426" s="2195"/>
    </row>
    <row r="450450" spans="101:101">
      <c r="CW450450" s="2210"/>
    </row>
    <row r="450451" spans="101:101">
      <c r="CW450451" s="2195"/>
    </row>
    <row r="450475" spans="101:101">
      <c r="CW450475" s="2210"/>
    </row>
    <row r="450476" spans="101:101">
      <c r="CW450476" s="2195"/>
    </row>
    <row r="450500" spans="101:101">
      <c r="CW450500" s="2210"/>
    </row>
    <row r="450501" spans="101:101">
      <c r="CW450501" s="2195"/>
    </row>
    <row r="450525" spans="101:101">
      <c r="CW450525" s="2210"/>
    </row>
    <row r="450526" spans="101:101">
      <c r="CW450526" s="2195"/>
    </row>
    <row r="450550" spans="101:101">
      <c r="CW450550" s="2210"/>
    </row>
    <row r="450551" spans="101:101">
      <c r="CW450551" s="2195"/>
    </row>
    <row r="450575" spans="101:101">
      <c r="CW450575" s="2210"/>
    </row>
    <row r="450576" spans="101:101">
      <c r="CW450576" s="2195"/>
    </row>
    <row r="450600" spans="101:101">
      <c r="CW450600" s="2210"/>
    </row>
    <row r="450601" spans="101:101">
      <c r="CW450601" s="2195"/>
    </row>
    <row r="450625" spans="101:101">
      <c r="CW450625" s="2210"/>
    </row>
    <row r="450626" spans="101:101">
      <c r="CW450626" s="2195"/>
    </row>
    <row r="450650" spans="101:101">
      <c r="CW450650" s="2210"/>
    </row>
    <row r="450651" spans="101:101">
      <c r="CW450651" s="2195"/>
    </row>
    <row r="450675" spans="101:101">
      <c r="CW450675" s="2210"/>
    </row>
    <row r="450676" spans="101:101">
      <c r="CW450676" s="2195"/>
    </row>
    <row r="450700" spans="101:101">
      <c r="CW450700" s="2210"/>
    </row>
    <row r="450701" spans="101:101">
      <c r="CW450701" s="2195"/>
    </row>
    <row r="450725" spans="101:101">
      <c r="CW450725" s="2210"/>
    </row>
    <row r="450726" spans="101:101">
      <c r="CW450726" s="2195"/>
    </row>
    <row r="450750" spans="101:101">
      <c r="CW450750" s="2210"/>
    </row>
    <row r="450751" spans="101:101">
      <c r="CW450751" s="2195"/>
    </row>
    <row r="450775" spans="101:101">
      <c r="CW450775" s="2210"/>
    </row>
    <row r="450776" spans="101:101">
      <c r="CW450776" s="2195"/>
    </row>
    <row r="450800" spans="101:101">
      <c r="CW450800" s="2210"/>
    </row>
    <row r="450801" spans="101:101">
      <c r="CW450801" s="2195"/>
    </row>
    <row r="450825" spans="101:101">
      <c r="CW450825" s="2210"/>
    </row>
    <row r="450826" spans="101:101">
      <c r="CW450826" s="2195"/>
    </row>
    <row r="450850" spans="101:101">
      <c r="CW450850" s="2210"/>
    </row>
    <row r="450851" spans="101:101">
      <c r="CW450851" s="2195"/>
    </row>
    <row r="450875" spans="101:101">
      <c r="CW450875" s="2210"/>
    </row>
    <row r="450876" spans="101:101">
      <c r="CW450876" s="2195"/>
    </row>
    <row r="450900" spans="101:101">
      <c r="CW450900" s="2210"/>
    </row>
    <row r="450901" spans="101:101">
      <c r="CW450901" s="2195"/>
    </row>
    <row r="450925" spans="101:101">
      <c r="CW450925" s="2210"/>
    </row>
    <row r="450926" spans="101:101">
      <c r="CW450926" s="2195"/>
    </row>
    <row r="450950" spans="101:101">
      <c r="CW450950" s="2210"/>
    </row>
    <row r="450951" spans="101:101">
      <c r="CW450951" s="2195"/>
    </row>
    <row r="450975" spans="101:101">
      <c r="CW450975" s="2210"/>
    </row>
    <row r="450976" spans="101:101">
      <c r="CW450976" s="2195"/>
    </row>
    <row r="451000" spans="101:101">
      <c r="CW451000" s="2210"/>
    </row>
    <row r="451001" spans="101:101">
      <c r="CW451001" s="2195"/>
    </row>
    <row r="451025" spans="101:101">
      <c r="CW451025" s="2210"/>
    </row>
    <row r="451026" spans="101:101">
      <c r="CW451026" s="2195"/>
    </row>
    <row r="451050" spans="101:101">
      <c r="CW451050" s="2210"/>
    </row>
    <row r="451051" spans="101:101">
      <c r="CW451051" s="2195"/>
    </row>
    <row r="451075" spans="101:101">
      <c r="CW451075" s="2210"/>
    </row>
    <row r="451076" spans="101:101">
      <c r="CW451076" s="2195"/>
    </row>
    <row r="451100" spans="101:101">
      <c r="CW451100" s="2210"/>
    </row>
    <row r="451101" spans="101:101">
      <c r="CW451101" s="2195"/>
    </row>
    <row r="451125" spans="101:101">
      <c r="CW451125" s="2210"/>
    </row>
    <row r="451126" spans="101:101">
      <c r="CW451126" s="2195"/>
    </row>
    <row r="451150" spans="101:101">
      <c r="CW451150" s="2210"/>
    </row>
    <row r="451151" spans="101:101">
      <c r="CW451151" s="2195"/>
    </row>
    <row r="451175" spans="101:101">
      <c r="CW451175" s="2210"/>
    </row>
    <row r="451176" spans="101:101">
      <c r="CW451176" s="2195"/>
    </row>
    <row r="451200" spans="101:101">
      <c r="CW451200" s="2210"/>
    </row>
    <row r="451201" spans="101:101">
      <c r="CW451201" s="2195"/>
    </row>
    <row r="451225" spans="101:101">
      <c r="CW451225" s="2210"/>
    </row>
    <row r="451226" spans="101:101">
      <c r="CW451226" s="2195"/>
    </row>
    <row r="451250" spans="101:101">
      <c r="CW451250" s="2210"/>
    </row>
    <row r="451251" spans="101:101">
      <c r="CW451251" s="2195"/>
    </row>
    <row r="451275" spans="101:101">
      <c r="CW451275" s="2210"/>
    </row>
    <row r="451276" spans="101:101">
      <c r="CW451276" s="2195"/>
    </row>
    <row r="451300" spans="101:101">
      <c r="CW451300" s="2210"/>
    </row>
    <row r="451301" spans="101:101">
      <c r="CW451301" s="2195"/>
    </row>
    <row r="451325" spans="101:101">
      <c r="CW451325" s="2210"/>
    </row>
    <row r="451326" spans="101:101">
      <c r="CW451326" s="2195"/>
    </row>
    <row r="451350" spans="101:101">
      <c r="CW451350" s="2210"/>
    </row>
    <row r="451351" spans="101:101">
      <c r="CW451351" s="2195"/>
    </row>
    <row r="451375" spans="101:101">
      <c r="CW451375" s="2210"/>
    </row>
    <row r="451376" spans="101:101">
      <c r="CW451376" s="2195"/>
    </row>
    <row r="451400" spans="101:101">
      <c r="CW451400" s="2210"/>
    </row>
    <row r="451401" spans="101:101">
      <c r="CW451401" s="2195"/>
    </row>
    <row r="451425" spans="101:101">
      <c r="CW451425" s="2210"/>
    </row>
    <row r="451426" spans="101:101">
      <c r="CW451426" s="2195"/>
    </row>
    <row r="451450" spans="101:101">
      <c r="CW451450" s="2210"/>
    </row>
    <row r="451451" spans="101:101">
      <c r="CW451451" s="2195"/>
    </row>
    <row r="451475" spans="101:101">
      <c r="CW451475" s="2210"/>
    </row>
    <row r="451476" spans="101:101">
      <c r="CW451476" s="2195"/>
    </row>
    <row r="451500" spans="101:101">
      <c r="CW451500" s="2210"/>
    </row>
    <row r="451501" spans="101:101">
      <c r="CW451501" s="2195"/>
    </row>
    <row r="451525" spans="101:101">
      <c r="CW451525" s="2210"/>
    </row>
    <row r="451526" spans="101:101">
      <c r="CW451526" s="2195"/>
    </row>
    <row r="451550" spans="101:101">
      <c r="CW451550" s="2210"/>
    </row>
    <row r="451551" spans="101:101">
      <c r="CW451551" s="2195"/>
    </row>
    <row r="451575" spans="101:101">
      <c r="CW451575" s="2210"/>
    </row>
    <row r="451576" spans="101:101">
      <c r="CW451576" s="2195"/>
    </row>
    <row r="451600" spans="101:101">
      <c r="CW451600" s="2210"/>
    </row>
    <row r="451601" spans="101:101">
      <c r="CW451601" s="2195"/>
    </row>
    <row r="451625" spans="101:101">
      <c r="CW451625" s="2210"/>
    </row>
    <row r="451626" spans="101:101">
      <c r="CW451626" s="2195"/>
    </row>
    <row r="451650" spans="101:101">
      <c r="CW451650" s="2210"/>
    </row>
    <row r="451651" spans="101:101">
      <c r="CW451651" s="2195"/>
    </row>
    <row r="451675" spans="101:101">
      <c r="CW451675" s="2210"/>
    </row>
    <row r="451676" spans="101:101">
      <c r="CW451676" s="2195"/>
    </row>
    <row r="451700" spans="101:101">
      <c r="CW451700" s="2210"/>
    </row>
    <row r="451701" spans="101:101">
      <c r="CW451701" s="2195"/>
    </row>
    <row r="451725" spans="101:101">
      <c r="CW451725" s="2210"/>
    </row>
    <row r="451726" spans="101:101">
      <c r="CW451726" s="2195"/>
    </row>
    <row r="451750" spans="101:101">
      <c r="CW451750" s="2210"/>
    </row>
    <row r="451751" spans="101:101">
      <c r="CW451751" s="2195"/>
    </row>
    <row r="451775" spans="101:101">
      <c r="CW451775" s="2210"/>
    </row>
    <row r="451776" spans="101:101">
      <c r="CW451776" s="2195"/>
    </row>
    <row r="451800" spans="101:101">
      <c r="CW451800" s="2210"/>
    </row>
    <row r="451801" spans="101:101">
      <c r="CW451801" s="2195"/>
    </row>
    <row r="451825" spans="101:101">
      <c r="CW451825" s="2210"/>
    </row>
    <row r="451826" spans="101:101">
      <c r="CW451826" s="2195"/>
    </row>
    <row r="451850" spans="101:101">
      <c r="CW451850" s="2210"/>
    </row>
    <row r="451851" spans="101:101">
      <c r="CW451851" s="2195"/>
    </row>
    <row r="451875" spans="101:101">
      <c r="CW451875" s="2210"/>
    </row>
    <row r="451876" spans="101:101">
      <c r="CW451876" s="2195"/>
    </row>
    <row r="451900" spans="101:101">
      <c r="CW451900" s="2210"/>
    </row>
    <row r="451901" spans="101:101">
      <c r="CW451901" s="2195"/>
    </row>
    <row r="451925" spans="101:101">
      <c r="CW451925" s="2210"/>
    </row>
    <row r="451926" spans="101:101">
      <c r="CW451926" s="2195"/>
    </row>
    <row r="451950" spans="101:101">
      <c r="CW451950" s="2210"/>
    </row>
    <row r="451951" spans="101:101">
      <c r="CW451951" s="2195"/>
    </row>
    <row r="451975" spans="101:101">
      <c r="CW451975" s="2210"/>
    </row>
    <row r="451976" spans="101:101">
      <c r="CW451976" s="2195"/>
    </row>
    <row r="452000" spans="101:101">
      <c r="CW452000" s="2210"/>
    </row>
    <row r="452001" spans="101:101">
      <c r="CW452001" s="2195"/>
    </row>
    <row r="452025" spans="101:101">
      <c r="CW452025" s="2210"/>
    </row>
    <row r="452026" spans="101:101">
      <c r="CW452026" s="2195"/>
    </row>
    <row r="452050" spans="101:101">
      <c r="CW452050" s="2210"/>
    </row>
    <row r="452051" spans="101:101">
      <c r="CW452051" s="2195"/>
    </row>
    <row r="452075" spans="101:101">
      <c r="CW452075" s="2210"/>
    </row>
    <row r="452076" spans="101:101">
      <c r="CW452076" s="2195"/>
    </row>
    <row r="452100" spans="101:101">
      <c r="CW452100" s="2210"/>
    </row>
    <row r="452101" spans="101:101">
      <c r="CW452101" s="2195"/>
    </row>
    <row r="452125" spans="101:101">
      <c r="CW452125" s="2210"/>
    </row>
    <row r="452126" spans="101:101">
      <c r="CW452126" s="2195"/>
    </row>
    <row r="452150" spans="101:101">
      <c r="CW452150" s="2210"/>
    </row>
    <row r="452151" spans="101:101">
      <c r="CW452151" s="2195"/>
    </row>
    <row r="452175" spans="101:101">
      <c r="CW452175" s="2210"/>
    </row>
    <row r="452176" spans="101:101">
      <c r="CW452176" s="2195"/>
    </row>
    <row r="452200" spans="101:101">
      <c r="CW452200" s="2210"/>
    </row>
    <row r="452201" spans="101:101">
      <c r="CW452201" s="2195"/>
    </row>
    <row r="452225" spans="101:101">
      <c r="CW452225" s="2210"/>
    </row>
    <row r="452226" spans="101:101">
      <c r="CW452226" s="2195"/>
    </row>
    <row r="452250" spans="101:101">
      <c r="CW452250" s="2210"/>
    </row>
    <row r="452251" spans="101:101">
      <c r="CW452251" s="2195"/>
    </row>
    <row r="452275" spans="101:101">
      <c r="CW452275" s="2210"/>
    </row>
    <row r="452276" spans="101:101">
      <c r="CW452276" s="2195"/>
    </row>
    <row r="452300" spans="101:101">
      <c r="CW452300" s="2210"/>
    </row>
    <row r="452301" spans="101:101">
      <c r="CW452301" s="2195"/>
    </row>
    <row r="452325" spans="101:101">
      <c r="CW452325" s="2210"/>
    </row>
    <row r="452326" spans="101:101">
      <c r="CW452326" s="2195"/>
    </row>
    <row r="452350" spans="101:101">
      <c r="CW452350" s="2210"/>
    </row>
    <row r="452351" spans="101:101">
      <c r="CW452351" s="2195"/>
    </row>
    <row r="452375" spans="101:101">
      <c r="CW452375" s="2210"/>
    </row>
    <row r="452376" spans="101:101">
      <c r="CW452376" s="2195"/>
    </row>
    <row r="452400" spans="101:101">
      <c r="CW452400" s="2210"/>
    </row>
    <row r="452401" spans="101:101">
      <c r="CW452401" s="2195"/>
    </row>
    <row r="452425" spans="101:101">
      <c r="CW452425" s="2210"/>
    </row>
    <row r="452426" spans="101:101">
      <c r="CW452426" s="2195"/>
    </row>
    <row r="452450" spans="101:101">
      <c r="CW452450" s="2210"/>
    </row>
    <row r="452451" spans="101:101">
      <c r="CW452451" s="2195"/>
    </row>
    <row r="452475" spans="101:101">
      <c r="CW452475" s="2210"/>
    </row>
    <row r="452476" spans="101:101">
      <c r="CW452476" s="2195"/>
    </row>
    <row r="452500" spans="101:101">
      <c r="CW452500" s="2210"/>
    </row>
    <row r="452501" spans="101:101">
      <c r="CW452501" s="2195"/>
    </row>
    <row r="452525" spans="101:101">
      <c r="CW452525" s="2210"/>
    </row>
    <row r="452526" spans="101:101">
      <c r="CW452526" s="2195"/>
    </row>
    <row r="452550" spans="101:101">
      <c r="CW452550" s="2210"/>
    </row>
    <row r="452551" spans="101:101">
      <c r="CW452551" s="2195"/>
    </row>
    <row r="452575" spans="101:101">
      <c r="CW452575" s="2210"/>
    </row>
    <row r="452576" spans="101:101">
      <c r="CW452576" s="2195"/>
    </row>
    <row r="452600" spans="101:101">
      <c r="CW452600" s="2210"/>
    </row>
    <row r="452601" spans="101:101">
      <c r="CW452601" s="2195"/>
    </row>
    <row r="452625" spans="101:101">
      <c r="CW452625" s="2210"/>
    </row>
    <row r="452626" spans="101:101">
      <c r="CW452626" s="2195"/>
    </row>
    <row r="452650" spans="101:101">
      <c r="CW452650" s="2210"/>
    </row>
    <row r="452651" spans="101:101">
      <c r="CW452651" s="2195"/>
    </row>
    <row r="452675" spans="101:101">
      <c r="CW452675" s="2210"/>
    </row>
    <row r="452676" spans="101:101">
      <c r="CW452676" s="2195"/>
    </row>
    <row r="452700" spans="101:101">
      <c r="CW452700" s="2210"/>
    </row>
    <row r="452701" spans="101:101">
      <c r="CW452701" s="2195"/>
    </row>
    <row r="452725" spans="101:101">
      <c r="CW452725" s="2210"/>
    </row>
    <row r="452726" spans="101:101">
      <c r="CW452726" s="2195"/>
    </row>
    <row r="452750" spans="101:101">
      <c r="CW452750" s="2210"/>
    </row>
    <row r="452751" spans="101:101">
      <c r="CW452751" s="2195"/>
    </row>
    <row r="452775" spans="101:101">
      <c r="CW452775" s="2210"/>
    </row>
    <row r="452776" spans="101:101">
      <c r="CW452776" s="2195"/>
    </row>
    <row r="452800" spans="101:101">
      <c r="CW452800" s="2210"/>
    </row>
    <row r="452801" spans="101:101">
      <c r="CW452801" s="2195"/>
    </row>
    <row r="452825" spans="101:101">
      <c r="CW452825" s="2210"/>
    </row>
    <row r="452826" spans="101:101">
      <c r="CW452826" s="2195"/>
    </row>
    <row r="452850" spans="101:101">
      <c r="CW452850" s="2210"/>
    </row>
    <row r="452851" spans="101:101">
      <c r="CW452851" s="2195"/>
    </row>
    <row r="452875" spans="101:101">
      <c r="CW452875" s="2210"/>
    </row>
    <row r="452876" spans="101:101">
      <c r="CW452876" s="2195"/>
    </row>
    <row r="452900" spans="101:101">
      <c r="CW452900" s="2210"/>
    </row>
    <row r="452901" spans="101:101">
      <c r="CW452901" s="2195"/>
    </row>
    <row r="452925" spans="101:101">
      <c r="CW452925" s="2210"/>
    </row>
    <row r="452926" spans="101:101">
      <c r="CW452926" s="2195"/>
    </row>
    <row r="452950" spans="101:101">
      <c r="CW452950" s="2210"/>
    </row>
    <row r="452951" spans="101:101">
      <c r="CW452951" s="2195"/>
    </row>
    <row r="452975" spans="101:101">
      <c r="CW452975" s="2210"/>
    </row>
    <row r="452976" spans="101:101">
      <c r="CW452976" s="2195"/>
    </row>
    <row r="453000" spans="101:101">
      <c r="CW453000" s="2210"/>
    </row>
    <row r="453001" spans="101:101">
      <c r="CW453001" s="2195"/>
    </row>
    <row r="453025" spans="101:101">
      <c r="CW453025" s="2210"/>
    </row>
    <row r="453026" spans="101:101">
      <c r="CW453026" s="2195"/>
    </row>
    <row r="453050" spans="101:101">
      <c r="CW453050" s="2210"/>
    </row>
    <row r="453051" spans="101:101">
      <c r="CW453051" s="2195"/>
    </row>
    <row r="453075" spans="101:101">
      <c r="CW453075" s="2210"/>
    </row>
    <row r="453076" spans="101:101">
      <c r="CW453076" s="2195"/>
    </row>
    <row r="453100" spans="101:101">
      <c r="CW453100" s="2210"/>
    </row>
    <row r="453101" spans="101:101">
      <c r="CW453101" s="2195"/>
    </row>
    <row r="453125" spans="101:101">
      <c r="CW453125" s="2210"/>
    </row>
    <row r="453126" spans="101:101">
      <c r="CW453126" s="2195"/>
    </row>
    <row r="453150" spans="101:101">
      <c r="CW453150" s="2210"/>
    </row>
    <row r="453151" spans="101:101">
      <c r="CW453151" s="2195"/>
    </row>
    <row r="453175" spans="101:101">
      <c r="CW453175" s="2210"/>
    </row>
    <row r="453176" spans="101:101">
      <c r="CW453176" s="2195"/>
    </row>
    <row r="453200" spans="101:101">
      <c r="CW453200" s="2210"/>
    </row>
    <row r="453201" spans="101:101">
      <c r="CW453201" s="2195"/>
    </row>
    <row r="453225" spans="101:101">
      <c r="CW453225" s="2210"/>
    </row>
    <row r="453226" spans="101:101">
      <c r="CW453226" s="2195"/>
    </row>
    <row r="453250" spans="101:101">
      <c r="CW453250" s="2210"/>
    </row>
    <row r="453251" spans="101:101">
      <c r="CW453251" s="2195"/>
    </row>
    <row r="453275" spans="101:101">
      <c r="CW453275" s="2210"/>
    </row>
    <row r="453276" spans="101:101">
      <c r="CW453276" s="2195"/>
    </row>
    <row r="453300" spans="101:101">
      <c r="CW453300" s="2210"/>
    </row>
    <row r="453301" spans="101:101">
      <c r="CW453301" s="2195"/>
    </row>
    <row r="453325" spans="101:101">
      <c r="CW453325" s="2210"/>
    </row>
    <row r="453326" spans="101:101">
      <c r="CW453326" s="2195"/>
    </row>
    <row r="453350" spans="101:101">
      <c r="CW453350" s="2210"/>
    </row>
    <row r="453351" spans="101:101">
      <c r="CW453351" s="2195"/>
    </row>
    <row r="453375" spans="101:101">
      <c r="CW453375" s="2210"/>
    </row>
    <row r="453376" spans="101:101">
      <c r="CW453376" s="2195"/>
    </row>
    <row r="453400" spans="101:101">
      <c r="CW453400" s="2210"/>
    </row>
    <row r="453401" spans="101:101">
      <c r="CW453401" s="2195"/>
    </row>
    <row r="453425" spans="101:101">
      <c r="CW453425" s="2210"/>
    </row>
    <row r="453426" spans="101:101">
      <c r="CW453426" s="2195"/>
    </row>
    <row r="453450" spans="101:101">
      <c r="CW453450" s="2210"/>
    </row>
    <row r="453451" spans="101:101">
      <c r="CW453451" s="2195"/>
    </row>
    <row r="453475" spans="101:101">
      <c r="CW453475" s="2210"/>
    </row>
    <row r="453476" spans="101:101">
      <c r="CW453476" s="2195"/>
    </row>
    <row r="453500" spans="101:101">
      <c r="CW453500" s="2210"/>
    </row>
    <row r="453501" spans="101:101">
      <c r="CW453501" s="2195"/>
    </row>
    <row r="453525" spans="101:101">
      <c r="CW453525" s="2210"/>
    </row>
    <row r="453526" spans="101:101">
      <c r="CW453526" s="2195"/>
    </row>
    <row r="453550" spans="101:101">
      <c r="CW453550" s="2210"/>
    </row>
    <row r="453551" spans="101:101">
      <c r="CW453551" s="2195"/>
    </row>
    <row r="453575" spans="101:101">
      <c r="CW453575" s="2210"/>
    </row>
    <row r="453576" spans="101:101">
      <c r="CW453576" s="2195"/>
    </row>
    <row r="453600" spans="101:101">
      <c r="CW453600" s="2210"/>
    </row>
    <row r="453601" spans="101:101">
      <c r="CW453601" s="2195"/>
    </row>
    <row r="453625" spans="101:101">
      <c r="CW453625" s="2210"/>
    </row>
    <row r="453626" spans="101:101">
      <c r="CW453626" s="2195"/>
    </row>
    <row r="453650" spans="101:101">
      <c r="CW453650" s="2210"/>
    </row>
    <row r="453651" spans="101:101">
      <c r="CW453651" s="2195"/>
    </row>
    <row r="453675" spans="101:101">
      <c r="CW453675" s="2210"/>
    </row>
    <row r="453676" spans="101:101">
      <c r="CW453676" s="2195"/>
    </row>
    <row r="453700" spans="101:101">
      <c r="CW453700" s="2210"/>
    </row>
    <row r="453701" spans="101:101">
      <c r="CW453701" s="2195"/>
    </row>
    <row r="453725" spans="101:101">
      <c r="CW453725" s="2210"/>
    </row>
    <row r="453726" spans="101:101">
      <c r="CW453726" s="2195"/>
    </row>
    <row r="453750" spans="101:101">
      <c r="CW453750" s="2210"/>
    </row>
    <row r="453751" spans="101:101">
      <c r="CW453751" s="2195"/>
    </row>
    <row r="453775" spans="101:101">
      <c r="CW453775" s="2210"/>
    </row>
    <row r="453776" spans="101:101">
      <c r="CW453776" s="2195"/>
    </row>
    <row r="453800" spans="101:101">
      <c r="CW453800" s="2210"/>
    </row>
    <row r="453801" spans="101:101">
      <c r="CW453801" s="2195"/>
    </row>
    <row r="453825" spans="101:101">
      <c r="CW453825" s="2210"/>
    </row>
    <row r="453826" spans="101:101">
      <c r="CW453826" s="2195"/>
    </row>
    <row r="453850" spans="101:101">
      <c r="CW453850" s="2210"/>
    </row>
    <row r="453851" spans="101:101">
      <c r="CW453851" s="2195"/>
    </row>
    <row r="453875" spans="101:101">
      <c r="CW453875" s="2210"/>
    </row>
    <row r="453876" spans="101:101">
      <c r="CW453876" s="2195"/>
    </row>
    <row r="453900" spans="101:101">
      <c r="CW453900" s="2210"/>
    </row>
    <row r="453901" spans="101:101">
      <c r="CW453901" s="2195"/>
    </row>
    <row r="453925" spans="101:101">
      <c r="CW453925" s="2210"/>
    </row>
    <row r="453926" spans="101:101">
      <c r="CW453926" s="2195"/>
    </row>
    <row r="453950" spans="101:101">
      <c r="CW453950" s="2210"/>
    </row>
    <row r="453951" spans="101:101">
      <c r="CW453951" s="2195"/>
    </row>
    <row r="453975" spans="101:101">
      <c r="CW453975" s="2210"/>
    </row>
    <row r="453976" spans="101:101">
      <c r="CW453976" s="2195"/>
    </row>
    <row r="454000" spans="101:101">
      <c r="CW454000" s="2210"/>
    </row>
    <row r="454001" spans="101:101">
      <c r="CW454001" s="2195"/>
    </row>
    <row r="454025" spans="101:101">
      <c r="CW454025" s="2210"/>
    </row>
    <row r="454026" spans="101:101">
      <c r="CW454026" s="2195"/>
    </row>
    <row r="454050" spans="101:101">
      <c r="CW454050" s="2210"/>
    </row>
    <row r="454051" spans="101:101">
      <c r="CW454051" s="2195"/>
    </row>
    <row r="454075" spans="101:101">
      <c r="CW454075" s="2210"/>
    </row>
    <row r="454076" spans="101:101">
      <c r="CW454076" s="2195"/>
    </row>
    <row r="454100" spans="101:101">
      <c r="CW454100" s="2210"/>
    </row>
    <row r="454101" spans="101:101">
      <c r="CW454101" s="2195"/>
    </row>
    <row r="454125" spans="101:101">
      <c r="CW454125" s="2210"/>
    </row>
    <row r="454126" spans="101:101">
      <c r="CW454126" s="2195"/>
    </row>
    <row r="454150" spans="101:101">
      <c r="CW454150" s="2210"/>
    </row>
    <row r="454151" spans="101:101">
      <c r="CW454151" s="2195"/>
    </row>
    <row r="454175" spans="101:101">
      <c r="CW454175" s="2210"/>
    </row>
    <row r="454176" spans="101:101">
      <c r="CW454176" s="2195"/>
    </row>
    <row r="454200" spans="101:101">
      <c r="CW454200" s="2210"/>
    </row>
    <row r="454201" spans="101:101">
      <c r="CW454201" s="2195"/>
    </row>
    <row r="454225" spans="101:101">
      <c r="CW454225" s="2210"/>
    </row>
    <row r="454226" spans="101:101">
      <c r="CW454226" s="2195"/>
    </row>
    <row r="454250" spans="101:101">
      <c r="CW454250" s="2210"/>
    </row>
    <row r="454251" spans="101:101">
      <c r="CW454251" s="2195"/>
    </row>
    <row r="454275" spans="101:101">
      <c r="CW454275" s="2210"/>
    </row>
    <row r="454276" spans="101:101">
      <c r="CW454276" s="2195"/>
    </row>
    <row r="454300" spans="101:101">
      <c r="CW454300" s="2210"/>
    </row>
    <row r="454301" spans="101:101">
      <c r="CW454301" s="2195"/>
    </row>
    <row r="454325" spans="101:101">
      <c r="CW454325" s="2210"/>
    </row>
    <row r="454326" spans="101:101">
      <c r="CW454326" s="2195"/>
    </row>
    <row r="454350" spans="101:101">
      <c r="CW454350" s="2210"/>
    </row>
    <row r="454351" spans="101:101">
      <c r="CW454351" s="2195"/>
    </row>
    <row r="454375" spans="101:101">
      <c r="CW454375" s="2210"/>
    </row>
    <row r="454376" spans="101:101">
      <c r="CW454376" s="2195"/>
    </row>
    <row r="454400" spans="101:101">
      <c r="CW454400" s="2210"/>
    </row>
    <row r="454401" spans="101:101">
      <c r="CW454401" s="2195"/>
    </row>
    <row r="454425" spans="101:101">
      <c r="CW454425" s="2210"/>
    </row>
    <row r="454426" spans="101:101">
      <c r="CW454426" s="2195"/>
    </row>
    <row r="454450" spans="101:101">
      <c r="CW454450" s="2210"/>
    </row>
    <row r="454451" spans="101:101">
      <c r="CW454451" s="2195"/>
    </row>
    <row r="454475" spans="101:101">
      <c r="CW454475" s="2210"/>
    </row>
    <row r="454476" spans="101:101">
      <c r="CW454476" s="2195"/>
    </row>
    <row r="454500" spans="101:101">
      <c r="CW454500" s="2210"/>
    </row>
    <row r="454501" spans="101:101">
      <c r="CW454501" s="2195"/>
    </row>
    <row r="454525" spans="101:101">
      <c r="CW454525" s="2210"/>
    </row>
    <row r="454526" spans="101:101">
      <c r="CW454526" s="2195"/>
    </row>
    <row r="454550" spans="101:101">
      <c r="CW454550" s="2210"/>
    </row>
    <row r="454551" spans="101:101">
      <c r="CW454551" s="2195"/>
    </row>
    <row r="454575" spans="101:101">
      <c r="CW454575" s="2210"/>
    </row>
    <row r="454576" spans="101:101">
      <c r="CW454576" s="2195"/>
    </row>
    <row r="454600" spans="101:101">
      <c r="CW454600" s="2210"/>
    </row>
    <row r="454601" spans="101:101">
      <c r="CW454601" s="2195"/>
    </row>
    <row r="454625" spans="101:101">
      <c r="CW454625" s="2210"/>
    </row>
    <row r="454626" spans="101:101">
      <c r="CW454626" s="2195"/>
    </row>
    <row r="454650" spans="101:101">
      <c r="CW454650" s="2210"/>
    </row>
    <row r="454651" spans="101:101">
      <c r="CW454651" s="2195"/>
    </row>
    <row r="454675" spans="101:101">
      <c r="CW454675" s="2210"/>
    </row>
    <row r="454676" spans="101:101">
      <c r="CW454676" s="2195"/>
    </row>
    <row r="454700" spans="101:101">
      <c r="CW454700" s="2210"/>
    </row>
    <row r="454701" spans="101:101">
      <c r="CW454701" s="2195"/>
    </row>
    <row r="454725" spans="101:101">
      <c r="CW454725" s="2210"/>
    </row>
    <row r="454726" spans="101:101">
      <c r="CW454726" s="2195"/>
    </row>
    <row r="454750" spans="101:101">
      <c r="CW454750" s="2210"/>
    </row>
    <row r="454751" spans="101:101">
      <c r="CW454751" s="2195"/>
    </row>
    <row r="454775" spans="101:101">
      <c r="CW454775" s="2210"/>
    </row>
    <row r="454776" spans="101:101">
      <c r="CW454776" s="2195"/>
    </row>
    <row r="454800" spans="101:101">
      <c r="CW454800" s="2210"/>
    </row>
    <row r="454801" spans="101:101">
      <c r="CW454801" s="2195"/>
    </row>
    <row r="454825" spans="101:101">
      <c r="CW454825" s="2210"/>
    </row>
    <row r="454826" spans="101:101">
      <c r="CW454826" s="2195"/>
    </row>
    <row r="454850" spans="101:101">
      <c r="CW454850" s="2210"/>
    </row>
    <row r="454851" spans="101:101">
      <c r="CW454851" s="2195"/>
    </row>
    <row r="454875" spans="101:101">
      <c r="CW454875" s="2210"/>
    </row>
    <row r="454876" spans="101:101">
      <c r="CW454876" s="2195"/>
    </row>
    <row r="454900" spans="101:101">
      <c r="CW454900" s="2210"/>
    </row>
    <row r="454901" spans="101:101">
      <c r="CW454901" s="2195"/>
    </row>
    <row r="454925" spans="101:101">
      <c r="CW454925" s="2210"/>
    </row>
    <row r="454926" spans="101:101">
      <c r="CW454926" s="2195"/>
    </row>
    <row r="454950" spans="101:101">
      <c r="CW454950" s="2210"/>
    </row>
    <row r="454951" spans="101:101">
      <c r="CW454951" s="2195"/>
    </row>
    <row r="454975" spans="101:101">
      <c r="CW454975" s="2210"/>
    </row>
    <row r="454976" spans="101:101">
      <c r="CW454976" s="2195"/>
    </row>
    <row r="455000" spans="101:101">
      <c r="CW455000" s="2210"/>
    </row>
    <row r="455001" spans="101:101">
      <c r="CW455001" s="2195"/>
    </row>
    <row r="455025" spans="101:101">
      <c r="CW455025" s="2210"/>
    </row>
    <row r="455026" spans="101:101">
      <c r="CW455026" s="2195"/>
    </row>
    <row r="455050" spans="101:101">
      <c r="CW455050" s="2210"/>
    </row>
    <row r="455051" spans="101:101">
      <c r="CW455051" s="2195"/>
    </row>
    <row r="455075" spans="101:101">
      <c r="CW455075" s="2210"/>
    </row>
    <row r="455076" spans="101:101">
      <c r="CW455076" s="2195"/>
    </row>
    <row r="455100" spans="101:101">
      <c r="CW455100" s="2210"/>
    </row>
    <row r="455101" spans="101:101">
      <c r="CW455101" s="2195"/>
    </row>
    <row r="455125" spans="101:101">
      <c r="CW455125" s="2210"/>
    </row>
    <row r="455126" spans="101:101">
      <c r="CW455126" s="2195"/>
    </row>
    <row r="455150" spans="101:101">
      <c r="CW455150" s="2210"/>
    </row>
    <row r="455151" spans="101:101">
      <c r="CW455151" s="2195"/>
    </row>
    <row r="455175" spans="101:101">
      <c r="CW455175" s="2210"/>
    </row>
    <row r="455176" spans="101:101">
      <c r="CW455176" s="2195"/>
    </row>
    <row r="455200" spans="101:101">
      <c r="CW455200" s="2210"/>
    </row>
    <row r="455201" spans="101:101">
      <c r="CW455201" s="2195"/>
    </row>
    <row r="455225" spans="101:101">
      <c r="CW455225" s="2210"/>
    </row>
    <row r="455226" spans="101:101">
      <c r="CW455226" s="2195"/>
    </row>
    <row r="455250" spans="101:101">
      <c r="CW455250" s="2210"/>
    </row>
    <row r="455251" spans="101:101">
      <c r="CW455251" s="2195"/>
    </row>
    <row r="455275" spans="101:101">
      <c r="CW455275" s="2210"/>
    </row>
    <row r="455276" spans="101:101">
      <c r="CW455276" s="2195"/>
    </row>
    <row r="455300" spans="101:101">
      <c r="CW455300" s="2210"/>
    </row>
    <row r="455301" spans="101:101">
      <c r="CW455301" s="2195"/>
    </row>
    <row r="455325" spans="101:101">
      <c r="CW455325" s="2210"/>
    </row>
    <row r="455326" spans="101:101">
      <c r="CW455326" s="2195"/>
    </row>
    <row r="455350" spans="101:101">
      <c r="CW455350" s="2210"/>
    </row>
    <row r="455351" spans="101:101">
      <c r="CW455351" s="2195"/>
    </row>
    <row r="455375" spans="101:101">
      <c r="CW455375" s="2210"/>
    </row>
    <row r="455376" spans="101:101">
      <c r="CW455376" s="2195"/>
    </row>
    <row r="455400" spans="101:101">
      <c r="CW455400" s="2210"/>
    </row>
    <row r="455401" spans="101:101">
      <c r="CW455401" s="2195"/>
    </row>
    <row r="455425" spans="101:101">
      <c r="CW455425" s="2210"/>
    </row>
    <row r="455426" spans="101:101">
      <c r="CW455426" s="2195"/>
    </row>
    <row r="455450" spans="101:101">
      <c r="CW455450" s="2210"/>
    </row>
    <row r="455451" spans="101:101">
      <c r="CW455451" s="2195"/>
    </row>
    <row r="455475" spans="101:101">
      <c r="CW455475" s="2210"/>
    </row>
    <row r="455476" spans="101:101">
      <c r="CW455476" s="2195"/>
    </row>
    <row r="455500" spans="101:101">
      <c r="CW455500" s="2210"/>
    </row>
    <row r="455501" spans="101:101">
      <c r="CW455501" s="2195"/>
    </row>
    <row r="455525" spans="101:101">
      <c r="CW455525" s="2210"/>
    </row>
    <row r="455526" spans="101:101">
      <c r="CW455526" s="2195"/>
    </row>
    <row r="455550" spans="101:101">
      <c r="CW455550" s="2210"/>
    </row>
    <row r="455551" spans="101:101">
      <c r="CW455551" s="2195"/>
    </row>
    <row r="455575" spans="101:101">
      <c r="CW455575" s="2210"/>
    </row>
    <row r="455576" spans="101:101">
      <c r="CW455576" s="2195"/>
    </row>
    <row r="455600" spans="101:101">
      <c r="CW455600" s="2210"/>
    </row>
    <row r="455601" spans="101:101">
      <c r="CW455601" s="2195"/>
    </row>
    <row r="455625" spans="101:101">
      <c r="CW455625" s="2210"/>
    </row>
    <row r="455626" spans="101:101">
      <c r="CW455626" s="2195"/>
    </row>
    <row r="455650" spans="101:101">
      <c r="CW455650" s="2210"/>
    </row>
    <row r="455651" spans="101:101">
      <c r="CW455651" s="2195"/>
    </row>
    <row r="455675" spans="101:101">
      <c r="CW455675" s="2210"/>
    </row>
    <row r="455676" spans="101:101">
      <c r="CW455676" s="2195"/>
    </row>
    <row r="455700" spans="101:101">
      <c r="CW455700" s="2210"/>
    </row>
    <row r="455701" spans="101:101">
      <c r="CW455701" s="2195"/>
    </row>
    <row r="455725" spans="101:101">
      <c r="CW455725" s="2210"/>
    </row>
    <row r="455726" spans="101:101">
      <c r="CW455726" s="2195"/>
    </row>
    <row r="455750" spans="101:101">
      <c r="CW455750" s="2210"/>
    </row>
    <row r="455751" spans="101:101">
      <c r="CW455751" s="2195"/>
    </row>
    <row r="455775" spans="101:101">
      <c r="CW455775" s="2210"/>
    </row>
    <row r="455776" spans="101:101">
      <c r="CW455776" s="2195"/>
    </row>
    <row r="455800" spans="101:101">
      <c r="CW455800" s="2210"/>
    </row>
    <row r="455801" spans="101:101">
      <c r="CW455801" s="2195"/>
    </row>
    <row r="455825" spans="101:101">
      <c r="CW455825" s="2210"/>
    </row>
    <row r="455826" spans="101:101">
      <c r="CW455826" s="2195"/>
    </row>
    <row r="455850" spans="101:101">
      <c r="CW455850" s="2210"/>
    </row>
    <row r="455851" spans="101:101">
      <c r="CW455851" s="2195"/>
    </row>
    <row r="455875" spans="101:101">
      <c r="CW455875" s="2210"/>
    </row>
    <row r="455876" spans="101:101">
      <c r="CW455876" s="2195"/>
    </row>
    <row r="455900" spans="101:101">
      <c r="CW455900" s="2210"/>
    </row>
    <row r="455901" spans="101:101">
      <c r="CW455901" s="2195"/>
    </row>
    <row r="455925" spans="101:101">
      <c r="CW455925" s="2210"/>
    </row>
    <row r="455926" spans="101:101">
      <c r="CW455926" s="2195"/>
    </row>
    <row r="455950" spans="101:101">
      <c r="CW455950" s="2210"/>
    </row>
    <row r="455951" spans="101:101">
      <c r="CW455951" s="2195"/>
    </row>
    <row r="455975" spans="101:101">
      <c r="CW455975" s="2210"/>
    </row>
    <row r="455976" spans="101:101">
      <c r="CW455976" s="2195"/>
    </row>
    <row r="456000" spans="101:101">
      <c r="CW456000" s="2210"/>
    </row>
    <row r="456001" spans="101:101">
      <c r="CW456001" s="2195"/>
    </row>
    <row r="456025" spans="101:101">
      <c r="CW456025" s="2210"/>
    </row>
    <row r="456026" spans="101:101">
      <c r="CW456026" s="2195"/>
    </row>
    <row r="456050" spans="101:101">
      <c r="CW456050" s="2210"/>
    </row>
    <row r="456051" spans="101:101">
      <c r="CW456051" s="2195"/>
    </row>
    <row r="456075" spans="101:101">
      <c r="CW456075" s="2210"/>
    </row>
    <row r="456076" spans="101:101">
      <c r="CW456076" s="2195"/>
    </row>
    <row r="456100" spans="101:101">
      <c r="CW456100" s="2210"/>
    </row>
    <row r="456101" spans="101:101">
      <c r="CW456101" s="2195"/>
    </row>
    <row r="456125" spans="101:101">
      <c r="CW456125" s="2210"/>
    </row>
    <row r="456126" spans="101:101">
      <c r="CW456126" s="2195"/>
    </row>
    <row r="456150" spans="101:101">
      <c r="CW456150" s="2210"/>
    </row>
    <row r="456151" spans="101:101">
      <c r="CW456151" s="2195"/>
    </row>
    <row r="456175" spans="101:101">
      <c r="CW456175" s="2210"/>
    </row>
    <row r="456176" spans="101:101">
      <c r="CW456176" s="2195"/>
    </row>
    <row r="456200" spans="101:101">
      <c r="CW456200" s="2210"/>
    </row>
    <row r="456201" spans="101:101">
      <c r="CW456201" s="2195"/>
    </row>
    <row r="456225" spans="101:101">
      <c r="CW456225" s="2210"/>
    </row>
    <row r="456226" spans="101:101">
      <c r="CW456226" s="2195"/>
    </row>
    <row r="456250" spans="101:101">
      <c r="CW456250" s="2210"/>
    </row>
    <row r="456251" spans="101:101">
      <c r="CW456251" s="2195"/>
    </row>
    <row r="456275" spans="101:101">
      <c r="CW456275" s="2210"/>
    </row>
    <row r="456276" spans="101:101">
      <c r="CW456276" s="2195"/>
    </row>
    <row r="456300" spans="101:101">
      <c r="CW456300" s="2210"/>
    </row>
    <row r="456301" spans="101:101">
      <c r="CW456301" s="2195"/>
    </row>
    <row r="456325" spans="101:101">
      <c r="CW456325" s="2210"/>
    </row>
    <row r="456326" spans="101:101">
      <c r="CW456326" s="2195"/>
    </row>
    <row r="456350" spans="101:101">
      <c r="CW456350" s="2210"/>
    </row>
    <row r="456351" spans="101:101">
      <c r="CW456351" s="2195"/>
    </row>
    <row r="456375" spans="101:101">
      <c r="CW456375" s="2210"/>
    </row>
    <row r="456376" spans="101:101">
      <c r="CW456376" s="2195"/>
    </row>
    <row r="456400" spans="101:101">
      <c r="CW456400" s="2210"/>
    </row>
    <row r="456401" spans="101:101">
      <c r="CW456401" s="2195"/>
    </row>
    <row r="456425" spans="101:101">
      <c r="CW456425" s="2210"/>
    </row>
    <row r="456426" spans="101:101">
      <c r="CW456426" s="2195"/>
    </row>
    <row r="456450" spans="101:101">
      <c r="CW456450" s="2210"/>
    </row>
    <row r="456451" spans="101:101">
      <c r="CW456451" s="2195"/>
    </row>
    <row r="456475" spans="101:101">
      <c r="CW456475" s="2210"/>
    </row>
    <row r="456476" spans="101:101">
      <c r="CW456476" s="2195"/>
    </row>
    <row r="456500" spans="101:101">
      <c r="CW456500" s="2210"/>
    </row>
    <row r="456501" spans="101:101">
      <c r="CW456501" s="2195"/>
    </row>
    <row r="456525" spans="101:101">
      <c r="CW456525" s="2210"/>
    </row>
    <row r="456526" spans="101:101">
      <c r="CW456526" s="2195"/>
    </row>
    <row r="456550" spans="101:101">
      <c r="CW456550" s="2210"/>
    </row>
    <row r="456551" spans="101:101">
      <c r="CW456551" s="2195"/>
    </row>
    <row r="456575" spans="101:101">
      <c r="CW456575" s="2210"/>
    </row>
    <row r="456576" spans="101:101">
      <c r="CW456576" s="2195"/>
    </row>
    <row r="456600" spans="101:101">
      <c r="CW456600" s="2210"/>
    </row>
    <row r="456601" spans="101:101">
      <c r="CW456601" s="2195"/>
    </row>
    <row r="456625" spans="101:101">
      <c r="CW456625" s="2210"/>
    </row>
    <row r="456626" spans="101:101">
      <c r="CW456626" s="2195"/>
    </row>
    <row r="456650" spans="101:101">
      <c r="CW456650" s="2210"/>
    </row>
    <row r="456651" spans="101:101">
      <c r="CW456651" s="2195"/>
    </row>
    <row r="456675" spans="101:101">
      <c r="CW456675" s="2210"/>
    </row>
    <row r="456676" spans="101:101">
      <c r="CW456676" s="2195"/>
    </row>
    <row r="456700" spans="101:101">
      <c r="CW456700" s="2210"/>
    </row>
    <row r="456701" spans="101:101">
      <c r="CW456701" s="2195"/>
    </row>
    <row r="456725" spans="101:101">
      <c r="CW456725" s="2210"/>
    </row>
    <row r="456726" spans="101:101">
      <c r="CW456726" s="2195"/>
    </row>
    <row r="456750" spans="101:101">
      <c r="CW456750" s="2210"/>
    </row>
    <row r="456751" spans="101:101">
      <c r="CW456751" s="2195"/>
    </row>
    <row r="456775" spans="101:101">
      <c r="CW456775" s="2210"/>
    </row>
    <row r="456776" spans="101:101">
      <c r="CW456776" s="2195"/>
    </row>
    <row r="456800" spans="101:101">
      <c r="CW456800" s="2210"/>
    </row>
    <row r="456801" spans="101:101">
      <c r="CW456801" s="2195"/>
    </row>
    <row r="456825" spans="101:101">
      <c r="CW456825" s="2210"/>
    </row>
    <row r="456826" spans="101:101">
      <c r="CW456826" s="2195"/>
    </row>
    <row r="456850" spans="101:101">
      <c r="CW456850" s="2210"/>
    </row>
    <row r="456851" spans="101:101">
      <c r="CW456851" s="2195"/>
    </row>
    <row r="456875" spans="101:101">
      <c r="CW456875" s="2210"/>
    </row>
    <row r="456876" spans="101:101">
      <c r="CW456876" s="2195"/>
    </row>
    <row r="456900" spans="101:101">
      <c r="CW456900" s="2210"/>
    </row>
    <row r="456901" spans="101:101">
      <c r="CW456901" s="2195"/>
    </row>
    <row r="456925" spans="101:101">
      <c r="CW456925" s="2210"/>
    </row>
    <row r="456926" spans="101:101">
      <c r="CW456926" s="2195"/>
    </row>
    <row r="456950" spans="101:101">
      <c r="CW456950" s="2210"/>
    </row>
    <row r="456951" spans="101:101">
      <c r="CW456951" s="2195"/>
    </row>
    <row r="456975" spans="101:101">
      <c r="CW456975" s="2210"/>
    </row>
    <row r="456976" spans="101:101">
      <c r="CW456976" s="2195"/>
    </row>
    <row r="457000" spans="101:101">
      <c r="CW457000" s="2210"/>
    </row>
    <row r="457001" spans="101:101">
      <c r="CW457001" s="2195"/>
    </row>
    <row r="457025" spans="101:101">
      <c r="CW457025" s="2210"/>
    </row>
    <row r="457026" spans="101:101">
      <c r="CW457026" s="2195"/>
    </row>
    <row r="457050" spans="101:101">
      <c r="CW457050" s="2210"/>
    </row>
    <row r="457051" spans="101:101">
      <c r="CW457051" s="2195"/>
    </row>
    <row r="457075" spans="101:101">
      <c r="CW457075" s="2210"/>
    </row>
    <row r="457076" spans="101:101">
      <c r="CW457076" s="2195"/>
    </row>
    <row r="457100" spans="101:101">
      <c r="CW457100" s="2210"/>
    </row>
    <row r="457101" spans="101:101">
      <c r="CW457101" s="2195"/>
    </row>
    <row r="457125" spans="101:101">
      <c r="CW457125" s="2210"/>
    </row>
    <row r="457126" spans="101:101">
      <c r="CW457126" s="2195"/>
    </row>
    <row r="457150" spans="101:101">
      <c r="CW457150" s="2210"/>
    </row>
    <row r="457151" spans="101:101">
      <c r="CW457151" s="2195"/>
    </row>
    <row r="457175" spans="101:101">
      <c r="CW457175" s="2210"/>
    </row>
    <row r="457176" spans="101:101">
      <c r="CW457176" s="2195"/>
    </row>
    <row r="457200" spans="101:101">
      <c r="CW457200" s="2210"/>
    </row>
    <row r="457201" spans="101:101">
      <c r="CW457201" s="2195"/>
    </row>
    <row r="457225" spans="101:101">
      <c r="CW457225" s="2210"/>
    </row>
    <row r="457226" spans="101:101">
      <c r="CW457226" s="2195"/>
    </row>
    <row r="457250" spans="101:101">
      <c r="CW457250" s="2210"/>
    </row>
    <row r="457251" spans="101:101">
      <c r="CW457251" s="2195"/>
    </row>
    <row r="457275" spans="101:101">
      <c r="CW457275" s="2210"/>
    </row>
    <row r="457276" spans="101:101">
      <c r="CW457276" s="2195"/>
    </row>
    <row r="457300" spans="101:101">
      <c r="CW457300" s="2210"/>
    </row>
    <row r="457301" spans="101:101">
      <c r="CW457301" s="2195"/>
    </row>
    <row r="457325" spans="101:101">
      <c r="CW457325" s="2210"/>
    </row>
    <row r="457326" spans="101:101">
      <c r="CW457326" s="2195"/>
    </row>
    <row r="457350" spans="101:101">
      <c r="CW457350" s="2210"/>
    </row>
    <row r="457351" spans="101:101">
      <c r="CW457351" s="2195"/>
    </row>
    <row r="457375" spans="101:101">
      <c r="CW457375" s="2210"/>
    </row>
    <row r="457376" spans="101:101">
      <c r="CW457376" s="2195"/>
    </row>
    <row r="457400" spans="101:101">
      <c r="CW457400" s="2210"/>
    </row>
    <row r="457401" spans="101:101">
      <c r="CW457401" s="2195"/>
    </row>
    <row r="457425" spans="101:101">
      <c r="CW457425" s="2210"/>
    </row>
    <row r="457426" spans="101:101">
      <c r="CW457426" s="2195"/>
    </row>
    <row r="457450" spans="101:101">
      <c r="CW457450" s="2210"/>
    </row>
    <row r="457451" spans="101:101">
      <c r="CW457451" s="2195"/>
    </row>
    <row r="457475" spans="101:101">
      <c r="CW457475" s="2210"/>
    </row>
    <row r="457476" spans="101:101">
      <c r="CW457476" s="2195"/>
    </row>
    <row r="457500" spans="101:101">
      <c r="CW457500" s="2210"/>
    </row>
    <row r="457501" spans="101:101">
      <c r="CW457501" s="2195"/>
    </row>
    <row r="457525" spans="101:101">
      <c r="CW457525" s="2210"/>
    </row>
    <row r="457526" spans="101:101">
      <c r="CW457526" s="2195"/>
    </row>
    <row r="457550" spans="101:101">
      <c r="CW457550" s="2210"/>
    </row>
    <row r="457551" spans="101:101">
      <c r="CW457551" s="2195"/>
    </row>
    <row r="457575" spans="101:101">
      <c r="CW457575" s="2210"/>
    </row>
    <row r="457576" spans="101:101">
      <c r="CW457576" s="2195"/>
    </row>
    <row r="457600" spans="101:101">
      <c r="CW457600" s="2210"/>
    </row>
    <row r="457601" spans="101:101">
      <c r="CW457601" s="2195"/>
    </row>
    <row r="457625" spans="101:101">
      <c r="CW457625" s="2210"/>
    </row>
    <row r="457626" spans="101:101">
      <c r="CW457626" s="2195"/>
    </row>
    <row r="457650" spans="101:101">
      <c r="CW457650" s="2210"/>
    </row>
    <row r="457651" spans="101:101">
      <c r="CW457651" s="2195"/>
    </row>
    <row r="457675" spans="101:101">
      <c r="CW457675" s="2210"/>
    </row>
    <row r="457676" spans="101:101">
      <c r="CW457676" s="2195"/>
    </row>
    <row r="457700" spans="101:101">
      <c r="CW457700" s="2210"/>
    </row>
    <row r="457701" spans="101:101">
      <c r="CW457701" s="2195"/>
    </row>
    <row r="457725" spans="101:101">
      <c r="CW457725" s="2210"/>
    </row>
    <row r="457726" spans="101:101">
      <c r="CW457726" s="2195"/>
    </row>
    <row r="457750" spans="101:101">
      <c r="CW457750" s="2210"/>
    </row>
    <row r="457751" spans="101:101">
      <c r="CW457751" s="2195"/>
    </row>
    <row r="457775" spans="101:101">
      <c r="CW457775" s="2210"/>
    </row>
    <row r="457776" spans="101:101">
      <c r="CW457776" s="2195"/>
    </row>
    <row r="457800" spans="101:101">
      <c r="CW457800" s="2210"/>
    </row>
    <row r="457801" spans="101:101">
      <c r="CW457801" s="2195"/>
    </row>
    <row r="457825" spans="101:101">
      <c r="CW457825" s="2210"/>
    </row>
    <row r="457826" spans="101:101">
      <c r="CW457826" s="2195"/>
    </row>
    <row r="457850" spans="101:101">
      <c r="CW457850" s="2210"/>
    </row>
    <row r="457851" spans="101:101">
      <c r="CW457851" s="2195"/>
    </row>
    <row r="457875" spans="101:101">
      <c r="CW457875" s="2210"/>
    </row>
    <row r="457876" spans="101:101">
      <c r="CW457876" s="2195"/>
    </row>
    <row r="457900" spans="101:101">
      <c r="CW457900" s="2210"/>
    </row>
    <row r="457901" spans="101:101">
      <c r="CW457901" s="2195"/>
    </row>
    <row r="457925" spans="101:101">
      <c r="CW457925" s="2210"/>
    </row>
    <row r="457926" spans="101:101">
      <c r="CW457926" s="2195"/>
    </row>
    <row r="457950" spans="101:101">
      <c r="CW457950" s="2210"/>
    </row>
    <row r="457951" spans="101:101">
      <c r="CW457951" s="2195"/>
    </row>
    <row r="457975" spans="101:101">
      <c r="CW457975" s="2210"/>
    </row>
    <row r="457976" spans="101:101">
      <c r="CW457976" s="2195"/>
    </row>
    <row r="458000" spans="101:101">
      <c r="CW458000" s="2210"/>
    </row>
    <row r="458001" spans="101:101">
      <c r="CW458001" s="2195"/>
    </row>
    <row r="458025" spans="101:101">
      <c r="CW458025" s="2210"/>
    </row>
    <row r="458026" spans="101:101">
      <c r="CW458026" s="2195"/>
    </row>
    <row r="458050" spans="101:101">
      <c r="CW458050" s="2210"/>
    </row>
    <row r="458051" spans="101:101">
      <c r="CW458051" s="2195"/>
    </row>
    <row r="458075" spans="101:101">
      <c r="CW458075" s="2210"/>
    </row>
    <row r="458076" spans="101:101">
      <c r="CW458076" s="2195"/>
    </row>
    <row r="458100" spans="101:101">
      <c r="CW458100" s="2210"/>
    </row>
    <row r="458101" spans="101:101">
      <c r="CW458101" s="2195"/>
    </row>
    <row r="458125" spans="101:101">
      <c r="CW458125" s="2210"/>
    </row>
    <row r="458126" spans="101:101">
      <c r="CW458126" s="2195"/>
    </row>
    <row r="458150" spans="101:101">
      <c r="CW458150" s="2210"/>
    </row>
    <row r="458151" spans="101:101">
      <c r="CW458151" s="2195"/>
    </row>
    <row r="458175" spans="101:101">
      <c r="CW458175" s="2210"/>
    </row>
    <row r="458176" spans="101:101">
      <c r="CW458176" s="2195"/>
    </row>
    <row r="458200" spans="101:101">
      <c r="CW458200" s="2210"/>
    </row>
    <row r="458201" spans="101:101">
      <c r="CW458201" s="2195"/>
    </row>
    <row r="458225" spans="101:101">
      <c r="CW458225" s="2210"/>
    </row>
    <row r="458226" spans="101:101">
      <c r="CW458226" s="2195"/>
    </row>
    <row r="458250" spans="101:101">
      <c r="CW458250" s="2210"/>
    </row>
    <row r="458251" spans="101:101">
      <c r="CW458251" s="2195"/>
    </row>
    <row r="458275" spans="101:101">
      <c r="CW458275" s="2210"/>
    </row>
    <row r="458276" spans="101:101">
      <c r="CW458276" s="2195"/>
    </row>
    <row r="458300" spans="101:101">
      <c r="CW458300" s="2210"/>
    </row>
    <row r="458301" spans="101:101">
      <c r="CW458301" s="2195"/>
    </row>
    <row r="458325" spans="101:101">
      <c r="CW458325" s="2210"/>
    </row>
    <row r="458326" spans="101:101">
      <c r="CW458326" s="2195"/>
    </row>
    <row r="458350" spans="101:101">
      <c r="CW458350" s="2210"/>
    </row>
    <row r="458351" spans="101:101">
      <c r="CW458351" s="2195"/>
    </row>
    <row r="458375" spans="101:101">
      <c r="CW458375" s="2210"/>
    </row>
    <row r="458376" spans="101:101">
      <c r="CW458376" s="2195"/>
    </row>
    <row r="458400" spans="101:101">
      <c r="CW458400" s="2210"/>
    </row>
    <row r="458401" spans="101:101">
      <c r="CW458401" s="2195"/>
    </row>
    <row r="458425" spans="101:101">
      <c r="CW458425" s="2210"/>
    </row>
    <row r="458426" spans="101:101">
      <c r="CW458426" s="2195"/>
    </row>
    <row r="458450" spans="101:101">
      <c r="CW458450" s="2210"/>
    </row>
    <row r="458451" spans="101:101">
      <c r="CW458451" s="2195"/>
    </row>
    <row r="458475" spans="101:101">
      <c r="CW458475" s="2210"/>
    </row>
    <row r="458476" spans="101:101">
      <c r="CW458476" s="2195"/>
    </row>
    <row r="458500" spans="101:101">
      <c r="CW458500" s="2210"/>
    </row>
    <row r="458501" spans="101:101">
      <c r="CW458501" s="2195"/>
    </row>
    <row r="458525" spans="101:101">
      <c r="CW458525" s="2210"/>
    </row>
    <row r="458526" spans="101:101">
      <c r="CW458526" s="2195"/>
    </row>
    <row r="458550" spans="101:101">
      <c r="CW458550" s="2210"/>
    </row>
    <row r="458551" spans="101:101">
      <c r="CW458551" s="2195"/>
    </row>
    <row r="458575" spans="101:101">
      <c r="CW458575" s="2210"/>
    </row>
    <row r="458576" spans="101:101">
      <c r="CW458576" s="2195"/>
    </row>
    <row r="458600" spans="101:101">
      <c r="CW458600" s="2210"/>
    </row>
    <row r="458601" spans="101:101">
      <c r="CW458601" s="2195"/>
    </row>
    <row r="458625" spans="101:101">
      <c r="CW458625" s="2210"/>
    </row>
    <row r="458626" spans="101:101">
      <c r="CW458626" s="2195"/>
    </row>
    <row r="458650" spans="101:101">
      <c r="CW458650" s="2210"/>
    </row>
    <row r="458651" spans="101:101">
      <c r="CW458651" s="2195"/>
    </row>
    <row r="458675" spans="101:101">
      <c r="CW458675" s="2210"/>
    </row>
    <row r="458676" spans="101:101">
      <c r="CW458676" s="2195"/>
    </row>
    <row r="458700" spans="101:101">
      <c r="CW458700" s="2210"/>
    </row>
    <row r="458701" spans="101:101">
      <c r="CW458701" s="2195"/>
    </row>
    <row r="458725" spans="101:101">
      <c r="CW458725" s="2210"/>
    </row>
    <row r="458726" spans="101:101">
      <c r="CW458726" s="2195"/>
    </row>
    <row r="458750" spans="101:101">
      <c r="CW458750" s="2210"/>
    </row>
    <row r="458751" spans="101:101">
      <c r="CW458751" s="2195"/>
    </row>
    <row r="458775" spans="101:101">
      <c r="CW458775" s="2210"/>
    </row>
    <row r="458776" spans="101:101">
      <c r="CW458776" s="2195"/>
    </row>
    <row r="458800" spans="101:101">
      <c r="CW458800" s="2210"/>
    </row>
    <row r="458801" spans="101:101">
      <c r="CW458801" s="2195"/>
    </row>
    <row r="458825" spans="101:101">
      <c r="CW458825" s="2210"/>
    </row>
    <row r="458826" spans="101:101">
      <c r="CW458826" s="2195"/>
    </row>
    <row r="458850" spans="101:101">
      <c r="CW458850" s="2210"/>
    </row>
    <row r="458851" spans="101:101">
      <c r="CW458851" s="2195"/>
    </row>
    <row r="458875" spans="101:101">
      <c r="CW458875" s="2210"/>
    </row>
    <row r="458876" spans="101:101">
      <c r="CW458876" s="2195"/>
    </row>
    <row r="458900" spans="101:101">
      <c r="CW458900" s="2210"/>
    </row>
    <row r="458901" spans="101:101">
      <c r="CW458901" s="2195"/>
    </row>
    <row r="458925" spans="101:101">
      <c r="CW458925" s="2210"/>
    </row>
    <row r="458926" spans="101:101">
      <c r="CW458926" s="2195"/>
    </row>
    <row r="458950" spans="101:101">
      <c r="CW458950" s="2210"/>
    </row>
    <row r="458951" spans="101:101">
      <c r="CW458951" s="2195"/>
    </row>
    <row r="458975" spans="101:101">
      <c r="CW458975" s="2210"/>
    </row>
    <row r="458976" spans="101:101">
      <c r="CW458976" s="2195"/>
    </row>
    <row r="459000" spans="101:101">
      <c r="CW459000" s="2210"/>
    </row>
    <row r="459001" spans="101:101">
      <c r="CW459001" s="2195"/>
    </row>
    <row r="459025" spans="101:101">
      <c r="CW459025" s="2210"/>
    </row>
    <row r="459026" spans="101:101">
      <c r="CW459026" s="2195"/>
    </row>
    <row r="459050" spans="101:101">
      <c r="CW459050" s="2210"/>
    </row>
    <row r="459051" spans="101:101">
      <c r="CW459051" s="2195"/>
    </row>
    <row r="459075" spans="101:101">
      <c r="CW459075" s="2210"/>
    </row>
    <row r="459076" spans="101:101">
      <c r="CW459076" s="2195"/>
    </row>
    <row r="459100" spans="101:101">
      <c r="CW459100" s="2210"/>
    </row>
    <row r="459101" spans="101:101">
      <c r="CW459101" s="2195"/>
    </row>
    <row r="459125" spans="101:101">
      <c r="CW459125" s="2210"/>
    </row>
    <row r="459126" spans="101:101">
      <c r="CW459126" s="2195"/>
    </row>
    <row r="459150" spans="101:101">
      <c r="CW459150" s="2210"/>
    </row>
    <row r="459151" spans="101:101">
      <c r="CW459151" s="2195"/>
    </row>
    <row r="459175" spans="101:101">
      <c r="CW459175" s="2210"/>
    </row>
    <row r="459176" spans="101:101">
      <c r="CW459176" s="2195"/>
    </row>
    <row r="459200" spans="101:101">
      <c r="CW459200" s="2210"/>
    </row>
    <row r="459201" spans="101:101">
      <c r="CW459201" s="2195"/>
    </row>
    <row r="459225" spans="101:101">
      <c r="CW459225" s="2210"/>
    </row>
    <row r="459226" spans="101:101">
      <c r="CW459226" s="2195"/>
    </row>
    <row r="459250" spans="101:101">
      <c r="CW459250" s="2210"/>
    </row>
    <row r="459251" spans="101:101">
      <c r="CW459251" s="2195"/>
    </row>
    <row r="459275" spans="101:101">
      <c r="CW459275" s="2210"/>
    </row>
    <row r="459276" spans="101:101">
      <c r="CW459276" s="2195"/>
    </row>
    <row r="459300" spans="101:101">
      <c r="CW459300" s="2210"/>
    </row>
    <row r="459301" spans="101:101">
      <c r="CW459301" s="2195"/>
    </row>
    <row r="459325" spans="101:101">
      <c r="CW459325" s="2210"/>
    </row>
    <row r="459326" spans="101:101">
      <c r="CW459326" s="2195"/>
    </row>
    <row r="459350" spans="101:101">
      <c r="CW459350" s="2210"/>
    </row>
    <row r="459351" spans="101:101">
      <c r="CW459351" s="2195"/>
    </row>
    <row r="459375" spans="101:101">
      <c r="CW459375" s="2210"/>
    </row>
    <row r="459376" spans="101:101">
      <c r="CW459376" s="2195"/>
    </row>
    <row r="459400" spans="101:101">
      <c r="CW459400" s="2210"/>
    </row>
    <row r="459401" spans="101:101">
      <c r="CW459401" s="2195"/>
    </row>
    <row r="459425" spans="101:101">
      <c r="CW459425" s="2210"/>
    </row>
    <row r="459426" spans="101:101">
      <c r="CW459426" s="2195"/>
    </row>
    <row r="459450" spans="101:101">
      <c r="CW459450" s="2210"/>
    </row>
    <row r="459451" spans="101:101">
      <c r="CW459451" s="2195"/>
    </row>
    <row r="459475" spans="101:101">
      <c r="CW459475" s="2210"/>
    </row>
    <row r="459476" spans="101:101">
      <c r="CW459476" s="2195"/>
    </row>
    <row r="459500" spans="101:101">
      <c r="CW459500" s="2210"/>
    </row>
    <row r="459501" spans="101:101">
      <c r="CW459501" s="2195"/>
    </row>
    <row r="459525" spans="101:101">
      <c r="CW459525" s="2210"/>
    </row>
    <row r="459526" spans="101:101">
      <c r="CW459526" s="2195"/>
    </row>
    <row r="459550" spans="101:101">
      <c r="CW459550" s="2210"/>
    </row>
    <row r="459551" spans="101:101">
      <c r="CW459551" s="2195"/>
    </row>
    <row r="459575" spans="101:101">
      <c r="CW459575" s="2210"/>
    </row>
    <row r="459576" spans="101:101">
      <c r="CW459576" s="2195"/>
    </row>
    <row r="459600" spans="101:101">
      <c r="CW459600" s="2210"/>
    </row>
    <row r="459601" spans="101:101">
      <c r="CW459601" s="2195"/>
    </row>
    <row r="459625" spans="101:101">
      <c r="CW459625" s="2210"/>
    </row>
    <row r="459626" spans="101:101">
      <c r="CW459626" s="2195"/>
    </row>
    <row r="459650" spans="101:101">
      <c r="CW459650" s="2210"/>
    </row>
    <row r="459651" spans="101:101">
      <c r="CW459651" s="2195"/>
    </row>
    <row r="459675" spans="101:101">
      <c r="CW459675" s="2210"/>
    </row>
    <row r="459676" spans="101:101">
      <c r="CW459676" s="2195"/>
    </row>
    <row r="459700" spans="101:101">
      <c r="CW459700" s="2210"/>
    </row>
    <row r="459701" spans="101:101">
      <c r="CW459701" s="2195"/>
    </row>
    <row r="459725" spans="101:101">
      <c r="CW459725" s="2210"/>
    </row>
    <row r="459726" spans="101:101">
      <c r="CW459726" s="2195"/>
    </row>
    <row r="459750" spans="101:101">
      <c r="CW459750" s="2210"/>
    </row>
    <row r="459751" spans="101:101">
      <c r="CW459751" s="2195"/>
    </row>
    <row r="459775" spans="101:101">
      <c r="CW459775" s="2210"/>
    </row>
    <row r="459776" spans="101:101">
      <c r="CW459776" s="2195"/>
    </row>
    <row r="459800" spans="101:101">
      <c r="CW459800" s="2210"/>
    </row>
    <row r="459801" spans="101:101">
      <c r="CW459801" s="2195"/>
    </row>
    <row r="459825" spans="101:101">
      <c r="CW459825" s="2210"/>
    </row>
    <row r="459826" spans="101:101">
      <c r="CW459826" s="2195"/>
    </row>
    <row r="459850" spans="101:101">
      <c r="CW459850" s="2210"/>
    </row>
    <row r="459851" spans="101:101">
      <c r="CW459851" s="2195"/>
    </row>
    <row r="459875" spans="101:101">
      <c r="CW459875" s="2210"/>
    </row>
    <row r="459876" spans="101:101">
      <c r="CW459876" s="2195"/>
    </row>
    <row r="459900" spans="101:101">
      <c r="CW459900" s="2210"/>
    </row>
    <row r="459901" spans="101:101">
      <c r="CW459901" s="2195"/>
    </row>
    <row r="459925" spans="101:101">
      <c r="CW459925" s="2210"/>
    </row>
    <row r="459926" spans="101:101">
      <c r="CW459926" s="2195"/>
    </row>
    <row r="459950" spans="101:101">
      <c r="CW459950" s="2210"/>
    </row>
    <row r="459951" spans="101:101">
      <c r="CW459951" s="2195"/>
    </row>
    <row r="459975" spans="101:101">
      <c r="CW459975" s="2210"/>
    </row>
    <row r="459976" spans="101:101">
      <c r="CW459976" s="2195"/>
    </row>
    <row r="460000" spans="101:101">
      <c r="CW460000" s="2210"/>
    </row>
    <row r="460001" spans="101:101">
      <c r="CW460001" s="2195"/>
    </row>
    <row r="460025" spans="101:101">
      <c r="CW460025" s="2210"/>
    </row>
    <row r="460026" spans="101:101">
      <c r="CW460026" s="2195"/>
    </row>
    <row r="460050" spans="101:101">
      <c r="CW460050" s="2210"/>
    </row>
    <row r="460051" spans="101:101">
      <c r="CW460051" s="2195"/>
    </row>
    <row r="460075" spans="101:101">
      <c r="CW460075" s="2210"/>
    </row>
    <row r="460076" spans="101:101">
      <c r="CW460076" s="2195"/>
    </row>
    <row r="460100" spans="101:101">
      <c r="CW460100" s="2210"/>
    </row>
    <row r="460101" spans="101:101">
      <c r="CW460101" s="2195"/>
    </row>
    <row r="460125" spans="101:101">
      <c r="CW460125" s="2210"/>
    </row>
    <row r="460126" spans="101:101">
      <c r="CW460126" s="2195"/>
    </row>
    <row r="460150" spans="101:101">
      <c r="CW460150" s="2210"/>
    </row>
    <row r="460151" spans="101:101">
      <c r="CW460151" s="2195"/>
    </row>
    <row r="460175" spans="101:101">
      <c r="CW460175" s="2210"/>
    </row>
    <row r="460176" spans="101:101">
      <c r="CW460176" s="2195"/>
    </row>
    <row r="460200" spans="101:101">
      <c r="CW460200" s="2210"/>
    </row>
    <row r="460201" spans="101:101">
      <c r="CW460201" s="2195"/>
    </row>
    <row r="460225" spans="101:101">
      <c r="CW460225" s="2210"/>
    </row>
    <row r="460226" spans="101:101">
      <c r="CW460226" s="2195"/>
    </row>
    <row r="460250" spans="101:101">
      <c r="CW460250" s="2210"/>
    </row>
    <row r="460251" spans="101:101">
      <c r="CW460251" s="2195"/>
    </row>
    <row r="460275" spans="101:101">
      <c r="CW460275" s="2210"/>
    </row>
    <row r="460276" spans="101:101">
      <c r="CW460276" s="2195"/>
    </row>
    <row r="460300" spans="101:101">
      <c r="CW460300" s="2210"/>
    </row>
    <row r="460301" spans="101:101">
      <c r="CW460301" s="2195"/>
    </row>
    <row r="460325" spans="101:101">
      <c r="CW460325" s="2210"/>
    </row>
    <row r="460326" spans="101:101">
      <c r="CW460326" s="2195"/>
    </row>
    <row r="460350" spans="101:101">
      <c r="CW460350" s="2210"/>
    </row>
    <row r="460351" spans="101:101">
      <c r="CW460351" s="2195"/>
    </row>
    <row r="460375" spans="101:101">
      <c r="CW460375" s="2210"/>
    </row>
    <row r="460376" spans="101:101">
      <c r="CW460376" s="2195"/>
    </row>
    <row r="460400" spans="101:101">
      <c r="CW460400" s="2210"/>
    </row>
    <row r="460401" spans="101:101">
      <c r="CW460401" s="2195"/>
    </row>
    <row r="460425" spans="101:101">
      <c r="CW460425" s="2210"/>
    </row>
    <row r="460426" spans="101:101">
      <c r="CW460426" s="2195"/>
    </row>
    <row r="460450" spans="101:101">
      <c r="CW460450" s="2210"/>
    </row>
    <row r="460451" spans="101:101">
      <c r="CW460451" s="2195"/>
    </row>
    <row r="460475" spans="101:101">
      <c r="CW460475" s="2210"/>
    </row>
    <row r="460476" spans="101:101">
      <c r="CW460476" s="2195"/>
    </row>
    <row r="460500" spans="101:101">
      <c r="CW460500" s="2210"/>
    </row>
    <row r="460501" spans="101:101">
      <c r="CW460501" s="2195"/>
    </row>
    <row r="460525" spans="101:101">
      <c r="CW460525" s="2210"/>
    </row>
    <row r="460526" spans="101:101">
      <c r="CW460526" s="2195"/>
    </row>
    <row r="460550" spans="101:101">
      <c r="CW460550" s="2210"/>
    </row>
    <row r="460551" spans="101:101">
      <c r="CW460551" s="2195"/>
    </row>
    <row r="460575" spans="101:101">
      <c r="CW460575" s="2210"/>
    </row>
    <row r="460576" spans="101:101">
      <c r="CW460576" s="2195"/>
    </row>
    <row r="460600" spans="101:101">
      <c r="CW460600" s="2210"/>
    </row>
    <row r="460601" spans="101:101">
      <c r="CW460601" s="2195"/>
    </row>
    <row r="460625" spans="101:101">
      <c r="CW460625" s="2210"/>
    </row>
    <row r="460626" spans="101:101">
      <c r="CW460626" s="2195"/>
    </row>
    <row r="460650" spans="101:101">
      <c r="CW460650" s="2210"/>
    </row>
    <row r="460651" spans="101:101">
      <c r="CW460651" s="2195"/>
    </row>
    <row r="460675" spans="101:101">
      <c r="CW460675" s="2210"/>
    </row>
    <row r="460676" spans="101:101">
      <c r="CW460676" s="2195"/>
    </row>
    <row r="460700" spans="101:101">
      <c r="CW460700" s="2210"/>
    </row>
    <row r="460701" spans="101:101">
      <c r="CW460701" s="2195"/>
    </row>
    <row r="460725" spans="101:101">
      <c r="CW460725" s="2210"/>
    </row>
    <row r="460726" spans="101:101">
      <c r="CW460726" s="2195"/>
    </row>
    <row r="460750" spans="101:101">
      <c r="CW460750" s="2210"/>
    </row>
    <row r="460751" spans="101:101">
      <c r="CW460751" s="2195"/>
    </row>
    <row r="460775" spans="101:101">
      <c r="CW460775" s="2210"/>
    </row>
    <row r="460776" spans="101:101">
      <c r="CW460776" s="2195"/>
    </row>
    <row r="460800" spans="101:101">
      <c r="CW460800" s="2210"/>
    </row>
    <row r="460801" spans="101:101">
      <c r="CW460801" s="2195"/>
    </row>
    <row r="460825" spans="101:101">
      <c r="CW460825" s="2210"/>
    </row>
    <row r="460826" spans="101:101">
      <c r="CW460826" s="2195"/>
    </row>
    <row r="460850" spans="101:101">
      <c r="CW460850" s="2210"/>
    </row>
    <row r="460851" spans="101:101">
      <c r="CW460851" s="2195"/>
    </row>
    <row r="460875" spans="101:101">
      <c r="CW460875" s="2210"/>
    </row>
    <row r="460876" spans="101:101">
      <c r="CW460876" s="2195"/>
    </row>
    <row r="460900" spans="101:101">
      <c r="CW460900" s="2210"/>
    </row>
    <row r="460901" spans="101:101">
      <c r="CW460901" s="2195"/>
    </row>
    <row r="460925" spans="101:101">
      <c r="CW460925" s="2210"/>
    </row>
    <row r="460926" spans="101:101">
      <c r="CW460926" s="2195"/>
    </row>
    <row r="460950" spans="101:101">
      <c r="CW460950" s="2210"/>
    </row>
    <row r="460951" spans="101:101">
      <c r="CW460951" s="2195"/>
    </row>
    <row r="460975" spans="101:101">
      <c r="CW460975" s="2210"/>
    </row>
    <row r="460976" spans="101:101">
      <c r="CW460976" s="2195"/>
    </row>
    <row r="461000" spans="101:101">
      <c r="CW461000" s="2210"/>
    </row>
    <row r="461001" spans="101:101">
      <c r="CW461001" s="2195"/>
    </row>
    <row r="461025" spans="101:101">
      <c r="CW461025" s="2210"/>
    </row>
    <row r="461026" spans="101:101">
      <c r="CW461026" s="2195"/>
    </row>
    <row r="461050" spans="101:101">
      <c r="CW461050" s="2210"/>
    </row>
    <row r="461051" spans="101:101">
      <c r="CW461051" s="2195"/>
    </row>
    <row r="461075" spans="101:101">
      <c r="CW461075" s="2210"/>
    </row>
    <row r="461076" spans="101:101">
      <c r="CW461076" s="2195"/>
    </row>
    <row r="461100" spans="101:101">
      <c r="CW461100" s="2210"/>
    </row>
    <row r="461101" spans="101:101">
      <c r="CW461101" s="2195"/>
    </row>
    <row r="461125" spans="101:101">
      <c r="CW461125" s="2210"/>
    </row>
    <row r="461126" spans="101:101">
      <c r="CW461126" s="2195"/>
    </row>
    <row r="461150" spans="101:101">
      <c r="CW461150" s="2210"/>
    </row>
    <row r="461151" spans="101:101">
      <c r="CW461151" s="2195"/>
    </row>
    <row r="461175" spans="101:101">
      <c r="CW461175" s="2210"/>
    </row>
    <row r="461176" spans="101:101">
      <c r="CW461176" s="2195"/>
    </row>
    <row r="461200" spans="101:101">
      <c r="CW461200" s="2210"/>
    </row>
    <row r="461201" spans="101:101">
      <c r="CW461201" s="2195"/>
    </row>
    <row r="461225" spans="101:101">
      <c r="CW461225" s="2210"/>
    </row>
    <row r="461226" spans="101:101">
      <c r="CW461226" s="2195"/>
    </row>
    <row r="461250" spans="101:101">
      <c r="CW461250" s="2210"/>
    </row>
    <row r="461251" spans="101:101">
      <c r="CW461251" s="2195"/>
    </row>
    <row r="461275" spans="101:101">
      <c r="CW461275" s="2210"/>
    </row>
    <row r="461276" spans="101:101">
      <c r="CW461276" s="2195"/>
    </row>
    <row r="461300" spans="101:101">
      <c r="CW461300" s="2210"/>
    </row>
    <row r="461301" spans="101:101">
      <c r="CW461301" s="2195"/>
    </row>
    <row r="461325" spans="101:101">
      <c r="CW461325" s="2210"/>
    </row>
    <row r="461326" spans="101:101">
      <c r="CW461326" s="2195"/>
    </row>
    <row r="461350" spans="101:101">
      <c r="CW461350" s="2210"/>
    </row>
    <row r="461351" spans="101:101">
      <c r="CW461351" s="2195"/>
    </row>
    <row r="461375" spans="101:101">
      <c r="CW461375" s="2210"/>
    </row>
    <row r="461376" spans="101:101">
      <c r="CW461376" s="2195"/>
    </row>
    <row r="461400" spans="101:101">
      <c r="CW461400" s="2210"/>
    </row>
    <row r="461401" spans="101:101">
      <c r="CW461401" s="2195"/>
    </row>
    <row r="461425" spans="101:101">
      <c r="CW461425" s="2210"/>
    </row>
    <row r="461426" spans="101:101">
      <c r="CW461426" s="2195"/>
    </row>
    <row r="461450" spans="101:101">
      <c r="CW461450" s="2210"/>
    </row>
    <row r="461451" spans="101:101">
      <c r="CW461451" s="2195"/>
    </row>
    <row r="461475" spans="101:101">
      <c r="CW461475" s="2210"/>
    </row>
    <row r="461476" spans="101:101">
      <c r="CW461476" s="2195"/>
    </row>
    <row r="461500" spans="101:101">
      <c r="CW461500" s="2210"/>
    </row>
    <row r="461501" spans="101:101">
      <c r="CW461501" s="2195"/>
    </row>
    <row r="461525" spans="101:101">
      <c r="CW461525" s="2210"/>
    </row>
    <row r="461526" spans="101:101">
      <c r="CW461526" s="2195"/>
    </row>
    <row r="461550" spans="101:101">
      <c r="CW461550" s="2210"/>
    </row>
    <row r="461551" spans="101:101">
      <c r="CW461551" s="2195"/>
    </row>
    <row r="461575" spans="101:101">
      <c r="CW461575" s="2210"/>
    </row>
    <row r="461576" spans="101:101">
      <c r="CW461576" s="2195"/>
    </row>
    <row r="461600" spans="101:101">
      <c r="CW461600" s="2210"/>
    </row>
    <row r="461601" spans="101:101">
      <c r="CW461601" s="2195"/>
    </row>
    <row r="461625" spans="101:101">
      <c r="CW461625" s="2210"/>
    </row>
    <row r="461626" spans="101:101">
      <c r="CW461626" s="2195"/>
    </row>
    <row r="461650" spans="101:101">
      <c r="CW461650" s="2210"/>
    </row>
    <row r="461651" spans="101:101">
      <c r="CW461651" s="2195"/>
    </row>
    <row r="461675" spans="101:101">
      <c r="CW461675" s="2210"/>
    </row>
    <row r="461676" spans="101:101">
      <c r="CW461676" s="2195"/>
    </row>
    <row r="461700" spans="101:101">
      <c r="CW461700" s="2210"/>
    </row>
    <row r="461701" spans="101:101">
      <c r="CW461701" s="2195"/>
    </row>
    <row r="461725" spans="101:101">
      <c r="CW461725" s="2210"/>
    </row>
    <row r="461726" spans="101:101">
      <c r="CW461726" s="2195"/>
    </row>
    <row r="461750" spans="101:101">
      <c r="CW461750" s="2210"/>
    </row>
    <row r="461751" spans="101:101">
      <c r="CW461751" s="2195"/>
    </row>
    <row r="461775" spans="101:101">
      <c r="CW461775" s="2210"/>
    </row>
    <row r="461776" spans="101:101">
      <c r="CW461776" s="2195"/>
    </row>
    <row r="461800" spans="101:101">
      <c r="CW461800" s="2210"/>
    </row>
    <row r="461801" spans="101:101">
      <c r="CW461801" s="2195"/>
    </row>
    <row r="461825" spans="101:101">
      <c r="CW461825" s="2210"/>
    </row>
    <row r="461826" spans="101:101">
      <c r="CW461826" s="2195"/>
    </row>
    <row r="461850" spans="101:101">
      <c r="CW461850" s="2210"/>
    </row>
    <row r="461851" spans="101:101">
      <c r="CW461851" s="2195"/>
    </row>
    <row r="461875" spans="101:101">
      <c r="CW461875" s="2210"/>
    </row>
    <row r="461876" spans="101:101">
      <c r="CW461876" s="2195"/>
    </row>
    <row r="461900" spans="101:101">
      <c r="CW461900" s="2210"/>
    </row>
    <row r="461901" spans="101:101">
      <c r="CW461901" s="2195"/>
    </row>
    <row r="461925" spans="101:101">
      <c r="CW461925" s="2210"/>
    </row>
    <row r="461926" spans="101:101">
      <c r="CW461926" s="2195"/>
    </row>
    <row r="461950" spans="101:101">
      <c r="CW461950" s="2210"/>
    </row>
    <row r="461951" spans="101:101">
      <c r="CW461951" s="2195"/>
    </row>
    <row r="461975" spans="101:101">
      <c r="CW461975" s="2210"/>
    </row>
    <row r="461976" spans="101:101">
      <c r="CW461976" s="2195"/>
    </row>
    <row r="462000" spans="101:101">
      <c r="CW462000" s="2210"/>
    </row>
    <row r="462001" spans="101:101">
      <c r="CW462001" s="2195"/>
    </row>
    <row r="462025" spans="101:101">
      <c r="CW462025" s="2210"/>
    </row>
    <row r="462026" spans="101:101">
      <c r="CW462026" s="2195"/>
    </row>
    <row r="462050" spans="101:101">
      <c r="CW462050" s="2210"/>
    </row>
    <row r="462051" spans="101:101">
      <c r="CW462051" s="2195"/>
    </row>
    <row r="462075" spans="101:101">
      <c r="CW462075" s="2210"/>
    </row>
    <row r="462076" spans="101:101">
      <c r="CW462076" s="2195"/>
    </row>
    <row r="462100" spans="101:101">
      <c r="CW462100" s="2210"/>
    </row>
    <row r="462101" spans="101:101">
      <c r="CW462101" s="2195"/>
    </row>
    <row r="462125" spans="101:101">
      <c r="CW462125" s="2210"/>
    </row>
    <row r="462126" spans="101:101">
      <c r="CW462126" s="2195"/>
    </row>
    <row r="462150" spans="101:101">
      <c r="CW462150" s="2210"/>
    </row>
    <row r="462151" spans="101:101">
      <c r="CW462151" s="2195"/>
    </row>
    <row r="462175" spans="101:101">
      <c r="CW462175" s="2210"/>
    </row>
    <row r="462176" spans="101:101">
      <c r="CW462176" s="2195"/>
    </row>
    <row r="462200" spans="101:101">
      <c r="CW462200" s="2210"/>
    </row>
    <row r="462201" spans="101:101">
      <c r="CW462201" s="2195"/>
    </row>
    <row r="462225" spans="101:101">
      <c r="CW462225" s="2210"/>
    </row>
    <row r="462226" spans="101:101">
      <c r="CW462226" s="2195"/>
    </row>
    <row r="462250" spans="101:101">
      <c r="CW462250" s="2210"/>
    </row>
    <row r="462251" spans="101:101">
      <c r="CW462251" s="2195"/>
    </row>
    <row r="462275" spans="101:101">
      <c r="CW462275" s="2210"/>
    </row>
    <row r="462276" spans="101:101">
      <c r="CW462276" s="2195"/>
    </row>
    <row r="462300" spans="101:101">
      <c r="CW462300" s="2210"/>
    </row>
    <row r="462301" spans="101:101">
      <c r="CW462301" s="2195"/>
    </row>
    <row r="462325" spans="101:101">
      <c r="CW462325" s="2210"/>
    </row>
    <row r="462326" spans="101:101">
      <c r="CW462326" s="2195"/>
    </row>
    <row r="462350" spans="101:101">
      <c r="CW462350" s="2210"/>
    </row>
    <row r="462351" spans="101:101">
      <c r="CW462351" s="2195"/>
    </row>
    <row r="462375" spans="101:101">
      <c r="CW462375" s="2210"/>
    </row>
    <row r="462376" spans="101:101">
      <c r="CW462376" s="2195"/>
    </row>
    <row r="462400" spans="101:101">
      <c r="CW462400" s="2210"/>
    </row>
    <row r="462401" spans="101:101">
      <c r="CW462401" s="2195"/>
    </row>
    <row r="462425" spans="101:101">
      <c r="CW462425" s="2210"/>
    </row>
    <row r="462426" spans="101:101">
      <c r="CW462426" s="2195"/>
    </row>
    <row r="462450" spans="101:101">
      <c r="CW462450" s="2210"/>
    </row>
    <row r="462451" spans="101:101">
      <c r="CW462451" s="2195"/>
    </row>
    <row r="462475" spans="101:101">
      <c r="CW462475" s="2210"/>
    </row>
    <row r="462476" spans="101:101">
      <c r="CW462476" s="2195"/>
    </row>
    <row r="462500" spans="101:101">
      <c r="CW462500" s="2210"/>
    </row>
    <row r="462501" spans="101:101">
      <c r="CW462501" s="2195"/>
    </row>
    <row r="462525" spans="101:101">
      <c r="CW462525" s="2210"/>
    </row>
    <row r="462526" spans="101:101">
      <c r="CW462526" s="2195"/>
    </row>
    <row r="462550" spans="101:101">
      <c r="CW462550" s="2210"/>
    </row>
    <row r="462551" spans="101:101">
      <c r="CW462551" s="2195"/>
    </row>
    <row r="462575" spans="101:101">
      <c r="CW462575" s="2210"/>
    </row>
    <row r="462576" spans="101:101">
      <c r="CW462576" s="2195"/>
    </row>
    <row r="462600" spans="101:101">
      <c r="CW462600" s="2210"/>
    </row>
    <row r="462601" spans="101:101">
      <c r="CW462601" s="2195"/>
    </row>
    <row r="462625" spans="101:101">
      <c r="CW462625" s="2210"/>
    </row>
    <row r="462626" spans="101:101">
      <c r="CW462626" s="2195"/>
    </row>
    <row r="462650" spans="101:101">
      <c r="CW462650" s="2210"/>
    </row>
    <row r="462651" spans="101:101">
      <c r="CW462651" s="2195"/>
    </row>
    <row r="462675" spans="101:101">
      <c r="CW462675" s="2210"/>
    </row>
    <row r="462676" spans="101:101">
      <c r="CW462676" s="2195"/>
    </row>
    <row r="462700" spans="101:101">
      <c r="CW462700" s="2210"/>
    </row>
    <row r="462701" spans="101:101">
      <c r="CW462701" s="2195"/>
    </row>
    <row r="462725" spans="101:101">
      <c r="CW462725" s="2210"/>
    </row>
    <row r="462726" spans="101:101">
      <c r="CW462726" s="2195"/>
    </row>
    <row r="462750" spans="101:101">
      <c r="CW462750" s="2210"/>
    </row>
    <row r="462751" spans="101:101">
      <c r="CW462751" s="2195"/>
    </row>
    <row r="462775" spans="101:101">
      <c r="CW462775" s="2210"/>
    </row>
    <row r="462776" spans="101:101">
      <c r="CW462776" s="2195"/>
    </row>
    <row r="462800" spans="101:101">
      <c r="CW462800" s="2210"/>
    </row>
    <row r="462801" spans="101:101">
      <c r="CW462801" s="2195"/>
    </row>
    <row r="462825" spans="101:101">
      <c r="CW462825" s="2210"/>
    </row>
    <row r="462826" spans="101:101">
      <c r="CW462826" s="2195"/>
    </row>
    <row r="462850" spans="101:101">
      <c r="CW462850" s="2210"/>
    </row>
    <row r="462851" spans="101:101">
      <c r="CW462851" s="2195"/>
    </row>
    <row r="462875" spans="101:101">
      <c r="CW462875" s="2210"/>
    </row>
    <row r="462876" spans="101:101">
      <c r="CW462876" s="2195"/>
    </row>
    <row r="462900" spans="101:101">
      <c r="CW462900" s="2210"/>
    </row>
    <row r="462901" spans="101:101">
      <c r="CW462901" s="2195"/>
    </row>
    <row r="462925" spans="101:101">
      <c r="CW462925" s="2210"/>
    </row>
    <row r="462926" spans="101:101">
      <c r="CW462926" s="2195"/>
    </row>
    <row r="462950" spans="101:101">
      <c r="CW462950" s="2210"/>
    </row>
    <row r="462951" spans="101:101">
      <c r="CW462951" s="2195"/>
    </row>
    <row r="462975" spans="101:101">
      <c r="CW462975" s="2210"/>
    </row>
    <row r="462976" spans="101:101">
      <c r="CW462976" s="2195"/>
    </row>
    <row r="463000" spans="101:101">
      <c r="CW463000" s="2210"/>
    </row>
    <row r="463001" spans="101:101">
      <c r="CW463001" s="2195"/>
    </row>
    <row r="463025" spans="101:101">
      <c r="CW463025" s="2210"/>
    </row>
    <row r="463026" spans="101:101">
      <c r="CW463026" s="2195"/>
    </row>
    <row r="463050" spans="101:101">
      <c r="CW463050" s="2210"/>
    </row>
    <row r="463051" spans="101:101">
      <c r="CW463051" s="2195"/>
    </row>
    <row r="463075" spans="101:101">
      <c r="CW463075" s="2210"/>
    </row>
    <row r="463076" spans="101:101">
      <c r="CW463076" s="2195"/>
    </row>
    <row r="463100" spans="101:101">
      <c r="CW463100" s="2210"/>
    </row>
    <row r="463101" spans="101:101">
      <c r="CW463101" s="2195"/>
    </row>
    <row r="463125" spans="101:101">
      <c r="CW463125" s="2210"/>
    </row>
    <row r="463126" spans="101:101">
      <c r="CW463126" s="2195"/>
    </row>
    <row r="463150" spans="101:101">
      <c r="CW463150" s="2210"/>
    </row>
    <row r="463151" spans="101:101">
      <c r="CW463151" s="2195"/>
    </row>
    <row r="463175" spans="101:101">
      <c r="CW463175" s="2210"/>
    </row>
    <row r="463176" spans="101:101">
      <c r="CW463176" s="2195"/>
    </row>
    <row r="463200" spans="101:101">
      <c r="CW463200" s="2210"/>
    </row>
    <row r="463201" spans="101:101">
      <c r="CW463201" s="2195"/>
    </row>
    <row r="463225" spans="101:101">
      <c r="CW463225" s="2210"/>
    </row>
    <row r="463226" spans="101:101">
      <c r="CW463226" s="2195"/>
    </row>
    <row r="463250" spans="101:101">
      <c r="CW463250" s="2210"/>
    </row>
    <row r="463251" spans="101:101">
      <c r="CW463251" s="2195"/>
    </row>
    <row r="463275" spans="101:101">
      <c r="CW463275" s="2210"/>
    </row>
    <row r="463276" spans="101:101">
      <c r="CW463276" s="2195"/>
    </row>
    <row r="463300" spans="101:101">
      <c r="CW463300" s="2210"/>
    </row>
    <row r="463301" spans="101:101">
      <c r="CW463301" s="2195"/>
    </row>
    <row r="463325" spans="101:101">
      <c r="CW463325" s="2210"/>
    </row>
    <row r="463326" spans="101:101">
      <c r="CW463326" s="2195"/>
    </row>
    <row r="463350" spans="101:101">
      <c r="CW463350" s="2210"/>
    </row>
    <row r="463351" spans="101:101">
      <c r="CW463351" s="2195"/>
    </row>
    <row r="463375" spans="101:101">
      <c r="CW463375" s="2210"/>
    </row>
    <row r="463376" spans="101:101">
      <c r="CW463376" s="2195"/>
    </row>
    <row r="463400" spans="101:101">
      <c r="CW463400" s="2210"/>
    </row>
    <row r="463401" spans="101:101">
      <c r="CW463401" s="2195"/>
    </row>
    <row r="463425" spans="101:101">
      <c r="CW463425" s="2210"/>
    </row>
    <row r="463426" spans="101:101">
      <c r="CW463426" s="2195"/>
    </row>
    <row r="463450" spans="101:101">
      <c r="CW463450" s="2210"/>
    </row>
    <row r="463451" spans="101:101">
      <c r="CW463451" s="2195"/>
    </row>
    <row r="463475" spans="101:101">
      <c r="CW463475" s="2210"/>
    </row>
    <row r="463476" spans="101:101">
      <c r="CW463476" s="2195"/>
    </row>
    <row r="463500" spans="101:101">
      <c r="CW463500" s="2210"/>
    </row>
    <row r="463501" spans="101:101">
      <c r="CW463501" s="2195"/>
    </row>
    <row r="463525" spans="101:101">
      <c r="CW463525" s="2210"/>
    </row>
    <row r="463526" spans="101:101">
      <c r="CW463526" s="2195"/>
    </row>
    <row r="463550" spans="101:101">
      <c r="CW463550" s="2210"/>
    </row>
    <row r="463551" spans="101:101">
      <c r="CW463551" s="2195"/>
    </row>
    <row r="463575" spans="101:101">
      <c r="CW463575" s="2210"/>
    </row>
    <row r="463576" spans="101:101">
      <c r="CW463576" s="2195"/>
    </row>
    <row r="463600" spans="101:101">
      <c r="CW463600" s="2210"/>
    </row>
    <row r="463601" spans="101:101">
      <c r="CW463601" s="2195"/>
    </row>
    <row r="463625" spans="101:101">
      <c r="CW463625" s="2210"/>
    </row>
    <row r="463626" spans="101:101">
      <c r="CW463626" s="2195"/>
    </row>
    <row r="463650" spans="101:101">
      <c r="CW463650" s="2210"/>
    </row>
    <row r="463651" spans="101:101">
      <c r="CW463651" s="2195"/>
    </row>
    <row r="463675" spans="101:101">
      <c r="CW463675" s="2210"/>
    </row>
    <row r="463676" spans="101:101">
      <c r="CW463676" s="2195"/>
    </row>
    <row r="463700" spans="101:101">
      <c r="CW463700" s="2210"/>
    </row>
    <row r="463701" spans="101:101">
      <c r="CW463701" s="2195"/>
    </row>
    <row r="463725" spans="101:101">
      <c r="CW463725" s="2210"/>
    </row>
    <row r="463726" spans="101:101">
      <c r="CW463726" s="2195"/>
    </row>
    <row r="463750" spans="101:101">
      <c r="CW463750" s="2210"/>
    </row>
    <row r="463751" spans="101:101">
      <c r="CW463751" s="2195"/>
    </row>
    <row r="463775" spans="101:101">
      <c r="CW463775" s="2210"/>
    </row>
    <row r="463776" spans="101:101">
      <c r="CW463776" s="2195"/>
    </row>
    <row r="463800" spans="101:101">
      <c r="CW463800" s="2210"/>
    </row>
    <row r="463801" spans="101:101">
      <c r="CW463801" s="2195"/>
    </row>
    <row r="463825" spans="101:101">
      <c r="CW463825" s="2210"/>
    </row>
    <row r="463826" spans="101:101">
      <c r="CW463826" s="2195"/>
    </row>
    <row r="463850" spans="101:101">
      <c r="CW463850" s="2210"/>
    </row>
    <row r="463851" spans="101:101">
      <c r="CW463851" s="2195"/>
    </row>
    <row r="463875" spans="101:101">
      <c r="CW463875" s="2210"/>
    </row>
    <row r="463876" spans="101:101">
      <c r="CW463876" s="2195"/>
    </row>
    <row r="463900" spans="101:101">
      <c r="CW463900" s="2210"/>
    </row>
    <row r="463901" spans="101:101">
      <c r="CW463901" s="2195"/>
    </row>
    <row r="463925" spans="101:101">
      <c r="CW463925" s="2210"/>
    </row>
    <row r="463926" spans="101:101">
      <c r="CW463926" s="2195"/>
    </row>
    <row r="463950" spans="101:101">
      <c r="CW463950" s="2210"/>
    </row>
    <row r="463951" spans="101:101">
      <c r="CW463951" s="2195"/>
    </row>
    <row r="463975" spans="101:101">
      <c r="CW463975" s="2210"/>
    </row>
    <row r="463976" spans="101:101">
      <c r="CW463976" s="2195"/>
    </row>
    <row r="464000" spans="101:101">
      <c r="CW464000" s="2210"/>
    </row>
    <row r="464001" spans="101:101">
      <c r="CW464001" s="2195"/>
    </row>
    <row r="464025" spans="101:101">
      <c r="CW464025" s="2210"/>
    </row>
    <row r="464026" spans="101:101">
      <c r="CW464026" s="2195"/>
    </row>
    <row r="464050" spans="101:101">
      <c r="CW464050" s="2210"/>
    </row>
    <row r="464051" spans="101:101">
      <c r="CW464051" s="2195"/>
    </row>
    <row r="464075" spans="101:101">
      <c r="CW464075" s="2210"/>
    </row>
    <row r="464076" spans="101:101">
      <c r="CW464076" s="2195"/>
    </row>
    <row r="464100" spans="101:101">
      <c r="CW464100" s="2210"/>
    </row>
    <row r="464101" spans="101:101">
      <c r="CW464101" s="2195"/>
    </row>
    <row r="464125" spans="101:101">
      <c r="CW464125" s="2210"/>
    </row>
    <row r="464126" spans="101:101">
      <c r="CW464126" s="2195"/>
    </row>
    <row r="464150" spans="101:101">
      <c r="CW464150" s="2210"/>
    </row>
    <row r="464151" spans="101:101">
      <c r="CW464151" s="2195"/>
    </row>
    <row r="464175" spans="101:101">
      <c r="CW464175" s="2210"/>
    </row>
    <row r="464176" spans="101:101">
      <c r="CW464176" s="2195"/>
    </row>
    <row r="464200" spans="101:101">
      <c r="CW464200" s="2210"/>
    </row>
    <row r="464201" spans="101:101">
      <c r="CW464201" s="2195"/>
    </row>
    <row r="464225" spans="101:101">
      <c r="CW464225" s="2210"/>
    </row>
    <row r="464226" spans="101:101">
      <c r="CW464226" s="2195"/>
    </row>
    <row r="464250" spans="101:101">
      <c r="CW464250" s="2210"/>
    </row>
    <row r="464251" spans="101:101">
      <c r="CW464251" s="2195"/>
    </row>
    <row r="464275" spans="101:101">
      <c r="CW464275" s="2210"/>
    </row>
    <row r="464276" spans="101:101">
      <c r="CW464276" s="2195"/>
    </row>
    <row r="464300" spans="101:101">
      <c r="CW464300" s="2210"/>
    </row>
    <row r="464301" spans="101:101">
      <c r="CW464301" s="2195"/>
    </row>
    <row r="464325" spans="101:101">
      <c r="CW464325" s="2210"/>
    </row>
    <row r="464326" spans="101:101">
      <c r="CW464326" s="2195"/>
    </row>
    <row r="464350" spans="101:101">
      <c r="CW464350" s="2210"/>
    </row>
    <row r="464351" spans="101:101">
      <c r="CW464351" s="2195"/>
    </row>
    <row r="464375" spans="101:101">
      <c r="CW464375" s="2210"/>
    </row>
    <row r="464376" spans="101:101">
      <c r="CW464376" s="2195"/>
    </row>
    <row r="464400" spans="101:101">
      <c r="CW464400" s="2210"/>
    </row>
    <row r="464401" spans="101:101">
      <c r="CW464401" s="2195"/>
    </row>
    <row r="464425" spans="101:101">
      <c r="CW464425" s="2210"/>
    </row>
    <row r="464426" spans="101:101">
      <c r="CW464426" s="2195"/>
    </row>
    <row r="464450" spans="101:101">
      <c r="CW464450" s="2210"/>
    </row>
    <row r="464451" spans="101:101">
      <c r="CW464451" s="2195"/>
    </row>
    <row r="464475" spans="101:101">
      <c r="CW464475" s="2210"/>
    </row>
    <row r="464476" spans="101:101">
      <c r="CW464476" s="2195"/>
    </row>
    <row r="464500" spans="101:101">
      <c r="CW464500" s="2210"/>
    </row>
    <row r="464501" spans="101:101">
      <c r="CW464501" s="2195"/>
    </row>
    <row r="464525" spans="101:101">
      <c r="CW464525" s="2210"/>
    </row>
    <row r="464526" spans="101:101">
      <c r="CW464526" s="2195"/>
    </row>
    <row r="464550" spans="101:101">
      <c r="CW464550" s="2210"/>
    </row>
    <row r="464551" spans="101:101">
      <c r="CW464551" s="2195"/>
    </row>
    <row r="464575" spans="101:101">
      <c r="CW464575" s="2210"/>
    </row>
    <row r="464576" spans="101:101">
      <c r="CW464576" s="2195"/>
    </row>
    <row r="464600" spans="101:101">
      <c r="CW464600" s="2210"/>
    </row>
    <row r="464601" spans="101:101">
      <c r="CW464601" s="2195"/>
    </row>
    <row r="464625" spans="101:101">
      <c r="CW464625" s="2210"/>
    </row>
    <row r="464626" spans="101:101">
      <c r="CW464626" s="2195"/>
    </row>
    <row r="464650" spans="101:101">
      <c r="CW464650" s="2210"/>
    </row>
    <row r="464651" spans="101:101">
      <c r="CW464651" s="2195"/>
    </row>
    <row r="464675" spans="101:101">
      <c r="CW464675" s="2210"/>
    </row>
    <row r="464676" spans="101:101">
      <c r="CW464676" s="2195"/>
    </row>
    <row r="464700" spans="101:101">
      <c r="CW464700" s="2210"/>
    </row>
    <row r="464701" spans="101:101">
      <c r="CW464701" s="2195"/>
    </row>
    <row r="464725" spans="101:101">
      <c r="CW464725" s="2210"/>
    </row>
    <row r="464726" spans="101:101">
      <c r="CW464726" s="2195"/>
    </row>
    <row r="464750" spans="101:101">
      <c r="CW464750" s="2210"/>
    </row>
    <row r="464751" spans="101:101">
      <c r="CW464751" s="2195"/>
    </row>
    <row r="464775" spans="101:101">
      <c r="CW464775" s="2210"/>
    </row>
    <row r="464776" spans="101:101">
      <c r="CW464776" s="2195"/>
    </row>
    <row r="464800" spans="101:101">
      <c r="CW464800" s="2210"/>
    </row>
    <row r="464801" spans="101:101">
      <c r="CW464801" s="2195"/>
    </row>
    <row r="464825" spans="101:101">
      <c r="CW464825" s="2210"/>
    </row>
    <row r="464826" spans="101:101">
      <c r="CW464826" s="2195"/>
    </row>
    <row r="464850" spans="101:101">
      <c r="CW464850" s="2210"/>
    </row>
    <row r="464851" spans="101:101">
      <c r="CW464851" s="2195"/>
    </row>
    <row r="464875" spans="101:101">
      <c r="CW464875" s="2210"/>
    </row>
    <row r="464876" spans="101:101">
      <c r="CW464876" s="2195"/>
    </row>
    <row r="464900" spans="101:101">
      <c r="CW464900" s="2210"/>
    </row>
    <row r="464901" spans="101:101">
      <c r="CW464901" s="2195"/>
    </row>
    <row r="464925" spans="101:101">
      <c r="CW464925" s="2210"/>
    </row>
    <row r="464926" spans="101:101">
      <c r="CW464926" s="2195"/>
    </row>
    <row r="464950" spans="101:101">
      <c r="CW464950" s="2210"/>
    </row>
    <row r="464951" spans="101:101">
      <c r="CW464951" s="2195"/>
    </row>
    <row r="464975" spans="101:101">
      <c r="CW464975" s="2210"/>
    </row>
    <row r="464976" spans="101:101">
      <c r="CW464976" s="2195"/>
    </row>
    <row r="465000" spans="101:101">
      <c r="CW465000" s="2210"/>
    </row>
    <row r="465001" spans="101:101">
      <c r="CW465001" s="2195"/>
    </row>
    <row r="465025" spans="101:101">
      <c r="CW465025" s="2210"/>
    </row>
    <row r="465026" spans="101:101">
      <c r="CW465026" s="2195"/>
    </row>
    <row r="465050" spans="101:101">
      <c r="CW465050" s="2210"/>
    </row>
    <row r="465051" spans="101:101">
      <c r="CW465051" s="2195"/>
    </row>
    <row r="465075" spans="101:101">
      <c r="CW465075" s="2210"/>
    </row>
    <row r="465076" spans="101:101">
      <c r="CW465076" s="2195"/>
    </row>
    <row r="465100" spans="101:101">
      <c r="CW465100" s="2210"/>
    </row>
    <row r="465101" spans="101:101">
      <c r="CW465101" s="2195"/>
    </row>
    <row r="465125" spans="101:101">
      <c r="CW465125" s="2210"/>
    </row>
    <row r="465126" spans="101:101">
      <c r="CW465126" s="2195"/>
    </row>
    <row r="465150" spans="101:101">
      <c r="CW465150" s="2210"/>
    </row>
    <row r="465151" spans="101:101">
      <c r="CW465151" s="2195"/>
    </row>
    <row r="465175" spans="101:101">
      <c r="CW465175" s="2210"/>
    </row>
    <row r="465176" spans="101:101">
      <c r="CW465176" s="2195"/>
    </row>
    <row r="465200" spans="101:101">
      <c r="CW465200" s="2210"/>
    </row>
    <row r="465201" spans="101:101">
      <c r="CW465201" s="2195"/>
    </row>
    <row r="465225" spans="101:101">
      <c r="CW465225" s="2210"/>
    </row>
    <row r="465226" spans="101:101">
      <c r="CW465226" s="2195"/>
    </row>
    <row r="465250" spans="101:101">
      <c r="CW465250" s="2210"/>
    </row>
    <row r="465251" spans="101:101">
      <c r="CW465251" s="2195"/>
    </row>
    <row r="465275" spans="101:101">
      <c r="CW465275" s="2210"/>
    </row>
    <row r="465276" spans="101:101">
      <c r="CW465276" s="2195"/>
    </row>
    <row r="465300" spans="101:101">
      <c r="CW465300" s="2210"/>
    </row>
    <row r="465301" spans="101:101">
      <c r="CW465301" s="2195"/>
    </row>
    <row r="465325" spans="101:101">
      <c r="CW465325" s="2210"/>
    </row>
    <row r="465326" spans="101:101">
      <c r="CW465326" s="2195"/>
    </row>
    <row r="465350" spans="101:101">
      <c r="CW465350" s="2210"/>
    </row>
    <row r="465351" spans="101:101">
      <c r="CW465351" s="2195"/>
    </row>
    <row r="465375" spans="101:101">
      <c r="CW465375" s="2210"/>
    </row>
    <row r="465376" spans="101:101">
      <c r="CW465376" s="2195"/>
    </row>
    <row r="465400" spans="101:101">
      <c r="CW465400" s="2210"/>
    </row>
    <row r="465401" spans="101:101">
      <c r="CW465401" s="2195"/>
    </row>
    <row r="465425" spans="101:101">
      <c r="CW465425" s="2210"/>
    </row>
    <row r="465426" spans="101:101">
      <c r="CW465426" s="2195"/>
    </row>
    <row r="465450" spans="101:101">
      <c r="CW465450" s="2210"/>
    </row>
    <row r="465451" spans="101:101">
      <c r="CW465451" s="2195"/>
    </row>
    <row r="465475" spans="101:101">
      <c r="CW465475" s="2210"/>
    </row>
    <row r="465476" spans="101:101">
      <c r="CW465476" s="2195"/>
    </row>
    <row r="465500" spans="101:101">
      <c r="CW465500" s="2210"/>
    </row>
    <row r="465501" spans="101:101">
      <c r="CW465501" s="2195"/>
    </row>
    <row r="465525" spans="101:101">
      <c r="CW465525" s="2210"/>
    </row>
    <row r="465526" spans="101:101">
      <c r="CW465526" s="2195"/>
    </row>
    <row r="465550" spans="101:101">
      <c r="CW465550" s="2210"/>
    </row>
    <row r="465551" spans="101:101">
      <c r="CW465551" s="2195"/>
    </row>
    <row r="465575" spans="101:101">
      <c r="CW465575" s="2210"/>
    </row>
    <row r="465576" spans="101:101">
      <c r="CW465576" s="2195"/>
    </row>
    <row r="465600" spans="101:101">
      <c r="CW465600" s="2210"/>
    </row>
    <row r="465601" spans="101:101">
      <c r="CW465601" s="2195"/>
    </row>
    <row r="465625" spans="101:101">
      <c r="CW465625" s="2210"/>
    </row>
    <row r="465626" spans="101:101">
      <c r="CW465626" s="2195"/>
    </row>
    <row r="465650" spans="101:101">
      <c r="CW465650" s="2210"/>
    </row>
    <row r="465651" spans="101:101">
      <c r="CW465651" s="2195"/>
    </row>
    <row r="465675" spans="101:101">
      <c r="CW465675" s="2210"/>
    </row>
    <row r="465676" spans="101:101">
      <c r="CW465676" s="2195"/>
    </row>
    <row r="465700" spans="101:101">
      <c r="CW465700" s="2210"/>
    </row>
    <row r="465701" spans="101:101">
      <c r="CW465701" s="2195"/>
    </row>
    <row r="465725" spans="101:101">
      <c r="CW465725" s="2210"/>
    </row>
    <row r="465726" spans="101:101">
      <c r="CW465726" s="2195"/>
    </row>
    <row r="465750" spans="101:101">
      <c r="CW465750" s="2210"/>
    </row>
    <row r="465751" spans="101:101">
      <c r="CW465751" s="2195"/>
    </row>
    <row r="465775" spans="101:101">
      <c r="CW465775" s="2210"/>
    </row>
    <row r="465776" spans="101:101">
      <c r="CW465776" s="2195"/>
    </row>
    <row r="465800" spans="101:101">
      <c r="CW465800" s="2210"/>
    </row>
    <row r="465801" spans="101:101">
      <c r="CW465801" s="2195"/>
    </row>
    <row r="465825" spans="101:101">
      <c r="CW465825" s="2210"/>
    </row>
    <row r="465826" spans="101:101">
      <c r="CW465826" s="2195"/>
    </row>
    <row r="465850" spans="101:101">
      <c r="CW465850" s="2210"/>
    </row>
    <row r="465851" spans="101:101">
      <c r="CW465851" s="2195"/>
    </row>
    <row r="465875" spans="101:101">
      <c r="CW465875" s="2210"/>
    </row>
    <row r="465876" spans="101:101">
      <c r="CW465876" s="2195"/>
    </row>
    <row r="465900" spans="101:101">
      <c r="CW465900" s="2210"/>
    </row>
    <row r="465901" spans="101:101">
      <c r="CW465901" s="2195"/>
    </row>
    <row r="465925" spans="101:101">
      <c r="CW465925" s="2210"/>
    </row>
    <row r="465926" spans="101:101">
      <c r="CW465926" s="2195"/>
    </row>
    <row r="465950" spans="101:101">
      <c r="CW465950" s="2210"/>
    </row>
    <row r="465951" spans="101:101">
      <c r="CW465951" s="2195"/>
    </row>
    <row r="465975" spans="101:101">
      <c r="CW465975" s="2210"/>
    </row>
    <row r="465976" spans="101:101">
      <c r="CW465976" s="2195"/>
    </row>
    <row r="466000" spans="101:101">
      <c r="CW466000" s="2210"/>
    </row>
    <row r="466001" spans="101:101">
      <c r="CW466001" s="2195"/>
    </row>
    <row r="466025" spans="101:101">
      <c r="CW466025" s="2210"/>
    </row>
    <row r="466026" spans="101:101">
      <c r="CW466026" s="2195"/>
    </row>
    <row r="466050" spans="101:101">
      <c r="CW466050" s="2210"/>
    </row>
    <row r="466051" spans="101:101">
      <c r="CW466051" s="2195"/>
    </row>
    <row r="466075" spans="101:101">
      <c r="CW466075" s="2210"/>
    </row>
    <row r="466076" spans="101:101">
      <c r="CW466076" s="2195"/>
    </row>
    <row r="466100" spans="101:101">
      <c r="CW466100" s="2210"/>
    </row>
    <row r="466101" spans="101:101">
      <c r="CW466101" s="2195"/>
    </row>
    <row r="466125" spans="101:101">
      <c r="CW466125" s="2210"/>
    </row>
    <row r="466126" spans="101:101">
      <c r="CW466126" s="2195"/>
    </row>
    <row r="466150" spans="101:101">
      <c r="CW466150" s="2210"/>
    </row>
    <row r="466151" spans="101:101">
      <c r="CW466151" s="2195"/>
    </row>
    <row r="466175" spans="101:101">
      <c r="CW466175" s="2210"/>
    </row>
    <row r="466176" spans="101:101">
      <c r="CW466176" s="2195"/>
    </row>
    <row r="466200" spans="101:101">
      <c r="CW466200" s="2210"/>
    </row>
    <row r="466201" spans="101:101">
      <c r="CW466201" s="2195"/>
    </row>
    <row r="466225" spans="101:101">
      <c r="CW466225" s="2210"/>
    </row>
    <row r="466226" spans="101:101">
      <c r="CW466226" s="2195"/>
    </row>
    <row r="466250" spans="101:101">
      <c r="CW466250" s="2210"/>
    </row>
    <row r="466251" spans="101:101">
      <c r="CW466251" s="2195"/>
    </row>
    <row r="466275" spans="101:101">
      <c r="CW466275" s="2210"/>
    </row>
    <row r="466276" spans="101:101">
      <c r="CW466276" s="2195"/>
    </row>
    <row r="466300" spans="101:101">
      <c r="CW466300" s="2210"/>
    </row>
    <row r="466301" spans="101:101">
      <c r="CW466301" s="2195"/>
    </row>
    <row r="466325" spans="101:101">
      <c r="CW466325" s="2210"/>
    </row>
    <row r="466326" spans="101:101">
      <c r="CW466326" s="2195"/>
    </row>
    <row r="466350" spans="101:101">
      <c r="CW466350" s="2210"/>
    </row>
    <row r="466351" spans="101:101">
      <c r="CW466351" s="2195"/>
    </row>
    <row r="466375" spans="101:101">
      <c r="CW466375" s="2210"/>
    </row>
    <row r="466376" spans="101:101">
      <c r="CW466376" s="2195"/>
    </row>
    <row r="466400" spans="101:101">
      <c r="CW466400" s="2210"/>
    </row>
    <row r="466401" spans="101:101">
      <c r="CW466401" s="2195"/>
    </row>
    <row r="466425" spans="101:101">
      <c r="CW466425" s="2210"/>
    </row>
    <row r="466426" spans="101:101">
      <c r="CW466426" s="2195"/>
    </row>
    <row r="466450" spans="101:101">
      <c r="CW466450" s="2210"/>
    </row>
    <row r="466451" spans="101:101">
      <c r="CW466451" s="2195"/>
    </row>
    <row r="466475" spans="101:101">
      <c r="CW466475" s="2210"/>
    </row>
    <row r="466476" spans="101:101">
      <c r="CW466476" s="2195"/>
    </row>
    <row r="466500" spans="101:101">
      <c r="CW466500" s="2210"/>
    </row>
    <row r="466501" spans="101:101">
      <c r="CW466501" s="2195"/>
    </row>
    <row r="466525" spans="101:101">
      <c r="CW466525" s="2210"/>
    </row>
    <row r="466526" spans="101:101">
      <c r="CW466526" s="2195"/>
    </row>
    <row r="466550" spans="101:101">
      <c r="CW466550" s="2210"/>
    </row>
    <row r="466551" spans="101:101">
      <c r="CW466551" s="2195"/>
    </row>
    <row r="466575" spans="101:101">
      <c r="CW466575" s="2210"/>
    </row>
    <row r="466576" spans="101:101">
      <c r="CW466576" s="2195"/>
    </row>
    <row r="466600" spans="101:101">
      <c r="CW466600" s="2210"/>
    </row>
    <row r="466601" spans="101:101">
      <c r="CW466601" s="2195"/>
    </row>
    <row r="466625" spans="101:101">
      <c r="CW466625" s="2210"/>
    </row>
    <row r="466626" spans="101:101">
      <c r="CW466626" s="2195"/>
    </row>
    <row r="466650" spans="101:101">
      <c r="CW466650" s="2210"/>
    </row>
    <row r="466651" spans="101:101">
      <c r="CW466651" s="2195"/>
    </row>
    <row r="466675" spans="101:101">
      <c r="CW466675" s="2210"/>
    </row>
    <row r="466676" spans="101:101">
      <c r="CW466676" s="2195"/>
    </row>
    <row r="466700" spans="101:101">
      <c r="CW466700" s="2210"/>
    </row>
    <row r="466701" spans="101:101">
      <c r="CW466701" s="2195"/>
    </row>
    <row r="466725" spans="101:101">
      <c r="CW466725" s="2210"/>
    </row>
    <row r="466726" spans="101:101">
      <c r="CW466726" s="2195"/>
    </row>
    <row r="466750" spans="101:101">
      <c r="CW466750" s="2210"/>
    </row>
    <row r="466751" spans="101:101">
      <c r="CW466751" s="2195"/>
    </row>
    <row r="466775" spans="101:101">
      <c r="CW466775" s="2210"/>
    </row>
    <row r="466776" spans="101:101">
      <c r="CW466776" s="2195"/>
    </row>
    <row r="466800" spans="101:101">
      <c r="CW466800" s="2210"/>
    </row>
    <row r="466801" spans="101:101">
      <c r="CW466801" s="2195"/>
    </row>
    <row r="466825" spans="101:101">
      <c r="CW466825" s="2210"/>
    </row>
    <row r="466826" spans="101:101">
      <c r="CW466826" s="2195"/>
    </row>
    <row r="466850" spans="101:101">
      <c r="CW466850" s="2210"/>
    </row>
    <row r="466851" spans="101:101">
      <c r="CW466851" s="2195"/>
    </row>
    <row r="466875" spans="101:101">
      <c r="CW466875" s="2210"/>
    </row>
    <row r="466876" spans="101:101">
      <c r="CW466876" s="2195"/>
    </row>
    <row r="466900" spans="101:101">
      <c r="CW466900" s="2210"/>
    </row>
    <row r="466901" spans="101:101">
      <c r="CW466901" s="2195"/>
    </row>
    <row r="466925" spans="101:101">
      <c r="CW466925" s="2210"/>
    </row>
    <row r="466926" spans="101:101">
      <c r="CW466926" s="2195"/>
    </row>
    <row r="466950" spans="101:101">
      <c r="CW466950" s="2210"/>
    </row>
    <row r="466951" spans="101:101">
      <c r="CW466951" s="2195"/>
    </row>
    <row r="466975" spans="101:101">
      <c r="CW466975" s="2210"/>
    </row>
    <row r="466976" spans="101:101">
      <c r="CW466976" s="2195"/>
    </row>
    <row r="467000" spans="101:101">
      <c r="CW467000" s="2210"/>
    </row>
    <row r="467001" spans="101:101">
      <c r="CW467001" s="2195"/>
    </row>
    <row r="467025" spans="101:101">
      <c r="CW467025" s="2210"/>
    </row>
    <row r="467026" spans="101:101">
      <c r="CW467026" s="2195"/>
    </row>
    <row r="467050" spans="101:101">
      <c r="CW467050" s="2210"/>
    </row>
    <row r="467051" spans="101:101">
      <c r="CW467051" s="2195"/>
    </row>
    <row r="467075" spans="101:101">
      <c r="CW467075" s="2210"/>
    </row>
    <row r="467076" spans="101:101">
      <c r="CW467076" s="2195"/>
    </row>
    <row r="467100" spans="101:101">
      <c r="CW467100" s="2210"/>
    </row>
    <row r="467101" spans="101:101">
      <c r="CW467101" s="2195"/>
    </row>
    <row r="467125" spans="101:101">
      <c r="CW467125" s="2210"/>
    </row>
    <row r="467126" spans="101:101">
      <c r="CW467126" s="2195"/>
    </row>
    <row r="467150" spans="101:101">
      <c r="CW467150" s="2210"/>
    </row>
    <row r="467151" spans="101:101">
      <c r="CW467151" s="2195"/>
    </row>
    <row r="467175" spans="101:101">
      <c r="CW467175" s="2210"/>
    </row>
    <row r="467176" spans="101:101">
      <c r="CW467176" s="2195"/>
    </row>
    <row r="467200" spans="101:101">
      <c r="CW467200" s="2210"/>
    </row>
    <row r="467201" spans="101:101">
      <c r="CW467201" s="2195"/>
    </row>
    <row r="467225" spans="101:101">
      <c r="CW467225" s="2210"/>
    </row>
    <row r="467226" spans="101:101">
      <c r="CW467226" s="2195"/>
    </row>
    <row r="467250" spans="101:101">
      <c r="CW467250" s="2210"/>
    </row>
    <row r="467251" spans="101:101">
      <c r="CW467251" s="2195"/>
    </row>
    <row r="467275" spans="101:101">
      <c r="CW467275" s="2210"/>
    </row>
    <row r="467276" spans="101:101">
      <c r="CW467276" s="2195"/>
    </row>
    <row r="467300" spans="101:101">
      <c r="CW467300" s="2210"/>
    </row>
    <row r="467301" spans="101:101">
      <c r="CW467301" s="2195"/>
    </row>
    <row r="467325" spans="101:101">
      <c r="CW467325" s="2210"/>
    </row>
    <row r="467326" spans="101:101">
      <c r="CW467326" s="2195"/>
    </row>
    <row r="467350" spans="101:101">
      <c r="CW467350" s="2210"/>
    </row>
    <row r="467351" spans="101:101">
      <c r="CW467351" s="2195"/>
    </row>
    <row r="467375" spans="101:101">
      <c r="CW467375" s="2210"/>
    </row>
    <row r="467376" spans="101:101">
      <c r="CW467376" s="2195"/>
    </row>
    <row r="467400" spans="101:101">
      <c r="CW467400" s="2210"/>
    </row>
    <row r="467401" spans="101:101">
      <c r="CW467401" s="2195"/>
    </row>
    <row r="467425" spans="101:101">
      <c r="CW467425" s="2210"/>
    </row>
    <row r="467426" spans="101:101">
      <c r="CW467426" s="2195"/>
    </row>
    <row r="467450" spans="101:101">
      <c r="CW467450" s="2210"/>
    </row>
    <row r="467451" spans="101:101">
      <c r="CW467451" s="2195"/>
    </row>
    <row r="467475" spans="101:101">
      <c r="CW467475" s="2210"/>
    </row>
    <row r="467476" spans="101:101">
      <c r="CW467476" s="2195"/>
    </row>
    <row r="467500" spans="101:101">
      <c r="CW467500" s="2210"/>
    </row>
    <row r="467501" spans="101:101">
      <c r="CW467501" s="2195"/>
    </row>
    <row r="467525" spans="101:101">
      <c r="CW467525" s="2210"/>
    </row>
    <row r="467526" spans="101:101">
      <c r="CW467526" s="2195"/>
    </row>
    <row r="467550" spans="101:101">
      <c r="CW467550" s="2210"/>
    </row>
    <row r="467551" spans="101:101">
      <c r="CW467551" s="2195"/>
    </row>
    <row r="467575" spans="101:101">
      <c r="CW467575" s="2210"/>
    </row>
    <row r="467576" spans="101:101">
      <c r="CW467576" s="2195"/>
    </row>
    <row r="467600" spans="101:101">
      <c r="CW467600" s="2210"/>
    </row>
    <row r="467601" spans="101:101">
      <c r="CW467601" s="2195"/>
    </row>
    <row r="467625" spans="101:101">
      <c r="CW467625" s="2210"/>
    </row>
    <row r="467626" spans="101:101">
      <c r="CW467626" s="2195"/>
    </row>
    <row r="467650" spans="101:101">
      <c r="CW467650" s="2210"/>
    </row>
    <row r="467651" spans="101:101">
      <c r="CW467651" s="2195"/>
    </row>
    <row r="467675" spans="101:101">
      <c r="CW467675" s="2210"/>
    </row>
    <row r="467676" spans="101:101">
      <c r="CW467676" s="2195"/>
    </row>
    <row r="467700" spans="101:101">
      <c r="CW467700" s="2210"/>
    </row>
    <row r="467701" spans="101:101">
      <c r="CW467701" s="2195"/>
    </row>
    <row r="467725" spans="101:101">
      <c r="CW467725" s="2210"/>
    </row>
    <row r="467726" spans="101:101">
      <c r="CW467726" s="2195"/>
    </row>
    <row r="467750" spans="101:101">
      <c r="CW467750" s="2210"/>
    </row>
    <row r="467751" spans="101:101">
      <c r="CW467751" s="2195"/>
    </row>
    <row r="467775" spans="101:101">
      <c r="CW467775" s="2210"/>
    </row>
    <row r="467776" spans="101:101">
      <c r="CW467776" s="2195"/>
    </row>
    <row r="467800" spans="101:101">
      <c r="CW467800" s="2210"/>
    </row>
    <row r="467801" spans="101:101">
      <c r="CW467801" s="2195"/>
    </row>
    <row r="467825" spans="101:101">
      <c r="CW467825" s="2210"/>
    </row>
    <row r="467826" spans="101:101">
      <c r="CW467826" s="2195"/>
    </row>
    <row r="467850" spans="101:101">
      <c r="CW467850" s="2210"/>
    </row>
    <row r="467851" spans="101:101">
      <c r="CW467851" s="2195"/>
    </row>
    <row r="467875" spans="101:101">
      <c r="CW467875" s="2210"/>
    </row>
    <row r="467876" spans="101:101">
      <c r="CW467876" s="2195"/>
    </row>
    <row r="467900" spans="101:101">
      <c r="CW467900" s="2210"/>
    </row>
    <row r="467901" spans="101:101">
      <c r="CW467901" s="2195"/>
    </row>
    <row r="467925" spans="101:101">
      <c r="CW467925" s="2210"/>
    </row>
    <row r="467926" spans="101:101">
      <c r="CW467926" s="2195"/>
    </row>
    <row r="467950" spans="101:101">
      <c r="CW467950" s="2210"/>
    </row>
    <row r="467951" spans="101:101">
      <c r="CW467951" s="2195"/>
    </row>
    <row r="467975" spans="101:101">
      <c r="CW467975" s="2210"/>
    </row>
    <row r="467976" spans="101:101">
      <c r="CW467976" s="2195"/>
    </row>
    <row r="468000" spans="101:101">
      <c r="CW468000" s="2210"/>
    </row>
    <row r="468001" spans="101:101">
      <c r="CW468001" s="2195"/>
    </row>
    <row r="468025" spans="101:101">
      <c r="CW468025" s="2210"/>
    </row>
    <row r="468026" spans="101:101">
      <c r="CW468026" s="2195"/>
    </row>
    <row r="468050" spans="101:101">
      <c r="CW468050" s="2210"/>
    </row>
    <row r="468051" spans="101:101">
      <c r="CW468051" s="2195"/>
    </row>
    <row r="468075" spans="101:101">
      <c r="CW468075" s="2210"/>
    </row>
    <row r="468076" spans="101:101">
      <c r="CW468076" s="2195"/>
    </row>
    <row r="468100" spans="101:101">
      <c r="CW468100" s="2210"/>
    </row>
    <row r="468101" spans="101:101">
      <c r="CW468101" s="2195"/>
    </row>
    <row r="468125" spans="101:101">
      <c r="CW468125" s="2210"/>
    </row>
    <row r="468126" spans="101:101">
      <c r="CW468126" s="2195"/>
    </row>
    <row r="468150" spans="101:101">
      <c r="CW468150" s="2210"/>
    </row>
    <row r="468151" spans="101:101">
      <c r="CW468151" s="2195"/>
    </row>
    <row r="468175" spans="101:101">
      <c r="CW468175" s="2210"/>
    </row>
    <row r="468176" spans="101:101">
      <c r="CW468176" s="2195"/>
    </row>
    <row r="468200" spans="101:101">
      <c r="CW468200" s="2210"/>
    </row>
    <row r="468201" spans="101:101">
      <c r="CW468201" s="2195"/>
    </row>
    <row r="468225" spans="101:101">
      <c r="CW468225" s="2210"/>
    </row>
    <row r="468226" spans="101:101">
      <c r="CW468226" s="2195"/>
    </row>
    <row r="468250" spans="101:101">
      <c r="CW468250" s="2210"/>
    </row>
    <row r="468251" spans="101:101">
      <c r="CW468251" s="2195"/>
    </row>
    <row r="468275" spans="101:101">
      <c r="CW468275" s="2210"/>
    </row>
    <row r="468276" spans="101:101">
      <c r="CW468276" s="2195"/>
    </row>
    <row r="468300" spans="101:101">
      <c r="CW468300" s="2210"/>
    </row>
    <row r="468301" spans="101:101">
      <c r="CW468301" s="2195"/>
    </row>
    <row r="468325" spans="101:101">
      <c r="CW468325" s="2210"/>
    </row>
    <row r="468326" spans="101:101">
      <c r="CW468326" s="2195"/>
    </row>
    <row r="468350" spans="101:101">
      <c r="CW468350" s="2210"/>
    </row>
    <row r="468351" spans="101:101">
      <c r="CW468351" s="2195"/>
    </row>
    <row r="468375" spans="101:101">
      <c r="CW468375" s="2210"/>
    </row>
    <row r="468376" spans="101:101">
      <c r="CW468376" s="2195"/>
    </row>
    <row r="468400" spans="101:101">
      <c r="CW468400" s="2210"/>
    </row>
    <row r="468401" spans="101:101">
      <c r="CW468401" s="2195"/>
    </row>
    <row r="468425" spans="101:101">
      <c r="CW468425" s="2210"/>
    </row>
    <row r="468426" spans="101:101">
      <c r="CW468426" s="2195"/>
    </row>
    <row r="468450" spans="101:101">
      <c r="CW468450" s="2210"/>
    </row>
    <row r="468451" spans="101:101">
      <c r="CW468451" s="2195"/>
    </row>
    <row r="468475" spans="101:101">
      <c r="CW468475" s="2210"/>
    </row>
    <row r="468476" spans="101:101">
      <c r="CW468476" s="2195"/>
    </row>
    <row r="468500" spans="101:101">
      <c r="CW468500" s="2210"/>
    </row>
    <row r="468501" spans="101:101">
      <c r="CW468501" s="2195"/>
    </row>
    <row r="468525" spans="101:101">
      <c r="CW468525" s="2210"/>
    </row>
    <row r="468526" spans="101:101">
      <c r="CW468526" s="2195"/>
    </row>
    <row r="468550" spans="101:101">
      <c r="CW468550" s="2210"/>
    </row>
    <row r="468551" spans="101:101">
      <c r="CW468551" s="2195"/>
    </row>
    <row r="468575" spans="101:101">
      <c r="CW468575" s="2210"/>
    </row>
    <row r="468576" spans="101:101">
      <c r="CW468576" s="2195"/>
    </row>
    <row r="468600" spans="101:101">
      <c r="CW468600" s="2210"/>
    </row>
    <row r="468601" spans="101:101">
      <c r="CW468601" s="2195"/>
    </row>
    <row r="468625" spans="101:101">
      <c r="CW468625" s="2210"/>
    </row>
    <row r="468626" spans="101:101">
      <c r="CW468626" s="2195"/>
    </row>
    <row r="468650" spans="101:101">
      <c r="CW468650" s="2210"/>
    </row>
    <row r="468651" spans="101:101">
      <c r="CW468651" s="2195"/>
    </row>
    <row r="468675" spans="101:101">
      <c r="CW468675" s="2210"/>
    </row>
    <row r="468676" spans="101:101">
      <c r="CW468676" s="2195"/>
    </row>
    <row r="468700" spans="101:101">
      <c r="CW468700" s="2210"/>
    </row>
    <row r="468701" spans="101:101">
      <c r="CW468701" s="2195"/>
    </row>
    <row r="468725" spans="101:101">
      <c r="CW468725" s="2210"/>
    </row>
    <row r="468726" spans="101:101">
      <c r="CW468726" s="2195"/>
    </row>
    <row r="468750" spans="101:101">
      <c r="CW468750" s="2210"/>
    </row>
    <row r="468751" spans="101:101">
      <c r="CW468751" s="2195"/>
    </row>
    <row r="468775" spans="101:101">
      <c r="CW468775" s="2210"/>
    </row>
    <row r="468776" spans="101:101">
      <c r="CW468776" s="2195"/>
    </row>
    <row r="468800" spans="101:101">
      <c r="CW468800" s="2210"/>
    </row>
    <row r="468801" spans="101:101">
      <c r="CW468801" s="2195"/>
    </row>
    <row r="468825" spans="101:101">
      <c r="CW468825" s="2210"/>
    </row>
    <row r="468826" spans="101:101">
      <c r="CW468826" s="2195"/>
    </row>
    <row r="468850" spans="101:101">
      <c r="CW468850" s="2210"/>
    </row>
    <row r="468851" spans="101:101">
      <c r="CW468851" s="2195"/>
    </row>
    <row r="468875" spans="101:101">
      <c r="CW468875" s="2210"/>
    </row>
    <row r="468876" spans="101:101">
      <c r="CW468876" s="2195"/>
    </row>
    <row r="468900" spans="101:101">
      <c r="CW468900" s="2210"/>
    </row>
    <row r="468901" spans="101:101">
      <c r="CW468901" s="2195"/>
    </row>
    <row r="468925" spans="101:101">
      <c r="CW468925" s="2210"/>
    </row>
    <row r="468926" spans="101:101">
      <c r="CW468926" s="2195"/>
    </row>
    <row r="468950" spans="101:101">
      <c r="CW468950" s="2210"/>
    </row>
    <row r="468951" spans="101:101">
      <c r="CW468951" s="2195"/>
    </row>
    <row r="468975" spans="101:101">
      <c r="CW468975" s="2210"/>
    </row>
    <row r="468976" spans="101:101">
      <c r="CW468976" s="2195"/>
    </row>
    <row r="469000" spans="101:101">
      <c r="CW469000" s="2210"/>
    </row>
    <row r="469001" spans="101:101">
      <c r="CW469001" s="2195"/>
    </row>
    <row r="469025" spans="101:101">
      <c r="CW469025" s="2210"/>
    </row>
    <row r="469026" spans="101:101">
      <c r="CW469026" s="2195"/>
    </row>
    <row r="469050" spans="101:101">
      <c r="CW469050" s="2210"/>
    </row>
    <row r="469051" spans="101:101">
      <c r="CW469051" s="2195"/>
    </row>
    <row r="469075" spans="101:101">
      <c r="CW469075" s="2210"/>
    </row>
    <row r="469076" spans="101:101">
      <c r="CW469076" s="2195"/>
    </row>
    <row r="469100" spans="101:101">
      <c r="CW469100" s="2210"/>
    </row>
    <row r="469101" spans="101:101">
      <c r="CW469101" s="2195"/>
    </row>
    <row r="469125" spans="101:101">
      <c r="CW469125" s="2210"/>
    </row>
    <row r="469126" spans="101:101">
      <c r="CW469126" s="2195"/>
    </row>
    <row r="469150" spans="101:101">
      <c r="CW469150" s="2210"/>
    </row>
    <row r="469151" spans="101:101">
      <c r="CW469151" s="2195"/>
    </row>
    <row r="469175" spans="101:101">
      <c r="CW469175" s="2210"/>
    </row>
    <row r="469176" spans="101:101">
      <c r="CW469176" s="2195"/>
    </row>
    <row r="469200" spans="101:101">
      <c r="CW469200" s="2210"/>
    </row>
    <row r="469201" spans="101:101">
      <c r="CW469201" s="2195"/>
    </row>
    <row r="469225" spans="101:101">
      <c r="CW469225" s="2210"/>
    </row>
    <row r="469226" spans="101:101">
      <c r="CW469226" s="2195"/>
    </row>
    <row r="469250" spans="101:101">
      <c r="CW469250" s="2210"/>
    </row>
    <row r="469251" spans="101:101">
      <c r="CW469251" s="2195"/>
    </row>
    <row r="469275" spans="101:101">
      <c r="CW469275" s="2210"/>
    </row>
    <row r="469276" spans="101:101">
      <c r="CW469276" s="2195"/>
    </row>
    <row r="469300" spans="101:101">
      <c r="CW469300" s="2210"/>
    </row>
    <row r="469301" spans="101:101">
      <c r="CW469301" s="2195"/>
    </row>
    <row r="469325" spans="101:101">
      <c r="CW469325" s="2210"/>
    </row>
    <row r="469326" spans="101:101">
      <c r="CW469326" s="2195"/>
    </row>
    <row r="469350" spans="101:101">
      <c r="CW469350" s="2210"/>
    </row>
    <row r="469351" spans="101:101">
      <c r="CW469351" s="2195"/>
    </row>
    <row r="469375" spans="101:101">
      <c r="CW469375" s="2210"/>
    </row>
    <row r="469376" spans="101:101">
      <c r="CW469376" s="2195"/>
    </row>
    <row r="469400" spans="101:101">
      <c r="CW469400" s="2210"/>
    </row>
    <row r="469401" spans="101:101">
      <c r="CW469401" s="2195"/>
    </row>
    <row r="469425" spans="101:101">
      <c r="CW469425" s="2210"/>
    </row>
    <row r="469426" spans="101:101">
      <c r="CW469426" s="2195"/>
    </row>
    <row r="469450" spans="101:101">
      <c r="CW469450" s="2210"/>
    </row>
    <row r="469451" spans="101:101">
      <c r="CW469451" s="2195"/>
    </row>
    <row r="469475" spans="101:101">
      <c r="CW469475" s="2210"/>
    </row>
    <row r="469476" spans="101:101">
      <c r="CW469476" s="2195"/>
    </row>
    <row r="469500" spans="101:101">
      <c r="CW469500" s="2210"/>
    </row>
    <row r="469501" spans="101:101">
      <c r="CW469501" s="2195"/>
    </row>
    <row r="469525" spans="101:101">
      <c r="CW469525" s="2210"/>
    </row>
    <row r="469526" spans="101:101">
      <c r="CW469526" s="2195"/>
    </row>
    <row r="469550" spans="101:101">
      <c r="CW469550" s="2210"/>
    </row>
    <row r="469551" spans="101:101">
      <c r="CW469551" s="2195"/>
    </row>
    <row r="469575" spans="101:101">
      <c r="CW469575" s="2210"/>
    </row>
    <row r="469576" spans="101:101">
      <c r="CW469576" s="2195"/>
    </row>
    <row r="469600" spans="101:101">
      <c r="CW469600" s="2210"/>
    </row>
    <row r="469601" spans="101:101">
      <c r="CW469601" s="2195"/>
    </row>
    <row r="469625" spans="101:101">
      <c r="CW469625" s="2210"/>
    </row>
    <row r="469626" spans="101:101">
      <c r="CW469626" s="2195"/>
    </row>
    <row r="469650" spans="101:101">
      <c r="CW469650" s="2210"/>
    </row>
    <row r="469651" spans="101:101">
      <c r="CW469651" s="2195"/>
    </row>
    <row r="469675" spans="101:101">
      <c r="CW469675" s="2210"/>
    </row>
    <row r="469676" spans="101:101">
      <c r="CW469676" s="2195"/>
    </row>
    <row r="469700" spans="101:101">
      <c r="CW469700" s="2210"/>
    </row>
    <row r="469701" spans="101:101">
      <c r="CW469701" s="2195"/>
    </row>
    <row r="469725" spans="101:101">
      <c r="CW469725" s="2210"/>
    </row>
    <row r="469726" spans="101:101">
      <c r="CW469726" s="2195"/>
    </row>
    <row r="469750" spans="101:101">
      <c r="CW469750" s="2210"/>
    </row>
    <row r="469751" spans="101:101">
      <c r="CW469751" s="2195"/>
    </row>
    <row r="469775" spans="101:101">
      <c r="CW469775" s="2210"/>
    </row>
    <row r="469776" spans="101:101">
      <c r="CW469776" s="2195"/>
    </row>
    <row r="469800" spans="101:101">
      <c r="CW469800" s="2210"/>
    </row>
    <row r="469801" spans="101:101">
      <c r="CW469801" s="2195"/>
    </row>
    <row r="469825" spans="101:101">
      <c r="CW469825" s="2210"/>
    </row>
    <row r="469826" spans="101:101">
      <c r="CW469826" s="2195"/>
    </row>
    <row r="469850" spans="101:101">
      <c r="CW469850" s="2210"/>
    </row>
    <row r="469851" spans="101:101">
      <c r="CW469851" s="2195"/>
    </row>
    <row r="469875" spans="101:101">
      <c r="CW469875" s="2210"/>
    </row>
    <row r="469876" spans="101:101">
      <c r="CW469876" s="2195"/>
    </row>
    <row r="469900" spans="101:101">
      <c r="CW469900" s="2210"/>
    </row>
    <row r="469901" spans="101:101">
      <c r="CW469901" s="2195"/>
    </row>
    <row r="469925" spans="101:101">
      <c r="CW469925" s="2210"/>
    </row>
    <row r="469926" spans="101:101">
      <c r="CW469926" s="2195"/>
    </row>
    <row r="469950" spans="101:101">
      <c r="CW469950" s="2210"/>
    </row>
    <row r="469951" spans="101:101">
      <c r="CW469951" s="2195"/>
    </row>
    <row r="469975" spans="101:101">
      <c r="CW469975" s="2210"/>
    </row>
    <row r="469976" spans="101:101">
      <c r="CW469976" s="2195"/>
    </row>
    <row r="470000" spans="101:101">
      <c r="CW470000" s="2210"/>
    </row>
    <row r="470001" spans="101:101">
      <c r="CW470001" s="2195"/>
    </row>
    <row r="470025" spans="101:101">
      <c r="CW470025" s="2210"/>
    </row>
    <row r="470026" spans="101:101">
      <c r="CW470026" s="2195"/>
    </row>
    <row r="470050" spans="101:101">
      <c r="CW470050" s="2210"/>
    </row>
    <row r="470051" spans="101:101">
      <c r="CW470051" s="2195"/>
    </row>
    <row r="470075" spans="101:101">
      <c r="CW470075" s="2210"/>
    </row>
    <row r="470076" spans="101:101">
      <c r="CW470076" s="2195"/>
    </row>
    <row r="470100" spans="101:101">
      <c r="CW470100" s="2210"/>
    </row>
    <row r="470101" spans="101:101">
      <c r="CW470101" s="2195"/>
    </row>
    <row r="470125" spans="101:101">
      <c r="CW470125" s="2210"/>
    </row>
    <row r="470126" spans="101:101">
      <c r="CW470126" s="2195"/>
    </row>
    <row r="470150" spans="101:101">
      <c r="CW470150" s="2210"/>
    </row>
    <row r="470151" spans="101:101">
      <c r="CW470151" s="2195"/>
    </row>
    <row r="470175" spans="101:101">
      <c r="CW470175" s="2210"/>
    </row>
    <row r="470176" spans="101:101">
      <c r="CW470176" s="2195"/>
    </row>
    <row r="470200" spans="101:101">
      <c r="CW470200" s="2210"/>
    </row>
    <row r="470201" spans="101:101">
      <c r="CW470201" s="2195"/>
    </row>
    <row r="470225" spans="101:101">
      <c r="CW470225" s="2210"/>
    </row>
    <row r="470226" spans="101:101">
      <c r="CW470226" s="2195"/>
    </row>
    <row r="470250" spans="101:101">
      <c r="CW470250" s="2210"/>
    </row>
    <row r="470251" spans="101:101">
      <c r="CW470251" s="2195"/>
    </row>
    <row r="470275" spans="101:101">
      <c r="CW470275" s="2210"/>
    </row>
    <row r="470276" spans="101:101">
      <c r="CW470276" s="2195"/>
    </row>
    <row r="470300" spans="101:101">
      <c r="CW470300" s="2210"/>
    </row>
    <row r="470301" spans="101:101">
      <c r="CW470301" s="2195"/>
    </row>
    <row r="470325" spans="101:101">
      <c r="CW470325" s="2210"/>
    </row>
    <row r="470326" spans="101:101">
      <c r="CW470326" s="2195"/>
    </row>
    <row r="470350" spans="101:101">
      <c r="CW470350" s="2210"/>
    </row>
    <row r="470351" spans="101:101">
      <c r="CW470351" s="2195"/>
    </row>
    <row r="470375" spans="101:101">
      <c r="CW470375" s="2210"/>
    </row>
    <row r="470376" spans="101:101">
      <c r="CW470376" s="2195"/>
    </row>
    <row r="470400" spans="101:101">
      <c r="CW470400" s="2210"/>
    </row>
    <row r="470401" spans="101:101">
      <c r="CW470401" s="2195"/>
    </row>
    <row r="470425" spans="101:101">
      <c r="CW470425" s="2210"/>
    </row>
    <row r="470426" spans="101:101">
      <c r="CW470426" s="2195"/>
    </row>
    <row r="470450" spans="101:101">
      <c r="CW470450" s="2210"/>
    </row>
    <row r="470451" spans="101:101">
      <c r="CW470451" s="2195"/>
    </row>
    <row r="470475" spans="101:101">
      <c r="CW470475" s="2210"/>
    </row>
    <row r="470476" spans="101:101">
      <c r="CW470476" s="2195"/>
    </row>
    <row r="470500" spans="101:101">
      <c r="CW470500" s="2210"/>
    </row>
    <row r="470501" spans="101:101">
      <c r="CW470501" s="2195"/>
    </row>
    <row r="470525" spans="101:101">
      <c r="CW470525" s="2210"/>
    </row>
    <row r="470526" spans="101:101">
      <c r="CW470526" s="2195"/>
    </row>
    <row r="470550" spans="101:101">
      <c r="CW470550" s="2210"/>
    </row>
    <row r="470551" spans="101:101">
      <c r="CW470551" s="2195"/>
    </row>
    <row r="470575" spans="101:101">
      <c r="CW470575" s="2210"/>
    </row>
    <row r="470576" spans="101:101">
      <c r="CW470576" s="2195"/>
    </row>
    <row r="470600" spans="101:101">
      <c r="CW470600" s="2210"/>
    </row>
    <row r="470601" spans="101:101">
      <c r="CW470601" s="2195"/>
    </row>
    <row r="470625" spans="101:101">
      <c r="CW470625" s="2210"/>
    </row>
    <row r="470626" spans="101:101">
      <c r="CW470626" s="2195"/>
    </row>
    <row r="470650" spans="101:101">
      <c r="CW470650" s="2210"/>
    </row>
    <row r="470651" spans="101:101">
      <c r="CW470651" s="2195"/>
    </row>
    <row r="470675" spans="101:101">
      <c r="CW470675" s="2210"/>
    </row>
    <row r="470676" spans="101:101">
      <c r="CW470676" s="2195"/>
    </row>
    <row r="470700" spans="101:101">
      <c r="CW470700" s="2210"/>
    </row>
    <row r="470701" spans="101:101">
      <c r="CW470701" s="2195"/>
    </row>
    <row r="470725" spans="101:101">
      <c r="CW470725" s="2210"/>
    </row>
    <row r="470726" spans="101:101">
      <c r="CW470726" s="2195"/>
    </row>
    <row r="470750" spans="101:101">
      <c r="CW470750" s="2210"/>
    </row>
    <row r="470751" spans="101:101">
      <c r="CW470751" s="2195"/>
    </row>
    <row r="470775" spans="101:101">
      <c r="CW470775" s="2210"/>
    </row>
    <row r="470776" spans="101:101">
      <c r="CW470776" s="2195"/>
    </row>
    <row r="470800" spans="101:101">
      <c r="CW470800" s="2210"/>
    </row>
    <row r="470801" spans="101:101">
      <c r="CW470801" s="2195"/>
    </row>
    <row r="470825" spans="101:101">
      <c r="CW470825" s="2210"/>
    </row>
    <row r="470826" spans="101:101">
      <c r="CW470826" s="2195"/>
    </row>
    <row r="470850" spans="101:101">
      <c r="CW470850" s="2210"/>
    </row>
    <row r="470851" spans="101:101">
      <c r="CW470851" s="2195"/>
    </row>
    <row r="470875" spans="101:101">
      <c r="CW470875" s="2210"/>
    </row>
    <row r="470876" spans="101:101">
      <c r="CW470876" s="2195"/>
    </row>
    <row r="470900" spans="101:101">
      <c r="CW470900" s="2210"/>
    </row>
    <row r="470901" spans="101:101">
      <c r="CW470901" s="2195"/>
    </row>
    <row r="470925" spans="101:101">
      <c r="CW470925" s="2210"/>
    </row>
    <row r="470926" spans="101:101">
      <c r="CW470926" s="2195"/>
    </row>
    <row r="470950" spans="101:101">
      <c r="CW470950" s="2210"/>
    </row>
    <row r="470951" spans="101:101">
      <c r="CW470951" s="2195"/>
    </row>
    <row r="470975" spans="101:101">
      <c r="CW470975" s="2210"/>
    </row>
    <row r="470976" spans="101:101">
      <c r="CW470976" s="2195"/>
    </row>
    <row r="471000" spans="101:101">
      <c r="CW471000" s="2210"/>
    </row>
    <row r="471001" spans="101:101">
      <c r="CW471001" s="2195"/>
    </row>
    <row r="471025" spans="101:101">
      <c r="CW471025" s="2210"/>
    </row>
    <row r="471026" spans="101:101">
      <c r="CW471026" s="2195"/>
    </row>
    <row r="471050" spans="101:101">
      <c r="CW471050" s="2210"/>
    </row>
    <row r="471051" spans="101:101">
      <c r="CW471051" s="2195"/>
    </row>
    <row r="471075" spans="101:101">
      <c r="CW471075" s="2210"/>
    </row>
    <row r="471076" spans="101:101">
      <c r="CW471076" s="2195"/>
    </row>
    <row r="471100" spans="101:101">
      <c r="CW471100" s="2210"/>
    </row>
    <row r="471101" spans="101:101">
      <c r="CW471101" s="2195"/>
    </row>
    <row r="471125" spans="101:101">
      <c r="CW471125" s="2210"/>
    </row>
    <row r="471126" spans="101:101">
      <c r="CW471126" s="2195"/>
    </row>
    <row r="471150" spans="101:101">
      <c r="CW471150" s="2210"/>
    </row>
    <row r="471151" spans="101:101">
      <c r="CW471151" s="2195"/>
    </row>
    <row r="471175" spans="101:101">
      <c r="CW471175" s="2210"/>
    </row>
    <row r="471176" spans="101:101">
      <c r="CW471176" s="2195"/>
    </row>
    <row r="471200" spans="101:101">
      <c r="CW471200" s="2210"/>
    </row>
    <row r="471201" spans="101:101">
      <c r="CW471201" s="2195"/>
    </row>
    <row r="471225" spans="101:101">
      <c r="CW471225" s="2210"/>
    </row>
    <row r="471226" spans="101:101">
      <c r="CW471226" s="2195"/>
    </row>
    <row r="471250" spans="101:101">
      <c r="CW471250" s="2210"/>
    </row>
    <row r="471251" spans="101:101">
      <c r="CW471251" s="2195"/>
    </row>
    <row r="471275" spans="101:101">
      <c r="CW471275" s="2210"/>
    </row>
    <row r="471276" spans="101:101">
      <c r="CW471276" s="2195"/>
    </row>
    <row r="471300" spans="101:101">
      <c r="CW471300" s="2210"/>
    </row>
    <row r="471301" spans="101:101">
      <c r="CW471301" s="2195"/>
    </row>
    <row r="471325" spans="101:101">
      <c r="CW471325" s="2210"/>
    </row>
    <row r="471326" spans="101:101">
      <c r="CW471326" s="2195"/>
    </row>
    <row r="471350" spans="101:101">
      <c r="CW471350" s="2210"/>
    </row>
    <row r="471351" spans="101:101">
      <c r="CW471351" s="2195"/>
    </row>
    <row r="471375" spans="101:101">
      <c r="CW471375" s="2210"/>
    </row>
    <row r="471376" spans="101:101">
      <c r="CW471376" s="2195"/>
    </row>
    <row r="471400" spans="101:101">
      <c r="CW471400" s="2210"/>
    </row>
    <row r="471401" spans="101:101">
      <c r="CW471401" s="2195"/>
    </row>
    <row r="471425" spans="101:101">
      <c r="CW471425" s="2210"/>
    </row>
    <row r="471426" spans="101:101">
      <c r="CW471426" s="2195"/>
    </row>
    <row r="471450" spans="101:101">
      <c r="CW471450" s="2210"/>
    </row>
    <row r="471451" spans="101:101">
      <c r="CW471451" s="2195"/>
    </row>
    <row r="471475" spans="101:101">
      <c r="CW471475" s="2210"/>
    </row>
    <row r="471476" spans="101:101">
      <c r="CW471476" s="2195"/>
    </row>
    <row r="471500" spans="101:101">
      <c r="CW471500" s="2210"/>
    </row>
    <row r="471501" spans="101:101">
      <c r="CW471501" s="2195"/>
    </row>
    <row r="471525" spans="101:101">
      <c r="CW471525" s="2210"/>
    </row>
    <row r="471526" spans="101:101">
      <c r="CW471526" s="2195"/>
    </row>
    <row r="471550" spans="101:101">
      <c r="CW471550" s="2210"/>
    </row>
    <row r="471551" spans="101:101">
      <c r="CW471551" s="2195"/>
    </row>
    <row r="471575" spans="101:101">
      <c r="CW471575" s="2210"/>
    </row>
    <row r="471576" spans="101:101">
      <c r="CW471576" s="2195"/>
    </row>
    <row r="471600" spans="101:101">
      <c r="CW471600" s="2210"/>
    </row>
    <row r="471601" spans="101:101">
      <c r="CW471601" s="2195"/>
    </row>
    <row r="471625" spans="101:101">
      <c r="CW471625" s="2210"/>
    </row>
    <row r="471626" spans="101:101">
      <c r="CW471626" s="2195"/>
    </row>
    <row r="471650" spans="101:101">
      <c r="CW471650" s="2210"/>
    </row>
    <row r="471651" spans="101:101">
      <c r="CW471651" s="2195"/>
    </row>
    <row r="471675" spans="101:101">
      <c r="CW471675" s="2210"/>
    </row>
    <row r="471676" spans="101:101">
      <c r="CW471676" s="2195"/>
    </row>
    <row r="471700" spans="101:101">
      <c r="CW471700" s="2210"/>
    </row>
    <row r="471701" spans="101:101">
      <c r="CW471701" s="2195"/>
    </row>
    <row r="471725" spans="101:101">
      <c r="CW471725" s="2210"/>
    </row>
    <row r="471726" spans="101:101">
      <c r="CW471726" s="2195"/>
    </row>
    <row r="471750" spans="101:101">
      <c r="CW471750" s="2210"/>
    </row>
    <row r="471751" spans="101:101">
      <c r="CW471751" s="2195"/>
    </row>
    <row r="471775" spans="101:101">
      <c r="CW471775" s="2210"/>
    </row>
    <row r="471776" spans="101:101">
      <c r="CW471776" s="2195"/>
    </row>
    <row r="471800" spans="101:101">
      <c r="CW471800" s="2210"/>
    </row>
    <row r="471801" spans="101:101">
      <c r="CW471801" s="2195"/>
    </row>
    <row r="471825" spans="101:101">
      <c r="CW471825" s="2210"/>
    </row>
    <row r="471826" spans="101:101">
      <c r="CW471826" s="2195"/>
    </row>
    <row r="471850" spans="101:101">
      <c r="CW471850" s="2210"/>
    </row>
    <row r="471851" spans="101:101">
      <c r="CW471851" s="2195"/>
    </row>
    <row r="471875" spans="101:101">
      <c r="CW471875" s="2210"/>
    </row>
    <row r="471876" spans="101:101">
      <c r="CW471876" s="2195"/>
    </row>
    <row r="471900" spans="101:101">
      <c r="CW471900" s="2210"/>
    </row>
    <row r="471901" spans="101:101">
      <c r="CW471901" s="2195"/>
    </row>
    <row r="471925" spans="101:101">
      <c r="CW471925" s="2210"/>
    </row>
    <row r="471926" spans="101:101">
      <c r="CW471926" s="2195"/>
    </row>
    <row r="471950" spans="101:101">
      <c r="CW471950" s="2210"/>
    </row>
    <row r="471951" spans="101:101">
      <c r="CW471951" s="2195"/>
    </row>
    <row r="471975" spans="101:101">
      <c r="CW471975" s="2210"/>
    </row>
    <row r="471976" spans="101:101">
      <c r="CW471976" s="2195"/>
    </row>
    <row r="472000" spans="101:101">
      <c r="CW472000" s="2210"/>
    </row>
    <row r="472001" spans="101:101">
      <c r="CW472001" s="2195"/>
    </row>
    <row r="472025" spans="101:101">
      <c r="CW472025" s="2210"/>
    </row>
    <row r="472026" spans="101:101">
      <c r="CW472026" s="2195"/>
    </row>
    <row r="472050" spans="101:101">
      <c r="CW472050" s="2210"/>
    </row>
    <row r="472051" spans="101:101">
      <c r="CW472051" s="2195"/>
    </row>
    <row r="472075" spans="101:101">
      <c r="CW472075" s="2210"/>
    </row>
    <row r="472076" spans="101:101">
      <c r="CW472076" s="2195"/>
    </row>
    <row r="472100" spans="101:101">
      <c r="CW472100" s="2210"/>
    </row>
    <row r="472101" spans="101:101">
      <c r="CW472101" s="2195"/>
    </row>
    <row r="472125" spans="101:101">
      <c r="CW472125" s="2210"/>
    </row>
    <row r="472126" spans="101:101">
      <c r="CW472126" s="2195"/>
    </row>
    <row r="472150" spans="101:101">
      <c r="CW472150" s="2210"/>
    </row>
    <row r="472151" spans="101:101">
      <c r="CW472151" s="2195"/>
    </row>
    <row r="472175" spans="101:101">
      <c r="CW472175" s="2210"/>
    </row>
    <row r="472176" spans="101:101">
      <c r="CW472176" s="2195"/>
    </row>
    <row r="472200" spans="101:101">
      <c r="CW472200" s="2210"/>
    </row>
    <row r="472201" spans="101:101">
      <c r="CW472201" s="2195"/>
    </row>
    <row r="472225" spans="101:101">
      <c r="CW472225" s="2210"/>
    </row>
    <row r="472226" spans="101:101">
      <c r="CW472226" s="2195"/>
    </row>
    <row r="472250" spans="101:101">
      <c r="CW472250" s="2210"/>
    </row>
    <row r="472251" spans="101:101">
      <c r="CW472251" s="2195"/>
    </row>
    <row r="472275" spans="101:101">
      <c r="CW472275" s="2210"/>
    </row>
    <row r="472276" spans="101:101">
      <c r="CW472276" s="2195"/>
    </row>
    <row r="472300" spans="101:101">
      <c r="CW472300" s="2210"/>
    </row>
    <row r="472301" spans="101:101">
      <c r="CW472301" s="2195"/>
    </row>
    <row r="472325" spans="101:101">
      <c r="CW472325" s="2210"/>
    </row>
    <row r="472326" spans="101:101">
      <c r="CW472326" s="2195"/>
    </row>
    <row r="472350" spans="101:101">
      <c r="CW472350" s="2210"/>
    </row>
    <row r="472351" spans="101:101">
      <c r="CW472351" s="2195"/>
    </row>
    <row r="472375" spans="101:101">
      <c r="CW472375" s="2210"/>
    </row>
    <row r="472376" spans="101:101">
      <c r="CW472376" s="2195"/>
    </row>
    <row r="472400" spans="101:101">
      <c r="CW472400" s="2210"/>
    </row>
    <row r="472401" spans="101:101">
      <c r="CW472401" s="2195"/>
    </row>
    <row r="472425" spans="101:101">
      <c r="CW472425" s="2210"/>
    </row>
    <row r="472426" spans="101:101">
      <c r="CW472426" s="2195"/>
    </row>
    <row r="472450" spans="101:101">
      <c r="CW472450" s="2210"/>
    </row>
    <row r="472451" spans="101:101">
      <c r="CW472451" s="2195"/>
    </row>
    <row r="472475" spans="101:101">
      <c r="CW472475" s="2210"/>
    </row>
    <row r="472476" spans="101:101">
      <c r="CW472476" s="2195"/>
    </row>
    <row r="472500" spans="101:101">
      <c r="CW472500" s="2210"/>
    </row>
    <row r="472501" spans="101:101">
      <c r="CW472501" s="2195"/>
    </row>
    <row r="472525" spans="101:101">
      <c r="CW472525" s="2210"/>
    </row>
    <row r="472526" spans="101:101">
      <c r="CW472526" s="2195"/>
    </row>
    <row r="472550" spans="101:101">
      <c r="CW472550" s="2210"/>
    </row>
    <row r="472551" spans="101:101">
      <c r="CW472551" s="2195"/>
    </row>
    <row r="472575" spans="101:101">
      <c r="CW472575" s="2210"/>
    </row>
    <row r="472576" spans="101:101">
      <c r="CW472576" s="2195"/>
    </row>
    <row r="472600" spans="101:101">
      <c r="CW472600" s="2210"/>
    </row>
    <row r="472601" spans="101:101">
      <c r="CW472601" s="2195"/>
    </row>
    <row r="472625" spans="101:101">
      <c r="CW472625" s="2210"/>
    </row>
    <row r="472626" spans="101:101">
      <c r="CW472626" s="2195"/>
    </row>
    <row r="472650" spans="101:101">
      <c r="CW472650" s="2210"/>
    </row>
    <row r="472651" spans="101:101">
      <c r="CW472651" s="2195"/>
    </row>
    <row r="472675" spans="101:101">
      <c r="CW472675" s="2210"/>
    </row>
    <row r="472676" spans="101:101">
      <c r="CW472676" s="2195"/>
    </row>
    <row r="472700" spans="101:101">
      <c r="CW472700" s="2210"/>
    </row>
    <row r="472701" spans="101:101">
      <c r="CW472701" s="2195"/>
    </row>
    <row r="472725" spans="101:101">
      <c r="CW472725" s="2210"/>
    </row>
    <row r="472726" spans="101:101">
      <c r="CW472726" s="2195"/>
    </row>
    <row r="472750" spans="101:101">
      <c r="CW472750" s="2210"/>
    </row>
    <row r="472751" spans="101:101">
      <c r="CW472751" s="2195"/>
    </row>
    <row r="472775" spans="101:101">
      <c r="CW472775" s="2210"/>
    </row>
    <row r="472776" spans="101:101">
      <c r="CW472776" s="2195"/>
    </row>
    <row r="472800" spans="101:101">
      <c r="CW472800" s="2210"/>
    </row>
    <row r="472801" spans="101:101">
      <c r="CW472801" s="2195"/>
    </row>
    <row r="472825" spans="101:101">
      <c r="CW472825" s="2210"/>
    </row>
    <row r="472826" spans="101:101">
      <c r="CW472826" s="2195"/>
    </row>
    <row r="472850" spans="101:101">
      <c r="CW472850" s="2210"/>
    </row>
    <row r="472851" spans="101:101">
      <c r="CW472851" s="2195"/>
    </row>
    <row r="472875" spans="101:101">
      <c r="CW472875" s="2210"/>
    </row>
    <row r="472876" spans="101:101">
      <c r="CW472876" s="2195"/>
    </row>
    <row r="472900" spans="101:101">
      <c r="CW472900" s="2210"/>
    </row>
    <row r="472901" spans="101:101">
      <c r="CW472901" s="2195"/>
    </row>
    <row r="472925" spans="101:101">
      <c r="CW472925" s="2210"/>
    </row>
    <row r="472926" spans="101:101">
      <c r="CW472926" s="2195"/>
    </row>
    <row r="472950" spans="101:101">
      <c r="CW472950" s="2210"/>
    </row>
    <row r="472951" spans="101:101">
      <c r="CW472951" s="2195"/>
    </row>
    <row r="472975" spans="101:101">
      <c r="CW472975" s="2210"/>
    </row>
    <row r="472976" spans="101:101">
      <c r="CW472976" s="2195"/>
    </row>
    <row r="473000" spans="101:101">
      <c r="CW473000" s="2210"/>
    </row>
    <row r="473001" spans="101:101">
      <c r="CW473001" s="2195"/>
    </row>
    <row r="473025" spans="101:101">
      <c r="CW473025" s="2210"/>
    </row>
    <row r="473026" spans="101:101">
      <c r="CW473026" s="2195"/>
    </row>
    <row r="473050" spans="101:101">
      <c r="CW473050" s="2210"/>
    </row>
    <row r="473051" spans="101:101">
      <c r="CW473051" s="2195"/>
    </row>
    <row r="473075" spans="101:101">
      <c r="CW473075" s="2210"/>
    </row>
    <row r="473076" spans="101:101">
      <c r="CW473076" s="2195"/>
    </row>
    <row r="473100" spans="101:101">
      <c r="CW473100" s="2210"/>
    </row>
    <row r="473101" spans="101:101">
      <c r="CW473101" s="2195"/>
    </row>
    <row r="473125" spans="101:101">
      <c r="CW473125" s="2210"/>
    </row>
    <row r="473126" spans="101:101">
      <c r="CW473126" s="2195"/>
    </row>
    <row r="473150" spans="101:101">
      <c r="CW473150" s="2210"/>
    </row>
    <row r="473151" spans="101:101">
      <c r="CW473151" s="2195"/>
    </row>
    <row r="473175" spans="101:101">
      <c r="CW473175" s="2210"/>
    </row>
    <row r="473176" spans="101:101">
      <c r="CW473176" s="2195"/>
    </row>
    <row r="473200" spans="101:101">
      <c r="CW473200" s="2210"/>
    </row>
    <row r="473201" spans="101:101">
      <c r="CW473201" s="2195"/>
    </row>
    <row r="473225" spans="101:101">
      <c r="CW473225" s="2210"/>
    </row>
    <row r="473226" spans="101:101">
      <c r="CW473226" s="2195"/>
    </row>
    <row r="473250" spans="101:101">
      <c r="CW473250" s="2210"/>
    </row>
    <row r="473251" spans="101:101">
      <c r="CW473251" s="2195"/>
    </row>
    <row r="473275" spans="101:101">
      <c r="CW473275" s="2210"/>
    </row>
    <row r="473276" spans="101:101">
      <c r="CW473276" s="2195"/>
    </row>
    <row r="473300" spans="101:101">
      <c r="CW473300" s="2210"/>
    </row>
    <row r="473301" spans="101:101">
      <c r="CW473301" s="2195"/>
    </row>
    <row r="473325" spans="101:101">
      <c r="CW473325" s="2210"/>
    </row>
    <row r="473326" spans="101:101">
      <c r="CW473326" s="2195"/>
    </row>
    <row r="473350" spans="101:101">
      <c r="CW473350" s="2210"/>
    </row>
    <row r="473351" spans="101:101">
      <c r="CW473351" s="2195"/>
    </row>
    <row r="473375" spans="101:101">
      <c r="CW473375" s="2210"/>
    </row>
    <row r="473376" spans="101:101">
      <c r="CW473376" s="2195"/>
    </row>
    <row r="473400" spans="101:101">
      <c r="CW473400" s="2210"/>
    </row>
    <row r="473401" spans="101:101">
      <c r="CW473401" s="2195"/>
    </row>
    <row r="473425" spans="101:101">
      <c r="CW473425" s="2210"/>
    </row>
    <row r="473426" spans="101:101">
      <c r="CW473426" s="2195"/>
    </row>
    <row r="473450" spans="101:101">
      <c r="CW473450" s="2210"/>
    </row>
    <row r="473451" spans="101:101">
      <c r="CW473451" s="2195"/>
    </row>
    <row r="473475" spans="101:101">
      <c r="CW473475" s="2210"/>
    </row>
    <row r="473476" spans="101:101">
      <c r="CW473476" s="2195"/>
    </row>
    <row r="473500" spans="101:101">
      <c r="CW473500" s="2210"/>
    </row>
    <row r="473501" spans="101:101">
      <c r="CW473501" s="2195"/>
    </row>
    <row r="473525" spans="101:101">
      <c r="CW473525" s="2210"/>
    </row>
    <row r="473526" spans="101:101">
      <c r="CW473526" s="2195"/>
    </row>
    <row r="473550" spans="101:101">
      <c r="CW473550" s="2210"/>
    </row>
    <row r="473551" spans="101:101">
      <c r="CW473551" s="2195"/>
    </row>
    <row r="473575" spans="101:101">
      <c r="CW473575" s="2210"/>
    </row>
    <row r="473576" spans="101:101">
      <c r="CW473576" s="2195"/>
    </row>
    <row r="473600" spans="101:101">
      <c r="CW473600" s="2210"/>
    </row>
    <row r="473601" spans="101:101">
      <c r="CW473601" s="2195"/>
    </row>
    <row r="473625" spans="101:101">
      <c r="CW473625" s="2210"/>
    </row>
    <row r="473626" spans="101:101">
      <c r="CW473626" s="2195"/>
    </row>
    <row r="473650" spans="101:101">
      <c r="CW473650" s="2210"/>
    </row>
    <row r="473651" spans="101:101">
      <c r="CW473651" s="2195"/>
    </row>
    <row r="473675" spans="101:101">
      <c r="CW473675" s="2210"/>
    </row>
    <row r="473676" spans="101:101">
      <c r="CW473676" s="2195"/>
    </row>
    <row r="473700" spans="101:101">
      <c r="CW473700" s="2210"/>
    </row>
    <row r="473701" spans="101:101">
      <c r="CW473701" s="2195"/>
    </row>
    <row r="473725" spans="101:101">
      <c r="CW473725" s="2210"/>
    </row>
    <row r="473726" spans="101:101">
      <c r="CW473726" s="2195"/>
    </row>
    <row r="473750" spans="101:101">
      <c r="CW473750" s="2210"/>
    </row>
    <row r="473751" spans="101:101">
      <c r="CW473751" s="2195"/>
    </row>
    <row r="473775" spans="101:101">
      <c r="CW473775" s="2210"/>
    </row>
    <row r="473776" spans="101:101">
      <c r="CW473776" s="2195"/>
    </row>
    <row r="473800" spans="101:101">
      <c r="CW473800" s="2210"/>
    </row>
    <row r="473801" spans="101:101">
      <c r="CW473801" s="2195"/>
    </row>
    <row r="473825" spans="101:101">
      <c r="CW473825" s="2210"/>
    </row>
    <row r="473826" spans="101:101">
      <c r="CW473826" s="2195"/>
    </row>
    <row r="473850" spans="101:101">
      <c r="CW473850" s="2210"/>
    </row>
    <row r="473851" spans="101:101">
      <c r="CW473851" s="2195"/>
    </row>
    <row r="473875" spans="101:101">
      <c r="CW473875" s="2210"/>
    </row>
    <row r="473876" spans="101:101">
      <c r="CW473876" s="2195"/>
    </row>
    <row r="473900" spans="101:101">
      <c r="CW473900" s="2210"/>
    </row>
    <row r="473901" spans="101:101">
      <c r="CW473901" s="2195"/>
    </row>
    <row r="473925" spans="101:101">
      <c r="CW473925" s="2210"/>
    </row>
    <row r="473926" spans="101:101">
      <c r="CW473926" s="2195"/>
    </row>
    <row r="473950" spans="101:101">
      <c r="CW473950" s="2210"/>
    </row>
    <row r="473951" spans="101:101">
      <c r="CW473951" s="2195"/>
    </row>
    <row r="473975" spans="101:101">
      <c r="CW473975" s="2210"/>
    </row>
    <row r="473976" spans="101:101">
      <c r="CW473976" s="2195"/>
    </row>
    <row r="474000" spans="101:101">
      <c r="CW474000" s="2210"/>
    </row>
    <row r="474001" spans="101:101">
      <c r="CW474001" s="2195"/>
    </row>
    <row r="474025" spans="101:101">
      <c r="CW474025" s="2210"/>
    </row>
    <row r="474026" spans="101:101">
      <c r="CW474026" s="2195"/>
    </row>
    <row r="474050" spans="101:101">
      <c r="CW474050" s="2210"/>
    </row>
    <row r="474051" spans="101:101">
      <c r="CW474051" s="2195"/>
    </row>
    <row r="474075" spans="101:101">
      <c r="CW474075" s="2210"/>
    </row>
    <row r="474076" spans="101:101">
      <c r="CW474076" s="2195"/>
    </row>
    <row r="474100" spans="101:101">
      <c r="CW474100" s="2210"/>
    </row>
    <row r="474101" spans="101:101">
      <c r="CW474101" s="2195"/>
    </row>
    <row r="474125" spans="101:101">
      <c r="CW474125" s="2210"/>
    </row>
    <row r="474126" spans="101:101">
      <c r="CW474126" s="2195"/>
    </row>
    <row r="474150" spans="101:101">
      <c r="CW474150" s="2210"/>
    </row>
    <row r="474151" spans="101:101">
      <c r="CW474151" s="2195"/>
    </row>
    <row r="474175" spans="101:101">
      <c r="CW474175" s="2210"/>
    </row>
    <row r="474176" spans="101:101">
      <c r="CW474176" s="2195"/>
    </row>
    <row r="474200" spans="101:101">
      <c r="CW474200" s="2210"/>
    </row>
    <row r="474201" spans="101:101">
      <c r="CW474201" s="2195"/>
    </row>
    <row r="474225" spans="101:101">
      <c r="CW474225" s="2210"/>
    </row>
    <row r="474226" spans="101:101">
      <c r="CW474226" s="2195"/>
    </row>
    <row r="474250" spans="101:101">
      <c r="CW474250" s="2210"/>
    </row>
    <row r="474251" spans="101:101">
      <c r="CW474251" s="2195"/>
    </row>
    <row r="474275" spans="101:101">
      <c r="CW474275" s="2210"/>
    </row>
    <row r="474276" spans="101:101">
      <c r="CW474276" s="2195"/>
    </row>
    <row r="474300" spans="101:101">
      <c r="CW474300" s="2210"/>
    </row>
    <row r="474301" spans="101:101">
      <c r="CW474301" s="2195"/>
    </row>
    <row r="474325" spans="101:101">
      <c r="CW474325" s="2210"/>
    </row>
    <row r="474326" spans="101:101">
      <c r="CW474326" s="2195"/>
    </row>
    <row r="474350" spans="101:101">
      <c r="CW474350" s="2210"/>
    </row>
    <row r="474351" spans="101:101">
      <c r="CW474351" s="2195"/>
    </row>
    <row r="474375" spans="101:101">
      <c r="CW474375" s="2210"/>
    </row>
    <row r="474376" spans="101:101">
      <c r="CW474376" s="2195"/>
    </row>
    <row r="474400" spans="101:101">
      <c r="CW474400" s="2210"/>
    </row>
    <row r="474401" spans="101:101">
      <c r="CW474401" s="2195"/>
    </row>
    <row r="474425" spans="101:101">
      <c r="CW474425" s="2210"/>
    </row>
    <row r="474426" spans="101:101">
      <c r="CW474426" s="2195"/>
    </row>
    <row r="474450" spans="101:101">
      <c r="CW474450" s="2210"/>
    </row>
    <row r="474451" spans="101:101">
      <c r="CW474451" s="2195"/>
    </row>
    <row r="474475" spans="101:101">
      <c r="CW474475" s="2210"/>
    </row>
    <row r="474476" spans="101:101">
      <c r="CW474476" s="2195"/>
    </row>
    <row r="474500" spans="101:101">
      <c r="CW474500" s="2210"/>
    </row>
    <row r="474501" spans="101:101">
      <c r="CW474501" s="2195"/>
    </row>
    <row r="474525" spans="101:101">
      <c r="CW474525" s="2210"/>
    </row>
    <row r="474526" spans="101:101">
      <c r="CW474526" s="2195"/>
    </row>
    <row r="474550" spans="101:101">
      <c r="CW474550" s="2210"/>
    </row>
    <row r="474551" spans="101:101">
      <c r="CW474551" s="2195"/>
    </row>
    <row r="474575" spans="101:101">
      <c r="CW474575" s="2210"/>
    </row>
    <row r="474576" spans="101:101">
      <c r="CW474576" s="2195"/>
    </row>
    <row r="474600" spans="101:101">
      <c r="CW474600" s="2210"/>
    </row>
    <row r="474601" spans="101:101">
      <c r="CW474601" s="2195"/>
    </row>
    <row r="474625" spans="101:101">
      <c r="CW474625" s="2210"/>
    </row>
    <row r="474626" spans="101:101">
      <c r="CW474626" s="2195"/>
    </row>
    <row r="474650" spans="101:101">
      <c r="CW474650" s="2210"/>
    </row>
    <row r="474651" spans="101:101">
      <c r="CW474651" s="2195"/>
    </row>
    <row r="474675" spans="101:101">
      <c r="CW474675" s="2210"/>
    </row>
    <row r="474676" spans="101:101">
      <c r="CW474676" s="2195"/>
    </row>
    <row r="474700" spans="101:101">
      <c r="CW474700" s="2210"/>
    </row>
    <row r="474701" spans="101:101">
      <c r="CW474701" s="2195"/>
    </row>
    <row r="474725" spans="101:101">
      <c r="CW474725" s="2210"/>
    </row>
    <row r="474726" spans="101:101">
      <c r="CW474726" s="2195"/>
    </row>
    <row r="474750" spans="101:101">
      <c r="CW474750" s="2210"/>
    </row>
    <row r="474751" spans="101:101">
      <c r="CW474751" s="2195"/>
    </row>
    <row r="474775" spans="101:101">
      <c r="CW474775" s="2210"/>
    </row>
    <row r="474776" spans="101:101">
      <c r="CW474776" s="2195"/>
    </row>
    <row r="474800" spans="101:101">
      <c r="CW474800" s="2210"/>
    </row>
    <row r="474801" spans="101:101">
      <c r="CW474801" s="2195"/>
    </row>
    <row r="474825" spans="101:101">
      <c r="CW474825" s="2210"/>
    </row>
    <row r="474826" spans="101:101">
      <c r="CW474826" s="2195"/>
    </row>
    <row r="474850" spans="101:101">
      <c r="CW474850" s="2210"/>
    </row>
    <row r="474851" spans="101:101">
      <c r="CW474851" s="2195"/>
    </row>
    <row r="474875" spans="101:101">
      <c r="CW474875" s="2210"/>
    </row>
    <row r="474876" spans="101:101">
      <c r="CW474876" s="2195"/>
    </row>
    <row r="474900" spans="101:101">
      <c r="CW474900" s="2210"/>
    </row>
    <row r="474901" spans="101:101">
      <c r="CW474901" s="2195"/>
    </row>
    <row r="474925" spans="101:101">
      <c r="CW474925" s="2210"/>
    </row>
    <row r="474926" spans="101:101">
      <c r="CW474926" s="2195"/>
    </row>
    <row r="474950" spans="101:101">
      <c r="CW474950" s="2210"/>
    </row>
    <row r="474951" spans="101:101">
      <c r="CW474951" s="2195"/>
    </row>
    <row r="474975" spans="101:101">
      <c r="CW474975" s="2210"/>
    </row>
    <row r="474976" spans="101:101">
      <c r="CW474976" s="2195"/>
    </row>
    <row r="475000" spans="101:101">
      <c r="CW475000" s="2210"/>
    </row>
    <row r="475001" spans="101:101">
      <c r="CW475001" s="2195"/>
    </row>
    <row r="475025" spans="101:101">
      <c r="CW475025" s="2210"/>
    </row>
    <row r="475026" spans="101:101">
      <c r="CW475026" s="2195"/>
    </row>
    <row r="475050" spans="101:101">
      <c r="CW475050" s="2210"/>
    </row>
    <row r="475051" spans="101:101">
      <c r="CW475051" s="2195"/>
    </row>
    <row r="475075" spans="101:101">
      <c r="CW475075" s="2210"/>
    </row>
    <row r="475076" spans="101:101">
      <c r="CW475076" s="2195"/>
    </row>
    <row r="475100" spans="101:101">
      <c r="CW475100" s="2210"/>
    </row>
    <row r="475101" spans="101:101">
      <c r="CW475101" s="2195"/>
    </row>
    <row r="475125" spans="101:101">
      <c r="CW475125" s="2210"/>
    </row>
    <row r="475126" spans="101:101">
      <c r="CW475126" s="2195"/>
    </row>
    <row r="475150" spans="101:101">
      <c r="CW475150" s="2210"/>
    </row>
    <row r="475151" spans="101:101">
      <c r="CW475151" s="2195"/>
    </row>
    <row r="475175" spans="101:101">
      <c r="CW475175" s="2210"/>
    </row>
    <row r="475176" spans="101:101">
      <c r="CW475176" s="2195"/>
    </row>
    <row r="475200" spans="101:101">
      <c r="CW475200" s="2210"/>
    </row>
    <row r="475201" spans="101:101">
      <c r="CW475201" s="2195"/>
    </row>
    <row r="475225" spans="101:101">
      <c r="CW475225" s="2210"/>
    </row>
    <row r="475226" spans="101:101">
      <c r="CW475226" s="2195"/>
    </row>
    <row r="475250" spans="101:101">
      <c r="CW475250" s="2210"/>
    </row>
    <row r="475251" spans="101:101">
      <c r="CW475251" s="2195"/>
    </row>
    <row r="475275" spans="101:101">
      <c r="CW475275" s="2210"/>
    </row>
    <row r="475276" spans="101:101">
      <c r="CW475276" s="2195"/>
    </row>
    <row r="475300" spans="101:101">
      <c r="CW475300" s="2210"/>
    </row>
    <row r="475301" spans="101:101">
      <c r="CW475301" s="2195"/>
    </row>
    <row r="475325" spans="101:101">
      <c r="CW475325" s="2210"/>
    </row>
    <row r="475326" spans="101:101">
      <c r="CW475326" s="2195"/>
    </row>
    <row r="475350" spans="101:101">
      <c r="CW475350" s="2210"/>
    </row>
    <row r="475351" spans="101:101">
      <c r="CW475351" s="2195"/>
    </row>
    <row r="475375" spans="101:101">
      <c r="CW475375" s="2210"/>
    </row>
    <row r="475376" spans="101:101">
      <c r="CW475376" s="2195"/>
    </row>
    <row r="475400" spans="101:101">
      <c r="CW475400" s="2210"/>
    </row>
    <row r="475401" spans="101:101">
      <c r="CW475401" s="2195"/>
    </row>
    <row r="475425" spans="101:101">
      <c r="CW475425" s="2210"/>
    </row>
    <row r="475426" spans="101:101">
      <c r="CW475426" s="2195"/>
    </row>
    <row r="475450" spans="101:101">
      <c r="CW475450" s="2210"/>
    </row>
    <row r="475451" spans="101:101">
      <c r="CW475451" s="2195"/>
    </row>
    <row r="475475" spans="101:101">
      <c r="CW475475" s="2210"/>
    </row>
    <row r="475476" spans="101:101">
      <c r="CW475476" s="2195"/>
    </row>
    <row r="475500" spans="101:101">
      <c r="CW475500" s="2210"/>
    </row>
    <row r="475501" spans="101:101">
      <c r="CW475501" s="2195"/>
    </row>
    <row r="475525" spans="101:101">
      <c r="CW475525" s="2210"/>
    </row>
    <row r="475526" spans="101:101">
      <c r="CW475526" s="2195"/>
    </row>
    <row r="475550" spans="101:101">
      <c r="CW475550" s="2210"/>
    </row>
    <row r="475551" spans="101:101">
      <c r="CW475551" s="2195"/>
    </row>
    <row r="475575" spans="101:101">
      <c r="CW475575" s="2210"/>
    </row>
    <row r="475576" spans="101:101">
      <c r="CW475576" s="2195"/>
    </row>
    <row r="475600" spans="101:101">
      <c r="CW475600" s="2210"/>
    </row>
    <row r="475601" spans="101:101">
      <c r="CW475601" s="2195"/>
    </row>
    <row r="475625" spans="101:101">
      <c r="CW475625" s="2210"/>
    </row>
    <row r="475626" spans="101:101">
      <c r="CW475626" s="2195"/>
    </row>
    <row r="475650" spans="101:101">
      <c r="CW475650" s="2210"/>
    </row>
    <row r="475651" spans="101:101">
      <c r="CW475651" s="2195"/>
    </row>
    <row r="475675" spans="101:101">
      <c r="CW475675" s="2210"/>
    </row>
    <row r="475676" spans="101:101">
      <c r="CW475676" s="2195"/>
    </row>
    <row r="475700" spans="101:101">
      <c r="CW475700" s="2210"/>
    </row>
    <row r="475701" spans="101:101">
      <c r="CW475701" s="2195"/>
    </row>
    <row r="475725" spans="101:101">
      <c r="CW475725" s="2210"/>
    </row>
    <row r="475726" spans="101:101">
      <c r="CW475726" s="2195"/>
    </row>
    <row r="475750" spans="101:101">
      <c r="CW475750" s="2210"/>
    </row>
    <row r="475751" spans="101:101">
      <c r="CW475751" s="2195"/>
    </row>
    <row r="475775" spans="101:101">
      <c r="CW475775" s="2210"/>
    </row>
    <row r="475776" spans="101:101">
      <c r="CW475776" s="2195"/>
    </row>
    <row r="475800" spans="101:101">
      <c r="CW475800" s="2210"/>
    </row>
    <row r="475801" spans="101:101">
      <c r="CW475801" s="2195"/>
    </row>
    <row r="475825" spans="101:101">
      <c r="CW475825" s="2210"/>
    </row>
    <row r="475826" spans="101:101">
      <c r="CW475826" s="2195"/>
    </row>
    <row r="475850" spans="101:101">
      <c r="CW475850" s="2210"/>
    </row>
    <row r="475851" spans="101:101">
      <c r="CW475851" s="2195"/>
    </row>
    <row r="475875" spans="101:101">
      <c r="CW475875" s="2210"/>
    </row>
    <row r="475876" spans="101:101">
      <c r="CW475876" s="2195"/>
    </row>
    <row r="475900" spans="101:101">
      <c r="CW475900" s="2210"/>
    </row>
    <row r="475901" spans="101:101">
      <c r="CW475901" s="2195"/>
    </row>
    <row r="475925" spans="101:101">
      <c r="CW475925" s="2210"/>
    </row>
    <row r="475926" spans="101:101">
      <c r="CW475926" s="2195"/>
    </row>
    <row r="475950" spans="101:101">
      <c r="CW475950" s="2210"/>
    </row>
    <row r="475951" spans="101:101">
      <c r="CW475951" s="2195"/>
    </row>
    <row r="475975" spans="101:101">
      <c r="CW475975" s="2210"/>
    </row>
    <row r="475976" spans="101:101">
      <c r="CW475976" s="2195"/>
    </row>
    <row r="476000" spans="101:101">
      <c r="CW476000" s="2210"/>
    </row>
    <row r="476001" spans="101:101">
      <c r="CW476001" s="2195"/>
    </row>
    <row r="476025" spans="101:101">
      <c r="CW476025" s="2210"/>
    </row>
    <row r="476026" spans="101:101">
      <c r="CW476026" s="2195"/>
    </row>
    <row r="476050" spans="101:101">
      <c r="CW476050" s="2210"/>
    </row>
    <row r="476051" spans="101:101">
      <c r="CW476051" s="2195"/>
    </row>
    <row r="476075" spans="101:101">
      <c r="CW476075" s="2210"/>
    </row>
    <row r="476076" spans="101:101">
      <c r="CW476076" s="2195"/>
    </row>
    <row r="476100" spans="101:101">
      <c r="CW476100" s="2210"/>
    </row>
    <row r="476101" spans="101:101">
      <c r="CW476101" s="2195"/>
    </row>
    <row r="476125" spans="101:101">
      <c r="CW476125" s="2210"/>
    </row>
    <row r="476126" spans="101:101">
      <c r="CW476126" s="2195"/>
    </row>
    <row r="476150" spans="101:101">
      <c r="CW476150" s="2210"/>
    </row>
    <row r="476151" spans="101:101">
      <c r="CW476151" s="2195"/>
    </row>
    <row r="476175" spans="101:101">
      <c r="CW476175" s="2210"/>
    </row>
    <row r="476176" spans="101:101">
      <c r="CW476176" s="2195"/>
    </row>
    <row r="476200" spans="101:101">
      <c r="CW476200" s="2210"/>
    </row>
    <row r="476201" spans="101:101">
      <c r="CW476201" s="2195"/>
    </row>
    <row r="476225" spans="101:101">
      <c r="CW476225" s="2210"/>
    </row>
    <row r="476226" spans="101:101">
      <c r="CW476226" s="2195"/>
    </row>
    <row r="476250" spans="101:101">
      <c r="CW476250" s="2210"/>
    </row>
    <row r="476251" spans="101:101">
      <c r="CW476251" s="2195"/>
    </row>
    <row r="476275" spans="101:101">
      <c r="CW476275" s="2210"/>
    </row>
    <row r="476276" spans="101:101">
      <c r="CW476276" s="2195"/>
    </row>
    <row r="476300" spans="101:101">
      <c r="CW476300" s="2210"/>
    </row>
    <row r="476301" spans="101:101">
      <c r="CW476301" s="2195"/>
    </row>
    <row r="476325" spans="101:101">
      <c r="CW476325" s="2210"/>
    </row>
    <row r="476326" spans="101:101">
      <c r="CW476326" s="2195"/>
    </row>
    <row r="476350" spans="101:101">
      <c r="CW476350" s="2210"/>
    </row>
    <row r="476351" spans="101:101">
      <c r="CW476351" s="2195"/>
    </row>
    <row r="476375" spans="101:101">
      <c r="CW476375" s="2210"/>
    </row>
    <row r="476376" spans="101:101">
      <c r="CW476376" s="2195"/>
    </row>
    <row r="476400" spans="101:101">
      <c r="CW476400" s="2210"/>
    </row>
    <row r="476401" spans="101:101">
      <c r="CW476401" s="2195"/>
    </row>
    <row r="476425" spans="101:101">
      <c r="CW476425" s="2210"/>
    </row>
    <row r="476426" spans="101:101">
      <c r="CW476426" s="2195"/>
    </row>
    <row r="476450" spans="101:101">
      <c r="CW476450" s="2210"/>
    </row>
    <row r="476451" spans="101:101">
      <c r="CW476451" s="2195"/>
    </row>
    <row r="476475" spans="101:101">
      <c r="CW476475" s="2210"/>
    </row>
    <row r="476476" spans="101:101">
      <c r="CW476476" s="2195"/>
    </row>
    <row r="476500" spans="101:101">
      <c r="CW476500" s="2210"/>
    </row>
    <row r="476501" spans="101:101">
      <c r="CW476501" s="2195"/>
    </row>
    <row r="476525" spans="101:101">
      <c r="CW476525" s="2210"/>
    </row>
    <row r="476526" spans="101:101">
      <c r="CW476526" s="2195"/>
    </row>
    <row r="476550" spans="101:101">
      <c r="CW476550" s="2210"/>
    </row>
    <row r="476551" spans="101:101">
      <c r="CW476551" s="2195"/>
    </row>
    <row r="476575" spans="101:101">
      <c r="CW476575" s="2210"/>
    </row>
    <row r="476576" spans="101:101">
      <c r="CW476576" s="2195"/>
    </row>
    <row r="476600" spans="101:101">
      <c r="CW476600" s="2210"/>
    </row>
    <row r="476601" spans="101:101">
      <c r="CW476601" s="2195"/>
    </row>
    <row r="476625" spans="101:101">
      <c r="CW476625" s="2210"/>
    </row>
    <row r="476626" spans="101:101">
      <c r="CW476626" s="2195"/>
    </row>
    <row r="476650" spans="101:101">
      <c r="CW476650" s="2210"/>
    </row>
    <row r="476651" spans="101:101">
      <c r="CW476651" s="2195"/>
    </row>
    <row r="476675" spans="101:101">
      <c r="CW476675" s="2210"/>
    </row>
    <row r="476676" spans="101:101">
      <c r="CW476676" s="2195"/>
    </row>
    <row r="476700" spans="101:101">
      <c r="CW476700" s="2210"/>
    </row>
    <row r="476701" spans="101:101">
      <c r="CW476701" s="2195"/>
    </row>
    <row r="476725" spans="101:101">
      <c r="CW476725" s="2210"/>
    </row>
    <row r="476726" spans="101:101">
      <c r="CW476726" s="2195"/>
    </row>
    <row r="476750" spans="101:101">
      <c r="CW476750" s="2210"/>
    </row>
    <row r="476751" spans="101:101">
      <c r="CW476751" s="2195"/>
    </row>
    <row r="476775" spans="101:101">
      <c r="CW476775" s="2210"/>
    </row>
    <row r="476776" spans="101:101">
      <c r="CW476776" s="2195"/>
    </row>
    <row r="476800" spans="101:101">
      <c r="CW476800" s="2210"/>
    </row>
    <row r="476801" spans="101:101">
      <c r="CW476801" s="2195"/>
    </row>
    <row r="476825" spans="101:101">
      <c r="CW476825" s="2210"/>
    </row>
    <row r="476826" spans="101:101">
      <c r="CW476826" s="2195"/>
    </row>
    <row r="476850" spans="101:101">
      <c r="CW476850" s="2210"/>
    </row>
    <row r="476851" spans="101:101">
      <c r="CW476851" s="2195"/>
    </row>
    <row r="476875" spans="101:101">
      <c r="CW476875" s="2210"/>
    </row>
    <row r="476876" spans="101:101">
      <c r="CW476876" s="2195"/>
    </row>
    <row r="476900" spans="101:101">
      <c r="CW476900" s="2210"/>
    </row>
    <row r="476901" spans="101:101">
      <c r="CW476901" s="2195"/>
    </row>
    <row r="476925" spans="101:101">
      <c r="CW476925" s="2210"/>
    </row>
    <row r="476926" spans="101:101">
      <c r="CW476926" s="2195"/>
    </row>
    <row r="476950" spans="101:101">
      <c r="CW476950" s="2210"/>
    </row>
    <row r="476951" spans="101:101">
      <c r="CW476951" s="2195"/>
    </row>
    <row r="476975" spans="101:101">
      <c r="CW476975" s="2210"/>
    </row>
    <row r="476976" spans="101:101">
      <c r="CW476976" s="2195"/>
    </row>
    <row r="477000" spans="101:101">
      <c r="CW477000" s="2210"/>
    </row>
    <row r="477001" spans="101:101">
      <c r="CW477001" s="2195"/>
    </row>
    <row r="477025" spans="101:101">
      <c r="CW477025" s="2210"/>
    </row>
    <row r="477026" spans="101:101">
      <c r="CW477026" s="2195"/>
    </row>
    <row r="477050" spans="101:101">
      <c r="CW477050" s="2210"/>
    </row>
    <row r="477051" spans="101:101">
      <c r="CW477051" s="2195"/>
    </row>
    <row r="477075" spans="101:101">
      <c r="CW477075" s="2210"/>
    </row>
    <row r="477076" spans="101:101">
      <c r="CW477076" s="2195"/>
    </row>
    <row r="477100" spans="101:101">
      <c r="CW477100" s="2210"/>
    </row>
    <row r="477101" spans="101:101">
      <c r="CW477101" s="2195"/>
    </row>
    <row r="477125" spans="101:101">
      <c r="CW477125" s="2210"/>
    </row>
    <row r="477126" spans="101:101">
      <c r="CW477126" s="2195"/>
    </row>
    <row r="477150" spans="101:101">
      <c r="CW477150" s="2210"/>
    </row>
    <row r="477151" spans="101:101">
      <c r="CW477151" s="2195"/>
    </row>
    <row r="477175" spans="101:101">
      <c r="CW477175" s="2210"/>
    </row>
    <row r="477176" spans="101:101">
      <c r="CW477176" s="2195"/>
    </row>
    <row r="477200" spans="101:101">
      <c r="CW477200" s="2210"/>
    </row>
    <row r="477201" spans="101:101">
      <c r="CW477201" s="2195"/>
    </row>
    <row r="477225" spans="101:101">
      <c r="CW477225" s="2210"/>
    </row>
    <row r="477226" spans="101:101">
      <c r="CW477226" s="2195"/>
    </row>
    <row r="477250" spans="101:101">
      <c r="CW477250" s="2210"/>
    </row>
    <row r="477251" spans="101:101">
      <c r="CW477251" s="2195"/>
    </row>
    <row r="477275" spans="101:101">
      <c r="CW477275" s="2210"/>
    </row>
    <row r="477276" spans="101:101">
      <c r="CW477276" s="2195"/>
    </row>
    <row r="477300" spans="101:101">
      <c r="CW477300" s="2210"/>
    </row>
    <row r="477301" spans="101:101">
      <c r="CW477301" s="2195"/>
    </row>
    <row r="477325" spans="101:101">
      <c r="CW477325" s="2210"/>
    </row>
    <row r="477326" spans="101:101">
      <c r="CW477326" s="2195"/>
    </row>
    <row r="477350" spans="101:101">
      <c r="CW477350" s="2210"/>
    </row>
    <row r="477351" spans="101:101">
      <c r="CW477351" s="2195"/>
    </row>
    <row r="477375" spans="101:101">
      <c r="CW477375" s="2210"/>
    </row>
    <row r="477376" spans="101:101">
      <c r="CW477376" s="2195"/>
    </row>
    <row r="477400" spans="101:101">
      <c r="CW477400" s="2210"/>
    </row>
    <row r="477401" spans="101:101">
      <c r="CW477401" s="2195"/>
    </row>
    <row r="477425" spans="101:101">
      <c r="CW477425" s="2210"/>
    </row>
    <row r="477426" spans="101:101">
      <c r="CW477426" s="2195"/>
    </row>
    <row r="477450" spans="101:101">
      <c r="CW477450" s="2210"/>
    </row>
    <row r="477451" spans="101:101">
      <c r="CW477451" s="2195"/>
    </row>
    <row r="477475" spans="101:101">
      <c r="CW477475" s="2210"/>
    </row>
    <row r="477476" spans="101:101">
      <c r="CW477476" s="2195"/>
    </row>
    <row r="477500" spans="101:101">
      <c r="CW477500" s="2210"/>
    </row>
    <row r="477501" spans="101:101">
      <c r="CW477501" s="2195"/>
    </row>
    <row r="477525" spans="101:101">
      <c r="CW477525" s="2210"/>
    </row>
    <row r="477526" spans="101:101">
      <c r="CW477526" s="2195"/>
    </row>
    <row r="477550" spans="101:101">
      <c r="CW477550" s="2210"/>
    </row>
    <row r="477551" spans="101:101">
      <c r="CW477551" s="2195"/>
    </row>
    <row r="477575" spans="101:101">
      <c r="CW477575" s="2210"/>
    </row>
    <row r="477576" spans="101:101">
      <c r="CW477576" s="2195"/>
    </row>
    <row r="477600" spans="101:101">
      <c r="CW477600" s="2210"/>
    </row>
    <row r="477601" spans="101:101">
      <c r="CW477601" s="2195"/>
    </row>
    <row r="477625" spans="101:101">
      <c r="CW477625" s="2210"/>
    </row>
    <row r="477626" spans="101:101">
      <c r="CW477626" s="2195"/>
    </row>
    <row r="477650" spans="101:101">
      <c r="CW477650" s="2210"/>
    </row>
    <row r="477651" spans="101:101">
      <c r="CW477651" s="2195"/>
    </row>
    <row r="477675" spans="101:101">
      <c r="CW477675" s="2210"/>
    </row>
    <row r="477676" spans="101:101">
      <c r="CW477676" s="2195"/>
    </row>
    <row r="477700" spans="101:101">
      <c r="CW477700" s="2210"/>
    </row>
    <row r="477701" spans="101:101">
      <c r="CW477701" s="2195"/>
    </row>
    <row r="477725" spans="101:101">
      <c r="CW477725" s="2210"/>
    </row>
    <row r="477726" spans="101:101">
      <c r="CW477726" s="2195"/>
    </row>
    <row r="477750" spans="101:101">
      <c r="CW477750" s="2210"/>
    </row>
    <row r="477751" spans="101:101">
      <c r="CW477751" s="2195"/>
    </row>
    <row r="477775" spans="101:101">
      <c r="CW477775" s="2210"/>
    </row>
    <row r="477776" spans="101:101">
      <c r="CW477776" s="2195"/>
    </row>
    <row r="477800" spans="101:101">
      <c r="CW477800" s="2210"/>
    </row>
    <row r="477801" spans="101:101">
      <c r="CW477801" s="2195"/>
    </row>
    <row r="477825" spans="101:101">
      <c r="CW477825" s="2210"/>
    </row>
    <row r="477826" spans="101:101">
      <c r="CW477826" s="2195"/>
    </row>
    <row r="477850" spans="101:101">
      <c r="CW477850" s="2210"/>
    </row>
    <row r="477851" spans="101:101">
      <c r="CW477851" s="2195"/>
    </row>
    <row r="477875" spans="101:101">
      <c r="CW477875" s="2210"/>
    </row>
    <row r="477876" spans="101:101">
      <c r="CW477876" s="2195"/>
    </row>
    <row r="477900" spans="101:101">
      <c r="CW477900" s="2210"/>
    </row>
    <row r="477901" spans="101:101">
      <c r="CW477901" s="2195"/>
    </row>
    <row r="477925" spans="101:101">
      <c r="CW477925" s="2210"/>
    </row>
    <row r="477926" spans="101:101">
      <c r="CW477926" s="2195"/>
    </row>
    <row r="477950" spans="101:101">
      <c r="CW477950" s="2210"/>
    </row>
    <row r="477951" spans="101:101">
      <c r="CW477951" s="2195"/>
    </row>
    <row r="477975" spans="101:101">
      <c r="CW477975" s="2210"/>
    </row>
    <row r="477976" spans="101:101">
      <c r="CW477976" s="2195"/>
    </row>
    <row r="478000" spans="101:101">
      <c r="CW478000" s="2210"/>
    </row>
    <row r="478001" spans="101:101">
      <c r="CW478001" s="2195"/>
    </row>
    <row r="478025" spans="101:101">
      <c r="CW478025" s="2210"/>
    </row>
    <row r="478026" spans="101:101">
      <c r="CW478026" s="2195"/>
    </row>
    <row r="478050" spans="101:101">
      <c r="CW478050" s="2210"/>
    </row>
    <row r="478051" spans="101:101">
      <c r="CW478051" s="2195"/>
    </row>
    <row r="478075" spans="101:101">
      <c r="CW478075" s="2210"/>
    </row>
    <row r="478076" spans="101:101">
      <c r="CW478076" s="2195"/>
    </row>
    <row r="478100" spans="101:101">
      <c r="CW478100" s="2210"/>
    </row>
    <row r="478101" spans="101:101">
      <c r="CW478101" s="2195"/>
    </row>
    <row r="478125" spans="101:101">
      <c r="CW478125" s="2210"/>
    </row>
    <row r="478126" spans="101:101">
      <c r="CW478126" s="2195"/>
    </row>
    <row r="478150" spans="101:101">
      <c r="CW478150" s="2210"/>
    </row>
    <row r="478151" spans="101:101">
      <c r="CW478151" s="2195"/>
    </row>
    <row r="478175" spans="101:101">
      <c r="CW478175" s="2210"/>
    </row>
    <row r="478176" spans="101:101">
      <c r="CW478176" s="2195"/>
    </row>
    <row r="478200" spans="101:101">
      <c r="CW478200" s="2210"/>
    </row>
    <row r="478201" spans="101:101">
      <c r="CW478201" s="2195"/>
    </row>
    <row r="478225" spans="101:101">
      <c r="CW478225" s="2210"/>
    </row>
    <row r="478226" spans="101:101">
      <c r="CW478226" s="2195"/>
    </row>
    <row r="478250" spans="101:101">
      <c r="CW478250" s="2210"/>
    </row>
    <row r="478251" spans="101:101">
      <c r="CW478251" s="2195"/>
    </row>
    <row r="478275" spans="101:101">
      <c r="CW478275" s="2210"/>
    </row>
    <row r="478276" spans="101:101">
      <c r="CW478276" s="2195"/>
    </row>
    <row r="478300" spans="101:101">
      <c r="CW478300" s="2210"/>
    </row>
    <row r="478301" spans="101:101">
      <c r="CW478301" s="2195"/>
    </row>
    <row r="478325" spans="101:101">
      <c r="CW478325" s="2210"/>
    </row>
    <row r="478326" spans="101:101">
      <c r="CW478326" s="2195"/>
    </row>
    <row r="478350" spans="101:101">
      <c r="CW478350" s="2210"/>
    </row>
    <row r="478351" spans="101:101">
      <c r="CW478351" s="2195"/>
    </row>
    <row r="478375" spans="101:101">
      <c r="CW478375" s="2210"/>
    </row>
    <row r="478376" spans="101:101">
      <c r="CW478376" s="2195"/>
    </row>
    <row r="478400" spans="101:101">
      <c r="CW478400" s="2210"/>
    </row>
    <row r="478401" spans="101:101">
      <c r="CW478401" s="2195"/>
    </row>
    <row r="478425" spans="101:101">
      <c r="CW478425" s="2210"/>
    </row>
    <row r="478426" spans="101:101">
      <c r="CW478426" s="2195"/>
    </row>
    <row r="478450" spans="101:101">
      <c r="CW478450" s="2210"/>
    </row>
    <row r="478451" spans="101:101">
      <c r="CW478451" s="2195"/>
    </row>
    <row r="478475" spans="101:101">
      <c r="CW478475" s="2210"/>
    </row>
    <row r="478476" spans="101:101">
      <c r="CW478476" s="2195"/>
    </row>
    <row r="478500" spans="101:101">
      <c r="CW478500" s="2210"/>
    </row>
    <row r="478501" spans="101:101">
      <c r="CW478501" s="2195"/>
    </row>
    <row r="478525" spans="101:101">
      <c r="CW478525" s="2210"/>
    </row>
    <row r="478526" spans="101:101">
      <c r="CW478526" s="2195"/>
    </row>
    <row r="478550" spans="101:101">
      <c r="CW478550" s="2210"/>
    </row>
    <row r="478551" spans="101:101">
      <c r="CW478551" s="2195"/>
    </row>
    <row r="478575" spans="101:101">
      <c r="CW478575" s="2210"/>
    </row>
    <row r="478576" spans="101:101">
      <c r="CW478576" s="2195"/>
    </row>
    <row r="478600" spans="101:101">
      <c r="CW478600" s="2210"/>
    </row>
    <row r="478601" spans="101:101">
      <c r="CW478601" s="2195"/>
    </row>
    <row r="478625" spans="101:101">
      <c r="CW478625" s="2210"/>
    </row>
    <row r="478626" spans="101:101">
      <c r="CW478626" s="2195"/>
    </row>
    <row r="478650" spans="101:101">
      <c r="CW478650" s="2210"/>
    </row>
    <row r="478651" spans="101:101">
      <c r="CW478651" s="2195"/>
    </row>
    <row r="478675" spans="101:101">
      <c r="CW478675" s="2210"/>
    </row>
    <row r="478676" spans="101:101">
      <c r="CW478676" s="2195"/>
    </row>
    <row r="478700" spans="101:101">
      <c r="CW478700" s="2210"/>
    </row>
    <row r="478701" spans="101:101">
      <c r="CW478701" s="2195"/>
    </row>
    <row r="478725" spans="101:101">
      <c r="CW478725" s="2210"/>
    </row>
    <row r="478726" spans="101:101">
      <c r="CW478726" s="2195"/>
    </row>
    <row r="478750" spans="101:101">
      <c r="CW478750" s="2210"/>
    </row>
    <row r="478751" spans="101:101">
      <c r="CW478751" s="2195"/>
    </row>
    <row r="478775" spans="101:101">
      <c r="CW478775" s="2210"/>
    </row>
    <row r="478776" spans="101:101">
      <c r="CW478776" s="2195"/>
    </row>
    <row r="478800" spans="101:101">
      <c r="CW478800" s="2210"/>
    </row>
    <row r="478801" spans="101:101">
      <c r="CW478801" s="2195"/>
    </row>
    <row r="478825" spans="101:101">
      <c r="CW478825" s="2210"/>
    </row>
    <row r="478826" spans="101:101">
      <c r="CW478826" s="2195"/>
    </row>
    <row r="478850" spans="101:101">
      <c r="CW478850" s="2210"/>
    </row>
    <row r="478851" spans="101:101">
      <c r="CW478851" s="2195"/>
    </row>
    <row r="478875" spans="101:101">
      <c r="CW478875" s="2210"/>
    </row>
    <row r="478876" spans="101:101">
      <c r="CW478876" s="2195"/>
    </row>
    <row r="478900" spans="101:101">
      <c r="CW478900" s="2210"/>
    </row>
    <row r="478901" spans="101:101">
      <c r="CW478901" s="2195"/>
    </row>
    <row r="478925" spans="101:101">
      <c r="CW478925" s="2210"/>
    </row>
    <row r="478926" spans="101:101">
      <c r="CW478926" s="2195"/>
    </row>
    <row r="478950" spans="101:101">
      <c r="CW478950" s="2210"/>
    </row>
    <row r="478951" spans="101:101">
      <c r="CW478951" s="2195"/>
    </row>
    <row r="478975" spans="101:101">
      <c r="CW478975" s="2210"/>
    </row>
    <row r="478976" spans="101:101">
      <c r="CW478976" s="2195"/>
    </row>
    <row r="479000" spans="101:101">
      <c r="CW479000" s="2210"/>
    </row>
    <row r="479001" spans="101:101">
      <c r="CW479001" s="2195"/>
    </row>
    <row r="479025" spans="101:101">
      <c r="CW479025" s="2210"/>
    </row>
    <row r="479026" spans="101:101">
      <c r="CW479026" s="2195"/>
    </row>
    <row r="479050" spans="101:101">
      <c r="CW479050" s="2210"/>
    </row>
    <row r="479051" spans="101:101">
      <c r="CW479051" s="2195"/>
    </row>
    <row r="479075" spans="101:101">
      <c r="CW479075" s="2210"/>
    </row>
    <row r="479076" spans="101:101">
      <c r="CW479076" s="2195"/>
    </row>
    <row r="479100" spans="101:101">
      <c r="CW479100" s="2210"/>
    </row>
    <row r="479101" spans="101:101">
      <c r="CW479101" s="2195"/>
    </row>
    <row r="479125" spans="101:101">
      <c r="CW479125" s="2210"/>
    </row>
    <row r="479126" spans="101:101">
      <c r="CW479126" s="2195"/>
    </row>
    <row r="479150" spans="101:101">
      <c r="CW479150" s="2210"/>
    </row>
    <row r="479151" spans="101:101">
      <c r="CW479151" s="2195"/>
    </row>
    <row r="479175" spans="101:101">
      <c r="CW479175" s="2210"/>
    </row>
    <row r="479176" spans="101:101">
      <c r="CW479176" s="2195"/>
    </row>
    <row r="479200" spans="101:101">
      <c r="CW479200" s="2210"/>
    </row>
    <row r="479201" spans="101:101">
      <c r="CW479201" s="2195"/>
    </row>
    <row r="479225" spans="101:101">
      <c r="CW479225" s="2210"/>
    </row>
    <row r="479226" spans="101:101">
      <c r="CW479226" s="2195"/>
    </row>
    <row r="479250" spans="101:101">
      <c r="CW479250" s="2210"/>
    </row>
    <row r="479251" spans="101:101">
      <c r="CW479251" s="2195"/>
    </row>
    <row r="479275" spans="101:101">
      <c r="CW479275" s="2210"/>
    </row>
    <row r="479276" spans="101:101">
      <c r="CW479276" s="2195"/>
    </row>
    <row r="479300" spans="101:101">
      <c r="CW479300" s="2210"/>
    </row>
    <row r="479301" spans="101:101">
      <c r="CW479301" s="2195"/>
    </row>
    <row r="479325" spans="101:101">
      <c r="CW479325" s="2210"/>
    </row>
    <row r="479326" spans="101:101">
      <c r="CW479326" s="2195"/>
    </row>
    <row r="479350" spans="101:101">
      <c r="CW479350" s="2210"/>
    </row>
    <row r="479351" spans="101:101">
      <c r="CW479351" s="2195"/>
    </row>
    <row r="479375" spans="101:101">
      <c r="CW479375" s="2210"/>
    </row>
    <row r="479376" spans="101:101">
      <c r="CW479376" s="2195"/>
    </row>
    <row r="479400" spans="101:101">
      <c r="CW479400" s="2210"/>
    </row>
    <row r="479401" spans="101:101">
      <c r="CW479401" s="2195"/>
    </row>
    <row r="479425" spans="101:101">
      <c r="CW479425" s="2210"/>
    </row>
    <row r="479426" spans="101:101">
      <c r="CW479426" s="2195"/>
    </row>
    <row r="479450" spans="101:101">
      <c r="CW479450" s="2210"/>
    </row>
    <row r="479451" spans="101:101">
      <c r="CW479451" s="2195"/>
    </row>
    <row r="479475" spans="101:101">
      <c r="CW479475" s="2210"/>
    </row>
    <row r="479476" spans="101:101">
      <c r="CW479476" s="2195"/>
    </row>
    <row r="479500" spans="101:101">
      <c r="CW479500" s="2210"/>
    </row>
    <row r="479501" spans="101:101">
      <c r="CW479501" s="2195"/>
    </row>
    <row r="479525" spans="101:101">
      <c r="CW479525" s="2210"/>
    </row>
    <row r="479526" spans="101:101">
      <c r="CW479526" s="2195"/>
    </row>
    <row r="479550" spans="101:101">
      <c r="CW479550" s="2210"/>
    </row>
    <row r="479551" spans="101:101">
      <c r="CW479551" s="2195"/>
    </row>
    <row r="479575" spans="101:101">
      <c r="CW479575" s="2210"/>
    </row>
    <row r="479576" spans="101:101">
      <c r="CW479576" s="2195"/>
    </row>
    <row r="479600" spans="101:101">
      <c r="CW479600" s="2210"/>
    </row>
    <row r="479601" spans="101:101">
      <c r="CW479601" s="2195"/>
    </row>
    <row r="479625" spans="101:101">
      <c r="CW479625" s="2210"/>
    </row>
    <row r="479626" spans="101:101">
      <c r="CW479626" s="2195"/>
    </row>
    <row r="479650" spans="101:101">
      <c r="CW479650" s="2210"/>
    </row>
    <row r="479651" spans="101:101">
      <c r="CW479651" s="2195"/>
    </row>
    <row r="479675" spans="101:101">
      <c r="CW479675" s="2210"/>
    </row>
    <row r="479676" spans="101:101">
      <c r="CW479676" s="2195"/>
    </row>
    <row r="479700" spans="101:101">
      <c r="CW479700" s="2210"/>
    </row>
    <row r="479701" spans="101:101">
      <c r="CW479701" s="2195"/>
    </row>
    <row r="479725" spans="101:101">
      <c r="CW479725" s="2210"/>
    </row>
    <row r="479726" spans="101:101">
      <c r="CW479726" s="2195"/>
    </row>
    <row r="479750" spans="101:101">
      <c r="CW479750" s="2210"/>
    </row>
    <row r="479751" spans="101:101">
      <c r="CW479751" s="2195"/>
    </row>
    <row r="479775" spans="101:101">
      <c r="CW479775" s="2210"/>
    </row>
    <row r="479776" spans="101:101">
      <c r="CW479776" s="2195"/>
    </row>
    <row r="479800" spans="101:101">
      <c r="CW479800" s="2210"/>
    </row>
    <row r="479801" spans="101:101">
      <c r="CW479801" s="2195"/>
    </row>
    <row r="479825" spans="101:101">
      <c r="CW479825" s="2210"/>
    </row>
    <row r="479826" spans="101:101">
      <c r="CW479826" s="2195"/>
    </row>
    <row r="479850" spans="101:101">
      <c r="CW479850" s="2210"/>
    </row>
    <row r="479851" spans="101:101">
      <c r="CW479851" s="2195"/>
    </row>
    <row r="479875" spans="101:101">
      <c r="CW479875" s="2210"/>
    </row>
    <row r="479876" spans="101:101">
      <c r="CW479876" s="2195"/>
    </row>
    <row r="479900" spans="101:101">
      <c r="CW479900" s="2210"/>
    </row>
    <row r="479901" spans="101:101">
      <c r="CW479901" s="2195"/>
    </row>
    <row r="479925" spans="101:101">
      <c r="CW479925" s="2210"/>
    </row>
    <row r="479926" spans="101:101">
      <c r="CW479926" s="2195"/>
    </row>
    <row r="479950" spans="101:101">
      <c r="CW479950" s="2210"/>
    </row>
    <row r="479951" spans="101:101">
      <c r="CW479951" s="2195"/>
    </row>
    <row r="479975" spans="101:101">
      <c r="CW479975" s="2210"/>
    </row>
    <row r="479976" spans="101:101">
      <c r="CW479976" s="2195"/>
    </row>
    <row r="480000" spans="101:101">
      <c r="CW480000" s="2210"/>
    </row>
    <row r="480001" spans="101:101">
      <c r="CW480001" s="2195"/>
    </row>
    <row r="480025" spans="101:101">
      <c r="CW480025" s="2210"/>
    </row>
    <row r="480026" spans="101:101">
      <c r="CW480026" s="2195"/>
    </row>
    <row r="480050" spans="101:101">
      <c r="CW480050" s="2210"/>
    </row>
    <row r="480051" spans="101:101">
      <c r="CW480051" s="2195"/>
    </row>
    <row r="480075" spans="101:101">
      <c r="CW480075" s="2210"/>
    </row>
    <row r="480076" spans="101:101">
      <c r="CW480076" s="2195"/>
    </row>
    <row r="480100" spans="101:101">
      <c r="CW480100" s="2210"/>
    </row>
    <row r="480101" spans="101:101">
      <c r="CW480101" s="2195"/>
    </row>
    <row r="480125" spans="101:101">
      <c r="CW480125" s="2210"/>
    </row>
    <row r="480126" spans="101:101">
      <c r="CW480126" s="2195"/>
    </row>
    <row r="480150" spans="101:101">
      <c r="CW480150" s="2210"/>
    </row>
    <row r="480151" spans="101:101">
      <c r="CW480151" s="2195"/>
    </row>
    <row r="480175" spans="101:101">
      <c r="CW480175" s="2210"/>
    </row>
    <row r="480176" spans="101:101">
      <c r="CW480176" s="2195"/>
    </row>
    <row r="480200" spans="101:101">
      <c r="CW480200" s="2210"/>
    </row>
    <row r="480201" spans="101:101">
      <c r="CW480201" s="2195"/>
    </row>
    <row r="480225" spans="101:101">
      <c r="CW480225" s="2210"/>
    </row>
    <row r="480226" spans="101:101">
      <c r="CW480226" s="2195"/>
    </row>
    <row r="480250" spans="101:101">
      <c r="CW480250" s="2210"/>
    </row>
    <row r="480251" spans="101:101">
      <c r="CW480251" s="2195"/>
    </row>
    <row r="480275" spans="101:101">
      <c r="CW480275" s="2210"/>
    </row>
    <row r="480276" spans="101:101">
      <c r="CW480276" s="2195"/>
    </row>
    <row r="480300" spans="101:101">
      <c r="CW480300" s="2210"/>
    </row>
    <row r="480301" spans="101:101">
      <c r="CW480301" s="2195"/>
    </row>
    <row r="480325" spans="101:101">
      <c r="CW480325" s="2210"/>
    </row>
    <row r="480326" spans="101:101">
      <c r="CW480326" s="2195"/>
    </row>
    <row r="480350" spans="101:101">
      <c r="CW480350" s="2210"/>
    </row>
    <row r="480351" spans="101:101">
      <c r="CW480351" s="2195"/>
    </row>
    <row r="480375" spans="101:101">
      <c r="CW480375" s="2210"/>
    </row>
    <row r="480376" spans="101:101">
      <c r="CW480376" s="2195"/>
    </row>
    <row r="480400" spans="101:101">
      <c r="CW480400" s="2210"/>
    </row>
    <row r="480401" spans="101:101">
      <c r="CW480401" s="2195"/>
    </row>
    <row r="480425" spans="101:101">
      <c r="CW480425" s="2210"/>
    </row>
    <row r="480426" spans="101:101">
      <c r="CW480426" s="2195"/>
    </row>
    <row r="480450" spans="101:101">
      <c r="CW480450" s="2210"/>
    </row>
    <row r="480451" spans="101:101">
      <c r="CW480451" s="2195"/>
    </row>
    <row r="480475" spans="101:101">
      <c r="CW480475" s="2210"/>
    </row>
    <row r="480476" spans="101:101">
      <c r="CW480476" s="2195"/>
    </row>
    <row r="480500" spans="101:101">
      <c r="CW480500" s="2210"/>
    </row>
    <row r="480501" spans="101:101">
      <c r="CW480501" s="2195"/>
    </row>
    <row r="480525" spans="101:101">
      <c r="CW480525" s="2210"/>
    </row>
    <row r="480526" spans="101:101">
      <c r="CW480526" s="2195"/>
    </row>
    <row r="480550" spans="101:101">
      <c r="CW480550" s="2210"/>
    </row>
    <row r="480551" spans="101:101">
      <c r="CW480551" s="2195"/>
    </row>
    <row r="480575" spans="101:101">
      <c r="CW480575" s="2210"/>
    </row>
    <row r="480576" spans="101:101">
      <c r="CW480576" s="2195"/>
    </row>
    <row r="480600" spans="101:101">
      <c r="CW480600" s="2210"/>
    </row>
    <row r="480601" spans="101:101">
      <c r="CW480601" s="2195"/>
    </row>
    <row r="480625" spans="101:101">
      <c r="CW480625" s="2210"/>
    </row>
    <row r="480626" spans="101:101">
      <c r="CW480626" s="2195"/>
    </row>
    <row r="480650" spans="101:101">
      <c r="CW480650" s="2210"/>
    </row>
    <row r="480651" spans="101:101">
      <c r="CW480651" s="2195"/>
    </row>
    <row r="480675" spans="101:101">
      <c r="CW480675" s="2210"/>
    </row>
    <row r="480676" spans="101:101">
      <c r="CW480676" s="2195"/>
    </row>
    <row r="480700" spans="101:101">
      <c r="CW480700" s="2210"/>
    </row>
    <row r="480701" spans="101:101">
      <c r="CW480701" s="2195"/>
    </row>
    <row r="480725" spans="101:101">
      <c r="CW480725" s="2210"/>
    </row>
    <row r="480726" spans="101:101">
      <c r="CW480726" s="2195"/>
    </row>
    <row r="480750" spans="101:101">
      <c r="CW480750" s="2210"/>
    </row>
    <row r="480751" spans="101:101">
      <c r="CW480751" s="2195"/>
    </row>
    <row r="480775" spans="101:101">
      <c r="CW480775" s="2210"/>
    </row>
    <row r="480776" spans="101:101">
      <c r="CW480776" s="2195"/>
    </row>
    <row r="480800" spans="101:101">
      <c r="CW480800" s="2210"/>
    </row>
    <row r="480801" spans="101:101">
      <c r="CW480801" s="2195"/>
    </row>
    <row r="480825" spans="101:101">
      <c r="CW480825" s="2210"/>
    </row>
    <row r="480826" spans="101:101">
      <c r="CW480826" s="2195"/>
    </row>
    <row r="480850" spans="101:101">
      <c r="CW480850" s="2210"/>
    </row>
    <row r="480851" spans="101:101">
      <c r="CW480851" s="2195"/>
    </row>
    <row r="480875" spans="101:101">
      <c r="CW480875" s="2210"/>
    </row>
    <row r="480876" spans="101:101">
      <c r="CW480876" s="2195"/>
    </row>
    <row r="480900" spans="101:101">
      <c r="CW480900" s="2210"/>
    </row>
    <row r="480901" spans="101:101">
      <c r="CW480901" s="2195"/>
    </row>
    <row r="480925" spans="101:101">
      <c r="CW480925" s="2210"/>
    </row>
    <row r="480926" spans="101:101">
      <c r="CW480926" s="2195"/>
    </row>
    <row r="480950" spans="101:101">
      <c r="CW480950" s="2210"/>
    </row>
    <row r="480951" spans="101:101">
      <c r="CW480951" s="2195"/>
    </row>
    <row r="480975" spans="101:101">
      <c r="CW480975" s="2210"/>
    </row>
    <row r="480976" spans="101:101">
      <c r="CW480976" s="2195"/>
    </row>
    <row r="481000" spans="101:101">
      <c r="CW481000" s="2210"/>
    </row>
    <row r="481001" spans="101:101">
      <c r="CW481001" s="2195"/>
    </row>
    <row r="481025" spans="101:101">
      <c r="CW481025" s="2210"/>
    </row>
    <row r="481026" spans="101:101">
      <c r="CW481026" s="2195"/>
    </row>
    <row r="481050" spans="101:101">
      <c r="CW481050" s="2210"/>
    </row>
    <row r="481051" spans="101:101">
      <c r="CW481051" s="2195"/>
    </row>
    <row r="481075" spans="101:101">
      <c r="CW481075" s="2210"/>
    </row>
    <row r="481076" spans="101:101">
      <c r="CW481076" s="2195"/>
    </row>
    <row r="481100" spans="101:101">
      <c r="CW481100" s="2210"/>
    </row>
    <row r="481101" spans="101:101">
      <c r="CW481101" s="2195"/>
    </row>
    <row r="481125" spans="101:101">
      <c r="CW481125" s="2210"/>
    </row>
    <row r="481126" spans="101:101">
      <c r="CW481126" s="2195"/>
    </row>
    <row r="481150" spans="101:101">
      <c r="CW481150" s="2210"/>
    </row>
    <row r="481151" spans="101:101">
      <c r="CW481151" s="2195"/>
    </row>
    <row r="481175" spans="101:101">
      <c r="CW481175" s="2210"/>
    </row>
    <row r="481176" spans="101:101">
      <c r="CW481176" s="2195"/>
    </row>
    <row r="481200" spans="101:101">
      <c r="CW481200" s="2210"/>
    </row>
    <row r="481201" spans="101:101">
      <c r="CW481201" s="2195"/>
    </row>
    <row r="481225" spans="101:101">
      <c r="CW481225" s="2210"/>
    </row>
    <row r="481226" spans="101:101">
      <c r="CW481226" s="2195"/>
    </row>
    <row r="481250" spans="101:101">
      <c r="CW481250" s="2210"/>
    </row>
    <row r="481251" spans="101:101">
      <c r="CW481251" s="2195"/>
    </row>
    <row r="481275" spans="101:101">
      <c r="CW481275" s="2210"/>
    </row>
    <row r="481276" spans="101:101">
      <c r="CW481276" s="2195"/>
    </row>
    <row r="481300" spans="101:101">
      <c r="CW481300" s="2210"/>
    </row>
    <row r="481301" spans="101:101">
      <c r="CW481301" s="2195"/>
    </row>
    <row r="481325" spans="101:101">
      <c r="CW481325" s="2210"/>
    </row>
    <row r="481326" spans="101:101">
      <c r="CW481326" s="2195"/>
    </row>
    <row r="481350" spans="101:101">
      <c r="CW481350" s="2210"/>
    </row>
    <row r="481351" spans="101:101">
      <c r="CW481351" s="2195"/>
    </row>
    <row r="481375" spans="101:101">
      <c r="CW481375" s="2210"/>
    </row>
    <row r="481376" spans="101:101">
      <c r="CW481376" s="2195"/>
    </row>
    <row r="481400" spans="101:101">
      <c r="CW481400" s="2210"/>
    </row>
    <row r="481401" spans="101:101">
      <c r="CW481401" s="2195"/>
    </row>
    <row r="481425" spans="101:101">
      <c r="CW481425" s="2210"/>
    </row>
    <row r="481426" spans="101:101">
      <c r="CW481426" s="2195"/>
    </row>
    <row r="481450" spans="101:101">
      <c r="CW481450" s="2210"/>
    </row>
    <row r="481451" spans="101:101">
      <c r="CW481451" s="2195"/>
    </row>
    <row r="481475" spans="101:101">
      <c r="CW481475" s="2210"/>
    </row>
    <row r="481476" spans="101:101">
      <c r="CW481476" s="2195"/>
    </row>
    <row r="481500" spans="101:101">
      <c r="CW481500" s="2210"/>
    </row>
    <row r="481501" spans="101:101">
      <c r="CW481501" s="2195"/>
    </row>
    <row r="481525" spans="101:101">
      <c r="CW481525" s="2210"/>
    </row>
    <row r="481526" spans="101:101">
      <c r="CW481526" s="2195"/>
    </row>
    <row r="481550" spans="101:101">
      <c r="CW481550" s="2210"/>
    </row>
    <row r="481551" spans="101:101">
      <c r="CW481551" s="2195"/>
    </row>
    <row r="481575" spans="101:101">
      <c r="CW481575" s="2210"/>
    </row>
    <row r="481576" spans="101:101">
      <c r="CW481576" s="2195"/>
    </row>
    <row r="481600" spans="101:101">
      <c r="CW481600" s="2210"/>
    </row>
    <row r="481601" spans="101:101">
      <c r="CW481601" s="2195"/>
    </row>
    <row r="481625" spans="101:101">
      <c r="CW481625" s="2210"/>
    </row>
    <row r="481626" spans="101:101">
      <c r="CW481626" s="2195"/>
    </row>
    <row r="481650" spans="101:101">
      <c r="CW481650" s="2210"/>
    </row>
    <row r="481651" spans="101:101">
      <c r="CW481651" s="2195"/>
    </row>
    <row r="481675" spans="101:101">
      <c r="CW481675" s="2210"/>
    </row>
    <row r="481676" spans="101:101">
      <c r="CW481676" s="2195"/>
    </row>
    <row r="481700" spans="101:101">
      <c r="CW481700" s="2210"/>
    </row>
    <row r="481701" spans="101:101">
      <c r="CW481701" s="2195"/>
    </row>
    <row r="481725" spans="101:101">
      <c r="CW481725" s="2210"/>
    </row>
    <row r="481726" spans="101:101">
      <c r="CW481726" s="2195"/>
    </row>
    <row r="481750" spans="101:101">
      <c r="CW481750" s="2210"/>
    </row>
    <row r="481751" spans="101:101">
      <c r="CW481751" s="2195"/>
    </row>
    <row r="481775" spans="101:101">
      <c r="CW481775" s="2210"/>
    </row>
    <row r="481776" spans="101:101">
      <c r="CW481776" s="2195"/>
    </row>
    <row r="481800" spans="101:101">
      <c r="CW481800" s="2210"/>
    </row>
    <row r="481801" spans="101:101">
      <c r="CW481801" s="2195"/>
    </row>
    <row r="481825" spans="101:101">
      <c r="CW481825" s="2210"/>
    </row>
    <row r="481826" spans="101:101">
      <c r="CW481826" s="2195"/>
    </row>
    <row r="481850" spans="101:101">
      <c r="CW481850" s="2210"/>
    </row>
    <row r="481851" spans="101:101">
      <c r="CW481851" s="2195"/>
    </row>
    <row r="481875" spans="101:101">
      <c r="CW481875" s="2210"/>
    </row>
    <row r="481876" spans="101:101">
      <c r="CW481876" s="2195"/>
    </row>
    <row r="481900" spans="101:101">
      <c r="CW481900" s="2210"/>
    </row>
    <row r="481901" spans="101:101">
      <c r="CW481901" s="2195"/>
    </row>
    <row r="481925" spans="101:101">
      <c r="CW481925" s="2210"/>
    </row>
    <row r="481926" spans="101:101">
      <c r="CW481926" s="2195"/>
    </row>
    <row r="481950" spans="101:101">
      <c r="CW481950" s="2210"/>
    </row>
    <row r="481951" spans="101:101">
      <c r="CW481951" s="2195"/>
    </row>
    <row r="481975" spans="101:101">
      <c r="CW481975" s="2210"/>
    </row>
    <row r="481976" spans="101:101">
      <c r="CW481976" s="2195"/>
    </row>
    <row r="482000" spans="101:101">
      <c r="CW482000" s="2210"/>
    </row>
    <row r="482001" spans="101:101">
      <c r="CW482001" s="2195"/>
    </row>
    <row r="482025" spans="101:101">
      <c r="CW482025" s="2210"/>
    </row>
    <row r="482026" spans="101:101">
      <c r="CW482026" s="2195"/>
    </row>
    <row r="482050" spans="101:101">
      <c r="CW482050" s="2210"/>
    </row>
    <row r="482051" spans="101:101">
      <c r="CW482051" s="2195"/>
    </row>
    <row r="482075" spans="101:101">
      <c r="CW482075" s="2210"/>
    </row>
    <row r="482076" spans="101:101">
      <c r="CW482076" s="2195"/>
    </row>
    <row r="482100" spans="101:101">
      <c r="CW482100" s="2210"/>
    </row>
    <row r="482101" spans="101:101">
      <c r="CW482101" s="2195"/>
    </row>
    <row r="482125" spans="101:101">
      <c r="CW482125" s="2210"/>
    </row>
    <row r="482126" spans="101:101">
      <c r="CW482126" s="2195"/>
    </row>
    <row r="482150" spans="101:101">
      <c r="CW482150" s="2210"/>
    </row>
    <row r="482151" spans="101:101">
      <c r="CW482151" s="2195"/>
    </row>
    <row r="482175" spans="101:101">
      <c r="CW482175" s="2210"/>
    </row>
    <row r="482176" spans="101:101">
      <c r="CW482176" s="2195"/>
    </row>
    <row r="482200" spans="101:101">
      <c r="CW482200" s="2210"/>
    </row>
    <row r="482201" spans="101:101">
      <c r="CW482201" s="2195"/>
    </row>
    <row r="482225" spans="101:101">
      <c r="CW482225" s="2210"/>
    </row>
    <row r="482226" spans="101:101">
      <c r="CW482226" s="2195"/>
    </row>
    <row r="482250" spans="101:101">
      <c r="CW482250" s="2210"/>
    </row>
    <row r="482251" spans="101:101">
      <c r="CW482251" s="2195"/>
    </row>
    <row r="482275" spans="101:101">
      <c r="CW482275" s="2210"/>
    </row>
    <row r="482276" spans="101:101">
      <c r="CW482276" s="2195"/>
    </row>
    <row r="482300" spans="101:101">
      <c r="CW482300" s="2210"/>
    </row>
    <row r="482301" spans="101:101">
      <c r="CW482301" s="2195"/>
    </row>
    <row r="482325" spans="101:101">
      <c r="CW482325" s="2210"/>
    </row>
    <row r="482326" spans="101:101">
      <c r="CW482326" s="2195"/>
    </row>
    <row r="482350" spans="101:101">
      <c r="CW482350" s="2210"/>
    </row>
    <row r="482351" spans="101:101">
      <c r="CW482351" s="2195"/>
    </row>
    <row r="482375" spans="101:101">
      <c r="CW482375" s="2210"/>
    </row>
    <row r="482376" spans="101:101">
      <c r="CW482376" s="2195"/>
    </row>
    <row r="482400" spans="101:101">
      <c r="CW482400" s="2210"/>
    </row>
    <row r="482401" spans="101:101">
      <c r="CW482401" s="2195"/>
    </row>
    <row r="482425" spans="101:101">
      <c r="CW482425" s="2210"/>
    </row>
    <row r="482426" spans="101:101">
      <c r="CW482426" s="2195"/>
    </row>
    <row r="482450" spans="101:101">
      <c r="CW482450" s="2210"/>
    </row>
    <row r="482451" spans="101:101">
      <c r="CW482451" s="2195"/>
    </row>
    <row r="482475" spans="101:101">
      <c r="CW482475" s="2210"/>
    </row>
    <row r="482476" spans="101:101">
      <c r="CW482476" s="2195"/>
    </row>
    <row r="482500" spans="101:101">
      <c r="CW482500" s="2210"/>
    </row>
    <row r="482501" spans="101:101">
      <c r="CW482501" s="2195"/>
    </row>
    <row r="482525" spans="101:101">
      <c r="CW482525" s="2210"/>
    </row>
    <row r="482526" spans="101:101">
      <c r="CW482526" s="2195"/>
    </row>
    <row r="482550" spans="101:101">
      <c r="CW482550" s="2210"/>
    </row>
    <row r="482551" spans="101:101">
      <c r="CW482551" s="2195"/>
    </row>
    <row r="482575" spans="101:101">
      <c r="CW482575" s="2210"/>
    </row>
    <row r="482576" spans="101:101">
      <c r="CW482576" s="2195"/>
    </row>
    <row r="482600" spans="101:101">
      <c r="CW482600" s="2210"/>
    </row>
    <row r="482601" spans="101:101">
      <c r="CW482601" s="2195"/>
    </row>
    <row r="482625" spans="101:101">
      <c r="CW482625" s="2210"/>
    </row>
    <row r="482626" spans="101:101">
      <c r="CW482626" s="2195"/>
    </row>
    <row r="482650" spans="101:101">
      <c r="CW482650" s="2210"/>
    </row>
    <row r="482651" spans="101:101">
      <c r="CW482651" s="2195"/>
    </row>
    <row r="482675" spans="101:101">
      <c r="CW482675" s="2210"/>
    </row>
    <row r="482676" spans="101:101">
      <c r="CW482676" s="2195"/>
    </row>
    <row r="482700" spans="101:101">
      <c r="CW482700" s="2210"/>
    </row>
    <row r="482701" spans="101:101">
      <c r="CW482701" s="2195"/>
    </row>
    <row r="482725" spans="101:101">
      <c r="CW482725" s="2210"/>
    </row>
    <row r="482726" spans="101:101">
      <c r="CW482726" s="2195"/>
    </row>
    <row r="482750" spans="101:101">
      <c r="CW482750" s="2210"/>
    </row>
    <row r="482751" spans="101:101">
      <c r="CW482751" s="2195"/>
    </row>
    <row r="482775" spans="101:101">
      <c r="CW482775" s="2210"/>
    </row>
    <row r="482776" spans="101:101">
      <c r="CW482776" s="2195"/>
    </row>
    <row r="482800" spans="101:101">
      <c r="CW482800" s="2210"/>
    </row>
    <row r="482801" spans="101:101">
      <c r="CW482801" s="2195"/>
    </row>
    <row r="482825" spans="101:101">
      <c r="CW482825" s="2210"/>
    </row>
    <row r="482826" spans="101:101">
      <c r="CW482826" s="2195"/>
    </row>
    <row r="482850" spans="101:101">
      <c r="CW482850" s="2210"/>
    </row>
    <row r="482851" spans="101:101">
      <c r="CW482851" s="2195"/>
    </row>
    <row r="482875" spans="101:101">
      <c r="CW482875" s="2210"/>
    </row>
    <row r="482876" spans="101:101">
      <c r="CW482876" s="2195"/>
    </row>
    <row r="482900" spans="101:101">
      <c r="CW482900" s="2210"/>
    </row>
    <row r="482901" spans="101:101">
      <c r="CW482901" s="2195"/>
    </row>
    <row r="482925" spans="101:101">
      <c r="CW482925" s="2210"/>
    </row>
    <row r="482926" spans="101:101">
      <c r="CW482926" s="2195"/>
    </row>
    <row r="482950" spans="101:101">
      <c r="CW482950" s="2210"/>
    </row>
    <row r="482951" spans="101:101">
      <c r="CW482951" s="2195"/>
    </row>
    <row r="482975" spans="101:101">
      <c r="CW482975" s="2210"/>
    </row>
    <row r="482976" spans="101:101">
      <c r="CW482976" s="2195"/>
    </row>
    <row r="483000" spans="101:101">
      <c r="CW483000" s="2210"/>
    </row>
    <row r="483001" spans="101:101">
      <c r="CW483001" s="2195"/>
    </row>
    <row r="483025" spans="101:101">
      <c r="CW483025" s="2210"/>
    </row>
    <row r="483026" spans="101:101">
      <c r="CW483026" s="2195"/>
    </row>
    <row r="483050" spans="101:101">
      <c r="CW483050" s="2210"/>
    </row>
    <row r="483051" spans="101:101">
      <c r="CW483051" s="2195"/>
    </row>
    <row r="483075" spans="101:101">
      <c r="CW483075" s="2210"/>
    </row>
    <row r="483076" spans="101:101">
      <c r="CW483076" s="2195"/>
    </row>
    <row r="483100" spans="101:101">
      <c r="CW483100" s="2210"/>
    </row>
    <row r="483101" spans="101:101">
      <c r="CW483101" s="2195"/>
    </row>
    <row r="483125" spans="101:101">
      <c r="CW483125" s="2210"/>
    </row>
    <row r="483126" spans="101:101">
      <c r="CW483126" s="2195"/>
    </row>
    <row r="483150" spans="101:101">
      <c r="CW483150" s="2210"/>
    </row>
    <row r="483151" spans="101:101">
      <c r="CW483151" s="2195"/>
    </row>
    <row r="483175" spans="101:101">
      <c r="CW483175" s="2210"/>
    </row>
    <row r="483176" spans="101:101">
      <c r="CW483176" s="2195"/>
    </row>
    <row r="483200" spans="101:101">
      <c r="CW483200" s="2210"/>
    </row>
    <row r="483201" spans="101:101">
      <c r="CW483201" s="2195"/>
    </row>
    <row r="483225" spans="101:101">
      <c r="CW483225" s="2210"/>
    </row>
    <row r="483226" spans="101:101">
      <c r="CW483226" s="2195"/>
    </row>
    <row r="483250" spans="101:101">
      <c r="CW483250" s="2210"/>
    </row>
    <row r="483251" spans="101:101">
      <c r="CW483251" s="2195"/>
    </row>
    <row r="483275" spans="101:101">
      <c r="CW483275" s="2210"/>
    </row>
    <row r="483276" spans="101:101">
      <c r="CW483276" s="2195"/>
    </row>
    <row r="483300" spans="101:101">
      <c r="CW483300" s="2210"/>
    </row>
    <row r="483301" spans="101:101">
      <c r="CW483301" s="2195"/>
    </row>
    <row r="483325" spans="101:101">
      <c r="CW483325" s="2210"/>
    </row>
    <row r="483326" spans="101:101">
      <c r="CW483326" s="2195"/>
    </row>
    <row r="483350" spans="101:101">
      <c r="CW483350" s="2210"/>
    </row>
    <row r="483351" spans="101:101">
      <c r="CW483351" s="2195"/>
    </row>
    <row r="483375" spans="101:101">
      <c r="CW483375" s="2210"/>
    </row>
    <row r="483376" spans="101:101">
      <c r="CW483376" s="2195"/>
    </row>
    <row r="483400" spans="101:101">
      <c r="CW483400" s="2210"/>
    </row>
    <row r="483401" spans="101:101">
      <c r="CW483401" s="2195"/>
    </row>
    <row r="483425" spans="101:101">
      <c r="CW483425" s="2210"/>
    </row>
    <row r="483426" spans="101:101">
      <c r="CW483426" s="2195"/>
    </row>
    <row r="483450" spans="101:101">
      <c r="CW483450" s="2210"/>
    </row>
    <row r="483451" spans="101:101">
      <c r="CW483451" s="2195"/>
    </row>
    <row r="483475" spans="101:101">
      <c r="CW483475" s="2210"/>
    </row>
    <row r="483476" spans="101:101">
      <c r="CW483476" s="2195"/>
    </row>
    <row r="483500" spans="101:101">
      <c r="CW483500" s="2210"/>
    </row>
    <row r="483501" spans="101:101">
      <c r="CW483501" s="2195"/>
    </row>
    <row r="483525" spans="101:101">
      <c r="CW483525" s="2210"/>
    </row>
    <row r="483526" spans="101:101">
      <c r="CW483526" s="2195"/>
    </row>
    <row r="483550" spans="101:101">
      <c r="CW483550" s="2210"/>
    </row>
    <row r="483551" spans="101:101">
      <c r="CW483551" s="2195"/>
    </row>
    <row r="483575" spans="101:101">
      <c r="CW483575" s="2210"/>
    </row>
    <row r="483576" spans="101:101">
      <c r="CW483576" s="2195"/>
    </row>
    <row r="483600" spans="101:101">
      <c r="CW483600" s="2210"/>
    </row>
    <row r="483601" spans="101:101">
      <c r="CW483601" s="2195"/>
    </row>
    <row r="483625" spans="101:101">
      <c r="CW483625" s="2210"/>
    </row>
    <row r="483626" spans="101:101">
      <c r="CW483626" s="2195"/>
    </row>
    <row r="483650" spans="101:101">
      <c r="CW483650" s="2210"/>
    </row>
    <row r="483651" spans="101:101">
      <c r="CW483651" s="2195"/>
    </row>
    <row r="483675" spans="101:101">
      <c r="CW483675" s="2210"/>
    </row>
    <row r="483676" spans="101:101">
      <c r="CW483676" s="2195"/>
    </row>
    <row r="483700" spans="101:101">
      <c r="CW483700" s="2210"/>
    </row>
    <row r="483701" spans="101:101">
      <c r="CW483701" s="2195"/>
    </row>
    <row r="483725" spans="101:101">
      <c r="CW483725" s="2210"/>
    </row>
    <row r="483726" spans="101:101">
      <c r="CW483726" s="2195"/>
    </row>
    <row r="483750" spans="101:101">
      <c r="CW483750" s="2210"/>
    </row>
    <row r="483751" spans="101:101">
      <c r="CW483751" s="2195"/>
    </row>
    <row r="483775" spans="101:101">
      <c r="CW483775" s="2210"/>
    </row>
    <row r="483776" spans="101:101">
      <c r="CW483776" s="2195"/>
    </row>
    <row r="483800" spans="101:101">
      <c r="CW483800" s="2210"/>
    </row>
    <row r="483801" spans="101:101">
      <c r="CW483801" s="2195"/>
    </row>
    <row r="483825" spans="101:101">
      <c r="CW483825" s="2210"/>
    </row>
    <row r="483826" spans="101:101">
      <c r="CW483826" s="2195"/>
    </row>
    <row r="483850" spans="101:101">
      <c r="CW483850" s="2210"/>
    </row>
    <row r="483851" spans="101:101">
      <c r="CW483851" s="2195"/>
    </row>
    <row r="483875" spans="101:101">
      <c r="CW483875" s="2210"/>
    </row>
    <row r="483876" spans="101:101">
      <c r="CW483876" s="2195"/>
    </row>
    <row r="483900" spans="101:101">
      <c r="CW483900" s="2210"/>
    </row>
    <row r="483901" spans="101:101">
      <c r="CW483901" s="2195"/>
    </row>
    <row r="483925" spans="101:101">
      <c r="CW483925" s="2210"/>
    </row>
    <row r="483926" spans="101:101">
      <c r="CW483926" s="2195"/>
    </row>
    <row r="483950" spans="101:101">
      <c r="CW483950" s="2210"/>
    </row>
    <row r="483951" spans="101:101">
      <c r="CW483951" s="2195"/>
    </row>
    <row r="483975" spans="101:101">
      <c r="CW483975" s="2210"/>
    </row>
    <row r="483976" spans="101:101">
      <c r="CW483976" s="2195"/>
    </row>
    <row r="484000" spans="101:101">
      <c r="CW484000" s="2210"/>
    </row>
    <row r="484001" spans="101:101">
      <c r="CW484001" s="2195"/>
    </row>
    <row r="484025" spans="101:101">
      <c r="CW484025" s="2210"/>
    </row>
    <row r="484026" spans="101:101">
      <c r="CW484026" s="2195"/>
    </row>
    <row r="484050" spans="101:101">
      <c r="CW484050" s="2210"/>
    </row>
    <row r="484051" spans="101:101">
      <c r="CW484051" s="2195"/>
    </row>
    <row r="484075" spans="101:101">
      <c r="CW484075" s="2210"/>
    </row>
    <row r="484076" spans="101:101">
      <c r="CW484076" s="2195"/>
    </row>
    <row r="484100" spans="101:101">
      <c r="CW484100" s="2210"/>
    </row>
    <row r="484101" spans="101:101">
      <c r="CW484101" s="2195"/>
    </row>
    <row r="484125" spans="101:101">
      <c r="CW484125" s="2210"/>
    </row>
    <row r="484126" spans="101:101">
      <c r="CW484126" s="2195"/>
    </row>
    <row r="484150" spans="101:101">
      <c r="CW484150" s="2210"/>
    </row>
    <row r="484151" spans="101:101">
      <c r="CW484151" s="2195"/>
    </row>
    <row r="484175" spans="101:101">
      <c r="CW484175" s="2210"/>
    </row>
    <row r="484176" spans="101:101">
      <c r="CW484176" s="2195"/>
    </row>
    <row r="484200" spans="101:101">
      <c r="CW484200" s="2210"/>
    </row>
    <row r="484201" spans="101:101">
      <c r="CW484201" s="2195"/>
    </row>
    <row r="484225" spans="101:101">
      <c r="CW484225" s="2210"/>
    </row>
    <row r="484226" spans="101:101">
      <c r="CW484226" s="2195"/>
    </row>
    <row r="484250" spans="101:101">
      <c r="CW484250" s="2210"/>
    </row>
    <row r="484251" spans="101:101">
      <c r="CW484251" s="2195"/>
    </row>
    <row r="484275" spans="101:101">
      <c r="CW484275" s="2210"/>
    </row>
    <row r="484276" spans="101:101">
      <c r="CW484276" s="2195"/>
    </row>
    <row r="484300" spans="101:101">
      <c r="CW484300" s="2210"/>
    </row>
    <row r="484301" spans="101:101">
      <c r="CW484301" s="2195"/>
    </row>
    <row r="484325" spans="101:101">
      <c r="CW484325" s="2210"/>
    </row>
    <row r="484326" spans="101:101">
      <c r="CW484326" s="2195"/>
    </row>
    <row r="484350" spans="101:101">
      <c r="CW484350" s="2210"/>
    </row>
    <row r="484351" spans="101:101">
      <c r="CW484351" s="2195"/>
    </row>
    <row r="484375" spans="101:101">
      <c r="CW484375" s="2210"/>
    </row>
    <row r="484376" spans="101:101">
      <c r="CW484376" s="2195"/>
    </row>
    <row r="484400" spans="101:101">
      <c r="CW484400" s="2210"/>
    </row>
    <row r="484401" spans="101:101">
      <c r="CW484401" s="2195"/>
    </row>
    <row r="484425" spans="101:101">
      <c r="CW484425" s="2210"/>
    </row>
    <row r="484426" spans="101:101">
      <c r="CW484426" s="2195"/>
    </row>
    <row r="484450" spans="101:101">
      <c r="CW484450" s="2210"/>
    </row>
    <row r="484451" spans="101:101">
      <c r="CW484451" s="2195"/>
    </row>
    <row r="484475" spans="101:101">
      <c r="CW484475" s="2210"/>
    </row>
    <row r="484476" spans="101:101">
      <c r="CW484476" s="2195"/>
    </row>
    <row r="484500" spans="101:101">
      <c r="CW484500" s="2210"/>
    </row>
    <row r="484501" spans="101:101">
      <c r="CW484501" s="2195"/>
    </row>
    <row r="484525" spans="101:101">
      <c r="CW484525" s="2210"/>
    </row>
    <row r="484526" spans="101:101">
      <c r="CW484526" s="2195"/>
    </row>
    <row r="484550" spans="101:101">
      <c r="CW484550" s="2210"/>
    </row>
    <row r="484551" spans="101:101">
      <c r="CW484551" s="2195"/>
    </row>
    <row r="484575" spans="101:101">
      <c r="CW484575" s="2210"/>
    </row>
    <row r="484576" spans="101:101">
      <c r="CW484576" s="2195"/>
    </row>
    <row r="484600" spans="101:101">
      <c r="CW484600" s="2210"/>
    </row>
    <row r="484601" spans="101:101">
      <c r="CW484601" s="2195"/>
    </row>
    <row r="484625" spans="101:101">
      <c r="CW484625" s="2210"/>
    </row>
    <row r="484626" spans="101:101">
      <c r="CW484626" s="2195"/>
    </row>
    <row r="484650" spans="101:101">
      <c r="CW484650" s="2210"/>
    </row>
    <row r="484651" spans="101:101">
      <c r="CW484651" s="2195"/>
    </row>
    <row r="484675" spans="101:101">
      <c r="CW484675" s="2210"/>
    </row>
    <row r="484676" spans="101:101">
      <c r="CW484676" s="2195"/>
    </row>
    <row r="484700" spans="101:101">
      <c r="CW484700" s="2210"/>
    </row>
    <row r="484701" spans="101:101">
      <c r="CW484701" s="2195"/>
    </row>
    <row r="484725" spans="101:101">
      <c r="CW484725" s="2210"/>
    </row>
    <row r="484726" spans="101:101">
      <c r="CW484726" s="2195"/>
    </row>
    <row r="484750" spans="101:101">
      <c r="CW484750" s="2210"/>
    </row>
    <row r="484751" spans="101:101">
      <c r="CW484751" s="2195"/>
    </row>
    <row r="484775" spans="101:101">
      <c r="CW484775" s="2210"/>
    </row>
    <row r="484776" spans="101:101">
      <c r="CW484776" s="2195"/>
    </row>
    <row r="484800" spans="101:101">
      <c r="CW484800" s="2210"/>
    </row>
    <row r="484801" spans="101:101">
      <c r="CW484801" s="2195"/>
    </row>
    <row r="484825" spans="101:101">
      <c r="CW484825" s="2210"/>
    </row>
    <row r="484826" spans="101:101">
      <c r="CW484826" s="2195"/>
    </row>
    <row r="484850" spans="101:101">
      <c r="CW484850" s="2210"/>
    </row>
    <row r="484851" spans="101:101">
      <c r="CW484851" s="2195"/>
    </row>
    <row r="484875" spans="101:101">
      <c r="CW484875" s="2210"/>
    </row>
    <row r="484876" spans="101:101">
      <c r="CW484876" s="2195"/>
    </row>
    <row r="484900" spans="101:101">
      <c r="CW484900" s="2210"/>
    </row>
    <row r="484901" spans="101:101">
      <c r="CW484901" s="2195"/>
    </row>
    <row r="484925" spans="101:101">
      <c r="CW484925" s="2210"/>
    </row>
    <row r="484926" spans="101:101">
      <c r="CW484926" s="2195"/>
    </row>
    <row r="484950" spans="101:101">
      <c r="CW484950" s="2210"/>
    </row>
    <row r="484951" spans="101:101">
      <c r="CW484951" s="2195"/>
    </row>
    <row r="484975" spans="101:101">
      <c r="CW484975" s="2210"/>
    </row>
    <row r="484976" spans="101:101">
      <c r="CW484976" s="2195"/>
    </row>
    <row r="485000" spans="101:101">
      <c r="CW485000" s="2210"/>
    </row>
    <row r="485001" spans="101:101">
      <c r="CW485001" s="2195"/>
    </row>
    <row r="485025" spans="101:101">
      <c r="CW485025" s="2210"/>
    </row>
    <row r="485026" spans="101:101">
      <c r="CW485026" s="2195"/>
    </row>
    <row r="485050" spans="101:101">
      <c r="CW485050" s="2210"/>
    </row>
    <row r="485051" spans="101:101">
      <c r="CW485051" s="2195"/>
    </row>
    <row r="485075" spans="101:101">
      <c r="CW485075" s="2210"/>
    </row>
    <row r="485076" spans="101:101">
      <c r="CW485076" s="2195"/>
    </row>
    <row r="485100" spans="101:101">
      <c r="CW485100" s="2210"/>
    </row>
    <row r="485101" spans="101:101">
      <c r="CW485101" s="2195"/>
    </row>
    <row r="485125" spans="101:101">
      <c r="CW485125" s="2210"/>
    </row>
    <row r="485126" spans="101:101">
      <c r="CW485126" s="2195"/>
    </row>
    <row r="485150" spans="101:101">
      <c r="CW485150" s="2210"/>
    </row>
    <row r="485151" spans="101:101">
      <c r="CW485151" s="2195"/>
    </row>
    <row r="485175" spans="101:101">
      <c r="CW485175" s="2210"/>
    </row>
    <row r="485176" spans="101:101">
      <c r="CW485176" s="2195"/>
    </row>
    <row r="485200" spans="101:101">
      <c r="CW485200" s="2210"/>
    </row>
    <row r="485201" spans="101:101">
      <c r="CW485201" s="2195"/>
    </row>
    <row r="485225" spans="101:101">
      <c r="CW485225" s="2210"/>
    </row>
    <row r="485226" spans="101:101">
      <c r="CW485226" s="2195"/>
    </row>
    <row r="485250" spans="101:101">
      <c r="CW485250" s="2210"/>
    </row>
    <row r="485251" spans="101:101">
      <c r="CW485251" s="2195"/>
    </row>
    <row r="485275" spans="101:101">
      <c r="CW485275" s="2210"/>
    </row>
    <row r="485276" spans="101:101">
      <c r="CW485276" s="2195"/>
    </row>
    <row r="485300" spans="101:101">
      <c r="CW485300" s="2210"/>
    </row>
    <row r="485301" spans="101:101">
      <c r="CW485301" s="2195"/>
    </row>
    <row r="485325" spans="101:101">
      <c r="CW485325" s="2210"/>
    </row>
    <row r="485326" spans="101:101">
      <c r="CW485326" s="2195"/>
    </row>
    <row r="485350" spans="101:101">
      <c r="CW485350" s="2210"/>
    </row>
    <row r="485351" spans="101:101">
      <c r="CW485351" s="2195"/>
    </row>
    <row r="485375" spans="101:101">
      <c r="CW485375" s="2210"/>
    </row>
    <row r="485376" spans="101:101">
      <c r="CW485376" s="2195"/>
    </row>
    <row r="485400" spans="101:101">
      <c r="CW485400" s="2210"/>
    </row>
    <row r="485401" spans="101:101">
      <c r="CW485401" s="2195"/>
    </row>
    <row r="485425" spans="101:101">
      <c r="CW485425" s="2210"/>
    </row>
    <row r="485426" spans="101:101">
      <c r="CW485426" s="2195"/>
    </row>
    <row r="485450" spans="101:101">
      <c r="CW485450" s="2210"/>
    </row>
    <row r="485451" spans="101:101">
      <c r="CW485451" s="2195"/>
    </row>
    <row r="485475" spans="101:101">
      <c r="CW485475" s="2210"/>
    </row>
    <row r="485476" spans="101:101">
      <c r="CW485476" s="2195"/>
    </row>
    <row r="485500" spans="101:101">
      <c r="CW485500" s="2210"/>
    </row>
    <row r="485501" spans="101:101">
      <c r="CW485501" s="2195"/>
    </row>
    <row r="485525" spans="101:101">
      <c r="CW485525" s="2210"/>
    </row>
    <row r="485526" spans="101:101">
      <c r="CW485526" s="2195"/>
    </row>
    <row r="485550" spans="101:101">
      <c r="CW485550" s="2210"/>
    </row>
    <row r="485551" spans="101:101">
      <c r="CW485551" s="2195"/>
    </row>
    <row r="485575" spans="101:101">
      <c r="CW485575" s="2210"/>
    </row>
    <row r="485576" spans="101:101">
      <c r="CW485576" s="2195"/>
    </row>
    <row r="485600" spans="101:101">
      <c r="CW485600" s="2210"/>
    </row>
    <row r="485601" spans="101:101">
      <c r="CW485601" s="2195"/>
    </row>
    <row r="485625" spans="101:101">
      <c r="CW485625" s="2210"/>
    </row>
    <row r="485626" spans="101:101">
      <c r="CW485626" s="2195"/>
    </row>
    <row r="485650" spans="101:101">
      <c r="CW485650" s="2210"/>
    </row>
    <row r="485651" spans="101:101">
      <c r="CW485651" s="2195"/>
    </row>
    <row r="485675" spans="101:101">
      <c r="CW485675" s="2210"/>
    </row>
    <row r="485676" spans="101:101">
      <c r="CW485676" s="2195"/>
    </row>
    <row r="485700" spans="101:101">
      <c r="CW485700" s="2210"/>
    </row>
    <row r="485701" spans="101:101">
      <c r="CW485701" s="2195"/>
    </row>
    <row r="485725" spans="101:101">
      <c r="CW485725" s="2210"/>
    </row>
    <row r="485726" spans="101:101">
      <c r="CW485726" s="2195"/>
    </row>
    <row r="485750" spans="101:101">
      <c r="CW485750" s="2210"/>
    </row>
    <row r="485751" spans="101:101">
      <c r="CW485751" s="2195"/>
    </row>
    <row r="485775" spans="101:101">
      <c r="CW485775" s="2210"/>
    </row>
    <row r="485776" spans="101:101">
      <c r="CW485776" s="2195"/>
    </row>
    <row r="485800" spans="101:101">
      <c r="CW485800" s="2210"/>
    </row>
    <row r="485801" spans="101:101">
      <c r="CW485801" s="2195"/>
    </row>
    <row r="485825" spans="101:101">
      <c r="CW485825" s="2210"/>
    </row>
    <row r="485826" spans="101:101">
      <c r="CW485826" s="2195"/>
    </row>
    <row r="485850" spans="101:101">
      <c r="CW485850" s="2210"/>
    </row>
    <row r="485851" spans="101:101">
      <c r="CW485851" s="2195"/>
    </row>
    <row r="485875" spans="101:101">
      <c r="CW485875" s="2210"/>
    </row>
    <row r="485876" spans="101:101">
      <c r="CW485876" s="2195"/>
    </row>
    <row r="485900" spans="101:101">
      <c r="CW485900" s="2210"/>
    </row>
    <row r="485901" spans="101:101">
      <c r="CW485901" s="2195"/>
    </row>
    <row r="485925" spans="101:101">
      <c r="CW485925" s="2210"/>
    </row>
    <row r="485926" spans="101:101">
      <c r="CW485926" s="2195"/>
    </row>
    <row r="485950" spans="101:101">
      <c r="CW485950" s="2210"/>
    </row>
    <row r="485951" spans="101:101">
      <c r="CW485951" s="2195"/>
    </row>
    <row r="485975" spans="101:101">
      <c r="CW485975" s="2210"/>
    </row>
    <row r="485976" spans="101:101">
      <c r="CW485976" s="2195"/>
    </row>
    <row r="486000" spans="101:101">
      <c r="CW486000" s="2210"/>
    </row>
    <row r="486001" spans="101:101">
      <c r="CW486001" s="2195"/>
    </row>
    <row r="486025" spans="101:101">
      <c r="CW486025" s="2210"/>
    </row>
    <row r="486026" spans="101:101">
      <c r="CW486026" s="2195"/>
    </row>
    <row r="486050" spans="101:101">
      <c r="CW486050" s="2210"/>
    </row>
    <row r="486051" spans="101:101">
      <c r="CW486051" s="2195"/>
    </row>
    <row r="486075" spans="101:101">
      <c r="CW486075" s="2210"/>
    </row>
    <row r="486076" spans="101:101">
      <c r="CW486076" s="2195"/>
    </row>
    <row r="486100" spans="101:101">
      <c r="CW486100" s="2210"/>
    </row>
    <row r="486101" spans="101:101">
      <c r="CW486101" s="2195"/>
    </row>
    <row r="486125" spans="101:101">
      <c r="CW486125" s="2210"/>
    </row>
    <row r="486126" spans="101:101">
      <c r="CW486126" s="2195"/>
    </row>
    <row r="486150" spans="101:101">
      <c r="CW486150" s="2210"/>
    </row>
    <row r="486151" spans="101:101">
      <c r="CW486151" s="2195"/>
    </row>
    <row r="486175" spans="101:101">
      <c r="CW486175" s="2210"/>
    </row>
    <row r="486176" spans="101:101">
      <c r="CW486176" s="2195"/>
    </row>
    <row r="486200" spans="101:101">
      <c r="CW486200" s="2210"/>
    </row>
    <row r="486201" spans="101:101">
      <c r="CW486201" s="2195"/>
    </row>
    <row r="486225" spans="101:101">
      <c r="CW486225" s="2210"/>
    </row>
    <row r="486226" spans="101:101">
      <c r="CW486226" s="2195"/>
    </row>
    <row r="486250" spans="101:101">
      <c r="CW486250" s="2210"/>
    </row>
    <row r="486251" spans="101:101">
      <c r="CW486251" s="2195"/>
    </row>
    <row r="486275" spans="101:101">
      <c r="CW486275" s="2210"/>
    </row>
    <row r="486276" spans="101:101">
      <c r="CW486276" s="2195"/>
    </row>
    <row r="486300" spans="101:101">
      <c r="CW486300" s="2210"/>
    </row>
    <row r="486301" spans="101:101">
      <c r="CW486301" s="2195"/>
    </row>
    <row r="486325" spans="101:101">
      <c r="CW486325" s="2210"/>
    </row>
    <row r="486326" spans="101:101">
      <c r="CW486326" s="2195"/>
    </row>
    <row r="486350" spans="101:101">
      <c r="CW486350" s="2210"/>
    </row>
    <row r="486351" spans="101:101">
      <c r="CW486351" s="2195"/>
    </row>
    <row r="486375" spans="101:101">
      <c r="CW486375" s="2210"/>
    </row>
    <row r="486376" spans="101:101">
      <c r="CW486376" s="2195"/>
    </row>
    <row r="486400" spans="101:101">
      <c r="CW486400" s="2210"/>
    </row>
    <row r="486401" spans="101:101">
      <c r="CW486401" s="2195"/>
    </row>
    <row r="486425" spans="101:101">
      <c r="CW486425" s="2210"/>
    </row>
    <row r="486426" spans="101:101">
      <c r="CW486426" s="2195"/>
    </row>
    <row r="486450" spans="101:101">
      <c r="CW486450" s="2210"/>
    </row>
    <row r="486451" spans="101:101">
      <c r="CW486451" s="2195"/>
    </row>
    <row r="486475" spans="101:101">
      <c r="CW486475" s="2210"/>
    </row>
    <row r="486476" spans="101:101">
      <c r="CW486476" s="2195"/>
    </row>
    <row r="486500" spans="101:101">
      <c r="CW486500" s="2210"/>
    </row>
    <row r="486501" spans="101:101">
      <c r="CW486501" s="2195"/>
    </row>
    <row r="486525" spans="101:101">
      <c r="CW486525" s="2210"/>
    </row>
    <row r="486526" spans="101:101">
      <c r="CW486526" s="2195"/>
    </row>
    <row r="486550" spans="101:101">
      <c r="CW486550" s="2210"/>
    </row>
    <row r="486551" spans="101:101">
      <c r="CW486551" s="2195"/>
    </row>
    <row r="486575" spans="101:101">
      <c r="CW486575" s="2210"/>
    </row>
    <row r="486576" spans="101:101">
      <c r="CW486576" s="2195"/>
    </row>
    <row r="486600" spans="101:101">
      <c r="CW486600" s="2210"/>
    </row>
    <row r="486601" spans="101:101">
      <c r="CW486601" s="2195"/>
    </row>
    <row r="486625" spans="101:101">
      <c r="CW486625" s="2210"/>
    </row>
    <row r="486626" spans="101:101">
      <c r="CW486626" s="2195"/>
    </row>
    <row r="486650" spans="101:101">
      <c r="CW486650" s="2210"/>
    </row>
    <row r="486651" spans="101:101">
      <c r="CW486651" s="2195"/>
    </row>
    <row r="486675" spans="101:101">
      <c r="CW486675" s="2210"/>
    </row>
    <row r="486676" spans="101:101">
      <c r="CW486676" s="2195"/>
    </row>
    <row r="486700" spans="101:101">
      <c r="CW486700" s="2210"/>
    </row>
    <row r="486701" spans="101:101">
      <c r="CW486701" s="2195"/>
    </row>
    <row r="486725" spans="101:101">
      <c r="CW486725" s="2210"/>
    </row>
    <row r="486726" spans="101:101">
      <c r="CW486726" s="2195"/>
    </row>
    <row r="486750" spans="101:101">
      <c r="CW486750" s="2210"/>
    </row>
    <row r="486751" spans="101:101">
      <c r="CW486751" s="2195"/>
    </row>
    <row r="486775" spans="101:101">
      <c r="CW486775" s="2210"/>
    </row>
    <row r="486776" spans="101:101">
      <c r="CW486776" s="2195"/>
    </row>
    <row r="486800" spans="101:101">
      <c r="CW486800" s="2210"/>
    </row>
    <row r="486801" spans="101:101">
      <c r="CW486801" s="2195"/>
    </row>
    <row r="486825" spans="101:101">
      <c r="CW486825" s="2210"/>
    </row>
    <row r="486826" spans="101:101">
      <c r="CW486826" s="2195"/>
    </row>
    <row r="486850" spans="101:101">
      <c r="CW486850" s="2210"/>
    </row>
    <row r="486851" spans="101:101">
      <c r="CW486851" s="2195"/>
    </row>
    <row r="486875" spans="101:101">
      <c r="CW486875" s="2210"/>
    </row>
    <row r="486876" spans="101:101">
      <c r="CW486876" s="2195"/>
    </row>
    <row r="486900" spans="101:101">
      <c r="CW486900" s="2210"/>
    </row>
    <row r="486901" spans="101:101">
      <c r="CW486901" s="2195"/>
    </row>
    <row r="486925" spans="101:101">
      <c r="CW486925" s="2210"/>
    </row>
    <row r="486926" spans="101:101">
      <c r="CW486926" s="2195"/>
    </row>
    <row r="486950" spans="101:101">
      <c r="CW486950" s="2210"/>
    </row>
    <row r="486951" spans="101:101">
      <c r="CW486951" s="2195"/>
    </row>
    <row r="486975" spans="101:101">
      <c r="CW486975" s="2210"/>
    </row>
    <row r="486976" spans="101:101">
      <c r="CW486976" s="2195"/>
    </row>
    <row r="487000" spans="101:101">
      <c r="CW487000" s="2210"/>
    </row>
    <row r="487001" spans="101:101">
      <c r="CW487001" s="2195"/>
    </row>
    <row r="487025" spans="101:101">
      <c r="CW487025" s="2210"/>
    </row>
    <row r="487026" spans="101:101">
      <c r="CW487026" s="2195"/>
    </row>
    <row r="487050" spans="101:101">
      <c r="CW487050" s="2210"/>
    </row>
    <row r="487051" spans="101:101">
      <c r="CW487051" s="2195"/>
    </row>
    <row r="487075" spans="101:101">
      <c r="CW487075" s="2210"/>
    </row>
    <row r="487076" spans="101:101">
      <c r="CW487076" s="2195"/>
    </row>
    <row r="487100" spans="101:101">
      <c r="CW487100" s="2210"/>
    </row>
    <row r="487101" spans="101:101">
      <c r="CW487101" s="2195"/>
    </row>
    <row r="487125" spans="101:101">
      <c r="CW487125" s="2210"/>
    </row>
    <row r="487126" spans="101:101">
      <c r="CW487126" s="2195"/>
    </row>
    <row r="487150" spans="101:101">
      <c r="CW487150" s="2210"/>
    </row>
    <row r="487151" spans="101:101">
      <c r="CW487151" s="2195"/>
    </row>
    <row r="487175" spans="101:101">
      <c r="CW487175" s="2210"/>
    </row>
    <row r="487176" spans="101:101">
      <c r="CW487176" s="2195"/>
    </row>
    <row r="487200" spans="101:101">
      <c r="CW487200" s="2210"/>
    </row>
    <row r="487201" spans="101:101">
      <c r="CW487201" s="2195"/>
    </row>
    <row r="487225" spans="101:101">
      <c r="CW487225" s="2210"/>
    </row>
    <row r="487226" spans="101:101">
      <c r="CW487226" s="2195"/>
    </row>
    <row r="487250" spans="101:101">
      <c r="CW487250" s="2210"/>
    </row>
    <row r="487251" spans="101:101">
      <c r="CW487251" s="2195"/>
    </row>
    <row r="487275" spans="101:101">
      <c r="CW487275" s="2210"/>
    </row>
    <row r="487276" spans="101:101">
      <c r="CW487276" s="2195"/>
    </row>
    <row r="487300" spans="101:101">
      <c r="CW487300" s="2210"/>
    </row>
    <row r="487301" spans="101:101">
      <c r="CW487301" s="2195"/>
    </row>
    <row r="487325" spans="101:101">
      <c r="CW487325" s="2210"/>
    </row>
    <row r="487326" spans="101:101">
      <c r="CW487326" s="2195"/>
    </row>
    <row r="487350" spans="101:101">
      <c r="CW487350" s="2210"/>
    </row>
    <row r="487351" spans="101:101">
      <c r="CW487351" s="2195"/>
    </row>
    <row r="487375" spans="101:101">
      <c r="CW487375" s="2210"/>
    </row>
    <row r="487376" spans="101:101">
      <c r="CW487376" s="2195"/>
    </row>
    <row r="487400" spans="101:101">
      <c r="CW487400" s="2210"/>
    </row>
    <row r="487401" spans="101:101">
      <c r="CW487401" s="2195"/>
    </row>
    <row r="487425" spans="101:101">
      <c r="CW487425" s="2210"/>
    </row>
    <row r="487426" spans="101:101">
      <c r="CW487426" s="2195"/>
    </row>
    <row r="487450" spans="101:101">
      <c r="CW487450" s="2210"/>
    </row>
    <row r="487451" spans="101:101">
      <c r="CW487451" s="2195"/>
    </row>
    <row r="487475" spans="101:101">
      <c r="CW487475" s="2210"/>
    </row>
    <row r="487476" spans="101:101">
      <c r="CW487476" s="2195"/>
    </row>
    <row r="487500" spans="101:101">
      <c r="CW487500" s="2210"/>
    </row>
    <row r="487501" spans="101:101">
      <c r="CW487501" s="2195"/>
    </row>
    <row r="487525" spans="101:101">
      <c r="CW487525" s="2210"/>
    </row>
    <row r="487526" spans="101:101">
      <c r="CW487526" s="2195"/>
    </row>
    <row r="487550" spans="101:101">
      <c r="CW487550" s="2210"/>
    </row>
    <row r="487551" spans="101:101">
      <c r="CW487551" s="2195"/>
    </row>
    <row r="487575" spans="101:101">
      <c r="CW487575" s="2210"/>
    </row>
    <row r="487576" spans="101:101">
      <c r="CW487576" s="2195"/>
    </row>
    <row r="487600" spans="101:101">
      <c r="CW487600" s="2210"/>
    </row>
    <row r="487601" spans="101:101">
      <c r="CW487601" s="2195"/>
    </row>
    <row r="487625" spans="101:101">
      <c r="CW487625" s="2210"/>
    </row>
    <row r="487626" spans="101:101">
      <c r="CW487626" s="2195"/>
    </row>
    <row r="487650" spans="101:101">
      <c r="CW487650" s="2210"/>
    </row>
    <row r="487651" spans="101:101">
      <c r="CW487651" s="2195"/>
    </row>
    <row r="487675" spans="101:101">
      <c r="CW487675" s="2210"/>
    </row>
    <row r="487676" spans="101:101">
      <c r="CW487676" s="2195"/>
    </row>
    <row r="487700" spans="101:101">
      <c r="CW487700" s="2210"/>
    </row>
    <row r="487701" spans="101:101">
      <c r="CW487701" s="2195"/>
    </row>
    <row r="487725" spans="101:101">
      <c r="CW487725" s="2210"/>
    </row>
    <row r="487726" spans="101:101">
      <c r="CW487726" s="2195"/>
    </row>
    <row r="487750" spans="101:101">
      <c r="CW487750" s="2210"/>
    </row>
    <row r="487751" spans="101:101">
      <c r="CW487751" s="2195"/>
    </row>
    <row r="487775" spans="101:101">
      <c r="CW487775" s="2210"/>
    </row>
    <row r="487776" spans="101:101">
      <c r="CW487776" s="2195"/>
    </row>
    <row r="487800" spans="101:101">
      <c r="CW487800" s="2210"/>
    </row>
    <row r="487801" spans="101:101">
      <c r="CW487801" s="2195"/>
    </row>
    <row r="487825" spans="101:101">
      <c r="CW487825" s="2210"/>
    </row>
    <row r="487826" spans="101:101">
      <c r="CW487826" s="2195"/>
    </row>
    <row r="487850" spans="101:101">
      <c r="CW487850" s="2210"/>
    </row>
    <row r="487851" spans="101:101">
      <c r="CW487851" s="2195"/>
    </row>
    <row r="487875" spans="101:101">
      <c r="CW487875" s="2210"/>
    </row>
    <row r="487876" spans="101:101">
      <c r="CW487876" s="2195"/>
    </row>
    <row r="487900" spans="101:101">
      <c r="CW487900" s="2210"/>
    </row>
    <row r="487901" spans="101:101">
      <c r="CW487901" s="2195"/>
    </row>
    <row r="487925" spans="101:101">
      <c r="CW487925" s="2210"/>
    </row>
    <row r="487926" spans="101:101">
      <c r="CW487926" s="2195"/>
    </row>
    <row r="487950" spans="101:101">
      <c r="CW487950" s="2210"/>
    </row>
    <row r="487951" spans="101:101">
      <c r="CW487951" s="2195"/>
    </row>
    <row r="487975" spans="101:101">
      <c r="CW487975" s="2210"/>
    </row>
    <row r="487976" spans="101:101">
      <c r="CW487976" s="2195"/>
    </row>
    <row r="488000" spans="101:101">
      <c r="CW488000" s="2210"/>
    </row>
    <row r="488001" spans="101:101">
      <c r="CW488001" s="2195"/>
    </row>
    <row r="488025" spans="101:101">
      <c r="CW488025" s="2210"/>
    </row>
    <row r="488026" spans="101:101">
      <c r="CW488026" s="2195"/>
    </row>
    <row r="488050" spans="101:101">
      <c r="CW488050" s="2210"/>
    </row>
    <row r="488051" spans="101:101">
      <c r="CW488051" s="2195"/>
    </row>
    <row r="488075" spans="101:101">
      <c r="CW488075" s="2210"/>
    </row>
    <row r="488076" spans="101:101">
      <c r="CW488076" s="2195"/>
    </row>
    <row r="488100" spans="101:101">
      <c r="CW488100" s="2210"/>
    </row>
    <row r="488101" spans="101:101">
      <c r="CW488101" s="2195"/>
    </row>
    <row r="488125" spans="101:101">
      <c r="CW488125" s="2210"/>
    </row>
    <row r="488126" spans="101:101">
      <c r="CW488126" s="2195"/>
    </row>
    <row r="488150" spans="101:101">
      <c r="CW488150" s="2210"/>
    </row>
    <row r="488151" spans="101:101">
      <c r="CW488151" s="2195"/>
    </row>
    <row r="488175" spans="101:101">
      <c r="CW488175" s="2210"/>
    </row>
    <row r="488176" spans="101:101">
      <c r="CW488176" s="2195"/>
    </row>
    <row r="488200" spans="101:101">
      <c r="CW488200" s="2210"/>
    </row>
    <row r="488201" spans="101:101">
      <c r="CW488201" s="2195"/>
    </row>
    <row r="488225" spans="101:101">
      <c r="CW488225" s="2210"/>
    </row>
    <row r="488226" spans="101:101">
      <c r="CW488226" s="2195"/>
    </row>
    <row r="488250" spans="101:101">
      <c r="CW488250" s="2210"/>
    </row>
    <row r="488251" spans="101:101">
      <c r="CW488251" s="2195"/>
    </row>
    <row r="488275" spans="101:101">
      <c r="CW488275" s="2210"/>
    </row>
    <row r="488276" spans="101:101">
      <c r="CW488276" s="2195"/>
    </row>
    <row r="488300" spans="101:101">
      <c r="CW488300" s="2210"/>
    </row>
    <row r="488301" spans="101:101">
      <c r="CW488301" s="2195"/>
    </row>
    <row r="488325" spans="101:101">
      <c r="CW488325" s="2210"/>
    </row>
    <row r="488326" spans="101:101">
      <c r="CW488326" s="2195"/>
    </row>
    <row r="488350" spans="101:101">
      <c r="CW488350" s="2210"/>
    </row>
    <row r="488351" spans="101:101">
      <c r="CW488351" s="2195"/>
    </row>
    <row r="488375" spans="101:101">
      <c r="CW488375" s="2210"/>
    </row>
    <row r="488376" spans="101:101">
      <c r="CW488376" s="2195"/>
    </row>
    <row r="488400" spans="101:101">
      <c r="CW488400" s="2210"/>
    </row>
    <row r="488401" spans="101:101">
      <c r="CW488401" s="2195"/>
    </row>
    <row r="488425" spans="101:101">
      <c r="CW488425" s="2210"/>
    </row>
    <row r="488426" spans="101:101">
      <c r="CW488426" s="2195"/>
    </row>
    <row r="488450" spans="101:101">
      <c r="CW488450" s="2210"/>
    </row>
    <row r="488451" spans="101:101">
      <c r="CW488451" s="2195"/>
    </row>
    <row r="488475" spans="101:101">
      <c r="CW488475" s="2210"/>
    </row>
    <row r="488476" spans="101:101">
      <c r="CW488476" s="2195"/>
    </row>
    <row r="488500" spans="101:101">
      <c r="CW488500" s="2210"/>
    </row>
    <row r="488501" spans="101:101">
      <c r="CW488501" s="2195"/>
    </row>
    <row r="488525" spans="101:101">
      <c r="CW488525" s="2210"/>
    </row>
    <row r="488526" spans="101:101">
      <c r="CW488526" s="2195"/>
    </row>
    <row r="488550" spans="101:101">
      <c r="CW488550" s="2210"/>
    </row>
    <row r="488551" spans="101:101">
      <c r="CW488551" s="2195"/>
    </row>
    <row r="488575" spans="101:101">
      <c r="CW488575" s="2210"/>
    </row>
    <row r="488576" spans="101:101">
      <c r="CW488576" s="2195"/>
    </row>
    <row r="488600" spans="101:101">
      <c r="CW488600" s="2210"/>
    </row>
    <row r="488601" spans="101:101">
      <c r="CW488601" s="2195"/>
    </row>
    <row r="488625" spans="101:101">
      <c r="CW488625" s="2210"/>
    </row>
    <row r="488626" spans="101:101">
      <c r="CW488626" s="2195"/>
    </row>
    <row r="488650" spans="101:101">
      <c r="CW488650" s="2210"/>
    </row>
    <row r="488651" spans="101:101">
      <c r="CW488651" s="2195"/>
    </row>
    <row r="488675" spans="101:101">
      <c r="CW488675" s="2210"/>
    </row>
    <row r="488676" spans="101:101">
      <c r="CW488676" s="2195"/>
    </row>
    <row r="488700" spans="101:101">
      <c r="CW488700" s="2210"/>
    </row>
    <row r="488701" spans="101:101">
      <c r="CW488701" s="2195"/>
    </row>
    <row r="488725" spans="101:101">
      <c r="CW488725" s="2210"/>
    </row>
    <row r="488726" spans="101:101">
      <c r="CW488726" s="2195"/>
    </row>
    <row r="488750" spans="101:101">
      <c r="CW488750" s="2210"/>
    </row>
    <row r="488751" spans="101:101">
      <c r="CW488751" s="2195"/>
    </row>
    <row r="488775" spans="101:101">
      <c r="CW488775" s="2210"/>
    </row>
    <row r="488776" spans="101:101">
      <c r="CW488776" s="2195"/>
    </row>
    <row r="488800" spans="101:101">
      <c r="CW488800" s="2210"/>
    </row>
    <row r="488801" spans="101:101">
      <c r="CW488801" s="2195"/>
    </row>
    <row r="488825" spans="101:101">
      <c r="CW488825" s="2210"/>
    </row>
    <row r="488826" spans="101:101">
      <c r="CW488826" s="2195"/>
    </row>
    <row r="488850" spans="101:101">
      <c r="CW488850" s="2210"/>
    </row>
    <row r="488851" spans="101:101">
      <c r="CW488851" s="2195"/>
    </row>
    <row r="488875" spans="101:101">
      <c r="CW488875" s="2210"/>
    </row>
    <row r="488876" spans="101:101">
      <c r="CW488876" s="2195"/>
    </row>
    <row r="488900" spans="101:101">
      <c r="CW488900" s="2210"/>
    </row>
    <row r="488901" spans="101:101">
      <c r="CW488901" s="2195"/>
    </row>
    <row r="488925" spans="101:101">
      <c r="CW488925" s="2210"/>
    </row>
    <row r="488926" spans="101:101">
      <c r="CW488926" s="2195"/>
    </row>
    <row r="488950" spans="101:101">
      <c r="CW488950" s="2210"/>
    </row>
    <row r="488951" spans="101:101">
      <c r="CW488951" s="2195"/>
    </row>
    <row r="488975" spans="101:101">
      <c r="CW488975" s="2210"/>
    </row>
    <row r="488976" spans="101:101">
      <c r="CW488976" s="2195"/>
    </row>
    <row r="489000" spans="101:101">
      <c r="CW489000" s="2210"/>
    </row>
    <row r="489001" spans="101:101">
      <c r="CW489001" s="2195"/>
    </row>
    <row r="489025" spans="101:101">
      <c r="CW489025" s="2210"/>
    </row>
    <row r="489026" spans="101:101">
      <c r="CW489026" s="2195"/>
    </row>
    <row r="489050" spans="101:101">
      <c r="CW489050" s="2210"/>
    </row>
    <row r="489051" spans="101:101">
      <c r="CW489051" s="2195"/>
    </row>
    <row r="489075" spans="101:101">
      <c r="CW489075" s="2210"/>
    </row>
    <row r="489076" spans="101:101">
      <c r="CW489076" s="2195"/>
    </row>
    <row r="489100" spans="101:101">
      <c r="CW489100" s="2210"/>
    </row>
    <row r="489101" spans="101:101">
      <c r="CW489101" s="2195"/>
    </row>
    <row r="489125" spans="101:101">
      <c r="CW489125" s="2210"/>
    </row>
    <row r="489126" spans="101:101">
      <c r="CW489126" s="2195"/>
    </row>
    <row r="489150" spans="101:101">
      <c r="CW489150" s="2210"/>
    </row>
    <row r="489151" spans="101:101">
      <c r="CW489151" s="2195"/>
    </row>
    <row r="489175" spans="101:101">
      <c r="CW489175" s="2210"/>
    </row>
    <row r="489176" spans="101:101">
      <c r="CW489176" s="2195"/>
    </row>
    <row r="489200" spans="101:101">
      <c r="CW489200" s="2210"/>
    </row>
    <row r="489201" spans="101:101">
      <c r="CW489201" s="2195"/>
    </row>
    <row r="489225" spans="101:101">
      <c r="CW489225" s="2210"/>
    </row>
    <row r="489226" spans="101:101">
      <c r="CW489226" s="2195"/>
    </row>
    <row r="489250" spans="101:101">
      <c r="CW489250" s="2210"/>
    </row>
    <row r="489251" spans="101:101">
      <c r="CW489251" s="2195"/>
    </row>
    <row r="489275" spans="101:101">
      <c r="CW489275" s="2210"/>
    </row>
    <row r="489276" spans="101:101">
      <c r="CW489276" s="2195"/>
    </row>
    <row r="489300" spans="101:101">
      <c r="CW489300" s="2210"/>
    </row>
    <row r="489301" spans="101:101">
      <c r="CW489301" s="2195"/>
    </row>
    <row r="489325" spans="101:101">
      <c r="CW489325" s="2210"/>
    </row>
    <row r="489326" spans="101:101">
      <c r="CW489326" s="2195"/>
    </row>
    <row r="489350" spans="101:101">
      <c r="CW489350" s="2210"/>
    </row>
    <row r="489351" spans="101:101">
      <c r="CW489351" s="2195"/>
    </row>
    <row r="489375" spans="101:101">
      <c r="CW489375" s="2210"/>
    </row>
    <row r="489376" spans="101:101">
      <c r="CW489376" s="2195"/>
    </row>
    <row r="489400" spans="101:101">
      <c r="CW489400" s="2210"/>
    </row>
    <row r="489401" spans="101:101">
      <c r="CW489401" s="2195"/>
    </row>
    <row r="489425" spans="101:101">
      <c r="CW489425" s="2210"/>
    </row>
    <row r="489426" spans="101:101">
      <c r="CW489426" s="2195"/>
    </row>
    <row r="489450" spans="101:101">
      <c r="CW489450" s="2210"/>
    </row>
    <row r="489451" spans="101:101">
      <c r="CW489451" s="2195"/>
    </row>
    <row r="489475" spans="101:101">
      <c r="CW489475" s="2210"/>
    </row>
    <row r="489476" spans="101:101">
      <c r="CW489476" s="2195"/>
    </row>
    <row r="489500" spans="101:101">
      <c r="CW489500" s="2210"/>
    </row>
    <row r="489501" spans="101:101">
      <c r="CW489501" s="2195"/>
    </row>
    <row r="489525" spans="101:101">
      <c r="CW489525" s="2210"/>
    </row>
    <row r="489526" spans="101:101">
      <c r="CW489526" s="2195"/>
    </row>
    <row r="489550" spans="101:101">
      <c r="CW489550" s="2210"/>
    </row>
    <row r="489551" spans="101:101">
      <c r="CW489551" s="2195"/>
    </row>
    <row r="489575" spans="101:101">
      <c r="CW489575" s="2210"/>
    </row>
    <row r="489576" spans="101:101">
      <c r="CW489576" s="2195"/>
    </row>
    <row r="489600" spans="101:101">
      <c r="CW489600" s="2210"/>
    </row>
    <row r="489601" spans="101:101">
      <c r="CW489601" s="2195"/>
    </row>
    <row r="489625" spans="101:101">
      <c r="CW489625" s="2210"/>
    </row>
    <row r="489626" spans="101:101">
      <c r="CW489626" s="2195"/>
    </row>
    <row r="489650" spans="101:101">
      <c r="CW489650" s="2210"/>
    </row>
    <row r="489651" spans="101:101">
      <c r="CW489651" s="2195"/>
    </row>
    <row r="489675" spans="101:101">
      <c r="CW489675" s="2210"/>
    </row>
    <row r="489676" spans="101:101">
      <c r="CW489676" s="2195"/>
    </row>
    <row r="489700" spans="101:101">
      <c r="CW489700" s="2210"/>
    </row>
    <row r="489701" spans="101:101">
      <c r="CW489701" s="2195"/>
    </row>
    <row r="489725" spans="101:101">
      <c r="CW489725" s="2210"/>
    </row>
    <row r="489726" spans="101:101">
      <c r="CW489726" s="2195"/>
    </row>
    <row r="489750" spans="101:101">
      <c r="CW489750" s="2210"/>
    </row>
    <row r="489751" spans="101:101">
      <c r="CW489751" s="2195"/>
    </row>
    <row r="489775" spans="101:101">
      <c r="CW489775" s="2210"/>
    </row>
    <row r="489776" spans="101:101">
      <c r="CW489776" s="2195"/>
    </row>
    <row r="489800" spans="101:101">
      <c r="CW489800" s="2210"/>
    </row>
    <row r="489801" spans="101:101">
      <c r="CW489801" s="2195"/>
    </row>
    <row r="489825" spans="101:101">
      <c r="CW489825" s="2210"/>
    </row>
    <row r="489826" spans="101:101">
      <c r="CW489826" s="2195"/>
    </row>
    <row r="489850" spans="101:101">
      <c r="CW489850" s="2210"/>
    </row>
    <row r="489851" spans="101:101">
      <c r="CW489851" s="2195"/>
    </row>
    <row r="489875" spans="101:101">
      <c r="CW489875" s="2210"/>
    </row>
    <row r="489876" spans="101:101">
      <c r="CW489876" s="2195"/>
    </row>
    <row r="489900" spans="101:101">
      <c r="CW489900" s="2210"/>
    </row>
    <row r="489901" spans="101:101">
      <c r="CW489901" s="2195"/>
    </row>
    <row r="489925" spans="101:101">
      <c r="CW489925" s="2210"/>
    </row>
    <row r="489926" spans="101:101">
      <c r="CW489926" s="2195"/>
    </row>
    <row r="489950" spans="101:101">
      <c r="CW489950" s="2210"/>
    </row>
    <row r="489951" spans="101:101">
      <c r="CW489951" s="2195"/>
    </row>
    <row r="489975" spans="101:101">
      <c r="CW489975" s="2210"/>
    </row>
    <row r="489976" spans="101:101">
      <c r="CW489976" s="2195"/>
    </row>
    <row r="490000" spans="101:101">
      <c r="CW490000" s="2210"/>
    </row>
    <row r="490001" spans="101:101">
      <c r="CW490001" s="2195"/>
    </row>
    <row r="490025" spans="101:101">
      <c r="CW490025" s="2210"/>
    </row>
    <row r="490026" spans="101:101">
      <c r="CW490026" s="2195"/>
    </row>
    <row r="490050" spans="101:101">
      <c r="CW490050" s="2210"/>
    </row>
    <row r="490051" spans="101:101">
      <c r="CW490051" s="2195"/>
    </row>
    <row r="490075" spans="101:101">
      <c r="CW490075" s="2210"/>
    </row>
    <row r="490076" spans="101:101">
      <c r="CW490076" s="2195"/>
    </row>
    <row r="490100" spans="101:101">
      <c r="CW490100" s="2210"/>
    </row>
    <row r="490101" spans="101:101">
      <c r="CW490101" s="2195"/>
    </row>
    <row r="490125" spans="101:101">
      <c r="CW490125" s="2210"/>
    </row>
    <row r="490126" spans="101:101">
      <c r="CW490126" s="2195"/>
    </row>
    <row r="490150" spans="101:101">
      <c r="CW490150" s="2210"/>
    </row>
    <row r="490151" spans="101:101">
      <c r="CW490151" s="2195"/>
    </row>
    <row r="490175" spans="101:101">
      <c r="CW490175" s="2210"/>
    </row>
    <row r="490176" spans="101:101">
      <c r="CW490176" s="2195"/>
    </row>
    <row r="490200" spans="101:101">
      <c r="CW490200" s="2210"/>
    </row>
    <row r="490201" spans="101:101">
      <c r="CW490201" s="2195"/>
    </row>
    <row r="490225" spans="101:101">
      <c r="CW490225" s="2210"/>
    </row>
    <row r="490226" spans="101:101">
      <c r="CW490226" s="2195"/>
    </row>
    <row r="490250" spans="101:101">
      <c r="CW490250" s="2210"/>
    </row>
    <row r="490251" spans="101:101">
      <c r="CW490251" s="2195"/>
    </row>
    <row r="490275" spans="101:101">
      <c r="CW490275" s="2210"/>
    </row>
    <row r="490276" spans="101:101">
      <c r="CW490276" s="2195"/>
    </row>
    <row r="490300" spans="101:101">
      <c r="CW490300" s="2210"/>
    </row>
    <row r="490301" spans="101:101">
      <c r="CW490301" s="2195"/>
    </row>
    <row r="490325" spans="101:101">
      <c r="CW490325" s="2210"/>
    </row>
    <row r="490326" spans="101:101">
      <c r="CW490326" s="2195"/>
    </row>
    <row r="490350" spans="101:101">
      <c r="CW490350" s="2210"/>
    </row>
    <row r="490351" spans="101:101">
      <c r="CW490351" s="2195"/>
    </row>
    <row r="490375" spans="101:101">
      <c r="CW490375" s="2210"/>
    </row>
    <row r="490376" spans="101:101">
      <c r="CW490376" s="2195"/>
    </row>
    <row r="490400" spans="101:101">
      <c r="CW490400" s="2210"/>
    </row>
    <row r="490401" spans="101:101">
      <c r="CW490401" s="2195"/>
    </row>
    <row r="490425" spans="101:101">
      <c r="CW490425" s="2210"/>
    </row>
    <row r="490426" spans="101:101">
      <c r="CW490426" s="2195"/>
    </row>
    <row r="490450" spans="101:101">
      <c r="CW490450" s="2210"/>
    </row>
    <row r="490451" spans="101:101">
      <c r="CW490451" s="2195"/>
    </row>
    <row r="490475" spans="101:101">
      <c r="CW490475" s="2210"/>
    </row>
    <row r="490476" spans="101:101">
      <c r="CW490476" s="2195"/>
    </row>
    <row r="490500" spans="101:101">
      <c r="CW490500" s="2210"/>
    </row>
    <row r="490501" spans="101:101">
      <c r="CW490501" s="2195"/>
    </row>
    <row r="490525" spans="101:101">
      <c r="CW490525" s="2210"/>
    </row>
    <row r="490526" spans="101:101">
      <c r="CW490526" s="2195"/>
    </row>
    <row r="490550" spans="101:101">
      <c r="CW490550" s="2210"/>
    </row>
    <row r="490551" spans="101:101">
      <c r="CW490551" s="2195"/>
    </row>
    <row r="490575" spans="101:101">
      <c r="CW490575" s="2210"/>
    </row>
    <row r="490576" spans="101:101">
      <c r="CW490576" s="2195"/>
    </row>
    <row r="490600" spans="101:101">
      <c r="CW490600" s="2210"/>
    </row>
    <row r="490601" spans="101:101">
      <c r="CW490601" s="2195"/>
    </row>
    <row r="490625" spans="101:101">
      <c r="CW490625" s="2210"/>
    </row>
    <row r="490626" spans="101:101">
      <c r="CW490626" s="2195"/>
    </row>
    <row r="490650" spans="101:101">
      <c r="CW490650" s="2210"/>
    </row>
    <row r="490651" spans="101:101">
      <c r="CW490651" s="2195"/>
    </row>
    <row r="490675" spans="101:101">
      <c r="CW490675" s="2210"/>
    </row>
    <row r="490676" spans="101:101">
      <c r="CW490676" s="2195"/>
    </row>
    <row r="490700" spans="101:101">
      <c r="CW490700" s="2210"/>
    </row>
    <row r="490701" spans="101:101">
      <c r="CW490701" s="2195"/>
    </row>
    <row r="490725" spans="101:101">
      <c r="CW490725" s="2210"/>
    </row>
    <row r="490726" spans="101:101">
      <c r="CW490726" s="2195"/>
    </row>
    <row r="490750" spans="101:101">
      <c r="CW490750" s="2210"/>
    </row>
    <row r="490751" spans="101:101">
      <c r="CW490751" s="2195"/>
    </row>
    <row r="490775" spans="101:101">
      <c r="CW490775" s="2210"/>
    </row>
    <row r="490776" spans="101:101">
      <c r="CW490776" s="2195"/>
    </row>
    <row r="490800" spans="101:101">
      <c r="CW490800" s="2210"/>
    </row>
    <row r="490801" spans="101:101">
      <c r="CW490801" s="2195"/>
    </row>
    <row r="490825" spans="101:101">
      <c r="CW490825" s="2210"/>
    </row>
    <row r="490826" spans="101:101">
      <c r="CW490826" s="2195"/>
    </row>
    <row r="490850" spans="101:101">
      <c r="CW490850" s="2210"/>
    </row>
    <row r="490851" spans="101:101">
      <c r="CW490851" s="2195"/>
    </row>
    <row r="490875" spans="101:101">
      <c r="CW490875" s="2210"/>
    </row>
    <row r="490876" spans="101:101">
      <c r="CW490876" s="2195"/>
    </row>
    <row r="490900" spans="101:101">
      <c r="CW490900" s="2210"/>
    </row>
    <row r="490901" spans="101:101">
      <c r="CW490901" s="2195"/>
    </row>
    <row r="490925" spans="101:101">
      <c r="CW490925" s="2210"/>
    </row>
    <row r="490926" spans="101:101">
      <c r="CW490926" s="2195"/>
    </row>
    <row r="490950" spans="101:101">
      <c r="CW490950" s="2210"/>
    </row>
    <row r="490951" spans="101:101">
      <c r="CW490951" s="2195"/>
    </row>
    <row r="490975" spans="101:101">
      <c r="CW490975" s="2210"/>
    </row>
    <row r="490976" spans="101:101">
      <c r="CW490976" s="2195"/>
    </row>
    <row r="491000" spans="101:101">
      <c r="CW491000" s="2210"/>
    </row>
    <row r="491001" spans="101:101">
      <c r="CW491001" s="2195"/>
    </row>
    <row r="491025" spans="101:101">
      <c r="CW491025" s="2210"/>
    </row>
    <row r="491026" spans="101:101">
      <c r="CW491026" s="2195"/>
    </row>
    <row r="491050" spans="101:101">
      <c r="CW491050" s="2210"/>
    </row>
    <row r="491051" spans="101:101">
      <c r="CW491051" s="2195"/>
    </row>
    <row r="491075" spans="101:101">
      <c r="CW491075" s="2210"/>
    </row>
    <row r="491076" spans="101:101">
      <c r="CW491076" s="2195"/>
    </row>
    <row r="491100" spans="101:101">
      <c r="CW491100" s="2210"/>
    </row>
    <row r="491101" spans="101:101">
      <c r="CW491101" s="2195"/>
    </row>
    <row r="491125" spans="101:101">
      <c r="CW491125" s="2210"/>
    </row>
    <row r="491126" spans="101:101">
      <c r="CW491126" s="2195"/>
    </row>
    <row r="491150" spans="101:101">
      <c r="CW491150" s="2210"/>
    </row>
    <row r="491151" spans="101:101">
      <c r="CW491151" s="2195"/>
    </row>
    <row r="491175" spans="101:101">
      <c r="CW491175" s="2210"/>
    </row>
    <row r="491176" spans="101:101">
      <c r="CW491176" s="2195"/>
    </row>
    <row r="491200" spans="101:101">
      <c r="CW491200" s="2210"/>
    </row>
    <row r="491201" spans="101:101">
      <c r="CW491201" s="2195"/>
    </row>
    <row r="491225" spans="101:101">
      <c r="CW491225" s="2210"/>
    </row>
    <row r="491226" spans="101:101">
      <c r="CW491226" s="2195"/>
    </row>
    <row r="491250" spans="101:101">
      <c r="CW491250" s="2210"/>
    </row>
    <row r="491251" spans="101:101">
      <c r="CW491251" s="2195"/>
    </row>
    <row r="491275" spans="101:101">
      <c r="CW491275" s="2210"/>
    </row>
    <row r="491276" spans="101:101">
      <c r="CW491276" s="2195"/>
    </row>
    <row r="491300" spans="101:101">
      <c r="CW491300" s="2210"/>
    </row>
    <row r="491301" spans="101:101">
      <c r="CW491301" s="2195"/>
    </row>
    <row r="491325" spans="101:101">
      <c r="CW491325" s="2210"/>
    </row>
    <row r="491326" spans="101:101">
      <c r="CW491326" s="2195"/>
    </row>
    <row r="491350" spans="101:101">
      <c r="CW491350" s="2210"/>
    </row>
    <row r="491351" spans="101:101">
      <c r="CW491351" s="2195"/>
    </row>
    <row r="491375" spans="101:101">
      <c r="CW491375" s="2210"/>
    </row>
    <row r="491376" spans="101:101">
      <c r="CW491376" s="2195"/>
    </row>
    <row r="491400" spans="101:101">
      <c r="CW491400" s="2210"/>
    </row>
    <row r="491401" spans="101:101">
      <c r="CW491401" s="2195"/>
    </row>
    <row r="491425" spans="101:101">
      <c r="CW491425" s="2210"/>
    </row>
    <row r="491426" spans="101:101">
      <c r="CW491426" s="2195"/>
    </row>
    <row r="491450" spans="101:101">
      <c r="CW491450" s="2210"/>
    </row>
    <row r="491451" spans="101:101">
      <c r="CW491451" s="2195"/>
    </row>
    <row r="491475" spans="101:101">
      <c r="CW491475" s="2210"/>
    </row>
    <row r="491476" spans="101:101">
      <c r="CW491476" s="2195"/>
    </row>
    <row r="491500" spans="101:101">
      <c r="CW491500" s="2210"/>
    </row>
    <row r="491501" spans="101:101">
      <c r="CW491501" s="2195"/>
    </row>
    <row r="491525" spans="101:101">
      <c r="CW491525" s="2210"/>
    </row>
    <row r="491526" spans="101:101">
      <c r="CW491526" s="2195"/>
    </row>
    <row r="491550" spans="101:101">
      <c r="CW491550" s="2210"/>
    </row>
    <row r="491551" spans="101:101">
      <c r="CW491551" s="2195"/>
    </row>
    <row r="491575" spans="101:101">
      <c r="CW491575" s="2210"/>
    </row>
    <row r="491576" spans="101:101">
      <c r="CW491576" s="2195"/>
    </row>
    <row r="491600" spans="101:101">
      <c r="CW491600" s="2210"/>
    </row>
    <row r="491601" spans="101:101">
      <c r="CW491601" s="2195"/>
    </row>
    <row r="491625" spans="101:101">
      <c r="CW491625" s="2210"/>
    </row>
    <row r="491626" spans="101:101">
      <c r="CW491626" s="2195"/>
    </row>
    <row r="491650" spans="101:101">
      <c r="CW491650" s="2210"/>
    </row>
    <row r="491651" spans="101:101">
      <c r="CW491651" s="2195"/>
    </row>
    <row r="491675" spans="101:101">
      <c r="CW491675" s="2210"/>
    </row>
    <row r="491676" spans="101:101">
      <c r="CW491676" s="2195"/>
    </row>
    <row r="491700" spans="101:101">
      <c r="CW491700" s="2210"/>
    </row>
    <row r="491701" spans="101:101">
      <c r="CW491701" s="2195"/>
    </row>
    <row r="491725" spans="101:101">
      <c r="CW491725" s="2210"/>
    </row>
    <row r="491726" spans="101:101">
      <c r="CW491726" s="2195"/>
    </row>
    <row r="491750" spans="101:101">
      <c r="CW491750" s="2210"/>
    </row>
    <row r="491751" spans="101:101">
      <c r="CW491751" s="2195"/>
    </row>
    <row r="491775" spans="101:101">
      <c r="CW491775" s="2210"/>
    </row>
    <row r="491776" spans="101:101">
      <c r="CW491776" s="2195"/>
    </row>
    <row r="491800" spans="101:101">
      <c r="CW491800" s="2210"/>
    </row>
    <row r="491801" spans="101:101">
      <c r="CW491801" s="2195"/>
    </row>
    <row r="491825" spans="101:101">
      <c r="CW491825" s="2210"/>
    </row>
    <row r="491826" spans="101:101">
      <c r="CW491826" s="2195"/>
    </row>
    <row r="491850" spans="101:101">
      <c r="CW491850" s="2210"/>
    </row>
    <row r="491851" spans="101:101">
      <c r="CW491851" s="2195"/>
    </row>
    <row r="491875" spans="101:101">
      <c r="CW491875" s="2210"/>
    </row>
    <row r="491876" spans="101:101">
      <c r="CW491876" s="2195"/>
    </row>
    <row r="491900" spans="101:101">
      <c r="CW491900" s="2210"/>
    </row>
    <row r="491901" spans="101:101">
      <c r="CW491901" s="2195"/>
    </row>
    <row r="491925" spans="101:101">
      <c r="CW491925" s="2210"/>
    </row>
    <row r="491926" spans="101:101">
      <c r="CW491926" s="2195"/>
    </row>
    <row r="491950" spans="101:101">
      <c r="CW491950" s="2210"/>
    </row>
    <row r="491951" spans="101:101">
      <c r="CW491951" s="2195"/>
    </row>
    <row r="491975" spans="101:101">
      <c r="CW491975" s="2210"/>
    </row>
    <row r="491976" spans="101:101">
      <c r="CW491976" s="2195"/>
    </row>
    <row r="492000" spans="101:101">
      <c r="CW492000" s="2210"/>
    </row>
    <row r="492001" spans="101:101">
      <c r="CW492001" s="2195"/>
    </row>
    <row r="492025" spans="101:101">
      <c r="CW492025" s="2210"/>
    </row>
    <row r="492026" spans="101:101">
      <c r="CW492026" s="2195"/>
    </row>
    <row r="492050" spans="101:101">
      <c r="CW492050" s="2210"/>
    </row>
    <row r="492051" spans="101:101">
      <c r="CW492051" s="2195"/>
    </row>
    <row r="492075" spans="101:101">
      <c r="CW492075" s="2210"/>
    </row>
    <row r="492076" spans="101:101">
      <c r="CW492076" s="2195"/>
    </row>
    <row r="492100" spans="101:101">
      <c r="CW492100" s="2210"/>
    </row>
    <row r="492101" spans="101:101">
      <c r="CW492101" s="2195"/>
    </row>
    <row r="492125" spans="101:101">
      <c r="CW492125" s="2210"/>
    </row>
    <row r="492126" spans="101:101">
      <c r="CW492126" s="2195"/>
    </row>
    <row r="492150" spans="101:101">
      <c r="CW492150" s="2210"/>
    </row>
    <row r="492151" spans="101:101">
      <c r="CW492151" s="2195"/>
    </row>
    <row r="492175" spans="101:101">
      <c r="CW492175" s="2210"/>
    </row>
    <row r="492176" spans="101:101">
      <c r="CW492176" s="2195"/>
    </row>
    <row r="492200" spans="101:101">
      <c r="CW492200" s="2210"/>
    </row>
    <row r="492201" spans="101:101">
      <c r="CW492201" s="2195"/>
    </row>
    <row r="492225" spans="101:101">
      <c r="CW492225" s="2210"/>
    </row>
    <row r="492226" spans="101:101">
      <c r="CW492226" s="2195"/>
    </row>
    <row r="492250" spans="101:101">
      <c r="CW492250" s="2210"/>
    </row>
    <row r="492251" spans="101:101">
      <c r="CW492251" s="2195"/>
    </row>
    <row r="492275" spans="101:101">
      <c r="CW492275" s="2210"/>
    </row>
    <row r="492276" spans="101:101">
      <c r="CW492276" s="2195"/>
    </row>
    <row r="492300" spans="101:101">
      <c r="CW492300" s="2210"/>
    </row>
    <row r="492301" spans="101:101">
      <c r="CW492301" s="2195"/>
    </row>
    <row r="492325" spans="101:101">
      <c r="CW492325" s="2210"/>
    </row>
    <row r="492326" spans="101:101">
      <c r="CW492326" s="2195"/>
    </row>
    <row r="492350" spans="101:101">
      <c r="CW492350" s="2210"/>
    </row>
    <row r="492351" spans="101:101">
      <c r="CW492351" s="2195"/>
    </row>
    <row r="492375" spans="101:101">
      <c r="CW492375" s="2210"/>
    </row>
    <row r="492376" spans="101:101">
      <c r="CW492376" s="2195"/>
    </row>
    <row r="492400" spans="101:101">
      <c r="CW492400" s="2210"/>
    </row>
    <row r="492401" spans="101:101">
      <c r="CW492401" s="2195"/>
    </row>
    <row r="492425" spans="101:101">
      <c r="CW492425" s="2210"/>
    </row>
    <row r="492426" spans="101:101">
      <c r="CW492426" s="2195"/>
    </row>
    <row r="492450" spans="101:101">
      <c r="CW492450" s="2210"/>
    </row>
    <row r="492451" spans="101:101">
      <c r="CW492451" s="2195"/>
    </row>
    <row r="492475" spans="101:101">
      <c r="CW492475" s="2210"/>
    </row>
    <row r="492476" spans="101:101">
      <c r="CW492476" s="2195"/>
    </row>
    <row r="492500" spans="101:101">
      <c r="CW492500" s="2210"/>
    </row>
    <row r="492501" spans="101:101">
      <c r="CW492501" s="2195"/>
    </row>
    <row r="492525" spans="101:101">
      <c r="CW492525" s="2210"/>
    </row>
    <row r="492526" spans="101:101">
      <c r="CW492526" s="2195"/>
    </row>
    <row r="492550" spans="101:101">
      <c r="CW492550" s="2210"/>
    </row>
    <row r="492551" spans="101:101">
      <c r="CW492551" s="2195"/>
    </row>
    <row r="492575" spans="101:101">
      <c r="CW492575" s="2210"/>
    </row>
    <row r="492576" spans="101:101">
      <c r="CW492576" s="2195"/>
    </row>
    <row r="492600" spans="101:101">
      <c r="CW492600" s="2210"/>
    </row>
    <row r="492601" spans="101:101">
      <c r="CW492601" s="2195"/>
    </row>
    <row r="492625" spans="101:101">
      <c r="CW492625" s="2210"/>
    </row>
    <row r="492626" spans="101:101">
      <c r="CW492626" s="2195"/>
    </row>
    <row r="492650" spans="101:101">
      <c r="CW492650" s="2210"/>
    </row>
    <row r="492651" spans="101:101">
      <c r="CW492651" s="2195"/>
    </row>
    <row r="492675" spans="101:101">
      <c r="CW492675" s="2210"/>
    </row>
    <row r="492676" spans="101:101">
      <c r="CW492676" s="2195"/>
    </row>
    <row r="492700" spans="101:101">
      <c r="CW492700" s="2210"/>
    </row>
    <row r="492701" spans="101:101">
      <c r="CW492701" s="2195"/>
    </row>
    <row r="492725" spans="101:101">
      <c r="CW492725" s="2210"/>
    </row>
    <row r="492726" spans="101:101">
      <c r="CW492726" s="2195"/>
    </row>
    <row r="492750" spans="101:101">
      <c r="CW492750" s="2210"/>
    </row>
    <row r="492751" spans="101:101">
      <c r="CW492751" s="2195"/>
    </row>
    <row r="492775" spans="101:101">
      <c r="CW492775" s="2210"/>
    </row>
    <row r="492776" spans="101:101">
      <c r="CW492776" s="2195"/>
    </row>
    <row r="492800" spans="101:101">
      <c r="CW492800" s="2210"/>
    </row>
    <row r="492801" spans="101:101">
      <c r="CW492801" s="2195"/>
    </row>
    <row r="492825" spans="101:101">
      <c r="CW492825" s="2210"/>
    </row>
    <row r="492826" spans="101:101">
      <c r="CW492826" s="2195"/>
    </row>
    <row r="492850" spans="101:101">
      <c r="CW492850" s="2210"/>
    </row>
    <row r="492851" spans="101:101">
      <c r="CW492851" s="2195"/>
    </row>
    <row r="492875" spans="101:101">
      <c r="CW492875" s="2210"/>
    </row>
    <row r="492876" spans="101:101">
      <c r="CW492876" s="2195"/>
    </row>
    <row r="492900" spans="101:101">
      <c r="CW492900" s="2210"/>
    </row>
    <row r="492901" spans="101:101">
      <c r="CW492901" s="2195"/>
    </row>
    <row r="492925" spans="101:101">
      <c r="CW492925" s="2210"/>
    </row>
    <row r="492926" spans="101:101">
      <c r="CW492926" s="2195"/>
    </row>
    <row r="492950" spans="101:101">
      <c r="CW492950" s="2210"/>
    </row>
    <row r="492951" spans="101:101">
      <c r="CW492951" s="2195"/>
    </row>
    <row r="492975" spans="101:101">
      <c r="CW492975" s="2210"/>
    </row>
    <row r="492976" spans="101:101">
      <c r="CW492976" s="2195"/>
    </row>
    <row r="493000" spans="101:101">
      <c r="CW493000" s="2210"/>
    </row>
    <row r="493001" spans="101:101">
      <c r="CW493001" s="2195"/>
    </row>
    <row r="493025" spans="101:101">
      <c r="CW493025" s="2210"/>
    </row>
    <row r="493026" spans="101:101">
      <c r="CW493026" s="2195"/>
    </row>
    <row r="493050" spans="101:101">
      <c r="CW493050" s="2210"/>
    </row>
    <row r="493051" spans="101:101">
      <c r="CW493051" s="2195"/>
    </row>
    <row r="493075" spans="101:101">
      <c r="CW493075" s="2210"/>
    </row>
    <row r="493076" spans="101:101">
      <c r="CW493076" s="2195"/>
    </row>
    <row r="493100" spans="101:101">
      <c r="CW493100" s="2210"/>
    </row>
    <row r="493101" spans="101:101">
      <c r="CW493101" s="2195"/>
    </row>
    <row r="493125" spans="101:101">
      <c r="CW493125" s="2210"/>
    </row>
    <row r="493126" spans="101:101">
      <c r="CW493126" s="2195"/>
    </row>
    <row r="493150" spans="101:101">
      <c r="CW493150" s="2210"/>
    </row>
    <row r="493151" spans="101:101">
      <c r="CW493151" s="2195"/>
    </row>
    <row r="493175" spans="101:101">
      <c r="CW493175" s="2210"/>
    </row>
    <row r="493176" spans="101:101">
      <c r="CW493176" s="2195"/>
    </row>
    <row r="493200" spans="101:101">
      <c r="CW493200" s="2210"/>
    </row>
    <row r="493201" spans="101:101">
      <c r="CW493201" s="2195"/>
    </row>
    <row r="493225" spans="101:101">
      <c r="CW493225" s="2210"/>
    </row>
    <row r="493226" spans="101:101">
      <c r="CW493226" s="2195"/>
    </row>
    <row r="493250" spans="101:101">
      <c r="CW493250" s="2210"/>
    </row>
    <row r="493251" spans="101:101">
      <c r="CW493251" s="2195"/>
    </row>
    <row r="493275" spans="101:101">
      <c r="CW493275" s="2210"/>
    </row>
    <row r="493276" spans="101:101">
      <c r="CW493276" s="2195"/>
    </row>
    <row r="493300" spans="101:101">
      <c r="CW493300" s="2210"/>
    </row>
    <row r="493301" spans="101:101">
      <c r="CW493301" s="2195"/>
    </row>
    <row r="493325" spans="101:101">
      <c r="CW493325" s="2210"/>
    </row>
    <row r="493326" spans="101:101">
      <c r="CW493326" s="2195"/>
    </row>
    <row r="493350" spans="101:101">
      <c r="CW493350" s="2210"/>
    </row>
    <row r="493351" spans="101:101">
      <c r="CW493351" s="2195"/>
    </row>
    <row r="493375" spans="101:101">
      <c r="CW493375" s="2210"/>
    </row>
    <row r="493376" spans="101:101">
      <c r="CW493376" s="2195"/>
    </row>
    <row r="493400" spans="101:101">
      <c r="CW493400" s="2210"/>
    </row>
    <row r="493401" spans="101:101">
      <c r="CW493401" s="2195"/>
    </row>
    <row r="493425" spans="101:101">
      <c r="CW493425" s="2210"/>
    </row>
    <row r="493426" spans="101:101">
      <c r="CW493426" s="2195"/>
    </row>
    <row r="493450" spans="101:101">
      <c r="CW493450" s="2210"/>
    </row>
    <row r="493451" spans="101:101">
      <c r="CW493451" s="2195"/>
    </row>
    <row r="493475" spans="101:101">
      <c r="CW493475" s="2210"/>
    </row>
    <row r="493476" spans="101:101">
      <c r="CW493476" s="2195"/>
    </row>
    <row r="493500" spans="101:101">
      <c r="CW493500" s="2210"/>
    </row>
    <row r="493501" spans="101:101">
      <c r="CW493501" s="2195"/>
    </row>
    <row r="493525" spans="101:101">
      <c r="CW493525" s="2210"/>
    </row>
    <row r="493526" spans="101:101">
      <c r="CW493526" s="2195"/>
    </row>
    <row r="493550" spans="101:101">
      <c r="CW493550" s="2210"/>
    </row>
    <row r="493551" spans="101:101">
      <c r="CW493551" s="2195"/>
    </row>
    <row r="493575" spans="101:101">
      <c r="CW493575" s="2210"/>
    </row>
    <row r="493576" spans="101:101">
      <c r="CW493576" s="2195"/>
    </row>
    <row r="493600" spans="101:101">
      <c r="CW493600" s="2210"/>
    </row>
    <row r="493601" spans="101:101">
      <c r="CW493601" s="2195"/>
    </row>
    <row r="493625" spans="101:101">
      <c r="CW493625" s="2210"/>
    </row>
    <row r="493626" spans="101:101">
      <c r="CW493626" s="2195"/>
    </row>
    <row r="493650" spans="101:101">
      <c r="CW493650" s="2210"/>
    </row>
    <row r="493651" spans="101:101">
      <c r="CW493651" s="2195"/>
    </row>
    <row r="493675" spans="101:101">
      <c r="CW493675" s="2210"/>
    </row>
    <row r="493676" spans="101:101">
      <c r="CW493676" s="2195"/>
    </row>
    <row r="493700" spans="101:101">
      <c r="CW493700" s="2210"/>
    </row>
    <row r="493701" spans="101:101">
      <c r="CW493701" s="2195"/>
    </row>
    <row r="493725" spans="101:101">
      <c r="CW493725" s="2210"/>
    </row>
    <row r="493726" spans="101:101">
      <c r="CW493726" s="2195"/>
    </row>
    <row r="493750" spans="101:101">
      <c r="CW493750" s="2210"/>
    </row>
    <row r="493751" spans="101:101">
      <c r="CW493751" s="2195"/>
    </row>
    <row r="493775" spans="101:101">
      <c r="CW493775" s="2210"/>
    </row>
    <row r="493776" spans="101:101">
      <c r="CW493776" s="2195"/>
    </row>
    <row r="493800" spans="101:101">
      <c r="CW493800" s="2210"/>
    </row>
    <row r="493801" spans="101:101">
      <c r="CW493801" s="2195"/>
    </row>
    <row r="493825" spans="101:101">
      <c r="CW493825" s="2210"/>
    </row>
    <row r="493826" spans="101:101">
      <c r="CW493826" s="2195"/>
    </row>
    <row r="493850" spans="101:101">
      <c r="CW493850" s="2210"/>
    </row>
    <row r="493851" spans="101:101">
      <c r="CW493851" s="2195"/>
    </row>
    <row r="493875" spans="101:101">
      <c r="CW493875" s="2210"/>
    </row>
    <row r="493876" spans="101:101">
      <c r="CW493876" s="2195"/>
    </row>
    <row r="493900" spans="101:101">
      <c r="CW493900" s="2210"/>
    </row>
    <row r="493901" spans="101:101">
      <c r="CW493901" s="2195"/>
    </row>
    <row r="493925" spans="101:101">
      <c r="CW493925" s="2210"/>
    </row>
    <row r="493926" spans="101:101">
      <c r="CW493926" s="2195"/>
    </row>
    <row r="493950" spans="101:101">
      <c r="CW493950" s="2210"/>
    </row>
    <row r="493951" spans="101:101">
      <c r="CW493951" s="2195"/>
    </row>
    <row r="493975" spans="101:101">
      <c r="CW493975" s="2210"/>
    </row>
    <row r="493976" spans="101:101">
      <c r="CW493976" s="2195"/>
    </row>
    <row r="494000" spans="101:101">
      <c r="CW494000" s="2210"/>
    </row>
    <row r="494001" spans="101:101">
      <c r="CW494001" s="2195"/>
    </row>
    <row r="494025" spans="101:101">
      <c r="CW494025" s="2210"/>
    </row>
    <row r="494026" spans="101:101">
      <c r="CW494026" s="2195"/>
    </row>
    <row r="494050" spans="101:101">
      <c r="CW494050" s="2210"/>
    </row>
    <row r="494051" spans="101:101">
      <c r="CW494051" s="2195"/>
    </row>
    <row r="494075" spans="101:101">
      <c r="CW494075" s="2210"/>
    </row>
    <row r="494076" spans="101:101">
      <c r="CW494076" s="2195"/>
    </row>
    <row r="494100" spans="101:101">
      <c r="CW494100" s="2210"/>
    </row>
    <row r="494101" spans="101:101">
      <c r="CW494101" s="2195"/>
    </row>
    <row r="494125" spans="101:101">
      <c r="CW494125" s="2210"/>
    </row>
    <row r="494126" spans="101:101">
      <c r="CW494126" s="2195"/>
    </row>
    <row r="494150" spans="101:101">
      <c r="CW494150" s="2210"/>
    </row>
    <row r="494151" spans="101:101">
      <c r="CW494151" s="2195"/>
    </row>
    <row r="494175" spans="101:101">
      <c r="CW494175" s="2210"/>
    </row>
    <row r="494176" spans="101:101">
      <c r="CW494176" s="2195"/>
    </row>
    <row r="494200" spans="101:101">
      <c r="CW494200" s="2210"/>
    </row>
    <row r="494201" spans="101:101">
      <c r="CW494201" s="2195"/>
    </row>
    <row r="494225" spans="101:101">
      <c r="CW494225" s="2210"/>
    </row>
    <row r="494226" spans="101:101">
      <c r="CW494226" s="2195"/>
    </row>
    <row r="494250" spans="101:101">
      <c r="CW494250" s="2210"/>
    </row>
    <row r="494251" spans="101:101">
      <c r="CW494251" s="2195"/>
    </row>
    <row r="494275" spans="101:101">
      <c r="CW494275" s="2210"/>
    </row>
    <row r="494276" spans="101:101">
      <c r="CW494276" s="2195"/>
    </row>
    <row r="494300" spans="101:101">
      <c r="CW494300" s="2210"/>
    </row>
    <row r="494301" spans="101:101">
      <c r="CW494301" s="2195"/>
    </row>
    <row r="494325" spans="101:101">
      <c r="CW494325" s="2210"/>
    </row>
    <row r="494326" spans="101:101">
      <c r="CW494326" s="2195"/>
    </row>
    <row r="494350" spans="101:101">
      <c r="CW494350" s="2210"/>
    </row>
    <row r="494351" spans="101:101">
      <c r="CW494351" s="2195"/>
    </row>
    <row r="494375" spans="101:101">
      <c r="CW494375" s="2210"/>
    </row>
    <row r="494376" spans="101:101">
      <c r="CW494376" s="2195"/>
    </row>
    <row r="494400" spans="101:101">
      <c r="CW494400" s="2210"/>
    </row>
    <row r="494401" spans="101:101">
      <c r="CW494401" s="2195"/>
    </row>
    <row r="494425" spans="101:101">
      <c r="CW494425" s="2210"/>
    </row>
    <row r="494426" spans="101:101">
      <c r="CW494426" s="2195"/>
    </row>
    <row r="494450" spans="101:101">
      <c r="CW494450" s="2210"/>
    </row>
    <row r="494451" spans="101:101">
      <c r="CW494451" s="2195"/>
    </row>
    <row r="494475" spans="101:101">
      <c r="CW494475" s="2210"/>
    </row>
    <row r="494476" spans="101:101">
      <c r="CW494476" s="2195"/>
    </row>
    <row r="494500" spans="101:101">
      <c r="CW494500" s="2210"/>
    </row>
    <row r="494501" spans="101:101">
      <c r="CW494501" s="2195"/>
    </row>
    <row r="494525" spans="101:101">
      <c r="CW494525" s="2210"/>
    </row>
    <row r="494526" spans="101:101">
      <c r="CW494526" s="2195"/>
    </row>
    <row r="494550" spans="101:101">
      <c r="CW494550" s="2210"/>
    </row>
    <row r="494551" spans="101:101">
      <c r="CW494551" s="2195"/>
    </row>
    <row r="494575" spans="101:101">
      <c r="CW494575" s="2210"/>
    </row>
    <row r="494576" spans="101:101">
      <c r="CW494576" s="2195"/>
    </row>
    <row r="494600" spans="101:101">
      <c r="CW494600" s="2210"/>
    </row>
    <row r="494601" spans="101:101">
      <c r="CW494601" s="2195"/>
    </row>
    <row r="494625" spans="101:101">
      <c r="CW494625" s="2210"/>
    </row>
    <row r="494626" spans="101:101">
      <c r="CW494626" s="2195"/>
    </row>
    <row r="494650" spans="101:101">
      <c r="CW494650" s="2210"/>
    </row>
    <row r="494651" spans="101:101">
      <c r="CW494651" s="2195"/>
    </row>
    <row r="494675" spans="101:101">
      <c r="CW494675" s="2210"/>
    </row>
    <row r="494676" spans="101:101">
      <c r="CW494676" s="2195"/>
    </row>
    <row r="494700" spans="101:101">
      <c r="CW494700" s="2210"/>
    </row>
    <row r="494701" spans="101:101">
      <c r="CW494701" s="2195"/>
    </row>
    <row r="494725" spans="101:101">
      <c r="CW494725" s="2210"/>
    </row>
    <row r="494726" spans="101:101">
      <c r="CW494726" s="2195"/>
    </row>
    <row r="494750" spans="101:101">
      <c r="CW494750" s="2210"/>
    </row>
    <row r="494751" spans="101:101">
      <c r="CW494751" s="2195"/>
    </row>
    <row r="494775" spans="101:101">
      <c r="CW494775" s="2210"/>
    </row>
    <row r="494776" spans="101:101">
      <c r="CW494776" s="2195"/>
    </row>
    <row r="494800" spans="101:101">
      <c r="CW494800" s="2210"/>
    </row>
    <row r="494801" spans="101:101">
      <c r="CW494801" s="2195"/>
    </row>
    <row r="494825" spans="101:101">
      <c r="CW494825" s="2210"/>
    </row>
    <row r="494826" spans="101:101">
      <c r="CW494826" s="2195"/>
    </row>
    <row r="494850" spans="101:101">
      <c r="CW494850" s="2210"/>
    </row>
    <row r="494851" spans="101:101">
      <c r="CW494851" s="2195"/>
    </row>
    <row r="494875" spans="101:101">
      <c r="CW494875" s="2210"/>
    </row>
    <row r="494876" spans="101:101">
      <c r="CW494876" s="2195"/>
    </row>
    <row r="494900" spans="101:101">
      <c r="CW494900" s="2210"/>
    </row>
    <row r="494901" spans="101:101">
      <c r="CW494901" s="2195"/>
    </row>
    <row r="494925" spans="101:101">
      <c r="CW494925" s="2210"/>
    </row>
    <row r="494926" spans="101:101">
      <c r="CW494926" s="2195"/>
    </row>
    <row r="494950" spans="101:101">
      <c r="CW494950" s="2210"/>
    </row>
    <row r="494951" spans="101:101">
      <c r="CW494951" s="2195"/>
    </row>
    <row r="494975" spans="101:101">
      <c r="CW494975" s="2210"/>
    </row>
    <row r="494976" spans="101:101">
      <c r="CW494976" s="2195"/>
    </row>
    <row r="495000" spans="101:101">
      <c r="CW495000" s="2210"/>
    </row>
    <row r="495001" spans="101:101">
      <c r="CW495001" s="2195"/>
    </row>
    <row r="495025" spans="101:101">
      <c r="CW495025" s="2210"/>
    </row>
    <row r="495026" spans="101:101">
      <c r="CW495026" s="2195"/>
    </row>
    <row r="495050" spans="101:101">
      <c r="CW495050" s="2210"/>
    </row>
    <row r="495051" spans="101:101">
      <c r="CW495051" s="2195"/>
    </row>
    <row r="495075" spans="101:101">
      <c r="CW495075" s="2210"/>
    </row>
    <row r="495076" spans="101:101">
      <c r="CW495076" s="2195"/>
    </row>
    <row r="495100" spans="101:101">
      <c r="CW495100" s="2210"/>
    </row>
    <row r="495101" spans="101:101">
      <c r="CW495101" s="2195"/>
    </row>
    <row r="495125" spans="101:101">
      <c r="CW495125" s="2210"/>
    </row>
    <row r="495126" spans="101:101">
      <c r="CW495126" s="2195"/>
    </row>
    <row r="495150" spans="101:101">
      <c r="CW495150" s="2210"/>
    </row>
    <row r="495151" spans="101:101">
      <c r="CW495151" s="2195"/>
    </row>
    <row r="495175" spans="101:101">
      <c r="CW495175" s="2210"/>
    </row>
    <row r="495176" spans="101:101">
      <c r="CW495176" s="2195"/>
    </row>
    <row r="495200" spans="101:101">
      <c r="CW495200" s="2210"/>
    </row>
    <row r="495201" spans="101:101">
      <c r="CW495201" s="2195"/>
    </row>
    <row r="495225" spans="101:101">
      <c r="CW495225" s="2210"/>
    </row>
    <row r="495226" spans="101:101">
      <c r="CW495226" s="2195"/>
    </row>
    <row r="495250" spans="101:101">
      <c r="CW495250" s="2210"/>
    </row>
    <row r="495251" spans="101:101">
      <c r="CW495251" s="2195"/>
    </row>
    <row r="495275" spans="101:101">
      <c r="CW495275" s="2210"/>
    </row>
    <row r="495276" spans="101:101">
      <c r="CW495276" s="2195"/>
    </row>
    <row r="495300" spans="101:101">
      <c r="CW495300" s="2210"/>
    </row>
    <row r="495301" spans="101:101">
      <c r="CW495301" s="2195"/>
    </row>
    <row r="495325" spans="101:101">
      <c r="CW495325" s="2210"/>
    </row>
    <row r="495326" spans="101:101">
      <c r="CW495326" s="2195"/>
    </row>
    <row r="495350" spans="101:101">
      <c r="CW495350" s="2210"/>
    </row>
    <row r="495351" spans="101:101">
      <c r="CW495351" s="2195"/>
    </row>
    <row r="495375" spans="101:101">
      <c r="CW495375" s="2210"/>
    </row>
    <row r="495376" spans="101:101">
      <c r="CW495376" s="2195"/>
    </row>
    <row r="495400" spans="101:101">
      <c r="CW495400" s="2210"/>
    </row>
    <row r="495401" spans="101:101">
      <c r="CW495401" s="2195"/>
    </row>
    <row r="495425" spans="101:101">
      <c r="CW495425" s="2210"/>
    </row>
    <row r="495426" spans="101:101">
      <c r="CW495426" s="2195"/>
    </row>
    <row r="495450" spans="101:101">
      <c r="CW495450" s="2210"/>
    </row>
    <row r="495451" spans="101:101">
      <c r="CW495451" s="2195"/>
    </row>
    <row r="495475" spans="101:101">
      <c r="CW495475" s="2210"/>
    </row>
    <row r="495476" spans="101:101">
      <c r="CW495476" s="2195"/>
    </row>
    <row r="495500" spans="101:101">
      <c r="CW495500" s="2210"/>
    </row>
    <row r="495501" spans="101:101">
      <c r="CW495501" s="2195"/>
    </row>
    <row r="495525" spans="101:101">
      <c r="CW495525" s="2210"/>
    </row>
    <row r="495526" spans="101:101">
      <c r="CW495526" s="2195"/>
    </row>
    <row r="495550" spans="101:101">
      <c r="CW495550" s="2210"/>
    </row>
    <row r="495551" spans="101:101">
      <c r="CW495551" s="2195"/>
    </row>
    <row r="495575" spans="101:101">
      <c r="CW495575" s="2210"/>
    </row>
    <row r="495576" spans="101:101">
      <c r="CW495576" s="2195"/>
    </row>
    <row r="495600" spans="101:101">
      <c r="CW495600" s="2210"/>
    </row>
    <row r="495601" spans="101:101">
      <c r="CW495601" s="2195"/>
    </row>
    <row r="495625" spans="101:101">
      <c r="CW495625" s="2210"/>
    </row>
    <row r="495626" spans="101:101">
      <c r="CW495626" s="2195"/>
    </row>
    <row r="495650" spans="101:101">
      <c r="CW495650" s="2210"/>
    </row>
    <row r="495651" spans="101:101">
      <c r="CW495651" s="2195"/>
    </row>
    <row r="495675" spans="101:101">
      <c r="CW495675" s="2210"/>
    </row>
    <row r="495676" spans="101:101">
      <c r="CW495676" s="2195"/>
    </row>
    <row r="495700" spans="101:101">
      <c r="CW495700" s="2210"/>
    </row>
    <row r="495701" spans="101:101">
      <c r="CW495701" s="2195"/>
    </row>
    <row r="495725" spans="101:101">
      <c r="CW495725" s="2210"/>
    </row>
    <row r="495726" spans="101:101">
      <c r="CW495726" s="2195"/>
    </row>
    <row r="495750" spans="101:101">
      <c r="CW495750" s="2210"/>
    </row>
    <row r="495751" spans="101:101">
      <c r="CW495751" s="2195"/>
    </row>
    <row r="495775" spans="101:101">
      <c r="CW495775" s="2210"/>
    </row>
    <row r="495776" spans="101:101">
      <c r="CW495776" s="2195"/>
    </row>
    <row r="495800" spans="101:101">
      <c r="CW495800" s="2210"/>
    </row>
    <row r="495801" spans="101:101">
      <c r="CW495801" s="2195"/>
    </row>
    <row r="495825" spans="101:101">
      <c r="CW495825" s="2210"/>
    </row>
    <row r="495826" spans="101:101">
      <c r="CW495826" s="2195"/>
    </row>
    <row r="495850" spans="101:101">
      <c r="CW495850" s="2210"/>
    </row>
    <row r="495851" spans="101:101">
      <c r="CW495851" s="2195"/>
    </row>
    <row r="495875" spans="101:101">
      <c r="CW495875" s="2210"/>
    </row>
    <row r="495876" spans="101:101">
      <c r="CW495876" s="2195"/>
    </row>
    <row r="495900" spans="101:101">
      <c r="CW495900" s="2210"/>
    </row>
    <row r="495901" spans="101:101">
      <c r="CW495901" s="2195"/>
    </row>
    <row r="495925" spans="101:101">
      <c r="CW495925" s="2210"/>
    </row>
    <row r="495926" spans="101:101">
      <c r="CW495926" s="2195"/>
    </row>
    <row r="495950" spans="101:101">
      <c r="CW495950" s="2210"/>
    </row>
    <row r="495951" spans="101:101">
      <c r="CW495951" s="2195"/>
    </row>
    <row r="495975" spans="101:101">
      <c r="CW495975" s="2210"/>
    </row>
    <row r="495976" spans="101:101">
      <c r="CW495976" s="2195"/>
    </row>
    <row r="496000" spans="101:101">
      <c r="CW496000" s="2210"/>
    </row>
    <row r="496001" spans="101:101">
      <c r="CW496001" s="2195"/>
    </row>
    <row r="496025" spans="101:101">
      <c r="CW496025" s="2210"/>
    </row>
    <row r="496026" spans="101:101">
      <c r="CW496026" s="2195"/>
    </row>
    <row r="496050" spans="101:101">
      <c r="CW496050" s="2210"/>
    </row>
    <row r="496051" spans="101:101">
      <c r="CW496051" s="2195"/>
    </row>
    <row r="496075" spans="101:101">
      <c r="CW496075" s="2210"/>
    </row>
    <row r="496076" spans="101:101">
      <c r="CW496076" s="2195"/>
    </row>
    <row r="496100" spans="101:101">
      <c r="CW496100" s="2210"/>
    </row>
    <row r="496101" spans="101:101">
      <c r="CW496101" s="2195"/>
    </row>
    <row r="496125" spans="101:101">
      <c r="CW496125" s="2210"/>
    </row>
    <row r="496126" spans="101:101">
      <c r="CW496126" s="2195"/>
    </row>
    <row r="496150" spans="101:101">
      <c r="CW496150" s="2210"/>
    </row>
    <row r="496151" spans="101:101">
      <c r="CW496151" s="2195"/>
    </row>
    <row r="496175" spans="101:101">
      <c r="CW496175" s="2210"/>
    </row>
    <row r="496176" spans="101:101">
      <c r="CW496176" s="2195"/>
    </row>
    <row r="496200" spans="101:101">
      <c r="CW496200" s="2210"/>
    </row>
    <row r="496201" spans="101:101">
      <c r="CW496201" s="2195"/>
    </row>
    <row r="496225" spans="101:101">
      <c r="CW496225" s="2210"/>
    </row>
    <row r="496226" spans="101:101">
      <c r="CW496226" s="2195"/>
    </row>
    <row r="496250" spans="101:101">
      <c r="CW496250" s="2210"/>
    </row>
    <row r="496251" spans="101:101">
      <c r="CW496251" s="2195"/>
    </row>
    <row r="496275" spans="101:101">
      <c r="CW496275" s="2210"/>
    </row>
    <row r="496276" spans="101:101">
      <c r="CW496276" s="2195"/>
    </row>
    <row r="496300" spans="101:101">
      <c r="CW496300" s="2210"/>
    </row>
    <row r="496301" spans="101:101">
      <c r="CW496301" s="2195"/>
    </row>
    <row r="496325" spans="101:101">
      <c r="CW496325" s="2210"/>
    </row>
    <row r="496326" spans="101:101">
      <c r="CW496326" s="2195"/>
    </row>
    <row r="496350" spans="101:101">
      <c r="CW496350" s="2210"/>
    </row>
    <row r="496351" spans="101:101">
      <c r="CW496351" s="2195"/>
    </row>
    <row r="496375" spans="101:101">
      <c r="CW496375" s="2210"/>
    </row>
    <row r="496376" spans="101:101">
      <c r="CW496376" s="2195"/>
    </row>
    <row r="496400" spans="101:101">
      <c r="CW496400" s="2210"/>
    </row>
    <row r="496401" spans="101:101">
      <c r="CW496401" s="2195"/>
    </row>
    <row r="496425" spans="101:101">
      <c r="CW496425" s="2210"/>
    </row>
    <row r="496426" spans="101:101">
      <c r="CW496426" s="2195"/>
    </row>
    <row r="496450" spans="101:101">
      <c r="CW496450" s="2210"/>
    </row>
    <row r="496451" spans="101:101">
      <c r="CW496451" s="2195"/>
    </row>
    <row r="496475" spans="101:101">
      <c r="CW496475" s="2210"/>
    </row>
    <row r="496476" spans="101:101">
      <c r="CW496476" s="2195"/>
    </row>
    <row r="496500" spans="101:101">
      <c r="CW496500" s="2210"/>
    </row>
    <row r="496501" spans="101:101">
      <c r="CW496501" s="2195"/>
    </row>
    <row r="496525" spans="101:101">
      <c r="CW496525" s="2210"/>
    </row>
    <row r="496526" spans="101:101">
      <c r="CW496526" s="2195"/>
    </row>
    <row r="496550" spans="101:101">
      <c r="CW496550" s="2210"/>
    </row>
    <row r="496551" spans="101:101">
      <c r="CW496551" s="2195"/>
    </row>
    <row r="496575" spans="101:101">
      <c r="CW496575" s="2210"/>
    </row>
    <row r="496576" spans="101:101">
      <c r="CW496576" s="2195"/>
    </row>
    <row r="496600" spans="101:101">
      <c r="CW496600" s="2210"/>
    </row>
    <row r="496601" spans="101:101">
      <c r="CW496601" s="2195"/>
    </row>
    <row r="496625" spans="101:101">
      <c r="CW496625" s="2210"/>
    </row>
    <row r="496626" spans="101:101">
      <c r="CW496626" s="2195"/>
    </row>
    <row r="496650" spans="101:101">
      <c r="CW496650" s="2210"/>
    </row>
    <row r="496651" spans="101:101">
      <c r="CW496651" s="2195"/>
    </row>
    <row r="496675" spans="101:101">
      <c r="CW496675" s="2210"/>
    </row>
    <row r="496676" spans="101:101">
      <c r="CW496676" s="2195"/>
    </row>
    <row r="496700" spans="101:101">
      <c r="CW496700" s="2210"/>
    </row>
    <row r="496701" spans="101:101">
      <c r="CW496701" s="2195"/>
    </row>
    <row r="496725" spans="101:101">
      <c r="CW496725" s="2210"/>
    </row>
    <row r="496726" spans="101:101">
      <c r="CW496726" s="2195"/>
    </row>
    <row r="496750" spans="101:101">
      <c r="CW496750" s="2210"/>
    </row>
    <row r="496751" spans="101:101">
      <c r="CW496751" s="2195"/>
    </row>
    <row r="496775" spans="101:101">
      <c r="CW496775" s="2210"/>
    </row>
    <row r="496776" spans="101:101">
      <c r="CW496776" s="2195"/>
    </row>
    <row r="496800" spans="101:101">
      <c r="CW496800" s="2210"/>
    </row>
    <row r="496801" spans="101:101">
      <c r="CW496801" s="2195"/>
    </row>
    <row r="496825" spans="101:101">
      <c r="CW496825" s="2210"/>
    </row>
    <row r="496826" spans="101:101">
      <c r="CW496826" s="2195"/>
    </row>
    <row r="496850" spans="101:101">
      <c r="CW496850" s="2210"/>
    </row>
    <row r="496851" spans="101:101">
      <c r="CW496851" s="2195"/>
    </row>
    <row r="496875" spans="101:101">
      <c r="CW496875" s="2210"/>
    </row>
    <row r="496876" spans="101:101">
      <c r="CW496876" s="2195"/>
    </row>
    <row r="496900" spans="101:101">
      <c r="CW496900" s="2210"/>
    </row>
    <row r="496901" spans="101:101">
      <c r="CW496901" s="2195"/>
    </row>
    <row r="496925" spans="101:101">
      <c r="CW496925" s="2210"/>
    </row>
    <row r="496926" spans="101:101">
      <c r="CW496926" s="2195"/>
    </row>
    <row r="496950" spans="101:101">
      <c r="CW496950" s="2210"/>
    </row>
    <row r="496951" spans="101:101">
      <c r="CW496951" s="2195"/>
    </row>
    <row r="496975" spans="101:101">
      <c r="CW496975" s="2210"/>
    </row>
    <row r="496976" spans="101:101">
      <c r="CW496976" s="2195"/>
    </row>
    <row r="497000" spans="101:101">
      <c r="CW497000" s="2210"/>
    </row>
    <row r="497001" spans="101:101">
      <c r="CW497001" s="2195"/>
    </row>
    <row r="497025" spans="101:101">
      <c r="CW497025" s="2210"/>
    </row>
    <row r="497026" spans="101:101">
      <c r="CW497026" s="2195"/>
    </row>
    <row r="497050" spans="101:101">
      <c r="CW497050" s="2210"/>
    </row>
    <row r="497051" spans="101:101">
      <c r="CW497051" s="2195"/>
    </row>
    <row r="497075" spans="101:101">
      <c r="CW497075" s="2210"/>
    </row>
    <row r="497076" spans="101:101">
      <c r="CW497076" s="2195"/>
    </row>
    <row r="497100" spans="101:101">
      <c r="CW497100" s="2210"/>
    </row>
    <row r="497101" spans="101:101">
      <c r="CW497101" s="2195"/>
    </row>
    <row r="497125" spans="101:101">
      <c r="CW497125" s="2210"/>
    </row>
    <row r="497126" spans="101:101">
      <c r="CW497126" s="2195"/>
    </row>
    <row r="497150" spans="101:101">
      <c r="CW497150" s="2210"/>
    </row>
    <row r="497151" spans="101:101">
      <c r="CW497151" s="2195"/>
    </row>
    <row r="497175" spans="101:101">
      <c r="CW497175" s="2210"/>
    </row>
    <row r="497176" spans="101:101">
      <c r="CW497176" s="2195"/>
    </row>
    <row r="497200" spans="101:101">
      <c r="CW497200" s="2210"/>
    </row>
    <row r="497201" spans="101:101">
      <c r="CW497201" s="2195"/>
    </row>
    <row r="497225" spans="101:101">
      <c r="CW497225" s="2210"/>
    </row>
    <row r="497226" spans="101:101">
      <c r="CW497226" s="2195"/>
    </row>
    <row r="497250" spans="101:101">
      <c r="CW497250" s="2210"/>
    </row>
    <row r="497251" spans="101:101">
      <c r="CW497251" s="2195"/>
    </row>
    <row r="497275" spans="101:101">
      <c r="CW497275" s="2210"/>
    </row>
    <row r="497276" spans="101:101">
      <c r="CW497276" s="2195"/>
    </row>
    <row r="497300" spans="101:101">
      <c r="CW497300" s="2210"/>
    </row>
    <row r="497301" spans="101:101">
      <c r="CW497301" s="2195"/>
    </row>
    <row r="497325" spans="101:101">
      <c r="CW497325" s="2210"/>
    </row>
    <row r="497326" spans="101:101">
      <c r="CW497326" s="2195"/>
    </row>
    <row r="497350" spans="101:101">
      <c r="CW497350" s="2210"/>
    </row>
    <row r="497351" spans="101:101">
      <c r="CW497351" s="2195"/>
    </row>
    <row r="497375" spans="101:101">
      <c r="CW497375" s="2210"/>
    </row>
    <row r="497376" spans="101:101">
      <c r="CW497376" s="2195"/>
    </row>
    <row r="497400" spans="101:101">
      <c r="CW497400" s="2210"/>
    </row>
    <row r="497401" spans="101:101">
      <c r="CW497401" s="2195"/>
    </row>
    <row r="497425" spans="101:101">
      <c r="CW497425" s="2210"/>
    </row>
    <row r="497426" spans="101:101">
      <c r="CW497426" s="2195"/>
    </row>
    <row r="497450" spans="101:101">
      <c r="CW497450" s="2210"/>
    </row>
    <row r="497451" spans="101:101">
      <c r="CW497451" s="2195"/>
    </row>
    <row r="497475" spans="101:101">
      <c r="CW497475" s="2210"/>
    </row>
    <row r="497476" spans="101:101">
      <c r="CW497476" s="2195"/>
    </row>
    <row r="497500" spans="101:101">
      <c r="CW497500" s="2210"/>
    </row>
    <row r="497501" spans="101:101">
      <c r="CW497501" s="2195"/>
    </row>
    <row r="497525" spans="101:101">
      <c r="CW497525" s="2210"/>
    </row>
    <row r="497526" spans="101:101">
      <c r="CW497526" s="2195"/>
    </row>
    <row r="497550" spans="101:101">
      <c r="CW497550" s="2210"/>
    </row>
    <row r="497551" spans="101:101">
      <c r="CW497551" s="2195"/>
    </row>
    <row r="497575" spans="101:101">
      <c r="CW497575" s="2210"/>
    </row>
    <row r="497576" spans="101:101">
      <c r="CW497576" s="2195"/>
    </row>
    <row r="497600" spans="101:101">
      <c r="CW497600" s="2210"/>
    </row>
    <row r="497601" spans="101:101">
      <c r="CW497601" s="2195"/>
    </row>
    <row r="497625" spans="101:101">
      <c r="CW497625" s="2210"/>
    </row>
    <row r="497626" spans="101:101">
      <c r="CW497626" s="2195"/>
    </row>
    <row r="497650" spans="101:101">
      <c r="CW497650" s="2210"/>
    </row>
    <row r="497651" spans="101:101">
      <c r="CW497651" s="2195"/>
    </row>
    <row r="497675" spans="101:101">
      <c r="CW497675" s="2210"/>
    </row>
    <row r="497676" spans="101:101">
      <c r="CW497676" s="2195"/>
    </row>
    <row r="497700" spans="101:101">
      <c r="CW497700" s="2210"/>
    </row>
    <row r="497701" spans="101:101">
      <c r="CW497701" s="2195"/>
    </row>
    <row r="497725" spans="101:101">
      <c r="CW497725" s="2210"/>
    </row>
    <row r="497726" spans="101:101">
      <c r="CW497726" s="2195"/>
    </row>
    <row r="497750" spans="101:101">
      <c r="CW497750" s="2210"/>
    </row>
    <row r="497751" spans="101:101">
      <c r="CW497751" s="2195"/>
    </row>
    <row r="497775" spans="101:101">
      <c r="CW497775" s="2210"/>
    </row>
    <row r="497776" spans="101:101">
      <c r="CW497776" s="2195"/>
    </row>
    <row r="497800" spans="101:101">
      <c r="CW497800" s="2210"/>
    </row>
    <row r="497801" spans="101:101">
      <c r="CW497801" s="2195"/>
    </row>
    <row r="497825" spans="101:101">
      <c r="CW497825" s="2210"/>
    </row>
    <row r="497826" spans="101:101">
      <c r="CW497826" s="2195"/>
    </row>
    <row r="497850" spans="101:101">
      <c r="CW497850" s="2210"/>
    </row>
    <row r="497851" spans="101:101">
      <c r="CW497851" s="2195"/>
    </row>
    <row r="497875" spans="101:101">
      <c r="CW497875" s="2210"/>
    </row>
    <row r="497876" spans="101:101">
      <c r="CW497876" s="2195"/>
    </row>
    <row r="497900" spans="101:101">
      <c r="CW497900" s="2210"/>
    </row>
    <row r="497901" spans="101:101">
      <c r="CW497901" s="2195"/>
    </row>
    <row r="497925" spans="101:101">
      <c r="CW497925" s="2210"/>
    </row>
    <row r="497926" spans="101:101">
      <c r="CW497926" s="2195"/>
    </row>
    <row r="497950" spans="101:101">
      <c r="CW497950" s="2210"/>
    </row>
    <row r="497951" spans="101:101">
      <c r="CW497951" s="2195"/>
    </row>
    <row r="497975" spans="101:101">
      <c r="CW497975" s="2210"/>
    </row>
    <row r="497976" spans="101:101">
      <c r="CW497976" s="2195"/>
    </row>
    <row r="498000" spans="101:101">
      <c r="CW498000" s="2210"/>
    </row>
    <row r="498001" spans="101:101">
      <c r="CW498001" s="2195"/>
    </row>
    <row r="498025" spans="101:101">
      <c r="CW498025" s="2210"/>
    </row>
    <row r="498026" spans="101:101">
      <c r="CW498026" s="2195"/>
    </row>
    <row r="498050" spans="101:101">
      <c r="CW498050" s="2210"/>
    </row>
    <row r="498051" spans="101:101">
      <c r="CW498051" s="2195"/>
    </row>
    <row r="498075" spans="101:101">
      <c r="CW498075" s="2210"/>
    </row>
    <row r="498076" spans="101:101">
      <c r="CW498076" s="2195"/>
    </row>
    <row r="498100" spans="101:101">
      <c r="CW498100" s="2210"/>
    </row>
    <row r="498101" spans="101:101">
      <c r="CW498101" s="2195"/>
    </row>
    <row r="498125" spans="101:101">
      <c r="CW498125" s="2210"/>
    </row>
    <row r="498126" spans="101:101">
      <c r="CW498126" s="2195"/>
    </row>
    <row r="498150" spans="101:101">
      <c r="CW498150" s="2210"/>
    </row>
    <row r="498151" spans="101:101">
      <c r="CW498151" s="2195"/>
    </row>
    <row r="498175" spans="101:101">
      <c r="CW498175" s="2210"/>
    </row>
    <row r="498176" spans="101:101">
      <c r="CW498176" s="2195"/>
    </row>
    <row r="498200" spans="101:101">
      <c r="CW498200" s="2210"/>
    </row>
    <row r="498201" spans="101:101">
      <c r="CW498201" s="2195"/>
    </row>
    <row r="498225" spans="101:101">
      <c r="CW498225" s="2210"/>
    </row>
    <row r="498226" spans="101:101">
      <c r="CW498226" s="2195"/>
    </row>
    <row r="498250" spans="101:101">
      <c r="CW498250" s="2210"/>
    </row>
    <row r="498251" spans="101:101">
      <c r="CW498251" s="2195"/>
    </row>
    <row r="498275" spans="101:101">
      <c r="CW498275" s="2210"/>
    </row>
    <row r="498276" spans="101:101">
      <c r="CW498276" s="2195"/>
    </row>
    <row r="498300" spans="101:101">
      <c r="CW498300" s="2210"/>
    </row>
    <row r="498301" spans="101:101">
      <c r="CW498301" s="2195"/>
    </row>
    <row r="498325" spans="101:101">
      <c r="CW498325" s="2210"/>
    </row>
    <row r="498326" spans="101:101">
      <c r="CW498326" s="2195"/>
    </row>
    <row r="498350" spans="101:101">
      <c r="CW498350" s="2210"/>
    </row>
    <row r="498351" spans="101:101">
      <c r="CW498351" s="2195"/>
    </row>
    <row r="498375" spans="101:101">
      <c r="CW498375" s="2210"/>
    </row>
    <row r="498376" spans="101:101">
      <c r="CW498376" s="2195"/>
    </row>
    <row r="498400" spans="101:101">
      <c r="CW498400" s="2210"/>
    </row>
    <row r="498401" spans="101:101">
      <c r="CW498401" s="2195"/>
    </row>
    <row r="498425" spans="101:101">
      <c r="CW498425" s="2210"/>
    </row>
    <row r="498426" spans="101:101">
      <c r="CW498426" s="2195"/>
    </row>
    <row r="498450" spans="101:101">
      <c r="CW498450" s="2210"/>
    </row>
    <row r="498451" spans="101:101">
      <c r="CW498451" s="2195"/>
    </row>
    <row r="498475" spans="101:101">
      <c r="CW498475" s="2210"/>
    </row>
    <row r="498476" spans="101:101">
      <c r="CW498476" s="2195"/>
    </row>
    <row r="498500" spans="101:101">
      <c r="CW498500" s="2210"/>
    </row>
    <row r="498501" spans="101:101">
      <c r="CW498501" s="2195"/>
    </row>
    <row r="498525" spans="101:101">
      <c r="CW498525" s="2210"/>
    </row>
    <row r="498526" spans="101:101">
      <c r="CW498526" s="2195"/>
    </row>
    <row r="498550" spans="101:101">
      <c r="CW498550" s="2210"/>
    </row>
    <row r="498551" spans="101:101">
      <c r="CW498551" s="2195"/>
    </row>
    <row r="498575" spans="101:101">
      <c r="CW498575" s="2210"/>
    </row>
    <row r="498576" spans="101:101">
      <c r="CW498576" s="2195"/>
    </row>
    <row r="498600" spans="101:101">
      <c r="CW498600" s="2210"/>
    </row>
    <row r="498601" spans="101:101">
      <c r="CW498601" s="2195"/>
    </row>
    <row r="498625" spans="101:101">
      <c r="CW498625" s="2210"/>
    </row>
    <row r="498626" spans="101:101">
      <c r="CW498626" s="2195"/>
    </row>
    <row r="498650" spans="101:101">
      <c r="CW498650" s="2210"/>
    </row>
    <row r="498651" spans="101:101">
      <c r="CW498651" s="2195"/>
    </row>
    <row r="498675" spans="101:101">
      <c r="CW498675" s="2210"/>
    </row>
    <row r="498676" spans="101:101">
      <c r="CW498676" s="2195"/>
    </row>
    <row r="498700" spans="101:101">
      <c r="CW498700" s="2210"/>
    </row>
    <row r="498701" spans="101:101">
      <c r="CW498701" s="2195"/>
    </row>
    <row r="498725" spans="101:101">
      <c r="CW498725" s="2210"/>
    </row>
    <row r="498726" spans="101:101">
      <c r="CW498726" s="2195"/>
    </row>
    <row r="498750" spans="101:101">
      <c r="CW498750" s="2210"/>
    </row>
    <row r="498751" spans="101:101">
      <c r="CW498751" s="2195"/>
    </row>
    <row r="498775" spans="101:101">
      <c r="CW498775" s="2210"/>
    </row>
    <row r="498776" spans="101:101">
      <c r="CW498776" s="2195"/>
    </row>
    <row r="498800" spans="101:101">
      <c r="CW498800" s="2210"/>
    </row>
    <row r="498801" spans="101:101">
      <c r="CW498801" s="2195"/>
    </row>
    <row r="498825" spans="101:101">
      <c r="CW498825" s="2210"/>
    </row>
    <row r="498826" spans="101:101">
      <c r="CW498826" s="2195"/>
    </row>
    <row r="498850" spans="101:101">
      <c r="CW498850" s="2210"/>
    </row>
    <row r="498851" spans="101:101">
      <c r="CW498851" s="2195"/>
    </row>
    <row r="498875" spans="101:101">
      <c r="CW498875" s="2210"/>
    </row>
    <row r="498876" spans="101:101">
      <c r="CW498876" s="2195"/>
    </row>
    <row r="498900" spans="101:101">
      <c r="CW498900" s="2210"/>
    </row>
    <row r="498901" spans="101:101">
      <c r="CW498901" s="2195"/>
    </row>
    <row r="498925" spans="101:101">
      <c r="CW498925" s="2210"/>
    </row>
    <row r="498926" spans="101:101">
      <c r="CW498926" s="2195"/>
    </row>
    <row r="498950" spans="101:101">
      <c r="CW498950" s="2210"/>
    </row>
    <row r="498951" spans="101:101">
      <c r="CW498951" s="2195"/>
    </row>
    <row r="498975" spans="101:101">
      <c r="CW498975" s="2210"/>
    </row>
    <row r="498976" spans="101:101">
      <c r="CW498976" s="2195"/>
    </row>
    <row r="499000" spans="101:101">
      <c r="CW499000" s="2210"/>
    </row>
    <row r="499001" spans="101:101">
      <c r="CW499001" s="2195"/>
    </row>
    <row r="499025" spans="101:101">
      <c r="CW499025" s="2210"/>
    </row>
    <row r="499026" spans="101:101">
      <c r="CW499026" s="2195"/>
    </row>
    <row r="499050" spans="101:101">
      <c r="CW499050" s="2210"/>
    </row>
    <row r="499051" spans="101:101">
      <c r="CW499051" s="2195"/>
    </row>
    <row r="499075" spans="101:101">
      <c r="CW499075" s="2210"/>
    </row>
    <row r="499076" spans="101:101">
      <c r="CW499076" s="2195"/>
    </row>
    <row r="499100" spans="101:101">
      <c r="CW499100" s="2210"/>
    </row>
    <row r="499101" spans="101:101">
      <c r="CW499101" s="2195"/>
    </row>
    <row r="499125" spans="101:101">
      <c r="CW499125" s="2210"/>
    </row>
    <row r="499126" spans="101:101">
      <c r="CW499126" s="2195"/>
    </row>
    <row r="499150" spans="101:101">
      <c r="CW499150" s="2210"/>
    </row>
    <row r="499151" spans="101:101">
      <c r="CW499151" s="2195"/>
    </row>
    <row r="499175" spans="101:101">
      <c r="CW499175" s="2210"/>
    </row>
    <row r="499176" spans="101:101">
      <c r="CW499176" s="2195"/>
    </row>
    <row r="499200" spans="101:101">
      <c r="CW499200" s="2210"/>
    </row>
    <row r="499201" spans="101:101">
      <c r="CW499201" s="2195"/>
    </row>
    <row r="499225" spans="101:101">
      <c r="CW499225" s="2210"/>
    </row>
    <row r="499226" spans="101:101">
      <c r="CW499226" s="2195"/>
    </row>
    <row r="499250" spans="101:101">
      <c r="CW499250" s="2210"/>
    </row>
    <row r="499251" spans="101:101">
      <c r="CW499251" s="2195"/>
    </row>
    <row r="499275" spans="101:101">
      <c r="CW499275" s="2210"/>
    </row>
    <row r="499276" spans="101:101">
      <c r="CW499276" s="2195"/>
    </row>
    <row r="499300" spans="101:101">
      <c r="CW499300" s="2210"/>
    </row>
    <row r="499301" spans="101:101">
      <c r="CW499301" s="2195"/>
    </row>
    <row r="499325" spans="101:101">
      <c r="CW499325" s="2210"/>
    </row>
    <row r="499326" spans="101:101">
      <c r="CW499326" s="2195"/>
    </row>
    <row r="499350" spans="101:101">
      <c r="CW499350" s="2210"/>
    </row>
    <row r="499351" spans="101:101">
      <c r="CW499351" s="2195"/>
    </row>
    <row r="499375" spans="101:101">
      <c r="CW499375" s="2210"/>
    </row>
    <row r="499376" spans="101:101">
      <c r="CW499376" s="2195"/>
    </row>
    <row r="499400" spans="101:101">
      <c r="CW499400" s="2210"/>
    </row>
    <row r="499401" spans="101:101">
      <c r="CW499401" s="2195"/>
    </row>
    <row r="499425" spans="101:101">
      <c r="CW499425" s="2210"/>
    </row>
    <row r="499426" spans="101:101">
      <c r="CW499426" s="2195"/>
    </row>
    <row r="499450" spans="101:101">
      <c r="CW499450" s="2210"/>
    </row>
    <row r="499451" spans="101:101">
      <c r="CW499451" s="2195"/>
    </row>
    <row r="499475" spans="101:101">
      <c r="CW499475" s="2210"/>
    </row>
    <row r="499476" spans="101:101">
      <c r="CW499476" s="2195"/>
    </row>
    <row r="499500" spans="101:101">
      <c r="CW499500" s="2210"/>
    </row>
    <row r="499501" spans="101:101">
      <c r="CW499501" s="2195"/>
    </row>
    <row r="499525" spans="101:101">
      <c r="CW499525" s="2210"/>
    </row>
    <row r="499526" spans="101:101">
      <c r="CW499526" s="2195"/>
    </row>
    <row r="499550" spans="101:101">
      <c r="CW499550" s="2210"/>
    </row>
    <row r="499551" spans="101:101">
      <c r="CW499551" s="2195"/>
    </row>
    <row r="499575" spans="101:101">
      <c r="CW499575" s="2210"/>
    </row>
    <row r="499576" spans="101:101">
      <c r="CW499576" s="2195"/>
    </row>
    <row r="499600" spans="101:101">
      <c r="CW499600" s="2210"/>
    </row>
    <row r="499601" spans="101:101">
      <c r="CW499601" s="2195"/>
    </row>
    <row r="499625" spans="101:101">
      <c r="CW499625" s="2210"/>
    </row>
    <row r="499626" spans="101:101">
      <c r="CW499626" s="2195"/>
    </row>
    <row r="499650" spans="101:101">
      <c r="CW499650" s="2210"/>
    </row>
    <row r="499651" spans="101:101">
      <c r="CW499651" s="2195"/>
    </row>
    <row r="499675" spans="101:101">
      <c r="CW499675" s="2210"/>
    </row>
    <row r="499676" spans="101:101">
      <c r="CW499676" s="2195"/>
    </row>
    <row r="499700" spans="101:101">
      <c r="CW499700" s="2210"/>
    </row>
    <row r="499701" spans="101:101">
      <c r="CW499701" s="2195"/>
    </row>
    <row r="499725" spans="101:101">
      <c r="CW499725" s="2210"/>
    </row>
    <row r="499726" spans="101:101">
      <c r="CW499726" s="2195"/>
    </row>
    <row r="499750" spans="101:101">
      <c r="CW499750" s="2210"/>
    </row>
    <row r="499751" spans="101:101">
      <c r="CW499751" s="2195"/>
    </row>
    <row r="499775" spans="101:101">
      <c r="CW499775" s="2210"/>
    </row>
    <row r="499776" spans="101:101">
      <c r="CW499776" s="2195"/>
    </row>
    <row r="499800" spans="101:101">
      <c r="CW499800" s="2210"/>
    </row>
    <row r="499801" spans="101:101">
      <c r="CW499801" s="2195"/>
    </row>
    <row r="499825" spans="101:101">
      <c r="CW499825" s="2210"/>
    </row>
    <row r="499826" spans="101:101">
      <c r="CW499826" s="2195"/>
    </row>
    <row r="499850" spans="101:101">
      <c r="CW499850" s="2210"/>
    </row>
    <row r="499851" spans="101:101">
      <c r="CW499851" s="2195"/>
    </row>
    <row r="499875" spans="101:101">
      <c r="CW499875" s="2210"/>
    </row>
    <row r="499876" spans="101:101">
      <c r="CW499876" s="2195"/>
    </row>
    <row r="499900" spans="101:101">
      <c r="CW499900" s="2210"/>
    </row>
    <row r="499901" spans="101:101">
      <c r="CW499901" s="2195"/>
    </row>
    <row r="499925" spans="101:101">
      <c r="CW499925" s="2210"/>
    </row>
    <row r="499926" spans="101:101">
      <c r="CW499926" s="2195"/>
    </row>
    <row r="499950" spans="101:101">
      <c r="CW499950" s="2210"/>
    </row>
    <row r="499951" spans="101:101">
      <c r="CW499951" s="2195"/>
    </row>
    <row r="499975" spans="101:101">
      <c r="CW499975" s="2210"/>
    </row>
    <row r="499976" spans="101:101">
      <c r="CW499976" s="2195"/>
    </row>
    <row r="500000" spans="101:101">
      <c r="CW500000" s="2210"/>
    </row>
    <row r="500001" spans="101:101">
      <c r="CW500001" s="2195"/>
    </row>
    <row r="500025" spans="101:101">
      <c r="CW500025" s="2210"/>
    </row>
    <row r="500026" spans="101:101">
      <c r="CW500026" s="2195"/>
    </row>
    <row r="500050" spans="101:101">
      <c r="CW500050" s="2210"/>
    </row>
    <row r="500051" spans="101:101">
      <c r="CW500051" s="2195"/>
    </row>
    <row r="500075" spans="101:101">
      <c r="CW500075" s="2210"/>
    </row>
    <row r="500076" spans="101:101">
      <c r="CW500076" s="2195"/>
    </row>
    <row r="500100" spans="101:101">
      <c r="CW500100" s="2210"/>
    </row>
    <row r="500101" spans="101:101">
      <c r="CW500101" s="2195"/>
    </row>
    <row r="500125" spans="101:101">
      <c r="CW500125" s="2210"/>
    </row>
    <row r="500126" spans="101:101">
      <c r="CW500126" s="2195"/>
    </row>
    <row r="500150" spans="101:101">
      <c r="CW500150" s="2210"/>
    </row>
    <row r="500151" spans="101:101">
      <c r="CW500151" s="2195"/>
    </row>
    <row r="500175" spans="101:101">
      <c r="CW500175" s="2210"/>
    </row>
    <row r="500176" spans="101:101">
      <c r="CW500176" s="2195"/>
    </row>
    <row r="500200" spans="101:101">
      <c r="CW500200" s="2210"/>
    </row>
    <row r="500201" spans="101:101">
      <c r="CW500201" s="2195"/>
    </row>
    <row r="500225" spans="101:101">
      <c r="CW500225" s="2210"/>
    </row>
    <row r="500226" spans="101:101">
      <c r="CW500226" s="2195"/>
    </row>
    <row r="500250" spans="101:101">
      <c r="CW500250" s="2210"/>
    </row>
    <row r="500251" spans="101:101">
      <c r="CW500251" s="2195"/>
    </row>
    <row r="500275" spans="101:101">
      <c r="CW500275" s="2210"/>
    </row>
    <row r="500276" spans="101:101">
      <c r="CW500276" s="2195"/>
    </row>
    <row r="500300" spans="101:101">
      <c r="CW500300" s="2210"/>
    </row>
    <row r="500301" spans="101:101">
      <c r="CW500301" s="2195"/>
    </row>
    <row r="500325" spans="101:101">
      <c r="CW500325" s="2210"/>
    </row>
    <row r="500326" spans="101:101">
      <c r="CW500326" s="2195"/>
    </row>
    <row r="500350" spans="101:101">
      <c r="CW500350" s="2210"/>
    </row>
    <row r="500351" spans="101:101">
      <c r="CW500351" s="2195"/>
    </row>
    <row r="500375" spans="101:101">
      <c r="CW500375" s="2210"/>
    </row>
    <row r="500376" spans="101:101">
      <c r="CW500376" s="2195"/>
    </row>
    <row r="500400" spans="101:101">
      <c r="CW500400" s="2210"/>
    </row>
    <row r="500401" spans="101:101">
      <c r="CW500401" s="2195"/>
    </row>
    <row r="500425" spans="101:101">
      <c r="CW500425" s="2210"/>
    </row>
    <row r="500426" spans="101:101">
      <c r="CW500426" s="2195"/>
    </row>
    <row r="500450" spans="101:101">
      <c r="CW500450" s="2210"/>
    </row>
    <row r="500451" spans="101:101">
      <c r="CW500451" s="2195"/>
    </row>
    <row r="500475" spans="101:101">
      <c r="CW500475" s="2210"/>
    </row>
    <row r="500476" spans="101:101">
      <c r="CW500476" s="2195"/>
    </row>
    <row r="500500" spans="101:101">
      <c r="CW500500" s="2210"/>
    </row>
    <row r="500501" spans="101:101">
      <c r="CW500501" s="2195"/>
    </row>
    <row r="500525" spans="101:101">
      <c r="CW500525" s="2210"/>
    </row>
    <row r="500526" spans="101:101">
      <c r="CW500526" s="2195"/>
    </row>
    <row r="500550" spans="101:101">
      <c r="CW500550" s="2210"/>
    </row>
    <row r="500551" spans="101:101">
      <c r="CW500551" s="2195"/>
    </row>
    <row r="500575" spans="101:101">
      <c r="CW500575" s="2210"/>
    </row>
    <row r="500576" spans="101:101">
      <c r="CW500576" s="2195"/>
    </row>
    <row r="500600" spans="101:101">
      <c r="CW500600" s="2210"/>
    </row>
    <row r="500601" spans="101:101">
      <c r="CW500601" s="2195"/>
    </row>
    <row r="500625" spans="101:101">
      <c r="CW500625" s="2210"/>
    </row>
    <row r="500626" spans="101:101">
      <c r="CW500626" s="2195"/>
    </row>
    <row r="500650" spans="101:101">
      <c r="CW500650" s="2210"/>
    </row>
    <row r="500651" spans="101:101">
      <c r="CW500651" s="2195"/>
    </row>
    <row r="500675" spans="101:101">
      <c r="CW500675" s="2210"/>
    </row>
    <row r="500676" spans="101:101">
      <c r="CW500676" s="2195"/>
    </row>
    <row r="500700" spans="101:101">
      <c r="CW500700" s="2210"/>
    </row>
    <row r="500701" spans="101:101">
      <c r="CW500701" s="2195"/>
    </row>
    <row r="500725" spans="101:101">
      <c r="CW500725" s="2210"/>
    </row>
    <row r="500726" spans="101:101">
      <c r="CW500726" s="2195"/>
    </row>
    <row r="500750" spans="101:101">
      <c r="CW500750" s="2210"/>
    </row>
    <row r="500751" spans="101:101">
      <c r="CW500751" s="2195"/>
    </row>
    <row r="500775" spans="101:101">
      <c r="CW500775" s="2210"/>
    </row>
    <row r="500776" spans="101:101">
      <c r="CW500776" s="2195"/>
    </row>
    <row r="500800" spans="101:101">
      <c r="CW500800" s="2210"/>
    </row>
    <row r="500801" spans="101:101">
      <c r="CW500801" s="2195"/>
    </row>
    <row r="500825" spans="101:101">
      <c r="CW500825" s="2210"/>
    </row>
    <row r="500826" spans="101:101">
      <c r="CW500826" s="2195"/>
    </row>
    <row r="500850" spans="101:101">
      <c r="CW500850" s="2210"/>
    </row>
    <row r="500851" spans="101:101">
      <c r="CW500851" s="2195"/>
    </row>
    <row r="500875" spans="101:101">
      <c r="CW500875" s="2210"/>
    </row>
    <row r="500876" spans="101:101">
      <c r="CW500876" s="2195"/>
    </row>
    <row r="500900" spans="101:101">
      <c r="CW500900" s="2210"/>
    </row>
    <row r="500901" spans="101:101">
      <c r="CW500901" s="2195"/>
    </row>
    <row r="500925" spans="101:101">
      <c r="CW500925" s="2210"/>
    </row>
    <row r="500926" spans="101:101">
      <c r="CW500926" s="2195"/>
    </row>
    <row r="500950" spans="101:101">
      <c r="CW500950" s="2210"/>
    </row>
    <row r="500951" spans="101:101">
      <c r="CW500951" s="2195"/>
    </row>
    <row r="500975" spans="101:101">
      <c r="CW500975" s="2210"/>
    </row>
    <row r="500976" spans="101:101">
      <c r="CW500976" s="2195"/>
    </row>
    <row r="501000" spans="101:101">
      <c r="CW501000" s="2210"/>
    </row>
    <row r="501001" spans="101:101">
      <c r="CW501001" s="2195"/>
    </row>
    <row r="501025" spans="101:101">
      <c r="CW501025" s="2210"/>
    </row>
    <row r="501026" spans="101:101">
      <c r="CW501026" s="2195"/>
    </row>
    <row r="501050" spans="101:101">
      <c r="CW501050" s="2210"/>
    </row>
    <row r="501051" spans="101:101">
      <c r="CW501051" s="2195"/>
    </row>
    <row r="501075" spans="101:101">
      <c r="CW501075" s="2210"/>
    </row>
    <row r="501076" spans="101:101">
      <c r="CW501076" s="2195"/>
    </row>
    <row r="501100" spans="101:101">
      <c r="CW501100" s="2210"/>
    </row>
    <row r="501101" spans="101:101">
      <c r="CW501101" s="2195"/>
    </row>
    <row r="501125" spans="101:101">
      <c r="CW501125" s="2210"/>
    </row>
    <row r="501126" spans="101:101">
      <c r="CW501126" s="2195"/>
    </row>
    <row r="501150" spans="101:101">
      <c r="CW501150" s="2210"/>
    </row>
    <row r="501151" spans="101:101">
      <c r="CW501151" s="2195"/>
    </row>
    <row r="501175" spans="101:101">
      <c r="CW501175" s="2210"/>
    </row>
    <row r="501176" spans="101:101">
      <c r="CW501176" s="2195"/>
    </row>
    <row r="501200" spans="101:101">
      <c r="CW501200" s="2210"/>
    </row>
    <row r="501201" spans="101:101">
      <c r="CW501201" s="2195"/>
    </row>
    <row r="501225" spans="101:101">
      <c r="CW501225" s="2210"/>
    </row>
    <row r="501226" spans="101:101">
      <c r="CW501226" s="2195"/>
    </row>
    <row r="501250" spans="101:101">
      <c r="CW501250" s="2210"/>
    </row>
    <row r="501251" spans="101:101">
      <c r="CW501251" s="2195"/>
    </row>
    <row r="501275" spans="101:101">
      <c r="CW501275" s="2210"/>
    </row>
    <row r="501276" spans="101:101">
      <c r="CW501276" s="2195"/>
    </row>
    <row r="501300" spans="101:101">
      <c r="CW501300" s="2210"/>
    </row>
    <row r="501301" spans="101:101">
      <c r="CW501301" s="2195"/>
    </row>
    <row r="501325" spans="101:101">
      <c r="CW501325" s="2210"/>
    </row>
    <row r="501326" spans="101:101">
      <c r="CW501326" s="2195"/>
    </row>
    <row r="501350" spans="101:101">
      <c r="CW501350" s="2210"/>
    </row>
    <row r="501351" spans="101:101">
      <c r="CW501351" s="2195"/>
    </row>
    <row r="501375" spans="101:101">
      <c r="CW501375" s="2210"/>
    </row>
    <row r="501376" spans="101:101">
      <c r="CW501376" s="2195"/>
    </row>
    <row r="501400" spans="101:101">
      <c r="CW501400" s="2210"/>
    </row>
    <row r="501401" spans="101:101">
      <c r="CW501401" s="2195"/>
    </row>
    <row r="501425" spans="101:101">
      <c r="CW501425" s="2210"/>
    </row>
    <row r="501426" spans="101:101">
      <c r="CW501426" s="2195"/>
    </row>
    <row r="501450" spans="101:101">
      <c r="CW501450" s="2210"/>
    </row>
    <row r="501451" spans="101:101">
      <c r="CW501451" s="2195"/>
    </row>
    <row r="501475" spans="101:101">
      <c r="CW501475" s="2210"/>
    </row>
    <row r="501476" spans="101:101">
      <c r="CW501476" s="2195"/>
    </row>
    <row r="501500" spans="101:101">
      <c r="CW501500" s="2210"/>
    </row>
    <row r="501501" spans="101:101">
      <c r="CW501501" s="2195"/>
    </row>
    <row r="501525" spans="101:101">
      <c r="CW501525" s="2210"/>
    </row>
    <row r="501526" spans="101:101">
      <c r="CW501526" s="2195"/>
    </row>
    <row r="501550" spans="101:101">
      <c r="CW501550" s="2210"/>
    </row>
    <row r="501551" spans="101:101">
      <c r="CW501551" s="2195"/>
    </row>
    <row r="501575" spans="101:101">
      <c r="CW501575" s="2210"/>
    </row>
    <row r="501576" spans="101:101">
      <c r="CW501576" s="2195"/>
    </row>
    <row r="501600" spans="101:101">
      <c r="CW501600" s="2210"/>
    </row>
    <row r="501601" spans="101:101">
      <c r="CW501601" s="2195"/>
    </row>
    <row r="501625" spans="101:101">
      <c r="CW501625" s="2210"/>
    </row>
    <row r="501626" spans="101:101">
      <c r="CW501626" s="2195"/>
    </row>
    <row r="501650" spans="101:101">
      <c r="CW501650" s="2210"/>
    </row>
    <row r="501651" spans="101:101">
      <c r="CW501651" s="2195"/>
    </row>
    <row r="501675" spans="101:101">
      <c r="CW501675" s="2210"/>
    </row>
    <row r="501676" spans="101:101">
      <c r="CW501676" s="2195"/>
    </row>
    <row r="501700" spans="101:101">
      <c r="CW501700" s="2210"/>
    </row>
    <row r="501701" spans="101:101">
      <c r="CW501701" s="2195"/>
    </row>
    <row r="501725" spans="101:101">
      <c r="CW501725" s="2210"/>
    </row>
    <row r="501726" spans="101:101">
      <c r="CW501726" s="2195"/>
    </row>
    <row r="501750" spans="101:101">
      <c r="CW501750" s="2210"/>
    </row>
    <row r="501751" spans="101:101">
      <c r="CW501751" s="2195"/>
    </row>
    <row r="501775" spans="101:101">
      <c r="CW501775" s="2210"/>
    </row>
    <row r="501776" spans="101:101">
      <c r="CW501776" s="2195"/>
    </row>
    <row r="501800" spans="101:101">
      <c r="CW501800" s="2210"/>
    </row>
    <row r="501801" spans="101:101">
      <c r="CW501801" s="2195"/>
    </row>
    <row r="501825" spans="101:101">
      <c r="CW501825" s="2210"/>
    </row>
    <row r="501826" spans="101:101">
      <c r="CW501826" s="2195"/>
    </row>
    <row r="501850" spans="101:101">
      <c r="CW501850" s="2210"/>
    </row>
    <row r="501851" spans="101:101">
      <c r="CW501851" s="2195"/>
    </row>
    <row r="501875" spans="101:101">
      <c r="CW501875" s="2210"/>
    </row>
    <row r="501876" spans="101:101">
      <c r="CW501876" s="2195"/>
    </row>
    <row r="501900" spans="101:101">
      <c r="CW501900" s="2210"/>
    </row>
    <row r="501901" spans="101:101">
      <c r="CW501901" s="2195"/>
    </row>
    <row r="501925" spans="101:101">
      <c r="CW501925" s="2210"/>
    </row>
    <row r="501926" spans="101:101">
      <c r="CW501926" s="2195"/>
    </row>
    <row r="501950" spans="101:101">
      <c r="CW501950" s="2210"/>
    </row>
    <row r="501951" spans="101:101">
      <c r="CW501951" s="2195"/>
    </row>
    <row r="501975" spans="101:101">
      <c r="CW501975" s="2210"/>
    </row>
    <row r="501976" spans="101:101">
      <c r="CW501976" s="2195"/>
    </row>
    <row r="502000" spans="101:101">
      <c r="CW502000" s="2210"/>
    </row>
    <row r="502001" spans="101:101">
      <c r="CW502001" s="2195"/>
    </row>
    <row r="502025" spans="101:101">
      <c r="CW502025" s="2210"/>
    </row>
    <row r="502026" spans="101:101">
      <c r="CW502026" s="2195"/>
    </row>
    <row r="502050" spans="101:101">
      <c r="CW502050" s="2210"/>
    </row>
    <row r="502051" spans="101:101">
      <c r="CW502051" s="2195"/>
    </row>
    <row r="502075" spans="101:101">
      <c r="CW502075" s="2210"/>
    </row>
    <row r="502076" spans="101:101">
      <c r="CW502076" s="2195"/>
    </row>
    <row r="502100" spans="101:101">
      <c r="CW502100" s="2210"/>
    </row>
    <row r="502101" spans="101:101">
      <c r="CW502101" s="2195"/>
    </row>
    <row r="502125" spans="101:101">
      <c r="CW502125" s="2210"/>
    </row>
    <row r="502126" spans="101:101">
      <c r="CW502126" s="2195"/>
    </row>
    <row r="502150" spans="101:101">
      <c r="CW502150" s="2210"/>
    </row>
    <row r="502151" spans="101:101">
      <c r="CW502151" s="2195"/>
    </row>
    <row r="502175" spans="101:101">
      <c r="CW502175" s="2210"/>
    </row>
    <row r="502176" spans="101:101">
      <c r="CW502176" s="2195"/>
    </row>
    <row r="502200" spans="101:101">
      <c r="CW502200" s="2210"/>
    </row>
    <row r="502201" spans="101:101">
      <c r="CW502201" s="2195"/>
    </row>
    <row r="502225" spans="101:101">
      <c r="CW502225" s="2210"/>
    </row>
    <row r="502226" spans="101:101">
      <c r="CW502226" s="2195"/>
    </row>
    <row r="502250" spans="101:101">
      <c r="CW502250" s="2210"/>
    </row>
    <row r="502251" spans="101:101">
      <c r="CW502251" s="2195"/>
    </row>
    <row r="502275" spans="101:101">
      <c r="CW502275" s="2210"/>
    </row>
    <row r="502276" spans="101:101">
      <c r="CW502276" s="2195"/>
    </row>
    <row r="502300" spans="101:101">
      <c r="CW502300" s="2210"/>
    </row>
    <row r="502301" spans="101:101">
      <c r="CW502301" s="2195"/>
    </row>
    <row r="502325" spans="101:101">
      <c r="CW502325" s="2210"/>
    </row>
    <row r="502326" spans="101:101">
      <c r="CW502326" s="2195"/>
    </row>
    <row r="502350" spans="101:101">
      <c r="CW502350" s="2210"/>
    </row>
    <row r="502351" spans="101:101">
      <c r="CW502351" s="2195"/>
    </row>
    <row r="502375" spans="101:101">
      <c r="CW502375" s="2210"/>
    </row>
    <row r="502376" spans="101:101">
      <c r="CW502376" s="2195"/>
    </row>
    <row r="502400" spans="101:101">
      <c r="CW502400" s="2210"/>
    </row>
    <row r="502401" spans="101:101">
      <c r="CW502401" s="2195"/>
    </row>
    <row r="502425" spans="101:101">
      <c r="CW502425" s="2210"/>
    </row>
    <row r="502426" spans="101:101">
      <c r="CW502426" s="2195"/>
    </row>
    <row r="502450" spans="101:101">
      <c r="CW502450" s="2210"/>
    </row>
    <row r="502451" spans="101:101">
      <c r="CW502451" s="2195"/>
    </row>
    <row r="502475" spans="101:101">
      <c r="CW502475" s="2210"/>
    </row>
    <row r="502476" spans="101:101">
      <c r="CW502476" s="2195"/>
    </row>
    <row r="502500" spans="101:101">
      <c r="CW502500" s="2210"/>
    </row>
    <row r="502501" spans="101:101">
      <c r="CW502501" s="2195"/>
    </row>
    <row r="502525" spans="101:101">
      <c r="CW502525" s="2210"/>
    </row>
    <row r="502526" spans="101:101">
      <c r="CW502526" s="2195"/>
    </row>
    <row r="502550" spans="101:101">
      <c r="CW502550" s="2210"/>
    </row>
    <row r="502551" spans="101:101">
      <c r="CW502551" s="2195"/>
    </row>
    <row r="502575" spans="101:101">
      <c r="CW502575" s="2210"/>
    </row>
    <row r="502576" spans="101:101">
      <c r="CW502576" s="2195"/>
    </row>
    <row r="502600" spans="101:101">
      <c r="CW502600" s="2210"/>
    </row>
    <row r="502601" spans="101:101">
      <c r="CW502601" s="2195"/>
    </row>
    <row r="502625" spans="101:101">
      <c r="CW502625" s="2210"/>
    </row>
    <row r="502626" spans="101:101">
      <c r="CW502626" s="2195"/>
    </row>
    <row r="502650" spans="101:101">
      <c r="CW502650" s="2210"/>
    </row>
    <row r="502651" spans="101:101">
      <c r="CW502651" s="2195"/>
    </row>
    <row r="502675" spans="101:101">
      <c r="CW502675" s="2210"/>
    </row>
    <row r="502676" spans="101:101">
      <c r="CW502676" s="2195"/>
    </row>
    <row r="502700" spans="101:101">
      <c r="CW502700" s="2210"/>
    </row>
    <row r="502701" spans="101:101">
      <c r="CW502701" s="2195"/>
    </row>
    <row r="502725" spans="101:101">
      <c r="CW502725" s="2210"/>
    </row>
    <row r="502726" spans="101:101">
      <c r="CW502726" s="2195"/>
    </row>
    <row r="502750" spans="101:101">
      <c r="CW502750" s="2210"/>
    </row>
    <row r="502751" spans="101:101">
      <c r="CW502751" s="2195"/>
    </row>
    <row r="502775" spans="101:101">
      <c r="CW502775" s="2210"/>
    </row>
    <row r="502776" spans="101:101">
      <c r="CW502776" s="2195"/>
    </row>
    <row r="502800" spans="101:101">
      <c r="CW502800" s="2210"/>
    </row>
    <row r="502801" spans="101:101">
      <c r="CW502801" s="2195"/>
    </row>
    <row r="502825" spans="101:101">
      <c r="CW502825" s="2210"/>
    </row>
    <row r="502826" spans="101:101">
      <c r="CW502826" s="2195"/>
    </row>
    <row r="502850" spans="101:101">
      <c r="CW502850" s="2210"/>
    </row>
    <row r="502851" spans="101:101">
      <c r="CW502851" s="2195"/>
    </row>
    <row r="502875" spans="101:101">
      <c r="CW502875" s="2210"/>
    </row>
    <row r="502876" spans="101:101">
      <c r="CW502876" s="2195"/>
    </row>
    <row r="502900" spans="101:101">
      <c r="CW502900" s="2210"/>
    </row>
    <row r="502901" spans="101:101">
      <c r="CW502901" s="2195"/>
    </row>
    <row r="502925" spans="101:101">
      <c r="CW502925" s="2210"/>
    </row>
    <row r="502926" spans="101:101">
      <c r="CW502926" s="2195"/>
    </row>
    <row r="502950" spans="101:101">
      <c r="CW502950" s="2210"/>
    </row>
    <row r="502951" spans="101:101">
      <c r="CW502951" s="2195"/>
    </row>
    <row r="502975" spans="101:101">
      <c r="CW502975" s="2210"/>
    </row>
    <row r="502976" spans="101:101">
      <c r="CW502976" s="2195"/>
    </row>
    <row r="503000" spans="101:101">
      <c r="CW503000" s="2210"/>
    </row>
    <row r="503001" spans="101:101">
      <c r="CW503001" s="2195"/>
    </row>
    <row r="503025" spans="101:101">
      <c r="CW503025" s="2210"/>
    </row>
    <row r="503026" spans="101:101">
      <c r="CW503026" s="2195"/>
    </row>
    <row r="503050" spans="101:101">
      <c r="CW503050" s="2210"/>
    </row>
    <row r="503051" spans="101:101">
      <c r="CW503051" s="2195"/>
    </row>
    <row r="503075" spans="101:101">
      <c r="CW503075" s="2210"/>
    </row>
    <row r="503076" spans="101:101">
      <c r="CW503076" s="2195"/>
    </row>
    <row r="503100" spans="101:101">
      <c r="CW503100" s="2210"/>
    </row>
    <row r="503101" spans="101:101">
      <c r="CW503101" s="2195"/>
    </row>
    <row r="503125" spans="101:101">
      <c r="CW503125" s="2210"/>
    </row>
    <row r="503126" spans="101:101">
      <c r="CW503126" s="2195"/>
    </row>
    <row r="503150" spans="101:101">
      <c r="CW503150" s="2210"/>
    </row>
    <row r="503151" spans="101:101">
      <c r="CW503151" s="2195"/>
    </row>
    <row r="503175" spans="101:101">
      <c r="CW503175" s="2210"/>
    </row>
    <row r="503176" spans="101:101">
      <c r="CW503176" s="2195"/>
    </row>
    <row r="503200" spans="101:101">
      <c r="CW503200" s="2210"/>
    </row>
    <row r="503201" spans="101:101">
      <c r="CW503201" s="2195"/>
    </row>
    <row r="503225" spans="101:101">
      <c r="CW503225" s="2210"/>
    </row>
    <row r="503226" spans="101:101">
      <c r="CW503226" s="2195"/>
    </row>
    <row r="503250" spans="101:101">
      <c r="CW503250" s="2210"/>
    </row>
    <row r="503251" spans="101:101">
      <c r="CW503251" s="2195"/>
    </row>
    <row r="503275" spans="101:101">
      <c r="CW503275" s="2210"/>
    </row>
    <row r="503276" spans="101:101">
      <c r="CW503276" s="2195"/>
    </row>
    <row r="503300" spans="101:101">
      <c r="CW503300" s="2210"/>
    </row>
    <row r="503301" spans="101:101">
      <c r="CW503301" s="2195"/>
    </row>
    <row r="503325" spans="101:101">
      <c r="CW503325" s="2210"/>
    </row>
    <row r="503326" spans="101:101">
      <c r="CW503326" s="2195"/>
    </row>
    <row r="503350" spans="101:101">
      <c r="CW503350" s="2210"/>
    </row>
    <row r="503351" spans="101:101">
      <c r="CW503351" s="2195"/>
    </row>
    <row r="503375" spans="101:101">
      <c r="CW503375" s="2210"/>
    </row>
    <row r="503376" spans="101:101">
      <c r="CW503376" s="2195"/>
    </row>
    <row r="503400" spans="101:101">
      <c r="CW503400" s="2210"/>
    </row>
    <row r="503401" spans="101:101">
      <c r="CW503401" s="2195"/>
    </row>
    <row r="503425" spans="101:101">
      <c r="CW503425" s="2210"/>
    </row>
    <row r="503426" spans="101:101">
      <c r="CW503426" s="2195"/>
    </row>
    <row r="503450" spans="101:101">
      <c r="CW503450" s="2210"/>
    </row>
    <row r="503451" spans="101:101">
      <c r="CW503451" s="2195"/>
    </row>
    <row r="503475" spans="101:101">
      <c r="CW503475" s="2210"/>
    </row>
    <row r="503476" spans="101:101">
      <c r="CW503476" s="2195"/>
    </row>
    <row r="503500" spans="101:101">
      <c r="CW503500" s="2210"/>
    </row>
    <row r="503501" spans="101:101">
      <c r="CW503501" s="2195"/>
    </row>
    <row r="503525" spans="101:101">
      <c r="CW503525" s="2210"/>
    </row>
    <row r="503526" spans="101:101">
      <c r="CW503526" s="2195"/>
    </row>
    <row r="503550" spans="101:101">
      <c r="CW503550" s="2210"/>
    </row>
    <row r="503551" spans="101:101">
      <c r="CW503551" s="2195"/>
    </row>
    <row r="503575" spans="101:101">
      <c r="CW503575" s="2210"/>
    </row>
    <row r="503576" spans="101:101">
      <c r="CW503576" s="2195"/>
    </row>
    <row r="503600" spans="101:101">
      <c r="CW503600" s="2210"/>
    </row>
    <row r="503601" spans="101:101">
      <c r="CW503601" s="2195"/>
    </row>
    <row r="503625" spans="101:101">
      <c r="CW503625" s="2210"/>
    </row>
    <row r="503626" spans="101:101">
      <c r="CW503626" s="2195"/>
    </row>
    <row r="503650" spans="101:101">
      <c r="CW503650" s="2210"/>
    </row>
    <row r="503651" spans="101:101">
      <c r="CW503651" s="2195"/>
    </row>
    <row r="503675" spans="101:101">
      <c r="CW503675" s="2210"/>
    </row>
    <row r="503676" spans="101:101">
      <c r="CW503676" s="2195"/>
    </row>
    <row r="503700" spans="101:101">
      <c r="CW503700" s="2210"/>
    </row>
    <row r="503701" spans="101:101">
      <c r="CW503701" s="2195"/>
    </row>
    <row r="503725" spans="101:101">
      <c r="CW503725" s="2210"/>
    </row>
    <row r="503726" spans="101:101">
      <c r="CW503726" s="2195"/>
    </row>
    <row r="503750" spans="101:101">
      <c r="CW503750" s="2210"/>
    </row>
    <row r="503751" spans="101:101">
      <c r="CW503751" s="2195"/>
    </row>
    <row r="503775" spans="101:101">
      <c r="CW503775" s="2210"/>
    </row>
    <row r="503776" spans="101:101">
      <c r="CW503776" s="2195"/>
    </row>
    <row r="503800" spans="101:101">
      <c r="CW503800" s="2210"/>
    </row>
    <row r="503801" spans="101:101">
      <c r="CW503801" s="2195"/>
    </row>
    <row r="503825" spans="101:101">
      <c r="CW503825" s="2210"/>
    </row>
    <row r="503826" spans="101:101">
      <c r="CW503826" s="2195"/>
    </row>
    <row r="503850" spans="101:101">
      <c r="CW503850" s="2210"/>
    </row>
    <row r="503851" spans="101:101">
      <c r="CW503851" s="2195"/>
    </row>
    <row r="503875" spans="101:101">
      <c r="CW503875" s="2210"/>
    </row>
    <row r="503876" spans="101:101">
      <c r="CW503876" s="2195"/>
    </row>
    <row r="503900" spans="101:101">
      <c r="CW503900" s="2210"/>
    </row>
    <row r="503901" spans="101:101">
      <c r="CW503901" s="2195"/>
    </row>
    <row r="503925" spans="101:101">
      <c r="CW503925" s="2210"/>
    </row>
    <row r="503926" spans="101:101">
      <c r="CW503926" s="2195"/>
    </row>
    <row r="503950" spans="101:101">
      <c r="CW503950" s="2210"/>
    </row>
    <row r="503951" spans="101:101">
      <c r="CW503951" s="2195"/>
    </row>
    <row r="503975" spans="101:101">
      <c r="CW503975" s="2210"/>
    </row>
    <row r="503976" spans="101:101">
      <c r="CW503976" s="2195"/>
    </row>
    <row r="504000" spans="101:101">
      <c r="CW504000" s="2210"/>
    </row>
    <row r="504001" spans="101:101">
      <c r="CW504001" s="2195"/>
    </row>
    <row r="504025" spans="101:101">
      <c r="CW504025" s="2210"/>
    </row>
    <row r="504026" spans="101:101">
      <c r="CW504026" s="2195"/>
    </row>
    <row r="504050" spans="101:101">
      <c r="CW504050" s="2210"/>
    </row>
    <row r="504051" spans="101:101">
      <c r="CW504051" s="2195"/>
    </row>
    <row r="504075" spans="101:101">
      <c r="CW504075" s="2210"/>
    </row>
    <row r="504076" spans="101:101">
      <c r="CW504076" s="2195"/>
    </row>
    <row r="504100" spans="101:101">
      <c r="CW504100" s="2210"/>
    </row>
    <row r="504101" spans="101:101">
      <c r="CW504101" s="2195"/>
    </row>
    <row r="504125" spans="101:101">
      <c r="CW504125" s="2210"/>
    </row>
    <row r="504126" spans="101:101">
      <c r="CW504126" s="2195"/>
    </row>
    <row r="504150" spans="101:101">
      <c r="CW504150" s="2210"/>
    </row>
    <row r="504151" spans="101:101">
      <c r="CW504151" s="2195"/>
    </row>
    <row r="504175" spans="101:101">
      <c r="CW504175" s="2210"/>
    </row>
    <row r="504176" spans="101:101">
      <c r="CW504176" s="2195"/>
    </row>
    <row r="504200" spans="101:101">
      <c r="CW504200" s="2210"/>
    </row>
    <row r="504201" spans="101:101">
      <c r="CW504201" s="2195"/>
    </row>
    <row r="504225" spans="101:101">
      <c r="CW504225" s="2210"/>
    </row>
    <row r="504226" spans="101:101">
      <c r="CW504226" s="2195"/>
    </row>
    <row r="504250" spans="101:101">
      <c r="CW504250" s="2210"/>
    </row>
    <row r="504251" spans="101:101">
      <c r="CW504251" s="2195"/>
    </row>
    <row r="504275" spans="101:101">
      <c r="CW504275" s="2210"/>
    </row>
    <row r="504276" spans="101:101">
      <c r="CW504276" s="2195"/>
    </row>
    <row r="504300" spans="101:101">
      <c r="CW504300" s="2210"/>
    </row>
    <row r="504301" spans="101:101">
      <c r="CW504301" s="2195"/>
    </row>
    <row r="504325" spans="101:101">
      <c r="CW504325" s="2210"/>
    </row>
    <row r="504326" spans="101:101">
      <c r="CW504326" s="2195"/>
    </row>
    <row r="504350" spans="101:101">
      <c r="CW504350" s="2210"/>
    </row>
    <row r="504351" spans="101:101">
      <c r="CW504351" s="2195"/>
    </row>
    <row r="504375" spans="101:101">
      <c r="CW504375" s="2210"/>
    </row>
    <row r="504376" spans="101:101">
      <c r="CW504376" s="2195"/>
    </row>
    <row r="504400" spans="101:101">
      <c r="CW504400" s="2210"/>
    </row>
    <row r="504401" spans="101:101">
      <c r="CW504401" s="2195"/>
    </row>
    <row r="504425" spans="101:101">
      <c r="CW504425" s="2210"/>
    </row>
    <row r="504426" spans="101:101">
      <c r="CW504426" s="2195"/>
    </row>
    <row r="504450" spans="101:101">
      <c r="CW504450" s="2210"/>
    </row>
    <row r="504451" spans="101:101">
      <c r="CW504451" s="2195"/>
    </row>
    <row r="504475" spans="101:101">
      <c r="CW504475" s="2210"/>
    </row>
    <row r="504476" spans="101:101">
      <c r="CW504476" s="2195"/>
    </row>
    <row r="504500" spans="101:101">
      <c r="CW504500" s="2210"/>
    </row>
    <row r="504501" spans="101:101">
      <c r="CW504501" s="2195"/>
    </row>
    <row r="504525" spans="101:101">
      <c r="CW504525" s="2210"/>
    </row>
    <row r="504526" spans="101:101">
      <c r="CW504526" s="2195"/>
    </row>
    <row r="504550" spans="101:101">
      <c r="CW504550" s="2210"/>
    </row>
    <row r="504551" spans="101:101">
      <c r="CW504551" s="2195"/>
    </row>
    <row r="504575" spans="101:101">
      <c r="CW504575" s="2210"/>
    </row>
    <row r="504576" spans="101:101">
      <c r="CW504576" s="2195"/>
    </row>
    <row r="504600" spans="101:101">
      <c r="CW504600" s="2210"/>
    </row>
    <row r="504601" spans="101:101">
      <c r="CW504601" s="2195"/>
    </row>
    <row r="504625" spans="101:101">
      <c r="CW504625" s="2210"/>
    </row>
    <row r="504626" spans="101:101">
      <c r="CW504626" s="2195"/>
    </row>
    <row r="504650" spans="101:101">
      <c r="CW504650" s="2210"/>
    </row>
    <row r="504651" spans="101:101">
      <c r="CW504651" s="2195"/>
    </row>
    <row r="504675" spans="101:101">
      <c r="CW504675" s="2210"/>
    </row>
    <row r="504676" spans="101:101">
      <c r="CW504676" s="2195"/>
    </row>
    <row r="504700" spans="101:101">
      <c r="CW504700" s="2210"/>
    </row>
    <row r="504701" spans="101:101">
      <c r="CW504701" s="2195"/>
    </row>
    <row r="504725" spans="101:101">
      <c r="CW504725" s="2210"/>
    </row>
    <row r="504726" spans="101:101">
      <c r="CW504726" s="2195"/>
    </row>
    <row r="504750" spans="101:101">
      <c r="CW504750" s="2210"/>
    </row>
    <row r="504751" spans="101:101">
      <c r="CW504751" s="2195"/>
    </row>
    <row r="504775" spans="101:101">
      <c r="CW504775" s="2210"/>
    </row>
    <row r="504776" spans="101:101">
      <c r="CW504776" s="2195"/>
    </row>
    <row r="504800" spans="101:101">
      <c r="CW504800" s="2210"/>
    </row>
    <row r="504801" spans="101:101">
      <c r="CW504801" s="2195"/>
    </row>
    <row r="504825" spans="101:101">
      <c r="CW504825" s="2210"/>
    </row>
    <row r="504826" spans="101:101">
      <c r="CW504826" s="2195"/>
    </row>
    <row r="504850" spans="101:101">
      <c r="CW504850" s="2210"/>
    </row>
    <row r="504851" spans="101:101">
      <c r="CW504851" s="2195"/>
    </row>
    <row r="504875" spans="101:101">
      <c r="CW504875" s="2210"/>
    </row>
    <row r="504876" spans="101:101">
      <c r="CW504876" s="2195"/>
    </row>
    <row r="504900" spans="101:101">
      <c r="CW504900" s="2210"/>
    </row>
    <row r="504901" spans="101:101">
      <c r="CW504901" s="2195"/>
    </row>
    <row r="504925" spans="101:101">
      <c r="CW504925" s="2210"/>
    </row>
    <row r="504926" spans="101:101">
      <c r="CW504926" s="2195"/>
    </row>
    <row r="504950" spans="101:101">
      <c r="CW504950" s="2210"/>
    </row>
    <row r="504951" spans="101:101">
      <c r="CW504951" s="2195"/>
    </row>
    <row r="504975" spans="101:101">
      <c r="CW504975" s="2210"/>
    </row>
    <row r="504976" spans="101:101">
      <c r="CW504976" s="2195"/>
    </row>
    <row r="505000" spans="101:101">
      <c r="CW505000" s="2210"/>
    </row>
    <row r="505001" spans="101:101">
      <c r="CW505001" s="2195"/>
    </row>
    <row r="505025" spans="101:101">
      <c r="CW505025" s="2210"/>
    </row>
    <row r="505026" spans="101:101">
      <c r="CW505026" s="2195"/>
    </row>
    <row r="505050" spans="101:101">
      <c r="CW505050" s="2210"/>
    </row>
    <row r="505051" spans="101:101">
      <c r="CW505051" s="2195"/>
    </row>
    <row r="505075" spans="101:101">
      <c r="CW505075" s="2210"/>
    </row>
    <row r="505076" spans="101:101">
      <c r="CW505076" s="2195"/>
    </row>
    <row r="505100" spans="101:101">
      <c r="CW505100" s="2210"/>
    </row>
    <row r="505101" spans="101:101">
      <c r="CW505101" s="2195"/>
    </row>
    <row r="505125" spans="101:101">
      <c r="CW505125" s="2210"/>
    </row>
    <row r="505126" spans="101:101">
      <c r="CW505126" s="2195"/>
    </row>
    <row r="505150" spans="101:101">
      <c r="CW505150" s="2210"/>
    </row>
    <row r="505151" spans="101:101">
      <c r="CW505151" s="2195"/>
    </row>
    <row r="505175" spans="101:101">
      <c r="CW505175" s="2210"/>
    </row>
    <row r="505176" spans="101:101">
      <c r="CW505176" s="2195"/>
    </row>
    <row r="505200" spans="101:101">
      <c r="CW505200" s="2210"/>
    </row>
    <row r="505201" spans="101:101">
      <c r="CW505201" s="2195"/>
    </row>
    <row r="505225" spans="101:101">
      <c r="CW505225" s="2210"/>
    </row>
    <row r="505226" spans="101:101">
      <c r="CW505226" s="2195"/>
    </row>
    <row r="505250" spans="101:101">
      <c r="CW505250" s="2210"/>
    </row>
    <row r="505251" spans="101:101">
      <c r="CW505251" s="2195"/>
    </row>
    <row r="505275" spans="101:101">
      <c r="CW505275" s="2210"/>
    </row>
    <row r="505276" spans="101:101">
      <c r="CW505276" s="2195"/>
    </row>
    <row r="505300" spans="101:101">
      <c r="CW505300" s="2210"/>
    </row>
    <row r="505301" spans="101:101">
      <c r="CW505301" s="2195"/>
    </row>
    <row r="505325" spans="101:101">
      <c r="CW505325" s="2210"/>
    </row>
    <row r="505326" spans="101:101">
      <c r="CW505326" s="2195"/>
    </row>
    <row r="505350" spans="101:101">
      <c r="CW505350" s="2210"/>
    </row>
    <row r="505351" spans="101:101">
      <c r="CW505351" s="2195"/>
    </row>
    <row r="505375" spans="101:101">
      <c r="CW505375" s="2210"/>
    </row>
    <row r="505376" spans="101:101">
      <c r="CW505376" s="2195"/>
    </row>
    <row r="505400" spans="101:101">
      <c r="CW505400" s="2210"/>
    </row>
    <row r="505401" spans="101:101">
      <c r="CW505401" s="2195"/>
    </row>
    <row r="505425" spans="101:101">
      <c r="CW505425" s="2210"/>
    </row>
    <row r="505426" spans="101:101">
      <c r="CW505426" s="2195"/>
    </row>
    <row r="505450" spans="101:101">
      <c r="CW505450" s="2210"/>
    </row>
    <row r="505451" spans="101:101">
      <c r="CW505451" s="2195"/>
    </row>
    <row r="505475" spans="101:101">
      <c r="CW505475" s="2210"/>
    </row>
    <row r="505476" spans="101:101">
      <c r="CW505476" s="2195"/>
    </row>
    <row r="505500" spans="101:101">
      <c r="CW505500" s="2210"/>
    </row>
    <row r="505501" spans="101:101">
      <c r="CW505501" s="2195"/>
    </row>
    <row r="505525" spans="101:101">
      <c r="CW505525" s="2210"/>
    </row>
    <row r="505526" spans="101:101">
      <c r="CW505526" s="2195"/>
    </row>
    <row r="505550" spans="101:101">
      <c r="CW505550" s="2210"/>
    </row>
    <row r="505551" spans="101:101">
      <c r="CW505551" s="2195"/>
    </row>
    <row r="505575" spans="101:101">
      <c r="CW505575" s="2210"/>
    </row>
    <row r="505576" spans="101:101">
      <c r="CW505576" s="2195"/>
    </row>
    <row r="505600" spans="101:101">
      <c r="CW505600" s="2210"/>
    </row>
    <row r="505601" spans="101:101">
      <c r="CW505601" s="2195"/>
    </row>
    <row r="505625" spans="101:101">
      <c r="CW505625" s="2210"/>
    </row>
    <row r="505626" spans="101:101">
      <c r="CW505626" s="2195"/>
    </row>
    <row r="505650" spans="101:101">
      <c r="CW505650" s="2210"/>
    </row>
    <row r="505651" spans="101:101">
      <c r="CW505651" s="2195"/>
    </row>
    <row r="505675" spans="101:101">
      <c r="CW505675" s="2210"/>
    </row>
    <row r="505676" spans="101:101">
      <c r="CW505676" s="2195"/>
    </row>
    <row r="505700" spans="101:101">
      <c r="CW505700" s="2210"/>
    </row>
    <row r="505701" spans="101:101">
      <c r="CW505701" s="2195"/>
    </row>
    <row r="505725" spans="101:101">
      <c r="CW505725" s="2210"/>
    </row>
    <row r="505726" spans="101:101">
      <c r="CW505726" s="2195"/>
    </row>
    <row r="505750" spans="101:101">
      <c r="CW505750" s="2210"/>
    </row>
    <row r="505751" spans="101:101">
      <c r="CW505751" s="2195"/>
    </row>
    <row r="505775" spans="101:101">
      <c r="CW505775" s="2210"/>
    </row>
    <row r="505776" spans="101:101">
      <c r="CW505776" s="2195"/>
    </row>
    <row r="505800" spans="101:101">
      <c r="CW505800" s="2210"/>
    </row>
    <row r="505801" spans="101:101">
      <c r="CW505801" s="2195"/>
    </row>
    <row r="505825" spans="101:101">
      <c r="CW505825" s="2210"/>
    </row>
    <row r="505826" spans="101:101">
      <c r="CW505826" s="2195"/>
    </row>
    <row r="505850" spans="101:101">
      <c r="CW505850" s="2210"/>
    </row>
    <row r="505851" spans="101:101">
      <c r="CW505851" s="2195"/>
    </row>
    <row r="505875" spans="101:101">
      <c r="CW505875" s="2210"/>
    </row>
    <row r="505876" spans="101:101">
      <c r="CW505876" s="2195"/>
    </row>
    <row r="505900" spans="101:101">
      <c r="CW505900" s="2210"/>
    </row>
    <row r="505901" spans="101:101">
      <c r="CW505901" s="2195"/>
    </row>
    <row r="505925" spans="101:101">
      <c r="CW505925" s="2210"/>
    </row>
    <row r="505926" spans="101:101">
      <c r="CW505926" s="2195"/>
    </row>
    <row r="505950" spans="101:101">
      <c r="CW505950" s="2210"/>
    </row>
    <row r="505951" spans="101:101">
      <c r="CW505951" s="2195"/>
    </row>
    <row r="505975" spans="101:101">
      <c r="CW505975" s="2210"/>
    </row>
    <row r="505976" spans="101:101">
      <c r="CW505976" s="2195"/>
    </row>
    <row r="506000" spans="101:101">
      <c r="CW506000" s="2210"/>
    </row>
    <row r="506001" spans="101:101">
      <c r="CW506001" s="2195"/>
    </row>
    <row r="506025" spans="101:101">
      <c r="CW506025" s="2210"/>
    </row>
    <row r="506026" spans="101:101">
      <c r="CW506026" s="2195"/>
    </row>
    <row r="506050" spans="101:101">
      <c r="CW506050" s="2210"/>
    </row>
    <row r="506051" spans="101:101">
      <c r="CW506051" s="2195"/>
    </row>
    <row r="506075" spans="101:101">
      <c r="CW506075" s="2210"/>
    </row>
    <row r="506076" spans="101:101">
      <c r="CW506076" s="2195"/>
    </row>
    <row r="506100" spans="101:101">
      <c r="CW506100" s="2210"/>
    </row>
    <row r="506101" spans="101:101">
      <c r="CW506101" s="2195"/>
    </row>
    <row r="506125" spans="101:101">
      <c r="CW506125" s="2210"/>
    </row>
    <row r="506126" spans="101:101">
      <c r="CW506126" s="2195"/>
    </row>
    <row r="506150" spans="101:101">
      <c r="CW506150" s="2210"/>
    </row>
    <row r="506151" spans="101:101">
      <c r="CW506151" s="2195"/>
    </row>
    <row r="506175" spans="101:101">
      <c r="CW506175" s="2210"/>
    </row>
    <row r="506176" spans="101:101">
      <c r="CW506176" s="2195"/>
    </row>
    <row r="506200" spans="101:101">
      <c r="CW506200" s="2210"/>
    </row>
    <row r="506201" spans="101:101">
      <c r="CW506201" s="2195"/>
    </row>
    <row r="506225" spans="101:101">
      <c r="CW506225" s="2210"/>
    </row>
    <row r="506226" spans="101:101">
      <c r="CW506226" s="2195"/>
    </row>
    <row r="506250" spans="101:101">
      <c r="CW506250" s="2210"/>
    </row>
    <row r="506251" spans="101:101">
      <c r="CW506251" s="2195"/>
    </row>
    <row r="506275" spans="101:101">
      <c r="CW506275" s="2210"/>
    </row>
    <row r="506276" spans="101:101">
      <c r="CW506276" s="2195"/>
    </row>
    <row r="506300" spans="101:101">
      <c r="CW506300" s="2210"/>
    </row>
    <row r="506301" spans="101:101">
      <c r="CW506301" s="2195"/>
    </row>
    <row r="506325" spans="101:101">
      <c r="CW506325" s="2210"/>
    </row>
    <row r="506326" spans="101:101">
      <c r="CW506326" s="2195"/>
    </row>
    <row r="506350" spans="101:101">
      <c r="CW506350" s="2210"/>
    </row>
    <row r="506351" spans="101:101">
      <c r="CW506351" s="2195"/>
    </row>
    <row r="506375" spans="101:101">
      <c r="CW506375" s="2210"/>
    </row>
    <row r="506376" spans="101:101">
      <c r="CW506376" s="2195"/>
    </row>
    <row r="506400" spans="101:101">
      <c r="CW506400" s="2210"/>
    </row>
    <row r="506401" spans="101:101">
      <c r="CW506401" s="2195"/>
    </row>
    <row r="506425" spans="101:101">
      <c r="CW506425" s="2210"/>
    </row>
    <row r="506426" spans="101:101">
      <c r="CW506426" s="2195"/>
    </row>
    <row r="506450" spans="101:101">
      <c r="CW506450" s="2210"/>
    </row>
    <row r="506451" spans="101:101">
      <c r="CW506451" s="2195"/>
    </row>
    <row r="506475" spans="101:101">
      <c r="CW506475" s="2210"/>
    </row>
    <row r="506476" spans="101:101">
      <c r="CW506476" s="2195"/>
    </row>
    <row r="506500" spans="101:101">
      <c r="CW506500" s="2210"/>
    </row>
    <row r="506501" spans="101:101">
      <c r="CW506501" s="2195"/>
    </row>
    <row r="506525" spans="101:101">
      <c r="CW506525" s="2210"/>
    </row>
    <row r="506526" spans="101:101">
      <c r="CW506526" s="2195"/>
    </row>
    <row r="506550" spans="101:101">
      <c r="CW506550" s="2210"/>
    </row>
    <row r="506551" spans="101:101">
      <c r="CW506551" s="2195"/>
    </row>
    <row r="506575" spans="101:101">
      <c r="CW506575" s="2210"/>
    </row>
    <row r="506576" spans="101:101">
      <c r="CW506576" s="2195"/>
    </row>
    <row r="506600" spans="101:101">
      <c r="CW506600" s="2210"/>
    </row>
    <row r="506601" spans="101:101">
      <c r="CW506601" s="2195"/>
    </row>
    <row r="506625" spans="101:101">
      <c r="CW506625" s="2210"/>
    </row>
    <row r="506626" spans="101:101">
      <c r="CW506626" s="2195"/>
    </row>
    <row r="506650" spans="101:101">
      <c r="CW506650" s="2210"/>
    </row>
    <row r="506651" spans="101:101">
      <c r="CW506651" s="2195"/>
    </row>
    <row r="506675" spans="101:101">
      <c r="CW506675" s="2210"/>
    </row>
    <row r="506676" spans="101:101">
      <c r="CW506676" s="2195"/>
    </row>
    <row r="506700" spans="101:101">
      <c r="CW506700" s="2210"/>
    </row>
    <row r="506701" spans="101:101">
      <c r="CW506701" s="2195"/>
    </row>
    <row r="506725" spans="101:101">
      <c r="CW506725" s="2210"/>
    </row>
    <row r="506726" spans="101:101">
      <c r="CW506726" s="2195"/>
    </row>
    <row r="506750" spans="101:101">
      <c r="CW506750" s="2210"/>
    </row>
    <row r="506751" spans="101:101">
      <c r="CW506751" s="2195"/>
    </row>
    <row r="506775" spans="101:101">
      <c r="CW506775" s="2210"/>
    </row>
    <row r="506776" spans="101:101">
      <c r="CW506776" s="2195"/>
    </row>
    <row r="506800" spans="101:101">
      <c r="CW506800" s="2210"/>
    </row>
    <row r="506801" spans="101:101">
      <c r="CW506801" s="2195"/>
    </row>
    <row r="506825" spans="101:101">
      <c r="CW506825" s="2210"/>
    </row>
    <row r="506826" spans="101:101">
      <c r="CW506826" s="2195"/>
    </row>
    <row r="506850" spans="101:101">
      <c r="CW506850" s="2210"/>
    </row>
    <row r="506851" spans="101:101">
      <c r="CW506851" s="2195"/>
    </row>
    <row r="506875" spans="101:101">
      <c r="CW506875" s="2210"/>
    </row>
    <row r="506876" spans="101:101">
      <c r="CW506876" s="2195"/>
    </row>
    <row r="506900" spans="101:101">
      <c r="CW506900" s="2210"/>
    </row>
    <row r="506901" spans="101:101">
      <c r="CW506901" s="2195"/>
    </row>
    <row r="506925" spans="101:101">
      <c r="CW506925" s="2210"/>
    </row>
    <row r="506926" spans="101:101">
      <c r="CW506926" s="2195"/>
    </row>
    <row r="506950" spans="101:101">
      <c r="CW506950" s="2210"/>
    </row>
    <row r="506951" spans="101:101">
      <c r="CW506951" s="2195"/>
    </row>
    <row r="506975" spans="101:101">
      <c r="CW506975" s="2210"/>
    </row>
    <row r="506976" spans="101:101">
      <c r="CW506976" s="2195"/>
    </row>
    <row r="507000" spans="101:101">
      <c r="CW507000" s="2210"/>
    </row>
    <row r="507001" spans="101:101">
      <c r="CW507001" s="2195"/>
    </row>
    <row r="507025" spans="101:101">
      <c r="CW507025" s="2210"/>
    </row>
    <row r="507026" spans="101:101">
      <c r="CW507026" s="2195"/>
    </row>
    <row r="507050" spans="101:101">
      <c r="CW507050" s="2210"/>
    </row>
    <row r="507051" spans="101:101">
      <c r="CW507051" s="2195"/>
    </row>
    <row r="507075" spans="101:101">
      <c r="CW507075" s="2210"/>
    </row>
    <row r="507076" spans="101:101">
      <c r="CW507076" s="2195"/>
    </row>
    <row r="507100" spans="101:101">
      <c r="CW507100" s="2210"/>
    </row>
    <row r="507101" spans="101:101">
      <c r="CW507101" s="2195"/>
    </row>
    <row r="507125" spans="101:101">
      <c r="CW507125" s="2210"/>
    </row>
    <row r="507126" spans="101:101">
      <c r="CW507126" s="2195"/>
    </row>
    <row r="507150" spans="101:101">
      <c r="CW507150" s="2210"/>
    </row>
    <row r="507151" spans="101:101">
      <c r="CW507151" s="2195"/>
    </row>
    <row r="507175" spans="101:101">
      <c r="CW507175" s="2210"/>
    </row>
    <row r="507176" spans="101:101">
      <c r="CW507176" s="2195"/>
    </row>
    <row r="507200" spans="101:101">
      <c r="CW507200" s="2210"/>
    </row>
    <row r="507201" spans="101:101">
      <c r="CW507201" s="2195"/>
    </row>
    <row r="507225" spans="101:101">
      <c r="CW507225" s="2210"/>
    </row>
    <row r="507226" spans="101:101">
      <c r="CW507226" s="2195"/>
    </row>
    <row r="507250" spans="101:101">
      <c r="CW507250" s="2210"/>
    </row>
    <row r="507251" spans="101:101">
      <c r="CW507251" s="2195"/>
    </row>
    <row r="507275" spans="101:101">
      <c r="CW507275" s="2210"/>
    </row>
    <row r="507276" spans="101:101">
      <c r="CW507276" s="2195"/>
    </row>
    <row r="507300" spans="101:101">
      <c r="CW507300" s="2210"/>
    </row>
    <row r="507301" spans="101:101">
      <c r="CW507301" s="2195"/>
    </row>
    <row r="507325" spans="101:101">
      <c r="CW507325" s="2210"/>
    </row>
    <row r="507326" spans="101:101">
      <c r="CW507326" s="2195"/>
    </row>
    <row r="507350" spans="101:101">
      <c r="CW507350" s="2210"/>
    </row>
    <row r="507351" spans="101:101">
      <c r="CW507351" s="2195"/>
    </row>
    <row r="507375" spans="101:101">
      <c r="CW507375" s="2210"/>
    </row>
    <row r="507376" spans="101:101">
      <c r="CW507376" s="2195"/>
    </row>
    <row r="507400" spans="101:101">
      <c r="CW507400" s="2210"/>
    </row>
    <row r="507401" spans="101:101">
      <c r="CW507401" s="2195"/>
    </row>
    <row r="507425" spans="101:101">
      <c r="CW507425" s="2210"/>
    </row>
    <row r="507426" spans="101:101">
      <c r="CW507426" s="2195"/>
    </row>
    <row r="507450" spans="101:101">
      <c r="CW507450" s="2210"/>
    </row>
    <row r="507451" spans="101:101">
      <c r="CW507451" s="2195"/>
    </row>
    <row r="507475" spans="101:101">
      <c r="CW507475" s="2210"/>
    </row>
    <row r="507476" spans="101:101">
      <c r="CW507476" s="2195"/>
    </row>
    <row r="507500" spans="101:101">
      <c r="CW507500" s="2210"/>
    </row>
    <row r="507501" spans="101:101">
      <c r="CW507501" s="2195"/>
    </row>
    <row r="507525" spans="101:101">
      <c r="CW507525" s="2210"/>
    </row>
    <row r="507526" spans="101:101">
      <c r="CW507526" s="2195"/>
    </row>
    <row r="507550" spans="101:101">
      <c r="CW507550" s="2210"/>
    </row>
    <row r="507551" spans="101:101">
      <c r="CW507551" s="2195"/>
    </row>
    <row r="507575" spans="101:101">
      <c r="CW507575" s="2210"/>
    </row>
    <row r="507576" spans="101:101">
      <c r="CW507576" s="2195"/>
    </row>
    <row r="507600" spans="101:101">
      <c r="CW507600" s="2210"/>
    </row>
    <row r="507601" spans="101:101">
      <c r="CW507601" s="2195"/>
    </row>
    <row r="507625" spans="101:101">
      <c r="CW507625" s="2210"/>
    </row>
    <row r="507626" spans="101:101">
      <c r="CW507626" s="2195"/>
    </row>
    <row r="507650" spans="101:101">
      <c r="CW507650" s="2210"/>
    </row>
    <row r="507651" spans="101:101">
      <c r="CW507651" s="2195"/>
    </row>
    <row r="507675" spans="101:101">
      <c r="CW507675" s="2210"/>
    </row>
    <row r="507676" spans="101:101">
      <c r="CW507676" s="2195"/>
    </row>
    <row r="507700" spans="101:101">
      <c r="CW507700" s="2210"/>
    </row>
    <row r="507701" spans="101:101">
      <c r="CW507701" s="2195"/>
    </row>
    <row r="507725" spans="101:101">
      <c r="CW507725" s="2210"/>
    </row>
    <row r="507726" spans="101:101">
      <c r="CW507726" s="2195"/>
    </row>
    <row r="507750" spans="101:101">
      <c r="CW507750" s="2210"/>
    </row>
    <row r="507751" spans="101:101">
      <c r="CW507751" s="2195"/>
    </row>
    <row r="507775" spans="101:101">
      <c r="CW507775" s="2210"/>
    </row>
    <row r="507776" spans="101:101">
      <c r="CW507776" s="2195"/>
    </row>
    <row r="507800" spans="101:101">
      <c r="CW507800" s="2210"/>
    </row>
    <row r="507801" spans="101:101">
      <c r="CW507801" s="2195"/>
    </row>
    <row r="507825" spans="101:101">
      <c r="CW507825" s="2210"/>
    </row>
    <row r="507826" spans="101:101">
      <c r="CW507826" s="2195"/>
    </row>
    <row r="507850" spans="101:101">
      <c r="CW507850" s="2210"/>
    </row>
    <row r="507851" spans="101:101">
      <c r="CW507851" s="2195"/>
    </row>
    <row r="507875" spans="101:101">
      <c r="CW507875" s="2210"/>
    </row>
    <row r="507876" spans="101:101">
      <c r="CW507876" s="2195"/>
    </row>
    <row r="507900" spans="101:101">
      <c r="CW507900" s="2210"/>
    </row>
    <row r="507901" spans="101:101">
      <c r="CW507901" s="2195"/>
    </row>
    <row r="507925" spans="101:101">
      <c r="CW507925" s="2210"/>
    </row>
    <row r="507926" spans="101:101">
      <c r="CW507926" s="2195"/>
    </row>
    <row r="507950" spans="101:101">
      <c r="CW507950" s="2210"/>
    </row>
    <row r="507951" spans="101:101">
      <c r="CW507951" s="2195"/>
    </row>
    <row r="507975" spans="101:101">
      <c r="CW507975" s="2210"/>
    </row>
    <row r="507976" spans="101:101">
      <c r="CW507976" s="2195"/>
    </row>
    <row r="508000" spans="101:101">
      <c r="CW508000" s="2210"/>
    </row>
    <row r="508001" spans="101:101">
      <c r="CW508001" s="2195"/>
    </row>
    <row r="508025" spans="101:101">
      <c r="CW508025" s="2210"/>
    </row>
    <row r="508026" spans="101:101">
      <c r="CW508026" s="2195"/>
    </row>
    <row r="508050" spans="101:101">
      <c r="CW508050" s="2210"/>
    </row>
    <row r="508051" spans="101:101">
      <c r="CW508051" s="2195"/>
    </row>
    <row r="508075" spans="101:101">
      <c r="CW508075" s="2210"/>
    </row>
    <row r="508076" spans="101:101">
      <c r="CW508076" s="2195"/>
    </row>
    <row r="508100" spans="101:101">
      <c r="CW508100" s="2210"/>
    </row>
    <row r="508101" spans="101:101">
      <c r="CW508101" s="2195"/>
    </row>
    <row r="508125" spans="101:101">
      <c r="CW508125" s="2210"/>
    </row>
    <row r="508126" spans="101:101">
      <c r="CW508126" s="2195"/>
    </row>
    <row r="508150" spans="101:101">
      <c r="CW508150" s="2210"/>
    </row>
    <row r="508151" spans="101:101">
      <c r="CW508151" s="2195"/>
    </row>
    <row r="508175" spans="101:101">
      <c r="CW508175" s="2210"/>
    </row>
    <row r="508176" spans="101:101">
      <c r="CW508176" s="2195"/>
    </row>
    <row r="508200" spans="101:101">
      <c r="CW508200" s="2210"/>
    </row>
    <row r="508201" spans="101:101">
      <c r="CW508201" s="2195"/>
    </row>
    <row r="508225" spans="101:101">
      <c r="CW508225" s="2210"/>
    </row>
    <row r="508226" spans="101:101">
      <c r="CW508226" s="2195"/>
    </row>
    <row r="508250" spans="101:101">
      <c r="CW508250" s="2210"/>
    </row>
    <row r="508251" spans="101:101">
      <c r="CW508251" s="2195"/>
    </row>
    <row r="508275" spans="101:101">
      <c r="CW508275" s="2210"/>
    </row>
    <row r="508276" spans="101:101">
      <c r="CW508276" s="2195"/>
    </row>
    <row r="508300" spans="101:101">
      <c r="CW508300" s="2210"/>
    </row>
    <row r="508301" spans="101:101">
      <c r="CW508301" s="2195"/>
    </row>
    <row r="508325" spans="101:101">
      <c r="CW508325" s="2210"/>
    </row>
    <row r="508326" spans="101:101">
      <c r="CW508326" s="2195"/>
    </row>
    <row r="508350" spans="101:101">
      <c r="CW508350" s="2210"/>
    </row>
    <row r="508351" spans="101:101">
      <c r="CW508351" s="2195"/>
    </row>
    <row r="508375" spans="101:101">
      <c r="CW508375" s="2210"/>
    </row>
    <row r="508376" spans="101:101">
      <c r="CW508376" s="2195"/>
    </row>
    <row r="508400" spans="101:101">
      <c r="CW508400" s="2210"/>
    </row>
    <row r="508401" spans="101:101">
      <c r="CW508401" s="2195"/>
    </row>
    <row r="508425" spans="101:101">
      <c r="CW508425" s="2210"/>
    </row>
    <row r="508426" spans="101:101">
      <c r="CW508426" s="2195"/>
    </row>
    <row r="508450" spans="101:101">
      <c r="CW508450" s="2210"/>
    </row>
    <row r="508451" spans="101:101">
      <c r="CW508451" s="2195"/>
    </row>
    <row r="508475" spans="101:101">
      <c r="CW508475" s="2210"/>
    </row>
    <row r="508476" spans="101:101">
      <c r="CW508476" s="2195"/>
    </row>
    <row r="508500" spans="101:101">
      <c r="CW508500" s="2210"/>
    </row>
    <row r="508501" spans="101:101">
      <c r="CW508501" s="2195"/>
    </row>
    <row r="508525" spans="101:101">
      <c r="CW508525" s="2210"/>
    </row>
    <row r="508526" spans="101:101">
      <c r="CW508526" s="2195"/>
    </row>
    <row r="508550" spans="101:101">
      <c r="CW508550" s="2210"/>
    </row>
    <row r="508551" spans="101:101">
      <c r="CW508551" s="2195"/>
    </row>
    <row r="508575" spans="101:101">
      <c r="CW508575" s="2210"/>
    </row>
    <row r="508576" spans="101:101">
      <c r="CW508576" s="2195"/>
    </row>
    <row r="508600" spans="101:101">
      <c r="CW508600" s="2210"/>
    </row>
    <row r="508601" spans="101:101">
      <c r="CW508601" s="2195"/>
    </row>
    <row r="508625" spans="101:101">
      <c r="CW508625" s="2210"/>
    </row>
    <row r="508626" spans="101:101">
      <c r="CW508626" s="2195"/>
    </row>
    <row r="508650" spans="101:101">
      <c r="CW508650" s="2210"/>
    </row>
    <row r="508651" spans="101:101">
      <c r="CW508651" s="2195"/>
    </row>
    <row r="508675" spans="101:101">
      <c r="CW508675" s="2210"/>
    </row>
    <row r="508676" spans="101:101">
      <c r="CW508676" s="2195"/>
    </row>
    <row r="508700" spans="101:101">
      <c r="CW508700" s="2210"/>
    </row>
    <row r="508701" spans="101:101">
      <c r="CW508701" s="2195"/>
    </row>
    <row r="508725" spans="101:101">
      <c r="CW508725" s="2210"/>
    </row>
    <row r="508726" spans="101:101">
      <c r="CW508726" s="2195"/>
    </row>
    <row r="508750" spans="101:101">
      <c r="CW508750" s="2210"/>
    </row>
    <row r="508751" spans="101:101">
      <c r="CW508751" s="2195"/>
    </row>
    <row r="508775" spans="101:101">
      <c r="CW508775" s="2210"/>
    </row>
    <row r="508776" spans="101:101">
      <c r="CW508776" s="2195"/>
    </row>
    <row r="508800" spans="101:101">
      <c r="CW508800" s="2210"/>
    </row>
    <row r="508801" spans="101:101">
      <c r="CW508801" s="2195"/>
    </row>
    <row r="508825" spans="101:101">
      <c r="CW508825" s="2210"/>
    </row>
    <row r="508826" spans="101:101">
      <c r="CW508826" s="2195"/>
    </row>
    <row r="508850" spans="101:101">
      <c r="CW508850" s="2210"/>
    </row>
    <row r="508851" spans="101:101">
      <c r="CW508851" s="2195"/>
    </row>
    <row r="508875" spans="101:101">
      <c r="CW508875" s="2210"/>
    </row>
    <row r="508876" spans="101:101">
      <c r="CW508876" s="2195"/>
    </row>
    <row r="508900" spans="101:101">
      <c r="CW508900" s="2210"/>
    </row>
    <row r="508901" spans="101:101">
      <c r="CW508901" s="2195"/>
    </row>
    <row r="508925" spans="101:101">
      <c r="CW508925" s="2210"/>
    </row>
    <row r="508926" spans="101:101">
      <c r="CW508926" s="2195"/>
    </row>
    <row r="508950" spans="101:101">
      <c r="CW508950" s="2210"/>
    </row>
    <row r="508951" spans="101:101">
      <c r="CW508951" s="2195"/>
    </row>
    <row r="508975" spans="101:101">
      <c r="CW508975" s="2210"/>
    </row>
    <row r="508976" spans="101:101">
      <c r="CW508976" s="2195"/>
    </row>
    <row r="509000" spans="101:101">
      <c r="CW509000" s="2210"/>
    </row>
    <row r="509001" spans="101:101">
      <c r="CW509001" s="2195"/>
    </row>
    <row r="509025" spans="101:101">
      <c r="CW509025" s="2210"/>
    </row>
    <row r="509026" spans="101:101">
      <c r="CW509026" s="2195"/>
    </row>
    <row r="509050" spans="101:101">
      <c r="CW509050" s="2210"/>
    </row>
    <row r="509051" spans="101:101">
      <c r="CW509051" s="2195"/>
    </row>
    <row r="509075" spans="101:101">
      <c r="CW509075" s="2210"/>
    </row>
    <row r="509076" spans="101:101">
      <c r="CW509076" s="2195"/>
    </row>
    <row r="509100" spans="101:101">
      <c r="CW509100" s="2210"/>
    </row>
    <row r="509101" spans="101:101">
      <c r="CW509101" s="2195"/>
    </row>
    <row r="509125" spans="101:101">
      <c r="CW509125" s="2210"/>
    </row>
    <row r="509126" spans="101:101">
      <c r="CW509126" s="2195"/>
    </row>
    <row r="509150" spans="101:101">
      <c r="CW509150" s="2210"/>
    </row>
    <row r="509151" spans="101:101">
      <c r="CW509151" s="2195"/>
    </row>
    <row r="509175" spans="101:101">
      <c r="CW509175" s="2210"/>
    </row>
    <row r="509176" spans="101:101">
      <c r="CW509176" s="2195"/>
    </row>
    <row r="509200" spans="101:101">
      <c r="CW509200" s="2210"/>
    </row>
    <row r="509201" spans="101:101">
      <c r="CW509201" s="2195"/>
    </row>
    <row r="509225" spans="101:101">
      <c r="CW509225" s="2210"/>
    </row>
    <row r="509226" spans="101:101">
      <c r="CW509226" s="2195"/>
    </row>
    <row r="509250" spans="101:101">
      <c r="CW509250" s="2210"/>
    </row>
    <row r="509251" spans="101:101">
      <c r="CW509251" s="2195"/>
    </row>
    <row r="509275" spans="101:101">
      <c r="CW509275" s="2210"/>
    </row>
    <row r="509276" spans="101:101">
      <c r="CW509276" s="2195"/>
    </row>
    <row r="509300" spans="101:101">
      <c r="CW509300" s="2210"/>
    </row>
    <row r="509301" spans="101:101">
      <c r="CW509301" s="2195"/>
    </row>
    <row r="509325" spans="101:101">
      <c r="CW509325" s="2210"/>
    </row>
    <row r="509326" spans="101:101">
      <c r="CW509326" s="2195"/>
    </row>
    <row r="509350" spans="101:101">
      <c r="CW509350" s="2210"/>
    </row>
    <row r="509351" spans="101:101">
      <c r="CW509351" s="2195"/>
    </row>
    <row r="509375" spans="101:101">
      <c r="CW509375" s="2210"/>
    </row>
    <row r="509376" spans="101:101">
      <c r="CW509376" s="2195"/>
    </row>
    <row r="509400" spans="101:101">
      <c r="CW509400" s="2210"/>
    </row>
    <row r="509401" spans="101:101">
      <c r="CW509401" s="2195"/>
    </row>
    <row r="509425" spans="101:101">
      <c r="CW509425" s="2210"/>
    </row>
    <row r="509426" spans="101:101">
      <c r="CW509426" s="2195"/>
    </row>
    <row r="509450" spans="101:101">
      <c r="CW509450" s="2210"/>
    </row>
    <row r="509451" spans="101:101">
      <c r="CW509451" s="2195"/>
    </row>
    <row r="509475" spans="101:101">
      <c r="CW509475" s="2210"/>
    </row>
    <row r="509476" spans="101:101">
      <c r="CW509476" s="2195"/>
    </row>
    <row r="509500" spans="101:101">
      <c r="CW509500" s="2210"/>
    </row>
    <row r="509501" spans="101:101">
      <c r="CW509501" s="2195"/>
    </row>
    <row r="509525" spans="101:101">
      <c r="CW509525" s="2210"/>
    </row>
    <row r="509526" spans="101:101">
      <c r="CW509526" s="2195"/>
    </row>
    <row r="509550" spans="101:101">
      <c r="CW509550" s="2210"/>
    </row>
    <row r="509551" spans="101:101">
      <c r="CW509551" s="2195"/>
    </row>
    <row r="509575" spans="101:101">
      <c r="CW509575" s="2210"/>
    </row>
    <row r="509576" spans="101:101">
      <c r="CW509576" s="2195"/>
    </row>
    <row r="509600" spans="101:101">
      <c r="CW509600" s="2210"/>
    </row>
    <row r="509601" spans="101:101">
      <c r="CW509601" s="2195"/>
    </row>
    <row r="509625" spans="101:101">
      <c r="CW509625" s="2210"/>
    </row>
    <row r="509626" spans="101:101">
      <c r="CW509626" s="2195"/>
    </row>
    <row r="509650" spans="101:101">
      <c r="CW509650" s="2210"/>
    </row>
    <row r="509651" spans="101:101">
      <c r="CW509651" s="2195"/>
    </row>
    <row r="509675" spans="101:101">
      <c r="CW509675" s="2210"/>
    </row>
    <row r="509676" spans="101:101">
      <c r="CW509676" s="2195"/>
    </row>
    <row r="509700" spans="101:101">
      <c r="CW509700" s="2210"/>
    </row>
    <row r="509701" spans="101:101">
      <c r="CW509701" s="2195"/>
    </row>
    <row r="509725" spans="101:101">
      <c r="CW509725" s="2210"/>
    </row>
    <row r="509726" spans="101:101">
      <c r="CW509726" s="2195"/>
    </row>
    <row r="509750" spans="101:101">
      <c r="CW509750" s="2210"/>
    </row>
    <row r="509751" spans="101:101">
      <c r="CW509751" s="2195"/>
    </row>
    <row r="509775" spans="101:101">
      <c r="CW509775" s="2210"/>
    </row>
    <row r="509776" spans="101:101">
      <c r="CW509776" s="2195"/>
    </row>
    <row r="509800" spans="101:101">
      <c r="CW509800" s="2210"/>
    </row>
    <row r="509801" spans="101:101">
      <c r="CW509801" s="2195"/>
    </row>
    <row r="509825" spans="101:101">
      <c r="CW509825" s="2210"/>
    </row>
    <row r="509826" spans="101:101">
      <c r="CW509826" s="2195"/>
    </row>
    <row r="509850" spans="101:101">
      <c r="CW509850" s="2210"/>
    </row>
    <row r="509851" spans="101:101">
      <c r="CW509851" s="2195"/>
    </row>
    <row r="509875" spans="101:101">
      <c r="CW509875" s="2210"/>
    </row>
    <row r="509876" spans="101:101">
      <c r="CW509876" s="2195"/>
    </row>
    <row r="509900" spans="101:101">
      <c r="CW509900" s="2210"/>
    </row>
    <row r="509901" spans="101:101">
      <c r="CW509901" s="2195"/>
    </row>
    <row r="509925" spans="101:101">
      <c r="CW509925" s="2210"/>
    </row>
    <row r="509926" spans="101:101">
      <c r="CW509926" s="2195"/>
    </row>
    <row r="509950" spans="101:101">
      <c r="CW509950" s="2210"/>
    </row>
    <row r="509951" spans="101:101">
      <c r="CW509951" s="2195"/>
    </row>
    <row r="509975" spans="101:101">
      <c r="CW509975" s="2210"/>
    </row>
    <row r="509976" spans="101:101">
      <c r="CW509976" s="2195"/>
    </row>
    <row r="510000" spans="101:101">
      <c r="CW510000" s="2210"/>
    </row>
    <row r="510001" spans="101:101">
      <c r="CW510001" s="2195"/>
    </row>
    <row r="510025" spans="101:101">
      <c r="CW510025" s="2210"/>
    </row>
    <row r="510026" spans="101:101">
      <c r="CW510026" s="2195"/>
    </row>
    <row r="510050" spans="101:101">
      <c r="CW510050" s="2210"/>
    </row>
    <row r="510051" spans="101:101">
      <c r="CW510051" s="2195"/>
    </row>
    <row r="510075" spans="101:101">
      <c r="CW510075" s="2210"/>
    </row>
    <row r="510076" spans="101:101">
      <c r="CW510076" s="2195"/>
    </row>
    <row r="510100" spans="101:101">
      <c r="CW510100" s="2210"/>
    </row>
    <row r="510101" spans="101:101">
      <c r="CW510101" s="2195"/>
    </row>
    <row r="510125" spans="101:101">
      <c r="CW510125" s="2210"/>
    </row>
    <row r="510126" spans="101:101">
      <c r="CW510126" s="2195"/>
    </row>
    <row r="510150" spans="101:101">
      <c r="CW510150" s="2210"/>
    </row>
    <row r="510151" spans="101:101">
      <c r="CW510151" s="2195"/>
    </row>
    <row r="510175" spans="101:101">
      <c r="CW510175" s="2210"/>
    </row>
    <row r="510176" spans="101:101">
      <c r="CW510176" s="2195"/>
    </row>
    <row r="510200" spans="101:101">
      <c r="CW510200" s="2210"/>
    </row>
    <row r="510201" spans="101:101">
      <c r="CW510201" s="2195"/>
    </row>
    <row r="510225" spans="101:101">
      <c r="CW510225" s="2210"/>
    </row>
    <row r="510226" spans="101:101">
      <c r="CW510226" s="2195"/>
    </row>
    <row r="510250" spans="101:101">
      <c r="CW510250" s="2210"/>
    </row>
    <row r="510251" spans="101:101">
      <c r="CW510251" s="2195"/>
    </row>
    <row r="510275" spans="101:101">
      <c r="CW510275" s="2210"/>
    </row>
    <row r="510276" spans="101:101">
      <c r="CW510276" s="2195"/>
    </row>
    <row r="510300" spans="101:101">
      <c r="CW510300" s="2210"/>
    </row>
    <row r="510301" spans="101:101">
      <c r="CW510301" s="2195"/>
    </row>
    <row r="510325" spans="101:101">
      <c r="CW510325" s="2210"/>
    </row>
    <row r="510326" spans="101:101">
      <c r="CW510326" s="2195"/>
    </row>
    <row r="510350" spans="101:101">
      <c r="CW510350" s="2210"/>
    </row>
    <row r="510351" spans="101:101">
      <c r="CW510351" s="2195"/>
    </row>
    <row r="510375" spans="101:101">
      <c r="CW510375" s="2210"/>
    </row>
    <row r="510376" spans="101:101">
      <c r="CW510376" s="2195"/>
    </row>
    <row r="510400" spans="101:101">
      <c r="CW510400" s="2210"/>
    </row>
    <row r="510401" spans="101:101">
      <c r="CW510401" s="2195"/>
    </row>
    <row r="510425" spans="101:101">
      <c r="CW510425" s="2210"/>
    </row>
    <row r="510426" spans="101:101">
      <c r="CW510426" s="2195"/>
    </row>
    <row r="510450" spans="101:101">
      <c r="CW510450" s="2210"/>
    </row>
    <row r="510451" spans="101:101">
      <c r="CW510451" s="2195"/>
    </row>
    <row r="510475" spans="101:101">
      <c r="CW510475" s="2210"/>
    </row>
    <row r="510476" spans="101:101">
      <c r="CW510476" s="2195"/>
    </row>
    <row r="510500" spans="101:101">
      <c r="CW510500" s="2210"/>
    </row>
    <row r="510501" spans="101:101">
      <c r="CW510501" s="2195"/>
    </row>
    <row r="510525" spans="101:101">
      <c r="CW510525" s="2210"/>
    </row>
    <row r="510526" spans="101:101">
      <c r="CW510526" s="2195"/>
    </row>
    <row r="510550" spans="101:101">
      <c r="CW510550" s="2210"/>
    </row>
    <row r="510551" spans="101:101">
      <c r="CW510551" s="2195"/>
    </row>
    <row r="510575" spans="101:101">
      <c r="CW510575" s="2210"/>
    </row>
    <row r="510576" spans="101:101">
      <c r="CW510576" s="2195"/>
    </row>
    <row r="510600" spans="101:101">
      <c r="CW510600" s="2210"/>
    </row>
    <row r="510601" spans="101:101">
      <c r="CW510601" s="2195"/>
    </row>
    <row r="510625" spans="101:101">
      <c r="CW510625" s="2210"/>
    </row>
    <row r="510626" spans="101:101">
      <c r="CW510626" s="2195"/>
    </row>
    <row r="510650" spans="101:101">
      <c r="CW510650" s="2210"/>
    </row>
    <row r="510651" spans="101:101">
      <c r="CW510651" s="2195"/>
    </row>
    <row r="510675" spans="101:101">
      <c r="CW510675" s="2210"/>
    </row>
    <row r="510676" spans="101:101">
      <c r="CW510676" s="2195"/>
    </row>
    <row r="510700" spans="101:101">
      <c r="CW510700" s="2210"/>
    </row>
    <row r="510701" spans="101:101">
      <c r="CW510701" s="2195"/>
    </row>
    <row r="510725" spans="101:101">
      <c r="CW510725" s="2210"/>
    </row>
    <row r="510726" spans="101:101">
      <c r="CW510726" s="2195"/>
    </row>
    <row r="510750" spans="101:101">
      <c r="CW510750" s="2210"/>
    </row>
    <row r="510751" spans="101:101">
      <c r="CW510751" s="2195"/>
    </row>
    <row r="510775" spans="101:101">
      <c r="CW510775" s="2210"/>
    </row>
    <row r="510776" spans="101:101">
      <c r="CW510776" s="2195"/>
    </row>
    <row r="510800" spans="101:101">
      <c r="CW510800" s="2210"/>
    </row>
    <row r="510801" spans="101:101">
      <c r="CW510801" s="2195"/>
    </row>
    <row r="510825" spans="101:101">
      <c r="CW510825" s="2210"/>
    </row>
    <row r="510826" spans="101:101">
      <c r="CW510826" s="2195"/>
    </row>
    <row r="510850" spans="101:101">
      <c r="CW510850" s="2210"/>
    </row>
    <row r="510851" spans="101:101">
      <c r="CW510851" s="2195"/>
    </row>
    <row r="510875" spans="101:101">
      <c r="CW510875" s="2210"/>
    </row>
    <row r="510876" spans="101:101">
      <c r="CW510876" s="2195"/>
    </row>
    <row r="510900" spans="101:101">
      <c r="CW510900" s="2210"/>
    </row>
    <row r="510901" spans="101:101">
      <c r="CW510901" s="2195"/>
    </row>
    <row r="510925" spans="101:101">
      <c r="CW510925" s="2210"/>
    </row>
    <row r="510926" spans="101:101">
      <c r="CW510926" s="2195"/>
    </row>
    <row r="510950" spans="101:101">
      <c r="CW510950" s="2210"/>
    </row>
    <row r="510951" spans="101:101">
      <c r="CW510951" s="2195"/>
    </row>
    <row r="510975" spans="101:101">
      <c r="CW510975" s="2210"/>
    </row>
    <row r="510976" spans="101:101">
      <c r="CW510976" s="2195"/>
    </row>
    <row r="511000" spans="101:101">
      <c r="CW511000" s="2210"/>
    </row>
    <row r="511001" spans="101:101">
      <c r="CW511001" s="2195"/>
    </row>
    <row r="511025" spans="101:101">
      <c r="CW511025" s="2210"/>
    </row>
    <row r="511026" spans="101:101">
      <c r="CW511026" s="2195"/>
    </row>
    <row r="511050" spans="101:101">
      <c r="CW511050" s="2210"/>
    </row>
    <row r="511051" spans="101:101">
      <c r="CW511051" s="2195"/>
    </row>
    <row r="511075" spans="101:101">
      <c r="CW511075" s="2210"/>
    </row>
    <row r="511076" spans="101:101">
      <c r="CW511076" s="2195"/>
    </row>
    <row r="511100" spans="101:101">
      <c r="CW511100" s="2210"/>
    </row>
    <row r="511101" spans="101:101">
      <c r="CW511101" s="2195"/>
    </row>
    <row r="511125" spans="101:101">
      <c r="CW511125" s="2210"/>
    </row>
    <row r="511126" spans="101:101">
      <c r="CW511126" s="2195"/>
    </row>
    <row r="511150" spans="101:101">
      <c r="CW511150" s="2210"/>
    </row>
    <row r="511151" spans="101:101">
      <c r="CW511151" s="2195"/>
    </row>
    <row r="511175" spans="101:101">
      <c r="CW511175" s="2210"/>
    </row>
    <row r="511176" spans="101:101">
      <c r="CW511176" s="2195"/>
    </row>
    <row r="511200" spans="101:101">
      <c r="CW511200" s="2210"/>
    </row>
    <row r="511201" spans="101:101">
      <c r="CW511201" s="2195"/>
    </row>
    <row r="511225" spans="101:101">
      <c r="CW511225" s="2210"/>
    </row>
    <row r="511226" spans="101:101">
      <c r="CW511226" s="2195"/>
    </row>
    <row r="511250" spans="101:101">
      <c r="CW511250" s="2210"/>
    </row>
    <row r="511251" spans="101:101">
      <c r="CW511251" s="2195"/>
    </row>
    <row r="511275" spans="101:101">
      <c r="CW511275" s="2210"/>
    </row>
    <row r="511276" spans="101:101">
      <c r="CW511276" s="2195"/>
    </row>
    <row r="511300" spans="101:101">
      <c r="CW511300" s="2210"/>
    </row>
    <row r="511301" spans="101:101">
      <c r="CW511301" s="2195"/>
    </row>
    <row r="511325" spans="101:101">
      <c r="CW511325" s="2210"/>
    </row>
    <row r="511326" spans="101:101">
      <c r="CW511326" s="2195"/>
    </row>
    <row r="511350" spans="101:101">
      <c r="CW511350" s="2210"/>
    </row>
    <row r="511351" spans="101:101">
      <c r="CW511351" s="2195"/>
    </row>
    <row r="511375" spans="101:101">
      <c r="CW511375" s="2210"/>
    </row>
    <row r="511376" spans="101:101">
      <c r="CW511376" s="2195"/>
    </row>
    <row r="511400" spans="101:101">
      <c r="CW511400" s="2210"/>
    </row>
    <row r="511401" spans="101:101">
      <c r="CW511401" s="2195"/>
    </row>
    <row r="511425" spans="101:101">
      <c r="CW511425" s="2210"/>
    </row>
    <row r="511426" spans="101:101">
      <c r="CW511426" s="2195"/>
    </row>
    <row r="511450" spans="101:101">
      <c r="CW511450" s="2210"/>
    </row>
    <row r="511451" spans="101:101">
      <c r="CW511451" s="2195"/>
    </row>
    <row r="511475" spans="101:101">
      <c r="CW511475" s="2210"/>
    </row>
    <row r="511476" spans="101:101">
      <c r="CW511476" s="2195"/>
    </row>
    <row r="511500" spans="101:101">
      <c r="CW511500" s="2210"/>
    </row>
    <row r="511501" spans="101:101">
      <c r="CW511501" s="2195"/>
    </row>
    <row r="511525" spans="101:101">
      <c r="CW511525" s="2210"/>
    </row>
    <row r="511526" spans="101:101">
      <c r="CW511526" s="2195"/>
    </row>
    <row r="511550" spans="101:101">
      <c r="CW511550" s="2210"/>
    </row>
    <row r="511551" spans="101:101">
      <c r="CW511551" s="2195"/>
    </row>
    <row r="511575" spans="101:101">
      <c r="CW511575" s="2210"/>
    </row>
    <row r="511576" spans="101:101">
      <c r="CW511576" s="2195"/>
    </row>
    <row r="511600" spans="101:101">
      <c r="CW511600" s="2210"/>
    </row>
    <row r="511601" spans="101:101">
      <c r="CW511601" s="2195"/>
    </row>
    <row r="511625" spans="101:101">
      <c r="CW511625" s="2210"/>
    </row>
    <row r="511626" spans="101:101">
      <c r="CW511626" s="2195"/>
    </row>
    <row r="511650" spans="101:101">
      <c r="CW511650" s="2210"/>
    </row>
    <row r="511651" spans="101:101">
      <c r="CW511651" s="2195"/>
    </row>
    <row r="511675" spans="101:101">
      <c r="CW511675" s="2210"/>
    </row>
    <row r="511676" spans="101:101">
      <c r="CW511676" s="2195"/>
    </row>
    <row r="511700" spans="101:101">
      <c r="CW511700" s="2210"/>
    </row>
    <row r="511701" spans="101:101">
      <c r="CW511701" s="2195"/>
    </row>
    <row r="511725" spans="101:101">
      <c r="CW511725" s="2210"/>
    </row>
    <row r="511726" spans="101:101">
      <c r="CW511726" s="2195"/>
    </row>
    <row r="511750" spans="101:101">
      <c r="CW511750" s="2210"/>
    </row>
    <row r="511751" spans="101:101">
      <c r="CW511751" s="2195"/>
    </row>
    <row r="511775" spans="101:101">
      <c r="CW511775" s="2210"/>
    </row>
    <row r="511776" spans="101:101">
      <c r="CW511776" s="2195"/>
    </row>
    <row r="511800" spans="101:101">
      <c r="CW511800" s="2210"/>
    </row>
    <row r="511801" spans="101:101">
      <c r="CW511801" s="2195"/>
    </row>
    <row r="511825" spans="101:101">
      <c r="CW511825" s="2210"/>
    </row>
    <row r="511826" spans="101:101">
      <c r="CW511826" s="2195"/>
    </row>
    <row r="511850" spans="101:101">
      <c r="CW511850" s="2210"/>
    </row>
    <row r="511851" spans="101:101">
      <c r="CW511851" s="2195"/>
    </row>
    <row r="511875" spans="101:101">
      <c r="CW511875" s="2210"/>
    </row>
    <row r="511876" spans="101:101">
      <c r="CW511876" s="2195"/>
    </row>
    <row r="511900" spans="101:101">
      <c r="CW511900" s="2210"/>
    </row>
    <row r="511901" spans="101:101">
      <c r="CW511901" s="2195"/>
    </row>
    <row r="511925" spans="101:101">
      <c r="CW511925" s="2210"/>
    </row>
    <row r="511926" spans="101:101">
      <c r="CW511926" s="2195"/>
    </row>
    <row r="511950" spans="101:101">
      <c r="CW511950" s="2210"/>
    </row>
    <row r="511951" spans="101:101">
      <c r="CW511951" s="2195"/>
    </row>
    <row r="511975" spans="101:101">
      <c r="CW511975" s="2210"/>
    </row>
    <row r="511976" spans="101:101">
      <c r="CW511976" s="2195"/>
    </row>
    <row r="512000" spans="101:101">
      <c r="CW512000" s="2210"/>
    </row>
    <row r="512001" spans="101:101">
      <c r="CW512001" s="2195"/>
    </row>
    <row r="512025" spans="101:101">
      <c r="CW512025" s="2210"/>
    </row>
    <row r="512026" spans="101:101">
      <c r="CW512026" s="2195"/>
    </row>
    <row r="512050" spans="101:101">
      <c r="CW512050" s="2210"/>
    </row>
    <row r="512051" spans="101:101">
      <c r="CW512051" s="2195"/>
    </row>
    <row r="512075" spans="101:101">
      <c r="CW512075" s="2210"/>
    </row>
    <row r="512076" spans="101:101">
      <c r="CW512076" s="2195"/>
    </row>
    <row r="512100" spans="101:101">
      <c r="CW512100" s="2210"/>
    </row>
    <row r="512101" spans="101:101">
      <c r="CW512101" s="2195"/>
    </row>
    <row r="512125" spans="101:101">
      <c r="CW512125" s="2210"/>
    </row>
    <row r="512126" spans="101:101">
      <c r="CW512126" s="2195"/>
    </row>
    <row r="512150" spans="101:101">
      <c r="CW512150" s="2210"/>
    </row>
    <row r="512151" spans="101:101">
      <c r="CW512151" s="2195"/>
    </row>
    <row r="512175" spans="101:101">
      <c r="CW512175" s="2210"/>
    </row>
    <row r="512176" spans="101:101">
      <c r="CW512176" s="2195"/>
    </row>
    <row r="512200" spans="101:101">
      <c r="CW512200" s="2210"/>
    </row>
    <row r="512201" spans="101:101">
      <c r="CW512201" s="2195"/>
    </row>
    <row r="512225" spans="101:101">
      <c r="CW512225" s="2210"/>
    </row>
    <row r="512226" spans="101:101">
      <c r="CW512226" s="2195"/>
    </row>
    <row r="512250" spans="101:101">
      <c r="CW512250" s="2210"/>
    </row>
    <row r="512251" spans="101:101">
      <c r="CW512251" s="2195"/>
    </row>
    <row r="512275" spans="101:101">
      <c r="CW512275" s="2210"/>
    </row>
    <row r="512276" spans="101:101">
      <c r="CW512276" s="2195"/>
    </row>
    <row r="512300" spans="101:101">
      <c r="CW512300" s="2210"/>
    </row>
    <row r="512301" spans="101:101">
      <c r="CW512301" s="2195"/>
    </row>
    <row r="512325" spans="101:101">
      <c r="CW512325" s="2210"/>
    </row>
    <row r="512326" spans="101:101">
      <c r="CW512326" s="2195"/>
    </row>
    <row r="512350" spans="101:101">
      <c r="CW512350" s="2210"/>
    </row>
    <row r="512351" spans="101:101">
      <c r="CW512351" s="2195"/>
    </row>
    <row r="512375" spans="101:101">
      <c r="CW512375" s="2210"/>
    </row>
    <row r="512376" spans="101:101">
      <c r="CW512376" s="2195"/>
    </row>
    <row r="512400" spans="101:101">
      <c r="CW512400" s="2210"/>
    </row>
    <row r="512401" spans="101:101">
      <c r="CW512401" s="2195"/>
    </row>
    <row r="512425" spans="101:101">
      <c r="CW512425" s="2210"/>
    </row>
    <row r="512426" spans="101:101">
      <c r="CW512426" s="2195"/>
    </row>
    <row r="512450" spans="101:101">
      <c r="CW512450" s="2210"/>
    </row>
    <row r="512451" spans="101:101">
      <c r="CW512451" s="2195"/>
    </row>
    <row r="512475" spans="101:101">
      <c r="CW512475" s="2210"/>
    </row>
    <row r="512476" spans="101:101">
      <c r="CW512476" s="2195"/>
    </row>
    <row r="512500" spans="101:101">
      <c r="CW512500" s="2210"/>
    </row>
    <row r="512501" spans="101:101">
      <c r="CW512501" s="2195"/>
    </row>
    <row r="512525" spans="101:101">
      <c r="CW512525" s="2210"/>
    </row>
    <row r="512526" spans="101:101">
      <c r="CW512526" s="2195"/>
    </row>
    <row r="512550" spans="101:101">
      <c r="CW512550" s="2210"/>
    </row>
    <row r="512551" spans="101:101">
      <c r="CW512551" s="2195"/>
    </row>
    <row r="512575" spans="101:101">
      <c r="CW512575" s="2210"/>
    </row>
    <row r="512576" spans="101:101">
      <c r="CW512576" s="2195"/>
    </row>
    <row r="512600" spans="101:101">
      <c r="CW512600" s="2210"/>
    </row>
    <row r="512601" spans="101:101">
      <c r="CW512601" s="2195"/>
    </row>
    <row r="512625" spans="101:101">
      <c r="CW512625" s="2210"/>
    </row>
    <row r="512626" spans="101:101">
      <c r="CW512626" s="2195"/>
    </row>
    <row r="512650" spans="101:101">
      <c r="CW512650" s="2210"/>
    </row>
    <row r="512651" spans="101:101">
      <c r="CW512651" s="2195"/>
    </row>
    <row r="512675" spans="101:101">
      <c r="CW512675" s="2210"/>
    </row>
    <row r="512676" spans="101:101">
      <c r="CW512676" s="2195"/>
    </row>
    <row r="512700" spans="101:101">
      <c r="CW512700" s="2210"/>
    </row>
    <row r="512701" spans="101:101">
      <c r="CW512701" s="2195"/>
    </row>
    <row r="512725" spans="101:101">
      <c r="CW512725" s="2210"/>
    </row>
    <row r="512726" spans="101:101">
      <c r="CW512726" s="2195"/>
    </row>
    <row r="512750" spans="101:101">
      <c r="CW512750" s="2210"/>
    </row>
    <row r="512751" spans="101:101">
      <c r="CW512751" s="2195"/>
    </row>
    <row r="512775" spans="101:101">
      <c r="CW512775" s="2210"/>
    </row>
    <row r="512776" spans="101:101">
      <c r="CW512776" s="2195"/>
    </row>
    <row r="512800" spans="101:101">
      <c r="CW512800" s="2210"/>
    </row>
    <row r="512801" spans="101:101">
      <c r="CW512801" s="2195"/>
    </row>
    <row r="512825" spans="101:101">
      <c r="CW512825" s="2210"/>
    </row>
    <row r="512826" spans="101:101">
      <c r="CW512826" s="2195"/>
    </row>
    <row r="512850" spans="101:101">
      <c r="CW512850" s="2210"/>
    </row>
    <row r="512851" spans="101:101">
      <c r="CW512851" s="2195"/>
    </row>
    <row r="512875" spans="101:101">
      <c r="CW512875" s="2210"/>
    </row>
    <row r="512876" spans="101:101">
      <c r="CW512876" s="2195"/>
    </row>
    <row r="512900" spans="101:101">
      <c r="CW512900" s="2210"/>
    </row>
    <row r="512901" spans="101:101">
      <c r="CW512901" s="2195"/>
    </row>
    <row r="512925" spans="101:101">
      <c r="CW512925" s="2210"/>
    </row>
    <row r="512926" spans="101:101">
      <c r="CW512926" s="2195"/>
    </row>
    <row r="512950" spans="101:101">
      <c r="CW512950" s="2210"/>
    </row>
    <row r="512951" spans="101:101">
      <c r="CW512951" s="2195"/>
    </row>
    <row r="512975" spans="101:101">
      <c r="CW512975" s="2210"/>
    </row>
    <row r="512976" spans="101:101">
      <c r="CW512976" s="2195"/>
    </row>
    <row r="513000" spans="101:101">
      <c r="CW513000" s="2210"/>
    </row>
    <row r="513001" spans="101:101">
      <c r="CW513001" s="2195"/>
    </row>
    <row r="513025" spans="101:101">
      <c r="CW513025" s="2210"/>
    </row>
    <row r="513026" spans="101:101">
      <c r="CW513026" s="2195"/>
    </row>
    <row r="513050" spans="101:101">
      <c r="CW513050" s="2210"/>
    </row>
    <row r="513051" spans="101:101">
      <c r="CW513051" s="2195"/>
    </row>
    <row r="513075" spans="101:101">
      <c r="CW513075" s="2210"/>
    </row>
    <row r="513076" spans="101:101">
      <c r="CW513076" s="2195"/>
    </row>
    <row r="513100" spans="101:101">
      <c r="CW513100" s="2210"/>
    </row>
    <row r="513101" spans="101:101">
      <c r="CW513101" s="2195"/>
    </row>
    <row r="513125" spans="101:101">
      <c r="CW513125" s="2210"/>
    </row>
    <row r="513126" spans="101:101">
      <c r="CW513126" s="2195"/>
    </row>
    <row r="513150" spans="101:101">
      <c r="CW513150" s="2210"/>
    </row>
    <row r="513151" spans="101:101">
      <c r="CW513151" s="2195"/>
    </row>
    <row r="513175" spans="101:101">
      <c r="CW513175" s="2210"/>
    </row>
    <row r="513176" spans="101:101">
      <c r="CW513176" s="2195"/>
    </row>
    <row r="513200" spans="101:101">
      <c r="CW513200" s="2210"/>
    </row>
    <row r="513201" spans="101:101">
      <c r="CW513201" s="2195"/>
    </row>
    <row r="513225" spans="101:101">
      <c r="CW513225" s="2210"/>
    </row>
    <row r="513226" spans="101:101">
      <c r="CW513226" s="2195"/>
    </row>
    <row r="513250" spans="101:101">
      <c r="CW513250" s="2210"/>
    </row>
    <row r="513251" spans="101:101">
      <c r="CW513251" s="2195"/>
    </row>
    <row r="513275" spans="101:101">
      <c r="CW513275" s="2210"/>
    </row>
    <row r="513276" spans="101:101">
      <c r="CW513276" s="2195"/>
    </row>
    <row r="513300" spans="101:101">
      <c r="CW513300" s="2210"/>
    </row>
    <row r="513301" spans="101:101">
      <c r="CW513301" s="2195"/>
    </row>
    <row r="513325" spans="101:101">
      <c r="CW513325" s="2210"/>
    </row>
    <row r="513326" spans="101:101">
      <c r="CW513326" s="2195"/>
    </row>
    <row r="513350" spans="101:101">
      <c r="CW513350" s="2210"/>
    </row>
    <row r="513351" spans="101:101">
      <c r="CW513351" s="2195"/>
    </row>
    <row r="513375" spans="101:101">
      <c r="CW513375" s="2210"/>
    </row>
    <row r="513376" spans="101:101">
      <c r="CW513376" s="2195"/>
    </row>
    <row r="513400" spans="101:101">
      <c r="CW513400" s="2210"/>
    </row>
    <row r="513401" spans="101:101">
      <c r="CW513401" s="2195"/>
    </row>
    <row r="513425" spans="101:101">
      <c r="CW513425" s="2210"/>
    </row>
    <row r="513426" spans="101:101">
      <c r="CW513426" s="2195"/>
    </row>
    <row r="513450" spans="101:101">
      <c r="CW513450" s="2210"/>
    </row>
    <row r="513451" spans="101:101">
      <c r="CW513451" s="2195"/>
    </row>
    <row r="513475" spans="101:101">
      <c r="CW513475" s="2210"/>
    </row>
    <row r="513476" spans="101:101">
      <c r="CW513476" s="2195"/>
    </row>
    <row r="513500" spans="101:101">
      <c r="CW513500" s="2210"/>
    </row>
    <row r="513501" spans="101:101">
      <c r="CW513501" s="2195"/>
    </row>
    <row r="513525" spans="101:101">
      <c r="CW513525" s="2210"/>
    </row>
    <row r="513526" spans="101:101">
      <c r="CW513526" s="2195"/>
    </row>
    <row r="513550" spans="101:101">
      <c r="CW513550" s="2210"/>
    </row>
    <row r="513551" spans="101:101">
      <c r="CW513551" s="2195"/>
    </row>
    <row r="513575" spans="101:101">
      <c r="CW513575" s="2210"/>
    </row>
    <row r="513576" spans="101:101">
      <c r="CW513576" s="2195"/>
    </row>
    <row r="513600" spans="101:101">
      <c r="CW513600" s="2210"/>
    </row>
    <row r="513601" spans="101:101">
      <c r="CW513601" s="2195"/>
    </row>
    <row r="513625" spans="101:101">
      <c r="CW513625" s="2210"/>
    </row>
    <row r="513626" spans="101:101">
      <c r="CW513626" s="2195"/>
    </row>
    <row r="513650" spans="101:101">
      <c r="CW513650" s="2210"/>
    </row>
    <row r="513651" spans="101:101">
      <c r="CW513651" s="2195"/>
    </row>
    <row r="513675" spans="101:101">
      <c r="CW513675" s="2210"/>
    </row>
    <row r="513676" spans="101:101">
      <c r="CW513676" s="2195"/>
    </row>
    <row r="513700" spans="101:101">
      <c r="CW513700" s="2210"/>
    </row>
    <row r="513701" spans="101:101">
      <c r="CW513701" s="2195"/>
    </row>
    <row r="513725" spans="101:101">
      <c r="CW513725" s="2210"/>
    </row>
    <row r="513726" spans="101:101">
      <c r="CW513726" s="2195"/>
    </row>
    <row r="513750" spans="101:101">
      <c r="CW513750" s="2210"/>
    </row>
    <row r="513751" spans="101:101">
      <c r="CW513751" s="2195"/>
    </row>
    <row r="513775" spans="101:101">
      <c r="CW513775" s="2210"/>
    </row>
    <row r="513776" spans="101:101">
      <c r="CW513776" s="2195"/>
    </row>
    <row r="513800" spans="101:101">
      <c r="CW513800" s="2210"/>
    </row>
    <row r="513801" spans="101:101">
      <c r="CW513801" s="2195"/>
    </row>
    <row r="513825" spans="101:101">
      <c r="CW513825" s="2210"/>
    </row>
    <row r="513826" spans="101:101">
      <c r="CW513826" s="2195"/>
    </row>
    <row r="513850" spans="101:101">
      <c r="CW513850" s="2210"/>
    </row>
    <row r="513851" spans="101:101">
      <c r="CW513851" s="2195"/>
    </row>
    <row r="513875" spans="101:101">
      <c r="CW513875" s="2210"/>
    </row>
    <row r="513876" spans="101:101">
      <c r="CW513876" s="2195"/>
    </row>
    <row r="513900" spans="101:101">
      <c r="CW513900" s="2210"/>
    </row>
    <row r="513901" spans="101:101">
      <c r="CW513901" s="2195"/>
    </row>
    <row r="513925" spans="101:101">
      <c r="CW513925" s="2210"/>
    </row>
    <row r="513926" spans="101:101">
      <c r="CW513926" s="2195"/>
    </row>
    <row r="513950" spans="101:101">
      <c r="CW513950" s="2210"/>
    </row>
    <row r="513951" spans="101:101">
      <c r="CW513951" s="2195"/>
    </row>
    <row r="513975" spans="101:101">
      <c r="CW513975" s="2210"/>
    </row>
    <row r="513976" spans="101:101">
      <c r="CW513976" s="2195"/>
    </row>
    <row r="514000" spans="101:101">
      <c r="CW514000" s="2210"/>
    </row>
    <row r="514001" spans="101:101">
      <c r="CW514001" s="2195"/>
    </row>
    <row r="514025" spans="101:101">
      <c r="CW514025" s="2210"/>
    </row>
    <row r="514026" spans="101:101">
      <c r="CW514026" s="2195"/>
    </row>
    <row r="514050" spans="101:101">
      <c r="CW514050" s="2210"/>
    </row>
    <row r="514051" spans="101:101">
      <c r="CW514051" s="2195"/>
    </row>
    <row r="514075" spans="101:101">
      <c r="CW514075" s="2210"/>
    </row>
    <row r="514076" spans="101:101">
      <c r="CW514076" s="2195"/>
    </row>
    <row r="514100" spans="101:101">
      <c r="CW514100" s="2210"/>
    </row>
    <row r="514101" spans="101:101">
      <c r="CW514101" s="2195"/>
    </row>
    <row r="514125" spans="101:101">
      <c r="CW514125" s="2210"/>
    </row>
    <row r="514126" spans="101:101">
      <c r="CW514126" s="2195"/>
    </row>
    <row r="514150" spans="101:101">
      <c r="CW514150" s="2210"/>
    </row>
    <row r="514151" spans="101:101">
      <c r="CW514151" s="2195"/>
    </row>
    <row r="514175" spans="101:101">
      <c r="CW514175" s="2210"/>
    </row>
    <row r="514176" spans="101:101">
      <c r="CW514176" s="2195"/>
    </row>
    <row r="514200" spans="101:101">
      <c r="CW514200" s="2210"/>
    </row>
    <row r="514201" spans="101:101">
      <c r="CW514201" s="2195"/>
    </row>
    <row r="514225" spans="101:101">
      <c r="CW514225" s="2210"/>
    </row>
    <row r="514226" spans="101:101">
      <c r="CW514226" s="2195"/>
    </row>
    <row r="514250" spans="101:101">
      <c r="CW514250" s="2210"/>
    </row>
    <row r="514251" spans="101:101">
      <c r="CW514251" s="2195"/>
    </row>
    <row r="514275" spans="101:101">
      <c r="CW514275" s="2210"/>
    </row>
    <row r="514276" spans="101:101">
      <c r="CW514276" s="2195"/>
    </row>
    <row r="514300" spans="101:101">
      <c r="CW514300" s="2210"/>
    </row>
    <row r="514301" spans="101:101">
      <c r="CW514301" s="2195"/>
    </row>
    <row r="514325" spans="101:101">
      <c r="CW514325" s="2210"/>
    </row>
    <row r="514326" spans="101:101">
      <c r="CW514326" s="2195"/>
    </row>
    <row r="514350" spans="101:101">
      <c r="CW514350" s="2210"/>
    </row>
    <row r="514351" spans="101:101">
      <c r="CW514351" s="2195"/>
    </row>
    <row r="514375" spans="101:101">
      <c r="CW514375" s="2210"/>
    </row>
    <row r="514376" spans="101:101">
      <c r="CW514376" s="2195"/>
    </row>
    <row r="514400" spans="101:101">
      <c r="CW514400" s="2210"/>
    </row>
    <row r="514401" spans="101:101">
      <c r="CW514401" s="2195"/>
    </row>
    <row r="514425" spans="101:101">
      <c r="CW514425" s="2210"/>
    </row>
    <row r="514426" spans="101:101">
      <c r="CW514426" s="2195"/>
    </row>
    <row r="514450" spans="101:101">
      <c r="CW514450" s="2210"/>
    </row>
    <row r="514451" spans="101:101">
      <c r="CW514451" s="2195"/>
    </row>
    <row r="514475" spans="101:101">
      <c r="CW514475" s="2210"/>
    </row>
    <row r="514476" spans="101:101">
      <c r="CW514476" s="2195"/>
    </row>
    <row r="514500" spans="101:101">
      <c r="CW514500" s="2210"/>
    </row>
    <row r="514501" spans="101:101">
      <c r="CW514501" s="2195"/>
    </row>
    <row r="514525" spans="101:101">
      <c r="CW514525" s="2210"/>
    </row>
    <row r="514526" spans="101:101">
      <c r="CW514526" s="2195"/>
    </row>
    <row r="514550" spans="101:101">
      <c r="CW514550" s="2210"/>
    </row>
    <row r="514551" spans="101:101">
      <c r="CW514551" s="2195"/>
    </row>
    <row r="514575" spans="101:101">
      <c r="CW514575" s="2210"/>
    </row>
    <row r="514576" spans="101:101">
      <c r="CW514576" s="2195"/>
    </row>
    <row r="514600" spans="101:101">
      <c r="CW514600" s="2210"/>
    </row>
    <row r="514601" spans="101:101">
      <c r="CW514601" s="2195"/>
    </row>
    <row r="514625" spans="101:101">
      <c r="CW514625" s="2210"/>
    </row>
    <row r="514626" spans="101:101">
      <c r="CW514626" s="2195"/>
    </row>
    <row r="514650" spans="101:101">
      <c r="CW514650" s="2210"/>
    </row>
    <row r="514651" spans="101:101">
      <c r="CW514651" s="2195"/>
    </row>
    <row r="514675" spans="101:101">
      <c r="CW514675" s="2210"/>
    </row>
    <row r="514676" spans="101:101">
      <c r="CW514676" s="2195"/>
    </row>
    <row r="514700" spans="101:101">
      <c r="CW514700" s="2210"/>
    </row>
    <row r="514701" spans="101:101">
      <c r="CW514701" s="2195"/>
    </row>
    <row r="514725" spans="101:101">
      <c r="CW514725" s="2210"/>
    </row>
    <row r="514726" spans="101:101">
      <c r="CW514726" s="2195"/>
    </row>
    <row r="514750" spans="101:101">
      <c r="CW514750" s="2210"/>
    </row>
    <row r="514751" spans="101:101">
      <c r="CW514751" s="2195"/>
    </row>
    <row r="514775" spans="101:101">
      <c r="CW514775" s="2210"/>
    </row>
    <row r="514776" spans="101:101">
      <c r="CW514776" s="2195"/>
    </row>
    <row r="514800" spans="101:101">
      <c r="CW514800" s="2210"/>
    </row>
    <row r="514801" spans="101:101">
      <c r="CW514801" s="2195"/>
    </row>
    <row r="514825" spans="101:101">
      <c r="CW514825" s="2210"/>
    </row>
    <row r="514826" spans="101:101">
      <c r="CW514826" s="2195"/>
    </row>
    <row r="514850" spans="101:101">
      <c r="CW514850" s="2210"/>
    </row>
    <row r="514851" spans="101:101">
      <c r="CW514851" s="2195"/>
    </row>
    <row r="514875" spans="101:101">
      <c r="CW514875" s="2210"/>
    </row>
    <row r="514876" spans="101:101">
      <c r="CW514876" s="2195"/>
    </row>
    <row r="514900" spans="101:101">
      <c r="CW514900" s="2210"/>
    </row>
    <row r="514901" spans="101:101">
      <c r="CW514901" s="2195"/>
    </row>
    <row r="514925" spans="101:101">
      <c r="CW514925" s="2210"/>
    </row>
    <row r="514926" spans="101:101">
      <c r="CW514926" s="2195"/>
    </row>
    <row r="514950" spans="101:101">
      <c r="CW514950" s="2210"/>
    </row>
    <row r="514951" spans="101:101">
      <c r="CW514951" s="2195"/>
    </row>
    <row r="514975" spans="101:101">
      <c r="CW514975" s="2210"/>
    </row>
    <row r="514976" spans="101:101">
      <c r="CW514976" s="2195"/>
    </row>
    <row r="515000" spans="101:101">
      <c r="CW515000" s="2210"/>
    </row>
    <row r="515001" spans="101:101">
      <c r="CW515001" s="2195"/>
    </row>
    <row r="515025" spans="101:101">
      <c r="CW515025" s="2210"/>
    </row>
    <row r="515026" spans="101:101">
      <c r="CW515026" s="2195"/>
    </row>
    <row r="515050" spans="101:101">
      <c r="CW515050" s="2210"/>
    </row>
    <row r="515051" spans="101:101">
      <c r="CW515051" s="2195"/>
    </row>
    <row r="515075" spans="101:101">
      <c r="CW515075" s="2210"/>
    </row>
    <row r="515076" spans="101:101">
      <c r="CW515076" s="2195"/>
    </row>
    <row r="515100" spans="101:101">
      <c r="CW515100" s="2210"/>
    </row>
    <row r="515101" spans="101:101">
      <c r="CW515101" s="2195"/>
    </row>
    <row r="515125" spans="101:101">
      <c r="CW515125" s="2210"/>
    </row>
    <row r="515126" spans="101:101">
      <c r="CW515126" s="2195"/>
    </row>
    <row r="515150" spans="101:101">
      <c r="CW515150" s="2210"/>
    </row>
    <row r="515151" spans="101:101">
      <c r="CW515151" s="2195"/>
    </row>
    <row r="515175" spans="101:101">
      <c r="CW515175" s="2210"/>
    </row>
    <row r="515176" spans="101:101">
      <c r="CW515176" s="2195"/>
    </row>
    <row r="515200" spans="101:101">
      <c r="CW515200" s="2210"/>
    </row>
    <row r="515201" spans="101:101">
      <c r="CW515201" s="2195"/>
    </row>
    <row r="515225" spans="101:101">
      <c r="CW515225" s="2210"/>
    </row>
    <row r="515226" spans="101:101">
      <c r="CW515226" s="2195"/>
    </row>
    <row r="515250" spans="101:101">
      <c r="CW515250" s="2210"/>
    </row>
    <row r="515251" spans="101:101">
      <c r="CW515251" s="2195"/>
    </row>
    <row r="515275" spans="101:101">
      <c r="CW515275" s="2210"/>
    </row>
    <row r="515276" spans="101:101">
      <c r="CW515276" s="2195"/>
    </row>
    <row r="515300" spans="101:101">
      <c r="CW515300" s="2210"/>
    </row>
    <row r="515301" spans="101:101">
      <c r="CW515301" s="2195"/>
    </row>
    <row r="515325" spans="101:101">
      <c r="CW515325" s="2210"/>
    </row>
    <row r="515326" spans="101:101">
      <c r="CW515326" s="2195"/>
    </row>
    <row r="515350" spans="101:101">
      <c r="CW515350" s="2210"/>
    </row>
    <row r="515351" spans="101:101">
      <c r="CW515351" s="2195"/>
    </row>
    <row r="515375" spans="101:101">
      <c r="CW515375" s="2210"/>
    </row>
    <row r="515376" spans="101:101">
      <c r="CW515376" s="2195"/>
    </row>
    <row r="515400" spans="101:101">
      <c r="CW515400" s="2210"/>
    </row>
    <row r="515401" spans="101:101">
      <c r="CW515401" s="2195"/>
    </row>
    <row r="515425" spans="101:101">
      <c r="CW515425" s="2210"/>
    </row>
    <row r="515426" spans="101:101">
      <c r="CW515426" s="2195"/>
    </row>
    <row r="515450" spans="101:101">
      <c r="CW515450" s="2210"/>
    </row>
    <row r="515451" spans="101:101">
      <c r="CW515451" s="2195"/>
    </row>
    <row r="515475" spans="101:101">
      <c r="CW515475" s="2210"/>
    </row>
    <row r="515476" spans="101:101">
      <c r="CW515476" s="2195"/>
    </row>
    <row r="515500" spans="101:101">
      <c r="CW515500" s="2210"/>
    </row>
    <row r="515501" spans="101:101">
      <c r="CW515501" s="2195"/>
    </row>
    <row r="515525" spans="101:101">
      <c r="CW515525" s="2210"/>
    </row>
    <row r="515526" spans="101:101">
      <c r="CW515526" s="2195"/>
    </row>
    <row r="515550" spans="101:101">
      <c r="CW515550" s="2210"/>
    </row>
    <row r="515551" spans="101:101">
      <c r="CW515551" s="2195"/>
    </row>
    <row r="515575" spans="101:101">
      <c r="CW515575" s="2210"/>
    </row>
    <row r="515576" spans="101:101">
      <c r="CW515576" s="2195"/>
    </row>
    <row r="515600" spans="101:101">
      <c r="CW515600" s="2210"/>
    </row>
    <row r="515601" spans="101:101">
      <c r="CW515601" s="2195"/>
    </row>
    <row r="515625" spans="101:101">
      <c r="CW515625" s="2210"/>
    </row>
    <row r="515626" spans="101:101">
      <c r="CW515626" s="2195"/>
    </row>
    <row r="515650" spans="101:101">
      <c r="CW515650" s="2210"/>
    </row>
    <row r="515651" spans="101:101">
      <c r="CW515651" s="2195"/>
    </row>
    <row r="515675" spans="101:101">
      <c r="CW515675" s="2210"/>
    </row>
    <row r="515676" spans="101:101">
      <c r="CW515676" s="2195"/>
    </row>
    <row r="515700" spans="101:101">
      <c r="CW515700" s="2210"/>
    </row>
    <row r="515701" spans="101:101">
      <c r="CW515701" s="2195"/>
    </row>
    <row r="515725" spans="101:101">
      <c r="CW515725" s="2210"/>
    </row>
    <row r="515726" spans="101:101">
      <c r="CW515726" s="2195"/>
    </row>
    <row r="515750" spans="101:101">
      <c r="CW515750" s="2210"/>
    </row>
    <row r="515751" spans="101:101">
      <c r="CW515751" s="2195"/>
    </row>
    <row r="515775" spans="101:101">
      <c r="CW515775" s="2210"/>
    </row>
    <row r="515776" spans="101:101">
      <c r="CW515776" s="2195"/>
    </row>
    <row r="515800" spans="101:101">
      <c r="CW515800" s="2210"/>
    </row>
    <row r="515801" spans="101:101">
      <c r="CW515801" s="2195"/>
    </row>
    <row r="515825" spans="101:101">
      <c r="CW515825" s="2210"/>
    </row>
    <row r="515826" spans="101:101">
      <c r="CW515826" s="2195"/>
    </row>
    <row r="515850" spans="101:101">
      <c r="CW515850" s="2210"/>
    </row>
    <row r="515851" spans="101:101">
      <c r="CW515851" s="2195"/>
    </row>
    <row r="515875" spans="101:101">
      <c r="CW515875" s="2210"/>
    </row>
    <row r="515876" spans="101:101">
      <c r="CW515876" s="2195"/>
    </row>
    <row r="515900" spans="101:101">
      <c r="CW515900" s="2210"/>
    </row>
    <row r="515901" spans="101:101">
      <c r="CW515901" s="2195"/>
    </row>
    <row r="515925" spans="101:101">
      <c r="CW515925" s="2210"/>
    </row>
    <row r="515926" spans="101:101">
      <c r="CW515926" s="2195"/>
    </row>
    <row r="515950" spans="101:101">
      <c r="CW515950" s="2210"/>
    </row>
    <row r="515951" spans="101:101">
      <c r="CW515951" s="2195"/>
    </row>
    <row r="515975" spans="101:101">
      <c r="CW515975" s="2210"/>
    </row>
    <row r="515976" spans="101:101">
      <c r="CW515976" s="2195"/>
    </row>
    <row r="516000" spans="101:101">
      <c r="CW516000" s="2210"/>
    </row>
    <row r="516001" spans="101:101">
      <c r="CW516001" s="2195"/>
    </row>
    <row r="516025" spans="101:101">
      <c r="CW516025" s="2210"/>
    </row>
    <row r="516026" spans="101:101">
      <c r="CW516026" s="2195"/>
    </row>
    <row r="516050" spans="101:101">
      <c r="CW516050" s="2210"/>
    </row>
    <row r="516051" spans="101:101">
      <c r="CW516051" s="2195"/>
    </row>
    <row r="516075" spans="101:101">
      <c r="CW516075" s="2210"/>
    </row>
    <row r="516076" spans="101:101">
      <c r="CW516076" s="2195"/>
    </row>
    <row r="516100" spans="101:101">
      <c r="CW516100" s="2210"/>
    </row>
    <row r="516101" spans="101:101">
      <c r="CW516101" s="2195"/>
    </row>
    <row r="516125" spans="101:101">
      <c r="CW516125" s="2210"/>
    </row>
    <row r="516126" spans="101:101">
      <c r="CW516126" s="2195"/>
    </row>
    <row r="516150" spans="101:101">
      <c r="CW516150" s="2210"/>
    </row>
    <row r="516151" spans="101:101">
      <c r="CW516151" s="2195"/>
    </row>
    <row r="516175" spans="101:101">
      <c r="CW516175" s="2210"/>
    </row>
    <row r="516176" spans="101:101">
      <c r="CW516176" s="2195"/>
    </row>
    <row r="516200" spans="101:101">
      <c r="CW516200" s="2210"/>
    </row>
    <row r="516201" spans="101:101">
      <c r="CW516201" s="2195"/>
    </row>
    <row r="516225" spans="101:101">
      <c r="CW516225" s="2210"/>
    </row>
    <row r="516226" spans="101:101">
      <c r="CW516226" s="2195"/>
    </row>
    <row r="516250" spans="101:101">
      <c r="CW516250" s="2210"/>
    </row>
    <row r="516251" spans="101:101">
      <c r="CW516251" s="2195"/>
    </row>
    <row r="516275" spans="101:101">
      <c r="CW516275" s="2210"/>
    </row>
    <row r="516276" spans="101:101">
      <c r="CW516276" s="2195"/>
    </row>
    <row r="516300" spans="101:101">
      <c r="CW516300" s="2210"/>
    </row>
    <row r="516301" spans="101:101">
      <c r="CW516301" s="2195"/>
    </row>
    <row r="516325" spans="101:101">
      <c r="CW516325" s="2210"/>
    </row>
    <row r="516326" spans="101:101">
      <c r="CW516326" s="2195"/>
    </row>
    <row r="516350" spans="101:101">
      <c r="CW516350" s="2210"/>
    </row>
    <row r="516351" spans="101:101">
      <c r="CW516351" s="2195"/>
    </row>
    <row r="516375" spans="101:101">
      <c r="CW516375" s="2210"/>
    </row>
    <row r="516376" spans="101:101">
      <c r="CW516376" s="2195"/>
    </row>
    <row r="516400" spans="101:101">
      <c r="CW516400" s="2210"/>
    </row>
    <row r="516401" spans="101:101">
      <c r="CW516401" s="2195"/>
    </row>
    <row r="516425" spans="101:101">
      <c r="CW516425" s="2210"/>
    </row>
    <row r="516426" spans="101:101">
      <c r="CW516426" s="2195"/>
    </row>
    <row r="516450" spans="101:101">
      <c r="CW516450" s="2210"/>
    </row>
    <row r="516451" spans="101:101">
      <c r="CW516451" s="2195"/>
    </row>
    <row r="516475" spans="101:101">
      <c r="CW516475" s="2210"/>
    </row>
    <row r="516476" spans="101:101">
      <c r="CW516476" s="2195"/>
    </row>
    <row r="516500" spans="101:101">
      <c r="CW516500" s="2210"/>
    </row>
    <row r="516501" spans="101:101">
      <c r="CW516501" s="2195"/>
    </row>
    <row r="516525" spans="101:101">
      <c r="CW516525" s="2210"/>
    </row>
    <row r="516526" spans="101:101">
      <c r="CW516526" s="2195"/>
    </row>
    <row r="516550" spans="101:101">
      <c r="CW516550" s="2210"/>
    </row>
    <row r="516551" spans="101:101">
      <c r="CW516551" s="2195"/>
    </row>
    <row r="516575" spans="101:101">
      <c r="CW516575" s="2210"/>
    </row>
    <row r="516576" spans="101:101">
      <c r="CW516576" s="2195"/>
    </row>
    <row r="516600" spans="101:101">
      <c r="CW516600" s="2210"/>
    </row>
    <row r="516601" spans="101:101">
      <c r="CW516601" s="2195"/>
    </row>
    <row r="516625" spans="101:101">
      <c r="CW516625" s="2210"/>
    </row>
    <row r="516626" spans="101:101">
      <c r="CW516626" s="2195"/>
    </row>
    <row r="516650" spans="101:101">
      <c r="CW516650" s="2210"/>
    </row>
    <row r="516651" spans="101:101">
      <c r="CW516651" s="2195"/>
    </row>
    <row r="516675" spans="101:101">
      <c r="CW516675" s="2210"/>
    </row>
    <row r="516676" spans="101:101">
      <c r="CW516676" s="2195"/>
    </row>
    <row r="516700" spans="101:101">
      <c r="CW516700" s="2210"/>
    </row>
    <row r="516701" spans="101:101">
      <c r="CW516701" s="2195"/>
    </row>
    <row r="516725" spans="101:101">
      <c r="CW516725" s="2210"/>
    </row>
    <row r="516726" spans="101:101">
      <c r="CW516726" s="2195"/>
    </row>
    <row r="516750" spans="101:101">
      <c r="CW516750" s="2210"/>
    </row>
    <row r="516751" spans="101:101">
      <c r="CW516751" s="2195"/>
    </row>
    <row r="516775" spans="101:101">
      <c r="CW516775" s="2210"/>
    </row>
    <row r="516776" spans="101:101">
      <c r="CW516776" s="2195"/>
    </row>
    <row r="516800" spans="101:101">
      <c r="CW516800" s="2210"/>
    </row>
    <row r="516801" spans="101:101">
      <c r="CW516801" s="2195"/>
    </row>
    <row r="516825" spans="101:101">
      <c r="CW516825" s="2210"/>
    </row>
    <row r="516826" spans="101:101">
      <c r="CW516826" s="2195"/>
    </row>
    <row r="516850" spans="101:101">
      <c r="CW516850" s="2210"/>
    </row>
    <row r="516851" spans="101:101">
      <c r="CW516851" s="2195"/>
    </row>
    <row r="516875" spans="101:101">
      <c r="CW516875" s="2210"/>
    </row>
    <row r="516876" spans="101:101">
      <c r="CW516876" s="2195"/>
    </row>
    <row r="516900" spans="101:101">
      <c r="CW516900" s="2210"/>
    </row>
    <row r="516901" spans="101:101">
      <c r="CW516901" s="2195"/>
    </row>
    <row r="516925" spans="101:101">
      <c r="CW516925" s="2210"/>
    </row>
    <row r="516926" spans="101:101">
      <c r="CW516926" s="2195"/>
    </row>
    <row r="516950" spans="101:101">
      <c r="CW516950" s="2210"/>
    </row>
    <row r="516951" spans="101:101">
      <c r="CW516951" s="2195"/>
    </row>
    <row r="516975" spans="101:101">
      <c r="CW516975" s="2210"/>
    </row>
    <row r="516976" spans="101:101">
      <c r="CW516976" s="2195"/>
    </row>
    <row r="517000" spans="101:101">
      <c r="CW517000" s="2210"/>
    </row>
    <row r="517001" spans="101:101">
      <c r="CW517001" s="2195"/>
    </row>
    <row r="517025" spans="101:101">
      <c r="CW517025" s="2210"/>
    </row>
    <row r="517026" spans="101:101">
      <c r="CW517026" s="2195"/>
    </row>
    <row r="517050" spans="101:101">
      <c r="CW517050" s="2210"/>
    </row>
    <row r="517051" spans="101:101">
      <c r="CW517051" s="2195"/>
    </row>
    <row r="517075" spans="101:101">
      <c r="CW517075" s="2210"/>
    </row>
    <row r="517076" spans="101:101">
      <c r="CW517076" s="2195"/>
    </row>
    <row r="517100" spans="101:101">
      <c r="CW517100" s="2210"/>
    </row>
    <row r="517101" spans="101:101">
      <c r="CW517101" s="2195"/>
    </row>
    <row r="517125" spans="101:101">
      <c r="CW517125" s="2210"/>
    </row>
    <row r="517126" spans="101:101">
      <c r="CW517126" s="2195"/>
    </row>
    <row r="517150" spans="101:101">
      <c r="CW517150" s="2210"/>
    </row>
    <row r="517151" spans="101:101">
      <c r="CW517151" s="2195"/>
    </row>
    <row r="517175" spans="101:101">
      <c r="CW517175" s="2210"/>
    </row>
    <row r="517176" spans="101:101">
      <c r="CW517176" s="2195"/>
    </row>
    <row r="517200" spans="101:101">
      <c r="CW517200" s="2210"/>
    </row>
    <row r="517201" spans="101:101">
      <c r="CW517201" s="2195"/>
    </row>
    <row r="517225" spans="101:101">
      <c r="CW517225" s="2210"/>
    </row>
    <row r="517226" spans="101:101">
      <c r="CW517226" s="2195"/>
    </row>
    <row r="517250" spans="101:101">
      <c r="CW517250" s="2210"/>
    </row>
    <row r="517251" spans="101:101">
      <c r="CW517251" s="2195"/>
    </row>
    <row r="517275" spans="101:101">
      <c r="CW517275" s="2210"/>
    </row>
    <row r="517276" spans="101:101">
      <c r="CW517276" s="2195"/>
    </row>
    <row r="517300" spans="101:101">
      <c r="CW517300" s="2210"/>
    </row>
    <row r="517301" spans="101:101">
      <c r="CW517301" s="2195"/>
    </row>
    <row r="517325" spans="101:101">
      <c r="CW517325" s="2210"/>
    </row>
    <row r="517326" spans="101:101">
      <c r="CW517326" s="2195"/>
    </row>
    <row r="517350" spans="101:101">
      <c r="CW517350" s="2210"/>
    </row>
    <row r="517351" spans="101:101">
      <c r="CW517351" s="2195"/>
    </row>
    <row r="517375" spans="101:101">
      <c r="CW517375" s="2210"/>
    </row>
    <row r="517376" spans="101:101">
      <c r="CW517376" s="2195"/>
    </row>
    <row r="517400" spans="101:101">
      <c r="CW517400" s="2210"/>
    </row>
    <row r="517401" spans="101:101">
      <c r="CW517401" s="2195"/>
    </row>
    <row r="517425" spans="101:101">
      <c r="CW517425" s="2210"/>
    </row>
    <row r="517426" spans="101:101">
      <c r="CW517426" s="2195"/>
    </row>
    <row r="517450" spans="101:101">
      <c r="CW517450" s="2210"/>
    </row>
    <row r="517451" spans="101:101">
      <c r="CW517451" s="2195"/>
    </row>
    <row r="517475" spans="101:101">
      <c r="CW517475" s="2210"/>
    </row>
    <row r="517476" spans="101:101">
      <c r="CW517476" s="2195"/>
    </row>
    <row r="517500" spans="101:101">
      <c r="CW517500" s="2210"/>
    </row>
    <row r="517501" spans="101:101">
      <c r="CW517501" s="2195"/>
    </row>
    <row r="517525" spans="101:101">
      <c r="CW517525" s="2210"/>
    </row>
    <row r="517526" spans="101:101">
      <c r="CW517526" s="2195"/>
    </row>
    <row r="517550" spans="101:101">
      <c r="CW517550" s="2210"/>
    </row>
    <row r="517551" spans="101:101">
      <c r="CW517551" s="2195"/>
    </row>
    <row r="517575" spans="101:101">
      <c r="CW517575" s="2210"/>
    </row>
    <row r="517576" spans="101:101">
      <c r="CW517576" s="2195"/>
    </row>
    <row r="517600" spans="101:101">
      <c r="CW517600" s="2210"/>
    </row>
    <row r="517601" spans="101:101">
      <c r="CW517601" s="2195"/>
    </row>
    <row r="517625" spans="101:101">
      <c r="CW517625" s="2210"/>
    </row>
    <row r="517626" spans="101:101">
      <c r="CW517626" s="2195"/>
    </row>
    <row r="517650" spans="101:101">
      <c r="CW517650" s="2210"/>
    </row>
    <row r="517651" spans="101:101">
      <c r="CW517651" s="2195"/>
    </row>
    <row r="517675" spans="101:101">
      <c r="CW517675" s="2210"/>
    </row>
    <row r="517676" spans="101:101">
      <c r="CW517676" s="2195"/>
    </row>
    <row r="517700" spans="101:101">
      <c r="CW517700" s="2210"/>
    </row>
    <row r="517701" spans="101:101">
      <c r="CW517701" s="2195"/>
    </row>
    <row r="517725" spans="101:101">
      <c r="CW517725" s="2210"/>
    </row>
    <row r="517726" spans="101:101">
      <c r="CW517726" s="2195"/>
    </row>
    <row r="517750" spans="101:101">
      <c r="CW517750" s="2210"/>
    </row>
    <row r="517751" spans="101:101">
      <c r="CW517751" s="2195"/>
    </row>
    <row r="517775" spans="101:101">
      <c r="CW517775" s="2210"/>
    </row>
    <row r="517776" spans="101:101">
      <c r="CW517776" s="2195"/>
    </row>
    <row r="517800" spans="101:101">
      <c r="CW517800" s="2210"/>
    </row>
    <row r="517801" spans="101:101">
      <c r="CW517801" s="2195"/>
    </row>
    <row r="517825" spans="101:101">
      <c r="CW517825" s="2210"/>
    </row>
    <row r="517826" spans="101:101">
      <c r="CW517826" s="2195"/>
    </row>
    <row r="517850" spans="101:101">
      <c r="CW517850" s="2210"/>
    </row>
    <row r="517851" spans="101:101">
      <c r="CW517851" s="2195"/>
    </row>
    <row r="517875" spans="101:101">
      <c r="CW517875" s="2210"/>
    </row>
    <row r="517876" spans="101:101">
      <c r="CW517876" s="2195"/>
    </row>
    <row r="517900" spans="101:101">
      <c r="CW517900" s="2210"/>
    </row>
    <row r="517901" spans="101:101">
      <c r="CW517901" s="2195"/>
    </row>
    <row r="517925" spans="101:101">
      <c r="CW517925" s="2210"/>
    </row>
    <row r="517926" spans="101:101">
      <c r="CW517926" s="2195"/>
    </row>
    <row r="517950" spans="101:101">
      <c r="CW517950" s="2210"/>
    </row>
    <row r="517951" spans="101:101">
      <c r="CW517951" s="2195"/>
    </row>
    <row r="517975" spans="101:101">
      <c r="CW517975" s="2210"/>
    </row>
    <row r="517976" spans="101:101">
      <c r="CW517976" s="2195"/>
    </row>
    <row r="518000" spans="101:101">
      <c r="CW518000" s="2210"/>
    </row>
    <row r="518001" spans="101:101">
      <c r="CW518001" s="2195"/>
    </row>
    <row r="518025" spans="101:101">
      <c r="CW518025" s="2210"/>
    </row>
    <row r="518026" spans="101:101">
      <c r="CW518026" s="2195"/>
    </row>
    <row r="518050" spans="101:101">
      <c r="CW518050" s="2210"/>
    </row>
    <row r="518051" spans="101:101">
      <c r="CW518051" s="2195"/>
    </row>
    <row r="518075" spans="101:101">
      <c r="CW518075" s="2210"/>
    </row>
    <row r="518076" spans="101:101">
      <c r="CW518076" s="2195"/>
    </row>
    <row r="518100" spans="101:101">
      <c r="CW518100" s="2210"/>
    </row>
    <row r="518101" spans="101:101">
      <c r="CW518101" s="2195"/>
    </row>
    <row r="518125" spans="101:101">
      <c r="CW518125" s="2210"/>
    </row>
    <row r="518126" spans="101:101">
      <c r="CW518126" s="2195"/>
    </row>
    <row r="518150" spans="101:101">
      <c r="CW518150" s="2210"/>
    </row>
    <row r="518151" spans="101:101">
      <c r="CW518151" s="2195"/>
    </row>
    <row r="518175" spans="101:101">
      <c r="CW518175" s="2210"/>
    </row>
    <row r="518176" spans="101:101">
      <c r="CW518176" s="2195"/>
    </row>
    <row r="518200" spans="101:101">
      <c r="CW518200" s="2210"/>
    </row>
    <row r="518201" spans="101:101">
      <c r="CW518201" s="2195"/>
    </row>
    <row r="518225" spans="101:101">
      <c r="CW518225" s="2210"/>
    </row>
    <row r="518226" spans="101:101">
      <c r="CW518226" s="2195"/>
    </row>
    <row r="518250" spans="101:101">
      <c r="CW518250" s="2210"/>
    </row>
    <row r="518251" spans="101:101">
      <c r="CW518251" s="2195"/>
    </row>
    <row r="518275" spans="101:101">
      <c r="CW518275" s="2210"/>
    </row>
    <row r="518276" spans="101:101">
      <c r="CW518276" s="2195"/>
    </row>
    <row r="518300" spans="101:101">
      <c r="CW518300" s="2210"/>
    </row>
    <row r="518301" spans="101:101">
      <c r="CW518301" s="2195"/>
    </row>
    <row r="518325" spans="101:101">
      <c r="CW518325" s="2210"/>
    </row>
    <row r="518326" spans="101:101">
      <c r="CW518326" s="2195"/>
    </row>
    <row r="518350" spans="101:101">
      <c r="CW518350" s="2210"/>
    </row>
    <row r="518351" spans="101:101">
      <c r="CW518351" s="2195"/>
    </row>
    <row r="518375" spans="101:101">
      <c r="CW518375" s="2210"/>
    </row>
    <row r="518376" spans="101:101">
      <c r="CW518376" s="2195"/>
    </row>
    <row r="518400" spans="101:101">
      <c r="CW518400" s="2210"/>
    </row>
    <row r="518401" spans="101:101">
      <c r="CW518401" s="2195"/>
    </row>
    <row r="518425" spans="101:101">
      <c r="CW518425" s="2210"/>
    </row>
    <row r="518426" spans="101:101">
      <c r="CW518426" s="2195"/>
    </row>
    <row r="518450" spans="101:101">
      <c r="CW518450" s="2210"/>
    </row>
    <row r="518451" spans="101:101">
      <c r="CW518451" s="2195"/>
    </row>
    <row r="518475" spans="101:101">
      <c r="CW518475" s="2210"/>
    </row>
    <row r="518476" spans="101:101">
      <c r="CW518476" s="2195"/>
    </row>
    <row r="518500" spans="101:101">
      <c r="CW518500" s="2210"/>
    </row>
    <row r="518501" spans="101:101">
      <c r="CW518501" s="2195"/>
    </row>
    <row r="518525" spans="101:101">
      <c r="CW518525" s="2210"/>
    </row>
    <row r="518526" spans="101:101">
      <c r="CW518526" s="2195"/>
    </row>
    <row r="518550" spans="101:101">
      <c r="CW518550" s="2210"/>
    </row>
    <row r="518551" spans="101:101">
      <c r="CW518551" s="2195"/>
    </row>
    <row r="518575" spans="101:101">
      <c r="CW518575" s="2210"/>
    </row>
    <row r="518576" spans="101:101">
      <c r="CW518576" s="2195"/>
    </row>
    <row r="518600" spans="101:101">
      <c r="CW518600" s="2210"/>
    </row>
    <row r="518601" spans="101:101">
      <c r="CW518601" s="2195"/>
    </row>
    <row r="518625" spans="101:101">
      <c r="CW518625" s="2210"/>
    </row>
    <row r="518626" spans="101:101">
      <c r="CW518626" s="2195"/>
    </row>
    <row r="518650" spans="101:101">
      <c r="CW518650" s="2210"/>
    </row>
    <row r="518651" spans="101:101">
      <c r="CW518651" s="2195"/>
    </row>
    <row r="518675" spans="101:101">
      <c r="CW518675" s="2210"/>
    </row>
    <row r="518676" spans="101:101">
      <c r="CW518676" s="2195"/>
    </row>
    <row r="518700" spans="101:101">
      <c r="CW518700" s="2210"/>
    </row>
    <row r="518701" spans="101:101">
      <c r="CW518701" s="2195"/>
    </row>
    <row r="518725" spans="101:101">
      <c r="CW518725" s="2210"/>
    </row>
    <row r="518726" spans="101:101">
      <c r="CW518726" s="2195"/>
    </row>
    <row r="518750" spans="101:101">
      <c r="CW518750" s="2210"/>
    </row>
    <row r="518751" spans="101:101">
      <c r="CW518751" s="2195"/>
    </row>
    <row r="518775" spans="101:101">
      <c r="CW518775" s="2210"/>
    </row>
    <row r="518776" spans="101:101">
      <c r="CW518776" s="2195"/>
    </row>
    <row r="518800" spans="101:101">
      <c r="CW518800" s="2210"/>
    </row>
    <row r="518801" spans="101:101">
      <c r="CW518801" s="2195"/>
    </row>
    <row r="518825" spans="101:101">
      <c r="CW518825" s="2210"/>
    </row>
    <row r="518826" spans="101:101">
      <c r="CW518826" s="2195"/>
    </row>
    <row r="518850" spans="101:101">
      <c r="CW518850" s="2210"/>
    </row>
    <row r="518851" spans="101:101">
      <c r="CW518851" s="2195"/>
    </row>
    <row r="518875" spans="101:101">
      <c r="CW518875" s="2210"/>
    </row>
    <row r="518876" spans="101:101">
      <c r="CW518876" s="2195"/>
    </row>
    <row r="518900" spans="101:101">
      <c r="CW518900" s="2210"/>
    </row>
    <row r="518901" spans="101:101">
      <c r="CW518901" s="2195"/>
    </row>
    <row r="518925" spans="101:101">
      <c r="CW518925" s="2210"/>
    </row>
    <row r="518926" spans="101:101">
      <c r="CW518926" s="2195"/>
    </row>
    <row r="518950" spans="101:101">
      <c r="CW518950" s="2210"/>
    </row>
    <row r="518951" spans="101:101">
      <c r="CW518951" s="2195"/>
    </row>
    <row r="518975" spans="101:101">
      <c r="CW518975" s="2210"/>
    </row>
    <row r="518976" spans="101:101">
      <c r="CW518976" s="2195"/>
    </row>
    <row r="519000" spans="101:101">
      <c r="CW519000" s="2210"/>
    </row>
    <row r="519001" spans="101:101">
      <c r="CW519001" s="2195"/>
    </row>
    <row r="519025" spans="101:101">
      <c r="CW519025" s="2210"/>
    </row>
    <row r="519026" spans="101:101">
      <c r="CW519026" s="2195"/>
    </row>
    <row r="519050" spans="101:101">
      <c r="CW519050" s="2210"/>
    </row>
    <row r="519051" spans="101:101">
      <c r="CW519051" s="2195"/>
    </row>
    <row r="519075" spans="101:101">
      <c r="CW519075" s="2210"/>
    </row>
    <row r="519076" spans="101:101">
      <c r="CW519076" s="2195"/>
    </row>
    <row r="519100" spans="101:101">
      <c r="CW519100" s="2210"/>
    </row>
    <row r="519101" spans="101:101">
      <c r="CW519101" s="2195"/>
    </row>
    <row r="519125" spans="101:101">
      <c r="CW519125" s="2210"/>
    </row>
    <row r="519126" spans="101:101">
      <c r="CW519126" s="2195"/>
    </row>
    <row r="519150" spans="101:101">
      <c r="CW519150" s="2210"/>
    </row>
    <row r="519151" spans="101:101">
      <c r="CW519151" s="2195"/>
    </row>
    <row r="519175" spans="101:101">
      <c r="CW519175" s="2210"/>
    </row>
    <row r="519176" spans="101:101">
      <c r="CW519176" s="2195"/>
    </row>
    <row r="519200" spans="101:101">
      <c r="CW519200" s="2210"/>
    </row>
    <row r="519201" spans="101:101">
      <c r="CW519201" s="2195"/>
    </row>
    <row r="519225" spans="101:101">
      <c r="CW519225" s="2210"/>
    </row>
    <row r="519226" spans="101:101">
      <c r="CW519226" s="2195"/>
    </row>
    <row r="519250" spans="101:101">
      <c r="CW519250" s="2210"/>
    </row>
    <row r="519251" spans="101:101">
      <c r="CW519251" s="2195"/>
    </row>
    <row r="519275" spans="101:101">
      <c r="CW519275" s="2210"/>
    </row>
    <row r="519276" spans="101:101">
      <c r="CW519276" s="2195"/>
    </row>
    <row r="519300" spans="101:101">
      <c r="CW519300" s="2210"/>
    </row>
    <row r="519301" spans="101:101">
      <c r="CW519301" s="2195"/>
    </row>
    <row r="519325" spans="101:101">
      <c r="CW519325" s="2210"/>
    </row>
    <row r="519326" spans="101:101">
      <c r="CW519326" s="2195"/>
    </row>
    <row r="519350" spans="101:101">
      <c r="CW519350" s="2210"/>
    </row>
    <row r="519351" spans="101:101">
      <c r="CW519351" s="2195"/>
    </row>
    <row r="519375" spans="101:101">
      <c r="CW519375" s="2210"/>
    </row>
    <row r="519376" spans="101:101">
      <c r="CW519376" s="2195"/>
    </row>
    <row r="519400" spans="101:101">
      <c r="CW519400" s="2210"/>
    </row>
    <row r="519401" spans="101:101">
      <c r="CW519401" s="2195"/>
    </row>
    <row r="519425" spans="101:101">
      <c r="CW519425" s="2210"/>
    </row>
    <row r="519426" spans="101:101">
      <c r="CW519426" s="2195"/>
    </row>
    <row r="519450" spans="101:101">
      <c r="CW519450" s="2210"/>
    </row>
    <row r="519451" spans="101:101">
      <c r="CW519451" s="2195"/>
    </row>
    <row r="519475" spans="101:101">
      <c r="CW519475" s="2210"/>
    </row>
    <row r="519476" spans="101:101">
      <c r="CW519476" s="2195"/>
    </row>
    <row r="519500" spans="101:101">
      <c r="CW519500" s="2210"/>
    </row>
    <row r="519501" spans="101:101">
      <c r="CW519501" s="2195"/>
    </row>
    <row r="519525" spans="101:101">
      <c r="CW519525" s="2210"/>
    </row>
    <row r="519526" spans="101:101">
      <c r="CW519526" s="2195"/>
    </row>
    <row r="519550" spans="101:101">
      <c r="CW519550" s="2210"/>
    </row>
    <row r="519551" spans="101:101">
      <c r="CW519551" s="2195"/>
    </row>
    <row r="519575" spans="101:101">
      <c r="CW519575" s="2210"/>
    </row>
    <row r="519576" spans="101:101">
      <c r="CW519576" s="2195"/>
    </row>
    <row r="519600" spans="101:101">
      <c r="CW519600" s="2210"/>
    </row>
    <row r="519601" spans="101:101">
      <c r="CW519601" s="2195"/>
    </row>
    <row r="519625" spans="101:101">
      <c r="CW519625" s="2210"/>
    </row>
    <row r="519626" spans="101:101">
      <c r="CW519626" s="2195"/>
    </row>
    <row r="519650" spans="101:101">
      <c r="CW519650" s="2210"/>
    </row>
    <row r="519651" spans="101:101">
      <c r="CW519651" s="2195"/>
    </row>
    <row r="519675" spans="101:101">
      <c r="CW519675" s="2210"/>
    </row>
    <row r="519676" spans="101:101">
      <c r="CW519676" s="2195"/>
    </row>
    <row r="519700" spans="101:101">
      <c r="CW519700" s="2210"/>
    </row>
    <row r="519701" spans="101:101">
      <c r="CW519701" s="2195"/>
    </row>
    <row r="519725" spans="101:101">
      <c r="CW519725" s="2210"/>
    </row>
    <row r="519726" spans="101:101">
      <c r="CW519726" s="2195"/>
    </row>
    <row r="519750" spans="101:101">
      <c r="CW519750" s="2210"/>
    </row>
    <row r="519751" spans="101:101">
      <c r="CW519751" s="2195"/>
    </row>
    <row r="519775" spans="101:101">
      <c r="CW519775" s="2210"/>
    </row>
    <row r="519776" spans="101:101">
      <c r="CW519776" s="2195"/>
    </row>
    <row r="519800" spans="101:101">
      <c r="CW519800" s="2210"/>
    </row>
    <row r="519801" spans="101:101">
      <c r="CW519801" s="2195"/>
    </row>
    <row r="519825" spans="101:101">
      <c r="CW519825" s="2210"/>
    </row>
    <row r="519826" spans="101:101">
      <c r="CW519826" s="2195"/>
    </row>
    <row r="519850" spans="101:101">
      <c r="CW519850" s="2210"/>
    </row>
    <row r="519851" spans="101:101">
      <c r="CW519851" s="2195"/>
    </row>
    <row r="519875" spans="101:101">
      <c r="CW519875" s="2210"/>
    </row>
    <row r="519876" spans="101:101">
      <c r="CW519876" s="2195"/>
    </row>
    <row r="519900" spans="101:101">
      <c r="CW519900" s="2210"/>
    </row>
    <row r="519901" spans="101:101">
      <c r="CW519901" s="2195"/>
    </row>
    <row r="519925" spans="101:101">
      <c r="CW519925" s="2210"/>
    </row>
    <row r="519926" spans="101:101">
      <c r="CW519926" s="2195"/>
    </row>
    <row r="519950" spans="101:101">
      <c r="CW519950" s="2210"/>
    </row>
    <row r="519951" spans="101:101">
      <c r="CW519951" s="2195"/>
    </row>
    <row r="519975" spans="101:101">
      <c r="CW519975" s="2210"/>
    </row>
    <row r="519976" spans="101:101">
      <c r="CW519976" s="2195"/>
    </row>
    <row r="520000" spans="101:101">
      <c r="CW520000" s="2210"/>
    </row>
    <row r="520001" spans="101:101">
      <c r="CW520001" s="2195"/>
    </row>
    <row r="520025" spans="101:101">
      <c r="CW520025" s="2210"/>
    </row>
    <row r="520026" spans="101:101">
      <c r="CW520026" s="2195"/>
    </row>
    <row r="520050" spans="101:101">
      <c r="CW520050" s="2210"/>
    </row>
    <row r="520051" spans="101:101">
      <c r="CW520051" s="2195"/>
    </row>
    <row r="520075" spans="101:101">
      <c r="CW520075" s="2210"/>
    </row>
    <row r="520076" spans="101:101">
      <c r="CW520076" s="2195"/>
    </row>
    <row r="520100" spans="101:101">
      <c r="CW520100" s="2210"/>
    </row>
    <row r="520101" spans="101:101">
      <c r="CW520101" s="2195"/>
    </row>
    <row r="520125" spans="101:101">
      <c r="CW520125" s="2210"/>
    </row>
    <row r="520126" spans="101:101">
      <c r="CW520126" s="2195"/>
    </row>
    <row r="520150" spans="101:101">
      <c r="CW520150" s="2210"/>
    </row>
    <row r="520151" spans="101:101">
      <c r="CW520151" s="2195"/>
    </row>
    <row r="520175" spans="101:101">
      <c r="CW520175" s="2210"/>
    </row>
    <row r="520176" spans="101:101">
      <c r="CW520176" s="2195"/>
    </row>
    <row r="520200" spans="101:101">
      <c r="CW520200" s="2210"/>
    </row>
    <row r="520201" spans="101:101">
      <c r="CW520201" s="2195"/>
    </row>
    <row r="520225" spans="101:101">
      <c r="CW520225" s="2210"/>
    </row>
    <row r="520226" spans="101:101">
      <c r="CW520226" s="2195"/>
    </row>
    <row r="520250" spans="101:101">
      <c r="CW520250" s="2210"/>
    </row>
    <row r="520251" spans="101:101">
      <c r="CW520251" s="2195"/>
    </row>
    <row r="520275" spans="101:101">
      <c r="CW520275" s="2210"/>
    </row>
    <row r="520276" spans="101:101">
      <c r="CW520276" s="2195"/>
    </row>
    <row r="520300" spans="101:101">
      <c r="CW520300" s="2210"/>
    </row>
    <row r="520301" spans="101:101">
      <c r="CW520301" s="2195"/>
    </row>
    <row r="520325" spans="101:101">
      <c r="CW520325" s="2210"/>
    </row>
    <row r="520326" spans="101:101">
      <c r="CW520326" s="2195"/>
    </row>
    <row r="520350" spans="101:101">
      <c r="CW520350" s="2210"/>
    </row>
    <row r="520351" spans="101:101">
      <c r="CW520351" s="2195"/>
    </row>
    <row r="520375" spans="101:101">
      <c r="CW520375" s="2210"/>
    </row>
    <row r="520376" spans="101:101">
      <c r="CW520376" s="2195"/>
    </row>
    <row r="520400" spans="101:101">
      <c r="CW520400" s="2210"/>
    </row>
    <row r="520401" spans="101:101">
      <c r="CW520401" s="2195"/>
    </row>
    <row r="520425" spans="101:101">
      <c r="CW520425" s="2210"/>
    </row>
    <row r="520426" spans="101:101">
      <c r="CW520426" s="2195"/>
    </row>
    <row r="520450" spans="101:101">
      <c r="CW520450" s="2210"/>
    </row>
    <row r="520451" spans="101:101">
      <c r="CW520451" s="2195"/>
    </row>
    <row r="520475" spans="101:101">
      <c r="CW520475" s="2210"/>
    </row>
    <row r="520476" spans="101:101">
      <c r="CW520476" s="2195"/>
    </row>
    <row r="520500" spans="101:101">
      <c r="CW520500" s="2210"/>
    </row>
    <row r="520501" spans="101:101">
      <c r="CW520501" s="2195"/>
    </row>
    <row r="520525" spans="101:101">
      <c r="CW520525" s="2210"/>
    </row>
    <row r="520526" spans="101:101">
      <c r="CW520526" s="2195"/>
    </row>
    <row r="520550" spans="101:101">
      <c r="CW520550" s="2210"/>
    </row>
    <row r="520551" spans="101:101">
      <c r="CW520551" s="2195"/>
    </row>
    <row r="520575" spans="101:101">
      <c r="CW520575" s="2210"/>
    </row>
    <row r="520576" spans="101:101">
      <c r="CW520576" s="2195"/>
    </row>
    <row r="520600" spans="101:101">
      <c r="CW520600" s="2210"/>
    </row>
    <row r="520601" spans="101:101">
      <c r="CW520601" s="2195"/>
    </row>
    <row r="520625" spans="101:101">
      <c r="CW520625" s="2210"/>
    </row>
    <row r="520626" spans="101:101">
      <c r="CW520626" s="2195"/>
    </row>
    <row r="520650" spans="101:101">
      <c r="CW520650" s="2210"/>
    </row>
    <row r="520651" spans="101:101">
      <c r="CW520651" s="2195"/>
    </row>
    <row r="520675" spans="101:101">
      <c r="CW520675" s="2210"/>
    </row>
    <row r="520676" spans="101:101">
      <c r="CW520676" s="2195"/>
    </row>
    <row r="520700" spans="101:101">
      <c r="CW520700" s="2210"/>
    </row>
    <row r="520701" spans="101:101">
      <c r="CW520701" s="2195"/>
    </row>
    <row r="520725" spans="101:101">
      <c r="CW520725" s="2210"/>
    </row>
    <row r="520726" spans="101:101">
      <c r="CW520726" s="2195"/>
    </row>
    <row r="520750" spans="101:101">
      <c r="CW520750" s="2210"/>
    </row>
    <row r="520751" spans="101:101">
      <c r="CW520751" s="2195"/>
    </row>
    <row r="520775" spans="101:101">
      <c r="CW520775" s="2210"/>
    </row>
    <row r="520776" spans="101:101">
      <c r="CW520776" s="2195"/>
    </row>
    <row r="520800" spans="101:101">
      <c r="CW520800" s="2210"/>
    </row>
    <row r="520801" spans="101:101">
      <c r="CW520801" s="2195"/>
    </row>
    <row r="520825" spans="101:101">
      <c r="CW520825" s="2210"/>
    </row>
    <row r="520826" spans="101:101">
      <c r="CW520826" s="2195"/>
    </row>
    <row r="520850" spans="101:101">
      <c r="CW520850" s="2210"/>
    </row>
    <row r="520851" spans="101:101">
      <c r="CW520851" s="2195"/>
    </row>
    <row r="520875" spans="101:101">
      <c r="CW520875" s="2210"/>
    </row>
    <row r="520876" spans="101:101">
      <c r="CW520876" s="2195"/>
    </row>
    <row r="520900" spans="101:101">
      <c r="CW520900" s="2210"/>
    </row>
    <row r="520901" spans="101:101">
      <c r="CW520901" s="2195"/>
    </row>
    <row r="520925" spans="101:101">
      <c r="CW520925" s="2210"/>
    </row>
    <row r="520926" spans="101:101">
      <c r="CW520926" s="2195"/>
    </row>
    <row r="520950" spans="101:101">
      <c r="CW520950" s="2210"/>
    </row>
    <row r="520951" spans="101:101">
      <c r="CW520951" s="2195"/>
    </row>
    <row r="520975" spans="101:101">
      <c r="CW520975" s="2210"/>
    </row>
    <row r="520976" spans="101:101">
      <c r="CW520976" s="2195"/>
    </row>
    <row r="521000" spans="101:101">
      <c r="CW521000" s="2210"/>
    </row>
    <row r="521001" spans="101:101">
      <c r="CW521001" s="2195"/>
    </row>
    <row r="521025" spans="101:101">
      <c r="CW521025" s="2210"/>
    </row>
    <row r="521026" spans="101:101">
      <c r="CW521026" s="2195"/>
    </row>
    <row r="521050" spans="101:101">
      <c r="CW521050" s="2210"/>
    </row>
    <row r="521051" spans="101:101">
      <c r="CW521051" s="2195"/>
    </row>
    <row r="521075" spans="101:101">
      <c r="CW521075" s="2210"/>
    </row>
    <row r="521076" spans="101:101">
      <c r="CW521076" s="2195"/>
    </row>
    <row r="521100" spans="101:101">
      <c r="CW521100" s="2210"/>
    </row>
    <row r="521101" spans="101:101">
      <c r="CW521101" s="2195"/>
    </row>
    <row r="521125" spans="101:101">
      <c r="CW521125" s="2210"/>
    </row>
    <row r="521126" spans="101:101">
      <c r="CW521126" s="2195"/>
    </row>
    <row r="521150" spans="101:101">
      <c r="CW521150" s="2210"/>
    </row>
    <row r="521151" spans="101:101">
      <c r="CW521151" s="2195"/>
    </row>
    <row r="521175" spans="101:101">
      <c r="CW521175" s="2210"/>
    </row>
    <row r="521176" spans="101:101">
      <c r="CW521176" s="2195"/>
    </row>
    <row r="521200" spans="101:101">
      <c r="CW521200" s="2210"/>
    </row>
    <row r="521201" spans="101:101">
      <c r="CW521201" s="2195"/>
    </row>
    <row r="521225" spans="101:101">
      <c r="CW521225" s="2210"/>
    </row>
    <row r="521226" spans="101:101">
      <c r="CW521226" s="2195"/>
    </row>
    <row r="521250" spans="101:101">
      <c r="CW521250" s="2210"/>
    </row>
    <row r="521251" spans="101:101">
      <c r="CW521251" s="2195"/>
    </row>
    <row r="521275" spans="101:101">
      <c r="CW521275" s="2210"/>
    </row>
    <row r="521276" spans="101:101">
      <c r="CW521276" s="2195"/>
    </row>
    <row r="521300" spans="101:101">
      <c r="CW521300" s="2210"/>
    </row>
    <row r="521301" spans="101:101">
      <c r="CW521301" s="2195"/>
    </row>
    <row r="521325" spans="101:101">
      <c r="CW521325" s="2210"/>
    </row>
    <row r="521326" spans="101:101">
      <c r="CW521326" s="2195"/>
    </row>
    <row r="521350" spans="101:101">
      <c r="CW521350" s="2210"/>
    </row>
    <row r="521351" spans="101:101">
      <c r="CW521351" s="2195"/>
    </row>
    <row r="521375" spans="101:101">
      <c r="CW521375" s="2210"/>
    </row>
    <row r="521376" spans="101:101">
      <c r="CW521376" s="2195"/>
    </row>
    <row r="521400" spans="101:101">
      <c r="CW521400" s="2210"/>
    </row>
    <row r="521401" spans="101:101">
      <c r="CW521401" s="2195"/>
    </row>
    <row r="521425" spans="101:101">
      <c r="CW521425" s="2210"/>
    </row>
    <row r="521426" spans="101:101">
      <c r="CW521426" s="2195"/>
    </row>
    <row r="521450" spans="101:101">
      <c r="CW521450" s="2210"/>
    </row>
    <row r="521451" spans="101:101">
      <c r="CW521451" s="2195"/>
    </row>
    <row r="521475" spans="101:101">
      <c r="CW521475" s="2210"/>
    </row>
    <row r="521476" spans="101:101">
      <c r="CW521476" s="2195"/>
    </row>
    <row r="521500" spans="101:101">
      <c r="CW521500" s="2210"/>
    </row>
    <row r="521501" spans="101:101">
      <c r="CW521501" s="2195"/>
    </row>
    <row r="521525" spans="101:101">
      <c r="CW521525" s="2210"/>
    </row>
    <row r="521526" spans="101:101">
      <c r="CW521526" s="2195"/>
    </row>
    <row r="521550" spans="101:101">
      <c r="CW521550" s="2210"/>
    </row>
    <row r="521551" spans="101:101">
      <c r="CW521551" s="2195"/>
    </row>
    <row r="521575" spans="101:101">
      <c r="CW521575" s="2210"/>
    </row>
    <row r="521576" spans="101:101">
      <c r="CW521576" s="2195"/>
    </row>
    <row r="521600" spans="101:101">
      <c r="CW521600" s="2210"/>
    </row>
    <row r="521601" spans="101:101">
      <c r="CW521601" s="2195"/>
    </row>
    <row r="521625" spans="101:101">
      <c r="CW521625" s="2210"/>
    </row>
    <row r="521626" spans="101:101">
      <c r="CW521626" s="2195"/>
    </row>
    <row r="521650" spans="101:101">
      <c r="CW521650" s="2210"/>
    </row>
    <row r="521651" spans="101:101">
      <c r="CW521651" s="2195"/>
    </row>
    <row r="521675" spans="101:101">
      <c r="CW521675" s="2210"/>
    </row>
    <row r="521676" spans="101:101">
      <c r="CW521676" s="2195"/>
    </row>
    <row r="521700" spans="101:101">
      <c r="CW521700" s="2210"/>
    </row>
    <row r="521701" spans="101:101">
      <c r="CW521701" s="2195"/>
    </row>
    <row r="521725" spans="101:101">
      <c r="CW521725" s="2210"/>
    </row>
    <row r="521726" spans="101:101">
      <c r="CW521726" s="2195"/>
    </row>
    <row r="521750" spans="101:101">
      <c r="CW521750" s="2210"/>
    </row>
    <row r="521751" spans="101:101">
      <c r="CW521751" s="2195"/>
    </row>
    <row r="521775" spans="101:101">
      <c r="CW521775" s="2210"/>
    </row>
    <row r="521776" spans="101:101">
      <c r="CW521776" s="2195"/>
    </row>
    <row r="521800" spans="101:101">
      <c r="CW521800" s="2210"/>
    </row>
    <row r="521801" spans="101:101">
      <c r="CW521801" s="2195"/>
    </row>
    <row r="521825" spans="101:101">
      <c r="CW521825" s="2210"/>
    </row>
    <row r="521826" spans="101:101">
      <c r="CW521826" s="2195"/>
    </row>
    <row r="521850" spans="101:101">
      <c r="CW521850" s="2210"/>
    </row>
    <row r="521851" spans="101:101">
      <c r="CW521851" s="2195"/>
    </row>
    <row r="521875" spans="101:101">
      <c r="CW521875" s="2210"/>
    </row>
    <row r="521876" spans="101:101">
      <c r="CW521876" s="2195"/>
    </row>
    <row r="521900" spans="101:101">
      <c r="CW521900" s="2210"/>
    </row>
    <row r="521901" spans="101:101">
      <c r="CW521901" s="2195"/>
    </row>
    <row r="521925" spans="101:101">
      <c r="CW521925" s="2210"/>
    </row>
    <row r="521926" spans="101:101">
      <c r="CW521926" s="2195"/>
    </row>
    <row r="521950" spans="101:101">
      <c r="CW521950" s="2210"/>
    </row>
    <row r="521951" spans="101:101">
      <c r="CW521951" s="2195"/>
    </row>
    <row r="521975" spans="101:101">
      <c r="CW521975" s="2210"/>
    </row>
    <row r="521976" spans="101:101">
      <c r="CW521976" s="2195"/>
    </row>
    <row r="522000" spans="101:101">
      <c r="CW522000" s="2210"/>
    </row>
    <row r="522001" spans="101:101">
      <c r="CW522001" s="2195"/>
    </row>
    <row r="522025" spans="101:101">
      <c r="CW522025" s="2210"/>
    </row>
    <row r="522026" spans="101:101">
      <c r="CW522026" s="2195"/>
    </row>
    <row r="522050" spans="101:101">
      <c r="CW522050" s="2210"/>
    </row>
    <row r="522051" spans="101:101">
      <c r="CW522051" s="2195"/>
    </row>
    <row r="522075" spans="101:101">
      <c r="CW522075" s="2210"/>
    </row>
    <row r="522076" spans="101:101">
      <c r="CW522076" s="2195"/>
    </row>
    <row r="522100" spans="101:101">
      <c r="CW522100" s="2210"/>
    </row>
    <row r="522101" spans="101:101">
      <c r="CW522101" s="2195"/>
    </row>
    <row r="522125" spans="101:101">
      <c r="CW522125" s="2210"/>
    </row>
    <row r="522126" spans="101:101">
      <c r="CW522126" s="2195"/>
    </row>
    <row r="522150" spans="101:101">
      <c r="CW522150" s="2210"/>
    </row>
    <row r="522151" spans="101:101">
      <c r="CW522151" s="2195"/>
    </row>
    <row r="522175" spans="101:101">
      <c r="CW522175" s="2210"/>
    </row>
    <row r="522176" spans="101:101">
      <c r="CW522176" s="2195"/>
    </row>
    <row r="522200" spans="101:101">
      <c r="CW522200" s="2210"/>
    </row>
    <row r="522201" spans="101:101">
      <c r="CW522201" s="2195"/>
    </row>
    <row r="522225" spans="101:101">
      <c r="CW522225" s="2210"/>
    </row>
    <row r="522226" spans="101:101">
      <c r="CW522226" s="2195"/>
    </row>
    <row r="522250" spans="101:101">
      <c r="CW522250" s="2210"/>
    </row>
    <row r="522251" spans="101:101">
      <c r="CW522251" s="2195"/>
    </row>
    <row r="522275" spans="101:101">
      <c r="CW522275" s="2210"/>
    </row>
    <row r="522276" spans="101:101">
      <c r="CW522276" s="2195"/>
    </row>
    <row r="522300" spans="101:101">
      <c r="CW522300" s="2210"/>
    </row>
    <row r="522301" spans="101:101">
      <c r="CW522301" s="2195"/>
    </row>
    <row r="522325" spans="101:101">
      <c r="CW522325" s="2210"/>
    </row>
    <row r="522326" spans="101:101">
      <c r="CW522326" s="2195"/>
    </row>
    <row r="522350" spans="101:101">
      <c r="CW522350" s="2210"/>
    </row>
    <row r="522351" spans="101:101">
      <c r="CW522351" s="2195"/>
    </row>
    <row r="522375" spans="101:101">
      <c r="CW522375" s="2210"/>
    </row>
    <row r="522376" spans="101:101">
      <c r="CW522376" s="2195"/>
    </row>
    <row r="522400" spans="101:101">
      <c r="CW522400" s="2210"/>
    </row>
    <row r="522401" spans="101:101">
      <c r="CW522401" s="2195"/>
    </row>
    <row r="522425" spans="101:101">
      <c r="CW522425" s="2210"/>
    </row>
    <row r="522426" spans="101:101">
      <c r="CW522426" s="2195"/>
    </row>
    <row r="522450" spans="101:101">
      <c r="CW522450" s="2210"/>
    </row>
    <row r="522451" spans="101:101">
      <c r="CW522451" s="2195"/>
    </row>
    <row r="522475" spans="101:101">
      <c r="CW522475" s="2210"/>
    </row>
    <row r="522476" spans="101:101">
      <c r="CW522476" s="2195"/>
    </row>
    <row r="522500" spans="101:101">
      <c r="CW522500" s="2210"/>
    </row>
    <row r="522501" spans="101:101">
      <c r="CW522501" s="2195"/>
    </row>
    <row r="522525" spans="101:101">
      <c r="CW522525" s="2210"/>
    </row>
    <row r="522526" spans="101:101">
      <c r="CW522526" s="2195"/>
    </row>
    <row r="522550" spans="101:101">
      <c r="CW522550" s="2210"/>
    </row>
    <row r="522551" spans="101:101">
      <c r="CW522551" s="2195"/>
    </row>
    <row r="522575" spans="101:101">
      <c r="CW522575" s="2210"/>
    </row>
    <row r="522576" spans="101:101">
      <c r="CW522576" s="2195"/>
    </row>
    <row r="522600" spans="101:101">
      <c r="CW522600" s="2210"/>
    </row>
    <row r="522601" spans="101:101">
      <c r="CW522601" s="2195"/>
    </row>
    <row r="522625" spans="101:101">
      <c r="CW522625" s="2210"/>
    </row>
    <row r="522626" spans="101:101">
      <c r="CW522626" s="2195"/>
    </row>
    <row r="522650" spans="101:101">
      <c r="CW522650" s="2210"/>
    </row>
    <row r="522651" spans="101:101">
      <c r="CW522651" s="2195"/>
    </row>
    <row r="522675" spans="101:101">
      <c r="CW522675" s="2210"/>
    </row>
    <row r="522676" spans="101:101">
      <c r="CW522676" s="2195"/>
    </row>
    <row r="522700" spans="101:101">
      <c r="CW522700" s="2210"/>
    </row>
    <row r="522701" spans="101:101">
      <c r="CW522701" s="2195"/>
    </row>
    <row r="522725" spans="101:101">
      <c r="CW522725" s="2210"/>
    </row>
    <row r="522726" spans="101:101">
      <c r="CW522726" s="2195"/>
    </row>
    <row r="522750" spans="101:101">
      <c r="CW522750" s="2210"/>
    </row>
    <row r="522751" spans="101:101">
      <c r="CW522751" s="2195"/>
    </row>
    <row r="522775" spans="101:101">
      <c r="CW522775" s="2210"/>
    </row>
    <row r="522776" spans="101:101">
      <c r="CW522776" s="2195"/>
    </row>
    <row r="522800" spans="101:101">
      <c r="CW522800" s="2210"/>
    </row>
    <row r="522801" spans="101:101">
      <c r="CW522801" s="2195"/>
    </row>
    <row r="522825" spans="101:101">
      <c r="CW522825" s="2210"/>
    </row>
    <row r="522826" spans="101:101">
      <c r="CW522826" s="2195"/>
    </row>
    <row r="522850" spans="101:101">
      <c r="CW522850" s="2210"/>
    </row>
    <row r="522851" spans="101:101">
      <c r="CW522851" s="2195"/>
    </row>
    <row r="522875" spans="101:101">
      <c r="CW522875" s="2210"/>
    </row>
    <row r="522876" spans="101:101">
      <c r="CW522876" s="2195"/>
    </row>
    <row r="522900" spans="101:101">
      <c r="CW522900" s="2210"/>
    </row>
    <row r="522901" spans="101:101">
      <c r="CW522901" s="2195"/>
    </row>
    <row r="522925" spans="101:101">
      <c r="CW522925" s="2210"/>
    </row>
    <row r="522926" spans="101:101">
      <c r="CW522926" s="2195"/>
    </row>
    <row r="522950" spans="101:101">
      <c r="CW522950" s="2210"/>
    </row>
    <row r="522951" spans="101:101">
      <c r="CW522951" s="2195"/>
    </row>
    <row r="522975" spans="101:101">
      <c r="CW522975" s="2210"/>
    </row>
    <row r="522976" spans="101:101">
      <c r="CW522976" s="2195"/>
    </row>
    <row r="523000" spans="101:101">
      <c r="CW523000" s="2210"/>
    </row>
    <row r="523001" spans="101:101">
      <c r="CW523001" s="2195"/>
    </row>
    <row r="523025" spans="101:101">
      <c r="CW523025" s="2210"/>
    </row>
    <row r="523026" spans="101:101">
      <c r="CW523026" s="2195"/>
    </row>
    <row r="523050" spans="101:101">
      <c r="CW523050" s="2210"/>
    </row>
    <row r="523051" spans="101:101">
      <c r="CW523051" s="2195"/>
    </row>
    <row r="523075" spans="101:101">
      <c r="CW523075" s="2210"/>
    </row>
    <row r="523076" spans="101:101">
      <c r="CW523076" s="2195"/>
    </row>
    <row r="523100" spans="101:101">
      <c r="CW523100" s="2210"/>
    </row>
    <row r="523101" spans="101:101">
      <c r="CW523101" s="2195"/>
    </row>
    <row r="523125" spans="101:101">
      <c r="CW523125" s="2210"/>
    </row>
    <row r="523126" spans="101:101">
      <c r="CW523126" s="2195"/>
    </row>
    <row r="523150" spans="101:101">
      <c r="CW523150" s="2210"/>
    </row>
    <row r="523151" spans="101:101">
      <c r="CW523151" s="2195"/>
    </row>
    <row r="523175" spans="101:101">
      <c r="CW523175" s="2210"/>
    </row>
    <row r="523176" spans="101:101">
      <c r="CW523176" s="2195"/>
    </row>
    <row r="523200" spans="101:101">
      <c r="CW523200" s="2210"/>
    </row>
    <row r="523201" spans="101:101">
      <c r="CW523201" s="2195"/>
    </row>
    <row r="523225" spans="101:101">
      <c r="CW523225" s="2210"/>
    </row>
    <row r="523226" spans="101:101">
      <c r="CW523226" s="2195"/>
    </row>
    <row r="523250" spans="101:101">
      <c r="CW523250" s="2210"/>
    </row>
    <row r="523251" spans="101:101">
      <c r="CW523251" s="2195"/>
    </row>
    <row r="523275" spans="101:101">
      <c r="CW523275" s="2210"/>
    </row>
    <row r="523276" spans="101:101">
      <c r="CW523276" s="2195"/>
    </row>
    <row r="523300" spans="101:101">
      <c r="CW523300" s="2210"/>
    </row>
    <row r="523301" spans="101:101">
      <c r="CW523301" s="2195"/>
    </row>
    <row r="523325" spans="101:101">
      <c r="CW523325" s="2210"/>
    </row>
    <row r="523326" spans="101:101">
      <c r="CW523326" s="2195"/>
    </row>
    <row r="523350" spans="101:101">
      <c r="CW523350" s="2210"/>
    </row>
    <row r="523351" spans="101:101">
      <c r="CW523351" s="2195"/>
    </row>
    <row r="523375" spans="101:101">
      <c r="CW523375" s="2210"/>
    </row>
    <row r="523376" spans="101:101">
      <c r="CW523376" s="2195"/>
    </row>
    <row r="523400" spans="101:101">
      <c r="CW523400" s="2210"/>
    </row>
    <row r="523401" spans="101:101">
      <c r="CW523401" s="2195"/>
    </row>
    <row r="523425" spans="101:101">
      <c r="CW523425" s="2210"/>
    </row>
    <row r="523426" spans="101:101">
      <c r="CW523426" s="2195"/>
    </row>
    <row r="523450" spans="101:101">
      <c r="CW523450" s="2210"/>
    </row>
    <row r="523451" spans="101:101">
      <c r="CW523451" s="2195"/>
    </row>
    <row r="523475" spans="101:101">
      <c r="CW523475" s="2210"/>
    </row>
    <row r="523476" spans="101:101">
      <c r="CW523476" s="2195"/>
    </row>
    <row r="523500" spans="101:101">
      <c r="CW523500" s="2210"/>
    </row>
    <row r="523501" spans="101:101">
      <c r="CW523501" s="2195"/>
    </row>
    <row r="523525" spans="101:101">
      <c r="CW523525" s="2210"/>
    </row>
    <row r="523526" spans="101:101">
      <c r="CW523526" s="2195"/>
    </row>
    <row r="523550" spans="101:101">
      <c r="CW523550" s="2210"/>
    </row>
    <row r="523551" spans="101:101">
      <c r="CW523551" s="2195"/>
    </row>
    <row r="523575" spans="101:101">
      <c r="CW523575" s="2210"/>
    </row>
    <row r="523576" spans="101:101">
      <c r="CW523576" s="2195"/>
    </row>
    <row r="523600" spans="101:101">
      <c r="CW523600" s="2210"/>
    </row>
    <row r="523601" spans="101:101">
      <c r="CW523601" s="2195"/>
    </row>
    <row r="523625" spans="101:101">
      <c r="CW523625" s="2210"/>
    </row>
    <row r="523626" spans="101:101">
      <c r="CW523626" s="2195"/>
    </row>
    <row r="523650" spans="101:101">
      <c r="CW523650" s="2210"/>
    </row>
    <row r="523651" spans="101:101">
      <c r="CW523651" s="2195"/>
    </row>
    <row r="523675" spans="101:101">
      <c r="CW523675" s="2210"/>
    </row>
    <row r="523676" spans="101:101">
      <c r="CW523676" s="2195"/>
    </row>
    <row r="523700" spans="101:101">
      <c r="CW523700" s="2210"/>
    </row>
    <row r="523701" spans="101:101">
      <c r="CW523701" s="2195"/>
    </row>
    <row r="523725" spans="101:101">
      <c r="CW523725" s="2210"/>
    </row>
    <row r="523726" spans="101:101">
      <c r="CW523726" s="2195"/>
    </row>
    <row r="523750" spans="101:101">
      <c r="CW523750" s="2210"/>
    </row>
    <row r="523751" spans="101:101">
      <c r="CW523751" s="2195"/>
    </row>
    <row r="523775" spans="101:101">
      <c r="CW523775" s="2210"/>
    </row>
    <row r="523776" spans="101:101">
      <c r="CW523776" s="2195"/>
    </row>
    <row r="523800" spans="101:101">
      <c r="CW523800" s="2210"/>
    </row>
    <row r="523801" spans="101:101">
      <c r="CW523801" s="2195"/>
    </row>
    <row r="523825" spans="101:101">
      <c r="CW523825" s="2210"/>
    </row>
    <row r="523826" spans="101:101">
      <c r="CW523826" s="2195"/>
    </row>
    <row r="523850" spans="101:101">
      <c r="CW523850" s="2210"/>
    </row>
    <row r="523851" spans="101:101">
      <c r="CW523851" s="2195"/>
    </row>
    <row r="523875" spans="101:101">
      <c r="CW523875" s="2210"/>
    </row>
    <row r="523876" spans="101:101">
      <c r="CW523876" s="2195"/>
    </row>
    <row r="523900" spans="101:101">
      <c r="CW523900" s="2210"/>
    </row>
    <row r="523901" spans="101:101">
      <c r="CW523901" s="2195"/>
    </row>
    <row r="523925" spans="101:101">
      <c r="CW523925" s="2210"/>
    </row>
    <row r="523926" spans="101:101">
      <c r="CW523926" s="2195"/>
    </row>
    <row r="523950" spans="101:101">
      <c r="CW523950" s="2210"/>
    </row>
    <row r="523951" spans="101:101">
      <c r="CW523951" s="2195"/>
    </row>
    <row r="523975" spans="101:101">
      <c r="CW523975" s="2210"/>
    </row>
    <row r="523976" spans="101:101">
      <c r="CW523976" s="2195"/>
    </row>
    <row r="524000" spans="101:101">
      <c r="CW524000" s="2210"/>
    </row>
    <row r="524001" spans="101:101">
      <c r="CW524001" s="2195"/>
    </row>
    <row r="524025" spans="101:101">
      <c r="CW524025" s="2210"/>
    </row>
    <row r="524026" spans="101:101">
      <c r="CW524026" s="2195"/>
    </row>
    <row r="524050" spans="101:101">
      <c r="CW524050" s="2210"/>
    </row>
    <row r="524051" spans="101:101">
      <c r="CW524051" s="2195"/>
    </row>
    <row r="524075" spans="101:101">
      <c r="CW524075" s="2210"/>
    </row>
    <row r="524076" spans="101:101">
      <c r="CW524076" s="2195"/>
    </row>
    <row r="524100" spans="101:101">
      <c r="CW524100" s="2210"/>
    </row>
    <row r="524101" spans="101:101">
      <c r="CW524101" s="2195"/>
    </row>
    <row r="524125" spans="101:101">
      <c r="CW524125" s="2210"/>
    </row>
    <row r="524126" spans="101:101">
      <c r="CW524126" s="2195"/>
    </row>
    <row r="524150" spans="101:101">
      <c r="CW524150" s="2210"/>
    </row>
    <row r="524151" spans="101:101">
      <c r="CW524151" s="2195"/>
    </row>
    <row r="524175" spans="101:101">
      <c r="CW524175" s="2210"/>
    </row>
    <row r="524176" spans="101:101">
      <c r="CW524176" s="2195"/>
    </row>
    <row r="524200" spans="101:101">
      <c r="CW524200" s="2210"/>
    </row>
    <row r="524201" spans="101:101">
      <c r="CW524201" s="2195"/>
    </row>
    <row r="524225" spans="101:101">
      <c r="CW524225" s="2210"/>
    </row>
    <row r="524226" spans="101:101">
      <c r="CW524226" s="2195"/>
    </row>
    <row r="524250" spans="101:101">
      <c r="CW524250" s="2210"/>
    </row>
    <row r="524251" spans="101:101">
      <c r="CW524251" s="2195"/>
    </row>
    <row r="524275" spans="101:101">
      <c r="CW524275" s="2210"/>
    </row>
    <row r="524276" spans="101:101">
      <c r="CW524276" s="2195"/>
    </row>
    <row r="524300" spans="101:101">
      <c r="CW524300" s="2210"/>
    </row>
    <row r="524301" spans="101:101">
      <c r="CW524301" s="2195"/>
    </row>
    <row r="524325" spans="101:101">
      <c r="CW524325" s="2210"/>
    </row>
    <row r="524326" spans="101:101">
      <c r="CW524326" s="2195"/>
    </row>
    <row r="524350" spans="101:101">
      <c r="CW524350" s="2210"/>
    </row>
    <row r="524351" spans="101:101">
      <c r="CW524351" s="2195"/>
    </row>
    <row r="524375" spans="101:101">
      <c r="CW524375" s="2210"/>
    </row>
    <row r="524376" spans="101:101">
      <c r="CW524376" s="2195"/>
    </row>
    <row r="524400" spans="101:101">
      <c r="CW524400" s="2210"/>
    </row>
    <row r="524401" spans="101:101">
      <c r="CW524401" s="2195"/>
    </row>
    <row r="524425" spans="101:101">
      <c r="CW524425" s="2210"/>
    </row>
    <row r="524426" spans="101:101">
      <c r="CW524426" s="2195"/>
    </row>
    <row r="524450" spans="101:101">
      <c r="CW524450" s="2210"/>
    </row>
    <row r="524451" spans="101:101">
      <c r="CW524451" s="2195"/>
    </row>
    <row r="524475" spans="101:101">
      <c r="CW524475" s="2210"/>
    </row>
    <row r="524476" spans="101:101">
      <c r="CW524476" s="2195"/>
    </row>
    <row r="524500" spans="101:101">
      <c r="CW524500" s="2210"/>
    </row>
    <row r="524501" spans="101:101">
      <c r="CW524501" s="2195"/>
    </row>
    <row r="524525" spans="101:101">
      <c r="CW524525" s="2210"/>
    </row>
    <row r="524526" spans="101:101">
      <c r="CW524526" s="2195"/>
    </row>
    <row r="524550" spans="101:101">
      <c r="CW524550" s="2210"/>
    </row>
    <row r="524551" spans="101:101">
      <c r="CW524551" s="2195"/>
    </row>
    <row r="524575" spans="101:101">
      <c r="CW524575" s="2210"/>
    </row>
    <row r="524576" spans="101:101">
      <c r="CW524576" s="2195"/>
    </row>
    <row r="524600" spans="101:101">
      <c r="CW524600" s="2210"/>
    </row>
    <row r="524601" spans="101:101">
      <c r="CW524601" s="2195"/>
    </row>
    <row r="524625" spans="101:101">
      <c r="CW524625" s="2210"/>
    </row>
    <row r="524626" spans="101:101">
      <c r="CW524626" s="2195"/>
    </row>
    <row r="524650" spans="101:101">
      <c r="CW524650" s="2210"/>
    </row>
    <row r="524651" spans="101:101">
      <c r="CW524651" s="2195"/>
    </row>
    <row r="524675" spans="101:101">
      <c r="CW524675" s="2210"/>
    </row>
    <row r="524676" spans="101:101">
      <c r="CW524676" s="2195"/>
    </row>
    <row r="524700" spans="101:101">
      <c r="CW524700" s="2210"/>
    </row>
    <row r="524701" spans="101:101">
      <c r="CW524701" s="2195"/>
    </row>
    <row r="524725" spans="101:101">
      <c r="CW524725" s="2210"/>
    </row>
    <row r="524726" spans="101:101">
      <c r="CW524726" s="2195"/>
    </row>
    <row r="524750" spans="101:101">
      <c r="CW524750" s="2210"/>
    </row>
    <row r="524751" spans="101:101">
      <c r="CW524751" s="2195"/>
    </row>
    <row r="524775" spans="101:101">
      <c r="CW524775" s="2210"/>
    </row>
    <row r="524776" spans="101:101">
      <c r="CW524776" s="2195"/>
    </row>
    <row r="524800" spans="101:101">
      <c r="CW524800" s="2210"/>
    </row>
    <row r="524801" spans="101:101">
      <c r="CW524801" s="2195"/>
    </row>
    <row r="524825" spans="101:101">
      <c r="CW524825" s="2210"/>
    </row>
    <row r="524826" spans="101:101">
      <c r="CW524826" s="2195"/>
    </row>
    <row r="524850" spans="101:101">
      <c r="CW524850" s="2210"/>
    </row>
    <row r="524851" spans="101:101">
      <c r="CW524851" s="2195"/>
    </row>
    <row r="524875" spans="101:101">
      <c r="CW524875" s="2210"/>
    </row>
    <row r="524876" spans="101:101">
      <c r="CW524876" s="2195"/>
    </row>
    <row r="524900" spans="101:101">
      <c r="CW524900" s="2210"/>
    </row>
    <row r="524901" spans="101:101">
      <c r="CW524901" s="2195"/>
    </row>
    <row r="524925" spans="101:101">
      <c r="CW524925" s="2210"/>
    </row>
    <row r="524926" spans="101:101">
      <c r="CW524926" s="2195"/>
    </row>
    <row r="524950" spans="101:101">
      <c r="CW524950" s="2210"/>
    </row>
    <row r="524951" spans="101:101">
      <c r="CW524951" s="2195"/>
    </row>
    <row r="524975" spans="101:101">
      <c r="CW524975" s="2210"/>
    </row>
    <row r="524976" spans="101:101">
      <c r="CW524976" s="2195"/>
    </row>
    <row r="525000" spans="101:101">
      <c r="CW525000" s="2210"/>
    </row>
    <row r="525001" spans="101:101">
      <c r="CW525001" s="2195"/>
    </row>
    <row r="525025" spans="101:101">
      <c r="CW525025" s="2210"/>
    </row>
    <row r="525026" spans="101:101">
      <c r="CW525026" s="2195"/>
    </row>
    <row r="525050" spans="101:101">
      <c r="CW525050" s="2210"/>
    </row>
    <row r="525051" spans="101:101">
      <c r="CW525051" s="2195"/>
    </row>
    <row r="525075" spans="101:101">
      <c r="CW525075" s="2210"/>
    </row>
    <row r="525076" spans="101:101">
      <c r="CW525076" s="2195"/>
    </row>
    <row r="525100" spans="101:101">
      <c r="CW525100" s="2210"/>
    </row>
    <row r="525101" spans="101:101">
      <c r="CW525101" s="2195"/>
    </row>
    <row r="525125" spans="101:101">
      <c r="CW525125" s="2210"/>
    </row>
    <row r="525126" spans="101:101">
      <c r="CW525126" s="2195"/>
    </row>
    <row r="525150" spans="101:101">
      <c r="CW525150" s="2210"/>
    </row>
    <row r="525151" spans="101:101">
      <c r="CW525151" s="2195"/>
    </row>
    <row r="525175" spans="101:101">
      <c r="CW525175" s="2210"/>
    </row>
    <row r="525176" spans="101:101">
      <c r="CW525176" s="2195"/>
    </row>
    <row r="525200" spans="101:101">
      <c r="CW525200" s="2210"/>
    </row>
    <row r="525201" spans="101:101">
      <c r="CW525201" s="2195"/>
    </row>
    <row r="525225" spans="101:101">
      <c r="CW525225" s="2210"/>
    </row>
    <row r="525226" spans="101:101">
      <c r="CW525226" s="2195"/>
    </row>
    <row r="525250" spans="101:101">
      <c r="CW525250" s="2210"/>
    </row>
    <row r="525251" spans="101:101">
      <c r="CW525251" s="2195"/>
    </row>
    <row r="525275" spans="101:101">
      <c r="CW525275" s="2210"/>
    </row>
    <row r="525276" spans="101:101">
      <c r="CW525276" s="2195"/>
    </row>
    <row r="525300" spans="101:101">
      <c r="CW525300" s="2210"/>
    </row>
    <row r="525301" spans="101:101">
      <c r="CW525301" s="2195"/>
    </row>
    <row r="525325" spans="101:101">
      <c r="CW525325" s="2210"/>
    </row>
    <row r="525326" spans="101:101">
      <c r="CW525326" s="2195"/>
    </row>
    <row r="525350" spans="101:101">
      <c r="CW525350" s="2210"/>
    </row>
    <row r="525351" spans="101:101">
      <c r="CW525351" s="2195"/>
    </row>
    <row r="525375" spans="101:101">
      <c r="CW525375" s="2210"/>
    </row>
    <row r="525376" spans="101:101">
      <c r="CW525376" s="2195"/>
    </row>
    <row r="525400" spans="101:101">
      <c r="CW525400" s="2210"/>
    </row>
    <row r="525401" spans="101:101">
      <c r="CW525401" s="2195"/>
    </row>
    <row r="525425" spans="101:101">
      <c r="CW525425" s="2210"/>
    </row>
    <row r="525426" spans="101:101">
      <c r="CW525426" s="2195"/>
    </row>
    <row r="525450" spans="101:101">
      <c r="CW525450" s="2210"/>
    </row>
    <row r="525451" spans="101:101">
      <c r="CW525451" s="2195"/>
    </row>
    <row r="525475" spans="101:101">
      <c r="CW525475" s="2210"/>
    </row>
    <row r="525476" spans="101:101">
      <c r="CW525476" s="2195"/>
    </row>
    <row r="525500" spans="101:101">
      <c r="CW525500" s="2210"/>
    </row>
    <row r="525501" spans="101:101">
      <c r="CW525501" s="2195"/>
    </row>
    <row r="525525" spans="101:101">
      <c r="CW525525" s="2210"/>
    </row>
    <row r="525526" spans="101:101">
      <c r="CW525526" s="2195"/>
    </row>
    <row r="525550" spans="101:101">
      <c r="CW525550" s="2210"/>
    </row>
    <row r="525551" spans="101:101">
      <c r="CW525551" s="2195"/>
    </row>
    <row r="525575" spans="101:101">
      <c r="CW525575" s="2210"/>
    </row>
    <row r="525576" spans="101:101">
      <c r="CW525576" s="2195"/>
    </row>
    <row r="525600" spans="101:101">
      <c r="CW525600" s="2210"/>
    </row>
    <row r="525601" spans="101:101">
      <c r="CW525601" s="2195"/>
    </row>
    <row r="525625" spans="101:101">
      <c r="CW525625" s="2210"/>
    </row>
    <row r="525626" spans="101:101">
      <c r="CW525626" s="2195"/>
    </row>
    <row r="525650" spans="101:101">
      <c r="CW525650" s="2210"/>
    </row>
    <row r="525651" spans="101:101">
      <c r="CW525651" s="2195"/>
    </row>
    <row r="525675" spans="101:101">
      <c r="CW525675" s="2210"/>
    </row>
    <row r="525676" spans="101:101">
      <c r="CW525676" s="2195"/>
    </row>
    <row r="525700" spans="101:101">
      <c r="CW525700" s="2210"/>
    </row>
    <row r="525701" spans="101:101">
      <c r="CW525701" s="2195"/>
    </row>
    <row r="525725" spans="101:101">
      <c r="CW525725" s="2210"/>
    </row>
    <row r="525726" spans="101:101">
      <c r="CW525726" s="2195"/>
    </row>
    <row r="525750" spans="101:101">
      <c r="CW525750" s="2210"/>
    </row>
    <row r="525751" spans="101:101">
      <c r="CW525751" s="2195"/>
    </row>
    <row r="525775" spans="101:101">
      <c r="CW525775" s="2210"/>
    </row>
    <row r="525776" spans="101:101">
      <c r="CW525776" s="2195"/>
    </row>
    <row r="525800" spans="101:101">
      <c r="CW525800" s="2210"/>
    </row>
    <row r="525801" spans="101:101">
      <c r="CW525801" s="2195"/>
    </row>
    <row r="525825" spans="101:101">
      <c r="CW525825" s="2210"/>
    </row>
    <row r="525826" spans="101:101">
      <c r="CW525826" s="2195"/>
    </row>
    <row r="525850" spans="101:101">
      <c r="CW525850" s="2210"/>
    </row>
    <row r="525851" spans="101:101">
      <c r="CW525851" s="2195"/>
    </row>
    <row r="525875" spans="101:101">
      <c r="CW525875" s="2210"/>
    </row>
    <row r="525876" spans="101:101">
      <c r="CW525876" s="2195"/>
    </row>
    <row r="525900" spans="101:101">
      <c r="CW525900" s="2210"/>
    </row>
    <row r="525901" spans="101:101">
      <c r="CW525901" s="2195"/>
    </row>
    <row r="525925" spans="101:101">
      <c r="CW525925" s="2210"/>
    </row>
    <row r="525926" spans="101:101">
      <c r="CW525926" s="2195"/>
    </row>
    <row r="525950" spans="101:101">
      <c r="CW525950" s="2210"/>
    </row>
    <row r="525951" spans="101:101">
      <c r="CW525951" s="2195"/>
    </row>
    <row r="525975" spans="101:101">
      <c r="CW525975" s="2210"/>
    </row>
    <row r="525976" spans="101:101">
      <c r="CW525976" s="2195"/>
    </row>
    <row r="526000" spans="101:101">
      <c r="CW526000" s="2210"/>
    </row>
    <row r="526001" spans="101:101">
      <c r="CW526001" s="2195"/>
    </row>
    <row r="526025" spans="101:101">
      <c r="CW526025" s="2210"/>
    </row>
    <row r="526026" spans="101:101">
      <c r="CW526026" s="2195"/>
    </row>
    <row r="526050" spans="101:101">
      <c r="CW526050" s="2210"/>
    </row>
    <row r="526051" spans="101:101">
      <c r="CW526051" s="2195"/>
    </row>
    <row r="526075" spans="101:101">
      <c r="CW526075" s="2210"/>
    </row>
    <row r="526076" spans="101:101">
      <c r="CW526076" s="2195"/>
    </row>
    <row r="526100" spans="101:101">
      <c r="CW526100" s="2210"/>
    </row>
    <row r="526101" spans="101:101">
      <c r="CW526101" s="2195"/>
    </row>
    <row r="526125" spans="101:101">
      <c r="CW526125" s="2210"/>
    </row>
    <row r="526126" spans="101:101">
      <c r="CW526126" s="2195"/>
    </row>
    <row r="526150" spans="101:101">
      <c r="CW526150" s="2210"/>
    </row>
    <row r="526151" spans="101:101">
      <c r="CW526151" s="2195"/>
    </row>
    <row r="526175" spans="101:101">
      <c r="CW526175" s="2210"/>
    </row>
    <row r="526176" spans="101:101">
      <c r="CW526176" s="2195"/>
    </row>
    <row r="526200" spans="101:101">
      <c r="CW526200" s="2210"/>
    </row>
    <row r="526201" spans="101:101">
      <c r="CW526201" s="2195"/>
    </row>
    <row r="526225" spans="101:101">
      <c r="CW526225" s="2210"/>
    </row>
    <row r="526226" spans="101:101">
      <c r="CW526226" s="2195"/>
    </row>
    <row r="526250" spans="101:101">
      <c r="CW526250" s="2210"/>
    </row>
    <row r="526251" spans="101:101">
      <c r="CW526251" s="2195"/>
    </row>
    <row r="526275" spans="101:101">
      <c r="CW526275" s="2210"/>
    </row>
    <row r="526276" spans="101:101">
      <c r="CW526276" s="2195"/>
    </row>
    <row r="526300" spans="101:101">
      <c r="CW526300" s="2210"/>
    </row>
    <row r="526301" spans="101:101">
      <c r="CW526301" s="2195"/>
    </row>
    <row r="526325" spans="101:101">
      <c r="CW526325" s="2210"/>
    </row>
    <row r="526326" spans="101:101">
      <c r="CW526326" s="2195"/>
    </row>
    <row r="526350" spans="101:101">
      <c r="CW526350" s="2210"/>
    </row>
    <row r="526351" spans="101:101">
      <c r="CW526351" s="2195"/>
    </row>
    <row r="526375" spans="101:101">
      <c r="CW526375" s="2210"/>
    </row>
    <row r="526376" spans="101:101">
      <c r="CW526376" s="2195"/>
    </row>
    <row r="526400" spans="101:101">
      <c r="CW526400" s="2210"/>
    </row>
    <row r="526401" spans="101:101">
      <c r="CW526401" s="2195"/>
    </row>
    <row r="526425" spans="101:101">
      <c r="CW526425" s="2210"/>
    </row>
    <row r="526426" spans="101:101">
      <c r="CW526426" s="2195"/>
    </row>
    <row r="526450" spans="101:101">
      <c r="CW526450" s="2210"/>
    </row>
    <row r="526451" spans="101:101">
      <c r="CW526451" s="2195"/>
    </row>
    <row r="526475" spans="101:101">
      <c r="CW526475" s="2210"/>
    </row>
    <row r="526476" spans="101:101">
      <c r="CW526476" s="2195"/>
    </row>
    <row r="526500" spans="101:101">
      <c r="CW526500" s="2210"/>
    </row>
    <row r="526501" spans="101:101">
      <c r="CW526501" s="2195"/>
    </row>
    <row r="526525" spans="101:101">
      <c r="CW526525" s="2210"/>
    </row>
    <row r="526526" spans="101:101">
      <c r="CW526526" s="2195"/>
    </row>
    <row r="526550" spans="101:101">
      <c r="CW526550" s="2210"/>
    </row>
    <row r="526551" spans="101:101">
      <c r="CW526551" s="2195"/>
    </row>
    <row r="526575" spans="101:101">
      <c r="CW526575" s="2210"/>
    </row>
    <row r="526576" spans="101:101">
      <c r="CW526576" s="2195"/>
    </row>
    <row r="526600" spans="101:101">
      <c r="CW526600" s="2210"/>
    </row>
    <row r="526601" spans="101:101">
      <c r="CW526601" s="2195"/>
    </row>
    <row r="526625" spans="101:101">
      <c r="CW526625" s="2210"/>
    </row>
    <row r="526626" spans="101:101">
      <c r="CW526626" s="2195"/>
    </row>
    <row r="526650" spans="101:101">
      <c r="CW526650" s="2210"/>
    </row>
    <row r="526651" spans="101:101">
      <c r="CW526651" s="2195"/>
    </row>
    <row r="526675" spans="101:101">
      <c r="CW526675" s="2210"/>
    </row>
    <row r="526676" spans="101:101">
      <c r="CW526676" s="2195"/>
    </row>
    <row r="526700" spans="101:101">
      <c r="CW526700" s="2210"/>
    </row>
    <row r="526701" spans="101:101">
      <c r="CW526701" s="2195"/>
    </row>
    <row r="526725" spans="101:101">
      <c r="CW526725" s="2210"/>
    </row>
    <row r="526726" spans="101:101">
      <c r="CW526726" s="2195"/>
    </row>
    <row r="526750" spans="101:101">
      <c r="CW526750" s="2210"/>
    </row>
    <row r="526751" spans="101:101">
      <c r="CW526751" s="2195"/>
    </row>
    <row r="526775" spans="101:101">
      <c r="CW526775" s="2210"/>
    </row>
    <row r="526776" spans="101:101">
      <c r="CW526776" s="2195"/>
    </row>
    <row r="526800" spans="101:101">
      <c r="CW526800" s="2210"/>
    </row>
    <row r="526801" spans="101:101">
      <c r="CW526801" s="2195"/>
    </row>
    <row r="526825" spans="101:101">
      <c r="CW526825" s="2210"/>
    </row>
    <row r="526826" spans="101:101">
      <c r="CW526826" s="2195"/>
    </row>
    <row r="526850" spans="101:101">
      <c r="CW526850" s="2210"/>
    </row>
    <row r="526851" spans="101:101">
      <c r="CW526851" s="2195"/>
    </row>
    <row r="526875" spans="101:101">
      <c r="CW526875" s="2210"/>
    </row>
    <row r="526876" spans="101:101">
      <c r="CW526876" s="2195"/>
    </row>
    <row r="526900" spans="101:101">
      <c r="CW526900" s="2210"/>
    </row>
    <row r="526901" spans="101:101">
      <c r="CW526901" s="2195"/>
    </row>
    <row r="526925" spans="101:101">
      <c r="CW526925" s="2210"/>
    </row>
    <row r="526926" spans="101:101">
      <c r="CW526926" s="2195"/>
    </row>
    <row r="526950" spans="101:101">
      <c r="CW526950" s="2210"/>
    </row>
    <row r="526951" spans="101:101">
      <c r="CW526951" s="2195"/>
    </row>
    <row r="526975" spans="101:101">
      <c r="CW526975" s="2210"/>
    </row>
    <row r="526976" spans="101:101">
      <c r="CW526976" s="2195"/>
    </row>
    <row r="527000" spans="101:101">
      <c r="CW527000" s="2210"/>
    </row>
    <row r="527001" spans="101:101">
      <c r="CW527001" s="2195"/>
    </row>
    <row r="527025" spans="101:101">
      <c r="CW527025" s="2210"/>
    </row>
    <row r="527026" spans="101:101">
      <c r="CW527026" s="2195"/>
    </row>
    <row r="527050" spans="101:101">
      <c r="CW527050" s="2210"/>
    </row>
    <row r="527051" spans="101:101">
      <c r="CW527051" s="2195"/>
    </row>
    <row r="527075" spans="101:101">
      <c r="CW527075" s="2210"/>
    </row>
    <row r="527076" spans="101:101">
      <c r="CW527076" s="2195"/>
    </row>
    <row r="527100" spans="101:101">
      <c r="CW527100" s="2210"/>
    </row>
    <row r="527101" spans="101:101">
      <c r="CW527101" s="2195"/>
    </row>
    <row r="527125" spans="101:101">
      <c r="CW527125" s="2210"/>
    </row>
    <row r="527126" spans="101:101">
      <c r="CW527126" s="2195"/>
    </row>
    <row r="527150" spans="101:101">
      <c r="CW527150" s="2210"/>
    </row>
    <row r="527151" spans="101:101">
      <c r="CW527151" s="2195"/>
    </row>
    <row r="527175" spans="101:101">
      <c r="CW527175" s="2210"/>
    </row>
    <row r="527176" spans="101:101">
      <c r="CW527176" s="2195"/>
    </row>
    <row r="527200" spans="101:101">
      <c r="CW527200" s="2210"/>
    </row>
    <row r="527201" spans="101:101">
      <c r="CW527201" s="2195"/>
    </row>
    <row r="527225" spans="101:101">
      <c r="CW527225" s="2210"/>
    </row>
    <row r="527226" spans="101:101">
      <c r="CW527226" s="2195"/>
    </row>
    <row r="527250" spans="101:101">
      <c r="CW527250" s="2210"/>
    </row>
    <row r="527251" spans="101:101">
      <c r="CW527251" s="2195"/>
    </row>
    <row r="527275" spans="101:101">
      <c r="CW527275" s="2210"/>
    </row>
    <row r="527276" spans="101:101">
      <c r="CW527276" s="2195"/>
    </row>
    <row r="527300" spans="101:101">
      <c r="CW527300" s="2210"/>
    </row>
    <row r="527301" spans="101:101">
      <c r="CW527301" s="2195"/>
    </row>
    <row r="527325" spans="101:101">
      <c r="CW527325" s="2210"/>
    </row>
    <row r="527326" spans="101:101">
      <c r="CW527326" s="2195"/>
    </row>
    <row r="527350" spans="101:101">
      <c r="CW527350" s="2210"/>
    </row>
    <row r="527351" spans="101:101">
      <c r="CW527351" s="2195"/>
    </row>
    <row r="527375" spans="101:101">
      <c r="CW527375" s="2210"/>
    </row>
    <row r="527376" spans="101:101">
      <c r="CW527376" s="2195"/>
    </row>
    <row r="527400" spans="101:101">
      <c r="CW527400" s="2210"/>
    </row>
    <row r="527401" spans="101:101">
      <c r="CW527401" s="2195"/>
    </row>
    <row r="527425" spans="101:101">
      <c r="CW527425" s="2210"/>
    </row>
    <row r="527426" spans="101:101">
      <c r="CW527426" s="2195"/>
    </row>
    <row r="527450" spans="101:101">
      <c r="CW527450" s="2210"/>
    </row>
    <row r="527451" spans="101:101">
      <c r="CW527451" s="2195"/>
    </row>
    <row r="527475" spans="101:101">
      <c r="CW527475" s="2210"/>
    </row>
    <row r="527476" spans="101:101">
      <c r="CW527476" s="2195"/>
    </row>
    <row r="527500" spans="101:101">
      <c r="CW527500" s="2210"/>
    </row>
    <row r="527501" spans="101:101">
      <c r="CW527501" s="2195"/>
    </row>
    <row r="527525" spans="101:101">
      <c r="CW527525" s="2210"/>
    </row>
    <row r="527526" spans="101:101">
      <c r="CW527526" s="2195"/>
    </row>
    <row r="527550" spans="101:101">
      <c r="CW527550" s="2210"/>
    </row>
    <row r="527551" spans="101:101">
      <c r="CW527551" s="2195"/>
    </row>
    <row r="527575" spans="101:101">
      <c r="CW527575" s="2210"/>
    </row>
    <row r="527576" spans="101:101">
      <c r="CW527576" s="2195"/>
    </row>
    <row r="527600" spans="101:101">
      <c r="CW527600" s="2210"/>
    </row>
    <row r="527601" spans="101:101">
      <c r="CW527601" s="2195"/>
    </row>
    <row r="527625" spans="101:101">
      <c r="CW527625" s="2210"/>
    </row>
    <row r="527626" spans="101:101">
      <c r="CW527626" s="2195"/>
    </row>
    <row r="527650" spans="101:101">
      <c r="CW527650" s="2210"/>
    </row>
    <row r="527651" spans="101:101">
      <c r="CW527651" s="2195"/>
    </row>
    <row r="527675" spans="101:101">
      <c r="CW527675" s="2210"/>
    </row>
    <row r="527676" spans="101:101">
      <c r="CW527676" s="2195"/>
    </row>
    <row r="527700" spans="101:101">
      <c r="CW527700" s="2210"/>
    </row>
    <row r="527701" spans="101:101">
      <c r="CW527701" s="2195"/>
    </row>
    <row r="527725" spans="101:101">
      <c r="CW527725" s="2210"/>
    </row>
    <row r="527726" spans="101:101">
      <c r="CW527726" s="2195"/>
    </row>
    <row r="527750" spans="101:101">
      <c r="CW527750" s="2210"/>
    </row>
    <row r="527751" spans="101:101">
      <c r="CW527751" s="2195"/>
    </row>
    <row r="527775" spans="101:101">
      <c r="CW527775" s="2210"/>
    </row>
    <row r="527776" spans="101:101">
      <c r="CW527776" s="2195"/>
    </row>
    <row r="527800" spans="101:101">
      <c r="CW527800" s="2210"/>
    </row>
    <row r="527801" spans="101:101">
      <c r="CW527801" s="2195"/>
    </row>
    <row r="527825" spans="101:101">
      <c r="CW527825" s="2210"/>
    </row>
    <row r="527826" spans="101:101">
      <c r="CW527826" s="2195"/>
    </row>
    <row r="527850" spans="101:101">
      <c r="CW527850" s="2210"/>
    </row>
    <row r="527851" spans="101:101">
      <c r="CW527851" s="2195"/>
    </row>
    <row r="527875" spans="101:101">
      <c r="CW527875" s="2210"/>
    </row>
    <row r="527876" spans="101:101">
      <c r="CW527876" s="2195"/>
    </row>
    <row r="527900" spans="101:101">
      <c r="CW527900" s="2210"/>
    </row>
    <row r="527901" spans="101:101">
      <c r="CW527901" s="2195"/>
    </row>
    <row r="527925" spans="101:101">
      <c r="CW527925" s="2210"/>
    </row>
    <row r="527926" spans="101:101">
      <c r="CW527926" s="2195"/>
    </row>
    <row r="527950" spans="101:101">
      <c r="CW527950" s="2210"/>
    </row>
    <row r="527951" spans="101:101">
      <c r="CW527951" s="2195"/>
    </row>
    <row r="527975" spans="101:101">
      <c r="CW527975" s="2210"/>
    </row>
    <row r="527976" spans="101:101">
      <c r="CW527976" s="2195"/>
    </row>
    <row r="528000" spans="101:101">
      <c r="CW528000" s="2210"/>
    </row>
    <row r="528001" spans="101:101">
      <c r="CW528001" s="2195"/>
    </row>
    <row r="528025" spans="101:101">
      <c r="CW528025" s="2210"/>
    </row>
    <row r="528026" spans="101:101">
      <c r="CW528026" s="2195"/>
    </row>
    <row r="528050" spans="101:101">
      <c r="CW528050" s="2210"/>
    </row>
    <row r="528051" spans="101:101">
      <c r="CW528051" s="2195"/>
    </row>
    <row r="528075" spans="101:101">
      <c r="CW528075" s="2210"/>
    </row>
    <row r="528076" spans="101:101">
      <c r="CW528076" s="2195"/>
    </row>
    <row r="528100" spans="101:101">
      <c r="CW528100" s="2210"/>
    </row>
    <row r="528101" spans="101:101">
      <c r="CW528101" s="2195"/>
    </row>
    <row r="528125" spans="101:101">
      <c r="CW528125" s="2210"/>
    </row>
    <row r="528126" spans="101:101">
      <c r="CW528126" s="2195"/>
    </row>
    <row r="528150" spans="101:101">
      <c r="CW528150" s="2210"/>
    </row>
    <row r="528151" spans="101:101">
      <c r="CW528151" s="2195"/>
    </row>
    <row r="528175" spans="101:101">
      <c r="CW528175" s="2210"/>
    </row>
    <row r="528176" spans="101:101">
      <c r="CW528176" s="2195"/>
    </row>
    <row r="528200" spans="101:101">
      <c r="CW528200" s="2210"/>
    </row>
    <row r="528201" spans="101:101">
      <c r="CW528201" s="2195"/>
    </row>
    <row r="528225" spans="101:101">
      <c r="CW528225" s="2210"/>
    </row>
    <row r="528226" spans="101:101">
      <c r="CW528226" s="2195"/>
    </row>
    <row r="528250" spans="101:101">
      <c r="CW528250" s="2210"/>
    </row>
    <row r="528251" spans="101:101">
      <c r="CW528251" s="2195"/>
    </row>
    <row r="528275" spans="101:101">
      <c r="CW528275" s="2210"/>
    </row>
    <row r="528276" spans="101:101">
      <c r="CW528276" s="2195"/>
    </row>
    <row r="528300" spans="101:101">
      <c r="CW528300" s="2210"/>
    </row>
    <row r="528301" spans="101:101">
      <c r="CW528301" s="2195"/>
    </row>
    <row r="528325" spans="101:101">
      <c r="CW528325" s="2210"/>
    </row>
    <row r="528326" spans="101:101">
      <c r="CW528326" s="2195"/>
    </row>
    <row r="528350" spans="101:101">
      <c r="CW528350" s="2210"/>
    </row>
    <row r="528351" spans="101:101">
      <c r="CW528351" s="2195"/>
    </row>
    <row r="528375" spans="101:101">
      <c r="CW528375" s="2210"/>
    </row>
    <row r="528376" spans="101:101">
      <c r="CW528376" s="2195"/>
    </row>
    <row r="528400" spans="101:101">
      <c r="CW528400" s="2210"/>
    </row>
    <row r="528401" spans="101:101">
      <c r="CW528401" s="2195"/>
    </row>
    <row r="528425" spans="101:101">
      <c r="CW528425" s="2210"/>
    </row>
    <row r="528426" spans="101:101">
      <c r="CW528426" s="2195"/>
    </row>
    <row r="528450" spans="101:101">
      <c r="CW528450" s="2210"/>
    </row>
    <row r="528451" spans="101:101">
      <c r="CW528451" s="2195"/>
    </row>
    <row r="528475" spans="101:101">
      <c r="CW528475" s="2210"/>
    </row>
    <row r="528476" spans="101:101">
      <c r="CW528476" s="2195"/>
    </row>
    <row r="528500" spans="101:101">
      <c r="CW528500" s="2210"/>
    </row>
    <row r="528501" spans="101:101">
      <c r="CW528501" s="2195"/>
    </row>
    <row r="528525" spans="101:101">
      <c r="CW528525" s="2210"/>
    </row>
    <row r="528526" spans="101:101">
      <c r="CW528526" s="2195"/>
    </row>
    <row r="528550" spans="101:101">
      <c r="CW528550" s="2210"/>
    </row>
    <row r="528551" spans="101:101">
      <c r="CW528551" s="2195"/>
    </row>
    <row r="528575" spans="101:101">
      <c r="CW528575" s="2210"/>
    </row>
    <row r="528576" spans="101:101">
      <c r="CW528576" s="2195"/>
    </row>
    <row r="528600" spans="101:101">
      <c r="CW528600" s="2210"/>
    </row>
    <row r="528601" spans="101:101">
      <c r="CW528601" s="2195"/>
    </row>
    <row r="528625" spans="101:101">
      <c r="CW528625" s="2210"/>
    </row>
    <row r="528626" spans="101:101">
      <c r="CW528626" s="2195"/>
    </row>
    <row r="528650" spans="101:101">
      <c r="CW528650" s="2210"/>
    </row>
    <row r="528651" spans="101:101">
      <c r="CW528651" s="2195"/>
    </row>
    <row r="528675" spans="101:101">
      <c r="CW528675" s="2210"/>
    </row>
    <row r="528676" spans="101:101">
      <c r="CW528676" s="2195"/>
    </row>
    <row r="528700" spans="101:101">
      <c r="CW528700" s="2210"/>
    </row>
    <row r="528701" spans="101:101">
      <c r="CW528701" s="2195"/>
    </row>
    <row r="528725" spans="101:101">
      <c r="CW528725" s="2210"/>
    </row>
    <row r="528726" spans="101:101">
      <c r="CW528726" s="2195"/>
    </row>
    <row r="528750" spans="101:101">
      <c r="CW528750" s="2210"/>
    </row>
    <row r="528751" spans="101:101">
      <c r="CW528751" s="2195"/>
    </row>
    <row r="528775" spans="101:101">
      <c r="CW528775" s="2210"/>
    </row>
    <row r="528776" spans="101:101">
      <c r="CW528776" s="2195"/>
    </row>
    <row r="528800" spans="101:101">
      <c r="CW528800" s="2210"/>
    </row>
    <row r="528801" spans="101:101">
      <c r="CW528801" s="2195"/>
    </row>
    <row r="528825" spans="101:101">
      <c r="CW528825" s="2210"/>
    </row>
    <row r="528826" spans="101:101">
      <c r="CW528826" s="2195"/>
    </row>
    <row r="528850" spans="101:101">
      <c r="CW528850" s="2210"/>
    </row>
    <row r="528851" spans="101:101">
      <c r="CW528851" s="2195"/>
    </row>
    <row r="528875" spans="101:101">
      <c r="CW528875" s="2210"/>
    </row>
    <row r="528876" spans="101:101">
      <c r="CW528876" s="2195"/>
    </row>
    <row r="528900" spans="101:101">
      <c r="CW528900" s="2210"/>
    </row>
    <row r="528901" spans="101:101">
      <c r="CW528901" s="2195"/>
    </row>
    <row r="528925" spans="101:101">
      <c r="CW528925" s="2210"/>
    </row>
    <row r="528926" spans="101:101">
      <c r="CW528926" s="2195"/>
    </row>
    <row r="528950" spans="101:101">
      <c r="CW528950" s="2210"/>
    </row>
    <row r="528951" spans="101:101">
      <c r="CW528951" s="2195"/>
    </row>
    <row r="528975" spans="101:101">
      <c r="CW528975" s="2210"/>
    </row>
    <row r="528976" spans="101:101">
      <c r="CW528976" s="2195"/>
    </row>
    <row r="529000" spans="101:101">
      <c r="CW529000" s="2210"/>
    </row>
    <row r="529001" spans="101:101">
      <c r="CW529001" s="2195"/>
    </row>
    <row r="529025" spans="101:101">
      <c r="CW529025" s="2210"/>
    </row>
    <row r="529026" spans="101:101">
      <c r="CW529026" s="2195"/>
    </row>
    <row r="529050" spans="101:101">
      <c r="CW529050" s="2210"/>
    </row>
    <row r="529051" spans="101:101">
      <c r="CW529051" s="2195"/>
    </row>
    <row r="529075" spans="101:101">
      <c r="CW529075" s="2210"/>
    </row>
    <row r="529076" spans="101:101">
      <c r="CW529076" s="2195"/>
    </row>
    <row r="529100" spans="101:101">
      <c r="CW529100" s="2210"/>
    </row>
    <row r="529101" spans="101:101">
      <c r="CW529101" s="2195"/>
    </row>
    <row r="529125" spans="101:101">
      <c r="CW529125" s="2210"/>
    </row>
    <row r="529126" spans="101:101">
      <c r="CW529126" s="2195"/>
    </row>
    <row r="529150" spans="101:101">
      <c r="CW529150" s="2210"/>
    </row>
    <row r="529151" spans="101:101">
      <c r="CW529151" s="2195"/>
    </row>
    <row r="529175" spans="101:101">
      <c r="CW529175" s="2210"/>
    </row>
    <row r="529176" spans="101:101">
      <c r="CW529176" s="2195"/>
    </row>
    <row r="529200" spans="101:101">
      <c r="CW529200" s="2210"/>
    </row>
    <row r="529201" spans="101:101">
      <c r="CW529201" s="2195"/>
    </row>
    <row r="529225" spans="101:101">
      <c r="CW529225" s="2210"/>
    </row>
    <row r="529226" spans="101:101">
      <c r="CW529226" s="2195"/>
    </row>
    <row r="529250" spans="101:101">
      <c r="CW529250" s="2210"/>
    </row>
    <row r="529251" spans="101:101">
      <c r="CW529251" s="2195"/>
    </row>
    <row r="529275" spans="101:101">
      <c r="CW529275" s="2210"/>
    </row>
    <row r="529276" spans="101:101">
      <c r="CW529276" s="2195"/>
    </row>
    <row r="529300" spans="101:101">
      <c r="CW529300" s="2210"/>
    </row>
    <row r="529301" spans="101:101">
      <c r="CW529301" s="2195"/>
    </row>
    <row r="529325" spans="101:101">
      <c r="CW529325" s="2210"/>
    </row>
    <row r="529326" spans="101:101">
      <c r="CW529326" s="2195"/>
    </row>
    <row r="529350" spans="101:101">
      <c r="CW529350" s="2210"/>
    </row>
    <row r="529351" spans="101:101">
      <c r="CW529351" s="2195"/>
    </row>
    <row r="529375" spans="101:101">
      <c r="CW529375" s="2210"/>
    </row>
    <row r="529376" spans="101:101">
      <c r="CW529376" s="2195"/>
    </row>
    <row r="529400" spans="101:101">
      <c r="CW529400" s="2210"/>
    </row>
    <row r="529401" spans="101:101">
      <c r="CW529401" s="2195"/>
    </row>
    <row r="529425" spans="101:101">
      <c r="CW529425" s="2210"/>
    </row>
    <row r="529426" spans="101:101">
      <c r="CW529426" s="2195"/>
    </row>
    <row r="529450" spans="101:101">
      <c r="CW529450" s="2210"/>
    </row>
    <row r="529451" spans="101:101">
      <c r="CW529451" s="2195"/>
    </row>
    <row r="529475" spans="101:101">
      <c r="CW529475" s="2210"/>
    </row>
    <row r="529476" spans="101:101">
      <c r="CW529476" s="2195"/>
    </row>
    <row r="529500" spans="101:101">
      <c r="CW529500" s="2210"/>
    </row>
    <row r="529501" spans="101:101">
      <c r="CW529501" s="2195"/>
    </row>
    <row r="529525" spans="101:101">
      <c r="CW529525" s="2210"/>
    </row>
    <row r="529526" spans="101:101">
      <c r="CW529526" s="2195"/>
    </row>
    <row r="529550" spans="101:101">
      <c r="CW529550" s="2210"/>
    </row>
    <row r="529551" spans="101:101">
      <c r="CW529551" s="2195"/>
    </row>
    <row r="529575" spans="101:101">
      <c r="CW529575" s="2210"/>
    </row>
    <row r="529576" spans="101:101">
      <c r="CW529576" s="2195"/>
    </row>
    <row r="529600" spans="101:101">
      <c r="CW529600" s="2210"/>
    </row>
    <row r="529601" spans="101:101">
      <c r="CW529601" s="2195"/>
    </row>
    <row r="529625" spans="101:101">
      <c r="CW529625" s="2210"/>
    </row>
    <row r="529626" spans="101:101">
      <c r="CW529626" s="2195"/>
    </row>
    <row r="529650" spans="101:101">
      <c r="CW529650" s="2210"/>
    </row>
    <row r="529651" spans="101:101">
      <c r="CW529651" s="2195"/>
    </row>
    <row r="529675" spans="101:101">
      <c r="CW529675" s="2210"/>
    </row>
    <row r="529676" spans="101:101">
      <c r="CW529676" s="2195"/>
    </row>
    <row r="529700" spans="101:101">
      <c r="CW529700" s="2210"/>
    </row>
    <row r="529701" spans="101:101">
      <c r="CW529701" s="2195"/>
    </row>
    <row r="529725" spans="101:101">
      <c r="CW529725" s="2210"/>
    </row>
    <row r="529726" spans="101:101">
      <c r="CW529726" s="2195"/>
    </row>
    <row r="529750" spans="101:101">
      <c r="CW529750" s="2210"/>
    </row>
    <row r="529751" spans="101:101">
      <c r="CW529751" s="2195"/>
    </row>
    <row r="529775" spans="101:101">
      <c r="CW529775" s="2210"/>
    </row>
    <row r="529776" spans="101:101">
      <c r="CW529776" s="2195"/>
    </row>
    <row r="529800" spans="101:101">
      <c r="CW529800" s="2210"/>
    </row>
    <row r="529801" spans="101:101">
      <c r="CW529801" s="2195"/>
    </row>
    <row r="529825" spans="101:101">
      <c r="CW529825" s="2210"/>
    </row>
    <row r="529826" spans="101:101">
      <c r="CW529826" s="2195"/>
    </row>
    <row r="529850" spans="101:101">
      <c r="CW529850" s="2210"/>
    </row>
    <row r="529851" spans="101:101">
      <c r="CW529851" s="2195"/>
    </row>
    <row r="529875" spans="101:101">
      <c r="CW529875" s="2210"/>
    </row>
    <row r="529876" spans="101:101">
      <c r="CW529876" s="2195"/>
    </row>
    <row r="529900" spans="101:101">
      <c r="CW529900" s="2210"/>
    </row>
    <row r="529901" spans="101:101">
      <c r="CW529901" s="2195"/>
    </row>
    <row r="529925" spans="101:101">
      <c r="CW529925" s="2210"/>
    </row>
    <row r="529926" spans="101:101">
      <c r="CW529926" s="2195"/>
    </row>
    <row r="529950" spans="101:101">
      <c r="CW529950" s="2210"/>
    </row>
    <row r="529951" spans="101:101">
      <c r="CW529951" s="2195"/>
    </row>
    <row r="529975" spans="101:101">
      <c r="CW529975" s="2210"/>
    </row>
    <row r="529976" spans="101:101">
      <c r="CW529976" s="2195"/>
    </row>
    <row r="530000" spans="101:101">
      <c r="CW530000" s="2210"/>
    </row>
    <row r="530001" spans="101:101">
      <c r="CW530001" s="2195"/>
    </row>
    <row r="530025" spans="101:101">
      <c r="CW530025" s="2210"/>
    </row>
    <row r="530026" spans="101:101">
      <c r="CW530026" s="2195"/>
    </row>
    <row r="530050" spans="101:101">
      <c r="CW530050" s="2210"/>
    </row>
    <row r="530051" spans="101:101">
      <c r="CW530051" s="2195"/>
    </row>
    <row r="530075" spans="101:101">
      <c r="CW530075" s="2210"/>
    </row>
    <row r="530076" spans="101:101">
      <c r="CW530076" s="2195"/>
    </row>
    <row r="530100" spans="101:101">
      <c r="CW530100" s="2210"/>
    </row>
    <row r="530101" spans="101:101">
      <c r="CW530101" s="2195"/>
    </row>
    <row r="530125" spans="101:101">
      <c r="CW530125" s="2210"/>
    </row>
    <row r="530126" spans="101:101">
      <c r="CW530126" s="2195"/>
    </row>
    <row r="530150" spans="101:101">
      <c r="CW530150" s="2210"/>
    </row>
    <row r="530151" spans="101:101">
      <c r="CW530151" s="2195"/>
    </row>
    <row r="530175" spans="101:101">
      <c r="CW530175" s="2210"/>
    </row>
    <row r="530176" spans="101:101">
      <c r="CW530176" s="2195"/>
    </row>
    <row r="530200" spans="101:101">
      <c r="CW530200" s="2210"/>
    </row>
    <row r="530201" spans="101:101">
      <c r="CW530201" s="2195"/>
    </row>
    <row r="530225" spans="101:101">
      <c r="CW530225" s="2210"/>
    </row>
    <row r="530226" spans="101:101">
      <c r="CW530226" s="2195"/>
    </row>
    <row r="530250" spans="101:101">
      <c r="CW530250" s="2210"/>
    </row>
    <row r="530251" spans="101:101">
      <c r="CW530251" s="2195"/>
    </row>
    <row r="530275" spans="101:101">
      <c r="CW530275" s="2210"/>
    </row>
    <row r="530276" spans="101:101">
      <c r="CW530276" s="2195"/>
    </row>
    <row r="530300" spans="101:101">
      <c r="CW530300" s="2210"/>
    </row>
    <row r="530301" spans="101:101">
      <c r="CW530301" s="2195"/>
    </row>
    <row r="530325" spans="101:101">
      <c r="CW530325" s="2210"/>
    </row>
    <row r="530326" spans="101:101">
      <c r="CW530326" s="2195"/>
    </row>
    <row r="530350" spans="101:101">
      <c r="CW530350" s="2210"/>
    </row>
    <row r="530351" spans="101:101">
      <c r="CW530351" s="2195"/>
    </row>
    <row r="530375" spans="101:101">
      <c r="CW530375" s="2210"/>
    </row>
    <row r="530376" spans="101:101">
      <c r="CW530376" s="2195"/>
    </row>
    <row r="530400" spans="101:101">
      <c r="CW530400" s="2210"/>
    </row>
    <row r="530401" spans="101:101">
      <c r="CW530401" s="2195"/>
    </row>
    <row r="530425" spans="101:101">
      <c r="CW530425" s="2210"/>
    </row>
    <row r="530426" spans="101:101">
      <c r="CW530426" s="2195"/>
    </row>
    <row r="530450" spans="101:101">
      <c r="CW530450" s="2210"/>
    </row>
    <row r="530451" spans="101:101">
      <c r="CW530451" s="2195"/>
    </row>
    <row r="530475" spans="101:101">
      <c r="CW530475" s="2210"/>
    </row>
    <row r="530476" spans="101:101">
      <c r="CW530476" s="2195"/>
    </row>
    <row r="530500" spans="101:101">
      <c r="CW530500" s="2210"/>
    </row>
    <row r="530501" spans="101:101">
      <c r="CW530501" s="2195"/>
    </row>
    <row r="530525" spans="101:101">
      <c r="CW530525" s="2210"/>
    </row>
    <row r="530526" spans="101:101">
      <c r="CW530526" s="2195"/>
    </row>
    <row r="530550" spans="101:101">
      <c r="CW530550" s="2210"/>
    </row>
    <row r="530551" spans="101:101">
      <c r="CW530551" s="2195"/>
    </row>
    <row r="530575" spans="101:101">
      <c r="CW530575" s="2210"/>
    </row>
    <row r="530576" spans="101:101">
      <c r="CW530576" s="2195"/>
    </row>
    <row r="530600" spans="101:101">
      <c r="CW530600" s="2210"/>
    </row>
    <row r="530601" spans="101:101">
      <c r="CW530601" s="2195"/>
    </row>
    <row r="530625" spans="101:101">
      <c r="CW530625" s="2210"/>
    </row>
    <row r="530626" spans="101:101">
      <c r="CW530626" s="2195"/>
    </row>
    <row r="530650" spans="101:101">
      <c r="CW530650" s="2210"/>
    </row>
    <row r="530651" spans="101:101">
      <c r="CW530651" s="2195"/>
    </row>
    <row r="530675" spans="101:101">
      <c r="CW530675" s="2210"/>
    </row>
    <row r="530676" spans="101:101">
      <c r="CW530676" s="2195"/>
    </row>
    <row r="530700" spans="101:101">
      <c r="CW530700" s="2210"/>
    </row>
    <row r="530701" spans="101:101">
      <c r="CW530701" s="2195"/>
    </row>
    <row r="530725" spans="101:101">
      <c r="CW530725" s="2210"/>
    </row>
    <row r="530726" spans="101:101">
      <c r="CW530726" s="2195"/>
    </row>
    <row r="530750" spans="101:101">
      <c r="CW530750" s="2210"/>
    </row>
    <row r="530751" spans="101:101">
      <c r="CW530751" s="2195"/>
    </row>
    <row r="530775" spans="101:101">
      <c r="CW530775" s="2210"/>
    </row>
    <row r="530776" spans="101:101">
      <c r="CW530776" s="2195"/>
    </row>
    <row r="530800" spans="101:101">
      <c r="CW530800" s="2210"/>
    </row>
    <row r="530801" spans="101:101">
      <c r="CW530801" s="2195"/>
    </row>
    <row r="530825" spans="101:101">
      <c r="CW530825" s="2210"/>
    </row>
    <row r="530826" spans="101:101">
      <c r="CW530826" s="2195"/>
    </row>
    <row r="530850" spans="101:101">
      <c r="CW530850" s="2210"/>
    </row>
    <row r="530851" spans="101:101">
      <c r="CW530851" s="2195"/>
    </row>
    <row r="530875" spans="101:101">
      <c r="CW530875" s="2210"/>
    </row>
    <row r="530876" spans="101:101">
      <c r="CW530876" s="2195"/>
    </row>
    <row r="530900" spans="101:101">
      <c r="CW530900" s="2210"/>
    </row>
    <row r="530901" spans="101:101">
      <c r="CW530901" s="2195"/>
    </row>
    <row r="530925" spans="101:101">
      <c r="CW530925" s="2210"/>
    </row>
    <row r="530926" spans="101:101">
      <c r="CW530926" s="2195"/>
    </row>
    <row r="530950" spans="101:101">
      <c r="CW530950" s="2210"/>
    </row>
    <row r="530951" spans="101:101">
      <c r="CW530951" s="2195"/>
    </row>
    <row r="530975" spans="101:101">
      <c r="CW530975" s="2210"/>
    </row>
    <row r="530976" spans="101:101">
      <c r="CW530976" s="2195"/>
    </row>
    <row r="531000" spans="101:101">
      <c r="CW531000" s="2210"/>
    </row>
    <row r="531001" spans="101:101">
      <c r="CW531001" s="2195"/>
    </row>
    <row r="531025" spans="101:101">
      <c r="CW531025" s="2210"/>
    </row>
    <row r="531026" spans="101:101">
      <c r="CW531026" s="2195"/>
    </row>
    <row r="531050" spans="101:101">
      <c r="CW531050" s="2210"/>
    </row>
    <row r="531051" spans="101:101">
      <c r="CW531051" s="2195"/>
    </row>
    <row r="531075" spans="101:101">
      <c r="CW531075" s="2210"/>
    </row>
    <row r="531076" spans="101:101">
      <c r="CW531076" s="2195"/>
    </row>
    <row r="531100" spans="101:101">
      <c r="CW531100" s="2210"/>
    </row>
    <row r="531101" spans="101:101">
      <c r="CW531101" s="2195"/>
    </row>
    <row r="531125" spans="101:101">
      <c r="CW531125" s="2210"/>
    </row>
    <row r="531126" spans="101:101">
      <c r="CW531126" s="2195"/>
    </row>
    <row r="531150" spans="101:101">
      <c r="CW531150" s="2210"/>
    </row>
    <row r="531151" spans="101:101">
      <c r="CW531151" s="2195"/>
    </row>
    <row r="531175" spans="101:101">
      <c r="CW531175" s="2210"/>
    </row>
    <row r="531176" spans="101:101">
      <c r="CW531176" s="2195"/>
    </row>
    <row r="531200" spans="101:101">
      <c r="CW531200" s="2210"/>
    </row>
    <row r="531201" spans="101:101">
      <c r="CW531201" s="2195"/>
    </row>
    <row r="531225" spans="101:101">
      <c r="CW531225" s="2210"/>
    </row>
    <row r="531226" spans="101:101">
      <c r="CW531226" s="2195"/>
    </row>
    <row r="531250" spans="101:101">
      <c r="CW531250" s="2210"/>
    </row>
    <row r="531251" spans="101:101">
      <c r="CW531251" s="2195"/>
    </row>
    <row r="531275" spans="101:101">
      <c r="CW531275" s="2210"/>
    </row>
    <row r="531276" spans="101:101">
      <c r="CW531276" s="2195"/>
    </row>
    <row r="531300" spans="101:101">
      <c r="CW531300" s="2210"/>
    </row>
    <row r="531301" spans="101:101">
      <c r="CW531301" s="2195"/>
    </row>
    <row r="531325" spans="101:101">
      <c r="CW531325" s="2210"/>
    </row>
    <row r="531326" spans="101:101">
      <c r="CW531326" s="2195"/>
    </row>
    <row r="531350" spans="101:101">
      <c r="CW531350" s="2210"/>
    </row>
    <row r="531351" spans="101:101">
      <c r="CW531351" s="2195"/>
    </row>
    <row r="531375" spans="101:101">
      <c r="CW531375" s="2210"/>
    </row>
    <row r="531376" spans="101:101">
      <c r="CW531376" s="2195"/>
    </row>
    <row r="531400" spans="101:101">
      <c r="CW531400" s="2210"/>
    </row>
    <row r="531401" spans="101:101">
      <c r="CW531401" s="2195"/>
    </row>
    <row r="531425" spans="101:101">
      <c r="CW531425" s="2210"/>
    </row>
    <row r="531426" spans="101:101">
      <c r="CW531426" s="2195"/>
    </row>
    <row r="531450" spans="101:101">
      <c r="CW531450" s="2210"/>
    </row>
    <row r="531451" spans="101:101">
      <c r="CW531451" s="2195"/>
    </row>
    <row r="531475" spans="101:101">
      <c r="CW531475" s="2210"/>
    </row>
    <row r="531476" spans="101:101">
      <c r="CW531476" s="2195"/>
    </row>
    <row r="531500" spans="101:101">
      <c r="CW531500" s="2210"/>
    </row>
    <row r="531501" spans="101:101">
      <c r="CW531501" s="2195"/>
    </row>
    <row r="531525" spans="101:101">
      <c r="CW531525" s="2210"/>
    </row>
    <row r="531526" spans="101:101">
      <c r="CW531526" s="2195"/>
    </row>
    <row r="531550" spans="101:101">
      <c r="CW531550" s="2210"/>
    </row>
    <row r="531551" spans="101:101">
      <c r="CW531551" s="2195"/>
    </row>
    <row r="531575" spans="101:101">
      <c r="CW531575" s="2210"/>
    </row>
    <row r="531576" spans="101:101">
      <c r="CW531576" s="2195"/>
    </row>
    <row r="531600" spans="101:101">
      <c r="CW531600" s="2210"/>
    </row>
    <row r="531601" spans="101:101">
      <c r="CW531601" s="2195"/>
    </row>
    <row r="531625" spans="101:101">
      <c r="CW531625" s="2210"/>
    </row>
    <row r="531626" spans="101:101">
      <c r="CW531626" s="2195"/>
    </row>
    <row r="531650" spans="101:101">
      <c r="CW531650" s="2210"/>
    </row>
    <row r="531651" spans="101:101">
      <c r="CW531651" s="2195"/>
    </row>
    <row r="531675" spans="101:101">
      <c r="CW531675" s="2210"/>
    </row>
    <row r="531676" spans="101:101">
      <c r="CW531676" s="2195"/>
    </row>
    <row r="531700" spans="101:101">
      <c r="CW531700" s="2210"/>
    </row>
    <row r="531701" spans="101:101">
      <c r="CW531701" s="2195"/>
    </row>
    <row r="531725" spans="101:101">
      <c r="CW531725" s="2210"/>
    </row>
    <row r="531726" spans="101:101">
      <c r="CW531726" s="2195"/>
    </row>
    <row r="531750" spans="101:101">
      <c r="CW531750" s="2210"/>
    </row>
    <row r="531751" spans="101:101">
      <c r="CW531751" s="2195"/>
    </row>
    <row r="531775" spans="101:101">
      <c r="CW531775" s="2210"/>
    </row>
    <row r="531776" spans="101:101">
      <c r="CW531776" s="2195"/>
    </row>
    <row r="531800" spans="101:101">
      <c r="CW531800" s="2210"/>
    </row>
    <row r="531801" spans="101:101">
      <c r="CW531801" s="2195"/>
    </row>
    <row r="531825" spans="101:101">
      <c r="CW531825" s="2210"/>
    </row>
    <row r="531826" spans="101:101">
      <c r="CW531826" s="2195"/>
    </row>
    <row r="531850" spans="101:101">
      <c r="CW531850" s="2210"/>
    </row>
    <row r="531851" spans="101:101">
      <c r="CW531851" s="2195"/>
    </row>
    <row r="531875" spans="101:101">
      <c r="CW531875" s="2210"/>
    </row>
    <row r="531876" spans="101:101">
      <c r="CW531876" s="2195"/>
    </row>
    <row r="531900" spans="101:101">
      <c r="CW531900" s="2210"/>
    </row>
    <row r="531901" spans="101:101">
      <c r="CW531901" s="2195"/>
    </row>
    <row r="531925" spans="101:101">
      <c r="CW531925" s="2210"/>
    </row>
    <row r="531926" spans="101:101">
      <c r="CW531926" s="2195"/>
    </row>
    <row r="531950" spans="101:101">
      <c r="CW531950" s="2210"/>
    </row>
    <row r="531951" spans="101:101">
      <c r="CW531951" s="2195"/>
    </row>
    <row r="531975" spans="101:101">
      <c r="CW531975" s="2210"/>
    </row>
    <row r="531976" spans="101:101">
      <c r="CW531976" s="2195"/>
    </row>
    <row r="532000" spans="101:101">
      <c r="CW532000" s="2210"/>
    </row>
    <row r="532001" spans="101:101">
      <c r="CW532001" s="2195"/>
    </row>
    <row r="532025" spans="101:101">
      <c r="CW532025" s="2210"/>
    </row>
    <row r="532026" spans="101:101">
      <c r="CW532026" s="2195"/>
    </row>
    <row r="532050" spans="101:101">
      <c r="CW532050" s="2210"/>
    </row>
    <row r="532051" spans="101:101">
      <c r="CW532051" s="2195"/>
    </row>
    <row r="532075" spans="101:101">
      <c r="CW532075" s="2210"/>
    </row>
    <row r="532076" spans="101:101">
      <c r="CW532076" s="2195"/>
    </row>
    <row r="532100" spans="101:101">
      <c r="CW532100" s="2210"/>
    </row>
    <row r="532101" spans="101:101">
      <c r="CW532101" s="2195"/>
    </row>
    <row r="532125" spans="101:101">
      <c r="CW532125" s="2210"/>
    </row>
    <row r="532126" spans="101:101">
      <c r="CW532126" s="2195"/>
    </row>
    <row r="532150" spans="101:101">
      <c r="CW532150" s="2210"/>
    </row>
    <row r="532151" spans="101:101">
      <c r="CW532151" s="2195"/>
    </row>
    <row r="532175" spans="101:101">
      <c r="CW532175" s="2210"/>
    </row>
    <row r="532176" spans="101:101">
      <c r="CW532176" s="2195"/>
    </row>
    <row r="532200" spans="101:101">
      <c r="CW532200" s="2210"/>
    </row>
    <row r="532201" spans="101:101">
      <c r="CW532201" s="2195"/>
    </row>
    <row r="532225" spans="101:101">
      <c r="CW532225" s="2210"/>
    </row>
    <row r="532226" spans="101:101">
      <c r="CW532226" s="2195"/>
    </row>
    <row r="532250" spans="101:101">
      <c r="CW532250" s="2210"/>
    </row>
    <row r="532251" spans="101:101">
      <c r="CW532251" s="2195"/>
    </row>
    <row r="532275" spans="101:101">
      <c r="CW532275" s="2210"/>
    </row>
    <row r="532276" spans="101:101">
      <c r="CW532276" s="2195"/>
    </row>
    <row r="532300" spans="101:101">
      <c r="CW532300" s="2210"/>
    </row>
    <row r="532301" spans="101:101">
      <c r="CW532301" s="2195"/>
    </row>
    <row r="532325" spans="101:101">
      <c r="CW532325" s="2210"/>
    </row>
    <row r="532326" spans="101:101">
      <c r="CW532326" s="2195"/>
    </row>
    <row r="532350" spans="101:101">
      <c r="CW532350" s="2210"/>
    </row>
    <row r="532351" spans="101:101">
      <c r="CW532351" s="2195"/>
    </row>
    <row r="532375" spans="101:101">
      <c r="CW532375" s="2210"/>
    </row>
    <row r="532376" spans="101:101">
      <c r="CW532376" s="2195"/>
    </row>
    <row r="532400" spans="101:101">
      <c r="CW532400" s="2210"/>
    </row>
    <row r="532401" spans="101:101">
      <c r="CW532401" s="2195"/>
    </row>
    <row r="532425" spans="101:101">
      <c r="CW532425" s="2210"/>
    </row>
    <row r="532426" spans="101:101">
      <c r="CW532426" s="2195"/>
    </row>
    <row r="532450" spans="101:101">
      <c r="CW532450" s="2210"/>
    </row>
    <row r="532451" spans="101:101">
      <c r="CW532451" s="2195"/>
    </row>
    <row r="532475" spans="101:101">
      <c r="CW532475" s="2210"/>
    </row>
    <row r="532476" spans="101:101">
      <c r="CW532476" s="2195"/>
    </row>
    <row r="532500" spans="101:101">
      <c r="CW532500" s="2210"/>
    </row>
    <row r="532501" spans="101:101">
      <c r="CW532501" s="2195"/>
    </row>
    <row r="532525" spans="101:101">
      <c r="CW532525" s="2210"/>
    </row>
    <row r="532526" spans="101:101">
      <c r="CW532526" s="2195"/>
    </row>
    <row r="532550" spans="101:101">
      <c r="CW532550" s="2210"/>
    </row>
    <row r="532551" spans="101:101">
      <c r="CW532551" s="2195"/>
    </row>
    <row r="532575" spans="101:101">
      <c r="CW532575" s="2210"/>
    </row>
    <row r="532576" spans="101:101">
      <c r="CW532576" s="2195"/>
    </row>
    <row r="532600" spans="101:101">
      <c r="CW532600" s="2210"/>
    </row>
    <row r="532601" spans="101:101">
      <c r="CW532601" s="2195"/>
    </row>
    <row r="532625" spans="101:101">
      <c r="CW532625" s="2210"/>
    </row>
    <row r="532626" spans="101:101">
      <c r="CW532626" s="2195"/>
    </row>
    <row r="532650" spans="101:101">
      <c r="CW532650" s="2210"/>
    </row>
    <row r="532651" spans="101:101">
      <c r="CW532651" s="2195"/>
    </row>
    <row r="532675" spans="101:101">
      <c r="CW532675" s="2210"/>
    </row>
    <row r="532676" spans="101:101">
      <c r="CW532676" s="2195"/>
    </row>
    <row r="532700" spans="101:101">
      <c r="CW532700" s="2210"/>
    </row>
    <row r="532701" spans="101:101">
      <c r="CW532701" s="2195"/>
    </row>
    <row r="532725" spans="101:101">
      <c r="CW532725" s="2210"/>
    </row>
    <row r="532726" spans="101:101">
      <c r="CW532726" s="2195"/>
    </row>
    <row r="532750" spans="101:101">
      <c r="CW532750" s="2210"/>
    </row>
    <row r="532751" spans="101:101">
      <c r="CW532751" s="2195"/>
    </row>
    <row r="532775" spans="101:101">
      <c r="CW532775" s="2210"/>
    </row>
    <row r="532776" spans="101:101">
      <c r="CW532776" s="2195"/>
    </row>
    <row r="532800" spans="101:101">
      <c r="CW532800" s="2210"/>
    </row>
    <row r="532801" spans="101:101">
      <c r="CW532801" s="2195"/>
    </row>
    <row r="532825" spans="101:101">
      <c r="CW532825" s="2210"/>
    </row>
    <row r="532826" spans="101:101">
      <c r="CW532826" s="2195"/>
    </row>
    <row r="532850" spans="101:101">
      <c r="CW532850" s="2210"/>
    </row>
    <row r="532851" spans="101:101">
      <c r="CW532851" s="2195"/>
    </row>
    <row r="532875" spans="101:101">
      <c r="CW532875" s="2210"/>
    </row>
    <row r="532876" spans="101:101">
      <c r="CW532876" s="2195"/>
    </row>
    <row r="532900" spans="101:101">
      <c r="CW532900" s="2210"/>
    </row>
    <row r="532901" spans="101:101">
      <c r="CW532901" s="2195"/>
    </row>
    <row r="532925" spans="101:101">
      <c r="CW532925" s="2210"/>
    </row>
    <row r="532926" spans="101:101">
      <c r="CW532926" s="2195"/>
    </row>
    <row r="532950" spans="101:101">
      <c r="CW532950" s="2210"/>
    </row>
    <row r="532951" spans="101:101">
      <c r="CW532951" s="2195"/>
    </row>
    <row r="532975" spans="101:101">
      <c r="CW532975" s="2210"/>
    </row>
    <row r="532976" spans="101:101">
      <c r="CW532976" s="2195"/>
    </row>
    <row r="533000" spans="101:101">
      <c r="CW533000" s="2210"/>
    </row>
    <row r="533001" spans="101:101">
      <c r="CW533001" s="2195"/>
    </row>
    <row r="533025" spans="101:101">
      <c r="CW533025" s="2210"/>
    </row>
    <row r="533026" spans="101:101">
      <c r="CW533026" s="2195"/>
    </row>
    <row r="533050" spans="101:101">
      <c r="CW533050" s="2210"/>
    </row>
    <row r="533051" spans="101:101">
      <c r="CW533051" s="2195"/>
    </row>
    <row r="533075" spans="101:101">
      <c r="CW533075" s="2210"/>
    </row>
    <row r="533076" spans="101:101">
      <c r="CW533076" s="2195"/>
    </row>
    <row r="533100" spans="101:101">
      <c r="CW533100" s="2210"/>
    </row>
    <row r="533101" spans="101:101">
      <c r="CW533101" s="2195"/>
    </row>
    <row r="533125" spans="101:101">
      <c r="CW533125" s="2210"/>
    </row>
    <row r="533126" spans="101:101">
      <c r="CW533126" s="2195"/>
    </row>
    <row r="533150" spans="101:101">
      <c r="CW533150" s="2210"/>
    </row>
    <row r="533151" spans="101:101">
      <c r="CW533151" s="2195"/>
    </row>
    <row r="533175" spans="101:101">
      <c r="CW533175" s="2210"/>
    </row>
    <row r="533176" spans="101:101">
      <c r="CW533176" s="2195"/>
    </row>
    <row r="533200" spans="101:101">
      <c r="CW533200" s="2210"/>
    </row>
    <row r="533201" spans="101:101">
      <c r="CW533201" s="2195"/>
    </row>
    <row r="533225" spans="101:101">
      <c r="CW533225" s="2210"/>
    </row>
    <row r="533226" spans="101:101">
      <c r="CW533226" s="2195"/>
    </row>
    <row r="533250" spans="101:101">
      <c r="CW533250" s="2210"/>
    </row>
    <row r="533251" spans="101:101">
      <c r="CW533251" s="2195"/>
    </row>
    <row r="533275" spans="101:101">
      <c r="CW533275" s="2210"/>
    </row>
    <row r="533276" spans="101:101">
      <c r="CW533276" s="2195"/>
    </row>
    <row r="533300" spans="101:101">
      <c r="CW533300" s="2210"/>
    </row>
    <row r="533301" spans="101:101">
      <c r="CW533301" s="2195"/>
    </row>
    <row r="533325" spans="101:101">
      <c r="CW533325" s="2210"/>
    </row>
    <row r="533326" spans="101:101">
      <c r="CW533326" s="2195"/>
    </row>
    <row r="533350" spans="101:101">
      <c r="CW533350" s="2210"/>
    </row>
    <row r="533351" spans="101:101">
      <c r="CW533351" s="2195"/>
    </row>
    <row r="533375" spans="101:101">
      <c r="CW533375" s="2210"/>
    </row>
    <row r="533376" spans="101:101">
      <c r="CW533376" s="2195"/>
    </row>
    <row r="533400" spans="101:101">
      <c r="CW533400" s="2210"/>
    </row>
    <row r="533401" spans="101:101">
      <c r="CW533401" s="2195"/>
    </row>
    <row r="533425" spans="101:101">
      <c r="CW533425" s="2210"/>
    </row>
    <row r="533426" spans="101:101">
      <c r="CW533426" s="2195"/>
    </row>
    <row r="533450" spans="101:101">
      <c r="CW533450" s="2210"/>
    </row>
    <row r="533451" spans="101:101">
      <c r="CW533451" s="2195"/>
    </row>
    <row r="533475" spans="101:101">
      <c r="CW533475" s="2210"/>
    </row>
    <row r="533476" spans="101:101">
      <c r="CW533476" s="2195"/>
    </row>
    <row r="533500" spans="101:101">
      <c r="CW533500" s="2210"/>
    </row>
    <row r="533501" spans="101:101">
      <c r="CW533501" s="2195"/>
    </row>
    <row r="533525" spans="101:101">
      <c r="CW533525" s="2210"/>
    </row>
    <row r="533526" spans="101:101">
      <c r="CW533526" s="2195"/>
    </row>
    <row r="533550" spans="101:101">
      <c r="CW533550" s="2210"/>
    </row>
    <row r="533551" spans="101:101">
      <c r="CW533551" s="2195"/>
    </row>
    <row r="533575" spans="101:101">
      <c r="CW533575" s="2210"/>
    </row>
    <row r="533576" spans="101:101">
      <c r="CW533576" s="2195"/>
    </row>
    <row r="533600" spans="101:101">
      <c r="CW533600" s="2210"/>
    </row>
    <row r="533601" spans="101:101">
      <c r="CW533601" s="2195"/>
    </row>
    <row r="533625" spans="101:101">
      <c r="CW533625" s="2210"/>
    </row>
    <row r="533626" spans="101:101">
      <c r="CW533626" s="2195"/>
    </row>
    <row r="533650" spans="101:101">
      <c r="CW533650" s="2210"/>
    </row>
    <row r="533651" spans="101:101">
      <c r="CW533651" s="2195"/>
    </row>
    <row r="533675" spans="101:101">
      <c r="CW533675" s="2210"/>
    </row>
    <row r="533676" spans="101:101">
      <c r="CW533676" s="2195"/>
    </row>
    <row r="533700" spans="101:101">
      <c r="CW533700" s="2210"/>
    </row>
    <row r="533701" spans="101:101">
      <c r="CW533701" s="2195"/>
    </row>
    <row r="533725" spans="101:101">
      <c r="CW533725" s="2210"/>
    </row>
    <row r="533726" spans="101:101">
      <c r="CW533726" s="2195"/>
    </row>
    <row r="533750" spans="101:101">
      <c r="CW533750" s="2210"/>
    </row>
    <row r="533751" spans="101:101">
      <c r="CW533751" s="2195"/>
    </row>
    <row r="533775" spans="101:101">
      <c r="CW533775" s="2210"/>
    </row>
    <row r="533776" spans="101:101">
      <c r="CW533776" s="2195"/>
    </row>
    <row r="533800" spans="101:101">
      <c r="CW533800" s="2210"/>
    </row>
    <row r="533801" spans="101:101">
      <c r="CW533801" s="2195"/>
    </row>
    <row r="533825" spans="101:101">
      <c r="CW533825" s="2210"/>
    </row>
    <row r="533826" spans="101:101">
      <c r="CW533826" s="2195"/>
    </row>
    <row r="533850" spans="101:101">
      <c r="CW533850" s="2210"/>
    </row>
    <row r="533851" spans="101:101">
      <c r="CW533851" s="2195"/>
    </row>
    <row r="533875" spans="101:101">
      <c r="CW533875" s="2210"/>
    </row>
    <row r="533876" spans="101:101">
      <c r="CW533876" s="2195"/>
    </row>
    <row r="533900" spans="101:101">
      <c r="CW533900" s="2210"/>
    </row>
    <row r="533901" spans="101:101">
      <c r="CW533901" s="2195"/>
    </row>
    <row r="533925" spans="101:101">
      <c r="CW533925" s="2210"/>
    </row>
    <row r="533926" spans="101:101">
      <c r="CW533926" s="2195"/>
    </row>
    <row r="533950" spans="101:101">
      <c r="CW533950" s="2210"/>
    </row>
    <row r="533951" spans="101:101">
      <c r="CW533951" s="2195"/>
    </row>
    <row r="533975" spans="101:101">
      <c r="CW533975" s="2210"/>
    </row>
    <row r="533976" spans="101:101">
      <c r="CW533976" s="2195"/>
    </row>
    <row r="534000" spans="101:101">
      <c r="CW534000" s="2210"/>
    </row>
    <row r="534001" spans="101:101">
      <c r="CW534001" s="2195"/>
    </row>
    <row r="534025" spans="101:101">
      <c r="CW534025" s="2210"/>
    </row>
    <row r="534026" spans="101:101">
      <c r="CW534026" s="2195"/>
    </row>
    <row r="534050" spans="101:101">
      <c r="CW534050" s="2210"/>
    </row>
    <row r="534051" spans="101:101">
      <c r="CW534051" s="2195"/>
    </row>
    <row r="534075" spans="101:101">
      <c r="CW534075" s="2210"/>
    </row>
    <row r="534076" spans="101:101">
      <c r="CW534076" s="2195"/>
    </row>
    <row r="534100" spans="101:101">
      <c r="CW534100" s="2210"/>
    </row>
    <row r="534101" spans="101:101">
      <c r="CW534101" s="2195"/>
    </row>
    <row r="534125" spans="101:101">
      <c r="CW534125" s="2210"/>
    </row>
    <row r="534126" spans="101:101">
      <c r="CW534126" s="2195"/>
    </row>
    <row r="534150" spans="101:101">
      <c r="CW534150" s="2210"/>
    </row>
    <row r="534151" spans="101:101">
      <c r="CW534151" s="2195"/>
    </row>
    <row r="534175" spans="101:101">
      <c r="CW534175" s="2210"/>
    </row>
    <row r="534176" spans="101:101">
      <c r="CW534176" s="2195"/>
    </row>
    <row r="534200" spans="101:101">
      <c r="CW534200" s="2210"/>
    </row>
    <row r="534201" spans="101:101">
      <c r="CW534201" s="2195"/>
    </row>
    <row r="534225" spans="101:101">
      <c r="CW534225" s="2210"/>
    </row>
    <row r="534226" spans="101:101">
      <c r="CW534226" s="2195"/>
    </row>
    <row r="534250" spans="101:101">
      <c r="CW534250" s="2210"/>
    </row>
    <row r="534251" spans="101:101">
      <c r="CW534251" s="2195"/>
    </row>
    <row r="534275" spans="101:101">
      <c r="CW534275" s="2210"/>
    </row>
    <row r="534276" spans="101:101">
      <c r="CW534276" s="2195"/>
    </row>
    <row r="534300" spans="101:101">
      <c r="CW534300" s="2210"/>
    </row>
    <row r="534301" spans="101:101">
      <c r="CW534301" s="2195"/>
    </row>
    <row r="534325" spans="101:101">
      <c r="CW534325" s="2210"/>
    </row>
    <row r="534326" spans="101:101">
      <c r="CW534326" s="2195"/>
    </row>
    <row r="534350" spans="101:101">
      <c r="CW534350" s="2210"/>
    </row>
    <row r="534351" spans="101:101">
      <c r="CW534351" s="2195"/>
    </row>
    <row r="534375" spans="101:101">
      <c r="CW534375" s="2210"/>
    </row>
    <row r="534376" spans="101:101">
      <c r="CW534376" s="2195"/>
    </row>
    <row r="534400" spans="101:101">
      <c r="CW534400" s="2210"/>
    </row>
    <row r="534401" spans="101:101">
      <c r="CW534401" s="2195"/>
    </row>
    <row r="534425" spans="101:101">
      <c r="CW534425" s="2210"/>
    </row>
    <row r="534426" spans="101:101">
      <c r="CW534426" s="2195"/>
    </row>
    <row r="534450" spans="101:101">
      <c r="CW534450" s="2210"/>
    </row>
    <row r="534451" spans="101:101">
      <c r="CW534451" s="2195"/>
    </row>
    <row r="534475" spans="101:101">
      <c r="CW534475" s="2210"/>
    </row>
    <row r="534476" spans="101:101">
      <c r="CW534476" s="2195"/>
    </row>
    <row r="534500" spans="101:101">
      <c r="CW534500" s="2210"/>
    </row>
    <row r="534501" spans="101:101">
      <c r="CW534501" s="2195"/>
    </row>
    <row r="534525" spans="101:101">
      <c r="CW534525" s="2210"/>
    </row>
    <row r="534526" spans="101:101">
      <c r="CW534526" s="2195"/>
    </row>
    <row r="534550" spans="101:101">
      <c r="CW534550" s="2210"/>
    </row>
    <row r="534551" spans="101:101">
      <c r="CW534551" s="2195"/>
    </row>
    <row r="534575" spans="101:101">
      <c r="CW534575" s="2210"/>
    </row>
    <row r="534576" spans="101:101">
      <c r="CW534576" s="2195"/>
    </row>
    <row r="534600" spans="101:101">
      <c r="CW534600" s="2210"/>
    </row>
    <row r="534601" spans="101:101">
      <c r="CW534601" s="2195"/>
    </row>
    <row r="534625" spans="101:101">
      <c r="CW534625" s="2210"/>
    </row>
    <row r="534626" spans="101:101">
      <c r="CW534626" s="2195"/>
    </row>
    <row r="534650" spans="101:101">
      <c r="CW534650" s="2210"/>
    </row>
    <row r="534651" spans="101:101">
      <c r="CW534651" s="2195"/>
    </row>
    <row r="534675" spans="101:101">
      <c r="CW534675" s="2210"/>
    </row>
    <row r="534676" spans="101:101">
      <c r="CW534676" s="2195"/>
    </row>
    <row r="534700" spans="101:101">
      <c r="CW534700" s="2210"/>
    </row>
    <row r="534701" spans="101:101">
      <c r="CW534701" s="2195"/>
    </row>
    <row r="534725" spans="101:101">
      <c r="CW534725" s="2210"/>
    </row>
    <row r="534726" spans="101:101">
      <c r="CW534726" s="2195"/>
    </row>
    <row r="534750" spans="101:101">
      <c r="CW534750" s="2210"/>
    </row>
    <row r="534751" spans="101:101">
      <c r="CW534751" s="2195"/>
    </row>
    <row r="534775" spans="101:101">
      <c r="CW534775" s="2210"/>
    </row>
    <row r="534776" spans="101:101">
      <c r="CW534776" s="2195"/>
    </row>
    <row r="534800" spans="101:101">
      <c r="CW534800" s="2210"/>
    </row>
    <row r="534801" spans="101:101">
      <c r="CW534801" s="2195"/>
    </row>
    <row r="534825" spans="101:101">
      <c r="CW534825" s="2210"/>
    </row>
    <row r="534826" spans="101:101">
      <c r="CW534826" s="2195"/>
    </row>
    <row r="534850" spans="101:101">
      <c r="CW534850" s="2210"/>
    </row>
    <row r="534851" spans="101:101">
      <c r="CW534851" s="2195"/>
    </row>
    <row r="534875" spans="101:101">
      <c r="CW534875" s="2210"/>
    </row>
    <row r="534876" spans="101:101">
      <c r="CW534876" s="2195"/>
    </row>
    <row r="534900" spans="101:101">
      <c r="CW534900" s="2210"/>
    </row>
    <row r="534901" spans="101:101">
      <c r="CW534901" s="2195"/>
    </row>
    <row r="534925" spans="101:101">
      <c r="CW534925" s="2210"/>
    </row>
    <row r="534926" spans="101:101">
      <c r="CW534926" s="2195"/>
    </row>
    <row r="534950" spans="101:101">
      <c r="CW534950" s="2210"/>
    </row>
    <row r="534951" spans="101:101">
      <c r="CW534951" s="2195"/>
    </row>
    <row r="534975" spans="101:101">
      <c r="CW534975" s="2210"/>
    </row>
    <row r="534976" spans="101:101">
      <c r="CW534976" s="2195"/>
    </row>
    <row r="535000" spans="101:101">
      <c r="CW535000" s="2210"/>
    </row>
    <row r="535001" spans="101:101">
      <c r="CW535001" s="2195"/>
    </row>
    <row r="535025" spans="101:101">
      <c r="CW535025" s="2210"/>
    </row>
    <row r="535026" spans="101:101">
      <c r="CW535026" s="2195"/>
    </row>
    <row r="535050" spans="101:101">
      <c r="CW535050" s="2210"/>
    </row>
    <row r="535051" spans="101:101">
      <c r="CW535051" s="2195"/>
    </row>
    <row r="535075" spans="101:101">
      <c r="CW535075" s="2210"/>
    </row>
    <row r="535076" spans="101:101">
      <c r="CW535076" s="2195"/>
    </row>
    <row r="535100" spans="101:101">
      <c r="CW535100" s="2210"/>
    </row>
    <row r="535101" spans="101:101">
      <c r="CW535101" s="2195"/>
    </row>
    <row r="535125" spans="101:101">
      <c r="CW535125" s="2210"/>
    </row>
    <row r="535126" spans="101:101">
      <c r="CW535126" s="2195"/>
    </row>
    <row r="535150" spans="101:101">
      <c r="CW535150" s="2210"/>
    </row>
    <row r="535151" spans="101:101">
      <c r="CW535151" s="2195"/>
    </row>
    <row r="535175" spans="101:101">
      <c r="CW535175" s="2210"/>
    </row>
    <row r="535176" spans="101:101">
      <c r="CW535176" s="2195"/>
    </row>
    <row r="535200" spans="101:101">
      <c r="CW535200" s="2210"/>
    </row>
    <row r="535201" spans="101:101">
      <c r="CW535201" s="2195"/>
    </row>
    <row r="535225" spans="101:101">
      <c r="CW535225" s="2210"/>
    </row>
    <row r="535226" spans="101:101">
      <c r="CW535226" s="2195"/>
    </row>
    <row r="535250" spans="101:101">
      <c r="CW535250" s="2210"/>
    </row>
    <row r="535251" spans="101:101">
      <c r="CW535251" s="2195"/>
    </row>
    <row r="535275" spans="101:101">
      <c r="CW535275" s="2210"/>
    </row>
    <row r="535276" spans="101:101">
      <c r="CW535276" s="2195"/>
    </row>
    <row r="535300" spans="101:101">
      <c r="CW535300" s="2210"/>
    </row>
    <row r="535301" spans="101:101">
      <c r="CW535301" s="2195"/>
    </row>
    <row r="535325" spans="101:101">
      <c r="CW535325" s="2210"/>
    </row>
    <row r="535326" spans="101:101">
      <c r="CW535326" s="2195"/>
    </row>
    <row r="535350" spans="101:101">
      <c r="CW535350" s="2210"/>
    </row>
    <row r="535351" spans="101:101">
      <c r="CW535351" s="2195"/>
    </row>
    <row r="535375" spans="101:101">
      <c r="CW535375" s="2210"/>
    </row>
    <row r="535376" spans="101:101">
      <c r="CW535376" s="2195"/>
    </row>
    <row r="535400" spans="101:101">
      <c r="CW535400" s="2210"/>
    </row>
    <row r="535401" spans="101:101">
      <c r="CW535401" s="2195"/>
    </row>
    <row r="535425" spans="101:101">
      <c r="CW535425" s="2210"/>
    </row>
    <row r="535426" spans="101:101">
      <c r="CW535426" s="2195"/>
    </row>
    <row r="535450" spans="101:101">
      <c r="CW535450" s="2210"/>
    </row>
    <row r="535451" spans="101:101">
      <c r="CW535451" s="2195"/>
    </row>
    <row r="535475" spans="101:101">
      <c r="CW535475" s="2210"/>
    </row>
    <row r="535476" spans="101:101">
      <c r="CW535476" s="2195"/>
    </row>
    <row r="535500" spans="101:101">
      <c r="CW535500" s="2210"/>
    </row>
    <row r="535501" spans="101:101">
      <c r="CW535501" s="2195"/>
    </row>
    <row r="535525" spans="101:101">
      <c r="CW535525" s="2210"/>
    </row>
    <row r="535526" spans="101:101">
      <c r="CW535526" s="2195"/>
    </row>
    <row r="535550" spans="101:101">
      <c r="CW535550" s="2210"/>
    </row>
    <row r="535551" spans="101:101">
      <c r="CW535551" s="2195"/>
    </row>
    <row r="535575" spans="101:101">
      <c r="CW535575" s="2210"/>
    </row>
    <row r="535576" spans="101:101">
      <c r="CW535576" s="2195"/>
    </row>
    <row r="535600" spans="101:101">
      <c r="CW535600" s="2210"/>
    </row>
    <row r="535601" spans="101:101">
      <c r="CW535601" s="2195"/>
    </row>
    <row r="535625" spans="101:101">
      <c r="CW535625" s="2210"/>
    </row>
    <row r="535626" spans="101:101">
      <c r="CW535626" s="2195"/>
    </row>
    <row r="535650" spans="101:101">
      <c r="CW535650" s="2210"/>
    </row>
    <row r="535651" spans="101:101">
      <c r="CW535651" s="2195"/>
    </row>
    <row r="535675" spans="101:101">
      <c r="CW535675" s="2210"/>
    </row>
    <row r="535676" spans="101:101">
      <c r="CW535676" s="2195"/>
    </row>
    <row r="535700" spans="101:101">
      <c r="CW535700" s="2210"/>
    </row>
    <row r="535701" spans="101:101">
      <c r="CW535701" s="2195"/>
    </row>
    <row r="535725" spans="101:101">
      <c r="CW535725" s="2210"/>
    </row>
    <row r="535726" spans="101:101">
      <c r="CW535726" s="2195"/>
    </row>
    <row r="535750" spans="101:101">
      <c r="CW535750" s="2210"/>
    </row>
    <row r="535751" spans="101:101">
      <c r="CW535751" s="2195"/>
    </row>
    <row r="535775" spans="101:101">
      <c r="CW535775" s="2210"/>
    </row>
    <row r="535776" spans="101:101">
      <c r="CW535776" s="2195"/>
    </row>
    <row r="535800" spans="101:101">
      <c r="CW535800" s="2210"/>
    </row>
    <row r="535801" spans="101:101">
      <c r="CW535801" s="2195"/>
    </row>
    <row r="535825" spans="101:101">
      <c r="CW535825" s="2210"/>
    </row>
    <row r="535826" spans="101:101">
      <c r="CW535826" s="2195"/>
    </row>
    <row r="535850" spans="101:101">
      <c r="CW535850" s="2210"/>
    </row>
    <row r="535851" spans="101:101">
      <c r="CW535851" s="2195"/>
    </row>
    <row r="535875" spans="101:101">
      <c r="CW535875" s="2210"/>
    </row>
    <row r="535876" spans="101:101">
      <c r="CW535876" s="2195"/>
    </row>
    <row r="535900" spans="101:101">
      <c r="CW535900" s="2210"/>
    </row>
    <row r="535901" spans="101:101">
      <c r="CW535901" s="2195"/>
    </row>
    <row r="535925" spans="101:101">
      <c r="CW535925" s="2210"/>
    </row>
    <row r="535926" spans="101:101">
      <c r="CW535926" s="2195"/>
    </row>
    <row r="535950" spans="101:101">
      <c r="CW535950" s="2210"/>
    </row>
    <row r="535951" spans="101:101">
      <c r="CW535951" s="2195"/>
    </row>
    <row r="535975" spans="101:101">
      <c r="CW535975" s="2210"/>
    </row>
    <row r="535976" spans="101:101">
      <c r="CW535976" s="2195"/>
    </row>
    <row r="536000" spans="101:101">
      <c r="CW536000" s="2210"/>
    </row>
    <row r="536001" spans="101:101">
      <c r="CW536001" s="2195"/>
    </row>
    <row r="536025" spans="101:101">
      <c r="CW536025" s="2210"/>
    </row>
    <row r="536026" spans="101:101">
      <c r="CW536026" s="2195"/>
    </row>
    <row r="536050" spans="101:101">
      <c r="CW536050" s="2210"/>
    </row>
    <row r="536051" spans="101:101">
      <c r="CW536051" s="2195"/>
    </row>
    <row r="536075" spans="101:101">
      <c r="CW536075" s="2210"/>
    </row>
    <row r="536076" spans="101:101">
      <c r="CW536076" s="2195"/>
    </row>
    <row r="536100" spans="101:101">
      <c r="CW536100" s="2210"/>
    </row>
    <row r="536101" spans="101:101">
      <c r="CW536101" s="2195"/>
    </row>
    <row r="536125" spans="101:101">
      <c r="CW536125" s="2210"/>
    </row>
    <row r="536126" spans="101:101">
      <c r="CW536126" s="2195"/>
    </row>
    <row r="536150" spans="101:101">
      <c r="CW536150" s="2210"/>
    </row>
    <row r="536151" spans="101:101">
      <c r="CW536151" s="2195"/>
    </row>
    <row r="536175" spans="101:101">
      <c r="CW536175" s="2210"/>
    </row>
    <row r="536176" spans="101:101">
      <c r="CW536176" s="2195"/>
    </row>
    <row r="536200" spans="101:101">
      <c r="CW536200" s="2210"/>
    </row>
    <row r="536201" spans="101:101">
      <c r="CW536201" s="2195"/>
    </row>
    <row r="536225" spans="101:101">
      <c r="CW536225" s="2210"/>
    </row>
    <row r="536226" spans="101:101">
      <c r="CW536226" s="2195"/>
    </row>
    <row r="536250" spans="101:101">
      <c r="CW536250" s="2210"/>
    </row>
    <row r="536251" spans="101:101">
      <c r="CW536251" s="2195"/>
    </row>
    <row r="536275" spans="101:101">
      <c r="CW536275" s="2210"/>
    </row>
    <row r="536276" spans="101:101">
      <c r="CW536276" s="2195"/>
    </row>
    <row r="536300" spans="101:101">
      <c r="CW536300" s="2210"/>
    </row>
    <row r="536301" spans="101:101">
      <c r="CW536301" s="2195"/>
    </row>
    <row r="536325" spans="101:101">
      <c r="CW536325" s="2210"/>
    </row>
    <row r="536326" spans="101:101">
      <c r="CW536326" s="2195"/>
    </row>
    <row r="536350" spans="101:101">
      <c r="CW536350" s="2210"/>
    </row>
    <row r="536351" spans="101:101">
      <c r="CW536351" s="2195"/>
    </row>
    <row r="536375" spans="101:101">
      <c r="CW536375" s="2210"/>
    </row>
    <row r="536376" spans="101:101">
      <c r="CW536376" s="2195"/>
    </row>
    <row r="536400" spans="101:101">
      <c r="CW536400" s="2210"/>
    </row>
    <row r="536401" spans="101:101">
      <c r="CW536401" s="2195"/>
    </row>
    <row r="536425" spans="101:101">
      <c r="CW536425" s="2210"/>
    </row>
    <row r="536426" spans="101:101">
      <c r="CW536426" s="2195"/>
    </row>
    <row r="536450" spans="101:101">
      <c r="CW536450" s="2210"/>
    </row>
    <row r="536451" spans="101:101">
      <c r="CW536451" s="2195"/>
    </row>
    <row r="536475" spans="101:101">
      <c r="CW536475" s="2210"/>
    </row>
    <row r="536476" spans="101:101">
      <c r="CW536476" s="2195"/>
    </row>
    <row r="536500" spans="101:101">
      <c r="CW536500" s="2210"/>
    </row>
    <row r="536501" spans="101:101">
      <c r="CW536501" s="2195"/>
    </row>
    <row r="536525" spans="101:101">
      <c r="CW536525" s="2210"/>
    </row>
    <row r="536526" spans="101:101">
      <c r="CW536526" s="2195"/>
    </row>
    <row r="536550" spans="101:101">
      <c r="CW536550" s="2210"/>
    </row>
    <row r="536551" spans="101:101">
      <c r="CW536551" s="2195"/>
    </row>
    <row r="536575" spans="101:101">
      <c r="CW536575" s="2210"/>
    </row>
    <row r="536576" spans="101:101">
      <c r="CW536576" s="2195"/>
    </row>
    <row r="536600" spans="101:101">
      <c r="CW536600" s="2210"/>
    </row>
    <row r="536601" spans="101:101">
      <c r="CW536601" s="2195"/>
    </row>
    <row r="536625" spans="101:101">
      <c r="CW536625" s="2210"/>
    </row>
    <row r="536626" spans="101:101">
      <c r="CW536626" s="2195"/>
    </row>
    <row r="536650" spans="101:101">
      <c r="CW536650" s="2210"/>
    </row>
    <row r="536651" spans="101:101">
      <c r="CW536651" s="2195"/>
    </row>
    <row r="536675" spans="101:101">
      <c r="CW536675" s="2210"/>
    </row>
    <row r="536676" spans="101:101">
      <c r="CW536676" s="2195"/>
    </row>
    <row r="536700" spans="101:101">
      <c r="CW536700" s="2210"/>
    </row>
    <row r="536701" spans="101:101">
      <c r="CW536701" s="2195"/>
    </row>
    <row r="536725" spans="101:101">
      <c r="CW536725" s="2210"/>
    </row>
    <row r="536726" spans="101:101">
      <c r="CW536726" s="2195"/>
    </row>
    <row r="536750" spans="101:101">
      <c r="CW536750" s="2210"/>
    </row>
    <row r="536751" spans="101:101">
      <c r="CW536751" s="2195"/>
    </row>
    <row r="536775" spans="101:101">
      <c r="CW536775" s="2210"/>
    </row>
    <row r="536776" spans="101:101">
      <c r="CW536776" s="2195"/>
    </row>
    <row r="536800" spans="101:101">
      <c r="CW536800" s="2210"/>
    </row>
    <row r="536801" spans="101:101">
      <c r="CW536801" s="2195"/>
    </row>
    <row r="536825" spans="101:101">
      <c r="CW536825" s="2210"/>
    </row>
    <row r="536826" spans="101:101">
      <c r="CW536826" s="2195"/>
    </row>
    <row r="536850" spans="101:101">
      <c r="CW536850" s="2210"/>
    </row>
    <row r="536851" spans="101:101">
      <c r="CW536851" s="2195"/>
    </row>
    <row r="536875" spans="101:101">
      <c r="CW536875" s="2210"/>
    </row>
    <row r="536876" spans="101:101">
      <c r="CW536876" s="2195"/>
    </row>
    <row r="536900" spans="101:101">
      <c r="CW536900" s="2210"/>
    </row>
    <row r="536901" spans="101:101">
      <c r="CW536901" s="2195"/>
    </row>
    <row r="536925" spans="101:101">
      <c r="CW536925" s="2210"/>
    </row>
    <row r="536926" spans="101:101">
      <c r="CW536926" s="2195"/>
    </row>
    <row r="536950" spans="101:101">
      <c r="CW536950" s="2210"/>
    </row>
    <row r="536951" spans="101:101">
      <c r="CW536951" s="2195"/>
    </row>
    <row r="536975" spans="101:101">
      <c r="CW536975" s="2210"/>
    </row>
    <row r="536976" spans="101:101">
      <c r="CW536976" s="2195"/>
    </row>
    <row r="537000" spans="101:101">
      <c r="CW537000" s="2210"/>
    </row>
    <row r="537001" spans="101:101">
      <c r="CW537001" s="2195"/>
    </row>
    <row r="537025" spans="101:101">
      <c r="CW537025" s="2210"/>
    </row>
    <row r="537026" spans="101:101">
      <c r="CW537026" s="2195"/>
    </row>
    <row r="537050" spans="101:101">
      <c r="CW537050" s="2210"/>
    </row>
    <row r="537051" spans="101:101">
      <c r="CW537051" s="2195"/>
    </row>
    <row r="537075" spans="101:101">
      <c r="CW537075" s="2210"/>
    </row>
    <row r="537076" spans="101:101">
      <c r="CW537076" s="2195"/>
    </row>
    <row r="537100" spans="101:101">
      <c r="CW537100" s="2210"/>
    </row>
    <row r="537101" spans="101:101">
      <c r="CW537101" s="2195"/>
    </row>
    <row r="537125" spans="101:101">
      <c r="CW537125" s="2210"/>
    </row>
    <row r="537126" spans="101:101">
      <c r="CW537126" s="2195"/>
    </row>
    <row r="537150" spans="101:101">
      <c r="CW537150" s="2210"/>
    </row>
    <row r="537151" spans="101:101">
      <c r="CW537151" s="2195"/>
    </row>
    <row r="537175" spans="101:101">
      <c r="CW537175" s="2210"/>
    </row>
    <row r="537176" spans="101:101">
      <c r="CW537176" s="2195"/>
    </row>
    <row r="537200" spans="101:101">
      <c r="CW537200" s="2210"/>
    </row>
    <row r="537201" spans="101:101">
      <c r="CW537201" s="2195"/>
    </row>
    <row r="537225" spans="101:101">
      <c r="CW537225" s="2210"/>
    </row>
    <row r="537226" spans="101:101">
      <c r="CW537226" s="2195"/>
    </row>
    <row r="537250" spans="101:101">
      <c r="CW537250" s="2210"/>
    </row>
    <row r="537251" spans="101:101">
      <c r="CW537251" s="2195"/>
    </row>
    <row r="537275" spans="101:101">
      <c r="CW537275" s="2210"/>
    </row>
    <row r="537276" spans="101:101">
      <c r="CW537276" s="2195"/>
    </row>
    <row r="537300" spans="101:101">
      <c r="CW537300" s="2210"/>
    </row>
    <row r="537301" spans="101:101">
      <c r="CW537301" s="2195"/>
    </row>
    <row r="537325" spans="101:101">
      <c r="CW537325" s="2210"/>
    </row>
    <row r="537326" spans="101:101">
      <c r="CW537326" s="2195"/>
    </row>
    <row r="537350" spans="101:101">
      <c r="CW537350" s="2210"/>
    </row>
    <row r="537351" spans="101:101">
      <c r="CW537351" s="2195"/>
    </row>
    <row r="537375" spans="101:101">
      <c r="CW537375" s="2210"/>
    </row>
    <row r="537376" spans="101:101">
      <c r="CW537376" s="2195"/>
    </row>
    <row r="537400" spans="101:101">
      <c r="CW537400" s="2210"/>
    </row>
    <row r="537401" spans="101:101">
      <c r="CW537401" s="2195"/>
    </row>
    <row r="537425" spans="101:101">
      <c r="CW537425" s="2210"/>
    </row>
    <row r="537426" spans="101:101">
      <c r="CW537426" s="2195"/>
    </row>
    <row r="537450" spans="101:101">
      <c r="CW537450" s="2210"/>
    </row>
    <row r="537451" spans="101:101">
      <c r="CW537451" s="2195"/>
    </row>
    <row r="537475" spans="101:101">
      <c r="CW537475" s="2210"/>
    </row>
    <row r="537476" spans="101:101">
      <c r="CW537476" s="2195"/>
    </row>
    <row r="537500" spans="101:101">
      <c r="CW537500" s="2210"/>
    </row>
    <row r="537501" spans="101:101">
      <c r="CW537501" s="2195"/>
    </row>
    <row r="537525" spans="101:101">
      <c r="CW537525" s="2210"/>
    </row>
    <row r="537526" spans="101:101">
      <c r="CW537526" s="2195"/>
    </row>
    <row r="537550" spans="101:101">
      <c r="CW537550" s="2210"/>
    </row>
    <row r="537551" spans="101:101">
      <c r="CW537551" s="2195"/>
    </row>
    <row r="537575" spans="101:101">
      <c r="CW537575" s="2210"/>
    </row>
    <row r="537576" spans="101:101">
      <c r="CW537576" s="2195"/>
    </row>
    <row r="537600" spans="101:101">
      <c r="CW537600" s="2210"/>
    </row>
    <row r="537601" spans="101:101">
      <c r="CW537601" s="2195"/>
    </row>
    <row r="537625" spans="101:101">
      <c r="CW537625" s="2210"/>
    </row>
    <row r="537626" spans="101:101">
      <c r="CW537626" s="2195"/>
    </row>
    <row r="537650" spans="101:101">
      <c r="CW537650" s="2210"/>
    </row>
    <row r="537651" spans="101:101">
      <c r="CW537651" s="2195"/>
    </row>
    <row r="537675" spans="101:101">
      <c r="CW537675" s="2210"/>
    </row>
    <row r="537676" spans="101:101">
      <c r="CW537676" s="2195"/>
    </row>
    <row r="537700" spans="101:101">
      <c r="CW537700" s="2210"/>
    </row>
    <row r="537701" spans="101:101">
      <c r="CW537701" s="2195"/>
    </row>
    <row r="537725" spans="101:101">
      <c r="CW537725" s="2210"/>
    </row>
    <row r="537726" spans="101:101">
      <c r="CW537726" s="2195"/>
    </row>
    <row r="537750" spans="101:101">
      <c r="CW537750" s="2210"/>
    </row>
    <row r="537751" spans="101:101">
      <c r="CW537751" s="2195"/>
    </row>
    <row r="537775" spans="101:101">
      <c r="CW537775" s="2210"/>
    </row>
    <row r="537776" spans="101:101">
      <c r="CW537776" s="2195"/>
    </row>
    <row r="537800" spans="101:101">
      <c r="CW537800" s="2210"/>
    </row>
    <row r="537801" spans="101:101">
      <c r="CW537801" s="2195"/>
    </row>
    <row r="537825" spans="101:101">
      <c r="CW537825" s="2210"/>
    </row>
    <row r="537826" spans="101:101">
      <c r="CW537826" s="2195"/>
    </row>
    <row r="537850" spans="101:101">
      <c r="CW537850" s="2210"/>
    </row>
    <row r="537851" spans="101:101">
      <c r="CW537851" s="2195"/>
    </row>
    <row r="537875" spans="101:101">
      <c r="CW537875" s="2210"/>
    </row>
    <row r="537876" spans="101:101">
      <c r="CW537876" s="2195"/>
    </row>
    <row r="537900" spans="101:101">
      <c r="CW537900" s="2210"/>
    </row>
    <row r="537901" spans="101:101">
      <c r="CW537901" s="2195"/>
    </row>
    <row r="537925" spans="101:101">
      <c r="CW537925" s="2210"/>
    </row>
    <row r="537926" spans="101:101">
      <c r="CW537926" s="2195"/>
    </row>
    <row r="537950" spans="101:101">
      <c r="CW537950" s="2210"/>
    </row>
    <row r="537951" spans="101:101">
      <c r="CW537951" s="2195"/>
    </row>
    <row r="537975" spans="101:101">
      <c r="CW537975" s="2210"/>
    </row>
    <row r="537976" spans="101:101">
      <c r="CW537976" s="2195"/>
    </row>
    <row r="538000" spans="101:101">
      <c r="CW538000" s="2210"/>
    </row>
    <row r="538001" spans="101:101">
      <c r="CW538001" s="2195"/>
    </row>
    <row r="538025" spans="101:101">
      <c r="CW538025" s="2210"/>
    </row>
    <row r="538026" spans="101:101">
      <c r="CW538026" s="2195"/>
    </row>
    <row r="538050" spans="101:101">
      <c r="CW538050" s="2210"/>
    </row>
    <row r="538051" spans="101:101">
      <c r="CW538051" s="2195"/>
    </row>
    <row r="538075" spans="101:101">
      <c r="CW538075" s="2210"/>
    </row>
    <row r="538076" spans="101:101">
      <c r="CW538076" s="2195"/>
    </row>
    <row r="538100" spans="101:101">
      <c r="CW538100" s="2210"/>
    </row>
    <row r="538101" spans="101:101">
      <c r="CW538101" s="2195"/>
    </row>
    <row r="538125" spans="101:101">
      <c r="CW538125" s="2210"/>
    </row>
    <row r="538126" spans="101:101">
      <c r="CW538126" s="2195"/>
    </row>
    <row r="538150" spans="101:101">
      <c r="CW538150" s="2210"/>
    </row>
    <row r="538151" spans="101:101">
      <c r="CW538151" s="2195"/>
    </row>
    <row r="538175" spans="101:101">
      <c r="CW538175" s="2210"/>
    </row>
    <row r="538176" spans="101:101">
      <c r="CW538176" s="2195"/>
    </row>
    <row r="538200" spans="101:101">
      <c r="CW538200" s="2210"/>
    </row>
    <row r="538201" spans="101:101">
      <c r="CW538201" s="2195"/>
    </row>
    <row r="538225" spans="101:101">
      <c r="CW538225" s="2210"/>
    </row>
    <row r="538226" spans="101:101">
      <c r="CW538226" s="2195"/>
    </row>
    <row r="538250" spans="101:101">
      <c r="CW538250" s="2210"/>
    </row>
    <row r="538251" spans="101:101">
      <c r="CW538251" s="2195"/>
    </row>
    <row r="538275" spans="101:101">
      <c r="CW538275" s="2210"/>
    </row>
    <row r="538276" spans="101:101">
      <c r="CW538276" s="2195"/>
    </row>
    <row r="538300" spans="101:101">
      <c r="CW538300" s="2210"/>
    </row>
    <row r="538301" spans="101:101">
      <c r="CW538301" s="2195"/>
    </row>
    <row r="538325" spans="101:101">
      <c r="CW538325" s="2210"/>
    </row>
    <row r="538326" spans="101:101">
      <c r="CW538326" s="2195"/>
    </row>
    <row r="538350" spans="101:101">
      <c r="CW538350" s="2210"/>
    </row>
    <row r="538351" spans="101:101">
      <c r="CW538351" s="2195"/>
    </row>
    <row r="538375" spans="101:101">
      <c r="CW538375" s="2210"/>
    </row>
    <row r="538376" spans="101:101">
      <c r="CW538376" s="2195"/>
    </row>
    <row r="538400" spans="101:101">
      <c r="CW538400" s="2210"/>
    </row>
    <row r="538401" spans="101:101">
      <c r="CW538401" s="2195"/>
    </row>
    <row r="538425" spans="101:101">
      <c r="CW538425" s="2210"/>
    </row>
    <row r="538426" spans="101:101">
      <c r="CW538426" s="2195"/>
    </row>
    <row r="538450" spans="101:101">
      <c r="CW538450" s="2210"/>
    </row>
    <row r="538451" spans="101:101">
      <c r="CW538451" s="2195"/>
    </row>
    <row r="538475" spans="101:101">
      <c r="CW538475" s="2210"/>
    </row>
    <row r="538476" spans="101:101">
      <c r="CW538476" s="2195"/>
    </row>
    <row r="538500" spans="101:101">
      <c r="CW538500" s="2210"/>
    </row>
    <row r="538501" spans="101:101">
      <c r="CW538501" s="2195"/>
    </row>
    <row r="538525" spans="101:101">
      <c r="CW538525" s="2210"/>
    </row>
    <row r="538526" spans="101:101">
      <c r="CW538526" s="2195"/>
    </row>
    <row r="538550" spans="101:101">
      <c r="CW538550" s="2210"/>
    </row>
    <row r="538551" spans="101:101">
      <c r="CW538551" s="2195"/>
    </row>
    <row r="538575" spans="101:101">
      <c r="CW538575" s="2210"/>
    </row>
    <row r="538576" spans="101:101">
      <c r="CW538576" s="2195"/>
    </row>
    <row r="538600" spans="101:101">
      <c r="CW538600" s="2210"/>
    </row>
    <row r="538601" spans="101:101">
      <c r="CW538601" s="2195"/>
    </row>
    <row r="538625" spans="101:101">
      <c r="CW538625" s="2210"/>
    </row>
    <row r="538626" spans="101:101">
      <c r="CW538626" s="2195"/>
    </row>
    <row r="538650" spans="101:101">
      <c r="CW538650" s="2210"/>
    </row>
    <row r="538651" spans="101:101">
      <c r="CW538651" s="2195"/>
    </row>
    <row r="538675" spans="101:101">
      <c r="CW538675" s="2210"/>
    </row>
    <row r="538676" spans="101:101">
      <c r="CW538676" s="2195"/>
    </row>
    <row r="538700" spans="101:101">
      <c r="CW538700" s="2210"/>
    </row>
    <row r="538701" spans="101:101">
      <c r="CW538701" s="2195"/>
    </row>
    <row r="538725" spans="101:101">
      <c r="CW538725" s="2210"/>
    </row>
    <row r="538726" spans="101:101">
      <c r="CW538726" s="2195"/>
    </row>
    <row r="538750" spans="101:101">
      <c r="CW538750" s="2210"/>
    </row>
    <row r="538751" spans="101:101">
      <c r="CW538751" s="2195"/>
    </row>
    <row r="538775" spans="101:101">
      <c r="CW538775" s="2210"/>
    </row>
    <row r="538776" spans="101:101">
      <c r="CW538776" s="2195"/>
    </row>
    <row r="538800" spans="101:101">
      <c r="CW538800" s="2210"/>
    </row>
    <row r="538801" spans="101:101">
      <c r="CW538801" s="2195"/>
    </row>
    <row r="538825" spans="101:101">
      <c r="CW538825" s="2210"/>
    </row>
    <row r="538826" spans="101:101">
      <c r="CW538826" s="2195"/>
    </row>
    <row r="538850" spans="101:101">
      <c r="CW538850" s="2210"/>
    </row>
    <row r="538851" spans="101:101">
      <c r="CW538851" s="2195"/>
    </row>
    <row r="538875" spans="101:101">
      <c r="CW538875" s="2210"/>
    </row>
    <row r="538876" spans="101:101">
      <c r="CW538876" s="2195"/>
    </row>
    <row r="538900" spans="101:101">
      <c r="CW538900" s="2210"/>
    </row>
    <row r="538901" spans="101:101">
      <c r="CW538901" s="2195"/>
    </row>
    <row r="538925" spans="101:101">
      <c r="CW538925" s="2210"/>
    </row>
    <row r="538926" spans="101:101">
      <c r="CW538926" s="2195"/>
    </row>
    <row r="538950" spans="101:101">
      <c r="CW538950" s="2210"/>
    </row>
    <row r="538951" spans="101:101">
      <c r="CW538951" s="2195"/>
    </row>
    <row r="538975" spans="101:101">
      <c r="CW538975" s="2210"/>
    </row>
    <row r="538976" spans="101:101">
      <c r="CW538976" s="2195"/>
    </row>
    <row r="539000" spans="101:101">
      <c r="CW539000" s="2210"/>
    </row>
    <row r="539001" spans="101:101">
      <c r="CW539001" s="2195"/>
    </row>
    <row r="539025" spans="101:101">
      <c r="CW539025" s="2210"/>
    </row>
    <row r="539026" spans="101:101">
      <c r="CW539026" s="2195"/>
    </row>
    <row r="539050" spans="101:101">
      <c r="CW539050" s="2210"/>
    </row>
    <row r="539051" spans="101:101">
      <c r="CW539051" s="2195"/>
    </row>
    <row r="539075" spans="101:101">
      <c r="CW539075" s="2210"/>
    </row>
    <row r="539076" spans="101:101">
      <c r="CW539076" s="2195"/>
    </row>
    <row r="539100" spans="101:101">
      <c r="CW539100" s="2210"/>
    </row>
    <row r="539101" spans="101:101">
      <c r="CW539101" s="2195"/>
    </row>
    <row r="539125" spans="101:101">
      <c r="CW539125" s="2210"/>
    </row>
    <row r="539126" spans="101:101">
      <c r="CW539126" s="2195"/>
    </row>
    <row r="539150" spans="101:101">
      <c r="CW539150" s="2210"/>
    </row>
    <row r="539151" spans="101:101">
      <c r="CW539151" s="2195"/>
    </row>
    <row r="539175" spans="101:101">
      <c r="CW539175" s="2210"/>
    </row>
    <row r="539176" spans="101:101">
      <c r="CW539176" s="2195"/>
    </row>
    <row r="539200" spans="101:101">
      <c r="CW539200" s="2210"/>
    </row>
    <row r="539201" spans="101:101">
      <c r="CW539201" s="2195"/>
    </row>
    <row r="539225" spans="101:101">
      <c r="CW539225" s="2210"/>
    </row>
    <row r="539226" spans="101:101">
      <c r="CW539226" s="2195"/>
    </row>
    <row r="539250" spans="101:101">
      <c r="CW539250" s="2210"/>
    </row>
    <row r="539251" spans="101:101">
      <c r="CW539251" s="2195"/>
    </row>
    <row r="539275" spans="101:101">
      <c r="CW539275" s="2210"/>
    </row>
    <row r="539276" spans="101:101">
      <c r="CW539276" s="2195"/>
    </row>
    <row r="539300" spans="101:101">
      <c r="CW539300" s="2210"/>
    </row>
    <row r="539301" spans="101:101">
      <c r="CW539301" s="2195"/>
    </row>
    <row r="539325" spans="101:101">
      <c r="CW539325" s="2210"/>
    </row>
    <row r="539326" spans="101:101">
      <c r="CW539326" s="2195"/>
    </row>
    <row r="539350" spans="101:101">
      <c r="CW539350" s="2210"/>
    </row>
    <row r="539351" spans="101:101">
      <c r="CW539351" s="2195"/>
    </row>
    <row r="539375" spans="101:101">
      <c r="CW539375" s="2210"/>
    </row>
    <row r="539376" spans="101:101">
      <c r="CW539376" s="2195"/>
    </row>
    <row r="539400" spans="101:101">
      <c r="CW539400" s="2210"/>
    </row>
    <row r="539401" spans="101:101">
      <c r="CW539401" s="2195"/>
    </row>
    <row r="539425" spans="101:101">
      <c r="CW539425" s="2210"/>
    </row>
    <row r="539426" spans="101:101">
      <c r="CW539426" s="2195"/>
    </row>
    <row r="539450" spans="101:101">
      <c r="CW539450" s="2210"/>
    </row>
    <row r="539451" spans="101:101">
      <c r="CW539451" s="2195"/>
    </row>
    <row r="539475" spans="101:101">
      <c r="CW539475" s="2210"/>
    </row>
    <row r="539476" spans="101:101">
      <c r="CW539476" s="2195"/>
    </row>
    <row r="539500" spans="101:101">
      <c r="CW539500" s="2210"/>
    </row>
    <row r="539501" spans="101:101">
      <c r="CW539501" s="2195"/>
    </row>
    <row r="539525" spans="101:101">
      <c r="CW539525" s="2210"/>
    </row>
    <row r="539526" spans="101:101">
      <c r="CW539526" s="2195"/>
    </row>
    <row r="539550" spans="101:101">
      <c r="CW539550" s="2210"/>
    </row>
    <row r="539551" spans="101:101">
      <c r="CW539551" s="2195"/>
    </row>
    <row r="539575" spans="101:101">
      <c r="CW539575" s="2210"/>
    </row>
    <row r="539576" spans="101:101">
      <c r="CW539576" s="2195"/>
    </row>
    <row r="539600" spans="101:101">
      <c r="CW539600" s="2210"/>
    </row>
    <row r="539601" spans="101:101">
      <c r="CW539601" s="2195"/>
    </row>
    <row r="539625" spans="101:101">
      <c r="CW539625" s="2210"/>
    </row>
    <row r="539626" spans="101:101">
      <c r="CW539626" s="2195"/>
    </row>
    <row r="539650" spans="101:101">
      <c r="CW539650" s="2210"/>
    </row>
    <row r="539651" spans="101:101">
      <c r="CW539651" s="2195"/>
    </row>
    <row r="539675" spans="101:101">
      <c r="CW539675" s="2210"/>
    </row>
    <row r="539676" spans="101:101">
      <c r="CW539676" s="2195"/>
    </row>
    <row r="539700" spans="101:101">
      <c r="CW539700" s="2210"/>
    </row>
    <row r="539701" spans="101:101">
      <c r="CW539701" s="2195"/>
    </row>
    <row r="539725" spans="101:101">
      <c r="CW539725" s="2210"/>
    </row>
    <row r="539726" spans="101:101">
      <c r="CW539726" s="2195"/>
    </row>
    <row r="539750" spans="101:101">
      <c r="CW539750" s="2210"/>
    </row>
    <row r="539751" spans="101:101">
      <c r="CW539751" s="2195"/>
    </row>
    <row r="539775" spans="101:101">
      <c r="CW539775" s="2210"/>
    </row>
    <row r="539776" spans="101:101">
      <c r="CW539776" s="2195"/>
    </row>
    <row r="539800" spans="101:101">
      <c r="CW539800" s="2210"/>
    </row>
    <row r="539801" spans="101:101">
      <c r="CW539801" s="2195"/>
    </row>
    <row r="539825" spans="101:101">
      <c r="CW539825" s="2210"/>
    </row>
    <row r="539826" spans="101:101">
      <c r="CW539826" s="2195"/>
    </row>
    <row r="539850" spans="101:101">
      <c r="CW539850" s="2210"/>
    </row>
    <row r="539851" spans="101:101">
      <c r="CW539851" s="2195"/>
    </row>
    <row r="539875" spans="101:101">
      <c r="CW539875" s="2210"/>
    </row>
    <row r="539876" spans="101:101">
      <c r="CW539876" s="2195"/>
    </row>
    <row r="539900" spans="101:101">
      <c r="CW539900" s="2210"/>
    </row>
    <row r="539901" spans="101:101">
      <c r="CW539901" s="2195"/>
    </row>
    <row r="539925" spans="101:101">
      <c r="CW539925" s="2210"/>
    </row>
    <row r="539926" spans="101:101">
      <c r="CW539926" s="2195"/>
    </row>
    <row r="539950" spans="101:101">
      <c r="CW539950" s="2210"/>
    </row>
    <row r="539951" spans="101:101">
      <c r="CW539951" s="2195"/>
    </row>
    <row r="539975" spans="101:101">
      <c r="CW539975" s="2210"/>
    </row>
    <row r="539976" spans="101:101">
      <c r="CW539976" s="2195"/>
    </row>
    <row r="540000" spans="101:101">
      <c r="CW540000" s="2210"/>
    </row>
    <row r="540001" spans="101:101">
      <c r="CW540001" s="2195"/>
    </row>
    <row r="540025" spans="101:101">
      <c r="CW540025" s="2210"/>
    </row>
    <row r="540026" spans="101:101">
      <c r="CW540026" s="2195"/>
    </row>
    <row r="540050" spans="101:101">
      <c r="CW540050" s="2210"/>
    </row>
    <row r="540051" spans="101:101">
      <c r="CW540051" s="2195"/>
    </row>
    <row r="540075" spans="101:101">
      <c r="CW540075" s="2210"/>
    </row>
    <row r="540076" spans="101:101">
      <c r="CW540076" s="2195"/>
    </row>
    <row r="540100" spans="101:101">
      <c r="CW540100" s="2210"/>
    </row>
    <row r="540101" spans="101:101">
      <c r="CW540101" s="2195"/>
    </row>
    <row r="540125" spans="101:101">
      <c r="CW540125" s="2210"/>
    </row>
    <row r="540126" spans="101:101">
      <c r="CW540126" s="2195"/>
    </row>
    <row r="540150" spans="101:101">
      <c r="CW540150" s="2210"/>
    </row>
    <row r="540151" spans="101:101">
      <c r="CW540151" s="2195"/>
    </row>
    <row r="540175" spans="101:101">
      <c r="CW540175" s="2210"/>
    </row>
    <row r="540176" spans="101:101">
      <c r="CW540176" s="2195"/>
    </row>
    <row r="540200" spans="101:101">
      <c r="CW540200" s="2210"/>
    </row>
    <row r="540201" spans="101:101">
      <c r="CW540201" s="2195"/>
    </row>
    <row r="540225" spans="101:101">
      <c r="CW540225" s="2210"/>
    </row>
    <row r="540226" spans="101:101">
      <c r="CW540226" s="2195"/>
    </row>
    <row r="540250" spans="101:101">
      <c r="CW540250" s="2210"/>
    </row>
    <row r="540251" spans="101:101">
      <c r="CW540251" s="2195"/>
    </row>
    <row r="540275" spans="101:101">
      <c r="CW540275" s="2210"/>
    </row>
    <row r="540276" spans="101:101">
      <c r="CW540276" s="2195"/>
    </row>
    <row r="540300" spans="101:101">
      <c r="CW540300" s="2210"/>
    </row>
    <row r="540301" spans="101:101">
      <c r="CW540301" s="2195"/>
    </row>
    <row r="540325" spans="101:101">
      <c r="CW540325" s="2210"/>
    </row>
    <row r="540326" spans="101:101">
      <c r="CW540326" s="2195"/>
    </row>
    <row r="540350" spans="101:101">
      <c r="CW540350" s="2210"/>
    </row>
    <row r="540351" spans="101:101">
      <c r="CW540351" s="2195"/>
    </row>
    <row r="540375" spans="101:101">
      <c r="CW540375" s="2210"/>
    </row>
    <row r="540376" spans="101:101">
      <c r="CW540376" s="2195"/>
    </row>
    <row r="540400" spans="101:101">
      <c r="CW540400" s="2210"/>
    </row>
    <row r="540401" spans="101:101">
      <c r="CW540401" s="2195"/>
    </row>
    <row r="540425" spans="101:101">
      <c r="CW540425" s="2210"/>
    </row>
    <row r="540426" spans="101:101">
      <c r="CW540426" s="2195"/>
    </row>
    <row r="540450" spans="101:101">
      <c r="CW540450" s="2210"/>
    </row>
    <row r="540451" spans="101:101">
      <c r="CW540451" s="2195"/>
    </row>
    <row r="540475" spans="101:101">
      <c r="CW540475" s="2210"/>
    </row>
    <row r="540476" spans="101:101">
      <c r="CW540476" s="2195"/>
    </row>
    <row r="540500" spans="101:101">
      <c r="CW540500" s="2210"/>
    </row>
    <row r="540501" spans="101:101">
      <c r="CW540501" s="2195"/>
    </row>
    <row r="540525" spans="101:101">
      <c r="CW540525" s="2210"/>
    </row>
    <row r="540526" spans="101:101">
      <c r="CW540526" s="2195"/>
    </row>
    <row r="540550" spans="101:101">
      <c r="CW540550" s="2210"/>
    </row>
    <row r="540551" spans="101:101">
      <c r="CW540551" s="2195"/>
    </row>
    <row r="540575" spans="101:101">
      <c r="CW540575" s="2210"/>
    </row>
    <row r="540576" spans="101:101">
      <c r="CW540576" s="2195"/>
    </row>
    <row r="540600" spans="101:101">
      <c r="CW540600" s="2210"/>
    </row>
    <row r="540601" spans="101:101">
      <c r="CW540601" s="2195"/>
    </row>
    <row r="540625" spans="101:101">
      <c r="CW540625" s="2210"/>
    </row>
    <row r="540626" spans="101:101">
      <c r="CW540626" s="2195"/>
    </row>
    <row r="540650" spans="101:101">
      <c r="CW540650" s="2210"/>
    </row>
    <row r="540651" spans="101:101">
      <c r="CW540651" s="2195"/>
    </row>
    <row r="540675" spans="101:101">
      <c r="CW540675" s="2210"/>
    </row>
    <row r="540676" spans="101:101">
      <c r="CW540676" s="2195"/>
    </row>
    <row r="540700" spans="101:101">
      <c r="CW540700" s="2210"/>
    </row>
    <row r="540701" spans="101:101">
      <c r="CW540701" s="2195"/>
    </row>
    <row r="540725" spans="101:101">
      <c r="CW540725" s="2210"/>
    </row>
    <row r="540726" spans="101:101">
      <c r="CW540726" s="2195"/>
    </row>
    <row r="540750" spans="101:101">
      <c r="CW540750" s="2210"/>
    </row>
    <row r="540751" spans="101:101">
      <c r="CW540751" s="2195"/>
    </row>
    <row r="540775" spans="101:101">
      <c r="CW540775" s="2210"/>
    </row>
    <row r="540776" spans="101:101">
      <c r="CW540776" s="2195"/>
    </row>
    <row r="540800" spans="101:101">
      <c r="CW540800" s="2210"/>
    </row>
    <row r="540801" spans="101:101">
      <c r="CW540801" s="2195"/>
    </row>
    <row r="540825" spans="101:101">
      <c r="CW540825" s="2210"/>
    </row>
    <row r="540826" spans="101:101">
      <c r="CW540826" s="2195"/>
    </row>
    <row r="540850" spans="101:101">
      <c r="CW540850" s="2210"/>
    </row>
    <row r="540851" spans="101:101">
      <c r="CW540851" s="2195"/>
    </row>
    <row r="540875" spans="101:101">
      <c r="CW540875" s="2210"/>
    </row>
    <row r="540876" spans="101:101">
      <c r="CW540876" s="2195"/>
    </row>
    <row r="540900" spans="101:101">
      <c r="CW540900" s="2210"/>
    </row>
    <row r="540901" spans="101:101">
      <c r="CW540901" s="2195"/>
    </row>
    <row r="540925" spans="101:101">
      <c r="CW540925" s="2210"/>
    </row>
    <row r="540926" spans="101:101">
      <c r="CW540926" s="2195"/>
    </row>
    <row r="540950" spans="101:101">
      <c r="CW540950" s="2210"/>
    </row>
    <row r="540951" spans="101:101">
      <c r="CW540951" s="2195"/>
    </row>
    <row r="540975" spans="101:101">
      <c r="CW540975" s="2210"/>
    </row>
    <row r="540976" spans="101:101">
      <c r="CW540976" s="2195"/>
    </row>
    <row r="541000" spans="101:101">
      <c r="CW541000" s="2210"/>
    </row>
    <row r="541001" spans="101:101">
      <c r="CW541001" s="2195"/>
    </row>
    <row r="541025" spans="101:101">
      <c r="CW541025" s="2210"/>
    </row>
    <row r="541026" spans="101:101">
      <c r="CW541026" s="2195"/>
    </row>
    <row r="541050" spans="101:101">
      <c r="CW541050" s="2210"/>
    </row>
    <row r="541051" spans="101:101">
      <c r="CW541051" s="2195"/>
    </row>
    <row r="541075" spans="101:101">
      <c r="CW541075" s="2210"/>
    </row>
    <row r="541076" spans="101:101">
      <c r="CW541076" s="2195"/>
    </row>
    <row r="541100" spans="101:101">
      <c r="CW541100" s="2210"/>
    </row>
    <row r="541101" spans="101:101">
      <c r="CW541101" s="2195"/>
    </row>
    <row r="541125" spans="101:101">
      <c r="CW541125" s="2210"/>
    </row>
    <row r="541126" spans="101:101">
      <c r="CW541126" s="2195"/>
    </row>
    <row r="541150" spans="101:101">
      <c r="CW541150" s="2210"/>
    </row>
    <row r="541151" spans="101:101">
      <c r="CW541151" s="2195"/>
    </row>
    <row r="541175" spans="101:101">
      <c r="CW541175" s="2210"/>
    </row>
    <row r="541176" spans="101:101">
      <c r="CW541176" s="2195"/>
    </row>
    <row r="541200" spans="101:101">
      <c r="CW541200" s="2210"/>
    </row>
    <row r="541201" spans="101:101">
      <c r="CW541201" s="2195"/>
    </row>
    <row r="541225" spans="101:101">
      <c r="CW541225" s="2210"/>
    </row>
    <row r="541226" spans="101:101">
      <c r="CW541226" s="2195"/>
    </row>
    <row r="541250" spans="101:101">
      <c r="CW541250" s="2210"/>
    </row>
    <row r="541251" spans="101:101">
      <c r="CW541251" s="2195"/>
    </row>
    <row r="541275" spans="101:101">
      <c r="CW541275" s="2210"/>
    </row>
    <row r="541276" spans="101:101">
      <c r="CW541276" s="2195"/>
    </row>
    <row r="541300" spans="101:101">
      <c r="CW541300" s="2210"/>
    </row>
    <row r="541301" spans="101:101">
      <c r="CW541301" s="2195"/>
    </row>
    <row r="541325" spans="101:101">
      <c r="CW541325" s="2210"/>
    </row>
    <row r="541326" spans="101:101">
      <c r="CW541326" s="2195"/>
    </row>
    <row r="541350" spans="101:101">
      <c r="CW541350" s="2210"/>
    </row>
    <row r="541351" spans="101:101">
      <c r="CW541351" s="2195"/>
    </row>
    <row r="541375" spans="101:101">
      <c r="CW541375" s="2210"/>
    </row>
    <row r="541376" spans="101:101">
      <c r="CW541376" s="2195"/>
    </row>
    <row r="541400" spans="101:101">
      <c r="CW541400" s="2210"/>
    </row>
    <row r="541401" spans="101:101">
      <c r="CW541401" s="2195"/>
    </row>
    <row r="541425" spans="101:101">
      <c r="CW541425" s="2210"/>
    </row>
    <row r="541426" spans="101:101">
      <c r="CW541426" s="2195"/>
    </row>
    <row r="541450" spans="101:101">
      <c r="CW541450" s="2210"/>
    </row>
    <row r="541451" spans="101:101">
      <c r="CW541451" s="2195"/>
    </row>
    <row r="541475" spans="101:101">
      <c r="CW541475" s="2210"/>
    </row>
    <row r="541476" spans="101:101">
      <c r="CW541476" s="2195"/>
    </row>
    <row r="541500" spans="101:101">
      <c r="CW541500" s="2210"/>
    </row>
    <row r="541501" spans="101:101">
      <c r="CW541501" s="2195"/>
    </row>
    <row r="541525" spans="101:101">
      <c r="CW541525" s="2210"/>
    </row>
    <row r="541526" spans="101:101">
      <c r="CW541526" s="2195"/>
    </row>
    <row r="541550" spans="101:101">
      <c r="CW541550" s="2210"/>
    </row>
    <row r="541551" spans="101:101">
      <c r="CW541551" s="2195"/>
    </row>
    <row r="541575" spans="101:101">
      <c r="CW541575" s="2210"/>
    </row>
    <row r="541576" spans="101:101">
      <c r="CW541576" s="2195"/>
    </row>
    <row r="541600" spans="101:101">
      <c r="CW541600" s="2210"/>
    </row>
    <row r="541601" spans="101:101">
      <c r="CW541601" s="2195"/>
    </row>
    <row r="541625" spans="101:101">
      <c r="CW541625" s="2210"/>
    </row>
    <row r="541626" spans="101:101">
      <c r="CW541626" s="2195"/>
    </row>
    <row r="541650" spans="101:101">
      <c r="CW541650" s="2210"/>
    </row>
    <row r="541651" spans="101:101">
      <c r="CW541651" s="2195"/>
    </row>
    <row r="541675" spans="101:101">
      <c r="CW541675" s="2210"/>
    </row>
    <row r="541676" spans="101:101">
      <c r="CW541676" s="2195"/>
    </row>
    <row r="541700" spans="101:101">
      <c r="CW541700" s="2210"/>
    </row>
    <row r="541701" spans="101:101">
      <c r="CW541701" s="2195"/>
    </row>
    <row r="541725" spans="101:101">
      <c r="CW541725" s="2210"/>
    </row>
    <row r="541726" spans="101:101">
      <c r="CW541726" s="2195"/>
    </row>
    <row r="541750" spans="101:101">
      <c r="CW541750" s="2210"/>
    </row>
    <row r="541751" spans="101:101">
      <c r="CW541751" s="2195"/>
    </row>
    <row r="541775" spans="101:101">
      <c r="CW541775" s="2210"/>
    </row>
    <row r="541776" spans="101:101">
      <c r="CW541776" s="2195"/>
    </row>
    <row r="541800" spans="101:101">
      <c r="CW541800" s="2210"/>
    </row>
    <row r="541801" spans="101:101">
      <c r="CW541801" s="2195"/>
    </row>
    <row r="541825" spans="101:101">
      <c r="CW541825" s="2210"/>
    </row>
    <row r="541826" spans="101:101">
      <c r="CW541826" s="2195"/>
    </row>
    <row r="541850" spans="101:101">
      <c r="CW541850" s="2210"/>
    </row>
    <row r="541851" spans="101:101">
      <c r="CW541851" s="2195"/>
    </row>
    <row r="541875" spans="101:101">
      <c r="CW541875" s="2210"/>
    </row>
    <row r="541876" spans="101:101">
      <c r="CW541876" s="2195"/>
    </row>
    <row r="541900" spans="101:101">
      <c r="CW541900" s="2210"/>
    </row>
    <row r="541901" spans="101:101">
      <c r="CW541901" s="2195"/>
    </row>
    <row r="541925" spans="101:101">
      <c r="CW541925" s="2210"/>
    </row>
    <row r="541926" spans="101:101">
      <c r="CW541926" s="2195"/>
    </row>
    <row r="541950" spans="101:101">
      <c r="CW541950" s="2210"/>
    </row>
    <row r="541951" spans="101:101">
      <c r="CW541951" s="2195"/>
    </row>
    <row r="541975" spans="101:101">
      <c r="CW541975" s="2210"/>
    </row>
    <row r="541976" spans="101:101">
      <c r="CW541976" s="2195"/>
    </row>
    <row r="542000" spans="101:101">
      <c r="CW542000" s="2210"/>
    </row>
    <row r="542001" spans="101:101">
      <c r="CW542001" s="2195"/>
    </row>
    <row r="542025" spans="101:101">
      <c r="CW542025" s="2210"/>
    </row>
    <row r="542026" spans="101:101">
      <c r="CW542026" s="2195"/>
    </row>
    <row r="542050" spans="101:101">
      <c r="CW542050" s="2210"/>
    </row>
    <row r="542051" spans="101:101">
      <c r="CW542051" s="2195"/>
    </row>
    <row r="542075" spans="101:101">
      <c r="CW542075" s="2210"/>
    </row>
    <row r="542076" spans="101:101">
      <c r="CW542076" s="2195"/>
    </row>
    <row r="542100" spans="101:101">
      <c r="CW542100" s="2210"/>
    </row>
    <row r="542101" spans="101:101">
      <c r="CW542101" s="2195"/>
    </row>
    <row r="542125" spans="101:101">
      <c r="CW542125" s="2210"/>
    </row>
    <row r="542126" spans="101:101">
      <c r="CW542126" s="2195"/>
    </row>
    <row r="542150" spans="101:101">
      <c r="CW542150" s="2210"/>
    </row>
    <row r="542151" spans="101:101">
      <c r="CW542151" s="2195"/>
    </row>
    <row r="542175" spans="101:101">
      <c r="CW542175" s="2210"/>
    </row>
    <row r="542176" spans="101:101">
      <c r="CW542176" s="2195"/>
    </row>
    <row r="542200" spans="101:101">
      <c r="CW542200" s="2210"/>
    </row>
    <row r="542201" spans="101:101">
      <c r="CW542201" s="2195"/>
    </row>
    <row r="542225" spans="101:101">
      <c r="CW542225" s="2210"/>
    </row>
    <row r="542226" spans="101:101">
      <c r="CW542226" s="2195"/>
    </row>
    <row r="542250" spans="101:101">
      <c r="CW542250" s="2210"/>
    </row>
    <row r="542251" spans="101:101">
      <c r="CW542251" s="2195"/>
    </row>
    <row r="542275" spans="101:101">
      <c r="CW542275" s="2210"/>
    </row>
    <row r="542276" spans="101:101">
      <c r="CW542276" s="2195"/>
    </row>
    <row r="542300" spans="101:101">
      <c r="CW542300" s="2210"/>
    </row>
    <row r="542301" spans="101:101">
      <c r="CW542301" s="2195"/>
    </row>
    <row r="542325" spans="101:101">
      <c r="CW542325" s="2210"/>
    </row>
    <row r="542326" spans="101:101">
      <c r="CW542326" s="2195"/>
    </row>
    <row r="542350" spans="101:101">
      <c r="CW542350" s="2210"/>
    </row>
    <row r="542351" spans="101:101">
      <c r="CW542351" s="2195"/>
    </row>
    <row r="542375" spans="101:101">
      <c r="CW542375" s="2210"/>
    </row>
    <row r="542376" spans="101:101">
      <c r="CW542376" s="2195"/>
    </row>
    <row r="542400" spans="101:101">
      <c r="CW542400" s="2210"/>
    </row>
    <row r="542401" spans="101:101">
      <c r="CW542401" s="2195"/>
    </row>
    <row r="542425" spans="101:101">
      <c r="CW542425" s="2210"/>
    </row>
    <row r="542426" spans="101:101">
      <c r="CW542426" s="2195"/>
    </row>
    <row r="542450" spans="101:101">
      <c r="CW542450" s="2210"/>
    </row>
    <row r="542451" spans="101:101">
      <c r="CW542451" s="2195"/>
    </row>
    <row r="542475" spans="101:101">
      <c r="CW542475" s="2210"/>
    </row>
    <row r="542476" spans="101:101">
      <c r="CW542476" s="2195"/>
    </row>
    <row r="542500" spans="101:101">
      <c r="CW542500" s="2210"/>
    </row>
    <row r="542501" spans="101:101">
      <c r="CW542501" s="2195"/>
    </row>
    <row r="542525" spans="101:101">
      <c r="CW542525" s="2210"/>
    </row>
    <row r="542526" spans="101:101">
      <c r="CW542526" s="2195"/>
    </row>
    <row r="542550" spans="101:101">
      <c r="CW542550" s="2210"/>
    </row>
    <row r="542551" spans="101:101">
      <c r="CW542551" s="2195"/>
    </row>
    <row r="542575" spans="101:101">
      <c r="CW542575" s="2210"/>
    </row>
    <row r="542576" spans="101:101">
      <c r="CW542576" s="2195"/>
    </row>
    <row r="542600" spans="101:101">
      <c r="CW542600" s="2210"/>
    </row>
    <row r="542601" spans="101:101">
      <c r="CW542601" s="2195"/>
    </row>
    <row r="542625" spans="101:101">
      <c r="CW542625" s="2210"/>
    </row>
    <row r="542626" spans="101:101">
      <c r="CW542626" s="2195"/>
    </row>
    <row r="542650" spans="101:101">
      <c r="CW542650" s="2210"/>
    </row>
    <row r="542651" spans="101:101">
      <c r="CW542651" s="2195"/>
    </row>
    <row r="542675" spans="101:101">
      <c r="CW542675" s="2210"/>
    </row>
    <row r="542676" spans="101:101">
      <c r="CW542676" s="2195"/>
    </row>
    <row r="542700" spans="101:101">
      <c r="CW542700" s="2210"/>
    </row>
    <row r="542701" spans="101:101">
      <c r="CW542701" s="2195"/>
    </row>
    <row r="542725" spans="101:101">
      <c r="CW542725" s="2210"/>
    </row>
    <row r="542726" spans="101:101">
      <c r="CW542726" s="2195"/>
    </row>
    <row r="542750" spans="101:101">
      <c r="CW542750" s="2210"/>
    </row>
    <row r="542751" spans="101:101">
      <c r="CW542751" s="2195"/>
    </row>
    <row r="542775" spans="101:101">
      <c r="CW542775" s="2210"/>
    </row>
    <row r="542776" spans="101:101">
      <c r="CW542776" s="2195"/>
    </row>
    <row r="542800" spans="101:101">
      <c r="CW542800" s="2210"/>
    </row>
    <row r="542801" spans="101:101">
      <c r="CW542801" s="2195"/>
    </row>
    <row r="542825" spans="101:101">
      <c r="CW542825" s="2210"/>
    </row>
    <row r="542826" spans="101:101">
      <c r="CW542826" s="2195"/>
    </row>
    <row r="542850" spans="101:101">
      <c r="CW542850" s="2210"/>
    </row>
    <row r="542851" spans="101:101">
      <c r="CW542851" s="2195"/>
    </row>
    <row r="542875" spans="101:101">
      <c r="CW542875" s="2210"/>
    </row>
    <row r="542876" spans="101:101">
      <c r="CW542876" s="2195"/>
    </row>
    <row r="542900" spans="101:101">
      <c r="CW542900" s="2210"/>
    </row>
    <row r="542901" spans="101:101">
      <c r="CW542901" s="2195"/>
    </row>
    <row r="542925" spans="101:101">
      <c r="CW542925" s="2210"/>
    </row>
    <row r="542926" spans="101:101">
      <c r="CW542926" s="2195"/>
    </row>
    <row r="542950" spans="101:101">
      <c r="CW542950" s="2210"/>
    </row>
    <row r="542951" spans="101:101">
      <c r="CW542951" s="2195"/>
    </row>
    <row r="542975" spans="101:101">
      <c r="CW542975" s="2210"/>
    </row>
    <row r="542976" spans="101:101">
      <c r="CW542976" s="2195"/>
    </row>
    <row r="543000" spans="101:101">
      <c r="CW543000" s="2210"/>
    </row>
    <row r="543001" spans="101:101">
      <c r="CW543001" s="2195"/>
    </row>
    <row r="543025" spans="101:101">
      <c r="CW543025" s="2210"/>
    </row>
    <row r="543026" spans="101:101">
      <c r="CW543026" s="2195"/>
    </row>
    <row r="543050" spans="101:101">
      <c r="CW543050" s="2210"/>
    </row>
    <row r="543051" spans="101:101">
      <c r="CW543051" s="2195"/>
    </row>
    <row r="543075" spans="101:101">
      <c r="CW543075" s="2210"/>
    </row>
    <row r="543076" spans="101:101">
      <c r="CW543076" s="2195"/>
    </row>
    <row r="543100" spans="101:101">
      <c r="CW543100" s="2210"/>
    </row>
    <row r="543101" spans="101:101">
      <c r="CW543101" s="2195"/>
    </row>
    <row r="543125" spans="101:101">
      <c r="CW543125" s="2210"/>
    </row>
    <row r="543126" spans="101:101">
      <c r="CW543126" s="2195"/>
    </row>
    <row r="543150" spans="101:101">
      <c r="CW543150" s="2210"/>
    </row>
    <row r="543151" spans="101:101">
      <c r="CW543151" s="2195"/>
    </row>
    <row r="543175" spans="101:101">
      <c r="CW543175" s="2210"/>
    </row>
    <row r="543176" spans="101:101">
      <c r="CW543176" s="2195"/>
    </row>
    <row r="543200" spans="101:101">
      <c r="CW543200" s="2210"/>
    </row>
    <row r="543201" spans="101:101">
      <c r="CW543201" s="2195"/>
    </row>
    <row r="543225" spans="101:101">
      <c r="CW543225" s="2210"/>
    </row>
    <row r="543226" spans="101:101">
      <c r="CW543226" s="2195"/>
    </row>
    <row r="543250" spans="101:101">
      <c r="CW543250" s="2210"/>
    </row>
    <row r="543251" spans="101:101">
      <c r="CW543251" s="2195"/>
    </row>
    <row r="543275" spans="101:101">
      <c r="CW543275" s="2210"/>
    </row>
    <row r="543276" spans="101:101">
      <c r="CW543276" s="2195"/>
    </row>
    <row r="543300" spans="101:101">
      <c r="CW543300" s="2210"/>
    </row>
    <row r="543301" spans="101:101">
      <c r="CW543301" s="2195"/>
    </row>
    <row r="543325" spans="101:101">
      <c r="CW543325" s="2210"/>
    </row>
    <row r="543326" spans="101:101">
      <c r="CW543326" s="2195"/>
    </row>
    <row r="543350" spans="101:101">
      <c r="CW543350" s="2210"/>
    </row>
    <row r="543351" spans="101:101">
      <c r="CW543351" s="2195"/>
    </row>
    <row r="543375" spans="101:101">
      <c r="CW543375" s="2210"/>
    </row>
    <row r="543376" spans="101:101">
      <c r="CW543376" s="2195"/>
    </row>
    <row r="543400" spans="101:101">
      <c r="CW543400" s="2210"/>
    </row>
    <row r="543401" spans="101:101">
      <c r="CW543401" s="2195"/>
    </row>
    <row r="543425" spans="101:101">
      <c r="CW543425" s="2210"/>
    </row>
    <row r="543426" spans="101:101">
      <c r="CW543426" s="2195"/>
    </row>
    <row r="543450" spans="101:101">
      <c r="CW543450" s="2210"/>
    </row>
    <row r="543451" spans="101:101">
      <c r="CW543451" s="2195"/>
    </row>
    <row r="543475" spans="101:101">
      <c r="CW543475" s="2210"/>
    </row>
    <row r="543476" spans="101:101">
      <c r="CW543476" s="2195"/>
    </row>
    <row r="543500" spans="101:101">
      <c r="CW543500" s="2210"/>
    </row>
    <row r="543501" spans="101:101">
      <c r="CW543501" s="2195"/>
    </row>
    <row r="543525" spans="101:101">
      <c r="CW543525" s="2210"/>
    </row>
    <row r="543526" spans="101:101">
      <c r="CW543526" s="2195"/>
    </row>
    <row r="543550" spans="101:101">
      <c r="CW543550" s="2210"/>
    </row>
    <row r="543551" spans="101:101">
      <c r="CW543551" s="2195"/>
    </row>
    <row r="543575" spans="101:101">
      <c r="CW543575" s="2210"/>
    </row>
    <row r="543576" spans="101:101">
      <c r="CW543576" s="2195"/>
    </row>
    <row r="543600" spans="101:101">
      <c r="CW543600" s="2210"/>
    </row>
    <row r="543601" spans="101:101">
      <c r="CW543601" s="2195"/>
    </row>
    <row r="543625" spans="101:101">
      <c r="CW543625" s="2210"/>
    </row>
    <row r="543626" spans="101:101">
      <c r="CW543626" s="2195"/>
    </row>
    <row r="543650" spans="101:101">
      <c r="CW543650" s="2210"/>
    </row>
    <row r="543651" spans="101:101">
      <c r="CW543651" s="2195"/>
    </row>
    <row r="543675" spans="101:101">
      <c r="CW543675" s="2210"/>
    </row>
    <row r="543676" spans="101:101">
      <c r="CW543676" s="2195"/>
    </row>
    <row r="543700" spans="101:101">
      <c r="CW543700" s="2210"/>
    </row>
    <row r="543701" spans="101:101">
      <c r="CW543701" s="2195"/>
    </row>
    <row r="543725" spans="101:101">
      <c r="CW543725" s="2210"/>
    </row>
    <row r="543726" spans="101:101">
      <c r="CW543726" s="2195"/>
    </row>
    <row r="543750" spans="101:101">
      <c r="CW543750" s="2210"/>
    </row>
    <row r="543751" spans="101:101">
      <c r="CW543751" s="2195"/>
    </row>
    <row r="543775" spans="101:101">
      <c r="CW543775" s="2210"/>
    </row>
    <row r="543776" spans="101:101">
      <c r="CW543776" s="2195"/>
    </row>
    <row r="543800" spans="101:101">
      <c r="CW543800" s="2210"/>
    </row>
    <row r="543801" spans="101:101">
      <c r="CW543801" s="2195"/>
    </row>
    <row r="543825" spans="101:101">
      <c r="CW543825" s="2210"/>
    </row>
    <row r="543826" spans="101:101">
      <c r="CW543826" s="2195"/>
    </row>
    <row r="543850" spans="101:101">
      <c r="CW543850" s="2210"/>
    </row>
    <row r="543851" spans="101:101">
      <c r="CW543851" s="2195"/>
    </row>
    <row r="543875" spans="101:101">
      <c r="CW543875" s="2210"/>
    </row>
    <row r="543876" spans="101:101">
      <c r="CW543876" s="2195"/>
    </row>
    <row r="543900" spans="101:101">
      <c r="CW543900" s="2210"/>
    </row>
    <row r="543901" spans="101:101">
      <c r="CW543901" s="2195"/>
    </row>
    <row r="543925" spans="101:101">
      <c r="CW543925" s="2210"/>
    </row>
    <row r="543926" spans="101:101">
      <c r="CW543926" s="2195"/>
    </row>
    <row r="543950" spans="101:101">
      <c r="CW543950" s="2210"/>
    </row>
    <row r="543951" spans="101:101">
      <c r="CW543951" s="2195"/>
    </row>
    <row r="543975" spans="101:101">
      <c r="CW543975" s="2210"/>
    </row>
    <row r="543976" spans="101:101">
      <c r="CW543976" s="2195"/>
    </row>
    <row r="544000" spans="101:101">
      <c r="CW544000" s="2210"/>
    </row>
    <row r="544001" spans="101:101">
      <c r="CW544001" s="2195"/>
    </row>
    <row r="544025" spans="101:101">
      <c r="CW544025" s="2210"/>
    </row>
    <row r="544026" spans="101:101">
      <c r="CW544026" s="2195"/>
    </row>
    <row r="544050" spans="101:101">
      <c r="CW544050" s="2210"/>
    </row>
    <row r="544051" spans="101:101">
      <c r="CW544051" s="2195"/>
    </row>
    <row r="544075" spans="101:101">
      <c r="CW544075" s="2210"/>
    </row>
    <row r="544076" spans="101:101">
      <c r="CW544076" s="2195"/>
    </row>
    <row r="544100" spans="101:101">
      <c r="CW544100" s="2210"/>
    </row>
    <row r="544101" spans="101:101">
      <c r="CW544101" s="2195"/>
    </row>
    <row r="544125" spans="101:101">
      <c r="CW544125" s="2210"/>
    </row>
    <row r="544126" spans="101:101">
      <c r="CW544126" s="2195"/>
    </row>
    <row r="544150" spans="101:101">
      <c r="CW544150" s="2210"/>
    </row>
    <row r="544151" spans="101:101">
      <c r="CW544151" s="2195"/>
    </row>
    <row r="544175" spans="101:101">
      <c r="CW544175" s="2210"/>
    </row>
    <row r="544176" spans="101:101">
      <c r="CW544176" s="2195"/>
    </row>
    <row r="544200" spans="101:101">
      <c r="CW544200" s="2210"/>
    </row>
    <row r="544201" spans="101:101">
      <c r="CW544201" s="2195"/>
    </row>
    <row r="544225" spans="101:101">
      <c r="CW544225" s="2210"/>
    </row>
    <row r="544226" spans="101:101">
      <c r="CW544226" s="2195"/>
    </row>
    <row r="544250" spans="101:101">
      <c r="CW544250" s="2210"/>
    </row>
    <row r="544251" spans="101:101">
      <c r="CW544251" s="2195"/>
    </row>
    <row r="544275" spans="101:101">
      <c r="CW544275" s="2210"/>
    </row>
    <row r="544276" spans="101:101">
      <c r="CW544276" s="2195"/>
    </row>
    <row r="544300" spans="101:101">
      <c r="CW544300" s="2210"/>
    </row>
    <row r="544301" spans="101:101">
      <c r="CW544301" s="2195"/>
    </row>
    <row r="544325" spans="101:101">
      <c r="CW544325" s="2210"/>
    </row>
    <row r="544326" spans="101:101">
      <c r="CW544326" s="2195"/>
    </row>
    <row r="544350" spans="101:101">
      <c r="CW544350" s="2210"/>
    </row>
    <row r="544351" spans="101:101">
      <c r="CW544351" s="2195"/>
    </row>
    <row r="544375" spans="101:101">
      <c r="CW544375" s="2210"/>
    </row>
    <row r="544376" spans="101:101">
      <c r="CW544376" s="2195"/>
    </row>
    <row r="544400" spans="101:101">
      <c r="CW544400" s="2210"/>
    </row>
    <row r="544401" spans="101:101">
      <c r="CW544401" s="2195"/>
    </row>
    <row r="544425" spans="101:101">
      <c r="CW544425" s="2210"/>
    </row>
    <row r="544426" spans="101:101">
      <c r="CW544426" s="2195"/>
    </row>
    <row r="544450" spans="101:101">
      <c r="CW544450" s="2210"/>
    </row>
    <row r="544451" spans="101:101">
      <c r="CW544451" s="2195"/>
    </row>
    <row r="544475" spans="101:101">
      <c r="CW544475" s="2210"/>
    </row>
    <row r="544476" spans="101:101">
      <c r="CW544476" s="2195"/>
    </row>
    <row r="544500" spans="101:101">
      <c r="CW544500" s="2210"/>
    </row>
    <row r="544501" spans="101:101">
      <c r="CW544501" s="2195"/>
    </row>
    <row r="544525" spans="101:101">
      <c r="CW544525" s="2210"/>
    </row>
    <row r="544526" spans="101:101">
      <c r="CW544526" s="2195"/>
    </row>
    <row r="544550" spans="101:101">
      <c r="CW544550" s="2210"/>
    </row>
    <row r="544551" spans="101:101">
      <c r="CW544551" s="2195"/>
    </row>
    <row r="544575" spans="101:101">
      <c r="CW544575" s="2210"/>
    </row>
    <row r="544576" spans="101:101">
      <c r="CW544576" s="2195"/>
    </row>
    <row r="544600" spans="101:101">
      <c r="CW544600" s="2210"/>
    </row>
    <row r="544601" spans="101:101">
      <c r="CW544601" s="2195"/>
    </row>
    <row r="544625" spans="101:101">
      <c r="CW544625" s="2210"/>
    </row>
    <row r="544626" spans="101:101">
      <c r="CW544626" s="2195"/>
    </row>
    <row r="544650" spans="101:101">
      <c r="CW544650" s="2210"/>
    </row>
    <row r="544651" spans="101:101">
      <c r="CW544651" s="2195"/>
    </row>
    <row r="544675" spans="101:101">
      <c r="CW544675" s="2210"/>
    </row>
    <row r="544676" spans="101:101">
      <c r="CW544676" s="2195"/>
    </row>
    <row r="544700" spans="101:101">
      <c r="CW544700" s="2210"/>
    </row>
    <row r="544701" spans="101:101">
      <c r="CW544701" s="2195"/>
    </row>
    <row r="544725" spans="101:101">
      <c r="CW544725" s="2210"/>
    </row>
    <row r="544726" spans="101:101">
      <c r="CW544726" s="2195"/>
    </row>
    <row r="544750" spans="101:101">
      <c r="CW544750" s="2210"/>
    </row>
    <row r="544751" spans="101:101">
      <c r="CW544751" s="2195"/>
    </row>
    <row r="544775" spans="101:101">
      <c r="CW544775" s="2210"/>
    </row>
    <row r="544776" spans="101:101">
      <c r="CW544776" s="2195"/>
    </row>
    <row r="544800" spans="101:101">
      <c r="CW544800" s="2210"/>
    </row>
    <row r="544801" spans="101:101">
      <c r="CW544801" s="2195"/>
    </row>
    <row r="544825" spans="101:101">
      <c r="CW544825" s="2210"/>
    </row>
    <row r="544826" spans="101:101">
      <c r="CW544826" s="2195"/>
    </row>
    <row r="544850" spans="101:101">
      <c r="CW544850" s="2210"/>
    </row>
    <row r="544851" spans="101:101">
      <c r="CW544851" s="2195"/>
    </row>
    <row r="544875" spans="101:101">
      <c r="CW544875" s="2210"/>
    </row>
    <row r="544876" spans="101:101">
      <c r="CW544876" s="2195"/>
    </row>
    <row r="544900" spans="101:101">
      <c r="CW544900" s="2210"/>
    </row>
    <row r="544901" spans="101:101">
      <c r="CW544901" s="2195"/>
    </row>
    <row r="544925" spans="101:101">
      <c r="CW544925" s="2210"/>
    </row>
    <row r="544926" spans="101:101">
      <c r="CW544926" s="2195"/>
    </row>
    <row r="544950" spans="101:101">
      <c r="CW544950" s="2210"/>
    </row>
    <row r="544951" spans="101:101">
      <c r="CW544951" s="2195"/>
    </row>
    <row r="544975" spans="101:101">
      <c r="CW544975" s="2210"/>
    </row>
    <row r="544976" spans="101:101">
      <c r="CW544976" s="2195"/>
    </row>
    <row r="545000" spans="101:101">
      <c r="CW545000" s="2210"/>
    </row>
    <row r="545001" spans="101:101">
      <c r="CW545001" s="2195"/>
    </row>
    <row r="545025" spans="101:101">
      <c r="CW545025" s="2210"/>
    </row>
    <row r="545026" spans="101:101">
      <c r="CW545026" s="2195"/>
    </row>
    <row r="545050" spans="101:101">
      <c r="CW545050" s="2210"/>
    </row>
    <row r="545051" spans="101:101">
      <c r="CW545051" s="2195"/>
    </row>
    <row r="545075" spans="101:101">
      <c r="CW545075" s="2210"/>
    </row>
    <row r="545076" spans="101:101">
      <c r="CW545076" s="2195"/>
    </row>
    <row r="545100" spans="101:101">
      <c r="CW545100" s="2210"/>
    </row>
    <row r="545101" spans="101:101">
      <c r="CW545101" s="2195"/>
    </row>
    <row r="545125" spans="101:101">
      <c r="CW545125" s="2210"/>
    </row>
    <row r="545126" spans="101:101">
      <c r="CW545126" s="2195"/>
    </row>
    <row r="545150" spans="101:101">
      <c r="CW545150" s="2210"/>
    </row>
    <row r="545151" spans="101:101">
      <c r="CW545151" s="2195"/>
    </row>
    <row r="545175" spans="101:101">
      <c r="CW545175" s="2210"/>
    </row>
    <row r="545176" spans="101:101">
      <c r="CW545176" s="2195"/>
    </row>
    <row r="545200" spans="101:101">
      <c r="CW545200" s="2210"/>
    </row>
    <row r="545201" spans="101:101">
      <c r="CW545201" s="2195"/>
    </row>
    <row r="545225" spans="101:101">
      <c r="CW545225" s="2210"/>
    </row>
    <row r="545226" spans="101:101">
      <c r="CW545226" s="2195"/>
    </row>
    <row r="545250" spans="101:101">
      <c r="CW545250" s="2210"/>
    </row>
    <row r="545251" spans="101:101">
      <c r="CW545251" s="2195"/>
    </row>
    <row r="545275" spans="101:101">
      <c r="CW545275" s="2210"/>
    </row>
    <row r="545276" spans="101:101">
      <c r="CW545276" s="2195"/>
    </row>
    <row r="545300" spans="101:101">
      <c r="CW545300" s="2210"/>
    </row>
    <row r="545301" spans="101:101">
      <c r="CW545301" s="2195"/>
    </row>
    <row r="545325" spans="101:101">
      <c r="CW545325" s="2210"/>
    </row>
    <row r="545326" spans="101:101">
      <c r="CW545326" s="2195"/>
    </row>
    <row r="545350" spans="101:101">
      <c r="CW545350" s="2210"/>
    </row>
    <row r="545351" spans="101:101">
      <c r="CW545351" s="2195"/>
    </row>
    <row r="545375" spans="101:101">
      <c r="CW545375" s="2210"/>
    </row>
    <row r="545376" spans="101:101">
      <c r="CW545376" s="2195"/>
    </row>
    <row r="545400" spans="101:101">
      <c r="CW545400" s="2210"/>
    </row>
    <row r="545401" spans="101:101">
      <c r="CW545401" s="2195"/>
    </row>
    <row r="545425" spans="101:101">
      <c r="CW545425" s="2210"/>
    </row>
    <row r="545426" spans="101:101">
      <c r="CW545426" s="2195"/>
    </row>
    <row r="545450" spans="101:101">
      <c r="CW545450" s="2210"/>
    </row>
    <row r="545451" spans="101:101">
      <c r="CW545451" s="2195"/>
    </row>
    <row r="545475" spans="101:101">
      <c r="CW545475" s="2210"/>
    </row>
    <row r="545476" spans="101:101">
      <c r="CW545476" s="2195"/>
    </row>
    <row r="545500" spans="101:101">
      <c r="CW545500" s="2210"/>
    </row>
    <row r="545501" spans="101:101">
      <c r="CW545501" s="2195"/>
    </row>
    <row r="545525" spans="101:101">
      <c r="CW545525" s="2210"/>
    </row>
    <row r="545526" spans="101:101">
      <c r="CW545526" s="2195"/>
    </row>
    <row r="545550" spans="101:101">
      <c r="CW545550" s="2210"/>
    </row>
    <row r="545551" spans="101:101">
      <c r="CW545551" s="2195"/>
    </row>
    <row r="545575" spans="101:101">
      <c r="CW545575" s="2210"/>
    </row>
    <row r="545576" spans="101:101">
      <c r="CW545576" s="2195"/>
    </row>
    <row r="545600" spans="101:101">
      <c r="CW545600" s="2210"/>
    </row>
    <row r="545601" spans="101:101">
      <c r="CW545601" s="2195"/>
    </row>
    <row r="545625" spans="101:101">
      <c r="CW545625" s="2210"/>
    </row>
    <row r="545626" spans="101:101">
      <c r="CW545626" s="2195"/>
    </row>
    <row r="545650" spans="101:101">
      <c r="CW545650" s="2210"/>
    </row>
    <row r="545651" spans="101:101">
      <c r="CW545651" s="2195"/>
    </row>
    <row r="545675" spans="101:101">
      <c r="CW545675" s="2210"/>
    </row>
    <row r="545676" spans="101:101">
      <c r="CW545676" s="2195"/>
    </row>
    <row r="545700" spans="101:101">
      <c r="CW545700" s="2210"/>
    </row>
    <row r="545701" spans="101:101">
      <c r="CW545701" s="2195"/>
    </row>
    <row r="545725" spans="101:101">
      <c r="CW545725" s="2210"/>
    </row>
    <row r="545726" spans="101:101">
      <c r="CW545726" s="2195"/>
    </row>
    <row r="545750" spans="101:101">
      <c r="CW545750" s="2210"/>
    </row>
    <row r="545751" spans="101:101">
      <c r="CW545751" s="2195"/>
    </row>
    <row r="545775" spans="101:101">
      <c r="CW545775" s="2210"/>
    </row>
    <row r="545776" spans="101:101">
      <c r="CW545776" s="2195"/>
    </row>
    <row r="545800" spans="101:101">
      <c r="CW545800" s="2210"/>
    </row>
    <row r="545801" spans="101:101">
      <c r="CW545801" s="2195"/>
    </row>
    <row r="545825" spans="101:101">
      <c r="CW545825" s="2210"/>
    </row>
    <row r="545826" spans="101:101">
      <c r="CW545826" s="2195"/>
    </row>
    <row r="545850" spans="101:101">
      <c r="CW545850" s="2210"/>
    </row>
    <row r="545851" spans="101:101">
      <c r="CW545851" s="2195"/>
    </row>
    <row r="545875" spans="101:101">
      <c r="CW545875" s="2210"/>
    </row>
    <row r="545876" spans="101:101">
      <c r="CW545876" s="2195"/>
    </row>
    <row r="545900" spans="101:101">
      <c r="CW545900" s="2210"/>
    </row>
    <row r="545901" spans="101:101">
      <c r="CW545901" s="2195"/>
    </row>
    <row r="545925" spans="101:101">
      <c r="CW545925" s="2210"/>
    </row>
    <row r="545926" spans="101:101">
      <c r="CW545926" s="2195"/>
    </row>
    <row r="545950" spans="101:101">
      <c r="CW545950" s="2210"/>
    </row>
    <row r="545951" spans="101:101">
      <c r="CW545951" s="2195"/>
    </row>
    <row r="545975" spans="101:101">
      <c r="CW545975" s="2210"/>
    </row>
    <row r="545976" spans="101:101">
      <c r="CW545976" s="2195"/>
    </row>
    <row r="546000" spans="101:101">
      <c r="CW546000" s="2210"/>
    </row>
    <row r="546001" spans="101:101">
      <c r="CW546001" s="2195"/>
    </row>
    <row r="546025" spans="101:101">
      <c r="CW546025" s="2210"/>
    </row>
    <row r="546026" spans="101:101">
      <c r="CW546026" s="2195"/>
    </row>
    <row r="546050" spans="101:101">
      <c r="CW546050" s="2210"/>
    </row>
    <row r="546051" spans="101:101">
      <c r="CW546051" s="2195"/>
    </row>
    <row r="546075" spans="101:101">
      <c r="CW546075" s="2210"/>
    </row>
    <row r="546076" spans="101:101">
      <c r="CW546076" s="2195"/>
    </row>
    <row r="546100" spans="101:101">
      <c r="CW546100" s="2210"/>
    </row>
    <row r="546101" spans="101:101">
      <c r="CW546101" s="2195"/>
    </row>
    <row r="546125" spans="101:101">
      <c r="CW546125" s="2210"/>
    </row>
    <row r="546126" spans="101:101">
      <c r="CW546126" s="2195"/>
    </row>
    <row r="546150" spans="101:101">
      <c r="CW546150" s="2210"/>
    </row>
    <row r="546151" spans="101:101">
      <c r="CW546151" s="2195"/>
    </row>
    <row r="546175" spans="101:101">
      <c r="CW546175" s="2210"/>
    </row>
    <row r="546176" spans="101:101">
      <c r="CW546176" s="2195"/>
    </row>
    <row r="546200" spans="101:101">
      <c r="CW546200" s="2210"/>
    </row>
    <row r="546201" spans="101:101">
      <c r="CW546201" s="2195"/>
    </row>
    <row r="546225" spans="101:101">
      <c r="CW546225" s="2210"/>
    </row>
    <row r="546226" spans="101:101">
      <c r="CW546226" s="2195"/>
    </row>
    <row r="546250" spans="101:101">
      <c r="CW546250" s="2210"/>
    </row>
    <row r="546251" spans="101:101">
      <c r="CW546251" s="2195"/>
    </row>
    <row r="546275" spans="101:101">
      <c r="CW546275" s="2210"/>
    </row>
    <row r="546276" spans="101:101">
      <c r="CW546276" s="2195"/>
    </row>
    <row r="546300" spans="101:101">
      <c r="CW546300" s="2210"/>
    </row>
    <row r="546301" spans="101:101">
      <c r="CW546301" s="2195"/>
    </row>
    <row r="546325" spans="101:101">
      <c r="CW546325" s="2210"/>
    </row>
    <row r="546326" spans="101:101">
      <c r="CW546326" s="2195"/>
    </row>
    <row r="546350" spans="101:101">
      <c r="CW546350" s="2210"/>
    </row>
    <row r="546351" spans="101:101">
      <c r="CW546351" s="2195"/>
    </row>
    <row r="546375" spans="101:101">
      <c r="CW546375" s="2210"/>
    </row>
    <row r="546376" spans="101:101">
      <c r="CW546376" s="2195"/>
    </row>
    <row r="546400" spans="101:101">
      <c r="CW546400" s="2210"/>
    </row>
    <row r="546401" spans="101:101">
      <c r="CW546401" s="2195"/>
    </row>
    <row r="546425" spans="101:101">
      <c r="CW546425" s="2210"/>
    </row>
    <row r="546426" spans="101:101">
      <c r="CW546426" s="2195"/>
    </row>
    <row r="546450" spans="101:101">
      <c r="CW546450" s="2210"/>
    </row>
    <row r="546451" spans="101:101">
      <c r="CW546451" s="2195"/>
    </row>
    <row r="546475" spans="101:101">
      <c r="CW546475" s="2210"/>
    </row>
    <row r="546476" spans="101:101">
      <c r="CW546476" s="2195"/>
    </row>
    <row r="546500" spans="101:101">
      <c r="CW546500" s="2210"/>
    </row>
    <row r="546501" spans="101:101">
      <c r="CW546501" s="2195"/>
    </row>
    <row r="546525" spans="101:101">
      <c r="CW546525" s="2210"/>
    </row>
    <row r="546526" spans="101:101">
      <c r="CW546526" s="2195"/>
    </row>
    <row r="546550" spans="101:101">
      <c r="CW546550" s="2210"/>
    </row>
    <row r="546551" spans="101:101">
      <c r="CW546551" s="2195"/>
    </row>
    <row r="546575" spans="101:101">
      <c r="CW546575" s="2210"/>
    </row>
    <row r="546576" spans="101:101">
      <c r="CW546576" s="2195"/>
    </row>
    <row r="546600" spans="101:101">
      <c r="CW546600" s="2210"/>
    </row>
    <row r="546601" spans="101:101">
      <c r="CW546601" s="2195"/>
    </row>
    <row r="546625" spans="101:101">
      <c r="CW546625" s="2210"/>
    </row>
    <row r="546626" spans="101:101">
      <c r="CW546626" s="2195"/>
    </row>
    <row r="546650" spans="101:101">
      <c r="CW546650" s="2210"/>
    </row>
    <row r="546651" spans="101:101">
      <c r="CW546651" s="2195"/>
    </row>
    <row r="546675" spans="101:101">
      <c r="CW546675" s="2210"/>
    </row>
    <row r="546676" spans="101:101">
      <c r="CW546676" s="2195"/>
    </row>
    <row r="546700" spans="101:101">
      <c r="CW546700" s="2210"/>
    </row>
    <row r="546701" spans="101:101">
      <c r="CW546701" s="2195"/>
    </row>
    <row r="546725" spans="101:101">
      <c r="CW546725" s="2210"/>
    </row>
    <row r="546726" spans="101:101">
      <c r="CW546726" s="2195"/>
    </row>
    <row r="546750" spans="101:101">
      <c r="CW546750" s="2210"/>
    </row>
    <row r="546751" spans="101:101">
      <c r="CW546751" s="2195"/>
    </row>
    <row r="546775" spans="101:101">
      <c r="CW546775" s="2210"/>
    </row>
    <row r="546776" spans="101:101">
      <c r="CW546776" s="2195"/>
    </row>
    <row r="546800" spans="101:101">
      <c r="CW546800" s="2210"/>
    </row>
    <row r="546801" spans="101:101">
      <c r="CW546801" s="2195"/>
    </row>
    <row r="546825" spans="101:101">
      <c r="CW546825" s="2210"/>
    </row>
    <row r="546826" spans="101:101">
      <c r="CW546826" s="2195"/>
    </row>
    <row r="546850" spans="101:101">
      <c r="CW546850" s="2210"/>
    </row>
    <row r="546851" spans="101:101">
      <c r="CW546851" s="2195"/>
    </row>
    <row r="546875" spans="101:101">
      <c r="CW546875" s="2210"/>
    </row>
    <row r="546876" spans="101:101">
      <c r="CW546876" s="2195"/>
    </row>
    <row r="546900" spans="101:101">
      <c r="CW546900" s="2210"/>
    </row>
    <row r="546901" spans="101:101">
      <c r="CW546901" s="2195"/>
    </row>
    <row r="546925" spans="101:101">
      <c r="CW546925" s="2210"/>
    </row>
    <row r="546926" spans="101:101">
      <c r="CW546926" s="2195"/>
    </row>
    <row r="546950" spans="101:101">
      <c r="CW546950" s="2210"/>
    </row>
    <row r="546951" spans="101:101">
      <c r="CW546951" s="2195"/>
    </row>
    <row r="546975" spans="101:101">
      <c r="CW546975" s="2210"/>
    </row>
    <row r="546976" spans="101:101">
      <c r="CW546976" s="2195"/>
    </row>
    <row r="547000" spans="101:101">
      <c r="CW547000" s="2210"/>
    </row>
    <row r="547001" spans="101:101">
      <c r="CW547001" s="2195"/>
    </row>
    <row r="547025" spans="101:101">
      <c r="CW547025" s="2210"/>
    </row>
    <row r="547026" spans="101:101">
      <c r="CW547026" s="2195"/>
    </row>
    <row r="547050" spans="101:101">
      <c r="CW547050" s="2210"/>
    </row>
    <row r="547051" spans="101:101">
      <c r="CW547051" s="2195"/>
    </row>
    <row r="547075" spans="101:101">
      <c r="CW547075" s="2210"/>
    </row>
    <row r="547076" spans="101:101">
      <c r="CW547076" s="2195"/>
    </row>
    <row r="547100" spans="101:101">
      <c r="CW547100" s="2210"/>
    </row>
    <row r="547101" spans="101:101">
      <c r="CW547101" s="2195"/>
    </row>
    <row r="547125" spans="101:101">
      <c r="CW547125" s="2210"/>
    </row>
    <row r="547126" spans="101:101">
      <c r="CW547126" s="2195"/>
    </row>
    <row r="547150" spans="101:101">
      <c r="CW547150" s="2210"/>
    </row>
    <row r="547151" spans="101:101">
      <c r="CW547151" s="2195"/>
    </row>
    <row r="547175" spans="101:101">
      <c r="CW547175" s="2210"/>
    </row>
    <row r="547176" spans="101:101">
      <c r="CW547176" s="2195"/>
    </row>
    <row r="547200" spans="101:101">
      <c r="CW547200" s="2210"/>
    </row>
    <row r="547201" spans="101:101">
      <c r="CW547201" s="2195"/>
    </row>
    <row r="547225" spans="101:101">
      <c r="CW547225" s="2210"/>
    </row>
    <row r="547226" spans="101:101">
      <c r="CW547226" s="2195"/>
    </row>
    <row r="547250" spans="101:101">
      <c r="CW547250" s="2210"/>
    </row>
    <row r="547251" spans="101:101">
      <c r="CW547251" s="2195"/>
    </row>
    <row r="547275" spans="101:101">
      <c r="CW547275" s="2210"/>
    </row>
    <row r="547276" spans="101:101">
      <c r="CW547276" s="2195"/>
    </row>
    <row r="547300" spans="101:101">
      <c r="CW547300" s="2210"/>
    </row>
    <row r="547301" spans="101:101">
      <c r="CW547301" s="2195"/>
    </row>
    <row r="547325" spans="101:101">
      <c r="CW547325" s="2210"/>
    </row>
    <row r="547326" spans="101:101">
      <c r="CW547326" s="2195"/>
    </row>
    <row r="547350" spans="101:101">
      <c r="CW547350" s="2210"/>
    </row>
    <row r="547351" spans="101:101">
      <c r="CW547351" s="2195"/>
    </row>
    <row r="547375" spans="101:101">
      <c r="CW547375" s="2210"/>
    </row>
    <row r="547376" spans="101:101">
      <c r="CW547376" s="2195"/>
    </row>
    <row r="547400" spans="101:101">
      <c r="CW547400" s="2210"/>
    </row>
    <row r="547401" spans="101:101">
      <c r="CW547401" s="2195"/>
    </row>
    <row r="547425" spans="101:101">
      <c r="CW547425" s="2210"/>
    </row>
    <row r="547426" spans="101:101">
      <c r="CW547426" s="2195"/>
    </row>
    <row r="547450" spans="101:101">
      <c r="CW547450" s="2210"/>
    </row>
    <row r="547451" spans="101:101">
      <c r="CW547451" s="2195"/>
    </row>
    <row r="547475" spans="101:101">
      <c r="CW547475" s="2210"/>
    </row>
    <row r="547476" spans="101:101">
      <c r="CW547476" s="2195"/>
    </row>
    <row r="547500" spans="101:101">
      <c r="CW547500" s="2210"/>
    </row>
    <row r="547501" spans="101:101">
      <c r="CW547501" s="2195"/>
    </row>
    <row r="547525" spans="101:101">
      <c r="CW547525" s="2210"/>
    </row>
    <row r="547526" spans="101:101">
      <c r="CW547526" s="2195"/>
    </row>
    <row r="547550" spans="101:101">
      <c r="CW547550" s="2210"/>
    </row>
    <row r="547551" spans="101:101">
      <c r="CW547551" s="2195"/>
    </row>
    <row r="547575" spans="101:101">
      <c r="CW547575" s="2210"/>
    </row>
    <row r="547576" spans="101:101">
      <c r="CW547576" s="2195"/>
    </row>
    <row r="547600" spans="101:101">
      <c r="CW547600" s="2210"/>
    </row>
    <row r="547601" spans="101:101">
      <c r="CW547601" s="2195"/>
    </row>
    <row r="547625" spans="101:101">
      <c r="CW547625" s="2210"/>
    </row>
    <row r="547626" spans="101:101">
      <c r="CW547626" s="2195"/>
    </row>
    <row r="547650" spans="101:101">
      <c r="CW547650" s="2210"/>
    </row>
    <row r="547651" spans="101:101">
      <c r="CW547651" s="2195"/>
    </row>
    <row r="547675" spans="101:101">
      <c r="CW547675" s="2210"/>
    </row>
    <row r="547676" spans="101:101">
      <c r="CW547676" s="2195"/>
    </row>
    <row r="547700" spans="101:101">
      <c r="CW547700" s="2210"/>
    </row>
    <row r="547701" spans="101:101">
      <c r="CW547701" s="2195"/>
    </row>
    <row r="547725" spans="101:101">
      <c r="CW547725" s="2210"/>
    </row>
    <row r="547726" spans="101:101">
      <c r="CW547726" s="2195"/>
    </row>
    <row r="547750" spans="101:101">
      <c r="CW547750" s="2210"/>
    </row>
    <row r="547751" spans="101:101">
      <c r="CW547751" s="2195"/>
    </row>
    <row r="547775" spans="101:101">
      <c r="CW547775" s="2210"/>
    </row>
    <row r="547776" spans="101:101">
      <c r="CW547776" s="2195"/>
    </row>
    <row r="547800" spans="101:101">
      <c r="CW547800" s="2210"/>
    </row>
    <row r="547801" spans="101:101">
      <c r="CW547801" s="2195"/>
    </row>
    <row r="547825" spans="101:101">
      <c r="CW547825" s="2210"/>
    </row>
    <row r="547826" spans="101:101">
      <c r="CW547826" s="2195"/>
    </row>
    <row r="547850" spans="101:101">
      <c r="CW547850" s="2210"/>
    </row>
    <row r="547851" spans="101:101">
      <c r="CW547851" s="2195"/>
    </row>
    <row r="547875" spans="101:101">
      <c r="CW547875" s="2210"/>
    </row>
    <row r="547876" spans="101:101">
      <c r="CW547876" s="2195"/>
    </row>
    <row r="547900" spans="101:101">
      <c r="CW547900" s="2210"/>
    </row>
    <row r="547901" spans="101:101">
      <c r="CW547901" s="2195"/>
    </row>
    <row r="547925" spans="101:101">
      <c r="CW547925" s="2210"/>
    </row>
    <row r="547926" spans="101:101">
      <c r="CW547926" s="2195"/>
    </row>
    <row r="547950" spans="101:101">
      <c r="CW547950" s="2210"/>
    </row>
    <row r="547951" spans="101:101">
      <c r="CW547951" s="2195"/>
    </row>
    <row r="547975" spans="101:101">
      <c r="CW547975" s="2210"/>
    </row>
    <row r="547976" spans="101:101">
      <c r="CW547976" s="2195"/>
    </row>
    <row r="548000" spans="101:101">
      <c r="CW548000" s="2210"/>
    </row>
    <row r="548001" spans="101:101">
      <c r="CW548001" s="2195"/>
    </row>
    <row r="548025" spans="101:101">
      <c r="CW548025" s="2210"/>
    </row>
    <row r="548026" spans="101:101">
      <c r="CW548026" s="2195"/>
    </row>
    <row r="548050" spans="101:101">
      <c r="CW548050" s="2210"/>
    </row>
    <row r="548051" spans="101:101">
      <c r="CW548051" s="2195"/>
    </row>
    <row r="548075" spans="101:101">
      <c r="CW548075" s="2210"/>
    </row>
    <row r="548076" spans="101:101">
      <c r="CW548076" s="2195"/>
    </row>
    <row r="548100" spans="101:101">
      <c r="CW548100" s="2210"/>
    </row>
    <row r="548101" spans="101:101">
      <c r="CW548101" s="2195"/>
    </row>
    <row r="548125" spans="101:101">
      <c r="CW548125" s="2210"/>
    </row>
    <row r="548126" spans="101:101">
      <c r="CW548126" s="2195"/>
    </row>
    <row r="548150" spans="101:101">
      <c r="CW548150" s="2210"/>
    </row>
    <row r="548151" spans="101:101">
      <c r="CW548151" s="2195"/>
    </row>
    <row r="548175" spans="101:101">
      <c r="CW548175" s="2210"/>
    </row>
    <row r="548176" spans="101:101">
      <c r="CW548176" s="2195"/>
    </row>
    <row r="548200" spans="101:101">
      <c r="CW548200" s="2210"/>
    </row>
    <row r="548201" spans="101:101">
      <c r="CW548201" s="2195"/>
    </row>
    <row r="548225" spans="101:101">
      <c r="CW548225" s="2210"/>
    </row>
    <row r="548226" spans="101:101">
      <c r="CW548226" s="2195"/>
    </row>
    <row r="548250" spans="101:101">
      <c r="CW548250" s="2210"/>
    </row>
    <row r="548251" spans="101:101">
      <c r="CW548251" s="2195"/>
    </row>
    <row r="548275" spans="101:101">
      <c r="CW548275" s="2210"/>
    </row>
    <row r="548276" spans="101:101">
      <c r="CW548276" s="2195"/>
    </row>
    <row r="548300" spans="101:101">
      <c r="CW548300" s="2210"/>
    </row>
    <row r="548301" spans="101:101">
      <c r="CW548301" s="2195"/>
    </row>
    <row r="548325" spans="101:101">
      <c r="CW548325" s="2210"/>
    </row>
    <row r="548326" spans="101:101">
      <c r="CW548326" s="2195"/>
    </row>
    <row r="548350" spans="101:101">
      <c r="CW548350" s="2210"/>
    </row>
    <row r="548351" spans="101:101">
      <c r="CW548351" s="2195"/>
    </row>
    <row r="548375" spans="101:101">
      <c r="CW548375" s="2210"/>
    </row>
    <row r="548376" spans="101:101">
      <c r="CW548376" s="2195"/>
    </row>
    <row r="548400" spans="101:101">
      <c r="CW548400" s="2210"/>
    </row>
    <row r="548401" spans="101:101">
      <c r="CW548401" s="2195"/>
    </row>
    <row r="548425" spans="101:101">
      <c r="CW548425" s="2210"/>
    </row>
    <row r="548426" spans="101:101">
      <c r="CW548426" s="2195"/>
    </row>
    <row r="548450" spans="101:101">
      <c r="CW548450" s="2210"/>
    </row>
    <row r="548451" spans="101:101">
      <c r="CW548451" s="2195"/>
    </row>
    <row r="548475" spans="101:101">
      <c r="CW548475" s="2210"/>
    </row>
    <row r="548476" spans="101:101">
      <c r="CW548476" s="2195"/>
    </row>
    <row r="548500" spans="101:101">
      <c r="CW548500" s="2210"/>
    </row>
    <row r="548501" spans="101:101">
      <c r="CW548501" s="2195"/>
    </row>
    <row r="548525" spans="101:101">
      <c r="CW548525" s="2210"/>
    </row>
    <row r="548526" spans="101:101">
      <c r="CW548526" s="2195"/>
    </row>
    <row r="548550" spans="101:101">
      <c r="CW548550" s="2210"/>
    </row>
    <row r="548551" spans="101:101">
      <c r="CW548551" s="2195"/>
    </row>
    <row r="548575" spans="101:101">
      <c r="CW548575" s="2210"/>
    </row>
    <row r="548576" spans="101:101">
      <c r="CW548576" s="2195"/>
    </row>
    <row r="548600" spans="101:101">
      <c r="CW548600" s="2210"/>
    </row>
    <row r="548601" spans="101:101">
      <c r="CW548601" s="2195"/>
    </row>
    <row r="548625" spans="101:101">
      <c r="CW548625" s="2210"/>
    </row>
    <row r="548626" spans="101:101">
      <c r="CW548626" s="2195"/>
    </row>
    <row r="548650" spans="101:101">
      <c r="CW548650" s="2210"/>
    </row>
    <row r="548651" spans="101:101">
      <c r="CW548651" s="2195"/>
    </row>
    <row r="548675" spans="101:101">
      <c r="CW548675" s="2210"/>
    </row>
    <row r="548676" spans="101:101">
      <c r="CW548676" s="2195"/>
    </row>
    <row r="548700" spans="101:101">
      <c r="CW548700" s="2210"/>
    </row>
    <row r="548701" spans="101:101">
      <c r="CW548701" s="2195"/>
    </row>
    <row r="548725" spans="101:101">
      <c r="CW548725" s="2210"/>
    </row>
    <row r="548726" spans="101:101">
      <c r="CW548726" s="2195"/>
    </row>
    <row r="548750" spans="101:101">
      <c r="CW548750" s="2210"/>
    </row>
    <row r="548751" spans="101:101">
      <c r="CW548751" s="2195"/>
    </row>
    <row r="548775" spans="101:101">
      <c r="CW548775" s="2210"/>
    </row>
    <row r="548776" spans="101:101">
      <c r="CW548776" s="2195"/>
    </row>
    <row r="548800" spans="101:101">
      <c r="CW548800" s="2210"/>
    </row>
    <row r="548801" spans="101:101">
      <c r="CW548801" s="2195"/>
    </row>
    <row r="548825" spans="101:101">
      <c r="CW548825" s="2210"/>
    </row>
    <row r="548826" spans="101:101">
      <c r="CW548826" s="2195"/>
    </row>
    <row r="548850" spans="101:101">
      <c r="CW548850" s="2210"/>
    </row>
    <row r="548851" spans="101:101">
      <c r="CW548851" s="2195"/>
    </row>
    <row r="548875" spans="101:101">
      <c r="CW548875" s="2210"/>
    </row>
    <row r="548876" spans="101:101">
      <c r="CW548876" s="2195"/>
    </row>
    <row r="548900" spans="101:101">
      <c r="CW548900" s="2210"/>
    </row>
    <row r="548901" spans="101:101">
      <c r="CW548901" s="2195"/>
    </row>
    <row r="548925" spans="101:101">
      <c r="CW548925" s="2210"/>
    </row>
    <row r="548926" spans="101:101">
      <c r="CW548926" s="2195"/>
    </row>
    <row r="548950" spans="101:101">
      <c r="CW548950" s="2210"/>
    </row>
    <row r="548951" spans="101:101">
      <c r="CW548951" s="2195"/>
    </row>
    <row r="548975" spans="101:101">
      <c r="CW548975" s="2210"/>
    </row>
    <row r="548976" spans="101:101">
      <c r="CW548976" s="2195"/>
    </row>
    <row r="549000" spans="101:101">
      <c r="CW549000" s="2210"/>
    </row>
    <row r="549001" spans="101:101">
      <c r="CW549001" s="2195"/>
    </row>
    <row r="549025" spans="101:101">
      <c r="CW549025" s="2210"/>
    </row>
    <row r="549026" spans="101:101">
      <c r="CW549026" s="2195"/>
    </row>
    <row r="549050" spans="101:101">
      <c r="CW549050" s="2210"/>
    </row>
    <row r="549051" spans="101:101">
      <c r="CW549051" s="2195"/>
    </row>
    <row r="549075" spans="101:101">
      <c r="CW549075" s="2210"/>
    </row>
    <row r="549076" spans="101:101">
      <c r="CW549076" s="2195"/>
    </row>
    <row r="549100" spans="101:101">
      <c r="CW549100" s="2210"/>
    </row>
    <row r="549101" spans="101:101">
      <c r="CW549101" s="2195"/>
    </row>
    <row r="549125" spans="101:101">
      <c r="CW549125" s="2210"/>
    </row>
    <row r="549126" spans="101:101">
      <c r="CW549126" s="2195"/>
    </row>
    <row r="549150" spans="101:101">
      <c r="CW549150" s="2210"/>
    </row>
    <row r="549151" spans="101:101">
      <c r="CW549151" s="2195"/>
    </row>
    <row r="549175" spans="101:101">
      <c r="CW549175" s="2210"/>
    </row>
    <row r="549176" spans="101:101">
      <c r="CW549176" s="2195"/>
    </row>
    <row r="549200" spans="101:101">
      <c r="CW549200" s="2210"/>
    </row>
    <row r="549201" spans="101:101">
      <c r="CW549201" s="2195"/>
    </row>
    <row r="549225" spans="101:101">
      <c r="CW549225" s="2210"/>
    </row>
    <row r="549226" spans="101:101">
      <c r="CW549226" s="2195"/>
    </row>
    <row r="549250" spans="101:101">
      <c r="CW549250" s="2210"/>
    </row>
    <row r="549251" spans="101:101">
      <c r="CW549251" s="2195"/>
    </row>
    <row r="549275" spans="101:101">
      <c r="CW549275" s="2210"/>
    </row>
    <row r="549276" spans="101:101">
      <c r="CW549276" s="2195"/>
    </row>
    <row r="549300" spans="101:101">
      <c r="CW549300" s="2210"/>
    </row>
    <row r="549301" spans="101:101">
      <c r="CW549301" s="2195"/>
    </row>
    <row r="549325" spans="101:101">
      <c r="CW549325" s="2210"/>
    </row>
    <row r="549326" spans="101:101">
      <c r="CW549326" s="2195"/>
    </row>
    <row r="549350" spans="101:101">
      <c r="CW549350" s="2210"/>
    </row>
    <row r="549351" spans="101:101">
      <c r="CW549351" s="2195"/>
    </row>
    <row r="549375" spans="101:101">
      <c r="CW549375" s="2210"/>
    </row>
    <row r="549376" spans="101:101">
      <c r="CW549376" s="2195"/>
    </row>
    <row r="549400" spans="101:101">
      <c r="CW549400" s="2210"/>
    </row>
    <row r="549401" spans="101:101">
      <c r="CW549401" s="2195"/>
    </row>
    <row r="549425" spans="101:101">
      <c r="CW549425" s="2210"/>
    </row>
    <row r="549426" spans="101:101">
      <c r="CW549426" s="2195"/>
    </row>
    <row r="549450" spans="101:101">
      <c r="CW549450" s="2210"/>
    </row>
    <row r="549451" spans="101:101">
      <c r="CW549451" s="2195"/>
    </row>
    <row r="549475" spans="101:101">
      <c r="CW549475" s="2210"/>
    </row>
    <row r="549476" spans="101:101">
      <c r="CW549476" s="2195"/>
    </row>
    <row r="549500" spans="101:101">
      <c r="CW549500" s="2210"/>
    </row>
    <row r="549501" spans="101:101">
      <c r="CW549501" s="2195"/>
    </row>
    <row r="549525" spans="101:101">
      <c r="CW549525" s="2210"/>
    </row>
    <row r="549526" spans="101:101">
      <c r="CW549526" s="2195"/>
    </row>
    <row r="549550" spans="101:101">
      <c r="CW549550" s="2210"/>
    </row>
    <row r="549551" spans="101:101">
      <c r="CW549551" s="2195"/>
    </row>
    <row r="549575" spans="101:101">
      <c r="CW549575" s="2210"/>
    </row>
    <row r="549576" spans="101:101">
      <c r="CW549576" s="2195"/>
    </row>
    <row r="549600" spans="101:101">
      <c r="CW549600" s="2210"/>
    </row>
    <row r="549601" spans="101:101">
      <c r="CW549601" s="2195"/>
    </row>
    <row r="549625" spans="101:101">
      <c r="CW549625" s="2210"/>
    </row>
    <row r="549626" spans="101:101">
      <c r="CW549626" s="2195"/>
    </row>
    <row r="549650" spans="101:101">
      <c r="CW549650" s="2210"/>
    </row>
    <row r="549651" spans="101:101">
      <c r="CW549651" s="2195"/>
    </row>
    <row r="549675" spans="101:101">
      <c r="CW549675" s="2210"/>
    </row>
    <row r="549676" spans="101:101">
      <c r="CW549676" s="2195"/>
    </row>
    <row r="549700" spans="101:101">
      <c r="CW549700" s="2210"/>
    </row>
    <row r="549701" spans="101:101">
      <c r="CW549701" s="2195"/>
    </row>
    <row r="549725" spans="101:101">
      <c r="CW549725" s="2210"/>
    </row>
    <row r="549726" spans="101:101">
      <c r="CW549726" s="2195"/>
    </row>
    <row r="549750" spans="101:101">
      <c r="CW549750" s="2210"/>
    </row>
    <row r="549751" spans="101:101">
      <c r="CW549751" s="2195"/>
    </row>
    <row r="549775" spans="101:101">
      <c r="CW549775" s="2210"/>
    </row>
    <row r="549776" spans="101:101">
      <c r="CW549776" s="2195"/>
    </row>
    <row r="549800" spans="101:101">
      <c r="CW549800" s="2210"/>
    </row>
    <row r="549801" spans="101:101">
      <c r="CW549801" s="2195"/>
    </row>
    <row r="549825" spans="101:101">
      <c r="CW549825" s="2210"/>
    </row>
    <row r="549826" spans="101:101">
      <c r="CW549826" s="2195"/>
    </row>
    <row r="549850" spans="101:101">
      <c r="CW549850" s="2210"/>
    </row>
    <row r="549851" spans="101:101">
      <c r="CW549851" s="2195"/>
    </row>
    <row r="549875" spans="101:101">
      <c r="CW549875" s="2210"/>
    </row>
    <row r="549876" spans="101:101">
      <c r="CW549876" s="2195"/>
    </row>
    <row r="549900" spans="101:101">
      <c r="CW549900" s="2210"/>
    </row>
    <row r="549901" spans="101:101">
      <c r="CW549901" s="2195"/>
    </row>
    <row r="549925" spans="101:101">
      <c r="CW549925" s="2210"/>
    </row>
    <row r="549926" spans="101:101">
      <c r="CW549926" s="2195"/>
    </row>
    <row r="549950" spans="101:101">
      <c r="CW549950" s="2210"/>
    </row>
    <row r="549951" spans="101:101">
      <c r="CW549951" s="2195"/>
    </row>
    <row r="549975" spans="101:101">
      <c r="CW549975" s="2210"/>
    </row>
    <row r="549976" spans="101:101">
      <c r="CW549976" s="2195"/>
    </row>
    <row r="550000" spans="101:101">
      <c r="CW550000" s="2210"/>
    </row>
    <row r="550001" spans="101:101">
      <c r="CW550001" s="2195"/>
    </row>
    <row r="550025" spans="101:101">
      <c r="CW550025" s="2210"/>
    </row>
    <row r="550026" spans="101:101">
      <c r="CW550026" s="2195"/>
    </row>
    <row r="550050" spans="101:101">
      <c r="CW550050" s="2210"/>
    </row>
    <row r="550051" spans="101:101">
      <c r="CW550051" s="2195"/>
    </row>
    <row r="550075" spans="101:101">
      <c r="CW550075" s="2210"/>
    </row>
    <row r="550076" spans="101:101">
      <c r="CW550076" s="2195"/>
    </row>
    <row r="550100" spans="101:101">
      <c r="CW550100" s="2210"/>
    </row>
    <row r="550101" spans="101:101">
      <c r="CW550101" s="2195"/>
    </row>
    <row r="550125" spans="101:101">
      <c r="CW550125" s="2210"/>
    </row>
    <row r="550126" spans="101:101">
      <c r="CW550126" s="2195"/>
    </row>
    <row r="550150" spans="101:101">
      <c r="CW550150" s="2210"/>
    </row>
    <row r="550151" spans="101:101">
      <c r="CW550151" s="2195"/>
    </row>
    <row r="550175" spans="101:101">
      <c r="CW550175" s="2210"/>
    </row>
    <row r="550176" spans="101:101">
      <c r="CW550176" s="2195"/>
    </row>
    <row r="550200" spans="101:101">
      <c r="CW550200" s="2210"/>
    </row>
    <row r="550201" spans="101:101">
      <c r="CW550201" s="2195"/>
    </row>
    <row r="550225" spans="101:101">
      <c r="CW550225" s="2210"/>
    </row>
    <row r="550226" spans="101:101">
      <c r="CW550226" s="2195"/>
    </row>
    <row r="550250" spans="101:101">
      <c r="CW550250" s="2210"/>
    </row>
    <row r="550251" spans="101:101">
      <c r="CW550251" s="2195"/>
    </row>
    <row r="550275" spans="101:101">
      <c r="CW550275" s="2210"/>
    </row>
    <row r="550276" spans="101:101">
      <c r="CW550276" s="2195"/>
    </row>
    <row r="550300" spans="101:101">
      <c r="CW550300" s="2210"/>
    </row>
    <row r="550301" spans="101:101">
      <c r="CW550301" s="2195"/>
    </row>
    <row r="550325" spans="101:101">
      <c r="CW550325" s="2210"/>
    </row>
    <row r="550326" spans="101:101">
      <c r="CW550326" s="2195"/>
    </row>
    <row r="550350" spans="101:101">
      <c r="CW550350" s="2210"/>
    </row>
    <row r="550351" spans="101:101">
      <c r="CW550351" s="2195"/>
    </row>
    <row r="550375" spans="101:101">
      <c r="CW550375" s="2210"/>
    </row>
    <row r="550376" spans="101:101">
      <c r="CW550376" s="2195"/>
    </row>
    <row r="550400" spans="101:101">
      <c r="CW550400" s="2210"/>
    </row>
    <row r="550401" spans="101:101">
      <c r="CW550401" s="2195"/>
    </row>
    <row r="550425" spans="101:101">
      <c r="CW550425" s="2210"/>
    </row>
    <row r="550426" spans="101:101">
      <c r="CW550426" s="2195"/>
    </row>
    <row r="550450" spans="101:101">
      <c r="CW550450" s="2210"/>
    </row>
    <row r="550451" spans="101:101">
      <c r="CW550451" s="2195"/>
    </row>
    <row r="550475" spans="101:101">
      <c r="CW550475" s="2210"/>
    </row>
    <row r="550476" spans="101:101">
      <c r="CW550476" s="2195"/>
    </row>
    <row r="550500" spans="101:101">
      <c r="CW550500" s="2210"/>
    </row>
    <row r="550501" spans="101:101">
      <c r="CW550501" s="2195"/>
    </row>
    <row r="550525" spans="101:101">
      <c r="CW550525" s="2210"/>
    </row>
    <row r="550526" spans="101:101">
      <c r="CW550526" s="2195"/>
    </row>
    <row r="550550" spans="101:101">
      <c r="CW550550" s="2210"/>
    </row>
    <row r="550551" spans="101:101">
      <c r="CW550551" s="2195"/>
    </row>
    <row r="550575" spans="101:101">
      <c r="CW550575" s="2210"/>
    </row>
    <row r="550576" spans="101:101">
      <c r="CW550576" s="2195"/>
    </row>
    <row r="550600" spans="101:101">
      <c r="CW550600" s="2210"/>
    </row>
    <row r="550601" spans="101:101">
      <c r="CW550601" s="2195"/>
    </row>
    <row r="550625" spans="101:101">
      <c r="CW550625" s="2210"/>
    </row>
    <row r="550626" spans="101:101">
      <c r="CW550626" s="2195"/>
    </row>
    <row r="550650" spans="101:101">
      <c r="CW550650" s="2210"/>
    </row>
    <row r="550651" spans="101:101">
      <c r="CW550651" s="2195"/>
    </row>
    <row r="550675" spans="101:101">
      <c r="CW550675" s="2210"/>
    </row>
    <row r="550676" spans="101:101">
      <c r="CW550676" s="2195"/>
    </row>
    <row r="550700" spans="101:101">
      <c r="CW550700" s="2210"/>
    </row>
    <row r="550701" spans="101:101">
      <c r="CW550701" s="2195"/>
    </row>
    <row r="550725" spans="101:101">
      <c r="CW550725" s="2210"/>
    </row>
    <row r="550726" spans="101:101">
      <c r="CW550726" s="2195"/>
    </row>
    <row r="550750" spans="101:101">
      <c r="CW550750" s="2210"/>
    </row>
    <row r="550751" spans="101:101">
      <c r="CW550751" s="2195"/>
    </row>
    <row r="550775" spans="101:101">
      <c r="CW550775" s="2210"/>
    </row>
    <row r="550776" spans="101:101">
      <c r="CW550776" s="2195"/>
    </row>
    <row r="550800" spans="101:101">
      <c r="CW550800" s="2210"/>
    </row>
    <row r="550801" spans="101:101">
      <c r="CW550801" s="2195"/>
    </row>
    <row r="550825" spans="101:101">
      <c r="CW550825" s="2210"/>
    </row>
    <row r="550826" spans="101:101">
      <c r="CW550826" s="2195"/>
    </row>
    <row r="550850" spans="101:101">
      <c r="CW550850" s="2210"/>
    </row>
    <row r="550851" spans="101:101">
      <c r="CW550851" s="2195"/>
    </row>
    <row r="550875" spans="101:101">
      <c r="CW550875" s="2210"/>
    </row>
    <row r="550876" spans="101:101">
      <c r="CW550876" s="2195"/>
    </row>
    <row r="550900" spans="101:101">
      <c r="CW550900" s="2210"/>
    </row>
    <row r="550901" spans="101:101">
      <c r="CW550901" s="2195"/>
    </row>
    <row r="550925" spans="101:101">
      <c r="CW550925" s="2210"/>
    </row>
    <row r="550926" spans="101:101">
      <c r="CW550926" s="2195"/>
    </row>
    <row r="550950" spans="101:101">
      <c r="CW550950" s="2210"/>
    </row>
    <row r="550951" spans="101:101">
      <c r="CW550951" s="2195"/>
    </row>
    <row r="550975" spans="101:101">
      <c r="CW550975" s="2210"/>
    </row>
    <row r="550976" spans="101:101">
      <c r="CW550976" s="2195"/>
    </row>
    <row r="551000" spans="101:101">
      <c r="CW551000" s="2210"/>
    </row>
    <row r="551001" spans="101:101">
      <c r="CW551001" s="2195"/>
    </row>
    <row r="551025" spans="101:101">
      <c r="CW551025" s="2210"/>
    </row>
    <row r="551026" spans="101:101">
      <c r="CW551026" s="2195"/>
    </row>
    <row r="551050" spans="101:101">
      <c r="CW551050" s="2210"/>
    </row>
    <row r="551051" spans="101:101">
      <c r="CW551051" s="2195"/>
    </row>
    <row r="551075" spans="101:101">
      <c r="CW551075" s="2210"/>
    </row>
    <row r="551076" spans="101:101">
      <c r="CW551076" s="2195"/>
    </row>
    <row r="551100" spans="101:101">
      <c r="CW551100" s="2210"/>
    </row>
    <row r="551101" spans="101:101">
      <c r="CW551101" s="2195"/>
    </row>
    <row r="551125" spans="101:101">
      <c r="CW551125" s="2210"/>
    </row>
    <row r="551126" spans="101:101">
      <c r="CW551126" s="2195"/>
    </row>
    <row r="551150" spans="101:101">
      <c r="CW551150" s="2210"/>
    </row>
    <row r="551151" spans="101:101">
      <c r="CW551151" s="2195"/>
    </row>
    <row r="551175" spans="101:101">
      <c r="CW551175" s="2210"/>
    </row>
    <row r="551176" spans="101:101">
      <c r="CW551176" s="2195"/>
    </row>
    <row r="551200" spans="101:101">
      <c r="CW551200" s="2210"/>
    </row>
    <row r="551201" spans="101:101">
      <c r="CW551201" s="2195"/>
    </row>
    <row r="551225" spans="101:101">
      <c r="CW551225" s="2210"/>
    </row>
    <row r="551226" spans="101:101">
      <c r="CW551226" s="2195"/>
    </row>
    <row r="551250" spans="101:101">
      <c r="CW551250" s="2210"/>
    </row>
    <row r="551251" spans="101:101">
      <c r="CW551251" s="2195"/>
    </row>
    <row r="551275" spans="101:101">
      <c r="CW551275" s="2210"/>
    </row>
    <row r="551276" spans="101:101">
      <c r="CW551276" s="2195"/>
    </row>
    <row r="551300" spans="101:101">
      <c r="CW551300" s="2210"/>
    </row>
    <row r="551301" spans="101:101">
      <c r="CW551301" s="2195"/>
    </row>
    <row r="551325" spans="101:101">
      <c r="CW551325" s="2210"/>
    </row>
    <row r="551326" spans="101:101">
      <c r="CW551326" s="2195"/>
    </row>
    <row r="551350" spans="101:101">
      <c r="CW551350" s="2210"/>
    </row>
    <row r="551351" spans="101:101">
      <c r="CW551351" s="2195"/>
    </row>
    <row r="551375" spans="101:101">
      <c r="CW551375" s="2210"/>
    </row>
    <row r="551376" spans="101:101">
      <c r="CW551376" s="2195"/>
    </row>
    <row r="551400" spans="101:101">
      <c r="CW551400" s="2210"/>
    </row>
    <row r="551401" spans="101:101">
      <c r="CW551401" s="2195"/>
    </row>
    <row r="551425" spans="101:101">
      <c r="CW551425" s="2210"/>
    </row>
    <row r="551426" spans="101:101">
      <c r="CW551426" s="2195"/>
    </row>
    <row r="551450" spans="101:101">
      <c r="CW551450" s="2210"/>
    </row>
    <row r="551451" spans="101:101">
      <c r="CW551451" s="2195"/>
    </row>
    <row r="551475" spans="101:101">
      <c r="CW551475" s="2210"/>
    </row>
    <row r="551476" spans="101:101">
      <c r="CW551476" s="2195"/>
    </row>
    <row r="551500" spans="101:101">
      <c r="CW551500" s="2210"/>
    </row>
    <row r="551501" spans="101:101">
      <c r="CW551501" s="2195"/>
    </row>
    <row r="551525" spans="101:101">
      <c r="CW551525" s="2210"/>
    </row>
    <row r="551526" spans="101:101">
      <c r="CW551526" s="2195"/>
    </row>
    <row r="551550" spans="101:101">
      <c r="CW551550" s="2210"/>
    </row>
    <row r="551551" spans="101:101">
      <c r="CW551551" s="2195"/>
    </row>
    <row r="551575" spans="101:101">
      <c r="CW551575" s="2210"/>
    </row>
    <row r="551576" spans="101:101">
      <c r="CW551576" s="2195"/>
    </row>
    <row r="551600" spans="101:101">
      <c r="CW551600" s="2210"/>
    </row>
    <row r="551601" spans="101:101">
      <c r="CW551601" s="2195"/>
    </row>
    <row r="551625" spans="101:101">
      <c r="CW551625" s="2210"/>
    </row>
    <row r="551626" spans="101:101">
      <c r="CW551626" s="2195"/>
    </row>
    <row r="551650" spans="101:101">
      <c r="CW551650" s="2210"/>
    </row>
    <row r="551651" spans="101:101">
      <c r="CW551651" s="2195"/>
    </row>
    <row r="551675" spans="101:101">
      <c r="CW551675" s="2210"/>
    </row>
    <row r="551676" spans="101:101">
      <c r="CW551676" s="2195"/>
    </row>
    <row r="551700" spans="101:101">
      <c r="CW551700" s="2210"/>
    </row>
    <row r="551701" spans="101:101">
      <c r="CW551701" s="2195"/>
    </row>
    <row r="551725" spans="101:101">
      <c r="CW551725" s="2210"/>
    </row>
    <row r="551726" spans="101:101">
      <c r="CW551726" s="2195"/>
    </row>
    <row r="551750" spans="101:101">
      <c r="CW551750" s="2210"/>
    </row>
    <row r="551751" spans="101:101">
      <c r="CW551751" s="2195"/>
    </row>
    <row r="551775" spans="101:101">
      <c r="CW551775" s="2210"/>
    </row>
    <row r="551776" spans="101:101">
      <c r="CW551776" s="2195"/>
    </row>
    <row r="551800" spans="101:101">
      <c r="CW551800" s="2210"/>
    </row>
    <row r="551801" spans="101:101">
      <c r="CW551801" s="2195"/>
    </row>
    <row r="551825" spans="101:101">
      <c r="CW551825" s="2210"/>
    </row>
    <row r="551826" spans="101:101">
      <c r="CW551826" s="2195"/>
    </row>
    <row r="551850" spans="101:101">
      <c r="CW551850" s="2210"/>
    </row>
    <row r="551851" spans="101:101">
      <c r="CW551851" s="2195"/>
    </row>
    <row r="551875" spans="101:101">
      <c r="CW551875" s="2210"/>
    </row>
    <row r="551876" spans="101:101">
      <c r="CW551876" s="2195"/>
    </row>
    <row r="551900" spans="101:101">
      <c r="CW551900" s="2210"/>
    </row>
    <row r="551901" spans="101:101">
      <c r="CW551901" s="2195"/>
    </row>
    <row r="551925" spans="101:101">
      <c r="CW551925" s="2210"/>
    </row>
    <row r="551926" spans="101:101">
      <c r="CW551926" s="2195"/>
    </row>
    <row r="551950" spans="101:101">
      <c r="CW551950" s="2210"/>
    </row>
    <row r="551951" spans="101:101">
      <c r="CW551951" s="2195"/>
    </row>
    <row r="551975" spans="101:101">
      <c r="CW551975" s="2210"/>
    </row>
    <row r="551976" spans="101:101">
      <c r="CW551976" s="2195"/>
    </row>
    <row r="552000" spans="101:101">
      <c r="CW552000" s="2210"/>
    </row>
    <row r="552001" spans="101:101">
      <c r="CW552001" s="2195"/>
    </row>
    <row r="552025" spans="101:101">
      <c r="CW552025" s="2210"/>
    </row>
    <row r="552026" spans="101:101">
      <c r="CW552026" s="2195"/>
    </row>
    <row r="552050" spans="101:101">
      <c r="CW552050" s="2210"/>
    </row>
    <row r="552051" spans="101:101">
      <c r="CW552051" s="2195"/>
    </row>
    <row r="552075" spans="101:101">
      <c r="CW552075" s="2210"/>
    </row>
    <row r="552076" spans="101:101">
      <c r="CW552076" s="2195"/>
    </row>
    <row r="552100" spans="101:101">
      <c r="CW552100" s="2210"/>
    </row>
    <row r="552101" spans="101:101">
      <c r="CW552101" s="2195"/>
    </row>
    <row r="552125" spans="101:101">
      <c r="CW552125" s="2210"/>
    </row>
    <row r="552126" spans="101:101">
      <c r="CW552126" s="2195"/>
    </row>
    <row r="552150" spans="101:101">
      <c r="CW552150" s="2210"/>
    </row>
    <row r="552151" spans="101:101">
      <c r="CW552151" s="2195"/>
    </row>
    <row r="552175" spans="101:101">
      <c r="CW552175" s="2210"/>
    </row>
    <row r="552176" spans="101:101">
      <c r="CW552176" s="2195"/>
    </row>
    <row r="552200" spans="101:101">
      <c r="CW552200" s="2210"/>
    </row>
    <row r="552201" spans="101:101">
      <c r="CW552201" s="2195"/>
    </row>
    <row r="552225" spans="101:101">
      <c r="CW552225" s="2210"/>
    </row>
    <row r="552226" spans="101:101">
      <c r="CW552226" s="2195"/>
    </row>
    <row r="552250" spans="101:101">
      <c r="CW552250" s="2210"/>
    </row>
    <row r="552251" spans="101:101">
      <c r="CW552251" s="2195"/>
    </row>
    <row r="552275" spans="101:101">
      <c r="CW552275" s="2210"/>
    </row>
    <row r="552276" spans="101:101">
      <c r="CW552276" s="2195"/>
    </row>
    <row r="552300" spans="101:101">
      <c r="CW552300" s="2210"/>
    </row>
    <row r="552301" spans="101:101">
      <c r="CW552301" s="2195"/>
    </row>
    <row r="552325" spans="101:101">
      <c r="CW552325" s="2210"/>
    </row>
    <row r="552326" spans="101:101">
      <c r="CW552326" s="2195"/>
    </row>
    <row r="552350" spans="101:101">
      <c r="CW552350" s="2210"/>
    </row>
    <row r="552351" spans="101:101">
      <c r="CW552351" s="2195"/>
    </row>
    <row r="552375" spans="101:101">
      <c r="CW552375" s="2210"/>
    </row>
    <row r="552376" spans="101:101">
      <c r="CW552376" s="2195"/>
    </row>
    <row r="552400" spans="101:101">
      <c r="CW552400" s="2210"/>
    </row>
    <row r="552401" spans="101:101">
      <c r="CW552401" s="2195"/>
    </row>
    <row r="552425" spans="101:101">
      <c r="CW552425" s="2210"/>
    </row>
    <row r="552426" spans="101:101">
      <c r="CW552426" s="2195"/>
    </row>
    <row r="552450" spans="101:101">
      <c r="CW552450" s="2210"/>
    </row>
    <row r="552451" spans="101:101">
      <c r="CW552451" s="2195"/>
    </row>
    <row r="552475" spans="101:101">
      <c r="CW552475" s="2210"/>
    </row>
    <row r="552476" spans="101:101">
      <c r="CW552476" s="2195"/>
    </row>
    <row r="552500" spans="101:101">
      <c r="CW552500" s="2210"/>
    </row>
    <row r="552501" spans="101:101">
      <c r="CW552501" s="2195"/>
    </row>
    <row r="552525" spans="101:101">
      <c r="CW552525" s="2210"/>
    </row>
    <row r="552526" spans="101:101">
      <c r="CW552526" s="2195"/>
    </row>
    <row r="552550" spans="101:101">
      <c r="CW552550" s="2210"/>
    </row>
    <row r="552551" spans="101:101">
      <c r="CW552551" s="2195"/>
    </row>
    <row r="552575" spans="101:101">
      <c r="CW552575" s="2210"/>
    </row>
    <row r="552576" spans="101:101">
      <c r="CW552576" s="2195"/>
    </row>
    <row r="552600" spans="101:101">
      <c r="CW552600" s="2210"/>
    </row>
    <row r="552601" spans="101:101">
      <c r="CW552601" s="2195"/>
    </row>
    <row r="552625" spans="101:101">
      <c r="CW552625" s="2210"/>
    </row>
    <row r="552626" spans="101:101">
      <c r="CW552626" s="2195"/>
    </row>
    <row r="552650" spans="101:101">
      <c r="CW552650" s="2210"/>
    </row>
    <row r="552651" spans="101:101">
      <c r="CW552651" s="2195"/>
    </row>
    <row r="552675" spans="101:101">
      <c r="CW552675" s="2210"/>
    </row>
    <row r="552676" spans="101:101">
      <c r="CW552676" s="2195"/>
    </row>
    <row r="552700" spans="101:101">
      <c r="CW552700" s="2210"/>
    </row>
    <row r="552701" spans="101:101">
      <c r="CW552701" s="2195"/>
    </row>
    <row r="552725" spans="101:101">
      <c r="CW552725" s="2210"/>
    </row>
    <row r="552726" spans="101:101">
      <c r="CW552726" s="2195"/>
    </row>
    <row r="552750" spans="101:101">
      <c r="CW552750" s="2210"/>
    </row>
    <row r="552751" spans="101:101">
      <c r="CW552751" s="2195"/>
    </row>
    <row r="552775" spans="101:101">
      <c r="CW552775" s="2210"/>
    </row>
    <row r="552776" spans="101:101">
      <c r="CW552776" s="2195"/>
    </row>
    <row r="552800" spans="101:101">
      <c r="CW552800" s="2210"/>
    </row>
    <row r="552801" spans="101:101">
      <c r="CW552801" s="2195"/>
    </row>
    <row r="552825" spans="101:101">
      <c r="CW552825" s="2210"/>
    </row>
    <row r="552826" spans="101:101">
      <c r="CW552826" s="2195"/>
    </row>
    <row r="552850" spans="101:101">
      <c r="CW552850" s="2210"/>
    </row>
    <row r="552851" spans="101:101">
      <c r="CW552851" s="2195"/>
    </row>
    <row r="552875" spans="101:101">
      <c r="CW552875" s="2210"/>
    </row>
    <row r="552876" spans="101:101">
      <c r="CW552876" s="2195"/>
    </row>
    <row r="552900" spans="101:101">
      <c r="CW552900" s="2210"/>
    </row>
    <row r="552901" spans="101:101">
      <c r="CW552901" s="2195"/>
    </row>
    <row r="552925" spans="101:101">
      <c r="CW552925" s="2210"/>
    </row>
    <row r="552926" spans="101:101">
      <c r="CW552926" s="2195"/>
    </row>
    <row r="552950" spans="101:101">
      <c r="CW552950" s="2210"/>
    </row>
    <row r="552951" spans="101:101">
      <c r="CW552951" s="2195"/>
    </row>
    <row r="552975" spans="101:101">
      <c r="CW552975" s="2210"/>
    </row>
    <row r="552976" spans="101:101">
      <c r="CW552976" s="2195"/>
    </row>
    <row r="553000" spans="101:101">
      <c r="CW553000" s="2210"/>
    </row>
    <row r="553001" spans="101:101">
      <c r="CW553001" s="2195"/>
    </row>
    <row r="553025" spans="101:101">
      <c r="CW553025" s="2210"/>
    </row>
    <row r="553026" spans="101:101">
      <c r="CW553026" s="2195"/>
    </row>
    <row r="553050" spans="101:101">
      <c r="CW553050" s="2210"/>
    </row>
    <row r="553051" spans="101:101">
      <c r="CW553051" s="2195"/>
    </row>
    <row r="553075" spans="101:101">
      <c r="CW553075" s="2210"/>
    </row>
    <row r="553076" spans="101:101">
      <c r="CW553076" s="2195"/>
    </row>
    <row r="553100" spans="101:101">
      <c r="CW553100" s="2210"/>
    </row>
    <row r="553101" spans="101:101">
      <c r="CW553101" s="2195"/>
    </row>
    <row r="553125" spans="101:101">
      <c r="CW553125" s="2210"/>
    </row>
    <row r="553126" spans="101:101">
      <c r="CW553126" s="2195"/>
    </row>
    <row r="553150" spans="101:101">
      <c r="CW553150" s="2210"/>
    </row>
    <row r="553151" spans="101:101">
      <c r="CW553151" s="2195"/>
    </row>
    <row r="553175" spans="101:101">
      <c r="CW553175" s="2210"/>
    </row>
    <row r="553176" spans="101:101">
      <c r="CW553176" s="2195"/>
    </row>
    <row r="553200" spans="101:101">
      <c r="CW553200" s="2210"/>
    </row>
    <row r="553201" spans="101:101">
      <c r="CW553201" s="2195"/>
    </row>
    <row r="553225" spans="101:101">
      <c r="CW553225" s="2210"/>
    </row>
    <row r="553226" spans="101:101">
      <c r="CW553226" s="2195"/>
    </row>
    <row r="553250" spans="101:101">
      <c r="CW553250" s="2210"/>
    </row>
    <row r="553251" spans="101:101">
      <c r="CW553251" s="2195"/>
    </row>
    <row r="553275" spans="101:101">
      <c r="CW553275" s="2210"/>
    </row>
    <row r="553276" spans="101:101">
      <c r="CW553276" s="2195"/>
    </row>
    <row r="553300" spans="101:101">
      <c r="CW553300" s="2210"/>
    </row>
    <row r="553301" spans="101:101">
      <c r="CW553301" s="2195"/>
    </row>
    <row r="553325" spans="101:101">
      <c r="CW553325" s="2210"/>
    </row>
    <row r="553326" spans="101:101">
      <c r="CW553326" s="2195"/>
    </row>
    <row r="553350" spans="101:101">
      <c r="CW553350" s="2210"/>
    </row>
    <row r="553351" spans="101:101">
      <c r="CW553351" s="2195"/>
    </row>
    <row r="553375" spans="101:101">
      <c r="CW553375" s="2210"/>
    </row>
    <row r="553376" spans="101:101">
      <c r="CW553376" s="2195"/>
    </row>
    <row r="553400" spans="101:101">
      <c r="CW553400" s="2210"/>
    </row>
    <row r="553401" spans="101:101">
      <c r="CW553401" s="2195"/>
    </row>
    <row r="553425" spans="101:101">
      <c r="CW553425" s="2210"/>
    </row>
    <row r="553426" spans="101:101">
      <c r="CW553426" s="2195"/>
    </row>
    <row r="553450" spans="101:101">
      <c r="CW553450" s="2210"/>
    </row>
    <row r="553451" spans="101:101">
      <c r="CW553451" s="2195"/>
    </row>
    <row r="553475" spans="101:101">
      <c r="CW553475" s="2210"/>
    </row>
    <row r="553476" spans="101:101">
      <c r="CW553476" s="2195"/>
    </row>
    <row r="553500" spans="101:101">
      <c r="CW553500" s="2210"/>
    </row>
    <row r="553501" spans="101:101">
      <c r="CW553501" s="2195"/>
    </row>
    <row r="553525" spans="101:101">
      <c r="CW553525" s="2210"/>
    </row>
    <row r="553526" spans="101:101">
      <c r="CW553526" s="2195"/>
    </row>
    <row r="553550" spans="101:101">
      <c r="CW553550" s="2210"/>
    </row>
    <row r="553551" spans="101:101">
      <c r="CW553551" s="2195"/>
    </row>
    <row r="553575" spans="101:101">
      <c r="CW553575" s="2210"/>
    </row>
    <row r="553576" spans="101:101">
      <c r="CW553576" s="2195"/>
    </row>
    <row r="553600" spans="101:101">
      <c r="CW553600" s="2210"/>
    </row>
    <row r="553601" spans="101:101">
      <c r="CW553601" s="2195"/>
    </row>
    <row r="553625" spans="101:101">
      <c r="CW553625" s="2210"/>
    </row>
    <row r="553626" spans="101:101">
      <c r="CW553626" s="2195"/>
    </row>
    <row r="553650" spans="101:101">
      <c r="CW553650" s="2210"/>
    </row>
    <row r="553651" spans="101:101">
      <c r="CW553651" s="2195"/>
    </row>
    <row r="553675" spans="101:101">
      <c r="CW553675" s="2210"/>
    </row>
    <row r="553676" spans="101:101">
      <c r="CW553676" s="2195"/>
    </row>
    <row r="553700" spans="101:101">
      <c r="CW553700" s="2210"/>
    </row>
    <row r="553701" spans="101:101">
      <c r="CW553701" s="2195"/>
    </row>
    <row r="553725" spans="101:101">
      <c r="CW553725" s="2210"/>
    </row>
    <row r="553726" spans="101:101">
      <c r="CW553726" s="2195"/>
    </row>
    <row r="553750" spans="101:101">
      <c r="CW553750" s="2210"/>
    </row>
    <row r="553751" spans="101:101">
      <c r="CW553751" s="2195"/>
    </row>
    <row r="553775" spans="101:101">
      <c r="CW553775" s="2210"/>
    </row>
    <row r="553776" spans="101:101">
      <c r="CW553776" s="2195"/>
    </row>
    <row r="553800" spans="101:101">
      <c r="CW553800" s="2210"/>
    </row>
    <row r="553801" spans="101:101">
      <c r="CW553801" s="2195"/>
    </row>
    <row r="553825" spans="101:101">
      <c r="CW553825" s="2210"/>
    </row>
    <row r="553826" spans="101:101">
      <c r="CW553826" s="2195"/>
    </row>
    <row r="553850" spans="101:101">
      <c r="CW553850" s="2210"/>
    </row>
    <row r="553851" spans="101:101">
      <c r="CW553851" s="2195"/>
    </row>
    <row r="553875" spans="101:101">
      <c r="CW553875" s="2210"/>
    </row>
    <row r="553876" spans="101:101">
      <c r="CW553876" s="2195"/>
    </row>
    <row r="553900" spans="101:101">
      <c r="CW553900" s="2210"/>
    </row>
    <row r="553901" spans="101:101">
      <c r="CW553901" s="2195"/>
    </row>
    <row r="553925" spans="101:101">
      <c r="CW553925" s="2210"/>
    </row>
    <row r="553926" spans="101:101">
      <c r="CW553926" s="2195"/>
    </row>
    <row r="553950" spans="101:101">
      <c r="CW553950" s="2210"/>
    </row>
    <row r="553951" spans="101:101">
      <c r="CW553951" s="2195"/>
    </row>
    <row r="553975" spans="101:101">
      <c r="CW553975" s="2210"/>
    </row>
    <row r="553976" spans="101:101">
      <c r="CW553976" s="2195"/>
    </row>
    <row r="554000" spans="101:101">
      <c r="CW554000" s="2210"/>
    </row>
    <row r="554001" spans="101:101">
      <c r="CW554001" s="2195"/>
    </row>
    <row r="554025" spans="101:101">
      <c r="CW554025" s="2210"/>
    </row>
    <row r="554026" spans="101:101">
      <c r="CW554026" s="2195"/>
    </row>
    <row r="554050" spans="101:101">
      <c r="CW554050" s="2210"/>
    </row>
    <row r="554051" spans="101:101">
      <c r="CW554051" s="2195"/>
    </row>
    <row r="554075" spans="101:101">
      <c r="CW554075" s="2210"/>
    </row>
    <row r="554076" spans="101:101">
      <c r="CW554076" s="2195"/>
    </row>
    <row r="554100" spans="101:101">
      <c r="CW554100" s="2210"/>
    </row>
    <row r="554101" spans="101:101">
      <c r="CW554101" s="2195"/>
    </row>
    <row r="554125" spans="101:101">
      <c r="CW554125" s="2210"/>
    </row>
    <row r="554126" spans="101:101">
      <c r="CW554126" s="2195"/>
    </row>
    <row r="554150" spans="101:101">
      <c r="CW554150" s="2210"/>
    </row>
    <row r="554151" spans="101:101">
      <c r="CW554151" s="2195"/>
    </row>
    <row r="554175" spans="101:101">
      <c r="CW554175" s="2210"/>
    </row>
    <row r="554176" spans="101:101">
      <c r="CW554176" s="2195"/>
    </row>
    <row r="554200" spans="101:101">
      <c r="CW554200" s="2210"/>
    </row>
    <row r="554201" spans="101:101">
      <c r="CW554201" s="2195"/>
    </row>
    <row r="554225" spans="101:101">
      <c r="CW554225" s="2210"/>
    </row>
    <row r="554226" spans="101:101">
      <c r="CW554226" s="2195"/>
    </row>
    <row r="554250" spans="101:101">
      <c r="CW554250" s="2210"/>
    </row>
    <row r="554251" spans="101:101">
      <c r="CW554251" s="2195"/>
    </row>
    <row r="554275" spans="101:101">
      <c r="CW554275" s="2210"/>
    </row>
    <row r="554276" spans="101:101">
      <c r="CW554276" s="2195"/>
    </row>
    <row r="554300" spans="101:101">
      <c r="CW554300" s="2210"/>
    </row>
    <row r="554301" spans="101:101">
      <c r="CW554301" s="2195"/>
    </row>
    <row r="554325" spans="101:101">
      <c r="CW554325" s="2210"/>
    </row>
    <row r="554326" spans="101:101">
      <c r="CW554326" s="2195"/>
    </row>
    <row r="554350" spans="101:101">
      <c r="CW554350" s="2210"/>
    </row>
    <row r="554351" spans="101:101">
      <c r="CW554351" s="2195"/>
    </row>
    <row r="554375" spans="101:101">
      <c r="CW554375" s="2210"/>
    </row>
    <row r="554376" spans="101:101">
      <c r="CW554376" s="2195"/>
    </row>
    <row r="554400" spans="101:101">
      <c r="CW554400" s="2210"/>
    </row>
    <row r="554401" spans="101:101">
      <c r="CW554401" s="2195"/>
    </row>
    <row r="554425" spans="101:101">
      <c r="CW554425" s="2210"/>
    </row>
    <row r="554426" spans="101:101">
      <c r="CW554426" s="2195"/>
    </row>
    <row r="554450" spans="101:101">
      <c r="CW554450" s="2210"/>
    </row>
    <row r="554451" spans="101:101">
      <c r="CW554451" s="2195"/>
    </row>
    <row r="554475" spans="101:101">
      <c r="CW554475" s="2210"/>
    </row>
    <row r="554476" spans="101:101">
      <c r="CW554476" s="2195"/>
    </row>
    <row r="554500" spans="101:101">
      <c r="CW554500" s="2210"/>
    </row>
    <row r="554501" spans="101:101">
      <c r="CW554501" s="2195"/>
    </row>
    <row r="554525" spans="101:101">
      <c r="CW554525" s="2210"/>
    </row>
    <row r="554526" spans="101:101">
      <c r="CW554526" s="2195"/>
    </row>
    <row r="554550" spans="101:101">
      <c r="CW554550" s="2210"/>
    </row>
    <row r="554551" spans="101:101">
      <c r="CW554551" s="2195"/>
    </row>
    <row r="554575" spans="101:101">
      <c r="CW554575" s="2210"/>
    </row>
    <row r="554576" spans="101:101">
      <c r="CW554576" s="2195"/>
    </row>
    <row r="554600" spans="101:101">
      <c r="CW554600" s="2210"/>
    </row>
    <row r="554601" spans="101:101">
      <c r="CW554601" s="2195"/>
    </row>
    <row r="554625" spans="101:101">
      <c r="CW554625" s="2210"/>
    </row>
    <row r="554626" spans="101:101">
      <c r="CW554626" s="2195"/>
    </row>
    <row r="554650" spans="101:101">
      <c r="CW554650" s="2210"/>
    </row>
    <row r="554651" spans="101:101">
      <c r="CW554651" s="2195"/>
    </row>
    <row r="554675" spans="101:101">
      <c r="CW554675" s="2210"/>
    </row>
    <row r="554676" spans="101:101">
      <c r="CW554676" s="2195"/>
    </row>
    <row r="554700" spans="101:101">
      <c r="CW554700" s="2210"/>
    </row>
    <row r="554701" spans="101:101">
      <c r="CW554701" s="2195"/>
    </row>
    <row r="554725" spans="101:101">
      <c r="CW554725" s="2210"/>
    </row>
    <row r="554726" spans="101:101">
      <c r="CW554726" s="2195"/>
    </row>
    <row r="554750" spans="101:101">
      <c r="CW554750" s="2210"/>
    </row>
    <row r="554751" spans="101:101">
      <c r="CW554751" s="2195"/>
    </row>
    <row r="554775" spans="101:101">
      <c r="CW554775" s="2210"/>
    </row>
    <row r="554776" spans="101:101">
      <c r="CW554776" s="2195"/>
    </row>
    <row r="554800" spans="101:101">
      <c r="CW554800" s="2210"/>
    </row>
    <row r="554801" spans="101:101">
      <c r="CW554801" s="2195"/>
    </row>
    <row r="554825" spans="101:101">
      <c r="CW554825" s="2210"/>
    </row>
    <row r="554826" spans="101:101">
      <c r="CW554826" s="2195"/>
    </row>
    <row r="554850" spans="101:101">
      <c r="CW554850" s="2210"/>
    </row>
    <row r="554851" spans="101:101">
      <c r="CW554851" s="2195"/>
    </row>
    <row r="554875" spans="101:101">
      <c r="CW554875" s="2210"/>
    </row>
    <row r="554876" spans="101:101">
      <c r="CW554876" s="2195"/>
    </row>
    <row r="554900" spans="101:101">
      <c r="CW554900" s="2210"/>
    </row>
    <row r="554901" spans="101:101">
      <c r="CW554901" s="2195"/>
    </row>
    <row r="554925" spans="101:101">
      <c r="CW554925" s="2210"/>
    </row>
    <row r="554926" spans="101:101">
      <c r="CW554926" s="2195"/>
    </row>
    <row r="554950" spans="101:101">
      <c r="CW554950" s="2210"/>
    </row>
    <row r="554951" spans="101:101">
      <c r="CW554951" s="2195"/>
    </row>
    <row r="554975" spans="101:101">
      <c r="CW554975" s="2210"/>
    </row>
    <row r="554976" spans="101:101">
      <c r="CW554976" s="2195"/>
    </row>
    <row r="555000" spans="101:101">
      <c r="CW555000" s="2210"/>
    </row>
    <row r="555001" spans="101:101">
      <c r="CW555001" s="2195"/>
    </row>
    <row r="555025" spans="101:101">
      <c r="CW555025" s="2210"/>
    </row>
    <row r="555026" spans="101:101">
      <c r="CW555026" s="2195"/>
    </row>
    <row r="555050" spans="101:101">
      <c r="CW555050" s="2210"/>
    </row>
    <row r="555051" spans="101:101">
      <c r="CW555051" s="2195"/>
    </row>
    <row r="555075" spans="101:101">
      <c r="CW555075" s="2210"/>
    </row>
    <row r="555076" spans="101:101">
      <c r="CW555076" s="2195"/>
    </row>
    <row r="555100" spans="101:101">
      <c r="CW555100" s="2210"/>
    </row>
    <row r="555101" spans="101:101">
      <c r="CW555101" s="2195"/>
    </row>
    <row r="555125" spans="101:101">
      <c r="CW555125" s="2210"/>
    </row>
    <row r="555126" spans="101:101">
      <c r="CW555126" s="2195"/>
    </row>
    <row r="555150" spans="101:101">
      <c r="CW555150" s="2210"/>
    </row>
    <row r="555151" spans="101:101">
      <c r="CW555151" s="2195"/>
    </row>
    <row r="555175" spans="101:101">
      <c r="CW555175" s="2210"/>
    </row>
    <row r="555176" spans="101:101">
      <c r="CW555176" s="2195"/>
    </row>
    <row r="555200" spans="101:101">
      <c r="CW555200" s="2210"/>
    </row>
    <row r="555201" spans="101:101">
      <c r="CW555201" s="2195"/>
    </row>
    <row r="555225" spans="101:101">
      <c r="CW555225" s="2210"/>
    </row>
    <row r="555226" spans="101:101">
      <c r="CW555226" s="2195"/>
    </row>
    <row r="555250" spans="101:101">
      <c r="CW555250" s="2210"/>
    </row>
    <row r="555251" spans="101:101">
      <c r="CW555251" s="2195"/>
    </row>
    <row r="555275" spans="101:101">
      <c r="CW555275" s="2210"/>
    </row>
    <row r="555276" spans="101:101">
      <c r="CW555276" s="2195"/>
    </row>
    <row r="555300" spans="101:101">
      <c r="CW555300" s="2210"/>
    </row>
    <row r="555301" spans="101:101">
      <c r="CW555301" s="2195"/>
    </row>
    <row r="555325" spans="101:101">
      <c r="CW555325" s="2210"/>
    </row>
    <row r="555326" spans="101:101">
      <c r="CW555326" s="2195"/>
    </row>
    <row r="555350" spans="101:101">
      <c r="CW555350" s="2210"/>
    </row>
    <row r="555351" spans="101:101">
      <c r="CW555351" s="2195"/>
    </row>
    <row r="555375" spans="101:101">
      <c r="CW555375" s="2210"/>
    </row>
    <row r="555376" spans="101:101">
      <c r="CW555376" s="2195"/>
    </row>
    <row r="555400" spans="101:101">
      <c r="CW555400" s="2210"/>
    </row>
    <row r="555401" spans="101:101">
      <c r="CW555401" s="2195"/>
    </row>
    <row r="555425" spans="101:101">
      <c r="CW555425" s="2210"/>
    </row>
    <row r="555426" spans="101:101">
      <c r="CW555426" s="2195"/>
    </row>
    <row r="555450" spans="101:101">
      <c r="CW555450" s="2210"/>
    </row>
    <row r="555451" spans="101:101">
      <c r="CW555451" s="2195"/>
    </row>
    <row r="555475" spans="101:101">
      <c r="CW555475" s="2210"/>
    </row>
    <row r="555476" spans="101:101">
      <c r="CW555476" s="2195"/>
    </row>
    <row r="555500" spans="101:101">
      <c r="CW555500" s="2210"/>
    </row>
    <row r="555501" spans="101:101">
      <c r="CW555501" s="2195"/>
    </row>
    <row r="555525" spans="101:101">
      <c r="CW555525" s="2210"/>
    </row>
    <row r="555526" spans="101:101">
      <c r="CW555526" s="2195"/>
    </row>
    <row r="555550" spans="101:101">
      <c r="CW555550" s="2210"/>
    </row>
    <row r="555551" spans="101:101">
      <c r="CW555551" s="2195"/>
    </row>
    <row r="555575" spans="101:101">
      <c r="CW555575" s="2210"/>
    </row>
    <row r="555576" spans="101:101">
      <c r="CW555576" s="2195"/>
    </row>
    <row r="555600" spans="101:101">
      <c r="CW555600" s="2210"/>
    </row>
    <row r="555601" spans="101:101">
      <c r="CW555601" s="2195"/>
    </row>
    <row r="555625" spans="101:101">
      <c r="CW555625" s="2210"/>
    </row>
    <row r="555626" spans="101:101">
      <c r="CW555626" s="2195"/>
    </row>
    <row r="555650" spans="101:101">
      <c r="CW555650" s="2210"/>
    </row>
    <row r="555651" spans="101:101">
      <c r="CW555651" s="2195"/>
    </row>
    <row r="555675" spans="101:101">
      <c r="CW555675" s="2210"/>
    </row>
    <row r="555676" spans="101:101">
      <c r="CW555676" s="2195"/>
    </row>
    <row r="555700" spans="101:101">
      <c r="CW555700" s="2210"/>
    </row>
    <row r="555701" spans="101:101">
      <c r="CW555701" s="2195"/>
    </row>
    <row r="555725" spans="101:101">
      <c r="CW555725" s="2210"/>
    </row>
    <row r="555726" spans="101:101">
      <c r="CW555726" s="2195"/>
    </row>
    <row r="555750" spans="101:101">
      <c r="CW555750" s="2210"/>
    </row>
    <row r="555751" spans="101:101">
      <c r="CW555751" s="2195"/>
    </row>
    <row r="555775" spans="101:101">
      <c r="CW555775" s="2210"/>
    </row>
    <row r="555776" spans="101:101">
      <c r="CW555776" s="2195"/>
    </row>
    <row r="555800" spans="101:101">
      <c r="CW555800" s="2210"/>
    </row>
    <row r="555801" spans="101:101">
      <c r="CW555801" s="2195"/>
    </row>
    <row r="555825" spans="101:101">
      <c r="CW555825" s="2210"/>
    </row>
    <row r="555826" spans="101:101">
      <c r="CW555826" s="2195"/>
    </row>
    <row r="555850" spans="101:101">
      <c r="CW555850" s="2210"/>
    </row>
    <row r="555851" spans="101:101">
      <c r="CW555851" s="2195"/>
    </row>
    <row r="555875" spans="101:101">
      <c r="CW555875" s="2210"/>
    </row>
    <row r="555876" spans="101:101">
      <c r="CW555876" s="2195"/>
    </row>
    <row r="555900" spans="101:101">
      <c r="CW555900" s="2210"/>
    </row>
    <row r="555901" spans="101:101">
      <c r="CW555901" s="2195"/>
    </row>
    <row r="555925" spans="101:101">
      <c r="CW555925" s="2210"/>
    </row>
    <row r="555926" spans="101:101">
      <c r="CW555926" s="2195"/>
    </row>
    <row r="555950" spans="101:101">
      <c r="CW555950" s="2210"/>
    </row>
    <row r="555951" spans="101:101">
      <c r="CW555951" s="2195"/>
    </row>
    <row r="555975" spans="101:101">
      <c r="CW555975" s="2210"/>
    </row>
    <row r="555976" spans="101:101">
      <c r="CW555976" s="2195"/>
    </row>
    <row r="556000" spans="101:101">
      <c r="CW556000" s="2210"/>
    </row>
    <row r="556001" spans="101:101">
      <c r="CW556001" s="2195"/>
    </row>
    <row r="556025" spans="101:101">
      <c r="CW556025" s="2210"/>
    </row>
    <row r="556026" spans="101:101">
      <c r="CW556026" s="2195"/>
    </row>
    <row r="556050" spans="101:101">
      <c r="CW556050" s="2210"/>
    </row>
    <row r="556051" spans="101:101">
      <c r="CW556051" s="2195"/>
    </row>
    <row r="556075" spans="101:101">
      <c r="CW556075" s="2210"/>
    </row>
    <row r="556076" spans="101:101">
      <c r="CW556076" s="2195"/>
    </row>
    <row r="556100" spans="101:101">
      <c r="CW556100" s="2210"/>
    </row>
    <row r="556101" spans="101:101">
      <c r="CW556101" s="2195"/>
    </row>
    <row r="556125" spans="101:101">
      <c r="CW556125" s="2210"/>
    </row>
    <row r="556126" spans="101:101">
      <c r="CW556126" s="2195"/>
    </row>
    <row r="556150" spans="101:101">
      <c r="CW556150" s="2210"/>
    </row>
    <row r="556151" spans="101:101">
      <c r="CW556151" s="2195"/>
    </row>
    <row r="556175" spans="101:101">
      <c r="CW556175" s="2210"/>
    </row>
    <row r="556176" spans="101:101">
      <c r="CW556176" s="2195"/>
    </row>
    <row r="556200" spans="101:101">
      <c r="CW556200" s="2210"/>
    </row>
    <row r="556201" spans="101:101">
      <c r="CW556201" s="2195"/>
    </row>
    <row r="556225" spans="101:101">
      <c r="CW556225" s="2210"/>
    </row>
    <row r="556226" spans="101:101">
      <c r="CW556226" s="2195"/>
    </row>
    <row r="556250" spans="101:101">
      <c r="CW556250" s="2210"/>
    </row>
    <row r="556251" spans="101:101">
      <c r="CW556251" s="2195"/>
    </row>
    <row r="556275" spans="101:101">
      <c r="CW556275" s="2210"/>
    </row>
    <row r="556276" spans="101:101">
      <c r="CW556276" s="2195"/>
    </row>
    <row r="556300" spans="101:101">
      <c r="CW556300" s="2210"/>
    </row>
    <row r="556301" spans="101:101">
      <c r="CW556301" s="2195"/>
    </row>
    <row r="556325" spans="101:101">
      <c r="CW556325" s="2210"/>
    </row>
    <row r="556326" spans="101:101">
      <c r="CW556326" s="2195"/>
    </row>
    <row r="556350" spans="101:101">
      <c r="CW556350" s="2210"/>
    </row>
    <row r="556351" spans="101:101">
      <c r="CW556351" s="2195"/>
    </row>
    <row r="556375" spans="101:101">
      <c r="CW556375" s="2210"/>
    </row>
    <row r="556376" spans="101:101">
      <c r="CW556376" s="2195"/>
    </row>
    <row r="556400" spans="101:101">
      <c r="CW556400" s="2210"/>
    </row>
    <row r="556401" spans="101:101">
      <c r="CW556401" s="2195"/>
    </row>
    <row r="556425" spans="101:101">
      <c r="CW556425" s="2210"/>
    </row>
    <row r="556426" spans="101:101">
      <c r="CW556426" s="2195"/>
    </row>
    <row r="556450" spans="101:101">
      <c r="CW556450" s="2210"/>
    </row>
    <row r="556451" spans="101:101">
      <c r="CW556451" s="2195"/>
    </row>
    <row r="556475" spans="101:101">
      <c r="CW556475" s="2210"/>
    </row>
    <row r="556476" spans="101:101">
      <c r="CW556476" s="2195"/>
    </row>
    <row r="556500" spans="101:101">
      <c r="CW556500" s="2210"/>
    </row>
    <row r="556501" spans="101:101">
      <c r="CW556501" s="2195"/>
    </row>
    <row r="556525" spans="101:101">
      <c r="CW556525" s="2210"/>
    </row>
    <row r="556526" spans="101:101">
      <c r="CW556526" s="2195"/>
    </row>
    <row r="556550" spans="101:101">
      <c r="CW556550" s="2210"/>
    </row>
    <row r="556551" spans="101:101">
      <c r="CW556551" s="2195"/>
    </row>
    <row r="556575" spans="101:101">
      <c r="CW556575" s="2210"/>
    </row>
    <row r="556576" spans="101:101">
      <c r="CW556576" s="2195"/>
    </row>
    <row r="556600" spans="101:101">
      <c r="CW556600" s="2210"/>
    </row>
    <row r="556601" spans="101:101">
      <c r="CW556601" s="2195"/>
    </row>
    <row r="556625" spans="101:101">
      <c r="CW556625" s="2210"/>
    </row>
    <row r="556626" spans="101:101">
      <c r="CW556626" s="2195"/>
    </row>
    <row r="556650" spans="101:101">
      <c r="CW556650" s="2210"/>
    </row>
    <row r="556651" spans="101:101">
      <c r="CW556651" s="2195"/>
    </row>
    <row r="556675" spans="101:101">
      <c r="CW556675" s="2210"/>
    </row>
    <row r="556676" spans="101:101">
      <c r="CW556676" s="2195"/>
    </row>
    <row r="556700" spans="101:101">
      <c r="CW556700" s="2210"/>
    </row>
    <row r="556701" spans="101:101">
      <c r="CW556701" s="2195"/>
    </row>
    <row r="556725" spans="101:101">
      <c r="CW556725" s="2210"/>
    </row>
    <row r="556726" spans="101:101">
      <c r="CW556726" s="2195"/>
    </row>
    <row r="556750" spans="101:101">
      <c r="CW556750" s="2210"/>
    </row>
    <row r="556751" spans="101:101">
      <c r="CW556751" s="2195"/>
    </row>
    <row r="556775" spans="101:101">
      <c r="CW556775" s="2210"/>
    </row>
    <row r="556776" spans="101:101">
      <c r="CW556776" s="2195"/>
    </row>
    <row r="556800" spans="101:101">
      <c r="CW556800" s="2210"/>
    </row>
    <row r="556801" spans="101:101">
      <c r="CW556801" s="2195"/>
    </row>
    <row r="556825" spans="101:101">
      <c r="CW556825" s="2210"/>
    </row>
    <row r="556826" spans="101:101">
      <c r="CW556826" s="2195"/>
    </row>
    <row r="556850" spans="101:101">
      <c r="CW556850" s="2210"/>
    </row>
    <row r="556851" spans="101:101">
      <c r="CW556851" s="2195"/>
    </row>
    <row r="556875" spans="101:101">
      <c r="CW556875" s="2210"/>
    </row>
    <row r="556876" spans="101:101">
      <c r="CW556876" s="2195"/>
    </row>
    <row r="556900" spans="101:101">
      <c r="CW556900" s="2210"/>
    </row>
    <row r="556901" spans="101:101">
      <c r="CW556901" s="2195"/>
    </row>
    <row r="556925" spans="101:101">
      <c r="CW556925" s="2210"/>
    </row>
    <row r="556926" spans="101:101">
      <c r="CW556926" s="2195"/>
    </row>
    <row r="556950" spans="101:101">
      <c r="CW556950" s="2210"/>
    </row>
    <row r="556951" spans="101:101">
      <c r="CW556951" s="2195"/>
    </row>
    <row r="556975" spans="101:101">
      <c r="CW556975" s="2210"/>
    </row>
    <row r="556976" spans="101:101">
      <c r="CW556976" s="2195"/>
    </row>
    <row r="557000" spans="101:101">
      <c r="CW557000" s="2210"/>
    </row>
    <row r="557001" spans="101:101">
      <c r="CW557001" s="2195"/>
    </row>
    <row r="557025" spans="101:101">
      <c r="CW557025" s="2210"/>
    </row>
    <row r="557026" spans="101:101">
      <c r="CW557026" s="2195"/>
    </row>
    <row r="557050" spans="101:101">
      <c r="CW557050" s="2210"/>
    </row>
    <row r="557051" spans="101:101">
      <c r="CW557051" s="2195"/>
    </row>
    <row r="557075" spans="101:101">
      <c r="CW557075" s="2210"/>
    </row>
    <row r="557076" spans="101:101">
      <c r="CW557076" s="2195"/>
    </row>
    <row r="557100" spans="101:101">
      <c r="CW557100" s="2210"/>
    </row>
    <row r="557101" spans="101:101">
      <c r="CW557101" s="2195"/>
    </row>
    <row r="557125" spans="101:101">
      <c r="CW557125" s="2210"/>
    </row>
    <row r="557126" spans="101:101">
      <c r="CW557126" s="2195"/>
    </row>
    <row r="557150" spans="101:101">
      <c r="CW557150" s="2210"/>
    </row>
    <row r="557151" spans="101:101">
      <c r="CW557151" s="2195"/>
    </row>
    <row r="557175" spans="101:101">
      <c r="CW557175" s="2210"/>
    </row>
    <row r="557176" spans="101:101">
      <c r="CW557176" s="2195"/>
    </row>
    <row r="557200" spans="101:101">
      <c r="CW557200" s="2210"/>
    </row>
    <row r="557201" spans="101:101">
      <c r="CW557201" s="2195"/>
    </row>
    <row r="557225" spans="101:101">
      <c r="CW557225" s="2210"/>
    </row>
    <row r="557226" spans="101:101">
      <c r="CW557226" s="2195"/>
    </row>
    <row r="557250" spans="101:101">
      <c r="CW557250" s="2210"/>
    </row>
    <row r="557251" spans="101:101">
      <c r="CW557251" s="2195"/>
    </row>
    <row r="557275" spans="101:101">
      <c r="CW557275" s="2210"/>
    </row>
    <row r="557276" spans="101:101">
      <c r="CW557276" s="2195"/>
    </row>
    <row r="557300" spans="101:101">
      <c r="CW557300" s="2210"/>
    </row>
    <row r="557301" spans="101:101">
      <c r="CW557301" s="2195"/>
    </row>
    <row r="557325" spans="101:101">
      <c r="CW557325" s="2210"/>
    </row>
    <row r="557326" spans="101:101">
      <c r="CW557326" s="2195"/>
    </row>
    <row r="557350" spans="101:101">
      <c r="CW557350" s="2210"/>
    </row>
    <row r="557351" spans="101:101">
      <c r="CW557351" s="2195"/>
    </row>
    <row r="557375" spans="101:101">
      <c r="CW557375" s="2210"/>
    </row>
    <row r="557376" spans="101:101">
      <c r="CW557376" s="2195"/>
    </row>
    <row r="557400" spans="101:101">
      <c r="CW557400" s="2210"/>
    </row>
    <row r="557401" spans="101:101">
      <c r="CW557401" s="2195"/>
    </row>
    <row r="557425" spans="101:101">
      <c r="CW557425" s="2210"/>
    </row>
    <row r="557426" spans="101:101">
      <c r="CW557426" s="2195"/>
    </row>
    <row r="557450" spans="101:101">
      <c r="CW557450" s="2210"/>
    </row>
    <row r="557451" spans="101:101">
      <c r="CW557451" s="2195"/>
    </row>
    <row r="557475" spans="101:101">
      <c r="CW557475" s="2210"/>
    </row>
    <row r="557476" spans="101:101">
      <c r="CW557476" s="2195"/>
    </row>
    <row r="557500" spans="101:101">
      <c r="CW557500" s="2210"/>
    </row>
    <row r="557501" spans="101:101">
      <c r="CW557501" s="2195"/>
    </row>
    <row r="557525" spans="101:101">
      <c r="CW557525" s="2210"/>
    </row>
    <row r="557526" spans="101:101">
      <c r="CW557526" s="2195"/>
    </row>
    <row r="557550" spans="101:101">
      <c r="CW557550" s="2210"/>
    </row>
    <row r="557551" spans="101:101">
      <c r="CW557551" s="2195"/>
    </row>
    <row r="557575" spans="101:101">
      <c r="CW557575" s="2210"/>
    </row>
    <row r="557576" spans="101:101">
      <c r="CW557576" s="2195"/>
    </row>
    <row r="557600" spans="101:101">
      <c r="CW557600" s="2210"/>
    </row>
    <row r="557601" spans="101:101">
      <c r="CW557601" s="2195"/>
    </row>
    <row r="557625" spans="101:101">
      <c r="CW557625" s="2210"/>
    </row>
    <row r="557626" spans="101:101">
      <c r="CW557626" s="2195"/>
    </row>
    <row r="557650" spans="101:101">
      <c r="CW557650" s="2210"/>
    </row>
    <row r="557651" spans="101:101">
      <c r="CW557651" s="2195"/>
    </row>
    <row r="557675" spans="101:101">
      <c r="CW557675" s="2210"/>
    </row>
    <row r="557676" spans="101:101">
      <c r="CW557676" s="2195"/>
    </row>
    <row r="557700" spans="101:101">
      <c r="CW557700" s="2210"/>
    </row>
    <row r="557701" spans="101:101">
      <c r="CW557701" s="2195"/>
    </row>
    <row r="557725" spans="101:101">
      <c r="CW557725" s="2210"/>
    </row>
    <row r="557726" spans="101:101">
      <c r="CW557726" s="2195"/>
    </row>
    <row r="557750" spans="101:101">
      <c r="CW557750" s="2210"/>
    </row>
    <row r="557751" spans="101:101">
      <c r="CW557751" s="2195"/>
    </row>
    <row r="557775" spans="101:101">
      <c r="CW557775" s="2210"/>
    </row>
    <row r="557776" spans="101:101">
      <c r="CW557776" s="2195"/>
    </row>
    <row r="557800" spans="101:101">
      <c r="CW557800" s="2210"/>
    </row>
    <row r="557801" spans="101:101">
      <c r="CW557801" s="2195"/>
    </row>
    <row r="557825" spans="101:101">
      <c r="CW557825" s="2210"/>
    </row>
    <row r="557826" spans="101:101">
      <c r="CW557826" s="2195"/>
    </row>
    <row r="557850" spans="101:101">
      <c r="CW557850" s="2210"/>
    </row>
    <row r="557851" spans="101:101">
      <c r="CW557851" s="2195"/>
    </row>
    <row r="557875" spans="101:101">
      <c r="CW557875" s="2210"/>
    </row>
    <row r="557876" spans="101:101">
      <c r="CW557876" s="2195"/>
    </row>
    <row r="557900" spans="101:101">
      <c r="CW557900" s="2210"/>
    </row>
    <row r="557901" spans="101:101">
      <c r="CW557901" s="2195"/>
    </row>
    <row r="557925" spans="101:101">
      <c r="CW557925" s="2210"/>
    </row>
    <row r="557926" spans="101:101">
      <c r="CW557926" s="2195"/>
    </row>
    <row r="557950" spans="101:101">
      <c r="CW557950" s="2210"/>
    </row>
    <row r="557951" spans="101:101">
      <c r="CW557951" s="2195"/>
    </row>
    <row r="557975" spans="101:101">
      <c r="CW557975" s="2210"/>
    </row>
    <row r="557976" spans="101:101">
      <c r="CW557976" s="2195"/>
    </row>
    <row r="558000" spans="101:101">
      <c r="CW558000" s="2210"/>
    </row>
    <row r="558001" spans="101:101">
      <c r="CW558001" s="2195"/>
    </row>
    <row r="558025" spans="101:101">
      <c r="CW558025" s="2210"/>
    </row>
    <row r="558026" spans="101:101">
      <c r="CW558026" s="2195"/>
    </row>
    <row r="558050" spans="101:101">
      <c r="CW558050" s="2210"/>
    </row>
    <row r="558051" spans="101:101">
      <c r="CW558051" s="2195"/>
    </row>
    <row r="558075" spans="101:101">
      <c r="CW558075" s="2210"/>
    </row>
    <row r="558076" spans="101:101">
      <c r="CW558076" s="2195"/>
    </row>
    <row r="558100" spans="101:101">
      <c r="CW558100" s="2210"/>
    </row>
    <row r="558101" spans="101:101">
      <c r="CW558101" s="2195"/>
    </row>
    <row r="558125" spans="101:101">
      <c r="CW558125" s="2210"/>
    </row>
    <row r="558126" spans="101:101">
      <c r="CW558126" s="2195"/>
    </row>
    <row r="558150" spans="101:101">
      <c r="CW558150" s="2210"/>
    </row>
    <row r="558151" spans="101:101">
      <c r="CW558151" s="2195"/>
    </row>
    <row r="558175" spans="101:101">
      <c r="CW558175" s="2210"/>
    </row>
    <row r="558176" spans="101:101">
      <c r="CW558176" s="2195"/>
    </row>
    <row r="558200" spans="101:101">
      <c r="CW558200" s="2210"/>
    </row>
    <row r="558201" spans="101:101">
      <c r="CW558201" s="2195"/>
    </row>
    <row r="558225" spans="101:101">
      <c r="CW558225" s="2210"/>
    </row>
    <row r="558226" spans="101:101">
      <c r="CW558226" s="2195"/>
    </row>
    <row r="558250" spans="101:101">
      <c r="CW558250" s="2210"/>
    </row>
    <row r="558251" spans="101:101">
      <c r="CW558251" s="2195"/>
    </row>
    <row r="558275" spans="101:101">
      <c r="CW558275" s="2210"/>
    </row>
    <row r="558276" spans="101:101">
      <c r="CW558276" s="2195"/>
    </row>
    <row r="558300" spans="101:101">
      <c r="CW558300" s="2210"/>
    </row>
    <row r="558301" spans="101:101">
      <c r="CW558301" s="2195"/>
    </row>
    <row r="558325" spans="101:101">
      <c r="CW558325" s="2210"/>
    </row>
    <row r="558326" spans="101:101">
      <c r="CW558326" s="2195"/>
    </row>
    <row r="558350" spans="101:101">
      <c r="CW558350" s="2210"/>
    </row>
    <row r="558351" spans="101:101">
      <c r="CW558351" s="2195"/>
    </row>
    <row r="558375" spans="101:101">
      <c r="CW558375" s="2210"/>
    </row>
    <row r="558376" spans="101:101">
      <c r="CW558376" s="2195"/>
    </row>
    <row r="558400" spans="101:101">
      <c r="CW558400" s="2210"/>
    </row>
    <row r="558401" spans="101:101">
      <c r="CW558401" s="2195"/>
    </row>
    <row r="558425" spans="101:101">
      <c r="CW558425" s="2210"/>
    </row>
    <row r="558426" spans="101:101">
      <c r="CW558426" s="2195"/>
    </row>
    <row r="558450" spans="101:101">
      <c r="CW558450" s="2210"/>
    </row>
    <row r="558451" spans="101:101">
      <c r="CW558451" s="2195"/>
    </row>
    <row r="558475" spans="101:101">
      <c r="CW558475" s="2210"/>
    </row>
    <row r="558476" spans="101:101">
      <c r="CW558476" s="2195"/>
    </row>
    <row r="558500" spans="101:101">
      <c r="CW558500" s="2210"/>
    </row>
    <row r="558501" spans="101:101">
      <c r="CW558501" s="2195"/>
    </row>
    <row r="558525" spans="101:101">
      <c r="CW558525" s="2210"/>
    </row>
    <row r="558526" spans="101:101">
      <c r="CW558526" s="2195"/>
    </row>
    <row r="558550" spans="101:101">
      <c r="CW558550" s="2210"/>
    </row>
    <row r="558551" spans="101:101">
      <c r="CW558551" s="2195"/>
    </row>
    <row r="558575" spans="101:101">
      <c r="CW558575" s="2210"/>
    </row>
    <row r="558576" spans="101:101">
      <c r="CW558576" s="2195"/>
    </row>
    <row r="558600" spans="101:101">
      <c r="CW558600" s="2210"/>
    </row>
    <row r="558601" spans="101:101">
      <c r="CW558601" s="2195"/>
    </row>
    <row r="558625" spans="101:101">
      <c r="CW558625" s="2210"/>
    </row>
    <row r="558626" spans="101:101">
      <c r="CW558626" s="2195"/>
    </row>
    <row r="558650" spans="101:101">
      <c r="CW558650" s="2210"/>
    </row>
    <row r="558651" spans="101:101">
      <c r="CW558651" s="2195"/>
    </row>
    <row r="558675" spans="101:101">
      <c r="CW558675" s="2210"/>
    </row>
    <row r="558676" spans="101:101">
      <c r="CW558676" s="2195"/>
    </row>
    <row r="558700" spans="101:101">
      <c r="CW558700" s="2210"/>
    </row>
    <row r="558701" spans="101:101">
      <c r="CW558701" s="2195"/>
    </row>
    <row r="558725" spans="101:101">
      <c r="CW558725" s="2210"/>
    </row>
    <row r="558726" spans="101:101">
      <c r="CW558726" s="2195"/>
    </row>
    <row r="558750" spans="101:101">
      <c r="CW558750" s="2210"/>
    </row>
    <row r="558751" spans="101:101">
      <c r="CW558751" s="2195"/>
    </row>
    <row r="558775" spans="101:101">
      <c r="CW558775" s="2210"/>
    </row>
    <row r="558776" spans="101:101">
      <c r="CW558776" s="2195"/>
    </row>
    <row r="558800" spans="101:101">
      <c r="CW558800" s="2210"/>
    </row>
    <row r="558801" spans="101:101">
      <c r="CW558801" s="2195"/>
    </row>
    <row r="558825" spans="101:101">
      <c r="CW558825" s="2210"/>
    </row>
    <row r="558826" spans="101:101">
      <c r="CW558826" s="2195"/>
    </row>
    <row r="558850" spans="101:101">
      <c r="CW558850" s="2210"/>
    </row>
    <row r="558851" spans="101:101">
      <c r="CW558851" s="2195"/>
    </row>
    <row r="558875" spans="101:101">
      <c r="CW558875" s="2210"/>
    </row>
    <row r="558876" spans="101:101">
      <c r="CW558876" s="2195"/>
    </row>
    <row r="558900" spans="101:101">
      <c r="CW558900" s="2210"/>
    </row>
    <row r="558901" spans="101:101">
      <c r="CW558901" s="2195"/>
    </row>
    <row r="558925" spans="101:101">
      <c r="CW558925" s="2210"/>
    </row>
    <row r="558926" spans="101:101">
      <c r="CW558926" s="2195"/>
    </row>
    <row r="558950" spans="101:101">
      <c r="CW558950" s="2210"/>
    </row>
    <row r="558951" spans="101:101">
      <c r="CW558951" s="2195"/>
    </row>
    <row r="558975" spans="101:101">
      <c r="CW558975" s="2210"/>
    </row>
    <row r="558976" spans="101:101">
      <c r="CW558976" s="2195"/>
    </row>
    <row r="559000" spans="101:101">
      <c r="CW559000" s="2210"/>
    </row>
    <row r="559001" spans="101:101">
      <c r="CW559001" s="2195"/>
    </row>
    <row r="559025" spans="101:101">
      <c r="CW559025" s="2210"/>
    </row>
    <row r="559026" spans="101:101">
      <c r="CW559026" s="2195"/>
    </row>
    <row r="559050" spans="101:101">
      <c r="CW559050" s="2210"/>
    </row>
    <row r="559051" spans="101:101">
      <c r="CW559051" s="2195"/>
    </row>
    <row r="559075" spans="101:101">
      <c r="CW559075" s="2210"/>
    </row>
    <row r="559076" spans="101:101">
      <c r="CW559076" s="2195"/>
    </row>
    <row r="559100" spans="101:101">
      <c r="CW559100" s="2210"/>
    </row>
    <row r="559101" spans="101:101">
      <c r="CW559101" s="2195"/>
    </row>
    <row r="559125" spans="101:101">
      <c r="CW559125" s="2210"/>
    </row>
    <row r="559126" spans="101:101">
      <c r="CW559126" s="2195"/>
    </row>
    <row r="559150" spans="101:101">
      <c r="CW559150" s="2210"/>
    </row>
    <row r="559151" spans="101:101">
      <c r="CW559151" s="2195"/>
    </row>
    <row r="559175" spans="101:101">
      <c r="CW559175" s="2210"/>
    </row>
    <row r="559176" spans="101:101">
      <c r="CW559176" s="2195"/>
    </row>
    <row r="559200" spans="101:101">
      <c r="CW559200" s="2210"/>
    </row>
    <row r="559201" spans="101:101">
      <c r="CW559201" s="2195"/>
    </row>
    <row r="559225" spans="101:101">
      <c r="CW559225" s="2210"/>
    </row>
    <row r="559226" spans="101:101">
      <c r="CW559226" s="2195"/>
    </row>
    <row r="559250" spans="101:101">
      <c r="CW559250" s="2210"/>
    </row>
    <row r="559251" spans="101:101">
      <c r="CW559251" s="2195"/>
    </row>
    <row r="559275" spans="101:101">
      <c r="CW559275" s="2210"/>
    </row>
    <row r="559276" spans="101:101">
      <c r="CW559276" s="2195"/>
    </row>
    <row r="559300" spans="101:101">
      <c r="CW559300" s="2210"/>
    </row>
    <row r="559301" spans="101:101">
      <c r="CW559301" s="2195"/>
    </row>
    <row r="559325" spans="101:101">
      <c r="CW559325" s="2210"/>
    </row>
    <row r="559326" spans="101:101">
      <c r="CW559326" s="2195"/>
    </row>
    <row r="559350" spans="101:101">
      <c r="CW559350" s="2210"/>
    </row>
    <row r="559351" spans="101:101">
      <c r="CW559351" s="2195"/>
    </row>
    <row r="559375" spans="101:101">
      <c r="CW559375" s="2210"/>
    </row>
    <row r="559376" spans="101:101">
      <c r="CW559376" s="2195"/>
    </row>
    <row r="559400" spans="101:101">
      <c r="CW559400" s="2210"/>
    </row>
    <row r="559401" spans="101:101">
      <c r="CW559401" s="2195"/>
    </row>
    <row r="559425" spans="101:101">
      <c r="CW559425" s="2210"/>
    </row>
    <row r="559426" spans="101:101">
      <c r="CW559426" s="2195"/>
    </row>
    <row r="559450" spans="101:101">
      <c r="CW559450" s="2210"/>
    </row>
    <row r="559451" spans="101:101">
      <c r="CW559451" s="2195"/>
    </row>
    <row r="559475" spans="101:101">
      <c r="CW559475" s="2210"/>
    </row>
    <row r="559476" spans="101:101">
      <c r="CW559476" s="2195"/>
    </row>
    <row r="559500" spans="101:101">
      <c r="CW559500" s="2210"/>
    </row>
    <row r="559501" spans="101:101">
      <c r="CW559501" s="2195"/>
    </row>
    <row r="559525" spans="101:101">
      <c r="CW559525" s="2210"/>
    </row>
    <row r="559526" spans="101:101">
      <c r="CW559526" s="2195"/>
    </row>
    <row r="559550" spans="101:101">
      <c r="CW559550" s="2210"/>
    </row>
    <row r="559551" spans="101:101">
      <c r="CW559551" s="2195"/>
    </row>
    <row r="559575" spans="101:101">
      <c r="CW559575" s="2210"/>
    </row>
    <row r="559576" spans="101:101">
      <c r="CW559576" s="2195"/>
    </row>
    <row r="559600" spans="101:101">
      <c r="CW559600" s="2210"/>
    </row>
    <row r="559601" spans="101:101">
      <c r="CW559601" s="2195"/>
    </row>
    <row r="559625" spans="101:101">
      <c r="CW559625" s="2210"/>
    </row>
    <row r="559626" spans="101:101">
      <c r="CW559626" s="2195"/>
    </row>
    <row r="559650" spans="101:101">
      <c r="CW559650" s="2210"/>
    </row>
    <row r="559651" spans="101:101">
      <c r="CW559651" s="2195"/>
    </row>
    <row r="559675" spans="101:101">
      <c r="CW559675" s="2210"/>
    </row>
    <row r="559676" spans="101:101">
      <c r="CW559676" s="2195"/>
    </row>
    <row r="559700" spans="101:101">
      <c r="CW559700" s="2210"/>
    </row>
    <row r="559701" spans="101:101">
      <c r="CW559701" s="2195"/>
    </row>
    <row r="559725" spans="101:101">
      <c r="CW559725" s="2210"/>
    </row>
    <row r="559726" spans="101:101">
      <c r="CW559726" s="2195"/>
    </row>
    <row r="559750" spans="101:101">
      <c r="CW559750" s="2210"/>
    </row>
    <row r="559751" spans="101:101">
      <c r="CW559751" s="2195"/>
    </row>
    <row r="559775" spans="101:101">
      <c r="CW559775" s="2210"/>
    </row>
    <row r="559776" spans="101:101">
      <c r="CW559776" s="2195"/>
    </row>
    <row r="559800" spans="101:101">
      <c r="CW559800" s="2210"/>
    </row>
    <row r="559801" spans="101:101">
      <c r="CW559801" s="2195"/>
    </row>
    <row r="559825" spans="101:101">
      <c r="CW559825" s="2210"/>
    </row>
    <row r="559826" spans="101:101">
      <c r="CW559826" s="2195"/>
    </row>
    <row r="559850" spans="101:101">
      <c r="CW559850" s="2210"/>
    </row>
    <row r="559851" spans="101:101">
      <c r="CW559851" s="2195"/>
    </row>
    <row r="559875" spans="101:101">
      <c r="CW559875" s="2210"/>
    </row>
    <row r="559876" spans="101:101">
      <c r="CW559876" s="2195"/>
    </row>
    <row r="559900" spans="101:101">
      <c r="CW559900" s="2210"/>
    </row>
    <row r="559901" spans="101:101">
      <c r="CW559901" s="2195"/>
    </row>
    <row r="559925" spans="101:101">
      <c r="CW559925" s="2210"/>
    </row>
    <row r="559926" spans="101:101">
      <c r="CW559926" s="2195"/>
    </row>
    <row r="559950" spans="101:101">
      <c r="CW559950" s="2210"/>
    </row>
    <row r="559951" spans="101:101">
      <c r="CW559951" s="2195"/>
    </row>
    <row r="559975" spans="101:101">
      <c r="CW559975" s="2210"/>
    </row>
    <row r="559976" spans="101:101">
      <c r="CW559976" s="2195"/>
    </row>
    <row r="560000" spans="101:101">
      <c r="CW560000" s="2210"/>
    </row>
    <row r="560001" spans="101:101">
      <c r="CW560001" s="2195"/>
    </row>
    <row r="560025" spans="101:101">
      <c r="CW560025" s="2210"/>
    </row>
    <row r="560026" spans="101:101">
      <c r="CW560026" s="2195"/>
    </row>
    <row r="560050" spans="101:101">
      <c r="CW560050" s="2210"/>
    </row>
    <row r="560051" spans="101:101">
      <c r="CW560051" s="2195"/>
    </row>
    <row r="560075" spans="101:101">
      <c r="CW560075" s="2210"/>
    </row>
    <row r="560076" spans="101:101">
      <c r="CW560076" s="2195"/>
    </row>
    <row r="560100" spans="101:101">
      <c r="CW560100" s="2210"/>
    </row>
    <row r="560101" spans="101:101">
      <c r="CW560101" s="2195"/>
    </row>
    <row r="560125" spans="101:101">
      <c r="CW560125" s="2210"/>
    </row>
    <row r="560126" spans="101:101">
      <c r="CW560126" s="2195"/>
    </row>
    <row r="560150" spans="101:101">
      <c r="CW560150" s="2210"/>
    </row>
    <row r="560151" spans="101:101">
      <c r="CW560151" s="2195"/>
    </row>
    <row r="560175" spans="101:101">
      <c r="CW560175" s="2210"/>
    </row>
    <row r="560176" spans="101:101">
      <c r="CW560176" s="2195"/>
    </row>
    <row r="560200" spans="101:101">
      <c r="CW560200" s="2210"/>
    </row>
    <row r="560201" spans="101:101">
      <c r="CW560201" s="2195"/>
    </row>
    <row r="560225" spans="101:101">
      <c r="CW560225" s="2210"/>
    </row>
    <row r="560226" spans="101:101">
      <c r="CW560226" s="2195"/>
    </row>
    <row r="560250" spans="101:101">
      <c r="CW560250" s="2210"/>
    </row>
    <row r="560251" spans="101:101">
      <c r="CW560251" s="2195"/>
    </row>
    <row r="560275" spans="101:101">
      <c r="CW560275" s="2210"/>
    </row>
    <row r="560276" spans="101:101">
      <c r="CW560276" s="2195"/>
    </row>
    <row r="560300" spans="101:101">
      <c r="CW560300" s="2210"/>
    </row>
    <row r="560301" spans="101:101">
      <c r="CW560301" s="2195"/>
    </row>
    <row r="560325" spans="101:101">
      <c r="CW560325" s="2210"/>
    </row>
    <row r="560326" spans="101:101">
      <c r="CW560326" s="2195"/>
    </row>
    <row r="560350" spans="101:101">
      <c r="CW560350" s="2210"/>
    </row>
    <row r="560351" spans="101:101">
      <c r="CW560351" s="2195"/>
    </row>
    <row r="560375" spans="101:101">
      <c r="CW560375" s="2210"/>
    </row>
    <row r="560376" spans="101:101">
      <c r="CW560376" s="2195"/>
    </row>
    <row r="560400" spans="101:101">
      <c r="CW560400" s="2210"/>
    </row>
    <row r="560401" spans="101:101">
      <c r="CW560401" s="2195"/>
    </row>
    <row r="560425" spans="101:101">
      <c r="CW560425" s="2210"/>
    </row>
    <row r="560426" spans="101:101">
      <c r="CW560426" s="2195"/>
    </row>
    <row r="560450" spans="101:101">
      <c r="CW560450" s="2210"/>
    </row>
    <row r="560451" spans="101:101">
      <c r="CW560451" s="2195"/>
    </row>
    <row r="560475" spans="101:101">
      <c r="CW560475" s="2210"/>
    </row>
    <row r="560476" spans="101:101">
      <c r="CW560476" s="2195"/>
    </row>
    <row r="560500" spans="101:101">
      <c r="CW560500" s="2210"/>
    </row>
    <row r="560501" spans="101:101">
      <c r="CW560501" s="2195"/>
    </row>
    <row r="560525" spans="101:101">
      <c r="CW560525" s="2210"/>
    </row>
    <row r="560526" spans="101:101">
      <c r="CW560526" s="2195"/>
    </row>
    <row r="560550" spans="101:101">
      <c r="CW560550" s="2210"/>
    </row>
    <row r="560551" spans="101:101">
      <c r="CW560551" s="2195"/>
    </row>
    <row r="560575" spans="101:101">
      <c r="CW560575" s="2210"/>
    </row>
    <row r="560576" spans="101:101">
      <c r="CW560576" s="2195"/>
    </row>
    <row r="560600" spans="101:101">
      <c r="CW560600" s="2210"/>
    </row>
    <row r="560601" spans="101:101">
      <c r="CW560601" s="2195"/>
    </row>
    <row r="560625" spans="101:101">
      <c r="CW560625" s="2210"/>
    </row>
    <row r="560626" spans="101:101">
      <c r="CW560626" s="2195"/>
    </row>
    <row r="560650" spans="101:101">
      <c r="CW560650" s="2210"/>
    </row>
    <row r="560651" spans="101:101">
      <c r="CW560651" s="2195"/>
    </row>
    <row r="560675" spans="101:101">
      <c r="CW560675" s="2210"/>
    </row>
    <row r="560676" spans="101:101">
      <c r="CW560676" s="2195"/>
    </row>
    <row r="560700" spans="101:101">
      <c r="CW560700" s="2210"/>
    </row>
    <row r="560701" spans="101:101">
      <c r="CW560701" s="2195"/>
    </row>
    <row r="560725" spans="101:101">
      <c r="CW560725" s="2210"/>
    </row>
    <row r="560726" spans="101:101">
      <c r="CW560726" s="2195"/>
    </row>
    <row r="560750" spans="101:101">
      <c r="CW560750" s="2210"/>
    </row>
    <row r="560751" spans="101:101">
      <c r="CW560751" s="2195"/>
    </row>
    <row r="560775" spans="101:101">
      <c r="CW560775" s="2210"/>
    </row>
    <row r="560776" spans="101:101">
      <c r="CW560776" s="2195"/>
    </row>
    <row r="560800" spans="101:101">
      <c r="CW560800" s="2210"/>
    </row>
    <row r="560801" spans="101:101">
      <c r="CW560801" s="2195"/>
    </row>
    <row r="560825" spans="101:101">
      <c r="CW560825" s="2210"/>
    </row>
    <row r="560826" spans="101:101">
      <c r="CW560826" s="2195"/>
    </row>
    <row r="560850" spans="101:101">
      <c r="CW560850" s="2210"/>
    </row>
    <row r="560851" spans="101:101">
      <c r="CW560851" s="2195"/>
    </row>
    <row r="560875" spans="101:101">
      <c r="CW560875" s="2210"/>
    </row>
    <row r="560876" spans="101:101">
      <c r="CW560876" s="2195"/>
    </row>
    <row r="560900" spans="101:101">
      <c r="CW560900" s="2210"/>
    </row>
    <row r="560901" spans="101:101">
      <c r="CW560901" s="2195"/>
    </row>
    <row r="560925" spans="101:101">
      <c r="CW560925" s="2210"/>
    </row>
    <row r="560926" spans="101:101">
      <c r="CW560926" s="2195"/>
    </row>
    <row r="560950" spans="101:101">
      <c r="CW560950" s="2210"/>
    </row>
    <row r="560951" spans="101:101">
      <c r="CW560951" s="2195"/>
    </row>
    <row r="560975" spans="101:101">
      <c r="CW560975" s="2210"/>
    </row>
    <row r="560976" spans="101:101">
      <c r="CW560976" s="2195"/>
    </row>
    <row r="561000" spans="101:101">
      <c r="CW561000" s="2210"/>
    </row>
    <row r="561001" spans="101:101">
      <c r="CW561001" s="2195"/>
    </row>
    <row r="561025" spans="101:101">
      <c r="CW561025" s="2210"/>
    </row>
    <row r="561026" spans="101:101">
      <c r="CW561026" s="2195"/>
    </row>
    <row r="561050" spans="101:101">
      <c r="CW561050" s="2210"/>
    </row>
    <row r="561051" spans="101:101">
      <c r="CW561051" s="2195"/>
    </row>
    <row r="561075" spans="101:101">
      <c r="CW561075" s="2210"/>
    </row>
    <row r="561076" spans="101:101">
      <c r="CW561076" s="2195"/>
    </row>
    <row r="561100" spans="101:101">
      <c r="CW561100" s="2210"/>
    </row>
    <row r="561101" spans="101:101">
      <c r="CW561101" s="2195"/>
    </row>
    <row r="561125" spans="101:101">
      <c r="CW561125" s="2210"/>
    </row>
    <row r="561126" spans="101:101">
      <c r="CW561126" s="2195"/>
    </row>
    <row r="561150" spans="101:101">
      <c r="CW561150" s="2210"/>
    </row>
    <row r="561151" spans="101:101">
      <c r="CW561151" s="2195"/>
    </row>
    <row r="561175" spans="101:101">
      <c r="CW561175" s="2210"/>
    </row>
    <row r="561176" spans="101:101">
      <c r="CW561176" s="2195"/>
    </row>
    <row r="561200" spans="101:101">
      <c r="CW561200" s="2210"/>
    </row>
    <row r="561201" spans="101:101">
      <c r="CW561201" s="2195"/>
    </row>
    <row r="561225" spans="101:101">
      <c r="CW561225" s="2210"/>
    </row>
    <row r="561226" spans="101:101">
      <c r="CW561226" s="2195"/>
    </row>
    <row r="561250" spans="101:101">
      <c r="CW561250" s="2210"/>
    </row>
    <row r="561251" spans="101:101">
      <c r="CW561251" s="2195"/>
    </row>
    <row r="561275" spans="101:101">
      <c r="CW561275" s="2210"/>
    </row>
    <row r="561276" spans="101:101">
      <c r="CW561276" s="2195"/>
    </row>
    <row r="561300" spans="101:101">
      <c r="CW561300" s="2210"/>
    </row>
    <row r="561301" spans="101:101">
      <c r="CW561301" s="2195"/>
    </row>
    <row r="561325" spans="101:101">
      <c r="CW561325" s="2210"/>
    </row>
    <row r="561326" spans="101:101">
      <c r="CW561326" s="2195"/>
    </row>
    <row r="561350" spans="101:101">
      <c r="CW561350" s="2210"/>
    </row>
    <row r="561351" spans="101:101">
      <c r="CW561351" s="2195"/>
    </row>
    <row r="561375" spans="101:101">
      <c r="CW561375" s="2210"/>
    </row>
    <row r="561376" spans="101:101">
      <c r="CW561376" s="2195"/>
    </row>
    <row r="561400" spans="101:101">
      <c r="CW561400" s="2210"/>
    </row>
    <row r="561401" spans="101:101">
      <c r="CW561401" s="2195"/>
    </row>
    <row r="561425" spans="101:101">
      <c r="CW561425" s="2210"/>
    </row>
    <row r="561426" spans="101:101">
      <c r="CW561426" s="2195"/>
    </row>
    <row r="561450" spans="101:101">
      <c r="CW561450" s="2210"/>
    </row>
    <row r="561451" spans="101:101">
      <c r="CW561451" s="2195"/>
    </row>
    <row r="561475" spans="101:101">
      <c r="CW561475" s="2210"/>
    </row>
    <row r="561476" spans="101:101">
      <c r="CW561476" s="2195"/>
    </row>
    <row r="561500" spans="101:101">
      <c r="CW561500" s="2210"/>
    </row>
    <row r="561501" spans="101:101">
      <c r="CW561501" s="2195"/>
    </row>
    <row r="561525" spans="101:101">
      <c r="CW561525" s="2210"/>
    </row>
    <row r="561526" spans="101:101">
      <c r="CW561526" s="2195"/>
    </row>
    <row r="561550" spans="101:101">
      <c r="CW561550" s="2210"/>
    </row>
    <row r="561551" spans="101:101">
      <c r="CW561551" s="2195"/>
    </row>
    <row r="561575" spans="101:101">
      <c r="CW561575" s="2210"/>
    </row>
    <row r="561576" spans="101:101">
      <c r="CW561576" s="2195"/>
    </row>
    <row r="561600" spans="101:101">
      <c r="CW561600" s="2210"/>
    </row>
    <row r="561601" spans="101:101">
      <c r="CW561601" s="2195"/>
    </row>
    <row r="561625" spans="101:101">
      <c r="CW561625" s="2210"/>
    </row>
    <row r="561626" spans="101:101">
      <c r="CW561626" s="2195"/>
    </row>
    <row r="561650" spans="101:101">
      <c r="CW561650" s="2210"/>
    </row>
    <row r="561651" spans="101:101">
      <c r="CW561651" s="2195"/>
    </row>
    <row r="561675" spans="101:101">
      <c r="CW561675" s="2210"/>
    </row>
    <row r="561676" spans="101:101">
      <c r="CW561676" s="2195"/>
    </row>
    <row r="561700" spans="101:101">
      <c r="CW561700" s="2210"/>
    </row>
    <row r="561701" spans="101:101">
      <c r="CW561701" s="2195"/>
    </row>
    <row r="561725" spans="101:101">
      <c r="CW561725" s="2210"/>
    </row>
    <row r="561726" spans="101:101">
      <c r="CW561726" s="2195"/>
    </row>
    <row r="561750" spans="101:101">
      <c r="CW561750" s="2210"/>
    </row>
    <row r="561751" spans="101:101">
      <c r="CW561751" s="2195"/>
    </row>
    <row r="561775" spans="101:101">
      <c r="CW561775" s="2210"/>
    </row>
    <row r="561776" spans="101:101">
      <c r="CW561776" s="2195"/>
    </row>
    <row r="561800" spans="101:101">
      <c r="CW561800" s="2210"/>
    </row>
    <row r="561801" spans="101:101">
      <c r="CW561801" s="2195"/>
    </row>
    <row r="561825" spans="101:101">
      <c r="CW561825" s="2210"/>
    </row>
    <row r="561826" spans="101:101">
      <c r="CW561826" s="2195"/>
    </row>
    <row r="561850" spans="101:101">
      <c r="CW561850" s="2210"/>
    </row>
    <row r="561851" spans="101:101">
      <c r="CW561851" s="2195"/>
    </row>
    <row r="561875" spans="101:101">
      <c r="CW561875" s="2210"/>
    </row>
    <row r="561876" spans="101:101">
      <c r="CW561876" s="2195"/>
    </row>
    <row r="561900" spans="101:101">
      <c r="CW561900" s="2210"/>
    </row>
    <row r="561901" spans="101:101">
      <c r="CW561901" s="2195"/>
    </row>
    <row r="561925" spans="101:101">
      <c r="CW561925" s="2210"/>
    </row>
    <row r="561926" spans="101:101">
      <c r="CW561926" s="2195"/>
    </row>
    <row r="561950" spans="101:101">
      <c r="CW561950" s="2210"/>
    </row>
    <row r="561951" spans="101:101">
      <c r="CW561951" s="2195"/>
    </row>
    <row r="561975" spans="101:101">
      <c r="CW561975" s="2210"/>
    </row>
    <row r="561976" spans="101:101">
      <c r="CW561976" s="2195"/>
    </row>
    <row r="562000" spans="101:101">
      <c r="CW562000" s="2210"/>
    </row>
    <row r="562001" spans="101:101">
      <c r="CW562001" s="2195"/>
    </row>
    <row r="562025" spans="101:101">
      <c r="CW562025" s="2210"/>
    </row>
    <row r="562026" spans="101:101">
      <c r="CW562026" s="2195"/>
    </row>
    <row r="562050" spans="101:101">
      <c r="CW562050" s="2210"/>
    </row>
    <row r="562051" spans="101:101">
      <c r="CW562051" s="2195"/>
    </row>
    <row r="562075" spans="101:101">
      <c r="CW562075" s="2210"/>
    </row>
    <row r="562076" spans="101:101">
      <c r="CW562076" s="2195"/>
    </row>
    <row r="562100" spans="101:101">
      <c r="CW562100" s="2210"/>
    </row>
    <row r="562101" spans="101:101">
      <c r="CW562101" s="2195"/>
    </row>
    <row r="562125" spans="101:101">
      <c r="CW562125" s="2210"/>
    </row>
    <row r="562126" spans="101:101">
      <c r="CW562126" s="2195"/>
    </row>
    <row r="562150" spans="101:101">
      <c r="CW562150" s="2210"/>
    </row>
    <row r="562151" spans="101:101">
      <c r="CW562151" s="2195"/>
    </row>
    <row r="562175" spans="101:101">
      <c r="CW562175" s="2210"/>
    </row>
    <row r="562176" spans="101:101">
      <c r="CW562176" s="2195"/>
    </row>
    <row r="562200" spans="101:101">
      <c r="CW562200" s="2210"/>
    </row>
    <row r="562201" spans="101:101">
      <c r="CW562201" s="2195"/>
    </row>
    <row r="562225" spans="101:101">
      <c r="CW562225" s="2210"/>
    </row>
    <row r="562226" spans="101:101">
      <c r="CW562226" s="2195"/>
    </row>
    <row r="562250" spans="101:101">
      <c r="CW562250" s="2210"/>
    </row>
    <row r="562251" spans="101:101">
      <c r="CW562251" s="2195"/>
    </row>
    <row r="562275" spans="101:101">
      <c r="CW562275" s="2210"/>
    </row>
    <row r="562276" spans="101:101">
      <c r="CW562276" s="2195"/>
    </row>
    <row r="562300" spans="101:101">
      <c r="CW562300" s="2210"/>
    </row>
    <row r="562301" spans="101:101">
      <c r="CW562301" s="2195"/>
    </row>
    <row r="562325" spans="101:101">
      <c r="CW562325" s="2210"/>
    </row>
    <row r="562326" spans="101:101">
      <c r="CW562326" s="2195"/>
    </row>
    <row r="562350" spans="101:101">
      <c r="CW562350" s="2210"/>
    </row>
    <row r="562351" spans="101:101">
      <c r="CW562351" s="2195"/>
    </row>
    <row r="562375" spans="101:101">
      <c r="CW562375" s="2210"/>
    </row>
    <row r="562376" spans="101:101">
      <c r="CW562376" s="2195"/>
    </row>
    <row r="562400" spans="101:101">
      <c r="CW562400" s="2210"/>
    </row>
    <row r="562401" spans="101:101">
      <c r="CW562401" s="2195"/>
    </row>
    <row r="562425" spans="101:101">
      <c r="CW562425" s="2210"/>
    </row>
    <row r="562426" spans="101:101">
      <c r="CW562426" s="2195"/>
    </row>
    <row r="562450" spans="101:101">
      <c r="CW562450" s="2210"/>
    </row>
    <row r="562451" spans="101:101">
      <c r="CW562451" s="2195"/>
    </row>
    <row r="562475" spans="101:101">
      <c r="CW562475" s="2210"/>
    </row>
    <row r="562476" spans="101:101">
      <c r="CW562476" s="2195"/>
    </row>
    <row r="562500" spans="101:101">
      <c r="CW562500" s="2210"/>
    </row>
    <row r="562501" spans="101:101">
      <c r="CW562501" s="2195"/>
    </row>
    <row r="562525" spans="101:101">
      <c r="CW562525" s="2210"/>
    </row>
    <row r="562526" spans="101:101">
      <c r="CW562526" s="2195"/>
    </row>
    <row r="562550" spans="101:101">
      <c r="CW562550" s="2210"/>
    </row>
    <row r="562551" spans="101:101">
      <c r="CW562551" s="2195"/>
    </row>
    <row r="562575" spans="101:101">
      <c r="CW562575" s="2210"/>
    </row>
    <row r="562576" spans="101:101">
      <c r="CW562576" s="2195"/>
    </row>
    <row r="562600" spans="101:101">
      <c r="CW562600" s="2210"/>
    </row>
    <row r="562601" spans="101:101">
      <c r="CW562601" s="2195"/>
    </row>
    <row r="562625" spans="101:101">
      <c r="CW562625" s="2210"/>
    </row>
    <row r="562626" spans="101:101">
      <c r="CW562626" s="2195"/>
    </row>
    <row r="562650" spans="101:101">
      <c r="CW562650" s="2210"/>
    </row>
    <row r="562651" spans="101:101">
      <c r="CW562651" s="2195"/>
    </row>
    <row r="562675" spans="101:101">
      <c r="CW562675" s="2210"/>
    </row>
    <row r="562676" spans="101:101">
      <c r="CW562676" s="2195"/>
    </row>
    <row r="562700" spans="101:101">
      <c r="CW562700" s="2210"/>
    </row>
    <row r="562701" spans="101:101">
      <c r="CW562701" s="2195"/>
    </row>
    <row r="562725" spans="101:101">
      <c r="CW562725" s="2210"/>
    </row>
    <row r="562726" spans="101:101">
      <c r="CW562726" s="2195"/>
    </row>
    <row r="562750" spans="101:101">
      <c r="CW562750" s="2210"/>
    </row>
    <row r="562751" spans="101:101">
      <c r="CW562751" s="2195"/>
    </row>
    <row r="562775" spans="101:101">
      <c r="CW562775" s="2210"/>
    </row>
    <row r="562776" spans="101:101">
      <c r="CW562776" s="2195"/>
    </row>
    <row r="562800" spans="101:101">
      <c r="CW562800" s="2210"/>
    </row>
    <row r="562801" spans="101:101">
      <c r="CW562801" s="2195"/>
    </row>
    <row r="562825" spans="101:101">
      <c r="CW562825" s="2210"/>
    </row>
    <row r="562826" spans="101:101">
      <c r="CW562826" s="2195"/>
    </row>
    <row r="562850" spans="101:101">
      <c r="CW562850" s="2210"/>
    </row>
    <row r="562851" spans="101:101">
      <c r="CW562851" s="2195"/>
    </row>
    <row r="562875" spans="101:101">
      <c r="CW562875" s="2210"/>
    </row>
    <row r="562876" spans="101:101">
      <c r="CW562876" s="2195"/>
    </row>
    <row r="562900" spans="101:101">
      <c r="CW562900" s="2210"/>
    </row>
    <row r="562901" spans="101:101">
      <c r="CW562901" s="2195"/>
    </row>
    <row r="562925" spans="101:101">
      <c r="CW562925" s="2210"/>
    </row>
    <row r="562926" spans="101:101">
      <c r="CW562926" s="2195"/>
    </row>
    <row r="562950" spans="101:101">
      <c r="CW562950" s="2210"/>
    </row>
    <row r="562951" spans="101:101">
      <c r="CW562951" s="2195"/>
    </row>
    <row r="562975" spans="101:101">
      <c r="CW562975" s="2210"/>
    </row>
    <row r="562976" spans="101:101">
      <c r="CW562976" s="2195"/>
    </row>
    <row r="563000" spans="101:101">
      <c r="CW563000" s="2210"/>
    </row>
    <row r="563001" spans="101:101">
      <c r="CW563001" s="2195"/>
    </row>
    <row r="563025" spans="101:101">
      <c r="CW563025" s="2210"/>
    </row>
    <row r="563026" spans="101:101">
      <c r="CW563026" s="2195"/>
    </row>
    <row r="563050" spans="101:101">
      <c r="CW563050" s="2210"/>
    </row>
    <row r="563051" spans="101:101">
      <c r="CW563051" s="2195"/>
    </row>
    <row r="563075" spans="101:101">
      <c r="CW563075" s="2210"/>
    </row>
    <row r="563076" spans="101:101">
      <c r="CW563076" s="2195"/>
    </row>
    <row r="563100" spans="101:101">
      <c r="CW563100" s="2210"/>
    </row>
    <row r="563101" spans="101:101">
      <c r="CW563101" s="2195"/>
    </row>
    <row r="563125" spans="101:101">
      <c r="CW563125" s="2210"/>
    </row>
    <row r="563126" spans="101:101">
      <c r="CW563126" s="2195"/>
    </row>
    <row r="563150" spans="101:101">
      <c r="CW563150" s="2210"/>
    </row>
    <row r="563151" spans="101:101">
      <c r="CW563151" s="2195"/>
    </row>
    <row r="563175" spans="101:101">
      <c r="CW563175" s="2210"/>
    </row>
    <row r="563176" spans="101:101">
      <c r="CW563176" s="2195"/>
    </row>
    <row r="563200" spans="101:101">
      <c r="CW563200" s="2210"/>
    </row>
    <row r="563201" spans="101:101">
      <c r="CW563201" s="2195"/>
    </row>
    <row r="563225" spans="101:101">
      <c r="CW563225" s="2210"/>
    </row>
    <row r="563226" spans="101:101">
      <c r="CW563226" s="2195"/>
    </row>
    <row r="563250" spans="101:101">
      <c r="CW563250" s="2210"/>
    </row>
    <row r="563251" spans="101:101">
      <c r="CW563251" s="2195"/>
    </row>
    <row r="563275" spans="101:101">
      <c r="CW563275" s="2210"/>
    </row>
    <row r="563276" spans="101:101">
      <c r="CW563276" s="2195"/>
    </row>
    <row r="563300" spans="101:101">
      <c r="CW563300" s="2210"/>
    </row>
    <row r="563301" spans="101:101">
      <c r="CW563301" s="2195"/>
    </row>
    <row r="563325" spans="101:101">
      <c r="CW563325" s="2210"/>
    </row>
    <row r="563326" spans="101:101">
      <c r="CW563326" s="2195"/>
    </row>
    <row r="563350" spans="101:101">
      <c r="CW563350" s="2210"/>
    </row>
    <row r="563351" spans="101:101">
      <c r="CW563351" s="2195"/>
    </row>
    <row r="563375" spans="101:101">
      <c r="CW563375" s="2210"/>
    </row>
    <row r="563376" spans="101:101">
      <c r="CW563376" s="2195"/>
    </row>
    <row r="563400" spans="101:101">
      <c r="CW563400" s="2210"/>
    </row>
    <row r="563401" spans="101:101">
      <c r="CW563401" s="2195"/>
    </row>
    <row r="563425" spans="101:101">
      <c r="CW563425" s="2210"/>
    </row>
    <row r="563426" spans="101:101">
      <c r="CW563426" s="2195"/>
    </row>
    <row r="563450" spans="101:101">
      <c r="CW563450" s="2210"/>
    </row>
    <row r="563451" spans="101:101">
      <c r="CW563451" s="2195"/>
    </row>
    <row r="563475" spans="101:101">
      <c r="CW563475" s="2210"/>
    </row>
    <row r="563476" spans="101:101">
      <c r="CW563476" s="2195"/>
    </row>
    <row r="563500" spans="101:101">
      <c r="CW563500" s="2210"/>
    </row>
    <row r="563501" spans="101:101">
      <c r="CW563501" s="2195"/>
    </row>
    <row r="563525" spans="101:101">
      <c r="CW563525" s="2210"/>
    </row>
    <row r="563526" spans="101:101">
      <c r="CW563526" s="2195"/>
    </row>
    <row r="563550" spans="101:101">
      <c r="CW563550" s="2210"/>
    </row>
    <row r="563551" spans="101:101">
      <c r="CW563551" s="2195"/>
    </row>
    <row r="563575" spans="101:101">
      <c r="CW563575" s="2210"/>
    </row>
    <row r="563576" spans="101:101">
      <c r="CW563576" s="2195"/>
    </row>
    <row r="563600" spans="101:101">
      <c r="CW563600" s="2210"/>
    </row>
    <row r="563601" spans="101:101">
      <c r="CW563601" s="2195"/>
    </row>
    <row r="563625" spans="101:101">
      <c r="CW563625" s="2210"/>
    </row>
    <row r="563626" spans="101:101">
      <c r="CW563626" s="2195"/>
    </row>
    <row r="563650" spans="101:101">
      <c r="CW563650" s="2210"/>
    </row>
    <row r="563651" spans="101:101">
      <c r="CW563651" s="2195"/>
    </row>
    <row r="563675" spans="101:101">
      <c r="CW563675" s="2210"/>
    </row>
    <row r="563676" spans="101:101">
      <c r="CW563676" s="2195"/>
    </row>
    <row r="563700" spans="101:101">
      <c r="CW563700" s="2210"/>
    </row>
    <row r="563701" spans="101:101">
      <c r="CW563701" s="2195"/>
    </row>
    <row r="563725" spans="101:101">
      <c r="CW563725" s="2210"/>
    </row>
    <row r="563726" spans="101:101">
      <c r="CW563726" s="2195"/>
    </row>
    <row r="563750" spans="101:101">
      <c r="CW563750" s="2210"/>
    </row>
    <row r="563751" spans="101:101">
      <c r="CW563751" s="2195"/>
    </row>
    <row r="563775" spans="101:101">
      <c r="CW563775" s="2210"/>
    </row>
    <row r="563776" spans="101:101">
      <c r="CW563776" s="2195"/>
    </row>
    <row r="563800" spans="101:101">
      <c r="CW563800" s="2210"/>
    </row>
    <row r="563801" spans="101:101">
      <c r="CW563801" s="2195"/>
    </row>
    <row r="563825" spans="101:101">
      <c r="CW563825" s="2210"/>
    </row>
    <row r="563826" spans="101:101">
      <c r="CW563826" s="2195"/>
    </row>
    <row r="563850" spans="101:101">
      <c r="CW563850" s="2210"/>
    </row>
    <row r="563851" spans="101:101">
      <c r="CW563851" s="2195"/>
    </row>
    <row r="563875" spans="101:101">
      <c r="CW563875" s="2210"/>
    </row>
    <row r="563876" spans="101:101">
      <c r="CW563876" s="2195"/>
    </row>
    <row r="563900" spans="101:101">
      <c r="CW563900" s="2210"/>
    </row>
    <row r="563901" spans="101:101">
      <c r="CW563901" s="2195"/>
    </row>
    <row r="563925" spans="101:101">
      <c r="CW563925" s="2210"/>
    </row>
    <row r="563926" spans="101:101">
      <c r="CW563926" s="2195"/>
    </row>
    <row r="563950" spans="101:101">
      <c r="CW563950" s="2210"/>
    </row>
    <row r="563951" spans="101:101">
      <c r="CW563951" s="2195"/>
    </row>
    <row r="563975" spans="101:101">
      <c r="CW563975" s="2210"/>
    </row>
    <row r="563976" spans="101:101">
      <c r="CW563976" s="2195"/>
    </row>
    <row r="564000" spans="101:101">
      <c r="CW564000" s="2210"/>
    </row>
    <row r="564001" spans="101:101">
      <c r="CW564001" s="2195"/>
    </row>
    <row r="564025" spans="101:101">
      <c r="CW564025" s="2210"/>
    </row>
    <row r="564026" spans="101:101">
      <c r="CW564026" s="2195"/>
    </row>
    <row r="564050" spans="101:101">
      <c r="CW564050" s="2210"/>
    </row>
    <row r="564051" spans="101:101">
      <c r="CW564051" s="2195"/>
    </row>
    <row r="564075" spans="101:101">
      <c r="CW564075" s="2210"/>
    </row>
    <row r="564076" spans="101:101">
      <c r="CW564076" s="2195"/>
    </row>
    <row r="564100" spans="101:101">
      <c r="CW564100" s="2210"/>
    </row>
    <row r="564101" spans="101:101">
      <c r="CW564101" s="2195"/>
    </row>
    <row r="564125" spans="101:101">
      <c r="CW564125" s="2210"/>
    </row>
    <row r="564126" spans="101:101">
      <c r="CW564126" s="2195"/>
    </row>
    <row r="564150" spans="101:101">
      <c r="CW564150" s="2210"/>
    </row>
    <row r="564151" spans="101:101">
      <c r="CW564151" s="2195"/>
    </row>
    <row r="564175" spans="101:101">
      <c r="CW564175" s="2210"/>
    </row>
    <row r="564176" spans="101:101">
      <c r="CW564176" s="2195"/>
    </row>
    <row r="564200" spans="101:101">
      <c r="CW564200" s="2210"/>
    </row>
    <row r="564201" spans="101:101">
      <c r="CW564201" s="2195"/>
    </row>
    <row r="564225" spans="101:101">
      <c r="CW564225" s="2210"/>
    </row>
    <row r="564226" spans="101:101">
      <c r="CW564226" s="2195"/>
    </row>
    <row r="564250" spans="101:101">
      <c r="CW564250" s="2210"/>
    </row>
    <row r="564251" spans="101:101">
      <c r="CW564251" s="2195"/>
    </row>
    <row r="564275" spans="101:101">
      <c r="CW564275" s="2210"/>
    </row>
    <row r="564276" spans="101:101">
      <c r="CW564276" s="2195"/>
    </row>
    <row r="564300" spans="101:101">
      <c r="CW564300" s="2210"/>
    </row>
    <row r="564301" spans="101:101">
      <c r="CW564301" s="2195"/>
    </row>
    <row r="564325" spans="101:101">
      <c r="CW564325" s="2210"/>
    </row>
    <row r="564326" spans="101:101">
      <c r="CW564326" s="2195"/>
    </row>
    <row r="564350" spans="101:101">
      <c r="CW564350" s="2210"/>
    </row>
    <row r="564351" spans="101:101">
      <c r="CW564351" s="2195"/>
    </row>
    <row r="564375" spans="101:101">
      <c r="CW564375" s="2210"/>
    </row>
    <row r="564376" spans="101:101">
      <c r="CW564376" s="2195"/>
    </row>
    <row r="564400" spans="101:101">
      <c r="CW564400" s="2210"/>
    </row>
    <row r="564401" spans="101:101">
      <c r="CW564401" s="2195"/>
    </row>
    <row r="564425" spans="101:101">
      <c r="CW564425" s="2210"/>
    </row>
    <row r="564426" spans="101:101">
      <c r="CW564426" s="2195"/>
    </row>
    <row r="564450" spans="101:101">
      <c r="CW564450" s="2210"/>
    </row>
    <row r="564451" spans="101:101">
      <c r="CW564451" s="2195"/>
    </row>
    <row r="564475" spans="101:101">
      <c r="CW564475" s="2210"/>
    </row>
    <row r="564476" spans="101:101">
      <c r="CW564476" s="2195"/>
    </row>
    <row r="564500" spans="101:101">
      <c r="CW564500" s="2210"/>
    </row>
    <row r="564501" spans="101:101">
      <c r="CW564501" s="2195"/>
    </row>
    <row r="564525" spans="101:101">
      <c r="CW564525" s="2210"/>
    </row>
    <row r="564526" spans="101:101">
      <c r="CW564526" s="2195"/>
    </row>
    <row r="564550" spans="101:101">
      <c r="CW564550" s="2210"/>
    </row>
    <row r="564551" spans="101:101">
      <c r="CW564551" s="2195"/>
    </row>
    <row r="564575" spans="101:101">
      <c r="CW564575" s="2210"/>
    </row>
    <row r="564576" spans="101:101">
      <c r="CW564576" s="2195"/>
    </row>
    <row r="564600" spans="101:101">
      <c r="CW564600" s="2210"/>
    </row>
    <row r="564601" spans="101:101">
      <c r="CW564601" s="2195"/>
    </row>
    <row r="564625" spans="101:101">
      <c r="CW564625" s="2210"/>
    </row>
    <row r="564626" spans="101:101">
      <c r="CW564626" s="2195"/>
    </row>
    <row r="564650" spans="101:101">
      <c r="CW564650" s="2210"/>
    </row>
    <row r="564651" spans="101:101">
      <c r="CW564651" s="2195"/>
    </row>
    <row r="564675" spans="101:101">
      <c r="CW564675" s="2210"/>
    </row>
    <row r="564676" spans="101:101">
      <c r="CW564676" s="2195"/>
    </row>
    <row r="564700" spans="101:101">
      <c r="CW564700" s="2210"/>
    </row>
    <row r="564701" spans="101:101">
      <c r="CW564701" s="2195"/>
    </row>
    <row r="564725" spans="101:101">
      <c r="CW564725" s="2210"/>
    </row>
    <row r="564726" spans="101:101">
      <c r="CW564726" s="2195"/>
    </row>
    <row r="564750" spans="101:101">
      <c r="CW564750" s="2210"/>
    </row>
    <row r="564751" spans="101:101">
      <c r="CW564751" s="2195"/>
    </row>
    <row r="564775" spans="101:101">
      <c r="CW564775" s="2210"/>
    </row>
    <row r="564776" spans="101:101">
      <c r="CW564776" s="2195"/>
    </row>
    <row r="564800" spans="101:101">
      <c r="CW564800" s="2210"/>
    </row>
    <row r="564801" spans="101:101">
      <c r="CW564801" s="2195"/>
    </row>
    <row r="564825" spans="101:101">
      <c r="CW564825" s="2210"/>
    </row>
    <row r="564826" spans="101:101">
      <c r="CW564826" s="2195"/>
    </row>
    <row r="564850" spans="101:101">
      <c r="CW564850" s="2210"/>
    </row>
    <row r="564851" spans="101:101">
      <c r="CW564851" s="2195"/>
    </row>
    <row r="564875" spans="101:101">
      <c r="CW564875" s="2210"/>
    </row>
    <row r="564876" spans="101:101">
      <c r="CW564876" s="2195"/>
    </row>
    <row r="564900" spans="101:101">
      <c r="CW564900" s="2210"/>
    </row>
    <row r="564901" spans="101:101">
      <c r="CW564901" s="2195"/>
    </row>
    <row r="564925" spans="101:101">
      <c r="CW564925" s="2210"/>
    </row>
    <row r="564926" spans="101:101">
      <c r="CW564926" s="2195"/>
    </row>
    <row r="564950" spans="101:101">
      <c r="CW564950" s="2210"/>
    </row>
    <row r="564951" spans="101:101">
      <c r="CW564951" s="2195"/>
    </row>
    <row r="564975" spans="101:101">
      <c r="CW564975" s="2210"/>
    </row>
    <row r="564976" spans="101:101">
      <c r="CW564976" s="2195"/>
    </row>
    <row r="565000" spans="101:101">
      <c r="CW565000" s="2210"/>
    </row>
    <row r="565001" spans="101:101">
      <c r="CW565001" s="2195"/>
    </row>
    <row r="565025" spans="101:101">
      <c r="CW565025" s="2210"/>
    </row>
    <row r="565026" spans="101:101">
      <c r="CW565026" s="2195"/>
    </row>
    <row r="565050" spans="101:101">
      <c r="CW565050" s="2210"/>
    </row>
    <row r="565051" spans="101:101">
      <c r="CW565051" s="2195"/>
    </row>
    <row r="565075" spans="101:101">
      <c r="CW565075" s="2210"/>
    </row>
    <row r="565076" spans="101:101">
      <c r="CW565076" s="2195"/>
    </row>
    <row r="565100" spans="101:101">
      <c r="CW565100" s="2210"/>
    </row>
    <row r="565101" spans="101:101">
      <c r="CW565101" s="2195"/>
    </row>
    <row r="565125" spans="101:101">
      <c r="CW565125" s="2210"/>
    </row>
    <row r="565126" spans="101:101">
      <c r="CW565126" s="2195"/>
    </row>
    <row r="565150" spans="101:101">
      <c r="CW565150" s="2210"/>
    </row>
    <row r="565151" spans="101:101">
      <c r="CW565151" s="2195"/>
    </row>
    <row r="565175" spans="101:101">
      <c r="CW565175" s="2210"/>
    </row>
    <row r="565176" spans="101:101">
      <c r="CW565176" s="2195"/>
    </row>
    <row r="565200" spans="101:101">
      <c r="CW565200" s="2210"/>
    </row>
    <row r="565201" spans="101:101">
      <c r="CW565201" s="2195"/>
    </row>
    <row r="565225" spans="101:101">
      <c r="CW565225" s="2210"/>
    </row>
    <row r="565226" spans="101:101">
      <c r="CW565226" s="2195"/>
    </row>
    <row r="565250" spans="101:101">
      <c r="CW565250" s="2210"/>
    </row>
    <row r="565251" spans="101:101">
      <c r="CW565251" s="2195"/>
    </row>
    <row r="565275" spans="101:101">
      <c r="CW565275" s="2210"/>
    </row>
    <row r="565276" spans="101:101">
      <c r="CW565276" s="2195"/>
    </row>
    <row r="565300" spans="101:101">
      <c r="CW565300" s="2210"/>
    </row>
    <row r="565301" spans="101:101">
      <c r="CW565301" s="2195"/>
    </row>
    <row r="565325" spans="101:101">
      <c r="CW565325" s="2210"/>
    </row>
    <row r="565326" spans="101:101">
      <c r="CW565326" s="2195"/>
    </row>
    <row r="565350" spans="101:101">
      <c r="CW565350" s="2210"/>
    </row>
    <row r="565351" spans="101:101">
      <c r="CW565351" s="2195"/>
    </row>
    <row r="565375" spans="101:101">
      <c r="CW565375" s="2210"/>
    </row>
    <row r="565376" spans="101:101">
      <c r="CW565376" s="2195"/>
    </row>
    <row r="565400" spans="101:101">
      <c r="CW565400" s="2210"/>
    </row>
    <row r="565401" spans="101:101">
      <c r="CW565401" s="2195"/>
    </row>
    <row r="565425" spans="101:101">
      <c r="CW565425" s="2210"/>
    </row>
    <row r="565426" spans="101:101">
      <c r="CW565426" s="2195"/>
    </row>
    <row r="565450" spans="101:101">
      <c r="CW565450" s="2210"/>
    </row>
    <row r="565451" spans="101:101">
      <c r="CW565451" s="2195"/>
    </row>
    <row r="565475" spans="101:101">
      <c r="CW565475" s="2210"/>
    </row>
    <row r="565476" spans="101:101">
      <c r="CW565476" s="2195"/>
    </row>
    <row r="565500" spans="101:101">
      <c r="CW565500" s="2210"/>
    </row>
    <row r="565501" spans="101:101">
      <c r="CW565501" s="2195"/>
    </row>
    <row r="565525" spans="101:101">
      <c r="CW565525" s="2210"/>
    </row>
    <row r="565526" spans="101:101">
      <c r="CW565526" s="2195"/>
    </row>
    <row r="565550" spans="101:101">
      <c r="CW565550" s="2210"/>
    </row>
    <row r="565551" spans="101:101">
      <c r="CW565551" s="2195"/>
    </row>
    <row r="565575" spans="101:101">
      <c r="CW565575" s="2210"/>
    </row>
    <row r="565576" spans="101:101">
      <c r="CW565576" s="2195"/>
    </row>
    <row r="565600" spans="101:101">
      <c r="CW565600" s="2210"/>
    </row>
    <row r="565601" spans="101:101">
      <c r="CW565601" s="2195"/>
    </row>
    <row r="565625" spans="101:101">
      <c r="CW565625" s="2210"/>
    </row>
    <row r="565626" spans="101:101">
      <c r="CW565626" s="2195"/>
    </row>
    <row r="565650" spans="101:101">
      <c r="CW565650" s="2210"/>
    </row>
    <row r="565651" spans="101:101">
      <c r="CW565651" s="2195"/>
    </row>
    <row r="565675" spans="101:101">
      <c r="CW565675" s="2210"/>
    </row>
    <row r="565676" spans="101:101">
      <c r="CW565676" s="2195"/>
    </row>
    <row r="565700" spans="101:101">
      <c r="CW565700" s="2210"/>
    </row>
    <row r="565701" spans="101:101">
      <c r="CW565701" s="2195"/>
    </row>
    <row r="565725" spans="101:101">
      <c r="CW565725" s="2210"/>
    </row>
    <row r="565726" spans="101:101">
      <c r="CW565726" s="2195"/>
    </row>
    <row r="565750" spans="101:101">
      <c r="CW565750" s="2210"/>
    </row>
    <row r="565751" spans="101:101">
      <c r="CW565751" s="2195"/>
    </row>
    <row r="565775" spans="101:101">
      <c r="CW565775" s="2210"/>
    </row>
    <row r="565776" spans="101:101">
      <c r="CW565776" s="2195"/>
    </row>
    <row r="565800" spans="101:101">
      <c r="CW565800" s="2210"/>
    </row>
    <row r="565801" spans="101:101">
      <c r="CW565801" s="2195"/>
    </row>
    <row r="565825" spans="101:101">
      <c r="CW565825" s="2210"/>
    </row>
    <row r="565826" spans="101:101">
      <c r="CW565826" s="2195"/>
    </row>
    <row r="565850" spans="101:101">
      <c r="CW565850" s="2210"/>
    </row>
    <row r="565851" spans="101:101">
      <c r="CW565851" s="2195"/>
    </row>
    <row r="565875" spans="101:101">
      <c r="CW565875" s="2210"/>
    </row>
    <row r="565876" spans="101:101">
      <c r="CW565876" s="2195"/>
    </row>
    <row r="565900" spans="101:101">
      <c r="CW565900" s="2210"/>
    </row>
    <row r="565901" spans="101:101">
      <c r="CW565901" s="2195"/>
    </row>
    <row r="565925" spans="101:101">
      <c r="CW565925" s="2210"/>
    </row>
    <row r="565926" spans="101:101">
      <c r="CW565926" s="2195"/>
    </row>
    <row r="565950" spans="101:101">
      <c r="CW565950" s="2210"/>
    </row>
    <row r="565951" spans="101:101">
      <c r="CW565951" s="2195"/>
    </row>
    <row r="565975" spans="101:101">
      <c r="CW565975" s="2210"/>
    </row>
    <row r="565976" spans="101:101">
      <c r="CW565976" s="2195"/>
    </row>
    <row r="566000" spans="101:101">
      <c r="CW566000" s="2210"/>
    </row>
    <row r="566001" spans="101:101">
      <c r="CW566001" s="2195"/>
    </row>
    <row r="566025" spans="101:101">
      <c r="CW566025" s="2210"/>
    </row>
    <row r="566026" spans="101:101">
      <c r="CW566026" s="2195"/>
    </row>
    <row r="566050" spans="101:101">
      <c r="CW566050" s="2210"/>
    </row>
    <row r="566051" spans="101:101">
      <c r="CW566051" s="2195"/>
    </row>
    <row r="566075" spans="101:101">
      <c r="CW566075" s="2210"/>
    </row>
    <row r="566076" spans="101:101">
      <c r="CW566076" s="2195"/>
    </row>
    <row r="566100" spans="101:101">
      <c r="CW566100" s="2210"/>
    </row>
    <row r="566101" spans="101:101">
      <c r="CW566101" s="2195"/>
    </row>
    <row r="566125" spans="101:101">
      <c r="CW566125" s="2210"/>
    </row>
    <row r="566126" spans="101:101">
      <c r="CW566126" s="2195"/>
    </row>
    <row r="566150" spans="101:101">
      <c r="CW566150" s="2210"/>
    </row>
    <row r="566151" spans="101:101">
      <c r="CW566151" s="2195"/>
    </row>
    <row r="566175" spans="101:101">
      <c r="CW566175" s="2210"/>
    </row>
    <row r="566176" spans="101:101">
      <c r="CW566176" s="2195"/>
    </row>
    <row r="566200" spans="101:101">
      <c r="CW566200" s="2210"/>
    </row>
    <row r="566201" spans="101:101">
      <c r="CW566201" s="2195"/>
    </row>
    <row r="566225" spans="101:101">
      <c r="CW566225" s="2210"/>
    </row>
    <row r="566226" spans="101:101">
      <c r="CW566226" s="2195"/>
    </row>
    <row r="566250" spans="101:101">
      <c r="CW566250" s="2210"/>
    </row>
    <row r="566251" spans="101:101">
      <c r="CW566251" s="2195"/>
    </row>
    <row r="566275" spans="101:101">
      <c r="CW566275" s="2210"/>
    </row>
    <row r="566276" spans="101:101">
      <c r="CW566276" s="2195"/>
    </row>
    <row r="566300" spans="101:101">
      <c r="CW566300" s="2210"/>
    </row>
    <row r="566301" spans="101:101">
      <c r="CW566301" s="2195"/>
    </row>
    <row r="566325" spans="101:101">
      <c r="CW566325" s="2210"/>
    </row>
    <row r="566326" spans="101:101">
      <c r="CW566326" s="2195"/>
    </row>
    <row r="566350" spans="101:101">
      <c r="CW566350" s="2210"/>
    </row>
    <row r="566351" spans="101:101">
      <c r="CW566351" s="2195"/>
    </row>
    <row r="566375" spans="101:101">
      <c r="CW566375" s="2210"/>
    </row>
    <row r="566376" spans="101:101">
      <c r="CW566376" s="2195"/>
    </row>
    <row r="566400" spans="101:101">
      <c r="CW566400" s="2210"/>
    </row>
    <row r="566401" spans="101:101">
      <c r="CW566401" s="2195"/>
    </row>
    <row r="566425" spans="101:101">
      <c r="CW566425" s="2210"/>
    </row>
    <row r="566426" spans="101:101">
      <c r="CW566426" s="2195"/>
    </row>
    <row r="566450" spans="101:101">
      <c r="CW566450" s="2210"/>
    </row>
    <row r="566451" spans="101:101">
      <c r="CW566451" s="2195"/>
    </row>
    <row r="566475" spans="101:101">
      <c r="CW566475" s="2210"/>
    </row>
    <row r="566476" spans="101:101">
      <c r="CW566476" s="2195"/>
    </row>
    <row r="566500" spans="101:101">
      <c r="CW566500" s="2210"/>
    </row>
    <row r="566501" spans="101:101">
      <c r="CW566501" s="2195"/>
    </row>
    <row r="566525" spans="101:101">
      <c r="CW566525" s="2210"/>
    </row>
    <row r="566526" spans="101:101">
      <c r="CW566526" s="2195"/>
    </row>
    <row r="566550" spans="101:101">
      <c r="CW566550" s="2210"/>
    </row>
    <row r="566551" spans="101:101">
      <c r="CW566551" s="2195"/>
    </row>
    <row r="566575" spans="101:101">
      <c r="CW566575" s="2210"/>
    </row>
    <row r="566576" spans="101:101">
      <c r="CW566576" s="2195"/>
    </row>
    <row r="566600" spans="101:101">
      <c r="CW566600" s="2210"/>
    </row>
    <row r="566601" spans="101:101">
      <c r="CW566601" s="2195"/>
    </row>
    <row r="566625" spans="101:101">
      <c r="CW566625" s="2210"/>
    </row>
    <row r="566626" spans="101:101">
      <c r="CW566626" s="2195"/>
    </row>
    <row r="566650" spans="101:101">
      <c r="CW566650" s="2210"/>
    </row>
    <row r="566651" spans="101:101">
      <c r="CW566651" s="2195"/>
    </row>
    <row r="566675" spans="101:101">
      <c r="CW566675" s="2210"/>
    </row>
    <row r="566676" spans="101:101">
      <c r="CW566676" s="2195"/>
    </row>
    <row r="566700" spans="101:101">
      <c r="CW566700" s="2210"/>
    </row>
    <row r="566701" spans="101:101">
      <c r="CW566701" s="2195"/>
    </row>
    <row r="566725" spans="101:101">
      <c r="CW566725" s="2210"/>
    </row>
    <row r="566726" spans="101:101">
      <c r="CW566726" s="2195"/>
    </row>
    <row r="566750" spans="101:101">
      <c r="CW566750" s="2210"/>
    </row>
    <row r="566751" spans="101:101">
      <c r="CW566751" s="2195"/>
    </row>
    <row r="566775" spans="101:101">
      <c r="CW566775" s="2210"/>
    </row>
    <row r="566776" spans="101:101">
      <c r="CW566776" s="2195"/>
    </row>
    <row r="566800" spans="101:101">
      <c r="CW566800" s="2210"/>
    </row>
    <row r="566801" spans="101:101">
      <c r="CW566801" s="2195"/>
    </row>
    <row r="566825" spans="101:101">
      <c r="CW566825" s="2210"/>
    </row>
    <row r="566826" spans="101:101">
      <c r="CW566826" s="2195"/>
    </row>
    <row r="566850" spans="101:101">
      <c r="CW566850" s="2210"/>
    </row>
    <row r="566851" spans="101:101">
      <c r="CW566851" s="2195"/>
    </row>
    <row r="566875" spans="101:101">
      <c r="CW566875" s="2210"/>
    </row>
    <row r="566876" spans="101:101">
      <c r="CW566876" s="2195"/>
    </row>
    <row r="566900" spans="101:101">
      <c r="CW566900" s="2210"/>
    </row>
    <row r="566901" spans="101:101">
      <c r="CW566901" s="2195"/>
    </row>
    <row r="566925" spans="101:101">
      <c r="CW566925" s="2210"/>
    </row>
    <row r="566926" spans="101:101">
      <c r="CW566926" s="2195"/>
    </row>
    <row r="566950" spans="101:101">
      <c r="CW566950" s="2210"/>
    </row>
    <row r="566951" spans="101:101">
      <c r="CW566951" s="2195"/>
    </row>
    <row r="566975" spans="101:101">
      <c r="CW566975" s="2210"/>
    </row>
    <row r="566976" spans="101:101">
      <c r="CW566976" s="2195"/>
    </row>
    <row r="567000" spans="101:101">
      <c r="CW567000" s="2210"/>
    </row>
    <row r="567001" spans="101:101">
      <c r="CW567001" s="2195"/>
    </row>
    <row r="567025" spans="101:101">
      <c r="CW567025" s="2210"/>
    </row>
    <row r="567026" spans="101:101">
      <c r="CW567026" s="2195"/>
    </row>
    <row r="567050" spans="101:101">
      <c r="CW567050" s="2210"/>
    </row>
    <row r="567051" spans="101:101">
      <c r="CW567051" s="2195"/>
    </row>
    <row r="567075" spans="101:101">
      <c r="CW567075" s="2210"/>
    </row>
    <row r="567076" spans="101:101">
      <c r="CW567076" s="2195"/>
    </row>
    <row r="567100" spans="101:101">
      <c r="CW567100" s="2210"/>
    </row>
    <row r="567101" spans="101:101">
      <c r="CW567101" s="2195"/>
    </row>
    <row r="567125" spans="101:101">
      <c r="CW567125" s="2210"/>
    </row>
    <row r="567126" spans="101:101">
      <c r="CW567126" s="2195"/>
    </row>
    <row r="567150" spans="101:101">
      <c r="CW567150" s="2210"/>
    </row>
    <row r="567151" spans="101:101">
      <c r="CW567151" s="2195"/>
    </row>
    <row r="567175" spans="101:101">
      <c r="CW567175" s="2210"/>
    </row>
    <row r="567176" spans="101:101">
      <c r="CW567176" s="2195"/>
    </row>
    <row r="567200" spans="101:101">
      <c r="CW567200" s="2210"/>
    </row>
    <row r="567201" spans="101:101">
      <c r="CW567201" s="2195"/>
    </row>
    <row r="567225" spans="101:101">
      <c r="CW567225" s="2210"/>
    </row>
    <row r="567226" spans="101:101">
      <c r="CW567226" s="2195"/>
    </row>
    <row r="567250" spans="101:101">
      <c r="CW567250" s="2210"/>
    </row>
    <row r="567251" spans="101:101">
      <c r="CW567251" s="2195"/>
    </row>
    <row r="567275" spans="101:101">
      <c r="CW567275" s="2210"/>
    </row>
    <row r="567276" spans="101:101">
      <c r="CW567276" s="2195"/>
    </row>
    <row r="567300" spans="101:101">
      <c r="CW567300" s="2210"/>
    </row>
    <row r="567301" spans="101:101">
      <c r="CW567301" s="2195"/>
    </row>
    <row r="567325" spans="101:101">
      <c r="CW567325" s="2210"/>
    </row>
    <row r="567326" spans="101:101">
      <c r="CW567326" s="2195"/>
    </row>
    <row r="567350" spans="101:101">
      <c r="CW567350" s="2210"/>
    </row>
    <row r="567351" spans="101:101">
      <c r="CW567351" s="2195"/>
    </row>
    <row r="567375" spans="101:101">
      <c r="CW567375" s="2210"/>
    </row>
    <row r="567376" spans="101:101">
      <c r="CW567376" s="2195"/>
    </row>
    <row r="567400" spans="101:101">
      <c r="CW567400" s="2210"/>
    </row>
    <row r="567401" spans="101:101">
      <c r="CW567401" s="2195"/>
    </row>
    <row r="567425" spans="101:101">
      <c r="CW567425" s="2210"/>
    </row>
    <row r="567426" spans="101:101">
      <c r="CW567426" s="2195"/>
    </row>
    <row r="567450" spans="101:101">
      <c r="CW567450" s="2210"/>
    </row>
    <row r="567451" spans="101:101">
      <c r="CW567451" s="2195"/>
    </row>
    <row r="567475" spans="101:101">
      <c r="CW567475" s="2210"/>
    </row>
    <row r="567476" spans="101:101">
      <c r="CW567476" s="2195"/>
    </row>
    <row r="567500" spans="101:101">
      <c r="CW567500" s="2210"/>
    </row>
    <row r="567501" spans="101:101">
      <c r="CW567501" s="2195"/>
    </row>
    <row r="567525" spans="101:101">
      <c r="CW567525" s="2210"/>
    </row>
    <row r="567526" spans="101:101">
      <c r="CW567526" s="2195"/>
    </row>
    <row r="567550" spans="101:101">
      <c r="CW567550" s="2210"/>
    </row>
    <row r="567551" spans="101:101">
      <c r="CW567551" s="2195"/>
    </row>
    <row r="567575" spans="101:101">
      <c r="CW567575" s="2210"/>
    </row>
    <row r="567576" spans="101:101">
      <c r="CW567576" s="2195"/>
    </row>
    <row r="567600" spans="101:101">
      <c r="CW567600" s="2210"/>
    </row>
    <row r="567601" spans="101:101">
      <c r="CW567601" s="2195"/>
    </row>
    <row r="567625" spans="101:101">
      <c r="CW567625" s="2210"/>
    </row>
    <row r="567626" spans="101:101">
      <c r="CW567626" s="2195"/>
    </row>
    <row r="567650" spans="101:101">
      <c r="CW567650" s="2210"/>
    </row>
    <row r="567651" spans="101:101">
      <c r="CW567651" s="2195"/>
    </row>
    <row r="567675" spans="101:101">
      <c r="CW567675" s="2210"/>
    </row>
    <row r="567676" spans="101:101">
      <c r="CW567676" s="2195"/>
    </row>
    <row r="567700" spans="101:101">
      <c r="CW567700" s="2210"/>
    </row>
    <row r="567701" spans="101:101">
      <c r="CW567701" s="2195"/>
    </row>
    <row r="567725" spans="101:101">
      <c r="CW567725" s="2210"/>
    </row>
    <row r="567726" spans="101:101">
      <c r="CW567726" s="2195"/>
    </row>
    <row r="567750" spans="101:101">
      <c r="CW567750" s="2210"/>
    </row>
    <row r="567751" spans="101:101">
      <c r="CW567751" s="2195"/>
    </row>
    <row r="567775" spans="101:101">
      <c r="CW567775" s="2210"/>
    </row>
    <row r="567776" spans="101:101">
      <c r="CW567776" s="2195"/>
    </row>
    <row r="567800" spans="101:101">
      <c r="CW567800" s="2210"/>
    </row>
    <row r="567801" spans="101:101">
      <c r="CW567801" s="2195"/>
    </row>
    <row r="567825" spans="101:101">
      <c r="CW567825" s="2210"/>
    </row>
    <row r="567826" spans="101:101">
      <c r="CW567826" s="2195"/>
    </row>
    <row r="567850" spans="101:101">
      <c r="CW567850" s="2210"/>
    </row>
    <row r="567851" spans="101:101">
      <c r="CW567851" s="2195"/>
    </row>
    <row r="567875" spans="101:101">
      <c r="CW567875" s="2210"/>
    </row>
    <row r="567876" spans="101:101">
      <c r="CW567876" s="2195"/>
    </row>
    <row r="567900" spans="101:101">
      <c r="CW567900" s="2210"/>
    </row>
    <row r="567901" spans="101:101">
      <c r="CW567901" s="2195"/>
    </row>
    <row r="567925" spans="101:101">
      <c r="CW567925" s="2210"/>
    </row>
    <row r="567926" spans="101:101">
      <c r="CW567926" s="2195"/>
    </row>
    <row r="567950" spans="101:101">
      <c r="CW567950" s="2210"/>
    </row>
    <row r="567951" spans="101:101">
      <c r="CW567951" s="2195"/>
    </row>
    <row r="567975" spans="101:101">
      <c r="CW567975" s="2210"/>
    </row>
    <row r="567976" spans="101:101">
      <c r="CW567976" s="2195"/>
    </row>
    <row r="568000" spans="101:101">
      <c r="CW568000" s="2210"/>
    </row>
    <row r="568001" spans="101:101">
      <c r="CW568001" s="2195"/>
    </row>
    <row r="568025" spans="101:101">
      <c r="CW568025" s="2210"/>
    </row>
    <row r="568026" spans="101:101">
      <c r="CW568026" s="2195"/>
    </row>
    <row r="568050" spans="101:101">
      <c r="CW568050" s="2210"/>
    </row>
    <row r="568051" spans="101:101">
      <c r="CW568051" s="2195"/>
    </row>
    <row r="568075" spans="101:101">
      <c r="CW568075" s="2210"/>
    </row>
    <row r="568076" spans="101:101">
      <c r="CW568076" s="2195"/>
    </row>
    <row r="568100" spans="101:101">
      <c r="CW568100" s="2210"/>
    </row>
    <row r="568101" spans="101:101">
      <c r="CW568101" s="2195"/>
    </row>
    <row r="568125" spans="101:101">
      <c r="CW568125" s="2210"/>
    </row>
    <row r="568126" spans="101:101">
      <c r="CW568126" s="2195"/>
    </row>
    <row r="568150" spans="101:101">
      <c r="CW568150" s="2210"/>
    </row>
    <row r="568151" spans="101:101">
      <c r="CW568151" s="2195"/>
    </row>
    <row r="568175" spans="101:101">
      <c r="CW568175" s="2210"/>
    </row>
    <row r="568176" spans="101:101">
      <c r="CW568176" s="2195"/>
    </row>
    <row r="568200" spans="101:101">
      <c r="CW568200" s="2210"/>
    </row>
    <row r="568201" spans="101:101">
      <c r="CW568201" s="2195"/>
    </row>
    <row r="568225" spans="101:101">
      <c r="CW568225" s="2210"/>
    </row>
    <row r="568226" spans="101:101">
      <c r="CW568226" s="2195"/>
    </row>
    <row r="568250" spans="101:101">
      <c r="CW568250" s="2210"/>
    </row>
    <row r="568251" spans="101:101">
      <c r="CW568251" s="2195"/>
    </row>
    <row r="568275" spans="101:101">
      <c r="CW568275" s="2210"/>
    </row>
    <row r="568276" spans="101:101">
      <c r="CW568276" s="2195"/>
    </row>
    <row r="568300" spans="101:101">
      <c r="CW568300" s="2210"/>
    </row>
    <row r="568301" spans="101:101">
      <c r="CW568301" s="2195"/>
    </row>
    <row r="568325" spans="101:101">
      <c r="CW568325" s="2210"/>
    </row>
    <row r="568326" spans="101:101">
      <c r="CW568326" s="2195"/>
    </row>
    <row r="568350" spans="101:101">
      <c r="CW568350" s="2210"/>
    </row>
    <row r="568351" spans="101:101">
      <c r="CW568351" s="2195"/>
    </row>
    <row r="568375" spans="101:101">
      <c r="CW568375" s="2210"/>
    </row>
    <row r="568376" spans="101:101">
      <c r="CW568376" s="2195"/>
    </row>
    <row r="568400" spans="101:101">
      <c r="CW568400" s="2210"/>
    </row>
    <row r="568401" spans="101:101">
      <c r="CW568401" s="2195"/>
    </row>
    <row r="568425" spans="101:101">
      <c r="CW568425" s="2210"/>
    </row>
    <row r="568426" spans="101:101">
      <c r="CW568426" s="2195"/>
    </row>
    <row r="568450" spans="101:101">
      <c r="CW568450" s="2210"/>
    </row>
    <row r="568451" spans="101:101">
      <c r="CW568451" s="2195"/>
    </row>
    <row r="568475" spans="101:101">
      <c r="CW568475" s="2210"/>
    </row>
    <row r="568476" spans="101:101">
      <c r="CW568476" s="2195"/>
    </row>
    <row r="568500" spans="101:101">
      <c r="CW568500" s="2210"/>
    </row>
    <row r="568501" spans="101:101">
      <c r="CW568501" s="2195"/>
    </row>
    <row r="568525" spans="101:101">
      <c r="CW568525" s="2210"/>
    </row>
    <row r="568526" spans="101:101">
      <c r="CW568526" s="2195"/>
    </row>
    <row r="568550" spans="101:101">
      <c r="CW568550" s="2210"/>
    </row>
    <row r="568551" spans="101:101">
      <c r="CW568551" s="2195"/>
    </row>
    <row r="568575" spans="101:101">
      <c r="CW568575" s="2210"/>
    </row>
    <row r="568576" spans="101:101">
      <c r="CW568576" s="2195"/>
    </row>
    <row r="568600" spans="101:101">
      <c r="CW568600" s="2210"/>
    </row>
    <row r="568601" spans="101:101">
      <c r="CW568601" s="2195"/>
    </row>
    <row r="568625" spans="101:101">
      <c r="CW568625" s="2210"/>
    </row>
    <row r="568626" spans="101:101">
      <c r="CW568626" s="2195"/>
    </row>
    <row r="568650" spans="101:101">
      <c r="CW568650" s="2210"/>
    </row>
    <row r="568651" spans="101:101">
      <c r="CW568651" s="2195"/>
    </row>
    <row r="568675" spans="101:101">
      <c r="CW568675" s="2210"/>
    </row>
    <row r="568676" spans="101:101">
      <c r="CW568676" s="2195"/>
    </row>
    <row r="568700" spans="101:101">
      <c r="CW568700" s="2210"/>
    </row>
    <row r="568701" spans="101:101">
      <c r="CW568701" s="2195"/>
    </row>
    <row r="568725" spans="101:101">
      <c r="CW568725" s="2210"/>
    </row>
    <row r="568726" spans="101:101">
      <c r="CW568726" s="2195"/>
    </row>
    <row r="568750" spans="101:101">
      <c r="CW568750" s="2210"/>
    </row>
    <row r="568751" spans="101:101">
      <c r="CW568751" s="2195"/>
    </row>
    <row r="568775" spans="101:101">
      <c r="CW568775" s="2210"/>
    </row>
    <row r="568776" spans="101:101">
      <c r="CW568776" s="2195"/>
    </row>
    <row r="568800" spans="101:101">
      <c r="CW568800" s="2210"/>
    </row>
    <row r="568801" spans="101:101">
      <c r="CW568801" s="2195"/>
    </row>
    <row r="568825" spans="101:101">
      <c r="CW568825" s="2210"/>
    </row>
    <row r="568826" spans="101:101">
      <c r="CW568826" s="2195"/>
    </row>
    <row r="568850" spans="101:101">
      <c r="CW568850" s="2210"/>
    </row>
    <row r="568851" spans="101:101">
      <c r="CW568851" s="2195"/>
    </row>
    <row r="568875" spans="101:101">
      <c r="CW568875" s="2210"/>
    </row>
    <row r="568876" spans="101:101">
      <c r="CW568876" s="2195"/>
    </row>
    <row r="568900" spans="101:101">
      <c r="CW568900" s="2210"/>
    </row>
    <row r="568901" spans="101:101">
      <c r="CW568901" s="2195"/>
    </row>
    <row r="568925" spans="101:101">
      <c r="CW568925" s="2210"/>
    </row>
    <row r="568926" spans="101:101">
      <c r="CW568926" s="2195"/>
    </row>
    <row r="568950" spans="101:101">
      <c r="CW568950" s="2210"/>
    </row>
    <row r="568951" spans="101:101">
      <c r="CW568951" s="2195"/>
    </row>
    <row r="568975" spans="101:101">
      <c r="CW568975" s="2210"/>
    </row>
    <row r="568976" spans="101:101">
      <c r="CW568976" s="2195"/>
    </row>
    <row r="569000" spans="101:101">
      <c r="CW569000" s="2210"/>
    </row>
    <row r="569001" spans="101:101">
      <c r="CW569001" s="2195"/>
    </row>
    <row r="569025" spans="101:101">
      <c r="CW569025" s="2210"/>
    </row>
    <row r="569026" spans="101:101">
      <c r="CW569026" s="2195"/>
    </row>
    <row r="569050" spans="101:101">
      <c r="CW569050" s="2210"/>
    </row>
    <row r="569051" spans="101:101">
      <c r="CW569051" s="2195"/>
    </row>
    <row r="569075" spans="101:101">
      <c r="CW569075" s="2210"/>
    </row>
    <row r="569076" spans="101:101">
      <c r="CW569076" s="2195"/>
    </row>
    <row r="569100" spans="101:101">
      <c r="CW569100" s="2210"/>
    </row>
    <row r="569101" spans="101:101">
      <c r="CW569101" s="2195"/>
    </row>
    <row r="569125" spans="101:101">
      <c r="CW569125" s="2210"/>
    </row>
    <row r="569126" spans="101:101">
      <c r="CW569126" s="2195"/>
    </row>
    <row r="569150" spans="101:101">
      <c r="CW569150" s="2210"/>
    </row>
    <row r="569151" spans="101:101">
      <c r="CW569151" s="2195"/>
    </row>
    <row r="569175" spans="101:101">
      <c r="CW569175" s="2210"/>
    </row>
    <row r="569176" spans="101:101">
      <c r="CW569176" s="2195"/>
    </row>
    <row r="569200" spans="101:101">
      <c r="CW569200" s="2210"/>
    </row>
    <row r="569201" spans="101:101">
      <c r="CW569201" s="2195"/>
    </row>
    <row r="569225" spans="101:101">
      <c r="CW569225" s="2210"/>
    </row>
    <row r="569226" spans="101:101">
      <c r="CW569226" s="2195"/>
    </row>
    <row r="569250" spans="101:101">
      <c r="CW569250" s="2210"/>
    </row>
    <row r="569251" spans="101:101">
      <c r="CW569251" s="2195"/>
    </row>
    <row r="569275" spans="101:101">
      <c r="CW569275" s="2210"/>
    </row>
    <row r="569276" spans="101:101">
      <c r="CW569276" s="2195"/>
    </row>
    <row r="569300" spans="101:101">
      <c r="CW569300" s="2210"/>
    </row>
    <row r="569301" spans="101:101">
      <c r="CW569301" s="2195"/>
    </row>
    <row r="569325" spans="101:101">
      <c r="CW569325" s="2210"/>
    </row>
    <row r="569326" spans="101:101">
      <c r="CW569326" s="2195"/>
    </row>
    <row r="569350" spans="101:101">
      <c r="CW569350" s="2210"/>
    </row>
    <row r="569351" spans="101:101">
      <c r="CW569351" s="2195"/>
    </row>
    <row r="569375" spans="101:101">
      <c r="CW569375" s="2210"/>
    </row>
    <row r="569376" spans="101:101">
      <c r="CW569376" s="2195"/>
    </row>
    <row r="569400" spans="101:101">
      <c r="CW569400" s="2210"/>
    </row>
    <row r="569401" spans="101:101">
      <c r="CW569401" s="2195"/>
    </row>
    <row r="569425" spans="101:101">
      <c r="CW569425" s="2210"/>
    </row>
    <row r="569426" spans="101:101">
      <c r="CW569426" s="2195"/>
    </row>
    <row r="569450" spans="101:101">
      <c r="CW569450" s="2210"/>
    </row>
    <row r="569451" spans="101:101">
      <c r="CW569451" s="2195"/>
    </row>
    <row r="569475" spans="101:101">
      <c r="CW569475" s="2210"/>
    </row>
    <row r="569476" spans="101:101">
      <c r="CW569476" s="2195"/>
    </row>
    <row r="569500" spans="101:101">
      <c r="CW569500" s="2210"/>
    </row>
    <row r="569501" spans="101:101">
      <c r="CW569501" s="2195"/>
    </row>
    <row r="569525" spans="101:101">
      <c r="CW569525" s="2210"/>
    </row>
    <row r="569526" spans="101:101">
      <c r="CW569526" s="2195"/>
    </row>
    <row r="569550" spans="101:101">
      <c r="CW569550" s="2210"/>
    </row>
    <row r="569551" spans="101:101">
      <c r="CW569551" s="2195"/>
    </row>
    <row r="569575" spans="101:101">
      <c r="CW569575" s="2210"/>
    </row>
    <row r="569576" spans="101:101">
      <c r="CW569576" s="2195"/>
    </row>
    <row r="569600" spans="101:101">
      <c r="CW569600" s="2210"/>
    </row>
    <row r="569601" spans="101:101">
      <c r="CW569601" s="2195"/>
    </row>
    <row r="569625" spans="101:101">
      <c r="CW569625" s="2210"/>
    </row>
    <row r="569626" spans="101:101">
      <c r="CW569626" s="2195"/>
    </row>
    <row r="569650" spans="101:101">
      <c r="CW569650" s="2210"/>
    </row>
    <row r="569651" spans="101:101">
      <c r="CW569651" s="2195"/>
    </row>
    <row r="569675" spans="101:101">
      <c r="CW569675" s="2210"/>
    </row>
    <row r="569676" spans="101:101">
      <c r="CW569676" s="2195"/>
    </row>
    <row r="569700" spans="101:101">
      <c r="CW569700" s="2210"/>
    </row>
    <row r="569701" spans="101:101">
      <c r="CW569701" s="2195"/>
    </row>
    <row r="569725" spans="101:101">
      <c r="CW569725" s="2210"/>
    </row>
    <row r="569726" spans="101:101">
      <c r="CW569726" s="2195"/>
    </row>
    <row r="569750" spans="101:101">
      <c r="CW569750" s="2210"/>
    </row>
    <row r="569751" spans="101:101">
      <c r="CW569751" s="2195"/>
    </row>
    <row r="569775" spans="101:101">
      <c r="CW569775" s="2210"/>
    </row>
    <row r="569776" spans="101:101">
      <c r="CW569776" s="2195"/>
    </row>
    <row r="569800" spans="101:101">
      <c r="CW569800" s="2210"/>
    </row>
    <row r="569801" spans="101:101">
      <c r="CW569801" s="2195"/>
    </row>
    <row r="569825" spans="101:101">
      <c r="CW569825" s="2210"/>
    </row>
    <row r="569826" spans="101:101">
      <c r="CW569826" s="2195"/>
    </row>
    <row r="569850" spans="101:101">
      <c r="CW569850" s="2210"/>
    </row>
    <row r="569851" spans="101:101">
      <c r="CW569851" s="2195"/>
    </row>
    <row r="569875" spans="101:101">
      <c r="CW569875" s="2210"/>
    </row>
    <row r="569876" spans="101:101">
      <c r="CW569876" s="2195"/>
    </row>
    <row r="569900" spans="101:101">
      <c r="CW569900" s="2210"/>
    </row>
    <row r="569901" spans="101:101">
      <c r="CW569901" s="2195"/>
    </row>
    <row r="569925" spans="101:101">
      <c r="CW569925" s="2210"/>
    </row>
    <row r="569926" spans="101:101">
      <c r="CW569926" s="2195"/>
    </row>
    <row r="569950" spans="101:101">
      <c r="CW569950" s="2210"/>
    </row>
    <row r="569951" spans="101:101">
      <c r="CW569951" s="2195"/>
    </row>
    <row r="569975" spans="101:101">
      <c r="CW569975" s="2210"/>
    </row>
    <row r="569976" spans="101:101">
      <c r="CW569976" s="2195"/>
    </row>
    <row r="570000" spans="101:101">
      <c r="CW570000" s="2210"/>
    </row>
    <row r="570001" spans="101:101">
      <c r="CW570001" s="2195"/>
    </row>
    <row r="570025" spans="101:101">
      <c r="CW570025" s="2210"/>
    </row>
    <row r="570026" spans="101:101">
      <c r="CW570026" s="2195"/>
    </row>
    <row r="570050" spans="101:101">
      <c r="CW570050" s="2210"/>
    </row>
    <row r="570051" spans="101:101">
      <c r="CW570051" s="2195"/>
    </row>
    <row r="570075" spans="101:101">
      <c r="CW570075" s="2210"/>
    </row>
    <row r="570076" spans="101:101">
      <c r="CW570076" s="2195"/>
    </row>
    <row r="570100" spans="101:101">
      <c r="CW570100" s="2210"/>
    </row>
    <row r="570101" spans="101:101">
      <c r="CW570101" s="2195"/>
    </row>
    <row r="570125" spans="101:101">
      <c r="CW570125" s="2210"/>
    </row>
    <row r="570126" spans="101:101">
      <c r="CW570126" s="2195"/>
    </row>
    <row r="570150" spans="101:101">
      <c r="CW570150" s="2210"/>
    </row>
    <row r="570151" spans="101:101">
      <c r="CW570151" s="2195"/>
    </row>
    <row r="570175" spans="101:101">
      <c r="CW570175" s="2210"/>
    </row>
    <row r="570176" spans="101:101">
      <c r="CW570176" s="2195"/>
    </row>
    <row r="570200" spans="101:101">
      <c r="CW570200" s="2210"/>
    </row>
    <row r="570201" spans="101:101">
      <c r="CW570201" s="2195"/>
    </row>
    <row r="570225" spans="101:101">
      <c r="CW570225" s="2210"/>
    </row>
    <row r="570226" spans="101:101">
      <c r="CW570226" s="2195"/>
    </row>
    <row r="570250" spans="101:101">
      <c r="CW570250" s="2210"/>
    </row>
    <row r="570251" spans="101:101">
      <c r="CW570251" s="2195"/>
    </row>
    <row r="570275" spans="101:101">
      <c r="CW570275" s="2210"/>
    </row>
    <row r="570276" spans="101:101">
      <c r="CW570276" s="2195"/>
    </row>
    <row r="570300" spans="101:101">
      <c r="CW570300" s="2210"/>
    </row>
    <row r="570301" spans="101:101">
      <c r="CW570301" s="2195"/>
    </row>
    <row r="570325" spans="101:101">
      <c r="CW570325" s="2210"/>
    </row>
    <row r="570326" spans="101:101">
      <c r="CW570326" s="2195"/>
    </row>
    <row r="570350" spans="101:101">
      <c r="CW570350" s="2210"/>
    </row>
    <row r="570351" spans="101:101">
      <c r="CW570351" s="2195"/>
    </row>
    <row r="570375" spans="101:101">
      <c r="CW570375" s="2210"/>
    </row>
    <row r="570376" spans="101:101">
      <c r="CW570376" s="2195"/>
    </row>
    <row r="570400" spans="101:101">
      <c r="CW570400" s="2210"/>
    </row>
    <row r="570401" spans="101:101">
      <c r="CW570401" s="2195"/>
    </row>
    <row r="570425" spans="101:101">
      <c r="CW570425" s="2210"/>
    </row>
    <row r="570426" spans="101:101">
      <c r="CW570426" s="2195"/>
    </row>
    <row r="570450" spans="101:101">
      <c r="CW570450" s="2210"/>
    </row>
    <row r="570451" spans="101:101">
      <c r="CW570451" s="2195"/>
    </row>
    <row r="570475" spans="101:101">
      <c r="CW570475" s="2210"/>
    </row>
    <row r="570476" spans="101:101">
      <c r="CW570476" s="2195"/>
    </row>
    <row r="570500" spans="101:101">
      <c r="CW570500" s="2210"/>
    </row>
    <row r="570501" spans="101:101">
      <c r="CW570501" s="2195"/>
    </row>
    <row r="570525" spans="101:101">
      <c r="CW570525" s="2210"/>
    </row>
    <row r="570526" spans="101:101">
      <c r="CW570526" s="2195"/>
    </row>
    <row r="570550" spans="101:101">
      <c r="CW570550" s="2210"/>
    </row>
    <row r="570551" spans="101:101">
      <c r="CW570551" s="2195"/>
    </row>
    <row r="570575" spans="101:101">
      <c r="CW570575" s="2210"/>
    </row>
    <row r="570576" spans="101:101">
      <c r="CW570576" s="2195"/>
    </row>
    <row r="570600" spans="101:101">
      <c r="CW570600" s="2210"/>
    </row>
    <row r="570601" spans="101:101">
      <c r="CW570601" s="2195"/>
    </row>
    <row r="570625" spans="101:101">
      <c r="CW570625" s="2210"/>
    </row>
    <row r="570626" spans="101:101">
      <c r="CW570626" s="2195"/>
    </row>
    <row r="570650" spans="101:101">
      <c r="CW570650" s="2210"/>
    </row>
    <row r="570651" spans="101:101">
      <c r="CW570651" s="2195"/>
    </row>
    <row r="570675" spans="101:101">
      <c r="CW570675" s="2210"/>
    </row>
    <row r="570676" spans="101:101">
      <c r="CW570676" s="2195"/>
    </row>
    <row r="570700" spans="101:101">
      <c r="CW570700" s="2210"/>
    </row>
    <row r="570701" spans="101:101">
      <c r="CW570701" s="2195"/>
    </row>
    <row r="570725" spans="101:101">
      <c r="CW570725" s="2210"/>
    </row>
    <row r="570726" spans="101:101">
      <c r="CW570726" s="2195"/>
    </row>
    <row r="570750" spans="101:101">
      <c r="CW570750" s="2210"/>
    </row>
    <row r="570751" spans="101:101">
      <c r="CW570751" s="2195"/>
    </row>
    <row r="570775" spans="101:101">
      <c r="CW570775" s="2210"/>
    </row>
    <row r="570776" spans="101:101">
      <c r="CW570776" s="2195"/>
    </row>
    <row r="570800" spans="101:101">
      <c r="CW570800" s="2210"/>
    </row>
    <row r="570801" spans="101:101">
      <c r="CW570801" s="2195"/>
    </row>
    <row r="570825" spans="101:101">
      <c r="CW570825" s="2210"/>
    </row>
    <row r="570826" spans="101:101">
      <c r="CW570826" s="2195"/>
    </row>
    <row r="570850" spans="101:101">
      <c r="CW570850" s="2210"/>
    </row>
    <row r="570851" spans="101:101">
      <c r="CW570851" s="2195"/>
    </row>
    <row r="570875" spans="101:101">
      <c r="CW570875" s="2210"/>
    </row>
    <row r="570876" spans="101:101">
      <c r="CW570876" s="2195"/>
    </row>
    <row r="570900" spans="101:101">
      <c r="CW570900" s="2210"/>
    </row>
    <row r="570901" spans="101:101">
      <c r="CW570901" s="2195"/>
    </row>
    <row r="570925" spans="101:101">
      <c r="CW570925" s="2210"/>
    </row>
    <row r="570926" spans="101:101">
      <c r="CW570926" s="2195"/>
    </row>
    <row r="570950" spans="101:101">
      <c r="CW570950" s="2210"/>
    </row>
    <row r="570951" spans="101:101">
      <c r="CW570951" s="2195"/>
    </row>
    <row r="570975" spans="101:101">
      <c r="CW570975" s="2210"/>
    </row>
    <row r="570976" spans="101:101">
      <c r="CW570976" s="2195"/>
    </row>
    <row r="571000" spans="101:101">
      <c r="CW571000" s="2210"/>
    </row>
    <row r="571001" spans="101:101">
      <c r="CW571001" s="2195"/>
    </row>
    <row r="571025" spans="101:101">
      <c r="CW571025" s="2210"/>
    </row>
    <row r="571026" spans="101:101">
      <c r="CW571026" s="2195"/>
    </row>
    <row r="571050" spans="101:101">
      <c r="CW571050" s="2210"/>
    </row>
    <row r="571051" spans="101:101">
      <c r="CW571051" s="2195"/>
    </row>
    <row r="571075" spans="101:101">
      <c r="CW571075" s="2210"/>
    </row>
    <row r="571076" spans="101:101">
      <c r="CW571076" s="2195"/>
    </row>
    <row r="571100" spans="101:101">
      <c r="CW571100" s="2210"/>
    </row>
    <row r="571101" spans="101:101">
      <c r="CW571101" s="2195"/>
    </row>
    <row r="571125" spans="101:101">
      <c r="CW571125" s="2210"/>
    </row>
    <row r="571126" spans="101:101">
      <c r="CW571126" s="2195"/>
    </row>
    <row r="571150" spans="101:101">
      <c r="CW571150" s="2210"/>
    </row>
    <row r="571151" spans="101:101">
      <c r="CW571151" s="2195"/>
    </row>
    <row r="571175" spans="101:101">
      <c r="CW571175" s="2210"/>
    </row>
    <row r="571176" spans="101:101">
      <c r="CW571176" s="2195"/>
    </row>
    <row r="571200" spans="101:101">
      <c r="CW571200" s="2210"/>
    </row>
    <row r="571201" spans="101:101">
      <c r="CW571201" s="2195"/>
    </row>
    <row r="571225" spans="101:101">
      <c r="CW571225" s="2210"/>
    </row>
    <row r="571226" spans="101:101">
      <c r="CW571226" s="2195"/>
    </row>
    <row r="571250" spans="101:101">
      <c r="CW571250" s="2210"/>
    </row>
    <row r="571251" spans="101:101">
      <c r="CW571251" s="2195"/>
    </row>
    <row r="571275" spans="101:101">
      <c r="CW571275" s="2210"/>
    </row>
    <row r="571276" spans="101:101">
      <c r="CW571276" s="2195"/>
    </row>
    <row r="571300" spans="101:101">
      <c r="CW571300" s="2210"/>
    </row>
    <row r="571301" spans="101:101">
      <c r="CW571301" s="2195"/>
    </row>
    <row r="571325" spans="101:101">
      <c r="CW571325" s="2210"/>
    </row>
    <row r="571326" spans="101:101">
      <c r="CW571326" s="2195"/>
    </row>
    <row r="571350" spans="101:101">
      <c r="CW571350" s="2210"/>
    </row>
    <row r="571351" spans="101:101">
      <c r="CW571351" s="2195"/>
    </row>
    <row r="571375" spans="101:101">
      <c r="CW571375" s="2210"/>
    </row>
    <row r="571376" spans="101:101">
      <c r="CW571376" s="2195"/>
    </row>
    <row r="571400" spans="101:101">
      <c r="CW571400" s="2210"/>
    </row>
    <row r="571401" spans="101:101">
      <c r="CW571401" s="2195"/>
    </row>
    <row r="571425" spans="101:101">
      <c r="CW571425" s="2210"/>
    </row>
    <row r="571426" spans="101:101">
      <c r="CW571426" s="2195"/>
    </row>
    <row r="571450" spans="101:101">
      <c r="CW571450" s="2210"/>
    </row>
    <row r="571451" spans="101:101">
      <c r="CW571451" s="2195"/>
    </row>
    <row r="571475" spans="101:101">
      <c r="CW571475" s="2210"/>
    </row>
    <row r="571476" spans="101:101">
      <c r="CW571476" s="2195"/>
    </row>
    <row r="571500" spans="101:101">
      <c r="CW571500" s="2210"/>
    </row>
    <row r="571501" spans="101:101">
      <c r="CW571501" s="2195"/>
    </row>
    <row r="571525" spans="101:101">
      <c r="CW571525" s="2210"/>
    </row>
    <row r="571526" spans="101:101">
      <c r="CW571526" s="2195"/>
    </row>
    <row r="571550" spans="101:101">
      <c r="CW571550" s="2210"/>
    </row>
    <row r="571551" spans="101:101">
      <c r="CW571551" s="2195"/>
    </row>
    <row r="571575" spans="101:101">
      <c r="CW571575" s="2210"/>
    </row>
    <row r="571576" spans="101:101">
      <c r="CW571576" s="2195"/>
    </row>
    <row r="571600" spans="101:101">
      <c r="CW571600" s="2210"/>
    </row>
    <row r="571601" spans="101:101">
      <c r="CW571601" s="2195"/>
    </row>
    <row r="571625" spans="101:101">
      <c r="CW571625" s="2210"/>
    </row>
    <row r="571626" spans="101:101">
      <c r="CW571626" s="2195"/>
    </row>
    <row r="571650" spans="101:101">
      <c r="CW571650" s="2210"/>
    </row>
    <row r="571651" spans="101:101">
      <c r="CW571651" s="2195"/>
    </row>
    <row r="571675" spans="101:101">
      <c r="CW571675" s="2210"/>
    </row>
    <row r="571676" spans="101:101">
      <c r="CW571676" s="2195"/>
    </row>
    <row r="571700" spans="101:101">
      <c r="CW571700" s="2210"/>
    </row>
    <row r="571701" spans="101:101">
      <c r="CW571701" s="2195"/>
    </row>
    <row r="571725" spans="101:101">
      <c r="CW571725" s="2210"/>
    </row>
    <row r="571726" spans="101:101">
      <c r="CW571726" s="2195"/>
    </row>
    <row r="571750" spans="101:101">
      <c r="CW571750" s="2210"/>
    </row>
    <row r="571751" spans="101:101">
      <c r="CW571751" s="2195"/>
    </row>
    <row r="571775" spans="101:101">
      <c r="CW571775" s="2210"/>
    </row>
    <row r="571776" spans="101:101">
      <c r="CW571776" s="2195"/>
    </row>
    <row r="571800" spans="101:101">
      <c r="CW571800" s="2210"/>
    </row>
    <row r="571801" spans="101:101">
      <c r="CW571801" s="2195"/>
    </row>
    <row r="571825" spans="101:101">
      <c r="CW571825" s="2210"/>
    </row>
    <row r="571826" spans="101:101">
      <c r="CW571826" s="2195"/>
    </row>
    <row r="571850" spans="101:101">
      <c r="CW571850" s="2210"/>
    </row>
    <row r="571851" spans="101:101">
      <c r="CW571851" s="2195"/>
    </row>
    <row r="571875" spans="101:101">
      <c r="CW571875" s="2210"/>
    </row>
    <row r="571876" spans="101:101">
      <c r="CW571876" s="2195"/>
    </row>
    <row r="571900" spans="101:101">
      <c r="CW571900" s="2210"/>
    </row>
    <row r="571901" spans="101:101">
      <c r="CW571901" s="2195"/>
    </row>
    <row r="571925" spans="101:101">
      <c r="CW571925" s="2210"/>
    </row>
    <row r="571926" spans="101:101">
      <c r="CW571926" s="2195"/>
    </row>
    <row r="571950" spans="101:101">
      <c r="CW571950" s="2210"/>
    </row>
    <row r="571951" spans="101:101">
      <c r="CW571951" s="2195"/>
    </row>
    <row r="571975" spans="101:101">
      <c r="CW571975" s="2210"/>
    </row>
    <row r="571976" spans="101:101">
      <c r="CW571976" s="2195"/>
    </row>
    <row r="572000" spans="101:101">
      <c r="CW572000" s="2210"/>
    </row>
    <row r="572001" spans="101:101">
      <c r="CW572001" s="2195"/>
    </row>
    <row r="572025" spans="101:101">
      <c r="CW572025" s="2210"/>
    </row>
    <row r="572026" spans="101:101">
      <c r="CW572026" s="2195"/>
    </row>
    <row r="572050" spans="101:101">
      <c r="CW572050" s="2210"/>
    </row>
    <row r="572051" spans="101:101">
      <c r="CW572051" s="2195"/>
    </row>
    <row r="572075" spans="101:101">
      <c r="CW572075" s="2210"/>
    </row>
    <row r="572076" spans="101:101">
      <c r="CW572076" s="2195"/>
    </row>
    <row r="572100" spans="101:101">
      <c r="CW572100" s="2210"/>
    </row>
    <row r="572101" spans="101:101">
      <c r="CW572101" s="2195"/>
    </row>
    <row r="572125" spans="101:101">
      <c r="CW572125" s="2210"/>
    </row>
    <row r="572126" spans="101:101">
      <c r="CW572126" s="2195"/>
    </row>
    <row r="572150" spans="101:101">
      <c r="CW572150" s="2210"/>
    </row>
    <row r="572151" spans="101:101">
      <c r="CW572151" s="2195"/>
    </row>
    <row r="572175" spans="101:101">
      <c r="CW572175" s="2210"/>
    </row>
    <row r="572176" spans="101:101">
      <c r="CW572176" s="2195"/>
    </row>
    <row r="572200" spans="101:101">
      <c r="CW572200" s="2210"/>
    </row>
    <row r="572201" spans="101:101">
      <c r="CW572201" s="2195"/>
    </row>
    <row r="572225" spans="101:101">
      <c r="CW572225" s="2210"/>
    </row>
    <row r="572226" spans="101:101">
      <c r="CW572226" s="2195"/>
    </row>
    <row r="572250" spans="101:101">
      <c r="CW572250" s="2210"/>
    </row>
    <row r="572251" spans="101:101">
      <c r="CW572251" s="2195"/>
    </row>
    <row r="572275" spans="101:101">
      <c r="CW572275" s="2210"/>
    </row>
    <row r="572276" spans="101:101">
      <c r="CW572276" s="2195"/>
    </row>
    <row r="572300" spans="101:101">
      <c r="CW572300" s="2210"/>
    </row>
    <row r="572301" spans="101:101">
      <c r="CW572301" s="2195"/>
    </row>
    <row r="572325" spans="101:101">
      <c r="CW572325" s="2210"/>
    </row>
    <row r="572326" spans="101:101">
      <c r="CW572326" s="2195"/>
    </row>
    <row r="572350" spans="101:101">
      <c r="CW572350" s="2210"/>
    </row>
    <row r="572351" spans="101:101">
      <c r="CW572351" s="2195"/>
    </row>
    <row r="572375" spans="101:101">
      <c r="CW572375" s="2210"/>
    </row>
    <row r="572376" spans="101:101">
      <c r="CW572376" s="2195"/>
    </row>
    <row r="572400" spans="101:101">
      <c r="CW572400" s="2210"/>
    </row>
    <row r="572401" spans="101:101">
      <c r="CW572401" s="2195"/>
    </row>
    <row r="572425" spans="101:101">
      <c r="CW572425" s="2210"/>
    </row>
    <row r="572426" spans="101:101">
      <c r="CW572426" s="2195"/>
    </row>
    <row r="572450" spans="101:101">
      <c r="CW572450" s="2210"/>
    </row>
    <row r="572451" spans="101:101">
      <c r="CW572451" s="2195"/>
    </row>
    <row r="572475" spans="101:101">
      <c r="CW572475" s="2210"/>
    </row>
    <row r="572476" spans="101:101">
      <c r="CW572476" s="2195"/>
    </row>
    <row r="572500" spans="101:101">
      <c r="CW572500" s="2210"/>
    </row>
    <row r="572501" spans="101:101">
      <c r="CW572501" s="2195"/>
    </row>
    <row r="572525" spans="101:101">
      <c r="CW572525" s="2210"/>
    </row>
    <row r="572526" spans="101:101">
      <c r="CW572526" s="2195"/>
    </row>
    <row r="572550" spans="101:101">
      <c r="CW572550" s="2210"/>
    </row>
    <row r="572551" spans="101:101">
      <c r="CW572551" s="2195"/>
    </row>
    <row r="572575" spans="101:101">
      <c r="CW572575" s="2210"/>
    </row>
    <row r="572576" spans="101:101">
      <c r="CW572576" s="2195"/>
    </row>
    <row r="572600" spans="101:101">
      <c r="CW572600" s="2210"/>
    </row>
    <row r="572601" spans="101:101">
      <c r="CW572601" s="2195"/>
    </row>
    <row r="572625" spans="101:101">
      <c r="CW572625" s="2210"/>
    </row>
    <row r="572626" spans="101:101">
      <c r="CW572626" s="2195"/>
    </row>
    <row r="572650" spans="101:101">
      <c r="CW572650" s="2210"/>
    </row>
    <row r="572651" spans="101:101">
      <c r="CW572651" s="2195"/>
    </row>
    <row r="572675" spans="101:101">
      <c r="CW572675" s="2210"/>
    </row>
    <row r="572676" spans="101:101">
      <c r="CW572676" s="2195"/>
    </row>
    <row r="572700" spans="101:101">
      <c r="CW572700" s="2210"/>
    </row>
    <row r="572701" spans="101:101">
      <c r="CW572701" s="2195"/>
    </row>
    <row r="572725" spans="101:101">
      <c r="CW572725" s="2210"/>
    </row>
    <row r="572726" spans="101:101">
      <c r="CW572726" s="2195"/>
    </row>
    <row r="572750" spans="101:101">
      <c r="CW572750" s="2210"/>
    </row>
    <row r="572751" spans="101:101">
      <c r="CW572751" s="2195"/>
    </row>
    <row r="572775" spans="101:101">
      <c r="CW572775" s="2210"/>
    </row>
    <row r="572776" spans="101:101">
      <c r="CW572776" s="2195"/>
    </row>
    <row r="572800" spans="101:101">
      <c r="CW572800" s="2210"/>
    </row>
    <row r="572801" spans="101:101">
      <c r="CW572801" s="2195"/>
    </row>
    <row r="572825" spans="101:101">
      <c r="CW572825" s="2210"/>
    </row>
    <row r="572826" spans="101:101">
      <c r="CW572826" s="2195"/>
    </row>
    <row r="572850" spans="101:101">
      <c r="CW572850" s="2210"/>
    </row>
    <row r="572851" spans="101:101">
      <c r="CW572851" s="2195"/>
    </row>
    <row r="572875" spans="101:101">
      <c r="CW572875" s="2210"/>
    </row>
    <row r="572876" spans="101:101">
      <c r="CW572876" s="2195"/>
    </row>
    <row r="572900" spans="101:101">
      <c r="CW572900" s="2210"/>
    </row>
    <row r="572901" spans="101:101">
      <c r="CW572901" s="2195"/>
    </row>
    <row r="572925" spans="101:101">
      <c r="CW572925" s="2210"/>
    </row>
    <row r="572926" spans="101:101">
      <c r="CW572926" s="2195"/>
    </row>
    <row r="572950" spans="101:101">
      <c r="CW572950" s="2210"/>
    </row>
    <row r="572951" spans="101:101">
      <c r="CW572951" s="2195"/>
    </row>
    <row r="572975" spans="101:101">
      <c r="CW572975" s="2210"/>
    </row>
    <row r="572976" spans="101:101">
      <c r="CW572976" s="2195"/>
    </row>
    <row r="573000" spans="101:101">
      <c r="CW573000" s="2210"/>
    </row>
    <row r="573001" spans="101:101">
      <c r="CW573001" s="2195"/>
    </row>
    <row r="573025" spans="101:101">
      <c r="CW573025" s="2210"/>
    </row>
    <row r="573026" spans="101:101">
      <c r="CW573026" s="2195"/>
    </row>
    <row r="573050" spans="101:101">
      <c r="CW573050" s="2210"/>
    </row>
    <row r="573051" spans="101:101">
      <c r="CW573051" s="2195"/>
    </row>
    <row r="573075" spans="101:101">
      <c r="CW573075" s="2210"/>
    </row>
    <row r="573076" spans="101:101">
      <c r="CW573076" s="2195"/>
    </row>
    <row r="573100" spans="101:101">
      <c r="CW573100" s="2210"/>
    </row>
    <row r="573101" spans="101:101">
      <c r="CW573101" s="2195"/>
    </row>
    <row r="573125" spans="101:101">
      <c r="CW573125" s="2210"/>
    </row>
    <row r="573126" spans="101:101">
      <c r="CW573126" s="2195"/>
    </row>
    <row r="573150" spans="101:101">
      <c r="CW573150" s="2210"/>
    </row>
    <row r="573151" spans="101:101">
      <c r="CW573151" s="2195"/>
    </row>
    <row r="573175" spans="101:101">
      <c r="CW573175" s="2210"/>
    </row>
    <row r="573176" spans="101:101">
      <c r="CW573176" s="2195"/>
    </row>
    <row r="573200" spans="101:101">
      <c r="CW573200" s="2210"/>
    </row>
    <row r="573201" spans="101:101">
      <c r="CW573201" s="2195"/>
    </row>
    <row r="573225" spans="101:101">
      <c r="CW573225" s="2210"/>
    </row>
    <row r="573226" spans="101:101">
      <c r="CW573226" s="2195"/>
    </row>
    <row r="573250" spans="101:101">
      <c r="CW573250" s="2210"/>
    </row>
    <row r="573251" spans="101:101">
      <c r="CW573251" s="2195"/>
    </row>
    <row r="573275" spans="101:101">
      <c r="CW573275" s="2210"/>
    </row>
    <row r="573276" spans="101:101">
      <c r="CW573276" s="2195"/>
    </row>
    <row r="573300" spans="101:101">
      <c r="CW573300" s="2210"/>
    </row>
    <row r="573301" spans="101:101">
      <c r="CW573301" s="2195"/>
    </row>
    <row r="573325" spans="101:101">
      <c r="CW573325" s="2210"/>
    </row>
    <row r="573326" spans="101:101">
      <c r="CW573326" s="2195"/>
    </row>
    <row r="573350" spans="101:101">
      <c r="CW573350" s="2210"/>
    </row>
    <row r="573351" spans="101:101">
      <c r="CW573351" s="2195"/>
    </row>
    <row r="573375" spans="101:101">
      <c r="CW573375" s="2210"/>
    </row>
    <row r="573376" spans="101:101">
      <c r="CW573376" s="2195"/>
    </row>
    <row r="573400" spans="101:101">
      <c r="CW573400" s="2210"/>
    </row>
    <row r="573401" spans="101:101">
      <c r="CW573401" s="2195"/>
    </row>
    <row r="573425" spans="101:101">
      <c r="CW573425" s="2210"/>
    </row>
    <row r="573426" spans="101:101">
      <c r="CW573426" s="2195"/>
    </row>
    <row r="573450" spans="101:101">
      <c r="CW573450" s="2210"/>
    </row>
    <row r="573451" spans="101:101">
      <c r="CW573451" s="2195"/>
    </row>
    <row r="573475" spans="101:101">
      <c r="CW573475" s="2210"/>
    </row>
    <row r="573476" spans="101:101">
      <c r="CW573476" s="2195"/>
    </row>
    <row r="573500" spans="101:101">
      <c r="CW573500" s="2210"/>
    </row>
    <row r="573501" spans="101:101">
      <c r="CW573501" s="2195"/>
    </row>
    <row r="573525" spans="101:101">
      <c r="CW573525" s="2210"/>
    </row>
    <row r="573526" spans="101:101">
      <c r="CW573526" s="2195"/>
    </row>
    <row r="573550" spans="101:101">
      <c r="CW573550" s="2210"/>
    </row>
    <row r="573551" spans="101:101">
      <c r="CW573551" s="2195"/>
    </row>
    <row r="573575" spans="101:101">
      <c r="CW573575" s="2210"/>
    </row>
    <row r="573576" spans="101:101">
      <c r="CW573576" s="2195"/>
    </row>
    <row r="573600" spans="101:101">
      <c r="CW573600" s="2210"/>
    </row>
    <row r="573601" spans="101:101">
      <c r="CW573601" s="2195"/>
    </row>
    <row r="573625" spans="101:101">
      <c r="CW573625" s="2210"/>
    </row>
    <row r="573626" spans="101:101">
      <c r="CW573626" s="2195"/>
    </row>
    <row r="573650" spans="101:101">
      <c r="CW573650" s="2210"/>
    </row>
    <row r="573651" spans="101:101">
      <c r="CW573651" s="2195"/>
    </row>
    <row r="573675" spans="101:101">
      <c r="CW573675" s="2210"/>
    </row>
    <row r="573676" spans="101:101">
      <c r="CW573676" s="2195"/>
    </row>
    <row r="573700" spans="101:101">
      <c r="CW573700" s="2210"/>
    </row>
    <row r="573701" spans="101:101">
      <c r="CW573701" s="2195"/>
    </row>
    <row r="573725" spans="101:101">
      <c r="CW573725" s="2210"/>
    </row>
    <row r="573726" spans="101:101">
      <c r="CW573726" s="2195"/>
    </row>
    <row r="573750" spans="101:101">
      <c r="CW573750" s="2210"/>
    </row>
    <row r="573751" spans="101:101">
      <c r="CW573751" s="2195"/>
    </row>
    <row r="573775" spans="101:101">
      <c r="CW573775" s="2210"/>
    </row>
    <row r="573776" spans="101:101">
      <c r="CW573776" s="2195"/>
    </row>
    <row r="573800" spans="101:101">
      <c r="CW573800" s="2210"/>
    </row>
    <row r="573801" spans="101:101">
      <c r="CW573801" s="2195"/>
    </row>
    <row r="573825" spans="101:101">
      <c r="CW573825" s="2210"/>
    </row>
    <row r="573826" spans="101:101">
      <c r="CW573826" s="2195"/>
    </row>
    <row r="573850" spans="101:101">
      <c r="CW573850" s="2210"/>
    </row>
    <row r="573851" spans="101:101">
      <c r="CW573851" s="2195"/>
    </row>
    <row r="573875" spans="101:101">
      <c r="CW573875" s="2210"/>
    </row>
    <row r="573876" spans="101:101">
      <c r="CW573876" s="2195"/>
    </row>
    <row r="573900" spans="101:101">
      <c r="CW573900" s="2210"/>
    </row>
    <row r="573901" spans="101:101">
      <c r="CW573901" s="2195"/>
    </row>
    <row r="573925" spans="101:101">
      <c r="CW573925" s="2210"/>
    </row>
    <row r="573926" spans="101:101">
      <c r="CW573926" s="2195"/>
    </row>
    <row r="573950" spans="101:101">
      <c r="CW573950" s="2210"/>
    </row>
    <row r="573951" spans="101:101">
      <c r="CW573951" s="2195"/>
    </row>
    <row r="573975" spans="101:101">
      <c r="CW573975" s="2210"/>
    </row>
    <row r="573976" spans="101:101">
      <c r="CW573976" s="2195"/>
    </row>
    <row r="574000" spans="101:101">
      <c r="CW574000" s="2210"/>
    </row>
    <row r="574001" spans="101:101">
      <c r="CW574001" s="2195"/>
    </row>
    <row r="574025" spans="101:101">
      <c r="CW574025" s="2210"/>
    </row>
    <row r="574026" spans="101:101">
      <c r="CW574026" s="2195"/>
    </row>
    <row r="574050" spans="101:101">
      <c r="CW574050" s="2210"/>
    </row>
    <row r="574051" spans="101:101">
      <c r="CW574051" s="2195"/>
    </row>
    <row r="574075" spans="101:101">
      <c r="CW574075" s="2210"/>
    </row>
    <row r="574076" spans="101:101">
      <c r="CW574076" s="2195"/>
    </row>
    <row r="574100" spans="101:101">
      <c r="CW574100" s="2210"/>
    </row>
    <row r="574101" spans="101:101">
      <c r="CW574101" s="2195"/>
    </row>
    <row r="574125" spans="101:101">
      <c r="CW574125" s="2210"/>
    </row>
    <row r="574126" spans="101:101">
      <c r="CW574126" s="2195"/>
    </row>
    <row r="574150" spans="101:101">
      <c r="CW574150" s="2210"/>
    </row>
    <row r="574151" spans="101:101">
      <c r="CW574151" s="2195"/>
    </row>
    <row r="574175" spans="101:101">
      <c r="CW574175" s="2210"/>
    </row>
    <row r="574176" spans="101:101">
      <c r="CW574176" s="2195"/>
    </row>
    <row r="574200" spans="101:101">
      <c r="CW574200" s="2210"/>
    </row>
    <row r="574201" spans="101:101">
      <c r="CW574201" s="2195"/>
    </row>
    <row r="574225" spans="101:101">
      <c r="CW574225" s="2210"/>
    </row>
    <row r="574226" spans="101:101">
      <c r="CW574226" s="2195"/>
    </row>
    <row r="574250" spans="101:101">
      <c r="CW574250" s="2210"/>
    </row>
    <row r="574251" spans="101:101">
      <c r="CW574251" s="2195"/>
    </row>
    <row r="574275" spans="101:101">
      <c r="CW574275" s="2210"/>
    </row>
    <row r="574276" spans="101:101">
      <c r="CW574276" s="2195"/>
    </row>
    <row r="574300" spans="101:101">
      <c r="CW574300" s="2210"/>
    </row>
    <row r="574301" spans="101:101">
      <c r="CW574301" s="2195"/>
    </row>
    <row r="574325" spans="101:101">
      <c r="CW574325" s="2210"/>
    </row>
    <row r="574326" spans="101:101">
      <c r="CW574326" s="2195"/>
    </row>
    <row r="574350" spans="101:101">
      <c r="CW574350" s="2210"/>
    </row>
    <row r="574351" spans="101:101">
      <c r="CW574351" s="2195"/>
    </row>
    <row r="574375" spans="101:101">
      <c r="CW574375" s="2210"/>
    </row>
    <row r="574376" spans="101:101">
      <c r="CW574376" s="2195"/>
    </row>
    <row r="574400" spans="101:101">
      <c r="CW574400" s="2210"/>
    </row>
    <row r="574401" spans="101:101">
      <c r="CW574401" s="2195"/>
    </row>
    <row r="574425" spans="101:101">
      <c r="CW574425" s="2210"/>
    </row>
    <row r="574426" spans="101:101">
      <c r="CW574426" s="2195"/>
    </row>
    <row r="574450" spans="101:101">
      <c r="CW574450" s="2210"/>
    </row>
    <row r="574451" spans="101:101">
      <c r="CW574451" s="2195"/>
    </row>
    <row r="574475" spans="101:101">
      <c r="CW574475" s="2210"/>
    </row>
    <row r="574476" spans="101:101">
      <c r="CW574476" s="2195"/>
    </row>
    <row r="574500" spans="101:101">
      <c r="CW574500" s="2210"/>
    </row>
    <row r="574501" spans="101:101">
      <c r="CW574501" s="2195"/>
    </row>
    <row r="574525" spans="101:101">
      <c r="CW574525" s="2210"/>
    </row>
    <row r="574526" spans="101:101">
      <c r="CW574526" s="2195"/>
    </row>
    <row r="574550" spans="101:101">
      <c r="CW574550" s="2210"/>
    </row>
    <row r="574551" spans="101:101">
      <c r="CW574551" s="2195"/>
    </row>
    <row r="574575" spans="101:101">
      <c r="CW574575" s="2210"/>
    </row>
    <row r="574576" spans="101:101">
      <c r="CW574576" s="2195"/>
    </row>
    <row r="574600" spans="101:101">
      <c r="CW574600" s="2210"/>
    </row>
    <row r="574601" spans="101:101">
      <c r="CW574601" s="2195"/>
    </row>
    <row r="574625" spans="101:101">
      <c r="CW574625" s="2210"/>
    </row>
    <row r="574626" spans="101:101">
      <c r="CW574626" s="2195"/>
    </row>
    <row r="574650" spans="101:101">
      <c r="CW574650" s="2210"/>
    </row>
    <row r="574651" spans="101:101">
      <c r="CW574651" s="2195"/>
    </row>
    <row r="574675" spans="101:101">
      <c r="CW574675" s="2210"/>
    </row>
    <row r="574676" spans="101:101">
      <c r="CW574676" s="2195"/>
    </row>
    <row r="574700" spans="101:101">
      <c r="CW574700" s="2210"/>
    </row>
    <row r="574701" spans="101:101">
      <c r="CW574701" s="2195"/>
    </row>
    <row r="574725" spans="101:101">
      <c r="CW574725" s="2210"/>
    </row>
    <row r="574726" spans="101:101">
      <c r="CW574726" s="2195"/>
    </row>
    <row r="574750" spans="101:101">
      <c r="CW574750" s="2210"/>
    </row>
    <row r="574751" spans="101:101">
      <c r="CW574751" s="2195"/>
    </row>
    <row r="574775" spans="101:101">
      <c r="CW574775" s="2210"/>
    </row>
    <row r="574776" spans="101:101">
      <c r="CW574776" s="2195"/>
    </row>
    <row r="574800" spans="101:101">
      <c r="CW574800" s="2210"/>
    </row>
    <row r="574801" spans="101:101">
      <c r="CW574801" s="2195"/>
    </row>
    <row r="574825" spans="101:101">
      <c r="CW574825" s="2210"/>
    </row>
    <row r="574826" spans="101:101">
      <c r="CW574826" s="2195"/>
    </row>
    <row r="574850" spans="101:101">
      <c r="CW574850" s="2210"/>
    </row>
    <row r="574851" spans="101:101">
      <c r="CW574851" s="2195"/>
    </row>
    <row r="574875" spans="101:101">
      <c r="CW574875" s="2210"/>
    </row>
    <row r="574876" spans="101:101">
      <c r="CW574876" s="2195"/>
    </row>
    <row r="574900" spans="101:101">
      <c r="CW574900" s="2210"/>
    </row>
    <row r="574901" spans="101:101">
      <c r="CW574901" s="2195"/>
    </row>
    <row r="574925" spans="101:101">
      <c r="CW574925" s="2210"/>
    </row>
    <row r="574926" spans="101:101">
      <c r="CW574926" s="2195"/>
    </row>
    <row r="574950" spans="101:101">
      <c r="CW574950" s="2210"/>
    </row>
    <row r="574951" spans="101:101">
      <c r="CW574951" s="2195"/>
    </row>
    <row r="574975" spans="101:101">
      <c r="CW574975" s="2210"/>
    </row>
    <row r="574976" spans="101:101">
      <c r="CW574976" s="2195"/>
    </row>
    <row r="575000" spans="101:101">
      <c r="CW575000" s="2210"/>
    </row>
    <row r="575001" spans="101:101">
      <c r="CW575001" s="2195"/>
    </row>
    <row r="575025" spans="101:101">
      <c r="CW575025" s="2210"/>
    </row>
    <row r="575026" spans="101:101">
      <c r="CW575026" s="2195"/>
    </row>
    <row r="575050" spans="101:101">
      <c r="CW575050" s="2210"/>
    </row>
    <row r="575051" spans="101:101">
      <c r="CW575051" s="2195"/>
    </row>
    <row r="575075" spans="101:101">
      <c r="CW575075" s="2210"/>
    </row>
    <row r="575076" spans="101:101">
      <c r="CW575076" s="2195"/>
    </row>
    <row r="575100" spans="101:101">
      <c r="CW575100" s="2210"/>
    </row>
    <row r="575101" spans="101:101">
      <c r="CW575101" s="2195"/>
    </row>
    <row r="575125" spans="101:101">
      <c r="CW575125" s="2210"/>
    </row>
    <row r="575126" spans="101:101">
      <c r="CW575126" s="2195"/>
    </row>
    <row r="575150" spans="101:101">
      <c r="CW575150" s="2210"/>
    </row>
    <row r="575151" spans="101:101">
      <c r="CW575151" s="2195"/>
    </row>
    <row r="575175" spans="101:101">
      <c r="CW575175" s="2210"/>
    </row>
    <row r="575176" spans="101:101">
      <c r="CW575176" s="2195"/>
    </row>
    <row r="575200" spans="101:101">
      <c r="CW575200" s="2210"/>
    </row>
    <row r="575201" spans="101:101">
      <c r="CW575201" s="2195"/>
    </row>
    <row r="575225" spans="101:101">
      <c r="CW575225" s="2210"/>
    </row>
    <row r="575226" spans="101:101">
      <c r="CW575226" s="2195"/>
    </row>
    <row r="575250" spans="101:101">
      <c r="CW575250" s="2210"/>
    </row>
    <row r="575251" spans="101:101">
      <c r="CW575251" s="2195"/>
    </row>
    <row r="575275" spans="101:101">
      <c r="CW575275" s="2210"/>
    </row>
    <row r="575276" spans="101:101">
      <c r="CW575276" s="2195"/>
    </row>
    <row r="575300" spans="101:101">
      <c r="CW575300" s="2210"/>
    </row>
    <row r="575301" spans="101:101">
      <c r="CW575301" s="2195"/>
    </row>
    <row r="575325" spans="101:101">
      <c r="CW575325" s="2210"/>
    </row>
    <row r="575326" spans="101:101">
      <c r="CW575326" s="2195"/>
    </row>
    <row r="575350" spans="101:101">
      <c r="CW575350" s="2210"/>
    </row>
    <row r="575351" spans="101:101">
      <c r="CW575351" s="2195"/>
    </row>
    <row r="575375" spans="101:101">
      <c r="CW575375" s="2210"/>
    </row>
    <row r="575376" spans="101:101">
      <c r="CW575376" s="2195"/>
    </row>
    <row r="575400" spans="101:101">
      <c r="CW575400" s="2210"/>
    </row>
    <row r="575401" spans="101:101">
      <c r="CW575401" s="2195"/>
    </row>
    <row r="575425" spans="101:101">
      <c r="CW575425" s="2210"/>
    </row>
    <row r="575426" spans="101:101">
      <c r="CW575426" s="2195"/>
    </row>
    <row r="575450" spans="101:101">
      <c r="CW575450" s="2210"/>
    </row>
    <row r="575451" spans="101:101">
      <c r="CW575451" s="2195"/>
    </row>
    <row r="575475" spans="101:101">
      <c r="CW575475" s="2210"/>
    </row>
    <row r="575476" spans="101:101">
      <c r="CW575476" s="2195"/>
    </row>
    <row r="575500" spans="101:101">
      <c r="CW575500" s="2210"/>
    </row>
    <row r="575501" spans="101:101">
      <c r="CW575501" s="2195"/>
    </row>
    <row r="575525" spans="101:101">
      <c r="CW575525" s="2210"/>
    </row>
    <row r="575526" spans="101:101">
      <c r="CW575526" s="2195"/>
    </row>
    <row r="575550" spans="101:101">
      <c r="CW575550" s="2210"/>
    </row>
    <row r="575551" spans="101:101">
      <c r="CW575551" s="2195"/>
    </row>
    <row r="575575" spans="101:101">
      <c r="CW575575" s="2210"/>
    </row>
    <row r="575576" spans="101:101">
      <c r="CW575576" s="2195"/>
    </row>
    <row r="575600" spans="101:101">
      <c r="CW575600" s="2210"/>
    </row>
    <row r="575601" spans="101:101">
      <c r="CW575601" s="2195"/>
    </row>
    <row r="575625" spans="101:101">
      <c r="CW575625" s="2210"/>
    </row>
    <row r="575626" spans="101:101">
      <c r="CW575626" s="2195"/>
    </row>
    <row r="575650" spans="101:101">
      <c r="CW575650" s="2210"/>
    </row>
    <row r="575651" spans="101:101">
      <c r="CW575651" s="2195"/>
    </row>
    <row r="575675" spans="101:101">
      <c r="CW575675" s="2210"/>
    </row>
    <row r="575676" spans="101:101">
      <c r="CW575676" s="2195"/>
    </row>
    <row r="575700" spans="101:101">
      <c r="CW575700" s="2210"/>
    </row>
    <row r="575701" spans="101:101">
      <c r="CW575701" s="2195"/>
    </row>
    <row r="575725" spans="101:101">
      <c r="CW575725" s="2210"/>
    </row>
    <row r="575726" spans="101:101">
      <c r="CW575726" s="2195"/>
    </row>
    <row r="575750" spans="101:101">
      <c r="CW575750" s="2210"/>
    </row>
    <row r="575751" spans="101:101">
      <c r="CW575751" s="2195"/>
    </row>
    <row r="575775" spans="101:101">
      <c r="CW575775" s="2210"/>
    </row>
    <row r="575776" spans="101:101">
      <c r="CW575776" s="2195"/>
    </row>
    <row r="575800" spans="101:101">
      <c r="CW575800" s="2210"/>
    </row>
    <row r="575801" spans="101:101">
      <c r="CW575801" s="2195"/>
    </row>
    <row r="575825" spans="101:101">
      <c r="CW575825" s="2210"/>
    </row>
    <row r="575826" spans="101:101">
      <c r="CW575826" s="2195"/>
    </row>
    <row r="575850" spans="101:101">
      <c r="CW575850" s="2210"/>
    </row>
    <row r="575851" spans="101:101">
      <c r="CW575851" s="2195"/>
    </row>
    <row r="575875" spans="101:101">
      <c r="CW575875" s="2210"/>
    </row>
    <row r="575876" spans="101:101">
      <c r="CW575876" s="2195"/>
    </row>
    <row r="575900" spans="101:101">
      <c r="CW575900" s="2210"/>
    </row>
    <row r="575901" spans="101:101">
      <c r="CW575901" s="2195"/>
    </row>
    <row r="575925" spans="101:101">
      <c r="CW575925" s="2210"/>
    </row>
    <row r="575926" spans="101:101">
      <c r="CW575926" s="2195"/>
    </row>
    <row r="575950" spans="101:101">
      <c r="CW575950" s="2210"/>
    </row>
    <row r="575951" spans="101:101">
      <c r="CW575951" s="2195"/>
    </row>
    <row r="575975" spans="101:101">
      <c r="CW575975" s="2210"/>
    </row>
    <row r="575976" spans="101:101">
      <c r="CW575976" s="2195"/>
    </row>
    <row r="576000" spans="101:101">
      <c r="CW576000" s="2210"/>
    </row>
    <row r="576001" spans="101:101">
      <c r="CW576001" s="2195"/>
    </row>
    <row r="576025" spans="101:101">
      <c r="CW576025" s="2210"/>
    </row>
    <row r="576026" spans="101:101">
      <c r="CW576026" s="2195"/>
    </row>
    <row r="576050" spans="101:101">
      <c r="CW576050" s="2210"/>
    </row>
    <row r="576051" spans="101:101">
      <c r="CW576051" s="2195"/>
    </row>
    <row r="576075" spans="101:101">
      <c r="CW576075" s="2210"/>
    </row>
    <row r="576076" spans="101:101">
      <c r="CW576076" s="2195"/>
    </row>
    <row r="576100" spans="101:101">
      <c r="CW576100" s="2210"/>
    </row>
    <row r="576101" spans="101:101">
      <c r="CW576101" s="2195"/>
    </row>
    <row r="576125" spans="101:101">
      <c r="CW576125" s="2210"/>
    </row>
    <row r="576126" spans="101:101">
      <c r="CW576126" s="2195"/>
    </row>
    <row r="576150" spans="101:101">
      <c r="CW576150" s="2210"/>
    </row>
    <row r="576151" spans="101:101">
      <c r="CW576151" s="2195"/>
    </row>
    <row r="576175" spans="101:101">
      <c r="CW576175" s="2210"/>
    </row>
    <row r="576176" spans="101:101">
      <c r="CW576176" s="2195"/>
    </row>
    <row r="576200" spans="101:101">
      <c r="CW576200" s="2210"/>
    </row>
    <row r="576201" spans="101:101">
      <c r="CW576201" s="2195"/>
    </row>
    <row r="576225" spans="101:101">
      <c r="CW576225" s="2210"/>
    </row>
    <row r="576226" spans="101:101">
      <c r="CW576226" s="2195"/>
    </row>
    <row r="576250" spans="101:101">
      <c r="CW576250" s="2210"/>
    </row>
    <row r="576251" spans="101:101">
      <c r="CW576251" s="2195"/>
    </row>
    <row r="576275" spans="101:101">
      <c r="CW576275" s="2210"/>
    </row>
    <row r="576276" spans="101:101">
      <c r="CW576276" s="2195"/>
    </row>
    <row r="576300" spans="101:101">
      <c r="CW576300" s="2210"/>
    </row>
    <row r="576301" spans="101:101">
      <c r="CW576301" s="2195"/>
    </row>
    <row r="576325" spans="101:101">
      <c r="CW576325" s="2210"/>
    </row>
    <row r="576326" spans="101:101">
      <c r="CW576326" s="2195"/>
    </row>
    <row r="576350" spans="101:101">
      <c r="CW576350" s="2210"/>
    </row>
    <row r="576351" spans="101:101">
      <c r="CW576351" s="2195"/>
    </row>
    <row r="576375" spans="101:101">
      <c r="CW576375" s="2210"/>
    </row>
    <row r="576376" spans="101:101">
      <c r="CW576376" s="2195"/>
    </row>
    <row r="576400" spans="101:101">
      <c r="CW576400" s="2210"/>
    </row>
    <row r="576401" spans="101:101">
      <c r="CW576401" s="2195"/>
    </row>
    <row r="576425" spans="101:101">
      <c r="CW576425" s="2210"/>
    </row>
    <row r="576426" spans="101:101">
      <c r="CW576426" s="2195"/>
    </row>
    <row r="576450" spans="101:101">
      <c r="CW576450" s="2210"/>
    </row>
    <row r="576451" spans="101:101">
      <c r="CW576451" s="2195"/>
    </row>
    <row r="576475" spans="101:101">
      <c r="CW576475" s="2210"/>
    </row>
    <row r="576476" spans="101:101">
      <c r="CW576476" s="2195"/>
    </row>
    <row r="576500" spans="101:101">
      <c r="CW576500" s="2210"/>
    </row>
    <row r="576501" spans="101:101">
      <c r="CW576501" s="2195"/>
    </row>
    <row r="576525" spans="101:101">
      <c r="CW576525" s="2210"/>
    </row>
    <row r="576526" spans="101:101">
      <c r="CW576526" s="2195"/>
    </row>
    <row r="576550" spans="101:101">
      <c r="CW576550" s="2210"/>
    </row>
    <row r="576551" spans="101:101">
      <c r="CW576551" s="2195"/>
    </row>
    <row r="576575" spans="101:101">
      <c r="CW576575" s="2210"/>
    </row>
    <row r="576576" spans="101:101">
      <c r="CW576576" s="2195"/>
    </row>
    <row r="576600" spans="101:101">
      <c r="CW576600" s="2210"/>
    </row>
    <row r="576601" spans="101:101">
      <c r="CW576601" s="2195"/>
    </row>
    <row r="576625" spans="101:101">
      <c r="CW576625" s="2210"/>
    </row>
    <row r="576626" spans="101:101">
      <c r="CW576626" s="2195"/>
    </row>
    <row r="576650" spans="101:101">
      <c r="CW576650" s="2210"/>
    </row>
    <row r="576651" spans="101:101">
      <c r="CW576651" s="2195"/>
    </row>
    <row r="576675" spans="101:101">
      <c r="CW576675" s="2210"/>
    </row>
    <row r="576676" spans="101:101">
      <c r="CW576676" s="2195"/>
    </row>
    <row r="576700" spans="101:101">
      <c r="CW576700" s="2210"/>
    </row>
    <row r="576701" spans="101:101">
      <c r="CW576701" s="2195"/>
    </row>
    <row r="576725" spans="101:101">
      <c r="CW576725" s="2210"/>
    </row>
    <row r="576726" spans="101:101">
      <c r="CW576726" s="2195"/>
    </row>
    <row r="576750" spans="101:101">
      <c r="CW576750" s="2210"/>
    </row>
    <row r="576751" spans="101:101">
      <c r="CW576751" s="2195"/>
    </row>
    <row r="576775" spans="101:101">
      <c r="CW576775" s="2210"/>
    </row>
    <row r="576776" spans="101:101">
      <c r="CW576776" s="2195"/>
    </row>
    <row r="576800" spans="101:101">
      <c r="CW576800" s="2210"/>
    </row>
    <row r="576801" spans="101:101">
      <c r="CW576801" s="2195"/>
    </row>
    <row r="576825" spans="101:101">
      <c r="CW576825" s="2210"/>
    </row>
    <row r="576826" spans="101:101">
      <c r="CW576826" s="2195"/>
    </row>
    <row r="576850" spans="101:101">
      <c r="CW576850" s="2210"/>
    </row>
    <row r="576851" spans="101:101">
      <c r="CW576851" s="2195"/>
    </row>
    <row r="576875" spans="101:101">
      <c r="CW576875" s="2210"/>
    </row>
    <row r="576876" spans="101:101">
      <c r="CW576876" s="2195"/>
    </row>
    <row r="576900" spans="101:101">
      <c r="CW576900" s="2210"/>
    </row>
    <row r="576901" spans="101:101">
      <c r="CW576901" s="2195"/>
    </row>
    <row r="576925" spans="101:101">
      <c r="CW576925" s="2210"/>
    </row>
    <row r="576926" spans="101:101">
      <c r="CW576926" s="2195"/>
    </row>
    <row r="576950" spans="101:101">
      <c r="CW576950" s="2210"/>
    </row>
    <row r="576951" spans="101:101">
      <c r="CW576951" s="2195"/>
    </row>
    <row r="576975" spans="101:101">
      <c r="CW576975" s="2210"/>
    </row>
    <row r="576976" spans="101:101">
      <c r="CW576976" s="2195"/>
    </row>
    <row r="577000" spans="101:101">
      <c r="CW577000" s="2210"/>
    </row>
    <row r="577001" spans="101:101">
      <c r="CW577001" s="2195"/>
    </row>
    <row r="577025" spans="101:101">
      <c r="CW577025" s="2210"/>
    </row>
    <row r="577026" spans="101:101">
      <c r="CW577026" s="2195"/>
    </row>
    <row r="577050" spans="101:101">
      <c r="CW577050" s="2210"/>
    </row>
    <row r="577051" spans="101:101">
      <c r="CW577051" s="2195"/>
    </row>
    <row r="577075" spans="101:101">
      <c r="CW577075" s="2210"/>
    </row>
    <row r="577076" spans="101:101">
      <c r="CW577076" s="2195"/>
    </row>
    <row r="577100" spans="101:101">
      <c r="CW577100" s="2210"/>
    </row>
    <row r="577101" spans="101:101">
      <c r="CW577101" s="2195"/>
    </row>
    <row r="577125" spans="101:101">
      <c r="CW577125" s="2210"/>
    </row>
    <row r="577126" spans="101:101">
      <c r="CW577126" s="2195"/>
    </row>
    <row r="577150" spans="101:101">
      <c r="CW577150" s="2210"/>
    </row>
    <row r="577151" spans="101:101">
      <c r="CW577151" s="2195"/>
    </row>
    <row r="577175" spans="101:101">
      <c r="CW577175" s="2210"/>
    </row>
    <row r="577176" spans="101:101">
      <c r="CW577176" s="2195"/>
    </row>
    <row r="577200" spans="101:101">
      <c r="CW577200" s="2210"/>
    </row>
    <row r="577201" spans="101:101">
      <c r="CW577201" s="2195"/>
    </row>
    <row r="577225" spans="101:101">
      <c r="CW577225" s="2210"/>
    </row>
    <row r="577226" spans="101:101">
      <c r="CW577226" s="2195"/>
    </row>
    <row r="577250" spans="101:101">
      <c r="CW577250" s="2210"/>
    </row>
    <row r="577251" spans="101:101">
      <c r="CW577251" s="2195"/>
    </row>
    <row r="577275" spans="101:101">
      <c r="CW577275" s="2210"/>
    </row>
    <row r="577276" spans="101:101">
      <c r="CW577276" s="2195"/>
    </row>
    <row r="577300" spans="101:101">
      <c r="CW577300" s="2210"/>
    </row>
    <row r="577301" spans="101:101">
      <c r="CW577301" s="2195"/>
    </row>
    <row r="577325" spans="101:101">
      <c r="CW577325" s="2210"/>
    </row>
    <row r="577326" spans="101:101">
      <c r="CW577326" s="2195"/>
    </row>
    <row r="577350" spans="101:101">
      <c r="CW577350" s="2210"/>
    </row>
    <row r="577351" spans="101:101">
      <c r="CW577351" s="2195"/>
    </row>
    <row r="577375" spans="101:101">
      <c r="CW577375" s="2210"/>
    </row>
    <row r="577376" spans="101:101">
      <c r="CW577376" s="2195"/>
    </row>
    <row r="577400" spans="101:101">
      <c r="CW577400" s="2210"/>
    </row>
    <row r="577401" spans="101:101">
      <c r="CW577401" s="2195"/>
    </row>
    <row r="577425" spans="101:101">
      <c r="CW577425" s="2210"/>
    </row>
    <row r="577426" spans="101:101">
      <c r="CW577426" s="2195"/>
    </row>
    <row r="577450" spans="101:101">
      <c r="CW577450" s="2210"/>
    </row>
    <row r="577451" spans="101:101">
      <c r="CW577451" s="2195"/>
    </row>
    <row r="577475" spans="101:101">
      <c r="CW577475" s="2210"/>
    </row>
    <row r="577476" spans="101:101">
      <c r="CW577476" s="2195"/>
    </row>
    <row r="577500" spans="101:101">
      <c r="CW577500" s="2210"/>
    </row>
    <row r="577501" spans="101:101">
      <c r="CW577501" s="2195"/>
    </row>
    <row r="577525" spans="101:101">
      <c r="CW577525" s="2210"/>
    </row>
    <row r="577526" spans="101:101">
      <c r="CW577526" s="2195"/>
    </row>
    <row r="577550" spans="101:101">
      <c r="CW577550" s="2210"/>
    </row>
    <row r="577551" spans="101:101">
      <c r="CW577551" s="2195"/>
    </row>
    <row r="577575" spans="101:101">
      <c r="CW577575" s="2210"/>
    </row>
    <row r="577576" spans="101:101">
      <c r="CW577576" s="2195"/>
    </row>
    <row r="577600" spans="101:101">
      <c r="CW577600" s="2210"/>
    </row>
    <row r="577601" spans="101:101">
      <c r="CW577601" s="2195"/>
    </row>
    <row r="577625" spans="101:101">
      <c r="CW577625" s="2210"/>
    </row>
    <row r="577626" spans="101:101">
      <c r="CW577626" s="2195"/>
    </row>
    <row r="577650" spans="101:101">
      <c r="CW577650" s="2210"/>
    </row>
    <row r="577651" spans="101:101">
      <c r="CW577651" s="2195"/>
    </row>
    <row r="577675" spans="101:101">
      <c r="CW577675" s="2210"/>
    </row>
    <row r="577676" spans="101:101">
      <c r="CW577676" s="2195"/>
    </row>
    <row r="577700" spans="101:101">
      <c r="CW577700" s="2210"/>
    </row>
    <row r="577701" spans="101:101">
      <c r="CW577701" s="2195"/>
    </row>
    <row r="577725" spans="101:101">
      <c r="CW577725" s="2210"/>
    </row>
    <row r="577726" spans="101:101">
      <c r="CW577726" s="2195"/>
    </row>
    <row r="577750" spans="101:101">
      <c r="CW577750" s="2210"/>
    </row>
    <row r="577751" spans="101:101">
      <c r="CW577751" s="2195"/>
    </row>
    <row r="577775" spans="101:101">
      <c r="CW577775" s="2210"/>
    </row>
    <row r="577776" spans="101:101">
      <c r="CW577776" s="2195"/>
    </row>
    <row r="577800" spans="101:101">
      <c r="CW577800" s="2210"/>
    </row>
    <row r="577801" spans="101:101">
      <c r="CW577801" s="2195"/>
    </row>
    <row r="577825" spans="101:101">
      <c r="CW577825" s="2210"/>
    </row>
    <row r="577826" spans="101:101">
      <c r="CW577826" s="2195"/>
    </row>
    <row r="577850" spans="101:101">
      <c r="CW577850" s="2210"/>
    </row>
    <row r="577851" spans="101:101">
      <c r="CW577851" s="2195"/>
    </row>
    <row r="577875" spans="101:101">
      <c r="CW577875" s="2210"/>
    </row>
    <row r="577876" spans="101:101">
      <c r="CW577876" s="2195"/>
    </row>
    <row r="577900" spans="101:101">
      <c r="CW577900" s="2210"/>
    </row>
    <row r="577901" spans="101:101">
      <c r="CW577901" s="2195"/>
    </row>
    <row r="577925" spans="101:101">
      <c r="CW577925" s="2210"/>
    </row>
    <row r="577926" spans="101:101">
      <c r="CW577926" s="2195"/>
    </row>
    <row r="577950" spans="101:101">
      <c r="CW577950" s="2210"/>
    </row>
    <row r="577951" spans="101:101">
      <c r="CW577951" s="2195"/>
    </row>
    <row r="577975" spans="101:101">
      <c r="CW577975" s="2210"/>
    </row>
    <row r="577976" spans="101:101">
      <c r="CW577976" s="2195"/>
    </row>
    <row r="578000" spans="101:101">
      <c r="CW578000" s="2210"/>
    </row>
    <row r="578001" spans="101:101">
      <c r="CW578001" s="2195"/>
    </row>
    <row r="578025" spans="101:101">
      <c r="CW578025" s="2210"/>
    </row>
    <row r="578026" spans="101:101">
      <c r="CW578026" s="2195"/>
    </row>
    <row r="578050" spans="101:101">
      <c r="CW578050" s="2210"/>
    </row>
    <row r="578051" spans="101:101">
      <c r="CW578051" s="2195"/>
    </row>
    <row r="578075" spans="101:101">
      <c r="CW578075" s="2210"/>
    </row>
    <row r="578076" spans="101:101">
      <c r="CW578076" s="2195"/>
    </row>
    <row r="578100" spans="101:101">
      <c r="CW578100" s="2210"/>
    </row>
    <row r="578101" spans="101:101">
      <c r="CW578101" s="2195"/>
    </row>
    <row r="578125" spans="101:101">
      <c r="CW578125" s="2210"/>
    </row>
    <row r="578126" spans="101:101">
      <c r="CW578126" s="2195"/>
    </row>
    <row r="578150" spans="101:101">
      <c r="CW578150" s="2210"/>
    </row>
    <row r="578151" spans="101:101">
      <c r="CW578151" s="2195"/>
    </row>
    <row r="578175" spans="101:101">
      <c r="CW578175" s="2210"/>
    </row>
    <row r="578176" spans="101:101">
      <c r="CW578176" s="2195"/>
    </row>
    <row r="578200" spans="101:101">
      <c r="CW578200" s="2210"/>
    </row>
    <row r="578201" spans="101:101">
      <c r="CW578201" s="2195"/>
    </row>
    <row r="578225" spans="101:101">
      <c r="CW578225" s="2210"/>
    </row>
    <row r="578226" spans="101:101">
      <c r="CW578226" s="2195"/>
    </row>
    <row r="578250" spans="101:101">
      <c r="CW578250" s="2210"/>
    </row>
    <row r="578251" spans="101:101">
      <c r="CW578251" s="2195"/>
    </row>
    <row r="578275" spans="101:101">
      <c r="CW578275" s="2210"/>
    </row>
    <row r="578276" spans="101:101">
      <c r="CW578276" s="2195"/>
    </row>
    <row r="578300" spans="101:101">
      <c r="CW578300" s="2210"/>
    </row>
    <row r="578301" spans="101:101">
      <c r="CW578301" s="2195"/>
    </row>
    <row r="578325" spans="101:101">
      <c r="CW578325" s="2210"/>
    </row>
    <row r="578326" spans="101:101">
      <c r="CW578326" s="2195"/>
    </row>
    <row r="578350" spans="101:101">
      <c r="CW578350" s="2210"/>
    </row>
    <row r="578351" spans="101:101">
      <c r="CW578351" s="2195"/>
    </row>
    <row r="578375" spans="101:101">
      <c r="CW578375" s="2210"/>
    </row>
    <row r="578376" spans="101:101">
      <c r="CW578376" s="2195"/>
    </row>
    <row r="578400" spans="101:101">
      <c r="CW578400" s="2210"/>
    </row>
    <row r="578401" spans="101:101">
      <c r="CW578401" s="2195"/>
    </row>
    <row r="578425" spans="101:101">
      <c r="CW578425" s="2210"/>
    </row>
    <row r="578426" spans="101:101">
      <c r="CW578426" s="2195"/>
    </row>
    <row r="578450" spans="101:101">
      <c r="CW578450" s="2210"/>
    </row>
    <row r="578451" spans="101:101">
      <c r="CW578451" s="2195"/>
    </row>
    <row r="578475" spans="101:101">
      <c r="CW578475" s="2210"/>
    </row>
    <row r="578476" spans="101:101">
      <c r="CW578476" s="2195"/>
    </row>
    <row r="578500" spans="101:101">
      <c r="CW578500" s="2210"/>
    </row>
    <row r="578501" spans="101:101">
      <c r="CW578501" s="2195"/>
    </row>
    <row r="578525" spans="101:101">
      <c r="CW578525" s="2210"/>
    </row>
    <row r="578526" spans="101:101">
      <c r="CW578526" s="2195"/>
    </row>
    <row r="578550" spans="101:101">
      <c r="CW578550" s="2210"/>
    </row>
    <row r="578551" spans="101:101">
      <c r="CW578551" s="2195"/>
    </row>
    <row r="578575" spans="101:101">
      <c r="CW578575" s="2210"/>
    </row>
    <row r="578576" spans="101:101">
      <c r="CW578576" s="2195"/>
    </row>
    <row r="578600" spans="101:101">
      <c r="CW578600" s="2210"/>
    </row>
    <row r="578601" spans="101:101">
      <c r="CW578601" s="2195"/>
    </row>
    <row r="578625" spans="101:101">
      <c r="CW578625" s="2210"/>
    </row>
    <row r="578626" spans="101:101">
      <c r="CW578626" s="2195"/>
    </row>
    <row r="578650" spans="101:101">
      <c r="CW578650" s="2210"/>
    </row>
    <row r="578651" spans="101:101">
      <c r="CW578651" s="2195"/>
    </row>
    <row r="578675" spans="101:101">
      <c r="CW578675" s="2210"/>
    </row>
    <row r="578676" spans="101:101">
      <c r="CW578676" s="2195"/>
    </row>
    <row r="578700" spans="101:101">
      <c r="CW578700" s="2210"/>
    </row>
    <row r="578701" spans="101:101">
      <c r="CW578701" s="2195"/>
    </row>
    <row r="578725" spans="101:101">
      <c r="CW578725" s="2210"/>
    </row>
    <row r="578726" spans="101:101">
      <c r="CW578726" s="2195"/>
    </row>
    <row r="578750" spans="101:101">
      <c r="CW578750" s="2210"/>
    </row>
    <row r="578751" spans="101:101">
      <c r="CW578751" s="2195"/>
    </row>
    <row r="578775" spans="101:101">
      <c r="CW578775" s="2210"/>
    </row>
    <row r="578776" spans="101:101">
      <c r="CW578776" s="2195"/>
    </row>
    <row r="578800" spans="101:101">
      <c r="CW578800" s="2210"/>
    </row>
    <row r="578801" spans="101:101">
      <c r="CW578801" s="2195"/>
    </row>
    <row r="578825" spans="101:101">
      <c r="CW578825" s="2210"/>
    </row>
    <row r="578826" spans="101:101">
      <c r="CW578826" s="2195"/>
    </row>
    <row r="578850" spans="101:101">
      <c r="CW578850" s="2210"/>
    </row>
    <row r="578851" spans="101:101">
      <c r="CW578851" s="2195"/>
    </row>
    <row r="578875" spans="101:101">
      <c r="CW578875" s="2210"/>
    </row>
    <row r="578876" spans="101:101">
      <c r="CW578876" s="2195"/>
    </row>
    <row r="578900" spans="101:101">
      <c r="CW578900" s="2210"/>
    </row>
    <row r="578901" spans="101:101">
      <c r="CW578901" s="2195"/>
    </row>
    <row r="578925" spans="101:101">
      <c r="CW578925" s="2210"/>
    </row>
    <row r="578926" spans="101:101">
      <c r="CW578926" s="2195"/>
    </row>
    <row r="578950" spans="101:101">
      <c r="CW578950" s="2210"/>
    </row>
    <row r="578951" spans="101:101">
      <c r="CW578951" s="2195"/>
    </row>
    <row r="578975" spans="101:101">
      <c r="CW578975" s="2210"/>
    </row>
    <row r="578976" spans="101:101">
      <c r="CW578976" s="2195"/>
    </row>
    <row r="579000" spans="101:101">
      <c r="CW579000" s="2210"/>
    </row>
    <row r="579001" spans="101:101">
      <c r="CW579001" s="2195"/>
    </row>
    <row r="579025" spans="101:101">
      <c r="CW579025" s="2210"/>
    </row>
    <row r="579026" spans="101:101">
      <c r="CW579026" s="2195"/>
    </row>
    <row r="579050" spans="101:101">
      <c r="CW579050" s="2210"/>
    </row>
    <row r="579051" spans="101:101">
      <c r="CW579051" s="2195"/>
    </row>
    <row r="579075" spans="101:101">
      <c r="CW579075" s="2210"/>
    </row>
    <row r="579076" spans="101:101">
      <c r="CW579076" s="2195"/>
    </row>
    <row r="579100" spans="101:101">
      <c r="CW579100" s="2210"/>
    </row>
    <row r="579101" spans="101:101">
      <c r="CW579101" s="2195"/>
    </row>
    <row r="579125" spans="101:101">
      <c r="CW579125" s="2210"/>
    </row>
    <row r="579126" spans="101:101">
      <c r="CW579126" s="2195"/>
    </row>
    <row r="579150" spans="101:101">
      <c r="CW579150" s="2210"/>
    </row>
    <row r="579151" spans="101:101">
      <c r="CW579151" s="2195"/>
    </row>
    <row r="579175" spans="101:101">
      <c r="CW579175" s="2210"/>
    </row>
    <row r="579176" spans="101:101">
      <c r="CW579176" s="2195"/>
    </row>
    <row r="579200" spans="101:101">
      <c r="CW579200" s="2210"/>
    </row>
    <row r="579201" spans="101:101">
      <c r="CW579201" s="2195"/>
    </row>
    <row r="579225" spans="101:101">
      <c r="CW579225" s="2210"/>
    </row>
    <row r="579226" spans="101:101">
      <c r="CW579226" s="2195"/>
    </row>
    <row r="579250" spans="101:101">
      <c r="CW579250" s="2210"/>
    </row>
    <row r="579251" spans="101:101">
      <c r="CW579251" s="2195"/>
    </row>
    <row r="579275" spans="101:101">
      <c r="CW579275" s="2210"/>
    </row>
    <row r="579276" spans="101:101">
      <c r="CW579276" s="2195"/>
    </row>
    <row r="579300" spans="101:101">
      <c r="CW579300" s="2210"/>
    </row>
    <row r="579301" spans="101:101">
      <c r="CW579301" s="2195"/>
    </row>
    <row r="579325" spans="101:101">
      <c r="CW579325" s="2210"/>
    </row>
    <row r="579326" spans="101:101">
      <c r="CW579326" s="2195"/>
    </row>
    <row r="579350" spans="101:101">
      <c r="CW579350" s="2210"/>
    </row>
    <row r="579351" spans="101:101">
      <c r="CW579351" s="2195"/>
    </row>
    <row r="579375" spans="101:101">
      <c r="CW579375" s="2210"/>
    </row>
    <row r="579376" spans="101:101">
      <c r="CW579376" s="2195"/>
    </row>
    <row r="579400" spans="101:101">
      <c r="CW579400" s="2210"/>
    </row>
    <row r="579401" spans="101:101">
      <c r="CW579401" s="2195"/>
    </row>
    <row r="579425" spans="101:101">
      <c r="CW579425" s="2210"/>
    </row>
    <row r="579426" spans="101:101">
      <c r="CW579426" s="2195"/>
    </row>
    <row r="579450" spans="101:101">
      <c r="CW579450" s="2210"/>
    </row>
    <row r="579451" spans="101:101">
      <c r="CW579451" s="2195"/>
    </row>
    <row r="579475" spans="101:101">
      <c r="CW579475" s="2210"/>
    </row>
    <row r="579476" spans="101:101">
      <c r="CW579476" s="2195"/>
    </row>
    <row r="579500" spans="101:101">
      <c r="CW579500" s="2210"/>
    </row>
    <row r="579501" spans="101:101">
      <c r="CW579501" s="2195"/>
    </row>
    <row r="579525" spans="101:101">
      <c r="CW579525" s="2210"/>
    </row>
    <row r="579526" spans="101:101">
      <c r="CW579526" s="2195"/>
    </row>
    <row r="579550" spans="101:101">
      <c r="CW579550" s="2210"/>
    </row>
    <row r="579551" spans="101:101">
      <c r="CW579551" s="2195"/>
    </row>
    <row r="579575" spans="101:101">
      <c r="CW579575" s="2210"/>
    </row>
    <row r="579576" spans="101:101">
      <c r="CW579576" s="2195"/>
    </row>
    <row r="579600" spans="101:101">
      <c r="CW579600" s="2210"/>
    </row>
    <row r="579601" spans="101:101">
      <c r="CW579601" s="2195"/>
    </row>
    <row r="579625" spans="101:101">
      <c r="CW579625" s="2210"/>
    </row>
    <row r="579626" spans="101:101">
      <c r="CW579626" s="2195"/>
    </row>
    <row r="579650" spans="101:101">
      <c r="CW579650" s="2210"/>
    </row>
    <row r="579651" spans="101:101">
      <c r="CW579651" s="2195"/>
    </row>
    <row r="579675" spans="101:101">
      <c r="CW579675" s="2210"/>
    </row>
    <row r="579676" spans="101:101">
      <c r="CW579676" s="2195"/>
    </row>
    <row r="579700" spans="101:101">
      <c r="CW579700" s="2210"/>
    </row>
    <row r="579701" spans="101:101">
      <c r="CW579701" s="2195"/>
    </row>
    <row r="579725" spans="101:101">
      <c r="CW579725" s="2210"/>
    </row>
    <row r="579726" spans="101:101">
      <c r="CW579726" s="2195"/>
    </row>
    <row r="579750" spans="101:101">
      <c r="CW579750" s="2210"/>
    </row>
    <row r="579751" spans="101:101">
      <c r="CW579751" s="2195"/>
    </row>
    <row r="579775" spans="101:101">
      <c r="CW579775" s="2210"/>
    </row>
    <row r="579776" spans="101:101">
      <c r="CW579776" s="2195"/>
    </row>
    <row r="579800" spans="101:101">
      <c r="CW579800" s="2210"/>
    </row>
    <row r="579801" spans="101:101">
      <c r="CW579801" s="2195"/>
    </row>
    <row r="579825" spans="101:101">
      <c r="CW579825" s="2210"/>
    </row>
    <row r="579826" spans="101:101">
      <c r="CW579826" s="2195"/>
    </row>
    <row r="579850" spans="101:101">
      <c r="CW579850" s="2210"/>
    </row>
    <row r="579851" spans="101:101">
      <c r="CW579851" s="2195"/>
    </row>
    <row r="579875" spans="101:101">
      <c r="CW579875" s="2210"/>
    </row>
    <row r="579876" spans="101:101">
      <c r="CW579876" s="2195"/>
    </row>
    <row r="579900" spans="101:101">
      <c r="CW579900" s="2210"/>
    </row>
    <row r="579901" spans="101:101">
      <c r="CW579901" s="2195"/>
    </row>
    <row r="579925" spans="101:101">
      <c r="CW579925" s="2210"/>
    </row>
    <row r="579926" spans="101:101">
      <c r="CW579926" s="2195"/>
    </row>
    <row r="579950" spans="101:101">
      <c r="CW579950" s="2210"/>
    </row>
    <row r="579951" spans="101:101">
      <c r="CW579951" s="2195"/>
    </row>
    <row r="579975" spans="101:101">
      <c r="CW579975" s="2210"/>
    </row>
    <row r="579976" spans="101:101">
      <c r="CW579976" s="2195"/>
    </row>
    <row r="580000" spans="101:101">
      <c r="CW580000" s="2210"/>
    </row>
    <row r="580001" spans="101:101">
      <c r="CW580001" s="2195"/>
    </row>
    <row r="580025" spans="101:101">
      <c r="CW580025" s="2210"/>
    </row>
    <row r="580026" spans="101:101">
      <c r="CW580026" s="2195"/>
    </row>
    <row r="580050" spans="101:101">
      <c r="CW580050" s="2210"/>
    </row>
    <row r="580051" spans="101:101">
      <c r="CW580051" s="2195"/>
    </row>
    <row r="580075" spans="101:101">
      <c r="CW580075" s="2210"/>
    </row>
    <row r="580076" spans="101:101">
      <c r="CW580076" s="2195"/>
    </row>
    <row r="580100" spans="101:101">
      <c r="CW580100" s="2210"/>
    </row>
    <row r="580101" spans="101:101">
      <c r="CW580101" s="2195"/>
    </row>
    <row r="580125" spans="101:101">
      <c r="CW580125" s="2210"/>
    </row>
    <row r="580126" spans="101:101">
      <c r="CW580126" s="2195"/>
    </row>
    <row r="580150" spans="101:101">
      <c r="CW580150" s="2210"/>
    </row>
    <row r="580151" spans="101:101">
      <c r="CW580151" s="2195"/>
    </row>
    <row r="580175" spans="101:101">
      <c r="CW580175" s="2210"/>
    </row>
    <row r="580176" spans="101:101">
      <c r="CW580176" s="2195"/>
    </row>
    <row r="580200" spans="101:101">
      <c r="CW580200" s="2210"/>
    </row>
    <row r="580201" spans="101:101">
      <c r="CW580201" s="2195"/>
    </row>
    <row r="580225" spans="101:101">
      <c r="CW580225" s="2210"/>
    </row>
    <row r="580226" spans="101:101">
      <c r="CW580226" s="2195"/>
    </row>
    <row r="580250" spans="101:101">
      <c r="CW580250" s="2210"/>
    </row>
    <row r="580251" spans="101:101">
      <c r="CW580251" s="2195"/>
    </row>
    <row r="580275" spans="101:101">
      <c r="CW580275" s="2210"/>
    </row>
    <row r="580276" spans="101:101">
      <c r="CW580276" s="2195"/>
    </row>
    <row r="580300" spans="101:101">
      <c r="CW580300" s="2210"/>
    </row>
    <row r="580301" spans="101:101">
      <c r="CW580301" s="2195"/>
    </row>
    <row r="580325" spans="101:101">
      <c r="CW580325" s="2210"/>
    </row>
    <row r="580326" spans="101:101">
      <c r="CW580326" s="2195"/>
    </row>
    <row r="580350" spans="101:101">
      <c r="CW580350" s="2210"/>
    </row>
    <row r="580351" spans="101:101">
      <c r="CW580351" s="2195"/>
    </row>
    <row r="580375" spans="101:101">
      <c r="CW580375" s="2210"/>
    </row>
    <row r="580376" spans="101:101">
      <c r="CW580376" s="2195"/>
    </row>
    <row r="580400" spans="101:101">
      <c r="CW580400" s="2210"/>
    </row>
    <row r="580401" spans="101:101">
      <c r="CW580401" s="2195"/>
    </row>
    <row r="580425" spans="101:101">
      <c r="CW580425" s="2210"/>
    </row>
    <row r="580426" spans="101:101">
      <c r="CW580426" s="2195"/>
    </row>
    <row r="580450" spans="101:101">
      <c r="CW580450" s="2210"/>
    </row>
    <row r="580451" spans="101:101">
      <c r="CW580451" s="2195"/>
    </row>
    <row r="580475" spans="101:101">
      <c r="CW580475" s="2210"/>
    </row>
    <row r="580476" spans="101:101">
      <c r="CW580476" s="2195"/>
    </row>
    <row r="580500" spans="101:101">
      <c r="CW580500" s="2210"/>
    </row>
    <row r="580501" spans="101:101">
      <c r="CW580501" s="2195"/>
    </row>
    <row r="580525" spans="101:101">
      <c r="CW580525" s="2210"/>
    </row>
    <row r="580526" spans="101:101">
      <c r="CW580526" s="2195"/>
    </row>
    <row r="580550" spans="101:101">
      <c r="CW580550" s="2210"/>
    </row>
    <row r="580551" spans="101:101">
      <c r="CW580551" s="2195"/>
    </row>
    <row r="580575" spans="101:101">
      <c r="CW580575" s="2210"/>
    </row>
    <row r="580576" spans="101:101">
      <c r="CW580576" s="2195"/>
    </row>
    <row r="580600" spans="101:101">
      <c r="CW580600" s="2210"/>
    </row>
    <row r="580601" spans="101:101">
      <c r="CW580601" s="2195"/>
    </row>
    <row r="580625" spans="101:101">
      <c r="CW580625" s="2210"/>
    </row>
    <row r="580626" spans="101:101">
      <c r="CW580626" s="2195"/>
    </row>
    <row r="580650" spans="101:101">
      <c r="CW580650" s="2210"/>
    </row>
    <row r="580651" spans="101:101">
      <c r="CW580651" s="2195"/>
    </row>
    <row r="580675" spans="101:101">
      <c r="CW580675" s="2210"/>
    </row>
    <row r="580676" spans="101:101">
      <c r="CW580676" s="2195"/>
    </row>
    <row r="580700" spans="101:101">
      <c r="CW580700" s="2210"/>
    </row>
    <row r="580701" spans="101:101">
      <c r="CW580701" s="2195"/>
    </row>
    <row r="580725" spans="101:101">
      <c r="CW580725" s="2210"/>
    </row>
    <row r="580726" spans="101:101">
      <c r="CW580726" s="2195"/>
    </row>
    <row r="580750" spans="101:101">
      <c r="CW580750" s="2210"/>
    </row>
    <row r="580751" spans="101:101">
      <c r="CW580751" s="2195"/>
    </row>
    <row r="580775" spans="101:101">
      <c r="CW580775" s="2210"/>
    </row>
    <row r="580776" spans="101:101">
      <c r="CW580776" s="2195"/>
    </row>
    <row r="580800" spans="101:101">
      <c r="CW580800" s="2210"/>
    </row>
    <row r="580801" spans="101:101">
      <c r="CW580801" s="2195"/>
    </row>
    <row r="580825" spans="101:101">
      <c r="CW580825" s="2210"/>
    </row>
    <row r="580826" spans="101:101">
      <c r="CW580826" s="2195"/>
    </row>
    <row r="580850" spans="101:101">
      <c r="CW580850" s="2210"/>
    </row>
    <row r="580851" spans="101:101">
      <c r="CW580851" s="2195"/>
    </row>
    <row r="580875" spans="101:101">
      <c r="CW580875" s="2210"/>
    </row>
    <row r="580876" spans="101:101">
      <c r="CW580876" s="2195"/>
    </row>
    <row r="580900" spans="101:101">
      <c r="CW580900" s="2210"/>
    </row>
    <row r="580901" spans="101:101">
      <c r="CW580901" s="2195"/>
    </row>
    <row r="580925" spans="101:101">
      <c r="CW580925" s="2210"/>
    </row>
    <row r="580926" spans="101:101">
      <c r="CW580926" s="2195"/>
    </row>
    <row r="580950" spans="101:101">
      <c r="CW580950" s="2210"/>
    </row>
    <row r="580951" spans="101:101">
      <c r="CW580951" s="2195"/>
    </row>
    <row r="580975" spans="101:101">
      <c r="CW580975" s="2210"/>
    </row>
    <row r="580976" spans="101:101">
      <c r="CW580976" s="2195"/>
    </row>
    <row r="581000" spans="101:101">
      <c r="CW581000" s="2210"/>
    </row>
    <row r="581001" spans="101:101">
      <c r="CW581001" s="2195"/>
    </row>
    <row r="581025" spans="101:101">
      <c r="CW581025" s="2210"/>
    </row>
    <row r="581026" spans="101:101">
      <c r="CW581026" s="2195"/>
    </row>
    <row r="581050" spans="101:101">
      <c r="CW581050" s="2210"/>
    </row>
    <row r="581051" spans="101:101">
      <c r="CW581051" s="2195"/>
    </row>
    <row r="581075" spans="101:101">
      <c r="CW581075" s="2210"/>
    </row>
    <row r="581076" spans="101:101">
      <c r="CW581076" s="2195"/>
    </row>
    <row r="581100" spans="101:101">
      <c r="CW581100" s="2210"/>
    </row>
    <row r="581101" spans="101:101">
      <c r="CW581101" s="2195"/>
    </row>
    <row r="581125" spans="101:101">
      <c r="CW581125" s="2210"/>
    </row>
    <row r="581126" spans="101:101">
      <c r="CW581126" s="2195"/>
    </row>
    <row r="581150" spans="101:101">
      <c r="CW581150" s="2210"/>
    </row>
    <row r="581151" spans="101:101">
      <c r="CW581151" s="2195"/>
    </row>
    <row r="581175" spans="101:101">
      <c r="CW581175" s="2210"/>
    </row>
    <row r="581176" spans="101:101">
      <c r="CW581176" s="2195"/>
    </row>
    <row r="581200" spans="101:101">
      <c r="CW581200" s="2210"/>
    </row>
    <row r="581201" spans="101:101">
      <c r="CW581201" s="2195"/>
    </row>
    <row r="581225" spans="101:101">
      <c r="CW581225" s="2210"/>
    </row>
    <row r="581226" spans="101:101">
      <c r="CW581226" s="2195"/>
    </row>
    <row r="581250" spans="101:101">
      <c r="CW581250" s="2210"/>
    </row>
    <row r="581251" spans="101:101">
      <c r="CW581251" s="2195"/>
    </row>
    <row r="581275" spans="101:101">
      <c r="CW581275" s="2210"/>
    </row>
    <row r="581276" spans="101:101">
      <c r="CW581276" s="2195"/>
    </row>
    <row r="581300" spans="101:101">
      <c r="CW581300" s="2210"/>
    </row>
    <row r="581301" spans="101:101">
      <c r="CW581301" s="2195"/>
    </row>
    <row r="581325" spans="101:101">
      <c r="CW581325" s="2210"/>
    </row>
    <row r="581326" spans="101:101">
      <c r="CW581326" s="2195"/>
    </row>
    <row r="581350" spans="101:101">
      <c r="CW581350" s="2210"/>
    </row>
    <row r="581351" spans="101:101">
      <c r="CW581351" s="2195"/>
    </row>
    <row r="581375" spans="101:101">
      <c r="CW581375" s="2210"/>
    </row>
    <row r="581376" spans="101:101">
      <c r="CW581376" s="2195"/>
    </row>
    <row r="581400" spans="101:101">
      <c r="CW581400" s="2210"/>
    </row>
    <row r="581401" spans="101:101">
      <c r="CW581401" s="2195"/>
    </row>
    <row r="581425" spans="101:101">
      <c r="CW581425" s="2210"/>
    </row>
    <row r="581426" spans="101:101">
      <c r="CW581426" s="2195"/>
    </row>
    <row r="581450" spans="101:101">
      <c r="CW581450" s="2210"/>
    </row>
    <row r="581451" spans="101:101">
      <c r="CW581451" s="2195"/>
    </row>
    <row r="581475" spans="101:101">
      <c r="CW581475" s="2210"/>
    </row>
    <row r="581476" spans="101:101">
      <c r="CW581476" s="2195"/>
    </row>
    <row r="581500" spans="101:101">
      <c r="CW581500" s="2210"/>
    </row>
    <row r="581501" spans="101:101">
      <c r="CW581501" s="2195"/>
    </row>
    <row r="581525" spans="101:101">
      <c r="CW581525" s="2210"/>
    </row>
    <row r="581526" spans="101:101">
      <c r="CW581526" s="2195"/>
    </row>
    <row r="581550" spans="101:101">
      <c r="CW581550" s="2210"/>
    </row>
    <row r="581551" spans="101:101">
      <c r="CW581551" s="2195"/>
    </row>
    <row r="581575" spans="101:101">
      <c r="CW581575" s="2210"/>
    </row>
    <row r="581576" spans="101:101">
      <c r="CW581576" s="2195"/>
    </row>
    <row r="581600" spans="101:101">
      <c r="CW581600" s="2210"/>
    </row>
    <row r="581601" spans="101:101">
      <c r="CW581601" s="2195"/>
    </row>
    <row r="581625" spans="101:101">
      <c r="CW581625" s="2210"/>
    </row>
    <row r="581626" spans="101:101">
      <c r="CW581626" s="2195"/>
    </row>
    <row r="581650" spans="101:101">
      <c r="CW581650" s="2210"/>
    </row>
    <row r="581651" spans="101:101">
      <c r="CW581651" s="2195"/>
    </row>
    <row r="581675" spans="101:101">
      <c r="CW581675" s="2210"/>
    </row>
    <row r="581676" spans="101:101">
      <c r="CW581676" s="2195"/>
    </row>
    <row r="581700" spans="101:101">
      <c r="CW581700" s="2210"/>
    </row>
    <row r="581701" spans="101:101">
      <c r="CW581701" s="2195"/>
    </row>
    <row r="581725" spans="101:101">
      <c r="CW581725" s="2210"/>
    </row>
    <row r="581726" spans="101:101">
      <c r="CW581726" s="2195"/>
    </row>
    <row r="581750" spans="101:101">
      <c r="CW581750" s="2210"/>
    </row>
    <row r="581751" spans="101:101">
      <c r="CW581751" s="2195"/>
    </row>
    <row r="581775" spans="101:101">
      <c r="CW581775" s="2210"/>
    </row>
    <row r="581776" spans="101:101">
      <c r="CW581776" s="2195"/>
    </row>
    <row r="581800" spans="101:101">
      <c r="CW581800" s="2210"/>
    </row>
    <row r="581801" spans="101:101">
      <c r="CW581801" s="2195"/>
    </row>
    <row r="581825" spans="101:101">
      <c r="CW581825" s="2210"/>
    </row>
    <row r="581826" spans="101:101">
      <c r="CW581826" s="2195"/>
    </row>
    <row r="581850" spans="101:101">
      <c r="CW581850" s="2210"/>
    </row>
    <row r="581851" spans="101:101">
      <c r="CW581851" s="2195"/>
    </row>
    <row r="581875" spans="101:101">
      <c r="CW581875" s="2210"/>
    </row>
    <row r="581876" spans="101:101">
      <c r="CW581876" s="2195"/>
    </row>
    <row r="581900" spans="101:101">
      <c r="CW581900" s="2210"/>
    </row>
    <row r="581901" spans="101:101">
      <c r="CW581901" s="2195"/>
    </row>
    <row r="581925" spans="101:101">
      <c r="CW581925" s="2210"/>
    </row>
    <row r="581926" spans="101:101">
      <c r="CW581926" s="2195"/>
    </row>
    <row r="581950" spans="101:101">
      <c r="CW581950" s="2210"/>
    </row>
    <row r="581951" spans="101:101">
      <c r="CW581951" s="2195"/>
    </row>
    <row r="581975" spans="101:101">
      <c r="CW581975" s="2210"/>
    </row>
    <row r="581976" spans="101:101">
      <c r="CW581976" s="2195"/>
    </row>
    <row r="582000" spans="101:101">
      <c r="CW582000" s="2210"/>
    </row>
    <row r="582001" spans="101:101">
      <c r="CW582001" s="2195"/>
    </row>
    <row r="582025" spans="101:101">
      <c r="CW582025" s="2210"/>
    </row>
    <row r="582026" spans="101:101">
      <c r="CW582026" s="2195"/>
    </row>
    <row r="582050" spans="101:101">
      <c r="CW582050" s="2210"/>
    </row>
    <row r="582051" spans="101:101">
      <c r="CW582051" s="2195"/>
    </row>
    <row r="582075" spans="101:101">
      <c r="CW582075" s="2210"/>
    </row>
    <row r="582076" spans="101:101">
      <c r="CW582076" s="2195"/>
    </row>
    <row r="582100" spans="101:101">
      <c r="CW582100" s="2210"/>
    </row>
    <row r="582101" spans="101:101">
      <c r="CW582101" s="2195"/>
    </row>
    <row r="582125" spans="101:101">
      <c r="CW582125" s="2210"/>
    </row>
    <row r="582126" spans="101:101">
      <c r="CW582126" s="2195"/>
    </row>
    <row r="582150" spans="101:101">
      <c r="CW582150" s="2210"/>
    </row>
    <row r="582151" spans="101:101">
      <c r="CW582151" s="2195"/>
    </row>
    <row r="582175" spans="101:101">
      <c r="CW582175" s="2210"/>
    </row>
    <row r="582176" spans="101:101">
      <c r="CW582176" s="2195"/>
    </row>
    <row r="582200" spans="101:101">
      <c r="CW582200" s="2210"/>
    </row>
    <row r="582201" spans="101:101">
      <c r="CW582201" s="2195"/>
    </row>
    <row r="582225" spans="101:101">
      <c r="CW582225" s="2210"/>
    </row>
    <row r="582226" spans="101:101">
      <c r="CW582226" s="2195"/>
    </row>
    <row r="582250" spans="101:101">
      <c r="CW582250" s="2210"/>
    </row>
    <row r="582251" spans="101:101">
      <c r="CW582251" s="2195"/>
    </row>
    <row r="582275" spans="101:101">
      <c r="CW582275" s="2210"/>
    </row>
    <row r="582276" spans="101:101">
      <c r="CW582276" s="2195"/>
    </row>
    <row r="582300" spans="101:101">
      <c r="CW582300" s="2210"/>
    </row>
    <row r="582301" spans="101:101">
      <c r="CW582301" s="2195"/>
    </row>
    <row r="582325" spans="101:101">
      <c r="CW582325" s="2210"/>
    </row>
    <row r="582326" spans="101:101">
      <c r="CW582326" s="2195"/>
    </row>
    <row r="582350" spans="101:101">
      <c r="CW582350" s="2210"/>
    </row>
    <row r="582351" spans="101:101">
      <c r="CW582351" s="2195"/>
    </row>
    <row r="582375" spans="101:101">
      <c r="CW582375" s="2210"/>
    </row>
    <row r="582376" spans="101:101">
      <c r="CW582376" s="2195"/>
    </row>
    <row r="582400" spans="101:101">
      <c r="CW582400" s="2210"/>
    </row>
    <row r="582401" spans="101:101">
      <c r="CW582401" s="2195"/>
    </row>
    <row r="582425" spans="101:101">
      <c r="CW582425" s="2210"/>
    </row>
    <row r="582426" spans="101:101">
      <c r="CW582426" s="2195"/>
    </row>
    <row r="582450" spans="101:101">
      <c r="CW582450" s="2210"/>
    </row>
    <row r="582451" spans="101:101">
      <c r="CW582451" s="2195"/>
    </row>
    <row r="582475" spans="101:101">
      <c r="CW582475" s="2210"/>
    </row>
    <row r="582476" spans="101:101">
      <c r="CW582476" s="2195"/>
    </row>
    <row r="582500" spans="101:101">
      <c r="CW582500" s="2210"/>
    </row>
    <row r="582501" spans="101:101">
      <c r="CW582501" s="2195"/>
    </row>
    <row r="582525" spans="101:101">
      <c r="CW582525" s="2210"/>
    </row>
    <row r="582526" spans="101:101">
      <c r="CW582526" s="2195"/>
    </row>
    <row r="582550" spans="101:101">
      <c r="CW582550" s="2210"/>
    </row>
    <row r="582551" spans="101:101">
      <c r="CW582551" s="2195"/>
    </row>
    <row r="582575" spans="101:101">
      <c r="CW582575" s="2210"/>
    </row>
    <row r="582576" spans="101:101">
      <c r="CW582576" s="2195"/>
    </row>
    <row r="582600" spans="101:101">
      <c r="CW582600" s="2210"/>
    </row>
    <row r="582601" spans="101:101">
      <c r="CW582601" s="2195"/>
    </row>
    <row r="582625" spans="101:101">
      <c r="CW582625" s="2210"/>
    </row>
    <row r="582626" spans="101:101">
      <c r="CW582626" s="2195"/>
    </row>
    <row r="582650" spans="101:101">
      <c r="CW582650" s="2210"/>
    </row>
    <row r="582651" spans="101:101">
      <c r="CW582651" s="2195"/>
    </row>
    <row r="582675" spans="101:101">
      <c r="CW582675" s="2210"/>
    </row>
    <row r="582676" spans="101:101">
      <c r="CW582676" s="2195"/>
    </row>
    <row r="582700" spans="101:101">
      <c r="CW582700" s="2210"/>
    </row>
    <row r="582701" spans="101:101">
      <c r="CW582701" s="2195"/>
    </row>
    <row r="582725" spans="101:101">
      <c r="CW582725" s="2210"/>
    </row>
    <row r="582726" spans="101:101">
      <c r="CW582726" s="2195"/>
    </row>
    <row r="582750" spans="101:101">
      <c r="CW582750" s="2210"/>
    </row>
    <row r="582751" spans="101:101">
      <c r="CW582751" s="2195"/>
    </row>
    <row r="582775" spans="101:101">
      <c r="CW582775" s="2210"/>
    </row>
    <row r="582776" spans="101:101">
      <c r="CW582776" s="2195"/>
    </row>
    <row r="582800" spans="101:101">
      <c r="CW582800" s="2210"/>
    </row>
    <row r="582801" spans="101:101">
      <c r="CW582801" s="2195"/>
    </row>
    <row r="582825" spans="101:101">
      <c r="CW582825" s="2210"/>
    </row>
    <row r="582826" spans="101:101">
      <c r="CW582826" s="2195"/>
    </row>
    <row r="582850" spans="101:101">
      <c r="CW582850" s="2210"/>
    </row>
    <row r="582851" spans="101:101">
      <c r="CW582851" s="2195"/>
    </row>
    <row r="582875" spans="101:101">
      <c r="CW582875" s="2210"/>
    </row>
    <row r="582876" spans="101:101">
      <c r="CW582876" s="2195"/>
    </row>
    <row r="582900" spans="101:101">
      <c r="CW582900" s="2210"/>
    </row>
    <row r="582901" spans="101:101">
      <c r="CW582901" s="2195"/>
    </row>
    <row r="582925" spans="101:101">
      <c r="CW582925" s="2210"/>
    </row>
    <row r="582926" spans="101:101">
      <c r="CW582926" s="2195"/>
    </row>
    <row r="582950" spans="101:101">
      <c r="CW582950" s="2210"/>
    </row>
    <row r="582951" spans="101:101">
      <c r="CW582951" s="2195"/>
    </row>
    <row r="582975" spans="101:101">
      <c r="CW582975" s="2210"/>
    </row>
    <row r="582976" spans="101:101">
      <c r="CW582976" s="2195"/>
    </row>
    <row r="583000" spans="101:101">
      <c r="CW583000" s="2210"/>
    </row>
    <row r="583001" spans="101:101">
      <c r="CW583001" s="2195"/>
    </row>
    <row r="583025" spans="101:101">
      <c r="CW583025" s="2210"/>
    </row>
    <row r="583026" spans="101:101">
      <c r="CW583026" s="2195"/>
    </row>
    <row r="583050" spans="101:101">
      <c r="CW583050" s="2210"/>
    </row>
    <row r="583051" spans="101:101">
      <c r="CW583051" s="2195"/>
    </row>
    <row r="583075" spans="101:101">
      <c r="CW583075" s="2210"/>
    </row>
    <row r="583076" spans="101:101">
      <c r="CW583076" s="2195"/>
    </row>
    <row r="583100" spans="101:101">
      <c r="CW583100" s="2210"/>
    </row>
    <row r="583101" spans="101:101">
      <c r="CW583101" s="2195"/>
    </row>
    <row r="583125" spans="101:101">
      <c r="CW583125" s="2210"/>
    </row>
    <row r="583126" spans="101:101">
      <c r="CW583126" s="2195"/>
    </row>
    <row r="583150" spans="101:101">
      <c r="CW583150" s="2210"/>
    </row>
    <row r="583151" spans="101:101">
      <c r="CW583151" s="2195"/>
    </row>
    <row r="583175" spans="101:101">
      <c r="CW583175" s="2210"/>
    </row>
    <row r="583176" spans="101:101">
      <c r="CW583176" s="2195"/>
    </row>
    <row r="583200" spans="101:101">
      <c r="CW583200" s="2210"/>
    </row>
    <row r="583201" spans="101:101">
      <c r="CW583201" s="2195"/>
    </row>
    <row r="583225" spans="101:101">
      <c r="CW583225" s="2210"/>
    </row>
    <row r="583226" spans="101:101">
      <c r="CW583226" s="2195"/>
    </row>
    <row r="583250" spans="101:101">
      <c r="CW583250" s="2210"/>
    </row>
    <row r="583251" spans="101:101">
      <c r="CW583251" s="2195"/>
    </row>
    <row r="583275" spans="101:101">
      <c r="CW583275" s="2210"/>
    </row>
    <row r="583276" spans="101:101">
      <c r="CW583276" s="2195"/>
    </row>
    <row r="583300" spans="101:101">
      <c r="CW583300" s="2210"/>
    </row>
    <row r="583301" spans="101:101">
      <c r="CW583301" s="2195"/>
    </row>
    <row r="583325" spans="101:101">
      <c r="CW583325" s="2210"/>
    </row>
    <row r="583326" spans="101:101">
      <c r="CW583326" s="2195"/>
    </row>
    <row r="583350" spans="101:101">
      <c r="CW583350" s="2210"/>
    </row>
    <row r="583351" spans="101:101">
      <c r="CW583351" s="2195"/>
    </row>
    <row r="583375" spans="101:101">
      <c r="CW583375" s="2210"/>
    </row>
    <row r="583376" spans="101:101">
      <c r="CW583376" s="2195"/>
    </row>
    <row r="583400" spans="101:101">
      <c r="CW583400" s="2210"/>
    </row>
    <row r="583401" spans="101:101">
      <c r="CW583401" s="2195"/>
    </row>
    <row r="583425" spans="101:101">
      <c r="CW583425" s="2210"/>
    </row>
    <row r="583426" spans="101:101">
      <c r="CW583426" s="2195"/>
    </row>
    <row r="583450" spans="101:101">
      <c r="CW583450" s="2210"/>
    </row>
    <row r="583451" spans="101:101">
      <c r="CW583451" s="2195"/>
    </row>
    <row r="583475" spans="101:101">
      <c r="CW583475" s="2210"/>
    </row>
    <row r="583476" spans="101:101">
      <c r="CW583476" s="2195"/>
    </row>
    <row r="583500" spans="101:101">
      <c r="CW583500" s="2210"/>
    </row>
    <row r="583501" spans="101:101">
      <c r="CW583501" s="2195"/>
    </row>
    <row r="583525" spans="101:101">
      <c r="CW583525" s="2210"/>
    </row>
    <row r="583526" spans="101:101">
      <c r="CW583526" s="2195"/>
    </row>
    <row r="583550" spans="101:101">
      <c r="CW583550" s="2210"/>
    </row>
    <row r="583551" spans="101:101">
      <c r="CW583551" s="2195"/>
    </row>
    <row r="583575" spans="101:101">
      <c r="CW583575" s="2210"/>
    </row>
    <row r="583576" spans="101:101">
      <c r="CW583576" s="2195"/>
    </row>
    <row r="583600" spans="101:101">
      <c r="CW583600" s="2210"/>
    </row>
    <row r="583601" spans="101:101">
      <c r="CW583601" s="2195"/>
    </row>
    <row r="583625" spans="101:101">
      <c r="CW583625" s="2210"/>
    </row>
    <row r="583626" spans="101:101">
      <c r="CW583626" s="2195"/>
    </row>
    <row r="583650" spans="101:101">
      <c r="CW583650" s="2210"/>
    </row>
    <row r="583651" spans="101:101">
      <c r="CW583651" s="2195"/>
    </row>
    <row r="583675" spans="101:101">
      <c r="CW583675" s="2210"/>
    </row>
    <row r="583676" spans="101:101">
      <c r="CW583676" s="2195"/>
    </row>
    <row r="583700" spans="101:101">
      <c r="CW583700" s="2210"/>
    </row>
    <row r="583701" spans="101:101">
      <c r="CW583701" s="2195"/>
    </row>
    <row r="583725" spans="101:101">
      <c r="CW583725" s="2210"/>
    </row>
    <row r="583726" spans="101:101">
      <c r="CW583726" s="2195"/>
    </row>
    <row r="583750" spans="101:101">
      <c r="CW583750" s="2210"/>
    </row>
    <row r="583751" spans="101:101">
      <c r="CW583751" s="2195"/>
    </row>
    <row r="583775" spans="101:101">
      <c r="CW583775" s="2210"/>
    </row>
    <row r="583776" spans="101:101">
      <c r="CW583776" s="2195"/>
    </row>
    <row r="583800" spans="101:101">
      <c r="CW583800" s="2210"/>
    </row>
    <row r="583801" spans="101:101">
      <c r="CW583801" s="2195"/>
    </row>
    <row r="583825" spans="101:101">
      <c r="CW583825" s="2210"/>
    </row>
    <row r="583826" spans="101:101">
      <c r="CW583826" s="2195"/>
    </row>
    <row r="583850" spans="101:101">
      <c r="CW583850" s="2210"/>
    </row>
    <row r="583851" spans="101:101">
      <c r="CW583851" s="2195"/>
    </row>
    <row r="583875" spans="101:101">
      <c r="CW583875" s="2210"/>
    </row>
    <row r="583876" spans="101:101">
      <c r="CW583876" s="2195"/>
    </row>
    <row r="583900" spans="101:101">
      <c r="CW583900" s="2210"/>
    </row>
    <row r="583901" spans="101:101">
      <c r="CW583901" s="2195"/>
    </row>
    <row r="583925" spans="101:101">
      <c r="CW583925" s="2210"/>
    </row>
    <row r="583926" spans="101:101">
      <c r="CW583926" s="2195"/>
    </row>
    <row r="583950" spans="101:101">
      <c r="CW583950" s="2210"/>
    </row>
    <row r="583951" spans="101:101">
      <c r="CW583951" s="2195"/>
    </row>
    <row r="583975" spans="101:101">
      <c r="CW583975" s="2210"/>
    </row>
    <row r="583976" spans="101:101">
      <c r="CW583976" s="2195"/>
    </row>
    <row r="584000" spans="101:101">
      <c r="CW584000" s="2210"/>
    </row>
    <row r="584001" spans="101:101">
      <c r="CW584001" s="2195"/>
    </row>
    <row r="584025" spans="101:101">
      <c r="CW584025" s="2210"/>
    </row>
    <row r="584026" spans="101:101">
      <c r="CW584026" s="2195"/>
    </row>
    <row r="584050" spans="101:101">
      <c r="CW584050" s="2210"/>
    </row>
    <row r="584051" spans="101:101">
      <c r="CW584051" s="2195"/>
    </row>
    <row r="584075" spans="101:101">
      <c r="CW584075" s="2210"/>
    </row>
    <row r="584076" spans="101:101">
      <c r="CW584076" s="2195"/>
    </row>
    <row r="584100" spans="101:101">
      <c r="CW584100" s="2210"/>
    </row>
    <row r="584101" spans="101:101">
      <c r="CW584101" s="2195"/>
    </row>
    <row r="584125" spans="101:101">
      <c r="CW584125" s="2210"/>
    </row>
    <row r="584126" spans="101:101">
      <c r="CW584126" s="2195"/>
    </row>
    <row r="584150" spans="101:101">
      <c r="CW584150" s="2210"/>
    </row>
    <row r="584151" spans="101:101">
      <c r="CW584151" s="2195"/>
    </row>
    <row r="584175" spans="101:101">
      <c r="CW584175" s="2210"/>
    </row>
    <row r="584176" spans="101:101">
      <c r="CW584176" s="2195"/>
    </row>
    <row r="584200" spans="101:101">
      <c r="CW584200" s="2210"/>
    </row>
    <row r="584201" spans="101:101">
      <c r="CW584201" s="2195"/>
    </row>
    <row r="584225" spans="101:101">
      <c r="CW584225" s="2210"/>
    </row>
    <row r="584226" spans="101:101">
      <c r="CW584226" s="2195"/>
    </row>
    <row r="584250" spans="101:101">
      <c r="CW584250" s="2210"/>
    </row>
    <row r="584251" spans="101:101">
      <c r="CW584251" s="2195"/>
    </row>
    <row r="584275" spans="101:101">
      <c r="CW584275" s="2210"/>
    </row>
    <row r="584276" spans="101:101">
      <c r="CW584276" s="2195"/>
    </row>
    <row r="584300" spans="101:101">
      <c r="CW584300" s="2210"/>
    </row>
    <row r="584301" spans="101:101">
      <c r="CW584301" s="2195"/>
    </row>
    <row r="584325" spans="101:101">
      <c r="CW584325" s="2210"/>
    </row>
    <row r="584326" spans="101:101">
      <c r="CW584326" s="2195"/>
    </row>
    <row r="584350" spans="101:101">
      <c r="CW584350" s="2210"/>
    </row>
    <row r="584351" spans="101:101">
      <c r="CW584351" s="2195"/>
    </row>
    <row r="584375" spans="101:101">
      <c r="CW584375" s="2210"/>
    </row>
    <row r="584376" spans="101:101">
      <c r="CW584376" s="2195"/>
    </row>
    <row r="584400" spans="101:101">
      <c r="CW584400" s="2210"/>
    </row>
    <row r="584401" spans="101:101">
      <c r="CW584401" s="2195"/>
    </row>
    <row r="584425" spans="101:101">
      <c r="CW584425" s="2210"/>
    </row>
    <row r="584426" spans="101:101">
      <c r="CW584426" s="2195"/>
    </row>
    <row r="584450" spans="101:101">
      <c r="CW584450" s="2210"/>
    </row>
    <row r="584451" spans="101:101">
      <c r="CW584451" s="2195"/>
    </row>
    <row r="584475" spans="101:101">
      <c r="CW584475" s="2210"/>
    </row>
    <row r="584476" spans="101:101">
      <c r="CW584476" s="2195"/>
    </row>
    <row r="584500" spans="101:101">
      <c r="CW584500" s="2210"/>
    </row>
    <row r="584501" spans="101:101">
      <c r="CW584501" s="2195"/>
    </row>
    <row r="584525" spans="101:101">
      <c r="CW584525" s="2210"/>
    </row>
    <row r="584526" spans="101:101">
      <c r="CW584526" s="2195"/>
    </row>
    <row r="584550" spans="101:101">
      <c r="CW584550" s="2210"/>
    </row>
    <row r="584551" spans="101:101">
      <c r="CW584551" s="2195"/>
    </row>
    <row r="584575" spans="101:101">
      <c r="CW584575" s="2210"/>
    </row>
    <row r="584576" spans="101:101">
      <c r="CW584576" s="2195"/>
    </row>
    <row r="584600" spans="101:101">
      <c r="CW584600" s="2210"/>
    </row>
    <row r="584601" spans="101:101">
      <c r="CW584601" s="2195"/>
    </row>
    <row r="584625" spans="101:101">
      <c r="CW584625" s="2210"/>
    </row>
    <row r="584626" spans="101:101">
      <c r="CW584626" s="2195"/>
    </row>
    <row r="584650" spans="101:101">
      <c r="CW584650" s="2210"/>
    </row>
    <row r="584651" spans="101:101">
      <c r="CW584651" s="2195"/>
    </row>
    <row r="584675" spans="101:101">
      <c r="CW584675" s="2210"/>
    </row>
    <row r="584676" spans="101:101">
      <c r="CW584676" s="2195"/>
    </row>
    <row r="584700" spans="101:101">
      <c r="CW584700" s="2210"/>
    </row>
    <row r="584701" spans="101:101">
      <c r="CW584701" s="2195"/>
    </row>
    <row r="584725" spans="101:101">
      <c r="CW584725" s="2210"/>
    </row>
    <row r="584726" spans="101:101">
      <c r="CW584726" s="2195"/>
    </row>
    <row r="584750" spans="101:101">
      <c r="CW584750" s="2210"/>
    </row>
    <row r="584751" spans="101:101">
      <c r="CW584751" s="2195"/>
    </row>
    <row r="584775" spans="101:101">
      <c r="CW584775" s="2210"/>
    </row>
    <row r="584776" spans="101:101">
      <c r="CW584776" s="2195"/>
    </row>
    <row r="584800" spans="101:101">
      <c r="CW584800" s="2210"/>
    </row>
    <row r="584801" spans="101:101">
      <c r="CW584801" s="2195"/>
    </row>
    <row r="584825" spans="101:101">
      <c r="CW584825" s="2210"/>
    </row>
    <row r="584826" spans="101:101">
      <c r="CW584826" s="2195"/>
    </row>
    <row r="584850" spans="101:101">
      <c r="CW584850" s="2210"/>
    </row>
    <row r="584851" spans="101:101">
      <c r="CW584851" s="2195"/>
    </row>
    <row r="584875" spans="101:101">
      <c r="CW584875" s="2210"/>
    </row>
    <row r="584876" spans="101:101">
      <c r="CW584876" s="2195"/>
    </row>
    <row r="584900" spans="101:101">
      <c r="CW584900" s="2210"/>
    </row>
    <row r="584901" spans="101:101">
      <c r="CW584901" s="2195"/>
    </row>
    <row r="584925" spans="101:101">
      <c r="CW584925" s="2210"/>
    </row>
    <row r="584926" spans="101:101">
      <c r="CW584926" s="2195"/>
    </row>
    <row r="584950" spans="101:101">
      <c r="CW584950" s="2210"/>
    </row>
    <row r="584951" spans="101:101">
      <c r="CW584951" s="2195"/>
    </row>
    <row r="584975" spans="101:101">
      <c r="CW584975" s="2210"/>
    </row>
    <row r="584976" spans="101:101">
      <c r="CW584976" s="2195"/>
    </row>
    <row r="585000" spans="101:101">
      <c r="CW585000" s="2210"/>
    </row>
    <row r="585001" spans="101:101">
      <c r="CW585001" s="2195"/>
    </row>
    <row r="585025" spans="101:101">
      <c r="CW585025" s="2210"/>
    </row>
    <row r="585026" spans="101:101">
      <c r="CW585026" s="2195"/>
    </row>
    <row r="585050" spans="101:101">
      <c r="CW585050" s="2210"/>
    </row>
    <row r="585051" spans="101:101">
      <c r="CW585051" s="2195"/>
    </row>
    <row r="585075" spans="101:101">
      <c r="CW585075" s="2210"/>
    </row>
    <row r="585076" spans="101:101">
      <c r="CW585076" s="2195"/>
    </row>
    <row r="585100" spans="101:101">
      <c r="CW585100" s="2210"/>
    </row>
    <row r="585101" spans="101:101">
      <c r="CW585101" s="2195"/>
    </row>
    <row r="585125" spans="101:101">
      <c r="CW585125" s="2210"/>
    </row>
    <row r="585126" spans="101:101">
      <c r="CW585126" s="2195"/>
    </row>
    <row r="585150" spans="101:101">
      <c r="CW585150" s="2210"/>
    </row>
    <row r="585151" spans="101:101">
      <c r="CW585151" s="2195"/>
    </row>
    <row r="585175" spans="101:101">
      <c r="CW585175" s="2210"/>
    </row>
    <row r="585176" spans="101:101">
      <c r="CW585176" s="2195"/>
    </row>
    <row r="585200" spans="101:101">
      <c r="CW585200" s="2210"/>
    </row>
    <row r="585201" spans="101:101">
      <c r="CW585201" s="2195"/>
    </row>
    <row r="585225" spans="101:101">
      <c r="CW585225" s="2210"/>
    </row>
    <row r="585226" spans="101:101">
      <c r="CW585226" s="2195"/>
    </row>
    <row r="585250" spans="101:101">
      <c r="CW585250" s="2210"/>
    </row>
    <row r="585251" spans="101:101">
      <c r="CW585251" s="2195"/>
    </row>
    <row r="585275" spans="101:101">
      <c r="CW585275" s="2210"/>
    </row>
    <row r="585276" spans="101:101">
      <c r="CW585276" s="2195"/>
    </row>
    <row r="585300" spans="101:101">
      <c r="CW585300" s="2210"/>
    </row>
    <row r="585301" spans="101:101">
      <c r="CW585301" s="2195"/>
    </row>
    <row r="585325" spans="101:101">
      <c r="CW585325" s="2210"/>
    </row>
    <row r="585326" spans="101:101">
      <c r="CW585326" s="2195"/>
    </row>
    <row r="585350" spans="101:101">
      <c r="CW585350" s="2210"/>
    </row>
    <row r="585351" spans="101:101">
      <c r="CW585351" s="2195"/>
    </row>
    <row r="585375" spans="101:101">
      <c r="CW585375" s="2210"/>
    </row>
    <row r="585376" spans="101:101">
      <c r="CW585376" s="2195"/>
    </row>
    <row r="585400" spans="101:101">
      <c r="CW585400" s="2210"/>
    </row>
    <row r="585401" spans="101:101">
      <c r="CW585401" s="2195"/>
    </row>
    <row r="585425" spans="101:101">
      <c r="CW585425" s="2210"/>
    </row>
    <row r="585426" spans="101:101">
      <c r="CW585426" s="2195"/>
    </row>
    <row r="585450" spans="101:101">
      <c r="CW585450" s="2210"/>
    </row>
    <row r="585451" spans="101:101">
      <c r="CW585451" s="2195"/>
    </row>
    <row r="585475" spans="101:101">
      <c r="CW585475" s="2210"/>
    </row>
    <row r="585476" spans="101:101">
      <c r="CW585476" s="2195"/>
    </row>
    <row r="585500" spans="101:101">
      <c r="CW585500" s="2210"/>
    </row>
    <row r="585501" spans="101:101">
      <c r="CW585501" s="2195"/>
    </row>
    <row r="585525" spans="101:101">
      <c r="CW585525" s="2210"/>
    </row>
    <row r="585526" spans="101:101">
      <c r="CW585526" s="2195"/>
    </row>
    <row r="585550" spans="101:101">
      <c r="CW585550" s="2210"/>
    </row>
    <row r="585551" spans="101:101">
      <c r="CW585551" s="2195"/>
    </row>
    <row r="585575" spans="101:101">
      <c r="CW585575" s="2210"/>
    </row>
    <row r="585576" spans="101:101">
      <c r="CW585576" s="2195"/>
    </row>
    <row r="585600" spans="101:101">
      <c r="CW585600" s="2210"/>
    </row>
    <row r="585601" spans="101:101">
      <c r="CW585601" s="2195"/>
    </row>
    <row r="585625" spans="101:101">
      <c r="CW585625" s="2210"/>
    </row>
    <row r="585626" spans="101:101">
      <c r="CW585626" s="2195"/>
    </row>
    <row r="585650" spans="101:101">
      <c r="CW585650" s="2210"/>
    </row>
    <row r="585651" spans="101:101">
      <c r="CW585651" s="2195"/>
    </row>
    <row r="585675" spans="101:101">
      <c r="CW585675" s="2210"/>
    </row>
    <row r="585676" spans="101:101">
      <c r="CW585676" s="2195"/>
    </row>
    <row r="585700" spans="101:101">
      <c r="CW585700" s="2210"/>
    </row>
    <row r="585701" spans="101:101">
      <c r="CW585701" s="2195"/>
    </row>
    <row r="585725" spans="101:101">
      <c r="CW585725" s="2210"/>
    </row>
    <row r="585726" spans="101:101">
      <c r="CW585726" s="2195"/>
    </row>
    <row r="585750" spans="101:101">
      <c r="CW585750" s="2210"/>
    </row>
    <row r="585751" spans="101:101">
      <c r="CW585751" s="2195"/>
    </row>
    <row r="585775" spans="101:101">
      <c r="CW585775" s="2210"/>
    </row>
    <row r="585776" spans="101:101">
      <c r="CW585776" s="2195"/>
    </row>
    <row r="585800" spans="101:101">
      <c r="CW585800" s="2210"/>
    </row>
    <row r="585801" spans="101:101">
      <c r="CW585801" s="2195"/>
    </row>
    <row r="585825" spans="101:101">
      <c r="CW585825" s="2210"/>
    </row>
    <row r="585826" spans="101:101">
      <c r="CW585826" s="2195"/>
    </row>
    <row r="585850" spans="101:101">
      <c r="CW585850" s="2210"/>
    </row>
    <row r="585851" spans="101:101">
      <c r="CW585851" s="2195"/>
    </row>
    <row r="585875" spans="101:101">
      <c r="CW585875" s="2210"/>
    </row>
    <row r="585876" spans="101:101">
      <c r="CW585876" s="2195"/>
    </row>
    <row r="585900" spans="101:101">
      <c r="CW585900" s="2210"/>
    </row>
    <row r="585901" spans="101:101">
      <c r="CW585901" s="2195"/>
    </row>
    <row r="585925" spans="101:101">
      <c r="CW585925" s="2210"/>
    </row>
    <row r="585926" spans="101:101">
      <c r="CW585926" s="2195"/>
    </row>
    <row r="585950" spans="101:101">
      <c r="CW585950" s="2210"/>
    </row>
    <row r="585951" spans="101:101">
      <c r="CW585951" s="2195"/>
    </row>
    <row r="585975" spans="101:101">
      <c r="CW585975" s="2210"/>
    </row>
    <row r="585976" spans="101:101">
      <c r="CW585976" s="2195"/>
    </row>
    <row r="586000" spans="101:101">
      <c r="CW586000" s="2210"/>
    </row>
    <row r="586001" spans="101:101">
      <c r="CW586001" s="2195"/>
    </row>
    <row r="586025" spans="101:101">
      <c r="CW586025" s="2210"/>
    </row>
    <row r="586026" spans="101:101">
      <c r="CW586026" s="2195"/>
    </row>
    <row r="586050" spans="101:101">
      <c r="CW586050" s="2210"/>
    </row>
    <row r="586051" spans="101:101">
      <c r="CW586051" s="2195"/>
    </row>
    <row r="586075" spans="101:101">
      <c r="CW586075" s="2210"/>
    </row>
    <row r="586076" spans="101:101">
      <c r="CW586076" s="2195"/>
    </row>
    <row r="586100" spans="101:101">
      <c r="CW586100" s="2210"/>
    </row>
    <row r="586101" spans="101:101">
      <c r="CW586101" s="2195"/>
    </row>
    <row r="586125" spans="101:101">
      <c r="CW586125" s="2210"/>
    </row>
    <row r="586126" spans="101:101">
      <c r="CW586126" s="2195"/>
    </row>
    <row r="586150" spans="101:101">
      <c r="CW586150" s="2210"/>
    </row>
    <row r="586151" spans="101:101">
      <c r="CW586151" s="2195"/>
    </row>
    <row r="586175" spans="101:101">
      <c r="CW586175" s="2210"/>
    </row>
    <row r="586176" spans="101:101">
      <c r="CW586176" s="2195"/>
    </row>
    <row r="586200" spans="101:101">
      <c r="CW586200" s="2210"/>
    </row>
    <row r="586201" spans="101:101">
      <c r="CW586201" s="2195"/>
    </row>
    <row r="586225" spans="101:101">
      <c r="CW586225" s="2210"/>
    </row>
    <row r="586226" spans="101:101">
      <c r="CW586226" s="2195"/>
    </row>
    <row r="586250" spans="101:101">
      <c r="CW586250" s="2210"/>
    </row>
    <row r="586251" spans="101:101">
      <c r="CW586251" s="2195"/>
    </row>
    <row r="586275" spans="101:101">
      <c r="CW586275" s="2210"/>
    </row>
    <row r="586276" spans="101:101">
      <c r="CW586276" s="2195"/>
    </row>
    <row r="586300" spans="101:101">
      <c r="CW586300" s="2210"/>
    </row>
    <row r="586301" spans="101:101">
      <c r="CW586301" s="2195"/>
    </row>
    <row r="586325" spans="101:101">
      <c r="CW586325" s="2210"/>
    </row>
    <row r="586326" spans="101:101">
      <c r="CW586326" s="2195"/>
    </row>
    <row r="586350" spans="101:101">
      <c r="CW586350" s="2210"/>
    </row>
    <row r="586351" spans="101:101">
      <c r="CW586351" s="2195"/>
    </row>
    <row r="586375" spans="101:101">
      <c r="CW586375" s="2210"/>
    </row>
    <row r="586376" spans="101:101">
      <c r="CW586376" s="2195"/>
    </row>
    <row r="586400" spans="101:101">
      <c r="CW586400" s="2210"/>
    </row>
    <row r="586401" spans="101:101">
      <c r="CW586401" s="2195"/>
    </row>
    <row r="586425" spans="101:101">
      <c r="CW586425" s="2210"/>
    </row>
    <row r="586426" spans="101:101">
      <c r="CW586426" s="2195"/>
    </row>
    <row r="586450" spans="101:101">
      <c r="CW586450" s="2210"/>
    </row>
    <row r="586451" spans="101:101">
      <c r="CW586451" s="2195"/>
    </row>
    <row r="586475" spans="101:101">
      <c r="CW586475" s="2210"/>
    </row>
    <row r="586476" spans="101:101">
      <c r="CW586476" s="2195"/>
    </row>
    <row r="586500" spans="101:101">
      <c r="CW586500" s="2210"/>
    </row>
    <row r="586501" spans="101:101">
      <c r="CW586501" s="2195"/>
    </row>
    <row r="586525" spans="101:101">
      <c r="CW586525" s="2210"/>
    </row>
    <row r="586526" spans="101:101">
      <c r="CW586526" s="2195"/>
    </row>
    <row r="586550" spans="101:101">
      <c r="CW586550" s="2210"/>
    </row>
    <row r="586551" spans="101:101">
      <c r="CW586551" s="2195"/>
    </row>
    <row r="586575" spans="101:101">
      <c r="CW586575" s="2210"/>
    </row>
    <row r="586576" spans="101:101">
      <c r="CW586576" s="2195"/>
    </row>
    <row r="586600" spans="101:101">
      <c r="CW586600" s="2210"/>
    </row>
    <row r="586601" spans="101:101">
      <c r="CW586601" s="2195"/>
    </row>
    <row r="586625" spans="101:101">
      <c r="CW586625" s="2210"/>
    </row>
    <row r="586626" spans="101:101">
      <c r="CW586626" s="2195"/>
    </row>
    <row r="586650" spans="101:101">
      <c r="CW586650" s="2210"/>
    </row>
    <row r="586651" spans="101:101">
      <c r="CW586651" s="2195"/>
    </row>
    <row r="586675" spans="101:101">
      <c r="CW586675" s="2210"/>
    </row>
    <row r="586676" spans="101:101">
      <c r="CW586676" s="2195"/>
    </row>
    <row r="586700" spans="101:101">
      <c r="CW586700" s="2210"/>
    </row>
    <row r="586701" spans="101:101">
      <c r="CW586701" s="2195"/>
    </row>
    <row r="586725" spans="101:101">
      <c r="CW586725" s="2210"/>
    </row>
    <row r="586726" spans="101:101">
      <c r="CW586726" s="2195"/>
    </row>
    <row r="586750" spans="101:101">
      <c r="CW586750" s="2210"/>
    </row>
    <row r="586751" spans="101:101">
      <c r="CW586751" s="2195"/>
    </row>
    <row r="586775" spans="101:101">
      <c r="CW586775" s="2210"/>
    </row>
    <row r="586776" spans="101:101">
      <c r="CW586776" s="2195"/>
    </row>
    <row r="586800" spans="101:101">
      <c r="CW586800" s="2210"/>
    </row>
    <row r="586801" spans="101:101">
      <c r="CW586801" s="2195"/>
    </row>
    <row r="586825" spans="101:101">
      <c r="CW586825" s="2210"/>
    </row>
    <row r="586826" spans="101:101">
      <c r="CW586826" s="2195"/>
    </row>
    <row r="586850" spans="101:101">
      <c r="CW586850" s="2210"/>
    </row>
    <row r="586851" spans="101:101">
      <c r="CW586851" s="2195"/>
    </row>
    <row r="586875" spans="101:101">
      <c r="CW586875" s="2210"/>
    </row>
    <row r="586876" spans="101:101">
      <c r="CW586876" s="2195"/>
    </row>
    <row r="586900" spans="101:101">
      <c r="CW586900" s="2210"/>
    </row>
    <row r="586901" spans="101:101">
      <c r="CW586901" s="2195"/>
    </row>
    <row r="586925" spans="101:101">
      <c r="CW586925" s="2210"/>
    </row>
    <row r="586926" spans="101:101">
      <c r="CW586926" s="2195"/>
    </row>
    <row r="586950" spans="101:101">
      <c r="CW586950" s="2210"/>
    </row>
    <row r="586951" spans="101:101">
      <c r="CW586951" s="2195"/>
    </row>
    <row r="586975" spans="101:101">
      <c r="CW586975" s="2210"/>
    </row>
    <row r="586976" spans="101:101">
      <c r="CW586976" s="2195"/>
    </row>
    <row r="587000" spans="101:101">
      <c r="CW587000" s="2210"/>
    </row>
    <row r="587001" spans="101:101">
      <c r="CW587001" s="2195"/>
    </row>
    <row r="587025" spans="101:101">
      <c r="CW587025" s="2210"/>
    </row>
    <row r="587026" spans="101:101">
      <c r="CW587026" s="2195"/>
    </row>
    <row r="587050" spans="101:101">
      <c r="CW587050" s="2210"/>
    </row>
    <row r="587051" spans="101:101">
      <c r="CW587051" s="2195"/>
    </row>
    <row r="587075" spans="101:101">
      <c r="CW587075" s="2210"/>
    </row>
    <row r="587076" spans="101:101">
      <c r="CW587076" s="2195"/>
    </row>
    <row r="587100" spans="101:101">
      <c r="CW587100" s="2210"/>
    </row>
    <row r="587101" spans="101:101">
      <c r="CW587101" s="2195"/>
    </row>
    <row r="587125" spans="101:101">
      <c r="CW587125" s="2210"/>
    </row>
    <row r="587126" spans="101:101">
      <c r="CW587126" s="2195"/>
    </row>
    <row r="587150" spans="101:101">
      <c r="CW587150" s="2210"/>
    </row>
    <row r="587151" spans="101:101">
      <c r="CW587151" s="2195"/>
    </row>
    <row r="587175" spans="101:101">
      <c r="CW587175" s="2210"/>
    </row>
    <row r="587176" spans="101:101">
      <c r="CW587176" s="2195"/>
    </row>
    <row r="587200" spans="101:101">
      <c r="CW587200" s="2210"/>
    </row>
    <row r="587201" spans="101:101">
      <c r="CW587201" s="2195"/>
    </row>
    <row r="587225" spans="101:101">
      <c r="CW587225" s="2210"/>
    </row>
    <row r="587226" spans="101:101">
      <c r="CW587226" s="2195"/>
    </row>
    <row r="587250" spans="101:101">
      <c r="CW587250" s="2210"/>
    </row>
    <row r="587251" spans="101:101">
      <c r="CW587251" s="2195"/>
    </row>
    <row r="587275" spans="101:101">
      <c r="CW587275" s="2210"/>
    </row>
    <row r="587276" spans="101:101">
      <c r="CW587276" s="2195"/>
    </row>
    <row r="587300" spans="101:101">
      <c r="CW587300" s="2210"/>
    </row>
    <row r="587301" spans="101:101">
      <c r="CW587301" s="2195"/>
    </row>
    <row r="587325" spans="101:101">
      <c r="CW587325" s="2210"/>
    </row>
    <row r="587326" spans="101:101">
      <c r="CW587326" s="2195"/>
    </row>
    <row r="587350" spans="101:101">
      <c r="CW587350" s="2210"/>
    </row>
    <row r="587351" spans="101:101">
      <c r="CW587351" s="2195"/>
    </row>
    <row r="587375" spans="101:101">
      <c r="CW587375" s="2210"/>
    </row>
    <row r="587376" spans="101:101">
      <c r="CW587376" s="2195"/>
    </row>
    <row r="587400" spans="101:101">
      <c r="CW587400" s="2210"/>
    </row>
    <row r="587401" spans="101:101">
      <c r="CW587401" s="2195"/>
    </row>
    <row r="587425" spans="101:101">
      <c r="CW587425" s="2210"/>
    </row>
    <row r="587426" spans="101:101">
      <c r="CW587426" s="2195"/>
    </row>
    <row r="587450" spans="101:101">
      <c r="CW587450" s="2210"/>
    </row>
    <row r="587451" spans="101:101">
      <c r="CW587451" s="2195"/>
    </row>
    <row r="587475" spans="101:101">
      <c r="CW587475" s="2210"/>
    </row>
    <row r="587476" spans="101:101">
      <c r="CW587476" s="2195"/>
    </row>
    <row r="587500" spans="101:101">
      <c r="CW587500" s="2210"/>
    </row>
    <row r="587501" spans="101:101">
      <c r="CW587501" s="2195"/>
    </row>
    <row r="587525" spans="101:101">
      <c r="CW587525" s="2210"/>
    </row>
    <row r="587526" spans="101:101">
      <c r="CW587526" s="2195"/>
    </row>
    <row r="587550" spans="101:101">
      <c r="CW587550" s="2210"/>
    </row>
    <row r="587551" spans="101:101">
      <c r="CW587551" s="2195"/>
    </row>
    <row r="587575" spans="101:101">
      <c r="CW587575" s="2210"/>
    </row>
    <row r="587576" spans="101:101">
      <c r="CW587576" s="2195"/>
    </row>
    <row r="587600" spans="101:101">
      <c r="CW587600" s="2210"/>
    </row>
    <row r="587601" spans="101:101">
      <c r="CW587601" s="2195"/>
    </row>
    <row r="587625" spans="101:101">
      <c r="CW587625" s="2210"/>
    </row>
    <row r="587626" spans="101:101">
      <c r="CW587626" s="2195"/>
    </row>
    <row r="587650" spans="101:101">
      <c r="CW587650" s="2210"/>
    </row>
    <row r="587651" spans="101:101">
      <c r="CW587651" s="2195"/>
    </row>
    <row r="587675" spans="101:101">
      <c r="CW587675" s="2210"/>
    </row>
    <row r="587676" spans="101:101">
      <c r="CW587676" s="2195"/>
    </row>
    <row r="587700" spans="101:101">
      <c r="CW587700" s="2210"/>
    </row>
    <row r="587701" spans="101:101">
      <c r="CW587701" s="2195"/>
    </row>
    <row r="587725" spans="101:101">
      <c r="CW587725" s="2210"/>
    </row>
    <row r="587726" spans="101:101">
      <c r="CW587726" s="2195"/>
    </row>
    <row r="587750" spans="101:101">
      <c r="CW587750" s="2210"/>
    </row>
    <row r="587751" spans="101:101">
      <c r="CW587751" s="2195"/>
    </row>
    <row r="587775" spans="101:101">
      <c r="CW587775" s="2210"/>
    </row>
    <row r="587776" spans="101:101">
      <c r="CW587776" s="2195"/>
    </row>
    <row r="587800" spans="101:101">
      <c r="CW587800" s="2210"/>
    </row>
    <row r="587801" spans="101:101">
      <c r="CW587801" s="2195"/>
    </row>
    <row r="587825" spans="101:101">
      <c r="CW587825" s="2210"/>
    </row>
    <row r="587826" spans="101:101">
      <c r="CW587826" s="2195"/>
    </row>
    <row r="587850" spans="101:101">
      <c r="CW587850" s="2210"/>
    </row>
    <row r="587851" spans="101:101">
      <c r="CW587851" s="2195"/>
    </row>
    <row r="587875" spans="101:101">
      <c r="CW587875" s="2210"/>
    </row>
    <row r="587876" spans="101:101">
      <c r="CW587876" s="2195"/>
    </row>
    <row r="587900" spans="101:101">
      <c r="CW587900" s="2210"/>
    </row>
    <row r="587901" spans="101:101">
      <c r="CW587901" s="2195"/>
    </row>
    <row r="587925" spans="101:101">
      <c r="CW587925" s="2210"/>
    </row>
    <row r="587926" spans="101:101">
      <c r="CW587926" s="2195"/>
    </row>
    <row r="587950" spans="101:101">
      <c r="CW587950" s="2210"/>
    </row>
    <row r="587951" spans="101:101">
      <c r="CW587951" s="2195"/>
    </row>
    <row r="587975" spans="101:101">
      <c r="CW587975" s="2210"/>
    </row>
    <row r="587976" spans="101:101">
      <c r="CW587976" s="2195"/>
    </row>
    <row r="588000" spans="101:101">
      <c r="CW588000" s="2210"/>
    </row>
    <row r="588001" spans="101:101">
      <c r="CW588001" s="2195"/>
    </row>
    <row r="588025" spans="101:101">
      <c r="CW588025" s="2210"/>
    </row>
    <row r="588026" spans="101:101">
      <c r="CW588026" s="2195"/>
    </row>
    <row r="588050" spans="101:101">
      <c r="CW588050" s="2210"/>
    </row>
    <row r="588051" spans="101:101">
      <c r="CW588051" s="2195"/>
    </row>
    <row r="588075" spans="101:101">
      <c r="CW588075" s="2210"/>
    </row>
    <row r="588076" spans="101:101">
      <c r="CW588076" s="2195"/>
    </row>
    <row r="588100" spans="101:101">
      <c r="CW588100" s="2210"/>
    </row>
    <row r="588101" spans="101:101">
      <c r="CW588101" s="2195"/>
    </row>
    <row r="588125" spans="101:101">
      <c r="CW588125" s="2210"/>
    </row>
    <row r="588126" spans="101:101">
      <c r="CW588126" s="2195"/>
    </row>
    <row r="588150" spans="101:101">
      <c r="CW588150" s="2210"/>
    </row>
    <row r="588151" spans="101:101">
      <c r="CW588151" s="2195"/>
    </row>
    <row r="588175" spans="101:101">
      <c r="CW588175" s="2210"/>
    </row>
    <row r="588176" spans="101:101">
      <c r="CW588176" s="2195"/>
    </row>
    <row r="588200" spans="101:101">
      <c r="CW588200" s="2210"/>
    </row>
    <row r="588201" spans="101:101">
      <c r="CW588201" s="2195"/>
    </row>
    <row r="588225" spans="101:101">
      <c r="CW588225" s="2210"/>
    </row>
    <row r="588226" spans="101:101">
      <c r="CW588226" s="2195"/>
    </row>
    <row r="588250" spans="101:101">
      <c r="CW588250" s="2210"/>
    </row>
    <row r="588251" spans="101:101">
      <c r="CW588251" s="2195"/>
    </row>
    <row r="588275" spans="101:101">
      <c r="CW588275" s="2210"/>
    </row>
    <row r="588276" spans="101:101">
      <c r="CW588276" s="2195"/>
    </row>
    <row r="588300" spans="101:101">
      <c r="CW588300" s="2210"/>
    </row>
    <row r="588301" spans="101:101">
      <c r="CW588301" s="2195"/>
    </row>
    <row r="588325" spans="101:101">
      <c r="CW588325" s="2210"/>
    </row>
    <row r="588326" spans="101:101">
      <c r="CW588326" s="2195"/>
    </row>
    <row r="588350" spans="101:101">
      <c r="CW588350" s="2210"/>
    </row>
    <row r="588351" spans="101:101">
      <c r="CW588351" s="2195"/>
    </row>
    <row r="588375" spans="101:101">
      <c r="CW588375" s="2210"/>
    </row>
    <row r="588376" spans="101:101">
      <c r="CW588376" s="2195"/>
    </row>
    <row r="588400" spans="101:101">
      <c r="CW588400" s="2210"/>
    </row>
    <row r="588401" spans="101:101">
      <c r="CW588401" s="2195"/>
    </row>
    <row r="588425" spans="101:101">
      <c r="CW588425" s="2210"/>
    </row>
    <row r="588426" spans="101:101">
      <c r="CW588426" s="2195"/>
    </row>
    <row r="588450" spans="101:101">
      <c r="CW588450" s="2210"/>
    </row>
    <row r="588451" spans="101:101">
      <c r="CW588451" s="2195"/>
    </row>
    <row r="588475" spans="101:101">
      <c r="CW588475" s="2210"/>
    </row>
    <row r="588476" spans="101:101">
      <c r="CW588476" s="2195"/>
    </row>
    <row r="588500" spans="101:101">
      <c r="CW588500" s="2210"/>
    </row>
    <row r="588501" spans="101:101">
      <c r="CW588501" s="2195"/>
    </row>
    <row r="588525" spans="101:101">
      <c r="CW588525" s="2210"/>
    </row>
    <row r="588526" spans="101:101">
      <c r="CW588526" s="2195"/>
    </row>
    <row r="588550" spans="101:101">
      <c r="CW588550" s="2210"/>
    </row>
    <row r="588551" spans="101:101">
      <c r="CW588551" s="2195"/>
    </row>
    <row r="588575" spans="101:101">
      <c r="CW588575" s="2210"/>
    </row>
    <row r="588576" spans="101:101">
      <c r="CW588576" s="2195"/>
    </row>
    <row r="588600" spans="101:101">
      <c r="CW588600" s="2210"/>
    </row>
    <row r="588601" spans="101:101">
      <c r="CW588601" s="2195"/>
    </row>
    <row r="588625" spans="101:101">
      <c r="CW588625" s="2210"/>
    </row>
    <row r="588626" spans="101:101">
      <c r="CW588626" s="2195"/>
    </row>
    <row r="588650" spans="101:101">
      <c r="CW588650" s="2210"/>
    </row>
    <row r="588651" spans="101:101">
      <c r="CW588651" s="2195"/>
    </row>
    <row r="588675" spans="101:101">
      <c r="CW588675" s="2210"/>
    </row>
    <row r="588676" spans="101:101">
      <c r="CW588676" s="2195"/>
    </row>
    <row r="588700" spans="101:101">
      <c r="CW588700" s="2210"/>
    </row>
    <row r="588701" spans="101:101">
      <c r="CW588701" s="2195"/>
    </row>
    <row r="588725" spans="101:101">
      <c r="CW588725" s="2210"/>
    </row>
    <row r="588726" spans="101:101">
      <c r="CW588726" s="2195"/>
    </row>
    <row r="588750" spans="101:101">
      <c r="CW588750" s="2210"/>
    </row>
    <row r="588751" spans="101:101">
      <c r="CW588751" s="2195"/>
    </row>
    <row r="588775" spans="101:101">
      <c r="CW588775" s="2210"/>
    </row>
    <row r="588776" spans="101:101">
      <c r="CW588776" s="2195"/>
    </row>
    <row r="588800" spans="101:101">
      <c r="CW588800" s="2210"/>
    </row>
    <row r="588801" spans="101:101">
      <c r="CW588801" s="2195"/>
    </row>
    <row r="588825" spans="101:101">
      <c r="CW588825" s="2210"/>
    </row>
    <row r="588826" spans="101:101">
      <c r="CW588826" s="2195"/>
    </row>
    <row r="588850" spans="101:101">
      <c r="CW588850" s="2210"/>
    </row>
    <row r="588851" spans="101:101">
      <c r="CW588851" s="2195"/>
    </row>
    <row r="588875" spans="101:101">
      <c r="CW588875" s="2210"/>
    </row>
    <row r="588876" spans="101:101">
      <c r="CW588876" s="2195"/>
    </row>
    <row r="588900" spans="101:101">
      <c r="CW588900" s="2210"/>
    </row>
    <row r="588901" spans="101:101">
      <c r="CW588901" s="2195"/>
    </row>
    <row r="588925" spans="101:101">
      <c r="CW588925" s="2210"/>
    </row>
    <row r="588926" spans="101:101">
      <c r="CW588926" s="2195"/>
    </row>
    <row r="588950" spans="101:101">
      <c r="CW588950" s="2210"/>
    </row>
    <row r="588951" spans="101:101">
      <c r="CW588951" s="2195"/>
    </row>
    <row r="588975" spans="101:101">
      <c r="CW588975" s="2210"/>
    </row>
    <row r="588976" spans="101:101">
      <c r="CW588976" s="2195"/>
    </row>
    <row r="589000" spans="101:101">
      <c r="CW589000" s="2210"/>
    </row>
    <row r="589001" spans="101:101">
      <c r="CW589001" s="2195"/>
    </row>
    <row r="589025" spans="101:101">
      <c r="CW589025" s="2210"/>
    </row>
    <row r="589026" spans="101:101">
      <c r="CW589026" s="2195"/>
    </row>
    <row r="589050" spans="101:101">
      <c r="CW589050" s="2210"/>
    </row>
    <row r="589051" spans="101:101">
      <c r="CW589051" s="2195"/>
    </row>
    <row r="589075" spans="101:101">
      <c r="CW589075" s="2210"/>
    </row>
    <row r="589076" spans="101:101">
      <c r="CW589076" s="2195"/>
    </row>
    <row r="589100" spans="101:101">
      <c r="CW589100" s="2210"/>
    </row>
    <row r="589101" spans="101:101">
      <c r="CW589101" s="2195"/>
    </row>
    <row r="589125" spans="101:101">
      <c r="CW589125" s="2210"/>
    </row>
    <row r="589126" spans="101:101">
      <c r="CW589126" s="2195"/>
    </row>
    <row r="589150" spans="101:101">
      <c r="CW589150" s="2210"/>
    </row>
    <row r="589151" spans="101:101">
      <c r="CW589151" s="2195"/>
    </row>
    <row r="589175" spans="101:101">
      <c r="CW589175" s="2210"/>
    </row>
    <row r="589176" spans="101:101">
      <c r="CW589176" s="2195"/>
    </row>
    <row r="589200" spans="101:101">
      <c r="CW589200" s="2210"/>
    </row>
    <row r="589201" spans="101:101">
      <c r="CW589201" s="2195"/>
    </row>
    <row r="589225" spans="101:101">
      <c r="CW589225" s="2210"/>
    </row>
    <row r="589226" spans="101:101">
      <c r="CW589226" s="2195"/>
    </row>
    <row r="589250" spans="101:101">
      <c r="CW589250" s="2210"/>
    </row>
    <row r="589251" spans="101:101">
      <c r="CW589251" s="2195"/>
    </row>
    <row r="589275" spans="101:101">
      <c r="CW589275" s="2210"/>
    </row>
    <row r="589276" spans="101:101">
      <c r="CW589276" s="2195"/>
    </row>
    <row r="589300" spans="101:101">
      <c r="CW589300" s="2210"/>
    </row>
    <row r="589301" spans="101:101">
      <c r="CW589301" s="2195"/>
    </row>
    <row r="589325" spans="101:101">
      <c r="CW589325" s="2210"/>
    </row>
    <row r="589326" spans="101:101">
      <c r="CW589326" s="2195"/>
    </row>
    <row r="589350" spans="101:101">
      <c r="CW589350" s="2210"/>
    </row>
    <row r="589351" spans="101:101">
      <c r="CW589351" s="2195"/>
    </row>
    <row r="589375" spans="101:101">
      <c r="CW589375" s="2210"/>
    </row>
    <row r="589376" spans="101:101">
      <c r="CW589376" s="2195"/>
    </row>
    <row r="589400" spans="101:101">
      <c r="CW589400" s="2210"/>
    </row>
    <row r="589401" spans="101:101">
      <c r="CW589401" s="2195"/>
    </row>
    <row r="589425" spans="101:101">
      <c r="CW589425" s="2210"/>
    </row>
    <row r="589426" spans="101:101">
      <c r="CW589426" s="2195"/>
    </row>
    <row r="589450" spans="101:101">
      <c r="CW589450" s="2210"/>
    </row>
    <row r="589451" spans="101:101">
      <c r="CW589451" s="2195"/>
    </row>
    <row r="589475" spans="101:101">
      <c r="CW589475" s="2210"/>
    </row>
    <row r="589476" spans="101:101">
      <c r="CW589476" s="2195"/>
    </row>
    <row r="589500" spans="101:101">
      <c r="CW589500" s="2210"/>
    </row>
    <row r="589501" spans="101:101">
      <c r="CW589501" s="2195"/>
    </row>
    <row r="589525" spans="101:101">
      <c r="CW589525" s="2210"/>
    </row>
    <row r="589526" spans="101:101">
      <c r="CW589526" s="2195"/>
    </row>
    <row r="589550" spans="101:101">
      <c r="CW589550" s="2210"/>
    </row>
    <row r="589551" spans="101:101">
      <c r="CW589551" s="2195"/>
    </row>
    <row r="589575" spans="101:101">
      <c r="CW589575" s="2210"/>
    </row>
    <row r="589576" spans="101:101">
      <c r="CW589576" s="2195"/>
    </row>
    <row r="589600" spans="101:101">
      <c r="CW589600" s="2210"/>
    </row>
    <row r="589601" spans="101:101">
      <c r="CW589601" s="2195"/>
    </row>
    <row r="589625" spans="101:101">
      <c r="CW589625" s="2210"/>
    </row>
    <row r="589626" spans="101:101">
      <c r="CW589626" s="2195"/>
    </row>
    <row r="589650" spans="101:101">
      <c r="CW589650" s="2210"/>
    </row>
    <row r="589651" spans="101:101">
      <c r="CW589651" s="2195"/>
    </row>
    <row r="589675" spans="101:101">
      <c r="CW589675" s="2210"/>
    </row>
    <row r="589676" spans="101:101">
      <c r="CW589676" s="2195"/>
    </row>
    <row r="589700" spans="101:101">
      <c r="CW589700" s="2210"/>
    </row>
    <row r="589701" spans="101:101">
      <c r="CW589701" s="2195"/>
    </row>
    <row r="589725" spans="101:101">
      <c r="CW589725" s="2210"/>
    </row>
    <row r="589726" spans="101:101">
      <c r="CW589726" s="2195"/>
    </row>
    <row r="589750" spans="101:101">
      <c r="CW589750" s="2210"/>
    </row>
    <row r="589751" spans="101:101">
      <c r="CW589751" s="2195"/>
    </row>
    <row r="589775" spans="101:101">
      <c r="CW589775" s="2210"/>
    </row>
    <row r="589776" spans="101:101">
      <c r="CW589776" s="2195"/>
    </row>
    <row r="589800" spans="101:101">
      <c r="CW589800" s="2210"/>
    </row>
    <row r="589801" spans="101:101">
      <c r="CW589801" s="2195"/>
    </row>
    <row r="589825" spans="101:101">
      <c r="CW589825" s="2210"/>
    </row>
    <row r="589826" spans="101:101">
      <c r="CW589826" s="2195"/>
    </row>
    <row r="589850" spans="101:101">
      <c r="CW589850" s="2210"/>
    </row>
    <row r="589851" spans="101:101">
      <c r="CW589851" s="2195"/>
    </row>
    <row r="589875" spans="101:101">
      <c r="CW589875" s="2210"/>
    </row>
    <row r="589876" spans="101:101">
      <c r="CW589876" s="2195"/>
    </row>
    <row r="589900" spans="101:101">
      <c r="CW589900" s="2210"/>
    </row>
    <row r="589901" spans="101:101">
      <c r="CW589901" s="2195"/>
    </row>
    <row r="589925" spans="101:101">
      <c r="CW589925" s="2210"/>
    </row>
    <row r="589926" spans="101:101">
      <c r="CW589926" s="2195"/>
    </row>
    <row r="589950" spans="101:101">
      <c r="CW589950" s="2210"/>
    </row>
    <row r="589951" spans="101:101">
      <c r="CW589951" s="2195"/>
    </row>
    <row r="589975" spans="101:101">
      <c r="CW589975" s="2210"/>
    </row>
    <row r="589976" spans="101:101">
      <c r="CW589976" s="2195"/>
    </row>
    <row r="590000" spans="101:101">
      <c r="CW590000" s="2210"/>
    </row>
    <row r="590001" spans="101:101">
      <c r="CW590001" s="2195"/>
    </row>
    <row r="590025" spans="101:101">
      <c r="CW590025" s="2210"/>
    </row>
    <row r="590026" spans="101:101">
      <c r="CW590026" s="2195"/>
    </row>
    <row r="590050" spans="101:101">
      <c r="CW590050" s="2210"/>
    </row>
    <row r="590051" spans="101:101">
      <c r="CW590051" s="2195"/>
    </row>
    <row r="590075" spans="101:101">
      <c r="CW590075" s="2210"/>
    </row>
    <row r="590076" spans="101:101">
      <c r="CW590076" s="2195"/>
    </row>
    <row r="590100" spans="101:101">
      <c r="CW590100" s="2210"/>
    </row>
    <row r="590101" spans="101:101">
      <c r="CW590101" s="2195"/>
    </row>
    <row r="590125" spans="101:101">
      <c r="CW590125" s="2210"/>
    </row>
    <row r="590126" spans="101:101">
      <c r="CW590126" s="2195"/>
    </row>
    <row r="590150" spans="101:101">
      <c r="CW590150" s="2210"/>
    </row>
    <row r="590151" spans="101:101">
      <c r="CW590151" s="2195"/>
    </row>
    <row r="590175" spans="101:101">
      <c r="CW590175" s="2210"/>
    </row>
    <row r="590176" spans="101:101">
      <c r="CW590176" s="2195"/>
    </row>
    <row r="590200" spans="101:101">
      <c r="CW590200" s="2210"/>
    </row>
    <row r="590201" spans="101:101">
      <c r="CW590201" s="2195"/>
    </row>
    <row r="590225" spans="101:101">
      <c r="CW590225" s="2210"/>
    </row>
    <row r="590226" spans="101:101">
      <c r="CW590226" s="2195"/>
    </row>
    <row r="590250" spans="101:101">
      <c r="CW590250" s="2210"/>
    </row>
    <row r="590251" spans="101:101">
      <c r="CW590251" s="2195"/>
    </row>
    <row r="590275" spans="101:101">
      <c r="CW590275" s="2210"/>
    </row>
    <row r="590276" spans="101:101">
      <c r="CW590276" s="2195"/>
    </row>
    <row r="590300" spans="101:101">
      <c r="CW590300" s="2210"/>
    </row>
    <row r="590301" spans="101:101">
      <c r="CW590301" s="2195"/>
    </row>
    <row r="590325" spans="101:101">
      <c r="CW590325" s="2210"/>
    </row>
    <row r="590326" spans="101:101">
      <c r="CW590326" s="2195"/>
    </row>
    <row r="590350" spans="101:101">
      <c r="CW590350" s="2210"/>
    </row>
    <row r="590351" spans="101:101">
      <c r="CW590351" s="2195"/>
    </row>
    <row r="590375" spans="101:101">
      <c r="CW590375" s="2210"/>
    </row>
    <row r="590376" spans="101:101">
      <c r="CW590376" s="2195"/>
    </row>
    <row r="590400" spans="101:101">
      <c r="CW590400" s="2210"/>
    </row>
    <row r="590401" spans="101:101">
      <c r="CW590401" s="2195"/>
    </row>
    <row r="590425" spans="101:101">
      <c r="CW590425" s="2210"/>
    </row>
    <row r="590426" spans="101:101">
      <c r="CW590426" s="2195"/>
    </row>
    <row r="590450" spans="101:101">
      <c r="CW590450" s="2210"/>
    </row>
    <row r="590451" spans="101:101">
      <c r="CW590451" s="2195"/>
    </row>
    <row r="590475" spans="101:101">
      <c r="CW590475" s="2210"/>
    </row>
    <row r="590476" spans="101:101">
      <c r="CW590476" s="2195"/>
    </row>
    <row r="590500" spans="101:101">
      <c r="CW590500" s="2210"/>
    </row>
    <row r="590501" spans="101:101">
      <c r="CW590501" s="2195"/>
    </row>
    <row r="590525" spans="101:101">
      <c r="CW590525" s="2210"/>
    </row>
    <row r="590526" spans="101:101">
      <c r="CW590526" s="2195"/>
    </row>
    <row r="590550" spans="101:101">
      <c r="CW590550" s="2210"/>
    </row>
    <row r="590551" spans="101:101">
      <c r="CW590551" s="2195"/>
    </row>
    <row r="590575" spans="101:101">
      <c r="CW590575" s="2210"/>
    </row>
    <row r="590576" spans="101:101">
      <c r="CW590576" s="2195"/>
    </row>
    <row r="590600" spans="101:101">
      <c r="CW590600" s="2210"/>
    </row>
    <row r="590601" spans="101:101">
      <c r="CW590601" s="2195"/>
    </row>
    <row r="590625" spans="101:101">
      <c r="CW590625" s="2210"/>
    </row>
    <row r="590626" spans="101:101">
      <c r="CW590626" s="2195"/>
    </row>
    <row r="590650" spans="101:101">
      <c r="CW590650" s="2210"/>
    </row>
    <row r="590651" spans="101:101">
      <c r="CW590651" s="2195"/>
    </row>
    <row r="590675" spans="101:101">
      <c r="CW590675" s="2210"/>
    </row>
    <row r="590676" spans="101:101">
      <c r="CW590676" s="2195"/>
    </row>
    <row r="590700" spans="101:101">
      <c r="CW590700" s="2210"/>
    </row>
    <row r="590701" spans="101:101">
      <c r="CW590701" s="2195"/>
    </row>
    <row r="590725" spans="101:101">
      <c r="CW590725" s="2210"/>
    </row>
    <row r="590726" spans="101:101">
      <c r="CW590726" s="2195"/>
    </row>
    <row r="590750" spans="101:101">
      <c r="CW590750" s="2210"/>
    </row>
    <row r="590751" spans="101:101">
      <c r="CW590751" s="2195"/>
    </row>
    <row r="590775" spans="101:101">
      <c r="CW590775" s="2210"/>
    </row>
    <row r="590776" spans="101:101">
      <c r="CW590776" s="2195"/>
    </row>
    <row r="590800" spans="101:101">
      <c r="CW590800" s="2210"/>
    </row>
    <row r="590801" spans="101:101">
      <c r="CW590801" s="2195"/>
    </row>
    <row r="590825" spans="101:101">
      <c r="CW590825" s="2210"/>
    </row>
    <row r="590826" spans="101:101">
      <c r="CW590826" s="2195"/>
    </row>
    <row r="590850" spans="101:101">
      <c r="CW590850" s="2210"/>
    </row>
    <row r="590851" spans="101:101">
      <c r="CW590851" s="2195"/>
    </row>
    <row r="590875" spans="101:101">
      <c r="CW590875" s="2210"/>
    </row>
    <row r="590876" spans="101:101">
      <c r="CW590876" s="2195"/>
    </row>
    <row r="590900" spans="101:101">
      <c r="CW590900" s="2210"/>
    </row>
    <row r="590901" spans="101:101">
      <c r="CW590901" s="2195"/>
    </row>
    <row r="590925" spans="101:101">
      <c r="CW590925" s="2210"/>
    </row>
    <row r="590926" spans="101:101">
      <c r="CW590926" s="2195"/>
    </row>
    <row r="590950" spans="101:101">
      <c r="CW590950" s="2210"/>
    </row>
    <row r="590951" spans="101:101">
      <c r="CW590951" s="2195"/>
    </row>
    <row r="590975" spans="101:101">
      <c r="CW590975" s="2210"/>
    </row>
    <row r="590976" spans="101:101">
      <c r="CW590976" s="2195"/>
    </row>
    <row r="591000" spans="101:101">
      <c r="CW591000" s="2210"/>
    </row>
    <row r="591001" spans="101:101">
      <c r="CW591001" s="2195"/>
    </row>
    <row r="591025" spans="101:101">
      <c r="CW591025" s="2210"/>
    </row>
    <row r="591026" spans="101:101">
      <c r="CW591026" s="2195"/>
    </row>
    <row r="591050" spans="101:101">
      <c r="CW591050" s="2210"/>
    </row>
    <row r="591051" spans="101:101">
      <c r="CW591051" s="2195"/>
    </row>
    <row r="591075" spans="101:101">
      <c r="CW591075" s="2210"/>
    </row>
    <row r="591076" spans="101:101">
      <c r="CW591076" s="2195"/>
    </row>
    <row r="591100" spans="101:101">
      <c r="CW591100" s="2210"/>
    </row>
    <row r="591101" spans="101:101">
      <c r="CW591101" s="2195"/>
    </row>
    <row r="591125" spans="101:101">
      <c r="CW591125" s="2210"/>
    </row>
    <row r="591126" spans="101:101">
      <c r="CW591126" s="2195"/>
    </row>
    <row r="591150" spans="101:101">
      <c r="CW591150" s="2210"/>
    </row>
    <row r="591151" spans="101:101">
      <c r="CW591151" s="2195"/>
    </row>
    <row r="591175" spans="101:101">
      <c r="CW591175" s="2210"/>
    </row>
    <row r="591176" spans="101:101">
      <c r="CW591176" s="2195"/>
    </row>
    <row r="591200" spans="101:101">
      <c r="CW591200" s="2210"/>
    </row>
    <row r="591201" spans="101:101">
      <c r="CW591201" s="2195"/>
    </row>
    <row r="591225" spans="101:101">
      <c r="CW591225" s="2210"/>
    </row>
    <row r="591226" spans="101:101">
      <c r="CW591226" s="2195"/>
    </row>
    <row r="591250" spans="101:101">
      <c r="CW591250" s="2210"/>
    </row>
    <row r="591251" spans="101:101">
      <c r="CW591251" s="2195"/>
    </row>
    <row r="591275" spans="101:101">
      <c r="CW591275" s="2210"/>
    </row>
    <row r="591276" spans="101:101">
      <c r="CW591276" s="2195"/>
    </row>
    <row r="591300" spans="101:101">
      <c r="CW591300" s="2210"/>
    </row>
    <row r="591301" spans="101:101">
      <c r="CW591301" s="2195"/>
    </row>
    <row r="591325" spans="101:101">
      <c r="CW591325" s="2210"/>
    </row>
    <row r="591326" spans="101:101">
      <c r="CW591326" s="2195"/>
    </row>
    <row r="591350" spans="101:101">
      <c r="CW591350" s="2210"/>
    </row>
    <row r="591351" spans="101:101">
      <c r="CW591351" s="2195"/>
    </row>
    <row r="591375" spans="101:101">
      <c r="CW591375" s="2210"/>
    </row>
    <row r="591376" spans="101:101">
      <c r="CW591376" s="2195"/>
    </row>
    <row r="591400" spans="101:101">
      <c r="CW591400" s="2210"/>
    </row>
    <row r="591401" spans="101:101">
      <c r="CW591401" s="2195"/>
    </row>
    <row r="591425" spans="101:101">
      <c r="CW591425" s="2210"/>
    </row>
    <row r="591426" spans="101:101">
      <c r="CW591426" s="2195"/>
    </row>
    <row r="591450" spans="101:101">
      <c r="CW591450" s="2210"/>
    </row>
    <row r="591451" spans="101:101">
      <c r="CW591451" s="2195"/>
    </row>
    <row r="591475" spans="101:101">
      <c r="CW591475" s="2210"/>
    </row>
    <row r="591476" spans="101:101">
      <c r="CW591476" s="2195"/>
    </row>
    <row r="591500" spans="101:101">
      <c r="CW591500" s="2210"/>
    </row>
    <row r="591501" spans="101:101">
      <c r="CW591501" s="2195"/>
    </row>
    <row r="591525" spans="101:101">
      <c r="CW591525" s="2210"/>
    </row>
    <row r="591526" spans="101:101">
      <c r="CW591526" s="2195"/>
    </row>
    <row r="591550" spans="101:101">
      <c r="CW591550" s="2210"/>
    </row>
    <row r="591551" spans="101:101">
      <c r="CW591551" s="2195"/>
    </row>
    <row r="591575" spans="101:101">
      <c r="CW591575" s="2210"/>
    </row>
    <row r="591576" spans="101:101">
      <c r="CW591576" s="2195"/>
    </row>
    <row r="591600" spans="101:101">
      <c r="CW591600" s="2210"/>
    </row>
    <row r="591601" spans="101:101">
      <c r="CW591601" s="2195"/>
    </row>
    <row r="591625" spans="101:101">
      <c r="CW591625" s="2210"/>
    </row>
    <row r="591626" spans="101:101">
      <c r="CW591626" s="2195"/>
    </row>
    <row r="591650" spans="101:101">
      <c r="CW591650" s="2210"/>
    </row>
    <row r="591651" spans="101:101">
      <c r="CW591651" s="2195"/>
    </row>
    <row r="591675" spans="101:101">
      <c r="CW591675" s="2210"/>
    </row>
    <row r="591676" spans="101:101">
      <c r="CW591676" s="2195"/>
    </row>
    <row r="591700" spans="101:101">
      <c r="CW591700" s="2210"/>
    </row>
    <row r="591701" spans="101:101">
      <c r="CW591701" s="2195"/>
    </row>
    <row r="591725" spans="101:101">
      <c r="CW591725" s="2210"/>
    </row>
    <row r="591726" spans="101:101">
      <c r="CW591726" s="2195"/>
    </row>
    <row r="591750" spans="101:101">
      <c r="CW591750" s="2210"/>
    </row>
    <row r="591751" spans="101:101">
      <c r="CW591751" s="2195"/>
    </row>
    <row r="591775" spans="101:101">
      <c r="CW591775" s="2210"/>
    </row>
    <row r="591776" spans="101:101">
      <c r="CW591776" s="2195"/>
    </row>
    <row r="591800" spans="101:101">
      <c r="CW591800" s="2210"/>
    </row>
    <row r="591801" spans="101:101">
      <c r="CW591801" s="2195"/>
    </row>
    <row r="591825" spans="101:101">
      <c r="CW591825" s="2210"/>
    </row>
    <row r="591826" spans="101:101">
      <c r="CW591826" s="2195"/>
    </row>
    <row r="591850" spans="101:101">
      <c r="CW591850" s="2210"/>
    </row>
    <row r="591851" spans="101:101">
      <c r="CW591851" s="2195"/>
    </row>
    <row r="591875" spans="101:101">
      <c r="CW591875" s="2210"/>
    </row>
    <row r="591876" spans="101:101">
      <c r="CW591876" s="2195"/>
    </row>
    <row r="591900" spans="101:101">
      <c r="CW591900" s="2210"/>
    </row>
    <row r="591901" spans="101:101">
      <c r="CW591901" s="2195"/>
    </row>
    <row r="591925" spans="101:101">
      <c r="CW591925" s="2210"/>
    </row>
    <row r="591926" spans="101:101">
      <c r="CW591926" s="2195"/>
    </row>
    <row r="591950" spans="101:101">
      <c r="CW591950" s="2210"/>
    </row>
    <row r="591951" spans="101:101">
      <c r="CW591951" s="2195"/>
    </row>
    <row r="591975" spans="101:101">
      <c r="CW591975" s="2210"/>
    </row>
    <row r="591976" spans="101:101">
      <c r="CW591976" s="2195"/>
    </row>
    <row r="592000" spans="101:101">
      <c r="CW592000" s="2210"/>
    </row>
    <row r="592001" spans="101:101">
      <c r="CW592001" s="2195"/>
    </row>
    <row r="592025" spans="101:101">
      <c r="CW592025" s="2210"/>
    </row>
    <row r="592026" spans="101:101">
      <c r="CW592026" s="2195"/>
    </row>
    <row r="592050" spans="101:101">
      <c r="CW592050" s="2210"/>
    </row>
    <row r="592051" spans="101:101">
      <c r="CW592051" s="2195"/>
    </row>
    <row r="592075" spans="101:101">
      <c r="CW592075" s="2210"/>
    </row>
    <row r="592076" spans="101:101">
      <c r="CW592076" s="2195"/>
    </row>
    <row r="592100" spans="101:101">
      <c r="CW592100" s="2210"/>
    </row>
    <row r="592101" spans="101:101">
      <c r="CW592101" s="2195"/>
    </row>
    <row r="592125" spans="101:101">
      <c r="CW592125" s="2210"/>
    </row>
    <row r="592126" spans="101:101">
      <c r="CW592126" s="2195"/>
    </row>
    <row r="592150" spans="101:101">
      <c r="CW592150" s="2210"/>
    </row>
    <row r="592151" spans="101:101">
      <c r="CW592151" s="2195"/>
    </row>
    <row r="592175" spans="101:101">
      <c r="CW592175" s="2210"/>
    </row>
    <row r="592176" spans="101:101">
      <c r="CW592176" s="2195"/>
    </row>
    <row r="592200" spans="101:101">
      <c r="CW592200" s="2210"/>
    </row>
    <row r="592201" spans="101:101">
      <c r="CW592201" s="2195"/>
    </row>
    <row r="592225" spans="101:101">
      <c r="CW592225" s="2210"/>
    </row>
    <row r="592226" spans="101:101">
      <c r="CW592226" s="2195"/>
    </row>
    <row r="592250" spans="101:101">
      <c r="CW592250" s="2210"/>
    </row>
    <row r="592251" spans="101:101">
      <c r="CW592251" s="2195"/>
    </row>
    <row r="592275" spans="101:101">
      <c r="CW592275" s="2210"/>
    </row>
    <row r="592276" spans="101:101">
      <c r="CW592276" s="2195"/>
    </row>
    <row r="592300" spans="101:101">
      <c r="CW592300" s="2210"/>
    </row>
    <row r="592301" spans="101:101">
      <c r="CW592301" s="2195"/>
    </row>
    <row r="592325" spans="101:101">
      <c r="CW592325" s="2210"/>
    </row>
    <row r="592326" spans="101:101">
      <c r="CW592326" s="2195"/>
    </row>
    <row r="592350" spans="101:101">
      <c r="CW592350" s="2210"/>
    </row>
    <row r="592351" spans="101:101">
      <c r="CW592351" s="2195"/>
    </row>
    <row r="592375" spans="101:101">
      <c r="CW592375" s="2210"/>
    </row>
    <row r="592376" spans="101:101">
      <c r="CW592376" s="2195"/>
    </row>
    <row r="592400" spans="101:101">
      <c r="CW592400" s="2210"/>
    </row>
    <row r="592401" spans="101:101">
      <c r="CW592401" s="2195"/>
    </row>
    <row r="592425" spans="101:101">
      <c r="CW592425" s="2210"/>
    </row>
    <row r="592426" spans="101:101">
      <c r="CW592426" s="2195"/>
    </row>
    <row r="592450" spans="101:101">
      <c r="CW592450" s="2210"/>
    </row>
    <row r="592451" spans="101:101">
      <c r="CW592451" s="2195"/>
    </row>
    <row r="592475" spans="101:101">
      <c r="CW592475" s="2210"/>
    </row>
    <row r="592476" spans="101:101">
      <c r="CW592476" s="2195"/>
    </row>
    <row r="592500" spans="101:101">
      <c r="CW592500" s="2210"/>
    </row>
    <row r="592501" spans="101:101">
      <c r="CW592501" s="2195"/>
    </row>
    <row r="592525" spans="101:101">
      <c r="CW592525" s="2210"/>
    </row>
    <row r="592526" spans="101:101">
      <c r="CW592526" s="2195"/>
    </row>
    <row r="592550" spans="101:101">
      <c r="CW592550" s="2210"/>
    </row>
    <row r="592551" spans="101:101">
      <c r="CW592551" s="2195"/>
    </row>
    <row r="592575" spans="101:101">
      <c r="CW592575" s="2210"/>
    </row>
    <row r="592576" spans="101:101">
      <c r="CW592576" s="2195"/>
    </row>
    <row r="592600" spans="101:101">
      <c r="CW592600" s="2210"/>
    </row>
    <row r="592601" spans="101:101">
      <c r="CW592601" s="2195"/>
    </row>
    <row r="592625" spans="101:101">
      <c r="CW592625" s="2210"/>
    </row>
    <row r="592626" spans="101:101">
      <c r="CW592626" s="2195"/>
    </row>
    <row r="592650" spans="101:101">
      <c r="CW592650" s="2210"/>
    </row>
    <row r="592651" spans="101:101">
      <c r="CW592651" s="2195"/>
    </row>
    <row r="592675" spans="101:101">
      <c r="CW592675" s="2210"/>
    </row>
    <row r="592676" spans="101:101">
      <c r="CW592676" s="2195"/>
    </row>
    <row r="592700" spans="101:101">
      <c r="CW592700" s="2210"/>
    </row>
    <row r="592701" spans="101:101">
      <c r="CW592701" s="2195"/>
    </row>
    <row r="592725" spans="101:101">
      <c r="CW592725" s="2210"/>
    </row>
    <row r="592726" spans="101:101">
      <c r="CW592726" s="2195"/>
    </row>
    <row r="592750" spans="101:101">
      <c r="CW592750" s="2210"/>
    </row>
    <row r="592751" spans="101:101">
      <c r="CW592751" s="2195"/>
    </row>
    <row r="592775" spans="101:101">
      <c r="CW592775" s="2210"/>
    </row>
    <row r="592776" spans="101:101">
      <c r="CW592776" s="2195"/>
    </row>
    <row r="592800" spans="101:101">
      <c r="CW592800" s="2210"/>
    </row>
    <row r="592801" spans="101:101">
      <c r="CW592801" s="2195"/>
    </row>
    <row r="592825" spans="101:101">
      <c r="CW592825" s="2210"/>
    </row>
    <row r="592826" spans="101:101">
      <c r="CW592826" s="2195"/>
    </row>
    <row r="592850" spans="101:101">
      <c r="CW592850" s="2210"/>
    </row>
    <row r="592851" spans="101:101">
      <c r="CW592851" s="2195"/>
    </row>
    <row r="592875" spans="101:101">
      <c r="CW592875" s="2210"/>
    </row>
    <row r="592876" spans="101:101">
      <c r="CW592876" s="2195"/>
    </row>
    <row r="592900" spans="101:101">
      <c r="CW592900" s="2210"/>
    </row>
    <row r="592901" spans="101:101">
      <c r="CW592901" s="2195"/>
    </row>
    <row r="592925" spans="101:101">
      <c r="CW592925" s="2210"/>
    </row>
    <row r="592926" spans="101:101">
      <c r="CW592926" s="2195"/>
    </row>
    <row r="592950" spans="101:101">
      <c r="CW592950" s="2210"/>
    </row>
    <row r="592951" spans="101:101">
      <c r="CW592951" s="2195"/>
    </row>
    <row r="592975" spans="101:101">
      <c r="CW592975" s="2210"/>
    </row>
    <row r="592976" spans="101:101">
      <c r="CW592976" s="2195"/>
    </row>
    <row r="593000" spans="101:101">
      <c r="CW593000" s="2210"/>
    </row>
    <row r="593001" spans="101:101">
      <c r="CW593001" s="2195"/>
    </row>
    <row r="593025" spans="101:101">
      <c r="CW593025" s="2210"/>
    </row>
    <row r="593026" spans="101:101">
      <c r="CW593026" s="2195"/>
    </row>
    <row r="593050" spans="101:101">
      <c r="CW593050" s="2210"/>
    </row>
    <row r="593051" spans="101:101">
      <c r="CW593051" s="2195"/>
    </row>
    <row r="593075" spans="101:101">
      <c r="CW593075" s="2210"/>
    </row>
    <row r="593076" spans="101:101">
      <c r="CW593076" s="2195"/>
    </row>
    <row r="593100" spans="101:101">
      <c r="CW593100" s="2210"/>
    </row>
    <row r="593101" spans="101:101">
      <c r="CW593101" s="2195"/>
    </row>
    <row r="593125" spans="101:101">
      <c r="CW593125" s="2210"/>
    </row>
    <row r="593126" spans="101:101">
      <c r="CW593126" s="2195"/>
    </row>
    <row r="593150" spans="101:101">
      <c r="CW593150" s="2210"/>
    </row>
    <row r="593151" spans="101:101">
      <c r="CW593151" s="2195"/>
    </row>
    <row r="593175" spans="101:101">
      <c r="CW593175" s="2210"/>
    </row>
    <row r="593176" spans="101:101">
      <c r="CW593176" s="2195"/>
    </row>
    <row r="593200" spans="101:101">
      <c r="CW593200" s="2210"/>
    </row>
    <row r="593201" spans="101:101">
      <c r="CW593201" s="2195"/>
    </row>
    <row r="593225" spans="101:101">
      <c r="CW593225" s="2210"/>
    </row>
    <row r="593226" spans="101:101">
      <c r="CW593226" s="2195"/>
    </row>
    <row r="593250" spans="101:101">
      <c r="CW593250" s="2210"/>
    </row>
    <row r="593251" spans="101:101">
      <c r="CW593251" s="2195"/>
    </row>
    <row r="593275" spans="101:101">
      <c r="CW593275" s="2210"/>
    </row>
    <row r="593276" spans="101:101">
      <c r="CW593276" s="2195"/>
    </row>
    <row r="593300" spans="101:101">
      <c r="CW593300" s="2210"/>
    </row>
    <row r="593301" spans="101:101">
      <c r="CW593301" s="2195"/>
    </row>
    <row r="593325" spans="101:101">
      <c r="CW593325" s="2210"/>
    </row>
    <row r="593326" spans="101:101">
      <c r="CW593326" s="2195"/>
    </row>
    <row r="593350" spans="101:101">
      <c r="CW593350" s="2210"/>
    </row>
    <row r="593351" spans="101:101">
      <c r="CW593351" s="2195"/>
    </row>
    <row r="593375" spans="101:101">
      <c r="CW593375" s="2210"/>
    </row>
    <row r="593376" spans="101:101">
      <c r="CW593376" s="2195"/>
    </row>
    <row r="593400" spans="101:101">
      <c r="CW593400" s="2210"/>
    </row>
    <row r="593401" spans="101:101">
      <c r="CW593401" s="2195"/>
    </row>
    <row r="593425" spans="101:101">
      <c r="CW593425" s="2210"/>
    </row>
    <row r="593426" spans="101:101">
      <c r="CW593426" s="2195"/>
    </row>
    <row r="593450" spans="101:101">
      <c r="CW593450" s="2210"/>
    </row>
    <row r="593451" spans="101:101">
      <c r="CW593451" s="2195"/>
    </row>
    <row r="593475" spans="101:101">
      <c r="CW593475" s="2210"/>
    </row>
    <row r="593476" spans="101:101">
      <c r="CW593476" s="2195"/>
    </row>
    <row r="593500" spans="101:101">
      <c r="CW593500" s="2210"/>
    </row>
    <row r="593501" spans="101:101">
      <c r="CW593501" s="2195"/>
    </row>
    <row r="593525" spans="101:101">
      <c r="CW593525" s="2210"/>
    </row>
    <row r="593526" spans="101:101">
      <c r="CW593526" s="2195"/>
    </row>
    <row r="593550" spans="101:101">
      <c r="CW593550" s="2210"/>
    </row>
    <row r="593551" spans="101:101">
      <c r="CW593551" s="2195"/>
    </row>
    <row r="593575" spans="101:101">
      <c r="CW593575" s="2210"/>
    </row>
    <row r="593576" spans="101:101">
      <c r="CW593576" s="2195"/>
    </row>
    <row r="593600" spans="101:101">
      <c r="CW593600" s="2210"/>
    </row>
    <row r="593601" spans="101:101">
      <c r="CW593601" s="2195"/>
    </row>
    <row r="593625" spans="101:101">
      <c r="CW593625" s="2210"/>
    </row>
    <row r="593626" spans="101:101">
      <c r="CW593626" s="2195"/>
    </row>
    <row r="593650" spans="101:101">
      <c r="CW593650" s="2210"/>
    </row>
    <row r="593651" spans="101:101">
      <c r="CW593651" s="2195"/>
    </row>
    <row r="593675" spans="101:101">
      <c r="CW593675" s="2210"/>
    </row>
    <row r="593676" spans="101:101">
      <c r="CW593676" s="2195"/>
    </row>
    <row r="593700" spans="101:101">
      <c r="CW593700" s="2210"/>
    </row>
    <row r="593701" spans="101:101">
      <c r="CW593701" s="2195"/>
    </row>
    <row r="593725" spans="101:101">
      <c r="CW593725" s="2210"/>
    </row>
    <row r="593726" spans="101:101">
      <c r="CW593726" s="2195"/>
    </row>
    <row r="593750" spans="101:101">
      <c r="CW593750" s="2210"/>
    </row>
    <row r="593751" spans="101:101">
      <c r="CW593751" s="2195"/>
    </row>
    <row r="593775" spans="101:101">
      <c r="CW593775" s="2210"/>
    </row>
    <row r="593776" spans="101:101">
      <c r="CW593776" s="2195"/>
    </row>
    <row r="593800" spans="101:101">
      <c r="CW593800" s="2210"/>
    </row>
    <row r="593801" spans="101:101">
      <c r="CW593801" s="2195"/>
    </row>
    <row r="593825" spans="101:101">
      <c r="CW593825" s="2210"/>
    </row>
    <row r="593826" spans="101:101">
      <c r="CW593826" s="2195"/>
    </row>
    <row r="593850" spans="101:101">
      <c r="CW593850" s="2210"/>
    </row>
    <row r="593851" spans="101:101">
      <c r="CW593851" s="2195"/>
    </row>
    <row r="593875" spans="101:101">
      <c r="CW593875" s="2210"/>
    </row>
    <row r="593876" spans="101:101">
      <c r="CW593876" s="2195"/>
    </row>
    <row r="593900" spans="101:101">
      <c r="CW593900" s="2210"/>
    </row>
    <row r="593901" spans="101:101">
      <c r="CW593901" s="2195"/>
    </row>
    <row r="593925" spans="101:101">
      <c r="CW593925" s="2210"/>
    </row>
    <row r="593926" spans="101:101">
      <c r="CW593926" s="2195"/>
    </row>
    <row r="593950" spans="101:101">
      <c r="CW593950" s="2210"/>
    </row>
    <row r="593951" spans="101:101">
      <c r="CW593951" s="2195"/>
    </row>
    <row r="593975" spans="101:101">
      <c r="CW593975" s="2210"/>
    </row>
    <row r="593976" spans="101:101">
      <c r="CW593976" s="2195"/>
    </row>
    <row r="594000" spans="101:101">
      <c r="CW594000" s="2210"/>
    </row>
    <row r="594001" spans="101:101">
      <c r="CW594001" s="2195"/>
    </row>
    <row r="594025" spans="101:101">
      <c r="CW594025" s="2210"/>
    </row>
    <row r="594026" spans="101:101">
      <c r="CW594026" s="2195"/>
    </row>
    <row r="594050" spans="101:101">
      <c r="CW594050" s="2210"/>
    </row>
    <row r="594051" spans="101:101">
      <c r="CW594051" s="2195"/>
    </row>
    <row r="594075" spans="101:101">
      <c r="CW594075" s="2210"/>
    </row>
    <row r="594076" spans="101:101">
      <c r="CW594076" s="2195"/>
    </row>
    <row r="594100" spans="101:101">
      <c r="CW594100" s="2210"/>
    </row>
    <row r="594101" spans="101:101">
      <c r="CW594101" s="2195"/>
    </row>
    <row r="594125" spans="101:101">
      <c r="CW594125" s="2210"/>
    </row>
    <row r="594126" spans="101:101">
      <c r="CW594126" s="2195"/>
    </row>
    <row r="594150" spans="101:101">
      <c r="CW594150" s="2210"/>
    </row>
    <row r="594151" spans="101:101">
      <c r="CW594151" s="2195"/>
    </row>
    <row r="594175" spans="101:101">
      <c r="CW594175" s="2210"/>
    </row>
    <row r="594176" spans="101:101">
      <c r="CW594176" s="2195"/>
    </row>
    <row r="594200" spans="101:101">
      <c r="CW594200" s="2210"/>
    </row>
    <row r="594201" spans="101:101">
      <c r="CW594201" s="2195"/>
    </row>
    <row r="594225" spans="101:101">
      <c r="CW594225" s="2210"/>
    </row>
    <row r="594226" spans="101:101">
      <c r="CW594226" s="2195"/>
    </row>
    <row r="594250" spans="101:101">
      <c r="CW594250" s="2210"/>
    </row>
    <row r="594251" spans="101:101">
      <c r="CW594251" s="2195"/>
    </row>
    <row r="594275" spans="101:101">
      <c r="CW594275" s="2210"/>
    </row>
    <row r="594276" spans="101:101">
      <c r="CW594276" s="2195"/>
    </row>
    <row r="594300" spans="101:101">
      <c r="CW594300" s="2210"/>
    </row>
    <row r="594301" spans="101:101">
      <c r="CW594301" s="2195"/>
    </row>
    <row r="594325" spans="101:101">
      <c r="CW594325" s="2210"/>
    </row>
    <row r="594326" spans="101:101">
      <c r="CW594326" s="2195"/>
    </row>
    <row r="594350" spans="101:101">
      <c r="CW594350" s="2210"/>
    </row>
    <row r="594351" spans="101:101">
      <c r="CW594351" s="2195"/>
    </row>
    <row r="594375" spans="101:101">
      <c r="CW594375" s="2210"/>
    </row>
    <row r="594376" spans="101:101">
      <c r="CW594376" s="2195"/>
    </row>
    <row r="594400" spans="101:101">
      <c r="CW594400" s="2210"/>
    </row>
    <row r="594401" spans="101:101">
      <c r="CW594401" s="2195"/>
    </row>
    <row r="594425" spans="101:101">
      <c r="CW594425" s="2210"/>
    </row>
    <row r="594426" spans="101:101">
      <c r="CW594426" s="2195"/>
    </row>
    <row r="594450" spans="101:101">
      <c r="CW594450" s="2210"/>
    </row>
    <row r="594451" spans="101:101">
      <c r="CW594451" s="2195"/>
    </row>
    <row r="594475" spans="101:101">
      <c r="CW594475" s="2210"/>
    </row>
    <row r="594476" spans="101:101">
      <c r="CW594476" s="2195"/>
    </row>
    <row r="594500" spans="101:101">
      <c r="CW594500" s="2210"/>
    </row>
    <row r="594501" spans="101:101">
      <c r="CW594501" s="2195"/>
    </row>
    <row r="594525" spans="101:101">
      <c r="CW594525" s="2210"/>
    </row>
    <row r="594526" spans="101:101">
      <c r="CW594526" s="2195"/>
    </row>
    <row r="594550" spans="101:101">
      <c r="CW594550" s="2210"/>
    </row>
    <row r="594551" spans="101:101">
      <c r="CW594551" s="2195"/>
    </row>
    <row r="594575" spans="101:101">
      <c r="CW594575" s="2210"/>
    </row>
    <row r="594576" spans="101:101">
      <c r="CW594576" s="2195"/>
    </row>
    <row r="594600" spans="101:101">
      <c r="CW594600" s="2210"/>
    </row>
    <row r="594601" spans="101:101">
      <c r="CW594601" s="2195"/>
    </row>
    <row r="594625" spans="101:101">
      <c r="CW594625" s="2210"/>
    </row>
    <row r="594626" spans="101:101">
      <c r="CW594626" s="2195"/>
    </row>
    <row r="594650" spans="101:101">
      <c r="CW594650" s="2210"/>
    </row>
    <row r="594651" spans="101:101">
      <c r="CW594651" s="2195"/>
    </row>
    <row r="594675" spans="101:101">
      <c r="CW594675" s="2210"/>
    </row>
    <row r="594676" spans="101:101">
      <c r="CW594676" s="2195"/>
    </row>
    <row r="594700" spans="101:101">
      <c r="CW594700" s="2210"/>
    </row>
    <row r="594701" spans="101:101">
      <c r="CW594701" s="2195"/>
    </row>
    <row r="594725" spans="101:101">
      <c r="CW594725" s="2210"/>
    </row>
    <row r="594726" spans="101:101">
      <c r="CW594726" s="2195"/>
    </row>
    <row r="594750" spans="101:101">
      <c r="CW594750" s="2210"/>
    </row>
    <row r="594751" spans="101:101">
      <c r="CW594751" s="2195"/>
    </row>
    <row r="594775" spans="101:101">
      <c r="CW594775" s="2210"/>
    </row>
    <row r="594776" spans="101:101">
      <c r="CW594776" s="2195"/>
    </row>
    <row r="594800" spans="101:101">
      <c r="CW594800" s="2210"/>
    </row>
    <row r="594801" spans="101:101">
      <c r="CW594801" s="2195"/>
    </row>
    <row r="594825" spans="101:101">
      <c r="CW594825" s="2210"/>
    </row>
    <row r="594826" spans="101:101">
      <c r="CW594826" s="2195"/>
    </row>
    <row r="594850" spans="101:101">
      <c r="CW594850" s="2210"/>
    </row>
    <row r="594851" spans="101:101">
      <c r="CW594851" s="2195"/>
    </row>
    <row r="594875" spans="101:101">
      <c r="CW594875" s="2210"/>
    </row>
    <row r="594876" spans="101:101">
      <c r="CW594876" s="2195"/>
    </row>
    <row r="594900" spans="101:101">
      <c r="CW594900" s="2210"/>
    </row>
    <row r="594901" spans="101:101">
      <c r="CW594901" s="2195"/>
    </row>
    <row r="594925" spans="101:101">
      <c r="CW594925" s="2210"/>
    </row>
    <row r="594926" spans="101:101">
      <c r="CW594926" s="2195"/>
    </row>
    <row r="594950" spans="101:101">
      <c r="CW594950" s="2210"/>
    </row>
    <row r="594951" spans="101:101">
      <c r="CW594951" s="2195"/>
    </row>
    <row r="594975" spans="101:101">
      <c r="CW594975" s="2210"/>
    </row>
    <row r="594976" spans="101:101">
      <c r="CW594976" s="2195"/>
    </row>
    <row r="595000" spans="101:101">
      <c r="CW595000" s="2210"/>
    </row>
    <row r="595001" spans="101:101">
      <c r="CW595001" s="2195"/>
    </row>
    <row r="595025" spans="101:101">
      <c r="CW595025" s="2210"/>
    </row>
    <row r="595026" spans="101:101">
      <c r="CW595026" s="2195"/>
    </row>
    <row r="595050" spans="101:101">
      <c r="CW595050" s="2210"/>
    </row>
    <row r="595051" spans="101:101">
      <c r="CW595051" s="2195"/>
    </row>
    <row r="595075" spans="101:101">
      <c r="CW595075" s="2210"/>
    </row>
    <row r="595076" spans="101:101">
      <c r="CW595076" s="2195"/>
    </row>
    <row r="595100" spans="101:101">
      <c r="CW595100" s="2210"/>
    </row>
    <row r="595101" spans="101:101">
      <c r="CW595101" s="2195"/>
    </row>
    <row r="595125" spans="101:101">
      <c r="CW595125" s="2210"/>
    </row>
    <row r="595126" spans="101:101">
      <c r="CW595126" s="2195"/>
    </row>
    <row r="595150" spans="101:101">
      <c r="CW595150" s="2210"/>
    </row>
    <row r="595151" spans="101:101">
      <c r="CW595151" s="2195"/>
    </row>
    <row r="595175" spans="101:101">
      <c r="CW595175" s="2210"/>
    </row>
    <row r="595176" spans="101:101">
      <c r="CW595176" s="2195"/>
    </row>
    <row r="595200" spans="101:101">
      <c r="CW595200" s="2210"/>
    </row>
    <row r="595201" spans="101:101">
      <c r="CW595201" s="2195"/>
    </row>
    <row r="595225" spans="101:101">
      <c r="CW595225" s="2210"/>
    </row>
    <row r="595226" spans="101:101">
      <c r="CW595226" s="2195"/>
    </row>
    <row r="595250" spans="101:101">
      <c r="CW595250" s="2210"/>
    </row>
    <row r="595251" spans="101:101">
      <c r="CW595251" s="2195"/>
    </row>
    <row r="595275" spans="101:101">
      <c r="CW595275" s="2210"/>
    </row>
    <row r="595276" spans="101:101">
      <c r="CW595276" s="2195"/>
    </row>
    <row r="595300" spans="101:101">
      <c r="CW595300" s="2210"/>
    </row>
    <row r="595301" spans="101:101">
      <c r="CW595301" s="2195"/>
    </row>
    <row r="595325" spans="101:101">
      <c r="CW595325" s="2210"/>
    </row>
    <row r="595326" spans="101:101">
      <c r="CW595326" s="2195"/>
    </row>
    <row r="595350" spans="101:101">
      <c r="CW595350" s="2210"/>
    </row>
    <row r="595351" spans="101:101">
      <c r="CW595351" s="2195"/>
    </row>
    <row r="595375" spans="101:101">
      <c r="CW595375" s="2210"/>
    </row>
    <row r="595376" spans="101:101">
      <c r="CW595376" s="2195"/>
    </row>
    <row r="595400" spans="101:101">
      <c r="CW595400" s="2210"/>
    </row>
    <row r="595401" spans="101:101">
      <c r="CW595401" s="2195"/>
    </row>
    <row r="595425" spans="101:101">
      <c r="CW595425" s="2210"/>
    </row>
    <row r="595426" spans="101:101">
      <c r="CW595426" s="2195"/>
    </row>
    <row r="595450" spans="101:101">
      <c r="CW595450" s="2210"/>
    </row>
    <row r="595451" spans="101:101">
      <c r="CW595451" s="2195"/>
    </row>
    <row r="595475" spans="101:101">
      <c r="CW595475" s="2210"/>
    </row>
    <row r="595476" spans="101:101">
      <c r="CW595476" s="2195"/>
    </row>
    <row r="595500" spans="101:101">
      <c r="CW595500" s="2210"/>
    </row>
    <row r="595501" spans="101:101">
      <c r="CW595501" s="2195"/>
    </row>
    <row r="595525" spans="101:101">
      <c r="CW595525" s="2210"/>
    </row>
    <row r="595526" spans="101:101">
      <c r="CW595526" s="2195"/>
    </row>
    <row r="595550" spans="101:101">
      <c r="CW595550" s="2210"/>
    </row>
    <row r="595551" spans="101:101">
      <c r="CW595551" s="2195"/>
    </row>
    <row r="595575" spans="101:101">
      <c r="CW595575" s="2210"/>
    </row>
    <row r="595576" spans="101:101">
      <c r="CW595576" s="2195"/>
    </row>
    <row r="595600" spans="101:101">
      <c r="CW595600" s="2210"/>
    </row>
    <row r="595601" spans="101:101">
      <c r="CW595601" s="2195"/>
    </row>
    <row r="595625" spans="101:101">
      <c r="CW595625" s="2210"/>
    </row>
    <row r="595626" spans="101:101">
      <c r="CW595626" s="2195"/>
    </row>
    <row r="595650" spans="101:101">
      <c r="CW595650" s="2210"/>
    </row>
    <row r="595651" spans="101:101">
      <c r="CW595651" s="2195"/>
    </row>
    <row r="595675" spans="101:101">
      <c r="CW595675" s="2210"/>
    </row>
    <row r="595676" spans="101:101">
      <c r="CW595676" s="2195"/>
    </row>
    <row r="595700" spans="101:101">
      <c r="CW595700" s="2210"/>
    </row>
    <row r="595701" spans="101:101">
      <c r="CW595701" s="2195"/>
    </row>
    <row r="595725" spans="101:101">
      <c r="CW595725" s="2210"/>
    </row>
    <row r="595726" spans="101:101">
      <c r="CW595726" s="2195"/>
    </row>
    <row r="595750" spans="101:101">
      <c r="CW595750" s="2210"/>
    </row>
    <row r="595751" spans="101:101">
      <c r="CW595751" s="2195"/>
    </row>
    <row r="595775" spans="101:101">
      <c r="CW595775" s="2210"/>
    </row>
    <row r="595776" spans="101:101">
      <c r="CW595776" s="2195"/>
    </row>
    <row r="595800" spans="101:101">
      <c r="CW595800" s="2210"/>
    </row>
    <row r="595801" spans="101:101">
      <c r="CW595801" s="2195"/>
    </row>
    <row r="595825" spans="101:101">
      <c r="CW595825" s="2210"/>
    </row>
    <row r="595826" spans="101:101">
      <c r="CW595826" s="2195"/>
    </row>
    <row r="595850" spans="101:101">
      <c r="CW595850" s="2210"/>
    </row>
    <row r="595851" spans="101:101">
      <c r="CW595851" s="2195"/>
    </row>
    <row r="595875" spans="101:101">
      <c r="CW595875" s="2210"/>
    </row>
    <row r="595876" spans="101:101">
      <c r="CW595876" s="2195"/>
    </row>
    <row r="595900" spans="101:101">
      <c r="CW595900" s="2210"/>
    </row>
    <row r="595901" spans="101:101">
      <c r="CW595901" s="2195"/>
    </row>
    <row r="595925" spans="101:101">
      <c r="CW595925" s="2210"/>
    </row>
    <row r="595926" spans="101:101">
      <c r="CW595926" s="2195"/>
    </row>
    <row r="595950" spans="101:101">
      <c r="CW595950" s="2210"/>
    </row>
    <row r="595951" spans="101:101">
      <c r="CW595951" s="2195"/>
    </row>
    <row r="595975" spans="101:101">
      <c r="CW595975" s="2210"/>
    </row>
    <row r="595976" spans="101:101">
      <c r="CW595976" s="2195"/>
    </row>
    <row r="596000" spans="101:101">
      <c r="CW596000" s="2210"/>
    </row>
    <row r="596001" spans="101:101">
      <c r="CW596001" s="2195"/>
    </row>
    <row r="596025" spans="101:101">
      <c r="CW596025" s="2210"/>
    </row>
    <row r="596026" spans="101:101">
      <c r="CW596026" s="2195"/>
    </row>
    <row r="596050" spans="101:101">
      <c r="CW596050" s="2210"/>
    </row>
    <row r="596051" spans="101:101">
      <c r="CW596051" s="2195"/>
    </row>
    <row r="596075" spans="101:101">
      <c r="CW596075" s="2210"/>
    </row>
    <row r="596076" spans="101:101">
      <c r="CW596076" s="2195"/>
    </row>
    <row r="596100" spans="101:101">
      <c r="CW596100" s="2210"/>
    </row>
    <row r="596101" spans="101:101">
      <c r="CW596101" s="2195"/>
    </row>
    <row r="596125" spans="101:101">
      <c r="CW596125" s="2210"/>
    </row>
    <row r="596126" spans="101:101">
      <c r="CW596126" s="2195"/>
    </row>
    <row r="596150" spans="101:101">
      <c r="CW596150" s="2210"/>
    </row>
    <row r="596151" spans="101:101">
      <c r="CW596151" s="2195"/>
    </row>
    <row r="596175" spans="101:101">
      <c r="CW596175" s="2210"/>
    </row>
    <row r="596176" spans="101:101">
      <c r="CW596176" s="2195"/>
    </row>
    <row r="596200" spans="101:101">
      <c r="CW596200" s="2210"/>
    </row>
    <row r="596201" spans="101:101">
      <c r="CW596201" s="2195"/>
    </row>
    <row r="596225" spans="101:101">
      <c r="CW596225" s="2210"/>
    </row>
    <row r="596226" spans="101:101">
      <c r="CW596226" s="2195"/>
    </row>
    <row r="596250" spans="101:101">
      <c r="CW596250" s="2210"/>
    </row>
    <row r="596251" spans="101:101">
      <c r="CW596251" s="2195"/>
    </row>
    <row r="596275" spans="101:101">
      <c r="CW596275" s="2210"/>
    </row>
    <row r="596276" spans="101:101">
      <c r="CW596276" s="2195"/>
    </row>
    <row r="596300" spans="101:101">
      <c r="CW596300" s="2210"/>
    </row>
    <row r="596301" spans="101:101">
      <c r="CW596301" s="2195"/>
    </row>
    <row r="596325" spans="101:101">
      <c r="CW596325" s="2210"/>
    </row>
    <row r="596326" spans="101:101">
      <c r="CW596326" s="2195"/>
    </row>
    <row r="596350" spans="101:101">
      <c r="CW596350" s="2210"/>
    </row>
    <row r="596351" spans="101:101">
      <c r="CW596351" s="2195"/>
    </row>
    <row r="596375" spans="101:101">
      <c r="CW596375" s="2210"/>
    </row>
    <row r="596376" spans="101:101">
      <c r="CW596376" s="2195"/>
    </row>
    <row r="596400" spans="101:101">
      <c r="CW596400" s="2210"/>
    </row>
    <row r="596401" spans="101:101">
      <c r="CW596401" s="2195"/>
    </row>
    <row r="596425" spans="101:101">
      <c r="CW596425" s="2210"/>
    </row>
    <row r="596426" spans="101:101">
      <c r="CW596426" s="2195"/>
    </row>
    <row r="596450" spans="101:101">
      <c r="CW596450" s="2210"/>
    </row>
    <row r="596451" spans="101:101">
      <c r="CW596451" s="2195"/>
    </row>
    <row r="596475" spans="101:101">
      <c r="CW596475" s="2210"/>
    </row>
    <row r="596476" spans="101:101">
      <c r="CW596476" s="2195"/>
    </row>
    <row r="596500" spans="101:101">
      <c r="CW596500" s="2210"/>
    </row>
    <row r="596501" spans="101:101">
      <c r="CW596501" s="2195"/>
    </row>
    <row r="596525" spans="101:101">
      <c r="CW596525" s="2210"/>
    </row>
    <row r="596526" spans="101:101">
      <c r="CW596526" s="2195"/>
    </row>
    <row r="596550" spans="101:101">
      <c r="CW596550" s="2210"/>
    </row>
    <row r="596551" spans="101:101">
      <c r="CW596551" s="2195"/>
    </row>
    <row r="596575" spans="101:101">
      <c r="CW596575" s="2210"/>
    </row>
    <row r="596576" spans="101:101">
      <c r="CW596576" s="2195"/>
    </row>
    <row r="596600" spans="101:101">
      <c r="CW596600" s="2210"/>
    </row>
    <row r="596601" spans="101:101">
      <c r="CW596601" s="2195"/>
    </row>
    <row r="596625" spans="101:101">
      <c r="CW596625" s="2210"/>
    </row>
    <row r="596626" spans="101:101">
      <c r="CW596626" s="2195"/>
    </row>
    <row r="596650" spans="101:101">
      <c r="CW596650" s="2210"/>
    </row>
    <row r="596651" spans="101:101">
      <c r="CW596651" s="2195"/>
    </row>
    <row r="596675" spans="101:101">
      <c r="CW596675" s="2210"/>
    </row>
    <row r="596676" spans="101:101">
      <c r="CW596676" s="2195"/>
    </row>
    <row r="596700" spans="101:101">
      <c r="CW596700" s="2210"/>
    </row>
    <row r="596701" spans="101:101">
      <c r="CW596701" s="2195"/>
    </row>
    <row r="596725" spans="101:101">
      <c r="CW596725" s="2210"/>
    </row>
    <row r="596726" spans="101:101">
      <c r="CW596726" s="2195"/>
    </row>
    <row r="596750" spans="101:101">
      <c r="CW596750" s="2210"/>
    </row>
    <row r="596751" spans="101:101">
      <c r="CW596751" s="2195"/>
    </row>
    <row r="596775" spans="101:101">
      <c r="CW596775" s="2210"/>
    </row>
    <row r="596776" spans="101:101">
      <c r="CW596776" s="2195"/>
    </row>
    <row r="596800" spans="101:101">
      <c r="CW596800" s="2210"/>
    </row>
    <row r="596801" spans="101:101">
      <c r="CW596801" s="2195"/>
    </row>
    <row r="596825" spans="101:101">
      <c r="CW596825" s="2210"/>
    </row>
    <row r="596826" spans="101:101">
      <c r="CW596826" s="2195"/>
    </row>
    <row r="596850" spans="101:101">
      <c r="CW596850" s="2210"/>
    </row>
    <row r="596851" spans="101:101">
      <c r="CW596851" s="2195"/>
    </row>
    <row r="596875" spans="101:101">
      <c r="CW596875" s="2210"/>
    </row>
    <row r="596876" spans="101:101">
      <c r="CW596876" s="2195"/>
    </row>
    <row r="596900" spans="101:101">
      <c r="CW596900" s="2210"/>
    </row>
    <row r="596901" spans="101:101">
      <c r="CW596901" s="2195"/>
    </row>
    <row r="596925" spans="101:101">
      <c r="CW596925" s="2210"/>
    </row>
    <row r="596926" spans="101:101">
      <c r="CW596926" s="2195"/>
    </row>
    <row r="596950" spans="101:101">
      <c r="CW596950" s="2210"/>
    </row>
    <row r="596951" spans="101:101">
      <c r="CW596951" s="2195"/>
    </row>
    <row r="596975" spans="101:101">
      <c r="CW596975" s="2210"/>
    </row>
    <row r="596976" spans="101:101">
      <c r="CW596976" s="2195"/>
    </row>
    <row r="597000" spans="101:101">
      <c r="CW597000" s="2210"/>
    </row>
    <row r="597001" spans="101:101">
      <c r="CW597001" s="2195"/>
    </row>
    <row r="597025" spans="101:101">
      <c r="CW597025" s="2210"/>
    </row>
    <row r="597026" spans="101:101">
      <c r="CW597026" s="2195"/>
    </row>
    <row r="597050" spans="101:101">
      <c r="CW597050" s="2210"/>
    </row>
    <row r="597051" spans="101:101">
      <c r="CW597051" s="2195"/>
    </row>
    <row r="597075" spans="101:101">
      <c r="CW597075" s="2210"/>
    </row>
    <row r="597076" spans="101:101">
      <c r="CW597076" s="2195"/>
    </row>
    <row r="597100" spans="101:101">
      <c r="CW597100" s="2210"/>
    </row>
    <row r="597101" spans="101:101">
      <c r="CW597101" s="2195"/>
    </row>
    <row r="597125" spans="101:101">
      <c r="CW597125" s="2210"/>
    </row>
    <row r="597126" spans="101:101">
      <c r="CW597126" s="2195"/>
    </row>
    <row r="597150" spans="101:101">
      <c r="CW597150" s="2210"/>
    </row>
    <row r="597151" spans="101:101">
      <c r="CW597151" s="2195"/>
    </row>
    <row r="597175" spans="101:101">
      <c r="CW597175" s="2210"/>
    </row>
    <row r="597176" spans="101:101">
      <c r="CW597176" s="2195"/>
    </row>
    <row r="597200" spans="101:101">
      <c r="CW597200" s="2210"/>
    </row>
    <row r="597201" spans="101:101">
      <c r="CW597201" s="2195"/>
    </row>
    <row r="597225" spans="101:101">
      <c r="CW597225" s="2210"/>
    </row>
    <row r="597226" spans="101:101">
      <c r="CW597226" s="2195"/>
    </row>
    <row r="597250" spans="101:101">
      <c r="CW597250" s="2210"/>
    </row>
    <row r="597251" spans="101:101">
      <c r="CW597251" s="2195"/>
    </row>
    <row r="597275" spans="101:101">
      <c r="CW597275" s="2210"/>
    </row>
    <row r="597276" spans="101:101">
      <c r="CW597276" s="2195"/>
    </row>
    <row r="597300" spans="101:101">
      <c r="CW597300" s="2210"/>
    </row>
    <row r="597301" spans="101:101">
      <c r="CW597301" s="2195"/>
    </row>
    <row r="597325" spans="101:101">
      <c r="CW597325" s="2210"/>
    </row>
    <row r="597326" spans="101:101">
      <c r="CW597326" s="2195"/>
    </row>
    <row r="597350" spans="101:101">
      <c r="CW597350" s="2210"/>
    </row>
    <row r="597351" spans="101:101">
      <c r="CW597351" s="2195"/>
    </row>
    <row r="597375" spans="101:101">
      <c r="CW597375" s="2210"/>
    </row>
    <row r="597376" spans="101:101">
      <c r="CW597376" s="2195"/>
    </row>
    <row r="597400" spans="101:101">
      <c r="CW597400" s="2210"/>
    </row>
    <row r="597401" spans="101:101">
      <c r="CW597401" s="2195"/>
    </row>
    <row r="597425" spans="101:101">
      <c r="CW597425" s="2210"/>
    </row>
    <row r="597426" spans="101:101">
      <c r="CW597426" s="2195"/>
    </row>
    <row r="597450" spans="101:101">
      <c r="CW597450" s="2210"/>
    </row>
    <row r="597451" spans="101:101">
      <c r="CW597451" s="2195"/>
    </row>
    <row r="597475" spans="101:101">
      <c r="CW597475" s="2210"/>
    </row>
    <row r="597476" spans="101:101">
      <c r="CW597476" s="2195"/>
    </row>
    <row r="597500" spans="101:101">
      <c r="CW597500" s="2210"/>
    </row>
    <row r="597501" spans="101:101">
      <c r="CW597501" s="2195"/>
    </row>
    <row r="597525" spans="101:101">
      <c r="CW597525" s="2210"/>
    </row>
    <row r="597526" spans="101:101">
      <c r="CW597526" s="2195"/>
    </row>
    <row r="597550" spans="101:101">
      <c r="CW597550" s="2210"/>
    </row>
    <row r="597551" spans="101:101">
      <c r="CW597551" s="2195"/>
    </row>
    <row r="597575" spans="101:101">
      <c r="CW597575" s="2210"/>
    </row>
    <row r="597576" spans="101:101">
      <c r="CW597576" s="2195"/>
    </row>
    <row r="597600" spans="101:101">
      <c r="CW597600" s="2210"/>
    </row>
    <row r="597601" spans="101:101">
      <c r="CW597601" s="2195"/>
    </row>
    <row r="597625" spans="101:101">
      <c r="CW597625" s="2210"/>
    </row>
    <row r="597626" spans="101:101">
      <c r="CW597626" s="2195"/>
    </row>
    <row r="597650" spans="101:101">
      <c r="CW597650" s="2210"/>
    </row>
    <row r="597651" spans="101:101">
      <c r="CW597651" s="2195"/>
    </row>
    <row r="597675" spans="101:101">
      <c r="CW597675" s="2210"/>
    </row>
    <row r="597676" spans="101:101">
      <c r="CW597676" s="2195"/>
    </row>
    <row r="597700" spans="101:101">
      <c r="CW597700" s="2210"/>
    </row>
    <row r="597701" spans="101:101">
      <c r="CW597701" s="2195"/>
    </row>
    <row r="597725" spans="101:101">
      <c r="CW597725" s="2210"/>
    </row>
    <row r="597726" spans="101:101">
      <c r="CW597726" s="2195"/>
    </row>
    <row r="597750" spans="101:101">
      <c r="CW597750" s="2210"/>
    </row>
    <row r="597751" spans="101:101">
      <c r="CW597751" s="2195"/>
    </row>
    <row r="597775" spans="101:101">
      <c r="CW597775" s="2210"/>
    </row>
    <row r="597776" spans="101:101">
      <c r="CW597776" s="2195"/>
    </row>
    <row r="597800" spans="101:101">
      <c r="CW597800" s="2210"/>
    </row>
    <row r="597801" spans="101:101">
      <c r="CW597801" s="2195"/>
    </row>
    <row r="597825" spans="101:101">
      <c r="CW597825" s="2210"/>
    </row>
    <row r="597826" spans="101:101">
      <c r="CW597826" s="2195"/>
    </row>
    <row r="597850" spans="101:101">
      <c r="CW597850" s="2210"/>
    </row>
    <row r="597851" spans="101:101">
      <c r="CW597851" s="2195"/>
    </row>
    <row r="597875" spans="101:101">
      <c r="CW597875" s="2210"/>
    </row>
    <row r="597876" spans="101:101">
      <c r="CW597876" s="2195"/>
    </row>
    <row r="597900" spans="101:101">
      <c r="CW597900" s="2210"/>
    </row>
    <row r="597901" spans="101:101">
      <c r="CW597901" s="2195"/>
    </row>
    <row r="597925" spans="101:101">
      <c r="CW597925" s="2210"/>
    </row>
    <row r="597926" spans="101:101">
      <c r="CW597926" s="2195"/>
    </row>
    <row r="597950" spans="101:101">
      <c r="CW597950" s="2210"/>
    </row>
    <row r="597951" spans="101:101">
      <c r="CW597951" s="2195"/>
    </row>
    <row r="597975" spans="101:101">
      <c r="CW597975" s="2210"/>
    </row>
    <row r="597976" spans="101:101">
      <c r="CW597976" s="2195"/>
    </row>
    <row r="598000" spans="101:101">
      <c r="CW598000" s="2210"/>
    </row>
    <row r="598001" spans="101:101">
      <c r="CW598001" s="2195"/>
    </row>
    <row r="598025" spans="101:101">
      <c r="CW598025" s="2210"/>
    </row>
    <row r="598026" spans="101:101">
      <c r="CW598026" s="2195"/>
    </row>
    <row r="598050" spans="101:101">
      <c r="CW598050" s="2210"/>
    </row>
    <row r="598051" spans="101:101">
      <c r="CW598051" s="2195"/>
    </row>
    <row r="598075" spans="101:101">
      <c r="CW598075" s="2210"/>
    </row>
    <row r="598076" spans="101:101">
      <c r="CW598076" s="2195"/>
    </row>
    <row r="598100" spans="101:101">
      <c r="CW598100" s="2210"/>
    </row>
    <row r="598101" spans="101:101">
      <c r="CW598101" s="2195"/>
    </row>
    <row r="598125" spans="101:101">
      <c r="CW598125" s="2210"/>
    </row>
    <row r="598126" spans="101:101">
      <c r="CW598126" s="2195"/>
    </row>
    <row r="598150" spans="101:101">
      <c r="CW598150" s="2210"/>
    </row>
    <row r="598151" spans="101:101">
      <c r="CW598151" s="2195"/>
    </row>
    <row r="598175" spans="101:101">
      <c r="CW598175" s="2210"/>
    </row>
    <row r="598176" spans="101:101">
      <c r="CW598176" s="2195"/>
    </row>
    <row r="598200" spans="101:101">
      <c r="CW598200" s="2210"/>
    </row>
    <row r="598201" spans="101:101">
      <c r="CW598201" s="2195"/>
    </row>
    <row r="598225" spans="101:101">
      <c r="CW598225" s="2210"/>
    </row>
    <row r="598226" spans="101:101">
      <c r="CW598226" s="2195"/>
    </row>
    <row r="598250" spans="101:101">
      <c r="CW598250" s="2210"/>
    </row>
    <row r="598251" spans="101:101">
      <c r="CW598251" s="2195"/>
    </row>
    <row r="598275" spans="101:101">
      <c r="CW598275" s="2210"/>
    </row>
    <row r="598276" spans="101:101">
      <c r="CW598276" s="2195"/>
    </row>
    <row r="598300" spans="101:101">
      <c r="CW598300" s="2210"/>
    </row>
    <row r="598301" spans="101:101">
      <c r="CW598301" s="2195"/>
    </row>
    <row r="598325" spans="101:101">
      <c r="CW598325" s="2210"/>
    </row>
    <row r="598326" spans="101:101">
      <c r="CW598326" s="2195"/>
    </row>
    <row r="598350" spans="101:101">
      <c r="CW598350" s="2210"/>
    </row>
    <row r="598351" spans="101:101">
      <c r="CW598351" s="2195"/>
    </row>
    <row r="598375" spans="101:101">
      <c r="CW598375" s="2210"/>
    </row>
    <row r="598376" spans="101:101">
      <c r="CW598376" s="2195"/>
    </row>
    <row r="598400" spans="101:101">
      <c r="CW598400" s="2210"/>
    </row>
    <row r="598401" spans="101:101">
      <c r="CW598401" s="2195"/>
    </row>
    <row r="598425" spans="101:101">
      <c r="CW598425" s="2210"/>
    </row>
    <row r="598426" spans="101:101">
      <c r="CW598426" s="2195"/>
    </row>
    <row r="598450" spans="101:101">
      <c r="CW598450" s="2210"/>
    </row>
    <row r="598451" spans="101:101">
      <c r="CW598451" s="2195"/>
    </row>
    <row r="598475" spans="101:101">
      <c r="CW598475" s="2210"/>
    </row>
    <row r="598476" spans="101:101">
      <c r="CW598476" s="2195"/>
    </row>
    <row r="598500" spans="101:101">
      <c r="CW598500" s="2210"/>
    </row>
    <row r="598501" spans="101:101">
      <c r="CW598501" s="2195"/>
    </row>
    <row r="598525" spans="101:101">
      <c r="CW598525" s="2210"/>
    </row>
    <row r="598526" spans="101:101">
      <c r="CW598526" s="2195"/>
    </row>
    <row r="598550" spans="101:101">
      <c r="CW598550" s="2210"/>
    </row>
    <row r="598551" spans="101:101">
      <c r="CW598551" s="2195"/>
    </row>
    <row r="598575" spans="101:101">
      <c r="CW598575" s="2210"/>
    </row>
    <row r="598576" spans="101:101">
      <c r="CW598576" s="2195"/>
    </row>
    <row r="598600" spans="101:101">
      <c r="CW598600" s="2210"/>
    </row>
    <row r="598601" spans="101:101">
      <c r="CW598601" s="2195"/>
    </row>
    <row r="598625" spans="101:101">
      <c r="CW598625" s="2210"/>
    </row>
    <row r="598626" spans="101:101">
      <c r="CW598626" s="2195"/>
    </row>
    <row r="598650" spans="101:101">
      <c r="CW598650" s="2210"/>
    </row>
    <row r="598651" spans="101:101">
      <c r="CW598651" s="2195"/>
    </row>
    <row r="598675" spans="101:101">
      <c r="CW598675" s="2210"/>
    </row>
    <row r="598676" spans="101:101">
      <c r="CW598676" s="2195"/>
    </row>
    <row r="598700" spans="101:101">
      <c r="CW598700" s="2210"/>
    </row>
    <row r="598701" spans="101:101">
      <c r="CW598701" s="2195"/>
    </row>
    <row r="598725" spans="101:101">
      <c r="CW598725" s="2210"/>
    </row>
    <row r="598726" spans="101:101">
      <c r="CW598726" s="2195"/>
    </row>
    <row r="598750" spans="101:101">
      <c r="CW598750" s="2210"/>
    </row>
    <row r="598751" spans="101:101">
      <c r="CW598751" s="2195"/>
    </row>
    <row r="598775" spans="101:101">
      <c r="CW598775" s="2210"/>
    </row>
    <row r="598776" spans="101:101">
      <c r="CW598776" s="2195"/>
    </row>
    <row r="598800" spans="101:101">
      <c r="CW598800" s="2210"/>
    </row>
    <row r="598801" spans="101:101">
      <c r="CW598801" s="2195"/>
    </row>
    <row r="598825" spans="101:101">
      <c r="CW598825" s="2210"/>
    </row>
    <row r="598826" spans="101:101">
      <c r="CW598826" s="2195"/>
    </row>
    <row r="598850" spans="101:101">
      <c r="CW598850" s="2210"/>
    </row>
    <row r="598851" spans="101:101">
      <c r="CW598851" s="2195"/>
    </row>
    <row r="598875" spans="101:101">
      <c r="CW598875" s="2210"/>
    </row>
    <row r="598876" spans="101:101">
      <c r="CW598876" s="2195"/>
    </row>
    <row r="598900" spans="101:101">
      <c r="CW598900" s="2210"/>
    </row>
    <row r="598901" spans="101:101">
      <c r="CW598901" s="2195"/>
    </row>
    <row r="598925" spans="101:101">
      <c r="CW598925" s="2210"/>
    </row>
    <row r="598926" spans="101:101">
      <c r="CW598926" s="2195"/>
    </row>
    <row r="598950" spans="101:101">
      <c r="CW598950" s="2210"/>
    </row>
    <row r="598951" spans="101:101">
      <c r="CW598951" s="2195"/>
    </row>
    <row r="598975" spans="101:101">
      <c r="CW598975" s="2210"/>
    </row>
    <row r="598976" spans="101:101">
      <c r="CW598976" s="2195"/>
    </row>
    <row r="599000" spans="101:101">
      <c r="CW599000" s="2210"/>
    </row>
    <row r="599001" spans="101:101">
      <c r="CW599001" s="2195"/>
    </row>
    <row r="599025" spans="101:101">
      <c r="CW599025" s="2210"/>
    </row>
    <row r="599026" spans="101:101">
      <c r="CW599026" s="2195"/>
    </row>
    <row r="599050" spans="101:101">
      <c r="CW599050" s="2210"/>
    </row>
    <row r="599051" spans="101:101">
      <c r="CW599051" s="2195"/>
    </row>
    <row r="599075" spans="101:101">
      <c r="CW599075" s="2210"/>
    </row>
    <row r="599076" spans="101:101">
      <c r="CW599076" s="2195"/>
    </row>
    <row r="599100" spans="101:101">
      <c r="CW599100" s="2210"/>
    </row>
    <row r="599101" spans="101:101">
      <c r="CW599101" s="2195"/>
    </row>
    <row r="599125" spans="101:101">
      <c r="CW599125" s="2210"/>
    </row>
    <row r="599126" spans="101:101">
      <c r="CW599126" s="2195"/>
    </row>
    <row r="599150" spans="101:101">
      <c r="CW599150" s="2210"/>
    </row>
    <row r="599151" spans="101:101">
      <c r="CW599151" s="2195"/>
    </row>
    <row r="599175" spans="101:101">
      <c r="CW599175" s="2210"/>
    </row>
    <row r="599176" spans="101:101">
      <c r="CW599176" s="2195"/>
    </row>
    <row r="599200" spans="101:101">
      <c r="CW599200" s="2210"/>
    </row>
    <row r="599201" spans="101:101">
      <c r="CW599201" s="2195"/>
    </row>
    <row r="599225" spans="101:101">
      <c r="CW599225" s="2210"/>
    </row>
    <row r="599226" spans="101:101">
      <c r="CW599226" s="2195"/>
    </row>
    <row r="599250" spans="101:101">
      <c r="CW599250" s="2210"/>
    </row>
    <row r="599251" spans="101:101">
      <c r="CW599251" s="2195"/>
    </row>
    <row r="599275" spans="101:101">
      <c r="CW599275" s="2210"/>
    </row>
    <row r="599276" spans="101:101">
      <c r="CW599276" s="2195"/>
    </row>
    <row r="599300" spans="101:101">
      <c r="CW599300" s="2210"/>
    </row>
    <row r="599301" spans="101:101">
      <c r="CW599301" s="2195"/>
    </row>
    <row r="599325" spans="101:101">
      <c r="CW599325" s="2210"/>
    </row>
    <row r="599326" spans="101:101">
      <c r="CW599326" s="2195"/>
    </row>
    <row r="599350" spans="101:101">
      <c r="CW599350" s="2210"/>
    </row>
    <row r="599351" spans="101:101">
      <c r="CW599351" s="2195"/>
    </row>
    <row r="599375" spans="101:101">
      <c r="CW599375" s="2210"/>
    </row>
    <row r="599376" spans="101:101">
      <c r="CW599376" s="2195"/>
    </row>
    <row r="599400" spans="101:101">
      <c r="CW599400" s="2210"/>
    </row>
    <row r="599401" spans="101:101">
      <c r="CW599401" s="2195"/>
    </row>
    <row r="599425" spans="101:101">
      <c r="CW599425" s="2210"/>
    </row>
    <row r="599426" spans="101:101">
      <c r="CW599426" s="2195"/>
    </row>
    <row r="599450" spans="101:101">
      <c r="CW599450" s="2210"/>
    </row>
    <row r="599451" spans="101:101">
      <c r="CW599451" s="2195"/>
    </row>
    <row r="599475" spans="101:101">
      <c r="CW599475" s="2210"/>
    </row>
    <row r="599476" spans="101:101">
      <c r="CW599476" s="2195"/>
    </row>
    <row r="599500" spans="101:101">
      <c r="CW599500" s="2210"/>
    </row>
    <row r="599501" spans="101:101">
      <c r="CW599501" s="2195"/>
    </row>
    <row r="599525" spans="101:101">
      <c r="CW599525" s="2210"/>
    </row>
    <row r="599526" spans="101:101">
      <c r="CW599526" s="2195"/>
    </row>
    <row r="599550" spans="101:101">
      <c r="CW599550" s="2210"/>
    </row>
    <row r="599551" spans="101:101">
      <c r="CW599551" s="2195"/>
    </row>
    <row r="599575" spans="101:101">
      <c r="CW599575" s="2210"/>
    </row>
    <row r="599576" spans="101:101">
      <c r="CW599576" s="2195"/>
    </row>
    <row r="599600" spans="101:101">
      <c r="CW599600" s="2210"/>
    </row>
    <row r="599601" spans="101:101">
      <c r="CW599601" s="2195"/>
    </row>
    <row r="599625" spans="101:101">
      <c r="CW599625" s="2210"/>
    </row>
    <row r="599626" spans="101:101">
      <c r="CW599626" s="2195"/>
    </row>
    <row r="599650" spans="101:101">
      <c r="CW599650" s="2210"/>
    </row>
    <row r="599651" spans="101:101">
      <c r="CW599651" s="2195"/>
    </row>
    <row r="599675" spans="101:101">
      <c r="CW599675" s="2210"/>
    </row>
    <row r="599676" spans="101:101">
      <c r="CW599676" s="2195"/>
    </row>
    <row r="599700" spans="101:101">
      <c r="CW599700" s="2210"/>
    </row>
    <row r="599701" spans="101:101">
      <c r="CW599701" s="2195"/>
    </row>
    <row r="599725" spans="101:101">
      <c r="CW599725" s="2210"/>
    </row>
    <row r="599726" spans="101:101">
      <c r="CW599726" s="2195"/>
    </row>
    <row r="599750" spans="101:101">
      <c r="CW599750" s="2210"/>
    </row>
    <row r="599751" spans="101:101">
      <c r="CW599751" s="2195"/>
    </row>
    <row r="599775" spans="101:101">
      <c r="CW599775" s="2210"/>
    </row>
    <row r="599776" spans="101:101">
      <c r="CW599776" s="2195"/>
    </row>
    <row r="599800" spans="101:101">
      <c r="CW599800" s="2210"/>
    </row>
    <row r="599801" spans="101:101">
      <c r="CW599801" s="2195"/>
    </row>
    <row r="599825" spans="101:101">
      <c r="CW599825" s="2210"/>
    </row>
    <row r="599826" spans="101:101">
      <c r="CW599826" s="2195"/>
    </row>
    <row r="599850" spans="101:101">
      <c r="CW599850" s="2210"/>
    </row>
    <row r="599851" spans="101:101">
      <c r="CW599851" s="2195"/>
    </row>
    <row r="599875" spans="101:101">
      <c r="CW599875" s="2210"/>
    </row>
    <row r="599876" spans="101:101">
      <c r="CW599876" s="2195"/>
    </row>
    <row r="599900" spans="101:101">
      <c r="CW599900" s="2210"/>
    </row>
    <row r="599901" spans="101:101">
      <c r="CW599901" s="2195"/>
    </row>
    <row r="599925" spans="101:101">
      <c r="CW599925" s="2210"/>
    </row>
    <row r="599926" spans="101:101">
      <c r="CW599926" s="2195"/>
    </row>
    <row r="599950" spans="101:101">
      <c r="CW599950" s="2210"/>
    </row>
    <row r="599951" spans="101:101">
      <c r="CW599951" s="2195"/>
    </row>
    <row r="599975" spans="101:101">
      <c r="CW599975" s="2210"/>
    </row>
    <row r="599976" spans="101:101">
      <c r="CW599976" s="2195"/>
    </row>
    <row r="600000" spans="101:101">
      <c r="CW600000" s="2210"/>
    </row>
    <row r="600001" spans="101:101">
      <c r="CW600001" s="2195"/>
    </row>
    <row r="600025" spans="101:101">
      <c r="CW600025" s="2210"/>
    </row>
    <row r="600026" spans="101:101">
      <c r="CW600026" s="2195"/>
    </row>
    <row r="600050" spans="101:101">
      <c r="CW600050" s="2210"/>
    </row>
    <row r="600051" spans="101:101">
      <c r="CW600051" s="2195"/>
    </row>
    <row r="600075" spans="101:101">
      <c r="CW600075" s="2210"/>
    </row>
    <row r="600076" spans="101:101">
      <c r="CW600076" s="2195"/>
    </row>
    <row r="600100" spans="101:101">
      <c r="CW600100" s="2210"/>
    </row>
    <row r="600101" spans="101:101">
      <c r="CW600101" s="2195"/>
    </row>
    <row r="600125" spans="101:101">
      <c r="CW600125" s="2210"/>
    </row>
    <row r="600126" spans="101:101">
      <c r="CW600126" s="2195"/>
    </row>
    <row r="600150" spans="101:101">
      <c r="CW600150" s="2210"/>
    </row>
    <row r="600151" spans="101:101">
      <c r="CW600151" s="2195"/>
    </row>
    <row r="600175" spans="101:101">
      <c r="CW600175" s="2210"/>
    </row>
    <row r="600176" spans="101:101">
      <c r="CW600176" s="2195"/>
    </row>
    <row r="600200" spans="101:101">
      <c r="CW600200" s="2210"/>
    </row>
    <row r="600201" spans="101:101">
      <c r="CW600201" s="2195"/>
    </row>
    <row r="600225" spans="101:101">
      <c r="CW600225" s="2210"/>
    </row>
    <row r="600226" spans="101:101">
      <c r="CW600226" s="2195"/>
    </row>
    <row r="600250" spans="101:101">
      <c r="CW600250" s="2210"/>
    </row>
    <row r="600251" spans="101:101">
      <c r="CW600251" s="2195"/>
    </row>
    <row r="600275" spans="101:101">
      <c r="CW600275" s="2210"/>
    </row>
    <row r="600276" spans="101:101">
      <c r="CW600276" s="2195"/>
    </row>
    <row r="600300" spans="101:101">
      <c r="CW600300" s="2210"/>
    </row>
    <row r="600301" spans="101:101">
      <c r="CW600301" s="2195"/>
    </row>
    <row r="600325" spans="101:101">
      <c r="CW600325" s="2210"/>
    </row>
    <row r="600326" spans="101:101">
      <c r="CW600326" s="2195"/>
    </row>
    <row r="600350" spans="101:101">
      <c r="CW600350" s="2210"/>
    </row>
    <row r="600351" spans="101:101">
      <c r="CW600351" s="2195"/>
    </row>
    <row r="600375" spans="101:101">
      <c r="CW600375" s="2210"/>
    </row>
    <row r="600376" spans="101:101">
      <c r="CW600376" s="2195"/>
    </row>
    <row r="600400" spans="101:101">
      <c r="CW600400" s="2210"/>
    </row>
    <row r="600401" spans="101:101">
      <c r="CW600401" s="2195"/>
    </row>
    <row r="600425" spans="101:101">
      <c r="CW600425" s="2210"/>
    </row>
    <row r="600426" spans="101:101">
      <c r="CW600426" s="2195"/>
    </row>
    <row r="600450" spans="101:101">
      <c r="CW600450" s="2210"/>
    </row>
    <row r="600451" spans="101:101">
      <c r="CW600451" s="2195"/>
    </row>
    <row r="600475" spans="101:101">
      <c r="CW600475" s="2210"/>
    </row>
    <row r="600476" spans="101:101">
      <c r="CW600476" s="2195"/>
    </row>
    <row r="600500" spans="101:101">
      <c r="CW600500" s="2210"/>
    </row>
    <row r="600501" spans="101:101">
      <c r="CW600501" s="2195"/>
    </row>
    <row r="600525" spans="101:101">
      <c r="CW600525" s="2210"/>
    </row>
    <row r="600526" spans="101:101">
      <c r="CW600526" s="2195"/>
    </row>
    <row r="600550" spans="101:101">
      <c r="CW600550" s="2210"/>
    </row>
    <row r="600551" spans="101:101">
      <c r="CW600551" s="2195"/>
    </row>
    <row r="600575" spans="101:101">
      <c r="CW600575" s="2210"/>
    </row>
    <row r="600576" spans="101:101">
      <c r="CW600576" s="2195"/>
    </row>
    <row r="600600" spans="101:101">
      <c r="CW600600" s="2210"/>
    </row>
    <row r="600601" spans="101:101">
      <c r="CW600601" s="2195"/>
    </row>
    <row r="600625" spans="101:101">
      <c r="CW600625" s="2210"/>
    </row>
    <row r="600626" spans="101:101">
      <c r="CW600626" s="2195"/>
    </row>
    <row r="600650" spans="101:101">
      <c r="CW600650" s="2210"/>
    </row>
    <row r="600651" spans="101:101">
      <c r="CW600651" s="2195"/>
    </row>
    <row r="600675" spans="101:101">
      <c r="CW600675" s="2210"/>
    </row>
    <row r="600676" spans="101:101">
      <c r="CW600676" s="2195"/>
    </row>
    <row r="600700" spans="101:101">
      <c r="CW600700" s="2210"/>
    </row>
    <row r="600701" spans="101:101">
      <c r="CW600701" s="2195"/>
    </row>
    <row r="600725" spans="101:101">
      <c r="CW600725" s="2210"/>
    </row>
    <row r="600726" spans="101:101">
      <c r="CW600726" s="2195"/>
    </row>
    <row r="600750" spans="101:101">
      <c r="CW600750" s="2210"/>
    </row>
    <row r="600751" spans="101:101">
      <c r="CW600751" s="2195"/>
    </row>
    <row r="600775" spans="101:101">
      <c r="CW600775" s="2210"/>
    </row>
    <row r="600776" spans="101:101">
      <c r="CW600776" s="2195"/>
    </row>
    <row r="600800" spans="101:101">
      <c r="CW600800" s="2210"/>
    </row>
    <row r="600801" spans="101:101">
      <c r="CW600801" s="2195"/>
    </row>
    <row r="600825" spans="101:101">
      <c r="CW600825" s="2210"/>
    </row>
    <row r="600826" spans="101:101">
      <c r="CW600826" s="2195"/>
    </row>
    <row r="600850" spans="101:101">
      <c r="CW600850" s="2210"/>
    </row>
    <row r="600851" spans="101:101">
      <c r="CW600851" s="2195"/>
    </row>
    <row r="600875" spans="101:101">
      <c r="CW600875" s="2210"/>
    </row>
    <row r="600876" spans="101:101">
      <c r="CW600876" s="2195"/>
    </row>
    <row r="600900" spans="101:101">
      <c r="CW600900" s="2210"/>
    </row>
    <row r="600901" spans="101:101">
      <c r="CW600901" s="2195"/>
    </row>
    <row r="600925" spans="101:101">
      <c r="CW600925" s="2210"/>
    </row>
    <row r="600926" spans="101:101">
      <c r="CW600926" s="2195"/>
    </row>
    <row r="600950" spans="101:101">
      <c r="CW600950" s="2210"/>
    </row>
    <row r="600951" spans="101:101">
      <c r="CW600951" s="2195"/>
    </row>
    <row r="600975" spans="101:101">
      <c r="CW600975" s="2210"/>
    </row>
    <row r="600976" spans="101:101">
      <c r="CW600976" s="2195"/>
    </row>
    <row r="601000" spans="101:101">
      <c r="CW601000" s="2210"/>
    </row>
    <row r="601001" spans="101:101">
      <c r="CW601001" s="2195"/>
    </row>
    <row r="601025" spans="101:101">
      <c r="CW601025" s="2210"/>
    </row>
    <row r="601026" spans="101:101">
      <c r="CW601026" s="2195"/>
    </row>
    <row r="601050" spans="101:101">
      <c r="CW601050" s="2210"/>
    </row>
    <row r="601051" spans="101:101">
      <c r="CW601051" s="2195"/>
    </row>
    <row r="601075" spans="101:101">
      <c r="CW601075" s="2210"/>
    </row>
    <row r="601076" spans="101:101">
      <c r="CW601076" s="2195"/>
    </row>
    <row r="601100" spans="101:101">
      <c r="CW601100" s="2210"/>
    </row>
    <row r="601101" spans="101:101">
      <c r="CW601101" s="2195"/>
    </row>
    <row r="601125" spans="101:101">
      <c r="CW601125" s="2210"/>
    </row>
    <row r="601126" spans="101:101">
      <c r="CW601126" s="2195"/>
    </row>
    <row r="601150" spans="101:101">
      <c r="CW601150" s="2210"/>
    </row>
    <row r="601151" spans="101:101">
      <c r="CW601151" s="2195"/>
    </row>
    <row r="601175" spans="101:101">
      <c r="CW601175" s="2210"/>
    </row>
    <row r="601176" spans="101:101">
      <c r="CW601176" s="2195"/>
    </row>
    <row r="601200" spans="101:101">
      <c r="CW601200" s="2210"/>
    </row>
    <row r="601201" spans="101:101">
      <c r="CW601201" s="2195"/>
    </row>
    <row r="601225" spans="101:101">
      <c r="CW601225" s="2210"/>
    </row>
    <row r="601226" spans="101:101">
      <c r="CW601226" s="2195"/>
    </row>
    <row r="601250" spans="101:101">
      <c r="CW601250" s="2210"/>
    </row>
    <row r="601251" spans="101:101">
      <c r="CW601251" s="2195"/>
    </row>
    <row r="601275" spans="101:101">
      <c r="CW601275" s="2210"/>
    </row>
    <row r="601276" spans="101:101">
      <c r="CW601276" s="2195"/>
    </row>
    <row r="601300" spans="101:101">
      <c r="CW601300" s="2210"/>
    </row>
    <row r="601301" spans="101:101">
      <c r="CW601301" s="2195"/>
    </row>
    <row r="601325" spans="101:101">
      <c r="CW601325" s="2210"/>
    </row>
    <row r="601326" spans="101:101">
      <c r="CW601326" s="2195"/>
    </row>
    <row r="601350" spans="101:101">
      <c r="CW601350" s="2210"/>
    </row>
    <row r="601351" spans="101:101">
      <c r="CW601351" s="2195"/>
    </row>
    <row r="601375" spans="101:101">
      <c r="CW601375" s="2210"/>
    </row>
    <row r="601376" spans="101:101">
      <c r="CW601376" s="2195"/>
    </row>
    <row r="601400" spans="101:101">
      <c r="CW601400" s="2210"/>
    </row>
    <row r="601401" spans="101:101">
      <c r="CW601401" s="2195"/>
    </row>
    <row r="601425" spans="101:101">
      <c r="CW601425" s="2210"/>
    </row>
    <row r="601426" spans="101:101">
      <c r="CW601426" s="2195"/>
    </row>
    <row r="601450" spans="101:101">
      <c r="CW601450" s="2210"/>
    </row>
    <row r="601451" spans="101:101">
      <c r="CW601451" s="2195"/>
    </row>
    <row r="601475" spans="101:101">
      <c r="CW601475" s="2210"/>
    </row>
    <row r="601476" spans="101:101">
      <c r="CW601476" s="2195"/>
    </row>
    <row r="601500" spans="101:101">
      <c r="CW601500" s="2210"/>
    </row>
    <row r="601501" spans="101:101">
      <c r="CW601501" s="2195"/>
    </row>
    <row r="601525" spans="101:101">
      <c r="CW601525" s="2210"/>
    </row>
    <row r="601526" spans="101:101">
      <c r="CW601526" s="2195"/>
    </row>
    <row r="601550" spans="101:101">
      <c r="CW601550" s="2210"/>
    </row>
    <row r="601551" spans="101:101">
      <c r="CW601551" s="2195"/>
    </row>
    <row r="601575" spans="101:101">
      <c r="CW601575" s="2210"/>
    </row>
    <row r="601576" spans="101:101">
      <c r="CW601576" s="2195"/>
    </row>
    <row r="601600" spans="101:101">
      <c r="CW601600" s="2210"/>
    </row>
    <row r="601601" spans="101:101">
      <c r="CW601601" s="2195"/>
    </row>
    <row r="601625" spans="101:101">
      <c r="CW601625" s="2210"/>
    </row>
    <row r="601626" spans="101:101">
      <c r="CW601626" s="2195"/>
    </row>
    <row r="601650" spans="101:101">
      <c r="CW601650" s="2210"/>
    </row>
    <row r="601651" spans="101:101">
      <c r="CW601651" s="2195"/>
    </row>
    <row r="601675" spans="101:101">
      <c r="CW601675" s="2210"/>
    </row>
    <row r="601676" spans="101:101">
      <c r="CW601676" s="2195"/>
    </row>
    <row r="601700" spans="101:101">
      <c r="CW601700" s="2210"/>
    </row>
    <row r="601701" spans="101:101">
      <c r="CW601701" s="2195"/>
    </row>
    <row r="601725" spans="101:101">
      <c r="CW601725" s="2210"/>
    </row>
    <row r="601726" spans="101:101">
      <c r="CW601726" s="2195"/>
    </row>
    <row r="601750" spans="101:101">
      <c r="CW601750" s="2210"/>
    </row>
    <row r="601751" spans="101:101">
      <c r="CW601751" s="2195"/>
    </row>
    <row r="601775" spans="101:101">
      <c r="CW601775" s="2210"/>
    </row>
    <row r="601776" spans="101:101">
      <c r="CW601776" s="2195"/>
    </row>
    <row r="601800" spans="101:101">
      <c r="CW601800" s="2210"/>
    </row>
    <row r="601801" spans="101:101">
      <c r="CW601801" s="2195"/>
    </row>
    <row r="601825" spans="101:101">
      <c r="CW601825" s="2210"/>
    </row>
    <row r="601826" spans="101:101">
      <c r="CW601826" s="2195"/>
    </row>
    <row r="601850" spans="101:101">
      <c r="CW601850" s="2210"/>
    </row>
    <row r="601851" spans="101:101">
      <c r="CW601851" s="2195"/>
    </row>
    <row r="601875" spans="101:101">
      <c r="CW601875" s="2210"/>
    </row>
    <row r="601876" spans="101:101">
      <c r="CW601876" s="2195"/>
    </row>
    <row r="601900" spans="101:101">
      <c r="CW601900" s="2210"/>
    </row>
    <row r="601901" spans="101:101">
      <c r="CW601901" s="2195"/>
    </row>
    <row r="601925" spans="101:101">
      <c r="CW601925" s="2210"/>
    </row>
    <row r="601926" spans="101:101">
      <c r="CW601926" s="2195"/>
    </row>
    <row r="601950" spans="101:101">
      <c r="CW601950" s="2210"/>
    </row>
    <row r="601951" spans="101:101">
      <c r="CW601951" s="2195"/>
    </row>
    <row r="601975" spans="101:101">
      <c r="CW601975" s="2210"/>
    </row>
    <row r="601976" spans="101:101">
      <c r="CW601976" s="2195"/>
    </row>
    <row r="602000" spans="101:101">
      <c r="CW602000" s="2210"/>
    </row>
    <row r="602001" spans="101:101">
      <c r="CW602001" s="2195"/>
    </row>
    <row r="602025" spans="101:101">
      <c r="CW602025" s="2210"/>
    </row>
    <row r="602026" spans="101:101">
      <c r="CW602026" s="2195"/>
    </row>
    <row r="602050" spans="101:101">
      <c r="CW602050" s="2210"/>
    </row>
    <row r="602051" spans="101:101">
      <c r="CW602051" s="2195"/>
    </row>
    <row r="602075" spans="101:101">
      <c r="CW602075" s="2210"/>
    </row>
    <row r="602076" spans="101:101">
      <c r="CW602076" s="2195"/>
    </row>
    <row r="602100" spans="101:101">
      <c r="CW602100" s="2210"/>
    </row>
    <row r="602101" spans="101:101">
      <c r="CW602101" s="2195"/>
    </row>
    <row r="602125" spans="101:101">
      <c r="CW602125" s="2210"/>
    </row>
    <row r="602126" spans="101:101">
      <c r="CW602126" s="2195"/>
    </row>
    <row r="602150" spans="101:101">
      <c r="CW602150" s="2210"/>
    </row>
    <row r="602151" spans="101:101">
      <c r="CW602151" s="2195"/>
    </row>
    <row r="602175" spans="101:101">
      <c r="CW602175" s="2210"/>
    </row>
    <row r="602176" spans="101:101">
      <c r="CW602176" s="2195"/>
    </row>
    <row r="602200" spans="101:101">
      <c r="CW602200" s="2210"/>
    </row>
    <row r="602201" spans="101:101">
      <c r="CW602201" s="2195"/>
    </row>
    <row r="602225" spans="101:101">
      <c r="CW602225" s="2210"/>
    </row>
    <row r="602226" spans="101:101">
      <c r="CW602226" s="2195"/>
    </row>
    <row r="602250" spans="101:101">
      <c r="CW602250" s="2210"/>
    </row>
    <row r="602251" spans="101:101">
      <c r="CW602251" s="2195"/>
    </row>
    <row r="602275" spans="101:101">
      <c r="CW602275" s="2210"/>
    </row>
    <row r="602276" spans="101:101">
      <c r="CW602276" s="2195"/>
    </row>
    <row r="602300" spans="101:101">
      <c r="CW602300" s="2210"/>
    </row>
    <row r="602301" spans="101:101">
      <c r="CW602301" s="2195"/>
    </row>
    <row r="602325" spans="101:101">
      <c r="CW602325" s="2210"/>
    </row>
    <row r="602326" spans="101:101">
      <c r="CW602326" s="2195"/>
    </row>
    <row r="602350" spans="101:101">
      <c r="CW602350" s="2210"/>
    </row>
    <row r="602351" spans="101:101">
      <c r="CW602351" s="2195"/>
    </row>
    <row r="602375" spans="101:101">
      <c r="CW602375" s="2210"/>
    </row>
    <row r="602376" spans="101:101">
      <c r="CW602376" s="2195"/>
    </row>
    <row r="602400" spans="101:101">
      <c r="CW602400" s="2210"/>
    </row>
    <row r="602401" spans="101:101">
      <c r="CW602401" s="2195"/>
    </row>
    <row r="602425" spans="101:101">
      <c r="CW602425" s="2210"/>
    </row>
    <row r="602426" spans="101:101">
      <c r="CW602426" s="2195"/>
    </row>
    <row r="602450" spans="101:101">
      <c r="CW602450" s="2210"/>
    </row>
    <row r="602451" spans="101:101">
      <c r="CW602451" s="2195"/>
    </row>
    <row r="602475" spans="101:101">
      <c r="CW602475" s="2210"/>
    </row>
    <row r="602476" spans="101:101">
      <c r="CW602476" s="2195"/>
    </row>
    <row r="602500" spans="101:101">
      <c r="CW602500" s="2210"/>
    </row>
    <row r="602501" spans="101:101">
      <c r="CW602501" s="2195"/>
    </row>
    <row r="602525" spans="101:101">
      <c r="CW602525" s="2210"/>
    </row>
    <row r="602526" spans="101:101">
      <c r="CW602526" s="2195"/>
    </row>
    <row r="602550" spans="101:101">
      <c r="CW602550" s="2210"/>
    </row>
    <row r="602551" spans="101:101">
      <c r="CW602551" s="2195"/>
    </row>
    <row r="602575" spans="101:101">
      <c r="CW602575" s="2210"/>
    </row>
    <row r="602576" spans="101:101">
      <c r="CW602576" s="2195"/>
    </row>
    <row r="602600" spans="101:101">
      <c r="CW602600" s="2210"/>
    </row>
    <row r="602601" spans="101:101">
      <c r="CW602601" s="2195"/>
    </row>
    <row r="602625" spans="101:101">
      <c r="CW602625" s="2210"/>
    </row>
    <row r="602626" spans="101:101">
      <c r="CW602626" s="2195"/>
    </row>
    <row r="602650" spans="101:101">
      <c r="CW602650" s="2210"/>
    </row>
    <row r="602651" spans="101:101">
      <c r="CW602651" s="2195"/>
    </row>
    <row r="602675" spans="101:101">
      <c r="CW602675" s="2210"/>
    </row>
    <row r="602676" spans="101:101">
      <c r="CW602676" s="2195"/>
    </row>
    <row r="602700" spans="101:101">
      <c r="CW602700" s="2210"/>
    </row>
    <row r="602701" spans="101:101">
      <c r="CW602701" s="2195"/>
    </row>
    <row r="602725" spans="101:101">
      <c r="CW602725" s="2210"/>
    </row>
    <row r="602726" spans="101:101">
      <c r="CW602726" s="2195"/>
    </row>
    <row r="602750" spans="101:101">
      <c r="CW602750" s="2210"/>
    </row>
    <row r="602751" spans="101:101">
      <c r="CW602751" s="2195"/>
    </row>
    <row r="602775" spans="101:101">
      <c r="CW602775" s="2210"/>
    </row>
    <row r="602776" spans="101:101">
      <c r="CW602776" s="2195"/>
    </row>
    <row r="602800" spans="101:101">
      <c r="CW602800" s="2210"/>
    </row>
    <row r="602801" spans="101:101">
      <c r="CW602801" s="2195"/>
    </row>
    <row r="602825" spans="101:101">
      <c r="CW602825" s="2210"/>
    </row>
    <row r="602826" spans="101:101">
      <c r="CW602826" s="2195"/>
    </row>
    <row r="602850" spans="101:101">
      <c r="CW602850" s="2210"/>
    </row>
    <row r="602851" spans="101:101">
      <c r="CW602851" s="2195"/>
    </row>
    <row r="602875" spans="101:101">
      <c r="CW602875" s="2210"/>
    </row>
    <row r="602876" spans="101:101">
      <c r="CW602876" s="2195"/>
    </row>
    <row r="602900" spans="101:101">
      <c r="CW602900" s="2210"/>
    </row>
    <row r="602901" spans="101:101">
      <c r="CW602901" s="2195"/>
    </row>
    <row r="602925" spans="101:101">
      <c r="CW602925" s="2210"/>
    </row>
    <row r="602926" spans="101:101">
      <c r="CW602926" s="2195"/>
    </row>
    <row r="602950" spans="101:101">
      <c r="CW602950" s="2210"/>
    </row>
    <row r="602951" spans="101:101">
      <c r="CW602951" s="2195"/>
    </row>
    <row r="602975" spans="101:101">
      <c r="CW602975" s="2210"/>
    </row>
    <row r="602976" spans="101:101">
      <c r="CW602976" s="2195"/>
    </row>
    <row r="603000" spans="101:101">
      <c r="CW603000" s="2210"/>
    </row>
    <row r="603001" spans="101:101">
      <c r="CW603001" s="2195"/>
    </row>
    <row r="603025" spans="101:101">
      <c r="CW603025" s="2210"/>
    </row>
    <row r="603026" spans="101:101">
      <c r="CW603026" s="2195"/>
    </row>
    <row r="603050" spans="101:101">
      <c r="CW603050" s="2210"/>
    </row>
    <row r="603051" spans="101:101">
      <c r="CW603051" s="2195"/>
    </row>
    <row r="603075" spans="101:101">
      <c r="CW603075" s="2210"/>
    </row>
    <row r="603076" spans="101:101">
      <c r="CW603076" s="2195"/>
    </row>
    <row r="603100" spans="101:101">
      <c r="CW603100" s="2210"/>
    </row>
    <row r="603101" spans="101:101">
      <c r="CW603101" s="2195"/>
    </row>
    <row r="603125" spans="101:101">
      <c r="CW603125" s="2210"/>
    </row>
    <row r="603126" spans="101:101">
      <c r="CW603126" s="2195"/>
    </row>
    <row r="603150" spans="101:101">
      <c r="CW603150" s="2210"/>
    </row>
    <row r="603151" spans="101:101">
      <c r="CW603151" s="2195"/>
    </row>
    <row r="603175" spans="101:101">
      <c r="CW603175" s="2210"/>
    </row>
    <row r="603176" spans="101:101">
      <c r="CW603176" s="2195"/>
    </row>
    <row r="603200" spans="101:101">
      <c r="CW603200" s="2210"/>
    </row>
    <row r="603201" spans="101:101">
      <c r="CW603201" s="2195"/>
    </row>
    <row r="603225" spans="101:101">
      <c r="CW603225" s="2210"/>
    </row>
    <row r="603226" spans="101:101">
      <c r="CW603226" s="2195"/>
    </row>
    <row r="603250" spans="101:101">
      <c r="CW603250" s="2210"/>
    </row>
    <row r="603251" spans="101:101">
      <c r="CW603251" s="2195"/>
    </row>
    <row r="603275" spans="101:101">
      <c r="CW603275" s="2210"/>
    </row>
    <row r="603276" spans="101:101">
      <c r="CW603276" s="2195"/>
    </row>
    <row r="603300" spans="101:101">
      <c r="CW603300" s="2210"/>
    </row>
    <row r="603301" spans="101:101">
      <c r="CW603301" s="2195"/>
    </row>
    <row r="603325" spans="101:101">
      <c r="CW603325" s="2210"/>
    </row>
    <row r="603326" spans="101:101">
      <c r="CW603326" s="2195"/>
    </row>
    <row r="603350" spans="101:101">
      <c r="CW603350" s="2210"/>
    </row>
    <row r="603351" spans="101:101">
      <c r="CW603351" s="2195"/>
    </row>
    <row r="603375" spans="101:101">
      <c r="CW603375" s="2210"/>
    </row>
    <row r="603376" spans="101:101">
      <c r="CW603376" s="2195"/>
    </row>
    <row r="603400" spans="101:101">
      <c r="CW603400" s="2210"/>
    </row>
    <row r="603401" spans="101:101">
      <c r="CW603401" s="2195"/>
    </row>
    <row r="603425" spans="101:101">
      <c r="CW603425" s="2210"/>
    </row>
    <row r="603426" spans="101:101">
      <c r="CW603426" s="2195"/>
    </row>
    <row r="603450" spans="101:101">
      <c r="CW603450" s="2210"/>
    </row>
    <row r="603451" spans="101:101">
      <c r="CW603451" s="2195"/>
    </row>
    <row r="603475" spans="101:101">
      <c r="CW603475" s="2210"/>
    </row>
    <row r="603476" spans="101:101">
      <c r="CW603476" s="2195"/>
    </row>
    <row r="603500" spans="101:101">
      <c r="CW603500" s="2210"/>
    </row>
    <row r="603501" spans="101:101">
      <c r="CW603501" s="2195"/>
    </row>
    <row r="603525" spans="101:101">
      <c r="CW603525" s="2210"/>
    </row>
    <row r="603526" spans="101:101">
      <c r="CW603526" s="2195"/>
    </row>
    <row r="603550" spans="101:101">
      <c r="CW603550" s="2210"/>
    </row>
    <row r="603551" spans="101:101">
      <c r="CW603551" s="2195"/>
    </row>
    <row r="603575" spans="101:101">
      <c r="CW603575" s="2210"/>
    </row>
    <row r="603576" spans="101:101">
      <c r="CW603576" s="2195"/>
    </row>
    <row r="603600" spans="101:101">
      <c r="CW603600" s="2210"/>
    </row>
    <row r="603601" spans="101:101">
      <c r="CW603601" s="2195"/>
    </row>
    <row r="603625" spans="101:101">
      <c r="CW603625" s="2210"/>
    </row>
    <row r="603626" spans="101:101">
      <c r="CW603626" s="2195"/>
    </row>
    <row r="603650" spans="101:101">
      <c r="CW603650" s="2210"/>
    </row>
    <row r="603651" spans="101:101">
      <c r="CW603651" s="2195"/>
    </row>
    <row r="603675" spans="101:101">
      <c r="CW603675" s="2210"/>
    </row>
    <row r="603676" spans="101:101">
      <c r="CW603676" s="2195"/>
    </row>
    <row r="603700" spans="101:101">
      <c r="CW603700" s="2210"/>
    </row>
    <row r="603701" spans="101:101">
      <c r="CW603701" s="2195"/>
    </row>
    <row r="603725" spans="101:101">
      <c r="CW603725" s="2210"/>
    </row>
    <row r="603726" spans="101:101">
      <c r="CW603726" s="2195"/>
    </row>
    <row r="603750" spans="101:101">
      <c r="CW603750" s="2210"/>
    </row>
    <row r="603751" spans="101:101">
      <c r="CW603751" s="2195"/>
    </row>
    <row r="603775" spans="101:101">
      <c r="CW603775" s="2210"/>
    </row>
    <row r="603776" spans="101:101">
      <c r="CW603776" s="2195"/>
    </row>
    <row r="603800" spans="101:101">
      <c r="CW603800" s="2210"/>
    </row>
    <row r="603801" spans="101:101">
      <c r="CW603801" s="2195"/>
    </row>
    <row r="603825" spans="101:101">
      <c r="CW603825" s="2210"/>
    </row>
    <row r="603826" spans="101:101">
      <c r="CW603826" s="2195"/>
    </row>
    <row r="603850" spans="101:101">
      <c r="CW603850" s="2210"/>
    </row>
    <row r="603851" spans="101:101">
      <c r="CW603851" s="2195"/>
    </row>
    <row r="603875" spans="101:101">
      <c r="CW603875" s="2210"/>
    </row>
    <row r="603876" spans="101:101">
      <c r="CW603876" s="2195"/>
    </row>
    <row r="603900" spans="101:101">
      <c r="CW603900" s="2210"/>
    </row>
    <row r="603901" spans="101:101">
      <c r="CW603901" s="2195"/>
    </row>
    <row r="603925" spans="101:101">
      <c r="CW603925" s="2210"/>
    </row>
    <row r="603926" spans="101:101">
      <c r="CW603926" s="2195"/>
    </row>
    <row r="603950" spans="101:101">
      <c r="CW603950" s="2210"/>
    </row>
    <row r="603951" spans="101:101">
      <c r="CW603951" s="2195"/>
    </row>
    <row r="603975" spans="101:101">
      <c r="CW603975" s="2210"/>
    </row>
    <row r="603976" spans="101:101">
      <c r="CW603976" s="2195"/>
    </row>
    <row r="604000" spans="101:101">
      <c r="CW604000" s="2210"/>
    </row>
    <row r="604001" spans="101:101">
      <c r="CW604001" s="2195"/>
    </row>
    <row r="604025" spans="101:101">
      <c r="CW604025" s="2210"/>
    </row>
    <row r="604026" spans="101:101">
      <c r="CW604026" s="2195"/>
    </row>
    <row r="604050" spans="101:101">
      <c r="CW604050" s="2210"/>
    </row>
    <row r="604051" spans="101:101">
      <c r="CW604051" s="2195"/>
    </row>
    <row r="604075" spans="101:101">
      <c r="CW604075" s="2210"/>
    </row>
    <row r="604076" spans="101:101">
      <c r="CW604076" s="2195"/>
    </row>
    <row r="604100" spans="101:101">
      <c r="CW604100" s="2210"/>
    </row>
    <row r="604101" spans="101:101">
      <c r="CW604101" s="2195"/>
    </row>
    <row r="604125" spans="101:101">
      <c r="CW604125" s="2210"/>
    </row>
    <row r="604126" spans="101:101">
      <c r="CW604126" s="2195"/>
    </row>
    <row r="604150" spans="101:101">
      <c r="CW604150" s="2210"/>
    </row>
    <row r="604151" spans="101:101">
      <c r="CW604151" s="2195"/>
    </row>
    <row r="604175" spans="101:101">
      <c r="CW604175" s="2210"/>
    </row>
    <row r="604176" spans="101:101">
      <c r="CW604176" s="2195"/>
    </row>
    <row r="604200" spans="101:101">
      <c r="CW604200" s="2210"/>
    </row>
    <row r="604201" spans="101:101">
      <c r="CW604201" s="2195"/>
    </row>
    <row r="604225" spans="101:101">
      <c r="CW604225" s="2210"/>
    </row>
    <row r="604226" spans="101:101">
      <c r="CW604226" s="2195"/>
    </row>
    <row r="604250" spans="101:101">
      <c r="CW604250" s="2210"/>
    </row>
    <row r="604251" spans="101:101">
      <c r="CW604251" s="2195"/>
    </row>
    <row r="604275" spans="101:101">
      <c r="CW604275" s="2210"/>
    </row>
    <row r="604276" spans="101:101">
      <c r="CW604276" s="2195"/>
    </row>
    <row r="604300" spans="101:101">
      <c r="CW604300" s="2210"/>
    </row>
    <row r="604301" spans="101:101">
      <c r="CW604301" s="2195"/>
    </row>
    <row r="604325" spans="101:101">
      <c r="CW604325" s="2210"/>
    </row>
    <row r="604326" spans="101:101">
      <c r="CW604326" s="2195"/>
    </row>
    <row r="604350" spans="101:101">
      <c r="CW604350" s="2210"/>
    </row>
    <row r="604351" spans="101:101">
      <c r="CW604351" s="2195"/>
    </row>
    <row r="604375" spans="101:101">
      <c r="CW604375" s="2210"/>
    </row>
    <row r="604376" spans="101:101">
      <c r="CW604376" s="2195"/>
    </row>
    <row r="604400" spans="101:101">
      <c r="CW604400" s="2210"/>
    </row>
    <row r="604401" spans="101:101">
      <c r="CW604401" s="2195"/>
    </row>
    <row r="604425" spans="101:101">
      <c r="CW604425" s="2210"/>
    </row>
    <row r="604426" spans="101:101">
      <c r="CW604426" s="2195"/>
    </row>
    <row r="604450" spans="101:101">
      <c r="CW604450" s="2210"/>
    </row>
    <row r="604451" spans="101:101">
      <c r="CW604451" s="2195"/>
    </row>
    <row r="604475" spans="101:101">
      <c r="CW604475" s="2210"/>
    </row>
    <row r="604476" spans="101:101">
      <c r="CW604476" s="2195"/>
    </row>
    <row r="604500" spans="101:101">
      <c r="CW604500" s="2210"/>
    </row>
    <row r="604501" spans="101:101">
      <c r="CW604501" s="2195"/>
    </row>
    <row r="604525" spans="101:101">
      <c r="CW604525" s="2210"/>
    </row>
    <row r="604526" spans="101:101">
      <c r="CW604526" s="2195"/>
    </row>
    <row r="604550" spans="101:101">
      <c r="CW604550" s="2210"/>
    </row>
    <row r="604551" spans="101:101">
      <c r="CW604551" s="2195"/>
    </row>
    <row r="604575" spans="101:101">
      <c r="CW604575" s="2210"/>
    </row>
    <row r="604576" spans="101:101">
      <c r="CW604576" s="2195"/>
    </row>
    <row r="604600" spans="101:101">
      <c r="CW604600" s="2210"/>
    </row>
    <row r="604601" spans="101:101">
      <c r="CW604601" s="2195"/>
    </row>
    <row r="604625" spans="101:101">
      <c r="CW604625" s="2210"/>
    </row>
    <row r="604626" spans="101:101">
      <c r="CW604626" s="2195"/>
    </row>
    <row r="604650" spans="101:101">
      <c r="CW604650" s="2210"/>
    </row>
    <row r="604651" spans="101:101">
      <c r="CW604651" s="2195"/>
    </row>
    <row r="604675" spans="101:101">
      <c r="CW604675" s="2210"/>
    </row>
    <row r="604676" spans="101:101">
      <c r="CW604676" s="2195"/>
    </row>
    <row r="604700" spans="101:101">
      <c r="CW604700" s="2210"/>
    </row>
    <row r="604701" spans="101:101">
      <c r="CW604701" s="2195"/>
    </row>
    <row r="604725" spans="101:101">
      <c r="CW604725" s="2210"/>
    </row>
    <row r="604726" spans="101:101">
      <c r="CW604726" s="2195"/>
    </row>
    <row r="604750" spans="101:101">
      <c r="CW604750" s="2210"/>
    </row>
    <row r="604751" spans="101:101">
      <c r="CW604751" s="2195"/>
    </row>
    <row r="604775" spans="101:101">
      <c r="CW604775" s="2210"/>
    </row>
    <row r="604776" spans="101:101">
      <c r="CW604776" s="2195"/>
    </row>
    <row r="604800" spans="101:101">
      <c r="CW604800" s="2210"/>
    </row>
    <row r="604801" spans="101:101">
      <c r="CW604801" s="2195"/>
    </row>
    <row r="604825" spans="101:101">
      <c r="CW604825" s="2210"/>
    </row>
    <row r="604826" spans="101:101">
      <c r="CW604826" s="2195"/>
    </row>
    <row r="604850" spans="101:101">
      <c r="CW604850" s="2210"/>
    </row>
    <row r="604851" spans="101:101">
      <c r="CW604851" s="2195"/>
    </row>
    <row r="604875" spans="101:101">
      <c r="CW604875" s="2210"/>
    </row>
    <row r="604876" spans="101:101">
      <c r="CW604876" s="2195"/>
    </row>
    <row r="604900" spans="101:101">
      <c r="CW604900" s="2210"/>
    </row>
    <row r="604901" spans="101:101">
      <c r="CW604901" s="2195"/>
    </row>
    <row r="604925" spans="101:101">
      <c r="CW604925" s="2210"/>
    </row>
    <row r="604926" spans="101:101">
      <c r="CW604926" s="2195"/>
    </row>
    <row r="604950" spans="101:101">
      <c r="CW604950" s="2210"/>
    </row>
    <row r="604951" spans="101:101">
      <c r="CW604951" s="2195"/>
    </row>
    <row r="604975" spans="101:101">
      <c r="CW604975" s="2210"/>
    </row>
    <row r="604976" spans="101:101">
      <c r="CW604976" s="2195"/>
    </row>
    <row r="605000" spans="101:101">
      <c r="CW605000" s="2210"/>
    </row>
    <row r="605001" spans="101:101">
      <c r="CW605001" s="2195"/>
    </row>
    <row r="605025" spans="101:101">
      <c r="CW605025" s="2210"/>
    </row>
    <row r="605026" spans="101:101">
      <c r="CW605026" s="2195"/>
    </row>
    <row r="605050" spans="101:101">
      <c r="CW605050" s="2210"/>
    </row>
    <row r="605051" spans="101:101">
      <c r="CW605051" s="2195"/>
    </row>
    <row r="605075" spans="101:101">
      <c r="CW605075" s="2210"/>
    </row>
    <row r="605076" spans="101:101">
      <c r="CW605076" s="2195"/>
    </row>
    <row r="605100" spans="101:101">
      <c r="CW605100" s="2210"/>
    </row>
    <row r="605101" spans="101:101">
      <c r="CW605101" s="2195"/>
    </row>
    <row r="605125" spans="101:101">
      <c r="CW605125" s="2210"/>
    </row>
    <row r="605126" spans="101:101">
      <c r="CW605126" s="2195"/>
    </row>
    <row r="605150" spans="101:101">
      <c r="CW605150" s="2210"/>
    </row>
    <row r="605151" spans="101:101">
      <c r="CW605151" s="2195"/>
    </row>
    <row r="605175" spans="101:101">
      <c r="CW605175" s="2210"/>
    </row>
    <row r="605176" spans="101:101">
      <c r="CW605176" s="2195"/>
    </row>
    <row r="605200" spans="101:101">
      <c r="CW605200" s="2210"/>
    </row>
    <row r="605201" spans="101:101">
      <c r="CW605201" s="2195"/>
    </row>
    <row r="605225" spans="101:101">
      <c r="CW605225" s="2210"/>
    </row>
    <row r="605226" spans="101:101">
      <c r="CW605226" s="2195"/>
    </row>
    <row r="605250" spans="101:101">
      <c r="CW605250" s="2210"/>
    </row>
    <row r="605251" spans="101:101">
      <c r="CW605251" s="2195"/>
    </row>
    <row r="605275" spans="101:101">
      <c r="CW605275" s="2210"/>
    </row>
    <row r="605276" spans="101:101">
      <c r="CW605276" s="2195"/>
    </row>
    <row r="605300" spans="101:101">
      <c r="CW605300" s="2210"/>
    </row>
    <row r="605301" spans="101:101">
      <c r="CW605301" s="2195"/>
    </row>
    <row r="605325" spans="101:101">
      <c r="CW605325" s="2210"/>
    </row>
    <row r="605326" spans="101:101">
      <c r="CW605326" s="2195"/>
    </row>
    <row r="605350" spans="101:101">
      <c r="CW605350" s="2210"/>
    </row>
    <row r="605351" spans="101:101">
      <c r="CW605351" s="2195"/>
    </row>
    <row r="605375" spans="101:101">
      <c r="CW605375" s="2210"/>
    </row>
    <row r="605376" spans="101:101">
      <c r="CW605376" s="2195"/>
    </row>
    <row r="605400" spans="101:101">
      <c r="CW605400" s="2210"/>
    </row>
    <row r="605401" spans="101:101">
      <c r="CW605401" s="2195"/>
    </row>
    <row r="605425" spans="101:101">
      <c r="CW605425" s="2210"/>
    </row>
    <row r="605426" spans="101:101">
      <c r="CW605426" s="2195"/>
    </row>
    <row r="605450" spans="101:101">
      <c r="CW605450" s="2210"/>
    </row>
    <row r="605451" spans="101:101">
      <c r="CW605451" s="2195"/>
    </row>
    <row r="605475" spans="101:101">
      <c r="CW605475" s="2210"/>
    </row>
    <row r="605476" spans="101:101">
      <c r="CW605476" s="2195"/>
    </row>
    <row r="605500" spans="101:101">
      <c r="CW605500" s="2210"/>
    </row>
    <row r="605501" spans="101:101">
      <c r="CW605501" s="2195"/>
    </row>
    <row r="605525" spans="101:101">
      <c r="CW605525" s="2210"/>
    </row>
    <row r="605526" spans="101:101">
      <c r="CW605526" s="2195"/>
    </row>
    <row r="605550" spans="101:101">
      <c r="CW605550" s="2210"/>
    </row>
    <row r="605551" spans="101:101">
      <c r="CW605551" s="2195"/>
    </row>
    <row r="605575" spans="101:101">
      <c r="CW605575" s="2210"/>
    </row>
    <row r="605576" spans="101:101">
      <c r="CW605576" s="2195"/>
    </row>
    <row r="605600" spans="101:101">
      <c r="CW605600" s="2210"/>
    </row>
    <row r="605601" spans="101:101">
      <c r="CW605601" s="2195"/>
    </row>
    <row r="605625" spans="101:101">
      <c r="CW605625" s="2210"/>
    </row>
    <row r="605626" spans="101:101">
      <c r="CW605626" s="2195"/>
    </row>
    <row r="605650" spans="101:101">
      <c r="CW605650" s="2210"/>
    </row>
    <row r="605651" spans="101:101">
      <c r="CW605651" s="2195"/>
    </row>
    <row r="605675" spans="101:101">
      <c r="CW605675" s="2210"/>
    </row>
    <row r="605676" spans="101:101">
      <c r="CW605676" s="2195"/>
    </row>
    <row r="605700" spans="101:101">
      <c r="CW605700" s="2210"/>
    </row>
    <row r="605701" spans="101:101">
      <c r="CW605701" s="2195"/>
    </row>
    <row r="605725" spans="101:101">
      <c r="CW605725" s="2210"/>
    </row>
    <row r="605726" spans="101:101">
      <c r="CW605726" s="2195"/>
    </row>
    <row r="605750" spans="101:101">
      <c r="CW605750" s="2210"/>
    </row>
    <row r="605751" spans="101:101">
      <c r="CW605751" s="2195"/>
    </row>
    <row r="605775" spans="101:101">
      <c r="CW605775" s="2210"/>
    </row>
    <row r="605776" spans="101:101">
      <c r="CW605776" s="2195"/>
    </row>
    <row r="605800" spans="101:101">
      <c r="CW605800" s="2210"/>
    </row>
    <row r="605801" spans="101:101">
      <c r="CW605801" s="2195"/>
    </row>
    <row r="605825" spans="101:101">
      <c r="CW605825" s="2210"/>
    </row>
    <row r="605826" spans="101:101">
      <c r="CW605826" s="2195"/>
    </row>
    <row r="605850" spans="101:101">
      <c r="CW605850" s="2210"/>
    </row>
    <row r="605851" spans="101:101">
      <c r="CW605851" s="2195"/>
    </row>
    <row r="605875" spans="101:101">
      <c r="CW605875" s="2210"/>
    </row>
    <row r="605876" spans="101:101">
      <c r="CW605876" s="2195"/>
    </row>
    <row r="605900" spans="101:101">
      <c r="CW605900" s="2210"/>
    </row>
    <row r="605901" spans="101:101">
      <c r="CW605901" s="2195"/>
    </row>
    <row r="605925" spans="101:101">
      <c r="CW605925" s="2210"/>
    </row>
    <row r="605926" spans="101:101">
      <c r="CW605926" s="2195"/>
    </row>
    <row r="605950" spans="101:101">
      <c r="CW605950" s="2210"/>
    </row>
    <row r="605951" spans="101:101">
      <c r="CW605951" s="2195"/>
    </row>
    <row r="605975" spans="101:101">
      <c r="CW605975" s="2210"/>
    </row>
    <row r="605976" spans="101:101">
      <c r="CW605976" s="2195"/>
    </row>
    <row r="606000" spans="101:101">
      <c r="CW606000" s="2210"/>
    </row>
    <row r="606001" spans="101:101">
      <c r="CW606001" s="2195"/>
    </row>
    <row r="606025" spans="101:101">
      <c r="CW606025" s="2210"/>
    </row>
    <row r="606026" spans="101:101">
      <c r="CW606026" s="2195"/>
    </row>
    <row r="606050" spans="101:101">
      <c r="CW606050" s="2210"/>
    </row>
    <row r="606051" spans="101:101">
      <c r="CW606051" s="2195"/>
    </row>
    <row r="606075" spans="101:101">
      <c r="CW606075" s="2210"/>
    </row>
    <row r="606076" spans="101:101">
      <c r="CW606076" s="2195"/>
    </row>
    <row r="606100" spans="101:101">
      <c r="CW606100" s="2210"/>
    </row>
    <row r="606101" spans="101:101">
      <c r="CW606101" s="2195"/>
    </row>
    <row r="606125" spans="101:101">
      <c r="CW606125" s="2210"/>
    </row>
    <row r="606126" spans="101:101">
      <c r="CW606126" s="2195"/>
    </row>
    <row r="606150" spans="101:101">
      <c r="CW606150" s="2210"/>
    </row>
    <row r="606151" spans="101:101">
      <c r="CW606151" s="2195"/>
    </row>
    <row r="606175" spans="101:101">
      <c r="CW606175" s="2210"/>
    </row>
    <row r="606176" spans="101:101">
      <c r="CW606176" s="2195"/>
    </row>
    <row r="606200" spans="101:101">
      <c r="CW606200" s="2210"/>
    </row>
    <row r="606201" spans="101:101">
      <c r="CW606201" s="2195"/>
    </row>
    <row r="606225" spans="101:101">
      <c r="CW606225" s="2210"/>
    </row>
    <row r="606226" spans="101:101">
      <c r="CW606226" s="2195"/>
    </row>
    <row r="606250" spans="101:101">
      <c r="CW606250" s="2210"/>
    </row>
    <row r="606251" spans="101:101">
      <c r="CW606251" s="2195"/>
    </row>
    <row r="606275" spans="101:101">
      <c r="CW606275" s="2210"/>
    </row>
    <row r="606276" spans="101:101">
      <c r="CW606276" s="2195"/>
    </row>
    <row r="606300" spans="101:101">
      <c r="CW606300" s="2210"/>
    </row>
    <row r="606301" spans="101:101">
      <c r="CW606301" s="2195"/>
    </row>
    <row r="606325" spans="101:101">
      <c r="CW606325" s="2210"/>
    </row>
    <row r="606326" spans="101:101">
      <c r="CW606326" s="2195"/>
    </row>
    <row r="606350" spans="101:101">
      <c r="CW606350" s="2210"/>
    </row>
    <row r="606351" spans="101:101">
      <c r="CW606351" s="2195"/>
    </row>
    <row r="606375" spans="101:101">
      <c r="CW606375" s="2210"/>
    </row>
    <row r="606376" spans="101:101">
      <c r="CW606376" s="2195"/>
    </row>
    <row r="606400" spans="101:101">
      <c r="CW606400" s="2210"/>
    </row>
    <row r="606401" spans="101:101">
      <c r="CW606401" s="2195"/>
    </row>
    <row r="606425" spans="101:101">
      <c r="CW606425" s="2210"/>
    </row>
    <row r="606426" spans="101:101">
      <c r="CW606426" s="2195"/>
    </row>
    <row r="606450" spans="101:101">
      <c r="CW606450" s="2210"/>
    </row>
    <row r="606451" spans="101:101">
      <c r="CW606451" s="2195"/>
    </row>
    <row r="606475" spans="101:101">
      <c r="CW606475" s="2210"/>
    </row>
    <row r="606476" spans="101:101">
      <c r="CW606476" s="2195"/>
    </row>
    <row r="606500" spans="101:101">
      <c r="CW606500" s="2210"/>
    </row>
    <row r="606501" spans="101:101">
      <c r="CW606501" s="2195"/>
    </row>
    <row r="606525" spans="101:101">
      <c r="CW606525" s="2210"/>
    </row>
    <row r="606526" spans="101:101">
      <c r="CW606526" s="2195"/>
    </row>
    <row r="606550" spans="101:101">
      <c r="CW606550" s="2210"/>
    </row>
    <row r="606551" spans="101:101">
      <c r="CW606551" s="2195"/>
    </row>
    <row r="606575" spans="101:101">
      <c r="CW606575" s="2210"/>
    </row>
    <row r="606576" spans="101:101">
      <c r="CW606576" s="2195"/>
    </row>
    <row r="606600" spans="101:101">
      <c r="CW606600" s="2210"/>
    </row>
    <row r="606601" spans="101:101">
      <c r="CW606601" s="2195"/>
    </row>
    <row r="606625" spans="101:101">
      <c r="CW606625" s="2210"/>
    </row>
    <row r="606626" spans="101:101">
      <c r="CW606626" s="2195"/>
    </row>
    <row r="606650" spans="101:101">
      <c r="CW606650" s="2210"/>
    </row>
    <row r="606651" spans="101:101">
      <c r="CW606651" s="2195"/>
    </row>
    <row r="606675" spans="101:101">
      <c r="CW606675" s="2210"/>
    </row>
    <row r="606676" spans="101:101">
      <c r="CW606676" s="2195"/>
    </row>
    <row r="606700" spans="101:101">
      <c r="CW606700" s="2210"/>
    </row>
    <row r="606701" spans="101:101">
      <c r="CW606701" s="2195"/>
    </row>
    <row r="606725" spans="101:101">
      <c r="CW606725" s="2210"/>
    </row>
    <row r="606726" spans="101:101">
      <c r="CW606726" s="2195"/>
    </row>
    <row r="606750" spans="101:101">
      <c r="CW606750" s="2210"/>
    </row>
    <row r="606751" spans="101:101">
      <c r="CW606751" s="2195"/>
    </row>
    <row r="606775" spans="101:101">
      <c r="CW606775" s="2210"/>
    </row>
    <row r="606776" spans="101:101">
      <c r="CW606776" s="2195"/>
    </row>
    <row r="606800" spans="101:101">
      <c r="CW606800" s="2210"/>
    </row>
    <row r="606801" spans="101:101">
      <c r="CW606801" s="2195"/>
    </row>
    <row r="606825" spans="101:101">
      <c r="CW606825" s="2210"/>
    </row>
    <row r="606826" spans="101:101">
      <c r="CW606826" s="2195"/>
    </row>
    <row r="606850" spans="101:101">
      <c r="CW606850" s="2210"/>
    </row>
    <row r="606851" spans="101:101">
      <c r="CW606851" s="2195"/>
    </row>
    <row r="606875" spans="101:101">
      <c r="CW606875" s="2210"/>
    </row>
    <row r="606876" spans="101:101">
      <c r="CW606876" s="2195"/>
    </row>
    <row r="606900" spans="101:101">
      <c r="CW606900" s="2210"/>
    </row>
    <row r="606901" spans="101:101">
      <c r="CW606901" s="2195"/>
    </row>
    <row r="606925" spans="101:101">
      <c r="CW606925" s="2210"/>
    </row>
    <row r="606926" spans="101:101">
      <c r="CW606926" s="2195"/>
    </row>
    <row r="606950" spans="101:101">
      <c r="CW606950" s="2210"/>
    </row>
    <row r="606951" spans="101:101">
      <c r="CW606951" s="2195"/>
    </row>
    <row r="606975" spans="101:101">
      <c r="CW606975" s="2210"/>
    </row>
    <row r="606976" spans="101:101">
      <c r="CW606976" s="2195"/>
    </row>
    <row r="607000" spans="101:101">
      <c r="CW607000" s="2210"/>
    </row>
    <row r="607001" spans="101:101">
      <c r="CW607001" s="2195"/>
    </row>
    <row r="607025" spans="101:101">
      <c r="CW607025" s="2210"/>
    </row>
    <row r="607026" spans="101:101">
      <c r="CW607026" s="2195"/>
    </row>
    <row r="607050" spans="101:101">
      <c r="CW607050" s="2210"/>
    </row>
    <row r="607051" spans="101:101">
      <c r="CW607051" s="2195"/>
    </row>
    <row r="607075" spans="101:101">
      <c r="CW607075" s="2210"/>
    </row>
    <row r="607076" spans="101:101">
      <c r="CW607076" s="2195"/>
    </row>
    <row r="607100" spans="101:101">
      <c r="CW607100" s="2210"/>
    </row>
    <row r="607101" spans="101:101">
      <c r="CW607101" s="2195"/>
    </row>
    <row r="607125" spans="101:101">
      <c r="CW607125" s="2210"/>
    </row>
    <row r="607126" spans="101:101">
      <c r="CW607126" s="2195"/>
    </row>
    <row r="607150" spans="101:101">
      <c r="CW607150" s="2210"/>
    </row>
    <row r="607151" spans="101:101">
      <c r="CW607151" s="2195"/>
    </row>
    <row r="607175" spans="101:101">
      <c r="CW607175" s="2210"/>
    </row>
    <row r="607176" spans="101:101">
      <c r="CW607176" s="2195"/>
    </row>
    <row r="607200" spans="101:101">
      <c r="CW607200" s="2210"/>
    </row>
    <row r="607201" spans="101:101">
      <c r="CW607201" s="2195"/>
    </row>
    <row r="607225" spans="101:101">
      <c r="CW607225" s="2210"/>
    </row>
    <row r="607226" spans="101:101">
      <c r="CW607226" s="2195"/>
    </row>
    <row r="607250" spans="101:101">
      <c r="CW607250" s="2210"/>
    </row>
    <row r="607251" spans="101:101">
      <c r="CW607251" s="2195"/>
    </row>
    <row r="607275" spans="101:101">
      <c r="CW607275" s="2210"/>
    </row>
    <row r="607276" spans="101:101">
      <c r="CW607276" s="2195"/>
    </row>
    <row r="607300" spans="101:101">
      <c r="CW607300" s="2210"/>
    </row>
    <row r="607301" spans="101:101">
      <c r="CW607301" s="2195"/>
    </row>
    <row r="607325" spans="101:101">
      <c r="CW607325" s="2210"/>
    </row>
    <row r="607326" spans="101:101">
      <c r="CW607326" s="2195"/>
    </row>
    <row r="607350" spans="101:101">
      <c r="CW607350" s="2210"/>
    </row>
    <row r="607351" spans="101:101">
      <c r="CW607351" s="2195"/>
    </row>
    <row r="607375" spans="101:101">
      <c r="CW607375" s="2210"/>
    </row>
    <row r="607376" spans="101:101">
      <c r="CW607376" s="2195"/>
    </row>
    <row r="607400" spans="101:101">
      <c r="CW607400" s="2210"/>
    </row>
    <row r="607401" spans="101:101">
      <c r="CW607401" s="2195"/>
    </row>
    <row r="607425" spans="101:101">
      <c r="CW607425" s="2210"/>
    </row>
    <row r="607426" spans="101:101">
      <c r="CW607426" s="2195"/>
    </row>
    <row r="607450" spans="101:101">
      <c r="CW607450" s="2210"/>
    </row>
    <row r="607451" spans="101:101">
      <c r="CW607451" s="2195"/>
    </row>
    <row r="607475" spans="101:101">
      <c r="CW607475" s="2210"/>
    </row>
    <row r="607476" spans="101:101">
      <c r="CW607476" s="2195"/>
    </row>
    <row r="607500" spans="101:101">
      <c r="CW607500" s="2210"/>
    </row>
    <row r="607501" spans="101:101">
      <c r="CW607501" s="2195"/>
    </row>
    <row r="607525" spans="101:101">
      <c r="CW607525" s="2210"/>
    </row>
    <row r="607526" spans="101:101">
      <c r="CW607526" s="2195"/>
    </row>
    <row r="607550" spans="101:101">
      <c r="CW607550" s="2210"/>
    </row>
    <row r="607551" spans="101:101">
      <c r="CW607551" s="2195"/>
    </row>
    <row r="607575" spans="101:101">
      <c r="CW607575" s="2210"/>
    </row>
    <row r="607576" spans="101:101">
      <c r="CW607576" s="2195"/>
    </row>
    <row r="607600" spans="101:101">
      <c r="CW607600" s="2210"/>
    </row>
    <row r="607601" spans="101:101">
      <c r="CW607601" s="2195"/>
    </row>
    <row r="607625" spans="101:101">
      <c r="CW607625" s="2210"/>
    </row>
    <row r="607626" spans="101:101">
      <c r="CW607626" s="2195"/>
    </row>
    <row r="607650" spans="101:101">
      <c r="CW607650" s="2210"/>
    </row>
    <row r="607651" spans="101:101">
      <c r="CW607651" s="2195"/>
    </row>
    <row r="607675" spans="101:101">
      <c r="CW607675" s="2210"/>
    </row>
    <row r="607676" spans="101:101">
      <c r="CW607676" s="2195"/>
    </row>
    <row r="607700" spans="101:101">
      <c r="CW607700" s="2210"/>
    </row>
    <row r="607701" spans="101:101">
      <c r="CW607701" s="2195"/>
    </row>
    <row r="607725" spans="101:101">
      <c r="CW607725" s="2210"/>
    </row>
    <row r="607726" spans="101:101">
      <c r="CW607726" s="2195"/>
    </row>
    <row r="607750" spans="101:101">
      <c r="CW607750" s="2210"/>
    </row>
    <row r="607751" spans="101:101">
      <c r="CW607751" s="2195"/>
    </row>
    <row r="607775" spans="101:101">
      <c r="CW607775" s="2210"/>
    </row>
    <row r="607776" spans="101:101">
      <c r="CW607776" s="2195"/>
    </row>
    <row r="607800" spans="101:101">
      <c r="CW607800" s="2210"/>
    </row>
    <row r="607801" spans="101:101">
      <c r="CW607801" s="2195"/>
    </row>
    <row r="607825" spans="101:101">
      <c r="CW607825" s="2210"/>
    </row>
    <row r="607826" spans="101:101">
      <c r="CW607826" s="2195"/>
    </row>
    <row r="607850" spans="101:101">
      <c r="CW607850" s="2210"/>
    </row>
    <row r="607851" spans="101:101">
      <c r="CW607851" s="2195"/>
    </row>
    <row r="607875" spans="101:101">
      <c r="CW607875" s="2210"/>
    </row>
    <row r="607876" spans="101:101">
      <c r="CW607876" s="2195"/>
    </row>
    <row r="607900" spans="101:101">
      <c r="CW607900" s="2210"/>
    </row>
    <row r="607901" spans="101:101">
      <c r="CW607901" s="2195"/>
    </row>
    <row r="607925" spans="101:101">
      <c r="CW607925" s="2210"/>
    </row>
    <row r="607926" spans="101:101">
      <c r="CW607926" s="2195"/>
    </row>
    <row r="607950" spans="101:101">
      <c r="CW607950" s="2210"/>
    </row>
    <row r="607951" spans="101:101">
      <c r="CW607951" s="2195"/>
    </row>
    <row r="607975" spans="101:101">
      <c r="CW607975" s="2210"/>
    </row>
    <row r="607976" spans="101:101">
      <c r="CW607976" s="2195"/>
    </row>
    <row r="608000" spans="101:101">
      <c r="CW608000" s="2210"/>
    </row>
    <row r="608001" spans="101:101">
      <c r="CW608001" s="2195"/>
    </row>
    <row r="608025" spans="101:101">
      <c r="CW608025" s="2210"/>
    </row>
    <row r="608026" spans="101:101">
      <c r="CW608026" s="2195"/>
    </row>
    <row r="608050" spans="101:101">
      <c r="CW608050" s="2210"/>
    </row>
    <row r="608051" spans="101:101">
      <c r="CW608051" s="2195"/>
    </row>
    <row r="608075" spans="101:101">
      <c r="CW608075" s="2210"/>
    </row>
    <row r="608076" spans="101:101">
      <c r="CW608076" s="2195"/>
    </row>
    <row r="608100" spans="101:101">
      <c r="CW608100" s="2210"/>
    </row>
    <row r="608101" spans="101:101">
      <c r="CW608101" s="2195"/>
    </row>
    <row r="608125" spans="101:101">
      <c r="CW608125" s="2210"/>
    </row>
    <row r="608126" spans="101:101">
      <c r="CW608126" s="2195"/>
    </row>
    <row r="608150" spans="101:101">
      <c r="CW608150" s="2210"/>
    </row>
    <row r="608151" spans="101:101">
      <c r="CW608151" s="2195"/>
    </row>
    <row r="608175" spans="101:101">
      <c r="CW608175" s="2210"/>
    </row>
    <row r="608176" spans="101:101">
      <c r="CW608176" s="2195"/>
    </row>
    <row r="608200" spans="101:101">
      <c r="CW608200" s="2210"/>
    </row>
    <row r="608201" spans="101:101">
      <c r="CW608201" s="2195"/>
    </row>
    <row r="608225" spans="101:101">
      <c r="CW608225" s="2210"/>
    </row>
    <row r="608226" spans="101:101">
      <c r="CW608226" s="2195"/>
    </row>
    <row r="608250" spans="101:101">
      <c r="CW608250" s="2210"/>
    </row>
    <row r="608251" spans="101:101">
      <c r="CW608251" s="2195"/>
    </row>
    <row r="608275" spans="101:101">
      <c r="CW608275" s="2210"/>
    </row>
    <row r="608276" spans="101:101">
      <c r="CW608276" s="2195"/>
    </row>
    <row r="608300" spans="101:101">
      <c r="CW608300" s="2210"/>
    </row>
    <row r="608301" spans="101:101">
      <c r="CW608301" s="2195"/>
    </row>
    <row r="608325" spans="101:101">
      <c r="CW608325" s="2210"/>
    </row>
    <row r="608326" spans="101:101">
      <c r="CW608326" s="2195"/>
    </row>
    <row r="608350" spans="101:101">
      <c r="CW608350" s="2210"/>
    </row>
    <row r="608351" spans="101:101">
      <c r="CW608351" s="2195"/>
    </row>
    <row r="608375" spans="101:101">
      <c r="CW608375" s="2210"/>
    </row>
    <row r="608376" spans="101:101">
      <c r="CW608376" s="2195"/>
    </row>
    <row r="608400" spans="101:101">
      <c r="CW608400" s="2210"/>
    </row>
    <row r="608401" spans="101:101">
      <c r="CW608401" s="2195"/>
    </row>
    <row r="608425" spans="101:101">
      <c r="CW608425" s="2210"/>
    </row>
    <row r="608426" spans="101:101">
      <c r="CW608426" s="2195"/>
    </row>
    <row r="608450" spans="101:101">
      <c r="CW608450" s="2210"/>
    </row>
    <row r="608451" spans="101:101">
      <c r="CW608451" s="2195"/>
    </row>
    <row r="608475" spans="101:101">
      <c r="CW608475" s="2210"/>
    </row>
    <row r="608476" spans="101:101">
      <c r="CW608476" s="2195"/>
    </row>
    <row r="608500" spans="101:101">
      <c r="CW608500" s="2210"/>
    </row>
    <row r="608501" spans="101:101">
      <c r="CW608501" s="2195"/>
    </row>
    <row r="608525" spans="101:101">
      <c r="CW608525" s="2210"/>
    </row>
    <row r="608526" spans="101:101">
      <c r="CW608526" s="2195"/>
    </row>
    <row r="608550" spans="101:101">
      <c r="CW608550" s="2210"/>
    </row>
    <row r="608551" spans="101:101">
      <c r="CW608551" s="2195"/>
    </row>
    <row r="608575" spans="101:101">
      <c r="CW608575" s="2210"/>
    </row>
    <row r="608576" spans="101:101">
      <c r="CW608576" s="2195"/>
    </row>
    <row r="608600" spans="101:101">
      <c r="CW608600" s="2210"/>
    </row>
    <row r="608601" spans="101:101">
      <c r="CW608601" s="2195"/>
    </row>
    <row r="608625" spans="101:101">
      <c r="CW608625" s="2210"/>
    </row>
    <row r="608626" spans="101:101">
      <c r="CW608626" s="2195"/>
    </row>
    <row r="608650" spans="101:101">
      <c r="CW608650" s="2210"/>
    </row>
    <row r="608651" spans="101:101">
      <c r="CW608651" s="2195"/>
    </row>
    <row r="608675" spans="101:101">
      <c r="CW608675" s="2210"/>
    </row>
    <row r="608676" spans="101:101">
      <c r="CW608676" s="2195"/>
    </row>
    <row r="608700" spans="101:101">
      <c r="CW608700" s="2210"/>
    </row>
    <row r="608701" spans="101:101">
      <c r="CW608701" s="2195"/>
    </row>
    <row r="608725" spans="101:101">
      <c r="CW608725" s="2210"/>
    </row>
    <row r="608726" spans="101:101">
      <c r="CW608726" s="2195"/>
    </row>
    <row r="608750" spans="101:101">
      <c r="CW608750" s="2210"/>
    </row>
    <row r="608751" spans="101:101">
      <c r="CW608751" s="2195"/>
    </row>
    <row r="608775" spans="101:101">
      <c r="CW608775" s="2210"/>
    </row>
    <row r="608776" spans="101:101">
      <c r="CW608776" s="2195"/>
    </row>
    <row r="608800" spans="101:101">
      <c r="CW608800" s="2210"/>
    </row>
    <row r="608801" spans="101:101">
      <c r="CW608801" s="2195"/>
    </row>
    <row r="608825" spans="101:101">
      <c r="CW608825" s="2210"/>
    </row>
    <row r="608826" spans="101:101">
      <c r="CW608826" s="2195"/>
    </row>
    <row r="608850" spans="101:101">
      <c r="CW608850" s="2210"/>
    </row>
    <row r="608851" spans="101:101">
      <c r="CW608851" s="2195"/>
    </row>
    <row r="608875" spans="101:101">
      <c r="CW608875" s="2210"/>
    </row>
    <row r="608876" spans="101:101">
      <c r="CW608876" s="2195"/>
    </row>
    <row r="608900" spans="101:101">
      <c r="CW608900" s="2210"/>
    </row>
    <row r="608901" spans="101:101">
      <c r="CW608901" s="2195"/>
    </row>
    <row r="608925" spans="101:101">
      <c r="CW608925" s="2210"/>
    </row>
    <row r="608926" spans="101:101">
      <c r="CW608926" s="2195"/>
    </row>
    <row r="608950" spans="101:101">
      <c r="CW608950" s="2210"/>
    </row>
    <row r="608951" spans="101:101">
      <c r="CW608951" s="2195"/>
    </row>
    <row r="608975" spans="101:101">
      <c r="CW608975" s="2210"/>
    </row>
    <row r="608976" spans="101:101">
      <c r="CW608976" s="2195"/>
    </row>
    <row r="609000" spans="101:101">
      <c r="CW609000" s="2210"/>
    </row>
    <row r="609001" spans="101:101">
      <c r="CW609001" s="2195"/>
    </row>
    <row r="609025" spans="101:101">
      <c r="CW609025" s="2210"/>
    </row>
    <row r="609026" spans="101:101">
      <c r="CW609026" s="2195"/>
    </row>
    <row r="609050" spans="101:101">
      <c r="CW609050" s="2210"/>
    </row>
    <row r="609051" spans="101:101">
      <c r="CW609051" s="2195"/>
    </row>
    <row r="609075" spans="101:101">
      <c r="CW609075" s="2210"/>
    </row>
    <row r="609076" spans="101:101">
      <c r="CW609076" s="2195"/>
    </row>
    <row r="609100" spans="101:101">
      <c r="CW609100" s="2210"/>
    </row>
    <row r="609101" spans="101:101">
      <c r="CW609101" s="2195"/>
    </row>
    <row r="609125" spans="101:101">
      <c r="CW609125" s="2210"/>
    </row>
    <row r="609126" spans="101:101">
      <c r="CW609126" s="2195"/>
    </row>
    <row r="609150" spans="101:101">
      <c r="CW609150" s="2210"/>
    </row>
    <row r="609151" spans="101:101">
      <c r="CW609151" s="2195"/>
    </row>
    <row r="609175" spans="101:101">
      <c r="CW609175" s="2210"/>
    </row>
    <row r="609176" spans="101:101">
      <c r="CW609176" s="2195"/>
    </row>
    <row r="609200" spans="101:101">
      <c r="CW609200" s="2210"/>
    </row>
    <row r="609201" spans="101:101">
      <c r="CW609201" s="2195"/>
    </row>
    <row r="609225" spans="101:101">
      <c r="CW609225" s="2210"/>
    </row>
    <row r="609226" spans="101:101">
      <c r="CW609226" s="2195"/>
    </row>
    <row r="609250" spans="101:101">
      <c r="CW609250" s="2210"/>
    </row>
    <row r="609251" spans="101:101">
      <c r="CW609251" s="2195"/>
    </row>
    <row r="609275" spans="101:101">
      <c r="CW609275" s="2210"/>
    </row>
    <row r="609276" spans="101:101">
      <c r="CW609276" s="2195"/>
    </row>
    <row r="609300" spans="101:101">
      <c r="CW609300" s="2210"/>
    </row>
    <row r="609301" spans="101:101">
      <c r="CW609301" s="2195"/>
    </row>
    <row r="609325" spans="101:101">
      <c r="CW609325" s="2210"/>
    </row>
    <row r="609326" spans="101:101">
      <c r="CW609326" s="2195"/>
    </row>
    <row r="609350" spans="101:101">
      <c r="CW609350" s="2210"/>
    </row>
    <row r="609351" spans="101:101">
      <c r="CW609351" s="2195"/>
    </row>
    <row r="609375" spans="101:101">
      <c r="CW609375" s="2210"/>
    </row>
    <row r="609376" spans="101:101">
      <c r="CW609376" s="2195"/>
    </row>
    <row r="609400" spans="101:101">
      <c r="CW609400" s="2210"/>
    </row>
    <row r="609401" spans="101:101">
      <c r="CW609401" s="2195"/>
    </row>
    <row r="609425" spans="101:101">
      <c r="CW609425" s="2210"/>
    </row>
    <row r="609426" spans="101:101">
      <c r="CW609426" s="2195"/>
    </row>
    <row r="609450" spans="101:101">
      <c r="CW609450" s="2210"/>
    </row>
    <row r="609451" spans="101:101">
      <c r="CW609451" s="2195"/>
    </row>
    <row r="609475" spans="101:101">
      <c r="CW609475" s="2210"/>
    </row>
    <row r="609476" spans="101:101">
      <c r="CW609476" s="2195"/>
    </row>
    <row r="609500" spans="101:101">
      <c r="CW609500" s="2210"/>
    </row>
    <row r="609501" spans="101:101">
      <c r="CW609501" s="2195"/>
    </row>
    <row r="609525" spans="101:101">
      <c r="CW609525" s="2210"/>
    </row>
    <row r="609526" spans="101:101">
      <c r="CW609526" s="2195"/>
    </row>
    <row r="609550" spans="101:101">
      <c r="CW609550" s="2210"/>
    </row>
    <row r="609551" spans="101:101">
      <c r="CW609551" s="2195"/>
    </row>
    <row r="609575" spans="101:101">
      <c r="CW609575" s="2210"/>
    </row>
    <row r="609576" spans="101:101">
      <c r="CW609576" s="2195"/>
    </row>
    <row r="609600" spans="101:101">
      <c r="CW609600" s="2210"/>
    </row>
    <row r="609601" spans="101:101">
      <c r="CW609601" s="2195"/>
    </row>
    <row r="609625" spans="101:101">
      <c r="CW609625" s="2210"/>
    </row>
    <row r="609626" spans="101:101">
      <c r="CW609626" s="2195"/>
    </row>
    <row r="609650" spans="101:101">
      <c r="CW609650" s="2210"/>
    </row>
    <row r="609651" spans="101:101">
      <c r="CW609651" s="2195"/>
    </row>
    <row r="609675" spans="101:101">
      <c r="CW609675" s="2210"/>
    </row>
    <row r="609676" spans="101:101">
      <c r="CW609676" s="2195"/>
    </row>
    <row r="609700" spans="101:101">
      <c r="CW609700" s="2210"/>
    </row>
    <row r="609701" spans="101:101">
      <c r="CW609701" s="2195"/>
    </row>
    <row r="609725" spans="101:101">
      <c r="CW609725" s="2210"/>
    </row>
    <row r="609726" spans="101:101">
      <c r="CW609726" s="2195"/>
    </row>
    <row r="609750" spans="101:101">
      <c r="CW609750" s="2210"/>
    </row>
    <row r="609751" spans="101:101">
      <c r="CW609751" s="2195"/>
    </row>
    <row r="609775" spans="101:101">
      <c r="CW609775" s="2210"/>
    </row>
    <row r="609776" spans="101:101">
      <c r="CW609776" s="2195"/>
    </row>
    <row r="609800" spans="101:101">
      <c r="CW609800" s="2210"/>
    </row>
    <row r="609801" spans="101:101">
      <c r="CW609801" s="2195"/>
    </row>
    <row r="609825" spans="101:101">
      <c r="CW609825" s="2210"/>
    </row>
    <row r="609826" spans="101:101">
      <c r="CW609826" s="2195"/>
    </row>
    <row r="609850" spans="101:101">
      <c r="CW609850" s="2210"/>
    </row>
    <row r="609851" spans="101:101">
      <c r="CW609851" s="2195"/>
    </row>
    <row r="609875" spans="101:101">
      <c r="CW609875" s="2210"/>
    </row>
    <row r="609876" spans="101:101">
      <c r="CW609876" s="2195"/>
    </row>
    <row r="609900" spans="101:101">
      <c r="CW609900" s="2210"/>
    </row>
    <row r="609901" spans="101:101">
      <c r="CW609901" s="2195"/>
    </row>
    <row r="609925" spans="101:101">
      <c r="CW609925" s="2210"/>
    </row>
    <row r="609926" spans="101:101">
      <c r="CW609926" s="2195"/>
    </row>
    <row r="609950" spans="101:101">
      <c r="CW609950" s="2210"/>
    </row>
    <row r="609951" spans="101:101">
      <c r="CW609951" s="2195"/>
    </row>
    <row r="609975" spans="101:101">
      <c r="CW609975" s="2210"/>
    </row>
    <row r="609976" spans="101:101">
      <c r="CW609976" s="2195"/>
    </row>
    <row r="610000" spans="101:101">
      <c r="CW610000" s="2210"/>
    </row>
    <row r="610001" spans="101:101">
      <c r="CW610001" s="2195"/>
    </row>
    <row r="610025" spans="101:101">
      <c r="CW610025" s="2210"/>
    </row>
    <row r="610026" spans="101:101">
      <c r="CW610026" s="2195"/>
    </row>
    <row r="610050" spans="101:101">
      <c r="CW610050" s="2210"/>
    </row>
    <row r="610051" spans="101:101">
      <c r="CW610051" s="2195"/>
    </row>
    <row r="610075" spans="101:101">
      <c r="CW610075" s="2210"/>
    </row>
    <row r="610076" spans="101:101">
      <c r="CW610076" s="2195"/>
    </row>
    <row r="610100" spans="101:101">
      <c r="CW610100" s="2210"/>
    </row>
    <row r="610101" spans="101:101">
      <c r="CW610101" s="2195"/>
    </row>
    <row r="610125" spans="101:101">
      <c r="CW610125" s="2210"/>
    </row>
    <row r="610126" spans="101:101">
      <c r="CW610126" s="2195"/>
    </row>
    <row r="610150" spans="101:101">
      <c r="CW610150" s="2210"/>
    </row>
    <row r="610151" spans="101:101">
      <c r="CW610151" s="2195"/>
    </row>
    <row r="610175" spans="101:101">
      <c r="CW610175" s="2210"/>
    </row>
    <row r="610176" spans="101:101">
      <c r="CW610176" s="2195"/>
    </row>
    <row r="610200" spans="101:101">
      <c r="CW610200" s="2210"/>
    </row>
    <row r="610201" spans="101:101">
      <c r="CW610201" s="2195"/>
    </row>
    <row r="610225" spans="101:101">
      <c r="CW610225" s="2210"/>
    </row>
    <row r="610226" spans="101:101">
      <c r="CW610226" s="2195"/>
    </row>
    <row r="610250" spans="101:101">
      <c r="CW610250" s="2210"/>
    </row>
    <row r="610251" spans="101:101">
      <c r="CW610251" s="2195"/>
    </row>
    <row r="610275" spans="101:101">
      <c r="CW610275" s="2210"/>
    </row>
    <row r="610276" spans="101:101">
      <c r="CW610276" s="2195"/>
    </row>
    <row r="610300" spans="101:101">
      <c r="CW610300" s="2210"/>
    </row>
    <row r="610301" spans="101:101">
      <c r="CW610301" s="2195"/>
    </row>
    <row r="610325" spans="101:101">
      <c r="CW610325" s="2210"/>
    </row>
    <row r="610326" spans="101:101">
      <c r="CW610326" s="2195"/>
    </row>
    <row r="610350" spans="101:101">
      <c r="CW610350" s="2210"/>
    </row>
    <row r="610351" spans="101:101">
      <c r="CW610351" s="2195"/>
    </row>
    <row r="610375" spans="101:101">
      <c r="CW610375" s="2210"/>
    </row>
    <row r="610376" spans="101:101">
      <c r="CW610376" s="2195"/>
    </row>
    <row r="610400" spans="101:101">
      <c r="CW610400" s="2210"/>
    </row>
    <row r="610401" spans="101:101">
      <c r="CW610401" s="2195"/>
    </row>
    <row r="610425" spans="101:101">
      <c r="CW610425" s="2210"/>
    </row>
    <row r="610426" spans="101:101">
      <c r="CW610426" s="2195"/>
    </row>
    <row r="610450" spans="101:101">
      <c r="CW610450" s="2210"/>
    </row>
    <row r="610451" spans="101:101">
      <c r="CW610451" s="2195"/>
    </row>
    <row r="610475" spans="101:101">
      <c r="CW610475" s="2210"/>
    </row>
    <row r="610476" spans="101:101">
      <c r="CW610476" s="2195"/>
    </row>
    <row r="610500" spans="101:101">
      <c r="CW610500" s="2210"/>
    </row>
    <row r="610501" spans="101:101">
      <c r="CW610501" s="2195"/>
    </row>
    <row r="610525" spans="101:101">
      <c r="CW610525" s="2210"/>
    </row>
    <row r="610526" spans="101:101">
      <c r="CW610526" s="2195"/>
    </row>
    <row r="610550" spans="101:101">
      <c r="CW610550" s="2210"/>
    </row>
    <row r="610551" spans="101:101">
      <c r="CW610551" s="2195"/>
    </row>
    <row r="610575" spans="101:101">
      <c r="CW610575" s="2210"/>
    </row>
    <row r="610576" spans="101:101">
      <c r="CW610576" s="2195"/>
    </row>
    <row r="610600" spans="101:101">
      <c r="CW610600" s="2210"/>
    </row>
    <row r="610601" spans="101:101">
      <c r="CW610601" s="2195"/>
    </row>
    <row r="610625" spans="101:101">
      <c r="CW610625" s="2210"/>
    </row>
    <row r="610626" spans="101:101">
      <c r="CW610626" s="2195"/>
    </row>
    <row r="610650" spans="101:101">
      <c r="CW610650" s="2210"/>
    </row>
    <row r="610651" spans="101:101">
      <c r="CW610651" s="2195"/>
    </row>
    <row r="610675" spans="101:101">
      <c r="CW610675" s="2210"/>
    </row>
    <row r="610676" spans="101:101">
      <c r="CW610676" s="2195"/>
    </row>
    <row r="610700" spans="101:101">
      <c r="CW610700" s="2210"/>
    </row>
    <row r="610701" spans="101:101">
      <c r="CW610701" s="2195"/>
    </row>
    <row r="610725" spans="101:101">
      <c r="CW610725" s="2210"/>
    </row>
    <row r="610726" spans="101:101">
      <c r="CW610726" s="2195"/>
    </row>
    <row r="610750" spans="101:101">
      <c r="CW610750" s="2210"/>
    </row>
    <row r="610751" spans="101:101">
      <c r="CW610751" s="2195"/>
    </row>
    <row r="610775" spans="101:101">
      <c r="CW610775" s="2210"/>
    </row>
    <row r="610776" spans="101:101">
      <c r="CW610776" s="2195"/>
    </row>
    <row r="610800" spans="101:101">
      <c r="CW610800" s="2210"/>
    </row>
    <row r="610801" spans="101:101">
      <c r="CW610801" s="2195"/>
    </row>
    <row r="610825" spans="101:101">
      <c r="CW610825" s="2210"/>
    </row>
    <row r="610826" spans="101:101">
      <c r="CW610826" s="2195"/>
    </row>
    <row r="610850" spans="101:101">
      <c r="CW610850" s="2210"/>
    </row>
    <row r="610851" spans="101:101">
      <c r="CW610851" s="2195"/>
    </row>
    <row r="610875" spans="101:101">
      <c r="CW610875" s="2210"/>
    </row>
    <row r="610876" spans="101:101">
      <c r="CW610876" s="2195"/>
    </row>
    <row r="610900" spans="101:101">
      <c r="CW610900" s="2210"/>
    </row>
    <row r="610901" spans="101:101">
      <c r="CW610901" s="2195"/>
    </row>
    <row r="610925" spans="101:101">
      <c r="CW610925" s="2210"/>
    </row>
    <row r="610926" spans="101:101">
      <c r="CW610926" s="2195"/>
    </row>
    <row r="610950" spans="101:101">
      <c r="CW610950" s="2210"/>
    </row>
    <row r="610951" spans="101:101">
      <c r="CW610951" s="2195"/>
    </row>
    <row r="610975" spans="101:101">
      <c r="CW610975" s="2210"/>
    </row>
    <row r="610976" spans="101:101">
      <c r="CW610976" s="2195"/>
    </row>
    <row r="611000" spans="101:101">
      <c r="CW611000" s="2210"/>
    </row>
    <row r="611001" spans="101:101">
      <c r="CW611001" s="2195"/>
    </row>
    <row r="611025" spans="101:101">
      <c r="CW611025" s="2210"/>
    </row>
    <row r="611026" spans="101:101">
      <c r="CW611026" s="2195"/>
    </row>
    <row r="611050" spans="101:101">
      <c r="CW611050" s="2210"/>
    </row>
    <row r="611051" spans="101:101">
      <c r="CW611051" s="2195"/>
    </row>
    <row r="611075" spans="101:101">
      <c r="CW611075" s="2210"/>
    </row>
    <row r="611076" spans="101:101">
      <c r="CW611076" s="2195"/>
    </row>
    <row r="611100" spans="101:101">
      <c r="CW611100" s="2210"/>
    </row>
    <row r="611101" spans="101:101">
      <c r="CW611101" s="2195"/>
    </row>
    <row r="611125" spans="101:101">
      <c r="CW611125" s="2210"/>
    </row>
    <row r="611126" spans="101:101">
      <c r="CW611126" s="2195"/>
    </row>
    <row r="611150" spans="101:101">
      <c r="CW611150" s="2210"/>
    </row>
    <row r="611151" spans="101:101">
      <c r="CW611151" s="2195"/>
    </row>
    <row r="611175" spans="101:101">
      <c r="CW611175" s="2210"/>
    </row>
    <row r="611176" spans="101:101">
      <c r="CW611176" s="2195"/>
    </row>
    <row r="611200" spans="101:101">
      <c r="CW611200" s="2210"/>
    </row>
    <row r="611201" spans="101:101">
      <c r="CW611201" s="2195"/>
    </row>
    <row r="611225" spans="101:101">
      <c r="CW611225" s="2210"/>
    </row>
    <row r="611226" spans="101:101">
      <c r="CW611226" s="2195"/>
    </row>
    <row r="611250" spans="101:101">
      <c r="CW611250" s="2210"/>
    </row>
    <row r="611251" spans="101:101">
      <c r="CW611251" s="2195"/>
    </row>
    <row r="611275" spans="101:101">
      <c r="CW611275" s="2210"/>
    </row>
    <row r="611276" spans="101:101">
      <c r="CW611276" s="2195"/>
    </row>
    <row r="611300" spans="101:101">
      <c r="CW611300" s="2210"/>
    </row>
    <row r="611301" spans="101:101">
      <c r="CW611301" s="2195"/>
    </row>
    <row r="611325" spans="101:101">
      <c r="CW611325" s="2210"/>
    </row>
    <row r="611326" spans="101:101">
      <c r="CW611326" s="2195"/>
    </row>
    <row r="611350" spans="101:101">
      <c r="CW611350" s="2210"/>
    </row>
    <row r="611351" spans="101:101">
      <c r="CW611351" s="2195"/>
    </row>
    <row r="611375" spans="101:101">
      <c r="CW611375" s="2210"/>
    </row>
    <row r="611376" spans="101:101">
      <c r="CW611376" s="2195"/>
    </row>
    <row r="611400" spans="101:101">
      <c r="CW611400" s="2210"/>
    </row>
    <row r="611401" spans="101:101">
      <c r="CW611401" s="2195"/>
    </row>
    <row r="611425" spans="101:101">
      <c r="CW611425" s="2210"/>
    </row>
    <row r="611426" spans="101:101">
      <c r="CW611426" s="2195"/>
    </row>
    <row r="611450" spans="101:101">
      <c r="CW611450" s="2210"/>
    </row>
    <row r="611451" spans="101:101">
      <c r="CW611451" s="2195"/>
    </row>
    <row r="611475" spans="101:101">
      <c r="CW611475" s="2210"/>
    </row>
    <row r="611476" spans="101:101">
      <c r="CW611476" s="2195"/>
    </row>
    <row r="611500" spans="101:101">
      <c r="CW611500" s="2210"/>
    </row>
    <row r="611501" spans="101:101">
      <c r="CW611501" s="2195"/>
    </row>
    <row r="611525" spans="101:101">
      <c r="CW611525" s="2210"/>
    </row>
    <row r="611526" spans="101:101">
      <c r="CW611526" s="2195"/>
    </row>
    <row r="611550" spans="101:101">
      <c r="CW611550" s="2210"/>
    </row>
    <row r="611551" spans="101:101">
      <c r="CW611551" s="2195"/>
    </row>
    <row r="611575" spans="101:101">
      <c r="CW611575" s="2210"/>
    </row>
    <row r="611576" spans="101:101">
      <c r="CW611576" s="2195"/>
    </row>
    <row r="611600" spans="101:101">
      <c r="CW611600" s="2210"/>
    </row>
    <row r="611601" spans="101:101">
      <c r="CW611601" s="2195"/>
    </row>
    <row r="611625" spans="101:101">
      <c r="CW611625" s="2210"/>
    </row>
    <row r="611626" spans="101:101">
      <c r="CW611626" s="2195"/>
    </row>
    <row r="611650" spans="101:101">
      <c r="CW611650" s="2210"/>
    </row>
    <row r="611651" spans="101:101">
      <c r="CW611651" s="2195"/>
    </row>
    <row r="611675" spans="101:101">
      <c r="CW611675" s="2210"/>
    </row>
    <row r="611676" spans="101:101">
      <c r="CW611676" s="2195"/>
    </row>
    <row r="611700" spans="101:101">
      <c r="CW611700" s="2210"/>
    </row>
    <row r="611701" spans="101:101">
      <c r="CW611701" s="2195"/>
    </row>
    <row r="611725" spans="101:101">
      <c r="CW611725" s="2210"/>
    </row>
    <row r="611726" spans="101:101">
      <c r="CW611726" s="2195"/>
    </row>
    <row r="611750" spans="101:101">
      <c r="CW611750" s="2210"/>
    </row>
    <row r="611751" spans="101:101">
      <c r="CW611751" s="2195"/>
    </row>
    <row r="611775" spans="101:101">
      <c r="CW611775" s="2210"/>
    </row>
    <row r="611776" spans="101:101">
      <c r="CW611776" s="2195"/>
    </row>
    <row r="611800" spans="101:101">
      <c r="CW611800" s="2210"/>
    </row>
    <row r="611801" spans="101:101">
      <c r="CW611801" s="2195"/>
    </row>
    <row r="611825" spans="101:101">
      <c r="CW611825" s="2210"/>
    </row>
    <row r="611826" spans="101:101">
      <c r="CW611826" s="2195"/>
    </row>
    <row r="611850" spans="101:101">
      <c r="CW611850" s="2210"/>
    </row>
    <row r="611851" spans="101:101">
      <c r="CW611851" s="2195"/>
    </row>
    <row r="611875" spans="101:101">
      <c r="CW611875" s="2210"/>
    </row>
    <row r="611876" spans="101:101">
      <c r="CW611876" s="2195"/>
    </row>
    <row r="611900" spans="101:101">
      <c r="CW611900" s="2210"/>
    </row>
    <row r="611901" spans="101:101">
      <c r="CW611901" s="2195"/>
    </row>
    <row r="611925" spans="101:101">
      <c r="CW611925" s="2210"/>
    </row>
    <row r="611926" spans="101:101">
      <c r="CW611926" s="2195"/>
    </row>
    <row r="611950" spans="101:101">
      <c r="CW611950" s="2210"/>
    </row>
    <row r="611951" spans="101:101">
      <c r="CW611951" s="2195"/>
    </row>
    <row r="611975" spans="101:101">
      <c r="CW611975" s="2210"/>
    </row>
    <row r="611976" spans="101:101">
      <c r="CW611976" s="2195"/>
    </row>
    <row r="612000" spans="101:101">
      <c r="CW612000" s="2210"/>
    </row>
    <row r="612001" spans="101:101">
      <c r="CW612001" s="2195"/>
    </row>
    <row r="612025" spans="101:101">
      <c r="CW612025" s="2210"/>
    </row>
    <row r="612026" spans="101:101">
      <c r="CW612026" s="2195"/>
    </row>
    <row r="612050" spans="101:101">
      <c r="CW612050" s="2210"/>
    </row>
    <row r="612051" spans="101:101">
      <c r="CW612051" s="2195"/>
    </row>
    <row r="612075" spans="101:101">
      <c r="CW612075" s="2210"/>
    </row>
    <row r="612076" spans="101:101">
      <c r="CW612076" s="2195"/>
    </row>
    <row r="612100" spans="101:101">
      <c r="CW612100" s="2210"/>
    </row>
    <row r="612101" spans="101:101">
      <c r="CW612101" s="2195"/>
    </row>
    <row r="612125" spans="101:101">
      <c r="CW612125" s="2210"/>
    </row>
    <row r="612126" spans="101:101">
      <c r="CW612126" s="2195"/>
    </row>
    <row r="612150" spans="101:101">
      <c r="CW612150" s="2210"/>
    </row>
    <row r="612151" spans="101:101">
      <c r="CW612151" s="2195"/>
    </row>
    <row r="612175" spans="101:101">
      <c r="CW612175" s="2210"/>
    </row>
    <row r="612176" spans="101:101">
      <c r="CW612176" s="2195"/>
    </row>
    <row r="612200" spans="101:101">
      <c r="CW612200" s="2210"/>
    </row>
    <row r="612201" spans="101:101">
      <c r="CW612201" s="2195"/>
    </row>
    <row r="612225" spans="101:101">
      <c r="CW612225" s="2210"/>
    </row>
    <row r="612226" spans="101:101">
      <c r="CW612226" s="2195"/>
    </row>
    <row r="612250" spans="101:101">
      <c r="CW612250" s="2210"/>
    </row>
    <row r="612251" spans="101:101">
      <c r="CW612251" s="2195"/>
    </row>
    <row r="612275" spans="101:101">
      <c r="CW612275" s="2210"/>
    </row>
    <row r="612276" spans="101:101">
      <c r="CW612276" s="2195"/>
    </row>
    <row r="612300" spans="101:101">
      <c r="CW612300" s="2210"/>
    </row>
    <row r="612301" spans="101:101">
      <c r="CW612301" s="2195"/>
    </row>
    <row r="612325" spans="101:101">
      <c r="CW612325" s="2210"/>
    </row>
    <row r="612326" spans="101:101">
      <c r="CW612326" s="2195"/>
    </row>
    <row r="612350" spans="101:101">
      <c r="CW612350" s="2210"/>
    </row>
    <row r="612351" spans="101:101">
      <c r="CW612351" s="2195"/>
    </row>
    <row r="612375" spans="101:101">
      <c r="CW612375" s="2210"/>
    </row>
    <row r="612376" spans="101:101">
      <c r="CW612376" s="2195"/>
    </row>
    <row r="612400" spans="101:101">
      <c r="CW612400" s="2210"/>
    </row>
    <row r="612401" spans="101:101">
      <c r="CW612401" s="2195"/>
    </row>
    <row r="612425" spans="101:101">
      <c r="CW612425" s="2210"/>
    </row>
    <row r="612426" spans="101:101">
      <c r="CW612426" s="2195"/>
    </row>
    <row r="612450" spans="101:101">
      <c r="CW612450" s="2210"/>
    </row>
    <row r="612451" spans="101:101">
      <c r="CW612451" s="2195"/>
    </row>
    <row r="612475" spans="101:101">
      <c r="CW612475" s="2210"/>
    </row>
    <row r="612476" spans="101:101">
      <c r="CW612476" s="2195"/>
    </row>
    <row r="612500" spans="101:101">
      <c r="CW612500" s="2210"/>
    </row>
    <row r="612501" spans="101:101">
      <c r="CW612501" s="2195"/>
    </row>
    <row r="612525" spans="101:101">
      <c r="CW612525" s="2210"/>
    </row>
    <row r="612526" spans="101:101">
      <c r="CW612526" s="2195"/>
    </row>
    <row r="612550" spans="101:101">
      <c r="CW612550" s="2210"/>
    </row>
    <row r="612551" spans="101:101">
      <c r="CW612551" s="2195"/>
    </row>
    <row r="612575" spans="101:101">
      <c r="CW612575" s="2210"/>
    </row>
    <row r="612576" spans="101:101">
      <c r="CW612576" s="2195"/>
    </row>
    <row r="612600" spans="101:101">
      <c r="CW612600" s="2210"/>
    </row>
    <row r="612601" spans="101:101">
      <c r="CW612601" s="2195"/>
    </row>
    <row r="612625" spans="101:101">
      <c r="CW612625" s="2210"/>
    </row>
    <row r="612626" spans="101:101">
      <c r="CW612626" s="2195"/>
    </row>
    <row r="612650" spans="101:101">
      <c r="CW612650" s="2210"/>
    </row>
    <row r="612651" spans="101:101">
      <c r="CW612651" s="2195"/>
    </row>
    <row r="612675" spans="101:101">
      <c r="CW612675" s="2210"/>
    </row>
    <row r="612676" spans="101:101">
      <c r="CW612676" s="2195"/>
    </row>
    <row r="612700" spans="101:101">
      <c r="CW612700" s="2210"/>
    </row>
    <row r="612701" spans="101:101">
      <c r="CW612701" s="2195"/>
    </row>
    <row r="612725" spans="101:101">
      <c r="CW612725" s="2210"/>
    </row>
    <row r="612726" spans="101:101">
      <c r="CW612726" s="2195"/>
    </row>
    <row r="612750" spans="101:101">
      <c r="CW612750" s="2210"/>
    </row>
    <row r="612751" spans="101:101">
      <c r="CW612751" s="2195"/>
    </row>
    <row r="612775" spans="101:101">
      <c r="CW612775" s="2210"/>
    </row>
    <row r="612776" spans="101:101">
      <c r="CW612776" s="2195"/>
    </row>
    <row r="612800" spans="101:101">
      <c r="CW612800" s="2210"/>
    </row>
    <row r="612801" spans="101:101">
      <c r="CW612801" s="2195"/>
    </row>
    <row r="612825" spans="101:101">
      <c r="CW612825" s="2210"/>
    </row>
    <row r="612826" spans="101:101">
      <c r="CW612826" s="2195"/>
    </row>
    <row r="612850" spans="101:101">
      <c r="CW612850" s="2210"/>
    </row>
    <row r="612851" spans="101:101">
      <c r="CW612851" s="2195"/>
    </row>
    <row r="612875" spans="101:101">
      <c r="CW612875" s="2210"/>
    </row>
    <row r="612876" spans="101:101">
      <c r="CW612876" s="2195"/>
    </row>
    <row r="612900" spans="101:101">
      <c r="CW612900" s="2210"/>
    </row>
    <row r="612901" spans="101:101">
      <c r="CW612901" s="2195"/>
    </row>
    <row r="612925" spans="101:101">
      <c r="CW612925" s="2210"/>
    </row>
    <row r="612926" spans="101:101">
      <c r="CW612926" s="2195"/>
    </row>
    <row r="612950" spans="101:101">
      <c r="CW612950" s="2210"/>
    </row>
    <row r="612951" spans="101:101">
      <c r="CW612951" s="2195"/>
    </row>
    <row r="612975" spans="101:101">
      <c r="CW612975" s="2210"/>
    </row>
    <row r="612976" spans="101:101">
      <c r="CW612976" s="2195"/>
    </row>
    <row r="613000" spans="101:101">
      <c r="CW613000" s="2210"/>
    </row>
    <row r="613001" spans="101:101">
      <c r="CW613001" s="2195"/>
    </row>
    <row r="613025" spans="101:101">
      <c r="CW613025" s="2210"/>
    </row>
    <row r="613026" spans="101:101">
      <c r="CW613026" s="2195"/>
    </row>
    <row r="613050" spans="101:101">
      <c r="CW613050" s="2210"/>
    </row>
    <row r="613051" spans="101:101">
      <c r="CW613051" s="2195"/>
    </row>
    <row r="613075" spans="101:101">
      <c r="CW613075" s="2210"/>
    </row>
    <row r="613076" spans="101:101">
      <c r="CW613076" s="2195"/>
    </row>
    <row r="613100" spans="101:101">
      <c r="CW613100" s="2210"/>
    </row>
    <row r="613101" spans="101:101">
      <c r="CW613101" s="2195"/>
    </row>
    <row r="613125" spans="101:101">
      <c r="CW613125" s="2210"/>
    </row>
    <row r="613126" spans="101:101">
      <c r="CW613126" s="2195"/>
    </row>
    <row r="613150" spans="101:101">
      <c r="CW613150" s="2210"/>
    </row>
    <row r="613151" spans="101:101">
      <c r="CW613151" s="2195"/>
    </row>
    <row r="613175" spans="101:101">
      <c r="CW613175" s="2210"/>
    </row>
    <row r="613176" spans="101:101">
      <c r="CW613176" s="2195"/>
    </row>
    <row r="613200" spans="101:101">
      <c r="CW613200" s="2210"/>
    </row>
    <row r="613201" spans="101:101">
      <c r="CW613201" s="2195"/>
    </row>
    <row r="613225" spans="101:101">
      <c r="CW613225" s="2210"/>
    </row>
    <row r="613226" spans="101:101">
      <c r="CW613226" s="2195"/>
    </row>
    <row r="613250" spans="101:101">
      <c r="CW613250" s="2210"/>
    </row>
    <row r="613251" spans="101:101">
      <c r="CW613251" s="2195"/>
    </row>
    <row r="613275" spans="101:101">
      <c r="CW613275" s="2210"/>
    </row>
    <row r="613276" spans="101:101">
      <c r="CW613276" s="2195"/>
    </row>
    <row r="613300" spans="101:101">
      <c r="CW613300" s="2210"/>
    </row>
    <row r="613301" spans="101:101">
      <c r="CW613301" s="2195"/>
    </row>
    <row r="613325" spans="101:101">
      <c r="CW613325" s="2210"/>
    </row>
    <row r="613326" spans="101:101">
      <c r="CW613326" s="2195"/>
    </row>
    <row r="613350" spans="101:101">
      <c r="CW613350" s="2210"/>
    </row>
    <row r="613351" spans="101:101">
      <c r="CW613351" s="2195"/>
    </row>
    <row r="613375" spans="101:101">
      <c r="CW613375" s="2210"/>
    </row>
    <row r="613376" spans="101:101">
      <c r="CW613376" s="2195"/>
    </row>
    <row r="613400" spans="101:101">
      <c r="CW613400" s="2210"/>
    </row>
    <row r="613401" spans="101:101">
      <c r="CW613401" s="2195"/>
    </row>
    <row r="613425" spans="101:101">
      <c r="CW613425" s="2210"/>
    </row>
    <row r="613426" spans="101:101">
      <c r="CW613426" s="2195"/>
    </row>
    <row r="613450" spans="101:101">
      <c r="CW613450" s="2210"/>
    </row>
    <row r="613451" spans="101:101">
      <c r="CW613451" s="2195"/>
    </row>
    <row r="613475" spans="101:101">
      <c r="CW613475" s="2210"/>
    </row>
    <row r="613476" spans="101:101">
      <c r="CW613476" s="2195"/>
    </row>
    <row r="613500" spans="101:101">
      <c r="CW613500" s="2210"/>
    </row>
    <row r="613501" spans="101:101">
      <c r="CW613501" s="2195"/>
    </row>
    <row r="613525" spans="101:101">
      <c r="CW613525" s="2210"/>
    </row>
    <row r="613526" spans="101:101">
      <c r="CW613526" s="2195"/>
    </row>
    <row r="613550" spans="101:101">
      <c r="CW613550" s="2210"/>
    </row>
    <row r="613551" spans="101:101">
      <c r="CW613551" s="2195"/>
    </row>
    <row r="613575" spans="101:101">
      <c r="CW613575" s="2210"/>
    </row>
    <row r="613576" spans="101:101">
      <c r="CW613576" s="2195"/>
    </row>
    <row r="613600" spans="101:101">
      <c r="CW613600" s="2210"/>
    </row>
    <row r="613601" spans="101:101">
      <c r="CW613601" s="2195"/>
    </row>
    <row r="613625" spans="101:101">
      <c r="CW613625" s="2210"/>
    </row>
    <row r="613626" spans="101:101">
      <c r="CW613626" s="2195"/>
    </row>
    <row r="613650" spans="101:101">
      <c r="CW613650" s="2210"/>
    </row>
    <row r="613651" spans="101:101">
      <c r="CW613651" s="2195"/>
    </row>
    <row r="613675" spans="101:101">
      <c r="CW613675" s="2210"/>
    </row>
    <row r="613676" spans="101:101">
      <c r="CW613676" s="2195"/>
    </row>
    <row r="613700" spans="101:101">
      <c r="CW613700" s="2210"/>
    </row>
    <row r="613701" spans="101:101">
      <c r="CW613701" s="2195"/>
    </row>
    <row r="613725" spans="101:101">
      <c r="CW613725" s="2210"/>
    </row>
    <row r="613726" spans="101:101">
      <c r="CW613726" s="2195"/>
    </row>
    <row r="613750" spans="101:101">
      <c r="CW613750" s="2210"/>
    </row>
    <row r="613751" spans="101:101">
      <c r="CW613751" s="2195"/>
    </row>
    <row r="613775" spans="101:101">
      <c r="CW613775" s="2210"/>
    </row>
    <row r="613776" spans="101:101">
      <c r="CW613776" s="2195"/>
    </row>
    <row r="613800" spans="101:101">
      <c r="CW613800" s="2210"/>
    </row>
    <row r="613801" spans="101:101">
      <c r="CW613801" s="2195"/>
    </row>
    <row r="613825" spans="101:101">
      <c r="CW613825" s="2210"/>
    </row>
    <row r="613826" spans="101:101">
      <c r="CW613826" s="2195"/>
    </row>
    <row r="613850" spans="101:101">
      <c r="CW613850" s="2210"/>
    </row>
    <row r="613851" spans="101:101">
      <c r="CW613851" s="2195"/>
    </row>
    <row r="613875" spans="101:101">
      <c r="CW613875" s="2210"/>
    </row>
    <row r="613876" spans="101:101">
      <c r="CW613876" s="2195"/>
    </row>
    <row r="613900" spans="101:101">
      <c r="CW613900" s="2210"/>
    </row>
    <row r="613901" spans="101:101">
      <c r="CW613901" s="2195"/>
    </row>
    <row r="613925" spans="101:101">
      <c r="CW613925" s="2210"/>
    </row>
    <row r="613926" spans="101:101">
      <c r="CW613926" s="2195"/>
    </row>
    <row r="613950" spans="101:101">
      <c r="CW613950" s="2210"/>
    </row>
    <row r="613951" spans="101:101">
      <c r="CW613951" s="2195"/>
    </row>
    <row r="613975" spans="101:101">
      <c r="CW613975" s="2210"/>
    </row>
    <row r="613976" spans="101:101">
      <c r="CW613976" s="2195"/>
    </row>
    <row r="614000" spans="101:101">
      <c r="CW614000" s="2210"/>
    </row>
    <row r="614001" spans="101:101">
      <c r="CW614001" s="2195"/>
    </row>
    <row r="614025" spans="101:101">
      <c r="CW614025" s="2210"/>
    </row>
    <row r="614026" spans="101:101">
      <c r="CW614026" s="2195"/>
    </row>
    <row r="614050" spans="101:101">
      <c r="CW614050" s="2210"/>
    </row>
    <row r="614051" spans="101:101">
      <c r="CW614051" s="2195"/>
    </row>
    <row r="614075" spans="101:101">
      <c r="CW614075" s="2210"/>
    </row>
    <row r="614076" spans="101:101">
      <c r="CW614076" s="2195"/>
    </row>
    <row r="614100" spans="101:101">
      <c r="CW614100" s="2210"/>
    </row>
    <row r="614101" spans="101:101">
      <c r="CW614101" s="2195"/>
    </row>
    <row r="614125" spans="101:101">
      <c r="CW614125" s="2210"/>
    </row>
    <row r="614126" spans="101:101">
      <c r="CW614126" s="2195"/>
    </row>
    <row r="614150" spans="101:101">
      <c r="CW614150" s="2210"/>
    </row>
    <row r="614151" spans="101:101">
      <c r="CW614151" s="2195"/>
    </row>
    <row r="614175" spans="101:101">
      <c r="CW614175" s="2210"/>
    </row>
    <row r="614176" spans="101:101">
      <c r="CW614176" s="2195"/>
    </row>
    <row r="614200" spans="101:101">
      <c r="CW614200" s="2210"/>
    </row>
    <row r="614201" spans="101:101">
      <c r="CW614201" s="2195"/>
    </row>
    <row r="614225" spans="101:101">
      <c r="CW614225" s="2210"/>
    </row>
    <row r="614226" spans="101:101">
      <c r="CW614226" s="2195"/>
    </row>
    <row r="614250" spans="101:101">
      <c r="CW614250" s="2210"/>
    </row>
    <row r="614251" spans="101:101">
      <c r="CW614251" s="2195"/>
    </row>
    <row r="614275" spans="101:101">
      <c r="CW614275" s="2210"/>
    </row>
    <row r="614276" spans="101:101">
      <c r="CW614276" s="2195"/>
    </row>
    <row r="614300" spans="101:101">
      <c r="CW614300" s="2210"/>
    </row>
    <row r="614301" spans="101:101">
      <c r="CW614301" s="2195"/>
    </row>
    <row r="614325" spans="101:101">
      <c r="CW614325" s="2210"/>
    </row>
    <row r="614326" spans="101:101">
      <c r="CW614326" s="2195"/>
    </row>
    <row r="614350" spans="101:101">
      <c r="CW614350" s="2210"/>
    </row>
    <row r="614351" spans="101:101">
      <c r="CW614351" s="2195"/>
    </row>
    <row r="614375" spans="101:101">
      <c r="CW614375" s="2210"/>
    </row>
    <row r="614376" spans="101:101">
      <c r="CW614376" s="2195"/>
    </row>
    <row r="614400" spans="101:101">
      <c r="CW614400" s="2210"/>
    </row>
    <row r="614401" spans="101:101">
      <c r="CW614401" s="2195"/>
    </row>
    <row r="614425" spans="101:101">
      <c r="CW614425" s="2210"/>
    </row>
    <row r="614426" spans="101:101">
      <c r="CW614426" s="2195"/>
    </row>
    <row r="614450" spans="101:101">
      <c r="CW614450" s="2210"/>
    </row>
    <row r="614451" spans="101:101">
      <c r="CW614451" s="2195"/>
    </row>
    <row r="614475" spans="101:101">
      <c r="CW614475" s="2210"/>
    </row>
    <row r="614476" spans="101:101">
      <c r="CW614476" s="2195"/>
    </row>
    <row r="614500" spans="101:101">
      <c r="CW614500" s="2210"/>
    </row>
    <row r="614501" spans="101:101">
      <c r="CW614501" s="2195"/>
    </row>
    <row r="614525" spans="101:101">
      <c r="CW614525" s="2210"/>
    </row>
    <row r="614526" spans="101:101">
      <c r="CW614526" s="2195"/>
    </row>
    <row r="614550" spans="101:101">
      <c r="CW614550" s="2210"/>
    </row>
    <row r="614551" spans="101:101">
      <c r="CW614551" s="2195"/>
    </row>
    <row r="614575" spans="101:101">
      <c r="CW614575" s="2210"/>
    </row>
    <row r="614576" spans="101:101">
      <c r="CW614576" s="2195"/>
    </row>
    <row r="614600" spans="101:101">
      <c r="CW614600" s="2210"/>
    </row>
    <row r="614601" spans="101:101">
      <c r="CW614601" s="2195"/>
    </row>
    <row r="614625" spans="101:101">
      <c r="CW614625" s="2210"/>
    </row>
    <row r="614626" spans="101:101">
      <c r="CW614626" s="2195"/>
    </row>
    <row r="614650" spans="101:101">
      <c r="CW614650" s="2210"/>
    </row>
    <row r="614651" spans="101:101">
      <c r="CW614651" s="2195"/>
    </row>
    <row r="614675" spans="101:101">
      <c r="CW614675" s="2210"/>
    </row>
    <row r="614676" spans="101:101">
      <c r="CW614676" s="2195"/>
    </row>
    <row r="614700" spans="101:101">
      <c r="CW614700" s="2210"/>
    </row>
    <row r="614701" spans="101:101">
      <c r="CW614701" s="2195"/>
    </row>
    <row r="614725" spans="101:101">
      <c r="CW614725" s="2210"/>
    </row>
    <row r="614726" spans="101:101">
      <c r="CW614726" s="2195"/>
    </row>
    <row r="614750" spans="101:101">
      <c r="CW614750" s="2210"/>
    </row>
    <row r="614751" spans="101:101">
      <c r="CW614751" s="2195"/>
    </row>
    <row r="614775" spans="101:101">
      <c r="CW614775" s="2210"/>
    </row>
    <row r="614776" spans="101:101">
      <c r="CW614776" s="2195"/>
    </row>
    <row r="614800" spans="101:101">
      <c r="CW614800" s="2210"/>
    </row>
    <row r="614801" spans="101:101">
      <c r="CW614801" s="2195"/>
    </row>
    <row r="614825" spans="101:101">
      <c r="CW614825" s="2210"/>
    </row>
    <row r="614826" spans="101:101">
      <c r="CW614826" s="2195"/>
    </row>
    <row r="614850" spans="101:101">
      <c r="CW614850" s="2210"/>
    </row>
    <row r="614851" spans="101:101">
      <c r="CW614851" s="2195"/>
    </row>
    <row r="614875" spans="101:101">
      <c r="CW614875" s="2210"/>
    </row>
    <row r="614876" spans="101:101">
      <c r="CW614876" s="2195"/>
    </row>
    <row r="614900" spans="101:101">
      <c r="CW614900" s="2210"/>
    </row>
    <row r="614901" spans="101:101">
      <c r="CW614901" s="2195"/>
    </row>
    <row r="614925" spans="101:101">
      <c r="CW614925" s="2210"/>
    </row>
    <row r="614926" spans="101:101">
      <c r="CW614926" s="2195"/>
    </row>
    <row r="614950" spans="101:101">
      <c r="CW614950" s="2210"/>
    </row>
    <row r="614951" spans="101:101">
      <c r="CW614951" s="2195"/>
    </row>
    <row r="614975" spans="101:101">
      <c r="CW614975" s="2210"/>
    </row>
    <row r="614976" spans="101:101">
      <c r="CW614976" s="2195"/>
    </row>
    <row r="615000" spans="101:101">
      <c r="CW615000" s="2210"/>
    </row>
    <row r="615001" spans="101:101">
      <c r="CW615001" s="2195"/>
    </row>
    <row r="615025" spans="101:101">
      <c r="CW615025" s="2210"/>
    </row>
    <row r="615026" spans="101:101">
      <c r="CW615026" s="2195"/>
    </row>
    <row r="615050" spans="101:101">
      <c r="CW615050" s="2210"/>
    </row>
    <row r="615051" spans="101:101">
      <c r="CW615051" s="2195"/>
    </row>
    <row r="615075" spans="101:101">
      <c r="CW615075" s="2210"/>
    </row>
    <row r="615076" spans="101:101">
      <c r="CW615076" s="2195"/>
    </row>
    <row r="615100" spans="101:101">
      <c r="CW615100" s="2210"/>
    </row>
    <row r="615101" spans="101:101">
      <c r="CW615101" s="2195"/>
    </row>
    <row r="615125" spans="101:101">
      <c r="CW615125" s="2210"/>
    </row>
    <row r="615126" spans="101:101">
      <c r="CW615126" s="2195"/>
    </row>
    <row r="615150" spans="101:101">
      <c r="CW615150" s="2210"/>
    </row>
    <row r="615151" spans="101:101">
      <c r="CW615151" s="2195"/>
    </row>
    <row r="615175" spans="101:101">
      <c r="CW615175" s="2210"/>
    </row>
    <row r="615176" spans="101:101">
      <c r="CW615176" s="2195"/>
    </row>
    <row r="615200" spans="101:101">
      <c r="CW615200" s="2210"/>
    </row>
    <row r="615201" spans="101:101">
      <c r="CW615201" s="2195"/>
    </row>
    <row r="615225" spans="101:101">
      <c r="CW615225" s="2210"/>
    </row>
    <row r="615226" spans="101:101">
      <c r="CW615226" s="2195"/>
    </row>
    <row r="615250" spans="101:101">
      <c r="CW615250" s="2210"/>
    </row>
    <row r="615251" spans="101:101">
      <c r="CW615251" s="2195"/>
    </row>
    <row r="615275" spans="101:101">
      <c r="CW615275" s="2210"/>
    </row>
    <row r="615276" spans="101:101">
      <c r="CW615276" s="2195"/>
    </row>
    <row r="615300" spans="101:101">
      <c r="CW615300" s="2210"/>
    </row>
    <row r="615301" spans="101:101">
      <c r="CW615301" s="2195"/>
    </row>
    <row r="615325" spans="101:101">
      <c r="CW615325" s="2210"/>
    </row>
    <row r="615326" spans="101:101">
      <c r="CW615326" s="2195"/>
    </row>
    <row r="615350" spans="101:101">
      <c r="CW615350" s="2210"/>
    </row>
    <row r="615351" spans="101:101">
      <c r="CW615351" s="2195"/>
    </row>
    <row r="615375" spans="101:101">
      <c r="CW615375" s="2210"/>
    </row>
    <row r="615376" spans="101:101">
      <c r="CW615376" s="2195"/>
    </row>
    <row r="615400" spans="101:101">
      <c r="CW615400" s="2210"/>
    </row>
    <row r="615401" spans="101:101">
      <c r="CW615401" s="2195"/>
    </row>
    <row r="615425" spans="101:101">
      <c r="CW615425" s="2210"/>
    </row>
    <row r="615426" spans="101:101">
      <c r="CW615426" s="2195"/>
    </row>
    <row r="615450" spans="101:101">
      <c r="CW615450" s="2210"/>
    </row>
    <row r="615451" spans="101:101">
      <c r="CW615451" s="2195"/>
    </row>
    <row r="615475" spans="101:101">
      <c r="CW615475" s="2210"/>
    </row>
    <row r="615476" spans="101:101">
      <c r="CW615476" s="2195"/>
    </row>
    <row r="615500" spans="101:101">
      <c r="CW615500" s="2210"/>
    </row>
    <row r="615501" spans="101:101">
      <c r="CW615501" s="2195"/>
    </row>
    <row r="615525" spans="101:101">
      <c r="CW615525" s="2210"/>
    </row>
    <row r="615526" spans="101:101">
      <c r="CW615526" s="2195"/>
    </row>
    <row r="615550" spans="101:101">
      <c r="CW615550" s="2210"/>
    </row>
    <row r="615551" spans="101:101">
      <c r="CW615551" s="2195"/>
    </row>
    <row r="615575" spans="101:101">
      <c r="CW615575" s="2210"/>
    </row>
    <row r="615576" spans="101:101">
      <c r="CW615576" s="2195"/>
    </row>
    <row r="615600" spans="101:101">
      <c r="CW615600" s="2210"/>
    </row>
    <row r="615601" spans="101:101">
      <c r="CW615601" s="2195"/>
    </row>
    <row r="615625" spans="101:101">
      <c r="CW615625" s="2210"/>
    </row>
    <row r="615626" spans="101:101">
      <c r="CW615626" s="2195"/>
    </row>
    <row r="615650" spans="101:101">
      <c r="CW615650" s="2210"/>
    </row>
    <row r="615651" spans="101:101">
      <c r="CW615651" s="2195"/>
    </row>
    <row r="615675" spans="101:101">
      <c r="CW615675" s="2210"/>
    </row>
    <row r="615676" spans="101:101">
      <c r="CW615676" s="2195"/>
    </row>
    <row r="615700" spans="101:101">
      <c r="CW615700" s="2210"/>
    </row>
    <row r="615701" spans="101:101">
      <c r="CW615701" s="2195"/>
    </row>
    <row r="615725" spans="101:101">
      <c r="CW615725" s="2210"/>
    </row>
    <row r="615726" spans="101:101">
      <c r="CW615726" s="2195"/>
    </row>
    <row r="615750" spans="101:101">
      <c r="CW615750" s="2210"/>
    </row>
    <row r="615751" spans="101:101">
      <c r="CW615751" s="2195"/>
    </row>
    <row r="615775" spans="101:101">
      <c r="CW615775" s="2210"/>
    </row>
    <row r="615776" spans="101:101">
      <c r="CW615776" s="2195"/>
    </row>
    <row r="615800" spans="101:101">
      <c r="CW615800" s="2210"/>
    </row>
    <row r="615801" spans="101:101">
      <c r="CW615801" s="2195"/>
    </row>
    <row r="615825" spans="101:101">
      <c r="CW615825" s="2210"/>
    </row>
    <row r="615826" spans="101:101">
      <c r="CW615826" s="2195"/>
    </row>
    <row r="615850" spans="101:101">
      <c r="CW615850" s="2210"/>
    </row>
    <row r="615851" spans="101:101">
      <c r="CW615851" s="2195"/>
    </row>
    <row r="615875" spans="101:101">
      <c r="CW615875" s="2210"/>
    </row>
    <row r="615876" spans="101:101">
      <c r="CW615876" s="2195"/>
    </row>
    <row r="615900" spans="101:101">
      <c r="CW615900" s="2210"/>
    </row>
    <row r="615901" spans="101:101">
      <c r="CW615901" s="2195"/>
    </row>
    <row r="615925" spans="101:101">
      <c r="CW615925" s="2210"/>
    </row>
    <row r="615926" spans="101:101">
      <c r="CW615926" s="2195"/>
    </row>
    <row r="615950" spans="101:101">
      <c r="CW615950" s="2210"/>
    </row>
    <row r="615951" spans="101:101">
      <c r="CW615951" s="2195"/>
    </row>
    <row r="615975" spans="101:101">
      <c r="CW615975" s="2210"/>
    </row>
    <row r="615976" spans="101:101">
      <c r="CW615976" s="2195"/>
    </row>
    <row r="616000" spans="101:101">
      <c r="CW616000" s="2210"/>
    </row>
    <row r="616001" spans="101:101">
      <c r="CW616001" s="2195"/>
    </row>
    <row r="616025" spans="101:101">
      <c r="CW616025" s="2210"/>
    </row>
    <row r="616026" spans="101:101">
      <c r="CW616026" s="2195"/>
    </row>
    <row r="616050" spans="101:101">
      <c r="CW616050" s="2210"/>
    </row>
    <row r="616051" spans="101:101">
      <c r="CW616051" s="2195"/>
    </row>
    <row r="616075" spans="101:101">
      <c r="CW616075" s="2210"/>
    </row>
    <row r="616076" spans="101:101">
      <c r="CW616076" s="2195"/>
    </row>
    <row r="616100" spans="101:101">
      <c r="CW616100" s="2210"/>
    </row>
    <row r="616101" spans="101:101">
      <c r="CW616101" s="2195"/>
    </row>
    <row r="616125" spans="101:101">
      <c r="CW616125" s="2210"/>
    </row>
    <row r="616126" spans="101:101">
      <c r="CW616126" s="2195"/>
    </row>
    <row r="616150" spans="101:101">
      <c r="CW616150" s="2210"/>
    </row>
    <row r="616151" spans="101:101">
      <c r="CW616151" s="2195"/>
    </row>
    <row r="616175" spans="101:101">
      <c r="CW616175" s="2210"/>
    </row>
    <row r="616176" spans="101:101">
      <c r="CW616176" s="2195"/>
    </row>
    <row r="616200" spans="101:101">
      <c r="CW616200" s="2210"/>
    </row>
    <row r="616201" spans="101:101">
      <c r="CW616201" s="2195"/>
    </row>
    <row r="616225" spans="101:101">
      <c r="CW616225" s="2210"/>
    </row>
    <row r="616226" spans="101:101">
      <c r="CW616226" s="2195"/>
    </row>
    <row r="616250" spans="101:101">
      <c r="CW616250" s="2210"/>
    </row>
    <row r="616251" spans="101:101">
      <c r="CW616251" s="2195"/>
    </row>
    <row r="616275" spans="101:101">
      <c r="CW616275" s="2210"/>
    </row>
    <row r="616276" spans="101:101">
      <c r="CW616276" s="2195"/>
    </row>
    <row r="616300" spans="101:101">
      <c r="CW616300" s="2210"/>
    </row>
    <row r="616301" spans="101:101">
      <c r="CW616301" s="2195"/>
    </row>
    <row r="616325" spans="101:101">
      <c r="CW616325" s="2210"/>
    </row>
    <row r="616326" spans="101:101">
      <c r="CW616326" s="2195"/>
    </row>
    <row r="616350" spans="101:101">
      <c r="CW616350" s="2210"/>
    </row>
    <row r="616351" spans="101:101">
      <c r="CW616351" s="2195"/>
    </row>
    <row r="616375" spans="101:101">
      <c r="CW616375" s="2210"/>
    </row>
    <row r="616376" spans="101:101">
      <c r="CW616376" s="2195"/>
    </row>
    <row r="616400" spans="101:101">
      <c r="CW616400" s="2210"/>
    </row>
    <row r="616401" spans="101:101">
      <c r="CW616401" s="2195"/>
    </row>
    <row r="616425" spans="101:101">
      <c r="CW616425" s="2210"/>
    </row>
    <row r="616426" spans="101:101">
      <c r="CW616426" s="2195"/>
    </row>
    <row r="616450" spans="101:101">
      <c r="CW616450" s="2210"/>
    </row>
    <row r="616451" spans="101:101">
      <c r="CW616451" s="2195"/>
    </row>
    <row r="616475" spans="101:101">
      <c r="CW616475" s="2210"/>
    </row>
    <row r="616476" spans="101:101">
      <c r="CW616476" s="2195"/>
    </row>
    <row r="616500" spans="101:101">
      <c r="CW616500" s="2210"/>
    </row>
    <row r="616501" spans="101:101">
      <c r="CW616501" s="2195"/>
    </row>
    <row r="616525" spans="101:101">
      <c r="CW616525" s="2210"/>
    </row>
    <row r="616526" spans="101:101">
      <c r="CW616526" s="2195"/>
    </row>
    <row r="616550" spans="101:101">
      <c r="CW616550" s="2210"/>
    </row>
    <row r="616551" spans="101:101">
      <c r="CW616551" s="2195"/>
    </row>
    <row r="616575" spans="101:101">
      <c r="CW616575" s="2210"/>
    </row>
    <row r="616576" spans="101:101">
      <c r="CW616576" s="2195"/>
    </row>
    <row r="616600" spans="101:101">
      <c r="CW616600" s="2210"/>
    </row>
    <row r="616601" spans="101:101">
      <c r="CW616601" s="2195"/>
    </row>
    <row r="616625" spans="101:101">
      <c r="CW616625" s="2210"/>
    </row>
    <row r="616626" spans="101:101">
      <c r="CW616626" s="2195"/>
    </row>
    <row r="616650" spans="101:101">
      <c r="CW616650" s="2210"/>
    </row>
    <row r="616651" spans="101:101">
      <c r="CW616651" s="2195"/>
    </row>
    <row r="616675" spans="101:101">
      <c r="CW616675" s="2210"/>
    </row>
    <row r="616676" spans="101:101">
      <c r="CW616676" s="2195"/>
    </row>
    <row r="616700" spans="101:101">
      <c r="CW616700" s="2210"/>
    </row>
    <row r="616701" spans="101:101">
      <c r="CW616701" s="2195"/>
    </row>
    <row r="616725" spans="101:101">
      <c r="CW616725" s="2210"/>
    </row>
    <row r="616726" spans="101:101">
      <c r="CW616726" s="2195"/>
    </row>
    <row r="616750" spans="101:101">
      <c r="CW616750" s="2210"/>
    </row>
    <row r="616751" spans="101:101">
      <c r="CW616751" s="2195"/>
    </row>
    <row r="616775" spans="101:101">
      <c r="CW616775" s="2210"/>
    </row>
    <row r="616776" spans="101:101">
      <c r="CW616776" s="2195"/>
    </row>
    <row r="616800" spans="101:101">
      <c r="CW616800" s="2210"/>
    </row>
    <row r="616801" spans="101:101">
      <c r="CW616801" s="2195"/>
    </row>
    <row r="616825" spans="101:101">
      <c r="CW616825" s="2210"/>
    </row>
    <row r="616826" spans="101:101">
      <c r="CW616826" s="2195"/>
    </row>
    <row r="616850" spans="101:101">
      <c r="CW616850" s="2210"/>
    </row>
    <row r="616851" spans="101:101">
      <c r="CW616851" s="2195"/>
    </row>
    <row r="616875" spans="101:101">
      <c r="CW616875" s="2210"/>
    </row>
    <row r="616876" spans="101:101">
      <c r="CW616876" s="2195"/>
    </row>
    <row r="616900" spans="101:101">
      <c r="CW616900" s="2210"/>
    </row>
    <row r="616901" spans="101:101">
      <c r="CW616901" s="2195"/>
    </row>
    <row r="616925" spans="101:101">
      <c r="CW616925" s="2210"/>
    </row>
    <row r="616926" spans="101:101">
      <c r="CW616926" s="2195"/>
    </row>
    <row r="616950" spans="101:101">
      <c r="CW616950" s="2210"/>
    </row>
    <row r="616951" spans="101:101">
      <c r="CW616951" s="2195"/>
    </row>
    <row r="616975" spans="101:101">
      <c r="CW616975" s="2210"/>
    </row>
    <row r="616976" spans="101:101">
      <c r="CW616976" s="2195"/>
    </row>
    <row r="617000" spans="101:101">
      <c r="CW617000" s="2210"/>
    </row>
    <row r="617001" spans="101:101">
      <c r="CW617001" s="2195"/>
    </row>
    <row r="617025" spans="101:101">
      <c r="CW617025" s="2210"/>
    </row>
    <row r="617026" spans="101:101">
      <c r="CW617026" s="2195"/>
    </row>
    <row r="617050" spans="101:101">
      <c r="CW617050" s="2210"/>
    </row>
    <row r="617051" spans="101:101">
      <c r="CW617051" s="2195"/>
    </row>
    <row r="617075" spans="101:101">
      <c r="CW617075" s="2210"/>
    </row>
    <row r="617076" spans="101:101">
      <c r="CW617076" s="2195"/>
    </row>
    <row r="617100" spans="101:101">
      <c r="CW617100" s="2210"/>
    </row>
    <row r="617101" spans="101:101">
      <c r="CW617101" s="2195"/>
    </row>
    <row r="617125" spans="101:101">
      <c r="CW617125" s="2210"/>
    </row>
    <row r="617126" spans="101:101">
      <c r="CW617126" s="2195"/>
    </row>
    <row r="617150" spans="101:101">
      <c r="CW617150" s="2210"/>
    </row>
    <row r="617151" spans="101:101">
      <c r="CW617151" s="2195"/>
    </row>
    <row r="617175" spans="101:101">
      <c r="CW617175" s="2210"/>
    </row>
    <row r="617176" spans="101:101">
      <c r="CW617176" s="2195"/>
    </row>
    <row r="617200" spans="101:101">
      <c r="CW617200" s="2210"/>
    </row>
    <row r="617201" spans="101:101">
      <c r="CW617201" s="2195"/>
    </row>
    <row r="617225" spans="101:101">
      <c r="CW617225" s="2210"/>
    </row>
    <row r="617226" spans="101:101">
      <c r="CW617226" s="2195"/>
    </row>
    <row r="617250" spans="101:101">
      <c r="CW617250" s="2210"/>
    </row>
    <row r="617251" spans="101:101">
      <c r="CW617251" s="2195"/>
    </row>
    <row r="617275" spans="101:101">
      <c r="CW617275" s="2210"/>
    </row>
    <row r="617276" spans="101:101">
      <c r="CW617276" s="2195"/>
    </row>
    <row r="617300" spans="101:101">
      <c r="CW617300" s="2210"/>
    </row>
    <row r="617301" spans="101:101">
      <c r="CW617301" s="2195"/>
    </row>
    <row r="617325" spans="101:101">
      <c r="CW617325" s="2210"/>
    </row>
    <row r="617326" spans="101:101">
      <c r="CW617326" s="2195"/>
    </row>
    <row r="617350" spans="101:101">
      <c r="CW617350" s="2210"/>
    </row>
    <row r="617351" spans="101:101">
      <c r="CW617351" s="2195"/>
    </row>
    <row r="617375" spans="101:101">
      <c r="CW617375" s="2210"/>
    </row>
    <row r="617376" spans="101:101">
      <c r="CW617376" s="2195"/>
    </row>
    <row r="617400" spans="101:101">
      <c r="CW617400" s="2210"/>
    </row>
    <row r="617401" spans="101:101">
      <c r="CW617401" s="2195"/>
    </row>
    <row r="617425" spans="101:101">
      <c r="CW617425" s="2210"/>
    </row>
    <row r="617426" spans="101:101">
      <c r="CW617426" s="2195"/>
    </row>
    <row r="617450" spans="101:101">
      <c r="CW617450" s="2210"/>
    </row>
    <row r="617451" spans="101:101">
      <c r="CW617451" s="2195"/>
    </row>
    <row r="617475" spans="101:101">
      <c r="CW617475" s="2210"/>
    </row>
    <row r="617476" spans="101:101">
      <c r="CW617476" s="2195"/>
    </row>
    <row r="617500" spans="101:101">
      <c r="CW617500" s="2210"/>
    </row>
    <row r="617501" spans="101:101">
      <c r="CW617501" s="2195"/>
    </row>
    <row r="617525" spans="101:101">
      <c r="CW617525" s="2210"/>
    </row>
    <row r="617526" spans="101:101">
      <c r="CW617526" s="2195"/>
    </row>
    <row r="617550" spans="101:101">
      <c r="CW617550" s="2210"/>
    </row>
    <row r="617551" spans="101:101">
      <c r="CW617551" s="2195"/>
    </row>
    <row r="617575" spans="101:101">
      <c r="CW617575" s="2210"/>
    </row>
    <row r="617576" spans="101:101">
      <c r="CW617576" s="2195"/>
    </row>
    <row r="617600" spans="101:101">
      <c r="CW617600" s="2210"/>
    </row>
    <row r="617601" spans="101:101">
      <c r="CW617601" s="2195"/>
    </row>
    <row r="617625" spans="101:101">
      <c r="CW617625" s="2210"/>
    </row>
    <row r="617626" spans="101:101">
      <c r="CW617626" s="2195"/>
    </row>
    <row r="617650" spans="101:101">
      <c r="CW617650" s="2210"/>
    </row>
    <row r="617651" spans="101:101">
      <c r="CW617651" s="2195"/>
    </row>
    <row r="617675" spans="101:101">
      <c r="CW617675" s="2210"/>
    </row>
    <row r="617676" spans="101:101">
      <c r="CW617676" s="2195"/>
    </row>
    <row r="617700" spans="101:101">
      <c r="CW617700" s="2210"/>
    </row>
    <row r="617701" spans="101:101">
      <c r="CW617701" s="2195"/>
    </row>
    <row r="617725" spans="101:101">
      <c r="CW617725" s="2210"/>
    </row>
    <row r="617726" spans="101:101">
      <c r="CW617726" s="2195"/>
    </row>
    <row r="617750" spans="101:101">
      <c r="CW617750" s="2210"/>
    </row>
    <row r="617751" spans="101:101">
      <c r="CW617751" s="2195"/>
    </row>
    <row r="617775" spans="101:101">
      <c r="CW617775" s="2210"/>
    </row>
    <row r="617776" spans="101:101">
      <c r="CW617776" s="2195"/>
    </row>
    <row r="617800" spans="101:101">
      <c r="CW617800" s="2210"/>
    </row>
    <row r="617801" spans="101:101">
      <c r="CW617801" s="2195"/>
    </row>
    <row r="617825" spans="101:101">
      <c r="CW617825" s="2210"/>
    </row>
    <row r="617826" spans="101:101">
      <c r="CW617826" s="2195"/>
    </row>
    <row r="617850" spans="101:101">
      <c r="CW617850" s="2210"/>
    </row>
    <row r="617851" spans="101:101">
      <c r="CW617851" s="2195"/>
    </row>
    <row r="617875" spans="101:101">
      <c r="CW617875" s="2210"/>
    </row>
    <row r="617876" spans="101:101">
      <c r="CW617876" s="2195"/>
    </row>
    <row r="617900" spans="101:101">
      <c r="CW617900" s="2210"/>
    </row>
    <row r="617901" spans="101:101">
      <c r="CW617901" s="2195"/>
    </row>
    <row r="617925" spans="101:101">
      <c r="CW617925" s="2210"/>
    </row>
    <row r="617926" spans="101:101">
      <c r="CW617926" s="2195"/>
    </row>
    <row r="617950" spans="101:101">
      <c r="CW617950" s="2210"/>
    </row>
    <row r="617951" spans="101:101">
      <c r="CW617951" s="2195"/>
    </row>
    <row r="617975" spans="101:101">
      <c r="CW617975" s="2210"/>
    </row>
    <row r="617976" spans="101:101">
      <c r="CW617976" s="2195"/>
    </row>
    <row r="618000" spans="101:101">
      <c r="CW618000" s="2210"/>
    </row>
    <row r="618001" spans="101:101">
      <c r="CW618001" s="2195"/>
    </row>
    <row r="618025" spans="101:101">
      <c r="CW618025" s="2210"/>
    </row>
    <row r="618026" spans="101:101">
      <c r="CW618026" s="2195"/>
    </row>
    <row r="618050" spans="101:101">
      <c r="CW618050" s="2210"/>
    </row>
    <row r="618051" spans="101:101">
      <c r="CW618051" s="2195"/>
    </row>
    <row r="618075" spans="101:101">
      <c r="CW618075" s="2210"/>
    </row>
    <row r="618076" spans="101:101">
      <c r="CW618076" s="2195"/>
    </row>
    <row r="618100" spans="101:101">
      <c r="CW618100" s="2210"/>
    </row>
    <row r="618101" spans="101:101">
      <c r="CW618101" s="2195"/>
    </row>
    <row r="618125" spans="101:101">
      <c r="CW618125" s="2210"/>
    </row>
    <row r="618126" spans="101:101">
      <c r="CW618126" s="2195"/>
    </row>
    <row r="618150" spans="101:101">
      <c r="CW618150" s="2210"/>
    </row>
    <row r="618151" spans="101:101">
      <c r="CW618151" s="2195"/>
    </row>
    <row r="618175" spans="101:101">
      <c r="CW618175" s="2210"/>
    </row>
    <row r="618176" spans="101:101">
      <c r="CW618176" s="2195"/>
    </row>
    <row r="618200" spans="101:101">
      <c r="CW618200" s="2210"/>
    </row>
    <row r="618201" spans="101:101">
      <c r="CW618201" s="2195"/>
    </row>
    <row r="618225" spans="101:101">
      <c r="CW618225" s="2210"/>
    </row>
    <row r="618226" spans="101:101">
      <c r="CW618226" s="2195"/>
    </row>
    <row r="618250" spans="101:101">
      <c r="CW618250" s="2210"/>
    </row>
    <row r="618251" spans="101:101">
      <c r="CW618251" s="2195"/>
    </row>
    <row r="618275" spans="101:101">
      <c r="CW618275" s="2210"/>
    </row>
    <row r="618276" spans="101:101">
      <c r="CW618276" s="2195"/>
    </row>
    <row r="618300" spans="101:101">
      <c r="CW618300" s="2210"/>
    </row>
    <row r="618301" spans="101:101">
      <c r="CW618301" s="2195"/>
    </row>
    <row r="618325" spans="101:101">
      <c r="CW618325" s="2210"/>
    </row>
    <row r="618326" spans="101:101">
      <c r="CW618326" s="2195"/>
    </row>
    <row r="618350" spans="101:101">
      <c r="CW618350" s="2210"/>
    </row>
    <row r="618351" spans="101:101">
      <c r="CW618351" s="2195"/>
    </row>
    <row r="618375" spans="101:101">
      <c r="CW618375" s="2210"/>
    </row>
    <row r="618376" spans="101:101">
      <c r="CW618376" s="2195"/>
    </row>
    <row r="618400" spans="101:101">
      <c r="CW618400" s="2210"/>
    </row>
    <row r="618401" spans="101:101">
      <c r="CW618401" s="2195"/>
    </row>
    <row r="618425" spans="101:101">
      <c r="CW618425" s="2210"/>
    </row>
    <row r="618426" spans="101:101">
      <c r="CW618426" s="2195"/>
    </row>
    <row r="618450" spans="101:101">
      <c r="CW618450" s="2210"/>
    </row>
    <row r="618451" spans="101:101">
      <c r="CW618451" s="2195"/>
    </row>
    <row r="618475" spans="101:101">
      <c r="CW618475" s="2210"/>
    </row>
    <row r="618476" spans="101:101">
      <c r="CW618476" s="2195"/>
    </row>
    <row r="618500" spans="101:101">
      <c r="CW618500" s="2210"/>
    </row>
    <row r="618501" spans="101:101">
      <c r="CW618501" s="2195"/>
    </row>
    <row r="618525" spans="101:101">
      <c r="CW618525" s="2210"/>
    </row>
    <row r="618526" spans="101:101">
      <c r="CW618526" s="2195"/>
    </row>
    <row r="618550" spans="101:101">
      <c r="CW618550" s="2210"/>
    </row>
    <row r="618551" spans="101:101">
      <c r="CW618551" s="2195"/>
    </row>
    <row r="618575" spans="101:101">
      <c r="CW618575" s="2210"/>
    </row>
    <row r="618576" spans="101:101">
      <c r="CW618576" s="2195"/>
    </row>
    <row r="618600" spans="101:101">
      <c r="CW618600" s="2210"/>
    </row>
    <row r="618601" spans="101:101">
      <c r="CW618601" s="2195"/>
    </row>
    <row r="618625" spans="101:101">
      <c r="CW618625" s="2210"/>
    </row>
    <row r="618626" spans="101:101">
      <c r="CW618626" s="2195"/>
    </row>
    <row r="618650" spans="101:101">
      <c r="CW618650" s="2210"/>
    </row>
    <row r="618651" spans="101:101">
      <c r="CW618651" s="2195"/>
    </row>
    <row r="618675" spans="101:101">
      <c r="CW618675" s="2210"/>
    </row>
    <row r="618676" spans="101:101">
      <c r="CW618676" s="2195"/>
    </row>
    <row r="618700" spans="101:101">
      <c r="CW618700" s="2210"/>
    </row>
    <row r="618701" spans="101:101">
      <c r="CW618701" s="2195"/>
    </row>
    <row r="618725" spans="101:101">
      <c r="CW618725" s="2210"/>
    </row>
    <row r="618726" spans="101:101">
      <c r="CW618726" s="2195"/>
    </row>
    <row r="618750" spans="101:101">
      <c r="CW618750" s="2210"/>
    </row>
    <row r="618751" spans="101:101">
      <c r="CW618751" s="2195"/>
    </row>
    <row r="618775" spans="101:101">
      <c r="CW618775" s="2210"/>
    </row>
    <row r="618776" spans="101:101">
      <c r="CW618776" s="2195"/>
    </row>
    <row r="618800" spans="101:101">
      <c r="CW618800" s="2210"/>
    </row>
    <row r="618801" spans="101:101">
      <c r="CW618801" s="2195"/>
    </row>
    <row r="618825" spans="101:101">
      <c r="CW618825" s="2210"/>
    </row>
    <row r="618826" spans="101:101">
      <c r="CW618826" s="2195"/>
    </row>
    <row r="618850" spans="101:101">
      <c r="CW618850" s="2210"/>
    </row>
    <row r="618851" spans="101:101">
      <c r="CW618851" s="2195"/>
    </row>
    <row r="618875" spans="101:101">
      <c r="CW618875" s="2210"/>
    </row>
    <row r="618876" spans="101:101">
      <c r="CW618876" s="2195"/>
    </row>
    <row r="618900" spans="101:101">
      <c r="CW618900" s="2210"/>
    </row>
    <row r="618901" spans="101:101">
      <c r="CW618901" s="2195"/>
    </row>
    <row r="618925" spans="101:101">
      <c r="CW618925" s="2210"/>
    </row>
    <row r="618926" spans="101:101">
      <c r="CW618926" s="2195"/>
    </row>
    <row r="618950" spans="101:101">
      <c r="CW618950" s="2210"/>
    </row>
    <row r="618951" spans="101:101">
      <c r="CW618951" s="2195"/>
    </row>
    <row r="618975" spans="101:101">
      <c r="CW618975" s="2210"/>
    </row>
    <row r="618976" spans="101:101">
      <c r="CW618976" s="2195"/>
    </row>
    <row r="619000" spans="101:101">
      <c r="CW619000" s="2210"/>
    </row>
    <row r="619001" spans="101:101">
      <c r="CW619001" s="2195"/>
    </row>
    <row r="619025" spans="101:101">
      <c r="CW619025" s="2210"/>
    </row>
    <row r="619026" spans="101:101">
      <c r="CW619026" s="2195"/>
    </row>
    <row r="619050" spans="101:101">
      <c r="CW619050" s="2210"/>
    </row>
    <row r="619051" spans="101:101">
      <c r="CW619051" s="2195"/>
    </row>
    <row r="619075" spans="101:101">
      <c r="CW619075" s="2210"/>
    </row>
    <row r="619076" spans="101:101">
      <c r="CW619076" s="2195"/>
    </row>
    <row r="619100" spans="101:101">
      <c r="CW619100" s="2210"/>
    </row>
    <row r="619101" spans="101:101">
      <c r="CW619101" s="2195"/>
    </row>
    <row r="619125" spans="101:101">
      <c r="CW619125" s="2210"/>
    </row>
    <row r="619126" spans="101:101">
      <c r="CW619126" s="2195"/>
    </row>
    <row r="619150" spans="101:101">
      <c r="CW619150" s="2210"/>
    </row>
    <row r="619151" spans="101:101">
      <c r="CW619151" s="2195"/>
    </row>
    <row r="619175" spans="101:101">
      <c r="CW619175" s="2210"/>
    </row>
    <row r="619176" spans="101:101">
      <c r="CW619176" s="2195"/>
    </row>
    <row r="619200" spans="101:101">
      <c r="CW619200" s="2210"/>
    </row>
    <row r="619201" spans="101:101">
      <c r="CW619201" s="2195"/>
    </row>
    <row r="619225" spans="101:101">
      <c r="CW619225" s="2210"/>
    </row>
    <row r="619226" spans="101:101">
      <c r="CW619226" s="2195"/>
    </row>
    <row r="619250" spans="101:101">
      <c r="CW619250" s="2210"/>
    </row>
    <row r="619251" spans="101:101">
      <c r="CW619251" s="2195"/>
    </row>
    <row r="619275" spans="101:101">
      <c r="CW619275" s="2210"/>
    </row>
    <row r="619276" spans="101:101">
      <c r="CW619276" s="2195"/>
    </row>
    <row r="619300" spans="101:101">
      <c r="CW619300" s="2210"/>
    </row>
    <row r="619301" spans="101:101">
      <c r="CW619301" s="2195"/>
    </row>
    <row r="619325" spans="101:101">
      <c r="CW619325" s="2210"/>
    </row>
    <row r="619326" spans="101:101">
      <c r="CW619326" s="2195"/>
    </row>
    <row r="619350" spans="101:101">
      <c r="CW619350" s="2210"/>
    </row>
    <row r="619351" spans="101:101">
      <c r="CW619351" s="2195"/>
    </row>
    <row r="619375" spans="101:101">
      <c r="CW619375" s="2210"/>
    </row>
    <row r="619376" spans="101:101">
      <c r="CW619376" s="2195"/>
    </row>
    <row r="619400" spans="101:101">
      <c r="CW619400" s="2210"/>
    </row>
    <row r="619401" spans="101:101">
      <c r="CW619401" s="2195"/>
    </row>
    <row r="619425" spans="101:101">
      <c r="CW619425" s="2210"/>
    </row>
    <row r="619426" spans="101:101">
      <c r="CW619426" s="2195"/>
    </row>
    <row r="619450" spans="101:101">
      <c r="CW619450" s="2210"/>
    </row>
    <row r="619451" spans="101:101">
      <c r="CW619451" s="2195"/>
    </row>
    <row r="619475" spans="101:101">
      <c r="CW619475" s="2210"/>
    </row>
    <row r="619476" spans="101:101">
      <c r="CW619476" s="2195"/>
    </row>
    <row r="619500" spans="101:101">
      <c r="CW619500" s="2210"/>
    </row>
    <row r="619501" spans="101:101">
      <c r="CW619501" s="2195"/>
    </row>
    <row r="619525" spans="101:101">
      <c r="CW619525" s="2210"/>
    </row>
    <row r="619526" spans="101:101">
      <c r="CW619526" s="2195"/>
    </row>
    <row r="619550" spans="101:101">
      <c r="CW619550" s="2210"/>
    </row>
    <row r="619551" spans="101:101">
      <c r="CW619551" s="2195"/>
    </row>
    <row r="619575" spans="101:101">
      <c r="CW619575" s="2210"/>
    </row>
    <row r="619576" spans="101:101">
      <c r="CW619576" s="2195"/>
    </row>
    <row r="619600" spans="101:101">
      <c r="CW619600" s="2210"/>
    </row>
    <row r="619601" spans="101:101">
      <c r="CW619601" s="2195"/>
    </row>
    <row r="619625" spans="101:101">
      <c r="CW619625" s="2210"/>
    </row>
    <row r="619626" spans="101:101">
      <c r="CW619626" s="2195"/>
    </row>
    <row r="619650" spans="101:101">
      <c r="CW619650" s="2210"/>
    </row>
    <row r="619651" spans="101:101">
      <c r="CW619651" s="2195"/>
    </row>
    <row r="619675" spans="101:101">
      <c r="CW619675" s="2210"/>
    </row>
    <row r="619676" spans="101:101">
      <c r="CW619676" s="2195"/>
    </row>
    <row r="619700" spans="101:101">
      <c r="CW619700" s="2210"/>
    </row>
    <row r="619701" spans="101:101">
      <c r="CW619701" s="2195"/>
    </row>
    <row r="619725" spans="101:101">
      <c r="CW619725" s="2210"/>
    </row>
    <row r="619726" spans="101:101">
      <c r="CW619726" s="2195"/>
    </row>
    <row r="619750" spans="101:101">
      <c r="CW619750" s="2210"/>
    </row>
    <row r="619751" spans="101:101">
      <c r="CW619751" s="2195"/>
    </row>
    <row r="619775" spans="101:101">
      <c r="CW619775" s="2210"/>
    </row>
    <row r="619776" spans="101:101">
      <c r="CW619776" s="2195"/>
    </row>
    <row r="619800" spans="101:101">
      <c r="CW619800" s="2210"/>
    </row>
    <row r="619801" spans="101:101">
      <c r="CW619801" s="2195"/>
    </row>
    <row r="619825" spans="101:101">
      <c r="CW619825" s="2210"/>
    </row>
    <row r="619826" spans="101:101">
      <c r="CW619826" s="2195"/>
    </row>
    <row r="619850" spans="101:101">
      <c r="CW619850" s="2210"/>
    </row>
    <row r="619851" spans="101:101">
      <c r="CW619851" s="2195"/>
    </row>
    <row r="619875" spans="101:101">
      <c r="CW619875" s="2210"/>
    </row>
    <row r="619876" spans="101:101">
      <c r="CW619876" s="2195"/>
    </row>
    <row r="619900" spans="101:101">
      <c r="CW619900" s="2210"/>
    </row>
    <row r="619901" spans="101:101">
      <c r="CW619901" s="2195"/>
    </row>
    <row r="619925" spans="101:101">
      <c r="CW619925" s="2210"/>
    </row>
    <row r="619926" spans="101:101">
      <c r="CW619926" s="2195"/>
    </row>
    <row r="619950" spans="101:101">
      <c r="CW619950" s="2210"/>
    </row>
    <row r="619951" spans="101:101">
      <c r="CW619951" s="2195"/>
    </row>
    <row r="619975" spans="101:101">
      <c r="CW619975" s="2210"/>
    </row>
    <row r="619976" spans="101:101">
      <c r="CW619976" s="2195"/>
    </row>
    <row r="620000" spans="101:101">
      <c r="CW620000" s="2210"/>
    </row>
    <row r="620001" spans="101:101">
      <c r="CW620001" s="2195"/>
    </row>
    <row r="620025" spans="101:101">
      <c r="CW620025" s="2210"/>
    </row>
    <row r="620026" spans="101:101">
      <c r="CW620026" s="2195"/>
    </row>
    <row r="620050" spans="101:101">
      <c r="CW620050" s="2210"/>
    </row>
    <row r="620051" spans="101:101">
      <c r="CW620051" s="2195"/>
    </row>
    <row r="620075" spans="101:101">
      <c r="CW620075" s="2210"/>
    </row>
    <row r="620076" spans="101:101">
      <c r="CW620076" s="2195"/>
    </row>
    <row r="620100" spans="101:101">
      <c r="CW620100" s="2210"/>
    </row>
    <row r="620101" spans="101:101">
      <c r="CW620101" s="2195"/>
    </row>
    <row r="620125" spans="101:101">
      <c r="CW620125" s="2210"/>
    </row>
    <row r="620126" spans="101:101">
      <c r="CW620126" s="2195"/>
    </row>
    <row r="620150" spans="101:101">
      <c r="CW620150" s="2210"/>
    </row>
    <row r="620151" spans="101:101">
      <c r="CW620151" s="2195"/>
    </row>
    <row r="620175" spans="101:101">
      <c r="CW620175" s="2210"/>
    </row>
    <row r="620176" spans="101:101">
      <c r="CW620176" s="2195"/>
    </row>
    <row r="620200" spans="101:101">
      <c r="CW620200" s="2210"/>
    </row>
    <row r="620201" spans="101:101">
      <c r="CW620201" s="2195"/>
    </row>
    <row r="620225" spans="101:101">
      <c r="CW620225" s="2210"/>
    </row>
    <row r="620226" spans="101:101">
      <c r="CW620226" s="2195"/>
    </row>
    <row r="620250" spans="101:101">
      <c r="CW620250" s="2210"/>
    </row>
    <row r="620251" spans="101:101">
      <c r="CW620251" s="2195"/>
    </row>
    <row r="620275" spans="101:101">
      <c r="CW620275" s="2210"/>
    </row>
    <row r="620276" spans="101:101">
      <c r="CW620276" s="2195"/>
    </row>
    <row r="620300" spans="101:101">
      <c r="CW620300" s="2210"/>
    </row>
    <row r="620301" spans="101:101">
      <c r="CW620301" s="2195"/>
    </row>
    <row r="620325" spans="101:101">
      <c r="CW620325" s="2210"/>
    </row>
    <row r="620326" spans="101:101">
      <c r="CW620326" s="2195"/>
    </row>
    <row r="620350" spans="101:101">
      <c r="CW620350" s="2210"/>
    </row>
    <row r="620351" spans="101:101">
      <c r="CW620351" s="2195"/>
    </row>
    <row r="620375" spans="101:101">
      <c r="CW620375" s="2210"/>
    </row>
    <row r="620376" spans="101:101">
      <c r="CW620376" s="2195"/>
    </row>
    <row r="620400" spans="101:101">
      <c r="CW620400" s="2210"/>
    </row>
    <row r="620401" spans="101:101">
      <c r="CW620401" s="2195"/>
    </row>
    <row r="620425" spans="101:101">
      <c r="CW620425" s="2210"/>
    </row>
    <row r="620426" spans="101:101">
      <c r="CW620426" s="2195"/>
    </row>
    <row r="620450" spans="101:101">
      <c r="CW620450" s="2210"/>
    </row>
    <row r="620451" spans="101:101">
      <c r="CW620451" s="2195"/>
    </row>
    <row r="620475" spans="101:101">
      <c r="CW620475" s="2210"/>
    </row>
    <row r="620476" spans="101:101">
      <c r="CW620476" s="2195"/>
    </row>
    <row r="620500" spans="101:101">
      <c r="CW620500" s="2210"/>
    </row>
    <row r="620501" spans="101:101">
      <c r="CW620501" s="2195"/>
    </row>
    <row r="620525" spans="101:101">
      <c r="CW620525" s="2210"/>
    </row>
    <row r="620526" spans="101:101">
      <c r="CW620526" s="2195"/>
    </row>
    <row r="620550" spans="101:101">
      <c r="CW620550" s="2210"/>
    </row>
    <row r="620551" spans="101:101">
      <c r="CW620551" s="2195"/>
    </row>
    <row r="620575" spans="101:101">
      <c r="CW620575" s="2210"/>
    </row>
    <row r="620576" spans="101:101">
      <c r="CW620576" s="2195"/>
    </row>
    <row r="620600" spans="101:101">
      <c r="CW620600" s="2210"/>
    </row>
    <row r="620601" spans="101:101">
      <c r="CW620601" s="2195"/>
    </row>
    <row r="620625" spans="101:101">
      <c r="CW620625" s="2210"/>
    </row>
    <row r="620626" spans="101:101">
      <c r="CW620626" s="2195"/>
    </row>
    <row r="620650" spans="101:101">
      <c r="CW620650" s="2210"/>
    </row>
    <row r="620651" spans="101:101">
      <c r="CW620651" s="2195"/>
    </row>
    <row r="620675" spans="101:101">
      <c r="CW620675" s="2210"/>
    </row>
    <row r="620676" spans="101:101">
      <c r="CW620676" s="2195"/>
    </row>
    <row r="620700" spans="101:101">
      <c r="CW620700" s="2210"/>
    </row>
    <row r="620701" spans="101:101">
      <c r="CW620701" s="2195"/>
    </row>
    <row r="620725" spans="101:101">
      <c r="CW620725" s="2210"/>
    </row>
    <row r="620726" spans="101:101">
      <c r="CW620726" s="2195"/>
    </row>
    <row r="620750" spans="101:101">
      <c r="CW620750" s="2210"/>
    </row>
    <row r="620751" spans="101:101">
      <c r="CW620751" s="2195"/>
    </row>
    <row r="620775" spans="101:101">
      <c r="CW620775" s="2210"/>
    </row>
    <row r="620776" spans="101:101">
      <c r="CW620776" s="2195"/>
    </row>
    <row r="620800" spans="101:101">
      <c r="CW620800" s="2210"/>
    </row>
    <row r="620801" spans="101:101">
      <c r="CW620801" s="2195"/>
    </row>
    <row r="620825" spans="101:101">
      <c r="CW620825" s="2210"/>
    </row>
    <row r="620826" spans="101:101">
      <c r="CW620826" s="2195"/>
    </row>
    <row r="620850" spans="101:101">
      <c r="CW620850" s="2210"/>
    </row>
    <row r="620851" spans="101:101">
      <c r="CW620851" s="2195"/>
    </row>
    <row r="620875" spans="101:101">
      <c r="CW620875" s="2210"/>
    </row>
    <row r="620876" spans="101:101">
      <c r="CW620876" s="2195"/>
    </row>
    <row r="620900" spans="101:101">
      <c r="CW620900" s="2210"/>
    </row>
    <row r="620901" spans="101:101">
      <c r="CW620901" s="2195"/>
    </row>
    <row r="620925" spans="101:101">
      <c r="CW620925" s="2210"/>
    </row>
    <row r="620926" spans="101:101">
      <c r="CW620926" s="2195"/>
    </row>
    <row r="620950" spans="101:101">
      <c r="CW620950" s="2210"/>
    </row>
    <row r="620951" spans="101:101">
      <c r="CW620951" s="2195"/>
    </row>
    <row r="620975" spans="101:101">
      <c r="CW620975" s="2210"/>
    </row>
    <row r="620976" spans="101:101">
      <c r="CW620976" s="2195"/>
    </row>
    <row r="621000" spans="101:101">
      <c r="CW621000" s="2210"/>
    </row>
    <row r="621001" spans="101:101">
      <c r="CW621001" s="2195"/>
    </row>
    <row r="621025" spans="101:101">
      <c r="CW621025" s="2210"/>
    </row>
    <row r="621026" spans="101:101">
      <c r="CW621026" s="2195"/>
    </row>
    <row r="621050" spans="101:101">
      <c r="CW621050" s="2210"/>
    </row>
    <row r="621051" spans="101:101">
      <c r="CW621051" s="2195"/>
    </row>
    <row r="621075" spans="101:101">
      <c r="CW621075" s="2210"/>
    </row>
    <row r="621076" spans="101:101">
      <c r="CW621076" s="2195"/>
    </row>
    <row r="621100" spans="101:101">
      <c r="CW621100" s="2210"/>
    </row>
    <row r="621101" spans="101:101">
      <c r="CW621101" s="2195"/>
    </row>
    <row r="621125" spans="101:101">
      <c r="CW621125" s="2210"/>
    </row>
    <row r="621126" spans="101:101">
      <c r="CW621126" s="2195"/>
    </row>
    <row r="621150" spans="101:101">
      <c r="CW621150" s="2210"/>
    </row>
    <row r="621151" spans="101:101">
      <c r="CW621151" s="2195"/>
    </row>
    <row r="621175" spans="101:101">
      <c r="CW621175" s="2210"/>
    </row>
    <row r="621176" spans="101:101">
      <c r="CW621176" s="2195"/>
    </row>
    <row r="621200" spans="101:101">
      <c r="CW621200" s="2210"/>
    </row>
    <row r="621201" spans="101:101">
      <c r="CW621201" s="2195"/>
    </row>
    <row r="621225" spans="101:101">
      <c r="CW621225" s="2210"/>
    </row>
    <row r="621226" spans="101:101">
      <c r="CW621226" s="2195"/>
    </row>
    <row r="621250" spans="101:101">
      <c r="CW621250" s="2210"/>
    </row>
    <row r="621251" spans="101:101">
      <c r="CW621251" s="2195"/>
    </row>
    <row r="621275" spans="101:101">
      <c r="CW621275" s="2210"/>
    </row>
    <row r="621276" spans="101:101">
      <c r="CW621276" s="2195"/>
    </row>
    <row r="621300" spans="101:101">
      <c r="CW621300" s="2210"/>
    </row>
    <row r="621301" spans="101:101">
      <c r="CW621301" s="2195"/>
    </row>
    <row r="621325" spans="101:101">
      <c r="CW621325" s="2210"/>
    </row>
    <row r="621326" spans="101:101">
      <c r="CW621326" s="2195"/>
    </row>
    <row r="621350" spans="101:101">
      <c r="CW621350" s="2210"/>
    </row>
    <row r="621351" spans="101:101">
      <c r="CW621351" s="2195"/>
    </row>
    <row r="621375" spans="101:101">
      <c r="CW621375" s="2210"/>
    </row>
    <row r="621376" spans="101:101">
      <c r="CW621376" s="2195"/>
    </row>
    <row r="621400" spans="101:101">
      <c r="CW621400" s="2210"/>
    </row>
    <row r="621401" spans="101:101">
      <c r="CW621401" s="2195"/>
    </row>
    <row r="621425" spans="101:101">
      <c r="CW621425" s="2210"/>
    </row>
    <row r="621426" spans="101:101">
      <c r="CW621426" s="2195"/>
    </row>
    <row r="621450" spans="101:101">
      <c r="CW621450" s="2210"/>
    </row>
    <row r="621451" spans="101:101">
      <c r="CW621451" s="2195"/>
    </row>
    <row r="621475" spans="101:101">
      <c r="CW621475" s="2210"/>
    </row>
    <row r="621476" spans="101:101">
      <c r="CW621476" s="2195"/>
    </row>
    <row r="621500" spans="101:101">
      <c r="CW621500" s="2210"/>
    </row>
    <row r="621501" spans="101:101">
      <c r="CW621501" s="2195"/>
    </row>
    <row r="621525" spans="101:101">
      <c r="CW621525" s="2210"/>
    </row>
    <row r="621526" spans="101:101">
      <c r="CW621526" s="2195"/>
    </row>
    <row r="621550" spans="101:101">
      <c r="CW621550" s="2210"/>
    </row>
    <row r="621551" spans="101:101">
      <c r="CW621551" s="2195"/>
    </row>
    <row r="621575" spans="101:101">
      <c r="CW621575" s="2210"/>
    </row>
    <row r="621576" spans="101:101">
      <c r="CW621576" s="2195"/>
    </row>
    <row r="621600" spans="101:101">
      <c r="CW621600" s="2210"/>
    </row>
    <row r="621601" spans="101:101">
      <c r="CW621601" s="2195"/>
    </row>
    <row r="621625" spans="101:101">
      <c r="CW621625" s="2210"/>
    </row>
    <row r="621626" spans="101:101">
      <c r="CW621626" s="2195"/>
    </row>
    <row r="621650" spans="101:101">
      <c r="CW621650" s="2210"/>
    </row>
    <row r="621651" spans="101:101">
      <c r="CW621651" s="2195"/>
    </row>
    <row r="621675" spans="101:101">
      <c r="CW621675" s="2210"/>
    </row>
    <row r="621676" spans="101:101">
      <c r="CW621676" s="2195"/>
    </row>
    <row r="621700" spans="101:101">
      <c r="CW621700" s="2210"/>
    </row>
    <row r="621701" spans="101:101">
      <c r="CW621701" s="2195"/>
    </row>
    <row r="621725" spans="101:101">
      <c r="CW621725" s="2210"/>
    </row>
    <row r="621726" spans="101:101">
      <c r="CW621726" s="2195"/>
    </row>
    <row r="621750" spans="101:101">
      <c r="CW621750" s="2210"/>
    </row>
    <row r="621751" spans="101:101">
      <c r="CW621751" s="2195"/>
    </row>
    <row r="621775" spans="101:101">
      <c r="CW621775" s="2210"/>
    </row>
    <row r="621776" spans="101:101">
      <c r="CW621776" s="2195"/>
    </row>
    <row r="621800" spans="101:101">
      <c r="CW621800" s="2210"/>
    </row>
    <row r="621801" spans="101:101">
      <c r="CW621801" s="2195"/>
    </row>
    <row r="621825" spans="101:101">
      <c r="CW621825" s="2210"/>
    </row>
    <row r="621826" spans="101:101">
      <c r="CW621826" s="2195"/>
    </row>
    <row r="621850" spans="101:101">
      <c r="CW621850" s="2210"/>
    </row>
    <row r="621851" spans="101:101">
      <c r="CW621851" s="2195"/>
    </row>
    <row r="621875" spans="101:101">
      <c r="CW621875" s="2210"/>
    </row>
    <row r="621876" spans="101:101">
      <c r="CW621876" s="2195"/>
    </row>
    <row r="621900" spans="101:101">
      <c r="CW621900" s="2210"/>
    </row>
    <row r="621901" spans="101:101">
      <c r="CW621901" s="2195"/>
    </row>
    <row r="621925" spans="101:101">
      <c r="CW621925" s="2210"/>
    </row>
    <row r="621926" spans="101:101">
      <c r="CW621926" s="2195"/>
    </row>
    <row r="621950" spans="101:101">
      <c r="CW621950" s="2210"/>
    </row>
    <row r="621951" spans="101:101">
      <c r="CW621951" s="2195"/>
    </row>
    <row r="621975" spans="101:101">
      <c r="CW621975" s="2210"/>
    </row>
    <row r="621976" spans="101:101">
      <c r="CW621976" s="2195"/>
    </row>
    <row r="622000" spans="101:101">
      <c r="CW622000" s="2210"/>
    </row>
    <row r="622001" spans="101:101">
      <c r="CW622001" s="2195"/>
    </row>
    <row r="622025" spans="101:101">
      <c r="CW622025" s="2210"/>
    </row>
    <row r="622026" spans="101:101">
      <c r="CW622026" s="2195"/>
    </row>
    <row r="622050" spans="101:101">
      <c r="CW622050" s="2210"/>
    </row>
    <row r="622051" spans="101:101">
      <c r="CW622051" s="2195"/>
    </row>
    <row r="622075" spans="101:101">
      <c r="CW622075" s="2210"/>
    </row>
    <row r="622076" spans="101:101">
      <c r="CW622076" s="2195"/>
    </row>
    <row r="622100" spans="101:101">
      <c r="CW622100" s="2210"/>
    </row>
    <row r="622101" spans="101:101">
      <c r="CW622101" s="2195"/>
    </row>
    <row r="622125" spans="101:101">
      <c r="CW622125" s="2210"/>
    </row>
    <row r="622126" spans="101:101">
      <c r="CW622126" s="2195"/>
    </row>
    <row r="622150" spans="101:101">
      <c r="CW622150" s="2210"/>
    </row>
    <row r="622151" spans="101:101">
      <c r="CW622151" s="2195"/>
    </row>
    <row r="622175" spans="101:101">
      <c r="CW622175" s="2210"/>
    </row>
    <row r="622176" spans="101:101">
      <c r="CW622176" s="2195"/>
    </row>
    <row r="622200" spans="101:101">
      <c r="CW622200" s="2210"/>
    </row>
    <row r="622201" spans="101:101">
      <c r="CW622201" s="2195"/>
    </row>
    <row r="622225" spans="101:101">
      <c r="CW622225" s="2210"/>
    </row>
    <row r="622226" spans="101:101">
      <c r="CW622226" s="2195"/>
    </row>
    <row r="622250" spans="101:101">
      <c r="CW622250" s="2210"/>
    </row>
    <row r="622251" spans="101:101">
      <c r="CW622251" s="2195"/>
    </row>
    <row r="622275" spans="101:101">
      <c r="CW622275" s="2210"/>
    </row>
    <row r="622276" spans="101:101">
      <c r="CW622276" s="2195"/>
    </row>
    <row r="622300" spans="101:101">
      <c r="CW622300" s="2210"/>
    </row>
    <row r="622301" spans="101:101">
      <c r="CW622301" s="2195"/>
    </row>
    <row r="622325" spans="101:101">
      <c r="CW622325" s="2210"/>
    </row>
    <row r="622326" spans="101:101">
      <c r="CW622326" s="2195"/>
    </row>
    <row r="622350" spans="101:101">
      <c r="CW622350" s="2210"/>
    </row>
    <row r="622351" spans="101:101">
      <c r="CW622351" s="2195"/>
    </row>
    <row r="622375" spans="101:101">
      <c r="CW622375" s="2210"/>
    </row>
    <row r="622376" spans="101:101">
      <c r="CW622376" s="2195"/>
    </row>
    <row r="622400" spans="101:101">
      <c r="CW622400" s="2210"/>
    </row>
    <row r="622401" spans="101:101">
      <c r="CW622401" s="2195"/>
    </row>
    <row r="622425" spans="101:101">
      <c r="CW622425" s="2210"/>
    </row>
    <row r="622426" spans="101:101">
      <c r="CW622426" s="2195"/>
    </row>
    <row r="622450" spans="101:101">
      <c r="CW622450" s="2210"/>
    </row>
    <row r="622451" spans="101:101">
      <c r="CW622451" s="2195"/>
    </row>
    <row r="622475" spans="101:101">
      <c r="CW622475" s="2210"/>
    </row>
    <row r="622476" spans="101:101">
      <c r="CW622476" s="2195"/>
    </row>
    <row r="622500" spans="101:101">
      <c r="CW622500" s="2210"/>
    </row>
    <row r="622501" spans="101:101">
      <c r="CW622501" s="2195"/>
    </row>
    <row r="622525" spans="101:101">
      <c r="CW622525" s="2210"/>
    </row>
    <row r="622526" spans="101:101">
      <c r="CW622526" s="2195"/>
    </row>
    <row r="622550" spans="101:101">
      <c r="CW622550" s="2210"/>
    </row>
    <row r="622551" spans="101:101">
      <c r="CW622551" s="2195"/>
    </row>
    <row r="622575" spans="101:101">
      <c r="CW622575" s="2210"/>
    </row>
    <row r="622576" spans="101:101">
      <c r="CW622576" s="2195"/>
    </row>
    <row r="622600" spans="101:101">
      <c r="CW622600" s="2210"/>
    </row>
    <row r="622601" spans="101:101">
      <c r="CW622601" s="2195"/>
    </row>
    <row r="622625" spans="101:101">
      <c r="CW622625" s="2210"/>
    </row>
    <row r="622626" spans="101:101">
      <c r="CW622626" s="2195"/>
    </row>
    <row r="622650" spans="101:101">
      <c r="CW622650" s="2210"/>
    </row>
    <row r="622651" spans="101:101">
      <c r="CW622651" s="2195"/>
    </row>
    <row r="622675" spans="101:101">
      <c r="CW622675" s="2210"/>
    </row>
    <row r="622676" spans="101:101">
      <c r="CW622676" s="2195"/>
    </row>
    <row r="622700" spans="101:101">
      <c r="CW622700" s="2210"/>
    </row>
    <row r="622701" spans="101:101">
      <c r="CW622701" s="2195"/>
    </row>
    <row r="622725" spans="101:101">
      <c r="CW622725" s="2210"/>
    </row>
    <row r="622726" spans="101:101">
      <c r="CW622726" s="2195"/>
    </row>
    <row r="622750" spans="101:101">
      <c r="CW622750" s="2210"/>
    </row>
    <row r="622751" spans="101:101">
      <c r="CW622751" s="2195"/>
    </row>
    <row r="622775" spans="101:101">
      <c r="CW622775" s="2210"/>
    </row>
    <row r="622776" spans="101:101">
      <c r="CW622776" s="2195"/>
    </row>
    <row r="622800" spans="101:101">
      <c r="CW622800" s="2210"/>
    </row>
    <row r="622801" spans="101:101">
      <c r="CW622801" s="2195"/>
    </row>
    <row r="622825" spans="101:101">
      <c r="CW622825" s="2210"/>
    </row>
    <row r="622826" spans="101:101">
      <c r="CW622826" s="2195"/>
    </row>
    <row r="622850" spans="101:101">
      <c r="CW622850" s="2210"/>
    </row>
    <row r="622851" spans="101:101">
      <c r="CW622851" s="2195"/>
    </row>
    <row r="622875" spans="101:101">
      <c r="CW622875" s="2210"/>
    </row>
    <row r="622876" spans="101:101">
      <c r="CW622876" s="2195"/>
    </row>
    <row r="622900" spans="101:101">
      <c r="CW622900" s="2210"/>
    </row>
    <row r="622901" spans="101:101">
      <c r="CW622901" s="2195"/>
    </row>
    <row r="622925" spans="101:101">
      <c r="CW622925" s="2210"/>
    </row>
    <row r="622926" spans="101:101">
      <c r="CW622926" s="2195"/>
    </row>
    <row r="622950" spans="101:101">
      <c r="CW622950" s="2210"/>
    </row>
    <row r="622951" spans="101:101">
      <c r="CW622951" s="2195"/>
    </row>
    <row r="622975" spans="101:101">
      <c r="CW622975" s="2210"/>
    </row>
    <row r="622976" spans="101:101">
      <c r="CW622976" s="2195"/>
    </row>
    <row r="623000" spans="101:101">
      <c r="CW623000" s="2210"/>
    </row>
    <row r="623001" spans="101:101">
      <c r="CW623001" s="2195"/>
    </row>
    <row r="623025" spans="101:101">
      <c r="CW623025" s="2210"/>
    </row>
    <row r="623026" spans="101:101">
      <c r="CW623026" s="2195"/>
    </row>
    <row r="623050" spans="101:101">
      <c r="CW623050" s="2210"/>
    </row>
    <row r="623051" spans="101:101">
      <c r="CW623051" s="2195"/>
    </row>
    <row r="623075" spans="101:101">
      <c r="CW623075" s="2210"/>
    </row>
    <row r="623076" spans="101:101">
      <c r="CW623076" s="2195"/>
    </row>
    <row r="623100" spans="101:101">
      <c r="CW623100" s="2210"/>
    </row>
    <row r="623101" spans="101:101">
      <c r="CW623101" s="2195"/>
    </row>
    <row r="623125" spans="101:101">
      <c r="CW623125" s="2210"/>
    </row>
    <row r="623126" spans="101:101">
      <c r="CW623126" s="2195"/>
    </row>
    <row r="623150" spans="101:101">
      <c r="CW623150" s="2210"/>
    </row>
    <row r="623151" spans="101:101">
      <c r="CW623151" s="2195"/>
    </row>
    <row r="623175" spans="101:101">
      <c r="CW623175" s="2210"/>
    </row>
    <row r="623176" spans="101:101">
      <c r="CW623176" s="2195"/>
    </row>
    <row r="623200" spans="101:101">
      <c r="CW623200" s="2210"/>
    </row>
    <row r="623201" spans="101:101">
      <c r="CW623201" s="2195"/>
    </row>
    <row r="623225" spans="101:101">
      <c r="CW623225" s="2210"/>
    </row>
    <row r="623226" spans="101:101">
      <c r="CW623226" s="2195"/>
    </row>
    <row r="623250" spans="101:101">
      <c r="CW623250" s="2210"/>
    </row>
    <row r="623251" spans="101:101">
      <c r="CW623251" s="2195"/>
    </row>
    <row r="623275" spans="101:101">
      <c r="CW623275" s="2210"/>
    </row>
    <row r="623276" spans="101:101">
      <c r="CW623276" s="2195"/>
    </row>
    <row r="623300" spans="101:101">
      <c r="CW623300" s="2210"/>
    </row>
    <row r="623301" spans="101:101">
      <c r="CW623301" s="2195"/>
    </row>
    <row r="623325" spans="101:101">
      <c r="CW623325" s="2210"/>
    </row>
    <row r="623326" spans="101:101">
      <c r="CW623326" s="2195"/>
    </row>
    <row r="623350" spans="101:101">
      <c r="CW623350" s="2210"/>
    </row>
    <row r="623351" spans="101:101">
      <c r="CW623351" s="2195"/>
    </row>
    <row r="623375" spans="101:101">
      <c r="CW623375" s="2210"/>
    </row>
    <row r="623376" spans="101:101">
      <c r="CW623376" s="2195"/>
    </row>
    <row r="623400" spans="101:101">
      <c r="CW623400" s="2210"/>
    </row>
    <row r="623401" spans="101:101">
      <c r="CW623401" s="2195"/>
    </row>
    <row r="623425" spans="101:101">
      <c r="CW623425" s="2210"/>
    </row>
    <row r="623426" spans="101:101">
      <c r="CW623426" s="2195"/>
    </row>
    <row r="623450" spans="101:101">
      <c r="CW623450" s="2210"/>
    </row>
    <row r="623451" spans="101:101">
      <c r="CW623451" s="2195"/>
    </row>
    <row r="623475" spans="101:101">
      <c r="CW623475" s="2210"/>
    </row>
    <row r="623476" spans="101:101">
      <c r="CW623476" s="2195"/>
    </row>
    <row r="623500" spans="101:101">
      <c r="CW623500" s="2210"/>
    </row>
    <row r="623501" spans="101:101">
      <c r="CW623501" s="2195"/>
    </row>
    <row r="623525" spans="101:101">
      <c r="CW623525" s="2210"/>
    </row>
    <row r="623526" spans="101:101">
      <c r="CW623526" s="2195"/>
    </row>
    <row r="623550" spans="101:101">
      <c r="CW623550" s="2210"/>
    </row>
    <row r="623551" spans="101:101">
      <c r="CW623551" s="2195"/>
    </row>
    <row r="623575" spans="101:101">
      <c r="CW623575" s="2210"/>
    </row>
    <row r="623576" spans="101:101">
      <c r="CW623576" s="2195"/>
    </row>
    <row r="623600" spans="101:101">
      <c r="CW623600" s="2210"/>
    </row>
    <row r="623601" spans="101:101">
      <c r="CW623601" s="2195"/>
    </row>
    <row r="623625" spans="101:101">
      <c r="CW623625" s="2210"/>
    </row>
    <row r="623626" spans="101:101">
      <c r="CW623626" s="2195"/>
    </row>
    <row r="623650" spans="101:101">
      <c r="CW623650" s="2210"/>
    </row>
    <row r="623651" spans="101:101">
      <c r="CW623651" s="2195"/>
    </row>
    <row r="623675" spans="101:101">
      <c r="CW623675" s="2210"/>
    </row>
    <row r="623676" spans="101:101">
      <c r="CW623676" s="2195"/>
    </row>
    <row r="623700" spans="101:101">
      <c r="CW623700" s="2210"/>
    </row>
    <row r="623701" spans="101:101">
      <c r="CW623701" s="2195"/>
    </row>
    <row r="623725" spans="101:101">
      <c r="CW623725" s="2210"/>
    </row>
    <row r="623726" spans="101:101">
      <c r="CW623726" s="2195"/>
    </row>
    <row r="623750" spans="101:101">
      <c r="CW623750" s="2210"/>
    </row>
    <row r="623751" spans="101:101">
      <c r="CW623751" s="2195"/>
    </row>
    <row r="623775" spans="101:101">
      <c r="CW623775" s="2210"/>
    </row>
    <row r="623776" spans="101:101">
      <c r="CW623776" s="2195"/>
    </row>
    <row r="623800" spans="101:101">
      <c r="CW623800" s="2210"/>
    </row>
    <row r="623801" spans="101:101">
      <c r="CW623801" s="2195"/>
    </row>
    <row r="623825" spans="101:101">
      <c r="CW623825" s="2210"/>
    </row>
    <row r="623826" spans="101:101">
      <c r="CW623826" s="2195"/>
    </row>
    <row r="623850" spans="101:101">
      <c r="CW623850" s="2210"/>
    </row>
    <row r="623851" spans="101:101">
      <c r="CW623851" s="2195"/>
    </row>
    <row r="623875" spans="101:101">
      <c r="CW623875" s="2210"/>
    </row>
    <row r="623876" spans="101:101">
      <c r="CW623876" s="2195"/>
    </row>
    <row r="623900" spans="101:101">
      <c r="CW623900" s="2210"/>
    </row>
    <row r="623901" spans="101:101">
      <c r="CW623901" s="2195"/>
    </row>
    <row r="623925" spans="101:101">
      <c r="CW623925" s="2210"/>
    </row>
    <row r="623926" spans="101:101">
      <c r="CW623926" s="2195"/>
    </row>
    <row r="623950" spans="101:101">
      <c r="CW623950" s="2210"/>
    </row>
    <row r="623951" spans="101:101">
      <c r="CW623951" s="2195"/>
    </row>
    <row r="623975" spans="101:101">
      <c r="CW623975" s="2210"/>
    </row>
    <row r="623976" spans="101:101">
      <c r="CW623976" s="2195"/>
    </row>
    <row r="624000" spans="101:101">
      <c r="CW624000" s="2210"/>
    </row>
    <row r="624001" spans="101:101">
      <c r="CW624001" s="2195"/>
    </row>
    <row r="624025" spans="101:101">
      <c r="CW624025" s="2210"/>
    </row>
    <row r="624026" spans="101:101">
      <c r="CW624026" s="2195"/>
    </row>
    <row r="624050" spans="101:101">
      <c r="CW624050" s="2210"/>
    </row>
    <row r="624051" spans="101:101">
      <c r="CW624051" s="2195"/>
    </row>
    <row r="624075" spans="101:101">
      <c r="CW624075" s="2210"/>
    </row>
    <row r="624076" spans="101:101">
      <c r="CW624076" s="2195"/>
    </row>
    <row r="624100" spans="101:101">
      <c r="CW624100" s="2210"/>
    </row>
    <row r="624101" spans="101:101">
      <c r="CW624101" s="2195"/>
    </row>
    <row r="624125" spans="101:101">
      <c r="CW624125" s="2210"/>
    </row>
    <row r="624126" spans="101:101">
      <c r="CW624126" s="2195"/>
    </row>
    <row r="624150" spans="101:101">
      <c r="CW624150" s="2210"/>
    </row>
    <row r="624151" spans="101:101">
      <c r="CW624151" s="2195"/>
    </row>
    <row r="624175" spans="101:101">
      <c r="CW624175" s="2210"/>
    </row>
    <row r="624176" spans="101:101">
      <c r="CW624176" s="2195"/>
    </row>
    <row r="624200" spans="101:101">
      <c r="CW624200" s="2210"/>
    </row>
    <row r="624201" spans="101:101">
      <c r="CW624201" s="2195"/>
    </row>
    <row r="624225" spans="101:101">
      <c r="CW624225" s="2210"/>
    </row>
    <row r="624226" spans="101:101">
      <c r="CW624226" s="2195"/>
    </row>
    <row r="624250" spans="101:101">
      <c r="CW624250" s="2210"/>
    </row>
    <row r="624251" spans="101:101">
      <c r="CW624251" s="2195"/>
    </row>
    <row r="624275" spans="101:101">
      <c r="CW624275" s="2210"/>
    </row>
    <row r="624276" spans="101:101">
      <c r="CW624276" s="2195"/>
    </row>
    <row r="624300" spans="101:101">
      <c r="CW624300" s="2210"/>
    </row>
    <row r="624301" spans="101:101">
      <c r="CW624301" s="2195"/>
    </row>
    <row r="624325" spans="101:101">
      <c r="CW624325" s="2210"/>
    </row>
    <row r="624326" spans="101:101">
      <c r="CW624326" s="2195"/>
    </row>
    <row r="624350" spans="101:101">
      <c r="CW624350" s="2210"/>
    </row>
    <row r="624351" spans="101:101">
      <c r="CW624351" s="2195"/>
    </row>
    <row r="624375" spans="101:101">
      <c r="CW624375" s="2210"/>
    </row>
    <row r="624376" spans="101:101">
      <c r="CW624376" s="2195"/>
    </row>
    <row r="624400" spans="101:101">
      <c r="CW624400" s="2210"/>
    </row>
    <row r="624401" spans="101:101">
      <c r="CW624401" s="2195"/>
    </row>
    <row r="624425" spans="101:101">
      <c r="CW624425" s="2210"/>
    </row>
    <row r="624426" spans="101:101">
      <c r="CW624426" s="2195"/>
    </row>
    <row r="624450" spans="101:101">
      <c r="CW624450" s="2210"/>
    </row>
    <row r="624451" spans="101:101">
      <c r="CW624451" s="2195"/>
    </row>
    <row r="624475" spans="101:101">
      <c r="CW624475" s="2210"/>
    </row>
    <row r="624476" spans="101:101">
      <c r="CW624476" s="2195"/>
    </row>
    <row r="624500" spans="101:101">
      <c r="CW624500" s="2210"/>
    </row>
    <row r="624501" spans="101:101">
      <c r="CW624501" s="2195"/>
    </row>
    <row r="624525" spans="101:101">
      <c r="CW624525" s="2210"/>
    </row>
    <row r="624526" spans="101:101">
      <c r="CW624526" s="2195"/>
    </row>
    <row r="624550" spans="101:101">
      <c r="CW624550" s="2210"/>
    </row>
    <row r="624551" spans="101:101">
      <c r="CW624551" s="2195"/>
    </row>
    <row r="624575" spans="101:101">
      <c r="CW624575" s="2210"/>
    </row>
    <row r="624576" spans="101:101">
      <c r="CW624576" s="2195"/>
    </row>
    <row r="624600" spans="101:101">
      <c r="CW624600" s="2210"/>
    </row>
    <row r="624601" spans="101:101">
      <c r="CW624601" s="2195"/>
    </row>
    <row r="624625" spans="101:101">
      <c r="CW624625" s="2210"/>
    </row>
    <row r="624626" spans="101:101">
      <c r="CW624626" s="2195"/>
    </row>
    <row r="624650" spans="101:101">
      <c r="CW624650" s="2210"/>
    </row>
    <row r="624651" spans="101:101">
      <c r="CW624651" s="2195"/>
    </row>
    <row r="624675" spans="101:101">
      <c r="CW624675" s="2210"/>
    </row>
    <row r="624676" spans="101:101">
      <c r="CW624676" s="2195"/>
    </row>
    <row r="624700" spans="101:101">
      <c r="CW624700" s="2210"/>
    </row>
    <row r="624701" spans="101:101">
      <c r="CW624701" s="2195"/>
    </row>
    <row r="624725" spans="101:101">
      <c r="CW624725" s="2210"/>
    </row>
    <row r="624726" spans="101:101">
      <c r="CW624726" s="2195"/>
    </row>
    <row r="624750" spans="101:101">
      <c r="CW624750" s="2210"/>
    </row>
    <row r="624751" spans="101:101">
      <c r="CW624751" s="2195"/>
    </row>
    <row r="624775" spans="101:101">
      <c r="CW624775" s="2210"/>
    </row>
    <row r="624776" spans="101:101">
      <c r="CW624776" s="2195"/>
    </row>
    <row r="624800" spans="101:101">
      <c r="CW624800" s="2210"/>
    </row>
    <row r="624801" spans="101:101">
      <c r="CW624801" s="2195"/>
    </row>
    <row r="624825" spans="101:101">
      <c r="CW624825" s="2210"/>
    </row>
    <row r="624826" spans="101:101">
      <c r="CW624826" s="2195"/>
    </row>
    <row r="624850" spans="101:101">
      <c r="CW624850" s="2210"/>
    </row>
    <row r="624851" spans="101:101">
      <c r="CW624851" s="2195"/>
    </row>
    <row r="624875" spans="101:101">
      <c r="CW624875" s="2210"/>
    </row>
    <row r="624876" spans="101:101">
      <c r="CW624876" s="2195"/>
    </row>
    <row r="624900" spans="101:101">
      <c r="CW624900" s="2210"/>
    </row>
    <row r="624901" spans="101:101">
      <c r="CW624901" s="2195"/>
    </row>
    <row r="624925" spans="101:101">
      <c r="CW624925" s="2210"/>
    </row>
    <row r="624926" spans="101:101">
      <c r="CW624926" s="2195"/>
    </row>
    <row r="624950" spans="101:101">
      <c r="CW624950" s="2210"/>
    </row>
    <row r="624951" spans="101:101">
      <c r="CW624951" s="2195"/>
    </row>
    <row r="624975" spans="101:101">
      <c r="CW624975" s="2210"/>
    </row>
    <row r="624976" spans="101:101">
      <c r="CW624976" s="2195"/>
    </row>
    <row r="625000" spans="101:101">
      <c r="CW625000" s="2210"/>
    </row>
    <row r="625001" spans="101:101">
      <c r="CW625001" s="2195"/>
    </row>
    <row r="625025" spans="101:101">
      <c r="CW625025" s="2210"/>
    </row>
    <row r="625026" spans="101:101">
      <c r="CW625026" s="2195"/>
    </row>
    <row r="625050" spans="101:101">
      <c r="CW625050" s="2210"/>
    </row>
    <row r="625051" spans="101:101">
      <c r="CW625051" s="2195"/>
    </row>
    <row r="625075" spans="101:101">
      <c r="CW625075" s="2210"/>
    </row>
    <row r="625076" spans="101:101">
      <c r="CW625076" s="2195"/>
    </row>
    <row r="625100" spans="101:101">
      <c r="CW625100" s="2210"/>
    </row>
    <row r="625101" spans="101:101">
      <c r="CW625101" s="2195"/>
    </row>
    <row r="625125" spans="101:101">
      <c r="CW625125" s="2210"/>
    </row>
    <row r="625126" spans="101:101">
      <c r="CW625126" s="2195"/>
    </row>
    <row r="625150" spans="101:101">
      <c r="CW625150" s="2210"/>
    </row>
    <row r="625151" spans="101:101">
      <c r="CW625151" s="2195"/>
    </row>
    <row r="625175" spans="101:101">
      <c r="CW625175" s="2210"/>
    </row>
    <row r="625176" spans="101:101">
      <c r="CW625176" s="2195"/>
    </row>
    <row r="625200" spans="101:101">
      <c r="CW625200" s="2210"/>
    </row>
    <row r="625201" spans="101:101">
      <c r="CW625201" s="2195"/>
    </row>
    <row r="625225" spans="101:101">
      <c r="CW625225" s="2210"/>
    </row>
    <row r="625226" spans="101:101">
      <c r="CW625226" s="2195"/>
    </row>
    <row r="625250" spans="101:101">
      <c r="CW625250" s="2210"/>
    </row>
    <row r="625251" spans="101:101">
      <c r="CW625251" s="2195"/>
    </row>
    <row r="625275" spans="101:101">
      <c r="CW625275" s="2210"/>
    </row>
    <row r="625276" spans="101:101">
      <c r="CW625276" s="2195"/>
    </row>
    <row r="625300" spans="101:101">
      <c r="CW625300" s="2210"/>
    </row>
    <row r="625301" spans="101:101">
      <c r="CW625301" s="2195"/>
    </row>
    <row r="625325" spans="101:101">
      <c r="CW625325" s="2210"/>
    </row>
    <row r="625326" spans="101:101">
      <c r="CW625326" s="2195"/>
    </row>
    <row r="625350" spans="101:101">
      <c r="CW625350" s="2210"/>
    </row>
    <row r="625351" spans="101:101">
      <c r="CW625351" s="2195"/>
    </row>
    <row r="625375" spans="101:101">
      <c r="CW625375" s="2210"/>
    </row>
    <row r="625376" spans="101:101">
      <c r="CW625376" s="2195"/>
    </row>
    <row r="625400" spans="101:101">
      <c r="CW625400" s="2210"/>
    </row>
    <row r="625401" spans="101:101">
      <c r="CW625401" s="2195"/>
    </row>
    <row r="625425" spans="101:101">
      <c r="CW625425" s="2210"/>
    </row>
    <row r="625426" spans="101:101">
      <c r="CW625426" s="2195"/>
    </row>
    <row r="625450" spans="101:101">
      <c r="CW625450" s="2210"/>
    </row>
    <row r="625451" spans="101:101">
      <c r="CW625451" s="2195"/>
    </row>
    <row r="625475" spans="101:101">
      <c r="CW625475" s="2210"/>
    </row>
    <row r="625476" spans="101:101">
      <c r="CW625476" s="2195"/>
    </row>
    <row r="625500" spans="101:101">
      <c r="CW625500" s="2210"/>
    </row>
    <row r="625501" spans="101:101">
      <c r="CW625501" s="2195"/>
    </row>
    <row r="625525" spans="101:101">
      <c r="CW625525" s="2210"/>
    </row>
    <row r="625526" spans="101:101">
      <c r="CW625526" s="2195"/>
    </row>
    <row r="625550" spans="101:101">
      <c r="CW625550" s="2210"/>
    </row>
    <row r="625551" spans="101:101">
      <c r="CW625551" s="2195"/>
    </row>
    <row r="625575" spans="101:101">
      <c r="CW625575" s="2210"/>
    </row>
    <row r="625576" spans="101:101">
      <c r="CW625576" s="2195"/>
    </row>
    <row r="625600" spans="101:101">
      <c r="CW625600" s="2210"/>
    </row>
    <row r="625601" spans="101:101">
      <c r="CW625601" s="2195"/>
    </row>
    <row r="625625" spans="101:101">
      <c r="CW625625" s="2210"/>
    </row>
    <row r="625626" spans="101:101">
      <c r="CW625626" s="2195"/>
    </row>
    <row r="625650" spans="101:101">
      <c r="CW625650" s="2210"/>
    </row>
    <row r="625651" spans="101:101">
      <c r="CW625651" s="2195"/>
    </row>
    <row r="625675" spans="101:101">
      <c r="CW625675" s="2210"/>
    </row>
    <row r="625676" spans="101:101">
      <c r="CW625676" s="2195"/>
    </row>
    <row r="625700" spans="101:101">
      <c r="CW625700" s="2210"/>
    </row>
    <row r="625701" spans="101:101">
      <c r="CW625701" s="2195"/>
    </row>
    <row r="625725" spans="101:101">
      <c r="CW625725" s="2210"/>
    </row>
    <row r="625726" spans="101:101">
      <c r="CW625726" s="2195"/>
    </row>
    <row r="625750" spans="101:101">
      <c r="CW625750" s="2210"/>
    </row>
    <row r="625751" spans="101:101">
      <c r="CW625751" s="2195"/>
    </row>
    <row r="625775" spans="101:101">
      <c r="CW625775" s="2210"/>
    </row>
    <row r="625776" spans="101:101">
      <c r="CW625776" s="2195"/>
    </row>
    <row r="625800" spans="101:101">
      <c r="CW625800" s="2210"/>
    </row>
    <row r="625801" spans="101:101">
      <c r="CW625801" s="2195"/>
    </row>
    <row r="625825" spans="101:101">
      <c r="CW625825" s="2210"/>
    </row>
    <row r="625826" spans="101:101">
      <c r="CW625826" s="2195"/>
    </row>
    <row r="625850" spans="101:101">
      <c r="CW625850" s="2210"/>
    </row>
    <row r="625851" spans="101:101">
      <c r="CW625851" s="2195"/>
    </row>
    <row r="625875" spans="101:101">
      <c r="CW625875" s="2210"/>
    </row>
    <row r="625876" spans="101:101">
      <c r="CW625876" s="2195"/>
    </row>
    <row r="625900" spans="101:101">
      <c r="CW625900" s="2210"/>
    </row>
    <row r="625901" spans="101:101">
      <c r="CW625901" s="2195"/>
    </row>
    <row r="625925" spans="101:101">
      <c r="CW625925" s="2210"/>
    </row>
    <row r="625926" spans="101:101">
      <c r="CW625926" s="2195"/>
    </row>
    <row r="625950" spans="101:101">
      <c r="CW625950" s="2210"/>
    </row>
    <row r="625951" spans="101:101">
      <c r="CW625951" s="2195"/>
    </row>
    <row r="625975" spans="101:101">
      <c r="CW625975" s="2210"/>
    </row>
    <row r="625976" spans="101:101">
      <c r="CW625976" s="2195"/>
    </row>
    <row r="626000" spans="101:101">
      <c r="CW626000" s="2210"/>
    </row>
    <row r="626001" spans="101:101">
      <c r="CW626001" s="2195"/>
    </row>
    <row r="626025" spans="101:101">
      <c r="CW626025" s="2210"/>
    </row>
    <row r="626026" spans="101:101">
      <c r="CW626026" s="2195"/>
    </row>
    <row r="626050" spans="101:101">
      <c r="CW626050" s="2210"/>
    </row>
    <row r="626051" spans="101:101">
      <c r="CW626051" s="2195"/>
    </row>
    <row r="626075" spans="101:101">
      <c r="CW626075" s="2210"/>
    </row>
    <row r="626076" spans="101:101">
      <c r="CW626076" s="2195"/>
    </row>
    <row r="626100" spans="101:101">
      <c r="CW626100" s="2210"/>
    </row>
    <row r="626101" spans="101:101">
      <c r="CW626101" s="2195"/>
    </row>
    <row r="626125" spans="101:101">
      <c r="CW626125" s="2210"/>
    </row>
    <row r="626126" spans="101:101">
      <c r="CW626126" s="2195"/>
    </row>
    <row r="626150" spans="101:101">
      <c r="CW626150" s="2210"/>
    </row>
    <row r="626151" spans="101:101">
      <c r="CW626151" s="2195"/>
    </row>
    <row r="626175" spans="101:101">
      <c r="CW626175" s="2210"/>
    </row>
    <row r="626176" spans="101:101">
      <c r="CW626176" s="2195"/>
    </row>
    <row r="626200" spans="101:101">
      <c r="CW626200" s="2210"/>
    </row>
    <row r="626201" spans="101:101">
      <c r="CW626201" s="2195"/>
    </row>
    <row r="626225" spans="101:101">
      <c r="CW626225" s="2210"/>
    </row>
    <row r="626226" spans="101:101">
      <c r="CW626226" s="2195"/>
    </row>
    <row r="626250" spans="101:101">
      <c r="CW626250" s="2210"/>
    </row>
    <row r="626251" spans="101:101">
      <c r="CW626251" s="2195"/>
    </row>
    <row r="626275" spans="101:101">
      <c r="CW626275" s="2210"/>
    </row>
    <row r="626276" spans="101:101">
      <c r="CW626276" s="2195"/>
    </row>
    <row r="626300" spans="101:101">
      <c r="CW626300" s="2210"/>
    </row>
    <row r="626301" spans="101:101">
      <c r="CW626301" s="2195"/>
    </row>
    <row r="626325" spans="101:101">
      <c r="CW626325" s="2210"/>
    </row>
    <row r="626326" spans="101:101">
      <c r="CW626326" s="2195"/>
    </row>
    <row r="626350" spans="101:101">
      <c r="CW626350" s="2210"/>
    </row>
    <row r="626351" spans="101:101">
      <c r="CW626351" s="2195"/>
    </row>
    <row r="626375" spans="101:101">
      <c r="CW626375" s="2210"/>
    </row>
    <row r="626376" spans="101:101">
      <c r="CW626376" s="2195"/>
    </row>
    <row r="626400" spans="101:101">
      <c r="CW626400" s="2210"/>
    </row>
    <row r="626401" spans="101:101">
      <c r="CW626401" s="2195"/>
    </row>
    <row r="626425" spans="101:101">
      <c r="CW626425" s="2210"/>
    </row>
    <row r="626426" spans="101:101">
      <c r="CW626426" s="2195"/>
    </row>
    <row r="626450" spans="101:101">
      <c r="CW626450" s="2210"/>
    </row>
    <row r="626451" spans="101:101">
      <c r="CW626451" s="2195"/>
    </row>
    <row r="626475" spans="101:101">
      <c r="CW626475" s="2210"/>
    </row>
    <row r="626476" spans="101:101">
      <c r="CW626476" s="2195"/>
    </row>
    <row r="626500" spans="101:101">
      <c r="CW626500" s="2210"/>
    </row>
    <row r="626501" spans="101:101">
      <c r="CW626501" s="2195"/>
    </row>
    <row r="626525" spans="101:101">
      <c r="CW626525" s="2210"/>
    </row>
    <row r="626526" spans="101:101">
      <c r="CW626526" s="2195"/>
    </row>
    <row r="626550" spans="101:101">
      <c r="CW626550" s="2210"/>
    </row>
    <row r="626551" spans="101:101">
      <c r="CW626551" s="2195"/>
    </row>
    <row r="626575" spans="101:101">
      <c r="CW626575" s="2210"/>
    </row>
    <row r="626576" spans="101:101">
      <c r="CW626576" s="2195"/>
    </row>
    <row r="626600" spans="101:101">
      <c r="CW626600" s="2210"/>
    </row>
    <row r="626601" spans="101:101">
      <c r="CW626601" s="2195"/>
    </row>
    <row r="626625" spans="101:101">
      <c r="CW626625" s="2210"/>
    </row>
    <row r="626626" spans="101:101">
      <c r="CW626626" s="2195"/>
    </row>
    <row r="626650" spans="101:101">
      <c r="CW626650" s="2210"/>
    </row>
    <row r="626651" spans="101:101">
      <c r="CW626651" s="2195"/>
    </row>
    <row r="626675" spans="101:101">
      <c r="CW626675" s="2210"/>
    </row>
    <row r="626676" spans="101:101">
      <c r="CW626676" s="2195"/>
    </row>
    <row r="626700" spans="101:101">
      <c r="CW626700" s="2210"/>
    </row>
    <row r="626701" spans="101:101">
      <c r="CW626701" s="2195"/>
    </row>
    <row r="626725" spans="101:101">
      <c r="CW626725" s="2210"/>
    </row>
    <row r="626726" spans="101:101">
      <c r="CW626726" s="2195"/>
    </row>
    <row r="626750" spans="101:101">
      <c r="CW626750" s="2210"/>
    </row>
    <row r="626751" spans="101:101">
      <c r="CW626751" s="2195"/>
    </row>
    <row r="626775" spans="101:101">
      <c r="CW626775" s="2210"/>
    </row>
    <row r="626776" spans="101:101">
      <c r="CW626776" s="2195"/>
    </row>
    <row r="626800" spans="101:101">
      <c r="CW626800" s="2210"/>
    </row>
    <row r="626801" spans="101:101">
      <c r="CW626801" s="2195"/>
    </row>
    <row r="626825" spans="101:101">
      <c r="CW626825" s="2210"/>
    </row>
    <row r="626826" spans="101:101">
      <c r="CW626826" s="2195"/>
    </row>
    <row r="626850" spans="101:101">
      <c r="CW626850" s="2210"/>
    </row>
    <row r="626851" spans="101:101">
      <c r="CW626851" s="2195"/>
    </row>
    <row r="626875" spans="101:101">
      <c r="CW626875" s="2210"/>
    </row>
    <row r="626876" spans="101:101">
      <c r="CW626876" s="2195"/>
    </row>
    <row r="626900" spans="101:101">
      <c r="CW626900" s="2210"/>
    </row>
    <row r="626901" spans="101:101">
      <c r="CW626901" s="2195"/>
    </row>
    <row r="626925" spans="101:101">
      <c r="CW626925" s="2210"/>
    </row>
    <row r="626926" spans="101:101">
      <c r="CW626926" s="2195"/>
    </row>
    <row r="626950" spans="101:101">
      <c r="CW626950" s="2210"/>
    </row>
    <row r="626951" spans="101:101">
      <c r="CW626951" s="2195"/>
    </row>
    <row r="626975" spans="101:101">
      <c r="CW626975" s="2210"/>
    </row>
    <row r="626976" spans="101:101">
      <c r="CW626976" s="2195"/>
    </row>
    <row r="627000" spans="101:101">
      <c r="CW627000" s="2210"/>
    </row>
    <row r="627001" spans="101:101">
      <c r="CW627001" s="2195"/>
    </row>
    <row r="627025" spans="101:101">
      <c r="CW627025" s="2210"/>
    </row>
    <row r="627026" spans="101:101">
      <c r="CW627026" s="2195"/>
    </row>
    <row r="627050" spans="101:101">
      <c r="CW627050" s="2210"/>
    </row>
    <row r="627051" spans="101:101">
      <c r="CW627051" s="2195"/>
    </row>
    <row r="627075" spans="101:101">
      <c r="CW627075" s="2210"/>
    </row>
    <row r="627076" spans="101:101">
      <c r="CW627076" s="2195"/>
    </row>
    <row r="627100" spans="101:101">
      <c r="CW627100" s="2210"/>
    </row>
    <row r="627101" spans="101:101">
      <c r="CW627101" s="2195"/>
    </row>
    <row r="627125" spans="101:101">
      <c r="CW627125" s="2210"/>
    </row>
    <row r="627126" spans="101:101">
      <c r="CW627126" s="2195"/>
    </row>
    <row r="627150" spans="101:101">
      <c r="CW627150" s="2210"/>
    </row>
    <row r="627151" spans="101:101">
      <c r="CW627151" s="2195"/>
    </row>
    <row r="627175" spans="101:101">
      <c r="CW627175" s="2210"/>
    </row>
    <row r="627176" spans="101:101">
      <c r="CW627176" s="2195"/>
    </row>
    <row r="627200" spans="101:101">
      <c r="CW627200" s="2210"/>
    </row>
    <row r="627201" spans="101:101">
      <c r="CW627201" s="2195"/>
    </row>
    <row r="627225" spans="101:101">
      <c r="CW627225" s="2210"/>
    </row>
    <row r="627226" spans="101:101">
      <c r="CW627226" s="2195"/>
    </row>
    <row r="627250" spans="101:101">
      <c r="CW627250" s="2210"/>
    </row>
    <row r="627251" spans="101:101">
      <c r="CW627251" s="2195"/>
    </row>
    <row r="627275" spans="101:101">
      <c r="CW627275" s="2210"/>
    </row>
    <row r="627276" spans="101:101">
      <c r="CW627276" s="2195"/>
    </row>
    <row r="627300" spans="101:101">
      <c r="CW627300" s="2210"/>
    </row>
    <row r="627301" spans="101:101">
      <c r="CW627301" s="2195"/>
    </row>
    <row r="627325" spans="101:101">
      <c r="CW627325" s="2210"/>
    </row>
    <row r="627326" spans="101:101">
      <c r="CW627326" s="2195"/>
    </row>
    <row r="627350" spans="101:101">
      <c r="CW627350" s="2210"/>
    </row>
    <row r="627351" spans="101:101">
      <c r="CW627351" s="2195"/>
    </row>
    <row r="627375" spans="101:101">
      <c r="CW627375" s="2210"/>
    </row>
    <row r="627376" spans="101:101">
      <c r="CW627376" s="2195"/>
    </row>
    <row r="627400" spans="101:101">
      <c r="CW627400" s="2210"/>
    </row>
    <row r="627401" spans="101:101">
      <c r="CW627401" s="2195"/>
    </row>
    <row r="627425" spans="101:101">
      <c r="CW627425" s="2210"/>
    </row>
    <row r="627426" spans="101:101">
      <c r="CW627426" s="2195"/>
    </row>
    <row r="627450" spans="101:101">
      <c r="CW627450" s="2210"/>
    </row>
    <row r="627451" spans="101:101">
      <c r="CW627451" s="2195"/>
    </row>
    <row r="627475" spans="101:101">
      <c r="CW627475" s="2210"/>
    </row>
    <row r="627476" spans="101:101">
      <c r="CW627476" s="2195"/>
    </row>
    <row r="627500" spans="101:101">
      <c r="CW627500" s="2210"/>
    </row>
    <row r="627501" spans="101:101">
      <c r="CW627501" s="2195"/>
    </row>
    <row r="627525" spans="101:101">
      <c r="CW627525" s="2210"/>
    </row>
    <row r="627526" spans="101:101">
      <c r="CW627526" s="2195"/>
    </row>
    <row r="627550" spans="101:101">
      <c r="CW627550" s="2210"/>
    </row>
    <row r="627551" spans="101:101">
      <c r="CW627551" s="2195"/>
    </row>
    <row r="627575" spans="101:101">
      <c r="CW627575" s="2210"/>
    </row>
    <row r="627576" spans="101:101">
      <c r="CW627576" s="2195"/>
    </row>
    <row r="627600" spans="101:101">
      <c r="CW627600" s="2210"/>
    </row>
    <row r="627601" spans="101:101">
      <c r="CW627601" s="2195"/>
    </row>
    <row r="627625" spans="101:101">
      <c r="CW627625" s="2210"/>
    </row>
    <row r="627626" spans="101:101">
      <c r="CW627626" s="2195"/>
    </row>
    <row r="627650" spans="101:101">
      <c r="CW627650" s="2210"/>
    </row>
    <row r="627651" spans="101:101">
      <c r="CW627651" s="2195"/>
    </row>
    <row r="627675" spans="101:101">
      <c r="CW627675" s="2210"/>
    </row>
    <row r="627676" spans="101:101">
      <c r="CW627676" s="2195"/>
    </row>
    <row r="627700" spans="101:101">
      <c r="CW627700" s="2210"/>
    </row>
    <row r="627701" spans="101:101">
      <c r="CW627701" s="2195"/>
    </row>
    <row r="627725" spans="101:101">
      <c r="CW627725" s="2210"/>
    </row>
    <row r="627726" spans="101:101">
      <c r="CW627726" s="2195"/>
    </row>
    <row r="627750" spans="101:101">
      <c r="CW627750" s="2210"/>
    </row>
    <row r="627751" spans="101:101">
      <c r="CW627751" s="2195"/>
    </row>
    <row r="627775" spans="101:101">
      <c r="CW627775" s="2210"/>
    </row>
    <row r="627776" spans="101:101">
      <c r="CW627776" s="2195"/>
    </row>
    <row r="627800" spans="101:101">
      <c r="CW627800" s="2210"/>
    </row>
    <row r="627801" spans="101:101">
      <c r="CW627801" s="2195"/>
    </row>
    <row r="627825" spans="101:101">
      <c r="CW627825" s="2210"/>
    </row>
    <row r="627826" spans="101:101">
      <c r="CW627826" s="2195"/>
    </row>
    <row r="627850" spans="101:101">
      <c r="CW627850" s="2210"/>
    </row>
    <row r="627851" spans="101:101">
      <c r="CW627851" s="2195"/>
    </row>
    <row r="627875" spans="101:101">
      <c r="CW627875" s="2210"/>
    </row>
    <row r="627876" spans="101:101">
      <c r="CW627876" s="2195"/>
    </row>
    <row r="627900" spans="101:101">
      <c r="CW627900" s="2210"/>
    </row>
    <row r="627901" spans="101:101">
      <c r="CW627901" s="2195"/>
    </row>
    <row r="627925" spans="101:101">
      <c r="CW627925" s="2210"/>
    </row>
    <row r="627926" spans="101:101">
      <c r="CW627926" s="2195"/>
    </row>
    <row r="627950" spans="101:101">
      <c r="CW627950" s="2210"/>
    </row>
    <row r="627951" spans="101:101">
      <c r="CW627951" s="2195"/>
    </row>
    <row r="627975" spans="101:101">
      <c r="CW627975" s="2210"/>
    </row>
    <row r="627976" spans="101:101">
      <c r="CW627976" s="2195"/>
    </row>
    <row r="628000" spans="101:101">
      <c r="CW628000" s="2210"/>
    </row>
    <row r="628001" spans="101:101">
      <c r="CW628001" s="2195"/>
    </row>
    <row r="628025" spans="101:101">
      <c r="CW628025" s="2210"/>
    </row>
    <row r="628026" spans="101:101">
      <c r="CW628026" s="2195"/>
    </row>
    <row r="628050" spans="101:101">
      <c r="CW628050" s="2210"/>
    </row>
    <row r="628051" spans="101:101">
      <c r="CW628051" s="2195"/>
    </row>
    <row r="628075" spans="101:101">
      <c r="CW628075" s="2210"/>
    </row>
    <row r="628076" spans="101:101">
      <c r="CW628076" s="2195"/>
    </row>
    <row r="628100" spans="101:101">
      <c r="CW628100" s="2210"/>
    </row>
    <row r="628101" spans="101:101">
      <c r="CW628101" s="2195"/>
    </row>
    <row r="628125" spans="101:101">
      <c r="CW628125" s="2210"/>
    </row>
    <row r="628126" spans="101:101">
      <c r="CW628126" s="2195"/>
    </row>
    <row r="628150" spans="101:101">
      <c r="CW628150" s="2210"/>
    </row>
    <row r="628151" spans="101:101">
      <c r="CW628151" s="2195"/>
    </row>
    <row r="628175" spans="101:101">
      <c r="CW628175" s="2210"/>
    </row>
    <row r="628176" spans="101:101">
      <c r="CW628176" s="2195"/>
    </row>
    <row r="628200" spans="101:101">
      <c r="CW628200" s="2210"/>
    </row>
    <row r="628201" spans="101:101">
      <c r="CW628201" s="2195"/>
    </row>
    <row r="628225" spans="101:101">
      <c r="CW628225" s="2210"/>
    </row>
    <row r="628226" spans="101:101">
      <c r="CW628226" s="2195"/>
    </row>
    <row r="628250" spans="101:101">
      <c r="CW628250" s="2210"/>
    </row>
    <row r="628251" spans="101:101">
      <c r="CW628251" s="2195"/>
    </row>
    <row r="628275" spans="101:101">
      <c r="CW628275" s="2210"/>
    </row>
    <row r="628276" spans="101:101">
      <c r="CW628276" s="2195"/>
    </row>
    <row r="628300" spans="101:101">
      <c r="CW628300" s="2210"/>
    </row>
    <row r="628301" spans="101:101">
      <c r="CW628301" s="2195"/>
    </row>
    <row r="628325" spans="101:101">
      <c r="CW628325" s="2210"/>
    </row>
    <row r="628326" spans="101:101">
      <c r="CW628326" s="2195"/>
    </row>
    <row r="628350" spans="101:101">
      <c r="CW628350" s="2210"/>
    </row>
    <row r="628351" spans="101:101">
      <c r="CW628351" s="2195"/>
    </row>
    <row r="628375" spans="101:101">
      <c r="CW628375" s="2210"/>
    </row>
    <row r="628376" spans="101:101">
      <c r="CW628376" s="2195"/>
    </row>
    <row r="628400" spans="101:101">
      <c r="CW628400" s="2210"/>
    </row>
    <row r="628401" spans="101:101">
      <c r="CW628401" s="2195"/>
    </row>
    <row r="628425" spans="101:101">
      <c r="CW628425" s="2210"/>
    </row>
    <row r="628426" spans="101:101">
      <c r="CW628426" s="2195"/>
    </row>
    <row r="628450" spans="101:101">
      <c r="CW628450" s="2210"/>
    </row>
    <row r="628451" spans="101:101">
      <c r="CW628451" s="2195"/>
    </row>
    <row r="628475" spans="101:101">
      <c r="CW628475" s="2210"/>
    </row>
    <row r="628476" spans="101:101">
      <c r="CW628476" s="2195"/>
    </row>
    <row r="628500" spans="101:101">
      <c r="CW628500" s="2210"/>
    </row>
    <row r="628501" spans="101:101">
      <c r="CW628501" s="2195"/>
    </row>
    <row r="628525" spans="101:101">
      <c r="CW628525" s="2210"/>
    </row>
    <row r="628526" spans="101:101">
      <c r="CW628526" s="2195"/>
    </row>
    <row r="628550" spans="101:101">
      <c r="CW628550" s="2210"/>
    </row>
    <row r="628551" spans="101:101">
      <c r="CW628551" s="2195"/>
    </row>
    <row r="628575" spans="101:101">
      <c r="CW628575" s="2210"/>
    </row>
    <row r="628576" spans="101:101">
      <c r="CW628576" s="2195"/>
    </row>
    <row r="628600" spans="101:101">
      <c r="CW628600" s="2210"/>
    </row>
    <row r="628601" spans="101:101">
      <c r="CW628601" s="2195"/>
    </row>
    <row r="628625" spans="101:101">
      <c r="CW628625" s="2210"/>
    </row>
    <row r="628626" spans="101:101">
      <c r="CW628626" s="2195"/>
    </row>
    <row r="628650" spans="101:101">
      <c r="CW628650" s="2210"/>
    </row>
    <row r="628651" spans="101:101">
      <c r="CW628651" s="2195"/>
    </row>
    <row r="628675" spans="101:101">
      <c r="CW628675" s="2210"/>
    </row>
    <row r="628676" spans="101:101">
      <c r="CW628676" s="2195"/>
    </row>
    <row r="628700" spans="101:101">
      <c r="CW628700" s="2210"/>
    </row>
    <row r="628701" spans="101:101">
      <c r="CW628701" s="2195"/>
    </row>
    <row r="628725" spans="101:101">
      <c r="CW628725" s="2210"/>
    </row>
    <row r="628726" spans="101:101">
      <c r="CW628726" s="2195"/>
    </row>
    <row r="628750" spans="101:101">
      <c r="CW628750" s="2210"/>
    </row>
    <row r="628751" spans="101:101">
      <c r="CW628751" s="2195"/>
    </row>
    <row r="628775" spans="101:101">
      <c r="CW628775" s="2210"/>
    </row>
    <row r="628776" spans="101:101">
      <c r="CW628776" s="2195"/>
    </row>
    <row r="628800" spans="101:101">
      <c r="CW628800" s="2210"/>
    </row>
    <row r="628801" spans="101:101">
      <c r="CW628801" s="2195"/>
    </row>
    <row r="628825" spans="101:101">
      <c r="CW628825" s="2210"/>
    </row>
    <row r="628826" spans="101:101">
      <c r="CW628826" s="2195"/>
    </row>
    <row r="628850" spans="101:101">
      <c r="CW628850" s="2210"/>
    </row>
    <row r="628851" spans="101:101">
      <c r="CW628851" s="2195"/>
    </row>
    <row r="628875" spans="101:101">
      <c r="CW628875" s="2210"/>
    </row>
    <row r="628876" spans="101:101">
      <c r="CW628876" s="2195"/>
    </row>
    <row r="628900" spans="101:101">
      <c r="CW628900" s="2210"/>
    </row>
    <row r="628901" spans="101:101">
      <c r="CW628901" s="2195"/>
    </row>
    <row r="628925" spans="101:101">
      <c r="CW628925" s="2210"/>
    </row>
    <row r="628926" spans="101:101">
      <c r="CW628926" s="2195"/>
    </row>
    <row r="628950" spans="101:101">
      <c r="CW628950" s="2210"/>
    </row>
    <row r="628951" spans="101:101">
      <c r="CW628951" s="2195"/>
    </row>
    <row r="628975" spans="101:101">
      <c r="CW628975" s="2210"/>
    </row>
    <row r="628976" spans="101:101">
      <c r="CW628976" s="2195"/>
    </row>
    <row r="629000" spans="101:101">
      <c r="CW629000" s="2210"/>
    </row>
    <row r="629001" spans="101:101">
      <c r="CW629001" s="2195"/>
    </row>
    <row r="629025" spans="101:101">
      <c r="CW629025" s="2210"/>
    </row>
    <row r="629026" spans="101:101">
      <c r="CW629026" s="2195"/>
    </row>
    <row r="629050" spans="101:101">
      <c r="CW629050" s="2210"/>
    </row>
    <row r="629051" spans="101:101">
      <c r="CW629051" s="2195"/>
    </row>
    <row r="629075" spans="101:101">
      <c r="CW629075" s="2210"/>
    </row>
    <row r="629076" spans="101:101">
      <c r="CW629076" s="2195"/>
    </row>
    <row r="629100" spans="101:101">
      <c r="CW629100" s="2210"/>
    </row>
    <row r="629101" spans="101:101">
      <c r="CW629101" s="2195"/>
    </row>
    <row r="629125" spans="101:101">
      <c r="CW629125" s="2210"/>
    </row>
    <row r="629126" spans="101:101">
      <c r="CW629126" s="2195"/>
    </row>
    <row r="629150" spans="101:101">
      <c r="CW629150" s="2210"/>
    </row>
    <row r="629151" spans="101:101">
      <c r="CW629151" s="2195"/>
    </row>
    <row r="629175" spans="101:101">
      <c r="CW629175" s="2210"/>
    </row>
    <row r="629176" spans="101:101">
      <c r="CW629176" s="2195"/>
    </row>
    <row r="629200" spans="101:101">
      <c r="CW629200" s="2210"/>
    </row>
    <row r="629201" spans="101:101">
      <c r="CW629201" s="2195"/>
    </row>
    <row r="629225" spans="101:101">
      <c r="CW629225" s="2210"/>
    </row>
    <row r="629226" spans="101:101">
      <c r="CW629226" s="2195"/>
    </row>
    <row r="629250" spans="101:101">
      <c r="CW629250" s="2210"/>
    </row>
    <row r="629251" spans="101:101">
      <c r="CW629251" s="2195"/>
    </row>
    <row r="629275" spans="101:101">
      <c r="CW629275" s="2210"/>
    </row>
    <row r="629276" spans="101:101">
      <c r="CW629276" s="2195"/>
    </row>
    <row r="629300" spans="101:101">
      <c r="CW629300" s="2210"/>
    </row>
    <row r="629301" spans="101:101">
      <c r="CW629301" s="2195"/>
    </row>
    <row r="629325" spans="101:101">
      <c r="CW629325" s="2210"/>
    </row>
    <row r="629326" spans="101:101">
      <c r="CW629326" s="2195"/>
    </row>
    <row r="629350" spans="101:101">
      <c r="CW629350" s="2210"/>
    </row>
    <row r="629351" spans="101:101">
      <c r="CW629351" s="2195"/>
    </row>
    <row r="629375" spans="101:101">
      <c r="CW629375" s="2210"/>
    </row>
    <row r="629376" spans="101:101">
      <c r="CW629376" s="2195"/>
    </row>
    <row r="629400" spans="101:101">
      <c r="CW629400" s="2210"/>
    </row>
    <row r="629401" spans="101:101">
      <c r="CW629401" s="2195"/>
    </row>
    <row r="629425" spans="101:101">
      <c r="CW629425" s="2210"/>
    </row>
    <row r="629426" spans="101:101">
      <c r="CW629426" s="2195"/>
    </row>
    <row r="629450" spans="101:101">
      <c r="CW629450" s="2210"/>
    </row>
    <row r="629451" spans="101:101">
      <c r="CW629451" s="2195"/>
    </row>
    <row r="629475" spans="101:101">
      <c r="CW629475" s="2210"/>
    </row>
    <row r="629476" spans="101:101">
      <c r="CW629476" s="2195"/>
    </row>
    <row r="629500" spans="101:101">
      <c r="CW629500" s="2210"/>
    </row>
    <row r="629501" spans="101:101">
      <c r="CW629501" s="2195"/>
    </row>
    <row r="629525" spans="101:101">
      <c r="CW629525" s="2210"/>
    </row>
    <row r="629526" spans="101:101">
      <c r="CW629526" s="2195"/>
    </row>
    <row r="629550" spans="101:101">
      <c r="CW629550" s="2210"/>
    </row>
    <row r="629551" spans="101:101">
      <c r="CW629551" s="2195"/>
    </row>
    <row r="629575" spans="101:101">
      <c r="CW629575" s="2210"/>
    </row>
    <row r="629576" spans="101:101">
      <c r="CW629576" s="2195"/>
    </row>
    <row r="629600" spans="101:101">
      <c r="CW629600" s="2210"/>
    </row>
    <row r="629601" spans="101:101">
      <c r="CW629601" s="2195"/>
    </row>
    <row r="629625" spans="101:101">
      <c r="CW629625" s="2210"/>
    </row>
    <row r="629626" spans="101:101">
      <c r="CW629626" s="2195"/>
    </row>
    <row r="629650" spans="101:101">
      <c r="CW629650" s="2210"/>
    </row>
    <row r="629651" spans="101:101">
      <c r="CW629651" s="2195"/>
    </row>
    <row r="629675" spans="101:101">
      <c r="CW629675" s="2210"/>
    </row>
    <row r="629676" spans="101:101">
      <c r="CW629676" s="2195"/>
    </row>
    <row r="629700" spans="101:101">
      <c r="CW629700" s="2210"/>
    </row>
    <row r="629701" spans="101:101">
      <c r="CW629701" s="2195"/>
    </row>
    <row r="629725" spans="101:101">
      <c r="CW629725" s="2210"/>
    </row>
    <row r="629726" spans="101:101">
      <c r="CW629726" s="2195"/>
    </row>
    <row r="629750" spans="101:101">
      <c r="CW629750" s="2210"/>
    </row>
    <row r="629751" spans="101:101">
      <c r="CW629751" s="2195"/>
    </row>
    <row r="629775" spans="101:101">
      <c r="CW629775" s="2210"/>
    </row>
    <row r="629776" spans="101:101">
      <c r="CW629776" s="2195"/>
    </row>
    <row r="629800" spans="101:101">
      <c r="CW629800" s="2210"/>
    </row>
    <row r="629801" spans="101:101">
      <c r="CW629801" s="2195"/>
    </row>
    <row r="629825" spans="101:101">
      <c r="CW629825" s="2210"/>
    </row>
    <row r="629826" spans="101:101">
      <c r="CW629826" s="2195"/>
    </row>
    <row r="629850" spans="101:101">
      <c r="CW629850" s="2210"/>
    </row>
    <row r="629851" spans="101:101">
      <c r="CW629851" s="2195"/>
    </row>
    <row r="629875" spans="101:101">
      <c r="CW629875" s="2210"/>
    </row>
    <row r="629876" spans="101:101">
      <c r="CW629876" s="2195"/>
    </row>
    <row r="629900" spans="101:101">
      <c r="CW629900" s="2210"/>
    </row>
    <row r="629901" spans="101:101">
      <c r="CW629901" s="2195"/>
    </row>
    <row r="629925" spans="101:101">
      <c r="CW629925" s="2210"/>
    </row>
    <row r="629926" spans="101:101">
      <c r="CW629926" s="2195"/>
    </row>
    <row r="629950" spans="101:101">
      <c r="CW629950" s="2210"/>
    </row>
    <row r="629951" spans="101:101">
      <c r="CW629951" s="2195"/>
    </row>
    <row r="629975" spans="101:101">
      <c r="CW629975" s="2210"/>
    </row>
    <row r="629976" spans="101:101">
      <c r="CW629976" s="2195"/>
    </row>
    <row r="630000" spans="101:101">
      <c r="CW630000" s="2210"/>
    </row>
    <row r="630001" spans="101:101">
      <c r="CW630001" s="2195"/>
    </row>
    <row r="630025" spans="101:101">
      <c r="CW630025" s="2210"/>
    </row>
    <row r="630026" spans="101:101">
      <c r="CW630026" s="2195"/>
    </row>
    <row r="630050" spans="101:101">
      <c r="CW630050" s="2210"/>
    </row>
    <row r="630051" spans="101:101">
      <c r="CW630051" s="2195"/>
    </row>
    <row r="630075" spans="101:101">
      <c r="CW630075" s="2210"/>
    </row>
    <row r="630076" spans="101:101">
      <c r="CW630076" s="2195"/>
    </row>
    <row r="630100" spans="101:101">
      <c r="CW630100" s="2210"/>
    </row>
    <row r="630101" spans="101:101">
      <c r="CW630101" s="2195"/>
    </row>
    <row r="630125" spans="101:101">
      <c r="CW630125" s="2210"/>
    </row>
    <row r="630126" spans="101:101">
      <c r="CW630126" s="2195"/>
    </row>
    <row r="630150" spans="101:101">
      <c r="CW630150" s="2210"/>
    </row>
    <row r="630151" spans="101:101">
      <c r="CW630151" s="2195"/>
    </row>
    <row r="630175" spans="101:101">
      <c r="CW630175" s="2210"/>
    </row>
    <row r="630176" spans="101:101">
      <c r="CW630176" s="2195"/>
    </row>
    <row r="630200" spans="101:101">
      <c r="CW630200" s="2210"/>
    </row>
    <row r="630201" spans="101:101">
      <c r="CW630201" s="2195"/>
    </row>
    <row r="630225" spans="101:101">
      <c r="CW630225" s="2210"/>
    </row>
    <row r="630226" spans="101:101">
      <c r="CW630226" s="2195"/>
    </row>
    <row r="630250" spans="101:101">
      <c r="CW630250" s="2210"/>
    </row>
    <row r="630251" spans="101:101">
      <c r="CW630251" s="2195"/>
    </row>
    <row r="630275" spans="101:101">
      <c r="CW630275" s="2210"/>
    </row>
    <row r="630276" spans="101:101">
      <c r="CW630276" s="2195"/>
    </row>
    <row r="630300" spans="101:101">
      <c r="CW630300" s="2210"/>
    </row>
    <row r="630301" spans="101:101">
      <c r="CW630301" s="2195"/>
    </row>
    <row r="630325" spans="101:101">
      <c r="CW630325" s="2210"/>
    </row>
    <row r="630326" spans="101:101">
      <c r="CW630326" s="2195"/>
    </row>
    <row r="630350" spans="101:101">
      <c r="CW630350" s="2210"/>
    </row>
    <row r="630351" spans="101:101">
      <c r="CW630351" s="2195"/>
    </row>
    <row r="630375" spans="101:101">
      <c r="CW630375" s="2210"/>
    </row>
    <row r="630376" spans="101:101">
      <c r="CW630376" s="2195"/>
    </row>
    <row r="630400" spans="101:101">
      <c r="CW630400" s="2210"/>
    </row>
    <row r="630401" spans="101:101">
      <c r="CW630401" s="2195"/>
    </row>
    <row r="630425" spans="101:101">
      <c r="CW630425" s="2210"/>
    </row>
    <row r="630426" spans="101:101">
      <c r="CW630426" s="2195"/>
    </row>
    <row r="630450" spans="101:101">
      <c r="CW630450" s="2210"/>
    </row>
    <row r="630451" spans="101:101">
      <c r="CW630451" s="2195"/>
    </row>
    <row r="630475" spans="101:101">
      <c r="CW630475" s="2210"/>
    </row>
    <row r="630476" spans="101:101">
      <c r="CW630476" s="2195"/>
    </row>
    <row r="630500" spans="101:101">
      <c r="CW630500" s="2210"/>
    </row>
    <row r="630501" spans="101:101">
      <c r="CW630501" s="2195"/>
    </row>
    <row r="630525" spans="101:101">
      <c r="CW630525" s="2210"/>
    </row>
    <row r="630526" spans="101:101">
      <c r="CW630526" s="2195"/>
    </row>
    <row r="630550" spans="101:101">
      <c r="CW630550" s="2210"/>
    </row>
    <row r="630551" spans="101:101">
      <c r="CW630551" s="2195"/>
    </row>
    <row r="630575" spans="101:101">
      <c r="CW630575" s="2210"/>
    </row>
    <row r="630576" spans="101:101">
      <c r="CW630576" s="2195"/>
    </row>
    <row r="630600" spans="101:101">
      <c r="CW630600" s="2210"/>
    </row>
    <row r="630601" spans="101:101">
      <c r="CW630601" s="2195"/>
    </row>
    <row r="630625" spans="101:101">
      <c r="CW630625" s="2210"/>
    </row>
    <row r="630626" spans="101:101">
      <c r="CW630626" s="2195"/>
    </row>
    <row r="630650" spans="101:101">
      <c r="CW630650" s="2210"/>
    </row>
    <row r="630651" spans="101:101">
      <c r="CW630651" s="2195"/>
    </row>
    <row r="630675" spans="101:101">
      <c r="CW630675" s="2210"/>
    </row>
    <row r="630676" spans="101:101">
      <c r="CW630676" s="2195"/>
    </row>
    <row r="630700" spans="101:101">
      <c r="CW630700" s="2210"/>
    </row>
    <row r="630701" spans="101:101">
      <c r="CW630701" s="2195"/>
    </row>
    <row r="630725" spans="101:101">
      <c r="CW630725" s="2210"/>
    </row>
    <row r="630726" spans="101:101">
      <c r="CW630726" s="2195"/>
    </row>
    <row r="630750" spans="101:101">
      <c r="CW630750" s="2210"/>
    </row>
    <row r="630751" spans="101:101">
      <c r="CW630751" s="2195"/>
    </row>
    <row r="630775" spans="101:101">
      <c r="CW630775" s="2210"/>
    </row>
    <row r="630776" spans="101:101">
      <c r="CW630776" s="2195"/>
    </row>
    <row r="630800" spans="101:101">
      <c r="CW630800" s="2210"/>
    </row>
    <row r="630801" spans="101:101">
      <c r="CW630801" s="2195"/>
    </row>
    <row r="630825" spans="101:101">
      <c r="CW630825" s="2210"/>
    </row>
    <row r="630826" spans="101:101">
      <c r="CW630826" s="2195"/>
    </row>
    <row r="630850" spans="101:101">
      <c r="CW630850" s="2210"/>
    </row>
    <row r="630851" spans="101:101">
      <c r="CW630851" s="2195"/>
    </row>
    <row r="630875" spans="101:101">
      <c r="CW630875" s="2210"/>
    </row>
    <row r="630876" spans="101:101">
      <c r="CW630876" s="2195"/>
    </row>
    <row r="630900" spans="101:101">
      <c r="CW630900" s="2210"/>
    </row>
    <row r="630901" spans="101:101">
      <c r="CW630901" s="2195"/>
    </row>
    <row r="630925" spans="101:101">
      <c r="CW630925" s="2210"/>
    </row>
    <row r="630926" spans="101:101">
      <c r="CW630926" s="2195"/>
    </row>
    <row r="630950" spans="101:101">
      <c r="CW630950" s="2210"/>
    </row>
    <row r="630951" spans="101:101">
      <c r="CW630951" s="2195"/>
    </row>
    <row r="630975" spans="101:101">
      <c r="CW630975" s="2210"/>
    </row>
    <row r="630976" spans="101:101">
      <c r="CW630976" s="2195"/>
    </row>
    <row r="631000" spans="101:101">
      <c r="CW631000" s="2210"/>
    </row>
    <row r="631001" spans="101:101">
      <c r="CW631001" s="2195"/>
    </row>
    <row r="631025" spans="101:101">
      <c r="CW631025" s="2210"/>
    </row>
    <row r="631026" spans="101:101">
      <c r="CW631026" s="2195"/>
    </row>
    <row r="631050" spans="101:101">
      <c r="CW631050" s="2210"/>
    </row>
    <row r="631051" spans="101:101">
      <c r="CW631051" s="2195"/>
    </row>
    <row r="631075" spans="101:101">
      <c r="CW631075" s="2210"/>
    </row>
    <row r="631076" spans="101:101">
      <c r="CW631076" s="2195"/>
    </row>
    <row r="631100" spans="101:101">
      <c r="CW631100" s="2210"/>
    </row>
    <row r="631101" spans="101:101">
      <c r="CW631101" s="2195"/>
    </row>
    <row r="631125" spans="101:101">
      <c r="CW631125" s="2210"/>
    </row>
    <row r="631126" spans="101:101">
      <c r="CW631126" s="2195"/>
    </row>
    <row r="631150" spans="101:101">
      <c r="CW631150" s="2210"/>
    </row>
    <row r="631151" spans="101:101">
      <c r="CW631151" s="2195"/>
    </row>
    <row r="631175" spans="101:101">
      <c r="CW631175" s="2210"/>
    </row>
    <row r="631176" spans="101:101">
      <c r="CW631176" s="2195"/>
    </row>
    <row r="631200" spans="101:101">
      <c r="CW631200" s="2210"/>
    </row>
    <row r="631201" spans="101:101">
      <c r="CW631201" s="2195"/>
    </row>
    <row r="631225" spans="101:101">
      <c r="CW631225" s="2210"/>
    </row>
    <row r="631226" spans="101:101">
      <c r="CW631226" s="2195"/>
    </row>
    <row r="631250" spans="101:101">
      <c r="CW631250" s="2210"/>
    </row>
    <row r="631251" spans="101:101">
      <c r="CW631251" s="2195"/>
    </row>
    <row r="631275" spans="101:101">
      <c r="CW631275" s="2210"/>
    </row>
    <row r="631276" spans="101:101">
      <c r="CW631276" s="2195"/>
    </row>
    <row r="631300" spans="101:101">
      <c r="CW631300" s="2210"/>
    </row>
    <row r="631301" spans="101:101">
      <c r="CW631301" s="2195"/>
    </row>
    <row r="631325" spans="101:101">
      <c r="CW631325" s="2210"/>
    </row>
    <row r="631326" spans="101:101">
      <c r="CW631326" s="2195"/>
    </row>
    <row r="631350" spans="101:101">
      <c r="CW631350" s="2210"/>
    </row>
    <row r="631351" spans="101:101">
      <c r="CW631351" s="2195"/>
    </row>
    <row r="631375" spans="101:101">
      <c r="CW631375" s="2210"/>
    </row>
    <row r="631376" spans="101:101">
      <c r="CW631376" s="2195"/>
    </row>
    <row r="631400" spans="101:101">
      <c r="CW631400" s="2210"/>
    </row>
    <row r="631401" spans="101:101">
      <c r="CW631401" s="2195"/>
    </row>
    <row r="631425" spans="101:101">
      <c r="CW631425" s="2210"/>
    </row>
    <row r="631426" spans="101:101">
      <c r="CW631426" s="2195"/>
    </row>
    <row r="631450" spans="101:101">
      <c r="CW631450" s="2210"/>
    </row>
    <row r="631451" spans="101:101">
      <c r="CW631451" s="2195"/>
    </row>
    <row r="631475" spans="101:101">
      <c r="CW631475" s="2210"/>
    </row>
    <row r="631476" spans="101:101">
      <c r="CW631476" s="2195"/>
    </row>
    <row r="631500" spans="101:101">
      <c r="CW631500" s="2210"/>
    </row>
    <row r="631501" spans="101:101">
      <c r="CW631501" s="2195"/>
    </row>
    <row r="631525" spans="101:101">
      <c r="CW631525" s="2210"/>
    </row>
    <row r="631526" spans="101:101">
      <c r="CW631526" s="2195"/>
    </row>
    <row r="631550" spans="101:101">
      <c r="CW631550" s="2210"/>
    </row>
    <row r="631551" spans="101:101">
      <c r="CW631551" s="2195"/>
    </row>
    <row r="631575" spans="101:101">
      <c r="CW631575" s="2210"/>
    </row>
    <row r="631576" spans="101:101">
      <c r="CW631576" s="2195"/>
    </row>
    <row r="631600" spans="101:101">
      <c r="CW631600" s="2210"/>
    </row>
    <row r="631601" spans="101:101">
      <c r="CW631601" s="2195"/>
    </row>
    <row r="631625" spans="101:101">
      <c r="CW631625" s="2210"/>
    </row>
    <row r="631626" spans="101:101">
      <c r="CW631626" s="2195"/>
    </row>
    <row r="631650" spans="101:101">
      <c r="CW631650" s="2210"/>
    </row>
    <row r="631651" spans="101:101">
      <c r="CW631651" s="2195"/>
    </row>
    <row r="631675" spans="101:101">
      <c r="CW631675" s="2210"/>
    </row>
    <row r="631676" spans="101:101">
      <c r="CW631676" s="2195"/>
    </row>
    <row r="631700" spans="101:101">
      <c r="CW631700" s="2210"/>
    </row>
    <row r="631701" spans="101:101">
      <c r="CW631701" s="2195"/>
    </row>
    <row r="631725" spans="101:101">
      <c r="CW631725" s="2210"/>
    </row>
    <row r="631726" spans="101:101">
      <c r="CW631726" s="2195"/>
    </row>
    <row r="631750" spans="101:101">
      <c r="CW631750" s="2210"/>
    </row>
    <row r="631751" spans="101:101">
      <c r="CW631751" s="2195"/>
    </row>
    <row r="631775" spans="101:101">
      <c r="CW631775" s="2210"/>
    </row>
    <row r="631776" spans="101:101">
      <c r="CW631776" s="2195"/>
    </row>
    <row r="631800" spans="101:101">
      <c r="CW631800" s="2210"/>
    </row>
    <row r="631801" spans="101:101">
      <c r="CW631801" s="2195"/>
    </row>
    <row r="631825" spans="101:101">
      <c r="CW631825" s="2210"/>
    </row>
    <row r="631826" spans="101:101">
      <c r="CW631826" s="2195"/>
    </row>
    <row r="631850" spans="101:101">
      <c r="CW631850" s="2210"/>
    </row>
    <row r="631851" spans="101:101">
      <c r="CW631851" s="2195"/>
    </row>
    <row r="631875" spans="101:101">
      <c r="CW631875" s="2210"/>
    </row>
    <row r="631876" spans="101:101">
      <c r="CW631876" s="2195"/>
    </row>
    <row r="631900" spans="101:101">
      <c r="CW631900" s="2210"/>
    </row>
    <row r="631901" spans="101:101">
      <c r="CW631901" s="2195"/>
    </row>
    <row r="631925" spans="101:101">
      <c r="CW631925" s="2210"/>
    </row>
    <row r="631926" spans="101:101">
      <c r="CW631926" s="2195"/>
    </row>
    <row r="631950" spans="101:101">
      <c r="CW631950" s="2210"/>
    </row>
    <row r="631951" spans="101:101">
      <c r="CW631951" s="2195"/>
    </row>
    <row r="631975" spans="101:101">
      <c r="CW631975" s="2210"/>
    </row>
    <row r="631976" spans="101:101">
      <c r="CW631976" s="2195"/>
    </row>
    <row r="632000" spans="101:101">
      <c r="CW632000" s="2210"/>
    </row>
    <row r="632001" spans="101:101">
      <c r="CW632001" s="2195"/>
    </row>
    <row r="632025" spans="101:101">
      <c r="CW632025" s="2210"/>
    </row>
    <row r="632026" spans="101:101">
      <c r="CW632026" s="2195"/>
    </row>
    <row r="632050" spans="101:101">
      <c r="CW632050" s="2210"/>
    </row>
    <row r="632051" spans="101:101">
      <c r="CW632051" s="2195"/>
    </row>
    <row r="632075" spans="101:101">
      <c r="CW632075" s="2210"/>
    </row>
    <row r="632076" spans="101:101">
      <c r="CW632076" s="2195"/>
    </row>
    <row r="632100" spans="101:101">
      <c r="CW632100" s="2210"/>
    </row>
    <row r="632101" spans="101:101">
      <c r="CW632101" s="2195"/>
    </row>
    <row r="632125" spans="101:101">
      <c r="CW632125" s="2210"/>
    </row>
    <row r="632126" spans="101:101">
      <c r="CW632126" s="2195"/>
    </row>
    <row r="632150" spans="101:101">
      <c r="CW632150" s="2210"/>
    </row>
    <row r="632151" spans="101:101">
      <c r="CW632151" s="2195"/>
    </row>
    <row r="632175" spans="101:101">
      <c r="CW632175" s="2210"/>
    </row>
    <row r="632176" spans="101:101">
      <c r="CW632176" s="2195"/>
    </row>
    <row r="632200" spans="101:101">
      <c r="CW632200" s="2210"/>
    </row>
    <row r="632201" spans="101:101">
      <c r="CW632201" s="2195"/>
    </row>
    <row r="632225" spans="101:101">
      <c r="CW632225" s="2210"/>
    </row>
    <row r="632226" spans="101:101">
      <c r="CW632226" s="2195"/>
    </row>
    <row r="632250" spans="101:101">
      <c r="CW632250" s="2210"/>
    </row>
    <row r="632251" spans="101:101">
      <c r="CW632251" s="2195"/>
    </row>
    <row r="632275" spans="101:101">
      <c r="CW632275" s="2210"/>
    </row>
    <row r="632276" spans="101:101">
      <c r="CW632276" s="2195"/>
    </row>
    <row r="632300" spans="101:101">
      <c r="CW632300" s="2210"/>
    </row>
    <row r="632301" spans="101:101">
      <c r="CW632301" s="2195"/>
    </row>
    <row r="632325" spans="101:101">
      <c r="CW632325" s="2210"/>
    </row>
    <row r="632326" spans="101:101">
      <c r="CW632326" s="2195"/>
    </row>
    <row r="632350" spans="101:101">
      <c r="CW632350" s="2210"/>
    </row>
    <row r="632351" spans="101:101">
      <c r="CW632351" s="2195"/>
    </row>
    <row r="632375" spans="101:101">
      <c r="CW632375" s="2210"/>
    </row>
    <row r="632376" spans="101:101">
      <c r="CW632376" s="2195"/>
    </row>
    <row r="632400" spans="101:101">
      <c r="CW632400" s="2210"/>
    </row>
    <row r="632401" spans="101:101">
      <c r="CW632401" s="2195"/>
    </row>
    <row r="632425" spans="101:101">
      <c r="CW632425" s="2210"/>
    </row>
    <row r="632426" spans="101:101">
      <c r="CW632426" s="2195"/>
    </row>
    <row r="632450" spans="101:101">
      <c r="CW632450" s="2210"/>
    </row>
    <row r="632451" spans="101:101">
      <c r="CW632451" s="2195"/>
    </row>
    <row r="632475" spans="101:101">
      <c r="CW632475" s="2210"/>
    </row>
    <row r="632476" spans="101:101">
      <c r="CW632476" s="2195"/>
    </row>
    <row r="632500" spans="101:101">
      <c r="CW632500" s="2210"/>
    </row>
    <row r="632501" spans="101:101">
      <c r="CW632501" s="2195"/>
    </row>
    <row r="632525" spans="101:101">
      <c r="CW632525" s="2210"/>
    </row>
    <row r="632526" spans="101:101">
      <c r="CW632526" s="2195"/>
    </row>
    <row r="632550" spans="101:101">
      <c r="CW632550" s="2210"/>
    </row>
    <row r="632551" spans="101:101">
      <c r="CW632551" s="2195"/>
    </row>
    <row r="632575" spans="101:101">
      <c r="CW632575" s="2210"/>
    </row>
    <row r="632576" spans="101:101">
      <c r="CW632576" s="2195"/>
    </row>
    <row r="632600" spans="101:101">
      <c r="CW632600" s="2210"/>
    </row>
    <row r="632601" spans="101:101">
      <c r="CW632601" s="2195"/>
    </row>
    <row r="632625" spans="101:101">
      <c r="CW632625" s="2210"/>
    </row>
    <row r="632626" spans="101:101">
      <c r="CW632626" s="2195"/>
    </row>
    <row r="632650" spans="101:101">
      <c r="CW632650" s="2210"/>
    </row>
    <row r="632651" spans="101:101">
      <c r="CW632651" s="2195"/>
    </row>
    <row r="632675" spans="101:101">
      <c r="CW632675" s="2210"/>
    </row>
    <row r="632676" spans="101:101">
      <c r="CW632676" s="2195"/>
    </row>
    <row r="632700" spans="101:101">
      <c r="CW632700" s="2210"/>
    </row>
    <row r="632701" spans="101:101">
      <c r="CW632701" s="2195"/>
    </row>
    <row r="632725" spans="101:101">
      <c r="CW632725" s="2210"/>
    </row>
    <row r="632726" spans="101:101">
      <c r="CW632726" s="2195"/>
    </row>
    <row r="632750" spans="101:101">
      <c r="CW632750" s="2210"/>
    </row>
    <row r="632751" spans="101:101">
      <c r="CW632751" s="2195"/>
    </row>
    <row r="632775" spans="101:101">
      <c r="CW632775" s="2210"/>
    </row>
    <row r="632776" spans="101:101">
      <c r="CW632776" s="2195"/>
    </row>
    <row r="632800" spans="101:101">
      <c r="CW632800" s="2210"/>
    </row>
    <row r="632801" spans="101:101">
      <c r="CW632801" s="2195"/>
    </row>
    <row r="632825" spans="101:101">
      <c r="CW632825" s="2210"/>
    </row>
    <row r="632826" spans="101:101">
      <c r="CW632826" s="2195"/>
    </row>
    <row r="632850" spans="101:101">
      <c r="CW632850" s="2210"/>
    </row>
    <row r="632851" spans="101:101">
      <c r="CW632851" s="2195"/>
    </row>
    <row r="632875" spans="101:101">
      <c r="CW632875" s="2210"/>
    </row>
    <row r="632876" spans="101:101">
      <c r="CW632876" s="2195"/>
    </row>
    <row r="632900" spans="101:101">
      <c r="CW632900" s="2210"/>
    </row>
    <row r="632901" spans="101:101">
      <c r="CW632901" s="2195"/>
    </row>
    <row r="632925" spans="101:101">
      <c r="CW632925" s="2210"/>
    </row>
    <row r="632926" spans="101:101">
      <c r="CW632926" s="2195"/>
    </row>
    <row r="632950" spans="101:101">
      <c r="CW632950" s="2210"/>
    </row>
    <row r="632951" spans="101:101">
      <c r="CW632951" s="2195"/>
    </row>
    <row r="632975" spans="101:101">
      <c r="CW632975" s="2210"/>
    </row>
    <row r="632976" spans="101:101">
      <c r="CW632976" s="2195"/>
    </row>
    <row r="633000" spans="101:101">
      <c r="CW633000" s="2210"/>
    </row>
    <row r="633001" spans="101:101">
      <c r="CW633001" s="2195"/>
    </row>
    <row r="633025" spans="101:101">
      <c r="CW633025" s="2210"/>
    </row>
    <row r="633026" spans="101:101">
      <c r="CW633026" s="2195"/>
    </row>
    <row r="633050" spans="101:101">
      <c r="CW633050" s="2210"/>
    </row>
    <row r="633051" spans="101:101">
      <c r="CW633051" s="2195"/>
    </row>
    <row r="633075" spans="101:101">
      <c r="CW633075" s="2210"/>
    </row>
    <row r="633076" spans="101:101">
      <c r="CW633076" s="2195"/>
    </row>
    <row r="633100" spans="101:101">
      <c r="CW633100" s="2210"/>
    </row>
    <row r="633101" spans="101:101">
      <c r="CW633101" s="2195"/>
    </row>
    <row r="633125" spans="101:101">
      <c r="CW633125" s="2210"/>
    </row>
    <row r="633126" spans="101:101">
      <c r="CW633126" s="2195"/>
    </row>
    <row r="633150" spans="101:101">
      <c r="CW633150" s="2210"/>
    </row>
    <row r="633151" spans="101:101">
      <c r="CW633151" s="2195"/>
    </row>
    <row r="633175" spans="101:101">
      <c r="CW633175" s="2210"/>
    </row>
    <row r="633176" spans="101:101">
      <c r="CW633176" s="2195"/>
    </row>
    <row r="633200" spans="101:101">
      <c r="CW633200" s="2210"/>
    </row>
    <row r="633201" spans="101:101">
      <c r="CW633201" s="2195"/>
    </row>
    <row r="633225" spans="101:101">
      <c r="CW633225" s="2210"/>
    </row>
    <row r="633226" spans="101:101">
      <c r="CW633226" s="2195"/>
    </row>
    <row r="633250" spans="101:101">
      <c r="CW633250" s="2210"/>
    </row>
    <row r="633251" spans="101:101">
      <c r="CW633251" s="2195"/>
    </row>
    <row r="633275" spans="101:101">
      <c r="CW633275" s="2210"/>
    </row>
    <row r="633276" spans="101:101">
      <c r="CW633276" s="2195"/>
    </row>
    <row r="633300" spans="101:101">
      <c r="CW633300" s="2210"/>
    </row>
    <row r="633301" spans="101:101">
      <c r="CW633301" s="2195"/>
    </row>
    <row r="633325" spans="101:101">
      <c r="CW633325" s="2210"/>
    </row>
    <row r="633326" spans="101:101">
      <c r="CW633326" s="2195"/>
    </row>
    <row r="633350" spans="101:101">
      <c r="CW633350" s="2210"/>
    </row>
    <row r="633351" spans="101:101">
      <c r="CW633351" s="2195"/>
    </row>
    <row r="633375" spans="101:101">
      <c r="CW633375" s="2210"/>
    </row>
    <row r="633376" spans="101:101">
      <c r="CW633376" s="2195"/>
    </row>
    <row r="633400" spans="101:101">
      <c r="CW633400" s="2210"/>
    </row>
    <row r="633401" spans="101:101">
      <c r="CW633401" s="2195"/>
    </row>
    <row r="633425" spans="101:101">
      <c r="CW633425" s="2210"/>
    </row>
    <row r="633426" spans="101:101">
      <c r="CW633426" s="2195"/>
    </row>
    <row r="633450" spans="101:101">
      <c r="CW633450" s="2210"/>
    </row>
    <row r="633451" spans="101:101">
      <c r="CW633451" s="2195"/>
    </row>
    <row r="633475" spans="101:101">
      <c r="CW633475" s="2210"/>
    </row>
    <row r="633476" spans="101:101">
      <c r="CW633476" s="2195"/>
    </row>
    <row r="633500" spans="101:101">
      <c r="CW633500" s="2210"/>
    </row>
    <row r="633501" spans="101:101">
      <c r="CW633501" s="2195"/>
    </row>
    <row r="633525" spans="101:101">
      <c r="CW633525" s="2210"/>
    </row>
    <row r="633526" spans="101:101">
      <c r="CW633526" s="2195"/>
    </row>
    <row r="633550" spans="101:101">
      <c r="CW633550" s="2210"/>
    </row>
    <row r="633551" spans="101:101">
      <c r="CW633551" s="2195"/>
    </row>
    <row r="633575" spans="101:101">
      <c r="CW633575" s="2210"/>
    </row>
    <row r="633576" spans="101:101">
      <c r="CW633576" s="2195"/>
    </row>
    <row r="633600" spans="101:101">
      <c r="CW633600" s="2210"/>
    </row>
    <row r="633601" spans="101:101">
      <c r="CW633601" s="2195"/>
    </row>
    <row r="633625" spans="101:101">
      <c r="CW633625" s="2210"/>
    </row>
    <row r="633626" spans="101:101">
      <c r="CW633626" s="2195"/>
    </row>
    <row r="633650" spans="101:101">
      <c r="CW633650" s="2210"/>
    </row>
    <row r="633651" spans="101:101">
      <c r="CW633651" s="2195"/>
    </row>
    <row r="633675" spans="101:101">
      <c r="CW633675" s="2210"/>
    </row>
    <row r="633676" spans="101:101">
      <c r="CW633676" s="2195"/>
    </row>
    <row r="633700" spans="101:101">
      <c r="CW633700" s="2210"/>
    </row>
    <row r="633701" spans="101:101">
      <c r="CW633701" s="2195"/>
    </row>
    <row r="633725" spans="101:101">
      <c r="CW633725" s="2210"/>
    </row>
    <row r="633726" spans="101:101">
      <c r="CW633726" s="2195"/>
    </row>
    <row r="633750" spans="101:101">
      <c r="CW633750" s="2210"/>
    </row>
    <row r="633751" spans="101:101">
      <c r="CW633751" s="2195"/>
    </row>
    <row r="633775" spans="101:101">
      <c r="CW633775" s="2210"/>
    </row>
    <row r="633776" spans="101:101">
      <c r="CW633776" s="2195"/>
    </row>
    <row r="633800" spans="101:101">
      <c r="CW633800" s="2210"/>
    </row>
    <row r="633801" spans="101:101">
      <c r="CW633801" s="2195"/>
    </row>
    <row r="633825" spans="101:101">
      <c r="CW633825" s="2210"/>
    </row>
    <row r="633826" spans="101:101">
      <c r="CW633826" s="2195"/>
    </row>
    <row r="633850" spans="101:101">
      <c r="CW633850" s="2210"/>
    </row>
    <row r="633851" spans="101:101">
      <c r="CW633851" s="2195"/>
    </row>
    <row r="633875" spans="101:101">
      <c r="CW633875" s="2210"/>
    </row>
    <row r="633876" spans="101:101">
      <c r="CW633876" s="2195"/>
    </row>
    <row r="633900" spans="101:101">
      <c r="CW633900" s="2210"/>
    </row>
    <row r="633901" spans="101:101">
      <c r="CW633901" s="2195"/>
    </row>
    <row r="633925" spans="101:101">
      <c r="CW633925" s="2210"/>
    </row>
    <row r="633926" spans="101:101">
      <c r="CW633926" s="2195"/>
    </row>
    <row r="633950" spans="101:101">
      <c r="CW633950" s="2210"/>
    </row>
    <row r="633951" spans="101:101">
      <c r="CW633951" s="2195"/>
    </row>
    <row r="633975" spans="101:101">
      <c r="CW633975" s="2210"/>
    </row>
    <row r="633976" spans="101:101">
      <c r="CW633976" s="2195"/>
    </row>
    <row r="634000" spans="101:101">
      <c r="CW634000" s="2210"/>
    </row>
    <row r="634001" spans="101:101">
      <c r="CW634001" s="2195"/>
    </row>
    <row r="634025" spans="101:101">
      <c r="CW634025" s="2210"/>
    </row>
    <row r="634026" spans="101:101">
      <c r="CW634026" s="2195"/>
    </row>
    <row r="634050" spans="101:101">
      <c r="CW634050" s="2210"/>
    </row>
    <row r="634051" spans="101:101">
      <c r="CW634051" s="2195"/>
    </row>
    <row r="634075" spans="101:101">
      <c r="CW634075" s="2210"/>
    </row>
    <row r="634076" spans="101:101">
      <c r="CW634076" s="2195"/>
    </row>
    <row r="634100" spans="101:101">
      <c r="CW634100" s="2210"/>
    </row>
    <row r="634101" spans="101:101">
      <c r="CW634101" s="2195"/>
    </row>
    <row r="634125" spans="101:101">
      <c r="CW634125" s="2210"/>
    </row>
    <row r="634126" spans="101:101">
      <c r="CW634126" s="2195"/>
    </row>
    <row r="634150" spans="101:101">
      <c r="CW634150" s="2210"/>
    </row>
    <row r="634151" spans="101:101">
      <c r="CW634151" s="2195"/>
    </row>
    <row r="634175" spans="101:101">
      <c r="CW634175" s="2210"/>
    </row>
    <row r="634176" spans="101:101">
      <c r="CW634176" s="2195"/>
    </row>
    <row r="634200" spans="101:101">
      <c r="CW634200" s="2210"/>
    </row>
    <row r="634201" spans="101:101">
      <c r="CW634201" s="2195"/>
    </row>
    <row r="634225" spans="101:101">
      <c r="CW634225" s="2210"/>
    </row>
    <row r="634226" spans="101:101">
      <c r="CW634226" s="2195"/>
    </row>
    <row r="634250" spans="101:101">
      <c r="CW634250" s="2210"/>
    </row>
    <row r="634251" spans="101:101">
      <c r="CW634251" s="2195"/>
    </row>
    <row r="634275" spans="101:101">
      <c r="CW634275" s="2210"/>
    </row>
    <row r="634276" spans="101:101">
      <c r="CW634276" s="2195"/>
    </row>
    <row r="634300" spans="101:101">
      <c r="CW634300" s="2210"/>
    </row>
    <row r="634301" spans="101:101">
      <c r="CW634301" s="2195"/>
    </row>
    <row r="634325" spans="101:101">
      <c r="CW634325" s="2210"/>
    </row>
    <row r="634326" spans="101:101">
      <c r="CW634326" s="2195"/>
    </row>
    <row r="634350" spans="101:101">
      <c r="CW634350" s="2210"/>
    </row>
    <row r="634351" spans="101:101">
      <c r="CW634351" s="2195"/>
    </row>
    <row r="634375" spans="101:101">
      <c r="CW634375" s="2210"/>
    </row>
    <row r="634376" spans="101:101">
      <c r="CW634376" s="2195"/>
    </row>
    <row r="634400" spans="101:101">
      <c r="CW634400" s="2210"/>
    </row>
    <row r="634401" spans="101:101">
      <c r="CW634401" s="2195"/>
    </row>
    <row r="634425" spans="101:101">
      <c r="CW634425" s="2210"/>
    </row>
    <row r="634426" spans="101:101">
      <c r="CW634426" s="2195"/>
    </row>
    <row r="634450" spans="101:101">
      <c r="CW634450" s="2210"/>
    </row>
    <row r="634451" spans="101:101">
      <c r="CW634451" s="2195"/>
    </row>
    <row r="634475" spans="101:101">
      <c r="CW634475" s="2210"/>
    </row>
    <row r="634476" spans="101:101">
      <c r="CW634476" s="2195"/>
    </row>
    <row r="634500" spans="101:101">
      <c r="CW634500" s="2210"/>
    </row>
    <row r="634501" spans="101:101">
      <c r="CW634501" s="2195"/>
    </row>
    <row r="634525" spans="101:101">
      <c r="CW634525" s="2210"/>
    </row>
    <row r="634526" spans="101:101">
      <c r="CW634526" s="2195"/>
    </row>
    <row r="634550" spans="101:101">
      <c r="CW634550" s="2210"/>
    </row>
    <row r="634551" spans="101:101">
      <c r="CW634551" s="2195"/>
    </row>
    <row r="634575" spans="101:101">
      <c r="CW634575" s="2210"/>
    </row>
    <row r="634576" spans="101:101">
      <c r="CW634576" s="2195"/>
    </row>
    <row r="634600" spans="101:101">
      <c r="CW634600" s="2210"/>
    </row>
    <row r="634601" spans="101:101">
      <c r="CW634601" s="2195"/>
    </row>
    <row r="634625" spans="101:101">
      <c r="CW634625" s="2210"/>
    </row>
    <row r="634626" spans="101:101">
      <c r="CW634626" s="2195"/>
    </row>
    <row r="634650" spans="101:101">
      <c r="CW634650" s="2210"/>
    </row>
    <row r="634651" spans="101:101">
      <c r="CW634651" s="2195"/>
    </row>
    <row r="634675" spans="101:101">
      <c r="CW634675" s="2210"/>
    </row>
    <row r="634676" spans="101:101">
      <c r="CW634676" s="2195"/>
    </row>
    <row r="634700" spans="101:101">
      <c r="CW634700" s="2210"/>
    </row>
    <row r="634701" spans="101:101">
      <c r="CW634701" s="2195"/>
    </row>
    <row r="634725" spans="101:101">
      <c r="CW634725" s="2210"/>
    </row>
    <row r="634726" spans="101:101">
      <c r="CW634726" s="2195"/>
    </row>
    <row r="634750" spans="101:101">
      <c r="CW634750" s="2210"/>
    </row>
    <row r="634751" spans="101:101">
      <c r="CW634751" s="2195"/>
    </row>
    <row r="634775" spans="101:101">
      <c r="CW634775" s="2210"/>
    </row>
    <row r="634776" spans="101:101">
      <c r="CW634776" s="2195"/>
    </row>
    <row r="634800" spans="101:101">
      <c r="CW634800" s="2210"/>
    </row>
    <row r="634801" spans="101:101">
      <c r="CW634801" s="2195"/>
    </row>
    <row r="634825" spans="101:101">
      <c r="CW634825" s="2210"/>
    </row>
    <row r="634826" spans="101:101">
      <c r="CW634826" s="2195"/>
    </row>
    <row r="634850" spans="101:101">
      <c r="CW634850" s="2210"/>
    </row>
    <row r="634851" spans="101:101">
      <c r="CW634851" s="2195"/>
    </row>
    <row r="634875" spans="101:101">
      <c r="CW634875" s="2210"/>
    </row>
    <row r="634876" spans="101:101">
      <c r="CW634876" s="2195"/>
    </row>
    <row r="634900" spans="101:101">
      <c r="CW634900" s="2210"/>
    </row>
    <row r="634901" spans="101:101">
      <c r="CW634901" s="2195"/>
    </row>
    <row r="634925" spans="101:101">
      <c r="CW634925" s="2210"/>
    </row>
    <row r="634926" spans="101:101">
      <c r="CW634926" s="2195"/>
    </row>
    <row r="634950" spans="101:101">
      <c r="CW634950" s="2210"/>
    </row>
    <row r="634951" spans="101:101">
      <c r="CW634951" s="2195"/>
    </row>
    <row r="634975" spans="101:101">
      <c r="CW634975" s="2210"/>
    </row>
    <row r="634976" spans="101:101">
      <c r="CW634976" s="2195"/>
    </row>
    <row r="635000" spans="101:101">
      <c r="CW635000" s="2210"/>
    </row>
    <row r="635001" spans="101:101">
      <c r="CW635001" s="2195"/>
    </row>
    <row r="635025" spans="101:101">
      <c r="CW635025" s="2210"/>
    </row>
    <row r="635026" spans="101:101">
      <c r="CW635026" s="2195"/>
    </row>
    <row r="635050" spans="101:101">
      <c r="CW635050" s="2210"/>
    </row>
    <row r="635051" spans="101:101">
      <c r="CW635051" s="2195"/>
    </row>
    <row r="635075" spans="101:101">
      <c r="CW635075" s="2210"/>
    </row>
    <row r="635076" spans="101:101">
      <c r="CW635076" s="2195"/>
    </row>
    <row r="635100" spans="101:101">
      <c r="CW635100" s="2210"/>
    </row>
    <row r="635101" spans="101:101">
      <c r="CW635101" s="2195"/>
    </row>
    <row r="635125" spans="101:101">
      <c r="CW635125" s="2210"/>
    </row>
    <row r="635126" spans="101:101">
      <c r="CW635126" s="2195"/>
    </row>
    <row r="635150" spans="101:101">
      <c r="CW635150" s="2210"/>
    </row>
    <row r="635151" spans="101:101">
      <c r="CW635151" s="2195"/>
    </row>
    <row r="635175" spans="101:101">
      <c r="CW635175" s="2210"/>
    </row>
    <row r="635176" spans="101:101">
      <c r="CW635176" s="2195"/>
    </row>
    <row r="635200" spans="101:101">
      <c r="CW635200" s="2210"/>
    </row>
    <row r="635201" spans="101:101">
      <c r="CW635201" s="2195"/>
    </row>
    <row r="635225" spans="101:101">
      <c r="CW635225" s="2210"/>
    </row>
    <row r="635226" spans="101:101">
      <c r="CW635226" s="2195"/>
    </row>
    <row r="635250" spans="101:101">
      <c r="CW635250" s="2210"/>
    </row>
    <row r="635251" spans="101:101">
      <c r="CW635251" s="2195"/>
    </row>
    <row r="635275" spans="101:101">
      <c r="CW635275" s="2210"/>
    </row>
    <row r="635276" spans="101:101">
      <c r="CW635276" s="2195"/>
    </row>
    <row r="635300" spans="101:101">
      <c r="CW635300" s="2210"/>
    </row>
    <row r="635301" spans="101:101">
      <c r="CW635301" s="2195"/>
    </row>
    <row r="635325" spans="101:101">
      <c r="CW635325" s="2210"/>
    </row>
    <row r="635326" spans="101:101">
      <c r="CW635326" s="2195"/>
    </row>
    <row r="635350" spans="101:101">
      <c r="CW635350" s="2210"/>
    </row>
    <row r="635351" spans="101:101">
      <c r="CW635351" s="2195"/>
    </row>
    <row r="635375" spans="101:101">
      <c r="CW635375" s="2210"/>
    </row>
    <row r="635376" spans="101:101">
      <c r="CW635376" s="2195"/>
    </row>
    <row r="635400" spans="101:101">
      <c r="CW635400" s="2210"/>
    </row>
    <row r="635401" spans="101:101">
      <c r="CW635401" s="2195"/>
    </row>
    <row r="635425" spans="101:101">
      <c r="CW635425" s="2210"/>
    </row>
    <row r="635426" spans="101:101">
      <c r="CW635426" s="2195"/>
    </row>
    <row r="635450" spans="101:101">
      <c r="CW635450" s="2210"/>
    </row>
    <row r="635451" spans="101:101">
      <c r="CW635451" s="2195"/>
    </row>
    <row r="635475" spans="101:101">
      <c r="CW635475" s="2210"/>
    </row>
    <row r="635476" spans="101:101">
      <c r="CW635476" s="2195"/>
    </row>
    <row r="635500" spans="101:101">
      <c r="CW635500" s="2210"/>
    </row>
    <row r="635501" spans="101:101">
      <c r="CW635501" s="2195"/>
    </row>
    <row r="635525" spans="101:101">
      <c r="CW635525" s="2210"/>
    </row>
    <row r="635526" spans="101:101">
      <c r="CW635526" s="2195"/>
    </row>
    <row r="635550" spans="101:101">
      <c r="CW635550" s="2210"/>
    </row>
    <row r="635551" spans="101:101">
      <c r="CW635551" s="2195"/>
    </row>
    <row r="635575" spans="101:101">
      <c r="CW635575" s="2210"/>
    </row>
    <row r="635576" spans="101:101">
      <c r="CW635576" s="2195"/>
    </row>
    <row r="635600" spans="101:101">
      <c r="CW635600" s="2210"/>
    </row>
    <row r="635601" spans="101:101">
      <c r="CW635601" s="2195"/>
    </row>
    <row r="635625" spans="101:101">
      <c r="CW635625" s="2210"/>
    </row>
    <row r="635626" spans="101:101">
      <c r="CW635626" s="2195"/>
    </row>
    <row r="635650" spans="101:101">
      <c r="CW635650" s="2210"/>
    </row>
    <row r="635651" spans="101:101">
      <c r="CW635651" s="2195"/>
    </row>
    <row r="635675" spans="101:101">
      <c r="CW635675" s="2210"/>
    </row>
    <row r="635676" spans="101:101">
      <c r="CW635676" s="2195"/>
    </row>
    <row r="635700" spans="101:101">
      <c r="CW635700" s="2210"/>
    </row>
    <row r="635701" spans="101:101">
      <c r="CW635701" s="2195"/>
    </row>
    <row r="635725" spans="101:101">
      <c r="CW635725" s="2210"/>
    </row>
    <row r="635726" spans="101:101">
      <c r="CW635726" s="2195"/>
    </row>
    <row r="635750" spans="101:101">
      <c r="CW635750" s="2210"/>
    </row>
    <row r="635751" spans="101:101">
      <c r="CW635751" s="2195"/>
    </row>
    <row r="635775" spans="101:101">
      <c r="CW635775" s="2210"/>
    </row>
    <row r="635776" spans="101:101">
      <c r="CW635776" s="2195"/>
    </row>
    <row r="635800" spans="101:101">
      <c r="CW635800" s="2210"/>
    </row>
    <row r="635801" spans="101:101">
      <c r="CW635801" s="2195"/>
    </row>
    <row r="635825" spans="101:101">
      <c r="CW635825" s="2210"/>
    </row>
    <row r="635826" spans="101:101">
      <c r="CW635826" s="2195"/>
    </row>
    <row r="635850" spans="101:101">
      <c r="CW635850" s="2210"/>
    </row>
    <row r="635851" spans="101:101">
      <c r="CW635851" s="2195"/>
    </row>
    <row r="635875" spans="101:101">
      <c r="CW635875" s="2210"/>
    </row>
    <row r="635876" spans="101:101">
      <c r="CW635876" s="2195"/>
    </row>
    <row r="635900" spans="101:101">
      <c r="CW635900" s="2210"/>
    </row>
    <row r="635901" spans="101:101">
      <c r="CW635901" s="2195"/>
    </row>
    <row r="635925" spans="101:101">
      <c r="CW635925" s="2210"/>
    </row>
    <row r="635926" spans="101:101">
      <c r="CW635926" s="2195"/>
    </row>
    <row r="635950" spans="101:101">
      <c r="CW635950" s="2210"/>
    </row>
    <row r="635951" spans="101:101">
      <c r="CW635951" s="2195"/>
    </row>
    <row r="635975" spans="101:101">
      <c r="CW635975" s="2210"/>
    </row>
    <row r="635976" spans="101:101">
      <c r="CW635976" s="2195"/>
    </row>
    <row r="636000" spans="101:101">
      <c r="CW636000" s="2210"/>
    </row>
    <row r="636001" spans="101:101">
      <c r="CW636001" s="2195"/>
    </row>
    <row r="636025" spans="101:101">
      <c r="CW636025" s="2210"/>
    </row>
    <row r="636026" spans="101:101">
      <c r="CW636026" s="2195"/>
    </row>
    <row r="636050" spans="101:101">
      <c r="CW636050" s="2210"/>
    </row>
    <row r="636051" spans="101:101">
      <c r="CW636051" s="2195"/>
    </row>
    <row r="636075" spans="101:101">
      <c r="CW636075" s="2210"/>
    </row>
    <row r="636076" spans="101:101">
      <c r="CW636076" s="2195"/>
    </row>
    <row r="636100" spans="101:101">
      <c r="CW636100" s="2210"/>
    </row>
    <row r="636101" spans="101:101">
      <c r="CW636101" s="2195"/>
    </row>
    <row r="636125" spans="101:101">
      <c r="CW636125" s="2210"/>
    </row>
    <row r="636126" spans="101:101">
      <c r="CW636126" s="2195"/>
    </row>
    <row r="636150" spans="101:101">
      <c r="CW636150" s="2210"/>
    </row>
    <row r="636151" spans="101:101">
      <c r="CW636151" s="2195"/>
    </row>
    <row r="636175" spans="101:101">
      <c r="CW636175" s="2210"/>
    </row>
    <row r="636176" spans="101:101">
      <c r="CW636176" s="2195"/>
    </row>
    <row r="636200" spans="101:101">
      <c r="CW636200" s="2210"/>
    </row>
    <row r="636201" spans="101:101">
      <c r="CW636201" s="2195"/>
    </row>
    <row r="636225" spans="101:101">
      <c r="CW636225" s="2210"/>
    </row>
    <row r="636226" spans="101:101">
      <c r="CW636226" s="2195"/>
    </row>
    <row r="636250" spans="101:101">
      <c r="CW636250" s="2210"/>
    </row>
    <row r="636251" spans="101:101">
      <c r="CW636251" s="2195"/>
    </row>
    <row r="636275" spans="101:101">
      <c r="CW636275" s="2210"/>
    </row>
    <row r="636276" spans="101:101">
      <c r="CW636276" s="2195"/>
    </row>
    <row r="636300" spans="101:101">
      <c r="CW636300" s="2210"/>
    </row>
    <row r="636301" spans="101:101">
      <c r="CW636301" s="2195"/>
    </row>
    <row r="636325" spans="101:101">
      <c r="CW636325" s="2210"/>
    </row>
    <row r="636326" spans="101:101">
      <c r="CW636326" s="2195"/>
    </row>
    <row r="636350" spans="101:101">
      <c r="CW636350" s="2210"/>
    </row>
    <row r="636351" spans="101:101">
      <c r="CW636351" s="2195"/>
    </row>
    <row r="636375" spans="101:101">
      <c r="CW636375" s="2210"/>
    </row>
    <row r="636376" spans="101:101">
      <c r="CW636376" s="2195"/>
    </row>
    <row r="636400" spans="101:101">
      <c r="CW636400" s="2210"/>
    </row>
    <row r="636401" spans="101:101">
      <c r="CW636401" s="2195"/>
    </row>
    <row r="636425" spans="101:101">
      <c r="CW636425" s="2210"/>
    </row>
    <row r="636426" spans="101:101">
      <c r="CW636426" s="2195"/>
    </row>
    <row r="636450" spans="101:101">
      <c r="CW636450" s="2210"/>
    </row>
    <row r="636451" spans="101:101">
      <c r="CW636451" s="2195"/>
    </row>
    <row r="636475" spans="101:101">
      <c r="CW636475" s="2210"/>
    </row>
    <row r="636476" spans="101:101">
      <c r="CW636476" s="2195"/>
    </row>
    <row r="636500" spans="101:101">
      <c r="CW636500" s="2210"/>
    </row>
    <row r="636501" spans="101:101">
      <c r="CW636501" s="2195"/>
    </row>
    <row r="636525" spans="101:101">
      <c r="CW636525" s="2210"/>
    </row>
    <row r="636526" spans="101:101">
      <c r="CW636526" s="2195"/>
    </row>
    <row r="636550" spans="101:101">
      <c r="CW636550" s="2210"/>
    </row>
    <row r="636551" spans="101:101">
      <c r="CW636551" s="2195"/>
    </row>
    <row r="636575" spans="101:101">
      <c r="CW636575" s="2210"/>
    </row>
    <row r="636576" spans="101:101">
      <c r="CW636576" s="2195"/>
    </row>
    <row r="636600" spans="101:101">
      <c r="CW636600" s="2210"/>
    </row>
    <row r="636601" spans="101:101">
      <c r="CW636601" s="2195"/>
    </row>
    <row r="636625" spans="101:101">
      <c r="CW636625" s="2210"/>
    </row>
    <row r="636626" spans="101:101">
      <c r="CW636626" s="2195"/>
    </row>
    <row r="636650" spans="101:101">
      <c r="CW636650" s="2210"/>
    </row>
    <row r="636651" spans="101:101">
      <c r="CW636651" s="2195"/>
    </row>
    <row r="636675" spans="101:101">
      <c r="CW636675" s="2210"/>
    </row>
    <row r="636676" spans="101:101">
      <c r="CW636676" s="2195"/>
    </row>
    <row r="636700" spans="101:101">
      <c r="CW636700" s="2210"/>
    </row>
    <row r="636701" spans="101:101">
      <c r="CW636701" s="2195"/>
    </row>
    <row r="636725" spans="101:101">
      <c r="CW636725" s="2210"/>
    </row>
    <row r="636726" spans="101:101">
      <c r="CW636726" s="2195"/>
    </row>
    <row r="636750" spans="101:101">
      <c r="CW636750" s="2210"/>
    </row>
    <row r="636751" spans="101:101">
      <c r="CW636751" s="2195"/>
    </row>
    <row r="636775" spans="101:101">
      <c r="CW636775" s="2210"/>
    </row>
    <row r="636776" spans="101:101">
      <c r="CW636776" s="2195"/>
    </row>
    <row r="636800" spans="101:101">
      <c r="CW636800" s="2210"/>
    </row>
    <row r="636801" spans="101:101">
      <c r="CW636801" s="2195"/>
    </row>
    <row r="636825" spans="101:101">
      <c r="CW636825" s="2210"/>
    </row>
    <row r="636826" spans="101:101">
      <c r="CW636826" s="2195"/>
    </row>
    <row r="636850" spans="101:101">
      <c r="CW636850" s="2210"/>
    </row>
    <row r="636851" spans="101:101">
      <c r="CW636851" s="2195"/>
    </row>
    <row r="636875" spans="101:101">
      <c r="CW636875" s="2210"/>
    </row>
    <row r="636876" spans="101:101">
      <c r="CW636876" s="2195"/>
    </row>
    <row r="636900" spans="101:101">
      <c r="CW636900" s="2210"/>
    </row>
    <row r="636901" spans="101:101">
      <c r="CW636901" s="2195"/>
    </row>
    <row r="636925" spans="101:101">
      <c r="CW636925" s="2210"/>
    </row>
    <row r="636926" spans="101:101">
      <c r="CW636926" s="2195"/>
    </row>
    <row r="636950" spans="101:101">
      <c r="CW636950" s="2210"/>
    </row>
    <row r="636951" spans="101:101">
      <c r="CW636951" s="2195"/>
    </row>
    <row r="636975" spans="101:101">
      <c r="CW636975" s="2210"/>
    </row>
    <row r="636976" spans="101:101">
      <c r="CW636976" s="2195"/>
    </row>
    <row r="637000" spans="101:101">
      <c r="CW637000" s="2210"/>
    </row>
    <row r="637001" spans="101:101">
      <c r="CW637001" s="2195"/>
    </row>
    <row r="637025" spans="101:101">
      <c r="CW637025" s="2210"/>
    </row>
    <row r="637026" spans="101:101">
      <c r="CW637026" s="2195"/>
    </row>
    <row r="637050" spans="101:101">
      <c r="CW637050" s="2210"/>
    </row>
    <row r="637051" spans="101:101">
      <c r="CW637051" s="2195"/>
    </row>
    <row r="637075" spans="101:101">
      <c r="CW637075" s="2210"/>
    </row>
    <row r="637076" spans="101:101">
      <c r="CW637076" s="2195"/>
    </row>
    <row r="637100" spans="101:101">
      <c r="CW637100" s="2210"/>
    </row>
    <row r="637101" spans="101:101">
      <c r="CW637101" s="2195"/>
    </row>
    <row r="637125" spans="101:101">
      <c r="CW637125" s="2210"/>
    </row>
    <row r="637126" spans="101:101">
      <c r="CW637126" s="2195"/>
    </row>
    <row r="637150" spans="101:101">
      <c r="CW637150" s="2210"/>
    </row>
    <row r="637151" spans="101:101">
      <c r="CW637151" s="2195"/>
    </row>
    <row r="637175" spans="101:101">
      <c r="CW637175" s="2210"/>
    </row>
    <row r="637176" spans="101:101">
      <c r="CW637176" s="2195"/>
    </row>
    <row r="637200" spans="101:101">
      <c r="CW637200" s="2210"/>
    </row>
    <row r="637201" spans="101:101">
      <c r="CW637201" s="2195"/>
    </row>
    <row r="637225" spans="101:101">
      <c r="CW637225" s="2210"/>
    </row>
    <row r="637226" spans="101:101">
      <c r="CW637226" s="2195"/>
    </row>
    <row r="637250" spans="101:101">
      <c r="CW637250" s="2210"/>
    </row>
    <row r="637251" spans="101:101">
      <c r="CW637251" s="2195"/>
    </row>
    <row r="637275" spans="101:101">
      <c r="CW637275" s="2210"/>
    </row>
    <row r="637276" spans="101:101">
      <c r="CW637276" s="2195"/>
    </row>
    <row r="637300" spans="101:101">
      <c r="CW637300" s="2210"/>
    </row>
    <row r="637301" spans="101:101">
      <c r="CW637301" s="2195"/>
    </row>
    <row r="637325" spans="101:101">
      <c r="CW637325" s="2210"/>
    </row>
    <row r="637326" spans="101:101">
      <c r="CW637326" s="2195"/>
    </row>
    <row r="637350" spans="101:101">
      <c r="CW637350" s="2210"/>
    </row>
    <row r="637351" spans="101:101">
      <c r="CW637351" s="2195"/>
    </row>
    <row r="637375" spans="101:101">
      <c r="CW637375" s="2210"/>
    </row>
    <row r="637376" spans="101:101">
      <c r="CW637376" s="2195"/>
    </row>
    <row r="637400" spans="101:101">
      <c r="CW637400" s="2210"/>
    </row>
    <row r="637401" spans="101:101">
      <c r="CW637401" s="2195"/>
    </row>
    <row r="637425" spans="101:101">
      <c r="CW637425" s="2210"/>
    </row>
    <row r="637426" spans="101:101">
      <c r="CW637426" s="2195"/>
    </row>
    <row r="637450" spans="101:101">
      <c r="CW637450" s="2210"/>
    </row>
    <row r="637451" spans="101:101">
      <c r="CW637451" s="2195"/>
    </row>
    <row r="637475" spans="101:101">
      <c r="CW637475" s="2210"/>
    </row>
    <row r="637476" spans="101:101">
      <c r="CW637476" s="2195"/>
    </row>
    <row r="637500" spans="101:101">
      <c r="CW637500" s="2210"/>
    </row>
    <row r="637501" spans="101:101">
      <c r="CW637501" s="2195"/>
    </row>
    <row r="637525" spans="101:101">
      <c r="CW637525" s="2210"/>
    </row>
    <row r="637526" spans="101:101">
      <c r="CW637526" s="2195"/>
    </row>
    <row r="637550" spans="101:101">
      <c r="CW637550" s="2210"/>
    </row>
    <row r="637551" spans="101:101">
      <c r="CW637551" s="2195"/>
    </row>
    <row r="637575" spans="101:101">
      <c r="CW637575" s="2210"/>
    </row>
    <row r="637576" spans="101:101">
      <c r="CW637576" s="2195"/>
    </row>
    <row r="637600" spans="101:101">
      <c r="CW637600" s="2210"/>
    </row>
    <row r="637601" spans="101:101">
      <c r="CW637601" s="2195"/>
    </row>
    <row r="637625" spans="101:101">
      <c r="CW637625" s="2210"/>
    </row>
    <row r="637626" spans="101:101">
      <c r="CW637626" s="2195"/>
    </row>
    <row r="637650" spans="101:101">
      <c r="CW637650" s="2210"/>
    </row>
    <row r="637651" spans="101:101">
      <c r="CW637651" s="2195"/>
    </row>
    <row r="637675" spans="101:101">
      <c r="CW637675" s="2210"/>
    </row>
    <row r="637676" spans="101:101">
      <c r="CW637676" s="2195"/>
    </row>
    <row r="637700" spans="101:101">
      <c r="CW637700" s="2210"/>
    </row>
    <row r="637701" spans="101:101">
      <c r="CW637701" s="2195"/>
    </row>
    <row r="637725" spans="101:101">
      <c r="CW637725" s="2210"/>
    </row>
    <row r="637726" spans="101:101">
      <c r="CW637726" s="2195"/>
    </row>
    <row r="637750" spans="101:101">
      <c r="CW637750" s="2210"/>
    </row>
    <row r="637751" spans="101:101">
      <c r="CW637751" s="2195"/>
    </row>
    <row r="637775" spans="101:101">
      <c r="CW637775" s="2210"/>
    </row>
    <row r="637776" spans="101:101">
      <c r="CW637776" s="2195"/>
    </row>
    <row r="637800" spans="101:101">
      <c r="CW637800" s="2210"/>
    </row>
    <row r="637801" spans="101:101">
      <c r="CW637801" s="2195"/>
    </row>
    <row r="637825" spans="101:101">
      <c r="CW637825" s="2210"/>
    </row>
    <row r="637826" spans="101:101">
      <c r="CW637826" s="2195"/>
    </row>
    <row r="637850" spans="101:101">
      <c r="CW637850" s="2210"/>
    </row>
    <row r="637851" spans="101:101">
      <c r="CW637851" s="2195"/>
    </row>
    <row r="637875" spans="101:101">
      <c r="CW637875" s="2210"/>
    </row>
    <row r="637876" spans="101:101">
      <c r="CW637876" s="2195"/>
    </row>
    <row r="637900" spans="101:101">
      <c r="CW637900" s="2210"/>
    </row>
    <row r="637901" spans="101:101">
      <c r="CW637901" s="2195"/>
    </row>
    <row r="637925" spans="101:101">
      <c r="CW637925" s="2210"/>
    </row>
    <row r="637926" spans="101:101">
      <c r="CW637926" s="2195"/>
    </row>
    <row r="637950" spans="101:101">
      <c r="CW637950" s="2210"/>
    </row>
    <row r="637951" spans="101:101">
      <c r="CW637951" s="2195"/>
    </row>
    <row r="637975" spans="101:101">
      <c r="CW637975" s="2210"/>
    </row>
    <row r="637976" spans="101:101">
      <c r="CW637976" s="2195"/>
    </row>
    <row r="638000" spans="101:101">
      <c r="CW638000" s="2210"/>
    </row>
    <row r="638001" spans="101:101">
      <c r="CW638001" s="2195"/>
    </row>
    <row r="638025" spans="101:101">
      <c r="CW638025" s="2210"/>
    </row>
    <row r="638026" spans="101:101">
      <c r="CW638026" s="2195"/>
    </row>
    <row r="638050" spans="101:101">
      <c r="CW638050" s="2210"/>
    </row>
    <row r="638051" spans="101:101">
      <c r="CW638051" s="2195"/>
    </row>
    <row r="638075" spans="101:101">
      <c r="CW638075" s="2210"/>
    </row>
    <row r="638076" spans="101:101">
      <c r="CW638076" s="2195"/>
    </row>
    <row r="638100" spans="101:101">
      <c r="CW638100" s="2210"/>
    </row>
    <row r="638101" spans="101:101">
      <c r="CW638101" s="2195"/>
    </row>
    <row r="638125" spans="101:101">
      <c r="CW638125" s="2210"/>
    </row>
    <row r="638126" spans="101:101">
      <c r="CW638126" s="2195"/>
    </row>
    <row r="638150" spans="101:101">
      <c r="CW638150" s="2210"/>
    </row>
    <row r="638151" spans="101:101">
      <c r="CW638151" s="2195"/>
    </row>
    <row r="638175" spans="101:101">
      <c r="CW638175" s="2210"/>
    </row>
    <row r="638176" spans="101:101">
      <c r="CW638176" s="2195"/>
    </row>
    <row r="638200" spans="101:101">
      <c r="CW638200" s="2210"/>
    </row>
    <row r="638201" spans="101:101">
      <c r="CW638201" s="2195"/>
    </row>
    <row r="638225" spans="101:101">
      <c r="CW638225" s="2210"/>
    </row>
    <row r="638226" spans="101:101">
      <c r="CW638226" s="2195"/>
    </row>
    <row r="638250" spans="101:101">
      <c r="CW638250" s="2210"/>
    </row>
    <row r="638251" spans="101:101">
      <c r="CW638251" s="2195"/>
    </row>
    <row r="638275" spans="101:101">
      <c r="CW638275" s="2210"/>
    </row>
    <row r="638276" spans="101:101">
      <c r="CW638276" s="2195"/>
    </row>
    <row r="638300" spans="101:101">
      <c r="CW638300" s="2210"/>
    </row>
    <row r="638301" spans="101:101">
      <c r="CW638301" s="2195"/>
    </row>
    <row r="638325" spans="101:101">
      <c r="CW638325" s="2210"/>
    </row>
    <row r="638326" spans="101:101">
      <c r="CW638326" s="2195"/>
    </row>
    <row r="638350" spans="101:101">
      <c r="CW638350" s="2210"/>
    </row>
    <row r="638351" spans="101:101">
      <c r="CW638351" s="2195"/>
    </row>
    <row r="638375" spans="101:101">
      <c r="CW638375" s="2210"/>
    </row>
    <row r="638376" spans="101:101">
      <c r="CW638376" s="2195"/>
    </row>
    <row r="638400" spans="101:101">
      <c r="CW638400" s="2210"/>
    </row>
    <row r="638401" spans="101:101">
      <c r="CW638401" s="2195"/>
    </row>
    <row r="638425" spans="101:101">
      <c r="CW638425" s="2210"/>
    </row>
    <row r="638426" spans="101:101">
      <c r="CW638426" s="2195"/>
    </row>
    <row r="638450" spans="101:101">
      <c r="CW638450" s="2210"/>
    </row>
    <row r="638451" spans="101:101">
      <c r="CW638451" s="2195"/>
    </row>
    <row r="638475" spans="101:101">
      <c r="CW638475" s="2210"/>
    </row>
    <row r="638476" spans="101:101">
      <c r="CW638476" s="2195"/>
    </row>
    <row r="638500" spans="101:101">
      <c r="CW638500" s="2210"/>
    </row>
    <row r="638501" spans="101:101">
      <c r="CW638501" s="2195"/>
    </row>
    <row r="638525" spans="101:101">
      <c r="CW638525" s="2210"/>
    </row>
    <row r="638526" spans="101:101">
      <c r="CW638526" s="2195"/>
    </row>
    <row r="638550" spans="101:101">
      <c r="CW638550" s="2210"/>
    </row>
    <row r="638551" spans="101:101">
      <c r="CW638551" s="2195"/>
    </row>
    <row r="638575" spans="101:101">
      <c r="CW638575" s="2210"/>
    </row>
    <row r="638576" spans="101:101">
      <c r="CW638576" s="2195"/>
    </row>
    <row r="638600" spans="101:101">
      <c r="CW638600" s="2210"/>
    </row>
    <row r="638601" spans="101:101">
      <c r="CW638601" s="2195"/>
    </row>
    <row r="638625" spans="101:101">
      <c r="CW638625" s="2210"/>
    </row>
    <row r="638626" spans="101:101">
      <c r="CW638626" s="2195"/>
    </row>
    <row r="638650" spans="101:101">
      <c r="CW638650" s="2210"/>
    </row>
    <row r="638651" spans="101:101">
      <c r="CW638651" s="2195"/>
    </row>
    <row r="638675" spans="101:101">
      <c r="CW638675" s="2210"/>
    </row>
    <row r="638676" spans="101:101">
      <c r="CW638676" s="2195"/>
    </row>
    <row r="638700" spans="101:101">
      <c r="CW638700" s="2210"/>
    </row>
    <row r="638701" spans="101:101">
      <c r="CW638701" s="2195"/>
    </row>
    <row r="638725" spans="101:101">
      <c r="CW638725" s="2210"/>
    </row>
    <row r="638726" spans="101:101">
      <c r="CW638726" s="2195"/>
    </row>
    <row r="638750" spans="101:101">
      <c r="CW638750" s="2210"/>
    </row>
    <row r="638751" spans="101:101">
      <c r="CW638751" s="2195"/>
    </row>
    <row r="638775" spans="101:101">
      <c r="CW638775" s="2210"/>
    </row>
    <row r="638776" spans="101:101">
      <c r="CW638776" s="2195"/>
    </row>
    <row r="638800" spans="101:101">
      <c r="CW638800" s="2210"/>
    </row>
    <row r="638801" spans="101:101">
      <c r="CW638801" s="2195"/>
    </row>
    <row r="638825" spans="101:101">
      <c r="CW638825" s="2210"/>
    </row>
    <row r="638826" spans="101:101">
      <c r="CW638826" s="2195"/>
    </row>
    <row r="638850" spans="101:101">
      <c r="CW638850" s="2210"/>
    </row>
    <row r="638851" spans="101:101">
      <c r="CW638851" s="2195"/>
    </row>
    <row r="638875" spans="101:101">
      <c r="CW638875" s="2210"/>
    </row>
    <row r="638876" spans="101:101">
      <c r="CW638876" s="2195"/>
    </row>
    <row r="638900" spans="101:101">
      <c r="CW638900" s="2210"/>
    </row>
    <row r="638901" spans="101:101">
      <c r="CW638901" s="2195"/>
    </row>
    <row r="638925" spans="101:101">
      <c r="CW638925" s="2210"/>
    </row>
    <row r="638926" spans="101:101">
      <c r="CW638926" s="2195"/>
    </row>
    <row r="638950" spans="101:101">
      <c r="CW638950" s="2210"/>
    </row>
    <row r="638951" spans="101:101">
      <c r="CW638951" s="2195"/>
    </row>
    <row r="638975" spans="101:101">
      <c r="CW638975" s="2210"/>
    </row>
    <row r="638976" spans="101:101">
      <c r="CW638976" s="2195"/>
    </row>
    <row r="639000" spans="101:101">
      <c r="CW639000" s="2210"/>
    </row>
    <row r="639001" spans="101:101">
      <c r="CW639001" s="2195"/>
    </row>
    <row r="639025" spans="101:101">
      <c r="CW639025" s="2210"/>
    </row>
    <row r="639026" spans="101:101">
      <c r="CW639026" s="2195"/>
    </row>
    <row r="639050" spans="101:101">
      <c r="CW639050" s="2210"/>
    </row>
    <row r="639051" spans="101:101">
      <c r="CW639051" s="2195"/>
    </row>
    <row r="639075" spans="101:101">
      <c r="CW639075" s="2210"/>
    </row>
    <row r="639076" spans="101:101">
      <c r="CW639076" s="2195"/>
    </row>
    <row r="639100" spans="101:101">
      <c r="CW639100" s="2210"/>
    </row>
    <row r="639101" spans="101:101">
      <c r="CW639101" s="2195"/>
    </row>
    <row r="639125" spans="101:101">
      <c r="CW639125" s="2210"/>
    </row>
    <row r="639126" spans="101:101">
      <c r="CW639126" s="2195"/>
    </row>
    <row r="639150" spans="101:101">
      <c r="CW639150" s="2210"/>
    </row>
    <row r="639151" spans="101:101">
      <c r="CW639151" s="2195"/>
    </row>
    <row r="639175" spans="101:101">
      <c r="CW639175" s="2210"/>
    </row>
    <row r="639176" spans="101:101">
      <c r="CW639176" s="2195"/>
    </row>
    <row r="639200" spans="101:101">
      <c r="CW639200" s="2210"/>
    </row>
    <row r="639201" spans="101:101">
      <c r="CW639201" s="2195"/>
    </row>
    <row r="639225" spans="101:101">
      <c r="CW639225" s="2210"/>
    </row>
    <row r="639226" spans="101:101">
      <c r="CW639226" s="2195"/>
    </row>
    <row r="639250" spans="101:101">
      <c r="CW639250" s="2210"/>
    </row>
    <row r="639251" spans="101:101">
      <c r="CW639251" s="2195"/>
    </row>
    <row r="639275" spans="101:101">
      <c r="CW639275" s="2210"/>
    </row>
    <row r="639276" spans="101:101">
      <c r="CW639276" s="2195"/>
    </row>
    <row r="639300" spans="101:101">
      <c r="CW639300" s="2210"/>
    </row>
    <row r="639301" spans="101:101">
      <c r="CW639301" s="2195"/>
    </row>
    <row r="639325" spans="101:101">
      <c r="CW639325" s="2210"/>
    </row>
    <row r="639326" spans="101:101">
      <c r="CW639326" s="2195"/>
    </row>
    <row r="639350" spans="101:101">
      <c r="CW639350" s="2210"/>
    </row>
    <row r="639351" spans="101:101">
      <c r="CW639351" s="2195"/>
    </row>
    <row r="639375" spans="101:101">
      <c r="CW639375" s="2210"/>
    </row>
    <row r="639376" spans="101:101">
      <c r="CW639376" s="2195"/>
    </row>
    <row r="639400" spans="101:101">
      <c r="CW639400" s="2210"/>
    </row>
    <row r="639401" spans="101:101">
      <c r="CW639401" s="2195"/>
    </row>
    <row r="639425" spans="101:101">
      <c r="CW639425" s="2210"/>
    </row>
    <row r="639426" spans="101:101">
      <c r="CW639426" s="2195"/>
    </row>
    <row r="639450" spans="101:101">
      <c r="CW639450" s="2210"/>
    </row>
    <row r="639451" spans="101:101">
      <c r="CW639451" s="2195"/>
    </row>
    <row r="639475" spans="101:101">
      <c r="CW639475" s="2210"/>
    </row>
    <row r="639476" spans="101:101">
      <c r="CW639476" s="2195"/>
    </row>
    <row r="639500" spans="101:101">
      <c r="CW639500" s="2210"/>
    </row>
    <row r="639501" spans="101:101">
      <c r="CW639501" s="2195"/>
    </row>
    <row r="639525" spans="101:101">
      <c r="CW639525" s="2210"/>
    </row>
    <row r="639526" spans="101:101">
      <c r="CW639526" s="2195"/>
    </row>
    <row r="639550" spans="101:101">
      <c r="CW639550" s="2210"/>
    </row>
    <row r="639551" spans="101:101">
      <c r="CW639551" s="2195"/>
    </row>
    <row r="639575" spans="101:101">
      <c r="CW639575" s="2210"/>
    </row>
    <row r="639576" spans="101:101">
      <c r="CW639576" s="2195"/>
    </row>
    <row r="639600" spans="101:101">
      <c r="CW639600" s="2210"/>
    </row>
    <row r="639601" spans="101:101">
      <c r="CW639601" s="2195"/>
    </row>
    <row r="639625" spans="101:101">
      <c r="CW639625" s="2210"/>
    </row>
    <row r="639626" spans="101:101">
      <c r="CW639626" s="2195"/>
    </row>
    <row r="639650" spans="101:101">
      <c r="CW639650" s="2210"/>
    </row>
    <row r="639651" spans="101:101">
      <c r="CW639651" s="2195"/>
    </row>
    <row r="639675" spans="101:101">
      <c r="CW639675" s="2210"/>
    </row>
    <row r="639676" spans="101:101">
      <c r="CW639676" s="2195"/>
    </row>
    <row r="639700" spans="101:101">
      <c r="CW639700" s="2210"/>
    </row>
    <row r="639701" spans="101:101">
      <c r="CW639701" s="2195"/>
    </row>
    <row r="639725" spans="101:101">
      <c r="CW639725" s="2210"/>
    </row>
    <row r="639726" spans="101:101">
      <c r="CW639726" s="2195"/>
    </row>
    <row r="639750" spans="101:101">
      <c r="CW639750" s="2210"/>
    </row>
    <row r="639751" spans="101:101">
      <c r="CW639751" s="2195"/>
    </row>
    <row r="639775" spans="101:101">
      <c r="CW639775" s="2210"/>
    </row>
    <row r="639776" spans="101:101">
      <c r="CW639776" s="2195"/>
    </row>
    <row r="639800" spans="101:101">
      <c r="CW639800" s="2210"/>
    </row>
    <row r="639801" spans="101:101">
      <c r="CW639801" s="2195"/>
    </row>
    <row r="639825" spans="101:101">
      <c r="CW639825" s="2210"/>
    </row>
    <row r="639826" spans="101:101">
      <c r="CW639826" s="2195"/>
    </row>
    <row r="639850" spans="101:101">
      <c r="CW639850" s="2210"/>
    </row>
    <row r="639851" spans="101:101">
      <c r="CW639851" s="2195"/>
    </row>
    <row r="639875" spans="101:101">
      <c r="CW639875" s="2210"/>
    </row>
    <row r="639876" spans="101:101">
      <c r="CW639876" s="2195"/>
    </row>
    <row r="639900" spans="101:101">
      <c r="CW639900" s="2210"/>
    </row>
    <row r="639901" spans="101:101">
      <c r="CW639901" s="2195"/>
    </row>
    <row r="639925" spans="101:101">
      <c r="CW639925" s="2210"/>
    </row>
    <row r="639926" spans="101:101">
      <c r="CW639926" s="2195"/>
    </row>
    <row r="639950" spans="101:101">
      <c r="CW639950" s="2210"/>
    </row>
    <row r="639951" spans="101:101">
      <c r="CW639951" s="2195"/>
    </row>
    <row r="639975" spans="101:101">
      <c r="CW639975" s="2210"/>
    </row>
    <row r="639976" spans="101:101">
      <c r="CW639976" s="2195"/>
    </row>
    <row r="640000" spans="101:101">
      <c r="CW640000" s="2210"/>
    </row>
    <row r="640001" spans="101:101">
      <c r="CW640001" s="2195"/>
    </row>
    <row r="640025" spans="101:101">
      <c r="CW640025" s="2210"/>
    </row>
    <row r="640026" spans="101:101">
      <c r="CW640026" s="2195"/>
    </row>
    <row r="640050" spans="101:101">
      <c r="CW640050" s="2210"/>
    </row>
    <row r="640051" spans="101:101">
      <c r="CW640051" s="2195"/>
    </row>
    <row r="640075" spans="101:101">
      <c r="CW640075" s="2210"/>
    </row>
    <row r="640076" spans="101:101">
      <c r="CW640076" s="2195"/>
    </row>
    <row r="640100" spans="101:101">
      <c r="CW640100" s="2210"/>
    </row>
    <row r="640101" spans="101:101">
      <c r="CW640101" s="2195"/>
    </row>
    <row r="640125" spans="101:101">
      <c r="CW640125" s="2210"/>
    </row>
    <row r="640126" spans="101:101">
      <c r="CW640126" s="2195"/>
    </row>
    <row r="640150" spans="101:101">
      <c r="CW640150" s="2210"/>
    </row>
    <row r="640151" spans="101:101">
      <c r="CW640151" s="2195"/>
    </row>
    <row r="640175" spans="101:101">
      <c r="CW640175" s="2210"/>
    </row>
    <row r="640176" spans="101:101">
      <c r="CW640176" s="2195"/>
    </row>
    <row r="640200" spans="101:101">
      <c r="CW640200" s="2210"/>
    </row>
    <row r="640201" spans="101:101">
      <c r="CW640201" s="2195"/>
    </row>
    <row r="640225" spans="101:101">
      <c r="CW640225" s="2210"/>
    </row>
    <row r="640226" spans="101:101">
      <c r="CW640226" s="2195"/>
    </row>
    <row r="640250" spans="101:101">
      <c r="CW640250" s="2210"/>
    </row>
    <row r="640251" spans="101:101">
      <c r="CW640251" s="2195"/>
    </row>
    <row r="640275" spans="101:101">
      <c r="CW640275" s="2210"/>
    </row>
    <row r="640276" spans="101:101">
      <c r="CW640276" s="2195"/>
    </row>
    <row r="640300" spans="101:101">
      <c r="CW640300" s="2210"/>
    </row>
    <row r="640301" spans="101:101">
      <c r="CW640301" s="2195"/>
    </row>
    <row r="640325" spans="101:101">
      <c r="CW640325" s="2210"/>
    </row>
    <row r="640326" spans="101:101">
      <c r="CW640326" s="2195"/>
    </row>
    <row r="640350" spans="101:101">
      <c r="CW640350" s="2210"/>
    </row>
    <row r="640351" spans="101:101">
      <c r="CW640351" s="2195"/>
    </row>
    <row r="640375" spans="101:101">
      <c r="CW640375" s="2210"/>
    </row>
    <row r="640376" spans="101:101">
      <c r="CW640376" s="2195"/>
    </row>
    <row r="640400" spans="101:101">
      <c r="CW640400" s="2210"/>
    </row>
    <row r="640401" spans="101:101">
      <c r="CW640401" s="2195"/>
    </row>
    <row r="640425" spans="101:101">
      <c r="CW640425" s="2210"/>
    </row>
    <row r="640426" spans="101:101">
      <c r="CW640426" s="2195"/>
    </row>
    <row r="640450" spans="101:101">
      <c r="CW640450" s="2210"/>
    </row>
    <row r="640451" spans="101:101">
      <c r="CW640451" s="2195"/>
    </row>
    <row r="640475" spans="101:101">
      <c r="CW640475" s="2210"/>
    </row>
    <row r="640476" spans="101:101">
      <c r="CW640476" s="2195"/>
    </row>
    <row r="640500" spans="101:101">
      <c r="CW640500" s="2210"/>
    </row>
    <row r="640501" spans="101:101">
      <c r="CW640501" s="2195"/>
    </row>
    <row r="640525" spans="101:101">
      <c r="CW640525" s="2210"/>
    </row>
    <row r="640526" spans="101:101">
      <c r="CW640526" s="2195"/>
    </row>
    <row r="640550" spans="101:101">
      <c r="CW640550" s="2210"/>
    </row>
    <row r="640551" spans="101:101">
      <c r="CW640551" s="2195"/>
    </row>
    <row r="640575" spans="101:101">
      <c r="CW640575" s="2210"/>
    </row>
    <row r="640576" spans="101:101">
      <c r="CW640576" s="2195"/>
    </row>
    <row r="640600" spans="101:101">
      <c r="CW640600" s="2210"/>
    </row>
    <row r="640601" spans="101:101">
      <c r="CW640601" s="2195"/>
    </row>
    <row r="640625" spans="101:101">
      <c r="CW640625" s="2210"/>
    </row>
    <row r="640626" spans="101:101">
      <c r="CW640626" s="2195"/>
    </row>
    <row r="640650" spans="101:101">
      <c r="CW640650" s="2210"/>
    </row>
    <row r="640651" spans="101:101">
      <c r="CW640651" s="2195"/>
    </row>
    <row r="640675" spans="101:101">
      <c r="CW640675" s="2210"/>
    </row>
    <row r="640676" spans="101:101">
      <c r="CW640676" s="2195"/>
    </row>
    <row r="640700" spans="101:101">
      <c r="CW640700" s="2210"/>
    </row>
    <row r="640701" spans="101:101">
      <c r="CW640701" s="2195"/>
    </row>
    <row r="640725" spans="101:101">
      <c r="CW640725" s="2210"/>
    </row>
    <row r="640726" spans="101:101">
      <c r="CW640726" s="2195"/>
    </row>
    <row r="640750" spans="101:101">
      <c r="CW640750" s="2210"/>
    </row>
    <row r="640751" spans="101:101">
      <c r="CW640751" s="2195"/>
    </row>
    <row r="640775" spans="101:101">
      <c r="CW640775" s="2210"/>
    </row>
    <row r="640776" spans="101:101">
      <c r="CW640776" s="2195"/>
    </row>
    <row r="640800" spans="101:101">
      <c r="CW640800" s="2210"/>
    </row>
    <row r="640801" spans="101:101">
      <c r="CW640801" s="2195"/>
    </row>
    <row r="640825" spans="101:101">
      <c r="CW640825" s="2210"/>
    </row>
    <row r="640826" spans="101:101">
      <c r="CW640826" s="2195"/>
    </row>
    <row r="640850" spans="101:101">
      <c r="CW640850" s="2210"/>
    </row>
    <row r="640851" spans="101:101">
      <c r="CW640851" s="2195"/>
    </row>
    <row r="640875" spans="101:101">
      <c r="CW640875" s="2210"/>
    </row>
    <row r="640876" spans="101:101">
      <c r="CW640876" s="2195"/>
    </row>
    <row r="640900" spans="101:101">
      <c r="CW640900" s="2210"/>
    </row>
    <row r="640901" spans="101:101">
      <c r="CW640901" s="2195"/>
    </row>
    <row r="640925" spans="101:101">
      <c r="CW640925" s="2210"/>
    </row>
    <row r="640926" spans="101:101">
      <c r="CW640926" s="2195"/>
    </row>
    <row r="640950" spans="101:101">
      <c r="CW640950" s="2210"/>
    </row>
    <row r="640951" spans="101:101">
      <c r="CW640951" s="2195"/>
    </row>
    <row r="640975" spans="101:101">
      <c r="CW640975" s="2210"/>
    </row>
    <row r="640976" spans="101:101">
      <c r="CW640976" s="2195"/>
    </row>
    <row r="641000" spans="101:101">
      <c r="CW641000" s="2210"/>
    </row>
    <row r="641001" spans="101:101">
      <c r="CW641001" s="2195"/>
    </row>
    <row r="641025" spans="101:101">
      <c r="CW641025" s="2210"/>
    </row>
    <row r="641026" spans="101:101">
      <c r="CW641026" s="2195"/>
    </row>
    <row r="641050" spans="101:101">
      <c r="CW641050" s="2210"/>
    </row>
    <row r="641051" spans="101:101">
      <c r="CW641051" s="2195"/>
    </row>
    <row r="641075" spans="101:101">
      <c r="CW641075" s="2210"/>
    </row>
    <row r="641076" spans="101:101">
      <c r="CW641076" s="2195"/>
    </row>
    <row r="641100" spans="101:101">
      <c r="CW641100" s="2210"/>
    </row>
    <row r="641101" spans="101:101">
      <c r="CW641101" s="2195"/>
    </row>
    <row r="641125" spans="101:101">
      <c r="CW641125" s="2210"/>
    </row>
    <row r="641126" spans="101:101">
      <c r="CW641126" s="2195"/>
    </row>
    <row r="641150" spans="101:101">
      <c r="CW641150" s="2210"/>
    </row>
    <row r="641151" spans="101:101">
      <c r="CW641151" s="2195"/>
    </row>
    <row r="641175" spans="101:101">
      <c r="CW641175" s="2210"/>
    </row>
    <row r="641176" spans="101:101">
      <c r="CW641176" s="2195"/>
    </row>
    <row r="641200" spans="101:101">
      <c r="CW641200" s="2210"/>
    </row>
    <row r="641201" spans="101:101">
      <c r="CW641201" s="2195"/>
    </row>
    <row r="641225" spans="101:101">
      <c r="CW641225" s="2210"/>
    </row>
    <row r="641226" spans="101:101">
      <c r="CW641226" s="2195"/>
    </row>
    <row r="641250" spans="101:101">
      <c r="CW641250" s="2210"/>
    </row>
    <row r="641251" spans="101:101">
      <c r="CW641251" s="2195"/>
    </row>
    <row r="641275" spans="101:101">
      <c r="CW641275" s="2210"/>
    </row>
    <row r="641276" spans="101:101">
      <c r="CW641276" s="2195"/>
    </row>
    <row r="641300" spans="101:101">
      <c r="CW641300" s="2210"/>
    </row>
    <row r="641301" spans="101:101">
      <c r="CW641301" s="2195"/>
    </row>
    <row r="641325" spans="101:101">
      <c r="CW641325" s="2210"/>
    </row>
    <row r="641326" spans="101:101">
      <c r="CW641326" s="2195"/>
    </row>
    <row r="641350" spans="101:101">
      <c r="CW641350" s="2210"/>
    </row>
    <row r="641351" spans="101:101">
      <c r="CW641351" s="2195"/>
    </row>
    <row r="641375" spans="101:101">
      <c r="CW641375" s="2210"/>
    </row>
    <row r="641376" spans="101:101">
      <c r="CW641376" s="2195"/>
    </row>
    <row r="641400" spans="101:101">
      <c r="CW641400" s="2210"/>
    </row>
    <row r="641401" spans="101:101">
      <c r="CW641401" s="2195"/>
    </row>
    <row r="641425" spans="101:101">
      <c r="CW641425" s="2210"/>
    </row>
    <row r="641426" spans="101:101">
      <c r="CW641426" s="2195"/>
    </row>
    <row r="641450" spans="101:101">
      <c r="CW641450" s="2210"/>
    </row>
    <row r="641451" spans="101:101">
      <c r="CW641451" s="2195"/>
    </row>
    <row r="641475" spans="101:101">
      <c r="CW641475" s="2210"/>
    </row>
    <row r="641476" spans="101:101">
      <c r="CW641476" s="2195"/>
    </row>
    <row r="641500" spans="101:101">
      <c r="CW641500" s="2210"/>
    </row>
    <row r="641501" spans="101:101">
      <c r="CW641501" s="2195"/>
    </row>
    <row r="641525" spans="101:101">
      <c r="CW641525" s="2210"/>
    </row>
    <row r="641526" spans="101:101">
      <c r="CW641526" s="2195"/>
    </row>
    <row r="641550" spans="101:101">
      <c r="CW641550" s="2210"/>
    </row>
    <row r="641551" spans="101:101">
      <c r="CW641551" s="2195"/>
    </row>
    <row r="641575" spans="101:101">
      <c r="CW641575" s="2210"/>
    </row>
    <row r="641576" spans="101:101">
      <c r="CW641576" s="2195"/>
    </row>
    <row r="641600" spans="101:101">
      <c r="CW641600" s="2210"/>
    </row>
    <row r="641601" spans="101:101">
      <c r="CW641601" s="2195"/>
    </row>
    <row r="641625" spans="101:101">
      <c r="CW641625" s="2210"/>
    </row>
    <row r="641626" spans="101:101">
      <c r="CW641626" s="2195"/>
    </row>
    <row r="641650" spans="101:101">
      <c r="CW641650" s="2210"/>
    </row>
    <row r="641651" spans="101:101">
      <c r="CW641651" s="2195"/>
    </row>
    <row r="641675" spans="101:101">
      <c r="CW641675" s="2210"/>
    </row>
    <row r="641676" spans="101:101">
      <c r="CW641676" s="2195"/>
    </row>
    <row r="641700" spans="101:101">
      <c r="CW641700" s="2210"/>
    </row>
    <row r="641701" spans="101:101">
      <c r="CW641701" s="2195"/>
    </row>
    <row r="641725" spans="101:101">
      <c r="CW641725" s="2210"/>
    </row>
    <row r="641726" spans="101:101">
      <c r="CW641726" s="2195"/>
    </row>
    <row r="641750" spans="101:101">
      <c r="CW641750" s="2210"/>
    </row>
    <row r="641751" spans="101:101">
      <c r="CW641751" s="2195"/>
    </row>
    <row r="641775" spans="101:101">
      <c r="CW641775" s="2210"/>
    </row>
    <row r="641776" spans="101:101">
      <c r="CW641776" s="2195"/>
    </row>
    <row r="641800" spans="101:101">
      <c r="CW641800" s="2210"/>
    </row>
    <row r="641801" spans="101:101">
      <c r="CW641801" s="2195"/>
    </row>
    <row r="641825" spans="101:101">
      <c r="CW641825" s="2210"/>
    </row>
    <row r="641826" spans="101:101">
      <c r="CW641826" s="2195"/>
    </row>
    <row r="641850" spans="101:101">
      <c r="CW641850" s="2210"/>
    </row>
    <row r="641851" spans="101:101">
      <c r="CW641851" s="2195"/>
    </row>
    <row r="641875" spans="101:101">
      <c r="CW641875" s="2210"/>
    </row>
    <row r="641876" spans="101:101">
      <c r="CW641876" s="2195"/>
    </row>
    <row r="641900" spans="101:101">
      <c r="CW641900" s="2210"/>
    </row>
    <row r="641901" spans="101:101">
      <c r="CW641901" s="2195"/>
    </row>
    <row r="641925" spans="101:101">
      <c r="CW641925" s="2210"/>
    </row>
    <row r="641926" spans="101:101">
      <c r="CW641926" s="2195"/>
    </row>
    <row r="641950" spans="101:101">
      <c r="CW641950" s="2210"/>
    </row>
    <row r="641951" spans="101:101">
      <c r="CW641951" s="2195"/>
    </row>
    <row r="641975" spans="101:101">
      <c r="CW641975" s="2210"/>
    </row>
    <row r="641976" spans="101:101">
      <c r="CW641976" s="2195"/>
    </row>
    <row r="642000" spans="101:101">
      <c r="CW642000" s="2210"/>
    </row>
    <row r="642001" spans="101:101">
      <c r="CW642001" s="2195"/>
    </row>
    <row r="642025" spans="101:101">
      <c r="CW642025" s="2210"/>
    </row>
    <row r="642026" spans="101:101">
      <c r="CW642026" s="2195"/>
    </row>
    <row r="642050" spans="101:101">
      <c r="CW642050" s="2210"/>
    </row>
    <row r="642051" spans="101:101">
      <c r="CW642051" s="2195"/>
    </row>
    <row r="642075" spans="101:101">
      <c r="CW642075" s="2210"/>
    </row>
    <row r="642076" spans="101:101">
      <c r="CW642076" s="2195"/>
    </row>
    <row r="642100" spans="101:101">
      <c r="CW642100" s="2210"/>
    </row>
    <row r="642101" spans="101:101">
      <c r="CW642101" s="2195"/>
    </row>
    <row r="642125" spans="101:101">
      <c r="CW642125" s="2210"/>
    </row>
    <row r="642126" spans="101:101">
      <c r="CW642126" s="2195"/>
    </row>
    <row r="642150" spans="101:101">
      <c r="CW642150" s="2210"/>
    </row>
    <row r="642151" spans="101:101">
      <c r="CW642151" s="2195"/>
    </row>
    <row r="642175" spans="101:101">
      <c r="CW642175" s="2210"/>
    </row>
    <row r="642176" spans="101:101">
      <c r="CW642176" s="2195"/>
    </row>
    <row r="642200" spans="101:101">
      <c r="CW642200" s="2210"/>
    </row>
    <row r="642201" spans="101:101">
      <c r="CW642201" s="2195"/>
    </row>
    <row r="642225" spans="101:101">
      <c r="CW642225" s="2210"/>
    </row>
    <row r="642226" spans="101:101">
      <c r="CW642226" s="2195"/>
    </row>
    <row r="642250" spans="101:101">
      <c r="CW642250" s="2210"/>
    </row>
    <row r="642251" spans="101:101">
      <c r="CW642251" s="2195"/>
    </row>
    <row r="642275" spans="101:101">
      <c r="CW642275" s="2210"/>
    </row>
    <row r="642276" spans="101:101">
      <c r="CW642276" s="2195"/>
    </row>
    <row r="642300" spans="101:101">
      <c r="CW642300" s="2210"/>
    </row>
    <row r="642301" spans="101:101">
      <c r="CW642301" s="2195"/>
    </row>
    <row r="642325" spans="101:101">
      <c r="CW642325" s="2210"/>
    </row>
    <row r="642326" spans="101:101">
      <c r="CW642326" s="2195"/>
    </row>
    <row r="642350" spans="101:101">
      <c r="CW642350" s="2210"/>
    </row>
    <row r="642351" spans="101:101">
      <c r="CW642351" s="2195"/>
    </row>
    <row r="642375" spans="101:101">
      <c r="CW642375" s="2210"/>
    </row>
    <row r="642376" spans="101:101">
      <c r="CW642376" s="2195"/>
    </row>
    <row r="642400" spans="101:101">
      <c r="CW642400" s="2210"/>
    </row>
    <row r="642401" spans="101:101">
      <c r="CW642401" s="2195"/>
    </row>
    <row r="642425" spans="101:101">
      <c r="CW642425" s="2210"/>
    </row>
    <row r="642426" spans="101:101">
      <c r="CW642426" s="2195"/>
    </row>
    <row r="642450" spans="101:101">
      <c r="CW642450" s="2210"/>
    </row>
    <row r="642451" spans="101:101">
      <c r="CW642451" s="2195"/>
    </row>
    <row r="642475" spans="101:101">
      <c r="CW642475" s="2210"/>
    </row>
    <row r="642476" spans="101:101">
      <c r="CW642476" s="2195"/>
    </row>
    <row r="642500" spans="101:101">
      <c r="CW642500" s="2210"/>
    </row>
    <row r="642501" spans="101:101">
      <c r="CW642501" s="2195"/>
    </row>
    <row r="642525" spans="101:101">
      <c r="CW642525" s="2210"/>
    </row>
    <row r="642526" spans="101:101">
      <c r="CW642526" s="2195"/>
    </row>
    <row r="642550" spans="101:101">
      <c r="CW642550" s="2210"/>
    </row>
    <row r="642551" spans="101:101">
      <c r="CW642551" s="2195"/>
    </row>
    <row r="642575" spans="101:101">
      <c r="CW642575" s="2210"/>
    </row>
    <row r="642576" spans="101:101">
      <c r="CW642576" s="2195"/>
    </row>
    <row r="642600" spans="101:101">
      <c r="CW642600" s="2210"/>
    </row>
    <row r="642601" spans="101:101">
      <c r="CW642601" s="2195"/>
    </row>
    <row r="642625" spans="101:101">
      <c r="CW642625" s="2210"/>
    </row>
    <row r="642626" spans="101:101">
      <c r="CW642626" s="2195"/>
    </row>
    <row r="642650" spans="101:101">
      <c r="CW642650" s="2210"/>
    </row>
    <row r="642651" spans="101:101">
      <c r="CW642651" s="2195"/>
    </row>
    <row r="642675" spans="101:101">
      <c r="CW642675" s="2210"/>
    </row>
    <row r="642676" spans="101:101">
      <c r="CW642676" s="2195"/>
    </row>
    <row r="642700" spans="101:101">
      <c r="CW642700" s="2210"/>
    </row>
    <row r="642701" spans="101:101">
      <c r="CW642701" s="2195"/>
    </row>
    <row r="642725" spans="101:101">
      <c r="CW642725" s="2210"/>
    </row>
    <row r="642726" spans="101:101">
      <c r="CW642726" s="2195"/>
    </row>
    <row r="642750" spans="101:101">
      <c r="CW642750" s="2210"/>
    </row>
    <row r="642751" spans="101:101">
      <c r="CW642751" s="2195"/>
    </row>
    <row r="642775" spans="101:101">
      <c r="CW642775" s="2210"/>
    </row>
    <row r="642776" spans="101:101">
      <c r="CW642776" s="2195"/>
    </row>
    <row r="642800" spans="101:101">
      <c r="CW642800" s="2210"/>
    </row>
    <row r="642801" spans="101:101">
      <c r="CW642801" s="2195"/>
    </row>
    <row r="642825" spans="101:101">
      <c r="CW642825" s="2210"/>
    </row>
    <row r="642826" spans="101:101">
      <c r="CW642826" s="2195"/>
    </row>
    <row r="642850" spans="101:101">
      <c r="CW642850" s="2210"/>
    </row>
    <row r="642851" spans="101:101">
      <c r="CW642851" s="2195"/>
    </row>
    <row r="642875" spans="101:101">
      <c r="CW642875" s="2210"/>
    </row>
    <row r="642876" spans="101:101">
      <c r="CW642876" s="2195"/>
    </row>
    <row r="642900" spans="101:101">
      <c r="CW642900" s="2210"/>
    </row>
    <row r="642901" spans="101:101">
      <c r="CW642901" s="2195"/>
    </row>
    <row r="642925" spans="101:101">
      <c r="CW642925" s="2210"/>
    </row>
    <row r="642926" spans="101:101">
      <c r="CW642926" s="2195"/>
    </row>
    <row r="642950" spans="101:101">
      <c r="CW642950" s="2210"/>
    </row>
    <row r="642951" spans="101:101">
      <c r="CW642951" s="2195"/>
    </row>
    <row r="642975" spans="101:101">
      <c r="CW642975" s="2210"/>
    </row>
    <row r="642976" spans="101:101">
      <c r="CW642976" s="2195"/>
    </row>
    <row r="643000" spans="101:101">
      <c r="CW643000" s="2210"/>
    </row>
    <row r="643001" spans="101:101">
      <c r="CW643001" s="2195"/>
    </row>
    <row r="643025" spans="101:101">
      <c r="CW643025" s="2210"/>
    </row>
    <row r="643026" spans="101:101">
      <c r="CW643026" s="2195"/>
    </row>
    <row r="643050" spans="101:101">
      <c r="CW643050" s="2210"/>
    </row>
    <row r="643051" spans="101:101">
      <c r="CW643051" s="2195"/>
    </row>
    <row r="643075" spans="101:101">
      <c r="CW643075" s="2210"/>
    </row>
    <row r="643076" spans="101:101">
      <c r="CW643076" s="2195"/>
    </row>
    <row r="643100" spans="101:101">
      <c r="CW643100" s="2210"/>
    </row>
    <row r="643101" spans="101:101">
      <c r="CW643101" s="2195"/>
    </row>
    <row r="643125" spans="101:101">
      <c r="CW643125" s="2210"/>
    </row>
    <row r="643126" spans="101:101">
      <c r="CW643126" s="2195"/>
    </row>
    <row r="643150" spans="101:101">
      <c r="CW643150" s="2210"/>
    </row>
    <row r="643151" spans="101:101">
      <c r="CW643151" s="2195"/>
    </row>
    <row r="643175" spans="101:101">
      <c r="CW643175" s="2210"/>
    </row>
    <row r="643176" spans="101:101">
      <c r="CW643176" s="2195"/>
    </row>
    <row r="643200" spans="101:101">
      <c r="CW643200" s="2210"/>
    </row>
    <row r="643201" spans="101:101">
      <c r="CW643201" s="2195"/>
    </row>
    <row r="643225" spans="101:101">
      <c r="CW643225" s="2210"/>
    </row>
    <row r="643226" spans="101:101">
      <c r="CW643226" s="2195"/>
    </row>
    <row r="643250" spans="101:101">
      <c r="CW643250" s="2210"/>
    </row>
    <row r="643251" spans="101:101">
      <c r="CW643251" s="2195"/>
    </row>
    <row r="643275" spans="101:101">
      <c r="CW643275" s="2210"/>
    </row>
    <row r="643276" spans="101:101">
      <c r="CW643276" s="2195"/>
    </row>
    <row r="643300" spans="101:101">
      <c r="CW643300" s="2210"/>
    </row>
    <row r="643301" spans="101:101">
      <c r="CW643301" s="2195"/>
    </row>
    <row r="643325" spans="101:101">
      <c r="CW643325" s="2210"/>
    </row>
    <row r="643326" spans="101:101">
      <c r="CW643326" s="2195"/>
    </row>
    <row r="643350" spans="101:101">
      <c r="CW643350" s="2210"/>
    </row>
    <row r="643351" spans="101:101">
      <c r="CW643351" s="2195"/>
    </row>
    <row r="643375" spans="101:101">
      <c r="CW643375" s="2210"/>
    </row>
    <row r="643376" spans="101:101">
      <c r="CW643376" s="2195"/>
    </row>
    <row r="643400" spans="101:101">
      <c r="CW643400" s="2210"/>
    </row>
    <row r="643401" spans="101:101">
      <c r="CW643401" s="2195"/>
    </row>
    <row r="643425" spans="101:101">
      <c r="CW643425" s="2210"/>
    </row>
    <row r="643426" spans="101:101">
      <c r="CW643426" s="2195"/>
    </row>
    <row r="643450" spans="101:101">
      <c r="CW643450" s="2210"/>
    </row>
    <row r="643451" spans="101:101">
      <c r="CW643451" s="2195"/>
    </row>
    <row r="643475" spans="101:101">
      <c r="CW643475" s="2210"/>
    </row>
    <row r="643476" spans="101:101">
      <c r="CW643476" s="2195"/>
    </row>
    <row r="643500" spans="101:101">
      <c r="CW643500" s="2210"/>
    </row>
    <row r="643501" spans="101:101">
      <c r="CW643501" s="2195"/>
    </row>
    <row r="643525" spans="101:101">
      <c r="CW643525" s="2210"/>
    </row>
    <row r="643526" spans="101:101">
      <c r="CW643526" s="2195"/>
    </row>
    <row r="643550" spans="101:101">
      <c r="CW643550" s="2210"/>
    </row>
    <row r="643551" spans="101:101">
      <c r="CW643551" s="2195"/>
    </row>
    <row r="643575" spans="101:101">
      <c r="CW643575" s="2210"/>
    </row>
    <row r="643576" spans="101:101">
      <c r="CW643576" s="2195"/>
    </row>
    <row r="643600" spans="101:101">
      <c r="CW643600" s="2210"/>
    </row>
    <row r="643601" spans="101:101">
      <c r="CW643601" s="2195"/>
    </row>
    <row r="643625" spans="101:101">
      <c r="CW643625" s="2210"/>
    </row>
    <row r="643626" spans="101:101">
      <c r="CW643626" s="2195"/>
    </row>
    <row r="643650" spans="101:101">
      <c r="CW643650" s="2210"/>
    </row>
    <row r="643651" spans="101:101">
      <c r="CW643651" s="2195"/>
    </row>
    <row r="643675" spans="101:101">
      <c r="CW643675" s="2210"/>
    </row>
    <row r="643676" spans="101:101">
      <c r="CW643676" s="2195"/>
    </row>
    <row r="643700" spans="101:101">
      <c r="CW643700" s="2210"/>
    </row>
    <row r="643701" spans="101:101">
      <c r="CW643701" s="2195"/>
    </row>
    <row r="643725" spans="101:101">
      <c r="CW643725" s="2210"/>
    </row>
    <row r="643726" spans="101:101">
      <c r="CW643726" s="2195"/>
    </row>
    <row r="643750" spans="101:101">
      <c r="CW643750" s="2210"/>
    </row>
    <row r="643751" spans="101:101">
      <c r="CW643751" s="2195"/>
    </row>
    <row r="643775" spans="101:101">
      <c r="CW643775" s="2210"/>
    </row>
    <row r="643776" spans="101:101">
      <c r="CW643776" s="2195"/>
    </row>
    <row r="643800" spans="101:101">
      <c r="CW643800" s="2210"/>
    </row>
    <row r="643801" spans="101:101">
      <c r="CW643801" s="2195"/>
    </row>
    <row r="643825" spans="101:101">
      <c r="CW643825" s="2210"/>
    </row>
    <row r="643826" spans="101:101">
      <c r="CW643826" s="2195"/>
    </row>
    <row r="643850" spans="101:101">
      <c r="CW643850" s="2210"/>
    </row>
    <row r="643851" spans="101:101">
      <c r="CW643851" s="2195"/>
    </row>
    <row r="643875" spans="101:101">
      <c r="CW643875" s="2210"/>
    </row>
    <row r="643876" spans="101:101">
      <c r="CW643876" s="2195"/>
    </row>
    <row r="643900" spans="101:101">
      <c r="CW643900" s="2210"/>
    </row>
    <row r="643901" spans="101:101">
      <c r="CW643901" s="2195"/>
    </row>
    <row r="643925" spans="101:101">
      <c r="CW643925" s="2210"/>
    </row>
    <row r="643926" spans="101:101">
      <c r="CW643926" s="2195"/>
    </row>
    <row r="643950" spans="101:101">
      <c r="CW643950" s="2210"/>
    </row>
    <row r="643951" spans="101:101">
      <c r="CW643951" s="2195"/>
    </row>
    <row r="643975" spans="101:101">
      <c r="CW643975" s="2210"/>
    </row>
    <row r="643976" spans="101:101">
      <c r="CW643976" s="2195"/>
    </row>
    <row r="644000" spans="101:101">
      <c r="CW644000" s="2210"/>
    </row>
    <row r="644001" spans="101:101">
      <c r="CW644001" s="2195"/>
    </row>
    <row r="644025" spans="101:101">
      <c r="CW644025" s="2210"/>
    </row>
    <row r="644026" spans="101:101">
      <c r="CW644026" s="2195"/>
    </row>
    <row r="644050" spans="101:101">
      <c r="CW644050" s="2210"/>
    </row>
    <row r="644051" spans="101:101">
      <c r="CW644051" s="2195"/>
    </row>
    <row r="644075" spans="101:101">
      <c r="CW644075" s="2210"/>
    </row>
    <row r="644076" spans="101:101">
      <c r="CW644076" s="2195"/>
    </row>
    <row r="644100" spans="101:101">
      <c r="CW644100" s="2210"/>
    </row>
    <row r="644101" spans="101:101">
      <c r="CW644101" s="2195"/>
    </row>
    <row r="644125" spans="101:101">
      <c r="CW644125" s="2210"/>
    </row>
    <row r="644126" spans="101:101">
      <c r="CW644126" s="2195"/>
    </row>
    <row r="644150" spans="101:101">
      <c r="CW644150" s="2210"/>
    </row>
    <row r="644151" spans="101:101">
      <c r="CW644151" s="2195"/>
    </row>
    <row r="644175" spans="101:101">
      <c r="CW644175" s="2210"/>
    </row>
    <row r="644176" spans="101:101">
      <c r="CW644176" s="2195"/>
    </row>
    <row r="644200" spans="101:101">
      <c r="CW644200" s="2210"/>
    </row>
    <row r="644201" spans="101:101">
      <c r="CW644201" s="2195"/>
    </row>
    <row r="644225" spans="101:101">
      <c r="CW644225" s="2210"/>
    </row>
    <row r="644226" spans="101:101">
      <c r="CW644226" s="2195"/>
    </row>
    <row r="644250" spans="101:101">
      <c r="CW644250" s="2210"/>
    </row>
    <row r="644251" spans="101:101">
      <c r="CW644251" s="2195"/>
    </row>
    <row r="644275" spans="101:101">
      <c r="CW644275" s="2210"/>
    </row>
    <row r="644276" spans="101:101">
      <c r="CW644276" s="2195"/>
    </row>
    <row r="644300" spans="101:101">
      <c r="CW644300" s="2210"/>
    </row>
    <row r="644301" spans="101:101">
      <c r="CW644301" s="2195"/>
    </row>
    <row r="644325" spans="101:101">
      <c r="CW644325" s="2210"/>
    </row>
    <row r="644326" spans="101:101">
      <c r="CW644326" s="2195"/>
    </row>
    <row r="644350" spans="101:101">
      <c r="CW644350" s="2210"/>
    </row>
    <row r="644351" spans="101:101">
      <c r="CW644351" s="2195"/>
    </row>
    <row r="644375" spans="101:101">
      <c r="CW644375" s="2210"/>
    </row>
    <row r="644376" spans="101:101">
      <c r="CW644376" s="2195"/>
    </row>
    <row r="644400" spans="101:101">
      <c r="CW644400" s="2210"/>
    </row>
    <row r="644401" spans="101:101">
      <c r="CW644401" s="2195"/>
    </row>
    <row r="644425" spans="101:101">
      <c r="CW644425" s="2210"/>
    </row>
    <row r="644426" spans="101:101">
      <c r="CW644426" s="2195"/>
    </row>
    <row r="644450" spans="101:101">
      <c r="CW644450" s="2210"/>
    </row>
    <row r="644451" spans="101:101">
      <c r="CW644451" s="2195"/>
    </row>
    <row r="644475" spans="101:101">
      <c r="CW644475" s="2210"/>
    </row>
    <row r="644476" spans="101:101">
      <c r="CW644476" s="2195"/>
    </row>
    <row r="644500" spans="101:101">
      <c r="CW644500" s="2210"/>
    </row>
    <row r="644501" spans="101:101">
      <c r="CW644501" s="2195"/>
    </row>
    <row r="644525" spans="101:101">
      <c r="CW644525" s="2210"/>
    </row>
    <row r="644526" spans="101:101">
      <c r="CW644526" s="2195"/>
    </row>
    <row r="644550" spans="101:101">
      <c r="CW644550" s="2210"/>
    </row>
    <row r="644551" spans="101:101">
      <c r="CW644551" s="2195"/>
    </row>
    <row r="644575" spans="101:101">
      <c r="CW644575" s="2210"/>
    </row>
    <row r="644576" spans="101:101">
      <c r="CW644576" s="2195"/>
    </row>
    <row r="644600" spans="101:101">
      <c r="CW644600" s="2210"/>
    </row>
    <row r="644601" spans="101:101">
      <c r="CW644601" s="2195"/>
    </row>
    <row r="644625" spans="101:101">
      <c r="CW644625" s="2210"/>
    </row>
    <row r="644626" spans="101:101">
      <c r="CW644626" s="2195"/>
    </row>
    <row r="644650" spans="101:101">
      <c r="CW644650" s="2210"/>
    </row>
    <row r="644651" spans="101:101">
      <c r="CW644651" s="2195"/>
    </row>
    <row r="644675" spans="101:101">
      <c r="CW644675" s="2210"/>
    </row>
    <row r="644676" spans="101:101">
      <c r="CW644676" s="2195"/>
    </row>
    <row r="644700" spans="101:101">
      <c r="CW644700" s="2210"/>
    </row>
    <row r="644701" spans="101:101">
      <c r="CW644701" s="2195"/>
    </row>
    <row r="644725" spans="101:101">
      <c r="CW644725" s="2210"/>
    </row>
    <row r="644726" spans="101:101">
      <c r="CW644726" s="2195"/>
    </row>
    <row r="644750" spans="101:101">
      <c r="CW644750" s="2210"/>
    </row>
    <row r="644751" spans="101:101">
      <c r="CW644751" s="2195"/>
    </row>
    <row r="644775" spans="101:101">
      <c r="CW644775" s="2210"/>
    </row>
    <row r="644776" spans="101:101">
      <c r="CW644776" s="2195"/>
    </row>
    <row r="644800" spans="101:101">
      <c r="CW644800" s="2210"/>
    </row>
    <row r="644801" spans="101:101">
      <c r="CW644801" s="2195"/>
    </row>
    <row r="644825" spans="101:101">
      <c r="CW644825" s="2210"/>
    </row>
    <row r="644826" spans="101:101">
      <c r="CW644826" s="2195"/>
    </row>
    <row r="644850" spans="101:101">
      <c r="CW644850" s="2210"/>
    </row>
    <row r="644851" spans="101:101">
      <c r="CW644851" s="2195"/>
    </row>
    <row r="644875" spans="101:101">
      <c r="CW644875" s="2210"/>
    </row>
    <row r="644876" spans="101:101">
      <c r="CW644876" s="2195"/>
    </row>
    <row r="644900" spans="101:101">
      <c r="CW644900" s="2210"/>
    </row>
    <row r="644901" spans="101:101">
      <c r="CW644901" s="2195"/>
    </row>
    <row r="644925" spans="101:101">
      <c r="CW644925" s="2210"/>
    </row>
    <row r="644926" spans="101:101">
      <c r="CW644926" s="2195"/>
    </row>
    <row r="644950" spans="101:101">
      <c r="CW644950" s="2210"/>
    </row>
    <row r="644951" spans="101:101">
      <c r="CW644951" s="2195"/>
    </row>
    <row r="644975" spans="101:101">
      <c r="CW644975" s="2210"/>
    </row>
    <row r="644976" spans="101:101">
      <c r="CW644976" s="2195"/>
    </row>
    <row r="645000" spans="101:101">
      <c r="CW645000" s="2210"/>
    </row>
    <row r="645001" spans="101:101">
      <c r="CW645001" s="2195"/>
    </row>
    <row r="645025" spans="101:101">
      <c r="CW645025" s="2210"/>
    </row>
    <row r="645026" spans="101:101">
      <c r="CW645026" s="2195"/>
    </row>
    <row r="645050" spans="101:101">
      <c r="CW645050" s="2210"/>
    </row>
    <row r="645051" spans="101:101">
      <c r="CW645051" s="2195"/>
    </row>
    <row r="645075" spans="101:101">
      <c r="CW645075" s="2210"/>
    </row>
    <row r="645076" spans="101:101">
      <c r="CW645076" s="2195"/>
    </row>
    <row r="645100" spans="101:101">
      <c r="CW645100" s="2210"/>
    </row>
    <row r="645101" spans="101:101">
      <c r="CW645101" s="2195"/>
    </row>
    <row r="645125" spans="101:101">
      <c r="CW645125" s="2210"/>
    </row>
    <row r="645126" spans="101:101">
      <c r="CW645126" s="2195"/>
    </row>
    <row r="645150" spans="101:101">
      <c r="CW645150" s="2210"/>
    </row>
    <row r="645151" spans="101:101">
      <c r="CW645151" s="2195"/>
    </row>
    <row r="645175" spans="101:101">
      <c r="CW645175" s="2210"/>
    </row>
    <row r="645176" spans="101:101">
      <c r="CW645176" s="2195"/>
    </row>
    <row r="645200" spans="101:101">
      <c r="CW645200" s="2210"/>
    </row>
    <row r="645201" spans="101:101">
      <c r="CW645201" s="2195"/>
    </row>
    <row r="645225" spans="101:101">
      <c r="CW645225" s="2210"/>
    </row>
    <row r="645226" spans="101:101">
      <c r="CW645226" s="2195"/>
    </row>
    <row r="645250" spans="101:101">
      <c r="CW645250" s="2210"/>
    </row>
    <row r="645251" spans="101:101">
      <c r="CW645251" s="2195"/>
    </row>
    <row r="645275" spans="101:101">
      <c r="CW645275" s="2210"/>
    </row>
    <row r="645276" spans="101:101">
      <c r="CW645276" s="2195"/>
    </row>
    <row r="645300" spans="101:101">
      <c r="CW645300" s="2210"/>
    </row>
    <row r="645301" spans="101:101">
      <c r="CW645301" s="2195"/>
    </row>
    <row r="645325" spans="101:101">
      <c r="CW645325" s="2210"/>
    </row>
    <row r="645326" spans="101:101">
      <c r="CW645326" s="2195"/>
    </row>
    <row r="645350" spans="101:101">
      <c r="CW645350" s="2210"/>
    </row>
    <row r="645351" spans="101:101">
      <c r="CW645351" s="2195"/>
    </row>
    <row r="645375" spans="101:101">
      <c r="CW645375" s="2210"/>
    </row>
    <row r="645376" spans="101:101">
      <c r="CW645376" s="2195"/>
    </row>
    <row r="645400" spans="101:101">
      <c r="CW645400" s="2210"/>
    </row>
    <row r="645401" spans="101:101">
      <c r="CW645401" s="2195"/>
    </row>
    <row r="645425" spans="101:101">
      <c r="CW645425" s="2210"/>
    </row>
    <row r="645426" spans="101:101">
      <c r="CW645426" s="2195"/>
    </row>
    <row r="645450" spans="101:101">
      <c r="CW645450" s="2210"/>
    </row>
    <row r="645451" spans="101:101">
      <c r="CW645451" s="2195"/>
    </row>
    <row r="645475" spans="101:101">
      <c r="CW645475" s="2210"/>
    </row>
    <row r="645476" spans="101:101">
      <c r="CW645476" s="2195"/>
    </row>
    <row r="645500" spans="101:101">
      <c r="CW645500" s="2210"/>
    </row>
    <row r="645501" spans="101:101">
      <c r="CW645501" s="2195"/>
    </row>
    <row r="645525" spans="101:101">
      <c r="CW645525" s="2210"/>
    </row>
    <row r="645526" spans="101:101">
      <c r="CW645526" s="2195"/>
    </row>
    <row r="645550" spans="101:101">
      <c r="CW645550" s="2210"/>
    </row>
    <row r="645551" spans="101:101">
      <c r="CW645551" s="2195"/>
    </row>
    <row r="645575" spans="101:101">
      <c r="CW645575" s="2210"/>
    </row>
    <row r="645576" spans="101:101">
      <c r="CW645576" s="2195"/>
    </row>
    <row r="645600" spans="101:101">
      <c r="CW645600" s="2210"/>
    </row>
    <row r="645601" spans="101:101">
      <c r="CW645601" s="2195"/>
    </row>
    <row r="645625" spans="101:101">
      <c r="CW645625" s="2210"/>
    </row>
    <row r="645626" spans="101:101">
      <c r="CW645626" s="2195"/>
    </row>
    <row r="645650" spans="101:101">
      <c r="CW645650" s="2210"/>
    </row>
    <row r="645651" spans="101:101">
      <c r="CW645651" s="2195"/>
    </row>
    <row r="645675" spans="101:101">
      <c r="CW645675" s="2210"/>
    </row>
    <row r="645676" spans="101:101">
      <c r="CW645676" s="2195"/>
    </row>
    <row r="645700" spans="101:101">
      <c r="CW645700" s="2210"/>
    </row>
    <row r="645701" spans="101:101">
      <c r="CW645701" s="2195"/>
    </row>
    <row r="645725" spans="101:101">
      <c r="CW645725" s="2210"/>
    </row>
    <row r="645726" spans="101:101">
      <c r="CW645726" s="2195"/>
    </row>
    <row r="645750" spans="101:101">
      <c r="CW645750" s="2210"/>
    </row>
    <row r="645751" spans="101:101">
      <c r="CW645751" s="2195"/>
    </row>
    <row r="645775" spans="101:101">
      <c r="CW645775" s="2210"/>
    </row>
    <row r="645776" spans="101:101">
      <c r="CW645776" s="2195"/>
    </row>
    <row r="645800" spans="101:101">
      <c r="CW645800" s="2210"/>
    </row>
    <row r="645801" spans="101:101">
      <c r="CW645801" s="2195"/>
    </row>
    <row r="645825" spans="101:101">
      <c r="CW645825" s="2210"/>
    </row>
    <row r="645826" spans="101:101">
      <c r="CW645826" s="2195"/>
    </row>
    <row r="645850" spans="101:101">
      <c r="CW645850" s="2210"/>
    </row>
    <row r="645851" spans="101:101">
      <c r="CW645851" s="2195"/>
    </row>
    <row r="645875" spans="101:101">
      <c r="CW645875" s="2210"/>
    </row>
    <row r="645876" spans="101:101">
      <c r="CW645876" s="2195"/>
    </row>
    <row r="645900" spans="101:101">
      <c r="CW645900" s="2210"/>
    </row>
    <row r="645901" spans="101:101">
      <c r="CW645901" s="2195"/>
    </row>
    <row r="645925" spans="101:101">
      <c r="CW645925" s="2210"/>
    </row>
    <row r="645926" spans="101:101">
      <c r="CW645926" s="2195"/>
    </row>
    <row r="645950" spans="101:101">
      <c r="CW645950" s="2210"/>
    </row>
    <row r="645951" spans="101:101">
      <c r="CW645951" s="2195"/>
    </row>
    <row r="645975" spans="101:101">
      <c r="CW645975" s="2210"/>
    </row>
    <row r="645976" spans="101:101">
      <c r="CW645976" s="2195"/>
    </row>
    <row r="646000" spans="101:101">
      <c r="CW646000" s="2210"/>
    </row>
    <row r="646001" spans="101:101">
      <c r="CW646001" s="2195"/>
    </row>
    <row r="646025" spans="101:101">
      <c r="CW646025" s="2210"/>
    </row>
    <row r="646026" spans="101:101">
      <c r="CW646026" s="2195"/>
    </row>
    <row r="646050" spans="101:101">
      <c r="CW646050" s="2210"/>
    </row>
    <row r="646051" spans="101:101">
      <c r="CW646051" s="2195"/>
    </row>
    <row r="646075" spans="101:101">
      <c r="CW646075" s="2210"/>
    </row>
    <row r="646076" spans="101:101">
      <c r="CW646076" s="2195"/>
    </row>
    <row r="646100" spans="101:101">
      <c r="CW646100" s="2210"/>
    </row>
    <row r="646101" spans="101:101">
      <c r="CW646101" s="2195"/>
    </row>
    <row r="646125" spans="101:101">
      <c r="CW646125" s="2210"/>
    </row>
    <row r="646126" spans="101:101">
      <c r="CW646126" s="2195"/>
    </row>
    <row r="646150" spans="101:101">
      <c r="CW646150" s="2210"/>
    </row>
    <row r="646151" spans="101:101">
      <c r="CW646151" s="2195"/>
    </row>
    <row r="646175" spans="101:101">
      <c r="CW646175" s="2210"/>
    </row>
    <row r="646176" spans="101:101">
      <c r="CW646176" s="2195"/>
    </row>
    <row r="646200" spans="101:101">
      <c r="CW646200" s="2210"/>
    </row>
    <row r="646201" spans="101:101">
      <c r="CW646201" s="2195"/>
    </row>
    <row r="646225" spans="101:101">
      <c r="CW646225" s="2210"/>
    </row>
    <row r="646226" spans="101:101">
      <c r="CW646226" s="2195"/>
    </row>
    <row r="646250" spans="101:101">
      <c r="CW646250" s="2210"/>
    </row>
    <row r="646251" spans="101:101">
      <c r="CW646251" s="2195"/>
    </row>
    <row r="646275" spans="101:101">
      <c r="CW646275" s="2210"/>
    </row>
    <row r="646276" spans="101:101">
      <c r="CW646276" s="2195"/>
    </row>
    <row r="646300" spans="101:101">
      <c r="CW646300" s="2210"/>
    </row>
    <row r="646301" spans="101:101">
      <c r="CW646301" s="2195"/>
    </row>
    <row r="646325" spans="101:101">
      <c r="CW646325" s="2210"/>
    </row>
    <row r="646326" spans="101:101">
      <c r="CW646326" s="2195"/>
    </row>
    <row r="646350" spans="101:101">
      <c r="CW646350" s="2210"/>
    </row>
    <row r="646351" spans="101:101">
      <c r="CW646351" s="2195"/>
    </row>
    <row r="646375" spans="101:101">
      <c r="CW646375" s="2210"/>
    </row>
    <row r="646376" spans="101:101">
      <c r="CW646376" s="2195"/>
    </row>
    <row r="646400" spans="101:101">
      <c r="CW646400" s="2210"/>
    </row>
    <row r="646401" spans="101:101">
      <c r="CW646401" s="2195"/>
    </row>
    <row r="646425" spans="101:101">
      <c r="CW646425" s="2210"/>
    </row>
    <row r="646426" spans="101:101">
      <c r="CW646426" s="2195"/>
    </row>
    <row r="646450" spans="101:101">
      <c r="CW646450" s="2210"/>
    </row>
    <row r="646451" spans="101:101">
      <c r="CW646451" s="2195"/>
    </row>
    <row r="646475" spans="101:101">
      <c r="CW646475" s="2210"/>
    </row>
    <row r="646476" spans="101:101">
      <c r="CW646476" s="2195"/>
    </row>
    <row r="646500" spans="101:101">
      <c r="CW646500" s="2210"/>
    </row>
    <row r="646501" spans="101:101">
      <c r="CW646501" s="2195"/>
    </row>
    <row r="646525" spans="101:101">
      <c r="CW646525" s="2210"/>
    </row>
    <row r="646526" spans="101:101">
      <c r="CW646526" s="2195"/>
    </row>
    <row r="646550" spans="101:101">
      <c r="CW646550" s="2210"/>
    </row>
    <row r="646551" spans="101:101">
      <c r="CW646551" s="2195"/>
    </row>
    <row r="646575" spans="101:101">
      <c r="CW646575" s="2210"/>
    </row>
    <row r="646576" spans="101:101">
      <c r="CW646576" s="2195"/>
    </row>
    <row r="646600" spans="101:101">
      <c r="CW646600" s="2210"/>
    </row>
    <row r="646601" spans="101:101">
      <c r="CW646601" s="2195"/>
    </row>
    <row r="646625" spans="101:101">
      <c r="CW646625" s="2210"/>
    </row>
    <row r="646626" spans="101:101">
      <c r="CW646626" s="2195"/>
    </row>
    <row r="646650" spans="101:101">
      <c r="CW646650" s="2210"/>
    </row>
    <row r="646651" spans="101:101">
      <c r="CW646651" s="2195"/>
    </row>
    <row r="646675" spans="101:101">
      <c r="CW646675" s="2210"/>
    </row>
    <row r="646676" spans="101:101">
      <c r="CW646676" s="2195"/>
    </row>
    <row r="646700" spans="101:101">
      <c r="CW646700" s="2210"/>
    </row>
    <row r="646701" spans="101:101">
      <c r="CW646701" s="2195"/>
    </row>
    <row r="646725" spans="101:101">
      <c r="CW646725" s="2210"/>
    </row>
    <row r="646726" spans="101:101">
      <c r="CW646726" s="2195"/>
    </row>
    <row r="646750" spans="101:101">
      <c r="CW646750" s="2210"/>
    </row>
    <row r="646751" spans="101:101">
      <c r="CW646751" s="2195"/>
    </row>
    <row r="646775" spans="101:101">
      <c r="CW646775" s="2210"/>
    </row>
    <row r="646776" spans="101:101">
      <c r="CW646776" s="2195"/>
    </row>
    <row r="646800" spans="101:101">
      <c r="CW646800" s="2210"/>
    </row>
    <row r="646801" spans="101:101">
      <c r="CW646801" s="2195"/>
    </row>
    <row r="646825" spans="101:101">
      <c r="CW646825" s="2210"/>
    </row>
    <row r="646826" spans="101:101">
      <c r="CW646826" s="2195"/>
    </row>
    <row r="646850" spans="101:101">
      <c r="CW646850" s="2210"/>
    </row>
    <row r="646851" spans="101:101">
      <c r="CW646851" s="2195"/>
    </row>
    <row r="646875" spans="101:101">
      <c r="CW646875" s="2210"/>
    </row>
    <row r="646876" spans="101:101">
      <c r="CW646876" s="2195"/>
    </row>
    <row r="646900" spans="101:101">
      <c r="CW646900" s="2210"/>
    </row>
    <row r="646901" spans="101:101">
      <c r="CW646901" s="2195"/>
    </row>
    <row r="646925" spans="101:101">
      <c r="CW646925" s="2210"/>
    </row>
    <row r="646926" spans="101:101">
      <c r="CW646926" s="2195"/>
    </row>
    <row r="646950" spans="101:101">
      <c r="CW646950" s="2210"/>
    </row>
    <row r="646951" spans="101:101">
      <c r="CW646951" s="2195"/>
    </row>
    <row r="646975" spans="101:101">
      <c r="CW646975" s="2210"/>
    </row>
    <row r="646976" spans="101:101">
      <c r="CW646976" s="2195"/>
    </row>
    <row r="647000" spans="101:101">
      <c r="CW647000" s="2210"/>
    </row>
    <row r="647001" spans="101:101">
      <c r="CW647001" s="2195"/>
    </row>
    <row r="647025" spans="101:101">
      <c r="CW647025" s="2210"/>
    </row>
    <row r="647026" spans="101:101">
      <c r="CW647026" s="2195"/>
    </row>
    <row r="647050" spans="101:101">
      <c r="CW647050" s="2210"/>
    </row>
    <row r="647051" spans="101:101">
      <c r="CW647051" s="2195"/>
    </row>
    <row r="647075" spans="101:101">
      <c r="CW647075" s="2210"/>
    </row>
    <row r="647076" spans="101:101">
      <c r="CW647076" s="2195"/>
    </row>
    <row r="647100" spans="101:101">
      <c r="CW647100" s="2210"/>
    </row>
    <row r="647101" spans="101:101">
      <c r="CW647101" s="2195"/>
    </row>
    <row r="647125" spans="101:101">
      <c r="CW647125" s="2210"/>
    </row>
    <row r="647126" spans="101:101">
      <c r="CW647126" s="2195"/>
    </row>
    <row r="647150" spans="101:101">
      <c r="CW647150" s="2210"/>
    </row>
    <row r="647151" spans="101:101">
      <c r="CW647151" s="2195"/>
    </row>
    <row r="647175" spans="101:101">
      <c r="CW647175" s="2210"/>
    </row>
    <row r="647176" spans="101:101">
      <c r="CW647176" s="2195"/>
    </row>
    <row r="647200" spans="101:101">
      <c r="CW647200" s="2210"/>
    </row>
    <row r="647201" spans="101:101">
      <c r="CW647201" s="2195"/>
    </row>
    <row r="647225" spans="101:101">
      <c r="CW647225" s="2210"/>
    </row>
    <row r="647226" spans="101:101">
      <c r="CW647226" s="2195"/>
    </row>
    <row r="647250" spans="101:101">
      <c r="CW647250" s="2210"/>
    </row>
    <row r="647251" spans="101:101">
      <c r="CW647251" s="2195"/>
    </row>
    <row r="647275" spans="101:101">
      <c r="CW647275" s="2210"/>
    </row>
    <row r="647276" spans="101:101">
      <c r="CW647276" s="2195"/>
    </row>
    <row r="647300" spans="101:101">
      <c r="CW647300" s="2210"/>
    </row>
    <row r="647301" spans="101:101">
      <c r="CW647301" s="2195"/>
    </row>
    <row r="647325" spans="101:101">
      <c r="CW647325" s="2210"/>
    </row>
    <row r="647326" spans="101:101">
      <c r="CW647326" s="2195"/>
    </row>
    <row r="647350" spans="101:101">
      <c r="CW647350" s="2210"/>
    </row>
    <row r="647351" spans="101:101">
      <c r="CW647351" s="2195"/>
    </row>
    <row r="647375" spans="101:101">
      <c r="CW647375" s="2210"/>
    </row>
    <row r="647376" spans="101:101">
      <c r="CW647376" s="2195"/>
    </row>
    <row r="647400" spans="101:101">
      <c r="CW647400" s="2210"/>
    </row>
    <row r="647401" spans="101:101">
      <c r="CW647401" s="2195"/>
    </row>
    <row r="647425" spans="101:101">
      <c r="CW647425" s="2210"/>
    </row>
    <row r="647426" spans="101:101">
      <c r="CW647426" s="2195"/>
    </row>
    <row r="647450" spans="101:101">
      <c r="CW647450" s="2210"/>
    </row>
    <row r="647451" spans="101:101">
      <c r="CW647451" s="2195"/>
    </row>
    <row r="647475" spans="101:101">
      <c r="CW647475" s="2210"/>
    </row>
    <row r="647476" spans="101:101">
      <c r="CW647476" s="2195"/>
    </row>
    <row r="647500" spans="101:101">
      <c r="CW647500" s="2210"/>
    </row>
    <row r="647501" spans="101:101">
      <c r="CW647501" s="2195"/>
    </row>
    <row r="647525" spans="101:101">
      <c r="CW647525" s="2210"/>
    </row>
    <row r="647526" spans="101:101">
      <c r="CW647526" s="2195"/>
    </row>
    <row r="647550" spans="101:101">
      <c r="CW647550" s="2210"/>
    </row>
    <row r="647551" spans="101:101">
      <c r="CW647551" s="2195"/>
    </row>
    <row r="647575" spans="101:101">
      <c r="CW647575" s="2210"/>
    </row>
    <row r="647576" spans="101:101">
      <c r="CW647576" s="2195"/>
    </row>
    <row r="647600" spans="101:101">
      <c r="CW647600" s="2210"/>
    </row>
    <row r="647601" spans="101:101">
      <c r="CW647601" s="2195"/>
    </row>
    <row r="647625" spans="101:101">
      <c r="CW647625" s="2210"/>
    </row>
    <row r="647626" spans="101:101">
      <c r="CW647626" s="2195"/>
    </row>
    <row r="647650" spans="101:101">
      <c r="CW647650" s="2210"/>
    </row>
    <row r="647651" spans="101:101">
      <c r="CW647651" s="2195"/>
    </row>
    <row r="647675" spans="101:101">
      <c r="CW647675" s="2210"/>
    </row>
    <row r="647676" spans="101:101">
      <c r="CW647676" s="2195"/>
    </row>
    <row r="647700" spans="101:101">
      <c r="CW647700" s="2210"/>
    </row>
    <row r="647701" spans="101:101">
      <c r="CW647701" s="2195"/>
    </row>
    <row r="647725" spans="101:101">
      <c r="CW647725" s="2210"/>
    </row>
    <row r="647726" spans="101:101">
      <c r="CW647726" s="2195"/>
    </row>
    <row r="647750" spans="101:101">
      <c r="CW647750" s="2210"/>
    </row>
    <row r="647751" spans="101:101">
      <c r="CW647751" s="2195"/>
    </row>
    <row r="647775" spans="101:101">
      <c r="CW647775" s="2210"/>
    </row>
    <row r="647776" spans="101:101">
      <c r="CW647776" s="2195"/>
    </row>
    <row r="647800" spans="101:101">
      <c r="CW647800" s="2210"/>
    </row>
    <row r="647801" spans="101:101">
      <c r="CW647801" s="2195"/>
    </row>
    <row r="647825" spans="101:101">
      <c r="CW647825" s="2210"/>
    </row>
    <row r="647826" spans="101:101">
      <c r="CW647826" s="2195"/>
    </row>
    <row r="647850" spans="101:101">
      <c r="CW647850" s="2210"/>
    </row>
    <row r="647851" spans="101:101">
      <c r="CW647851" s="2195"/>
    </row>
    <row r="647875" spans="101:101">
      <c r="CW647875" s="2210"/>
    </row>
    <row r="647876" spans="101:101">
      <c r="CW647876" s="2195"/>
    </row>
    <row r="647900" spans="101:101">
      <c r="CW647900" s="2210"/>
    </row>
    <row r="647901" spans="101:101">
      <c r="CW647901" s="2195"/>
    </row>
    <row r="647925" spans="101:101">
      <c r="CW647925" s="2210"/>
    </row>
    <row r="647926" spans="101:101">
      <c r="CW647926" s="2195"/>
    </row>
    <row r="647950" spans="101:101">
      <c r="CW647950" s="2210"/>
    </row>
    <row r="647951" spans="101:101">
      <c r="CW647951" s="2195"/>
    </row>
    <row r="647975" spans="101:101">
      <c r="CW647975" s="2210"/>
    </row>
    <row r="647976" spans="101:101">
      <c r="CW647976" s="2195"/>
    </row>
    <row r="648000" spans="101:101">
      <c r="CW648000" s="2210"/>
    </row>
    <row r="648001" spans="101:101">
      <c r="CW648001" s="2195"/>
    </row>
    <row r="648025" spans="101:101">
      <c r="CW648025" s="2210"/>
    </row>
    <row r="648026" spans="101:101">
      <c r="CW648026" s="2195"/>
    </row>
    <row r="648050" spans="101:101">
      <c r="CW648050" s="2210"/>
    </row>
    <row r="648051" spans="101:101">
      <c r="CW648051" s="2195"/>
    </row>
    <row r="648075" spans="101:101">
      <c r="CW648075" s="2210"/>
    </row>
    <row r="648076" spans="101:101">
      <c r="CW648076" s="2195"/>
    </row>
    <row r="648100" spans="101:101">
      <c r="CW648100" s="2210"/>
    </row>
    <row r="648101" spans="101:101">
      <c r="CW648101" s="2195"/>
    </row>
    <row r="648125" spans="101:101">
      <c r="CW648125" s="2210"/>
    </row>
    <row r="648126" spans="101:101">
      <c r="CW648126" s="2195"/>
    </row>
    <row r="648150" spans="101:101">
      <c r="CW648150" s="2210"/>
    </row>
    <row r="648151" spans="101:101">
      <c r="CW648151" s="2195"/>
    </row>
    <row r="648175" spans="101:101">
      <c r="CW648175" s="2210"/>
    </row>
    <row r="648176" spans="101:101">
      <c r="CW648176" s="2195"/>
    </row>
    <row r="648200" spans="101:101">
      <c r="CW648200" s="2210"/>
    </row>
    <row r="648201" spans="101:101">
      <c r="CW648201" s="2195"/>
    </row>
    <row r="648225" spans="101:101">
      <c r="CW648225" s="2210"/>
    </row>
    <row r="648226" spans="101:101">
      <c r="CW648226" s="2195"/>
    </row>
    <row r="648250" spans="101:101">
      <c r="CW648250" s="2210"/>
    </row>
    <row r="648251" spans="101:101">
      <c r="CW648251" s="2195"/>
    </row>
    <row r="648275" spans="101:101">
      <c r="CW648275" s="2210"/>
    </row>
    <row r="648276" spans="101:101">
      <c r="CW648276" s="2195"/>
    </row>
    <row r="648300" spans="101:101">
      <c r="CW648300" s="2210"/>
    </row>
    <row r="648301" spans="101:101">
      <c r="CW648301" s="2195"/>
    </row>
    <row r="648325" spans="101:101">
      <c r="CW648325" s="2210"/>
    </row>
    <row r="648326" spans="101:101">
      <c r="CW648326" s="2195"/>
    </row>
    <row r="648350" spans="101:101">
      <c r="CW648350" s="2210"/>
    </row>
    <row r="648351" spans="101:101">
      <c r="CW648351" s="2195"/>
    </row>
    <row r="648375" spans="101:101">
      <c r="CW648375" s="2210"/>
    </row>
    <row r="648376" spans="101:101">
      <c r="CW648376" s="2195"/>
    </row>
    <row r="648400" spans="101:101">
      <c r="CW648400" s="2210"/>
    </row>
    <row r="648401" spans="101:101">
      <c r="CW648401" s="2195"/>
    </row>
    <row r="648425" spans="101:101">
      <c r="CW648425" s="2210"/>
    </row>
    <row r="648426" spans="101:101">
      <c r="CW648426" s="2195"/>
    </row>
    <row r="648450" spans="101:101">
      <c r="CW648450" s="2210"/>
    </row>
    <row r="648451" spans="101:101">
      <c r="CW648451" s="2195"/>
    </row>
    <row r="648475" spans="101:101">
      <c r="CW648475" s="2210"/>
    </row>
    <row r="648476" spans="101:101">
      <c r="CW648476" s="2195"/>
    </row>
    <row r="648500" spans="101:101">
      <c r="CW648500" s="2210"/>
    </row>
    <row r="648501" spans="101:101">
      <c r="CW648501" s="2195"/>
    </row>
    <row r="648525" spans="101:101">
      <c r="CW648525" s="2210"/>
    </row>
    <row r="648526" spans="101:101">
      <c r="CW648526" s="2195"/>
    </row>
    <row r="648550" spans="101:101">
      <c r="CW648550" s="2210"/>
    </row>
    <row r="648551" spans="101:101">
      <c r="CW648551" s="2195"/>
    </row>
    <row r="648575" spans="101:101">
      <c r="CW648575" s="2210"/>
    </row>
    <row r="648576" spans="101:101">
      <c r="CW648576" s="2195"/>
    </row>
    <row r="648600" spans="101:101">
      <c r="CW648600" s="2210"/>
    </row>
    <row r="648601" spans="101:101">
      <c r="CW648601" s="2195"/>
    </row>
    <row r="648625" spans="101:101">
      <c r="CW648625" s="2210"/>
    </row>
    <row r="648626" spans="101:101">
      <c r="CW648626" s="2195"/>
    </row>
    <row r="648650" spans="101:101">
      <c r="CW648650" s="2210"/>
    </row>
    <row r="648651" spans="101:101">
      <c r="CW648651" s="2195"/>
    </row>
    <row r="648675" spans="101:101">
      <c r="CW648675" s="2210"/>
    </row>
    <row r="648676" spans="101:101">
      <c r="CW648676" s="2195"/>
    </row>
    <row r="648700" spans="101:101">
      <c r="CW648700" s="2210"/>
    </row>
    <row r="648701" spans="101:101">
      <c r="CW648701" s="2195"/>
    </row>
    <row r="648725" spans="101:101">
      <c r="CW648725" s="2210"/>
    </row>
    <row r="648726" spans="101:101">
      <c r="CW648726" s="2195"/>
    </row>
    <row r="648750" spans="101:101">
      <c r="CW648750" s="2210"/>
    </row>
    <row r="648751" spans="101:101">
      <c r="CW648751" s="2195"/>
    </row>
    <row r="648775" spans="101:101">
      <c r="CW648775" s="2210"/>
    </row>
    <row r="648776" spans="101:101">
      <c r="CW648776" s="2195"/>
    </row>
    <row r="648800" spans="101:101">
      <c r="CW648800" s="2210"/>
    </row>
    <row r="648801" spans="101:101">
      <c r="CW648801" s="2195"/>
    </row>
    <row r="648825" spans="101:101">
      <c r="CW648825" s="2210"/>
    </row>
    <row r="648826" spans="101:101">
      <c r="CW648826" s="2195"/>
    </row>
    <row r="648850" spans="101:101">
      <c r="CW648850" s="2210"/>
    </row>
    <row r="648851" spans="101:101">
      <c r="CW648851" s="2195"/>
    </row>
    <row r="648875" spans="101:101">
      <c r="CW648875" s="2210"/>
    </row>
    <row r="648876" spans="101:101">
      <c r="CW648876" s="2195"/>
    </row>
    <row r="648900" spans="101:101">
      <c r="CW648900" s="2210"/>
    </row>
    <row r="648901" spans="101:101">
      <c r="CW648901" s="2195"/>
    </row>
    <row r="648925" spans="101:101">
      <c r="CW648925" s="2210"/>
    </row>
    <row r="648926" spans="101:101">
      <c r="CW648926" s="2195"/>
    </row>
    <row r="648950" spans="101:101">
      <c r="CW648950" s="2210"/>
    </row>
    <row r="648951" spans="101:101">
      <c r="CW648951" s="2195"/>
    </row>
    <row r="648975" spans="101:101">
      <c r="CW648975" s="2210"/>
    </row>
    <row r="648976" spans="101:101">
      <c r="CW648976" s="2195"/>
    </row>
    <row r="649000" spans="101:101">
      <c r="CW649000" s="2210"/>
    </row>
    <row r="649001" spans="101:101">
      <c r="CW649001" s="2195"/>
    </row>
    <row r="649025" spans="101:101">
      <c r="CW649025" s="2210"/>
    </row>
    <row r="649026" spans="101:101">
      <c r="CW649026" s="2195"/>
    </row>
    <row r="649050" spans="101:101">
      <c r="CW649050" s="2210"/>
    </row>
    <row r="649051" spans="101:101">
      <c r="CW649051" s="2195"/>
    </row>
    <row r="649075" spans="101:101">
      <c r="CW649075" s="2210"/>
    </row>
    <row r="649076" spans="101:101">
      <c r="CW649076" s="2195"/>
    </row>
    <row r="649100" spans="101:101">
      <c r="CW649100" s="2210"/>
    </row>
    <row r="649101" spans="101:101">
      <c r="CW649101" s="2195"/>
    </row>
    <row r="649125" spans="101:101">
      <c r="CW649125" s="2210"/>
    </row>
    <row r="649126" spans="101:101">
      <c r="CW649126" s="2195"/>
    </row>
    <row r="649150" spans="101:101">
      <c r="CW649150" s="2210"/>
    </row>
    <row r="649151" spans="101:101">
      <c r="CW649151" s="2195"/>
    </row>
    <row r="649175" spans="101:101">
      <c r="CW649175" s="2210"/>
    </row>
    <row r="649176" spans="101:101">
      <c r="CW649176" s="2195"/>
    </row>
    <row r="649200" spans="101:101">
      <c r="CW649200" s="2210"/>
    </row>
    <row r="649201" spans="101:101">
      <c r="CW649201" s="2195"/>
    </row>
    <row r="649225" spans="101:101">
      <c r="CW649225" s="2210"/>
    </row>
    <row r="649226" spans="101:101">
      <c r="CW649226" s="2195"/>
    </row>
    <row r="649250" spans="101:101">
      <c r="CW649250" s="2210"/>
    </row>
    <row r="649251" spans="101:101">
      <c r="CW649251" s="2195"/>
    </row>
    <row r="649275" spans="101:101">
      <c r="CW649275" s="2210"/>
    </row>
    <row r="649276" spans="101:101">
      <c r="CW649276" s="2195"/>
    </row>
    <row r="649300" spans="101:101">
      <c r="CW649300" s="2210"/>
    </row>
    <row r="649301" spans="101:101">
      <c r="CW649301" s="2195"/>
    </row>
    <row r="649325" spans="101:101">
      <c r="CW649325" s="2210"/>
    </row>
    <row r="649326" spans="101:101">
      <c r="CW649326" s="2195"/>
    </row>
    <row r="649350" spans="101:101">
      <c r="CW649350" s="2210"/>
    </row>
    <row r="649351" spans="101:101">
      <c r="CW649351" s="2195"/>
    </row>
    <row r="649375" spans="101:101">
      <c r="CW649375" s="2210"/>
    </row>
    <row r="649376" spans="101:101">
      <c r="CW649376" s="2195"/>
    </row>
    <row r="649400" spans="101:101">
      <c r="CW649400" s="2210"/>
    </row>
    <row r="649401" spans="101:101">
      <c r="CW649401" s="2195"/>
    </row>
    <row r="649425" spans="101:101">
      <c r="CW649425" s="2210"/>
    </row>
    <row r="649426" spans="101:101">
      <c r="CW649426" s="2195"/>
    </row>
    <row r="649450" spans="101:101">
      <c r="CW649450" s="2210"/>
    </row>
    <row r="649451" spans="101:101">
      <c r="CW649451" s="2195"/>
    </row>
    <row r="649475" spans="101:101">
      <c r="CW649475" s="2210"/>
    </row>
    <row r="649476" spans="101:101">
      <c r="CW649476" s="2195"/>
    </row>
    <row r="649500" spans="101:101">
      <c r="CW649500" s="2210"/>
    </row>
    <row r="649501" spans="101:101">
      <c r="CW649501" s="2195"/>
    </row>
    <row r="649525" spans="101:101">
      <c r="CW649525" s="2210"/>
    </row>
    <row r="649526" spans="101:101">
      <c r="CW649526" s="2195"/>
    </row>
    <row r="649550" spans="101:101">
      <c r="CW649550" s="2210"/>
    </row>
    <row r="649551" spans="101:101">
      <c r="CW649551" s="2195"/>
    </row>
    <row r="649575" spans="101:101">
      <c r="CW649575" s="2210"/>
    </row>
    <row r="649576" spans="101:101">
      <c r="CW649576" s="2195"/>
    </row>
    <row r="649600" spans="101:101">
      <c r="CW649600" s="2210"/>
    </row>
    <row r="649601" spans="101:101">
      <c r="CW649601" s="2195"/>
    </row>
    <row r="649625" spans="101:101">
      <c r="CW649625" s="2210"/>
    </row>
    <row r="649626" spans="101:101">
      <c r="CW649626" s="2195"/>
    </row>
    <row r="649650" spans="101:101">
      <c r="CW649650" s="2210"/>
    </row>
    <row r="649651" spans="101:101">
      <c r="CW649651" s="2195"/>
    </row>
    <row r="649675" spans="101:101">
      <c r="CW649675" s="2210"/>
    </row>
    <row r="649676" spans="101:101">
      <c r="CW649676" s="2195"/>
    </row>
    <row r="649700" spans="101:101">
      <c r="CW649700" s="2210"/>
    </row>
    <row r="649701" spans="101:101">
      <c r="CW649701" s="2195"/>
    </row>
    <row r="649725" spans="101:101">
      <c r="CW649725" s="2210"/>
    </row>
    <row r="649726" spans="101:101">
      <c r="CW649726" s="2195"/>
    </row>
    <row r="649750" spans="101:101">
      <c r="CW649750" s="2210"/>
    </row>
    <row r="649751" spans="101:101">
      <c r="CW649751" s="2195"/>
    </row>
    <row r="649775" spans="101:101">
      <c r="CW649775" s="2210"/>
    </row>
    <row r="649776" spans="101:101">
      <c r="CW649776" s="2195"/>
    </row>
    <row r="649800" spans="101:101">
      <c r="CW649800" s="2210"/>
    </row>
    <row r="649801" spans="101:101">
      <c r="CW649801" s="2195"/>
    </row>
    <row r="649825" spans="101:101">
      <c r="CW649825" s="2210"/>
    </row>
    <row r="649826" spans="101:101">
      <c r="CW649826" s="2195"/>
    </row>
    <row r="649850" spans="101:101">
      <c r="CW649850" s="2210"/>
    </row>
    <row r="649851" spans="101:101">
      <c r="CW649851" s="2195"/>
    </row>
    <row r="649875" spans="101:101">
      <c r="CW649875" s="2210"/>
    </row>
    <row r="649876" spans="101:101">
      <c r="CW649876" s="2195"/>
    </row>
    <row r="649900" spans="101:101">
      <c r="CW649900" s="2210"/>
    </row>
    <row r="649901" spans="101:101">
      <c r="CW649901" s="2195"/>
    </row>
    <row r="649925" spans="101:101">
      <c r="CW649925" s="2210"/>
    </row>
    <row r="649926" spans="101:101">
      <c r="CW649926" s="2195"/>
    </row>
    <row r="649950" spans="101:101">
      <c r="CW649950" s="2210"/>
    </row>
    <row r="649951" spans="101:101">
      <c r="CW649951" s="2195"/>
    </row>
    <row r="649975" spans="101:101">
      <c r="CW649975" s="2210"/>
    </row>
    <row r="649976" spans="101:101">
      <c r="CW649976" s="2195"/>
    </row>
    <row r="650000" spans="101:101">
      <c r="CW650000" s="2210"/>
    </row>
    <row r="650001" spans="101:101">
      <c r="CW650001" s="2195"/>
    </row>
    <row r="650025" spans="101:101">
      <c r="CW650025" s="2210"/>
    </row>
    <row r="650026" spans="101:101">
      <c r="CW650026" s="2195"/>
    </row>
    <row r="650050" spans="101:101">
      <c r="CW650050" s="2210"/>
    </row>
    <row r="650051" spans="101:101">
      <c r="CW650051" s="2195"/>
    </row>
    <row r="650075" spans="101:101">
      <c r="CW650075" s="2210"/>
    </row>
    <row r="650076" spans="101:101">
      <c r="CW650076" s="2195"/>
    </row>
    <row r="650100" spans="101:101">
      <c r="CW650100" s="2210"/>
    </row>
    <row r="650101" spans="101:101">
      <c r="CW650101" s="2195"/>
    </row>
    <row r="650125" spans="101:101">
      <c r="CW650125" s="2210"/>
    </row>
    <row r="650126" spans="101:101">
      <c r="CW650126" s="2195"/>
    </row>
    <row r="650150" spans="101:101">
      <c r="CW650150" s="2210"/>
    </row>
    <row r="650151" spans="101:101">
      <c r="CW650151" s="2195"/>
    </row>
    <row r="650175" spans="101:101">
      <c r="CW650175" s="2210"/>
    </row>
    <row r="650176" spans="101:101">
      <c r="CW650176" s="2195"/>
    </row>
    <row r="650200" spans="101:101">
      <c r="CW650200" s="2210"/>
    </row>
    <row r="650201" spans="101:101">
      <c r="CW650201" s="2195"/>
    </row>
    <row r="650225" spans="101:101">
      <c r="CW650225" s="2210"/>
    </row>
    <row r="650226" spans="101:101">
      <c r="CW650226" s="2195"/>
    </row>
    <row r="650250" spans="101:101">
      <c r="CW650250" s="2210"/>
    </row>
    <row r="650251" spans="101:101">
      <c r="CW650251" s="2195"/>
    </row>
    <row r="650275" spans="101:101">
      <c r="CW650275" s="2210"/>
    </row>
    <row r="650276" spans="101:101">
      <c r="CW650276" s="2195"/>
    </row>
    <row r="650300" spans="101:101">
      <c r="CW650300" s="2210"/>
    </row>
    <row r="650301" spans="101:101">
      <c r="CW650301" s="2195"/>
    </row>
    <row r="650325" spans="101:101">
      <c r="CW650325" s="2210"/>
    </row>
    <row r="650326" spans="101:101">
      <c r="CW650326" s="2195"/>
    </row>
    <row r="650350" spans="101:101">
      <c r="CW650350" s="2210"/>
    </row>
    <row r="650351" spans="101:101">
      <c r="CW650351" s="2195"/>
    </row>
    <row r="650375" spans="101:101">
      <c r="CW650375" s="2210"/>
    </row>
    <row r="650376" spans="101:101">
      <c r="CW650376" s="2195"/>
    </row>
    <row r="650400" spans="101:101">
      <c r="CW650400" s="2210"/>
    </row>
    <row r="650401" spans="101:101">
      <c r="CW650401" s="2195"/>
    </row>
    <row r="650425" spans="101:101">
      <c r="CW650425" s="2210"/>
    </row>
    <row r="650426" spans="101:101">
      <c r="CW650426" s="2195"/>
    </row>
    <row r="650450" spans="101:101">
      <c r="CW650450" s="2210"/>
    </row>
    <row r="650451" spans="101:101">
      <c r="CW650451" s="2195"/>
    </row>
    <row r="650475" spans="101:101">
      <c r="CW650475" s="2210"/>
    </row>
    <row r="650476" spans="101:101">
      <c r="CW650476" s="2195"/>
    </row>
    <row r="650500" spans="101:101">
      <c r="CW650500" s="2210"/>
    </row>
    <row r="650501" spans="101:101">
      <c r="CW650501" s="2195"/>
    </row>
    <row r="650525" spans="101:101">
      <c r="CW650525" s="2210"/>
    </row>
    <row r="650526" spans="101:101">
      <c r="CW650526" s="2195"/>
    </row>
    <row r="650550" spans="101:101">
      <c r="CW650550" s="2210"/>
    </row>
    <row r="650551" spans="101:101">
      <c r="CW650551" s="2195"/>
    </row>
    <row r="650575" spans="101:101">
      <c r="CW650575" s="2210"/>
    </row>
    <row r="650576" spans="101:101">
      <c r="CW650576" s="2195"/>
    </row>
    <row r="650600" spans="101:101">
      <c r="CW650600" s="2210"/>
    </row>
    <row r="650601" spans="101:101">
      <c r="CW650601" s="2195"/>
    </row>
    <row r="650625" spans="101:101">
      <c r="CW650625" s="2210"/>
    </row>
    <row r="650626" spans="101:101">
      <c r="CW650626" s="2195"/>
    </row>
    <row r="650650" spans="101:101">
      <c r="CW650650" s="2210"/>
    </row>
    <row r="650651" spans="101:101">
      <c r="CW650651" s="2195"/>
    </row>
    <row r="650675" spans="101:101">
      <c r="CW650675" s="2210"/>
    </row>
    <row r="650676" spans="101:101">
      <c r="CW650676" s="2195"/>
    </row>
    <row r="650700" spans="101:101">
      <c r="CW650700" s="2210"/>
    </row>
    <row r="650701" spans="101:101">
      <c r="CW650701" s="2195"/>
    </row>
    <row r="650725" spans="101:101">
      <c r="CW650725" s="2210"/>
    </row>
    <row r="650726" spans="101:101">
      <c r="CW650726" s="2195"/>
    </row>
    <row r="650750" spans="101:101">
      <c r="CW650750" s="2210"/>
    </row>
    <row r="650751" spans="101:101">
      <c r="CW650751" s="2195"/>
    </row>
    <row r="650775" spans="101:101">
      <c r="CW650775" s="2210"/>
    </row>
    <row r="650776" spans="101:101">
      <c r="CW650776" s="2195"/>
    </row>
    <row r="650800" spans="101:101">
      <c r="CW650800" s="2210"/>
    </row>
    <row r="650801" spans="101:101">
      <c r="CW650801" s="2195"/>
    </row>
    <row r="650825" spans="101:101">
      <c r="CW650825" s="2210"/>
    </row>
    <row r="650826" spans="101:101">
      <c r="CW650826" s="2195"/>
    </row>
    <row r="650850" spans="101:101">
      <c r="CW650850" s="2210"/>
    </row>
    <row r="650851" spans="101:101">
      <c r="CW650851" s="2195"/>
    </row>
    <row r="650875" spans="101:101">
      <c r="CW650875" s="2210"/>
    </row>
    <row r="650876" spans="101:101">
      <c r="CW650876" s="2195"/>
    </row>
    <row r="650900" spans="101:101">
      <c r="CW650900" s="2210"/>
    </row>
    <row r="650901" spans="101:101">
      <c r="CW650901" s="2195"/>
    </row>
    <row r="650925" spans="101:101">
      <c r="CW650925" s="2210"/>
    </row>
    <row r="650926" spans="101:101">
      <c r="CW650926" s="2195"/>
    </row>
    <row r="650950" spans="101:101">
      <c r="CW650950" s="2210"/>
    </row>
    <row r="650951" spans="101:101">
      <c r="CW650951" s="2195"/>
    </row>
    <row r="650975" spans="101:101">
      <c r="CW650975" s="2210"/>
    </row>
    <row r="650976" spans="101:101">
      <c r="CW650976" s="2195"/>
    </row>
    <row r="651000" spans="101:101">
      <c r="CW651000" s="2210"/>
    </row>
    <row r="651001" spans="101:101">
      <c r="CW651001" s="2195"/>
    </row>
    <row r="651025" spans="101:101">
      <c r="CW651025" s="2210"/>
    </row>
    <row r="651026" spans="101:101">
      <c r="CW651026" s="2195"/>
    </row>
    <row r="651050" spans="101:101">
      <c r="CW651050" s="2210"/>
    </row>
    <row r="651051" spans="101:101">
      <c r="CW651051" s="2195"/>
    </row>
    <row r="651075" spans="101:101">
      <c r="CW651075" s="2210"/>
    </row>
    <row r="651076" spans="101:101">
      <c r="CW651076" s="2195"/>
    </row>
    <row r="651100" spans="101:101">
      <c r="CW651100" s="2210"/>
    </row>
    <row r="651101" spans="101:101">
      <c r="CW651101" s="2195"/>
    </row>
    <row r="651125" spans="101:101">
      <c r="CW651125" s="2210"/>
    </row>
    <row r="651126" spans="101:101">
      <c r="CW651126" s="2195"/>
    </row>
    <row r="651150" spans="101:101">
      <c r="CW651150" s="2210"/>
    </row>
    <row r="651151" spans="101:101">
      <c r="CW651151" s="2195"/>
    </row>
    <row r="651175" spans="101:101">
      <c r="CW651175" s="2210"/>
    </row>
    <row r="651176" spans="101:101">
      <c r="CW651176" s="2195"/>
    </row>
    <row r="651200" spans="101:101">
      <c r="CW651200" s="2210"/>
    </row>
    <row r="651201" spans="101:101">
      <c r="CW651201" s="2195"/>
    </row>
    <row r="651225" spans="101:101">
      <c r="CW651225" s="2210"/>
    </row>
    <row r="651226" spans="101:101">
      <c r="CW651226" s="2195"/>
    </row>
    <row r="651250" spans="101:101">
      <c r="CW651250" s="2210"/>
    </row>
    <row r="651251" spans="101:101">
      <c r="CW651251" s="2195"/>
    </row>
    <row r="651275" spans="101:101">
      <c r="CW651275" s="2210"/>
    </row>
    <row r="651276" spans="101:101">
      <c r="CW651276" s="2195"/>
    </row>
    <row r="651300" spans="101:101">
      <c r="CW651300" s="2210"/>
    </row>
    <row r="651301" spans="101:101">
      <c r="CW651301" s="2195"/>
    </row>
    <row r="651325" spans="101:101">
      <c r="CW651325" s="2210"/>
    </row>
    <row r="651326" spans="101:101">
      <c r="CW651326" s="2195"/>
    </row>
    <row r="651350" spans="101:101">
      <c r="CW651350" s="2210"/>
    </row>
    <row r="651351" spans="101:101">
      <c r="CW651351" s="2195"/>
    </row>
    <row r="651375" spans="101:101">
      <c r="CW651375" s="2210"/>
    </row>
    <row r="651376" spans="101:101">
      <c r="CW651376" s="2195"/>
    </row>
    <row r="651400" spans="101:101">
      <c r="CW651400" s="2210"/>
    </row>
    <row r="651401" spans="101:101">
      <c r="CW651401" s="2195"/>
    </row>
    <row r="651425" spans="101:101">
      <c r="CW651425" s="2210"/>
    </row>
    <row r="651426" spans="101:101">
      <c r="CW651426" s="2195"/>
    </row>
    <row r="651450" spans="101:101">
      <c r="CW651450" s="2210"/>
    </row>
    <row r="651451" spans="101:101">
      <c r="CW651451" s="2195"/>
    </row>
    <row r="651475" spans="101:101">
      <c r="CW651475" s="2210"/>
    </row>
    <row r="651476" spans="101:101">
      <c r="CW651476" s="2195"/>
    </row>
    <row r="651500" spans="101:101">
      <c r="CW651500" s="2210"/>
    </row>
    <row r="651501" spans="101:101">
      <c r="CW651501" s="2195"/>
    </row>
    <row r="651525" spans="101:101">
      <c r="CW651525" s="2210"/>
    </row>
    <row r="651526" spans="101:101">
      <c r="CW651526" s="2195"/>
    </row>
    <row r="651550" spans="101:101">
      <c r="CW651550" s="2210"/>
    </row>
    <row r="651551" spans="101:101">
      <c r="CW651551" s="2195"/>
    </row>
    <row r="651575" spans="101:101">
      <c r="CW651575" s="2210"/>
    </row>
    <row r="651576" spans="101:101">
      <c r="CW651576" s="2195"/>
    </row>
    <row r="651600" spans="101:101">
      <c r="CW651600" s="2210"/>
    </row>
    <row r="651601" spans="101:101">
      <c r="CW651601" s="2195"/>
    </row>
    <row r="651625" spans="101:101">
      <c r="CW651625" s="2210"/>
    </row>
    <row r="651626" spans="101:101">
      <c r="CW651626" s="2195"/>
    </row>
    <row r="651650" spans="101:101">
      <c r="CW651650" s="2210"/>
    </row>
    <row r="651651" spans="101:101">
      <c r="CW651651" s="2195"/>
    </row>
    <row r="651675" spans="101:101">
      <c r="CW651675" s="2210"/>
    </row>
    <row r="651676" spans="101:101">
      <c r="CW651676" s="2195"/>
    </row>
    <row r="651700" spans="101:101">
      <c r="CW651700" s="2210"/>
    </row>
    <row r="651701" spans="101:101">
      <c r="CW651701" s="2195"/>
    </row>
    <row r="651725" spans="101:101">
      <c r="CW651725" s="2210"/>
    </row>
    <row r="651726" spans="101:101">
      <c r="CW651726" s="2195"/>
    </row>
    <row r="651750" spans="101:101">
      <c r="CW651750" s="2210"/>
    </row>
    <row r="651751" spans="101:101">
      <c r="CW651751" s="2195"/>
    </row>
    <row r="651775" spans="101:101">
      <c r="CW651775" s="2210"/>
    </row>
    <row r="651776" spans="101:101">
      <c r="CW651776" s="2195"/>
    </row>
    <row r="651800" spans="101:101">
      <c r="CW651800" s="2210"/>
    </row>
    <row r="651801" spans="101:101">
      <c r="CW651801" s="2195"/>
    </row>
    <row r="651825" spans="101:101">
      <c r="CW651825" s="2210"/>
    </row>
    <row r="651826" spans="101:101">
      <c r="CW651826" s="2195"/>
    </row>
    <row r="651850" spans="101:101">
      <c r="CW651850" s="2210"/>
    </row>
    <row r="651851" spans="101:101">
      <c r="CW651851" s="2195"/>
    </row>
    <row r="651875" spans="101:101">
      <c r="CW651875" s="2210"/>
    </row>
    <row r="651876" spans="101:101">
      <c r="CW651876" s="2195"/>
    </row>
    <row r="651900" spans="101:101">
      <c r="CW651900" s="2210"/>
    </row>
    <row r="651901" spans="101:101">
      <c r="CW651901" s="2195"/>
    </row>
    <row r="651925" spans="101:101">
      <c r="CW651925" s="2210"/>
    </row>
    <row r="651926" spans="101:101">
      <c r="CW651926" s="2195"/>
    </row>
    <row r="651950" spans="101:101">
      <c r="CW651950" s="2210"/>
    </row>
    <row r="651951" spans="101:101">
      <c r="CW651951" s="2195"/>
    </row>
    <row r="651975" spans="101:101">
      <c r="CW651975" s="2210"/>
    </row>
    <row r="651976" spans="101:101">
      <c r="CW651976" s="2195"/>
    </row>
    <row r="652000" spans="101:101">
      <c r="CW652000" s="2210"/>
    </row>
    <row r="652001" spans="101:101">
      <c r="CW652001" s="2195"/>
    </row>
    <row r="652025" spans="101:101">
      <c r="CW652025" s="2210"/>
    </row>
    <row r="652026" spans="101:101">
      <c r="CW652026" s="2195"/>
    </row>
    <row r="652050" spans="101:101">
      <c r="CW652050" s="2210"/>
    </row>
    <row r="652051" spans="101:101">
      <c r="CW652051" s="2195"/>
    </row>
    <row r="652075" spans="101:101">
      <c r="CW652075" s="2210"/>
    </row>
    <row r="652076" spans="101:101">
      <c r="CW652076" s="2195"/>
    </row>
    <row r="652100" spans="101:101">
      <c r="CW652100" s="2210"/>
    </row>
    <row r="652101" spans="101:101">
      <c r="CW652101" s="2195"/>
    </row>
    <row r="652125" spans="101:101">
      <c r="CW652125" s="2210"/>
    </row>
    <row r="652126" spans="101:101">
      <c r="CW652126" s="2195"/>
    </row>
    <row r="652150" spans="101:101">
      <c r="CW652150" s="2210"/>
    </row>
    <row r="652151" spans="101:101">
      <c r="CW652151" s="2195"/>
    </row>
    <row r="652175" spans="101:101">
      <c r="CW652175" s="2210"/>
    </row>
    <row r="652176" spans="101:101">
      <c r="CW652176" s="2195"/>
    </row>
    <row r="652200" spans="101:101">
      <c r="CW652200" s="2210"/>
    </row>
    <row r="652201" spans="101:101">
      <c r="CW652201" s="2195"/>
    </row>
    <row r="652225" spans="101:101">
      <c r="CW652225" s="2210"/>
    </row>
    <row r="652226" spans="101:101">
      <c r="CW652226" s="2195"/>
    </row>
    <row r="652250" spans="101:101">
      <c r="CW652250" s="2210"/>
    </row>
    <row r="652251" spans="101:101">
      <c r="CW652251" s="2195"/>
    </row>
    <row r="652275" spans="101:101">
      <c r="CW652275" s="2210"/>
    </row>
    <row r="652276" spans="101:101">
      <c r="CW652276" s="2195"/>
    </row>
    <row r="652300" spans="101:101">
      <c r="CW652300" s="2210"/>
    </row>
    <row r="652301" spans="101:101">
      <c r="CW652301" s="2195"/>
    </row>
    <row r="652325" spans="101:101">
      <c r="CW652325" s="2210"/>
    </row>
    <row r="652326" spans="101:101">
      <c r="CW652326" s="2195"/>
    </row>
    <row r="652350" spans="101:101">
      <c r="CW652350" s="2210"/>
    </row>
    <row r="652351" spans="101:101">
      <c r="CW652351" s="2195"/>
    </row>
    <row r="652375" spans="101:101">
      <c r="CW652375" s="2210"/>
    </row>
    <row r="652376" spans="101:101">
      <c r="CW652376" s="2195"/>
    </row>
    <row r="652400" spans="101:101">
      <c r="CW652400" s="2210"/>
    </row>
    <row r="652401" spans="101:101">
      <c r="CW652401" s="2195"/>
    </row>
    <row r="652425" spans="101:101">
      <c r="CW652425" s="2210"/>
    </row>
    <row r="652426" spans="101:101">
      <c r="CW652426" s="2195"/>
    </row>
    <row r="652450" spans="101:101">
      <c r="CW652450" s="2210"/>
    </row>
    <row r="652451" spans="101:101">
      <c r="CW652451" s="2195"/>
    </row>
    <row r="652475" spans="101:101">
      <c r="CW652475" s="2210"/>
    </row>
    <row r="652476" spans="101:101">
      <c r="CW652476" s="2195"/>
    </row>
    <row r="652500" spans="101:101">
      <c r="CW652500" s="2210"/>
    </row>
    <row r="652501" spans="101:101">
      <c r="CW652501" s="2195"/>
    </row>
    <row r="652525" spans="101:101">
      <c r="CW652525" s="2210"/>
    </row>
    <row r="652526" spans="101:101">
      <c r="CW652526" s="2195"/>
    </row>
    <row r="652550" spans="101:101">
      <c r="CW652550" s="2210"/>
    </row>
    <row r="652551" spans="101:101">
      <c r="CW652551" s="2195"/>
    </row>
    <row r="652575" spans="101:101">
      <c r="CW652575" s="2210"/>
    </row>
    <row r="652576" spans="101:101">
      <c r="CW652576" s="2195"/>
    </row>
    <row r="652600" spans="101:101">
      <c r="CW652600" s="2210"/>
    </row>
    <row r="652601" spans="101:101">
      <c r="CW652601" s="2195"/>
    </row>
    <row r="652625" spans="101:101">
      <c r="CW652625" s="2210"/>
    </row>
    <row r="652626" spans="101:101">
      <c r="CW652626" s="2195"/>
    </row>
    <row r="652650" spans="101:101">
      <c r="CW652650" s="2210"/>
    </row>
    <row r="652651" spans="101:101">
      <c r="CW652651" s="2195"/>
    </row>
    <row r="652675" spans="101:101">
      <c r="CW652675" s="2210"/>
    </row>
    <row r="652676" spans="101:101">
      <c r="CW652676" s="2195"/>
    </row>
    <row r="652700" spans="101:101">
      <c r="CW652700" s="2210"/>
    </row>
    <row r="652701" spans="101:101">
      <c r="CW652701" s="2195"/>
    </row>
    <row r="652725" spans="101:101">
      <c r="CW652725" s="2210"/>
    </row>
    <row r="652726" spans="101:101">
      <c r="CW652726" s="2195"/>
    </row>
    <row r="652750" spans="101:101">
      <c r="CW652750" s="2210"/>
    </row>
    <row r="652751" spans="101:101">
      <c r="CW652751" s="2195"/>
    </row>
    <row r="652775" spans="101:101">
      <c r="CW652775" s="2210"/>
    </row>
    <row r="652776" spans="101:101">
      <c r="CW652776" s="2195"/>
    </row>
    <row r="652800" spans="101:101">
      <c r="CW652800" s="2210"/>
    </row>
    <row r="652801" spans="101:101">
      <c r="CW652801" s="2195"/>
    </row>
    <row r="652825" spans="101:101">
      <c r="CW652825" s="2210"/>
    </row>
    <row r="652826" spans="101:101">
      <c r="CW652826" s="2195"/>
    </row>
    <row r="652850" spans="101:101">
      <c r="CW652850" s="2210"/>
    </row>
    <row r="652851" spans="101:101">
      <c r="CW652851" s="2195"/>
    </row>
    <row r="652875" spans="101:101">
      <c r="CW652875" s="2210"/>
    </row>
    <row r="652876" spans="101:101">
      <c r="CW652876" s="2195"/>
    </row>
    <row r="652900" spans="101:101">
      <c r="CW652900" s="2210"/>
    </row>
    <row r="652901" spans="101:101">
      <c r="CW652901" s="2195"/>
    </row>
    <row r="652925" spans="101:101">
      <c r="CW652925" s="2210"/>
    </row>
    <row r="652926" spans="101:101">
      <c r="CW652926" s="2195"/>
    </row>
    <row r="652950" spans="101:101">
      <c r="CW652950" s="2210"/>
    </row>
    <row r="652951" spans="101:101">
      <c r="CW652951" s="2195"/>
    </row>
    <row r="652975" spans="101:101">
      <c r="CW652975" s="2210"/>
    </row>
    <row r="652976" spans="101:101">
      <c r="CW652976" s="2195"/>
    </row>
    <row r="653000" spans="101:101">
      <c r="CW653000" s="2210"/>
    </row>
    <row r="653001" spans="101:101">
      <c r="CW653001" s="2195"/>
    </row>
    <row r="653025" spans="101:101">
      <c r="CW653025" s="2210"/>
    </row>
    <row r="653026" spans="101:101">
      <c r="CW653026" s="2195"/>
    </row>
    <row r="653050" spans="101:101">
      <c r="CW653050" s="2210"/>
    </row>
    <row r="653051" spans="101:101">
      <c r="CW653051" s="2195"/>
    </row>
    <row r="653075" spans="101:101">
      <c r="CW653075" s="2210"/>
    </row>
    <row r="653076" spans="101:101">
      <c r="CW653076" s="2195"/>
    </row>
    <row r="653100" spans="101:101">
      <c r="CW653100" s="2210"/>
    </row>
    <row r="653101" spans="101:101">
      <c r="CW653101" s="2195"/>
    </row>
    <row r="653125" spans="101:101">
      <c r="CW653125" s="2210"/>
    </row>
    <row r="653126" spans="101:101">
      <c r="CW653126" s="2195"/>
    </row>
    <row r="653150" spans="101:101">
      <c r="CW653150" s="2210"/>
    </row>
    <row r="653151" spans="101:101">
      <c r="CW653151" s="2195"/>
    </row>
    <row r="653175" spans="101:101">
      <c r="CW653175" s="2210"/>
    </row>
    <row r="653176" spans="101:101">
      <c r="CW653176" s="2195"/>
    </row>
    <row r="653200" spans="101:101">
      <c r="CW653200" s="2210"/>
    </row>
    <row r="653201" spans="101:101">
      <c r="CW653201" s="2195"/>
    </row>
    <row r="653225" spans="101:101">
      <c r="CW653225" s="2210"/>
    </row>
    <row r="653226" spans="101:101">
      <c r="CW653226" s="2195"/>
    </row>
    <row r="653250" spans="101:101">
      <c r="CW653250" s="2210"/>
    </row>
    <row r="653251" spans="101:101">
      <c r="CW653251" s="2195"/>
    </row>
    <row r="653275" spans="101:101">
      <c r="CW653275" s="2210"/>
    </row>
    <row r="653276" spans="101:101">
      <c r="CW653276" s="2195"/>
    </row>
    <row r="653300" spans="101:101">
      <c r="CW653300" s="2210"/>
    </row>
    <row r="653301" spans="101:101">
      <c r="CW653301" s="2195"/>
    </row>
    <row r="653325" spans="101:101">
      <c r="CW653325" s="2210"/>
    </row>
    <row r="653326" spans="101:101">
      <c r="CW653326" s="2195"/>
    </row>
    <row r="653350" spans="101:101">
      <c r="CW653350" s="2210"/>
    </row>
    <row r="653351" spans="101:101">
      <c r="CW653351" s="2195"/>
    </row>
    <row r="653375" spans="101:101">
      <c r="CW653375" s="2210"/>
    </row>
    <row r="653376" spans="101:101">
      <c r="CW653376" s="2195"/>
    </row>
    <row r="653400" spans="101:101">
      <c r="CW653400" s="2210"/>
    </row>
    <row r="653401" spans="101:101">
      <c r="CW653401" s="2195"/>
    </row>
    <row r="653425" spans="101:101">
      <c r="CW653425" s="2210"/>
    </row>
    <row r="653426" spans="101:101">
      <c r="CW653426" s="2195"/>
    </row>
    <row r="653450" spans="101:101">
      <c r="CW653450" s="2210"/>
    </row>
    <row r="653451" spans="101:101">
      <c r="CW653451" s="2195"/>
    </row>
    <row r="653475" spans="101:101">
      <c r="CW653475" s="2210"/>
    </row>
    <row r="653476" spans="101:101">
      <c r="CW653476" s="2195"/>
    </row>
    <row r="653500" spans="101:101">
      <c r="CW653500" s="2210"/>
    </row>
    <row r="653501" spans="101:101">
      <c r="CW653501" s="2195"/>
    </row>
    <row r="653525" spans="101:101">
      <c r="CW653525" s="2210"/>
    </row>
    <row r="653526" spans="101:101">
      <c r="CW653526" s="2195"/>
    </row>
    <row r="653550" spans="101:101">
      <c r="CW653550" s="2210"/>
    </row>
    <row r="653551" spans="101:101">
      <c r="CW653551" s="2195"/>
    </row>
    <row r="653575" spans="101:101">
      <c r="CW653575" s="2210"/>
    </row>
    <row r="653576" spans="101:101">
      <c r="CW653576" s="2195"/>
    </row>
    <row r="653600" spans="101:101">
      <c r="CW653600" s="2210"/>
    </row>
    <row r="653601" spans="101:101">
      <c r="CW653601" s="2195"/>
    </row>
    <row r="653625" spans="101:101">
      <c r="CW653625" s="2210"/>
    </row>
    <row r="653626" spans="101:101">
      <c r="CW653626" s="2195"/>
    </row>
    <row r="653650" spans="101:101">
      <c r="CW653650" s="2210"/>
    </row>
    <row r="653651" spans="101:101">
      <c r="CW653651" s="2195"/>
    </row>
    <row r="653675" spans="101:101">
      <c r="CW653675" s="2210"/>
    </row>
    <row r="653676" spans="101:101">
      <c r="CW653676" s="2195"/>
    </row>
    <row r="653700" spans="101:101">
      <c r="CW653700" s="2210"/>
    </row>
    <row r="653701" spans="101:101">
      <c r="CW653701" s="2195"/>
    </row>
    <row r="653725" spans="101:101">
      <c r="CW653725" s="2210"/>
    </row>
    <row r="653726" spans="101:101">
      <c r="CW653726" s="2195"/>
    </row>
    <row r="653750" spans="101:101">
      <c r="CW653750" s="2210"/>
    </row>
    <row r="653751" spans="101:101">
      <c r="CW653751" s="2195"/>
    </row>
    <row r="653775" spans="101:101">
      <c r="CW653775" s="2210"/>
    </row>
    <row r="653776" spans="101:101">
      <c r="CW653776" s="2195"/>
    </row>
    <row r="653800" spans="101:101">
      <c r="CW653800" s="2210"/>
    </row>
    <row r="653801" spans="101:101">
      <c r="CW653801" s="2195"/>
    </row>
    <row r="653825" spans="101:101">
      <c r="CW653825" s="2210"/>
    </row>
    <row r="653826" spans="101:101">
      <c r="CW653826" s="2195"/>
    </row>
    <row r="653850" spans="101:101">
      <c r="CW653850" s="2210"/>
    </row>
    <row r="653851" spans="101:101">
      <c r="CW653851" s="2195"/>
    </row>
    <row r="653875" spans="101:101">
      <c r="CW653875" s="2210"/>
    </row>
    <row r="653876" spans="101:101">
      <c r="CW653876" s="2195"/>
    </row>
    <row r="653900" spans="101:101">
      <c r="CW653900" s="2210"/>
    </row>
    <row r="653901" spans="101:101">
      <c r="CW653901" s="2195"/>
    </row>
    <row r="653925" spans="101:101">
      <c r="CW653925" s="2210"/>
    </row>
    <row r="653926" spans="101:101">
      <c r="CW653926" s="2195"/>
    </row>
    <row r="653950" spans="101:101">
      <c r="CW653950" s="2210"/>
    </row>
    <row r="653951" spans="101:101">
      <c r="CW653951" s="2195"/>
    </row>
    <row r="653975" spans="101:101">
      <c r="CW653975" s="2210"/>
    </row>
    <row r="653976" spans="101:101">
      <c r="CW653976" s="2195"/>
    </row>
    <row r="654000" spans="101:101">
      <c r="CW654000" s="2210"/>
    </row>
    <row r="654001" spans="101:101">
      <c r="CW654001" s="2195"/>
    </row>
    <row r="654025" spans="101:101">
      <c r="CW654025" s="2210"/>
    </row>
    <row r="654026" spans="101:101">
      <c r="CW654026" s="2195"/>
    </row>
    <row r="654050" spans="101:101">
      <c r="CW654050" s="2210"/>
    </row>
    <row r="654051" spans="101:101">
      <c r="CW654051" s="2195"/>
    </row>
    <row r="654075" spans="101:101">
      <c r="CW654075" s="2210"/>
    </row>
    <row r="654076" spans="101:101">
      <c r="CW654076" s="2195"/>
    </row>
    <row r="654100" spans="101:101">
      <c r="CW654100" s="2210"/>
    </row>
    <row r="654101" spans="101:101">
      <c r="CW654101" s="2195"/>
    </row>
    <row r="654125" spans="101:101">
      <c r="CW654125" s="2210"/>
    </row>
    <row r="654126" spans="101:101">
      <c r="CW654126" s="2195"/>
    </row>
    <row r="654150" spans="101:101">
      <c r="CW654150" s="2210"/>
    </row>
    <row r="654151" spans="101:101">
      <c r="CW654151" s="2195"/>
    </row>
    <row r="654175" spans="101:101">
      <c r="CW654175" s="2210"/>
    </row>
    <row r="654176" spans="101:101">
      <c r="CW654176" s="2195"/>
    </row>
    <row r="654200" spans="101:101">
      <c r="CW654200" s="2210"/>
    </row>
    <row r="654201" spans="101:101">
      <c r="CW654201" s="2195"/>
    </row>
    <row r="654225" spans="101:101">
      <c r="CW654225" s="2210"/>
    </row>
    <row r="654226" spans="101:101">
      <c r="CW654226" s="2195"/>
    </row>
    <row r="654250" spans="101:101">
      <c r="CW654250" s="2210"/>
    </row>
    <row r="654251" spans="101:101">
      <c r="CW654251" s="2195"/>
    </row>
    <row r="654275" spans="101:101">
      <c r="CW654275" s="2210"/>
    </row>
    <row r="654276" spans="101:101">
      <c r="CW654276" s="2195"/>
    </row>
    <row r="654300" spans="101:101">
      <c r="CW654300" s="2210"/>
    </row>
    <row r="654301" spans="101:101">
      <c r="CW654301" s="2195"/>
    </row>
    <row r="654325" spans="101:101">
      <c r="CW654325" s="2210"/>
    </row>
    <row r="654326" spans="101:101">
      <c r="CW654326" s="2195"/>
    </row>
    <row r="654350" spans="101:101">
      <c r="CW654350" s="2210"/>
    </row>
    <row r="654351" spans="101:101">
      <c r="CW654351" s="2195"/>
    </row>
    <row r="654375" spans="101:101">
      <c r="CW654375" s="2210"/>
    </row>
    <row r="654376" spans="101:101">
      <c r="CW654376" s="2195"/>
    </row>
    <row r="654400" spans="101:101">
      <c r="CW654400" s="2210"/>
    </row>
    <row r="654401" spans="101:101">
      <c r="CW654401" s="2195"/>
    </row>
    <row r="654425" spans="101:101">
      <c r="CW654425" s="2210"/>
    </row>
    <row r="654426" spans="101:101">
      <c r="CW654426" s="2195"/>
    </row>
    <row r="654450" spans="101:101">
      <c r="CW654450" s="2210"/>
    </row>
    <row r="654451" spans="101:101">
      <c r="CW654451" s="2195"/>
    </row>
    <row r="654475" spans="101:101">
      <c r="CW654475" s="2210"/>
    </row>
    <row r="654476" spans="101:101">
      <c r="CW654476" s="2195"/>
    </row>
    <row r="654500" spans="101:101">
      <c r="CW654500" s="2210"/>
    </row>
    <row r="654501" spans="101:101">
      <c r="CW654501" s="2195"/>
    </row>
    <row r="654525" spans="101:101">
      <c r="CW654525" s="2210"/>
    </row>
    <row r="654526" spans="101:101">
      <c r="CW654526" s="2195"/>
    </row>
    <row r="654550" spans="101:101">
      <c r="CW654550" s="2210"/>
    </row>
    <row r="654551" spans="101:101">
      <c r="CW654551" s="2195"/>
    </row>
    <row r="654575" spans="101:101">
      <c r="CW654575" s="2210"/>
    </row>
    <row r="654576" spans="101:101">
      <c r="CW654576" s="2195"/>
    </row>
    <row r="654600" spans="101:101">
      <c r="CW654600" s="2210"/>
    </row>
    <row r="654601" spans="101:101">
      <c r="CW654601" s="2195"/>
    </row>
    <row r="654625" spans="101:101">
      <c r="CW654625" s="2210"/>
    </row>
    <row r="654626" spans="101:101">
      <c r="CW654626" s="2195"/>
    </row>
    <row r="654650" spans="101:101">
      <c r="CW654650" s="2210"/>
    </row>
    <row r="654651" spans="101:101">
      <c r="CW654651" s="2195"/>
    </row>
    <row r="654675" spans="101:101">
      <c r="CW654675" s="2210"/>
    </row>
    <row r="654676" spans="101:101">
      <c r="CW654676" s="2195"/>
    </row>
    <row r="654700" spans="101:101">
      <c r="CW654700" s="2210"/>
    </row>
    <row r="654701" spans="101:101">
      <c r="CW654701" s="2195"/>
    </row>
    <row r="654725" spans="101:101">
      <c r="CW654725" s="2210"/>
    </row>
    <row r="654726" spans="101:101">
      <c r="CW654726" s="2195"/>
    </row>
    <row r="654750" spans="101:101">
      <c r="CW654750" s="2210"/>
    </row>
    <row r="654751" spans="101:101">
      <c r="CW654751" s="2195"/>
    </row>
    <row r="654775" spans="101:101">
      <c r="CW654775" s="2210"/>
    </row>
    <row r="654776" spans="101:101">
      <c r="CW654776" s="2195"/>
    </row>
    <row r="654800" spans="101:101">
      <c r="CW654800" s="2210"/>
    </row>
    <row r="654801" spans="101:101">
      <c r="CW654801" s="2195"/>
    </row>
    <row r="654825" spans="101:101">
      <c r="CW654825" s="2210"/>
    </row>
    <row r="654826" spans="101:101">
      <c r="CW654826" s="2195"/>
    </row>
    <row r="654850" spans="101:101">
      <c r="CW654850" s="2210"/>
    </row>
    <row r="654851" spans="101:101">
      <c r="CW654851" s="2195"/>
    </row>
    <row r="654875" spans="101:101">
      <c r="CW654875" s="2210"/>
    </row>
    <row r="654876" spans="101:101">
      <c r="CW654876" s="2195"/>
    </row>
    <row r="654900" spans="101:101">
      <c r="CW654900" s="2210"/>
    </row>
    <row r="654901" spans="101:101">
      <c r="CW654901" s="2195"/>
    </row>
    <row r="654925" spans="101:101">
      <c r="CW654925" s="2210"/>
    </row>
    <row r="654926" spans="101:101">
      <c r="CW654926" s="2195"/>
    </row>
    <row r="654950" spans="101:101">
      <c r="CW654950" s="2210"/>
    </row>
    <row r="654951" spans="101:101">
      <c r="CW654951" s="2195"/>
    </row>
    <row r="654975" spans="101:101">
      <c r="CW654975" s="2210"/>
    </row>
    <row r="654976" spans="101:101">
      <c r="CW654976" s="2195"/>
    </row>
    <row r="655000" spans="101:101">
      <c r="CW655000" s="2210"/>
    </row>
    <row r="655001" spans="101:101">
      <c r="CW655001" s="2195"/>
    </row>
    <row r="655025" spans="101:101">
      <c r="CW655025" s="2210"/>
    </row>
    <row r="655026" spans="101:101">
      <c r="CW655026" s="2195"/>
    </row>
    <row r="655050" spans="101:101">
      <c r="CW655050" s="2210"/>
    </row>
    <row r="655051" spans="101:101">
      <c r="CW655051" s="2195"/>
    </row>
    <row r="655075" spans="101:101">
      <c r="CW655075" s="2210"/>
    </row>
    <row r="655076" spans="101:101">
      <c r="CW655076" s="2195"/>
    </row>
    <row r="655100" spans="101:101">
      <c r="CW655100" s="2210"/>
    </row>
    <row r="655101" spans="101:101">
      <c r="CW655101" s="2195"/>
    </row>
    <row r="655125" spans="101:101">
      <c r="CW655125" s="2210"/>
    </row>
    <row r="655126" spans="101:101">
      <c r="CW655126" s="2195"/>
    </row>
    <row r="655150" spans="101:101">
      <c r="CW655150" s="2210"/>
    </row>
    <row r="655151" spans="101:101">
      <c r="CW655151" s="2195"/>
    </row>
    <row r="655175" spans="101:101">
      <c r="CW655175" s="2210"/>
    </row>
    <row r="655176" spans="101:101">
      <c r="CW655176" s="2195"/>
    </row>
    <row r="655200" spans="101:101">
      <c r="CW655200" s="2210"/>
    </row>
    <row r="655201" spans="101:101">
      <c r="CW655201" s="2195"/>
    </row>
    <row r="655225" spans="101:101">
      <c r="CW655225" s="2210"/>
    </row>
    <row r="655226" spans="101:101">
      <c r="CW655226" s="2195"/>
    </row>
    <row r="655250" spans="101:101">
      <c r="CW655250" s="2210"/>
    </row>
    <row r="655251" spans="101:101">
      <c r="CW655251" s="2195"/>
    </row>
    <row r="655275" spans="101:101">
      <c r="CW655275" s="2210"/>
    </row>
    <row r="655276" spans="101:101">
      <c r="CW655276" s="2195"/>
    </row>
    <row r="655300" spans="101:101">
      <c r="CW655300" s="2210"/>
    </row>
    <row r="655301" spans="101:101">
      <c r="CW655301" s="2195"/>
    </row>
    <row r="655325" spans="101:101">
      <c r="CW655325" s="2210"/>
    </row>
    <row r="655326" spans="101:101">
      <c r="CW655326" s="2195"/>
    </row>
    <row r="655350" spans="101:101">
      <c r="CW655350" s="2210"/>
    </row>
    <row r="655351" spans="101:101">
      <c r="CW655351" s="2195"/>
    </row>
    <row r="655375" spans="101:101">
      <c r="CW655375" s="2210"/>
    </row>
    <row r="655376" spans="101:101">
      <c r="CW655376" s="2195"/>
    </row>
    <row r="655400" spans="101:101">
      <c r="CW655400" s="2210"/>
    </row>
    <row r="655401" spans="101:101">
      <c r="CW655401" s="2195"/>
    </row>
    <row r="655425" spans="101:101">
      <c r="CW655425" s="2210"/>
    </row>
    <row r="655426" spans="101:101">
      <c r="CW655426" s="2195"/>
    </row>
    <row r="655450" spans="101:101">
      <c r="CW655450" s="2210"/>
    </row>
    <row r="655451" spans="101:101">
      <c r="CW655451" s="2195"/>
    </row>
    <row r="655475" spans="101:101">
      <c r="CW655475" s="2210"/>
    </row>
    <row r="655476" spans="101:101">
      <c r="CW655476" s="2195"/>
    </row>
    <row r="655500" spans="101:101">
      <c r="CW655500" s="2210"/>
    </row>
    <row r="655501" spans="101:101">
      <c r="CW655501" s="2195"/>
    </row>
    <row r="655525" spans="101:101">
      <c r="CW655525" s="2210"/>
    </row>
    <row r="655526" spans="101:101">
      <c r="CW655526" s="2195"/>
    </row>
    <row r="655550" spans="101:101">
      <c r="CW655550" s="2210"/>
    </row>
    <row r="655551" spans="101:101">
      <c r="CW655551" s="2195"/>
    </row>
    <row r="655575" spans="101:101">
      <c r="CW655575" s="2210"/>
    </row>
    <row r="655576" spans="101:101">
      <c r="CW655576" s="2195"/>
    </row>
    <row r="655600" spans="101:101">
      <c r="CW655600" s="2210"/>
    </row>
    <row r="655601" spans="101:101">
      <c r="CW655601" s="2195"/>
    </row>
    <row r="655625" spans="101:101">
      <c r="CW655625" s="2210"/>
    </row>
    <row r="655626" spans="101:101">
      <c r="CW655626" s="2195"/>
    </row>
    <row r="655650" spans="101:101">
      <c r="CW655650" s="2210"/>
    </row>
    <row r="655651" spans="101:101">
      <c r="CW655651" s="2195"/>
    </row>
    <row r="655675" spans="101:101">
      <c r="CW655675" s="2210"/>
    </row>
    <row r="655676" spans="101:101">
      <c r="CW655676" s="2195"/>
    </row>
    <row r="655700" spans="101:101">
      <c r="CW655700" s="2210"/>
    </row>
    <row r="655701" spans="101:101">
      <c r="CW655701" s="2195"/>
    </row>
    <row r="655725" spans="101:101">
      <c r="CW655725" s="2210"/>
    </row>
    <row r="655726" spans="101:101">
      <c r="CW655726" s="2195"/>
    </row>
    <row r="655750" spans="101:101">
      <c r="CW655750" s="2210"/>
    </row>
    <row r="655751" spans="101:101">
      <c r="CW655751" s="2195"/>
    </row>
    <row r="655775" spans="101:101">
      <c r="CW655775" s="2210"/>
    </row>
    <row r="655776" spans="101:101">
      <c r="CW655776" s="2195"/>
    </row>
    <row r="655800" spans="101:101">
      <c r="CW655800" s="2210"/>
    </row>
    <row r="655801" spans="101:101">
      <c r="CW655801" s="2195"/>
    </row>
    <row r="655825" spans="101:101">
      <c r="CW655825" s="2210"/>
    </row>
    <row r="655826" spans="101:101">
      <c r="CW655826" s="2195"/>
    </row>
    <row r="655850" spans="101:101">
      <c r="CW655850" s="2210"/>
    </row>
    <row r="655851" spans="101:101">
      <c r="CW655851" s="2195"/>
    </row>
    <row r="655875" spans="101:101">
      <c r="CW655875" s="2210"/>
    </row>
    <row r="655876" spans="101:101">
      <c r="CW655876" s="2195"/>
    </row>
    <row r="655900" spans="101:101">
      <c r="CW655900" s="2210"/>
    </row>
    <row r="655901" spans="101:101">
      <c r="CW655901" s="2195"/>
    </row>
    <row r="655925" spans="101:101">
      <c r="CW655925" s="2210"/>
    </row>
    <row r="655926" spans="101:101">
      <c r="CW655926" s="2195"/>
    </row>
    <row r="655950" spans="101:101">
      <c r="CW655950" s="2210"/>
    </row>
    <row r="655951" spans="101:101">
      <c r="CW655951" s="2195"/>
    </row>
    <row r="655975" spans="101:101">
      <c r="CW655975" s="2210"/>
    </row>
    <row r="655976" spans="101:101">
      <c r="CW655976" s="2195"/>
    </row>
    <row r="656000" spans="101:101">
      <c r="CW656000" s="2210"/>
    </row>
    <row r="656001" spans="101:101">
      <c r="CW656001" s="2195"/>
    </row>
    <row r="656025" spans="101:101">
      <c r="CW656025" s="2210"/>
    </row>
    <row r="656026" spans="101:101">
      <c r="CW656026" s="2195"/>
    </row>
    <row r="656050" spans="101:101">
      <c r="CW656050" s="2210"/>
    </row>
    <row r="656051" spans="101:101">
      <c r="CW656051" s="2195"/>
    </row>
    <row r="656075" spans="101:101">
      <c r="CW656075" s="2210"/>
    </row>
    <row r="656076" spans="101:101">
      <c r="CW656076" s="2195"/>
    </row>
    <row r="656100" spans="101:101">
      <c r="CW656100" s="2210"/>
    </row>
    <row r="656101" spans="101:101">
      <c r="CW656101" s="2195"/>
    </row>
    <row r="656125" spans="101:101">
      <c r="CW656125" s="2210"/>
    </row>
    <row r="656126" spans="101:101">
      <c r="CW656126" s="2195"/>
    </row>
    <row r="656150" spans="101:101">
      <c r="CW656150" s="2210"/>
    </row>
    <row r="656151" spans="101:101">
      <c r="CW656151" s="2195"/>
    </row>
    <row r="656175" spans="101:101">
      <c r="CW656175" s="2210"/>
    </row>
    <row r="656176" spans="101:101">
      <c r="CW656176" s="2195"/>
    </row>
    <row r="656200" spans="101:101">
      <c r="CW656200" s="2210"/>
    </row>
    <row r="656201" spans="101:101">
      <c r="CW656201" s="2195"/>
    </row>
    <row r="656225" spans="101:101">
      <c r="CW656225" s="2210"/>
    </row>
    <row r="656226" spans="101:101">
      <c r="CW656226" s="2195"/>
    </row>
    <row r="656250" spans="101:101">
      <c r="CW656250" s="2210"/>
    </row>
    <row r="656251" spans="101:101">
      <c r="CW656251" s="2195"/>
    </row>
    <row r="656275" spans="101:101">
      <c r="CW656275" s="2210"/>
    </row>
    <row r="656276" spans="101:101">
      <c r="CW656276" s="2195"/>
    </row>
    <row r="656300" spans="101:101">
      <c r="CW656300" s="2210"/>
    </row>
    <row r="656301" spans="101:101">
      <c r="CW656301" s="2195"/>
    </row>
    <row r="656325" spans="101:101">
      <c r="CW656325" s="2210"/>
    </row>
    <row r="656326" spans="101:101">
      <c r="CW656326" s="2195"/>
    </row>
    <row r="656350" spans="101:101">
      <c r="CW656350" s="2210"/>
    </row>
    <row r="656351" spans="101:101">
      <c r="CW656351" s="2195"/>
    </row>
    <row r="656375" spans="101:101">
      <c r="CW656375" s="2210"/>
    </row>
    <row r="656376" spans="101:101">
      <c r="CW656376" s="2195"/>
    </row>
    <row r="656400" spans="101:101">
      <c r="CW656400" s="2210"/>
    </row>
    <row r="656401" spans="101:101">
      <c r="CW656401" s="2195"/>
    </row>
    <row r="656425" spans="101:101">
      <c r="CW656425" s="2210"/>
    </row>
    <row r="656426" spans="101:101">
      <c r="CW656426" s="2195"/>
    </row>
    <row r="656450" spans="101:101">
      <c r="CW656450" s="2210"/>
    </row>
    <row r="656451" spans="101:101">
      <c r="CW656451" s="2195"/>
    </row>
    <row r="656475" spans="101:101">
      <c r="CW656475" s="2210"/>
    </row>
    <row r="656476" spans="101:101">
      <c r="CW656476" s="2195"/>
    </row>
    <row r="656500" spans="101:101">
      <c r="CW656500" s="2210"/>
    </row>
    <row r="656501" spans="101:101">
      <c r="CW656501" s="2195"/>
    </row>
    <row r="656525" spans="101:101">
      <c r="CW656525" s="2210"/>
    </row>
    <row r="656526" spans="101:101">
      <c r="CW656526" s="2195"/>
    </row>
    <row r="656550" spans="101:101">
      <c r="CW656550" s="2210"/>
    </row>
    <row r="656551" spans="101:101">
      <c r="CW656551" s="2195"/>
    </row>
    <row r="656575" spans="101:101">
      <c r="CW656575" s="2210"/>
    </row>
    <row r="656576" spans="101:101">
      <c r="CW656576" s="2195"/>
    </row>
    <row r="656600" spans="101:101">
      <c r="CW656600" s="2210"/>
    </row>
    <row r="656601" spans="101:101">
      <c r="CW656601" s="2195"/>
    </row>
    <row r="656625" spans="101:101">
      <c r="CW656625" s="2210"/>
    </row>
    <row r="656626" spans="101:101">
      <c r="CW656626" s="2195"/>
    </row>
    <row r="656650" spans="101:101">
      <c r="CW656650" s="2210"/>
    </row>
    <row r="656651" spans="101:101">
      <c r="CW656651" s="2195"/>
    </row>
    <row r="656675" spans="101:101">
      <c r="CW656675" s="2210"/>
    </row>
    <row r="656676" spans="101:101">
      <c r="CW656676" s="2195"/>
    </row>
    <row r="656700" spans="101:101">
      <c r="CW656700" s="2210"/>
    </row>
    <row r="656701" spans="101:101">
      <c r="CW656701" s="2195"/>
    </row>
    <row r="656725" spans="101:101">
      <c r="CW656725" s="2210"/>
    </row>
    <row r="656726" spans="101:101">
      <c r="CW656726" s="2195"/>
    </row>
    <row r="656750" spans="101:101">
      <c r="CW656750" s="2210"/>
    </row>
    <row r="656751" spans="101:101">
      <c r="CW656751" s="2195"/>
    </row>
    <row r="656775" spans="101:101">
      <c r="CW656775" s="2210"/>
    </row>
    <row r="656776" spans="101:101">
      <c r="CW656776" s="2195"/>
    </row>
    <row r="656800" spans="101:101">
      <c r="CW656800" s="2210"/>
    </row>
    <row r="656801" spans="101:101">
      <c r="CW656801" s="2195"/>
    </row>
    <row r="656825" spans="101:101">
      <c r="CW656825" s="2210"/>
    </row>
    <row r="656826" spans="101:101">
      <c r="CW656826" s="2195"/>
    </row>
    <row r="656850" spans="101:101">
      <c r="CW656850" s="2210"/>
    </row>
    <row r="656851" spans="101:101">
      <c r="CW656851" s="2195"/>
    </row>
    <row r="656875" spans="101:101">
      <c r="CW656875" s="2210"/>
    </row>
    <row r="656876" spans="101:101">
      <c r="CW656876" s="2195"/>
    </row>
    <row r="656900" spans="101:101">
      <c r="CW656900" s="2210"/>
    </row>
    <row r="656901" spans="101:101">
      <c r="CW656901" s="2195"/>
    </row>
    <row r="656925" spans="101:101">
      <c r="CW656925" s="2210"/>
    </row>
    <row r="656926" spans="101:101">
      <c r="CW656926" s="2195"/>
    </row>
    <row r="656950" spans="101:101">
      <c r="CW656950" s="2210"/>
    </row>
    <row r="656951" spans="101:101">
      <c r="CW656951" s="2195"/>
    </row>
    <row r="656975" spans="101:101">
      <c r="CW656975" s="2210"/>
    </row>
    <row r="656976" spans="101:101">
      <c r="CW656976" s="2195"/>
    </row>
    <row r="657000" spans="101:101">
      <c r="CW657000" s="2210"/>
    </row>
    <row r="657001" spans="101:101">
      <c r="CW657001" s="2195"/>
    </row>
    <row r="657025" spans="101:101">
      <c r="CW657025" s="2210"/>
    </row>
    <row r="657026" spans="101:101">
      <c r="CW657026" s="2195"/>
    </row>
    <row r="657050" spans="101:101">
      <c r="CW657050" s="2210"/>
    </row>
    <row r="657051" spans="101:101">
      <c r="CW657051" s="2195"/>
    </row>
    <row r="657075" spans="101:101">
      <c r="CW657075" s="2210"/>
    </row>
    <row r="657076" spans="101:101">
      <c r="CW657076" s="2195"/>
    </row>
    <row r="657100" spans="101:101">
      <c r="CW657100" s="2210"/>
    </row>
    <row r="657101" spans="101:101">
      <c r="CW657101" s="2195"/>
    </row>
    <row r="657125" spans="101:101">
      <c r="CW657125" s="2210"/>
    </row>
    <row r="657126" spans="101:101">
      <c r="CW657126" s="2195"/>
    </row>
    <row r="657150" spans="101:101">
      <c r="CW657150" s="2210"/>
    </row>
    <row r="657151" spans="101:101">
      <c r="CW657151" s="2195"/>
    </row>
    <row r="657175" spans="101:101">
      <c r="CW657175" s="2210"/>
    </row>
    <row r="657176" spans="101:101">
      <c r="CW657176" s="2195"/>
    </row>
    <row r="657200" spans="101:101">
      <c r="CW657200" s="2210"/>
    </row>
    <row r="657201" spans="101:101">
      <c r="CW657201" s="2195"/>
    </row>
    <row r="657225" spans="101:101">
      <c r="CW657225" s="2210"/>
    </row>
    <row r="657226" spans="101:101">
      <c r="CW657226" s="2195"/>
    </row>
    <row r="657250" spans="101:101">
      <c r="CW657250" s="2210"/>
    </row>
    <row r="657251" spans="101:101">
      <c r="CW657251" s="2195"/>
    </row>
    <row r="657275" spans="101:101">
      <c r="CW657275" s="2210"/>
    </row>
    <row r="657276" spans="101:101">
      <c r="CW657276" s="2195"/>
    </row>
    <row r="657300" spans="101:101">
      <c r="CW657300" s="2210"/>
    </row>
    <row r="657301" spans="101:101">
      <c r="CW657301" s="2195"/>
    </row>
    <row r="657325" spans="101:101">
      <c r="CW657325" s="2210"/>
    </row>
    <row r="657326" spans="101:101">
      <c r="CW657326" s="2195"/>
    </row>
    <row r="657350" spans="101:101">
      <c r="CW657350" s="2210"/>
    </row>
    <row r="657351" spans="101:101">
      <c r="CW657351" s="2195"/>
    </row>
    <row r="657375" spans="101:101">
      <c r="CW657375" s="2210"/>
    </row>
    <row r="657376" spans="101:101">
      <c r="CW657376" s="2195"/>
    </row>
    <row r="657400" spans="101:101">
      <c r="CW657400" s="2210"/>
    </row>
    <row r="657401" spans="101:101">
      <c r="CW657401" s="2195"/>
    </row>
    <row r="657425" spans="101:101">
      <c r="CW657425" s="2210"/>
    </row>
    <row r="657426" spans="101:101">
      <c r="CW657426" s="2195"/>
    </row>
    <row r="657450" spans="101:101">
      <c r="CW657450" s="2210"/>
    </row>
    <row r="657451" spans="101:101">
      <c r="CW657451" s="2195"/>
    </row>
    <row r="657475" spans="101:101">
      <c r="CW657475" s="2210"/>
    </row>
    <row r="657476" spans="101:101">
      <c r="CW657476" s="2195"/>
    </row>
    <row r="657500" spans="101:101">
      <c r="CW657500" s="2210"/>
    </row>
    <row r="657501" spans="101:101">
      <c r="CW657501" s="2195"/>
    </row>
    <row r="657525" spans="101:101">
      <c r="CW657525" s="2210"/>
    </row>
    <row r="657526" spans="101:101">
      <c r="CW657526" s="2195"/>
    </row>
    <row r="657550" spans="101:101">
      <c r="CW657550" s="2210"/>
    </row>
    <row r="657551" spans="101:101">
      <c r="CW657551" s="2195"/>
    </row>
    <row r="657575" spans="101:101">
      <c r="CW657575" s="2210"/>
    </row>
    <row r="657576" spans="101:101">
      <c r="CW657576" s="2195"/>
    </row>
    <row r="657600" spans="101:101">
      <c r="CW657600" s="2210"/>
    </row>
    <row r="657601" spans="101:101">
      <c r="CW657601" s="2195"/>
    </row>
    <row r="657625" spans="101:101">
      <c r="CW657625" s="2210"/>
    </row>
    <row r="657626" spans="101:101">
      <c r="CW657626" s="2195"/>
    </row>
    <row r="657650" spans="101:101">
      <c r="CW657650" s="2210"/>
    </row>
    <row r="657651" spans="101:101">
      <c r="CW657651" s="2195"/>
    </row>
    <row r="657675" spans="101:101">
      <c r="CW657675" s="2210"/>
    </row>
    <row r="657676" spans="101:101">
      <c r="CW657676" s="2195"/>
    </row>
    <row r="657700" spans="101:101">
      <c r="CW657700" s="2210"/>
    </row>
    <row r="657701" spans="101:101">
      <c r="CW657701" s="2195"/>
    </row>
    <row r="657725" spans="101:101">
      <c r="CW657725" s="2210"/>
    </row>
    <row r="657726" spans="101:101">
      <c r="CW657726" s="2195"/>
    </row>
    <row r="657750" spans="101:101">
      <c r="CW657750" s="2210"/>
    </row>
    <row r="657751" spans="101:101">
      <c r="CW657751" s="2195"/>
    </row>
    <row r="657775" spans="101:101">
      <c r="CW657775" s="2210"/>
    </row>
    <row r="657776" spans="101:101">
      <c r="CW657776" s="2195"/>
    </row>
    <row r="657800" spans="101:101">
      <c r="CW657800" s="2210"/>
    </row>
    <row r="657801" spans="101:101">
      <c r="CW657801" s="2195"/>
    </row>
    <row r="657825" spans="101:101">
      <c r="CW657825" s="2210"/>
    </row>
    <row r="657826" spans="101:101">
      <c r="CW657826" s="2195"/>
    </row>
    <row r="657850" spans="101:101">
      <c r="CW657850" s="2210"/>
    </row>
    <row r="657851" spans="101:101">
      <c r="CW657851" s="2195"/>
    </row>
    <row r="657875" spans="101:101">
      <c r="CW657875" s="2210"/>
    </row>
    <row r="657876" spans="101:101">
      <c r="CW657876" s="2195"/>
    </row>
    <row r="657900" spans="101:101">
      <c r="CW657900" s="2210"/>
    </row>
    <row r="657901" spans="101:101">
      <c r="CW657901" s="2195"/>
    </row>
    <row r="657925" spans="101:101">
      <c r="CW657925" s="2210"/>
    </row>
    <row r="657926" spans="101:101">
      <c r="CW657926" s="2195"/>
    </row>
    <row r="657950" spans="101:101">
      <c r="CW657950" s="2210"/>
    </row>
    <row r="657951" spans="101:101">
      <c r="CW657951" s="2195"/>
    </row>
    <row r="657975" spans="101:101">
      <c r="CW657975" s="2210"/>
    </row>
    <row r="657976" spans="101:101">
      <c r="CW657976" s="2195"/>
    </row>
    <row r="658000" spans="101:101">
      <c r="CW658000" s="2210"/>
    </row>
    <row r="658001" spans="101:101">
      <c r="CW658001" s="2195"/>
    </row>
    <row r="658025" spans="101:101">
      <c r="CW658025" s="2210"/>
    </row>
    <row r="658026" spans="101:101">
      <c r="CW658026" s="2195"/>
    </row>
    <row r="658050" spans="101:101">
      <c r="CW658050" s="2210"/>
    </row>
    <row r="658051" spans="101:101">
      <c r="CW658051" s="2195"/>
    </row>
    <row r="658075" spans="101:101">
      <c r="CW658075" s="2210"/>
    </row>
    <row r="658076" spans="101:101">
      <c r="CW658076" s="2195"/>
    </row>
    <row r="658100" spans="101:101">
      <c r="CW658100" s="2210"/>
    </row>
    <row r="658101" spans="101:101">
      <c r="CW658101" s="2195"/>
    </row>
    <row r="658125" spans="101:101">
      <c r="CW658125" s="2210"/>
    </row>
    <row r="658126" spans="101:101">
      <c r="CW658126" s="2195"/>
    </row>
    <row r="658150" spans="101:101">
      <c r="CW658150" s="2210"/>
    </row>
    <row r="658151" spans="101:101">
      <c r="CW658151" s="2195"/>
    </row>
    <row r="658175" spans="101:101">
      <c r="CW658175" s="2210"/>
    </row>
    <row r="658176" spans="101:101">
      <c r="CW658176" s="2195"/>
    </row>
    <row r="658200" spans="101:101">
      <c r="CW658200" s="2210"/>
    </row>
    <row r="658201" spans="101:101">
      <c r="CW658201" s="2195"/>
    </row>
    <row r="658225" spans="101:101">
      <c r="CW658225" s="2210"/>
    </row>
    <row r="658226" spans="101:101">
      <c r="CW658226" s="2195"/>
    </row>
    <row r="658250" spans="101:101">
      <c r="CW658250" s="2210"/>
    </row>
    <row r="658251" spans="101:101">
      <c r="CW658251" s="2195"/>
    </row>
    <row r="658275" spans="101:101">
      <c r="CW658275" s="2210"/>
    </row>
    <row r="658276" spans="101:101">
      <c r="CW658276" s="2195"/>
    </row>
    <row r="658300" spans="101:101">
      <c r="CW658300" s="2210"/>
    </row>
    <row r="658301" spans="101:101">
      <c r="CW658301" s="2195"/>
    </row>
    <row r="658325" spans="101:101">
      <c r="CW658325" s="2210"/>
    </row>
    <row r="658326" spans="101:101">
      <c r="CW658326" s="2195"/>
    </row>
    <row r="658350" spans="101:101">
      <c r="CW658350" s="2210"/>
    </row>
    <row r="658351" spans="101:101">
      <c r="CW658351" s="2195"/>
    </row>
    <row r="658375" spans="101:101">
      <c r="CW658375" s="2210"/>
    </row>
    <row r="658376" spans="101:101">
      <c r="CW658376" s="2195"/>
    </row>
    <row r="658400" spans="101:101">
      <c r="CW658400" s="2210"/>
    </row>
    <row r="658401" spans="101:101">
      <c r="CW658401" s="2195"/>
    </row>
    <row r="658425" spans="101:101">
      <c r="CW658425" s="2210"/>
    </row>
    <row r="658426" spans="101:101">
      <c r="CW658426" s="2195"/>
    </row>
    <row r="658450" spans="101:101">
      <c r="CW658450" s="2210"/>
    </row>
    <row r="658451" spans="101:101">
      <c r="CW658451" s="2195"/>
    </row>
    <row r="658475" spans="101:101">
      <c r="CW658475" s="2210"/>
    </row>
    <row r="658476" spans="101:101">
      <c r="CW658476" s="2195"/>
    </row>
    <row r="658500" spans="101:101">
      <c r="CW658500" s="2210"/>
    </row>
    <row r="658501" spans="101:101">
      <c r="CW658501" s="2195"/>
    </row>
    <row r="658525" spans="101:101">
      <c r="CW658525" s="2210"/>
    </row>
    <row r="658526" spans="101:101">
      <c r="CW658526" s="2195"/>
    </row>
    <row r="658550" spans="101:101">
      <c r="CW658550" s="2210"/>
    </row>
    <row r="658551" spans="101:101">
      <c r="CW658551" s="2195"/>
    </row>
    <row r="658575" spans="101:101">
      <c r="CW658575" s="2210"/>
    </row>
    <row r="658576" spans="101:101">
      <c r="CW658576" s="2195"/>
    </row>
    <row r="658600" spans="101:101">
      <c r="CW658600" s="2210"/>
    </row>
    <row r="658601" spans="101:101">
      <c r="CW658601" s="2195"/>
    </row>
    <row r="658625" spans="101:101">
      <c r="CW658625" s="2210"/>
    </row>
    <row r="658626" spans="101:101">
      <c r="CW658626" s="2195"/>
    </row>
    <row r="658650" spans="101:101">
      <c r="CW658650" s="2210"/>
    </row>
    <row r="658651" spans="101:101">
      <c r="CW658651" s="2195"/>
    </row>
    <row r="658675" spans="101:101">
      <c r="CW658675" s="2210"/>
    </row>
    <row r="658676" spans="101:101">
      <c r="CW658676" s="2195"/>
    </row>
    <row r="658700" spans="101:101">
      <c r="CW658700" s="2210"/>
    </row>
    <row r="658701" spans="101:101">
      <c r="CW658701" s="2195"/>
    </row>
    <row r="658725" spans="101:101">
      <c r="CW658725" s="2210"/>
    </row>
    <row r="658726" spans="101:101">
      <c r="CW658726" s="2195"/>
    </row>
    <row r="658750" spans="101:101">
      <c r="CW658750" s="2210"/>
    </row>
    <row r="658751" spans="101:101">
      <c r="CW658751" s="2195"/>
    </row>
    <row r="658775" spans="101:101">
      <c r="CW658775" s="2210"/>
    </row>
    <row r="658776" spans="101:101">
      <c r="CW658776" s="2195"/>
    </row>
    <row r="658800" spans="101:101">
      <c r="CW658800" s="2210"/>
    </row>
    <row r="658801" spans="101:101">
      <c r="CW658801" s="2195"/>
    </row>
    <row r="658825" spans="101:101">
      <c r="CW658825" s="2210"/>
    </row>
    <row r="658826" spans="101:101">
      <c r="CW658826" s="2195"/>
    </row>
    <row r="658850" spans="101:101">
      <c r="CW658850" s="2210"/>
    </row>
    <row r="658851" spans="101:101">
      <c r="CW658851" s="2195"/>
    </row>
    <row r="658875" spans="101:101">
      <c r="CW658875" s="2210"/>
    </row>
    <row r="658876" spans="101:101">
      <c r="CW658876" s="2195"/>
    </row>
    <row r="658900" spans="101:101">
      <c r="CW658900" s="2210"/>
    </row>
    <row r="658901" spans="101:101">
      <c r="CW658901" s="2195"/>
    </row>
    <row r="658925" spans="101:101">
      <c r="CW658925" s="2210"/>
    </row>
    <row r="658926" spans="101:101">
      <c r="CW658926" s="2195"/>
    </row>
    <row r="658950" spans="101:101">
      <c r="CW658950" s="2210"/>
    </row>
    <row r="658951" spans="101:101">
      <c r="CW658951" s="2195"/>
    </row>
    <row r="658975" spans="101:101">
      <c r="CW658975" s="2210"/>
    </row>
    <row r="658976" spans="101:101">
      <c r="CW658976" s="2195"/>
    </row>
    <row r="659000" spans="101:101">
      <c r="CW659000" s="2210"/>
    </row>
    <row r="659001" spans="101:101">
      <c r="CW659001" s="2195"/>
    </row>
    <row r="659025" spans="101:101">
      <c r="CW659025" s="2210"/>
    </row>
    <row r="659026" spans="101:101">
      <c r="CW659026" s="2195"/>
    </row>
    <row r="659050" spans="101:101">
      <c r="CW659050" s="2210"/>
    </row>
    <row r="659051" spans="101:101">
      <c r="CW659051" s="2195"/>
    </row>
    <row r="659075" spans="101:101">
      <c r="CW659075" s="2210"/>
    </row>
    <row r="659076" spans="101:101">
      <c r="CW659076" s="2195"/>
    </row>
    <row r="659100" spans="101:101">
      <c r="CW659100" s="2210"/>
    </row>
    <row r="659101" spans="101:101">
      <c r="CW659101" s="2195"/>
    </row>
    <row r="659125" spans="101:101">
      <c r="CW659125" s="2210"/>
    </row>
    <row r="659126" spans="101:101">
      <c r="CW659126" s="2195"/>
    </row>
    <row r="659150" spans="101:101">
      <c r="CW659150" s="2210"/>
    </row>
    <row r="659151" spans="101:101">
      <c r="CW659151" s="2195"/>
    </row>
    <row r="659175" spans="101:101">
      <c r="CW659175" s="2210"/>
    </row>
    <row r="659176" spans="101:101">
      <c r="CW659176" s="2195"/>
    </row>
    <row r="659200" spans="101:101">
      <c r="CW659200" s="2210"/>
    </row>
    <row r="659201" spans="101:101">
      <c r="CW659201" s="2195"/>
    </row>
    <row r="659225" spans="101:101">
      <c r="CW659225" s="2210"/>
    </row>
    <row r="659226" spans="101:101">
      <c r="CW659226" s="2195"/>
    </row>
    <row r="659250" spans="101:101">
      <c r="CW659250" s="2210"/>
    </row>
    <row r="659251" spans="101:101">
      <c r="CW659251" s="2195"/>
    </row>
    <row r="659275" spans="101:101">
      <c r="CW659275" s="2210"/>
    </row>
    <row r="659276" spans="101:101">
      <c r="CW659276" s="2195"/>
    </row>
    <row r="659300" spans="101:101">
      <c r="CW659300" s="2210"/>
    </row>
    <row r="659301" spans="101:101">
      <c r="CW659301" s="2195"/>
    </row>
    <row r="659325" spans="101:101">
      <c r="CW659325" s="2210"/>
    </row>
    <row r="659326" spans="101:101">
      <c r="CW659326" s="2195"/>
    </row>
    <row r="659350" spans="101:101">
      <c r="CW659350" s="2210"/>
    </row>
    <row r="659351" spans="101:101">
      <c r="CW659351" s="2195"/>
    </row>
    <row r="659375" spans="101:101">
      <c r="CW659375" s="2210"/>
    </row>
    <row r="659376" spans="101:101">
      <c r="CW659376" s="2195"/>
    </row>
    <row r="659400" spans="101:101">
      <c r="CW659400" s="2210"/>
    </row>
    <row r="659401" spans="101:101">
      <c r="CW659401" s="2195"/>
    </row>
    <row r="659425" spans="101:101">
      <c r="CW659425" s="2210"/>
    </row>
    <row r="659426" spans="101:101">
      <c r="CW659426" s="2195"/>
    </row>
    <row r="659450" spans="101:101">
      <c r="CW659450" s="2210"/>
    </row>
    <row r="659451" spans="101:101">
      <c r="CW659451" s="2195"/>
    </row>
    <row r="659475" spans="101:101">
      <c r="CW659475" s="2210"/>
    </row>
    <row r="659476" spans="101:101">
      <c r="CW659476" s="2195"/>
    </row>
    <row r="659500" spans="101:101">
      <c r="CW659500" s="2210"/>
    </row>
    <row r="659501" spans="101:101">
      <c r="CW659501" s="2195"/>
    </row>
    <row r="659525" spans="101:101">
      <c r="CW659525" s="2210"/>
    </row>
    <row r="659526" spans="101:101">
      <c r="CW659526" s="2195"/>
    </row>
    <row r="659550" spans="101:101">
      <c r="CW659550" s="2210"/>
    </row>
    <row r="659551" spans="101:101">
      <c r="CW659551" s="2195"/>
    </row>
    <row r="659575" spans="101:101">
      <c r="CW659575" s="2210"/>
    </row>
    <row r="659576" spans="101:101">
      <c r="CW659576" s="2195"/>
    </row>
    <row r="659600" spans="101:101">
      <c r="CW659600" s="2210"/>
    </row>
    <row r="659601" spans="101:101">
      <c r="CW659601" s="2195"/>
    </row>
    <row r="659625" spans="101:101">
      <c r="CW659625" s="2210"/>
    </row>
    <row r="659626" spans="101:101">
      <c r="CW659626" s="2195"/>
    </row>
    <row r="659650" spans="101:101">
      <c r="CW659650" s="2210"/>
    </row>
    <row r="659651" spans="101:101">
      <c r="CW659651" s="2195"/>
    </row>
    <row r="659675" spans="101:101">
      <c r="CW659675" s="2210"/>
    </row>
    <row r="659676" spans="101:101">
      <c r="CW659676" s="2195"/>
    </row>
    <row r="659700" spans="101:101">
      <c r="CW659700" s="2210"/>
    </row>
    <row r="659701" spans="101:101">
      <c r="CW659701" s="2195"/>
    </row>
    <row r="659725" spans="101:101">
      <c r="CW659725" s="2210"/>
    </row>
    <row r="659726" spans="101:101">
      <c r="CW659726" s="2195"/>
    </row>
    <row r="659750" spans="101:101">
      <c r="CW659750" s="2210"/>
    </row>
    <row r="659751" spans="101:101">
      <c r="CW659751" s="2195"/>
    </row>
    <row r="659775" spans="101:101">
      <c r="CW659775" s="2210"/>
    </row>
    <row r="659776" spans="101:101">
      <c r="CW659776" s="2195"/>
    </row>
    <row r="659800" spans="101:101">
      <c r="CW659800" s="2210"/>
    </row>
    <row r="659801" spans="101:101">
      <c r="CW659801" s="2195"/>
    </row>
    <row r="659825" spans="101:101">
      <c r="CW659825" s="2210"/>
    </row>
    <row r="659826" spans="101:101">
      <c r="CW659826" s="2195"/>
    </row>
    <row r="659850" spans="101:101">
      <c r="CW659850" s="2210"/>
    </row>
    <row r="659851" spans="101:101">
      <c r="CW659851" s="2195"/>
    </row>
    <row r="659875" spans="101:101">
      <c r="CW659875" s="2210"/>
    </row>
    <row r="659876" spans="101:101">
      <c r="CW659876" s="2195"/>
    </row>
    <row r="659900" spans="101:101">
      <c r="CW659900" s="2210"/>
    </row>
    <row r="659901" spans="101:101">
      <c r="CW659901" s="2195"/>
    </row>
    <row r="659925" spans="101:101">
      <c r="CW659925" s="2210"/>
    </row>
    <row r="659926" spans="101:101">
      <c r="CW659926" s="2195"/>
    </row>
    <row r="659950" spans="101:101">
      <c r="CW659950" s="2210"/>
    </row>
    <row r="659951" spans="101:101">
      <c r="CW659951" s="2195"/>
    </row>
    <row r="659975" spans="101:101">
      <c r="CW659975" s="2210"/>
    </row>
    <row r="659976" spans="101:101">
      <c r="CW659976" s="2195"/>
    </row>
    <row r="660000" spans="101:101">
      <c r="CW660000" s="2210"/>
    </row>
    <row r="660001" spans="101:101">
      <c r="CW660001" s="2195"/>
    </row>
    <row r="660025" spans="101:101">
      <c r="CW660025" s="2210"/>
    </row>
    <row r="660026" spans="101:101">
      <c r="CW660026" s="2195"/>
    </row>
    <row r="660050" spans="101:101">
      <c r="CW660050" s="2210"/>
    </row>
    <row r="660051" spans="101:101">
      <c r="CW660051" s="2195"/>
    </row>
    <row r="660075" spans="101:101">
      <c r="CW660075" s="2210"/>
    </row>
    <row r="660076" spans="101:101">
      <c r="CW660076" s="2195"/>
    </row>
    <row r="660100" spans="101:101">
      <c r="CW660100" s="2210"/>
    </row>
    <row r="660101" spans="101:101">
      <c r="CW660101" s="2195"/>
    </row>
    <row r="660125" spans="101:101">
      <c r="CW660125" s="2210"/>
    </row>
    <row r="660126" spans="101:101">
      <c r="CW660126" s="2195"/>
    </row>
    <row r="660150" spans="101:101">
      <c r="CW660150" s="2210"/>
    </row>
    <row r="660151" spans="101:101">
      <c r="CW660151" s="2195"/>
    </row>
    <row r="660175" spans="101:101">
      <c r="CW660175" s="2210"/>
    </row>
    <row r="660176" spans="101:101">
      <c r="CW660176" s="2195"/>
    </row>
    <row r="660200" spans="101:101">
      <c r="CW660200" s="2210"/>
    </row>
    <row r="660201" spans="101:101">
      <c r="CW660201" s="2195"/>
    </row>
    <row r="660225" spans="101:101">
      <c r="CW660225" s="2210"/>
    </row>
    <row r="660226" spans="101:101">
      <c r="CW660226" s="2195"/>
    </row>
    <row r="660250" spans="101:101">
      <c r="CW660250" s="2210"/>
    </row>
    <row r="660251" spans="101:101">
      <c r="CW660251" s="2195"/>
    </row>
    <row r="660275" spans="101:101">
      <c r="CW660275" s="2210"/>
    </row>
    <row r="660276" spans="101:101">
      <c r="CW660276" s="2195"/>
    </row>
    <row r="660300" spans="101:101">
      <c r="CW660300" s="2210"/>
    </row>
    <row r="660301" spans="101:101">
      <c r="CW660301" s="2195"/>
    </row>
    <row r="660325" spans="101:101">
      <c r="CW660325" s="2210"/>
    </row>
    <row r="660326" spans="101:101">
      <c r="CW660326" s="2195"/>
    </row>
    <row r="660350" spans="101:101">
      <c r="CW660350" s="2210"/>
    </row>
    <row r="660351" spans="101:101">
      <c r="CW660351" s="2195"/>
    </row>
    <row r="660375" spans="101:101">
      <c r="CW660375" s="2210"/>
    </row>
    <row r="660376" spans="101:101">
      <c r="CW660376" s="2195"/>
    </row>
    <row r="660400" spans="101:101">
      <c r="CW660400" s="2210"/>
    </row>
    <row r="660401" spans="101:101">
      <c r="CW660401" s="2195"/>
    </row>
    <row r="660425" spans="101:101">
      <c r="CW660425" s="2210"/>
    </row>
    <row r="660426" spans="101:101">
      <c r="CW660426" s="2195"/>
    </row>
    <row r="660450" spans="101:101">
      <c r="CW660450" s="2210"/>
    </row>
    <row r="660451" spans="101:101">
      <c r="CW660451" s="2195"/>
    </row>
    <row r="660475" spans="101:101">
      <c r="CW660475" s="2210"/>
    </row>
    <row r="660476" spans="101:101">
      <c r="CW660476" s="2195"/>
    </row>
    <row r="660500" spans="101:101">
      <c r="CW660500" s="2210"/>
    </row>
    <row r="660501" spans="101:101">
      <c r="CW660501" s="2195"/>
    </row>
    <row r="660525" spans="101:101">
      <c r="CW660525" s="2210"/>
    </row>
    <row r="660526" spans="101:101">
      <c r="CW660526" s="2195"/>
    </row>
    <row r="660550" spans="101:101">
      <c r="CW660550" s="2210"/>
    </row>
    <row r="660551" spans="101:101">
      <c r="CW660551" s="2195"/>
    </row>
    <row r="660575" spans="101:101">
      <c r="CW660575" s="2210"/>
    </row>
    <row r="660576" spans="101:101">
      <c r="CW660576" s="2195"/>
    </row>
    <row r="660600" spans="101:101">
      <c r="CW660600" s="2210"/>
    </row>
    <row r="660601" spans="101:101">
      <c r="CW660601" s="2195"/>
    </row>
    <row r="660625" spans="101:101">
      <c r="CW660625" s="2210"/>
    </row>
    <row r="660626" spans="101:101">
      <c r="CW660626" s="2195"/>
    </row>
    <row r="660650" spans="101:101">
      <c r="CW660650" s="2210"/>
    </row>
    <row r="660651" spans="101:101">
      <c r="CW660651" s="2195"/>
    </row>
    <row r="660675" spans="101:101">
      <c r="CW660675" s="2210"/>
    </row>
    <row r="660676" spans="101:101">
      <c r="CW660676" s="2195"/>
    </row>
    <row r="660700" spans="101:101">
      <c r="CW660700" s="2210"/>
    </row>
    <row r="660701" spans="101:101">
      <c r="CW660701" s="2195"/>
    </row>
    <row r="660725" spans="101:101">
      <c r="CW660725" s="2210"/>
    </row>
    <row r="660726" spans="101:101">
      <c r="CW660726" s="2195"/>
    </row>
    <row r="660750" spans="101:101">
      <c r="CW660750" s="2210"/>
    </row>
    <row r="660751" spans="101:101">
      <c r="CW660751" s="2195"/>
    </row>
    <row r="660775" spans="101:101">
      <c r="CW660775" s="2210"/>
    </row>
    <row r="660776" spans="101:101">
      <c r="CW660776" s="2195"/>
    </row>
    <row r="660800" spans="101:101">
      <c r="CW660800" s="2210"/>
    </row>
    <row r="660801" spans="101:101">
      <c r="CW660801" s="2195"/>
    </row>
    <row r="660825" spans="101:101">
      <c r="CW660825" s="2210"/>
    </row>
    <row r="660826" spans="101:101">
      <c r="CW660826" s="2195"/>
    </row>
    <row r="660850" spans="101:101">
      <c r="CW660850" s="2210"/>
    </row>
    <row r="660851" spans="101:101">
      <c r="CW660851" s="2195"/>
    </row>
    <row r="660875" spans="101:101">
      <c r="CW660875" s="2210"/>
    </row>
    <row r="660876" spans="101:101">
      <c r="CW660876" s="2195"/>
    </row>
    <row r="660900" spans="101:101">
      <c r="CW660900" s="2210"/>
    </row>
    <row r="660901" spans="101:101">
      <c r="CW660901" s="2195"/>
    </row>
    <row r="660925" spans="101:101">
      <c r="CW660925" s="2210"/>
    </row>
    <row r="660926" spans="101:101">
      <c r="CW660926" s="2195"/>
    </row>
    <row r="660950" spans="101:101">
      <c r="CW660950" s="2210"/>
    </row>
    <row r="660951" spans="101:101">
      <c r="CW660951" s="2195"/>
    </row>
    <row r="660975" spans="101:101">
      <c r="CW660975" s="2210"/>
    </row>
    <row r="660976" spans="101:101">
      <c r="CW660976" s="2195"/>
    </row>
    <row r="661000" spans="101:101">
      <c r="CW661000" s="2210"/>
    </row>
    <row r="661001" spans="101:101">
      <c r="CW661001" s="2195"/>
    </row>
    <row r="661025" spans="101:101">
      <c r="CW661025" s="2210"/>
    </row>
    <row r="661026" spans="101:101">
      <c r="CW661026" s="2195"/>
    </row>
    <row r="661050" spans="101:101">
      <c r="CW661050" s="2210"/>
    </row>
    <row r="661051" spans="101:101">
      <c r="CW661051" s="2195"/>
    </row>
    <row r="661075" spans="101:101">
      <c r="CW661075" s="2210"/>
    </row>
    <row r="661076" spans="101:101">
      <c r="CW661076" s="2195"/>
    </row>
    <row r="661100" spans="101:101">
      <c r="CW661100" s="2210"/>
    </row>
    <row r="661101" spans="101:101">
      <c r="CW661101" s="2195"/>
    </row>
    <row r="661125" spans="101:101">
      <c r="CW661125" s="2210"/>
    </row>
    <row r="661126" spans="101:101">
      <c r="CW661126" s="2195"/>
    </row>
    <row r="661150" spans="101:101">
      <c r="CW661150" s="2210"/>
    </row>
    <row r="661151" spans="101:101">
      <c r="CW661151" s="2195"/>
    </row>
    <row r="661175" spans="101:101">
      <c r="CW661175" s="2210"/>
    </row>
    <row r="661176" spans="101:101">
      <c r="CW661176" s="2195"/>
    </row>
    <row r="661200" spans="101:101">
      <c r="CW661200" s="2210"/>
    </row>
    <row r="661201" spans="101:101">
      <c r="CW661201" s="2195"/>
    </row>
    <row r="661225" spans="101:101">
      <c r="CW661225" s="2210"/>
    </row>
    <row r="661226" spans="101:101">
      <c r="CW661226" s="2195"/>
    </row>
    <row r="661250" spans="101:101">
      <c r="CW661250" s="2210"/>
    </row>
    <row r="661251" spans="101:101">
      <c r="CW661251" s="2195"/>
    </row>
    <row r="661275" spans="101:101">
      <c r="CW661275" s="2210"/>
    </row>
    <row r="661276" spans="101:101">
      <c r="CW661276" s="2195"/>
    </row>
    <row r="661300" spans="101:101">
      <c r="CW661300" s="2210"/>
    </row>
    <row r="661301" spans="101:101">
      <c r="CW661301" s="2195"/>
    </row>
    <row r="661325" spans="101:101">
      <c r="CW661325" s="2210"/>
    </row>
    <row r="661326" spans="101:101">
      <c r="CW661326" s="2195"/>
    </row>
    <row r="661350" spans="101:101">
      <c r="CW661350" s="2210"/>
    </row>
    <row r="661351" spans="101:101">
      <c r="CW661351" s="2195"/>
    </row>
    <row r="661375" spans="101:101">
      <c r="CW661375" s="2210"/>
    </row>
    <row r="661376" spans="101:101">
      <c r="CW661376" s="2195"/>
    </row>
    <row r="661400" spans="101:101">
      <c r="CW661400" s="2210"/>
    </row>
    <row r="661401" spans="101:101">
      <c r="CW661401" s="2195"/>
    </row>
    <row r="661425" spans="101:101">
      <c r="CW661425" s="2210"/>
    </row>
    <row r="661426" spans="101:101">
      <c r="CW661426" s="2195"/>
    </row>
    <row r="661450" spans="101:101">
      <c r="CW661450" s="2210"/>
    </row>
    <row r="661451" spans="101:101">
      <c r="CW661451" s="2195"/>
    </row>
    <row r="661475" spans="101:101">
      <c r="CW661475" s="2210"/>
    </row>
    <row r="661476" spans="101:101">
      <c r="CW661476" s="2195"/>
    </row>
    <row r="661500" spans="101:101">
      <c r="CW661500" s="2210"/>
    </row>
    <row r="661501" spans="101:101">
      <c r="CW661501" s="2195"/>
    </row>
    <row r="661525" spans="101:101">
      <c r="CW661525" s="2210"/>
    </row>
    <row r="661526" spans="101:101">
      <c r="CW661526" s="2195"/>
    </row>
    <row r="661550" spans="101:101">
      <c r="CW661550" s="2210"/>
    </row>
    <row r="661551" spans="101:101">
      <c r="CW661551" s="2195"/>
    </row>
    <row r="661575" spans="101:101">
      <c r="CW661575" s="2210"/>
    </row>
    <row r="661576" spans="101:101">
      <c r="CW661576" s="2195"/>
    </row>
    <row r="661600" spans="101:101">
      <c r="CW661600" s="2210"/>
    </row>
    <row r="661601" spans="101:101">
      <c r="CW661601" s="2195"/>
    </row>
    <row r="661625" spans="101:101">
      <c r="CW661625" s="2210"/>
    </row>
    <row r="661626" spans="101:101">
      <c r="CW661626" s="2195"/>
    </row>
    <row r="661650" spans="101:101">
      <c r="CW661650" s="2210"/>
    </row>
    <row r="661651" spans="101:101">
      <c r="CW661651" s="2195"/>
    </row>
    <row r="661675" spans="101:101">
      <c r="CW661675" s="2210"/>
    </row>
    <row r="661676" spans="101:101">
      <c r="CW661676" s="2195"/>
    </row>
    <row r="661700" spans="101:101">
      <c r="CW661700" s="2210"/>
    </row>
    <row r="661701" spans="101:101">
      <c r="CW661701" s="2195"/>
    </row>
    <row r="661725" spans="101:101">
      <c r="CW661725" s="2210"/>
    </row>
    <row r="661726" spans="101:101">
      <c r="CW661726" s="2195"/>
    </row>
    <row r="661750" spans="101:101">
      <c r="CW661750" s="2210"/>
    </row>
    <row r="661751" spans="101:101">
      <c r="CW661751" s="2195"/>
    </row>
    <row r="661775" spans="101:101">
      <c r="CW661775" s="2210"/>
    </row>
    <row r="661776" spans="101:101">
      <c r="CW661776" s="2195"/>
    </row>
    <row r="661800" spans="101:101">
      <c r="CW661800" s="2210"/>
    </row>
    <row r="661801" spans="101:101">
      <c r="CW661801" s="2195"/>
    </row>
    <row r="661825" spans="101:101">
      <c r="CW661825" s="2210"/>
    </row>
    <row r="661826" spans="101:101">
      <c r="CW661826" s="2195"/>
    </row>
    <row r="661850" spans="101:101">
      <c r="CW661850" s="2210"/>
    </row>
    <row r="661851" spans="101:101">
      <c r="CW661851" s="2195"/>
    </row>
    <row r="661875" spans="101:101">
      <c r="CW661875" s="2210"/>
    </row>
    <row r="661876" spans="101:101">
      <c r="CW661876" s="2195"/>
    </row>
    <row r="661900" spans="101:101">
      <c r="CW661900" s="2210"/>
    </row>
    <row r="661901" spans="101:101">
      <c r="CW661901" s="2195"/>
    </row>
    <row r="661925" spans="101:101">
      <c r="CW661925" s="2210"/>
    </row>
    <row r="661926" spans="101:101">
      <c r="CW661926" s="2195"/>
    </row>
    <row r="661950" spans="101:101">
      <c r="CW661950" s="2210"/>
    </row>
    <row r="661951" spans="101:101">
      <c r="CW661951" s="2195"/>
    </row>
    <row r="661975" spans="101:101">
      <c r="CW661975" s="2210"/>
    </row>
    <row r="661976" spans="101:101">
      <c r="CW661976" s="2195"/>
    </row>
    <row r="662000" spans="101:101">
      <c r="CW662000" s="2210"/>
    </row>
    <row r="662001" spans="101:101">
      <c r="CW662001" s="2195"/>
    </row>
    <row r="662025" spans="101:101">
      <c r="CW662025" s="2210"/>
    </row>
    <row r="662026" spans="101:101">
      <c r="CW662026" s="2195"/>
    </row>
    <row r="662050" spans="101:101">
      <c r="CW662050" s="2210"/>
    </row>
    <row r="662051" spans="101:101">
      <c r="CW662051" s="2195"/>
    </row>
    <row r="662075" spans="101:101">
      <c r="CW662075" s="2210"/>
    </row>
    <row r="662076" spans="101:101">
      <c r="CW662076" s="2195"/>
    </row>
    <row r="662100" spans="101:101">
      <c r="CW662100" s="2210"/>
    </row>
    <row r="662101" spans="101:101">
      <c r="CW662101" s="2195"/>
    </row>
    <row r="662125" spans="101:101">
      <c r="CW662125" s="2210"/>
    </row>
    <row r="662126" spans="101:101">
      <c r="CW662126" s="2195"/>
    </row>
    <row r="662150" spans="101:101">
      <c r="CW662150" s="2210"/>
    </row>
    <row r="662151" spans="101:101">
      <c r="CW662151" s="2195"/>
    </row>
    <row r="662175" spans="101:101">
      <c r="CW662175" s="2210"/>
    </row>
    <row r="662176" spans="101:101">
      <c r="CW662176" s="2195"/>
    </row>
    <row r="662200" spans="101:101">
      <c r="CW662200" s="2210"/>
    </row>
    <row r="662201" spans="101:101">
      <c r="CW662201" s="2195"/>
    </row>
    <row r="662225" spans="101:101">
      <c r="CW662225" s="2210"/>
    </row>
    <row r="662226" spans="101:101">
      <c r="CW662226" s="2195"/>
    </row>
    <row r="662250" spans="101:101">
      <c r="CW662250" s="2210"/>
    </row>
    <row r="662251" spans="101:101">
      <c r="CW662251" s="2195"/>
    </row>
    <row r="662275" spans="101:101">
      <c r="CW662275" s="2210"/>
    </row>
    <row r="662276" spans="101:101">
      <c r="CW662276" s="2195"/>
    </row>
    <row r="662300" spans="101:101">
      <c r="CW662300" s="2210"/>
    </row>
    <row r="662301" spans="101:101">
      <c r="CW662301" s="2195"/>
    </row>
    <row r="662325" spans="101:101">
      <c r="CW662325" s="2210"/>
    </row>
    <row r="662326" spans="101:101">
      <c r="CW662326" s="2195"/>
    </row>
    <row r="662350" spans="101:101">
      <c r="CW662350" s="2210"/>
    </row>
    <row r="662351" spans="101:101">
      <c r="CW662351" s="2195"/>
    </row>
    <row r="662375" spans="101:101">
      <c r="CW662375" s="2210"/>
    </row>
    <row r="662376" spans="101:101">
      <c r="CW662376" s="2195"/>
    </row>
    <row r="662400" spans="101:101">
      <c r="CW662400" s="2210"/>
    </row>
    <row r="662401" spans="101:101">
      <c r="CW662401" s="2195"/>
    </row>
    <row r="662425" spans="101:101">
      <c r="CW662425" s="2210"/>
    </row>
    <row r="662426" spans="101:101">
      <c r="CW662426" s="2195"/>
    </row>
    <row r="662450" spans="101:101">
      <c r="CW662450" s="2210"/>
    </row>
    <row r="662451" spans="101:101">
      <c r="CW662451" s="2195"/>
    </row>
    <row r="662475" spans="101:101">
      <c r="CW662475" s="2210"/>
    </row>
    <row r="662476" spans="101:101">
      <c r="CW662476" s="2195"/>
    </row>
    <row r="662500" spans="101:101">
      <c r="CW662500" s="2210"/>
    </row>
    <row r="662501" spans="101:101">
      <c r="CW662501" s="2195"/>
    </row>
    <row r="662525" spans="101:101">
      <c r="CW662525" s="2210"/>
    </row>
    <row r="662526" spans="101:101">
      <c r="CW662526" s="2195"/>
    </row>
    <row r="662550" spans="101:101">
      <c r="CW662550" s="2210"/>
    </row>
    <row r="662551" spans="101:101">
      <c r="CW662551" s="2195"/>
    </row>
    <row r="662575" spans="101:101">
      <c r="CW662575" s="2210"/>
    </row>
    <row r="662576" spans="101:101">
      <c r="CW662576" s="2195"/>
    </row>
    <row r="662600" spans="101:101">
      <c r="CW662600" s="2210"/>
    </row>
    <row r="662601" spans="101:101">
      <c r="CW662601" s="2195"/>
    </row>
    <row r="662625" spans="101:101">
      <c r="CW662625" s="2210"/>
    </row>
    <row r="662626" spans="101:101">
      <c r="CW662626" s="2195"/>
    </row>
    <row r="662650" spans="101:101">
      <c r="CW662650" s="2210"/>
    </row>
    <row r="662651" spans="101:101">
      <c r="CW662651" s="2195"/>
    </row>
    <row r="662675" spans="101:101">
      <c r="CW662675" s="2210"/>
    </row>
    <row r="662676" spans="101:101">
      <c r="CW662676" s="2195"/>
    </row>
    <row r="662700" spans="101:101">
      <c r="CW662700" s="2210"/>
    </row>
    <row r="662701" spans="101:101">
      <c r="CW662701" s="2195"/>
    </row>
    <row r="662725" spans="101:101">
      <c r="CW662725" s="2210"/>
    </row>
    <row r="662726" spans="101:101">
      <c r="CW662726" s="2195"/>
    </row>
    <row r="662750" spans="101:101">
      <c r="CW662750" s="2210"/>
    </row>
    <row r="662751" spans="101:101">
      <c r="CW662751" s="2195"/>
    </row>
    <row r="662775" spans="101:101">
      <c r="CW662775" s="2210"/>
    </row>
    <row r="662776" spans="101:101">
      <c r="CW662776" s="2195"/>
    </row>
    <row r="662800" spans="101:101">
      <c r="CW662800" s="2210"/>
    </row>
    <row r="662801" spans="101:101">
      <c r="CW662801" s="2195"/>
    </row>
    <row r="662825" spans="101:101">
      <c r="CW662825" s="2210"/>
    </row>
    <row r="662826" spans="101:101">
      <c r="CW662826" s="2195"/>
    </row>
    <row r="662850" spans="101:101">
      <c r="CW662850" s="2210"/>
    </row>
    <row r="662851" spans="101:101">
      <c r="CW662851" s="2195"/>
    </row>
    <row r="662875" spans="101:101">
      <c r="CW662875" s="2210"/>
    </row>
    <row r="662876" spans="101:101">
      <c r="CW662876" s="2195"/>
    </row>
    <row r="662900" spans="101:101">
      <c r="CW662900" s="2210"/>
    </row>
    <row r="662901" spans="101:101">
      <c r="CW662901" s="2195"/>
    </row>
    <row r="662925" spans="101:101">
      <c r="CW662925" s="2210"/>
    </row>
    <row r="662926" spans="101:101">
      <c r="CW662926" s="2195"/>
    </row>
    <row r="662950" spans="101:101">
      <c r="CW662950" s="2210"/>
    </row>
    <row r="662951" spans="101:101">
      <c r="CW662951" s="2195"/>
    </row>
    <row r="662975" spans="101:101">
      <c r="CW662975" s="2210"/>
    </row>
    <row r="662976" spans="101:101">
      <c r="CW662976" s="2195"/>
    </row>
    <row r="663000" spans="101:101">
      <c r="CW663000" s="2210"/>
    </row>
    <row r="663001" spans="101:101">
      <c r="CW663001" s="2195"/>
    </row>
    <row r="663025" spans="101:101">
      <c r="CW663025" s="2210"/>
    </row>
    <row r="663026" spans="101:101">
      <c r="CW663026" s="2195"/>
    </row>
    <row r="663050" spans="101:101">
      <c r="CW663050" s="2210"/>
    </row>
    <row r="663051" spans="101:101">
      <c r="CW663051" s="2195"/>
    </row>
    <row r="663075" spans="101:101">
      <c r="CW663075" s="2210"/>
    </row>
    <row r="663076" spans="101:101">
      <c r="CW663076" s="2195"/>
    </row>
    <row r="663100" spans="101:101">
      <c r="CW663100" s="2210"/>
    </row>
    <row r="663101" spans="101:101">
      <c r="CW663101" s="2195"/>
    </row>
    <row r="663125" spans="101:101">
      <c r="CW663125" s="2210"/>
    </row>
    <row r="663126" spans="101:101">
      <c r="CW663126" s="2195"/>
    </row>
    <row r="663150" spans="101:101">
      <c r="CW663150" s="2210"/>
    </row>
    <row r="663151" spans="101:101">
      <c r="CW663151" s="2195"/>
    </row>
    <row r="663175" spans="101:101">
      <c r="CW663175" s="2210"/>
    </row>
    <row r="663176" spans="101:101">
      <c r="CW663176" s="2195"/>
    </row>
    <row r="663200" spans="101:101">
      <c r="CW663200" s="2210"/>
    </row>
    <row r="663201" spans="101:101">
      <c r="CW663201" s="2195"/>
    </row>
    <row r="663225" spans="101:101">
      <c r="CW663225" s="2210"/>
    </row>
    <row r="663226" spans="101:101">
      <c r="CW663226" s="2195"/>
    </row>
    <row r="663250" spans="101:101">
      <c r="CW663250" s="2210"/>
    </row>
    <row r="663251" spans="101:101">
      <c r="CW663251" s="2195"/>
    </row>
    <row r="663275" spans="101:101">
      <c r="CW663275" s="2210"/>
    </row>
    <row r="663276" spans="101:101">
      <c r="CW663276" s="2195"/>
    </row>
    <row r="663300" spans="101:101">
      <c r="CW663300" s="2210"/>
    </row>
    <row r="663301" spans="101:101">
      <c r="CW663301" s="2195"/>
    </row>
    <row r="663325" spans="101:101">
      <c r="CW663325" s="2210"/>
    </row>
    <row r="663326" spans="101:101">
      <c r="CW663326" s="2195"/>
    </row>
    <row r="663350" spans="101:101">
      <c r="CW663350" s="2210"/>
    </row>
    <row r="663351" spans="101:101">
      <c r="CW663351" s="2195"/>
    </row>
    <row r="663375" spans="101:101">
      <c r="CW663375" s="2210"/>
    </row>
    <row r="663376" spans="101:101">
      <c r="CW663376" s="2195"/>
    </row>
    <row r="663400" spans="101:101">
      <c r="CW663400" s="2210"/>
    </row>
    <row r="663401" spans="101:101">
      <c r="CW663401" s="2195"/>
    </row>
    <row r="663425" spans="101:101">
      <c r="CW663425" s="2210"/>
    </row>
    <row r="663426" spans="101:101">
      <c r="CW663426" s="2195"/>
    </row>
    <row r="663450" spans="101:101">
      <c r="CW663450" s="2210"/>
    </row>
    <row r="663451" spans="101:101">
      <c r="CW663451" s="2195"/>
    </row>
    <row r="663475" spans="101:101">
      <c r="CW663475" s="2210"/>
    </row>
    <row r="663476" spans="101:101">
      <c r="CW663476" s="2195"/>
    </row>
    <row r="663500" spans="101:101">
      <c r="CW663500" s="2210"/>
    </row>
    <row r="663501" spans="101:101">
      <c r="CW663501" s="2195"/>
    </row>
    <row r="663525" spans="101:101">
      <c r="CW663525" s="2210"/>
    </row>
    <row r="663526" spans="101:101">
      <c r="CW663526" s="2195"/>
    </row>
    <row r="663550" spans="101:101">
      <c r="CW663550" s="2210"/>
    </row>
    <row r="663551" spans="101:101">
      <c r="CW663551" s="2195"/>
    </row>
    <row r="663575" spans="101:101">
      <c r="CW663575" s="2210"/>
    </row>
    <row r="663576" spans="101:101">
      <c r="CW663576" s="2195"/>
    </row>
    <row r="663600" spans="101:101">
      <c r="CW663600" s="2210"/>
    </row>
    <row r="663601" spans="101:101">
      <c r="CW663601" s="2195"/>
    </row>
    <row r="663625" spans="101:101">
      <c r="CW663625" s="2210"/>
    </row>
    <row r="663626" spans="101:101">
      <c r="CW663626" s="2195"/>
    </row>
    <row r="663650" spans="101:101">
      <c r="CW663650" s="2210"/>
    </row>
    <row r="663651" spans="101:101">
      <c r="CW663651" s="2195"/>
    </row>
    <row r="663675" spans="101:101">
      <c r="CW663675" s="2210"/>
    </row>
    <row r="663676" spans="101:101">
      <c r="CW663676" s="2195"/>
    </row>
    <row r="663700" spans="101:101">
      <c r="CW663700" s="2210"/>
    </row>
    <row r="663701" spans="101:101">
      <c r="CW663701" s="2195"/>
    </row>
    <row r="663725" spans="101:101">
      <c r="CW663725" s="2210"/>
    </row>
    <row r="663726" spans="101:101">
      <c r="CW663726" s="2195"/>
    </row>
    <row r="663750" spans="101:101">
      <c r="CW663750" s="2210"/>
    </row>
    <row r="663751" spans="101:101">
      <c r="CW663751" s="2195"/>
    </row>
    <row r="663775" spans="101:101">
      <c r="CW663775" s="2210"/>
    </row>
    <row r="663776" spans="101:101">
      <c r="CW663776" s="2195"/>
    </row>
    <row r="663800" spans="101:101">
      <c r="CW663800" s="2210"/>
    </row>
    <row r="663801" spans="101:101">
      <c r="CW663801" s="2195"/>
    </row>
    <row r="663825" spans="101:101">
      <c r="CW663825" s="2210"/>
    </row>
    <row r="663826" spans="101:101">
      <c r="CW663826" s="2195"/>
    </row>
    <row r="663850" spans="101:101">
      <c r="CW663850" s="2210"/>
    </row>
    <row r="663851" spans="101:101">
      <c r="CW663851" s="2195"/>
    </row>
    <row r="663875" spans="101:101">
      <c r="CW663875" s="2210"/>
    </row>
    <row r="663876" spans="101:101">
      <c r="CW663876" s="2195"/>
    </row>
    <row r="663900" spans="101:101">
      <c r="CW663900" s="2210"/>
    </row>
    <row r="663901" spans="101:101">
      <c r="CW663901" s="2195"/>
    </row>
    <row r="663925" spans="101:101">
      <c r="CW663925" s="2210"/>
    </row>
    <row r="663926" spans="101:101">
      <c r="CW663926" s="2195"/>
    </row>
    <row r="663950" spans="101:101">
      <c r="CW663950" s="2210"/>
    </row>
    <row r="663951" spans="101:101">
      <c r="CW663951" s="2195"/>
    </row>
    <row r="663975" spans="101:101">
      <c r="CW663975" s="2210"/>
    </row>
    <row r="663976" spans="101:101">
      <c r="CW663976" s="2195"/>
    </row>
    <row r="664000" spans="101:101">
      <c r="CW664000" s="2210"/>
    </row>
    <row r="664001" spans="101:101">
      <c r="CW664001" s="2195"/>
    </row>
    <row r="664025" spans="101:101">
      <c r="CW664025" s="2210"/>
    </row>
    <row r="664026" spans="101:101">
      <c r="CW664026" s="2195"/>
    </row>
    <row r="664050" spans="101:101">
      <c r="CW664050" s="2210"/>
    </row>
    <row r="664051" spans="101:101">
      <c r="CW664051" s="2195"/>
    </row>
    <row r="664075" spans="101:101">
      <c r="CW664075" s="2210"/>
    </row>
    <row r="664076" spans="101:101">
      <c r="CW664076" s="2195"/>
    </row>
    <row r="664100" spans="101:101">
      <c r="CW664100" s="2210"/>
    </row>
    <row r="664101" spans="101:101">
      <c r="CW664101" s="2195"/>
    </row>
    <row r="664125" spans="101:101">
      <c r="CW664125" s="2210"/>
    </row>
    <row r="664126" spans="101:101">
      <c r="CW664126" s="2195"/>
    </row>
    <row r="664150" spans="101:101">
      <c r="CW664150" s="2210"/>
    </row>
    <row r="664151" spans="101:101">
      <c r="CW664151" s="2195"/>
    </row>
    <row r="664175" spans="101:101">
      <c r="CW664175" s="2210"/>
    </row>
    <row r="664176" spans="101:101">
      <c r="CW664176" s="2195"/>
    </row>
    <row r="664200" spans="101:101">
      <c r="CW664200" s="2210"/>
    </row>
    <row r="664201" spans="101:101">
      <c r="CW664201" s="2195"/>
    </row>
    <row r="664225" spans="101:101">
      <c r="CW664225" s="2210"/>
    </row>
    <row r="664226" spans="101:101">
      <c r="CW664226" s="2195"/>
    </row>
    <row r="664250" spans="101:101">
      <c r="CW664250" s="2210"/>
    </row>
    <row r="664251" spans="101:101">
      <c r="CW664251" s="2195"/>
    </row>
    <row r="664275" spans="101:101">
      <c r="CW664275" s="2210"/>
    </row>
    <row r="664276" spans="101:101">
      <c r="CW664276" s="2195"/>
    </row>
    <row r="664300" spans="101:101">
      <c r="CW664300" s="2210"/>
    </row>
    <row r="664301" spans="101:101">
      <c r="CW664301" s="2195"/>
    </row>
    <row r="664325" spans="101:101">
      <c r="CW664325" s="2210"/>
    </row>
    <row r="664326" spans="101:101">
      <c r="CW664326" s="2195"/>
    </row>
    <row r="664350" spans="101:101">
      <c r="CW664350" s="2210"/>
    </row>
    <row r="664351" spans="101:101">
      <c r="CW664351" s="2195"/>
    </row>
    <row r="664375" spans="101:101">
      <c r="CW664375" s="2210"/>
    </row>
    <row r="664376" spans="101:101">
      <c r="CW664376" s="2195"/>
    </row>
    <row r="664400" spans="101:101">
      <c r="CW664400" s="2210"/>
    </row>
    <row r="664401" spans="101:101">
      <c r="CW664401" s="2195"/>
    </row>
    <row r="664425" spans="101:101">
      <c r="CW664425" s="2210"/>
    </row>
    <row r="664426" spans="101:101">
      <c r="CW664426" s="2195"/>
    </row>
    <row r="664450" spans="101:101">
      <c r="CW664450" s="2210"/>
    </row>
    <row r="664451" spans="101:101">
      <c r="CW664451" s="2195"/>
    </row>
    <row r="664475" spans="101:101">
      <c r="CW664475" s="2210"/>
    </row>
    <row r="664476" spans="101:101">
      <c r="CW664476" s="2195"/>
    </row>
    <row r="664500" spans="101:101">
      <c r="CW664500" s="2210"/>
    </row>
    <row r="664501" spans="101:101">
      <c r="CW664501" s="2195"/>
    </row>
    <row r="664525" spans="101:101">
      <c r="CW664525" s="2210"/>
    </row>
    <row r="664526" spans="101:101">
      <c r="CW664526" s="2195"/>
    </row>
    <row r="664550" spans="101:101">
      <c r="CW664550" s="2210"/>
    </row>
    <row r="664551" spans="101:101">
      <c r="CW664551" s="2195"/>
    </row>
    <row r="664575" spans="101:101">
      <c r="CW664575" s="2210"/>
    </row>
    <row r="664576" spans="101:101">
      <c r="CW664576" s="2195"/>
    </row>
    <row r="664600" spans="101:101">
      <c r="CW664600" s="2210"/>
    </row>
    <row r="664601" spans="101:101">
      <c r="CW664601" s="2195"/>
    </row>
    <row r="664625" spans="101:101">
      <c r="CW664625" s="2210"/>
    </row>
    <row r="664626" spans="101:101">
      <c r="CW664626" s="2195"/>
    </row>
    <row r="664650" spans="101:101">
      <c r="CW664650" s="2210"/>
    </row>
    <row r="664651" spans="101:101">
      <c r="CW664651" s="2195"/>
    </row>
    <row r="664675" spans="101:101">
      <c r="CW664675" s="2210"/>
    </row>
    <row r="664676" spans="101:101">
      <c r="CW664676" s="2195"/>
    </row>
    <row r="664700" spans="101:101">
      <c r="CW664700" s="2210"/>
    </row>
    <row r="664701" spans="101:101">
      <c r="CW664701" s="2195"/>
    </row>
    <row r="664725" spans="101:101">
      <c r="CW664725" s="2210"/>
    </row>
    <row r="664726" spans="101:101">
      <c r="CW664726" s="2195"/>
    </row>
    <row r="664750" spans="101:101">
      <c r="CW664750" s="2210"/>
    </row>
    <row r="664751" spans="101:101">
      <c r="CW664751" s="2195"/>
    </row>
    <row r="664775" spans="101:101">
      <c r="CW664775" s="2210"/>
    </row>
    <row r="664776" spans="101:101">
      <c r="CW664776" s="2195"/>
    </row>
    <row r="664800" spans="101:101">
      <c r="CW664800" s="2210"/>
    </row>
    <row r="664801" spans="101:101">
      <c r="CW664801" s="2195"/>
    </row>
    <row r="664825" spans="101:101">
      <c r="CW664825" s="2210"/>
    </row>
    <row r="664826" spans="101:101">
      <c r="CW664826" s="2195"/>
    </row>
    <row r="664850" spans="101:101">
      <c r="CW664850" s="2210"/>
    </row>
    <row r="664851" spans="101:101">
      <c r="CW664851" s="2195"/>
    </row>
    <row r="664875" spans="101:101">
      <c r="CW664875" s="2210"/>
    </row>
    <row r="664876" spans="101:101">
      <c r="CW664876" s="2195"/>
    </row>
    <row r="664900" spans="101:101">
      <c r="CW664900" s="2210"/>
    </row>
    <row r="664901" spans="101:101">
      <c r="CW664901" s="2195"/>
    </row>
    <row r="664925" spans="101:101">
      <c r="CW664925" s="2210"/>
    </row>
    <row r="664926" spans="101:101">
      <c r="CW664926" s="2195"/>
    </row>
    <row r="664950" spans="101:101">
      <c r="CW664950" s="2210"/>
    </row>
    <row r="664951" spans="101:101">
      <c r="CW664951" s="2195"/>
    </row>
    <row r="664975" spans="101:101">
      <c r="CW664975" s="2210"/>
    </row>
    <row r="664976" spans="101:101">
      <c r="CW664976" s="2195"/>
    </row>
    <row r="665000" spans="101:101">
      <c r="CW665000" s="2210"/>
    </row>
    <row r="665001" spans="101:101">
      <c r="CW665001" s="2195"/>
    </row>
    <row r="665025" spans="101:101">
      <c r="CW665025" s="2210"/>
    </row>
    <row r="665026" spans="101:101">
      <c r="CW665026" s="2195"/>
    </row>
    <row r="665050" spans="101:101">
      <c r="CW665050" s="2210"/>
    </row>
    <row r="665051" spans="101:101">
      <c r="CW665051" s="2195"/>
    </row>
    <row r="665075" spans="101:101">
      <c r="CW665075" s="2210"/>
    </row>
    <row r="665076" spans="101:101">
      <c r="CW665076" s="2195"/>
    </row>
    <row r="665100" spans="101:101">
      <c r="CW665100" s="2210"/>
    </row>
    <row r="665101" spans="101:101">
      <c r="CW665101" s="2195"/>
    </row>
    <row r="665125" spans="101:101">
      <c r="CW665125" s="2210"/>
    </row>
    <row r="665126" spans="101:101">
      <c r="CW665126" s="2195"/>
    </row>
    <row r="665150" spans="101:101">
      <c r="CW665150" s="2210"/>
    </row>
    <row r="665151" spans="101:101">
      <c r="CW665151" s="2195"/>
    </row>
    <row r="665175" spans="101:101">
      <c r="CW665175" s="2210"/>
    </row>
    <row r="665176" spans="101:101">
      <c r="CW665176" s="2195"/>
    </row>
    <row r="665200" spans="101:101">
      <c r="CW665200" s="2210"/>
    </row>
    <row r="665201" spans="101:101">
      <c r="CW665201" s="2195"/>
    </row>
    <row r="665225" spans="101:101">
      <c r="CW665225" s="2210"/>
    </row>
    <row r="665226" spans="101:101">
      <c r="CW665226" s="2195"/>
    </row>
    <row r="665250" spans="101:101">
      <c r="CW665250" s="2210"/>
    </row>
    <row r="665251" spans="101:101">
      <c r="CW665251" s="2195"/>
    </row>
    <row r="665275" spans="101:101">
      <c r="CW665275" s="2210"/>
    </row>
    <row r="665276" spans="101:101">
      <c r="CW665276" s="2195"/>
    </row>
    <row r="665300" spans="101:101">
      <c r="CW665300" s="2210"/>
    </row>
    <row r="665301" spans="101:101">
      <c r="CW665301" s="2195"/>
    </row>
    <row r="665325" spans="101:101">
      <c r="CW665325" s="2210"/>
    </row>
    <row r="665326" spans="101:101">
      <c r="CW665326" s="2195"/>
    </row>
    <row r="665350" spans="101:101">
      <c r="CW665350" s="2210"/>
    </row>
    <row r="665351" spans="101:101">
      <c r="CW665351" s="2195"/>
    </row>
    <row r="665375" spans="101:101">
      <c r="CW665375" s="2210"/>
    </row>
    <row r="665376" spans="101:101">
      <c r="CW665376" s="2195"/>
    </row>
    <row r="665400" spans="101:101">
      <c r="CW665400" s="2210"/>
    </row>
    <row r="665401" spans="101:101">
      <c r="CW665401" s="2195"/>
    </row>
    <row r="665425" spans="101:101">
      <c r="CW665425" s="2210"/>
    </row>
    <row r="665426" spans="101:101">
      <c r="CW665426" s="2195"/>
    </row>
    <row r="665450" spans="101:101">
      <c r="CW665450" s="2210"/>
    </row>
    <row r="665451" spans="101:101">
      <c r="CW665451" s="2195"/>
    </row>
    <row r="665475" spans="101:101">
      <c r="CW665475" s="2210"/>
    </row>
    <row r="665476" spans="101:101">
      <c r="CW665476" s="2195"/>
    </row>
    <row r="665500" spans="101:101">
      <c r="CW665500" s="2210"/>
    </row>
    <row r="665501" spans="101:101">
      <c r="CW665501" s="2195"/>
    </row>
    <row r="665525" spans="101:101">
      <c r="CW665525" s="2210"/>
    </row>
    <row r="665526" spans="101:101">
      <c r="CW665526" s="2195"/>
    </row>
    <row r="665550" spans="101:101">
      <c r="CW665550" s="2210"/>
    </row>
    <row r="665551" spans="101:101">
      <c r="CW665551" s="2195"/>
    </row>
    <row r="665575" spans="101:101">
      <c r="CW665575" s="2210"/>
    </row>
    <row r="665576" spans="101:101">
      <c r="CW665576" s="2195"/>
    </row>
    <row r="665600" spans="101:101">
      <c r="CW665600" s="2210"/>
    </row>
    <row r="665601" spans="101:101">
      <c r="CW665601" s="2195"/>
    </row>
    <row r="665625" spans="101:101">
      <c r="CW665625" s="2210"/>
    </row>
    <row r="665626" spans="101:101">
      <c r="CW665626" s="2195"/>
    </row>
    <row r="665650" spans="101:101">
      <c r="CW665650" s="2210"/>
    </row>
    <row r="665651" spans="101:101">
      <c r="CW665651" s="2195"/>
    </row>
    <row r="665675" spans="101:101">
      <c r="CW665675" s="2210"/>
    </row>
    <row r="665676" spans="101:101">
      <c r="CW665676" s="2195"/>
    </row>
    <row r="665700" spans="101:101">
      <c r="CW665700" s="2210"/>
    </row>
    <row r="665701" spans="101:101">
      <c r="CW665701" s="2195"/>
    </row>
    <row r="665725" spans="101:101">
      <c r="CW665725" s="2210"/>
    </row>
    <row r="665726" spans="101:101">
      <c r="CW665726" s="2195"/>
    </row>
    <row r="665750" spans="101:101">
      <c r="CW665750" s="2210"/>
    </row>
    <row r="665751" spans="101:101">
      <c r="CW665751" s="2195"/>
    </row>
    <row r="665775" spans="101:101">
      <c r="CW665775" s="2210"/>
    </row>
    <row r="665776" spans="101:101">
      <c r="CW665776" s="2195"/>
    </row>
    <row r="665800" spans="101:101">
      <c r="CW665800" s="2210"/>
    </row>
    <row r="665801" spans="101:101">
      <c r="CW665801" s="2195"/>
    </row>
    <row r="665825" spans="101:101">
      <c r="CW665825" s="2210"/>
    </row>
    <row r="665826" spans="101:101">
      <c r="CW665826" s="2195"/>
    </row>
    <row r="665850" spans="101:101">
      <c r="CW665850" s="2210"/>
    </row>
    <row r="665851" spans="101:101">
      <c r="CW665851" s="2195"/>
    </row>
    <row r="665875" spans="101:101">
      <c r="CW665875" s="2210"/>
    </row>
    <row r="665876" spans="101:101">
      <c r="CW665876" s="2195"/>
    </row>
    <row r="665900" spans="101:101">
      <c r="CW665900" s="2210"/>
    </row>
    <row r="665901" spans="101:101">
      <c r="CW665901" s="2195"/>
    </row>
    <row r="665925" spans="101:101">
      <c r="CW665925" s="2210"/>
    </row>
    <row r="665926" spans="101:101">
      <c r="CW665926" s="2195"/>
    </row>
    <row r="665950" spans="101:101">
      <c r="CW665950" s="2210"/>
    </row>
    <row r="665951" spans="101:101">
      <c r="CW665951" s="2195"/>
    </row>
    <row r="665975" spans="101:101">
      <c r="CW665975" s="2210"/>
    </row>
    <row r="665976" spans="101:101">
      <c r="CW665976" s="2195"/>
    </row>
    <row r="666000" spans="101:101">
      <c r="CW666000" s="2210"/>
    </row>
    <row r="666001" spans="101:101">
      <c r="CW666001" s="2195"/>
    </row>
    <row r="666025" spans="101:101">
      <c r="CW666025" s="2210"/>
    </row>
    <row r="666026" spans="101:101">
      <c r="CW666026" s="2195"/>
    </row>
    <row r="666050" spans="101:101">
      <c r="CW666050" s="2210"/>
    </row>
    <row r="666051" spans="101:101">
      <c r="CW666051" s="2195"/>
    </row>
    <row r="666075" spans="101:101">
      <c r="CW666075" s="2210"/>
    </row>
    <row r="666076" spans="101:101">
      <c r="CW666076" s="2195"/>
    </row>
    <row r="666100" spans="101:101">
      <c r="CW666100" s="2210"/>
    </row>
    <row r="666101" spans="101:101">
      <c r="CW666101" s="2195"/>
    </row>
    <row r="666125" spans="101:101">
      <c r="CW666125" s="2210"/>
    </row>
    <row r="666126" spans="101:101">
      <c r="CW666126" s="2195"/>
    </row>
    <row r="666150" spans="101:101">
      <c r="CW666150" s="2210"/>
    </row>
    <row r="666151" spans="101:101">
      <c r="CW666151" s="2195"/>
    </row>
    <row r="666175" spans="101:101">
      <c r="CW666175" s="2210"/>
    </row>
    <row r="666176" spans="101:101">
      <c r="CW666176" s="2195"/>
    </row>
    <row r="666200" spans="101:101">
      <c r="CW666200" s="2210"/>
    </row>
    <row r="666201" spans="101:101">
      <c r="CW666201" s="2195"/>
    </row>
    <row r="666225" spans="101:101">
      <c r="CW666225" s="2210"/>
    </row>
    <row r="666226" spans="101:101">
      <c r="CW666226" s="2195"/>
    </row>
    <row r="666250" spans="101:101">
      <c r="CW666250" s="2210"/>
    </row>
    <row r="666251" spans="101:101">
      <c r="CW666251" s="2195"/>
    </row>
    <row r="666275" spans="101:101">
      <c r="CW666275" s="2210"/>
    </row>
    <row r="666276" spans="101:101">
      <c r="CW666276" s="2195"/>
    </row>
    <row r="666300" spans="101:101">
      <c r="CW666300" s="2210"/>
    </row>
    <row r="666301" spans="101:101">
      <c r="CW666301" s="2195"/>
    </row>
    <row r="666325" spans="101:101">
      <c r="CW666325" s="2210"/>
    </row>
    <row r="666326" spans="101:101">
      <c r="CW666326" s="2195"/>
    </row>
    <row r="666350" spans="101:101">
      <c r="CW666350" s="2210"/>
    </row>
    <row r="666351" spans="101:101">
      <c r="CW666351" s="2195"/>
    </row>
    <row r="666375" spans="101:101">
      <c r="CW666375" s="2210"/>
    </row>
    <row r="666376" spans="101:101">
      <c r="CW666376" s="2195"/>
    </row>
    <row r="666400" spans="101:101">
      <c r="CW666400" s="2210"/>
    </row>
    <row r="666401" spans="101:101">
      <c r="CW666401" s="2195"/>
    </row>
    <row r="666425" spans="101:101">
      <c r="CW666425" s="2210"/>
    </row>
    <row r="666426" spans="101:101">
      <c r="CW666426" s="2195"/>
    </row>
    <row r="666450" spans="101:101">
      <c r="CW666450" s="2210"/>
    </row>
    <row r="666451" spans="101:101">
      <c r="CW666451" s="2195"/>
    </row>
    <row r="666475" spans="101:101">
      <c r="CW666475" s="2210"/>
    </row>
    <row r="666476" spans="101:101">
      <c r="CW666476" s="2195"/>
    </row>
    <row r="666500" spans="101:101">
      <c r="CW666500" s="2210"/>
    </row>
    <row r="666501" spans="101:101">
      <c r="CW666501" s="2195"/>
    </row>
    <row r="666525" spans="101:101">
      <c r="CW666525" s="2210"/>
    </row>
    <row r="666526" spans="101:101">
      <c r="CW666526" s="2195"/>
    </row>
    <row r="666550" spans="101:101">
      <c r="CW666550" s="2210"/>
    </row>
    <row r="666551" spans="101:101">
      <c r="CW666551" s="2195"/>
    </row>
    <row r="666575" spans="101:101">
      <c r="CW666575" s="2210"/>
    </row>
    <row r="666576" spans="101:101">
      <c r="CW666576" s="2195"/>
    </row>
    <row r="666600" spans="101:101">
      <c r="CW666600" s="2210"/>
    </row>
    <row r="666601" spans="101:101">
      <c r="CW666601" s="2195"/>
    </row>
    <row r="666625" spans="101:101">
      <c r="CW666625" s="2210"/>
    </row>
    <row r="666626" spans="101:101">
      <c r="CW666626" s="2195"/>
    </row>
    <row r="666650" spans="101:101">
      <c r="CW666650" s="2210"/>
    </row>
    <row r="666651" spans="101:101">
      <c r="CW666651" s="2195"/>
    </row>
    <row r="666675" spans="101:101">
      <c r="CW666675" s="2210"/>
    </row>
    <row r="666676" spans="101:101">
      <c r="CW666676" s="2195"/>
    </row>
    <row r="666700" spans="101:101">
      <c r="CW666700" s="2210"/>
    </row>
    <row r="666701" spans="101:101">
      <c r="CW666701" s="2195"/>
    </row>
    <row r="666725" spans="101:101">
      <c r="CW666725" s="2210"/>
    </row>
    <row r="666726" spans="101:101">
      <c r="CW666726" s="2195"/>
    </row>
    <row r="666750" spans="101:101">
      <c r="CW666750" s="2210"/>
    </row>
    <row r="666751" spans="101:101">
      <c r="CW666751" s="2195"/>
    </row>
    <row r="666775" spans="101:101">
      <c r="CW666775" s="2210"/>
    </row>
    <row r="666776" spans="101:101">
      <c r="CW666776" s="2195"/>
    </row>
    <row r="666800" spans="101:101">
      <c r="CW666800" s="2210"/>
    </row>
    <row r="666801" spans="101:101">
      <c r="CW666801" s="2195"/>
    </row>
    <row r="666825" spans="101:101">
      <c r="CW666825" s="2210"/>
    </row>
    <row r="666826" spans="101:101">
      <c r="CW666826" s="2195"/>
    </row>
    <row r="666850" spans="101:101">
      <c r="CW666850" s="2210"/>
    </row>
    <row r="666851" spans="101:101">
      <c r="CW666851" s="2195"/>
    </row>
    <row r="666875" spans="101:101">
      <c r="CW666875" s="2210"/>
    </row>
    <row r="666876" spans="101:101">
      <c r="CW666876" s="2195"/>
    </row>
    <row r="666900" spans="101:101">
      <c r="CW666900" s="2210"/>
    </row>
    <row r="666901" spans="101:101">
      <c r="CW666901" s="2195"/>
    </row>
    <row r="666925" spans="101:101">
      <c r="CW666925" s="2210"/>
    </row>
    <row r="666926" spans="101:101">
      <c r="CW666926" s="2195"/>
    </row>
    <row r="666950" spans="101:101">
      <c r="CW666950" s="2210"/>
    </row>
    <row r="666951" spans="101:101">
      <c r="CW666951" s="2195"/>
    </row>
    <row r="666975" spans="101:101">
      <c r="CW666975" s="2210"/>
    </row>
    <row r="666976" spans="101:101">
      <c r="CW666976" s="2195"/>
    </row>
    <row r="667000" spans="101:101">
      <c r="CW667000" s="2210"/>
    </row>
    <row r="667001" spans="101:101">
      <c r="CW667001" s="2195"/>
    </row>
    <row r="667025" spans="101:101">
      <c r="CW667025" s="2210"/>
    </row>
    <row r="667026" spans="101:101">
      <c r="CW667026" s="2195"/>
    </row>
    <row r="667050" spans="101:101">
      <c r="CW667050" s="2210"/>
    </row>
    <row r="667051" spans="101:101">
      <c r="CW667051" s="2195"/>
    </row>
    <row r="667075" spans="101:101">
      <c r="CW667075" s="2210"/>
    </row>
    <row r="667076" spans="101:101">
      <c r="CW667076" s="2195"/>
    </row>
    <row r="667100" spans="101:101">
      <c r="CW667100" s="2210"/>
    </row>
    <row r="667101" spans="101:101">
      <c r="CW667101" s="2195"/>
    </row>
    <row r="667125" spans="101:101">
      <c r="CW667125" s="2210"/>
    </row>
    <row r="667126" spans="101:101">
      <c r="CW667126" s="2195"/>
    </row>
    <row r="667150" spans="101:101">
      <c r="CW667150" s="2210"/>
    </row>
    <row r="667151" spans="101:101">
      <c r="CW667151" s="2195"/>
    </row>
    <row r="667175" spans="101:101">
      <c r="CW667175" s="2210"/>
    </row>
    <row r="667176" spans="101:101">
      <c r="CW667176" s="2195"/>
    </row>
    <row r="667200" spans="101:101">
      <c r="CW667200" s="2210"/>
    </row>
    <row r="667201" spans="101:101">
      <c r="CW667201" s="2195"/>
    </row>
    <row r="667225" spans="101:101">
      <c r="CW667225" s="2210"/>
    </row>
    <row r="667226" spans="101:101">
      <c r="CW667226" s="2195"/>
    </row>
    <row r="667250" spans="101:101">
      <c r="CW667250" s="2210"/>
    </row>
    <row r="667251" spans="101:101">
      <c r="CW667251" s="2195"/>
    </row>
    <row r="667275" spans="101:101">
      <c r="CW667275" s="2210"/>
    </row>
    <row r="667276" spans="101:101">
      <c r="CW667276" s="2195"/>
    </row>
    <row r="667300" spans="101:101">
      <c r="CW667300" s="2210"/>
    </row>
    <row r="667301" spans="101:101">
      <c r="CW667301" s="2195"/>
    </row>
    <row r="667325" spans="101:101">
      <c r="CW667325" s="2210"/>
    </row>
    <row r="667326" spans="101:101">
      <c r="CW667326" s="2195"/>
    </row>
    <row r="667350" spans="101:101">
      <c r="CW667350" s="2210"/>
    </row>
    <row r="667351" spans="101:101">
      <c r="CW667351" s="2195"/>
    </row>
    <row r="667375" spans="101:101">
      <c r="CW667375" s="2210"/>
    </row>
    <row r="667376" spans="101:101">
      <c r="CW667376" s="2195"/>
    </row>
    <row r="667400" spans="101:101">
      <c r="CW667400" s="2210"/>
    </row>
    <row r="667401" spans="101:101">
      <c r="CW667401" s="2195"/>
    </row>
    <row r="667425" spans="101:101">
      <c r="CW667425" s="2210"/>
    </row>
    <row r="667426" spans="101:101">
      <c r="CW667426" s="2195"/>
    </row>
    <row r="667450" spans="101:101">
      <c r="CW667450" s="2210"/>
    </row>
    <row r="667451" spans="101:101">
      <c r="CW667451" s="2195"/>
    </row>
    <row r="667475" spans="101:101">
      <c r="CW667475" s="2210"/>
    </row>
    <row r="667476" spans="101:101">
      <c r="CW667476" s="2195"/>
    </row>
    <row r="667500" spans="101:101">
      <c r="CW667500" s="2210"/>
    </row>
    <row r="667501" spans="101:101">
      <c r="CW667501" s="2195"/>
    </row>
    <row r="667525" spans="101:101">
      <c r="CW667525" s="2210"/>
    </row>
    <row r="667526" spans="101:101">
      <c r="CW667526" s="2195"/>
    </row>
    <row r="667550" spans="101:101">
      <c r="CW667550" s="2210"/>
    </row>
    <row r="667551" spans="101:101">
      <c r="CW667551" s="2195"/>
    </row>
    <row r="667575" spans="101:101">
      <c r="CW667575" s="2210"/>
    </row>
    <row r="667576" spans="101:101">
      <c r="CW667576" s="2195"/>
    </row>
    <row r="667600" spans="101:101">
      <c r="CW667600" s="2210"/>
    </row>
    <row r="667601" spans="101:101">
      <c r="CW667601" s="2195"/>
    </row>
    <row r="667625" spans="101:101">
      <c r="CW667625" s="2210"/>
    </row>
    <row r="667626" spans="101:101">
      <c r="CW667626" s="2195"/>
    </row>
    <row r="667650" spans="101:101">
      <c r="CW667650" s="2210"/>
    </row>
    <row r="667651" spans="101:101">
      <c r="CW667651" s="2195"/>
    </row>
    <row r="667675" spans="101:101">
      <c r="CW667675" s="2210"/>
    </row>
    <row r="667676" spans="101:101">
      <c r="CW667676" s="2195"/>
    </row>
    <row r="667700" spans="101:101">
      <c r="CW667700" s="2210"/>
    </row>
    <row r="667701" spans="101:101">
      <c r="CW667701" s="2195"/>
    </row>
    <row r="667725" spans="101:101">
      <c r="CW667725" s="2210"/>
    </row>
    <row r="667726" spans="101:101">
      <c r="CW667726" s="2195"/>
    </row>
    <row r="667750" spans="101:101">
      <c r="CW667750" s="2210"/>
    </row>
    <row r="667751" spans="101:101">
      <c r="CW667751" s="2195"/>
    </row>
    <row r="667775" spans="101:101">
      <c r="CW667775" s="2210"/>
    </row>
    <row r="667776" spans="101:101">
      <c r="CW667776" s="2195"/>
    </row>
    <row r="667800" spans="101:101">
      <c r="CW667800" s="2210"/>
    </row>
    <row r="667801" spans="101:101">
      <c r="CW667801" s="2195"/>
    </row>
    <row r="667825" spans="101:101">
      <c r="CW667825" s="2210"/>
    </row>
    <row r="667826" spans="101:101">
      <c r="CW667826" s="2195"/>
    </row>
    <row r="667850" spans="101:101">
      <c r="CW667850" s="2210"/>
    </row>
    <row r="667851" spans="101:101">
      <c r="CW667851" s="2195"/>
    </row>
    <row r="667875" spans="101:101">
      <c r="CW667875" s="2210"/>
    </row>
    <row r="667876" spans="101:101">
      <c r="CW667876" s="2195"/>
    </row>
    <row r="667900" spans="101:101">
      <c r="CW667900" s="2210"/>
    </row>
    <row r="667901" spans="101:101">
      <c r="CW667901" s="2195"/>
    </row>
    <row r="667925" spans="101:101">
      <c r="CW667925" s="2210"/>
    </row>
    <row r="667926" spans="101:101">
      <c r="CW667926" s="2195"/>
    </row>
    <row r="667950" spans="101:101">
      <c r="CW667950" s="2210"/>
    </row>
    <row r="667951" spans="101:101">
      <c r="CW667951" s="2195"/>
    </row>
    <row r="667975" spans="101:101">
      <c r="CW667975" s="2210"/>
    </row>
    <row r="667976" spans="101:101">
      <c r="CW667976" s="2195"/>
    </row>
    <row r="668000" spans="101:101">
      <c r="CW668000" s="2210"/>
    </row>
    <row r="668001" spans="101:101">
      <c r="CW668001" s="2195"/>
    </row>
    <row r="668025" spans="101:101">
      <c r="CW668025" s="2210"/>
    </row>
    <row r="668026" spans="101:101">
      <c r="CW668026" s="2195"/>
    </row>
    <row r="668050" spans="101:101">
      <c r="CW668050" s="2210"/>
    </row>
    <row r="668051" spans="101:101">
      <c r="CW668051" s="2195"/>
    </row>
    <row r="668075" spans="101:101">
      <c r="CW668075" s="2210"/>
    </row>
    <row r="668076" spans="101:101">
      <c r="CW668076" s="2195"/>
    </row>
    <row r="668100" spans="101:101">
      <c r="CW668100" s="2210"/>
    </row>
    <row r="668101" spans="101:101">
      <c r="CW668101" s="2195"/>
    </row>
    <row r="668125" spans="101:101">
      <c r="CW668125" s="2210"/>
    </row>
    <row r="668126" spans="101:101">
      <c r="CW668126" s="2195"/>
    </row>
    <row r="668150" spans="101:101">
      <c r="CW668150" s="2210"/>
    </row>
    <row r="668151" spans="101:101">
      <c r="CW668151" s="2195"/>
    </row>
    <row r="668175" spans="101:101">
      <c r="CW668175" s="2210"/>
    </row>
    <row r="668176" spans="101:101">
      <c r="CW668176" s="2195"/>
    </row>
    <row r="668200" spans="101:101">
      <c r="CW668200" s="2210"/>
    </row>
    <row r="668201" spans="101:101">
      <c r="CW668201" s="2195"/>
    </row>
    <row r="668225" spans="101:101">
      <c r="CW668225" s="2210"/>
    </row>
    <row r="668226" spans="101:101">
      <c r="CW668226" s="2195"/>
    </row>
    <row r="668250" spans="101:101">
      <c r="CW668250" s="2210"/>
    </row>
    <row r="668251" spans="101:101">
      <c r="CW668251" s="2195"/>
    </row>
    <row r="668275" spans="101:101">
      <c r="CW668275" s="2210"/>
    </row>
    <row r="668276" spans="101:101">
      <c r="CW668276" s="2195"/>
    </row>
    <row r="668300" spans="101:101">
      <c r="CW668300" s="2210"/>
    </row>
    <row r="668301" spans="101:101">
      <c r="CW668301" s="2195"/>
    </row>
    <row r="668325" spans="101:101">
      <c r="CW668325" s="2210"/>
    </row>
    <row r="668326" spans="101:101">
      <c r="CW668326" s="2195"/>
    </row>
    <row r="668350" spans="101:101">
      <c r="CW668350" s="2210"/>
    </row>
    <row r="668351" spans="101:101">
      <c r="CW668351" s="2195"/>
    </row>
    <row r="668375" spans="101:101">
      <c r="CW668375" s="2210"/>
    </row>
    <row r="668376" spans="101:101">
      <c r="CW668376" s="2195"/>
    </row>
    <row r="668400" spans="101:101">
      <c r="CW668400" s="2210"/>
    </row>
    <row r="668401" spans="101:101">
      <c r="CW668401" s="2195"/>
    </row>
    <row r="668425" spans="101:101">
      <c r="CW668425" s="2210"/>
    </row>
    <row r="668426" spans="101:101">
      <c r="CW668426" s="2195"/>
    </row>
    <row r="668450" spans="101:101">
      <c r="CW668450" s="2210"/>
    </row>
    <row r="668451" spans="101:101">
      <c r="CW668451" s="2195"/>
    </row>
    <row r="668475" spans="101:101">
      <c r="CW668475" s="2210"/>
    </row>
    <row r="668476" spans="101:101">
      <c r="CW668476" s="2195"/>
    </row>
    <row r="668500" spans="101:101">
      <c r="CW668500" s="2210"/>
    </row>
    <row r="668501" spans="101:101">
      <c r="CW668501" s="2195"/>
    </row>
    <row r="668525" spans="101:101">
      <c r="CW668525" s="2210"/>
    </row>
    <row r="668526" spans="101:101">
      <c r="CW668526" s="2195"/>
    </row>
    <row r="668550" spans="101:101">
      <c r="CW668550" s="2210"/>
    </row>
    <row r="668551" spans="101:101">
      <c r="CW668551" s="2195"/>
    </row>
    <row r="668575" spans="101:101">
      <c r="CW668575" s="2210"/>
    </row>
    <row r="668576" spans="101:101">
      <c r="CW668576" s="2195"/>
    </row>
    <row r="668600" spans="101:101">
      <c r="CW668600" s="2210"/>
    </row>
    <row r="668601" spans="101:101">
      <c r="CW668601" s="2195"/>
    </row>
    <row r="668625" spans="101:101">
      <c r="CW668625" s="2210"/>
    </row>
    <row r="668626" spans="101:101">
      <c r="CW668626" s="2195"/>
    </row>
    <row r="668650" spans="101:101">
      <c r="CW668650" s="2210"/>
    </row>
    <row r="668651" spans="101:101">
      <c r="CW668651" s="2195"/>
    </row>
    <row r="668675" spans="101:101">
      <c r="CW668675" s="2210"/>
    </row>
    <row r="668676" spans="101:101">
      <c r="CW668676" s="2195"/>
    </row>
    <row r="668700" spans="101:101">
      <c r="CW668700" s="2210"/>
    </row>
    <row r="668701" spans="101:101">
      <c r="CW668701" s="2195"/>
    </row>
    <row r="668725" spans="101:101">
      <c r="CW668725" s="2210"/>
    </row>
    <row r="668726" spans="101:101">
      <c r="CW668726" s="2195"/>
    </row>
    <row r="668750" spans="101:101">
      <c r="CW668750" s="2210"/>
    </row>
    <row r="668751" spans="101:101">
      <c r="CW668751" s="2195"/>
    </row>
    <row r="668775" spans="101:101">
      <c r="CW668775" s="2210"/>
    </row>
    <row r="668776" spans="101:101">
      <c r="CW668776" s="2195"/>
    </row>
    <row r="668800" spans="101:101">
      <c r="CW668800" s="2210"/>
    </row>
    <row r="668801" spans="101:101">
      <c r="CW668801" s="2195"/>
    </row>
    <row r="668825" spans="101:101">
      <c r="CW668825" s="2210"/>
    </row>
    <row r="668826" spans="101:101">
      <c r="CW668826" s="2195"/>
    </row>
    <row r="668850" spans="101:101">
      <c r="CW668850" s="2210"/>
    </row>
    <row r="668851" spans="101:101">
      <c r="CW668851" s="2195"/>
    </row>
    <row r="668875" spans="101:101">
      <c r="CW668875" s="2210"/>
    </row>
    <row r="668876" spans="101:101">
      <c r="CW668876" s="2195"/>
    </row>
    <row r="668900" spans="101:101">
      <c r="CW668900" s="2210"/>
    </row>
    <row r="668901" spans="101:101">
      <c r="CW668901" s="2195"/>
    </row>
    <row r="668925" spans="101:101">
      <c r="CW668925" s="2210"/>
    </row>
    <row r="668926" spans="101:101">
      <c r="CW668926" s="2195"/>
    </row>
    <row r="668950" spans="101:101">
      <c r="CW668950" s="2210"/>
    </row>
    <row r="668951" spans="101:101">
      <c r="CW668951" s="2195"/>
    </row>
    <row r="668975" spans="101:101">
      <c r="CW668975" s="2210"/>
    </row>
    <row r="668976" spans="101:101">
      <c r="CW668976" s="2195"/>
    </row>
    <row r="669000" spans="101:101">
      <c r="CW669000" s="2210"/>
    </row>
    <row r="669001" spans="101:101">
      <c r="CW669001" s="2195"/>
    </row>
    <row r="669025" spans="101:101">
      <c r="CW669025" s="2210"/>
    </row>
    <row r="669026" spans="101:101">
      <c r="CW669026" s="2195"/>
    </row>
    <row r="669050" spans="101:101">
      <c r="CW669050" s="2210"/>
    </row>
    <row r="669051" spans="101:101">
      <c r="CW669051" s="2195"/>
    </row>
    <row r="669075" spans="101:101">
      <c r="CW669075" s="2210"/>
    </row>
    <row r="669076" spans="101:101">
      <c r="CW669076" s="2195"/>
    </row>
    <row r="669100" spans="101:101">
      <c r="CW669100" s="2210"/>
    </row>
    <row r="669101" spans="101:101">
      <c r="CW669101" s="2195"/>
    </row>
    <row r="669125" spans="101:101">
      <c r="CW669125" s="2210"/>
    </row>
    <row r="669126" spans="101:101">
      <c r="CW669126" s="2195"/>
    </row>
    <row r="669150" spans="101:101">
      <c r="CW669150" s="2210"/>
    </row>
    <row r="669151" spans="101:101">
      <c r="CW669151" s="2195"/>
    </row>
    <row r="669175" spans="101:101">
      <c r="CW669175" s="2210"/>
    </row>
    <row r="669176" spans="101:101">
      <c r="CW669176" s="2195"/>
    </row>
    <row r="669200" spans="101:101">
      <c r="CW669200" s="2210"/>
    </row>
    <row r="669201" spans="101:101">
      <c r="CW669201" s="2195"/>
    </row>
    <row r="669225" spans="101:101">
      <c r="CW669225" s="2210"/>
    </row>
    <row r="669226" spans="101:101">
      <c r="CW669226" s="2195"/>
    </row>
    <row r="669250" spans="101:101">
      <c r="CW669250" s="2210"/>
    </row>
    <row r="669251" spans="101:101">
      <c r="CW669251" s="2195"/>
    </row>
    <row r="669275" spans="101:101">
      <c r="CW669275" s="2210"/>
    </row>
    <row r="669276" spans="101:101">
      <c r="CW669276" s="2195"/>
    </row>
    <row r="669300" spans="101:101">
      <c r="CW669300" s="2210"/>
    </row>
    <row r="669301" spans="101:101">
      <c r="CW669301" s="2195"/>
    </row>
    <row r="669325" spans="101:101">
      <c r="CW669325" s="2210"/>
    </row>
    <row r="669326" spans="101:101">
      <c r="CW669326" s="2195"/>
    </row>
    <row r="669350" spans="101:101">
      <c r="CW669350" s="2210"/>
    </row>
    <row r="669351" spans="101:101">
      <c r="CW669351" s="2195"/>
    </row>
    <row r="669375" spans="101:101">
      <c r="CW669375" s="2210"/>
    </row>
    <row r="669376" spans="101:101">
      <c r="CW669376" s="2195"/>
    </row>
    <row r="669400" spans="101:101">
      <c r="CW669400" s="2210"/>
    </row>
    <row r="669401" spans="101:101">
      <c r="CW669401" s="2195"/>
    </row>
    <row r="669425" spans="101:101">
      <c r="CW669425" s="2210"/>
    </row>
    <row r="669426" spans="101:101">
      <c r="CW669426" s="2195"/>
    </row>
    <row r="669450" spans="101:101">
      <c r="CW669450" s="2210"/>
    </row>
    <row r="669451" spans="101:101">
      <c r="CW669451" s="2195"/>
    </row>
    <row r="669475" spans="101:101">
      <c r="CW669475" s="2210"/>
    </row>
    <row r="669476" spans="101:101">
      <c r="CW669476" s="2195"/>
    </row>
    <row r="669500" spans="101:101">
      <c r="CW669500" s="2210"/>
    </row>
    <row r="669501" spans="101:101">
      <c r="CW669501" s="2195"/>
    </row>
    <row r="669525" spans="101:101">
      <c r="CW669525" s="2210"/>
    </row>
    <row r="669526" spans="101:101">
      <c r="CW669526" s="2195"/>
    </row>
    <row r="669550" spans="101:101">
      <c r="CW669550" s="2210"/>
    </row>
    <row r="669551" spans="101:101">
      <c r="CW669551" s="2195"/>
    </row>
    <row r="669575" spans="101:101">
      <c r="CW669575" s="2210"/>
    </row>
    <row r="669576" spans="101:101">
      <c r="CW669576" s="2195"/>
    </row>
    <row r="669600" spans="101:101">
      <c r="CW669600" s="2210"/>
    </row>
    <row r="669601" spans="101:101">
      <c r="CW669601" s="2195"/>
    </row>
    <row r="669625" spans="101:101">
      <c r="CW669625" s="2210"/>
    </row>
    <row r="669626" spans="101:101">
      <c r="CW669626" s="2195"/>
    </row>
    <row r="669650" spans="101:101">
      <c r="CW669650" s="2210"/>
    </row>
    <row r="669651" spans="101:101">
      <c r="CW669651" s="2195"/>
    </row>
    <row r="669675" spans="101:101">
      <c r="CW669675" s="2210"/>
    </row>
    <row r="669676" spans="101:101">
      <c r="CW669676" s="2195"/>
    </row>
    <row r="669700" spans="101:101">
      <c r="CW669700" s="2210"/>
    </row>
    <row r="669701" spans="101:101">
      <c r="CW669701" s="2195"/>
    </row>
    <row r="669725" spans="101:101">
      <c r="CW669725" s="2210"/>
    </row>
    <row r="669726" spans="101:101">
      <c r="CW669726" s="2195"/>
    </row>
    <row r="669750" spans="101:101">
      <c r="CW669750" s="2210"/>
    </row>
    <row r="669751" spans="101:101">
      <c r="CW669751" s="2195"/>
    </row>
    <row r="669775" spans="101:101">
      <c r="CW669775" s="2210"/>
    </row>
    <row r="669776" spans="101:101">
      <c r="CW669776" s="2195"/>
    </row>
    <row r="669800" spans="101:101">
      <c r="CW669800" s="2210"/>
    </row>
    <row r="669801" spans="101:101">
      <c r="CW669801" s="2195"/>
    </row>
    <row r="669825" spans="101:101">
      <c r="CW669825" s="2210"/>
    </row>
    <row r="669826" spans="101:101">
      <c r="CW669826" s="2195"/>
    </row>
    <row r="669850" spans="101:101">
      <c r="CW669850" s="2210"/>
    </row>
    <row r="669851" spans="101:101">
      <c r="CW669851" s="2195"/>
    </row>
    <row r="669875" spans="101:101">
      <c r="CW669875" s="2210"/>
    </row>
    <row r="669876" spans="101:101">
      <c r="CW669876" s="2195"/>
    </row>
    <row r="669900" spans="101:101">
      <c r="CW669900" s="2210"/>
    </row>
    <row r="669901" spans="101:101">
      <c r="CW669901" s="2195"/>
    </row>
    <row r="669925" spans="101:101">
      <c r="CW669925" s="2210"/>
    </row>
    <row r="669926" spans="101:101">
      <c r="CW669926" s="2195"/>
    </row>
    <row r="669950" spans="101:101">
      <c r="CW669950" s="2210"/>
    </row>
    <row r="669951" spans="101:101">
      <c r="CW669951" s="2195"/>
    </row>
    <row r="669975" spans="101:101">
      <c r="CW669975" s="2210"/>
    </row>
    <row r="669976" spans="101:101">
      <c r="CW669976" s="2195"/>
    </row>
    <row r="670000" spans="101:101">
      <c r="CW670000" s="2210"/>
    </row>
    <row r="670001" spans="101:101">
      <c r="CW670001" s="2195"/>
    </row>
    <row r="670025" spans="101:101">
      <c r="CW670025" s="2210"/>
    </row>
    <row r="670026" spans="101:101">
      <c r="CW670026" s="2195"/>
    </row>
    <row r="670050" spans="101:101">
      <c r="CW670050" s="2210"/>
    </row>
    <row r="670051" spans="101:101">
      <c r="CW670051" s="2195"/>
    </row>
    <row r="670075" spans="101:101">
      <c r="CW670075" s="2210"/>
    </row>
    <row r="670076" spans="101:101">
      <c r="CW670076" s="2195"/>
    </row>
    <row r="670100" spans="101:101">
      <c r="CW670100" s="2210"/>
    </row>
    <row r="670101" spans="101:101">
      <c r="CW670101" s="2195"/>
    </row>
    <row r="670125" spans="101:101">
      <c r="CW670125" s="2210"/>
    </row>
    <row r="670126" spans="101:101">
      <c r="CW670126" s="2195"/>
    </row>
    <row r="670150" spans="101:101">
      <c r="CW670150" s="2210"/>
    </row>
    <row r="670151" spans="101:101">
      <c r="CW670151" s="2195"/>
    </row>
    <row r="670175" spans="101:101">
      <c r="CW670175" s="2210"/>
    </row>
    <row r="670176" spans="101:101">
      <c r="CW670176" s="2195"/>
    </row>
    <row r="670200" spans="101:101">
      <c r="CW670200" s="2210"/>
    </row>
    <row r="670201" spans="101:101">
      <c r="CW670201" s="2195"/>
    </row>
    <row r="670225" spans="101:101">
      <c r="CW670225" s="2210"/>
    </row>
    <row r="670226" spans="101:101">
      <c r="CW670226" s="2195"/>
    </row>
    <row r="670250" spans="101:101">
      <c r="CW670250" s="2210"/>
    </row>
    <row r="670251" spans="101:101">
      <c r="CW670251" s="2195"/>
    </row>
    <row r="670275" spans="101:101">
      <c r="CW670275" s="2210"/>
    </row>
    <row r="670276" spans="101:101">
      <c r="CW670276" s="2195"/>
    </row>
    <row r="670300" spans="101:101">
      <c r="CW670300" s="2210"/>
    </row>
    <row r="670301" spans="101:101">
      <c r="CW670301" s="2195"/>
    </row>
    <row r="670325" spans="101:101">
      <c r="CW670325" s="2210"/>
    </row>
    <row r="670326" spans="101:101">
      <c r="CW670326" s="2195"/>
    </row>
    <row r="670350" spans="101:101">
      <c r="CW670350" s="2210"/>
    </row>
    <row r="670351" spans="101:101">
      <c r="CW670351" s="2195"/>
    </row>
    <row r="670375" spans="101:101">
      <c r="CW670375" s="2210"/>
    </row>
    <row r="670376" spans="101:101">
      <c r="CW670376" s="2195"/>
    </row>
    <row r="670400" spans="101:101">
      <c r="CW670400" s="2210"/>
    </row>
    <row r="670401" spans="101:101">
      <c r="CW670401" s="2195"/>
    </row>
    <row r="670425" spans="101:101">
      <c r="CW670425" s="2210"/>
    </row>
    <row r="670426" spans="101:101">
      <c r="CW670426" s="2195"/>
    </row>
    <row r="670450" spans="101:101">
      <c r="CW670450" s="2210"/>
    </row>
    <row r="670451" spans="101:101">
      <c r="CW670451" s="2195"/>
    </row>
    <row r="670475" spans="101:101">
      <c r="CW670475" s="2210"/>
    </row>
    <row r="670476" spans="101:101">
      <c r="CW670476" s="2195"/>
    </row>
    <row r="670500" spans="101:101">
      <c r="CW670500" s="2210"/>
    </row>
    <row r="670501" spans="101:101">
      <c r="CW670501" s="2195"/>
    </row>
    <row r="670525" spans="101:101">
      <c r="CW670525" s="2210"/>
    </row>
    <row r="670526" spans="101:101">
      <c r="CW670526" s="2195"/>
    </row>
    <row r="670550" spans="101:101">
      <c r="CW670550" s="2210"/>
    </row>
    <row r="670551" spans="101:101">
      <c r="CW670551" s="2195"/>
    </row>
    <row r="670575" spans="101:101">
      <c r="CW670575" s="2210"/>
    </row>
    <row r="670576" spans="101:101">
      <c r="CW670576" s="2195"/>
    </row>
    <row r="670600" spans="101:101">
      <c r="CW670600" s="2210"/>
    </row>
    <row r="670601" spans="101:101">
      <c r="CW670601" s="2195"/>
    </row>
    <row r="670625" spans="101:101">
      <c r="CW670625" s="2210"/>
    </row>
    <row r="670626" spans="101:101">
      <c r="CW670626" s="2195"/>
    </row>
    <row r="670650" spans="101:101">
      <c r="CW670650" s="2210"/>
    </row>
    <row r="670651" spans="101:101">
      <c r="CW670651" s="2195"/>
    </row>
    <row r="670675" spans="101:101">
      <c r="CW670675" s="2210"/>
    </row>
    <row r="670676" spans="101:101">
      <c r="CW670676" s="2195"/>
    </row>
    <row r="670700" spans="101:101">
      <c r="CW670700" s="2210"/>
    </row>
    <row r="670701" spans="101:101">
      <c r="CW670701" s="2195"/>
    </row>
    <row r="670725" spans="101:101">
      <c r="CW670725" s="2210"/>
    </row>
    <row r="670726" spans="101:101">
      <c r="CW670726" s="2195"/>
    </row>
    <row r="670750" spans="101:101">
      <c r="CW670750" s="2210"/>
    </row>
    <row r="670751" spans="101:101">
      <c r="CW670751" s="2195"/>
    </row>
    <row r="670775" spans="101:101">
      <c r="CW670775" s="2210"/>
    </row>
    <row r="670776" spans="101:101">
      <c r="CW670776" s="2195"/>
    </row>
    <row r="670800" spans="101:101">
      <c r="CW670800" s="2210"/>
    </row>
    <row r="670801" spans="101:101">
      <c r="CW670801" s="2195"/>
    </row>
    <row r="670825" spans="101:101">
      <c r="CW670825" s="2210"/>
    </row>
    <row r="670826" spans="101:101">
      <c r="CW670826" s="2195"/>
    </row>
    <row r="670850" spans="101:101">
      <c r="CW670850" s="2210"/>
    </row>
    <row r="670851" spans="101:101">
      <c r="CW670851" s="2195"/>
    </row>
    <row r="670875" spans="101:101">
      <c r="CW670875" s="2210"/>
    </row>
    <row r="670876" spans="101:101">
      <c r="CW670876" s="2195"/>
    </row>
    <row r="670900" spans="101:101">
      <c r="CW670900" s="2210"/>
    </row>
    <row r="670901" spans="101:101">
      <c r="CW670901" s="2195"/>
    </row>
    <row r="670925" spans="101:101">
      <c r="CW670925" s="2210"/>
    </row>
    <row r="670926" spans="101:101">
      <c r="CW670926" s="2195"/>
    </row>
    <row r="670950" spans="101:101">
      <c r="CW670950" s="2210"/>
    </row>
    <row r="670951" spans="101:101">
      <c r="CW670951" s="2195"/>
    </row>
    <row r="670975" spans="101:101">
      <c r="CW670975" s="2210"/>
    </row>
    <row r="670976" spans="101:101">
      <c r="CW670976" s="2195"/>
    </row>
    <row r="671000" spans="101:101">
      <c r="CW671000" s="2210"/>
    </row>
    <row r="671001" spans="101:101">
      <c r="CW671001" s="2195"/>
    </row>
    <row r="671025" spans="101:101">
      <c r="CW671025" s="2210"/>
    </row>
    <row r="671026" spans="101:101">
      <c r="CW671026" s="2195"/>
    </row>
    <row r="671050" spans="101:101">
      <c r="CW671050" s="2210"/>
    </row>
    <row r="671051" spans="101:101">
      <c r="CW671051" s="2195"/>
    </row>
    <row r="671075" spans="101:101">
      <c r="CW671075" s="2210"/>
    </row>
    <row r="671076" spans="101:101">
      <c r="CW671076" s="2195"/>
    </row>
    <row r="671100" spans="101:101">
      <c r="CW671100" s="2210"/>
    </row>
    <row r="671101" spans="101:101">
      <c r="CW671101" s="2195"/>
    </row>
    <row r="671125" spans="101:101">
      <c r="CW671125" s="2210"/>
    </row>
    <row r="671126" spans="101:101">
      <c r="CW671126" s="2195"/>
    </row>
    <row r="671150" spans="101:101">
      <c r="CW671150" s="2210"/>
    </row>
    <row r="671151" spans="101:101">
      <c r="CW671151" s="2195"/>
    </row>
    <row r="671175" spans="101:101">
      <c r="CW671175" s="2210"/>
    </row>
    <row r="671176" spans="101:101">
      <c r="CW671176" s="2195"/>
    </row>
    <row r="671200" spans="101:101">
      <c r="CW671200" s="2210"/>
    </row>
    <row r="671201" spans="101:101">
      <c r="CW671201" s="2195"/>
    </row>
    <row r="671225" spans="101:101">
      <c r="CW671225" s="2210"/>
    </row>
    <row r="671226" spans="101:101">
      <c r="CW671226" s="2195"/>
    </row>
    <row r="671250" spans="101:101">
      <c r="CW671250" s="2210"/>
    </row>
    <row r="671251" spans="101:101">
      <c r="CW671251" s="2195"/>
    </row>
    <row r="671275" spans="101:101">
      <c r="CW671275" s="2210"/>
    </row>
    <row r="671276" spans="101:101">
      <c r="CW671276" s="2195"/>
    </row>
    <row r="671300" spans="101:101">
      <c r="CW671300" s="2210"/>
    </row>
    <row r="671301" spans="101:101">
      <c r="CW671301" s="2195"/>
    </row>
    <row r="671325" spans="101:101">
      <c r="CW671325" s="2210"/>
    </row>
    <row r="671326" spans="101:101">
      <c r="CW671326" s="2195"/>
    </row>
    <row r="671350" spans="101:101">
      <c r="CW671350" s="2210"/>
    </row>
    <row r="671351" spans="101:101">
      <c r="CW671351" s="2195"/>
    </row>
    <row r="671375" spans="101:101">
      <c r="CW671375" s="2210"/>
    </row>
    <row r="671376" spans="101:101">
      <c r="CW671376" s="2195"/>
    </row>
    <row r="671400" spans="101:101">
      <c r="CW671400" s="2210"/>
    </row>
    <row r="671401" spans="101:101">
      <c r="CW671401" s="2195"/>
    </row>
    <row r="671425" spans="101:101">
      <c r="CW671425" s="2210"/>
    </row>
    <row r="671426" spans="101:101">
      <c r="CW671426" s="2195"/>
    </row>
    <row r="671450" spans="101:101">
      <c r="CW671450" s="2210"/>
    </row>
    <row r="671451" spans="101:101">
      <c r="CW671451" s="2195"/>
    </row>
    <row r="671475" spans="101:101">
      <c r="CW671475" s="2210"/>
    </row>
    <row r="671476" spans="101:101">
      <c r="CW671476" s="2195"/>
    </row>
    <row r="671500" spans="101:101">
      <c r="CW671500" s="2210"/>
    </row>
    <row r="671501" spans="101:101">
      <c r="CW671501" s="2195"/>
    </row>
    <row r="671525" spans="101:101">
      <c r="CW671525" s="2210"/>
    </row>
    <row r="671526" spans="101:101">
      <c r="CW671526" s="2195"/>
    </row>
    <row r="671550" spans="101:101">
      <c r="CW671550" s="2210"/>
    </row>
    <row r="671551" spans="101:101">
      <c r="CW671551" s="2195"/>
    </row>
    <row r="671575" spans="101:101">
      <c r="CW671575" s="2210"/>
    </row>
    <row r="671576" spans="101:101">
      <c r="CW671576" s="2195"/>
    </row>
    <row r="671600" spans="101:101">
      <c r="CW671600" s="2210"/>
    </row>
    <row r="671601" spans="101:101">
      <c r="CW671601" s="2195"/>
    </row>
    <row r="671625" spans="101:101">
      <c r="CW671625" s="2210"/>
    </row>
    <row r="671626" spans="101:101">
      <c r="CW671626" s="2195"/>
    </row>
    <row r="671650" spans="101:101">
      <c r="CW671650" s="2210"/>
    </row>
    <row r="671651" spans="101:101">
      <c r="CW671651" s="2195"/>
    </row>
    <row r="671675" spans="101:101">
      <c r="CW671675" s="2210"/>
    </row>
    <row r="671676" spans="101:101">
      <c r="CW671676" s="2195"/>
    </row>
    <row r="671700" spans="101:101">
      <c r="CW671700" s="2210"/>
    </row>
    <row r="671701" spans="101:101">
      <c r="CW671701" s="2195"/>
    </row>
    <row r="671725" spans="101:101">
      <c r="CW671725" s="2210"/>
    </row>
    <row r="671726" spans="101:101">
      <c r="CW671726" s="2195"/>
    </row>
    <row r="671750" spans="101:101">
      <c r="CW671750" s="2210"/>
    </row>
    <row r="671751" spans="101:101">
      <c r="CW671751" s="2195"/>
    </row>
    <row r="671775" spans="101:101">
      <c r="CW671775" s="2210"/>
    </row>
    <row r="671776" spans="101:101">
      <c r="CW671776" s="2195"/>
    </row>
    <row r="671800" spans="101:101">
      <c r="CW671800" s="2210"/>
    </row>
    <row r="671801" spans="101:101">
      <c r="CW671801" s="2195"/>
    </row>
    <row r="671825" spans="101:101">
      <c r="CW671825" s="2210"/>
    </row>
    <row r="671826" spans="101:101">
      <c r="CW671826" s="2195"/>
    </row>
    <row r="671850" spans="101:101">
      <c r="CW671850" s="2210"/>
    </row>
    <row r="671851" spans="101:101">
      <c r="CW671851" s="2195"/>
    </row>
    <row r="671875" spans="101:101">
      <c r="CW671875" s="2210"/>
    </row>
    <row r="671876" spans="101:101">
      <c r="CW671876" s="2195"/>
    </row>
    <row r="671900" spans="101:101">
      <c r="CW671900" s="2210"/>
    </row>
    <row r="671901" spans="101:101">
      <c r="CW671901" s="2195"/>
    </row>
    <row r="671925" spans="101:101">
      <c r="CW671925" s="2210"/>
    </row>
    <row r="671926" spans="101:101">
      <c r="CW671926" s="2195"/>
    </row>
    <row r="671950" spans="101:101">
      <c r="CW671950" s="2210"/>
    </row>
    <row r="671951" spans="101:101">
      <c r="CW671951" s="2195"/>
    </row>
    <row r="671975" spans="101:101">
      <c r="CW671975" s="2210"/>
    </row>
    <row r="671976" spans="101:101">
      <c r="CW671976" s="2195"/>
    </row>
    <row r="672000" spans="101:101">
      <c r="CW672000" s="2210"/>
    </row>
    <row r="672001" spans="101:101">
      <c r="CW672001" s="2195"/>
    </row>
    <row r="672025" spans="101:101">
      <c r="CW672025" s="2210"/>
    </row>
    <row r="672026" spans="101:101">
      <c r="CW672026" s="2195"/>
    </row>
    <row r="672050" spans="101:101">
      <c r="CW672050" s="2210"/>
    </row>
    <row r="672051" spans="101:101">
      <c r="CW672051" s="2195"/>
    </row>
    <row r="672075" spans="101:101">
      <c r="CW672075" s="2210"/>
    </row>
    <row r="672076" spans="101:101">
      <c r="CW672076" s="2195"/>
    </row>
    <row r="672100" spans="101:101">
      <c r="CW672100" s="2210"/>
    </row>
    <row r="672101" spans="101:101">
      <c r="CW672101" s="2195"/>
    </row>
    <row r="672125" spans="101:101">
      <c r="CW672125" s="2210"/>
    </row>
    <row r="672126" spans="101:101">
      <c r="CW672126" s="2195"/>
    </row>
    <row r="672150" spans="101:101">
      <c r="CW672150" s="2210"/>
    </row>
    <row r="672151" spans="101:101">
      <c r="CW672151" s="2195"/>
    </row>
    <row r="672175" spans="101:101">
      <c r="CW672175" s="2210"/>
    </row>
    <row r="672176" spans="101:101">
      <c r="CW672176" s="2195"/>
    </row>
    <row r="672200" spans="101:101">
      <c r="CW672200" s="2210"/>
    </row>
    <row r="672201" spans="101:101">
      <c r="CW672201" s="2195"/>
    </row>
    <row r="672225" spans="101:101">
      <c r="CW672225" s="2210"/>
    </row>
    <row r="672226" spans="101:101">
      <c r="CW672226" s="2195"/>
    </row>
    <row r="672250" spans="101:101">
      <c r="CW672250" s="2210"/>
    </row>
    <row r="672251" spans="101:101">
      <c r="CW672251" s="2195"/>
    </row>
    <row r="672275" spans="101:101">
      <c r="CW672275" s="2210"/>
    </row>
    <row r="672276" spans="101:101">
      <c r="CW672276" s="2195"/>
    </row>
    <row r="672300" spans="101:101">
      <c r="CW672300" s="2210"/>
    </row>
    <row r="672301" spans="101:101">
      <c r="CW672301" s="2195"/>
    </row>
    <row r="672325" spans="101:101">
      <c r="CW672325" s="2210"/>
    </row>
    <row r="672326" spans="101:101">
      <c r="CW672326" s="2195"/>
    </row>
    <row r="672350" spans="101:101">
      <c r="CW672350" s="2210"/>
    </row>
    <row r="672351" spans="101:101">
      <c r="CW672351" s="2195"/>
    </row>
    <row r="672375" spans="101:101">
      <c r="CW672375" s="2210"/>
    </row>
    <row r="672376" spans="101:101">
      <c r="CW672376" s="2195"/>
    </row>
    <row r="672400" spans="101:101">
      <c r="CW672400" s="2210"/>
    </row>
    <row r="672401" spans="101:101">
      <c r="CW672401" s="2195"/>
    </row>
    <row r="672425" spans="101:101">
      <c r="CW672425" s="2210"/>
    </row>
    <row r="672426" spans="101:101">
      <c r="CW672426" s="2195"/>
    </row>
    <row r="672450" spans="101:101">
      <c r="CW672450" s="2210"/>
    </row>
    <row r="672451" spans="101:101">
      <c r="CW672451" s="2195"/>
    </row>
    <row r="672475" spans="101:101">
      <c r="CW672475" s="2210"/>
    </row>
    <row r="672476" spans="101:101">
      <c r="CW672476" s="2195"/>
    </row>
    <row r="672500" spans="101:101">
      <c r="CW672500" s="2210"/>
    </row>
    <row r="672501" spans="101:101">
      <c r="CW672501" s="2195"/>
    </row>
    <row r="672525" spans="101:101">
      <c r="CW672525" s="2210"/>
    </row>
    <row r="672526" spans="101:101">
      <c r="CW672526" s="2195"/>
    </row>
    <row r="672550" spans="101:101">
      <c r="CW672550" s="2210"/>
    </row>
    <row r="672551" spans="101:101">
      <c r="CW672551" s="2195"/>
    </row>
    <row r="672575" spans="101:101">
      <c r="CW672575" s="2210"/>
    </row>
    <row r="672576" spans="101:101">
      <c r="CW672576" s="2195"/>
    </row>
    <row r="672600" spans="101:101">
      <c r="CW672600" s="2210"/>
    </row>
    <row r="672601" spans="101:101">
      <c r="CW672601" s="2195"/>
    </row>
    <row r="672625" spans="101:101">
      <c r="CW672625" s="2210"/>
    </row>
    <row r="672626" spans="101:101">
      <c r="CW672626" s="2195"/>
    </row>
    <row r="672650" spans="101:101">
      <c r="CW672650" s="2210"/>
    </row>
    <row r="672651" spans="101:101">
      <c r="CW672651" s="2195"/>
    </row>
    <row r="672675" spans="101:101">
      <c r="CW672675" s="2210"/>
    </row>
    <row r="672676" spans="101:101">
      <c r="CW672676" s="2195"/>
    </row>
    <row r="672700" spans="101:101">
      <c r="CW672700" s="2210"/>
    </row>
    <row r="672701" spans="101:101">
      <c r="CW672701" s="2195"/>
    </row>
    <row r="672725" spans="101:101">
      <c r="CW672725" s="2210"/>
    </row>
    <row r="672726" spans="101:101">
      <c r="CW672726" s="2195"/>
    </row>
    <row r="672750" spans="101:101">
      <c r="CW672750" s="2210"/>
    </row>
    <row r="672751" spans="101:101">
      <c r="CW672751" s="2195"/>
    </row>
    <row r="672775" spans="101:101">
      <c r="CW672775" s="2210"/>
    </row>
    <row r="672776" spans="101:101">
      <c r="CW672776" s="2195"/>
    </row>
    <row r="672800" spans="101:101">
      <c r="CW672800" s="2210"/>
    </row>
    <row r="672801" spans="101:101">
      <c r="CW672801" s="2195"/>
    </row>
    <row r="672825" spans="101:101">
      <c r="CW672825" s="2210"/>
    </row>
    <row r="672826" spans="101:101">
      <c r="CW672826" s="2195"/>
    </row>
    <row r="672850" spans="101:101">
      <c r="CW672850" s="2210"/>
    </row>
    <row r="672851" spans="101:101">
      <c r="CW672851" s="2195"/>
    </row>
    <row r="672875" spans="101:101">
      <c r="CW672875" s="2210"/>
    </row>
    <row r="672876" spans="101:101">
      <c r="CW672876" s="2195"/>
    </row>
    <row r="672900" spans="101:101">
      <c r="CW672900" s="2210"/>
    </row>
    <row r="672901" spans="101:101">
      <c r="CW672901" s="2195"/>
    </row>
    <row r="672925" spans="101:101">
      <c r="CW672925" s="2210"/>
    </row>
    <row r="672926" spans="101:101">
      <c r="CW672926" s="2195"/>
    </row>
    <row r="672950" spans="101:101">
      <c r="CW672950" s="2210"/>
    </row>
    <row r="672951" spans="101:101">
      <c r="CW672951" s="2195"/>
    </row>
    <row r="672975" spans="101:101">
      <c r="CW672975" s="2210"/>
    </row>
    <row r="672976" spans="101:101">
      <c r="CW672976" s="2195"/>
    </row>
    <row r="673000" spans="101:101">
      <c r="CW673000" s="2210"/>
    </row>
    <row r="673001" spans="101:101">
      <c r="CW673001" s="2195"/>
    </row>
    <row r="673025" spans="101:101">
      <c r="CW673025" s="2210"/>
    </row>
    <row r="673026" spans="101:101">
      <c r="CW673026" s="2195"/>
    </row>
    <row r="673050" spans="101:101">
      <c r="CW673050" s="2210"/>
    </row>
    <row r="673051" spans="101:101">
      <c r="CW673051" s="2195"/>
    </row>
    <row r="673075" spans="101:101">
      <c r="CW673075" s="2210"/>
    </row>
    <row r="673076" spans="101:101">
      <c r="CW673076" s="2195"/>
    </row>
    <row r="673100" spans="101:101">
      <c r="CW673100" s="2210"/>
    </row>
    <row r="673101" spans="101:101">
      <c r="CW673101" s="2195"/>
    </row>
    <row r="673125" spans="101:101">
      <c r="CW673125" s="2210"/>
    </row>
    <row r="673126" spans="101:101">
      <c r="CW673126" s="2195"/>
    </row>
    <row r="673150" spans="101:101">
      <c r="CW673150" s="2210"/>
    </row>
    <row r="673151" spans="101:101">
      <c r="CW673151" s="2195"/>
    </row>
    <row r="673175" spans="101:101">
      <c r="CW673175" s="2210"/>
    </row>
    <row r="673176" spans="101:101">
      <c r="CW673176" s="2195"/>
    </row>
    <row r="673200" spans="101:101">
      <c r="CW673200" s="2210"/>
    </row>
    <row r="673201" spans="101:101">
      <c r="CW673201" s="2195"/>
    </row>
    <row r="673225" spans="101:101">
      <c r="CW673225" s="2210"/>
    </row>
    <row r="673226" spans="101:101">
      <c r="CW673226" s="2195"/>
    </row>
    <row r="673250" spans="101:101">
      <c r="CW673250" s="2210"/>
    </row>
    <row r="673251" spans="101:101">
      <c r="CW673251" s="2195"/>
    </row>
    <row r="673275" spans="101:101">
      <c r="CW673275" s="2210"/>
    </row>
    <row r="673276" spans="101:101">
      <c r="CW673276" s="2195"/>
    </row>
    <row r="673300" spans="101:101">
      <c r="CW673300" s="2210"/>
    </row>
    <row r="673301" spans="101:101">
      <c r="CW673301" s="2195"/>
    </row>
    <row r="673325" spans="101:101">
      <c r="CW673325" s="2210"/>
    </row>
    <row r="673326" spans="101:101">
      <c r="CW673326" s="2195"/>
    </row>
    <row r="673350" spans="101:101">
      <c r="CW673350" s="2210"/>
    </row>
    <row r="673351" spans="101:101">
      <c r="CW673351" s="2195"/>
    </row>
    <row r="673375" spans="101:101">
      <c r="CW673375" s="2210"/>
    </row>
    <row r="673376" spans="101:101">
      <c r="CW673376" s="2195"/>
    </row>
    <row r="673400" spans="101:101">
      <c r="CW673400" s="2210"/>
    </row>
    <row r="673401" spans="101:101">
      <c r="CW673401" s="2195"/>
    </row>
    <row r="673425" spans="101:101">
      <c r="CW673425" s="2210"/>
    </row>
    <row r="673426" spans="101:101">
      <c r="CW673426" s="2195"/>
    </row>
    <row r="673450" spans="101:101">
      <c r="CW673450" s="2210"/>
    </row>
    <row r="673451" spans="101:101">
      <c r="CW673451" s="2195"/>
    </row>
    <row r="673475" spans="101:101">
      <c r="CW673475" s="2210"/>
    </row>
    <row r="673476" spans="101:101">
      <c r="CW673476" s="2195"/>
    </row>
    <row r="673500" spans="101:101">
      <c r="CW673500" s="2210"/>
    </row>
    <row r="673501" spans="101:101">
      <c r="CW673501" s="2195"/>
    </row>
    <row r="673525" spans="101:101">
      <c r="CW673525" s="2210"/>
    </row>
    <row r="673526" spans="101:101">
      <c r="CW673526" s="2195"/>
    </row>
    <row r="673550" spans="101:101">
      <c r="CW673550" s="2210"/>
    </row>
    <row r="673551" spans="101:101">
      <c r="CW673551" s="2195"/>
    </row>
    <row r="673575" spans="101:101">
      <c r="CW673575" s="2210"/>
    </row>
    <row r="673576" spans="101:101">
      <c r="CW673576" s="2195"/>
    </row>
    <row r="673600" spans="101:101">
      <c r="CW673600" s="2210"/>
    </row>
    <row r="673601" spans="101:101">
      <c r="CW673601" s="2195"/>
    </row>
    <row r="673625" spans="101:101">
      <c r="CW673625" s="2210"/>
    </row>
    <row r="673626" spans="101:101">
      <c r="CW673626" s="2195"/>
    </row>
    <row r="673650" spans="101:101">
      <c r="CW673650" s="2210"/>
    </row>
    <row r="673651" spans="101:101">
      <c r="CW673651" s="2195"/>
    </row>
    <row r="673675" spans="101:101">
      <c r="CW673675" s="2210"/>
    </row>
    <row r="673676" spans="101:101">
      <c r="CW673676" s="2195"/>
    </row>
    <row r="673700" spans="101:101">
      <c r="CW673700" s="2210"/>
    </row>
    <row r="673701" spans="101:101">
      <c r="CW673701" s="2195"/>
    </row>
    <row r="673725" spans="101:101">
      <c r="CW673725" s="2210"/>
    </row>
    <row r="673726" spans="101:101">
      <c r="CW673726" s="2195"/>
    </row>
    <row r="673750" spans="101:101">
      <c r="CW673750" s="2210"/>
    </row>
    <row r="673751" spans="101:101">
      <c r="CW673751" s="2195"/>
    </row>
    <row r="673775" spans="101:101">
      <c r="CW673775" s="2210"/>
    </row>
    <row r="673776" spans="101:101">
      <c r="CW673776" s="2195"/>
    </row>
    <row r="673800" spans="101:101">
      <c r="CW673800" s="2210"/>
    </row>
    <row r="673801" spans="101:101">
      <c r="CW673801" s="2195"/>
    </row>
    <row r="673825" spans="101:101">
      <c r="CW673825" s="2210"/>
    </row>
    <row r="673826" spans="101:101">
      <c r="CW673826" s="2195"/>
    </row>
    <row r="673850" spans="101:101">
      <c r="CW673850" s="2210"/>
    </row>
    <row r="673851" spans="101:101">
      <c r="CW673851" s="2195"/>
    </row>
    <row r="673875" spans="101:101">
      <c r="CW673875" s="2210"/>
    </row>
    <row r="673876" spans="101:101">
      <c r="CW673876" s="2195"/>
    </row>
    <row r="673900" spans="101:101">
      <c r="CW673900" s="2210"/>
    </row>
    <row r="673901" spans="101:101">
      <c r="CW673901" s="2195"/>
    </row>
    <row r="673925" spans="101:101">
      <c r="CW673925" s="2210"/>
    </row>
    <row r="673926" spans="101:101">
      <c r="CW673926" s="2195"/>
    </row>
    <row r="673950" spans="101:101">
      <c r="CW673950" s="2210"/>
    </row>
    <row r="673951" spans="101:101">
      <c r="CW673951" s="2195"/>
    </row>
    <row r="673975" spans="101:101">
      <c r="CW673975" s="2210"/>
    </row>
    <row r="673976" spans="101:101">
      <c r="CW673976" s="2195"/>
    </row>
    <row r="674000" spans="101:101">
      <c r="CW674000" s="2210"/>
    </row>
    <row r="674001" spans="101:101">
      <c r="CW674001" s="2195"/>
    </row>
    <row r="674025" spans="101:101">
      <c r="CW674025" s="2210"/>
    </row>
    <row r="674026" spans="101:101">
      <c r="CW674026" s="2195"/>
    </row>
    <row r="674050" spans="101:101">
      <c r="CW674050" s="2210"/>
    </row>
    <row r="674051" spans="101:101">
      <c r="CW674051" s="2195"/>
    </row>
    <row r="674075" spans="101:101">
      <c r="CW674075" s="2210"/>
    </row>
    <row r="674076" spans="101:101">
      <c r="CW674076" s="2195"/>
    </row>
    <row r="674100" spans="101:101">
      <c r="CW674100" s="2210"/>
    </row>
    <row r="674101" spans="101:101">
      <c r="CW674101" s="2195"/>
    </row>
    <row r="674125" spans="101:101">
      <c r="CW674125" s="2210"/>
    </row>
    <row r="674126" spans="101:101">
      <c r="CW674126" s="2195"/>
    </row>
    <row r="674150" spans="101:101">
      <c r="CW674150" s="2210"/>
    </row>
    <row r="674151" spans="101:101">
      <c r="CW674151" s="2195"/>
    </row>
    <row r="674175" spans="101:101">
      <c r="CW674175" s="2210"/>
    </row>
    <row r="674176" spans="101:101">
      <c r="CW674176" s="2195"/>
    </row>
    <row r="674200" spans="101:101">
      <c r="CW674200" s="2210"/>
    </row>
    <row r="674201" spans="101:101">
      <c r="CW674201" s="2195"/>
    </row>
    <row r="674225" spans="101:101">
      <c r="CW674225" s="2210"/>
    </row>
    <row r="674226" spans="101:101">
      <c r="CW674226" s="2195"/>
    </row>
    <row r="674250" spans="101:101">
      <c r="CW674250" s="2210"/>
    </row>
    <row r="674251" spans="101:101">
      <c r="CW674251" s="2195"/>
    </row>
    <row r="674275" spans="101:101">
      <c r="CW674275" s="2210"/>
    </row>
    <row r="674276" spans="101:101">
      <c r="CW674276" s="2195"/>
    </row>
    <row r="674300" spans="101:101">
      <c r="CW674300" s="2210"/>
    </row>
    <row r="674301" spans="101:101">
      <c r="CW674301" s="2195"/>
    </row>
    <row r="674325" spans="101:101">
      <c r="CW674325" s="2210"/>
    </row>
    <row r="674326" spans="101:101">
      <c r="CW674326" s="2195"/>
    </row>
    <row r="674350" spans="101:101">
      <c r="CW674350" s="2210"/>
    </row>
    <row r="674351" spans="101:101">
      <c r="CW674351" s="2195"/>
    </row>
    <row r="674375" spans="101:101">
      <c r="CW674375" s="2210"/>
    </row>
    <row r="674376" spans="101:101">
      <c r="CW674376" s="2195"/>
    </row>
    <row r="674400" spans="101:101">
      <c r="CW674400" s="2210"/>
    </row>
    <row r="674401" spans="101:101">
      <c r="CW674401" s="2195"/>
    </row>
    <row r="674425" spans="101:101">
      <c r="CW674425" s="2210"/>
    </row>
    <row r="674426" spans="101:101">
      <c r="CW674426" s="2195"/>
    </row>
    <row r="674450" spans="101:101">
      <c r="CW674450" s="2210"/>
    </row>
    <row r="674451" spans="101:101">
      <c r="CW674451" s="2195"/>
    </row>
    <row r="674475" spans="101:101">
      <c r="CW674475" s="2210"/>
    </row>
    <row r="674476" spans="101:101">
      <c r="CW674476" s="2195"/>
    </row>
    <row r="674500" spans="101:101">
      <c r="CW674500" s="2210"/>
    </row>
    <row r="674501" spans="101:101">
      <c r="CW674501" s="2195"/>
    </row>
    <row r="674525" spans="101:101">
      <c r="CW674525" s="2210"/>
    </row>
    <row r="674526" spans="101:101">
      <c r="CW674526" s="2195"/>
    </row>
    <row r="674550" spans="101:101">
      <c r="CW674550" s="2210"/>
    </row>
    <row r="674551" spans="101:101">
      <c r="CW674551" s="2195"/>
    </row>
    <row r="674575" spans="101:101">
      <c r="CW674575" s="2210"/>
    </row>
    <row r="674576" spans="101:101">
      <c r="CW674576" s="2195"/>
    </row>
    <row r="674600" spans="101:101">
      <c r="CW674600" s="2210"/>
    </row>
    <row r="674601" spans="101:101">
      <c r="CW674601" s="2195"/>
    </row>
    <row r="674625" spans="101:101">
      <c r="CW674625" s="2210"/>
    </row>
    <row r="674626" spans="101:101">
      <c r="CW674626" s="2195"/>
    </row>
    <row r="674650" spans="101:101">
      <c r="CW674650" s="2210"/>
    </row>
    <row r="674651" spans="101:101">
      <c r="CW674651" s="2195"/>
    </row>
    <row r="674675" spans="101:101">
      <c r="CW674675" s="2210"/>
    </row>
    <row r="674676" spans="101:101">
      <c r="CW674676" s="2195"/>
    </row>
    <row r="674700" spans="101:101">
      <c r="CW674700" s="2210"/>
    </row>
    <row r="674701" spans="101:101">
      <c r="CW674701" s="2195"/>
    </row>
    <row r="674725" spans="101:101">
      <c r="CW674725" s="2210"/>
    </row>
    <row r="674726" spans="101:101">
      <c r="CW674726" s="2195"/>
    </row>
    <row r="674750" spans="101:101">
      <c r="CW674750" s="2210"/>
    </row>
    <row r="674751" spans="101:101">
      <c r="CW674751" s="2195"/>
    </row>
    <row r="674775" spans="101:101">
      <c r="CW674775" s="2210"/>
    </row>
    <row r="674776" spans="101:101">
      <c r="CW674776" s="2195"/>
    </row>
    <row r="674800" spans="101:101">
      <c r="CW674800" s="2210"/>
    </row>
    <row r="674801" spans="101:101">
      <c r="CW674801" s="2195"/>
    </row>
    <row r="674825" spans="101:101">
      <c r="CW674825" s="2210"/>
    </row>
    <row r="674826" spans="101:101">
      <c r="CW674826" s="2195"/>
    </row>
    <row r="674850" spans="101:101">
      <c r="CW674850" s="2210"/>
    </row>
    <row r="674851" spans="101:101">
      <c r="CW674851" s="2195"/>
    </row>
    <row r="674875" spans="101:101">
      <c r="CW674875" s="2210"/>
    </row>
    <row r="674876" spans="101:101">
      <c r="CW674876" s="2195"/>
    </row>
    <row r="674900" spans="101:101">
      <c r="CW674900" s="2210"/>
    </row>
    <row r="674901" spans="101:101">
      <c r="CW674901" s="2195"/>
    </row>
    <row r="674925" spans="101:101">
      <c r="CW674925" s="2210"/>
    </row>
    <row r="674926" spans="101:101">
      <c r="CW674926" s="2195"/>
    </row>
    <row r="674950" spans="101:101">
      <c r="CW674950" s="2210"/>
    </row>
    <row r="674951" spans="101:101">
      <c r="CW674951" s="2195"/>
    </row>
    <row r="674975" spans="101:101">
      <c r="CW674975" s="2210"/>
    </row>
    <row r="674976" spans="101:101">
      <c r="CW674976" s="2195"/>
    </row>
    <row r="675000" spans="101:101">
      <c r="CW675000" s="2210"/>
    </row>
    <row r="675001" spans="101:101">
      <c r="CW675001" s="2195"/>
    </row>
    <row r="675025" spans="101:101">
      <c r="CW675025" s="2210"/>
    </row>
    <row r="675026" spans="101:101">
      <c r="CW675026" s="2195"/>
    </row>
    <row r="675050" spans="101:101">
      <c r="CW675050" s="2210"/>
    </row>
    <row r="675051" spans="101:101">
      <c r="CW675051" s="2195"/>
    </row>
    <row r="675075" spans="101:101">
      <c r="CW675075" s="2210"/>
    </row>
    <row r="675076" spans="101:101">
      <c r="CW675076" s="2195"/>
    </row>
    <row r="675100" spans="101:101">
      <c r="CW675100" s="2210"/>
    </row>
    <row r="675101" spans="101:101">
      <c r="CW675101" s="2195"/>
    </row>
    <row r="675125" spans="101:101">
      <c r="CW675125" s="2210"/>
    </row>
    <row r="675126" spans="101:101">
      <c r="CW675126" s="2195"/>
    </row>
    <row r="675150" spans="101:101">
      <c r="CW675150" s="2210"/>
    </row>
    <row r="675151" spans="101:101">
      <c r="CW675151" s="2195"/>
    </row>
    <row r="675175" spans="101:101">
      <c r="CW675175" s="2210"/>
    </row>
    <row r="675176" spans="101:101">
      <c r="CW675176" s="2195"/>
    </row>
    <row r="675200" spans="101:101">
      <c r="CW675200" s="2210"/>
    </row>
    <row r="675201" spans="101:101">
      <c r="CW675201" s="2195"/>
    </row>
    <row r="675225" spans="101:101">
      <c r="CW675225" s="2210"/>
    </row>
    <row r="675226" spans="101:101">
      <c r="CW675226" s="2195"/>
    </row>
    <row r="675250" spans="101:101">
      <c r="CW675250" s="2210"/>
    </row>
    <row r="675251" spans="101:101">
      <c r="CW675251" s="2195"/>
    </row>
    <row r="675275" spans="101:101">
      <c r="CW675275" s="2210"/>
    </row>
    <row r="675276" spans="101:101">
      <c r="CW675276" s="2195"/>
    </row>
    <row r="675300" spans="101:101">
      <c r="CW675300" s="2210"/>
    </row>
    <row r="675301" spans="101:101">
      <c r="CW675301" s="2195"/>
    </row>
    <row r="675325" spans="101:101">
      <c r="CW675325" s="2210"/>
    </row>
    <row r="675326" spans="101:101">
      <c r="CW675326" s="2195"/>
    </row>
    <row r="675350" spans="101:101">
      <c r="CW675350" s="2210"/>
    </row>
    <row r="675351" spans="101:101">
      <c r="CW675351" s="2195"/>
    </row>
    <row r="675375" spans="101:101">
      <c r="CW675375" s="2210"/>
    </row>
    <row r="675376" spans="101:101">
      <c r="CW675376" s="2195"/>
    </row>
    <row r="675400" spans="101:101">
      <c r="CW675400" s="2210"/>
    </row>
    <row r="675401" spans="101:101">
      <c r="CW675401" s="2195"/>
    </row>
    <row r="675425" spans="101:101">
      <c r="CW675425" s="2210"/>
    </row>
    <row r="675426" spans="101:101">
      <c r="CW675426" s="2195"/>
    </row>
    <row r="675450" spans="101:101">
      <c r="CW675450" s="2210"/>
    </row>
    <row r="675451" spans="101:101">
      <c r="CW675451" s="2195"/>
    </row>
    <row r="675475" spans="101:101">
      <c r="CW675475" s="2210"/>
    </row>
    <row r="675476" spans="101:101">
      <c r="CW675476" s="2195"/>
    </row>
    <row r="675500" spans="101:101">
      <c r="CW675500" s="2210"/>
    </row>
    <row r="675501" spans="101:101">
      <c r="CW675501" s="2195"/>
    </row>
    <row r="675525" spans="101:101">
      <c r="CW675525" s="2210"/>
    </row>
    <row r="675526" spans="101:101">
      <c r="CW675526" s="2195"/>
    </row>
    <row r="675550" spans="101:101">
      <c r="CW675550" s="2210"/>
    </row>
    <row r="675551" spans="101:101">
      <c r="CW675551" s="2195"/>
    </row>
    <row r="675575" spans="101:101">
      <c r="CW675575" s="2210"/>
    </row>
    <row r="675576" spans="101:101">
      <c r="CW675576" s="2195"/>
    </row>
    <row r="675600" spans="101:101">
      <c r="CW675600" s="2210"/>
    </row>
    <row r="675601" spans="101:101">
      <c r="CW675601" s="2195"/>
    </row>
    <row r="675625" spans="101:101">
      <c r="CW675625" s="2210"/>
    </row>
    <row r="675626" spans="101:101">
      <c r="CW675626" s="2195"/>
    </row>
    <row r="675650" spans="101:101">
      <c r="CW675650" s="2210"/>
    </row>
    <row r="675651" spans="101:101">
      <c r="CW675651" s="2195"/>
    </row>
    <row r="675675" spans="101:101">
      <c r="CW675675" s="2210"/>
    </row>
    <row r="675676" spans="101:101">
      <c r="CW675676" s="2195"/>
    </row>
    <row r="675700" spans="101:101">
      <c r="CW675700" s="2210"/>
    </row>
    <row r="675701" spans="101:101">
      <c r="CW675701" s="2195"/>
    </row>
    <row r="675725" spans="101:101">
      <c r="CW675725" s="2210"/>
    </row>
    <row r="675726" spans="101:101">
      <c r="CW675726" s="2195"/>
    </row>
    <row r="675750" spans="101:101">
      <c r="CW675750" s="2210"/>
    </row>
    <row r="675751" spans="101:101">
      <c r="CW675751" s="2195"/>
    </row>
    <row r="675775" spans="101:101">
      <c r="CW675775" s="2210"/>
    </row>
    <row r="675776" spans="101:101">
      <c r="CW675776" s="2195"/>
    </row>
    <row r="675800" spans="101:101">
      <c r="CW675800" s="2210"/>
    </row>
    <row r="675801" spans="101:101">
      <c r="CW675801" s="2195"/>
    </row>
    <row r="675825" spans="101:101">
      <c r="CW675825" s="2210"/>
    </row>
    <row r="675826" spans="101:101">
      <c r="CW675826" s="2195"/>
    </row>
    <row r="675850" spans="101:101">
      <c r="CW675850" s="2210"/>
    </row>
    <row r="675851" spans="101:101">
      <c r="CW675851" s="2195"/>
    </row>
    <row r="675875" spans="101:101">
      <c r="CW675875" s="2210"/>
    </row>
    <row r="675876" spans="101:101">
      <c r="CW675876" s="2195"/>
    </row>
    <row r="675900" spans="101:101">
      <c r="CW675900" s="2210"/>
    </row>
    <row r="675901" spans="101:101">
      <c r="CW675901" s="2195"/>
    </row>
    <row r="675925" spans="101:101">
      <c r="CW675925" s="2210"/>
    </row>
    <row r="675926" spans="101:101">
      <c r="CW675926" s="2195"/>
    </row>
    <row r="675950" spans="101:101">
      <c r="CW675950" s="2210"/>
    </row>
    <row r="675951" spans="101:101">
      <c r="CW675951" s="2195"/>
    </row>
    <row r="675975" spans="101:101">
      <c r="CW675975" s="2210"/>
    </row>
    <row r="675976" spans="101:101">
      <c r="CW675976" s="2195"/>
    </row>
    <row r="676000" spans="101:101">
      <c r="CW676000" s="2210"/>
    </row>
    <row r="676001" spans="101:101">
      <c r="CW676001" s="2195"/>
    </row>
    <row r="676025" spans="101:101">
      <c r="CW676025" s="2210"/>
    </row>
    <row r="676026" spans="101:101">
      <c r="CW676026" s="2195"/>
    </row>
    <row r="676050" spans="101:101">
      <c r="CW676050" s="2210"/>
    </row>
    <row r="676051" spans="101:101">
      <c r="CW676051" s="2195"/>
    </row>
    <row r="676075" spans="101:101">
      <c r="CW676075" s="2210"/>
    </row>
    <row r="676076" spans="101:101">
      <c r="CW676076" s="2195"/>
    </row>
    <row r="676100" spans="101:101">
      <c r="CW676100" s="2210"/>
    </row>
    <row r="676101" spans="101:101">
      <c r="CW676101" s="2195"/>
    </row>
    <row r="676125" spans="101:101">
      <c r="CW676125" s="2210"/>
    </row>
    <row r="676126" spans="101:101">
      <c r="CW676126" s="2195"/>
    </row>
    <row r="676150" spans="101:101">
      <c r="CW676150" s="2210"/>
    </row>
    <row r="676151" spans="101:101">
      <c r="CW676151" s="2195"/>
    </row>
    <row r="676175" spans="101:101">
      <c r="CW676175" s="2210"/>
    </row>
    <row r="676176" spans="101:101">
      <c r="CW676176" s="2195"/>
    </row>
    <row r="676200" spans="101:101">
      <c r="CW676200" s="2210"/>
    </row>
    <row r="676201" spans="101:101">
      <c r="CW676201" s="2195"/>
    </row>
    <row r="676225" spans="101:101">
      <c r="CW676225" s="2210"/>
    </row>
    <row r="676226" spans="101:101">
      <c r="CW676226" s="2195"/>
    </row>
    <row r="676250" spans="101:101">
      <c r="CW676250" s="2210"/>
    </row>
    <row r="676251" spans="101:101">
      <c r="CW676251" s="2195"/>
    </row>
    <row r="676275" spans="101:101">
      <c r="CW676275" s="2210"/>
    </row>
    <row r="676276" spans="101:101">
      <c r="CW676276" s="2195"/>
    </row>
    <row r="676300" spans="101:101">
      <c r="CW676300" s="2210"/>
    </row>
    <row r="676301" spans="101:101">
      <c r="CW676301" s="2195"/>
    </row>
    <row r="676325" spans="101:101">
      <c r="CW676325" s="2210"/>
    </row>
    <row r="676326" spans="101:101">
      <c r="CW676326" s="2195"/>
    </row>
    <row r="676350" spans="101:101">
      <c r="CW676350" s="2210"/>
    </row>
    <row r="676351" spans="101:101">
      <c r="CW676351" s="2195"/>
    </row>
    <row r="676375" spans="101:101">
      <c r="CW676375" s="2210"/>
    </row>
    <row r="676376" spans="101:101">
      <c r="CW676376" s="2195"/>
    </row>
    <row r="676400" spans="101:101">
      <c r="CW676400" s="2210"/>
    </row>
    <row r="676401" spans="101:101">
      <c r="CW676401" s="2195"/>
    </row>
    <row r="676425" spans="101:101">
      <c r="CW676425" s="2210"/>
    </row>
    <row r="676426" spans="101:101">
      <c r="CW676426" s="2195"/>
    </row>
    <row r="676450" spans="101:101">
      <c r="CW676450" s="2210"/>
    </row>
    <row r="676451" spans="101:101">
      <c r="CW676451" s="2195"/>
    </row>
    <row r="676475" spans="101:101">
      <c r="CW676475" s="2210"/>
    </row>
    <row r="676476" spans="101:101">
      <c r="CW676476" s="2195"/>
    </row>
    <row r="676500" spans="101:101">
      <c r="CW676500" s="2210"/>
    </row>
    <row r="676501" spans="101:101">
      <c r="CW676501" s="2195"/>
    </row>
    <row r="676525" spans="101:101">
      <c r="CW676525" s="2210"/>
    </row>
    <row r="676526" spans="101:101">
      <c r="CW676526" s="2195"/>
    </row>
    <row r="676550" spans="101:101">
      <c r="CW676550" s="2210"/>
    </row>
    <row r="676551" spans="101:101">
      <c r="CW676551" s="2195"/>
    </row>
    <row r="676575" spans="101:101">
      <c r="CW676575" s="2210"/>
    </row>
    <row r="676576" spans="101:101">
      <c r="CW676576" s="2195"/>
    </row>
    <row r="676600" spans="101:101">
      <c r="CW676600" s="2210"/>
    </row>
    <row r="676601" spans="101:101">
      <c r="CW676601" s="2195"/>
    </row>
    <row r="676625" spans="101:101">
      <c r="CW676625" s="2210"/>
    </row>
    <row r="676626" spans="101:101">
      <c r="CW676626" s="2195"/>
    </row>
    <row r="676650" spans="101:101">
      <c r="CW676650" s="2210"/>
    </row>
    <row r="676651" spans="101:101">
      <c r="CW676651" s="2195"/>
    </row>
    <row r="676675" spans="101:101">
      <c r="CW676675" s="2210"/>
    </row>
    <row r="676676" spans="101:101">
      <c r="CW676676" s="2195"/>
    </row>
    <row r="676700" spans="101:101">
      <c r="CW676700" s="2210"/>
    </row>
    <row r="676701" spans="101:101">
      <c r="CW676701" s="2195"/>
    </row>
    <row r="676725" spans="101:101">
      <c r="CW676725" s="2210"/>
    </row>
    <row r="676726" spans="101:101">
      <c r="CW676726" s="2195"/>
    </row>
    <row r="676750" spans="101:101">
      <c r="CW676750" s="2210"/>
    </row>
    <row r="676751" spans="101:101">
      <c r="CW676751" s="2195"/>
    </row>
    <row r="676775" spans="101:101">
      <c r="CW676775" s="2210"/>
    </row>
    <row r="676776" spans="101:101">
      <c r="CW676776" s="2195"/>
    </row>
    <row r="676800" spans="101:101">
      <c r="CW676800" s="2210"/>
    </row>
    <row r="676801" spans="101:101">
      <c r="CW676801" s="2195"/>
    </row>
    <row r="676825" spans="101:101">
      <c r="CW676825" s="2210"/>
    </row>
    <row r="676826" spans="101:101">
      <c r="CW676826" s="2195"/>
    </row>
    <row r="676850" spans="101:101">
      <c r="CW676850" s="2210"/>
    </row>
    <row r="676851" spans="101:101">
      <c r="CW676851" s="2195"/>
    </row>
    <row r="676875" spans="101:101">
      <c r="CW676875" s="2210"/>
    </row>
    <row r="676876" spans="101:101">
      <c r="CW676876" s="2195"/>
    </row>
    <row r="676900" spans="101:101">
      <c r="CW676900" s="2210"/>
    </row>
    <row r="676901" spans="101:101">
      <c r="CW676901" s="2195"/>
    </row>
    <row r="676925" spans="101:101">
      <c r="CW676925" s="2210"/>
    </row>
    <row r="676926" spans="101:101">
      <c r="CW676926" s="2195"/>
    </row>
    <row r="676950" spans="101:101">
      <c r="CW676950" s="2210"/>
    </row>
    <row r="676951" spans="101:101">
      <c r="CW676951" s="2195"/>
    </row>
    <row r="676975" spans="101:101">
      <c r="CW676975" s="2210"/>
    </row>
    <row r="676976" spans="101:101">
      <c r="CW676976" s="2195"/>
    </row>
    <row r="677000" spans="101:101">
      <c r="CW677000" s="2210"/>
    </row>
    <row r="677001" spans="101:101">
      <c r="CW677001" s="2195"/>
    </row>
    <row r="677025" spans="101:101">
      <c r="CW677025" s="2210"/>
    </row>
    <row r="677026" spans="101:101">
      <c r="CW677026" s="2195"/>
    </row>
    <row r="677050" spans="101:101">
      <c r="CW677050" s="2210"/>
    </row>
    <row r="677051" spans="101:101">
      <c r="CW677051" s="2195"/>
    </row>
    <row r="677075" spans="101:101">
      <c r="CW677075" s="2210"/>
    </row>
    <row r="677076" spans="101:101">
      <c r="CW677076" s="2195"/>
    </row>
    <row r="677100" spans="101:101">
      <c r="CW677100" s="2210"/>
    </row>
    <row r="677101" spans="101:101">
      <c r="CW677101" s="2195"/>
    </row>
    <row r="677125" spans="101:101">
      <c r="CW677125" s="2210"/>
    </row>
    <row r="677126" spans="101:101">
      <c r="CW677126" s="2195"/>
    </row>
    <row r="677150" spans="101:101">
      <c r="CW677150" s="2210"/>
    </row>
    <row r="677151" spans="101:101">
      <c r="CW677151" s="2195"/>
    </row>
    <row r="677175" spans="101:101">
      <c r="CW677175" s="2210"/>
    </row>
    <row r="677176" spans="101:101">
      <c r="CW677176" s="2195"/>
    </row>
    <row r="677200" spans="101:101">
      <c r="CW677200" s="2210"/>
    </row>
    <row r="677201" spans="101:101">
      <c r="CW677201" s="2195"/>
    </row>
    <row r="677225" spans="101:101">
      <c r="CW677225" s="2210"/>
    </row>
    <row r="677226" spans="101:101">
      <c r="CW677226" s="2195"/>
    </row>
    <row r="677250" spans="101:101">
      <c r="CW677250" s="2210"/>
    </row>
    <row r="677251" spans="101:101">
      <c r="CW677251" s="2195"/>
    </row>
    <row r="677275" spans="101:101">
      <c r="CW677275" s="2210"/>
    </row>
    <row r="677276" spans="101:101">
      <c r="CW677276" s="2195"/>
    </row>
    <row r="677300" spans="101:101">
      <c r="CW677300" s="2210"/>
    </row>
    <row r="677301" spans="101:101">
      <c r="CW677301" s="2195"/>
    </row>
    <row r="677325" spans="101:101">
      <c r="CW677325" s="2210"/>
    </row>
    <row r="677326" spans="101:101">
      <c r="CW677326" s="2195"/>
    </row>
    <row r="677350" spans="101:101">
      <c r="CW677350" s="2210"/>
    </row>
    <row r="677351" spans="101:101">
      <c r="CW677351" s="2195"/>
    </row>
    <row r="677375" spans="101:101">
      <c r="CW677375" s="2210"/>
    </row>
    <row r="677376" spans="101:101">
      <c r="CW677376" s="2195"/>
    </row>
    <row r="677400" spans="101:101">
      <c r="CW677400" s="2210"/>
    </row>
    <row r="677401" spans="101:101">
      <c r="CW677401" s="2195"/>
    </row>
    <row r="677425" spans="101:101">
      <c r="CW677425" s="2210"/>
    </row>
    <row r="677426" spans="101:101">
      <c r="CW677426" s="2195"/>
    </row>
    <row r="677450" spans="101:101">
      <c r="CW677450" s="2210"/>
    </row>
    <row r="677451" spans="101:101">
      <c r="CW677451" s="2195"/>
    </row>
    <row r="677475" spans="101:101">
      <c r="CW677475" s="2210"/>
    </row>
    <row r="677476" spans="101:101">
      <c r="CW677476" s="2195"/>
    </row>
    <row r="677500" spans="101:101">
      <c r="CW677500" s="2210"/>
    </row>
    <row r="677501" spans="101:101">
      <c r="CW677501" s="2195"/>
    </row>
    <row r="677525" spans="101:101">
      <c r="CW677525" s="2210"/>
    </row>
    <row r="677526" spans="101:101">
      <c r="CW677526" s="2195"/>
    </row>
    <row r="677550" spans="101:101">
      <c r="CW677550" s="2210"/>
    </row>
    <row r="677551" spans="101:101">
      <c r="CW677551" s="2195"/>
    </row>
    <row r="677575" spans="101:101">
      <c r="CW677575" s="2210"/>
    </row>
    <row r="677576" spans="101:101">
      <c r="CW677576" s="2195"/>
    </row>
    <row r="677600" spans="101:101">
      <c r="CW677600" s="2210"/>
    </row>
    <row r="677601" spans="101:101">
      <c r="CW677601" s="2195"/>
    </row>
    <row r="677625" spans="101:101">
      <c r="CW677625" s="2210"/>
    </row>
    <row r="677626" spans="101:101">
      <c r="CW677626" s="2195"/>
    </row>
    <row r="677650" spans="101:101">
      <c r="CW677650" s="2210"/>
    </row>
    <row r="677651" spans="101:101">
      <c r="CW677651" s="2195"/>
    </row>
    <row r="677675" spans="101:101">
      <c r="CW677675" s="2210"/>
    </row>
    <row r="677676" spans="101:101">
      <c r="CW677676" s="2195"/>
    </row>
    <row r="677700" spans="101:101">
      <c r="CW677700" s="2210"/>
    </row>
    <row r="677701" spans="101:101">
      <c r="CW677701" s="2195"/>
    </row>
    <row r="677725" spans="101:101">
      <c r="CW677725" s="2210"/>
    </row>
    <row r="677726" spans="101:101">
      <c r="CW677726" s="2195"/>
    </row>
    <row r="677750" spans="101:101">
      <c r="CW677750" s="2210"/>
    </row>
    <row r="677751" spans="101:101">
      <c r="CW677751" s="2195"/>
    </row>
    <row r="677775" spans="101:101">
      <c r="CW677775" s="2210"/>
    </row>
    <row r="677776" spans="101:101">
      <c r="CW677776" s="2195"/>
    </row>
    <row r="677800" spans="101:101">
      <c r="CW677800" s="2210"/>
    </row>
    <row r="677801" spans="101:101">
      <c r="CW677801" s="2195"/>
    </row>
    <row r="677825" spans="101:101">
      <c r="CW677825" s="2210"/>
    </row>
    <row r="677826" spans="101:101">
      <c r="CW677826" s="2195"/>
    </row>
    <row r="677850" spans="101:101">
      <c r="CW677850" s="2210"/>
    </row>
    <row r="677851" spans="101:101">
      <c r="CW677851" s="2195"/>
    </row>
    <row r="677875" spans="101:101">
      <c r="CW677875" s="2210"/>
    </row>
    <row r="677876" spans="101:101">
      <c r="CW677876" s="2195"/>
    </row>
    <row r="677900" spans="101:101">
      <c r="CW677900" s="2210"/>
    </row>
    <row r="677901" spans="101:101">
      <c r="CW677901" s="2195"/>
    </row>
    <row r="677925" spans="101:101">
      <c r="CW677925" s="2210"/>
    </row>
    <row r="677926" spans="101:101">
      <c r="CW677926" s="2195"/>
    </row>
    <row r="677950" spans="101:101">
      <c r="CW677950" s="2210"/>
    </row>
    <row r="677951" spans="101:101">
      <c r="CW677951" s="2195"/>
    </row>
    <row r="677975" spans="101:101">
      <c r="CW677975" s="2210"/>
    </row>
    <row r="677976" spans="101:101">
      <c r="CW677976" s="2195"/>
    </row>
    <row r="678000" spans="101:101">
      <c r="CW678000" s="2210"/>
    </row>
    <row r="678001" spans="101:101">
      <c r="CW678001" s="2195"/>
    </row>
    <row r="678025" spans="101:101">
      <c r="CW678025" s="2210"/>
    </row>
    <row r="678026" spans="101:101">
      <c r="CW678026" s="2195"/>
    </row>
    <row r="678050" spans="101:101">
      <c r="CW678050" s="2210"/>
    </row>
    <row r="678051" spans="101:101">
      <c r="CW678051" s="2195"/>
    </row>
    <row r="678075" spans="101:101">
      <c r="CW678075" s="2210"/>
    </row>
    <row r="678076" spans="101:101">
      <c r="CW678076" s="2195"/>
    </row>
    <row r="678100" spans="101:101">
      <c r="CW678100" s="2210"/>
    </row>
    <row r="678101" spans="101:101">
      <c r="CW678101" s="2195"/>
    </row>
    <row r="678125" spans="101:101">
      <c r="CW678125" s="2210"/>
    </row>
    <row r="678126" spans="101:101">
      <c r="CW678126" s="2195"/>
    </row>
    <row r="678150" spans="101:101">
      <c r="CW678150" s="2210"/>
    </row>
    <row r="678151" spans="101:101">
      <c r="CW678151" s="2195"/>
    </row>
    <row r="678175" spans="101:101">
      <c r="CW678175" s="2210"/>
    </row>
    <row r="678176" spans="101:101">
      <c r="CW678176" s="2195"/>
    </row>
    <row r="678200" spans="101:101">
      <c r="CW678200" s="2210"/>
    </row>
    <row r="678201" spans="101:101">
      <c r="CW678201" s="2195"/>
    </row>
    <row r="678225" spans="101:101">
      <c r="CW678225" s="2210"/>
    </row>
    <row r="678226" spans="101:101">
      <c r="CW678226" s="2195"/>
    </row>
    <row r="678250" spans="101:101">
      <c r="CW678250" s="2210"/>
    </row>
    <row r="678251" spans="101:101">
      <c r="CW678251" s="2195"/>
    </row>
    <row r="678275" spans="101:101">
      <c r="CW678275" s="2210"/>
    </row>
    <row r="678276" spans="101:101">
      <c r="CW678276" s="2195"/>
    </row>
    <row r="678300" spans="101:101">
      <c r="CW678300" s="2210"/>
    </row>
    <row r="678301" spans="101:101">
      <c r="CW678301" s="2195"/>
    </row>
    <row r="678325" spans="101:101">
      <c r="CW678325" s="2210"/>
    </row>
    <row r="678326" spans="101:101">
      <c r="CW678326" s="2195"/>
    </row>
    <row r="678350" spans="101:101">
      <c r="CW678350" s="2210"/>
    </row>
    <row r="678351" spans="101:101">
      <c r="CW678351" s="2195"/>
    </row>
    <row r="678375" spans="101:101">
      <c r="CW678375" s="2210"/>
    </row>
    <row r="678376" spans="101:101">
      <c r="CW678376" s="2195"/>
    </row>
    <row r="678400" spans="101:101">
      <c r="CW678400" s="2210"/>
    </row>
    <row r="678401" spans="101:101">
      <c r="CW678401" s="2195"/>
    </row>
    <row r="678425" spans="101:101">
      <c r="CW678425" s="2210"/>
    </row>
    <row r="678426" spans="101:101">
      <c r="CW678426" s="2195"/>
    </row>
    <row r="678450" spans="101:101">
      <c r="CW678450" s="2210"/>
    </row>
    <row r="678451" spans="101:101">
      <c r="CW678451" s="2195"/>
    </row>
    <row r="678475" spans="101:101">
      <c r="CW678475" s="2210"/>
    </row>
    <row r="678476" spans="101:101">
      <c r="CW678476" s="2195"/>
    </row>
    <row r="678500" spans="101:101">
      <c r="CW678500" s="2210"/>
    </row>
    <row r="678501" spans="101:101">
      <c r="CW678501" s="2195"/>
    </row>
    <row r="678525" spans="101:101">
      <c r="CW678525" s="2210"/>
    </row>
    <row r="678526" spans="101:101">
      <c r="CW678526" s="2195"/>
    </row>
    <row r="678550" spans="101:101">
      <c r="CW678550" s="2210"/>
    </row>
    <row r="678551" spans="101:101">
      <c r="CW678551" s="2195"/>
    </row>
    <row r="678575" spans="101:101">
      <c r="CW678575" s="2210"/>
    </row>
    <row r="678576" spans="101:101">
      <c r="CW678576" s="2195"/>
    </row>
    <row r="678600" spans="101:101">
      <c r="CW678600" s="2210"/>
    </row>
    <row r="678601" spans="101:101">
      <c r="CW678601" s="2195"/>
    </row>
    <row r="678625" spans="101:101">
      <c r="CW678625" s="2210"/>
    </row>
    <row r="678626" spans="101:101">
      <c r="CW678626" s="2195"/>
    </row>
    <row r="678650" spans="101:101">
      <c r="CW678650" s="2210"/>
    </row>
    <row r="678651" spans="101:101">
      <c r="CW678651" s="2195"/>
    </row>
    <row r="678675" spans="101:101">
      <c r="CW678675" s="2210"/>
    </row>
    <row r="678676" spans="101:101">
      <c r="CW678676" s="2195"/>
    </row>
    <row r="678700" spans="101:101">
      <c r="CW678700" s="2210"/>
    </row>
    <row r="678701" spans="101:101">
      <c r="CW678701" s="2195"/>
    </row>
    <row r="678725" spans="101:101">
      <c r="CW678725" s="2210"/>
    </row>
    <row r="678726" spans="101:101">
      <c r="CW678726" s="2195"/>
    </row>
    <row r="678750" spans="101:101">
      <c r="CW678750" s="2210"/>
    </row>
    <row r="678751" spans="101:101">
      <c r="CW678751" s="2195"/>
    </row>
    <row r="678775" spans="101:101">
      <c r="CW678775" s="2210"/>
    </row>
    <row r="678776" spans="101:101">
      <c r="CW678776" s="2195"/>
    </row>
    <row r="678800" spans="101:101">
      <c r="CW678800" s="2210"/>
    </row>
    <row r="678801" spans="101:101">
      <c r="CW678801" s="2195"/>
    </row>
    <row r="678825" spans="101:101">
      <c r="CW678825" s="2210"/>
    </row>
    <row r="678826" spans="101:101">
      <c r="CW678826" s="2195"/>
    </row>
    <row r="678850" spans="101:101">
      <c r="CW678850" s="2210"/>
    </row>
    <row r="678851" spans="101:101">
      <c r="CW678851" s="2195"/>
    </row>
    <row r="678875" spans="101:101">
      <c r="CW678875" s="2210"/>
    </row>
    <row r="678876" spans="101:101">
      <c r="CW678876" s="2195"/>
    </row>
    <row r="678900" spans="101:101">
      <c r="CW678900" s="2210"/>
    </row>
    <row r="678901" spans="101:101">
      <c r="CW678901" s="2195"/>
    </row>
    <row r="678925" spans="101:101">
      <c r="CW678925" s="2210"/>
    </row>
    <row r="678926" spans="101:101">
      <c r="CW678926" s="2195"/>
    </row>
    <row r="678950" spans="101:101">
      <c r="CW678950" s="2210"/>
    </row>
    <row r="678951" spans="101:101">
      <c r="CW678951" s="2195"/>
    </row>
    <row r="678975" spans="101:101">
      <c r="CW678975" s="2210"/>
    </row>
    <row r="678976" spans="101:101">
      <c r="CW678976" s="2195"/>
    </row>
    <row r="679000" spans="101:101">
      <c r="CW679000" s="2210"/>
    </row>
    <row r="679001" spans="101:101">
      <c r="CW679001" s="2195"/>
    </row>
    <row r="679025" spans="101:101">
      <c r="CW679025" s="2210"/>
    </row>
    <row r="679026" spans="101:101">
      <c r="CW679026" s="2195"/>
    </row>
    <row r="679050" spans="101:101">
      <c r="CW679050" s="2210"/>
    </row>
    <row r="679051" spans="101:101">
      <c r="CW679051" s="2195"/>
    </row>
    <row r="679075" spans="101:101">
      <c r="CW679075" s="2210"/>
    </row>
    <row r="679076" spans="101:101">
      <c r="CW679076" s="2195"/>
    </row>
    <row r="679100" spans="101:101">
      <c r="CW679100" s="2210"/>
    </row>
    <row r="679101" spans="101:101">
      <c r="CW679101" s="2195"/>
    </row>
    <row r="679125" spans="101:101">
      <c r="CW679125" s="2210"/>
    </row>
    <row r="679126" spans="101:101">
      <c r="CW679126" s="2195"/>
    </row>
    <row r="679150" spans="101:101">
      <c r="CW679150" s="2210"/>
    </row>
    <row r="679151" spans="101:101">
      <c r="CW679151" s="2195"/>
    </row>
    <row r="679175" spans="101:101">
      <c r="CW679175" s="2210"/>
    </row>
    <row r="679176" spans="101:101">
      <c r="CW679176" s="2195"/>
    </row>
    <row r="679200" spans="101:101">
      <c r="CW679200" s="2210"/>
    </row>
    <row r="679201" spans="101:101">
      <c r="CW679201" s="2195"/>
    </row>
    <row r="679225" spans="101:101">
      <c r="CW679225" s="2210"/>
    </row>
    <row r="679226" spans="101:101">
      <c r="CW679226" s="2195"/>
    </row>
    <row r="679250" spans="101:101">
      <c r="CW679250" s="2210"/>
    </row>
    <row r="679251" spans="101:101">
      <c r="CW679251" s="2195"/>
    </row>
    <row r="679275" spans="101:101">
      <c r="CW679275" s="2210"/>
    </row>
    <row r="679276" spans="101:101">
      <c r="CW679276" s="2195"/>
    </row>
    <row r="679300" spans="101:101">
      <c r="CW679300" s="2210"/>
    </row>
    <row r="679301" spans="101:101">
      <c r="CW679301" s="2195"/>
    </row>
    <row r="679325" spans="101:101">
      <c r="CW679325" s="2210"/>
    </row>
    <row r="679326" spans="101:101">
      <c r="CW679326" s="2195"/>
    </row>
    <row r="679350" spans="101:101">
      <c r="CW679350" s="2210"/>
    </row>
    <row r="679351" spans="101:101">
      <c r="CW679351" s="2195"/>
    </row>
    <row r="679375" spans="101:101">
      <c r="CW679375" s="2210"/>
    </row>
    <row r="679376" spans="101:101">
      <c r="CW679376" s="2195"/>
    </row>
    <row r="679400" spans="101:101">
      <c r="CW679400" s="2210"/>
    </row>
    <row r="679401" spans="101:101">
      <c r="CW679401" s="2195"/>
    </row>
    <row r="679425" spans="101:101">
      <c r="CW679425" s="2210"/>
    </row>
    <row r="679426" spans="101:101">
      <c r="CW679426" s="2195"/>
    </row>
    <row r="679450" spans="101:101">
      <c r="CW679450" s="2210"/>
    </row>
    <row r="679451" spans="101:101">
      <c r="CW679451" s="2195"/>
    </row>
    <row r="679475" spans="101:101">
      <c r="CW679475" s="2210"/>
    </row>
    <row r="679476" spans="101:101">
      <c r="CW679476" s="2195"/>
    </row>
    <row r="679500" spans="101:101">
      <c r="CW679500" s="2210"/>
    </row>
    <row r="679501" spans="101:101">
      <c r="CW679501" s="2195"/>
    </row>
    <row r="679525" spans="101:101">
      <c r="CW679525" s="2210"/>
    </row>
    <row r="679526" spans="101:101">
      <c r="CW679526" s="2195"/>
    </row>
    <row r="679550" spans="101:101">
      <c r="CW679550" s="2210"/>
    </row>
    <row r="679551" spans="101:101">
      <c r="CW679551" s="2195"/>
    </row>
    <row r="679575" spans="101:101">
      <c r="CW679575" s="2210"/>
    </row>
    <row r="679576" spans="101:101">
      <c r="CW679576" s="2195"/>
    </row>
    <row r="679600" spans="101:101">
      <c r="CW679600" s="2210"/>
    </row>
    <row r="679601" spans="101:101">
      <c r="CW679601" s="2195"/>
    </row>
    <row r="679625" spans="101:101">
      <c r="CW679625" s="2210"/>
    </row>
    <row r="679626" spans="101:101">
      <c r="CW679626" s="2195"/>
    </row>
    <row r="679650" spans="101:101">
      <c r="CW679650" s="2210"/>
    </row>
    <row r="679651" spans="101:101">
      <c r="CW679651" s="2195"/>
    </row>
    <row r="679675" spans="101:101">
      <c r="CW679675" s="2210"/>
    </row>
    <row r="679676" spans="101:101">
      <c r="CW679676" s="2195"/>
    </row>
    <row r="679700" spans="101:101">
      <c r="CW679700" s="2210"/>
    </row>
    <row r="679701" spans="101:101">
      <c r="CW679701" s="2195"/>
    </row>
    <row r="679725" spans="101:101">
      <c r="CW679725" s="2210"/>
    </row>
    <row r="679726" spans="101:101">
      <c r="CW679726" s="2195"/>
    </row>
    <row r="679750" spans="101:101">
      <c r="CW679750" s="2210"/>
    </row>
    <row r="679751" spans="101:101">
      <c r="CW679751" s="2195"/>
    </row>
    <row r="679775" spans="101:101">
      <c r="CW679775" s="2210"/>
    </row>
    <row r="679776" spans="101:101">
      <c r="CW679776" s="2195"/>
    </row>
    <row r="679800" spans="101:101">
      <c r="CW679800" s="2210"/>
    </row>
    <row r="679801" spans="101:101">
      <c r="CW679801" s="2195"/>
    </row>
    <row r="679825" spans="101:101">
      <c r="CW679825" s="2210"/>
    </row>
    <row r="679826" spans="101:101">
      <c r="CW679826" s="2195"/>
    </row>
    <row r="679850" spans="101:101">
      <c r="CW679850" s="2210"/>
    </row>
    <row r="679851" spans="101:101">
      <c r="CW679851" s="2195"/>
    </row>
    <row r="679875" spans="101:101">
      <c r="CW679875" s="2210"/>
    </row>
    <row r="679876" spans="101:101">
      <c r="CW679876" s="2195"/>
    </row>
    <row r="679900" spans="101:101">
      <c r="CW679900" s="2210"/>
    </row>
    <row r="679901" spans="101:101">
      <c r="CW679901" s="2195"/>
    </row>
    <row r="679925" spans="101:101">
      <c r="CW679925" s="2210"/>
    </row>
    <row r="679926" spans="101:101">
      <c r="CW679926" s="2195"/>
    </row>
    <row r="679950" spans="101:101">
      <c r="CW679950" s="2210"/>
    </row>
    <row r="679951" spans="101:101">
      <c r="CW679951" s="2195"/>
    </row>
    <row r="679975" spans="101:101">
      <c r="CW679975" s="2210"/>
    </row>
    <row r="679976" spans="101:101">
      <c r="CW679976" s="2195"/>
    </row>
    <row r="680000" spans="101:101">
      <c r="CW680000" s="2210"/>
    </row>
    <row r="680001" spans="101:101">
      <c r="CW680001" s="2195"/>
    </row>
    <row r="680025" spans="101:101">
      <c r="CW680025" s="2210"/>
    </row>
    <row r="680026" spans="101:101">
      <c r="CW680026" s="2195"/>
    </row>
    <row r="680050" spans="101:101">
      <c r="CW680050" s="2210"/>
    </row>
    <row r="680051" spans="101:101">
      <c r="CW680051" s="2195"/>
    </row>
    <row r="680075" spans="101:101">
      <c r="CW680075" s="2210"/>
    </row>
    <row r="680076" spans="101:101">
      <c r="CW680076" s="2195"/>
    </row>
    <row r="680100" spans="101:101">
      <c r="CW680100" s="2210"/>
    </row>
    <row r="680101" spans="101:101">
      <c r="CW680101" s="2195"/>
    </row>
    <row r="680125" spans="101:101">
      <c r="CW680125" s="2210"/>
    </row>
    <row r="680126" spans="101:101">
      <c r="CW680126" s="2195"/>
    </row>
    <row r="680150" spans="101:101">
      <c r="CW680150" s="2210"/>
    </row>
    <row r="680151" spans="101:101">
      <c r="CW680151" s="2195"/>
    </row>
    <row r="680175" spans="101:101">
      <c r="CW680175" s="2210"/>
    </row>
    <row r="680176" spans="101:101">
      <c r="CW680176" s="2195"/>
    </row>
    <row r="680200" spans="101:101">
      <c r="CW680200" s="2210"/>
    </row>
    <row r="680201" spans="101:101">
      <c r="CW680201" s="2195"/>
    </row>
    <row r="680225" spans="101:101">
      <c r="CW680225" s="2210"/>
    </row>
    <row r="680226" spans="101:101">
      <c r="CW680226" s="2195"/>
    </row>
    <row r="680250" spans="101:101">
      <c r="CW680250" s="2210"/>
    </row>
    <row r="680251" spans="101:101">
      <c r="CW680251" s="2195"/>
    </row>
    <row r="680275" spans="101:101">
      <c r="CW680275" s="2210"/>
    </row>
    <row r="680276" spans="101:101">
      <c r="CW680276" s="2195"/>
    </row>
    <row r="680300" spans="101:101">
      <c r="CW680300" s="2210"/>
    </row>
    <row r="680301" spans="101:101">
      <c r="CW680301" s="2195"/>
    </row>
    <row r="680325" spans="101:101">
      <c r="CW680325" s="2210"/>
    </row>
    <row r="680326" spans="101:101">
      <c r="CW680326" s="2195"/>
    </row>
    <row r="680350" spans="101:101">
      <c r="CW680350" s="2210"/>
    </row>
    <row r="680351" spans="101:101">
      <c r="CW680351" s="2195"/>
    </row>
    <row r="680375" spans="101:101">
      <c r="CW680375" s="2210"/>
    </row>
    <row r="680376" spans="101:101">
      <c r="CW680376" s="2195"/>
    </row>
    <row r="680400" spans="101:101">
      <c r="CW680400" s="2210"/>
    </row>
    <row r="680401" spans="101:101">
      <c r="CW680401" s="2195"/>
    </row>
    <row r="680425" spans="101:101">
      <c r="CW680425" s="2210"/>
    </row>
    <row r="680426" spans="101:101">
      <c r="CW680426" s="2195"/>
    </row>
    <row r="680450" spans="101:101">
      <c r="CW680450" s="2210"/>
    </row>
    <row r="680451" spans="101:101">
      <c r="CW680451" s="2195"/>
    </row>
    <row r="680475" spans="101:101">
      <c r="CW680475" s="2210"/>
    </row>
    <row r="680476" spans="101:101">
      <c r="CW680476" s="2195"/>
    </row>
    <row r="680500" spans="101:101">
      <c r="CW680500" s="2210"/>
    </row>
    <row r="680501" spans="101:101">
      <c r="CW680501" s="2195"/>
    </row>
    <row r="680525" spans="101:101">
      <c r="CW680525" s="2210"/>
    </row>
    <row r="680526" spans="101:101">
      <c r="CW680526" s="2195"/>
    </row>
    <row r="680550" spans="101:101">
      <c r="CW680550" s="2210"/>
    </row>
    <row r="680551" spans="101:101">
      <c r="CW680551" s="2195"/>
    </row>
    <row r="680575" spans="101:101">
      <c r="CW680575" s="2210"/>
    </row>
    <row r="680576" spans="101:101">
      <c r="CW680576" s="2195"/>
    </row>
    <row r="680600" spans="101:101">
      <c r="CW680600" s="2210"/>
    </row>
    <row r="680601" spans="101:101">
      <c r="CW680601" s="2195"/>
    </row>
    <row r="680625" spans="101:101">
      <c r="CW680625" s="2210"/>
    </row>
    <row r="680626" spans="101:101">
      <c r="CW680626" s="2195"/>
    </row>
    <row r="680650" spans="101:101">
      <c r="CW680650" s="2210"/>
    </row>
    <row r="680651" spans="101:101">
      <c r="CW680651" s="2195"/>
    </row>
    <row r="680675" spans="101:101">
      <c r="CW680675" s="2210"/>
    </row>
    <row r="680676" spans="101:101">
      <c r="CW680676" s="2195"/>
    </row>
    <row r="680700" spans="101:101">
      <c r="CW680700" s="2210"/>
    </row>
    <row r="680701" spans="101:101">
      <c r="CW680701" s="2195"/>
    </row>
    <row r="680725" spans="101:101">
      <c r="CW680725" s="2210"/>
    </row>
    <row r="680726" spans="101:101">
      <c r="CW680726" s="2195"/>
    </row>
    <row r="680750" spans="101:101">
      <c r="CW680750" s="2210"/>
    </row>
    <row r="680751" spans="101:101">
      <c r="CW680751" s="2195"/>
    </row>
    <row r="680775" spans="101:101">
      <c r="CW680775" s="2210"/>
    </row>
    <row r="680776" spans="101:101">
      <c r="CW680776" s="2195"/>
    </row>
    <row r="680800" spans="101:101">
      <c r="CW680800" s="2210"/>
    </row>
    <row r="680801" spans="101:101">
      <c r="CW680801" s="2195"/>
    </row>
    <row r="680825" spans="101:101">
      <c r="CW680825" s="2210"/>
    </row>
    <row r="680826" spans="101:101">
      <c r="CW680826" s="2195"/>
    </row>
    <row r="680850" spans="101:101">
      <c r="CW680850" s="2210"/>
    </row>
    <row r="680851" spans="101:101">
      <c r="CW680851" s="2195"/>
    </row>
    <row r="680875" spans="101:101">
      <c r="CW680875" s="2210"/>
    </row>
    <row r="680876" spans="101:101">
      <c r="CW680876" s="2195"/>
    </row>
    <row r="680900" spans="101:101">
      <c r="CW680900" s="2210"/>
    </row>
    <row r="680901" spans="101:101">
      <c r="CW680901" s="2195"/>
    </row>
    <row r="680925" spans="101:101">
      <c r="CW680925" s="2210"/>
    </row>
    <row r="680926" spans="101:101">
      <c r="CW680926" s="2195"/>
    </row>
    <row r="680950" spans="101:101">
      <c r="CW680950" s="2210"/>
    </row>
    <row r="680951" spans="101:101">
      <c r="CW680951" s="2195"/>
    </row>
    <row r="680975" spans="101:101">
      <c r="CW680975" s="2210"/>
    </row>
    <row r="680976" spans="101:101">
      <c r="CW680976" s="2195"/>
    </row>
    <row r="681000" spans="101:101">
      <c r="CW681000" s="2210"/>
    </row>
    <row r="681001" spans="101:101">
      <c r="CW681001" s="2195"/>
    </row>
    <row r="681025" spans="101:101">
      <c r="CW681025" s="2210"/>
    </row>
    <row r="681026" spans="101:101">
      <c r="CW681026" s="2195"/>
    </row>
    <row r="681050" spans="101:101">
      <c r="CW681050" s="2210"/>
    </row>
    <row r="681051" spans="101:101">
      <c r="CW681051" s="2195"/>
    </row>
    <row r="681075" spans="101:101">
      <c r="CW681075" s="2210"/>
    </row>
    <row r="681076" spans="101:101">
      <c r="CW681076" s="2195"/>
    </row>
    <row r="681100" spans="101:101">
      <c r="CW681100" s="2210"/>
    </row>
    <row r="681101" spans="101:101">
      <c r="CW681101" s="2195"/>
    </row>
    <row r="681125" spans="101:101">
      <c r="CW681125" s="2210"/>
    </row>
    <row r="681126" spans="101:101">
      <c r="CW681126" s="2195"/>
    </row>
    <row r="681150" spans="101:101">
      <c r="CW681150" s="2210"/>
    </row>
    <row r="681151" spans="101:101">
      <c r="CW681151" s="2195"/>
    </row>
    <row r="681175" spans="101:101">
      <c r="CW681175" s="2210"/>
    </row>
    <row r="681176" spans="101:101">
      <c r="CW681176" s="2195"/>
    </row>
    <row r="681200" spans="101:101">
      <c r="CW681200" s="2210"/>
    </row>
    <row r="681201" spans="101:101">
      <c r="CW681201" s="2195"/>
    </row>
    <row r="681225" spans="101:101">
      <c r="CW681225" s="2210"/>
    </row>
    <row r="681226" spans="101:101">
      <c r="CW681226" s="2195"/>
    </row>
    <row r="681250" spans="101:101">
      <c r="CW681250" s="2210"/>
    </row>
    <row r="681251" spans="101:101">
      <c r="CW681251" s="2195"/>
    </row>
    <row r="681275" spans="101:101">
      <c r="CW681275" s="2210"/>
    </row>
    <row r="681276" spans="101:101">
      <c r="CW681276" s="2195"/>
    </row>
    <row r="681300" spans="101:101">
      <c r="CW681300" s="2210"/>
    </row>
    <row r="681301" spans="101:101">
      <c r="CW681301" s="2195"/>
    </row>
    <row r="681325" spans="101:101">
      <c r="CW681325" s="2210"/>
    </row>
    <row r="681326" spans="101:101">
      <c r="CW681326" s="2195"/>
    </row>
    <row r="681350" spans="101:101">
      <c r="CW681350" s="2210"/>
    </row>
    <row r="681351" spans="101:101">
      <c r="CW681351" s="2195"/>
    </row>
    <row r="681375" spans="101:101">
      <c r="CW681375" s="2210"/>
    </row>
    <row r="681376" spans="101:101">
      <c r="CW681376" s="2195"/>
    </row>
    <row r="681400" spans="101:101">
      <c r="CW681400" s="2210"/>
    </row>
    <row r="681401" spans="101:101">
      <c r="CW681401" s="2195"/>
    </row>
    <row r="681425" spans="101:101">
      <c r="CW681425" s="2210"/>
    </row>
    <row r="681426" spans="101:101">
      <c r="CW681426" s="2195"/>
    </row>
    <row r="681450" spans="101:101">
      <c r="CW681450" s="2210"/>
    </row>
    <row r="681451" spans="101:101">
      <c r="CW681451" s="2195"/>
    </row>
    <row r="681475" spans="101:101">
      <c r="CW681475" s="2210"/>
    </row>
    <row r="681476" spans="101:101">
      <c r="CW681476" s="2195"/>
    </row>
    <row r="681500" spans="101:101">
      <c r="CW681500" s="2210"/>
    </row>
    <row r="681501" spans="101:101">
      <c r="CW681501" s="2195"/>
    </row>
    <row r="681525" spans="101:101">
      <c r="CW681525" s="2210"/>
    </row>
    <row r="681526" spans="101:101">
      <c r="CW681526" s="2195"/>
    </row>
    <row r="681550" spans="101:101">
      <c r="CW681550" s="2210"/>
    </row>
    <row r="681551" spans="101:101">
      <c r="CW681551" s="2195"/>
    </row>
    <row r="681575" spans="101:101">
      <c r="CW681575" s="2210"/>
    </row>
    <row r="681576" spans="101:101">
      <c r="CW681576" s="2195"/>
    </row>
    <row r="681600" spans="101:101">
      <c r="CW681600" s="2210"/>
    </row>
    <row r="681601" spans="101:101">
      <c r="CW681601" s="2195"/>
    </row>
    <row r="681625" spans="101:101">
      <c r="CW681625" s="2210"/>
    </row>
    <row r="681626" spans="101:101">
      <c r="CW681626" s="2195"/>
    </row>
    <row r="681650" spans="101:101">
      <c r="CW681650" s="2210"/>
    </row>
    <row r="681651" spans="101:101">
      <c r="CW681651" s="2195"/>
    </row>
    <row r="681675" spans="101:101">
      <c r="CW681675" s="2210"/>
    </row>
    <row r="681676" spans="101:101">
      <c r="CW681676" s="2195"/>
    </row>
    <row r="681700" spans="101:101">
      <c r="CW681700" s="2210"/>
    </row>
    <row r="681701" spans="101:101">
      <c r="CW681701" s="2195"/>
    </row>
    <row r="681725" spans="101:101">
      <c r="CW681725" s="2210"/>
    </row>
    <row r="681726" spans="101:101">
      <c r="CW681726" s="2195"/>
    </row>
    <row r="681750" spans="101:101">
      <c r="CW681750" s="2210"/>
    </row>
    <row r="681751" spans="101:101">
      <c r="CW681751" s="2195"/>
    </row>
    <row r="681775" spans="101:101">
      <c r="CW681775" s="2210"/>
    </row>
    <row r="681776" spans="101:101">
      <c r="CW681776" s="2195"/>
    </row>
    <row r="681800" spans="101:101">
      <c r="CW681800" s="2210"/>
    </row>
    <row r="681801" spans="101:101">
      <c r="CW681801" s="2195"/>
    </row>
    <row r="681825" spans="101:101">
      <c r="CW681825" s="2210"/>
    </row>
    <row r="681826" spans="101:101">
      <c r="CW681826" s="2195"/>
    </row>
    <row r="681850" spans="101:101">
      <c r="CW681850" s="2210"/>
    </row>
    <row r="681851" spans="101:101">
      <c r="CW681851" s="2195"/>
    </row>
    <row r="681875" spans="101:101">
      <c r="CW681875" s="2210"/>
    </row>
    <row r="681876" spans="101:101">
      <c r="CW681876" s="2195"/>
    </row>
    <row r="681900" spans="101:101">
      <c r="CW681900" s="2210"/>
    </row>
    <row r="681901" spans="101:101">
      <c r="CW681901" s="2195"/>
    </row>
    <row r="681925" spans="101:101">
      <c r="CW681925" s="2210"/>
    </row>
    <row r="681926" spans="101:101">
      <c r="CW681926" s="2195"/>
    </row>
    <row r="681950" spans="101:101">
      <c r="CW681950" s="2210"/>
    </row>
    <row r="681951" spans="101:101">
      <c r="CW681951" s="2195"/>
    </row>
    <row r="681975" spans="101:101">
      <c r="CW681975" s="2210"/>
    </row>
    <row r="681976" spans="101:101">
      <c r="CW681976" s="2195"/>
    </row>
    <row r="682000" spans="101:101">
      <c r="CW682000" s="2210"/>
    </row>
    <row r="682001" spans="101:101">
      <c r="CW682001" s="2195"/>
    </row>
    <row r="682025" spans="101:101">
      <c r="CW682025" s="2210"/>
    </row>
    <row r="682026" spans="101:101">
      <c r="CW682026" s="2195"/>
    </row>
    <row r="682050" spans="101:101">
      <c r="CW682050" s="2210"/>
    </row>
    <row r="682051" spans="101:101">
      <c r="CW682051" s="2195"/>
    </row>
    <row r="682075" spans="101:101">
      <c r="CW682075" s="2210"/>
    </row>
    <row r="682076" spans="101:101">
      <c r="CW682076" s="2195"/>
    </row>
    <row r="682100" spans="101:101">
      <c r="CW682100" s="2210"/>
    </row>
    <row r="682101" spans="101:101">
      <c r="CW682101" s="2195"/>
    </row>
    <row r="682125" spans="101:101">
      <c r="CW682125" s="2210"/>
    </row>
    <row r="682126" spans="101:101">
      <c r="CW682126" s="2195"/>
    </row>
    <row r="682150" spans="101:101">
      <c r="CW682150" s="2210"/>
    </row>
    <row r="682151" spans="101:101">
      <c r="CW682151" s="2195"/>
    </row>
    <row r="682175" spans="101:101">
      <c r="CW682175" s="2210"/>
    </row>
    <row r="682176" spans="101:101">
      <c r="CW682176" s="2195"/>
    </row>
    <row r="682200" spans="101:101">
      <c r="CW682200" s="2210"/>
    </row>
    <row r="682201" spans="101:101">
      <c r="CW682201" s="2195"/>
    </row>
    <row r="682225" spans="101:101">
      <c r="CW682225" s="2210"/>
    </row>
    <row r="682226" spans="101:101">
      <c r="CW682226" s="2195"/>
    </row>
    <row r="682250" spans="101:101">
      <c r="CW682250" s="2210"/>
    </row>
    <row r="682251" spans="101:101">
      <c r="CW682251" s="2195"/>
    </row>
    <row r="682275" spans="101:101">
      <c r="CW682275" s="2210"/>
    </row>
    <row r="682276" spans="101:101">
      <c r="CW682276" s="2195"/>
    </row>
    <row r="682300" spans="101:101">
      <c r="CW682300" s="2210"/>
    </row>
    <row r="682301" spans="101:101">
      <c r="CW682301" s="2195"/>
    </row>
    <row r="682325" spans="101:101">
      <c r="CW682325" s="2210"/>
    </row>
    <row r="682326" spans="101:101">
      <c r="CW682326" s="2195"/>
    </row>
    <row r="682350" spans="101:101">
      <c r="CW682350" s="2210"/>
    </row>
    <row r="682351" spans="101:101">
      <c r="CW682351" s="2195"/>
    </row>
    <row r="682375" spans="101:101">
      <c r="CW682375" s="2210"/>
    </row>
    <row r="682376" spans="101:101">
      <c r="CW682376" s="2195"/>
    </row>
    <row r="682400" spans="101:101">
      <c r="CW682400" s="2210"/>
    </row>
    <row r="682401" spans="101:101">
      <c r="CW682401" s="2195"/>
    </row>
    <row r="682425" spans="101:101">
      <c r="CW682425" s="2210"/>
    </row>
    <row r="682426" spans="101:101">
      <c r="CW682426" s="2195"/>
    </row>
    <row r="682450" spans="101:101">
      <c r="CW682450" s="2210"/>
    </row>
    <row r="682451" spans="101:101">
      <c r="CW682451" s="2195"/>
    </row>
    <row r="682475" spans="101:101">
      <c r="CW682475" s="2210"/>
    </row>
    <row r="682476" spans="101:101">
      <c r="CW682476" s="2195"/>
    </row>
    <row r="682500" spans="101:101">
      <c r="CW682500" s="2210"/>
    </row>
    <row r="682501" spans="101:101">
      <c r="CW682501" s="2195"/>
    </row>
    <row r="682525" spans="101:101">
      <c r="CW682525" s="2210"/>
    </row>
    <row r="682526" spans="101:101">
      <c r="CW682526" s="2195"/>
    </row>
    <row r="682550" spans="101:101">
      <c r="CW682550" s="2210"/>
    </row>
    <row r="682551" spans="101:101">
      <c r="CW682551" s="2195"/>
    </row>
    <row r="682575" spans="101:101">
      <c r="CW682575" s="2210"/>
    </row>
    <row r="682576" spans="101:101">
      <c r="CW682576" s="2195"/>
    </row>
    <row r="682600" spans="101:101">
      <c r="CW682600" s="2210"/>
    </row>
    <row r="682601" spans="101:101">
      <c r="CW682601" s="2195"/>
    </row>
    <row r="682625" spans="101:101">
      <c r="CW682625" s="2210"/>
    </row>
    <row r="682626" spans="101:101">
      <c r="CW682626" s="2195"/>
    </row>
    <row r="682650" spans="101:101">
      <c r="CW682650" s="2210"/>
    </row>
    <row r="682651" spans="101:101">
      <c r="CW682651" s="2195"/>
    </row>
    <row r="682675" spans="101:101">
      <c r="CW682675" s="2210"/>
    </row>
    <row r="682676" spans="101:101">
      <c r="CW682676" s="2195"/>
    </row>
    <row r="682700" spans="101:101">
      <c r="CW682700" s="2210"/>
    </row>
    <row r="682701" spans="101:101">
      <c r="CW682701" s="2195"/>
    </row>
    <row r="682725" spans="101:101">
      <c r="CW682725" s="2210"/>
    </row>
    <row r="682726" spans="101:101">
      <c r="CW682726" s="2195"/>
    </row>
    <row r="682750" spans="101:101">
      <c r="CW682750" s="2210"/>
    </row>
    <row r="682751" spans="101:101">
      <c r="CW682751" s="2195"/>
    </row>
    <row r="682775" spans="101:101">
      <c r="CW682775" s="2210"/>
    </row>
    <row r="682776" spans="101:101">
      <c r="CW682776" s="2195"/>
    </row>
    <row r="682800" spans="101:101">
      <c r="CW682800" s="2210"/>
    </row>
    <row r="682801" spans="101:101">
      <c r="CW682801" s="2195"/>
    </row>
    <row r="682825" spans="101:101">
      <c r="CW682825" s="2210"/>
    </row>
    <row r="682826" spans="101:101">
      <c r="CW682826" s="2195"/>
    </row>
    <row r="682850" spans="101:101">
      <c r="CW682850" s="2210"/>
    </row>
    <row r="682851" spans="101:101">
      <c r="CW682851" s="2195"/>
    </row>
    <row r="682875" spans="101:101">
      <c r="CW682875" s="2210"/>
    </row>
    <row r="682876" spans="101:101">
      <c r="CW682876" s="2195"/>
    </row>
    <row r="682900" spans="101:101">
      <c r="CW682900" s="2210"/>
    </row>
    <row r="682901" spans="101:101">
      <c r="CW682901" s="2195"/>
    </row>
    <row r="682925" spans="101:101">
      <c r="CW682925" s="2210"/>
    </row>
    <row r="682926" spans="101:101">
      <c r="CW682926" s="2195"/>
    </row>
    <row r="682950" spans="101:101">
      <c r="CW682950" s="2210"/>
    </row>
    <row r="682951" spans="101:101">
      <c r="CW682951" s="2195"/>
    </row>
    <row r="682975" spans="101:101">
      <c r="CW682975" s="2210"/>
    </row>
    <row r="682976" spans="101:101">
      <c r="CW682976" s="2195"/>
    </row>
    <row r="683000" spans="101:101">
      <c r="CW683000" s="2210"/>
    </row>
    <row r="683001" spans="101:101">
      <c r="CW683001" s="2195"/>
    </row>
    <row r="683025" spans="101:101">
      <c r="CW683025" s="2210"/>
    </row>
    <row r="683026" spans="101:101">
      <c r="CW683026" s="2195"/>
    </row>
    <row r="683050" spans="101:101">
      <c r="CW683050" s="2210"/>
    </row>
    <row r="683051" spans="101:101">
      <c r="CW683051" s="2195"/>
    </row>
    <row r="683075" spans="101:101">
      <c r="CW683075" s="2210"/>
    </row>
    <row r="683076" spans="101:101">
      <c r="CW683076" s="2195"/>
    </row>
    <row r="683100" spans="101:101">
      <c r="CW683100" s="2210"/>
    </row>
    <row r="683101" spans="101:101">
      <c r="CW683101" s="2195"/>
    </row>
    <row r="683125" spans="101:101">
      <c r="CW683125" s="2210"/>
    </row>
    <row r="683126" spans="101:101">
      <c r="CW683126" s="2195"/>
    </row>
    <row r="683150" spans="101:101">
      <c r="CW683150" s="2210"/>
    </row>
    <row r="683151" spans="101:101">
      <c r="CW683151" s="2195"/>
    </row>
    <row r="683175" spans="101:101">
      <c r="CW683175" s="2210"/>
    </row>
    <row r="683176" spans="101:101">
      <c r="CW683176" s="2195"/>
    </row>
    <row r="683200" spans="101:101">
      <c r="CW683200" s="2210"/>
    </row>
    <row r="683201" spans="101:101">
      <c r="CW683201" s="2195"/>
    </row>
    <row r="683225" spans="101:101">
      <c r="CW683225" s="2210"/>
    </row>
    <row r="683226" spans="101:101">
      <c r="CW683226" s="2195"/>
    </row>
    <row r="683250" spans="101:101">
      <c r="CW683250" s="2210"/>
    </row>
    <row r="683251" spans="101:101">
      <c r="CW683251" s="2195"/>
    </row>
    <row r="683275" spans="101:101">
      <c r="CW683275" s="2210"/>
    </row>
    <row r="683276" spans="101:101">
      <c r="CW683276" s="2195"/>
    </row>
    <row r="683300" spans="101:101">
      <c r="CW683300" s="2210"/>
    </row>
    <row r="683301" spans="101:101">
      <c r="CW683301" s="2195"/>
    </row>
    <row r="683325" spans="101:101">
      <c r="CW683325" s="2210"/>
    </row>
    <row r="683326" spans="101:101">
      <c r="CW683326" s="2195"/>
    </row>
    <row r="683350" spans="101:101">
      <c r="CW683350" s="2210"/>
    </row>
    <row r="683351" spans="101:101">
      <c r="CW683351" s="2195"/>
    </row>
    <row r="683375" spans="101:101">
      <c r="CW683375" s="2210"/>
    </row>
    <row r="683376" spans="101:101">
      <c r="CW683376" s="2195"/>
    </row>
    <row r="683400" spans="101:101">
      <c r="CW683400" s="2210"/>
    </row>
    <row r="683401" spans="101:101">
      <c r="CW683401" s="2195"/>
    </row>
    <row r="683425" spans="101:101">
      <c r="CW683425" s="2210"/>
    </row>
    <row r="683426" spans="101:101">
      <c r="CW683426" s="2195"/>
    </row>
    <row r="683450" spans="101:101">
      <c r="CW683450" s="2210"/>
    </row>
    <row r="683451" spans="101:101">
      <c r="CW683451" s="2195"/>
    </row>
    <row r="683475" spans="101:101">
      <c r="CW683475" s="2210"/>
    </row>
    <row r="683476" spans="101:101">
      <c r="CW683476" s="2195"/>
    </row>
    <row r="683500" spans="101:101">
      <c r="CW683500" s="2210"/>
    </row>
    <row r="683501" spans="101:101">
      <c r="CW683501" s="2195"/>
    </row>
    <row r="683525" spans="101:101">
      <c r="CW683525" s="2210"/>
    </row>
    <row r="683526" spans="101:101">
      <c r="CW683526" s="2195"/>
    </row>
    <row r="683550" spans="101:101">
      <c r="CW683550" s="2210"/>
    </row>
    <row r="683551" spans="101:101">
      <c r="CW683551" s="2195"/>
    </row>
    <row r="683575" spans="101:101">
      <c r="CW683575" s="2210"/>
    </row>
    <row r="683576" spans="101:101">
      <c r="CW683576" s="2195"/>
    </row>
    <row r="683600" spans="101:101">
      <c r="CW683600" s="2210"/>
    </row>
    <row r="683601" spans="101:101">
      <c r="CW683601" s="2195"/>
    </row>
    <row r="683625" spans="101:101">
      <c r="CW683625" s="2210"/>
    </row>
    <row r="683626" spans="101:101">
      <c r="CW683626" s="2195"/>
    </row>
    <row r="683650" spans="101:101">
      <c r="CW683650" s="2210"/>
    </row>
    <row r="683651" spans="101:101">
      <c r="CW683651" s="2195"/>
    </row>
    <row r="683675" spans="101:101">
      <c r="CW683675" s="2210"/>
    </row>
    <row r="683676" spans="101:101">
      <c r="CW683676" s="2195"/>
    </row>
    <row r="683700" spans="101:101">
      <c r="CW683700" s="2210"/>
    </row>
    <row r="683701" spans="101:101">
      <c r="CW683701" s="2195"/>
    </row>
    <row r="683725" spans="101:101">
      <c r="CW683725" s="2210"/>
    </row>
    <row r="683726" spans="101:101">
      <c r="CW683726" s="2195"/>
    </row>
    <row r="683750" spans="101:101">
      <c r="CW683750" s="2210"/>
    </row>
    <row r="683751" spans="101:101">
      <c r="CW683751" s="2195"/>
    </row>
    <row r="683775" spans="101:101">
      <c r="CW683775" s="2210"/>
    </row>
    <row r="683776" spans="101:101">
      <c r="CW683776" s="2195"/>
    </row>
    <row r="683800" spans="101:101">
      <c r="CW683800" s="2210"/>
    </row>
    <row r="683801" spans="101:101">
      <c r="CW683801" s="2195"/>
    </row>
    <row r="683825" spans="101:101">
      <c r="CW683825" s="2210"/>
    </row>
    <row r="683826" spans="101:101">
      <c r="CW683826" s="2195"/>
    </row>
    <row r="683850" spans="101:101">
      <c r="CW683850" s="2210"/>
    </row>
    <row r="683851" spans="101:101">
      <c r="CW683851" s="2195"/>
    </row>
    <row r="683875" spans="101:101">
      <c r="CW683875" s="2210"/>
    </row>
    <row r="683876" spans="101:101">
      <c r="CW683876" s="2195"/>
    </row>
    <row r="683900" spans="101:101">
      <c r="CW683900" s="2210"/>
    </row>
    <row r="683901" spans="101:101">
      <c r="CW683901" s="2195"/>
    </row>
    <row r="683925" spans="101:101">
      <c r="CW683925" s="2210"/>
    </row>
    <row r="683926" spans="101:101">
      <c r="CW683926" s="2195"/>
    </row>
    <row r="683950" spans="101:101">
      <c r="CW683950" s="2210"/>
    </row>
    <row r="683951" spans="101:101">
      <c r="CW683951" s="2195"/>
    </row>
    <row r="683975" spans="101:101">
      <c r="CW683975" s="2210"/>
    </row>
    <row r="683976" spans="101:101">
      <c r="CW683976" s="2195"/>
    </row>
    <row r="684000" spans="101:101">
      <c r="CW684000" s="2210"/>
    </row>
    <row r="684001" spans="101:101">
      <c r="CW684001" s="2195"/>
    </row>
    <row r="684025" spans="101:101">
      <c r="CW684025" s="2210"/>
    </row>
    <row r="684026" spans="101:101">
      <c r="CW684026" s="2195"/>
    </row>
    <row r="684050" spans="101:101">
      <c r="CW684050" s="2210"/>
    </row>
    <row r="684051" spans="101:101">
      <c r="CW684051" s="2195"/>
    </row>
    <row r="684075" spans="101:101">
      <c r="CW684075" s="2210"/>
    </row>
    <row r="684076" spans="101:101">
      <c r="CW684076" s="2195"/>
    </row>
    <row r="684100" spans="101:101">
      <c r="CW684100" s="2210"/>
    </row>
    <row r="684101" spans="101:101">
      <c r="CW684101" s="2195"/>
    </row>
    <row r="684125" spans="101:101">
      <c r="CW684125" s="2210"/>
    </row>
    <row r="684126" spans="101:101">
      <c r="CW684126" s="2195"/>
    </row>
    <row r="684150" spans="101:101">
      <c r="CW684150" s="2210"/>
    </row>
    <row r="684151" spans="101:101">
      <c r="CW684151" s="2195"/>
    </row>
    <row r="684175" spans="101:101">
      <c r="CW684175" s="2210"/>
    </row>
    <row r="684176" spans="101:101">
      <c r="CW684176" s="2195"/>
    </row>
    <row r="684200" spans="101:101">
      <c r="CW684200" s="2210"/>
    </row>
    <row r="684201" spans="101:101">
      <c r="CW684201" s="2195"/>
    </row>
    <row r="684225" spans="101:101">
      <c r="CW684225" s="2210"/>
    </row>
    <row r="684226" spans="101:101">
      <c r="CW684226" s="2195"/>
    </row>
    <row r="684250" spans="101:101">
      <c r="CW684250" s="2210"/>
    </row>
    <row r="684251" spans="101:101">
      <c r="CW684251" s="2195"/>
    </row>
    <row r="684275" spans="101:101">
      <c r="CW684275" s="2210"/>
    </row>
    <row r="684276" spans="101:101">
      <c r="CW684276" s="2195"/>
    </row>
    <row r="684300" spans="101:101">
      <c r="CW684300" s="2210"/>
    </row>
    <row r="684301" spans="101:101">
      <c r="CW684301" s="2195"/>
    </row>
    <row r="684325" spans="101:101">
      <c r="CW684325" s="2210"/>
    </row>
    <row r="684326" spans="101:101">
      <c r="CW684326" s="2195"/>
    </row>
    <row r="684350" spans="101:101">
      <c r="CW684350" s="2210"/>
    </row>
    <row r="684351" spans="101:101">
      <c r="CW684351" s="2195"/>
    </row>
    <row r="684375" spans="101:101">
      <c r="CW684375" s="2210"/>
    </row>
    <row r="684376" spans="101:101">
      <c r="CW684376" s="2195"/>
    </row>
    <row r="684400" spans="101:101">
      <c r="CW684400" s="2210"/>
    </row>
    <row r="684401" spans="101:101">
      <c r="CW684401" s="2195"/>
    </row>
    <row r="684425" spans="101:101">
      <c r="CW684425" s="2210"/>
    </row>
    <row r="684426" spans="101:101">
      <c r="CW684426" s="2195"/>
    </row>
    <row r="684450" spans="101:101">
      <c r="CW684450" s="2210"/>
    </row>
    <row r="684451" spans="101:101">
      <c r="CW684451" s="2195"/>
    </row>
    <row r="684475" spans="101:101">
      <c r="CW684475" s="2210"/>
    </row>
    <row r="684476" spans="101:101">
      <c r="CW684476" s="2195"/>
    </row>
    <row r="684500" spans="101:101">
      <c r="CW684500" s="2210"/>
    </row>
    <row r="684501" spans="101:101">
      <c r="CW684501" s="2195"/>
    </row>
    <row r="684525" spans="101:101">
      <c r="CW684525" s="2210"/>
    </row>
    <row r="684526" spans="101:101">
      <c r="CW684526" s="2195"/>
    </row>
    <row r="684550" spans="101:101">
      <c r="CW684550" s="2210"/>
    </row>
    <row r="684551" spans="101:101">
      <c r="CW684551" s="2195"/>
    </row>
    <row r="684575" spans="101:101">
      <c r="CW684575" s="2210"/>
    </row>
    <row r="684576" spans="101:101">
      <c r="CW684576" s="2195"/>
    </row>
    <row r="684600" spans="101:101">
      <c r="CW684600" s="2210"/>
    </row>
    <row r="684601" spans="101:101">
      <c r="CW684601" s="2195"/>
    </row>
    <row r="684625" spans="101:101">
      <c r="CW684625" s="2210"/>
    </row>
    <row r="684626" spans="101:101">
      <c r="CW684626" s="2195"/>
    </row>
    <row r="684650" spans="101:101">
      <c r="CW684650" s="2210"/>
    </row>
    <row r="684651" spans="101:101">
      <c r="CW684651" s="2195"/>
    </row>
    <row r="684675" spans="101:101">
      <c r="CW684675" s="2210"/>
    </row>
    <row r="684676" spans="101:101">
      <c r="CW684676" s="2195"/>
    </row>
    <row r="684700" spans="101:101">
      <c r="CW684700" s="2210"/>
    </row>
    <row r="684701" spans="101:101">
      <c r="CW684701" s="2195"/>
    </row>
    <row r="684725" spans="101:101">
      <c r="CW684725" s="2210"/>
    </row>
    <row r="684726" spans="101:101">
      <c r="CW684726" s="2195"/>
    </row>
    <row r="684750" spans="101:101">
      <c r="CW684750" s="2210"/>
    </row>
    <row r="684751" spans="101:101">
      <c r="CW684751" s="2195"/>
    </row>
    <row r="684775" spans="101:101">
      <c r="CW684775" s="2210"/>
    </row>
    <row r="684776" spans="101:101">
      <c r="CW684776" s="2195"/>
    </row>
    <row r="684800" spans="101:101">
      <c r="CW684800" s="2210"/>
    </row>
    <row r="684801" spans="101:101">
      <c r="CW684801" s="2195"/>
    </row>
    <row r="684825" spans="101:101">
      <c r="CW684825" s="2210"/>
    </row>
    <row r="684826" spans="101:101">
      <c r="CW684826" s="2195"/>
    </row>
    <row r="684850" spans="101:101">
      <c r="CW684850" s="2210"/>
    </row>
    <row r="684851" spans="101:101">
      <c r="CW684851" s="2195"/>
    </row>
    <row r="684875" spans="101:101">
      <c r="CW684875" s="2210"/>
    </row>
    <row r="684876" spans="101:101">
      <c r="CW684876" s="2195"/>
    </row>
    <row r="684900" spans="101:101">
      <c r="CW684900" s="2210"/>
    </row>
    <row r="684901" spans="101:101">
      <c r="CW684901" s="2195"/>
    </row>
    <row r="684925" spans="101:101">
      <c r="CW684925" s="2210"/>
    </row>
    <row r="684926" spans="101:101">
      <c r="CW684926" s="2195"/>
    </row>
    <row r="684950" spans="101:101">
      <c r="CW684950" s="2210"/>
    </row>
    <row r="684951" spans="101:101">
      <c r="CW684951" s="2195"/>
    </row>
    <row r="684975" spans="101:101">
      <c r="CW684975" s="2210"/>
    </row>
    <row r="684976" spans="101:101">
      <c r="CW684976" s="2195"/>
    </row>
    <row r="685000" spans="101:101">
      <c r="CW685000" s="2210"/>
    </row>
    <row r="685001" spans="101:101">
      <c r="CW685001" s="2195"/>
    </row>
    <row r="685025" spans="101:101">
      <c r="CW685025" s="2210"/>
    </row>
    <row r="685026" spans="101:101">
      <c r="CW685026" s="2195"/>
    </row>
    <row r="685050" spans="101:101">
      <c r="CW685050" s="2210"/>
    </row>
    <row r="685051" spans="101:101">
      <c r="CW685051" s="2195"/>
    </row>
    <row r="685075" spans="101:101">
      <c r="CW685075" s="2210"/>
    </row>
    <row r="685076" spans="101:101">
      <c r="CW685076" s="2195"/>
    </row>
    <row r="685100" spans="101:101">
      <c r="CW685100" s="2210"/>
    </row>
    <row r="685101" spans="101:101">
      <c r="CW685101" s="2195"/>
    </row>
    <row r="685125" spans="101:101">
      <c r="CW685125" s="2210"/>
    </row>
    <row r="685126" spans="101:101">
      <c r="CW685126" s="2195"/>
    </row>
    <row r="685150" spans="101:101">
      <c r="CW685150" s="2210"/>
    </row>
    <row r="685151" spans="101:101">
      <c r="CW685151" s="2195"/>
    </row>
    <row r="685175" spans="101:101">
      <c r="CW685175" s="2210"/>
    </row>
    <row r="685176" spans="101:101">
      <c r="CW685176" s="2195"/>
    </row>
    <row r="685200" spans="101:101">
      <c r="CW685200" s="2210"/>
    </row>
    <row r="685201" spans="101:101">
      <c r="CW685201" s="2195"/>
    </row>
    <row r="685225" spans="101:101">
      <c r="CW685225" s="2210"/>
    </row>
    <row r="685226" spans="101:101">
      <c r="CW685226" s="2195"/>
    </row>
    <row r="685250" spans="101:101">
      <c r="CW685250" s="2210"/>
    </row>
    <row r="685251" spans="101:101">
      <c r="CW685251" s="2195"/>
    </row>
    <row r="685275" spans="101:101">
      <c r="CW685275" s="2210"/>
    </row>
    <row r="685276" spans="101:101">
      <c r="CW685276" s="2195"/>
    </row>
    <row r="685300" spans="101:101">
      <c r="CW685300" s="2210"/>
    </row>
    <row r="685301" spans="101:101">
      <c r="CW685301" s="2195"/>
    </row>
    <row r="685325" spans="101:101">
      <c r="CW685325" s="2210"/>
    </row>
    <row r="685326" spans="101:101">
      <c r="CW685326" s="2195"/>
    </row>
    <row r="685350" spans="101:101">
      <c r="CW685350" s="2210"/>
    </row>
    <row r="685351" spans="101:101">
      <c r="CW685351" s="2195"/>
    </row>
    <row r="685375" spans="101:101">
      <c r="CW685375" s="2210"/>
    </row>
    <row r="685376" spans="101:101">
      <c r="CW685376" s="2195"/>
    </row>
    <row r="685400" spans="101:101">
      <c r="CW685400" s="2210"/>
    </row>
    <row r="685401" spans="101:101">
      <c r="CW685401" s="2195"/>
    </row>
    <row r="685425" spans="101:101">
      <c r="CW685425" s="2210"/>
    </row>
    <row r="685426" spans="101:101">
      <c r="CW685426" s="2195"/>
    </row>
    <row r="685450" spans="101:101">
      <c r="CW685450" s="2210"/>
    </row>
    <row r="685451" spans="101:101">
      <c r="CW685451" s="2195"/>
    </row>
    <row r="685475" spans="101:101">
      <c r="CW685475" s="2210"/>
    </row>
    <row r="685476" spans="101:101">
      <c r="CW685476" s="2195"/>
    </row>
    <row r="685500" spans="101:101">
      <c r="CW685500" s="2210"/>
    </row>
    <row r="685501" spans="101:101">
      <c r="CW685501" s="2195"/>
    </row>
    <row r="685525" spans="101:101">
      <c r="CW685525" s="2210"/>
    </row>
    <row r="685526" spans="101:101">
      <c r="CW685526" s="2195"/>
    </row>
    <row r="685550" spans="101:101">
      <c r="CW685550" s="2210"/>
    </row>
    <row r="685551" spans="101:101">
      <c r="CW685551" s="2195"/>
    </row>
    <row r="685575" spans="101:101">
      <c r="CW685575" s="2210"/>
    </row>
    <row r="685576" spans="101:101">
      <c r="CW685576" s="2195"/>
    </row>
    <row r="685600" spans="101:101">
      <c r="CW685600" s="2210"/>
    </row>
    <row r="685601" spans="101:101">
      <c r="CW685601" s="2195"/>
    </row>
    <row r="685625" spans="101:101">
      <c r="CW685625" s="2210"/>
    </row>
    <row r="685626" spans="101:101">
      <c r="CW685626" s="2195"/>
    </row>
    <row r="685650" spans="101:101">
      <c r="CW685650" s="2210"/>
    </row>
    <row r="685651" spans="101:101">
      <c r="CW685651" s="2195"/>
    </row>
    <row r="685675" spans="101:101">
      <c r="CW685675" s="2210"/>
    </row>
    <row r="685676" spans="101:101">
      <c r="CW685676" s="2195"/>
    </row>
    <row r="685700" spans="101:101">
      <c r="CW685700" s="2210"/>
    </row>
    <row r="685701" spans="101:101">
      <c r="CW685701" s="2195"/>
    </row>
    <row r="685725" spans="101:101">
      <c r="CW685725" s="2210"/>
    </row>
    <row r="685726" spans="101:101">
      <c r="CW685726" s="2195"/>
    </row>
    <row r="685750" spans="101:101">
      <c r="CW685750" s="2210"/>
    </row>
    <row r="685751" spans="101:101">
      <c r="CW685751" s="2195"/>
    </row>
    <row r="685775" spans="101:101">
      <c r="CW685775" s="2210"/>
    </row>
    <row r="685776" spans="101:101">
      <c r="CW685776" s="2195"/>
    </row>
    <row r="685800" spans="101:101">
      <c r="CW685800" s="2210"/>
    </row>
    <row r="685801" spans="101:101">
      <c r="CW685801" s="2195"/>
    </row>
    <row r="685825" spans="101:101">
      <c r="CW685825" s="2210"/>
    </row>
    <row r="685826" spans="101:101">
      <c r="CW685826" s="2195"/>
    </row>
    <row r="685850" spans="101:101">
      <c r="CW685850" s="2210"/>
    </row>
    <row r="685851" spans="101:101">
      <c r="CW685851" s="2195"/>
    </row>
    <row r="685875" spans="101:101">
      <c r="CW685875" s="2210"/>
    </row>
    <row r="685876" spans="101:101">
      <c r="CW685876" s="2195"/>
    </row>
    <row r="685900" spans="101:101">
      <c r="CW685900" s="2210"/>
    </row>
    <row r="685901" spans="101:101">
      <c r="CW685901" s="2195"/>
    </row>
    <row r="685925" spans="101:101">
      <c r="CW685925" s="2210"/>
    </row>
    <row r="685926" spans="101:101">
      <c r="CW685926" s="2195"/>
    </row>
    <row r="685950" spans="101:101">
      <c r="CW685950" s="2210"/>
    </row>
    <row r="685951" spans="101:101">
      <c r="CW685951" s="2195"/>
    </row>
    <row r="685975" spans="101:101">
      <c r="CW685975" s="2210"/>
    </row>
    <row r="685976" spans="101:101">
      <c r="CW685976" s="2195"/>
    </row>
    <row r="686000" spans="101:101">
      <c r="CW686000" s="2210"/>
    </row>
    <row r="686001" spans="101:101">
      <c r="CW686001" s="2195"/>
    </row>
    <row r="686025" spans="101:101">
      <c r="CW686025" s="2210"/>
    </row>
    <row r="686026" spans="101:101">
      <c r="CW686026" s="2195"/>
    </row>
    <row r="686050" spans="101:101">
      <c r="CW686050" s="2210"/>
    </row>
    <row r="686051" spans="101:101">
      <c r="CW686051" s="2195"/>
    </row>
    <row r="686075" spans="101:101">
      <c r="CW686075" s="2210"/>
    </row>
    <row r="686076" spans="101:101">
      <c r="CW686076" s="2195"/>
    </row>
    <row r="686100" spans="101:101">
      <c r="CW686100" s="2210"/>
    </row>
    <row r="686101" spans="101:101">
      <c r="CW686101" s="2195"/>
    </row>
    <row r="686125" spans="101:101">
      <c r="CW686125" s="2210"/>
    </row>
    <row r="686126" spans="101:101">
      <c r="CW686126" s="2195"/>
    </row>
    <row r="686150" spans="101:101">
      <c r="CW686150" s="2210"/>
    </row>
    <row r="686151" spans="101:101">
      <c r="CW686151" s="2195"/>
    </row>
    <row r="686175" spans="101:101">
      <c r="CW686175" s="2210"/>
    </row>
    <row r="686176" spans="101:101">
      <c r="CW686176" s="2195"/>
    </row>
    <row r="686200" spans="101:101">
      <c r="CW686200" s="2210"/>
    </row>
    <row r="686201" spans="101:101">
      <c r="CW686201" s="2195"/>
    </row>
    <row r="686225" spans="101:101">
      <c r="CW686225" s="2210"/>
    </row>
    <row r="686226" spans="101:101">
      <c r="CW686226" s="2195"/>
    </row>
    <row r="686250" spans="101:101">
      <c r="CW686250" s="2210"/>
    </row>
    <row r="686251" spans="101:101">
      <c r="CW686251" s="2195"/>
    </row>
    <row r="686275" spans="101:101">
      <c r="CW686275" s="2210"/>
    </row>
    <row r="686276" spans="101:101">
      <c r="CW686276" s="2195"/>
    </row>
    <row r="686300" spans="101:101">
      <c r="CW686300" s="2210"/>
    </row>
    <row r="686301" spans="101:101">
      <c r="CW686301" s="2195"/>
    </row>
    <row r="686325" spans="101:101">
      <c r="CW686325" s="2210"/>
    </row>
    <row r="686326" spans="101:101">
      <c r="CW686326" s="2195"/>
    </row>
    <row r="686350" spans="101:101">
      <c r="CW686350" s="2210"/>
    </row>
    <row r="686351" spans="101:101">
      <c r="CW686351" s="2195"/>
    </row>
    <row r="686375" spans="101:101">
      <c r="CW686375" s="2210"/>
    </row>
    <row r="686376" spans="101:101">
      <c r="CW686376" s="2195"/>
    </row>
    <row r="686400" spans="101:101">
      <c r="CW686400" s="2210"/>
    </row>
    <row r="686401" spans="101:101">
      <c r="CW686401" s="2195"/>
    </row>
    <row r="686425" spans="101:101">
      <c r="CW686425" s="2210"/>
    </row>
    <row r="686426" spans="101:101">
      <c r="CW686426" s="2195"/>
    </row>
    <row r="686450" spans="101:101">
      <c r="CW686450" s="2210"/>
    </row>
    <row r="686451" spans="101:101">
      <c r="CW686451" s="2195"/>
    </row>
    <row r="686475" spans="101:101">
      <c r="CW686475" s="2210"/>
    </row>
    <row r="686476" spans="101:101">
      <c r="CW686476" s="2195"/>
    </row>
    <row r="686500" spans="101:101">
      <c r="CW686500" s="2210"/>
    </row>
    <row r="686501" spans="101:101">
      <c r="CW686501" s="2195"/>
    </row>
    <row r="686525" spans="101:101">
      <c r="CW686525" s="2210"/>
    </row>
    <row r="686526" spans="101:101">
      <c r="CW686526" s="2195"/>
    </row>
    <row r="686550" spans="101:101">
      <c r="CW686550" s="2210"/>
    </row>
    <row r="686551" spans="101:101">
      <c r="CW686551" s="2195"/>
    </row>
    <row r="686575" spans="101:101">
      <c r="CW686575" s="2210"/>
    </row>
    <row r="686576" spans="101:101">
      <c r="CW686576" s="2195"/>
    </row>
    <row r="686600" spans="101:101">
      <c r="CW686600" s="2210"/>
    </row>
    <row r="686601" spans="101:101">
      <c r="CW686601" s="2195"/>
    </row>
    <row r="686625" spans="101:101">
      <c r="CW686625" s="2210"/>
    </row>
    <row r="686626" spans="101:101">
      <c r="CW686626" s="2195"/>
    </row>
    <row r="686650" spans="101:101">
      <c r="CW686650" s="2210"/>
    </row>
    <row r="686651" spans="101:101">
      <c r="CW686651" s="2195"/>
    </row>
    <row r="686675" spans="101:101">
      <c r="CW686675" s="2210"/>
    </row>
    <row r="686676" spans="101:101">
      <c r="CW686676" s="2195"/>
    </row>
    <row r="686700" spans="101:101">
      <c r="CW686700" s="2210"/>
    </row>
    <row r="686701" spans="101:101">
      <c r="CW686701" s="2195"/>
    </row>
    <row r="686725" spans="101:101">
      <c r="CW686725" s="2210"/>
    </row>
    <row r="686726" spans="101:101">
      <c r="CW686726" s="2195"/>
    </row>
    <row r="686750" spans="101:101">
      <c r="CW686750" s="2210"/>
    </row>
    <row r="686751" spans="101:101">
      <c r="CW686751" s="2195"/>
    </row>
    <row r="686775" spans="101:101">
      <c r="CW686775" s="2210"/>
    </row>
    <row r="686776" spans="101:101">
      <c r="CW686776" s="2195"/>
    </row>
    <row r="686800" spans="101:101">
      <c r="CW686800" s="2210"/>
    </row>
    <row r="686801" spans="101:101">
      <c r="CW686801" s="2195"/>
    </row>
    <row r="686825" spans="101:101">
      <c r="CW686825" s="2210"/>
    </row>
    <row r="686826" spans="101:101">
      <c r="CW686826" s="2195"/>
    </row>
    <row r="686850" spans="101:101">
      <c r="CW686850" s="2210"/>
    </row>
    <row r="686851" spans="101:101">
      <c r="CW686851" s="2195"/>
    </row>
    <row r="686875" spans="101:101">
      <c r="CW686875" s="2210"/>
    </row>
    <row r="686876" spans="101:101">
      <c r="CW686876" s="2195"/>
    </row>
    <row r="686900" spans="101:101">
      <c r="CW686900" s="2210"/>
    </row>
    <row r="686901" spans="101:101">
      <c r="CW686901" s="2195"/>
    </row>
    <row r="686925" spans="101:101">
      <c r="CW686925" s="2210"/>
    </row>
    <row r="686926" spans="101:101">
      <c r="CW686926" s="2195"/>
    </row>
    <row r="686950" spans="101:101">
      <c r="CW686950" s="2210"/>
    </row>
    <row r="686951" spans="101:101">
      <c r="CW686951" s="2195"/>
    </row>
    <row r="686975" spans="101:101">
      <c r="CW686975" s="2210"/>
    </row>
    <row r="686976" spans="101:101">
      <c r="CW686976" s="2195"/>
    </row>
    <row r="687000" spans="101:101">
      <c r="CW687000" s="2210"/>
    </row>
    <row r="687001" spans="101:101">
      <c r="CW687001" s="2195"/>
    </row>
    <row r="687025" spans="101:101">
      <c r="CW687025" s="2210"/>
    </row>
    <row r="687026" spans="101:101">
      <c r="CW687026" s="2195"/>
    </row>
    <row r="687050" spans="101:101">
      <c r="CW687050" s="2210"/>
    </row>
    <row r="687051" spans="101:101">
      <c r="CW687051" s="2195"/>
    </row>
    <row r="687075" spans="101:101">
      <c r="CW687075" s="2210"/>
    </row>
    <row r="687076" spans="101:101">
      <c r="CW687076" s="2195"/>
    </row>
    <row r="687100" spans="101:101">
      <c r="CW687100" s="2210"/>
    </row>
    <row r="687101" spans="101:101">
      <c r="CW687101" s="2195"/>
    </row>
    <row r="687125" spans="101:101">
      <c r="CW687125" s="2210"/>
    </row>
    <row r="687126" spans="101:101">
      <c r="CW687126" s="2195"/>
    </row>
    <row r="687150" spans="101:101">
      <c r="CW687150" s="2210"/>
    </row>
    <row r="687151" spans="101:101">
      <c r="CW687151" s="2195"/>
    </row>
    <row r="687175" spans="101:101">
      <c r="CW687175" s="2210"/>
    </row>
    <row r="687176" spans="101:101">
      <c r="CW687176" s="2195"/>
    </row>
    <row r="687200" spans="101:101">
      <c r="CW687200" s="2210"/>
    </row>
    <row r="687201" spans="101:101">
      <c r="CW687201" s="2195"/>
    </row>
    <row r="687225" spans="101:101">
      <c r="CW687225" s="2210"/>
    </row>
    <row r="687226" spans="101:101">
      <c r="CW687226" s="2195"/>
    </row>
    <row r="687250" spans="101:101">
      <c r="CW687250" s="2210"/>
    </row>
    <row r="687251" spans="101:101">
      <c r="CW687251" s="2195"/>
    </row>
    <row r="687275" spans="101:101">
      <c r="CW687275" s="2210"/>
    </row>
    <row r="687276" spans="101:101">
      <c r="CW687276" s="2195"/>
    </row>
    <row r="687300" spans="101:101">
      <c r="CW687300" s="2210"/>
    </row>
    <row r="687301" spans="101:101">
      <c r="CW687301" s="2195"/>
    </row>
    <row r="687325" spans="101:101">
      <c r="CW687325" s="2210"/>
    </row>
    <row r="687326" spans="101:101">
      <c r="CW687326" s="2195"/>
    </row>
    <row r="687350" spans="101:101">
      <c r="CW687350" s="2210"/>
    </row>
    <row r="687351" spans="101:101">
      <c r="CW687351" s="2195"/>
    </row>
    <row r="687375" spans="101:101">
      <c r="CW687375" s="2210"/>
    </row>
    <row r="687376" spans="101:101">
      <c r="CW687376" s="2195"/>
    </row>
    <row r="687400" spans="101:101">
      <c r="CW687400" s="2210"/>
    </row>
    <row r="687401" spans="101:101">
      <c r="CW687401" s="2195"/>
    </row>
    <row r="687425" spans="101:101">
      <c r="CW687425" s="2210"/>
    </row>
    <row r="687426" spans="101:101">
      <c r="CW687426" s="2195"/>
    </row>
    <row r="687450" spans="101:101">
      <c r="CW687450" s="2210"/>
    </row>
    <row r="687451" spans="101:101">
      <c r="CW687451" s="2195"/>
    </row>
    <row r="687475" spans="101:101">
      <c r="CW687475" s="2210"/>
    </row>
    <row r="687476" spans="101:101">
      <c r="CW687476" s="2195"/>
    </row>
    <row r="687500" spans="101:101">
      <c r="CW687500" s="2210"/>
    </row>
    <row r="687501" spans="101:101">
      <c r="CW687501" s="2195"/>
    </row>
    <row r="687525" spans="101:101">
      <c r="CW687525" s="2210"/>
    </row>
    <row r="687526" spans="101:101">
      <c r="CW687526" s="2195"/>
    </row>
    <row r="687550" spans="101:101">
      <c r="CW687550" s="2210"/>
    </row>
    <row r="687551" spans="101:101">
      <c r="CW687551" s="2195"/>
    </row>
    <row r="687575" spans="101:101">
      <c r="CW687575" s="2210"/>
    </row>
    <row r="687576" spans="101:101">
      <c r="CW687576" s="2195"/>
    </row>
    <row r="687600" spans="101:101">
      <c r="CW687600" s="2210"/>
    </row>
    <row r="687601" spans="101:101">
      <c r="CW687601" s="2195"/>
    </row>
    <row r="687625" spans="101:101">
      <c r="CW687625" s="2210"/>
    </row>
    <row r="687626" spans="101:101">
      <c r="CW687626" s="2195"/>
    </row>
    <row r="687650" spans="101:101">
      <c r="CW687650" s="2210"/>
    </row>
    <row r="687651" spans="101:101">
      <c r="CW687651" s="2195"/>
    </row>
    <row r="687675" spans="101:101">
      <c r="CW687675" s="2210"/>
    </row>
    <row r="687676" spans="101:101">
      <c r="CW687676" s="2195"/>
    </row>
    <row r="687700" spans="101:101">
      <c r="CW687700" s="2210"/>
    </row>
    <row r="687701" spans="101:101">
      <c r="CW687701" s="2195"/>
    </row>
    <row r="687725" spans="101:101">
      <c r="CW687725" s="2210"/>
    </row>
    <row r="687726" spans="101:101">
      <c r="CW687726" s="2195"/>
    </row>
    <row r="687750" spans="101:101">
      <c r="CW687750" s="2210"/>
    </row>
    <row r="687751" spans="101:101">
      <c r="CW687751" s="2195"/>
    </row>
    <row r="687775" spans="101:101">
      <c r="CW687775" s="2210"/>
    </row>
    <row r="687776" spans="101:101">
      <c r="CW687776" s="2195"/>
    </row>
    <row r="687800" spans="101:101">
      <c r="CW687800" s="2210"/>
    </row>
    <row r="687801" spans="101:101">
      <c r="CW687801" s="2195"/>
    </row>
    <row r="687825" spans="101:101">
      <c r="CW687825" s="2210"/>
    </row>
    <row r="687826" spans="101:101">
      <c r="CW687826" s="2195"/>
    </row>
    <row r="687850" spans="101:101">
      <c r="CW687850" s="2210"/>
    </row>
    <row r="687851" spans="101:101">
      <c r="CW687851" s="2195"/>
    </row>
    <row r="687875" spans="101:101">
      <c r="CW687875" s="2210"/>
    </row>
    <row r="687876" spans="101:101">
      <c r="CW687876" s="2195"/>
    </row>
    <row r="687900" spans="101:101">
      <c r="CW687900" s="2210"/>
    </row>
    <row r="687901" spans="101:101">
      <c r="CW687901" s="2195"/>
    </row>
    <row r="687925" spans="101:101">
      <c r="CW687925" s="2210"/>
    </row>
    <row r="687926" spans="101:101">
      <c r="CW687926" s="2195"/>
    </row>
    <row r="687950" spans="101:101">
      <c r="CW687950" s="2210"/>
    </row>
    <row r="687951" spans="101:101">
      <c r="CW687951" s="2195"/>
    </row>
    <row r="687975" spans="101:101">
      <c r="CW687975" s="2210"/>
    </row>
    <row r="687976" spans="101:101">
      <c r="CW687976" s="2195"/>
    </row>
    <row r="688000" spans="101:101">
      <c r="CW688000" s="2210"/>
    </row>
    <row r="688001" spans="101:101">
      <c r="CW688001" s="2195"/>
    </row>
    <row r="688025" spans="101:101">
      <c r="CW688025" s="2210"/>
    </row>
    <row r="688026" spans="101:101">
      <c r="CW688026" s="2195"/>
    </row>
    <row r="688050" spans="101:101">
      <c r="CW688050" s="2210"/>
    </row>
    <row r="688051" spans="101:101">
      <c r="CW688051" s="2195"/>
    </row>
    <row r="688075" spans="101:101">
      <c r="CW688075" s="2210"/>
    </row>
    <row r="688076" spans="101:101">
      <c r="CW688076" s="2195"/>
    </row>
    <row r="688100" spans="101:101">
      <c r="CW688100" s="2210"/>
    </row>
    <row r="688101" spans="101:101">
      <c r="CW688101" s="2195"/>
    </row>
    <row r="688125" spans="101:101">
      <c r="CW688125" s="2210"/>
    </row>
    <row r="688126" spans="101:101">
      <c r="CW688126" s="2195"/>
    </row>
    <row r="688150" spans="101:101">
      <c r="CW688150" s="2210"/>
    </row>
    <row r="688151" spans="101:101">
      <c r="CW688151" s="2195"/>
    </row>
    <row r="688175" spans="101:101">
      <c r="CW688175" s="2210"/>
    </row>
    <row r="688176" spans="101:101">
      <c r="CW688176" s="2195"/>
    </row>
    <row r="688200" spans="101:101">
      <c r="CW688200" s="2210"/>
    </row>
    <row r="688201" spans="101:101">
      <c r="CW688201" s="2195"/>
    </row>
    <row r="688225" spans="101:101">
      <c r="CW688225" s="2210"/>
    </row>
    <row r="688226" spans="101:101">
      <c r="CW688226" s="2195"/>
    </row>
    <row r="688250" spans="101:101">
      <c r="CW688250" s="2210"/>
    </row>
    <row r="688251" spans="101:101">
      <c r="CW688251" s="2195"/>
    </row>
    <row r="688275" spans="101:101">
      <c r="CW688275" s="2210"/>
    </row>
    <row r="688276" spans="101:101">
      <c r="CW688276" s="2195"/>
    </row>
    <row r="688300" spans="101:101">
      <c r="CW688300" s="2210"/>
    </row>
    <row r="688301" spans="101:101">
      <c r="CW688301" s="2195"/>
    </row>
    <row r="688325" spans="101:101">
      <c r="CW688325" s="2210"/>
    </row>
    <row r="688326" spans="101:101">
      <c r="CW688326" s="2195"/>
    </row>
    <row r="688350" spans="101:101">
      <c r="CW688350" s="2210"/>
    </row>
    <row r="688351" spans="101:101">
      <c r="CW688351" s="2195"/>
    </row>
    <row r="688375" spans="101:101">
      <c r="CW688375" s="2210"/>
    </row>
    <row r="688376" spans="101:101">
      <c r="CW688376" s="2195"/>
    </row>
    <row r="688400" spans="101:101">
      <c r="CW688400" s="2210"/>
    </row>
    <row r="688401" spans="101:101">
      <c r="CW688401" s="2195"/>
    </row>
    <row r="688425" spans="101:101">
      <c r="CW688425" s="2210"/>
    </row>
    <row r="688426" spans="101:101">
      <c r="CW688426" s="2195"/>
    </row>
    <row r="688450" spans="101:101">
      <c r="CW688450" s="2210"/>
    </row>
    <row r="688451" spans="101:101">
      <c r="CW688451" s="2195"/>
    </row>
    <row r="688475" spans="101:101">
      <c r="CW688475" s="2210"/>
    </row>
    <row r="688476" spans="101:101">
      <c r="CW688476" s="2195"/>
    </row>
    <row r="688500" spans="101:101">
      <c r="CW688500" s="2210"/>
    </row>
    <row r="688501" spans="101:101">
      <c r="CW688501" s="2195"/>
    </row>
    <row r="688525" spans="101:101">
      <c r="CW688525" s="2210"/>
    </row>
    <row r="688526" spans="101:101">
      <c r="CW688526" s="2195"/>
    </row>
    <row r="688550" spans="101:101">
      <c r="CW688550" s="2210"/>
    </row>
    <row r="688551" spans="101:101">
      <c r="CW688551" s="2195"/>
    </row>
    <row r="688575" spans="101:101">
      <c r="CW688575" s="2210"/>
    </row>
    <row r="688576" spans="101:101">
      <c r="CW688576" s="2195"/>
    </row>
    <row r="688600" spans="101:101">
      <c r="CW688600" s="2210"/>
    </row>
    <row r="688601" spans="101:101">
      <c r="CW688601" s="2195"/>
    </row>
    <row r="688625" spans="101:101">
      <c r="CW688625" s="2210"/>
    </row>
    <row r="688626" spans="101:101">
      <c r="CW688626" s="2195"/>
    </row>
    <row r="688650" spans="101:101">
      <c r="CW688650" s="2210"/>
    </row>
    <row r="688651" spans="101:101">
      <c r="CW688651" s="2195"/>
    </row>
    <row r="688675" spans="101:101">
      <c r="CW688675" s="2210"/>
    </row>
    <row r="688676" spans="101:101">
      <c r="CW688676" s="2195"/>
    </row>
    <row r="688700" spans="101:101">
      <c r="CW688700" s="2210"/>
    </row>
    <row r="688701" spans="101:101">
      <c r="CW688701" s="2195"/>
    </row>
    <row r="688725" spans="101:101">
      <c r="CW688725" s="2210"/>
    </row>
    <row r="688726" spans="101:101">
      <c r="CW688726" s="2195"/>
    </row>
    <row r="688750" spans="101:101">
      <c r="CW688750" s="2210"/>
    </row>
    <row r="688751" spans="101:101">
      <c r="CW688751" s="2195"/>
    </row>
    <row r="688775" spans="101:101">
      <c r="CW688775" s="2210"/>
    </row>
    <row r="688776" spans="101:101">
      <c r="CW688776" s="2195"/>
    </row>
    <row r="688800" spans="101:101">
      <c r="CW688800" s="2210"/>
    </row>
    <row r="688801" spans="101:101">
      <c r="CW688801" s="2195"/>
    </row>
    <row r="688825" spans="101:101">
      <c r="CW688825" s="2210"/>
    </row>
    <row r="688826" spans="101:101">
      <c r="CW688826" s="2195"/>
    </row>
    <row r="688850" spans="101:101">
      <c r="CW688850" s="2210"/>
    </row>
    <row r="688851" spans="101:101">
      <c r="CW688851" s="2195"/>
    </row>
    <row r="688875" spans="101:101">
      <c r="CW688875" s="2210"/>
    </row>
    <row r="688876" spans="101:101">
      <c r="CW688876" s="2195"/>
    </row>
    <row r="688900" spans="101:101">
      <c r="CW688900" s="2210"/>
    </row>
    <row r="688901" spans="101:101">
      <c r="CW688901" s="2195"/>
    </row>
    <row r="688925" spans="101:101">
      <c r="CW688925" s="2210"/>
    </row>
    <row r="688926" spans="101:101">
      <c r="CW688926" s="2195"/>
    </row>
    <row r="688950" spans="101:101">
      <c r="CW688950" s="2210"/>
    </row>
    <row r="688951" spans="101:101">
      <c r="CW688951" s="2195"/>
    </row>
    <row r="688975" spans="101:101">
      <c r="CW688975" s="2210"/>
    </row>
    <row r="688976" spans="101:101">
      <c r="CW688976" s="2195"/>
    </row>
    <row r="689000" spans="101:101">
      <c r="CW689000" s="2210"/>
    </row>
    <row r="689001" spans="101:101">
      <c r="CW689001" s="2195"/>
    </row>
    <row r="689025" spans="101:101">
      <c r="CW689025" s="2210"/>
    </row>
    <row r="689026" spans="101:101">
      <c r="CW689026" s="2195"/>
    </row>
    <row r="689050" spans="101:101">
      <c r="CW689050" s="2210"/>
    </row>
    <row r="689051" spans="101:101">
      <c r="CW689051" s="2195"/>
    </row>
    <row r="689075" spans="101:101">
      <c r="CW689075" s="2210"/>
    </row>
    <row r="689076" spans="101:101">
      <c r="CW689076" s="2195"/>
    </row>
    <row r="689100" spans="101:101">
      <c r="CW689100" s="2210"/>
    </row>
    <row r="689101" spans="101:101">
      <c r="CW689101" s="2195"/>
    </row>
    <row r="689125" spans="101:101">
      <c r="CW689125" s="2210"/>
    </row>
    <row r="689126" spans="101:101">
      <c r="CW689126" s="2195"/>
    </row>
    <row r="689150" spans="101:101">
      <c r="CW689150" s="2210"/>
    </row>
    <row r="689151" spans="101:101">
      <c r="CW689151" s="2195"/>
    </row>
    <row r="689175" spans="101:101">
      <c r="CW689175" s="2210"/>
    </row>
    <row r="689176" spans="101:101">
      <c r="CW689176" s="2195"/>
    </row>
    <row r="689200" spans="101:101">
      <c r="CW689200" s="2210"/>
    </row>
    <row r="689201" spans="101:101">
      <c r="CW689201" s="2195"/>
    </row>
    <row r="689225" spans="101:101">
      <c r="CW689225" s="2210"/>
    </row>
    <row r="689226" spans="101:101">
      <c r="CW689226" s="2195"/>
    </row>
    <row r="689250" spans="101:101">
      <c r="CW689250" s="2210"/>
    </row>
    <row r="689251" spans="101:101">
      <c r="CW689251" s="2195"/>
    </row>
    <row r="689275" spans="101:101">
      <c r="CW689275" s="2210"/>
    </row>
    <row r="689276" spans="101:101">
      <c r="CW689276" s="2195"/>
    </row>
    <row r="689300" spans="101:101">
      <c r="CW689300" s="2210"/>
    </row>
    <row r="689301" spans="101:101">
      <c r="CW689301" s="2195"/>
    </row>
    <row r="689325" spans="101:101">
      <c r="CW689325" s="2210"/>
    </row>
    <row r="689326" spans="101:101">
      <c r="CW689326" s="2195"/>
    </row>
    <row r="689350" spans="101:101">
      <c r="CW689350" s="2210"/>
    </row>
    <row r="689351" spans="101:101">
      <c r="CW689351" s="2195"/>
    </row>
    <row r="689375" spans="101:101">
      <c r="CW689375" s="2210"/>
    </row>
    <row r="689376" spans="101:101">
      <c r="CW689376" s="2195"/>
    </row>
    <row r="689400" spans="101:101">
      <c r="CW689400" s="2210"/>
    </row>
    <row r="689401" spans="101:101">
      <c r="CW689401" s="2195"/>
    </row>
    <row r="689425" spans="101:101">
      <c r="CW689425" s="2210"/>
    </row>
    <row r="689426" spans="101:101">
      <c r="CW689426" s="2195"/>
    </row>
    <row r="689450" spans="101:101">
      <c r="CW689450" s="2210"/>
    </row>
    <row r="689451" spans="101:101">
      <c r="CW689451" s="2195"/>
    </row>
    <row r="689475" spans="101:101">
      <c r="CW689475" s="2210"/>
    </row>
    <row r="689476" spans="101:101">
      <c r="CW689476" s="2195"/>
    </row>
    <row r="689500" spans="101:101">
      <c r="CW689500" s="2210"/>
    </row>
    <row r="689501" spans="101:101">
      <c r="CW689501" s="2195"/>
    </row>
    <row r="689525" spans="101:101">
      <c r="CW689525" s="2210"/>
    </row>
    <row r="689526" spans="101:101">
      <c r="CW689526" s="2195"/>
    </row>
    <row r="689550" spans="101:101">
      <c r="CW689550" s="2210"/>
    </row>
    <row r="689551" spans="101:101">
      <c r="CW689551" s="2195"/>
    </row>
    <row r="689575" spans="101:101">
      <c r="CW689575" s="2210"/>
    </row>
    <row r="689576" spans="101:101">
      <c r="CW689576" s="2195"/>
    </row>
    <row r="689600" spans="101:101">
      <c r="CW689600" s="2210"/>
    </row>
    <row r="689601" spans="101:101">
      <c r="CW689601" s="2195"/>
    </row>
    <row r="689625" spans="101:101">
      <c r="CW689625" s="2210"/>
    </row>
    <row r="689626" spans="101:101">
      <c r="CW689626" s="2195"/>
    </row>
    <row r="689650" spans="101:101">
      <c r="CW689650" s="2210"/>
    </row>
    <row r="689651" spans="101:101">
      <c r="CW689651" s="2195"/>
    </row>
    <row r="689675" spans="101:101">
      <c r="CW689675" s="2210"/>
    </row>
    <row r="689676" spans="101:101">
      <c r="CW689676" s="2195"/>
    </row>
    <row r="689700" spans="101:101">
      <c r="CW689700" s="2210"/>
    </row>
    <row r="689701" spans="101:101">
      <c r="CW689701" s="2195"/>
    </row>
    <row r="689725" spans="101:101">
      <c r="CW689725" s="2210"/>
    </row>
    <row r="689726" spans="101:101">
      <c r="CW689726" s="2195"/>
    </row>
    <row r="689750" spans="101:101">
      <c r="CW689750" s="2210"/>
    </row>
    <row r="689751" spans="101:101">
      <c r="CW689751" s="2195"/>
    </row>
    <row r="689775" spans="101:101">
      <c r="CW689775" s="2210"/>
    </row>
    <row r="689776" spans="101:101">
      <c r="CW689776" s="2195"/>
    </row>
    <row r="689800" spans="101:101">
      <c r="CW689800" s="2210"/>
    </row>
    <row r="689801" spans="101:101">
      <c r="CW689801" s="2195"/>
    </row>
    <row r="689825" spans="101:101">
      <c r="CW689825" s="2210"/>
    </row>
    <row r="689826" spans="101:101">
      <c r="CW689826" s="2195"/>
    </row>
    <row r="689850" spans="101:101">
      <c r="CW689850" s="2210"/>
    </row>
    <row r="689851" spans="101:101">
      <c r="CW689851" s="2195"/>
    </row>
    <row r="689875" spans="101:101">
      <c r="CW689875" s="2210"/>
    </row>
    <row r="689876" spans="101:101">
      <c r="CW689876" s="2195"/>
    </row>
    <row r="689900" spans="101:101">
      <c r="CW689900" s="2210"/>
    </row>
    <row r="689901" spans="101:101">
      <c r="CW689901" s="2195"/>
    </row>
    <row r="689925" spans="101:101">
      <c r="CW689925" s="2210"/>
    </row>
    <row r="689926" spans="101:101">
      <c r="CW689926" s="2195"/>
    </row>
    <row r="689950" spans="101:101">
      <c r="CW689950" s="2210"/>
    </row>
    <row r="689951" spans="101:101">
      <c r="CW689951" s="2195"/>
    </row>
    <row r="689975" spans="101:101">
      <c r="CW689975" s="2210"/>
    </row>
    <row r="689976" spans="101:101">
      <c r="CW689976" s="2195"/>
    </row>
    <row r="690000" spans="101:101">
      <c r="CW690000" s="2210"/>
    </row>
    <row r="690001" spans="101:101">
      <c r="CW690001" s="2195"/>
    </row>
    <row r="690025" spans="101:101">
      <c r="CW690025" s="2210"/>
    </row>
    <row r="690026" spans="101:101">
      <c r="CW690026" s="2195"/>
    </row>
    <row r="690050" spans="101:101">
      <c r="CW690050" s="2210"/>
    </row>
    <row r="690051" spans="101:101">
      <c r="CW690051" s="2195"/>
    </row>
    <row r="690075" spans="101:101">
      <c r="CW690075" s="2210"/>
    </row>
    <row r="690076" spans="101:101">
      <c r="CW690076" s="2195"/>
    </row>
    <row r="690100" spans="101:101">
      <c r="CW690100" s="2210"/>
    </row>
    <row r="690101" spans="101:101">
      <c r="CW690101" s="2195"/>
    </row>
    <row r="690125" spans="101:101">
      <c r="CW690125" s="2210"/>
    </row>
    <row r="690126" spans="101:101">
      <c r="CW690126" s="2195"/>
    </row>
    <row r="690150" spans="101:101">
      <c r="CW690150" s="2210"/>
    </row>
    <row r="690151" spans="101:101">
      <c r="CW690151" s="2195"/>
    </row>
    <row r="690175" spans="101:101">
      <c r="CW690175" s="2210"/>
    </row>
    <row r="690176" spans="101:101">
      <c r="CW690176" s="2195"/>
    </row>
    <row r="690200" spans="101:101">
      <c r="CW690200" s="2210"/>
    </row>
    <row r="690201" spans="101:101">
      <c r="CW690201" s="2195"/>
    </row>
    <row r="690225" spans="101:101">
      <c r="CW690225" s="2210"/>
    </row>
    <row r="690226" spans="101:101">
      <c r="CW690226" s="2195"/>
    </row>
    <row r="690250" spans="101:101">
      <c r="CW690250" s="2210"/>
    </row>
    <row r="690251" spans="101:101">
      <c r="CW690251" s="2195"/>
    </row>
    <row r="690275" spans="101:101">
      <c r="CW690275" s="2210"/>
    </row>
    <row r="690276" spans="101:101">
      <c r="CW690276" s="2195"/>
    </row>
    <row r="690300" spans="101:101">
      <c r="CW690300" s="2210"/>
    </row>
    <row r="690301" spans="101:101">
      <c r="CW690301" s="2195"/>
    </row>
    <row r="690325" spans="101:101">
      <c r="CW690325" s="2210"/>
    </row>
    <row r="690326" spans="101:101">
      <c r="CW690326" s="2195"/>
    </row>
    <row r="690350" spans="101:101">
      <c r="CW690350" s="2210"/>
    </row>
    <row r="690351" spans="101:101">
      <c r="CW690351" s="2195"/>
    </row>
    <row r="690375" spans="101:101">
      <c r="CW690375" s="2210"/>
    </row>
    <row r="690376" spans="101:101">
      <c r="CW690376" s="2195"/>
    </row>
    <row r="690400" spans="101:101">
      <c r="CW690400" s="2210"/>
    </row>
    <row r="690401" spans="101:101">
      <c r="CW690401" s="2195"/>
    </row>
    <row r="690425" spans="101:101">
      <c r="CW690425" s="2210"/>
    </row>
    <row r="690426" spans="101:101">
      <c r="CW690426" s="2195"/>
    </row>
    <row r="690450" spans="101:101">
      <c r="CW690450" s="2210"/>
    </row>
    <row r="690451" spans="101:101">
      <c r="CW690451" s="2195"/>
    </row>
    <row r="690475" spans="101:101">
      <c r="CW690475" s="2210"/>
    </row>
    <row r="690476" spans="101:101">
      <c r="CW690476" s="2195"/>
    </row>
    <row r="690500" spans="101:101">
      <c r="CW690500" s="2210"/>
    </row>
    <row r="690501" spans="101:101">
      <c r="CW690501" s="2195"/>
    </row>
    <row r="690525" spans="101:101">
      <c r="CW690525" s="2210"/>
    </row>
    <row r="690526" spans="101:101">
      <c r="CW690526" s="2195"/>
    </row>
    <row r="690550" spans="101:101">
      <c r="CW690550" s="2210"/>
    </row>
    <row r="690551" spans="101:101">
      <c r="CW690551" s="2195"/>
    </row>
    <row r="690575" spans="101:101">
      <c r="CW690575" s="2210"/>
    </row>
    <row r="690576" spans="101:101">
      <c r="CW690576" s="2195"/>
    </row>
    <row r="690600" spans="101:101">
      <c r="CW690600" s="2210"/>
    </row>
    <row r="690601" spans="101:101">
      <c r="CW690601" s="2195"/>
    </row>
    <row r="690625" spans="101:101">
      <c r="CW690625" s="2210"/>
    </row>
    <row r="690626" spans="101:101">
      <c r="CW690626" s="2195"/>
    </row>
    <row r="690650" spans="101:101">
      <c r="CW690650" s="2210"/>
    </row>
    <row r="690651" spans="101:101">
      <c r="CW690651" s="2195"/>
    </row>
    <row r="690675" spans="101:101">
      <c r="CW690675" s="2210"/>
    </row>
    <row r="690676" spans="101:101">
      <c r="CW690676" s="2195"/>
    </row>
    <row r="690700" spans="101:101">
      <c r="CW690700" s="2210"/>
    </row>
    <row r="690701" spans="101:101">
      <c r="CW690701" s="2195"/>
    </row>
    <row r="690725" spans="101:101">
      <c r="CW690725" s="2210"/>
    </row>
    <row r="690726" spans="101:101">
      <c r="CW690726" s="2195"/>
    </row>
    <row r="690750" spans="101:101">
      <c r="CW690750" s="2210"/>
    </row>
    <row r="690751" spans="101:101">
      <c r="CW690751" s="2195"/>
    </row>
    <row r="690775" spans="101:101">
      <c r="CW690775" s="2210"/>
    </row>
    <row r="690776" spans="101:101">
      <c r="CW690776" s="2195"/>
    </row>
    <row r="690800" spans="101:101">
      <c r="CW690800" s="2210"/>
    </row>
    <row r="690801" spans="101:101">
      <c r="CW690801" s="2195"/>
    </row>
    <row r="690825" spans="101:101">
      <c r="CW690825" s="2210"/>
    </row>
    <row r="690826" spans="101:101">
      <c r="CW690826" s="2195"/>
    </row>
    <row r="690850" spans="101:101">
      <c r="CW690850" s="2210"/>
    </row>
    <row r="690851" spans="101:101">
      <c r="CW690851" s="2195"/>
    </row>
    <row r="690875" spans="101:101">
      <c r="CW690875" s="2210"/>
    </row>
    <row r="690876" spans="101:101">
      <c r="CW690876" s="2195"/>
    </row>
    <row r="690900" spans="101:101">
      <c r="CW690900" s="2210"/>
    </row>
    <row r="690901" spans="101:101">
      <c r="CW690901" s="2195"/>
    </row>
    <row r="690925" spans="101:101">
      <c r="CW690925" s="2210"/>
    </row>
    <row r="690926" spans="101:101">
      <c r="CW690926" s="2195"/>
    </row>
    <row r="690950" spans="101:101">
      <c r="CW690950" s="2210"/>
    </row>
    <row r="690951" spans="101:101">
      <c r="CW690951" s="2195"/>
    </row>
    <row r="690975" spans="101:101">
      <c r="CW690975" s="2210"/>
    </row>
    <row r="690976" spans="101:101">
      <c r="CW690976" s="2195"/>
    </row>
    <row r="691000" spans="101:101">
      <c r="CW691000" s="2210"/>
    </row>
    <row r="691001" spans="101:101">
      <c r="CW691001" s="2195"/>
    </row>
    <row r="691025" spans="101:101">
      <c r="CW691025" s="2210"/>
    </row>
    <row r="691026" spans="101:101">
      <c r="CW691026" s="2195"/>
    </row>
    <row r="691050" spans="101:101">
      <c r="CW691050" s="2210"/>
    </row>
    <row r="691051" spans="101:101">
      <c r="CW691051" s="2195"/>
    </row>
    <row r="691075" spans="101:101">
      <c r="CW691075" s="2210"/>
    </row>
    <row r="691076" spans="101:101">
      <c r="CW691076" s="2195"/>
    </row>
    <row r="691100" spans="101:101">
      <c r="CW691100" s="2210"/>
    </row>
    <row r="691101" spans="101:101">
      <c r="CW691101" s="2195"/>
    </row>
    <row r="691125" spans="101:101">
      <c r="CW691125" s="2210"/>
    </row>
    <row r="691126" spans="101:101">
      <c r="CW691126" s="2195"/>
    </row>
    <row r="691150" spans="101:101">
      <c r="CW691150" s="2210"/>
    </row>
    <row r="691151" spans="101:101">
      <c r="CW691151" s="2195"/>
    </row>
    <row r="691175" spans="101:101">
      <c r="CW691175" s="2210"/>
    </row>
    <row r="691176" spans="101:101">
      <c r="CW691176" s="2195"/>
    </row>
    <row r="691200" spans="101:101">
      <c r="CW691200" s="2210"/>
    </row>
    <row r="691201" spans="101:101">
      <c r="CW691201" s="2195"/>
    </row>
    <row r="691225" spans="101:101">
      <c r="CW691225" s="2210"/>
    </row>
    <row r="691226" spans="101:101">
      <c r="CW691226" s="2195"/>
    </row>
    <row r="691250" spans="101:101">
      <c r="CW691250" s="2210"/>
    </row>
    <row r="691251" spans="101:101">
      <c r="CW691251" s="2195"/>
    </row>
    <row r="691275" spans="101:101">
      <c r="CW691275" s="2210"/>
    </row>
    <row r="691276" spans="101:101">
      <c r="CW691276" s="2195"/>
    </row>
    <row r="691300" spans="101:101">
      <c r="CW691300" s="2210"/>
    </row>
    <row r="691301" spans="101:101">
      <c r="CW691301" s="2195"/>
    </row>
    <row r="691325" spans="101:101">
      <c r="CW691325" s="2210"/>
    </row>
    <row r="691326" spans="101:101">
      <c r="CW691326" s="2195"/>
    </row>
    <row r="691350" spans="101:101">
      <c r="CW691350" s="2210"/>
    </row>
    <row r="691351" spans="101:101">
      <c r="CW691351" s="2195"/>
    </row>
    <row r="691375" spans="101:101">
      <c r="CW691375" s="2210"/>
    </row>
    <row r="691376" spans="101:101">
      <c r="CW691376" s="2195"/>
    </row>
    <row r="691400" spans="101:101">
      <c r="CW691400" s="2210"/>
    </row>
    <row r="691401" spans="101:101">
      <c r="CW691401" s="2195"/>
    </row>
    <row r="691425" spans="101:101">
      <c r="CW691425" s="2210"/>
    </row>
    <row r="691426" spans="101:101">
      <c r="CW691426" s="2195"/>
    </row>
    <row r="691450" spans="101:101">
      <c r="CW691450" s="2210"/>
    </row>
    <row r="691451" spans="101:101">
      <c r="CW691451" s="2195"/>
    </row>
    <row r="691475" spans="101:101">
      <c r="CW691475" s="2210"/>
    </row>
    <row r="691476" spans="101:101">
      <c r="CW691476" s="2195"/>
    </row>
    <row r="691500" spans="101:101">
      <c r="CW691500" s="2210"/>
    </row>
    <row r="691501" spans="101:101">
      <c r="CW691501" s="2195"/>
    </row>
    <row r="691525" spans="101:101">
      <c r="CW691525" s="2210"/>
    </row>
    <row r="691526" spans="101:101">
      <c r="CW691526" s="2195"/>
    </row>
    <row r="691550" spans="101:101">
      <c r="CW691550" s="2210"/>
    </row>
    <row r="691551" spans="101:101">
      <c r="CW691551" s="2195"/>
    </row>
    <row r="691575" spans="101:101">
      <c r="CW691575" s="2210"/>
    </row>
    <row r="691576" spans="101:101">
      <c r="CW691576" s="2195"/>
    </row>
    <row r="691600" spans="101:101">
      <c r="CW691600" s="2210"/>
    </row>
    <row r="691601" spans="101:101">
      <c r="CW691601" s="2195"/>
    </row>
    <row r="691625" spans="101:101">
      <c r="CW691625" s="2210"/>
    </row>
    <row r="691626" spans="101:101">
      <c r="CW691626" s="2195"/>
    </row>
    <row r="691650" spans="101:101">
      <c r="CW691650" s="2210"/>
    </row>
    <row r="691651" spans="101:101">
      <c r="CW691651" s="2195"/>
    </row>
    <row r="691675" spans="101:101">
      <c r="CW691675" s="2210"/>
    </row>
    <row r="691676" spans="101:101">
      <c r="CW691676" s="2195"/>
    </row>
    <row r="691700" spans="101:101">
      <c r="CW691700" s="2210"/>
    </row>
    <row r="691701" spans="101:101">
      <c r="CW691701" s="2195"/>
    </row>
    <row r="691725" spans="101:101">
      <c r="CW691725" s="2210"/>
    </row>
    <row r="691726" spans="101:101">
      <c r="CW691726" s="2195"/>
    </row>
    <row r="691750" spans="101:101">
      <c r="CW691750" s="2210"/>
    </row>
    <row r="691751" spans="101:101">
      <c r="CW691751" s="2195"/>
    </row>
    <row r="691775" spans="101:101">
      <c r="CW691775" s="2210"/>
    </row>
    <row r="691776" spans="101:101">
      <c r="CW691776" s="2195"/>
    </row>
    <row r="691800" spans="101:101">
      <c r="CW691800" s="2210"/>
    </row>
    <row r="691801" spans="101:101">
      <c r="CW691801" s="2195"/>
    </row>
    <row r="691825" spans="101:101">
      <c r="CW691825" s="2210"/>
    </row>
    <row r="691826" spans="101:101">
      <c r="CW691826" s="2195"/>
    </row>
    <row r="691850" spans="101:101">
      <c r="CW691850" s="2210"/>
    </row>
    <row r="691851" spans="101:101">
      <c r="CW691851" s="2195"/>
    </row>
    <row r="691875" spans="101:101">
      <c r="CW691875" s="2210"/>
    </row>
    <row r="691876" spans="101:101">
      <c r="CW691876" s="2195"/>
    </row>
    <row r="691900" spans="101:101">
      <c r="CW691900" s="2210"/>
    </row>
    <row r="691901" spans="101:101">
      <c r="CW691901" s="2195"/>
    </row>
    <row r="691925" spans="101:101">
      <c r="CW691925" s="2210"/>
    </row>
    <row r="691926" spans="101:101">
      <c r="CW691926" s="2195"/>
    </row>
    <row r="691950" spans="101:101">
      <c r="CW691950" s="2210"/>
    </row>
    <row r="691951" spans="101:101">
      <c r="CW691951" s="2195"/>
    </row>
    <row r="691975" spans="101:101">
      <c r="CW691975" s="2210"/>
    </row>
    <row r="691976" spans="101:101">
      <c r="CW691976" s="2195"/>
    </row>
    <row r="692000" spans="101:101">
      <c r="CW692000" s="2210"/>
    </row>
    <row r="692001" spans="101:101">
      <c r="CW692001" s="2195"/>
    </row>
    <row r="692025" spans="101:101">
      <c r="CW692025" s="2210"/>
    </row>
    <row r="692026" spans="101:101">
      <c r="CW692026" s="2195"/>
    </row>
    <row r="692050" spans="101:101">
      <c r="CW692050" s="2210"/>
    </row>
    <row r="692051" spans="101:101">
      <c r="CW692051" s="2195"/>
    </row>
    <row r="692075" spans="101:101">
      <c r="CW692075" s="2210"/>
    </row>
    <row r="692076" spans="101:101">
      <c r="CW692076" s="2195"/>
    </row>
    <row r="692100" spans="101:101">
      <c r="CW692100" s="2210"/>
    </row>
    <row r="692101" spans="101:101">
      <c r="CW692101" s="2195"/>
    </row>
    <row r="692125" spans="101:101">
      <c r="CW692125" s="2210"/>
    </row>
    <row r="692126" spans="101:101">
      <c r="CW692126" s="2195"/>
    </row>
    <row r="692150" spans="101:101">
      <c r="CW692150" s="2210"/>
    </row>
    <row r="692151" spans="101:101">
      <c r="CW692151" s="2195"/>
    </row>
    <row r="692175" spans="101:101">
      <c r="CW692175" s="2210"/>
    </row>
    <row r="692176" spans="101:101">
      <c r="CW692176" s="2195"/>
    </row>
    <row r="692200" spans="101:101">
      <c r="CW692200" s="2210"/>
    </row>
    <row r="692201" spans="101:101">
      <c r="CW692201" s="2195"/>
    </row>
    <row r="692225" spans="101:101">
      <c r="CW692225" s="2210"/>
    </row>
    <row r="692226" spans="101:101">
      <c r="CW692226" s="2195"/>
    </row>
    <row r="692250" spans="101:101">
      <c r="CW692250" s="2210"/>
    </row>
    <row r="692251" spans="101:101">
      <c r="CW692251" s="2195"/>
    </row>
    <row r="692275" spans="101:101">
      <c r="CW692275" s="2210"/>
    </row>
    <row r="692276" spans="101:101">
      <c r="CW692276" s="2195"/>
    </row>
    <row r="692300" spans="101:101">
      <c r="CW692300" s="2210"/>
    </row>
    <row r="692301" spans="101:101">
      <c r="CW692301" s="2195"/>
    </row>
    <row r="692325" spans="101:101">
      <c r="CW692325" s="2210"/>
    </row>
    <row r="692326" spans="101:101">
      <c r="CW692326" s="2195"/>
    </row>
    <row r="692350" spans="101:101">
      <c r="CW692350" s="2210"/>
    </row>
    <row r="692351" spans="101:101">
      <c r="CW692351" s="2195"/>
    </row>
    <row r="692375" spans="101:101">
      <c r="CW692375" s="2210"/>
    </row>
    <row r="692376" spans="101:101">
      <c r="CW692376" s="2195"/>
    </row>
    <row r="692400" spans="101:101">
      <c r="CW692400" s="2210"/>
    </row>
    <row r="692401" spans="101:101">
      <c r="CW692401" s="2195"/>
    </row>
    <row r="692425" spans="101:101">
      <c r="CW692425" s="2210"/>
    </row>
    <row r="692426" spans="101:101">
      <c r="CW692426" s="2195"/>
    </row>
    <row r="692450" spans="101:101">
      <c r="CW692450" s="2210"/>
    </row>
    <row r="692451" spans="101:101">
      <c r="CW692451" s="2195"/>
    </row>
    <row r="692475" spans="101:101">
      <c r="CW692475" s="2210"/>
    </row>
    <row r="692476" spans="101:101">
      <c r="CW692476" s="2195"/>
    </row>
    <row r="692500" spans="101:101">
      <c r="CW692500" s="2210"/>
    </row>
    <row r="692501" spans="101:101">
      <c r="CW692501" s="2195"/>
    </row>
    <row r="692525" spans="101:101">
      <c r="CW692525" s="2210"/>
    </row>
    <row r="692526" spans="101:101">
      <c r="CW692526" s="2195"/>
    </row>
    <row r="692550" spans="101:101">
      <c r="CW692550" s="2210"/>
    </row>
    <row r="692551" spans="101:101">
      <c r="CW692551" s="2195"/>
    </row>
    <row r="692575" spans="101:101">
      <c r="CW692575" s="2210"/>
    </row>
    <row r="692576" spans="101:101">
      <c r="CW692576" s="2195"/>
    </row>
    <row r="692600" spans="101:101">
      <c r="CW692600" s="2210"/>
    </row>
    <row r="692601" spans="101:101">
      <c r="CW692601" s="2195"/>
    </row>
    <row r="692625" spans="101:101">
      <c r="CW692625" s="2210"/>
    </row>
    <row r="692626" spans="101:101">
      <c r="CW692626" s="2195"/>
    </row>
    <row r="692650" spans="101:101">
      <c r="CW692650" s="2210"/>
    </row>
    <row r="692651" spans="101:101">
      <c r="CW692651" s="2195"/>
    </row>
    <row r="692675" spans="101:101">
      <c r="CW692675" s="2210"/>
    </row>
    <row r="692676" spans="101:101">
      <c r="CW692676" s="2195"/>
    </row>
    <row r="692700" spans="101:101">
      <c r="CW692700" s="2210"/>
    </row>
    <row r="692701" spans="101:101">
      <c r="CW692701" s="2195"/>
    </row>
    <row r="692725" spans="101:101">
      <c r="CW692725" s="2210"/>
    </row>
    <row r="692726" spans="101:101">
      <c r="CW692726" s="2195"/>
    </row>
    <row r="692750" spans="101:101">
      <c r="CW692750" s="2210"/>
    </row>
    <row r="692751" spans="101:101">
      <c r="CW692751" s="2195"/>
    </row>
    <row r="692775" spans="101:101">
      <c r="CW692775" s="2210"/>
    </row>
    <row r="692776" spans="101:101">
      <c r="CW692776" s="2195"/>
    </row>
    <row r="692800" spans="101:101">
      <c r="CW692800" s="2210"/>
    </row>
    <row r="692801" spans="101:101">
      <c r="CW692801" s="2195"/>
    </row>
    <row r="692825" spans="101:101">
      <c r="CW692825" s="2210"/>
    </row>
    <row r="692826" spans="101:101">
      <c r="CW692826" s="2195"/>
    </row>
    <row r="692850" spans="101:101">
      <c r="CW692850" s="2210"/>
    </row>
    <row r="692851" spans="101:101">
      <c r="CW692851" s="2195"/>
    </row>
    <row r="692875" spans="101:101">
      <c r="CW692875" s="2210"/>
    </row>
    <row r="692876" spans="101:101">
      <c r="CW692876" s="2195"/>
    </row>
    <row r="692900" spans="101:101">
      <c r="CW692900" s="2210"/>
    </row>
    <row r="692901" spans="101:101">
      <c r="CW692901" s="2195"/>
    </row>
    <row r="692925" spans="101:101">
      <c r="CW692925" s="2210"/>
    </row>
    <row r="692926" spans="101:101">
      <c r="CW692926" s="2195"/>
    </row>
    <row r="692950" spans="101:101">
      <c r="CW692950" s="2210"/>
    </row>
    <row r="692951" spans="101:101">
      <c r="CW692951" s="2195"/>
    </row>
    <row r="692975" spans="101:101">
      <c r="CW692975" s="2210"/>
    </row>
    <row r="692976" spans="101:101">
      <c r="CW692976" s="2195"/>
    </row>
    <row r="693000" spans="101:101">
      <c r="CW693000" s="2210"/>
    </row>
    <row r="693001" spans="101:101">
      <c r="CW693001" s="2195"/>
    </row>
    <row r="693025" spans="101:101">
      <c r="CW693025" s="2210"/>
    </row>
    <row r="693026" spans="101:101">
      <c r="CW693026" s="2195"/>
    </row>
    <row r="693050" spans="101:101">
      <c r="CW693050" s="2210"/>
    </row>
    <row r="693051" spans="101:101">
      <c r="CW693051" s="2195"/>
    </row>
    <row r="693075" spans="101:101">
      <c r="CW693075" s="2210"/>
    </row>
    <row r="693076" spans="101:101">
      <c r="CW693076" s="2195"/>
    </row>
    <row r="693100" spans="101:101">
      <c r="CW693100" s="2210"/>
    </row>
    <row r="693101" spans="101:101">
      <c r="CW693101" s="2195"/>
    </row>
    <row r="693125" spans="101:101">
      <c r="CW693125" s="2210"/>
    </row>
    <row r="693126" spans="101:101">
      <c r="CW693126" s="2195"/>
    </row>
    <row r="693150" spans="101:101">
      <c r="CW693150" s="2210"/>
    </row>
    <row r="693151" spans="101:101">
      <c r="CW693151" s="2195"/>
    </row>
    <row r="693175" spans="101:101">
      <c r="CW693175" s="2210"/>
    </row>
    <row r="693176" spans="101:101">
      <c r="CW693176" s="2195"/>
    </row>
    <row r="693200" spans="101:101">
      <c r="CW693200" s="2210"/>
    </row>
    <row r="693201" spans="101:101">
      <c r="CW693201" s="2195"/>
    </row>
    <row r="693225" spans="101:101">
      <c r="CW693225" s="2210"/>
    </row>
    <row r="693226" spans="101:101">
      <c r="CW693226" s="2195"/>
    </row>
    <row r="693250" spans="101:101">
      <c r="CW693250" s="2210"/>
    </row>
    <row r="693251" spans="101:101">
      <c r="CW693251" s="2195"/>
    </row>
    <row r="693275" spans="101:101">
      <c r="CW693275" s="2210"/>
    </row>
    <row r="693276" spans="101:101">
      <c r="CW693276" s="2195"/>
    </row>
    <row r="693300" spans="101:101">
      <c r="CW693300" s="2210"/>
    </row>
    <row r="693301" spans="101:101">
      <c r="CW693301" s="2195"/>
    </row>
    <row r="693325" spans="101:101">
      <c r="CW693325" s="2210"/>
    </row>
    <row r="693326" spans="101:101">
      <c r="CW693326" s="2195"/>
    </row>
    <row r="693350" spans="101:101">
      <c r="CW693350" s="2210"/>
    </row>
    <row r="693351" spans="101:101">
      <c r="CW693351" s="2195"/>
    </row>
    <row r="693375" spans="101:101">
      <c r="CW693375" s="2210"/>
    </row>
    <row r="693376" spans="101:101">
      <c r="CW693376" s="2195"/>
    </row>
    <row r="693400" spans="101:101">
      <c r="CW693400" s="2210"/>
    </row>
    <row r="693401" spans="101:101">
      <c r="CW693401" s="2195"/>
    </row>
    <row r="693425" spans="101:101">
      <c r="CW693425" s="2210"/>
    </row>
    <row r="693426" spans="101:101">
      <c r="CW693426" s="2195"/>
    </row>
    <row r="693450" spans="101:101">
      <c r="CW693450" s="2210"/>
    </row>
    <row r="693451" spans="101:101">
      <c r="CW693451" s="2195"/>
    </row>
    <row r="693475" spans="101:101">
      <c r="CW693475" s="2210"/>
    </row>
    <row r="693476" spans="101:101">
      <c r="CW693476" s="2195"/>
    </row>
    <row r="693500" spans="101:101">
      <c r="CW693500" s="2210"/>
    </row>
    <row r="693501" spans="101:101">
      <c r="CW693501" s="2195"/>
    </row>
    <row r="693525" spans="101:101">
      <c r="CW693525" s="2210"/>
    </row>
    <row r="693526" spans="101:101">
      <c r="CW693526" s="2195"/>
    </row>
    <row r="693550" spans="101:101">
      <c r="CW693550" s="2210"/>
    </row>
    <row r="693551" spans="101:101">
      <c r="CW693551" s="2195"/>
    </row>
    <row r="693575" spans="101:101">
      <c r="CW693575" s="2210"/>
    </row>
    <row r="693576" spans="101:101">
      <c r="CW693576" s="2195"/>
    </row>
    <row r="693600" spans="101:101">
      <c r="CW693600" s="2210"/>
    </row>
    <row r="693601" spans="101:101">
      <c r="CW693601" s="2195"/>
    </row>
    <row r="693625" spans="101:101">
      <c r="CW693625" s="2210"/>
    </row>
    <row r="693626" spans="101:101">
      <c r="CW693626" s="2195"/>
    </row>
    <row r="693650" spans="101:101">
      <c r="CW693650" s="2210"/>
    </row>
    <row r="693651" spans="101:101">
      <c r="CW693651" s="2195"/>
    </row>
    <row r="693675" spans="101:101">
      <c r="CW693675" s="2210"/>
    </row>
    <row r="693676" spans="101:101">
      <c r="CW693676" s="2195"/>
    </row>
    <row r="693700" spans="101:101">
      <c r="CW693700" s="2210"/>
    </row>
    <row r="693701" spans="101:101">
      <c r="CW693701" s="2195"/>
    </row>
    <row r="693725" spans="101:101">
      <c r="CW693725" s="2210"/>
    </row>
    <row r="693726" spans="101:101">
      <c r="CW693726" s="2195"/>
    </row>
    <row r="693750" spans="101:101">
      <c r="CW693750" s="2210"/>
    </row>
    <row r="693751" spans="101:101">
      <c r="CW693751" s="2195"/>
    </row>
    <row r="693775" spans="101:101">
      <c r="CW693775" s="2210"/>
    </row>
    <row r="693776" spans="101:101">
      <c r="CW693776" s="2195"/>
    </row>
    <row r="693800" spans="101:101">
      <c r="CW693800" s="2210"/>
    </row>
    <row r="693801" spans="101:101">
      <c r="CW693801" s="2195"/>
    </row>
    <row r="693825" spans="101:101">
      <c r="CW693825" s="2210"/>
    </row>
    <row r="693826" spans="101:101">
      <c r="CW693826" s="2195"/>
    </row>
    <row r="693850" spans="101:101">
      <c r="CW693850" s="2210"/>
    </row>
    <row r="693851" spans="101:101">
      <c r="CW693851" s="2195"/>
    </row>
    <row r="693875" spans="101:101">
      <c r="CW693875" s="2210"/>
    </row>
    <row r="693876" spans="101:101">
      <c r="CW693876" s="2195"/>
    </row>
    <row r="693900" spans="101:101">
      <c r="CW693900" s="2210"/>
    </row>
    <row r="693901" spans="101:101">
      <c r="CW693901" s="2195"/>
    </row>
    <row r="693925" spans="101:101">
      <c r="CW693925" s="2210"/>
    </row>
    <row r="693926" spans="101:101">
      <c r="CW693926" s="2195"/>
    </row>
    <row r="693950" spans="101:101">
      <c r="CW693950" s="2210"/>
    </row>
    <row r="693951" spans="101:101">
      <c r="CW693951" s="2195"/>
    </row>
    <row r="693975" spans="101:101">
      <c r="CW693975" s="2210"/>
    </row>
    <row r="693976" spans="101:101">
      <c r="CW693976" s="2195"/>
    </row>
    <row r="694000" spans="101:101">
      <c r="CW694000" s="2210"/>
    </row>
    <row r="694001" spans="101:101">
      <c r="CW694001" s="2195"/>
    </row>
    <row r="694025" spans="101:101">
      <c r="CW694025" s="2210"/>
    </row>
    <row r="694026" spans="101:101">
      <c r="CW694026" s="2195"/>
    </row>
    <row r="694050" spans="101:101">
      <c r="CW694050" s="2210"/>
    </row>
    <row r="694051" spans="101:101">
      <c r="CW694051" s="2195"/>
    </row>
    <row r="694075" spans="101:101">
      <c r="CW694075" s="2210"/>
    </row>
    <row r="694076" spans="101:101">
      <c r="CW694076" s="2195"/>
    </row>
    <row r="694100" spans="101:101">
      <c r="CW694100" s="2210"/>
    </row>
    <row r="694101" spans="101:101">
      <c r="CW694101" s="2195"/>
    </row>
    <row r="694125" spans="101:101">
      <c r="CW694125" s="2210"/>
    </row>
    <row r="694126" spans="101:101">
      <c r="CW694126" s="2195"/>
    </row>
    <row r="694150" spans="101:101">
      <c r="CW694150" s="2210"/>
    </row>
    <row r="694151" spans="101:101">
      <c r="CW694151" s="2195"/>
    </row>
    <row r="694175" spans="101:101">
      <c r="CW694175" s="2210"/>
    </row>
    <row r="694176" spans="101:101">
      <c r="CW694176" s="2195"/>
    </row>
    <row r="694200" spans="101:101">
      <c r="CW694200" s="2210"/>
    </row>
    <row r="694201" spans="101:101">
      <c r="CW694201" s="2195"/>
    </row>
    <row r="694225" spans="101:101">
      <c r="CW694225" s="2210"/>
    </row>
    <row r="694226" spans="101:101">
      <c r="CW694226" s="2195"/>
    </row>
    <row r="694250" spans="101:101">
      <c r="CW694250" s="2210"/>
    </row>
    <row r="694251" spans="101:101">
      <c r="CW694251" s="2195"/>
    </row>
    <row r="694275" spans="101:101">
      <c r="CW694275" s="2210"/>
    </row>
    <row r="694276" spans="101:101">
      <c r="CW694276" s="2195"/>
    </row>
    <row r="694300" spans="101:101">
      <c r="CW694300" s="2210"/>
    </row>
    <row r="694301" spans="101:101">
      <c r="CW694301" s="2195"/>
    </row>
    <row r="694325" spans="101:101">
      <c r="CW694325" s="2210"/>
    </row>
    <row r="694326" spans="101:101">
      <c r="CW694326" s="2195"/>
    </row>
    <row r="694350" spans="101:101">
      <c r="CW694350" s="2210"/>
    </row>
    <row r="694351" spans="101:101">
      <c r="CW694351" s="2195"/>
    </row>
    <row r="694375" spans="101:101">
      <c r="CW694375" s="2210"/>
    </row>
    <row r="694376" spans="101:101">
      <c r="CW694376" s="2195"/>
    </row>
    <row r="694400" spans="101:101">
      <c r="CW694400" s="2210"/>
    </row>
    <row r="694401" spans="101:101">
      <c r="CW694401" s="2195"/>
    </row>
    <row r="694425" spans="101:101">
      <c r="CW694425" s="2210"/>
    </row>
    <row r="694426" spans="101:101">
      <c r="CW694426" s="2195"/>
    </row>
    <row r="694450" spans="101:101">
      <c r="CW694450" s="2210"/>
    </row>
    <row r="694451" spans="101:101">
      <c r="CW694451" s="2195"/>
    </row>
    <row r="694475" spans="101:101">
      <c r="CW694475" s="2210"/>
    </row>
    <row r="694476" spans="101:101">
      <c r="CW694476" s="2195"/>
    </row>
    <row r="694500" spans="101:101">
      <c r="CW694500" s="2210"/>
    </row>
    <row r="694501" spans="101:101">
      <c r="CW694501" s="2195"/>
    </row>
    <row r="694525" spans="101:101">
      <c r="CW694525" s="2210"/>
    </row>
    <row r="694526" spans="101:101">
      <c r="CW694526" s="2195"/>
    </row>
    <row r="694550" spans="101:101">
      <c r="CW694550" s="2210"/>
    </row>
    <row r="694551" spans="101:101">
      <c r="CW694551" s="2195"/>
    </row>
    <row r="694575" spans="101:101">
      <c r="CW694575" s="2210"/>
    </row>
    <row r="694576" spans="101:101">
      <c r="CW694576" s="2195"/>
    </row>
    <row r="694600" spans="101:101">
      <c r="CW694600" s="2210"/>
    </row>
    <row r="694601" spans="101:101">
      <c r="CW694601" s="2195"/>
    </row>
    <row r="694625" spans="101:101">
      <c r="CW694625" s="2210"/>
    </row>
    <row r="694626" spans="101:101">
      <c r="CW694626" s="2195"/>
    </row>
    <row r="694650" spans="101:101">
      <c r="CW694650" s="2210"/>
    </row>
    <row r="694651" spans="101:101">
      <c r="CW694651" s="2195"/>
    </row>
    <row r="694675" spans="101:101">
      <c r="CW694675" s="2210"/>
    </row>
    <row r="694676" spans="101:101">
      <c r="CW694676" s="2195"/>
    </row>
    <row r="694700" spans="101:101">
      <c r="CW694700" s="2210"/>
    </row>
    <row r="694701" spans="101:101">
      <c r="CW694701" s="2195"/>
    </row>
    <row r="694725" spans="101:101">
      <c r="CW694725" s="2210"/>
    </row>
    <row r="694726" spans="101:101">
      <c r="CW694726" s="2195"/>
    </row>
    <row r="694750" spans="101:101">
      <c r="CW694750" s="2210"/>
    </row>
    <row r="694751" spans="101:101">
      <c r="CW694751" s="2195"/>
    </row>
    <row r="694775" spans="101:101">
      <c r="CW694775" s="2210"/>
    </row>
    <row r="694776" spans="101:101">
      <c r="CW694776" s="2195"/>
    </row>
    <row r="694800" spans="101:101">
      <c r="CW694800" s="2210"/>
    </row>
    <row r="694801" spans="101:101">
      <c r="CW694801" s="2195"/>
    </row>
    <row r="694825" spans="101:101">
      <c r="CW694825" s="2210"/>
    </row>
    <row r="694826" spans="101:101">
      <c r="CW694826" s="2195"/>
    </row>
    <row r="694850" spans="101:101">
      <c r="CW694850" s="2210"/>
    </row>
    <row r="694851" spans="101:101">
      <c r="CW694851" s="2195"/>
    </row>
    <row r="694875" spans="101:101">
      <c r="CW694875" s="2210"/>
    </row>
    <row r="694876" spans="101:101">
      <c r="CW694876" s="2195"/>
    </row>
    <row r="694900" spans="101:101">
      <c r="CW694900" s="2210"/>
    </row>
    <row r="694901" spans="101:101">
      <c r="CW694901" s="2195"/>
    </row>
    <row r="694925" spans="101:101">
      <c r="CW694925" s="2210"/>
    </row>
    <row r="694926" spans="101:101">
      <c r="CW694926" s="2195"/>
    </row>
    <row r="694950" spans="101:101">
      <c r="CW694950" s="2210"/>
    </row>
    <row r="694951" spans="101:101">
      <c r="CW694951" s="2195"/>
    </row>
    <row r="694975" spans="101:101">
      <c r="CW694975" s="2210"/>
    </row>
    <row r="694976" spans="101:101">
      <c r="CW694976" s="2195"/>
    </row>
    <row r="695000" spans="101:101">
      <c r="CW695000" s="2210"/>
    </row>
    <row r="695001" spans="101:101">
      <c r="CW695001" s="2195"/>
    </row>
    <row r="695025" spans="101:101">
      <c r="CW695025" s="2210"/>
    </row>
    <row r="695026" spans="101:101">
      <c r="CW695026" s="2195"/>
    </row>
    <row r="695050" spans="101:101">
      <c r="CW695050" s="2210"/>
    </row>
    <row r="695051" spans="101:101">
      <c r="CW695051" s="2195"/>
    </row>
    <row r="695075" spans="101:101">
      <c r="CW695075" s="2210"/>
    </row>
    <row r="695076" spans="101:101">
      <c r="CW695076" s="2195"/>
    </row>
    <row r="695100" spans="101:101">
      <c r="CW695100" s="2210"/>
    </row>
    <row r="695101" spans="101:101">
      <c r="CW695101" s="2195"/>
    </row>
    <row r="695125" spans="101:101">
      <c r="CW695125" s="2210"/>
    </row>
    <row r="695126" spans="101:101">
      <c r="CW695126" s="2195"/>
    </row>
    <row r="695150" spans="101:101">
      <c r="CW695150" s="2210"/>
    </row>
    <row r="695151" spans="101:101">
      <c r="CW695151" s="2195"/>
    </row>
    <row r="695175" spans="101:101">
      <c r="CW695175" s="2210"/>
    </row>
    <row r="695176" spans="101:101">
      <c r="CW695176" s="2195"/>
    </row>
    <row r="695200" spans="101:101">
      <c r="CW695200" s="2210"/>
    </row>
    <row r="695201" spans="101:101">
      <c r="CW695201" s="2195"/>
    </row>
    <row r="695225" spans="101:101">
      <c r="CW695225" s="2210"/>
    </row>
    <row r="695226" spans="101:101">
      <c r="CW695226" s="2195"/>
    </row>
    <row r="695250" spans="101:101">
      <c r="CW695250" s="2210"/>
    </row>
    <row r="695251" spans="101:101">
      <c r="CW695251" s="2195"/>
    </row>
    <row r="695275" spans="101:101">
      <c r="CW695275" s="2210"/>
    </row>
    <row r="695276" spans="101:101">
      <c r="CW695276" s="2195"/>
    </row>
    <row r="695300" spans="101:101">
      <c r="CW695300" s="2210"/>
    </row>
    <row r="695301" spans="101:101">
      <c r="CW695301" s="2195"/>
    </row>
    <row r="695325" spans="101:101">
      <c r="CW695325" s="2210"/>
    </row>
    <row r="695326" spans="101:101">
      <c r="CW695326" s="2195"/>
    </row>
    <row r="695350" spans="101:101">
      <c r="CW695350" s="2210"/>
    </row>
    <row r="695351" spans="101:101">
      <c r="CW695351" s="2195"/>
    </row>
    <row r="695375" spans="101:101">
      <c r="CW695375" s="2210"/>
    </row>
    <row r="695376" spans="101:101">
      <c r="CW695376" s="2195"/>
    </row>
    <row r="695400" spans="101:101">
      <c r="CW695400" s="2210"/>
    </row>
    <row r="695401" spans="101:101">
      <c r="CW695401" s="2195"/>
    </row>
    <row r="695425" spans="101:101">
      <c r="CW695425" s="2210"/>
    </row>
    <row r="695426" spans="101:101">
      <c r="CW695426" s="2195"/>
    </row>
    <row r="695450" spans="101:101">
      <c r="CW695450" s="2210"/>
    </row>
    <row r="695451" spans="101:101">
      <c r="CW695451" s="2195"/>
    </row>
    <row r="695475" spans="101:101">
      <c r="CW695475" s="2210"/>
    </row>
    <row r="695476" spans="101:101">
      <c r="CW695476" s="2195"/>
    </row>
    <row r="695500" spans="101:101">
      <c r="CW695500" s="2210"/>
    </row>
    <row r="695501" spans="101:101">
      <c r="CW695501" s="2195"/>
    </row>
    <row r="695525" spans="101:101">
      <c r="CW695525" s="2210"/>
    </row>
    <row r="695526" spans="101:101">
      <c r="CW695526" s="2195"/>
    </row>
    <row r="695550" spans="101:101">
      <c r="CW695550" s="2210"/>
    </row>
    <row r="695551" spans="101:101">
      <c r="CW695551" s="2195"/>
    </row>
    <row r="695575" spans="101:101">
      <c r="CW695575" s="2210"/>
    </row>
    <row r="695576" spans="101:101">
      <c r="CW695576" s="2195"/>
    </row>
    <row r="695600" spans="101:101">
      <c r="CW695600" s="2210"/>
    </row>
    <row r="695601" spans="101:101">
      <c r="CW695601" s="2195"/>
    </row>
    <row r="695625" spans="101:101">
      <c r="CW695625" s="2210"/>
    </row>
    <row r="695626" spans="101:101">
      <c r="CW695626" s="2195"/>
    </row>
    <row r="695650" spans="101:101">
      <c r="CW695650" s="2210"/>
    </row>
    <row r="695651" spans="101:101">
      <c r="CW695651" s="2195"/>
    </row>
    <row r="695675" spans="101:101">
      <c r="CW695675" s="2210"/>
    </row>
    <row r="695676" spans="101:101">
      <c r="CW695676" s="2195"/>
    </row>
    <row r="695700" spans="101:101">
      <c r="CW695700" s="2210"/>
    </row>
    <row r="695701" spans="101:101">
      <c r="CW695701" s="2195"/>
    </row>
    <row r="695725" spans="101:101">
      <c r="CW695725" s="2210"/>
    </row>
    <row r="695726" spans="101:101">
      <c r="CW695726" s="2195"/>
    </row>
    <row r="695750" spans="101:101">
      <c r="CW695750" s="2210"/>
    </row>
    <row r="695751" spans="101:101">
      <c r="CW695751" s="2195"/>
    </row>
    <row r="695775" spans="101:101">
      <c r="CW695775" s="2210"/>
    </row>
    <row r="695776" spans="101:101">
      <c r="CW695776" s="2195"/>
    </row>
    <row r="695800" spans="101:101">
      <c r="CW695800" s="2210"/>
    </row>
    <row r="695801" spans="101:101">
      <c r="CW695801" s="2195"/>
    </row>
    <row r="695825" spans="101:101">
      <c r="CW695825" s="2210"/>
    </row>
    <row r="695826" spans="101:101">
      <c r="CW695826" s="2195"/>
    </row>
    <row r="695850" spans="101:101">
      <c r="CW695850" s="2210"/>
    </row>
    <row r="695851" spans="101:101">
      <c r="CW695851" s="2195"/>
    </row>
    <row r="695875" spans="101:101">
      <c r="CW695875" s="2210"/>
    </row>
    <row r="695876" spans="101:101">
      <c r="CW695876" s="2195"/>
    </row>
    <row r="695900" spans="101:101">
      <c r="CW695900" s="2210"/>
    </row>
    <row r="695901" spans="101:101">
      <c r="CW695901" s="2195"/>
    </row>
    <row r="695925" spans="101:101">
      <c r="CW695925" s="2210"/>
    </row>
    <row r="695926" spans="101:101">
      <c r="CW695926" s="2195"/>
    </row>
    <row r="695950" spans="101:101">
      <c r="CW695950" s="2210"/>
    </row>
    <row r="695951" spans="101:101">
      <c r="CW695951" s="2195"/>
    </row>
    <row r="695975" spans="101:101">
      <c r="CW695975" s="2210"/>
    </row>
    <row r="695976" spans="101:101">
      <c r="CW695976" s="2195"/>
    </row>
    <row r="696000" spans="101:101">
      <c r="CW696000" s="2210"/>
    </row>
    <row r="696001" spans="101:101">
      <c r="CW696001" s="2195"/>
    </row>
    <row r="696025" spans="101:101">
      <c r="CW696025" s="2210"/>
    </row>
    <row r="696026" spans="101:101">
      <c r="CW696026" s="2195"/>
    </row>
    <row r="696050" spans="101:101">
      <c r="CW696050" s="2210"/>
    </row>
    <row r="696051" spans="101:101">
      <c r="CW696051" s="2195"/>
    </row>
    <row r="696075" spans="101:101">
      <c r="CW696075" s="2210"/>
    </row>
    <row r="696076" spans="101:101">
      <c r="CW696076" s="2195"/>
    </row>
    <row r="696100" spans="101:101">
      <c r="CW696100" s="2210"/>
    </row>
    <row r="696101" spans="101:101">
      <c r="CW696101" s="2195"/>
    </row>
    <row r="696125" spans="101:101">
      <c r="CW696125" s="2210"/>
    </row>
    <row r="696126" spans="101:101">
      <c r="CW696126" s="2195"/>
    </row>
    <row r="696150" spans="101:101">
      <c r="CW696150" s="2210"/>
    </row>
    <row r="696151" spans="101:101">
      <c r="CW696151" s="2195"/>
    </row>
    <row r="696175" spans="101:101">
      <c r="CW696175" s="2210"/>
    </row>
    <row r="696176" spans="101:101">
      <c r="CW696176" s="2195"/>
    </row>
    <row r="696200" spans="101:101">
      <c r="CW696200" s="2210"/>
    </row>
    <row r="696201" spans="101:101">
      <c r="CW696201" s="2195"/>
    </row>
    <row r="696225" spans="101:101">
      <c r="CW696225" s="2210"/>
    </row>
    <row r="696226" spans="101:101">
      <c r="CW696226" s="2195"/>
    </row>
    <row r="696250" spans="101:101">
      <c r="CW696250" s="2210"/>
    </row>
    <row r="696251" spans="101:101">
      <c r="CW696251" s="2195"/>
    </row>
    <row r="696275" spans="101:101">
      <c r="CW696275" s="2210"/>
    </row>
    <row r="696276" spans="101:101">
      <c r="CW696276" s="2195"/>
    </row>
    <row r="696300" spans="101:101">
      <c r="CW696300" s="2210"/>
    </row>
    <row r="696301" spans="101:101">
      <c r="CW696301" s="2195"/>
    </row>
    <row r="696325" spans="101:101">
      <c r="CW696325" s="2210"/>
    </row>
    <row r="696326" spans="101:101">
      <c r="CW696326" s="2195"/>
    </row>
    <row r="696350" spans="101:101">
      <c r="CW696350" s="2210"/>
    </row>
    <row r="696351" spans="101:101">
      <c r="CW696351" s="2195"/>
    </row>
    <row r="696375" spans="101:101">
      <c r="CW696375" s="2210"/>
    </row>
    <row r="696376" spans="101:101">
      <c r="CW696376" s="2195"/>
    </row>
    <row r="696400" spans="101:101">
      <c r="CW696400" s="2210"/>
    </row>
    <row r="696401" spans="101:101">
      <c r="CW696401" s="2195"/>
    </row>
    <row r="696425" spans="101:101">
      <c r="CW696425" s="2210"/>
    </row>
    <row r="696426" spans="101:101">
      <c r="CW696426" s="2195"/>
    </row>
    <row r="696450" spans="101:101">
      <c r="CW696450" s="2210"/>
    </row>
    <row r="696451" spans="101:101">
      <c r="CW696451" s="2195"/>
    </row>
    <row r="696475" spans="101:101">
      <c r="CW696475" s="2210"/>
    </row>
    <row r="696476" spans="101:101">
      <c r="CW696476" s="2195"/>
    </row>
    <row r="696500" spans="101:101">
      <c r="CW696500" s="2210"/>
    </row>
    <row r="696501" spans="101:101">
      <c r="CW696501" s="2195"/>
    </row>
    <row r="696525" spans="101:101">
      <c r="CW696525" s="2210"/>
    </row>
    <row r="696526" spans="101:101">
      <c r="CW696526" s="2195"/>
    </row>
    <row r="696550" spans="101:101">
      <c r="CW696550" s="2210"/>
    </row>
    <row r="696551" spans="101:101">
      <c r="CW696551" s="2195"/>
    </row>
    <row r="696575" spans="101:101">
      <c r="CW696575" s="2210"/>
    </row>
    <row r="696576" spans="101:101">
      <c r="CW696576" s="2195"/>
    </row>
    <row r="696600" spans="101:101">
      <c r="CW696600" s="2210"/>
    </row>
    <row r="696601" spans="101:101">
      <c r="CW696601" s="2195"/>
    </row>
    <row r="696625" spans="101:101">
      <c r="CW696625" s="2210"/>
    </row>
    <row r="696626" spans="101:101">
      <c r="CW696626" s="2195"/>
    </row>
    <row r="696650" spans="101:101">
      <c r="CW696650" s="2210"/>
    </row>
    <row r="696651" spans="101:101">
      <c r="CW696651" s="2195"/>
    </row>
    <row r="696675" spans="101:101">
      <c r="CW696675" s="2210"/>
    </row>
    <row r="696676" spans="101:101">
      <c r="CW696676" s="2195"/>
    </row>
    <row r="696700" spans="101:101">
      <c r="CW696700" s="2210"/>
    </row>
    <row r="696701" spans="101:101">
      <c r="CW696701" s="2195"/>
    </row>
    <row r="696725" spans="101:101">
      <c r="CW696725" s="2210"/>
    </row>
    <row r="696726" spans="101:101">
      <c r="CW696726" s="2195"/>
    </row>
    <row r="696750" spans="101:101">
      <c r="CW696750" s="2210"/>
    </row>
    <row r="696751" spans="101:101">
      <c r="CW696751" s="2195"/>
    </row>
    <row r="696775" spans="101:101">
      <c r="CW696775" s="2210"/>
    </row>
    <row r="696776" spans="101:101">
      <c r="CW696776" s="2195"/>
    </row>
    <row r="696800" spans="101:101">
      <c r="CW696800" s="2210"/>
    </row>
    <row r="696801" spans="101:101">
      <c r="CW696801" s="2195"/>
    </row>
    <row r="696825" spans="101:101">
      <c r="CW696825" s="2210"/>
    </row>
    <row r="696826" spans="101:101">
      <c r="CW696826" s="2195"/>
    </row>
    <row r="696850" spans="101:101">
      <c r="CW696850" s="2210"/>
    </row>
    <row r="696851" spans="101:101">
      <c r="CW696851" s="2195"/>
    </row>
    <row r="696875" spans="101:101">
      <c r="CW696875" s="2210"/>
    </row>
    <row r="696876" spans="101:101">
      <c r="CW696876" s="2195"/>
    </row>
    <row r="696900" spans="101:101">
      <c r="CW696900" s="2210"/>
    </row>
    <row r="696901" spans="101:101">
      <c r="CW696901" s="2195"/>
    </row>
    <row r="696925" spans="101:101">
      <c r="CW696925" s="2210"/>
    </row>
    <row r="696926" spans="101:101">
      <c r="CW696926" s="2195"/>
    </row>
    <row r="696950" spans="101:101">
      <c r="CW696950" s="2210"/>
    </row>
    <row r="696951" spans="101:101">
      <c r="CW696951" s="2195"/>
    </row>
    <row r="696975" spans="101:101">
      <c r="CW696975" s="2210"/>
    </row>
    <row r="696976" spans="101:101">
      <c r="CW696976" s="2195"/>
    </row>
    <row r="697000" spans="101:101">
      <c r="CW697000" s="2210"/>
    </row>
    <row r="697001" spans="101:101">
      <c r="CW697001" s="2195"/>
    </row>
    <row r="697025" spans="101:101">
      <c r="CW697025" s="2210"/>
    </row>
    <row r="697026" spans="101:101">
      <c r="CW697026" s="2195"/>
    </row>
    <row r="697050" spans="101:101">
      <c r="CW697050" s="2210"/>
    </row>
    <row r="697051" spans="101:101">
      <c r="CW697051" s="2195"/>
    </row>
    <row r="697075" spans="101:101">
      <c r="CW697075" s="2210"/>
    </row>
    <row r="697076" spans="101:101">
      <c r="CW697076" s="2195"/>
    </row>
    <row r="697100" spans="101:101">
      <c r="CW697100" s="2210"/>
    </row>
    <row r="697101" spans="101:101">
      <c r="CW697101" s="2195"/>
    </row>
    <row r="697125" spans="101:101">
      <c r="CW697125" s="2210"/>
    </row>
    <row r="697126" spans="101:101">
      <c r="CW697126" s="2195"/>
    </row>
    <row r="697150" spans="101:101">
      <c r="CW697150" s="2210"/>
    </row>
    <row r="697151" spans="101:101">
      <c r="CW697151" s="2195"/>
    </row>
    <row r="697175" spans="101:101">
      <c r="CW697175" s="2210"/>
    </row>
    <row r="697176" spans="101:101">
      <c r="CW697176" s="2195"/>
    </row>
    <row r="697200" spans="101:101">
      <c r="CW697200" s="2210"/>
    </row>
    <row r="697201" spans="101:101">
      <c r="CW697201" s="2195"/>
    </row>
    <row r="697225" spans="101:101">
      <c r="CW697225" s="2210"/>
    </row>
    <row r="697226" spans="101:101">
      <c r="CW697226" s="2195"/>
    </row>
    <row r="697250" spans="101:101">
      <c r="CW697250" s="2210"/>
    </row>
    <row r="697251" spans="101:101">
      <c r="CW697251" s="2195"/>
    </row>
    <row r="697275" spans="101:101">
      <c r="CW697275" s="2210"/>
    </row>
    <row r="697276" spans="101:101">
      <c r="CW697276" s="2195"/>
    </row>
    <row r="697300" spans="101:101">
      <c r="CW697300" s="2210"/>
    </row>
    <row r="697301" spans="101:101">
      <c r="CW697301" s="2195"/>
    </row>
    <row r="697325" spans="101:101">
      <c r="CW697325" s="2210"/>
    </row>
    <row r="697326" spans="101:101">
      <c r="CW697326" s="2195"/>
    </row>
    <row r="697350" spans="101:101">
      <c r="CW697350" s="2210"/>
    </row>
    <row r="697351" spans="101:101">
      <c r="CW697351" s="2195"/>
    </row>
    <row r="697375" spans="101:101">
      <c r="CW697375" s="2210"/>
    </row>
    <row r="697376" spans="101:101">
      <c r="CW697376" s="2195"/>
    </row>
    <row r="697400" spans="101:101">
      <c r="CW697400" s="2210"/>
    </row>
    <row r="697401" spans="101:101">
      <c r="CW697401" s="2195"/>
    </row>
    <row r="697425" spans="101:101">
      <c r="CW697425" s="2210"/>
    </row>
    <row r="697426" spans="101:101">
      <c r="CW697426" s="2195"/>
    </row>
    <row r="697450" spans="101:101">
      <c r="CW697450" s="2210"/>
    </row>
    <row r="697451" spans="101:101">
      <c r="CW697451" s="2195"/>
    </row>
    <row r="697475" spans="101:101">
      <c r="CW697475" s="2210"/>
    </row>
    <row r="697476" spans="101:101">
      <c r="CW697476" s="2195"/>
    </row>
    <row r="697500" spans="101:101">
      <c r="CW697500" s="2210"/>
    </row>
    <row r="697501" spans="101:101">
      <c r="CW697501" s="2195"/>
    </row>
    <row r="697525" spans="101:101">
      <c r="CW697525" s="2210"/>
    </row>
    <row r="697526" spans="101:101">
      <c r="CW697526" s="2195"/>
    </row>
    <row r="697550" spans="101:101">
      <c r="CW697550" s="2210"/>
    </row>
    <row r="697551" spans="101:101">
      <c r="CW697551" s="2195"/>
    </row>
    <row r="697575" spans="101:101">
      <c r="CW697575" s="2210"/>
    </row>
    <row r="697576" spans="101:101">
      <c r="CW697576" s="2195"/>
    </row>
    <row r="697600" spans="101:101">
      <c r="CW697600" s="2210"/>
    </row>
    <row r="697601" spans="101:101">
      <c r="CW697601" s="2195"/>
    </row>
    <row r="697625" spans="101:101">
      <c r="CW697625" s="2210"/>
    </row>
    <row r="697626" spans="101:101">
      <c r="CW697626" s="2195"/>
    </row>
    <row r="697650" spans="101:101">
      <c r="CW697650" s="2210"/>
    </row>
    <row r="697651" spans="101:101">
      <c r="CW697651" s="2195"/>
    </row>
    <row r="697675" spans="101:101">
      <c r="CW697675" s="2210"/>
    </row>
    <row r="697676" spans="101:101">
      <c r="CW697676" s="2195"/>
    </row>
    <row r="697700" spans="101:101">
      <c r="CW697700" s="2210"/>
    </row>
    <row r="697701" spans="101:101">
      <c r="CW697701" s="2195"/>
    </row>
    <row r="697725" spans="101:101">
      <c r="CW697725" s="2210"/>
    </row>
    <row r="697726" spans="101:101">
      <c r="CW697726" s="2195"/>
    </row>
    <row r="697750" spans="101:101">
      <c r="CW697750" s="2210"/>
    </row>
    <row r="697751" spans="101:101">
      <c r="CW697751" s="2195"/>
    </row>
    <row r="697775" spans="101:101">
      <c r="CW697775" s="2210"/>
    </row>
    <row r="697776" spans="101:101">
      <c r="CW697776" s="2195"/>
    </row>
    <row r="697800" spans="101:101">
      <c r="CW697800" s="2210"/>
    </row>
    <row r="697801" spans="101:101">
      <c r="CW697801" s="2195"/>
    </row>
    <row r="697825" spans="101:101">
      <c r="CW697825" s="2210"/>
    </row>
    <row r="697826" spans="101:101">
      <c r="CW697826" s="2195"/>
    </row>
    <row r="697850" spans="101:101">
      <c r="CW697850" s="2210"/>
    </row>
    <row r="697851" spans="101:101">
      <c r="CW697851" s="2195"/>
    </row>
    <row r="697875" spans="101:101">
      <c r="CW697875" s="2210"/>
    </row>
    <row r="697876" spans="101:101">
      <c r="CW697876" s="2195"/>
    </row>
    <row r="697900" spans="101:101">
      <c r="CW697900" s="2210"/>
    </row>
    <row r="697901" spans="101:101">
      <c r="CW697901" s="2195"/>
    </row>
    <row r="697925" spans="101:101">
      <c r="CW697925" s="2210"/>
    </row>
    <row r="697926" spans="101:101">
      <c r="CW697926" s="2195"/>
    </row>
    <row r="697950" spans="101:101">
      <c r="CW697950" s="2210"/>
    </row>
    <row r="697951" spans="101:101">
      <c r="CW697951" s="2195"/>
    </row>
    <row r="697975" spans="101:101">
      <c r="CW697975" s="2210"/>
    </row>
    <row r="697976" spans="101:101">
      <c r="CW697976" s="2195"/>
    </row>
    <row r="698000" spans="101:101">
      <c r="CW698000" s="2210"/>
    </row>
    <row r="698001" spans="101:101">
      <c r="CW698001" s="2195"/>
    </row>
    <row r="698025" spans="101:101">
      <c r="CW698025" s="2210"/>
    </row>
    <row r="698026" spans="101:101">
      <c r="CW698026" s="2195"/>
    </row>
    <row r="698050" spans="101:101">
      <c r="CW698050" s="2210"/>
    </row>
    <row r="698051" spans="101:101">
      <c r="CW698051" s="2195"/>
    </row>
    <row r="698075" spans="101:101">
      <c r="CW698075" s="2210"/>
    </row>
    <row r="698076" spans="101:101">
      <c r="CW698076" s="2195"/>
    </row>
    <row r="698100" spans="101:101">
      <c r="CW698100" s="2210"/>
    </row>
    <row r="698101" spans="101:101">
      <c r="CW698101" s="2195"/>
    </row>
    <row r="698125" spans="101:101">
      <c r="CW698125" s="2210"/>
    </row>
    <row r="698126" spans="101:101">
      <c r="CW698126" s="2195"/>
    </row>
    <row r="698150" spans="101:101">
      <c r="CW698150" s="2210"/>
    </row>
    <row r="698151" spans="101:101">
      <c r="CW698151" s="2195"/>
    </row>
    <row r="698175" spans="101:101">
      <c r="CW698175" s="2210"/>
    </row>
    <row r="698176" spans="101:101">
      <c r="CW698176" s="2195"/>
    </row>
    <row r="698200" spans="101:101">
      <c r="CW698200" s="2210"/>
    </row>
    <row r="698201" spans="101:101">
      <c r="CW698201" s="2195"/>
    </row>
    <row r="698225" spans="101:101">
      <c r="CW698225" s="2210"/>
    </row>
    <row r="698226" spans="101:101">
      <c r="CW698226" s="2195"/>
    </row>
    <row r="698250" spans="101:101">
      <c r="CW698250" s="2210"/>
    </row>
    <row r="698251" spans="101:101">
      <c r="CW698251" s="2195"/>
    </row>
    <row r="698275" spans="101:101">
      <c r="CW698275" s="2210"/>
    </row>
    <row r="698276" spans="101:101">
      <c r="CW698276" s="2195"/>
    </row>
    <row r="698300" spans="101:101">
      <c r="CW698300" s="2210"/>
    </row>
    <row r="698301" spans="101:101">
      <c r="CW698301" s="2195"/>
    </row>
    <row r="698325" spans="101:101">
      <c r="CW698325" s="2210"/>
    </row>
    <row r="698326" spans="101:101">
      <c r="CW698326" s="2195"/>
    </row>
    <row r="698350" spans="101:101">
      <c r="CW698350" s="2210"/>
    </row>
    <row r="698351" spans="101:101">
      <c r="CW698351" s="2195"/>
    </row>
    <row r="698375" spans="101:101">
      <c r="CW698375" s="2210"/>
    </row>
    <row r="698376" spans="101:101">
      <c r="CW698376" s="2195"/>
    </row>
    <row r="698400" spans="101:101">
      <c r="CW698400" s="2210"/>
    </row>
    <row r="698401" spans="101:101">
      <c r="CW698401" s="2195"/>
    </row>
    <row r="698425" spans="101:101">
      <c r="CW698425" s="2210"/>
    </row>
    <row r="698426" spans="101:101">
      <c r="CW698426" s="2195"/>
    </row>
    <row r="698450" spans="101:101">
      <c r="CW698450" s="2210"/>
    </row>
    <row r="698451" spans="101:101">
      <c r="CW698451" s="2195"/>
    </row>
    <row r="698475" spans="101:101">
      <c r="CW698475" s="2210"/>
    </row>
    <row r="698476" spans="101:101">
      <c r="CW698476" s="2195"/>
    </row>
    <row r="698500" spans="101:101">
      <c r="CW698500" s="2210"/>
    </row>
    <row r="698501" spans="101:101">
      <c r="CW698501" s="2195"/>
    </row>
    <row r="698525" spans="101:101">
      <c r="CW698525" s="2210"/>
    </row>
    <row r="698526" spans="101:101">
      <c r="CW698526" s="2195"/>
    </row>
    <row r="698550" spans="101:101">
      <c r="CW698550" s="2210"/>
    </row>
    <row r="698551" spans="101:101">
      <c r="CW698551" s="2195"/>
    </row>
    <row r="698575" spans="101:101">
      <c r="CW698575" s="2210"/>
    </row>
    <row r="698576" spans="101:101">
      <c r="CW698576" s="2195"/>
    </row>
    <row r="698600" spans="101:101">
      <c r="CW698600" s="2210"/>
    </row>
    <row r="698601" spans="101:101">
      <c r="CW698601" s="2195"/>
    </row>
    <row r="698625" spans="101:101">
      <c r="CW698625" s="2210"/>
    </row>
    <row r="698626" spans="101:101">
      <c r="CW698626" s="2195"/>
    </row>
    <row r="698650" spans="101:101">
      <c r="CW698650" s="2210"/>
    </row>
    <row r="698651" spans="101:101">
      <c r="CW698651" s="2195"/>
    </row>
    <row r="698675" spans="101:101">
      <c r="CW698675" s="2210"/>
    </row>
    <row r="698676" spans="101:101">
      <c r="CW698676" s="2195"/>
    </row>
    <row r="698700" spans="101:101">
      <c r="CW698700" s="2210"/>
    </row>
    <row r="698701" spans="101:101">
      <c r="CW698701" s="2195"/>
    </row>
    <row r="698725" spans="101:101">
      <c r="CW698725" s="2210"/>
    </row>
    <row r="698726" spans="101:101">
      <c r="CW698726" s="2195"/>
    </row>
    <row r="698750" spans="101:101">
      <c r="CW698750" s="2210"/>
    </row>
    <row r="698751" spans="101:101">
      <c r="CW698751" s="2195"/>
    </row>
    <row r="698775" spans="101:101">
      <c r="CW698775" s="2210"/>
    </row>
    <row r="698776" spans="101:101">
      <c r="CW698776" s="2195"/>
    </row>
    <row r="698800" spans="101:101">
      <c r="CW698800" s="2210"/>
    </row>
    <row r="698801" spans="101:101">
      <c r="CW698801" s="2195"/>
    </row>
    <row r="698825" spans="101:101">
      <c r="CW698825" s="2210"/>
    </row>
    <row r="698826" spans="101:101">
      <c r="CW698826" s="2195"/>
    </row>
    <row r="698850" spans="101:101">
      <c r="CW698850" s="2210"/>
    </row>
    <row r="698851" spans="101:101">
      <c r="CW698851" s="2195"/>
    </row>
    <row r="698875" spans="101:101">
      <c r="CW698875" s="2210"/>
    </row>
    <row r="698876" spans="101:101">
      <c r="CW698876" s="2195"/>
    </row>
    <row r="698900" spans="101:101">
      <c r="CW698900" s="2210"/>
    </row>
    <row r="698901" spans="101:101">
      <c r="CW698901" s="2195"/>
    </row>
    <row r="698925" spans="101:101">
      <c r="CW698925" s="2210"/>
    </row>
    <row r="698926" spans="101:101">
      <c r="CW698926" s="2195"/>
    </row>
    <row r="698950" spans="101:101">
      <c r="CW698950" s="2210"/>
    </row>
    <row r="698951" spans="101:101">
      <c r="CW698951" s="2195"/>
    </row>
    <row r="698975" spans="101:101">
      <c r="CW698975" s="2210"/>
    </row>
    <row r="698976" spans="101:101">
      <c r="CW698976" s="2195"/>
    </row>
    <row r="699000" spans="101:101">
      <c r="CW699000" s="2210"/>
    </row>
    <row r="699001" spans="101:101">
      <c r="CW699001" s="2195"/>
    </row>
    <row r="699025" spans="101:101">
      <c r="CW699025" s="2210"/>
    </row>
    <row r="699026" spans="101:101">
      <c r="CW699026" s="2195"/>
    </row>
    <row r="699050" spans="101:101">
      <c r="CW699050" s="2210"/>
    </row>
    <row r="699051" spans="101:101">
      <c r="CW699051" s="2195"/>
    </row>
    <row r="699075" spans="101:101">
      <c r="CW699075" s="2210"/>
    </row>
    <row r="699076" spans="101:101">
      <c r="CW699076" s="2195"/>
    </row>
    <row r="699100" spans="101:101">
      <c r="CW699100" s="2210"/>
    </row>
    <row r="699101" spans="101:101">
      <c r="CW699101" s="2195"/>
    </row>
    <row r="699125" spans="101:101">
      <c r="CW699125" s="2210"/>
    </row>
    <row r="699126" spans="101:101">
      <c r="CW699126" s="2195"/>
    </row>
    <row r="699150" spans="101:101">
      <c r="CW699150" s="2210"/>
    </row>
    <row r="699151" spans="101:101">
      <c r="CW699151" s="2195"/>
    </row>
    <row r="699175" spans="101:101">
      <c r="CW699175" s="2210"/>
    </row>
    <row r="699176" spans="101:101">
      <c r="CW699176" s="2195"/>
    </row>
    <row r="699200" spans="101:101">
      <c r="CW699200" s="2210"/>
    </row>
    <row r="699201" spans="101:101">
      <c r="CW699201" s="2195"/>
    </row>
    <row r="699225" spans="101:101">
      <c r="CW699225" s="2210"/>
    </row>
    <row r="699226" spans="101:101">
      <c r="CW699226" s="2195"/>
    </row>
    <row r="699250" spans="101:101">
      <c r="CW699250" s="2210"/>
    </row>
    <row r="699251" spans="101:101">
      <c r="CW699251" s="2195"/>
    </row>
    <row r="699275" spans="101:101">
      <c r="CW699275" s="2210"/>
    </row>
    <row r="699276" spans="101:101">
      <c r="CW699276" s="2195"/>
    </row>
    <row r="699300" spans="101:101">
      <c r="CW699300" s="2210"/>
    </row>
    <row r="699301" spans="101:101">
      <c r="CW699301" s="2195"/>
    </row>
    <row r="699325" spans="101:101">
      <c r="CW699325" s="2210"/>
    </row>
    <row r="699326" spans="101:101">
      <c r="CW699326" s="2195"/>
    </row>
    <row r="699350" spans="101:101">
      <c r="CW699350" s="2210"/>
    </row>
    <row r="699351" spans="101:101">
      <c r="CW699351" s="2195"/>
    </row>
    <row r="699375" spans="101:101">
      <c r="CW699375" s="2210"/>
    </row>
    <row r="699376" spans="101:101">
      <c r="CW699376" s="2195"/>
    </row>
    <row r="699400" spans="101:101">
      <c r="CW699400" s="2210"/>
    </row>
    <row r="699401" spans="101:101">
      <c r="CW699401" s="2195"/>
    </row>
    <row r="699425" spans="101:101">
      <c r="CW699425" s="2210"/>
    </row>
    <row r="699426" spans="101:101">
      <c r="CW699426" s="2195"/>
    </row>
    <row r="699450" spans="101:101">
      <c r="CW699450" s="2210"/>
    </row>
    <row r="699451" spans="101:101">
      <c r="CW699451" s="2195"/>
    </row>
    <row r="699475" spans="101:101">
      <c r="CW699475" s="2210"/>
    </row>
    <row r="699476" spans="101:101">
      <c r="CW699476" s="2195"/>
    </row>
    <row r="699500" spans="101:101">
      <c r="CW699500" s="2210"/>
    </row>
    <row r="699501" spans="101:101">
      <c r="CW699501" s="2195"/>
    </row>
    <row r="699525" spans="101:101">
      <c r="CW699525" s="2210"/>
    </row>
    <row r="699526" spans="101:101">
      <c r="CW699526" s="2195"/>
    </row>
    <row r="699550" spans="101:101">
      <c r="CW699550" s="2210"/>
    </row>
    <row r="699551" spans="101:101">
      <c r="CW699551" s="2195"/>
    </row>
    <row r="699575" spans="101:101">
      <c r="CW699575" s="2210"/>
    </row>
    <row r="699576" spans="101:101">
      <c r="CW699576" s="2195"/>
    </row>
    <row r="699600" spans="101:101">
      <c r="CW699600" s="2210"/>
    </row>
    <row r="699601" spans="101:101">
      <c r="CW699601" s="2195"/>
    </row>
    <row r="699625" spans="101:101">
      <c r="CW699625" s="2210"/>
    </row>
    <row r="699626" spans="101:101">
      <c r="CW699626" s="2195"/>
    </row>
    <row r="699650" spans="101:101">
      <c r="CW699650" s="2210"/>
    </row>
    <row r="699651" spans="101:101">
      <c r="CW699651" s="2195"/>
    </row>
    <row r="699675" spans="101:101">
      <c r="CW699675" s="2210"/>
    </row>
    <row r="699676" spans="101:101">
      <c r="CW699676" s="2195"/>
    </row>
    <row r="699700" spans="101:101">
      <c r="CW699700" s="2210"/>
    </row>
    <row r="699701" spans="101:101">
      <c r="CW699701" s="2195"/>
    </row>
    <row r="699725" spans="101:101">
      <c r="CW699725" s="2210"/>
    </row>
    <row r="699726" spans="101:101">
      <c r="CW699726" s="2195"/>
    </row>
    <row r="699750" spans="101:101">
      <c r="CW699750" s="2210"/>
    </row>
    <row r="699751" spans="101:101">
      <c r="CW699751" s="2195"/>
    </row>
    <row r="699775" spans="101:101">
      <c r="CW699775" s="2210"/>
    </row>
    <row r="699776" spans="101:101">
      <c r="CW699776" s="2195"/>
    </row>
    <row r="699800" spans="101:101">
      <c r="CW699800" s="2210"/>
    </row>
    <row r="699801" spans="101:101">
      <c r="CW699801" s="2195"/>
    </row>
    <row r="699825" spans="101:101">
      <c r="CW699825" s="2210"/>
    </row>
    <row r="699826" spans="101:101">
      <c r="CW699826" s="2195"/>
    </row>
    <row r="699850" spans="101:101">
      <c r="CW699850" s="2210"/>
    </row>
    <row r="699851" spans="101:101">
      <c r="CW699851" s="2195"/>
    </row>
    <row r="699875" spans="101:101">
      <c r="CW699875" s="2210"/>
    </row>
    <row r="699876" spans="101:101">
      <c r="CW699876" s="2195"/>
    </row>
    <row r="699900" spans="101:101">
      <c r="CW699900" s="2210"/>
    </row>
    <row r="699901" spans="101:101">
      <c r="CW699901" s="2195"/>
    </row>
    <row r="699925" spans="101:101">
      <c r="CW699925" s="2210"/>
    </row>
    <row r="699926" spans="101:101">
      <c r="CW699926" s="2195"/>
    </row>
    <row r="699950" spans="101:101">
      <c r="CW699950" s="2210"/>
    </row>
    <row r="699951" spans="101:101">
      <c r="CW699951" s="2195"/>
    </row>
    <row r="699975" spans="101:101">
      <c r="CW699975" s="2210"/>
    </row>
    <row r="699976" spans="101:101">
      <c r="CW699976" s="2195"/>
    </row>
    <row r="700000" spans="101:101">
      <c r="CW700000" s="2210"/>
    </row>
    <row r="700001" spans="101:101">
      <c r="CW700001" s="2195"/>
    </row>
    <row r="700025" spans="101:101">
      <c r="CW700025" s="2210"/>
    </row>
    <row r="700026" spans="101:101">
      <c r="CW700026" s="2195"/>
    </row>
    <row r="700050" spans="101:101">
      <c r="CW700050" s="2210"/>
    </row>
    <row r="700051" spans="101:101">
      <c r="CW700051" s="2195"/>
    </row>
    <row r="700075" spans="101:101">
      <c r="CW700075" s="2210"/>
    </row>
    <row r="700076" spans="101:101">
      <c r="CW700076" s="2195"/>
    </row>
    <row r="700100" spans="101:101">
      <c r="CW700100" s="2210"/>
    </row>
    <row r="700101" spans="101:101">
      <c r="CW700101" s="2195"/>
    </row>
    <row r="700125" spans="101:101">
      <c r="CW700125" s="2210"/>
    </row>
    <row r="700126" spans="101:101">
      <c r="CW700126" s="2195"/>
    </row>
    <row r="700150" spans="101:101">
      <c r="CW700150" s="2210"/>
    </row>
    <row r="700151" spans="101:101">
      <c r="CW700151" s="2195"/>
    </row>
    <row r="700175" spans="101:101">
      <c r="CW700175" s="2210"/>
    </row>
    <row r="700176" spans="101:101">
      <c r="CW700176" s="2195"/>
    </row>
    <row r="700200" spans="101:101">
      <c r="CW700200" s="2210"/>
    </row>
    <row r="700201" spans="101:101">
      <c r="CW700201" s="2195"/>
    </row>
    <row r="700225" spans="101:101">
      <c r="CW700225" s="2210"/>
    </row>
    <row r="700226" spans="101:101">
      <c r="CW700226" s="2195"/>
    </row>
    <row r="700250" spans="101:101">
      <c r="CW700250" s="2210"/>
    </row>
    <row r="700251" spans="101:101">
      <c r="CW700251" s="2195"/>
    </row>
    <row r="700275" spans="101:101">
      <c r="CW700275" s="2210"/>
    </row>
    <row r="700276" spans="101:101">
      <c r="CW700276" s="2195"/>
    </row>
    <row r="700300" spans="101:101">
      <c r="CW700300" s="2210"/>
    </row>
    <row r="700301" spans="101:101">
      <c r="CW700301" s="2195"/>
    </row>
    <row r="700325" spans="101:101">
      <c r="CW700325" s="2210"/>
    </row>
    <row r="700326" spans="101:101">
      <c r="CW700326" s="2195"/>
    </row>
    <row r="700350" spans="101:101">
      <c r="CW700350" s="2210"/>
    </row>
    <row r="700351" spans="101:101">
      <c r="CW700351" s="2195"/>
    </row>
    <row r="700375" spans="101:101">
      <c r="CW700375" s="2210"/>
    </row>
    <row r="700376" spans="101:101">
      <c r="CW700376" s="2195"/>
    </row>
    <row r="700400" spans="101:101">
      <c r="CW700400" s="2210"/>
    </row>
    <row r="700401" spans="101:101">
      <c r="CW700401" s="2195"/>
    </row>
    <row r="700425" spans="101:101">
      <c r="CW700425" s="2210"/>
    </row>
    <row r="700426" spans="101:101">
      <c r="CW700426" s="2195"/>
    </row>
    <row r="700450" spans="101:101">
      <c r="CW700450" s="2210"/>
    </row>
    <row r="700451" spans="101:101">
      <c r="CW700451" s="2195"/>
    </row>
    <row r="700475" spans="101:101">
      <c r="CW700475" s="2210"/>
    </row>
    <row r="700476" spans="101:101">
      <c r="CW700476" s="2195"/>
    </row>
    <row r="700500" spans="101:101">
      <c r="CW700500" s="2210"/>
    </row>
    <row r="700501" spans="101:101">
      <c r="CW700501" s="2195"/>
    </row>
    <row r="700525" spans="101:101">
      <c r="CW700525" s="2210"/>
    </row>
    <row r="700526" spans="101:101">
      <c r="CW700526" s="2195"/>
    </row>
    <row r="700550" spans="101:101">
      <c r="CW700550" s="2210"/>
    </row>
    <row r="700551" spans="101:101">
      <c r="CW700551" s="2195"/>
    </row>
    <row r="700575" spans="101:101">
      <c r="CW700575" s="2210"/>
    </row>
    <row r="700576" spans="101:101">
      <c r="CW700576" s="2195"/>
    </row>
    <row r="700600" spans="101:101">
      <c r="CW700600" s="2210"/>
    </row>
    <row r="700601" spans="101:101">
      <c r="CW700601" s="2195"/>
    </row>
    <row r="700625" spans="101:101">
      <c r="CW700625" s="2210"/>
    </row>
    <row r="700626" spans="101:101">
      <c r="CW700626" s="2195"/>
    </row>
    <row r="700650" spans="101:101">
      <c r="CW700650" s="2210"/>
    </row>
    <row r="700651" spans="101:101">
      <c r="CW700651" s="2195"/>
    </row>
    <row r="700675" spans="101:101">
      <c r="CW700675" s="2210"/>
    </row>
    <row r="700676" spans="101:101">
      <c r="CW700676" s="2195"/>
    </row>
    <row r="700700" spans="101:101">
      <c r="CW700700" s="2210"/>
    </row>
    <row r="700701" spans="101:101">
      <c r="CW700701" s="2195"/>
    </row>
    <row r="700725" spans="101:101">
      <c r="CW700725" s="2210"/>
    </row>
    <row r="700726" spans="101:101">
      <c r="CW700726" s="2195"/>
    </row>
    <row r="700750" spans="101:101">
      <c r="CW700750" s="2210"/>
    </row>
    <row r="700751" spans="101:101">
      <c r="CW700751" s="2195"/>
    </row>
    <row r="700775" spans="101:101">
      <c r="CW700775" s="2210"/>
    </row>
    <row r="700776" spans="101:101">
      <c r="CW700776" s="2195"/>
    </row>
    <row r="700800" spans="101:101">
      <c r="CW700800" s="2210"/>
    </row>
    <row r="700801" spans="101:101">
      <c r="CW700801" s="2195"/>
    </row>
    <row r="700825" spans="101:101">
      <c r="CW700825" s="2210"/>
    </row>
    <row r="700826" spans="101:101">
      <c r="CW700826" s="2195"/>
    </row>
    <row r="700850" spans="101:101">
      <c r="CW700850" s="2210"/>
    </row>
    <row r="700851" spans="101:101">
      <c r="CW700851" s="2195"/>
    </row>
    <row r="700875" spans="101:101">
      <c r="CW700875" s="2210"/>
    </row>
    <row r="700876" spans="101:101">
      <c r="CW700876" s="2195"/>
    </row>
    <row r="700900" spans="101:101">
      <c r="CW700900" s="2210"/>
    </row>
    <row r="700901" spans="101:101">
      <c r="CW700901" s="2195"/>
    </row>
    <row r="700925" spans="101:101">
      <c r="CW700925" s="2210"/>
    </row>
    <row r="700926" spans="101:101">
      <c r="CW700926" s="2195"/>
    </row>
    <row r="700950" spans="101:101">
      <c r="CW700950" s="2210"/>
    </row>
    <row r="700951" spans="101:101">
      <c r="CW700951" s="2195"/>
    </row>
    <row r="700975" spans="101:101">
      <c r="CW700975" s="2210"/>
    </row>
    <row r="700976" spans="101:101">
      <c r="CW700976" s="2195"/>
    </row>
    <row r="701000" spans="101:101">
      <c r="CW701000" s="2210"/>
    </row>
    <row r="701001" spans="101:101">
      <c r="CW701001" s="2195"/>
    </row>
    <row r="701025" spans="101:101">
      <c r="CW701025" s="2210"/>
    </row>
    <row r="701026" spans="101:101">
      <c r="CW701026" s="2195"/>
    </row>
    <row r="701050" spans="101:101">
      <c r="CW701050" s="2210"/>
    </row>
    <row r="701051" spans="101:101">
      <c r="CW701051" s="2195"/>
    </row>
    <row r="701075" spans="101:101">
      <c r="CW701075" s="2210"/>
    </row>
    <row r="701076" spans="101:101">
      <c r="CW701076" s="2195"/>
    </row>
    <row r="701100" spans="101:101">
      <c r="CW701100" s="2210"/>
    </row>
    <row r="701101" spans="101:101">
      <c r="CW701101" s="2195"/>
    </row>
    <row r="701125" spans="101:101">
      <c r="CW701125" s="2210"/>
    </row>
    <row r="701126" spans="101:101">
      <c r="CW701126" s="2195"/>
    </row>
    <row r="701150" spans="101:101">
      <c r="CW701150" s="2210"/>
    </row>
    <row r="701151" spans="101:101">
      <c r="CW701151" s="2195"/>
    </row>
    <row r="701175" spans="101:101">
      <c r="CW701175" s="2210"/>
    </row>
    <row r="701176" spans="101:101">
      <c r="CW701176" s="2195"/>
    </row>
    <row r="701200" spans="101:101">
      <c r="CW701200" s="2210"/>
    </row>
    <row r="701201" spans="101:101">
      <c r="CW701201" s="2195"/>
    </row>
    <row r="701225" spans="101:101">
      <c r="CW701225" s="2210"/>
    </row>
    <row r="701226" spans="101:101">
      <c r="CW701226" s="2195"/>
    </row>
    <row r="701250" spans="101:101">
      <c r="CW701250" s="2210"/>
    </row>
    <row r="701251" spans="101:101">
      <c r="CW701251" s="2195"/>
    </row>
    <row r="701275" spans="101:101">
      <c r="CW701275" s="2210"/>
    </row>
    <row r="701276" spans="101:101">
      <c r="CW701276" s="2195"/>
    </row>
    <row r="701300" spans="101:101">
      <c r="CW701300" s="2210"/>
    </row>
    <row r="701301" spans="101:101">
      <c r="CW701301" s="2195"/>
    </row>
    <row r="701325" spans="101:101">
      <c r="CW701325" s="2210"/>
    </row>
    <row r="701326" spans="101:101">
      <c r="CW701326" s="2195"/>
    </row>
    <row r="701350" spans="101:101">
      <c r="CW701350" s="2210"/>
    </row>
    <row r="701351" spans="101:101">
      <c r="CW701351" s="2195"/>
    </row>
    <row r="701375" spans="101:101">
      <c r="CW701375" s="2210"/>
    </row>
    <row r="701376" spans="101:101">
      <c r="CW701376" s="2195"/>
    </row>
    <row r="701400" spans="101:101">
      <c r="CW701400" s="2210"/>
    </row>
    <row r="701401" spans="101:101">
      <c r="CW701401" s="2195"/>
    </row>
    <row r="701425" spans="101:101">
      <c r="CW701425" s="2210"/>
    </row>
    <row r="701426" spans="101:101">
      <c r="CW701426" s="2195"/>
    </row>
    <row r="701450" spans="101:101">
      <c r="CW701450" s="2210"/>
    </row>
    <row r="701451" spans="101:101">
      <c r="CW701451" s="2195"/>
    </row>
    <row r="701475" spans="101:101">
      <c r="CW701475" s="2210"/>
    </row>
    <row r="701476" spans="101:101">
      <c r="CW701476" s="2195"/>
    </row>
    <row r="701500" spans="101:101">
      <c r="CW701500" s="2210"/>
    </row>
    <row r="701501" spans="101:101">
      <c r="CW701501" s="2195"/>
    </row>
    <row r="701525" spans="101:101">
      <c r="CW701525" s="2210"/>
    </row>
    <row r="701526" spans="101:101">
      <c r="CW701526" s="2195"/>
    </row>
    <row r="701550" spans="101:101">
      <c r="CW701550" s="2210"/>
    </row>
    <row r="701551" spans="101:101">
      <c r="CW701551" s="2195"/>
    </row>
    <row r="701575" spans="101:101">
      <c r="CW701575" s="2210"/>
    </row>
    <row r="701576" spans="101:101">
      <c r="CW701576" s="2195"/>
    </row>
    <row r="701600" spans="101:101">
      <c r="CW701600" s="2210"/>
    </row>
    <row r="701601" spans="101:101">
      <c r="CW701601" s="2195"/>
    </row>
    <row r="701625" spans="101:101">
      <c r="CW701625" s="2210"/>
    </row>
    <row r="701626" spans="101:101">
      <c r="CW701626" s="2195"/>
    </row>
    <row r="701650" spans="101:101">
      <c r="CW701650" s="2210"/>
    </row>
    <row r="701651" spans="101:101">
      <c r="CW701651" s="2195"/>
    </row>
    <row r="701675" spans="101:101">
      <c r="CW701675" s="2210"/>
    </row>
    <row r="701676" spans="101:101">
      <c r="CW701676" s="2195"/>
    </row>
    <row r="701700" spans="101:101">
      <c r="CW701700" s="2210"/>
    </row>
    <row r="701701" spans="101:101">
      <c r="CW701701" s="2195"/>
    </row>
    <row r="701725" spans="101:101">
      <c r="CW701725" s="2210"/>
    </row>
    <row r="701726" spans="101:101">
      <c r="CW701726" s="2195"/>
    </row>
    <row r="701750" spans="101:101">
      <c r="CW701750" s="2210"/>
    </row>
    <row r="701751" spans="101:101">
      <c r="CW701751" s="2195"/>
    </row>
    <row r="701775" spans="101:101">
      <c r="CW701775" s="2210"/>
    </row>
    <row r="701776" spans="101:101">
      <c r="CW701776" s="2195"/>
    </row>
    <row r="701800" spans="101:101">
      <c r="CW701800" s="2210"/>
    </row>
    <row r="701801" spans="101:101">
      <c r="CW701801" s="2195"/>
    </row>
    <row r="701825" spans="101:101">
      <c r="CW701825" s="2210"/>
    </row>
    <row r="701826" spans="101:101">
      <c r="CW701826" s="2195"/>
    </row>
    <row r="701850" spans="101:101">
      <c r="CW701850" s="2210"/>
    </row>
    <row r="701851" spans="101:101">
      <c r="CW701851" s="2195"/>
    </row>
    <row r="701875" spans="101:101">
      <c r="CW701875" s="2210"/>
    </row>
    <row r="701876" spans="101:101">
      <c r="CW701876" s="2195"/>
    </row>
    <row r="701900" spans="101:101">
      <c r="CW701900" s="2210"/>
    </row>
    <row r="701901" spans="101:101">
      <c r="CW701901" s="2195"/>
    </row>
    <row r="701925" spans="101:101">
      <c r="CW701925" s="2210"/>
    </row>
    <row r="701926" spans="101:101">
      <c r="CW701926" s="2195"/>
    </row>
    <row r="701950" spans="101:101">
      <c r="CW701950" s="2210"/>
    </row>
    <row r="701951" spans="101:101">
      <c r="CW701951" s="2195"/>
    </row>
    <row r="701975" spans="101:101">
      <c r="CW701975" s="2210"/>
    </row>
    <row r="701976" spans="101:101">
      <c r="CW701976" s="2195"/>
    </row>
    <row r="702000" spans="101:101">
      <c r="CW702000" s="2210"/>
    </row>
    <row r="702001" spans="101:101">
      <c r="CW702001" s="2195"/>
    </row>
    <row r="702025" spans="101:101">
      <c r="CW702025" s="2210"/>
    </row>
    <row r="702026" spans="101:101">
      <c r="CW702026" s="2195"/>
    </row>
    <row r="702050" spans="101:101">
      <c r="CW702050" s="2210"/>
    </row>
    <row r="702051" spans="101:101">
      <c r="CW702051" s="2195"/>
    </row>
    <row r="702075" spans="101:101">
      <c r="CW702075" s="2210"/>
    </row>
    <row r="702076" spans="101:101">
      <c r="CW702076" s="2195"/>
    </row>
    <row r="702100" spans="101:101">
      <c r="CW702100" s="2210"/>
    </row>
    <row r="702101" spans="101:101">
      <c r="CW702101" s="2195"/>
    </row>
    <row r="702125" spans="101:101">
      <c r="CW702125" s="2210"/>
    </row>
    <row r="702126" spans="101:101">
      <c r="CW702126" s="2195"/>
    </row>
    <row r="702150" spans="101:101">
      <c r="CW702150" s="2210"/>
    </row>
    <row r="702151" spans="101:101">
      <c r="CW702151" s="2195"/>
    </row>
    <row r="702175" spans="101:101">
      <c r="CW702175" s="2210"/>
    </row>
    <row r="702176" spans="101:101">
      <c r="CW702176" s="2195"/>
    </row>
    <row r="702200" spans="101:101">
      <c r="CW702200" s="2210"/>
    </row>
    <row r="702201" spans="101:101">
      <c r="CW702201" s="2195"/>
    </row>
    <row r="702225" spans="101:101">
      <c r="CW702225" s="2210"/>
    </row>
    <row r="702226" spans="101:101">
      <c r="CW702226" s="2195"/>
    </row>
    <row r="702250" spans="101:101">
      <c r="CW702250" s="2210"/>
    </row>
    <row r="702251" spans="101:101">
      <c r="CW702251" s="2195"/>
    </row>
    <row r="702275" spans="101:101">
      <c r="CW702275" s="2210"/>
    </row>
    <row r="702276" spans="101:101">
      <c r="CW702276" s="2195"/>
    </row>
    <row r="702300" spans="101:101">
      <c r="CW702300" s="2210"/>
    </row>
    <row r="702301" spans="101:101">
      <c r="CW702301" s="2195"/>
    </row>
    <row r="702325" spans="101:101">
      <c r="CW702325" s="2210"/>
    </row>
    <row r="702326" spans="101:101">
      <c r="CW702326" s="2195"/>
    </row>
    <row r="702350" spans="101:101">
      <c r="CW702350" s="2210"/>
    </row>
    <row r="702351" spans="101:101">
      <c r="CW702351" s="2195"/>
    </row>
    <row r="702375" spans="101:101">
      <c r="CW702375" s="2210"/>
    </row>
    <row r="702376" spans="101:101">
      <c r="CW702376" s="2195"/>
    </row>
    <row r="702400" spans="101:101">
      <c r="CW702400" s="2210"/>
    </row>
    <row r="702401" spans="101:101">
      <c r="CW702401" s="2195"/>
    </row>
    <row r="702425" spans="101:101">
      <c r="CW702425" s="2210"/>
    </row>
    <row r="702426" spans="101:101">
      <c r="CW702426" s="2195"/>
    </row>
    <row r="702450" spans="101:101">
      <c r="CW702450" s="2210"/>
    </row>
    <row r="702451" spans="101:101">
      <c r="CW702451" s="2195"/>
    </row>
    <row r="702475" spans="101:101">
      <c r="CW702475" s="2210"/>
    </row>
    <row r="702476" spans="101:101">
      <c r="CW702476" s="2195"/>
    </row>
    <row r="702500" spans="101:101">
      <c r="CW702500" s="2210"/>
    </row>
    <row r="702501" spans="101:101">
      <c r="CW702501" s="2195"/>
    </row>
    <row r="702525" spans="101:101">
      <c r="CW702525" s="2210"/>
    </row>
    <row r="702526" spans="101:101">
      <c r="CW702526" s="2195"/>
    </row>
    <row r="702550" spans="101:101">
      <c r="CW702550" s="2210"/>
    </row>
    <row r="702551" spans="101:101">
      <c r="CW702551" s="2195"/>
    </row>
    <row r="702575" spans="101:101">
      <c r="CW702575" s="2210"/>
    </row>
    <row r="702576" spans="101:101">
      <c r="CW702576" s="2195"/>
    </row>
    <row r="702600" spans="101:101">
      <c r="CW702600" s="2210"/>
    </row>
    <row r="702601" spans="101:101">
      <c r="CW702601" s="2195"/>
    </row>
    <row r="702625" spans="101:101">
      <c r="CW702625" s="2210"/>
    </row>
    <row r="702626" spans="101:101">
      <c r="CW702626" s="2195"/>
    </row>
    <row r="702650" spans="101:101">
      <c r="CW702650" s="2210"/>
    </row>
    <row r="702651" spans="101:101">
      <c r="CW702651" s="2195"/>
    </row>
    <row r="702675" spans="101:101">
      <c r="CW702675" s="2210"/>
    </row>
    <row r="702676" spans="101:101">
      <c r="CW702676" s="2195"/>
    </row>
    <row r="702700" spans="101:101">
      <c r="CW702700" s="2210"/>
    </row>
    <row r="702701" spans="101:101">
      <c r="CW702701" s="2195"/>
    </row>
    <row r="702725" spans="101:101">
      <c r="CW702725" s="2210"/>
    </row>
    <row r="702726" spans="101:101">
      <c r="CW702726" s="2195"/>
    </row>
    <row r="702750" spans="101:101">
      <c r="CW702750" s="2210"/>
    </row>
    <row r="702751" spans="101:101">
      <c r="CW702751" s="2195"/>
    </row>
    <row r="702775" spans="101:101">
      <c r="CW702775" s="2210"/>
    </row>
    <row r="702776" spans="101:101">
      <c r="CW702776" s="2195"/>
    </row>
    <row r="702800" spans="101:101">
      <c r="CW702800" s="2210"/>
    </row>
    <row r="702801" spans="101:101">
      <c r="CW702801" s="2195"/>
    </row>
    <row r="702825" spans="101:101">
      <c r="CW702825" s="2210"/>
    </row>
    <row r="702826" spans="101:101">
      <c r="CW702826" s="2195"/>
    </row>
    <row r="702850" spans="101:101">
      <c r="CW702850" s="2210"/>
    </row>
    <row r="702851" spans="101:101">
      <c r="CW702851" s="2195"/>
    </row>
    <row r="702875" spans="101:101">
      <c r="CW702875" s="2210"/>
    </row>
    <row r="702876" spans="101:101">
      <c r="CW702876" s="2195"/>
    </row>
    <row r="702900" spans="101:101">
      <c r="CW702900" s="2210"/>
    </row>
    <row r="702901" spans="101:101">
      <c r="CW702901" s="2195"/>
    </row>
    <row r="702925" spans="101:101">
      <c r="CW702925" s="2210"/>
    </row>
    <row r="702926" spans="101:101">
      <c r="CW702926" s="2195"/>
    </row>
    <row r="702950" spans="101:101">
      <c r="CW702950" s="2210"/>
    </row>
    <row r="702951" spans="101:101">
      <c r="CW702951" s="2195"/>
    </row>
    <row r="702975" spans="101:101">
      <c r="CW702975" s="2210"/>
    </row>
    <row r="702976" spans="101:101">
      <c r="CW702976" s="2195"/>
    </row>
    <row r="703000" spans="101:101">
      <c r="CW703000" s="2210"/>
    </row>
    <row r="703001" spans="101:101">
      <c r="CW703001" s="2195"/>
    </row>
    <row r="703025" spans="101:101">
      <c r="CW703025" s="2210"/>
    </row>
    <row r="703026" spans="101:101">
      <c r="CW703026" s="2195"/>
    </row>
    <row r="703050" spans="101:101">
      <c r="CW703050" s="2210"/>
    </row>
    <row r="703051" spans="101:101">
      <c r="CW703051" s="2195"/>
    </row>
    <row r="703075" spans="101:101">
      <c r="CW703075" s="2210"/>
    </row>
    <row r="703076" spans="101:101">
      <c r="CW703076" s="2195"/>
    </row>
    <row r="703100" spans="101:101">
      <c r="CW703100" s="2210"/>
    </row>
    <row r="703101" spans="101:101">
      <c r="CW703101" s="2195"/>
    </row>
    <row r="703125" spans="101:101">
      <c r="CW703125" s="2210"/>
    </row>
    <row r="703126" spans="101:101">
      <c r="CW703126" s="2195"/>
    </row>
    <row r="703150" spans="101:101">
      <c r="CW703150" s="2210"/>
    </row>
    <row r="703151" spans="101:101">
      <c r="CW703151" s="2195"/>
    </row>
    <row r="703175" spans="101:101">
      <c r="CW703175" s="2210"/>
    </row>
    <row r="703176" spans="101:101">
      <c r="CW703176" s="2195"/>
    </row>
    <row r="703200" spans="101:101">
      <c r="CW703200" s="2210"/>
    </row>
    <row r="703201" spans="101:101">
      <c r="CW703201" s="2195"/>
    </row>
    <row r="703225" spans="101:101">
      <c r="CW703225" s="2210"/>
    </row>
    <row r="703226" spans="101:101">
      <c r="CW703226" s="2195"/>
    </row>
    <row r="703250" spans="101:101">
      <c r="CW703250" s="2210"/>
    </row>
    <row r="703251" spans="101:101">
      <c r="CW703251" s="2195"/>
    </row>
    <row r="703275" spans="101:101">
      <c r="CW703275" s="2210"/>
    </row>
    <row r="703276" spans="101:101">
      <c r="CW703276" s="2195"/>
    </row>
    <row r="703300" spans="101:101">
      <c r="CW703300" s="2210"/>
    </row>
    <row r="703301" spans="101:101">
      <c r="CW703301" s="2195"/>
    </row>
    <row r="703325" spans="101:101">
      <c r="CW703325" s="2210"/>
    </row>
    <row r="703326" spans="101:101">
      <c r="CW703326" s="2195"/>
    </row>
    <row r="703350" spans="101:101">
      <c r="CW703350" s="2210"/>
    </row>
    <row r="703351" spans="101:101">
      <c r="CW703351" s="2195"/>
    </row>
    <row r="703375" spans="101:101">
      <c r="CW703375" s="2210"/>
    </row>
    <row r="703376" spans="101:101">
      <c r="CW703376" s="2195"/>
    </row>
    <row r="703400" spans="101:101">
      <c r="CW703400" s="2210"/>
    </row>
    <row r="703401" spans="101:101">
      <c r="CW703401" s="2195"/>
    </row>
    <row r="703425" spans="101:101">
      <c r="CW703425" s="2210"/>
    </row>
    <row r="703426" spans="101:101">
      <c r="CW703426" s="2195"/>
    </row>
    <row r="703450" spans="101:101">
      <c r="CW703450" s="2210"/>
    </row>
    <row r="703451" spans="101:101">
      <c r="CW703451" s="2195"/>
    </row>
    <row r="703475" spans="101:101">
      <c r="CW703475" s="2210"/>
    </row>
    <row r="703476" spans="101:101">
      <c r="CW703476" s="2195"/>
    </row>
    <row r="703500" spans="101:101">
      <c r="CW703500" s="2210"/>
    </row>
    <row r="703501" spans="101:101">
      <c r="CW703501" s="2195"/>
    </row>
    <row r="703525" spans="101:101">
      <c r="CW703525" s="2210"/>
    </row>
    <row r="703526" spans="101:101">
      <c r="CW703526" s="2195"/>
    </row>
    <row r="703550" spans="101:101">
      <c r="CW703550" s="2210"/>
    </row>
    <row r="703551" spans="101:101">
      <c r="CW703551" s="2195"/>
    </row>
    <row r="703575" spans="101:101">
      <c r="CW703575" s="2210"/>
    </row>
    <row r="703576" spans="101:101">
      <c r="CW703576" s="2195"/>
    </row>
    <row r="703600" spans="101:101">
      <c r="CW703600" s="2210"/>
    </row>
    <row r="703601" spans="101:101">
      <c r="CW703601" s="2195"/>
    </row>
    <row r="703625" spans="101:101">
      <c r="CW703625" s="2210"/>
    </row>
    <row r="703626" spans="101:101">
      <c r="CW703626" s="2195"/>
    </row>
    <row r="703650" spans="101:101">
      <c r="CW703650" s="2210"/>
    </row>
    <row r="703651" spans="101:101">
      <c r="CW703651" s="2195"/>
    </row>
    <row r="703675" spans="101:101">
      <c r="CW703675" s="2210"/>
    </row>
    <row r="703676" spans="101:101">
      <c r="CW703676" s="2195"/>
    </row>
    <row r="703700" spans="101:101">
      <c r="CW703700" s="2210"/>
    </row>
    <row r="703701" spans="101:101">
      <c r="CW703701" s="2195"/>
    </row>
    <row r="703725" spans="101:101">
      <c r="CW703725" s="2210"/>
    </row>
    <row r="703726" spans="101:101">
      <c r="CW703726" s="2195"/>
    </row>
    <row r="703750" spans="101:101">
      <c r="CW703750" s="2210"/>
    </row>
    <row r="703751" spans="101:101">
      <c r="CW703751" s="2195"/>
    </row>
    <row r="703775" spans="101:101">
      <c r="CW703775" s="2210"/>
    </row>
    <row r="703776" spans="101:101">
      <c r="CW703776" s="2195"/>
    </row>
    <row r="703800" spans="101:101">
      <c r="CW703800" s="2210"/>
    </row>
    <row r="703801" spans="101:101">
      <c r="CW703801" s="2195"/>
    </row>
    <row r="703825" spans="101:101">
      <c r="CW703825" s="2210"/>
    </row>
    <row r="703826" spans="101:101">
      <c r="CW703826" s="2195"/>
    </row>
    <row r="703850" spans="101:101">
      <c r="CW703850" s="2210"/>
    </row>
    <row r="703851" spans="101:101">
      <c r="CW703851" s="2195"/>
    </row>
    <row r="703875" spans="101:101">
      <c r="CW703875" s="2210"/>
    </row>
    <row r="703876" spans="101:101">
      <c r="CW703876" s="2195"/>
    </row>
    <row r="703900" spans="101:101">
      <c r="CW703900" s="2210"/>
    </row>
    <row r="703901" spans="101:101">
      <c r="CW703901" s="2195"/>
    </row>
    <row r="703925" spans="101:101">
      <c r="CW703925" s="2210"/>
    </row>
    <row r="703926" spans="101:101">
      <c r="CW703926" s="2195"/>
    </row>
    <row r="703950" spans="101:101">
      <c r="CW703950" s="2210"/>
    </row>
    <row r="703951" spans="101:101">
      <c r="CW703951" s="2195"/>
    </row>
    <row r="703975" spans="101:101">
      <c r="CW703975" s="2210"/>
    </row>
    <row r="703976" spans="101:101">
      <c r="CW703976" s="2195"/>
    </row>
    <row r="704000" spans="101:101">
      <c r="CW704000" s="2210"/>
    </row>
    <row r="704001" spans="101:101">
      <c r="CW704001" s="2195"/>
    </row>
    <row r="704025" spans="101:101">
      <c r="CW704025" s="2210"/>
    </row>
    <row r="704026" spans="101:101">
      <c r="CW704026" s="2195"/>
    </row>
    <row r="704050" spans="101:101">
      <c r="CW704050" s="2210"/>
    </row>
    <row r="704051" spans="101:101">
      <c r="CW704051" s="2195"/>
    </row>
    <row r="704075" spans="101:101">
      <c r="CW704075" s="2210"/>
    </row>
    <row r="704076" spans="101:101">
      <c r="CW704076" s="2195"/>
    </row>
    <row r="704100" spans="101:101">
      <c r="CW704100" s="2210"/>
    </row>
    <row r="704101" spans="101:101">
      <c r="CW704101" s="2195"/>
    </row>
    <row r="704125" spans="101:101">
      <c r="CW704125" s="2210"/>
    </row>
    <row r="704126" spans="101:101">
      <c r="CW704126" s="2195"/>
    </row>
    <row r="704150" spans="101:101">
      <c r="CW704150" s="2210"/>
    </row>
    <row r="704151" spans="101:101">
      <c r="CW704151" s="2195"/>
    </row>
    <row r="704175" spans="101:101">
      <c r="CW704175" s="2210"/>
    </row>
    <row r="704176" spans="101:101">
      <c r="CW704176" s="2195"/>
    </row>
    <row r="704200" spans="101:101">
      <c r="CW704200" s="2210"/>
    </row>
    <row r="704201" spans="101:101">
      <c r="CW704201" s="2195"/>
    </row>
    <row r="704225" spans="101:101">
      <c r="CW704225" s="2210"/>
    </row>
    <row r="704226" spans="101:101">
      <c r="CW704226" s="2195"/>
    </row>
    <row r="704250" spans="101:101">
      <c r="CW704250" s="2210"/>
    </row>
    <row r="704251" spans="101:101">
      <c r="CW704251" s="2195"/>
    </row>
    <row r="704275" spans="101:101">
      <c r="CW704275" s="2210"/>
    </row>
    <row r="704276" spans="101:101">
      <c r="CW704276" s="2195"/>
    </row>
    <row r="704300" spans="101:101">
      <c r="CW704300" s="2210"/>
    </row>
    <row r="704301" spans="101:101">
      <c r="CW704301" s="2195"/>
    </row>
    <row r="704325" spans="101:101">
      <c r="CW704325" s="2210"/>
    </row>
    <row r="704326" spans="101:101">
      <c r="CW704326" s="2195"/>
    </row>
    <row r="704350" spans="101:101">
      <c r="CW704350" s="2210"/>
    </row>
    <row r="704351" spans="101:101">
      <c r="CW704351" s="2195"/>
    </row>
    <row r="704375" spans="101:101">
      <c r="CW704375" s="2210"/>
    </row>
    <row r="704376" spans="101:101">
      <c r="CW704376" s="2195"/>
    </row>
    <row r="704400" spans="101:101">
      <c r="CW704400" s="2210"/>
    </row>
    <row r="704401" spans="101:101">
      <c r="CW704401" s="2195"/>
    </row>
    <row r="704425" spans="101:101">
      <c r="CW704425" s="2210"/>
    </row>
    <row r="704426" spans="101:101">
      <c r="CW704426" s="2195"/>
    </row>
    <row r="704450" spans="101:101">
      <c r="CW704450" s="2210"/>
    </row>
    <row r="704451" spans="101:101">
      <c r="CW704451" s="2195"/>
    </row>
    <row r="704475" spans="101:101">
      <c r="CW704475" s="2210"/>
    </row>
    <row r="704476" spans="101:101">
      <c r="CW704476" s="2195"/>
    </row>
    <row r="704500" spans="101:101">
      <c r="CW704500" s="2210"/>
    </row>
    <row r="704501" spans="101:101">
      <c r="CW704501" s="2195"/>
    </row>
    <row r="704525" spans="101:101">
      <c r="CW704525" s="2210"/>
    </row>
    <row r="704526" spans="101:101">
      <c r="CW704526" s="2195"/>
    </row>
    <row r="704550" spans="101:101">
      <c r="CW704550" s="2210"/>
    </row>
    <row r="704551" spans="101:101">
      <c r="CW704551" s="2195"/>
    </row>
    <row r="704575" spans="101:101">
      <c r="CW704575" s="2210"/>
    </row>
    <row r="704576" spans="101:101">
      <c r="CW704576" s="2195"/>
    </row>
    <row r="704600" spans="101:101">
      <c r="CW704600" s="2210"/>
    </row>
    <row r="704601" spans="101:101">
      <c r="CW704601" s="2195"/>
    </row>
    <row r="704625" spans="101:101">
      <c r="CW704625" s="2210"/>
    </row>
    <row r="704626" spans="101:101">
      <c r="CW704626" s="2195"/>
    </row>
    <row r="704650" spans="101:101">
      <c r="CW704650" s="2210"/>
    </row>
    <row r="704651" spans="101:101">
      <c r="CW704651" s="2195"/>
    </row>
    <row r="704675" spans="101:101">
      <c r="CW704675" s="2210"/>
    </row>
    <row r="704676" spans="101:101">
      <c r="CW704676" s="2195"/>
    </row>
    <row r="704700" spans="101:101">
      <c r="CW704700" s="2210"/>
    </row>
    <row r="704701" spans="101:101">
      <c r="CW704701" s="2195"/>
    </row>
    <row r="704725" spans="101:101">
      <c r="CW704725" s="2210"/>
    </row>
    <row r="704726" spans="101:101">
      <c r="CW704726" s="2195"/>
    </row>
    <row r="704750" spans="101:101">
      <c r="CW704750" s="2210"/>
    </row>
    <row r="704751" spans="101:101">
      <c r="CW704751" s="2195"/>
    </row>
    <row r="704775" spans="101:101">
      <c r="CW704775" s="2210"/>
    </row>
    <row r="704776" spans="101:101">
      <c r="CW704776" s="2195"/>
    </row>
    <row r="704800" spans="101:101">
      <c r="CW704800" s="2210"/>
    </row>
    <row r="704801" spans="101:101">
      <c r="CW704801" s="2195"/>
    </row>
    <row r="704825" spans="101:101">
      <c r="CW704825" s="2210"/>
    </row>
    <row r="704826" spans="101:101">
      <c r="CW704826" s="2195"/>
    </row>
    <row r="704850" spans="101:101">
      <c r="CW704850" s="2210"/>
    </row>
    <row r="704851" spans="101:101">
      <c r="CW704851" s="2195"/>
    </row>
    <row r="704875" spans="101:101">
      <c r="CW704875" s="2210"/>
    </row>
    <row r="704876" spans="101:101">
      <c r="CW704876" s="2195"/>
    </row>
    <row r="704900" spans="101:101">
      <c r="CW704900" s="2210"/>
    </row>
    <row r="704901" spans="101:101">
      <c r="CW704901" s="2195"/>
    </row>
    <row r="704925" spans="101:101">
      <c r="CW704925" s="2210"/>
    </row>
    <row r="704926" spans="101:101">
      <c r="CW704926" s="2195"/>
    </row>
    <row r="704950" spans="101:101">
      <c r="CW704950" s="2210"/>
    </row>
    <row r="704951" spans="101:101">
      <c r="CW704951" s="2195"/>
    </row>
    <row r="704975" spans="101:101">
      <c r="CW704975" s="2210"/>
    </row>
    <row r="704976" spans="101:101">
      <c r="CW704976" s="2195"/>
    </row>
    <row r="705000" spans="101:101">
      <c r="CW705000" s="2210"/>
    </row>
    <row r="705001" spans="101:101">
      <c r="CW705001" s="2195"/>
    </row>
    <row r="705025" spans="101:101">
      <c r="CW705025" s="2210"/>
    </row>
    <row r="705026" spans="101:101">
      <c r="CW705026" s="2195"/>
    </row>
    <row r="705050" spans="101:101">
      <c r="CW705050" s="2210"/>
    </row>
    <row r="705051" spans="101:101">
      <c r="CW705051" s="2195"/>
    </row>
    <row r="705075" spans="101:101">
      <c r="CW705075" s="2210"/>
    </row>
    <row r="705076" spans="101:101">
      <c r="CW705076" s="2195"/>
    </row>
    <row r="705100" spans="101:101">
      <c r="CW705100" s="2210"/>
    </row>
    <row r="705101" spans="101:101">
      <c r="CW705101" s="2195"/>
    </row>
    <row r="705125" spans="101:101">
      <c r="CW705125" s="2210"/>
    </row>
    <row r="705126" spans="101:101">
      <c r="CW705126" s="2195"/>
    </row>
    <row r="705150" spans="101:101">
      <c r="CW705150" s="2210"/>
    </row>
    <row r="705151" spans="101:101">
      <c r="CW705151" s="2195"/>
    </row>
    <row r="705175" spans="101:101">
      <c r="CW705175" s="2210"/>
    </row>
    <row r="705176" spans="101:101">
      <c r="CW705176" s="2195"/>
    </row>
    <row r="705200" spans="101:101">
      <c r="CW705200" s="2210"/>
    </row>
    <row r="705201" spans="101:101">
      <c r="CW705201" s="2195"/>
    </row>
    <row r="705225" spans="101:101">
      <c r="CW705225" s="2210"/>
    </row>
    <row r="705226" spans="101:101">
      <c r="CW705226" s="2195"/>
    </row>
    <row r="705250" spans="101:101">
      <c r="CW705250" s="2210"/>
    </row>
    <row r="705251" spans="101:101">
      <c r="CW705251" s="2195"/>
    </row>
    <row r="705275" spans="101:101">
      <c r="CW705275" s="2210"/>
    </row>
    <row r="705276" spans="101:101">
      <c r="CW705276" s="2195"/>
    </row>
    <row r="705300" spans="101:101">
      <c r="CW705300" s="2210"/>
    </row>
    <row r="705301" spans="101:101">
      <c r="CW705301" s="2195"/>
    </row>
    <row r="705325" spans="101:101">
      <c r="CW705325" s="2210"/>
    </row>
    <row r="705326" spans="101:101">
      <c r="CW705326" s="2195"/>
    </row>
    <row r="705350" spans="101:101">
      <c r="CW705350" s="2210"/>
    </row>
    <row r="705351" spans="101:101">
      <c r="CW705351" s="2195"/>
    </row>
    <row r="705375" spans="101:101">
      <c r="CW705375" s="2210"/>
    </row>
    <row r="705376" spans="101:101">
      <c r="CW705376" s="2195"/>
    </row>
    <row r="705400" spans="101:101">
      <c r="CW705400" s="2210"/>
    </row>
    <row r="705401" spans="101:101">
      <c r="CW705401" s="2195"/>
    </row>
    <row r="705425" spans="101:101">
      <c r="CW705425" s="2210"/>
    </row>
    <row r="705426" spans="101:101">
      <c r="CW705426" s="2195"/>
    </row>
    <row r="705450" spans="101:101">
      <c r="CW705450" s="2210"/>
    </row>
    <row r="705451" spans="101:101">
      <c r="CW705451" s="2195"/>
    </row>
    <row r="705475" spans="101:101">
      <c r="CW705475" s="2210"/>
    </row>
    <row r="705476" spans="101:101">
      <c r="CW705476" s="2195"/>
    </row>
    <row r="705500" spans="101:101">
      <c r="CW705500" s="2210"/>
    </row>
    <row r="705501" spans="101:101">
      <c r="CW705501" s="2195"/>
    </row>
    <row r="705525" spans="101:101">
      <c r="CW705525" s="2210"/>
    </row>
    <row r="705526" spans="101:101">
      <c r="CW705526" s="2195"/>
    </row>
    <row r="705550" spans="101:101">
      <c r="CW705550" s="2210"/>
    </row>
    <row r="705551" spans="101:101">
      <c r="CW705551" s="2195"/>
    </row>
    <row r="705575" spans="101:101">
      <c r="CW705575" s="2210"/>
    </row>
    <row r="705576" spans="101:101">
      <c r="CW705576" s="2195"/>
    </row>
    <row r="705600" spans="101:101">
      <c r="CW705600" s="2210"/>
    </row>
    <row r="705601" spans="101:101">
      <c r="CW705601" s="2195"/>
    </row>
    <row r="705625" spans="101:101">
      <c r="CW705625" s="2210"/>
    </row>
    <row r="705626" spans="101:101">
      <c r="CW705626" s="2195"/>
    </row>
    <row r="705650" spans="101:101">
      <c r="CW705650" s="2210"/>
    </row>
    <row r="705651" spans="101:101">
      <c r="CW705651" s="2195"/>
    </row>
    <row r="705675" spans="101:101">
      <c r="CW705675" s="2210"/>
    </row>
    <row r="705676" spans="101:101">
      <c r="CW705676" s="2195"/>
    </row>
    <row r="705700" spans="101:101">
      <c r="CW705700" s="2210"/>
    </row>
    <row r="705701" spans="101:101">
      <c r="CW705701" s="2195"/>
    </row>
    <row r="705725" spans="101:101">
      <c r="CW705725" s="2210"/>
    </row>
    <row r="705726" spans="101:101">
      <c r="CW705726" s="2195"/>
    </row>
    <row r="705750" spans="101:101">
      <c r="CW705750" s="2210"/>
    </row>
    <row r="705751" spans="101:101">
      <c r="CW705751" s="2195"/>
    </row>
    <row r="705775" spans="101:101">
      <c r="CW705775" s="2210"/>
    </row>
    <row r="705776" spans="101:101">
      <c r="CW705776" s="2195"/>
    </row>
    <row r="705800" spans="101:101">
      <c r="CW705800" s="2210"/>
    </row>
    <row r="705801" spans="101:101">
      <c r="CW705801" s="2195"/>
    </row>
    <row r="705825" spans="101:101">
      <c r="CW705825" s="2210"/>
    </row>
    <row r="705826" spans="101:101">
      <c r="CW705826" s="2195"/>
    </row>
    <row r="705850" spans="101:101">
      <c r="CW705850" s="2210"/>
    </row>
    <row r="705851" spans="101:101">
      <c r="CW705851" s="2195"/>
    </row>
    <row r="705875" spans="101:101">
      <c r="CW705875" s="2210"/>
    </row>
    <row r="705876" spans="101:101">
      <c r="CW705876" s="2195"/>
    </row>
    <row r="705900" spans="101:101">
      <c r="CW705900" s="2210"/>
    </row>
    <row r="705901" spans="101:101">
      <c r="CW705901" s="2195"/>
    </row>
    <row r="705925" spans="101:101">
      <c r="CW705925" s="2210"/>
    </row>
    <row r="705926" spans="101:101">
      <c r="CW705926" s="2195"/>
    </row>
    <row r="705950" spans="101:101">
      <c r="CW705950" s="2210"/>
    </row>
    <row r="705951" spans="101:101">
      <c r="CW705951" s="2195"/>
    </row>
    <row r="705975" spans="101:101">
      <c r="CW705975" s="2210"/>
    </row>
    <row r="705976" spans="101:101">
      <c r="CW705976" s="2195"/>
    </row>
    <row r="706000" spans="101:101">
      <c r="CW706000" s="2210"/>
    </row>
    <row r="706001" spans="101:101">
      <c r="CW706001" s="2195"/>
    </row>
    <row r="706025" spans="101:101">
      <c r="CW706025" s="2210"/>
    </row>
    <row r="706026" spans="101:101">
      <c r="CW706026" s="2195"/>
    </row>
    <row r="706050" spans="101:101">
      <c r="CW706050" s="2210"/>
    </row>
    <row r="706051" spans="101:101">
      <c r="CW706051" s="2195"/>
    </row>
    <row r="706075" spans="101:101">
      <c r="CW706075" s="2210"/>
    </row>
    <row r="706076" spans="101:101">
      <c r="CW706076" s="2195"/>
    </row>
    <row r="706100" spans="101:101">
      <c r="CW706100" s="2210"/>
    </row>
    <row r="706101" spans="101:101">
      <c r="CW706101" s="2195"/>
    </row>
    <row r="706125" spans="101:101">
      <c r="CW706125" s="2210"/>
    </row>
    <row r="706126" spans="101:101">
      <c r="CW706126" s="2195"/>
    </row>
    <row r="706150" spans="101:101">
      <c r="CW706150" s="2210"/>
    </row>
    <row r="706151" spans="101:101">
      <c r="CW706151" s="2195"/>
    </row>
    <row r="706175" spans="101:101">
      <c r="CW706175" s="2210"/>
    </row>
    <row r="706176" spans="101:101">
      <c r="CW706176" s="2195"/>
    </row>
    <row r="706200" spans="101:101">
      <c r="CW706200" s="2210"/>
    </row>
    <row r="706201" spans="101:101">
      <c r="CW706201" s="2195"/>
    </row>
    <row r="706225" spans="101:101">
      <c r="CW706225" s="2210"/>
    </row>
    <row r="706226" spans="101:101">
      <c r="CW706226" s="2195"/>
    </row>
    <row r="706250" spans="101:101">
      <c r="CW706250" s="2210"/>
    </row>
    <row r="706251" spans="101:101">
      <c r="CW706251" s="2195"/>
    </row>
    <row r="706275" spans="101:101">
      <c r="CW706275" s="2210"/>
    </row>
    <row r="706276" spans="101:101">
      <c r="CW706276" s="2195"/>
    </row>
    <row r="706300" spans="101:101">
      <c r="CW706300" s="2210"/>
    </row>
    <row r="706301" spans="101:101">
      <c r="CW706301" s="2195"/>
    </row>
    <row r="706325" spans="101:101">
      <c r="CW706325" s="2210"/>
    </row>
    <row r="706326" spans="101:101">
      <c r="CW706326" s="2195"/>
    </row>
    <row r="706350" spans="101:101">
      <c r="CW706350" s="2210"/>
    </row>
    <row r="706351" spans="101:101">
      <c r="CW706351" s="2195"/>
    </row>
    <row r="706375" spans="101:101">
      <c r="CW706375" s="2210"/>
    </row>
    <row r="706376" spans="101:101">
      <c r="CW706376" s="2195"/>
    </row>
    <row r="706400" spans="101:101">
      <c r="CW706400" s="2210"/>
    </row>
    <row r="706401" spans="101:101">
      <c r="CW706401" s="2195"/>
    </row>
    <row r="706425" spans="101:101">
      <c r="CW706425" s="2210"/>
    </row>
    <row r="706426" spans="101:101">
      <c r="CW706426" s="2195"/>
    </row>
    <row r="706450" spans="101:101">
      <c r="CW706450" s="2210"/>
    </row>
    <row r="706451" spans="101:101">
      <c r="CW706451" s="2195"/>
    </row>
    <row r="706475" spans="101:101">
      <c r="CW706475" s="2210"/>
    </row>
    <row r="706476" spans="101:101">
      <c r="CW706476" s="2195"/>
    </row>
    <row r="706500" spans="101:101">
      <c r="CW706500" s="2210"/>
    </row>
    <row r="706501" spans="101:101">
      <c r="CW706501" s="2195"/>
    </row>
    <row r="706525" spans="101:101">
      <c r="CW706525" s="2210"/>
    </row>
    <row r="706526" spans="101:101">
      <c r="CW706526" s="2195"/>
    </row>
    <row r="706550" spans="101:101">
      <c r="CW706550" s="2210"/>
    </row>
    <row r="706551" spans="101:101">
      <c r="CW706551" s="2195"/>
    </row>
    <row r="706575" spans="101:101">
      <c r="CW706575" s="2210"/>
    </row>
    <row r="706576" spans="101:101">
      <c r="CW706576" s="2195"/>
    </row>
    <row r="706600" spans="101:101">
      <c r="CW706600" s="2210"/>
    </row>
    <row r="706601" spans="101:101">
      <c r="CW706601" s="2195"/>
    </row>
    <row r="706625" spans="101:101">
      <c r="CW706625" s="2210"/>
    </row>
    <row r="706626" spans="101:101">
      <c r="CW706626" s="2195"/>
    </row>
    <row r="706650" spans="101:101">
      <c r="CW706650" s="2210"/>
    </row>
    <row r="706651" spans="101:101">
      <c r="CW706651" s="2195"/>
    </row>
    <row r="706675" spans="101:101">
      <c r="CW706675" s="2210"/>
    </row>
    <row r="706676" spans="101:101">
      <c r="CW706676" s="2195"/>
    </row>
    <row r="706700" spans="101:101">
      <c r="CW706700" s="2210"/>
    </row>
    <row r="706701" spans="101:101">
      <c r="CW706701" s="2195"/>
    </row>
    <row r="706725" spans="101:101">
      <c r="CW706725" s="2210"/>
    </row>
    <row r="706726" spans="101:101">
      <c r="CW706726" s="2195"/>
    </row>
    <row r="706750" spans="101:101">
      <c r="CW706750" s="2210"/>
    </row>
    <row r="706751" spans="101:101">
      <c r="CW706751" s="2195"/>
    </row>
    <row r="706775" spans="101:101">
      <c r="CW706775" s="2210"/>
    </row>
    <row r="706776" spans="101:101">
      <c r="CW706776" s="2195"/>
    </row>
    <row r="706800" spans="101:101">
      <c r="CW706800" s="2210"/>
    </row>
    <row r="706801" spans="101:101">
      <c r="CW706801" s="2195"/>
    </row>
    <row r="706825" spans="101:101">
      <c r="CW706825" s="2210"/>
    </row>
    <row r="706826" spans="101:101">
      <c r="CW706826" s="2195"/>
    </row>
    <row r="706850" spans="101:101">
      <c r="CW706850" s="2210"/>
    </row>
    <row r="706851" spans="101:101">
      <c r="CW706851" s="2195"/>
    </row>
    <row r="706875" spans="101:101">
      <c r="CW706875" s="2210"/>
    </row>
    <row r="706876" spans="101:101">
      <c r="CW706876" s="2195"/>
    </row>
    <row r="706900" spans="101:101">
      <c r="CW706900" s="2210"/>
    </row>
    <row r="706901" spans="101:101">
      <c r="CW706901" s="2195"/>
    </row>
    <row r="706925" spans="101:101">
      <c r="CW706925" s="2210"/>
    </row>
    <row r="706926" spans="101:101">
      <c r="CW706926" s="2195"/>
    </row>
    <row r="706950" spans="101:101">
      <c r="CW706950" s="2210"/>
    </row>
    <row r="706951" spans="101:101">
      <c r="CW706951" s="2195"/>
    </row>
    <row r="706975" spans="101:101">
      <c r="CW706975" s="2210"/>
    </row>
    <row r="706976" spans="101:101">
      <c r="CW706976" s="2195"/>
    </row>
    <row r="707000" spans="101:101">
      <c r="CW707000" s="2210"/>
    </row>
    <row r="707001" spans="101:101">
      <c r="CW707001" s="2195"/>
    </row>
    <row r="707025" spans="101:101">
      <c r="CW707025" s="2210"/>
    </row>
    <row r="707026" spans="101:101">
      <c r="CW707026" s="2195"/>
    </row>
    <row r="707050" spans="101:101">
      <c r="CW707050" s="2210"/>
    </row>
    <row r="707051" spans="101:101">
      <c r="CW707051" s="2195"/>
    </row>
    <row r="707075" spans="101:101">
      <c r="CW707075" s="2210"/>
    </row>
    <row r="707076" spans="101:101">
      <c r="CW707076" s="2195"/>
    </row>
    <row r="707100" spans="101:101">
      <c r="CW707100" s="2210"/>
    </row>
    <row r="707101" spans="101:101">
      <c r="CW707101" s="2195"/>
    </row>
    <row r="707125" spans="101:101">
      <c r="CW707125" s="2210"/>
    </row>
    <row r="707126" spans="101:101">
      <c r="CW707126" s="2195"/>
    </row>
    <row r="707150" spans="101:101">
      <c r="CW707150" s="2210"/>
    </row>
    <row r="707151" spans="101:101">
      <c r="CW707151" s="2195"/>
    </row>
    <row r="707175" spans="101:101">
      <c r="CW707175" s="2210"/>
    </row>
    <row r="707176" spans="101:101">
      <c r="CW707176" s="2195"/>
    </row>
    <row r="707200" spans="101:101">
      <c r="CW707200" s="2210"/>
    </row>
    <row r="707201" spans="101:101">
      <c r="CW707201" s="2195"/>
    </row>
    <row r="707225" spans="101:101">
      <c r="CW707225" s="2210"/>
    </row>
    <row r="707226" spans="101:101">
      <c r="CW707226" s="2195"/>
    </row>
    <row r="707250" spans="101:101">
      <c r="CW707250" s="2210"/>
    </row>
    <row r="707251" spans="101:101">
      <c r="CW707251" s="2195"/>
    </row>
    <row r="707275" spans="101:101">
      <c r="CW707275" s="2210"/>
    </row>
    <row r="707276" spans="101:101">
      <c r="CW707276" s="2195"/>
    </row>
    <row r="707300" spans="101:101">
      <c r="CW707300" s="2210"/>
    </row>
    <row r="707301" spans="101:101">
      <c r="CW707301" s="2195"/>
    </row>
    <row r="707325" spans="101:101">
      <c r="CW707325" s="2210"/>
    </row>
    <row r="707326" spans="101:101">
      <c r="CW707326" s="2195"/>
    </row>
    <row r="707350" spans="101:101">
      <c r="CW707350" s="2210"/>
    </row>
    <row r="707351" spans="101:101">
      <c r="CW707351" s="2195"/>
    </row>
    <row r="707375" spans="101:101">
      <c r="CW707375" s="2210"/>
    </row>
    <row r="707376" spans="101:101">
      <c r="CW707376" s="2195"/>
    </row>
    <row r="707400" spans="101:101">
      <c r="CW707400" s="2210"/>
    </row>
    <row r="707401" spans="101:101">
      <c r="CW707401" s="2195"/>
    </row>
    <row r="707425" spans="101:101">
      <c r="CW707425" s="2210"/>
    </row>
    <row r="707426" spans="101:101">
      <c r="CW707426" s="2195"/>
    </row>
    <row r="707450" spans="101:101">
      <c r="CW707450" s="2210"/>
    </row>
    <row r="707451" spans="101:101">
      <c r="CW707451" s="2195"/>
    </row>
    <row r="707475" spans="101:101">
      <c r="CW707475" s="2210"/>
    </row>
    <row r="707476" spans="101:101">
      <c r="CW707476" s="2195"/>
    </row>
    <row r="707500" spans="101:101">
      <c r="CW707500" s="2210"/>
    </row>
    <row r="707501" spans="101:101">
      <c r="CW707501" s="2195"/>
    </row>
    <row r="707525" spans="101:101">
      <c r="CW707525" s="2210"/>
    </row>
    <row r="707526" spans="101:101">
      <c r="CW707526" s="2195"/>
    </row>
    <row r="707550" spans="101:101">
      <c r="CW707550" s="2210"/>
    </row>
    <row r="707551" spans="101:101">
      <c r="CW707551" s="2195"/>
    </row>
    <row r="707575" spans="101:101">
      <c r="CW707575" s="2210"/>
    </row>
    <row r="707576" spans="101:101">
      <c r="CW707576" s="2195"/>
    </row>
    <row r="707600" spans="101:101">
      <c r="CW707600" s="2210"/>
    </row>
    <row r="707601" spans="101:101">
      <c r="CW707601" s="2195"/>
    </row>
    <row r="707625" spans="101:101">
      <c r="CW707625" s="2210"/>
    </row>
    <row r="707626" spans="101:101">
      <c r="CW707626" s="2195"/>
    </row>
    <row r="707650" spans="101:101">
      <c r="CW707650" s="2210"/>
    </row>
    <row r="707651" spans="101:101">
      <c r="CW707651" s="2195"/>
    </row>
    <row r="707675" spans="101:101">
      <c r="CW707675" s="2210"/>
    </row>
    <row r="707676" spans="101:101">
      <c r="CW707676" s="2195"/>
    </row>
    <row r="707700" spans="101:101">
      <c r="CW707700" s="2210"/>
    </row>
    <row r="707701" spans="101:101">
      <c r="CW707701" s="2195"/>
    </row>
    <row r="707725" spans="101:101">
      <c r="CW707725" s="2210"/>
    </row>
    <row r="707726" spans="101:101">
      <c r="CW707726" s="2195"/>
    </row>
    <row r="707750" spans="101:101">
      <c r="CW707750" s="2210"/>
    </row>
    <row r="707751" spans="101:101">
      <c r="CW707751" s="2195"/>
    </row>
    <row r="707775" spans="101:101">
      <c r="CW707775" s="2210"/>
    </row>
    <row r="707776" spans="101:101">
      <c r="CW707776" s="2195"/>
    </row>
    <row r="707800" spans="101:101">
      <c r="CW707800" s="2210"/>
    </row>
    <row r="707801" spans="101:101">
      <c r="CW707801" s="2195"/>
    </row>
    <row r="707825" spans="101:101">
      <c r="CW707825" s="2210"/>
    </row>
    <row r="707826" spans="101:101">
      <c r="CW707826" s="2195"/>
    </row>
    <row r="707850" spans="101:101">
      <c r="CW707850" s="2210"/>
    </row>
    <row r="707851" spans="101:101">
      <c r="CW707851" s="2195"/>
    </row>
    <row r="707875" spans="101:101">
      <c r="CW707875" s="2210"/>
    </row>
    <row r="707876" spans="101:101">
      <c r="CW707876" s="2195"/>
    </row>
    <row r="707900" spans="101:101">
      <c r="CW707900" s="2210"/>
    </row>
    <row r="707901" spans="101:101">
      <c r="CW707901" s="2195"/>
    </row>
    <row r="707925" spans="101:101">
      <c r="CW707925" s="2210"/>
    </row>
    <row r="707926" spans="101:101">
      <c r="CW707926" s="2195"/>
    </row>
    <row r="707950" spans="101:101">
      <c r="CW707950" s="2210"/>
    </row>
    <row r="707951" spans="101:101">
      <c r="CW707951" s="2195"/>
    </row>
    <row r="707975" spans="101:101">
      <c r="CW707975" s="2210"/>
    </row>
    <row r="707976" spans="101:101">
      <c r="CW707976" s="2195"/>
    </row>
    <row r="708000" spans="101:101">
      <c r="CW708000" s="2210"/>
    </row>
    <row r="708001" spans="101:101">
      <c r="CW708001" s="2195"/>
    </row>
    <row r="708025" spans="101:101">
      <c r="CW708025" s="2210"/>
    </row>
    <row r="708026" spans="101:101">
      <c r="CW708026" s="2195"/>
    </row>
    <row r="708050" spans="101:101">
      <c r="CW708050" s="2210"/>
    </row>
    <row r="708051" spans="101:101">
      <c r="CW708051" s="2195"/>
    </row>
    <row r="708075" spans="101:101">
      <c r="CW708075" s="2210"/>
    </row>
    <row r="708076" spans="101:101">
      <c r="CW708076" s="2195"/>
    </row>
    <row r="708100" spans="101:101">
      <c r="CW708100" s="2210"/>
    </row>
    <row r="708101" spans="101:101">
      <c r="CW708101" s="2195"/>
    </row>
    <row r="708125" spans="101:101">
      <c r="CW708125" s="2210"/>
    </row>
    <row r="708126" spans="101:101">
      <c r="CW708126" s="2195"/>
    </row>
    <row r="708150" spans="101:101">
      <c r="CW708150" s="2210"/>
    </row>
    <row r="708151" spans="101:101">
      <c r="CW708151" s="2195"/>
    </row>
    <row r="708175" spans="101:101">
      <c r="CW708175" s="2210"/>
    </row>
    <row r="708176" spans="101:101">
      <c r="CW708176" s="2195"/>
    </row>
    <row r="708200" spans="101:101">
      <c r="CW708200" s="2210"/>
    </row>
    <row r="708201" spans="101:101">
      <c r="CW708201" s="2195"/>
    </row>
    <row r="708225" spans="101:101">
      <c r="CW708225" s="2210"/>
    </row>
    <row r="708226" spans="101:101">
      <c r="CW708226" s="2195"/>
    </row>
    <row r="708250" spans="101:101">
      <c r="CW708250" s="2210"/>
    </row>
    <row r="708251" spans="101:101">
      <c r="CW708251" s="2195"/>
    </row>
    <row r="708275" spans="101:101">
      <c r="CW708275" s="2210"/>
    </row>
    <row r="708276" spans="101:101">
      <c r="CW708276" s="2195"/>
    </row>
    <row r="708300" spans="101:101">
      <c r="CW708300" s="2210"/>
    </row>
    <row r="708301" spans="101:101">
      <c r="CW708301" s="2195"/>
    </row>
    <row r="708325" spans="101:101">
      <c r="CW708325" s="2210"/>
    </row>
    <row r="708326" spans="101:101">
      <c r="CW708326" s="2195"/>
    </row>
    <row r="708350" spans="101:101">
      <c r="CW708350" s="2210"/>
    </row>
    <row r="708351" spans="101:101">
      <c r="CW708351" s="2195"/>
    </row>
    <row r="708375" spans="101:101">
      <c r="CW708375" s="2210"/>
    </row>
    <row r="708376" spans="101:101">
      <c r="CW708376" s="2195"/>
    </row>
    <row r="708400" spans="101:101">
      <c r="CW708400" s="2210"/>
    </row>
    <row r="708401" spans="101:101">
      <c r="CW708401" s="2195"/>
    </row>
    <row r="708425" spans="101:101">
      <c r="CW708425" s="2210"/>
    </row>
    <row r="708426" spans="101:101">
      <c r="CW708426" s="2195"/>
    </row>
    <row r="708450" spans="101:101">
      <c r="CW708450" s="2210"/>
    </row>
    <row r="708451" spans="101:101">
      <c r="CW708451" s="2195"/>
    </row>
    <row r="708475" spans="101:101">
      <c r="CW708475" s="2210"/>
    </row>
    <row r="708476" spans="101:101">
      <c r="CW708476" s="2195"/>
    </row>
    <row r="708500" spans="101:101">
      <c r="CW708500" s="2210"/>
    </row>
    <row r="708501" spans="101:101">
      <c r="CW708501" s="2195"/>
    </row>
    <row r="708525" spans="101:101">
      <c r="CW708525" s="2210"/>
    </row>
    <row r="708526" spans="101:101">
      <c r="CW708526" s="2195"/>
    </row>
    <row r="708550" spans="101:101">
      <c r="CW708550" s="2210"/>
    </row>
    <row r="708551" spans="101:101">
      <c r="CW708551" s="2195"/>
    </row>
    <row r="708575" spans="101:101">
      <c r="CW708575" s="2210"/>
    </row>
    <row r="708576" spans="101:101">
      <c r="CW708576" s="2195"/>
    </row>
    <row r="708600" spans="101:101">
      <c r="CW708600" s="2210"/>
    </row>
    <row r="708601" spans="101:101">
      <c r="CW708601" s="2195"/>
    </row>
    <row r="708625" spans="101:101">
      <c r="CW708625" s="2210"/>
    </row>
    <row r="708626" spans="101:101">
      <c r="CW708626" s="2195"/>
    </row>
    <row r="708650" spans="101:101">
      <c r="CW708650" s="2210"/>
    </row>
    <row r="708651" spans="101:101">
      <c r="CW708651" s="2195"/>
    </row>
    <row r="708675" spans="101:101">
      <c r="CW708675" s="2210"/>
    </row>
    <row r="708676" spans="101:101">
      <c r="CW708676" s="2195"/>
    </row>
    <row r="708700" spans="101:101">
      <c r="CW708700" s="2210"/>
    </row>
    <row r="708701" spans="101:101">
      <c r="CW708701" s="2195"/>
    </row>
    <row r="708725" spans="101:101">
      <c r="CW708725" s="2210"/>
    </row>
    <row r="708726" spans="101:101">
      <c r="CW708726" s="2195"/>
    </row>
    <row r="708750" spans="101:101">
      <c r="CW708750" s="2210"/>
    </row>
    <row r="708751" spans="101:101">
      <c r="CW708751" s="2195"/>
    </row>
    <row r="708775" spans="101:101">
      <c r="CW708775" s="2210"/>
    </row>
    <row r="708776" spans="101:101">
      <c r="CW708776" s="2195"/>
    </row>
    <row r="708800" spans="101:101">
      <c r="CW708800" s="2210"/>
    </row>
    <row r="708801" spans="101:101">
      <c r="CW708801" s="2195"/>
    </row>
    <row r="708825" spans="101:101">
      <c r="CW708825" s="2210"/>
    </row>
    <row r="708826" spans="101:101">
      <c r="CW708826" s="2195"/>
    </row>
    <row r="708850" spans="101:101">
      <c r="CW708850" s="2210"/>
    </row>
    <row r="708851" spans="101:101">
      <c r="CW708851" s="2195"/>
    </row>
    <row r="708875" spans="101:101">
      <c r="CW708875" s="2210"/>
    </row>
    <row r="708876" spans="101:101">
      <c r="CW708876" s="2195"/>
    </row>
    <row r="708900" spans="101:101">
      <c r="CW708900" s="2210"/>
    </row>
    <row r="708901" spans="101:101">
      <c r="CW708901" s="2195"/>
    </row>
    <row r="708925" spans="101:101">
      <c r="CW708925" s="2210"/>
    </row>
    <row r="708926" spans="101:101">
      <c r="CW708926" s="2195"/>
    </row>
    <row r="708950" spans="101:101">
      <c r="CW708950" s="2210"/>
    </row>
    <row r="708951" spans="101:101">
      <c r="CW708951" s="2195"/>
    </row>
    <row r="708975" spans="101:101">
      <c r="CW708975" s="2210"/>
    </row>
    <row r="708976" spans="101:101">
      <c r="CW708976" s="2195"/>
    </row>
    <row r="709000" spans="101:101">
      <c r="CW709000" s="2210"/>
    </row>
    <row r="709001" spans="101:101">
      <c r="CW709001" s="2195"/>
    </row>
    <row r="709025" spans="101:101">
      <c r="CW709025" s="2210"/>
    </row>
    <row r="709026" spans="101:101">
      <c r="CW709026" s="2195"/>
    </row>
    <row r="709050" spans="101:101">
      <c r="CW709050" s="2210"/>
    </row>
    <row r="709051" spans="101:101">
      <c r="CW709051" s="2195"/>
    </row>
    <row r="709075" spans="101:101">
      <c r="CW709075" s="2210"/>
    </row>
    <row r="709076" spans="101:101">
      <c r="CW709076" s="2195"/>
    </row>
    <row r="709100" spans="101:101">
      <c r="CW709100" s="2210"/>
    </row>
    <row r="709101" spans="101:101">
      <c r="CW709101" s="2195"/>
    </row>
    <row r="709125" spans="101:101">
      <c r="CW709125" s="2210"/>
    </row>
    <row r="709126" spans="101:101">
      <c r="CW709126" s="2195"/>
    </row>
    <row r="709150" spans="101:101">
      <c r="CW709150" s="2210"/>
    </row>
    <row r="709151" spans="101:101">
      <c r="CW709151" s="2195"/>
    </row>
    <row r="709175" spans="101:101">
      <c r="CW709175" s="2210"/>
    </row>
    <row r="709176" spans="101:101">
      <c r="CW709176" s="2195"/>
    </row>
    <row r="709200" spans="101:101">
      <c r="CW709200" s="2210"/>
    </row>
    <row r="709201" spans="101:101">
      <c r="CW709201" s="2195"/>
    </row>
    <row r="709225" spans="101:101">
      <c r="CW709225" s="2210"/>
    </row>
    <row r="709226" spans="101:101">
      <c r="CW709226" s="2195"/>
    </row>
    <row r="709250" spans="101:101">
      <c r="CW709250" s="2210"/>
    </row>
    <row r="709251" spans="101:101">
      <c r="CW709251" s="2195"/>
    </row>
    <row r="709275" spans="101:101">
      <c r="CW709275" s="2210"/>
    </row>
    <row r="709276" spans="101:101">
      <c r="CW709276" s="2195"/>
    </row>
    <row r="709300" spans="101:101">
      <c r="CW709300" s="2210"/>
    </row>
    <row r="709301" spans="101:101">
      <c r="CW709301" s="2195"/>
    </row>
    <row r="709325" spans="101:101">
      <c r="CW709325" s="2210"/>
    </row>
    <row r="709326" spans="101:101">
      <c r="CW709326" s="2195"/>
    </row>
    <row r="709350" spans="101:101">
      <c r="CW709350" s="2210"/>
    </row>
    <row r="709351" spans="101:101">
      <c r="CW709351" s="2195"/>
    </row>
    <row r="709375" spans="101:101">
      <c r="CW709375" s="2210"/>
    </row>
    <row r="709376" spans="101:101">
      <c r="CW709376" s="2195"/>
    </row>
    <row r="709400" spans="101:101">
      <c r="CW709400" s="2210"/>
    </row>
    <row r="709401" spans="101:101">
      <c r="CW709401" s="2195"/>
    </row>
    <row r="709425" spans="101:101">
      <c r="CW709425" s="2210"/>
    </row>
    <row r="709426" spans="101:101">
      <c r="CW709426" s="2195"/>
    </row>
    <row r="709450" spans="101:101">
      <c r="CW709450" s="2210"/>
    </row>
    <row r="709451" spans="101:101">
      <c r="CW709451" s="2195"/>
    </row>
    <row r="709475" spans="101:101">
      <c r="CW709475" s="2210"/>
    </row>
    <row r="709476" spans="101:101">
      <c r="CW709476" s="2195"/>
    </row>
    <row r="709500" spans="101:101">
      <c r="CW709500" s="2210"/>
    </row>
    <row r="709501" spans="101:101">
      <c r="CW709501" s="2195"/>
    </row>
    <row r="709525" spans="101:101">
      <c r="CW709525" s="2210"/>
    </row>
    <row r="709526" spans="101:101">
      <c r="CW709526" s="2195"/>
    </row>
    <row r="709550" spans="101:101">
      <c r="CW709550" s="2210"/>
    </row>
    <row r="709551" spans="101:101">
      <c r="CW709551" s="2195"/>
    </row>
    <row r="709575" spans="101:101">
      <c r="CW709575" s="2210"/>
    </row>
    <row r="709576" spans="101:101">
      <c r="CW709576" s="2195"/>
    </row>
    <row r="709600" spans="101:101">
      <c r="CW709600" s="2210"/>
    </row>
    <row r="709601" spans="101:101">
      <c r="CW709601" s="2195"/>
    </row>
    <row r="709625" spans="101:101">
      <c r="CW709625" s="2210"/>
    </row>
    <row r="709626" spans="101:101">
      <c r="CW709626" s="2195"/>
    </row>
    <row r="709650" spans="101:101">
      <c r="CW709650" s="2210"/>
    </row>
    <row r="709651" spans="101:101">
      <c r="CW709651" s="2195"/>
    </row>
    <row r="709675" spans="101:101">
      <c r="CW709675" s="2210"/>
    </row>
    <row r="709676" spans="101:101">
      <c r="CW709676" s="2195"/>
    </row>
    <row r="709700" spans="101:101">
      <c r="CW709700" s="2210"/>
    </row>
    <row r="709701" spans="101:101">
      <c r="CW709701" s="2195"/>
    </row>
    <row r="709725" spans="101:101">
      <c r="CW709725" s="2210"/>
    </row>
    <row r="709726" spans="101:101">
      <c r="CW709726" s="2195"/>
    </row>
    <row r="709750" spans="101:101">
      <c r="CW709750" s="2210"/>
    </row>
    <row r="709751" spans="101:101">
      <c r="CW709751" s="2195"/>
    </row>
    <row r="709775" spans="101:101">
      <c r="CW709775" s="2210"/>
    </row>
    <row r="709776" spans="101:101">
      <c r="CW709776" s="2195"/>
    </row>
    <row r="709800" spans="101:101">
      <c r="CW709800" s="2210"/>
    </row>
    <row r="709801" spans="101:101">
      <c r="CW709801" s="2195"/>
    </row>
    <row r="709825" spans="101:101">
      <c r="CW709825" s="2210"/>
    </row>
    <row r="709826" spans="101:101">
      <c r="CW709826" s="2195"/>
    </row>
    <row r="709850" spans="101:101">
      <c r="CW709850" s="2210"/>
    </row>
    <row r="709851" spans="101:101">
      <c r="CW709851" s="2195"/>
    </row>
    <row r="709875" spans="101:101">
      <c r="CW709875" s="2210"/>
    </row>
    <row r="709876" spans="101:101">
      <c r="CW709876" s="2195"/>
    </row>
    <row r="709900" spans="101:101">
      <c r="CW709900" s="2210"/>
    </row>
    <row r="709901" spans="101:101">
      <c r="CW709901" s="2195"/>
    </row>
    <row r="709925" spans="101:101">
      <c r="CW709925" s="2210"/>
    </row>
    <row r="709926" spans="101:101">
      <c r="CW709926" s="2195"/>
    </row>
    <row r="709950" spans="101:101">
      <c r="CW709950" s="2210"/>
    </row>
    <row r="709951" spans="101:101">
      <c r="CW709951" s="2195"/>
    </row>
    <row r="709975" spans="101:101">
      <c r="CW709975" s="2210"/>
    </row>
    <row r="709976" spans="101:101">
      <c r="CW709976" s="2195"/>
    </row>
    <row r="710000" spans="101:101">
      <c r="CW710000" s="2210"/>
    </row>
    <row r="710001" spans="101:101">
      <c r="CW710001" s="2195"/>
    </row>
    <row r="710025" spans="101:101">
      <c r="CW710025" s="2210"/>
    </row>
    <row r="710026" spans="101:101">
      <c r="CW710026" s="2195"/>
    </row>
    <row r="710050" spans="101:101">
      <c r="CW710050" s="2210"/>
    </row>
    <row r="710051" spans="101:101">
      <c r="CW710051" s="2195"/>
    </row>
    <row r="710075" spans="101:101">
      <c r="CW710075" s="2210"/>
    </row>
    <row r="710076" spans="101:101">
      <c r="CW710076" s="2195"/>
    </row>
    <row r="710100" spans="101:101">
      <c r="CW710100" s="2210"/>
    </row>
    <row r="710101" spans="101:101">
      <c r="CW710101" s="2195"/>
    </row>
    <row r="710125" spans="101:101">
      <c r="CW710125" s="2210"/>
    </row>
    <row r="710126" spans="101:101">
      <c r="CW710126" s="2195"/>
    </row>
    <row r="710150" spans="101:101">
      <c r="CW710150" s="2210"/>
    </row>
    <row r="710151" spans="101:101">
      <c r="CW710151" s="2195"/>
    </row>
    <row r="710175" spans="101:101">
      <c r="CW710175" s="2210"/>
    </row>
    <row r="710176" spans="101:101">
      <c r="CW710176" s="2195"/>
    </row>
    <row r="710200" spans="101:101">
      <c r="CW710200" s="2210"/>
    </row>
    <row r="710201" spans="101:101">
      <c r="CW710201" s="2195"/>
    </row>
    <row r="710225" spans="101:101">
      <c r="CW710225" s="2210"/>
    </row>
    <row r="710226" spans="101:101">
      <c r="CW710226" s="2195"/>
    </row>
    <row r="710250" spans="101:101">
      <c r="CW710250" s="2210"/>
    </row>
    <row r="710251" spans="101:101">
      <c r="CW710251" s="2195"/>
    </row>
    <row r="710275" spans="101:101">
      <c r="CW710275" s="2210"/>
    </row>
    <row r="710276" spans="101:101">
      <c r="CW710276" s="2195"/>
    </row>
    <row r="710300" spans="101:101">
      <c r="CW710300" s="2210"/>
    </row>
    <row r="710301" spans="101:101">
      <c r="CW710301" s="2195"/>
    </row>
    <row r="710325" spans="101:101">
      <c r="CW710325" s="2210"/>
    </row>
    <row r="710326" spans="101:101">
      <c r="CW710326" s="2195"/>
    </row>
    <row r="710350" spans="101:101">
      <c r="CW710350" s="2210"/>
    </row>
    <row r="710351" spans="101:101">
      <c r="CW710351" s="2195"/>
    </row>
    <row r="710375" spans="101:101">
      <c r="CW710375" s="2210"/>
    </row>
    <row r="710376" spans="101:101">
      <c r="CW710376" s="2195"/>
    </row>
    <row r="710400" spans="101:101">
      <c r="CW710400" s="2210"/>
    </row>
    <row r="710401" spans="101:101">
      <c r="CW710401" s="2195"/>
    </row>
    <row r="710425" spans="101:101">
      <c r="CW710425" s="2210"/>
    </row>
    <row r="710426" spans="101:101">
      <c r="CW710426" s="2195"/>
    </row>
    <row r="710450" spans="101:101">
      <c r="CW710450" s="2210"/>
    </row>
    <row r="710451" spans="101:101">
      <c r="CW710451" s="2195"/>
    </row>
    <row r="710475" spans="101:101">
      <c r="CW710475" s="2210"/>
    </row>
    <row r="710476" spans="101:101">
      <c r="CW710476" s="2195"/>
    </row>
    <row r="710500" spans="101:101">
      <c r="CW710500" s="2210"/>
    </row>
    <row r="710501" spans="101:101">
      <c r="CW710501" s="2195"/>
    </row>
    <row r="710525" spans="101:101">
      <c r="CW710525" s="2210"/>
    </row>
    <row r="710526" spans="101:101">
      <c r="CW710526" s="2195"/>
    </row>
    <row r="710550" spans="101:101">
      <c r="CW710550" s="2210"/>
    </row>
    <row r="710551" spans="101:101">
      <c r="CW710551" s="2195"/>
    </row>
    <row r="710575" spans="101:101">
      <c r="CW710575" s="2210"/>
    </row>
    <row r="710576" spans="101:101">
      <c r="CW710576" s="2195"/>
    </row>
    <row r="710600" spans="101:101">
      <c r="CW710600" s="2210"/>
    </row>
    <row r="710601" spans="101:101">
      <c r="CW710601" s="2195"/>
    </row>
    <row r="710625" spans="101:101">
      <c r="CW710625" s="2210"/>
    </row>
    <row r="710626" spans="101:101">
      <c r="CW710626" s="2195"/>
    </row>
    <row r="710650" spans="101:101">
      <c r="CW710650" s="2210"/>
    </row>
    <row r="710651" spans="101:101">
      <c r="CW710651" s="2195"/>
    </row>
    <row r="710675" spans="101:101">
      <c r="CW710675" s="2210"/>
    </row>
    <row r="710676" spans="101:101">
      <c r="CW710676" s="2195"/>
    </row>
    <row r="710700" spans="101:101">
      <c r="CW710700" s="2210"/>
    </row>
    <row r="710701" spans="101:101">
      <c r="CW710701" s="2195"/>
    </row>
    <row r="710725" spans="101:101">
      <c r="CW710725" s="2210"/>
    </row>
    <row r="710726" spans="101:101">
      <c r="CW710726" s="2195"/>
    </row>
    <row r="710750" spans="101:101">
      <c r="CW710750" s="2210"/>
    </row>
    <row r="710751" spans="101:101">
      <c r="CW710751" s="2195"/>
    </row>
    <row r="710775" spans="101:101">
      <c r="CW710775" s="2210"/>
    </row>
    <row r="710776" spans="101:101">
      <c r="CW710776" s="2195"/>
    </row>
    <row r="710800" spans="101:101">
      <c r="CW710800" s="2210"/>
    </row>
    <row r="710801" spans="101:101">
      <c r="CW710801" s="2195"/>
    </row>
    <row r="710825" spans="101:101">
      <c r="CW710825" s="2210"/>
    </row>
    <row r="710826" spans="101:101">
      <c r="CW710826" s="2195"/>
    </row>
    <row r="710850" spans="101:101">
      <c r="CW710850" s="2210"/>
    </row>
    <row r="710851" spans="101:101">
      <c r="CW710851" s="2195"/>
    </row>
    <row r="710875" spans="101:101">
      <c r="CW710875" s="2210"/>
    </row>
    <row r="710876" spans="101:101">
      <c r="CW710876" s="2195"/>
    </row>
    <row r="710900" spans="101:101">
      <c r="CW710900" s="2210"/>
    </row>
    <row r="710901" spans="101:101">
      <c r="CW710901" s="2195"/>
    </row>
    <row r="710925" spans="101:101">
      <c r="CW710925" s="2210"/>
    </row>
    <row r="710926" spans="101:101">
      <c r="CW710926" s="2195"/>
    </row>
    <row r="710950" spans="101:101">
      <c r="CW710950" s="2210"/>
    </row>
    <row r="710951" spans="101:101">
      <c r="CW710951" s="2195"/>
    </row>
    <row r="710975" spans="101:101">
      <c r="CW710975" s="2210"/>
    </row>
    <row r="710976" spans="101:101">
      <c r="CW710976" s="2195"/>
    </row>
    <row r="711000" spans="101:101">
      <c r="CW711000" s="2210"/>
    </row>
    <row r="711001" spans="101:101">
      <c r="CW711001" s="2195"/>
    </row>
    <row r="711025" spans="101:101">
      <c r="CW711025" s="2210"/>
    </row>
    <row r="711026" spans="101:101">
      <c r="CW711026" s="2195"/>
    </row>
    <row r="711050" spans="101:101">
      <c r="CW711050" s="2210"/>
    </row>
    <row r="711051" spans="101:101">
      <c r="CW711051" s="2195"/>
    </row>
    <row r="711075" spans="101:101">
      <c r="CW711075" s="2210"/>
    </row>
    <row r="711076" spans="101:101">
      <c r="CW711076" s="2195"/>
    </row>
    <row r="711100" spans="101:101">
      <c r="CW711100" s="2210"/>
    </row>
    <row r="711101" spans="101:101">
      <c r="CW711101" s="2195"/>
    </row>
    <row r="711125" spans="101:101">
      <c r="CW711125" s="2210"/>
    </row>
    <row r="711126" spans="101:101">
      <c r="CW711126" s="2195"/>
    </row>
    <row r="711150" spans="101:101">
      <c r="CW711150" s="2210"/>
    </row>
    <row r="711151" spans="101:101">
      <c r="CW711151" s="2195"/>
    </row>
    <row r="711175" spans="101:101">
      <c r="CW711175" s="2210"/>
    </row>
    <row r="711176" spans="101:101">
      <c r="CW711176" s="2195"/>
    </row>
    <row r="711200" spans="101:101">
      <c r="CW711200" s="2210"/>
    </row>
    <row r="711201" spans="101:101">
      <c r="CW711201" s="2195"/>
    </row>
    <row r="711225" spans="101:101">
      <c r="CW711225" s="2210"/>
    </row>
    <row r="711226" spans="101:101">
      <c r="CW711226" s="2195"/>
    </row>
    <row r="711250" spans="101:101">
      <c r="CW711250" s="2210"/>
    </row>
    <row r="711251" spans="101:101">
      <c r="CW711251" s="2195"/>
    </row>
    <row r="711275" spans="101:101">
      <c r="CW711275" s="2210"/>
    </row>
    <row r="711276" spans="101:101">
      <c r="CW711276" s="2195"/>
    </row>
    <row r="711300" spans="101:101">
      <c r="CW711300" s="2210"/>
    </row>
    <row r="711301" spans="101:101">
      <c r="CW711301" s="2195"/>
    </row>
    <row r="711325" spans="101:101">
      <c r="CW711325" s="2210"/>
    </row>
    <row r="711326" spans="101:101">
      <c r="CW711326" s="2195"/>
    </row>
    <row r="711350" spans="101:101">
      <c r="CW711350" s="2210"/>
    </row>
    <row r="711351" spans="101:101">
      <c r="CW711351" s="2195"/>
    </row>
    <row r="711375" spans="101:101">
      <c r="CW711375" s="2210"/>
    </row>
    <row r="711376" spans="101:101">
      <c r="CW711376" s="2195"/>
    </row>
    <row r="711400" spans="101:101">
      <c r="CW711400" s="2210"/>
    </row>
    <row r="711401" spans="101:101">
      <c r="CW711401" s="2195"/>
    </row>
    <row r="711425" spans="101:101">
      <c r="CW711425" s="2210"/>
    </row>
    <row r="711426" spans="101:101">
      <c r="CW711426" s="2195"/>
    </row>
    <row r="711450" spans="101:101">
      <c r="CW711450" s="2210"/>
    </row>
    <row r="711451" spans="101:101">
      <c r="CW711451" s="2195"/>
    </row>
    <row r="711475" spans="101:101">
      <c r="CW711475" s="2210"/>
    </row>
    <row r="711476" spans="101:101">
      <c r="CW711476" s="2195"/>
    </row>
    <row r="711500" spans="101:101">
      <c r="CW711500" s="2210"/>
    </row>
    <row r="711501" spans="101:101">
      <c r="CW711501" s="2195"/>
    </row>
    <row r="711525" spans="101:101">
      <c r="CW711525" s="2210"/>
    </row>
    <row r="711526" spans="101:101">
      <c r="CW711526" s="2195"/>
    </row>
    <row r="711550" spans="101:101">
      <c r="CW711550" s="2210"/>
    </row>
    <row r="711551" spans="101:101">
      <c r="CW711551" s="2195"/>
    </row>
    <row r="711575" spans="101:101">
      <c r="CW711575" s="2210"/>
    </row>
    <row r="711576" spans="101:101">
      <c r="CW711576" s="2195"/>
    </row>
    <row r="711600" spans="101:101">
      <c r="CW711600" s="2210"/>
    </row>
    <row r="711601" spans="101:101">
      <c r="CW711601" s="2195"/>
    </row>
    <row r="711625" spans="101:101">
      <c r="CW711625" s="2210"/>
    </row>
    <row r="711626" spans="101:101">
      <c r="CW711626" s="2195"/>
    </row>
    <row r="711650" spans="101:101">
      <c r="CW711650" s="2210"/>
    </row>
    <row r="711651" spans="101:101">
      <c r="CW711651" s="2195"/>
    </row>
    <row r="711675" spans="101:101">
      <c r="CW711675" s="2210"/>
    </row>
    <row r="711676" spans="101:101">
      <c r="CW711676" s="2195"/>
    </row>
    <row r="711700" spans="101:101">
      <c r="CW711700" s="2210"/>
    </row>
    <row r="711701" spans="101:101">
      <c r="CW711701" s="2195"/>
    </row>
    <row r="711725" spans="101:101">
      <c r="CW711725" s="2210"/>
    </row>
    <row r="711726" spans="101:101">
      <c r="CW711726" s="2195"/>
    </row>
    <row r="711750" spans="101:101">
      <c r="CW711750" s="2210"/>
    </row>
    <row r="711751" spans="101:101">
      <c r="CW711751" s="2195"/>
    </row>
    <row r="711775" spans="101:101">
      <c r="CW711775" s="2210"/>
    </row>
    <row r="711776" spans="101:101">
      <c r="CW711776" s="2195"/>
    </row>
    <row r="711800" spans="101:101">
      <c r="CW711800" s="2210"/>
    </row>
    <row r="711801" spans="101:101">
      <c r="CW711801" s="2195"/>
    </row>
    <row r="711825" spans="101:101">
      <c r="CW711825" s="2210"/>
    </row>
    <row r="711826" spans="101:101">
      <c r="CW711826" s="2195"/>
    </row>
    <row r="711850" spans="101:101">
      <c r="CW711850" s="2210"/>
    </row>
    <row r="711851" spans="101:101">
      <c r="CW711851" s="2195"/>
    </row>
    <row r="711875" spans="101:101">
      <c r="CW711875" s="2210"/>
    </row>
    <row r="711876" spans="101:101">
      <c r="CW711876" s="2195"/>
    </row>
    <row r="711900" spans="101:101">
      <c r="CW711900" s="2210"/>
    </row>
    <row r="711901" spans="101:101">
      <c r="CW711901" s="2195"/>
    </row>
    <row r="711925" spans="101:101">
      <c r="CW711925" s="2210"/>
    </row>
    <row r="711926" spans="101:101">
      <c r="CW711926" s="2195"/>
    </row>
    <row r="711950" spans="101:101">
      <c r="CW711950" s="2210"/>
    </row>
    <row r="711951" spans="101:101">
      <c r="CW711951" s="2195"/>
    </row>
    <row r="711975" spans="101:101">
      <c r="CW711975" s="2210"/>
    </row>
    <row r="711976" spans="101:101">
      <c r="CW711976" s="2195"/>
    </row>
    <row r="712000" spans="101:101">
      <c r="CW712000" s="2210"/>
    </row>
    <row r="712001" spans="101:101">
      <c r="CW712001" s="2195"/>
    </row>
    <row r="712025" spans="101:101">
      <c r="CW712025" s="2210"/>
    </row>
    <row r="712026" spans="101:101">
      <c r="CW712026" s="2195"/>
    </row>
    <row r="712050" spans="101:101">
      <c r="CW712050" s="2210"/>
    </row>
    <row r="712051" spans="101:101">
      <c r="CW712051" s="2195"/>
    </row>
    <row r="712075" spans="101:101">
      <c r="CW712075" s="2210"/>
    </row>
    <row r="712076" spans="101:101">
      <c r="CW712076" s="2195"/>
    </row>
    <row r="712100" spans="101:101">
      <c r="CW712100" s="2210"/>
    </row>
    <row r="712101" spans="101:101">
      <c r="CW712101" s="2195"/>
    </row>
    <row r="712125" spans="101:101">
      <c r="CW712125" s="2210"/>
    </row>
    <row r="712126" spans="101:101">
      <c r="CW712126" s="2195"/>
    </row>
    <row r="712150" spans="101:101">
      <c r="CW712150" s="2210"/>
    </row>
    <row r="712151" spans="101:101">
      <c r="CW712151" s="2195"/>
    </row>
    <row r="712175" spans="101:101">
      <c r="CW712175" s="2210"/>
    </row>
    <row r="712176" spans="101:101">
      <c r="CW712176" s="2195"/>
    </row>
    <row r="712200" spans="101:101">
      <c r="CW712200" s="2210"/>
    </row>
    <row r="712201" spans="101:101">
      <c r="CW712201" s="2195"/>
    </row>
    <row r="712225" spans="101:101">
      <c r="CW712225" s="2210"/>
    </row>
    <row r="712226" spans="101:101">
      <c r="CW712226" s="2195"/>
    </row>
    <row r="712250" spans="101:101">
      <c r="CW712250" s="2210"/>
    </row>
    <row r="712251" spans="101:101">
      <c r="CW712251" s="2195"/>
    </row>
    <row r="712275" spans="101:101">
      <c r="CW712275" s="2210"/>
    </row>
    <row r="712276" spans="101:101">
      <c r="CW712276" s="2195"/>
    </row>
    <row r="712300" spans="101:101">
      <c r="CW712300" s="2210"/>
    </row>
    <row r="712301" spans="101:101">
      <c r="CW712301" s="2195"/>
    </row>
    <row r="712325" spans="101:101">
      <c r="CW712325" s="2210"/>
    </row>
    <row r="712326" spans="101:101">
      <c r="CW712326" s="2195"/>
    </row>
    <row r="712350" spans="101:101">
      <c r="CW712350" s="2210"/>
    </row>
    <row r="712351" spans="101:101">
      <c r="CW712351" s="2195"/>
    </row>
    <row r="712375" spans="101:101">
      <c r="CW712375" s="2210"/>
    </row>
    <row r="712376" spans="101:101">
      <c r="CW712376" s="2195"/>
    </row>
    <row r="712400" spans="101:101">
      <c r="CW712400" s="2210"/>
    </row>
    <row r="712401" spans="101:101">
      <c r="CW712401" s="2195"/>
    </row>
    <row r="712425" spans="101:101">
      <c r="CW712425" s="2210"/>
    </row>
    <row r="712426" spans="101:101">
      <c r="CW712426" s="2195"/>
    </row>
    <row r="712450" spans="101:101">
      <c r="CW712450" s="2210"/>
    </row>
    <row r="712451" spans="101:101">
      <c r="CW712451" s="2195"/>
    </row>
    <row r="712475" spans="101:101">
      <c r="CW712475" s="2210"/>
    </row>
    <row r="712476" spans="101:101">
      <c r="CW712476" s="2195"/>
    </row>
    <row r="712500" spans="101:101">
      <c r="CW712500" s="2210"/>
    </row>
    <row r="712501" spans="101:101">
      <c r="CW712501" s="2195"/>
    </row>
    <row r="712525" spans="101:101">
      <c r="CW712525" s="2210"/>
    </row>
    <row r="712526" spans="101:101">
      <c r="CW712526" s="2195"/>
    </row>
    <row r="712550" spans="101:101">
      <c r="CW712550" s="2210"/>
    </row>
    <row r="712551" spans="101:101">
      <c r="CW712551" s="2195"/>
    </row>
    <row r="712575" spans="101:101">
      <c r="CW712575" s="2210"/>
    </row>
    <row r="712576" spans="101:101">
      <c r="CW712576" s="2195"/>
    </row>
    <row r="712600" spans="101:101">
      <c r="CW712600" s="2210"/>
    </row>
    <row r="712601" spans="101:101">
      <c r="CW712601" s="2195"/>
    </row>
    <row r="712625" spans="101:101">
      <c r="CW712625" s="2210"/>
    </row>
    <row r="712626" spans="101:101">
      <c r="CW712626" s="2195"/>
    </row>
    <row r="712650" spans="101:101">
      <c r="CW712650" s="2210"/>
    </row>
    <row r="712651" spans="101:101">
      <c r="CW712651" s="2195"/>
    </row>
    <row r="712675" spans="101:101">
      <c r="CW712675" s="2210"/>
    </row>
    <row r="712676" spans="101:101">
      <c r="CW712676" s="2195"/>
    </row>
    <row r="712700" spans="101:101">
      <c r="CW712700" s="2210"/>
    </row>
    <row r="712701" spans="101:101">
      <c r="CW712701" s="2195"/>
    </row>
    <row r="712725" spans="101:101">
      <c r="CW712725" s="2210"/>
    </row>
    <row r="712726" spans="101:101">
      <c r="CW712726" s="2195"/>
    </row>
    <row r="712750" spans="101:101">
      <c r="CW712750" s="2210"/>
    </row>
    <row r="712751" spans="101:101">
      <c r="CW712751" s="2195"/>
    </row>
    <row r="712775" spans="101:101">
      <c r="CW712775" s="2210"/>
    </row>
    <row r="712776" spans="101:101">
      <c r="CW712776" s="2195"/>
    </row>
    <row r="712800" spans="101:101">
      <c r="CW712800" s="2210"/>
    </row>
    <row r="712801" spans="101:101">
      <c r="CW712801" s="2195"/>
    </row>
    <row r="712825" spans="101:101">
      <c r="CW712825" s="2210"/>
    </row>
    <row r="712826" spans="101:101">
      <c r="CW712826" s="2195"/>
    </row>
    <row r="712850" spans="101:101">
      <c r="CW712850" s="2210"/>
    </row>
    <row r="712851" spans="101:101">
      <c r="CW712851" s="2195"/>
    </row>
    <row r="712875" spans="101:101">
      <c r="CW712875" s="2210"/>
    </row>
    <row r="712876" spans="101:101">
      <c r="CW712876" s="2195"/>
    </row>
    <row r="712900" spans="101:101">
      <c r="CW712900" s="2210"/>
    </row>
    <row r="712901" spans="101:101">
      <c r="CW712901" s="2195"/>
    </row>
    <row r="712925" spans="101:101">
      <c r="CW712925" s="2210"/>
    </row>
    <row r="712926" spans="101:101">
      <c r="CW712926" s="2195"/>
    </row>
    <row r="712950" spans="101:101">
      <c r="CW712950" s="2210"/>
    </row>
    <row r="712951" spans="101:101">
      <c r="CW712951" s="2195"/>
    </row>
    <row r="712975" spans="101:101">
      <c r="CW712975" s="2210"/>
    </row>
    <row r="712976" spans="101:101">
      <c r="CW712976" s="2195"/>
    </row>
    <row r="713000" spans="101:101">
      <c r="CW713000" s="2210"/>
    </row>
    <row r="713001" spans="101:101">
      <c r="CW713001" s="2195"/>
    </row>
    <row r="713025" spans="101:101">
      <c r="CW713025" s="2210"/>
    </row>
    <row r="713026" spans="101:101">
      <c r="CW713026" s="2195"/>
    </row>
    <row r="713050" spans="101:101">
      <c r="CW713050" s="2210"/>
    </row>
    <row r="713051" spans="101:101">
      <c r="CW713051" s="2195"/>
    </row>
    <row r="713075" spans="101:101">
      <c r="CW713075" s="2210"/>
    </row>
    <row r="713076" spans="101:101">
      <c r="CW713076" s="2195"/>
    </row>
    <row r="713100" spans="101:101">
      <c r="CW713100" s="2210"/>
    </row>
    <row r="713101" spans="101:101">
      <c r="CW713101" s="2195"/>
    </row>
    <row r="713125" spans="101:101">
      <c r="CW713125" s="2210"/>
    </row>
    <row r="713126" spans="101:101">
      <c r="CW713126" s="2195"/>
    </row>
    <row r="713150" spans="101:101">
      <c r="CW713150" s="2210"/>
    </row>
    <row r="713151" spans="101:101">
      <c r="CW713151" s="2195"/>
    </row>
    <row r="713175" spans="101:101">
      <c r="CW713175" s="2210"/>
    </row>
    <row r="713176" spans="101:101">
      <c r="CW713176" s="2195"/>
    </row>
    <row r="713200" spans="101:101">
      <c r="CW713200" s="2210"/>
    </row>
    <row r="713201" spans="101:101">
      <c r="CW713201" s="2195"/>
    </row>
    <row r="713225" spans="101:101">
      <c r="CW713225" s="2210"/>
    </row>
    <row r="713226" spans="101:101">
      <c r="CW713226" s="2195"/>
    </row>
    <row r="713250" spans="101:101">
      <c r="CW713250" s="2210"/>
    </row>
    <row r="713251" spans="101:101">
      <c r="CW713251" s="2195"/>
    </row>
    <row r="713275" spans="101:101">
      <c r="CW713275" s="2210"/>
    </row>
    <row r="713276" spans="101:101">
      <c r="CW713276" s="2195"/>
    </row>
    <row r="713300" spans="101:101">
      <c r="CW713300" s="2210"/>
    </row>
    <row r="713301" spans="101:101">
      <c r="CW713301" s="2195"/>
    </row>
    <row r="713325" spans="101:101">
      <c r="CW713325" s="2210"/>
    </row>
    <row r="713326" spans="101:101">
      <c r="CW713326" s="2195"/>
    </row>
    <row r="713350" spans="101:101">
      <c r="CW713350" s="2210"/>
    </row>
    <row r="713351" spans="101:101">
      <c r="CW713351" s="2195"/>
    </row>
    <row r="713375" spans="101:101">
      <c r="CW713375" s="2210"/>
    </row>
    <row r="713376" spans="101:101">
      <c r="CW713376" s="2195"/>
    </row>
    <row r="713400" spans="101:101">
      <c r="CW713400" s="2210"/>
    </row>
    <row r="713401" spans="101:101">
      <c r="CW713401" s="2195"/>
    </row>
    <row r="713425" spans="101:101">
      <c r="CW713425" s="2210"/>
    </row>
    <row r="713426" spans="101:101">
      <c r="CW713426" s="2195"/>
    </row>
    <row r="713450" spans="101:101">
      <c r="CW713450" s="2210"/>
    </row>
    <row r="713451" spans="101:101">
      <c r="CW713451" s="2195"/>
    </row>
    <row r="713475" spans="101:101">
      <c r="CW713475" s="2210"/>
    </row>
    <row r="713476" spans="101:101">
      <c r="CW713476" s="2195"/>
    </row>
    <row r="713500" spans="101:101">
      <c r="CW713500" s="2210"/>
    </row>
    <row r="713501" spans="101:101">
      <c r="CW713501" s="2195"/>
    </row>
    <row r="713525" spans="101:101">
      <c r="CW713525" s="2210"/>
    </row>
    <row r="713526" spans="101:101">
      <c r="CW713526" s="2195"/>
    </row>
    <row r="713550" spans="101:101">
      <c r="CW713550" s="2210"/>
    </row>
    <row r="713551" spans="101:101">
      <c r="CW713551" s="2195"/>
    </row>
    <row r="713575" spans="101:101">
      <c r="CW713575" s="2210"/>
    </row>
    <row r="713576" spans="101:101">
      <c r="CW713576" s="2195"/>
    </row>
    <row r="713600" spans="101:101">
      <c r="CW713600" s="2210"/>
    </row>
    <row r="713601" spans="101:101">
      <c r="CW713601" s="2195"/>
    </row>
    <row r="713625" spans="101:101">
      <c r="CW713625" s="2210"/>
    </row>
    <row r="713626" spans="101:101">
      <c r="CW713626" s="2195"/>
    </row>
    <row r="713650" spans="101:101">
      <c r="CW713650" s="2210"/>
    </row>
    <row r="713651" spans="101:101">
      <c r="CW713651" s="2195"/>
    </row>
    <row r="713675" spans="101:101">
      <c r="CW713675" s="2210"/>
    </row>
    <row r="713676" spans="101:101">
      <c r="CW713676" s="2195"/>
    </row>
    <row r="713700" spans="101:101">
      <c r="CW713700" s="2210"/>
    </row>
    <row r="713701" spans="101:101">
      <c r="CW713701" s="2195"/>
    </row>
    <row r="713725" spans="101:101">
      <c r="CW713725" s="2210"/>
    </row>
    <row r="713726" spans="101:101">
      <c r="CW713726" s="2195"/>
    </row>
    <row r="713750" spans="101:101">
      <c r="CW713750" s="2210"/>
    </row>
    <row r="713751" spans="101:101">
      <c r="CW713751" s="2195"/>
    </row>
    <row r="713775" spans="101:101">
      <c r="CW713775" s="2210"/>
    </row>
    <row r="713776" spans="101:101">
      <c r="CW713776" s="2195"/>
    </row>
    <row r="713800" spans="101:101">
      <c r="CW713800" s="2210"/>
    </row>
    <row r="713801" spans="101:101">
      <c r="CW713801" s="2195"/>
    </row>
    <row r="713825" spans="101:101">
      <c r="CW713825" s="2210"/>
    </row>
    <row r="713826" spans="101:101">
      <c r="CW713826" s="2195"/>
    </row>
    <row r="713850" spans="101:101">
      <c r="CW713850" s="2210"/>
    </row>
    <row r="713851" spans="101:101">
      <c r="CW713851" s="2195"/>
    </row>
    <row r="713875" spans="101:101">
      <c r="CW713875" s="2210"/>
    </row>
    <row r="713876" spans="101:101">
      <c r="CW713876" s="2195"/>
    </row>
    <row r="713900" spans="101:101">
      <c r="CW713900" s="2210"/>
    </row>
    <row r="713901" spans="101:101">
      <c r="CW713901" s="2195"/>
    </row>
    <row r="713925" spans="101:101">
      <c r="CW713925" s="2210"/>
    </row>
    <row r="713926" spans="101:101">
      <c r="CW713926" s="2195"/>
    </row>
    <row r="713950" spans="101:101">
      <c r="CW713950" s="2210"/>
    </row>
    <row r="713951" spans="101:101">
      <c r="CW713951" s="2195"/>
    </row>
    <row r="713975" spans="101:101">
      <c r="CW713975" s="2210"/>
    </row>
    <row r="713976" spans="101:101">
      <c r="CW713976" s="2195"/>
    </row>
    <row r="714000" spans="101:101">
      <c r="CW714000" s="2210"/>
    </row>
    <row r="714001" spans="101:101">
      <c r="CW714001" s="2195"/>
    </row>
    <row r="714025" spans="101:101">
      <c r="CW714025" s="2210"/>
    </row>
    <row r="714026" spans="101:101">
      <c r="CW714026" s="2195"/>
    </row>
    <row r="714050" spans="101:101">
      <c r="CW714050" s="2210"/>
    </row>
    <row r="714051" spans="101:101">
      <c r="CW714051" s="2195"/>
    </row>
    <row r="714075" spans="101:101">
      <c r="CW714075" s="2210"/>
    </row>
    <row r="714076" spans="101:101">
      <c r="CW714076" s="2195"/>
    </row>
    <row r="714100" spans="101:101">
      <c r="CW714100" s="2210"/>
    </row>
    <row r="714101" spans="101:101">
      <c r="CW714101" s="2195"/>
    </row>
    <row r="714125" spans="101:101">
      <c r="CW714125" s="2210"/>
    </row>
    <row r="714126" spans="101:101">
      <c r="CW714126" s="2195"/>
    </row>
    <row r="714150" spans="101:101">
      <c r="CW714150" s="2210"/>
    </row>
    <row r="714151" spans="101:101">
      <c r="CW714151" s="2195"/>
    </row>
    <row r="714175" spans="101:101">
      <c r="CW714175" s="2210"/>
    </row>
    <row r="714176" spans="101:101">
      <c r="CW714176" s="2195"/>
    </row>
    <row r="714200" spans="101:101">
      <c r="CW714200" s="2210"/>
    </row>
    <row r="714201" spans="101:101">
      <c r="CW714201" s="2195"/>
    </row>
    <row r="714225" spans="101:101">
      <c r="CW714225" s="2210"/>
    </row>
    <row r="714226" spans="101:101">
      <c r="CW714226" s="2195"/>
    </row>
    <row r="714250" spans="101:101">
      <c r="CW714250" s="2210"/>
    </row>
    <row r="714251" spans="101:101">
      <c r="CW714251" s="2195"/>
    </row>
    <row r="714275" spans="101:101">
      <c r="CW714275" s="2210"/>
    </row>
    <row r="714276" spans="101:101">
      <c r="CW714276" s="2195"/>
    </row>
    <row r="714300" spans="101:101">
      <c r="CW714300" s="2210"/>
    </row>
    <row r="714301" spans="101:101">
      <c r="CW714301" s="2195"/>
    </row>
    <row r="714325" spans="101:101">
      <c r="CW714325" s="2210"/>
    </row>
    <row r="714326" spans="101:101">
      <c r="CW714326" s="2195"/>
    </row>
    <row r="714350" spans="101:101">
      <c r="CW714350" s="2210"/>
    </row>
    <row r="714351" spans="101:101">
      <c r="CW714351" s="2195"/>
    </row>
    <row r="714375" spans="101:101">
      <c r="CW714375" s="2210"/>
    </row>
    <row r="714376" spans="101:101">
      <c r="CW714376" s="2195"/>
    </row>
    <row r="714400" spans="101:101">
      <c r="CW714400" s="2210"/>
    </row>
    <row r="714401" spans="101:101">
      <c r="CW714401" s="2195"/>
    </row>
    <row r="714425" spans="101:101">
      <c r="CW714425" s="2210"/>
    </row>
    <row r="714426" spans="101:101">
      <c r="CW714426" s="2195"/>
    </row>
    <row r="714450" spans="101:101">
      <c r="CW714450" s="2210"/>
    </row>
    <row r="714451" spans="101:101">
      <c r="CW714451" s="2195"/>
    </row>
    <row r="714475" spans="101:101">
      <c r="CW714475" s="2210"/>
    </row>
    <row r="714476" spans="101:101">
      <c r="CW714476" s="2195"/>
    </row>
    <row r="714500" spans="101:101">
      <c r="CW714500" s="2210"/>
    </row>
    <row r="714501" spans="101:101">
      <c r="CW714501" s="2195"/>
    </row>
    <row r="714525" spans="101:101">
      <c r="CW714525" s="2210"/>
    </row>
    <row r="714526" spans="101:101">
      <c r="CW714526" s="2195"/>
    </row>
    <row r="714550" spans="101:101">
      <c r="CW714550" s="2210"/>
    </row>
    <row r="714551" spans="101:101">
      <c r="CW714551" s="2195"/>
    </row>
    <row r="714575" spans="101:101">
      <c r="CW714575" s="2210"/>
    </row>
    <row r="714576" spans="101:101">
      <c r="CW714576" s="2195"/>
    </row>
    <row r="714600" spans="101:101">
      <c r="CW714600" s="2210"/>
    </row>
    <row r="714601" spans="101:101">
      <c r="CW714601" s="2195"/>
    </row>
    <row r="714625" spans="101:101">
      <c r="CW714625" s="2210"/>
    </row>
    <row r="714626" spans="101:101">
      <c r="CW714626" s="2195"/>
    </row>
    <row r="714650" spans="101:101">
      <c r="CW714650" s="2210"/>
    </row>
    <row r="714651" spans="101:101">
      <c r="CW714651" s="2195"/>
    </row>
    <row r="714675" spans="101:101">
      <c r="CW714675" s="2210"/>
    </row>
    <row r="714676" spans="101:101">
      <c r="CW714676" s="2195"/>
    </row>
    <row r="714700" spans="101:101">
      <c r="CW714700" s="2210"/>
    </row>
    <row r="714701" spans="101:101">
      <c r="CW714701" s="2195"/>
    </row>
    <row r="714725" spans="101:101">
      <c r="CW714725" s="2210"/>
    </row>
    <row r="714726" spans="101:101">
      <c r="CW714726" s="2195"/>
    </row>
    <row r="714750" spans="101:101">
      <c r="CW714750" s="2210"/>
    </row>
    <row r="714751" spans="101:101">
      <c r="CW714751" s="2195"/>
    </row>
    <row r="714775" spans="101:101">
      <c r="CW714775" s="2210"/>
    </row>
    <row r="714776" spans="101:101">
      <c r="CW714776" s="2195"/>
    </row>
    <row r="714800" spans="101:101">
      <c r="CW714800" s="2210"/>
    </row>
    <row r="714801" spans="101:101">
      <c r="CW714801" s="2195"/>
    </row>
    <row r="714825" spans="101:101">
      <c r="CW714825" s="2210"/>
    </row>
    <row r="714826" spans="101:101">
      <c r="CW714826" s="2195"/>
    </row>
    <row r="714850" spans="101:101">
      <c r="CW714850" s="2210"/>
    </row>
    <row r="714851" spans="101:101">
      <c r="CW714851" s="2195"/>
    </row>
    <row r="714875" spans="101:101">
      <c r="CW714875" s="2210"/>
    </row>
    <row r="714876" spans="101:101">
      <c r="CW714876" s="2195"/>
    </row>
    <row r="714900" spans="101:101">
      <c r="CW714900" s="2210"/>
    </row>
    <row r="714901" spans="101:101">
      <c r="CW714901" s="2195"/>
    </row>
    <row r="714925" spans="101:101">
      <c r="CW714925" s="2210"/>
    </row>
    <row r="714926" spans="101:101">
      <c r="CW714926" s="2195"/>
    </row>
    <row r="714950" spans="101:101">
      <c r="CW714950" s="2210"/>
    </row>
    <row r="714951" spans="101:101">
      <c r="CW714951" s="2195"/>
    </row>
    <row r="714975" spans="101:101">
      <c r="CW714975" s="2210"/>
    </row>
    <row r="714976" spans="101:101">
      <c r="CW714976" s="2195"/>
    </row>
    <row r="715000" spans="101:101">
      <c r="CW715000" s="2210"/>
    </row>
    <row r="715001" spans="101:101">
      <c r="CW715001" s="2195"/>
    </row>
    <row r="715025" spans="101:101">
      <c r="CW715025" s="2210"/>
    </row>
    <row r="715026" spans="101:101">
      <c r="CW715026" s="2195"/>
    </row>
    <row r="715050" spans="101:101">
      <c r="CW715050" s="2210"/>
    </row>
    <row r="715051" spans="101:101">
      <c r="CW715051" s="2195"/>
    </row>
    <row r="715075" spans="101:101">
      <c r="CW715075" s="2210"/>
    </row>
    <row r="715076" spans="101:101">
      <c r="CW715076" s="2195"/>
    </row>
    <row r="715100" spans="101:101">
      <c r="CW715100" s="2210"/>
    </row>
    <row r="715101" spans="101:101">
      <c r="CW715101" s="2195"/>
    </row>
    <row r="715125" spans="101:101">
      <c r="CW715125" s="2210"/>
    </row>
    <row r="715126" spans="101:101">
      <c r="CW715126" s="2195"/>
    </row>
    <row r="715150" spans="101:101">
      <c r="CW715150" s="2210"/>
    </row>
    <row r="715151" spans="101:101">
      <c r="CW715151" s="2195"/>
    </row>
    <row r="715175" spans="101:101">
      <c r="CW715175" s="2210"/>
    </row>
    <row r="715176" spans="101:101">
      <c r="CW715176" s="2195"/>
    </row>
    <row r="715200" spans="101:101">
      <c r="CW715200" s="2210"/>
    </row>
    <row r="715201" spans="101:101">
      <c r="CW715201" s="2195"/>
    </row>
    <row r="715225" spans="101:101">
      <c r="CW715225" s="2210"/>
    </row>
    <row r="715226" spans="101:101">
      <c r="CW715226" s="2195"/>
    </row>
    <row r="715250" spans="101:101">
      <c r="CW715250" s="2210"/>
    </row>
    <row r="715251" spans="101:101">
      <c r="CW715251" s="2195"/>
    </row>
    <row r="715275" spans="101:101">
      <c r="CW715275" s="2210"/>
    </row>
    <row r="715276" spans="101:101">
      <c r="CW715276" s="2195"/>
    </row>
    <row r="715300" spans="101:101">
      <c r="CW715300" s="2210"/>
    </row>
    <row r="715301" spans="101:101">
      <c r="CW715301" s="2195"/>
    </row>
    <row r="715325" spans="101:101">
      <c r="CW715325" s="2210"/>
    </row>
    <row r="715326" spans="101:101">
      <c r="CW715326" s="2195"/>
    </row>
    <row r="715350" spans="101:101">
      <c r="CW715350" s="2210"/>
    </row>
    <row r="715351" spans="101:101">
      <c r="CW715351" s="2195"/>
    </row>
    <row r="715375" spans="101:101">
      <c r="CW715375" s="2210"/>
    </row>
    <row r="715376" spans="101:101">
      <c r="CW715376" s="2195"/>
    </row>
    <row r="715400" spans="101:101">
      <c r="CW715400" s="2210"/>
    </row>
    <row r="715401" spans="101:101">
      <c r="CW715401" s="2195"/>
    </row>
    <row r="715425" spans="101:101">
      <c r="CW715425" s="2210"/>
    </row>
    <row r="715426" spans="101:101">
      <c r="CW715426" s="2195"/>
    </row>
    <row r="715450" spans="101:101">
      <c r="CW715450" s="2210"/>
    </row>
    <row r="715451" spans="101:101">
      <c r="CW715451" s="2195"/>
    </row>
    <row r="715475" spans="101:101">
      <c r="CW715475" s="2210"/>
    </row>
    <row r="715476" spans="101:101">
      <c r="CW715476" s="2195"/>
    </row>
    <row r="715500" spans="101:101">
      <c r="CW715500" s="2210"/>
    </row>
    <row r="715501" spans="101:101">
      <c r="CW715501" s="2195"/>
    </row>
    <row r="715525" spans="101:101">
      <c r="CW715525" s="2210"/>
    </row>
    <row r="715526" spans="101:101">
      <c r="CW715526" s="2195"/>
    </row>
    <row r="715550" spans="101:101">
      <c r="CW715550" s="2210"/>
    </row>
    <row r="715551" spans="101:101">
      <c r="CW715551" s="2195"/>
    </row>
    <row r="715575" spans="101:101">
      <c r="CW715575" s="2210"/>
    </row>
    <row r="715576" spans="101:101">
      <c r="CW715576" s="2195"/>
    </row>
    <row r="715600" spans="101:101">
      <c r="CW715600" s="2210"/>
    </row>
    <row r="715601" spans="101:101">
      <c r="CW715601" s="2195"/>
    </row>
    <row r="715625" spans="101:101">
      <c r="CW715625" s="2210"/>
    </row>
    <row r="715626" spans="101:101">
      <c r="CW715626" s="2195"/>
    </row>
    <row r="715650" spans="101:101">
      <c r="CW715650" s="2210"/>
    </row>
    <row r="715651" spans="101:101">
      <c r="CW715651" s="2195"/>
    </row>
    <row r="715675" spans="101:101">
      <c r="CW715675" s="2210"/>
    </row>
    <row r="715676" spans="101:101">
      <c r="CW715676" s="2195"/>
    </row>
    <row r="715700" spans="101:101">
      <c r="CW715700" s="2210"/>
    </row>
    <row r="715701" spans="101:101">
      <c r="CW715701" s="2195"/>
    </row>
    <row r="715725" spans="101:101">
      <c r="CW715725" s="2210"/>
    </row>
    <row r="715726" spans="101:101">
      <c r="CW715726" s="2195"/>
    </row>
    <row r="715750" spans="101:101">
      <c r="CW715750" s="2210"/>
    </row>
    <row r="715751" spans="101:101">
      <c r="CW715751" s="2195"/>
    </row>
    <row r="715775" spans="101:101">
      <c r="CW715775" s="2210"/>
    </row>
    <row r="715776" spans="101:101">
      <c r="CW715776" s="2195"/>
    </row>
    <row r="715800" spans="101:101">
      <c r="CW715800" s="2210"/>
    </row>
    <row r="715801" spans="101:101">
      <c r="CW715801" s="2195"/>
    </row>
    <row r="715825" spans="101:101">
      <c r="CW715825" s="2210"/>
    </row>
    <row r="715826" spans="101:101">
      <c r="CW715826" s="2195"/>
    </row>
    <row r="715850" spans="101:101">
      <c r="CW715850" s="2210"/>
    </row>
    <row r="715851" spans="101:101">
      <c r="CW715851" s="2195"/>
    </row>
    <row r="715875" spans="101:101">
      <c r="CW715875" s="2210"/>
    </row>
    <row r="715876" spans="101:101">
      <c r="CW715876" s="2195"/>
    </row>
    <row r="715900" spans="101:101">
      <c r="CW715900" s="2210"/>
    </row>
    <row r="715901" spans="101:101">
      <c r="CW715901" s="2195"/>
    </row>
    <row r="715925" spans="101:101">
      <c r="CW715925" s="2210"/>
    </row>
    <row r="715926" spans="101:101">
      <c r="CW715926" s="2195"/>
    </row>
    <row r="715950" spans="101:101">
      <c r="CW715950" s="2210"/>
    </row>
    <row r="715951" spans="101:101">
      <c r="CW715951" s="2195"/>
    </row>
    <row r="715975" spans="101:101">
      <c r="CW715975" s="2210"/>
    </row>
    <row r="715976" spans="101:101">
      <c r="CW715976" s="2195"/>
    </row>
    <row r="716000" spans="101:101">
      <c r="CW716000" s="2210"/>
    </row>
    <row r="716001" spans="101:101">
      <c r="CW716001" s="2195"/>
    </row>
    <row r="716025" spans="101:101">
      <c r="CW716025" s="2210"/>
    </row>
    <row r="716026" spans="101:101">
      <c r="CW716026" s="2195"/>
    </row>
    <row r="716050" spans="101:101">
      <c r="CW716050" s="2210"/>
    </row>
    <row r="716051" spans="101:101">
      <c r="CW716051" s="2195"/>
    </row>
    <row r="716075" spans="101:101">
      <c r="CW716075" s="2210"/>
    </row>
    <row r="716076" spans="101:101">
      <c r="CW716076" s="2195"/>
    </row>
    <row r="716100" spans="101:101">
      <c r="CW716100" s="2210"/>
    </row>
    <row r="716101" spans="101:101">
      <c r="CW716101" s="2195"/>
    </row>
    <row r="716125" spans="101:101">
      <c r="CW716125" s="2210"/>
    </row>
    <row r="716126" spans="101:101">
      <c r="CW716126" s="2195"/>
    </row>
    <row r="716150" spans="101:101">
      <c r="CW716150" s="2210"/>
    </row>
    <row r="716151" spans="101:101">
      <c r="CW716151" s="2195"/>
    </row>
    <row r="716175" spans="101:101">
      <c r="CW716175" s="2210"/>
    </row>
    <row r="716176" spans="101:101">
      <c r="CW716176" s="2195"/>
    </row>
    <row r="716200" spans="101:101">
      <c r="CW716200" s="2210"/>
    </row>
    <row r="716201" spans="101:101">
      <c r="CW716201" s="2195"/>
    </row>
    <row r="716225" spans="101:101">
      <c r="CW716225" s="2210"/>
    </row>
    <row r="716226" spans="101:101">
      <c r="CW716226" s="2195"/>
    </row>
    <row r="716250" spans="101:101">
      <c r="CW716250" s="2210"/>
    </row>
    <row r="716251" spans="101:101">
      <c r="CW716251" s="2195"/>
    </row>
    <row r="716275" spans="101:101">
      <c r="CW716275" s="2210"/>
    </row>
    <row r="716276" spans="101:101">
      <c r="CW716276" s="2195"/>
    </row>
    <row r="716300" spans="101:101">
      <c r="CW716300" s="2210"/>
    </row>
    <row r="716301" spans="101:101">
      <c r="CW716301" s="2195"/>
    </row>
    <row r="716325" spans="101:101">
      <c r="CW716325" s="2210"/>
    </row>
    <row r="716326" spans="101:101">
      <c r="CW716326" s="2195"/>
    </row>
    <row r="716350" spans="101:101">
      <c r="CW716350" s="2210"/>
    </row>
    <row r="716351" spans="101:101">
      <c r="CW716351" s="2195"/>
    </row>
    <row r="716375" spans="101:101">
      <c r="CW716375" s="2210"/>
    </row>
    <row r="716376" spans="101:101">
      <c r="CW716376" s="2195"/>
    </row>
    <row r="716400" spans="101:101">
      <c r="CW716400" s="2210"/>
    </row>
    <row r="716401" spans="101:101">
      <c r="CW716401" s="2195"/>
    </row>
    <row r="716425" spans="101:101">
      <c r="CW716425" s="2210"/>
    </row>
    <row r="716426" spans="101:101">
      <c r="CW716426" s="2195"/>
    </row>
    <row r="716450" spans="101:101">
      <c r="CW716450" s="2210"/>
    </row>
    <row r="716451" spans="101:101">
      <c r="CW716451" s="2195"/>
    </row>
    <row r="716475" spans="101:101">
      <c r="CW716475" s="2210"/>
    </row>
    <row r="716476" spans="101:101">
      <c r="CW716476" s="2195"/>
    </row>
    <row r="716500" spans="101:101">
      <c r="CW716500" s="2210"/>
    </row>
    <row r="716501" spans="101:101">
      <c r="CW716501" s="2195"/>
    </row>
    <row r="716525" spans="101:101">
      <c r="CW716525" s="2210"/>
    </row>
    <row r="716526" spans="101:101">
      <c r="CW716526" s="2195"/>
    </row>
    <row r="716550" spans="101:101">
      <c r="CW716550" s="2210"/>
    </row>
    <row r="716551" spans="101:101">
      <c r="CW716551" s="2195"/>
    </row>
    <row r="716575" spans="101:101">
      <c r="CW716575" s="2210"/>
    </row>
    <row r="716576" spans="101:101">
      <c r="CW716576" s="2195"/>
    </row>
    <row r="716600" spans="101:101">
      <c r="CW716600" s="2210"/>
    </row>
    <row r="716601" spans="101:101">
      <c r="CW716601" s="2195"/>
    </row>
    <row r="716625" spans="101:101">
      <c r="CW716625" s="2210"/>
    </row>
    <row r="716626" spans="101:101">
      <c r="CW716626" s="2195"/>
    </row>
    <row r="716650" spans="101:101">
      <c r="CW716650" s="2210"/>
    </row>
    <row r="716651" spans="101:101">
      <c r="CW716651" s="2195"/>
    </row>
    <row r="716675" spans="101:101">
      <c r="CW716675" s="2210"/>
    </row>
    <row r="716676" spans="101:101">
      <c r="CW716676" s="2195"/>
    </row>
    <row r="716700" spans="101:101">
      <c r="CW716700" s="2210"/>
    </row>
    <row r="716701" spans="101:101">
      <c r="CW716701" s="2195"/>
    </row>
    <row r="716725" spans="101:101">
      <c r="CW716725" s="2210"/>
    </row>
    <row r="716726" spans="101:101">
      <c r="CW716726" s="2195"/>
    </row>
    <row r="716750" spans="101:101">
      <c r="CW716750" s="2210"/>
    </row>
    <row r="716751" spans="101:101">
      <c r="CW716751" s="2195"/>
    </row>
    <row r="716775" spans="101:101">
      <c r="CW716775" s="2210"/>
    </row>
    <row r="716776" spans="101:101">
      <c r="CW716776" s="2195"/>
    </row>
    <row r="716800" spans="101:101">
      <c r="CW716800" s="2210"/>
    </row>
    <row r="716801" spans="101:101">
      <c r="CW716801" s="2195"/>
    </row>
    <row r="716825" spans="101:101">
      <c r="CW716825" s="2210"/>
    </row>
    <row r="716826" spans="101:101">
      <c r="CW716826" s="2195"/>
    </row>
    <row r="716850" spans="101:101">
      <c r="CW716850" s="2210"/>
    </row>
    <row r="716851" spans="101:101">
      <c r="CW716851" s="2195"/>
    </row>
    <row r="716875" spans="101:101">
      <c r="CW716875" s="2210"/>
    </row>
    <row r="716876" spans="101:101">
      <c r="CW716876" s="2195"/>
    </row>
    <row r="716900" spans="101:101">
      <c r="CW716900" s="2210"/>
    </row>
    <row r="716901" spans="101:101">
      <c r="CW716901" s="2195"/>
    </row>
    <row r="716925" spans="101:101">
      <c r="CW716925" s="2210"/>
    </row>
    <row r="716926" spans="101:101">
      <c r="CW716926" s="2195"/>
    </row>
    <row r="716950" spans="101:101">
      <c r="CW716950" s="2210"/>
    </row>
    <row r="716951" spans="101:101">
      <c r="CW716951" s="2195"/>
    </row>
    <row r="716975" spans="101:101">
      <c r="CW716975" s="2210"/>
    </row>
    <row r="716976" spans="101:101">
      <c r="CW716976" s="2195"/>
    </row>
    <row r="717000" spans="101:101">
      <c r="CW717000" s="2210"/>
    </row>
    <row r="717001" spans="101:101">
      <c r="CW717001" s="2195"/>
    </row>
    <row r="717025" spans="101:101">
      <c r="CW717025" s="2210"/>
    </row>
    <row r="717026" spans="101:101">
      <c r="CW717026" s="2195"/>
    </row>
    <row r="717050" spans="101:101">
      <c r="CW717050" s="2210"/>
    </row>
    <row r="717051" spans="101:101">
      <c r="CW717051" s="2195"/>
    </row>
    <row r="717075" spans="101:101">
      <c r="CW717075" s="2210"/>
    </row>
    <row r="717076" spans="101:101">
      <c r="CW717076" s="2195"/>
    </row>
    <row r="717100" spans="101:101">
      <c r="CW717100" s="2210"/>
    </row>
    <row r="717101" spans="101:101">
      <c r="CW717101" s="2195"/>
    </row>
    <row r="717125" spans="101:101">
      <c r="CW717125" s="2210"/>
    </row>
    <row r="717126" spans="101:101">
      <c r="CW717126" s="2195"/>
    </row>
    <row r="717150" spans="101:101">
      <c r="CW717150" s="2210"/>
    </row>
    <row r="717151" spans="101:101">
      <c r="CW717151" s="2195"/>
    </row>
    <row r="717175" spans="101:101">
      <c r="CW717175" s="2210"/>
    </row>
    <row r="717176" spans="101:101">
      <c r="CW717176" s="2195"/>
    </row>
    <row r="717200" spans="101:101">
      <c r="CW717200" s="2210"/>
    </row>
    <row r="717201" spans="101:101">
      <c r="CW717201" s="2195"/>
    </row>
    <row r="717225" spans="101:101">
      <c r="CW717225" s="2210"/>
    </row>
    <row r="717226" spans="101:101">
      <c r="CW717226" s="2195"/>
    </row>
    <row r="717250" spans="101:101">
      <c r="CW717250" s="2210"/>
    </row>
    <row r="717251" spans="101:101">
      <c r="CW717251" s="2195"/>
    </row>
    <row r="717275" spans="101:101">
      <c r="CW717275" s="2210"/>
    </row>
    <row r="717276" spans="101:101">
      <c r="CW717276" s="2195"/>
    </row>
    <row r="717300" spans="101:101">
      <c r="CW717300" s="2210"/>
    </row>
    <row r="717301" spans="101:101">
      <c r="CW717301" s="2195"/>
    </row>
    <row r="717325" spans="101:101">
      <c r="CW717325" s="2210"/>
    </row>
    <row r="717326" spans="101:101">
      <c r="CW717326" s="2195"/>
    </row>
    <row r="717350" spans="101:101">
      <c r="CW717350" s="2210"/>
    </row>
    <row r="717351" spans="101:101">
      <c r="CW717351" s="2195"/>
    </row>
    <row r="717375" spans="101:101">
      <c r="CW717375" s="2210"/>
    </row>
    <row r="717376" spans="101:101">
      <c r="CW717376" s="2195"/>
    </row>
    <row r="717400" spans="101:101">
      <c r="CW717400" s="2210"/>
    </row>
    <row r="717401" spans="101:101">
      <c r="CW717401" s="2195"/>
    </row>
    <row r="717425" spans="101:101">
      <c r="CW717425" s="2210"/>
    </row>
    <row r="717426" spans="101:101">
      <c r="CW717426" s="2195"/>
    </row>
    <row r="717450" spans="101:101">
      <c r="CW717450" s="2210"/>
    </row>
    <row r="717451" spans="101:101">
      <c r="CW717451" s="2195"/>
    </row>
    <row r="717475" spans="101:101">
      <c r="CW717475" s="2210"/>
    </row>
    <row r="717476" spans="101:101">
      <c r="CW717476" s="2195"/>
    </row>
    <row r="717500" spans="101:101">
      <c r="CW717500" s="2210"/>
    </row>
    <row r="717501" spans="101:101">
      <c r="CW717501" s="2195"/>
    </row>
    <row r="717525" spans="101:101">
      <c r="CW717525" s="2210"/>
    </row>
    <row r="717526" spans="101:101">
      <c r="CW717526" s="2195"/>
    </row>
    <row r="717550" spans="101:101">
      <c r="CW717550" s="2210"/>
    </row>
    <row r="717551" spans="101:101">
      <c r="CW717551" s="2195"/>
    </row>
    <row r="717575" spans="101:101">
      <c r="CW717575" s="2210"/>
    </row>
    <row r="717576" spans="101:101">
      <c r="CW717576" s="2195"/>
    </row>
    <row r="717600" spans="101:101">
      <c r="CW717600" s="2210"/>
    </row>
    <row r="717601" spans="101:101">
      <c r="CW717601" s="2195"/>
    </row>
    <row r="717625" spans="101:101">
      <c r="CW717625" s="2210"/>
    </row>
    <row r="717626" spans="101:101">
      <c r="CW717626" s="2195"/>
    </row>
    <row r="717650" spans="101:101">
      <c r="CW717650" s="2210"/>
    </row>
    <row r="717651" spans="101:101">
      <c r="CW717651" s="2195"/>
    </row>
    <row r="717675" spans="101:101">
      <c r="CW717675" s="2210"/>
    </row>
    <row r="717676" spans="101:101">
      <c r="CW717676" s="2195"/>
    </row>
    <row r="717700" spans="101:101">
      <c r="CW717700" s="2210"/>
    </row>
    <row r="717701" spans="101:101">
      <c r="CW717701" s="2195"/>
    </row>
    <row r="717725" spans="101:101">
      <c r="CW717725" s="2210"/>
    </row>
    <row r="717726" spans="101:101">
      <c r="CW717726" s="2195"/>
    </row>
    <row r="717750" spans="101:101">
      <c r="CW717750" s="2210"/>
    </row>
    <row r="717751" spans="101:101">
      <c r="CW717751" s="2195"/>
    </row>
    <row r="717775" spans="101:101">
      <c r="CW717775" s="2210"/>
    </row>
    <row r="717776" spans="101:101">
      <c r="CW717776" s="2195"/>
    </row>
    <row r="717800" spans="101:101">
      <c r="CW717800" s="2210"/>
    </row>
    <row r="717801" spans="101:101">
      <c r="CW717801" s="2195"/>
    </row>
    <row r="717825" spans="101:101">
      <c r="CW717825" s="2210"/>
    </row>
    <row r="717826" spans="101:101">
      <c r="CW717826" s="2195"/>
    </row>
    <row r="717850" spans="101:101">
      <c r="CW717850" s="2210"/>
    </row>
    <row r="717851" spans="101:101">
      <c r="CW717851" s="2195"/>
    </row>
    <row r="717875" spans="101:101">
      <c r="CW717875" s="2210"/>
    </row>
    <row r="717876" spans="101:101">
      <c r="CW717876" s="2195"/>
    </row>
    <row r="717900" spans="101:101">
      <c r="CW717900" s="2210"/>
    </row>
    <row r="717901" spans="101:101">
      <c r="CW717901" s="2195"/>
    </row>
    <row r="717925" spans="101:101">
      <c r="CW717925" s="2210"/>
    </row>
    <row r="717926" spans="101:101">
      <c r="CW717926" s="2195"/>
    </row>
    <row r="717950" spans="101:101">
      <c r="CW717950" s="2210"/>
    </row>
    <row r="717951" spans="101:101">
      <c r="CW717951" s="2195"/>
    </row>
    <row r="717975" spans="101:101">
      <c r="CW717975" s="2210"/>
    </row>
    <row r="717976" spans="101:101">
      <c r="CW717976" s="2195"/>
    </row>
    <row r="718000" spans="101:101">
      <c r="CW718000" s="2210"/>
    </row>
    <row r="718001" spans="101:101">
      <c r="CW718001" s="2195"/>
    </row>
    <row r="718025" spans="101:101">
      <c r="CW718025" s="2210"/>
    </row>
    <row r="718026" spans="101:101">
      <c r="CW718026" s="2195"/>
    </row>
    <row r="718050" spans="101:101">
      <c r="CW718050" s="2210"/>
    </row>
    <row r="718051" spans="101:101">
      <c r="CW718051" s="2195"/>
    </row>
    <row r="718075" spans="101:101">
      <c r="CW718075" s="2210"/>
    </row>
    <row r="718076" spans="101:101">
      <c r="CW718076" s="2195"/>
    </row>
    <row r="718100" spans="101:101">
      <c r="CW718100" s="2210"/>
    </row>
    <row r="718101" spans="101:101">
      <c r="CW718101" s="2195"/>
    </row>
    <row r="718125" spans="101:101">
      <c r="CW718125" s="2210"/>
    </row>
    <row r="718126" spans="101:101">
      <c r="CW718126" s="2195"/>
    </row>
    <row r="718150" spans="101:101">
      <c r="CW718150" s="2210"/>
    </row>
    <row r="718151" spans="101:101">
      <c r="CW718151" s="2195"/>
    </row>
    <row r="718175" spans="101:101">
      <c r="CW718175" s="2210"/>
    </row>
    <row r="718176" spans="101:101">
      <c r="CW718176" s="2195"/>
    </row>
    <row r="718200" spans="101:101">
      <c r="CW718200" s="2210"/>
    </row>
    <row r="718201" spans="101:101">
      <c r="CW718201" s="2195"/>
    </row>
    <row r="718225" spans="101:101">
      <c r="CW718225" s="2210"/>
    </row>
    <row r="718226" spans="101:101">
      <c r="CW718226" s="2195"/>
    </row>
    <row r="718250" spans="101:101">
      <c r="CW718250" s="2210"/>
    </row>
    <row r="718251" spans="101:101">
      <c r="CW718251" s="2195"/>
    </row>
    <row r="718275" spans="101:101">
      <c r="CW718275" s="2210"/>
    </row>
    <row r="718276" spans="101:101">
      <c r="CW718276" s="2195"/>
    </row>
    <row r="718300" spans="101:101">
      <c r="CW718300" s="2210"/>
    </row>
    <row r="718301" spans="101:101">
      <c r="CW718301" s="2195"/>
    </row>
    <row r="718325" spans="101:101">
      <c r="CW718325" s="2210"/>
    </row>
    <row r="718326" spans="101:101">
      <c r="CW718326" s="2195"/>
    </row>
    <row r="718350" spans="101:101">
      <c r="CW718350" s="2210"/>
    </row>
    <row r="718351" spans="101:101">
      <c r="CW718351" s="2195"/>
    </row>
    <row r="718375" spans="101:101">
      <c r="CW718375" s="2210"/>
    </row>
    <row r="718376" spans="101:101">
      <c r="CW718376" s="2195"/>
    </row>
    <row r="718400" spans="101:101">
      <c r="CW718400" s="2210"/>
    </row>
    <row r="718401" spans="101:101">
      <c r="CW718401" s="2195"/>
    </row>
    <row r="718425" spans="101:101">
      <c r="CW718425" s="2210"/>
    </row>
    <row r="718426" spans="101:101">
      <c r="CW718426" s="2195"/>
    </row>
    <row r="718450" spans="101:101">
      <c r="CW718450" s="2210"/>
    </row>
    <row r="718451" spans="101:101">
      <c r="CW718451" s="2195"/>
    </row>
    <row r="718475" spans="101:101">
      <c r="CW718475" s="2210"/>
    </row>
    <row r="718476" spans="101:101">
      <c r="CW718476" s="2195"/>
    </row>
    <row r="718500" spans="101:101">
      <c r="CW718500" s="2210"/>
    </row>
    <row r="718501" spans="101:101">
      <c r="CW718501" s="2195"/>
    </row>
    <row r="718525" spans="101:101">
      <c r="CW718525" s="2210"/>
    </row>
    <row r="718526" spans="101:101">
      <c r="CW718526" s="2195"/>
    </row>
    <row r="718550" spans="101:101">
      <c r="CW718550" s="2210"/>
    </row>
    <row r="718551" spans="101:101">
      <c r="CW718551" s="2195"/>
    </row>
    <row r="718575" spans="101:101">
      <c r="CW718575" s="2210"/>
    </row>
    <row r="718576" spans="101:101">
      <c r="CW718576" s="2195"/>
    </row>
    <row r="718600" spans="101:101">
      <c r="CW718600" s="2210"/>
    </row>
    <row r="718601" spans="101:101">
      <c r="CW718601" s="2195"/>
    </row>
    <row r="718625" spans="101:101">
      <c r="CW718625" s="2210"/>
    </row>
    <row r="718626" spans="101:101">
      <c r="CW718626" s="2195"/>
    </row>
    <row r="718650" spans="101:101">
      <c r="CW718650" s="2210"/>
    </row>
    <row r="718651" spans="101:101">
      <c r="CW718651" s="2195"/>
    </row>
    <row r="718675" spans="101:101">
      <c r="CW718675" s="2210"/>
    </row>
    <row r="718676" spans="101:101">
      <c r="CW718676" s="2195"/>
    </row>
    <row r="718700" spans="101:101">
      <c r="CW718700" s="2210"/>
    </row>
    <row r="718701" spans="101:101">
      <c r="CW718701" s="2195"/>
    </row>
    <row r="718725" spans="101:101">
      <c r="CW718725" s="2210"/>
    </row>
    <row r="718726" spans="101:101">
      <c r="CW718726" s="2195"/>
    </row>
    <row r="718750" spans="101:101">
      <c r="CW718750" s="2210"/>
    </row>
    <row r="718751" spans="101:101">
      <c r="CW718751" s="2195"/>
    </row>
    <row r="718775" spans="101:101">
      <c r="CW718775" s="2210"/>
    </row>
    <row r="718776" spans="101:101">
      <c r="CW718776" s="2195"/>
    </row>
    <row r="718800" spans="101:101">
      <c r="CW718800" s="2210"/>
    </row>
    <row r="718801" spans="101:101">
      <c r="CW718801" s="2195"/>
    </row>
    <row r="718825" spans="101:101">
      <c r="CW718825" s="2210"/>
    </row>
    <row r="718826" spans="101:101">
      <c r="CW718826" s="2195"/>
    </row>
    <row r="718850" spans="101:101">
      <c r="CW718850" s="2210"/>
    </row>
    <row r="718851" spans="101:101">
      <c r="CW718851" s="2195"/>
    </row>
    <row r="718875" spans="101:101">
      <c r="CW718875" s="2210"/>
    </row>
    <row r="718876" spans="101:101">
      <c r="CW718876" s="2195"/>
    </row>
    <row r="718900" spans="101:101">
      <c r="CW718900" s="2210"/>
    </row>
    <row r="718901" spans="101:101">
      <c r="CW718901" s="2195"/>
    </row>
    <row r="718925" spans="101:101">
      <c r="CW718925" s="2210"/>
    </row>
    <row r="718926" spans="101:101">
      <c r="CW718926" s="2195"/>
    </row>
    <row r="718950" spans="101:101">
      <c r="CW718950" s="2210"/>
    </row>
    <row r="718951" spans="101:101">
      <c r="CW718951" s="2195"/>
    </row>
    <row r="718975" spans="101:101">
      <c r="CW718975" s="2210"/>
    </row>
    <row r="718976" spans="101:101">
      <c r="CW718976" s="2195"/>
    </row>
    <row r="719000" spans="101:101">
      <c r="CW719000" s="2210"/>
    </row>
    <row r="719001" spans="101:101">
      <c r="CW719001" s="2195"/>
    </row>
    <row r="719025" spans="101:101">
      <c r="CW719025" s="2210"/>
    </row>
    <row r="719026" spans="101:101">
      <c r="CW719026" s="2195"/>
    </row>
    <row r="719050" spans="101:101">
      <c r="CW719050" s="2210"/>
    </row>
    <row r="719051" spans="101:101">
      <c r="CW719051" s="2195"/>
    </row>
    <row r="719075" spans="101:101">
      <c r="CW719075" s="2210"/>
    </row>
    <row r="719076" spans="101:101">
      <c r="CW719076" s="2195"/>
    </row>
    <row r="719100" spans="101:101">
      <c r="CW719100" s="2210"/>
    </row>
    <row r="719101" spans="101:101">
      <c r="CW719101" s="2195"/>
    </row>
    <row r="719125" spans="101:101">
      <c r="CW719125" s="2210"/>
    </row>
    <row r="719126" spans="101:101">
      <c r="CW719126" s="2195"/>
    </row>
    <row r="719150" spans="101:101">
      <c r="CW719150" s="2210"/>
    </row>
    <row r="719151" spans="101:101">
      <c r="CW719151" s="2195"/>
    </row>
    <row r="719175" spans="101:101">
      <c r="CW719175" s="2210"/>
    </row>
    <row r="719176" spans="101:101">
      <c r="CW719176" s="2195"/>
    </row>
    <row r="719200" spans="101:101">
      <c r="CW719200" s="2210"/>
    </row>
    <row r="719201" spans="101:101">
      <c r="CW719201" s="2195"/>
    </row>
    <row r="719225" spans="101:101">
      <c r="CW719225" s="2210"/>
    </row>
    <row r="719226" spans="101:101">
      <c r="CW719226" s="2195"/>
    </row>
    <row r="719250" spans="101:101">
      <c r="CW719250" s="2210"/>
    </row>
    <row r="719251" spans="101:101">
      <c r="CW719251" s="2195"/>
    </row>
    <row r="719275" spans="101:101">
      <c r="CW719275" s="2210"/>
    </row>
    <row r="719276" spans="101:101">
      <c r="CW719276" s="2195"/>
    </row>
    <row r="719300" spans="101:101">
      <c r="CW719300" s="2210"/>
    </row>
    <row r="719301" spans="101:101">
      <c r="CW719301" s="2195"/>
    </row>
    <row r="719325" spans="101:101">
      <c r="CW719325" s="2210"/>
    </row>
    <row r="719326" spans="101:101">
      <c r="CW719326" s="2195"/>
    </row>
    <row r="719350" spans="101:101">
      <c r="CW719350" s="2210"/>
    </row>
    <row r="719351" spans="101:101">
      <c r="CW719351" s="2195"/>
    </row>
    <row r="719375" spans="101:101">
      <c r="CW719375" s="2210"/>
    </row>
    <row r="719376" spans="101:101">
      <c r="CW719376" s="2195"/>
    </row>
    <row r="719400" spans="101:101">
      <c r="CW719400" s="2210"/>
    </row>
    <row r="719401" spans="101:101">
      <c r="CW719401" s="2195"/>
    </row>
    <row r="719425" spans="101:101">
      <c r="CW719425" s="2210"/>
    </row>
    <row r="719426" spans="101:101">
      <c r="CW719426" s="2195"/>
    </row>
    <row r="719450" spans="101:101">
      <c r="CW719450" s="2210"/>
    </row>
    <row r="719451" spans="101:101">
      <c r="CW719451" s="2195"/>
    </row>
    <row r="719475" spans="101:101">
      <c r="CW719475" s="2210"/>
    </row>
    <row r="719476" spans="101:101">
      <c r="CW719476" s="2195"/>
    </row>
    <row r="719500" spans="101:101">
      <c r="CW719500" s="2210"/>
    </row>
    <row r="719501" spans="101:101">
      <c r="CW719501" s="2195"/>
    </row>
    <row r="719525" spans="101:101">
      <c r="CW719525" s="2210"/>
    </row>
    <row r="719526" spans="101:101">
      <c r="CW719526" s="2195"/>
    </row>
    <row r="719550" spans="101:101">
      <c r="CW719550" s="2210"/>
    </row>
    <row r="719551" spans="101:101">
      <c r="CW719551" s="2195"/>
    </row>
    <row r="719575" spans="101:101">
      <c r="CW719575" s="2210"/>
    </row>
    <row r="719576" spans="101:101">
      <c r="CW719576" s="2195"/>
    </row>
    <row r="719600" spans="101:101">
      <c r="CW719600" s="2210"/>
    </row>
    <row r="719601" spans="101:101">
      <c r="CW719601" s="2195"/>
    </row>
    <row r="719625" spans="101:101">
      <c r="CW719625" s="2210"/>
    </row>
    <row r="719626" spans="101:101">
      <c r="CW719626" s="2195"/>
    </row>
    <row r="719650" spans="101:101">
      <c r="CW719650" s="2210"/>
    </row>
    <row r="719651" spans="101:101">
      <c r="CW719651" s="2195"/>
    </row>
    <row r="719675" spans="101:101">
      <c r="CW719675" s="2210"/>
    </row>
    <row r="719676" spans="101:101">
      <c r="CW719676" s="2195"/>
    </row>
    <row r="719700" spans="101:101">
      <c r="CW719700" s="2210"/>
    </row>
    <row r="719701" spans="101:101">
      <c r="CW719701" s="2195"/>
    </row>
    <row r="719725" spans="101:101">
      <c r="CW719725" s="2210"/>
    </row>
    <row r="719726" spans="101:101">
      <c r="CW719726" s="2195"/>
    </row>
    <row r="719750" spans="101:101">
      <c r="CW719750" s="2210"/>
    </row>
    <row r="719751" spans="101:101">
      <c r="CW719751" s="2195"/>
    </row>
    <row r="719775" spans="101:101">
      <c r="CW719775" s="2210"/>
    </row>
    <row r="719776" spans="101:101">
      <c r="CW719776" s="2195"/>
    </row>
    <row r="719800" spans="101:101">
      <c r="CW719800" s="2210"/>
    </row>
    <row r="719801" spans="101:101">
      <c r="CW719801" s="2195"/>
    </row>
    <row r="719825" spans="101:101">
      <c r="CW719825" s="2210"/>
    </row>
    <row r="719826" spans="101:101">
      <c r="CW719826" s="2195"/>
    </row>
    <row r="719850" spans="101:101">
      <c r="CW719850" s="2210"/>
    </row>
    <row r="719851" spans="101:101">
      <c r="CW719851" s="2195"/>
    </row>
    <row r="719875" spans="101:101">
      <c r="CW719875" s="2210"/>
    </row>
    <row r="719876" spans="101:101">
      <c r="CW719876" s="2195"/>
    </row>
    <row r="719900" spans="101:101">
      <c r="CW719900" s="2210"/>
    </row>
    <row r="719901" spans="101:101">
      <c r="CW719901" s="2195"/>
    </row>
    <row r="719925" spans="101:101">
      <c r="CW719925" s="2210"/>
    </row>
    <row r="719926" spans="101:101">
      <c r="CW719926" s="2195"/>
    </row>
    <row r="719950" spans="101:101">
      <c r="CW719950" s="2210"/>
    </row>
    <row r="719951" spans="101:101">
      <c r="CW719951" s="2195"/>
    </row>
    <row r="719975" spans="101:101">
      <c r="CW719975" s="2210"/>
    </row>
    <row r="719976" spans="101:101">
      <c r="CW719976" s="2195"/>
    </row>
    <row r="720000" spans="101:101">
      <c r="CW720000" s="2210"/>
    </row>
    <row r="720001" spans="101:101">
      <c r="CW720001" s="2195"/>
    </row>
    <row r="720025" spans="101:101">
      <c r="CW720025" s="2210"/>
    </row>
    <row r="720026" spans="101:101">
      <c r="CW720026" s="2195"/>
    </row>
    <row r="720050" spans="101:101">
      <c r="CW720050" s="2210"/>
    </row>
    <row r="720051" spans="101:101">
      <c r="CW720051" s="2195"/>
    </row>
    <row r="720075" spans="101:101">
      <c r="CW720075" s="2210"/>
    </row>
    <row r="720076" spans="101:101">
      <c r="CW720076" s="2195"/>
    </row>
    <row r="720100" spans="101:101">
      <c r="CW720100" s="2210"/>
    </row>
    <row r="720101" spans="101:101">
      <c r="CW720101" s="2195"/>
    </row>
    <row r="720125" spans="101:101">
      <c r="CW720125" s="2210"/>
    </row>
    <row r="720126" spans="101:101">
      <c r="CW720126" s="2195"/>
    </row>
    <row r="720150" spans="101:101">
      <c r="CW720150" s="2210"/>
    </row>
    <row r="720151" spans="101:101">
      <c r="CW720151" s="2195"/>
    </row>
    <row r="720175" spans="101:101">
      <c r="CW720175" s="2210"/>
    </row>
    <row r="720176" spans="101:101">
      <c r="CW720176" s="2195"/>
    </row>
    <row r="720200" spans="101:101">
      <c r="CW720200" s="2210"/>
    </row>
    <row r="720201" spans="101:101">
      <c r="CW720201" s="2195"/>
    </row>
    <row r="720225" spans="101:101">
      <c r="CW720225" s="2210"/>
    </row>
    <row r="720226" spans="101:101">
      <c r="CW720226" s="2195"/>
    </row>
    <row r="720250" spans="101:101">
      <c r="CW720250" s="2210"/>
    </row>
    <row r="720251" spans="101:101">
      <c r="CW720251" s="2195"/>
    </row>
    <row r="720275" spans="101:101">
      <c r="CW720275" s="2210"/>
    </row>
    <row r="720276" spans="101:101">
      <c r="CW720276" s="2195"/>
    </row>
    <row r="720300" spans="101:101">
      <c r="CW720300" s="2210"/>
    </row>
    <row r="720301" spans="101:101">
      <c r="CW720301" s="2195"/>
    </row>
    <row r="720325" spans="101:101">
      <c r="CW720325" s="2210"/>
    </row>
    <row r="720326" spans="101:101">
      <c r="CW720326" s="2195"/>
    </row>
    <row r="720350" spans="101:101">
      <c r="CW720350" s="2210"/>
    </row>
    <row r="720351" spans="101:101">
      <c r="CW720351" s="2195"/>
    </row>
    <row r="720375" spans="101:101">
      <c r="CW720375" s="2210"/>
    </row>
    <row r="720376" spans="101:101">
      <c r="CW720376" s="2195"/>
    </row>
    <row r="720400" spans="101:101">
      <c r="CW720400" s="2210"/>
    </row>
    <row r="720401" spans="101:101">
      <c r="CW720401" s="2195"/>
    </row>
    <row r="720425" spans="101:101">
      <c r="CW720425" s="2210"/>
    </row>
    <row r="720426" spans="101:101">
      <c r="CW720426" s="2195"/>
    </row>
    <row r="720450" spans="101:101">
      <c r="CW720450" s="2210"/>
    </row>
    <row r="720451" spans="101:101">
      <c r="CW720451" s="2195"/>
    </row>
    <row r="720475" spans="101:101">
      <c r="CW720475" s="2210"/>
    </row>
    <row r="720476" spans="101:101">
      <c r="CW720476" s="2195"/>
    </row>
    <row r="720500" spans="101:101">
      <c r="CW720500" s="2210"/>
    </row>
    <row r="720501" spans="101:101">
      <c r="CW720501" s="2195"/>
    </row>
    <row r="720525" spans="101:101">
      <c r="CW720525" s="2210"/>
    </row>
    <row r="720526" spans="101:101">
      <c r="CW720526" s="2195"/>
    </row>
    <row r="720550" spans="101:101">
      <c r="CW720550" s="2210"/>
    </row>
    <row r="720551" spans="101:101">
      <c r="CW720551" s="2195"/>
    </row>
    <row r="720575" spans="101:101">
      <c r="CW720575" s="2210"/>
    </row>
    <row r="720576" spans="101:101">
      <c r="CW720576" s="2195"/>
    </row>
    <row r="720600" spans="101:101">
      <c r="CW720600" s="2210"/>
    </row>
    <row r="720601" spans="101:101">
      <c r="CW720601" s="2195"/>
    </row>
    <row r="720625" spans="101:101">
      <c r="CW720625" s="2210"/>
    </row>
    <row r="720626" spans="101:101">
      <c r="CW720626" s="2195"/>
    </row>
    <row r="720650" spans="101:101">
      <c r="CW720650" s="2210"/>
    </row>
    <row r="720651" spans="101:101">
      <c r="CW720651" s="2195"/>
    </row>
    <row r="720675" spans="101:101">
      <c r="CW720675" s="2210"/>
    </row>
    <row r="720676" spans="101:101">
      <c r="CW720676" s="2195"/>
    </row>
    <row r="720700" spans="101:101">
      <c r="CW720700" s="2210"/>
    </row>
    <row r="720701" spans="101:101">
      <c r="CW720701" s="2195"/>
    </row>
    <row r="720725" spans="101:101">
      <c r="CW720725" s="2210"/>
    </row>
    <row r="720726" spans="101:101">
      <c r="CW720726" s="2195"/>
    </row>
    <row r="720750" spans="101:101">
      <c r="CW720750" s="2210"/>
    </row>
    <row r="720751" spans="101:101">
      <c r="CW720751" s="2195"/>
    </row>
    <row r="720775" spans="101:101">
      <c r="CW720775" s="2210"/>
    </row>
    <row r="720776" spans="101:101">
      <c r="CW720776" s="2195"/>
    </row>
    <row r="720800" spans="101:101">
      <c r="CW720800" s="2210"/>
    </row>
    <row r="720801" spans="101:101">
      <c r="CW720801" s="2195"/>
    </row>
    <row r="720825" spans="101:101">
      <c r="CW720825" s="2210"/>
    </row>
    <row r="720826" spans="101:101">
      <c r="CW720826" s="2195"/>
    </row>
    <row r="720850" spans="101:101">
      <c r="CW720850" s="2210"/>
    </row>
    <row r="720851" spans="101:101">
      <c r="CW720851" s="2195"/>
    </row>
    <row r="720875" spans="101:101">
      <c r="CW720875" s="2210"/>
    </row>
    <row r="720876" spans="101:101">
      <c r="CW720876" s="2195"/>
    </row>
    <row r="720900" spans="101:101">
      <c r="CW720900" s="2210"/>
    </row>
    <row r="720901" spans="101:101">
      <c r="CW720901" s="2195"/>
    </row>
    <row r="720925" spans="101:101">
      <c r="CW720925" s="2210"/>
    </row>
    <row r="720926" spans="101:101">
      <c r="CW720926" s="2195"/>
    </row>
    <row r="720950" spans="101:101">
      <c r="CW720950" s="2210"/>
    </row>
    <row r="720951" spans="101:101">
      <c r="CW720951" s="2195"/>
    </row>
    <row r="720975" spans="101:101">
      <c r="CW720975" s="2210"/>
    </row>
    <row r="720976" spans="101:101">
      <c r="CW720976" s="2195"/>
    </row>
    <row r="721000" spans="101:101">
      <c r="CW721000" s="2210"/>
    </row>
    <row r="721001" spans="101:101">
      <c r="CW721001" s="2195"/>
    </row>
    <row r="721025" spans="101:101">
      <c r="CW721025" s="2210"/>
    </row>
    <row r="721026" spans="101:101">
      <c r="CW721026" s="2195"/>
    </row>
    <row r="721050" spans="101:101">
      <c r="CW721050" s="2210"/>
    </row>
    <row r="721051" spans="101:101">
      <c r="CW721051" s="2195"/>
    </row>
    <row r="721075" spans="101:101">
      <c r="CW721075" s="2210"/>
    </row>
    <row r="721076" spans="101:101">
      <c r="CW721076" s="2195"/>
    </row>
    <row r="721100" spans="101:101">
      <c r="CW721100" s="2210"/>
    </row>
    <row r="721101" spans="101:101">
      <c r="CW721101" s="2195"/>
    </row>
    <row r="721125" spans="101:101">
      <c r="CW721125" s="2210"/>
    </row>
    <row r="721126" spans="101:101">
      <c r="CW721126" s="2195"/>
    </row>
    <row r="721150" spans="101:101">
      <c r="CW721150" s="2210"/>
    </row>
    <row r="721151" spans="101:101">
      <c r="CW721151" s="2195"/>
    </row>
    <row r="721175" spans="101:101">
      <c r="CW721175" s="2210"/>
    </row>
    <row r="721176" spans="101:101">
      <c r="CW721176" s="2195"/>
    </row>
    <row r="721200" spans="101:101">
      <c r="CW721200" s="2210"/>
    </row>
    <row r="721201" spans="101:101">
      <c r="CW721201" s="2195"/>
    </row>
    <row r="721225" spans="101:101">
      <c r="CW721225" s="2210"/>
    </row>
    <row r="721226" spans="101:101">
      <c r="CW721226" s="2195"/>
    </row>
    <row r="721250" spans="101:101">
      <c r="CW721250" s="2210"/>
    </row>
    <row r="721251" spans="101:101">
      <c r="CW721251" s="2195"/>
    </row>
    <row r="721275" spans="101:101">
      <c r="CW721275" s="2210"/>
    </row>
    <row r="721276" spans="101:101">
      <c r="CW721276" s="2195"/>
    </row>
    <row r="721300" spans="101:101">
      <c r="CW721300" s="2210"/>
    </row>
    <row r="721301" spans="101:101">
      <c r="CW721301" s="2195"/>
    </row>
    <row r="721325" spans="101:101">
      <c r="CW721325" s="2210"/>
    </row>
    <row r="721326" spans="101:101">
      <c r="CW721326" s="2195"/>
    </row>
    <row r="721350" spans="101:101">
      <c r="CW721350" s="2210"/>
    </row>
    <row r="721351" spans="101:101">
      <c r="CW721351" s="2195"/>
    </row>
    <row r="721375" spans="101:101">
      <c r="CW721375" s="2210"/>
    </row>
    <row r="721376" spans="101:101">
      <c r="CW721376" s="2195"/>
    </row>
    <row r="721400" spans="101:101">
      <c r="CW721400" s="2210"/>
    </row>
    <row r="721401" spans="101:101">
      <c r="CW721401" s="2195"/>
    </row>
    <row r="721425" spans="101:101">
      <c r="CW721425" s="2210"/>
    </row>
    <row r="721426" spans="101:101">
      <c r="CW721426" s="2195"/>
    </row>
    <row r="721450" spans="101:101">
      <c r="CW721450" s="2210"/>
    </row>
    <row r="721451" spans="101:101">
      <c r="CW721451" s="2195"/>
    </row>
    <row r="721475" spans="101:101">
      <c r="CW721475" s="2210"/>
    </row>
    <row r="721476" spans="101:101">
      <c r="CW721476" s="2195"/>
    </row>
    <row r="721500" spans="101:101">
      <c r="CW721500" s="2210"/>
    </row>
    <row r="721501" spans="101:101">
      <c r="CW721501" s="2195"/>
    </row>
    <row r="721525" spans="101:101">
      <c r="CW721525" s="2210"/>
    </row>
    <row r="721526" spans="101:101">
      <c r="CW721526" s="2195"/>
    </row>
    <row r="721550" spans="101:101">
      <c r="CW721550" s="2210"/>
    </row>
    <row r="721551" spans="101:101">
      <c r="CW721551" s="2195"/>
    </row>
    <row r="721575" spans="101:101">
      <c r="CW721575" s="2210"/>
    </row>
    <row r="721576" spans="101:101">
      <c r="CW721576" s="2195"/>
    </row>
    <row r="721600" spans="101:101">
      <c r="CW721600" s="2210"/>
    </row>
    <row r="721601" spans="101:101">
      <c r="CW721601" s="2195"/>
    </row>
    <row r="721625" spans="101:101">
      <c r="CW721625" s="2210"/>
    </row>
    <row r="721626" spans="101:101">
      <c r="CW721626" s="2195"/>
    </row>
    <row r="721650" spans="101:101">
      <c r="CW721650" s="2210"/>
    </row>
    <row r="721651" spans="101:101">
      <c r="CW721651" s="2195"/>
    </row>
    <row r="721675" spans="101:101">
      <c r="CW721675" s="2210"/>
    </row>
    <row r="721676" spans="101:101">
      <c r="CW721676" s="2195"/>
    </row>
    <row r="721700" spans="101:101">
      <c r="CW721700" s="2210"/>
    </row>
    <row r="721701" spans="101:101">
      <c r="CW721701" s="2195"/>
    </row>
    <row r="721725" spans="101:101">
      <c r="CW721725" s="2210"/>
    </row>
    <row r="721726" spans="101:101">
      <c r="CW721726" s="2195"/>
    </row>
    <row r="721750" spans="101:101">
      <c r="CW721750" s="2210"/>
    </row>
    <row r="721751" spans="101:101">
      <c r="CW721751" s="2195"/>
    </row>
    <row r="721775" spans="101:101">
      <c r="CW721775" s="2210"/>
    </row>
    <row r="721776" spans="101:101">
      <c r="CW721776" s="2195"/>
    </row>
    <row r="721800" spans="101:101">
      <c r="CW721800" s="2210"/>
    </row>
    <row r="721801" spans="101:101">
      <c r="CW721801" s="2195"/>
    </row>
    <row r="721825" spans="101:101">
      <c r="CW721825" s="2210"/>
    </row>
    <row r="721826" spans="101:101">
      <c r="CW721826" s="2195"/>
    </row>
    <row r="721850" spans="101:101">
      <c r="CW721850" s="2210"/>
    </row>
    <row r="721851" spans="101:101">
      <c r="CW721851" s="2195"/>
    </row>
    <row r="721875" spans="101:101">
      <c r="CW721875" s="2210"/>
    </row>
    <row r="721876" spans="101:101">
      <c r="CW721876" s="2195"/>
    </row>
    <row r="721900" spans="101:101">
      <c r="CW721900" s="2210"/>
    </row>
    <row r="721901" spans="101:101">
      <c r="CW721901" s="2195"/>
    </row>
    <row r="721925" spans="101:101">
      <c r="CW721925" s="2210"/>
    </row>
    <row r="721926" spans="101:101">
      <c r="CW721926" s="2195"/>
    </row>
    <row r="721950" spans="101:101">
      <c r="CW721950" s="2210"/>
    </row>
    <row r="721951" spans="101:101">
      <c r="CW721951" s="2195"/>
    </row>
    <row r="721975" spans="101:101">
      <c r="CW721975" s="2210"/>
    </row>
    <row r="721976" spans="101:101">
      <c r="CW721976" s="2195"/>
    </row>
    <row r="722000" spans="101:101">
      <c r="CW722000" s="2210"/>
    </row>
    <row r="722001" spans="101:101">
      <c r="CW722001" s="2195"/>
    </row>
    <row r="722025" spans="101:101">
      <c r="CW722025" s="2210"/>
    </row>
    <row r="722026" spans="101:101">
      <c r="CW722026" s="2195"/>
    </row>
    <row r="722050" spans="101:101">
      <c r="CW722050" s="2210"/>
    </row>
    <row r="722051" spans="101:101">
      <c r="CW722051" s="2195"/>
    </row>
    <row r="722075" spans="101:101">
      <c r="CW722075" s="2210"/>
    </row>
    <row r="722076" spans="101:101">
      <c r="CW722076" s="2195"/>
    </row>
    <row r="722100" spans="101:101">
      <c r="CW722100" s="2210"/>
    </row>
    <row r="722101" spans="101:101">
      <c r="CW722101" s="2195"/>
    </row>
    <row r="722125" spans="101:101">
      <c r="CW722125" s="2210"/>
    </row>
    <row r="722126" spans="101:101">
      <c r="CW722126" s="2195"/>
    </row>
    <row r="722150" spans="101:101">
      <c r="CW722150" s="2210"/>
    </row>
    <row r="722151" spans="101:101">
      <c r="CW722151" s="2195"/>
    </row>
    <row r="722175" spans="101:101">
      <c r="CW722175" s="2210"/>
    </row>
    <row r="722176" spans="101:101">
      <c r="CW722176" s="2195"/>
    </row>
    <row r="722200" spans="101:101">
      <c r="CW722200" s="2210"/>
    </row>
    <row r="722201" spans="101:101">
      <c r="CW722201" s="2195"/>
    </row>
    <row r="722225" spans="101:101">
      <c r="CW722225" s="2210"/>
    </row>
    <row r="722226" spans="101:101">
      <c r="CW722226" s="2195"/>
    </row>
    <row r="722250" spans="101:101">
      <c r="CW722250" s="2210"/>
    </row>
    <row r="722251" spans="101:101">
      <c r="CW722251" s="2195"/>
    </row>
    <row r="722275" spans="101:101">
      <c r="CW722275" s="2210"/>
    </row>
    <row r="722276" spans="101:101">
      <c r="CW722276" s="2195"/>
    </row>
    <row r="722300" spans="101:101">
      <c r="CW722300" s="2210"/>
    </row>
    <row r="722301" spans="101:101">
      <c r="CW722301" s="2195"/>
    </row>
    <row r="722325" spans="101:101">
      <c r="CW722325" s="2210"/>
    </row>
    <row r="722326" spans="101:101">
      <c r="CW722326" s="2195"/>
    </row>
    <row r="722350" spans="101:101">
      <c r="CW722350" s="2210"/>
    </row>
    <row r="722351" spans="101:101">
      <c r="CW722351" s="2195"/>
    </row>
    <row r="722375" spans="101:101">
      <c r="CW722375" s="2210"/>
    </row>
    <row r="722376" spans="101:101">
      <c r="CW722376" s="2195"/>
    </row>
    <row r="722400" spans="101:101">
      <c r="CW722400" s="2210"/>
    </row>
    <row r="722401" spans="101:101">
      <c r="CW722401" s="2195"/>
    </row>
    <row r="722425" spans="101:101">
      <c r="CW722425" s="2210"/>
    </row>
    <row r="722426" spans="101:101">
      <c r="CW722426" s="2195"/>
    </row>
    <row r="722450" spans="101:101">
      <c r="CW722450" s="2210"/>
    </row>
    <row r="722451" spans="101:101">
      <c r="CW722451" s="2195"/>
    </row>
    <row r="722475" spans="101:101">
      <c r="CW722475" s="2210"/>
    </row>
    <row r="722476" spans="101:101">
      <c r="CW722476" s="2195"/>
    </row>
    <row r="722500" spans="101:101">
      <c r="CW722500" s="2210"/>
    </row>
    <row r="722501" spans="101:101">
      <c r="CW722501" s="2195"/>
    </row>
    <row r="722525" spans="101:101">
      <c r="CW722525" s="2210"/>
    </row>
    <row r="722526" spans="101:101">
      <c r="CW722526" s="2195"/>
    </row>
    <row r="722550" spans="101:101">
      <c r="CW722550" s="2210"/>
    </row>
    <row r="722551" spans="101:101">
      <c r="CW722551" s="2195"/>
    </row>
    <row r="722575" spans="101:101">
      <c r="CW722575" s="2210"/>
    </row>
    <row r="722576" spans="101:101">
      <c r="CW722576" s="2195"/>
    </row>
    <row r="722600" spans="101:101">
      <c r="CW722600" s="2210"/>
    </row>
    <row r="722601" spans="101:101">
      <c r="CW722601" s="2195"/>
    </row>
    <row r="722625" spans="101:101">
      <c r="CW722625" s="2210"/>
    </row>
    <row r="722626" spans="101:101">
      <c r="CW722626" s="2195"/>
    </row>
    <row r="722650" spans="101:101">
      <c r="CW722650" s="2210"/>
    </row>
    <row r="722651" spans="101:101">
      <c r="CW722651" s="2195"/>
    </row>
    <row r="722675" spans="101:101">
      <c r="CW722675" s="2210"/>
    </row>
    <row r="722676" spans="101:101">
      <c r="CW722676" s="2195"/>
    </row>
    <row r="722700" spans="101:101">
      <c r="CW722700" s="2210"/>
    </row>
    <row r="722701" spans="101:101">
      <c r="CW722701" s="2195"/>
    </row>
    <row r="722725" spans="101:101">
      <c r="CW722725" s="2210"/>
    </row>
    <row r="722726" spans="101:101">
      <c r="CW722726" s="2195"/>
    </row>
    <row r="722750" spans="101:101">
      <c r="CW722750" s="2210"/>
    </row>
    <row r="722751" spans="101:101">
      <c r="CW722751" s="2195"/>
    </row>
    <row r="722775" spans="101:101">
      <c r="CW722775" s="2210"/>
    </row>
    <row r="722776" spans="101:101">
      <c r="CW722776" s="2195"/>
    </row>
    <row r="722800" spans="101:101">
      <c r="CW722800" s="2210"/>
    </row>
    <row r="722801" spans="101:101">
      <c r="CW722801" s="2195"/>
    </row>
    <row r="722825" spans="101:101">
      <c r="CW722825" s="2210"/>
    </row>
    <row r="722826" spans="101:101">
      <c r="CW722826" s="2195"/>
    </row>
    <row r="722850" spans="101:101">
      <c r="CW722850" s="2210"/>
    </row>
    <row r="722851" spans="101:101">
      <c r="CW722851" s="2195"/>
    </row>
    <row r="722875" spans="101:101">
      <c r="CW722875" s="2210"/>
    </row>
    <row r="722876" spans="101:101">
      <c r="CW722876" s="2195"/>
    </row>
    <row r="722900" spans="101:101">
      <c r="CW722900" s="2210"/>
    </row>
    <row r="722901" spans="101:101">
      <c r="CW722901" s="2195"/>
    </row>
    <row r="722925" spans="101:101">
      <c r="CW722925" s="2210"/>
    </row>
    <row r="722926" spans="101:101">
      <c r="CW722926" s="2195"/>
    </row>
    <row r="722950" spans="101:101">
      <c r="CW722950" s="2210"/>
    </row>
    <row r="722951" spans="101:101">
      <c r="CW722951" s="2195"/>
    </row>
    <row r="722975" spans="101:101">
      <c r="CW722975" s="2210"/>
    </row>
    <row r="722976" spans="101:101">
      <c r="CW722976" s="2195"/>
    </row>
    <row r="723000" spans="101:101">
      <c r="CW723000" s="2210"/>
    </row>
    <row r="723001" spans="101:101">
      <c r="CW723001" s="2195"/>
    </row>
    <row r="723025" spans="101:101">
      <c r="CW723025" s="2210"/>
    </row>
    <row r="723026" spans="101:101">
      <c r="CW723026" s="2195"/>
    </row>
    <row r="723050" spans="101:101">
      <c r="CW723050" s="2210"/>
    </row>
    <row r="723051" spans="101:101">
      <c r="CW723051" s="2195"/>
    </row>
    <row r="723075" spans="101:101">
      <c r="CW723075" s="2210"/>
    </row>
    <row r="723076" spans="101:101">
      <c r="CW723076" s="2195"/>
    </row>
    <row r="723100" spans="101:101">
      <c r="CW723100" s="2210"/>
    </row>
    <row r="723101" spans="101:101">
      <c r="CW723101" s="2195"/>
    </row>
    <row r="723125" spans="101:101">
      <c r="CW723125" s="2210"/>
    </row>
    <row r="723126" spans="101:101">
      <c r="CW723126" s="2195"/>
    </row>
    <row r="723150" spans="101:101">
      <c r="CW723150" s="2210"/>
    </row>
    <row r="723151" spans="101:101">
      <c r="CW723151" s="2195"/>
    </row>
    <row r="723175" spans="101:101">
      <c r="CW723175" s="2210"/>
    </row>
    <row r="723176" spans="101:101">
      <c r="CW723176" s="2195"/>
    </row>
    <row r="723200" spans="101:101">
      <c r="CW723200" s="2210"/>
    </row>
    <row r="723201" spans="101:101">
      <c r="CW723201" s="2195"/>
    </row>
    <row r="723225" spans="101:101">
      <c r="CW723225" s="2210"/>
    </row>
    <row r="723226" spans="101:101">
      <c r="CW723226" s="2195"/>
    </row>
    <row r="723250" spans="101:101">
      <c r="CW723250" s="2210"/>
    </row>
    <row r="723251" spans="101:101">
      <c r="CW723251" s="2195"/>
    </row>
    <row r="723275" spans="101:101">
      <c r="CW723275" s="2210"/>
    </row>
    <row r="723276" spans="101:101">
      <c r="CW723276" s="2195"/>
    </row>
    <row r="723300" spans="101:101">
      <c r="CW723300" s="2210"/>
    </row>
    <row r="723301" spans="101:101">
      <c r="CW723301" s="2195"/>
    </row>
    <row r="723325" spans="101:101">
      <c r="CW723325" s="2210"/>
    </row>
    <row r="723326" spans="101:101">
      <c r="CW723326" s="2195"/>
    </row>
    <row r="723350" spans="101:101">
      <c r="CW723350" s="2210"/>
    </row>
    <row r="723351" spans="101:101">
      <c r="CW723351" s="2195"/>
    </row>
    <row r="723375" spans="101:101">
      <c r="CW723375" s="2210"/>
    </row>
    <row r="723376" spans="101:101">
      <c r="CW723376" s="2195"/>
    </row>
    <row r="723400" spans="101:101">
      <c r="CW723400" s="2210"/>
    </row>
    <row r="723401" spans="101:101">
      <c r="CW723401" s="2195"/>
    </row>
    <row r="723425" spans="101:101">
      <c r="CW723425" s="2210"/>
    </row>
    <row r="723426" spans="101:101">
      <c r="CW723426" s="2195"/>
    </row>
    <row r="723450" spans="101:101">
      <c r="CW723450" s="2210"/>
    </row>
    <row r="723451" spans="101:101">
      <c r="CW723451" s="2195"/>
    </row>
    <row r="723475" spans="101:101">
      <c r="CW723475" s="2210"/>
    </row>
    <row r="723476" spans="101:101">
      <c r="CW723476" s="2195"/>
    </row>
    <row r="723500" spans="101:101">
      <c r="CW723500" s="2210"/>
    </row>
    <row r="723501" spans="101:101">
      <c r="CW723501" s="2195"/>
    </row>
    <row r="723525" spans="101:101">
      <c r="CW723525" s="2210"/>
    </row>
    <row r="723526" spans="101:101">
      <c r="CW723526" s="2195"/>
    </row>
    <row r="723550" spans="101:101">
      <c r="CW723550" s="2210"/>
    </row>
    <row r="723551" spans="101:101">
      <c r="CW723551" s="2195"/>
    </row>
    <row r="723575" spans="101:101">
      <c r="CW723575" s="2210"/>
    </row>
    <row r="723576" spans="101:101">
      <c r="CW723576" s="2195"/>
    </row>
    <row r="723600" spans="101:101">
      <c r="CW723600" s="2210"/>
    </row>
    <row r="723601" spans="101:101">
      <c r="CW723601" s="2195"/>
    </row>
    <row r="723625" spans="101:101">
      <c r="CW723625" s="2210"/>
    </row>
    <row r="723626" spans="101:101">
      <c r="CW723626" s="2195"/>
    </row>
    <row r="723650" spans="101:101">
      <c r="CW723650" s="2210"/>
    </row>
    <row r="723651" spans="101:101">
      <c r="CW723651" s="2195"/>
    </row>
    <row r="723675" spans="101:101">
      <c r="CW723675" s="2210"/>
    </row>
    <row r="723676" spans="101:101">
      <c r="CW723676" s="2195"/>
    </row>
    <row r="723700" spans="101:101">
      <c r="CW723700" s="2210"/>
    </row>
    <row r="723701" spans="101:101">
      <c r="CW723701" s="2195"/>
    </row>
    <row r="723725" spans="101:101">
      <c r="CW723725" s="2210"/>
    </row>
    <row r="723726" spans="101:101">
      <c r="CW723726" s="2195"/>
    </row>
    <row r="723750" spans="101:101">
      <c r="CW723750" s="2210"/>
    </row>
    <row r="723751" spans="101:101">
      <c r="CW723751" s="2195"/>
    </row>
    <row r="723775" spans="101:101">
      <c r="CW723775" s="2210"/>
    </row>
    <row r="723776" spans="101:101">
      <c r="CW723776" s="2195"/>
    </row>
    <row r="723800" spans="101:101">
      <c r="CW723800" s="2210"/>
    </row>
    <row r="723801" spans="101:101">
      <c r="CW723801" s="2195"/>
    </row>
    <row r="723825" spans="101:101">
      <c r="CW723825" s="2210"/>
    </row>
    <row r="723826" spans="101:101">
      <c r="CW723826" s="2195"/>
    </row>
    <row r="723850" spans="101:101">
      <c r="CW723850" s="2210"/>
    </row>
    <row r="723851" spans="101:101">
      <c r="CW723851" s="2195"/>
    </row>
    <row r="723875" spans="101:101">
      <c r="CW723875" s="2210"/>
    </row>
    <row r="723876" spans="101:101">
      <c r="CW723876" s="2195"/>
    </row>
    <row r="723900" spans="101:101">
      <c r="CW723900" s="2210"/>
    </row>
    <row r="723901" spans="101:101">
      <c r="CW723901" s="2195"/>
    </row>
    <row r="723925" spans="101:101">
      <c r="CW723925" s="2210"/>
    </row>
    <row r="723926" spans="101:101">
      <c r="CW723926" s="2195"/>
    </row>
    <row r="723950" spans="101:101">
      <c r="CW723950" s="2210"/>
    </row>
    <row r="723951" spans="101:101">
      <c r="CW723951" s="2195"/>
    </row>
    <row r="723975" spans="101:101">
      <c r="CW723975" s="2210"/>
    </row>
    <row r="723976" spans="101:101">
      <c r="CW723976" s="2195"/>
    </row>
    <row r="724000" spans="101:101">
      <c r="CW724000" s="2210"/>
    </row>
    <row r="724001" spans="101:101">
      <c r="CW724001" s="2195"/>
    </row>
    <row r="724025" spans="101:101">
      <c r="CW724025" s="2210"/>
    </row>
    <row r="724026" spans="101:101">
      <c r="CW724026" s="2195"/>
    </row>
    <row r="724050" spans="101:101">
      <c r="CW724050" s="2210"/>
    </row>
    <row r="724051" spans="101:101">
      <c r="CW724051" s="2195"/>
    </row>
    <row r="724075" spans="101:101">
      <c r="CW724075" s="2210"/>
    </row>
    <row r="724076" spans="101:101">
      <c r="CW724076" s="2195"/>
    </row>
    <row r="724100" spans="101:101">
      <c r="CW724100" s="2210"/>
    </row>
    <row r="724101" spans="101:101">
      <c r="CW724101" s="2195"/>
    </row>
    <row r="724125" spans="101:101">
      <c r="CW724125" s="2210"/>
    </row>
    <row r="724126" spans="101:101">
      <c r="CW724126" s="2195"/>
    </row>
    <row r="724150" spans="101:101">
      <c r="CW724150" s="2210"/>
    </row>
    <row r="724151" spans="101:101">
      <c r="CW724151" s="2195"/>
    </row>
    <row r="724175" spans="101:101">
      <c r="CW724175" s="2210"/>
    </row>
    <row r="724176" spans="101:101">
      <c r="CW724176" s="2195"/>
    </row>
    <row r="724200" spans="101:101">
      <c r="CW724200" s="2210"/>
    </row>
    <row r="724201" spans="101:101">
      <c r="CW724201" s="2195"/>
    </row>
    <row r="724225" spans="101:101">
      <c r="CW724225" s="2210"/>
    </row>
    <row r="724226" spans="101:101">
      <c r="CW724226" s="2195"/>
    </row>
    <row r="724250" spans="101:101">
      <c r="CW724250" s="2210"/>
    </row>
    <row r="724251" spans="101:101">
      <c r="CW724251" s="2195"/>
    </row>
    <row r="724275" spans="101:101">
      <c r="CW724275" s="2210"/>
    </row>
    <row r="724276" spans="101:101">
      <c r="CW724276" s="2195"/>
    </row>
    <row r="724300" spans="101:101">
      <c r="CW724300" s="2210"/>
    </row>
    <row r="724301" spans="101:101">
      <c r="CW724301" s="2195"/>
    </row>
    <row r="724325" spans="101:101">
      <c r="CW724325" s="2210"/>
    </row>
    <row r="724326" spans="101:101">
      <c r="CW724326" s="2195"/>
    </row>
    <row r="724350" spans="101:101">
      <c r="CW724350" s="2210"/>
    </row>
    <row r="724351" spans="101:101">
      <c r="CW724351" s="2195"/>
    </row>
    <row r="724375" spans="101:101">
      <c r="CW724375" s="2210"/>
    </row>
    <row r="724376" spans="101:101">
      <c r="CW724376" s="2195"/>
    </row>
    <row r="724400" spans="101:101">
      <c r="CW724400" s="2210"/>
    </row>
    <row r="724401" spans="101:101">
      <c r="CW724401" s="2195"/>
    </row>
    <row r="724425" spans="101:101">
      <c r="CW724425" s="2210"/>
    </row>
    <row r="724426" spans="101:101">
      <c r="CW724426" s="2195"/>
    </row>
    <row r="724450" spans="101:101">
      <c r="CW724450" s="2210"/>
    </row>
    <row r="724451" spans="101:101">
      <c r="CW724451" s="2195"/>
    </row>
    <row r="724475" spans="101:101">
      <c r="CW724475" s="2210"/>
    </row>
    <row r="724476" spans="101:101">
      <c r="CW724476" s="2195"/>
    </row>
    <row r="724500" spans="101:101">
      <c r="CW724500" s="2210"/>
    </row>
    <row r="724501" spans="101:101">
      <c r="CW724501" s="2195"/>
    </row>
    <row r="724525" spans="101:101">
      <c r="CW724525" s="2210"/>
    </row>
    <row r="724526" spans="101:101">
      <c r="CW724526" s="2195"/>
    </row>
    <row r="724550" spans="101:101">
      <c r="CW724550" s="2210"/>
    </row>
    <row r="724551" spans="101:101">
      <c r="CW724551" s="2195"/>
    </row>
    <row r="724575" spans="101:101">
      <c r="CW724575" s="2210"/>
    </row>
    <row r="724576" spans="101:101">
      <c r="CW724576" s="2195"/>
    </row>
    <row r="724600" spans="101:101">
      <c r="CW724600" s="2210"/>
    </row>
    <row r="724601" spans="101:101">
      <c r="CW724601" s="2195"/>
    </row>
    <row r="724625" spans="101:101">
      <c r="CW724625" s="2210"/>
    </row>
    <row r="724626" spans="101:101">
      <c r="CW724626" s="2195"/>
    </row>
    <row r="724650" spans="101:101">
      <c r="CW724650" s="2210"/>
    </row>
    <row r="724651" spans="101:101">
      <c r="CW724651" s="2195"/>
    </row>
    <row r="724675" spans="101:101">
      <c r="CW724675" s="2210"/>
    </row>
    <row r="724676" spans="101:101">
      <c r="CW724676" s="2195"/>
    </row>
    <row r="724700" spans="101:101">
      <c r="CW724700" s="2210"/>
    </row>
    <row r="724701" spans="101:101">
      <c r="CW724701" s="2195"/>
    </row>
    <row r="724725" spans="101:101">
      <c r="CW724725" s="2210"/>
    </row>
    <row r="724726" spans="101:101">
      <c r="CW724726" s="2195"/>
    </row>
    <row r="724750" spans="101:101">
      <c r="CW724750" s="2210"/>
    </row>
    <row r="724751" spans="101:101">
      <c r="CW724751" s="2195"/>
    </row>
    <row r="724775" spans="101:101">
      <c r="CW724775" s="2210"/>
    </row>
    <row r="724776" spans="101:101">
      <c r="CW724776" s="2195"/>
    </row>
    <row r="724800" spans="101:101">
      <c r="CW724800" s="2210"/>
    </row>
    <row r="724801" spans="101:101">
      <c r="CW724801" s="2195"/>
    </row>
    <row r="724825" spans="101:101">
      <c r="CW724825" s="2210"/>
    </row>
    <row r="724826" spans="101:101">
      <c r="CW724826" s="2195"/>
    </row>
    <row r="724850" spans="101:101">
      <c r="CW724850" s="2210"/>
    </row>
    <row r="724851" spans="101:101">
      <c r="CW724851" s="2195"/>
    </row>
    <row r="724875" spans="101:101">
      <c r="CW724875" s="2210"/>
    </row>
    <row r="724876" spans="101:101">
      <c r="CW724876" s="2195"/>
    </row>
    <row r="724900" spans="101:101">
      <c r="CW724900" s="2210"/>
    </row>
    <row r="724901" spans="101:101">
      <c r="CW724901" s="2195"/>
    </row>
    <row r="724925" spans="101:101">
      <c r="CW724925" s="2210"/>
    </row>
    <row r="724926" spans="101:101">
      <c r="CW724926" s="2195"/>
    </row>
    <row r="724950" spans="101:101">
      <c r="CW724950" s="2210"/>
    </row>
    <row r="724951" spans="101:101">
      <c r="CW724951" s="2195"/>
    </row>
    <row r="724975" spans="101:101">
      <c r="CW724975" s="2210"/>
    </row>
    <row r="724976" spans="101:101">
      <c r="CW724976" s="2195"/>
    </row>
    <row r="725000" spans="101:101">
      <c r="CW725000" s="2210"/>
    </row>
    <row r="725001" spans="101:101">
      <c r="CW725001" s="2195"/>
    </row>
    <row r="725025" spans="101:101">
      <c r="CW725025" s="2210"/>
    </row>
    <row r="725026" spans="101:101">
      <c r="CW725026" s="2195"/>
    </row>
    <row r="725050" spans="101:101">
      <c r="CW725050" s="2210"/>
    </row>
    <row r="725051" spans="101:101">
      <c r="CW725051" s="2195"/>
    </row>
    <row r="725075" spans="101:101">
      <c r="CW725075" s="2210"/>
    </row>
    <row r="725076" spans="101:101">
      <c r="CW725076" s="2195"/>
    </row>
    <row r="725100" spans="101:101">
      <c r="CW725100" s="2210"/>
    </row>
    <row r="725101" spans="101:101">
      <c r="CW725101" s="2195"/>
    </row>
    <row r="725125" spans="101:101">
      <c r="CW725125" s="2210"/>
    </row>
    <row r="725126" spans="101:101">
      <c r="CW725126" s="2195"/>
    </row>
    <row r="725150" spans="101:101">
      <c r="CW725150" s="2210"/>
    </row>
    <row r="725151" spans="101:101">
      <c r="CW725151" s="2195"/>
    </row>
    <row r="725175" spans="101:101">
      <c r="CW725175" s="2210"/>
    </row>
    <row r="725176" spans="101:101">
      <c r="CW725176" s="2195"/>
    </row>
    <row r="725200" spans="101:101">
      <c r="CW725200" s="2210"/>
    </row>
    <row r="725201" spans="101:101">
      <c r="CW725201" s="2195"/>
    </row>
    <row r="725225" spans="101:101">
      <c r="CW725225" s="2210"/>
    </row>
    <row r="725226" spans="101:101">
      <c r="CW725226" s="2195"/>
    </row>
    <row r="725250" spans="101:101">
      <c r="CW725250" s="2210"/>
    </row>
    <row r="725251" spans="101:101">
      <c r="CW725251" s="2195"/>
    </row>
    <row r="725275" spans="101:101">
      <c r="CW725275" s="2210"/>
    </row>
    <row r="725276" spans="101:101">
      <c r="CW725276" s="2195"/>
    </row>
    <row r="725300" spans="101:101">
      <c r="CW725300" s="2210"/>
    </row>
    <row r="725301" spans="101:101">
      <c r="CW725301" s="2195"/>
    </row>
    <row r="725325" spans="101:101">
      <c r="CW725325" s="2210"/>
    </row>
    <row r="725326" spans="101:101">
      <c r="CW725326" s="2195"/>
    </row>
    <row r="725350" spans="101:101">
      <c r="CW725350" s="2210"/>
    </row>
    <row r="725351" spans="101:101">
      <c r="CW725351" s="2195"/>
    </row>
    <row r="725375" spans="101:101">
      <c r="CW725375" s="2210"/>
    </row>
    <row r="725376" spans="101:101">
      <c r="CW725376" s="2195"/>
    </row>
    <row r="725400" spans="101:101">
      <c r="CW725400" s="2210"/>
    </row>
    <row r="725401" spans="101:101">
      <c r="CW725401" s="2195"/>
    </row>
    <row r="725425" spans="101:101">
      <c r="CW725425" s="2210"/>
    </row>
    <row r="725426" spans="101:101">
      <c r="CW725426" s="2195"/>
    </row>
    <row r="725450" spans="101:101">
      <c r="CW725450" s="2210"/>
    </row>
    <row r="725451" spans="101:101">
      <c r="CW725451" s="2195"/>
    </row>
    <row r="725475" spans="101:101">
      <c r="CW725475" s="2210"/>
    </row>
    <row r="725476" spans="101:101">
      <c r="CW725476" s="2195"/>
    </row>
    <row r="725500" spans="101:101">
      <c r="CW725500" s="2210"/>
    </row>
    <row r="725501" spans="101:101">
      <c r="CW725501" s="2195"/>
    </row>
    <row r="725525" spans="101:101">
      <c r="CW725525" s="2210"/>
    </row>
    <row r="725526" spans="101:101">
      <c r="CW725526" s="2195"/>
    </row>
    <row r="725550" spans="101:101">
      <c r="CW725550" s="2210"/>
    </row>
    <row r="725551" spans="101:101">
      <c r="CW725551" s="2195"/>
    </row>
    <row r="725575" spans="101:101">
      <c r="CW725575" s="2210"/>
    </row>
    <row r="725576" spans="101:101">
      <c r="CW725576" s="2195"/>
    </row>
    <row r="725600" spans="101:101">
      <c r="CW725600" s="2210"/>
    </row>
    <row r="725601" spans="101:101">
      <c r="CW725601" s="2195"/>
    </row>
    <row r="725625" spans="101:101">
      <c r="CW725625" s="2210"/>
    </row>
    <row r="725626" spans="101:101">
      <c r="CW725626" s="2195"/>
    </row>
    <row r="725650" spans="101:101">
      <c r="CW725650" s="2210"/>
    </row>
    <row r="725651" spans="101:101">
      <c r="CW725651" s="2195"/>
    </row>
    <row r="725675" spans="101:101">
      <c r="CW725675" s="2210"/>
    </row>
    <row r="725676" spans="101:101">
      <c r="CW725676" s="2195"/>
    </row>
    <row r="725700" spans="101:101">
      <c r="CW725700" s="2210"/>
    </row>
    <row r="725701" spans="101:101">
      <c r="CW725701" s="2195"/>
    </row>
    <row r="725725" spans="101:101">
      <c r="CW725725" s="2210"/>
    </row>
    <row r="725726" spans="101:101">
      <c r="CW725726" s="2195"/>
    </row>
    <row r="725750" spans="101:101">
      <c r="CW725750" s="2210"/>
    </row>
    <row r="725751" spans="101:101">
      <c r="CW725751" s="2195"/>
    </row>
    <row r="725775" spans="101:101">
      <c r="CW725775" s="2210"/>
    </row>
    <row r="725776" spans="101:101">
      <c r="CW725776" s="2195"/>
    </row>
    <row r="725800" spans="101:101">
      <c r="CW725800" s="2210"/>
    </row>
    <row r="725801" spans="101:101">
      <c r="CW725801" s="2195"/>
    </row>
    <row r="725825" spans="101:101">
      <c r="CW725825" s="2210"/>
    </row>
    <row r="725826" spans="101:101">
      <c r="CW725826" s="2195"/>
    </row>
    <row r="725850" spans="101:101">
      <c r="CW725850" s="2210"/>
    </row>
    <row r="725851" spans="101:101">
      <c r="CW725851" s="2195"/>
    </row>
    <row r="725875" spans="101:101">
      <c r="CW725875" s="2210"/>
    </row>
    <row r="725876" spans="101:101">
      <c r="CW725876" s="2195"/>
    </row>
    <row r="725900" spans="101:101">
      <c r="CW725900" s="2210"/>
    </row>
    <row r="725901" spans="101:101">
      <c r="CW725901" s="2195"/>
    </row>
    <row r="725925" spans="101:101">
      <c r="CW725925" s="2210"/>
    </row>
    <row r="725926" spans="101:101">
      <c r="CW725926" s="2195"/>
    </row>
    <row r="725950" spans="101:101">
      <c r="CW725950" s="2210"/>
    </row>
    <row r="725951" spans="101:101">
      <c r="CW725951" s="2195"/>
    </row>
    <row r="725975" spans="101:101">
      <c r="CW725975" s="2210"/>
    </row>
    <row r="725976" spans="101:101">
      <c r="CW725976" s="2195"/>
    </row>
    <row r="726000" spans="101:101">
      <c r="CW726000" s="2210"/>
    </row>
    <row r="726001" spans="101:101">
      <c r="CW726001" s="2195"/>
    </row>
    <row r="726025" spans="101:101">
      <c r="CW726025" s="2210"/>
    </row>
    <row r="726026" spans="101:101">
      <c r="CW726026" s="2195"/>
    </row>
    <row r="726050" spans="101:101">
      <c r="CW726050" s="2210"/>
    </row>
    <row r="726051" spans="101:101">
      <c r="CW726051" s="2195"/>
    </row>
    <row r="726075" spans="101:101">
      <c r="CW726075" s="2210"/>
    </row>
    <row r="726076" spans="101:101">
      <c r="CW726076" s="2195"/>
    </row>
    <row r="726100" spans="101:101">
      <c r="CW726100" s="2210"/>
    </row>
    <row r="726101" spans="101:101">
      <c r="CW726101" s="2195"/>
    </row>
    <row r="726125" spans="101:101">
      <c r="CW726125" s="2210"/>
    </row>
    <row r="726126" spans="101:101">
      <c r="CW726126" s="2195"/>
    </row>
    <row r="726150" spans="101:101">
      <c r="CW726150" s="2210"/>
    </row>
    <row r="726151" spans="101:101">
      <c r="CW726151" s="2195"/>
    </row>
    <row r="726175" spans="101:101">
      <c r="CW726175" s="2210"/>
    </row>
    <row r="726176" spans="101:101">
      <c r="CW726176" s="2195"/>
    </row>
    <row r="726200" spans="101:101">
      <c r="CW726200" s="2210"/>
    </row>
    <row r="726201" spans="101:101">
      <c r="CW726201" s="2195"/>
    </row>
    <row r="726225" spans="101:101">
      <c r="CW726225" s="2210"/>
    </row>
    <row r="726226" spans="101:101">
      <c r="CW726226" s="2195"/>
    </row>
    <row r="726250" spans="101:101">
      <c r="CW726250" s="2210"/>
    </row>
    <row r="726251" spans="101:101">
      <c r="CW726251" s="2195"/>
    </row>
    <row r="726275" spans="101:101">
      <c r="CW726275" s="2210"/>
    </row>
    <row r="726276" spans="101:101">
      <c r="CW726276" s="2195"/>
    </row>
    <row r="726300" spans="101:101">
      <c r="CW726300" s="2210"/>
    </row>
    <row r="726301" spans="101:101">
      <c r="CW726301" s="2195"/>
    </row>
    <row r="726325" spans="101:101">
      <c r="CW726325" s="2210"/>
    </row>
    <row r="726326" spans="101:101">
      <c r="CW726326" s="2195"/>
    </row>
    <row r="726350" spans="101:101">
      <c r="CW726350" s="2210"/>
    </row>
    <row r="726351" spans="101:101">
      <c r="CW726351" s="2195"/>
    </row>
    <row r="726375" spans="101:101">
      <c r="CW726375" s="2210"/>
    </row>
    <row r="726376" spans="101:101">
      <c r="CW726376" s="2195"/>
    </row>
    <row r="726400" spans="101:101">
      <c r="CW726400" s="2210"/>
    </row>
    <row r="726401" spans="101:101">
      <c r="CW726401" s="2195"/>
    </row>
    <row r="726425" spans="101:101">
      <c r="CW726425" s="2210"/>
    </row>
    <row r="726426" spans="101:101">
      <c r="CW726426" s="2195"/>
    </row>
    <row r="726450" spans="101:101">
      <c r="CW726450" s="2210"/>
    </row>
    <row r="726451" spans="101:101">
      <c r="CW726451" s="2195"/>
    </row>
    <row r="726475" spans="101:101">
      <c r="CW726475" s="2210"/>
    </row>
    <row r="726476" spans="101:101">
      <c r="CW726476" s="2195"/>
    </row>
    <row r="726500" spans="101:101">
      <c r="CW726500" s="2210"/>
    </row>
    <row r="726501" spans="101:101">
      <c r="CW726501" s="2195"/>
    </row>
    <row r="726525" spans="101:101">
      <c r="CW726525" s="2210"/>
    </row>
    <row r="726526" spans="101:101">
      <c r="CW726526" s="2195"/>
    </row>
    <row r="726550" spans="101:101">
      <c r="CW726550" s="2210"/>
    </row>
    <row r="726551" spans="101:101">
      <c r="CW726551" s="2195"/>
    </row>
    <row r="726575" spans="101:101">
      <c r="CW726575" s="2210"/>
    </row>
    <row r="726576" spans="101:101">
      <c r="CW726576" s="2195"/>
    </row>
    <row r="726600" spans="101:101">
      <c r="CW726600" s="2210"/>
    </row>
    <row r="726601" spans="101:101">
      <c r="CW726601" s="2195"/>
    </row>
    <row r="726625" spans="101:101">
      <c r="CW726625" s="2210"/>
    </row>
    <row r="726626" spans="101:101">
      <c r="CW726626" s="2195"/>
    </row>
    <row r="726650" spans="101:101">
      <c r="CW726650" s="2210"/>
    </row>
    <row r="726651" spans="101:101">
      <c r="CW726651" s="2195"/>
    </row>
    <row r="726675" spans="101:101">
      <c r="CW726675" s="2210"/>
    </row>
    <row r="726676" spans="101:101">
      <c r="CW726676" s="2195"/>
    </row>
    <row r="726700" spans="101:101">
      <c r="CW726700" s="2210"/>
    </row>
    <row r="726701" spans="101:101">
      <c r="CW726701" s="2195"/>
    </row>
    <row r="726725" spans="101:101">
      <c r="CW726725" s="2210"/>
    </row>
    <row r="726726" spans="101:101">
      <c r="CW726726" s="2195"/>
    </row>
    <row r="726750" spans="101:101">
      <c r="CW726750" s="2210"/>
    </row>
    <row r="726751" spans="101:101">
      <c r="CW726751" s="2195"/>
    </row>
    <row r="726775" spans="101:101">
      <c r="CW726775" s="2210"/>
    </row>
    <row r="726776" spans="101:101">
      <c r="CW726776" s="2195"/>
    </row>
    <row r="726800" spans="101:101">
      <c r="CW726800" s="2210"/>
    </row>
    <row r="726801" spans="101:101">
      <c r="CW726801" s="2195"/>
    </row>
    <row r="726825" spans="101:101">
      <c r="CW726825" s="2210"/>
    </row>
    <row r="726826" spans="101:101">
      <c r="CW726826" s="2195"/>
    </row>
    <row r="726850" spans="101:101">
      <c r="CW726850" s="2210"/>
    </row>
    <row r="726851" spans="101:101">
      <c r="CW726851" s="2195"/>
    </row>
    <row r="726875" spans="101:101">
      <c r="CW726875" s="2210"/>
    </row>
    <row r="726876" spans="101:101">
      <c r="CW726876" s="2195"/>
    </row>
    <row r="726900" spans="101:101">
      <c r="CW726900" s="2210"/>
    </row>
    <row r="726901" spans="101:101">
      <c r="CW726901" s="2195"/>
    </row>
    <row r="726925" spans="101:101">
      <c r="CW726925" s="2210"/>
    </row>
    <row r="726926" spans="101:101">
      <c r="CW726926" s="2195"/>
    </row>
    <row r="726950" spans="101:101">
      <c r="CW726950" s="2210"/>
    </row>
    <row r="726951" spans="101:101">
      <c r="CW726951" s="2195"/>
    </row>
    <row r="726975" spans="101:101">
      <c r="CW726975" s="2210"/>
    </row>
    <row r="726976" spans="101:101">
      <c r="CW726976" s="2195"/>
    </row>
    <row r="727000" spans="101:101">
      <c r="CW727000" s="2210"/>
    </row>
    <row r="727001" spans="101:101">
      <c r="CW727001" s="2195"/>
    </row>
    <row r="727025" spans="101:101">
      <c r="CW727025" s="2210"/>
    </row>
    <row r="727026" spans="101:101">
      <c r="CW727026" s="2195"/>
    </row>
    <row r="727050" spans="101:101">
      <c r="CW727050" s="2210"/>
    </row>
    <row r="727051" spans="101:101">
      <c r="CW727051" s="2195"/>
    </row>
    <row r="727075" spans="101:101">
      <c r="CW727075" s="2210"/>
    </row>
    <row r="727076" spans="101:101">
      <c r="CW727076" s="2195"/>
    </row>
    <row r="727100" spans="101:101">
      <c r="CW727100" s="2210"/>
    </row>
    <row r="727101" spans="101:101">
      <c r="CW727101" s="2195"/>
    </row>
    <row r="727125" spans="101:101">
      <c r="CW727125" s="2210"/>
    </row>
    <row r="727126" spans="101:101">
      <c r="CW727126" s="2195"/>
    </row>
    <row r="727150" spans="101:101">
      <c r="CW727150" s="2210"/>
    </row>
    <row r="727151" spans="101:101">
      <c r="CW727151" s="2195"/>
    </row>
    <row r="727175" spans="101:101">
      <c r="CW727175" s="2210"/>
    </row>
    <row r="727176" spans="101:101">
      <c r="CW727176" s="2195"/>
    </row>
    <row r="727200" spans="101:101">
      <c r="CW727200" s="2210"/>
    </row>
    <row r="727201" spans="101:101">
      <c r="CW727201" s="2195"/>
    </row>
    <row r="727225" spans="101:101">
      <c r="CW727225" s="2210"/>
    </row>
    <row r="727226" spans="101:101">
      <c r="CW727226" s="2195"/>
    </row>
    <row r="727250" spans="101:101">
      <c r="CW727250" s="2210"/>
    </row>
    <row r="727251" spans="101:101">
      <c r="CW727251" s="2195"/>
    </row>
    <row r="727275" spans="101:101">
      <c r="CW727275" s="2210"/>
    </row>
    <row r="727276" spans="101:101">
      <c r="CW727276" s="2195"/>
    </row>
    <row r="727300" spans="101:101">
      <c r="CW727300" s="2210"/>
    </row>
    <row r="727301" spans="101:101">
      <c r="CW727301" s="2195"/>
    </row>
    <row r="727325" spans="101:101">
      <c r="CW727325" s="2210"/>
    </row>
    <row r="727326" spans="101:101">
      <c r="CW727326" s="2195"/>
    </row>
    <row r="727350" spans="101:101">
      <c r="CW727350" s="2210"/>
    </row>
    <row r="727351" spans="101:101">
      <c r="CW727351" s="2195"/>
    </row>
    <row r="727375" spans="101:101">
      <c r="CW727375" s="2210"/>
    </row>
    <row r="727376" spans="101:101">
      <c r="CW727376" s="2195"/>
    </row>
    <row r="727400" spans="101:101">
      <c r="CW727400" s="2210"/>
    </row>
    <row r="727401" spans="101:101">
      <c r="CW727401" s="2195"/>
    </row>
    <row r="727425" spans="101:101">
      <c r="CW727425" s="2210"/>
    </row>
    <row r="727426" spans="101:101">
      <c r="CW727426" s="2195"/>
    </row>
    <row r="727450" spans="101:101">
      <c r="CW727450" s="2210"/>
    </row>
    <row r="727451" spans="101:101">
      <c r="CW727451" s="2195"/>
    </row>
    <row r="727475" spans="101:101">
      <c r="CW727475" s="2210"/>
    </row>
    <row r="727476" spans="101:101">
      <c r="CW727476" s="2195"/>
    </row>
    <row r="727500" spans="101:101">
      <c r="CW727500" s="2210"/>
    </row>
    <row r="727501" spans="101:101">
      <c r="CW727501" s="2195"/>
    </row>
    <row r="727525" spans="101:101">
      <c r="CW727525" s="2210"/>
    </row>
    <row r="727526" spans="101:101">
      <c r="CW727526" s="2195"/>
    </row>
    <row r="727550" spans="101:101">
      <c r="CW727550" s="2210"/>
    </row>
    <row r="727551" spans="101:101">
      <c r="CW727551" s="2195"/>
    </row>
    <row r="727575" spans="101:101">
      <c r="CW727575" s="2210"/>
    </row>
    <row r="727576" spans="101:101">
      <c r="CW727576" s="2195"/>
    </row>
    <row r="727600" spans="101:101">
      <c r="CW727600" s="2210"/>
    </row>
    <row r="727601" spans="101:101">
      <c r="CW727601" s="2195"/>
    </row>
    <row r="727625" spans="101:101">
      <c r="CW727625" s="2210"/>
    </row>
    <row r="727626" spans="101:101">
      <c r="CW727626" s="2195"/>
    </row>
    <row r="727650" spans="101:101">
      <c r="CW727650" s="2210"/>
    </row>
    <row r="727651" spans="101:101">
      <c r="CW727651" s="2195"/>
    </row>
    <row r="727675" spans="101:101">
      <c r="CW727675" s="2210"/>
    </row>
    <row r="727676" spans="101:101">
      <c r="CW727676" s="2195"/>
    </row>
    <row r="727700" spans="101:101">
      <c r="CW727700" s="2210"/>
    </row>
    <row r="727701" spans="101:101">
      <c r="CW727701" s="2195"/>
    </row>
    <row r="727725" spans="101:101">
      <c r="CW727725" s="2210"/>
    </row>
    <row r="727726" spans="101:101">
      <c r="CW727726" s="2195"/>
    </row>
    <row r="727750" spans="101:101">
      <c r="CW727750" s="2210"/>
    </row>
    <row r="727751" spans="101:101">
      <c r="CW727751" s="2195"/>
    </row>
    <row r="727775" spans="101:101">
      <c r="CW727775" s="2210"/>
    </row>
    <row r="727776" spans="101:101">
      <c r="CW727776" s="2195"/>
    </row>
    <row r="727800" spans="101:101">
      <c r="CW727800" s="2210"/>
    </row>
    <row r="727801" spans="101:101">
      <c r="CW727801" s="2195"/>
    </row>
    <row r="727825" spans="101:101">
      <c r="CW727825" s="2210"/>
    </row>
    <row r="727826" spans="101:101">
      <c r="CW727826" s="2195"/>
    </row>
    <row r="727850" spans="101:101">
      <c r="CW727850" s="2210"/>
    </row>
    <row r="727851" spans="101:101">
      <c r="CW727851" s="2195"/>
    </row>
    <row r="727875" spans="101:101">
      <c r="CW727875" s="2210"/>
    </row>
    <row r="727876" spans="101:101">
      <c r="CW727876" s="2195"/>
    </row>
    <row r="727900" spans="101:101">
      <c r="CW727900" s="2210"/>
    </row>
    <row r="727901" spans="101:101">
      <c r="CW727901" s="2195"/>
    </row>
    <row r="727925" spans="101:101">
      <c r="CW727925" s="2210"/>
    </row>
    <row r="727926" spans="101:101">
      <c r="CW727926" s="2195"/>
    </row>
    <row r="727950" spans="101:101">
      <c r="CW727950" s="2210"/>
    </row>
    <row r="727951" spans="101:101">
      <c r="CW727951" s="2195"/>
    </row>
    <row r="727975" spans="101:101">
      <c r="CW727975" s="2210"/>
    </row>
    <row r="727976" spans="101:101">
      <c r="CW727976" s="2195"/>
    </row>
    <row r="728000" spans="101:101">
      <c r="CW728000" s="2210"/>
    </row>
    <row r="728001" spans="101:101">
      <c r="CW728001" s="2195"/>
    </row>
    <row r="728025" spans="101:101">
      <c r="CW728025" s="2210"/>
    </row>
    <row r="728026" spans="101:101">
      <c r="CW728026" s="2195"/>
    </row>
    <row r="728050" spans="101:101">
      <c r="CW728050" s="2210"/>
    </row>
    <row r="728051" spans="101:101">
      <c r="CW728051" s="2195"/>
    </row>
    <row r="728075" spans="101:101">
      <c r="CW728075" s="2210"/>
    </row>
    <row r="728076" spans="101:101">
      <c r="CW728076" s="2195"/>
    </row>
    <row r="728100" spans="101:101">
      <c r="CW728100" s="2210"/>
    </row>
    <row r="728101" spans="101:101">
      <c r="CW728101" s="2195"/>
    </row>
    <row r="728125" spans="101:101">
      <c r="CW728125" s="2210"/>
    </row>
    <row r="728126" spans="101:101">
      <c r="CW728126" s="2195"/>
    </row>
    <row r="728150" spans="101:101">
      <c r="CW728150" s="2210"/>
    </row>
    <row r="728151" spans="101:101">
      <c r="CW728151" s="2195"/>
    </row>
    <row r="728175" spans="101:101">
      <c r="CW728175" s="2210"/>
    </row>
    <row r="728176" spans="101:101">
      <c r="CW728176" s="2195"/>
    </row>
    <row r="728200" spans="101:101">
      <c r="CW728200" s="2210"/>
    </row>
    <row r="728201" spans="101:101">
      <c r="CW728201" s="2195"/>
    </row>
    <row r="728225" spans="101:101">
      <c r="CW728225" s="2210"/>
    </row>
    <row r="728226" spans="101:101">
      <c r="CW728226" s="2195"/>
    </row>
    <row r="728250" spans="101:101">
      <c r="CW728250" s="2210"/>
    </row>
    <row r="728251" spans="101:101">
      <c r="CW728251" s="2195"/>
    </row>
    <row r="728275" spans="101:101">
      <c r="CW728275" s="2210"/>
    </row>
    <row r="728276" spans="101:101">
      <c r="CW728276" s="2195"/>
    </row>
    <row r="728300" spans="101:101">
      <c r="CW728300" s="2210"/>
    </row>
    <row r="728301" spans="101:101">
      <c r="CW728301" s="2195"/>
    </row>
    <row r="728325" spans="101:101">
      <c r="CW728325" s="2210"/>
    </row>
    <row r="728326" spans="101:101">
      <c r="CW728326" s="2195"/>
    </row>
    <row r="728350" spans="101:101">
      <c r="CW728350" s="2210"/>
    </row>
    <row r="728351" spans="101:101">
      <c r="CW728351" s="2195"/>
    </row>
    <row r="728375" spans="101:101">
      <c r="CW728375" s="2210"/>
    </row>
    <row r="728376" spans="101:101">
      <c r="CW728376" s="2195"/>
    </row>
    <row r="728400" spans="101:101">
      <c r="CW728400" s="2210"/>
    </row>
    <row r="728401" spans="101:101">
      <c r="CW728401" s="2195"/>
    </row>
    <row r="728425" spans="101:101">
      <c r="CW728425" s="2210"/>
    </row>
    <row r="728426" spans="101:101">
      <c r="CW728426" s="2195"/>
    </row>
    <row r="728450" spans="101:101">
      <c r="CW728450" s="2210"/>
    </row>
    <row r="728451" spans="101:101">
      <c r="CW728451" s="2195"/>
    </row>
    <row r="728475" spans="101:101">
      <c r="CW728475" s="2210"/>
    </row>
    <row r="728476" spans="101:101">
      <c r="CW728476" s="2195"/>
    </row>
    <row r="728500" spans="101:101">
      <c r="CW728500" s="2210"/>
    </row>
    <row r="728501" spans="101:101">
      <c r="CW728501" s="2195"/>
    </row>
    <row r="728525" spans="101:101">
      <c r="CW728525" s="2210"/>
    </row>
    <row r="728526" spans="101:101">
      <c r="CW728526" s="2195"/>
    </row>
    <row r="728550" spans="101:101">
      <c r="CW728550" s="2210"/>
    </row>
    <row r="728551" spans="101:101">
      <c r="CW728551" s="2195"/>
    </row>
    <row r="728575" spans="101:101">
      <c r="CW728575" s="2210"/>
    </row>
    <row r="728576" spans="101:101">
      <c r="CW728576" s="2195"/>
    </row>
    <row r="728600" spans="101:101">
      <c r="CW728600" s="2210"/>
    </row>
    <row r="728601" spans="101:101">
      <c r="CW728601" s="2195"/>
    </row>
    <row r="728625" spans="101:101">
      <c r="CW728625" s="2210"/>
    </row>
    <row r="728626" spans="101:101">
      <c r="CW728626" s="2195"/>
    </row>
    <row r="728650" spans="101:101">
      <c r="CW728650" s="2210"/>
    </row>
    <row r="728651" spans="101:101">
      <c r="CW728651" s="2195"/>
    </row>
    <row r="728675" spans="101:101">
      <c r="CW728675" s="2210"/>
    </row>
    <row r="728676" spans="101:101">
      <c r="CW728676" s="2195"/>
    </row>
    <row r="728700" spans="101:101">
      <c r="CW728700" s="2210"/>
    </row>
    <row r="728701" spans="101:101">
      <c r="CW728701" s="2195"/>
    </row>
    <row r="728725" spans="101:101">
      <c r="CW728725" s="2210"/>
    </row>
    <row r="728726" spans="101:101">
      <c r="CW728726" s="2195"/>
    </row>
    <row r="728750" spans="101:101">
      <c r="CW728750" s="2210"/>
    </row>
    <row r="728751" spans="101:101">
      <c r="CW728751" s="2195"/>
    </row>
    <row r="728775" spans="101:101">
      <c r="CW728775" s="2210"/>
    </row>
    <row r="728776" spans="101:101">
      <c r="CW728776" s="2195"/>
    </row>
    <row r="728800" spans="101:101">
      <c r="CW728800" s="2210"/>
    </row>
    <row r="728801" spans="101:101">
      <c r="CW728801" s="2195"/>
    </row>
    <row r="728825" spans="101:101">
      <c r="CW728825" s="2210"/>
    </row>
    <row r="728826" spans="101:101">
      <c r="CW728826" s="2195"/>
    </row>
    <row r="728850" spans="101:101">
      <c r="CW728850" s="2210"/>
    </row>
    <row r="728851" spans="101:101">
      <c r="CW728851" s="2195"/>
    </row>
    <row r="728875" spans="101:101">
      <c r="CW728875" s="2210"/>
    </row>
    <row r="728876" spans="101:101">
      <c r="CW728876" s="2195"/>
    </row>
    <row r="728900" spans="101:101">
      <c r="CW728900" s="2210"/>
    </row>
    <row r="728901" spans="101:101">
      <c r="CW728901" s="2195"/>
    </row>
    <row r="728925" spans="101:101">
      <c r="CW728925" s="2210"/>
    </row>
    <row r="728926" spans="101:101">
      <c r="CW728926" s="2195"/>
    </row>
    <row r="728950" spans="101:101">
      <c r="CW728950" s="2210"/>
    </row>
    <row r="728951" spans="101:101">
      <c r="CW728951" s="2195"/>
    </row>
    <row r="728975" spans="101:101">
      <c r="CW728975" s="2210"/>
    </row>
    <row r="728976" spans="101:101">
      <c r="CW728976" s="2195"/>
    </row>
    <row r="729000" spans="101:101">
      <c r="CW729000" s="2210"/>
    </row>
    <row r="729001" spans="101:101">
      <c r="CW729001" s="2195"/>
    </row>
    <row r="729025" spans="101:101">
      <c r="CW729025" s="2210"/>
    </row>
    <row r="729026" spans="101:101">
      <c r="CW729026" s="2195"/>
    </row>
    <row r="729050" spans="101:101">
      <c r="CW729050" s="2210"/>
    </row>
    <row r="729051" spans="101:101">
      <c r="CW729051" s="2195"/>
    </row>
    <row r="729075" spans="101:101">
      <c r="CW729075" s="2210"/>
    </row>
    <row r="729076" spans="101:101">
      <c r="CW729076" s="2195"/>
    </row>
    <row r="729100" spans="101:101">
      <c r="CW729100" s="2210"/>
    </row>
    <row r="729101" spans="101:101">
      <c r="CW729101" s="2195"/>
    </row>
    <row r="729125" spans="101:101">
      <c r="CW729125" s="2210"/>
    </row>
    <row r="729126" spans="101:101">
      <c r="CW729126" s="2195"/>
    </row>
    <row r="729150" spans="101:101">
      <c r="CW729150" s="2210"/>
    </row>
    <row r="729151" spans="101:101">
      <c r="CW729151" s="2195"/>
    </row>
    <row r="729175" spans="101:101">
      <c r="CW729175" s="2210"/>
    </row>
    <row r="729176" spans="101:101">
      <c r="CW729176" s="2195"/>
    </row>
    <row r="729200" spans="101:101">
      <c r="CW729200" s="2210"/>
    </row>
    <row r="729201" spans="101:101">
      <c r="CW729201" s="2195"/>
    </row>
    <row r="729225" spans="101:101">
      <c r="CW729225" s="2210"/>
    </row>
    <row r="729226" spans="101:101">
      <c r="CW729226" s="2195"/>
    </row>
    <row r="729250" spans="101:101">
      <c r="CW729250" s="2210"/>
    </row>
    <row r="729251" spans="101:101">
      <c r="CW729251" s="2195"/>
    </row>
    <row r="729275" spans="101:101">
      <c r="CW729275" s="2210"/>
    </row>
    <row r="729276" spans="101:101">
      <c r="CW729276" s="2195"/>
    </row>
    <row r="729300" spans="101:101">
      <c r="CW729300" s="2210"/>
    </row>
    <row r="729301" spans="101:101">
      <c r="CW729301" s="2195"/>
    </row>
    <row r="729325" spans="101:101">
      <c r="CW729325" s="2210"/>
    </row>
    <row r="729326" spans="101:101">
      <c r="CW729326" s="2195"/>
    </row>
    <row r="729350" spans="101:101">
      <c r="CW729350" s="2210"/>
    </row>
    <row r="729351" spans="101:101">
      <c r="CW729351" s="2195"/>
    </row>
    <row r="729375" spans="101:101">
      <c r="CW729375" s="2210"/>
    </row>
    <row r="729376" spans="101:101">
      <c r="CW729376" s="2195"/>
    </row>
    <row r="729400" spans="101:101">
      <c r="CW729400" s="2210"/>
    </row>
    <row r="729401" spans="101:101">
      <c r="CW729401" s="2195"/>
    </row>
    <row r="729425" spans="101:101">
      <c r="CW729425" s="2210"/>
    </row>
    <row r="729426" spans="101:101">
      <c r="CW729426" s="2195"/>
    </row>
    <row r="729450" spans="101:101">
      <c r="CW729450" s="2210"/>
    </row>
    <row r="729451" spans="101:101">
      <c r="CW729451" s="2195"/>
    </row>
    <row r="729475" spans="101:101">
      <c r="CW729475" s="2210"/>
    </row>
    <row r="729476" spans="101:101">
      <c r="CW729476" s="2195"/>
    </row>
    <row r="729500" spans="101:101">
      <c r="CW729500" s="2210"/>
    </row>
    <row r="729501" spans="101:101">
      <c r="CW729501" s="2195"/>
    </row>
    <row r="729525" spans="101:101">
      <c r="CW729525" s="2210"/>
    </row>
    <row r="729526" spans="101:101">
      <c r="CW729526" s="2195"/>
    </row>
    <row r="729550" spans="101:101">
      <c r="CW729550" s="2210"/>
    </row>
    <row r="729551" spans="101:101">
      <c r="CW729551" s="2195"/>
    </row>
    <row r="729575" spans="101:101">
      <c r="CW729575" s="2210"/>
    </row>
    <row r="729576" spans="101:101">
      <c r="CW729576" s="2195"/>
    </row>
    <row r="729600" spans="101:101">
      <c r="CW729600" s="2210"/>
    </row>
    <row r="729601" spans="101:101">
      <c r="CW729601" s="2195"/>
    </row>
    <row r="729625" spans="101:101">
      <c r="CW729625" s="2210"/>
    </row>
    <row r="729626" spans="101:101">
      <c r="CW729626" s="2195"/>
    </row>
    <row r="729650" spans="101:101">
      <c r="CW729650" s="2210"/>
    </row>
    <row r="729651" spans="101:101">
      <c r="CW729651" s="2195"/>
    </row>
    <row r="729675" spans="101:101">
      <c r="CW729675" s="2210"/>
    </row>
    <row r="729676" spans="101:101">
      <c r="CW729676" s="2195"/>
    </row>
    <row r="729700" spans="101:101">
      <c r="CW729700" s="2210"/>
    </row>
    <row r="729701" spans="101:101">
      <c r="CW729701" s="2195"/>
    </row>
    <row r="729725" spans="101:101">
      <c r="CW729725" s="2210"/>
    </row>
    <row r="729726" spans="101:101">
      <c r="CW729726" s="2195"/>
    </row>
    <row r="729750" spans="101:101">
      <c r="CW729750" s="2210"/>
    </row>
    <row r="729751" spans="101:101">
      <c r="CW729751" s="2195"/>
    </row>
    <row r="729775" spans="101:101">
      <c r="CW729775" s="2210"/>
    </row>
    <row r="729776" spans="101:101">
      <c r="CW729776" s="2195"/>
    </row>
    <row r="729800" spans="101:101">
      <c r="CW729800" s="2210"/>
    </row>
    <row r="729801" spans="101:101">
      <c r="CW729801" s="2195"/>
    </row>
    <row r="729825" spans="101:101">
      <c r="CW729825" s="2210"/>
    </row>
    <row r="729826" spans="101:101">
      <c r="CW729826" s="2195"/>
    </row>
    <row r="729850" spans="101:101">
      <c r="CW729850" s="2210"/>
    </row>
    <row r="729851" spans="101:101">
      <c r="CW729851" s="2195"/>
    </row>
    <row r="729875" spans="101:101">
      <c r="CW729875" s="2210"/>
    </row>
    <row r="729876" spans="101:101">
      <c r="CW729876" s="2195"/>
    </row>
    <row r="729900" spans="101:101">
      <c r="CW729900" s="2210"/>
    </row>
    <row r="729901" spans="101:101">
      <c r="CW729901" s="2195"/>
    </row>
    <row r="729925" spans="101:101">
      <c r="CW729925" s="2210"/>
    </row>
    <row r="729926" spans="101:101">
      <c r="CW729926" s="2195"/>
    </row>
    <row r="729950" spans="101:101">
      <c r="CW729950" s="2210"/>
    </row>
    <row r="729951" spans="101:101">
      <c r="CW729951" s="2195"/>
    </row>
    <row r="729975" spans="101:101">
      <c r="CW729975" s="2210"/>
    </row>
    <row r="729976" spans="101:101">
      <c r="CW729976" s="2195"/>
    </row>
    <row r="730000" spans="101:101">
      <c r="CW730000" s="2210"/>
    </row>
    <row r="730001" spans="101:101">
      <c r="CW730001" s="2195"/>
    </row>
    <row r="730025" spans="101:101">
      <c r="CW730025" s="2210"/>
    </row>
    <row r="730026" spans="101:101">
      <c r="CW730026" s="2195"/>
    </row>
    <row r="730050" spans="101:101">
      <c r="CW730050" s="2210"/>
    </row>
    <row r="730051" spans="101:101">
      <c r="CW730051" s="2195"/>
    </row>
    <row r="730075" spans="101:101">
      <c r="CW730075" s="2210"/>
    </row>
    <row r="730076" spans="101:101">
      <c r="CW730076" s="2195"/>
    </row>
    <row r="730100" spans="101:101">
      <c r="CW730100" s="2210"/>
    </row>
    <row r="730101" spans="101:101">
      <c r="CW730101" s="2195"/>
    </row>
    <row r="730125" spans="101:101">
      <c r="CW730125" s="2210"/>
    </row>
    <row r="730126" spans="101:101">
      <c r="CW730126" s="2195"/>
    </row>
    <row r="730150" spans="101:101">
      <c r="CW730150" s="2210"/>
    </row>
    <row r="730151" spans="101:101">
      <c r="CW730151" s="2195"/>
    </row>
    <row r="730175" spans="101:101">
      <c r="CW730175" s="2210"/>
    </row>
    <row r="730176" spans="101:101">
      <c r="CW730176" s="2195"/>
    </row>
    <row r="730200" spans="101:101">
      <c r="CW730200" s="2210"/>
    </row>
    <row r="730201" spans="101:101">
      <c r="CW730201" s="2195"/>
    </row>
    <row r="730225" spans="101:101">
      <c r="CW730225" s="2210"/>
    </row>
    <row r="730226" spans="101:101">
      <c r="CW730226" s="2195"/>
    </row>
    <row r="730250" spans="101:101">
      <c r="CW730250" s="2210"/>
    </row>
    <row r="730251" spans="101:101">
      <c r="CW730251" s="2195"/>
    </row>
    <row r="730275" spans="101:101">
      <c r="CW730275" s="2210"/>
    </row>
    <row r="730276" spans="101:101">
      <c r="CW730276" s="2195"/>
    </row>
    <row r="730300" spans="101:101">
      <c r="CW730300" s="2210"/>
    </row>
    <row r="730301" spans="101:101">
      <c r="CW730301" s="2195"/>
    </row>
    <row r="730325" spans="101:101">
      <c r="CW730325" s="2210"/>
    </row>
    <row r="730326" spans="101:101">
      <c r="CW730326" s="2195"/>
    </row>
    <row r="730350" spans="101:101">
      <c r="CW730350" s="2210"/>
    </row>
    <row r="730351" spans="101:101">
      <c r="CW730351" s="2195"/>
    </row>
    <row r="730375" spans="101:101">
      <c r="CW730375" s="2210"/>
    </row>
    <row r="730376" spans="101:101">
      <c r="CW730376" s="2195"/>
    </row>
    <row r="730400" spans="101:101">
      <c r="CW730400" s="2210"/>
    </row>
    <row r="730401" spans="101:101">
      <c r="CW730401" s="2195"/>
    </row>
    <row r="730425" spans="101:101">
      <c r="CW730425" s="2210"/>
    </row>
    <row r="730426" spans="101:101">
      <c r="CW730426" s="2195"/>
    </row>
    <row r="730450" spans="101:101">
      <c r="CW730450" s="2210"/>
    </row>
    <row r="730451" spans="101:101">
      <c r="CW730451" s="2195"/>
    </row>
    <row r="730475" spans="101:101">
      <c r="CW730475" s="2210"/>
    </row>
    <row r="730476" spans="101:101">
      <c r="CW730476" s="2195"/>
    </row>
    <row r="730500" spans="101:101">
      <c r="CW730500" s="2210"/>
    </row>
    <row r="730501" spans="101:101">
      <c r="CW730501" s="2195"/>
    </row>
    <row r="730525" spans="101:101">
      <c r="CW730525" s="2210"/>
    </row>
    <row r="730526" spans="101:101">
      <c r="CW730526" s="2195"/>
    </row>
    <row r="730550" spans="101:101">
      <c r="CW730550" s="2210"/>
    </row>
    <row r="730551" spans="101:101">
      <c r="CW730551" s="2195"/>
    </row>
    <row r="730575" spans="101:101">
      <c r="CW730575" s="2210"/>
    </row>
    <row r="730576" spans="101:101">
      <c r="CW730576" s="2195"/>
    </row>
    <row r="730600" spans="101:101">
      <c r="CW730600" s="2210"/>
    </row>
    <row r="730601" spans="101:101">
      <c r="CW730601" s="2195"/>
    </row>
    <row r="730625" spans="101:101">
      <c r="CW730625" s="2210"/>
    </row>
    <row r="730626" spans="101:101">
      <c r="CW730626" s="2195"/>
    </row>
    <row r="730650" spans="101:101">
      <c r="CW730650" s="2210"/>
    </row>
    <row r="730651" spans="101:101">
      <c r="CW730651" s="2195"/>
    </row>
    <row r="730675" spans="101:101">
      <c r="CW730675" s="2210"/>
    </row>
    <row r="730676" spans="101:101">
      <c r="CW730676" s="2195"/>
    </row>
    <row r="730700" spans="101:101">
      <c r="CW730700" s="2210"/>
    </row>
    <row r="730701" spans="101:101">
      <c r="CW730701" s="2195"/>
    </row>
    <row r="730725" spans="101:101">
      <c r="CW730725" s="2210"/>
    </row>
    <row r="730726" spans="101:101">
      <c r="CW730726" s="2195"/>
    </row>
    <row r="730750" spans="101:101">
      <c r="CW730750" s="2210"/>
    </row>
    <row r="730751" spans="101:101">
      <c r="CW730751" s="2195"/>
    </row>
    <row r="730775" spans="101:101">
      <c r="CW730775" s="2210"/>
    </row>
    <row r="730776" spans="101:101">
      <c r="CW730776" s="2195"/>
    </row>
    <row r="730800" spans="101:101">
      <c r="CW730800" s="2210"/>
    </row>
    <row r="730801" spans="101:101">
      <c r="CW730801" s="2195"/>
    </row>
    <row r="730825" spans="101:101">
      <c r="CW730825" s="2210"/>
    </row>
    <row r="730826" spans="101:101">
      <c r="CW730826" s="2195"/>
    </row>
    <row r="730850" spans="101:101">
      <c r="CW730850" s="2210"/>
    </row>
    <row r="730851" spans="101:101">
      <c r="CW730851" s="2195"/>
    </row>
    <row r="730875" spans="101:101">
      <c r="CW730875" s="2210"/>
    </row>
    <row r="730876" spans="101:101">
      <c r="CW730876" s="2195"/>
    </row>
    <row r="730900" spans="101:101">
      <c r="CW730900" s="2210"/>
    </row>
    <row r="730901" spans="101:101">
      <c r="CW730901" s="2195"/>
    </row>
    <row r="730925" spans="101:101">
      <c r="CW730925" s="2210"/>
    </row>
    <row r="730926" spans="101:101">
      <c r="CW730926" s="2195"/>
    </row>
    <row r="730950" spans="101:101">
      <c r="CW730950" s="2210"/>
    </row>
    <row r="730951" spans="101:101">
      <c r="CW730951" s="2195"/>
    </row>
    <row r="730975" spans="101:101">
      <c r="CW730975" s="2210"/>
    </row>
    <row r="730976" spans="101:101">
      <c r="CW730976" s="2195"/>
    </row>
    <row r="731000" spans="101:101">
      <c r="CW731000" s="2210"/>
    </row>
    <row r="731001" spans="101:101">
      <c r="CW731001" s="2195"/>
    </row>
    <row r="731025" spans="101:101">
      <c r="CW731025" s="2210"/>
    </row>
    <row r="731026" spans="101:101">
      <c r="CW731026" s="2195"/>
    </row>
    <row r="731050" spans="101:101">
      <c r="CW731050" s="2210"/>
    </row>
    <row r="731051" spans="101:101">
      <c r="CW731051" s="2195"/>
    </row>
    <row r="731075" spans="101:101">
      <c r="CW731075" s="2210"/>
    </row>
    <row r="731076" spans="101:101">
      <c r="CW731076" s="2195"/>
    </row>
    <row r="731100" spans="101:101">
      <c r="CW731100" s="2210"/>
    </row>
    <row r="731101" spans="101:101">
      <c r="CW731101" s="2195"/>
    </row>
    <row r="731125" spans="101:101">
      <c r="CW731125" s="2210"/>
    </row>
    <row r="731126" spans="101:101">
      <c r="CW731126" s="2195"/>
    </row>
    <row r="731150" spans="101:101">
      <c r="CW731150" s="2210"/>
    </row>
    <row r="731151" spans="101:101">
      <c r="CW731151" s="2195"/>
    </row>
    <row r="731175" spans="101:101">
      <c r="CW731175" s="2210"/>
    </row>
    <row r="731176" spans="101:101">
      <c r="CW731176" s="2195"/>
    </row>
    <row r="731200" spans="101:101">
      <c r="CW731200" s="2210"/>
    </row>
    <row r="731201" spans="101:101">
      <c r="CW731201" s="2195"/>
    </row>
    <row r="731225" spans="101:101">
      <c r="CW731225" s="2210"/>
    </row>
    <row r="731226" spans="101:101">
      <c r="CW731226" s="2195"/>
    </row>
    <row r="731250" spans="101:101">
      <c r="CW731250" s="2210"/>
    </row>
    <row r="731251" spans="101:101">
      <c r="CW731251" s="2195"/>
    </row>
    <row r="731275" spans="101:101">
      <c r="CW731275" s="2210"/>
    </row>
    <row r="731276" spans="101:101">
      <c r="CW731276" s="2195"/>
    </row>
    <row r="731300" spans="101:101">
      <c r="CW731300" s="2210"/>
    </row>
    <row r="731301" spans="101:101">
      <c r="CW731301" s="2195"/>
    </row>
    <row r="731325" spans="101:101">
      <c r="CW731325" s="2210"/>
    </row>
    <row r="731326" spans="101:101">
      <c r="CW731326" s="2195"/>
    </row>
    <row r="731350" spans="101:101">
      <c r="CW731350" s="2210"/>
    </row>
    <row r="731351" spans="101:101">
      <c r="CW731351" s="2195"/>
    </row>
    <row r="731375" spans="101:101">
      <c r="CW731375" s="2210"/>
    </row>
    <row r="731376" spans="101:101">
      <c r="CW731376" s="2195"/>
    </row>
    <row r="731400" spans="101:101">
      <c r="CW731400" s="2210"/>
    </row>
    <row r="731401" spans="101:101">
      <c r="CW731401" s="2195"/>
    </row>
    <row r="731425" spans="101:101">
      <c r="CW731425" s="2210"/>
    </row>
    <row r="731426" spans="101:101">
      <c r="CW731426" s="2195"/>
    </row>
    <row r="731450" spans="101:101">
      <c r="CW731450" s="2210"/>
    </row>
    <row r="731451" spans="101:101">
      <c r="CW731451" s="2195"/>
    </row>
    <row r="731475" spans="101:101">
      <c r="CW731475" s="2210"/>
    </row>
    <row r="731476" spans="101:101">
      <c r="CW731476" s="2195"/>
    </row>
    <row r="731500" spans="101:101">
      <c r="CW731500" s="2210"/>
    </row>
    <row r="731501" spans="101:101">
      <c r="CW731501" s="2195"/>
    </row>
    <row r="731525" spans="101:101">
      <c r="CW731525" s="2210"/>
    </row>
    <row r="731526" spans="101:101">
      <c r="CW731526" s="2195"/>
    </row>
    <row r="731550" spans="101:101">
      <c r="CW731550" s="2210"/>
    </row>
    <row r="731551" spans="101:101">
      <c r="CW731551" s="2195"/>
    </row>
    <row r="731575" spans="101:101">
      <c r="CW731575" s="2210"/>
    </row>
    <row r="731576" spans="101:101">
      <c r="CW731576" s="2195"/>
    </row>
    <row r="731600" spans="101:101">
      <c r="CW731600" s="2210"/>
    </row>
    <row r="731601" spans="101:101">
      <c r="CW731601" s="2195"/>
    </row>
    <row r="731625" spans="101:101">
      <c r="CW731625" s="2210"/>
    </row>
    <row r="731626" spans="101:101">
      <c r="CW731626" s="2195"/>
    </row>
    <row r="731650" spans="101:101">
      <c r="CW731650" s="2210"/>
    </row>
    <row r="731651" spans="101:101">
      <c r="CW731651" s="2195"/>
    </row>
    <row r="731675" spans="101:101">
      <c r="CW731675" s="2210"/>
    </row>
    <row r="731676" spans="101:101">
      <c r="CW731676" s="2195"/>
    </row>
    <row r="731700" spans="101:101">
      <c r="CW731700" s="2210"/>
    </row>
    <row r="731701" spans="101:101">
      <c r="CW731701" s="2195"/>
    </row>
    <row r="731725" spans="101:101">
      <c r="CW731725" s="2210"/>
    </row>
    <row r="731726" spans="101:101">
      <c r="CW731726" s="2195"/>
    </row>
    <row r="731750" spans="101:101">
      <c r="CW731750" s="2210"/>
    </row>
    <row r="731751" spans="101:101">
      <c r="CW731751" s="2195"/>
    </row>
    <row r="731775" spans="101:101">
      <c r="CW731775" s="2210"/>
    </row>
    <row r="731776" spans="101:101">
      <c r="CW731776" s="2195"/>
    </row>
    <row r="731800" spans="101:101">
      <c r="CW731800" s="2210"/>
    </row>
    <row r="731801" spans="101:101">
      <c r="CW731801" s="2195"/>
    </row>
    <row r="731825" spans="101:101">
      <c r="CW731825" s="2210"/>
    </row>
    <row r="731826" spans="101:101">
      <c r="CW731826" s="2195"/>
    </row>
    <row r="731850" spans="101:101">
      <c r="CW731850" s="2210"/>
    </row>
    <row r="731851" spans="101:101">
      <c r="CW731851" s="2195"/>
    </row>
    <row r="731875" spans="101:101">
      <c r="CW731875" s="2210"/>
    </row>
    <row r="731876" spans="101:101">
      <c r="CW731876" s="2195"/>
    </row>
    <row r="731900" spans="101:101">
      <c r="CW731900" s="2210"/>
    </row>
    <row r="731901" spans="101:101">
      <c r="CW731901" s="2195"/>
    </row>
    <row r="731925" spans="101:101">
      <c r="CW731925" s="2210"/>
    </row>
    <row r="731926" spans="101:101">
      <c r="CW731926" s="2195"/>
    </row>
    <row r="731950" spans="101:101">
      <c r="CW731950" s="2210"/>
    </row>
    <row r="731951" spans="101:101">
      <c r="CW731951" s="2195"/>
    </row>
    <row r="731975" spans="101:101">
      <c r="CW731975" s="2210"/>
    </row>
    <row r="731976" spans="101:101">
      <c r="CW731976" s="2195"/>
    </row>
    <row r="732000" spans="101:101">
      <c r="CW732000" s="2210"/>
    </row>
    <row r="732001" spans="101:101">
      <c r="CW732001" s="2195"/>
    </row>
    <row r="732025" spans="101:101">
      <c r="CW732025" s="2210"/>
    </row>
    <row r="732026" spans="101:101">
      <c r="CW732026" s="2195"/>
    </row>
    <row r="732050" spans="101:101">
      <c r="CW732050" s="2210"/>
    </row>
    <row r="732051" spans="101:101">
      <c r="CW732051" s="2195"/>
    </row>
    <row r="732075" spans="101:101">
      <c r="CW732075" s="2210"/>
    </row>
    <row r="732076" spans="101:101">
      <c r="CW732076" s="2195"/>
    </row>
    <row r="732100" spans="101:101">
      <c r="CW732100" s="2210"/>
    </row>
    <row r="732101" spans="101:101">
      <c r="CW732101" s="2195"/>
    </row>
    <row r="732125" spans="101:101">
      <c r="CW732125" s="2210"/>
    </row>
    <row r="732126" spans="101:101">
      <c r="CW732126" s="2195"/>
    </row>
    <row r="732150" spans="101:101">
      <c r="CW732150" s="2210"/>
    </row>
    <row r="732151" spans="101:101">
      <c r="CW732151" s="2195"/>
    </row>
    <row r="732175" spans="101:101">
      <c r="CW732175" s="2210"/>
    </row>
    <row r="732176" spans="101:101">
      <c r="CW732176" s="2195"/>
    </row>
    <row r="732200" spans="101:101">
      <c r="CW732200" s="2210"/>
    </row>
    <row r="732201" spans="101:101">
      <c r="CW732201" s="2195"/>
    </row>
    <row r="732225" spans="101:101">
      <c r="CW732225" s="2210"/>
    </row>
    <row r="732226" spans="101:101">
      <c r="CW732226" s="2195"/>
    </row>
    <row r="732250" spans="101:101">
      <c r="CW732250" s="2210"/>
    </row>
    <row r="732251" spans="101:101">
      <c r="CW732251" s="2195"/>
    </row>
    <row r="732275" spans="101:101">
      <c r="CW732275" s="2210"/>
    </row>
    <row r="732276" spans="101:101">
      <c r="CW732276" s="2195"/>
    </row>
    <row r="732300" spans="101:101">
      <c r="CW732300" s="2210"/>
    </row>
    <row r="732301" spans="101:101">
      <c r="CW732301" s="2195"/>
    </row>
    <row r="732325" spans="101:101">
      <c r="CW732325" s="2210"/>
    </row>
    <row r="732326" spans="101:101">
      <c r="CW732326" s="2195"/>
    </row>
    <row r="732350" spans="101:101">
      <c r="CW732350" s="2210"/>
    </row>
    <row r="732351" spans="101:101">
      <c r="CW732351" s="2195"/>
    </row>
    <row r="732375" spans="101:101">
      <c r="CW732375" s="2210"/>
    </row>
    <row r="732376" spans="101:101">
      <c r="CW732376" s="2195"/>
    </row>
    <row r="732400" spans="101:101">
      <c r="CW732400" s="2210"/>
    </row>
    <row r="732401" spans="101:101">
      <c r="CW732401" s="2195"/>
    </row>
    <row r="732425" spans="101:101">
      <c r="CW732425" s="2210"/>
    </row>
    <row r="732426" spans="101:101">
      <c r="CW732426" s="2195"/>
    </row>
    <row r="732450" spans="101:101">
      <c r="CW732450" s="2210"/>
    </row>
    <row r="732451" spans="101:101">
      <c r="CW732451" s="2195"/>
    </row>
    <row r="732475" spans="101:101">
      <c r="CW732475" s="2210"/>
    </row>
    <row r="732476" spans="101:101">
      <c r="CW732476" s="2195"/>
    </row>
    <row r="732500" spans="101:101">
      <c r="CW732500" s="2210"/>
    </row>
    <row r="732501" spans="101:101">
      <c r="CW732501" s="2195"/>
    </row>
    <row r="732525" spans="101:101">
      <c r="CW732525" s="2210"/>
    </row>
    <row r="732526" spans="101:101">
      <c r="CW732526" s="2195"/>
    </row>
    <row r="732550" spans="101:101">
      <c r="CW732550" s="2210"/>
    </row>
    <row r="732551" spans="101:101">
      <c r="CW732551" s="2195"/>
    </row>
    <row r="732575" spans="101:101">
      <c r="CW732575" s="2210"/>
    </row>
    <row r="732576" spans="101:101">
      <c r="CW732576" s="2195"/>
    </row>
    <row r="732600" spans="101:101">
      <c r="CW732600" s="2210"/>
    </row>
    <row r="732601" spans="101:101">
      <c r="CW732601" s="2195"/>
    </row>
    <row r="732625" spans="101:101">
      <c r="CW732625" s="2210"/>
    </row>
    <row r="732626" spans="101:101">
      <c r="CW732626" s="2195"/>
    </row>
    <row r="732650" spans="101:101">
      <c r="CW732650" s="2210"/>
    </row>
    <row r="732651" spans="101:101">
      <c r="CW732651" s="2195"/>
    </row>
    <row r="732675" spans="101:101">
      <c r="CW732675" s="2210"/>
    </row>
    <row r="732676" spans="101:101">
      <c r="CW732676" s="2195"/>
    </row>
    <row r="732700" spans="101:101">
      <c r="CW732700" s="2210"/>
    </row>
    <row r="732701" spans="101:101">
      <c r="CW732701" s="2195"/>
    </row>
    <row r="732725" spans="101:101">
      <c r="CW732725" s="2210"/>
    </row>
    <row r="732726" spans="101:101">
      <c r="CW732726" s="2195"/>
    </row>
    <row r="732750" spans="101:101">
      <c r="CW732750" s="2210"/>
    </row>
    <row r="732751" spans="101:101">
      <c r="CW732751" s="2195"/>
    </row>
    <row r="732775" spans="101:101">
      <c r="CW732775" s="2210"/>
    </row>
    <row r="732776" spans="101:101">
      <c r="CW732776" s="2195"/>
    </row>
    <row r="732800" spans="101:101">
      <c r="CW732800" s="2210"/>
    </row>
    <row r="732801" spans="101:101">
      <c r="CW732801" s="2195"/>
    </row>
    <row r="732825" spans="101:101">
      <c r="CW732825" s="2210"/>
    </row>
    <row r="732826" spans="101:101">
      <c r="CW732826" s="2195"/>
    </row>
    <row r="732850" spans="101:101">
      <c r="CW732850" s="2210"/>
    </row>
    <row r="732851" spans="101:101">
      <c r="CW732851" s="2195"/>
    </row>
    <row r="732875" spans="101:101">
      <c r="CW732875" s="2210"/>
    </row>
    <row r="732876" spans="101:101">
      <c r="CW732876" s="2195"/>
    </row>
    <row r="732900" spans="101:101">
      <c r="CW732900" s="2210"/>
    </row>
    <row r="732901" spans="101:101">
      <c r="CW732901" s="2195"/>
    </row>
    <row r="732925" spans="101:101">
      <c r="CW732925" s="2210"/>
    </row>
    <row r="732926" spans="101:101">
      <c r="CW732926" s="2195"/>
    </row>
    <row r="732950" spans="101:101">
      <c r="CW732950" s="2210"/>
    </row>
    <row r="732951" spans="101:101">
      <c r="CW732951" s="2195"/>
    </row>
    <row r="732975" spans="101:101">
      <c r="CW732975" s="2210"/>
    </row>
    <row r="732976" spans="101:101">
      <c r="CW732976" s="2195"/>
    </row>
    <row r="733000" spans="101:101">
      <c r="CW733000" s="2210"/>
    </row>
    <row r="733001" spans="101:101">
      <c r="CW733001" s="2195"/>
    </row>
    <row r="733025" spans="101:101">
      <c r="CW733025" s="2210"/>
    </row>
    <row r="733026" spans="101:101">
      <c r="CW733026" s="2195"/>
    </row>
    <row r="733050" spans="101:101">
      <c r="CW733050" s="2210"/>
    </row>
    <row r="733051" spans="101:101">
      <c r="CW733051" s="2195"/>
    </row>
    <row r="733075" spans="101:101">
      <c r="CW733075" s="2210"/>
    </row>
    <row r="733076" spans="101:101">
      <c r="CW733076" s="2195"/>
    </row>
    <row r="733100" spans="101:101">
      <c r="CW733100" s="2210"/>
    </row>
    <row r="733101" spans="101:101">
      <c r="CW733101" s="2195"/>
    </row>
    <row r="733125" spans="101:101">
      <c r="CW733125" s="2210"/>
    </row>
    <row r="733126" spans="101:101">
      <c r="CW733126" s="2195"/>
    </row>
    <row r="733150" spans="101:101">
      <c r="CW733150" s="2210"/>
    </row>
    <row r="733151" spans="101:101">
      <c r="CW733151" s="2195"/>
    </row>
    <row r="733175" spans="101:101">
      <c r="CW733175" s="2210"/>
    </row>
    <row r="733176" spans="101:101">
      <c r="CW733176" s="2195"/>
    </row>
    <row r="733200" spans="101:101">
      <c r="CW733200" s="2210"/>
    </row>
    <row r="733201" spans="101:101">
      <c r="CW733201" s="2195"/>
    </row>
    <row r="733225" spans="101:101">
      <c r="CW733225" s="2210"/>
    </row>
    <row r="733226" spans="101:101">
      <c r="CW733226" s="2195"/>
    </row>
    <row r="733250" spans="101:101">
      <c r="CW733250" s="2210"/>
    </row>
    <row r="733251" spans="101:101">
      <c r="CW733251" s="2195"/>
    </row>
    <row r="733275" spans="101:101">
      <c r="CW733275" s="2210"/>
    </row>
    <row r="733276" spans="101:101">
      <c r="CW733276" s="2195"/>
    </row>
    <row r="733300" spans="101:101">
      <c r="CW733300" s="2210"/>
    </row>
    <row r="733301" spans="101:101">
      <c r="CW733301" s="2195"/>
    </row>
    <row r="733325" spans="101:101">
      <c r="CW733325" s="2210"/>
    </row>
    <row r="733326" spans="101:101">
      <c r="CW733326" s="2195"/>
    </row>
    <row r="733350" spans="101:101">
      <c r="CW733350" s="2210"/>
    </row>
    <row r="733351" spans="101:101">
      <c r="CW733351" s="2195"/>
    </row>
    <row r="733375" spans="101:101">
      <c r="CW733375" s="2210"/>
    </row>
    <row r="733376" spans="101:101">
      <c r="CW733376" s="2195"/>
    </row>
    <row r="733400" spans="101:101">
      <c r="CW733400" s="2210"/>
    </row>
    <row r="733401" spans="101:101">
      <c r="CW733401" s="2195"/>
    </row>
    <row r="733425" spans="101:101">
      <c r="CW733425" s="2210"/>
    </row>
    <row r="733426" spans="101:101">
      <c r="CW733426" s="2195"/>
    </row>
    <row r="733450" spans="101:101">
      <c r="CW733450" s="2210"/>
    </row>
    <row r="733451" spans="101:101">
      <c r="CW733451" s="2195"/>
    </row>
    <row r="733475" spans="101:101">
      <c r="CW733475" s="2210"/>
    </row>
    <row r="733476" spans="101:101">
      <c r="CW733476" s="2195"/>
    </row>
    <row r="733500" spans="101:101">
      <c r="CW733500" s="2210"/>
    </row>
    <row r="733501" spans="101:101">
      <c r="CW733501" s="2195"/>
    </row>
    <row r="733525" spans="101:101">
      <c r="CW733525" s="2210"/>
    </row>
    <row r="733526" spans="101:101">
      <c r="CW733526" s="2195"/>
    </row>
    <row r="733550" spans="101:101">
      <c r="CW733550" s="2210"/>
    </row>
    <row r="733551" spans="101:101">
      <c r="CW733551" s="2195"/>
    </row>
    <row r="733575" spans="101:101">
      <c r="CW733575" s="2210"/>
    </row>
    <row r="733576" spans="101:101">
      <c r="CW733576" s="2195"/>
    </row>
    <row r="733600" spans="101:101">
      <c r="CW733600" s="2210"/>
    </row>
    <row r="733601" spans="101:101">
      <c r="CW733601" s="2195"/>
    </row>
    <row r="733625" spans="101:101">
      <c r="CW733625" s="2210"/>
    </row>
    <row r="733626" spans="101:101">
      <c r="CW733626" s="2195"/>
    </row>
    <row r="733650" spans="101:101">
      <c r="CW733650" s="2210"/>
    </row>
    <row r="733651" spans="101:101">
      <c r="CW733651" s="2195"/>
    </row>
    <row r="733675" spans="101:101">
      <c r="CW733675" s="2210"/>
    </row>
    <row r="733676" spans="101:101">
      <c r="CW733676" s="2195"/>
    </row>
    <row r="733700" spans="101:101">
      <c r="CW733700" s="2210"/>
    </row>
    <row r="733701" spans="101:101">
      <c r="CW733701" s="2195"/>
    </row>
    <row r="733725" spans="101:101">
      <c r="CW733725" s="2210"/>
    </row>
    <row r="733726" spans="101:101">
      <c r="CW733726" s="2195"/>
    </row>
    <row r="733750" spans="101:101">
      <c r="CW733750" s="2210"/>
    </row>
    <row r="733751" spans="101:101">
      <c r="CW733751" s="2195"/>
    </row>
    <row r="733775" spans="101:101">
      <c r="CW733775" s="2210"/>
    </row>
    <row r="733776" spans="101:101">
      <c r="CW733776" s="2195"/>
    </row>
    <row r="733800" spans="101:101">
      <c r="CW733800" s="2210"/>
    </row>
    <row r="733801" spans="101:101">
      <c r="CW733801" s="2195"/>
    </row>
    <row r="733825" spans="101:101">
      <c r="CW733825" s="2210"/>
    </row>
    <row r="733826" spans="101:101">
      <c r="CW733826" s="2195"/>
    </row>
    <row r="733850" spans="101:101">
      <c r="CW733850" s="2210"/>
    </row>
    <row r="733851" spans="101:101">
      <c r="CW733851" s="2195"/>
    </row>
    <row r="733875" spans="101:101">
      <c r="CW733875" s="2210"/>
    </row>
    <row r="733876" spans="101:101">
      <c r="CW733876" s="2195"/>
    </row>
    <row r="733900" spans="101:101">
      <c r="CW733900" s="2210"/>
    </row>
    <row r="733901" spans="101:101">
      <c r="CW733901" s="2195"/>
    </row>
    <row r="733925" spans="101:101">
      <c r="CW733925" s="2210"/>
    </row>
    <row r="733926" spans="101:101">
      <c r="CW733926" s="2195"/>
    </row>
    <row r="733950" spans="101:101">
      <c r="CW733950" s="2210"/>
    </row>
    <row r="733951" spans="101:101">
      <c r="CW733951" s="2195"/>
    </row>
    <row r="733975" spans="101:101">
      <c r="CW733975" s="2210"/>
    </row>
    <row r="733976" spans="101:101">
      <c r="CW733976" s="2195"/>
    </row>
    <row r="734000" spans="101:101">
      <c r="CW734000" s="2210"/>
    </row>
    <row r="734001" spans="101:101">
      <c r="CW734001" s="2195"/>
    </row>
    <row r="734025" spans="101:101">
      <c r="CW734025" s="2210"/>
    </row>
    <row r="734026" spans="101:101">
      <c r="CW734026" s="2195"/>
    </row>
    <row r="734050" spans="101:101">
      <c r="CW734050" s="2210"/>
    </row>
    <row r="734051" spans="101:101">
      <c r="CW734051" s="2195"/>
    </row>
    <row r="734075" spans="101:101">
      <c r="CW734075" s="2210"/>
    </row>
    <row r="734076" spans="101:101">
      <c r="CW734076" s="2195"/>
    </row>
    <row r="734100" spans="101:101">
      <c r="CW734100" s="2210"/>
    </row>
    <row r="734101" spans="101:101">
      <c r="CW734101" s="2195"/>
    </row>
    <row r="734125" spans="101:101">
      <c r="CW734125" s="2210"/>
    </row>
    <row r="734126" spans="101:101">
      <c r="CW734126" s="2195"/>
    </row>
    <row r="734150" spans="101:101">
      <c r="CW734150" s="2210"/>
    </row>
    <row r="734151" spans="101:101">
      <c r="CW734151" s="2195"/>
    </row>
    <row r="734175" spans="101:101">
      <c r="CW734175" s="2210"/>
    </row>
    <row r="734176" spans="101:101">
      <c r="CW734176" s="2195"/>
    </row>
    <row r="734200" spans="101:101">
      <c r="CW734200" s="2210"/>
    </row>
    <row r="734201" spans="101:101">
      <c r="CW734201" s="2195"/>
    </row>
    <row r="734225" spans="101:101">
      <c r="CW734225" s="2210"/>
    </row>
    <row r="734226" spans="101:101">
      <c r="CW734226" s="2195"/>
    </row>
    <row r="734250" spans="101:101">
      <c r="CW734250" s="2210"/>
    </row>
    <row r="734251" spans="101:101">
      <c r="CW734251" s="2195"/>
    </row>
    <row r="734275" spans="101:101">
      <c r="CW734275" s="2210"/>
    </row>
    <row r="734276" spans="101:101">
      <c r="CW734276" s="2195"/>
    </row>
    <row r="734300" spans="101:101">
      <c r="CW734300" s="2210"/>
    </row>
    <row r="734301" spans="101:101">
      <c r="CW734301" s="2195"/>
    </row>
    <row r="734325" spans="101:101">
      <c r="CW734325" s="2210"/>
    </row>
    <row r="734326" spans="101:101">
      <c r="CW734326" s="2195"/>
    </row>
    <row r="734350" spans="101:101">
      <c r="CW734350" s="2210"/>
    </row>
    <row r="734351" spans="101:101">
      <c r="CW734351" s="2195"/>
    </row>
    <row r="734375" spans="101:101">
      <c r="CW734375" s="2210"/>
    </row>
    <row r="734376" spans="101:101">
      <c r="CW734376" s="2195"/>
    </row>
    <row r="734400" spans="101:101">
      <c r="CW734400" s="2210"/>
    </row>
    <row r="734401" spans="101:101">
      <c r="CW734401" s="2195"/>
    </row>
    <row r="734425" spans="101:101">
      <c r="CW734425" s="2210"/>
    </row>
    <row r="734426" spans="101:101">
      <c r="CW734426" s="2195"/>
    </row>
    <row r="734450" spans="101:101">
      <c r="CW734450" s="2210"/>
    </row>
    <row r="734451" spans="101:101">
      <c r="CW734451" s="2195"/>
    </row>
    <row r="734475" spans="101:101">
      <c r="CW734475" s="2210"/>
    </row>
    <row r="734476" spans="101:101">
      <c r="CW734476" s="2195"/>
    </row>
    <row r="734500" spans="101:101">
      <c r="CW734500" s="2210"/>
    </row>
    <row r="734501" spans="101:101">
      <c r="CW734501" s="2195"/>
    </row>
    <row r="734525" spans="101:101">
      <c r="CW734525" s="2210"/>
    </row>
    <row r="734526" spans="101:101">
      <c r="CW734526" s="2195"/>
    </row>
    <row r="734550" spans="101:101">
      <c r="CW734550" s="2210"/>
    </row>
    <row r="734551" spans="101:101">
      <c r="CW734551" s="2195"/>
    </row>
    <row r="734575" spans="101:101">
      <c r="CW734575" s="2210"/>
    </row>
    <row r="734576" spans="101:101">
      <c r="CW734576" s="2195"/>
    </row>
    <row r="734600" spans="101:101">
      <c r="CW734600" s="2210"/>
    </row>
    <row r="734601" spans="101:101">
      <c r="CW734601" s="2195"/>
    </row>
    <row r="734625" spans="101:101">
      <c r="CW734625" s="2210"/>
    </row>
    <row r="734626" spans="101:101">
      <c r="CW734626" s="2195"/>
    </row>
    <row r="734650" spans="101:101">
      <c r="CW734650" s="2210"/>
    </row>
    <row r="734651" spans="101:101">
      <c r="CW734651" s="2195"/>
    </row>
    <row r="734675" spans="101:101">
      <c r="CW734675" s="2210"/>
    </row>
    <row r="734676" spans="101:101">
      <c r="CW734676" s="2195"/>
    </row>
    <row r="734700" spans="101:101">
      <c r="CW734700" s="2210"/>
    </row>
    <row r="734701" spans="101:101">
      <c r="CW734701" s="2195"/>
    </row>
    <row r="734725" spans="101:101">
      <c r="CW734725" s="2210"/>
    </row>
    <row r="734726" spans="101:101">
      <c r="CW734726" s="2195"/>
    </row>
    <row r="734750" spans="101:101">
      <c r="CW734750" s="2210"/>
    </row>
    <row r="734751" spans="101:101">
      <c r="CW734751" s="2195"/>
    </row>
    <row r="734775" spans="101:101">
      <c r="CW734775" s="2210"/>
    </row>
    <row r="734776" spans="101:101">
      <c r="CW734776" s="2195"/>
    </row>
    <row r="734800" spans="101:101">
      <c r="CW734800" s="2210"/>
    </row>
    <row r="734801" spans="101:101">
      <c r="CW734801" s="2195"/>
    </row>
    <row r="734825" spans="101:101">
      <c r="CW734825" s="2210"/>
    </row>
    <row r="734826" spans="101:101">
      <c r="CW734826" s="2195"/>
    </row>
    <row r="734850" spans="101:101">
      <c r="CW734850" s="2210"/>
    </row>
    <row r="734851" spans="101:101">
      <c r="CW734851" s="2195"/>
    </row>
    <row r="734875" spans="101:101">
      <c r="CW734875" s="2210"/>
    </row>
    <row r="734876" spans="101:101">
      <c r="CW734876" s="2195"/>
    </row>
    <row r="734900" spans="101:101">
      <c r="CW734900" s="2210"/>
    </row>
    <row r="734901" spans="101:101">
      <c r="CW734901" s="2195"/>
    </row>
    <row r="734925" spans="101:101">
      <c r="CW734925" s="2210"/>
    </row>
    <row r="734926" spans="101:101">
      <c r="CW734926" s="2195"/>
    </row>
    <row r="734950" spans="101:101">
      <c r="CW734950" s="2210"/>
    </row>
    <row r="734951" spans="101:101">
      <c r="CW734951" s="2195"/>
    </row>
    <row r="734975" spans="101:101">
      <c r="CW734975" s="2210"/>
    </row>
    <row r="734976" spans="101:101">
      <c r="CW734976" s="2195"/>
    </row>
    <row r="735000" spans="101:101">
      <c r="CW735000" s="2210"/>
    </row>
    <row r="735001" spans="101:101">
      <c r="CW735001" s="2195"/>
    </row>
    <row r="735025" spans="101:101">
      <c r="CW735025" s="2210"/>
    </row>
    <row r="735026" spans="101:101">
      <c r="CW735026" s="2195"/>
    </row>
    <row r="735050" spans="101:101">
      <c r="CW735050" s="2210"/>
    </row>
    <row r="735051" spans="101:101">
      <c r="CW735051" s="2195"/>
    </row>
    <row r="735075" spans="101:101">
      <c r="CW735075" s="2210"/>
    </row>
    <row r="735076" spans="101:101">
      <c r="CW735076" s="2195"/>
    </row>
    <row r="735100" spans="101:101">
      <c r="CW735100" s="2210"/>
    </row>
    <row r="735101" spans="101:101">
      <c r="CW735101" s="2195"/>
    </row>
    <row r="735125" spans="101:101">
      <c r="CW735125" s="2210"/>
    </row>
    <row r="735126" spans="101:101">
      <c r="CW735126" s="2195"/>
    </row>
    <row r="735150" spans="101:101">
      <c r="CW735150" s="2210"/>
    </row>
    <row r="735151" spans="101:101">
      <c r="CW735151" s="2195"/>
    </row>
    <row r="735175" spans="101:101">
      <c r="CW735175" s="2210"/>
    </row>
    <row r="735176" spans="101:101">
      <c r="CW735176" s="2195"/>
    </row>
    <row r="735200" spans="101:101">
      <c r="CW735200" s="2210"/>
    </row>
    <row r="735201" spans="101:101">
      <c r="CW735201" s="2195"/>
    </row>
    <row r="735225" spans="101:101">
      <c r="CW735225" s="2210"/>
    </row>
    <row r="735226" spans="101:101">
      <c r="CW735226" s="2195"/>
    </row>
    <row r="735250" spans="101:101">
      <c r="CW735250" s="2210"/>
    </row>
    <row r="735251" spans="101:101">
      <c r="CW735251" s="2195"/>
    </row>
    <row r="735275" spans="101:101">
      <c r="CW735275" s="2210"/>
    </row>
    <row r="735276" spans="101:101">
      <c r="CW735276" s="2195"/>
    </row>
    <row r="735300" spans="101:101">
      <c r="CW735300" s="2210"/>
    </row>
    <row r="735301" spans="101:101">
      <c r="CW735301" s="2195"/>
    </row>
    <row r="735325" spans="101:101">
      <c r="CW735325" s="2210"/>
    </row>
    <row r="735326" spans="101:101">
      <c r="CW735326" s="2195"/>
    </row>
    <row r="735350" spans="101:101">
      <c r="CW735350" s="2210"/>
    </row>
    <row r="735351" spans="101:101">
      <c r="CW735351" s="2195"/>
    </row>
    <row r="735375" spans="101:101">
      <c r="CW735375" s="2210"/>
    </row>
    <row r="735376" spans="101:101">
      <c r="CW735376" s="2195"/>
    </row>
    <row r="735400" spans="101:101">
      <c r="CW735400" s="2210"/>
    </row>
    <row r="735401" spans="101:101">
      <c r="CW735401" s="2195"/>
    </row>
    <row r="735425" spans="101:101">
      <c r="CW735425" s="2210"/>
    </row>
    <row r="735426" spans="101:101">
      <c r="CW735426" s="2195"/>
    </row>
    <row r="735450" spans="101:101">
      <c r="CW735450" s="2210"/>
    </row>
    <row r="735451" spans="101:101">
      <c r="CW735451" s="2195"/>
    </row>
    <row r="735475" spans="101:101">
      <c r="CW735475" s="2210"/>
    </row>
    <row r="735476" spans="101:101">
      <c r="CW735476" s="2195"/>
    </row>
    <row r="735500" spans="101:101">
      <c r="CW735500" s="2210"/>
    </row>
    <row r="735501" spans="101:101">
      <c r="CW735501" s="2195"/>
    </row>
    <row r="735525" spans="101:101">
      <c r="CW735525" s="2210"/>
    </row>
    <row r="735526" spans="101:101">
      <c r="CW735526" s="2195"/>
    </row>
    <row r="735550" spans="101:101">
      <c r="CW735550" s="2210"/>
    </row>
    <row r="735551" spans="101:101">
      <c r="CW735551" s="2195"/>
    </row>
    <row r="735575" spans="101:101">
      <c r="CW735575" s="2210"/>
    </row>
    <row r="735576" spans="101:101">
      <c r="CW735576" s="2195"/>
    </row>
    <row r="735600" spans="101:101">
      <c r="CW735600" s="2210"/>
    </row>
    <row r="735601" spans="101:101">
      <c r="CW735601" s="2195"/>
    </row>
    <row r="735625" spans="101:101">
      <c r="CW735625" s="2210"/>
    </row>
    <row r="735626" spans="101:101">
      <c r="CW735626" s="2195"/>
    </row>
    <row r="735650" spans="101:101">
      <c r="CW735650" s="2210"/>
    </row>
    <row r="735651" spans="101:101">
      <c r="CW735651" s="2195"/>
    </row>
    <row r="735675" spans="101:101">
      <c r="CW735675" s="2210"/>
    </row>
    <row r="735676" spans="101:101">
      <c r="CW735676" s="2195"/>
    </row>
    <row r="735700" spans="101:101">
      <c r="CW735700" s="2210"/>
    </row>
    <row r="735701" spans="101:101">
      <c r="CW735701" s="2195"/>
    </row>
    <row r="735725" spans="101:101">
      <c r="CW735725" s="2210"/>
    </row>
    <row r="735726" spans="101:101">
      <c r="CW735726" s="2195"/>
    </row>
    <row r="735750" spans="101:101">
      <c r="CW735750" s="2210"/>
    </row>
    <row r="735751" spans="101:101">
      <c r="CW735751" s="2195"/>
    </row>
    <row r="735775" spans="101:101">
      <c r="CW735775" s="2210"/>
    </row>
    <row r="735776" spans="101:101">
      <c r="CW735776" s="2195"/>
    </row>
    <row r="735800" spans="101:101">
      <c r="CW735800" s="2210"/>
    </row>
    <row r="735801" spans="101:101">
      <c r="CW735801" s="2195"/>
    </row>
    <row r="735825" spans="101:101">
      <c r="CW735825" s="2210"/>
    </row>
    <row r="735826" spans="101:101">
      <c r="CW735826" s="2195"/>
    </row>
    <row r="735850" spans="101:101">
      <c r="CW735850" s="2210"/>
    </row>
    <row r="735851" spans="101:101">
      <c r="CW735851" s="2195"/>
    </row>
    <row r="735875" spans="101:101">
      <c r="CW735875" s="2210"/>
    </row>
    <row r="735876" spans="101:101">
      <c r="CW735876" s="2195"/>
    </row>
    <row r="735900" spans="101:101">
      <c r="CW735900" s="2210"/>
    </row>
    <row r="735901" spans="101:101">
      <c r="CW735901" s="2195"/>
    </row>
    <row r="735925" spans="101:101">
      <c r="CW735925" s="2210"/>
    </row>
    <row r="735926" spans="101:101">
      <c r="CW735926" s="2195"/>
    </row>
    <row r="735950" spans="101:101">
      <c r="CW735950" s="2210"/>
    </row>
    <row r="735951" spans="101:101">
      <c r="CW735951" s="2195"/>
    </row>
    <row r="735975" spans="101:101">
      <c r="CW735975" s="2210"/>
    </row>
    <row r="735976" spans="101:101">
      <c r="CW735976" s="2195"/>
    </row>
    <row r="736000" spans="101:101">
      <c r="CW736000" s="2210"/>
    </row>
    <row r="736001" spans="101:101">
      <c r="CW736001" s="2195"/>
    </row>
    <row r="736025" spans="101:101">
      <c r="CW736025" s="2210"/>
    </row>
    <row r="736026" spans="101:101">
      <c r="CW736026" s="2195"/>
    </row>
    <row r="736050" spans="101:101">
      <c r="CW736050" s="2210"/>
    </row>
    <row r="736051" spans="101:101">
      <c r="CW736051" s="2195"/>
    </row>
    <row r="736075" spans="101:101">
      <c r="CW736075" s="2210"/>
    </row>
    <row r="736076" spans="101:101">
      <c r="CW736076" s="2195"/>
    </row>
    <row r="736100" spans="101:101">
      <c r="CW736100" s="2210"/>
    </row>
    <row r="736101" spans="101:101">
      <c r="CW736101" s="2195"/>
    </row>
    <row r="736125" spans="101:101">
      <c r="CW736125" s="2210"/>
    </row>
    <row r="736126" spans="101:101">
      <c r="CW736126" s="2195"/>
    </row>
    <row r="736150" spans="101:101">
      <c r="CW736150" s="2210"/>
    </row>
    <row r="736151" spans="101:101">
      <c r="CW736151" s="2195"/>
    </row>
    <row r="736175" spans="101:101">
      <c r="CW736175" s="2210"/>
    </row>
    <row r="736176" spans="101:101">
      <c r="CW736176" s="2195"/>
    </row>
    <row r="736200" spans="101:101">
      <c r="CW736200" s="2210"/>
    </row>
    <row r="736201" spans="101:101">
      <c r="CW736201" s="2195"/>
    </row>
    <row r="736225" spans="101:101">
      <c r="CW736225" s="2210"/>
    </row>
    <row r="736226" spans="101:101">
      <c r="CW736226" s="2195"/>
    </row>
    <row r="736250" spans="101:101">
      <c r="CW736250" s="2210"/>
    </row>
    <row r="736251" spans="101:101">
      <c r="CW736251" s="2195"/>
    </row>
    <row r="736275" spans="101:101">
      <c r="CW736275" s="2210"/>
    </row>
    <row r="736276" spans="101:101">
      <c r="CW736276" s="2195"/>
    </row>
    <row r="736300" spans="101:101">
      <c r="CW736300" s="2210"/>
    </row>
    <row r="736301" spans="101:101">
      <c r="CW736301" s="2195"/>
    </row>
    <row r="736325" spans="101:101">
      <c r="CW736325" s="2210"/>
    </row>
    <row r="736326" spans="101:101">
      <c r="CW736326" s="2195"/>
    </row>
    <row r="736350" spans="101:101">
      <c r="CW736350" s="2210"/>
    </row>
    <row r="736351" spans="101:101">
      <c r="CW736351" s="2195"/>
    </row>
    <row r="736375" spans="101:101">
      <c r="CW736375" s="2210"/>
    </row>
    <row r="736376" spans="101:101">
      <c r="CW736376" s="2195"/>
    </row>
    <row r="736400" spans="101:101">
      <c r="CW736400" s="2210"/>
    </row>
    <row r="736401" spans="101:101">
      <c r="CW736401" s="2195"/>
    </row>
    <row r="736425" spans="101:101">
      <c r="CW736425" s="2210"/>
    </row>
    <row r="736426" spans="101:101">
      <c r="CW736426" s="2195"/>
    </row>
    <row r="736450" spans="101:101">
      <c r="CW736450" s="2210"/>
    </row>
    <row r="736451" spans="101:101">
      <c r="CW736451" s="2195"/>
    </row>
    <row r="736475" spans="101:101">
      <c r="CW736475" s="2210"/>
    </row>
    <row r="736476" spans="101:101">
      <c r="CW736476" s="2195"/>
    </row>
    <row r="736500" spans="101:101">
      <c r="CW736500" s="2210"/>
    </row>
    <row r="736501" spans="101:101">
      <c r="CW736501" s="2195"/>
    </row>
    <row r="736525" spans="101:101">
      <c r="CW736525" s="2210"/>
    </row>
    <row r="736526" spans="101:101">
      <c r="CW736526" s="2195"/>
    </row>
    <row r="736550" spans="101:101">
      <c r="CW736550" s="2210"/>
    </row>
    <row r="736551" spans="101:101">
      <c r="CW736551" s="2195"/>
    </row>
    <row r="736575" spans="101:101">
      <c r="CW736575" s="2210"/>
    </row>
    <row r="736576" spans="101:101">
      <c r="CW736576" s="2195"/>
    </row>
    <row r="736600" spans="101:101">
      <c r="CW736600" s="2210"/>
    </row>
    <row r="736601" spans="101:101">
      <c r="CW736601" s="2195"/>
    </row>
    <row r="736625" spans="101:101">
      <c r="CW736625" s="2210"/>
    </row>
    <row r="736626" spans="101:101">
      <c r="CW736626" s="2195"/>
    </row>
    <row r="736650" spans="101:101">
      <c r="CW736650" s="2210"/>
    </row>
    <row r="736651" spans="101:101">
      <c r="CW736651" s="2195"/>
    </row>
    <row r="736675" spans="101:101">
      <c r="CW736675" s="2210"/>
    </row>
    <row r="736676" spans="101:101">
      <c r="CW736676" s="2195"/>
    </row>
    <row r="736700" spans="101:101">
      <c r="CW736700" s="2210"/>
    </row>
    <row r="736701" spans="101:101">
      <c r="CW736701" s="2195"/>
    </row>
    <row r="736725" spans="101:101">
      <c r="CW736725" s="2210"/>
    </row>
    <row r="736726" spans="101:101">
      <c r="CW736726" s="2195"/>
    </row>
    <row r="736750" spans="101:101">
      <c r="CW736750" s="2210"/>
    </row>
    <row r="736751" spans="101:101">
      <c r="CW736751" s="2195"/>
    </row>
    <row r="736775" spans="101:101">
      <c r="CW736775" s="2210"/>
    </row>
    <row r="736776" spans="101:101">
      <c r="CW736776" s="2195"/>
    </row>
    <row r="736800" spans="101:101">
      <c r="CW736800" s="2210"/>
    </row>
    <row r="736801" spans="101:101">
      <c r="CW736801" s="2195"/>
    </row>
    <row r="736825" spans="101:101">
      <c r="CW736825" s="2210"/>
    </row>
    <row r="736826" spans="101:101">
      <c r="CW736826" s="2195"/>
    </row>
    <row r="736850" spans="101:101">
      <c r="CW736850" s="2210"/>
    </row>
    <row r="736851" spans="101:101">
      <c r="CW736851" s="2195"/>
    </row>
    <row r="736875" spans="101:101">
      <c r="CW736875" s="2210"/>
    </row>
    <row r="736876" spans="101:101">
      <c r="CW736876" s="2195"/>
    </row>
    <row r="736900" spans="101:101">
      <c r="CW736900" s="2210"/>
    </row>
    <row r="736901" spans="101:101">
      <c r="CW736901" s="2195"/>
    </row>
    <row r="736925" spans="101:101">
      <c r="CW736925" s="2210"/>
    </row>
    <row r="736926" spans="101:101">
      <c r="CW736926" s="2195"/>
    </row>
    <row r="736950" spans="101:101">
      <c r="CW736950" s="2210"/>
    </row>
    <row r="736951" spans="101:101">
      <c r="CW736951" s="2195"/>
    </row>
    <row r="736975" spans="101:101">
      <c r="CW736975" s="2210"/>
    </row>
    <row r="736976" spans="101:101">
      <c r="CW736976" s="2195"/>
    </row>
    <row r="737000" spans="101:101">
      <c r="CW737000" s="2210"/>
    </row>
    <row r="737001" spans="101:101">
      <c r="CW737001" s="2195"/>
    </row>
    <row r="737025" spans="101:101">
      <c r="CW737025" s="2210"/>
    </row>
    <row r="737026" spans="101:101">
      <c r="CW737026" s="2195"/>
    </row>
    <row r="737050" spans="101:101">
      <c r="CW737050" s="2210"/>
    </row>
    <row r="737051" spans="101:101">
      <c r="CW737051" s="2195"/>
    </row>
    <row r="737075" spans="101:101">
      <c r="CW737075" s="2210"/>
    </row>
    <row r="737076" spans="101:101">
      <c r="CW737076" s="2195"/>
    </row>
    <row r="737100" spans="101:101">
      <c r="CW737100" s="2210"/>
    </row>
    <row r="737101" spans="101:101">
      <c r="CW737101" s="2195"/>
    </row>
    <row r="737125" spans="101:101">
      <c r="CW737125" s="2210"/>
    </row>
    <row r="737126" spans="101:101">
      <c r="CW737126" s="2195"/>
    </row>
    <row r="737150" spans="101:101">
      <c r="CW737150" s="2210"/>
    </row>
    <row r="737151" spans="101:101">
      <c r="CW737151" s="2195"/>
    </row>
    <row r="737175" spans="101:101">
      <c r="CW737175" s="2210"/>
    </row>
    <row r="737176" spans="101:101">
      <c r="CW737176" s="2195"/>
    </row>
    <row r="737200" spans="101:101">
      <c r="CW737200" s="2210"/>
    </row>
    <row r="737201" spans="101:101">
      <c r="CW737201" s="2195"/>
    </row>
    <row r="737225" spans="101:101">
      <c r="CW737225" s="2210"/>
    </row>
    <row r="737226" spans="101:101">
      <c r="CW737226" s="2195"/>
    </row>
    <row r="737250" spans="101:101">
      <c r="CW737250" s="2210"/>
    </row>
    <row r="737251" spans="101:101">
      <c r="CW737251" s="2195"/>
    </row>
    <row r="737275" spans="101:101">
      <c r="CW737275" s="2210"/>
    </row>
    <row r="737276" spans="101:101">
      <c r="CW737276" s="2195"/>
    </row>
    <row r="737300" spans="101:101">
      <c r="CW737300" s="2210"/>
    </row>
    <row r="737301" spans="101:101">
      <c r="CW737301" s="2195"/>
    </row>
    <row r="737325" spans="101:101">
      <c r="CW737325" s="2210"/>
    </row>
    <row r="737326" spans="101:101">
      <c r="CW737326" s="2195"/>
    </row>
    <row r="737350" spans="101:101">
      <c r="CW737350" s="2210"/>
    </row>
    <row r="737351" spans="101:101">
      <c r="CW737351" s="2195"/>
    </row>
    <row r="737375" spans="101:101">
      <c r="CW737375" s="2210"/>
    </row>
    <row r="737376" spans="101:101">
      <c r="CW737376" s="2195"/>
    </row>
    <row r="737400" spans="101:101">
      <c r="CW737400" s="2210"/>
    </row>
    <row r="737401" spans="101:101">
      <c r="CW737401" s="2195"/>
    </row>
    <row r="737425" spans="101:101">
      <c r="CW737425" s="2210"/>
    </row>
    <row r="737426" spans="101:101">
      <c r="CW737426" s="2195"/>
    </row>
    <row r="737450" spans="101:101">
      <c r="CW737450" s="2210"/>
    </row>
    <row r="737451" spans="101:101">
      <c r="CW737451" s="2195"/>
    </row>
    <row r="737475" spans="101:101">
      <c r="CW737475" s="2210"/>
    </row>
    <row r="737476" spans="101:101">
      <c r="CW737476" s="2195"/>
    </row>
    <row r="737500" spans="101:101">
      <c r="CW737500" s="2210"/>
    </row>
    <row r="737501" spans="101:101">
      <c r="CW737501" s="2195"/>
    </row>
    <row r="737525" spans="101:101">
      <c r="CW737525" s="2210"/>
    </row>
    <row r="737526" spans="101:101">
      <c r="CW737526" s="2195"/>
    </row>
    <row r="737550" spans="101:101">
      <c r="CW737550" s="2210"/>
    </row>
    <row r="737551" spans="101:101">
      <c r="CW737551" s="2195"/>
    </row>
    <row r="737575" spans="101:101">
      <c r="CW737575" s="2210"/>
    </row>
    <row r="737576" spans="101:101">
      <c r="CW737576" s="2195"/>
    </row>
    <row r="737600" spans="101:101">
      <c r="CW737600" s="2210"/>
    </row>
    <row r="737601" spans="101:101">
      <c r="CW737601" s="2195"/>
    </row>
    <row r="737625" spans="101:101">
      <c r="CW737625" s="2210"/>
    </row>
    <row r="737626" spans="101:101">
      <c r="CW737626" s="2195"/>
    </row>
    <row r="737650" spans="101:101">
      <c r="CW737650" s="2210"/>
    </row>
    <row r="737651" spans="101:101">
      <c r="CW737651" s="2195"/>
    </row>
    <row r="737675" spans="101:101">
      <c r="CW737675" s="2210"/>
    </row>
    <row r="737676" spans="101:101">
      <c r="CW737676" s="2195"/>
    </row>
    <row r="737700" spans="101:101">
      <c r="CW737700" s="2210"/>
    </row>
    <row r="737701" spans="101:101">
      <c r="CW737701" s="2195"/>
    </row>
    <row r="737725" spans="101:101">
      <c r="CW737725" s="2210"/>
    </row>
    <row r="737726" spans="101:101">
      <c r="CW737726" s="2195"/>
    </row>
    <row r="737750" spans="101:101">
      <c r="CW737750" s="2210"/>
    </row>
    <row r="737751" spans="101:101">
      <c r="CW737751" s="2195"/>
    </row>
    <row r="737775" spans="101:101">
      <c r="CW737775" s="2210"/>
    </row>
    <row r="737776" spans="101:101">
      <c r="CW737776" s="2195"/>
    </row>
    <row r="737800" spans="101:101">
      <c r="CW737800" s="2210"/>
    </row>
    <row r="737801" spans="101:101">
      <c r="CW737801" s="2195"/>
    </row>
    <row r="737825" spans="101:101">
      <c r="CW737825" s="2210"/>
    </row>
    <row r="737826" spans="101:101">
      <c r="CW737826" s="2195"/>
    </row>
    <row r="737850" spans="101:101">
      <c r="CW737850" s="2210"/>
    </row>
    <row r="737851" spans="101:101">
      <c r="CW737851" s="2195"/>
    </row>
    <row r="737875" spans="101:101">
      <c r="CW737875" s="2210"/>
    </row>
    <row r="737876" spans="101:101">
      <c r="CW737876" s="2195"/>
    </row>
    <row r="737900" spans="101:101">
      <c r="CW737900" s="2210"/>
    </row>
    <row r="737901" spans="101:101">
      <c r="CW737901" s="2195"/>
    </row>
    <row r="737925" spans="101:101">
      <c r="CW737925" s="2210"/>
    </row>
    <row r="737926" spans="101:101">
      <c r="CW737926" s="2195"/>
    </row>
    <row r="737950" spans="101:101">
      <c r="CW737950" s="2210"/>
    </row>
    <row r="737951" spans="101:101">
      <c r="CW737951" s="2195"/>
    </row>
    <row r="737975" spans="101:101">
      <c r="CW737975" s="2210"/>
    </row>
    <row r="737976" spans="101:101">
      <c r="CW737976" s="2195"/>
    </row>
    <row r="738000" spans="101:101">
      <c r="CW738000" s="2210"/>
    </row>
    <row r="738001" spans="101:101">
      <c r="CW738001" s="2195"/>
    </row>
    <row r="738025" spans="101:101">
      <c r="CW738025" s="2210"/>
    </row>
    <row r="738026" spans="101:101">
      <c r="CW738026" s="2195"/>
    </row>
    <row r="738050" spans="101:101">
      <c r="CW738050" s="2210"/>
    </row>
    <row r="738051" spans="101:101">
      <c r="CW738051" s="2195"/>
    </row>
    <row r="738075" spans="101:101">
      <c r="CW738075" s="2210"/>
    </row>
    <row r="738076" spans="101:101">
      <c r="CW738076" s="2195"/>
    </row>
    <row r="738100" spans="101:101">
      <c r="CW738100" s="2210"/>
    </row>
    <row r="738101" spans="101:101">
      <c r="CW738101" s="2195"/>
    </row>
    <row r="738125" spans="101:101">
      <c r="CW738125" s="2210"/>
    </row>
    <row r="738126" spans="101:101">
      <c r="CW738126" s="2195"/>
    </row>
    <row r="738150" spans="101:101">
      <c r="CW738150" s="2210"/>
    </row>
    <row r="738151" spans="101:101">
      <c r="CW738151" s="2195"/>
    </row>
    <row r="738175" spans="101:101">
      <c r="CW738175" s="2210"/>
    </row>
    <row r="738176" spans="101:101">
      <c r="CW738176" s="2195"/>
    </row>
    <row r="738200" spans="101:101">
      <c r="CW738200" s="2210"/>
    </row>
    <row r="738201" spans="101:101">
      <c r="CW738201" s="2195"/>
    </row>
    <row r="738225" spans="101:101">
      <c r="CW738225" s="2210"/>
    </row>
    <row r="738226" spans="101:101">
      <c r="CW738226" s="2195"/>
    </row>
    <row r="738250" spans="101:101">
      <c r="CW738250" s="2210"/>
    </row>
    <row r="738251" spans="101:101">
      <c r="CW738251" s="2195"/>
    </row>
    <row r="738275" spans="101:101">
      <c r="CW738275" s="2210"/>
    </row>
    <row r="738276" spans="101:101">
      <c r="CW738276" s="2195"/>
    </row>
    <row r="738300" spans="101:101">
      <c r="CW738300" s="2210"/>
    </row>
    <row r="738301" spans="101:101">
      <c r="CW738301" s="2195"/>
    </row>
    <row r="738325" spans="101:101">
      <c r="CW738325" s="2210"/>
    </row>
    <row r="738326" spans="101:101">
      <c r="CW738326" s="2195"/>
    </row>
    <row r="738350" spans="101:101">
      <c r="CW738350" s="2210"/>
    </row>
    <row r="738351" spans="101:101">
      <c r="CW738351" s="2195"/>
    </row>
    <row r="738375" spans="101:101">
      <c r="CW738375" s="2210"/>
    </row>
    <row r="738376" spans="101:101">
      <c r="CW738376" s="2195"/>
    </row>
    <row r="738400" spans="101:101">
      <c r="CW738400" s="2210"/>
    </row>
    <row r="738401" spans="101:101">
      <c r="CW738401" s="2195"/>
    </row>
    <row r="738425" spans="101:101">
      <c r="CW738425" s="2210"/>
    </row>
    <row r="738426" spans="101:101">
      <c r="CW738426" s="2195"/>
    </row>
    <row r="738450" spans="101:101">
      <c r="CW738450" s="2210"/>
    </row>
    <row r="738451" spans="101:101">
      <c r="CW738451" s="2195"/>
    </row>
    <row r="738475" spans="101:101">
      <c r="CW738475" s="2210"/>
    </row>
    <row r="738476" spans="101:101">
      <c r="CW738476" s="2195"/>
    </row>
    <row r="738500" spans="101:101">
      <c r="CW738500" s="2210"/>
    </row>
    <row r="738501" spans="101:101">
      <c r="CW738501" s="2195"/>
    </row>
    <row r="738525" spans="101:101">
      <c r="CW738525" s="2210"/>
    </row>
    <row r="738526" spans="101:101">
      <c r="CW738526" s="2195"/>
    </row>
    <row r="738550" spans="101:101">
      <c r="CW738550" s="2210"/>
    </row>
    <row r="738551" spans="101:101">
      <c r="CW738551" s="2195"/>
    </row>
    <row r="738575" spans="101:101">
      <c r="CW738575" s="2210"/>
    </row>
    <row r="738576" spans="101:101">
      <c r="CW738576" s="2195"/>
    </row>
    <row r="738600" spans="101:101">
      <c r="CW738600" s="2210"/>
    </row>
    <row r="738601" spans="101:101">
      <c r="CW738601" s="2195"/>
    </row>
    <row r="738625" spans="101:101">
      <c r="CW738625" s="2210"/>
    </row>
    <row r="738626" spans="101:101">
      <c r="CW738626" s="2195"/>
    </row>
    <row r="738650" spans="101:101">
      <c r="CW738650" s="2210"/>
    </row>
    <row r="738651" spans="101:101">
      <c r="CW738651" s="2195"/>
    </row>
    <row r="738675" spans="101:101">
      <c r="CW738675" s="2210"/>
    </row>
    <row r="738676" spans="101:101">
      <c r="CW738676" s="2195"/>
    </row>
    <row r="738700" spans="101:101">
      <c r="CW738700" s="2210"/>
    </row>
    <row r="738701" spans="101:101">
      <c r="CW738701" s="2195"/>
    </row>
    <row r="738725" spans="101:101">
      <c r="CW738725" s="2210"/>
    </row>
    <row r="738726" spans="101:101">
      <c r="CW738726" s="2195"/>
    </row>
    <row r="738750" spans="101:101">
      <c r="CW738750" s="2210"/>
    </row>
    <row r="738751" spans="101:101">
      <c r="CW738751" s="2195"/>
    </row>
    <row r="738775" spans="101:101">
      <c r="CW738775" s="2210"/>
    </row>
    <row r="738776" spans="101:101">
      <c r="CW738776" s="2195"/>
    </row>
    <row r="738800" spans="101:101">
      <c r="CW738800" s="2210"/>
    </row>
    <row r="738801" spans="101:101">
      <c r="CW738801" s="2195"/>
    </row>
    <row r="738825" spans="101:101">
      <c r="CW738825" s="2210"/>
    </row>
    <row r="738826" spans="101:101">
      <c r="CW738826" s="2195"/>
    </row>
    <row r="738850" spans="101:101">
      <c r="CW738850" s="2210"/>
    </row>
    <row r="738851" spans="101:101">
      <c r="CW738851" s="2195"/>
    </row>
    <row r="738875" spans="101:101">
      <c r="CW738875" s="2210"/>
    </row>
    <row r="738876" spans="101:101">
      <c r="CW738876" s="2195"/>
    </row>
    <row r="738900" spans="101:101">
      <c r="CW738900" s="2210"/>
    </row>
    <row r="738901" spans="101:101">
      <c r="CW738901" s="2195"/>
    </row>
    <row r="738925" spans="101:101">
      <c r="CW738925" s="2210"/>
    </row>
    <row r="738926" spans="101:101">
      <c r="CW738926" s="2195"/>
    </row>
    <row r="738950" spans="101:101">
      <c r="CW738950" s="2210"/>
    </row>
    <row r="738951" spans="101:101">
      <c r="CW738951" s="2195"/>
    </row>
    <row r="738975" spans="101:101">
      <c r="CW738975" s="2210"/>
    </row>
    <row r="738976" spans="101:101">
      <c r="CW738976" s="2195"/>
    </row>
    <row r="739000" spans="101:101">
      <c r="CW739000" s="2210"/>
    </row>
    <row r="739001" spans="101:101">
      <c r="CW739001" s="2195"/>
    </row>
    <row r="739025" spans="101:101">
      <c r="CW739025" s="2210"/>
    </row>
    <row r="739026" spans="101:101">
      <c r="CW739026" s="2195"/>
    </row>
    <row r="739050" spans="101:101">
      <c r="CW739050" s="2210"/>
    </row>
    <row r="739051" spans="101:101">
      <c r="CW739051" s="2195"/>
    </row>
    <row r="739075" spans="101:101">
      <c r="CW739075" s="2210"/>
    </row>
    <row r="739076" spans="101:101">
      <c r="CW739076" s="2195"/>
    </row>
    <row r="739100" spans="101:101">
      <c r="CW739100" s="2210"/>
    </row>
    <row r="739101" spans="101:101">
      <c r="CW739101" s="2195"/>
    </row>
    <row r="739125" spans="101:101">
      <c r="CW739125" s="2210"/>
    </row>
    <row r="739126" spans="101:101">
      <c r="CW739126" s="2195"/>
    </row>
    <row r="739150" spans="101:101">
      <c r="CW739150" s="2210"/>
    </row>
    <row r="739151" spans="101:101">
      <c r="CW739151" s="2195"/>
    </row>
    <row r="739175" spans="101:101">
      <c r="CW739175" s="2210"/>
    </row>
    <row r="739176" spans="101:101">
      <c r="CW739176" s="2195"/>
    </row>
    <row r="739200" spans="101:101">
      <c r="CW739200" s="2210"/>
    </row>
    <row r="739201" spans="101:101">
      <c r="CW739201" s="2195"/>
    </row>
    <row r="739225" spans="101:101">
      <c r="CW739225" s="2210"/>
    </row>
    <row r="739226" spans="101:101">
      <c r="CW739226" s="2195"/>
    </row>
    <row r="739250" spans="101:101">
      <c r="CW739250" s="2210"/>
    </row>
    <row r="739251" spans="101:101">
      <c r="CW739251" s="2195"/>
    </row>
    <row r="739275" spans="101:101">
      <c r="CW739275" s="2210"/>
    </row>
    <row r="739276" spans="101:101">
      <c r="CW739276" s="2195"/>
    </row>
    <row r="739300" spans="101:101">
      <c r="CW739300" s="2210"/>
    </row>
    <row r="739301" spans="101:101">
      <c r="CW739301" s="2195"/>
    </row>
    <row r="739325" spans="101:101">
      <c r="CW739325" s="2210"/>
    </row>
    <row r="739326" spans="101:101">
      <c r="CW739326" s="2195"/>
    </row>
    <row r="739350" spans="101:101">
      <c r="CW739350" s="2210"/>
    </row>
    <row r="739351" spans="101:101">
      <c r="CW739351" s="2195"/>
    </row>
    <row r="739375" spans="101:101">
      <c r="CW739375" s="2210"/>
    </row>
    <row r="739376" spans="101:101">
      <c r="CW739376" s="2195"/>
    </row>
    <row r="739400" spans="101:101">
      <c r="CW739400" s="2210"/>
    </row>
    <row r="739401" spans="101:101">
      <c r="CW739401" s="2195"/>
    </row>
    <row r="739425" spans="101:101">
      <c r="CW739425" s="2210"/>
    </row>
    <row r="739426" spans="101:101">
      <c r="CW739426" s="2195"/>
    </row>
    <row r="739450" spans="101:101">
      <c r="CW739450" s="2210"/>
    </row>
    <row r="739451" spans="101:101">
      <c r="CW739451" s="2195"/>
    </row>
    <row r="739475" spans="101:101">
      <c r="CW739475" s="2210"/>
    </row>
    <row r="739476" spans="101:101">
      <c r="CW739476" s="2195"/>
    </row>
    <row r="739500" spans="101:101">
      <c r="CW739500" s="2210"/>
    </row>
    <row r="739501" spans="101:101">
      <c r="CW739501" s="2195"/>
    </row>
    <row r="739525" spans="101:101">
      <c r="CW739525" s="2210"/>
    </row>
    <row r="739526" spans="101:101">
      <c r="CW739526" s="2195"/>
    </row>
    <row r="739550" spans="101:101">
      <c r="CW739550" s="2210"/>
    </row>
    <row r="739551" spans="101:101">
      <c r="CW739551" s="2195"/>
    </row>
    <row r="739575" spans="101:101">
      <c r="CW739575" s="2210"/>
    </row>
    <row r="739576" spans="101:101">
      <c r="CW739576" s="2195"/>
    </row>
    <row r="739600" spans="101:101">
      <c r="CW739600" s="2210"/>
    </row>
    <row r="739601" spans="101:101">
      <c r="CW739601" s="2195"/>
    </row>
    <row r="739625" spans="101:101">
      <c r="CW739625" s="2210"/>
    </row>
    <row r="739626" spans="101:101">
      <c r="CW739626" s="2195"/>
    </row>
    <row r="739650" spans="101:101">
      <c r="CW739650" s="2210"/>
    </row>
    <row r="739651" spans="101:101">
      <c r="CW739651" s="2195"/>
    </row>
    <row r="739675" spans="101:101">
      <c r="CW739675" s="2210"/>
    </row>
    <row r="739676" spans="101:101">
      <c r="CW739676" s="2195"/>
    </row>
    <row r="739700" spans="101:101">
      <c r="CW739700" s="2210"/>
    </row>
    <row r="739701" spans="101:101">
      <c r="CW739701" s="2195"/>
    </row>
    <row r="739725" spans="101:101">
      <c r="CW739725" s="2210"/>
    </row>
    <row r="739726" spans="101:101">
      <c r="CW739726" s="2195"/>
    </row>
    <row r="739750" spans="101:101">
      <c r="CW739750" s="2210"/>
    </row>
    <row r="739751" spans="101:101">
      <c r="CW739751" s="2195"/>
    </row>
    <row r="739775" spans="101:101">
      <c r="CW739775" s="2210"/>
    </row>
    <row r="739776" spans="101:101">
      <c r="CW739776" s="2195"/>
    </row>
    <row r="739800" spans="101:101">
      <c r="CW739800" s="2210"/>
    </row>
    <row r="739801" spans="101:101">
      <c r="CW739801" s="2195"/>
    </row>
    <row r="739825" spans="101:101">
      <c r="CW739825" s="2210"/>
    </row>
    <row r="739826" spans="101:101">
      <c r="CW739826" s="2195"/>
    </row>
    <row r="739850" spans="101:101">
      <c r="CW739850" s="2210"/>
    </row>
    <row r="739851" spans="101:101">
      <c r="CW739851" s="2195"/>
    </row>
    <row r="739875" spans="101:101">
      <c r="CW739875" s="2210"/>
    </row>
    <row r="739876" spans="101:101">
      <c r="CW739876" s="2195"/>
    </row>
    <row r="739900" spans="101:101">
      <c r="CW739900" s="2210"/>
    </row>
    <row r="739901" spans="101:101">
      <c r="CW739901" s="2195"/>
    </row>
    <row r="739925" spans="101:101">
      <c r="CW739925" s="2210"/>
    </row>
    <row r="739926" spans="101:101">
      <c r="CW739926" s="2195"/>
    </row>
    <row r="739950" spans="101:101">
      <c r="CW739950" s="2210"/>
    </row>
    <row r="739951" spans="101:101">
      <c r="CW739951" s="2195"/>
    </row>
    <row r="739975" spans="101:101">
      <c r="CW739975" s="2210"/>
    </row>
    <row r="739976" spans="101:101">
      <c r="CW739976" s="2195"/>
    </row>
    <row r="740000" spans="101:101">
      <c r="CW740000" s="2210"/>
    </row>
    <row r="740001" spans="101:101">
      <c r="CW740001" s="2195"/>
    </row>
    <row r="740025" spans="101:101">
      <c r="CW740025" s="2210"/>
    </row>
    <row r="740026" spans="101:101">
      <c r="CW740026" s="2195"/>
    </row>
    <row r="740050" spans="101:101">
      <c r="CW740050" s="2210"/>
    </row>
    <row r="740051" spans="101:101">
      <c r="CW740051" s="2195"/>
    </row>
    <row r="740075" spans="101:101">
      <c r="CW740075" s="2210"/>
    </row>
    <row r="740076" spans="101:101">
      <c r="CW740076" s="2195"/>
    </row>
    <row r="740100" spans="101:101">
      <c r="CW740100" s="2210"/>
    </row>
    <row r="740101" spans="101:101">
      <c r="CW740101" s="2195"/>
    </row>
    <row r="740125" spans="101:101">
      <c r="CW740125" s="2210"/>
    </row>
    <row r="740126" spans="101:101">
      <c r="CW740126" s="2195"/>
    </row>
    <row r="740150" spans="101:101">
      <c r="CW740150" s="2210"/>
    </row>
    <row r="740151" spans="101:101">
      <c r="CW740151" s="2195"/>
    </row>
    <row r="740175" spans="101:101">
      <c r="CW740175" s="2210"/>
    </row>
    <row r="740176" spans="101:101">
      <c r="CW740176" s="2195"/>
    </row>
    <row r="740200" spans="101:101">
      <c r="CW740200" s="2210"/>
    </row>
    <row r="740201" spans="101:101">
      <c r="CW740201" s="2195"/>
    </row>
    <row r="740225" spans="101:101">
      <c r="CW740225" s="2210"/>
    </row>
    <row r="740226" spans="101:101">
      <c r="CW740226" s="2195"/>
    </row>
    <row r="740250" spans="101:101">
      <c r="CW740250" s="2210"/>
    </row>
    <row r="740251" spans="101:101">
      <c r="CW740251" s="2195"/>
    </row>
    <row r="740275" spans="101:101">
      <c r="CW740275" s="2210"/>
    </row>
    <row r="740276" spans="101:101">
      <c r="CW740276" s="2195"/>
    </row>
    <row r="740300" spans="101:101">
      <c r="CW740300" s="2210"/>
    </row>
    <row r="740301" spans="101:101">
      <c r="CW740301" s="2195"/>
    </row>
    <row r="740325" spans="101:101">
      <c r="CW740325" s="2210"/>
    </row>
    <row r="740326" spans="101:101">
      <c r="CW740326" s="2195"/>
    </row>
    <row r="740350" spans="101:101">
      <c r="CW740350" s="2210"/>
    </row>
    <row r="740351" spans="101:101">
      <c r="CW740351" s="2195"/>
    </row>
    <row r="740375" spans="101:101">
      <c r="CW740375" s="2210"/>
    </row>
    <row r="740376" spans="101:101">
      <c r="CW740376" s="2195"/>
    </row>
    <row r="740400" spans="101:101">
      <c r="CW740400" s="2210"/>
    </row>
    <row r="740401" spans="101:101">
      <c r="CW740401" s="2195"/>
    </row>
    <row r="740425" spans="101:101">
      <c r="CW740425" s="2210"/>
    </row>
    <row r="740426" spans="101:101">
      <c r="CW740426" s="2195"/>
    </row>
    <row r="740450" spans="101:101">
      <c r="CW740450" s="2210"/>
    </row>
    <row r="740451" spans="101:101">
      <c r="CW740451" s="2195"/>
    </row>
    <row r="740475" spans="101:101">
      <c r="CW740475" s="2210"/>
    </row>
    <row r="740476" spans="101:101">
      <c r="CW740476" s="2195"/>
    </row>
    <row r="740500" spans="101:101">
      <c r="CW740500" s="2210"/>
    </row>
    <row r="740501" spans="101:101">
      <c r="CW740501" s="2195"/>
    </row>
    <row r="740525" spans="101:101">
      <c r="CW740525" s="2210"/>
    </row>
    <row r="740526" spans="101:101">
      <c r="CW740526" s="2195"/>
    </row>
    <row r="740550" spans="101:101">
      <c r="CW740550" s="2210"/>
    </row>
    <row r="740551" spans="101:101">
      <c r="CW740551" s="2195"/>
    </row>
    <row r="740575" spans="101:101">
      <c r="CW740575" s="2210"/>
    </row>
    <row r="740576" spans="101:101">
      <c r="CW740576" s="2195"/>
    </row>
    <row r="740600" spans="101:101">
      <c r="CW740600" s="2210"/>
    </row>
    <row r="740601" spans="101:101">
      <c r="CW740601" s="2195"/>
    </row>
    <row r="740625" spans="101:101">
      <c r="CW740625" s="2210"/>
    </row>
    <row r="740626" spans="101:101">
      <c r="CW740626" s="2195"/>
    </row>
    <row r="740650" spans="101:101">
      <c r="CW740650" s="2210"/>
    </row>
    <row r="740651" spans="101:101">
      <c r="CW740651" s="2195"/>
    </row>
    <row r="740675" spans="101:101">
      <c r="CW740675" s="2210"/>
    </row>
    <row r="740676" spans="101:101">
      <c r="CW740676" s="2195"/>
    </row>
    <row r="740700" spans="101:101">
      <c r="CW740700" s="2210"/>
    </row>
    <row r="740701" spans="101:101">
      <c r="CW740701" s="2195"/>
    </row>
    <row r="740725" spans="101:101">
      <c r="CW740725" s="2210"/>
    </row>
    <row r="740726" spans="101:101">
      <c r="CW740726" s="2195"/>
    </row>
    <row r="740750" spans="101:101">
      <c r="CW740750" s="2210"/>
    </row>
    <row r="740751" spans="101:101">
      <c r="CW740751" s="2195"/>
    </row>
    <row r="740775" spans="101:101">
      <c r="CW740775" s="2210"/>
    </row>
    <row r="740776" spans="101:101">
      <c r="CW740776" s="2195"/>
    </row>
    <row r="740800" spans="101:101">
      <c r="CW740800" s="2210"/>
    </row>
    <row r="740801" spans="101:101">
      <c r="CW740801" s="2195"/>
    </row>
    <row r="740825" spans="101:101">
      <c r="CW740825" s="2210"/>
    </row>
    <row r="740826" spans="101:101">
      <c r="CW740826" s="2195"/>
    </row>
    <row r="740850" spans="101:101">
      <c r="CW740850" s="2210"/>
    </row>
    <row r="740851" spans="101:101">
      <c r="CW740851" s="2195"/>
    </row>
    <row r="740875" spans="101:101">
      <c r="CW740875" s="2210"/>
    </row>
    <row r="740876" spans="101:101">
      <c r="CW740876" s="2195"/>
    </row>
    <row r="740900" spans="101:101">
      <c r="CW740900" s="2210"/>
    </row>
    <row r="740901" spans="101:101">
      <c r="CW740901" s="2195"/>
    </row>
    <row r="740925" spans="101:101">
      <c r="CW740925" s="2210"/>
    </row>
    <row r="740926" spans="101:101">
      <c r="CW740926" s="2195"/>
    </row>
    <row r="740950" spans="101:101">
      <c r="CW740950" s="2210"/>
    </row>
    <row r="740951" spans="101:101">
      <c r="CW740951" s="2195"/>
    </row>
    <row r="740975" spans="101:101">
      <c r="CW740975" s="2210"/>
    </row>
    <row r="740976" spans="101:101">
      <c r="CW740976" s="2195"/>
    </row>
    <row r="741000" spans="101:101">
      <c r="CW741000" s="2210"/>
    </row>
    <row r="741001" spans="101:101">
      <c r="CW741001" s="2195"/>
    </row>
    <row r="741025" spans="101:101">
      <c r="CW741025" s="2210"/>
    </row>
    <row r="741026" spans="101:101">
      <c r="CW741026" s="2195"/>
    </row>
    <row r="741050" spans="101:101">
      <c r="CW741050" s="2210"/>
    </row>
    <row r="741051" spans="101:101">
      <c r="CW741051" s="2195"/>
    </row>
    <row r="741075" spans="101:101">
      <c r="CW741075" s="2210"/>
    </row>
    <row r="741076" spans="101:101">
      <c r="CW741076" s="2195"/>
    </row>
    <row r="741100" spans="101:101">
      <c r="CW741100" s="2210"/>
    </row>
    <row r="741101" spans="101:101">
      <c r="CW741101" s="2195"/>
    </row>
    <row r="741125" spans="101:101">
      <c r="CW741125" s="2210"/>
    </row>
    <row r="741126" spans="101:101">
      <c r="CW741126" s="2195"/>
    </row>
    <row r="741150" spans="101:101">
      <c r="CW741150" s="2210"/>
    </row>
    <row r="741151" spans="101:101">
      <c r="CW741151" s="2195"/>
    </row>
    <row r="741175" spans="101:101">
      <c r="CW741175" s="2210"/>
    </row>
    <row r="741176" spans="101:101">
      <c r="CW741176" s="2195"/>
    </row>
    <row r="741200" spans="101:101">
      <c r="CW741200" s="2210"/>
    </row>
    <row r="741201" spans="101:101">
      <c r="CW741201" s="2195"/>
    </row>
    <row r="741225" spans="101:101">
      <c r="CW741225" s="2210"/>
    </row>
    <row r="741226" spans="101:101">
      <c r="CW741226" s="2195"/>
    </row>
    <row r="741250" spans="101:101">
      <c r="CW741250" s="2210"/>
    </row>
    <row r="741251" spans="101:101">
      <c r="CW741251" s="2195"/>
    </row>
    <row r="741275" spans="101:101">
      <c r="CW741275" s="2210"/>
    </row>
    <row r="741276" spans="101:101">
      <c r="CW741276" s="2195"/>
    </row>
    <row r="741300" spans="101:101">
      <c r="CW741300" s="2210"/>
    </row>
    <row r="741301" spans="101:101">
      <c r="CW741301" s="2195"/>
    </row>
    <row r="741325" spans="101:101">
      <c r="CW741325" s="2210"/>
    </row>
    <row r="741326" spans="101:101">
      <c r="CW741326" s="2195"/>
    </row>
    <row r="741350" spans="101:101">
      <c r="CW741350" s="2210"/>
    </row>
    <row r="741351" spans="101:101">
      <c r="CW741351" s="2195"/>
    </row>
    <row r="741375" spans="101:101">
      <c r="CW741375" s="2210"/>
    </row>
    <row r="741376" spans="101:101">
      <c r="CW741376" s="2195"/>
    </row>
    <row r="741400" spans="101:101">
      <c r="CW741400" s="2210"/>
    </row>
    <row r="741401" spans="101:101">
      <c r="CW741401" s="2195"/>
    </row>
    <row r="741425" spans="101:101">
      <c r="CW741425" s="2210"/>
    </row>
    <row r="741426" spans="101:101">
      <c r="CW741426" s="2195"/>
    </row>
    <row r="741450" spans="101:101">
      <c r="CW741450" s="2210"/>
    </row>
    <row r="741451" spans="101:101">
      <c r="CW741451" s="2195"/>
    </row>
    <row r="741475" spans="101:101">
      <c r="CW741475" s="2210"/>
    </row>
    <row r="741476" spans="101:101">
      <c r="CW741476" s="2195"/>
    </row>
    <row r="741500" spans="101:101">
      <c r="CW741500" s="2210"/>
    </row>
    <row r="741501" spans="101:101">
      <c r="CW741501" s="2195"/>
    </row>
    <row r="741525" spans="101:101">
      <c r="CW741525" s="2210"/>
    </row>
    <row r="741526" spans="101:101">
      <c r="CW741526" s="2195"/>
    </row>
    <row r="741550" spans="101:101">
      <c r="CW741550" s="2210"/>
    </row>
    <row r="741551" spans="101:101">
      <c r="CW741551" s="2195"/>
    </row>
    <row r="741575" spans="101:101">
      <c r="CW741575" s="2210"/>
    </row>
    <row r="741576" spans="101:101">
      <c r="CW741576" s="2195"/>
    </row>
    <row r="741600" spans="101:101">
      <c r="CW741600" s="2210"/>
    </row>
    <row r="741601" spans="101:101">
      <c r="CW741601" s="2195"/>
    </row>
    <row r="741625" spans="101:101">
      <c r="CW741625" s="2210"/>
    </row>
    <row r="741626" spans="101:101">
      <c r="CW741626" s="2195"/>
    </row>
    <row r="741650" spans="101:101">
      <c r="CW741650" s="2210"/>
    </row>
    <row r="741651" spans="101:101">
      <c r="CW741651" s="2195"/>
    </row>
    <row r="741675" spans="101:101">
      <c r="CW741675" s="2210"/>
    </row>
    <row r="741676" spans="101:101">
      <c r="CW741676" s="2195"/>
    </row>
    <row r="741700" spans="101:101">
      <c r="CW741700" s="2210"/>
    </row>
    <row r="741701" spans="101:101">
      <c r="CW741701" s="2195"/>
    </row>
    <row r="741725" spans="101:101">
      <c r="CW741725" s="2210"/>
    </row>
    <row r="741726" spans="101:101">
      <c r="CW741726" s="2195"/>
    </row>
    <row r="741750" spans="101:101">
      <c r="CW741750" s="2210"/>
    </row>
    <row r="741751" spans="101:101">
      <c r="CW741751" s="2195"/>
    </row>
    <row r="741775" spans="101:101">
      <c r="CW741775" s="2210"/>
    </row>
    <row r="741776" spans="101:101">
      <c r="CW741776" s="2195"/>
    </row>
    <row r="741800" spans="101:101">
      <c r="CW741800" s="2210"/>
    </row>
    <row r="741801" spans="101:101">
      <c r="CW741801" s="2195"/>
    </row>
    <row r="741825" spans="101:101">
      <c r="CW741825" s="2210"/>
    </row>
    <row r="741826" spans="101:101">
      <c r="CW741826" s="2195"/>
    </row>
    <row r="741850" spans="101:101">
      <c r="CW741850" s="2210"/>
    </row>
    <row r="741851" spans="101:101">
      <c r="CW741851" s="2195"/>
    </row>
    <row r="741875" spans="101:101">
      <c r="CW741875" s="2210"/>
    </row>
    <row r="741876" spans="101:101">
      <c r="CW741876" s="2195"/>
    </row>
    <row r="741900" spans="101:101">
      <c r="CW741900" s="2210"/>
    </row>
    <row r="741901" spans="101:101">
      <c r="CW741901" s="2195"/>
    </row>
    <row r="741925" spans="101:101">
      <c r="CW741925" s="2210"/>
    </row>
    <row r="741926" spans="101:101">
      <c r="CW741926" s="2195"/>
    </row>
    <row r="741950" spans="101:101">
      <c r="CW741950" s="2210"/>
    </row>
    <row r="741951" spans="101:101">
      <c r="CW741951" s="2195"/>
    </row>
    <row r="741975" spans="101:101">
      <c r="CW741975" s="2210"/>
    </row>
    <row r="741976" spans="101:101">
      <c r="CW741976" s="2195"/>
    </row>
    <row r="742000" spans="101:101">
      <c r="CW742000" s="2210"/>
    </row>
    <row r="742001" spans="101:101">
      <c r="CW742001" s="2195"/>
    </row>
    <row r="742025" spans="101:101">
      <c r="CW742025" s="2210"/>
    </row>
    <row r="742026" spans="101:101">
      <c r="CW742026" s="2195"/>
    </row>
    <row r="742050" spans="101:101">
      <c r="CW742050" s="2210"/>
    </row>
    <row r="742051" spans="101:101">
      <c r="CW742051" s="2195"/>
    </row>
    <row r="742075" spans="101:101">
      <c r="CW742075" s="2210"/>
    </row>
    <row r="742076" spans="101:101">
      <c r="CW742076" s="2195"/>
    </row>
    <row r="742100" spans="101:101">
      <c r="CW742100" s="2210"/>
    </row>
    <row r="742101" spans="101:101">
      <c r="CW742101" s="2195"/>
    </row>
    <row r="742125" spans="101:101">
      <c r="CW742125" s="2210"/>
    </row>
    <row r="742126" spans="101:101">
      <c r="CW742126" s="2195"/>
    </row>
    <row r="742150" spans="101:101">
      <c r="CW742150" s="2210"/>
    </row>
    <row r="742151" spans="101:101">
      <c r="CW742151" s="2195"/>
    </row>
    <row r="742175" spans="101:101">
      <c r="CW742175" s="2210"/>
    </row>
    <row r="742176" spans="101:101">
      <c r="CW742176" s="2195"/>
    </row>
    <row r="742200" spans="101:101">
      <c r="CW742200" s="2210"/>
    </row>
    <row r="742201" spans="101:101">
      <c r="CW742201" s="2195"/>
    </row>
    <row r="742225" spans="101:101">
      <c r="CW742225" s="2210"/>
    </row>
    <row r="742226" spans="101:101">
      <c r="CW742226" s="2195"/>
    </row>
    <row r="742250" spans="101:101">
      <c r="CW742250" s="2210"/>
    </row>
    <row r="742251" spans="101:101">
      <c r="CW742251" s="2195"/>
    </row>
    <row r="742275" spans="101:101">
      <c r="CW742275" s="2210"/>
    </row>
    <row r="742276" spans="101:101">
      <c r="CW742276" s="2195"/>
    </row>
    <row r="742300" spans="101:101">
      <c r="CW742300" s="2210"/>
    </row>
    <row r="742301" spans="101:101">
      <c r="CW742301" s="2195"/>
    </row>
    <row r="742325" spans="101:101">
      <c r="CW742325" s="2210"/>
    </row>
    <row r="742326" spans="101:101">
      <c r="CW742326" s="2195"/>
    </row>
    <row r="742350" spans="101:101">
      <c r="CW742350" s="2210"/>
    </row>
    <row r="742351" spans="101:101">
      <c r="CW742351" s="2195"/>
    </row>
    <row r="742375" spans="101:101">
      <c r="CW742375" s="2210"/>
    </row>
    <row r="742376" spans="101:101">
      <c r="CW742376" s="2195"/>
    </row>
    <row r="742400" spans="101:101">
      <c r="CW742400" s="2210"/>
    </row>
    <row r="742401" spans="101:101">
      <c r="CW742401" s="2195"/>
    </row>
    <row r="742425" spans="101:101">
      <c r="CW742425" s="2210"/>
    </row>
    <row r="742426" spans="101:101">
      <c r="CW742426" s="2195"/>
    </row>
    <row r="742450" spans="101:101">
      <c r="CW742450" s="2210"/>
    </row>
    <row r="742451" spans="101:101">
      <c r="CW742451" s="2195"/>
    </row>
    <row r="742475" spans="101:101">
      <c r="CW742475" s="2210"/>
    </row>
    <row r="742476" spans="101:101">
      <c r="CW742476" s="2195"/>
    </row>
    <row r="742500" spans="101:101">
      <c r="CW742500" s="2210"/>
    </row>
    <row r="742501" spans="101:101">
      <c r="CW742501" s="2195"/>
    </row>
    <row r="742525" spans="101:101">
      <c r="CW742525" s="2210"/>
    </row>
    <row r="742526" spans="101:101">
      <c r="CW742526" s="2195"/>
    </row>
    <row r="742550" spans="101:101">
      <c r="CW742550" s="2210"/>
    </row>
    <row r="742551" spans="101:101">
      <c r="CW742551" s="2195"/>
    </row>
    <row r="742575" spans="101:101">
      <c r="CW742575" s="2210"/>
    </row>
    <row r="742576" spans="101:101">
      <c r="CW742576" s="2195"/>
    </row>
    <row r="742600" spans="101:101">
      <c r="CW742600" s="2210"/>
    </row>
    <row r="742601" spans="101:101">
      <c r="CW742601" s="2195"/>
    </row>
    <row r="742625" spans="101:101">
      <c r="CW742625" s="2210"/>
    </row>
    <row r="742626" spans="101:101">
      <c r="CW742626" s="2195"/>
    </row>
    <row r="742650" spans="101:101">
      <c r="CW742650" s="2210"/>
    </row>
    <row r="742651" spans="101:101">
      <c r="CW742651" s="2195"/>
    </row>
    <row r="742675" spans="101:101">
      <c r="CW742675" s="2210"/>
    </row>
    <row r="742676" spans="101:101">
      <c r="CW742676" s="2195"/>
    </row>
    <row r="742700" spans="101:101">
      <c r="CW742700" s="2210"/>
    </row>
    <row r="742701" spans="101:101">
      <c r="CW742701" s="2195"/>
    </row>
    <row r="742725" spans="101:101">
      <c r="CW742725" s="2210"/>
    </row>
    <row r="742726" spans="101:101">
      <c r="CW742726" s="2195"/>
    </row>
    <row r="742750" spans="101:101">
      <c r="CW742750" s="2210"/>
    </row>
    <row r="742751" spans="101:101">
      <c r="CW742751" s="2195"/>
    </row>
    <row r="742775" spans="101:101">
      <c r="CW742775" s="2210"/>
    </row>
    <row r="742776" spans="101:101">
      <c r="CW742776" s="2195"/>
    </row>
    <row r="742800" spans="101:101">
      <c r="CW742800" s="2210"/>
    </row>
    <row r="742801" spans="101:101">
      <c r="CW742801" s="2195"/>
    </row>
    <row r="742825" spans="101:101">
      <c r="CW742825" s="2210"/>
    </row>
    <row r="742826" spans="101:101">
      <c r="CW742826" s="2195"/>
    </row>
    <row r="742850" spans="101:101">
      <c r="CW742850" s="2210"/>
    </row>
    <row r="742851" spans="101:101">
      <c r="CW742851" s="2195"/>
    </row>
    <row r="742875" spans="101:101">
      <c r="CW742875" s="2210"/>
    </row>
    <row r="742876" spans="101:101">
      <c r="CW742876" s="2195"/>
    </row>
    <row r="742900" spans="101:101">
      <c r="CW742900" s="2210"/>
    </row>
    <row r="742901" spans="101:101">
      <c r="CW742901" s="2195"/>
    </row>
    <row r="742925" spans="101:101">
      <c r="CW742925" s="2210"/>
    </row>
    <row r="742926" spans="101:101">
      <c r="CW742926" s="2195"/>
    </row>
    <row r="742950" spans="101:101">
      <c r="CW742950" s="2210"/>
    </row>
    <row r="742951" spans="101:101">
      <c r="CW742951" s="2195"/>
    </row>
    <row r="742975" spans="101:101">
      <c r="CW742975" s="2210"/>
    </row>
    <row r="742976" spans="101:101">
      <c r="CW742976" s="2195"/>
    </row>
    <row r="743000" spans="101:101">
      <c r="CW743000" s="2210"/>
    </row>
    <row r="743001" spans="101:101">
      <c r="CW743001" s="2195"/>
    </row>
    <row r="743025" spans="101:101">
      <c r="CW743025" s="2210"/>
    </row>
    <row r="743026" spans="101:101">
      <c r="CW743026" s="2195"/>
    </row>
    <row r="743050" spans="101:101">
      <c r="CW743050" s="2210"/>
    </row>
    <row r="743051" spans="101:101">
      <c r="CW743051" s="2195"/>
    </row>
    <row r="743075" spans="101:101">
      <c r="CW743075" s="2210"/>
    </row>
    <row r="743076" spans="101:101">
      <c r="CW743076" s="2195"/>
    </row>
    <row r="743100" spans="101:101">
      <c r="CW743100" s="2210"/>
    </row>
    <row r="743101" spans="101:101">
      <c r="CW743101" s="2195"/>
    </row>
    <row r="743125" spans="101:101">
      <c r="CW743125" s="2210"/>
    </row>
    <row r="743126" spans="101:101">
      <c r="CW743126" s="2195"/>
    </row>
    <row r="743150" spans="101:101">
      <c r="CW743150" s="2210"/>
    </row>
    <row r="743151" spans="101:101">
      <c r="CW743151" s="2195"/>
    </row>
    <row r="743175" spans="101:101">
      <c r="CW743175" s="2210"/>
    </row>
    <row r="743176" spans="101:101">
      <c r="CW743176" s="2195"/>
    </row>
    <row r="743200" spans="101:101">
      <c r="CW743200" s="2210"/>
    </row>
    <row r="743201" spans="101:101">
      <c r="CW743201" s="2195"/>
    </row>
    <row r="743225" spans="101:101">
      <c r="CW743225" s="2210"/>
    </row>
    <row r="743226" spans="101:101">
      <c r="CW743226" s="2195"/>
    </row>
    <row r="743250" spans="101:101">
      <c r="CW743250" s="2210"/>
    </row>
    <row r="743251" spans="101:101">
      <c r="CW743251" s="2195"/>
    </row>
    <row r="743275" spans="101:101">
      <c r="CW743275" s="2210"/>
    </row>
    <row r="743276" spans="101:101">
      <c r="CW743276" s="2195"/>
    </row>
    <row r="743300" spans="101:101">
      <c r="CW743300" s="2210"/>
    </row>
    <row r="743301" spans="101:101">
      <c r="CW743301" s="2195"/>
    </row>
    <row r="743325" spans="101:101">
      <c r="CW743325" s="2210"/>
    </row>
    <row r="743326" spans="101:101">
      <c r="CW743326" s="2195"/>
    </row>
    <row r="743350" spans="101:101">
      <c r="CW743350" s="2210"/>
    </row>
    <row r="743351" spans="101:101">
      <c r="CW743351" s="2195"/>
    </row>
    <row r="743375" spans="101:101">
      <c r="CW743375" s="2210"/>
    </row>
    <row r="743376" spans="101:101">
      <c r="CW743376" s="2195"/>
    </row>
    <row r="743400" spans="101:101">
      <c r="CW743400" s="2210"/>
    </row>
    <row r="743401" spans="101:101">
      <c r="CW743401" s="2195"/>
    </row>
    <row r="743425" spans="101:101">
      <c r="CW743425" s="2210"/>
    </row>
    <row r="743426" spans="101:101">
      <c r="CW743426" s="2195"/>
    </row>
    <row r="743450" spans="101:101">
      <c r="CW743450" s="2210"/>
    </row>
    <row r="743451" spans="101:101">
      <c r="CW743451" s="2195"/>
    </row>
    <row r="743475" spans="101:101">
      <c r="CW743475" s="2210"/>
    </row>
    <row r="743476" spans="101:101">
      <c r="CW743476" s="2195"/>
    </row>
    <row r="743500" spans="101:101">
      <c r="CW743500" s="2210"/>
    </row>
    <row r="743501" spans="101:101">
      <c r="CW743501" s="2195"/>
    </row>
    <row r="743525" spans="101:101">
      <c r="CW743525" s="2210"/>
    </row>
    <row r="743526" spans="101:101">
      <c r="CW743526" s="2195"/>
    </row>
    <row r="743550" spans="101:101">
      <c r="CW743550" s="2210"/>
    </row>
    <row r="743551" spans="101:101">
      <c r="CW743551" s="2195"/>
    </row>
    <row r="743575" spans="101:101">
      <c r="CW743575" s="2210"/>
    </row>
    <row r="743576" spans="101:101">
      <c r="CW743576" s="2195"/>
    </row>
    <row r="743600" spans="101:101">
      <c r="CW743600" s="2210"/>
    </row>
    <row r="743601" spans="101:101">
      <c r="CW743601" s="2195"/>
    </row>
    <row r="743625" spans="101:101">
      <c r="CW743625" s="2210"/>
    </row>
    <row r="743626" spans="101:101">
      <c r="CW743626" s="2195"/>
    </row>
    <row r="743650" spans="101:101">
      <c r="CW743650" s="2210"/>
    </row>
    <row r="743651" spans="101:101">
      <c r="CW743651" s="2195"/>
    </row>
    <row r="743675" spans="101:101">
      <c r="CW743675" s="2210"/>
    </row>
    <row r="743676" spans="101:101">
      <c r="CW743676" s="2195"/>
    </row>
    <row r="743700" spans="101:101">
      <c r="CW743700" s="2210"/>
    </row>
    <row r="743701" spans="101:101">
      <c r="CW743701" s="2195"/>
    </row>
    <row r="743725" spans="101:101">
      <c r="CW743725" s="2210"/>
    </row>
    <row r="743726" spans="101:101">
      <c r="CW743726" s="2195"/>
    </row>
    <row r="743750" spans="101:101">
      <c r="CW743750" s="2210"/>
    </row>
    <row r="743751" spans="101:101">
      <c r="CW743751" s="2195"/>
    </row>
    <row r="743775" spans="101:101">
      <c r="CW743775" s="2210"/>
    </row>
    <row r="743776" spans="101:101">
      <c r="CW743776" s="2195"/>
    </row>
    <row r="743800" spans="101:101">
      <c r="CW743800" s="2210"/>
    </row>
    <row r="743801" spans="101:101">
      <c r="CW743801" s="2195"/>
    </row>
    <row r="743825" spans="101:101">
      <c r="CW743825" s="2210"/>
    </row>
    <row r="743826" spans="101:101">
      <c r="CW743826" s="2195"/>
    </row>
    <row r="743850" spans="101:101">
      <c r="CW743850" s="2210"/>
    </row>
    <row r="743851" spans="101:101">
      <c r="CW743851" s="2195"/>
    </row>
    <row r="743875" spans="101:101">
      <c r="CW743875" s="2210"/>
    </row>
    <row r="743876" spans="101:101">
      <c r="CW743876" s="2195"/>
    </row>
    <row r="743900" spans="101:101">
      <c r="CW743900" s="2210"/>
    </row>
    <row r="743901" spans="101:101">
      <c r="CW743901" s="2195"/>
    </row>
    <row r="743925" spans="101:101">
      <c r="CW743925" s="2210"/>
    </row>
    <row r="743926" spans="101:101">
      <c r="CW743926" s="2195"/>
    </row>
    <row r="743950" spans="101:101">
      <c r="CW743950" s="2210"/>
    </row>
    <row r="743951" spans="101:101">
      <c r="CW743951" s="2195"/>
    </row>
    <row r="743975" spans="101:101">
      <c r="CW743975" s="2210"/>
    </row>
    <row r="743976" spans="101:101">
      <c r="CW743976" s="2195"/>
    </row>
    <row r="744000" spans="101:101">
      <c r="CW744000" s="2210"/>
    </row>
    <row r="744001" spans="101:101">
      <c r="CW744001" s="2195"/>
    </row>
    <row r="744025" spans="101:101">
      <c r="CW744025" s="2210"/>
    </row>
    <row r="744026" spans="101:101">
      <c r="CW744026" s="2195"/>
    </row>
    <row r="744050" spans="101:101">
      <c r="CW744050" s="2210"/>
    </row>
    <row r="744051" spans="101:101">
      <c r="CW744051" s="2195"/>
    </row>
    <row r="744075" spans="101:101">
      <c r="CW744075" s="2210"/>
    </row>
    <row r="744076" spans="101:101">
      <c r="CW744076" s="2195"/>
    </row>
    <row r="744100" spans="101:101">
      <c r="CW744100" s="2210"/>
    </row>
    <row r="744101" spans="101:101">
      <c r="CW744101" s="2195"/>
    </row>
    <row r="744125" spans="101:101">
      <c r="CW744125" s="2210"/>
    </row>
    <row r="744126" spans="101:101">
      <c r="CW744126" s="2195"/>
    </row>
    <row r="744150" spans="101:101">
      <c r="CW744150" s="2210"/>
    </row>
    <row r="744151" spans="101:101">
      <c r="CW744151" s="2195"/>
    </row>
    <row r="744175" spans="101:101">
      <c r="CW744175" s="2210"/>
    </row>
    <row r="744176" spans="101:101">
      <c r="CW744176" s="2195"/>
    </row>
    <row r="744200" spans="101:101">
      <c r="CW744200" s="2210"/>
    </row>
    <row r="744201" spans="101:101">
      <c r="CW744201" s="2195"/>
    </row>
    <row r="744225" spans="101:101">
      <c r="CW744225" s="2210"/>
    </row>
    <row r="744226" spans="101:101">
      <c r="CW744226" s="2195"/>
    </row>
    <row r="744250" spans="101:101">
      <c r="CW744250" s="2210"/>
    </row>
    <row r="744251" spans="101:101">
      <c r="CW744251" s="2195"/>
    </row>
    <row r="744275" spans="101:101">
      <c r="CW744275" s="2210"/>
    </row>
    <row r="744276" spans="101:101">
      <c r="CW744276" s="2195"/>
    </row>
    <row r="744300" spans="101:101">
      <c r="CW744300" s="2210"/>
    </row>
    <row r="744301" spans="101:101">
      <c r="CW744301" s="2195"/>
    </row>
    <row r="744325" spans="101:101">
      <c r="CW744325" s="2210"/>
    </row>
    <row r="744326" spans="101:101">
      <c r="CW744326" s="2195"/>
    </row>
    <row r="744350" spans="101:101">
      <c r="CW744350" s="2210"/>
    </row>
    <row r="744351" spans="101:101">
      <c r="CW744351" s="2195"/>
    </row>
    <row r="744375" spans="101:101">
      <c r="CW744375" s="2210"/>
    </row>
    <row r="744376" spans="101:101">
      <c r="CW744376" s="2195"/>
    </row>
    <row r="744400" spans="101:101">
      <c r="CW744400" s="2210"/>
    </row>
    <row r="744401" spans="101:101">
      <c r="CW744401" s="2195"/>
    </row>
    <row r="744425" spans="101:101">
      <c r="CW744425" s="2210"/>
    </row>
    <row r="744426" spans="101:101">
      <c r="CW744426" s="2195"/>
    </row>
    <row r="744450" spans="101:101">
      <c r="CW744450" s="2210"/>
    </row>
    <row r="744451" spans="101:101">
      <c r="CW744451" s="2195"/>
    </row>
    <row r="744475" spans="101:101">
      <c r="CW744475" s="2210"/>
    </row>
    <row r="744476" spans="101:101">
      <c r="CW744476" s="2195"/>
    </row>
    <row r="744500" spans="101:101">
      <c r="CW744500" s="2210"/>
    </row>
    <row r="744501" spans="101:101">
      <c r="CW744501" s="2195"/>
    </row>
    <row r="744525" spans="101:101">
      <c r="CW744525" s="2210"/>
    </row>
    <row r="744526" spans="101:101">
      <c r="CW744526" s="2195"/>
    </row>
    <row r="744550" spans="101:101">
      <c r="CW744550" s="2210"/>
    </row>
    <row r="744551" spans="101:101">
      <c r="CW744551" s="2195"/>
    </row>
    <row r="744575" spans="101:101">
      <c r="CW744575" s="2210"/>
    </row>
    <row r="744576" spans="101:101">
      <c r="CW744576" s="2195"/>
    </row>
    <row r="744600" spans="101:101">
      <c r="CW744600" s="2210"/>
    </row>
    <row r="744601" spans="101:101">
      <c r="CW744601" s="2195"/>
    </row>
    <row r="744625" spans="101:101">
      <c r="CW744625" s="2210"/>
    </row>
    <row r="744626" spans="101:101">
      <c r="CW744626" s="2195"/>
    </row>
    <row r="744650" spans="101:101">
      <c r="CW744650" s="2210"/>
    </row>
    <row r="744651" spans="101:101">
      <c r="CW744651" s="2195"/>
    </row>
    <row r="744675" spans="101:101">
      <c r="CW744675" s="2210"/>
    </row>
    <row r="744676" spans="101:101">
      <c r="CW744676" s="2195"/>
    </row>
    <row r="744700" spans="101:101">
      <c r="CW744700" s="2210"/>
    </row>
    <row r="744701" spans="101:101">
      <c r="CW744701" s="2195"/>
    </row>
    <row r="744725" spans="101:101">
      <c r="CW744725" s="2210"/>
    </row>
    <row r="744726" spans="101:101">
      <c r="CW744726" s="2195"/>
    </row>
    <row r="744750" spans="101:101">
      <c r="CW744750" s="2210"/>
    </row>
    <row r="744751" spans="101:101">
      <c r="CW744751" s="2195"/>
    </row>
    <row r="744775" spans="101:101">
      <c r="CW744775" s="2210"/>
    </row>
    <row r="744776" spans="101:101">
      <c r="CW744776" s="2195"/>
    </row>
    <row r="744800" spans="101:101">
      <c r="CW744800" s="2210"/>
    </row>
    <row r="744801" spans="101:101">
      <c r="CW744801" s="2195"/>
    </row>
    <row r="744825" spans="101:101">
      <c r="CW744825" s="2210"/>
    </row>
    <row r="744826" spans="101:101">
      <c r="CW744826" s="2195"/>
    </row>
    <row r="744850" spans="101:101">
      <c r="CW744850" s="2210"/>
    </row>
    <row r="744851" spans="101:101">
      <c r="CW744851" s="2195"/>
    </row>
    <row r="744875" spans="101:101">
      <c r="CW744875" s="2210"/>
    </row>
    <row r="744876" spans="101:101">
      <c r="CW744876" s="2195"/>
    </row>
    <row r="744900" spans="101:101">
      <c r="CW744900" s="2210"/>
    </row>
    <row r="744901" spans="101:101">
      <c r="CW744901" s="2195"/>
    </row>
    <row r="744925" spans="101:101">
      <c r="CW744925" s="2210"/>
    </row>
    <row r="744926" spans="101:101">
      <c r="CW744926" s="2195"/>
    </row>
    <row r="744950" spans="101:101">
      <c r="CW744950" s="2210"/>
    </row>
    <row r="744951" spans="101:101">
      <c r="CW744951" s="2195"/>
    </row>
    <row r="744975" spans="101:101">
      <c r="CW744975" s="2210"/>
    </row>
    <row r="744976" spans="101:101">
      <c r="CW744976" s="2195"/>
    </row>
    <row r="745000" spans="101:101">
      <c r="CW745000" s="2210"/>
    </row>
    <row r="745001" spans="101:101">
      <c r="CW745001" s="2195"/>
    </row>
    <row r="745025" spans="101:101">
      <c r="CW745025" s="2210"/>
    </row>
    <row r="745026" spans="101:101">
      <c r="CW745026" s="2195"/>
    </row>
    <row r="745050" spans="101:101">
      <c r="CW745050" s="2210"/>
    </row>
    <row r="745051" spans="101:101">
      <c r="CW745051" s="2195"/>
    </row>
    <row r="745075" spans="101:101">
      <c r="CW745075" s="2210"/>
    </row>
    <row r="745076" spans="101:101">
      <c r="CW745076" s="2195"/>
    </row>
    <row r="745100" spans="101:101">
      <c r="CW745100" s="2210"/>
    </row>
    <row r="745101" spans="101:101">
      <c r="CW745101" s="2195"/>
    </row>
    <row r="745125" spans="101:101">
      <c r="CW745125" s="2210"/>
    </row>
    <row r="745126" spans="101:101">
      <c r="CW745126" s="2195"/>
    </row>
    <row r="745150" spans="101:101">
      <c r="CW745150" s="2210"/>
    </row>
    <row r="745151" spans="101:101">
      <c r="CW745151" s="2195"/>
    </row>
    <row r="745175" spans="101:101">
      <c r="CW745175" s="2210"/>
    </row>
    <row r="745176" spans="101:101">
      <c r="CW745176" s="2195"/>
    </row>
    <row r="745200" spans="101:101">
      <c r="CW745200" s="2210"/>
    </row>
    <row r="745201" spans="101:101">
      <c r="CW745201" s="2195"/>
    </row>
    <row r="745225" spans="101:101">
      <c r="CW745225" s="2210"/>
    </row>
    <row r="745226" spans="101:101">
      <c r="CW745226" s="2195"/>
    </row>
    <row r="745250" spans="101:101">
      <c r="CW745250" s="2210"/>
    </row>
    <row r="745251" spans="101:101">
      <c r="CW745251" s="2195"/>
    </row>
    <row r="745275" spans="101:101">
      <c r="CW745275" s="2210"/>
    </row>
    <row r="745276" spans="101:101">
      <c r="CW745276" s="2195"/>
    </row>
    <row r="745300" spans="101:101">
      <c r="CW745300" s="2210"/>
    </row>
    <row r="745301" spans="101:101">
      <c r="CW745301" s="2195"/>
    </row>
    <row r="745325" spans="101:101">
      <c r="CW745325" s="2210"/>
    </row>
    <row r="745326" spans="101:101">
      <c r="CW745326" s="2195"/>
    </row>
    <row r="745350" spans="101:101">
      <c r="CW745350" s="2210"/>
    </row>
    <row r="745351" spans="101:101">
      <c r="CW745351" s="2195"/>
    </row>
    <row r="745375" spans="101:101">
      <c r="CW745375" s="2210"/>
    </row>
    <row r="745376" spans="101:101">
      <c r="CW745376" s="2195"/>
    </row>
    <row r="745400" spans="101:101">
      <c r="CW745400" s="2210"/>
    </row>
    <row r="745401" spans="101:101">
      <c r="CW745401" s="2195"/>
    </row>
    <row r="745425" spans="101:101">
      <c r="CW745425" s="2210"/>
    </row>
    <row r="745426" spans="101:101">
      <c r="CW745426" s="2195"/>
    </row>
    <row r="745450" spans="101:101">
      <c r="CW745450" s="2210"/>
    </row>
    <row r="745451" spans="101:101">
      <c r="CW745451" s="2195"/>
    </row>
    <row r="745475" spans="101:101">
      <c r="CW745475" s="2210"/>
    </row>
    <row r="745476" spans="101:101">
      <c r="CW745476" s="2195"/>
    </row>
    <row r="745500" spans="101:101">
      <c r="CW745500" s="2210"/>
    </row>
    <row r="745501" spans="101:101">
      <c r="CW745501" s="2195"/>
    </row>
    <row r="745525" spans="101:101">
      <c r="CW745525" s="2210"/>
    </row>
    <row r="745526" spans="101:101">
      <c r="CW745526" s="2195"/>
    </row>
    <row r="745550" spans="101:101">
      <c r="CW745550" s="2210"/>
    </row>
    <row r="745551" spans="101:101">
      <c r="CW745551" s="2195"/>
    </row>
    <row r="745575" spans="101:101">
      <c r="CW745575" s="2210"/>
    </row>
    <row r="745576" spans="101:101">
      <c r="CW745576" s="2195"/>
    </row>
    <row r="745600" spans="101:101">
      <c r="CW745600" s="2210"/>
    </row>
    <row r="745601" spans="101:101">
      <c r="CW745601" s="2195"/>
    </row>
    <row r="745625" spans="101:101">
      <c r="CW745625" s="2210"/>
    </row>
    <row r="745626" spans="101:101">
      <c r="CW745626" s="2195"/>
    </row>
    <row r="745650" spans="101:101">
      <c r="CW745650" s="2210"/>
    </row>
    <row r="745651" spans="101:101">
      <c r="CW745651" s="2195"/>
    </row>
    <row r="745675" spans="101:101">
      <c r="CW745675" s="2210"/>
    </row>
    <row r="745676" spans="101:101">
      <c r="CW745676" s="2195"/>
    </row>
    <row r="745700" spans="101:101">
      <c r="CW745700" s="2210"/>
    </row>
    <row r="745701" spans="101:101">
      <c r="CW745701" s="2195"/>
    </row>
    <row r="745725" spans="101:101">
      <c r="CW745725" s="2210"/>
    </row>
    <row r="745726" spans="101:101">
      <c r="CW745726" s="2195"/>
    </row>
    <row r="745750" spans="101:101">
      <c r="CW745750" s="2210"/>
    </row>
    <row r="745751" spans="101:101">
      <c r="CW745751" s="2195"/>
    </row>
    <row r="745775" spans="101:101">
      <c r="CW745775" s="2210"/>
    </row>
    <row r="745776" spans="101:101">
      <c r="CW745776" s="2195"/>
    </row>
    <row r="745800" spans="101:101">
      <c r="CW745800" s="2210"/>
    </row>
    <row r="745801" spans="101:101">
      <c r="CW745801" s="2195"/>
    </row>
    <row r="745825" spans="101:101">
      <c r="CW745825" s="2210"/>
    </row>
    <row r="745826" spans="101:101">
      <c r="CW745826" s="2195"/>
    </row>
    <row r="745850" spans="101:101">
      <c r="CW745850" s="2210"/>
    </row>
    <row r="745851" spans="101:101">
      <c r="CW745851" s="2195"/>
    </row>
    <row r="745875" spans="101:101">
      <c r="CW745875" s="2210"/>
    </row>
    <row r="745876" spans="101:101">
      <c r="CW745876" s="2195"/>
    </row>
    <row r="745900" spans="101:101">
      <c r="CW745900" s="2210"/>
    </row>
    <row r="745901" spans="101:101">
      <c r="CW745901" s="2195"/>
    </row>
    <row r="745925" spans="101:101">
      <c r="CW745925" s="2210"/>
    </row>
    <row r="745926" spans="101:101">
      <c r="CW745926" s="2195"/>
    </row>
    <row r="745950" spans="101:101">
      <c r="CW745950" s="2210"/>
    </row>
    <row r="745951" spans="101:101">
      <c r="CW745951" s="2195"/>
    </row>
    <row r="745975" spans="101:101">
      <c r="CW745975" s="2210"/>
    </row>
    <row r="745976" spans="101:101">
      <c r="CW745976" s="2195"/>
    </row>
    <row r="746000" spans="101:101">
      <c r="CW746000" s="2210"/>
    </row>
    <row r="746001" spans="101:101">
      <c r="CW746001" s="2195"/>
    </row>
    <row r="746025" spans="101:101">
      <c r="CW746025" s="2210"/>
    </row>
    <row r="746026" spans="101:101">
      <c r="CW746026" s="2195"/>
    </row>
    <row r="746050" spans="101:101">
      <c r="CW746050" s="2210"/>
    </row>
    <row r="746051" spans="101:101">
      <c r="CW746051" s="2195"/>
    </row>
    <row r="746075" spans="101:101">
      <c r="CW746075" s="2210"/>
    </row>
    <row r="746076" spans="101:101">
      <c r="CW746076" s="2195"/>
    </row>
    <row r="746100" spans="101:101">
      <c r="CW746100" s="2210"/>
    </row>
    <row r="746101" spans="101:101">
      <c r="CW746101" s="2195"/>
    </row>
    <row r="746125" spans="101:101">
      <c r="CW746125" s="2210"/>
    </row>
    <row r="746126" spans="101:101">
      <c r="CW746126" s="2195"/>
    </row>
    <row r="746150" spans="101:101">
      <c r="CW746150" s="2210"/>
    </row>
    <row r="746151" spans="101:101">
      <c r="CW746151" s="2195"/>
    </row>
    <row r="746175" spans="101:101">
      <c r="CW746175" s="2210"/>
    </row>
    <row r="746176" spans="101:101">
      <c r="CW746176" s="2195"/>
    </row>
    <row r="746200" spans="101:101">
      <c r="CW746200" s="2210"/>
    </row>
    <row r="746201" spans="101:101">
      <c r="CW746201" s="2195"/>
    </row>
    <row r="746225" spans="101:101">
      <c r="CW746225" s="2210"/>
    </row>
    <row r="746226" spans="101:101">
      <c r="CW746226" s="2195"/>
    </row>
    <row r="746250" spans="101:101">
      <c r="CW746250" s="2210"/>
    </row>
    <row r="746251" spans="101:101">
      <c r="CW746251" s="2195"/>
    </row>
    <row r="746275" spans="101:101">
      <c r="CW746275" s="2210"/>
    </row>
    <row r="746276" spans="101:101">
      <c r="CW746276" s="2195"/>
    </row>
    <row r="746300" spans="101:101">
      <c r="CW746300" s="2210"/>
    </row>
    <row r="746301" spans="101:101">
      <c r="CW746301" s="2195"/>
    </row>
    <row r="746325" spans="101:101">
      <c r="CW746325" s="2210"/>
    </row>
    <row r="746326" spans="101:101">
      <c r="CW746326" s="2195"/>
    </row>
    <row r="746350" spans="101:101">
      <c r="CW746350" s="2210"/>
    </row>
    <row r="746351" spans="101:101">
      <c r="CW746351" s="2195"/>
    </row>
    <row r="746375" spans="101:101">
      <c r="CW746375" s="2210"/>
    </row>
    <row r="746376" spans="101:101">
      <c r="CW746376" s="2195"/>
    </row>
    <row r="746400" spans="101:101">
      <c r="CW746400" s="2210"/>
    </row>
    <row r="746401" spans="101:101">
      <c r="CW746401" s="2195"/>
    </row>
    <row r="746425" spans="101:101">
      <c r="CW746425" s="2210"/>
    </row>
    <row r="746426" spans="101:101">
      <c r="CW746426" s="2195"/>
    </row>
    <row r="746450" spans="101:101">
      <c r="CW746450" s="2210"/>
    </row>
    <row r="746451" spans="101:101">
      <c r="CW746451" s="2195"/>
    </row>
    <row r="746475" spans="101:101">
      <c r="CW746475" s="2210"/>
    </row>
    <row r="746476" spans="101:101">
      <c r="CW746476" s="2195"/>
    </row>
    <row r="746500" spans="101:101">
      <c r="CW746500" s="2210"/>
    </row>
    <row r="746501" spans="101:101">
      <c r="CW746501" s="2195"/>
    </row>
    <row r="746525" spans="101:101">
      <c r="CW746525" s="2210"/>
    </row>
    <row r="746526" spans="101:101">
      <c r="CW746526" s="2195"/>
    </row>
    <row r="746550" spans="101:101">
      <c r="CW746550" s="2210"/>
    </row>
    <row r="746551" spans="101:101">
      <c r="CW746551" s="2195"/>
    </row>
    <row r="746575" spans="101:101">
      <c r="CW746575" s="2210"/>
    </row>
    <row r="746576" spans="101:101">
      <c r="CW746576" s="2195"/>
    </row>
    <row r="746600" spans="101:101">
      <c r="CW746600" s="2210"/>
    </row>
    <row r="746601" spans="101:101">
      <c r="CW746601" s="2195"/>
    </row>
    <row r="746625" spans="101:101">
      <c r="CW746625" s="2210"/>
    </row>
    <row r="746626" spans="101:101">
      <c r="CW746626" s="2195"/>
    </row>
    <row r="746650" spans="101:101">
      <c r="CW746650" s="2210"/>
    </row>
    <row r="746651" spans="101:101">
      <c r="CW746651" s="2195"/>
    </row>
    <row r="746675" spans="101:101">
      <c r="CW746675" s="2210"/>
    </row>
    <row r="746676" spans="101:101">
      <c r="CW746676" s="2195"/>
    </row>
    <row r="746700" spans="101:101">
      <c r="CW746700" s="2210"/>
    </row>
    <row r="746701" spans="101:101">
      <c r="CW746701" s="2195"/>
    </row>
    <row r="746725" spans="101:101">
      <c r="CW746725" s="2210"/>
    </row>
    <row r="746726" spans="101:101">
      <c r="CW746726" s="2195"/>
    </row>
    <row r="746750" spans="101:101">
      <c r="CW746750" s="2210"/>
    </row>
    <row r="746751" spans="101:101">
      <c r="CW746751" s="2195"/>
    </row>
    <row r="746775" spans="101:101">
      <c r="CW746775" s="2210"/>
    </row>
    <row r="746776" spans="101:101">
      <c r="CW746776" s="2195"/>
    </row>
    <row r="746800" spans="101:101">
      <c r="CW746800" s="2210"/>
    </row>
    <row r="746801" spans="101:101">
      <c r="CW746801" s="2195"/>
    </row>
    <row r="746825" spans="101:101">
      <c r="CW746825" s="2210"/>
    </row>
    <row r="746826" spans="101:101">
      <c r="CW746826" s="2195"/>
    </row>
    <row r="746850" spans="101:101">
      <c r="CW746850" s="2210"/>
    </row>
    <row r="746851" spans="101:101">
      <c r="CW746851" s="2195"/>
    </row>
    <row r="746875" spans="101:101">
      <c r="CW746875" s="2210"/>
    </row>
    <row r="746876" spans="101:101">
      <c r="CW746876" s="2195"/>
    </row>
    <row r="746900" spans="101:101">
      <c r="CW746900" s="2210"/>
    </row>
    <row r="746901" spans="101:101">
      <c r="CW746901" s="2195"/>
    </row>
    <row r="746925" spans="101:101">
      <c r="CW746925" s="2210"/>
    </row>
    <row r="746926" spans="101:101">
      <c r="CW746926" s="2195"/>
    </row>
    <row r="746950" spans="101:101">
      <c r="CW746950" s="2210"/>
    </row>
    <row r="746951" spans="101:101">
      <c r="CW746951" s="2195"/>
    </row>
    <row r="746975" spans="101:101">
      <c r="CW746975" s="2210"/>
    </row>
    <row r="746976" spans="101:101">
      <c r="CW746976" s="2195"/>
    </row>
    <row r="747000" spans="101:101">
      <c r="CW747000" s="2210"/>
    </row>
    <row r="747001" spans="101:101">
      <c r="CW747001" s="2195"/>
    </row>
    <row r="747025" spans="101:101">
      <c r="CW747025" s="2210"/>
    </row>
    <row r="747026" spans="101:101">
      <c r="CW747026" s="2195"/>
    </row>
    <row r="747050" spans="101:101">
      <c r="CW747050" s="2210"/>
    </row>
    <row r="747051" spans="101:101">
      <c r="CW747051" s="2195"/>
    </row>
    <row r="747075" spans="101:101">
      <c r="CW747075" s="2210"/>
    </row>
    <row r="747076" spans="101:101">
      <c r="CW747076" s="2195"/>
    </row>
    <row r="747100" spans="101:101">
      <c r="CW747100" s="2210"/>
    </row>
    <row r="747101" spans="101:101">
      <c r="CW747101" s="2195"/>
    </row>
    <row r="747125" spans="101:101">
      <c r="CW747125" s="2210"/>
    </row>
    <row r="747126" spans="101:101">
      <c r="CW747126" s="2195"/>
    </row>
    <row r="747150" spans="101:101">
      <c r="CW747150" s="2210"/>
    </row>
    <row r="747151" spans="101:101">
      <c r="CW747151" s="2195"/>
    </row>
    <row r="747175" spans="101:101">
      <c r="CW747175" s="2210"/>
    </row>
    <row r="747176" spans="101:101">
      <c r="CW747176" s="2195"/>
    </row>
    <row r="747200" spans="101:101">
      <c r="CW747200" s="2210"/>
    </row>
    <row r="747201" spans="101:101">
      <c r="CW747201" s="2195"/>
    </row>
    <row r="747225" spans="101:101">
      <c r="CW747225" s="2210"/>
    </row>
    <row r="747226" spans="101:101">
      <c r="CW747226" s="2195"/>
    </row>
    <row r="747250" spans="101:101">
      <c r="CW747250" s="2210"/>
    </row>
    <row r="747251" spans="101:101">
      <c r="CW747251" s="2195"/>
    </row>
    <row r="747275" spans="101:101">
      <c r="CW747275" s="2210"/>
    </row>
    <row r="747276" spans="101:101">
      <c r="CW747276" s="2195"/>
    </row>
    <row r="747300" spans="101:101">
      <c r="CW747300" s="2210"/>
    </row>
    <row r="747301" spans="101:101">
      <c r="CW747301" s="2195"/>
    </row>
    <row r="747325" spans="101:101">
      <c r="CW747325" s="2210"/>
    </row>
    <row r="747326" spans="101:101">
      <c r="CW747326" s="2195"/>
    </row>
    <row r="747350" spans="101:101">
      <c r="CW747350" s="2210"/>
    </row>
    <row r="747351" spans="101:101">
      <c r="CW747351" s="2195"/>
    </row>
    <row r="747375" spans="101:101">
      <c r="CW747375" s="2210"/>
    </row>
    <row r="747376" spans="101:101">
      <c r="CW747376" s="2195"/>
    </row>
    <row r="747400" spans="101:101">
      <c r="CW747400" s="2210"/>
    </row>
    <row r="747401" spans="101:101">
      <c r="CW747401" s="2195"/>
    </row>
    <row r="747425" spans="101:101">
      <c r="CW747425" s="2210"/>
    </row>
    <row r="747426" spans="101:101">
      <c r="CW747426" s="2195"/>
    </row>
    <row r="747450" spans="101:101">
      <c r="CW747450" s="2210"/>
    </row>
    <row r="747451" spans="101:101">
      <c r="CW747451" s="2195"/>
    </row>
    <row r="747475" spans="101:101">
      <c r="CW747475" s="2210"/>
    </row>
    <row r="747476" spans="101:101">
      <c r="CW747476" s="2195"/>
    </row>
    <row r="747500" spans="101:101">
      <c r="CW747500" s="2210"/>
    </row>
    <row r="747501" spans="101:101">
      <c r="CW747501" s="2195"/>
    </row>
    <row r="747525" spans="101:101">
      <c r="CW747525" s="2210"/>
    </row>
    <row r="747526" spans="101:101">
      <c r="CW747526" s="2195"/>
    </row>
    <row r="747550" spans="101:101">
      <c r="CW747550" s="2210"/>
    </row>
    <row r="747551" spans="101:101">
      <c r="CW747551" s="2195"/>
    </row>
    <row r="747575" spans="101:101">
      <c r="CW747575" s="2210"/>
    </row>
    <row r="747576" spans="101:101">
      <c r="CW747576" s="2195"/>
    </row>
    <row r="747600" spans="101:101">
      <c r="CW747600" s="2210"/>
    </row>
    <row r="747601" spans="101:101">
      <c r="CW747601" s="2195"/>
    </row>
    <row r="747625" spans="101:101">
      <c r="CW747625" s="2210"/>
    </row>
    <row r="747626" spans="101:101">
      <c r="CW747626" s="2195"/>
    </row>
    <row r="747650" spans="101:101">
      <c r="CW747650" s="2210"/>
    </row>
    <row r="747651" spans="101:101">
      <c r="CW747651" s="2195"/>
    </row>
    <row r="747675" spans="101:101">
      <c r="CW747675" s="2210"/>
    </row>
    <row r="747676" spans="101:101">
      <c r="CW747676" s="2195"/>
    </row>
    <row r="747700" spans="101:101">
      <c r="CW747700" s="2210"/>
    </row>
    <row r="747701" spans="101:101">
      <c r="CW747701" s="2195"/>
    </row>
    <row r="747725" spans="101:101">
      <c r="CW747725" s="2210"/>
    </row>
    <row r="747726" spans="101:101">
      <c r="CW747726" s="2195"/>
    </row>
    <row r="747750" spans="101:101">
      <c r="CW747750" s="2210"/>
    </row>
    <row r="747751" spans="101:101">
      <c r="CW747751" s="2195"/>
    </row>
    <row r="747775" spans="101:101">
      <c r="CW747775" s="2210"/>
    </row>
    <row r="747776" spans="101:101">
      <c r="CW747776" s="2195"/>
    </row>
    <row r="747800" spans="101:101">
      <c r="CW747800" s="2210"/>
    </row>
    <row r="747801" spans="101:101">
      <c r="CW747801" s="2195"/>
    </row>
    <row r="747825" spans="101:101">
      <c r="CW747825" s="2210"/>
    </row>
    <row r="747826" spans="101:101">
      <c r="CW747826" s="2195"/>
    </row>
    <row r="747850" spans="101:101">
      <c r="CW747850" s="2210"/>
    </row>
    <row r="747851" spans="101:101">
      <c r="CW747851" s="2195"/>
    </row>
    <row r="747875" spans="101:101">
      <c r="CW747875" s="2210"/>
    </row>
    <row r="747876" spans="101:101">
      <c r="CW747876" s="2195"/>
    </row>
    <row r="747900" spans="101:101">
      <c r="CW747900" s="2210"/>
    </row>
    <row r="747901" spans="101:101">
      <c r="CW747901" s="2195"/>
    </row>
    <row r="747925" spans="101:101">
      <c r="CW747925" s="2210"/>
    </row>
    <row r="747926" spans="101:101">
      <c r="CW747926" s="2195"/>
    </row>
    <row r="747950" spans="101:101">
      <c r="CW747950" s="2210"/>
    </row>
    <row r="747951" spans="101:101">
      <c r="CW747951" s="2195"/>
    </row>
    <row r="747975" spans="101:101">
      <c r="CW747975" s="2210"/>
    </row>
    <row r="747976" spans="101:101">
      <c r="CW747976" s="2195"/>
    </row>
    <row r="748000" spans="101:101">
      <c r="CW748000" s="2210"/>
    </row>
    <row r="748001" spans="101:101">
      <c r="CW748001" s="2195"/>
    </row>
    <row r="748025" spans="101:101">
      <c r="CW748025" s="2210"/>
    </row>
    <row r="748026" spans="101:101">
      <c r="CW748026" s="2195"/>
    </row>
    <row r="748050" spans="101:101">
      <c r="CW748050" s="2210"/>
    </row>
    <row r="748051" spans="101:101">
      <c r="CW748051" s="2195"/>
    </row>
    <row r="748075" spans="101:101">
      <c r="CW748075" s="2210"/>
    </row>
    <row r="748076" spans="101:101">
      <c r="CW748076" s="2195"/>
    </row>
    <row r="748100" spans="101:101">
      <c r="CW748100" s="2210"/>
    </row>
    <row r="748101" spans="101:101">
      <c r="CW748101" s="2195"/>
    </row>
    <row r="748125" spans="101:101">
      <c r="CW748125" s="2210"/>
    </row>
    <row r="748126" spans="101:101">
      <c r="CW748126" s="2195"/>
    </row>
    <row r="748150" spans="101:101">
      <c r="CW748150" s="2210"/>
    </row>
    <row r="748151" spans="101:101">
      <c r="CW748151" s="2195"/>
    </row>
    <row r="748175" spans="101:101">
      <c r="CW748175" s="2210"/>
    </row>
    <row r="748176" spans="101:101">
      <c r="CW748176" s="2195"/>
    </row>
    <row r="748200" spans="101:101">
      <c r="CW748200" s="2210"/>
    </row>
    <row r="748201" spans="101:101">
      <c r="CW748201" s="2195"/>
    </row>
    <row r="748225" spans="101:101">
      <c r="CW748225" s="2210"/>
    </row>
    <row r="748226" spans="101:101">
      <c r="CW748226" s="2195"/>
    </row>
    <row r="748250" spans="101:101">
      <c r="CW748250" s="2210"/>
    </row>
    <row r="748251" spans="101:101">
      <c r="CW748251" s="2195"/>
    </row>
    <row r="748275" spans="101:101">
      <c r="CW748275" s="2210"/>
    </row>
    <row r="748276" spans="101:101">
      <c r="CW748276" s="2195"/>
    </row>
    <row r="748300" spans="101:101">
      <c r="CW748300" s="2210"/>
    </row>
    <row r="748301" spans="101:101">
      <c r="CW748301" s="2195"/>
    </row>
    <row r="748325" spans="101:101">
      <c r="CW748325" s="2210"/>
    </row>
    <row r="748326" spans="101:101">
      <c r="CW748326" s="2195"/>
    </row>
    <row r="748350" spans="101:101">
      <c r="CW748350" s="2210"/>
    </row>
    <row r="748351" spans="101:101">
      <c r="CW748351" s="2195"/>
    </row>
    <row r="748375" spans="101:101">
      <c r="CW748375" s="2210"/>
    </row>
    <row r="748376" spans="101:101">
      <c r="CW748376" s="2195"/>
    </row>
    <row r="748400" spans="101:101">
      <c r="CW748400" s="2210"/>
    </row>
    <row r="748401" spans="101:101">
      <c r="CW748401" s="2195"/>
    </row>
    <row r="748425" spans="101:101">
      <c r="CW748425" s="2210"/>
    </row>
    <row r="748426" spans="101:101">
      <c r="CW748426" s="2195"/>
    </row>
    <row r="748450" spans="101:101">
      <c r="CW748450" s="2210"/>
    </row>
    <row r="748451" spans="101:101">
      <c r="CW748451" s="2195"/>
    </row>
    <row r="748475" spans="101:101">
      <c r="CW748475" s="2210"/>
    </row>
    <row r="748476" spans="101:101">
      <c r="CW748476" s="2195"/>
    </row>
    <row r="748500" spans="101:101">
      <c r="CW748500" s="2210"/>
    </row>
    <row r="748501" spans="101:101">
      <c r="CW748501" s="2195"/>
    </row>
    <row r="748525" spans="101:101">
      <c r="CW748525" s="2210"/>
    </row>
    <row r="748526" spans="101:101">
      <c r="CW748526" s="2195"/>
    </row>
    <row r="748550" spans="101:101">
      <c r="CW748550" s="2210"/>
    </row>
    <row r="748551" spans="101:101">
      <c r="CW748551" s="2195"/>
    </row>
    <row r="748575" spans="101:101">
      <c r="CW748575" s="2210"/>
    </row>
    <row r="748576" spans="101:101">
      <c r="CW748576" s="2195"/>
    </row>
    <row r="748600" spans="101:101">
      <c r="CW748600" s="2210"/>
    </row>
    <row r="748601" spans="101:101">
      <c r="CW748601" s="2195"/>
    </row>
    <row r="748625" spans="101:101">
      <c r="CW748625" s="2210"/>
    </row>
    <row r="748626" spans="101:101">
      <c r="CW748626" s="2195"/>
    </row>
    <row r="748650" spans="101:101">
      <c r="CW748650" s="2210"/>
    </row>
    <row r="748651" spans="101:101">
      <c r="CW748651" s="2195"/>
    </row>
    <row r="748675" spans="101:101">
      <c r="CW748675" s="2210"/>
    </row>
    <row r="748676" spans="101:101">
      <c r="CW748676" s="2195"/>
    </row>
    <row r="748700" spans="101:101">
      <c r="CW748700" s="2210"/>
    </row>
    <row r="748701" spans="101:101">
      <c r="CW748701" s="2195"/>
    </row>
    <row r="748725" spans="101:101">
      <c r="CW748725" s="2210"/>
    </row>
    <row r="748726" spans="101:101">
      <c r="CW748726" s="2195"/>
    </row>
    <row r="748750" spans="101:101">
      <c r="CW748750" s="2210"/>
    </row>
    <row r="748751" spans="101:101">
      <c r="CW748751" s="2195"/>
    </row>
    <row r="748775" spans="101:101">
      <c r="CW748775" s="2210"/>
    </row>
    <row r="748776" spans="101:101">
      <c r="CW748776" s="2195"/>
    </row>
    <row r="748800" spans="101:101">
      <c r="CW748800" s="2210"/>
    </row>
    <row r="748801" spans="101:101">
      <c r="CW748801" s="2195"/>
    </row>
    <row r="748825" spans="101:101">
      <c r="CW748825" s="2210"/>
    </row>
    <row r="748826" spans="101:101">
      <c r="CW748826" s="2195"/>
    </row>
    <row r="748850" spans="101:101">
      <c r="CW748850" s="2210"/>
    </row>
    <row r="748851" spans="101:101">
      <c r="CW748851" s="2195"/>
    </row>
    <row r="748875" spans="101:101">
      <c r="CW748875" s="2210"/>
    </row>
    <row r="748876" spans="101:101">
      <c r="CW748876" s="2195"/>
    </row>
    <row r="748900" spans="101:101">
      <c r="CW748900" s="2210"/>
    </row>
    <row r="748901" spans="101:101">
      <c r="CW748901" s="2195"/>
    </row>
    <row r="748925" spans="101:101">
      <c r="CW748925" s="2210"/>
    </row>
    <row r="748926" spans="101:101">
      <c r="CW748926" s="2195"/>
    </row>
    <row r="748950" spans="101:101">
      <c r="CW748950" s="2210"/>
    </row>
    <row r="748951" spans="101:101">
      <c r="CW748951" s="2195"/>
    </row>
    <row r="748975" spans="101:101">
      <c r="CW748975" s="2210"/>
    </row>
    <row r="748976" spans="101:101">
      <c r="CW748976" s="2195"/>
    </row>
    <row r="749000" spans="101:101">
      <c r="CW749000" s="2210"/>
    </row>
    <row r="749001" spans="101:101">
      <c r="CW749001" s="2195"/>
    </row>
    <row r="749025" spans="101:101">
      <c r="CW749025" s="2210"/>
    </row>
    <row r="749026" spans="101:101">
      <c r="CW749026" s="2195"/>
    </row>
    <row r="749050" spans="101:101">
      <c r="CW749050" s="2210"/>
    </row>
    <row r="749051" spans="101:101">
      <c r="CW749051" s="2195"/>
    </row>
    <row r="749075" spans="101:101">
      <c r="CW749075" s="2210"/>
    </row>
    <row r="749076" spans="101:101">
      <c r="CW749076" s="2195"/>
    </row>
    <row r="749100" spans="101:101">
      <c r="CW749100" s="2210"/>
    </row>
    <row r="749101" spans="101:101">
      <c r="CW749101" s="2195"/>
    </row>
    <row r="749125" spans="101:101">
      <c r="CW749125" s="2210"/>
    </row>
    <row r="749126" spans="101:101">
      <c r="CW749126" s="2195"/>
    </row>
    <row r="749150" spans="101:101">
      <c r="CW749150" s="2210"/>
    </row>
    <row r="749151" spans="101:101">
      <c r="CW749151" s="2195"/>
    </row>
    <row r="749175" spans="101:101">
      <c r="CW749175" s="2210"/>
    </row>
    <row r="749176" spans="101:101">
      <c r="CW749176" s="2195"/>
    </row>
    <row r="749200" spans="101:101">
      <c r="CW749200" s="2210"/>
    </row>
    <row r="749201" spans="101:101">
      <c r="CW749201" s="2195"/>
    </row>
    <row r="749225" spans="101:101">
      <c r="CW749225" s="2210"/>
    </row>
    <row r="749226" spans="101:101">
      <c r="CW749226" s="2195"/>
    </row>
    <row r="749250" spans="101:101">
      <c r="CW749250" s="2210"/>
    </row>
    <row r="749251" spans="101:101">
      <c r="CW749251" s="2195"/>
    </row>
    <row r="749275" spans="101:101">
      <c r="CW749275" s="2210"/>
    </row>
    <row r="749276" spans="101:101">
      <c r="CW749276" s="2195"/>
    </row>
    <row r="749300" spans="101:101">
      <c r="CW749300" s="2210"/>
    </row>
    <row r="749301" spans="101:101">
      <c r="CW749301" s="2195"/>
    </row>
    <row r="749325" spans="101:101">
      <c r="CW749325" s="2210"/>
    </row>
    <row r="749326" spans="101:101">
      <c r="CW749326" s="2195"/>
    </row>
    <row r="749350" spans="101:101">
      <c r="CW749350" s="2210"/>
    </row>
    <row r="749351" spans="101:101">
      <c r="CW749351" s="2195"/>
    </row>
    <row r="749375" spans="101:101">
      <c r="CW749375" s="2210"/>
    </row>
    <row r="749376" spans="101:101">
      <c r="CW749376" s="2195"/>
    </row>
    <row r="749400" spans="101:101">
      <c r="CW749400" s="2210"/>
    </row>
    <row r="749401" spans="101:101">
      <c r="CW749401" s="2195"/>
    </row>
    <row r="749425" spans="101:101">
      <c r="CW749425" s="2210"/>
    </row>
    <row r="749426" spans="101:101">
      <c r="CW749426" s="2195"/>
    </row>
    <row r="749450" spans="101:101">
      <c r="CW749450" s="2210"/>
    </row>
    <row r="749451" spans="101:101">
      <c r="CW749451" s="2195"/>
    </row>
    <row r="749475" spans="101:101">
      <c r="CW749475" s="2210"/>
    </row>
    <row r="749476" spans="101:101">
      <c r="CW749476" s="2195"/>
    </row>
    <row r="749500" spans="101:101">
      <c r="CW749500" s="2210"/>
    </row>
    <row r="749501" spans="101:101">
      <c r="CW749501" s="2195"/>
    </row>
    <row r="749525" spans="101:101">
      <c r="CW749525" s="2210"/>
    </row>
    <row r="749526" spans="101:101">
      <c r="CW749526" s="2195"/>
    </row>
    <row r="749550" spans="101:101">
      <c r="CW749550" s="2210"/>
    </row>
    <row r="749551" spans="101:101">
      <c r="CW749551" s="2195"/>
    </row>
    <row r="749575" spans="101:101">
      <c r="CW749575" s="2210"/>
    </row>
    <row r="749576" spans="101:101">
      <c r="CW749576" s="2195"/>
    </row>
    <row r="749600" spans="101:101">
      <c r="CW749600" s="2210"/>
    </row>
    <row r="749601" spans="101:101">
      <c r="CW749601" s="2195"/>
    </row>
    <row r="749625" spans="101:101">
      <c r="CW749625" s="2210"/>
    </row>
    <row r="749626" spans="101:101">
      <c r="CW749626" s="2195"/>
    </row>
    <row r="749650" spans="101:101">
      <c r="CW749650" s="2210"/>
    </row>
    <row r="749651" spans="101:101">
      <c r="CW749651" s="2195"/>
    </row>
    <row r="749675" spans="101:101">
      <c r="CW749675" s="2210"/>
    </row>
    <row r="749676" spans="101:101">
      <c r="CW749676" s="2195"/>
    </row>
    <row r="749700" spans="101:101">
      <c r="CW749700" s="2210"/>
    </row>
    <row r="749701" spans="101:101">
      <c r="CW749701" s="2195"/>
    </row>
    <row r="749725" spans="101:101">
      <c r="CW749725" s="2210"/>
    </row>
    <row r="749726" spans="101:101">
      <c r="CW749726" s="2195"/>
    </row>
    <row r="749750" spans="101:101">
      <c r="CW749750" s="2210"/>
    </row>
    <row r="749751" spans="101:101">
      <c r="CW749751" s="2195"/>
    </row>
    <row r="749775" spans="101:101">
      <c r="CW749775" s="2210"/>
    </row>
    <row r="749776" spans="101:101">
      <c r="CW749776" s="2195"/>
    </row>
    <row r="749800" spans="101:101">
      <c r="CW749800" s="2210"/>
    </row>
    <row r="749801" spans="101:101">
      <c r="CW749801" s="2195"/>
    </row>
    <row r="749825" spans="101:101">
      <c r="CW749825" s="2210"/>
    </row>
    <row r="749826" spans="101:101">
      <c r="CW749826" s="2195"/>
    </row>
    <row r="749850" spans="101:101">
      <c r="CW749850" s="2210"/>
    </row>
    <row r="749851" spans="101:101">
      <c r="CW749851" s="2195"/>
    </row>
    <row r="749875" spans="101:101">
      <c r="CW749875" s="2210"/>
    </row>
    <row r="749876" spans="101:101">
      <c r="CW749876" s="2195"/>
    </row>
    <row r="749900" spans="101:101">
      <c r="CW749900" s="2210"/>
    </row>
    <row r="749901" spans="101:101">
      <c r="CW749901" s="2195"/>
    </row>
    <row r="749925" spans="101:101">
      <c r="CW749925" s="2210"/>
    </row>
    <row r="749926" spans="101:101">
      <c r="CW749926" s="2195"/>
    </row>
    <row r="749950" spans="101:101">
      <c r="CW749950" s="2210"/>
    </row>
    <row r="749951" spans="101:101">
      <c r="CW749951" s="2195"/>
    </row>
    <row r="749975" spans="101:101">
      <c r="CW749975" s="2210"/>
    </row>
    <row r="749976" spans="101:101">
      <c r="CW749976" s="2195"/>
    </row>
    <row r="750000" spans="101:101">
      <c r="CW750000" s="2210"/>
    </row>
    <row r="750001" spans="101:101">
      <c r="CW750001" s="2195"/>
    </row>
    <row r="750025" spans="101:101">
      <c r="CW750025" s="2210"/>
    </row>
    <row r="750026" spans="101:101">
      <c r="CW750026" s="2195"/>
    </row>
    <row r="750050" spans="101:101">
      <c r="CW750050" s="2210"/>
    </row>
    <row r="750051" spans="101:101">
      <c r="CW750051" s="2195"/>
    </row>
    <row r="750075" spans="101:101">
      <c r="CW750075" s="2210"/>
    </row>
    <row r="750076" spans="101:101">
      <c r="CW750076" s="2195"/>
    </row>
    <row r="750100" spans="101:101">
      <c r="CW750100" s="2210"/>
    </row>
    <row r="750101" spans="101:101">
      <c r="CW750101" s="2195"/>
    </row>
    <row r="750125" spans="101:101">
      <c r="CW750125" s="2210"/>
    </row>
    <row r="750126" spans="101:101">
      <c r="CW750126" s="2195"/>
    </row>
    <row r="750150" spans="101:101">
      <c r="CW750150" s="2210"/>
    </row>
    <row r="750151" spans="101:101">
      <c r="CW750151" s="2195"/>
    </row>
    <row r="750175" spans="101:101">
      <c r="CW750175" s="2210"/>
    </row>
    <row r="750176" spans="101:101">
      <c r="CW750176" s="2195"/>
    </row>
    <row r="750200" spans="101:101">
      <c r="CW750200" s="2210"/>
    </row>
    <row r="750201" spans="101:101">
      <c r="CW750201" s="2195"/>
    </row>
    <row r="750225" spans="101:101">
      <c r="CW750225" s="2210"/>
    </row>
    <row r="750226" spans="101:101">
      <c r="CW750226" s="2195"/>
    </row>
    <row r="750250" spans="101:101">
      <c r="CW750250" s="2210"/>
    </row>
    <row r="750251" spans="101:101">
      <c r="CW750251" s="2195"/>
    </row>
    <row r="750275" spans="101:101">
      <c r="CW750275" s="2210"/>
    </row>
    <row r="750276" spans="101:101">
      <c r="CW750276" s="2195"/>
    </row>
    <row r="750300" spans="101:101">
      <c r="CW750300" s="2210"/>
    </row>
    <row r="750301" spans="101:101">
      <c r="CW750301" s="2195"/>
    </row>
    <row r="750325" spans="101:101">
      <c r="CW750325" s="2210"/>
    </row>
    <row r="750326" spans="101:101">
      <c r="CW750326" s="2195"/>
    </row>
    <row r="750350" spans="101:101">
      <c r="CW750350" s="2210"/>
    </row>
    <row r="750351" spans="101:101">
      <c r="CW750351" s="2195"/>
    </row>
    <row r="750375" spans="101:101">
      <c r="CW750375" s="2210"/>
    </row>
    <row r="750376" spans="101:101">
      <c r="CW750376" s="2195"/>
    </row>
    <row r="750400" spans="101:101">
      <c r="CW750400" s="2210"/>
    </row>
    <row r="750401" spans="101:101">
      <c r="CW750401" s="2195"/>
    </row>
    <row r="750425" spans="101:101">
      <c r="CW750425" s="2210"/>
    </row>
    <row r="750426" spans="101:101">
      <c r="CW750426" s="2195"/>
    </row>
    <row r="750450" spans="101:101">
      <c r="CW750450" s="2210"/>
    </row>
    <row r="750451" spans="101:101">
      <c r="CW750451" s="2195"/>
    </row>
    <row r="750475" spans="101:101">
      <c r="CW750475" s="2210"/>
    </row>
    <row r="750476" spans="101:101">
      <c r="CW750476" s="2195"/>
    </row>
    <row r="750500" spans="101:101">
      <c r="CW750500" s="2210"/>
    </row>
    <row r="750501" spans="101:101">
      <c r="CW750501" s="2195"/>
    </row>
    <row r="750525" spans="101:101">
      <c r="CW750525" s="2210"/>
    </row>
    <row r="750526" spans="101:101">
      <c r="CW750526" s="2195"/>
    </row>
    <row r="750550" spans="101:101">
      <c r="CW750550" s="2210"/>
    </row>
    <row r="750551" spans="101:101">
      <c r="CW750551" s="2195"/>
    </row>
    <row r="750575" spans="101:101">
      <c r="CW750575" s="2210"/>
    </row>
    <row r="750576" spans="101:101">
      <c r="CW750576" s="2195"/>
    </row>
    <row r="750600" spans="101:101">
      <c r="CW750600" s="2210"/>
    </row>
    <row r="750601" spans="101:101">
      <c r="CW750601" s="2195"/>
    </row>
    <row r="750625" spans="101:101">
      <c r="CW750625" s="2210"/>
    </row>
    <row r="750626" spans="101:101">
      <c r="CW750626" s="2195"/>
    </row>
    <row r="750650" spans="101:101">
      <c r="CW750650" s="2210"/>
    </row>
    <row r="750651" spans="101:101">
      <c r="CW750651" s="2195"/>
    </row>
    <row r="750675" spans="101:101">
      <c r="CW750675" s="2210"/>
    </row>
    <row r="750676" spans="101:101">
      <c r="CW750676" s="2195"/>
    </row>
    <row r="750700" spans="101:101">
      <c r="CW750700" s="2210"/>
    </row>
    <row r="750701" spans="101:101">
      <c r="CW750701" s="2195"/>
    </row>
    <row r="750725" spans="101:101">
      <c r="CW750725" s="2210"/>
    </row>
    <row r="750726" spans="101:101">
      <c r="CW750726" s="2195"/>
    </row>
    <row r="750750" spans="101:101">
      <c r="CW750750" s="2210"/>
    </row>
    <row r="750751" spans="101:101">
      <c r="CW750751" s="2195"/>
    </row>
    <row r="750775" spans="101:101">
      <c r="CW750775" s="2210"/>
    </row>
    <row r="750776" spans="101:101">
      <c r="CW750776" s="2195"/>
    </row>
    <row r="750800" spans="101:101">
      <c r="CW750800" s="2210"/>
    </row>
    <row r="750801" spans="101:101">
      <c r="CW750801" s="2195"/>
    </row>
    <row r="750825" spans="101:101">
      <c r="CW750825" s="2210"/>
    </row>
    <row r="750826" spans="101:101">
      <c r="CW750826" s="2195"/>
    </row>
    <row r="750850" spans="101:101">
      <c r="CW750850" s="2210"/>
    </row>
    <row r="750851" spans="101:101">
      <c r="CW750851" s="2195"/>
    </row>
    <row r="750875" spans="101:101">
      <c r="CW750875" s="2210"/>
    </row>
    <row r="750876" spans="101:101">
      <c r="CW750876" s="2195"/>
    </row>
    <row r="750900" spans="101:101">
      <c r="CW750900" s="2210"/>
    </row>
    <row r="750901" spans="101:101">
      <c r="CW750901" s="2195"/>
    </row>
    <row r="750925" spans="101:101">
      <c r="CW750925" s="2210"/>
    </row>
    <row r="750926" spans="101:101">
      <c r="CW750926" s="2195"/>
    </row>
    <row r="750950" spans="101:101">
      <c r="CW750950" s="2210"/>
    </row>
    <row r="750951" spans="101:101">
      <c r="CW750951" s="2195"/>
    </row>
    <row r="750975" spans="101:101">
      <c r="CW750975" s="2210"/>
    </row>
    <row r="750976" spans="101:101">
      <c r="CW750976" s="2195"/>
    </row>
    <row r="751000" spans="101:101">
      <c r="CW751000" s="2210"/>
    </row>
    <row r="751001" spans="101:101">
      <c r="CW751001" s="2195"/>
    </row>
    <row r="751025" spans="101:101">
      <c r="CW751025" s="2210"/>
    </row>
    <row r="751026" spans="101:101">
      <c r="CW751026" s="2195"/>
    </row>
    <row r="751050" spans="101:101">
      <c r="CW751050" s="2210"/>
    </row>
    <row r="751051" spans="101:101">
      <c r="CW751051" s="2195"/>
    </row>
    <row r="751075" spans="101:101">
      <c r="CW751075" s="2210"/>
    </row>
    <row r="751076" spans="101:101">
      <c r="CW751076" s="2195"/>
    </row>
    <row r="751100" spans="101:101">
      <c r="CW751100" s="2210"/>
    </row>
    <row r="751101" spans="101:101">
      <c r="CW751101" s="2195"/>
    </row>
    <row r="751125" spans="101:101">
      <c r="CW751125" s="2210"/>
    </row>
    <row r="751126" spans="101:101">
      <c r="CW751126" s="2195"/>
    </row>
    <row r="751150" spans="101:101">
      <c r="CW751150" s="2210"/>
    </row>
    <row r="751151" spans="101:101">
      <c r="CW751151" s="2195"/>
    </row>
    <row r="751175" spans="101:101">
      <c r="CW751175" s="2210"/>
    </row>
    <row r="751176" spans="101:101">
      <c r="CW751176" s="2195"/>
    </row>
    <row r="751200" spans="101:101">
      <c r="CW751200" s="2210"/>
    </row>
    <row r="751201" spans="101:101">
      <c r="CW751201" s="2195"/>
    </row>
    <row r="751225" spans="101:101">
      <c r="CW751225" s="2210"/>
    </row>
    <row r="751226" spans="101:101">
      <c r="CW751226" s="2195"/>
    </row>
    <row r="751250" spans="101:101">
      <c r="CW751250" s="2210"/>
    </row>
    <row r="751251" spans="101:101">
      <c r="CW751251" s="2195"/>
    </row>
    <row r="751275" spans="101:101">
      <c r="CW751275" s="2210"/>
    </row>
    <row r="751276" spans="101:101">
      <c r="CW751276" s="2195"/>
    </row>
    <row r="751300" spans="101:101">
      <c r="CW751300" s="2210"/>
    </row>
    <row r="751301" spans="101:101">
      <c r="CW751301" s="2195"/>
    </row>
    <row r="751325" spans="101:101">
      <c r="CW751325" s="2210"/>
    </row>
    <row r="751326" spans="101:101">
      <c r="CW751326" s="2195"/>
    </row>
    <row r="751350" spans="101:101">
      <c r="CW751350" s="2210"/>
    </row>
    <row r="751351" spans="101:101">
      <c r="CW751351" s="2195"/>
    </row>
    <row r="751375" spans="101:101">
      <c r="CW751375" s="2210"/>
    </row>
    <row r="751376" spans="101:101">
      <c r="CW751376" s="2195"/>
    </row>
    <row r="751400" spans="101:101">
      <c r="CW751400" s="2210"/>
    </row>
    <row r="751401" spans="101:101">
      <c r="CW751401" s="2195"/>
    </row>
    <row r="751425" spans="101:101">
      <c r="CW751425" s="2210"/>
    </row>
    <row r="751426" spans="101:101">
      <c r="CW751426" s="2195"/>
    </row>
    <row r="751450" spans="101:101">
      <c r="CW751450" s="2210"/>
    </row>
    <row r="751451" spans="101:101">
      <c r="CW751451" s="2195"/>
    </row>
    <row r="751475" spans="101:101">
      <c r="CW751475" s="2210"/>
    </row>
    <row r="751476" spans="101:101">
      <c r="CW751476" s="2195"/>
    </row>
    <row r="751500" spans="101:101">
      <c r="CW751500" s="2210"/>
    </row>
    <row r="751501" spans="101:101">
      <c r="CW751501" s="2195"/>
    </row>
    <row r="751525" spans="101:101">
      <c r="CW751525" s="2210"/>
    </row>
    <row r="751526" spans="101:101">
      <c r="CW751526" s="2195"/>
    </row>
    <row r="751550" spans="101:101">
      <c r="CW751550" s="2210"/>
    </row>
    <row r="751551" spans="101:101">
      <c r="CW751551" s="2195"/>
    </row>
    <row r="751575" spans="101:101">
      <c r="CW751575" s="2210"/>
    </row>
    <row r="751576" spans="101:101">
      <c r="CW751576" s="2195"/>
    </row>
    <row r="751600" spans="101:101">
      <c r="CW751600" s="2210"/>
    </row>
    <row r="751601" spans="101:101">
      <c r="CW751601" s="2195"/>
    </row>
    <row r="751625" spans="101:101">
      <c r="CW751625" s="2210"/>
    </row>
    <row r="751626" spans="101:101">
      <c r="CW751626" s="2195"/>
    </row>
    <row r="751650" spans="101:101">
      <c r="CW751650" s="2210"/>
    </row>
    <row r="751651" spans="101:101">
      <c r="CW751651" s="2195"/>
    </row>
    <row r="751675" spans="101:101">
      <c r="CW751675" s="2210"/>
    </row>
    <row r="751676" spans="101:101">
      <c r="CW751676" s="2195"/>
    </row>
    <row r="751700" spans="101:101">
      <c r="CW751700" s="2210"/>
    </row>
    <row r="751701" spans="101:101">
      <c r="CW751701" s="2195"/>
    </row>
    <row r="751725" spans="101:101">
      <c r="CW751725" s="2210"/>
    </row>
    <row r="751726" spans="101:101">
      <c r="CW751726" s="2195"/>
    </row>
    <row r="751750" spans="101:101">
      <c r="CW751750" s="2210"/>
    </row>
    <row r="751751" spans="101:101">
      <c r="CW751751" s="2195"/>
    </row>
    <row r="751775" spans="101:101">
      <c r="CW751775" s="2210"/>
    </row>
    <row r="751776" spans="101:101">
      <c r="CW751776" s="2195"/>
    </row>
    <row r="751800" spans="101:101">
      <c r="CW751800" s="2210"/>
    </row>
    <row r="751801" spans="101:101">
      <c r="CW751801" s="2195"/>
    </row>
    <row r="751825" spans="101:101">
      <c r="CW751825" s="2210"/>
    </row>
    <row r="751826" spans="101:101">
      <c r="CW751826" s="2195"/>
    </row>
    <row r="751850" spans="101:101">
      <c r="CW751850" s="2210"/>
    </row>
    <row r="751851" spans="101:101">
      <c r="CW751851" s="2195"/>
    </row>
    <row r="751875" spans="101:101">
      <c r="CW751875" s="2210"/>
    </row>
    <row r="751876" spans="101:101">
      <c r="CW751876" s="2195"/>
    </row>
    <row r="751900" spans="101:101">
      <c r="CW751900" s="2210"/>
    </row>
    <row r="751901" spans="101:101">
      <c r="CW751901" s="2195"/>
    </row>
    <row r="751925" spans="101:101">
      <c r="CW751925" s="2210"/>
    </row>
    <row r="751926" spans="101:101">
      <c r="CW751926" s="2195"/>
    </row>
    <row r="751950" spans="101:101">
      <c r="CW751950" s="2210"/>
    </row>
    <row r="751951" spans="101:101">
      <c r="CW751951" s="2195"/>
    </row>
    <row r="751975" spans="101:101">
      <c r="CW751975" s="2210"/>
    </row>
    <row r="751976" spans="101:101">
      <c r="CW751976" s="2195"/>
    </row>
    <row r="752000" spans="101:101">
      <c r="CW752000" s="2210"/>
    </row>
    <row r="752001" spans="101:101">
      <c r="CW752001" s="2195"/>
    </row>
    <row r="752025" spans="101:101">
      <c r="CW752025" s="2210"/>
    </row>
    <row r="752026" spans="101:101">
      <c r="CW752026" s="2195"/>
    </row>
    <row r="752050" spans="101:101">
      <c r="CW752050" s="2210"/>
    </row>
    <row r="752051" spans="101:101">
      <c r="CW752051" s="2195"/>
    </row>
    <row r="752075" spans="101:101">
      <c r="CW752075" s="2210"/>
    </row>
    <row r="752076" spans="101:101">
      <c r="CW752076" s="2195"/>
    </row>
    <row r="752100" spans="101:101">
      <c r="CW752100" s="2210"/>
    </row>
    <row r="752101" spans="101:101">
      <c r="CW752101" s="2195"/>
    </row>
    <row r="752125" spans="101:101">
      <c r="CW752125" s="2210"/>
    </row>
    <row r="752126" spans="101:101">
      <c r="CW752126" s="2195"/>
    </row>
    <row r="752150" spans="101:101">
      <c r="CW752150" s="2210"/>
    </row>
    <row r="752151" spans="101:101">
      <c r="CW752151" s="2195"/>
    </row>
    <row r="752175" spans="101:101">
      <c r="CW752175" s="2210"/>
    </row>
    <row r="752176" spans="101:101">
      <c r="CW752176" s="2195"/>
    </row>
    <row r="752200" spans="101:101">
      <c r="CW752200" s="2210"/>
    </row>
    <row r="752201" spans="101:101">
      <c r="CW752201" s="2195"/>
    </row>
    <row r="752225" spans="101:101">
      <c r="CW752225" s="2210"/>
    </row>
    <row r="752226" spans="101:101">
      <c r="CW752226" s="2195"/>
    </row>
    <row r="752250" spans="101:101">
      <c r="CW752250" s="2210"/>
    </row>
    <row r="752251" spans="101:101">
      <c r="CW752251" s="2195"/>
    </row>
    <row r="752275" spans="101:101">
      <c r="CW752275" s="2210"/>
    </row>
    <row r="752276" spans="101:101">
      <c r="CW752276" s="2195"/>
    </row>
    <row r="752300" spans="101:101">
      <c r="CW752300" s="2210"/>
    </row>
    <row r="752301" spans="101:101">
      <c r="CW752301" s="2195"/>
    </row>
    <row r="752325" spans="101:101">
      <c r="CW752325" s="2210"/>
    </row>
    <row r="752326" spans="101:101">
      <c r="CW752326" s="2195"/>
    </row>
    <row r="752350" spans="101:101">
      <c r="CW752350" s="2210"/>
    </row>
    <row r="752351" spans="101:101">
      <c r="CW752351" s="2195"/>
    </row>
    <row r="752375" spans="101:101">
      <c r="CW752375" s="2210"/>
    </row>
    <row r="752376" spans="101:101">
      <c r="CW752376" s="2195"/>
    </row>
    <row r="752400" spans="101:101">
      <c r="CW752400" s="2210"/>
    </row>
    <row r="752401" spans="101:101">
      <c r="CW752401" s="2195"/>
    </row>
    <row r="752425" spans="101:101">
      <c r="CW752425" s="2210"/>
    </row>
    <row r="752426" spans="101:101">
      <c r="CW752426" s="2195"/>
    </row>
    <row r="752450" spans="101:101">
      <c r="CW752450" s="2210"/>
    </row>
    <row r="752451" spans="101:101">
      <c r="CW752451" s="2195"/>
    </row>
    <row r="752475" spans="101:101">
      <c r="CW752475" s="2210"/>
    </row>
    <row r="752476" spans="101:101">
      <c r="CW752476" s="2195"/>
    </row>
    <row r="752500" spans="101:101">
      <c r="CW752500" s="2210"/>
    </row>
    <row r="752501" spans="101:101">
      <c r="CW752501" s="2195"/>
    </row>
    <row r="752525" spans="101:101">
      <c r="CW752525" s="2210"/>
    </row>
    <row r="752526" spans="101:101">
      <c r="CW752526" s="2195"/>
    </row>
    <row r="752550" spans="101:101">
      <c r="CW752550" s="2210"/>
    </row>
    <row r="752551" spans="101:101">
      <c r="CW752551" s="2195"/>
    </row>
    <row r="752575" spans="101:101">
      <c r="CW752575" s="2210"/>
    </row>
    <row r="752576" spans="101:101">
      <c r="CW752576" s="2195"/>
    </row>
    <row r="752600" spans="101:101">
      <c r="CW752600" s="2210"/>
    </row>
    <row r="752601" spans="101:101">
      <c r="CW752601" s="2195"/>
    </row>
    <row r="752625" spans="101:101">
      <c r="CW752625" s="2210"/>
    </row>
    <row r="752626" spans="101:101">
      <c r="CW752626" s="2195"/>
    </row>
    <row r="752650" spans="101:101">
      <c r="CW752650" s="2210"/>
    </row>
    <row r="752651" spans="101:101">
      <c r="CW752651" s="2195"/>
    </row>
    <row r="752675" spans="101:101">
      <c r="CW752675" s="2210"/>
    </row>
    <row r="752676" spans="101:101">
      <c r="CW752676" s="2195"/>
    </row>
    <row r="752700" spans="101:101">
      <c r="CW752700" s="2210"/>
    </row>
    <row r="752701" spans="101:101">
      <c r="CW752701" s="2195"/>
    </row>
    <row r="752725" spans="101:101">
      <c r="CW752725" s="2210"/>
    </row>
    <row r="752726" spans="101:101">
      <c r="CW752726" s="2195"/>
    </row>
    <row r="752750" spans="101:101">
      <c r="CW752750" s="2210"/>
    </row>
    <row r="752751" spans="101:101">
      <c r="CW752751" s="2195"/>
    </row>
    <row r="752775" spans="101:101">
      <c r="CW752775" s="2210"/>
    </row>
    <row r="752776" spans="101:101">
      <c r="CW752776" s="2195"/>
    </row>
    <row r="752800" spans="101:101">
      <c r="CW752800" s="2210"/>
    </row>
    <row r="752801" spans="101:101">
      <c r="CW752801" s="2195"/>
    </row>
    <row r="752825" spans="101:101">
      <c r="CW752825" s="2210"/>
    </row>
    <row r="752826" spans="101:101">
      <c r="CW752826" s="2195"/>
    </row>
    <row r="752850" spans="101:101">
      <c r="CW752850" s="2210"/>
    </row>
    <row r="752851" spans="101:101">
      <c r="CW752851" s="2195"/>
    </row>
    <row r="752875" spans="101:101">
      <c r="CW752875" s="2210"/>
    </row>
    <row r="752876" spans="101:101">
      <c r="CW752876" s="2195"/>
    </row>
    <row r="752900" spans="101:101">
      <c r="CW752900" s="2210"/>
    </row>
    <row r="752901" spans="101:101">
      <c r="CW752901" s="2195"/>
    </row>
    <row r="752925" spans="101:101">
      <c r="CW752925" s="2210"/>
    </row>
    <row r="752926" spans="101:101">
      <c r="CW752926" s="2195"/>
    </row>
    <row r="752950" spans="101:101">
      <c r="CW752950" s="2210"/>
    </row>
    <row r="752951" spans="101:101">
      <c r="CW752951" s="2195"/>
    </row>
    <row r="752975" spans="101:101">
      <c r="CW752975" s="2210"/>
    </row>
    <row r="752976" spans="101:101">
      <c r="CW752976" s="2195"/>
    </row>
    <row r="753000" spans="101:101">
      <c r="CW753000" s="2210"/>
    </row>
    <row r="753001" spans="101:101">
      <c r="CW753001" s="2195"/>
    </row>
    <row r="753025" spans="101:101">
      <c r="CW753025" s="2210"/>
    </row>
    <row r="753026" spans="101:101">
      <c r="CW753026" s="2195"/>
    </row>
    <row r="753050" spans="101:101">
      <c r="CW753050" s="2210"/>
    </row>
    <row r="753051" spans="101:101">
      <c r="CW753051" s="2195"/>
    </row>
    <row r="753075" spans="101:101">
      <c r="CW753075" s="2210"/>
    </row>
    <row r="753076" spans="101:101">
      <c r="CW753076" s="2195"/>
    </row>
    <row r="753100" spans="101:101">
      <c r="CW753100" s="2210"/>
    </row>
    <row r="753101" spans="101:101">
      <c r="CW753101" s="2195"/>
    </row>
    <row r="753125" spans="101:101">
      <c r="CW753125" s="2210"/>
    </row>
    <row r="753126" spans="101:101">
      <c r="CW753126" s="2195"/>
    </row>
    <row r="753150" spans="101:101">
      <c r="CW753150" s="2210"/>
    </row>
    <row r="753151" spans="101:101">
      <c r="CW753151" s="2195"/>
    </row>
    <row r="753175" spans="101:101">
      <c r="CW753175" s="2210"/>
    </row>
    <row r="753176" spans="101:101">
      <c r="CW753176" s="2195"/>
    </row>
    <row r="753200" spans="101:101">
      <c r="CW753200" s="2210"/>
    </row>
    <row r="753201" spans="101:101">
      <c r="CW753201" s="2195"/>
    </row>
    <row r="753225" spans="101:101">
      <c r="CW753225" s="2210"/>
    </row>
    <row r="753226" spans="101:101">
      <c r="CW753226" s="2195"/>
    </row>
    <row r="753250" spans="101:101">
      <c r="CW753250" s="2210"/>
    </row>
    <row r="753251" spans="101:101">
      <c r="CW753251" s="2195"/>
    </row>
    <row r="753275" spans="101:101">
      <c r="CW753275" s="2210"/>
    </row>
    <row r="753276" spans="101:101">
      <c r="CW753276" s="2195"/>
    </row>
    <row r="753300" spans="101:101">
      <c r="CW753300" s="2210"/>
    </row>
    <row r="753301" spans="101:101">
      <c r="CW753301" s="2195"/>
    </row>
    <row r="753325" spans="101:101">
      <c r="CW753325" s="2210"/>
    </row>
    <row r="753326" spans="101:101">
      <c r="CW753326" s="2195"/>
    </row>
    <row r="753350" spans="101:101">
      <c r="CW753350" s="2210"/>
    </row>
    <row r="753351" spans="101:101">
      <c r="CW753351" s="2195"/>
    </row>
    <row r="753375" spans="101:101">
      <c r="CW753375" s="2210"/>
    </row>
    <row r="753376" spans="101:101">
      <c r="CW753376" s="2195"/>
    </row>
    <row r="753400" spans="101:101">
      <c r="CW753400" s="2210"/>
    </row>
    <row r="753401" spans="101:101">
      <c r="CW753401" s="2195"/>
    </row>
    <row r="753425" spans="101:101">
      <c r="CW753425" s="2210"/>
    </row>
    <row r="753426" spans="101:101">
      <c r="CW753426" s="2195"/>
    </row>
    <row r="753450" spans="101:101">
      <c r="CW753450" s="2210"/>
    </row>
    <row r="753451" spans="101:101">
      <c r="CW753451" s="2195"/>
    </row>
    <row r="753475" spans="101:101">
      <c r="CW753475" s="2210"/>
    </row>
    <row r="753476" spans="101:101">
      <c r="CW753476" s="2195"/>
    </row>
    <row r="753500" spans="101:101">
      <c r="CW753500" s="2210"/>
    </row>
    <row r="753501" spans="101:101">
      <c r="CW753501" s="2195"/>
    </row>
    <row r="753525" spans="101:101">
      <c r="CW753525" s="2210"/>
    </row>
    <row r="753526" spans="101:101">
      <c r="CW753526" s="2195"/>
    </row>
    <row r="753550" spans="101:101">
      <c r="CW753550" s="2210"/>
    </row>
    <row r="753551" spans="101:101">
      <c r="CW753551" s="2195"/>
    </row>
    <row r="753575" spans="101:101">
      <c r="CW753575" s="2210"/>
    </row>
    <row r="753576" spans="101:101">
      <c r="CW753576" s="2195"/>
    </row>
    <row r="753600" spans="101:101">
      <c r="CW753600" s="2210"/>
    </row>
    <row r="753601" spans="101:101">
      <c r="CW753601" s="2195"/>
    </row>
    <row r="753625" spans="101:101">
      <c r="CW753625" s="2210"/>
    </row>
    <row r="753626" spans="101:101">
      <c r="CW753626" s="2195"/>
    </row>
    <row r="753650" spans="101:101">
      <c r="CW753650" s="2210"/>
    </row>
    <row r="753651" spans="101:101">
      <c r="CW753651" s="2195"/>
    </row>
    <row r="753675" spans="101:101">
      <c r="CW753675" s="2210"/>
    </row>
    <row r="753676" spans="101:101">
      <c r="CW753676" s="2195"/>
    </row>
    <row r="753700" spans="101:101">
      <c r="CW753700" s="2210"/>
    </row>
    <row r="753701" spans="101:101">
      <c r="CW753701" s="2195"/>
    </row>
    <row r="753725" spans="101:101">
      <c r="CW753725" s="2210"/>
    </row>
    <row r="753726" spans="101:101">
      <c r="CW753726" s="2195"/>
    </row>
    <row r="753750" spans="101:101">
      <c r="CW753750" s="2210"/>
    </row>
    <row r="753751" spans="101:101">
      <c r="CW753751" s="2195"/>
    </row>
    <row r="753775" spans="101:101">
      <c r="CW753775" s="2210"/>
    </row>
    <row r="753776" spans="101:101">
      <c r="CW753776" s="2195"/>
    </row>
    <row r="753800" spans="101:101">
      <c r="CW753800" s="2210"/>
    </row>
    <row r="753801" spans="101:101">
      <c r="CW753801" s="2195"/>
    </row>
    <row r="753825" spans="101:101">
      <c r="CW753825" s="2210"/>
    </row>
    <row r="753826" spans="101:101">
      <c r="CW753826" s="2195"/>
    </row>
    <row r="753850" spans="101:101">
      <c r="CW753850" s="2210"/>
    </row>
    <row r="753851" spans="101:101">
      <c r="CW753851" s="2195"/>
    </row>
    <row r="753875" spans="101:101">
      <c r="CW753875" s="2210"/>
    </row>
    <row r="753876" spans="101:101">
      <c r="CW753876" s="2195"/>
    </row>
    <row r="753900" spans="101:101">
      <c r="CW753900" s="2210"/>
    </row>
    <row r="753901" spans="101:101">
      <c r="CW753901" s="2195"/>
    </row>
    <row r="753925" spans="101:101">
      <c r="CW753925" s="2210"/>
    </row>
    <row r="753926" spans="101:101">
      <c r="CW753926" s="2195"/>
    </row>
    <row r="753950" spans="101:101">
      <c r="CW753950" s="2210"/>
    </row>
    <row r="753951" spans="101:101">
      <c r="CW753951" s="2195"/>
    </row>
    <row r="753975" spans="101:101">
      <c r="CW753975" s="2210"/>
    </row>
    <row r="753976" spans="101:101">
      <c r="CW753976" s="2195"/>
    </row>
    <row r="754000" spans="101:101">
      <c r="CW754000" s="2210"/>
    </row>
    <row r="754001" spans="101:101">
      <c r="CW754001" s="2195"/>
    </row>
    <row r="754025" spans="101:101">
      <c r="CW754025" s="2210"/>
    </row>
    <row r="754026" spans="101:101">
      <c r="CW754026" s="2195"/>
    </row>
    <row r="754050" spans="101:101">
      <c r="CW754050" s="2210"/>
    </row>
    <row r="754051" spans="101:101">
      <c r="CW754051" s="2195"/>
    </row>
    <row r="754075" spans="101:101">
      <c r="CW754075" s="2210"/>
    </row>
    <row r="754076" spans="101:101">
      <c r="CW754076" s="2195"/>
    </row>
    <row r="754100" spans="101:101">
      <c r="CW754100" s="2210"/>
    </row>
    <row r="754101" spans="101:101">
      <c r="CW754101" s="2195"/>
    </row>
    <row r="754125" spans="101:101">
      <c r="CW754125" s="2210"/>
    </row>
    <row r="754126" spans="101:101">
      <c r="CW754126" s="2195"/>
    </row>
    <row r="754150" spans="101:101">
      <c r="CW754150" s="2210"/>
    </row>
    <row r="754151" spans="101:101">
      <c r="CW754151" s="2195"/>
    </row>
    <row r="754175" spans="101:101">
      <c r="CW754175" s="2210"/>
    </row>
    <row r="754176" spans="101:101">
      <c r="CW754176" s="2195"/>
    </row>
    <row r="754200" spans="101:101">
      <c r="CW754200" s="2210"/>
    </row>
    <row r="754201" spans="101:101">
      <c r="CW754201" s="2195"/>
    </row>
    <row r="754225" spans="101:101">
      <c r="CW754225" s="2210"/>
    </row>
    <row r="754226" spans="101:101">
      <c r="CW754226" s="2195"/>
    </row>
    <row r="754250" spans="101:101">
      <c r="CW754250" s="2210"/>
    </row>
    <row r="754251" spans="101:101">
      <c r="CW754251" s="2195"/>
    </row>
    <row r="754275" spans="101:101">
      <c r="CW754275" s="2210"/>
    </row>
    <row r="754276" spans="101:101">
      <c r="CW754276" s="2195"/>
    </row>
    <row r="754300" spans="101:101">
      <c r="CW754300" s="2210"/>
    </row>
    <row r="754301" spans="101:101">
      <c r="CW754301" s="2195"/>
    </row>
    <row r="754325" spans="101:101">
      <c r="CW754325" s="2210"/>
    </row>
    <row r="754326" spans="101:101">
      <c r="CW754326" s="2195"/>
    </row>
    <row r="754350" spans="101:101">
      <c r="CW754350" s="2210"/>
    </row>
    <row r="754351" spans="101:101">
      <c r="CW754351" s="2195"/>
    </row>
    <row r="754375" spans="101:101">
      <c r="CW754375" s="2210"/>
    </row>
    <row r="754376" spans="101:101">
      <c r="CW754376" s="2195"/>
    </row>
    <row r="754400" spans="101:101">
      <c r="CW754400" s="2210"/>
    </row>
    <row r="754401" spans="101:101">
      <c r="CW754401" s="2195"/>
    </row>
    <row r="754425" spans="101:101">
      <c r="CW754425" s="2210"/>
    </row>
    <row r="754426" spans="101:101">
      <c r="CW754426" s="2195"/>
    </row>
    <row r="754450" spans="101:101">
      <c r="CW754450" s="2210"/>
    </row>
    <row r="754451" spans="101:101">
      <c r="CW754451" s="2195"/>
    </row>
    <row r="754475" spans="101:101">
      <c r="CW754475" s="2210"/>
    </row>
    <row r="754476" spans="101:101">
      <c r="CW754476" s="2195"/>
    </row>
    <row r="754500" spans="101:101">
      <c r="CW754500" s="2210"/>
    </row>
    <row r="754501" spans="101:101">
      <c r="CW754501" s="2195"/>
    </row>
    <row r="754525" spans="101:101">
      <c r="CW754525" s="2210"/>
    </row>
    <row r="754526" spans="101:101">
      <c r="CW754526" s="2195"/>
    </row>
    <row r="754550" spans="101:101">
      <c r="CW754550" s="2210"/>
    </row>
    <row r="754551" spans="101:101">
      <c r="CW754551" s="2195"/>
    </row>
    <row r="754575" spans="101:101">
      <c r="CW754575" s="2210"/>
    </row>
    <row r="754576" spans="101:101">
      <c r="CW754576" s="2195"/>
    </row>
    <row r="754600" spans="101:101">
      <c r="CW754600" s="2210"/>
    </row>
    <row r="754601" spans="101:101">
      <c r="CW754601" s="2195"/>
    </row>
    <row r="754625" spans="101:101">
      <c r="CW754625" s="2210"/>
    </row>
    <row r="754626" spans="101:101">
      <c r="CW754626" s="2195"/>
    </row>
    <row r="754650" spans="101:101">
      <c r="CW754650" s="2210"/>
    </row>
    <row r="754651" spans="101:101">
      <c r="CW754651" s="2195"/>
    </row>
    <row r="754675" spans="101:101">
      <c r="CW754675" s="2210"/>
    </row>
    <row r="754676" spans="101:101">
      <c r="CW754676" s="2195"/>
    </row>
    <row r="754700" spans="101:101">
      <c r="CW754700" s="2210"/>
    </row>
    <row r="754701" spans="101:101">
      <c r="CW754701" s="2195"/>
    </row>
    <row r="754725" spans="101:101">
      <c r="CW754725" s="2210"/>
    </row>
    <row r="754726" spans="101:101">
      <c r="CW754726" s="2195"/>
    </row>
    <row r="754750" spans="101:101">
      <c r="CW754750" s="2210"/>
    </row>
    <row r="754751" spans="101:101">
      <c r="CW754751" s="2195"/>
    </row>
    <row r="754775" spans="101:101">
      <c r="CW754775" s="2210"/>
    </row>
    <row r="754776" spans="101:101">
      <c r="CW754776" s="2195"/>
    </row>
    <row r="754800" spans="101:101">
      <c r="CW754800" s="2210"/>
    </row>
    <row r="754801" spans="101:101">
      <c r="CW754801" s="2195"/>
    </row>
    <row r="754825" spans="101:101">
      <c r="CW754825" s="2210"/>
    </row>
    <row r="754826" spans="101:101">
      <c r="CW754826" s="2195"/>
    </row>
    <row r="754850" spans="101:101">
      <c r="CW754850" s="2210"/>
    </row>
    <row r="754851" spans="101:101">
      <c r="CW754851" s="2195"/>
    </row>
    <row r="754875" spans="101:101">
      <c r="CW754875" s="2210"/>
    </row>
    <row r="754876" spans="101:101">
      <c r="CW754876" s="2195"/>
    </row>
    <row r="754900" spans="101:101">
      <c r="CW754900" s="2210"/>
    </row>
    <row r="754901" spans="101:101">
      <c r="CW754901" s="2195"/>
    </row>
    <row r="754925" spans="101:101">
      <c r="CW754925" s="2210"/>
    </row>
    <row r="754926" spans="101:101">
      <c r="CW754926" s="2195"/>
    </row>
    <row r="754950" spans="101:101">
      <c r="CW754950" s="2210"/>
    </row>
    <row r="754951" spans="101:101">
      <c r="CW754951" s="2195"/>
    </row>
    <row r="754975" spans="101:101">
      <c r="CW754975" s="2210"/>
    </row>
    <row r="754976" spans="101:101">
      <c r="CW754976" s="2195"/>
    </row>
    <row r="755000" spans="101:101">
      <c r="CW755000" s="2210"/>
    </row>
    <row r="755001" spans="101:101">
      <c r="CW755001" s="2195"/>
    </row>
    <row r="755025" spans="101:101">
      <c r="CW755025" s="2210"/>
    </row>
    <row r="755026" spans="101:101">
      <c r="CW755026" s="2195"/>
    </row>
    <row r="755050" spans="101:101">
      <c r="CW755050" s="2210"/>
    </row>
    <row r="755051" spans="101:101">
      <c r="CW755051" s="2195"/>
    </row>
    <row r="755075" spans="101:101">
      <c r="CW755075" s="2210"/>
    </row>
    <row r="755076" spans="101:101">
      <c r="CW755076" s="2195"/>
    </row>
    <row r="755100" spans="101:101">
      <c r="CW755100" s="2210"/>
    </row>
    <row r="755101" spans="101:101">
      <c r="CW755101" s="2195"/>
    </row>
    <row r="755125" spans="101:101">
      <c r="CW755125" s="2210"/>
    </row>
    <row r="755126" spans="101:101">
      <c r="CW755126" s="2195"/>
    </row>
    <row r="755150" spans="101:101">
      <c r="CW755150" s="2210"/>
    </row>
    <row r="755151" spans="101:101">
      <c r="CW755151" s="2195"/>
    </row>
    <row r="755175" spans="101:101">
      <c r="CW755175" s="2210"/>
    </row>
    <row r="755176" spans="101:101">
      <c r="CW755176" s="2195"/>
    </row>
    <row r="755200" spans="101:101">
      <c r="CW755200" s="2210"/>
    </row>
    <row r="755201" spans="101:101">
      <c r="CW755201" s="2195"/>
    </row>
    <row r="755225" spans="101:101">
      <c r="CW755225" s="2210"/>
    </row>
    <row r="755226" spans="101:101">
      <c r="CW755226" s="2195"/>
    </row>
    <row r="755250" spans="101:101">
      <c r="CW755250" s="2210"/>
    </row>
    <row r="755251" spans="101:101">
      <c r="CW755251" s="2195"/>
    </row>
    <row r="755275" spans="101:101">
      <c r="CW755275" s="2210"/>
    </row>
    <row r="755276" spans="101:101">
      <c r="CW755276" s="2195"/>
    </row>
    <row r="755300" spans="101:101">
      <c r="CW755300" s="2210"/>
    </row>
    <row r="755301" spans="101:101">
      <c r="CW755301" s="2195"/>
    </row>
    <row r="755325" spans="101:101">
      <c r="CW755325" s="2210"/>
    </row>
    <row r="755326" spans="101:101">
      <c r="CW755326" s="2195"/>
    </row>
    <row r="755350" spans="101:101">
      <c r="CW755350" s="2210"/>
    </row>
    <row r="755351" spans="101:101">
      <c r="CW755351" s="2195"/>
    </row>
    <row r="755375" spans="101:101">
      <c r="CW755375" s="2210"/>
    </row>
    <row r="755376" spans="101:101">
      <c r="CW755376" s="2195"/>
    </row>
    <row r="755400" spans="101:101">
      <c r="CW755400" s="2210"/>
    </row>
    <row r="755401" spans="101:101">
      <c r="CW755401" s="2195"/>
    </row>
    <row r="755425" spans="101:101">
      <c r="CW755425" s="2210"/>
    </row>
    <row r="755426" spans="101:101">
      <c r="CW755426" s="2195"/>
    </row>
    <row r="755450" spans="101:101">
      <c r="CW755450" s="2210"/>
    </row>
    <row r="755451" spans="101:101">
      <c r="CW755451" s="2195"/>
    </row>
    <row r="755475" spans="101:101">
      <c r="CW755475" s="2210"/>
    </row>
    <row r="755476" spans="101:101">
      <c r="CW755476" s="2195"/>
    </row>
    <row r="755500" spans="101:101">
      <c r="CW755500" s="2210"/>
    </row>
    <row r="755501" spans="101:101">
      <c r="CW755501" s="2195"/>
    </row>
    <row r="755525" spans="101:101">
      <c r="CW755525" s="2210"/>
    </row>
    <row r="755526" spans="101:101">
      <c r="CW755526" s="2195"/>
    </row>
    <row r="755550" spans="101:101">
      <c r="CW755550" s="2210"/>
    </row>
    <row r="755551" spans="101:101">
      <c r="CW755551" s="2195"/>
    </row>
    <row r="755575" spans="101:101">
      <c r="CW755575" s="2210"/>
    </row>
    <row r="755576" spans="101:101">
      <c r="CW755576" s="2195"/>
    </row>
    <row r="755600" spans="101:101">
      <c r="CW755600" s="2210"/>
    </row>
    <row r="755601" spans="101:101">
      <c r="CW755601" s="2195"/>
    </row>
    <row r="755625" spans="101:101">
      <c r="CW755625" s="2210"/>
    </row>
    <row r="755626" spans="101:101">
      <c r="CW755626" s="2195"/>
    </row>
    <row r="755650" spans="101:101">
      <c r="CW755650" s="2210"/>
    </row>
    <row r="755651" spans="101:101">
      <c r="CW755651" s="2195"/>
    </row>
    <row r="755675" spans="101:101">
      <c r="CW755675" s="2210"/>
    </row>
    <row r="755676" spans="101:101">
      <c r="CW755676" s="2195"/>
    </row>
    <row r="755700" spans="101:101">
      <c r="CW755700" s="2210"/>
    </row>
    <row r="755701" spans="101:101">
      <c r="CW755701" s="2195"/>
    </row>
    <row r="755725" spans="101:101">
      <c r="CW755725" s="2210"/>
    </row>
    <row r="755726" spans="101:101">
      <c r="CW755726" s="2195"/>
    </row>
    <row r="755750" spans="101:101">
      <c r="CW755750" s="2210"/>
    </row>
    <row r="755751" spans="101:101">
      <c r="CW755751" s="2195"/>
    </row>
    <row r="755775" spans="101:101">
      <c r="CW755775" s="2210"/>
    </row>
    <row r="755776" spans="101:101">
      <c r="CW755776" s="2195"/>
    </row>
    <row r="755800" spans="101:101">
      <c r="CW755800" s="2210"/>
    </row>
    <row r="755801" spans="101:101">
      <c r="CW755801" s="2195"/>
    </row>
    <row r="755825" spans="101:101">
      <c r="CW755825" s="2210"/>
    </row>
    <row r="755826" spans="101:101">
      <c r="CW755826" s="2195"/>
    </row>
    <row r="755850" spans="101:101">
      <c r="CW755850" s="2210"/>
    </row>
    <row r="755851" spans="101:101">
      <c r="CW755851" s="2195"/>
    </row>
    <row r="755875" spans="101:101">
      <c r="CW755875" s="2210"/>
    </row>
    <row r="755876" spans="101:101">
      <c r="CW755876" s="2195"/>
    </row>
    <row r="755900" spans="101:101">
      <c r="CW755900" s="2210"/>
    </row>
    <row r="755901" spans="101:101">
      <c r="CW755901" s="2195"/>
    </row>
    <row r="755925" spans="101:101">
      <c r="CW755925" s="2210"/>
    </row>
    <row r="755926" spans="101:101">
      <c r="CW755926" s="2195"/>
    </row>
    <row r="755950" spans="101:101">
      <c r="CW755950" s="2210"/>
    </row>
    <row r="755951" spans="101:101">
      <c r="CW755951" s="2195"/>
    </row>
    <row r="755975" spans="101:101">
      <c r="CW755975" s="2210"/>
    </row>
    <row r="755976" spans="101:101">
      <c r="CW755976" s="2195"/>
    </row>
    <row r="756000" spans="101:101">
      <c r="CW756000" s="2210"/>
    </row>
    <row r="756001" spans="101:101">
      <c r="CW756001" s="2195"/>
    </row>
    <row r="756025" spans="101:101">
      <c r="CW756025" s="2210"/>
    </row>
    <row r="756026" spans="101:101">
      <c r="CW756026" s="2195"/>
    </row>
    <row r="756050" spans="101:101">
      <c r="CW756050" s="2210"/>
    </row>
    <row r="756051" spans="101:101">
      <c r="CW756051" s="2195"/>
    </row>
    <row r="756075" spans="101:101">
      <c r="CW756075" s="2210"/>
    </row>
    <row r="756076" spans="101:101">
      <c r="CW756076" s="2195"/>
    </row>
    <row r="756100" spans="101:101">
      <c r="CW756100" s="2210"/>
    </row>
    <row r="756101" spans="101:101">
      <c r="CW756101" s="2195"/>
    </row>
    <row r="756125" spans="101:101">
      <c r="CW756125" s="2210"/>
    </row>
    <row r="756126" spans="101:101">
      <c r="CW756126" s="2195"/>
    </row>
    <row r="756150" spans="101:101">
      <c r="CW756150" s="2210"/>
    </row>
    <row r="756151" spans="101:101">
      <c r="CW756151" s="2195"/>
    </row>
    <row r="756175" spans="101:101">
      <c r="CW756175" s="2210"/>
    </row>
    <row r="756176" spans="101:101">
      <c r="CW756176" s="2195"/>
    </row>
    <row r="756200" spans="101:101">
      <c r="CW756200" s="2210"/>
    </row>
    <row r="756201" spans="101:101">
      <c r="CW756201" s="2195"/>
    </row>
    <row r="756225" spans="101:101">
      <c r="CW756225" s="2210"/>
    </row>
    <row r="756226" spans="101:101">
      <c r="CW756226" s="2195"/>
    </row>
    <row r="756250" spans="101:101">
      <c r="CW756250" s="2210"/>
    </row>
    <row r="756251" spans="101:101">
      <c r="CW756251" s="2195"/>
    </row>
    <row r="756275" spans="101:101">
      <c r="CW756275" s="2210"/>
    </row>
    <row r="756276" spans="101:101">
      <c r="CW756276" s="2195"/>
    </row>
    <row r="756300" spans="101:101">
      <c r="CW756300" s="2210"/>
    </row>
    <row r="756301" spans="101:101">
      <c r="CW756301" s="2195"/>
    </row>
    <row r="756325" spans="101:101">
      <c r="CW756325" s="2210"/>
    </row>
    <row r="756326" spans="101:101">
      <c r="CW756326" s="2195"/>
    </row>
    <row r="756350" spans="101:101">
      <c r="CW756350" s="2210"/>
    </row>
    <row r="756351" spans="101:101">
      <c r="CW756351" s="2195"/>
    </row>
    <row r="756375" spans="101:101">
      <c r="CW756375" s="2210"/>
    </row>
    <row r="756376" spans="101:101">
      <c r="CW756376" s="2195"/>
    </row>
    <row r="756400" spans="101:101">
      <c r="CW756400" s="2210"/>
    </row>
    <row r="756401" spans="101:101">
      <c r="CW756401" s="2195"/>
    </row>
    <row r="756425" spans="101:101">
      <c r="CW756425" s="2210"/>
    </row>
    <row r="756426" spans="101:101">
      <c r="CW756426" s="2195"/>
    </row>
    <row r="756450" spans="101:101">
      <c r="CW756450" s="2210"/>
    </row>
    <row r="756451" spans="101:101">
      <c r="CW756451" s="2195"/>
    </row>
    <row r="756475" spans="101:101">
      <c r="CW756475" s="2210"/>
    </row>
    <row r="756476" spans="101:101">
      <c r="CW756476" s="2195"/>
    </row>
    <row r="756500" spans="101:101">
      <c r="CW756500" s="2210"/>
    </row>
    <row r="756501" spans="101:101">
      <c r="CW756501" s="2195"/>
    </row>
    <row r="756525" spans="101:101">
      <c r="CW756525" s="2210"/>
    </row>
    <row r="756526" spans="101:101">
      <c r="CW756526" s="2195"/>
    </row>
    <row r="756550" spans="101:101">
      <c r="CW756550" s="2210"/>
    </row>
    <row r="756551" spans="101:101">
      <c r="CW756551" s="2195"/>
    </row>
    <row r="756575" spans="101:101">
      <c r="CW756575" s="2210"/>
    </row>
    <row r="756576" spans="101:101">
      <c r="CW756576" s="2195"/>
    </row>
    <row r="756600" spans="101:101">
      <c r="CW756600" s="2210"/>
    </row>
    <row r="756601" spans="101:101">
      <c r="CW756601" s="2195"/>
    </row>
    <row r="756625" spans="101:101">
      <c r="CW756625" s="2210"/>
    </row>
    <row r="756626" spans="101:101">
      <c r="CW756626" s="2195"/>
    </row>
    <row r="756650" spans="101:101">
      <c r="CW756650" s="2210"/>
    </row>
    <row r="756651" spans="101:101">
      <c r="CW756651" s="2195"/>
    </row>
    <row r="756675" spans="101:101">
      <c r="CW756675" s="2210"/>
    </row>
    <row r="756676" spans="101:101">
      <c r="CW756676" s="2195"/>
    </row>
    <row r="756700" spans="101:101">
      <c r="CW756700" s="2210"/>
    </row>
    <row r="756701" spans="101:101">
      <c r="CW756701" s="2195"/>
    </row>
    <row r="756725" spans="101:101">
      <c r="CW756725" s="2210"/>
    </row>
    <row r="756726" spans="101:101">
      <c r="CW756726" s="2195"/>
    </row>
    <row r="756750" spans="101:101">
      <c r="CW756750" s="2210"/>
    </row>
    <row r="756751" spans="101:101">
      <c r="CW756751" s="2195"/>
    </row>
    <row r="756775" spans="101:101">
      <c r="CW756775" s="2210"/>
    </row>
    <row r="756776" spans="101:101">
      <c r="CW756776" s="2195"/>
    </row>
    <row r="756800" spans="101:101">
      <c r="CW756800" s="2210"/>
    </row>
    <row r="756801" spans="101:101">
      <c r="CW756801" s="2195"/>
    </row>
    <row r="756825" spans="101:101">
      <c r="CW756825" s="2210"/>
    </row>
    <row r="756826" spans="101:101">
      <c r="CW756826" s="2195"/>
    </row>
    <row r="756850" spans="101:101">
      <c r="CW756850" s="2210"/>
    </row>
    <row r="756851" spans="101:101">
      <c r="CW756851" s="2195"/>
    </row>
    <row r="756875" spans="101:101">
      <c r="CW756875" s="2210"/>
    </row>
    <row r="756876" spans="101:101">
      <c r="CW756876" s="2195"/>
    </row>
    <row r="756900" spans="101:101">
      <c r="CW756900" s="2210"/>
    </row>
    <row r="756901" spans="101:101">
      <c r="CW756901" s="2195"/>
    </row>
    <row r="756925" spans="101:101">
      <c r="CW756925" s="2210"/>
    </row>
    <row r="756926" spans="101:101">
      <c r="CW756926" s="2195"/>
    </row>
    <row r="756950" spans="101:101">
      <c r="CW756950" s="2210"/>
    </row>
    <row r="756951" spans="101:101">
      <c r="CW756951" s="2195"/>
    </row>
    <row r="756975" spans="101:101">
      <c r="CW756975" s="2210"/>
    </row>
    <row r="756976" spans="101:101">
      <c r="CW756976" s="2195"/>
    </row>
    <row r="757000" spans="101:101">
      <c r="CW757000" s="2210"/>
    </row>
    <row r="757001" spans="101:101">
      <c r="CW757001" s="2195"/>
    </row>
    <row r="757025" spans="101:101">
      <c r="CW757025" s="2210"/>
    </row>
    <row r="757026" spans="101:101">
      <c r="CW757026" s="2195"/>
    </row>
    <row r="757050" spans="101:101">
      <c r="CW757050" s="2210"/>
    </row>
    <row r="757051" spans="101:101">
      <c r="CW757051" s="2195"/>
    </row>
    <row r="757075" spans="101:101">
      <c r="CW757075" s="2210"/>
    </row>
    <row r="757076" spans="101:101">
      <c r="CW757076" s="2195"/>
    </row>
    <row r="757100" spans="101:101">
      <c r="CW757100" s="2210"/>
    </row>
    <row r="757101" spans="101:101">
      <c r="CW757101" s="2195"/>
    </row>
    <row r="757125" spans="101:101">
      <c r="CW757125" s="2210"/>
    </row>
    <row r="757126" spans="101:101">
      <c r="CW757126" s="2195"/>
    </row>
    <row r="757150" spans="101:101">
      <c r="CW757150" s="2210"/>
    </row>
    <row r="757151" spans="101:101">
      <c r="CW757151" s="2195"/>
    </row>
    <row r="757175" spans="101:101">
      <c r="CW757175" s="2210"/>
    </row>
    <row r="757176" spans="101:101">
      <c r="CW757176" s="2195"/>
    </row>
    <row r="757200" spans="101:101">
      <c r="CW757200" s="2210"/>
    </row>
    <row r="757201" spans="101:101">
      <c r="CW757201" s="2195"/>
    </row>
    <row r="757225" spans="101:101">
      <c r="CW757225" s="2210"/>
    </row>
    <row r="757226" spans="101:101">
      <c r="CW757226" s="2195"/>
    </row>
    <row r="757250" spans="101:101">
      <c r="CW757250" s="2210"/>
    </row>
    <row r="757251" spans="101:101">
      <c r="CW757251" s="2195"/>
    </row>
    <row r="757275" spans="101:101">
      <c r="CW757275" s="2210"/>
    </row>
    <row r="757276" spans="101:101">
      <c r="CW757276" s="2195"/>
    </row>
    <row r="757300" spans="101:101">
      <c r="CW757300" s="2210"/>
    </row>
    <row r="757301" spans="101:101">
      <c r="CW757301" s="2195"/>
    </row>
    <row r="757325" spans="101:101">
      <c r="CW757325" s="2210"/>
    </row>
    <row r="757326" spans="101:101">
      <c r="CW757326" s="2195"/>
    </row>
    <row r="757350" spans="101:101">
      <c r="CW757350" s="2210"/>
    </row>
    <row r="757351" spans="101:101">
      <c r="CW757351" s="2195"/>
    </row>
    <row r="757375" spans="101:101">
      <c r="CW757375" s="2210"/>
    </row>
    <row r="757376" spans="101:101">
      <c r="CW757376" s="2195"/>
    </row>
    <row r="757400" spans="101:101">
      <c r="CW757400" s="2210"/>
    </row>
    <row r="757401" spans="101:101">
      <c r="CW757401" s="2195"/>
    </row>
    <row r="757425" spans="101:101">
      <c r="CW757425" s="2210"/>
    </row>
    <row r="757426" spans="101:101">
      <c r="CW757426" s="2195"/>
    </row>
    <row r="757450" spans="101:101">
      <c r="CW757450" s="2210"/>
    </row>
    <row r="757451" spans="101:101">
      <c r="CW757451" s="2195"/>
    </row>
    <row r="757475" spans="101:101">
      <c r="CW757475" s="2210"/>
    </row>
    <row r="757476" spans="101:101">
      <c r="CW757476" s="2195"/>
    </row>
    <row r="757500" spans="101:101">
      <c r="CW757500" s="2210"/>
    </row>
    <row r="757501" spans="101:101">
      <c r="CW757501" s="2195"/>
    </row>
    <row r="757525" spans="101:101">
      <c r="CW757525" s="2210"/>
    </row>
    <row r="757526" spans="101:101">
      <c r="CW757526" s="2195"/>
    </row>
    <row r="757550" spans="101:101">
      <c r="CW757550" s="2210"/>
    </row>
    <row r="757551" spans="101:101">
      <c r="CW757551" s="2195"/>
    </row>
    <row r="757575" spans="101:101">
      <c r="CW757575" s="2210"/>
    </row>
    <row r="757576" spans="101:101">
      <c r="CW757576" s="2195"/>
    </row>
    <row r="757600" spans="101:101">
      <c r="CW757600" s="2210"/>
    </row>
    <row r="757601" spans="101:101">
      <c r="CW757601" s="2195"/>
    </row>
    <row r="757625" spans="101:101">
      <c r="CW757625" s="2210"/>
    </row>
    <row r="757626" spans="101:101">
      <c r="CW757626" s="2195"/>
    </row>
    <row r="757650" spans="101:101">
      <c r="CW757650" s="2210"/>
    </row>
    <row r="757651" spans="101:101">
      <c r="CW757651" s="2195"/>
    </row>
    <row r="757675" spans="101:101">
      <c r="CW757675" s="2210"/>
    </row>
    <row r="757676" spans="101:101">
      <c r="CW757676" s="2195"/>
    </row>
    <row r="757700" spans="101:101">
      <c r="CW757700" s="2210"/>
    </row>
    <row r="757701" spans="101:101">
      <c r="CW757701" s="2195"/>
    </row>
    <row r="757725" spans="101:101">
      <c r="CW757725" s="2210"/>
    </row>
    <row r="757726" spans="101:101">
      <c r="CW757726" s="2195"/>
    </row>
    <row r="757750" spans="101:101">
      <c r="CW757750" s="2210"/>
    </row>
    <row r="757751" spans="101:101">
      <c r="CW757751" s="2195"/>
    </row>
    <row r="757775" spans="101:101">
      <c r="CW757775" s="2210"/>
    </row>
    <row r="757776" spans="101:101">
      <c r="CW757776" s="2195"/>
    </row>
    <row r="757800" spans="101:101">
      <c r="CW757800" s="2210"/>
    </row>
    <row r="757801" spans="101:101">
      <c r="CW757801" s="2195"/>
    </row>
    <row r="757825" spans="101:101">
      <c r="CW757825" s="2210"/>
    </row>
    <row r="757826" spans="101:101">
      <c r="CW757826" s="2195"/>
    </row>
    <row r="757850" spans="101:101">
      <c r="CW757850" s="2210"/>
    </row>
    <row r="757851" spans="101:101">
      <c r="CW757851" s="2195"/>
    </row>
    <row r="757875" spans="101:101">
      <c r="CW757875" s="2210"/>
    </row>
    <row r="757876" spans="101:101">
      <c r="CW757876" s="2195"/>
    </row>
    <row r="757900" spans="101:101">
      <c r="CW757900" s="2210"/>
    </row>
    <row r="757901" spans="101:101">
      <c r="CW757901" s="2195"/>
    </row>
    <row r="757925" spans="101:101">
      <c r="CW757925" s="2210"/>
    </row>
    <row r="757926" spans="101:101">
      <c r="CW757926" s="2195"/>
    </row>
    <row r="757950" spans="101:101">
      <c r="CW757950" s="2210"/>
    </row>
    <row r="757951" spans="101:101">
      <c r="CW757951" s="2195"/>
    </row>
    <row r="757975" spans="101:101">
      <c r="CW757975" s="2210"/>
    </row>
    <row r="757976" spans="101:101">
      <c r="CW757976" s="2195"/>
    </row>
    <row r="758000" spans="101:101">
      <c r="CW758000" s="2210"/>
    </row>
    <row r="758001" spans="101:101">
      <c r="CW758001" s="2195"/>
    </row>
    <row r="758025" spans="101:101">
      <c r="CW758025" s="2210"/>
    </row>
    <row r="758026" spans="101:101">
      <c r="CW758026" s="2195"/>
    </row>
    <row r="758050" spans="101:101">
      <c r="CW758050" s="2210"/>
    </row>
    <row r="758051" spans="101:101">
      <c r="CW758051" s="2195"/>
    </row>
    <row r="758075" spans="101:101">
      <c r="CW758075" s="2210"/>
    </row>
    <row r="758076" spans="101:101">
      <c r="CW758076" s="2195"/>
    </row>
    <row r="758100" spans="101:101">
      <c r="CW758100" s="2210"/>
    </row>
    <row r="758101" spans="101:101">
      <c r="CW758101" s="2195"/>
    </row>
    <row r="758125" spans="101:101">
      <c r="CW758125" s="2210"/>
    </row>
    <row r="758126" spans="101:101">
      <c r="CW758126" s="2195"/>
    </row>
    <row r="758150" spans="101:101">
      <c r="CW758150" s="2210"/>
    </row>
    <row r="758151" spans="101:101">
      <c r="CW758151" s="2195"/>
    </row>
    <row r="758175" spans="101:101">
      <c r="CW758175" s="2210"/>
    </row>
    <row r="758176" spans="101:101">
      <c r="CW758176" s="2195"/>
    </row>
    <row r="758200" spans="101:101">
      <c r="CW758200" s="2210"/>
    </row>
    <row r="758201" spans="101:101">
      <c r="CW758201" s="2195"/>
    </row>
    <row r="758225" spans="101:101">
      <c r="CW758225" s="2210"/>
    </row>
    <row r="758226" spans="101:101">
      <c r="CW758226" s="2195"/>
    </row>
    <row r="758250" spans="101:101">
      <c r="CW758250" s="2210"/>
    </row>
    <row r="758251" spans="101:101">
      <c r="CW758251" s="2195"/>
    </row>
    <row r="758275" spans="101:101">
      <c r="CW758275" s="2210"/>
    </row>
    <row r="758276" spans="101:101">
      <c r="CW758276" s="2195"/>
    </row>
    <row r="758300" spans="101:101">
      <c r="CW758300" s="2210"/>
    </row>
    <row r="758301" spans="101:101">
      <c r="CW758301" s="2195"/>
    </row>
    <row r="758325" spans="101:101">
      <c r="CW758325" s="2210"/>
    </row>
    <row r="758326" spans="101:101">
      <c r="CW758326" s="2195"/>
    </row>
    <row r="758350" spans="101:101">
      <c r="CW758350" s="2210"/>
    </row>
    <row r="758351" spans="101:101">
      <c r="CW758351" s="2195"/>
    </row>
    <row r="758375" spans="101:101">
      <c r="CW758375" s="2210"/>
    </row>
    <row r="758376" spans="101:101">
      <c r="CW758376" s="2195"/>
    </row>
    <row r="758400" spans="101:101">
      <c r="CW758400" s="2210"/>
    </row>
    <row r="758401" spans="101:101">
      <c r="CW758401" s="2195"/>
    </row>
    <row r="758425" spans="101:101">
      <c r="CW758425" s="2210"/>
    </row>
    <row r="758426" spans="101:101">
      <c r="CW758426" s="2195"/>
    </row>
    <row r="758450" spans="101:101">
      <c r="CW758450" s="2210"/>
    </row>
    <row r="758451" spans="101:101">
      <c r="CW758451" s="2195"/>
    </row>
    <row r="758475" spans="101:101">
      <c r="CW758475" s="2210"/>
    </row>
    <row r="758476" spans="101:101">
      <c r="CW758476" s="2195"/>
    </row>
    <row r="758500" spans="101:101">
      <c r="CW758500" s="2210"/>
    </row>
    <row r="758501" spans="101:101">
      <c r="CW758501" s="2195"/>
    </row>
    <row r="758525" spans="101:101">
      <c r="CW758525" s="2210"/>
    </row>
    <row r="758526" spans="101:101">
      <c r="CW758526" s="2195"/>
    </row>
    <row r="758550" spans="101:101">
      <c r="CW758550" s="2210"/>
    </row>
    <row r="758551" spans="101:101">
      <c r="CW758551" s="2195"/>
    </row>
    <row r="758575" spans="101:101">
      <c r="CW758575" s="2210"/>
    </row>
    <row r="758576" spans="101:101">
      <c r="CW758576" s="2195"/>
    </row>
    <row r="758600" spans="101:101">
      <c r="CW758600" s="2210"/>
    </row>
    <row r="758601" spans="101:101">
      <c r="CW758601" s="2195"/>
    </row>
    <row r="758625" spans="101:101">
      <c r="CW758625" s="2210"/>
    </row>
    <row r="758626" spans="101:101">
      <c r="CW758626" s="2195"/>
    </row>
    <row r="758650" spans="101:101">
      <c r="CW758650" s="2210"/>
    </row>
    <row r="758651" spans="101:101">
      <c r="CW758651" s="2195"/>
    </row>
    <row r="758675" spans="101:101">
      <c r="CW758675" s="2210"/>
    </row>
    <row r="758676" spans="101:101">
      <c r="CW758676" s="2195"/>
    </row>
    <row r="758700" spans="101:101">
      <c r="CW758700" s="2210"/>
    </row>
    <row r="758701" spans="101:101">
      <c r="CW758701" s="2195"/>
    </row>
    <row r="758725" spans="101:101">
      <c r="CW758725" s="2210"/>
    </row>
    <row r="758726" spans="101:101">
      <c r="CW758726" s="2195"/>
    </row>
    <row r="758750" spans="101:101">
      <c r="CW758750" s="2210"/>
    </row>
    <row r="758751" spans="101:101">
      <c r="CW758751" s="2195"/>
    </row>
    <row r="758775" spans="101:101">
      <c r="CW758775" s="2210"/>
    </row>
    <row r="758776" spans="101:101">
      <c r="CW758776" s="2195"/>
    </row>
    <row r="758800" spans="101:101">
      <c r="CW758800" s="2210"/>
    </row>
    <row r="758801" spans="101:101">
      <c r="CW758801" s="2195"/>
    </row>
    <row r="758825" spans="101:101">
      <c r="CW758825" s="2210"/>
    </row>
    <row r="758826" spans="101:101">
      <c r="CW758826" s="2195"/>
    </row>
    <row r="758850" spans="101:101">
      <c r="CW758850" s="2210"/>
    </row>
    <row r="758851" spans="101:101">
      <c r="CW758851" s="2195"/>
    </row>
    <row r="758875" spans="101:101">
      <c r="CW758875" s="2210"/>
    </row>
    <row r="758876" spans="101:101">
      <c r="CW758876" s="2195"/>
    </row>
    <row r="758900" spans="101:101">
      <c r="CW758900" s="2210"/>
    </row>
    <row r="758901" spans="101:101">
      <c r="CW758901" s="2195"/>
    </row>
    <row r="758925" spans="101:101">
      <c r="CW758925" s="2210"/>
    </row>
    <row r="758926" spans="101:101">
      <c r="CW758926" s="2195"/>
    </row>
    <row r="758950" spans="101:101">
      <c r="CW758950" s="2210"/>
    </row>
    <row r="758951" spans="101:101">
      <c r="CW758951" s="2195"/>
    </row>
    <row r="758975" spans="101:101">
      <c r="CW758975" s="2210"/>
    </row>
    <row r="758976" spans="101:101">
      <c r="CW758976" s="2195"/>
    </row>
    <row r="759000" spans="101:101">
      <c r="CW759000" s="2210"/>
    </row>
    <row r="759001" spans="101:101">
      <c r="CW759001" s="2195"/>
    </row>
    <row r="759025" spans="101:101">
      <c r="CW759025" s="2210"/>
    </row>
    <row r="759026" spans="101:101">
      <c r="CW759026" s="2195"/>
    </row>
    <row r="759050" spans="101:101">
      <c r="CW759050" s="2210"/>
    </row>
    <row r="759051" spans="101:101">
      <c r="CW759051" s="2195"/>
    </row>
    <row r="759075" spans="101:101">
      <c r="CW759075" s="2210"/>
    </row>
    <row r="759076" spans="101:101">
      <c r="CW759076" s="2195"/>
    </row>
    <row r="759100" spans="101:101">
      <c r="CW759100" s="2210"/>
    </row>
    <row r="759101" spans="101:101">
      <c r="CW759101" s="2195"/>
    </row>
    <row r="759125" spans="101:101">
      <c r="CW759125" s="2210"/>
    </row>
    <row r="759126" spans="101:101">
      <c r="CW759126" s="2195"/>
    </row>
    <row r="759150" spans="101:101">
      <c r="CW759150" s="2210"/>
    </row>
    <row r="759151" spans="101:101">
      <c r="CW759151" s="2195"/>
    </row>
    <row r="759175" spans="101:101">
      <c r="CW759175" s="2210"/>
    </row>
    <row r="759176" spans="101:101">
      <c r="CW759176" s="2195"/>
    </row>
    <row r="759200" spans="101:101">
      <c r="CW759200" s="2210"/>
    </row>
    <row r="759201" spans="101:101">
      <c r="CW759201" s="2195"/>
    </row>
    <row r="759225" spans="101:101">
      <c r="CW759225" s="2210"/>
    </row>
    <row r="759226" spans="101:101">
      <c r="CW759226" s="2195"/>
    </row>
    <row r="759250" spans="101:101">
      <c r="CW759250" s="2210"/>
    </row>
    <row r="759251" spans="101:101">
      <c r="CW759251" s="2195"/>
    </row>
    <row r="759275" spans="101:101">
      <c r="CW759275" s="2210"/>
    </row>
    <row r="759276" spans="101:101">
      <c r="CW759276" s="2195"/>
    </row>
    <row r="759300" spans="101:101">
      <c r="CW759300" s="2210"/>
    </row>
    <row r="759301" spans="101:101">
      <c r="CW759301" s="2195"/>
    </row>
    <row r="759325" spans="101:101">
      <c r="CW759325" s="2210"/>
    </row>
    <row r="759326" spans="101:101">
      <c r="CW759326" s="2195"/>
    </row>
    <row r="759350" spans="101:101">
      <c r="CW759350" s="2210"/>
    </row>
    <row r="759351" spans="101:101">
      <c r="CW759351" s="2195"/>
    </row>
    <row r="759375" spans="101:101">
      <c r="CW759375" s="2210"/>
    </row>
    <row r="759376" spans="101:101">
      <c r="CW759376" s="2195"/>
    </row>
    <row r="759400" spans="101:101">
      <c r="CW759400" s="2210"/>
    </row>
    <row r="759401" spans="101:101">
      <c r="CW759401" s="2195"/>
    </row>
    <row r="759425" spans="101:101">
      <c r="CW759425" s="2210"/>
    </row>
    <row r="759426" spans="101:101">
      <c r="CW759426" s="2195"/>
    </row>
    <row r="759450" spans="101:101">
      <c r="CW759450" s="2210"/>
    </row>
    <row r="759451" spans="101:101">
      <c r="CW759451" s="2195"/>
    </row>
    <row r="759475" spans="101:101">
      <c r="CW759475" s="2210"/>
    </row>
    <row r="759476" spans="101:101">
      <c r="CW759476" s="2195"/>
    </row>
    <row r="759500" spans="101:101">
      <c r="CW759500" s="2210"/>
    </row>
    <row r="759501" spans="101:101">
      <c r="CW759501" s="2195"/>
    </row>
    <row r="759525" spans="101:101">
      <c r="CW759525" s="2210"/>
    </row>
    <row r="759526" spans="101:101">
      <c r="CW759526" s="2195"/>
    </row>
    <row r="759550" spans="101:101">
      <c r="CW759550" s="2210"/>
    </row>
    <row r="759551" spans="101:101">
      <c r="CW759551" s="2195"/>
    </row>
    <row r="759575" spans="101:101">
      <c r="CW759575" s="2210"/>
    </row>
    <row r="759576" spans="101:101">
      <c r="CW759576" s="2195"/>
    </row>
    <row r="759600" spans="101:101">
      <c r="CW759600" s="2210"/>
    </row>
    <row r="759601" spans="101:101">
      <c r="CW759601" s="2195"/>
    </row>
    <row r="759625" spans="101:101">
      <c r="CW759625" s="2210"/>
    </row>
    <row r="759626" spans="101:101">
      <c r="CW759626" s="2195"/>
    </row>
    <row r="759650" spans="101:101">
      <c r="CW759650" s="2210"/>
    </row>
    <row r="759651" spans="101:101">
      <c r="CW759651" s="2195"/>
    </row>
    <row r="759675" spans="101:101">
      <c r="CW759675" s="2210"/>
    </row>
    <row r="759676" spans="101:101">
      <c r="CW759676" s="2195"/>
    </row>
    <row r="759700" spans="101:101">
      <c r="CW759700" s="2210"/>
    </row>
    <row r="759701" spans="101:101">
      <c r="CW759701" s="2195"/>
    </row>
    <row r="759725" spans="101:101">
      <c r="CW759725" s="2210"/>
    </row>
    <row r="759726" spans="101:101">
      <c r="CW759726" s="2195"/>
    </row>
    <row r="759750" spans="101:101">
      <c r="CW759750" s="2210"/>
    </row>
    <row r="759751" spans="101:101">
      <c r="CW759751" s="2195"/>
    </row>
    <row r="759775" spans="101:101">
      <c r="CW759775" s="2210"/>
    </row>
    <row r="759776" spans="101:101">
      <c r="CW759776" s="2195"/>
    </row>
    <row r="759800" spans="101:101">
      <c r="CW759800" s="2210"/>
    </row>
    <row r="759801" spans="101:101">
      <c r="CW759801" s="2195"/>
    </row>
    <row r="759825" spans="101:101">
      <c r="CW759825" s="2210"/>
    </row>
    <row r="759826" spans="101:101">
      <c r="CW759826" s="2195"/>
    </row>
    <row r="759850" spans="101:101">
      <c r="CW759850" s="2210"/>
    </row>
    <row r="759851" spans="101:101">
      <c r="CW759851" s="2195"/>
    </row>
    <row r="759875" spans="101:101">
      <c r="CW759875" s="2210"/>
    </row>
    <row r="759876" spans="101:101">
      <c r="CW759876" s="2195"/>
    </row>
    <row r="759900" spans="101:101">
      <c r="CW759900" s="2210"/>
    </row>
    <row r="759901" spans="101:101">
      <c r="CW759901" s="2195"/>
    </row>
    <row r="759925" spans="101:101">
      <c r="CW759925" s="2210"/>
    </row>
    <row r="759926" spans="101:101">
      <c r="CW759926" s="2195"/>
    </row>
    <row r="759950" spans="101:101">
      <c r="CW759950" s="2210"/>
    </row>
    <row r="759951" spans="101:101">
      <c r="CW759951" s="2195"/>
    </row>
    <row r="759975" spans="101:101">
      <c r="CW759975" s="2210"/>
    </row>
    <row r="759976" spans="101:101">
      <c r="CW759976" s="2195"/>
    </row>
    <row r="760000" spans="101:101">
      <c r="CW760000" s="2210"/>
    </row>
    <row r="760001" spans="101:101">
      <c r="CW760001" s="2195"/>
    </row>
    <row r="760025" spans="101:101">
      <c r="CW760025" s="2210"/>
    </row>
    <row r="760026" spans="101:101">
      <c r="CW760026" s="2195"/>
    </row>
    <row r="760050" spans="101:101">
      <c r="CW760050" s="2210"/>
    </row>
    <row r="760051" spans="101:101">
      <c r="CW760051" s="2195"/>
    </row>
    <row r="760075" spans="101:101">
      <c r="CW760075" s="2210"/>
    </row>
    <row r="760076" spans="101:101">
      <c r="CW760076" s="2195"/>
    </row>
    <row r="760100" spans="101:101">
      <c r="CW760100" s="2210"/>
    </row>
    <row r="760101" spans="101:101">
      <c r="CW760101" s="2195"/>
    </row>
    <row r="760125" spans="101:101">
      <c r="CW760125" s="2210"/>
    </row>
    <row r="760126" spans="101:101">
      <c r="CW760126" s="2195"/>
    </row>
    <row r="760150" spans="101:101">
      <c r="CW760150" s="2210"/>
    </row>
    <row r="760151" spans="101:101">
      <c r="CW760151" s="2195"/>
    </row>
    <row r="760175" spans="101:101">
      <c r="CW760175" s="2210"/>
    </row>
    <row r="760176" spans="101:101">
      <c r="CW760176" s="2195"/>
    </row>
    <row r="760200" spans="101:101">
      <c r="CW760200" s="2210"/>
    </row>
    <row r="760201" spans="101:101">
      <c r="CW760201" s="2195"/>
    </row>
    <row r="760225" spans="101:101">
      <c r="CW760225" s="2210"/>
    </row>
    <row r="760226" spans="101:101">
      <c r="CW760226" s="2195"/>
    </row>
    <row r="760250" spans="101:101">
      <c r="CW760250" s="2210"/>
    </row>
    <row r="760251" spans="101:101">
      <c r="CW760251" s="2195"/>
    </row>
    <row r="760275" spans="101:101">
      <c r="CW760275" s="2210"/>
    </row>
    <row r="760276" spans="101:101">
      <c r="CW760276" s="2195"/>
    </row>
    <row r="760300" spans="101:101">
      <c r="CW760300" s="2210"/>
    </row>
    <row r="760301" spans="101:101">
      <c r="CW760301" s="2195"/>
    </row>
    <row r="760325" spans="101:101">
      <c r="CW760325" s="2210"/>
    </row>
    <row r="760326" spans="101:101">
      <c r="CW760326" s="2195"/>
    </row>
    <row r="760350" spans="101:101">
      <c r="CW760350" s="2210"/>
    </row>
    <row r="760351" spans="101:101">
      <c r="CW760351" s="2195"/>
    </row>
    <row r="760375" spans="101:101">
      <c r="CW760375" s="2210"/>
    </row>
    <row r="760376" spans="101:101">
      <c r="CW760376" s="2195"/>
    </row>
    <row r="760400" spans="101:101">
      <c r="CW760400" s="2210"/>
    </row>
    <row r="760401" spans="101:101">
      <c r="CW760401" s="2195"/>
    </row>
    <row r="760425" spans="101:101">
      <c r="CW760425" s="2210"/>
    </row>
    <row r="760426" spans="101:101">
      <c r="CW760426" s="2195"/>
    </row>
    <row r="760450" spans="101:101">
      <c r="CW760450" s="2210"/>
    </row>
    <row r="760451" spans="101:101">
      <c r="CW760451" s="2195"/>
    </row>
    <row r="760475" spans="101:101">
      <c r="CW760475" s="2210"/>
    </row>
    <row r="760476" spans="101:101">
      <c r="CW760476" s="2195"/>
    </row>
    <row r="760500" spans="101:101">
      <c r="CW760500" s="2210"/>
    </row>
    <row r="760501" spans="101:101">
      <c r="CW760501" s="2195"/>
    </row>
    <row r="760525" spans="101:101">
      <c r="CW760525" s="2210"/>
    </row>
    <row r="760526" spans="101:101">
      <c r="CW760526" s="2195"/>
    </row>
    <row r="760550" spans="101:101">
      <c r="CW760550" s="2210"/>
    </row>
    <row r="760551" spans="101:101">
      <c r="CW760551" s="2195"/>
    </row>
    <row r="760575" spans="101:101">
      <c r="CW760575" s="2210"/>
    </row>
    <row r="760576" spans="101:101">
      <c r="CW760576" s="2195"/>
    </row>
    <row r="760600" spans="101:101">
      <c r="CW760600" s="2210"/>
    </row>
    <row r="760601" spans="101:101">
      <c r="CW760601" s="2195"/>
    </row>
    <row r="760625" spans="101:101">
      <c r="CW760625" s="2210"/>
    </row>
    <row r="760626" spans="101:101">
      <c r="CW760626" s="2195"/>
    </row>
    <row r="760650" spans="101:101">
      <c r="CW760650" s="2210"/>
    </row>
    <row r="760651" spans="101:101">
      <c r="CW760651" s="2195"/>
    </row>
    <row r="760675" spans="101:101">
      <c r="CW760675" s="2210"/>
    </row>
    <row r="760676" spans="101:101">
      <c r="CW760676" s="2195"/>
    </row>
    <row r="760700" spans="101:101">
      <c r="CW760700" s="2210"/>
    </row>
    <row r="760701" spans="101:101">
      <c r="CW760701" s="2195"/>
    </row>
    <row r="760725" spans="101:101">
      <c r="CW760725" s="2210"/>
    </row>
    <row r="760726" spans="101:101">
      <c r="CW760726" s="2195"/>
    </row>
    <row r="760750" spans="101:101">
      <c r="CW760750" s="2210"/>
    </row>
    <row r="760751" spans="101:101">
      <c r="CW760751" s="2195"/>
    </row>
    <row r="760775" spans="101:101">
      <c r="CW760775" s="2210"/>
    </row>
    <row r="760776" spans="101:101">
      <c r="CW760776" s="2195"/>
    </row>
    <row r="760800" spans="101:101">
      <c r="CW760800" s="2210"/>
    </row>
    <row r="760801" spans="101:101">
      <c r="CW760801" s="2195"/>
    </row>
    <row r="760825" spans="101:101">
      <c r="CW760825" s="2210"/>
    </row>
    <row r="760826" spans="101:101">
      <c r="CW760826" s="2195"/>
    </row>
    <row r="760850" spans="101:101">
      <c r="CW760850" s="2210"/>
    </row>
    <row r="760851" spans="101:101">
      <c r="CW760851" s="2195"/>
    </row>
    <row r="760875" spans="101:101">
      <c r="CW760875" s="2210"/>
    </row>
    <row r="760876" spans="101:101">
      <c r="CW760876" s="2195"/>
    </row>
    <row r="760900" spans="101:101">
      <c r="CW760900" s="2210"/>
    </row>
    <row r="760901" spans="101:101">
      <c r="CW760901" s="2195"/>
    </row>
    <row r="760925" spans="101:101">
      <c r="CW760925" s="2210"/>
    </row>
    <row r="760926" spans="101:101">
      <c r="CW760926" s="2195"/>
    </row>
    <row r="760950" spans="101:101">
      <c r="CW760950" s="2210"/>
    </row>
    <row r="760951" spans="101:101">
      <c r="CW760951" s="2195"/>
    </row>
    <row r="760975" spans="101:101">
      <c r="CW760975" s="2210"/>
    </row>
    <row r="760976" spans="101:101">
      <c r="CW760976" s="2195"/>
    </row>
    <row r="761000" spans="101:101">
      <c r="CW761000" s="2210"/>
    </row>
    <row r="761001" spans="101:101">
      <c r="CW761001" s="2195"/>
    </row>
    <row r="761025" spans="101:101">
      <c r="CW761025" s="2210"/>
    </row>
    <row r="761026" spans="101:101">
      <c r="CW761026" s="2195"/>
    </row>
    <row r="761050" spans="101:101">
      <c r="CW761050" s="2210"/>
    </row>
    <row r="761051" spans="101:101">
      <c r="CW761051" s="2195"/>
    </row>
    <row r="761075" spans="101:101">
      <c r="CW761075" s="2210"/>
    </row>
    <row r="761076" spans="101:101">
      <c r="CW761076" s="2195"/>
    </row>
    <row r="761100" spans="101:101">
      <c r="CW761100" s="2210"/>
    </row>
    <row r="761101" spans="101:101">
      <c r="CW761101" s="2195"/>
    </row>
    <row r="761125" spans="101:101">
      <c r="CW761125" s="2210"/>
    </row>
    <row r="761126" spans="101:101">
      <c r="CW761126" s="2195"/>
    </row>
    <row r="761150" spans="101:101">
      <c r="CW761150" s="2210"/>
    </row>
    <row r="761151" spans="101:101">
      <c r="CW761151" s="2195"/>
    </row>
    <row r="761175" spans="101:101">
      <c r="CW761175" s="2210"/>
    </row>
    <row r="761176" spans="101:101">
      <c r="CW761176" s="2195"/>
    </row>
    <row r="761200" spans="101:101">
      <c r="CW761200" s="2210"/>
    </row>
    <row r="761201" spans="101:101">
      <c r="CW761201" s="2195"/>
    </row>
    <row r="761225" spans="101:101">
      <c r="CW761225" s="2210"/>
    </row>
    <row r="761226" spans="101:101">
      <c r="CW761226" s="2195"/>
    </row>
    <row r="761250" spans="101:101">
      <c r="CW761250" s="2210"/>
    </row>
    <row r="761251" spans="101:101">
      <c r="CW761251" s="2195"/>
    </row>
    <row r="761275" spans="101:101">
      <c r="CW761275" s="2210"/>
    </row>
    <row r="761276" spans="101:101">
      <c r="CW761276" s="2195"/>
    </row>
    <row r="761300" spans="101:101">
      <c r="CW761300" s="2210"/>
    </row>
    <row r="761301" spans="101:101">
      <c r="CW761301" s="2195"/>
    </row>
    <row r="761325" spans="101:101">
      <c r="CW761325" s="2210"/>
    </row>
    <row r="761326" spans="101:101">
      <c r="CW761326" s="2195"/>
    </row>
    <row r="761350" spans="101:101">
      <c r="CW761350" s="2210"/>
    </row>
    <row r="761351" spans="101:101">
      <c r="CW761351" s="2195"/>
    </row>
    <row r="761375" spans="101:101">
      <c r="CW761375" s="2210"/>
    </row>
    <row r="761376" spans="101:101">
      <c r="CW761376" s="2195"/>
    </row>
    <row r="761400" spans="101:101">
      <c r="CW761400" s="2210"/>
    </row>
    <row r="761401" spans="101:101">
      <c r="CW761401" s="2195"/>
    </row>
    <row r="761425" spans="101:101">
      <c r="CW761425" s="2210"/>
    </row>
    <row r="761426" spans="101:101">
      <c r="CW761426" s="2195"/>
    </row>
    <row r="761450" spans="101:101">
      <c r="CW761450" s="2210"/>
    </row>
    <row r="761451" spans="101:101">
      <c r="CW761451" s="2195"/>
    </row>
    <row r="761475" spans="101:101">
      <c r="CW761475" s="2210"/>
    </row>
    <row r="761476" spans="101:101">
      <c r="CW761476" s="2195"/>
    </row>
    <row r="761500" spans="101:101">
      <c r="CW761500" s="2210"/>
    </row>
    <row r="761501" spans="101:101">
      <c r="CW761501" s="2195"/>
    </row>
    <row r="761525" spans="101:101">
      <c r="CW761525" s="2210"/>
    </row>
    <row r="761526" spans="101:101">
      <c r="CW761526" s="2195"/>
    </row>
    <row r="761550" spans="101:101">
      <c r="CW761550" s="2210"/>
    </row>
    <row r="761551" spans="101:101">
      <c r="CW761551" s="2195"/>
    </row>
    <row r="761575" spans="101:101">
      <c r="CW761575" s="2210"/>
    </row>
    <row r="761576" spans="101:101">
      <c r="CW761576" s="2195"/>
    </row>
    <row r="761600" spans="101:101">
      <c r="CW761600" s="2210"/>
    </row>
    <row r="761601" spans="101:101">
      <c r="CW761601" s="2195"/>
    </row>
    <row r="761625" spans="101:101">
      <c r="CW761625" s="2210"/>
    </row>
    <row r="761626" spans="101:101">
      <c r="CW761626" s="2195"/>
    </row>
    <row r="761650" spans="101:101">
      <c r="CW761650" s="2210"/>
    </row>
    <row r="761651" spans="101:101">
      <c r="CW761651" s="2195"/>
    </row>
    <row r="761675" spans="101:101">
      <c r="CW761675" s="2210"/>
    </row>
    <row r="761676" spans="101:101">
      <c r="CW761676" s="2195"/>
    </row>
    <row r="761700" spans="101:101">
      <c r="CW761700" s="2210"/>
    </row>
    <row r="761701" spans="101:101">
      <c r="CW761701" s="2195"/>
    </row>
    <row r="761725" spans="101:101">
      <c r="CW761725" s="2210"/>
    </row>
    <row r="761726" spans="101:101">
      <c r="CW761726" s="2195"/>
    </row>
    <row r="761750" spans="101:101">
      <c r="CW761750" s="2210"/>
    </row>
    <row r="761751" spans="101:101">
      <c r="CW761751" s="2195"/>
    </row>
    <row r="761775" spans="101:101">
      <c r="CW761775" s="2210"/>
    </row>
    <row r="761776" spans="101:101">
      <c r="CW761776" s="2195"/>
    </row>
    <row r="761800" spans="101:101">
      <c r="CW761800" s="2210"/>
    </row>
    <row r="761801" spans="101:101">
      <c r="CW761801" s="2195"/>
    </row>
    <row r="761825" spans="101:101">
      <c r="CW761825" s="2210"/>
    </row>
    <row r="761826" spans="101:101">
      <c r="CW761826" s="2195"/>
    </row>
    <row r="761850" spans="101:101">
      <c r="CW761850" s="2210"/>
    </row>
    <row r="761851" spans="101:101">
      <c r="CW761851" s="2195"/>
    </row>
    <row r="761875" spans="101:101">
      <c r="CW761875" s="2210"/>
    </row>
    <row r="761876" spans="101:101">
      <c r="CW761876" s="2195"/>
    </row>
    <row r="761900" spans="101:101">
      <c r="CW761900" s="2210"/>
    </row>
    <row r="761901" spans="101:101">
      <c r="CW761901" s="2195"/>
    </row>
    <row r="761925" spans="101:101">
      <c r="CW761925" s="2210"/>
    </row>
    <row r="761926" spans="101:101">
      <c r="CW761926" s="2195"/>
    </row>
    <row r="761950" spans="101:101">
      <c r="CW761950" s="2210"/>
    </row>
    <row r="761951" spans="101:101">
      <c r="CW761951" s="2195"/>
    </row>
    <row r="761975" spans="101:101">
      <c r="CW761975" s="2210"/>
    </row>
    <row r="761976" spans="101:101">
      <c r="CW761976" s="2195"/>
    </row>
    <row r="762000" spans="101:101">
      <c r="CW762000" s="2210"/>
    </row>
    <row r="762001" spans="101:101">
      <c r="CW762001" s="2195"/>
    </row>
    <row r="762025" spans="101:101">
      <c r="CW762025" s="2210"/>
    </row>
    <row r="762026" spans="101:101">
      <c r="CW762026" s="2195"/>
    </row>
    <row r="762050" spans="101:101">
      <c r="CW762050" s="2210"/>
    </row>
    <row r="762051" spans="101:101">
      <c r="CW762051" s="2195"/>
    </row>
    <row r="762075" spans="101:101">
      <c r="CW762075" s="2210"/>
    </row>
    <row r="762076" spans="101:101">
      <c r="CW762076" s="2195"/>
    </row>
    <row r="762100" spans="101:101">
      <c r="CW762100" s="2210"/>
    </row>
    <row r="762101" spans="101:101">
      <c r="CW762101" s="2195"/>
    </row>
    <row r="762125" spans="101:101">
      <c r="CW762125" s="2210"/>
    </row>
    <row r="762126" spans="101:101">
      <c r="CW762126" s="2195"/>
    </row>
    <row r="762150" spans="101:101">
      <c r="CW762150" s="2210"/>
    </row>
    <row r="762151" spans="101:101">
      <c r="CW762151" s="2195"/>
    </row>
    <row r="762175" spans="101:101">
      <c r="CW762175" s="2210"/>
    </row>
    <row r="762176" spans="101:101">
      <c r="CW762176" s="2195"/>
    </row>
    <row r="762200" spans="101:101">
      <c r="CW762200" s="2210"/>
    </row>
    <row r="762201" spans="101:101">
      <c r="CW762201" s="2195"/>
    </row>
    <row r="762225" spans="101:101">
      <c r="CW762225" s="2210"/>
    </row>
    <row r="762226" spans="101:101">
      <c r="CW762226" s="2195"/>
    </row>
    <row r="762250" spans="101:101">
      <c r="CW762250" s="2210"/>
    </row>
    <row r="762251" spans="101:101">
      <c r="CW762251" s="2195"/>
    </row>
    <row r="762275" spans="101:101">
      <c r="CW762275" s="2210"/>
    </row>
    <row r="762276" spans="101:101">
      <c r="CW762276" s="2195"/>
    </row>
    <row r="762300" spans="101:101">
      <c r="CW762300" s="2210"/>
    </row>
    <row r="762301" spans="101:101">
      <c r="CW762301" s="2195"/>
    </row>
    <row r="762325" spans="101:101">
      <c r="CW762325" s="2210"/>
    </row>
    <row r="762326" spans="101:101">
      <c r="CW762326" s="2195"/>
    </row>
    <row r="762350" spans="101:101">
      <c r="CW762350" s="2210"/>
    </row>
    <row r="762351" spans="101:101">
      <c r="CW762351" s="2195"/>
    </row>
    <row r="762375" spans="101:101">
      <c r="CW762375" s="2210"/>
    </row>
    <row r="762376" spans="101:101">
      <c r="CW762376" s="2195"/>
    </row>
    <row r="762400" spans="101:101">
      <c r="CW762400" s="2210"/>
    </row>
    <row r="762401" spans="101:101">
      <c r="CW762401" s="2195"/>
    </row>
    <row r="762425" spans="101:101">
      <c r="CW762425" s="2210"/>
    </row>
    <row r="762426" spans="101:101">
      <c r="CW762426" s="2195"/>
    </row>
    <row r="762450" spans="101:101">
      <c r="CW762450" s="2210"/>
    </row>
    <row r="762451" spans="101:101">
      <c r="CW762451" s="2195"/>
    </row>
    <row r="762475" spans="101:101">
      <c r="CW762475" s="2210"/>
    </row>
    <row r="762476" spans="101:101">
      <c r="CW762476" s="2195"/>
    </row>
    <row r="762500" spans="101:101">
      <c r="CW762500" s="2210"/>
    </row>
    <row r="762501" spans="101:101">
      <c r="CW762501" s="2195"/>
    </row>
    <row r="762525" spans="101:101">
      <c r="CW762525" s="2210"/>
    </row>
    <row r="762526" spans="101:101">
      <c r="CW762526" s="2195"/>
    </row>
    <row r="762550" spans="101:101">
      <c r="CW762550" s="2210"/>
    </row>
    <row r="762551" spans="101:101">
      <c r="CW762551" s="2195"/>
    </row>
    <row r="762575" spans="101:101">
      <c r="CW762575" s="2210"/>
    </row>
    <row r="762576" spans="101:101">
      <c r="CW762576" s="2195"/>
    </row>
    <row r="762600" spans="101:101">
      <c r="CW762600" s="2210"/>
    </row>
    <row r="762601" spans="101:101">
      <c r="CW762601" s="2195"/>
    </row>
    <row r="762625" spans="101:101">
      <c r="CW762625" s="2210"/>
    </row>
    <row r="762626" spans="101:101">
      <c r="CW762626" s="2195"/>
    </row>
    <row r="762650" spans="101:101">
      <c r="CW762650" s="2210"/>
    </row>
    <row r="762651" spans="101:101">
      <c r="CW762651" s="2195"/>
    </row>
    <row r="762675" spans="101:101">
      <c r="CW762675" s="2210"/>
    </row>
    <row r="762676" spans="101:101">
      <c r="CW762676" s="2195"/>
    </row>
    <row r="762700" spans="101:101">
      <c r="CW762700" s="2210"/>
    </row>
    <row r="762701" spans="101:101">
      <c r="CW762701" s="2195"/>
    </row>
    <row r="762725" spans="101:101">
      <c r="CW762725" s="2210"/>
    </row>
    <row r="762726" spans="101:101">
      <c r="CW762726" s="2195"/>
    </row>
    <row r="762750" spans="101:101">
      <c r="CW762750" s="2210"/>
    </row>
    <row r="762751" spans="101:101">
      <c r="CW762751" s="2195"/>
    </row>
    <row r="762775" spans="101:101">
      <c r="CW762775" s="2210"/>
    </row>
    <row r="762776" spans="101:101">
      <c r="CW762776" s="2195"/>
    </row>
    <row r="762800" spans="101:101">
      <c r="CW762800" s="2210"/>
    </row>
    <row r="762801" spans="101:101">
      <c r="CW762801" s="2195"/>
    </row>
    <row r="762825" spans="101:101">
      <c r="CW762825" s="2210"/>
    </row>
    <row r="762826" spans="101:101">
      <c r="CW762826" s="2195"/>
    </row>
    <row r="762850" spans="101:101">
      <c r="CW762850" s="2210"/>
    </row>
    <row r="762851" spans="101:101">
      <c r="CW762851" s="2195"/>
    </row>
    <row r="762875" spans="101:101">
      <c r="CW762875" s="2210"/>
    </row>
    <row r="762876" spans="101:101">
      <c r="CW762876" s="2195"/>
    </row>
    <row r="762900" spans="101:101">
      <c r="CW762900" s="2210"/>
    </row>
    <row r="762901" spans="101:101">
      <c r="CW762901" s="2195"/>
    </row>
    <row r="762925" spans="101:101">
      <c r="CW762925" s="2210"/>
    </row>
    <row r="762926" spans="101:101">
      <c r="CW762926" s="2195"/>
    </row>
    <row r="762950" spans="101:101">
      <c r="CW762950" s="2210"/>
    </row>
    <row r="762951" spans="101:101">
      <c r="CW762951" s="2195"/>
    </row>
    <row r="762975" spans="101:101">
      <c r="CW762975" s="2210"/>
    </row>
    <row r="762976" spans="101:101">
      <c r="CW762976" s="2195"/>
    </row>
    <row r="763000" spans="101:101">
      <c r="CW763000" s="2210"/>
    </row>
    <row r="763001" spans="101:101">
      <c r="CW763001" s="2195"/>
    </row>
    <row r="763025" spans="101:101">
      <c r="CW763025" s="2210"/>
    </row>
    <row r="763026" spans="101:101">
      <c r="CW763026" s="2195"/>
    </row>
    <row r="763050" spans="101:101">
      <c r="CW763050" s="2210"/>
    </row>
    <row r="763051" spans="101:101">
      <c r="CW763051" s="2195"/>
    </row>
    <row r="763075" spans="101:101">
      <c r="CW763075" s="2210"/>
    </row>
    <row r="763076" spans="101:101">
      <c r="CW763076" s="2195"/>
    </row>
    <row r="763100" spans="101:101">
      <c r="CW763100" s="2210"/>
    </row>
    <row r="763101" spans="101:101">
      <c r="CW763101" s="2195"/>
    </row>
    <row r="763125" spans="101:101">
      <c r="CW763125" s="2210"/>
    </row>
    <row r="763126" spans="101:101">
      <c r="CW763126" s="2195"/>
    </row>
    <row r="763150" spans="101:101">
      <c r="CW763150" s="2210"/>
    </row>
    <row r="763151" spans="101:101">
      <c r="CW763151" s="2195"/>
    </row>
    <row r="763175" spans="101:101">
      <c r="CW763175" s="2210"/>
    </row>
    <row r="763176" spans="101:101">
      <c r="CW763176" s="2195"/>
    </row>
    <row r="763200" spans="101:101">
      <c r="CW763200" s="2210"/>
    </row>
    <row r="763201" spans="101:101">
      <c r="CW763201" s="2195"/>
    </row>
    <row r="763225" spans="101:101">
      <c r="CW763225" s="2210"/>
    </row>
    <row r="763226" spans="101:101">
      <c r="CW763226" s="2195"/>
    </row>
    <row r="763250" spans="101:101">
      <c r="CW763250" s="2210"/>
    </row>
    <row r="763251" spans="101:101">
      <c r="CW763251" s="2195"/>
    </row>
    <row r="763275" spans="101:101">
      <c r="CW763275" s="2210"/>
    </row>
    <row r="763276" spans="101:101">
      <c r="CW763276" s="2195"/>
    </row>
    <row r="763300" spans="101:101">
      <c r="CW763300" s="2210"/>
    </row>
    <row r="763301" spans="101:101">
      <c r="CW763301" s="2195"/>
    </row>
    <row r="763325" spans="101:101">
      <c r="CW763325" s="2210"/>
    </row>
    <row r="763326" spans="101:101">
      <c r="CW763326" s="2195"/>
    </row>
    <row r="763350" spans="101:101">
      <c r="CW763350" s="2210"/>
    </row>
    <row r="763351" spans="101:101">
      <c r="CW763351" s="2195"/>
    </row>
    <row r="763375" spans="101:101">
      <c r="CW763375" s="2210"/>
    </row>
    <row r="763376" spans="101:101">
      <c r="CW763376" s="2195"/>
    </row>
    <row r="763400" spans="101:101">
      <c r="CW763400" s="2210"/>
    </row>
    <row r="763401" spans="101:101">
      <c r="CW763401" s="2195"/>
    </row>
    <row r="763425" spans="101:101">
      <c r="CW763425" s="2210"/>
    </row>
    <row r="763426" spans="101:101">
      <c r="CW763426" s="2195"/>
    </row>
    <row r="763450" spans="101:101">
      <c r="CW763450" s="2210"/>
    </row>
    <row r="763451" spans="101:101">
      <c r="CW763451" s="2195"/>
    </row>
    <row r="763475" spans="101:101">
      <c r="CW763475" s="2210"/>
    </row>
    <row r="763476" spans="101:101">
      <c r="CW763476" s="2195"/>
    </row>
    <row r="763500" spans="101:101">
      <c r="CW763500" s="2210"/>
    </row>
    <row r="763501" spans="101:101">
      <c r="CW763501" s="2195"/>
    </row>
    <row r="763525" spans="101:101">
      <c r="CW763525" s="2210"/>
    </row>
    <row r="763526" spans="101:101">
      <c r="CW763526" s="2195"/>
    </row>
    <row r="763550" spans="101:101">
      <c r="CW763550" s="2210"/>
    </row>
    <row r="763551" spans="101:101">
      <c r="CW763551" s="2195"/>
    </row>
    <row r="763575" spans="101:101">
      <c r="CW763575" s="2210"/>
    </row>
    <row r="763576" spans="101:101">
      <c r="CW763576" s="2195"/>
    </row>
    <row r="763600" spans="101:101">
      <c r="CW763600" s="2210"/>
    </row>
    <row r="763601" spans="101:101">
      <c r="CW763601" s="2195"/>
    </row>
    <row r="763625" spans="101:101">
      <c r="CW763625" s="2210"/>
    </row>
    <row r="763626" spans="101:101">
      <c r="CW763626" s="2195"/>
    </row>
    <row r="763650" spans="101:101">
      <c r="CW763650" s="2210"/>
    </row>
    <row r="763651" spans="101:101">
      <c r="CW763651" s="2195"/>
    </row>
    <row r="763675" spans="101:101">
      <c r="CW763675" s="2210"/>
    </row>
    <row r="763676" spans="101:101">
      <c r="CW763676" s="2195"/>
    </row>
    <row r="763700" spans="101:101">
      <c r="CW763700" s="2210"/>
    </row>
    <row r="763701" spans="101:101">
      <c r="CW763701" s="2195"/>
    </row>
    <row r="763725" spans="101:101">
      <c r="CW763725" s="2210"/>
    </row>
    <row r="763726" spans="101:101">
      <c r="CW763726" s="2195"/>
    </row>
    <row r="763750" spans="101:101">
      <c r="CW763750" s="2210"/>
    </row>
    <row r="763751" spans="101:101">
      <c r="CW763751" s="2195"/>
    </row>
    <row r="763775" spans="101:101">
      <c r="CW763775" s="2210"/>
    </row>
    <row r="763776" spans="101:101">
      <c r="CW763776" s="2195"/>
    </row>
    <row r="763800" spans="101:101">
      <c r="CW763800" s="2210"/>
    </row>
    <row r="763801" spans="101:101">
      <c r="CW763801" s="2195"/>
    </row>
    <row r="763825" spans="101:101">
      <c r="CW763825" s="2210"/>
    </row>
    <row r="763826" spans="101:101">
      <c r="CW763826" s="2195"/>
    </row>
    <row r="763850" spans="101:101">
      <c r="CW763850" s="2210"/>
    </row>
    <row r="763851" spans="101:101">
      <c r="CW763851" s="2195"/>
    </row>
    <row r="763875" spans="101:101">
      <c r="CW763875" s="2210"/>
    </row>
    <row r="763876" spans="101:101">
      <c r="CW763876" s="2195"/>
    </row>
    <row r="763900" spans="101:101">
      <c r="CW763900" s="2210"/>
    </row>
    <row r="763901" spans="101:101">
      <c r="CW763901" s="2195"/>
    </row>
    <row r="763925" spans="101:101">
      <c r="CW763925" s="2210"/>
    </row>
    <row r="763926" spans="101:101">
      <c r="CW763926" s="2195"/>
    </row>
    <row r="763950" spans="101:101">
      <c r="CW763950" s="2210"/>
    </row>
    <row r="763951" spans="101:101">
      <c r="CW763951" s="2195"/>
    </row>
    <row r="763975" spans="101:101">
      <c r="CW763975" s="2210"/>
    </row>
    <row r="763976" spans="101:101">
      <c r="CW763976" s="2195"/>
    </row>
    <row r="764000" spans="101:101">
      <c r="CW764000" s="2210"/>
    </row>
    <row r="764001" spans="101:101">
      <c r="CW764001" s="2195"/>
    </row>
    <row r="764025" spans="101:101">
      <c r="CW764025" s="2210"/>
    </row>
    <row r="764026" spans="101:101">
      <c r="CW764026" s="2195"/>
    </row>
    <row r="764050" spans="101:101">
      <c r="CW764050" s="2210"/>
    </row>
    <row r="764051" spans="101:101">
      <c r="CW764051" s="2195"/>
    </row>
    <row r="764075" spans="101:101">
      <c r="CW764075" s="2210"/>
    </row>
    <row r="764076" spans="101:101">
      <c r="CW764076" s="2195"/>
    </row>
    <row r="764100" spans="101:101">
      <c r="CW764100" s="2210"/>
    </row>
    <row r="764101" spans="101:101">
      <c r="CW764101" s="2195"/>
    </row>
    <row r="764125" spans="101:101">
      <c r="CW764125" s="2210"/>
    </row>
    <row r="764126" spans="101:101">
      <c r="CW764126" s="2195"/>
    </row>
    <row r="764150" spans="101:101">
      <c r="CW764150" s="2210"/>
    </row>
    <row r="764151" spans="101:101">
      <c r="CW764151" s="2195"/>
    </row>
    <row r="764175" spans="101:101">
      <c r="CW764175" s="2210"/>
    </row>
    <row r="764176" spans="101:101">
      <c r="CW764176" s="2195"/>
    </row>
    <row r="764200" spans="101:101">
      <c r="CW764200" s="2210"/>
    </row>
    <row r="764201" spans="101:101">
      <c r="CW764201" s="2195"/>
    </row>
    <row r="764225" spans="101:101">
      <c r="CW764225" s="2210"/>
    </row>
    <row r="764226" spans="101:101">
      <c r="CW764226" s="2195"/>
    </row>
    <row r="764250" spans="101:101">
      <c r="CW764250" s="2210"/>
    </row>
    <row r="764251" spans="101:101">
      <c r="CW764251" s="2195"/>
    </row>
    <row r="764275" spans="101:101">
      <c r="CW764275" s="2210"/>
    </row>
    <row r="764276" spans="101:101">
      <c r="CW764276" s="2195"/>
    </row>
    <row r="764300" spans="101:101">
      <c r="CW764300" s="2210"/>
    </row>
    <row r="764301" spans="101:101">
      <c r="CW764301" s="2195"/>
    </row>
    <row r="764325" spans="101:101">
      <c r="CW764325" s="2210"/>
    </row>
    <row r="764326" spans="101:101">
      <c r="CW764326" s="2195"/>
    </row>
    <row r="764350" spans="101:101">
      <c r="CW764350" s="2210"/>
    </row>
    <row r="764351" spans="101:101">
      <c r="CW764351" s="2195"/>
    </row>
    <row r="764375" spans="101:101">
      <c r="CW764375" s="2210"/>
    </row>
    <row r="764376" spans="101:101">
      <c r="CW764376" s="2195"/>
    </row>
    <row r="764400" spans="101:101">
      <c r="CW764400" s="2210"/>
    </row>
    <row r="764401" spans="101:101">
      <c r="CW764401" s="2195"/>
    </row>
    <row r="764425" spans="101:101">
      <c r="CW764425" s="2210"/>
    </row>
    <row r="764426" spans="101:101">
      <c r="CW764426" s="2195"/>
    </row>
    <row r="764450" spans="101:101">
      <c r="CW764450" s="2210"/>
    </row>
    <row r="764451" spans="101:101">
      <c r="CW764451" s="2195"/>
    </row>
    <row r="764475" spans="101:101">
      <c r="CW764475" s="2210"/>
    </row>
    <row r="764476" spans="101:101">
      <c r="CW764476" s="2195"/>
    </row>
    <row r="764500" spans="101:101">
      <c r="CW764500" s="2210"/>
    </row>
    <row r="764501" spans="101:101">
      <c r="CW764501" s="2195"/>
    </row>
    <row r="764525" spans="101:101">
      <c r="CW764525" s="2210"/>
    </row>
    <row r="764526" spans="101:101">
      <c r="CW764526" s="2195"/>
    </row>
    <row r="764550" spans="101:101">
      <c r="CW764550" s="2210"/>
    </row>
    <row r="764551" spans="101:101">
      <c r="CW764551" s="2195"/>
    </row>
    <row r="764575" spans="101:101">
      <c r="CW764575" s="2210"/>
    </row>
    <row r="764576" spans="101:101">
      <c r="CW764576" s="2195"/>
    </row>
    <row r="764600" spans="101:101">
      <c r="CW764600" s="2210"/>
    </row>
    <row r="764601" spans="101:101">
      <c r="CW764601" s="2195"/>
    </row>
    <row r="764625" spans="101:101">
      <c r="CW764625" s="2210"/>
    </row>
    <row r="764626" spans="101:101">
      <c r="CW764626" s="2195"/>
    </row>
    <row r="764650" spans="101:101">
      <c r="CW764650" s="2210"/>
    </row>
    <row r="764651" spans="101:101">
      <c r="CW764651" s="2195"/>
    </row>
    <row r="764675" spans="101:101">
      <c r="CW764675" s="2210"/>
    </row>
    <row r="764676" spans="101:101">
      <c r="CW764676" s="2195"/>
    </row>
    <row r="764700" spans="101:101">
      <c r="CW764700" s="2210"/>
    </row>
    <row r="764701" spans="101:101">
      <c r="CW764701" s="2195"/>
    </row>
    <row r="764725" spans="101:101">
      <c r="CW764725" s="2210"/>
    </row>
    <row r="764726" spans="101:101">
      <c r="CW764726" s="2195"/>
    </row>
    <row r="764750" spans="101:101">
      <c r="CW764750" s="2210"/>
    </row>
    <row r="764751" spans="101:101">
      <c r="CW764751" s="2195"/>
    </row>
    <row r="764775" spans="101:101">
      <c r="CW764775" s="2210"/>
    </row>
    <row r="764776" spans="101:101">
      <c r="CW764776" s="2195"/>
    </row>
    <row r="764800" spans="101:101">
      <c r="CW764800" s="2210"/>
    </row>
    <row r="764801" spans="101:101">
      <c r="CW764801" s="2195"/>
    </row>
    <row r="764825" spans="101:101">
      <c r="CW764825" s="2210"/>
    </row>
    <row r="764826" spans="101:101">
      <c r="CW764826" s="2195"/>
    </row>
    <row r="764850" spans="101:101">
      <c r="CW764850" s="2210"/>
    </row>
    <row r="764851" spans="101:101">
      <c r="CW764851" s="2195"/>
    </row>
    <row r="764875" spans="101:101">
      <c r="CW764875" s="2210"/>
    </row>
    <row r="764876" spans="101:101">
      <c r="CW764876" s="2195"/>
    </row>
    <row r="764900" spans="101:101">
      <c r="CW764900" s="2210"/>
    </row>
    <row r="764901" spans="101:101">
      <c r="CW764901" s="2195"/>
    </row>
    <row r="764925" spans="101:101">
      <c r="CW764925" s="2210"/>
    </row>
    <row r="764926" spans="101:101">
      <c r="CW764926" s="2195"/>
    </row>
    <row r="764950" spans="101:101">
      <c r="CW764950" s="2210"/>
    </row>
    <row r="764951" spans="101:101">
      <c r="CW764951" s="2195"/>
    </row>
    <row r="764975" spans="101:101">
      <c r="CW764975" s="2210"/>
    </row>
    <row r="764976" spans="101:101">
      <c r="CW764976" s="2195"/>
    </row>
    <row r="765000" spans="101:101">
      <c r="CW765000" s="2210"/>
    </row>
    <row r="765001" spans="101:101">
      <c r="CW765001" s="2195"/>
    </row>
    <row r="765025" spans="101:101">
      <c r="CW765025" s="2210"/>
    </row>
    <row r="765026" spans="101:101">
      <c r="CW765026" s="2195"/>
    </row>
    <row r="765050" spans="101:101">
      <c r="CW765050" s="2210"/>
    </row>
    <row r="765051" spans="101:101">
      <c r="CW765051" s="2195"/>
    </row>
    <row r="765075" spans="101:101">
      <c r="CW765075" s="2210"/>
    </row>
    <row r="765076" spans="101:101">
      <c r="CW765076" s="2195"/>
    </row>
    <row r="765100" spans="101:101">
      <c r="CW765100" s="2210"/>
    </row>
    <row r="765101" spans="101:101">
      <c r="CW765101" s="2195"/>
    </row>
    <row r="765125" spans="101:101">
      <c r="CW765125" s="2210"/>
    </row>
    <row r="765126" spans="101:101">
      <c r="CW765126" s="2195"/>
    </row>
    <row r="765150" spans="101:101">
      <c r="CW765150" s="2210"/>
    </row>
    <row r="765151" spans="101:101">
      <c r="CW765151" s="2195"/>
    </row>
    <row r="765175" spans="101:101">
      <c r="CW765175" s="2210"/>
    </row>
    <row r="765176" spans="101:101">
      <c r="CW765176" s="2195"/>
    </row>
    <row r="765200" spans="101:101">
      <c r="CW765200" s="2210"/>
    </row>
    <row r="765201" spans="101:101">
      <c r="CW765201" s="2195"/>
    </row>
    <row r="765225" spans="101:101">
      <c r="CW765225" s="2210"/>
    </row>
    <row r="765226" spans="101:101">
      <c r="CW765226" s="2195"/>
    </row>
    <row r="765250" spans="101:101">
      <c r="CW765250" s="2210"/>
    </row>
    <row r="765251" spans="101:101">
      <c r="CW765251" s="2195"/>
    </row>
    <row r="765275" spans="101:101">
      <c r="CW765275" s="2210"/>
    </row>
    <row r="765276" spans="101:101">
      <c r="CW765276" s="2195"/>
    </row>
    <row r="765300" spans="101:101">
      <c r="CW765300" s="2210"/>
    </row>
    <row r="765301" spans="101:101">
      <c r="CW765301" s="2195"/>
    </row>
    <row r="765325" spans="101:101">
      <c r="CW765325" s="2210"/>
    </row>
    <row r="765326" spans="101:101">
      <c r="CW765326" s="2195"/>
    </row>
    <row r="765350" spans="101:101">
      <c r="CW765350" s="2210"/>
    </row>
    <row r="765351" spans="101:101">
      <c r="CW765351" s="2195"/>
    </row>
    <row r="765375" spans="101:101">
      <c r="CW765375" s="2210"/>
    </row>
    <row r="765376" spans="101:101">
      <c r="CW765376" s="2195"/>
    </row>
    <row r="765400" spans="101:101">
      <c r="CW765400" s="2210"/>
    </row>
    <row r="765401" spans="101:101">
      <c r="CW765401" s="2195"/>
    </row>
    <row r="765425" spans="101:101">
      <c r="CW765425" s="2210"/>
    </row>
    <row r="765426" spans="101:101">
      <c r="CW765426" s="2195"/>
    </row>
    <row r="765450" spans="101:101">
      <c r="CW765450" s="2210"/>
    </row>
    <row r="765451" spans="101:101">
      <c r="CW765451" s="2195"/>
    </row>
    <row r="765475" spans="101:101">
      <c r="CW765475" s="2210"/>
    </row>
    <row r="765476" spans="101:101">
      <c r="CW765476" s="2195"/>
    </row>
    <row r="765500" spans="101:101">
      <c r="CW765500" s="2210"/>
    </row>
    <row r="765501" spans="101:101">
      <c r="CW765501" s="2195"/>
    </row>
    <row r="765525" spans="101:101">
      <c r="CW765525" s="2210"/>
    </row>
    <row r="765526" spans="101:101">
      <c r="CW765526" s="2195"/>
    </row>
    <row r="765550" spans="101:101">
      <c r="CW765550" s="2210"/>
    </row>
    <row r="765551" spans="101:101">
      <c r="CW765551" s="2195"/>
    </row>
    <row r="765575" spans="101:101">
      <c r="CW765575" s="2210"/>
    </row>
    <row r="765576" spans="101:101">
      <c r="CW765576" s="2195"/>
    </row>
    <row r="765600" spans="101:101">
      <c r="CW765600" s="2210"/>
    </row>
    <row r="765601" spans="101:101">
      <c r="CW765601" s="2195"/>
    </row>
    <row r="765625" spans="101:101">
      <c r="CW765625" s="2210"/>
    </row>
    <row r="765626" spans="101:101">
      <c r="CW765626" s="2195"/>
    </row>
    <row r="765650" spans="101:101">
      <c r="CW765650" s="2210"/>
    </row>
    <row r="765651" spans="101:101">
      <c r="CW765651" s="2195"/>
    </row>
    <row r="765675" spans="101:101">
      <c r="CW765675" s="2210"/>
    </row>
    <row r="765676" spans="101:101">
      <c r="CW765676" s="2195"/>
    </row>
    <row r="765700" spans="101:101">
      <c r="CW765700" s="2210"/>
    </row>
    <row r="765701" spans="101:101">
      <c r="CW765701" s="2195"/>
    </row>
    <row r="765725" spans="101:101">
      <c r="CW765725" s="2210"/>
    </row>
    <row r="765726" spans="101:101">
      <c r="CW765726" s="2195"/>
    </row>
    <row r="765750" spans="101:101">
      <c r="CW765750" s="2210"/>
    </row>
    <row r="765751" spans="101:101">
      <c r="CW765751" s="2195"/>
    </row>
    <row r="765775" spans="101:101">
      <c r="CW765775" s="2210"/>
    </row>
    <row r="765776" spans="101:101">
      <c r="CW765776" s="2195"/>
    </row>
    <row r="765800" spans="101:101">
      <c r="CW765800" s="2210"/>
    </row>
    <row r="765801" spans="101:101">
      <c r="CW765801" s="2195"/>
    </row>
    <row r="765825" spans="101:101">
      <c r="CW765825" s="2210"/>
    </row>
    <row r="765826" spans="101:101">
      <c r="CW765826" s="2195"/>
    </row>
    <row r="765850" spans="101:101">
      <c r="CW765850" s="2210"/>
    </row>
    <row r="765851" spans="101:101">
      <c r="CW765851" s="2195"/>
    </row>
    <row r="765875" spans="101:101">
      <c r="CW765875" s="2210"/>
    </row>
    <row r="765876" spans="101:101">
      <c r="CW765876" s="2195"/>
    </row>
    <row r="765900" spans="101:101">
      <c r="CW765900" s="2210"/>
    </row>
    <row r="765901" spans="101:101">
      <c r="CW765901" s="2195"/>
    </row>
    <row r="765925" spans="101:101">
      <c r="CW765925" s="2210"/>
    </row>
    <row r="765926" spans="101:101">
      <c r="CW765926" s="2195"/>
    </row>
    <row r="765950" spans="101:101">
      <c r="CW765950" s="2210"/>
    </row>
    <row r="765951" spans="101:101">
      <c r="CW765951" s="2195"/>
    </row>
    <row r="765975" spans="101:101">
      <c r="CW765975" s="2210"/>
    </row>
    <row r="765976" spans="101:101">
      <c r="CW765976" s="2195"/>
    </row>
    <row r="766000" spans="101:101">
      <c r="CW766000" s="2210"/>
    </row>
    <row r="766001" spans="101:101">
      <c r="CW766001" s="2195"/>
    </row>
    <row r="766025" spans="101:101">
      <c r="CW766025" s="2210"/>
    </row>
    <row r="766026" spans="101:101">
      <c r="CW766026" s="2195"/>
    </row>
    <row r="766050" spans="101:101">
      <c r="CW766050" s="2210"/>
    </row>
    <row r="766051" spans="101:101">
      <c r="CW766051" s="2195"/>
    </row>
    <row r="766075" spans="101:101">
      <c r="CW766075" s="2210"/>
    </row>
    <row r="766076" spans="101:101">
      <c r="CW766076" s="2195"/>
    </row>
    <row r="766100" spans="101:101">
      <c r="CW766100" s="2210"/>
    </row>
    <row r="766101" spans="101:101">
      <c r="CW766101" s="2195"/>
    </row>
    <row r="766125" spans="101:101">
      <c r="CW766125" s="2210"/>
    </row>
    <row r="766126" spans="101:101">
      <c r="CW766126" s="2195"/>
    </row>
    <row r="766150" spans="101:101">
      <c r="CW766150" s="2210"/>
    </row>
    <row r="766151" spans="101:101">
      <c r="CW766151" s="2195"/>
    </row>
    <row r="766175" spans="101:101">
      <c r="CW766175" s="2210"/>
    </row>
    <row r="766176" spans="101:101">
      <c r="CW766176" s="2195"/>
    </row>
    <row r="766200" spans="101:101">
      <c r="CW766200" s="2210"/>
    </row>
    <row r="766201" spans="101:101">
      <c r="CW766201" s="2195"/>
    </row>
    <row r="766225" spans="101:101">
      <c r="CW766225" s="2210"/>
    </row>
    <row r="766226" spans="101:101">
      <c r="CW766226" s="2195"/>
    </row>
    <row r="766250" spans="101:101">
      <c r="CW766250" s="2210"/>
    </row>
    <row r="766251" spans="101:101">
      <c r="CW766251" s="2195"/>
    </row>
    <row r="766275" spans="101:101">
      <c r="CW766275" s="2210"/>
    </row>
    <row r="766276" spans="101:101">
      <c r="CW766276" s="2195"/>
    </row>
    <row r="766300" spans="101:101">
      <c r="CW766300" s="2210"/>
    </row>
    <row r="766301" spans="101:101">
      <c r="CW766301" s="2195"/>
    </row>
    <row r="766325" spans="101:101">
      <c r="CW766325" s="2210"/>
    </row>
    <row r="766326" spans="101:101">
      <c r="CW766326" s="2195"/>
    </row>
    <row r="766350" spans="101:101">
      <c r="CW766350" s="2210"/>
    </row>
    <row r="766351" spans="101:101">
      <c r="CW766351" s="2195"/>
    </row>
    <row r="766375" spans="101:101">
      <c r="CW766375" s="2210"/>
    </row>
    <row r="766376" spans="101:101">
      <c r="CW766376" s="2195"/>
    </row>
    <row r="766400" spans="101:101">
      <c r="CW766400" s="2210"/>
    </row>
    <row r="766401" spans="101:101">
      <c r="CW766401" s="2195"/>
    </row>
    <row r="766425" spans="101:101">
      <c r="CW766425" s="2210"/>
    </row>
    <row r="766426" spans="101:101">
      <c r="CW766426" s="2195"/>
    </row>
    <row r="766450" spans="101:101">
      <c r="CW766450" s="2210"/>
    </row>
    <row r="766451" spans="101:101">
      <c r="CW766451" s="2195"/>
    </row>
    <row r="766475" spans="101:101">
      <c r="CW766475" s="2210"/>
    </row>
    <row r="766476" spans="101:101">
      <c r="CW766476" s="2195"/>
    </row>
    <row r="766500" spans="101:101">
      <c r="CW766500" s="2210"/>
    </row>
    <row r="766501" spans="101:101">
      <c r="CW766501" s="2195"/>
    </row>
    <row r="766525" spans="101:101">
      <c r="CW766525" s="2210"/>
    </row>
    <row r="766526" spans="101:101">
      <c r="CW766526" s="2195"/>
    </row>
    <row r="766550" spans="101:101">
      <c r="CW766550" s="2210"/>
    </row>
    <row r="766551" spans="101:101">
      <c r="CW766551" s="2195"/>
    </row>
    <row r="766575" spans="101:101">
      <c r="CW766575" s="2210"/>
    </row>
    <row r="766576" spans="101:101">
      <c r="CW766576" s="2195"/>
    </row>
    <row r="766600" spans="101:101">
      <c r="CW766600" s="2210"/>
    </row>
    <row r="766601" spans="101:101">
      <c r="CW766601" s="2195"/>
    </row>
    <row r="766625" spans="101:101">
      <c r="CW766625" s="2210"/>
    </row>
    <row r="766626" spans="101:101">
      <c r="CW766626" s="2195"/>
    </row>
    <row r="766650" spans="101:101">
      <c r="CW766650" s="2210"/>
    </row>
    <row r="766651" spans="101:101">
      <c r="CW766651" s="2195"/>
    </row>
    <row r="766675" spans="101:101">
      <c r="CW766675" s="2210"/>
    </row>
    <row r="766676" spans="101:101">
      <c r="CW766676" s="2195"/>
    </row>
    <row r="766700" spans="101:101">
      <c r="CW766700" s="2210"/>
    </row>
    <row r="766701" spans="101:101">
      <c r="CW766701" s="2195"/>
    </row>
    <row r="766725" spans="101:101">
      <c r="CW766725" s="2210"/>
    </row>
    <row r="766726" spans="101:101">
      <c r="CW766726" s="2195"/>
    </row>
    <row r="766750" spans="101:101">
      <c r="CW766750" s="2210"/>
    </row>
    <row r="766751" spans="101:101">
      <c r="CW766751" s="2195"/>
    </row>
    <row r="766775" spans="101:101">
      <c r="CW766775" s="2210"/>
    </row>
    <row r="766776" spans="101:101">
      <c r="CW766776" s="2195"/>
    </row>
    <row r="766800" spans="101:101">
      <c r="CW766800" s="2210"/>
    </row>
    <row r="766801" spans="101:101">
      <c r="CW766801" s="2195"/>
    </row>
    <row r="766825" spans="101:101">
      <c r="CW766825" s="2210"/>
    </row>
    <row r="766826" spans="101:101">
      <c r="CW766826" s="2195"/>
    </row>
    <row r="766850" spans="101:101">
      <c r="CW766850" s="2210"/>
    </row>
    <row r="766851" spans="101:101">
      <c r="CW766851" s="2195"/>
    </row>
    <row r="766875" spans="101:101">
      <c r="CW766875" s="2210"/>
    </row>
    <row r="766876" spans="101:101">
      <c r="CW766876" s="2195"/>
    </row>
    <row r="766900" spans="101:101">
      <c r="CW766900" s="2210"/>
    </row>
    <row r="766901" spans="101:101">
      <c r="CW766901" s="2195"/>
    </row>
    <row r="766925" spans="101:101">
      <c r="CW766925" s="2210"/>
    </row>
    <row r="766926" spans="101:101">
      <c r="CW766926" s="2195"/>
    </row>
    <row r="766950" spans="101:101">
      <c r="CW766950" s="2210"/>
    </row>
    <row r="766951" spans="101:101">
      <c r="CW766951" s="2195"/>
    </row>
    <row r="766975" spans="101:101">
      <c r="CW766975" s="2210"/>
    </row>
    <row r="766976" spans="101:101">
      <c r="CW766976" s="2195"/>
    </row>
    <row r="767000" spans="101:101">
      <c r="CW767000" s="2210"/>
    </row>
    <row r="767001" spans="101:101">
      <c r="CW767001" s="2195"/>
    </row>
    <row r="767025" spans="101:101">
      <c r="CW767025" s="2210"/>
    </row>
    <row r="767026" spans="101:101">
      <c r="CW767026" s="2195"/>
    </row>
    <row r="767050" spans="101:101">
      <c r="CW767050" s="2210"/>
    </row>
    <row r="767051" spans="101:101">
      <c r="CW767051" s="2195"/>
    </row>
    <row r="767075" spans="101:101">
      <c r="CW767075" s="2210"/>
    </row>
    <row r="767076" spans="101:101">
      <c r="CW767076" s="2195"/>
    </row>
    <row r="767100" spans="101:101">
      <c r="CW767100" s="2210"/>
    </row>
    <row r="767101" spans="101:101">
      <c r="CW767101" s="2195"/>
    </row>
    <row r="767125" spans="101:101">
      <c r="CW767125" s="2210"/>
    </row>
    <row r="767126" spans="101:101">
      <c r="CW767126" s="2195"/>
    </row>
    <row r="767150" spans="101:101">
      <c r="CW767150" s="2210"/>
    </row>
    <row r="767151" spans="101:101">
      <c r="CW767151" s="2195"/>
    </row>
    <row r="767175" spans="101:101">
      <c r="CW767175" s="2210"/>
    </row>
    <row r="767176" spans="101:101">
      <c r="CW767176" s="2195"/>
    </row>
    <row r="767200" spans="101:101">
      <c r="CW767200" s="2210"/>
    </row>
    <row r="767201" spans="101:101">
      <c r="CW767201" s="2195"/>
    </row>
    <row r="767225" spans="101:101">
      <c r="CW767225" s="2210"/>
    </row>
    <row r="767226" spans="101:101">
      <c r="CW767226" s="2195"/>
    </row>
    <row r="767250" spans="101:101">
      <c r="CW767250" s="2210"/>
    </row>
    <row r="767251" spans="101:101">
      <c r="CW767251" s="2195"/>
    </row>
    <row r="767275" spans="101:101">
      <c r="CW767275" s="2210"/>
    </row>
    <row r="767276" spans="101:101">
      <c r="CW767276" s="2195"/>
    </row>
    <row r="767300" spans="101:101">
      <c r="CW767300" s="2210"/>
    </row>
    <row r="767301" spans="101:101">
      <c r="CW767301" s="2195"/>
    </row>
    <row r="767325" spans="101:101">
      <c r="CW767325" s="2210"/>
    </row>
    <row r="767326" spans="101:101">
      <c r="CW767326" s="2195"/>
    </row>
    <row r="767350" spans="101:101">
      <c r="CW767350" s="2210"/>
    </row>
    <row r="767351" spans="101:101">
      <c r="CW767351" s="2195"/>
    </row>
    <row r="767375" spans="101:101">
      <c r="CW767375" s="2210"/>
    </row>
    <row r="767376" spans="101:101">
      <c r="CW767376" s="2195"/>
    </row>
    <row r="767400" spans="101:101">
      <c r="CW767400" s="2210"/>
    </row>
    <row r="767401" spans="101:101">
      <c r="CW767401" s="2195"/>
    </row>
    <row r="767425" spans="101:101">
      <c r="CW767425" s="2210"/>
    </row>
    <row r="767426" spans="101:101">
      <c r="CW767426" s="2195"/>
    </row>
    <row r="767450" spans="101:101">
      <c r="CW767450" s="2210"/>
    </row>
    <row r="767451" spans="101:101">
      <c r="CW767451" s="2195"/>
    </row>
    <row r="767475" spans="101:101">
      <c r="CW767475" s="2210"/>
    </row>
    <row r="767476" spans="101:101">
      <c r="CW767476" s="2195"/>
    </row>
    <row r="767500" spans="101:101">
      <c r="CW767500" s="2210"/>
    </row>
    <row r="767501" spans="101:101">
      <c r="CW767501" s="2195"/>
    </row>
    <row r="767525" spans="101:101">
      <c r="CW767525" s="2210"/>
    </row>
    <row r="767526" spans="101:101">
      <c r="CW767526" s="2195"/>
    </row>
    <row r="767550" spans="101:101">
      <c r="CW767550" s="2210"/>
    </row>
    <row r="767551" spans="101:101">
      <c r="CW767551" s="2195"/>
    </row>
    <row r="767575" spans="101:101">
      <c r="CW767575" s="2210"/>
    </row>
    <row r="767576" spans="101:101">
      <c r="CW767576" s="2195"/>
    </row>
    <row r="767600" spans="101:101">
      <c r="CW767600" s="2210"/>
    </row>
    <row r="767601" spans="101:101">
      <c r="CW767601" s="2195"/>
    </row>
    <row r="767625" spans="101:101">
      <c r="CW767625" s="2210"/>
    </row>
    <row r="767626" spans="101:101">
      <c r="CW767626" s="2195"/>
    </row>
    <row r="767650" spans="101:101">
      <c r="CW767650" s="2210"/>
    </row>
    <row r="767651" spans="101:101">
      <c r="CW767651" s="2195"/>
    </row>
    <row r="767675" spans="101:101">
      <c r="CW767675" s="2210"/>
    </row>
    <row r="767676" spans="101:101">
      <c r="CW767676" s="2195"/>
    </row>
    <row r="767700" spans="101:101">
      <c r="CW767700" s="2210"/>
    </row>
    <row r="767701" spans="101:101">
      <c r="CW767701" s="2195"/>
    </row>
    <row r="767725" spans="101:101">
      <c r="CW767725" s="2210"/>
    </row>
    <row r="767726" spans="101:101">
      <c r="CW767726" s="2195"/>
    </row>
    <row r="767750" spans="101:101">
      <c r="CW767750" s="2210"/>
    </row>
    <row r="767751" spans="101:101">
      <c r="CW767751" s="2195"/>
    </row>
    <row r="767775" spans="101:101">
      <c r="CW767775" s="2210"/>
    </row>
    <row r="767776" spans="101:101">
      <c r="CW767776" s="2195"/>
    </row>
    <row r="767800" spans="101:101">
      <c r="CW767800" s="2210"/>
    </row>
    <row r="767801" spans="101:101">
      <c r="CW767801" s="2195"/>
    </row>
    <row r="767825" spans="101:101">
      <c r="CW767825" s="2210"/>
    </row>
    <row r="767826" spans="101:101">
      <c r="CW767826" s="2195"/>
    </row>
    <row r="767850" spans="101:101">
      <c r="CW767850" s="2210"/>
    </row>
    <row r="767851" spans="101:101">
      <c r="CW767851" s="2195"/>
    </row>
    <row r="767875" spans="101:101">
      <c r="CW767875" s="2210"/>
    </row>
    <row r="767876" spans="101:101">
      <c r="CW767876" s="2195"/>
    </row>
    <row r="767900" spans="101:101">
      <c r="CW767900" s="2210"/>
    </row>
    <row r="767901" spans="101:101">
      <c r="CW767901" s="2195"/>
    </row>
    <row r="767925" spans="101:101">
      <c r="CW767925" s="2210"/>
    </row>
    <row r="767926" spans="101:101">
      <c r="CW767926" s="2195"/>
    </row>
    <row r="767950" spans="101:101">
      <c r="CW767950" s="2210"/>
    </row>
    <row r="767951" spans="101:101">
      <c r="CW767951" s="2195"/>
    </row>
    <row r="767975" spans="101:101">
      <c r="CW767975" s="2210"/>
    </row>
    <row r="767976" spans="101:101">
      <c r="CW767976" s="2195"/>
    </row>
    <row r="768000" spans="101:101">
      <c r="CW768000" s="2210"/>
    </row>
    <row r="768001" spans="101:101">
      <c r="CW768001" s="2195"/>
    </row>
    <row r="768025" spans="101:101">
      <c r="CW768025" s="2210"/>
    </row>
    <row r="768026" spans="101:101">
      <c r="CW768026" s="2195"/>
    </row>
    <row r="768050" spans="101:101">
      <c r="CW768050" s="2210"/>
    </row>
    <row r="768051" spans="101:101">
      <c r="CW768051" s="2195"/>
    </row>
    <row r="768075" spans="101:101">
      <c r="CW768075" s="2210"/>
    </row>
    <row r="768076" spans="101:101">
      <c r="CW768076" s="2195"/>
    </row>
    <row r="768100" spans="101:101">
      <c r="CW768100" s="2210"/>
    </row>
    <row r="768101" spans="101:101">
      <c r="CW768101" s="2195"/>
    </row>
    <row r="768125" spans="101:101">
      <c r="CW768125" s="2210"/>
    </row>
    <row r="768126" spans="101:101">
      <c r="CW768126" s="2195"/>
    </row>
    <row r="768150" spans="101:101">
      <c r="CW768150" s="2210"/>
    </row>
    <row r="768151" spans="101:101">
      <c r="CW768151" s="2195"/>
    </row>
    <row r="768175" spans="101:101">
      <c r="CW768175" s="2210"/>
    </row>
    <row r="768176" spans="101:101">
      <c r="CW768176" s="2195"/>
    </row>
    <row r="768200" spans="101:101">
      <c r="CW768200" s="2210"/>
    </row>
    <row r="768201" spans="101:101">
      <c r="CW768201" s="2195"/>
    </row>
    <row r="768225" spans="101:101">
      <c r="CW768225" s="2210"/>
    </row>
    <row r="768226" spans="101:101">
      <c r="CW768226" s="2195"/>
    </row>
    <row r="768250" spans="101:101">
      <c r="CW768250" s="2210"/>
    </row>
    <row r="768251" spans="101:101">
      <c r="CW768251" s="2195"/>
    </row>
    <row r="768275" spans="101:101">
      <c r="CW768275" s="2210"/>
    </row>
    <row r="768276" spans="101:101">
      <c r="CW768276" s="2195"/>
    </row>
    <row r="768300" spans="101:101">
      <c r="CW768300" s="2210"/>
    </row>
    <row r="768301" spans="101:101">
      <c r="CW768301" s="2195"/>
    </row>
    <row r="768325" spans="101:101">
      <c r="CW768325" s="2210"/>
    </row>
    <row r="768326" spans="101:101">
      <c r="CW768326" s="2195"/>
    </row>
    <row r="768350" spans="101:101">
      <c r="CW768350" s="2210"/>
    </row>
    <row r="768351" spans="101:101">
      <c r="CW768351" s="2195"/>
    </row>
    <row r="768375" spans="101:101">
      <c r="CW768375" s="2210"/>
    </row>
    <row r="768376" spans="101:101">
      <c r="CW768376" s="2195"/>
    </row>
    <row r="768400" spans="101:101">
      <c r="CW768400" s="2210"/>
    </row>
    <row r="768401" spans="101:101">
      <c r="CW768401" s="2195"/>
    </row>
    <row r="768425" spans="101:101">
      <c r="CW768425" s="2210"/>
    </row>
    <row r="768426" spans="101:101">
      <c r="CW768426" s="2195"/>
    </row>
    <row r="768450" spans="101:101">
      <c r="CW768450" s="2210"/>
    </row>
    <row r="768451" spans="101:101">
      <c r="CW768451" s="2195"/>
    </row>
    <row r="768475" spans="101:101">
      <c r="CW768475" s="2210"/>
    </row>
    <row r="768476" spans="101:101">
      <c r="CW768476" s="2195"/>
    </row>
    <row r="768500" spans="101:101">
      <c r="CW768500" s="2210"/>
    </row>
    <row r="768501" spans="101:101">
      <c r="CW768501" s="2195"/>
    </row>
    <row r="768525" spans="101:101">
      <c r="CW768525" s="2210"/>
    </row>
    <row r="768526" spans="101:101">
      <c r="CW768526" s="2195"/>
    </row>
    <row r="768550" spans="101:101">
      <c r="CW768550" s="2210"/>
    </row>
    <row r="768551" spans="101:101">
      <c r="CW768551" s="2195"/>
    </row>
    <row r="768575" spans="101:101">
      <c r="CW768575" s="2210"/>
    </row>
    <row r="768576" spans="101:101">
      <c r="CW768576" s="2195"/>
    </row>
    <row r="768600" spans="101:101">
      <c r="CW768600" s="2210"/>
    </row>
    <row r="768601" spans="101:101">
      <c r="CW768601" s="2195"/>
    </row>
    <row r="768625" spans="101:101">
      <c r="CW768625" s="2210"/>
    </row>
    <row r="768626" spans="101:101">
      <c r="CW768626" s="2195"/>
    </row>
    <row r="768650" spans="101:101">
      <c r="CW768650" s="2210"/>
    </row>
    <row r="768651" spans="101:101">
      <c r="CW768651" s="2195"/>
    </row>
    <row r="768675" spans="101:101">
      <c r="CW768675" s="2210"/>
    </row>
    <row r="768676" spans="101:101">
      <c r="CW768676" s="2195"/>
    </row>
    <row r="768700" spans="101:101">
      <c r="CW768700" s="2210"/>
    </row>
    <row r="768701" spans="101:101">
      <c r="CW768701" s="2195"/>
    </row>
    <row r="768725" spans="101:101">
      <c r="CW768725" s="2210"/>
    </row>
    <row r="768726" spans="101:101">
      <c r="CW768726" s="2195"/>
    </row>
    <row r="768750" spans="101:101">
      <c r="CW768750" s="2210"/>
    </row>
    <row r="768751" spans="101:101">
      <c r="CW768751" s="2195"/>
    </row>
    <row r="768775" spans="101:101">
      <c r="CW768775" s="2210"/>
    </row>
    <row r="768776" spans="101:101">
      <c r="CW768776" s="2195"/>
    </row>
    <row r="768800" spans="101:101">
      <c r="CW768800" s="2210"/>
    </row>
    <row r="768801" spans="101:101">
      <c r="CW768801" s="2195"/>
    </row>
    <row r="768825" spans="101:101">
      <c r="CW768825" s="2210"/>
    </row>
    <row r="768826" spans="101:101">
      <c r="CW768826" s="2195"/>
    </row>
    <row r="768850" spans="101:101">
      <c r="CW768850" s="2210"/>
    </row>
    <row r="768851" spans="101:101">
      <c r="CW768851" s="2195"/>
    </row>
    <row r="768875" spans="101:101">
      <c r="CW768875" s="2210"/>
    </row>
    <row r="768876" spans="101:101">
      <c r="CW768876" s="2195"/>
    </row>
    <row r="768900" spans="101:101">
      <c r="CW768900" s="2210"/>
    </row>
    <row r="768901" spans="101:101">
      <c r="CW768901" s="2195"/>
    </row>
    <row r="768925" spans="101:101">
      <c r="CW768925" s="2210"/>
    </row>
    <row r="768926" spans="101:101">
      <c r="CW768926" s="2195"/>
    </row>
    <row r="768950" spans="101:101">
      <c r="CW768950" s="2210"/>
    </row>
    <row r="768951" spans="101:101">
      <c r="CW768951" s="2195"/>
    </row>
    <row r="768975" spans="101:101">
      <c r="CW768975" s="2210"/>
    </row>
    <row r="768976" spans="101:101">
      <c r="CW768976" s="2195"/>
    </row>
    <row r="769000" spans="101:101">
      <c r="CW769000" s="2210"/>
    </row>
    <row r="769001" spans="101:101">
      <c r="CW769001" s="2195"/>
    </row>
    <row r="769025" spans="101:101">
      <c r="CW769025" s="2210"/>
    </row>
    <row r="769026" spans="101:101">
      <c r="CW769026" s="2195"/>
    </row>
    <row r="769050" spans="101:101">
      <c r="CW769050" s="2210"/>
    </row>
    <row r="769051" spans="101:101">
      <c r="CW769051" s="2195"/>
    </row>
    <row r="769075" spans="101:101">
      <c r="CW769075" s="2210"/>
    </row>
    <row r="769076" spans="101:101">
      <c r="CW769076" s="2195"/>
    </row>
    <row r="769100" spans="101:101">
      <c r="CW769100" s="2210"/>
    </row>
    <row r="769101" spans="101:101">
      <c r="CW769101" s="2195"/>
    </row>
    <row r="769125" spans="101:101">
      <c r="CW769125" s="2210"/>
    </row>
    <row r="769126" spans="101:101">
      <c r="CW769126" s="2195"/>
    </row>
    <row r="769150" spans="101:101">
      <c r="CW769150" s="2210"/>
    </row>
    <row r="769151" spans="101:101">
      <c r="CW769151" s="2195"/>
    </row>
    <row r="769175" spans="101:101">
      <c r="CW769175" s="2210"/>
    </row>
    <row r="769176" spans="101:101">
      <c r="CW769176" s="2195"/>
    </row>
    <row r="769200" spans="101:101">
      <c r="CW769200" s="2210"/>
    </row>
    <row r="769201" spans="101:101">
      <c r="CW769201" s="2195"/>
    </row>
    <row r="769225" spans="101:101">
      <c r="CW769225" s="2210"/>
    </row>
    <row r="769226" spans="101:101">
      <c r="CW769226" s="2195"/>
    </row>
    <row r="769250" spans="101:101">
      <c r="CW769250" s="2210"/>
    </row>
    <row r="769251" spans="101:101">
      <c r="CW769251" s="2195"/>
    </row>
    <row r="769275" spans="101:101">
      <c r="CW769275" s="2210"/>
    </row>
    <row r="769276" spans="101:101">
      <c r="CW769276" s="2195"/>
    </row>
    <row r="769300" spans="101:101">
      <c r="CW769300" s="2210"/>
    </row>
    <row r="769301" spans="101:101">
      <c r="CW769301" s="2195"/>
    </row>
    <row r="769325" spans="101:101">
      <c r="CW769325" s="2210"/>
    </row>
    <row r="769326" spans="101:101">
      <c r="CW769326" s="2195"/>
    </row>
    <row r="769350" spans="101:101">
      <c r="CW769350" s="2210"/>
    </row>
    <row r="769351" spans="101:101">
      <c r="CW769351" s="2195"/>
    </row>
    <row r="769375" spans="101:101">
      <c r="CW769375" s="2210"/>
    </row>
    <row r="769376" spans="101:101">
      <c r="CW769376" s="2195"/>
    </row>
    <row r="769400" spans="101:101">
      <c r="CW769400" s="2210"/>
    </row>
    <row r="769401" spans="101:101">
      <c r="CW769401" s="2195"/>
    </row>
    <row r="769425" spans="101:101">
      <c r="CW769425" s="2210"/>
    </row>
    <row r="769426" spans="101:101">
      <c r="CW769426" s="2195"/>
    </row>
    <row r="769450" spans="101:101">
      <c r="CW769450" s="2210"/>
    </row>
    <row r="769451" spans="101:101">
      <c r="CW769451" s="2195"/>
    </row>
    <row r="769475" spans="101:101">
      <c r="CW769475" s="2210"/>
    </row>
    <row r="769476" spans="101:101">
      <c r="CW769476" s="2195"/>
    </row>
    <row r="769500" spans="101:101">
      <c r="CW769500" s="2210"/>
    </row>
    <row r="769501" spans="101:101">
      <c r="CW769501" s="2195"/>
    </row>
    <row r="769525" spans="101:101">
      <c r="CW769525" s="2210"/>
    </row>
    <row r="769526" spans="101:101">
      <c r="CW769526" s="2195"/>
    </row>
    <row r="769550" spans="101:101">
      <c r="CW769550" s="2210"/>
    </row>
    <row r="769551" spans="101:101">
      <c r="CW769551" s="2195"/>
    </row>
    <row r="769575" spans="101:101">
      <c r="CW769575" s="2210"/>
    </row>
    <row r="769576" spans="101:101">
      <c r="CW769576" s="2195"/>
    </row>
    <row r="769600" spans="101:101">
      <c r="CW769600" s="2210"/>
    </row>
    <row r="769601" spans="101:101">
      <c r="CW769601" s="2195"/>
    </row>
    <row r="769625" spans="101:101">
      <c r="CW769625" s="2210"/>
    </row>
    <row r="769626" spans="101:101">
      <c r="CW769626" s="2195"/>
    </row>
    <row r="769650" spans="101:101">
      <c r="CW769650" s="2210"/>
    </row>
    <row r="769651" spans="101:101">
      <c r="CW769651" s="2195"/>
    </row>
    <row r="769675" spans="101:101">
      <c r="CW769675" s="2210"/>
    </row>
    <row r="769676" spans="101:101">
      <c r="CW769676" s="2195"/>
    </row>
    <row r="769700" spans="101:101">
      <c r="CW769700" s="2210"/>
    </row>
    <row r="769701" spans="101:101">
      <c r="CW769701" s="2195"/>
    </row>
    <row r="769725" spans="101:101">
      <c r="CW769725" s="2210"/>
    </row>
    <row r="769726" spans="101:101">
      <c r="CW769726" s="2195"/>
    </row>
    <row r="769750" spans="101:101">
      <c r="CW769750" s="2210"/>
    </row>
    <row r="769751" spans="101:101">
      <c r="CW769751" s="2195"/>
    </row>
    <row r="769775" spans="101:101">
      <c r="CW769775" s="2210"/>
    </row>
    <row r="769776" spans="101:101">
      <c r="CW769776" s="2195"/>
    </row>
    <row r="769800" spans="101:101">
      <c r="CW769800" s="2210"/>
    </row>
    <row r="769801" spans="101:101">
      <c r="CW769801" s="2195"/>
    </row>
    <row r="769825" spans="101:101">
      <c r="CW769825" s="2210"/>
    </row>
    <row r="769826" spans="101:101">
      <c r="CW769826" s="2195"/>
    </row>
    <row r="769850" spans="101:101">
      <c r="CW769850" s="2210"/>
    </row>
    <row r="769851" spans="101:101">
      <c r="CW769851" s="2195"/>
    </row>
    <row r="769875" spans="101:101">
      <c r="CW769875" s="2210"/>
    </row>
    <row r="769876" spans="101:101">
      <c r="CW769876" s="2195"/>
    </row>
    <row r="769900" spans="101:101">
      <c r="CW769900" s="2210"/>
    </row>
    <row r="769901" spans="101:101">
      <c r="CW769901" s="2195"/>
    </row>
    <row r="769925" spans="101:101">
      <c r="CW769925" s="2210"/>
    </row>
    <row r="769926" spans="101:101">
      <c r="CW769926" s="2195"/>
    </row>
    <row r="769950" spans="101:101">
      <c r="CW769950" s="2210"/>
    </row>
    <row r="769951" spans="101:101">
      <c r="CW769951" s="2195"/>
    </row>
    <row r="769975" spans="101:101">
      <c r="CW769975" s="2210"/>
    </row>
    <row r="769976" spans="101:101">
      <c r="CW769976" s="2195"/>
    </row>
    <row r="770000" spans="101:101">
      <c r="CW770000" s="2210"/>
    </row>
    <row r="770001" spans="101:101">
      <c r="CW770001" s="2195"/>
    </row>
    <row r="770025" spans="101:101">
      <c r="CW770025" s="2210"/>
    </row>
    <row r="770026" spans="101:101">
      <c r="CW770026" s="2195"/>
    </row>
    <row r="770050" spans="101:101">
      <c r="CW770050" s="2210"/>
    </row>
    <row r="770051" spans="101:101">
      <c r="CW770051" s="2195"/>
    </row>
    <row r="770075" spans="101:101">
      <c r="CW770075" s="2210"/>
    </row>
    <row r="770076" spans="101:101">
      <c r="CW770076" s="2195"/>
    </row>
    <row r="770100" spans="101:101">
      <c r="CW770100" s="2210"/>
    </row>
    <row r="770101" spans="101:101">
      <c r="CW770101" s="2195"/>
    </row>
    <row r="770125" spans="101:101">
      <c r="CW770125" s="2210"/>
    </row>
    <row r="770126" spans="101:101">
      <c r="CW770126" s="2195"/>
    </row>
    <row r="770150" spans="101:101">
      <c r="CW770150" s="2210"/>
    </row>
    <row r="770151" spans="101:101">
      <c r="CW770151" s="2195"/>
    </row>
    <row r="770175" spans="101:101">
      <c r="CW770175" s="2210"/>
    </row>
    <row r="770176" spans="101:101">
      <c r="CW770176" s="2195"/>
    </row>
    <row r="770200" spans="101:101">
      <c r="CW770200" s="2210"/>
    </row>
    <row r="770201" spans="101:101">
      <c r="CW770201" s="2195"/>
    </row>
    <row r="770225" spans="101:101">
      <c r="CW770225" s="2210"/>
    </row>
    <row r="770226" spans="101:101">
      <c r="CW770226" s="2195"/>
    </row>
    <row r="770250" spans="101:101">
      <c r="CW770250" s="2210"/>
    </row>
    <row r="770251" spans="101:101">
      <c r="CW770251" s="2195"/>
    </row>
    <row r="770275" spans="101:101">
      <c r="CW770275" s="2210"/>
    </row>
    <row r="770276" spans="101:101">
      <c r="CW770276" s="2195"/>
    </row>
    <row r="770300" spans="101:101">
      <c r="CW770300" s="2210"/>
    </row>
    <row r="770301" spans="101:101">
      <c r="CW770301" s="2195"/>
    </row>
    <row r="770325" spans="101:101">
      <c r="CW770325" s="2210"/>
    </row>
    <row r="770326" spans="101:101">
      <c r="CW770326" s="2195"/>
    </row>
    <row r="770350" spans="101:101">
      <c r="CW770350" s="2210"/>
    </row>
    <row r="770351" spans="101:101">
      <c r="CW770351" s="2195"/>
    </row>
    <row r="770375" spans="101:101">
      <c r="CW770375" s="2210"/>
    </row>
    <row r="770376" spans="101:101">
      <c r="CW770376" s="2195"/>
    </row>
    <row r="770400" spans="101:101">
      <c r="CW770400" s="2210"/>
    </row>
    <row r="770401" spans="101:101">
      <c r="CW770401" s="2195"/>
    </row>
    <row r="770425" spans="101:101">
      <c r="CW770425" s="2210"/>
    </row>
    <row r="770426" spans="101:101">
      <c r="CW770426" s="2195"/>
    </row>
    <row r="770450" spans="101:101">
      <c r="CW770450" s="2210"/>
    </row>
    <row r="770451" spans="101:101">
      <c r="CW770451" s="2195"/>
    </row>
    <row r="770475" spans="101:101">
      <c r="CW770475" s="2210"/>
    </row>
    <row r="770476" spans="101:101">
      <c r="CW770476" s="2195"/>
    </row>
    <row r="770500" spans="101:101">
      <c r="CW770500" s="2210"/>
    </row>
    <row r="770501" spans="101:101">
      <c r="CW770501" s="2195"/>
    </row>
    <row r="770525" spans="101:101">
      <c r="CW770525" s="2210"/>
    </row>
    <row r="770526" spans="101:101">
      <c r="CW770526" s="2195"/>
    </row>
    <row r="770550" spans="101:101">
      <c r="CW770550" s="2210"/>
    </row>
    <row r="770551" spans="101:101">
      <c r="CW770551" s="2195"/>
    </row>
    <row r="770575" spans="101:101">
      <c r="CW770575" s="2210"/>
    </row>
    <row r="770576" spans="101:101">
      <c r="CW770576" s="2195"/>
    </row>
    <row r="770600" spans="101:101">
      <c r="CW770600" s="2210"/>
    </row>
    <row r="770601" spans="101:101">
      <c r="CW770601" s="2195"/>
    </row>
    <row r="770625" spans="101:101">
      <c r="CW770625" s="2210"/>
    </row>
    <row r="770626" spans="101:101">
      <c r="CW770626" s="2195"/>
    </row>
    <row r="770650" spans="101:101">
      <c r="CW770650" s="2210"/>
    </row>
    <row r="770651" spans="101:101">
      <c r="CW770651" s="2195"/>
    </row>
    <row r="770675" spans="101:101">
      <c r="CW770675" s="2210"/>
    </row>
    <row r="770676" spans="101:101">
      <c r="CW770676" s="2195"/>
    </row>
    <row r="770700" spans="101:101">
      <c r="CW770700" s="2210"/>
    </row>
    <row r="770701" spans="101:101">
      <c r="CW770701" s="2195"/>
    </row>
    <row r="770725" spans="101:101">
      <c r="CW770725" s="2210"/>
    </row>
    <row r="770726" spans="101:101">
      <c r="CW770726" s="2195"/>
    </row>
    <row r="770750" spans="101:101">
      <c r="CW770750" s="2210"/>
    </row>
    <row r="770751" spans="101:101">
      <c r="CW770751" s="2195"/>
    </row>
    <row r="770775" spans="101:101">
      <c r="CW770775" s="2210"/>
    </row>
    <row r="770776" spans="101:101">
      <c r="CW770776" s="2195"/>
    </row>
    <row r="770800" spans="101:101">
      <c r="CW770800" s="2210"/>
    </row>
    <row r="770801" spans="101:101">
      <c r="CW770801" s="2195"/>
    </row>
    <row r="770825" spans="101:101">
      <c r="CW770825" s="2210"/>
    </row>
    <row r="770826" spans="101:101">
      <c r="CW770826" s="2195"/>
    </row>
    <row r="770850" spans="101:101">
      <c r="CW770850" s="2210"/>
    </row>
    <row r="770851" spans="101:101">
      <c r="CW770851" s="2195"/>
    </row>
    <row r="770875" spans="101:101">
      <c r="CW770875" s="2210"/>
    </row>
    <row r="770876" spans="101:101">
      <c r="CW770876" s="2195"/>
    </row>
    <row r="770900" spans="101:101">
      <c r="CW770900" s="2210"/>
    </row>
    <row r="770901" spans="101:101">
      <c r="CW770901" s="2195"/>
    </row>
    <row r="770925" spans="101:101">
      <c r="CW770925" s="2210"/>
    </row>
    <row r="770926" spans="101:101">
      <c r="CW770926" s="2195"/>
    </row>
    <row r="770950" spans="101:101">
      <c r="CW770950" s="2210"/>
    </row>
    <row r="770951" spans="101:101">
      <c r="CW770951" s="2195"/>
    </row>
    <row r="770975" spans="101:101">
      <c r="CW770975" s="2210"/>
    </row>
    <row r="770976" spans="101:101">
      <c r="CW770976" s="2195"/>
    </row>
    <row r="771000" spans="101:101">
      <c r="CW771000" s="2210"/>
    </row>
    <row r="771001" spans="101:101">
      <c r="CW771001" s="2195"/>
    </row>
    <row r="771025" spans="101:101">
      <c r="CW771025" s="2210"/>
    </row>
    <row r="771026" spans="101:101">
      <c r="CW771026" s="2195"/>
    </row>
    <row r="771050" spans="101:101">
      <c r="CW771050" s="2210"/>
    </row>
    <row r="771051" spans="101:101">
      <c r="CW771051" s="2195"/>
    </row>
    <row r="771075" spans="101:101">
      <c r="CW771075" s="2210"/>
    </row>
    <row r="771076" spans="101:101">
      <c r="CW771076" s="2195"/>
    </row>
    <row r="771100" spans="101:101">
      <c r="CW771100" s="2210"/>
    </row>
    <row r="771101" spans="101:101">
      <c r="CW771101" s="2195"/>
    </row>
    <row r="771125" spans="101:101">
      <c r="CW771125" s="2210"/>
    </row>
    <row r="771126" spans="101:101">
      <c r="CW771126" s="2195"/>
    </row>
    <row r="771150" spans="101:101">
      <c r="CW771150" s="2210"/>
    </row>
    <row r="771151" spans="101:101">
      <c r="CW771151" s="2195"/>
    </row>
    <row r="771175" spans="101:101">
      <c r="CW771175" s="2210"/>
    </row>
    <row r="771176" spans="101:101">
      <c r="CW771176" s="2195"/>
    </row>
    <row r="771200" spans="101:101">
      <c r="CW771200" s="2210"/>
    </row>
    <row r="771201" spans="101:101">
      <c r="CW771201" s="2195"/>
    </row>
    <row r="771225" spans="101:101">
      <c r="CW771225" s="2210"/>
    </row>
    <row r="771226" spans="101:101">
      <c r="CW771226" s="2195"/>
    </row>
    <row r="771250" spans="101:101">
      <c r="CW771250" s="2210"/>
    </row>
    <row r="771251" spans="101:101">
      <c r="CW771251" s="2195"/>
    </row>
    <row r="771275" spans="101:101">
      <c r="CW771275" s="2210"/>
    </row>
    <row r="771276" spans="101:101">
      <c r="CW771276" s="2195"/>
    </row>
    <row r="771300" spans="101:101">
      <c r="CW771300" s="2210"/>
    </row>
    <row r="771301" spans="101:101">
      <c r="CW771301" s="2195"/>
    </row>
    <row r="771325" spans="101:101">
      <c r="CW771325" s="2210"/>
    </row>
    <row r="771326" spans="101:101">
      <c r="CW771326" s="2195"/>
    </row>
    <row r="771350" spans="101:101">
      <c r="CW771350" s="2210"/>
    </row>
    <row r="771351" spans="101:101">
      <c r="CW771351" s="2195"/>
    </row>
    <row r="771375" spans="101:101">
      <c r="CW771375" s="2210"/>
    </row>
    <row r="771376" spans="101:101">
      <c r="CW771376" s="2195"/>
    </row>
    <row r="771400" spans="101:101">
      <c r="CW771400" s="2210"/>
    </row>
    <row r="771401" spans="101:101">
      <c r="CW771401" s="2195"/>
    </row>
    <row r="771425" spans="101:101">
      <c r="CW771425" s="2210"/>
    </row>
    <row r="771426" spans="101:101">
      <c r="CW771426" s="2195"/>
    </row>
    <row r="771450" spans="101:101">
      <c r="CW771450" s="2210"/>
    </row>
    <row r="771451" spans="101:101">
      <c r="CW771451" s="2195"/>
    </row>
    <row r="771475" spans="101:101">
      <c r="CW771475" s="2210"/>
    </row>
    <row r="771476" spans="101:101">
      <c r="CW771476" s="2195"/>
    </row>
    <row r="771500" spans="101:101">
      <c r="CW771500" s="2210"/>
    </row>
    <row r="771501" spans="101:101">
      <c r="CW771501" s="2195"/>
    </row>
    <row r="771525" spans="101:101">
      <c r="CW771525" s="2210"/>
    </row>
    <row r="771526" spans="101:101">
      <c r="CW771526" s="2195"/>
    </row>
    <row r="771550" spans="101:101">
      <c r="CW771550" s="2210"/>
    </row>
    <row r="771551" spans="101:101">
      <c r="CW771551" s="2195"/>
    </row>
    <row r="771575" spans="101:101">
      <c r="CW771575" s="2210"/>
    </row>
    <row r="771576" spans="101:101">
      <c r="CW771576" s="2195"/>
    </row>
    <row r="771600" spans="101:101">
      <c r="CW771600" s="2210"/>
    </row>
    <row r="771601" spans="101:101">
      <c r="CW771601" s="2195"/>
    </row>
    <row r="771625" spans="101:101">
      <c r="CW771625" s="2210"/>
    </row>
    <row r="771626" spans="101:101">
      <c r="CW771626" s="2195"/>
    </row>
    <row r="771650" spans="101:101">
      <c r="CW771650" s="2210"/>
    </row>
    <row r="771651" spans="101:101">
      <c r="CW771651" s="2195"/>
    </row>
    <row r="771675" spans="101:101">
      <c r="CW771675" s="2210"/>
    </row>
    <row r="771676" spans="101:101">
      <c r="CW771676" s="2195"/>
    </row>
    <row r="771700" spans="101:101">
      <c r="CW771700" s="2210"/>
    </row>
    <row r="771701" spans="101:101">
      <c r="CW771701" s="2195"/>
    </row>
    <row r="771725" spans="101:101">
      <c r="CW771725" s="2210"/>
    </row>
    <row r="771726" spans="101:101">
      <c r="CW771726" s="2195"/>
    </row>
    <row r="771750" spans="101:101">
      <c r="CW771750" s="2210"/>
    </row>
    <row r="771751" spans="101:101">
      <c r="CW771751" s="2195"/>
    </row>
    <row r="771775" spans="101:101">
      <c r="CW771775" s="2210"/>
    </row>
    <row r="771776" spans="101:101">
      <c r="CW771776" s="2195"/>
    </row>
    <row r="771800" spans="101:101">
      <c r="CW771800" s="2210"/>
    </row>
    <row r="771801" spans="101:101">
      <c r="CW771801" s="2195"/>
    </row>
    <row r="771825" spans="101:101">
      <c r="CW771825" s="2210"/>
    </row>
    <row r="771826" spans="101:101">
      <c r="CW771826" s="2195"/>
    </row>
    <row r="771850" spans="101:101">
      <c r="CW771850" s="2210"/>
    </row>
    <row r="771851" spans="101:101">
      <c r="CW771851" s="2195"/>
    </row>
    <row r="771875" spans="101:101">
      <c r="CW771875" s="2210"/>
    </row>
    <row r="771876" spans="101:101">
      <c r="CW771876" s="2195"/>
    </row>
    <row r="771900" spans="101:101">
      <c r="CW771900" s="2210"/>
    </row>
    <row r="771901" spans="101:101">
      <c r="CW771901" s="2195"/>
    </row>
    <row r="771925" spans="101:101">
      <c r="CW771925" s="2210"/>
    </row>
    <row r="771926" spans="101:101">
      <c r="CW771926" s="2195"/>
    </row>
    <row r="771950" spans="101:101">
      <c r="CW771950" s="2210"/>
    </row>
    <row r="771951" spans="101:101">
      <c r="CW771951" s="2195"/>
    </row>
    <row r="771975" spans="101:101">
      <c r="CW771975" s="2210"/>
    </row>
    <row r="771976" spans="101:101">
      <c r="CW771976" s="2195"/>
    </row>
    <row r="772000" spans="101:101">
      <c r="CW772000" s="2210"/>
    </row>
    <row r="772001" spans="101:101">
      <c r="CW772001" s="2195"/>
    </row>
    <row r="772025" spans="101:101">
      <c r="CW772025" s="2210"/>
    </row>
    <row r="772026" spans="101:101">
      <c r="CW772026" s="2195"/>
    </row>
    <row r="772050" spans="101:101">
      <c r="CW772050" s="2210"/>
    </row>
    <row r="772051" spans="101:101">
      <c r="CW772051" s="2195"/>
    </row>
    <row r="772075" spans="101:101">
      <c r="CW772075" s="2210"/>
    </row>
    <row r="772076" spans="101:101">
      <c r="CW772076" s="2195"/>
    </row>
    <row r="772100" spans="101:101">
      <c r="CW772100" s="2210"/>
    </row>
    <row r="772101" spans="101:101">
      <c r="CW772101" s="2195"/>
    </row>
    <row r="772125" spans="101:101">
      <c r="CW772125" s="2210"/>
    </row>
    <row r="772126" spans="101:101">
      <c r="CW772126" s="2195"/>
    </row>
    <row r="772150" spans="101:101">
      <c r="CW772150" s="2210"/>
    </row>
    <row r="772151" spans="101:101">
      <c r="CW772151" s="2195"/>
    </row>
    <row r="772175" spans="101:101">
      <c r="CW772175" s="2210"/>
    </row>
    <row r="772176" spans="101:101">
      <c r="CW772176" s="2195"/>
    </row>
    <row r="772200" spans="101:101">
      <c r="CW772200" s="2210"/>
    </row>
    <row r="772201" spans="101:101">
      <c r="CW772201" s="2195"/>
    </row>
    <row r="772225" spans="101:101">
      <c r="CW772225" s="2210"/>
    </row>
    <row r="772226" spans="101:101">
      <c r="CW772226" s="2195"/>
    </row>
    <row r="772250" spans="101:101">
      <c r="CW772250" s="2210"/>
    </row>
    <row r="772251" spans="101:101">
      <c r="CW772251" s="2195"/>
    </row>
    <row r="772275" spans="101:101">
      <c r="CW772275" s="2210"/>
    </row>
    <row r="772276" spans="101:101">
      <c r="CW772276" s="2195"/>
    </row>
    <row r="772300" spans="101:101">
      <c r="CW772300" s="2210"/>
    </row>
    <row r="772301" spans="101:101">
      <c r="CW772301" s="2195"/>
    </row>
    <row r="772325" spans="101:101">
      <c r="CW772325" s="2210"/>
    </row>
    <row r="772326" spans="101:101">
      <c r="CW772326" s="2195"/>
    </row>
    <row r="772350" spans="101:101">
      <c r="CW772350" s="2210"/>
    </row>
    <row r="772351" spans="101:101">
      <c r="CW772351" s="2195"/>
    </row>
    <row r="772375" spans="101:101">
      <c r="CW772375" s="2210"/>
    </row>
    <row r="772376" spans="101:101">
      <c r="CW772376" s="2195"/>
    </row>
    <row r="772400" spans="101:101">
      <c r="CW772400" s="2210"/>
    </row>
    <row r="772401" spans="101:101">
      <c r="CW772401" s="2195"/>
    </row>
    <row r="772425" spans="101:101">
      <c r="CW772425" s="2210"/>
    </row>
    <row r="772426" spans="101:101">
      <c r="CW772426" s="2195"/>
    </row>
    <row r="772450" spans="101:101">
      <c r="CW772450" s="2210"/>
    </row>
    <row r="772451" spans="101:101">
      <c r="CW772451" s="2195"/>
    </row>
    <row r="772475" spans="101:101">
      <c r="CW772475" s="2210"/>
    </row>
    <row r="772476" spans="101:101">
      <c r="CW772476" s="2195"/>
    </row>
    <row r="772500" spans="101:101">
      <c r="CW772500" s="2210"/>
    </row>
    <row r="772501" spans="101:101">
      <c r="CW772501" s="2195"/>
    </row>
    <row r="772525" spans="101:101">
      <c r="CW772525" s="2210"/>
    </row>
    <row r="772526" spans="101:101">
      <c r="CW772526" s="2195"/>
    </row>
    <row r="772550" spans="101:101">
      <c r="CW772550" s="2210"/>
    </row>
    <row r="772551" spans="101:101">
      <c r="CW772551" s="2195"/>
    </row>
    <row r="772575" spans="101:101">
      <c r="CW772575" s="2210"/>
    </row>
    <row r="772576" spans="101:101">
      <c r="CW772576" s="2195"/>
    </row>
    <row r="772600" spans="101:101">
      <c r="CW772600" s="2210"/>
    </row>
    <row r="772601" spans="101:101">
      <c r="CW772601" s="2195"/>
    </row>
    <row r="772625" spans="101:101">
      <c r="CW772625" s="2210"/>
    </row>
    <row r="772626" spans="101:101">
      <c r="CW772626" s="2195"/>
    </row>
    <row r="772650" spans="101:101">
      <c r="CW772650" s="2210"/>
    </row>
    <row r="772651" spans="101:101">
      <c r="CW772651" s="2195"/>
    </row>
    <row r="772675" spans="101:101">
      <c r="CW772675" s="2210"/>
    </row>
    <row r="772676" spans="101:101">
      <c r="CW772676" s="2195"/>
    </row>
    <row r="772700" spans="101:101">
      <c r="CW772700" s="2210"/>
    </row>
    <row r="772701" spans="101:101">
      <c r="CW772701" s="2195"/>
    </row>
    <row r="772725" spans="101:101">
      <c r="CW772725" s="2210"/>
    </row>
    <row r="772726" spans="101:101">
      <c r="CW772726" s="2195"/>
    </row>
    <row r="772750" spans="101:101">
      <c r="CW772750" s="2210"/>
    </row>
    <row r="772751" spans="101:101">
      <c r="CW772751" s="2195"/>
    </row>
    <row r="772775" spans="101:101">
      <c r="CW772775" s="2210"/>
    </row>
    <row r="772776" spans="101:101">
      <c r="CW772776" s="2195"/>
    </row>
    <row r="772800" spans="101:101">
      <c r="CW772800" s="2210"/>
    </row>
    <row r="772801" spans="101:101">
      <c r="CW772801" s="2195"/>
    </row>
    <row r="772825" spans="101:101">
      <c r="CW772825" s="2210"/>
    </row>
    <row r="772826" spans="101:101">
      <c r="CW772826" s="2195"/>
    </row>
    <row r="772850" spans="101:101">
      <c r="CW772850" s="2210"/>
    </row>
    <row r="772851" spans="101:101">
      <c r="CW772851" s="2195"/>
    </row>
    <row r="772875" spans="101:101">
      <c r="CW772875" s="2210"/>
    </row>
    <row r="772876" spans="101:101">
      <c r="CW772876" s="2195"/>
    </row>
    <row r="772900" spans="101:101">
      <c r="CW772900" s="2210"/>
    </row>
    <row r="772901" spans="101:101">
      <c r="CW772901" s="2195"/>
    </row>
    <row r="772925" spans="101:101">
      <c r="CW772925" s="2210"/>
    </row>
    <row r="772926" spans="101:101">
      <c r="CW772926" s="2195"/>
    </row>
    <row r="772950" spans="101:101">
      <c r="CW772950" s="2210"/>
    </row>
    <row r="772951" spans="101:101">
      <c r="CW772951" s="2195"/>
    </row>
    <row r="772975" spans="101:101">
      <c r="CW772975" s="2210"/>
    </row>
    <row r="772976" spans="101:101">
      <c r="CW772976" s="2195"/>
    </row>
    <row r="773000" spans="101:101">
      <c r="CW773000" s="2210"/>
    </row>
    <row r="773001" spans="101:101">
      <c r="CW773001" s="2195"/>
    </row>
    <row r="773025" spans="101:101">
      <c r="CW773025" s="2210"/>
    </row>
    <row r="773026" spans="101:101">
      <c r="CW773026" s="2195"/>
    </row>
    <row r="773050" spans="101:101">
      <c r="CW773050" s="2210"/>
    </row>
    <row r="773051" spans="101:101">
      <c r="CW773051" s="2195"/>
    </row>
    <row r="773075" spans="101:101">
      <c r="CW773075" s="2210"/>
    </row>
    <row r="773076" spans="101:101">
      <c r="CW773076" s="2195"/>
    </row>
    <row r="773100" spans="101:101">
      <c r="CW773100" s="2210"/>
    </row>
    <row r="773101" spans="101:101">
      <c r="CW773101" s="2195"/>
    </row>
    <row r="773125" spans="101:101">
      <c r="CW773125" s="2210"/>
    </row>
    <row r="773126" spans="101:101">
      <c r="CW773126" s="2195"/>
    </row>
    <row r="773150" spans="101:101">
      <c r="CW773150" s="2210"/>
    </row>
    <row r="773151" spans="101:101">
      <c r="CW773151" s="2195"/>
    </row>
    <row r="773175" spans="101:101">
      <c r="CW773175" s="2210"/>
    </row>
    <row r="773176" spans="101:101">
      <c r="CW773176" s="2195"/>
    </row>
    <row r="773200" spans="101:101">
      <c r="CW773200" s="2210"/>
    </row>
    <row r="773201" spans="101:101">
      <c r="CW773201" s="2195"/>
    </row>
    <row r="773225" spans="101:101">
      <c r="CW773225" s="2210"/>
    </row>
    <row r="773226" spans="101:101">
      <c r="CW773226" s="2195"/>
    </row>
    <row r="773250" spans="101:101">
      <c r="CW773250" s="2210"/>
    </row>
    <row r="773251" spans="101:101">
      <c r="CW773251" s="2195"/>
    </row>
    <row r="773275" spans="101:101">
      <c r="CW773275" s="2210"/>
    </row>
    <row r="773276" spans="101:101">
      <c r="CW773276" s="2195"/>
    </row>
    <row r="773300" spans="101:101">
      <c r="CW773300" s="2210"/>
    </row>
    <row r="773301" spans="101:101">
      <c r="CW773301" s="2195"/>
    </row>
    <row r="773325" spans="101:101">
      <c r="CW773325" s="2210"/>
    </row>
    <row r="773326" spans="101:101">
      <c r="CW773326" s="2195"/>
    </row>
    <row r="773350" spans="101:101">
      <c r="CW773350" s="2210"/>
    </row>
    <row r="773351" spans="101:101">
      <c r="CW773351" s="2195"/>
    </row>
    <row r="773375" spans="101:101">
      <c r="CW773375" s="2210"/>
    </row>
    <row r="773376" spans="101:101">
      <c r="CW773376" s="2195"/>
    </row>
    <row r="773400" spans="101:101">
      <c r="CW773400" s="2210"/>
    </row>
    <row r="773401" spans="101:101">
      <c r="CW773401" s="2195"/>
    </row>
    <row r="773425" spans="101:101">
      <c r="CW773425" s="2210"/>
    </row>
    <row r="773426" spans="101:101">
      <c r="CW773426" s="2195"/>
    </row>
    <row r="773450" spans="101:101">
      <c r="CW773450" s="2210"/>
    </row>
    <row r="773451" spans="101:101">
      <c r="CW773451" s="2195"/>
    </row>
    <row r="773475" spans="101:101">
      <c r="CW773475" s="2210"/>
    </row>
    <row r="773476" spans="101:101">
      <c r="CW773476" s="2195"/>
    </row>
    <row r="773500" spans="101:101">
      <c r="CW773500" s="2210"/>
    </row>
    <row r="773501" spans="101:101">
      <c r="CW773501" s="2195"/>
    </row>
    <row r="773525" spans="101:101">
      <c r="CW773525" s="2210"/>
    </row>
    <row r="773526" spans="101:101">
      <c r="CW773526" s="2195"/>
    </row>
    <row r="773550" spans="101:101">
      <c r="CW773550" s="2210"/>
    </row>
    <row r="773551" spans="101:101">
      <c r="CW773551" s="2195"/>
    </row>
    <row r="773575" spans="101:101">
      <c r="CW773575" s="2210"/>
    </row>
    <row r="773576" spans="101:101">
      <c r="CW773576" s="2195"/>
    </row>
    <row r="773600" spans="101:101">
      <c r="CW773600" s="2210"/>
    </row>
    <row r="773601" spans="101:101">
      <c r="CW773601" s="2195"/>
    </row>
    <row r="773625" spans="101:101">
      <c r="CW773625" s="2210"/>
    </row>
    <row r="773626" spans="101:101">
      <c r="CW773626" s="2195"/>
    </row>
    <row r="773650" spans="101:101">
      <c r="CW773650" s="2210"/>
    </row>
    <row r="773651" spans="101:101">
      <c r="CW773651" s="2195"/>
    </row>
    <row r="773675" spans="101:101">
      <c r="CW773675" s="2210"/>
    </row>
    <row r="773676" spans="101:101">
      <c r="CW773676" s="2195"/>
    </row>
    <row r="773700" spans="101:101">
      <c r="CW773700" s="2210"/>
    </row>
    <row r="773701" spans="101:101">
      <c r="CW773701" s="2195"/>
    </row>
    <row r="773725" spans="101:101">
      <c r="CW773725" s="2210"/>
    </row>
    <row r="773726" spans="101:101">
      <c r="CW773726" s="2195"/>
    </row>
    <row r="773750" spans="101:101">
      <c r="CW773750" s="2210"/>
    </row>
    <row r="773751" spans="101:101">
      <c r="CW773751" s="2195"/>
    </row>
    <row r="773775" spans="101:101">
      <c r="CW773775" s="2210"/>
    </row>
    <row r="773776" spans="101:101">
      <c r="CW773776" s="2195"/>
    </row>
    <row r="773800" spans="101:101">
      <c r="CW773800" s="2210"/>
    </row>
    <row r="773801" spans="101:101">
      <c r="CW773801" s="2195"/>
    </row>
    <row r="773825" spans="101:101">
      <c r="CW773825" s="2210"/>
    </row>
    <row r="773826" spans="101:101">
      <c r="CW773826" s="2195"/>
    </row>
    <row r="773850" spans="101:101">
      <c r="CW773850" s="2210"/>
    </row>
    <row r="773851" spans="101:101">
      <c r="CW773851" s="2195"/>
    </row>
    <row r="773875" spans="101:101">
      <c r="CW773875" s="2210"/>
    </row>
    <row r="773876" spans="101:101">
      <c r="CW773876" s="2195"/>
    </row>
    <row r="773900" spans="101:101">
      <c r="CW773900" s="2210"/>
    </row>
    <row r="773901" spans="101:101">
      <c r="CW773901" s="2195"/>
    </row>
    <row r="773925" spans="101:101">
      <c r="CW773925" s="2210"/>
    </row>
    <row r="773926" spans="101:101">
      <c r="CW773926" s="2195"/>
    </row>
    <row r="773950" spans="101:101">
      <c r="CW773950" s="2210"/>
    </row>
    <row r="773951" spans="101:101">
      <c r="CW773951" s="2195"/>
    </row>
    <row r="773975" spans="101:101">
      <c r="CW773975" s="2210"/>
    </row>
    <row r="773976" spans="101:101">
      <c r="CW773976" s="2195"/>
    </row>
    <row r="774000" spans="101:101">
      <c r="CW774000" s="2210"/>
    </row>
    <row r="774001" spans="101:101">
      <c r="CW774001" s="2195"/>
    </row>
    <row r="774025" spans="101:101">
      <c r="CW774025" s="2210"/>
    </row>
    <row r="774026" spans="101:101">
      <c r="CW774026" s="2195"/>
    </row>
    <row r="774050" spans="101:101">
      <c r="CW774050" s="2210"/>
    </row>
    <row r="774051" spans="101:101">
      <c r="CW774051" s="2195"/>
    </row>
    <row r="774075" spans="101:101">
      <c r="CW774075" s="2210"/>
    </row>
    <row r="774076" spans="101:101">
      <c r="CW774076" s="2195"/>
    </row>
    <row r="774100" spans="101:101">
      <c r="CW774100" s="2210"/>
    </row>
    <row r="774101" spans="101:101">
      <c r="CW774101" s="2195"/>
    </row>
    <row r="774125" spans="101:101">
      <c r="CW774125" s="2210"/>
    </row>
    <row r="774126" spans="101:101">
      <c r="CW774126" s="2195"/>
    </row>
    <row r="774150" spans="101:101">
      <c r="CW774150" s="2210"/>
    </row>
    <row r="774151" spans="101:101">
      <c r="CW774151" s="2195"/>
    </row>
    <row r="774175" spans="101:101">
      <c r="CW774175" s="2210"/>
    </row>
    <row r="774176" spans="101:101">
      <c r="CW774176" s="2195"/>
    </row>
    <row r="774200" spans="101:101">
      <c r="CW774200" s="2210"/>
    </row>
    <row r="774201" spans="101:101">
      <c r="CW774201" s="2195"/>
    </row>
    <row r="774225" spans="101:101">
      <c r="CW774225" s="2210"/>
    </row>
    <row r="774226" spans="101:101">
      <c r="CW774226" s="2195"/>
    </row>
    <row r="774250" spans="101:101">
      <c r="CW774250" s="2210"/>
    </row>
    <row r="774251" spans="101:101">
      <c r="CW774251" s="2195"/>
    </row>
    <row r="774275" spans="101:101">
      <c r="CW774275" s="2210"/>
    </row>
    <row r="774276" spans="101:101">
      <c r="CW774276" s="2195"/>
    </row>
    <row r="774300" spans="101:101">
      <c r="CW774300" s="2210"/>
    </row>
    <row r="774301" spans="101:101">
      <c r="CW774301" s="2195"/>
    </row>
    <row r="774325" spans="101:101">
      <c r="CW774325" s="2210"/>
    </row>
    <row r="774326" spans="101:101">
      <c r="CW774326" s="2195"/>
    </row>
    <row r="774350" spans="101:101">
      <c r="CW774350" s="2210"/>
    </row>
    <row r="774351" spans="101:101">
      <c r="CW774351" s="2195"/>
    </row>
    <row r="774375" spans="101:101">
      <c r="CW774375" s="2210"/>
    </row>
    <row r="774376" spans="101:101">
      <c r="CW774376" s="2195"/>
    </row>
    <row r="774400" spans="101:101">
      <c r="CW774400" s="2210"/>
    </row>
    <row r="774401" spans="101:101">
      <c r="CW774401" s="2195"/>
    </row>
    <row r="774425" spans="101:101">
      <c r="CW774425" s="2210"/>
    </row>
    <row r="774426" spans="101:101">
      <c r="CW774426" s="2195"/>
    </row>
    <row r="774450" spans="101:101">
      <c r="CW774450" s="2210"/>
    </row>
    <row r="774451" spans="101:101">
      <c r="CW774451" s="2195"/>
    </row>
    <row r="774475" spans="101:101">
      <c r="CW774475" s="2210"/>
    </row>
    <row r="774476" spans="101:101">
      <c r="CW774476" s="2195"/>
    </row>
    <row r="774500" spans="101:101">
      <c r="CW774500" s="2210"/>
    </row>
    <row r="774501" spans="101:101">
      <c r="CW774501" s="2195"/>
    </row>
    <row r="774525" spans="101:101">
      <c r="CW774525" s="2210"/>
    </row>
    <row r="774526" spans="101:101">
      <c r="CW774526" s="2195"/>
    </row>
    <row r="774550" spans="101:101">
      <c r="CW774550" s="2210"/>
    </row>
    <row r="774551" spans="101:101">
      <c r="CW774551" s="2195"/>
    </row>
    <row r="774575" spans="101:101">
      <c r="CW774575" s="2210"/>
    </row>
    <row r="774576" spans="101:101">
      <c r="CW774576" s="2195"/>
    </row>
    <row r="774600" spans="101:101">
      <c r="CW774600" s="2210"/>
    </row>
    <row r="774601" spans="101:101">
      <c r="CW774601" s="2195"/>
    </row>
    <row r="774625" spans="101:101">
      <c r="CW774625" s="2210"/>
    </row>
    <row r="774626" spans="101:101">
      <c r="CW774626" s="2195"/>
    </row>
    <row r="774650" spans="101:101">
      <c r="CW774650" s="2210"/>
    </row>
    <row r="774651" spans="101:101">
      <c r="CW774651" s="2195"/>
    </row>
    <row r="774675" spans="101:101">
      <c r="CW774675" s="2210"/>
    </row>
    <row r="774676" spans="101:101">
      <c r="CW774676" s="2195"/>
    </row>
    <row r="774700" spans="101:101">
      <c r="CW774700" s="2210"/>
    </row>
    <row r="774701" spans="101:101">
      <c r="CW774701" s="2195"/>
    </row>
    <row r="774725" spans="101:101">
      <c r="CW774725" s="2210"/>
    </row>
    <row r="774726" spans="101:101">
      <c r="CW774726" s="2195"/>
    </row>
    <row r="774750" spans="101:101">
      <c r="CW774750" s="2210"/>
    </row>
    <row r="774751" spans="101:101">
      <c r="CW774751" s="2195"/>
    </row>
    <row r="774775" spans="101:101">
      <c r="CW774775" s="2210"/>
    </row>
    <row r="774776" spans="101:101">
      <c r="CW774776" s="2195"/>
    </row>
    <row r="774800" spans="101:101">
      <c r="CW774800" s="2210"/>
    </row>
    <row r="774801" spans="101:101">
      <c r="CW774801" s="2195"/>
    </row>
    <row r="774825" spans="101:101">
      <c r="CW774825" s="2210"/>
    </row>
    <row r="774826" spans="101:101">
      <c r="CW774826" s="2195"/>
    </row>
    <row r="774850" spans="101:101">
      <c r="CW774850" s="2210"/>
    </row>
    <row r="774851" spans="101:101">
      <c r="CW774851" s="2195"/>
    </row>
    <row r="774875" spans="101:101">
      <c r="CW774875" s="2210"/>
    </row>
    <row r="774876" spans="101:101">
      <c r="CW774876" s="2195"/>
    </row>
    <row r="774900" spans="101:101">
      <c r="CW774900" s="2210"/>
    </row>
    <row r="774901" spans="101:101">
      <c r="CW774901" s="2195"/>
    </row>
    <row r="774925" spans="101:101">
      <c r="CW774925" s="2210"/>
    </row>
    <row r="774926" spans="101:101">
      <c r="CW774926" s="2195"/>
    </row>
    <row r="774950" spans="101:101">
      <c r="CW774950" s="2210"/>
    </row>
    <row r="774951" spans="101:101">
      <c r="CW774951" s="2195"/>
    </row>
    <row r="774975" spans="101:101">
      <c r="CW774975" s="2210"/>
    </row>
    <row r="774976" spans="101:101">
      <c r="CW774976" s="2195"/>
    </row>
    <row r="775000" spans="101:101">
      <c r="CW775000" s="2210"/>
    </row>
    <row r="775001" spans="101:101">
      <c r="CW775001" s="2195"/>
    </row>
    <row r="775025" spans="101:101">
      <c r="CW775025" s="2210"/>
    </row>
    <row r="775026" spans="101:101">
      <c r="CW775026" s="2195"/>
    </row>
    <row r="775050" spans="101:101">
      <c r="CW775050" s="2210"/>
    </row>
    <row r="775051" spans="101:101">
      <c r="CW775051" s="2195"/>
    </row>
    <row r="775075" spans="101:101">
      <c r="CW775075" s="2210"/>
    </row>
    <row r="775076" spans="101:101">
      <c r="CW775076" s="2195"/>
    </row>
    <row r="775100" spans="101:101">
      <c r="CW775100" s="2210"/>
    </row>
    <row r="775101" spans="101:101">
      <c r="CW775101" s="2195"/>
    </row>
    <row r="775125" spans="101:101">
      <c r="CW775125" s="2210"/>
    </row>
    <row r="775126" spans="101:101">
      <c r="CW775126" s="2195"/>
    </row>
    <row r="775150" spans="101:101">
      <c r="CW775150" s="2210"/>
    </row>
    <row r="775151" spans="101:101">
      <c r="CW775151" s="2195"/>
    </row>
    <row r="775175" spans="101:101">
      <c r="CW775175" s="2210"/>
    </row>
    <row r="775176" spans="101:101">
      <c r="CW775176" s="2195"/>
    </row>
    <row r="775200" spans="101:101">
      <c r="CW775200" s="2210"/>
    </row>
    <row r="775201" spans="101:101">
      <c r="CW775201" s="2195"/>
    </row>
    <row r="775225" spans="101:101">
      <c r="CW775225" s="2210"/>
    </row>
    <row r="775226" spans="101:101">
      <c r="CW775226" s="2195"/>
    </row>
    <row r="775250" spans="101:101">
      <c r="CW775250" s="2210"/>
    </row>
    <row r="775251" spans="101:101">
      <c r="CW775251" s="2195"/>
    </row>
    <row r="775275" spans="101:101">
      <c r="CW775275" s="2210"/>
    </row>
    <row r="775276" spans="101:101">
      <c r="CW775276" s="2195"/>
    </row>
    <row r="775300" spans="101:101">
      <c r="CW775300" s="2210"/>
    </row>
    <row r="775301" spans="101:101">
      <c r="CW775301" s="2195"/>
    </row>
    <row r="775325" spans="101:101">
      <c r="CW775325" s="2210"/>
    </row>
    <row r="775326" spans="101:101">
      <c r="CW775326" s="2195"/>
    </row>
    <row r="775350" spans="101:101">
      <c r="CW775350" s="2210"/>
    </row>
    <row r="775351" spans="101:101">
      <c r="CW775351" s="2195"/>
    </row>
    <row r="775375" spans="101:101">
      <c r="CW775375" s="2210"/>
    </row>
    <row r="775376" spans="101:101">
      <c r="CW775376" s="2195"/>
    </row>
    <row r="775400" spans="101:101">
      <c r="CW775400" s="2210"/>
    </row>
    <row r="775401" spans="101:101">
      <c r="CW775401" s="2195"/>
    </row>
    <row r="775425" spans="101:101">
      <c r="CW775425" s="2210"/>
    </row>
    <row r="775426" spans="101:101">
      <c r="CW775426" s="2195"/>
    </row>
    <row r="775450" spans="101:101">
      <c r="CW775450" s="2210"/>
    </row>
    <row r="775451" spans="101:101">
      <c r="CW775451" s="2195"/>
    </row>
    <row r="775475" spans="101:101">
      <c r="CW775475" s="2210"/>
    </row>
    <row r="775476" spans="101:101">
      <c r="CW775476" s="2195"/>
    </row>
    <row r="775500" spans="101:101">
      <c r="CW775500" s="2210"/>
    </row>
    <row r="775501" spans="101:101">
      <c r="CW775501" s="2195"/>
    </row>
    <row r="775525" spans="101:101">
      <c r="CW775525" s="2210"/>
    </row>
    <row r="775526" spans="101:101">
      <c r="CW775526" s="2195"/>
    </row>
    <row r="775550" spans="101:101">
      <c r="CW775550" s="2210"/>
    </row>
    <row r="775551" spans="101:101">
      <c r="CW775551" s="2195"/>
    </row>
    <row r="775575" spans="101:101">
      <c r="CW775575" s="2210"/>
    </row>
    <row r="775576" spans="101:101">
      <c r="CW775576" s="2195"/>
    </row>
    <row r="775600" spans="101:101">
      <c r="CW775600" s="2210"/>
    </row>
    <row r="775601" spans="101:101">
      <c r="CW775601" s="2195"/>
    </row>
    <row r="775625" spans="101:101">
      <c r="CW775625" s="2210"/>
    </row>
    <row r="775626" spans="101:101">
      <c r="CW775626" s="2195"/>
    </row>
    <row r="775650" spans="101:101">
      <c r="CW775650" s="2210"/>
    </row>
    <row r="775651" spans="101:101">
      <c r="CW775651" s="2195"/>
    </row>
    <row r="775675" spans="101:101">
      <c r="CW775675" s="2210"/>
    </row>
    <row r="775676" spans="101:101">
      <c r="CW775676" s="2195"/>
    </row>
    <row r="775700" spans="101:101">
      <c r="CW775700" s="2210"/>
    </row>
    <row r="775701" spans="101:101">
      <c r="CW775701" s="2195"/>
    </row>
    <row r="775725" spans="101:101">
      <c r="CW775725" s="2210"/>
    </row>
    <row r="775726" spans="101:101">
      <c r="CW775726" s="2195"/>
    </row>
    <row r="775750" spans="101:101">
      <c r="CW775750" s="2210"/>
    </row>
    <row r="775751" spans="101:101">
      <c r="CW775751" s="2195"/>
    </row>
    <row r="775775" spans="101:101">
      <c r="CW775775" s="2210"/>
    </row>
    <row r="775776" spans="101:101">
      <c r="CW775776" s="2195"/>
    </row>
    <row r="775800" spans="101:101">
      <c r="CW775800" s="2210"/>
    </row>
    <row r="775801" spans="101:101">
      <c r="CW775801" s="2195"/>
    </row>
    <row r="775825" spans="101:101">
      <c r="CW775825" s="2210"/>
    </row>
    <row r="775826" spans="101:101">
      <c r="CW775826" s="2195"/>
    </row>
    <row r="775850" spans="101:101">
      <c r="CW775850" s="2210"/>
    </row>
    <row r="775851" spans="101:101">
      <c r="CW775851" s="2195"/>
    </row>
    <row r="775875" spans="101:101">
      <c r="CW775875" s="2210"/>
    </row>
    <row r="775876" spans="101:101">
      <c r="CW775876" s="2195"/>
    </row>
    <row r="775900" spans="101:101">
      <c r="CW775900" s="2210"/>
    </row>
    <row r="775901" spans="101:101">
      <c r="CW775901" s="2195"/>
    </row>
    <row r="775925" spans="101:101">
      <c r="CW775925" s="2210"/>
    </row>
    <row r="775926" spans="101:101">
      <c r="CW775926" s="2195"/>
    </row>
    <row r="775950" spans="101:101">
      <c r="CW775950" s="2210"/>
    </row>
    <row r="775951" spans="101:101">
      <c r="CW775951" s="2195"/>
    </row>
    <row r="775975" spans="101:101">
      <c r="CW775975" s="2210"/>
    </row>
    <row r="775976" spans="101:101">
      <c r="CW775976" s="2195"/>
    </row>
    <row r="776000" spans="101:101">
      <c r="CW776000" s="2210"/>
    </row>
    <row r="776001" spans="101:101">
      <c r="CW776001" s="2195"/>
    </row>
    <row r="776025" spans="101:101">
      <c r="CW776025" s="2210"/>
    </row>
    <row r="776026" spans="101:101">
      <c r="CW776026" s="2195"/>
    </row>
    <row r="776050" spans="101:101">
      <c r="CW776050" s="2210"/>
    </row>
    <row r="776051" spans="101:101">
      <c r="CW776051" s="2195"/>
    </row>
    <row r="776075" spans="101:101">
      <c r="CW776075" s="2210"/>
    </row>
    <row r="776076" spans="101:101">
      <c r="CW776076" s="2195"/>
    </row>
    <row r="776100" spans="101:101">
      <c r="CW776100" s="2210"/>
    </row>
    <row r="776101" spans="101:101">
      <c r="CW776101" s="2195"/>
    </row>
    <row r="776125" spans="101:101">
      <c r="CW776125" s="2210"/>
    </row>
    <row r="776126" spans="101:101">
      <c r="CW776126" s="2195"/>
    </row>
    <row r="776150" spans="101:101">
      <c r="CW776150" s="2210"/>
    </row>
    <row r="776151" spans="101:101">
      <c r="CW776151" s="2195"/>
    </row>
    <row r="776175" spans="101:101">
      <c r="CW776175" s="2210"/>
    </row>
    <row r="776176" spans="101:101">
      <c r="CW776176" s="2195"/>
    </row>
    <row r="776200" spans="101:101">
      <c r="CW776200" s="2210"/>
    </row>
    <row r="776201" spans="101:101">
      <c r="CW776201" s="2195"/>
    </row>
    <row r="776225" spans="101:101">
      <c r="CW776225" s="2210"/>
    </row>
    <row r="776226" spans="101:101">
      <c r="CW776226" s="2195"/>
    </row>
    <row r="776250" spans="101:101">
      <c r="CW776250" s="2210"/>
    </row>
    <row r="776251" spans="101:101">
      <c r="CW776251" s="2195"/>
    </row>
    <row r="776275" spans="101:101">
      <c r="CW776275" s="2210"/>
    </row>
    <row r="776276" spans="101:101">
      <c r="CW776276" s="2195"/>
    </row>
    <row r="776300" spans="101:101">
      <c r="CW776300" s="2210"/>
    </row>
    <row r="776301" spans="101:101">
      <c r="CW776301" s="2195"/>
    </row>
    <row r="776325" spans="101:101">
      <c r="CW776325" s="2210"/>
    </row>
    <row r="776326" spans="101:101">
      <c r="CW776326" s="2195"/>
    </row>
    <row r="776350" spans="101:101">
      <c r="CW776350" s="2210"/>
    </row>
    <row r="776351" spans="101:101">
      <c r="CW776351" s="2195"/>
    </row>
    <row r="776375" spans="101:101">
      <c r="CW776375" s="2210"/>
    </row>
    <row r="776376" spans="101:101">
      <c r="CW776376" s="2195"/>
    </row>
    <row r="776400" spans="101:101">
      <c r="CW776400" s="2210"/>
    </row>
    <row r="776401" spans="101:101">
      <c r="CW776401" s="2195"/>
    </row>
    <row r="776425" spans="101:101">
      <c r="CW776425" s="2210"/>
    </row>
    <row r="776426" spans="101:101">
      <c r="CW776426" s="2195"/>
    </row>
    <row r="776450" spans="101:101">
      <c r="CW776450" s="2210"/>
    </row>
    <row r="776451" spans="101:101">
      <c r="CW776451" s="2195"/>
    </row>
    <row r="776475" spans="101:101">
      <c r="CW776475" s="2210"/>
    </row>
    <row r="776476" spans="101:101">
      <c r="CW776476" s="2195"/>
    </row>
    <row r="776500" spans="101:101">
      <c r="CW776500" s="2210"/>
    </row>
    <row r="776501" spans="101:101">
      <c r="CW776501" s="2195"/>
    </row>
    <row r="776525" spans="101:101">
      <c r="CW776525" s="2210"/>
    </row>
    <row r="776526" spans="101:101">
      <c r="CW776526" s="2195"/>
    </row>
    <row r="776550" spans="101:101">
      <c r="CW776550" s="2210"/>
    </row>
    <row r="776551" spans="101:101">
      <c r="CW776551" s="2195"/>
    </row>
    <row r="776575" spans="101:101">
      <c r="CW776575" s="2210"/>
    </row>
    <row r="776576" spans="101:101">
      <c r="CW776576" s="2195"/>
    </row>
    <row r="776600" spans="101:101">
      <c r="CW776600" s="2210"/>
    </row>
    <row r="776601" spans="101:101">
      <c r="CW776601" s="2195"/>
    </row>
    <row r="776625" spans="101:101">
      <c r="CW776625" s="2210"/>
    </row>
    <row r="776626" spans="101:101">
      <c r="CW776626" s="2195"/>
    </row>
    <row r="776650" spans="101:101">
      <c r="CW776650" s="2210"/>
    </row>
    <row r="776651" spans="101:101">
      <c r="CW776651" s="2195"/>
    </row>
    <row r="776675" spans="101:101">
      <c r="CW776675" s="2210"/>
    </row>
    <row r="776676" spans="101:101">
      <c r="CW776676" s="2195"/>
    </row>
    <row r="776700" spans="101:101">
      <c r="CW776700" s="2210"/>
    </row>
    <row r="776701" spans="101:101">
      <c r="CW776701" s="2195"/>
    </row>
    <row r="776725" spans="101:101">
      <c r="CW776725" s="2210"/>
    </row>
    <row r="776726" spans="101:101">
      <c r="CW776726" s="2195"/>
    </row>
    <row r="776750" spans="101:101">
      <c r="CW776750" s="2210"/>
    </row>
    <row r="776751" spans="101:101">
      <c r="CW776751" s="2195"/>
    </row>
    <row r="776775" spans="101:101">
      <c r="CW776775" s="2210"/>
    </row>
    <row r="776776" spans="101:101">
      <c r="CW776776" s="2195"/>
    </row>
    <row r="776800" spans="101:101">
      <c r="CW776800" s="2210"/>
    </row>
    <row r="776801" spans="101:101">
      <c r="CW776801" s="2195"/>
    </row>
    <row r="776825" spans="101:101">
      <c r="CW776825" s="2210"/>
    </row>
    <row r="776826" spans="101:101">
      <c r="CW776826" s="2195"/>
    </row>
    <row r="776850" spans="101:101">
      <c r="CW776850" s="2210"/>
    </row>
    <row r="776851" spans="101:101">
      <c r="CW776851" s="2195"/>
    </row>
    <row r="776875" spans="101:101">
      <c r="CW776875" s="2210"/>
    </row>
    <row r="776876" spans="101:101">
      <c r="CW776876" s="2195"/>
    </row>
    <row r="776900" spans="101:101">
      <c r="CW776900" s="2210"/>
    </row>
    <row r="776901" spans="101:101">
      <c r="CW776901" s="2195"/>
    </row>
    <row r="776925" spans="101:101">
      <c r="CW776925" s="2210"/>
    </row>
    <row r="776926" spans="101:101">
      <c r="CW776926" s="2195"/>
    </row>
    <row r="776950" spans="101:101">
      <c r="CW776950" s="2210"/>
    </row>
    <row r="776951" spans="101:101">
      <c r="CW776951" s="2195"/>
    </row>
    <row r="776975" spans="101:101">
      <c r="CW776975" s="2210"/>
    </row>
    <row r="776976" spans="101:101">
      <c r="CW776976" s="2195"/>
    </row>
    <row r="777000" spans="101:101">
      <c r="CW777000" s="2210"/>
    </row>
    <row r="777001" spans="101:101">
      <c r="CW777001" s="2195"/>
    </row>
    <row r="777025" spans="101:101">
      <c r="CW777025" s="2210"/>
    </row>
    <row r="777026" spans="101:101">
      <c r="CW777026" s="2195"/>
    </row>
    <row r="777050" spans="101:101">
      <c r="CW777050" s="2210"/>
    </row>
    <row r="777051" spans="101:101">
      <c r="CW777051" s="2195"/>
    </row>
    <row r="777075" spans="101:101">
      <c r="CW777075" s="2210"/>
    </row>
    <row r="777076" spans="101:101">
      <c r="CW777076" s="2195"/>
    </row>
    <row r="777100" spans="101:101">
      <c r="CW777100" s="2210"/>
    </row>
    <row r="777101" spans="101:101">
      <c r="CW777101" s="2195"/>
    </row>
    <row r="777125" spans="101:101">
      <c r="CW777125" s="2210"/>
    </row>
    <row r="777126" spans="101:101">
      <c r="CW777126" s="2195"/>
    </row>
    <row r="777150" spans="101:101">
      <c r="CW777150" s="2210"/>
    </row>
    <row r="777151" spans="101:101">
      <c r="CW777151" s="2195"/>
    </row>
    <row r="777175" spans="101:101">
      <c r="CW777175" s="2210"/>
    </row>
    <row r="777176" spans="101:101">
      <c r="CW777176" s="2195"/>
    </row>
    <row r="777200" spans="101:101">
      <c r="CW777200" s="2210"/>
    </row>
    <row r="777201" spans="101:101">
      <c r="CW777201" s="2195"/>
    </row>
    <row r="777225" spans="101:101">
      <c r="CW777225" s="2210"/>
    </row>
    <row r="777226" spans="101:101">
      <c r="CW777226" s="2195"/>
    </row>
    <row r="777250" spans="101:101">
      <c r="CW777250" s="2210"/>
    </row>
    <row r="777251" spans="101:101">
      <c r="CW777251" s="2195"/>
    </row>
    <row r="777275" spans="101:101">
      <c r="CW777275" s="2210"/>
    </row>
    <row r="777276" spans="101:101">
      <c r="CW777276" s="2195"/>
    </row>
    <row r="777300" spans="101:101">
      <c r="CW777300" s="2210"/>
    </row>
    <row r="777301" spans="101:101">
      <c r="CW777301" s="2195"/>
    </row>
    <row r="777325" spans="101:101">
      <c r="CW777325" s="2210"/>
    </row>
    <row r="777326" spans="101:101">
      <c r="CW777326" s="2195"/>
    </row>
    <row r="777350" spans="101:101">
      <c r="CW777350" s="2210"/>
    </row>
    <row r="777351" spans="101:101">
      <c r="CW777351" s="2195"/>
    </row>
    <row r="777375" spans="101:101">
      <c r="CW777375" s="2210"/>
    </row>
    <row r="777376" spans="101:101">
      <c r="CW777376" s="2195"/>
    </row>
    <row r="777400" spans="101:101">
      <c r="CW777400" s="2210"/>
    </row>
    <row r="777401" spans="101:101">
      <c r="CW777401" s="2195"/>
    </row>
    <row r="777425" spans="101:101">
      <c r="CW777425" s="2210"/>
    </row>
    <row r="777426" spans="101:101">
      <c r="CW777426" s="2195"/>
    </row>
    <row r="777450" spans="101:101">
      <c r="CW777450" s="2210"/>
    </row>
    <row r="777451" spans="101:101">
      <c r="CW777451" s="2195"/>
    </row>
    <row r="777475" spans="101:101">
      <c r="CW777475" s="2210"/>
    </row>
    <row r="777476" spans="101:101">
      <c r="CW777476" s="2195"/>
    </row>
    <row r="777500" spans="101:101">
      <c r="CW777500" s="2210"/>
    </row>
    <row r="777501" spans="101:101">
      <c r="CW777501" s="2195"/>
    </row>
    <row r="777525" spans="101:101">
      <c r="CW777525" s="2210"/>
    </row>
    <row r="777526" spans="101:101">
      <c r="CW777526" s="2195"/>
    </row>
    <row r="777550" spans="101:101">
      <c r="CW777550" s="2210"/>
    </row>
    <row r="777551" spans="101:101">
      <c r="CW777551" s="2195"/>
    </row>
    <row r="777575" spans="101:101">
      <c r="CW777575" s="2210"/>
    </row>
    <row r="777576" spans="101:101">
      <c r="CW777576" s="2195"/>
    </row>
    <row r="777600" spans="101:101">
      <c r="CW777600" s="2210"/>
    </row>
    <row r="777601" spans="101:101">
      <c r="CW777601" s="2195"/>
    </row>
    <row r="777625" spans="101:101">
      <c r="CW777625" s="2210"/>
    </row>
    <row r="777626" spans="101:101">
      <c r="CW777626" s="2195"/>
    </row>
    <row r="777650" spans="101:101">
      <c r="CW777650" s="2210"/>
    </row>
    <row r="777651" spans="101:101">
      <c r="CW777651" s="2195"/>
    </row>
    <row r="777675" spans="101:101">
      <c r="CW777675" s="2210"/>
    </row>
    <row r="777676" spans="101:101">
      <c r="CW777676" s="2195"/>
    </row>
    <row r="777700" spans="101:101">
      <c r="CW777700" s="2210"/>
    </row>
    <row r="777701" spans="101:101">
      <c r="CW777701" s="2195"/>
    </row>
    <row r="777725" spans="101:101">
      <c r="CW777725" s="2210"/>
    </row>
    <row r="777726" spans="101:101">
      <c r="CW777726" s="2195"/>
    </row>
    <row r="777750" spans="101:101">
      <c r="CW777750" s="2210"/>
    </row>
    <row r="777751" spans="101:101">
      <c r="CW777751" s="2195"/>
    </row>
    <row r="777775" spans="101:101">
      <c r="CW777775" s="2210"/>
    </row>
    <row r="777776" spans="101:101">
      <c r="CW777776" s="2195"/>
    </row>
    <row r="777800" spans="101:101">
      <c r="CW777800" s="2210"/>
    </row>
    <row r="777801" spans="101:101">
      <c r="CW777801" s="2195"/>
    </row>
    <row r="777825" spans="101:101">
      <c r="CW777825" s="2210"/>
    </row>
    <row r="777826" spans="101:101">
      <c r="CW777826" s="2195"/>
    </row>
    <row r="777850" spans="101:101">
      <c r="CW777850" s="2210"/>
    </row>
    <row r="777851" spans="101:101">
      <c r="CW777851" s="2195"/>
    </row>
    <row r="777875" spans="101:101">
      <c r="CW777875" s="2210"/>
    </row>
    <row r="777876" spans="101:101">
      <c r="CW777876" s="2195"/>
    </row>
    <row r="777900" spans="101:101">
      <c r="CW777900" s="2210"/>
    </row>
    <row r="777901" spans="101:101">
      <c r="CW777901" s="2195"/>
    </row>
    <row r="777925" spans="101:101">
      <c r="CW777925" s="2210"/>
    </row>
    <row r="777926" spans="101:101">
      <c r="CW777926" s="2195"/>
    </row>
    <row r="777950" spans="101:101">
      <c r="CW777950" s="2210"/>
    </row>
    <row r="777951" spans="101:101">
      <c r="CW777951" s="2195"/>
    </row>
    <row r="777975" spans="101:101">
      <c r="CW777975" s="2210"/>
    </row>
    <row r="777976" spans="101:101">
      <c r="CW777976" s="2195"/>
    </row>
    <row r="778000" spans="101:101">
      <c r="CW778000" s="2210"/>
    </row>
    <row r="778001" spans="101:101">
      <c r="CW778001" s="2195"/>
    </row>
    <row r="778025" spans="101:101">
      <c r="CW778025" s="2210"/>
    </row>
    <row r="778026" spans="101:101">
      <c r="CW778026" s="2195"/>
    </row>
    <row r="778050" spans="101:101">
      <c r="CW778050" s="2210"/>
    </row>
    <row r="778051" spans="101:101">
      <c r="CW778051" s="2195"/>
    </row>
    <row r="778075" spans="101:101">
      <c r="CW778075" s="2210"/>
    </row>
    <row r="778076" spans="101:101">
      <c r="CW778076" s="2195"/>
    </row>
    <row r="778100" spans="101:101">
      <c r="CW778100" s="2210"/>
    </row>
    <row r="778101" spans="101:101">
      <c r="CW778101" s="2195"/>
    </row>
    <row r="778125" spans="101:101">
      <c r="CW778125" s="2210"/>
    </row>
    <row r="778126" spans="101:101">
      <c r="CW778126" s="2195"/>
    </row>
    <row r="778150" spans="101:101">
      <c r="CW778150" s="2210"/>
    </row>
    <row r="778151" spans="101:101">
      <c r="CW778151" s="2195"/>
    </row>
    <row r="778175" spans="101:101">
      <c r="CW778175" s="2210"/>
    </row>
    <row r="778176" spans="101:101">
      <c r="CW778176" s="2195"/>
    </row>
    <row r="778200" spans="101:101">
      <c r="CW778200" s="2210"/>
    </row>
    <row r="778201" spans="101:101">
      <c r="CW778201" s="2195"/>
    </row>
    <row r="778225" spans="101:101">
      <c r="CW778225" s="2210"/>
    </row>
    <row r="778226" spans="101:101">
      <c r="CW778226" s="2195"/>
    </row>
    <row r="778250" spans="101:101">
      <c r="CW778250" s="2210"/>
    </row>
    <row r="778251" spans="101:101">
      <c r="CW778251" s="2195"/>
    </row>
    <row r="778275" spans="101:101">
      <c r="CW778275" s="2210"/>
    </row>
    <row r="778276" spans="101:101">
      <c r="CW778276" s="2195"/>
    </row>
    <row r="778300" spans="101:101">
      <c r="CW778300" s="2210"/>
    </row>
    <row r="778301" spans="101:101">
      <c r="CW778301" s="2195"/>
    </row>
    <row r="778325" spans="101:101">
      <c r="CW778325" s="2210"/>
    </row>
    <row r="778326" spans="101:101">
      <c r="CW778326" s="2195"/>
    </row>
    <row r="778350" spans="101:101">
      <c r="CW778350" s="2210"/>
    </row>
    <row r="778351" spans="101:101">
      <c r="CW778351" s="2195"/>
    </row>
    <row r="778375" spans="101:101">
      <c r="CW778375" s="2210"/>
    </row>
    <row r="778376" spans="101:101">
      <c r="CW778376" s="2195"/>
    </row>
    <row r="778400" spans="101:101">
      <c r="CW778400" s="2210"/>
    </row>
    <row r="778401" spans="101:101">
      <c r="CW778401" s="2195"/>
    </row>
    <row r="778425" spans="101:101">
      <c r="CW778425" s="2210"/>
    </row>
    <row r="778426" spans="101:101">
      <c r="CW778426" s="2195"/>
    </row>
    <row r="778450" spans="101:101">
      <c r="CW778450" s="2210"/>
    </row>
    <row r="778451" spans="101:101">
      <c r="CW778451" s="2195"/>
    </row>
    <row r="778475" spans="101:101">
      <c r="CW778475" s="2210"/>
    </row>
    <row r="778476" spans="101:101">
      <c r="CW778476" s="2195"/>
    </row>
    <row r="778500" spans="101:101">
      <c r="CW778500" s="2210"/>
    </row>
    <row r="778501" spans="101:101">
      <c r="CW778501" s="2195"/>
    </row>
    <row r="778525" spans="101:101">
      <c r="CW778525" s="2210"/>
    </row>
    <row r="778526" spans="101:101">
      <c r="CW778526" s="2195"/>
    </row>
    <row r="778550" spans="101:101">
      <c r="CW778550" s="2210"/>
    </row>
    <row r="778551" spans="101:101">
      <c r="CW778551" s="2195"/>
    </row>
    <row r="778575" spans="101:101">
      <c r="CW778575" s="2210"/>
    </row>
    <row r="778576" spans="101:101">
      <c r="CW778576" s="2195"/>
    </row>
    <row r="778600" spans="101:101">
      <c r="CW778600" s="2210"/>
    </row>
    <row r="778601" spans="101:101">
      <c r="CW778601" s="2195"/>
    </row>
    <row r="778625" spans="101:101">
      <c r="CW778625" s="2210"/>
    </row>
    <row r="778626" spans="101:101">
      <c r="CW778626" s="2195"/>
    </row>
    <row r="778650" spans="101:101">
      <c r="CW778650" s="2210"/>
    </row>
    <row r="778651" spans="101:101">
      <c r="CW778651" s="2195"/>
    </row>
    <row r="778675" spans="101:101">
      <c r="CW778675" s="2210"/>
    </row>
    <row r="778676" spans="101:101">
      <c r="CW778676" s="2195"/>
    </row>
    <row r="778700" spans="101:101">
      <c r="CW778700" s="2210"/>
    </row>
    <row r="778701" spans="101:101">
      <c r="CW778701" s="2195"/>
    </row>
    <row r="778725" spans="101:101">
      <c r="CW778725" s="2210"/>
    </row>
    <row r="778726" spans="101:101">
      <c r="CW778726" s="2195"/>
    </row>
    <row r="778750" spans="101:101">
      <c r="CW778750" s="2210"/>
    </row>
    <row r="778751" spans="101:101">
      <c r="CW778751" s="2195"/>
    </row>
    <row r="778775" spans="101:101">
      <c r="CW778775" s="2210"/>
    </row>
    <row r="778776" spans="101:101">
      <c r="CW778776" s="2195"/>
    </row>
    <row r="778800" spans="101:101">
      <c r="CW778800" s="2210"/>
    </row>
    <row r="778801" spans="101:101">
      <c r="CW778801" s="2195"/>
    </row>
    <row r="778825" spans="101:101">
      <c r="CW778825" s="2210"/>
    </row>
    <row r="778826" spans="101:101">
      <c r="CW778826" s="2195"/>
    </row>
    <row r="778850" spans="101:101">
      <c r="CW778850" s="2210"/>
    </row>
    <row r="778851" spans="101:101">
      <c r="CW778851" s="2195"/>
    </row>
    <row r="778875" spans="101:101">
      <c r="CW778875" s="2210"/>
    </row>
    <row r="778876" spans="101:101">
      <c r="CW778876" s="2195"/>
    </row>
    <row r="778900" spans="101:101">
      <c r="CW778900" s="2210"/>
    </row>
    <row r="778901" spans="101:101">
      <c r="CW778901" s="2195"/>
    </row>
    <row r="778925" spans="101:101">
      <c r="CW778925" s="2210"/>
    </row>
    <row r="778926" spans="101:101">
      <c r="CW778926" s="2195"/>
    </row>
    <row r="778950" spans="101:101">
      <c r="CW778950" s="2210"/>
    </row>
    <row r="778951" spans="101:101">
      <c r="CW778951" s="2195"/>
    </row>
    <row r="778975" spans="101:101">
      <c r="CW778975" s="2210"/>
    </row>
    <row r="778976" spans="101:101">
      <c r="CW778976" s="2195"/>
    </row>
    <row r="779000" spans="101:101">
      <c r="CW779000" s="2210"/>
    </row>
    <row r="779001" spans="101:101">
      <c r="CW779001" s="2195"/>
    </row>
    <row r="779025" spans="101:101">
      <c r="CW779025" s="2210"/>
    </row>
    <row r="779026" spans="101:101">
      <c r="CW779026" s="2195"/>
    </row>
    <row r="779050" spans="101:101">
      <c r="CW779050" s="2210"/>
    </row>
    <row r="779051" spans="101:101">
      <c r="CW779051" s="2195"/>
    </row>
    <row r="779075" spans="101:101">
      <c r="CW779075" s="2210"/>
    </row>
    <row r="779076" spans="101:101">
      <c r="CW779076" s="2195"/>
    </row>
    <row r="779100" spans="101:101">
      <c r="CW779100" s="2210"/>
    </row>
    <row r="779101" spans="101:101">
      <c r="CW779101" s="2195"/>
    </row>
    <row r="779125" spans="101:101">
      <c r="CW779125" s="2210"/>
    </row>
    <row r="779126" spans="101:101">
      <c r="CW779126" s="2195"/>
    </row>
    <row r="779150" spans="101:101">
      <c r="CW779150" s="2210"/>
    </row>
    <row r="779151" spans="101:101">
      <c r="CW779151" s="2195"/>
    </row>
    <row r="779175" spans="101:101">
      <c r="CW779175" s="2210"/>
    </row>
    <row r="779176" spans="101:101">
      <c r="CW779176" s="2195"/>
    </row>
    <row r="779200" spans="101:101">
      <c r="CW779200" s="2210"/>
    </row>
    <row r="779201" spans="101:101">
      <c r="CW779201" s="2195"/>
    </row>
    <row r="779225" spans="101:101">
      <c r="CW779225" s="2210"/>
    </row>
    <row r="779226" spans="101:101">
      <c r="CW779226" s="2195"/>
    </row>
    <row r="779250" spans="101:101">
      <c r="CW779250" s="2210"/>
    </row>
    <row r="779251" spans="101:101">
      <c r="CW779251" s="2195"/>
    </row>
    <row r="779275" spans="101:101">
      <c r="CW779275" s="2210"/>
    </row>
    <row r="779276" spans="101:101">
      <c r="CW779276" s="2195"/>
    </row>
    <row r="779300" spans="101:101">
      <c r="CW779300" s="2210"/>
    </row>
    <row r="779301" spans="101:101">
      <c r="CW779301" s="2195"/>
    </row>
    <row r="779325" spans="101:101">
      <c r="CW779325" s="2210"/>
    </row>
    <row r="779326" spans="101:101">
      <c r="CW779326" s="2195"/>
    </row>
    <row r="779350" spans="101:101">
      <c r="CW779350" s="2210"/>
    </row>
    <row r="779351" spans="101:101">
      <c r="CW779351" s="2195"/>
    </row>
    <row r="779375" spans="101:101">
      <c r="CW779375" s="2210"/>
    </row>
    <row r="779376" spans="101:101">
      <c r="CW779376" s="2195"/>
    </row>
    <row r="779400" spans="101:101">
      <c r="CW779400" s="2210"/>
    </row>
    <row r="779401" spans="101:101">
      <c r="CW779401" s="2195"/>
    </row>
    <row r="779425" spans="101:101">
      <c r="CW779425" s="2210"/>
    </row>
    <row r="779426" spans="101:101">
      <c r="CW779426" s="2195"/>
    </row>
    <row r="779450" spans="101:101">
      <c r="CW779450" s="2210"/>
    </row>
    <row r="779451" spans="101:101">
      <c r="CW779451" s="2195"/>
    </row>
    <row r="779475" spans="101:101">
      <c r="CW779475" s="2210"/>
    </row>
    <row r="779476" spans="101:101">
      <c r="CW779476" s="2195"/>
    </row>
    <row r="779500" spans="101:101">
      <c r="CW779500" s="2210"/>
    </row>
    <row r="779501" spans="101:101">
      <c r="CW779501" s="2195"/>
    </row>
    <row r="779525" spans="101:101">
      <c r="CW779525" s="2210"/>
    </row>
    <row r="779526" spans="101:101">
      <c r="CW779526" s="2195"/>
    </row>
    <row r="779550" spans="101:101">
      <c r="CW779550" s="2210"/>
    </row>
    <row r="779551" spans="101:101">
      <c r="CW779551" s="2195"/>
    </row>
    <row r="779575" spans="101:101">
      <c r="CW779575" s="2210"/>
    </row>
    <row r="779576" spans="101:101">
      <c r="CW779576" s="2195"/>
    </row>
    <row r="779600" spans="101:101">
      <c r="CW779600" s="2210"/>
    </row>
    <row r="779601" spans="101:101">
      <c r="CW779601" s="2195"/>
    </row>
    <row r="779625" spans="101:101">
      <c r="CW779625" s="2210"/>
    </row>
    <row r="779626" spans="101:101">
      <c r="CW779626" s="2195"/>
    </row>
    <row r="779650" spans="101:101">
      <c r="CW779650" s="2210"/>
    </row>
    <row r="779651" spans="101:101">
      <c r="CW779651" s="2195"/>
    </row>
    <row r="779675" spans="101:101">
      <c r="CW779675" s="2210"/>
    </row>
    <row r="779676" spans="101:101">
      <c r="CW779676" s="2195"/>
    </row>
    <row r="779700" spans="101:101">
      <c r="CW779700" s="2210"/>
    </row>
    <row r="779701" spans="101:101">
      <c r="CW779701" s="2195"/>
    </row>
    <row r="779725" spans="101:101">
      <c r="CW779725" s="2210"/>
    </row>
    <row r="779726" spans="101:101">
      <c r="CW779726" s="2195"/>
    </row>
    <row r="779750" spans="101:101">
      <c r="CW779750" s="2210"/>
    </row>
    <row r="779751" spans="101:101">
      <c r="CW779751" s="2195"/>
    </row>
    <row r="779775" spans="101:101">
      <c r="CW779775" s="2210"/>
    </row>
    <row r="779776" spans="101:101">
      <c r="CW779776" s="2195"/>
    </row>
    <row r="779800" spans="101:101">
      <c r="CW779800" s="2210"/>
    </row>
    <row r="779801" spans="101:101">
      <c r="CW779801" s="2195"/>
    </row>
    <row r="779825" spans="101:101">
      <c r="CW779825" s="2210"/>
    </row>
    <row r="779826" spans="101:101">
      <c r="CW779826" s="2195"/>
    </row>
    <row r="779850" spans="101:101">
      <c r="CW779850" s="2210"/>
    </row>
    <row r="779851" spans="101:101">
      <c r="CW779851" s="2195"/>
    </row>
    <row r="779875" spans="101:101">
      <c r="CW779875" s="2210"/>
    </row>
    <row r="779876" spans="101:101">
      <c r="CW779876" s="2195"/>
    </row>
    <row r="779900" spans="101:101">
      <c r="CW779900" s="2210"/>
    </row>
    <row r="779901" spans="101:101">
      <c r="CW779901" s="2195"/>
    </row>
    <row r="779925" spans="101:101">
      <c r="CW779925" s="2210"/>
    </row>
    <row r="779926" spans="101:101">
      <c r="CW779926" s="2195"/>
    </row>
    <row r="779950" spans="101:101">
      <c r="CW779950" s="2210"/>
    </row>
    <row r="779951" spans="101:101">
      <c r="CW779951" s="2195"/>
    </row>
    <row r="779975" spans="101:101">
      <c r="CW779975" s="2210"/>
    </row>
    <row r="779976" spans="101:101">
      <c r="CW779976" s="2195"/>
    </row>
    <row r="780000" spans="101:101">
      <c r="CW780000" s="2210"/>
    </row>
    <row r="780001" spans="101:101">
      <c r="CW780001" s="2195"/>
    </row>
    <row r="780025" spans="101:101">
      <c r="CW780025" s="2210"/>
    </row>
    <row r="780026" spans="101:101">
      <c r="CW780026" s="2195"/>
    </row>
    <row r="780050" spans="101:101">
      <c r="CW780050" s="2210"/>
    </row>
    <row r="780051" spans="101:101">
      <c r="CW780051" s="2195"/>
    </row>
    <row r="780075" spans="101:101">
      <c r="CW780075" s="2210"/>
    </row>
    <row r="780076" spans="101:101">
      <c r="CW780076" s="2195"/>
    </row>
    <row r="780100" spans="101:101">
      <c r="CW780100" s="2210"/>
    </row>
    <row r="780101" spans="101:101">
      <c r="CW780101" s="2195"/>
    </row>
    <row r="780125" spans="101:101">
      <c r="CW780125" s="2210"/>
    </row>
    <row r="780126" spans="101:101">
      <c r="CW780126" s="2195"/>
    </row>
    <row r="780150" spans="101:101">
      <c r="CW780150" s="2210"/>
    </row>
    <row r="780151" spans="101:101">
      <c r="CW780151" s="2195"/>
    </row>
    <row r="780175" spans="101:101">
      <c r="CW780175" s="2210"/>
    </row>
    <row r="780176" spans="101:101">
      <c r="CW780176" s="2195"/>
    </row>
    <row r="780200" spans="101:101">
      <c r="CW780200" s="2210"/>
    </row>
    <row r="780201" spans="101:101">
      <c r="CW780201" s="2195"/>
    </row>
    <row r="780225" spans="101:101">
      <c r="CW780225" s="2210"/>
    </row>
    <row r="780226" spans="101:101">
      <c r="CW780226" s="2195"/>
    </row>
    <row r="780250" spans="101:101">
      <c r="CW780250" s="2210"/>
    </row>
    <row r="780251" spans="101:101">
      <c r="CW780251" s="2195"/>
    </row>
    <row r="780275" spans="101:101">
      <c r="CW780275" s="2210"/>
    </row>
    <row r="780276" spans="101:101">
      <c r="CW780276" s="2195"/>
    </row>
    <row r="780300" spans="101:101">
      <c r="CW780300" s="2210"/>
    </row>
    <row r="780301" spans="101:101">
      <c r="CW780301" s="2195"/>
    </row>
    <row r="780325" spans="101:101">
      <c r="CW780325" s="2210"/>
    </row>
    <row r="780326" spans="101:101">
      <c r="CW780326" s="2195"/>
    </row>
    <row r="780350" spans="101:101">
      <c r="CW780350" s="2210"/>
    </row>
    <row r="780351" spans="101:101">
      <c r="CW780351" s="2195"/>
    </row>
    <row r="780375" spans="101:101">
      <c r="CW780375" s="2210"/>
    </row>
    <row r="780376" spans="101:101">
      <c r="CW780376" s="2195"/>
    </row>
    <row r="780400" spans="101:101">
      <c r="CW780400" s="2210"/>
    </row>
    <row r="780401" spans="101:101">
      <c r="CW780401" s="2195"/>
    </row>
    <row r="780425" spans="101:101">
      <c r="CW780425" s="2210"/>
    </row>
    <row r="780426" spans="101:101">
      <c r="CW780426" s="2195"/>
    </row>
    <row r="780450" spans="101:101">
      <c r="CW780450" s="2210"/>
    </row>
    <row r="780451" spans="101:101">
      <c r="CW780451" s="2195"/>
    </row>
    <row r="780475" spans="101:101">
      <c r="CW780475" s="2210"/>
    </row>
    <row r="780476" spans="101:101">
      <c r="CW780476" s="2195"/>
    </row>
    <row r="780500" spans="101:101">
      <c r="CW780500" s="2210"/>
    </row>
    <row r="780501" spans="101:101">
      <c r="CW780501" s="2195"/>
    </row>
    <row r="780525" spans="101:101">
      <c r="CW780525" s="2210"/>
    </row>
    <row r="780526" spans="101:101">
      <c r="CW780526" s="2195"/>
    </row>
    <row r="780550" spans="101:101">
      <c r="CW780550" s="2210"/>
    </row>
    <row r="780551" spans="101:101">
      <c r="CW780551" s="2195"/>
    </row>
    <row r="780575" spans="101:101">
      <c r="CW780575" s="2210"/>
    </row>
    <row r="780576" spans="101:101">
      <c r="CW780576" s="2195"/>
    </row>
    <row r="780600" spans="101:101">
      <c r="CW780600" s="2210"/>
    </row>
    <row r="780601" spans="101:101">
      <c r="CW780601" s="2195"/>
    </row>
    <row r="780625" spans="101:101">
      <c r="CW780625" s="2210"/>
    </row>
    <row r="780626" spans="101:101">
      <c r="CW780626" s="2195"/>
    </row>
    <row r="780650" spans="101:101">
      <c r="CW780650" s="2210"/>
    </row>
    <row r="780651" spans="101:101">
      <c r="CW780651" s="2195"/>
    </row>
    <row r="780675" spans="101:101">
      <c r="CW780675" s="2210"/>
    </row>
    <row r="780676" spans="101:101">
      <c r="CW780676" s="2195"/>
    </row>
    <row r="780700" spans="101:101">
      <c r="CW780700" s="2210"/>
    </row>
    <row r="780701" spans="101:101">
      <c r="CW780701" s="2195"/>
    </row>
    <row r="780725" spans="101:101">
      <c r="CW780725" s="2210"/>
    </row>
    <row r="780726" spans="101:101">
      <c r="CW780726" s="2195"/>
    </row>
    <row r="780750" spans="101:101">
      <c r="CW780750" s="2210"/>
    </row>
    <row r="780751" spans="101:101">
      <c r="CW780751" s="2195"/>
    </row>
    <row r="780775" spans="101:101">
      <c r="CW780775" s="2210"/>
    </row>
    <row r="780776" spans="101:101">
      <c r="CW780776" s="2195"/>
    </row>
    <row r="780800" spans="101:101">
      <c r="CW780800" s="2210"/>
    </row>
    <row r="780801" spans="101:101">
      <c r="CW780801" s="2195"/>
    </row>
    <row r="780825" spans="101:101">
      <c r="CW780825" s="2210"/>
    </row>
    <row r="780826" spans="101:101">
      <c r="CW780826" s="2195"/>
    </row>
    <row r="780850" spans="101:101">
      <c r="CW780850" s="2210"/>
    </row>
    <row r="780851" spans="101:101">
      <c r="CW780851" s="2195"/>
    </row>
    <row r="780875" spans="101:101">
      <c r="CW780875" s="2210"/>
    </row>
    <row r="780876" spans="101:101">
      <c r="CW780876" s="2195"/>
    </row>
    <row r="780900" spans="101:101">
      <c r="CW780900" s="2210"/>
    </row>
    <row r="780901" spans="101:101">
      <c r="CW780901" s="2195"/>
    </row>
    <row r="780925" spans="101:101">
      <c r="CW780925" s="2210"/>
    </row>
    <row r="780926" spans="101:101">
      <c r="CW780926" s="2195"/>
    </row>
    <row r="780950" spans="101:101">
      <c r="CW780950" s="2210"/>
    </row>
    <row r="780951" spans="101:101">
      <c r="CW780951" s="2195"/>
    </row>
    <row r="780975" spans="101:101">
      <c r="CW780975" s="2210"/>
    </row>
    <row r="780976" spans="101:101">
      <c r="CW780976" s="2195"/>
    </row>
    <row r="781000" spans="101:101">
      <c r="CW781000" s="2210"/>
    </row>
    <row r="781001" spans="101:101">
      <c r="CW781001" s="2195"/>
    </row>
    <row r="781025" spans="101:101">
      <c r="CW781025" s="2210"/>
    </row>
    <row r="781026" spans="101:101">
      <c r="CW781026" s="2195"/>
    </row>
    <row r="781050" spans="101:101">
      <c r="CW781050" s="2210"/>
    </row>
    <row r="781051" spans="101:101">
      <c r="CW781051" s="2195"/>
    </row>
    <row r="781075" spans="101:101">
      <c r="CW781075" s="2210"/>
    </row>
    <row r="781076" spans="101:101">
      <c r="CW781076" s="2195"/>
    </row>
    <row r="781100" spans="101:101">
      <c r="CW781100" s="2210"/>
    </row>
    <row r="781101" spans="101:101">
      <c r="CW781101" s="2195"/>
    </row>
    <row r="781125" spans="101:101">
      <c r="CW781125" s="2210"/>
    </row>
    <row r="781126" spans="101:101">
      <c r="CW781126" s="2195"/>
    </row>
    <row r="781150" spans="101:101">
      <c r="CW781150" s="2210"/>
    </row>
    <row r="781151" spans="101:101">
      <c r="CW781151" s="2195"/>
    </row>
    <row r="781175" spans="101:101">
      <c r="CW781175" s="2210"/>
    </row>
    <row r="781176" spans="101:101">
      <c r="CW781176" s="2195"/>
    </row>
    <row r="781200" spans="101:101">
      <c r="CW781200" s="2210"/>
    </row>
    <row r="781201" spans="101:101">
      <c r="CW781201" s="2195"/>
    </row>
    <row r="781225" spans="101:101">
      <c r="CW781225" s="2210"/>
    </row>
    <row r="781226" spans="101:101">
      <c r="CW781226" s="2195"/>
    </row>
    <row r="781250" spans="101:101">
      <c r="CW781250" s="2210"/>
    </row>
    <row r="781251" spans="101:101">
      <c r="CW781251" s="2195"/>
    </row>
    <row r="781275" spans="101:101">
      <c r="CW781275" s="2210"/>
    </row>
    <row r="781276" spans="101:101">
      <c r="CW781276" s="2195"/>
    </row>
    <row r="781300" spans="101:101">
      <c r="CW781300" s="2210"/>
    </row>
    <row r="781301" spans="101:101">
      <c r="CW781301" s="2195"/>
    </row>
    <row r="781325" spans="101:101">
      <c r="CW781325" s="2210"/>
    </row>
    <row r="781326" spans="101:101">
      <c r="CW781326" s="2195"/>
    </row>
    <row r="781350" spans="101:101">
      <c r="CW781350" s="2210"/>
    </row>
    <row r="781351" spans="101:101">
      <c r="CW781351" s="2195"/>
    </row>
    <row r="781375" spans="101:101">
      <c r="CW781375" s="2210"/>
    </row>
    <row r="781376" spans="101:101">
      <c r="CW781376" s="2195"/>
    </row>
    <row r="781400" spans="101:101">
      <c r="CW781400" s="2210"/>
    </row>
    <row r="781401" spans="101:101">
      <c r="CW781401" s="2195"/>
    </row>
    <row r="781425" spans="101:101">
      <c r="CW781425" s="2210"/>
    </row>
    <row r="781426" spans="101:101">
      <c r="CW781426" s="2195"/>
    </row>
    <row r="781450" spans="101:101">
      <c r="CW781450" s="2210"/>
    </row>
    <row r="781451" spans="101:101">
      <c r="CW781451" s="2195"/>
    </row>
    <row r="781475" spans="101:101">
      <c r="CW781475" s="2210"/>
    </row>
    <row r="781476" spans="101:101">
      <c r="CW781476" s="2195"/>
    </row>
    <row r="781500" spans="101:101">
      <c r="CW781500" s="2210"/>
    </row>
    <row r="781501" spans="101:101">
      <c r="CW781501" s="2195"/>
    </row>
    <row r="781525" spans="101:101">
      <c r="CW781525" s="2210"/>
    </row>
    <row r="781526" spans="101:101">
      <c r="CW781526" s="2195"/>
    </row>
    <row r="781550" spans="101:101">
      <c r="CW781550" s="2210"/>
    </row>
    <row r="781551" spans="101:101">
      <c r="CW781551" s="2195"/>
    </row>
    <row r="781575" spans="101:101">
      <c r="CW781575" s="2210"/>
    </row>
    <row r="781576" spans="101:101">
      <c r="CW781576" s="2195"/>
    </row>
    <row r="781600" spans="101:101">
      <c r="CW781600" s="2210"/>
    </row>
    <row r="781601" spans="101:101">
      <c r="CW781601" s="2195"/>
    </row>
    <row r="781625" spans="101:101">
      <c r="CW781625" s="2210"/>
    </row>
    <row r="781626" spans="101:101">
      <c r="CW781626" s="2195"/>
    </row>
    <row r="781650" spans="101:101">
      <c r="CW781650" s="2210"/>
    </row>
    <row r="781651" spans="101:101">
      <c r="CW781651" s="2195"/>
    </row>
    <row r="781675" spans="101:101">
      <c r="CW781675" s="2210"/>
    </row>
    <row r="781676" spans="101:101">
      <c r="CW781676" s="2195"/>
    </row>
    <row r="781700" spans="101:101">
      <c r="CW781700" s="2210"/>
    </row>
    <row r="781701" spans="101:101">
      <c r="CW781701" s="2195"/>
    </row>
    <row r="781725" spans="101:101">
      <c r="CW781725" s="2210"/>
    </row>
    <row r="781726" spans="101:101">
      <c r="CW781726" s="2195"/>
    </row>
    <row r="781750" spans="101:101">
      <c r="CW781750" s="2210"/>
    </row>
    <row r="781751" spans="101:101">
      <c r="CW781751" s="2195"/>
    </row>
    <row r="781775" spans="101:101">
      <c r="CW781775" s="2210"/>
    </row>
    <row r="781776" spans="101:101">
      <c r="CW781776" s="2195"/>
    </row>
    <row r="781800" spans="101:101">
      <c r="CW781800" s="2210"/>
    </row>
    <row r="781801" spans="101:101">
      <c r="CW781801" s="2195"/>
    </row>
    <row r="781825" spans="101:101">
      <c r="CW781825" s="2210"/>
    </row>
    <row r="781826" spans="101:101">
      <c r="CW781826" s="2195"/>
    </row>
    <row r="781850" spans="101:101">
      <c r="CW781850" s="2210"/>
    </row>
    <row r="781851" spans="101:101">
      <c r="CW781851" s="2195"/>
    </row>
    <row r="781875" spans="101:101">
      <c r="CW781875" s="2210"/>
    </row>
    <row r="781876" spans="101:101">
      <c r="CW781876" s="2195"/>
    </row>
    <row r="781900" spans="101:101">
      <c r="CW781900" s="2210"/>
    </row>
    <row r="781901" spans="101:101">
      <c r="CW781901" s="2195"/>
    </row>
    <row r="781925" spans="101:101">
      <c r="CW781925" s="2210"/>
    </row>
    <row r="781926" spans="101:101">
      <c r="CW781926" s="2195"/>
    </row>
    <row r="781950" spans="101:101">
      <c r="CW781950" s="2210"/>
    </row>
    <row r="781951" spans="101:101">
      <c r="CW781951" s="2195"/>
    </row>
    <row r="781975" spans="101:101">
      <c r="CW781975" s="2210"/>
    </row>
    <row r="781976" spans="101:101">
      <c r="CW781976" s="2195"/>
    </row>
    <row r="782000" spans="101:101">
      <c r="CW782000" s="2210"/>
    </row>
    <row r="782001" spans="101:101">
      <c r="CW782001" s="2195"/>
    </row>
    <row r="782025" spans="101:101">
      <c r="CW782025" s="2210"/>
    </row>
    <row r="782026" spans="101:101">
      <c r="CW782026" s="2195"/>
    </row>
    <row r="782050" spans="101:101">
      <c r="CW782050" s="2210"/>
    </row>
    <row r="782051" spans="101:101">
      <c r="CW782051" s="2195"/>
    </row>
    <row r="782075" spans="101:101">
      <c r="CW782075" s="2210"/>
    </row>
    <row r="782076" spans="101:101">
      <c r="CW782076" s="2195"/>
    </row>
    <row r="782100" spans="101:101">
      <c r="CW782100" s="2210"/>
    </row>
    <row r="782101" spans="101:101">
      <c r="CW782101" s="2195"/>
    </row>
    <row r="782125" spans="101:101">
      <c r="CW782125" s="2210"/>
    </row>
    <row r="782126" spans="101:101">
      <c r="CW782126" s="2195"/>
    </row>
    <row r="782150" spans="101:101">
      <c r="CW782150" s="2210"/>
    </row>
    <row r="782151" spans="101:101">
      <c r="CW782151" s="2195"/>
    </row>
    <row r="782175" spans="101:101">
      <c r="CW782175" s="2210"/>
    </row>
    <row r="782176" spans="101:101">
      <c r="CW782176" s="2195"/>
    </row>
    <row r="782200" spans="101:101">
      <c r="CW782200" s="2210"/>
    </row>
    <row r="782201" spans="101:101">
      <c r="CW782201" s="2195"/>
    </row>
    <row r="782225" spans="101:101">
      <c r="CW782225" s="2210"/>
    </row>
    <row r="782226" spans="101:101">
      <c r="CW782226" s="2195"/>
    </row>
    <row r="782250" spans="101:101">
      <c r="CW782250" s="2210"/>
    </row>
    <row r="782251" spans="101:101">
      <c r="CW782251" s="2195"/>
    </row>
    <row r="782275" spans="101:101">
      <c r="CW782275" s="2210"/>
    </row>
    <row r="782276" spans="101:101">
      <c r="CW782276" s="2195"/>
    </row>
    <row r="782300" spans="101:101">
      <c r="CW782300" s="2210"/>
    </row>
    <row r="782301" spans="101:101">
      <c r="CW782301" s="2195"/>
    </row>
    <row r="782325" spans="101:101">
      <c r="CW782325" s="2210"/>
    </row>
    <row r="782326" spans="101:101">
      <c r="CW782326" s="2195"/>
    </row>
    <row r="782350" spans="101:101">
      <c r="CW782350" s="2210"/>
    </row>
    <row r="782351" spans="101:101">
      <c r="CW782351" s="2195"/>
    </row>
    <row r="782375" spans="101:101">
      <c r="CW782375" s="2210"/>
    </row>
    <row r="782376" spans="101:101">
      <c r="CW782376" s="2195"/>
    </row>
    <row r="782400" spans="101:101">
      <c r="CW782400" s="2210"/>
    </row>
    <row r="782401" spans="101:101">
      <c r="CW782401" s="2195"/>
    </row>
    <row r="782425" spans="101:101">
      <c r="CW782425" s="2210"/>
    </row>
    <row r="782426" spans="101:101">
      <c r="CW782426" s="2195"/>
    </row>
    <row r="782450" spans="101:101">
      <c r="CW782450" s="2210"/>
    </row>
    <row r="782451" spans="101:101">
      <c r="CW782451" s="2195"/>
    </row>
    <row r="782475" spans="101:101">
      <c r="CW782475" s="2210"/>
    </row>
    <row r="782476" spans="101:101">
      <c r="CW782476" s="2195"/>
    </row>
    <row r="782500" spans="101:101">
      <c r="CW782500" s="2210"/>
    </row>
    <row r="782501" spans="101:101">
      <c r="CW782501" s="2195"/>
    </row>
    <row r="782525" spans="101:101">
      <c r="CW782525" s="2210"/>
    </row>
    <row r="782526" spans="101:101">
      <c r="CW782526" s="2195"/>
    </row>
    <row r="782550" spans="101:101">
      <c r="CW782550" s="2210"/>
    </row>
    <row r="782551" spans="101:101">
      <c r="CW782551" s="2195"/>
    </row>
    <row r="782575" spans="101:101">
      <c r="CW782575" s="2210"/>
    </row>
    <row r="782576" spans="101:101">
      <c r="CW782576" s="2195"/>
    </row>
    <row r="782600" spans="101:101">
      <c r="CW782600" s="2210"/>
    </row>
    <row r="782601" spans="101:101">
      <c r="CW782601" s="2195"/>
    </row>
    <row r="782625" spans="101:101">
      <c r="CW782625" s="2210"/>
    </row>
    <row r="782626" spans="101:101">
      <c r="CW782626" s="2195"/>
    </row>
    <row r="782650" spans="101:101">
      <c r="CW782650" s="2210"/>
    </row>
    <row r="782651" spans="101:101">
      <c r="CW782651" s="2195"/>
    </row>
    <row r="782675" spans="101:101">
      <c r="CW782675" s="2210"/>
    </row>
    <row r="782676" spans="101:101">
      <c r="CW782676" s="2195"/>
    </row>
    <row r="782700" spans="101:101">
      <c r="CW782700" s="2210"/>
    </row>
    <row r="782701" spans="101:101">
      <c r="CW782701" s="2195"/>
    </row>
    <row r="782725" spans="101:101">
      <c r="CW782725" s="2210"/>
    </row>
    <row r="782726" spans="101:101">
      <c r="CW782726" s="2195"/>
    </row>
    <row r="782750" spans="101:101">
      <c r="CW782750" s="2210"/>
    </row>
    <row r="782751" spans="101:101">
      <c r="CW782751" s="2195"/>
    </row>
    <row r="782775" spans="101:101">
      <c r="CW782775" s="2210"/>
    </row>
    <row r="782776" spans="101:101">
      <c r="CW782776" s="2195"/>
    </row>
    <row r="782800" spans="101:101">
      <c r="CW782800" s="2210"/>
    </row>
    <row r="782801" spans="101:101">
      <c r="CW782801" s="2195"/>
    </row>
    <row r="782825" spans="101:101">
      <c r="CW782825" s="2210"/>
    </row>
    <row r="782826" spans="101:101">
      <c r="CW782826" s="2195"/>
    </row>
    <row r="782850" spans="101:101">
      <c r="CW782850" s="2210"/>
    </row>
    <row r="782851" spans="101:101">
      <c r="CW782851" s="2195"/>
    </row>
    <row r="782875" spans="101:101">
      <c r="CW782875" s="2210"/>
    </row>
    <row r="782876" spans="101:101">
      <c r="CW782876" s="2195"/>
    </row>
    <row r="782900" spans="101:101">
      <c r="CW782900" s="2210"/>
    </row>
    <row r="782901" spans="101:101">
      <c r="CW782901" s="2195"/>
    </row>
    <row r="782925" spans="101:101">
      <c r="CW782925" s="2210"/>
    </row>
    <row r="782926" spans="101:101">
      <c r="CW782926" s="2195"/>
    </row>
    <row r="782950" spans="101:101">
      <c r="CW782950" s="2210"/>
    </row>
    <row r="782951" spans="101:101">
      <c r="CW782951" s="2195"/>
    </row>
    <row r="782975" spans="101:101">
      <c r="CW782975" s="2210"/>
    </row>
    <row r="782976" spans="101:101">
      <c r="CW782976" s="2195"/>
    </row>
    <row r="783000" spans="101:101">
      <c r="CW783000" s="2210"/>
    </row>
    <row r="783001" spans="101:101">
      <c r="CW783001" s="2195"/>
    </row>
    <row r="783025" spans="101:101">
      <c r="CW783025" s="2210"/>
    </row>
    <row r="783026" spans="101:101">
      <c r="CW783026" s="2195"/>
    </row>
    <row r="783050" spans="101:101">
      <c r="CW783050" s="2210"/>
    </row>
    <row r="783051" spans="101:101">
      <c r="CW783051" s="2195"/>
    </row>
    <row r="783075" spans="101:101">
      <c r="CW783075" s="2210"/>
    </row>
    <row r="783076" spans="101:101">
      <c r="CW783076" s="2195"/>
    </row>
    <row r="783100" spans="101:101">
      <c r="CW783100" s="2210"/>
    </row>
    <row r="783101" spans="101:101">
      <c r="CW783101" s="2195"/>
    </row>
    <row r="783125" spans="101:101">
      <c r="CW783125" s="2210"/>
    </row>
    <row r="783126" spans="101:101">
      <c r="CW783126" s="2195"/>
    </row>
    <row r="783150" spans="101:101">
      <c r="CW783150" s="2210"/>
    </row>
    <row r="783151" spans="101:101">
      <c r="CW783151" s="2195"/>
    </row>
    <row r="783175" spans="101:101">
      <c r="CW783175" s="2210"/>
    </row>
    <row r="783176" spans="101:101">
      <c r="CW783176" s="2195"/>
    </row>
    <row r="783200" spans="101:101">
      <c r="CW783200" s="2210"/>
    </row>
    <row r="783201" spans="101:101">
      <c r="CW783201" s="2195"/>
    </row>
    <row r="783225" spans="101:101">
      <c r="CW783225" s="2210"/>
    </row>
    <row r="783226" spans="101:101">
      <c r="CW783226" s="2195"/>
    </row>
    <row r="783250" spans="101:101">
      <c r="CW783250" s="2210"/>
    </row>
    <row r="783251" spans="101:101">
      <c r="CW783251" s="2195"/>
    </row>
    <row r="783275" spans="101:101">
      <c r="CW783275" s="2210"/>
    </row>
    <row r="783276" spans="101:101">
      <c r="CW783276" s="2195"/>
    </row>
    <row r="783300" spans="101:101">
      <c r="CW783300" s="2210"/>
    </row>
    <row r="783301" spans="101:101">
      <c r="CW783301" s="2195"/>
    </row>
    <row r="783325" spans="101:101">
      <c r="CW783325" s="2210"/>
    </row>
    <row r="783326" spans="101:101">
      <c r="CW783326" s="2195"/>
    </row>
    <row r="783350" spans="101:101">
      <c r="CW783350" s="2210"/>
    </row>
    <row r="783351" spans="101:101">
      <c r="CW783351" s="2195"/>
    </row>
    <row r="783375" spans="101:101">
      <c r="CW783375" s="2210"/>
    </row>
    <row r="783376" spans="101:101">
      <c r="CW783376" s="2195"/>
    </row>
    <row r="783400" spans="101:101">
      <c r="CW783400" s="2210"/>
    </row>
    <row r="783401" spans="101:101">
      <c r="CW783401" s="2195"/>
    </row>
    <row r="783425" spans="101:101">
      <c r="CW783425" s="2210"/>
    </row>
    <row r="783426" spans="101:101">
      <c r="CW783426" s="2195"/>
    </row>
    <row r="783450" spans="101:101">
      <c r="CW783450" s="2210"/>
    </row>
    <row r="783451" spans="101:101">
      <c r="CW783451" s="2195"/>
    </row>
    <row r="783475" spans="101:101">
      <c r="CW783475" s="2210"/>
    </row>
    <row r="783476" spans="101:101">
      <c r="CW783476" s="2195"/>
    </row>
    <row r="783500" spans="101:101">
      <c r="CW783500" s="2210"/>
    </row>
    <row r="783501" spans="101:101">
      <c r="CW783501" s="2195"/>
    </row>
    <row r="783525" spans="101:101">
      <c r="CW783525" s="2210"/>
    </row>
    <row r="783526" spans="101:101">
      <c r="CW783526" s="2195"/>
    </row>
    <row r="783550" spans="101:101">
      <c r="CW783550" s="2210"/>
    </row>
    <row r="783551" spans="101:101">
      <c r="CW783551" s="2195"/>
    </row>
    <row r="783575" spans="101:101">
      <c r="CW783575" s="2210"/>
    </row>
    <row r="783576" spans="101:101">
      <c r="CW783576" s="2195"/>
    </row>
    <row r="783600" spans="101:101">
      <c r="CW783600" s="2210"/>
    </row>
    <row r="783601" spans="101:101">
      <c r="CW783601" s="2195"/>
    </row>
    <row r="783625" spans="101:101">
      <c r="CW783625" s="2210"/>
    </row>
    <row r="783626" spans="101:101">
      <c r="CW783626" s="2195"/>
    </row>
    <row r="783650" spans="101:101">
      <c r="CW783650" s="2210"/>
    </row>
    <row r="783651" spans="101:101">
      <c r="CW783651" s="2195"/>
    </row>
    <row r="783675" spans="101:101">
      <c r="CW783675" s="2210"/>
    </row>
    <row r="783676" spans="101:101">
      <c r="CW783676" s="2195"/>
    </row>
    <row r="783700" spans="101:101">
      <c r="CW783700" s="2210"/>
    </row>
    <row r="783701" spans="101:101">
      <c r="CW783701" s="2195"/>
    </row>
    <row r="783725" spans="101:101">
      <c r="CW783725" s="2210"/>
    </row>
    <row r="783726" spans="101:101">
      <c r="CW783726" s="2195"/>
    </row>
    <row r="783750" spans="101:101">
      <c r="CW783750" s="2210"/>
    </row>
    <row r="783751" spans="101:101">
      <c r="CW783751" s="2195"/>
    </row>
    <row r="783775" spans="101:101">
      <c r="CW783775" s="2210"/>
    </row>
    <row r="783776" spans="101:101">
      <c r="CW783776" s="2195"/>
    </row>
    <row r="783800" spans="101:101">
      <c r="CW783800" s="2210"/>
    </row>
    <row r="783801" spans="101:101">
      <c r="CW783801" s="2195"/>
    </row>
    <row r="783825" spans="101:101">
      <c r="CW783825" s="2210"/>
    </row>
    <row r="783826" spans="101:101">
      <c r="CW783826" s="2195"/>
    </row>
    <row r="783850" spans="101:101">
      <c r="CW783850" s="2210"/>
    </row>
    <row r="783851" spans="101:101">
      <c r="CW783851" s="2195"/>
    </row>
    <row r="783875" spans="101:101">
      <c r="CW783875" s="2210"/>
    </row>
    <row r="783876" spans="101:101">
      <c r="CW783876" s="2195"/>
    </row>
    <row r="783900" spans="101:101">
      <c r="CW783900" s="2210"/>
    </row>
    <row r="783901" spans="101:101">
      <c r="CW783901" s="2195"/>
    </row>
    <row r="783925" spans="101:101">
      <c r="CW783925" s="2210"/>
    </row>
    <row r="783926" spans="101:101">
      <c r="CW783926" s="2195"/>
    </row>
    <row r="783950" spans="101:101">
      <c r="CW783950" s="2210"/>
    </row>
    <row r="783951" spans="101:101">
      <c r="CW783951" s="2195"/>
    </row>
    <row r="783975" spans="101:101">
      <c r="CW783975" s="2210"/>
    </row>
    <row r="783976" spans="101:101">
      <c r="CW783976" s="2195"/>
    </row>
    <row r="784000" spans="101:101">
      <c r="CW784000" s="2210"/>
    </row>
    <row r="784001" spans="101:101">
      <c r="CW784001" s="2195"/>
    </row>
    <row r="784025" spans="101:101">
      <c r="CW784025" s="2210"/>
    </row>
    <row r="784026" spans="101:101">
      <c r="CW784026" s="2195"/>
    </row>
    <row r="784050" spans="101:101">
      <c r="CW784050" s="2210"/>
    </row>
    <row r="784051" spans="101:101">
      <c r="CW784051" s="2195"/>
    </row>
    <row r="784075" spans="101:101">
      <c r="CW784075" s="2210"/>
    </row>
    <row r="784076" spans="101:101">
      <c r="CW784076" s="2195"/>
    </row>
    <row r="784100" spans="101:101">
      <c r="CW784100" s="2210"/>
    </row>
    <row r="784101" spans="101:101">
      <c r="CW784101" s="2195"/>
    </row>
    <row r="784125" spans="101:101">
      <c r="CW784125" s="2210"/>
    </row>
    <row r="784126" spans="101:101">
      <c r="CW784126" s="2195"/>
    </row>
    <row r="784150" spans="101:101">
      <c r="CW784150" s="2210"/>
    </row>
    <row r="784151" spans="101:101">
      <c r="CW784151" s="2195"/>
    </row>
    <row r="784175" spans="101:101">
      <c r="CW784175" s="2210"/>
    </row>
    <row r="784176" spans="101:101">
      <c r="CW784176" s="2195"/>
    </row>
    <row r="784200" spans="101:101">
      <c r="CW784200" s="2210"/>
    </row>
    <row r="784201" spans="101:101">
      <c r="CW784201" s="2195"/>
    </row>
    <row r="784225" spans="101:101">
      <c r="CW784225" s="2210"/>
    </row>
    <row r="784226" spans="101:101">
      <c r="CW784226" s="2195"/>
    </row>
    <row r="784250" spans="101:101">
      <c r="CW784250" s="2210"/>
    </row>
    <row r="784251" spans="101:101">
      <c r="CW784251" s="2195"/>
    </row>
    <row r="784275" spans="101:101">
      <c r="CW784275" s="2210"/>
    </row>
    <row r="784276" spans="101:101">
      <c r="CW784276" s="2195"/>
    </row>
    <row r="784300" spans="101:101">
      <c r="CW784300" s="2210"/>
    </row>
    <row r="784301" spans="101:101">
      <c r="CW784301" s="2195"/>
    </row>
    <row r="784325" spans="101:101">
      <c r="CW784325" s="2210"/>
    </row>
    <row r="784326" spans="101:101">
      <c r="CW784326" s="2195"/>
    </row>
    <row r="784350" spans="101:101">
      <c r="CW784350" s="2210"/>
    </row>
    <row r="784351" spans="101:101">
      <c r="CW784351" s="2195"/>
    </row>
    <row r="784375" spans="101:101">
      <c r="CW784375" s="2210"/>
    </row>
    <row r="784376" spans="101:101">
      <c r="CW784376" s="2195"/>
    </row>
    <row r="784400" spans="101:101">
      <c r="CW784400" s="2210"/>
    </row>
    <row r="784401" spans="101:101">
      <c r="CW784401" s="2195"/>
    </row>
    <row r="784425" spans="101:101">
      <c r="CW784425" s="2210"/>
    </row>
    <row r="784426" spans="101:101">
      <c r="CW784426" s="2195"/>
    </row>
    <row r="784450" spans="101:101">
      <c r="CW784450" s="2210"/>
    </row>
    <row r="784451" spans="101:101">
      <c r="CW784451" s="2195"/>
    </row>
    <row r="784475" spans="101:101">
      <c r="CW784475" s="2210"/>
    </row>
    <row r="784476" spans="101:101">
      <c r="CW784476" s="2195"/>
    </row>
    <row r="784500" spans="101:101">
      <c r="CW784500" s="2210"/>
    </row>
    <row r="784501" spans="101:101">
      <c r="CW784501" s="2195"/>
    </row>
    <row r="784525" spans="101:101">
      <c r="CW784525" s="2210"/>
    </row>
    <row r="784526" spans="101:101">
      <c r="CW784526" s="2195"/>
    </row>
    <row r="784550" spans="101:101">
      <c r="CW784550" s="2210"/>
    </row>
    <row r="784551" spans="101:101">
      <c r="CW784551" s="2195"/>
    </row>
    <row r="784575" spans="101:101">
      <c r="CW784575" s="2210"/>
    </row>
    <row r="784576" spans="101:101">
      <c r="CW784576" s="2195"/>
    </row>
    <row r="784600" spans="101:101">
      <c r="CW784600" s="2210"/>
    </row>
    <row r="784601" spans="101:101">
      <c r="CW784601" s="2195"/>
    </row>
    <row r="784625" spans="101:101">
      <c r="CW784625" s="2210"/>
    </row>
    <row r="784626" spans="101:101">
      <c r="CW784626" s="2195"/>
    </row>
    <row r="784650" spans="101:101">
      <c r="CW784650" s="2210"/>
    </row>
    <row r="784651" spans="101:101">
      <c r="CW784651" s="2195"/>
    </row>
    <row r="784675" spans="101:101">
      <c r="CW784675" s="2210"/>
    </row>
    <row r="784676" spans="101:101">
      <c r="CW784676" s="2195"/>
    </row>
    <row r="784700" spans="101:101">
      <c r="CW784700" s="2210"/>
    </row>
    <row r="784701" spans="101:101">
      <c r="CW784701" s="2195"/>
    </row>
    <row r="784725" spans="101:101">
      <c r="CW784725" s="2210"/>
    </row>
    <row r="784726" spans="101:101">
      <c r="CW784726" s="2195"/>
    </row>
    <row r="784750" spans="101:101">
      <c r="CW784750" s="2210"/>
    </row>
    <row r="784751" spans="101:101">
      <c r="CW784751" s="2195"/>
    </row>
    <row r="784775" spans="101:101">
      <c r="CW784775" s="2210"/>
    </row>
    <row r="784776" spans="101:101">
      <c r="CW784776" s="2195"/>
    </row>
    <row r="784800" spans="101:101">
      <c r="CW784800" s="2210"/>
    </row>
    <row r="784801" spans="101:101">
      <c r="CW784801" s="2195"/>
    </row>
    <row r="784825" spans="101:101">
      <c r="CW784825" s="2210"/>
    </row>
    <row r="784826" spans="101:101">
      <c r="CW784826" s="2195"/>
    </row>
    <row r="784850" spans="101:101">
      <c r="CW784850" s="2210"/>
    </row>
    <row r="784851" spans="101:101">
      <c r="CW784851" s="2195"/>
    </row>
    <row r="784875" spans="101:101">
      <c r="CW784875" s="2210"/>
    </row>
    <row r="784876" spans="101:101">
      <c r="CW784876" s="2195"/>
    </row>
    <row r="784900" spans="101:101">
      <c r="CW784900" s="2210"/>
    </row>
    <row r="784901" spans="101:101">
      <c r="CW784901" s="2195"/>
    </row>
    <row r="784925" spans="101:101">
      <c r="CW784925" s="2210"/>
    </row>
    <row r="784926" spans="101:101">
      <c r="CW784926" s="2195"/>
    </row>
    <row r="784950" spans="101:101">
      <c r="CW784950" s="2210"/>
    </row>
    <row r="784951" spans="101:101">
      <c r="CW784951" s="2195"/>
    </row>
    <row r="784975" spans="101:101">
      <c r="CW784975" s="2210"/>
    </row>
    <row r="784976" spans="101:101">
      <c r="CW784976" s="2195"/>
    </row>
    <row r="785000" spans="101:101">
      <c r="CW785000" s="2210"/>
    </row>
    <row r="785001" spans="101:101">
      <c r="CW785001" s="2195"/>
    </row>
    <row r="785025" spans="101:101">
      <c r="CW785025" s="2210"/>
    </row>
    <row r="785026" spans="101:101">
      <c r="CW785026" s="2195"/>
    </row>
    <row r="785050" spans="101:101">
      <c r="CW785050" s="2210"/>
    </row>
    <row r="785051" spans="101:101">
      <c r="CW785051" s="2195"/>
    </row>
    <row r="785075" spans="101:101">
      <c r="CW785075" s="2210"/>
    </row>
    <row r="785076" spans="101:101">
      <c r="CW785076" s="2195"/>
    </row>
    <row r="785100" spans="101:101">
      <c r="CW785100" s="2210"/>
    </row>
    <row r="785101" spans="101:101">
      <c r="CW785101" s="2195"/>
    </row>
    <row r="785125" spans="101:101">
      <c r="CW785125" s="2210"/>
    </row>
    <row r="785126" spans="101:101">
      <c r="CW785126" s="2195"/>
    </row>
    <row r="785150" spans="101:101">
      <c r="CW785150" s="2210"/>
    </row>
    <row r="785151" spans="101:101">
      <c r="CW785151" s="2195"/>
    </row>
    <row r="785175" spans="101:101">
      <c r="CW785175" s="2210"/>
    </row>
    <row r="785176" spans="101:101">
      <c r="CW785176" s="2195"/>
    </row>
    <row r="785200" spans="101:101">
      <c r="CW785200" s="2210"/>
    </row>
    <row r="785201" spans="101:101">
      <c r="CW785201" s="2195"/>
    </row>
    <row r="785225" spans="101:101">
      <c r="CW785225" s="2210"/>
    </row>
    <row r="785226" spans="101:101">
      <c r="CW785226" s="2195"/>
    </row>
    <row r="785250" spans="101:101">
      <c r="CW785250" s="2210"/>
    </row>
    <row r="785251" spans="101:101">
      <c r="CW785251" s="2195"/>
    </row>
    <row r="785275" spans="101:101">
      <c r="CW785275" s="2210"/>
    </row>
    <row r="785276" spans="101:101">
      <c r="CW785276" s="2195"/>
    </row>
    <row r="785300" spans="101:101">
      <c r="CW785300" s="2210"/>
    </row>
    <row r="785301" spans="101:101">
      <c r="CW785301" s="2195"/>
    </row>
    <row r="785325" spans="101:101">
      <c r="CW785325" s="2210"/>
    </row>
    <row r="785326" spans="101:101">
      <c r="CW785326" s="2195"/>
    </row>
    <row r="785350" spans="101:101">
      <c r="CW785350" s="2210"/>
    </row>
    <row r="785351" spans="101:101">
      <c r="CW785351" s="2195"/>
    </row>
    <row r="785375" spans="101:101">
      <c r="CW785375" s="2210"/>
    </row>
    <row r="785376" spans="101:101">
      <c r="CW785376" s="2195"/>
    </row>
    <row r="785400" spans="101:101">
      <c r="CW785400" s="2210"/>
    </row>
    <row r="785401" spans="101:101">
      <c r="CW785401" s="2195"/>
    </row>
    <row r="785425" spans="101:101">
      <c r="CW785425" s="2210"/>
    </row>
    <row r="785426" spans="101:101">
      <c r="CW785426" s="2195"/>
    </row>
    <row r="785450" spans="101:101">
      <c r="CW785450" s="2210"/>
    </row>
    <row r="785451" spans="101:101">
      <c r="CW785451" s="2195"/>
    </row>
    <row r="785475" spans="101:101">
      <c r="CW785475" s="2210"/>
    </row>
    <row r="785476" spans="101:101">
      <c r="CW785476" s="2195"/>
    </row>
    <row r="785500" spans="101:101">
      <c r="CW785500" s="2210"/>
    </row>
    <row r="785501" spans="101:101">
      <c r="CW785501" s="2195"/>
    </row>
    <row r="785525" spans="101:101">
      <c r="CW785525" s="2210"/>
    </row>
    <row r="785526" spans="101:101">
      <c r="CW785526" s="2195"/>
    </row>
    <row r="785550" spans="101:101">
      <c r="CW785550" s="2210"/>
    </row>
    <row r="785551" spans="101:101">
      <c r="CW785551" s="2195"/>
    </row>
    <row r="785575" spans="101:101">
      <c r="CW785575" s="2210"/>
    </row>
    <row r="785576" spans="101:101">
      <c r="CW785576" s="2195"/>
    </row>
    <row r="785600" spans="101:101">
      <c r="CW785600" s="2210"/>
    </row>
    <row r="785601" spans="101:101">
      <c r="CW785601" s="2195"/>
    </row>
    <row r="785625" spans="101:101">
      <c r="CW785625" s="2210"/>
    </row>
    <row r="785626" spans="101:101">
      <c r="CW785626" s="2195"/>
    </row>
    <row r="785650" spans="101:101">
      <c r="CW785650" s="2210"/>
    </row>
    <row r="785651" spans="101:101">
      <c r="CW785651" s="2195"/>
    </row>
    <row r="785675" spans="101:101">
      <c r="CW785675" s="2210"/>
    </row>
    <row r="785676" spans="101:101">
      <c r="CW785676" s="2195"/>
    </row>
    <row r="785700" spans="101:101">
      <c r="CW785700" s="2210"/>
    </row>
    <row r="785701" spans="101:101">
      <c r="CW785701" s="2195"/>
    </row>
    <row r="785725" spans="101:101">
      <c r="CW785725" s="2210"/>
    </row>
    <row r="785726" spans="101:101">
      <c r="CW785726" s="2195"/>
    </row>
    <row r="785750" spans="101:101">
      <c r="CW785750" s="2210"/>
    </row>
    <row r="785751" spans="101:101">
      <c r="CW785751" s="2195"/>
    </row>
    <row r="785775" spans="101:101">
      <c r="CW785775" s="2210"/>
    </row>
    <row r="785776" spans="101:101">
      <c r="CW785776" s="2195"/>
    </row>
    <row r="785800" spans="101:101">
      <c r="CW785800" s="2210"/>
    </row>
    <row r="785801" spans="101:101">
      <c r="CW785801" s="2195"/>
    </row>
    <row r="785825" spans="101:101">
      <c r="CW785825" s="2210"/>
    </row>
    <row r="785826" spans="101:101">
      <c r="CW785826" s="2195"/>
    </row>
    <row r="785850" spans="101:101">
      <c r="CW785850" s="2210"/>
    </row>
    <row r="785851" spans="101:101">
      <c r="CW785851" s="2195"/>
    </row>
    <row r="785875" spans="101:101">
      <c r="CW785875" s="2210"/>
    </row>
    <row r="785876" spans="101:101">
      <c r="CW785876" s="2195"/>
    </row>
    <row r="785900" spans="101:101">
      <c r="CW785900" s="2210"/>
    </row>
    <row r="785901" spans="101:101">
      <c r="CW785901" s="2195"/>
    </row>
    <row r="785925" spans="101:101">
      <c r="CW785925" s="2210"/>
    </row>
    <row r="785926" spans="101:101">
      <c r="CW785926" s="2195"/>
    </row>
    <row r="785950" spans="101:101">
      <c r="CW785950" s="2210"/>
    </row>
    <row r="785951" spans="101:101">
      <c r="CW785951" s="2195"/>
    </row>
    <row r="785975" spans="101:101">
      <c r="CW785975" s="2210"/>
    </row>
    <row r="785976" spans="101:101">
      <c r="CW785976" s="2195"/>
    </row>
    <row r="786000" spans="101:101">
      <c r="CW786000" s="2210"/>
    </row>
    <row r="786001" spans="101:101">
      <c r="CW786001" s="2195"/>
    </row>
    <row r="786025" spans="101:101">
      <c r="CW786025" s="2210"/>
    </row>
    <row r="786026" spans="101:101">
      <c r="CW786026" s="2195"/>
    </row>
    <row r="786050" spans="101:101">
      <c r="CW786050" s="2210"/>
    </row>
    <row r="786051" spans="101:101">
      <c r="CW786051" s="2195"/>
    </row>
    <row r="786075" spans="101:101">
      <c r="CW786075" s="2210"/>
    </row>
    <row r="786076" spans="101:101">
      <c r="CW786076" s="2195"/>
    </row>
    <row r="786100" spans="101:101">
      <c r="CW786100" s="2210"/>
    </row>
    <row r="786101" spans="101:101">
      <c r="CW786101" s="2195"/>
    </row>
    <row r="786125" spans="101:101">
      <c r="CW786125" s="2210"/>
    </row>
    <row r="786126" spans="101:101">
      <c r="CW786126" s="2195"/>
    </row>
    <row r="786150" spans="101:101">
      <c r="CW786150" s="2210"/>
    </row>
    <row r="786151" spans="101:101">
      <c r="CW786151" s="2195"/>
    </row>
    <row r="786175" spans="101:101">
      <c r="CW786175" s="2210"/>
    </row>
    <row r="786176" spans="101:101">
      <c r="CW786176" s="2195"/>
    </row>
    <row r="786200" spans="101:101">
      <c r="CW786200" s="2210"/>
    </row>
    <row r="786201" spans="101:101">
      <c r="CW786201" s="2195"/>
    </row>
    <row r="786225" spans="101:101">
      <c r="CW786225" s="2210"/>
    </row>
    <row r="786226" spans="101:101">
      <c r="CW786226" s="2195"/>
    </row>
    <row r="786250" spans="101:101">
      <c r="CW786250" s="2210"/>
    </row>
    <row r="786251" spans="101:101">
      <c r="CW786251" s="2195"/>
    </row>
    <row r="786275" spans="101:101">
      <c r="CW786275" s="2210"/>
    </row>
    <row r="786276" spans="101:101">
      <c r="CW786276" s="2195"/>
    </row>
    <row r="786300" spans="101:101">
      <c r="CW786300" s="2210"/>
    </row>
    <row r="786301" spans="101:101">
      <c r="CW786301" s="2195"/>
    </row>
    <row r="786325" spans="101:101">
      <c r="CW786325" s="2210"/>
    </row>
    <row r="786326" spans="101:101">
      <c r="CW786326" s="2195"/>
    </row>
    <row r="786350" spans="101:101">
      <c r="CW786350" s="2210"/>
    </row>
    <row r="786351" spans="101:101">
      <c r="CW786351" s="2195"/>
    </row>
    <row r="786375" spans="101:101">
      <c r="CW786375" s="2210"/>
    </row>
    <row r="786376" spans="101:101">
      <c r="CW786376" s="2195"/>
    </row>
    <row r="786400" spans="101:101">
      <c r="CW786400" s="2210"/>
    </row>
    <row r="786401" spans="101:101">
      <c r="CW786401" s="2195"/>
    </row>
    <row r="786425" spans="101:101">
      <c r="CW786425" s="2210"/>
    </row>
    <row r="786426" spans="101:101">
      <c r="CW786426" s="2195"/>
    </row>
    <row r="786450" spans="101:101">
      <c r="CW786450" s="2210"/>
    </row>
    <row r="786451" spans="101:101">
      <c r="CW786451" s="2195"/>
    </row>
    <row r="786475" spans="101:101">
      <c r="CW786475" s="2210"/>
    </row>
    <row r="786476" spans="101:101">
      <c r="CW786476" s="2195"/>
    </row>
    <row r="786500" spans="101:101">
      <c r="CW786500" s="2210"/>
    </row>
    <row r="786501" spans="101:101">
      <c r="CW786501" s="2195"/>
    </row>
    <row r="786525" spans="101:101">
      <c r="CW786525" s="2210"/>
    </row>
    <row r="786526" spans="101:101">
      <c r="CW786526" s="2195"/>
    </row>
    <row r="786550" spans="101:101">
      <c r="CW786550" s="2210"/>
    </row>
    <row r="786551" spans="101:101">
      <c r="CW786551" s="2195"/>
    </row>
    <row r="786575" spans="101:101">
      <c r="CW786575" s="2210"/>
    </row>
    <row r="786576" spans="101:101">
      <c r="CW786576" s="2195"/>
    </row>
    <row r="786600" spans="101:101">
      <c r="CW786600" s="2210"/>
    </row>
    <row r="786601" spans="101:101">
      <c r="CW786601" s="2195"/>
    </row>
    <row r="786625" spans="101:101">
      <c r="CW786625" s="2210"/>
    </row>
    <row r="786626" spans="101:101">
      <c r="CW786626" s="2195"/>
    </row>
    <row r="786650" spans="101:101">
      <c r="CW786650" s="2210"/>
    </row>
    <row r="786651" spans="101:101">
      <c r="CW786651" s="2195"/>
    </row>
    <row r="786675" spans="101:101">
      <c r="CW786675" s="2210"/>
    </row>
    <row r="786676" spans="101:101">
      <c r="CW786676" s="2195"/>
    </row>
    <row r="786700" spans="101:101">
      <c r="CW786700" s="2210"/>
    </row>
    <row r="786701" spans="101:101">
      <c r="CW786701" s="2195"/>
    </row>
    <row r="786725" spans="101:101">
      <c r="CW786725" s="2210"/>
    </row>
    <row r="786726" spans="101:101">
      <c r="CW786726" s="2195"/>
    </row>
    <row r="786750" spans="101:101">
      <c r="CW786750" s="2210"/>
    </row>
    <row r="786751" spans="101:101">
      <c r="CW786751" s="2195"/>
    </row>
    <row r="786775" spans="101:101">
      <c r="CW786775" s="2210"/>
    </row>
    <row r="786776" spans="101:101">
      <c r="CW786776" s="2195"/>
    </row>
    <row r="786800" spans="101:101">
      <c r="CW786800" s="2210"/>
    </row>
    <row r="786801" spans="101:101">
      <c r="CW786801" s="2195"/>
    </row>
    <row r="786825" spans="101:101">
      <c r="CW786825" s="2210"/>
    </row>
    <row r="786826" spans="101:101">
      <c r="CW786826" s="2195"/>
    </row>
    <row r="786850" spans="101:101">
      <c r="CW786850" s="2210"/>
    </row>
    <row r="786851" spans="101:101">
      <c r="CW786851" s="2195"/>
    </row>
    <row r="786875" spans="101:101">
      <c r="CW786875" s="2210"/>
    </row>
    <row r="786876" spans="101:101">
      <c r="CW786876" s="2195"/>
    </row>
    <row r="786900" spans="101:101">
      <c r="CW786900" s="2210"/>
    </row>
    <row r="786901" spans="101:101">
      <c r="CW786901" s="2195"/>
    </row>
    <row r="786925" spans="101:101">
      <c r="CW786925" s="2210"/>
    </row>
    <row r="786926" spans="101:101">
      <c r="CW786926" s="2195"/>
    </row>
    <row r="786950" spans="101:101">
      <c r="CW786950" s="2210"/>
    </row>
    <row r="786951" spans="101:101">
      <c r="CW786951" s="2195"/>
    </row>
    <row r="786975" spans="101:101">
      <c r="CW786975" s="2210"/>
    </row>
    <row r="786976" spans="101:101">
      <c r="CW786976" s="2195"/>
    </row>
    <row r="787000" spans="101:101">
      <c r="CW787000" s="2210"/>
    </row>
    <row r="787001" spans="101:101">
      <c r="CW787001" s="2195"/>
    </row>
    <row r="787025" spans="101:101">
      <c r="CW787025" s="2210"/>
    </row>
    <row r="787026" spans="101:101">
      <c r="CW787026" s="2195"/>
    </row>
    <row r="787050" spans="101:101">
      <c r="CW787050" s="2210"/>
    </row>
    <row r="787051" spans="101:101">
      <c r="CW787051" s="2195"/>
    </row>
    <row r="787075" spans="101:101">
      <c r="CW787075" s="2210"/>
    </row>
    <row r="787076" spans="101:101">
      <c r="CW787076" s="2195"/>
    </row>
    <row r="787100" spans="101:101">
      <c r="CW787100" s="2210"/>
    </row>
    <row r="787101" spans="101:101">
      <c r="CW787101" s="2195"/>
    </row>
    <row r="787125" spans="101:101">
      <c r="CW787125" s="2210"/>
    </row>
    <row r="787126" spans="101:101">
      <c r="CW787126" s="2195"/>
    </row>
    <row r="787150" spans="101:101">
      <c r="CW787150" s="2210"/>
    </row>
    <row r="787151" spans="101:101">
      <c r="CW787151" s="2195"/>
    </row>
    <row r="787175" spans="101:101">
      <c r="CW787175" s="2210"/>
    </row>
    <row r="787176" spans="101:101">
      <c r="CW787176" s="2195"/>
    </row>
    <row r="787200" spans="101:101">
      <c r="CW787200" s="2210"/>
    </row>
    <row r="787201" spans="101:101">
      <c r="CW787201" s="2195"/>
    </row>
    <row r="787225" spans="101:101">
      <c r="CW787225" s="2210"/>
    </row>
    <row r="787226" spans="101:101">
      <c r="CW787226" s="2195"/>
    </row>
    <row r="787250" spans="101:101">
      <c r="CW787250" s="2210"/>
    </row>
    <row r="787251" spans="101:101">
      <c r="CW787251" s="2195"/>
    </row>
    <row r="787275" spans="101:101">
      <c r="CW787275" s="2210"/>
    </row>
    <row r="787276" spans="101:101">
      <c r="CW787276" s="2195"/>
    </row>
    <row r="787300" spans="101:101">
      <c r="CW787300" s="2210"/>
    </row>
    <row r="787301" spans="101:101">
      <c r="CW787301" s="2195"/>
    </row>
    <row r="787325" spans="101:101">
      <c r="CW787325" s="2210"/>
    </row>
    <row r="787326" spans="101:101">
      <c r="CW787326" s="2195"/>
    </row>
    <row r="787350" spans="101:101">
      <c r="CW787350" s="2210"/>
    </row>
    <row r="787351" spans="101:101">
      <c r="CW787351" s="2195"/>
    </row>
    <row r="787375" spans="101:101">
      <c r="CW787375" s="2210"/>
    </row>
    <row r="787376" spans="101:101">
      <c r="CW787376" s="2195"/>
    </row>
    <row r="787400" spans="101:101">
      <c r="CW787400" s="2210"/>
    </row>
    <row r="787401" spans="101:101">
      <c r="CW787401" s="2195"/>
    </row>
    <row r="787425" spans="101:101">
      <c r="CW787425" s="2210"/>
    </row>
    <row r="787426" spans="101:101">
      <c r="CW787426" s="2195"/>
    </row>
    <row r="787450" spans="101:101">
      <c r="CW787450" s="2210"/>
    </row>
    <row r="787451" spans="101:101">
      <c r="CW787451" s="2195"/>
    </row>
    <row r="787475" spans="101:101">
      <c r="CW787475" s="2210"/>
    </row>
    <row r="787476" spans="101:101">
      <c r="CW787476" s="2195"/>
    </row>
    <row r="787500" spans="101:101">
      <c r="CW787500" s="2210"/>
    </row>
    <row r="787501" spans="101:101">
      <c r="CW787501" s="2195"/>
    </row>
    <row r="787525" spans="101:101">
      <c r="CW787525" s="2210"/>
    </row>
    <row r="787526" spans="101:101">
      <c r="CW787526" s="2195"/>
    </row>
    <row r="787550" spans="101:101">
      <c r="CW787550" s="2210"/>
    </row>
    <row r="787551" spans="101:101">
      <c r="CW787551" s="2195"/>
    </row>
    <row r="787575" spans="101:101">
      <c r="CW787575" s="2210"/>
    </row>
    <row r="787576" spans="101:101">
      <c r="CW787576" s="2195"/>
    </row>
    <row r="787600" spans="101:101">
      <c r="CW787600" s="2210"/>
    </row>
    <row r="787601" spans="101:101">
      <c r="CW787601" s="2195"/>
    </row>
    <row r="787625" spans="101:101">
      <c r="CW787625" s="2210"/>
    </row>
    <row r="787626" spans="101:101">
      <c r="CW787626" s="2195"/>
    </row>
    <row r="787650" spans="101:101">
      <c r="CW787650" s="2210"/>
    </row>
    <row r="787651" spans="101:101">
      <c r="CW787651" s="2195"/>
    </row>
    <row r="787675" spans="101:101">
      <c r="CW787675" s="2210"/>
    </row>
    <row r="787676" spans="101:101">
      <c r="CW787676" s="2195"/>
    </row>
    <row r="787700" spans="101:101">
      <c r="CW787700" s="2210"/>
    </row>
    <row r="787701" spans="101:101">
      <c r="CW787701" s="2195"/>
    </row>
    <row r="787725" spans="101:101">
      <c r="CW787725" s="2210"/>
    </row>
    <row r="787726" spans="101:101">
      <c r="CW787726" s="2195"/>
    </row>
    <row r="787750" spans="101:101">
      <c r="CW787750" s="2210"/>
    </row>
    <row r="787751" spans="101:101">
      <c r="CW787751" s="2195"/>
    </row>
    <row r="787775" spans="101:101">
      <c r="CW787775" s="2210"/>
    </row>
    <row r="787776" spans="101:101">
      <c r="CW787776" s="2195"/>
    </row>
    <row r="787800" spans="101:101">
      <c r="CW787800" s="2210"/>
    </row>
    <row r="787801" spans="101:101">
      <c r="CW787801" s="2195"/>
    </row>
    <row r="787825" spans="101:101">
      <c r="CW787825" s="2210"/>
    </row>
    <row r="787826" spans="101:101">
      <c r="CW787826" s="2195"/>
    </row>
    <row r="787850" spans="101:101">
      <c r="CW787850" s="2210"/>
    </row>
    <row r="787851" spans="101:101">
      <c r="CW787851" s="2195"/>
    </row>
    <row r="787875" spans="101:101">
      <c r="CW787875" s="2210"/>
    </row>
    <row r="787876" spans="101:101">
      <c r="CW787876" s="2195"/>
    </row>
    <row r="787900" spans="101:101">
      <c r="CW787900" s="2210"/>
    </row>
    <row r="787901" spans="101:101">
      <c r="CW787901" s="2195"/>
    </row>
    <row r="787925" spans="101:101">
      <c r="CW787925" s="2210"/>
    </row>
    <row r="787926" spans="101:101">
      <c r="CW787926" s="2195"/>
    </row>
    <row r="787950" spans="101:101">
      <c r="CW787950" s="2210"/>
    </row>
    <row r="787951" spans="101:101">
      <c r="CW787951" s="2195"/>
    </row>
    <row r="787975" spans="101:101">
      <c r="CW787975" s="2210"/>
    </row>
    <row r="787976" spans="101:101">
      <c r="CW787976" s="2195"/>
    </row>
    <row r="788000" spans="101:101">
      <c r="CW788000" s="2210"/>
    </row>
    <row r="788001" spans="101:101">
      <c r="CW788001" s="2195"/>
    </row>
    <row r="788025" spans="101:101">
      <c r="CW788025" s="2210"/>
    </row>
    <row r="788026" spans="101:101">
      <c r="CW788026" s="2195"/>
    </row>
    <row r="788050" spans="101:101">
      <c r="CW788050" s="2210"/>
    </row>
    <row r="788051" spans="101:101">
      <c r="CW788051" s="2195"/>
    </row>
    <row r="788075" spans="101:101">
      <c r="CW788075" s="2210"/>
    </row>
    <row r="788076" spans="101:101">
      <c r="CW788076" s="2195"/>
    </row>
    <row r="788100" spans="101:101">
      <c r="CW788100" s="2210"/>
    </row>
    <row r="788101" spans="101:101">
      <c r="CW788101" s="2195"/>
    </row>
    <row r="788125" spans="101:101">
      <c r="CW788125" s="2210"/>
    </row>
    <row r="788126" spans="101:101">
      <c r="CW788126" s="2195"/>
    </row>
    <row r="788150" spans="101:101">
      <c r="CW788150" s="2210"/>
    </row>
    <row r="788151" spans="101:101">
      <c r="CW788151" s="2195"/>
    </row>
    <row r="788175" spans="101:101">
      <c r="CW788175" s="2210"/>
    </row>
    <row r="788176" spans="101:101">
      <c r="CW788176" s="2195"/>
    </row>
    <row r="788200" spans="101:101">
      <c r="CW788200" s="2210"/>
    </row>
    <row r="788201" spans="101:101">
      <c r="CW788201" s="2195"/>
    </row>
    <row r="788225" spans="101:101">
      <c r="CW788225" s="2210"/>
    </row>
    <row r="788226" spans="101:101">
      <c r="CW788226" s="2195"/>
    </row>
    <row r="788250" spans="101:101">
      <c r="CW788250" s="2210"/>
    </row>
    <row r="788251" spans="101:101">
      <c r="CW788251" s="2195"/>
    </row>
    <row r="788275" spans="101:101">
      <c r="CW788275" s="2210"/>
    </row>
    <row r="788276" spans="101:101">
      <c r="CW788276" s="2195"/>
    </row>
    <row r="788300" spans="101:101">
      <c r="CW788300" s="2210"/>
    </row>
    <row r="788301" spans="101:101">
      <c r="CW788301" s="2195"/>
    </row>
    <row r="788325" spans="101:101">
      <c r="CW788325" s="2210"/>
    </row>
    <row r="788326" spans="101:101">
      <c r="CW788326" s="2195"/>
    </row>
    <row r="788350" spans="101:101">
      <c r="CW788350" s="2210"/>
    </row>
    <row r="788351" spans="101:101">
      <c r="CW788351" s="2195"/>
    </row>
    <row r="788375" spans="101:101">
      <c r="CW788375" s="2210"/>
    </row>
    <row r="788376" spans="101:101">
      <c r="CW788376" s="2195"/>
    </row>
    <row r="788400" spans="101:101">
      <c r="CW788400" s="2210"/>
    </row>
    <row r="788401" spans="101:101">
      <c r="CW788401" s="2195"/>
    </row>
    <row r="788425" spans="101:101">
      <c r="CW788425" s="2210"/>
    </row>
    <row r="788426" spans="101:101">
      <c r="CW788426" s="2195"/>
    </row>
    <row r="788450" spans="101:101">
      <c r="CW788450" s="2210"/>
    </row>
    <row r="788451" spans="101:101">
      <c r="CW788451" s="2195"/>
    </row>
    <row r="788475" spans="101:101">
      <c r="CW788475" s="2210"/>
    </row>
    <row r="788476" spans="101:101">
      <c r="CW788476" s="2195"/>
    </row>
    <row r="788500" spans="101:101">
      <c r="CW788500" s="2210"/>
    </row>
    <row r="788501" spans="101:101">
      <c r="CW788501" s="2195"/>
    </row>
    <row r="788525" spans="101:101">
      <c r="CW788525" s="2210"/>
    </row>
    <row r="788526" spans="101:101">
      <c r="CW788526" s="2195"/>
    </row>
    <row r="788550" spans="101:101">
      <c r="CW788550" s="2210"/>
    </row>
    <row r="788551" spans="101:101">
      <c r="CW788551" s="2195"/>
    </row>
    <row r="788575" spans="101:101">
      <c r="CW788575" s="2210"/>
    </row>
    <row r="788576" spans="101:101">
      <c r="CW788576" s="2195"/>
    </row>
    <row r="788600" spans="101:101">
      <c r="CW788600" s="2210"/>
    </row>
    <row r="788601" spans="101:101">
      <c r="CW788601" s="2195"/>
    </row>
    <row r="788625" spans="101:101">
      <c r="CW788625" s="2210"/>
    </row>
    <row r="788626" spans="101:101">
      <c r="CW788626" s="2195"/>
    </row>
    <row r="788650" spans="101:101">
      <c r="CW788650" s="2210"/>
    </row>
    <row r="788651" spans="101:101">
      <c r="CW788651" s="2195"/>
    </row>
    <row r="788675" spans="101:101">
      <c r="CW788675" s="2210"/>
    </row>
    <row r="788676" spans="101:101">
      <c r="CW788676" s="2195"/>
    </row>
    <row r="788700" spans="101:101">
      <c r="CW788700" s="2210"/>
    </row>
    <row r="788701" spans="101:101">
      <c r="CW788701" s="2195"/>
    </row>
    <row r="788725" spans="101:101">
      <c r="CW788725" s="2210"/>
    </row>
    <row r="788726" spans="101:101">
      <c r="CW788726" s="2195"/>
    </row>
    <row r="788750" spans="101:101">
      <c r="CW788750" s="2210"/>
    </row>
    <row r="788751" spans="101:101">
      <c r="CW788751" s="2195"/>
    </row>
    <row r="788775" spans="101:101">
      <c r="CW788775" s="2210"/>
    </row>
    <row r="788776" spans="101:101">
      <c r="CW788776" s="2195"/>
    </row>
    <row r="788800" spans="101:101">
      <c r="CW788800" s="2210"/>
    </row>
    <row r="788801" spans="101:101">
      <c r="CW788801" s="2195"/>
    </row>
    <row r="788825" spans="101:101">
      <c r="CW788825" s="2210"/>
    </row>
    <row r="788826" spans="101:101">
      <c r="CW788826" s="2195"/>
    </row>
    <row r="788850" spans="101:101">
      <c r="CW788850" s="2210"/>
    </row>
    <row r="788851" spans="101:101">
      <c r="CW788851" s="2195"/>
    </row>
    <row r="788875" spans="101:101">
      <c r="CW788875" s="2210"/>
    </row>
    <row r="788876" spans="101:101">
      <c r="CW788876" s="2195"/>
    </row>
    <row r="788900" spans="101:101">
      <c r="CW788900" s="2210"/>
    </row>
    <row r="788901" spans="101:101">
      <c r="CW788901" s="2195"/>
    </row>
    <row r="788925" spans="101:101">
      <c r="CW788925" s="2210"/>
    </row>
    <row r="788926" spans="101:101">
      <c r="CW788926" s="2195"/>
    </row>
    <row r="788950" spans="101:101">
      <c r="CW788950" s="2210"/>
    </row>
    <row r="788951" spans="101:101">
      <c r="CW788951" s="2195"/>
    </row>
    <row r="788975" spans="101:101">
      <c r="CW788975" s="2210"/>
    </row>
    <row r="788976" spans="101:101">
      <c r="CW788976" s="2195"/>
    </row>
    <row r="789000" spans="101:101">
      <c r="CW789000" s="2210"/>
    </row>
    <row r="789001" spans="101:101">
      <c r="CW789001" s="2195"/>
    </row>
    <row r="789025" spans="101:101">
      <c r="CW789025" s="2210"/>
    </row>
    <row r="789026" spans="101:101">
      <c r="CW789026" s="2195"/>
    </row>
    <row r="789050" spans="101:101">
      <c r="CW789050" s="2210"/>
    </row>
    <row r="789051" spans="101:101">
      <c r="CW789051" s="2195"/>
    </row>
    <row r="789075" spans="101:101">
      <c r="CW789075" s="2210"/>
    </row>
    <row r="789076" spans="101:101">
      <c r="CW789076" s="2195"/>
    </row>
    <row r="789100" spans="101:101">
      <c r="CW789100" s="2210"/>
    </row>
    <row r="789101" spans="101:101">
      <c r="CW789101" s="2195"/>
    </row>
    <row r="789125" spans="101:101">
      <c r="CW789125" s="2210"/>
    </row>
    <row r="789126" spans="101:101">
      <c r="CW789126" s="2195"/>
    </row>
    <row r="789150" spans="101:101">
      <c r="CW789150" s="2210"/>
    </row>
    <row r="789151" spans="101:101">
      <c r="CW789151" s="2195"/>
    </row>
    <row r="789175" spans="101:101">
      <c r="CW789175" s="2210"/>
    </row>
    <row r="789176" spans="101:101">
      <c r="CW789176" s="2195"/>
    </row>
    <row r="789200" spans="101:101">
      <c r="CW789200" s="2210"/>
    </row>
    <row r="789201" spans="101:101">
      <c r="CW789201" s="2195"/>
    </row>
    <row r="789225" spans="101:101">
      <c r="CW789225" s="2210"/>
    </row>
    <row r="789226" spans="101:101">
      <c r="CW789226" s="2195"/>
    </row>
    <row r="789250" spans="101:101">
      <c r="CW789250" s="2210"/>
    </row>
    <row r="789251" spans="101:101">
      <c r="CW789251" s="2195"/>
    </row>
    <row r="789275" spans="101:101">
      <c r="CW789275" s="2210"/>
    </row>
    <row r="789276" spans="101:101">
      <c r="CW789276" s="2195"/>
    </row>
    <row r="789300" spans="101:101">
      <c r="CW789300" s="2210"/>
    </row>
    <row r="789301" spans="101:101">
      <c r="CW789301" s="2195"/>
    </row>
    <row r="789325" spans="101:101">
      <c r="CW789325" s="2210"/>
    </row>
    <row r="789326" spans="101:101">
      <c r="CW789326" s="2195"/>
    </row>
    <row r="789350" spans="101:101">
      <c r="CW789350" s="2210"/>
    </row>
    <row r="789351" spans="101:101">
      <c r="CW789351" s="2195"/>
    </row>
    <row r="789375" spans="101:101">
      <c r="CW789375" s="2210"/>
    </row>
    <row r="789376" spans="101:101">
      <c r="CW789376" s="2195"/>
    </row>
    <row r="789400" spans="101:101">
      <c r="CW789400" s="2210"/>
    </row>
    <row r="789401" spans="101:101">
      <c r="CW789401" s="2195"/>
    </row>
    <row r="789425" spans="101:101">
      <c r="CW789425" s="2210"/>
    </row>
    <row r="789426" spans="101:101">
      <c r="CW789426" s="2195"/>
    </row>
    <row r="789450" spans="101:101">
      <c r="CW789450" s="2210"/>
    </row>
    <row r="789451" spans="101:101">
      <c r="CW789451" s="2195"/>
    </row>
    <row r="789475" spans="101:101">
      <c r="CW789475" s="2210"/>
    </row>
    <row r="789476" spans="101:101">
      <c r="CW789476" s="2195"/>
    </row>
    <row r="789500" spans="101:101">
      <c r="CW789500" s="2210"/>
    </row>
    <row r="789501" spans="101:101">
      <c r="CW789501" s="2195"/>
    </row>
    <row r="789525" spans="101:101">
      <c r="CW789525" s="2210"/>
    </row>
    <row r="789526" spans="101:101">
      <c r="CW789526" s="2195"/>
    </row>
    <row r="789550" spans="101:101">
      <c r="CW789550" s="2210"/>
    </row>
    <row r="789551" spans="101:101">
      <c r="CW789551" s="2195"/>
    </row>
    <row r="789575" spans="101:101">
      <c r="CW789575" s="2210"/>
    </row>
    <row r="789576" spans="101:101">
      <c r="CW789576" s="2195"/>
    </row>
    <row r="789600" spans="101:101">
      <c r="CW789600" s="2210"/>
    </row>
    <row r="789601" spans="101:101">
      <c r="CW789601" s="2195"/>
    </row>
    <row r="789625" spans="101:101">
      <c r="CW789625" s="2210"/>
    </row>
    <row r="789626" spans="101:101">
      <c r="CW789626" s="2195"/>
    </row>
    <row r="789650" spans="101:101">
      <c r="CW789650" s="2210"/>
    </row>
    <row r="789651" spans="101:101">
      <c r="CW789651" s="2195"/>
    </row>
    <row r="789675" spans="101:101">
      <c r="CW789675" s="2210"/>
    </row>
    <row r="789676" spans="101:101">
      <c r="CW789676" s="2195"/>
    </row>
    <row r="789700" spans="101:101">
      <c r="CW789700" s="2210"/>
    </row>
    <row r="789701" spans="101:101">
      <c r="CW789701" s="2195"/>
    </row>
    <row r="789725" spans="101:101">
      <c r="CW789725" s="2210"/>
    </row>
    <row r="789726" spans="101:101">
      <c r="CW789726" s="2195"/>
    </row>
    <row r="789750" spans="101:101">
      <c r="CW789750" s="2210"/>
    </row>
    <row r="789751" spans="101:101">
      <c r="CW789751" s="2195"/>
    </row>
    <row r="789775" spans="101:101">
      <c r="CW789775" s="2210"/>
    </row>
    <row r="789776" spans="101:101">
      <c r="CW789776" s="2195"/>
    </row>
    <row r="789800" spans="101:101">
      <c r="CW789800" s="2210"/>
    </row>
    <row r="789801" spans="101:101">
      <c r="CW789801" s="2195"/>
    </row>
    <row r="789825" spans="101:101">
      <c r="CW789825" s="2210"/>
    </row>
    <row r="789826" spans="101:101">
      <c r="CW789826" s="2195"/>
    </row>
    <row r="789850" spans="101:101">
      <c r="CW789850" s="2210"/>
    </row>
    <row r="789851" spans="101:101">
      <c r="CW789851" s="2195"/>
    </row>
    <row r="789875" spans="101:101">
      <c r="CW789875" s="2210"/>
    </row>
    <row r="789876" spans="101:101">
      <c r="CW789876" s="2195"/>
    </row>
    <row r="789900" spans="101:101">
      <c r="CW789900" s="2210"/>
    </row>
    <row r="789901" spans="101:101">
      <c r="CW789901" s="2195"/>
    </row>
    <row r="789925" spans="101:101">
      <c r="CW789925" s="2210"/>
    </row>
    <row r="789926" spans="101:101">
      <c r="CW789926" s="2195"/>
    </row>
    <row r="789950" spans="101:101">
      <c r="CW789950" s="2210"/>
    </row>
    <row r="789951" spans="101:101">
      <c r="CW789951" s="2195"/>
    </row>
    <row r="789975" spans="101:101">
      <c r="CW789975" s="2210"/>
    </row>
    <row r="789976" spans="101:101">
      <c r="CW789976" s="2195"/>
    </row>
    <row r="790000" spans="101:101">
      <c r="CW790000" s="2210"/>
    </row>
    <row r="790001" spans="101:101">
      <c r="CW790001" s="2195"/>
    </row>
    <row r="790025" spans="101:101">
      <c r="CW790025" s="2210"/>
    </row>
    <row r="790026" spans="101:101">
      <c r="CW790026" s="2195"/>
    </row>
    <row r="790050" spans="101:101">
      <c r="CW790050" s="2210"/>
    </row>
    <row r="790051" spans="101:101">
      <c r="CW790051" s="2195"/>
    </row>
    <row r="790075" spans="101:101">
      <c r="CW790075" s="2210"/>
    </row>
    <row r="790076" spans="101:101">
      <c r="CW790076" s="2195"/>
    </row>
    <row r="790100" spans="101:101">
      <c r="CW790100" s="2210"/>
    </row>
    <row r="790101" spans="101:101">
      <c r="CW790101" s="2195"/>
    </row>
    <row r="790125" spans="101:101">
      <c r="CW790125" s="2210"/>
    </row>
    <row r="790126" spans="101:101">
      <c r="CW790126" s="2195"/>
    </row>
    <row r="790150" spans="101:101">
      <c r="CW790150" s="2210"/>
    </row>
    <row r="790151" spans="101:101">
      <c r="CW790151" s="2195"/>
    </row>
    <row r="790175" spans="101:101">
      <c r="CW790175" s="2210"/>
    </row>
    <row r="790176" spans="101:101">
      <c r="CW790176" s="2195"/>
    </row>
    <row r="790200" spans="101:101">
      <c r="CW790200" s="2210"/>
    </row>
    <row r="790201" spans="101:101">
      <c r="CW790201" s="2195"/>
    </row>
    <row r="790225" spans="101:101">
      <c r="CW790225" s="2210"/>
    </row>
    <row r="790226" spans="101:101">
      <c r="CW790226" s="2195"/>
    </row>
    <row r="790250" spans="101:101">
      <c r="CW790250" s="2210"/>
    </row>
    <row r="790251" spans="101:101">
      <c r="CW790251" s="2195"/>
    </row>
    <row r="790275" spans="101:101">
      <c r="CW790275" s="2210"/>
    </row>
    <row r="790276" spans="101:101">
      <c r="CW790276" s="2195"/>
    </row>
    <row r="790300" spans="101:101">
      <c r="CW790300" s="2210"/>
    </row>
    <row r="790301" spans="101:101">
      <c r="CW790301" s="2195"/>
    </row>
    <row r="790325" spans="101:101">
      <c r="CW790325" s="2210"/>
    </row>
    <row r="790326" spans="101:101">
      <c r="CW790326" s="2195"/>
    </row>
    <row r="790350" spans="101:101">
      <c r="CW790350" s="2210"/>
    </row>
    <row r="790351" spans="101:101">
      <c r="CW790351" s="2195"/>
    </row>
    <row r="790375" spans="101:101">
      <c r="CW790375" s="2210"/>
    </row>
    <row r="790376" spans="101:101">
      <c r="CW790376" s="2195"/>
    </row>
    <row r="790400" spans="101:101">
      <c r="CW790400" s="2210"/>
    </row>
    <row r="790401" spans="101:101">
      <c r="CW790401" s="2195"/>
    </row>
    <row r="790425" spans="101:101">
      <c r="CW790425" s="2210"/>
    </row>
    <row r="790426" spans="101:101">
      <c r="CW790426" s="2195"/>
    </row>
    <row r="790450" spans="101:101">
      <c r="CW790450" s="2210"/>
    </row>
    <row r="790451" spans="101:101">
      <c r="CW790451" s="2195"/>
    </row>
    <row r="790475" spans="101:101">
      <c r="CW790475" s="2210"/>
    </row>
    <row r="790476" spans="101:101">
      <c r="CW790476" s="2195"/>
    </row>
    <row r="790500" spans="101:101">
      <c r="CW790500" s="2210"/>
    </row>
    <row r="790501" spans="101:101">
      <c r="CW790501" s="2195"/>
    </row>
    <row r="790525" spans="101:101">
      <c r="CW790525" s="2210"/>
    </row>
    <row r="790526" spans="101:101">
      <c r="CW790526" s="2195"/>
    </row>
    <row r="790550" spans="101:101">
      <c r="CW790550" s="2210"/>
    </row>
    <row r="790551" spans="101:101">
      <c r="CW790551" s="2195"/>
    </row>
    <row r="790575" spans="101:101">
      <c r="CW790575" s="2210"/>
    </row>
    <row r="790576" spans="101:101">
      <c r="CW790576" s="2195"/>
    </row>
    <row r="790600" spans="101:101">
      <c r="CW790600" s="2210"/>
    </row>
    <row r="790601" spans="101:101">
      <c r="CW790601" s="2195"/>
    </row>
    <row r="790625" spans="101:101">
      <c r="CW790625" s="2210"/>
    </row>
    <row r="790626" spans="101:101">
      <c r="CW790626" s="2195"/>
    </row>
    <row r="790650" spans="101:101">
      <c r="CW790650" s="2210"/>
    </row>
    <row r="790651" spans="101:101">
      <c r="CW790651" s="2195"/>
    </row>
    <row r="790675" spans="101:101">
      <c r="CW790675" s="2210"/>
    </row>
    <row r="790676" spans="101:101">
      <c r="CW790676" s="2195"/>
    </row>
    <row r="790700" spans="101:101">
      <c r="CW790700" s="2210"/>
    </row>
    <row r="790701" spans="101:101">
      <c r="CW790701" s="2195"/>
    </row>
    <row r="790725" spans="101:101">
      <c r="CW790725" s="2210"/>
    </row>
    <row r="790726" spans="101:101">
      <c r="CW790726" s="2195"/>
    </row>
    <row r="790750" spans="101:101">
      <c r="CW790750" s="2210"/>
    </row>
    <row r="790751" spans="101:101">
      <c r="CW790751" s="2195"/>
    </row>
    <row r="790775" spans="101:101">
      <c r="CW790775" s="2210"/>
    </row>
    <row r="790776" spans="101:101">
      <c r="CW790776" s="2195"/>
    </row>
    <row r="790800" spans="101:101">
      <c r="CW790800" s="2210"/>
    </row>
    <row r="790801" spans="101:101">
      <c r="CW790801" s="2195"/>
    </row>
    <row r="790825" spans="101:101">
      <c r="CW790825" s="2210"/>
    </row>
    <row r="790826" spans="101:101">
      <c r="CW790826" s="2195"/>
    </row>
    <row r="790850" spans="101:101">
      <c r="CW790850" s="2210"/>
    </row>
    <row r="790851" spans="101:101">
      <c r="CW790851" s="2195"/>
    </row>
    <row r="790875" spans="101:101">
      <c r="CW790875" s="2210"/>
    </row>
    <row r="790876" spans="101:101">
      <c r="CW790876" s="2195"/>
    </row>
    <row r="790900" spans="101:101">
      <c r="CW790900" s="2210"/>
    </row>
    <row r="790901" spans="101:101">
      <c r="CW790901" s="2195"/>
    </row>
    <row r="790925" spans="101:101">
      <c r="CW790925" s="2210"/>
    </row>
    <row r="790926" spans="101:101">
      <c r="CW790926" s="2195"/>
    </row>
    <row r="790950" spans="101:101">
      <c r="CW790950" s="2210"/>
    </row>
    <row r="790951" spans="101:101">
      <c r="CW790951" s="2195"/>
    </row>
    <row r="790975" spans="101:101">
      <c r="CW790975" s="2210"/>
    </row>
    <row r="790976" spans="101:101">
      <c r="CW790976" s="2195"/>
    </row>
    <row r="791000" spans="101:101">
      <c r="CW791000" s="2210"/>
    </row>
    <row r="791001" spans="101:101">
      <c r="CW791001" s="2195"/>
    </row>
    <row r="791025" spans="101:101">
      <c r="CW791025" s="2210"/>
    </row>
    <row r="791026" spans="101:101">
      <c r="CW791026" s="2195"/>
    </row>
    <row r="791050" spans="101:101">
      <c r="CW791050" s="2210"/>
    </row>
    <row r="791051" spans="101:101">
      <c r="CW791051" s="2195"/>
    </row>
    <row r="791075" spans="101:101">
      <c r="CW791075" s="2210"/>
    </row>
    <row r="791076" spans="101:101">
      <c r="CW791076" s="2195"/>
    </row>
    <row r="791100" spans="101:101">
      <c r="CW791100" s="2210"/>
    </row>
    <row r="791101" spans="101:101">
      <c r="CW791101" s="2195"/>
    </row>
    <row r="791125" spans="101:101">
      <c r="CW791125" s="2210"/>
    </row>
    <row r="791126" spans="101:101">
      <c r="CW791126" s="2195"/>
    </row>
    <row r="791150" spans="101:101">
      <c r="CW791150" s="2210"/>
    </row>
    <row r="791151" spans="101:101">
      <c r="CW791151" s="2195"/>
    </row>
    <row r="791175" spans="101:101">
      <c r="CW791175" s="2210"/>
    </row>
    <row r="791176" spans="101:101">
      <c r="CW791176" s="2195"/>
    </row>
    <row r="791200" spans="101:101">
      <c r="CW791200" s="2210"/>
    </row>
    <row r="791201" spans="101:101">
      <c r="CW791201" s="2195"/>
    </row>
    <row r="791225" spans="101:101">
      <c r="CW791225" s="2210"/>
    </row>
    <row r="791226" spans="101:101">
      <c r="CW791226" s="2195"/>
    </row>
    <row r="791250" spans="101:101">
      <c r="CW791250" s="2210"/>
    </row>
    <row r="791251" spans="101:101">
      <c r="CW791251" s="2195"/>
    </row>
    <row r="791275" spans="101:101">
      <c r="CW791275" s="2210"/>
    </row>
    <row r="791276" spans="101:101">
      <c r="CW791276" s="2195"/>
    </row>
    <row r="791300" spans="101:101">
      <c r="CW791300" s="2210"/>
    </row>
    <row r="791301" spans="101:101">
      <c r="CW791301" s="2195"/>
    </row>
    <row r="791325" spans="101:101">
      <c r="CW791325" s="2210"/>
    </row>
    <row r="791326" spans="101:101">
      <c r="CW791326" s="2195"/>
    </row>
    <row r="791350" spans="101:101">
      <c r="CW791350" s="2210"/>
    </row>
    <row r="791351" spans="101:101">
      <c r="CW791351" s="2195"/>
    </row>
    <row r="791375" spans="101:101">
      <c r="CW791375" s="2210"/>
    </row>
    <row r="791376" spans="101:101">
      <c r="CW791376" s="2195"/>
    </row>
    <row r="791400" spans="101:101">
      <c r="CW791400" s="2210"/>
    </row>
    <row r="791401" spans="101:101">
      <c r="CW791401" s="2195"/>
    </row>
    <row r="791425" spans="101:101">
      <c r="CW791425" s="2210"/>
    </row>
    <row r="791426" spans="101:101">
      <c r="CW791426" s="2195"/>
    </row>
    <row r="791450" spans="101:101">
      <c r="CW791450" s="2210"/>
    </row>
    <row r="791451" spans="101:101">
      <c r="CW791451" s="2195"/>
    </row>
    <row r="791475" spans="101:101">
      <c r="CW791475" s="2210"/>
    </row>
    <row r="791476" spans="101:101">
      <c r="CW791476" s="2195"/>
    </row>
    <row r="791500" spans="101:101">
      <c r="CW791500" s="2210"/>
    </row>
    <row r="791501" spans="101:101">
      <c r="CW791501" s="2195"/>
    </row>
    <row r="791525" spans="101:101">
      <c r="CW791525" s="2210"/>
    </row>
    <row r="791526" spans="101:101">
      <c r="CW791526" s="2195"/>
    </row>
    <row r="791550" spans="101:101">
      <c r="CW791550" s="2210"/>
    </row>
    <row r="791551" spans="101:101">
      <c r="CW791551" s="2195"/>
    </row>
    <row r="791575" spans="101:101">
      <c r="CW791575" s="2210"/>
    </row>
    <row r="791576" spans="101:101">
      <c r="CW791576" s="2195"/>
    </row>
    <row r="791600" spans="101:101">
      <c r="CW791600" s="2210"/>
    </row>
    <row r="791601" spans="101:101">
      <c r="CW791601" s="2195"/>
    </row>
    <row r="791625" spans="101:101">
      <c r="CW791625" s="2210"/>
    </row>
    <row r="791626" spans="101:101">
      <c r="CW791626" s="2195"/>
    </row>
    <row r="791650" spans="101:101">
      <c r="CW791650" s="2210"/>
    </row>
    <row r="791651" spans="101:101">
      <c r="CW791651" s="2195"/>
    </row>
    <row r="791675" spans="101:101">
      <c r="CW791675" s="2210"/>
    </row>
    <row r="791676" spans="101:101">
      <c r="CW791676" s="2195"/>
    </row>
    <row r="791700" spans="101:101">
      <c r="CW791700" s="2210"/>
    </row>
    <row r="791701" spans="101:101">
      <c r="CW791701" s="2195"/>
    </row>
    <row r="791725" spans="101:101">
      <c r="CW791725" s="2210"/>
    </row>
    <row r="791726" spans="101:101">
      <c r="CW791726" s="2195"/>
    </row>
    <row r="791750" spans="101:101">
      <c r="CW791750" s="2210"/>
    </row>
    <row r="791751" spans="101:101">
      <c r="CW791751" s="2195"/>
    </row>
    <row r="791775" spans="101:101">
      <c r="CW791775" s="2210"/>
    </row>
    <row r="791776" spans="101:101">
      <c r="CW791776" s="2195"/>
    </row>
    <row r="791800" spans="101:101">
      <c r="CW791800" s="2210"/>
    </row>
    <row r="791801" spans="101:101">
      <c r="CW791801" s="2195"/>
    </row>
    <row r="791825" spans="101:101">
      <c r="CW791825" s="2210"/>
    </row>
    <row r="791826" spans="101:101">
      <c r="CW791826" s="2195"/>
    </row>
    <row r="791850" spans="101:101">
      <c r="CW791850" s="2210"/>
    </row>
    <row r="791851" spans="101:101">
      <c r="CW791851" s="2195"/>
    </row>
    <row r="791875" spans="101:101">
      <c r="CW791875" s="2210"/>
    </row>
    <row r="791876" spans="101:101">
      <c r="CW791876" s="2195"/>
    </row>
    <row r="791900" spans="101:101">
      <c r="CW791900" s="2210"/>
    </row>
    <row r="791901" spans="101:101">
      <c r="CW791901" s="2195"/>
    </row>
    <row r="791925" spans="101:101">
      <c r="CW791925" s="2210"/>
    </row>
    <row r="791926" spans="101:101">
      <c r="CW791926" s="2195"/>
    </row>
    <row r="791950" spans="101:101">
      <c r="CW791950" s="2210"/>
    </row>
    <row r="791951" spans="101:101">
      <c r="CW791951" s="2195"/>
    </row>
    <row r="791975" spans="101:101">
      <c r="CW791975" s="2210"/>
    </row>
    <row r="791976" spans="101:101">
      <c r="CW791976" s="2195"/>
    </row>
    <row r="792000" spans="101:101">
      <c r="CW792000" s="2210"/>
    </row>
    <row r="792001" spans="101:101">
      <c r="CW792001" s="2195"/>
    </row>
    <row r="792025" spans="101:101">
      <c r="CW792025" s="2210"/>
    </row>
    <row r="792026" spans="101:101">
      <c r="CW792026" s="2195"/>
    </row>
    <row r="792050" spans="101:101">
      <c r="CW792050" s="2210"/>
    </row>
    <row r="792051" spans="101:101">
      <c r="CW792051" s="2195"/>
    </row>
    <row r="792075" spans="101:101">
      <c r="CW792075" s="2210"/>
    </row>
    <row r="792076" spans="101:101">
      <c r="CW792076" s="2195"/>
    </row>
    <row r="792100" spans="101:101">
      <c r="CW792100" s="2210"/>
    </row>
    <row r="792101" spans="101:101">
      <c r="CW792101" s="2195"/>
    </row>
    <row r="792125" spans="101:101">
      <c r="CW792125" s="2210"/>
    </row>
    <row r="792126" spans="101:101">
      <c r="CW792126" s="2195"/>
    </row>
    <row r="792150" spans="101:101">
      <c r="CW792150" s="2210"/>
    </row>
    <row r="792151" spans="101:101">
      <c r="CW792151" s="2195"/>
    </row>
    <row r="792175" spans="101:101">
      <c r="CW792175" s="2210"/>
    </row>
    <row r="792176" spans="101:101">
      <c r="CW792176" s="2195"/>
    </row>
    <row r="792200" spans="101:101">
      <c r="CW792200" s="2210"/>
    </row>
    <row r="792201" spans="101:101">
      <c r="CW792201" s="2195"/>
    </row>
    <row r="792225" spans="101:101">
      <c r="CW792225" s="2210"/>
    </row>
    <row r="792226" spans="101:101">
      <c r="CW792226" s="2195"/>
    </row>
    <row r="792250" spans="101:101">
      <c r="CW792250" s="2210"/>
    </row>
    <row r="792251" spans="101:101">
      <c r="CW792251" s="2195"/>
    </row>
    <row r="792275" spans="101:101">
      <c r="CW792275" s="2210"/>
    </row>
    <row r="792276" spans="101:101">
      <c r="CW792276" s="2195"/>
    </row>
    <row r="792300" spans="101:101">
      <c r="CW792300" s="2210"/>
    </row>
    <row r="792301" spans="101:101">
      <c r="CW792301" s="2195"/>
    </row>
    <row r="792325" spans="101:101">
      <c r="CW792325" s="2210"/>
    </row>
    <row r="792326" spans="101:101">
      <c r="CW792326" s="2195"/>
    </row>
    <row r="792350" spans="101:101">
      <c r="CW792350" s="2210"/>
    </row>
    <row r="792351" spans="101:101">
      <c r="CW792351" s="2195"/>
    </row>
    <row r="792375" spans="101:101">
      <c r="CW792375" s="2210"/>
    </row>
    <row r="792376" spans="101:101">
      <c r="CW792376" s="2195"/>
    </row>
    <row r="792400" spans="101:101">
      <c r="CW792400" s="2210"/>
    </row>
    <row r="792401" spans="101:101">
      <c r="CW792401" s="2195"/>
    </row>
    <row r="792425" spans="101:101">
      <c r="CW792425" s="2210"/>
    </row>
    <row r="792426" spans="101:101">
      <c r="CW792426" s="2195"/>
    </row>
    <row r="792450" spans="101:101">
      <c r="CW792450" s="2210"/>
    </row>
    <row r="792451" spans="101:101">
      <c r="CW792451" s="2195"/>
    </row>
    <row r="792475" spans="101:101">
      <c r="CW792475" s="2210"/>
    </row>
    <row r="792476" spans="101:101">
      <c r="CW792476" s="2195"/>
    </row>
    <row r="792500" spans="101:101">
      <c r="CW792500" s="2210"/>
    </row>
    <row r="792501" spans="101:101">
      <c r="CW792501" s="2195"/>
    </row>
    <row r="792525" spans="101:101">
      <c r="CW792525" s="2210"/>
    </row>
    <row r="792526" spans="101:101">
      <c r="CW792526" s="2195"/>
    </row>
    <row r="792550" spans="101:101">
      <c r="CW792550" s="2210"/>
    </row>
    <row r="792551" spans="101:101">
      <c r="CW792551" s="2195"/>
    </row>
    <row r="792575" spans="101:101">
      <c r="CW792575" s="2210"/>
    </row>
    <row r="792576" spans="101:101">
      <c r="CW792576" s="2195"/>
    </row>
    <row r="792600" spans="101:101">
      <c r="CW792600" s="2210"/>
    </row>
    <row r="792601" spans="101:101">
      <c r="CW792601" s="2195"/>
    </row>
    <row r="792625" spans="101:101">
      <c r="CW792625" s="2210"/>
    </row>
    <row r="792626" spans="101:101">
      <c r="CW792626" s="2195"/>
    </row>
    <row r="792650" spans="101:101">
      <c r="CW792650" s="2210"/>
    </row>
    <row r="792651" spans="101:101">
      <c r="CW792651" s="2195"/>
    </row>
    <row r="792675" spans="101:101">
      <c r="CW792675" s="2210"/>
    </row>
    <row r="792676" spans="101:101">
      <c r="CW792676" s="2195"/>
    </row>
    <row r="792700" spans="101:101">
      <c r="CW792700" s="2210"/>
    </row>
    <row r="792701" spans="101:101">
      <c r="CW792701" s="2195"/>
    </row>
    <row r="792725" spans="101:101">
      <c r="CW792725" s="2210"/>
    </row>
    <row r="792726" spans="101:101">
      <c r="CW792726" s="2195"/>
    </row>
    <row r="792750" spans="101:101">
      <c r="CW792750" s="2210"/>
    </row>
    <row r="792751" spans="101:101">
      <c r="CW792751" s="2195"/>
    </row>
    <row r="792775" spans="101:101">
      <c r="CW792775" s="2210"/>
    </row>
    <row r="792776" spans="101:101">
      <c r="CW792776" s="2195"/>
    </row>
    <row r="792800" spans="101:101">
      <c r="CW792800" s="2210"/>
    </row>
    <row r="792801" spans="101:101">
      <c r="CW792801" s="2195"/>
    </row>
    <row r="792825" spans="101:101">
      <c r="CW792825" s="2210"/>
    </row>
    <row r="792826" spans="101:101">
      <c r="CW792826" s="2195"/>
    </row>
    <row r="792850" spans="101:101">
      <c r="CW792850" s="2210"/>
    </row>
    <row r="792851" spans="101:101">
      <c r="CW792851" s="2195"/>
    </row>
    <row r="792875" spans="101:101">
      <c r="CW792875" s="2210"/>
    </row>
    <row r="792876" spans="101:101">
      <c r="CW792876" s="2195"/>
    </row>
    <row r="792900" spans="101:101">
      <c r="CW792900" s="2210"/>
    </row>
    <row r="792901" spans="101:101">
      <c r="CW792901" s="2195"/>
    </row>
    <row r="792925" spans="101:101">
      <c r="CW792925" s="2210"/>
    </row>
    <row r="792926" spans="101:101">
      <c r="CW792926" s="2195"/>
    </row>
    <row r="792950" spans="101:101">
      <c r="CW792950" s="2210"/>
    </row>
    <row r="792951" spans="101:101">
      <c r="CW792951" s="2195"/>
    </row>
    <row r="792975" spans="101:101">
      <c r="CW792975" s="2210"/>
    </row>
    <row r="792976" spans="101:101">
      <c r="CW792976" s="2195"/>
    </row>
    <row r="793000" spans="101:101">
      <c r="CW793000" s="2210"/>
    </row>
    <row r="793001" spans="101:101">
      <c r="CW793001" s="2195"/>
    </row>
    <row r="793025" spans="101:101">
      <c r="CW793025" s="2210"/>
    </row>
    <row r="793026" spans="101:101">
      <c r="CW793026" s="2195"/>
    </row>
    <row r="793050" spans="101:101">
      <c r="CW793050" s="2210"/>
    </row>
    <row r="793051" spans="101:101">
      <c r="CW793051" s="2195"/>
    </row>
    <row r="793075" spans="101:101">
      <c r="CW793075" s="2210"/>
    </row>
    <row r="793076" spans="101:101">
      <c r="CW793076" s="2195"/>
    </row>
    <row r="793100" spans="101:101">
      <c r="CW793100" s="2210"/>
    </row>
    <row r="793101" spans="101:101">
      <c r="CW793101" s="2195"/>
    </row>
    <row r="793125" spans="101:101">
      <c r="CW793125" s="2210"/>
    </row>
    <row r="793126" spans="101:101">
      <c r="CW793126" s="2195"/>
    </row>
    <row r="793150" spans="101:101">
      <c r="CW793150" s="2210"/>
    </row>
    <row r="793151" spans="101:101">
      <c r="CW793151" s="2195"/>
    </row>
    <row r="793175" spans="101:101">
      <c r="CW793175" s="2210"/>
    </row>
    <row r="793176" spans="101:101">
      <c r="CW793176" s="2195"/>
    </row>
    <row r="793200" spans="101:101">
      <c r="CW793200" s="2210"/>
    </row>
    <row r="793201" spans="101:101">
      <c r="CW793201" s="2195"/>
    </row>
    <row r="793225" spans="101:101">
      <c r="CW793225" s="2210"/>
    </row>
    <row r="793226" spans="101:101">
      <c r="CW793226" s="2195"/>
    </row>
    <row r="793250" spans="101:101">
      <c r="CW793250" s="2210"/>
    </row>
    <row r="793251" spans="101:101">
      <c r="CW793251" s="2195"/>
    </row>
    <row r="793275" spans="101:101">
      <c r="CW793275" s="2210"/>
    </row>
    <row r="793276" spans="101:101">
      <c r="CW793276" s="2195"/>
    </row>
    <row r="793300" spans="101:101">
      <c r="CW793300" s="2210"/>
    </row>
    <row r="793301" spans="101:101">
      <c r="CW793301" s="2195"/>
    </row>
    <row r="793325" spans="101:101">
      <c r="CW793325" s="2210"/>
    </row>
    <row r="793326" spans="101:101">
      <c r="CW793326" s="2195"/>
    </row>
    <row r="793350" spans="101:101">
      <c r="CW793350" s="2210"/>
    </row>
    <row r="793351" spans="101:101">
      <c r="CW793351" s="2195"/>
    </row>
    <row r="793375" spans="101:101">
      <c r="CW793375" s="2210"/>
    </row>
    <row r="793376" spans="101:101">
      <c r="CW793376" s="2195"/>
    </row>
    <row r="793400" spans="101:101">
      <c r="CW793400" s="2210"/>
    </row>
    <row r="793401" spans="101:101">
      <c r="CW793401" s="2195"/>
    </row>
    <row r="793425" spans="101:101">
      <c r="CW793425" s="2210"/>
    </row>
    <row r="793426" spans="101:101">
      <c r="CW793426" s="2195"/>
    </row>
    <row r="793450" spans="101:101">
      <c r="CW793450" s="2210"/>
    </row>
    <row r="793451" spans="101:101">
      <c r="CW793451" s="2195"/>
    </row>
    <row r="793475" spans="101:101">
      <c r="CW793475" s="2210"/>
    </row>
    <row r="793476" spans="101:101">
      <c r="CW793476" s="2195"/>
    </row>
    <row r="793500" spans="101:101">
      <c r="CW793500" s="2210"/>
    </row>
    <row r="793501" spans="101:101">
      <c r="CW793501" s="2195"/>
    </row>
    <row r="793525" spans="101:101">
      <c r="CW793525" s="2210"/>
    </row>
    <row r="793526" spans="101:101">
      <c r="CW793526" s="2195"/>
    </row>
    <row r="793550" spans="101:101">
      <c r="CW793550" s="2210"/>
    </row>
    <row r="793551" spans="101:101">
      <c r="CW793551" s="2195"/>
    </row>
    <row r="793575" spans="101:101">
      <c r="CW793575" s="2210"/>
    </row>
    <row r="793576" spans="101:101">
      <c r="CW793576" s="2195"/>
    </row>
    <row r="793600" spans="101:101">
      <c r="CW793600" s="2210"/>
    </row>
    <row r="793601" spans="101:101">
      <c r="CW793601" s="2195"/>
    </row>
    <row r="793625" spans="101:101">
      <c r="CW793625" s="2210"/>
    </row>
    <row r="793626" spans="101:101">
      <c r="CW793626" s="2195"/>
    </row>
    <row r="793650" spans="101:101">
      <c r="CW793650" s="2210"/>
    </row>
    <row r="793651" spans="101:101">
      <c r="CW793651" s="2195"/>
    </row>
    <row r="793675" spans="101:101">
      <c r="CW793675" s="2210"/>
    </row>
    <row r="793676" spans="101:101">
      <c r="CW793676" s="2195"/>
    </row>
    <row r="793700" spans="101:101">
      <c r="CW793700" s="2210"/>
    </row>
    <row r="793701" spans="101:101">
      <c r="CW793701" s="2195"/>
    </row>
    <row r="793725" spans="101:101">
      <c r="CW793725" s="2210"/>
    </row>
    <row r="793726" spans="101:101">
      <c r="CW793726" s="2195"/>
    </row>
    <row r="793750" spans="101:101">
      <c r="CW793750" s="2210"/>
    </row>
    <row r="793751" spans="101:101">
      <c r="CW793751" s="2195"/>
    </row>
    <row r="793775" spans="101:101">
      <c r="CW793775" s="2210"/>
    </row>
    <row r="793776" spans="101:101">
      <c r="CW793776" s="2195"/>
    </row>
    <row r="793800" spans="101:101">
      <c r="CW793800" s="2210"/>
    </row>
    <row r="793801" spans="101:101">
      <c r="CW793801" s="2195"/>
    </row>
    <row r="793825" spans="101:101">
      <c r="CW793825" s="2210"/>
    </row>
    <row r="793826" spans="101:101">
      <c r="CW793826" s="2195"/>
    </row>
    <row r="793850" spans="101:101">
      <c r="CW793850" s="2210"/>
    </row>
    <row r="793851" spans="101:101">
      <c r="CW793851" s="2195"/>
    </row>
    <row r="793875" spans="101:101">
      <c r="CW793875" s="2210"/>
    </row>
    <row r="793876" spans="101:101">
      <c r="CW793876" s="2195"/>
    </row>
    <row r="793900" spans="101:101">
      <c r="CW793900" s="2210"/>
    </row>
    <row r="793901" spans="101:101">
      <c r="CW793901" s="2195"/>
    </row>
    <row r="793925" spans="101:101">
      <c r="CW793925" s="2210"/>
    </row>
    <row r="793926" spans="101:101">
      <c r="CW793926" s="2195"/>
    </row>
    <row r="793950" spans="101:101">
      <c r="CW793950" s="2210"/>
    </row>
    <row r="793951" spans="101:101">
      <c r="CW793951" s="2195"/>
    </row>
    <row r="793975" spans="101:101">
      <c r="CW793975" s="2210"/>
    </row>
    <row r="793976" spans="101:101">
      <c r="CW793976" s="2195"/>
    </row>
    <row r="794000" spans="101:101">
      <c r="CW794000" s="2210"/>
    </row>
    <row r="794001" spans="101:101">
      <c r="CW794001" s="2195"/>
    </row>
    <row r="794025" spans="101:101">
      <c r="CW794025" s="2210"/>
    </row>
    <row r="794026" spans="101:101">
      <c r="CW794026" s="2195"/>
    </row>
    <row r="794050" spans="101:101">
      <c r="CW794050" s="2210"/>
    </row>
    <row r="794051" spans="101:101">
      <c r="CW794051" s="2195"/>
    </row>
    <row r="794075" spans="101:101">
      <c r="CW794075" s="2210"/>
    </row>
    <row r="794076" spans="101:101">
      <c r="CW794076" s="2195"/>
    </row>
    <row r="794100" spans="101:101">
      <c r="CW794100" s="2210"/>
    </row>
    <row r="794101" spans="101:101">
      <c r="CW794101" s="2195"/>
    </row>
    <row r="794125" spans="101:101">
      <c r="CW794125" s="2210"/>
    </row>
    <row r="794126" spans="101:101">
      <c r="CW794126" s="2195"/>
    </row>
    <row r="794150" spans="101:101">
      <c r="CW794150" s="2210"/>
    </row>
    <row r="794151" spans="101:101">
      <c r="CW794151" s="2195"/>
    </row>
    <row r="794175" spans="101:101">
      <c r="CW794175" s="2210"/>
    </row>
    <row r="794176" spans="101:101">
      <c r="CW794176" s="2195"/>
    </row>
    <row r="794200" spans="101:101">
      <c r="CW794200" s="2210"/>
    </row>
    <row r="794201" spans="101:101">
      <c r="CW794201" s="2195"/>
    </row>
    <row r="794225" spans="101:101">
      <c r="CW794225" s="2210"/>
    </row>
    <row r="794226" spans="101:101">
      <c r="CW794226" s="2195"/>
    </row>
    <row r="794250" spans="101:101">
      <c r="CW794250" s="2210"/>
    </row>
    <row r="794251" spans="101:101">
      <c r="CW794251" s="2195"/>
    </row>
    <row r="794275" spans="101:101">
      <c r="CW794275" s="2210"/>
    </row>
    <row r="794276" spans="101:101">
      <c r="CW794276" s="2195"/>
    </row>
    <row r="794300" spans="101:101">
      <c r="CW794300" s="2210"/>
    </row>
    <row r="794301" spans="101:101">
      <c r="CW794301" s="2195"/>
    </row>
    <row r="794325" spans="101:101">
      <c r="CW794325" s="2210"/>
    </row>
    <row r="794326" spans="101:101">
      <c r="CW794326" s="2195"/>
    </row>
    <row r="794350" spans="101:101">
      <c r="CW794350" s="2210"/>
    </row>
    <row r="794351" spans="101:101">
      <c r="CW794351" s="2195"/>
    </row>
    <row r="794375" spans="101:101">
      <c r="CW794375" s="2210"/>
    </row>
    <row r="794376" spans="101:101">
      <c r="CW794376" s="2195"/>
    </row>
    <row r="794400" spans="101:101">
      <c r="CW794400" s="2210"/>
    </row>
    <row r="794401" spans="101:101">
      <c r="CW794401" s="2195"/>
    </row>
    <row r="794425" spans="101:101">
      <c r="CW794425" s="2210"/>
    </row>
    <row r="794426" spans="101:101">
      <c r="CW794426" s="2195"/>
    </row>
    <row r="794450" spans="101:101">
      <c r="CW794450" s="2210"/>
    </row>
    <row r="794451" spans="101:101">
      <c r="CW794451" s="2195"/>
    </row>
    <row r="794475" spans="101:101">
      <c r="CW794475" s="2210"/>
    </row>
    <row r="794476" spans="101:101">
      <c r="CW794476" s="2195"/>
    </row>
    <row r="794500" spans="101:101">
      <c r="CW794500" s="2210"/>
    </row>
    <row r="794501" spans="101:101">
      <c r="CW794501" s="2195"/>
    </row>
    <row r="794525" spans="101:101">
      <c r="CW794525" s="2210"/>
    </row>
    <row r="794526" spans="101:101">
      <c r="CW794526" s="2195"/>
    </row>
    <row r="794550" spans="101:101">
      <c r="CW794550" s="2210"/>
    </row>
    <row r="794551" spans="101:101">
      <c r="CW794551" s="2195"/>
    </row>
    <row r="794575" spans="101:101">
      <c r="CW794575" s="2210"/>
    </row>
    <row r="794576" spans="101:101">
      <c r="CW794576" s="2195"/>
    </row>
    <row r="794600" spans="101:101">
      <c r="CW794600" s="2210"/>
    </row>
    <row r="794601" spans="101:101">
      <c r="CW794601" s="2195"/>
    </row>
    <row r="794625" spans="101:101">
      <c r="CW794625" s="2210"/>
    </row>
    <row r="794626" spans="101:101">
      <c r="CW794626" s="2195"/>
    </row>
    <row r="794650" spans="101:101">
      <c r="CW794650" s="2210"/>
    </row>
    <row r="794651" spans="101:101">
      <c r="CW794651" s="2195"/>
    </row>
    <row r="794675" spans="101:101">
      <c r="CW794675" s="2210"/>
    </row>
    <row r="794676" spans="101:101">
      <c r="CW794676" s="2195"/>
    </row>
    <row r="794700" spans="101:101">
      <c r="CW794700" s="2210"/>
    </row>
    <row r="794701" spans="101:101">
      <c r="CW794701" s="2195"/>
    </row>
    <row r="794725" spans="101:101">
      <c r="CW794725" s="2210"/>
    </row>
    <row r="794726" spans="101:101">
      <c r="CW794726" s="2195"/>
    </row>
    <row r="794750" spans="101:101">
      <c r="CW794750" s="2210"/>
    </row>
    <row r="794751" spans="101:101">
      <c r="CW794751" s="2195"/>
    </row>
    <row r="794775" spans="101:101">
      <c r="CW794775" s="2210"/>
    </row>
    <row r="794776" spans="101:101">
      <c r="CW794776" s="2195"/>
    </row>
    <row r="794800" spans="101:101">
      <c r="CW794800" s="2210"/>
    </row>
    <row r="794801" spans="101:101">
      <c r="CW794801" s="2195"/>
    </row>
    <row r="794825" spans="101:101">
      <c r="CW794825" s="2210"/>
    </row>
    <row r="794826" spans="101:101">
      <c r="CW794826" s="2195"/>
    </row>
    <row r="794850" spans="101:101">
      <c r="CW794850" s="2210"/>
    </row>
    <row r="794851" spans="101:101">
      <c r="CW794851" s="2195"/>
    </row>
    <row r="794875" spans="101:101">
      <c r="CW794875" s="2210"/>
    </row>
    <row r="794876" spans="101:101">
      <c r="CW794876" s="2195"/>
    </row>
    <row r="794900" spans="101:101">
      <c r="CW794900" s="2210"/>
    </row>
    <row r="794901" spans="101:101">
      <c r="CW794901" s="2195"/>
    </row>
    <row r="794925" spans="101:101">
      <c r="CW794925" s="2210"/>
    </row>
    <row r="794926" spans="101:101">
      <c r="CW794926" s="2195"/>
    </row>
    <row r="794950" spans="101:101">
      <c r="CW794950" s="2210"/>
    </row>
    <row r="794951" spans="101:101">
      <c r="CW794951" s="2195"/>
    </row>
    <row r="794975" spans="101:101">
      <c r="CW794975" s="2210"/>
    </row>
    <row r="794976" spans="101:101">
      <c r="CW794976" s="2195"/>
    </row>
    <row r="795000" spans="101:101">
      <c r="CW795000" s="2210"/>
    </row>
    <row r="795001" spans="101:101">
      <c r="CW795001" s="2195"/>
    </row>
    <row r="795025" spans="101:101">
      <c r="CW795025" s="2210"/>
    </row>
    <row r="795026" spans="101:101">
      <c r="CW795026" s="2195"/>
    </row>
    <row r="795050" spans="101:101">
      <c r="CW795050" s="2210"/>
    </row>
    <row r="795051" spans="101:101">
      <c r="CW795051" s="2195"/>
    </row>
    <row r="795075" spans="101:101">
      <c r="CW795075" s="2210"/>
    </row>
    <row r="795076" spans="101:101">
      <c r="CW795076" s="2195"/>
    </row>
    <row r="795100" spans="101:101">
      <c r="CW795100" s="2210"/>
    </row>
    <row r="795101" spans="101:101">
      <c r="CW795101" s="2195"/>
    </row>
    <row r="795125" spans="101:101">
      <c r="CW795125" s="2210"/>
    </row>
    <row r="795126" spans="101:101">
      <c r="CW795126" s="2195"/>
    </row>
    <row r="795150" spans="101:101">
      <c r="CW795150" s="2210"/>
    </row>
    <row r="795151" spans="101:101">
      <c r="CW795151" s="2195"/>
    </row>
    <row r="795175" spans="101:101">
      <c r="CW795175" s="2210"/>
    </row>
    <row r="795176" spans="101:101">
      <c r="CW795176" s="2195"/>
    </row>
    <row r="795200" spans="101:101">
      <c r="CW795200" s="2210"/>
    </row>
    <row r="795201" spans="101:101">
      <c r="CW795201" s="2195"/>
    </row>
    <row r="795225" spans="101:101">
      <c r="CW795225" s="2210"/>
    </row>
    <row r="795226" spans="101:101">
      <c r="CW795226" s="2195"/>
    </row>
    <row r="795250" spans="101:101">
      <c r="CW795250" s="2210"/>
    </row>
    <row r="795251" spans="101:101">
      <c r="CW795251" s="2195"/>
    </row>
    <row r="795275" spans="101:101">
      <c r="CW795275" s="2210"/>
    </row>
    <row r="795276" spans="101:101">
      <c r="CW795276" s="2195"/>
    </row>
    <row r="795300" spans="101:101">
      <c r="CW795300" s="2210"/>
    </row>
    <row r="795301" spans="101:101">
      <c r="CW795301" s="2195"/>
    </row>
    <row r="795325" spans="101:101">
      <c r="CW795325" s="2210"/>
    </row>
    <row r="795326" spans="101:101">
      <c r="CW795326" s="2195"/>
    </row>
    <row r="795350" spans="101:101">
      <c r="CW795350" s="2210"/>
    </row>
    <row r="795351" spans="101:101">
      <c r="CW795351" s="2195"/>
    </row>
    <row r="795375" spans="101:101">
      <c r="CW795375" s="2210"/>
    </row>
    <row r="795376" spans="101:101">
      <c r="CW795376" s="2195"/>
    </row>
    <row r="795400" spans="101:101">
      <c r="CW795400" s="2210"/>
    </row>
    <row r="795401" spans="101:101">
      <c r="CW795401" s="2195"/>
    </row>
    <row r="795425" spans="101:101">
      <c r="CW795425" s="2210"/>
    </row>
    <row r="795426" spans="101:101">
      <c r="CW795426" s="2195"/>
    </row>
    <row r="795450" spans="101:101">
      <c r="CW795450" s="2210"/>
    </row>
    <row r="795451" spans="101:101">
      <c r="CW795451" s="2195"/>
    </row>
    <row r="795475" spans="101:101">
      <c r="CW795475" s="2210"/>
    </row>
    <row r="795476" spans="101:101">
      <c r="CW795476" s="2195"/>
    </row>
    <row r="795500" spans="101:101">
      <c r="CW795500" s="2210"/>
    </row>
    <row r="795501" spans="101:101">
      <c r="CW795501" s="2195"/>
    </row>
    <row r="795525" spans="101:101">
      <c r="CW795525" s="2210"/>
    </row>
    <row r="795526" spans="101:101">
      <c r="CW795526" s="2195"/>
    </row>
    <row r="795550" spans="101:101">
      <c r="CW795550" s="2210"/>
    </row>
    <row r="795551" spans="101:101">
      <c r="CW795551" s="2195"/>
    </row>
    <row r="795575" spans="101:101">
      <c r="CW795575" s="2210"/>
    </row>
    <row r="795576" spans="101:101">
      <c r="CW795576" s="2195"/>
    </row>
    <row r="795600" spans="101:101">
      <c r="CW795600" s="2210"/>
    </row>
    <row r="795601" spans="101:101">
      <c r="CW795601" s="2195"/>
    </row>
    <row r="795625" spans="101:101">
      <c r="CW795625" s="2210"/>
    </row>
    <row r="795626" spans="101:101">
      <c r="CW795626" s="2195"/>
    </row>
    <row r="795650" spans="101:101">
      <c r="CW795650" s="2210"/>
    </row>
    <row r="795651" spans="101:101">
      <c r="CW795651" s="2195"/>
    </row>
    <row r="795675" spans="101:101">
      <c r="CW795675" s="2210"/>
    </row>
    <row r="795676" spans="101:101">
      <c r="CW795676" s="2195"/>
    </row>
    <row r="795700" spans="101:101">
      <c r="CW795700" s="2210"/>
    </row>
    <row r="795701" spans="101:101">
      <c r="CW795701" s="2195"/>
    </row>
    <row r="795725" spans="101:101">
      <c r="CW795725" s="2210"/>
    </row>
    <row r="795726" spans="101:101">
      <c r="CW795726" s="2195"/>
    </row>
    <row r="795750" spans="101:101">
      <c r="CW795750" s="2210"/>
    </row>
    <row r="795751" spans="101:101">
      <c r="CW795751" s="2195"/>
    </row>
    <row r="795775" spans="101:101">
      <c r="CW795775" s="2210"/>
    </row>
    <row r="795776" spans="101:101">
      <c r="CW795776" s="2195"/>
    </row>
    <row r="795800" spans="101:101">
      <c r="CW795800" s="2210"/>
    </row>
    <row r="795801" spans="101:101">
      <c r="CW795801" s="2195"/>
    </row>
    <row r="795825" spans="101:101">
      <c r="CW795825" s="2210"/>
    </row>
    <row r="795826" spans="101:101">
      <c r="CW795826" s="2195"/>
    </row>
    <row r="795850" spans="101:101">
      <c r="CW795850" s="2210"/>
    </row>
    <row r="795851" spans="101:101">
      <c r="CW795851" s="2195"/>
    </row>
    <row r="795875" spans="101:101">
      <c r="CW795875" s="2210"/>
    </row>
    <row r="795876" spans="101:101">
      <c r="CW795876" s="2195"/>
    </row>
    <row r="795900" spans="101:101">
      <c r="CW795900" s="2210"/>
    </row>
    <row r="795901" spans="101:101">
      <c r="CW795901" s="2195"/>
    </row>
    <row r="795925" spans="101:101">
      <c r="CW795925" s="2210"/>
    </row>
    <row r="795926" spans="101:101">
      <c r="CW795926" s="2195"/>
    </row>
    <row r="795950" spans="101:101">
      <c r="CW795950" s="2210"/>
    </row>
    <row r="795951" spans="101:101">
      <c r="CW795951" s="2195"/>
    </row>
    <row r="795975" spans="101:101">
      <c r="CW795975" s="2210"/>
    </row>
    <row r="795976" spans="101:101">
      <c r="CW795976" s="2195"/>
    </row>
    <row r="796000" spans="101:101">
      <c r="CW796000" s="2210"/>
    </row>
    <row r="796001" spans="101:101">
      <c r="CW796001" s="2195"/>
    </row>
    <row r="796025" spans="101:101">
      <c r="CW796025" s="2210"/>
    </row>
    <row r="796026" spans="101:101">
      <c r="CW796026" s="2195"/>
    </row>
    <row r="796050" spans="101:101">
      <c r="CW796050" s="2210"/>
    </row>
    <row r="796051" spans="101:101">
      <c r="CW796051" s="2195"/>
    </row>
    <row r="796075" spans="101:101">
      <c r="CW796075" s="2210"/>
    </row>
    <row r="796076" spans="101:101">
      <c r="CW796076" s="2195"/>
    </row>
    <row r="796100" spans="101:101">
      <c r="CW796100" s="2210"/>
    </row>
    <row r="796101" spans="101:101">
      <c r="CW796101" s="2195"/>
    </row>
    <row r="796125" spans="101:101">
      <c r="CW796125" s="2210"/>
    </row>
    <row r="796126" spans="101:101">
      <c r="CW796126" s="2195"/>
    </row>
    <row r="796150" spans="101:101">
      <c r="CW796150" s="2210"/>
    </row>
    <row r="796151" spans="101:101">
      <c r="CW796151" s="2195"/>
    </row>
    <row r="796175" spans="101:101">
      <c r="CW796175" s="2210"/>
    </row>
    <row r="796176" spans="101:101">
      <c r="CW796176" s="2195"/>
    </row>
    <row r="796200" spans="101:101">
      <c r="CW796200" s="2210"/>
    </row>
    <row r="796201" spans="101:101">
      <c r="CW796201" s="2195"/>
    </row>
    <row r="796225" spans="101:101">
      <c r="CW796225" s="2210"/>
    </row>
    <row r="796226" spans="101:101">
      <c r="CW796226" s="2195"/>
    </row>
    <row r="796250" spans="101:101">
      <c r="CW796250" s="2210"/>
    </row>
    <row r="796251" spans="101:101">
      <c r="CW796251" s="2195"/>
    </row>
    <row r="796275" spans="101:101">
      <c r="CW796275" s="2210"/>
    </row>
    <row r="796276" spans="101:101">
      <c r="CW796276" s="2195"/>
    </row>
    <row r="796300" spans="101:101">
      <c r="CW796300" s="2210"/>
    </row>
    <row r="796301" spans="101:101">
      <c r="CW796301" s="2195"/>
    </row>
    <row r="796325" spans="101:101">
      <c r="CW796325" s="2210"/>
    </row>
    <row r="796326" spans="101:101">
      <c r="CW796326" s="2195"/>
    </row>
    <row r="796350" spans="101:101">
      <c r="CW796350" s="2210"/>
    </row>
    <row r="796351" spans="101:101">
      <c r="CW796351" s="2195"/>
    </row>
    <row r="796375" spans="101:101">
      <c r="CW796375" s="2210"/>
    </row>
    <row r="796376" spans="101:101">
      <c r="CW796376" s="2195"/>
    </row>
    <row r="796400" spans="101:101">
      <c r="CW796400" s="2210"/>
    </row>
    <row r="796401" spans="101:101">
      <c r="CW796401" s="2195"/>
    </row>
    <row r="796425" spans="101:101">
      <c r="CW796425" s="2210"/>
    </row>
    <row r="796426" spans="101:101">
      <c r="CW796426" s="2195"/>
    </row>
    <row r="796450" spans="101:101">
      <c r="CW796450" s="2210"/>
    </row>
    <row r="796451" spans="101:101">
      <c r="CW796451" s="2195"/>
    </row>
    <row r="796475" spans="101:101">
      <c r="CW796475" s="2210"/>
    </row>
    <row r="796476" spans="101:101">
      <c r="CW796476" s="2195"/>
    </row>
    <row r="796500" spans="101:101">
      <c r="CW796500" s="2210"/>
    </row>
    <row r="796501" spans="101:101">
      <c r="CW796501" s="2195"/>
    </row>
    <row r="796525" spans="101:101">
      <c r="CW796525" s="2210"/>
    </row>
    <row r="796526" spans="101:101">
      <c r="CW796526" s="2195"/>
    </row>
    <row r="796550" spans="101:101">
      <c r="CW796550" s="2210"/>
    </row>
    <row r="796551" spans="101:101">
      <c r="CW796551" s="2195"/>
    </row>
    <row r="796575" spans="101:101">
      <c r="CW796575" s="2210"/>
    </row>
    <row r="796576" spans="101:101">
      <c r="CW796576" s="2195"/>
    </row>
    <row r="796600" spans="101:101">
      <c r="CW796600" s="2210"/>
    </row>
    <row r="796601" spans="101:101">
      <c r="CW796601" s="2195"/>
    </row>
    <row r="796625" spans="101:101">
      <c r="CW796625" s="2210"/>
    </row>
    <row r="796626" spans="101:101">
      <c r="CW796626" s="2195"/>
    </row>
    <row r="796650" spans="101:101">
      <c r="CW796650" s="2210"/>
    </row>
    <row r="796651" spans="101:101">
      <c r="CW796651" s="2195"/>
    </row>
    <row r="796675" spans="101:101">
      <c r="CW796675" s="2210"/>
    </row>
    <row r="796676" spans="101:101">
      <c r="CW796676" s="2195"/>
    </row>
    <row r="796700" spans="101:101">
      <c r="CW796700" s="2210"/>
    </row>
    <row r="796701" spans="101:101">
      <c r="CW796701" s="2195"/>
    </row>
    <row r="796725" spans="101:101">
      <c r="CW796725" s="2210"/>
    </row>
    <row r="796726" spans="101:101">
      <c r="CW796726" s="2195"/>
    </row>
    <row r="796750" spans="101:101">
      <c r="CW796750" s="2210"/>
    </row>
    <row r="796751" spans="101:101">
      <c r="CW796751" s="2195"/>
    </row>
    <row r="796775" spans="101:101">
      <c r="CW796775" s="2210"/>
    </row>
    <row r="796776" spans="101:101">
      <c r="CW796776" s="2195"/>
    </row>
    <row r="796800" spans="101:101">
      <c r="CW796800" s="2210"/>
    </row>
    <row r="796801" spans="101:101">
      <c r="CW796801" s="2195"/>
    </row>
    <row r="796825" spans="101:101">
      <c r="CW796825" s="2210"/>
    </row>
    <row r="796826" spans="101:101">
      <c r="CW796826" s="2195"/>
    </row>
    <row r="796850" spans="101:101">
      <c r="CW796850" s="2210"/>
    </row>
    <row r="796851" spans="101:101">
      <c r="CW796851" s="2195"/>
    </row>
    <row r="796875" spans="101:101">
      <c r="CW796875" s="2210"/>
    </row>
    <row r="796876" spans="101:101">
      <c r="CW796876" s="2195"/>
    </row>
    <row r="796900" spans="101:101">
      <c r="CW796900" s="2210"/>
    </row>
    <row r="796901" spans="101:101">
      <c r="CW796901" s="2195"/>
    </row>
    <row r="796925" spans="101:101">
      <c r="CW796925" s="2210"/>
    </row>
    <row r="796926" spans="101:101">
      <c r="CW796926" s="2195"/>
    </row>
    <row r="796950" spans="101:101">
      <c r="CW796950" s="2210"/>
    </row>
    <row r="796951" spans="101:101">
      <c r="CW796951" s="2195"/>
    </row>
    <row r="796975" spans="101:101">
      <c r="CW796975" s="2210"/>
    </row>
    <row r="796976" spans="101:101">
      <c r="CW796976" s="2195"/>
    </row>
    <row r="797000" spans="101:101">
      <c r="CW797000" s="2210"/>
    </row>
    <row r="797001" spans="101:101">
      <c r="CW797001" s="2195"/>
    </row>
    <row r="797025" spans="101:101">
      <c r="CW797025" s="2210"/>
    </row>
    <row r="797026" spans="101:101">
      <c r="CW797026" s="2195"/>
    </row>
    <row r="797050" spans="101:101">
      <c r="CW797050" s="2210"/>
    </row>
    <row r="797051" spans="101:101">
      <c r="CW797051" s="2195"/>
    </row>
    <row r="797075" spans="101:101">
      <c r="CW797075" s="2210"/>
    </row>
    <row r="797076" spans="101:101">
      <c r="CW797076" s="2195"/>
    </row>
    <row r="797100" spans="101:101">
      <c r="CW797100" s="2210"/>
    </row>
    <row r="797101" spans="101:101">
      <c r="CW797101" s="2195"/>
    </row>
    <row r="797125" spans="101:101">
      <c r="CW797125" s="2210"/>
    </row>
    <row r="797126" spans="101:101">
      <c r="CW797126" s="2195"/>
    </row>
    <row r="797150" spans="101:101">
      <c r="CW797150" s="2210"/>
    </row>
    <row r="797151" spans="101:101">
      <c r="CW797151" s="2195"/>
    </row>
    <row r="797175" spans="101:101">
      <c r="CW797175" s="2210"/>
    </row>
    <row r="797176" spans="101:101">
      <c r="CW797176" s="2195"/>
    </row>
    <row r="797200" spans="101:101">
      <c r="CW797200" s="2210"/>
    </row>
    <row r="797201" spans="101:101">
      <c r="CW797201" s="2195"/>
    </row>
    <row r="797225" spans="101:101">
      <c r="CW797225" s="2210"/>
    </row>
    <row r="797226" spans="101:101">
      <c r="CW797226" s="2195"/>
    </row>
    <row r="797250" spans="101:101">
      <c r="CW797250" s="2210"/>
    </row>
    <row r="797251" spans="101:101">
      <c r="CW797251" s="2195"/>
    </row>
    <row r="797275" spans="101:101">
      <c r="CW797275" s="2210"/>
    </row>
    <row r="797276" spans="101:101">
      <c r="CW797276" s="2195"/>
    </row>
    <row r="797300" spans="101:101">
      <c r="CW797300" s="2210"/>
    </row>
    <row r="797301" spans="101:101">
      <c r="CW797301" s="2195"/>
    </row>
    <row r="797325" spans="101:101">
      <c r="CW797325" s="2210"/>
    </row>
    <row r="797326" spans="101:101">
      <c r="CW797326" s="2195"/>
    </row>
    <row r="797350" spans="101:101">
      <c r="CW797350" s="2210"/>
    </row>
    <row r="797351" spans="101:101">
      <c r="CW797351" s="2195"/>
    </row>
    <row r="797375" spans="101:101">
      <c r="CW797375" s="2210"/>
    </row>
    <row r="797376" spans="101:101">
      <c r="CW797376" s="2195"/>
    </row>
    <row r="797400" spans="101:101">
      <c r="CW797400" s="2210"/>
    </row>
    <row r="797401" spans="101:101">
      <c r="CW797401" s="2195"/>
    </row>
    <row r="797425" spans="101:101">
      <c r="CW797425" s="2210"/>
    </row>
    <row r="797426" spans="101:101">
      <c r="CW797426" s="2195"/>
    </row>
    <row r="797450" spans="101:101">
      <c r="CW797450" s="2210"/>
    </row>
    <row r="797451" spans="101:101">
      <c r="CW797451" s="2195"/>
    </row>
    <row r="797475" spans="101:101">
      <c r="CW797475" s="2210"/>
    </row>
    <row r="797476" spans="101:101">
      <c r="CW797476" s="2195"/>
    </row>
    <row r="797500" spans="101:101">
      <c r="CW797500" s="2210"/>
    </row>
    <row r="797501" spans="101:101">
      <c r="CW797501" s="2195"/>
    </row>
    <row r="797525" spans="101:101">
      <c r="CW797525" s="2210"/>
    </row>
    <row r="797526" spans="101:101">
      <c r="CW797526" s="2195"/>
    </row>
    <row r="797550" spans="101:101">
      <c r="CW797550" s="2210"/>
    </row>
    <row r="797551" spans="101:101">
      <c r="CW797551" s="2195"/>
    </row>
    <row r="797575" spans="101:101">
      <c r="CW797575" s="2210"/>
    </row>
    <row r="797576" spans="101:101">
      <c r="CW797576" s="2195"/>
    </row>
    <row r="797600" spans="101:101">
      <c r="CW797600" s="2210"/>
    </row>
    <row r="797601" spans="101:101">
      <c r="CW797601" s="2195"/>
    </row>
    <row r="797625" spans="101:101">
      <c r="CW797625" s="2210"/>
    </row>
    <row r="797626" spans="101:101">
      <c r="CW797626" s="2195"/>
    </row>
    <row r="797650" spans="101:101">
      <c r="CW797650" s="2210"/>
    </row>
    <row r="797651" spans="101:101">
      <c r="CW797651" s="2195"/>
    </row>
    <row r="797675" spans="101:101">
      <c r="CW797675" s="2210"/>
    </row>
    <row r="797676" spans="101:101">
      <c r="CW797676" s="2195"/>
    </row>
    <row r="797700" spans="101:101">
      <c r="CW797700" s="2210"/>
    </row>
    <row r="797701" spans="101:101">
      <c r="CW797701" s="2195"/>
    </row>
    <row r="797725" spans="101:101">
      <c r="CW797725" s="2210"/>
    </row>
    <row r="797726" spans="101:101">
      <c r="CW797726" s="2195"/>
    </row>
    <row r="797750" spans="101:101">
      <c r="CW797750" s="2210"/>
    </row>
    <row r="797751" spans="101:101">
      <c r="CW797751" s="2195"/>
    </row>
    <row r="797775" spans="101:101">
      <c r="CW797775" s="2210"/>
    </row>
    <row r="797776" spans="101:101">
      <c r="CW797776" s="2195"/>
    </row>
    <row r="797800" spans="101:101">
      <c r="CW797800" s="2210"/>
    </row>
    <row r="797801" spans="101:101">
      <c r="CW797801" s="2195"/>
    </row>
    <row r="797825" spans="101:101">
      <c r="CW797825" s="2210"/>
    </row>
    <row r="797826" spans="101:101">
      <c r="CW797826" s="2195"/>
    </row>
    <row r="797850" spans="101:101">
      <c r="CW797850" s="2210"/>
    </row>
    <row r="797851" spans="101:101">
      <c r="CW797851" s="2195"/>
    </row>
    <row r="797875" spans="101:101">
      <c r="CW797875" s="2210"/>
    </row>
    <row r="797876" spans="101:101">
      <c r="CW797876" s="2195"/>
    </row>
    <row r="797900" spans="101:101">
      <c r="CW797900" s="2210"/>
    </row>
    <row r="797901" spans="101:101">
      <c r="CW797901" s="2195"/>
    </row>
    <row r="797925" spans="101:101">
      <c r="CW797925" s="2210"/>
    </row>
    <row r="797926" spans="101:101">
      <c r="CW797926" s="2195"/>
    </row>
    <row r="797950" spans="101:101">
      <c r="CW797950" s="2210"/>
    </row>
    <row r="797951" spans="101:101">
      <c r="CW797951" s="2195"/>
    </row>
    <row r="797975" spans="101:101">
      <c r="CW797975" s="2210"/>
    </row>
    <row r="797976" spans="101:101">
      <c r="CW797976" s="2195"/>
    </row>
    <row r="798000" spans="101:101">
      <c r="CW798000" s="2210"/>
    </row>
    <row r="798001" spans="101:101">
      <c r="CW798001" s="2195"/>
    </row>
    <row r="798025" spans="101:101">
      <c r="CW798025" s="2210"/>
    </row>
    <row r="798026" spans="101:101">
      <c r="CW798026" s="2195"/>
    </row>
    <row r="798050" spans="101:101">
      <c r="CW798050" s="2210"/>
    </row>
    <row r="798051" spans="101:101">
      <c r="CW798051" s="2195"/>
    </row>
    <row r="798075" spans="101:101">
      <c r="CW798075" s="2210"/>
    </row>
    <row r="798076" spans="101:101">
      <c r="CW798076" s="2195"/>
    </row>
    <row r="798100" spans="101:101">
      <c r="CW798100" s="2210"/>
    </row>
    <row r="798101" spans="101:101">
      <c r="CW798101" s="2195"/>
    </row>
    <row r="798125" spans="101:101">
      <c r="CW798125" s="2210"/>
    </row>
    <row r="798126" spans="101:101">
      <c r="CW798126" s="2195"/>
    </row>
    <row r="798150" spans="101:101">
      <c r="CW798150" s="2210"/>
    </row>
    <row r="798151" spans="101:101">
      <c r="CW798151" s="2195"/>
    </row>
    <row r="798175" spans="101:101">
      <c r="CW798175" s="2210"/>
    </row>
    <row r="798176" spans="101:101">
      <c r="CW798176" s="2195"/>
    </row>
    <row r="798200" spans="101:101">
      <c r="CW798200" s="2210"/>
    </row>
    <row r="798201" spans="101:101">
      <c r="CW798201" s="2195"/>
    </row>
    <row r="798225" spans="101:101">
      <c r="CW798225" s="2210"/>
    </row>
    <row r="798226" spans="101:101">
      <c r="CW798226" s="2195"/>
    </row>
    <row r="798250" spans="101:101">
      <c r="CW798250" s="2210"/>
    </row>
    <row r="798251" spans="101:101">
      <c r="CW798251" s="2195"/>
    </row>
    <row r="798275" spans="101:101">
      <c r="CW798275" s="2210"/>
    </row>
    <row r="798276" spans="101:101">
      <c r="CW798276" s="2195"/>
    </row>
    <row r="798300" spans="101:101">
      <c r="CW798300" s="2210"/>
    </row>
    <row r="798301" spans="101:101">
      <c r="CW798301" s="2195"/>
    </row>
    <row r="798325" spans="101:101">
      <c r="CW798325" s="2210"/>
    </row>
    <row r="798326" spans="101:101">
      <c r="CW798326" s="2195"/>
    </row>
    <row r="798350" spans="101:101">
      <c r="CW798350" s="2210"/>
    </row>
    <row r="798351" spans="101:101">
      <c r="CW798351" s="2195"/>
    </row>
    <row r="798375" spans="101:101">
      <c r="CW798375" s="2210"/>
    </row>
    <row r="798376" spans="101:101">
      <c r="CW798376" s="2195"/>
    </row>
    <row r="798400" spans="101:101">
      <c r="CW798400" s="2210"/>
    </row>
    <row r="798401" spans="101:101">
      <c r="CW798401" s="2195"/>
    </row>
    <row r="798425" spans="101:101">
      <c r="CW798425" s="2210"/>
    </row>
    <row r="798426" spans="101:101">
      <c r="CW798426" s="2195"/>
    </row>
    <row r="798450" spans="101:101">
      <c r="CW798450" s="2210"/>
    </row>
    <row r="798451" spans="101:101">
      <c r="CW798451" s="2195"/>
    </row>
    <row r="798475" spans="101:101">
      <c r="CW798475" s="2210"/>
    </row>
    <row r="798476" spans="101:101">
      <c r="CW798476" s="2195"/>
    </row>
    <row r="798500" spans="101:101">
      <c r="CW798500" s="2210"/>
    </row>
    <row r="798501" spans="101:101">
      <c r="CW798501" s="2195"/>
    </row>
    <row r="798525" spans="101:101">
      <c r="CW798525" s="2210"/>
    </row>
    <row r="798526" spans="101:101">
      <c r="CW798526" s="2195"/>
    </row>
    <row r="798550" spans="101:101">
      <c r="CW798550" s="2210"/>
    </row>
    <row r="798551" spans="101:101">
      <c r="CW798551" s="2195"/>
    </row>
    <row r="798575" spans="101:101">
      <c r="CW798575" s="2210"/>
    </row>
    <row r="798576" spans="101:101">
      <c r="CW798576" s="2195"/>
    </row>
    <row r="798600" spans="101:101">
      <c r="CW798600" s="2210"/>
    </row>
    <row r="798601" spans="101:101">
      <c r="CW798601" s="2195"/>
    </row>
    <row r="798625" spans="101:101">
      <c r="CW798625" s="2210"/>
    </row>
    <row r="798626" spans="101:101">
      <c r="CW798626" s="2195"/>
    </row>
    <row r="798650" spans="101:101">
      <c r="CW798650" s="2210"/>
    </row>
    <row r="798651" spans="101:101">
      <c r="CW798651" s="2195"/>
    </row>
    <row r="798675" spans="101:101">
      <c r="CW798675" s="2210"/>
    </row>
    <row r="798676" spans="101:101">
      <c r="CW798676" s="2195"/>
    </row>
    <row r="798700" spans="101:101">
      <c r="CW798700" s="2210"/>
    </row>
    <row r="798701" spans="101:101">
      <c r="CW798701" s="2195"/>
    </row>
    <row r="798725" spans="101:101">
      <c r="CW798725" s="2210"/>
    </row>
    <row r="798726" spans="101:101">
      <c r="CW798726" s="2195"/>
    </row>
    <row r="798750" spans="101:101">
      <c r="CW798750" s="2210"/>
    </row>
    <row r="798751" spans="101:101">
      <c r="CW798751" s="2195"/>
    </row>
    <row r="798775" spans="101:101">
      <c r="CW798775" s="2210"/>
    </row>
    <row r="798776" spans="101:101">
      <c r="CW798776" s="2195"/>
    </row>
    <row r="798800" spans="101:101">
      <c r="CW798800" s="2210"/>
    </row>
    <row r="798801" spans="101:101">
      <c r="CW798801" s="2195"/>
    </row>
    <row r="798825" spans="101:101">
      <c r="CW798825" s="2210"/>
    </row>
    <row r="798826" spans="101:101">
      <c r="CW798826" s="2195"/>
    </row>
    <row r="798850" spans="101:101">
      <c r="CW798850" s="2210"/>
    </row>
    <row r="798851" spans="101:101">
      <c r="CW798851" s="2195"/>
    </row>
    <row r="798875" spans="101:101">
      <c r="CW798875" s="2210"/>
    </row>
    <row r="798876" spans="101:101">
      <c r="CW798876" s="2195"/>
    </row>
    <row r="798900" spans="101:101">
      <c r="CW798900" s="2210"/>
    </row>
    <row r="798901" spans="101:101">
      <c r="CW798901" s="2195"/>
    </row>
    <row r="798925" spans="101:101">
      <c r="CW798925" s="2210"/>
    </row>
    <row r="798926" spans="101:101">
      <c r="CW798926" s="2195"/>
    </row>
    <row r="798950" spans="101:101">
      <c r="CW798950" s="2210"/>
    </row>
    <row r="798951" spans="101:101">
      <c r="CW798951" s="2195"/>
    </row>
    <row r="798975" spans="101:101">
      <c r="CW798975" s="2210"/>
    </row>
    <row r="798976" spans="101:101">
      <c r="CW798976" s="2195"/>
    </row>
    <row r="799000" spans="101:101">
      <c r="CW799000" s="2210"/>
    </row>
    <row r="799001" spans="101:101">
      <c r="CW799001" s="2195"/>
    </row>
    <row r="799025" spans="101:101">
      <c r="CW799025" s="2210"/>
    </row>
    <row r="799026" spans="101:101">
      <c r="CW799026" s="2195"/>
    </row>
    <row r="799050" spans="101:101">
      <c r="CW799050" s="2210"/>
    </row>
    <row r="799051" spans="101:101">
      <c r="CW799051" s="2195"/>
    </row>
    <row r="799075" spans="101:101">
      <c r="CW799075" s="2210"/>
    </row>
    <row r="799076" spans="101:101">
      <c r="CW799076" s="2195"/>
    </row>
    <row r="799100" spans="101:101">
      <c r="CW799100" s="2210"/>
    </row>
    <row r="799101" spans="101:101">
      <c r="CW799101" s="2195"/>
    </row>
    <row r="799125" spans="101:101">
      <c r="CW799125" s="2210"/>
    </row>
    <row r="799126" spans="101:101">
      <c r="CW799126" s="2195"/>
    </row>
    <row r="799150" spans="101:101">
      <c r="CW799150" s="2210"/>
    </row>
    <row r="799151" spans="101:101">
      <c r="CW799151" s="2195"/>
    </row>
    <row r="799175" spans="101:101">
      <c r="CW799175" s="2210"/>
    </row>
    <row r="799176" spans="101:101">
      <c r="CW799176" s="2195"/>
    </row>
    <row r="799200" spans="101:101">
      <c r="CW799200" s="2210"/>
    </row>
    <row r="799201" spans="101:101">
      <c r="CW799201" s="2195"/>
    </row>
    <row r="799225" spans="101:101">
      <c r="CW799225" s="2210"/>
    </row>
    <row r="799226" spans="101:101">
      <c r="CW799226" s="2195"/>
    </row>
    <row r="799250" spans="101:101">
      <c r="CW799250" s="2210"/>
    </row>
    <row r="799251" spans="101:101">
      <c r="CW799251" s="2195"/>
    </row>
    <row r="799275" spans="101:101">
      <c r="CW799275" s="2210"/>
    </row>
    <row r="799276" spans="101:101">
      <c r="CW799276" s="2195"/>
    </row>
    <row r="799300" spans="101:101">
      <c r="CW799300" s="2210"/>
    </row>
    <row r="799301" spans="101:101">
      <c r="CW799301" s="2195"/>
    </row>
    <row r="799325" spans="101:101">
      <c r="CW799325" s="2210"/>
    </row>
    <row r="799326" spans="101:101">
      <c r="CW799326" s="2195"/>
    </row>
    <row r="799350" spans="101:101">
      <c r="CW799350" s="2210"/>
    </row>
    <row r="799351" spans="101:101">
      <c r="CW799351" s="2195"/>
    </row>
    <row r="799375" spans="101:101">
      <c r="CW799375" s="2210"/>
    </row>
    <row r="799376" spans="101:101">
      <c r="CW799376" s="2195"/>
    </row>
    <row r="799400" spans="101:101">
      <c r="CW799400" s="2210"/>
    </row>
    <row r="799401" spans="101:101">
      <c r="CW799401" s="2195"/>
    </row>
    <row r="799425" spans="101:101">
      <c r="CW799425" s="2210"/>
    </row>
    <row r="799426" spans="101:101">
      <c r="CW799426" s="2195"/>
    </row>
    <row r="799450" spans="101:101">
      <c r="CW799450" s="2210"/>
    </row>
    <row r="799451" spans="101:101">
      <c r="CW799451" s="2195"/>
    </row>
    <row r="799475" spans="101:101">
      <c r="CW799475" s="2210"/>
    </row>
    <row r="799476" spans="101:101">
      <c r="CW799476" s="2195"/>
    </row>
    <row r="799500" spans="101:101">
      <c r="CW799500" s="2210"/>
    </row>
    <row r="799501" spans="101:101">
      <c r="CW799501" s="2195"/>
    </row>
    <row r="799525" spans="101:101">
      <c r="CW799525" s="2210"/>
    </row>
    <row r="799526" spans="101:101">
      <c r="CW799526" s="2195"/>
    </row>
    <row r="799550" spans="101:101">
      <c r="CW799550" s="2210"/>
    </row>
    <row r="799551" spans="101:101">
      <c r="CW799551" s="2195"/>
    </row>
    <row r="799575" spans="101:101">
      <c r="CW799575" s="2210"/>
    </row>
    <row r="799576" spans="101:101">
      <c r="CW799576" s="2195"/>
    </row>
    <row r="799600" spans="101:101">
      <c r="CW799600" s="2210"/>
    </row>
    <row r="799601" spans="101:101">
      <c r="CW799601" s="2195"/>
    </row>
    <row r="799625" spans="101:101">
      <c r="CW799625" s="2210"/>
    </row>
    <row r="799626" spans="101:101">
      <c r="CW799626" s="2195"/>
    </row>
    <row r="799650" spans="101:101">
      <c r="CW799650" s="2210"/>
    </row>
    <row r="799651" spans="101:101">
      <c r="CW799651" s="2195"/>
    </row>
    <row r="799675" spans="101:101">
      <c r="CW799675" s="2210"/>
    </row>
    <row r="799676" spans="101:101">
      <c r="CW799676" s="2195"/>
    </row>
    <row r="799700" spans="101:101">
      <c r="CW799700" s="2210"/>
    </row>
    <row r="799701" spans="101:101">
      <c r="CW799701" s="2195"/>
    </row>
    <row r="799725" spans="101:101">
      <c r="CW799725" s="2210"/>
    </row>
    <row r="799726" spans="101:101">
      <c r="CW799726" s="2195"/>
    </row>
    <row r="799750" spans="101:101">
      <c r="CW799750" s="2210"/>
    </row>
    <row r="799751" spans="101:101">
      <c r="CW799751" s="2195"/>
    </row>
    <row r="799775" spans="101:101">
      <c r="CW799775" s="2210"/>
    </row>
    <row r="799776" spans="101:101">
      <c r="CW799776" s="2195"/>
    </row>
    <row r="799800" spans="101:101">
      <c r="CW799800" s="2210"/>
    </row>
    <row r="799801" spans="101:101">
      <c r="CW799801" s="2195"/>
    </row>
    <row r="799825" spans="101:101">
      <c r="CW799825" s="2210"/>
    </row>
    <row r="799826" spans="101:101">
      <c r="CW799826" s="2195"/>
    </row>
    <row r="799850" spans="101:101">
      <c r="CW799850" s="2210"/>
    </row>
    <row r="799851" spans="101:101">
      <c r="CW799851" s="2195"/>
    </row>
    <row r="799875" spans="101:101">
      <c r="CW799875" s="2210"/>
    </row>
    <row r="799876" spans="101:101">
      <c r="CW799876" s="2195"/>
    </row>
    <row r="799900" spans="101:101">
      <c r="CW799900" s="2210"/>
    </row>
    <row r="799901" spans="101:101">
      <c r="CW799901" s="2195"/>
    </row>
    <row r="799925" spans="101:101">
      <c r="CW799925" s="2210"/>
    </row>
    <row r="799926" spans="101:101">
      <c r="CW799926" s="2195"/>
    </row>
    <row r="799950" spans="101:101">
      <c r="CW799950" s="2210"/>
    </row>
    <row r="799951" spans="101:101">
      <c r="CW799951" s="2195"/>
    </row>
    <row r="799975" spans="101:101">
      <c r="CW799975" s="2210"/>
    </row>
    <row r="799976" spans="101:101">
      <c r="CW799976" s="2195"/>
    </row>
    <row r="800000" spans="101:101">
      <c r="CW800000" s="2210"/>
    </row>
    <row r="800001" spans="101:101">
      <c r="CW800001" s="2195"/>
    </row>
    <row r="800025" spans="101:101">
      <c r="CW800025" s="2210"/>
    </row>
    <row r="800026" spans="101:101">
      <c r="CW800026" s="2195"/>
    </row>
    <row r="800050" spans="101:101">
      <c r="CW800050" s="2210"/>
    </row>
    <row r="800051" spans="101:101">
      <c r="CW800051" s="2195"/>
    </row>
    <row r="800075" spans="101:101">
      <c r="CW800075" s="2210"/>
    </row>
    <row r="800076" spans="101:101">
      <c r="CW800076" s="2195"/>
    </row>
    <row r="800100" spans="101:101">
      <c r="CW800100" s="2210"/>
    </row>
    <row r="800101" spans="101:101">
      <c r="CW800101" s="2195"/>
    </row>
    <row r="800125" spans="101:101">
      <c r="CW800125" s="2210"/>
    </row>
    <row r="800126" spans="101:101">
      <c r="CW800126" s="2195"/>
    </row>
    <row r="800150" spans="101:101">
      <c r="CW800150" s="2210"/>
    </row>
    <row r="800151" spans="101:101">
      <c r="CW800151" s="2195"/>
    </row>
    <row r="800175" spans="101:101">
      <c r="CW800175" s="2210"/>
    </row>
    <row r="800176" spans="101:101">
      <c r="CW800176" s="2195"/>
    </row>
    <row r="800200" spans="101:101">
      <c r="CW800200" s="2210"/>
    </row>
    <row r="800201" spans="101:101">
      <c r="CW800201" s="2195"/>
    </row>
    <row r="800225" spans="101:101">
      <c r="CW800225" s="2210"/>
    </row>
    <row r="800226" spans="101:101">
      <c r="CW800226" s="2195"/>
    </row>
    <row r="800250" spans="101:101">
      <c r="CW800250" s="2210"/>
    </row>
    <row r="800251" spans="101:101">
      <c r="CW800251" s="2195"/>
    </row>
    <row r="800275" spans="101:101">
      <c r="CW800275" s="2210"/>
    </row>
    <row r="800276" spans="101:101">
      <c r="CW800276" s="2195"/>
    </row>
    <row r="800300" spans="101:101">
      <c r="CW800300" s="2210"/>
    </row>
    <row r="800301" spans="101:101">
      <c r="CW800301" s="2195"/>
    </row>
    <row r="800325" spans="101:101">
      <c r="CW800325" s="2210"/>
    </row>
    <row r="800326" spans="101:101">
      <c r="CW800326" s="2195"/>
    </row>
    <row r="800350" spans="101:101">
      <c r="CW800350" s="2210"/>
    </row>
    <row r="800351" spans="101:101">
      <c r="CW800351" s="2195"/>
    </row>
    <row r="800375" spans="101:101">
      <c r="CW800375" s="2210"/>
    </row>
    <row r="800376" spans="101:101">
      <c r="CW800376" s="2195"/>
    </row>
    <row r="800400" spans="101:101">
      <c r="CW800400" s="2210"/>
    </row>
    <row r="800401" spans="101:101">
      <c r="CW800401" s="2195"/>
    </row>
    <row r="800425" spans="101:101">
      <c r="CW800425" s="2210"/>
    </row>
    <row r="800426" spans="101:101">
      <c r="CW800426" s="2195"/>
    </row>
    <row r="800450" spans="101:101">
      <c r="CW800450" s="2210"/>
    </row>
    <row r="800451" spans="101:101">
      <c r="CW800451" s="2195"/>
    </row>
    <row r="800475" spans="101:101">
      <c r="CW800475" s="2210"/>
    </row>
    <row r="800476" spans="101:101">
      <c r="CW800476" s="2195"/>
    </row>
    <row r="800500" spans="101:101">
      <c r="CW800500" s="2210"/>
    </row>
    <row r="800501" spans="101:101">
      <c r="CW800501" s="2195"/>
    </row>
    <row r="800525" spans="101:101">
      <c r="CW800525" s="2210"/>
    </row>
    <row r="800526" spans="101:101">
      <c r="CW800526" s="2195"/>
    </row>
    <row r="800550" spans="101:101">
      <c r="CW800550" s="2210"/>
    </row>
    <row r="800551" spans="101:101">
      <c r="CW800551" s="2195"/>
    </row>
    <row r="800575" spans="101:101">
      <c r="CW800575" s="2210"/>
    </row>
    <row r="800576" spans="101:101">
      <c r="CW800576" s="2195"/>
    </row>
    <row r="800600" spans="101:101">
      <c r="CW800600" s="2210"/>
    </row>
    <row r="800601" spans="101:101">
      <c r="CW800601" s="2195"/>
    </row>
    <row r="800625" spans="101:101">
      <c r="CW800625" s="2210"/>
    </row>
    <row r="800626" spans="101:101">
      <c r="CW800626" s="2195"/>
    </row>
    <row r="800650" spans="101:101">
      <c r="CW800650" s="2210"/>
    </row>
    <row r="800651" spans="101:101">
      <c r="CW800651" s="2195"/>
    </row>
    <row r="800675" spans="101:101">
      <c r="CW800675" s="2210"/>
    </row>
    <row r="800676" spans="101:101">
      <c r="CW800676" s="2195"/>
    </row>
    <row r="800700" spans="101:101">
      <c r="CW800700" s="2210"/>
    </row>
    <row r="800701" spans="101:101">
      <c r="CW800701" s="2195"/>
    </row>
    <row r="800725" spans="101:101">
      <c r="CW800725" s="2210"/>
    </row>
    <row r="800726" spans="101:101">
      <c r="CW800726" s="2195"/>
    </row>
    <row r="800750" spans="101:101">
      <c r="CW800750" s="2210"/>
    </row>
    <row r="800751" spans="101:101">
      <c r="CW800751" s="2195"/>
    </row>
    <row r="800775" spans="101:101">
      <c r="CW800775" s="2210"/>
    </row>
    <row r="800776" spans="101:101">
      <c r="CW800776" s="2195"/>
    </row>
    <row r="800800" spans="101:101">
      <c r="CW800800" s="2210"/>
    </row>
    <row r="800801" spans="101:101">
      <c r="CW800801" s="2195"/>
    </row>
    <row r="800825" spans="101:101">
      <c r="CW800825" s="2210"/>
    </row>
    <row r="800826" spans="101:101">
      <c r="CW800826" s="2195"/>
    </row>
    <row r="800850" spans="101:101">
      <c r="CW800850" s="2210"/>
    </row>
    <row r="800851" spans="101:101">
      <c r="CW800851" s="2195"/>
    </row>
    <row r="800875" spans="101:101">
      <c r="CW800875" s="2210"/>
    </row>
    <row r="800876" spans="101:101">
      <c r="CW800876" s="2195"/>
    </row>
    <row r="800900" spans="101:101">
      <c r="CW800900" s="2210"/>
    </row>
    <row r="800901" spans="101:101">
      <c r="CW800901" s="2195"/>
    </row>
    <row r="800925" spans="101:101">
      <c r="CW800925" s="2210"/>
    </row>
    <row r="800926" spans="101:101">
      <c r="CW800926" s="2195"/>
    </row>
    <row r="800950" spans="101:101">
      <c r="CW800950" s="2210"/>
    </row>
    <row r="800951" spans="101:101">
      <c r="CW800951" s="2195"/>
    </row>
    <row r="800975" spans="101:101">
      <c r="CW800975" s="2210"/>
    </row>
    <row r="800976" spans="101:101">
      <c r="CW800976" s="2195"/>
    </row>
    <row r="801000" spans="101:101">
      <c r="CW801000" s="2210"/>
    </row>
    <row r="801001" spans="101:101">
      <c r="CW801001" s="2195"/>
    </row>
    <row r="801025" spans="101:101">
      <c r="CW801025" s="2210"/>
    </row>
    <row r="801026" spans="101:101">
      <c r="CW801026" s="2195"/>
    </row>
    <row r="801050" spans="101:101">
      <c r="CW801050" s="2210"/>
    </row>
    <row r="801051" spans="101:101">
      <c r="CW801051" s="2195"/>
    </row>
    <row r="801075" spans="101:101">
      <c r="CW801075" s="2210"/>
    </row>
    <row r="801076" spans="101:101">
      <c r="CW801076" s="2195"/>
    </row>
    <row r="801100" spans="101:101">
      <c r="CW801100" s="2210"/>
    </row>
    <row r="801101" spans="101:101">
      <c r="CW801101" s="2195"/>
    </row>
    <row r="801125" spans="101:101">
      <c r="CW801125" s="2210"/>
    </row>
    <row r="801126" spans="101:101">
      <c r="CW801126" s="2195"/>
    </row>
    <row r="801150" spans="101:101">
      <c r="CW801150" s="2210"/>
    </row>
    <row r="801151" spans="101:101">
      <c r="CW801151" s="2195"/>
    </row>
    <row r="801175" spans="101:101">
      <c r="CW801175" s="2210"/>
    </row>
    <row r="801176" spans="101:101">
      <c r="CW801176" s="2195"/>
    </row>
    <row r="801200" spans="101:101">
      <c r="CW801200" s="2210"/>
    </row>
    <row r="801201" spans="101:101">
      <c r="CW801201" s="2195"/>
    </row>
    <row r="801225" spans="101:101">
      <c r="CW801225" s="2210"/>
    </row>
    <row r="801226" spans="101:101">
      <c r="CW801226" s="2195"/>
    </row>
    <row r="801250" spans="101:101">
      <c r="CW801250" s="2210"/>
    </row>
    <row r="801251" spans="101:101">
      <c r="CW801251" s="2195"/>
    </row>
    <row r="801275" spans="101:101">
      <c r="CW801275" s="2210"/>
    </row>
    <row r="801276" spans="101:101">
      <c r="CW801276" s="2195"/>
    </row>
    <row r="801300" spans="101:101">
      <c r="CW801300" s="2210"/>
    </row>
    <row r="801301" spans="101:101">
      <c r="CW801301" s="2195"/>
    </row>
    <row r="801325" spans="101:101">
      <c r="CW801325" s="2210"/>
    </row>
    <row r="801326" spans="101:101">
      <c r="CW801326" s="2195"/>
    </row>
    <row r="801350" spans="101:101">
      <c r="CW801350" s="2210"/>
    </row>
    <row r="801351" spans="101:101">
      <c r="CW801351" s="2195"/>
    </row>
    <row r="801375" spans="101:101">
      <c r="CW801375" s="2210"/>
    </row>
    <row r="801376" spans="101:101">
      <c r="CW801376" s="2195"/>
    </row>
    <row r="801400" spans="101:101">
      <c r="CW801400" s="2210"/>
    </row>
    <row r="801401" spans="101:101">
      <c r="CW801401" s="2195"/>
    </row>
    <row r="801425" spans="101:101">
      <c r="CW801425" s="2210"/>
    </row>
    <row r="801426" spans="101:101">
      <c r="CW801426" s="2195"/>
    </row>
    <row r="801450" spans="101:101">
      <c r="CW801450" s="2210"/>
    </row>
    <row r="801451" spans="101:101">
      <c r="CW801451" s="2195"/>
    </row>
    <row r="801475" spans="101:101">
      <c r="CW801475" s="2210"/>
    </row>
    <row r="801476" spans="101:101">
      <c r="CW801476" s="2195"/>
    </row>
    <row r="801500" spans="101:101">
      <c r="CW801500" s="2210"/>
    </row>
    <row r="801501" spans="101:101">
      <c r="CW801501" s="2195"/>
    </row>
    <row r="801525" spans="101:101">
      <c r="CW801525" s="2210"/>
    </row>
    <row r="801526" spans="101:101">
      <c r="CW801526" s="2195"/>
    </row>
    <row r="801550" spans="101:101">
      <c r="CW801550" s="2210"/>
    </row>
    <row r="801551" spans="101:101">
      <c r="CW801551" s="2195"/>
    </row>
    <row r="801575" spans="101:101">
      <c r="CW801575" s="2210"/>
    </row>
    <row r="801576" spans="101:101">
      <c r="CW801576" s="2195"/>
    </row>
    <row r="801600" spans="101:101">
      <c r="CW801600" s="2210"/>
    </row>
    <row r="801601" spans="101:101">
      <c r="CW801601" s="2195"/>
    </row>
    <row r="801625" spans="101:101">
      <c r="CW801625" s="2210"/>
    </row>
    <row r="801626" spans="101:101">
      <c r="CW801626" s="2195"/>
    </row>
    <row r="801650" spans="101:101">
      <c r="CW801650" s="2210"/>
    </row>
    <row r="801651" spans="101:101">
      <c r="CW801651" s="2195"/>
    </row>
    <row r="801675" spans="101:101">
      <c r="CW801675" s="2210"/>
    </row>
    <row r="801676" spans="101:101">
      <c r="CW801676" s="2195"/>
    </row>
    <row r="801700" spans="101:101">
      <c r="CW801700" s="2210"/>
    </row>
    <row r="801701" spans="101:101">
      <c r="CW801701" s="2195"/>
    </row>
    <row r="801725" spans="101:101">
      <c r="CW801725" s="2210"/>
    </row>
    <row r="801726" spans="101:101">
      <c r="CW801726" s="2195"/>
    </row>
    <row r="801750" spans="101:101">
      <c r="CW801750" s="2210"/>
    </row>
    <row r="801751" spans="101:101">
      <c r="CW801751" s="2195"/>
    </row>
    <row r="801775" spans="101:101">
      <c r="CW801775" s="2210"/>
    </row>
    <row r="801776" spans="101:101">
      <c r="CW801776" s="2195"/>
    </row>
    <row r="801800" spans="101:101">
      <c r="CW801800" s="2210"/>
    </row>
    <row r="801801" spans="101:101">
      <c r="CW801801" s="2195"/>
    </row>
    <row r="801825" spans="101:101">
      <c r="CW801825" s="2210"/>
    </row>
    <row r="801826" spans="101:101">
      <c r="CW801826" s="2195"/>
    </row>
    <row r="801850" spans="101:101">
      <c r="CW801850" s="2210"/>
    </row>
    <row r="801851" spans="101:101">
      <c r="CW801851" s="2195"/>
    </row>
    <row r="801875" spans="101:101">
      <c r="CW801875" s="2210"/>
    </row>
    <row r="801876" spans="101:101">
      <c r="CW801876" s="2195"/>
    </row>
    <row r="801900" spans="101:101">
      <c r="CW801900" s="2210"/>
    </row>
    <row r="801901" spans="101:101">
      <c r="CW801901" s="2195"/>
    </row>
    <row r="801925" spans="101:101">
      <c r="CW801925" s="2210"/>
    </row>
    <row r="801926" spans="101:101">
      <c r="CW801926" s="2195"/>
    </row>
    <row r="801950" spans="101:101">
      <c r="CW801950" s="2210"/>
    </row>
    <row r="801951" spans="101:101">
      <c r="CW801951" s="2195"/>
    </row>
    <row r="801975" spans="101:101">
      <c r="CW801975" s="2210"/>
    </row>
    <row r="801976" spans="101:101">
      <c r="CW801976" s="2195"/>
    </row>
    <row r="802000" spans="101:101">
      <c r="CW802000" s="2210"/>
    </row>
    <row r="802001" spans="101:101">
      <c r="CW802001" s="2195"/>
    </row>
    <row r="802025" spans="101:101">
      <c r="CW802025" s="2210"/>
    </row>
    <row r="802026" spans="101:101">
      <c r="CW802026" s="2195"/>
    </row>
    <row r="802050" spans="101:101">
      <c r="CW802050" s="2210"/>
    </row>
    <row r="802051" spans="101:101">
      <c r="CW802051" s="2195"/>
    </row>
    <row r="802075" spans="101:101">
      <c r="CW802075" s="2210"/>
    </row>
    <row r="802076" spans="101:101">
      <c r="CW802076" s="2195"/>
    </row>
    <row r="802100" spans="101:101">
      <c r="CW802100" s="2210"/>
    </row>
    <row r="802101" spans="101:101">
      <c r="CW802101" s="2195"/>
    </row>
    <row r="802125" spans="101:101">
      <c r="CW802125" s="2210"/>
    </row>
    <row r="802126" spans="101:101">
      <c r="CW802126" s="2195"/>
    </row>
    <row r="802150" spans="101:101">
      <c r="CW802150" s="2210"/>
    </row>
    <row r="802151" spans="101:101">
      <c r="CW802151" s="2195"/>
    </row>
    <row r="802175" spans="101:101">
      <c r="CW802175" s="2210"/>
    </row>
    <row r="802176" spans="101:101">
      <c r="CW802176" s="2195"/>
    </row>
    <row r="802200" spans="101:101">
      <c r="CW802200" s="2210"/>
    </row>
    <row r="802201" spans="101:101">
      <c r="CW802201" s="2195"/>
    </row>
    <row r="802225" spans="101:101">
      <c r="CW802225" s="2210"/>
    </row>
    <row r="802226" spans="101:101">
      <c r="CW802226" s="2195"/>
    </row>
    <row r="802250" spans="101:101">
      <c r="CW802250" s="2210"/>
    </row>
    <row r="802251" spans="101:101">
      <c r="CW802251" s="2195"/>
    </row>
    <row r="802275" spans="101:101">
      <c r="CW802275" s="2210"/>
    </row>
    <row r="802276" spans="101:101">
      <c r="CW802276" s="2195"/>
    </row>
    <row r="802300" spans="101:101">
      <c r="CW802300" s="2210"/>
    </row>
    <row r="802301" spans="101:101">
      <c r="CW802301" s="2195"/>
    </row>
    <row r="802325" spans="101:101">
      <c r="CW802325" s="2210"/>
    </row>
    <row r="802326" spans="101:101">
      <c r="CW802326" s="2195"/>
    </row>
    <row r="802350" spans="101:101">
      <c r="CW802350" s="2210"/>
    </row>
    <row r="802351" spans="101:101">
      <c r="CW802351" s="2195"/>
    </row>
    <row r="802375" spans="101:101">
      <c r="CW802375" s="2210"/>
    </row>
    <row r="802376" spans="101:101">
      <c r="CW802376" s="2195"/>
    </row>
    <row r="802400" spans="101:101">
      <c r="CW802400" s="2210"/>
    </row>
    <row r="802401" spans="101:101">
      <c r="CW802401" s="2195"/>
    </row>
    <row r="802425" spans="101:101">
      <c r="CW802425" s="2210"/>
    </row>
    <row r="802426" spans="101:101">
      <c r="CW802426" s="2195"/>
    </row>
    <row r="802450" spans="101:101">
      <c r="CW802450" s="2210"/>
    </row>
    <row r="802451" spans="101:101">
      <c r="CW802451" s="2195"/>
    </row>
    <row r="802475" spans="101:101">
      <c r="CW802475" s="2210"/>
    </row>
    <row r="802476" spans="101:101">
      <c r="CW802476" s="2195"/>
    </row>
    <row r="802500" spans="101:101">
      <c r="CW802500" s="2210"/>
    </row>
    <row r="802501" spans="101:101">
      <c r="CW802501" s="2195"/>
    </row>
    <row r="802525" spans="101:101">
      <c r="CW802525" s="2210"/>
    </row>
    <row r="802526" spans="101:101">
      <c r="CW802526" s="2195"/>
    </row>
    <row r="802550" spans="101:101">
      <c r="CW802550" s="2210"/>
    </row>
    <row r="802551" spans="101:101">
      <c r="CW802551" s="2195"/>
    </row>
    <row r="802575" spans="101:101">
      <c r="CW802575" s="2210"/>
    </row>
    <row r="802576" spans="101:101">
      <c r="CW802576" s="2195"/>
    </row>
    <row r="802600" spans="101:101">
      <c r="CW802600" s="2210"/>
    </row>
    <row r="802601" spans="101:101">
      <c r="CW802601" s="2195"/>
    </row>
    <row r="802625" spans="101:101">
      <c r="CW802625" s="2210"/>
    </row>
    <row r="802626" spans="101:101">
      <c r="CW802626" s="2195"/>
    </row>
    <row r="802650" spans="101:101">
      <c r="CW802650" s="2210"/>
    </row>
    <row r="802651" spans="101:101">
      <c r="CW802651" s="2195"/>
    </row>
    <row r="802675" spans="101:101">
      <c r="CW802675" s="2210"/>
    </row>
    <row r="802676" spans="101:101">
      <c r="CW802676" s="2195"/>
    </row>
    <row r="802700" spans="101:101">
      <c r="CW802700" s="2210"/>
    </row>
    <row r="802701" spans="101:101">
      <c r="CW802701" s="2195"/>
    </row>
    <row r="802725" spans="101:101">
      <c r="CW802725" s="2210"/>
    </row>
    <row r="802726" spans="101:101">
      <c r="CW802726" s="2195"/>
    </row>
    <row r="802750" spans="101:101">
      <c r="CW802750" s="2210"/>
    </row>
    <row r="802751" spans="101:101">
      <c r="CW802751" s="2195"/>
    </row>
    <row r="802775" spans="101:101">
      <c r="CW802775" s="2210"/>
    </row>
    <row r="802776" spans="101:101">
      <c r="CW802776" s="2195"/>
    </row>
    <row r="802800" spans="101:101">
      <c r="CW802800" s="2210"/>
    </row>
    <row r="802801" spans="101:101">
      <c r="CW802801" s="2195"/>
    </row>
    <row r="802825" spans="101:101">
      <c r="CW802825" s="2210"/>
    </row>
    <row r="802826" spans="101:101">
      <c r="CW802826" s="2195"/>
    </row>
    <row r="802850" spans="101:101">
      <c r="CW802850" s="2210"/>
    </row>
    <row r="802851" spans="101:101">
      <c r="CW802851" s="2195"/>
    </row>
    <row r="802875" spans="101:101">
      <c r="CW802875" s="2210"/>
    </row>
    <row r="802876" spans="101:101">
      <c r="CW802876" s="2195"/>
    </row>
    <row r="802900" spans="101:101">
      <c r="CW802900" s="2210"/>
    </row>
    <row r="802901" spans="101:101">
      <c r="CW802901" s="2195"/>
    </row>
    <row r="802925" spans="101:101">
      <c r="CW802925" s="2210"/>
    </row>
    <row r="802926" spans="101:101">
      <c r="CW802926" s="2195"/>
    </row>
    <row r="802950" spans="101:101">
      <c r="CW802950" s="2210"/>
    </row>
    <row r="802951" spans="101:101">
      <c r="CW802951" s="2195"/>
    </row>
    <row r="802975" spans="101:101">
      <c r="CW802975" s="2210"/>
    </row>
    <row r="802976" spans="101:101">
      <c r="CW802976" s="2195"/>
    </row>
    <row r="803000" spans="101:101">
      <c r="CW803000" s="2210"/>
    </row>
    <row r="803001" spans="101:101">
      <c r="CW803001" s="2195"/>
    </row>
    <row r="803025" spans="101:101">
      <c r="CW803025" s="2210"/>
    </row>
    <row r="803026" spans="101:101">
      <c r="CW803026" s="2195"/>
    </row>
    <row r="803050" spans="101:101">
      <c r="CW803050" s="2210"/>
    </row>
    <row r="803051" spans="101:101">
      <c r="CW803051" s="2195"/>
    </row>
    <row r="803075" spans="101:101">
      <c r="CW803075" s="2210"/>
    </row>
    <row r="803076" spans="101:101">
      <c r="CW803076" s="2195"/>
    </row>
    <row r="803100" spans="101:101">
      <c r="CW803100" s="2210"/>
    </row>
    <row r="803101" spans="101:101">
      <c r="CW803101" s="2195"/>
    </row>
    <row r="803125" spans="101:101">
      <c r="CW803125" s="2210"/>
    </row>
    <row r="803126" spans="101:101">
      <c r="CW803126" s="2195"/>
    </row>
    <row r="803150" spans="101:101">
      <c r="CW803150" s="2210"/>
    </row>
    <row r="803151" spans="101:101">
      <c r="CW803151" s="2195"/>
    </row>
    <row r="803175" spans="101:101">
      <c r="CW803175" s="2210"/>
    </row>
    <row r="803176" spans="101:101">
      <c r="CW803176" s="2195"/>
    </row>
    <row r="803200" spans="101:101">
      <c r="CW803200" s="2210"/>
    </row>
    <row r="803201" spans="101:101">
      <c r="CW803201" s="2195"/>
    </row>
    <row r="803225" spans="101:101">
      <c r="CW803225" s="2210"/>
    </row>
    <row r="803226" spans="101:101">
      <c r="CW803226" s="2195"/>
    </row>
    <row r="803250" spans="101:101">
      <c r="CW803250" s="2210"/>
    </row>
    <row r="803251" spans="101:101">
      <c r="CW803251" s="2195"/>
    </row>
    <row r="803275" spans="101:101">
      <c r="CW803275" s="2210"/>
    </row>
    <row r="803276" spans="101:101">
      <c r="CW803276" s="2195"/>
    </row>
    <row r="803300" spans="101:101">
      <c r="CW803300" s="2210"/>
    </row>
    <row r="803301" spans="101:101">
      <c r="CW803301" s="2195"/>
    </row>
    <row r="803325" spans="101:101">
      <c r="CW803325" s="2210"/>
    </row>
    <row r="803326" spans="101:101">
      <c r="CW803326" s="2195"/>
    </row>
    <row r="803350" spans="101:101">
      <c r="CW803350" s="2210"/>
    </row>
    <row r="803351" spans="101:101">
      <c r="CW803351" s="2195"/>
    </row>
    <row r="803375" spans="101:101">
      <c r="CW803375" s="2210"/>
    </row>
    <row r="803376" spans="101:101">
      <c r="CW803376" s="2195"/>
    </row>
    <row r="803400" spans="101:101">
      <c r="CW803400" s="2210"/>
    </row>
    <row r="803401" spans="101:101">
      <c r="CW803401" s="2195"/>
    </row>
    <row r="803425" spans="101:101">
      <c r="CW803425" s="2210"/>
    </row>
    <row r="803426" spans="101:101">
      <c r="CW803426" s="2195"/>
    </row>
    <row r="803450" spans="101:101">
      <c r="CW803450" s="2210"/>
    </row>
    <row r="803451" spans="101:101">
      <c r="CW803451" s="2195"/>
    </row>
    <row r="803475" spans="101:101">
      <c r="CW803475" s="2210"/>
    </row>
    <row r="803476" spans="101:101">
      <c r="CW803476" s="2195"/>
    </row>
    <row r="803500" spans="101:101">
      <c r="CW803500" s="2210"/>
    </row>
    <row r="803501" spans="101:101">
      <c r="CW803501" s="2195"/>
    </row>
    <row r="803525" spans="101:101">
      <c r="CW803525" s="2210"/>
    </row>
    <row r="803526" spans="101:101">
      <c r="CW803526" s="2195"/>
    </row>
    <row r="803550" spans="101:101">
      <c r="CW803550" s="2210"/>
    </row>
    <row r="803551" spans="101:101">
      <c r="CW803551" s="2195"/>
    </row>
    <row r="803575" spans="101:101">
      <c r="CW803575" s="2210"/>
    </row>
    <row r="803576" spans="101:101">
      <c r="CW803576" s="2195"/>
    </row>
    <row r="803600" spans="101:101">
      <c r="CW803600" s="2210"/>
    </row>
    <row r="803601" spans="101:101">
      <c r="CW803601" s="2195"/>
    </row>
    <row r="803625" spans="101:101">
      <c r="CW803625" s="2210"/>
    </row>
    <row r="803626" spans="101:101">
      <c r="CW803626" s="2195"/>
    </row>
    <row r="803650" spans="101:101">
      <c r="CW803650" s="2210"/>
    </row>
    <row r="803651" spans="101:101">
      <c r="CW803651" s="2195"/>
    </row>
    <row r="803675" spans="101:101">
      <c r="CW803675" s="2210"/>
    </row>
    <row r="803676" spans="101:101">
      <c r="CW803676" s="2195"/>
    </row>
    <row r="803700" spans="101:101">
      <c r="CW803700" s="2210"/>
    </row>
    <row r="803701" spans="101:101">
      <c r="CW803701" s="2195"/>
    </row>
    <row r="803725" spans="101:101">
      <c r="CW803725" s="2210"/>
    </row>
    <row r="803726" spans="101:101">
      <c r="CW803726" s="2195"/>
    </row>
    <row r="803750" spans="101:101">
      <c r="CW803750" s="2210"/>
    </row>
    <row r="803751" spans="101:101">
      <c r="CW803751" s="2195"/>
    </row>
    <row r="803775" spans="101:101">
      <c r="CW803775" s="2210"/>
    </row>
    <row r="803776" spans="101:101">
      <c r="CW803776" s="2195"/>
    </row>
    <row r="803800" spans="101:101">
      <c r="CW803800" s="2210"/>
    </row>
    <row r="803801" spans="101:101">
      <c r="CW803801" s="2195"/>
    </row>
    <row r="803825" spans="101:101">
      <c r="CW803825" s="2210"/>
    </row>
    <row r="803826" spans="101:101">
      <c r="CW803826" s="2195"/>
    </row>
    <row r="803850" spans="101:101">
      <c r="CW803850" s="2210"/>
    </row>
    <row r="803851" spans="101:101">
      <c r="CW803851" s="2195"/>
    </row>
    <row r="803875" spans="101:101">
      <c r="CW803875" s="2210"/>
    </row>
    <row r="803876" spans="101:101">
      <c r="CW803876" s="2195"/>
    </row>
    <row r="803900" spans="101:101">
      <c r="CW803900" s="2210"/>
    </row>
    <row r="803901" spans="101:101">
      <c r="CW803901" s="2195"/>
    </row>
    <row r="803925" spans="101:101">
      <c r="CW803925" s="2210"/>
    </row>
    <row r="803926" spans="101:101">
      <c r="CW803926" s="2195"/>
    </row>
    <row r="803950" spans="101:101">
      <c r="CW803950" s="2210"/>
    </row>
    <row r="803951" spans="101:101">
      <c r="CW803951" s="2195"/>
    </row>
    <row r="803975" spans="101:101">
      <c r="CW803975" s="2210"/>
    </row>
    <row r="803976" spans="101:101">
      <c r="CW803976" s="2195"/>
    </row>
    <row r="804000" spans="101:101">
      <c r="CW804000" s="2210"/>
    </row>
    <row r="804001" spans="101:101">
      <c r="CW804001" s="2195"/>
    </row>
    <row r="804025" spans="101:101">
      <c r="CW804025" s="2210"/>
    </row>
    <row r="804026" spans="101:101">
      <c r="CW804026" s="2195"/>
    </row>
    <row r="804050" spans="101:101">
      <c r="CW804050" s="2210"/>
    </row>
    <row r="804051" spans="101:101">
      <c r="CW804051" s="2195"/>
    </row>
    <row r="804075" spans="101:101">
      <c r="CW804075" s="2210"/>
    </row>
    <row r="804076" spans="101:101">
      <c r="CW804076" s="2195"/>
    </row>
    <row r="804100" spans="101:101">
      <c r="CW804100" s="2210"/>
    </row>
    <row r="804101" spans="101:101">
      <c r="CW804101" s="2195"/>
    </row>
    <row r="804125" spans="101:101">
      <c r="CW804125" s="2210"/>
    </row>
    <row r="804126" spans="101:101">
      <c r="CW804126" s="2195"/>
    </row>
    <row r="804150" spans="101:101">
      <c r="CW804150" s="2210"/>
    </row>
    <row r="804151" spans="101:101">
      <c r="CW804151" s="2195"/>
    </row>
    <row r="804175" spans="101:101">
      <c r="CW804175" s="2210"/>
    </row>
    <row r="804176" spans="101:101">
      <c r="CW804176" s="2195"/>
    </row>
    <row r="804200" spans="101:101">
      <c r="CW804200" s="2210"/>
    </row>
    <row r="804201" spans="101:101">
      <c r="CW804201" s="2195"/>
    </row>
    <row r="804225" spans="101:101">
      <c r="CW804225" s="2210"/>
    </row>
    <row r="804226" spans="101:101">
      <c r="CW804226" s="2195"/>
    </row>
    <row r="804250" spans="101:101">
      <c r="CW804250" s="2210"/>
    </row>
    <row r="804251" spans="101:101">
      <c r="CW804251" s="2195"/>
    </row>
    <row r="804275" spans="101:101">
      <c r="CW804275" s="2210"/>
    </row>
    <row r="804276" spans="101:101">
      <c r="CW804276" s="2195"/>
    </row>
    <row r="804300" spans="101:101">
      <c r="CW804300" s="2210"/>
    </row>
    <row r="804301" spans="101:101">
      <c r="CW804301" s="2195"/>
    </row>
    <row r="804325" spans="101:101">
      <c r="CW804325" s="2210"/>
    </row>
    <row r="804326" spans="101:101">
      <c r="CW804326" s="2195"/>
    </row>
    <row r="804350" spans="101:101">
      <c r="CW804350" s="2210"/>
    </row>
    <row r="804351" spans="101:101">
      <c r="CW804351" s="2195"/>
    </row>
    <row r="804375" spans="101:101">
      <c r="CW804375" s="2210"/>
    </row>
    <row r="804376" spans="101:101">
      <c r="CW804376" s="2195"/>
    </row>
    <row r="804400" spans="101:101">
      <c r="CW804400" s="2210"/>
    </row>
    <row r="804401" spans="101:101">
      <c r="CW804401" s="2195"/>
    </row>
    <row r="804425" spans="101:101">
      <c r="CW804425" s="2210"/>
    </row>
    <row r="804426" spans="101:101">
      <c r="CW804426" s="2195"/>
    </row>
    <row r="804450" spans="101:101">
      <c r="CW804450" s="2210"/>
    </row>
    <row r="804451" spans="101:101">
      <c r="CW804451" s="2195"/>
    </row>
    <row r="804475" spans="101:101">
      <c r="CW804475" s="2210"/>
    </row>
    <row r="804476" spans="101:101">
      <c r="CW804476" s="2195"/>
    </row>
    <row r="804500" spans="101:101">
      <c r="CW804500" s="2210"/>
    </row>
    <row r="804501" spans="101:101">
      <c r="CW804501" s="2195"/>
    </row>
    <row r="804525" spans="101:101">
      <c r="CW804525" s="2210"/>
    </row>
    <row r="804526" spans="101:101">
      <c r="CW804526" s="2195"/>
    </row>
    <row r="804550" spans="101:101">
      <c r="CW804550" s="2210"/>
    </row>
    <row r="804551" spans="101:101">
      <c r="CW804551" s="2195"/>
    </row>
    <row r="804575" spans="101:101">
      <c r="CW804575" s="2210"/>
    </row>
    <row r="804576" spans="101:101">
      <c r="CW804576" s="2195"/>
    </row>
    <row r="804600" spans="101:101">
      <c r="CW804600" s="2210"/>
    </row>
    <row r="804601" spans="101:101">
      <c r="CW804601" s="2195"/>
    </row>
    <row r="804625" spans="101:101">
      <c r="CW804625" s="2210"/>
    </row>
    <row r="804626" spans="101:101">
      <c r="CW804626" s="2195"/>
    </row>
    <row r="804650" spans="101:101">
      <c r="CW804650" s="2210"/>
    </row>
    <row r="804651" spans="101:101">
      <c r="CW804651" s="2195"/>
    </row>
    <row r="804675" spans="101:101">
      <c r="CW804675" s="2210"/>
    </row>
    <row r="804676" spans="101:101">
      <c r="CW804676" s="2195"/>
    </row>
    <row r="804700" spans="101:101">
      <c r="CW804700" s="2210"/>
    </row>
    <row r="804701" spans="101:101">
      <c r="CW804701" s="2195"/>
    </row>
    <row r="804725" spans="101:101">
      <c r="CW804725" s="2210"/>
    </row>
    <row r="804726" spans="101:101">
      <c r="CW804726" s="2195"/>
    </row>
    <row r="804750" spans="101:101">
      <c r="CW804750" s="2210"/>
    </row>
    <row r="804751" spans="101:101">
      <c r="CW804751" s="2195"/>
    </row>
    <row r="804775" spans="101:101">
      <c r="CW804775" s="2210"/>
    </row>
    <row r="804776" spans="101:101">
      <c r="CW804776" s="2195"/>
    </row>
    <row r="804800" spans="101:101">
      <c r="CW804800" s="2210"/>
    </row>
    <row r="804801" spans="101:101">
      <c r="CW804801" s="2195"/>
    </row>
    <row r="804825" spans="101:101">
      <c r="CW804825" s="2210"/>
    </row>
    <row r="804826" spans="101:101">
      <c r="CW804826" s="2195"/>
    </row>
    <row r="804850" spans="101:101">
      <c r="CW804850" s="2210"/>
    </row>
    <row r="804851" spans="101:101">
      <c r="CW804851" s="2195"/>
    </row>
    <row r="804875" spans="101:101">
      <c r="CW804875" s="2210"/>
    </row>
    <row r="804876" spans="101:101">
      <c r="CW804876" s="2195"/>
    </row>
    <row r="804900" spans="101:101">
      <c r="CW804900" s="2210"/>
    </row>
    <row r="804901" spans="101:101">
      <c r="CW804901" s="2195"/>
    </row>
    <row r="804925" spans="101:101">
      <c r="CW804925" s="2210"/>
    </row>
    <row r="804926" spans="101:101">
      <c r="CW804926" s="2195"/>
    </row>
    <row r="804950" spans="101:101">
      <c r="CW804950" s="2210"/>
    </row>
    <row r="804951" spans="101:101">
      <c r="CW804951" s="2195"/>
    </row>
    <row r="804975" spans="101:101">
      <c r="CW804975" s="2210"/>
    </row>
    <row r="804976" spans="101:101">
      <c r="CW804976" s="2195"/>
    </row>
    <row r="805000" spans="101:101">
      <c r="CW805000" s="2210"/>
    </row>
    <row r="805001" spans="101:101">
      <c r="CW805001" s="2195"/>
    </row>
    <row r="805025" spans="101:101">
      <c r="CW805025" s="2210"/>
    </row>
    <row r="805026" spans="101:101">
      <c r="CW805026" s="2195"/>
    </row>
    <row r="805050" spans="101:101">
      <c r="CW805050" s="2210"/>
    </row>
    <row r="805051" spans="101:101">
      <c r="CW805051" s="2195"/>
    </row>
    <row r="805075" spans="101:101">
      <c r="CW805075" s="2210"/>
    </row>
    <row r="805076" spans="101:101">
      <c r="CW805076" s="2195"/>
    </row>
    <row r="805100" spans="101:101">
      <c r="CW805100" s="2210"/>
    </row>
    <row r="805101" spans="101:101">
      <c r="CW805101" s="2195"/>
    </row>
    <row r="805125" spans="101:101">
      <c r="CW805125" s="2210"/>
    </row>
    <row r="805126" spans="101:101">
      <c r="CW805126" s="2195"/>
    </row>
    <row r="805150" spans="101:101">
      <c r="CW805150" s="2210"/>
    </row>
    <row r="805151" spans="101:101">
      <c r="CW805151" s="2195"/>
    </row>
    <row r="805175" spans="101:101">
      <c r="CW805175" s="2210"/>
    </row>
    <row r="805176" spans="101:101">
      <c r="CW805176" s="2195"/>
    </row>
    <row r="805200" spans="101:101">
      <c r="CW805200" s="2210"/>
    </row>
    <row r="805201" spans="101:101">
      <c r="CW805201" s="2195"/>
    </row>
    <row r="805225" spans="101:101">
      <c r="CW805225" s="2210"/>
    </row>
    <row r="805226" spans="101:101">
      <c r="CW805226" s="2195"/>
    </row>
    <row r="805250" spans="101:101">
      <c r="CW805250" s="2210"/>
    </row>
    <row r="805251" spans="101:101">
      <c r="CW805251" s="2195"/>
    </row>
    <row r="805275" spans="101:101">
      <c r="CW805275" s="2210"/>
    </row>
    <row r="805276" spans="101:101">
      <c r="CW805276" s="2195"/>
    </row>
    <row r="805300" spans="101:101">
      <c r="CW805300" s="2210"/>
    </row>
    <row r="805301" spans="101:101">
      <c r="CW805301" s="2195"/>
    </row>
    <row r="805325" spans="101:101">
      <c r="CW805325" s="2210"/>
    </row>
    <row r="805326" spans="101:101">
      <c r="CW805326" s="2195"/>
    </row>
    <row r="805350" spans="101:101">
      <c r="CW805350" s="2210"/>
    </row>
    <row r="805351" spans="101:101">
      <c r="CW805351" s="2195"/>
    </row>
    <row r="805375" spans="101:101">
      <c r="CW805375" s="2210"/>
    </row>
    <row r="805376" spans="101:101">
      <c r="CW805376" s="2195"/>
    </row>
    <row r="805400" spans="101:101">
      <c r="CW805400" s="2210"/>
    </row>
    <row r="805401" spans="101:101">
      <c r="CW805401" s="2195"/>
    </row>
    <row r="805425" spans="101:101">
      <c r="CW805425" s="2210"/>
    </row>
    <row r="805426" spans="101:101">
      <c r="CW805426" s="2195"/>
    </row>
    <row r="805450" spans="101:101">
      <c r="CW805450" s="2210"/>
    </row>
    <row r="805451" spans="101:101">
      <c r="CW805451" s="2195"/>
    </row>
    <row r="805475" spans="101:101">
      <c r="CW805475" s="2210"/>
    </row>
    <row r="805476" spans="101:101">
      <c r="CW805476" s="2195"/>
    </row>
    <row r="805500" spans="101:101">
      <c r="CW805500" s="2210"/>
    </row>
    <row r="805501" spans="101:101">
      <c r="CW805501" s="2195"/>
    </row>
    <row r="805525" spans="101:101">
      <c r="CW805525" s="2210"/>
    </row>
    <row r="805526" spans="101:101">
      <c r="CW805526" s="2195"/>
    </row>
    <row r="805550" spans="101:101">
      <c r="CW805550" s="2210"/>
    </row>
    <row r="805551" spans="101:101">
      <c r="CW805551" s="2195"/>
    </row>
    <row r="805575" spans="101:101">
      <c r="CW805575" s="2210"/>
    </row>
    <row r="805576" spans="101:101">
      <c r="CW805576" s="2195"/>
    </row>
    <row r="805600" spans="101:101">
      <c r="CW805600" s="2210"/>
    </row>
    <row r="805601" spans="101:101">
      <c r="CW805601" s="2195"/>
    </row>
    <row r="805625" spans="101:101">
      <c r="CW805625" s="2210"/>
    </row>
    <row r="805626" spans="101:101">
      <c r="CW805626" s="2195"/>
    </row>
    <row r="805650" spans="101:101">
      <c r="CW805650" s="2210"/>
    </row>
    <row r="805651" spans="101:101">
      <c r="CW805651" s="2195"/>
    </row>
    <row r="805675" spans="101:101">
      <c r="CW805675" s="2210"/>
    </row>
    <row r="805676" spans="101:101">
      <c r="CW805676" s="2195"/>
    </row>
    <row r="805700" spans="101:101">
      <c r="CW805700" s="2210"/>
    </row>
    <row r="805701" spans="101:101">
      <c r="CW805701" s="2195"/>
    </row>
    <row r="805725" spans="101:101">
      <c r="CW805725" s="2210"/>
    </row>
    <row r="805726" spans="101:101">
      <c r="CW805726" s="2195"/>
    </row>
    <row r="805750" spans="101:101">
      <c r="CW805750" s="2210"/>
    </row>
    <row r="805751" spans="101:101">
      <c r="CW805751" s="2195"/>
    </row>
    <row r="805775" spans="101:101">
      <c r="CW805775" s="2210"/>
    </row>
    <row r="805776" spans="101:101">
      <c r="CW805776" s="2195"/>
    </row>
    <row r="805800" spans="101:101">
      <c r="CW805800" s="2210"/>
    </row>
    <row r="805801" spans="101:101">
      <c r="CW805801" s="2195"/>
    </row>
    <row r="805825" spans="101:101">
      <c r="CW805825" s="2210"/>
    </row>
    <row r="805826" spans="101:101">
      <c r="CW805826" s="2195"/>
    </row>
    <row r="805850" spans="101:101">
      <c r="CW805850" s="2210"/>
    </row>
    <row r="805851" spans="101:101">
      <c r="CW805851" s="2195"/>
    </row>
    <row r="805875" spans="101:101">
      <c r="CW805875" s="2210"/>
    </row>
    <row r="805876" spans="101:101">
      <c r="CW805876" s="2195"/>
    </row>
    <row r="805900" spans="101:101">
      <c r="CW805900" s="2210"/>
    </row>
    <row r="805901" spans="101:101">
      <c r="CW805901" s="2195"/>
    </row>
    <row r="805925" spans="101:101">
      <c r="CW805925" s="2210"/>
    </row>
    <row r="805926" spans="101:101">
      <c r="CW805926" s="2195"/>
    </row>
    <row r="805950" spans="101:101">
      <c r="CW805950" s="2210"/>
    </row>
    <row r="805951" spans="101:101">
      <c r="CW805951" s="2195"/>
    </row>
    <row r="805975" spans="101:101">
      <c r="CW805975" s="2210"/>
    </row>
    <row r="805976" spans="101:101">
      <c r="CW805976" s="2195"/>
    </row>
    <row r="806000" spans="101:101">
      <c r="CW806000" s="2210"/>
    </row>
    <row r="806001" spans="101:101">
      <c r="CW806001" s="2195"/>
    </row>
    <row r="806025" spans="101:101">
      <c r="CW806025" s="2210"/>
    </row>
    <row r="806026" spans="101:101">
      <c r="CW806026" s="2195"/>
    </row>
    <row r="806050" spans="101:101">
      <c r="CW806050" s="2210"/>
    </row>
    <row r="806051" spans="101:101">
      <c r="CW806051" s="2195"/>
    </row>
    <row r="806075" spans="101:101">
      <c r="CW806075" s="2210"/>
    </row>
    <row r="806076" spans="101:101">
      <c r="CW806076" s="2195"/>
    </row>
    <row r="806100" spans="101:101">
      <c r="CW806100" s="2210"/>
    </row>
    <row r="806101" spans="101:101">
      <c r="CW806101" s="2195"/>
    </row>
    <row r="806125" spans="101:101">
      <c r="CW806125" s="2210"/>
    </row>
    <row r="806126" spans="101:101">
      <c r="CW806126" s="2195"/>
    </row>
    <row r="806150" spans="101:101">
      <c r="CW806150" s="2210"/>
    </row>
    <row r="806151" spans="101:101">
      <c r="CW806151" s="2195"/>
    </row>
    <row r="806175" spans="101:101">
      <c r="CW806175" s="2210"/>
    </row>
    <row r="806176" spans="101:101">
      <c r="CW806176" s="2195"/>
    </row>
    <row r="806200" spans="101:101">
      <c r="CW806200" s="2210"/>
    </row>
    <row r="806201" spans="101:101">
      <c r="CW806201" s="2195"/>
    </row>
    <row r="806225" spans="101:101">
      <c r="CW806225" s="2210"/>
    </row>
    <row r="806226" spans="101:101">
      <c r="CW806226" s="2195"/>
    </row>
    <row r="806250" spans="101:101">
      <c r="CW806250" s="2210"/>
    </row>
    <row r="806251" spans="101:101">
      <c r="CW806251" s="2195"/>
    </row>
    <row r="806275" spans="101:101">
      <c r="CW806275" s="2210"/>
    </row>
    <row r="806276" spans="101:101">
      <c r="CW806276" s="2195"/>
    </row>
    <row r="806300" spans="101:101">
      <c r="CW806300" s="2210"/>
    </row>
    <row r="806301" spans="101:101">
      <c r="CW806301" s="2195"/>
    </row>
    <row r="806325" spans="101:101">
      <c r="CW806325" s="2210"/>
    </row>
    <row r="806326" spans="101:101">
      <c r="CW806326" s="2195"/>
    </row>
    <row r="806350" spans="101:101">
      <c r="CW806350" s="2210"/>
    </row>
    <row r="806351" spans="101:101">
      <c r="CW806351" s="2195"/>
    </row>
    <row r="806375" spans="101:101">
      <c r="CW806375" s="2210"/>
    </row>
    <row r="806376" spans="101:101">
      <c r="CW806376" s="2195"/>
    </row>
    <row r="806400" spans="101:101">
      <c r="CW806400" s="2210"/>
    </row>
    <row r="806401" spans="101:101">
      <c r="CW806401" s="2195"/>
    </row>
    <row r="806425" spans="101:101">
      <c r="CW806425" s="2210"/>
    </row>
    <row r="806426" spans="101:101">
      <c r="CW806426" s="2195"/>
    </row>
    <row r="806450" spans="101:101">
      <c r="CW806450" s="2210"/>
    </row>
    <row r="806451" spans="101:101">
      <c r="CW806451" s="2195"/>
    </row>
    <row r="806475" spans="101:101">
      <c r="CW806475" s="2210"/>
    </row>
    <row r="806476" spans="101:101">
      <c r="CW806476" s="2195"/>
    </row>
    <row r="806500" spans="101:101">
      <c r="CW806500" s="2210"/>
    </row>
    <row r="806501" spans="101:101">
      <c r="CW806501" s="2195"/>
    </row>
    <row r="806525" spans="101:101">
      <c r="CW806525" s="2210"/>
    </row>
    <row r="806526" spans="101:101">
      <c r="CW806526" s="2195"/>
    </row>
    <row r="806550" spans="101:101">
      <c r="CW806550" s="2210"/>
    </row>
    <row r="806551" spans="101:101">
      <c r="CW806551" s="2195"/>
    </row>
    <row r="806575" spans="101:101">
      <c r="CW806575" s="2210"/>
    </row>
    <row r="806576" spans="101:101">
      <c r="CW806576" s="2195"/>
    </row>
    <row r="806600" spans="101:101">
      <c r="CW806600" s="2210"/>
    </row>
    <row r="806601" spans="101:101">
      <c r="CW806601" s="2195"/>
    </row>
    <row r="806625" spans="101:101">
      <c r="CW806625" s="2210"/>
    </row>
    <row r="806626" spans="101:101">
      <c r="CW806626" s="2195"/>
    </row>
    <row r="806650" spans="101:101">
      <c r="CW806650" s="2210"/>
    </row>
    <row r="806651" spans="101:101">
      <c r="CW806651" s="2195"/>
    </row>
    <row r="806675" spans="101:101">
      <c r="CW806675" s="2210"/>
    </row>
    <row r="806676" spans="101:101">
      <c r="CW806676" s="2195"/>
    </row>
    <row r="806700" spans="101:101">
      <c r="CW806700" s="2210"/>
    </row>
    <row r="806701" spans="101:101">
      <c r="CW806701" s="2195"/>
    </row>
    <row r="806725" spans="101:101">
      <c r="CW806725" s="2210"/>
    </row>
    <row r="806726" spans="101:101">
      <c r="CW806726" s="2195"/>
    </row>
    <row r="806750" spans="101:101">
      <c r="CW806750" s="2210"/>
    </row>
    <row r="806751" spans="101:101">
      <c r="CW806751" s="2195"/>
    </row>
    <row r="806775" spans="101:101">
      <c r="CW806775" s="2210"/>
    </row>
    <row r="806776" spans="101:101">
      <c r="CW806776" s="2195"/>
    </row>
    <row r="806800" spans="101:101">
      <c r="CW806800" s="2210"/>
    </row>
    <row r="806801" spans="101:101">
      <c r="CW806801" s="2195"/>
    </row>
    <row r="806825" spans="101:101">
      <c r="CW806825" s="2210"/>
    </row>
    <row r="806826" spans="101:101">
      <c r="CW806826" s="2195"/>
    </row>
    <row r="806850" spans="101:101">
      <c r="CW806850" s="2210"/>
    </row>
    <row r="806851" spans="101:101">
      <c r="CW806851" s="2195"/>
    </row>
    <row r="806875" spans="101:101">
      <c r="CW806875" s="2210"/>
    </row>
    <row r="806876" spans="101:101">
      <c r="CW806876" s="2195"/>
    </row>
    <row r="806900" spans="101:101">
      <c r="CW806900" s="2210"/>
    </row>
    <row r="806901" spans="101:101">
      <c r="CW806901" s="2195"/>
    </row>
    <row r="806925" spans="101:101">
      <c r="CW806925" s="2210"/>
    </row>
    <row r="806926" spans="101:101">
      <c r="CW806926" s="2195"/>
    </row>
    <row r="806950" spans="101:101">
      <c r="CW806950" s="2210"/>
    </row>
    <row r="806951" spans="101:101">
      <c r="CW806951" s="2195"/>
    </row>
    <row r="806975" spans="101:101">
      <c r="CW806975" s="2210"/>
    </row>
    <row r="806976" spans="101:101">
      <c r="CW806976" s="2195"/>
    </row>
    <row r="807000" spans="101:101">
      <c r="CW807000" s="2210"/>
    </row>
    <row r="807001" spans="101:101">
      <c r="CW807001" s="2195"/>
    </row>
    <row r="807025" spans="101:101">
      <c r="CW807025" s="2210"/>
    </row>
    <row r="807026" spans="101:101">
      <c r="CW807026" s="2195"/>
    </row>
    <row r="807050" spans="101:101">
      <c r="CW807050" s="2210"/>
    </row>
    <row r="807051" spans="101:101">
      <c r="CW807051" s="2195"/>
    </row>
    <row r="807075" spans="101:101">
      <c r="CW807075" s="2210"/>
    </row>
    <row r="807076" spans="101:101">
      <c r="CW807076" s="2195"/>
    </row>
    <row r="807100" spans="101:101">
      <c r="CW807100" s="2210"/>
    </row>
    <row r="807101" spans="101:101">
      <c r="CW807101" s="2195"/>
    </row>
    <row r="807125" spans="101:101">
      <c r="CW807125" s="2210"/>
    </row>
    <row r="807126" spans="101:101">
      <c r="CW807126" s="2195"/>
    </row>
    <row r="807150" spans="101:101">
      <c r="CW807150" s="2210"/>
    </row>
    <row r="807151" spans="101:101">
      <c r="CW807151" s="2195"/>
    </row>
    <row r="807175" spans="101:101">
      <c r="CW807175" s="2210"/>
    </row>
    <row r="807176" spans="101:101">
      <c r="CW807176" s="2195"/>
    </row>
    <row r="807200" spans="101:101">
      <c r="CW807200" s="2210"/>
    </row>
    <row r="807201" spans="101:101">
      <c r="CW807201" s="2195"/>
    </row>
    <row r="807225" spans="101:101">
      <c r="CW807225" s="2210"/>
    </row>
    <row r="807226" spans="101:101">
      <c r="CW807226" s="2195"/>
    </row>
    <row r="807250" spans="101:101">
      <c r="CW807250" s="2210"/>
    </row>
    <row r="807251" spans="101:101">
      <c r="CW807251" s="2195"/>
    </row>
    <row r="807275" spans="101:101">
      <c r="CW807275" s="2210"/>
    </row>
    <row r="807276" spans="101:101">
      <c r="CW807276" s="2195"/>
    </row>
    <row r="807300" spans="101:101">
      <c r="CW807300" s="2210"/>
    </row>
    <row r="807301" spans="101:101">
      <c r="CW807301" s="2195"/>
    </row>
    <row r="807325" spans="101:101">
      <c r="CW807325" s="2210"/>
    </row>
    <row r="807326" spans="101:101">
      <c r="CW807326" s="2195"/>
    </row>
    <row r="807350" spans="101:101">
      <c r="CW807350" s="2210"/>
    </row>
    <row r="807351" spans="101:101">
      <c r="CW807351" s="2195"/>
    </row>
    <row r="807375" spans="101:101">
      <c r="CW807375" s="2210"/>
    </row>
    <row r="807376" spans="101:101">
      <c r="CW807376" s="2195"/>
    </row>
    <row r="807400" spans="101:101">
      <c r="CW807400" s="2210"/>
    </row>
    <row r="807401" spans="101:101">
      <c r="CW807401" s="2195"/>
    </row>
    <row r="807425" spans="101:101">
      <c r="CW807425" s="2210"/>
    </row>
    <row r="807426" spans="101:101">
      <c r="CW807426" s="2195"/>
    </row>
    <row r="807450" spans="101:101">
      <c r="CW807450" s="2210"/>
    </row>
    <row r="807451" spans="101:101">
      <c r="CW807451" s="2195"/>
    </row>
    <row r="807475" spans="101:101">
      <c r="CW807475" s="2210"/>
    </row>
    <row r="807476" spans="101:101">
      <c r="CW807476" s="2195"/>
    </row>
    <row r="807500" spans="101:101">
      <c r="CW807500" s="2210"/>
    </row>
    <row r="807501" spans="101:101">
      <c r="CW807501" s="2195"/>
    </row>
    <row r="807525" spans="101:101">
      <c r="CW807525" s="2210"/>
    </row>
    <row r="807526" spans="101:101">
      <c r="CW807526" s="2195"/>
    </row>
    <row r="807550" spans="101:101">
      <c r="CW807550" s="2210"/>
    </row>
    <row r="807551" spans="101:101">
      <c r="CW807551" s="2195"/>
    </row>
    <row r="807575" spans="101:101">
      <c r="CW807575" s="2210"/>
    </row>
    <row r="807576" spans="101:101">
      <c r="CW807576" s="2195"/>
    </row>
    <row r="807600" spans="101:101">
      <c r="CW807600" s="2210"/>
    </row>
    <row r="807601" spans="101:101">
      <c r="CW807601" s="2195"/>
    </row>
    <row r="807625" spans="101:101">
      <c r="CW807625" s="2210"/>
    </row>
    <row r="807626" spans="101:101">
      <c r="CW807626" s="2195"/>
    </row>
    <row r="807650" spans="101:101">
      <c r="CW807650" s="2210"/>
    </row>
    <row r="807651" spans="101:101">
      <c r="CW807651" s="2195"/>
    </row>
    <row r="807675" spans="101:101">
      <c r="CW807675" s="2210"/>
    </row>
    <row r="807676" spans="101:101">
      <c r="CW807676" s="2195"/>
    </row>
    <row r="807700" spans="101:101">
      <c r="CW807700" s="2210"/>
    </row>
    <row r="807701" spans="101:101">
      <c r="CW807701" s="2195"/>
    </row>
    <row r="807725" spans="101:101">
      <c r="CW807725" s="2210"/>
    </row>
    <row r="807726" spans="101:101">
      <c r="CW807726" s="2195"/>
    </row>
    <row r="807750" spans="101:101">
      <c r="CW807750" s="2210"/>
    </row>
    <row r="807751" spans="101:101">
      <c r="CW807751" s="2195"/>
    </row>
    <row r="807775" spans="101:101">
      <c r="CW807775" s="2210"/>
    </row>
    <row r="807776" spans="101:101">
      <c r="CW807776" s="2195"/>
    </row>
    <row r="807800" spans="101:101">
      <c r="CW807800" s="2210"/>
    </row>
    <row r="807801" spans="101:101">
      <c r="CW807801" s="2195"/>
    </row>
    <row r="807825" spans="101:101">
      <c r="CW807825" s="2210"/>
    </row>
    <row r="807826" spans="101:101">
      <c r="CW807826" s="2195"/>
    </row>
    <row r="807850" spans="101:101">
      <c r="CW807850" s="2210"/>
    </row>
    <row r="807851" spans="101:101">
      <c r="CW807851" s="2195"/>
    </row>
    <row r="807875" spans="101:101">
      <c r="CW807875" s="2210"/>
    </row>
    <row r="807876" spans="101:101">
      <c r="CW807876" s="2195"/>
    </row>
    <row r="807900" spans="101:101">
      <c r="CW807900" s="2210"/>
    </row>
    <row r="807901" spans="101:101">
      <c r="CW807901" s="2195"/>
    </row>
    <row r="807925" spans="101:101">
      <c r="CW807925" s="2210"/>
    </row>
    <row r="807926" spans="101:101">
      <c r="CW807926" s="2195"/>
    </row>
    <row r="807950" spans="101:101">
      <c r="CW807950" s="2210"/>
    </row>
    <row r="807951" spans="101:101">
      <c r="CW807951" s="2195"/>
    </row>
    <row r="807975" spans="101:101">
      <c r="CW807975" s="2210"/>
    </row>
    <row r="807976" spans="101:101">
      <c r="CW807976" s="2195"/>
    </row>
    <row r="808000" spans="101:101">
      <c r="CW808000" s="2210"/>
    </row>
    <row r="808001" spans="101:101">
      <c r="CW808001" s="2195"/>
    </row>
    <row r="808025" spans="101:101">
      <c r="CW808025" s="2210"/>
    </row>
    <row r="808026" spans="101:101">
      <c r="CW808026" s="2195"/>
    </row>
    <row r="808050" spans="101:101">
      <c r="CW808050" s="2210"/>
    </row>
    <row r="808051" spans="101:101">
      <c r="CW808051" s="2195"/>
    </row>
    <row r="808075" spans="101:101">
      <c r="CW808075" s="2210"/>
    </row>
    <row r="808076" spans="101:101">
      <c r="CW808076" s="2195"/>
    </row>
    <row r="808100" spans="101:101">
      <c r="CW808100" s="2210"/>
    </row>
    <row r="808101" spans="101:101">
      <c r="CW808101" s="2195"/>
    </row>
    <row r="808125" spans="101:101">
      <c r="CW808125" s="2210"/>
    </row>
    <row r="808126" spans="101:101">
      <c r="CW808126" s="2195"/>
    </row>
    <row r="808150" spans="101:101">
      <c r="CW808150" s="2210"/>
    </row>
    <row r="808151" spans="101:101">
      <c r="CW808151" s="2195"/>
    </row>
    <row r="808175" spans="101:101">
      <c r="CW808175" s="2210"/>
    </row>
    <row r="808176" spans="101:101">
      <c r="CW808176" s="2195"/>
    </row>
    <row r="808200" spans="101:101">
      <c r="CW808200" s="2210"/>
    </row>
    <row r="808201" spans="101:101">
      <c r="CW808201" s="2195"/>
    </row>
    <row r="808225" spans="101:101">
      <c r="CW808225" s="2210"/>
    </row>
    <row r="808226" spans="101:101">
      <c r="CW808226" s="2195"/>
    </row>
    <row r="808250" spans="101:101">
      <c r="CW808250" s="2210"/>
    </row>
    <row r="808251" spans="101:101">
      <c r="CW808251" s="2195"/>
    </row>
    <row r="808275" spans="101:101">
      <c r="CW808275" s="2210"/>
    </row>
    <row r="808276" spans="101:101">
      <c r="CW808276" s="2195"/>
    </row>
    <row r="808300" spans="101:101">
      <c r="CW808300" s="2210"/>
    </row>
    <row r="808301" spans="101:101">
      <c r="CW808301" s="2195"/>
    </row>
    <row r="808325" spans="101:101">
      <c r="CW808325" s="2210"/>
    </row>
    <row r="808326" spans="101:101">
      <c r="CW808326" s="2195"/>
    </row>
    <row r="808350" spans="101:101">
      <c r="CW808350" s="2210"/>
    </row>
    <row r="808351" spans="101:101">
      <c r="CW808351" s="2195"/>
    </row>
    <row r="808375" spans="101:101">
      <c r="CW808375" s="2210"/>
    </row>
    <row r="808376" spans="101:101">
      <c r="CW808376" s="2195"/>
    </row>
    <row r="808400" spans="101:101">
      <c r="CW808400" s="2210"/>
    </row>
    <row r="808401" spans="101:101">
      <c r="CW808401" s="2195"/>
    </row>
    <row r="808425" spans="101:101">
      <c r="CW808425" s="2210"/>
    </row>
    <row r="808426" spans="101:101">
      <c r="CW808426" s="2195"/>
    </row>
    <row r="808450" spans="101:101">
      <c r="CW808450" s="2210"/>
    </row>
    <row r="808451" spans="101:101">
      <c r="CW808451" s="2195"/>
    </row>
    <row r="808475" spans="101:101">
      <c r="CW808475" s="2210"/>
    </row>
    <row r="808476" spans="101:101">
      <c r="CW808476" s="2195"/>
    </row>
    <row r="808500" spans="101:101">
      <c r="CW808500" s="2210"/>
    </row>
    <row r="808501" spans="101:101">
      <c r="CW808501" s="2195"/>
    </row>
    <row r="808525" spans="101:101">
      <c r="CW808525" s="2210"/>
    </row>
    <row r="808526" spans="101:101">
      <c r="CW808526" s="2195"/>
    </row>
    <row r="808550" spans="101:101">
      <c r="CW808550" s="2210"/>
    </row>
    <row r="808551" spans="101:101">
      <c r="CW808551" s="2195"/>
    </row>
    <row r="808575" spans="101:101">
      <c r="CW808575" s="2210"/>
    </row>
    <row r="808576" spans="101:101">
      <c r="CW808576" s="2195"/>
    </row>
    <row r="808600" spans="101:101">
      <c r="CW808600" s="2210"/>
    </row>
    <row r="808601" spans="101:101">
      <c r="CW808601" s="2195"/>
    </row>
    <row r="808625" spans="101:101">
      <c r="CW808625" s="2210"/>
    </row>
    <row r="808626" spans="101:101">
      <c r="CW808626" s="2195"/>
    </row>
    <row r="808650" spans="101:101">
      <c r="CW808650" s="2210"/>
    </row>
    <row r="808651" spans="101:101">
      <c r="CW808651" s="2195"/>
    </row>
    <row r="808675" spans="101:101">
      <c r="CW808675" s="2210"/>
    </row>
    <row r="808676" spans="101:101">
      <c r="CW808676" s="2195"/>
    </row>
    <row r="808700" spans="101:101">
      <c r="CW808700" s="2210"/>
    </row>
    <row r="808701" spans="101:101">
      <c r="CW808701" s="2195"/>
    </row>
    <row r="808725" spans="101:101">
      <c r="CW808725" s="2210"/>
    </row>
    <row r="808726" spans="101:101">
      <c r="CW808726" s="2195"/>
    </row>
    <row r="808750" spans="101:101">
      <c r="CW808750" s="2210"/>
    </row>
    <row r="808751" spans="101:101">
      <c r="CW808751" s="2195"/>
    </row>
    <row r="808775" spans="101:101">
      <c r="CW808775" s="2210"/>
    </row>
    <row r="808776" spans="101:101">
      <c r="CW808776" s="2195"/>
    </row>
    <row r="808800" spans="101:101">
      <c r="CW808800" s="2210"/>
    </row>
    <row r="808801" spans="101:101">
      <c r="CW808801" s="2195"/>
    </row>
    <row r="808825" spans="101:101">
      <c r="CW808825" s="2210"/>
    </row>
    <row r="808826" spans="101:101">
      <c r="CW808826" s="2195"/>
    </row>
    <row r="808850" spans="101:101">
      <c r="CW808850" s="2210"/>
    </row>
    <row r="808851" spans="101:101">
      <c r="CW808851" s="2195"/>
    </row>
    <row r="808875" spans="101:101">
      <c r="CW808875" s="2210"/>
    </row>
    <row r="808876" spans="101:101">
      <c r="CW808876" s="2195"/>
    </row>
    <row r="808900" spans="101:101">
      <c r="CW808900" s="2210"/>
    </row>
    <row r="808901" spans="101:101">
      <c r="CW808901" s="2195"/>
    </row>
    <row r="808925" spans="101:101">
      <c r="CW808925" s="2210"/>
    </row>
    <row r="808926" spans="101:101">
      <c r="CW808926" s="2195"/>
    </row>
    <row r="808950" spans="101:101">
      <c r="CW808950" s="2210"/>
    </row>
    <row r="808951" spans="101:101">
      <c r="CW808951" s="2195"/>
    </row>
    <row r="808975" spans="101:101">
      <c r="CW808975" s="2210"/>
    </row>
    <row r="808976" spans="101:101">
      <c r="CW808976" s="2195"/>
    </row>
    <row r="809000" spans="101:101">
      <c r="CW809000" s="2210"/>
    </row>
    <row r="809001" spans="101:101">
      <c r="CW809001" s="2195"/>
    </row>
    <row r="809025" spans="101:101">
      <c r="CW809025" s="2210"/>
    </row>
    <row r="809026" spans="101:101">
      <c r="CW809026" s="2195"/>
    </row>
    <row r="809050" spans="101:101">
      <c r="CW809050" s="2210"/>
    </row>
    <row r="809051" spans="101:101">
      <c r="CW809051" s="2195"/>
    </row>
    <row r="809075" spans="101:101">
      <c r="CW809075" s="2210"/>
    </row>
    <row r="809076" spans="101:101">
      <c r="CW809076" s="2195"/>
    </row>
    <row r="809100" spans="101:101">
      <c r="CW809100" s="2210"/>
    </row>
    <row r="809101" spans="101:101">
      <c r="CW809101" s="2195"/>
    </row>
    <row r="809125" spans="101:101">
      <c r="CW809125" s="2210"/>
    </row>
    <row r="809126" spans="101:101">
      <c r="CW809126" s="2195"/>
    </row>
    <row r="809150" spans="101:101">
      <c r="CW809150" s="2210"/>
    </row>
    <row r="809151" spans="101:101">
      <c r="CW809151" s="2195"/>
    </row>
    <row r="809175" spans="101:101">
      <c r="CW809175" s="2210"/>
    </row>
    <row r="809176" spans="101:101">
      <c r="CW809176" s="2195"/>
    </row>
    <row r="809200" spans="101:101">
      <c r="CW809200" s="2210"/>
    </row>
    <row r="809201" spans="101:101">
      <c r="CW809201" s="2195"/>
    </row>
    <row r="809225" spans="101:101">
      <c r="CW809225" s="2210"/>
    </row>
    <row r="809226" spans="101:101">
      <c r="CW809226" s="2195"/>
    </row>
    <row r="809250" spans="101:101">
      <c r="CW809250" s="2210"/>
    </row>
    <row r="809251" spans="101:101">
      <c r="CW809251" s="2195"/>
    </row>
    <row r="809275" spans="101:101">
      <c r="CW809275" s="2210"/>
    </row>
    <row r="809276" spans="101:101">
      <c r="CW809276" s="2195"/>
    </row>
    <row r="809300" spans="101:101">
      <c r="CW809300" s="2210"/>
    </row>
    <row r="809301" spans="101:101">
      <c r="CW809301" s="2195"/>
    </row>
    <row r="809325" spans="101:101">
      <c r="CW809325" s="2210"/>
    </row>
    <row r="809326" spans="101:101">
      <c r="CW809326" s="2195"/>
    </row>
    <row r="809350" spans="101:101">
      <c r="CW809350" s="2210"/>
    </row>
    <row r="809351" spans="101:101">
      <c r="CW809351" s="2195"/>
    </row>
    <row r="809375" spans="101:101">
      <c r="CW809375" s="2210"/>
    </row>
    <row r="809376" spans="101:101">
      <c r="CW809376" s="2195"/>
    </row>
    <row r="809400" spans="101:101">
      <c r="CW809400" s="2210"/>
    </row>
    <row r="809401" spans="101:101">
      <c r="CW809401" s="2195"/>
    </row>
    <row r="809425" spans="101:101">
      <c r="CW809425" s="2210"/>
    </row>
    <row r="809426" spans="101:101">
      <c r="CW809426" s="2195"/>
    </row>
    <row r="809450" spans="101:101">
      <c r="CW809450" s="2210"/>
    </row>
    <row r="809451" spans="101:101">
      <c r="CW809451" s="2195"/>
    </row>
    <row r="809475" spans="101:101">
      <c r="CW809475" s="2210"/>
    </row>
    <row r="809476" spans="101:101">
      <c r="CW809476" s="2195"/>
    </row>
    <row r="809500" spans="101:101">
      <c r="CW809500" s="2210"/>
    </row>
    <row r="809501" spans="101:101">
      <c r="CW809501" s="2195"/>
    </row>
    <row r="809525" spans="101:101">
      <c r="CW809525" s="2210"/>
    </row>
    <row r="809526" spans="101:101">
      <c r="CW809526" s="2195"/>
    </row>
    <row r="809550" spans="101:101">
      <c r="CW809550" s="2210"/>
    </row>
    <row r="809551" spans="101:101">
      <c r="CW809551" s="2195"/>
    </row>
    <row r="809575" spans="101:101">
      <c r="CW809575" s="2210"/>
    </row>
    <row r="809576" spans="101:101">
      <c r="CW809576" s="2195"/>
    </row>
    <row r="809600" spans="101:101">
      <c r="CW809600" s="2210"/>
    </row>
    <row r="809601" spans="101:101">
      <c r="CW809601" s="2195"/>
    </row>
    <row r="809625" spans="101:101">
      <c r="CW809625" s="2210"/>
    </row>
    <row r="809626" spans="101:101">
      <c r="CW809626" s="2195"/>
    </row>
    <row r="809650" spans="101:101">
      <c r="CW809650" s="2210"/>
    </row>
    <row r="809651" spans="101:101">
      <c r="CW809651" s="2195"/>
    </row>
    <row r="809675" spans="101:101">
      <c r="CW809675" s="2210"/>
    </row>
    <row r="809676" spans="101:101">
      <c r="CW809676" s="2195"/>
    </row>
    <row r="809700" spans="101:101">
      <c r="CW809700" s="2210"/>
    </row>
    <row r="809701" spans="101:101">
      <c r="CW809701" s="2195"/>
    </row>
    <row r="809725" spans="101:101">
      <c r="CW809725" s="2210"/>
    </row>
    <row r="809726" spans="101:101">
      <c r="CW809726" s="2195"/>
    </row>
    <row r="809750" spans="101:101">
      <c r="CW809750" s="2210"/>
    </row>
    <row r="809751" spans="101:101">
      <c r="CW809751" s="2195"/>
    </row>
    <row r="809775" spans="101:101">
      <c r="CW809775" s="2210"/>
    </row>
    <row r="809776" spans="101:101">
      <c r="CW809776" s="2195"/>
    </row>
    <row r="809800" spans="101:101">
      <c r="CW809800" s="2210"/>
    </row>
    <row r="809801" spans="101:101">
      <c r="CW809801" s="2195"/>
    </row>
    <row r="809825" spans="101:101">
      <c r="CW809825" s="2210"/>
    </row>
    <row r="809826" spans="101:101">
      <c r="CW809826" s="2195"/>
    </row>
    <row r="809850" spans="101:101">
      <c r="CW809850" s="2210"/>
    </row>
    <row r="809851" spans="101:101">
      <c r="CW809851" s="2195"/>
    </row>
    <row r="809875" spans="101:101">
      <c r="CW809875" s="2210"/>
    </row>
    <row r="809876" spans="101:101">
      <c r="CW809876" s="2195"/>
    </row>
    <row r="809900" spans="101:101">
      <c r="CW809900" s="2210"/>
    </row>
    <row r="809901" spans="101:101">
      <c r="CW809901" s="2195"/>
    </row>
    <row r="809925" spans="101:101">
      <c r="CW809925" s="2210"/>
    </row>
    <row r="809926" spans="101:101">
      <c r="CW809926" s="2195"/>
    </row>
    <row r="809950" spans="101:101">
      <c r="CW809950" s="2210"/>
    </row>
    <row r="809951" spans="101:101">
      <c r="CW809951" s="2195"/>
    </row>
    <row r="809975" spans="101:101">
      <c r="CW809975" s="2210"/>
    </row>
    <row r="809976" spans="101:101">
      <c r="CW809976" s="2195"/>
    </row>
    <row r="810000" spans="101:101">
      <c r="CW810000" s="2210"/>
    </row>
    <row r="810001" spans="101:101">
      <c r="CW810001" s="2195"/>
    </row>
    <row r="810025" spans="101:101">
      <c r="CW810025" s="2210"/>
    </row>
    <row r="810026" spans="101:101">
      <c r="CW810026" s="2195"/>
    </row>
    <row r="810050" spans="101:101">
      <c r="CW810050" s="2210"/>
    </row>
    <row r="810051" spans="101:101">
      <c r="CW810051" s="2195"/>
    </row>
    <row r="810075" spans="101:101">
      <c r="CW810075" s="2210"/>
    </row>
    <row r="810076" spans="101:101">
      <c r="CW810076" s="2195"/>
    </row>
    <row r="810100" spans="101:101">
      <c r="CW810100" s="2210"/>
    </row>
    <row r="810101" spans="101:101">
      <c r="CW810101" s="2195"/>
    </row>
    <row r="810125" spans="101:101">
      <c r="CW810125" s="2210"/>
    </row>
    <row r="810126" spans="101:101">
      <c r="CW810126" s="2195"/>
    </row>
    <row r="810150" spans="101:101">
      <c r="CW810150" s="2210"/>
    </row>
    <row r="810151" spans="101:101">
      <c r="CW810151" s="2195"/>
    </row>
    <row r="810175" spans="101:101">
      <c r="CW810175" s="2210"/>
    </row>
    <row r="810176" spans="101:101">
      <c r="CW810176" s="2195"/>
    </row>
    <row r="810200" spans="101:101">
      <c r="CW810200" s="2210"/>
    </row>
    <row r="810201" spans="101:101">
      <c r="CW810201" s="2195"/>
    </row>
    <row r="810225" spans="101:101">
      <c r="CW810225" s="2210"/>
    </row>
    <row r="810226" spans="101:101">
      <c r="CW810226" s="2195"/>
    </row>
    <row r="810250" spans="101:101">
      <c r="CW810250" s="2210"/>
    </row>
    <row r="810251" spans="101:101">
      <c r="CW810251" s="2195"/>
    </row>
    <row r="810275" spans="101:101">
      <c r="CW810275" s="2210"/>
    </row>
    <row r="810276" spans="101:101">
      <c r="CW810276" s="2195"/>
    </row>
    <row r="810300" spans="101:101">
      <c r="CW810300" s="2210"/>
    </row>
    <row r="810301" spans="101:101">
      <c r="CW810301" s="2195"/>
    </row>
    <row r="810325" spans="101:101">
      <c r="CW810325" s="2210"/>
    </row>
    <row r="810326" spans="101:101">
      <c r="CW810326" s="2195"/>
    </row>
    <row r="810350" spans="101:101">
      <c r="CW810350" s="2210"/>
    </row>
    <row r="810351" spans="101:101">
      <c r="CW810351" s="2195"/>
    </row>
    <row r="810375" spans="101:101">
      <c r="CW810375" s="2210"/>
    </row>
    <row r="810376" spans="101:101">
      <c r="CW810376" s="2195"/>
    </row>
    <row r="810400" spans="101:101">
      <c r="CW810400" s="2210"/>
    </row>
    <row r="810401" spans="101:101">
      <c r="CW810401" s="2195"/>
    </row>
    <row r="810425" spans="101:101">
      <c r="CW810425" s="2210"/>
    </row>
    <row r="810426" spans="101:101">
      <c r="CW810426" s="2195"/>
    </row>
    <row r="810450" spans="101:101">
      <c r="CW810450" s="2210"/>
    </row>
    <row r="810451" spans="101:101">
      <c r="CW810451" s="2195"/>
    </row>
    <row r="810475" spans="101:101">
      <c r="CW810475" s="2210"/>
    </row>
    <row r="810476" spans="101:101">
      <c r="CW810476" s="2195"/>
    </row>
    <row r="810500" spans="101:101">
      <c r="CW810500" s="2210"/>
    </row>
    <row r="810501" spans="101:101">
      <c r="CW810501" s="2195"/>
    </row>
    <row r="810525" spans="101:101">
      <c r="CW810525" s="2210"/>
    </row>
    <row r="810526" spans="101:101">
      <c r="CW810526" s="2195"/>
    </row>
    <row r="810550" spans="101:101">
      <c r="CW810550" s="2210"/>
    </row>
    <row r="810551" spans="101:101">
      <c r="CW810551" s="2195"/>
    </row>
    <row r="810575" spans="101:101">
      <c r="CW810575" s="2210"/>
    </row>
    <row r="810576" spans="101:101">
      <c r="CW810576" s="2195"/>
    </row>
    <row r="810600" spans="101:101">
      <c r="CW810600" s="2210"/>
    </row>
    <row r="810601" spans="101:101">
      <c r="CW810601" s="2195"/>
    </row>
    <row r="810625" spans="101:101">
      <c r="CW810625" s="2210"/>
    </row>
    <row r="810626" spans="101:101">
      <c r="CW810626" s="2195"/>
    </row>
    <row r="810650" spans="101:101">
      <c r="CW810650" s="2210"/>
    </row>
    <row r="810651" spans="101:101">
      <c r="CW810651" s="2195"/>
    </row>
    <row r="810675" spans="101:101">
      <c r="CW810675" s="2210"/>
    </row>
    <row r="810676" spans="101:101">
      <c r="CW810676" s="2195"/>
    </row>
    <row r="810700" spans="101:101">
      <c r="CW810700" s="2210"/>
    </row>
    <row r="810701" spans="101:101">
      <c r="CW810701" s="2195"/>
    </row>
    <row r="810725" spans="101:101">
      <c r="CW810725" s="2210"/>
    </row>
    <row r="810726" spans="101:101">
      <c r="CW810726" s="2195"/>
    </row>
    <row r="810750" spans="101:101">
      <c r="CW810750" s="2210"/>
    </row>
    <row r="810751" spans="101:101">
      <c r="CW810751" s="2195"/>
    </row>
    <row r="810775" spans="101:101">
      <c r="CW810775" s="2210"/>
    </row>
    <row r="810776" spans="101:101">
      <c r="CW810776" s="2195"/>
    </row>
    <row r="810800" spans="101:101">
      <c r="CW810800" s="2210"/>
    </row>
    <row r="810801" spans="101:101">
      <c r="CW810801" s="2195"/>
    </row>
    <row r="810825" spans="101:101">
      <c r="CW810825" s="2210"/>
    </row>
    <row r="810826" spans="101:101">
      <c r="CW810826" s="2195"/>
    </row>
    <row r="810850" spans="101:101">
      <c r="CW810850" s="2210"/>
    </row>
    <row r="810851" spans="101:101">
      <c r="CW810851" s="2195"/>
    </row>
    <row r="810875" spans="101:101">
      <c r="CW810875" s="2210"/>
    </row>
    <row r="810876" spans="101:101">
      <c r="CW810876" s="2195"/>
    </row>
    <row r="810900" spans="101:101">
      <c r="CW810900" s="2210"/>
    </row>
    <row r="810901" spans="101:101">
      <c r="CW810901" s="2195"/>
    </row>
    <row r="810925" spans="101:101">
      <c r="CW810925" s="2210"/>
    </row>
    <row r="810926" spans="101:101">
      <c r="CW810926" s="2195"/>
    </row>
    <row r="810950" spans="101:101">
      <c r="CW810950" s="2210"/>
    </row>
    <row r="810951" spans="101:101">
      <c r="CW810951" s="2195"/>
    </row>
    <row r="810975" spans="101:101">
      <c r="CW810975" s="2210"/>
    </row>
    <row r="810976" spans="101:101">
      <c r="CW810976" s="2195"/>
    </row>
    <row r="811000" spans="101:101">
      <c r="CW811000" s="2210"/>
    </row>
    <row r="811001" spans="101:101">
      <c r="CW811001" s="2195"/>
    </row>
    <row r="811025" spans="101:101">
      <c r="CW811025" s="2210"/>
    </row>
    <row r="811026" spans="101:101">
      <c r="CW811026" s="2195"/>
    </row>
    <row r="811050" spans="101:101">
      <c r="CW811050" s="2210"/>
    </row>
    <row r="811051" spans="101:101">
      <c r="CW811051" s="2195"/>
    </row>
    <row r="811075" spans="101:101">
      <c r="CW811075" s="2210"/>
    </row>
    <row r="811076" spans="101:101">
      <c r="CW811076" s="2195"/>
    </row>
    <row r="811100" spans="101:101">
      <c r="CW811100" s="2210"/>
    </row>
    <row r="811101" spans="101:101">
      <c r="CW811101" s="2195"/>
    </row>
    <row r="811125" spans="101:101">
      <c r="CW811125" s="2210"/>
    </row>
    <row r="811126" spans="101:101">
      <c r="CW811126" s="2195"/>
    </row>
    <row r="811150" spans="101:101">
      <c r="CW811150" s="2210"/>
    </row>
    <row r="811151" spans="101:101">
      <c r="CW811151" s="2195"/>
    </row>
    <row r="811175" spans="101:101">
      <c r="CW811175" s="2210"/>
    </row>
    <row r="811176" spans="101:101">
      <c r="CW811176" s="2195"/>
    </row>
    <row r="811200" spans="101:101">
      <c r="CW811200" s="2210"/>
    </row>
    <row r="811201" spans="101:101">
      <c r="CW811201" s="2195"/>
    </row>
    <row r="811225" spans="101:101">
      <c r="CW811225" s="2210"/>
    </row>
    <row r="811226" spans="101:101">
      <c r="CW811226" s="2195"/>
    </row>
    <row r="811250" spans="101:101">
      <c r="CW811250" s="2210"/>
    </row>
    <row r="811251" spans="101:101">
      <c r="CW811251" s="2195"/>
    </row>
    <row r="811275" spans="101:101">
      <c r="CW811275" s="2210"/>
    </row>
    <row r="811276" spans="101:101">
      <c r="CW811276" s="2195"/>
    </row>
    <row r="811300" spans="101:101">
      <c r="CW811300" s="2210"/>
    </row>
    <row r="811301" spans="101:101">
      <c r="CW811301" s="2195"/>
    </row>
    <row r="811325" spans="101:101">
      <c r="CW811325" s="2210"/>
    </row>
    <row r="811326" spans="101:101">
      <c r="CW811326" s="2195"/>
    </row>
    <row r="811350" spans="101:101">
      <c r="CW811350" s="2210"/>
    </row>
    <row r="811351" spans="101:101">
      <c r="CW811351" s="2195"/>
    </row>
    <row r="811375" spans="101:101">
      <c r="CW811375" s="2210"/>
    </row>
    <row r="811376" spans="101:101">
      <c r="CW811376" s="2195"/>
    </row>
    <row r="811400" spans="101:101">
      <c r="CW811400" s="2210"/>
    </row>
    <row r="811401" spans="101:101">
      <c r="CW811401" s="2195"/>
    </row>
    <row r="811425" spans="101:101">
      <c r="CW811425" s="2210"/>
    </row>
    <row r="811426" spans="101:101">
      <c r="CW811426" s="2195"/>
    </row>
    <row r="811450" spans="101:101">
      <c r="CW811450" s="2210"/>
    </row>
    <row r="811451" spans="101:101">
      <c r="CW811451" s="2195"/>
    </row>
    <row r="811475" spans="101:101">
      <c r="CW811475" s="2210"/>
    </row>
    <row r="811476" spans="101:101">
      <c r="CW811476" s="2195"/>
    </row>
    <row r="811500" spans="101:101">
      <c r="CW811500" s="2210"/>
    </row>
    <row r="811501" spans="101:101">
      <c r="CW811501" s="2195"/>
    </row>
    <row r="811525" spans="101:101">
      <c r="CW811525" s="2210"/>
    </row>
    <row r="811526" spans="101:101">
      <c r="CW811526" s="2195"/>
    </row>
    <row r="811550" spans="101:101">
      <c r="CW811550" s="2210"/>
    </row>
    <row r="811551" spans="101:101">
      <c r="CW811551" s="2195"/>
    </row>
    <row r="811575" spans="101:101">
      <c r="CW811575" s="2210"/>
    </row>
    <row r="811576" spans="101:101">
      <c r="CW811576" s="2195"/>
    </row>
    <row r="811600" spans="101:101">
      <c r="CW811600" s="2210"/>
    </row>
    <row r="811601" spans="101:101">
      <c r="CW811601" s="2195"/>
    </row>
    <row r="811625" spans="101:101">
      <c r="CW811625" s="2210"/>
    </row>
    <row r="811626" spans="101:101">
      <c r="CW811626" s="2195"/>
    </row>
    <row r="811650" spans="101:101">
      <c r="CW811650" s="2210"/>
    </row>
    <row r="811651" spans="101:101">
      <c r="CW811651" s="2195"/>
    </row>
    <row r="811675" spans="101:101">
      <c r="CW811675" s="2210"/>
    </row>
    <row r="811676" spans="101:101">
      <c r="CW811676" s="2195"/>
    </row>
    <row r="811700" spans="101:101">
      <c r="CW811700" s="2210"/>
    </row>
    <row r="811701" spans="101:101">
      <c r="CW811701" s="2195"/>
    </row>
    <row r="811725" spans="101:101">
      <c r="CW811725" s="2210"/>
    </row>
    <row r="811726" spans="101:101">
      <c r="CW811726" s="2195"/>
    </row>
    <row r="811750" spans="101:101">
      <c r="CW811750" s="2210"/>
    </row>
    <row r="811751" spans="101:101">
      <c r="CW811751" s="2195"/>
    </row>
    <row r="811775" spans="101:101">
      <c r="CW811775" s="2210"/>
    </row>
    <row r="811776" spans="101:101">
      <c r="CW811776" s="2195"/>
    </row>
    <row r="811800" spans="101:101">
      <c r="CW811800" s="2210"/>
    </row>
    <row r="811801" spans="101:101">
      <c r="CW811801" s="2195"/>
    </row>
    <row r="811825" spans="101:101">
      <c r="CW811825" s="2210"/>
    </row>
    <row r="811826" spans="101:101">
      <c r="CW811826" s="2195"/>
    </row>
    <row r="811850" spans="101:101">
      <c r="CW811850" s="2210"/>
    </row>
    <row r="811851" spans="101:101">
      <c r="CW811851" s="2195"/>
    </row>
    <row r="811875" spans="101:101">
      <c r="CW811875" s="2210"/>
    </row>
    <row r="811876" spans="101:101">
      <c r="CW811876" s="2195"/>
    </row>
    <row r="811900" spans="101:101">
      <c r="CW811900" s="2210"/>
    </row>
    <row r="811901" spans="101:101">
      <c r="CW811901" s="2195"/>
    </row>
    <row r="811925" spans="101:101">
      <c r="CW811925" s="2210"/>
    </row>
    <row r="811926" spans="101:101">
      <c r="CW811926" s="2195"/>
    </row>
    <row r="811950" spans="101:101">
      <c r="CW811950" s="2210"/>
    </row>
    <row r="811951" spans="101:101">
      <c r="CW811951" s="2195"/>
    </row>
    <row r="811975" spans="101:101">
      <c r="CW811975" s="2210"/>
    </row>
    <row r="811976" spans="101:101">
      <c r="CW811976" s="2195"/>
    </row>
    <row r="812000" spans="101:101">
      <c r="CW812000" s="2210"/>
    </row>
    <row r="812001" spans="101:101">
      <c r="CW812001" s="2195"/>
    </row>
    <row r="812025" spans="101:101">
      <c r="CW812025" s="2210"/>
    </row>
    <row r="812026" spans="101:101">
      <c r="CW812026" s="2195"/>
    </row>
    <row r="812050" spans="101:101">
      <c r="CW812050" s="2210"/>
    </row>
    <row r="812051" spans="101:101">
      <c r="CW812051" s="2195"/>
    </row>
    <row r="812075" spans="101:101">
      <c r="CW812075" s="2210"/>
    </row>
    <row r="812076" spans="101:101">
      <c r="CW812076" s="2195"/>
    </row>
    <row r="812100" spans="101:101">
      <c r="CW812100" s="2210"/>
    </row>
    <row r="812101" spans="101:101">
      <c r="CW812101" s="2195"/>
    </row>
    <row r="812125" spans="101:101">
      <c r="CW812125" s="2210"/>
    </row>
    <row r="812126" spans="101:101">
      <c r="CW812126" s="2195"/>
    </row>
    <row r="812150" spans="101:101">
      <c r="CW812150" s="2210"/>
    </row>
    <row r="812151" spans="101:101">
      <c r="CW812151" s="2195"/>
    </row>
    <row r="812175" spans="101:101">
      <c r="CW812175" s="2210"/>
    </row>
    <row r="812176" spans="101:101">
      <c r="CW812176" s="2195"/>
    </row>
    <row r="812200" spans="101:101">
      <c r="CW812200" s="2210"/>
    </row>
    <row r="812201" spans="101:101">
      <c r="CW812201" s="2195"/>
    </row>
    <row r="812225" spans="101:101">
      <c r="CW812225" s="2210"/>
    </row>
    <row r="812226" spans="101:101">
      <c r="CW812226" s="2195"/>
    </row>
    <row r="812250" spans="101:101">
      <c r="CW812250" s="2210"/>
    </row>
    <row r="812251" spans="101:101">
      <c r="CW812251" s="2195"/>
    </row>
    <row r="812275" spans="101:101">
      <c r="CW812275" s="2210"/>
    </row>
    <row r="812276" spans="101:101">
      <c r="CW812276" s="2195"/>
    </row>
    <row r="812300" spans="101:101">
      <c r="CW812300" s="2210"/>
    </row>
    <row r="812301" spans="101:101">
      <c r="CW812301" s="2195"/>
    </row>
    <row r="812325" spans="101:101">
      <c r="CW812325" s="2210"/>
    </row>
    <row r="812326" spans="101:101">
      <c r="CW812326" s="2195"/>
    </row>
    <row r="812350" spans="101:101">
      <c r="CW812350" s="2210"/>
    </row>
    <row r="812351" spans="101:101">
      <c r="CW812351" s="2195"/>
    </row>
    <row r="812375" spans="101:101">
      <c r="CW812375" s="2210"/>
    </row>
    <row r="812376" spans="101:101">
      <c r="CW812376" s="2195"/>
    </row>
    <row r="812400" spans="101:101">
      <c r="CW812400" s="2210"/>
    </row>
    <row r="812401" spans="101:101">
      <c r="CW812401" s="2195"/>
    </row>
    <row r="812425" spans="101:101">
      <c r="CW812425" s="2210"/>
    </row>
    <row r="812426" spans="101:101">
      <c r="CW812426" s="2195"/>
    </row>
    <row r="812450" spans="101:101">
      <c r="CW812450" s="2210"/>
    </row>
    <row r="812451" spans="101:101">
      <c r="CW812451" s="2195"/>
    </row>
    <row r="812475" spans="101:101">
      <c r="CW812475" s="2210"/>
    </row>
    <row r="812476" spans="101:101">
      <c r="CW812476" s="2195"/>
    </row>
    <row r="812500" spans="101:101">
      <c r="CW812500" s="2210"/>
    </row>
    <row r="812501" spans="101:101">
      <c r="CW812501" s="2195"/>
    </row>
    <row r="812525" spans="101:101">
      <c r="CW812525" s="2210"/>
    </row>
    <row r="812526" spans="101:101">
      <c r="CW812526" s="2195"/>
    </row>
    <row r="812550" spans="101:101">
      <c r="CW812550" s="2210"/>
    </row>
    <row r="812551" spans="101:101">
      <c r="CW812551" s="2195"/>
    </row>
    <row r="812575" spans="101:101">
      <c r="CW812575" s="2210"/>
    </row>
    <row r="812576" spans="101:101">
      <c r="CW812576" s="2195"/>
    </row>
    <row r="812600" spans="101:101">
      <c r="CW812600" s="2210"/>
    </row>
    <row r="812601" spans="101:101">
      <c r="CW812601" s="2195"/>
    </row>
    <row r="812625" spans="101:101">
      <c r="CW812625" s="2210"/>
    </row>
    <row r="812626" spans="101:101">
      <c r="CW812626" s="2195"/>
    </row>
    <row r="812650" spans="101:101">
      <c r="CW812650" s="2210"/>
    </row>
    <row r="812651" spans="101:101">
      <c r="CW812651" s="2195"/>
    </row>
    <row r="812675" spans="101:101">
      <c r="CW812675" s="2210"/>
    </row>
    <row r="812676" spans="101:101">
      <c r="CW812676" s="2195"/>
    </row>
    <row r="812700" spans="101:101">
      <c r="CW812700" s="2210"/>
    </row>
    <row r="812701" spans="101:101">
      <c r="CW812701" s="2195"/>
    </row>
    <row r="812725" spans="101:101">
      <c r="CW812725" s="2210"/>
    </row>
    <row r="812726" spans="101:101">
      <c r="CW812726" s="2195"/>
    </row>
    <row r="812750" spans="101:101">
      <c r="CW812750" s="2210"/>
    </row>
    <row r="812751" spans="101:101">
      <c r="CW812751" s="2195"/>
    </row>
    <row r="812775" spans="101:101">
      <c r="CW812775" s="2210"/>
    </row>
    <row r="812776" spans="101:101">
      <c r="CW812776" s="2195"/>
    </row>
    <row r="812800" spans="101:101">
      <c r="CW812800" s="2210"/>
    </row>
    <row r="812801" spans="101:101">
      <c r="CW812801" s="2195"/>
    </row>
    <row r="812825" spans="101:101">
      <c r="CW812825" s="2210"/>
    </row>
    <row r="812826" spans="101:101">
      <c r="CW812826" s="2195"/>
    </row>
    <row r="812850" spans="101:101">
      <c r="CW812850" s="2210"/>
    </row>
    <row r="812851" spans="101:101">
      <c r="CW812851" s="2195"/>
    </row>
    <row r="812875" spans="101:101">
      <c r="CW812875" s="2210"/>
    </row>
    <row r="812876" spans="101:101">
      <c r="CW812876" s="2195"/>
    </row>
    <row r="812900" spans="101:101">
      <c r="CW812900" s="2210"/>
    </row>
    <row r="812901" spans="101:101">
      <c r="CW812901" s="2195"/>
    </row>
    <row r="812925" spans="101:101">
      <c r="CW812925" s="2210"/>
    </row>
    <row r="812926" spans="101:101">
      <c r="CW812926" s="2195"/>
    </row>
    <row r="812950" spans="101:101">
      <c r="CW812950" s="2210"/>
    </row>
    <row r="812951" spans="101:101">
      <c r="CW812951" s="2195"/>
    </row>
    <row r="812975" spans="101:101">
      <c r="CW812975" s="2210"/>
    </row>
    <row r="812976" spans="101:101">
      <c r="CW812976" s="2195"/>
    </row>
    <row r="813000" spans="101:101">
      <c r="CW813000" s="2210"/>
    </row>
    <row r="813001" spans="101:101">
      <c r="CW813001" s="2195"/>
    </row>
    <row r="813025" spans="101:101">
      <c r="CW813025" s="2210"/>
    </row>
    <row r="813026" spans="101:101">
      <c r="CW813026" s="2195"/>
    </row>
    <row r="813050" spans="101:101">
      <c r="CW813050" s="2210"/>
    </row>
    <row r="813051" spans="101:101">
      <c r="CW813051" s="2195"/>
    </row>
    <row r="813075" spans="101:101">
      <c r="CW813075" s="2210"/>
    </row>
    <row r="813076" spans="101:101">
      <c r="CW813076" s="2195"/>
    </row>
    <row r="813100" spans="101:101">
      <c r="CW813100" s="2210"/>
    </row>
    <row r="813101" spans="101:101">
      <c r="CW813101" s="2195"/>
    </row>
    <row r="813125" spans="101:101">
      <c r="CW813125" s="2210"/>
    </row>
    <row r="813126" spans="101:101">
      <c r="CW813126" s="2195"/>
    </row>
    <row r="813150" spans="101:101">
      <c r="CW813150" s="2210"/>
    </row>
    <row r="813151" spans="101:101">
      <c r="CW813151" s="2195"/>
    </row>
    <row r="813175" spans="101:101">
      <c r="CW813175" s="2210"/>
    </row>
    <row r="813176" spans="101:101">
      <c r="CW813176" s="2195"/>
    </row>
    <row r="813200" spans="101:101">
      <c r="CW813200" s="2210"/>
    </row>
    <row r="813201" spans="101:101">
      <c r="CW813201" s="2195"/>
    </row>
    <row r="813225" spans="101:101">
      <c r="CW813225" s="2210"/>
    </row>
    <row r="813226" spans="101:101">
      <c r="CW813226" s="2195"/>
    </row>
    <row r="813250" spans="101:101">
      <c r="CW813250" s="2210"/>
    </row>
    <row r="813251" spans="101:101">
      <c r="CW813251" s="2195"/>
    </row>
    <row r="813275" spans="101:101">
      <c r="CW813275" s="2210"/>
    </row>
    <row r="813276" spans="101:101">
      <c r="CW813276" s="2195"/>
    </row>
    <row r="813300" spans="101:101">
      <c r="CW813300" s="2210"/>
    </row>
    <row r="813301" spans="101:101">
      <c r="CW813301" s="2195"/>
    </row>
    <row r="813325" spans="101:101">
      <c r="CW813325" s="2210"/>
    </row>
    <row r="813326" spans="101:101">
      <c r="CW813326" s="2195"/>
    </row>
    <row r="813350" spans="101:101">
      <c r="CW813350" s="2210"/>
    </row>
    <row r="813351" spans="101:101">
      <c r="CW813351" s="2195"/>
    </row>
    <row r="813375" spans="101:101">
      <c r="CW813375" s="2210"/>
    </row>
    <row r="813376" spans="101:101">
      <c r="CW813376" s="2195"/>
    </row>
    <row r="813400" spans="101:101">
      <c r="CW813400" s="2210"/>
    </row>
    <row r="813401" spans="101:101">
      <c r="CW813401" s="2195"/>
    </row>
    <row r="813425" spans="101:101">
      <c r="CW813425" s="2210"/>
    </row>
    <row r="813426" spans="101:101">
      <c r="CW813426" s="2195"/>
    </row>
    <row r="813450" spans="101:101">
      <c r="CW813450" s="2210"/>
    </row>
    <row r="813451" spans="101:101">
      <c r="CW813451" s="2195"/>
    </row>
    <row r="813475" spans="101:101">
      <c r="CW813475" s="2210"/>
    </row>
    <row r="813476" spans="101:101">
      <c r="CW813476" s="2195"/>
    </row>
    <row r="813500" spans="101:101">
      <c r="CW813500" s="2210"/>
    </row>
    <row r="813501" spans="101:101">
      <c r="CW813501" s="2195"/>
    </row>
    <row r="813525" spans="101:101">
      <c r="CW813525" s="2210"/>
    </row>
    <row r="813526" spans="101:101">
      <c r="CW813526" s="2195"/>
    </row>
    <row r="813550" spans="101:101">
      <c r="CW813550" s="2210"/>
    </row>
    <row r="813551" spans="101:101">
      <c r="CW813551" s="2195"/>
    </row>
    <row r="813575" spans="101:101">
      <c r="CW813575" s="2210"/>
    </row>
    <row r="813576" spans="101:101">
      <c r="CW813576" s="2195"/>
    </row>
    <row r="813600" spans="101:101">
      <c r="CW813600" s="2210"/>
    </row>
    <row r="813601" spans="101:101">
      <c r="CW813601" s="2195"/>
    </row>
    <row r="813625" spans="101:101">
      <c r="CW813625" s="2210"/>
    </row>
    <row r="813626" spans="101:101">
      <c r="CW813626" s="2195"/>
    </row>
    <row r="813650" spans="101:101">
      <c r="CW813650" s="2210"/>
    </row>
    <row r="813651" spans="101:101">
      <c r="CW813651" s="2195"/>
    </row>
    <row r="813675" spans="101:101">
      <c r="CW813675" s="2210"/>
    </row>
    <row r="813676" spans="101:101">
      <c r="CW813676" s="2195"/>
    </row>
    <row r="813700" spans="101:101">
      <c r="CW813700" s="2210"/>
    </row>
    <row r="813701" spans="101:101">
      <c r="CW813701" s="2195"/>
    </row>
    <row r="813725" spans="101:101">
      <c r="CW813725" s="2210"/>
    </row>
    <row r="813726" spans="101:101">
      <c r="CW813726" s="2195"/>
    </row>
    <row r="813750" spans="101:101">
      <c r="CW813750" s="2210"/>
    </row>
    <row r="813751" spans="101:101">
      <c r="CW813751" s="2195"/>
    </row>
    <row r="813775" spans="101:101">
      <c r="CW813775" s="2210"/>
    </row>
    <row r="813776" spans="101:101">
      <c r="CW813776" s="2195"/>
    </row>
    <row r="813800" spans="101:101">
      <c r="CW813800" s="2210"/>
    </row>
    <row r="813801" spans="101:101">
      <c r="CW813801" s="2195"/>
    </row>
    <row r="813825" spans="101:101">
      <c r="CW813825" s="2210"/>
    </row>
    <row r="813826" spans="101:101">
      <c r="CW813826" s="2195"/>
    </row>
    <row r="813850" spans="101:101">
      <c r="CW813850" s="2210"/>
    </row>
    <row r="813851" spans="101:101">
      <c r="CW813851" s="2195"/>
    </row>
    <row r="813875" spans="101:101">
      <c r="CW813875" s="2210"/>
    </row>
    <row r="813876" spans="101:101">
      <c r="CW813876" s="2195"/>
    </row>
    <row r="813900" spans="101:101">
      <c r="CW813900" s="2210"/>
    </row>
    <row r="813901" spans="101:101">
      <c r="CW813901" s="2195"/>
    </row>
    <row r="813925" spans="101:101">
      <c r="CW813925" s="2210"/>
    </row>
    <row r="813926" spans="101:101">
      <c r="CW813926" s="2195"/>
    </row>
    <row r="813950" spans="101:101">
      <c r="CW813950" s="2210"/>
    </row>
    <row r="813951" spans="101:101">
      <c r="CW813951" s="2195"/>
    </row>
    <row r="813975" spans="101:101">
      <c r="CW813975" s="2210"/>
    </row>
    <row r="813976" spans="101:101">
      <c r="CW813976" s="2195"/>
    </row>
    <row r="814000" spans="101:101">
      <c r="CW814000" s="2210"/>
    </row>
    <row r="814001" spans="101:101">
      <c r="CW814001" s="2195"/>
    </row>
    <row r="814025" spans="101:101">
      <c r="CW814025" s="2210"/>
    </row>
    <row r="814026" spans="101:101">
      <c r="CW814026" s="2195"/>
    </row>
    <row r="814050" spans="101:101">
      <c r="CW814050" s="2210"/>
    </row>
    <row r="814051" spans="101:101">
      <c r="CW814051" s="2195"/>
    </row>
    <row r="814075" spans="101:101">
      <c r="CW814075" s="2210"/>
    </row>
    <row r="814076" spans="101:101">
      <c r="CW814076" s="2195"/>
    </row>
    <row r="814100" spans="101:101">
      <c r="CW814100" s="2210"/>
    </row>
    <row r="814101" spans="101:101">
      <c r="CW814101" s="2195"/>
    </row>
    <row r="814125" spans="101:101">
      <c r="CW814125" s="2210"/>
    </row>
    <row r="814126" spans="101:101">
      <c r="CW814126" s="2195"/>
    </row>
    <row r="814150" spans="101:101">
      <c r="CW814150" s="2210"/>
    </row>
    <row r="814151" spans="101:101">
      <c r="CW814151" s="2195"/>
    </row>
    <row r="814175" spans="101:101">
      <c r="CW814175" s="2210"/>
    </row>
    <row r="814176" spans="101:101">
      <c r="CW814176" s="2195"/>
    </row>
    <row r="814200" spans="101:101">
      <c r="CW814200" s="2210"/>
    </row>
    <row r="814201" spans="101:101">
      <c r="CW814201" s="2195"/>
    </row>
    <row r="814225" spans="101:101">
      <c r="CW814225" s="2210"/>
    </row>
    <row r="814226" spans="101:101">
      <c r="CW814226" s="2195"/>
    </row>
    <row r="814250" spans="101:101">
      <c r="CW814250" s="2210"/>
    </row>
    <row r="814251" spans="101:101">
      <c r="CW814251" s="2195"/>
    </row>
    <row r="814275" spans="101:101">
      <c r="CW814275" s="2210"/>
    </row>
    <row r="814276" spans="101:101">
      <c r="CW814276" s="2195"/>
    </row>
    <row r="814300" spans="101:101">
      <c r="CW814300" s="2210"/>
    </row>
    <row r="814301" spans="101:101">
      <c r="CW814301" s="2195"/>
    </row>
    <row r="814325" spans="101:101">
      <c r="CW814325" s="2210"/>
    </row>
    <row r="814326" spans="101:101">
      <c r="CW814326" s="2195"/>
    </row>
    <row r="814350" spans="101:101">
      <c r="CW814350" s="2210"/>
    </row>
    <row r="814351" spans="101:101">
      <c r="CW814351" s="2195"/>
    </row>
    <row r="814375" spans="101:101">
      <c r="CW814375" s="2210"/>
    </row>
    <row r="814376" spans="101:101">
      <c r="CW814376" s="2195"/>
    </row>
    <row r="814400" spans="101:101">
      <c r="CW814400" s="2210"/>
    </row>
    <row r="814401" spans="101:101">
      <c r="CW814401" s="2195"/>
    </row>
    <row r="814425" spans="101:101">
      <c r="CW814425" s="2210"/>
    </row>
    <row r="814426" spans="101:101">
      <c r="CW814426" s="2195"/>
    </row>
    <row r="814450" spans="101:101">
      <c r="CW814450" s="2210"/>
    </row>
    <row r="814451" spans="101:101">
      <c r="CW814451" s="2195"/>
    </row>
    <row r="814475" spans="101:101">
      <c r="CW814475" s="2210"/>
    </row>
    <row r="814476" spans="101:101">
      <c r="CW814476" s="2195"/>
    </row>
    <row r="814500" spans="101:101">
      <c r="CW814500" s="2210"/>
    </row>
    <row r="814501" spans="101:101">
      <c r="CW814501" s="2195"/>
    </row>
    <row r="814525" spans="101:101">
      <c r="CW814525" s="2210"/>
    </row>
    <row r="814526" spans="101:101">
      <c r="CW814526" s="2195"/>
    </row>
    <row r="814550" spans="101:101">
      <c r="CW814550" s="2210"/>
    </row>
    <row r="814551" spans="101:101">
      <c r="CW814551" s="2195"/>
    </row>
    <row r="814575" spans="101:101">
      <c r="CW814575" s="2210"/>
    </row>
    <row r="814576" spans="101:101">
      <c r="CW814576" s="2195"/>
    </row>
    <row r="814600" spans="101:101">
      <c r="CW814600" s="2210"/>
    </row>
    <row r="814601" spans="101:101">
      <c r="CW814601" s="2195"/>
    </row>
    <row r="814625" spans="101:101">
      <c r="CW814625" s="2210"/>
    </row>
    <row r="814626" spans="101:101">
      <c r="CW814626" s="2195"/>
    </row>
    <row r="814650" spans="101:101">
      <c r="CW814650" s="2210"/>
    </row>
    <row r="814651" spans="101:101">
      <c r="CW814651" s="2195"/>
    </row>
    <row r="814675" spans="101:101">
      <c r="CW814675" s="2210"/>
    </row>
    <row r="814676" spans="101:101">
      <c r="CW814676" s="2195"/>
    </row>
    <row r="814700" spans="101:101">
      <c r="CW814700" s="2210"/>
    </row>
    <row r="814701" spans="101:101">
      <c r="CW814701" s="2195"/>
    </row>
    <row r="814725" spans="101:101">
      <c r="CW814725" s="2210"/>
    </row>
    <row r="814726" spans="101:101">
      <c r="CW814726" s="2195"/>
    </row>
    <row r="814750" spans="101:101">
      <c r="CW814750" s="2210"/>
    </row>
    <row r="814751" spans="101:101">
      <c r="CW814751" s="2195"/>
    </row>
    <row r="814775" spans="101:101">
      <c r="CW814775" s="2210"/>
    </row>
    <row r="814776" spans="101:101">
      <c r="CW814776" s="2195"/>
    </row>
    <row r="814800" spans="101:101">
      <c r="CW814800" s="2210"/>
    </row>
    <row r="814801" spans="101:101">
      <c r="CW814801" s="2195"/>
    </row>
    <row r="814825" spans="101:101">
      <c r="CW814825" s="2210"/>
    </row>
    <row r="814826" spans="101:101">
      <c r="CW814826" s="2195"/>
    </row>
    <row r="814850" spans="101:101">
      <c r="CW814850" s="2210"/>
    </row>
    <row r="814851" spans="101:101">
      <c r="CW814851" s="2195"/>
    </row>
    <row r="814875" spans="101:101">
      <c r="CW814875" s="2210"/>
    </row>
    <row r="814876" spans="101:101">
      <c r="CW814876" s="2195"/>
    </row>
    <row r="814900" spans="101:101">
      <c r="CW814900" s="2210"/>
    </row>
    <row r="814901" spans="101:101">
      <c r="CW814901" s="2195"/>
    </row>
    <row r="814925" spans="101:101">
      <c r="CW814925" s="2210"/>
    </row>
    <row r="814926" spans="101:101">
      <c r="CW814926" s="2195"/>
    </row>
    <row r="814950" spans="101:101">
      <c r="CW814950" s="2210"/>
    </row>
    <row r="814951" spans="101:101">
      <c r="CW814951" s="2195"/>
    </row>
    <row r="814975" spans="101:101">
      <c r="CW814975" s="2210"/>
    </row>
    <row r="814976" spans="101:101">
      <c r="CW814976" s="2195"/>
    </row>
    <row r="815000" spans="101:101">
      <c r="CW815000" s="2210"/>
    </row>
    <row r="815001" spans="101:101">
      <c r="CW815001" s="2195"/>
    </row>
    <row r="815025" spans="101:101">
      <c r="CW815025" s="2210"/>
    </row>
    <row r="815026" spans="101:101">
      <c r="CW815026" s="2195"/>
    </row>
    <row r="815050" spans="101:101">
      <c r="CW815050" s="2210"/>
    </row>
    <row r="815051" spans="101:101">
      <c r="CW815051" s="2195"/>
    </row>
    <row r="815075" spans="101:101">
      <c r="CW815075" s="2210"/>
    </row>
    <row r="815076" spans="101:101">
      <c r="CW815076" s="2195"/>
    </row>
    <row r="815100" spans="101:101">
      <c r="CW815100" s="2210"/>
    </row>
    <row r="815101" spans="101:101">
      <c r="CW815101" s="2195"/>
    </row>
    <row r="815125" spans="101:101">
      <c r="CW815125" s="2210"/>
    </row>
    <row r="815126" spans="101:101">
      <c r="CW815126" s="2195"/>
    </row>
    <row r="815150" spans="101:101">
      <c r="CW815150" s="2210"/>
    </row>
    <row r="815151" spans="101:101">
      <c r="CW815151" s="2195"/>
    </row>
    <row r="815175" spans="101:101">
      <c r="CW815175" s="2210"/>
    </row>
    <row r="815176" spans="101:101">
      <c r="CW815176" s="2195"/>
    </row>
    <row r="815200" spans="101:101">
      <c r="CW815200" s="2210"/>
    </row>
    <row r="815201" spans="101:101">
      <c r="CW815201" s="2195"/>
    </row>
    <row r="815225" spans="101:101">
      <c r="CW815225" s="2210"/>
    </row>
    <row r="815226" spans="101:101">
      <c r="CW815226" s="2195"/>
    </row>
    <row r="815250" spans="101:101">
      <c r="CW815250" s="2210"/>
    </row>
    <row r="815251" spans="101:101">
      <c r="CW815251" s="2195"/>
    </row>
    <row r="815275" spans="101:101">
      <c r="CW815275" s="2210"/>
    </row>
    <row r="815276" spans="101:101">
      <c r="CW815276" s="2195"/>
    </row>
    <row r="815300" spans="101:101">
      <c r="CW815300" s="2210"/>
    </row>
    <row r="815301" spans="101:101">
      <c r="CW815301" s="2195"/>
    </row>
    <row r="815325" spans="101:101">
      <c r="CW815325" s="2210"/>
    </row>
    <row r="815326" spans="101:101">
      <c r="CW815326" s="2195"/>
    </row>
    <row r="815350" spans="101:101">
      <c r="CW815350" s="2210"/>
    </row>
    <row r="815351" spans="101:101">
      <c r="CW815351" s="2195"/>
    </row>
    <row r="815375" spans="101:101">
      <c r="CW815375" s="2210"/>
    </row>
    <row r="815376" spans="101:101">
      <c r="CW815376" s="2195"/>
    </row>
    <row r="815400" spans="101:101">
      <c r="CW815400" s="2210"/>
    </row>
    <row r="815401" spans="101:101">
      <c r="CW815401" s="2195"/>
    </row>
    <row r="815425" spans="101:101">
      <c r="CW815425" s="2210"/>
    </row>
    <row r="815426" spans="101:101">
      <c r="CW815426" s="2195"/>
    </row>
    <row r="815450" spans="101:101">
      <c r="CW815450" s="2210"/>
    </row>
    <row r="815451" spans="101:101">
      <c r="CW815451" s="2195"/>
    </row>
    <row r="815475" spans="101:101">
      <c r="CW815475" s="2210"/>
    </row>
    <row r="815476" spans="101:101">
      <c r="CW815476" s="2195"/>
    </row>
    <row r="815500" spans="101:101">
      <c r="CW815500" s="2210"/>
    </row>
    <row r="815501" spans="101:101">
      <c r="CW815501" s="2195"/>
    </row>
    <row r="815525" spans="101:101">
      <c r="CW815525" s="2210"/>
    </row>
    <row r="815526" spans="101:101">
      <c r="CW815526" s="2195"/>
    </row>
    <row r="815550" spans="101:101">
      <c r="CW815550" s="2210"/>
    </row>
    <row r="815551" spans="101:101">
      <c r="CW815551" s="2195"/>
    </row>
    <row r="815575" spans="101:101">
      <c r="CW815575" s="2210"/>
    </row>
    <row r="815576" spans="101:101">
      <c r="CW815576" s="2195"/>
    </row>
    <row r="815600" spans="101:101">
      <c r="CW815600" s="2210"/>
    </row>
    <row r="815601" spans="101:101">
      <c r="CW815601" s="2195"/>
    </row>
    <row r="815625" spans="101:101">
      <c r="CW815625" s="2210"/>
    </row>
    <row r="815626" spans="101:101">
      <c r="CW815626" s="2195"/>
    </row>
    <row r="815650" spans="101:101">
      <c r="CW815650" s="2210"/>
    </row>
    <row r="815651" spans="101:101">
      <c r="CW815651" s="2195"/>
    </row>
    <row r="815675" spans="101:101">
      <c r="CW815675" s="2210"/>
    </row>
    <row r="815676" spans="101:101">
      <c r="CW815676" s="2195"/>
    </row>
    <row r="815700" spans="101:101">
      <c r="CW815700" s="2210"/>
    </row>
    <row r="815701" spans="101:101">
      <c r="CW815701" s="2195"/>
    </row>
    <row r="815725" spans="101:101">
      <c r="CW815725" s="2210"/>
    </row>
    <row r="815726" spans="101:101">
      <c r="CW815726" s="2195"/>
    </row>
    <row r="815750" spans="101:101">
      <c r="CW815750" s="2210"/>
    </row>
    <row r="815751" spans="101:101">
      <c r="CW815751" s="2195"/>
    </row>
    <row r="815775" spans="101:101">
      <c r="CW815775" s="2210"/>
    </row>
    <row r="815776" spans="101:101">
      <c r="CW815776" s="2195"/>
    </row>
    <row r="815800" spans="101:101">
      <c r="CW815800" s="2210"/>
    </row>
    <row r="815801" spans="101:101">
      <c r="CW815801" s="2195"/>
    </row>
    <row r="815825" spans="101:101">
      <c r="CW815825" s="2210"/>
    </row>
    <row r="815826" spans="101:101">
      <c r="CW815826" s="2195"/>
    </row>
    <row r="815850" spans="101:101">
      <c r="CW815850" s="2210"/>
    </row>
    <row r="815851" spans="101:101">
      <c r="CW815851" s="2195"/>
    </row>
    <row r="815875" spans="101:101">
      <c r="CW815875" s="2210"/>
    </row>
    <row r="815876" spans="101:101">
      <c r="CW815876" s="2195"/>
    </row>
    <row r="815900" spans="101:101">
      <c r="CW815900" s="2210"/>
    </row>
    <row r="815901" spans="101:101">
      <c r="CW815901" s="2195"/>
    </row>
    <row r="815925" spans="101:101">
      <c r="CW815925" s="2210"/>
    </row>
    <row r="815926" spans="101:101">
      <c r="CW815926" s="2195"/>
    </row>
    <row r="815950" spans="101:101">
      <c r="CW815950" s="2210"/>
    </row>
    <row r="815951" spans="101:101">
      <c r="CW815951" s="2195"/>
    </row>
    <row r="815975" spans="101:101">
      <c r="CW815975" s="2210"/>
    </row>
    <row r="815976" spans="101:101">
      <c r="CW815976" s="2195"/>
    </row>
    <row r="816000" spans="101:101">
      <c r="CW816000" s="2210"/>
    </row>
    <row r="816001" spans="101:101">
      <c r="CW816001" s="2195"/>
    </row>
    <row r="816025" spans="101:101">
      <c r="CW816025" s="2210"/>
    </row>
    <row r="816026" spans="101:101">
      <c r="CW816026" s="2195"/>
    </row>
    <row r="816050" spans="101:101">
      <c r="CW816050" s="2210"/>
    </row>
    <row r="816051" spans="101:101">
      <c r="CW816051" s="2195"/>
    </row>
    <row r="816075" spans="101:101">
      <c r="CW816075" s="2210"/>
    </row>
    <row r="816076" spans="101:101">
      <c r="CW816076" s="2195"/>
    </row>
    <row r="816100" spans="101:101">
      <c r="CW816100" s="2210"/>
    </row>
    <row r="816101" spans="101:101">
      <c r="CW816101" s="2195"/>
    </row>
    <row r="816125" spans="101:101">
      <c r="CW816125" s="2210"/>
    </row>
    <row r="816126" spans="101:101">
      <c r="CW816126" s="2195"/>
    </row>
    <row r="816150" spans="101:101">
      <c r="CW816150" s="2210"/>
    </row>
    <row r="816151" spans="101:101">
      <c r="CW816151" s="2195"/>
    </row>
    <row r="816175" spans="101:101">
      <c r="CW816175" s="2210"/>
    </row>
    <row r="816176" spans="101:101">
      <c r="CW816176" s="2195"/>
    </row>
    <row r="816200" spans="101:101">
      <c r="CW816200" s="2210"/>
    </row>
    <row r="816201" spans="101:101">
      <c r="CW816201" s="2195"/>
    </row>
    <row r="816225" spans="101:101">
      <c r="CW816225" s="2210"/>
    </row>
    <row r="816226" spans="101:101">
      <c r="CW816226" s="2195"/>
    </row>
    <row r="816250" spans="101:101">
      <c r="CW816250" s="2210"/>
    </row>
    <row r="816251" spans="101:101">
      <c r="CW816251" s="2195"/>
    </row>
    <row r="816275" spans="101:101">
      <c r="CW816275" s="2210"/>
    </row>
    <row r="816276" spans="101:101">
      <c r="CW816276" s="2195"/>
    </row>
    <row r="816300" spans="101:101">
      <c r="CW816300" s="2210"/>
    </row>
    <row r="816301" spans="101:101">
      <c r="CW816301" s="2195"/>
    </row>
    <row r="816325" spans="101:101">
      <c r="CW816325" s="2210"/>
    </row>
    <row r="816326" spans="101:101">
      <c r="CW816326" s="2195"/>
    </row>
    <row r="816350" spans="101:101">
      <c r="CW816350" s="2210"/>
    </row>
    <row r="816351" spans="101:101">
      <c r="CW816351" s="2195"/>
    </row>
    <row r="816375" spans="101:101">
      <c r="CW816375" s="2210"/>
    </row>
    <row r="816376" spans="101:101">
      <c r="CW816376" s="2195"/>
    </row>
    <row r="816400" spans="101:101">
      <c r="CW816400" s="2210"/>
    </row>
    <row r="816401" spans="101:101">
      <c r="CW816401" s="2195"/>
    </row>
    <row r="816425" spans="101:101">
      <c r="CW816425" s="2210"/>
    </row>
    <row r="816426" spans="101:101">
      <c r="CW816426" s="2195"/>
    </row>
    <row r="816450" spans="101:101">
      <c r="CW816450" s="2210"/>
    </row>
    <row r="816451" spans="101:101">
      <c r="CW816451" s="2195"/>
    </row>
    <row r="816475" spans="101:101">
      <c r="CW816475" s="2210"/>
    </row>
    <row r="816476" spans="101:101">
      <c r="CW816476" s="2195"/>
    </row>
    <row r="816500" spans="101:101">
      <c r="CW816500" s="2210"/>
    </row>
    <row r="816501" spans="101:101">
      <c r="CW816501" s="2195"/>
    </row>
    <row r="816525" spans="101:101">
      <c r="CW816525" s="2210"/>
    </row>
    <row r="816526" spans="101:101">
      <c r="CW816526" s="2195"/>
    </row>
    <row r="816550" spans="101:101">
      <c r="CW816550" s="2210"/>
    </row>
    <row r="816551" spans="101:101">
      <c r="CW816551" s="2195"/>
    </row>
    <row r="816575" spans="101:101">
      <c r="CW816575" s="2210"/>
    </row>
    <row r="816576" spans="101:101">
      <c r="CW816576" s="2195"/>
    </row>
    <row r="816600" spans="101:101">
      <c r="CW816600" s="2210"/>
    </row>
    <row r="816601" spans="101:101">
      <c r="CW816601" s="2195"/>
    </row>
    <row r="816625" spans="101:101">
      <c r="CW816625" s="2210"/>
    </row>
    <row r="816626" spans="101:101">
      <c r="CW816626" s="2195"/>
    </row>
    <row r="816650" spans="101:101">
      <c r="CW816650" s="2210"/>
    </row>
    <row r="816651" spans="101:101">
      <c r="CW816651" s="2195"/>
    </row>
    <row r="816675" spans="101:101">
      <c r="CW816675" s="2210"/>
    </row>
    <row r="816676" spans="101:101">
      <c r="CW816676" s="2195"/>
    </row>
    <row r="816700" spans="101:101">
      <c r="CW816700" s="2210"/>
    </row>
    <row r="816701" spans="101:101">
      <c r="CW816701" s="2195"/>
    </row>
    <row r="816725" spans="101:101">
      <c r="CW816725" s="2210"/>
    </row>
    <row r="816726" spans="101:101">
      <c r="CW816726" s="2195"/>
    </row>
    <row r="816750" spans="101:101">
      <c r="CW816750" s="2210"/>
    </row>
    <row r="816751" spans="101:101">
      <c r="CW816751" s="2195"/>
    </row>
    <row r="816775" spans="101:101">
      <c r="CW816775" s="2210"/>
    </row>
    <row r="816776" spans="101:101">
      <c r="CW816776" s="2195"/>
    </row>
    <row r="816800" spans="101:101">
      <c r="CW816800" s="2210"/>
    </row>
    <row r="816801" spans="101:101">
      <c r="CW816801" s="2195"/>
    </row>
    <row r="816825" spans="101:101">
      <c r="CW816825" s="2210"/>
    </row>
    <row r="816826" spans="101:101">
      <c r="CW816826" s="2195"/>
    </row>
    <row r="816850" spans="101:101">
      <c r="CW816850" s="2210"/>
    </row>
    <row r="816851" spans="101:101">
      <c r="CW816851" s="2195"/>
    </row>
    <row r="816875" spans="101:101">
      <c r="CW816875" s="2210"/>
    </row>
    <row r="816876" spans="101:101">
      <c r="CW816876" s="2195"/>
    </row>
    <row r="816900" spans="101:101">
      <c r="CW816900" s="2210"/>
    </row>
    <row r="816901" spans="101:101">
      <c r="CW816901" s="2195"/>
    </row>
    <row r="816925" spans="101:101">
      <c r="CW816925" s="2210"/>
    </row>
    <row r="816926" spans="101:101">
      <c r="CW816926" s="2195"/>
    </row>
    <row r="816950" spans="101:101">
      <c r="CW816950" s="2210"/>
    </row>
    <row r="816951" spans="101:101">
      <c r="CW816951" s="2195"/>
    </row>
    <row r="816975" spans="101:101">
      <c r="CW816975" s="2210"/>
    </row>
    <row r="816976" spans="101:101">
      <c r="CW816976" s="2195"/>
    </row>
    <row r="817000" spans="101:101">
      <c r="CW817000" s="2210"/>
    </row>
    <row r="817001" spans="101:101">
      <c r="CW817001" s="2195"/>
    </row>
    <row r="817025" spans="101:101">
      <c r="CW817025" s="2210"/>
    </row>
    <row r="817026" spans="101:101">
      <c r="CW817026" s="2195"/>
    </row>
    <row r="817050" spans="101:101">
      <c r="CW817050" s="2210"/>
    </row>
    <row r="817051" spans="101:101">
      <c r="CW817051" s="2195"/>
    </row>
    <row r="817075" spans="101:101">
      <c r="CW817075" s="2210"/>
    </row>
    <row r="817076" spans="101:101">
      <c r="CW817076" s="2195"/>
    </row>
    <row r="817100" spans="101:101">
      <c r="CW817100" s="2210"/>
    </row>
    <row r="817101" spans="101:101">
      <c r="CW817101" s="2195"/>
    </row>
    <row r="817125" spans="101:101">
      <c r="CW817125" s="2210"/>
    </row>
    <row r="817126" spans="101:101">
      <c r="CW817126" s="2195"/>
    </row>
    <row r="817150" spans="101:101">
      <c r="CW817150" s="2210"/>
    </row>
    <row r="817151" spans="101:101">
      <c r="CW817151" s="2195"/>
    </row>
    <row r="817175" spans="101:101">
      <c r="CW817175" s="2210"/>
    </row>
    <row r="817176" spans="101:101">
      <c r="CW817176" s="2195"/>
    </row>
    <row r="817200" spans="101:101">
      <c r="CW817200" s="2210"/>
    </row>
    <row r="817201" spans="101:101">
      <c r="CW817201" s="2195"/>
    </row>
    <row r="817225" spans="101:101">
      <c r="CW817225" s="2210"/>
    </row>
    <row r="817226" spans="101:101">
      <c r="CW817226" s="2195"/>
    </row>
    <row r="817250" spans="101:101">
      <c r="CW817250" s="2210"/>
    </row>
    <row r="817251" spans="101:101">
      <c r="CW817251" s="2195"/>
    </row>
    <row r="817275" spans="101:101">
      <c r="CW817275" s="2210"/>
    </row>
    <row r="817276" spans="101:101">
      <c r="CW817276" s="2195"/>
    </row>
    <row r="817300" spans="101:101">
      <c r="CW817300" s="2210"/>
    </row>
    <row r="817301" spans="101:101">
      <c r="CW817301" s="2195"/>
    </row>
    <row r="817325" spans="101:101">
      <c r="CW817325" s="2210"/>
    </row>
    <row r="817326" spans="101:101">
      <c r="CW817326" s="2195"/>
    </row>
    <row r="817350" spans="101:101">
      <c r="CW817350" s="2210"/>
    </row>
    <row r="817351" spans="101:101">
      <c r="CW817351" s="2195"/>
    </row>
    <row r="817375" spans="101:101">
      <c r="CW817375" s="2210"/>
    </row>
    <row r="817376" spans="101:101">
      <c r="CW817376" s="2195"/>
    </row>
    <row r="817400" spans="101:101">
      <c r="CW817400" s="2210"/>
    </row>
    <row r="817401" spans="101:101">
      <c r="CW817401" s="2195"/>
    </row>
    <row r="817425" spans="101:101">
      <c r="CW817425" s="2210"/>
    </row>
    <row r="817426" spans="101:101">
      <c r="CW817426" s="2195"/>
    </row>
    <row r="817450" spans="101:101">
      <c r="CW817450" s="2210"/>
    </row>
    <row r="817451" spans="101:101">
      <c r="CW817451" s="2195"/>
    </row>
    <row r="817475" spans="101:101">
      <c r="CW817475" s="2210"/>
    </row>
    <row r="817476" spans="101:101">
      <c r="CW817476" s="2195"/>
    </row>
    <row r="817500" spans="101:101">
      <c r="CW817500" s="2210"/>
    </row>
    <row r="817501" spans="101:101">
      <c r="CW817501" s="2195"/>
    </row>
    <row r="817525" spans="101:101">
      <c r="CW817525" s="2210"/>
    </row>
    <row r="817526" spans="101:101">
      <c r="CW817526" s="2195"/>
    </row>
    <row r="817550" spans="101:101">
      <c r="CW817550" s="2210"/>
    </row>
    <row r="817551" spans="101:101">
      <c r="CW817551" s="2195"/>
    </row>
    <row r="817575" spans="101:101">
      <c r="CW817575" s="2210"/>
    </row>
    <row r="817576" spans="101:101">
      <c r="CW817576" s="2195"/>
    </row>
    <row r="817600" spans="101:101">
      <c r="CW817600" s="2210"/>
    </row>
    <row r="817601" spans="101:101">
      <c r="CW817601" s="2195"/>
    </row>
    <row r="817625" spans="101:101">
      <c r="CW817625" s="2210"/>
    </row>
    <row r="817626" spans="101:101">
      <c r="CW817626" s="2195"/>
    </row>
    <row r="817650" spans="101:101">
      <c r="CW817650" s="2210"/>
    </row>
    <row r="817651" spans="101:101">
      <c r="CW817651" s="2195"/>
    </row>
    <row r="817675" spans="101:101">
      <c r="CW817675" s="2210"/>
    </row>
    <row r="817676" spans="101:101">
      <c r="CW817676" s="2195"/>
    </row>
    <row r="817700" spans="101:101">
      <c r="CW817700" s="2210"/>
    </row>
    <row r="817701" spans="101:101">
      <c r="CW817701" s="2195"/>
    </row>
    <row r="817725" spans="101:101">
      <c r="CW817725" s="2210"/>
    </row>
    <row r="817726" spans="101:101">
      <c r="CW817726" s="2195"/>
    </row>
    <row r="817750" spans="101:101">
      <c r="CW817750" s="2210"/>
    </row>
    <row r="817751" spans="101:101">
      <c r="CW817751" s="2195"/>
    </row>
    <row r="817775" spans="101:101">
      <c r="CW817775" s="2210"/>
    </row>
    <row r="817776" spans="101:101">
      <c r="CW817776" s="2195"/>
    </row>
    <row r="817800" spans="101:101">
      <c r="CW817800" s="2210"/>
    </row>
    <row r="817801" spans="101:101">
      <c r="CW817801" s="2195"/>
    </row>
    <row r="817825" spans="101:101">
      <c r="CW817825" s="2210"/>
    </row>
    <row r="817826" spans="101:101">
      <c r="CW817826" s="2195"/>
    </row>
    <row r="817850" spans="101:101">
      <c r="CW817850" s="2210"/>
    </row>
    <row r="817851" spans="101:101">
      <c r="CW817851" s="2195"/>
    </row>
    <row r="817875" spans="101:101">
      <c r="CW817875" s="2210"/>
    </row>
    <row r="817876" spans="101:101">
      <c r="CW817876" s="2195"/>
    </row>
    <row r="817900" spans="101:101">
      <c r="CW817900" s="2210"/>
    </row>
    <row r="817901" spans="101:101">
      <c r="CW817901" s="2195"/>
    </row>
    <row r="817925" spans="101:101">
      <c r="CW817925" s="2210"/>
    </row>
    <row r="817926" spans="101:101">
      <c r="CW817926" s="2195"/>
    </row>
    <row r="817950" spans="101:101">
      <c r="CW817950" s="2210"/>
    </row>
    <row r="817951" spans="101:101">
      <c r="CW817951" s="2195"/>
    </row>
    <row r="817975" spans="101:101">
      <c r="CW817975" s="2210"/>
    </row>
    <row r="817976" spans="101:101">
      <c r="CW817976" s="2195"/>
    </row>
    <row r="818000" spans="101:101">
      <c r="CW818000" s="2210"/>
    </row>
    <row r="818001" spans="101:101">
      <c r="CW818001" s="2195"/>
    </row>
    <row r="818025" spans="101:101">
      <c r="CW818025" s="2210"/>
    </row>
    <row r="818026" spans="101:101">
      <c r="CW818026" s="2195"/>
    </row>
    <row r="818050" spans="101:101">
      <c r="CW818050" s="2210"/>
    </row>
    <row r="818051" spans="101:101">
      <c r="CW818051" s="2195"/>
    </row>
    <row r="818075" spans="101:101">
      <c r="CW818075" s="2210"/>
    </row>
    <row r="818076" spans="101:101">
      <c r="CW818076" s="2195"/>
    </row>
    <row r="818100" spans="101:101">
      <c r="CW818100" s="2210"/>
    </row>
    <row r="818101" spans="101:101">
      <c r="CW818101" s="2195"/>
    </row>
    <row r="818125" spans="101:101">
      <c r="CW818125" s="2210"/>
    </row>
    <row r="818126" spans="101:101">
      <c r="CW818126" s="2195"/>
    </row>
    <row r="818150" spans="101:101">
      <c r="CW818150" s="2210"/>
    </row>
    <row r="818151" spans="101:101">
      <c r="CW818151" s="2195"/>
    </row>
    <row r="818175" spans="101:101">
      <c r="CW818175" s="2210"/>
    </row>
    <row r="818176" spans="101:101">
      <c r="CW818176" s="2195"/>
    </row>
    <row r="818200" spans="101:101">
      <c r="CW818200" s="2210"/>
    </row>
    <row r="818201" spans="101:101">
      <c r="CW818201" s="2195"/>
    </row>
    <row r="818225" spans="101:101">
      <c r="CW818225" s="2210"/>
    </row>
    <row r="818226" spans="101:101">
      <c r="CW818226" s="2195"/>
    </row>
    <row r="818250" spans="101:101">
      <c r="CW818250" s="2210"/>
    </row>
    <row r="818251" spans="101:101">
      <c r="CW818251" s="2195"/>
    </row>
    <row r="818275" spans="101:101">
      <c r="CW818275" s="2210"/>
    </row>
    <row r="818276" spans="101:101">
      <c r="CW818276" s="2195"/>
    </row>
    <row r="818300" spans="101:101">
      <c r="CW818300" s="2210"/>
    </row>
    <row r="818301" spans="101:101">
      <c r="CW818301" s="2195"/>
    </row>
    <row r="818325" spans="101:101">
      <c r="CW818325" s="2210"/>
    </row>
    <row r="818326" spans="101:101">
      <c r="CW818326" s="2195"/>
    </row>
    <row r="818350" spans="101:101">
      <c r="CW818350" s="2210"/>
    </row>
    <row r="818351" spans="101:101">
      <c r="CW818351" s="2195"/>
    </row>
    <row r="818375" spans="101:101">
      <c r="CW818375" s="2210"/>
    </row>
    <row r="818376" spans="101:101">
      <c r="CW818376" s="2195"/>
    </row>
    <row r="818400" spans="101:101">
      <c r="CW818400" s="2210"/>
    </row>
    <row r="818401" spans="101:101">
      <c r="CW818401" s="2195"/>
    </row>
    <row r="818425" spans="101:101">
      <c r="CW818425" s="2210"/>
    </row>
    <row r="818426" spans="101:101">
      <c r="CW818426" s="2195"/>
    </row>
    <row r="818450" spans="101:101">
      <c r="CW818450" s="2210"/>
    </row>
    <row r="818451" spans="101:101">
      <c r="CW818451" s="2195"/>
    </row>
    <row r="818475" spans="101:101">
      <c r="CW818475" s="2210"/>
    </row>
    <row r="818476" spans="101:101">
      <c r="CW818476" s="2195"/>
    </row>
    <row r="818500" spans="101:101">
      <c r="CW818500" s="2210"/>
    </row>
    <row r="818501" spans="101:101">
      <c r="CW818501" s="2195"/>
    </row>
    <row r="818525" spans="101:101">
      <c r="CW818525" s="2210"/>
    </row>
    <row r="818526" spans="101:101">
      <c r="CW818526" s="2195"/>
    </row>
    <row r="818550" spans="101:101">
      <c r="CW818550" s="2210"/>
    </row>
    <row r="818551" spans="101:101">
      <c r="CW818551" s="2195"/>
    </row>
    <row r="818575" spans="101:101">
      <c r="CW818575" s="2210"/>
    </row>
    <row r="818576" spans="101:101">
      <c r="CW818576" s="2195"/>
    </row>
    <row r="818600" spans="101:101">
      <c r="CW818600" s="2210"/>
    </row>
    <row r="818601" spans="101:101">
      <c r="CW818601" s="2195"/>
    </row>
    <row r="818625" spans="101:101">
      <c r="CW818625" s="2210"/>
    </row>
    <row r="818626" spans="101:101">
      <c r="CW818626" s="2195"/>
    </row>
    <row r="818650" spans="101:101">
      <c r="CW818650" s="2210"/>
    </row>
    <row r="818651" spans="101:101">
      <c r="CW818651" s="2195"/>
    </row>
    <row r="818675" spans="101:101">
      <c r="CW818675" s="2210"/>
    </row>
    <row r="818676" spans="101:101">
      <c r="CW818676" s="2195"/>
    </row>
    <row r="818700" spans="101:101">
      <c r="CW818700" s="2210"/>
    </row>
    <row r="818701" spans="101:101">
      <c r="CW818701" s="2195"/>
    </row>
    <row r="818725" spans="101:101">
      <c r="CW818725" s="2210"/>
    </row>
    <row r="818726" spans="101:101">
      <c r="CW818726" s="2195"/>
    </row>
    <row r="818750" spans="101:101">
      <c r="CW818750" s="2210"/>
    </row>
    <row r="818751" spans="101:101">
      <c r="CW818751" s="2195"/>
    </row>
    <row r="818775" spans="101:101">
      <c r="CW818775" s="2210"/>
    </row>
    <row r="818776" spans="101:101">
      <c r="CW818776" s="2195"/>
    </row>
    <row r="818800" spans="101:101">
      <c r="CW818800" s="2210"/>
    </row>
    <row r="818801" spans="101:101">
      <c r="CW818801" s="2195"/>
    </row>
    <row r="818825" spans="101:101">
      <c r="CW818825" s="2210"/>
    </row>
    <row r="818826" spans="101:101">
      <c r="CW818826" s="2195"/>
    </row>
    <row r="818850" spans="101:101">
      <c r="CW818850" s="2210"/>
    </row>
    <row r="818851" spans="101:101">
      <c r="CW818851" s="2195"/>
    </row>
    <row r="818875" spans="101:101">
      <c r="CW818875" s="2210"/>
    </row>
    <row r="818876" spans="101:101">
      <c r="CW818876" s="2195"/>
    </row>
    <row r="818900" spans="101:101">
      <c r="CW818900" s="2210"/>
    </row>
    <row r="818901" spans="101:101">
      <c r="CW818901" s="2195"/>
    </row>
    <row r="818925" spans="101:101">
      <c r="CW818925" s="2210"/>
    </row>
    <row r="818926" spans="101:101">
      <c r="CW818926" s="2195"/>
    </row>
    <row r="818950" spans="101:101">
      <c r="CW818950" s="2210"/>
    </row>
    <row r="818951" spans="101:101">
      <c r="CW818951" s="2195"/>
    </row>
    <row r="818975" spans="101:101">
      <c r="CW818975" s="2210"/>
    </row>
    <row r="818976" spans="101:101">
      <c r="CW818976" s="2195"/>
    </row>
    <row r="819000" spans="101:101">
      <c r="CW819000" s="2210"/>
    </row>
    <row r="819001" spans="101:101">
      <c r="CW819001" s="2195"/>
    </row>
    <row r="819025" spans="101:101">
      <c r="CW819025" s="2210"/>
    </row>
    <row r="819026" spans="101:101">
      <c r="CW819026" s="2195"/>
    </row>
    <row r="819050" spans="101:101">
      <c r="CW819050" s="2210"/>
    </row>
    <row r="819051" spans="101:101">
      <c r="CW819051" s="2195"/>
    </row>
    <row r="819075" spans="101:101">
      <c r="CW819075" s="2210"/>
    </row>
    <row r="819076" spans="101:101">
      <c r="CW819076" s="2195"/>
    </row>
    <row r="819100" spans="101:101">
      <c r="CW819100" s="2210"/>
    </row>
    <row r="819101" spans="101:101">
      <c r="CW819101" s="2195"/>
    </row>
    <row r="819125" spans="101:101">
      <c r="CW819125" s="2210"/>
    </row>
    <row r="819126" spans="101:101">
      <c r="CW819126" s="2195"/>
    </row>
    <row r="819150" spans="101:101">
      <c r="CW819150" s="2210"/>
    </row>
    <row r="819151" spans="101:101">
      <c r="CW819151" s="2195"/>
    </row>
    <row r="819175" spans="101:101">
      <c r="CW819175" s="2210"/>
    </row>
    <row r="819176" spans="101:101">
      <c r="CW819176" s="2195"/>
    </row>
    <row r="819200" spans="101:101">
      <c r="CW819200" s="2210"/>
    </row>
    <row r="819201" spans="101:101">
      <c r="CW819201" s="2195"/>
    </row>
    <row r="819225" spans="101:101">
      <c r="CW819225" s="2210"/>
    </row>
    <row r="819226" spans="101:101">
      <c r="CW819226" s="2195"/>
    </row>
    <row r="819250" spans="101:101">
      <c r="CW819250" s="2210"/>
    </row>
    <row r="819251" spans="101:101">
      <c r="CW819251" s="2195"/>
    </row>
    <row r="819275" spans="101:101">
      <c r="CW819275" s="2210"/>
    </row>
    <row r="819276" spans="101:101">
      <c r="CW819276" s="2195"/>
    </row>
    <row r="819300" spans="101:101">
      <c r="CW819300" s="2210"/>
    </row>
    <row r="819301" spans="101:101">
      <c r="CW819301" s="2195"/>
    </row>
    <row r="819325" spans="101:101">
      <c r="CW819325" s="2210"/>
    </row>
    <row r="819326" spans="101:101">
      <c r="CW819326" s="2195"/>
    </row>
    <row r="819350" spans="101:101">
      <c r="CW819350" s="2210"/>
    </row>
    <row r="819351" spans="101:101">
      <c r="CW819351" s="2195"/>
    </row>
    <row r="819375" spans="101:101">
      <c r="CW819375" s="2210"/>
    </row>
    <row r="819376" spans="101:101">
      <c r="CW819376" s="2195"/>
    </row>
    <row r="819400" spans="101:101">
      <c r="CW819400" s="2210"/>
    </row>
    <row r="819401" spans="101:101">
      <c r="CW819401" s="2195"/>
    </row>
    <row r="819425" spans="101:101">
      <c r="CW819425" s="2210"/>
    </row>
    <row r="819426" spans="101:101">
      <c r="CW819426" s="2195"/>
    </row>
    <row r="819450" spans="101:101">
      <c r="CW819450" s="2210"/>
    </row>
    <row r="819451" spans="101:101">
      <c r="CW819451" s="2195"/>
    </row>
    <row r="819475" spans="101:101">
      <c r="CW819475" s="2210"/>
    </row>
    <row r="819476" spans="101:101">
      <c r="CW819476" s="2195"/>
    </row>
    <row r="819500" spans="101:101">
      <c r="CW819500" s="2210"/>
    </row>
    <row r="819501" spans="101:101">
      <c r="CW819501" s="2195"/>
    </row>
    <row r="819525" spans="101:101">
      <c r="CW819525" s="2210"/>
    </row>
    <row r="819526" spans="101:101">
      <c r="CW819526" s="2195"/>
    </row>
    <row r="819550" spans="101:101">
      <c r="CW819550" s="2210"/>
    </row>
    <row r="819551" spans="101:101">
      <c r="CW819551" s="2195"/>
    </row>
    <row r="819575" spans="101:101">
      <c r="CW819575" s="2210"/>
    </row>
    <row r="819576" spans="101:101">
      <c r="CW819576" s="2195"/>
    </row>
    <row r="819600" spans="101:101">
      <c r="CW819600" s="2210"/>
    </row>
    <row r="819601" spans="101:101">
      <c r="CW819601" s="2195"/>
    </row>
    <row r="819625" spans="101:101">
      <c r="CW819625" s="2210"/>
    </row>
    <row r="819626" spans="101:101">
      <c r="CW819626" s="2195"/>
    </row>
    <row r="819650" spans="101:101">
      <c r="CW819650" s="2210"/>
    </row>
    <row r="819651" spans="101:101">
      <c r="CW819651" s="2195"/>
    </row>
    <row r="819675" spans="101:101">
      <c r="CW819675" s="2210"/>
    </row>
    <row r="819676" spans="101:101">
      <c r="CW819676" s="2195"/>
    </row>
    <row r="819700" spans="101:101">
      <c r="CW819700" s="2210"/>
    </row>
    <row r="819701" spans="101:101">
      <c r="CW819701" s="2195"/>
    </row>
    <row r="819725" spans="101:101">
      <c r="CW819725" s="2210"/>
    </row>
    <row r="819726" spans="101:101">
      <c r="CW819726" s="2195"/>
    </row>
    <row r="819750" spans="101:101">
      <c r="CW819750" s="2210"/>
    </row>
    <row r="819751" spans="101:101">
      <c r="CW819751" s="2195"/>
    </row>
    <row r="819775" spans="101:101">
      <c r="CW819775" s="2210"/>
    </row>
    <row r="819776" spans="101:101">
      <c r="CW819776" s="2195"/>
    </row>
    <row r="819800" spans="101:101">
      <c r="CW819800" s="2210"/>
    </row>
    <row r="819801" spans="101:101">
      <c r="CW819801" s="2195"/>
    </row>
    <row r="819825" spans="101:101">
      <c r="CW819825" s="2210"/>
    </row>
    <row r="819826" spans="101:101">
      <c r="CW819826" s="2195"/>
    </row>
    <row r="819850" spans="101:101">
      <c r="CW819850" s="2210"/>
    </row>
    <row r="819851" spans="101:101">
      <c r="CW819851" s="2195"/>
    </row>
    <row r="819875" spans="101:101">
      <c r="CW819875" s="2210"/>
    </row>
    <row r="819876" spans="101:101">
      <c r="CW819876" s="2195"/>
    </row>
    <row r="819900" spans="101:101">
      <c r="CW819900" s="2210"/>
    </row>
    <row r="819901" spans="101:101">
      <c r="CW819901" s="2195"/>
    </row>
    <row r="819925" spans="101:101">
      <c r="CW819925" s="2210"/>
    </row>
    <row r="819926" spans="101:101">
      <c r="CW819926" s="2195"/>
    </row>
    <row r="819950" spans="101:101">
      <c r="CW819950" s="2210"/>
    </row>
    <row r="819951" spans="101:101">
      <c r="CW819951" s="2195"/>
    </row>
    <row r="819975" spans="101:101">
      <c r="CW819975" s="2210"/>
    </row>
    <row r="819976" spans="101:101">
      <c r="CW819976" s="2195"/>
    </row>
    <row r="820000" spans="101:101">
      <c r="CW820000" s="2210"/>
    </row>
    <row r="820001" spans="101:101">
      <c r="CW820001" s="2195"/>
    </row>
    <row r="820025" spans="101:101">
      <c r="CW820025" s="2210"/>
    </row>
    <row r="820026" spans="101:101">
      <c r="CW820026" s="2195"/>
    </row>
    <row r="820050" spans="101:101">
      <c r="CW820050" s="2210"/>
    </row>
    <row r="820051" spans="101:101">
      <c r="CW820051" s="2195"/>
    </row>
    <row r="820075" spans="101:101">
      <c r="CW820075" s="2210"/>
    </row>
    <row r="820076" spans="101:101">
      <c r="CW820076" s="2195"/>
    </row>
    <row r="820100" spans="101:101">
      <c r="CW820100" s="2210"/>
    </row>
    <row r="820101" spans="101:101">
      <c r="CW820101" s="2195"/>
    </row>
    <row r="820125" spans="101:101">
      <c r="CW820125" s="2210"/>
    </row>
    <row r="820126" spans="101:101">
      <c r="CW820126" s="2195"/>
    </row>
    <row r="820150" spans="101:101">
      <c r="CW820150" s="2210"/>
    </row>
    <row r="820151" spans="101:101">
      <c r="CW820151" s="2195"/>
    </row>
    <row r="820175" spans="101:101">
      <c r="CW820175" s="2210"/>
    </row>
    <row r="820176" spans="101:101">
      <c r="CW820176" s="2195"/>
    </row>
    <row r="820200" spans="101:101">
      <c r="CW820200" s="2210"/>
    </row>
    <row r="820201" spans="101:101">
      <c r="CW820201" s="2195"/>
    </row>
    <row r="820225" spans="101:101">
      <c r="CW820225" s="2210"/>
    </row>
    <row r="820226" spans="101:101">
      <c r="CW820226" s="2195"/>
    </row>
    <row r="820250" spans="101:101">
      <c r="CW820250" s="2210"/>
    </row>
    <row r="820251" spans="101:101">
      <c r="CW820251" s="2195"/>
    </row>
    <row r="820275" spans="101:101">
      <c r="CW820275" s="2210"/>
    </row>
    <row r="820276" spans="101:101">
      <c r="CW820276" s="2195"/>
    </row>
    <row r="820300" spans="101:101">
      <c r="CW820300" s="2210"/>
    </row>
    <row r="820301" spans="101:101">
      <c r="CW820301" s="2195"/>
    </row>
    <row r="820325" spans="101:101">
      <c r="CW820325" s="2210"/>
    </row>
    <row r="820326" spans="101:101">
      <c r="CW820326" s="2195"/>
    </row>
    <row r="820350" spans="101:101">
      <c r="CW820350" s="2210"/>
    </row>
    <row r="820351" spans="101:101">
      <c r="CW820351" s="2195"/>
    </row>
    <row r="820375" spans="101:101">
      <c r="CW820375" s="2210"/>
    </row>
    <row r="820376" spans="101:101">
      <c r="CW820376" s="2195"/>
    </row>
    <row r="820400" spans="101:101">
      <c r="CW820400" s="2210"/>
    </row>
    <row r="820401" spans="101:101">
      <c r="CW820401" s="2195"/>
    </row>
    <row r="820425" spans="101:101">
      <c r="CW820425" s="2210"/>
    </row>
    <row r="820426" spans="101:101">
      <c r="CW820426" s="2195"/>
    </row>
    <row r="820450" spans="101:101">
      <c r="CW820450" s="2210"/>
    </row>
    <row r="820451" spans="101:101">
      <c r="CW820451" s="2195"/>
    </row>
    <row r="820475" spans="101:101">
      <c r="CW820475" s="2210"/>
    </row>
    <row r="820476" spans="101:101">
      <c r="CW820476" s="2195"/>
    </row>
    <row r="820500" spans="101:101">
      <c r="CW820500" s="2210"/>
    </row>
    <row r="820501" spans="101:101">
      <c r="CW820501" s="2195"/>
    </row>
    <row r="820525" spans="101:101">
      <c r="CW820525" s="2210"/>
    </row>
    <row r="820526" spans="101:101">
      <c r="CW820526" s="2195"/>
    </row>
    <row r="820550" spans="101:101">
      <c r="CW820550" s="2210"/>
    </row>
    <row r="820551" spans="101:101">
      <c r="CW820551" s="2195"/>
    </row>
    <row r="820575" spans="101:101">
      <c r="CW820575" s="2210"/>
    </row>
    <row r="820576" spans="101:101">
      <c r="CW820576" s="2195"/>
    </row>
    <row r="820600" spans="101:101">
      <c r="CW820600" s="2210"/>
    </row>
    <row r="820601" spans="101:101">
      <c r="CW820601" s="2195"/>
    </row>
    <row r="820625" spans="101:101">
      <c r="CW820625" s="2210"/>
    </row>
    <row r="820626" spans="101:101">
      <c r="CW820626" s="2195"/>
    </row>
    <row r="820650" spans="101:101">
      <c r="CW820650" s="2210"/>
    </row>
    <row r="820651" spans="101:101">
      <c r="CW820651" s="2195"/>
    </row>
    <row r="820675" spans="101:101">
      <c r="CW820675" s="2210"/>
    </row>
    <row r="820676" spans="101:101">
      <c r="CW820676" s="2195"/>
    </row>
    <row r="820700" spans="101:101">
      <c r="CW820700" s="2210"/>
    </row>
    <row r="820701" spans="101:101">
      <c r="CW820701" s="2195"/>
    </row>
    <row r="820725" spans="101:101">
      <c r="CW820725" s="2210"/>
    </row>
    <row r="820726" spans="101:101">
      <c r="CW820726" s="2195"/>
    </row>
    <row r="820750" spans="101:101">
      <c r="CW820750" s="2210"/>
    </row>
    <row r="820751" spans="101:101">
      <c r="CW820751" s="2195"/>
    </row>
    <row r="820775" spans="101:101">
      <c r="CW820775" s="2210"/>
    </row>
    <row r="820776" spans="101:101">
      <c r="CW820776" s="2195"/>
    </row>
    <row r="820800" spans="101:101">
      <c r="CW820800" s="2210"/>
    </row>
    <row r="820801" spans="101:101">
      <c r="CW820801" s="2195"/>
    </row>
    <row r="820825" spans="101:101">
      <c r="CW820825" s="2210"/>
    </row>
    <row r="820826" spans="101:101">
      <c r="CW820826" s="2195"/>
    </row>
    <row r="820850" spans="101:101">
      <c r="CW820850" s="2210"/>
    </row>
    <row r="820851" spans="101:101">
      <c r="CW820851" s="2195"/>
    </row>
    <row r="820875" spans="101:101">
      <c r="CW820875" s="2210"/>
    </row>
    <row r="820876" spans="101:101">
      <c r="CW820876" s="2195"/>
    </row>
    <row r="820900" spans="101:101">
      <c r="CW820900" s="2210"/>
    </row>
    <row r="820901" spans="101:101">
      <c r="CW820901" s="2195"/>
    </row>
    <row r="820925" spans="101:101">
      <c r="CW820925" s="2210"/>
    </row>
    <row r="820926" spans="101:101">
      <c r="CW820926" s="2195"/>
    </row>
    <row r="820950" spans="101:101">
      <c r="CW820950" s="2210"/>
    </row>
    <row r="820951" spans="101:101">
      <c r="CW820951" s="2195"/>
    </row>
    <row r="820975" spans="101:101">
      <c r="CW820975" s="2210"/>
    </row>
    <row r="820976" spans="101:101">
      <c r="CW820976" s="2195"/>
    </row>
    <row r="821000" spans="101:101">
      <c r="CW821000" s="2210"/>
    </row>
    <row r="821001" spans="101:101">
      <c r="CW821001" s="2195"/>
    </row>
    <row r="821025" spans="101:101">
      <c r="CW821025" s="2210"/>
    </row>
    <row r="821026" spans="101:101">
      <c r="CW821026" s="2195"/>
    </row>
    <row r="821050" spans="101:101">
      <c r="CW821050" s="2210"/>
    </row>
    <row r="821051" spans="101:101">
      <c r="CW821051" s="2195"/>
    </row>
    <row r="821075" spans="101:101">
      <c r="CW821075" s="2210"/>
    </row>
    <row r="821076" spans="101:101">
      <c r="CW821076" s="2195"/>
    </row>
    <row r="821100" spans="101:101">
      <c r="CW821100" s="2210"/>
    </row>
    <row r="821101" spans="101:101">
      <c r="CW821101" s="2195"/>
    </row>
    <row r="821125" spans="101:101">
      <c r="CW821125" s="2210"/>
    </row>
    <row r="821126" spans="101:101">
      <c r="CW821126" s="2195"/>
    </row>
    <row r="821150" spans="101:101">
      <c r="CW821150" s="2210"/>
    </row>
    <row r="821151" spans="101:101">
      <c r="CW821151" s="2195"/>
    </row>
    <row r="821175" spans="101:101">
      <c r="CW821175" s="2210"/>
    </row>
    <row r="821176" spans="101:101">
      <c r="CW821176" s="2195"/>
    </row>
    <row r="821200" spans="101:101">
      <c r="CW821200" s="2210"/>
    </row>
    <row r="821201" spans="101:101">
      <c r="CW821201" s="2195"/>
    </row>
    <row r="821225" spans="101:101">
      <c r="CW821225" s="2210"/>
    </row>
    <row r="821226" spans="101:101">
      <c r="CW821226" s="2195"/>
    </row>
    <row r="821250" spans="101:101">
      <c r="CW821250" s="2210"/>
    </row>
    <row r="821251" spans="101:101">
      <c r="CW821251" s="2195"/>
    </row>
    <row r="821275" spans="101:101">
      <c r="CW821275" s="2210"/>
    </row>
    <row r="821276" spans="101:101">
      <c r="CW821276" s="2195"/>
    </row>
    <row r="821300" spans="101:101">
      <c r="CW821300" s="2210"/>
    </row>
    <row r="821301" spans="101:101">
      <c r="CW821301" s="2195"/>
    </row>
    <row r="821325" spans="101:101">
      <c r="CW821325" s="2210"/>
    </row>
    <row r="821326" spans="101:101">
      <c r="CW821326" s="2195"/>
    </row>
    <row r="821350" spans="101:101">
      <c r="CW821350" s="2210"/>
    </row>
    <row r="821351" spans="101:101">
      <c r="CW821351" s="2195"/>
    </row>
    <row r="821375" spans="101:101">
      <c r="CW821375" s="2210"/>
    </row>
    <row r="821376" spans="101:101">
      <c r="CW821376" s="2195"/>
    </row>
    <row r="821400" spans="101:101">
      <c r="CW821400" s="2210"/>
    </row>
    <row r="821401" spans="101:101">
      <c r="CW821401" s="2195"/>
    </row>
    <row r="821425" spans="101:101">
      <c r="CW821425" s="2210"/>
    </row>
    <row r="821426" spans="101:101">
      <c r="CW821426" s="2195"/>
    </row>
    <row r="821450" spans="101:101">
      <c r="CW821450" s="2210"/>
    </row>
    <row r="821451" spans="101:101">
      <c r="CW821451" s="2195"/>
    </row>
    <row r="821475" spans="101:101">
      <c r="CW821475" s="2210"/>
    </row>
    <row r="821476" spans="101:101">
      <c r="CW821476" s="2195"/>
    </row>
    <row r="821500" spans="101:101">
      <c r="CW821500" s="2210"/>
    </row>
    <row r="821501" spans="101:101">
      <c r="CW821501" s="2195"/>
    </row>
    <row r="821525" spans="101:101">
      <c r="CW821525" s="2210"/>
    </row>
    <row r="821526" spans="101:101">
      <c r="CW821526" s="2195"/>
    </row>
    <row r="821550" spans="101:101">
      <c r="CW821550" s="2210"/>
    </row>
    <row r="821551" spans="101:101">
      <c r="CW821551" s="2195"/>
    </row>
    <row r="821575" spans="101:101">
      <c r="CW821575" s="2210"/>
    </row>
    <row r="821576" spans="101:101">
      <c r="CW821576" s="2195"/>
    </row>
    <row r="821600" spans="101:101">
      <c r="CW821600" s="2210"/>
    </row>
    <row r="821601" spans="101:101">
      <c r="CW821601" s="2195"/>
    </row>
    <row r="821625" spans="101:101">
      <c r="CW821625" s="2210"/>
    </row>
    <row r="821626" spans="101:101">
      <c r="CW821626" s="2195"/>
    </row>
    <row r="821650" spans="101:101">
      <c r="CW821650" s="2210"/>
    </row>
    <row r="821651" spans="101:101">
      <c r="CW821651" s="2195"/>
    </row>
    <row r="821675" spans="101:101">
      <c r="CW821675" s="2210"/>
    </row>
    <row r="821676" spans="101:101">
      <c r="CW821676" s="2195"/>
    </row>
    <row r="821700" spans="101:101">
      <c r="CW821700" s="2210"/>
    </row>
    <row r="821701" spans="101:101">
      <c r="CW821701" s="2195"/>
    </row>
    <row r="821725" spans="101:101">
      <c r="CW821725" s="2210"/>
    </row>
    <row r="821726" spans="101:101">
      <c r="CW821726" s="2195"/>
    </row>
    <row r="821750" spans="101:101">
      <c r="CW821750" s="2210"/>
    </row>
    <row r="821751" spans="101:101">
      <c r="CW821751" s="2195"/>
    </row>
    <row r="821775" spans="101:101">
      <c r="CW821775" s="2210"/>
    </row>
    <row r="821776" spans="101:101">
      <c r="CW821776" s="2195"/>
    </row>
    <row r="821800" spans="101:101">
      <c r="CW821800" s="2210"/>
    </row>
    <row r="821801" spans="101:101">
      <c r="CW821801" s="2195"/>
    </row>
    <row r="821825" spans="101:101">
      <c r="CW821825" s="2210"/>
    </row>
    <row r="821826" spans="101:101">
      <c r="CW821826" s="2195"/>
    </row>
    <row r="821850" spans="101:101">
      <c r="CW821850" s="2210"/>
    </row>
    <row r="821851" spans="101:101">
      <c r="CW821851" s="2195"/>
    </row>
    <row r="821875" spans="101:101">
      <c r="CW821875" s="2210"/>
    </row>
    <row r="821876" spans="101:101">
      <c r="CW821876" s="2195"/>
    </row>
    <row r="821900" spans="101:101">
      <c r="CW821900" s="2210"/>
    </row>
    <row r="821901" spans="101:101">
      <c r="CW821901" s="2195"/>
    </row>
    <row r="821925" spans="101:101">
      <c r="CW821925" s="2210"/>
    </row>
    <row r="821926" spans="101:101">
      <c r="CW821926" s="2195"/>
    </row>
    <row r="821950" spans="101:101">
      <c r="CW821950" s="2210"/>
    </row>
    <row r="821951" spans="101:101">
      <c r="CW821951" s="2195"/>
    </row>
    <row r="821975" spans="101:101">
      <c r="CW821975" s="2210"/>
    </row>
    <row r="821976" spans="101:101">
      <c r="CW821976" s="2195"/>
    </row>
    <row r="822000" spans="101:101">
      <c r="CW822000" s="2210"/>
    </row>
    <row r="822001" spans="101:101">
      <c r="CW822001" s="2195"/>
    </row>
    <row r="822025" spans="101:101">
      <c r="CW822025" s="2210"/>
    </row>
    <row r="822026" spans="101:101">
      <c r="CW822026" s="2195"/>
    </row>
    <row r="822050" spans="101:101">
      <c r="CW822050" s="2210"/>
    </row>
    <row r="822051" spans="101:101">
      <c r="CW822051" s="2195"/>
    </row>
    <row r="822075" spans="101:101">
      <c r="CW822075" s="2210"/>
    </row>
    <row r="822076" spans="101:101">
      <c r="CW822076" s="2195"/>
    </row>
    <row r="822100" spans="101:101">
      <c r="CW822100" s="2210"/>
    </row>
    <row r="822101" spans="101:101">
      <c r="CW822101" s="2195"/>
    </row>
    <row r="822125" spans="101:101">
      <c r="CW822125" s="2210"/>
    </row>
    <row r="822126" spans="101:101">
      <c r="CW822126" s="2195"/>
    </row>
    <row r="822150" spans="101:101">
      <c r="CW822150" s="2210"/>
    </row>
    <row r="822151" spans="101:101">
      <c r="CW822151" s="2195"/>
    </row>
    <row r="822175" spans="101:101">
      <c r="CW822175" s="2210"/>
    </row>
    <row r="822176" spans="101:101">
      <c r="CW822176" s="2195"/>
    </row>
    <row r="822200" spans="101:101">
      <c r="CW822200" s="2210"/>
    </row>
    <row r="822201" spans="101:101">
      <c r="CW822201" s="2195"/>
    </row>
    <row r="822225" spans="101:101">
      <c r="CW822225" s="2210"/>
    </row>
    <row r="822226" spans="101:101">
      <c r="CW822226" s="2195"/>
    </row>
    <row r="822250" spans="101:101">
      <c r="CW822250" s="2210"/>
    </row>
    <row r="822251" spans="101:101">
      <c r="CW822251" s="2195"/>
    </row>
    <row r="822275" spans="101:101">
      <c r="CW822275" s="2210"/>
    </row>
    <row r="822276" spans="101:101">
      <c r="CW822276" s="2195"/>
    </row>
    <row r="822300" spans="101:101">
      <c r="CW822300" s="2210"/>
    </row>
    <row r="822301" spans="101:101">
      <c r="CW822301" s="2195"/>
    </row>
    <row r="822325" spans="101:101">
      <c r="CW822325" s="2210"/>
    </row>
    <row r="822326" spans="101:101">
      <c r="CW822326" s="2195"/>
    </row>
    <row r="822350" spans="101:101">
      <c r="CW822350" s="2210"/>
    </row>
    <row r="822351" spans="101:101">
      <c r="CW822351" s="2195"/>
    </row>
    <row r="822375" spans="101:101">
      <c r="CW822375" s="2210"/>
    </row>
    <row r="822376" spans="101:101">
      <c r="CW822376" s="2195"/>
    </row>
    <row r="822400" spans="101:101">
      <c r="CW822400" s="2210"/>
    </row>
    <row r="822401" spans="101:101">
      <c r="CW822401" s="2195"/>
    </row>
    <row r="822425" spans="101:101">
      <c r="CW822425" s="2210"/>
    </row>
    <row r="822426" spans="101:101">
      <c r="CW822426" s="2195"/>
    </row>
    <row r="822450" spans="101:101">
      <c r="CW822450" s="2210"/>
    </row>
    <row r="822451" spans="101:101">
      <c r="CW822451" s="2195"/>
    </row>
    <row r="822475" spans="101:101">
      <c r="CW822475" s="2210"/>
    </row>
    <row r="822476" spans="101:101">
      <c r="CW822476" s="2195"/>
    </row>
    <row r="822500" spans="101:101">
      <c r="CW822500" s="2210"/>
    </row>
    <row r="822501" spans="101:101">
      <c r="CW822501" s="2195"/>
    </row>
    <row r="822525" spans="101:101">
      <c r="CW822525" s="2210"/>
    </row>
    <row r="822526" spans="101:101">
      <c r="CW822526" s="2195"/>
    </row>
    <row r="822550" spans="101:101">
      <c r="CW822550" s="2210"/>
    </row>
    <row r="822551" spans="101:101">
      <c r="CW822551" s="2195"/>
    </row>
    <row r="822575" spans="101:101">
      <c r="CW822575" s="2210"/>
    </row>
    <row r="822576" spans="101:101">
      <c r="CW822576" s="2195"/>
    </row>
    <row r="822600" spans="101:101">
      <c r="CW822600" s="2210"/>
    </row>
    <row r="822601" spans="101:101">
      <c r="CW822601" s="2195"/>
    </row>
    <row r="822625" spans="101:101">
      <c r="CW822625" s="2210"/>
    </row>
    <row r="822626" spans="101:101">
      <c r="CW822626" s="2195"/>
    </row>
    <row r="822650" spans="101:101">
      <c r="CW822650" s="2210"/>
    </row>
    <row r="822651" spans="101:101">
      <c r="CW822651" s="2195"/>
    </row>
    <row r="822675" spans="101:101">
      <c r="CW822675" s="2210"/>
    </row>
    <row r="822676" spans="101:101">
      <c r="CW822676" s="2195"/>
    </row>
    <row r="822700" spans="101:101">
      <c r="CW822700" s="2210"/>
    </row>
    <row r="822701" spans="101:101">
      <c r="CW822701" s="2195"/>
    </row>
    <row r="822725" spans="101:101">
      <c r="CW822725" s="2210"/>
    </row>
    <row r="822726" spans="101:101">
      <c r="CW822726" s="2195"/>
    </row>
    <row r="822750" spans="101:101">
      <c r="CW822750" s="2210"/>
    </row>
    <row r="822751" spans="101:101">
      <c r="CW822751" s="2195"/>
    </row>
    <row r="822775" spans="101:101">
      <c r="CW822775" s="2210"/>
    </row>
    <row r="822776" spans="101:101">
      <c r="CW822776" s="2195"/>
    </row>
    <row r="822800" spans="101:101">
      <c r="CW822800" s="2210"/>
    </row>
    <row r="822801" spans="101:101">
      <c r="CW822801" s="2195"/>
    </row>
    <row r="822825" spans="101:101">
      <c r="CW822825" s="2210"/>
    </row>
    <row r="822826" spans="101:101">
      <c r="CW822826" s="2195"/>
    </row>
    <row r="822850" spans="101:101">
      <c r="CW822850" s="2210"/>
    </row>
    <row r="822851" spans="101:101">
      <c r="CW822851" s="2195"/>
    </row>
    <row r="822875" spans="101:101">
      <c r="CW822875" s="2210"/>
    </row>
    <row r="822876" spans="101:101">
      <c r="CW822876" s="2195"/>
    </row>
    <row r="822900" spans="101:101">
      <c r="CW822900" s="2210"/>
    </row>
    <row r="822901" spans="101:101">
      <c r="CW822901" s="2195"/>
    </row>
    <row r="822925" spans="101:101">
      <c r="CW822925" s="2210"/>
    </row>
    <row r="822926" spans="101:101">
      <c r="CW822926" s="2195"/>
    </row>
    <row r="822950" spans="101:101">
      <c r="CW822950" s="2210"/>
    </row>
    <row r="822951" spans="101:101">
      <c r="CW822951" s="2195"/>
    </row>
    <row r="822975" spans="101:101">
      <c r="CW822975" s="2210"/>
    </row>
    <row r="822976" spans="101:101">
      <c r="CW822976" s="2195"/>
    </row>
    <row r="823000" spans="101:101">
      <c r="CW823000" s="2210"/>
    </row>
    <row r="823001" spans="101:101">
      <c r="CW823001" s="2195"/>
    </row>
    <row r="823025" spans="101:101">
      <c r="CW823025" s="2210"/>
    </row>
    <row r="823026" spans="101:101">
      <c r="CW823026" s="2195"/>
    </row>
    <row r="823050" spans="101:101">
      <c r="CW823050" s="2210"/>
    </row>
    <row r="823051" spans="101:101">
      <c r="CW823051" s="2195"/>
    </row>
    <row r="823075" spans="101:101">
      <c r="CW823075" s="2210"/>
    </row>
    <row r="823076" spans="101:101">
      <c r="CW823076" s="2195"/>
    </row>
    <row r="823100" spans="101:101">
      <c r="CW823100" s="2210"/>
    </row>
    <row r="823101" spans="101:101">
      <c r="CW823101" s="2195"/>
    </row>
    <row r="823125" spans="101:101">
      <c r="CW823125" s="2210"/>
    </row>
    <row r="823126" spans="101:101">
      <c r="CW823126" s="2195"/>
    </row>
    <row r="823150" spans="101:101">
      <c r="CW823150" s="2210"/>
    </row>
    <row r="823151" spans="101:101">
      <c r="CW823151" s="2195"/>
    </row>
    <row r="823175" spans="101:101">
      <c r="CW823175" s="2210"/>
    </row>
    <row r="823176" spans="101:101">
      <c r="CW823176" s="2195"/>
    </row>
    <row r="823200" spans="101:101">
      <c r="CW823200" s="2210"/>
    </row>
    <row r="823201" spans="101:101">
      <c r="CW823201" s="2195"/>
    </row>
    <row r="823225" spans="101:101">
      <c r="CW823225" s="2210"/>
    </row>
    <row r="823226" spans="101:101">
      <c r="CW823226" s="2195"/>
    </row>
    <row r="823250" spans="101:101">
      <c r="CW823250" s="2210"/>
    </row>
    <row r="823251" spans="101:101">
      <c r="CW823251" s="2195"/>
    </row>
    <row r="823275" spans="101:101">
      <c r="CW823275" s="2210"/>
    </row>
    <row r="823276" spans="101:101">
      <c r="CW823276" s="2195"/>
    </row>
    <row r="823300" spans="101:101">
      <c r="CW823300" s="2210"/>
    </row>
    <row r="823301" spans="101:101">
      <c r="CW823301" s="2195"/>
    </row>
    <row r="823325" spans="101:101">
      <c r="CW823325" s="2210"/>
    </row>
    <row r="823326" spans="101:101">
      <c r="CW823326" s="2195"/>
    </row>
    <row r="823350" spans="101:101">
      <c r="CW823350" s="2210"/>
    </row>
    <row r="823351" spans="101:101">
      <c r="CW823351" s="2195"/>
    </row>
    <row r="823375" spans="101:101">
      <c r="CW823375" s="2210"/>
    </row>
    <row r="823376" spans="101:101">
      <c r="CW823376" s="2195"/>
    </row>
    <row r="823400" spans="101:101">
      <c r="CW823400" s="2210"/>
    </row>
    <row r="823401" spans="101:101">
      <c r="CW823401" s="2195"/>
    </row>
    <row r="823425" spans="101:101">
      <c r="CW823425" s="2210"/>
    </row>
    <row r="823426" spans="101:101">
      <c r="CW823426" s="2195"/>
    </row>
    <row r="823450" spans="101:101">
      <c r="CW823450" s="2210"/>
    </row>
    <row r="823451" spans="101:101">
      <c r="CW823451" s="2195"/>
    </row>
    <row r="823475" spans="101:101">
      <c r="CW823475" s="2210"/>
    </row>
    <row r="823476" spans="101:101">
      <c r="CW823476" s="2195"/>
    </row>
    <row r="823500" spans="101:101">
      <c r="CW823500" s="2210"/>
    </row>
    <row r="823501" spans="101:101">
      <c r="CW823501" s="2195"/>
    </row>
    <row r="823525" spans="101:101">
      <c r="CW823525" s="2210"/>
    </row>
    <row r="823526" spans="101:101">
      <c r="CW823526" s="2195"/>
    </row>
    <row r="823550" spans="101:101">
      <c r="CW823550" s="2210"/>
    </row>
    <row r="823551" spans="101:101">
      <c r="CW823551" s="2195"/>
    </row>
    <row r="823575" spans="101:101">
      <c r="CW823575" s="2210"/>
    </row>
    <row r="823576" spans="101:101">
      <c r="CW823576" s="2195"/>
    </row>
    <row r="823600" spans="101:101">
      <c r="CW823600" s="2210"/>
    </row>
    <row r="823601" spans="101:101">
      <c r="CW823601" s="2195"/>
    </row>
    <row r="823625" spans="101:101">
      <c r="CW823625" s="2210"/>
    </row>
    <row r="823626" spans="101:101">
      <c r="CW823626" s="2195"/>
    </row>
    <row r="823650" spans="101:101">
      <c r="CW823650" s="2210"/>
    </row>
    <row r="823651" spans="101:101">
      <c r="CW823651" s="2195"/>
    </row>
    <row r="823675" spans="101:101">
      <c r="CW823675" s="2210"/>
    </row>
    <row r="823676" spans="101:101">
      <c r="CW823676" s="2195"/>
    </row>
    <row r="823700" spans="101:101">
      <c r="CW823700" s="2210"/>
    </row>
    <row r="823701" spans="101:101">
      <c r="CW823701" s="2195"/>
    </row>
    <row r="823725" spans="101:101">
      <c r="CW823725" s="2210"/>
    </row>
    <row r="823726" spans="101:101">
      <c r="CW823726" s="2195"/>
    </row>
    <row r="823750" spans="101:101">
      <c r="CW823750" s="2210"/>
    </row>
    <row r="823751" spans="101:101">
      <c r="CW823751" s="2195"/>
    </row>
    <row r="823775" spans="101:101">
      <c r="CW823775" s="2210"/>
    </row>
    <row r="823776" spans="101:101">
      <c r="CW823776" s="2195"/>
    </row>
    <row r="823800" spans="101:101">
      <c r="CW823800" s="2210"/>
    </row>
    <row r="823801" spans="101:101">
      <c r="CW823801" s="2195"/>
    </row>
    <row r="823825" spans="101:101">
      <c r="CW823825" s="2210"/>
    </row>
    <row r="823826" spans="101:101">
      <c r="CW823826" s="2195"/>
    </row>
    <row r="823850" spans="101:101">
      <c r="CW823850" s="2210"/>
    </row>
    <row r="823851" spans="101:101">
      <c r="CW823851" s="2195"/>
    </row>
    <row r="823875" spans="101:101">
      <c r="CW823875" s="2210"/>
    </row>
    <row r="823876" spans="101:101">
      <c r="CW823876" s="2195"/>
    </row>
    <row r="823900" spans="101:101">
      <c r="CW823900" s="2210"/>
    </row>
    <row r="823901" spans="101:101">
      <c r="CW823901" s="2195"/>
    </row>
    <row r="823925" spans="101:101">
      <c r="CW823925" s="2210"/>
    </row>
    <row r="823926" spans="101:101">
      <c r="CW823926" s="2195"/>
    </row>
    <row r="823950" spans="101:101">
      <c r="CW823950" s="2210"/>
    </row>
    <row r="823951" spans="101:101">
      <c r="CW823951" s="2195"/>
    </row>
    <row r="823975" spans="101:101">
      <c r="CW823975" s="2210"/>
    </row>
    <row r="823976" spans="101:101">
      <c r="CW823976" s="2195"/>
    </row>
    <row r="824000" spans="101:101">
      <c r="CW824000" s="2210"/>
    </row>
    <row r="824001" spans="101:101">
      <c r="CW824001" s="2195"/>
    </row>
    <row r="824025" spans="101:101">
      <c r="CW824025" s="2210"/>
    </row>
    <row r="824026" spans="101:101">
      <c r="CW824026" s="2195"/>
    </row>
    <row r="824050" spans="101:101">
      <c r="CW824050" s="2210"/>
    </row>
    <row r="824051" spans="101:101">
      <c r="CW824051" s="2195"/>
    </row>
    <row r="824075" spans="101:101">
      <c r="CW824075" s="2210"/>
    </row>
    <row r="824076" spans="101:101">
      <c r="CW824076" s="2195"/>
    </row>
    <row r="824100" spans="101:101">
      <c r="CW824100" s="2210"/>
    </row>
    <row r="824101" spans="101:101">
      <c r="CW824101" s="2195"/>
    </row>
    <row r="824125" spans="101:101">
      <c r="CW824125" s="2210"/>
    </row>
    <row r="824126" spans="101:101">
      <c r="CW824126" s="2195"/>
    </row>
    <row r="824150" spans="101:101">
      <c r="CW824150" s="2210"/>
    </row>
    <row r="824151" spans="101:101">
      <c r="CW824151" s="2195"/>
    </row>
    <row r="824175" spans="101:101">
      <c r="CW824175" s="2210"/>
    </row>
    <row r="824176" spans="101:101">
      <c r="CW824176" s="2195"/>
    </row>
    <row r="824200" spans="101:101">
      <c r="CW824200" s="2210"/>
    </row>
    <row r="824201" spans="101:101">
      <c r="CW824201" s="2195"/>
    </row>
    <row r="824225" spans="101:101">
      <c r="CW824225" s="2210"/>
    </row>
    <row r="824226" spans="101:101">
      <c r="CW824226" s="2195"/>
    </row>
    <row r="824250" spans="101:101">
      <c r="CW824250" s="2210"/>
    </row>
    <row r="824251" spans="101:101">
      <c r="CW824251" s="2195"/>
    </row>
    <row r="824275" spans="101:101">
      <c r="CW824275" s="2210"/>
    </row>
    <row r="824276" spans="101:101">
      <c r="CW824276" s="2195"/>
    </row>
    <row r="824300" spans="101:101">
      <c r="CW824300" s="2210"/>
    </row>
    <row r="824301" spans="101:101">
      <c r="CW824301" s="2195"/>
    </row>
    <row r="824325" spans="101:101">
      <c r="CW824325" s="2210"/>
    </row>
    <row r="824326" spans="101:101">
      <c r="CW824326" s="2195"/>
    </row>
    <row r="824350" spans="101:101">
      <c r="CW824350" s="2210"/>
    </row>
    <row r="824351" spans="101:101">
      <c r="CW824351" s="2195"/>
    </row>
    <row r="824375" spans="101:101">
      <c r="CW824375" s="2210"/>
    </row>
    <row r="824376" spans="101:101">
      <c r="CW824376" s="2195"/>
    </row>
    <row r="824400" spans="101:101">
      <c r="CW824400" s="2210"/>
    </row>
    <row r="824401" spans="101:101">
      <c r="CW824401" s="2195"/>
    </row>
    <row r="824425" spans="101:101">
      <c r="CW824425" s="2210"/>
    </row>
    <row r="824426" spans="101:101">
      <c r="CW824426" s="2195"/>
    </row>
    <row r="824450" spans="101:101">
      <c r="CW824450" s="2210"/>
    </row>
    <row r="824451" spans="101:101">
      <c r="CW824451" s="2195"/>
    </row>
    <row r="824475" spans="101:101">
      <c r="CW824475" s="2210"/>
    </row>
    <row r="824476" spans="101:101">
      <c r="CW824476" s="2195"/>
    </row>
    <row r="824500" spans="101:101">
      <c r="CW824500" s="2210"/>
    </row>
    <row r="824501" spans="101:101">
      <c r="CW824501" s="2195"/>
    </row>
    <row r="824525" spans="101:101">
      <c r="CW824525" s="2210"/>
    </row>
    <row r="824526" spans="101:101">
      <c r="CW824526" s="2195"/>
    </row>
    <row r="824550" spans="101:101">
      <c r="CW824550" s="2210"/>
    </row>
    <row r="824551" spans="101:101">
      <c r="CW824551" s="2195"/>
    </row>
    <row r="824575" spans="101:101">
      <c r="CW824575" s="2210"/>
    </row>
    <row r="824576" spans="101:101">
      <c r="CW824576" s="2195"/>
    </row>
    <row r="824600" spans="101:101">
      <c r="CW824600" s="2210"/>
    </row>
    <row r="824601" spans="101:101">
      <c r="CW824601" s="2195"/>
    </row>
    <row r="824625" spans="101:101">
      <c r="CW824625" s="2210"/>
    </row>
    <row r="824626" spans="101:101">
      <c r="CW824626" s="2195"/>
    </row>
    <row r="824650" spans="101:101">
      <c r="CW824650" s="2210"/>
    </row>
    <row r="824651" spans="101:101">
      <c r="CW824651" s="2195"/>
    </row>
    <row r="824675" spans="101:101">
      <c r="CW824675" s="2210"/>
    </row>
    <row r="824676" spans="101:101">
      <c r="CW824676" s="2195"/>
    </row>
    <row r="824700" spans="101:101">
      <c r="CW824700" s="2210"/>
    </row>
    <row r="824701" spans="101:101">
      <c r="CW824701" s="2195"/>
    </row>
    <row r="824725" spans="101:101">
      <c r="CW824725" s="2210"/>
    </row>
    <row r="824726" spans="101:101">
      <c r="CW824726" s="2195"/>
    </row>
    <row r="824750" spans="101:101">
      <c r="CW824750" s="2210"/>
    </row>
    <row r="824751" spans="101:101">
      <c r="CW824751" s="2195"/>
    </row>
    <row r="824775" spans="101:101">
      <c r="CW824775" s="2210"/>
    </row>
    <row r="824776" spans="101:101">
      <c r="CW824776" s="2195"/>
    </row>
    <row r="824800" spans="101:101">
      <c r="CW824800" s="2210"/>
    </row>
    <row r="824801" spans="101:101">
      <c r="CW824801" s="2195"/>
    </row>
    <row r="824825" spans="101:101">
      <c r="CW824825" s="2210"/>
    </row>
    <row r="824826" spans="101:101">
      <c r="CW824826" s="2195"/>
    </row>
    <row r="824850" spans="101:101">
      <c r="CW824850" s="2210"/>
    </row>
    <row r="824851" spans="101:101">
      <c r="CW824851" s="2195"/>
    </row>
    <row r="824875" spans="101:101">
      <c r="CW824875" s="2210"/>
    </row>
    <row r="824876" spans="101:101">
      <c r="CW824876" s="2195"/>
    </row>
    <row r="824900" spans="101:101">
      <c r="CW824900" s="2210"/>
    </row>
    <row r="824901" spans="101:101">
      <c r="CW824901" s="2195"/>
    </row>
    <row r="824925" spans="101:101">
      <c r="CW824925" s="2210"/>
    </row>
    <row r="824926" spans="101:101">
      <c r="CW824926" s="2195"/>
    </row>
    <row r="824950" spans="101:101">
      <c r="CW824950" s="2210"/>
    </row>
    <row r="824951" spans="101:101">
      <c r="CW824951" s="2195"/>
    </row>
    <row r="824975" spans="101:101">
      <c r="CW824975" s="2210"/>
    </row>
    <row r="824976" spans="101:101">
      <c r="CW824976" s="2195"/>
    </row>
    <row r="825000" spans="101:101">
      <c r="CW825000" s="2210"/>
    </row>
    <row r="825001" spans="101:101">
      <c r="CW825001" s="2195"/>
    </row>
    <row r="825025" spans="101:101">
      <c r="CW825025" s="2210"/>
    </row>
    <row r="825026" spans="101:101">
      <c r="CW825026" s="2195"/>
    </row>
    <row r="825050" spans="101:101">
      <c r="CW825050" s="2210"/>
    </row>
    <row r="825051" spans="101:101">
      <c r="CW825051" s="2195"/>
    </row>
    <row r="825075" spans="101:101">
      <c r="CW825075" s="2210"/>
    </row>
    <row r="825076" spans="101:101">
      <c r="CW825076" s="2195"/>
    </row>
    <row r="825100" spans="101:101">
      <c r="CW825100" s="2210"/>
    </row>
    <row r="825101" spans="101:101">
      <c r="CW825101" s="2195"/>
    </row>
    <row r="825125" spans="101:101">
      <c r="CW825125" s="2210"/>
    </row>
    <row r="825126" spans="101:101">
      <c r="CW825126" s="2195"/>
    </row>
    <row r="825150" spans="101:101">
      <c r="CW825150" s="2210"/>
    </row>
    <row r="825151" spans="101:101">
      <c r="CW825151" s="2195"/>
    </row>
    <row r="825175" spans="101:101">
      <c r="CW825175" s="2210"/>
    </row>
    <row r="825176" spans="101:101">
      <c r="CW825176" s="2195"/>
    </row>
    <row r="825200" spans="101:101">
      <c r="CW825200" s="2210"/>
    </row>
    <row r="825201" spans="101:101">
      <c r="CW825201" s="2195"/>
    </row>
    <row r="825225" spans="101:101">
      <c r="CW825225" s="2210"/>
    </row>
    <row r="825226" spans="101:101">
      <c r="CW825226" s="2195"/>
    </row>
    <row r="825250" spans="101:101">
      <c r="CW825250" s="2210"/>
    </row>
    <row r="825251" spans="101:101">
      <c r="CW825251" s="2195"/>
    </row>
    <row r="825275" spans="101:101">
      <c r="CW825275" s="2210"/>
    </row>
    <row r="825276" spans="101:101">
      <c r="CW825276" s="2195"/>
    </row>
    <row r="825300" spans="101:101">
      <c r="CW825300" s="2210"/>
    </row>
    <row r="825301" spans="101:101">
      <c r="CW825301" s="2195"/>
    </row>
    <row r="825325" spans="101:101">
      <c r="CW825325" s="2210"/>
    </row>
    <row r="825326" spans="101:101">
      <c r="CW825326" s="2195"/>
    </row>
    <row r="825350" spans="101:101">
      <c r="CW825350" s="2210"/>
    </row>
    <row r="825351" spans="101:101">
      <c r="CW825351" s="2195"/>
    </row>
    <row r="825375" spans="101:101">
      <c r="CW825375" s="2210"/>
    </row>
    <row r="825376" spans="101:101">
      <c r="CW825376" s="2195"/>
    </row>
    <row r="825400" spans="101:101">
      <c r="CW825400" s="2210"/>
    </row>
    <row r="825401" spans="101:101">
      <c r="CW825401" s="2195"/>
    </row>
    <row r="825425" spans="101:101">
      <c r="CW825425" s="2210"/>
    </row>
    <row r="825426" spans="101:101">
      <c r="CW825426" s="2195"/>
    </row>
    <row r="825450" spans="101:101">
      <c r="CW825450" s="2210"/>
    </row>
    <row r="825451" spans="101:101">
      <c r="CW825451" s="2195"/>
    </row>
    <row r="825475" spans="101:101">
      <c r="CW825475" s="2210"/>
    </row>
    <row r="825476" spans="101:101">
      <c r="CW825476" s="2195"/>
    </row>
    <row r="825500" spans="101:101">
      <c r="CW825500" s="2210"/>
    </row>
    <row r="825501" spans="101:101">
      <c r="CW825501" s="2195"/>
    </row>
    <row r="825525" spans="101:101">
      <c r="CW825525" s="2210"/>
    </row>
    <row r="825526" spans="101:101">
      <c r="CW825526" s="2195"/>
    </row>
    <row r="825550" spans="101:101">
      <c r="CW825550" s="2210"/>
    </row>
    <row r="825551" spans="101:101">
      <c r="CW825551" s="2195"/>
    </row>
    <row r="825575" spans="101:101">
      <c r="CW825575" s="2210"/>
    </row>
    <row r="825576" spans="101:101">
      <c r="CW825576" s="2195"/>
    </row>
    <row r="825600" spans="101:101">
      <c r="CW825600" s="2210"/>
    </row>
    <row r="825601" spans="101:101">
      <c r="CW825601" s="2195"/>
    </row>
    <row r="825625" spans="101:101">
      <c r="CW825625" s="2210"/>
    </row>
    <row r="825626" spans="101:101">
      <c r="CW825626" s="2195"/>
    </row>
    <row r="825650" spans="101:101">
      <c r="CW825650" s="2210"/>
    </row>
    <row r="825651" spans="101:101">
      <c r="CW825651" s="2195"/>
    </row>
    <row r="825675" spans="101:101">
      <c r="CW825675" s="2210"/>
    </row>
    <row r="825676" spans="101:101">
      <c r="CW825676" s="2195"/>
    </row>
    <row r="825700" spans="101:101">
      <c r="CW825700" s="2210"/>
    </row>
    <row r="825701" spans="101:101">
      <c r="CW825701" s="2195"/>
    </row>
    <row r="825725" spans="101:101">
      <c r="CW825725" s="2210"/>
    </row>
    <row r="825726" spans="101:101">
      <c r="CW825726" s="2195"/>
    </row>
    <row r="825750" spans="101:101">
      <c r="CW825750" s="2210"/>
    </row>
    <row r="825751" spans="101:101">
      <c r="CW825751" s="2195"/>
    </row>
    <row r="825775" spans="101:101">
      <c r="CW825775" s="2210"/>
    </row>
    <row r="825776" spans="101:101">
      <c r="CW825776" s="2195"/>
    </row>
    <row r="825800" spans="101:101">
      <c r="CW825800" s="2210"/>
    </row>
    <row r="825801" spans="101:101">
      <c r="CW825801" s="2195"/>
    </row>
    <row r="825825" spans="101:101">
      <c r="CW825825" s="2210"/>
    </row>
    <row r="825826" spans="101:101">
      <c r="CW825826" s="2195"/>
    </row>
    <row r="825850" spans="101:101">
      <c r="CW825850" s="2210"/>
    </row>
    <row r="825851" spans="101:101">
      <c r="CW825851" s="2195"/>
    </row>
    <row r="825875" spans="101:101">
      <c r="CW825875" s="2210"/>
    </row>
    <row r="825876" spans="101:101">
      <c r="CW825876" s="2195"/>
    </row>
    <row r="825900" spans="101:101">
      <c r="CW825900" s="2210"/>
    </row>
    <row r="825901" spans="101:101">
      <c r="CW825901" s="2195"/>
    </row>
    <row r="825925" spans="101:101">
      <c r="CW825925" s="2210"/>
    </row>
    <row r="825926" spans="101:101">
      <c r="CW825926" s="2195"/>
    </row>
    <row r="825950" spans="101:101">
      <c r="CW825950" s="2210"/>
    </row>
    <row r="825951" spans="101:101">
      <c r="CW825951" s="2195"/>
    </row>
    <row r="825975" spans="101:101">
      <c r="CW825975" s="2210"/>
    </row>
    <row r="825976" spans="101:101">
      <c r="CW825976" s="2195"/>
    </row>
    <row r="826000" spans="101:101">
      <c r="CW826000" s="2210"/>
    </row>
    <row r="826001" spans="101:101">
      <c r="CW826001" s="2195"/>
    </row>
    <row r="826025" spans="101:101">
      <c r="CW826025" s="2210"/>
    </row>
    <row r="826026" spans="101:101">
      <c r="CW826026" s="2195"/>
    </row>
    <row r="826050" spans="101:101">
      <c r="CW826050" s="2210"/>
    </row>
    <row r="826051" spans="101:101">
      <c r="CW826051" s="2195"/>
    </row>
    <row r="826075" spans="101:101">
      <c r="CW826075" s="2210"/>
    </row>
    <row r="826076" spans="101:101">
      <c r="CW826076" s="2195"/>
    </row>
    <row r="826100" spans="101:101">
      <c r="CW826100" s="2210"/>
    </row>
    <row r="826101" spans="101:101">
      <c r="CW826101" s="2195"/>
    </row>
    <row r="826125" spans="101:101">
      <c r="CW826125" s="2210"/>
    </row>
    <row r="826126" spans="101:101">
      <c r="CW826126" s="2195"/>
    </row>
    <row r="826150" spans="101:101">
      <c r="CW826150" s="2210"/>
    </row>
    <row r="826151" spans="101:101">
      <c r="CW826151" s="2195"/>
    </row>
    <row r="826175" spans="101:101">
      <c r="CW826175" s="2210"/>
    </row>
    <row r="826176" spans="101:101">
      <c r="CW826176" s="2195"/>
    </row>
    <row r="826200" spans="101:101">
      <c r="CW826200" s="2210"/>
    </row>
    <row r="826201" spans="101:101">
      <c r="CW826201" s="2195"/>
    </row>
    <row r="826225" spans="101:101">
      <c r="CW826225" s="2210"/>
    </row>
    <row r="826226" spans="101:101">
      <c r="CW826226" s="2195"/>
    </row>
    <row r="826250" spans="101:101">
      <c r="CW826250" s="2210"/>
    </row>
    <row r="826251" spans="101:101">
      <c r="CW826251" s="2195"/>
    </row>
    <row r="826275" spans="101:101">
      <c r="CW826275" s="2210"/>
    </row>
    <row r="826276" spans="101:101">
      <c r="CW826276" s="2195"/>
    </row>
    <row r="826300" spans="101:101">
      <c r="CW826300" s="2210"/>
    </row>
    <row r="826301" spans="101:101">
      <c r="CW826301" s="2195"/>
    </row>
    <row r="826325" spans="101:101">
      <c r="CW826325" s="2210"/>
    </row>
    <row r="826326" spans="101:101">
      <c r="CW826326" s="2195"/>
    </row>
    <row r="826350" spans="101:101">
      <c r="CW826350" s="2210"/>
    </row>
    <row r="826351" spans="101:101">
      <c r="CW826351" s="2195"/>
    </row>
    <row r="826375" spans="101:101">
      <c r="CW826375" s="2210"/>
    </row>
    <row r="826376" spans="101:101">
      <c r="CW826376" s="2195"/>
    </row>
    <row r="826400" spans="101:101">
      <c r="CW826400" s="2210"/>
    </row>
    <row r="826401" spans="101:101">
      <c r="CW826401" s="2195"/>
    </row>
    <row r="826425" spans="101:101">
      <c r="CW826425" s="2210"/>
    </row>
    <row r="826426" spans="101:101">
      <c r="CW826426" s="2195"/>
    </row>
    <row r="826450" spans="101:101">
      <c r="CW826450" s="2210"/>
    </row>
    <row r="826451" spans="101:101">
      <c r="CW826451" s="2195"/>
    </row>
    <row r="826475" spans="101:101">
      <c r="CW826475" s="2210"/>
    </row>
    <row r="826476" spans="101:101">
      <c r="CW826476" s="2195"/>
    </row>
    <row r="826500" spans="101:101">
      <c r="CW826500" s="2210"/>
    </row>
    <row r="826501" spans="101:101">
      <c r="CW826501" s="2195"/>
    </row>
    <row r="826525" spans="101:101">
      <c r="CW826525" s="2210"/>
    </row>
    <row r="826526" spans="101:101">
      <c r="CW826526" s="2195"/>
    </row>
    <row r="826550" spans="101:101">
      <c r="CW826550" s="2210"/>
    </row>
    <row r="826551" spans="101:101">
      <c r="CW826551" s="2195"/>
    </row>
    <row r="826575" spans="101:101">
      <c r="CW826575" s="2210"/>
    </row>
    <row r="826576" spans="101:101">
      <c r="CW826576" s="2195"/>
    </row>
    <row r="826600" spans="101:101">
      <c r="CW826600" s="2210"/>
    </row>
    <row r="826601" spans="101:101">
      <c r="CW826601" s="2195"/>
    </row>
    <row r="826625" spans="101:101">
      <c r="CW826625" s="2210"/>
    </row>
    <row r="826626" spans="101:101">
      <c r="CW826626" s="2195"/>
    </row>
    <row r="826650" spans="101:101">
      <c r="CW826650" s="2210"/>
    </row>
    <row r="826651" spans="101:101">
      <c r="CW826651" s="2195"/>
    </row>
    <row r="826675" spans="101:101">
      <c r="CW826675" s="2210"/>
    </row>
    <row r="826676" spans="101:101">
      <c r="CW826676" s="2195"/>
    </row>
    <row r="826700" spans="101:101">
      <c r="CW826700" s="2210"/>
    </row>
    <row r="826701" spans="101:101">
      <c r="CW826701" s="2195"/>
    </row>
    <row r="826725" spans="101:101">
      <c r="CW826725" s="2210"/>
    </row>
    <row r="826726" spans="101:101">
      <c r="CW826726" s="2195"/>
    </row>
    <row r="826750" spans="101:101">
      <c r="CW826750" s="2210"/>
    </row>
    <row r="826751" spans="101:101">
      <c r="CW826751" s="2195"/>
    </row>
    <row r="826775" spans="101:101">
      <c r="CW826775" s="2210"/>
    </row>
    <row r="826776" spans="101:101">
      <c r="CW826776" s="2195"/>
    </row>
    <row r="826800" spans="101:101">
      <c r="CW826800" s="2210"/>
    </row>
    <row r="826801" spans="101:101">
      <c r="CW826801" s="2195"/>
    </row>
    <row r="826825" spans="101:101">
      <c r="CW826825" s="2210"/>
    </row>
    <row r="826826" spans="101:101">
      <c r="CW826826" s="2195"/>
    </row>
    <row r="826850" spans="101:101">
      <c r="CW826850" s="2210"/>
    </row>
    <row r="826851" spans="101:101">
      <c r="CW826851" s="2195"/>
    </row>
    <row r="826875" spans="101:101">
      <c r="CW826875" s="2210"/>
    </row>
    <row r="826876" spans="101:101">
      <c r="CW826876" s="2195"/>
    </row>
    <row r="826900" spans="101:101">
      <c r="CW826900" s="2210"/>
    </row>
    <row r="826901" spans="101:101">
      <c r="CW826901" s="2195"/>
    </row>
    <row r="826925" spans="101:101">
      <c r="CW826925" s="2210"/>
    </row>
    <row r="826926" spans="101:101">
      <c r="CW826926" s="2195"/>
    </row>
    <row r="826950" spans="101:101">
      <c r="CW826950" s="2210"/>
    </row>
    <row r="826951" spans="101:101">
      <c r="CW826951" s="2195"/>
    </row>
    <row r="826975" spans="101:101">
      <c r="CW826975" s="2210"/>
    </row>
    <row r="826976" spans="101:101">
      <c r="CW826976" s="2195"/>
    </row>
    <row r="827000" spans="101:101">
      <c r="CW827000" s="2210"/>
    </row>
    <row r="827001" spans="101:101">
      <c r="CW827001" s="2195"/>
    </row>
    <row r="827025" spans="101:101">
      <c r="CW827025" s="2210"/>
    </row>
    <row r="827026" spans="101:101">
      <c r="CW827026" s="2195"/>
    </row>
    <row r="827050" spans="101:101">
      <c r="CW827050" s="2210"/>
    </row>
    <row r="827051" spans="101:101">
      <c r="CW827051" s="2195"/>
    </row>
    <row r="827075" spans="101:101">
      <c r="CW827075" s="2210"/>
    </row>
    <row r="827076" spans="101:101">
      <c r="CW827076" s="2195"/>
    </row>
    <row r="827100" spans="101:101">
      <c r="CW827100" s="2210"/>
    </row>
    <row r="827101" spans="101:101">
      <c r="CW827101" s="2195"/>
    </row>
    <row r="827125" spans="101:101">
      <c r="CW827125" s="2210"/>
    </row>
    <row r="827126" spans="101:101">
      <c r="CW827126" s="2195"/>
    </row>
    <row r="827150" spans="101:101">
      <c r="CW827150" s="2210"/>
    </row>
    <row r="827151" spans="101:101">
      <c r="CW827151" s="2195"/>
    </row>
    <row r="827175" spans="101:101">
      <c r="CW827175" s="2210"/>
    </row>
    <row r="827176" spans="101:101">
      <c r="CW827176" s="2195"/>
    </row>
    <row r="827200" spans="101:101">
      <c r="CW827200" s="2210"/>
    </row>
    <row r="827201" spans="101:101">
      <c r="CW827201" s="2195"/>
    </row>
    <row r="827225" spans="101:101">
      <c r="CW827225" s="2210"/>
    </row>
    <row r="827226" spans="101:101">
      <c r="CW827226" s="2195"/>
    </row>
    <row r="827250" spans="101:101">
      <c r="CW827250" s="2210"/>
    </row>
    <row r="827251" spans="101:101">
      <c r="CW827251" s="2195"/>
    </row>
    <row r="827275" spans="101:101">
      <c r="CW827275" s="2210"/>
    </row>
    <row r="827276" spans="101:101">
      <c r="CW827276" s="2195"/>
    </row>
    <row r="827300" spans="101:101">
      <c r="CW827300" s="2210"/>
    </row>
    <row r="827301" spans="101:101">
      <c r="CW827301" s="2195"/>
    </row>
    <row r="827325" spans="101:101">
      <c r="CW827325" s="2210"/>
    </row>
    <row r="827326" spans="101:101">
      <c r="CW827326" s="2195"/>
    </row>
    <row r="827350" spans="101:101">
      <c r="CW827350" s="2210"/>
    </row>
    <row r="827351" spans="101:101">
      <c r="CW827351" s="2195"/>
    </row>
    <row r="827375" spans="101:101">
      <c r="CW827375" s="2210"/>
    </row>
    <row r="827376" spans="101:101">
      <c r="CW827376" s="2195"/>
    </row>
    <row r="827400" spans="101:101">
      <c r="CW827400" s="2210"/>
    </row>
    <row r="827401" spans="101:101">
      <c r="CW827401" s="2195"/>
    </row>
    <row r="827425" spans="101:101">
      <c r="CW827425" s="2210"/>
    </row>
    <row r="827426" spans="101:101">
      <c r="CW827426" s="2195"/>
    </row>
    <row r="827450" spans="101:101">
      <c r="CW827450" s="2210"/>
    </row>
    <row r="827451" spans="101:101">
      <c r="CW827451" s="2195"/>
    </row>
    <row r="827475" spans="101:101">
      <c r="CW827475" s="2210"/>
    </row>
    <row r="827476" spans="101:101">
      <c r="CW827476" s="2195"/>
    </row>
    <row r="827500" spans="101:101">
      <c r="CW827500" s="2210"/>
    </row>
    <row r="827501" spans="101:101">
      <c r="CW827501" s="2195"/>
    </row>
    <row r="827525" spans="101:101">
      <c r="CW827525" s="2210"/>
    </row>
    <row r="827526" spans="101:101">
      <c r="CW827526" s="2195"/>
    </row>
    <row r="827550" spans="101:101">
      <c r="CW827550" s="2210"/>
    </row>
    <row r="827551" spans="101:101">
      <c r="CW827551" s="2195"/>
    </row>
    <row r="827575" spans="101:101">
      <c r="CW827575" s="2210"/>
    </row>
    <row r="827576" spans="101:101">
      <c r="CW827576" s="2195"/>
    </row>
    <row r="827600" spans="101:101">
      <c r="CW827600" s="2210"/>
    </row>
    <row r="827601" spans="101:101">
      <c r="CW827601" s="2195"/>
    </row>
    <row r="827625" spans="101:101">
      <c r="CW827625" s="2210"/>
    </row>
    <row r="827626" spans="101:101">
      <c r="CW827626" s="2195"/>
    </row>
    <row r="827650" spans="101:101">
      <c r="CW827650" s="2210"/>
    </row>
    <row r="827651" spans="101:101">
      <c r="CW827651" s="2195"/>
    </row>
    <row r="827675" spans="101:101">
      <c r="CW827675" s="2210"/>
    </row>
    <row r="827676" spans="101:101">
      <c r="CW827676" s="2195"/>
    </row>
    <row r="827700" spans="101:101">
      <c r="CW827700" s="2210"/>
    </row>
    <row r="827701" spans="101:101">
      <c r="CW827701" s="2195"/>
    </row>
    <row r="827725" spans="101:101">
      <c r="CW827725" s="2210"/>
    </row>
    <row r="827726" spans="101:101">
      <c r="CW827726" s="2195"/>
    </row>
    <row r="827750" spans="101:101">
      <c r="CW827750" s="2210"/>
    </row>
    <row r="827751" spans="101:101">
      <c r="CW827751" s="2195"/>
    </row>
    <row r="827775" spans="101:101">
      <c r="CW827775" s="2210"/>
    </row>
    <row r="827776" spans="101:101">
      <c r="CW827776" s="2195"/>
    </row>
    <row r="827800" spans="101:101">
      <c r="CW827800" s="2210"/>
    </row>
    <row r="827801" spans="101:101">
      <c r="CW827801" s="2195"/>
    </row>
    <row r="827825" spans="101:101">
      <c r="CW827825" s="2210"/>
    </row>
    <row r="827826" spans="101:101">
      <c r="CW827826" s="2195"/>
    </row>
    <row r="827850" spans="101:101">
      <c r="CW827850" s="2210"/>
    </row>
    <row r="827851" spans="101:101">
      <c r="CW827851" s="2195"/>
    </row>
    <row r="827875" spans="101:101">
      <c r="CW827875" s="2210"/>
    </row>
    <row r="827876" spans="101:101">
      <c r="CW827876" s="2195"/>
    </row>
    <row r="827900" spans="101:101">
      <c r="CW827900" s="2210"/>
    </row>
    <row r="827901" spans="101:101">
      <c r="CW827901" s="2195"/>
    </row>
    <row r="827925" spans="101:101">
      <c r="CW827925" s="2210"/>
    </row>
    <row r="827926" spans="101:101">
      <c r="CW827926" s="2195"/>
    </row>
    <row r="827950" spans="101:101">
      <c r="CW827950" s="2210"/>
    </row>
    <row r="827951" spans="101:101">
      <c r="CW827951" s="2195"/>
    </row>
    <row r="827975" spans="101:101">
      <c r="CW827975" s="2210"/>
    </row>
    <row r="827976" spans="101:101">
      <c r="CW827976" s="2195"/>
    </row>
    <row r="828000" spans="101:101">
      <c r="CW828000" s="2210"/>
    </row>
    <row r="828001" spans="101:101">
      <c r="CW828001" s="2195"/>
    </row>
    <row r="828025" spans="101:101">
      <c r="CW828025" s="2210"/>
    </row>
    <row r="828026" spans="101:101">
      <c r="CW828026" s="2195"/>
    </row>
    <row r="828050" spans="101:101">
      <c r="CW828050" s="2210"/>
    </row>
    <row r="828051" spans="101:101">
      <c r="CW828051" s="2195"/>
    </row>
    <row r="828075" spans="101:101">
      <c r="CW828075" s="2210"/>
    </row>
    <row r="828076" spans="101:101">
      <c r="CW828076" s="2195"/>
    </row>
    <row r="828100" spans="101:101">
      <c r="CW828100" s="2210"/>
    </row>
    <row r="828101" spans="101:101">
      <c r="CW828101" s="2195"/>
    </row>
    <row r="828125" spans="101:101">
      <c r="CW828125" s="2210"/>
    </row>
    <row r="828126" spans="101:101">
      <c r="CW828126" s="2195"/>
    </row>
    <row r="828150" spans="101:101">
      <c r="CW828150" s="2210"/>
    </row>
    <row r="828151" spans="101:101">
      <c r="CW828151" s="2195"/>
    </row>
    <row r="828175" spans="101:101">
      <c r="CW828175" s="2210"/>
    </row>
    <row r="828176" spans="101:101">
      <c r="CW828176" s="2195"/>
    </row>
    <row r="828200" spans="101:101">
      <c r="CW828200" s="2210"/>
    </row>
    <row r="828201" spans="101:101">
      <c r="CW828201" s="2195"/>
    </row>
    <row r="828225" spans="101:101">
      <c r="CW828225" s="2210"/>
    </row>
    <row r="828226" spans="101:101">
      <c r="CW828226" s="2195"/>
    </row>
    <row r="828250" spans="101:101">
      <c r="CW828250" s="2210"/>
    </row>
    <row r="828251" spans="101:101">
      <c r="CW828251" s="2195"/>
    </row>
    <row r="828275" spans="101:101">
      <c r="CW828275" s="2210"/>
    </row>
    <row r="828276" spans="101:101">
      <c r="CW828276" s="2195"/>
    </row>
    <row r="828300" spans="101:101">
      <c r="CW828300" s="2210"/>
    </row>
    <row r="828301" spans="101:101">
      <c r="CW828301" s="2195"/>
    </row>
    <row r="828325" spans="101:101">
      <c r="CW828325" s="2210"/>
    </row>
    <row r="828326" spans="101:101">
      <c r="CW828326" s="2195"/>
    </row>
    <row r="828350" spans="101:101">
      <c r="CW828350" s="2210"/>
    </row>
    <row r="828351" spans="101:101">
      <c r="CW828351" s="2195"/>
    </row>
    <row r="828375" spans="101:101">
      <c r="CW828375" s="2210"/>
    </row>
    <row r="828376" spans="101:101">
      <c r="CW828376" s="2195"/>
    </row>
    <row r="828400" spans="101:101">
      <c r="CW828400" s="2210"/>
    </row>
    <row r="828401" spans="101:101">
      <c r="CW828401" s="2195"/>
    </row>
    <row r="828425" spans="101:101">
      <c r="CW828425" s="2210"/>
    </row>
    <row r="828426" spans="101:101">
      <c r="CW828426" s="2195"/>
    </row>
    <row r="828450" spans="101:101">
      <c r="CW828450" s="2210"/>
    </row>
    <row r="828451" spans="101:101">
      <c r="CW828451" s="2195"/>
    </row>
    <row r="828475" spans="101:101">
      <c r="CW828475" s="2210"/>
    </row>
    <row r="828476" spans="101:101">
      <c r="CW828476" s="2195"/>
    </row>
    <row r="828500" spans="101:101">
      <c r="CW828500" s="2210"/>
    </row>
    <row r="828501" spans="101:101">
      <c r="CW828501" s="2195"/>
    </row>
    <row r="828525" spans="101:101">
      <c r="CW828525" s="2210"/>
    </row>
    <row r="828526" spans="101:101">
      <c r="CW828526" s="2195"/>
    </row>
    <row r="828550" spans="101:101">
      <c r="CW828550" s="2210"/>
    </row>
    <row r="828551" spans="101:101">
      <c r="CW828551" s="2195"/>
    </row>
    <row r="828575" spans="101:101">
      <c r="CW828575" s="2210"/>
    </row>
    <row r="828576" spans="101:101">
      <c r="CW828576" s="2195"/>
    </row>
    <row r="828600" spans="101:101">
      <c r="CW828600" s="2210"/>
    </row>
    <row r="828601" spans="101:101">
      <c r="CW828601" s="2195"/>
    </row>
    <row r="828625" spans="101:101">
      <c r="CW828625" s="2210"/>
    </row>
    <row r="828626" spans="101:101">
      <c r="CW828626" s="2195"/>
    </row>
    <row r="828650" spans="101:101">
      <c r="CW828650" s="2210"/>
    </row>
    <row r="828651" spans="101:101">
      <c r="CW828651" s="2195"/>
    </row>
    <row r="828675" spans="101:101">
      <c r="CW828675" s="2210"/>
    </row>
    <row r="828676" spans="101:101">
      <c r="CW828676" s="2195"/>
    </row>
    <row r="828700" spans="101:101">
      <c r="CW828700" s="2210"/>
    </row>
    <row r="828701" spans="101:101">
      <c r="CW828701" s="2195"/>
    </row>
    <row r="828725" spans="101:101">
      <c r="CW828725" s="2210"/>
    </row>
    <row r="828726" spans="101:101">
      <c r="CW828726" s="2195"/>
    </row>
    <row r="828750" spans="101:101">
      <c r="CW828750" s="2210"/>
    </row>
    <row r="828751" spans="101:101">
      <c r="CW828751" s="2195"/>
    </row>
    <row r="828775" spans="101:101">
      <c r="CW828775" s="2210"/>
    </row>
    <row r="828776" spans="101:101">
      <c r="CW828776" s="2195"/>
    </row>
    <row r="828800" spans="101:101">
      <c r="CW828800" s="2210"/>
    </row>
    <row r="828801" spans="101:101">
      <c r="CW828801" s="2195"/>
    </row>
    <row r="828825" spans="101:101">
      <c r="CW828825" s="2210"/>
    </row>
    <row r="828826" spans="101:101">
      <c r="CW828826" s="2195"/>
    </row>
    <row r="828850" spans="101:101">
      <c r="CW828850" s="2210"/>
    </row>
    <row r="828851" spans="101:101">
      <c r="CW828851" s="2195"/>
    </row>
    <row r="828875" spans="101:101">
      <c r="CW828875" s="2210"/>
    </row>
    <row r="828876" spans="101:101">
      <c r="CW828876" s="2195"/>
    </row>
    <row r="828900" spans="101:101">
      <c r="CW828900" s="2210"/>
    </row>
    <row r="828901" spans="101:101">
      <c r="CW828901" s="2195"/>
    </row>
    <row r="828925" spans="101:101">
      <c r="CW828925" s="2210"/>
    </row>
    <row r="828926" spans="101:101">
      <c r="CW828926" s="2195"/>
    </row>
    <row r="828950" spans="101:101">
      <c r="CW828950" s="2210"/>
    </row>
    <row r="828951" spans="101:101">
      <c r="CW828951" s="2195"/>
    </row>
    <row r="828975" spans="101:101">
      <c r="CW828975" s="2210"/>
    </row>
    <row r="828976" spans="101:101">
      <c r="CW828976" s="2195"/>
    </row>
    <row r="829000" spans="101:101">
      <c r="CW829000" s="2210"/>
    </row>
    <row r="829001" spans="101:101">
      <c r="CW829001" s="2195"/>
    </row>
    <row r="829025" spans="101:101">
      <c r="CW829025" s="2210"/>
    </row>
    <row r="829026" spans="101:101">
      <c r="CW829026" s="2195"/>
    </row>
    <row r="829050" spans="101:101">
      <c r="CW829050" s="2210"/>
    </row>
    <row r="829051" spans="101:101">
      <c r="CW829051" s="2195"/>
    </row>
    <row r="829075" spans="101:101">
      <c r="CW829075" s="2210"/>
    </row>
    <row r="829076" spans="101:101">
      <c r="CW829076" s="2195"/>
    </row>
    <row r="829100" spans="101:101">
      <c r="CW829100" s="2210"/>
    </row>
    <row r="829101" spans="101:101">
      <c r="CW829101" s="2195"/>
    </row>
    <row r="829125" spans="101:101">
      <c r="CW829125" s="2210"/>
    </row>
    <row r="829126" spans="101:101">
      <c r="CW829126" s="2195"/>
    </row>
    <row r="829150" spans="101:101">
      <c r="CW829150" s="2210"/>
    </row>
    <row r="829151" spans="101:101">
      <c r="CW829151" s="2195"/>
    </row>
    <row r="829175" spans="101:101">
      <c r="CW829175" s="2210"/>
    </row>
    <row r="829176" spans="101:101">
      <c r="CW829176" s="2195"/>
    </row>
    <row r="829200" spans="101:101">
      <c r="CW829200" s="2210"/>
    </row>
    <row r="829201" spans="101:101">
      <c r="CW829201" s="2195"/>
    </row>
    <row r="829225" spans="101:101">
      <c r="CW829225" s="2210"/>
    </row>
    <row r="829226" spans="101:101">
      <c r="CW829226" s="2195"/>
    </row>
    <row r="829250" spans="101:101">
      <c r="CW829250" s="2210"/>
    </row>
    <row r="829251" spans="101:101">
      <c r="CW829251" s="2195"/>
    </row>
    <row r="829275" spans="101:101">
      <c r="CW829275" s="2210"/>
    </row>
    <row r="829276" spans="101:101">
      <c r="CW829276" s="2195"/>
    </row>
    <row r="829300" spans="101:101">
      <c r="CW829300" s="2210"/>
    </row>
    <row r="829301" spans="101:101">
      <c r="CW829301" s="2195"/>
    </row>
    <row r="829325" spans="101:101">
      <c r="CW829325" s="2210"/>
    </row>
    <row r="829326" spans="101:101">
      <c r="CW829326" s="2195"/>
    </row>
    <row r="829350" spans="101:101">
      <c r="CW829350" s="2210"/>
    </row>
    <row r="829351" spans="101:101">
      <c r="CW829351" s="2195"/>
    </row>
    <row r="829375" spans="101:101">
      <c r="CW829375" s="2210"/>
    </row>
    <row r="829376" spans="101:101">
      <c r="CW829376" s="2195"/>
    </row>
    <row r="829400" spans="101:101">
      <c r="CW829400" s="2210"/>
    </row>
    <row r="829401" spans="101:101">
      <c r="CW829401" s="2195"/>
    </row>
    <row r="829425" spans="101:101">
      <c r="CW829425" s="2210"/>
    </row>
    <row r="829426" spans="101:101">
      <c r="CW829426" s="2195"/>
    </row>
    <row r="829450" spans="101:101">
      <c r="CW829450" s="2210"/>
    </row>
    <row r="829451" spans="101:101">
      <c r="CW829451" s="2195"/>
    </row>
    <row r="829475" spans="101:101">
      <c r="CW829475" s="2210"/>
    </row>
    <row r="829476" spans="101:101">
      <c r="CW829476" s="2195"/>
    </row>
    <row r="829500" spans="101:101">
      <c r="CW829500" s="2210"/>
    </row>
    <row r="829501" spans="101:101">
      <c r="CW829501" s="2195"/>
    </row>
    <row r="829525" spans="101:101">
      <c r="CW829525" s="2210"/>
    </row>
    <row r="829526" spans="101:101">
      <c r="CW829526" s="2195"/>
    </row>
    <row r="829550" spans="101:101">
      <c r="CW829550" s="2210"/>
    </row>
    <row r="829551" spans="101:101">
      <c r="CW829551" s="2195"/>
    </row>
    <row r="829575" spans="101:101">
      <c r="CW829575" s="2210"/>
    </row>
    <row r="829576" spans="101:101">
      <c r="CW829576" s="2195"/>
    </row>
    <row r="829600" spans="101:101">
      <c r="CW829600" s="2210"/>
    </row>
    <row r="829601" spans="101:101">
      <c r="CW829601" s="2195"/>
    </row>
    <row r="829625" spans="101:101">
      <c r="CW829625" s="2210"/>
    </row>
    <row r="829626" spans="101:101">
      <c r="CW829626" s="2195"/>
    </row>
    <row r="829650" spans="101:101">
      <c r="CW829650" s="2210"/>
    </row>
    <row r="829651" spans="101:101">
      <c r="CW829651" s="2195"/>
    </row>
    <row r="829675" spans="101:101">
      <c r="CW829675" s="2210"/>
    </row>
    <row r="829676" spans="101:101">
      <c r="CW829676" s="2195"/>
    </row>
    <row r="829700" spans="101:101">
      <c r="CW829700" s="2210"/>
    </row>
    <row r="829701" spans="101:101">
      <c r="CW829701" s="2195"/>
    </row>
    <row r="829725" spans="101:101">
      <c r="CW829725" s="2210"/>
    </row>
    <row r="829726" spans="101:101">
      <c r="CW829726" s="2195"/>
    </row>
    <row r="829750" spans="101:101">
      <c r="CW829750" s="2210"/>
    </row>
    <row r="829751" spans="101:101">
      <c r="CW829751" s="2195"/>
    </row>
    <row r="829775" spans="101:101">
      <c r="CW829775" s="2210"/>
    </row>
    <row r="829776" spans="101:101">
      <c r="CW829776" s="2195"/>
    </row>
    <row r="829800" spans="101:101">
      <c r="CW829800" s="2210"/>
    </row>
    <row r="829801" spans="101:101">
      <c r="CW829801" s="2195"/>
    </row>
    <row r="829825" spans="101:101">
      <c r="CW829825" s="2210"/>
    </row>
    <row r="829826" spans="101:101">
      <c r="CW829826" s="2195"/>
    </row>
    <row r="829850" spans="101:101">
      <c r="CW829850" s="2210"/>
    </row>
    <row r="829851" spans="101:101">
      <c r="CW829851" s="2195"/>
    </row>
    <row r="829875" spans="101:101">
      <c r="CW829875" s="2210"/>
    </row>
    <row r="829876" spans="101:101">
      <c r="CW829876" s="2195"/>
    </row>
    <row r="829900" spans="101:101">
      <c r="CW829900" s="2210"/>
    </row>
    <row r="829901" spans="101:101">
      <c r="CW829901" s="2195"/>
    </row>
    <row r="829925" spans="101:101">
      <c r="CW829925" s="2210"/>
    </row>
    <row r="829926" spans="101:101">
      <c r="CW829926" s="2195"/>
    </row>
    <row r="829950" spans="101:101">
      <c r="CW829950" s="2210"/>
    </row>
    <row r="829951" spans="101:101">
      <c r="CW829951" s="2195"/>
    </row>
    <row r="829975" spans="101:101">
      <c r="CW829975" s="2210"/>
    </row>
    <row r="829976" spans="101:101">
      <c r="CW829976" s="2195"/>
    </row>
    <row r="830000" spans="101:101">
      <c r="CW830000" s="2210"/>
    </row>
    <row r="830001" spans="101:101">
      <c r="CW830001" s="2195"/>
    </row>
    <row r="830025" spans="101:101">
      <c r="CW830025" s="2210"/>
    </row>
    <row r="830026" spans="101:101">
      <c r="CW830026" s="2195"/>
    </row>
    <row r="830050" spans="101:101">
      <c r="CW830050" s="2210"/>
    </row>
    <row r="830051" spans="101:101">
      <c r="CW830051" s="2195"/>
    </row>
    <row r="830075" spans="101:101">
      <c r="CW830075" s="2210"/>
    </row>
    <row r="830076" spans="101:101">
      <c r="CW830076" s="2195"/>
    </row>
    <row r="830100" spans="101:101">
      <c r="CW830100" s="2210"/>
    </row>
    <row r="830101" spans="101:101">
      <c r="CW830101" s="2195"/>
    </row>
    <row r="830125" spans="101:101">
      <c r="CW830125" s="2210"/>
    </row>
    <row r="830126" spans="101:101">
      <c r="CW830126" s="2195"/>
    </row>
    <row r="830150" spans="101:101">
      <c r="CW830150" s="2210"/>
    </row>
    <row r="830151" spans="101:101">
      <c r="CW830151" s="2195"/>
    </row>
    <row r="830175" spans="101:101">
      <c r="CW830175" s="2210"/>
    </row>
    <row r="830176" spans="101:101">
      <c r="CW830176" s="2195"/>
    </row>
    <row r="830200" spans="101:101">
      <c r="CW830200" s="2210"/>
    </row>
    <row r="830201" spans="101:101">
      <c r="CW830201" s="2195"/>
    </row>
    <row r="830225" spans="101:101">
      <c r="CW830225" s="2210"/>
    </row>
    <row r="830226" spans="101:101">
      <c r="CW830226" s="2195"/>
    </row>
    <row r="830250" spans="101:101">
      <c r="CW830250" s="2210"/>
    </row>
    <row r="830251" spans="101:101">
      <c r="CW830251" s="2195"/>
    </row>
    <row r="830275" spans="101:101">
      <c r="CW830275" s="2210"/>
    </row>
    <row r="830276" spans="101:101">
      <c r="CW830276" s="2195"/>
    </row>
    <row r="830300" spans="101:101">
      <c r="CW830300" s="2210"/>
    </row>
    <row r="830301" spans="101:101">
      <c r="CW830301" s="2195"/>
    </row>
    <row r="830325" spans="101:101">
      <c r="CW830325" s="2210"/>
    </row>
    <row r="830326" spans="101:101">
      <c r="CW830326" s="2195"/>
    </row>
    <row r="830350" spans="101:101">
      <c r="CW830350" s="2210"/>
    </row>
    <row r="830351" spans="101:101">
      <c r="CW830351" s="2195"/>
    </row>
    <row r="830375" spans="101:101">
      <c r="CW830375" s="2210"/>
    </row>
    <row r="830376" spans="101:101">
      <c r="CW830376" s="2195"/>
    </row>
    <row r="830400" spans="101:101">
      <c r="CW830400" s="2210"/>
    </row>
    <row r="830401" spans="101:101">
      <c r="CW830401" s="2195"/>
    </row>
    <row r="830425" spans="101:101">
      <c r="CW830425" s="2210"/>
    </row>
    <row r="830426" spans="101:101">
      <c r="CW830426" s="2195"/>
    </row>
    <row r="830450" spans="101:101">
      <c r="CW830450" s="2210"/>
    </row>
    <row r="830451" spans="101:101">
      <c r="CW830451" s="2195"/>
    </row>
    <row r="830475" spans="101:101">
      <c r="CW830475" s="2210"/>
    </row>
    <row r="830476" spans="101:101">
      <c r="CW830476" s="2195"/>
    </row>
    <row r="830500" spans="101:101">
      <c r="CW830500" s="2210"/>
    </row>
    <row r="830501" spans="101:101">
      <c r="CW830501" s="2195"/>
    </row>
    <row r="830525" spans="101:101">
      <c r="CW830525" s="2210"/>
    </row>
    <row r="830526" spans="101:101">
      <c r="CW830526" s="2195"/>
    </row>
    <row r="830550" spans="101:101">
      <c r="CW830550" s="2210"/>
    </row>
    <row r="830551" spans="101:101">
      <c r="CW830551" s="2195"/>
    </row>
    <row r="830575" spans="101:101">
      <c r="CW830575" s="2210"/>
    </row>
    <row r="830576" spans="101:101">
      <c r="CW830576" s="2195"/>
    </row>
    <row r="830600" spans="101:101">
      <c r="CW830600" s="2210"/>
    </row>
    <row r="830601" spans="101:101">
      <c r="CW830601" s="2195"/>
    </row>
    <row r="830625" spans="101:101">
      <c r="CW830625" s="2210"/>
    </row>
    <row r="830626" spans="101:101">
      <c r="CW830626" s="2195"/>
    </row>
    <row r="830650" spans="101:101">
      <c r="CW830650" s="2210"/>
    </row>
    <row r="830651" spans="101:101">
      <c r="CW830651" s="2195"/>
    </row>
    <row r="830675" spans="101:101">
      <c r="CW830675" s="2210"/>
    </row>
    <row r="830676" spans="101:101">
      <c r="CW830676" s="2195"/>
    </row>
    <row r="830700" spans="101:101">
      <c r="CW830700" s="2210"/>
    </row>
    <row r="830701" spans="101:101">
      <c r="CW830701" s="2195"/>
    </row>
    <row r="830725" spans="101:101">
      <c r="CW830725" s="2210"/>
    </row>
    <row r="830726" spans="101:101">
      <c r="CW830726" s="2195"/>
    </row>
    <row r="830750" spans="101:101">
      <c r="CW830750" s="2210"/>
    </row>
    <row r="830751" spans="101:101">
      <c r="CW830751" s="2195"/>
    </row>
    <row r="830775" spans="101:101">
      <c r="CW830775" s="2210"/>
    </row>
    <row r="830776" spans="101:101">
      <c r="CW830776" s="2195"/>
    </row>
    <row r="830800" spans="101:101">
      <c r="CW830800" s="2210"/>
    </row>
    <row r="830801" spans="101:101">
      <c r="CW830801" s="2195"/>
    </row>
    <row r="830825" spans="101:101">
      <c r="CW830825" s="2210"/>
    </row>
    <row r="830826" spans="101:101">
      <c r="CW830826" s="2195"/>
    </row>
    <row r="830850" spans="101:101">
      <c r="CW830850" s="2210"/>
    </row>
    <row r="830851" spans="101:101">
      <c r="CW830851" s="2195"/>
    </row>
    <row r="830875" spans="101:101">
      <c r="CW830875" s="2210"/>
    </row>
    <row r="830876" spans="101:101">
      <c r="CW830876" s="2195"/>
    </row>
    <row r="830900" spans="101:101">
      <c r="CW830900" s="2210"/>
    </row>
    <row r="830901" spans="101:101">
      <c r="CW830901" s="2195"/>
    </row>
    <row r="830925" spans="101:101">
      <c r="CW830925" s="2210"/>
    </row>
    <row r="830926" spans="101:101">
      <c r="CW830926" s="2195"/>
    </row>
    <row r="830950" spans="101:101">
      <c r="CW830950" s="2210"/>
    </row>
    <row r="830951" spans="101:101">
      <c r="CW830951" s="2195"/>
    </row>
    <row r="830975" spans="101:101">
      <c r="CW830975" s="2210"/>
    </row>
    <row r="830976" spans="101:101">
      <c r="CW830976" s="2195"/>
    </row>
    <row r="831000" spans="101:101">
      <c r="CW831000" s="2210"/>
    </row>
    <row r="831001" spans="101:101">
      <c r="CW831001" s="2195"/>
    </row>
    <row r="831025" spans="101:101">
      <c r="CW831025" s="2210"/>
    </row>
    <row r="831026" spans="101:101">
      <c r="CW831026" s="2195"/>
    </row>
    <row r="831050" spans="101:101">
      <c r="CW831050" s="2210"/>
    </row>
    <row r="831051" spans="101:101">
      <c r="CW831051" s="2195"/>
    </row>
    <row r="831075" spans="101:101">
      <c r="CW831075" s="2210"/>
    </row>
    <row r="831076" spans="101:101">
      <c r="CW831076" s="2195"/>
    </row>
    <row r="831100" spans="101:101">
      <c r="CW831100" s="2210"/>
    </row>
    <row r="831101" spans="101:101">
      <c r="CW831101" s="2195"/>
    </row>
    <row r="831125" spans="101:101">
      <c r="CW831125" s="2210"/>
    </row>
    <row r="831126" spans="101:101">
      <c r="CW831126" s="2195"/>
    </row>
    <row r="831150" spans="101:101">
      <c r="CW831150" s="2210"/>
    </row>
    <row r="831151" spans="101:101">
      <c r="CW831151" s="2195"/>
    </row>
    <row r="831175" spans="101:101">
      <c r="CW831175" s="2210"/>
    </row>
    <row r="831176" spans="101:101">
      <c r="CW831176" s="2195"/>
    </row>
    <row r="831200" spans="101:101">
      <c r="CW831200" s="2210"/>
    </row>
    <row r="831201" spans="101:101">
      <c r="CW831201" s="2195"/>
    </row>
    <row r="831225" spans="101:101">
      <c r="CW831225" s="2210"/>
    </row>
    <row r="831226" spans="101:101">
      <c r="CW831226" s="2195"/>
    </row>
    <row r="831250" spans="101:101">
      <c r="CW831250" s="2210"/>
    </row>
    <row r="831251" spans="101:101">
      <c r="CW831251" s="2195"/>
    </row>
    <row r="831275" spans="101:101">
      <c r="CW831275" s="2210"/>
    </row>
    <row r="831276" spans="101:101">
      <c r="CW831276" s="2195"/>
    </row>
    <row r="831300" spans="101:101">
      <c r="CW831300" s="2210"/>
    </row>
    <row r="831301" spans="101:101">
      <c r="CW831301" s="2195"/>
    </row>
    <row r="831325" spans="101:101">
      <c r="CW831325" s="2210"/>
    </row>
    <row r="831326" spans="101:101">
      <c r="CW831326" s="2195"/>
    </row>
    <row r="831350" spans="101:101">
      <c r="CW831350" s="2210"/>
    </row>
    <row r="831351" spans="101:101">
      <c r="CW831351" s="2195"/>
    </row>
    <row r="831375" spans="101:101">
      <c r="CW831375" s="2210"/>
    </row>
    <row r="831376" spans="101:101">
      <c r="CW831376" s="2195"/>
    </row>
    <row r="831400" spans="101:101">
      <c r="CW831400" s="2210"/>
    </row>
    <row r="831401" spans="101:101">
      <c r="CW831401" s="2195"/>
    </row>
    <row r="831425" spans="101:101">
      <c r="CW831425" s="2210"/>
    </row>
    <row r="831426" spans="101:101">
      <c r="CW831426" s="2195"/>
    </row>
    <row r="831450" spans="101:101">
      <c r="CW831450" s="2210"/>
    </row>
    <row r="831451" spans="101:101">
      <c r="CW831451" s="2195"/>
    </row>
    <row r="831475" spans="101:101">
      <c r="CW831475" s="2210"/>
    </row>
    <row r="831476" spans="101:101">
      <c r="CW831476" s="2195"/>
    </row>
    <row r="831500" spans="101:101">
      <c r="CW831500" s="2210"/>
    </row>
    <row r="831501" spans="101:101">
      <c r="CW831501" s="2195"/>
    </row>
    <row r="831525" spans="101:101">
      <c r="CW831525" s="2210"/>
    </row>
    <row r="831526" spans="101:101">
      <c r="CW831526" s="2195"/>
    </row>
    <row r="831550" spans="101:101">
      <c r="CW831550" s="2210"/>
    </row>
    <row r="831551" spans="101:101">
      <c r="CW831551" s="2195"/>
    </row>
    <row r="831575" spans="101:101">
      <c r="CW831575" s="2210"/>
    </row>
    <row r="831576" spans="101:101">
      <c r="CW831576" s="2195"/>
    </row>
    <row r="831600" spans="101:101">
      <c r="CW831600" s="2210"/>
    </row>
    <row r="831601" spans="101:101">
      <c r="CW831601" s="2195"/>
    </row>
    <row r="831625" spans="101:101">
      <c r="CW831625" s="2210"/>
    </row>
    <row r="831626" spans="101:101">
      <c r="CW831626" s="2195"/>
    </row>
    <row r="831650" spans="101:101">
      <c r="CW831650" s="2210"/>
    </row>
    <row r="831651" spans="101:101">
      <c r="CW831651" s="2195"/>
    </row>
    <row r="831675" spans="101:101">
      <c r="CW831675" s="2210"/>
    </row>
    <row r="831676" spans="101:101">
      <c r="CW831676" s="2195"/>
    </row>
    <row r="831700" spans="101:101">
      <c r="CW831700" s="2210"/>
    </row>
    <row r="831701" spans="101:101">
      <c r="CW831701" s="2195"/>
    </row>
    <row r="831725" spans="101:101">
      <c r="CW831725" s="2210"/>
    </row>
    <row r="831726" spans="101:101">
      <c r="CW831726" s="2195"/>
    </row>
    <row r="831750" spans="101:101">
      <c r="CW831750" s="2210"/>
    </row>
    <row r="831751" spans="101:101">
      <c r="CW831751" s="2195"/>
    </row>
    <row r="831775" spans="101:101">
      <c r="CW831775" s="2210"/>
    </row>
    <row r="831776" spans="101:101">
      <c r="CW831776" s="2195"/>
    </row>
    <row r="831800" spans="101:101">
      <c r="CW831800" s="2210"/>
    </row>
    <row r="831801" spans="101:101">
      <c r="CW831801" s="2195"/>
    </row>
    <row r="831825" spans="101:101">
      <c r="CW831825" s="2210"/>
    </row>
    <row r="831826" spans="101:101">
      <c r="CW831826" s="2195"/>
    </row>
    <row r="831850" spans="101:101">
      <c r="CW831850" s="2210"/>
    </row>
    <row r="831851" spans="101:101">
      <c r="CW831851" s="2195"/>
    </row>
    <row r="831875" spans="101:101">
      <c r="CW831875" s="2210"/>
    </row>
    <row r="831876" spans="101:101">
      <c r="CW831876" s="2195"/>
    </row>
    <row r="831900" spans="101:101">
      <c r="CW831900" s="2210"/>
    </row>
    <row r="831901" spans="101:101">
      <c r="CW831901" s="2195"/>
    </row>
    <row r="831925" spans="101:101">
      <c r="CW831925" s="2210"/>
    </row>
    <row r="831926" spans="101:101">
      <c r="CW831926" s="2195"/>
    </row>
    <row r="831950" spans="101:101">
      <c r="CW831950" s="2210"/>
    </row>
    <row r="831951" spans="101:101">
      <c r="CW831951" s="2195"/>
    </row>
    <row r="831975" spans="101:101">
      <c r="CW831975" s="2210"/>
    </row>
    <row r="831976" spans="101:101">
      <c r="CW831976" s="2195"/>
    </row>
    <row r="832000" spans="101:101">
      <c r="CW832000" s="2210"/>
    </row>
    <row r="832001" spans="101:101">
      <c r="CW832001" s="2195"/>
    </row>
    <row r="832025" spans="101:101">
      <c r="CW832025" s="2210"/>
    </row>
    <row r="832026" spans="101:101">
      <c r="CW832026" s="2195"/>
    </row>
    <row r="832050" spans="101:101">
      <c r="CW832050" s="2210"/>
    </row>
    <row r="832051" spans="101:101">
      <c r="CW832051" s="2195"/>
    </row>
    <row r="832075" spans="101:101">
      <c r="CW832075" s="2210"/>
    </row>
    <row r="832076" spans="101:101">
      <c r="CW832076" s="2195"/>
    </row>
    <row r="832100" spans="101:101">
      <c r="CW832100" s="2210"/>
    </row>
    <row r="832101" spans="101:101">
      <c r="CW832101" s="2195"/>
    </row>
    <row r="832125" spans="101:101">
      <c r="CW832125" s="2210"/>
    </row>
    <row r="832126" spans="101:101">
      <c r="CW832126" s="2195"/>
    </row>
    <row r="832150" spans="101:101">
      <c r="CW832150" s="2210"/>
    </row>
    <row r="832151" spans="101:101">
      <c r="CW832151" s="2195"/>
    </row>
    <row r="832175" spans="101:101">
      <c r="CW832175" s="2210"/>
    </row>
    <row r="832176" spans="101:101">
      <c r="CW832176" s="2195"/>
    </row>
    <row r="832200" spans="101:101">
      <c r="CW832200" s="2210"/>
    </row>
    <row r="832201" spans="101:101">
      <c r="CW832201" s="2195"/>
    </row>
    <row r="832225" spans="101:101">
      <c r="CW832225" s="2210"/>
    </row>
    <row r="832226" spans="101:101">
      <c r="CW832226" s="2195"/>
    </row>
    <row r="832250" spans="101:101">
      <c r="CW832250" s="2210"/>
    </row>
    <row r="832251" spans="101:101">
      <c r="CW832251" s="2195"/>
    </row>
    <row r="832275" spans="101:101">
      <c r="CW832275" s="2210"/>
    </row>
    <row r="832276" spans="101:101">
      <c r="CW832276" s="2195"/>
    </row>
    <row r="832300" spans="101:101">
      <c r="CW832300" s="2210"/>
    </row>
    <row r="832301" spans="101:101">
      <c r="CW832301" s="2195"/>
    </row>
    <row r="832325" spans="101:101">
      <c r="CW832325" s="2210"/>
    </row>
    <row r="832326" spans="101:101">
      <c r="CW832326" s="2195"/>
    </row>
    <row r="832350" spans="101:101">
      <c r="CW832350" s="2210"/>
    </row>
    <row r="832351" spans="101:101">
      <c r="CW832351" s="2195"/>
    </row>
    <row r="832375" spans="101:101">
      <c r="CW832375" s="2210"/>
    </row>
    <row r="832376" spans="101:101">
      <c r="CW832376" s="2195"/>
    </row>
    <row r="832400" spans="101:101">
      <c r="CW832400" s="2210"/>
    </row>
    <row r="832401" spans="101:101">
      <c r="CW832401" s="2195"/>
    </row>
    <row r="832425" spans="101:101">
      <c r="CW832425" s="2210"/>
    </row>
    <row r="832426" spans="101:101">
      <c r="CW832426" s="2195"/>
    </row>
    <row r="832450" spans="101:101">
      <c r="CW832450" s="2210"/>
    </row>
    <row r="832451" spans="101:101">
      <c r="CW832451" s="2195"/>
    </row>
    <row r="832475" spans="101:101">
      <c r="CW832475" s="2210"/>
    </row>
    <row r="832476" spans="101:101">
      <c r="CW832476" s="2195"/>
    </row>
    <row r="832500" spans="101:101">
      <c r="CW832500" s="2210"/>
    </row>
    <row r="832501" spans="101:101">
      <c r="CW832501" s="2195"/>
    </row>
    <row r="832525" spans="101:101">
      <c r="CW832525" s="2210"/>
    </row>
    <row r="832526" spans="101:101">
      <c r="CW832526" s="2195"/>
    </row>
    <row r="832550" spans="101:101">
      <c r="CW832550" s="2210"/>
    </row>
    <row r="832551" spans="101:101">
      <c r="CW832551" s="2195"/>
    </row>
    <row r="832575" spans="101:101">
      <c r="CW832575" s="2210"/>
    </row>
    <row r="832576" spans="101:101">
      <c r="CW832576" s="2195"/>
    </row>
    <row r="832600" spans="101:101">
      <c r="CW832600" s="2210"/>
    </row>
    <row r="832601" spans="101:101">
      <c r="CW832601" s="2195"/>
    </row>
    <row r="832625" spans="101:101">
      <c r="CW832625" s="2210"/>
    </row>
    <row r="832626" spans="101:101">
      <c r="CW832626" s="2195"/>
    </row>
    <row r="832650" spans="101:101">
      <c r="CW832650" s="2210"/>
    </row>
    <row r="832651" spans="101:101">
      <c r="CW832651" s="2195"/>
    </row>
    <row r="832675" spans="101:101">
      <c r="CW832675" s="2210"/>
    </row>
    <row r="832676" spans="101:101">
      <c r="CW832676" s="2195"/>
    </row>
    <row r="832700" spans="101:101">
      <c r="CW832700" s="2210"/>
    </row>
    <row r="832701" spans="101:101">
      <c r="CW832701" s="2195"/>
    </row>
    <row r="832725" spans="101:101">
      <c r="CW832725" s="2210"/>
    </row>
    <row r="832726" spans="101:101">
      <c r="CW832726" s="2195"/>
    </row>
    <row r="832750" spans="101:101">
      <c r="CW832750" s="2210"/>
    </row>
    <row r="832751" spans="101:101">
      <c r="CW832751" s="2195"/>
    </row>
    <row r="832775" spans="101:101">
      <c r="CW832775" s="2210"/>
    </row>
    <row r="832776" spans="101:101">
      <c r="CW832776" s="2195"/>
    </row>
    <row r="832800" spans="101:101">
      <c r="CW832800" s="2210"/>
    </row>
    <row r="832801" spans="101:101">
      <c r="CW832801" s="2195"/>
    </row>
    <row r="832825" spans="101:101">
      <c r="CW832825" s="2210"/>
    </row>
    <row r="832826" spans="101:101">
      <c r="CW832826" s="2195"/>
    </row>
    <row r="832850" spans="101:101">
      <c r="CW832850" s="2210"/>
    </row>
    <row r="832851" spans="101:101">
      <c r="CW832851" s="2195"/>
    </row>
    <row r="832875" spans="101:101">
      <c r="CW832875" s="2210"/>
    </row>
    <row r="832876" spans="101:101">
      <c r="CW832876" s="2195"/>
    </row>
    <row r="832900" spans="101:101">
      <c r="CW832900" s="2210"/>
    </row>
    <row r="832901" spans="101:101">
      <c r="CW832901" s="2195"/>
    </row>
    <row r="832925" spans="101:101">
      <c r="CW832925" s="2210"/>
    </row>
    <row r="832926" spans="101:101">
      <c r="CW832926" s="2195"/>
    </row>
    <row r="832950" spans="101:101">
      <c r="CW832950" s="2210"/>
    </row>
    <row r="832951" spans="101:101">
      <c r="CW832951" s="2195"/>
    </row>
    <row r="832975" spans="101:101">
      <c r="CW832975" s="2210"/>
    </row>
    <row r="832976" spans="101:101">
      <c r="CW832976" s="2195"/>
    </row>
    <row r="833000" spans="101:101">
      <c r="CW833000" s="2210"/>
    </row>
    <row r="833001" spans="101:101">
      <c r="CW833001" s="2195"/>
    </row>
    <row r="833025" spans="101:101">
      <c r="CW833025" s="2210"/>
    </row>
    <row r="833026" spans="101:101">
      <c r="CW833026" s="2195"/>
    </row>
    <row r="833050" spans="101:101">
      <c r="CW833050" s="2210"/>
    </row>
    <row r="833051" spans="101:101">
      <c r="CW833051" s="2195"/>
    </row>
    <row r="833075" spans="101:101">
      <c r="CW833075" s="2210"/>
    </row>
    <row r="833076" spans="101:101">
      <c r="CW833076" s="2195"/>
    </row>
    <row r="833100" spans="101:101">
      <c r="CW833100" s="2210"/>
    </row>
    <row r="833101" spans="101:101">
      <c r="CW833101" s="2195"/>
    </row>
    <row r="833125" spans="101:101">
      <c r="CW833125" s="2210"/>
    </row>
    <row r="833126" spans="101:101">
      <c r="CW833126" s="2195"/>
    </row>
    <row r="833150" spans="101:101">
      <c r="CW833150" s="2210"/>
    </row>
    <row r="833151" spans="101:101">
      <c r="CW833151" s="2195"/>
    </row>
    <row r="833175" spans="101:101">
      <c r="CW833175" s="2210"/>
    </row>
    <row r="833176" spans="101:101">
      <c r="CW833176" s="2195"/>
    </row>
    <row r="833200" spans="101:101">
      <c r="CW833200" s="2210"/>
    </row>
    <row r="833201" spans="101:101">
      <c r="CW833201" s="2195"/>
    </row>
    <row r="833225" spans="101:101">
      <c r="CW833225" s="2210"/>
    </row>
    <row r="833226" spans="101:101">
      <c r="CW833226" s="2195"/>
    </row>
    <row r="833250" spans="101:101">
      <c r="CW833250" s="2210"/>
    </row>
    <row r="833251" spans="101:101">
      <c r="CW833251" s="2195"/>
    </row>
    <row r="833275" spans="101:101">
      <c r="CW833275" s="2210"/>
    </row>
    <row r="833276" spans="101:101">
      <c r="CW833276" s="2195"/>
    </row>
    <row r="833300" spans="101:101">
      <c r="CW833300" s="2210"/>
    </row>
    <row r="833301" spans="101:101">
      <c r="CW833301" s="2195"/>
    </row>
    <row r="833325" spans="101:101">
      <c r="CW833325" s="2210"/>
    </row>
    <row r="833326" spans="101:101">
      <c r="CW833326" s="2195"/>
    </row>
    <row r="833350" spans="101:101">
      <c r="CW833350" s="2210"/>
    </row>
    <row r="833351" spans="101:101">
      <c r="CW833351" s="2195"/>
    </row>
    <row r="833375" spans="101:101">
      <c r="CW833375" s="2210"/>
    </row>
    <row r="833376" spans="101:101">
      <c r="CW833376" s="2195"/>
    </row>
    <row r="833400" spans="101:101">
      <c r="CW833400" s="2210"/>
    </row>
    <row r="833401" spans="101:101">
      <c r="CW833401" s="2195"/>
    </row>
    <row r="833425" spans="101:101">
      <c r="CW833425" s="2210"/>
    </row>
    <row r="833426" spans="101:101">
      <c r="CW833426" s="2195"/>
    </row>
    <row r="833450" spans="101:101">
      <c r="CW833450" s="2210"/>
    </row>
    <row r="833451" spans="101:101">
      <c r="CW833451" s="2195"/>
    </row>
    <row r="833475" spans="101:101">
      <c r="CW833475" s="2210"/>
    </row>
    <row r="833476" spans="101:101">
      <c r="CW833476" s="2195"/>
    </row>
    <row r="833500" spans="101:101">
      <c r="CW833500" s="2210"/>
    </row>
    <row r="833501" spans="101:101">
      <c r="CW833501" s="2195"/>
    </row>
    <row r="833525" spans="101:101">
      <c r="CW833525" s="2210"/>
    </row>
    <row r="833526" spans="101:101">
      <c r="CW833526" s="2195"/>
    </row>
    <row r="833550" spans="101:101">
      <c r="CW833550" s="2210"/>
    </row>
    <row r="833551" spans="101:101">
      <c r="CW833551" s="2195"/>
    </row>
    <row r="833575" spans="101:101">
      <c r="CW833575" s="2210"/>
    </row>
    <row r="833576" spans="101:101">
      <c r="CW833576" s="2195"/>
    </row>
    <row r="833600" spans="101:101">
      <c r="CW833600" s="2210"/>
    </row>
    <row r="833601" spans="101:101">
      <c r="CW833601" s="2195"/>
    </row>
    <row r="833625" spans="101:101">
      <c r="CW833625" s="2210"/>
    </row>
    <row r="833626" spans="101:101">
      <c r="CW833626" s="2195"/>
    </row>
    <row r="833650" spans="101:101">
      <c r="CW833650" s="2210"/>
    </row>
    <row r="833651" spans="101:101">
      <c r="CW833651" s="2195"/>
    </row>
    <row r="833675" spans="101:101">
      <c r="CW833675" s="2210"/>
    </row>
    <row r="833676" spans="101:101">
      <c r="CW833676" s="2195"/>
    </row>
    <row r="833700" spans="101:101">
      <c r="CW833700" s="2210"/>
    </row>
    <row r="833701" spans="101:101">
      <c r="CW833701" s="2195"/>
    </row>
    <row r="833725" spans="101:101">
      <c r="CW833725" s="2210"/>
    </row>
    <row r="833726" spans="101:101">
      <c r="CW833726" s="2195"/>
    </row>
    <row r="833750" spans="101:101">
      <c r="CW833750" s="2210"/>
    </row>
    <row r="833751" spans="101:101">
      <c r="CW833751" s="2195"/>
    </row>
    <row r="833775" spans="101:101">
      <c r="CW833775" s="2210"/>
    </row>
    <row r="833776" spans="101:101">
      <c r="CW833776" s="2195"/>
    </row>
    <row r="833800" spans="101:101">
      <c r="CW833800" s="2210"/>
    </row>
    <row r="833801" spans="101:101">
      <c r="CW833801" s="2195"/>
    </row>
    <row r="833825" spans="101:101">
      <c r="CW833825" s="2210"/>
    </row>
    <row r="833826" spans="101:101">
      <c r="CW833826" s="2195"/>
    </row>
    <row r="833850" spans="101:101">
      <c r="CW833850" s="2210"/>
    </row>
    <row r="833851" spans="101:101">
      <c r="CW833851" s="2195"/>
    </row>
    <row r="833875" spans="101:101">
      <c r="CW833875" s="2210"/>
    </row>
    <row r="833876" spans="101:101">
      <c r="CW833876" s="2195"/>
    </row>
    <row r="833900" spans="101:101">
      <c r="CW833900" s="2210"/>
    </row>
    <row r="833901" spans="101:101">
      <c r="CW833901" s="2195"/>
    </row>
    <row r="833925" spans="101:101">
      <c r="CW833925" s="2210"/>
    </row>
    <row r="833926" spans="101:101">
      <c r="CW833926" s="2195"/>
    </row>
    <row r="833950" spans="101:101">
      <c r="CW833950" s="2210"/>
    </row>
    <row r="833951" spans="101:101">
      <c r="CW833951" s="2195"/>
    </row>
    <row r="833975" spans="101:101">
      <c r="CW833975" s="2210"/>
    </row>
    <row r="833976" spans="101:101">
      <c r="CW833976" s="2195"/>
    </row>
    <row r="834000" spans="101:101">
      <c r="CW834000" s="2210"/>
    </row>
    <row r="834001" spans="101:101">
      <c r="CW834001" s="2195"/>
    </row>
    <row r="834025" spans="101:101">
      <c r="CW834025" s="2210"/>
    </row>
    <row r="834026" spans="101:101">
      <c r="CW834026" s="2195"/>
    </row>
    <row r="834050" spans="101:101">
      <c r="CW834050" s="2210"/>
    </row>
    <row r="834051" spans="101:101">
      <c r="CW834051" s="2195"/>
    </row>
    <row r="834075" spans="101:101">
      <c r="CW834075" s="2210"/>
    </row>
    <row r="834076" spans="101:101">
      <c r="CW834076" s="2195"/>
    </row>
    <row r="834100" spans="101:101">
      <c r="CW834100" s="2210"/>
    </row>
    <row r="834101" spans="101:101">
      <c r="CW834101" s="2195"/>
    </row>
    <row r="834125" spans="101:101">
      <c r="CW834125" s="2210"/>
    </row>
    <row r="834126" spans="101:101">
      <c r="CW834126" s="2195"/>
    </row>
    <row r="834150" spans="101:101">
      <c r="CW834150" s="2210"/>
    </row>
    <row r="834151" spans="101:101">
      <c r="CW834151" s="2195"/>
    </row>
    <row r="834175" spans="101:101">
      <c r="CW834175" s="2210"/>
    </row>
    <row r="834176" spans="101:101">
      <c r="CW834176" s="2195"/>
    </row>
    <row r="834200" spans="101:101">
      <c r="CW834200" s="2210"/>
    </row>
    <row r="834201" spans="101:101">
      <c r="CW834201" s="2195"/>
    </row>
    <row r="834225" spans="101:101">
      <c r="CW834225" s="2210"/>
    </row>
    <row r="834226" spans="101:101">
      <c r="CW834226" s="2195"/>
    </row>
    <row r="834250" spans="101:101">
      <c r="CW834250" s="2210"/>
    </row>
    <row r="834251" spans="101:101">
      <c r="CW834251" s="2195"/>
    </row>
    <row r="834275" spans="101:101">
      <c r="CW834275" s="2210"/>
    </row>
    <row r="834276" spans="101:101">
      <c r="CW834276" s="2195"/>
    </row>
    <row r="834300" spans="101:101">
      <c r="CW834300" s="2210"/>
    </row>
    <row r="834301" spans="101:101">
      <c r="CW834301" s="2195"/>
    </row>
    <row r="834325" spans="101:101">
      <c r="CW834325" s="2210"/>
    </row>
    <row r="834326" spans="101:101">
      <c r="CW834326" s="2195"/>
    </row>
    <row r="834350" spans="101:101">
      <c r="CW834350" s="2210"/>
    </row>
    <row r="834351" spans="101:101">
      <c r="CW834351" s="2195"/>
    </row>
    <row r="834375" spans="101:101">
      <c r="CW834375" s="2210"/>
    </row>
    <row r="834376" spans="101:101">
      <c r="CW834376" s="2195"/>
    </row>
    <row r="834400" spans="101:101">
      <c r="CW834400" s="2210"/>
    </row>
    <row r="834401" spans="101:101">
      <c r="CW834401" s="2195"/>
    </row>
    <row r="834425" spans="101:101">
      <c r="CW834425" s="2210"/>
    </row>
    <row r="834426" spans="101:101">
      <c r="CW834426" s="2195"/>
    </row>
    <row r="834450" spans="101:101">
      <c r="CW834450" s="2210"/>
    </row>
    <row r="834451" spans="101:101">
      <c r="CW834451" s="2195"/>
    </row>
    <row r="834475" spans="101:101">
      <c r="CW834475" s="2210"/>
    </row>
    <row r="834476" spans="101:101">
      <c r="CW834476" s="2195"/>
    </row>
    <row r="834500" spans="101:101">
      <c r="CW834500" s="2210"/>
    </row>
    <row r="834501" spans="101:101">
      <c r="CW834501" s="2195"/>
    </row>
    <row r="834525" spans="101:101">
      <c r="CW834525" s="2210"/>
    </row>
    <row r="834526" spans="101:101">
      <c r="CW834526" s="2195"/>
    </row>
    <row r="834550" spans="101:101">
      <c r="CW834550" s="2210"/>
    </row>
    <row r="834551" spans="101:101">
      <c r="CW834551" s="2195"/>
    </row>
    <row r="834575" spans="101:101">
      <c r="CW834575" s="2210"/>
    </row>
    <row r="834576" spans="101:101">
      <c r="CW834576" s="2195"/>
    </row>
    <row r="834600" spans="101:101">
      <c r="CW834600" s="2210"/>
    </row>
    <row r="834601" spans="101:101">
      <c r="CW834601" s="2195"/>
    </row>
    <row r="834625" spans="101:101">
      <c r="CW834625" s="2210"/>
    </row>
    <row r="834626" spans="101:101">
      <c r="CW834626" s="2195"/>
    </row>
    <row r="834650" spans="101:101">
      <c r="CW834650" s="2210"/>
    </row>
    <row r="834651" spans="101:101">
      <c r="CW834651" s="2195"/>
    </row>
    <row r="834675" spans="101:101">
      <c r="CW834675" s="2210"/>
    </row>
    <row r="834676" spans="101:101">
      <c r="CW834676" s="2195"/>
    </row>
    <row r="834700" spans="101:101">
      <c r="CW834700" s="2210"/>
    </row>
    <row r="834701" spans="101:101">
      <c r="CW834701" s="2195"/>
    </row>
    <row r="834725" spans="101:101">
      <c r="CW834725" s="2210"/>
    </row>
    <row r="834726" spans="101:101">
      <c r="CW834726" s="2195"/>
    </row>
    <row r="834750" spans="101:101">
      <c r="CW834750" s="2210"/>
    </row>
    <row r="834751" spans="101:101">
      <c r="CW834751" s="2195"/>
    </row>
    <row r="834775" spans="101:101">
      <c r="CW834775" s="2210"/>
    </row>
    <row r="834776" spans="101:101">
      <c r="CW834776" s="2195"/>
    </row>
    <row r="834800" spans="101:101">
      <c r="CW834800" s="2210"/>
    </row>
    <row r="834801" spans="101:101">
      <c r="CW834801" s="2195"/>
    </row>
    <row r="834825" spans="101:101">
      <c r="CW834825" s="2210"/>
    </row>
    <row r="834826" spans="101:101">
      <c r="CW834826" s="2195"/>
    </row>
    <row r="834850" spans="101:101">
      <c r="CW834850" s="2210"/>
    </row>
    <row r="834851" spans="101:101">
      <c r="CW834851" s="2195"/>
    </row>
    <row r="834875" spans="101:101">
      <c r="CW834875" s="2210"/>
    </row>
    <row r="834876" spans="101:101">
      <c r="CW834876" s="2195"/>
    </row>
    <row r="834900" spans="101:101">
      <c r="CW834900" s="2210"/>
    </row>
    <row r="834901" spans="101:101">
      <c r="CW834901" s="2195"/>
    </row>
    <row r="834925" spans="101:101">
      <c r="CW834925" s="2210"/>
    </row>
    <row r="834926" spans="101:101">
      <c r="CW834926" s="2195"/>
    </row>
    <row r="834950" spans="101:101">
      <c r="CW834950" s="2210"/>
    </row>
    <row r="834951" spans="101:101">
      <c r="CW834951" s="2195"/>
    </row>
    <row r="834975" spans="101:101">
      <c r="CW834975" s="2210"/>
    </row>
    <row r="834976" spans="101:101">
      <c r="CW834976" s="2195"/>
    </row>
    <row r="835000" spans="101:101">
      <c r="CW835000" s="2210"/>
    </row>
    <row r="835001" spans="101:101">
      <c r="CW835001" s="2195"/>
    </row>
    <row r="835025" spans="101:101">
      <c r="CW835025" s="2210"/>
    </row>
    <row r="835026" spans="101:101">
      <c r="CW835026" s="2195"/>
    </row>
    <row r="835050" spans="101:101">
      <c r="CW835050" s="2210"/>
    </row>
    <row r="835051" spans="101:101">
      <c r="CW835051" s="2195"/>
    </row>
    <row r="835075" spans="101:101">
      <c r="CW835075" s="2210"/>
    </row>
    <row r="835076" spans="101:101">
      <c r="CW835076" s="2195"/>
    </row>
    <row r="835100" spans="101:101">
      <c r="CW835100" s="2210"/>
    </row>
    <row r="835101" spans="101:101">
      <c r="CW835101" s="2195"/>
    </row>
    <row r="835125" spans="101:101">
      <c r="CW835125" s="2210"/>
    </row>
    <row r="835126" spans="101:101">
      <c r="CW835126" s="2195"/>
    </row>
    <row r="835150" spans="101:101">
      <c r="CW835150" s="2210"/>
    </row>
    <row r="835151" spans="101:101">
      <c r="CW835151" s="2195"/>
    </row>
    <row r="835175" spans="101:101">
      <c r="CW835175" s="2210"/>
    </row>
    <row r="835176" spans="101:101">
      <c r="CW835176" s="2195"/>
    </row>
    <row r="835200" spans="101:101">
      <c r="CW835200" s="2210"/>
    </row>
    <row r="835201" spans="101:101">
      <c r="CW835201" s="2195"/>
    </row>
    <row r="835225" spans="101:101">
      <c r="CW835225" s="2210"/>
    </row>
    <row r="835226" spans="101:101">
      <c r="CW835226" s="2195"/>
    </row>
    <row r="835250" spans="101:101">
      <c r="CW835250" s="2210"/>
    </row>
    <row r="835251" spans="101:101">
      <c r="CW835251" s="2195"/>
    </row>
    <row r="835275" spans="101:101">
      <c r="CW835275" s="2210"/>
    </row>
    <row r="835276" spans="101:101">
      <c r="CW835276" s="2195"/>
    </row>
    <row r="835300" spans="101:101">
      <c r="CW835300" s="2210"/>
    </row>
    <row r="835301" spans="101:101">
      <c r="CW835301" s="2195"/>
    </row>
    <row r="835325" spans="101:101">
      <c r="CW835325" s="2210"/>
    </row>
    <row r="835326" spans="101:101">
      <c r="CW835326" s="2195"/>
    </row>
    <row r="835350" spans="101:101">
      <c r="CW835350" s="2210"/>
    </row>
    <row r="835351" spans="101:101">
      <c r="CW835351" s="2195"/>
    </row>
    <row r="835375" spans="101:101">
      <c r="CW835375" s="2210"/>
    </row>
    <row r="835376" spans="101:101">
      <c r="CW835376" s="2195"/>
    </row>
    <row r="835400" spans="101:101">
      <c r="CW835400" s="2210"/>
    </row>
    <row r="835401" spans="101:101">
      <c r="CW835401" s="2195"/>
    </row>
    <row r="835425" spans="101:101">
      <c r="CW835425" s="2210"/>
    </row>
    <row r="835426" spans="101:101">
      <c r="CW835426" s="2195"/>
    </row>
    <row r="835450" spans="101:101">
      <c r="CW835450" s="2210"/>
    </row>
    <row r="835451" spans="101:101">
      <c r="CW835451" s="2195"/>
    </row>
    <row r="835475" spans="101:101">
      <c r="CW835475" s="2210"/>
    </row>
    <row r="835476" spans="101:101">
      <c r="CW835476" s="2195"/>
    </row>
    <row r="835500" spans="101:101">
      <c r="CW835500" s="2210"/>
    </row>
    <row r="835501" spans="101:101">
      <c r="CW835501" s="2195"/>
    </row>
    <row r="835525" spans="101:101">
      <c r="CW835525" s="2210"/>
    </row>
    <row r="835526" spans="101:101">
      <c r="CW835526" s="2195"/>
    </row>
    <row r="835550" spans="101:101">
      <c r="CW835550" s="2210"/>
    </row>
    <row r="835551" spans="101:101">
      <c r="CW835551" s="2195"/>
    </row>
    <row r="835575" spans="101:101">
      <c r="CW835575" s="2210"/>
    </row>
    <row r="835576" spans="101:101">
      <c r="CW835576" s="2195"/>
    </row>
    <row r="835600" spans="101:101">
      <c r="CW835600" s="2210"/>
    </row>
    <row r="835601" spans="101:101">
      <c r="CW835601" s="2195"/>
    </row>
    <row r="835625" spans="101:101">
      <c r="CW835625" s="2210"/>
    </row>
    <row r="835626" spans="101:101">
      <c r="CW835626" s="2195"/>
    </row>
    <row r="835650" spans="101:101">
      <c r="CW835650" s="2210"/>
    </row>
    <row r="835651" spans="101:101">
      <c r="CW835651" s="2195"/>
    </row>
    <row r="835675" spans="101:101">
      <c r="CW835675" s="2210"/>
    </row>
    <row r="835676" spans="101:101">
      <c r="CW835676" s="2195"/>
    </row>
    <row r="835700" spans="101:101">
      <c r="CW835700" s="2210"/>
    </row>
    <row r="835701" spans="101:101">
      <c r="CW835701" s="2195"/>
    </row>
    <row r="835725" spans="101:101">
      <c r="CW835725" s="2210"/>
    </row>
    <row r="835726" spans="101:101">
      <c r="CW835726" s="2195"/>
    </row>
    <row r="835750" spans="101:101">
      <c r="CW835750" s="2210"/>
    </row>
    <row r="835751" spans="101:101">
      <c r="CW835751" s="2195"/>
    </row>
    <row r="835775" spans="101:101">
      <c r="CW835775" s="2210"/>
    </row>
    <row r="835776" spans="101:101">
      <c r="CW835776" s="2195"/>
    </row>
    <row r="835800" spans="101:101">
      <c r="CW835800" s="2210"/>
    </row>
    <row r="835801" spans="101:101">
      <c r="CW835801" s="2195"/>
    </row>
    <row r="835825" spans="101:101">
      <c r="CW835825" s="2210"/>
    </row>
    <row r="835826" spans="101:101">
      <c r="CW835826" s="2195"/>
    </row>
    <row r="835850" spans="101:101">
      <c r="CW835850" s="2210"/>
    </row>
    <row r="835851" spans="101:101">
      <c r="CW835851" s="2195"/>
    </row>
    <row r="835875" spans="101:101">
      <c r="CW835875" s="2210"/>
    </row>
    <row r="835876" spans="101:101">
      <c r="CW835876" s="2195"/>
    </row>
    <row r="835900" spans="101:101">
      <c r="CW835900" s="2210"/>
    </row>
    <row r="835901" spans="101:101">
      <c r="CW835901" s="2195"/>
    </row>
    <row r="835925" spans="101:101">
      <c r="CW835925" s="2210"/>
    </row>
    <row r="835926" spans="101:101">
      <c r="CW835926" s="2195"/>
    </row>
    <row r="835950" spans="101:101">
      <c r="CW835950" s="2210"/>
    </row>
    <row r="835951" spans="101:101">
      <c r="CW835951" s="2195"/>
    </row>
    <row r="835975" spans="101:101">
      <c r="CW835975" s="2210"/>
    </row>
    <row r="835976" spans="101:101">
      <c r="CW835976" s="2195"/>
    </row>
    <row r="836000" spans="101:101">
      <c r="CW836000" s="2210"/>
    </row>
    <row r="836001" spans="101:101">
      <c r="CW836001" s="2195"/>
    </row>
    <row r="836025" spans="101:101">
      <c r="CW836025" s="2210"/>
    </row>
    <row r="836026" spans="101:101">
      <c r="CW836026" s="2195"/>
    </row>
    <row r="836050" spans="101:101">
      <c r="CW836050" s="2210"/>
    </row>
    <row r="836051" spans="101:101">
      <c r="CW836051" s="2195"/>
    </row>
    <row r="836075" spans="101:101">
      <c r="CW836075" s="2210"/>
    </row>
    <row r="836076" spans="101:101">
      <c r="CW836076" s="2195"/>
    </row>
    <row r="836100" spans="101:101">
      <c r="CW836100" s="2210"/>
    </row>
    <row r="836101" spans="101:101">
      <c r="CW836101" s="2195"/>
    </row>
    <row r="836125" spans="101:101">
      <c r="CW836125" s="2210"/>
    </row>
    <row r="836126" spans="101:101">
      <c r="CW836126" s="2195"/>
    </row>
    <row r="836150" spans="101:101">
      <c r="CW836150" s="2210"/>
    </row>
    <row r="836151" spans="101:101">
      <c r="CW836151" s="2195"/>
    </row>
    <row r="836175" spans="101:101">
      <c r="CW836175" s="2210"/>
    </row>
    <row r="836176" spans="101:101">
      <c r="CW836176" s="2195"/>
    </row>
    <row r="836200" spans="101:101">
      <c r="CW836200" s="2210"/>
    </row>
    <row r="836201" spans="101:101">
      <c r="CW836201" s="2195"/>
    </row>
    <row r="836225" spans="101:101">
      <c r="CW836225" s="2210"/>
    </row>
    <row r="836226" spans="101:101">
      <c r="CW836226" s="2195"/>
    </row>
    <row r="836250" spans="101:101">
      <c r="CW836250" s="2210"/>
    </row>
    <row r="836251" spans="101:101">
      <c r="CW836251" s="2195"/>
    </row>
    <row r="836275" spans="101:101">
      <c r="CW836275" s="2210"/>
    </row>
    <row r="836276" spans="101:101">
      <c r="CW836276" s="2195"/>
    </row>
    <row r="836300" spans="101:101">
      <c r="CW836300" s="2210"/>
    </row>
    <row r="836301" spans="101:101">
      <c r="CW836301" s="2195"/>
    </row>
    <row r="836325" spans="101:101">
      <c r="CW836325" s="2210"/>
    </row>
    <row r="836326" spans="101:101">
      <c r="CW836326" s="2195"/>
    </row>
    <row r="836350" spans="101:101">
      <c r="CW836350" s="2210"/>
    </row>
    <row r="836351" spans="101:101">
      <c r="CW836351" s="2195"/>
    </row>
    <row r="836375" spans="101:101">
      <c r="CW836375" s="2210"/>
    </row>
    <row r="836376" spans="101:101">
      <c r="CW836376" s="2195"/>
    </row>
    <row r="836400" spans="101:101">
      <c r="CW836400" s="2210"/>
    </row>
    <row r="836401" spans="101:101">
      <c r="CW836401" s="2195"/>
    </row>
    <row r="836425" spans="101:101">
      <c r="CW836425" s="2210"/>
    </row>
    <row r="836426" spans="101:101">
      <c r="CW836426" s="2195"/>
    </row>
    <row r="836450" spans="101:101">
      <c r="CW836450" s="2210"/>
    </row>
    <row r="836451" spans="101:101">
      <c r="CW836451" s="2195"/>
    </row>
    <row r="836475" spans="101:101">
      <c r="CW836475" s="2210"/>
    </row>
    <row r="836476" spans="101:101">
      <c r="CW836476" s="2195"/>
    </row>
    <row r="836500" spans="101:101">
      <c r="CW836500" s="2210"/>
    </row>
    <row r="836501" spans="101:101">
      <c r="CW836501" s="2195"/>
    </row>
    <row r="836525" spans="101:101">
      <c r="CW836525" s="2210"/>
    </row>
    <row r="836526" spans="101:101">
      <c r="CW836526" s="2195"/>
    </row>
    <row r="836550" spans="101:101">
      <c r="CW836550" s="2210"/>
    </row>
    <row r="836551" spans="101:101">
      <c r="CW836551" s="2195"/>
    </row>
    <row r="836575" spans="101:101">
      <c r="CW836575" s="2210"/>
    </row>
    <row r="836576" spans="101:101">
      <c r="CW836576" s="2195"/>
    </row>
    <row r="836600" spans="101:101">
      <c r="CW836600" s="2210"/>
    </row>
    <row r="836601" spans="101:101">
      <c r="CW836601" s="2195"/>
    </row>
    <row r="836625" spans="101:101">
      <c r="CW836625" s="2210"/>
    </row>
    <row r="836626" spans="101:101">
      <c r="CW836626" s="2195"/>
    </row>
    <row r="836650" spans="101:101">
      <c r="CW836650" s="2210"/>
    </row>
    <row r="836651" spans="101:101">
      <c r="CW836651" s="2195"/>
    </row>
    <row r="836675" spans="101:101">
      <c r="CW836675" s="2210"/>
    </row>
    <row r="836676" spans="101:101">
      <c r="CW836676" s="2195"/>
    </row>
    <row r="836700" spans="101:101">
      <c r="CW836700" s="2210"/>
    </row>
    <row r="836701" spans="101:101">
      <c r="CW836701" s="2195"/>
    </row>
    <row r="836725" spans="101:101">
      <c r="CW836725" s="2210"/>
    </row>
    <row r="836726" spans="101:101">
      <c r="CW836726" s="2195"/>
    </row>
    <row r="836750" spans="101:101">
      <c r="CW836750" s="2210"/>
    </row>
    <row r="836751" spans="101:101">
      <c r="CW836751" s="2195"/>
    </row>
    <row r="836775" spans="101:101">
      <c r="CW836775" s="2210"/>
    </row>
    <row r="836776" spans="101:101">
      <c r="CW836776" s="2195"/>
    </row>
    <row r="836800" spans="101:101">
      <c r="CW836800" s="2210"/>
    </row>
    <row r="836801" spans="101:101">
      <c r="CW836801" s="2195"/>
    </row>
    <row r="836825" spans="101:101">
      <c r="CW836825" s="2210"/>
    </row>
    <row r="836826" spans="101:101">
      <c r="CW836826" s="2195"/>
    </row>
    <row r="836850" spans="101:101">
      <c r="CW836850" s="2210"/>
    </row>
    <row r="836851" spans="101:101">
      <c r="CW836851" s="2195"/>
    </row>
    <row r="836875" spans="101:101">
      <c r="CW836875" s="2210"/>
    </row>
    <row r="836876" spans="101:101">
      <c r="CW836876" s="2195"/>
    </row>
    <row r="836900" spans="101:101">
      <c r="CW836900" s="2210"/>
    </row>
    <row r="836901" spans="101:101">
      <c r="CW836901" s="2195"/>
    </row>
    <row r="836925" spans="101:101">
      <c r="CW836925" s="2210"/>
    </row>
    <row r="836926" spans="101:101">
      <c r="CW836926" s="2195"/>
    </row>
    <row r="836950" spans="101:101">
      <c r="CW836950" s="2210"/>
    </row>
    <row r="836951" spans="101:101">
      <c r="CW836951" s="2195"/>
    </row>
    <row r="836975" spans="101:101">
      <c r="CW836975" s="2210"/>
    </row>
    <row r="836976" spans="101:101">
      <c r="CW836976" s="2195"/>
    </row>
    <row r="837000" spans="101:101">
      <c r="CW837000" s="2210"/>
    </row>
    <row r="837001" spans="101:101">
      <c r="CW837001" s="2195"/>
    </row>
    <row r="837025" spans="101:101">
      <c r="CW837025" s="2210"/>
    </row>
    <row r="837026" spans="101:101">
      <c r="CW837026" s="2195"/>
    </row>
    <row r="837050" spans="101:101">
      <c r="CW837050" s="2210"/>
    </row>
    <row r="837051" spans="101:101">
      <c r="CW837051" s="2195"/>
    </row>
    <row r="837075" spans="101:101">
      <c r="CW837075" s="2210"/>
    </row>
    <row r="837076" spans="101:101">
      <c r="CW837076" s="2195"/>
    </row>
    <row r="837100" spans="101:101">
      <c r="CW837100" s="2210"/>
    </row>
    <row r="837101" spans="101:101">
      <c r="CW837101" s="2195"/>
    </row>
    <row r="837125" spans="101:101">
      <c r="CW837125" s="2210"/>
    </row>
    <row r="837126" spans="101:101">
      <c r="CW837126" s="2195"/>
    </row>
    <row r="837150" spans="101:101">
      <c r="CW837150" s="2210"/>
    </row>
    <row r="837151" spans="101:101">
      <c r="CW837151" s="2195"/>
    </row>
    <row r="837175" spans="101:101">
      <c r="CW837175" s="2210"/>
    </row>
    <row r="837176" spans="101:101">
      <c r="CW837176" s="2195"/>
    </row>
    <row r="837200" spans="101:101">
      <c r="CW837200" s="2210"/>
    </row>
    <row r="837201" spans="101:101">
      <c r="CW837201" s="2195"/>
    </row>
    <row r="837225" spans="101:101">
      <c r="CW837225" s="2210"/>
    </row>
    <row r="837226" spans="101:101">
      <c r="CW837226" s="2195"/>
    </row>
    <row r="837250" spans="101:101">
      <c r="CW837250" s="2210"/>
    </row>
    <row r="837251" spans="101:101">
      <c r="CW837251" s="2195"/>
    </row>
    <row r="837275" spans="101:101">
      <c r="CW837275" s="2210"/>
    </row>
    <row r="837276" spans="101:101">
      <c r="CW837276" s="2195"/>
    </row>
    <row r="837300" spans="101:101">
      <c r="CW837300" s="2210"/>
    </row>
    <row r="837301" spans="101:101">
      <c r="CW837301" s="2195"/>
    </row>
    <row r="837325" spans="101:101">
      <c r="CW837325" s="2210"/>
    </row>
    <row r="837326" spans="101:101">
      <c r="CW837326" s="2195"/>
    </row>
    <row r="837350" spans="101:101">
      <c r="CW837350" s="2210"/>
    </row>
    <row r="837351" spans="101:101">
      <c r="CW837351" s="2195"/>
    </row>
    <row r="837375" spans="101:101">
      <c r="CW837375" s="2210"/>
    </row>
    <row r="837376" spans="101:101">
      <c r="CW837376" s="2195"/>
    </row>
    <row r="837400" spans="101:101">
      <c r="CW837400" s="2210"/>
    </row>
    <row r="837401" spans="101:101">
      <c r="CW837401" s="2195"/>
    </row>
    <row r="837425" spans="101:101">
      <c r="CW837425" s="2210"/>
    </row>
    <row r="837426" spans="101:101">
      <c r="CW837426" s="2195"/>
    </row>
    <row r="837450" spans="101:101">
      <c r="CW837450" s="2210"/>
    </row>
    <row r="837451" spans="101:101">
      <c r="CW837451" s="2195"/>
    </row>
    <row r="837475" spans="101:101">
      <c r="CW837475" s="2210"/>
    </row>
    <row r="837476" spans="101:101">
      <c r="CW837476" s="2195"/>
    </row>
    <row r="837500" spans="101:101">
      <c r="CW837500" s="2210"/>
    </row>
    <row r="837501" spans="101:101">
      <c r="CW837501" s="2195"/>
    </row>
    <row r="837525" spans="101:101">
      <c r="CW837525" s="2210"/>
    </row>
    <row r="837526" spans="101:101">
      <c r="CW837526" s="2195"/>
    </row>
    <row r="837550" spans="101:101">
      <c r="CW837550" s="2210"/>
    </row>
    <row r="837551" spans="101:101">
      <c r="CW837551" s="2195"/>
    </row>
    <row r="837575" spans="101:101">
      <c r="CW837575" s="2210"/>
    </row>
    <row r="837576" spans="101:101">
      <c r="CW837576" s="2195"/>
    </row>
    <row r="837600" spans="101:101">
      <c r="CW837600" s="2210"/>
    </row>
    <row r="837601" spans="101:101">
      <c r="CW837601" s="2195"/>
    </row>
    <row r="837625" spans="101:101">
      <c r="CW837625" s="2210"/>
    </row>
    <row r="837626" spans="101:101">
      <c r="CW837626" s="2195"/>
    </row>
    <row r="837650" spans="101:101">
      <c r="CW837650" s="2210"/>
    </row>
    <row r="837651" spans="101:101">
      <c r="CW837651" s="2195"/>
    </row>
    <row r="837675" spans="101:101">
      <c r="CW837675" s="2210"/>
    </row>
    <row r="837676" spans="101:101">
      <c r="CW837676" s="2195"/>
    </row>
    <row r="837700" spans="101:101">
      <c r="CW837700" s="2210"/>
    </row>
    <row r="837701" spans="101:101">
      <c r="CW837701" s="2195"/>
    </row>
    <row r="837725" spans="101:101">
      <c r="CW837725" s="2210"/>
    </row>
    <row r="837726" spans="101:101">
      <c r="CW837726" s="2195"/>
    </row>
    <row r="837750" spans="101:101">
      <c r="CW837750" s="2210"/>
    </row>
    <row r="837751" spans="101:101">
      <c r="CW837751" s="2195"/>
    </row>
    <row r="837775" spans="101:101">
      <c r="CW837775" s="2210"/>
    </row>
    <row r="837776" spans="101:101">
      <c r="CW837776" s="2195"/>
    </row>
    <row r="837800" spans="101:101">
      <c r="CW837800" s="2210"/>
    </row>
    <row r="837801" spans="101:101">
      <c r="CW837801" s="2195"/>
    </row>
    <row r="837825" spans="101:101">
      <c r="CW837825" s="2210"/>
    </row>
    <row r="837826" spans="101:101">
      <c r="CW837826" s="2195"/>
    </row>
    <row r="837850" spans="101:101">
      <c r="CW837850" s="2210"/>
    </row>
    <row r="837851" spans="101:101">
      <c r="CW837851" s="2195"/>
    </row>
    <row r="837875" spans="101:101">
      <c r="CW837875" s="2210"/>
    </row>
    <row r="837876" spans="101:101">
      <c r="CW837876" s="2195"/>
    </row>
    <row r="837900" spans="101:101">
      <c r="CW837900" s="2210"/>
    </row>
    <row r="837901" spans="101:101">
      <c r="CW837901" s="2195"/>
    </row>
    <row r="837925" spans="101:101">
      <c r="CW837925" s="2210"/>
    </row>
    <row r="837926" spans="101:101">
      <c r="CW837926" s="2195"/>
    </row>
    <row r="837950" spans="101:101">
      <c r="CW837950" s="2210"/>
    </row>
    <row r="837951" spans="101:101">
      <c r="CW837951" s="2195"/>
    </row>
    <row r="837975" spans="101:101">
      <c r="CW837975" s="2210"/>
    </row>
    <row r="837976" spans="101:101">
      <c r="CW837976" s="2195"/>
    </row>
    <row r="838000" spans="101:101">
      <c r="CW838000" s="2210"/>
    </row>
    <row r="838001" spans="101:101">
      <c r="CW838001" s="2195"/>
    </row>
    <row r="838025" spans="101:101">
      <c r="CW838025" s="2210"/>
    </row>
    <row r="838026" spans="101:101">
      <c r="CW838026" s="2195"/>
    </row>
    <row r="838050" spans="101:101">
      <c r="CW838050" s="2210"/>
    </row>
    <row r="838051" spans="101:101">
      <c r="CW838051" s="2195"/>
    </row>
    <row r="838075" spans="101:101">
      <c r="CW838075" s="2210"/>
    </row>
    <row r="838076" spans="101:101">
      <c r="CW838076" s="2195"/>
    </row>
    <row r="838100" spans="101:101">
      <c r="CW838100" s="2210"/>
    </row>
    <row r="838101" spans="101:101">
      <c r="CW838101" s="2195"/>
    </row>
    <row r="838125" spans="101:101">
      <c r="CW838125" s="2210"/>
    </row>
    <row r="838126" spans="101:101">
      <c r="CW838126" s="2195"/>
    </row>
    <row r="838150" spans="101:101">
      <c r="CW838150" s="2210"/>
    </row>
    <row r="838151" spans="101:101">
      <c r="CW838151" s="2195"/>
    </row>
    <row r="838175" spans="101:101">
      <c r="CW838175" s="2210"/>
    </row>
    <row r="838176" spans="101:101">
      <c r="CW838176" s="2195"/>
    </row>
    <row r="838200" spans="101:101">
      <c r="CW838200" s="2210"/>
    </row>
    <row r="838201" spans="101:101">
      <c r="CW838201" s="2195"/>
    </row>
    <row r="838225" spans="101:101">
      <c r="CW838225" s="2210"/>
    </row>
    <row r="838226" spans="101:101">
      <c r="CW838226" s="2195"/>
    </row>
    <row r="838250" spans="101:101">
      <c r="CW838250" s="2210"/>
    </row>
    <row r="838251" spans="101:101">
      <c r="CW838251" s="2195"/>
    </row>
    <row r="838275" spans="101:101">
      <c r="CW838275" s="2210"/>
    </row>
    <row r="838276" spans="101:101">
      <c r="CW838276" s="2195"/>
    </row>
    <row r="838300" spans="101:101">
      <c r="CW838300" s="2210"/>
    </row>
    <row r="838301" spans="101:101">
      <c r="CW838301" s="2195"/>
    </row>
    <row r="838325" spans="101:101">
      <c r="CW838325" s="2210"/>
    </row>
    <row r="838326" spans="101:101">
      <c r="CW838326" s="2195"/>
    </row>
    <row r="838350" spans="101:101">
      <c r="CW838350" s="2210"/>
    </row>
    <row r="838351" spans="101:101">
      <c r="CW838351" s="2195"/>
    </row>
    <row r="838375" spans="101:101">
      <c r="CW838375" s="2210"/>
    </row>
    <row r="838376" spans="101:101">
      <c r="CW838376" s="2195"/>
    </row>
    <row r="838400" spans="101:101">
      <c r="CW838400" s="2210"/>
    </row>
    <row r="838401" spans="101:101">
      <c r="CW838401" s="2195"/>
    </row>
    <row r="838425" spans="101:101">
      <c r="CW838425" s="2210"/>
    </row>
    <row r="838426" spans="101:101">
      <c r="CW838426" s="2195"/>
    </row>
    <row r="838450" spans="101:101">
      <c r="CW838450" s="2210"/>
    </row>
    <row r="838451" spans="101:101">
      <c r="CW838451" s="2195"/>
    </row>
    <row r="838475" spans="101:101">
      <c r="CW838475" s="2210"/>
    </row>
    <row r="838476" spans="101:101">
      <c r="CW838476" s="2195"/>
    </row>
    <row r="838500" spans="101:101">
      <c r="CW838500" s="2210"/>
    </row>
    <row r="838501" spans="101:101">
      <c r="CW838501" s="2195"/>
    </row>
    <row r="838525" spans="101:101">
      <c r="CW838525" s="2210"/>
    </row>
    <row r="838526" spans="101:101">
      <c r="CW838526" s="2195"/>
    </row>
    <row r="838550" spans="101:101">
      <c r="CW838550" s="2210"/>
    </row>
    <row r="838551" spans="101:101">
      <c r="CW838551" s="2195"/>
    </row>
    <row r="838575" spans="101:101">
      <c r="CW838575" s="2210"/>
    </row>
    <row r="838576" spans="101:101">
      <c r="CW838576" s="2195"/>
    </row>
    <row r="838600" spans="101:101">
      <c r="CW838600" s="2210"/>
    </row>
    <row r="838601" spans="101:101">
      <c r="CW838601" s="2195"/>
    </row>
    <row r="838625" spans="101:101">
      <c r="CW838625" s="2210"/>
    </row>
    <row r="838626" spans="101:101">
      <c r="CW838626" s="2195"/>
    </row>
    <row r="838650" spans="101:101">
      <c r="CW838650" s="2210"/>
    </row>
    <row r="838651" spans="101:101">
      <c r="CW838651" s="2195"/>
    </row>
    <row r="838675" spans="101:101">
      <c r="CW838675" s="2210"/>
    </row>
    <row r="838676" spans="101:101">
      <c r="CW838676" s="2195"/>
    </row>
    <row r="838700" spans="101:101">
      <c r="CW838700" s="2210"/>
    </row>
    <row r="838701" spans="101:101">
      <c r="CW838701" s="2195"/>
    </row>
    <row r="838725" spans="101:101">
      <c r="CW838725" s="2210"/>
    </row>
    <row r="838726" spans="101:101">
      <c r="CW838726" s="2195"/>
    </row>
    <row r="838750" spans="101:101">
      <c r="CW838750" s="2210"/>
    </row>
    <row r="838751" spans="101:101">
      <c r="CW838751" s="2195"/>
    </row>
    <row r="838775" spans="101:101">
      <c r="CW838775" s="2210"/>
    </row>
    <row r="838776" spans="101:101">
      <c r="CW838776" s="2195"/>
    </row>
    <row r="838800" spans="101:101">
      <c r="CW838800" s="2210"/>
    </row>
    <row r="838801" spans="101:101">
      <c r="CW838801" s="2195"/>
    </row>
    <row r="838825" spans="101:101">
      <c r="CW838825" s="2210"/>
    </row>
    <row r="838826" spans="101:101">
      <c r="CW838826" s="2195"/>
    </row>
    <row r="838850" spans="101:101">
      <c r="CW838850" s="2210"/>
    </row>
    <row r="838851" spans="101:101">
      <c r="CW838851" s="2195"/>
    </row>
    <row r="838875" spans="101:101">
      <c r="CW838875" s="2210"/>
    </row>
    <row r="838876" spans="101:101">
      <c r="CW838876" s="2195"/>
    </row>
    <row r="838900" spans="101:101">
      <c r="CW838900" s="2210"/>
    </row>
    <row r="838901" spans="101:101">
      <c r="CW838901" s="2195"/>
    </row>
    <row r="838925" spans="101:101">
      <c r="CW838925" s="2210"/>
    </row>
    <row r="838926" spans="101:101">
      <c r="CW838926" s="2195"/>
    </row>
    <row r="838950" spans="101:101">
      <c r="CW838950" s="2210"/>
    </row>
    <row r="838951" spans="101:101">
      <c r="CW838951" s="2195"/>
    </row>
    <row r="838975" spans="101:101">
      <c r="CW838975" s="2210"/>
    </row>
    <row r="838976" spans="101:101">
      <c r="CW838976" s="2195"/>
    </row>
    <row r="839000" spans="101:101">
      <c r="CW839000" s="2210"/>
    </row>
    <row r="839001" spans="101:101">
      <c r="CW839001" s="2195"/>
    </row>
    <row r="839025" spans="101:101">
      <c r="CW839025" s="2210"/>
    </row>
    <row r="839026" spans="101:101">
      <c r="CW839026" s="2195"/>
    </row>
    <row r="839050" spans="101:101">
      <c r="CW839050" s="2210"/>
    </row>
    <row r="839051" spans="101:101">
      <c r="CW839051" s="2195"/>
    </row>
    <row r="839075" spans="101:101">
      <c r="CW839075" s="2210"/>
    </row>
    <row r="839076" spans="101:101">
      <c r="CW839076" s="2195"/>
    </row>
    <row r="839100" spans="101:101">
      <c r="CW839100" s="2210"/>
    </row>
    <row r="839101" spans="101:101">
      <c r="CW839101" s="2195"/>
    </row>
    <row r="839125" spans="101:101">
      <c r="CW839125" s="2210"/>
    </row>
    <row r="839126" spans="101:101">
      <c r="CW839126" s="2195"/>
    </row>
    <row r="839150" spans="101:101">
      <c r="CW839150" s="2210"/>
    </row>
    <row r="839151" spans="101:101">
      <c r="CW839151" s="2195"/>
    </row>
    <row r="839175" spans="101:101">
      <c r="CW839175" s="2210"/>
    </row>
    <row r="839176" spans="101:101">
      <c r="CW839176" s="2195"/>
    </row>
    <row r="839200" spans="101:101">
      <c r="CW839200" s="2210"/>
    </row>
    <row r="839201" spans="101:101">
      <c r="CW839201" s="2195"/>
    </row>
    <row r="839225" spans="101:101">
      <c r="CW839225" s="2210"/>
    </row>
    <row r="839226" spans="101:101">
      <c r="CW839226" s="2195"/>
    </row>
    <row r="839250" spans="101:101">
      <c r="CW839250" s="2210"/>
    </row>
    <row r="839251" spans="101:101">
      <c r="CW839251" s="2195"/>
    </row>
    <row r="839275" spans="101:101">
      <c r="CW839275" s="2210"/>
    </row>
    <row r="839276" spans="101:101">
      <c r="CW839276" s="2195"/>
    </row>
    <row r="839300" spans="101:101">
      <c r="CW839300" s="2210"/>
    </row>
    <row r="839301" spans="101:101">
      <c r="CW839301" s="2195"/>
    </row>
    <row r="839325" spans="101:101">
      <c r="CW839325" s="2210"/>
    </row>
    <row r="839326" spans="101:101">
      <c r="CW839326" s="2195"/>
    </row>
    <row r="839350" spans="101:101">
      <c r="CW839350" s="2210"/>
    </row>
    <row r="839351" spans="101:101">
      <c r="CW839351" s="2195"/>
    </row>
    <row r="839375" spans="101:101">
      <c r="CW839375" s="2210"/>
    </row>
    <row r="839376" spans="101:101">
      <c r="CW839376" s="2195"/>
    </row>
    <row r="839400" spans="101:101">
      <c r="CW839400" s="2210"/>
    </row>
    <row r="839401" spans="101:101">
      <c r="CW839401" s="2195"/>
    </row>
    <row r="839425" spans="101:101">
      <c r="CW839425" s="2210"/>
    </row>
    <row r="839426" spans="101:101">
      <c r="CW839426" s="2195"/>
    </row>
    <row r="839450" spans="101:101">
      <c r="CW839450" s="2210"/>
    </row>
    <row r="839451" spans="101:101">
      <c r="CW839451" s="2195"/>
    </row>
    <row r="839475" spans="101:101">
      <c r="CW839475" s="2210"/>
    </row>
    <row r="839476" spans="101:101">
      <c r="CW839476" s="2195"/>
    </row>
    <row r="839500" spans="101:101">
      <c r="CW839500" s="2210"/>
    </row>
    <row r="839501" spans="101:101">
      <c r="CW839501" s="2195"/>
    </row>
    <row r="839525" spans="101:101">
      <c r="CW839525" s="2210"/>
    </row>
    <row r="839526" spans="101:101">
      <c r="CW839526" s="2195"/>
    </row>
    <row r="839550" spans="101:101">
      <c r="CW839550" s="2210"/>
    </row>
    <row r="839551" spans="101:101">
      <c r="CW839551" s="2195"/>
    </row>
    <row r="839575" spans="101:101">
      <c r="CW839575" s="2210"/>
    </row>
    <row r="839576" spans="101:101">
      <c r="CW839576" s="2195"/>
    </row>
    <row r="839600" spans="101:101">
      <c r="CW839600" s="2210"/>
    </row>
    <row r="839601" spans="101:101">
      <c r="CW839601" s="2195"/>
    </row>
    <row r="839625" spans="101:101">
      <c r="CW839625" s="2210"/>
    </row>
    <row r="839626" spans="101:101">
      <c r="CW839626" s="2195"/>
    </row>
    <row r="839650" spans="101:101">
      <c r="CW839650" s="2210"/>
    </row>
    <row r="839651" spans="101:101">
      <c r="CW839651" s="2195"/>
    </row>
    <row r="839675" spans="101:101">
      <c r="CW839675" s="2210"/>
    </row>
    <row r="839676" spans="101:101">
      <c r="CW839676" s="2195"/>
    </row>
    <row r="839700" spans="101:101">
      <c r="CW839700" s="2210"/>
    </row>
    <row r="839701" spans="101:101">
      <c r="CW839701" s="2195"/>
    </row>
    <row r="839725" spans="101:101">
      <c r="CW839725" s="2210"/>
    </row>
    <row r="839726" spans="101:101">
      <c r="CW839726" s="2195"/>
    </row>
    <row r="839750" spans="101:101">
      <c r="CW839750" s="2210"/>
    </row>
    <row r="839751" spans="101:101">
      <c r="CW839751" s="2195"/>
    </row>
    <row r="839775" spans="101:101">
      <c r="CW839775" s="2210"/>
    </row>
    <row r="839776" spans="101:101">
      <c r="CW839776" s="2195"/>
    </row>
    <row r="839800" spans="101:101">
      <c r="CW839800" s="2210"/>
    </row>
    <row r="839801" spans="101:101">
      <c r="CW839801" s="2195"/>
    </row>
    <row r="839825" spans="101:101">
      <c r="CW839825" s="2210"/>
    </row>
    <row r="839826" spans="101:101">
      <c r="CW839826" s="2195"/>
    </row>
    <row r="839850" spans="101:101">
      <c r="CW839850" s="2210"/>
    </row>
    <row r="839851" spans="101:101">
      <c r="CW839851" s="2195"/>
    </row>
    <row r="839875" spans="101:101">
      <c r="CW839875" s="2210"/>
    </row>
    <row r="839876" spans="101:101">
      <c r="CW839876" s="2195"/>
    </row>
    <row r="839900" spans="101:101">
      <c r="CW839900" s="2210"/>
    </row>
    <row r="839901" spans="101:101">
      <c r="CW839901" s="2195"/>
    </row>
    <row r="839925" spans="101:101">
      <c r="CW839925" s="2210"/>
    </row>
    <row r="839926" spans="101:101">
      <c r="CW839926" s="2195"/>
    </row>
    <row r="839950" spans="101:101">
      <c r="CW839950" s="2210"/>
    </row>
    <row r="839951" spans="101:101">
      <c r="CW839951" s="2195"/>
    </row>
    <row r="839975" spans="101:101">
      <c r="CW839975" s="2210"/>
    </row>
    <row r="839976" spans="101:101">
      <c r="CW839976" s="2195"/>
    </row>
    <row r="840000" spans="101:101">
      <c r="CW840000" s="2210"/>
    </row>
    <row r="840001" spans="101:101">
      <c r="CW840001" s="2195"/>
    </row>
    <row r="840025" spans="101:101">
      <c r="CW840025" s="2210"/>
    </row>
    <row r="840026" spans="101:101">
      <c r="CW840026" s="2195"/>
    </row>
    <row r="840050" spans="101:101">
      <c r="CW840050" s="2210"/>
    </row>
    <row r="840051" spans="101:101">
      <c r="CW840051" s="2195"/>
    </row>
    <row r="840075" spans="101:101">
      <c r="CW840075" s="2210"/>
    </row>
    <row r="840076" spans="101:101">
      <c r="CW840076" s="2195"/>
    </row>
    <row r="840100" spans="101:101">
      <c r="CW840100" s="2210"/>
    </row>
    <row r="840101" spans="101:101">
      <c r="CW840101" s="2195"/>
    </row>
    <row r="840125" spans="101:101">
      <c r="CW840125" s="2210"/>
    </row>
    <row r="840126" spans="101:101">
      <c r="CW840126" s="2195"/>
    </row>
    <row r="840150" spans="101:101">
      <c r="CW840150" s="2210"/>
    </row>
    <row r="840151" spans="101:101">
      <c r="CW840151" s="2195"/>
    </row>
    <row r="840175" spans="101:101">
      <c r="CW840175" s="2210"/>
    </row>
    <row r="840176" spans="101:101">
      <c r="CW840176" s="2195"/>
    </row>
    <row r="840200" spans="101:101">
      <c r="CW840200" s="2210"/>
    </row>
    <row r="840201" spans="101:101">
      <c r="CW840201" s="2195"/>
    </row>
    <row r="840225" spans="101:101">
      <c r="CW840225" s="2210"/>
    </row>
    <row r="840226" spans="101:101">
      <c r="CW840226" s="2195"/>
    </row>
    <row r="840250" spans="101:101">
      <c r="CW840250" s="2210"/>
    </row>
    <row r="840251" spans="101:101">
      <c r="CW840251" s="2195"/>
    </row>
    <row r="840275" spans="101:101">
      <c r="CW840275" s="2210"/>
    </row>
    <row r="840276" spans="101:101">
      <c r="CW840276" s="2195"/>
    </row>
    <row r="840300" spans="101:101">
      <c r="CW840300" s="2210"/>
    </row>
    <row r="840301" spans="101:101">
      <c r="CW840301" s="2195"/>
    </row>
    <row r="840325" spans="101:101">
      <c r="CW840325" s="2210"/>
    </row>
    <row r="840326" spans="101:101">
      <c r="CW840326" s="2195"/>
    </row>
    <row r="840350" spans="101:101">
      <c r="CW840350" s="2210"/>
    </row>
    <row r="840351" spans="101:101">
      <c r="CW840351" s="2195"/>
    </row>
    <row r="840375" spans="101:101">
      <c r="CW840375" s="2210"/>
    </row>
    <row r="840376" spans="101:101">
      <c r="CW840376" s="2195"/>
    </row>
    <row r="840400" spans="101:101">
      <c r="CW840400" s="2210"/>
    </row>
    <row r="840401" spans="101:101">
      <c r="CW840401" s="2195"/>
    </row>
    <row r="840425" spans="101:101">
      <c r="CW840425" s="2210"/>
    </row>
    <row r="840426" spans="101:101">
      <c r="CW840426" s="2195"/>
    </row>
    <row r="840450" spans="101:101">
      <c r="CW840450" s="2210"/>
    </row>
    <row r="840451" spans="101:101">
      <c r="CW840451" s="2195"/>
    </row>
    <row r="840475" spans="101:101">
      <c r="CW840475" s="2210"/>
    </row>
    <row r="840476" spans="101:101">
      <c r="CW840476" s="2195"/>
    </row>
    <row r="840500" spans="101:101">
      <c r="CW840500" s="2210"/>
    </row>
    <row r="840501" spans="101:101">
      <c r="CW840501" s="2195"/>
    </row>
    <row r="840525" spans="101:101">
      <c r="CW840525" s="2210"/>
    </row>
    <row r="840526" spans="101:101">
      <c r="CW840526" s="2195"/>
    </row>
    <row r="840550" spans="101:101">
      <c r="CW840550" s="2210"/>
    </row>
    <row r="840551" spans="101:101">
      <c r="CW840551" s="2195"/>
    </row>
    <row r="840575" spans="101:101">
      <c r="CW840575" s="2210"/>
    </row>
    <row r="840576" spans="101:101">
      <c r="CW840576" s="2195"/>
    </row>
    <row r="840600" spans="101:101">
      <c r="CW840600" s="2210"/>
    </row>
    <row r="840601" spans="101:101">
      <c r="CW840601" s="2195"/>
    </row>
    <row r="840625" spans="101:101">
      <c r="CW840625" s="2210"/>
    </row>
    <row r="840626" spans="101:101">
      <c r="CW840626" s="2195"/>
    </row>
    <row r="840650" spans="101:101">
      <c r="CW840650" s="2210"/>
    </row>
    <row r="840651" spans="101:101">
      <c r="CW840651" s="2195"/>
    </row>
    <row r="840675" spans="101:101">
      <c r="CW840675" s="2210"/>
    </row>
    <row r="840676" spans="101:101">
      <c r="CW840676" s="2195"/>
    </row>
    <row r="840700" spans="101:101">
      <c r="CW840700" s="2210"/>
    </row>
    <row r="840701" spans="101:101">
      <c r="CW840701" s="2195"/>
    </row>
    <row r="840725" spans="101:101">
      <c r="CW840725" s="2210"/>
    </row>
    <row r="840726" spans="101:101">
      <c r="CW840726" s="2195"/>
    </row>
    <row r="840750" spans="101:101">
      <c r="CW840750" s="2210"/>
    </row>
    <row r="840751" spans="101:101">
      <c r="CW840751" s="2195"/>
    </row>
    <row r="840775" spans="101:101">
      <c r="CW840775" s="2210"/>
    </row>
    <row r="840776" spans="101:101">
      <c r="CW840776" s="2195"/>
    </row>
    <row r="840800" spans="101:101">
      <c r="CW840800" s="2210"/>
    </row>
    <row r="840801" spans="101:101">
      <c r="CW840801" s="2195"/>
    </row>
    <row r="840825" spans="101:101">
      <c r="CW840825" s="2210"/>
    </row>
    <row r="840826" spans="101:101">
      <c r="CW840826" s="2195"/>
    </row>
    <row r="840850" spans="101:101">
      <c r="CW840850" s="2210"/>
    </row>
    <row r="840851" spans="101:101">
      <c r="CW840851" s="2195"/>
    </row>
    <row r="840875" spans="101:101">
      <c r="CW840875" s="2210"/>
    </row>
    <row r="840876" spans="101:101">
      <c r="CW840876" s="2195"/>
    </row>
    <row r="840900" spans="101:101">
      <c r="CW840900" s="2210"/>
    </row>
    <row r="840901" spans="101:101">
      <c r="CW840901" s="2195"/>
    </row>
    <row r="840925" spans="101:101">
      <c r="CW840925" s="2210"/>
    </row>
    <row r="840926" spans="101:101">
      <c r="CW840926" s="2195"/>
    </row>
    <row r="840950" spans="101:101">
      <c r="CW840950" s="2210"/>
    </row>
    <row r="840951" spans="101:101">
      <c r="CW840951" s="2195"/>
    </row>
    <row r="840975" spans="101:101">
      <c r="CW840975" s="2210"/>
    </row>
    <row r="840976" spans="101:101">
      <c r="CW840976" s="2195"/>
    </row>
    <row r="841000" spans="101:101">
      <c r="CW841000" s="2210"/>
    </row>
    <row r="841001" spans="101:101">
      <c r="CW841001" s="2195"/>
    </row>
    <row r="841025" spans="101:101">
      <c r="CW841025" s="2210"/>
    </row>
    <row r="841026" spans="101:101">
      <c r="CW841026" s="2195"/>
    </row>
    <row r="841050" spans="101:101">
      <c r="CW841050" s="2210"/>
    </row>
    <row r="841051" spans="101:101">
      <c r="CW841051" s="2195"/>
    </row>
    <row r="841075" spans="101:101">
      <c r="CW841075" s="2210"/>
    </row>
    <row r="841076" spans="101:101">
      <c r="CW841076" s="2195"/>
    </row>
    <row r="841100" spans="101:101">
      <c r="CW841100" s="2210"/>
    </row>
    <row r="841101" spans="101:101">
      <c r="CW841101" s="2195"/>
    </row>
    <row r="841125" spans="101:101">
      <c r="CW841125" s="2210"/>
    </row>
    <row r="841126" spans="101:101">
      <c r="CW841126" s="2195"/>
    </row>
    <row r="841150" spans="101:101">
      <c r="CW841150" s="2210"/>
    </row>
    <row r="841151" spans="101:101">
      <c r="CW841151" s="2195"/>
    </row>
    <row r="841175" spans="101:101">
      <c r="CW841175" s="2210"/>
    </row>
    <row r="841176" spans="101:101">
      <c r="CW841176" s="2195"/>
    </row>
    <row r="841200" spans="101:101">
      <c r="CW841200" s="2210"/>
    </row>
    <row r="841201" spans="101:101">
      <c r="CW841201" s="2195"/>
    </row>
    <row r="841225" spans="101:101">
      <c r="CW841225" s="2210"/>
    </row>
    <row r="841226" spans="101:101">
      <c r="CW841226" s="2195"/>
    </row>
    <row r="841250" spans="101:101">
      <c r="CW841250" s="2210"/>
    </row>
    <row r="841251" spans="101:101">
      <c r="CW841251" s="2195"/>
    </row>
    <row r="841275" spans="101:101">
      <c r="CW841275" s="2210"/>
    </row>
    <row r="841276" spans="101:101">
      <c r="CW841276" s="2195"/>
    </row>
    <row r="841300" spans="101:101">
      <c r="CW841300" s="2210"/>
    </row>
    <row r="841301" spans="101:101">
      <c r="CW841301" s="2195"/>
    </row>
    <row r="841325" spans="101:101">
      <c r="CW841325" s="2210"/>
    </row>
    <row r="841326" spans="101:101">
      <c r="CW841326" s="2195"/>
    </row>
    <row r="841350" spans="101:101">
      <c r="CW841350" s="2210"/>
    </row>
    <row r="841351" spans="101:101">
      <c r="CW841351" s="2195"/>
    </row>
    <row r="841375" spans="101:101">
      <c r="CW841375" s="2210"/>
    </row>
    <row r="841376" spans="101:101">
      <c r="CW841376" s="2195"/>
    </row>
    <row r="841400" spans="101:101">
      <c r="CW841400" s="2210"/>
    </row>
    <row r="841401" spans="101:101">
      <c r="CW841401" s="2195"/>
    </row>
    <row r="841425" spans="101:101">
      <c r="CW841425" s="2210"/>
    </row>
    <row r="841426" spans="101:101">
      <c r="CW841426" s="2195"/>
    </row>
    <row r="841450" spans="101:101">
      <c r="CW841450" s="2210"/>
    </row>
    <row r="841451" spans="101:101">
      <c r="CW841451" s="2195"/>
    </row>
    <row r="841475" spans="101:101">
      <c r="CW841475" s="2210"/>
    </row>
    <row r="841476" spans="101:101">
      <c r="CW841476" s="2195"/>
    </row>
    <row r="841500" spans="101:101">
      <c r="CW841500" s="2210"/>
    </row>
    <row r="841501" spans="101:101">
      <c r="CW841501" s="2195"/>
    </row>
    <row r="841525" spans="101:101">
      <c r="CW841525" s="2210"/>
    </row>
    <row r="841526" spans="101:101">
      <c r="CW841526" s="2195"/>
    </row>
    <row r="841550" spans="101:101">
      <c r="CW841550" s="2210"/>
    </row>
    <row r="841551" spans="101:101">
      <c r="CW841551" s="2195"/>
    </row>
    <row r="841575" spans="101:101">
      <c r="CW841575" s="2210"/>
    </row>
    <row r="841576" spans="101:101">
      <c r="CW841576" s="2195"/>
    </row>
    <row r="841600" spans="101:101">
      <c r="CW841600" s="2210"/>
    </row>
    <row r="841601" spans="101:101">
      <c r="CW841601" s="2195"/>
    </row>
    <row r="841625" spans="101:101">
      <c r="CW841625" s="2210"/>
    </row>
    <row r="841626" spans="101:101">
      <c r="CW841626" s="2195"/>
    </row>
    <row r="841650" spans="101:101">
      <c r="CW841650" s="2210"/>
    </row>
    <row r="841651" spans="101:101">
      <c r="CW841651" s="2195"/>
    </row>
    <row r="841675" spans="101:101">
      <c r="CW841675" s="2210"/>
    </row>
    <row r="841676" spans="101:101">
      <c r="CW841676" s="2195"/>
    </row>
    <row r="841700" spans="101:101">
      <c r="CW841700" s="2210"/>
    </row>
    <row r="841701" spans="101:101">
      <c r="CW841701" s="2195"/>
    </row>
    <row r="841725" spans="101:101">
      <c r="CW841725" s="2210"/>
    </row>
    <row r="841726" spans="101:101">
      <c r="CW841726" s="2195"/>
    </row>
    <row r="841750" spans="101:101">
      <c r="CW841750" s="2210"/>
    </row>
    <row r="841751" spans="101:101">
      <c r="CW841751" s="2195"/>
    </row>
    <row r="841775" spans="101:101">
      <c r="CW841775" s="2210"/>
    </row>
    <row r="841776" spans="101:101">
      <c r="CW841776" s="2195"/>
    </row>
    <row r="841800" spans="101:101">
      <c r="CW841800" s="2210"/>
    </row>
    <row r="841801" spans="101:101">
      <c r="CW841801" s="2195"/>
    </row>
    <row r="841825" spans="101:101">
      <c r="CW841825" s="2210"/>
    </row>
    <row r="841826" spans="101:101">
      <c r="CW841826" s="2195"/>
    </row>
    <row r="841850" spans="101:101">
      <c r="CW841850" s="2210"/>
    </row>
    <row r="841851" spans="101:101">
      <c r="CW841851" s="2195"/>
    </row>
    <row r="841875" spans="101:101">
      <c r="CW841875" s="2210"/>
    </row>
    <row r="841876" spans="101:101">
      <c r="CW841876" s="2195"/>
    </row>
    <row r="841900" spans="101:101">
      <c r="CW841900" s="2210"/>
    </row>
    <row r="841901" spans="101:101">
      <c r="CW841901" s="2195"/>
    </row>
    <row r="841925" spans="101:101">
      <c r="CW841925" s="2210"/>
    </row>
    <row r="841926" spans="101:101">
      <c r="CW841926" s="2195"/>
    </row>
    <row r="841950" spans="101:101">
      <c r="CW841950" s="2210"/>
    </row>
    <row r="841951" spans="101:101">
      <c r="CW841951" s="2195"/>
    </row>
    <row r="841975" spans="101:101">
      <c r="CW841975" s="2210"/>
    </row>
    <row r="841976" spans="101:101">
      <c r="CW841976" s="2195"/>
    </row>
    <row r="842000" spans="101:101">
      <c r="CW842000" s="2210"/>
    </row>
    <row r="842001" spans="101:101">
      <c r="CW842001" s="2195"/>
    </row>
    <row r="842025" spans="101:101">
      <c r="CW842025" s="2210"/>
    </row>
    <row r="842026" spans="101:101">
      <c r="CW842026" s="2195"/>
    </row>
    <row r="842050" spans="101:101">
      <c r="CW842050" s="2210"/>
    </row>
    <row r="842051" spans="101:101">
      <c r="CW842051" s="2195"/>
    </row>
    <row r="842075" spans="101:101">
      <c r="CW842075" s="2210"/>
    </row>
    <row r="842076" spans="101:101">
      <c r="CW842076" s="2195"/>
    </row>
    <row r="842100" spans="101:101">
      <c r="CW842100" s="2210"/>
    </row>
    <row r="842101" spans="101:101">
      <c r="CW842101" s="2195"/>
    </row>
    <row r="842125" spans="101:101">
      <c r="CW842125" s="2210"/>
    </row>
    <row r="842126" spans="101:101">
      <c r="CW842126" s="2195"/>
    </row>
    <row r="842150" spans="101:101">
      <c r="CW842150" s="2210"/>
    </row>
    <row r="842151" spans="101:101">
      <c r="CW842151" s="2195"/>
    </row>
    <row r="842175" spans="101:101">
      <c r="CW842175" s="2210"/>
    </row>
    <row r="842176" spans="101:101">
      <c r="CW842176" s="2195"/>
    </row>
    <row r="842200" spans="101:101">
      <c r="CW842200" s="2210"/>
    </row>
    <row r="842201" spans="101:101">
      <c r="CW842201" s="2195"/>
    </row>
    <row r="842225" spans="101:101">
      <c r="CW842225" s="2210"/>
    </row>
    <row r="842226" spans="101:101">
      <c r="CW842226" s="2195"/>
    </row>
    <row r="842250" spans="101:101">
      <c r="CW842250" s="2210"/>
    </row>
    <row r="842251" spans="101:101">
      <c r="CW842251" s="2195"/>
    </row>
    <row r="842275" spans="101:101">
      <c r="CW842275" s="2210"/>
    </row>
    <row r="842276" spans="101:101">
      <c r="CW842276" s="2195"/>
    </row>
    <row r="842300" spans="101:101">
      <c r="CW842300" s="2210"/>
    </row>
    <row r="842301" spans="101:101">
      <c r="CW842301" s="2195"/>
    </row>
    <row r="842325" spans="101:101">
      <c r="CW842325" s="2210"/>
    </row>
    <row r="842326" spans="101:101">
      <c r="CW842326" s="2195"/>
    </row>
    <row r="842350" spans="101:101">
      <c r="CW842350" s="2210"/>
    </row>
    <row r="842351" spans="101:101">
      <c r="CW842351" s="2195"/>
    </row>
    <row r="842375" spans="101:101">
      <c r="CW842375" s="2210"/>
    </row>
    <row r="842376" spans="101:101">
      <c r="CW842376" s="2195"/>
    </row>
    <row r="842400" spans="101:101">
      <c r="CW842400" s="2210"/>
    </row>
    <row r="842401" spans="101:101">
      <c r="CW842401" s="2195"/>
    </row>
    <row r="842425" spans="101:101">
      <c r="CW842425" s="2210"/>
    </row>
    <row r="842426" spans="101:101">
      <c r="CW842426" s="2195"/>
    </row>
    <row r="842450" spans="101:101">
      <c r="CW842450" s="2210"/>
    </row>
    <row r="842451" spans="101:101">
      <c r="CW842451" s="2195"/>
    </row>
    <row r="842475" spans="101:101">
      <c r="CW842475" s="2210"/>
    </row>
    <row r="842476" spans="101:101">
      <c r="CW842476" s="2195"/>
    </row>
    <row r="842500" spans="101:101">
      <c r="CW842500" s="2210"/>
    </row>
    <row r="842501" spans="101:101">
      <c r="CW842501" s="2195"/>
    </row>
    <row r="842525" spans="101:101">
      <c r="CW842525" s="2210"/>
    </row>
    <row r="842526" spans="101:101">
      <c r="CW842526" s="2195"/>
    </row>
    <row r="842550" spans="101:101">
      <c r="CW842550" s="2210"/>
    </row>
    <row r="842551" spans="101:101">
      <c r="CW842551" s="2195"/>
    </row>
    <row r="842575" spans="101:101">
      <c r="CW842575" s="2210"/>
    </row>
    <row r="842576" spans="101:101">
      <c r="CW842576" s="2195"/>
    </row>
    <row r="842600" spans="101:101">
      <c r="CW842600" s="2210"/>
    </row>
    <row r="842601" spans="101:101">
      <c r="CW842601" s="2195"/>
    </row>
    <row r="842625" spans="101:101">
      <c r="CW842625" s="2210"/>
    </row>
    <row r="842626" spans="101:101">
      <c r="CW842626" s="2195"/>
    </row>
    <row r="842650" spans="101:101">
      <c r="CW842650" s="2210"/>
    </row>
    <row r="842651" spans="101:101">
      <c r="CW842651" s="2195"/>
    </row>
    <row r="842675" spans="101:101">
      <c r="CW842675" s="2210"/>
    </row>
    <row r="842676" spans="101:101">
      <c r="CW842676" s="2195"/>
    </row>
    <row r="842700" spans="101:101">
      <c r="CW842700" s="2210"/>
    </row>
    <row r="842701" spans="101:101">
      <c r="CW842701" s="2195"/>
    </row>
    <row r="842725" spans="101:101">
      <c r="CW842725" s="2210"/>
    </row>
    <row r="842726" spans="101:101">
      <c r="CW842726" s="2195"/>
    </row>
    <row r="842750" spans="101:101">
      <c r="CW842750" s="2210"/>
    </row>
    <row r="842751" spans="101:101">
      <c r="CW842751" s="2195"/>
    </row>
    <row r="842775" spans="101:101">
      <c r="CW842775" s="2210"/>
    </row>
    <row r="842776" spans="101:101">
      <c r="CW842776" s="2195"/>
    </row>
    <row r="842800" spans="101:101">
      <c r="CW842800" s="2210"/>
    </row>
    <row r="842801" spans="101:101">
      <c r="CW842801" s="2195"/>
    </row>
    <row r="842825" spans="101:101">
      <c r="CW842825" s="2210"/>
    </row>
    <row r="842826" spans="101:101">
      <c r="CW842826" s="2195"/>
    </row>
    <row r="842850" spans="101:101">
      <c r="CW842850" s="2210"/>
    </row>
    <row r="842851" spans="101:101">
      <c r="CW842851" s="2195"/>
    </row>
    <row r="842875" spans="101:101">
      <c r="CW842875" s="2210"/>
    </row>
    <row r="842876" spans="101:101">
      <c r="CW842876" s="2195"/>
    </row>
    <row r="842900" spans="101:101">
      <c r="CW842900" s="2210"/>
    </row>
    <row r="842901" spans="101:101">
      <c r="CW842901" s="2195"/>
    </row>
    <row r="842925" spans="101:101">
      <c r="CW842925" s="2210"/>
    </row>
    <row r="842926" spans="101:101">
      <c r="CW842926" s="2195"/>
    </row>
    <row r="842950" spans="101:101">
      <c r="CW842950" s="2210"/>
    </row>
    <row r="842951" spans="101:101">
      <c r="CW842951" s="2195"/>
    </row>
    <row r="842975" spans="101:101">
      <c r="CW842975" s="2210"/>
    </row>
    <row r="842976" spans="101:101">
      <c r="CW842976" s="2195"/>
    </row>
    <row r="843000" spans="101:101">
      <c r="CW843000" s="2210"/>
    </row>
    <row r="843001" spans="101:101">
      <c r="CW843001" s="2195"/>
    </row>
    <row r="843025" spans="101:101">
      <c r="CW843025" s="2210"/>
    </row>
    <row r="843026" spans="101:101">
      <c r="CW843026" s="2195"/>
    </row>
    <row r="843050" spans="101:101">
      <c r="CW843050" s="2210"/>
    </row>
    <row r="843051" spans="101:101">
      <c r="CW843051" s="2195"/>
    </row>
    <row r="843075" spans="101:101">
      <c r="CW843075" s="2210"/>
    </row>
    <row r="843076" spans="101:101">
      <c r="CW843076" s="2195"/>
    </row>
    <row r="843100" spans="101:101">
      <c r="CW843100" s="2210"/>
    </row>
    <row r="843101" spans="101:101">
      <c r="CW843101" s="2195"/>
    </row>
    <row r="843125" spans="101:101">
      <c r="CW843125" s="2210"/>
    </row>
    <row r="843126" spans="101:101">
      <c r="CW843126" s="2195"/>
    </row>
    <row r="843150" spans="101:101">
      <c r="CW843150" s="2210"/>
    </row>
    <row r="843151" spans="101:101">
      <c r="CW843151" s="2195"/>
    </row>
    <row r="843175" spans="101:101">
      <c r="CW843175" s="2210"/>
    </row>
    <row r="843176" spans="101:101">
      <c r="CW843176" s="2195"/>
    </row>
    <row r="843200" spans="101:101">
      <c r="CW843200" s="2210"/>
    </row>
    <row r="843201" spans="101:101">
      <c r="CW843201" s="2195"/>
    </row>
    <row r="843225" spans="101:101">
      <c r="CW843225" s="2210"/>
    </row>
    <row r="843226" spans="101:101">
      <c r="CW843226" s="2195"/>
    </row>
    <row r="843250" spans="101:101">
      <c r="CW843250" s="2210"/>
    </row>
    <row r="843251" spans="101:101">
      <c r="CW843251" s="2195"/>
    </row>
    <row r="843275" spans="101:101">
      <c r="CW843275" s="2210"/>
    </row>
    <row r="843276" spans="101:101">
      <c r="CW843276" s="2195"/>
    </row>
    <row r="843300" spans="101:101">
      <c r="CW843300" s="2210"/>
    </row>
    <row r="843301" spans="101:101">
      <c r="CW843301" s="2195"/>
    </row>
    <row r="843325" spans="101:101">
      <c r="CW843325" s="2210"/>
    </row>
    <row r="843326" spans="101:101">
      <c r="CW843326" s="2195"/>
    </row>
    <row r="843350" spans="101:101">
      <c r="CW843350" s="2210"/>
    </row>
    <row r="843351" spans="101:101">
      <c r="CW843351" s="2195"/>
    </row>
    <row r="843375" spans="101:101">
      <c r="CW843375" s="2210"/>
    </row>
    <row r="843376" spans="101:101">
      <c r="CW843376" s="2195"/>
    </row>
    <row r="843400" spans="101:101">
      <c r="CW843400" s="2210"/>
    </row>
    <row r="843401" spans="101:101">
      <c r="CW843401" s="2195"/>
    </row>
    <row r="843425" spans="101:101">
      <c r="CW843425" s="2210"/>
    </row>
    <row r="843426" spans="101:101">
      <c r="CW843426" s="2195"/>
    </row>
    <row r="843450" spans="101:101">
      <c r="CW843450" s="2210"/>
    </row>
    <row r="843451" spans="101:101">
      <c r="CW843451" s="2195"/>
    </row>
    <row r="843475" spans="101:101">
      <c r="CW843475" s="2210"/>
    </row>
    <row r="843476" spans="101:101">
      <c r="CW843476" s="2195"/>
    </row>
    <row r="843500" spans="101:101">
      <c r="CW843500" s="2210"/>
    </row>
    <row r="843501" spans="101:101">
      <c r="CW843501" s="2195"/>
    </row>
    <row r="843525" spans="101:101">
      <c r="CW843525" s="2210"/>
    </row>
    <row r="843526" spans="101:101">
      <c r="CW843526" s="2195"/>
    </row>
    <row r="843550" spans="101:101">
      <c r="CW843550" s="2210"/>
    </row>
    <row r="843551" spans="101:101">
      <c r="CW843551" s="2195"/>
    </row>
    <row r="843575" spans="101:101">
      <c r="CW843575" s="2210"/>
    </row>
    <row r="843576" spans="101:101">
      <c r="CW843576" s="2195"/>
    </row>
    <row r="843600" spans="101:101">
      <c r="CW843600" s="2210"/>
    </row>
    <row r="843601" spans="101:101">
      <c r="CW843601" s="2195"/>
    </row>
    <row r="843625" spans="101:101">
      <c r="CW843625" s="2210"/>
    </row>
    <row r="843626" spans="101:101">
      <c r="CW843626" s="2195"/>
    </row>
    <row r="843650" spans="101:101">
      <c r="CW843650" s="2210"/>
    </row>
    <row r="843651" spans="101:101">
      <c r="CW843651" s="2195"/>
    </row>
    <row r="843675" spans="101:101">
      <c r="CW843675" s="2210"/>
    </row>
    <row r="843676" spans="101:101">
      <c r="CW843676" s="2195"/>
    </row>
    <row r="843700" spans="101:101">
      <c r="CW843700" s="2210"/>
    </row>
    <row r="843701" spans="101:101">
      <c r="CW843701" s="2195"/>
    </row>
    <row r="843725" spans="101:101">
      <c r="CW843725" s="2210"/>
    </row>
    <row r="843726" spans="101:101">
      <c r="CW843726" s="2195"/>
    </row>
    <row r="843750" spans="101:101">
      <c r="CW843750" s="2210"/>
    </row>
    <row r="843751" spans="101:101">
      <c r="CW843751" s="2195"/>
    </row>
    <row r="843775" spans="101:101">
      <c r="CW843775" s="2210"/>
    </row>
    <row r="843776" spans="101:101">
      <c r="CW843776" s="2195"/>
    </row>
    <row r="843800" spans="101:101">
      <c r="CW843800" s="2210"/>
    </row>
    <row r="843801" spans="101:101">
      <c r="CW843801" s="2195"/>
    </row>
    <row r="843825" spans="101:101">
      <c r="CW843825" s="2210"/>
    </row>
    <row r="843826" spans="101:101">
      <c r="CW843826" s="2195"/>
    </row>
    <row r="843850" spans="101:101">
      <c r="CW843850" s="2210"/>
    </row>
    <row r="843851" spans="101:101">
      <c r="CW843851" s="2195"/>
    </row>
    <row r="843875" spans="101:101">
      <c r="CW843875" s="2210"/>
    </row>
    <row r="843876" spans="101:101">
      <c r="CW843876" s="2195"/>
    </row>
    <row r="843900" spans="101:101">
      <c r="CW843900" s="2210"/>
    </row>
    <row r="843901" spans="101:101">
      <c r="CW843901" s="2195"/>
    </row>
    <row r="843925" spans="101:101">
      <c r="CW843925" s="2210"/>
    </row>
    <row r="843926" spans="101:101">
      <c r="CW843926" s="2195"/>
    </row>
    <row r="843950" spans="101:101">
      <c r="CW843950" s="2210"/>
    </row>
    <row r="843951" spans="101:101">
      <c r="CW843951" s="2195"/>
    </row>
    <row r="843975" spans="101:101">
      <c r="CW843975" s="2210"/>
    </row>
    <row r="843976" spans="101:101">
      <c r="CW843976" s="2195"/>
    </row>
    <row r="844000" spans="101:101">
      <c r="CW844000" s="2210"/>
    </row>
    <row r="844001" spans="101:101">
      <c r="CW844001" s="2195"/>
    </row>
    <row r="844025" spans="101:101">
      <c r="CW844025" s="2210"/>
    </row>
    <row r="844026" spans="101:101">
      <c r="CW844026" s="2195"/>
    </row>
    <row r="844050" spans="101:101">
      <c r="CW844050" s="2210"/>
    </row>
    <row r="844051" spans="101:101">
      <c r="CW844051" s="2195"/>
    </row>
    <row r="844075" spans="101:101">
      <c r="CW844075" s="2210"/>
    </row>
    <row r="844076" spans="101:101">
      <c r="CW844076" s="2195"/>
    </row>
    <row r="844100" spans="101:101">
      <c r="CW844100" s="2210"/>
    </row>
    <row r="844101" spans="101:101">
      <c r="CW844101" s="2195"/>
    </row>
    <row r="844125" spans="101:101">
      <c r="CW844125" s="2210"/>
    </row>
    <row r="844126" spans="101:101">
      <c r="CW844126" s="2195"/>
    </row>
    <row r="844150" spans="101:101">
      <c r="CW844150" s="2210"/>
    </row>
    <row r="844151" spans="101:101">
      <c r="CW844151" s="2195"/>
    </row>
    <row r="844175" spans="101:101">
      <c r="CW844175" s="2210"/>
    </row>
    <row r="844176" spans="101:101">
      <c r="CW844176" s="2195"/>
    </row>
    <row r="844200" spans="101:101">
      <c r="CW844200" s="2210"/>
    </row>
    <row r="844201" spans="101:101">
      <c r="CW844201" s="2195"/>
    </row>
    <row r="844225" spans="101:101">
      <c r="CW844225" s="2210"/>
    </row>
    <row r="844226" spans="101:101">
      <c r="CW844226" s="2195"/>
    </row>
    <row r="844250" spans="101:101">
      <c r="CW844250" s="2210"/>
    </row>
    <row r="844251" spans="101:101">
      <c r="CW844251" s="2195"/>
    </row>
    <row r="844275" spans="101:101">
      <c r="CW844275" s="2210"/>
    </row>
    <row r="844276" spans="101:101">
      <c r="CW844276" s="2195"/>
    </row>
    <row r="844300" spans="101:101">
      <c r="CW844300" s="2210"/>
    </row>
    <row r="844301" spans="101:101">
      <c r="CW844301" s="2195"/>
    </row>
    <row r="844325" spans="101:101">
      <c r="CW844325" s="2210"/>
    </row>
    <row r="844326" spans="101:101">
      <c r="CW844326" s="2195"/>
    </row>
    <row r="844350" spans="101:101">
      <c r="CW844350" s="2210"/>
    </row>
    <row r="844351" spans="101:101">
      <c r="CW844351" s="2195"/>
    </row>
    <row r="844375" spans="101:101">
      <c r="CW844375" s="2210"/>
    </row>
    <row r="844376" spans="101:101">
      <c r="CW844376" s="2195"/>
    </row>
    <row r="844400" spans="101:101">
      <c r="CW844400" s="2210"/>
    </row>
    <row r="844401" spans="101:101">
      <c r="CW844401" s="2195"/>
    </row>
    <row r="844425" spans="101:101">
      <c r="CW844425" s="2210"/>
    </row>
    <row r="844426" spans="101:101">
      <c r="CW844426" s="2195"/>
    </row>
    <row r="844450" spans="101:101">
      <c r="CW844450" s="2210"/>
    </row>
    <row r="844451" spans="101:101">
      <c r="CW844451" s="2195"/>
    </row>
    <row r="844475" spans="101:101">
      <c r="CW844475" s="2210"/>
    </row>
    <row r="844476" spans="101:101">
      <c r="CW844476" s="2195"/>
    </row>
    <row r="844500" spans="101:101">
      <c r="CW844500" s="2210"/>
    </row>
    <row r="844501" spans="101:101">
      <c r="CW844501" s="2195"/>
    </row>
    <row r="844525" spans="101:101">
      <c r="CW844525" s="2210"/>
    </row>
    <row r="844526" spans="101:101">
      <c r="CW844526" s="2195"/>
    </row>
    <row r="844550" spans="101:101">
      <c r="CW844550" s="2210"/>
    </row>
    <row r="844551" spans="101:101">
      <c r="CW844551" s="2195"/>
    </row>
    <row r="844575" spans="101:101">
      <c r="CW844575" s="2210"/>
    </row>
    <row r="844576" spans="101:101">
      <c r="CW844576" s="2195"/>
    </row>
    <row r="844600" spans="101:101">
      <c r="CW844600" s="2210"/>
    </row>
    <row r="844601" spans="101:101">
      <c r="CW844601" s="2195"/>
    </row>
    <row r="844625" spans="101:101">
      <c r="CW844625" s="2210"/>
    </row>
    <row r="844626" spans="101:101">
      <c r="CW844626" s="2195"/>
    </row>
    <row r="844650" spans="101:101">
      <c r="CW844650" s="2210"/>
    </row>
    <row r="844651" spans="101:101">
      <c r="CW844651" s="2195"/>
    </row>
    <row r="844675" spans="101:101">
      <c r="CW844675" s="2210"/>
    </row>
    <row r="844676" spans="101:101">
      <c r="CW844676" s="2195"/>
    </row>
    <row r="844700" spans="101:101">
      <c r="CW844700" s="2210"/>
    </row>
    <row r="844701" spans="101:101">
      <c r="CW844701" s="2195"/>
    </row>
    <row r="844725" spans="101:101">
      <c r="CW844725" s="2210"/>
    </row>
    <row r="844726" spans="101:101">
      <c r="CW844726" s="2195"/>
    </row>
    <row r="844750" spans="101:101">
      <c r="CW844750" s="2210"/>
    </row>
    <row r="844751" spans="101:101">
      <c r="CW844751" s="2195"/>
    </row>
    <row r="844775" spans="101:101">
      <c r="CW844775" s="2210"/>
    </row>
    <row r="844776" spans="101:101">
      <c r="CW844776" s="2195"/>
    </row>
    <row r="844800" spans="101:101">
      <c r="CW844800" s="2210"/>
    </row>
    <row r="844801" spans="101:101">
      <c r="CW844801" s="2195"/>
    </row>
    <row r="844825" spans="101:101">
      <c r="CW844825" s="2210"/>
    </row>
    <row r="844826" spans="101:101">
      <c r="CW844826" s="2195"/>
    </row>
    <row r="844850" spans="101:101">
      <c r="CW844850" s="2210"/>
    </row>
    <row r="844851" spans="101:101">
      <c r="CW844851" s="2195"/>
    </row>
    <row r="844875" spans="101:101">
      <c r="CW844875" s="2210"/>
    </row>
    <row r="844876" spans="101:101">
      <c r="CW844876" s="2195"/>
    </row>
    <row r="844900" spans="101:101">
      <c r="CW844900" s="2210"/>
    </row>
    <row r="844901" spans="101:101">
      <c r="CW844901" s="2195"/>
    </row>
    <row r="844925" spans="101:101">
      <c r="CW844925" s="2210"/>
    </row>
    <row r="844926" spans="101:101">
      <c r="CW844926" s="2195"/>
    </row>
    <row r="844950" spans="101:101">
      <c r="CW844950" s="2210"/>
    </row>
    <row r="844951" spans="101:101">
      <c r="CW844951" s="2195"/>
    </row>
    <row r="844975" spans="101:101">
      <c r="CW844975" s="2210"/>
    </row>
    <row r="844976" spans="101:101">
      <c r="CW844976" s="2195"/>
    </row>
    <row r="845000" spans="101:101">
      <c r="CW845000" s="2210"/>
    </row>
    <row r="845001" spans="101:101">
      <c r="CW845001" s="2195"/>
    </row>
    <row r="845025" spans="101:101">
      <c r="CW845025" s="2210"/>
    </row>
    <row r="845026" spans="101:101">
      <c r="CW845026" s="2195"/>
    </row>
    <row r="845050" spans="101:101">
      <c r="CW845050" s="2210"/>
    </row>
    <row r="845051" spans="101:101">
      <c r="CW845051" s="2195"/>
    </row>
    <row r="845075" spans="101:101">
      <c r="CW845075" s="2210"/>
    </row>
    <row r="845076" spans="101:101">
      <c r="CW845076" s="2195"/>
    </row>
    <row r="845100" spans="101:101">
      <c r="CW845100" s="2210"/>
    </row>
    <row r="845101" spans="101:101">
      <c r="CW845101" s="2195"/>
    </row>
    <row r="845125" spans="101:101">
      <c r="CW845125" s="2210"/>
    </row>
    <row r="845126" spans="101:101">
      <c r="CW845126" s="2195"/>
    </row>
    <row r="845150" spans="101:101">
      <c r="CW845150" s="2210"/>
    </row>
    <row r="845151" spans="101:101">
      <c r="CW845151" s="2195"/>
    </row>
    <row r="845175" spans="101:101">
      <c r="CW845175" s="2210"/>
    </row>
    <row r="845176" spans="101:101">
      <c r="CW845176" s="2195"/>
    </row>
    <row r="845200" spans="101:101">
      <c r="CW845200" s="2210"/>
    </row>
    <row r="845201" spans="101:101">
      <c r="CW845201" s="2195"/>
    </row>
    <row r="845225" spans="101:101">
      <c r="CW845225" s="2210"/>
    </row>
    <row r="845226" spans="101:101">
      <c r="CW845226" s="2195"/>
    </row>
    <row r="845250" spans="101:101">
      <c r="CW845250" s="2210"/>
    </row>
    <row r="845251" spans="101:101">
      <c r="CW845251" s="2195"/>
    </row>
    <row r="845275" spans="101:101">
      <c r="CW845275" s="2210"/>
    </row>
    <row r="845276" spans="101:101">
      <c r="CW845276" s="2195"/>
    </row>
    <row r="845300" spans="101:101">
      <c r="CW845300" s="2210"/>
    </row>
    <row r="845301" spans="101:101">
      <c r="CW845301" s="2195"/>
    </row>
    <row r="845325" spans="101:101">
      <c r="CW845325" s="2210"/>
    </row>
    <row r="845326" spans="101:101">
      <c r="CW845326" s="2195"/>
    </row>
    <row r="845350" spans="101:101">
      <c r="CW845350" s="2210"/>
    </row>
    <row r="845351" spans="101:101">
      <c r="CW845351" s="2195"/>
    </row>
    <row r="845375" spans="101:101">
      <c r="CW845375" s="2210"/>
    </row>
    <row r="845376" spans="101:101">
      <c r="CW845376" s="2195"/>
    </row>
    <row r="845400" spans="101:101">
      <c r="CW845400" s="2210"/>
    </row>
    <row r="845401" spans="101:101">
      <c r="CW845401" s="2195"/>
    </row>
    <row r="845425" spans="101:101">
      <c r="CW845425" s="2210"/>
    </row>
    <row r="845426" spans="101:101">
      <c r="CW845426" s="2195"/>
    </row>
    <row r="845450" spans="101:101">
      <c r="CW845450" s="2210"/>
    </row>
    <row r="845451" spans="101:101">
      <c r="CW845451" s="2195"/>
    </row>
    <row r="845475" spans="101:101">
      <c r="CW845475" s="2210"/>
    </row>
    <row r="845476" spans="101:101">
      <c r="CW845476" s="2195"/>
    </row>
    <row r="845500" spans="101:101">
      <c r="CW845500" s="2210"/>
    </row>
    <row r="845501" spans="101:101">
      <c r="CW845501" s="2195"/>
    </row>
    <row r="845525" spans="101:101">
      <c r="CW845525" s="2210"/>
    </row>
    <row r="845526" spans="101:101">
      <c r="CW845526" s="2195"/>
    </row>
    <row r="845550" spans="101:101">
      <c r="CW845550" s="2210"/>
    </row>
    <row r="845551" spans="101:101">
      <c r="CW845551" s="2195"/>
    </row>
    <row r="845575" spans="101:101">
      <c r="CW845575" s="2210"/>
    </row>
    <row r="845576" spans="101:101">
      <c r="CW845576" s="2195"/>
    </row>
    <row r="845600" spans="101:101">
      <c r="CW845600" s="2210"/>
    </row>
    <row r="845601" spans="101:101">
      <c r="CW845601" s="2195"/>
    </row>
    <row r="845625" spans="101:101">
      <c r="CW845625" s="2210"/>
    </row>
    <row r="845626" spans="101:101">
      <c r="CW845626" s="2195"/>
    </row>
    <row r="845650" spans="101:101">
      <c r="CW845650" s="2210"/>
    </row>
    <row r="845651" spans="101:101">
      <c r="CW845651" s="2195"/>
    </row>
    <row r="845675" spans="101:101">
      <c r="CW845675" s="2210"/>
    </row>
    <row r="845676" spans="101:101">
      <c r="CW845676" s="2195"/>
    </row>
    <row r="845700" spans="101:101">
      <c r="CW845700" s="2210"/>
    </row>
    <row r="845701" spans="101:101">
      <c r="CW845701" s="2195"/>
    </row>
    <row r="845725" spans="101:101">
      <c r="CW845725" s="2210"/>
    </row>
    <row r="845726" spans="101:101">
      <c r="CW845726" s="2195"/>
    </row>
    <row r="845750" spans="101:101">
      <c r="CW845750" s="2210"/>
    </row>
    <row r="845751" spans="101:101">
      <c r="CW845751" s="2195"/>
    </row>
    <row r="845775" spans="101:101">
      <c r="CW845775" s="2210"/>
    </row>
    <row r="845776" spans="101:101">
      <c r="CW845776" s="2195"/>
    </row>
    <row r="845800" spans="101:101">
      <c r="CW845800" s="2210"/>
    </row>
    <row r="845801" spans="101:101">
      <c r="CW845801" s="2195"/>
    </row>
    <row r="845825" spans="101:101">
      <c r="CW845825" s="2210"/>
    </row>
    <row r="845826" spans="101:101">
      <c r="CW845826" s="2195"/>
    </row>
    <row r="845850" spans="101:101">
      <c r="CW845850" s="2210"/>
    </row>
    <row r="845851" spans="101:101">
      <c r="CW845851" s="2195"/>
    </row>
    <row r="845875" spans="101:101">
      <c r="CW845875" s="2210"/>
    </row>
    <row r="845876" spans="101:101">
      <c r="CW845876" s="2195"/>
    </row>
    <row r="845900" spans="101:101">
      <c r="CW845900" s="2210"/>
    </row>
    <row r="845901" spans="101:101">
      <c r="CW845901" s="2195"/>
    </row>
    <row r="845925" spans="101:101">
      <c r="CW845925" s="2210"/>
    </row>
    <row r="845926" spans="101:101">
      <c r="CW845926" s="2195"/>
    </row>
    <row r="845950" spans="101:101">
      <c r="CW845950" s="2210"/>
    </row>
    <row r="845951" spans="101:101">
      <c r="CW845951" s="2195"/>
    </row>
    <row r="845975" spans="101:101">
      <c r="CW845975" s="2210"/>
    </row>
    <row r="845976" spans="101:101">
      <c r="CW845976" s="2195"/>
    </row>
    <row r="846000" spans="101:101">
      <c r="CW846000" s="2210"/>
    </row>
    <row r="846001" spans="101:101">
      <c r="CW846001" s="2195"/>
    </row>
    <row r="846025" spans="101:101">
      <c r="CW846025" s="2210"/>
    </row>
    <row r="846026" spans="101:101">
      <c r="CW846026" s="2195"/>
    </row>
    <row r="846050" spans="101:101">
      <c r="CW846050" s="2210"/>
    </row>
    <row r="846051" spans="101:101">
      <c r="CW846051" s="2195"/>
    </row>
    <row r="846075" spans="101:101">
      <c r="CW846075" s="2210"/>
    </row>
    <row r="846076" spans="101:101">
      <c r="CW846076" s="2195"/>
    </row>
    <row r="846100" spans="101:101">
      <c r="CW846100" s="2210"/>
    </row>
    <row r="846101" spans="101:101">
      <c r="CW846101" s="2195"/>
    </row>
    <row r="846125" spans="101:101">
      <c r="CW846125" s="2210"/>
    </row>
    <row r="846126" spans="101:101">
      <c r="CW846126" s="2195"/>
    </row>
    <row r="846150" spans="101:101">
      <c r="CW846150" s="2210"/>
    </row>
    <row r="846151" spans="101:101">
      <c r="CW846151" s="2195"/>
    </row>
    <row r="846175" spans="101:101">
      <c r="CW846175" s="2210"/>
    </row>
    <row r="846176" spans="101:101">
      <c r="CW846176" s="2195"/>
    </row>
    <row r="846200" spans="101:101">
      <c r="CW846200" s="2210"/>
    </row>
    <row r="846201" spans="101:101">
      <c r="CW846201" s="2195"/>
    </row>
    <row r="846225" spans="101:101">
      <c r="CW846225" s="2210"/>
    </row>
    <row r="846226" spans="101:101">
      <c r="CW846226" s="2195"/>
    </row>
    <row r="846250" spans="101:101">
      <c r="CW846250" s="2210"/>
    </row>
    <row r="846251" spans="101:101">
      <c r="CW846251" s="2195"/>
    </row>
    <row r="846275" spans="101:101">
      <c r="CW846275" s="2210"/>
    </row>
    <row r="846276" spans="101:101">
      <c r="CW846276" s="2195"/>
    </row>
    <row r="846300" spans="101:101">
      <c r="CW846300" s="2210"/>
    </row>
    <row r="846301" spans="101:101">
      <c r="CW846301" s="2195"/>
    </row>
    <row r="846325" spans="101:101">
      <c r="CW846325" s="2210"/>
    </row>
    <row r="846326" spans="101:101">
      <c r="CW846326" s="2195"/>
    </row>
    <row r="846350" spans="101:101">
      <c r="CW846350" s="2210"/>
    </row>
    <row r="846351" spans="101:101">
      <c r="CW846351" s="2195"/>
    </row>
    <row r="846375" spans="101:101">
      <c r="CW846375" s="2210"/>
    </row>
    <row r="846376" spans="101:101">
      <c r="CW846376" s="2195"/>
    </row>
    <row r="846400" spans="101:101">
      <c r="CW846400" s="2210"/>
    </row>
    <row r="846401" spans="101:101">
      <c r="CW846401" s="2195"/>
    </row>
    <row r="846425" spans="101:101">
      <c r="CW846425" s="2210"/>
    </row>
    <row r="846426" spans="101:101">
      <c r="CW846426" s="2195"/>
    </row>
    <row r="846450" spans="101:101">
      <c r="CW846450" s="2210"/>
    </row>
    <row r="846451" spans="101:101">
      <c r="CW846451" s="2195"/>
    </row>
    <row r="846475" spans="101:101">
      <c r="CW846475" s="2210"/>
    </row>
    <row r="846476" spans="101:101">
      <c r="CW846476" s="2195"/>
    </row>
    <row r="846500" spans="101:101">
      <c r="CW846500" s="2210"/>
    </row>
    <row r="846501" spans="101:101">
      <c r="CW846501" s="2195"/>
    </row>
    <row r="846525" spans="101:101">
      <c r="CW846525" s="2210"/>
    </row>
    <row r="846526" spans="101:101">
      <c r="CW846526" s="2195"/>
    </row>
    <row r="846550" spans="101:101">
      <c r="CW846550" s="2210"/>
    </row>
    <row r="846551" spans="101:101">
      <c r="CW846551" s="2195"/>
    </row>
    <row r="846575" spans="101:101">
      <c r="CW846575" s="2210"/>
    </row>
    <row r="846576" spans="101:101">
      <c r="CW846576" s="2195"/>
    </row>
    <row r="846600" spans="101:101">
      <c r="CW846600" s="2210"/>
    </row>
    <row r="846601" spans="101:101">
      <c r="CW846601" s="2195"/>
    </row>
    <row r="846625" spans="101:101">
      <c r="CW846625" s="2210"/>
    </row>
    <row r="846626" spans="101:101">
      <c r="CW846626" s="2195"/>
    </row>
    <row r="846650" spans="101:101">
      <c r="CW846650" s="2210"/>
    </row>
    <row r="846651" spans="101:101">
      <c r="CW846651" s="2195"/>
    </row>
    <row r="846675" spans="101:101">
      <c r="CW846675" s="2210"/>
    </row>
    <row r="846676" spans="101:101">
      <c r="CW846676" s="2195"/>
    </row>
    <row r="846700" spans="101:101">
      <c r="CW846700" s="2210"/>
    </row>
    <row r="846701" spans="101:101">
      <c r="CW846701" s="2195"/>
    </row>
    <row r="846725" spans="101:101">
      <c r="CW846725" s="2210"/>
    </row>
    <row r="846726" spans="101:101">
      <c r="CW846726" s="2195"/>
    </row>
    <row r="846750" spans="101:101">
      <c r="CW846750" s="2210"/>
    </row>
    <row r="846751" spans="101:101">
      <c r="CW846751" s="2195"/>
    </row>
    <row r="846775" spans="101:101">
      <c r="CW846775" s="2210"/>
    </row>
    <row r="846776" spans="101:101">
      <c r="CW846776" s="2195"/>
    </row>
    <row r="846800" spans="101:101">
      <c r="CW846800" s="2210"/>
    </row>
    <row r="846801" spans="101:101">
      <c r="CW846801" s="2195"/>
    </row>
    <row r="846825" spans="101:101">
      <c r="CW846825" s="2210"/>
    </row>
    <row r="846826" spans="101:101">
      <c r="CW846826" s="2195"/>
    </row>
    <row r="846850" spans="101:101">
      <c r="CW846850" s="2210"/>
    </row>
    <row r="846851" spans="101:101">
      <c r="CW846851" s="2195"/>
    </row>
    <row r="846875" spans="101:101">
      <c r="CW846875" s="2210"/>
    </row>
    <row r="846876" spans="101:101">
      <c r="CW846876" s="2195"/>
    </row>
    <row r="846900" spans="101:101">
      <c r="CW846900" s="2210"/>
    </row>
    <row r="846901" spans="101:101">
      <c r="CW846901" s="2195"/>
    </row>
    <row r="846925" spans="101:101">
      <c r="CW846925" s="2210"/>
    </row>
    <row r="846926" spans="101:101">
      <c r="CW846926" s="2195"/>
    </row>
    <row r="846950" spans="101:101">
      <c r="CW846950" s="2210"/>
    </row>
    <row r="846951" spans="101:101">
      <c r="CW846951" s="2195"/>
    </row>
    <row r="846975" spans="101:101">
      <c r="CW846975" s="2210"/>
    </row>
    <row r="846976" spans="101:101">
      <c r="CW846976" s="2195"/>
    </row>
    <row r="847000" spans="101:101">
      <c r="CW847000" s="2210"/>
    </row>
    <row r="847001" spans="101:101">
      <c r="CW847001" s="2195"/>
    </row>
    <row r="847025" spans="101:101">
      <c r="CW847025" s="2210"/>
    </row>
    <row r="847026" spans="101:101">
      <c r="CW847026" s="2195"/>
    </row>
    <row r="847050" spans="101:101">
      <c r="CW847050" s="2210"/>
    </row>
    <row r="847051" spans="101:101">
      <c r="CW847051" s="2195"/>
    </row>
    <row r="847075" spans="101:101">
      <c r="CW847075" s="2210"/>
    </row>
    <row r="847076" spans="101:101">
      <c r="CW847076" s="2195"/>
    </row>
    <row r="847100" spans="101:101">
      <c r="CW847100" s="2210"/>
    </row>
    <row r="847101" spans="101:101">
      <c r="CW847101" s="2195"/>
    </row>
    <row r="847125" spans="101:101">
      <c r="CW847125" s="2210"/>
    </row>
    <row r="847126" spans="101:101">
      <c r="CW847126" s="2195"/>
    </row>
    <row r="847150" spans="101:101">
      <c r="CW847150" s="2210"/>
    </row>
    <row r="847151" spans="101:101">
      <c r="CW847151" s="2195"/>
    </row>
    <row r="847175" spans="101:101">
      <c r="CW847175" s="2210"/>
    </row>
    <row r="847176" spans="101:101">
      <c r="CW847176" s="2195"/>
    </row>
    <row r="847200" spans="101:101">
      <c r="CW847200" s="2210"/>
    </row>
    <row r="847201" spans="101:101">
      <c r="CW847201" s="2195"/>
    </row>
    <row r="847225" spans="101:101">
      <c r="CW847225" s="2210"/>
    </row>
    <row r="847226" spans="101:101">
      <c r="CW847226" s="2195"/>
    </row>
    <row r="847250" spans="101:101">
      <c r="CW847250" s="2210"/>
    </row>
    <row r="847251" spans="101:101">
      <c r="CW847251" s="2195"/>
    </row>
    <row r="847275" spans="101:101">
      <c r="CW847275" s="2210"/>
    </row>
    <row r="847276" spans="101:101">
      <c r="CW847276" s="2195"/>
    </row>
    <row r="847300" spans="101:101">
      <c r="CW847300" s="2210"/>
    </row>
    <row r="847301" spans="101:101">
      <c r="CW847301" s="2195"/>
    </row>
    <row r="847325" spans="101:101">
      <c r="CW847325" s="2210"/>
    </row>
    <row r="847326" spans="101:101">
      <c r="CW847326" s="2195"/>
    </row>
    <row r="847350" spans="101:101">
      <c r="CW847350" s="2210"/>
    </row>
    <row r="847351" spans="101:101">
      <c r="CW847351" s="2195"/>
    </row>
    <row r="847375" spans="101:101">
      <c r="CW847375" s="2210"/>
    </row>
    <row r="847376" spans="101:101">
      <c r="CW847376" s="2195"/>
    </row>
    <row r="847400" spans="101:101">
      <c r="CW847400" s="2210"/>
    </row>
    <row r="847401" spans="101:101">
      <c r="CW847401" s="2195"/>
    </row>
    <row r="847425" spans="101:101">
      <c r="CW847425" s="2210"/>
    </row>
    <row r="847426" spans="101:101">
      <c r="CW847426" s="2195"/>
    </row>
    <row r="847450" spans="101:101">
      <c r="CW847450" s="2210"/>
    </row>
    <row r="847451" spans="101:101">
      <c r="CW847451" s="2195"/>
    </row>
    <row r="847475" spans="101:101">
      <c r="CW847475" s="2210"/>
    </row>
    <row r="847476" spans="101:101">
      <c r="CW847476" s="2195"/>
    </row>
    <row r="847500" spans="101:101">
      <c r="CW847500" s="2210"/>
    </row>
    <row r="847501" spans="101:101">
      <c r="CW847501" s="2195"/>
    </row>
    <row r="847525" spans="101:101">
      <c r="CW847525" s="2210"/>
    </row>
    <row r="847526" spans="101:101">
      <c r="CW847526" s="2195"/>
    </row>
    <row r="847550" spans="101:101">
      <c r="CW847550" s="2210"/>
    </row>
    <row r="847551" spans="101:101">
      <c r="CW847551" s="2195"/>
    </row>
    <row r="847575" spans="101:101">
      <c r="CW847575" s="2210"/>
    </row>
    <row r="847576" spans="101:101">
      <c r="CW847576" s="2195"/>
    </row>
    <row r="847600" spans="101:101">
      <c r="CW847600" s="2210"/>
    </row>
    <row r="847601" spans="101:101">
      <c r="CW847601" s="2195"/>
    </row>
    <row r="847625" spans="101:101">
      <c r="CW847625" s="2210"/>
    </row>
    <row r="847626" spans="101:101">
      <c r="CW847626" s="2195"/>
    </row>
    <row r="847650" spans="101:101">
      <c r="CW847650" s="2210"/>
    </row>
    <row r="847651" spans="101:101">
      <c r="CW847651" s="2195"/>
    </row>
    <row r="847675" spans="101:101">
      <c r="CW847675" s="2210"/>
    </row>
    <row r="847676" spans="101:101">
      <c r="CW847676" s="2195"/>
    </row>
    <row r="847700" spans="101:101">
      <c r="CW847700" s="2210"/>
    </row>
    <row r="847701" spans="101:101">
      <c r="CW847701" s="2195"/>
    </row>
    <row r="847725" spans="101:101">
      <c r="CW847725" s="2210"/>
    </row>
    <row r="847726" spans="101:101">
      <c r="CW847726" s="2195"/>
    </row>
    <row r="847750" spans="101:101">
      <c r="CW847750" s="2210"/>
    </row>
    <row r="847751" spans="101:101">
      <c r="CW847751" s="2195"/>
    </row>
    <row r="847775" spans="101:101">
      <c r="CW847775" s="2210"/>
    </row>
    <row r="847776" spans="101:101">
      <c r="CW847776" s="2195"/>
    </row>
    <row r="847800" spans="101:101">
      <c r="CW847800" s="2210"/>
    </row>
    <row r="847801" spans="101:101">
      <c r="CW847801" s="2195"/>
    </row>
    <row r="847825" spans="101:101">
      <c r="CW847825" s="2210"/>
    </row>
    <row r="847826" spans="101:101">
      <c r="CW847826" s="2195"/>
    </row>
    <row r="847850" spans="101:101">
      <c r="CW847850" s="2210"/>
    </row>
    <row r="847851" spans="101:101">
      <c r="CW847851" s="2195"/>
    </row>
    <row r="847875" spans="101:101">
      <c r="CW847875" s="2210"/>
    </row>
    <row r="847876" spans="101:101">
      <c r="CW847876" s="2195"/>
    </row>
    <row r="847900" spans="101:101">
      <c r="CW847900" s="2210"/>
    </row>
    <row r="847901" spans="101:101">
      <c r="CW847901" s="2195"/>
    </row>
    <row r="847925" spans="101:101">
      <c r="CW847925" s="2210"/>
    </row>
    <row r="847926" spans="101:101">
      <c r="CW847926" s="2195"/>
    </row>
    <row r="847950" spans="101:101">
      <c r="CW847950" s="2210"/>
    </row>
    <row r="847951" spans="101:101">
      <c r="CW847951" s="2195"/>
    </row>
    <row r="847975" spans="101:101">
      <c r="CW847975" s="2210"/>
    </row>
    <row r="847976" spans="101:101">
      <c r="CW847976" s="2195"/>
    </row>
    <row r="848000" spans="101:101">
      <c r="CW848000" s="2210"/>
    </row>
    <row r="848001" spans="101:101">
      <c r="CW848001" s="2195"/>
    </row>
    <row r="848025" spans="101:101">
      <c r="CW848025" s="2210"/>
    </row>
    <row r="848026" spans="101:101">
      <c r="CW848026" s="2195"/>
    </row>
    <row r="848050" spans="101:101">
      <c r="CW848050" s="2210"/>
    </row>
    <row r="848051" spans="101:101">
      <c r="CW848051" s="2195"/>
    </row>
    <row r="848075" spans="101:101">
      <c r="CW848075" s="2210"/>
    </row>
    <row r="848076" spans="101:101">
      <c r="CW848076" s="2195"/>
    </row>
    <row r="848100" spans="101:101">
      <c r="CW848100" s="2210"/>
    </row>
    <row r="848101" spans="101:101">
      <c r="CW848101" s="2195"/>
    </row>
    <row r="848125" spans="101:101">
      <c r="CW848125" s="2210"/>
    </row>
    <row r="848126" spans="101:101">
      <c r="CW848126" s="2195"/>
    </row>
    <row r="848150" spans="101:101">
      <c r="CW848150" s="2210"/>
    </row>
    <row r="848151" spans="101:101">
      <c r="CW848151" s="2195"/>
    </row>
    <row r="848175" spans="101:101">
      <c r="CW848175" s="2210"/>
    </row>
    <row r="848176" spans="101:101">
      <c r="CW848176" s="2195"/>
    </row>
    <row r="848200" spans="101:101">
      <c r="CW848200" s="2210"/>
    </row>
    <row r="848201" spans="101:101">
      <c r="CW848201" s="2195"/>
    </row>
    <row r="848225" spans="101:101">
      <c r="CW848225" s="2210"/>
    </row>
    <row r="848226" spans="101:101">
      <c r="CW848226" s="2195"/>
    </row>
    <row r="848250" spans="101:101">
      <c r="CW848250" s="2210"/>
    </row>
    <row r="848251" spans="101:101">
      <c r="CW848251" s="2195"/>
    </row>
    <row r="848275" spans="101:101">
      <c r="CW848275" s="2210"/>
    </row>
    <row r="848276" spans="101:101">
      <c r="CW848276" s="2195"/>
    </row>
    <row r="848300" spans="101:101">
      <c r="CW848300" s="2210"/>
    </row>
    <row r="848301" spans="101:101">
      <c r="CW848301" s="2195"/>
    </row>
    <row r="848325" spans="101:101">
      <c r="CW848325" s="2210"/>
    </row>
    <row r="848326" spans="101:101">
      <c r="CW848326" s="2195"/>
    </row>
    <row r="848350" spans="101:101">
      <c r="CW848350" s="2210"/>
    </row>
    <row r="848351" spans="101:101">
      <c r="CW848351" s="2195"/>
    </row>
    <row r="848375" spans="101:101">
      <c r="CW848375" s="2210"/>
    </row>
    <row r="848376" spans="101:101">
      <c r="CW848376" s="2195"/>
    </row>
    <row r="848400" spans="101:101">
      <c r="CW848400" s="2210"/>
    </row>
    <row r="848401" spans="101:101">
      <c r="CW848401" s="2195"/>
    </row>
    <row r="848425" spans="101:101">
      <c r="CW848425" s="2210"/>
    </row>
    <row r="848426" spans="101:101">
      <c r="CW848426" s="2195"/>
    </row>
    <row r="848450" spans="101:101">
      <c r="CW848450" s="2210"/>
    </row>
    <row r="848451" spans="101:101">
      <c r="CW848451" s="2195"/>
    </row>
    <row r="848475" spans="101:101">
      <c r="CW848475" s="2210"/>
    </row>
    <row r="848476" spans="101:101">
      <c r="CW848476" s="2195"/>
    </row>
    <row r="848500" spans="101:101">
      <c r="CW848500" s="2210"/>
    </row>
    <row r="848501" spans="101:101">
      <c r="CW848501" s="2195"/>
    </row>
    <row r="848525" spans="101:101">
      <c r="CW848525" s="2210"/>
    </row>
    <row r="848526" spans="101:101">
      <c r="CW848526" s="2195"/>
    </row>
    <row r="848550" spans="101:101">
      <c r="CW848550" s="2210"/>
    </row>
    <row r="848551" spans="101:101">
      <c r="CW848551" s="2195"/>
    </row>
    <row r="848575" spans="101:101">
      <c r="CW848575" s="2210"/>
    </row>
    <row r="848576" spans="101:101">
      <c r="CW848576" s="2195"/>
    </row>
    <row r="848600" spans="101:101">
      <c r="CW848600" s="2210"/>
    </row>
    <row r="848601" spans="101:101">
      <c r="CW848601" s="2195"/>
    </row>
    <row r="848625" spans="101:101">
      <c r="CW848625" s="2210"/>
    </row>
    <row r="848626" spans="101:101">
      <c r="CW848626" s="2195"/>
    </row>
    <row r="848650" spans="101:101">
      <c r="CW848650" s="2210"/>
    </row>
    <row r="848651" spans="101:101">
      <c r="CW848651" s="2195"/>
    </row>
    <row r="848675" spans="101:101">
      <c r="CW848675" s="2210"/>
    </row>
    <row r="848676" spans="101:101">
      <c r="CW848676" s="2195"/>
    </row>
    <row r="848700" spans="101:101">
      <c r="CW848700" s="2210"/>
    </row>
    <row r="848701" spans="101:101">
      <c r="CW848701" s="2195"/>
    </row>
    <row r="848725" spans="101:101">
      <c r="CW848725" s="2210"/>
    </row>
    <row r="848726" spans="101:101">
      <c r="CW848726" s="2195"/>
    </row>
    <row r="848750" spans="101:101">
      <c r="CW848750" s="2210"/>
    </row>
    <row r="848751" spans="101:101">
      <c r="CW848751" s="2195"/>
    </row>
    <row r="848775" spans="101:101">
      <c r="CW848775" s="2210"/>
    </row>
    <row r="848776" spans="101:101">
      <c r="CW848776" s="2195"/>
    </row>
    <row r="848800" spans="101:101">
      <c r="CW848800" s="2210"/>
    </row>
    <row r="848801" spans="101:101">
      <c r="CW848801" s="2195"/>
    </row>
    <row r="848825" spans="101:101">
      <c r="CW848825" s="2210"/>
    </row>
    <row r="848826" spans="101:101">
      <c r="CW848826" s="2195"/>
    </row>
    <row r="848850" spans="101:101">
      <c r="CW848850" s="2210"/>
    </row>
    <row r="848851" spans="101:101">
      <c r="CW848851" s="2195"/>
    </row>
    <row r="848875" spans="101:101">
      <c r="CW848875" s="2210"/>
    </row>
    <row r="848876" spans="101:101">
      <c r="CW848876" s="2195"/>
    </row>
    <row r="848900" spans="101:101">
      <c r="CW848900" s="2210"/>
    </row>
    <row r="848901" spans="101:101">
      <c r="CW848901" s="2195"/>
    </row>
    <row r="848925" spans="101:101">
      <c r="CW848925" s="2210"/>
    </row>
    <row r="848926" spans="101:101">
      <c r="CW848926" s="2195"/>
    </row>
    <row r="848950" spans="101:101">
      <c r="CW848950" s="2210"/>
    </row>
    <row r="848951" spans="101:101">
      <c r="CW848951" s="2195"/>
    </row>
    <row r="848975" spans="101:101">
      <c r="CW848975" s="2210"/>
    </row>
    <row r="848976" spans="101:101">
      <c r="CW848976" s="2195"/>
    </row>
    <row r="849000" spans="101:101">
      <c r="CW849000" s="2210"/>
    </row>
    <row r="849001" spans="101:101">
      <c r="CW849001" s="2195"/>
    </row>
    <row r="849025" spans="101:101">
      <c r="CW849025" s="2210"/>
    </row>
    <row r="849026" spans="101:101">
      <c r="CW849026" s="2195"/>
    </row>
    <row r="849050" spans="101:101">
      <c r="CW849050" s="2210"/>
    </row>
    <row r="849051" spans="101:101">
      <c r="CW849051" s="2195"/>
    </row>
    <row r="849075" spans="101:101">
      <c r="CW849075" s="2210"/>
    </row>
    <row r="849076" spans="101:101">
      <c r="CW849076" s="2195"/>
    </row>
    <row r="849100" spans="101:101">
      <c r="CW849100" s="2210"/>
    </row>
    <row r="849101" spans="101:101">
      <c r="CW849101" s="2195"/>
    </row>
    <row r="849125" spans="101:101">
      <c r="CW849125" s="2210"/>
    </row>
    <row r="849126" spans="101:101">
      <c r="CW849126" s="2195"/>
    </row>
    <row r="849150" spans="101:101">
      <c r="CW849150" s="2210"/>
    </row>
    <row r="849151" spans="101:101">
      <c r="CW849151" s="2195"/>
    </row>
    <row r="849175" spans="101:101">
      <c r="CW849175" s="2210"/>
    </row>
    <row r="849176" spans="101:101">
      <c r="CW849176" s="2195"/>
    </row>
    <row r="849200" spans="101:101">
      <c r="CW849200" s="2210"/>
    </row>
    <row r="849201" spans="101:101">
      <c r="CW849201" s="2195"/>
    </row>
    <row r="849225" spans="101:101">
      <c r="CW849225" s="2210"/>
    </row>
    <row r="849226" spans="101:101">
      <c r="CW849226" s="2195"/>
    </row>
    <row r="849250" spans="101:101">
      <c r="CW849250" s="2210"/>
    </row>
    <row r="849251" spans="101:101">
      <c r="CW849251" s="2195"/>
    </row>
    <row r="849275" spans="101:101">
      <c r="CW849275" s="2210"/>
    </row>
    <row r="849276" spans="101:101">
      <c r="CW849276" s="2195"/>
    </row>
    <row r="849300" spans="101:101">
      <c r="CW849300" s="2210"/>
    </row>
    <row r="849301" spans="101:101">
      <c r="CW849301" s="2195"/>
    </row>
    <row r="849325" spans="101:101">
      <c r="CW849325" s="2210"/>
    </row>
    <row r="849326" spans="101:101">
      <c r="CW849326" s="2195"/>
    </row>
    <row r="849350" spans="101:101">
      <c r="CW849350" s="2210"/>
    </row>
    <row r="849351" spans="101:101">
      <c r="CW849351" s="2195"/>
    </row>
    <row r="849375" spans="101:101">
      <c r="CW849375" s="2210"/>
    </row>
    <row r="849376" spans="101:101">
      <c r="CW849376" s="2195"/>
    </row>
    <row r="849400" spans="101:101">
      <c r="CW849400" s="2210"/>
    </row>
    <row r="849401" spans="101:101">
      <c r="CW849401" s="2195"/>
    </row>
    <row r="849425" spans="101:101">
      <c r="CW849425" s="2210"/>
    </row>
    <row r="849426" spans="101:101">
      <c r="CW849426" s="2195"/>
    </row>
    <row r="849450" spans="101:101">
      <c r="CW849450" s="2210"/>
    </row>
    <row r="849451" spans="101:101">
      <c r="CW849451" s="2195"/>
    </row>
    <row r="849475" spans="101:101">
      <c r="CW849475" s="2210"/>
    </row>
    <row r="849476" spans="101:101">
      <c r="CW849476" s="2195"/>
    </row>
    <row r="849500" spans="101:101">
      <c r="CW849500" s="2210"/>
    </row>
    <row r="849501" spans="101:101">
      <c r="CW849501" s="2195"/>
    </row>
    <row r="849525" spans="101:101">
      <c r="CW849525" s="2210"/>
    </row>
    <row r="849526" spans="101:101">
      <c r="CW849526" s="2195"/>
    </row>
    <row r="849550" spans="101:101">
      <c r="CW849550" s="2210"/>
    </row>
    <row r="849551" spans="101:101">
      <c r="CW849551" s="2195"/>
    </row>
    <row r="849575" spans="101:101">
      <c r="CW849575" s="2210"/>
    </row>
    <row r="849576" spans="101:101">
      <c r="CW849576" s="2195"/>
    </row>
    <row r="849600" spans="101:101">
      <c r="CW849600" s="2210"/>
    </row>
    <row r="849601" spans="101:101">
      <c r="CW849601" s="2195"/>
    </row>
    <row r="849625" spans="101:101">
      <c r="CW849625" s="2210"/>
    </row>
    <row r="849626" spans="101:101">
      <c r="CW849626" s="2195"/>
    </row>
    <row r="849650" spans="101:101">
      <c r="CW849650" s="2210"/>
    </row>
    <row r="849651" spans="101:101">
      <c r="CW849651" s="2195"/>
    </row>
    <row r="849675" spans="101:101">
      <c r="CW849675" s="2210"/>
    </row>
    <row r="849676" spans="101:101">
      <c r="CW849676" s="2195"/>
    </row>
    <row r="849700" spans="101:101">
      <c r="CW849700" s="2210"/>
    </row>
    <row r="849701" spans="101:101">
      <c r="CW849701" s="2195"/>
    </row>
    <row r="849725" spans="101:101">
      <c r="CW849725" s="2210"/>
    </row>
    <row r="849726" spans="101:101">
      <c r="CW849726" s="2195"/>
    </row>
    <row r="849750" spans="101:101">
      <c r="CW849750" s="2210"/>
    </row>
    <row r="849751" spans="101:101">
      <c r="CW849751" s="2195"/>
    </row>
    <row r="849775" spans="101:101">
      <c r="CW849775" s="2210"/>
    </row>
    <row r="849776" spans="101:101">
      <c r="CW849776" s="2195"/>
    </row>
    <row r="849800" spans="101:101">
      <c r="CW849800" s="2210"/>
    </row>
    <row r="849801" spans="101:101">
      <c r="CW849801" s="2195"/>
    </row>
    <row r="849825" spans="101:101">
      <c r="CW849825" s="2210"/>
    </row>
    <row r="849826" spans="101:101">
      <c r="CW849826" s="2195"/>
    </row>
    <row r="849850" spans="101:101">
      <c r="CW849850" s="2210"/>
    </row>
    <row r="849851" spans="101:101">
      <c r="CW849851" s="2195"/>
    </row>
    <row r="849875" spans="101:101">
      <c r="CW849875" s="2210"/>
    </row>
    <row r="849876" spans="101:101">
      <c r="CW849876" s="2195"/>
    </row>
    <row r="849900" spans="101:101">
      <c r="CW849900" s="2210"/>
    </row>
    <row r="849901" spans="101:101">
      <c r="CW849901" s="2195"/>
    </row>
    <row r="849925" spans="101:101">
      <c r="CW849925" s="2210"/>
    </row>
    <row r="849926" spans="101:101">
      <c r="CW849926" s="2195"/>
    </row>
    <row r="849950" spans="101:101">
      <c r="CW849950" s="2210"/>
    </row>
    <row r="849951" spans="101:101">
      <c r="CW849951" s="2195"/>
    </row>
    <row r="849975" spans="101:101">
      <c r="CW849975" s="2210"/>
    </row>
    <row r="849976" spans="101:101">
      <c r="CW849976" s="2195"/>
    </row>
    <row r="850000" spans="101:101">
      <c r="CW850000" s="2210"/>
    </row>
    <row r="850001" spans="101:101">
      <c r="CW850001" s="2195"/>
    </row>
    <row r="850025" spans="101:101">
      <c r="CW850025" s="2210"/>
    </row>
    <row r="850026" spans="101:101">
      <c r="CW850026" s="2195"/>
    </row>
    <row r="850050" spans="101:101">
      <c r="CW850050" s="2210"/>
    </row>
    <row r="850051" spans="101:101">
      <c r="CW850051" s="2195"/>
    </row>
    <row r="850075" spans="101:101">
      <c r="CW850075" s="2210"/>
    </row>
    <row r="850076" spans="101:101">
      <c r="CW850076" s="2195"/>
    </row>
    <row r="850100" spans="101:101">
      <c r="CW850100" s="2210"/>
    </row>
    <row r="850101" spans="101:101">
      <c r="CW850101" s="2195"/>
    </row>
    <row r="850125" spans="101:101">
      <c r="CW850125" s="2210"/>
    </row>
    <row r="850126" spans="101:101">
      <c r="CW850126" s="2195"/>
    </row>
    <row r="850150" spans="101:101">
      <c r="CW850150" s="2210"/>
    </row>
    <row r="850151" spans="101:101">
      <c r="CW850151" s="2195"/>
    </row>
    <row r="850175" spans="101:101">
      <c r="CW850175" s="2210"/>
    </row>
    <row r="850176" spans="101:101">
      <c r="CW850176" s="2195"/>
    </row>
    <row r="850200" spans="101:101">
      <c r="CW850200" s="2210"/>
    </row>
    <row r="850201" spans="101:101">
      <c r="CW850201" s="2195"/>
    </row>
    <row r="850225" spans="101:101">
      <c r="CW850225" s="2210"/>
    </row>
    <row r="850226" spans="101:101">
      <c r="CW850226" s="2195"/>
    </row>
    <row r="850250" spans="101:101">
      <c r="CW850250" s="2210"/>
    </row>
    <row r="850251" spans="101:101">
      <c r="CW850251" s="2195"/>
    </row>
    <row r="850275" spans="101:101">
      <c r="CW850275" s="2210"/>
    </row>
    <row r="850276" spans="101:101">
      <c r="CW850276" s="2195"/>
    </row>
    <row r="850300" spans="101:101">
      <c r="CW850300" s="2210"/>
    </row>
    <row r="850301" spans="101:101">
      <c r="CW850301" s="2195"/>
    </row>
    <row r="850325" spans="101:101">
      <c r="CW850325" s="2210"/>
    </row>
    <row r="850326" spans="101:101">
      <c r="CW850326" s="2195"/>
    </row>
    <row r="850350" spans="101:101">
      <c r="CW850350" s="2210"/>
    </row>
    <row r="850351" spans="101:101">
      <c r="CW850351" s="2195"/>
    </row>
    <row r="850375" spans="101:101">
      <c r="CW850375" s="2210"/>
    </row>
    <row r="850376" spans="101:101">
      <c r="CW850376" s="2195"/>
    </row>
    <row r="850400" spans="101:101">
      <c r="CW850400" s="2210"/>
    </row>
    <row r="850401" spans="101:101">
      <c r="CW850401" s="2195"/>
    </row>
    <row r="850425" spans="101:101">
      <c r="CW850425" s="2210"/>
    </row>
    <row r="850426" spans="101:101">
      <c r="CW850426" s="2195"/>
    </row>
    <row r="850450" spans="101:101">
      <c r="CW850450" s="2210"/>
    </row>
    <row r="850451" spans="101:101">
      <c r="CW850451" s="2195"/>
    </row>
    <row r="850475" spans="101:101">
      <c r="CW850475" s="2210"/>
    </row>
    <row r="850476" spans="101:101">
      <c r="CW850476" s="2195"/>
    </row>
    <row r="850500" spans="101:101">
      <c r="CW850500" s="2210"/>
    </row>
    <row r="850501" spans="101:101">
      <c r="CW850501" s="2195"/>
    </row>
    <row r="850525" spans="101:101">
      <c r="CW850525" s="2210"/>
    </row>
    <row r="850526" spans="101:101">
      <c r="CW850526" s="2195"/>
    </row>
    <row r="850550" spans="101:101">
      <c r="CW850550" s="2210"/>
    </row>
    <row r="850551" spans="101:101">
      <c r="CW850551" s="2195"/>
    </row>
    <row r="850575" spans="101:101">
      <c r="CW850575" s="2210"/>
    </row>
    <row r="850576" spans="101:101">
      <c r="CW850576" s="2195"/>
    </row>
    <row r="850600" spans="101:101">
      <c r="CW850600" s="2210"/>
    </row>
    <row r="850601" spans="101:101">
      <c r="CW850601" s="2195"/>
    </row>
    <row r="850625" spans="101:101">
      <c r="CW850625" s="2210"/>
    </row>
    <row r="850626" spans="101:101">
      <c r="CW850626" s="2195"/>
    </row>
    <row r="850650" spans="101:101">
      <c r="CW850650" s="2210"/>
    </row>
    <row r="850651" spans="101:101">
      <c r="CW850651" s="2195"/>
    </row>
    <row r="850675" spans="101:101">
      <c r="CW850675" s="2210"/>
    </row>
    <row r="850676" spans="101:101">
      <c r="CW850676" s="2195"/>
    </row>
    <row r="850700" spans="101:101">
      <c r="CW850700" s="2210"/>
    </row>
    <row r="850701" spans="101:101">
      <c r="CW850701" s="2195"/>
    </row>
    <row r="850725" spans="101:101">
      <c r="CW850725" s="2210"/>
    </row>
    <row r="850726" spans="101:101">
      <c r="CW850726" s="2195"/>
    </row>
    <row r="850750" spans="101:101">
      <c r="CW850750" s="2210"/>
    </row>
    <row r="850751" spans="101:101">
      <c r="CW850751" s="2195"/>
    </row>
    <row r="850775" spans="101:101">
      <c r="CW850775" s="2210"/>
    </row>
    <row r="850776" spans="101:101">
      <c r="CW850776" s="2195"/>
    </row>
    <row r="850800" spans="101:101">
      <c r="CW850800" s="2210"/>
    </row>
    <row r="850801" spans="101:101">
      <c r="CW850801" s="2195"/>
    </row>
    <row r="850825" spans="101:101">
      <c r="CW850825" s="2210"/>
    </row>
    <row r="850826" spans="101:101">
      <c r="CW850826" s="2195"/>
    </row>
    <row r="850850" spans="101:101">
      <c r="CW850850" s="2210"/>
    </row>
    <row r="850851" spans="101:101">
      <c r="CW850851" s="2195"/>
    </row>
    <row r="850875" spans="101:101">
      <c r="CW850875" s="2210"/>
    </row>
    <row r="850876" spans="101:101">
      <c r="CW850876" s="2195"/>
    </row>
    <row r="850900" spans="101:101">
      <c r="CW850900" s="2210"/>
    </row>
    <row r="850901" spans="101:101">
      <c r="CW850901" s="2195"/>
    </row>
    <row r="850925" spans="101:101">
      <c r="CW850925" s="2210"/>
    </row>
    <row r="850926" spans="101:101">
      <c r="CW850926" s="2195"/>
    </row>
    <row r="850950" spans="101:101">
      <c r="CW850950" s="2210"/>
    </row>
    <row r="850951" spans="101:101">
      <c r="CW850951" s="2195"/>
    </row>
    <row r="850975" spans="101:101">
      <c r="CW850975" s="2210"/>
    </row>
    <row r="850976" spans="101:101">
      <c r="CW850976" s="2195"/>
    </row>
    <row r="851000" spans="101:101">
      <c r="CW851000" s="2210"/>
    </row>
    <row r="851001" spans="101:101">
      <c r="CW851001" s="2195"/>
    </row>
    <row r="851025" spans="101:101">
      <c r="CW851025" s="2210"/>
    </row>
    <row r="851026" spans="101:101">
      <c r="CW851026" s="2195"/>
    </row>
    <row r="851050" spans="101:101">
      <c r="CW851050" s="2210"/>
    </row>
    <row r="851051" spans="101:101">
      <c r="CW851051" s="2195"/>
    </row>
    <row r="851075" spans="101:101">
      <c r="CW851075" s="2210"/>
    </row>
    <row r="851076" spans="101:101">
      <c r="CW851076" s="2195"/>
    </row>
    <row r="851100" spans="101:101">
      <c r="CW851100" s="2210"/>
    </row>
    <row r="851101" spans="101:101">
      <c r="CW851101" s="2195"/>
    </row>
    <row r="851125" spans="101:101">
      <c r="CW851125" s="2210"/>
    </row>
    <row r="851126" spans="101:101">
      <c r="CW851126" s="2195"/>
    </row>
    <row r="851150" spans="101:101">
      <c r="CW851150" s="2210"/>
    </row>
    <row r="851151" spans="101:101">
      <c r="CW851151" s="2195"/>
    </row>
    <row r="851175" spans="101:101">
      <c r="CW851175" s="2210"/>
    </row>
    <row r="851176" spans="101:101">
      <c r="CW851176" s="2195"/>
    </row>
    <row r="851200" spans="101:101">
      <c r="CW851200" s="2210"/>
    </row>
    <row r="851201" spans="101:101">
      <c r="CW851201" s="2195"/>
    </row>
    <row r="851225" spans="101:101">
      <c r="CW851225" s="2210"/>
    </row>
    <row r="851226" spans="101:101">
      <c r="CW851226" s="2195"/>
    </row>
    <row r="851250" spans="101:101">
      <c r="CW851250" s="2210"/>
    </row>
    <row r="851251" spans="101:101">
      <c r="CW851251" s="2195"/>
    </row>
    <row r="851275" spans="101:101">
      <c r="CW851275" s="2210"/>
    </row>
    <row r="851276" spans="101:101">
      <c r="CW851276" s="2195"/>
    </row>
    <row r="851300" spans="101:101">
      <c r="CW851300" s="2210"/>
    </row>
    <row r="851301" spans="101:101">
      <c r="CW851301" s="2195"/>
    </row>
    <row r="851325" spans="101:101">
      <c r="CW851325" s="2210"/>
    </row>
    <row r="851326" spans="101:101">
      <c r="CW851326" s="2195"/>
    </row>
    <row r="851350" spans="101:101">
      <c r="CW851350" s="2210"/>
    </row>
    <row r="851351" spans="101:101">
      <c r="CW851351" s="2195"/>
    </row>
    <row r="851375" spans="101:101">
      <c r="CW851375" s="2210"/>
    </row>
    <row r="851376" spans="101:101">
      <c r="CW851376" s="2195"/>
    </row>
    <row r="851400" spans="101:101">
      <c r="CW851400" s="2210"/>
    </row>
    <row r="851401" spans="101:101">
      <c r="CW851401" s="2195"/>
    </row>
    <row r="851425" spans="101:101">
      <c r="CW851425" s="2210"/>
    </row>
    <row r="851426" spans="101:101">
      <c r="CW851426" s="2195"/>
    </row>
    <row r="851450" spans="101:101">
      <c r="CW851450" s="2210"/>
    </row>
    <row r="851451" spans="101:101">
      <c r="CW851451" s="2195"/>
    </row>
    <row r="851475" spans="101:101">
      <c r="CW851475" s="2210"/>
    </row>
    <row r="851476" spans="101:101">
      <c r="CW851476" s="2195"/>
    </row>
    <row r="851500" spans="101:101">
      <c r="CW851500" s="2210"/>
    </row>
    <row r="851501" spans="101:101">
      <c r="CW851501" s="2195"/>
    </row>
    <row r="851525" spans="101:101">
      <c r="CW851525" s="2210"/>
    </row>
    <row r="851526" spans="101:101">
      <c r="CW851526" s="2195"/>
    </row>
    <row r="851550" spans="101:101">
      <c r="CW851550" s="2210"/>
    </row>
    <row r="851551" spans="101:101">
      <c r="CW851551" s="2195"/>
    </row>
    <row r="851575" spans="101:101">
      <c r="CW851575" s="2210"/>
    </row>
    <row r="851576" spans="101:101">
      <c r="CW851576" s="2195"/>
    </row>
    <row r="851600" spans="101:101">
      <c r="CW851600" s="2210"/>
    </row>
    <row r="851601" spans="101:101">
      <c r="CW851601" s="2195"/>
    </row>
    <row r="851625" spans="101:101">
      <c r="CW851625" s="2210"/>
    </row>
    <row r="851626" spans="101:101">
      <c r="CW851626" s="2195"/>
    </row>
    <row r="851650" spans="101:101">
      <c r="CW851650" s="2210"/>
    </row>
    <row r="851651" spans="101:101">
      <c r="CW851651" s="2195"/>
    </row>
    <row r="851675" spans="101:101">
      <c r="CW851675" s="2210"/>
    </row>
    <row r="851676" spans="101:101">
      <c r="CW851676" s="2195"/>
    </row>
    <row r="851700" spans="101:101">
      <c r="CW851700" s="2210"/>
    </row>
    <row r="851701" spans="101:101">
      <c r="CW851701" s="2195"/>
    </row>
    <row r="851725" spans="101:101">
      <c r="CW851725" s="2210"/>
    </row>
    <row r="851726" spans="101:101">
      <c r="CW851726" s="2195"/>
    </row>
    <row r="851750" spans="101:101">
      <c r="CW851750" s="2210"/>
    </row>
    <row r="851751" spans="101:101">
      <c r="CW851751" s="2195"/>
    </row>
    <row r="851775" spans="101:101">
      <c r="CW851775" s="2210"/>
    </row>
    <row r="851776" spans="101:101">
      <c r="CW851776" s="2195"/>
    </row>
    <row r="851800" spans="101:101">
      <c r="CW851800" s="2210"/>
    </row>
    <row r="851801" spans="101:101">
      <c r="CW851801" s="2195"/>
    </row>
    <row r="851825" spans="101:101">
      <c r="CW851825" s="2210"/>
    </row>
    <row r="851826" spans="101:101">
      <c r="CW851826" s="2195"/>
    </row>
    <row r="851850" spans="101:101">
      <c r="CW851850" s="2210"/>
    </row>
    <row r="851851" spans="101:101">
      <c r="CW851851" s="2195"/>
    </row>
    <row r="851875" spans="101:101">
      <c r="CW851875" s="2210"/>
    </row>
    <row r="851876" spans="101:101">
      <c r="CW851876" s="2195"/>
    </row>
    <row r="851900" spans="101:101">
      <c r="CW851900" s="2210"/>
    </row>
    <row r="851901" spans="101:101">
      <c r="CW851901" s="2195"/>
    </row>
    <row r="851925" spans="101:101">
      <c r="CW851925" s="2210"/>
    </row>
    <row r="851926" spans="101:101">
      <c r="CW851926" s="2195"/>
    </row>
    <row r="851950" spans="101:101">
      <c r="CW851950" s="2210"/>
    </row>
    <row r="851951" spans="101:101">
      <c r="CW851951" s="2195"/>
    </row>
    <row r="851975" spans="101:101">
      <c r="CW851975" s="2210"/>
    </row>
    <row r="851976" spans="101:101">
      <c r="CW851976" s="2195"/>
    </row>
    <row r="852000" spans="101:101">
      <c r="CW852000" s="2210"/>
    </row>
    <row r="852001" spans="101:101">
      <c r="CW852001" s="2195"/>
    </row>
    <row r="852025" spans="101:101">
      <c r="CW852025" s="2210"/>
    </row>
    <row r="852026" spans="101:101">
      <c r="CW852026" s="2195"/>
    </row>
    <row r="852050" spans="101:101">
      <c r="CW852050" s="2210"/>
    </row>
    <row r="852051" spans="101:101">
      <c r="CW852051" s="2195"/>
    </row>
    <row r="852075" spans="101:101">
      <c r="CW852075" s="2210"/>
    </row>
    <row r="852076" spans="101:101">
      <c r="CW852076" s="2195"/>
    </row>
    <row r="852100" spans="101:101">
      <c r="CW852100" s="2210"/>
    </row>
    <row r="852101" spans="101:101">
      <c r="CW852101" s="2195"/>
    </row>
    <row r="852125" spans="101:101">
      <c r="CW852125" s="2210"/>
    </row>
    <row r="852126" spans="101:101">
      <c r="CW852126" s="2195"/>
    </row>
    <row r="852150" spans="101:101">
      <c r="CW852150" s="2210"/>
    </row>
    <row r="852151" spans="101:101">
      <c r="CW852151" s="2195"/>
    </row>
    <row r="852175" spans="101:101">
      <c r="CW852175" s="2210"/>
    </row>
    <row r="852176" spans="101:101">
      <c r="CW852176" s="2195"/>
    </row>
    <row r="852200" spans="101:101">
      <c r="CW852200" s="2210"/>
    </row>
    <row r="852201" spans="101:101">
      <c r="CW852201" s="2195"/>
    </row>
    <row r="852225" spans="101:101">
      <c r="CW852225" s="2210"/>
    </row>
    <row r="852226" spans="101:101">
      <c r="CW852226" s="2195"/>
    </row>
    <row r="852250" spans="101:101">
      <c r="CW852250" s="2210"/>
    </row>
    <row r="852251" spans="101:101">
      <c r="CW852251" s="2195"/>
    </row>
    <row r="852275" spans="101:101">
      <c r="CW852275" s="2210"/>
    </row>
    <row r="852276" spans="101:101">
      <c r="CW852276" s="2195"/>
    </row>
    <row r="852300" spans="101:101">
      <c r="CW852300" s="2210"/>
    </row>
    <row r="852301" spans="101:101">
      <c r="CW852301" s="2195"/>
    </row>
    <row r="852325" spans="101:101">
      <c r="CW852325" s="2210"/>
    </row>
    <row r="852326" spans="101:101">
      <c r="CW852326" s="2195"/>
    </row>
    <row r="852350" spans="101:101">
      <c r="CW852350" s="2210"/>
    </row>
    <row r="852351" spans="101:101">
      <c r="CW852351" s="2195"/>
    </row>
    <row r="852375" spans="101:101">
      <c r="CW852375" s="2210"/>
    </row>
    <row r="852376" spans="101:101">
      <c r="CW852376" s="2195"/>
    </row>
    <row r="852400" spans="101:101">
      <c r="CW852400" s="2210"/>
    </row>
    <row r="852401" spans="101:101">
      <c r="CW852401" s="2195"/>
    </row>
    <row r="852425" spans="101:101">
      <c r="CW852425" s="2210"/>
    </row>
    <row r="852426" spans="101:101">
      <c r="CW852426" s="2195"/>
    </row>
    <row r="852450" spans="101:101">
      <c r="CW852450" s="2210"/>
    </row>
    <row r="852451" spans="101:101">
      <c r="CW852451" s="2195"/>
    </row>
    <row r="852475" spans="101:101">
      <c r="CW852475" s="2210"/>
    </row>
    <row r="852476" spans="101:101">
      <c r="CW852476" s="2195"/>
    </row>
    <row r="852500" spans="101:101">
      <c r="CW852500" s="2210"/>
    </row>
    <row r="852501" spans="101:101">
      <c r="CW852501" s="2195"/>
    </row>
    <row r="852525" spans="101:101">
      <c r="CW852525" s="2210"/>
    </row>
    <row r="852526" spans="101:101">
      <c r="CW852526" s="2195"/>
    </row>
    <row r="852550" spans="101:101">
      <c r="CW852550" s="2210"/>
    </row>
    <row r="852551" spans="101:101">
      <c r="CW852551" s="2195"/>
    </row>
    <row r="852575" spans="101:101">
      <c r="CW852575" s="2210"/>
    </row>
    <row r="852576" spans="101:101">
      <c r="CW852576" s="2195"/>
    </row>
    <row r="852600" spans="101:101">
      <c r="CW852600" s="2210"/>
    </row>
    <row r="852601" spans="101:101">
      <c r="CW852601" s="2195"/>
    </row>
    <row r="852625" spans="101:101">
      <c r="CW852625" s="2210"/>
    </row>
    <row r="852626" spans="101:101">
      <c r="CW852626" s="2195"/>
    </row>
    <row r="852650" spans="101:101">
      <c r="CW852650" s="2210"/>
    </row>
    <row r="852651" spans="101:101">
      <c r="CW852651" s="2195"/>
    </row>
    <row r="852675" spans="101:101">
      <c r="CW852675" s="2210"/>
    </row>
    <row r="852676" spans="101:101">
      <c r="CW852676" s="2195"/>
    </row>
    <row r="852700" spans="101:101">
      <c r="CW852700" s="2210"/>
    </row>
    <row r="852701" spans="101:101">
      <c r="CW852701" s="2195"/>
    </row>
    <row r="852725" spans="101:101">
      <c r="CW852725" s="2210"/>
    </row>
    <row r="852726" spans="101:101">
      <c r="CW852726" s="2195"/>
    </row>
    <row r="852750" spans="101:101">
      <c r="CW852750" s="2210"/>
    </row>
    <row r="852751" spans="101:101">
      <c r="CW852751" s="2195"/>
    </row>
    <row r="852775" spans="101:101">
      <c r="CW852775" s="2210"/>
    </row>
    <row r="852776" spans="101:101">
      <c r="CW852776" s="2195"/>
    </row>
    <row r="852800" spans="101:101">
      <c r="CW852800" s="2210"/>
    </row>
    <row r="852801" spans="101:101">
      <c r="CW852801" s="2195"/>
    </row>
    <row r="852825" spans="101:101">
      <c r="CW852825" s="2210"/>
    </row>
    <row r="852826" spans="101:101">
      <c r="CW852826" s="2195"/>
    </row>
    <row r="852850" spans="101:101">
      <c r="CW852850" s="2210"/>
    </row>
    <row r="852851" spans="101:101">
      <c r="CW852851" s="2195"/>
    </row>
    <row r="852875" spans="101:101">
      <c r="CW852875" s="2210"/>
    </row>
    <row r="852876" spans="101:101">
      <c r="CW852876" s="2195"/>
    </row>
    <row r="852900" spans="101:101">
      <c r="CW852900" s="2210"/>
    </row>
    <row r="852901" spans="101:101">
      <c r="CW852901" s="2195"/>
    </row>
    <row r="852925" spans="101:101">
      <c r="CW852925" s="2210"/>
    </row>
    <row r="852926" spans="101:101">
      <c r="CW852926" s="2195"/>
    </row>
    <row r="852950" spans="101:101">
      <c r="CW852950" s="2210"/>
    </row>
    <row r="852951" spans="101:101">
      <c r="CW852951" s="2195"/>
    </row>
    <row r="852975" spans="101:101">
      <c r="CW852975" s="2210"/>
    </row>
    <row r="852976" spans="101:101">
      <c r="CW852976" s="2195"/>
    </row>
    <row r="853000" spans="101:101">
      <c r="CW853000" s="2210"/>
    </row>
    <row r="853001" spans="101:101">
      <c r="CW853001" s="2195"/>
    </row>
    <row r="853025" spans="101:101">
      <c r="CW853025" s="2210"/>
    </row>
    <row r="853026" spans="101:101">
      <c r="CW853026" s="2195"/>
    </row>
    <row r="853050" spans="101:101">
      <c r="CW853050" s="2210"/>
    </row>
    <row r="853051" spans="101:101">
      <c r="CW853051" s="2195"/>
    </row>
    <row r="853075" spans="101:101">
      <c r="CW853075" s="2210"/>
    </row>
    <row r="853076" spans="101:101">
      <c r="CW853076" s="2195"/>
    </row>
    <row r="853100" spans="101:101">
      <c r="CW853100" s="2210"/>
    </row>
    <row r="853101" spans="101:101">
      <c r="CW853101" s="2195"/>
    </row>
    <row r="853125" spans="101:101">
      <c r="CW853125" s="2210"/>
    </row>
    <row r="853126" spans="101:101">
      <c r="CW853126" s="2195"/>
    </row>
    <row r="853150" spans="101:101">
      <c r="CW853150" s="2210"/>
    </row>
    <row r="853151" spans="101:101">
      <c r="CW853151" s="2195"/>
    </row>
    <row r="853175" spans="101:101">
      <c r="CW853175" s="2210"/>
    </row>
    <row r="853176" spans="101:101">
      <c r="CW853176" s="2195"/>
    </row>
    <row r="853200" spans="101:101">
      <c r="CW853200" s="2210"/>
    </row>
    <row r="853201" spans="101:101">
      <c r="CW853201" s="2195"/>
    </row>
    <row r="853225" spans="101:101">
      <c r="CW853225" s="2210"/>
    </row>
    <row r="853226" spans="101:101">
      <c r="CW853226" s="2195"/>
    </row>
    <row r="853250" spans="101:101">
      <c r="CW853250" s="2210"/>
    </row>
    <row r="853251" spans="101:101">
      <c r="CW853251" s="2195"/>
    </row>
    <row r="853275" spans="101:101">
      <c r="CW853275" s="2210"/>
    </row>
    <row r="853276" spans="101:101">
      <c r="CW853276" s="2195"/>
    </row>
    <row r="853300" spans="101:101">
      <c r="CW853300" s="2210"/>
    </row>
    <row r="853301" spans="101:101">
      <c r="CW853301" s="2195"/>
    </row>
    <row r="853325" spans="101:101">
      <c r="CW853325" s="2210"/>
    </row>
    <row r="853326" spans="101:101">
      <c r="CW853326" s="2195"/>
    </row>
    <row r="853350" spans="101:101">
      <c r="CW853350" s="2210"/>
    </row>
    <row r="853351" spans="101:101">
      <c r="CW853351" s="2195"/>
    </row>
    <row r="853375" spans="101:101">
      <c r="CW853375" s="2210"/>
    </row>
    <row r="853376" spans="101:101">
      <c r="CW853376" s="2195"/>
    </row>
    <row r="853400" spans="101:101">
      <c r="CW853400" s="2210"/>
    </row>
    <row r="853401" spans="101:101">
      <c r="CW853401" s="2195"/>
    </row>
    <row r="853425" spans="101:101">
      <c r="CW853425" s="2210"/>
    </row>
    <row r="853426" spans="101:101">
      <c r="CW853426" s="2195"/>
    </row>
    <row r="853450" spans="101:101">
      <c r="CW853450" s="2210"/>
    </row>
    <row r="853451" spans="101:101">
      <c r="CW853451" s="2195"/>
    </row>
    <row r="853475" spans="101:101">
      <c r="CW853475" s="2210"/>
    </row>
    <row r="853476" spans="101:101">
      <c r="CW853476" s="2195"/>
    </row>
    <row r="853500" spans="101:101">
      <c r="CW853500" s="2210"/>
    </row>
    <row r="853501" spans="101:101">
      <c r="CW853501" s="2195"/>
    </row>
    <row r="853525" spans="101:101">
      <c r="CW853525" s="2210"/>
    </row>
    <row r="853526" spans="101:101">
      <c r="CW853526" s="2195"/>
    </row>
    <row r="853550" spans="101:101">
      <c r="CW853550" s="2210"/>
    </row>
    <row r="853551" spans="101:101">
      <c r="CW853551" s="2195"/>
    </row>
    <row r="853575" spans="101:101">
      <c r="CW853575" s="2210"/>
    </row>
    <row r="853576" spans="101:101">
      <c r="CW853576" s="2195"/>
    </row>
    <row r="853600" spans="101:101">
      <c r="CW853600" s="2210"/>
    </row>
    <row r="853601" spans="101:101">
      <c r="CW853601" s="2195"/>
    </row>
    <row r="853625" spans="101:101">
      <c r="CW853625" s="2210"/>
    </row>
    <row r="853626" spans="101:101">
      <c r="CW853626" s="2195"/>
    </row>
    <row r="853650" spans="101:101">
      <c r="CW853650" s="2210"/>
    </row>
    <row r="853651" spans="101:101">
      <c r="CW853651" s="2195"/>
    </row>
    <row r="853675" spans="101:101">
      <c r="CW853675" s="2210"/>
    </row>
    <row r="853676" spans="101:101">
      <c r="CW853676" s="2195"/>
    </row>
    <row r="853700" spans="101:101">
      <c r="CW853700" s="2210"/>
    </row>
    <row r="853701" spans="101:101">
      <c r="CW853701" s="2195"/>
    </row>
    <row r="853725" spans="101:101">
      <c r="CW853725" s="2210"/>
    </row>
    <row r="853726" spans="101:101">
      <c r="CW853726" s="2195"/>
    </row>
    <row r="853750" spans="101:101">
      <c r="CW853750" s="2210"/>
    </row>
    <row r="853751" spans="101:101">
      <c r="CW853751" s="2195"/>
    </row>
    <row r="853775" spans="101:101">
      <c r="CW853775" s="2210"/>
    </row>
    <row r="853776" spans="101:101">
      <c r="CW853776" s="2195"/>
    </row>
    <row r="853800" spans="101:101">
      <c r="CW853800" s="2210"/>
    </row>
    <row r="853801" spans="101:101">
      <c r="CW853801" s="2195"/>
    </row>
    <row r="853825" spans="101:101">
      <c r="CW853825" s="2210"/>
    </row>
    <row r="853826" spans="101:101">
      <c r="CW853826" s="2195"/>
    </row>
    <row r="853850" spans="101:101">
      <c r="CW853850" s="2210"/>
    </row>
    <row r="853851" spans="101:101">
      <c r="CW853851" s="2195"/>
    </row>
    <row r="853875" spans="101:101">
      <c r="CW853875" s="2210"/>
    </row>
    <row r="853876" spans="101:101">
      <c r="CW853876" s="2195"/>
    </row>
    <row r="853900" spans="101:101">
      <c r="CW853900" s="2210"/>
    </row>
    <row r="853901" spans="101:101">
      <c r="CW853901" s="2195"/>
    </row>
    <row r="853925" spans="101:101">
      <c r="CW853925" s="2210"/>
    </row>
    <row r="853926" spans="101:101">
      <c r="CW853926" s="2195"/>
    </row>
    <row r="853950" spans="101:101">
      <c r="CW853950" s="2210"/>
    </row>
    <row r="853951" spans="101:101">
      <c r="CW853951" s="2195"/>
    </row>
    <row r="853975" spans="101:101">
      <c r="CW853975" s="2210"/>
    </row>
    <row r="853976" spans="101:101">
      <c r="CW853976" s="2195"/>
    </row>
    <row r="854000" spans="101:101">
      <c r="CW854000" s="2210"/>
    </row>
    <row r="854001" spans="101:101">
      <c r="CW854001" s="2195"/>
    </row>
    <row r="854025" spans="101:101">
      <c r="CW854025" s="2210"/>
    </row>
    <row r="854026" spans="101:101">
      <c r="CW854026" s="2195"/>
    </row>
    <row r="854050" spans="101:101">
      <c r="CW854050" s="2210"/>
    </row>
    <row r="854051" spans="101:101">
      <c r="CW854051" s="2195"/>
    </row>
    <row r="854075" spans="101:101">
      <c r="CW854075" s="2210"/>
    </row>
    <row r="854076" spans="101:101">
      <c r="CW854076" s="2195"/>
    </row>
    <row r="854100" spans="101:101">
      <c r="CW854100" s="2210"/>
    </row>
    <row r="854101" spans="101:101">
      <c r="CW854101" s="2195"/>
    </row>
    <row r="854125" spans="101:101">
      <c r="CW854125" s="2210"/>
    </row>
    <row r="854126" spans="101:101">
      <c r="CW854126" s="2195"/>
    </row>
    <row r="854150" spans="101:101">
      <c r="CW854150" s="2210"/>
    </row>
    <row r="854151" spans="101:101">
      <c r="CW854151" s="2195"/>
    </row>
    <row r="854175" spans="101:101">
      <c r="CW854175" s="2210"/>
    </row>
    <row r="854176" spans="101:101">
      <c r="CW854176" s="2195"/>
    </row>
    <row r="854200" spans="101:101">
      <c r="CW854200" s="2210"/>
    </row>
    <row r="854201" spans="101:101">
      <c r="CW854201" s="2195"/>
    </row>
    <row r="854225" spans="101:101">
      <c r="CW854225" s="2210"/>
    </row>
    <row r="854226" spans="101:101">
      <c r="CW854226" s="2195"/>
    </row>
    <row r="854250" spans="101:101">
      <c r="CW854250" s="2210"/>
    </row>
    <row r="854251" spans="101:101">
      <c r="CW854251" s="2195"/>
    </row>
    <row r="854275" spans="101:101">
      <c r="CW854275" s="2210"/>
    </row>
    <row r="854276" spans="101:101">
      <c r="CW854276" s="2195"/>
    </row>
    <row r="854300" spans="101:101">
      <c r="CW854300" s="2210"/>
    </row>
    <row r="854301" spans="101:101">
      <c r="CW854301" s="2195"/>
    </row>
    <row r="854325" spans="101:101">
      <c r="CW854325" s="2210"/>
    </row>
    <row r="854326" spans="101:101">
      <c r="CW854326" s="2195"/>
    </row>
    <row r="854350" spans="101:101">
      <c r="CW854350" s="2210"/>
    </row>
    <row r="854351" spans="101:101">
      <c r="CW854351" s="2195"/>
    </row>
    <row r="854375" spans="101:101">
      <c r="CW854375" s="2210"/>
    </row>
    <row r="854376" spans="101:101">
      <c r="CW854376" s="2195"/>
    </row>
    <row r="854400" spans="101:101">
      <c r="CW854400" s="2210"/>
    </row>
    <row r="854401" spans="101:101">
      <c r="CW854401" s="2195"/>
    </row>
    <row r="854425" spans="101:101">
      <c r="CW854425" s="2210"/>
    </row>
    <row r="854426" spans="101:101">
      <c r="CW854426" s="2195"/>
    </row>
    <row r="854450" spans="101:101">
      <c r="CW854450" s="2210"/>
    </row>
    <row r="854451" spans="101:101">
      <c r="CW854451" s="2195"/>
    </row>
    <row r="854475" spans="101:101">
      <c r="CW854475" s="2210"/>
    </row>
    <row r="854476" spans="101:101">
      <c r="CW854476" s="2195"/>
    </row>
    <row r="854500" spans="101:101">
      <c r="CW854500" s="2210"/>
    </row>
    <row r="854501" spans="101:101">
      <c r="CW854501" s="2195"/>
    </row>
    <row r="854525" spans="101:101">
      <c r="CW854525" s="2210"/>
    </row>
    <row r="854526" spans="101:101">
      <c r="CW854526" s="2195"/>
    </row>
    <row r="854550" spans="101:101">
      <c r="CW854550" s="2210"/>
    </row>
    <row r="854551" spans="101:101">
      <c r="CW854551" s="2195"/>
    </row>
    <row r="854575" spans="101:101">
      <c r="CW854575" s="2210"/>
    </row>
    <row r="854576" spans="101:101">
      <c r="CW854576" s="2195"/>
    </row>
    <row r="854600" spans="101:101">
      <c r="CW854600" s="2210"/>
    </row>
    <row r="854601" spans="101:101">
      <c r="CW854601" s="2195"/>
    </row>
    <row r="854625" spans="101:101">
      <c r="CW854625" s="2210"/>
    </row>
    <row r="854626" spans="101:101">
      <c r="CW854626" s="2195"/>
    </row>
    <row r="854650" spans="101:101">
      <c r="CW854650" s="2210"/>
    </row>
    <row r="854651" spans="101:101">
      <c r="CW854651" s="2195"/>
    </row>
    <row r="854675" spans="101:101">
      <c r="CW854675" s="2210"/>
    </row>
    <row r="854676" spans="101:101">
      <c r="CW854676" s="2195"/>
    </row>
    <row r="854700" spans="101:101">
      <c r="CW854700" s="2210"/>
    </row>
    <row r="854701" spans="101:101">
      <c r="CW854701" s="2195"/>
    </row>
    <row r="854725" spans="101:101">
      <c r="CW854725" s="2210"/>
    </row>
    <row r="854726" spans="101:101">
      <c r="CW854726" s="2195"/>
    </row>
    <row r="854750" spans="101:101">
      <c r="CW854750" s="2210"/>
    </row>
    <row r="854751" spans="101:101">
      <c r="CW854751" s="2195"/>
    </row>
    <row r="854775" spans="101:101">
      <c r="CW854775" s="2210"/>
    </row>
    <row r="854776" spans="101:101">
      <c r="CW854776" s="2195"/>
    </row>
    <row r="854800" spans="101:101">
      <c r="CW854800" s="2210"/>
    </row>
    <row r="854801" spans="101:101">
      <c r="CW854801" s="2195"/>
    </row>
    <row r="854825" spans="101:101">
      <c r="CW854825" s="2210"/>
    </row>
    <row r="854826" spans="101:101">
      <c r="CW854826" s="2195"/>
    </row>
    <row r="854850" spans="101:101">
      <c r="CW854850" s="2210"/>
    </row>
    <row r="854851" spans="101:101">
      <c r="CW854851" s="2195"/>
    </row>
    <row r="854875" spans="101:101">
      <c r="CW854875" s="2210"/>
    </row>
    <row r="854876" spans="101:101">
      <c r="CW854876" s="2195"/>
    </row>
    <row r="854900" spans="101:101">
      <c r="CW854900" s="2210"/>
    </row>
    <row r="854901" spans="101:101">
      <c r="CW854901" s="2195"/>
    </row>
    <row r="854925" spans="101:101">
      <c r="CW854925" s="2210"/>
    </row>
    <row r="854926" spans="101:101">
      <c r="CW854926" s="2195"/>
    </row>
    <row r="854950" spans="101:101">
      <c r="CW854950" s="2210"/>
    </row>
    <row r="854951" spans="101:101">
      <c r="CW854951" s="2195"/>
    </row>
    <row r="854975" spans="101:101">
      <c r="CW854975" s="2210"/>
    </row>
    <row r="854976" spans="101:101">
      <c r="CW854976" s="2195"/>
    </row>
    <row r="855000" spans="101:101">
      <c r="CW855000" s="2210"/>
    </row>
    <row r="855001" spans="101:101">
      <c r="CW855001" s="2195"/>
    </row>
    <row r="855025" spans="101:101">
      <c r="CW855025" s="2210"/>
    </row>
    <row r="855026" spans="101:101">
      <c r="CW855026" s="2195"/>
    </row>
    <row r="855050" spans="101:101">
      <c r="CW855050" s="2210"/>
    </row>
    <row r="855051" spans="101:101">
      <c r="CW855051" s="2195"/>
    </row>
    <row r="855075" spans="101:101">
      <c r="CW855075" s="2210"/>
    </row>
    <row r="855076" spans="101:101">
      <c r="CW855076" s="2195"/>
    </row>
    <row r="855100" spans="101:101">
      <c r="CW855100" s="2210"/>
    </row>
    <row r="855101" spans="101:101">
      <c r="CW855101" s="2195"/>
    </row>
    <row r="855125" spans="101:101">
      <c r="CW855125" s="2210"/>
    </row>
    <row r="855126" spans="101:101">
      <c r="CW855126" s="2195"/>
    </row>
    <row r="855150" spans="101:101">
      <c r="CW855150" s="2210"/>
    </row>
    <row r="855151" spans="101:101">
      <c r="CW855151" s="2195"/>
    </row>
    <row r="855175" spans="101:101">
      <c r="CW855175" s="2210"/>
    </row>
    <row r="855176" spans="101:101">
      <c r="CW855176" s="2195"/>
    </row>
    <row r="855200" spans="101:101">
      <c r="CW855200" s="2210"/>
    </row>
    <row r="855201" spans="101:101">
      <c r="CW855201" s="2195"/>
    </row>
    <row r="855225" spans="101:101">
      <c r="CW855225" s="2210"/>
    </row>
    <row r="855226" spans="101:101">
      <c r="CW855226" s="2195"/>
    </row>
    <row r="855250" spans="101:101">
      <c r="CW855250" s="2210"/>
    </row>
    <row r="855251" spans="101:101">
      <c r="CW855251" s="2195"/>
    </row>
    <row r="855275" spans="101:101">
      <c r="CW855275" s="2210"/>
    </row>
    <row r="855276" spans="101:101">
      <c r="CW855276" s="2195"/>
    </row>
    <row r="855300" spans="101:101">
      <c r="CW855300" s="2210"/>
    </row>
    <row r="855301" spans="101:101">
      <c r="CW855301" s="2195"/>
    </row>
    <row r="855325" spans="101:101">
      <c r="CW855325" s="2210"/>
    </row>
    <row r="855326" spans="101:101">
      <c r="CW855326" s="2195"/>
    </row>
    <row r="855350" spans="101:101">
      <c r="CW855350" s="2210"/>
    </row>
    <row r="855351" spans="101:101">
      <c r="CW855351" s="2195"/>
    </row>
    <row r="855375" spans="101:101">
      <c r="CW855375" s="2210"/>
    </row>
    <row r="855376" spans="101:101">
      <c r="CW855376" s="2195"/>
    </row>
    <row r="855400" spans="101:101">
      <c r="CW855400" s="2210"/>
    </row>
    <row r="855401" spans="101:101">
      <c r="CW855401" s="2195"/>
    </row>
    <row r="855425" spans="101:101">
      <c r="CW855425" s="2210"/>
    </row>
    <row r="855426" spans="101:101">
      <c r="CW855426" s="2195"/>
    </row>
    <row r="855450" spans="101:101">
      <c r="CW855450" s="2210"/>
    </row>
    <row r="855451" spans="101:101">
      <c r="CW855451" s="2195"/>
    </row>
    <row r="855475" spans="101:101">
      <c r="CW855475" s="2210"/>
    </row>
    <row r="855476" spans="101:101">
      <c r="CW855476" s="2195"/>
    </row>
    <row r="855500" spans="101:101">
      <c r="CW855500" s="2210"/>
    </row>
    <row r="855501" spans="101:101">
      <c r="CW855501" s="2195"/>
    </row>
    <row r="855525" spans="101:101">
      <c r="CW855525" s="2210"/>
    </row>
    <row r="855526" spans="101:101">
      <c r="CW855526" s="2195"/>
    </row>
    <row r="855550" spans="101:101">
      <c r="CW855550" s="2210"/>
    </row>
    <row r="855551" spans="101:101">
      <c r="CW855551" s="2195"/>
    </row>
    <row r="855575" spans="101:101">
      <c r="CW855575" s="2210"/>
    </row>
    <row r="855576" spans="101:101">
      <c r="CW855576" s="2195"/>
    </row>
    <row r="855600" spans="101:101">
      <c r="CW855600" s="2210"/>
    </row>
    <row r="855601" spans="101:101">
      <c r="CW855601" s="2195"/>
    </row>
    <row r="855625" spans="101:101">
      <c r="CW855625" s="2210"/>
    </row>
    <row r="855626" spans="101:101">
      <c r="CW855626" s="2195"/>
    </row>
    <row r="855650" spans="101:101">
      <c r="CW855650" s="2210"/>
    </row>
    <row r="855651" spans="101:101">
      <c r="CW855651" s="2195"/>
    </row>
    <row r="855675" spans="101:101">
      <c r="CW855675" s="2210"/>
    </row>
    <row r="855676" spans="101:101">
      <c r="CW855676" s="2195"/>
    </row>
    <row r="855700" spans="101:101">
      <c r="CW855700" s="2210"/>
    </row>
    <row r="855701" spans="101:101">
      <c r="CW855701" s="2195"/>
    </row>
    <row r="855725" spans="101:101">
      <c r="CW855725" s="2210"/>
    </row>
    <row r="855726" spans="101:101">
      <c r="CW855726" s="2195"/>
    </row>
    <row r="855750" spans="101:101">
      <c r="CW855750" s="2210"/>
    </row>
    <row r="855751" spans="101:101">
      <c r="CW855751" s="2195"/>
    </row>
    <row r="855775" spans="101:101">
      <c r="CW855775" s="2210"/>
    </row>
    <row r="855776" spans="101:101">
      <c r="CW855776" s="2195"/>
    </row>
    <row r="855800" spans="101:101">
      <c r="CW855800" s="2210"/>
    </row>
    <row r="855801" spans="101:101">
      <c r="CW855801" s="2195"/>
    </row>
    <row r="855825" spans="101:101">
      <c r="CW855825" s="2210"/>
    </row>
    <row r="855826" spans="101:101">
      <c r="CW855826" s="2195"/>
    </row>
    <row r="855850" spans="101:101">
      <c r="CW855850" s="2210"/>
    </row>
    <row r="855851" spans="101:101">
      <c r="CW855851" s="2195"/>
    </row>
    <row r="855875" spans="101:101">
      <c r="CW855875" s="2210"/>
    </row>
    <row r="855876" spans="101:101">
      <c r="CW855876" s="2195"/>
    </row>
    <row r="855900" spans="101:101">
      <c r="CW855900" s="2210"/>
    </row>
    <row r="855901" spans="101:101">
      <c r="CW855901" s="2195"/>
    </row>
    <row r="855925" spans="101:101">
      <c r="CW855925" s="2210"/>
    </row>
    <row r="855926" spans="101:101">
      <c r="CW855926" s="2195"/>
    </row>
    <row r="855950" spans="101:101">
      <c r="CW855950" s="2210"/>
    </row>
    <row r="855951" spans="101:101">
      <c r="CW855951" s="2195"/>
    </row>
    <row r="855975" spans="101:101">
      <c r="CW855975" s="2210"/>
    </row>
    <row r="855976" spans="101:101">
      <c r="CW855976" s="2195"/>
    </row>
    <row r="856000" spans="101:101">
      <c r="CW856000" s="2210"/>
    </row>
    <row r="856001" spans="101:101">
      <c r="CW856001" s="2195"/>
    </row>
    <row r="856025" spans="101:101">
      <c r="CW856025" s="2210"/>
    </row>
    <row r="856026" spans="101:101">
      <c r="CW856026" s="2195"/>
    </row>
    <row r="856050" spans="101:101">
      <c r="CW856050" s="2210"/>
    </row>
    <row r="856051" spans="101:101">
      <c r="CW856051" s="2195"/>
    </row>
    <row r="856075" spans="101:101">
      <c r="CW856075" s="2210"/>
    </row>
    <row r="856076" spans="101:101">
      <c r="CW856076" s="2195"/>
    </row>
    <row r="856100" spans="101:101">
      <c r="CW856100" s="2210"/>
    </row>
    <row r="856101" spans="101:101">
      <c r="CW856101" s="2195"/>
    </row>
    <row r="856125" spans="101:101">
      <c r="CW856125" s="2210"/>
    </row>
    <row r="856126" spans="101:101">
      <c r="CW856126" s="2195"/>
    </row>
    <row r="856150" spans="101:101">
      <c r="CW856150" s="2210"/>
    </row>
    <row r="856151" spans="101:101">
      <c r="CW856151" s="2195"/>
    </row>
    <row r="856175" spans="101:101">
      <c r="CW856175" s="2210"/>
    </row>
    <row r="856176" spans="101:101">
      <c r="CW856176" s="2195"/>
    </row>
    <row r="856200" spans="101:101">
      <c r="CW856200" s="2210"/>
    </row>
    <row r="856201" spans="101:101">
      <c r="CW856201" s="2195"/>
    </row>
    <row r="856225" spans="101:101">
      <c r="CW856225" s="2210"/>
    </row>
    <row r="856226" spans="101:101">
      <c r="CW856226" s="2195"/>
    </row>
    <row r="856250" spans="101:101">
      <c r="CW856250" s="2210"/>
    </row>
    <row r="856251" spans="101:101">
      <c r="CW856251" s="2195"/>
    </row>
    <row r="856275" spans="101:101">
      <c r="CW856275" s="2210"/>
    </row>
    <row r="856276" spans="101:101">
      <c r="CW856276" s="2195"/>
    </row>
    <row r="856300" spans="101:101">
      <c r="CW856300" s="2210"/>
    </row>
    <row r="856301" spans="101:101">
      <c r="CW856301" s="2195"/>
    </row>
    <row r="856325" spans="101:101">
      <c r="CW856325" s="2210"/>
    </row>
    <row r="856326" spans="101:101">
      <c r="CW856326" s="2195"/>
    </row>
    <row r="856350" spans="101:101">
      <c r="CW856350" s="2210"/>
    </row>
    <row r="856351" spans="101:101">
      <c r="CW856351" s="2195"/>
    </row>
    <row r="856375" spans="101:101">
      <c r="CW856375" s="2210"/>
    </row>
    <row r="856376" spans="101:101">
      <c r="CW856376" s="2195"/>
    </row>
    <row r="856400" spans="101:101">
      <c r="CW856400" s="2210"/>
    </row>
    <row r="856401" spans="101:101">
      <c r="CW856401" s="2195"/>
    </row>
    <row r="856425" spans="101:101">
      <c r="CW856425" s="2210"/>
    </row>
    <row r="856426" spans="101:101">
      <c r="CW856426" s="2195"/>
    </row>
    <row r="856450" spans="101:101">
      <c r="CW856450" s="2210"/>
    </row>
    <row r="856451" spans="101:101">
      <c r="CW856451" s="2195"/>
    </row>
    <row r="856475" spans="101:101">
      <c r="CW856475" s="2210"/>
    </row>
    <row r="856476" spans="101:101">
      <c r="CW856476" s="2195"/>
    </row>
    <row r="856500" spans="101:101">
      <c r="CW856500" s="2210"/>
    </row>
    <row r="856501" spans="101:101">
      <c r="CW856501" s="2195"/>
    </row>
    <row r="856525" spans="101:101">
      <c r="CW856525" s="2210"/>
    </row>
    <row r="856526" spans="101:101">
      <c r="CW856526" s="2195"/>
    </row>
    <row r="856550" spans="101:101">
      <c r="CW856550" s="2210"/>
    </row>
    <row r="856551" spans="101:101">
      <c r="CW856551" s="2195"/>
    </row>
    <row r="856575" spans="101:101">
      <c r="CW856575" s="2210"/>
    </row>
    <row r="856576" spans="101:101">
      <c r="CW856576" s="2195"/>
    </row>
    <row r="856600" spans="101:101">
      <c r="CW856600" s="2210"/>
    </row>
    <row r="856601" spans="101:101">
      <c r="CW856601" s="2195"/>
    </row>
    <row r="856625" spans="101:101">
      <c r="CW856625" s="2210"/>
    </row>
    <row r="856626" spans="101:101">
      <c r="CW856626" s="2195"/>
    </row>
    <row r="856650" spans="101:101">
      <c r="CW856650" s="2210"/>
    </row>
    <row r="856651" spans="101:101">
      <c r="CW856651" s="2195"/>
    </row>
    <row r="856675" spans="101:101">
      <c r="CW856675" s="2210"/>
    </row>
    <row r="856676" spans="101:101">
      <c r="CW856676" s="2195"/>
    </row>
    <row r="856700" spans="101:101">
      <c r="CW856700" s="2210"/>
    </row>
    <row r="856701" spans="101:101">
      <c r="CW856701" s="2195"/>
    </row>
    <row r="856725" spans="101:101">
      <c r="CW856725" s="2210"/>
    </row>
    <row r="856726" spans="101:101">
      <c r="CW856726" s="2195"/>
    </row>
    <row r="856750" spans="101:101">
      <c r="CW856750" s="2210"/>
    </row>
    <row r="856751" spans="101:101">
      <c r="CW856751" s="2195"/>
    </row>
    <row r="856775" spans="101:101">
      <c r="CW856775" s="2210"/>
    </row>
    <row r="856776" spans="101:101">
      <c r="CW856776" s="2195"/>
    </row>
    <row r="856800" spans="101:101">
      <c r="CW856800" s="2210"/>
    </row>
    <row r="856801" spans="101:101">
      <c r="CW856801" s="2195"/>
    </row>
    <row r="856825" spans="101:101">
      <c r="CW856825" s="2210"/>
    </row>
    <row r="856826" spans="101:101">
      <c r="CW856826" s="2195"/>
    </row>
    <row r="856850" spans="101:101">
      <c r="CW856850" s="2210"/>
    </row>
    <row r="856851" spans="101:101">
      <c r="CW856851" s="2195"/>
    </row>
    <row r="856875" spans="101:101">
      <c r="CW856875" s="2210"/>
    </row>
    <row r="856876" spans="101:101">
      <c r="CW856876" s="2195"/>
    </row>
    <row r="856900" spans="101:101">
      <c r="CW856900" s="2210"/>
    </row>
    <row r="856901" spans="101:101">
      <c r="CW856901" s="2195"/>
    </row>
    <row r="856925" spans="101:101">
      <c r="CW856925" s="2210"/>
    </row>
    <row r="856926" spans="101:101">
      <c r="CW856926" s="2195"/>
    </row>
    <row r="856950" spans="101:101">
      <c r="CW856950" s="2210"/>
    </row>
    <row r="856951" spans="101:101">
      <c r="CW856951" s="2195"/>
    </row>
    <row r="856975" spans="101:101">
      <c r="CW856975" s="2210"/>
    </row>
    <row r="856976" spans="101:101">
      <c r="CW856976" s="2195"/>
    </row>
    <row r="857000" spans="101:101">
      <c r="CW857000" s="2210"/>
    </row>
    <row r="857001" spans="101:101">
      <c r="CW857001" s="2195"/>
    </row>
    <row r="857025" spans="101:101">
      <c r="CW857025" s="2210"/>
    </row>
    <row r="857026" spans="101:101">
      <c r="CW857026" s="2195"/>
    </row>
    <row r="857050" spans="101:101">
      <c r="CW857050" s="2210"/>
    </row>
    <row r="857051" spans="101:101">
      <c r="CW857051" s="2195"/>
    </row>
    <row r="857075" spans="101:101">
      <c r="CW857075" s="2210"/>
    </row>
    <row r="857076" spans="101:101">
      <c r="CW857076" s="2195"/>
    </row>
    <row r="857100" spans="101:101">
      <c r="CW857100" s="2210"/>
    </row>
    <row r="857101" spans="101:101">
      <c r="CW857101" s="2195"/>
    </row>
    <row r="857125" spans="101:101">
      <c r="CW857125" s="2210"/>
    </row>
    <row r="857126" spans="101:101">
      <c r="CW857126" s="2195"/>
    </row>
    <row r="857150" spans="101:101">
      <c r="CW857150" s="2210"/>
    </row>
    <row r="857151" spans="101:101">
      <c r="CW857151" s="2195"/>
    </row>
    <row r="857175" spans="101:101">
      <c r="CW857175" s="2210"/>
    </row>
    <row r="857176" spans="101:101">
      <c r="CW857176" s="2195"/>
    </row>
    <row r="857200" spans="101:101">
      <c r="CW857200" s="2210"/>
    </row>
    <row r="857201" spans="101:101">
      <c r="CW857201" s="2195"/>
    </row>
    <row r="857225" spans="101:101">
      <c r="CW857225" s="2210"/>
    </row>
    <row r="857226" spans="101:101">
      <c r="CW857226" s="2195"/>
    </row>
    <row r="857250" spans="101:101">
      <c r="CW857250" s="2210"/>
    </row>
    <row r="857251" spans="101:101">
      <c r="CW857251" s="2195"/>
    </row>
    <row r="857275" spans="101:101">
      <c r="CW857275" s="2210"/>
    </row>
    <row r="857276" spans="101:101">
      <c r="CW857276" s="2195"/>
    </row>
    <row r="857300" spans="101:101">
      <c r="CW857300" s="2210"/>
    </row>
    <row r="857301" spans="101:101">
      <c r="CW857301" s="2195"/>
    </row>
    <row r="857325" spans="101:101">
      <c r="CW857325" s="2210"/>
    </row>
    <row r="857326" spans="101:101">
      <c r="CW857326" s="2195"/>
    </row>
    <row r="857350" spans="101:101">
      <c r="CW857350" s="2210"/>
    </row>
    <row r="857351" spans="101:101">
      <c r="CW857351" s="2195"/>
    </row>
    <row r="857375" spans="101:101">
      <c r="CW857375" s="2210"/>
    </row>
    <row r="857376" spans="101:101">
      <c r="CW857376" s="2195"/>
    </row>
    <row r="857400" spans="101:101">
      <c r="CW857400" s="2210"/>
    </row>
    <row r="857401" spans="101:101">
      <c r="CW857401" s="2195"/>
    </row>
    <row r="857425" spans="101:101">
      <c r="CW857425" s="2210"/>
    </row>
    <row r="857426" spans="101:101">
      <c r="CW857426" s="2195"/>
    </row>
    <row r="857450" spans="101:101">
      <c r="CW857450" s="2210"/>
    </row>
    <row r="857451" spans="101:101">
      <c r="CW857451" s="2195"/>
    </row>
    <row r="857475" spans="101:101">
      <c r="CW857475" s="2210"/>
    </row>
    <row r="857476" spans="101:101">
      <c r="CW857476" s="2195"/>
    </row>
    <row r="857500" spans="101:101">
      <c r="CW857500" s="2210"/>
    </row>
    <row r="857501" spans="101:101">
      <c r="CW857501" s="2195"/>
    </row>
    <row r="857525" spans="101:101">
      <c r="CW857525" s="2210"/>
    </row>
    <row r="857526" spans="101:101">
      <c r="CW857526" s="2195"/>
    </row>
    <row r="857550" spans="101:101">
      <c r="CW857550" s="2210"/>
    </row>
    <row r="857551" spans="101:101">
      <c r="CW857551" s="2195"/>
    </row>
    <row r="857575" spans="101:101">
      <c r="CW857575" s="2210"/>
    </row>
    <row r="857576" spans="101:101">
      <c r="CW857576" s="2195"/>
    </row>
    <row r="857600" spans="101:101">
      <c r="CW857600" s="2210"/>
    </row>
    <row r="857601" spans="101:101">
      <c r="CW857601" s="2195"/>
    </row>
    <row r="857625" spans="101:101">
      <c r="CW857625" s="2210"/>
    </row>
    <row r="857626" spans="101:101">
      <c r="CW857626" s="2195"/>
    </row>
    <row r="857650" spans="101:101">
      <c r="CW857650" s="2210"/>
    </row>
    <row r="857651" spans="101:101">
      <c r="CW857651" s="2195"/>
    </row>
    <row r="857675" spans="101:101">
      <c r="CW857675" s="2210"/>
    </row>
    <row r="857676" spans="101:101">
      <c r="CW857676" s="2195"/>
    </row>
    <row r="857700" spans="101:101">
      <c r="CW857700" s="2210"/>
    </row>
    <row r="857701" spans="101:101">
      <c r="CW857701" s="2195"/>
    </row>
    <row r="857725" spans="101:101">
      <c r="CW857725" s="2210"/>
    </row>
    <row r="857726" spans="101:101">
      <c r="CW857726" s="2195"/>
    </row>
    <row r="857750" spans="101:101">
      <c r="CW857750" s="2210"/>
    </row>
    <row r="857751" spans="101:101">
      <c r="CW857751" s="2195"/>
    </row>
    <row r="857775" spans="101:101">
      <c r="CW857775" s="2210"/>
    </row>
    <row r="857776" spans="101:101">
      <c r="CW857776" s="2195"/>
    </row>
    <row r="857800" spans="101:101">
      <c r="CW857800" s="2210"/>
    </row>
    <row r="857801" spans="101:101">
      <c r="CW857801" s="2195"/>
    </row>
    <row r="857825" spans="101:101">
      <c r="CW857825" s="2210"/>
    </row>
    <row r="857826" spans="101:101">
      <c r="CW857826" s="2195"/>
    </row>
    <row r="857850" spans="101:101">
      <c r="CW857850" s="2210"/>
    </row>
    <row r="857851" spans="101:101">
      <c r="CW857851" s="2195"/>
    </row>
    <row r="857875" spans="101:101">
      <c r="CW857875" s="2210"/>
    </row>
    <row r="857876" spans="101:101">
      <c r="CW857876" s="2195"/>
    </row>
    <row r="857900" spans="101:101">
      <c r="CW857900" s="2210"/>
    </row>
    <row r="857901" spans="101:101">
      <c r="CW857901" s="2195"/>
    </row>
    <row r="857925" spans="101:101">
      <c r="CW857925" s="2210"/>
    </row>
    <row r="857926" spans="101:101">
      <c r="CW857926" s="2195"/>
    </row>
    <row r="857950" spans="101:101">
      <c r="CW857950" s="2210"/>
    </row>
    <row r="857951" spans="101:101">
      <c r="CW857951" s="2195"/>
    </row>
    <row r="857975" spans="101:101">
      <c r="CW857975" s="2210"/>
    </row>
    <row r="857976" spans="101:101">
      <c r="CW857976" s="2195"/>
    </row>
    <row r="858000" spans="101:101">
      <c r="CW858000" s="2210"/>
    </row>
    <row r="858001" spans="101:101">
      <c r="CW858001" s="2195"/>
    </row>
    <row r="858025" spans="101:101">
      <c r="CW858025" s="2210"/>
    </row>
    <row r="858026" spans="101:101">
      <c r="CW858026" s="2195"/>
    </row>
    <row r="858050" spans="101:101">
      <c r="CW858050" s="2210"/>
    </row>
    <row r="858051" spans="101:101">
      <c r="CW858051" s="2195"/>
    </row>
    <row r="858075" spans="101:101">
      <c r="CW858075" s="2210"/>
    </row>
    <row r="858076" spans="101:101">
      <c r="CW858076" s="2195"/>
    </row>
    <row r="858100" spans="101:101">
      <c r="CW858100" s="2210"/>
    </row>
    <row r="858101" spans="101:101">
      <c r="CW858101" s="2195"/>
    </row>
    <row r="858125" spans="101:101">
      <c r="CW858125" s="2210"/>
    </row>
    <row r="858126" spans="101:101">
      <c r="CW858126" s="2195"/>
    </row>
    <row r="858150" spans="101:101">
      <c r="CW858150" s="2210"/>
    </row>
    <row r="858151" spans="101:101">
      <c r="CW858151" s="2195"/>
    </row>
    <row r="858175" spans="101:101">
      <c r="CW858175" s="2210"/>
    </row>
    <row r="858176" spans="101:101">
      <c r="CW858176" s="2195"/>
    </row>
    <row r="858200" spans="101:101">
      <c r="CW858200" s="2210"/>
    </row>
    <row r="858201" spans="101:101">
      <c r="CW858201" s="2195"/>
    </row>
    <row r="858225" spans="101:101">
      <c r="CW858225" s="2210"/>
    </row>
    <row r="858226" spans="101:101">
      <c r="CW858226" s="2195"/>
    </row>
    <row r="858250" spans="101:101">
      <c r="CW858250" s="2210"/>
    </row>
    <row r="858251" spans="101:101">
      <c r="CW858251" s="2195"/>
    </row>
    <row r="858275" spans="101:101">
      <c r="CW858275" s="2210"/>
    </row>
    <row r="858276" spans="101:101">
      <c r="CW858276" s="2195"/>
    </row>
    <row r="858300" spans="101:101">
      <c r="CW858300" s="2210"/>
    </row>
    <row r="858301" spans="101:101">
      <c r="CW858301" s="2195"/>
    </row>
    <row r="858325" spans="101:101">
      <c r="CW858325" s="2210"/>
    </row>
    <row r="858326" spans="101:101">
      <c r="CW858326" s="2195"/>
    </row>
    <row r="858350" spans="101:101">
      <c r="CW858350" s="2210"/>
    </row>
    <row r="858351" spans="101:101">
      <c r="CW858351" s="2195"/>
    </row>
    <row r="858375" spans="101:101">
      <c r="CW858375" s="2210"/>
    </row>
    <row r="858376" spans="101:101">
      <c r="CW858376" s="2195"/>
    </row>
    <row r="858400" spans="101:101">
      <c r="CW858400" s="2210"/>
    </row>
    <row r="858401" spans="101:101">
      <c r="CW858401" s="2195"/>
    </row>
    <row r="858425" spans="101:101">
      <c r="CW858425" s="2210"/>
    </row>
    <row r="858426" spans="101:101">
      <c r="CW858426" s="2195"/>
    </row>
    <row r="858450" spans="101:101">
      <c r="CW858450" s="2210"/>
    </row>
    <row r="858451" spans="101:101">
      <c r="CW858451" s="2195"/>
    </row>
    <row r="858475" spans="101:101">
      <c r="CW858475" s="2210"/>
    </row>
    <row r="858476" spans="101:101">
      <c r="CW858476" s="2195"/>
    </row>
    <row r="858500" spans="101:101">
      <c r="CW858500" s="2210"/>
    </row>
    <row r="858501" spans="101:101">
      <c r="CW858501" s="2195"/>
    </row>
    <row r="858525" spans="101:101">
      <c r="CW858525" s="2210"/>
    </row>
    <row r="858526" spans="101:101">
      <c r="CW858526" s="2195"/>
    </row>
    <row r="858550" spans="101:101">
      <c r="CW858550" s="2210"/>
    </row>
    <row r="858551" spans="101:101">
      <c r="CW858551" s="2195"/>
    </row>
    <row r="858575" spans="101:101">
      <c r="CW858575" s="2210"/>
    </row>
    <row r="858576" spans="101:101">
      <c r="CW858576" s="2195"/>
    </row>
    <row r="858600" spans="101:101">
      <c r="CW858600" s="2210"/>
    </row>
    <row r="858601" spans="101:101">
      <c r="CW858601" s="2195"/>
    </row>
    <row r="858625" spans="101:101">
      <c r="CW858625" s="2210"/>
    </row>
    <row r="858626" spans="101:101">
      <c r="CW858626" s="2195"/>
    </row>
    <row r="858650" spans="101:101">
      <c r="CW858650" s="2210"/>
    </row>
    <row r="858651" spans="101:101">
      <c r="CW858651" s="2195"/>
    </row>
    <row r="858675" spans="101:101">
      <c r="CW858675" s="2210"/>
    </row>
    <row r="858676" spans="101:101">
      <c r="CW858676" s="2195"/>
    </row>
    <row r="858700" spans="101:101">
      <c r="CW858700" s="2210"/>
    </row>
    <row r="858701" spans="101:101">
      <c r="CW858701" s="2195"/>
    </row>
    <row r="858725" spans="101:101">
      <c r="CW858725" s="2210"/>
    </row>
    <row r="858726" spans="101:101">
      <c r="CW858726" s="2195"/>
    </row>
    <row r="858750" spans="101:101">
      <c r="CW858750" s="2210"/>
    </row>
    <row r="858751" spans="101:101">
      <c r="CW858751" s="2195"/>
    </row>
    <row r="858775" spans="101:101">
      <c r="CW858775" s="2210"/>
    </row>
    <row r="858776" spans="101:101">
      <c r="CW858776" s="2195"/>
    </row>
    <row r="858800" spans="101:101">
      <c r="CW858800" s="2210"/>
    </row>
    <row r="858801" spans="101:101">
      <c r="CW858801" s="2195"/>
    </row>
    <row r="858825" spans="101:101">
      <c r="CW858825" s="2210"/>
    </row>
    <row r="858826" spans="101:101">
      <c r="CW858826" s="2195"/>
    </row>
    <row r="858850" spans="101:101">
      <c r="CW858850" s="2210"/>
    </row>
    <row r="858851" spans="101:101">
      <c r="CW858851" s="2195"/>
    </row>
    <row r="858875" spans="101:101">
      <c r="CW858875" s="2210"/>
    </row>
    <row r="858876" spans="101:101">
      <c r="CW858876" s="2195"/>
    </row>
    <row r="858900" spans="101:101">
      <c r="CW858900" s="2210"/>
    </row>
    <row r="858901" spans="101:101">
      <c r="CW858901" s="2195"/>
    </row>
    <row r="858925" spans="101:101">
      <c r="CW858925" s="2210"/>
    </row>
    <row r="858926" spans="101:101">
      <c r="CW858926" s="2195"/>
    </row>
    <row r="858950" spans="101:101">
      <c r="CW858950" s="2210"/>
    </row>
    <row r="858951" spans="101:101">
      <c r="CW858951" s="2195"/>
    </row>
    <row r="858975" spans="101:101">
      <c r="CW858975" s="2210"/>
    </row>
    <row r="858976" spans="101:101">
      <c r="CW858976" s="2195"/>
    </row>
    <row r="859000" spans="101:101">
      <c r="CW859000" s="2210"/>
    </row>
    <row r="859001" spans="101:101">
      <c r="CW859001" s="2195"/>
    </row>
    <row r="859025" spans="101:101">
      <c r="CW859025" s="2210"/>
    </row>
    <row r="859026" spans="101:101">
      <c r="CW859026" s="2195"/>
    </row>
    <row r="859050" spans="101:101">
      <c r="CW859050" s="2210"/>
    </row>
    <row r="859051" spans="101:101">
      <c r="CW859051" s="2195"/>
    </row>
    <row r="859075" spans="101:101">
      <c r="CW859075" s="2210"/>
    </row>
    <row r="859076" spans="101:101">
      <c r="CW859076" s="2195"/>
    </row>
    <row r="859100" spans="101:101">
      <c r="CW859100" s="2210"/>
    </row>
    <row r="859101" spans="101:101">
      <c r="CW859101" s="2195"/>
    </row>
    <row r="859125" spans="101:101">
      <c r="CW859125" s="2210"/>
    </row>
    <row r="859126" spans="101:101">
      <c r="CW859126" s="2195"/>
    </row>
    <row r="859150" spans="101:101">
      <c r="CW859150" s="2210"/>
    </row>
    <row r="859151" spans="101:101">
      <c r="CW859151" s="2195"/>
    </row>
    <row r="859175" spans="101:101">
      <c r="CW859175" s="2210"/>
    </row>
    <row r="859176" spans="101:101">
      <c r="CW859176" s="2195"/>
    </row>
    <row r="859200" spans="101:101">
      <c r="CW859200" s="2210"/>
    </row>
    <row r="859201" spans="101:101">
      <c r="CW859201" s="2195"/>
    </row>
    <row r="859225" spans="101:101">
      <c r="CW859225" s="2210"/>
    </row>
    <row r="859226" spans="101:101">
      <c r="CW859226" s="2195"/>
    </row>
    <row r="859250" spans="101:101">
      <c r="CW859250" s="2210"/>
    </row>
    <row r="859251" spans="101:101">
      <c r="CW859251" s="2195"/>
    </row>
    <row r="859275" spans="101:101">
      <c r="CW859275" s="2210"/>
    </row>
    <row r="859276" spans="101:101">
      <c r="CW859276" s="2195"/>
    </row>
    <row r="859300" spans="101:101">
      <c r="CW859300" s="2210"/>
    </row>
    <row r="859301" spans="101:101">
      <c r="CW859301" s="2195"/>
    </row>
    <row r="859325" spans="101:101">
      <c r="CW859325" s="2210"/>
    </row>
    <row r="859326" spans="101:101">
      <c r="CW859326" s="2195"/>
    </row>
    <row r="859350" spans="101:101">
      <c r="CW859350" s="2210"/>
    </row>
    <row r="859351" spans="101:101">
      <c r="CW859351" s="2195"/>
    </row>
    <row r="859375" spans="101:101">
      <c r="CW859375" s="2210"/>
    </row>
    <row r="859376" spans="101:101">
      <c r="CW859376" s="2195"/>
    </row>
    <row r="859400" spans="101:101">
      <c r="CW859400" s="2210"/>
    </row>
    <row r="859401" spans="101:101">
      <c r="CW859401" s="2195"/>
    </row>
    <row r="859425" spans="101:101">
      <c r="CW859425" s="2210"/>
    </row>
    <row r="859426" spans="101:101">
      <c r="CW859426" s="2195"/>
    </row>
    <row r="859450" spans="101:101">
      <c r="CW859450" s="2210"/>
    </row>
    <row r="859451" spans="101:101">
      <c r="CW859451" s="2195"/>
    </row>
    <row r="859475" spans="101:101">
      <c r="CW859475" s="2210"/>
    </row>
    <row r="859476" spans="101:101">
      <c r="CW859476" s="2195"/>
    </row>
    <row r="859500" spans="101:101">
      <c r="CW859500" s="2210"/>
    </row>
    <row r="859501" spans="101:101">
      <c r="CW859501" s="2195"/>
    </row>
    <row r="859525" spans="101:101">
      <c r="CW859525" s="2210"/>
    </row>
    <row r="859526" spans="101:101">
      <c r="CW859526" s="2195"/>
    </row>
    <row r="859550" spans="101:101">
      <c r="CW859550" s="2210"/>
    </row>
    <row r="859551" spans="101:101">
      <c r="CW859551" s="2195"/>
    </row>
    <row r="859575" spans="101:101">
      <c r="CW859575" s="2210"/>
    </row>
    <row r="859576" spans="101:101">
      <c r="CW859576" s="2195"/>
    </row>
    <row r="859600" spans="101:101">
      <c r="CW859600" s="2210"/>
    </row>
    <row r="859601" spans="101:101">
      <c r="CW859601" s="2195"/>
    </row>
    <row r="859625" spans="101:101">
      <c r="CW859625" s="2210"/>
    </row>
    <row r="859626" spans="101:101">
      <c r="CW859626" s="2195"/>
    </row>
    <row r="859650" spans="101:101">
      <c r="CW859650" s="2210"/>
    </row>
    <row r="859651" spans="101:101">
      <c r="CW859651" s="2195"/>
    </row>
    <row r="859675" spans="101:101">
      <c r="CW859675" s="2210"/>
    </row>
    <row r="859676" spans="101:101">
      <c r="CW859676" s="2195"/>
    </row>
    <row r="859700" spans="101:101">
      <c r="CW859700" s="2210"/>
    </row>
    <row r="859701" spans="101:101">
      <c r="CW859701" s="2195"/>
    </row>
    <row r="859725" spans="101:101">
      <c r="CW859725" s="2210"/>
    </row>
    <row r="859726" spans="101:101">
      <c r="CW859726" s="2195"/>
    </row>
    <row r="859750" spans="101:101">
      <c r="CW859750" s="2210"/>
    </row>
    <row r="859751" spans="101:101">
      <c r="CW859751" s="2195"/>
    </row>
    <row r="859775" spans="101:101">
      <c r="CW859775" s="2210"/>
    </row>
    <row r="859776" spans="101:101">
      <c r="CW859776" s="2195"/>
    </row>
    <row r="859800" spans="101:101">
      <c r="CW859800" s="2210"/>
    </row>
    <row r="859801" spans="101:101">
      <c r="CW859801" s="2195"/>
    </row>
    <row r="859825" spans="101:101">
      <c r="CW859825" s="2210"/>
    </row>
    <row r="859826" spans="101:101">
      <c r="CW859826" s="2195"/>
    </row>
    <row r="859850" spans="101:101">
      <c r="CW859850" s="2210"/>
    </row>
    <row r="859851" spans="101:101">
      <c r="CW859851" s="2195"/>
    </row>
    <row r="859875" spans="101:101">
      <c r="CW859875" s="2210"/>
    </row>
    <row r="859876" spans="101:101">
      <c r="CW859876" s="2195"/>
    </row>
    <row r="859900" spans="101:101">
      <c r="CW859900" s="2210"/>
    </row>
    <row r="859901" spans="101:101">
      <c r="CW859901" s="2195"/>
    </row>
    <row r="859925" spans="101:101">
      <c r="CW859925" s="2210"/>
    </row>
    <row r="859926" spans="101:101">
      <c r="CW859926" s="2195"/>
    </row>
    <row r="859950" spans="101:101">
      <c r="CW859950" s="2210"/>
    </row>
    <row r="859951" spans="101:101">
      <c r="CW859951" s="2195"/>
    </row>
    <row r="859975" spans="101:101">
      <c r="CW859975" s="2210"/>
    </row>
    <row r="859976" spans="101:101">
      <c r="CW859976" s="2195"/>
    </row>
    <row r="860000" spans="101:101">
      <c r="CW860000" s="2210"/>
    </row>
    <row r="860001" spans="101:101">
      <c r="CW860001" s="2195"/>
    </row>
    <row r="860025" spans="101:101">
      <c r="CW860025" s="2210"/>
    </row>
    <row r="860026" spans="101:101">
      <c r="CW860026" s="2195"/>
    </row>
    <row r="860050" spans="101:101">
      <c r="CW860050" s="2210"/>
    </row>
    <row r="860051" spans="101:101">
      <c r="CW860051" s="2195"/>
    </row>
    <row r="860075" spans="101:101">
      <c r="CW860075" s="2210"/>
    </row>
    <row r="860076" spans="101:101">
      <c r="CW860076" s="2195"/>
    </row>
    <row r="860100" spans="101:101">
      <c r="CW860100" s="2210"/>
    </row>
    <row r="860101" spans="101:101">
      <c r="CW860101" s="2195"/>
    </row>
    <row r="860125" spans="101:101">
      <c r="CW860125" s="2210"/>
    </row>
    <row r="860126" spans="101:101">
      <c r="CW860126" s="2195"/>
    </row>
    <row r="860150" spans="101:101">
      <c r="CW860150" s="2210"/>
    </row>
    <row r="860151" spans="101:101">
      <c r="CW860151" s="2195"/>
    </row>
    <row r="860175" spans="101:101">
      <c r="CW860175" s="2210"/>
    </row>
    <row r="860176" spans="101:101">
      <c r="CW860176" s="2195"/>
    </row>
    <row r="860200" spans="101:101">
      <c r="CW860200" s="2210"/>
    </row>
    <row r="860201" spans="101:101">
      <c r="CW860201" s="2195"/>
    </row>
    <row r="860225" spans="101:101">
      <c r="CW860225" s="2210"/>
    </row>
    <row r="860226" spans="101:101">
      <c r="CW860226" s="2195"/>
    </row>
    <row r="860250" spans="101:101">
      <c r="CW860250" s="2210"/>
    </row>
    <row r="860251" spans="101:101">
      <c r="CW860251" s="2195"/>
    </row>
    <row r="860275" spans="101:101">
      <c r="CW860275" s="2210"/>
    </row>
    <row r="860276" spans="101:101">
      <c r="CW860276" s="2195"/>
    </row>
    <row r="860300" spans="101:101">
      <c r="CW860300" s="2210"/>
    </row>
    <row r="860301" spans="101:101">
      <c r="CW860301" s="2195"/>
    </row>
    <row r="860325" spans="101:101">
      <c r="CW860325" s="2210"/>
    </row>
    <row r="860326" spans="101:101">
      <c r="CW860326" s="2195"/>
    </row>
    <row r="860350" spans="101:101">
      <c r="CW860350" s="2210"/>
    </row>
    <row r="860351" spans="101:101">
      <c r="CW860351" s="2195"/>
    </row>
    <row r="860375" spans="101:101">
      <c r="CW860375" s="2210"/>
    </row>
    <row r="860376" spans="101:101">
      <c r="CW860376" s="2195"/>
    </row>
    <row r="860400" spans="101:101">
      <c r="CW860400" s="2210"/>
    </row>
    <row r="860401" spans="101:101">
      <c r="CW860401" s="2195"/>
    </row>
    <row r="860425" spans="101:101">
      <c r="CW860425" s="2210"/>
    </row>
    <row r="860426" spans="101:101">
      <c r="CW860426" s="2195"/>
    </row>
    <row r="860450" spans="101:101">
      <c r="CW860450" s="2210"/>
    </row>
    <row r="860451" spans="101:101">
      <c r="CW860451" s="2195"/>
    </row>
    <row r="860475" spans="101:101">
      <c r="CW860475" s="2210"/>
    </row>
    <row r="860476" spans="101:101">
      <c r="CW860476" s="2195"/>
    </row>
    <row r="860500" spans="101:101">
      <c r="CW860500" s="2210"/>
    </row>
    <row r="860501" spans="101:101">
      <c r="CW860501" s="2195"/>
    </row>
    <row r="860525" spans="101:101">
      <c r="CW860525" s="2210"/>
    </row>
    <row r="860526" spans="101:101">
      <c r="CW860526" s="2195"/>
    </row>
    <row r="860550" spans="101:101">
      <c r="CW860550" s="2210"/>
    </row>
    <row r="860551" spans="101:101">
      <c r="CW860551" s="2195"/>
    </row>
    <row r="860575" spans="101:101">
      <c r="CW860575" s="2210"/>
    </row>
    <row r="860576" spans="101:101">
      <c r="CW860576" s="2195"/>
    </row>
    <row r="860600" spans="101:101">
      <c r="CW860600" s="2210"/>
    </row>
    <row r="860601" spans="101:101">
      <c r="CW860601" s="2195"/>
    </row>
    <row r="860625" spans="101:101">
      <c r="CW860625" s="2210"/>
    </row>
    <row r="860626" spans="101:101">
      <c r="CW860626" s="2195"/>
    </row>
    <row r="860650" spans="101:101">
      <c r="CW860650" s="2210"/>
    </row>
    <row r="860651" spans="101:101">
      <c r="CW860651" s="2195"/>
    </row>
    <row r="860675" spans="101:101">
      <c r="CW860675" s="2210"/>
    </row>
    <row r="860676" spans="101:101">
      <c r="CW860676" s="2195"/>
    </row>
    <row r="860700" spans="101:101">
      <c r="CW860700" s="2210"/>
    </row>
    <row r="860701" spans="101:101">
      <c r="CW860701" s="2195"/>
    </row>
    <row r="860725" spans="101:101">
      <c r="CW860725" s="2210"/>
    </row>
    <row r="860726" spans="101:101">
      <c r="CW860726" s="2195"/>
    </row>
    <row r="860750" spans="101:101">
      <c r="CW860750" s="2210"/>
    </row>
    <row r="860751" spans="101:101">
      <c r="CW860751" s="2195"/>
    </row>
    <row r="860775" spans="101:101">
      <c r="CW860775" s="2210"/>
    </row>
    <row r="860776" spans="101:101">
      <c r="CW860776" s="2195"/>
    </row>
    <row r="860800" spans="101:101">
      <c r="CW860800" s="2210"/>
    </row>
    <row r="860801" spans="101:101">
      <c r="CW860801" s="2195"/>
    </row>
    <row r="860825" spans="101:101">
      <c r="CW860825" s="2210"/>
    </row>
    <row r="860826" spans="101:101">
      <c r="CW860826" s="2195"/>
    </row>
    <row r="860850" spans="101:101">
      <c r="CW860850" s="2210"/>
    </row>
    <row r="860851" spans="101:101">
      <c r="CW860851" s="2195"/>
    </row>
    <row r="860875" spans="101:101">
      <c r="CW860875" s="2210"/>
    </row>
    <row r="860876" spans="101:101">
      <c r="CW860876" s="2195"/>
    </row>
    <row r="860900" spans="101:101">
      <c r="CW860900" s="2210"/>
    </row>
    <row r="860901" spans="101:101">
      <c r="CW860901" s="2195"/>
    </row>
    <row r="860925" spans="101:101">
      <c r="CW860925" s="2210"/>
    </row>
    <row r="860926" spans="101:101">
      <c r="CW860926" s="2195"/>
    </row>
    <row r="860950" spans="101:101">
      <c r="CW860950" s="2210"/>
    </row>
    <row r="860951" spans="101:101">
      <c r="CW860951" s="2195"/>
    </row>
    <row r="860975" spans="101:101">
      <c r="CW860975" s="2210"/>
    </row>
    <row r="860976" spans="101:101">
      <c r="CW860976" s="2195"/>
    </row>
    <row r="861000" spans="101:101">
      <c r="CW861000" s="2210"/>
    </row>
    <row r="861001" spans="101:101">
      <c r="CW861001" s="2195"/>
    </row>
    <row r="861025" spans="101:101">
      <c r="CW861025" s="2210"/>
    </row>
    <row r="861026" spans="101:101">
      <c r="CW861026" s="2195"/>
    </row>
    <row r="861050" spans="101:101">
      <c r="CW861050" s="2210"/>
    </row>
    <row r="861051" spans="101:101">
      <c r="CW861051" s="2195"/>
    </row>
    <row r="861075" spans="101:101">
      <c r="CW861075" s="2210"/>
    </row>
    <row r="861076" spans="101:101">
      <c r="CW861076" s="2195"/>
    </row>
    <row r="861100" spans="101:101">
      <c r="CW861100" s="2210"/>
    </row>
    <row r="861101" spans="101:101">
      <c r="CW861101" s="2195"/>
    </row>
    <row r="861125" spans="101:101">
      <c r="CW861125" s="2210"/>
    </row>
    <row r="861126" spans="101:101">
      <c r="CW861126" s="2195"/>
    </row>
    <row r="861150" spans="101:101">
      <c r="CW861150" s="2210"/>
    </row>
    <row r="861151" spans="101:101">
      <c r="CW861151" s="2195"/>
    </row>
    <row r="861175" spans="101:101">
      <c r="CW861175" s="2210"/>
    </row>
    <row r="861176" spans="101:101">
      <c r="CW861176" s="2195"/>
    </row>
    <row r="861200" spans="101:101">
      <c r="CW861200" s="2210"/>
    </row>
    <row r="861201" spans="101:101">
      <c r="CW861201" s="2195"/>
    </row>
    <row r="861225" spans="101:101">
      <c r="CW861225" s="2210"/>
    </row>
    <row r="861226" spans="101:101">
      <c r="CW861226" s="2195"/>
    </row>
    <row r="861250" spans="101:101">
      <c r="CW861250" s="2210"/>
    </row>
    <row r="861251" spans="101:101">
      <c r="CW861251" s="2195"/>
    </row>
    <row r="861275" spans="101:101">
      <c r="CW861275" s="2210"/>
    </row>
    <row r="861276" spans="101:101">
      <c r="CW861276" s="2195"/>
    </row>
    <row r="861300" spans="101:101">
      <c r="CW861300" s="2210"/>
    </row>
    <row r="861301" spans="101:101">
      <c r="CW861301" s="2195"/>
    </row>
    <row r="861325" spans="101:101">
      <c r="CW861325" s="2210"/>
    </row>
    <row r="861326" spans="101:101">
      <c r="CW861326" s="2195"/>
    </row>
    <row r="861350" spans="101:101">
      <c r="CW861350" s="2210"/>
    </row>
    <row r="861351" spans="101:101">
      <c r="CW861351" s="2195"/>
    </row>
    <row r="861375" spans="101:101">
      <c r="CW861375" s="2210"/>
    </row>
    <row r="861376" spans="101:101">
      <c r="CW861376" s="2195"/>
    </row>
    <row r="861400" spans="101:101">
      <c r="CW861400" s="2210"/>
    </row>
    <row r="861401" spans="101:101">
      <c r="CW861401" s="2195"/>
    </row>
    <row r="861425" spans="101:101">
      <c r="CW861425" s="2210"/>
    </row>
    <row r="861426" spans="101:101">
      <c r="CW861426" s="2195"/>
    </row>
    <row r="861450" spans="101:101">
      <c r="CW861450" s="2210"/>
    </row>
    <row r="861451" spans="101:101">
      <c r="CW861451" s="2195"/>
    </row>
    <row r="861475" spans="101:101">
      <c r="CW861475" s="2210"/>
    </row>
    <row r="861476" spans="101:101">
      <c r="CW861476" s="2195"/>
    </row>
    <row r="861500" spans="101:101">
      <c r="CW861500" s="2210"/>
    </row>
    <row r="861501" spans="101:101">
      <c r="CW861501" s="2195"/>
    </row>
    <row r="861525" spans="101:101">
      <c r="CW861525" s="2210"/>
    </row>
    <row r="861526" spans="101:101">
      <c r="CW861526" s="2195"/>
    </row>
    <row r="861550" spans="101:101">
      <c r="CW861550" s="2210"/>
    </row>
    <row r="861551" spans="101:101">
      <c r="CW861551" s="2195"/>
    </row>
    <row r="861575" spans="101:101">
      <c r="CW861575" s="2210"/>
    </row>
    <row r="861576" spans="101:101">
      <c r="CW861576" s="2195"/>
    </row>
    <row r="861600" spans="101:101">
      <c r="CW861600" s="2210"/>
    </row>
    <row r="861601" spans="101:101">
      <c r="CW861601" s="2195"/>
    </row>
    <row r="861625" spans="101:101">
      <c r="CW861625" s="2210"/>
    </row>
    <row r="861626" spans="101:101">
      <c r="CW861626" s="2195"/>
    </row>
    <row r="861650" spans="101:101">
      <c r="CW861650" s="2210"/>
    </row>
    <row r="861651" spans="101:101">
      <c r="CW861651" s="2195"/>
    </row>
    <row r="861675" spans="101:101">
      <c r="CW861675" s="2210"/>
    </row>
    <row r="861676" spans="101:101">
      <c r="CW861676" s="2195"/>
    </row>
    <row r="861700" spans="101:101">
      <c r="CW861700" s="2210"/>
    </row>
    <row r="861701" spans="101:101">
      <c r="CW861701" s="2195"/>
    </row>
    <row r="861725" spans="101:101">
      <c r="CW861725" s="2210"/>
    </row>
    <row r="861726" spans="101:101">
      <c r="CW861726" s="2195"/>
    </row>
    <row r="861750" spans="101:101">
      <c r="CW861750" s="2210"/>
    </row>
    <row r="861751" spans="101:101">
      <c r="CW861751" s="2195"/>
    </row>
    <row r="861775" spans="101:101">
      <c r="CW861775" s="2210"/>
    </row>
    <row r="861776" spans="101:101">
      <c r="CW861776" s="2195"/>
    </row>
    <row r="861800" spans="101:101">
      <c r="CW861800" s="2210"/>
    </row>
    <row r="861801" spans="101:101">
      <c r="CW861801" s="2195"/>
    </row>
    <row r="861825" spans="101:101">
      <c r="CW861825" s="2210"/>
    </row>
    <row r="861826" spans="101:101">
      <c r="CW861826" s="2195"/>
    </row>
    <row r="861850" spans="101:101">
      <c r="CW861850" s="2210"/>
    </row>
    <row r="861851" spans="101:101">
      <c r="CW861851" s="2195"/>
    </row>
    <row r="861875" spans="101:101">
      <c r="CW861875" s="2210"/>
    </row>
    <row r="861876" spans="101:101">
      <c r="CW861876" s="2195"/>
    </row>
    <row r="861900" spans="101:101">
      <c r="CW861900" s="2210"/>
    </row>
    <row r="861901" spans="101:101">
      <c r="CW861901" s="2195"/>
    </row>
    <row r="861925" spans="101:101">
      <c r="CW861925" s="2210"/>
    </row>
    <row r="861926" spans="101:101">
      <c r="CW861926" s="2195"/>
    </row>
    <row r="861950" spans="101:101">
      <c r="CW861950" s="2210"/>
    </row>
    <row r="861951" spans="101:101">
      <c r="CW861951" s="2195"/>
    </row>
    <row r="861975" spans="101:101">
      <c r="CW861975" s="2210"/>
    </row>
    <row r="861976" spans="101:101">
      <c r="CW861976" s="2195"/>
    </row>
    <row r="862000" spans="101:101">
      <c r="CW862000" s="2210"/>
    </row>
    <row r="862001" spans="101:101">
      <c r="CW862001" s="2195"/>
    </row>
    <row r="862025" spans="101:101">
      <c r="CW862025" s="2210"/>
    </row>
    <row r="862026" spans="101:101">
      <c r="CW862026" s="2195"/>
    </row>
    <row r="862050" spans="101:101">
      <c r="CW862050" s="2210"/>
    </row>
    <row r="862051" spans="101:101">
      <c r="CW862051" s="2195"/>
    </row>
    <row r="862075" spans="101:101">
      <c r="CW862075" s="2210"/>
    </row>
    <row r="862076" spans="101:101">
      <c r="CW862076" s="2195"/>
    </row>
    <row r="862100" spans="101:101">
      <c r="CW862100" s="2210"/>
    </row>
    <row r="862101" spans="101:101">
      <c r="CW862101" s="2195"/>
    </row>
    <row r="862125" spans="101:101">
      <c r="CW862125" s="2210"/>
    </row>
    <row r="862126" spans="101:101">
      <c r="CW862126" s="2195"/>
    </row>
    <row r="862150" spans="101:101">
      <c r="CW862150" s="2210"/>
    </row>
    <row r="862151" spans="101:101">
      <c r="CW862151" s="2195"/>
    </row>
    <row r="862175" spans="101:101">
      <c r="CW862175" s="2210"/>
    </row>
    <row r="862176" spans="101:101">
      <c r="CW862176" s="2195"/>
    </row>
    <row r="862200" spans="101:101">
      <c r="CW862200" s="2210"/>
    </row>
    <row r="862201" spans="101:101">
      <c r="CW862201" s="2195"/>
    </row>
    <row r="862225" spans="101:101">
      <c r="CW862225" s="2210"/>
    </row>
    <row r="862226" spans="101:101">
      <c r="CW862226" s="2195"/>
    </row>
    <row r="862250" spans="101:101">
      <c r="CW862250" s="2210"/>
    </row>
    <row r="862251" spans="101:101">
      <c r="CW862251" s="2195"/>
    </row>
    <row r="862275" spans="101:101">
      <c r="CW862275" s="2210"/>
    </row>
    <row r="862276" spans="101:101">
      <c r="CW862276" s="2195"/>
    </row>
    <row r="862300" spans="101:101">
      <c r="CW862300" s="2210"/>
    </row>
    <row r="862301" spans="101:101">
      <c r="CW862301" s="2195"/>
    </row>
    <row r="862325" spans="101:101">
      <c r="CW862325" s="2210"/>
    </row>
    <row r="862326" spans="101:101">
      <c r="CW862326" s="2195"/>
    </row>
    <row r="862350" spans="101:101">
      <c r="CW862350" s="2210"/>
    </row>
    <row r="862351" spans="101:101">
      <c r="CW862351" s="2195"/>
    </row>
    <row r="862375" spans="101:101">
      <c r="CW862375" s="2210"/>
    </row>
    <row r="862376" spans="101:101">
      <c r="CW862376" s="2195"/>
    </row>
    <row r="862400" spans="101:101">
      <c r="CW862400" s="2210"/>
    </row>
    <row r="862401" spans="101:101">
      <c r="CW862401" s="2195"/>
    </row>
    <row r="862425" spans="101:101">
      <c r="CW862425" s="2210"/>
    </row>
    <row r="862426" spans="101:101">
      <c r="CW862426" s="2195"/>
    </row>
    <row r="862450" spans="101:101">
      <c r="CW862450" s="2210"/>
    </row>
    <row r="862451" spans="101:101">
      <c r="CW862451" s="2195"/>
    </row>
    <row r="862475" spans="101:101">
      <c r="CW862475" s="2210"/>
    </row>
    <row r="862476" spans="101:101">
      <c r="CW862476" s="2195"/>
    </row>
    <row r="862500" spans="101:101">
      <c r="CW862500" s="2210"/>
    </row>
    <row r="862501" spans="101:101">
      <c r="CW862501" s="2195"/>
    </row>
    <row r="862525" spans="101:101">
      <c r="CW862525" s="2210"/>
    </row>
    <row r="862526" spans="101:101">
      <c r="CW862526" s="2195"/>
    </row>
    <row r="862550" spans="101:101">
      <c r="CW862550" s="2210"/>
    </row>
    <row r="862551" spans="101:101">
      <c r="CW862551" s="2195"/>
    </row>
    <row r="862575" spans="101:101">
      <c r="CW862575" s="2210"/>
    </row>
    <row r="862576" spans="101:101">
      <c r="CW862576" s="2195"/>
    </row>
    <row r="862600" spans="101:101">
      <c r="CW862600" s="2210"/>
    </row>
    <row r="862601" spans="101:101">
      <c r="CW862601" s="2195"/>
    </row>
    <row r="862625" spans="101:101">
      <c r="CW862625" s="2210"/>
    </row>
    <row r="862626" spans="101:101">
      <c r="CW862626" s="2195"/>
    </row>
    <row r="862650" spans="101:101">
      <c r="CW862650" s="2210"/>
    </row>
    <row r="862651" spans="101:101">
      <c r="CW862651" s="2195"/>
    </row>
    <row r="862675" spans="101:101">
      <c r="CW862675" s="2210"/>
    </row>
    <row r="862676" spans="101:101">
      <c r="CW862676" s="2195"/>
    </row>
    <row r="862700" spans="101:101">
      <c r="CW862700" s="2210"/>
    </row>
    <row r="862701" spans="101:101">
      <c r="CW862701" s="2195"/>
    </row>
    <row r="862725" spans="101:101">
      <c r="CW862725" s="2210"/>
    </row>
    <row r="862726" spans="101:101">
      <c r="CW862726" s="2195"/>
    </row>
    <row r="862750" spans="101:101">
      <c r="CW862750" s="2210"/>
    </row>
    <row r="862751" spans="101:101">
      <c r="CW862751" s="2195"/>
    </row>
    <row r="862775" spans="101:101">
      <c r="CW862775" s="2210"/>
    </row>
    <row r="862776" spans="101:101">
      <c r="CW862776" s="2195"/>
    </row>
    <row r="862800" spans="101:101">
      <c r="CW862800" s="2210"/>
    </row>
    <row r="862801" spans="101:101">
      <c r="CW862801" s="2195"/>
    </row>
    <row r="862825" spans="101:101">
      <c r="CW862825" s="2210"/>
    </row>
    <row r="862826" spans="101:101">
      <c r="CW862826" s="2195"/>
    </row>
    <row r="862850" spans="101:101">
      <c r="CW862850" s="2210"/>
    </row>
    <row r="862851" spans="101:101">
      <c r="CW862851" s="2195"/>
    </row>
    <row r="862875" spans="101:101">
      <c r="CW862875" s="2210"/>
    </row>
    <row r="862876" spans="101:101">
      <c r="CW862876" s="2195"/>
    </row>
    <row r="862900" spans="101:101">
      <c r="CW862900" s="2210"/>
    </row>
    <row r="862901" spans="101:101">
      <c r="CW862901" s="2195"/>
    </row>
    <row r="862925" spans="101:101">
      <c r="CW862925" s="2210"/>
    </row>
    <row r="862926" spans="101:101">
      <c r="CW862926" s="2195"/>
    </row>
    <row r="862950" spans="101:101">
      <c r="CW862950" s="2210"/>
    </row>
    <row r="862951" spans="101:101">
      <c r="CW862951" s="2195"/>
    </row>
    <row r="862975" spans="101:101">
      <c r="CW862975" s="2210"/>
    </row>
    <row r="862976" spans="101:101">
      <c r="CW862976" s="2195"/>
    </row>
    <row r="863000" spans="101:101">
      <c r="CW863000" s="2210"/>
    </row>
    <row r="863001" spans="101:101">
      <c r="CW863001" s="2195"/>
    </row>
    <row r="863025" spans="101:101">
      <c r="CW863025" s="2210"/>
    </row>
    <row r="863026" spans="101:101">
      <c r="CW863026" s="2195"/>
    </row>
    <row r="863050" spans="101:101">
      <c r="CW863050" s="2210"/>
    </row>
    <row r="863051" spans="101:101">
      <c r="CW863051" s="2195"/>
    </row>
    <row r="863075" spans="101:101">
      <c r="CW863075" s="2210"/>
    </row>
    <row r="863076" spans="101:101">
      <c r="CW863076" s="2195"/>
    </row>
    <row r="863100" spans="101:101">
      <c r="CW863100" s="2210"/>
    </row>
    <row r="863101" spans="101:101">
      <c r="CW863101" s="2195"/>
    </row>
    <row r="863125" spans="101:101">
      <c r="CW863125" s="2210"/>
    </row>
    <row r="863126" spans="101:101">
      <c r="CW863126" s="2195"/>
    </row>
    <row r="863150" spans="101:101">
      <c r="CW863150" s="2210"/>
    </row>
    <row r="863151" spans="101:101">
      <c r="CW863151" s="2195"/>
    </row>
    <row r="863175" spans="101:101">
      <c r="CW863175" s="2210"/>
    </row>
    <row r="863176" spans="101:101">
      <c r="CW863176" s="2195"/>
    </row>
    <row r="863200" spans="101:101">
      <c r="CW863200" s="2210"/>
    </row>
    <row r="863201" spans="101:101">
      <c r="CW863201" s="2195"/>
    </row>
    <row r="863225" spans="101:101">
      <c r="CW863225" s="2210"/>
    </row>
    <row r="863226" spans="101:101">
      <c r="CW863226" s="2195"/>
    </row>
    <row r="863250" spans="101:101">
      <c r="CW863250" s="2210"/>
    </row>
    <row r="863251" spans="101:101">
      <c r="CW863251" s="2195"/>
    </row>
    <row r="863275" spans="101:101">
      <c r="CW863275" s="2210"/>
    </row>
    <row r="863276" spans="101:101">
      <c r="CW863276" s="2195"/>
    </row>
    <row r="863300" spans="101:101">
      <c r="CW863300" s="2210"/>
    </row>
    <row r="863301" spans="101:101">
      <c r="CW863301" s="2195"/>
    </row>
    <row r="863325" spans="101:101">
      <c r="CW863325" s="2210"/>
    </row>
    <row r="863326" spans="101:101">
      <c r="CW863326" s="2195"/>
    </row>
    <row r="863350" spans="101:101">
      <c r="CW863350" s="2210"/>
    </row>
    <row r="863351" spans="101:101">
      <c r="CW863351" s="2195"/>
    </row>
    <row r="863375" spans="101:101">
      <c r="CW863375" s="2210"/>
    </row>
    <row r="863376" spans="101:101">
      <c r="CW863376" s="2195"/>
    </row>
    <row r="863400" spans="101:101">
      <c r="CW863400" s="2210"/>
    </row>
    <row r="863401" spans="101:101">
      <c r="CW863401" s="2195"/>
    </row>
    <row r="863425" spans="101:101">
      <c r="CW863425" s="2210"/>
    </row>
    <row r="863426" spans="101:101">
      <c r="CW863426" s="2195"/>
    </row>
    <row r="863450" spans="101:101">
      <c r="CW863450" s="2210"/>
    </row>
    <row r="863451" spans="101:101">
      <c r="CW863451" s="2195"/>
    </row>
    <row r="863475" spans="101:101">
      <c r="CW863475" s="2210"/>
    </row>
    <row r="863476" spans="101:101">
      <c r="CW863476" s="2195"/>
    </row>
    <row r="863500" spans="101:101">
      <c r="CW863500" s="2210"/>
    </row>
    <row r="863501" spans="101:101">
      <c r="CW863501" s="2195"/>
    </row>
    <row r="863525" spans="101:101">
      <c r="CW863525" s="2210"/>
    </row>
    <row r="863526" spans="101:101">
      <c r="CW863526" s="2195"/>
    </row>
    <row r="863550" spans="101:101">
      <c r="CW863550" s="2210"/>
    </row>
    <row r="863551" spans="101:101">
      <c r="CW863551" s="2195"/>
    </row>
    <row r="863575" spans="101:101">
      <c r="CW863575" s="2210"/>
    </row>
    <row r="863576" spans="101:101">
      <c r="CW863576" s="2195"/>
    </row>
    <row r="863600" spans="101:101">
      <c r="CW863600" s="2210"/>
    </row>
    <row r="863601" spans="101:101">
      <c r="CW863601" s="2195"/>
    </row>
    <row r="863625" spans="101:101">
      <c r="CW863625" s="2210"/>
    </row>
    <row r="863626" spans="101:101">
      <c r="CW863626" s="2195"/>
    </row>
    <row r="863650" spans="101:101">
      <c r="CW863650" s="2210"/>
    </row>
    <row r="863651" spans="101:101">
      <c r="CW863651" s="2195"/>
    </row>
    <row r="863675" spans="101:101">
      <c r="CW863675" s="2210"/>
    </row>
    <row r="863676" spans="101:101">
      <c r="CW863676" s="2195"/>
    </row>
    <row r="863700" spans="101:101">
      <c r="CW863700" s="2210"/>
    </row>
    <row r="863701" spans="101:101">
      <c r="CW863701" s="2195"/>
    </row>
    <row r="863725" spans="101:101">
      <c r="CW863725" s="2210"/>
    </row>
    <row r="863726" spans="101:101">
      <c r="CW863726" s="2195"/>
    </row>
    <row r="863750" spans="101:101">
      <c r="CW863750" s="2210"/>
    </row>
    <row r="863751" spans="101:101">
      <c r="CW863751" s="2195"/>
    </row>
    <row r="863775" spans="101:101">
      <c r="CW863775" s="2210"/>
    </row>
    <row r="863776" spans="101:101">
      <c r="CW863776" s="2195"/>
    </row>
    <row r="863800" spans="101:101">
      <c r="CW863800" s="2210"/>
    </row>
    <row r="863801" spans="101:101">
      <c r="CW863801" s="2195"/>
    </row>
    <row r="863825" spans="101:101">
      <c r="CW863825" s="2210"/>
    </row>
    <row r="863826" spans="101:101">
      <c r="CW863826" s="2195"/>
    </row>
    <row r="863850" spans="101:101">
      <c r="CW863850" s="2210"/>
    </row>
    <row r="863851" spans="101:101">
      <c r="CW863851" s="2195"/>
    </row>
    <row r="863875" spans="101:101">
      <c r="CW863875" s="2210"/>
    </row>
    <row r="863876" spans="101:101">
      <c r="CW863876" s="2195"/>
    </row>
    <row r="863900" spans="101:101">
      <c r="CW863900" s="2210"/>
    </row>
    <row r="863901" spans="101:101">
      <c r="CW863901" s="2195"/>
    </row>
    <row r="863925" spans="101:101">
      <c r="CW863925" s="2210"/>
    </row>
    <row r="863926" spans="101:101">
      <c r="CW863926" s="2195"/>
    </row>
    <row r="863950" spans="101:101">
      <c r="CW863950" s="2210"/>
    </row>
    <row r="863951" spans="101:101">
      <c r="CW863951" s="2195"/>
    </row>
    <row r="863975" spans="101:101">
      <c r="CW863975" s="2210"/>
    </row>
    <row r="863976" spans="101:101">
      <c r="CW863976" s="2195"/>
    </row>
    <row r="864000" spans="101:101">
      <c r="CW864000" s="2210"/>
    </row>
    <row r="864001" spans="101:101">
      <c r="CW864001" s="2195"/>
    </row>
    <row r="864025" spans="101:101">
      <c r="CW864025" s="2210"/>
    </row>
    <row r="864026" spans="101:101">
      <c r="CW864026" s="2195"/>
    </row>
    <row r="864050" spans="101:101">
      <c r="CW864050" s="2210"/>
    </row>
    <row r="864051" spans="101:101">
      <c r="CW864051" s="2195"/>
    </row>
    <row r="864075" spans="101:101">
      <c r="CW864075" s="2210"/>
    </row>
    <row r="864076" spans="101:101">
      <c r="CW864076" s="2195"/>
    </row>
    <row r="864100" spans="101:101">
      <c r="CW864100" s="2210"/>
    </row>
    <row r="864101" spans="101:101">
      <c r="CW864101" s="2195"/>
    </row>
    <row r="864125" spans="101:101">
      <c r="CW864125" s="2210"/>
    </row>
    <row r="864126" spans="101:101">
      <c r="CW864126" s="2195"/>
    </row>
    <row r="864150" spans="101:101">
      <c r="CW864150" s="2210"/>
    </row>
    <row r="864151" spans="101:101">
      <c r="CW864151" s="2195"/>
    </row>
    <row r="864175" spans="101:101">
      <c r="CW864175" s="2210"/>
    </row>
    <row r="864176" spans="101:101">
      <c r="CW864176" s="2195"/>
    </row>
    <row r="864200" spans="101:101">
      <c r="CW864200" s="2210"/>
    </row>
    <row r="864201" spans="101:101">
      <c r="CW864201" s="2195"/>
    </row>
    <row r="864225" spans="101:101">
      <c r="CW864225" s="2210"/>
    </row>
    <row r="864226" spans="101:101">
      <c r="CW864226" s="2195"/>
    </row>
    <row r="864250" spans="101:101">
      <c r="CW864250" s="2210"/>
    </row>
    <row r="864251" spans="101:101">
      <c r="CW864251" s="2195"/>
    </row>
    <row r="864275" spans="101:101">
      <c r="CW864275" s="2210"/>
    </row>
    <row r="864276" spans="101:101">
      <c r="CW864276" s="2195"/>
    </row>
    <row r="864300" spans="101:101">
      <c r="CW864300" s="2210"/>
    </row>
    <row r="864301" spans="101:101">
      <c r="CW864301" s="2195"/>
    </row>
    <row r="864325" spans="101:101">
      <c r="CW864325" s="2210"/>
    </row>
    <row r="864326" spans="101:101">
      <c r="CW864326" s="2195"/>
    </row>
    <row r="864350" spans="101:101">
      <c r="CW864350" s="2210"/>
    </row>
    <row r="864351" spans="101:101">
      <c r="CW864351" s="2195"/>
    </row>
    <row r="864375" spans="101:101">
      <c r="CW864375" s="2210"/>
    </row>
    <row r="864376" spans="101:101">
      <c r="CW864376" s="2195"/>
    </row>
    <row r="864400" spans="101:101">
      <c r="CW864400" s="2210"/>
    </row>
    <row r="864401" spans="101:101">
      <c r="CW864401" s="2195"/>
    </row>
    <row r="864425" spans="101:101">
      <c r="CW864425" s="2210"/>
    </row>
    <row r="864426" spans="101:101">
      <c r="CW864426" s="2195"/>
    </row>
    <row r="864450" spans="101:101">
      <c r="CW864450" s="2210"/>
    </row>
    <row r="864451" spans="101:101">
      <c r="CW864451" s="2195"/>
    </row>
    <row r="864475" spans="101:101">
      <c r="CW864475" s="2210"/>
    </row>
    <row r="864476" spans="101:101">
      <c r="CW864476" s="2195"/>
    </row>
    <row r="864500" spans="101:101">
      <c r="CW864500" s="2210"/>
    </row>
    <row r="864501" spans="101:101">
      <c r="CW864501" s="2195"/>
    </row>
    <row r="864525" spans="101:101">
      <c r="CW864525" s="2210"/>
    </row>
    <row r="864526" spans="101:101">
      <c r="CW864526" s="2195"/>
    </row>
    <row r="864550" spans="101:101">
      <c r="CW864550" s="2210"/>
    </row>
    <row r="864551" spans="101:101">
      <c r="CW864551" s="2195"/>
    </row>
    <row r="864575" spans="101:101">
      <c r="CW864575" s="2210"/>
    </row>
    <row r="864576" spans="101:101">
      <c r="CW864576" s="2195"/>
    </row>
    <row r="864600" spans="101:101">
      <c r="CW864600" s="2210"/>
    </row>
    <row r="864601" spans="101:101">
      <c r="CW864601" s="2195"/>
    </row>
    <row r="864625" spans="101:101">
      <c r="CW864625" s="2210"/>
    </row>
    <row r="864626" spans="101:101">
      <c r="CW864626" s="2195"/>
    </row>
    <row r="864650" spans="101:101">
      <c r="CW864650" s="2210"/>
    </row>
    <row r="864651" spans="101:101">
      <c r="CW864651" s="2195"/>
    </row>
    <row r="864675" spans="101:101">
      <c r="CW864675" s="2210"/>
    </row>
    <row r="864676" spans="101:101">
      <c r="CW864676" s="2195"/>
    </row>
    <row r="864700" spans="101:101">
      <c r="CW864700" s="2210"/>
    </row>
    <row r="864701" spans="101:101">
      <c r="CW864701" s="2195"/>
    </row>
    <row r="864725" spans="101:101">
      <c r="CW864725" s="2210"/>
    </row>
    <row r="864726" spans="101:101">
      <c r="CW864726" s="2195"/>
    </row>
    <row r="864750" spans="101:101">
      <c r="CW864750" s="2210"/>
    </row>
    <row r="864751" spans="101:101">
      <c r="CW864751" s="2195"/>
    </row>
    <row r="864775" spans="101:101">
      <c r="CW864775" s="2210"/>
    </row>
    <row r="864776" spans="101:101">
      <c r="CW864776" s="2195"/>
    </row>
    <row r="864800" spans="101:101">
      <c r="CW864800" s="2210"/>
    </row>
    <row r="864801" spans="101:101">
      <c r="CW864801" s="2195"/>
    </row>
    <row r="864825" spans="101:101">
      <c r="CW864825" s="2210"/>
    </row>
    <row r="864826" spans="101:101">
      <c r="CW864826" s="2195"/>
    </row>
    <row r="864850" spans="101:101">
      <c r="CW864850" s="2210"/>
    </row>
    <row r="864851" spans="101:101">
      <c r="CW864851" s="2195"/>
    </row>
    <row r="864875" spans="101:101">
      <c r="CW864875" s="2210"/>
    </row>
    <row r="864876" spans="101:101">
      <c r="CW864876" s="2195"/>
    </row>
    <row r="864900" spans="101:101">
      <c r="CW864900" s="2210"/>
    </row>
    <row r="864901" spans="101:101">
      <c r="CW864901" s="2195"/>
    </row>
    <row r="864925" spans="101:101">
      <c r="CW864925" s="2210"/>
    </row>
    <row r="864926" spans="101:101">
      <c r="CW864926" s="2195"/>
    </row>
    <row r="864950" spans="101:101">
      <c r="CW864950" s="2210"/>
    </row>
    <row r="864951" spans="101:101">
      <c r="CW864951" s="2195"/>
    </row>
    <row r="864975" spans="101:101">
      <c r="CW864975" s="2210"/>
    </row>
    <row r="864976" spans="101:101">
      <c r="CW864976" s="2195"/>
    </row>
    <row r="865000" spans="101:101">
      <c r="CW865000" s="2210"/>
    </row>
    <row r="865001" spans="101:101">
      <c r="CW865001" s="2195"/>
    </row>
    <row r="865025" spans="101:101">
      <c r="CW865025" s="2210"/>
    </row>
    <row r="865026" spans="101:101">
      <c r="CW865026" s="2195"/>
    </row>
    <row r="865050" spans="101:101">
      <c r="CW865050" s="2210"/>
    </row>
    <row r="865051" spans="101:101">
      <c r="CW865051" s="2195"/>
    </row>
    <row r="865075" spans="101:101">
      <c r="CW865075" s="2210"/>
    </row>
    <row r="865076" spans="101:101">
      <c r="CW865076" s="2195"/>
    </row>
    <row r="865100" spans="101:101">
      <c r="CW865100" s="2210"/>
    </row>
    <row r="865101" spans="101:101">
      <c r="CW865101" s="2195"/>
    </row>
    <row r="865125" spans="101:101">
      <c r="CW865125" s="2210"/>
    </row>
    <row r="865126" spans="101:101">
      <c r="CW865126" s="2195"/>
    </row>
    <row r="865150" spans="101:101">
      <c r="CW865150" s="2210"/>
    </row>
    <row r="865151" spans="101:101">
      <c r="CW865151" s="2195"/>
    </row>
    <row r="865175" spans="101:101">
      <c r="CW865175" s="2210"/>
    </row>
    <row r="865176" spans="101:101">
      <c r="CW865176" s="2195"/>
    </row>
    <row r="865200" spans="101:101">
      <c r="CW865200" s="2210"/>
    </row>
    <row r="865201" spans="101:101">
      <c r="CW865201" s="2195"/>
    </row>
    <row r="865225" spans="101:101">
      <c r="CW865225" s="2210"/>
    </row>
    <row r="865226" spans="101:101">
      <c r="CW865226" s="2195"/>
    </row>
    <row r="865250" spans="101:101">
      <c r="CW865250" s="2210"/>
    </row>
    <row r="865251" spans="101:101">
      <c r="CW865251" s="2195"/>
    </row>
    <row r="865275" spans="101:101">
      <c r="CW865275" s="2210"/>
    </row>
    <row r="865276" spans="101:101">
      <c r="CW865276" s="2195"/>
    </row>
    <row r="865300" spans="101:101">
      <c r="CW865300" s="2210"/>
    </row>
    <row r="865301" spans="101:101">
      <c r="CW865301" s="2195"/>
    </row>
    <row r="865325" spans="101:101">
      <c r="CW865325" s="2210"/>
    </row>
    <row r="865326" spans="101:101">
      <c r="CW865326" s="2195"/>
    </row>
    <row r="865350" spans="101:101">
      <c r="CW865350" s="2210"/>
    </row>
    <row r="865351" spans="101:101">
      <c r="CW865351" s="2195"/>
    </row>
    <row r="865375" spans="101:101">
      <c r="CW865375" s="2210"/>
    </row>
    <row r="865376" spans="101:101">
      <c r="CW865376" s="2195"/>
    </row>
    <row r="865400" spans="101:101">
      <c r="CW865400" s="2210"/>
    </row>
    <row r="865401" spans="101:101">
      <c r="CW865401" s="2195"/>
    </row>
    <row r="865425" spans="101:101">
      <c r="CW865425" s="2210"/>
    </row>
    <row r="865426" spans="101:101">
      <c r="CW865426" s="2195"/>
    </row>
    <row r="865450" spans="101:101">
      <c r="CW865450" s="2210"/>
    </row>
    <row r="865451" spans="101:101">
      <c r="CW865451" s="2195"/>
    </row>
    <row r="865475" spans="101:101">
      <c r="CW865475" s="2210"/>
    </row>
    <row r="865476" spans="101:101">
      <c r="CW865476" s="2195"/>
    </row>
    <row r="865500" spans="101:101">
      <c r="CW865500" s="2210"/>
    </row>
    <row r="865501" spans="101:101">
      <c r="CW865501" s="2195"/>
    </row>
    <row r="865525" spans="101:101">
      <c r="CW865525" s="2210"/>
    </row>
    <row r="865526" spans="101:101">
      <c r="CW865526" s="2195"/>
    </row>
    <row r="865550" spans="101:101">
      <c r="CW865550" s="2210"/>
    </row>
    <row r="865551" spans="101:101">
      <c r="CW865551" s="2195"/>
    </row>
    <row r="865575" spans="101:101">
      <c r="CW865575" s="2210"/>
    </row>
    <row r="865576" spans="101:101">
      <c r="CW865576" s="2195"/>
    </row>
    <row r="865600" spans="101:101">
      <c r="CW865600" s="2210"/>
    </row>
    <row r="865601" spans="101:101">
      <c r="CW865601" s="2195"/>
    </row>
    <row r="865625" spans="101:101">
      <c r="CW865625" s="2210"/>
    </row>
    <row r="865626" spans="101:101">
      <c r="CW865626" s="2195"/>
    </row>
    <row r="865650" spans="101:101">
      <c r="CW865650" s="2210"/>
    </row>
    <row r="865651" spans="101:101">
      <c r="CW865651" s="2195"/>
    </row>
    <row r="865675" spans="101:101">
      <c r="CW865675" s="2210"/>
    </row>
    <row r="865676" spans="101:101">
      <c r="CW865676" s="2195"/>
    </row>
    <row r="865700" spans="101:101">
      <c r="CW865700" s="2210"/>
    </row>
    <row r="865701" spans="101:101">
      <c r="CW865701" s="2195"/>
    </row>
    <row r="865725" spans="101:101">
      <c r="CW865725" s="2210"/>
    </row>
    <row r="865726" spans="101:101">
      <c r="CW865726" s="2195"/>
    </row>
    <row r="865750" spans="101:101">
      <c r="CW865750" s="2210"/>
    </row>
    <row r="865751" spans="101:101">
      <c r="CW865751" s="2195"/>
    </row>
    <row r="865775" spans="101:101">
      <c r="CW865775" s="2210"/>
    </row>
    <row r="865776" spans="101:101">
      <c r="CW865776" s="2195"/>
    </row>
    <row r="865800" spans="101:101">
      <c r="CW865800" s="2210"/>
    </row>
    <row r="865801" spans="101:101">
      <c r="CW865801" s="2195"/>
    </row>
    <row r="865825" spans="101:101">
      <c r="CW865825" s="2210"/>
    </row>
    <row r="865826" spans="101:101">
      <c r="CW865826" s="2195"/>
    </row>
    <row r="865850" spans="101:101">
      <c r="CW865850" s="2210"/>
    </row>
    <row r="865851" spans="101:101">
      <c r="CW865851" s="2195"/>
    </row>
    <row r="865875" spans="101:101">
      <c r="CW865875" s="2210"/>
    </row>
    <row r="865876" spans="101:101">
      <c r="CW865876" s="2195"/>
    </row>
    <row r="865900" spans="101:101">
      <c r="CW865900" s="2210"/>
    </row>
    <row r="865901" spans="101:101">
      <c r="CW865901" s="2195"/>
    </row>
    <row r="865925" spans="101:101">
      <c r="CW865925" s="2210"/>
    </row>
    <row r="865926" spans="101:101">
      <c r="CW865926" s="2195"/>
    </row>
    <row r="865950" spans="101:101">
      <c r="CW865950" s="2210"/>
    </row>
    <row r="865951" spans="101:101">
      <c r="CW865951" s="2195"/>
    </row>
    <row r="865975" spans="101:101">
      <c r="CW865975" s="2210"/>
    </row>
    <row r="865976" spans="101:101">
      <c r="CW865976" s="2195"/>
    </row>
    <row r="866000" spans="101:101">
      <c r="CW866000" s="2210"/>
    </row>
    <row r="866001" spans="101:101">
      <c r="CW866001" s="2195"/>
    </row>
    <row r="866025" spans="101:101">
      <c r="CW866025" s="2210"/>
    </row>
    <row r="866026" spans="101:101">
      <c r="CW866026" s="2195"/>
    </row>
    <row r="866050" spans="101:101">
      <c r="CW866050" s="2210"/>
    </row>
    <row r="866051" spans="101:101">
      <c r="CW866051" s="2195"/>
    </row>
    <row r="866075" spans="101:101">
      <c r="CW866075" s="2210"/>
    </row>
    <row r="866076" spans="101:101">
      <c r="CW866076" s="2195"/>
    </row>
    <row r="866100" spans="101:101">
      <c r="CW866100" s="2210"/>
    </row>
    <row r="866101" spans="101:101">
      <c r="CW866101" s="2195"/>
    </row>
    <row r="866125" spans="101:101">
      <c r="CW866125" s="2210"/>
    </row>
    <row r="866126" spans="101:101">
      <c r="CW866126" s="2195"/>
    </row>
    <row r="866150" spans="101:101">
      <c r="CW866150" s="2210"/>
    </row>
    <row r="866151" spans="101:101">
      <c r="CW866151" s="2195"/>
    </row>
    <row r="866175" spans="101:101">
      <c r="CW866175" s="2210"/>
    </row>
    <row r="866176" spans="101:101">
      <c r="CW866176" s="2195"/>
    </row>
    <row r="866200" spans="101:101">
      <c r="CW866200" s="2210"/>
    </row>
    <row r="866201" spans="101:101">
      <c r="CW866201" s="2195"/>
    </row>
    <row r="866225" spans="101:101">
      <c r="CW866225" s="2210"/>
    </row>
    <row r="866226" spans="101:101">
      <c r="CW866226" s="2195"/>
    </row>
    <row r="866250" spans="101:101">
      <c r="CW866250" s="2210"/>
    </row>
    <row r="866251" spans="101:101">
      <c r="CW866251" s="2195"/>
    </row>
    <row r="866275" spans="101:101">
      <c r="CW866275" s="2210"/>
    </row>
    <row r="866276" spans="101:101">
      <c r="CW866276" s="2195"/>
    </row>
    <row r="866300" spans="101:101">
      <c r="CW866300" s="2210"/>
    </row>
    <row r="866301" spans="101:101">
      <c r="CW866301" s="2195"/>
    </row>
    <row r="866325" spans="101:101">
      <c r="CW866325" s="2210"/>
    </row>
    <row r="866326" spans="101:101">
      <c r="CW866326" s="2195"/>
    </row>
    <row r="866350" spans="101:101">
      <c r="CW866350" s="2210"/>
    </row>
    <row r="866351" spans="101:101">
      <c r="CW866351" s="2195"/>
    </row>
    <row r="866375" spans="101:101">
      <c r="CW866375" s="2210"/>
    </row>
    <row r="866376" spans="101:101">
      <c r="CW866376" s="2195"/>
    </row>
    <row r="866400" spans="101:101">
      <c r="CW866400" s="2210"/>
    </row>
    <row r="866401" spans="101:101">
      <c r="CW866401" s="2195"/>
    </row>
    <row r="866425" spans="101:101">
      <c r="CW866425" s="2210"/>
    </row>
    <row r="866426" spans="101:101">
      <c r="CW866426" s="2195"/>
    </row>
    <row r="866450" spans="101:101">
      <c r="CW866450" s="2210"/>
    </row>
    <row r="866451" spans="101:101">
      <c r="CW866451" s="2195"/>
    </row>
    <row r="866475" spans="101:101">
      <c r="CW866475" s="2210"/>
    </row>
    <row r="866476" spans="101:101">
      <c r="CW866476" s="2195"/>
    </row>
    <row r="866500" spans="101:101">
      <c r="CW866500" s="2210"/>
    </row>
    <row r="866501" spans="101:101">
      <c r="CW866501" s="2195"/>
    </row>
    <row r="866525" spans="101:101">
      <c r="CW866525" s="2210"/>
    </row>
    <row r="866526" spans="101:101">
      <c r="CW866526" s="2195"/>
    </row>
    <row r="866550" spans="101:101">
      <c r="CW866550" s="2210"/>
    </row>
    <row r="866551" spans="101:101">
      <c r="CW866551" s="2195"/>
    </row>
    <row r="866575" spans="101:101">
      <c r="CW866575" s="2210"/>
    </row>
    <row r="866576" spans="101:101">
      <c r="CW866576" s="2195"/>
    </row>
    <row r="866600" spans="101:101">
      <c r="CW866600" s="2210"/>
    </row>
    <row r="866601" spans="101:101">
      <c r="CW866601" s="2195"/>
    </row>
    <row r="866625" spans="101:101">
      <c r="CW866625" s="2210"/>
    </row>
    <row r="866626" spans="101:101">
      <c r="CW866626" s="2195"/>
    </row>
    <row r="866650" spans="101:101">
      <c r="CW866650" s="2210"/>
    </row>
    <row r="866651" spans="101:101">
      <c r="CW866651" s="2195"/>
    </row>
    <row r="866675" spans="101:101">
      <c r="CW866675" s="2210"/>
    </row>
    <row r="866676" spans="101:101">
      <c r="CW866676" s="2195"/>
    </row>
    <row r="866700" spans="101:101">
      <c r="CW866700" s="2210"/>
    </row>
    <row r="866701" spans="101:101">
      <c r="CW866701" s="2195"/>
    </row>
    <row r="866725" spans="101:101">
      <c r="CW866725" s="2210"/>
    </row>
    <row r="866726" spans="101:101">
      <c r="CW866726" s="2195"/>
    </row>
    <row r="866750" spans="101:101">
      <c r="CW866750" s="2210"/>
    </row>
    <row r="866751" spans="101:101">
      <c r="CW866751" s="2195"/>
    </row>
    <row r="866775" spans="101:101">
      <c r="CW866775" s="2210"/>
    </row>
    <row r="866776" spans="101:101">
      <c r="CW866776" s="2195"/>
    </row>
    <row r="866800" spans="101:101">
      <c r="CW866800" s="2210"/>
    </row>
    <row r="866801" spans="101:101">
      <c r="CW866801" s="2195"/>
    </row>
    <row r="866825" spans="101:101">
      <c r="CW866825" s="2210"/>
    </row>
    <row r="866826" spans="101:101">
      <c r="CW866826" s="2195"/>
    </row>
    <row r="866850" spans="101:101">
      <c r="CW866850" s="2210"/>
    </row>
    <row r="866851" spans="101:101">
      <c r="CW866851" s="2195"/>
    </row>
    <row r="866875" spans="101:101">
      <c r="CW866875" s="2210"/>
    </row>
    <row r="866876" spans="101:101">
      <c r="CW866876" s="2195"/>
    </row>
    <row r="866900" spans="101:101">
      <c r="CW866900" s="2210"/>
    </row>
    <row r="866901" spans="101:101">
      <c r="CW866901" s="2195"/>
    </row>
    <row r="866925" spans="101:101">
      <c r="CW866925" s="2210"/>
    </row>
    <row r="866926" spans="101:101">
      <c r="CW866926" s="2195"/>
    </row>
    <row r="866950" spans="101:101">
      <c r="CW866950" s="2210"/>
    </row>
    <row r="866951" spans="101:101">
      <c r="CW866951" s="2195"/>
    </row>
    <row r="866975" spans="101:101">
      <c r="CW866975" s="2210"/>
    </row>
    <row r="866976" spans="101:101">
      <c r="CW866976" s="2195"/>
    </row>
    <row r="867000" spans="101:101">
      <c r="CW867000" s="2210"/>
    </row>
    <row r="867001" spans="101:101">
      <c r="CW867001" s="2195"/>
    </row>
    <row r="867025" spans="101:101">
      <c r="CW867025" s="2210"/>
    </row>
    <row r="867026" spans="101:101">
      <c r="CW867026" s="2195"/>
    </row>
    <row r="867050" spans="101:101">
      <c r="CW867050" s="2210"/>
    </row>
    <row r="867051" spans="101:101">
      <c r="CW867051" s="2195"/>
    </row>
    <row r="867075" spans="101:101">
      <c r="CW867075" s="2210"/>
    </row>
    <row r="867076" spans="101:101">
      <c r="CW867076" s="2195"/>
    </row>
    <row r="867100" spans="101:101">
      <c r="CW867100" s="2210"/>
    </row>
    <row r="867101" spans="101:101">
      <c r="CW867101" s="2195"/>
    </row>
    <row r="867125" spans="101:101">
      <c r="CW867125" s="2210"/>
    </row>
    <row r="867126" spans="101:101">
      <c r="CW867126" s="2195"/>
    </row>
    <row r="867150" spans="101:101">
      <c r="CW867150" s="2210"/>
    </row>
    <row r="867151" spans="101:101">
      <c r="CW867151" s="2195"/>
    </row>
    <row r="867175" spans="101:101">
      <c r="CW867175" s="2210"/>
    </row>
    <row r="867176" spans="101:101">
      <c r="CW867176" s="2195"/>
    </row>
    <row r="867200" spans="101:101">
      <c r="CW867200" s="2210"/>
    </row>
    <row r="867201" spans="101:101">
      <c r="CW867201" s="2195"/>
    </row>
    <row r="867225" spans="101:101">
      <c r="CW867225" s="2210"/>
    </row>
    <row r="867226" spans="101:101">
      <c r="CW867226" s="2195"/>
    </row>
    <row r="867250" spans="101:101">
      <c r="CW867250" s="2210"/>
    </row>
    <row r="867251" spans="101:101">
      <c r="CW867251" s="2195"/>
    </row>
    <row r="867275" spans="101:101">
      <c r="CW867275" s="2210"/>
    </row>
    <row r="867276" spans="101:101">
      <c r="CW867276" s="2195"/>
    </row>
    <row r="867300" spans="101:101">
      <c r="CW867300" s="2210"/>
    </row>
    <row r="867301" spans="101:101">
      <c r="CW867301" s="2195"/>
    </row>
    <row r="867325" spans="101:101">
      <c r="CW867325" s="2210"/>
    </row>
    <row r="867326" spans="101:101">
      <c r="CW867326" s="2195"/>
    </row>
    <row r="867350" spans="101:101">
      <c r="CW867350" s="2210"/>
    </row>
    <row r="867351" spans="101:101">
      <c r="CW867351" s="2195"/>
    </row>
    <row r="867375" spans="101:101">
      <c r="CW867375" s="2210"/>
    </row>
    <row r="867376" spans="101:101">
      <c r="CW867376" s="2195"/>
    </row>
    <row r="867400" spans="101:101">
      <c r="CW867400" s="2210"/>
    </row>
    <row r="867401" spans="101:101">
      <c r="CW867401" s="2195"/>
    </row>
    <row r="867425" spans="101:101">
      <c r="CW867425" s="2210"/>
    </row>
    <row r="867426" spans="101:101">
      <c r="CW867426" s="2195"/>
    </row>
    <row r="867450" spans="101:101">
      <c r="CW867450" s="2210"/>
    </row>
    <row r="867451" spans="101:101">
      <c r="CW867451" s="2195"/>
    </row>
    <row r="867475" spans="101:101">
      <c r="CW867475" s="2210"/>
    </row>
    <row r="867476" spans="101:101">
      <c r="CW867476" s="2195"/>
    </row>
    <row r="867500" spans="101:101">
      <c r="CW867500" s="2210"/>
    </row>
    <row r="867501" spans="101:101">
      <c r="CW867501" s="2195"/>
    </row>
    <row r="867525" spans="101:101">
      <c r="CW867525" s="2210"/>
    </row>
    <row r="867526" spans="101:101">
      <c r="CW867526" s="2195"/>
    </row>
    <row r="867550" spans="101:101">
      <c r="CW867550" s="2210"/>
    </row>
    <row r="867551" spans="101:101">
      <c r="CW867551" s="2195"/>
    </row>
    <row r="867575" spans="101:101">
      <c r="CW867575" s="2210"/>
    </row>
    <row r="867576" spans="101:101">
      <c r="CW867576" s="2195"/>
    </row>
    <row r="867600" spans="101:101">
      <c r="CW867600" s="2210"/>
    </row>
    <row r="867601" spans="101:101">
      <c r="CW867601" s="2195"/>
    </row>
    <row r="867625" spans="101:101">
      <c r="CW867625" s="2210"/>
    </row>
    <row r="867626" spans="101:101">
      <c r="CW867626" s="2195"/>
    </row>
    <row r="867650" spans="101:101">
      <c r="CW867650" s="2210"/>
    </row>
    <row r="867651" spans="101:101">
      <c r="CW867651" s="2195"/>
    </row>
    <row r="867675" spans="101:101">
      <c r="CW867675" s="2210"/>
    </row>
    <row r="867676" spans="101:101">
      <c r="CW867676" s="2195"/>
    </row>
    <row r="867700" spans="101:101">
      <c r="CW867700" s="2210"/>
    </row>
    <row r="867701" spans="101:101">
      <c r="CW867701" s="2195"/>
    </row>
    <row r="867725" spans="101:101">
      <c r="CW867725" s="2210"/>
    </row>
    <row r="867726" spans="101:101">
      <c r="CW867726" s="2195"/>
    </row>
    <row r="867750" spans="101:101">
      <c r="CW867750" s="2210"/>
    </row>
    <row r="867751" spans="101:101">
      <c r="CW867751" s="2195"/>
    </row>
    <row r="867775" spans="101:101">
      <c r="CW867775" s="2210"/>
    </row>
    <row r="867776" spans="101:101">
      <c r="CW867776" s="2195"/>
    </row>
    <row r="867800" spans="101:101">
      <c r="CW867800" s="2210"/>
    </row>
    <row r="867801" spans="101:101">
      <c r="CW867801" s="2195"/>
    </row>
    <row r="867825" spans="101:101">
      <c r="CW867825" s="2210"/>
    </row>
    <row r="867826" spans="101:101">
      <c r="CW867826" s="2195"/>
    </row>
    <row r="867850" spans="101:101">
      <c r="CW867850" s="2210"/>
    </row>
    <row r="867851" spans="101:101">
      <c r="CW867851" s="2195"/>
    </row>
    <row r="867875" spans="101:101">
      <c r="CW867875" s="2210"/>
    </row>
    <row r="867876" spans="101:101">
      <c r="CW867876" s="2195"/>
    </row>
    <row r="867900" spans="101:101">
      <c r="CW867900" s="2210"/>
    </row>
    <row r="867901" spans="101:101">
      <c r="CW867901" s="2195"/>
    </row>
    <row r="867925" spans="101:101">
      <c r="CW867925" s="2210"/>
    </row>
    <row r="867926" spans="101:101">
      <c r="CW867926" s="2195"/>
    </row>
    <row r="867950" spans="101:101">
      <c r="CW867950" s="2210"/>
    </row>
    <row r="867951" spans="101:101">
      <c r="CW867951" s="2195"/>
    </row>
    <row r="867975" spans="101:101">
      <c r="CW867975" s="2210"/>
    </row>
    <row r="867976" spans="101:101">
      <c r="CW867976" s="2195"/>
    </row>
    <row r="868000" spans="101:101">
      <c r="CW868000" s="2210"/>
    </row>
    <row r="868001" spans="101:101">
      <c r="CW868001" s="2195"/>
    </row>
    <row r="868025" spans="101:101">
      <c r="CW868025" s="2210"/>
    </row>
    <row r="868026" spans="101:101">
      <c r="CW868026" s="2195"/>
    </row>
    <row r="868050" spans="101:101">
      <c r="CW868050" s="2210"/>
    </row>
    <row r="868051" spans="101:101">
      <c r="CW868051" s="2195"/>
    </row>
    <row r="868075" spans="101:101">
      <c r="CW868075" s="2210"/>
    </row>
    <row r="868076" spans="101:101">
      <c r="CW868076" s="2195"/>
    </row>
    <row r="868100" spans="101:101">
      <c r="CW868100" s="2210"/>
    </row>
    <row r="868101" spans="101:101">
      <c r="CW868101" s="2195"/>
    </row>
    <row r="868125" spans="101:101">
      <c r="CW868125" s="2210"/>
    </row>
    <row r="868126" spans="101:101">
      <c r="CW868126" s="2195"/>
    </row>
    <row r="868150" spans="101:101">
      <c r="CW868150" s="2210"/>
    </row>
    <row r="868151" spans="101:101">
      <c r="CW868151" s="2195"/>
    </row>
    <row r="868175" spans="101:101">
      <c r="CW868175" s="2210"/>
    </row>
    <row r="868176" spans="101:101">
      <c r="CW868176" s="2195"/>
    </row>
    <row r="868200" spans="101:101">
      <c r="CW868200" s="2210"/>
    </row>
    <row r="868201" spans="101:101">
      <c r="CW868201" s="2195"/>
    </row>
    <row r="868225" spans="101:101">
      <c r="CW868225" s="2210"/>
    </row>
    <row r="868226" spans="101:101">
      <c r="CW868226" s="2195"/>
    </row>
    <row r="868250" spans="101:101">
      <c r="CW868250" s="2210"/>
    </row>
    <row r="868251" spans="101:101">
      <c r="CW868251" s="2195"/>
    </row>
    <row r="868275" spans="101:101">
      <c r="CW868275" s="2210"/>
    </row>
    <row r="868276" spans="101:101">
      <c r="CW868276" s="2195"/>
    </row>
    <row r="868300" spans="101:101">
      <c r="CW868300" s="2210"/>
    </row>
    <row r="868301" spans="101:101">
      <c r="CW868301" s="2195"/>
    </row>
    <row r="868325" spans="101:101">
      <c r="CW868325" s="2210"/>
    </row>
    <row r="868326" spans="101:101">
      <c r="CW868326" s="2195"/>
    </row>
    <row r="868350" spans="101:101">
      <c r="CW868350" s="2210"/>
    </row>
    <row r="868351" spans="101:101">
      <c r="CW868351" s="2195"/>
    </row>
    <row r="868375" spans="101:101">
      <c r="CW868375" s="2210"/>
    </row>
    <row r="868376" spans="101:101">
      <c r="CW868376" s="2195"/>
    </row>
    <row r="868400" spans="101:101">
      <c r="CW868400" s="2210"/>
    </row>
    <row r="868401" spans="101:101">
      <c r="CW868401" s="2195"/>
    </row>
    <row r="868425" spans="101:101">
      <c r="CW868425" s="2210"/>
    </row>
    <row r="868426" spans="101:101">
      <c r="CW868426" s="2195"/>
    </row>
    <row r="868450" spans="101:101">
      <c r="CW868450" s="2210"/>
    </row>
    <row r="868451" spans="101:101">
      <c r="CW868451" s="2195"/>
    </row>
    <row r="868475" spans="101:101">
      <c r="CW868475" s="2210"/>
    </row>
    <row r="868476" spans="101:101">
      <c r="CW868476" s="2195"/>
    </row>
    <row r="868500" spans="101:101">
      <c r="CW868500" s="2210"/>
    </row>
    <row r="868501" spans="101:101">
      <c r="CW868501" s="2195"/>
    </row>
    <row r="868525" spans="101:101">
      <c r="CW868525" s="2210"/>
    </row>
    <row r="868526" spans="101:101">
      <c r="CW868526" s="2195"/>
    </row>
    <row r="868550" spans="101:101">
      <c r="CW868550" s="2210"/>
    </row>
    <row r="868551" spans="101:101">
      <c r="CW868551" s="2195"/>
    </row>
    <row r="868575" spans="101:101">
      <c r="CW868575" s="2210"/>
    </row>
    <row r="868576" spans="101:101">
      <c r="CW868576" s="2195"/>
    </row>
    <row r="868600" spans="101:101">
      <c r="CW868600" s="2210"/>
    </row>
    <row r="868601" spans="101:101">
      <c r="CW868601" s="2195"/>
    </row>
    <row r="868625" spans="101:101">
      <c r="CW868625" s="2210"/>
    </row>
    <row r="868626" spans="101:101">
      <c r="CW868626" s="2195"/>
    </row>
    <row r="868650" spans="101:101">
      <c r="CW868650" s="2210"/>
    </row>
    <row r="868651" spans="101:101">
      <c r="CW868651" s="2195"/>
    </row>
    <row r="868675" spans="101:101">
      <c r="CW868675" s="2210"/>
    </row>
    <row r="868676" spans="101:101">
      <c r="CW868676" s="2195"/>
    </row>
    <row r="868700" spans="101:101">
      <c r="CW868700" s="2210"/>
    </row>
    <row r="868701" spans="101:101">
      <c r="CW868701" s="2195"/>
    </row>
    <row r="868725" spans="101:101">
      <c r="CW868725" s="2210"/>
    </row>
    <row r="868726" spans="101:101">
      <c r="CW868726" s="2195"/>
    </row>
    <row r="868750" spans="101:101">
      <c r="CW868750" s="2210"/>
    </row>
    <row r="868751" spans="101:101">
      <c r="CW868751" s="2195"/>
    </row>
    <row r="868775" spans="101:101">
      <c r="CW868775" s="2210"/>
    </row>
    <row r="868776" spans="101:101">
      <c r="CW868776" s="2195"/>
    </row>
    <row r="868800" spans="101:101">
      <c r="CW868800" s="2210"/>
    </row>
    <row r="868801" spans="101:101">
      <c r="CW868801" s="2195"/>
    </row>
    <row r="868825" spans="101:101">
      <c r="CW868825" s="2210"/>
    </row>
    <row r="868826" spans="101:101">
      <c r="CW868826" s="2195"/>
    </row>
    <row r="868850" spans="101:101">
      <c r="CW868850" s="2210"/>
    </row>
    <row r="868851" spans="101:101">
      <c r="CW868851" s="2195"/>
    </row>
    <row r="868875" spans="101:101">
      <c r="CW868875" s="2210"/>
    </row>
    <row r="868876" spans="101:101">
      <c r="CW868876" s="2195"/>
    </row>
    <row r="868900" spans="101:101">
      <c r="CW868900" s="2210"/>
    </row>
    <row r="868901" spans="101:101">
      <c r="CW868901" s="2195"/>
    </row>
    <row r="868925" spans="101:101">
      <c r="CW868925" s="2210"/>
    </row>
    <row r="868926" spans="101:101">
      <c r="CW868926" s="2195"/>
    </row>
    <row r="868950" spans="101:101">
      <c r="CW868950" s="2210"/>
    </row>
    <row r="868951" spans="101:101">
      <c r="CW868951" s="2195"/>
    </row>
    <row r="868975" spans="101:101">
      <c r="CW868975" s="2210"/>
    </row>
    <row r="868976" spans="101:101">
      <c r="CW868976" s="2195"/>
    </row>
    <row r="869000" spans="101:101">
      <c r="CW869000" s="2210"/>
    </row>
    <row r="869001" spans="101:101">
      <c r="CW869001" s="2195"/>
    </row>
    <row r="869025" spans="101:101">
      <c r="CW869025" s="2210"/>
    </row>
    <row r="869026" spans="101:101">
      <c r="CW869026" s="2195"/>
    </row>
    <row r="869050" spans="101:101">
      <c r="CW869050" s="2210"/>
    </row>
    <row r="869051" spans="101:101">
      <c r="CW869051" s="2195"/>
    </row>
    <row r="869075" spans="101:101">
      <c r="CW869075" s="2210"/>
    </row>
    <row r="869076" spans="101:101">
      <c r="CW869076" s="2195"/>
    </row>
    <row r="869100" spans="101:101">
      <c r="CW869100" s="2210"/>
    </row>
    <row r="869101" spans="101:101">
      <c r="CW869101" s="2195"/>
    </row>
    <row r="869125" spans="101:101">
      <c r="CW869125" s="2210"/>
    </row>
    <row r="869126" spans="101:101">
      <c r="CW869126" s="2195"/>
    </row>
    <row r="869150" spans="101:101">
      <c r="CW869150" s="2210"/>
    </row>
    <row r="869151" spans="101:101">
      <c r="CW869151" s="2195"/>
    </row>
    <row r="869175" spans="101:101">
      <c r="CW869175" s="2210"/>
    </row>
    <row r="869176" spans="101:101">
      <c r="CW869176" s="2195"/>
    </row>
    <row r="869200" spans="101:101">
      <c r="CW869200" s="2210"/>
    </row>
    <row r="869201" spans="101:101">
      <c r="CW869201" s="2195"/>
    </row>
    <row r="869225" spans="101:101">
      <c r="CW869225" s="2210"/>
    </row>
    <row r="869226" spans="101:101">
      <c r="CW869226" s="2195"/>
    </row>
    <row r="869250" spans="101:101">
      <c r="CW869250" s="2210"/>
    </row>
    <row r="869251" spans="101:101">
      <c r="CW869251" s="2195"/>
    </row>
    <row r="869275" spans="101:101">
      <c r="CW869275" s="2210"/>
    </row>
    <row r="869276" spans="101:101">
      <c r="CW869276" s="2195"/>
    </row>
    <row r="869300" spans="101:101">
      <c r="CW869300" s="2210"/>
    </row>
    <row r="869301" spans="101:101">
      <c r="CW869301" s="2195"/>
    </row>
    <row r="869325" spans="101:101">
      <c r="CW869325" s="2210"/>
    </row>
    <row r="869326" spans="101:101">
      <c r="CW869326" s="2195"/>
    </row>
    <row r="869350" spans="101:101">
      <c r="CW869350" s="2210"/>
    </row>
    <row r="869351" spans="101:101">
      <c r="CW869351" s="2195"/>
    </row>
    <row r="869375" spans="101:101">
      <c r="CW869375" s="2210"/>
    </row>
    <row r="869376" spans="101:101">
      <c r="CW869376" s="2195"/>
    </row>
    <row r="869400" spans="101:101">
      <c r="CW869400" s="2210"/>
    </row>
    <row r="869401" spans="101:101">
      <c r="CW869401" s="2195"/>
    </row>
    <row r="869425" spans="101:101">
      <c r="CW869425" s="2210"/>
    </row>
    <row r="869426" spans="101:101">
      <c r="CW869426" s="2195"/>
    </row>
    <row r="869450" spans="101:101">
      <c r="CW869450" s="2210"/>
    </row>
    <row r="869451" spans="101:101">
      <c r="CW869451" s="2195"/>
    </row>
    <row r="869475" spans="101:101">
      <c r="CW869475" s="2210"/>
    </row>
    <row r="869476" spans="101:101">
      <c r="CW869476" s="2195"/>
    </row>
    <row r="869500" spans="101:101">
      <c r="CW869500" s="2210"/>
    </row>
    <row r="869501" spans="101:101">
      <c r="CW869501" s="2195"/>
    </row>
    <row r="869525" spans="101:101">
      <c r="CW869525" s="2210"/>
    </row>
    <row r="869526" spans="101:101">
      <c r="CW869526" s="2195"/>
    </row>
    <row r="869550" spans="101:101">
      <c r="CW869550" s="2210"/>
    </row>
    <row r="869551" spans="101:101">
      <c r="CW869551" s="2195"/>
    </row>
    <row r="869575" spans="101:101">
      <c r="CW869575" s="2210"/>
    </row>
    <row r="869576" spans="101:101">
      <c r="CW869576" s="2195"/>
    </row>
    <row r="869600" spans="101:101">
      <c r="CW869600" s="2210"/>
    </row>
    <row r="869601" spans="101:101">
      <c r="CW869601" s="2195"/>
    </row>
    <row r="869625" spans="101:101">
      <c r="CW869625" s="2210"/>
    </row>
    <row r="869626" spans="101:101">
      <c r="CW869626" s="2195"/>
    </row>
    <row r="869650" spans="101:101">
      <c r="CW869650" s="2210"/>
    </row>
    <row r="869651" spans="101:101">
      <c r="CW869651" s="2195"/>
    </row>
    <row r="869675" spans="101:101">
      <c r="CW869675" s="2210"/>
    </row>
    <row r="869676" spans="101:101">
      <c r="CW869676" s="2195"/>
    </row>
    <row r="869700" spans="101:101">
      <c r="CW869700" s="2210"/>
    </row>
    <row r="869701" spans="101:101">
      <c r="CW869701" s="2195"/>
    </row>
    <row r="869725" spans="101:101">
      <c r="CW869725" s="2210"/>
    </row>
    <row r="869726" spans="101:101">
      <c r="CW869726" s="2195"/>
    </row>
    <row r="869750" spans="101:101">
      <c r="CW869750" s="2210"/>
    </row>
    <row r="869751" spans="101:101">
      <c r="CW869751" s="2195"/>
    </row>
    <row r="869775" spans="101:101">
      <c r="CW869775" s="2210"/>
    </row>
    <row r="869776" spans="101:101">
      <c r="CW869776" s="2195"/>
    </row>
    <row r="869800" spans="101:101">
      <c r="CW869800" s="2210"/>
    </row>
    <row r="869801" spans="101:101">
      <c r="CW869801" s="2195"/>
    </row>
    <row r="869825" spans="101:101">
      <c r="CW869825" s="2210"/>
    </row>
    <row r="869826" spans="101:101">
      <c r="CW869826" s="2195"/>
    </row>
    <row r="869850" spans="101:101">
      <c r="CW869850" s="2210"/>
    </row>
    <row r="869851" spans="101:101">
      <c r="CW869851" s="2195"/>
    </row>
    <row r="869875" spans="101:101">
      <c r="CW869875" s="2210"/>
    </row>
    <row r="869876" spans="101:101">
      <c r="CW869876" s="2195"/>
    </row>
    <row r="869900" spans="101:101">
      <c r="CW869900" s="2210"/>
    </row>
    <row r="869901" spans="101:101">
      <c r="CW869901" s="2195"/>
    </row>
    <row r="869925" spans="101:101">
      <c r="CW869925" s="2210"/>
    </row>
    <row r="869926" spans="101:101">
      <c r="CW869926" s="2195"/>
    </row>
    <row r="869950" spans="101:101">
      <c r="CW869950" s="2210"/>
    </row>
    <row r="869951" spans="101:101">
      <c r="CW869951" s="2195"/>
    </row>
    <row r="869975" spans="101:101">
      <c r="CW869975" s="2210"/>
    </row>
    <row r="869976" spans="101:101">
      <c r="CW869976" s="2195"/>
    </row>
    <row r="870000" spans="101:101">
      <c r="CW870000" s="2210"/>
    </row>
    <row r="870001" spans="101:101">
      <c r="CW870001" s="2195"/>
    </row>
    <row r="870025" spans="101:101">
      <c r="CW870025" s="2210"/>
    </row>
    <row r="870026" spans="101:101">
      <c r="CW870026" s="2195"/>
    </row>
    <row r="870050" spans="101:101">
      <c r="CW870050" s="2210"/>
    </row>
    <row r="870051" spans="101:101">
      <c r="CW870051" s="2195"/>
    </row>
    <row r="870075" spans="101:101">
      <c r="CW870075" s="2210"/>
    </row>
    <row r="870076" spans="101:101">
      <c r="CW870076" s="2195"/>
    </row>
    <row r="870100" spans="101:101">
      <c r="CW870100" s="2210"/>
    </row>
    <row r="870101" spans="101:101">
      <c r="CW870101" s="2195"/>
    </row>
    <row r="870125" spans="101:101">
      <c r="CW870125" s="2210"/>
    </row>
    <row r="870126" spans="101:101">
      <c r="CW870126" s="2195"/>
    </row>
    <row r="870150" spans="101:101">
      <c r="CW870150" s="2210"/>
    </row>
    <row r="870151" spans="101:101">
      <c r="CW870151" s="2195"/>
    </row>
    <row r="870175" spans="101:101">
      <c r="CW870175" s="2210"/>
    </row>
    <row r="870176" spans="101:101">
      <c r="CW870176" s="2195"/>
    </row>
    <row r="870200" spans="101:101">
      <c r="CW870200" s="2210"/>
    </row>
    <row r="870201" spans="101:101">
      <c r="CW870201" s="2195"/>
    </row>
    <row r="870225" spans="101:101">
      <c r="CW870225" s="2210"/>
    </row>
    <row r="870226" spans="101:101">
      <c r="CW870226" s="2195"/>
    </row>
    <row r="870250" spans="101:101">
      <c r="CW870250" s="2210"/>
    </row>
    <row r="870251" spans="101:101">
      <c r="CW870251" s="2195"/>
    </row>
    <row r="870275" spans="101:101">
      <c r="CW870275" s="2210"/>
    </row>
    <row r="870276" spans="101:101">
      <c r="CW870276" s="2195"/>
    </row>
    <row r="870300" spans="101:101">
      <c r="CW870300" s="2210"/>
    </row>
    <row r="870301" spans="101:101">
      <c r="CW870301" s="2195"/>
    </row>
    <row r="870325" spans="101:101">
      <c r="CW870325" s="2210"/>
    </row>
    <row r="870326" spans="101:101">
      <c r="CW870326" s="2195"/>
    </row>
    <row r="870350" spans="101:101">
      <c r="CW870350" s="2210"/>
    </row>
    <row r="870351" spans="101:101">
      <c r="CW870351" s="2195"/>
    </row>
    <row r="870375" spans="101:101">
      <c r="CW870375" s="2210"/>
    </row>
    <row r="870376" spans="101:101">
      <c r="CW870376" s="2195"/>
    </row>
    <row r="870400" spans="101:101">
      <c r="CW870400" s="2210"/>
    </row>
    <row r="870401" spans="101:101">
      <c r="CW870401" s="2195"/>
    </row>
    <row r="870425" spans="101:101">
      <c r="CW870425" s="2210"/>
    </row>
    <row r="870426" spans="101:101">
      <c r="CW870426" s="2195"/>
    </row>
    <row r="870450" spans="101:101">
      <c r="CW870450" s="2210"/>
    </row>
    <row r="870451" spans="101:101">
      <c r="CW870451" s="2195"/>
    </row>
    <row r="870475" spans="101:101">
      <c r="CW870475" s="2210"/>
    </row>
    <row r="870476" spans="101:101">
      <c r="CW870476" s="2195"/>
    </row>
    <row r="870500" spans="101:101">
      <c r="CW870500" s="2210"/>
    </row>
    <row r="870501" spans="101:101">
      <c r="CW870501" s="2195"/>
    </row>
    <row r="870525" spans="101:101">
      <c r="CW870525" s="2210"/>
    </row>
    <row r="870526" spans="101:101">
      <c r="CW870526" s="2195"/>
    </row>
    <row r="870550" spans="101:101">
      <c r="CW870550" s="2210"/>
    </row>
    <row r="870551" spans="101:101">
      <c r="CW870551" s="2195"/>
    </row>
    <row r="870575" spans="101:101">
      <c r="CW870575" s="2210"/>
    </row>
    <row r="870576" spans="101:101">
      <c r="CW870576" s="2195"/>
    </row>
    <row r="870600" spans="101:101">
      <c r="CW870600" s="2210"/>
    </row>
    <row r="870601" spans="101:101">
      <c r="CW870601" s="2195"/>
    </row>
    <row r="870625" spans="101:101">
      <c r="CW870625" s="2210"/>
    </row>
    <row r="870626" spans="101:101">
      <c r="CW870626" s="2195"/>
    </row>
    <row r="870650" spans="101:101">
      <c r="CW870650" s="2210"/>
    </row>
    <row r="870651" spans="101:101">
      <c r="CW870651" s="2195"/>
    </row>
    <row r="870675" spans="101:101">
      <c r="CW870675" s="2210"/>
    </row>
    <row r="870676" spans="101:101">
      <c r="CW870676" s="2195"/>
    </row>
    <row r="870700" spans="101:101">
      <c r="CW870700" s="2210"/>
    </row>
    <row r="870701" spans="101:101">
      <c r="CW870701" s="2195"/>
    </row>
    <row r="870725" spans="101:101">
      <c r="CW870725" s="2210"/>
    </row>
    <row r="870726" spans="101:101">
      <c r="CW870726" s="2195"/>
    </row>
    <row r="870750" spans="101:101">
      <c r="CW870750" s="2210"/>
    </row>
    <row r="870751" spans="101:101">
      <c r="CW870751" s="2195"/>
    </row>
    <row r="870775" spans="101:101">
      <c r="CW870775" s="2210"/>
    </row>
    <row r="870776" spans="101:101">
      <c r="CW870776" s="2195"/>
    </row>
    <row r="870800" spans="101:101">
      <c r="CW870800" s="2210"/>
    </row>
    <row r="870801" spans="101:101">
      <c r="CW870801" s="2195"/>
    </row>
    <row r="870825" spans="101:101">
      <c r="CW870825" s="2210"/>
    </row>
    <row r="870826" spans="101:101">
      <c r="CW870826" s="2195"/>
    </row>
    <row r="870850" spans="101:101">
      <c r="CW870850" s="2210"/>
    </row>
    <row r="870851" spans="101:101">
      <c r="CW870851" s="2195"/>
    </row>
    <row r="870875" spans="101:101">
      <c r="CW870875" s="2210"/>
    </row>
    <row r="870876" spans="101:101">
      <c r="CW870876" s="2195"/>
    </row>
    <row r="870900" spans="101:101">
      <c r="CW870900" s="2210"/>
    </row>
    <row r="870901" spans="101:101">
      <c r="CW870901" s="2195"/>
    </row>
    <row r="870925" spans="101:101">
      <c r="CW870925" s="2210"/>
    </row>
    <row r="870926" spans="101:101">
      <c r="CW870926" s="2195"/>
    </row>
    <row r="870950" spans="101:101">
      <c r="CW870950" s="2210"/>
    </row>
    <row r="870951" spans="101:101">
      <c r="CW870951" s="2195"/>
    </row>
    <row r="870975" spans="101:101">
      <c r="CW870975" s="2210"/>
    </row>
    <row r="870976" spans="101:101">
      <c r="CW870976" s="2195"/>
    </row>
    <row r="871000" spans="101:101">
      <c r="CW871000" s="2210"/>
    </row>
    <row r="871001" spans="101:101">
      <c r="CW871001" s="2195"/>
    </row>
    <row r="871025" spans="101:101">
      <c r="CW871025" s="2210"/>
    </row>
    <row r="871026" spans="101:101">
      <c r="CW871026" s="2195"/>
    </row>
    <row r="871050" spans="101:101">
      <c r="CW871050" s="2210"/>
    </row>
    <row r="871051" spans="101:101">
      <c r="CW871051" s="2195"/>
    </row>
    <row r="871075" spans="101:101">
      <c r="CW871075" s="2210"/>
    </row>
    <row r="871076" spans="101:101">
      <c r="CW871076" s="2195"/>
    </row>
    <row r="871100" spans="101:101">
      <c r="CW871100" s="2210"/>
    </row>
    <row r="871101" spans="101:101">
      <c r="CW871101" s="2195"/>
    </row>
    <row r="871125" spans="101:101">
      <c r="CW871125" s="2210"/>
    </row>
    <row r="871126" spans="101:101">
      <c r="CW871126" s="2195"/>
    </row>
    <row r="871150" spans="101:101">
      <c r="CW871150" s="2210"/>
    </row>
    <row r="871151" spans="101:101">
      <c r="CW871151" s="2195"/>
    </row>
    <row r="871175" spans="101:101">
      <c r="CW871175" s="2210"/>
    </row>
    <row r="871176" spans="101:101">
      <c r="CW871176" s="2195"/>
    </row>
    <row r="871200" spans="101:101">
      <c r="CW871200" s="2210"/>
    </row>
    <row r="871201" spans="101:101">
      <c r="CW871201" s="2195"/>
    </row>
    <row r="871225" spans="101:101">
      <c r="CW871225" s="2210"/>
    </row>
    <row r="871226" spans="101:101">
      <c r="CW871226" s="2195"/>
    </row>
    <row r="871250" spans="101:101">
      <c r="CW871250" s="2210"/>
    </row>
    <row r="871251" spans="101:101">
      <c r="CW871251" s="2195"/>
    </row>
    <row r="871275" spans="101:101">
      <c r="CW871275" s="2210"/>
    </row>
    <row r="871276" spans="101:101">
      <c r="CW871276" s="2195"/>
    </row>
    <row r="871300" spans="101:101">
      <c r="CW871300" s="2210"/>
    </row>
    <row r="871301" spans="101:101">
      <c r="CW871301" s="2195"/>
    </row>
    <row r="871325" spans="101:101">
      <c r="CW871325" s="2210"/>
    </row>
    <row r="871326" spans="101:101">
      <c r="CW871326" s="2195"/>
    </row>
    <row r="871350" spans="101:101">
      <c r="CW871350" s="2210"/>
    </row>
    <row r="871351" spans="101:101">
      <c r="CW871351" s="2195"/>
    </row>
    <row r="871375" spans="101:101">
      <c r="CW871375" s="2210"/>
    </row>
    <row r="871376" spans="101:101">
      <c r="CW871376" s="2195"/>
    </row>
    <row r="871400" spans="101:101">
      <c r="CW871400" s="2210"/>
    </row>
    <row r="871401" spans="101:101">
      <c r="CW871401" s="2195"/>
    </row>
    <row r="871425" spans="101:101">
      <c r="CW871425" s="2210"/>
    </row>
    <row r="871426" spans="101:101">
      <c r="CW871426" s="2195"/>
    </row>
    <row r="871450" spans="101:101">
      <c r="CW871450" s="2210"/>
    </row>
    <row r="871451" spans="101:101">
      <c r="CW871451" s="2195"/>
    </row>
    <row r="871475" spans="101:101">
      <c r="CW871475" s="2210"/>
    </row>
    <row r="871476" spans="101:101">
      <c r="CW871476" s="2195"/>
    </row>
    <row r="871500" spans="101:101">
      <c r="CW871500" s="2210"/>
    </row>
    <row r="871501" spans="101:101">
      <c r="CW871501" s="2195"/>
    </row>
    <row r="871525" spans="101:101">
      <c r="CW871525" s="2210"/>
    </row>
    <row r="871526" spans="101:101">
      <c r="CW871526" s="2195"/>
    </row>
    <row r="871550" spans="101:101">
      <c r="CW871550" s="2210"/>
    </row>
    <row r="871551" spans="101:101">
      <c r="CW871551" s="2195"/>
    </row>
    <row r="871575" spans="101:101">
      <c r="CW871575" s="2210"/>
    </row>
    <row r="871576" spans="101:101">
      <c r="CW871576" s="2195"/>
    </row>
    <row r="871600" spans="101:101">
      <c r="CW871600" s="2210"/>
    </row>
    <row r="871601" spans="101:101">
      <c r="CW871601" s="2195"/>
    </row>
    <row r="871625" spans="101:101">
      <c r="CW871625" s="2210"/>
    </row>
    <row r="871626" spans="101:101">
      <c r="CW871626" s="2195"/>
    </row>
    <row r="871650" spans="101:101">
      <c r="CW871650" s="2210"/>
    </row>
    <row r="871651" spans="101:101">
      <c r="CW871651" s="2195"/>
    </row>
    <row r="871675" spans="101:101">
      <c r="CW871675" s="2210"/>
    </row>
    <row r="871676" spans="101:101">
      <c r="CW871676" s="2195"/>
    </row>
    <row r="871700" spans="101:101">
      <c r="CW871700" s="2210"/>
    </row>
    <row r="871701" spans="101:101">
      <c r="CW871701" s="2195"/>
    </row>
    <row r="871725" spans="101:101">
      <c r="CW871725" s="2210"/>
    </row>
    <row r="871726" spans="101:101">
      <c r="CW871726" s="2195"/>
    </row>
    <row r="871750" spans="101:101">
      <c r="CW871750" s="2210"/>
    </row>
    <row r="871751" spans="101:101">
      <c r="CW871751" s="2195"/>
    </row>
    <row r="871775" spans="101:101">
      <c r="CW871775" s="2210"/>
    </row>
    <row r="871776" spans="101:101">
      <c r="CW871776" s="2195"/>
    </row>
    <row r="871800" spans="101:101">
      <c r="CW871800" s="2210"/>
    </row>
    <row r="871801" spans="101:101">
      <c r="CW871801" s="2195"/>
    </row>
    <row r="871825" spans="101:101">
      <c r="CW871825" s="2210"/>
    </row>
    <row r="871826" spans="101:101">
      <c r="CW871826" s="2195"/>
    </row>
    <row r="871850" spans="101:101">
      <c r="CW871850" s="2210"/>
    </row>
    <row r="871851" spans="101:101">
      <c r="CW871851" s="2195"/>
    </row>
    <row r="871875" spans="101:101">
      <c r="CW871875" s="2210"/>
    </row>
    <row r="871876" spans="101:101">
      <c r="CW871876" s="2195"/>
    </row>
    <row r="871900" spans="101:101">
      <c r="CW871900" s="2210"/>
    </row>
    <row r="871901" spans="101:101">
      <c r="CW871901" s="2195"/>
    </row>
    <row r="871925" spans="101:101">
      <c r="CW871925" s="2210"/>
    </row>
    <row r="871926" spans="101:101">
      <c r="CW871926" s="2195"/>
    </row>
    <row r="871950" spans="101:101">
      <c r="CW871950" s="2210"/>
    </row>
    <row r="871951" spans="101:101">
      <c r="CW871951" s="2195"/>
    </row>
    <row r="871975" spans="101:101">
      <c r="CW871975" s="2210"/>
    </row>
    <row r="871976" spans="101:101">
      <c r="CW871976" s="2195"/>
    </row>
    <row r="872000" spans="101:101">
      <c r="CW872000" s="2210"/>
    </row>
    <row r="872001" spans="101:101">
      <c r="CW872001" s="2195"/>
    </row>
    <row r="872025" spans="101:101">
      <c r="CW872025" s="2210"/>
    </row>
    <row r="872026" spans="101:101">
      <c r="CW872026" s="2195"/>
    </row>
    <row r="872050" spans="101:101">
      <c r="CW872050" s="2210"/>
    </row>
    <row r="872051" spans="101:101">
      <c r="CW872051" s="2195"/>
    </row>
    <row r="872075" spans="101:101">
      <c r="CW872075" s="2210"/>
    </row>
    <row r="872076" spans="101:101">
      <c r="CW872076" s="2195"/>
    </row>
    <row r="872100" spans="101:101">
      <c r="CW872100" s="2210"/>
    </row>
    <row r="872101" spans="101:101">
      <c r="CW872101" s="2195"/>
    </row>
    <row r="872125" spans="101:101">
      <c r="CW872125" s="2210"/>
    </row>
    <row r="872126" spans="101:101">
      <c r="CW872126" s="2195"/>
    </row>
    <row r="872150" spans="101:101">
      <c r="CW872150" s="2210"/>
    </row>
    <row r="872151" spans="101:101">
      <c r="CW872151" s="2195"/>
    </row>
    <row r="872175" spans="101:101">
      <c r="CW872175" s="2210"/>
    </row>
    <row r="872176" spans="101:101">
      <c r="CW872176" s="2195"/>
    </row>
    <row r="872200" spans="101:101">
      <c r="CW872200" s="2210"/>
    </row>
    <row r="872201" spans="101:101">
      <c r="CW872201" s="2195"/>
    </row>
    <row r="872225" spans="101:101">
      <c r="CW872225" s="2210"/>
    </row>
    <row r="872226" spans="101:101">
      <c r="CW872226" s="2195"/>
    </row>
    <row r="872250" spans="101:101">
      <c r="CW872250" s="2210"/>
    </row>
    <row r="872251" spans="101:101">
      <c r="CW872251" s="2195"/>
    </row>
    <row r="872275" spans="101:101">
      <c r="CW872275" s="2210"/>
    </row>
    <row r="872276" spans="101:101">
      <c r="CW872276" s="2195"/>
    </row>
    <row r="872300" spans="101:101">
      <c r="CW872300" s="2210"/>
    </row>
    <row r="872301" spans="101:101">
      <c r="CW872301" s="2195"/>
    </row>
    <row r="872325" spans="101:101">
      <c r="CW872325" s="2210"/>
    </row>
    <row r="872326" spans="101:101">
      <c r="CW872326" s="2195"/>
    </row>
    <row r="872350" spans="101:101">
      <c r="CW872350" s="2210"/>
    </row>
    <row r="872351" spans="101:101">
      <c r="CW872351" s="2195"/>
    </row>
    <row r="872375" spans="101:101">
      <c r="CW872375" s="2210"/>
    </row>
    <row r="872376" spans="101:101">
      <c r="CW872376" s="2195"/>
    </row>
    <row r="872400" spans="101:101">
      <c r="CW872400" s="2210"/>
    </row>
    <row r="872401" spans="101:101">
      <c r="CW872401" s="2195"/>
    </row>
    <row r="872425" spans="101:101">
      <c r="CW872425" s="2210"/>
    </row>
    <row r="872426" spans="101:101">
      <c r="CW872426" s="2195"/>
    </row>
    <row r="872450" spans="101:101">
      <c r="CW872450" s="2210"/>
    </row>
    <row r="872451" spans="101:101">
      <c r="CW872451" s="2195"/>
    </row>
    <row r="872475" spans="101:101">
      <c r="CW872475" s="2210"/>
    </row>
    <row r="872476" spans="101:101">
      <c r="CW872476" s="2195"/>
    </row>
    <row r="872500" spans="101:101">
      <c r="CW872500" s="2210"/>
    </row>
    <row r="872501" spans="101:101">
      <c r="CW872501" s="2195"/>
    </row>
    <row r="872525" spans="101:101">
      <c r="CW872525" s="2210"/>
    </row>
    <row r="872526" spans="101:101">
      <c r="CW872526" s="2195"/>
    </row>
    <row r="872550" spans="101:101">
      <c r="CW872550" s="2210"/>
    </row>
    <row r="872551" spans="101:101">
      <c r="CW872551" s="2195"/>
    </row>
    <row r="872575" spans="101:101">
      <c r="CW872575" s="2210"/>
    </row>
    <row r="872576" spans="101:101">
      <c r="CW872576" s="2195"/>
    </row>
    <row r="872600" spans="101:101">
      <c r="CW872600" s="2210"/>
    </row>
    <row r="872601" spans="101:101">
      <c r="CW872601" s="2195"/>
    </row>
    <row r="872625" spans="101:101">
      <c r="CW872625" s="2210"/>
    </row>
    <row r="872626" spans="101:101">
      <c r="CW872626" s="2195"/>
    </row>
    <row r="872650" spans="101:101">
      <c r="CW872650" s="2210"/>
    </row>
    <row r="872651" spans="101:101">
      <c r="CW872651" s="2195"/>
    </row>
    <row r="872675" spans="101:101">
      <c r="CW872675" s="2210"/>
    </row>
    <row r="872676" spans="101:101">
      <c r="CW872676" s="2195"/>
    </row>
    <row r="872700" spans="101:101">
      <c r="CW872700" s="2210"/>
    </row>
    <row r="872701" spans="101:101">
      <c r="CW872701" s="2195"/>
    </row>
    <row r="872725" spans="101:101">
      <c r="CW872725" s="2210"/>
    </row>
    <row r="872726" spans="101:101">
      <c r="CW872726" s="2195"/>
    </row>
    <row r="872750" spans="101:101">
      <c r="CW872750" s="2210"/>
    </row>
    <row r="872751" spans="101:101">
      <c r="CW872751" s="2195"/>
    </row>
    <row r="872775" spans="101:101">
      <c r="CW872775" s="2210"/>
    </row>
    <row r="872776" spans="101:101">
      <c r="CW872776" s="2195"/>
    </row>
    <row r="872800" spans="101:101">
      <c r="CW872800" s="2210"/>
    </row>
    <row r="872801" spans="101:101">
      <c r="CW872801" s="2195"/>
    </row>
    <row r="872825" spans="101:101">
      <c r="CW872825" s="2210"/>
    </row>
    <row r="872826" spans="101:101">
      <c r="CW872826" s="2195"/>
    </row>
    <row r="872850" spans="101:101">
      <c r="CW872850" s="2210"/>
    </row>
    <row r="872851" spans="101:101">
      <c r="CW872851" s="2195"/>
    </row>
    <row r="872875" spans="101:101">
      <c r="CW872875" s="2210"/>
    </row>
    <row r="872876" spans="101:101">
      <c r="CW872876" s="2195"/>
    </row>
    <row r="872900" spans="101:101">
      <c r="CW872900" s="2210"/>
    </row>
    <row r="872901" spans="101:101">
      <c r="CW872901" s="2195"/>
    </row>
    <row r="872925" spans="101:101">
      <c r="CW872925" s="2210"/>
    </row>
    <row r="872926" spans="101:101">
      <c r="CW872926" s="2195"/>
    </row>
    <row r="872950" spans="101:101">
      <c r="CW872950" s="2210"/>
    </row>
    <row r="872951" spans="101:101">
      <c r="CW872951" s="2195"/>
    </row>
    <row r="872975" spans="101:101">
      <c r="CW872975" s="2210"/>
    </row>
    <row r="872976" spans="101:101">
      <c r="CW872976" s="2195"/>
    </row>
    <row r="873000" spans="101:101">
      <c r="CW873000" s="2210"/>
    </row>
    <row r="873001" spans="101:101">
      <c r="CW873001" s="2195"/>
    </row>
    <row r="873025" spans="101:101">
      <c r="CW873025" s="2210"/>
    </row>
    <row r="873026" spans="101:101">
      <c r="CW873026" s="2195"/>
    </row>
    <row r="873050" spans="101:101">
      <c r="CW873050" s="2210"/>
    </row>
    <row r="873051" spans="101:101">
      <c r="CW873051" s="2195"/>
    </row>
    <row r="873075" spans="101:101">
      <c r="CW873075" s="2210"/>
    </row>
    <row r="873076" spans="101:101">
      <c r="CW873076" s="2195"/>
    </row>
    <row r="873100" spans="101:101">
      <c r="CW873100" s="2210"/>
    </row>
    <row r="873101" spans="101:101">
      <c r="CW873101" s="2195"/>
    </row>
    <row r="873125" spans="101:101">
      <c r="CW873125" s="2210"/>
    </row>
    <row r="873126" spans="101:101">
      <c r="CW873126" s="2195"/>
    </row>
    <row r="873150" spans="101:101">
      <c r="CW873150" s="2210"/>
    </row>
    <row r="873151" spans="101:101">
      <c r="CW873151" s="2195"/>
    </row>
    <row r="873175" spans="101:101">
      <c r="CW873175" s="2210"/>
    </row>
    <row r="873176" spans="101:101">
      <c r="CW873176" s="2195"/>
    </row>
    <row r="873200" spans="101:101">
      <c r="CW873200" s="2210"/>
    </row>
    <row r="873201" spans="101:101">
      <c r="CW873201" s="2195"/>
    </row>
    <row r="873225" spans="101:101">
      <c r="CW873225" s="2210"/>
    </row>
    <row r="873226" spans="101:101">
      <c r="CW873226" s="2195"/>
    </row>
    <row r="873250" spans="101:101">
      <c r="CW873250" s="2210"/>
    </row>
    <row r="873251" spans="101:101">
      <c r="CW873251" s="2195"/>
    </row>
    <row r="873275" spans="101:101">
      <c r="CW873275" s="2210"/>
    </row>
    <row r="873276" spans="101:101">
      <c r="CW873276" s="2195"/>
    </row>
    <row r="873300" spans="101:101">
      <c r="CW873300" s="2210"/>
    </row>
    <row r="873301" spans="101:101">
      <c r="CW873301" s="2195"/>
    </row>
    <row r="873325" spans="101:101">
      <c r="CW873325" s="2210"/>
    </row>
    <row r="873326" spans="101:101">
      <c r="CW873326" s="2195"/>
    </row>
    <row r="873350" spans="101:101">
      <c r="CW873350" s="2210"/>
    </row>
    <row r="873351" spans="101:101">
      <c r="CW873351" s="2195"/>
    </row>
    <row r="873375" spans="101:101">
      <c r="CW873375" s="2210"/>
    </row>
    <row r="873376" spans="101:101">
      <c r="CW873376" s="2195"/>
    </row>
    <row r="873400" spans="101:101">
      <c r="CW873400" s="2210"/>
    </row>
    <row r="873401" spans="101:101">
      <c r="CW873401" s="2195"/>
    </row>
    <row r="873425" spans="101:101">
      <c r="CW873425" s="2210"/>
    </row>
    <row r="873426" spans="101:101">
      <c r="CW873426" s="2195"/>
    </row>
    <row r="873450" spans="101:101">
      <c r="CW873450" s="2210"/>
    </row>
    <row r="873451" spans="101:101">
      <c r="CW873451" s="2195"/>
    </row>
    <row r="873475" spans="101:101">
      <c r="CW873475" s="2210"/>
    </row>
    <row r="873476" spans="101:101">
      <c r="CW873476" s="2195"/>
    </row>
    <row r="873500" spans="101:101">
      <c r="CW873500" s="2210"/>
    </row>
    <row r="873501" spans="101:101">
      <c r="CW873501" s="2195"/>
    </row>
    <row r="873525" spans="101:101">
      <c r="CW873525" s="2210"/>
    </row>
    <row r="873526" spans="101:101">
      <c r="CW873526" s="2195"/>
    </row>
    <row r="873550" spans="101:101">
      <c r="CW873550" s="2210"/>
    </row>
    <row r="873551" spans="101:101">
      <c r="CW873551" s="2195"/>
    </row>
    <row r="873575" spans="101:101">
      <c r="CW873575" s="2210"/>
    </row>
    <row r="873576" spans="101:101">
      <c r="CW873576" s="2195"/>
    </row>
    <row r="873600" spans="101:101">
      <c r="CW873600" s="2210"/>
    </row>
    <row r="873601" spans="101:101">
      <c r="CW873601" s="2195"/>
    </row>
    <row r="873625" spans="101:101">
      <c r="CW873625" s="2210"/>
    </row>
    <row r="873626" spans="101:101">
      <c r="CW873626" s="2195"/>
    </row>
    <row r="873650" spans="101:101">
      <c r="CW873650" s="2210"/>
    </row>
    <row r="873651" spans="101:101">
      <c r="CW873651" s="2195"/>
    </row>
    <row r="873675" spans="101:101">
      <c r="CW873675" s="2210"/>
    </row>
    <row r="873676" spans="101:101">
      <c r="CW873676" s="2195"/>
    </row>
    <row r="873700" spans="101:101">
      <c r="CW873700" s="2210"/>
    </row>
    <row r="873701" spans="101:101">
      <c r="CW873701" s="2195"/>
    </row>
    <row r="873725" spans="101:101">
      <c r="CW873725" s="2210"/>
    </row>
    <row r="873726" spans="101:101">
      <c r="CW873726" s="2195"/>
    </row>
    <row r="873750" spans="101:101">
      <c r="CW873750" s="2210"/>
    </row>
    <row r="873751" spans="101:101">
      <c r="CW873751" s="2195"/>
    </row>
    <row r="873775" spans="101:101">
      <c r="CW873775" s="2210"/>
    </row>
    <row r="873776" spans="101:101">
      <c r="CW873776" s="2195"/>
    </row>
    <row r="873800" spans="101:101">
      <c r="CW873800" s="2210"/>
    </row>
    <row r="873801" spans="101:101">
      <c r="CW873801" s="2195"/>
    </row>
    <row r="873825" spans="101:101">
      <c r="CW873825" s="2210"/>
    </row>
    <row r="873826" spans="101:101">
      <c r="CW873826" s="2195"/>
    </row>
    <row r="873850" spans="101:101">
      <c r="CW873850" s="2210"/>
    </row>
    <row r="873851" spans="101:101">
      <c r="CW873851" s="2195"/>
    </row>
    <row r="873875" spans="101:101">
      <c r="CW873875" s="2210"/>
    </row>
    <row r="873876" spans="101:101">
      <c r="CW873876" s="2195"/>
    </row>
    <row r="873900" spans="101:101">
      <c r="CW873900" s="2210"/>
    </row>
    <row r="873901" spans="101:101">
      <c r="CW873901" s="2195"/>
    </row>
    <row r="873925" spans="101:101">
      <c r="CW873925" s="2210"/>
    </row>
    <row r="873926" spans="101:101">
      <c r="CW873926" s="2195"/>
    </row>
    <row r="873950" spans="101:101">
      <c r="CW873950" s="2210"/>
    </row>
    <row r="873951" spans="101:101">
      <c r="CW873951" s="2195"/>
    </row>
    <row r="873975" spans="101:101">
      <c r="CW873975" s="2210"/>
    </row>
    <row r="873976" spans="101:101">
      <c r="CW873976" s="2195"/>
    </row>
    <row r="874000" spans="101:101">
      <c r="CW874000" s="2210"/>
    </row>
    <row r="874001" spans="101:101">
      <c r="CW874001" s="2195"/>
    </row>
    <row r="874025" spans="101:101">
      <c r="CW874025" s="2210"/>
    </row>
    <row r="874026" spans="101:101">
      <c r="CW874026" s="2195"/>
    </row>
    <row r="874050" spans="101:101">
      <c r="CW874050" s="2210"/>
    </row>
    <row r="874051" spans="101:101">
      <c r="CW874051" s="2195"/>
    </row>
    <row r="874075" spans="101:101">
      <c r="CW874075" s="2210"/>
    </row>
    <row r="874076" spans="101:101">
      <c r="CW874076" s="2195"/>
    </row>
    <row r="874100" spans="101:101">
      <c r="CW874100" s="2210"/>
    </row>
    <row r="874101" spans="101:101">
      <c r="CW874101" s="2195"/>
    </row>
    <row r="874125" spans="101:101">
      <c r="CW874125" s="2210"/>
    </row>
    <row r="874126" spans="101:101">
      <c r="CW874126" s="2195"/>
    </row>
    <row r="874150" spans="101:101">
      <c r="CW874150" s="2210"/>
    </row>
    <row r="874151" spans="101:101">
      <c r="CW874151" s="2195"/>
    </row>
    <row r="874175" spans="101:101">
      <c r="CW874175" s="2210"/>
    </row>
    <row r="874176" spans="101:101">
      <c r="CW874176" s="2195"/>
    </row>
    <row r="874200" spans="101:101">
      <c r="CW874200" s="2210"/>
    </row>
    <row r="874201" spans="101:101">
      <c r="CW874201" s="2195"/>
    </row>
    <row r="874225" spans="101:101">
      <c r="CW874225" s="2210"/>
    </row>
    <row r="874226" spans="101:101">
      <c r="CW874226" s="2195"/>
    </row>
    <row r="874250" spans="101:101">
      <c r="CW874250" s="2210"/>
    </row>
    <row r="874251" spans="101:101">
      <c r="CW874251" s="2195"/>
    </row>
    <row r="874275" spans="101:101">
      <c r="CW874275" s="2210"/>
    </row>
    <row r="874276" spans="101:101">
      <c r="CW874276" s="2195"/>
    </row>
    <row r="874300" spans="101:101">
      <c r="CW874300" s="2210"/>
    </row>
    <row r="874301" spans="101:101">
      <c r="CW874301" s="2195"/>
    </row>
    <row r="874325" spans="101:101">
      <c r="CW874325" s="2210"/>
    </row>
    <row r="874326" spans="101:101">
      <c r="CW874326" s="2195"/>
    </row>
    <row r="874350" spans="101:101">
      <c r="CW874350" s="2210"/>
    </row>
    <row r="874351" spans="101:101">
      <c r="CW874351" s="2195"/>
    </row>
    <row r="874375" spans="101:101">
      <c r="CW874375" s="2210"/>
    </row>
    <row r="874376" spans="101:101">
      <c r="CW874376" s="2195"/>
    </row>
    <row r="874400" spans="101:101">
      <c r="CW874400" s="2210"/>
    </row>
    <row r="874401" spans="101:101">
      <c r="CW874401" s="2195"/>
    </row>
    <row r="874425" spans="101:101">
      <c r="CW874425" s="2210"/>
    </row>
    <row r="874426" spans="101:101">
      <c r="CW874426" s="2195"/>
    </row>
    <row r="874450" spans="101:101">
      <c r="CW874450" s="2210"/>
    </row>
    <row r="874451" spans="101:101">
      <c r="CW874451" s="2195"/>
    </row>
    <row r="874475" spans="101:101">
      <c r="CW874475" s="2210"/>
    </row>
    <row r="874476" spans="101:101">
      <c r="CW874476" s="2195"/>
    </row>
    <row r="874500" spans="101:101">
      <c r="CW874500" s="2210"/>
    </row>
    <row r="874501" spans="101:101">
      <c r="CW874501" s="2195"/>
    </row>
    <row r="874525" spans="101:101">
      <c r="CW874525" s="2210"/>
    </row>
    <row r="874526" spans="101:101">
      <c r="CW874526" s="2195"/>
    </row>
    <row r="874550" spans="101:101">
      <c r="CW874550" s="2210"/>
    </row>
    <row r="874551" spans="101:101">
      <c r="CW874551" s="2195"/>
    </row>
    <row r="874575" spans="101:101">
      <c r="CW874575" s="2210"/>
    </row>
    <row r="874576" spans="101:101">
      <c r="CW874576" s="2195"/>
    </row>
    <row r="874600" spans="101:101">
      <c r="CW874600" s="2210"/>
    </row>
    <row r="874601" spans="101:101">
      <c r="CW874601" s="2195"/>
    </row>
    <row r="874625" spans="101:101">
      <c r="CW874625" s="2210"/>
    </row>
    <row r="874626" spans="101:101">
      <c r="CW874626" s="2195"/>
    </row>
    <row r="874650" spans="101:101">
      <c r="CW874650" s="2210"/>
    </row>
    <row r="874651" spans="101:101">
      <c r="CW874651" s="2195"/>
    </row>
    <row r="874675" spans="101:101">
      <c r="CW874675" s="2210"/>
    </row>
    <row r="874676" spans="101:101">
      <c r="CW874676" s="2195"/>
    </row>
    <row r="874700" spans="101:101">
      <c r="CW874700" s="2210"/>
    </row>
    <row r="874701" spans="101:101">
      <c r="CW874701" s="2195"/>
    </row>
    <row r="874725" spans="101:101">
      <c r="CW874725" s="2210"/>
    </row>
    <row r="874726" spans="101:101">
      <c r="CW874726" s="2195"/>
    </row>
    <row r="874750" spans="101:101">
      <c r="CW874750" s="2210"/>
    </row>
    <row r="874751" spans="101:101">
      <c r="CW874751" s="2195"/>
    </row>
    <row r="874775" spans="101:101">
      <c r="CW874775" s="2210"/>
    </row>
    <row r="874776" spans="101:101">
      <c r="CW874776" s="2195"/>
    </row>
    <row r="874800" spans="101:101">
      <c r="CW874800" s="2210"/>
    </row>
    <row r="874801" spans="101:101">
      <c r="CW874801" s="2195"/>
    </row>
    <row r="874825" spans="101:101">
      <c r="CW874825" s="2210"/>
    </row>
    <row r="874826" spans="101:101">
      <c r="CW874826" s="2195"/>
    </row>
    <row r="874850" spans="101:101">
      <c r="CW874850" s="2210"/>
    </row>
    <row r="874851" spans="101:101">
      <c r="CW874851" s="2195"/>
    </row>
    <row r="874875" spans="101:101">
      <c r="CW874875" s="2210"/>
    </row>
    <row r="874876" spans="101:101">
      <c r="CW874876" s="2195"/>
    </row>
    <row r="874900" spans="101:101">
      <c r="CW874900" s="2210"/>
    </row>
    <row r="874901" spans="101:101">
      <c r="CW874901" s="2195"/>
    </row>
    <row r="874925" spans="101:101">
      <c r="CW874925" s="2210"/>
    </row>
    <row r="874926" spans="101:101">
      <c r="CW874926" s="2195"/>
    </row>
    <row r="874950" spans="101:101">
      <c r="CW874950" s="2210"/>
    </row>
    <row r="874951" spans="101:101">
      <c r="CW874951" s="2195"/>
    </row>
    <row r="874975" spans="101:101">
      <c r="CW874975" s="2210"/>
    </row>
    <row r="874976" spans="101:101">
      <c r="CW874976" s="2195"/>
    </row>
    <row r="875000" spans="101:101">
      <c r="CW875000" s="2210"/>
    </row>
    <row r="875001" spans="101:101">
      <c r="CW875001" s="2195"/>
    </row>
    <row r="875025" spans="101:101">
      <c r="CW875025" s="2210"/>
    </row>
    <row r="875026" spans="101:101">
      <c r="CW875026" s="2195"/>
    </row>
    <row r="875050" spans="101:101">
      <c r="CW875050" s="2210"/>
    </row>
    <row r="875051" spans="101:101">
      <c r="CW875051" s="2195"/>
    </row>
    <row r="875075" spans="101:101">
      <c r="CW875075" s="2210"/>
    </row>
    <row r="875076" spans="101:101">
      <c r="CW875076" s="2195"/>
    </row>
    <row r="875100" spans="101:101">
      <c r="CW875100" s="2210"/>
    </row>
    <row r="875101" spans="101:101">
      <c r="CW875101" s="2195"/>
    </row>
    <row r="875125" spans="101:101">
      <c r="CW875125" s="2210"/>
    </row>
    <row r="875126" spans="101:101">
      <c r="CW875126" s="2195"/>
    </row>
    <row r="875150" spans="101:101">
      <c r="CW875150" s="2210"/>
    </row>
    <row r="875151" spans="101:101">
      <c r="CW875151" s="2195"/>
    </row>
    <row r="875175" spans="101:101">
      <c r="CW875175" s="2210"/>
    </row>
    <row r="875176" spans="101:101">
      <c r="CW875176" s="2195"/>
    </row>
    <row r="875200" spans="101:101">
      <c r="CW875200" s="2210"/>
    </row>
    <row r="875201" spans="101:101">
      <c r="CW875201" s="2195"/>
    </row>
    <row r="875225" spans="101:101">
      <c r="CW875225" s="2210"/>
    </row>
    <row r="875226" spans="101:101">
      <c r="CW875226" s="2195"/>
    </row>
    <row r="875250" spans="101:101">
      <c r="CW875250" s="2210"/>
    </row>
    <row r="875251" spans="101:101">
      <c r="CW875251" s="2195"/>
    </row>
    <row r="875275" spans="101:101">
      <c r="CW875275" s="2210"/>
    </row>
    <row r="875276" spans="101:101">
      <c r="CW875276" s="2195"/>
    </row>
    <row r="875300" spans="101:101">
      <c r="CW875300" s="2210"/>
    </row>
    <row r="875301" spans="101:101">
      <c r="CW875301" s="2195"/>
    </row>
    <row r="875325" spans="101:101">
      <c r="CW875325" s="2210"/>
    </row>
    <row r="875326" spans="101:101">
      <c r="CW875326" s="2195"/>
    </row>
    <row r="875350" spans="101:101">
      <c r="CW875350" s="2210"/>
    </row>
    <row r="875351" spans="101:101">
      <c r="CW875351" s="2195"/>
    </row>
    <row r="875375" spans="101:101">
      <c r="CW875375" s="2210"/>
    </row>
    <row r="875376" spans="101:101">
      <c r="CW875376" s="2195"/>
    </row>
    <row r="875400" spans="101:101">
      <c r="CW875400" s="2210"/>
    </row>
    <row r="875401" spans="101:101">
      <c r="CW875401" s="2195"/>
    </row>
    <row r="875425" spans="101:101">
      <c r="CW875425" s="2210"/>
    </row>
    <row r="875426" spans="101:101">
      <c r="CW875426" s="2195"/>
    </row>
    <row r="875450" spans="101:101">
      <c r="CW875450" s="2210"/>
    </row>
    <row r="875451" spans="101:101">
      <c r="CW875451" s="2195"/>
    </row>
    <row r="875475" spans="101:101">
      <c r="CW875475" s="2210"/>
    </row>
    <row r="875476" spans="101:101">
      <c r="CW875476" s="2195"/>
    </row>
    <row r="875500" spans="101:101">
      <c r="CW875500" s="2210"/>
    </row>
    <row r="875501" spans="101:101">
      <c r="CW875501" s="2195"/>
    </row>
    <row r="875525" spans="101:101">
      <c r="CW875525" s="2210"/>
    </row>
    <row r="875526" spans="101:101">
      <c r="CW875526" s="2195"/>
    </row>
    <row r="875550" spans="101:101">
      <c r="CW875550" s="2210"/>
    </row>
    <row r="875551" spans="101:101">
      <c r="CW875551" s="2195"/>
    </row>
    <row r="875575" spans="101:101">
      <c r="CW875575" s="2210"/>
    </row>
    <row r="875576" spans="101:101">
      <c r="CW875576" s="2195"/>
    </row>
    <row r="875600" spans="101:101">
      <c r="CW875600" s="2210"/>
    </row>
    <row r="875601" spans="101:101">
      <c r="CW875601" s="2195"/>
    </row>
    <row r="875625" spans="101:101">
      <c r="CW875625" s="2210"/>
    </row>
    <row r="875626" spans="101:101">
      <c r="CW875626" s="2195"/>
    </row>
    <row r="875650" spans="101:101">
      <c r="CW875650" s="2210"/>
    </row>
    <row r="875651" spans="101:101">
      <c r="CW875651" s="2195"/>
    </row>
    <row r="875675" spans="101:101">
      <c r="CW875675" s="2210"/>
    </row>
    <row r="875676" spans="101:101">
      <c r="CW875676" s="2195"/>
    </row>
    <row r="875700" spans="101:101">
      <c r="CW875700" s="2210"/>
    </row>
    <row r="875701" spans="101:101">
      <c r="CW875701" s="2195"/>
    </row>
    <row r="875725" spans="101:101">
      <c r="CW875725" s="2210"/>
    </row>
    <row r="875726" spans="101:101">
      <c r="CW875726" s="2195"/>
    </row>
    <row r="875750" spans="101:101">
      <c r="CW875750" s="2210"/>
    </row>
    <row r="875751" spans="101:101">
      <c r="CW875751" s="2195"/>
    </row>
    <row r="875775" spans="101:101">
      <c r="CW875775" s="2210"/>
    </row>
    <row r="875776" spans="101:101">
      <c r="CW875776" s="2195"/>
    </row>
    <row r="875800" spans="101:101">
      <c r="CW875800" s="2210"/>
    </row>
    <row r="875801" spans="101:101">
      <c r="CW875801" s="2195"/>
    </row>
    <row r="875825" spans="101:101">
      <c r="CW875825" s="2210"/>
    </row>
    <row r="875826" spans="101:101">
      <c r="CW875826" s="2195"/>
    </row>
    <row r="875850" spans="101:101">
      <c r="CW875850" s="2210"/>
    </row>
    <row r="875851" spans="101:101">
      <c r="CW875851" s="2195"/>
    </row>
    <row r="875875" spans="101:101">
      <c r="CW875875" s="2210"/>
    </row>
    <row r="875876" spans="101:101">
      <c r="CW875876" s="2195"/>
    </row>
    <row r="875900" spans="101:101">
      <c r="CW875900" s="2210"/>
    </row>
    <row r="875901" spans="101:101">
      <c r="CW875901" s="2195"/>
    </row>
    <row r="875925" spans="101:101">
      <c r="CW875925" s="2210"/>
    </row>
    <row r="875926" spans="101:101">
      <c r="CW875926" s="2195"/>
    </row>
    <row r="875950" spans="101:101">
      <c r="CW875950" s="2210"/>
    </row>
    <row r="875951" spans="101:101">
      <c r="CW875951" s="2195"/>
    </row>
    <row r="875975" spans="101:101">
      <c r="CW875975" s="2210"/>
    </row>
    <row r="875976" spans="101:101">
      <c r="CW875976" s="2195"/>
    </row>
    <row r="876000" spans="101:101">
      <c r="CW876000" s="2210"/>
    </row>
    <row r="876001" spans="101:101">
      <c r="CW876001" s="2195"/>
    </row>
    <row r="876025" spans="101:101">
      <c r="CW876025" s="2210"/>
    </row>
    <row r="876026" spans="101:101">
      <c r="CW876026" s="2195"/>
    </row>
    <row r="876050" spans="101:101">
      <c r="CW876050" s="2210"/>
    </row>
    <row r="876051" spans="101:101">
      <c r="CW876051" s="2195"/>
    </row>
    <row r="876075" spans="101:101">
      <c r="CW876075" s="2210"/>
    </row>
    <row r="876076" spans="101:101">
      <c r="CW876076" s="2195"/>
    </row>
    <row r="876100" spans="101:101">
      <c r="CW876100" s="2210"/>
    </row>
    <row r="876101" spans="101:101">
      <c r="CW876101" s="2195"/>
    </row>
    <row r="876125" spans="101:101">
      <c r="CW876125" s="2210"/>
    </row>
    <row r="876126" spans="101:101">
      <c r="CW876126" s="2195"/>
    </row>
    <row r="876150" spans="101:101">
      <c r="CW876150" s="2210"/>
    </row>
    <row r="876151" spans="101:101">
      <c r="CW876151" s="2195"/>
    </row>
    <row r="876175" spans="101:101">
      <c r="CW876175" s="2210"/>
    </row>
    <row r="876176" spans="101:101">
      <c r="CW876176" s="2195"/>
    </row>
    <row r="876200" spans="101:101">
      <c r="CW876200" s="2210"/>
    </row>
    <row r="876201" spans="101:101">
      <c r="CW876201" s="2195"/>
    </row>
    <row r="876225" spans="101:101">
      <c r="CW876225" s="2210"/>
    </row>
    <row r="876226" spans="101:101">
      <c r="CW876226" s="2195"/>
    </row>
    <row r="876250" spans="101:101">
      <c r="CW876250" s="2210"/>
    </row>
    <row r="876251" spans="101:101">
      <c r="CW876251" s="2195"/>
    </row>
    <row r="876275" spans="101:101">
      <c r="CW876275" s="2210"/>
    </row>
    <row r="876276" spans="101:101">
      <c r="CW876276" s="2195"/>
    </row>
    <row r="876300" spans="101:101">
      <c r="CW876300" s="2210"/>
    </row>
    <row r="876301" spans="101:101">
      <c r="CW876301" s="2195"/>
    </row>
    <row r="876325" spans="101:101">
      <c r="CW876325" s="2210"/>
    </row>
    <row r="876326" spans="101:101">
      <c r="CW876326" s="2195"/>
    </row>
    <row r="876350" spans="101:101">
      <c r="CW876350" s="2210"/>
    </row>
    <row r="876351" spans="101:101">
      <c r="CW876351" s="2195"/>
    </row>
    <row r="876375" spans="101:101">
      <c r="CW876375" s="2210"/>
    </row>
    <row r="876376" spans="101:101">
      <c r="CW876376" s="2195"/>
    </row>
    <row r="876400" spans="101:101">
      <c r="CW876400" s="2210"/>
    </row>
    <row r="876401" spans="101:101">
      <c r="CW876401" s="2195"/>
    </row>
    <row r="876425" spans="101:101">
      <c r="CW876425" s="2210"/>
    </row>
    <row r="876426" spans="101:101">
      <c r="CW876426" s="2195"/>
    </row>
    <row r="876450" spans="101:101">
      <c r="CW876450" s="2210"/>
    </row>
    <row r="876451" spans="101:101">
      <c r="CW876451" s="2195"/>
    </row>
    <row r="876475" spans="101:101">
      <c r="CW876475" s="2210"/>
    </row>
    <row r="876476" spans="101:101">
      <c r="CW876476" s="2195"/>
    </row>
    <row r="876500" spans="101:101">
      <c r="CW876500" s="2210"/>
    </row>
    <row r="876501" spans="101:101">
      <c r="CW876501" s="2195"/>
    </row>
    <row r="876525" spans="101:101">
      <c r="CW876525" s="2210"/>
    </row>
    <row r="876526" spans="101:101">
      <c r="CW876526" s="2195"/>
    </row>
    <row r="876550" spans="101:101">
      <c r="CW876550" s="2210"/>
    </row>
    <row r="876551" spans="101:101">
      <c r="CW876551" s="2195"/>
    </row>
    <row r="876575" spans="101:101">
      <c r="CW876575" s="2210"/>
    </row>
    <row r="876576" spans="101:101">
      <c r="CW876576" s="2195"/>
    </row>
    <row r="876600" spans="101:101">
      <c r="CW876600" s="2210"/>
    </row>
    <row r="876601" spans="101:101">
      <c r="CW876601" s="2195"/>
    </row>
    <row r="876625" spans="101:101">
      <c r="CW876625" s="2210"/>
    </row>
    <row r="876626" spans="101:101">
      <c r="CW876626" s="2195"/>
    </row>
    <row r="876650" spans="101:101">
      <c r="CW876650" s="2210"/>
    </row>
    <row r="876651" spans="101:101">
      <c r="CW876651" s="2195"/>
    </row>
    <row r="876675" spans="101:101">
      <c r="CW876675" s="2210"/>
    </row>
    <row r="876676" spans="101:101">
      <c r="CW876676" s="2195"/>
    </row>
    <row r="876700" spans="101:101">
      <c r="CW876700" s="2210"/>
    </row>
    <row r="876701" spans="101:101">
      <c r="CW876701" s="2195"/>
    </row>
    <row r="876725" spans="101:101">
      <c r="CW876725" s="2210"/>
    </row>
    <row r="876726" spans="101:101">
      <c r="CW876726" s="2195"/>
    </row>
    <row r="876750" spans="101:101">
      <c r="CW876750" s="2210"/>
    </row>
    <row r="876751" spans="101:101">
      <c r="CW876751" s="2195"/>
    </row>
    <row r="876775" spans="101:101">
      <c r="CW876775" s="2210"/>
    </row>
    <row r="876776" spans="101:101">
      <c r="CW876776" s="2195"/>
    </row>
    <row r="876800" spans="101:101">
      <c r="CW876800" s="2210"/>
    </row>
    <row r="876801" spans="101:101">
      <c r="CW876801" s="2195"/>
    </row>
    <row r="876825" spans="101:101">
      <c r="CW876825" s="2210"/>
    </row>
    <row r="876826" spans="101:101">
      <c r="CW876826" s="2195"/>
    </row>
    <row r="876850" spans="101:101">
      <c r="CW876850" s="2210"/>
    </row>
    <row r="876851" spans="101:101">
      <c r="CW876851" s="2195"/>
    </row>
    <row r="876875" spans="101:101">
      <c r="CW876875" s="2210"/>
    </row>
    <row r="876876" spans="101:101">
      <c r="CW876876" s="2195"/>
    </row>
    <row r="876900" spans="101:101">
      <c r="CW876900" s="2210"/>
    </row>
    <row r="876901" spans="101:101">
      <c r="CW876901" s="2195"/>
    </row>
    <row r="876925" spans="101:101">
      <c r="CW876925" s="2210"/>
    </row>
    <row r="876926" spans="101:101">
      <c r="CW876926" s="2195"/>
    </row>
    <row r="876950" spans="101:101">
      <c r="CW876950" s="2210"/>
    </row>
    <row r="876951" spans="101:101">
      <c r="CW876951" s="2195"/>
    </row>
    <row r="876975" spans="101:101">
      <c r="CW876975" s="2210"/>
    </row>
    <row r="876976" spans="101:101">
      <c r="CW876976" s="2195"/>
    </row>
    <row r="877000" spans="101:101">
      <c r="CW877000" s="2210"/>
    </row>
    <row r="877001" spans="101:101">
      <c r="CW877001" s="2195"/>
    </row>
    <row r="877025" spans="101:101">
      <c r="CW877025" s="2210"/>
    </row>
    <row r="877026" spans="101:101">
      <c r="CW877026" s="2195"/>
    </row>
    <row r="877050" spans="101:101">
      <c r="CW877050" s="2210"/>
    </row>
    <row r="877051" spans="101:101">
      <c r="CW877051" s="2195"/>
    </row>
    <row r="877075" spans="101:101">
      <c r="CW877075" s="2210"/>
    </row>
    <row r="877076" spans="101:101">
      <c r="CW877076" s="2195"/>
    </row>
    <row r="877100" spans="101:101">
      <c r="CW877100" s="2210"/>
    </row>
    <row r="877101" spans="101:101">
      <c r="CW877101" s="2195"/>
    </row>
    <row r="877125" spans="101:101">
      <c r="CW877125" s="2210"/>
    </row>
    <row r="877126" spans="101:101">
      <c r="CW877126" s="2195"/>
    </row>
    <row r="877150" spans="101:101">
      <c r="CW877150" s="2210"/>
    </row>
    <row r="877151" spans="101:101">
      <c r="CW877151" s="2195"/>
    </row>
    <row r="877175" spans="101:101">
      <c r="CW877175" s="2210"/>
    </row>
    <row r="877176" spans="101:101">
      <c r="CW877176" s="2195"/>
    </row>
    <row r="877200" spans="101:101">
      <c r="CW877200" s="2210"/>
    </row>
    <row r="877201" spans="101:101">
      <c r="CW877201" s="2195"/>
    </row>
    <row r="877225" spans="101:101">
      <c r="CW877225" s="2210"/>
    </row>
    <row r="877226" spans="101:101">
      <c r="CW877226" s="2195"/>
    </row>
    <row r="877250" spans="101:101">
      <c r="CW877250" s="2210"/>
    </row>
    <row r="877251" spans="101:101">
      <c r="CW877251" s="2195"/>
    </row>
    <row r="877275" spans="101:101">
      <c r="CW877275" s="2210"/>
    </row>
    <row r="877276" spans="101:101">
      <c r="CW877276" s="2195"/>
    </row>
    <row r="877300" spans="101:101">
      <c r="CW877300" s="2210"/>
    </row>
    <row r="877301" spans="101:101">
      <c r="CW877301" s="2195"/>
    </row>
    <row r="877325" spans="101:101">
      <c r="CW877325" s="2210"/>
    </row>
    <row r="877326" spans="101:101">
      <c r="CW877326" s="2195"/>
    </row>
    <row r="877350" spans="101:101">
      <c r="CW877350" s="2210"/>
    </row>
    <row r="877351" spans="101:101">
      <c r="CW877351" s="2195"/>
    </row>
    <row r="877375" spans="101:101">
      <c r="CW877375" s="2210"/>
    </row>
    <row r="877376" spans="101:101">
      <c r="CW877376" s="2195"/>
    </row>
    <row r="877400" spans="101:101">
      <c r="CW877400" s="2210"/>
    </row>
    <row r="877401" spans="101:101">
      <c r="CW877401" s="2195"/>
    </row>
    <row r="877425" spans="101:101">
      <c r="CW877425" s="2210"/>
    </row>
    <row r="877426" spans="101:101">
      <c r="CW877426" s="2195"/>
    </row>
    <row r="877450" spans="101:101">
      <c r="CW877450" s="2210"/>
    </row>
    <row r="877451" spans="101:101">
      <c r="CW877451" s="2195"/>
    </row>
    <row r="877475" spans="101:101">
      <c r="CW877475" s="2210"/>
    </row>
    <row r="877476" spans="101:101">
      <c r="CW877476" s="2195"/>
    </row>
    <row r="877500" spans="101:101">
      <c r="CW877500" s="2210"/>
    </row>
    <row r="877501" spans="101:101">
      <c r="CW877501" s="2195"/>
    </row>
    <row r="877525" spans="101:101">
      <c r="CW877525" s="2210"/>
    </row>
    <row r="877526" spans="101:101">
      <c r="CW877526" s="2195"/>
    </row>
    <row r="877550" spans="101:101">
      <c r="CW877550" s="2210"/>
    </row>
    <row r="877551" spans="101:101">
      <c r="CW877551" s="2195"/>
    </row>
    <row r="877575" spans="101:101">
      <c r="CW877575" s="2210"/>
    </row>
    <row r="877576" spans="101:101">
      <c r="CW877576" s="2195"/>
    </row>
    <row r="877600" spans="101:101">
      <c r="CW877600" s="2210"/>
    </row>
    <row r="877601" spans="101:101">
      <c r="CW877601" s="2195"/>
    </row>
    <row r="877625" spans="101:101">
      <c r="CW877625" s="2210"/>
    </row>
    <row r="877626" spans="101:101">
      <c r="CW877626" s="2195"/>
    </row>
    <row r="877650" spans="101:101">
      <c r="CW877650" s="2210"/>
    </row>
    <row r="877651" spans="101:101">
      <c r="CW877651" s="2195"/>
    </row>
    <row r="877675" spans="101:101">
      <c r="CW877675" s="2210"/>
    </row>
    <row r="877676" spans="101:101">
      <c r="CW877676" s="2195"/>
    </row>
    <row r="877700" spans="101:101">
      <c r="CW877700" s="2210"/>
    </row>
    <row r="877701" spans="101:101">
      <c r="CW877701" s="2195"/>
    </row>
    <row r="877725" spans="101:101">
      <c r="CW877725" s="2210"/>
    </row>
    <row r="877726" spans="101:101">
      <c r="CW877726" s="2195"/>
    </row>
    <row r="877750" spans="101:101">
      <c r="CW877750" s="2210"/>
    </row>
    <row r="877751" spans="101:101">
      <c r="CW877751" s="2195"/>
    </row>
    <row r="877775" spans="101:101">
      <c r="CW877775" s="2210"/>
    </row>
    <row r="877776" spans="101:101">
      <c r="CW877776" s="2195"/>
    </row>
    <row r="877800" spans="101:101">
      <c r="CW877800" s="2210"/>
    </row>
    <row r="877801" spans="101:101">
      <c r="CW877801" s="2195"/>
    </row>
    <row r="877825" spans="101:101">
      <c r="CW877825" s="2210"/>
    </row>
    <row r="877826" spans="101:101">
      <c r="CW877826" s="2195"/>
    </row>
    <row r="877850" spans="101:101">
      <c r="CW877850" s="2210"/>
    </row>
    <row r="877851" spans="101:101">
      <c r="CW877851" s="2195"/>
    </row>
    <row r="877875" spans="101:101">
      <c r="CW877875" s="2210"/>
    </row>
    <row r="877876" spans="101:101">
      <c r="CW877876" s="2195"/>
    </row>
    <row r="877900" spans="101:101">
      <c r="CW877900" s="2210"/>
    </row>
    <row r="877901" spans="101:101">
      <c r="CW877901" s="2195"/>
    </row>
    <row r="877925" spans="101:101">
      <c r="CW877925" s="2210"/>
    </row>
    <row r="877926" spans="101:101">
      <c r="CW877926" s="2195"/>
    </row>
    <row r="877950" spans="101:101">
      <c r="CW877950" s="2210"/>
    </row>
    <row r="877951" spans="101:101">
      <c r="CW877951" s="2195"/>
    </row>
    <row r="877975" spans="101:101">
      <c r="CW877975" s="2210"/>
    </row>
    <row r="877976" spans="101:101">
      <c r="CW877976" s="2195"/>
    </row>
    <row r="878000" spans="101:101">
      <c r="CW878000" s="2210"/>
    </row>
    <row r="878001" spans="101:101">
      <c r="CW878001" s="2195"/>
    </row>
    <row r="878025" spans="101:101">
      <c r="CW878025" s="2210"/>
    </row>
    <row r="878026" spans="101:101">
      <c r="CW878026" s="2195"/>
    </row>
    <row r="878050" spans="101:101">
      <c r="CW878050" s="2210"/>
    </row>
    <row r="878051" spans="101:101">
      <c r="CW878051" s="2195"/>
    </row>
    <row r="878075" spans="101:101">
      <c r="CW878075" s="2210"/>
    </row>
    <row r="878076" spans="101:101">
      <c r="CW878076" s="2195"/>
    </row>
    <row r="878100" spans="101:101">
      <c r="CW878100" s="2210"/>
    </row>
    <row r="878101" spans="101:101">
      <c r="CW878101" s="2195"/>
    </row>
    <row r="878125" spans="101:101">
      <c r="CW878125" s="2210"/>
    </row>
    <row r="878126" spans="101:101">
      <c r="CW878126" s="2195"/>
    </row>
    <row r="878150" spans="101:101">
      <c r="CW878150" s="2210"/>
    </row>
    <row r="878151" spans="101:101">
      <c r="CW878151" s="2195"/>
    </row>
    <row r="878175" spans="101:101">
      <c r="CW878175" s="2210"/>
    </row>
    <row r="878176" spans="101:101">
      <c r="CW878176" s="2195"/>
    </row>
    <row r="878200" spans="101:101">
      <c r="CW878200" s="2210"/>
    </row>
    <row r="878201" spans="101:101">
      <c r="CW878201" s="2195"/>
    </row>
    <row r="878225" spans="101:101">
      <c r="CW878225" s="2210"/>
    </row>
    <row r="878226" spans="101:101">
      <c r="CW878226" s="2195"/>
    </row>
    <row r="878250" spans="101:101">
      <c r="CW878250" s="2210"/>
    </row>
    <row r="878251" spans="101:101">
      <c r="CW878251" s="2195"/>
    </row>
    <row r="878275" spans="101:101">
      <c r="CW878275" s="2210"/>
    </row>
    <row r="878276" spans="101:101">
      <c r="CW878276" s="2195"/>
    </row>
    <row r="878300" spans="101:101">
      <c r="CW878300" s="2210"/>
    </row>
    <row r="878301" spans="101:101">
      <c r="CW878301" s="2195"/>
    </row>
    <row r="878325" spans="101:101">
      <c r="CW878325" s="2210"/>
    </row>
    <row r="878326" spans="101:101">
      <c r="CW878326" s="2195"/>
    </row>
    <row r="878350" spans="101:101">
      <c r="CW878350" s="2210"/>
    </row>
    <row r="878351" spans="101:101">
      <c r="CW878351" s="2195"/>
    </row>
    <row r="878375" spans="101:101">
      <c r="CW878375" s="2210"/>
    </row>
    <row r="878376" spans="101:101">
      <c r="CW878376" s="2195"/>
    </row>
    <row r="878400" spans="101:101">
      <c r="CW878400" s="2210"/>
    </row>
    <row r="878401" spans="101:101">
      <c r="CW878401" s="2195"/>
    </row>
    <row r="878425" spans="101:101">
      <c r="CW878425" s="2210"/>
    </row>
    <row r="878426" spans="101:101">
      <c r="CW878426" s="2195"/>
    </row>
    <row r="878450" spans="101:101">
      <c r="CW878450" s="2210"/>
    </row>
    <row r="878451" spans="101:101">
      <c r="CW878451" s="2195"/>
    </row>
    <row r="878475" spans="101:101">
      <c r="CW878475" s="2210"/>
    </row>
    <row r="878476" spans="101:101">
      <c r="CW878476" s="2195"/>
    </row>
    <row r="878500" spans="101:101">
      <c r="CW878500" s="2210"/>
    </row>
    <row r="878501" spans="101:101">
      <c r="CW878501" s="2195"/>
    </row>
    <row r="878525" spans="101:101">
      <c r="CW878525" s="2210"/>
    </row>
    <row r="878526" spans="101:101">
      <c r="CW878526" s="2195"/>
    </row>
    <row r="878550" spans="101:101">
      <c r="CW878550" s="2210"/>
    </row>
    <row r="878551" spans="101:101">
      <c r="CW878551" s="2195"/>
    </row>
    <row r="878575" spans="101:101">
      <c r="CW878575" s="2210"/>
    </row>
    <row r="878576" spans="101:101">
      <c r="CW878576" s="2195"/>
    </row>
    <row r="878600" spans="101:101">
      <c r="CW878600" s="2210"/>
    </row>
    <row r="878601" spans="101:101">
      <c r="CW878601" s="2195"/>
    </row>
    <row r="878625" spans="101:101">
      <c r="CW878625" s="2210"/>
    </row>
    <row r="878626" spans="101:101">
      <c r="CW878626" s="2195"/>
    </row>
    <row r="878650" spans="101:101">
      <c r="CW878650" s="2210"/>
    </row>
    <row r="878651" spans="101:101">
      <c r="CW878651" s="2195"/>
    </row>
    <row r="878675" spans="101:101">
      <c r="CW878675" s="2210"/>
    </row>
    <row r="878676" spans="101:101">
      <c r="CW878676" s="2195"/>
    </row>
    <row r="878700" spans="101:101">
      <c r="CW878700" s="2210"/>
    </row>
    <row r="878701" spans="101:101">
      <c r="CW878701" s="2195"/>
    </row>
    <row r="878725" spans="101:101">
      <c r="CW878725" s="2210"/>
    </row>
    <row r="878726" spans="101:101">
      <c r="CW878726" s="2195"/>
    </row>
    <row r="878750" spans="101:101">
      <c r="CW878750" s="2210"/>
    </row>
    <row r="878751" spans="101:101">
      <c r="CW878751" s="2195"/>
    </row>
    <row r="878775" spans="101:101">
      <c r="CW878775" s="2210"/>
    </row>
    <row r="878776" spans="101:101">
      <c r="CW878776" s="2195"/>
    </row>
    <row r="878800" spans="101:101">
      <c r="CW878800" s="2210"/>
    </row>
    <row r="878801" spans="101:101">
      <c r="CW878801" s="2195"/>
    </row>
    <row r="878825" spans="101:101">
      <c r="CW878825" s="2210"/>
    </row>
    <row r="878826" spans="101:101">
      <c r="CW878826" s="2195"/>
    </row>
    <row r="878850" spans="101:101">
      <c r="CW878850" s="2210"/>
    </row>
    <row r="878851" spans="101:101">
      <c r="CW878851" s="2195"/>
    </row>
    <row r="878875" spans="101:101">
      <c r="CW878875" s="2210"/>
    </row>
    <row r="878876" spans="101:101">
      <c r="CW878876" s="2195"/>
    </row>
    <row r="878900" spans="101:101">
      <c r="CW878900" s="2210"/>
    </row>
    <row r="878901" spans="101:101">
      <c r="CW878901" s="2195"/>
    </row>
    <row r="878925" spans="101:101">
      <c r="CW878925" s="2210"/>
    </row>
    <row r="878926" spans="101:101">
      <c r="CW878926" s="2195"/>
    </row>
    <row r="878950" spans="101:101">
      <c r="CW878950" s="2210"/>
    </row>
    <row r="878951" spans="101:101">
      <c r="CW878951" s="2195"/>
    </row>
    <row r="878975" spans="101:101">
      <c r="CW878975" s="2210"/>
    </row>
    <row r="878976" spans="101:101">
      <c r="CW878976" s="2195"/>
    </row>
    <row r="879000" spans="101:101">
      <c r="CW879000" s="2210"/>
    </row>
    <row r="879001" spans="101:101">
      <c r="CW879001" s="2195"/>
    </row>
    <row r="879025" spans="101:101">
      <c r="CW879025" s="2210"/>
    </row>
    <row r="879026" spans="101:101">
      <c r="CW879026" s="2195"/>
    </row>
    <row r="879050" spans="101:101">
      <c r="CW879050" s="2210"/>
    </row>
    <row r="879051" spans="101:101">
      <c r="CW879051" s="2195"/>
    </row>
    <row r="879075" spans="101:101">
      <c r="CW879075" s="2210"/>
    </row>
    <row r="879076" spans="101:101">
      <c r="CW879076" s="2195"/>
    </row>
    <row r="879100" spans="101:101">
      <c r="CW879100" s="2210"/>
    </row>
    <row r="879101" spans="101:101">
      <c r="CW879101" s="2195"/>
    </row>
    <row r="879125" spans="101:101">
      <c r="CW879125" s="2210"/>
    </row>
    <row r="879126" spans="101:101">
      <c r="CW879126" s="2195"/>
    </row>
    <row r="879150" spans="101:101">
      <c r="CW879150" s="2210"/>
    </row>
    <row r="879151" spans="101:101">
      <c r="CW879151" s="2195"/>
    </row>
    <row r="879175" spans="101:101">
      <c r="CW879175" s="2210"/>
    </row>
    <row r="879176" spans="101:101">
      <c r="CW879176" s="2195"/>
    </row>
    <row r="879200" spans="101:101">
      <c r="CW879200" s="2210"/>
    </row>
    <row r="879201" spans="101:101">
      <c r="CW879201" s="2195"/>
    </row>
    <row r="879225" spans="101:101">
      <c r="CW879225" s="2210"/>
    </row>
    <row r="879226" spans="101:101">
      <c r="CW879226" s="2195"/>
    </row>
    <row r="879250" spans="101:101">
      <c r="CW879250" s="2210"/>
    </row>
    <row r="879251" spans="101:101">
      <c r="CW879251" s="2195"/>
    </row>
    <row r="879275" spans="101:101">
      <c r="CW879275" s="2210"/>
    </row>
    <row r="879276" spans="101:101">
      <c r="CW879276" s="2195"/>
    </row>
    <row r="879300" spans="101:101">
      <c r="CW879300" s="2210"/>
    </row>
    <row r="879301" spans="101:101">
      <c r="CW879301" s="2195"/>
    </row>
    <row r="879325" spans="101:101">
      <c r="CW879325" s="2210"/>
    </row>
    <row r="879326" spans="101:101">
      <c r="CW879326" s="2195"/>
    </row>
    <row r="879350" spans="101:101">
      <c r="CW879350" s="2210"/>
    </row>
    <row r="879351" spans="101:101">
      <c r="CW879351" s="2195"/>
    </row>
    <row r="879375" spans="101:101">
      <c r="CW879375" s="2210"/>
    </row>
    <row r="879376" spans="101:101">
      <c r="CW879376" s="2195"/>
    </row>
    <row r="879400" spans="101:101">
      <c r="CW879400" s="2210"/>
    </row>
    <row r="879401" spans="101:101">
      <c r="CW879401" s="2195"/>
    </row>
    <row r="879425" spans="101:101">
      <c r="CW879425" s="2210"/>
    </row>
    <row r="879426" spans="101:101">
      <c r="CW879426" s="2195"/>
    </row>
    <row r="879450" spans="101:101">
      <c r="CW879450" s="2210"/>
    </row>
    <row r="879451" spans="101:101">
      <c r="CW879451" s="2195"/>
    </row>
    <row r="879475" spans="101:101">
      <c r="CW879475" s="2210"/>
    </row>
    <row r="879476" spans="101:101">
      <c r="CW879476" s="2195"/>
    </row>
    <row r="879500" spans="101:101">
      <c r="CW879500" s="2210"/>
    </row>
    <row r="879501" spans="101:101">
      <c r="CW879501" s="2195"/>
    </row>
    <row r="879525" spans="101:101">
      <c r="CW879525" s="2210"/>
    </row>
    <row r="879526" spans="101:101">
      <c r="CW879526" s="2195"/>
    </row>
    <row r="879550" spans="101:101">
      <c r="CW879550" s="2210"/>
    </row>
    <row r="879551" spans="101:101">
      <c r="CW879551" s="2195"/>
    </row>
    <row r="879575" spans="101:101">
      <c r="CW879575" s="2210"/>
    </row>
    <row r="879576" spans="101:101">
      <c r="CW879576" s="2195"/>
    </row>
    <row r="879600" spans="101:101">
      <c r="CW879600" s="2210"/>
    </row>
    <row r="879601" spans="101:101">
      <c r="CW879601" s="2195"/>
    </row>
    <row r="879625" spans="101:101">
      <c r="CW879625" s="2210"/>
    </row>
    <row r="879626" spans="101:101">
      <c r="CW879626" s="2195"/>
    </row>
    <row r="879650" spans="101:101">
      <c r="CW879650" s="2210"/>
    </row>
    <row r="879651" spans="101:101">
      <c r="CW879651" s="2195"/>
    </row>
    <row r="879675" spans="101:101">
      <c r="CW879675" s="2210"/>
    </row>
    <row r="879676" spans="101:101">
      <c r="CW879676" s="2195"/>
    </row>
    <row r="879700" spans="101:101">
      <c r="CW879700" s="2210"/>
    </row>
    <row r="879701" spans="101:101">
      <c r="CW879701" s="2195"/>
    </row>
    <row r="879725" spans="101:101">
      <c r="CW879725" s="2210"/>
    </row>
    <row r="879726" spans="101:101">
      <c r="CW879726" s="2195"/>
    </row>
    <row r="879750" spans="101:101">
      <c r="CW879750" s="2210"/>
    </row>
    <row r="879751" spans="101:101">
      <c r="CW879751" s="2195"/>
    </row>
    <row r="879775" spans="101:101">
      <c r="CW879775" s="2210"/>
    </row>
    <row r="879776" spans="101:101">
      <c r="CW879776" s="2195"/>
    </row>
    <row r="879800" spans="101:101">
      <c r="CW879800" s="2210"/>
    </row>
    <row r="879801" spans="101:101">
      <c r="CW879801" s="2195"/>
    </row>
    <row r="879825" spans="101:101">
      <c r="CW879825" s="2210"/>
    </row>
    <row r="879826" spans="101:101">
      <c r="CW879826" s="2195"/>
    </row>
    <row r="879850" spans="101:101">
      <c r="CW879850" s="2210"/>
    </row>
    <row r="879851" spans="101:101">
      <c r="CW879851" s="2195"/>
    </row>
    <row r="879875" spans="101:101">
      <c r="CW879875" s="2210"/>
    </row>
    <row r="879876" spans="101:101">
      <c r="CW879876" s="2195"/>
    </row>
    <row r="879900" spans="101:101">
      <c r="CW879900" s="2210"/>
    </row>
    <row r="879901" spans="101:101">
      <c r="CW879901" s="2195"/>
    </row>
    <row r="879925" spans="101:101">
      <c r="CW879925" s="2210"/>
    </row>
    <row r="879926" spans="101:101">
      <c r="CW879926" s="2195"/>
    </row>
    <row r="879950" spans="101:101">
      <c r="CW879950" s="2210"/>
    </row>
    <row r="879951" spans="101:101">
      <c r="CW879951" s="2195"/>
    </row>
    <row r="879975" spans="101:101">
      <c r="CW879975" s="2210"/>
    </row>
    <row r="879976" spans="101:101">
      <c r="CW879976" s="2195"/>
    </row>
    <row r="880000" spans="101:101">
      <c r="CW880000" s="2210"/>
    </row>
    <row r="880001" spans="101:101">
      <c r="CW880001" s="2195"/>
    </row>
    <row r="880025" spans="101:101">
      <c r="CW880025" s="2210"/>
    </row>
    <row r="880026" spans="101:101">
      <c r="CW880026" s="2195"/>
    </row>
    <row r="880050" spans="101:101">
      <c r="CW880050" s="2210"/>
    </row>
    <row r="880051" spans="101:101">
      <c r="CW880051" s="2195"/>
    </row>
    <row r="880075" spans="101:101">
      <c r="CW880075" s="2210"/>
    </row>
    <row r="880076" spans="101:101">
      <c r="CW880076" s="2195"/>
    </row>
    <row r="880100" spans="101:101">
      <c r="CW880100" s="2210"/>
    </row>
    <row r="880101" spans="101:101">
      <c r="CW880101" s="2195"/>
    </row>
    <row r="880125" spans="101:101">
      <c r="CW880125" s="2210"/>
    </row>
    <row r="880126" spans="101:101">
      <c r="CW880126" s="2195"/>
    </row>
    <row r="880150" spans="101:101">
      <c r="CW880150" s="2210"/>
    </row>
    <row r="880151" spans="101:101">
      <c r="CW880151" s="2195"/>
    </row>
    <row r="880175" spans="101:101">
      <c r="CW880175" s="2210"/>
    </row>
    <row r="880176" spans="101:101">
      <c r="CW880176" s="2195"/>
    </row>
    <row r="880200" spans="101:101">
      <c r="CW880200" s="2210"/>
    </row>
    <row r="880201" spans="101:101">
      <c r="CW880201" s="2195"/>
    </row>
    <row r="880225" spans="101:101">
      <c r="CW880225" s="2210"/>
    </row>
    <row r="880226" spans="101:101">
      <c r="CW880226" s="2195"/>
    </row>
    <row r="880250" spans="101:101">
      <c r="CW880250" s="2210"/>
    </row>
    <row r="880251" spans="101:101">
      <c r="CW880251" s="2195"/>
    </row>
    <row r="880275" spans="101:101">
      <c r="CW880275" s="2210"/>
    </row>
    <row r="880276" spans="101:101">
      <c r="CW880276" s="2195"/>
    </row>
    <row r="880300" spans="101:101">
      <c r="CW880300" s="2210"/>
    </row>
    <row r="880301" spans="101:101">
      <c r="CW880301" s="2195"/>
    </row>
    <row r="880325" spans="101:101">
      <c r="CW880325" s="2210"/>
    </row>
    <row r="880326" spans="101:101">
      <c r="CW880326" s="2195"/>
    </row>
    <row r="880350" spans="101:101">
      <c r="CW880350" s="2210"/>
    </row>
    <row r="880351" spans="101:101">
      <c r="CW880351" s="2195"/>
    </row>
    <row r="880375" spans="101:101">
      <c r="CW880375" s="2210"/>
    </row>
    <row r="880376" spans="101:101">
      <c r="CW880376" s="2195"/>
    </row>
    <row r="880400" spans="101:101">
      <c r="CW880400" s="2210"/>
    </row>
    <row r="880401" spans="101:101">
      <c r="CW880401" s="2195"/>
    </row>
    <row r="880425" spans="101:101">
      <c r="CW880425" s="2210"/>
    </row>
    <row r="880426" spans="101:101">
      <c r="CW880426" s="2195"/>
    </row>
    <row r="880450" spans="101:101">
      <c r="CW880450" s="2210"/>
    </row>
    <row r="880451" spans="101:101">
      <c r="CW880451" s="2195"/>
    </row>
    <row r="880475" spans="101:101">
      <c r="CW880475" s="2210"/>
    </row>
    <row r="880476" spans="101:101">
      <c r="CW880476" s="2195"/>
    </row>
    <row r="880500" spans="101:101">
      <c r="CW880500" s="2210"/>
    </row>
    <row r="880501" spans="101:101">
      <c r="CW880501" s="2195"/>
    </row>
    <row r="880525" spans="101:101">
      <c r="CW880525" s="2210"/>
    </row>
    <row r="880526" spans="101:101">
      <c r="CW880526" s="2195"/>
    </row>
    <row r="880550" spans="101:101">
      <c r="CW880550" s="2210"/>
    </row>
    <row r="880551" spans="101:101">
      <c r="CW880551" s="2195"/>
    </row>
    <row r="880575" spans="101:101">
      <c r="CW880575" s="2210"/>
    </row>
    <row r="880576" spans="101:101">
      <c r="CW880576" s="2195"/>
    </row>
    <row r="880600" spans="101:101">
      <c r="CW880600" s="2210"/>
    </row>
    <row r="880601" spans="101:101">
      <c r="CW880601" s="2195"/>
    </row>
    <row r="880625" spans="101:101">
      <c r="CW880625" s="2210"/>
    </row>
    <row r="880626" spans="101:101">
      <c r="CW880626" s="2195"/>
    </row>
    <row r="880650" spans="101:101">
      <c r="CW880650" s="2210"/>
    </row>
    <row r="880651" spans="101:101">
      <c r="CW880651" s="2195"/>
    </row>
    <row r="880675" spans="101:101">
      <c r="CW880675" s="2210"/>
    </row>
    <row r="880676" spans="101:101">
      <c r="CW880676" s="2195"/>
    </row>
    <row r="880700" spans="101:101">
      <c r="CW880700" s="2210"/>
    </row>
    <row r="880701" spans="101:101">
      <c r="CW880701" s="2195"/>
    </row>
    <row r="880725" spans="101:101">
      <c r="CW880725" s="2210"/>
    </row>
    <row r="880726" spans="101:101">
      <c r="CW880726" s="2195"/>
    </row>
    <row r="880750" spans="101:101">
      <c r="CW880750" s="2210"/>
    </row>
    <row r="880751" spans="101:101">
      <c r="CW880751" s="2195"/>
    </row>
    <row r="880775" spans="101:101">
      <c r="CW880775" s="2210"/>
    </row>
    <row r="880776" spans="101:101">
      <c r="CW880776" s="2195"/>
    </row>
    <row r="880800" spans="101:101">
      <c r="CW880800" s="2210"/>
    </row>
    <row r="880801" spans="101:101">
      <c r="CW880801" s="2195"/>
    </row>
    <row r="880825" spans="101:101">
      <c r="CW880825" s="2210"/>
    </row>
    <row r="880826" spans="101:101">
      <c r="CW880826" s="2195"/>
    </row>
    <row r="880850" spans="101:101">
      <c r="CW880850" s="2210"/>
    </row>
    <row r="880851" spans="101:101">
      <c r="CW880851" s="2195"/>
    </row>
    <row r="880875" spans="101:101">
      <c r="CW880875" s="2210"/>
    </row>
    <row r="880876" spans="101:101">
      <c r="CW880876" s="2195"/>
    </row>
    <row r="880900" spans="101:101">
      <c r="CW880900" s="2210"/>
    </row>
    <row r="880901" spans="101:101">
      <c r="CW880901" s="2195"/>
    </row>
    <row r="880925" spans="101:101">
      <c r="CW880925" s="2210"/>
    </row>
    <row r="880926" spans="101:101">
      <c r="CW880926" s="2195"/>
    </row>
    <row r="880950" spans="101:101">
      <c r="CW880950" s="2210"/>
    </row>
    <row r="880951" spans="101:101">
      <c r="CW880951" s="2195"/>
    </row>
    <row r="880975" spans="101:101">
      <c r="CW880975" s="2210"/>
    </row>
    <row r="880976" spans="101:101">
      <c r="CW880976" s="2195"/>
    </row>
    <row r="881000" spans="101:101">
      <c r="CW881000" s="2210"/>
    </row>
    <row r="881001" spans="101:101">
      <c r="CW881001" s="2195"/>
    </row>
    <row r="881025" spans="101:101">
      <c r="CW881025" s="2210"/>
    </row>
    <row r="881026" spans="101:101">
      <c r="CW881026" s="2195"/>
    </row>
    <row r="881050" spans="101:101">
      <c r="CW881050" s="2210"/>
    </row>
    <row r="881051" spans="101:101">
      <c r="CW881051" s="2195"/>
    </row>
    <row r="881075" spans="101:101">
      <c r="CW881075" s="2210"/>
    </row>
    <row r="881076" spans="101:101">
      <c r="CW881076" s="2195"/>
    </row>
    <row r="881100" spans="101:101">
      <c r="CW881100" s="2210"/>
    </row>
    <row r="881101" spans="101:101">
      <c r="CW881101" s="2195"/>
    </row>
    <row r="881125" spans="101:101">
      <c r="CW881125" s="2210"/>
    </row>
    <row r="881126" spans="101:101">
      <c r="CW881126" s="2195"/>
    </row>
    <row r="881150" spans="101:101">
      <c r="CW881150" s="2210"/>
    </row>
    <row r="881151" spans="101:101">
      <c r="CW881151" s="2195"/>
    </row>
    <row r="881175" spans="101:101">
      <c r="CW881175" s="2210"/>
    </row>
    <row r="881176" spans="101:101">
      <c r="CW881176" s="2195"/>
    </row>
    <row r="881200" spans="101:101">
      <c r="CW881200" s="2210"/>
    </row>
    <row r="881201" spans="101:101">
      <c r="CW881201" s="2195"/>
    </row>
    <row r="881225" spans="101:101">
      <c r="CW881225" s="2210"/>
    </row>
    <row r="881226" spans="101:101">
      <c r="CW881226" s="2195"/>
    </row>
    <row r="881250" spans="101:101">
      <c r="CW881250" s="2210"/>
    </row>
    <row r="881251" spans="101:101">
      <c r="CW881251" s="2195"/>
    </row>
    <row r="881275" spans="101:101">
      <c r="CW881275" s="2210"/>
    </row>
    <row r="881276" spans="101:101">
      <c r="CW881276" s="2195"/>
    </row>
    <row r="881300" spans="101:101">
      <c r="CW881300" s="2210"/>
    </row>
    <row r="881301" spans="101:101">
      <c r="CW881301" s="2195"/>
    </row>
    <row r="881325" spans="101:101">
      <c r="CW881325" s="2210"/>
    </row>
    <row r="881326" spans="101:101">
      <c r="CW881326" s="2195"/>
    </row>
    <row r="881350" spans="101:101">
      <c r="CW881350" s="2210"/>
    </row>
    <row r="881351" spans="101:101">
      <c r="CW881351" s="2195"/>
    </row>
    <row r="881375" spans="101:101">
      <c r="CW881375" s="2210"/>
    </row>
    <row r="881376" spans="101:101">
      <c r="CW881376" s="2195"/>
    </row>
    <row r="881400" spans="101:101">
      <c r="CW881400" s="2210"/>
    </row>
    <row r="881401" spans="101:101">
      <c r="CW881401" s="2195"/>
    </row>
    <row r="881425" spans="101:101">
      <c r="CW881425" s="2210"/>
    </row>
    <row r="881426" spans="101:101">
      <c r="CW881426" s="2195"/>
    </row>
    <row r="881450" spans="101:101">
      <c r="CW881450" s="2210"/>
    </row>
    <row r="881451" spans="101:101">
      <c r="CW881451" s="2195"/>
    </row>
    <row r="881475" spans="101:101">
      <c r="CW881475" s="2210"/>
    </row>
    <row r="881476" spans="101:101">
      <c r="CW881476" s="2195"/>
    </row>
    <row r="881500" spans="101:101">
      <c r="CW881500" s="2210"/>
    </row>
    <row r="881501" spans="101:101">
      <c r="CW881501" s="2195"/>
    </row>
    <row r="881525" spans="101:101">
      <c r="CW881525" s="2210"/>
    </row>
    <row r="881526" spans="101:101">
      <c r="CW881526" s="2195"/>
    </row>
    <row r="881550" spans="101:101">
      <c r="CW881550" s="2210"/>
    </row>
    <row r="881551" spans="101:101">
      <c r="CW881551" s="2195"/>
    </row>
    <row r="881575" spans="101:101">
      <c r="CW881575" s="2210"/>
    </row>
    <row r="881576" spans="101:101">
      <c r="CW881576" s="2195"/>
    </row>
    <row r="881600" spans="101:101">
      <c r="CW881600" s="2210"/>
    </row>
    <row r="881601" spans="101:101">
      <c r="CW881601" s="2195"/>
    </row>
    <row r="881625" spans="101:101">
      <c r="CW881625" s="2210"/>
    </row>
    <row r="881626" spans="101:101">
      <c r="CW881626" s="2195"/>
    </row>
    <row r="881650" spans="101:101">
      <c r="CW881650" s="2210"/>
    </row>
    <row r="881651" spans="101:101">
      <c r="CW881651" s="2195"/>
    </row>
    <row r="881675" spans="101:101">
      <c r="CW881675" s="2210"/>
    </row>
    <row r="881676" spans="101:101">
      <c r="CW881676" s="2195"/>
    </row>
    <row r="881700" spans="101:101">
      <c r="CW881700" s="2210"/>
    </row>
    <row r="881701" spans="101:101">
      <c r="CW881701" s="2195"/>
    </row>
    <row r="881725" spans="101:101">
      <c r="CW881725" s="2210"/>
    </row>
    <row r="881726" spans="101:101">
      <c r="CW881726" s="2195"/>
    </row>
    <row r="881750" spans="101:101">
      <c r="CW881750" s="2210"/>
    </row>
    <row r="881751" spans="101:101">
      <c r="CW881751" s="2195"/>
    </row>
    <row r="881775" spans="101:101">
      <c r="CW881775" s="2210"/>
    </row>
    <row r="881776" spans="101:101">
      <c r="CW881776" s="2195"/>
    </row>
    <row r="881800" spans="101:101">
      <c r="CW881800" s="2210"/>
    </row>
    <row r="881801" spans="101:101">
      <c r="CW881801" s="2195"/>
    </row>
    <row r="881825" spans="101:101">
      <c r="CW881825" s="2210"/>
    </row>
    <row r="881826" spans="101:101">
      <c r="CW881826" s="2195"/>
    </row>
    <row r="881850" spans="101:101">
      <c r="CW881850" s="2210"/>
    </row>
    <row r="881851" spans="101:101">
      <c r="CW881851" s="2195"/>
    </row>
    <row r="881875" spans="101:101">
      <c r="CW881875" s="2210"/>
    </row>
    <row r="881876" spans="101:101">
      <c r="CW881876" s="2195"/>
    </row>
    <row r="881900" spans="101:101">
      <c r="CW881900" s="2210"/>
    </row>
    <row r="881901" spans="101:101">
      <c r="CW881901" s="2195"/>
    </row>
    <row r="881925" spans="101:101">
      <c r="CW881925" s="2210"/>
    </row>
    <row r="881926" spans="101:101">
      <c r="CW881926" s="2195"/>
    </row>
    <row r="881950" spans="101:101">
      <c r="CW881950" s="2210"/>
    </row>
    <row r="881951" spans="101:101">
      <c r="CW881951" s="2195"/>
    </row>
    <row r="881975" spans="101:101">
      <c r="CW881975" s="2210"/>
    </row>
    <row r="881976" spans="101:101">
      <c r="CW881976" s="2195"/>
    </row>
    <row r="882000" spans="101:101">
      <c r="CW882000" s="2210"/>
    </row>
    <row r="882001" spans="101:101">
      <c r="CW882001" s="2195"/>
    </row>
    <row r="882025" spans="101:101">
      <c r="CW882025" s="2210"/>
    </row>
    <row r="882026" spans="101:101">
      <c r="CW882026" s="2195"/>
    </row>
    <row r="882050" spans="101:101">
      <c r="CW882050" s="2210"/>
    </row>
    <row r="882051" spans="101:101">
      <c r="CW882051" s="2195"/>
    </row>
    <row r="882075" spans="101:101">
      <c r="CW882075" s="2210"/>
    </row>
    <row r="882076" spans="101:101">
      <c r="CW882076" s="2195"/>
    </row>
    <row r="882100" spans="101:101">
      <c r="CW882100" s="2210"/>
    </row>
    <row r="882101" spans="101:101">
      <c r="CW882101" s="2195"/>
    </row>
    <row r="882125" spans="101:101">
      <c r="CW882125" s="2210"/>
    </row>
    <row r="882126" spans="101:101">
      <c r="CW882126" s="2195"/>
    </row>
    <row r="882150" spans="101:101">
      <c r="CW882150" s="2210"/>
    </row>
    <row r="882151" spans="101:101">
      <c r="CW882151" s="2195"/>
    </row>
    <row r="882175" spans="101:101">
      <c r="CW882175" s="2210"/>
    </row>
    <row r="882176" spans="101:101">
      <c r="CW882176" s="2195"/>
    </row>
    <row r="882200" spans="101:101">
      <c r="CW882200" s="2210"/>
    </row>
    <row r="882201" spans="101:101">
      <c r="CW882201" s="2195"/>
    </row>
    <row r="882225" spans="101:101">
      <c r="CW882225" s="2210"/>
    </row>
    <row r="882226" spans="101:101">
      <c r="CW882226" s="2195"/>
    </row>
    <row r="882250" spans="101:101">
      <c r="CW882250" s="2210"/>
    </row>
    <row r="882251" spans="101:101">
      <c r="CW882251" s="2195"/>
    </row>
    <row r="882275" spans="101:101">
      <c r="CW882275" s="2210"/>
    </row>
    <row r="882276" spans="101:101">
      <c r="CW882276" s="2195"/>
    </row>
    <row r="882300" spans="101:101">
      <c r="CW882300" s="2210"/>
    </row>
    <row r="882301" spans="101:101">
      <c r="CW882301" s="2195"/>
    </row>
    <row r="882325" spans="101:101">
      <c r="CW882325" s="2210"/>
    </row>
    <row r="882326" spans="101:101">
      <c r="CW882326" s="2195"/>
    </row>
    <row r="882350" spans="101:101">
      <c r="CW882350" s="2210"/>
    </row>
    <row r="882351" spans="101:101">
      <c r="CW882351" s="2195"/>
    </row>
    <row r="882375" spans="101:101">
      <c r="CW882375" s="2210"/>
    </row>
    <row r="882376" spans="101:101">
      <c r="CW882376" s="2195"/>
    </row>
    <row r="882400" spans="101:101">
      <c r="CW882400" s="2210"/>
    </row>
    <row r="882401" spans="101:101">
      <c r="CW882401" s="2195"/>
    </row>
    <row r="882425" spans="101:101">
      <c r="CW882425" s="2210"/>
    </row>
    <row r="882426" spans="101:101">
      <c r="CW882426" s="2195"/>
    </row>
    <row r="882450" spans="101:101">
      <c r="CW882450" s="2210"/>
    </row>
    <row r="882451" spans="101:101">
      <c r="CW882451" s="2195"/>
    </row>
    <row r="882475" spans="101:101">
      <c r="CW882475" s="2210"/>
    </row>
    <row r="882476" spans="101:101">
      <c r="CW882476" s="2195"/>
    </row>
    <row r="882500" spans="101:101">
      <c r="CW882500" s="2210"/>
    </row>
    <row r="882501" spans="101:101">
      <c r="CW882501" s="2195"/>
    </row>
    <row r="882525" spans="101:101">
      <c r="CW882525" s="2210"/>
    </row>
    <row r="882526" spans="101:101">
      <c r="CW882526" s="2195"/>
    </row>
    <row r="882550" spans="101:101">
      <c r="CW882550" s="2210"/>
    </row>
    <row r="882551" spans="101:101">
      <c r="CW882551" s="2195"/>
    </row>
    <row r="882575" spans="101:101">
      <c r="CW882575" s="2210"/>
    </row>
    <row r="882576" spans="101:101">
      <c r="CW882576" s="2195"/>
    </row>
    <row r="882600" spans="101:101">
      <c r="CW882600" s="2210"/>
    </row>
    <row r="882601" spans="101:101">
      <c r="CW882601" s="2195"/>
    </row>
    <row r="882625" spans="101:101">
      <c r="CW882625" s="2210"/>
    </row>
    <row r="882626" spans="101:101">
      <c r="CW882626" s="2195"/>
    </row>
    <row r="882650" spans="101:101">
      <c r="CW882650" s="2210"/>
    </row>
    <row r="882651" spans="101:101">
      <c r="CW882651" s="2195"/>
    </row>
    <row r="882675" spans="101:101">
      <c r="CW882675" s="2210"/>
    </row>
    <row r="882676" spans="101:101">
      <c r="CW882676" s="2195"/>
    </row>
    <row r="882700" spans="101:101">
      <c r="CW882700" s="2210"/>
    </row>
    <row r="882701" spans="101:101">
      <c r="CW882701" s="2195"/>
    </row>
    <row r="882725" spans="101:101">
      <c r="CW882725" s="2210"/>
    </row>
    <row r="882726" spans="101:101">
      <c r="CW882726" s="2195"/>
    </row>
    <row r="882750" spans="101:101">
      <c r="CW882750" s="2210"/>
    </row>
    <row r="882751" spans="101:101">
      <c r="CW882751" s="2195"/>
    </row>
    <row r="882775" spans="101:101">
      <c r="CW882775" s="2210"/>
    </row>
    <row r="882776" spans="101:101">
      <c r="CW882776" s="2195"/>
    </row>
    <row r="882800" spans="101:101">
      <c r="CW882800" s="2210"/>
    </row>
    <row r="882801" spans="101:101">
      <c r="CW882801" s="2195"/>
    </row>
    <row r="882825" spans="101:101">
      <c r="CW882825" s="2210"/>
    </row>
    <row r="882826" spans="101:101">
      <c r="CW882826" s="2195"/>
    </row>
    <row r="882850" spans="101:101">
      <c r="CW882850" s="2210"/>
    </row>
    <row r="882851" spans="101:101">
      <c r="CW882851" s="2195"/>
    </row>
    <row r="882875" spans="101:101">
      <c r="CW882875" s="2210"/>
    </row>
    <row r="882876" spans="101:101">
      <c r="CW882876" s="2195"/>
    </row>
    <row r="882900" spans="101:101">
      <c r="CW882900" s="2210"/>
    </row>
    <row r="882901" spans="101:101">
      <c r="CW882901" s="2195"/>
    </row>
    <row r="882925" spans="101:101">
      <c r="CW882925" s="2210"/>
    </row>
    <row r="882926" spans="101:101">
      <c r="CW882926" s="2195"/>
    </row>
    <row r="882950" spans="101:101">
      <c r="CW882950" s="2210"/>
    </row>
    <row r="882951" spans="101:101">
      <c r="CW882951" s="2195"/>
    </row>
    <row r="882975" spans="101:101">
      <c r="CW882975" s="2210"/>
    </row>
    <row r="882976" spans="101:101">
      <c r="CW882976" s="2195"/>
    </row>
    <row r="883000" spans="101:101">
      <c r="CW883000" s="2210"/>
    </row>
    <row r="883001" spans="101:101">
      <c r="CW883001" s="2195"/>
    </row>
    <row r="883025" spans="101:101">
      <c r="CW883025" s="2210"/>
    </row>
    <row r="883026" spans="101:101">
      <c r="CW883026" s="2195"/>
    </row>
    <row r="883050" spans="101:101">
      <c r="CW883050" s="2210"/>
    </row>
    <row r="883051" spans="101:101">
      <c r="CW883051" s="2195"/>
    </row>
    <row r="883075" spans="101:101">
      <c r="CW883075" s="2210"/>
    </row>
    <row r="883076" spans="101:101">
      <c r="CW883076" s="2195"/>
    </row>
    <row r="883100" spans="101:101">
      <c r="CW883100" s="2210"/>
    </row>
    <row r="883101" spans="101:101">
      <c r="CW883101" s="2195"/>
    </row>
    <row r="883125" spans="101:101">
      <c r="CW883125" s="2210"/>
    </row>
    <row r="883126" spans="101:101">
      <c r="CW883126" s="2195"/>
    </row>
    <row r="883150" spans="101:101">
      <c r="CW883150" s="2210"/>
    </row>
    <row r="883151" spans="101:101">
      <c r="CW883151" s="2195"/>
    </row>
    <row r="883175" spans="101:101">
      <c r="CW883175" s="2210"/>
    </row>
    <row r="883176" spans="101:101">
      <c r="CW883176" s="2195"/>
    </row>
    <row r="883200" spans="101:101">
      <c r="CW883200" s="2210"/>
    </row>
    <row r="883201" spans="101:101">
      <c r="CW883201" s="2195"/>
    </row>
    <row r="883225" spans="101:101">
      <c r="CW883225" s="2210"/>
    </row>
    <row r="883226" spans="101:101">
      <c r="CW883226" s="2195"/>
    </row>
    <row r="883250" spans="101:101">
      <c r="CW883250" s="2210"/>
    </row>
    <row r="883251" spans="101:101">
      <c r="CW883251" s="2195"/>
    </row>
    <row r="883275" spans="101:101">
      <c r="CW883275" s="2210"/>
    </row>
    <row r="883276" spans="101:101">
      <c r="CW883276" s="2195"/>
    </row>
    <row r="883300" spans="101:101">
      <c r="CW883300" s="2210"/>
    </row>
    <row r="883301" spans="101:101">
      <c r="CW883301" s="2195"/>
    </row>
    <row r="883325" spans="101:101">
      <c r="CW883325" s="2210"/>
    </row>
    <row r="883326" spans="101:101">
      <c r="CW883326" s="2195"/>
    </row>
    <row r="883350" spans="101:101">
      <c r="CW883350" s="2210"/>
    </row>
    <row r="883351" spans="101:101">
      <c r="CW883351" s="2195"/>
    </row>
    <row r="883375" spans="101:101">
      <c r="CW883375" s="2210"/>
    </row>
    <row r="883376" spans="101:101">
      <c r="CW883376" s="2195"/>
    </row>
    <row r="883400" spans="101:101">
      <c r="CW883400" s="2210"/>
    </row>
    <row r="883401" spans="101:101">
      <c r="CW883401" s="2195"/>
    </row>
    <row r="883425" spans="101:101">
      <c r="CW883425" s="2210"/>
    </row>
    <row r="883426" spans="101:101">
      <c r="CW883426" s="2195"/>
    </row>
    <row r="883450" spans="101:101">
      <c r="CW883450" s="2210"/>
    </row>
    <row r="883451" spans="101:101">
      <c r="CW883451" s="2195"/>
    </row>
    <row r="883475" spans="101:101">
      <c r="CW883475" s="2210"/>
    </row>
    <row r="883476" spans="101:101">
      <c r="CW883476" s="2195"/>
    </row>
    <row r="883500" spans="101:101">
      <c r="CW883500" s="2210"/>
    </row>
    <row r="883501" spans="101:101">
      <c r="CW883501" s="2195"/>
    </row>
    <row r="883525" spans="101:101">
      <c r="CW883525" s="2210"/>
    </row>
    <row r="883526" spans="101:101">
      <c r="CW883526" s="2195"/>
    </row>
    <row r="883550" spans="101:101">
      <c r="CW883550" s="2210"/>
    </row>
    <row r="883551" spans="101:101">
      <c r="CW883551" s="2195"/>
    </row>
    <row r="883575" spans="101:101">
      <c r="CW883575" s="2210"/>
    </row>
    <row r="883576" spans="101:101">
      <c r="CW883576" s="2195"/>
    </row>
    <row r="883600" spans="101:101">
      <c r="CW883600" s="2210"/>
    </row>
    <row r="883601" spans="101:101">
      <c r="CW883601" s="2195"/>
    </row>
    <row r="883625" spans="101:101">
      <c r="CW883625" s="2210"/>
    </row>
    <row r="883626" spans="101:101">
      <c r="CW883626" s="2195"/>
    </row>
    <row r="883650" spans="101:101">
      <c r="CW883650" s="2210"/>
    </row>
    <row r="883651" spans="101:101">
      <c r="CW883651" s="2195"/>
    </row>
    <row r="883675" spans="101:101">
      <c r="CW883675" s="2210"/>
    </row>
    <row r="883676" spans="101:101">
      <c r="CW883676" s="2195"/>
    </row>
    <row r="883700" spans="101:101">
      <c r="CW883700" s="2210"/>
    </row>
    <row r="883701" spans="101:101">
      <c r="CW883701" s="2195"/>
    </row>
    <row r="883725" spans="101:101">
      <c r="CW883725" s="2210"/>
    </row>
    <row r="883726" spans="101:101">
      <c r="CW883726" s="2195"/>
    </row>
    <row r="883750" spans="101:101">
      <c r="CW883750" s="2210"/>
    </row>
    <row r="883751" spans="101:101">
      <c r="CW883751" s="2195"/>
    </row>
    <row r="883775" spans="101:101">
      <c r="CW883775" s="2210"/>
    </row>
    <row r="883776" spans="101:101">
      <c r="CW883776" s="2195"/>
    </row>
    <row r="883800" spans="101:101">
      <c r="CW883800" s="2210"/>
    </row>
    <row r="883801" spans="101:101">
      <c r="CW883801" s="2195"/>
    </row>
    <row r="883825" spans="101:101">
      <c r="CW883825" s="2210"/>
    </row>
    <row r="883826" spans="101:101">
      <c r="CW883826" s="2195"/>
    </row>
    <row r="883850" spans="101:101">
      <c r="CW883850" s="2210"/>
    </row>
    <row r="883851" spans="101:101">
      <c r="CW883851" s="2195"/>
    </row>
    <row r="883875" spans="101:101">
      <c r="CW883875" s="2210"/>
    </row>
    <row r="883876" spans="101:101">
      <c r="CW883876" s="2195"/>
    </row>
    <row r="883900" spans="101:101">
      <c r="CW883900" s="2210"/>
    </row>
    <row r="883901" spans="101:101">
      <c r="CW883901" s="2195"/>
    </row>
    <row r="883925" spans="101:101">
      <c r="CW883925" s="2210"/>
    </row>
    <row r="883926" spans="101:101">
      <c r="CW883926" s="2195"/>
    </row>
    <row r="883950" spans="101:101">
      <c r="CW883950" s="2210"/>
    </row>
    <row r="883951" spans="101:101">
      <c r="CW883951" s="2195"/>
    </row>
    <row r="883975" spans="101:101">
      <c r="CW883975" s="2210"/>
    </row>
    <row r="883976" spans="101:101">
      <c r="CW883976" s="2195"/>
    </row>
    <row r="884000" spans="101:101">
      <c r="CW884000" s="2210"/>
    </row>
    <row r="884001" spans="101:101">
      <c r="CW884001" s="2195"/>
    </row>
    <row r="884025" spans="101:101">
      <c r="CW884025" s="2210"/>
    </row>
    <row r="884026" spans="101:101">
      <c r="CW884026" s="2195"/>
    </row>
    <row r="884050" spans="101:101">
      <c r="CW884050" s="2210"/>
    </row>
    <row r="884051" spans="101:101">
      <c r="CW884051" s="2195"/>
    </row>
    <row r="884075" spans="101:101">
      <c r="CW884075" s="2210"/>
    </row>
    <row r="884076" spans="101:101">
      <c r="CW884076" s="2195"/>
    </row>
    <row r="884100" spans="101:101">
      <c r="CW884100" s="2210"/>
    </row>
    <row r="884101" spans="101:101">
      <c r="CW884101" s="2195"/>
    </row>
    <row r="884125" spans="101:101">
      <c r="CW884125" s="2210"/>
    </row>
    <row r="884126" spans="101:101">
      <c r="CW884126" s="2195"/>
    </row>
    <row r="884150" spans="101:101">
      <c r="CW884150" s="2210"/>
    </row>
    <row r="884151" spans="101:101">
      <c r="CW884151" s="2195"/>
    </row>
    <row r="884175" spans="101:101">
      <c r="CW884175" s="2210"/>
    </row>
    <row r="884176" spans="101:101">
      <c r="CW884176" s="2195"/>
    </row>
    <row r="884200" spans="101:101">
      <c r="CW884200" s="2210"/>
    </row>
    <row r="884201" spans="101:101">
      <c r="CW884201" s="2195"/>
    </row>
    <row r="884225" spans="101:101">
      <c r="CW884225" s="2210"/>
    </row>
    <row r="884226" spans="101:101">
      <c r="CW884226" s="2195"/>
    </row>
    <row r="884250" spans="101:101">
      <c r="CW884250" s="2210"/>
    </row>
    <row r="884251" spans="101:101">
      <c r="CW884251" s="2195"/>
    </row>
    <row r="884275" spans="101:101">
      <c r="CW884275" s="2210"/>
    </row>
    <row r="884276" spans="101:101">
      <c r="CW884276" s="2195"/>
    </row>
    <row r="884300" spans="101:101">
      <c r="CW884300" s="2210"/>
    </row>
    <row r="884301" spans="101:101">
      <c r="CW884301" s="2195"/>
    </row>
    <row r="884325" spans="101:101">
      <c r="CW884325" s="2210"/>
    </row>
    <row r="884326" spans="101:101">
      <c r="CW884326" s="2195"/>
    </row>
    <row r="884350" spans="101:101">
      <c r="CW884350" s="2210"/>
    </row>
    <row r="884351" spans="101:101">
      <c r="CW884351" s="2195"/>
    </row>
    <row r="884375" spans="101:101">
      <c r="CW884375" s="2210"/>
    </row>
    <row r="884376" spans="101:101">
      <c r="CW884376" s="2195"/>
    </row>
    <row r="884400" spans="101:101">
      <c r="CW884400" s="2210"/>
    </row>
    <row r="884401" spans="101:101">
      <c r="CW884401" s="2195"/>
    </row>
    <row r="884425" spans="101:101">
      <c r="CW884425" s="2210"/>
    </row>
    <row r="884426" spans="101:101">
      <c r="CW884426" s="2195"/>
    </row>
    <row r="884450" spans="101:101">
      <c r="CW884450" s="2210"/>
    </row>
    <row r="884451" spans="101:101">
      <c r="CW884451" s="2195"/>
    </row>
    <row r="884475" spans="101:101">
      <c r="CW884475" s="2210"/>
    </row>
    <row r="884476" spans="101:101">
      <c r="CW884476" s="2195"/>
    </row>
    <row r="884500" spans="101:101">
      <c r="CW884500" s="2210"/>
    </row>
    <row r="884501" spans="101:101">
      <c r="CW884501" s="2195"/>
    </row>
    <row r="884525" spans="101:101">
      <c r="CW884525" s="2210"/>
    </row>
    <row r="884526" spans="101:101">
      <c r="CW884526" s="2195"/>
    </row>
    <row r="884550" spans="101:101">
      <c r="CW884550" s="2210"/>
    </row>
    <row r="884551" spans="101:101">
      <c r="CW884551" s="2195"/>
    </row>
    <row r="884575" spans="101:101">
      <c r="CW884575" s="2210"/>
    </row>
    <row r="884576" spans="101:101">
      <c r="CW884576" s="2195"/>
    </row>
    <row r="884600" spans="101:101">
      <c r="CW884600" s="2210"/>
    </row>
    <row r="884601" spans="101:101">
      <c r="CW884601" s="2195"/>
    </row>
    <row r="884625" spans="101:101">
      <c r="CW884625" s="2210"/>
    </row>
    <row r="884626" spans="101:101">
      <c r="CW884626" s="2195"/>
    </row>
    <row r="884650" spans="101:101">
      <c r="CW884650" s="2210"/>
    </row>
    <row r="884651" spans="101:101">
      <c r="CW884651" s="2195"/>
    </row>
    <row r="884675" spans="101:101">
      <c r="CW884675" s="2210"/>
    </row>
    <row r="884676" spans="101:101">
      <c r="CW884676" s="2195"/>
    </row>
    <row r="884700" spans="101:101">
      <c r="CW884700" s="2210"/>
    </row>
    <row r="884701" spans="101:101">
      <c r="CW884701" s="2195"/>
    </row>
    <row r="884725" spans="101:101">
      <c r="CW884725" s="2210"/>
    </row>
    <row r="884726" spans="101:101">
      <c r="CW884726" s="2195"/>
    </row>
    <row r="884750" spans="101:101">
      <c r="CW884750" s="2210"/>
    </row>
    <row r="884751" spans="101:101">
      <c r="CW884751" s="2195"/>
    </row>
    <row r="884775" spans="101:101">
      <c r="CW884775" s="2210"/>
    </row>
    <row r="884776" spans="101:101">
      <c r="CW884776" s="2195"/>
    </row>
    <row r="884800" spans="101:101">
      <c r="CW884800" s="2210"/>
    </row>
    <row r="884801" spans="101:101">
      <c r="CW884801" s="2195"/>
    </row>
    <row r="884825" spans="101:101">
      <c r="CW884825" s="2210"/>
    </row>
    <row r="884826" spans="101:101">
      <c r="CW884826" s="2195"/>
    </row>
    <row r="884850" spans="101:101">
      <c r="CW884850" s="2210"/>
    </row>
    <row r="884851" spans="101:101">
      <c r="CW884851" s="2195"/>
    </row>
    <row r="884875" spans="101:101">
      <c r="CW884875" s="2210"/>
    </row>
    <row r="884876" spans="101:101">
      <c r="CW884876" s="2195"/>
    </row>
    <row r="884900" spans="101:101">
      <c r="CW884900" s="2210"/>
    </row>
    <row r="884901" spans="101:101">
      <c r="CW884901" s="2195"/>
    </row>
    <row r="884925" spans="101:101">
      <c r="CW884925" s="2210"/>
    </row>
    <row r="884926" spans="101:101">
      <c r="CW884926" s="2195"/>
    </row>
    <row r="884950" spans="101:101">
      <c r="CW884950" s="2210"/>
    </row>
    <row r="884951" spans="101:101">
      <c r="CW884951" s="2195"/>
    </row>
    <row r="884975" spans="101:101">
      <c r="CW884975" s="2210"/>
    </row>
    <row r="884976" spans="101:101">
      <c r="CW884976" s="2195"/>
    </row>
    <row r="885000" spans="101:101">
      <c r="CW885000" s="2210"/>
    </row>
    <row r="885001" spans="101:101">
      <c r="CW885001" s="2195"/>
    </row>
    <row r="885025" spans="101:101">
      <c r="CW885025" s="2210"/>
    </row>
    <row r="885026" spans="101:101">
      <c r="CW885026" s="2195"/>
    </row>
    <row r="885050" spans="101:101">
      <c r="CW885050" s="2210"/>
    </row>
    <row r="885051" spans="101:101">
      <c r="CW885051" s="2195"/>
    </row>
    <row r="885075" spans="101:101">
      <c r="CW885075" s="2210"/>
    </row>
    <row r="885076" spans="101:101">
      <c r="CW885076" s="2195"/>
    </row>
    <row r="885100" spans="101:101">
      <c r="CW885100" s="2210"/>
    </row>
    <row r="885101" spans="101:101">
      <c r="CW885101" s="2195"/>
    </row>
    <row r="885125" spans="101:101">
      <c r="CW885125" s="2210"/>
    </row>
    <row r="885126" spans="101:101">
      <c r="CW885126" s="2195"/>
    </row>
    <row r="885150" spans="101:101">
      <c r="CW885150" s="2210"/>
    </row>
    <row r="885151" spans="101:101">
      <c r="CW885151" s="2195"/>
    </row>
    <row r="885175" spans="101:101">
      <c r="CW885175" s="2210"/>
    </row>
    <row r="885176" spans="101:101">
      <c r="CW885176" s="2195"/>
    </row>
    <row r="885200" spans="101:101">
      <c r="CW885200" s="2210"/>
    </row>
    <row r="885201" spans="101:101">
      <c r="CW885201" s="2195"/>
    </row>
    <row r="885225" spans="101:101">
      <c r="CW885225" s="2210"/>
    </row>
    <row r="885226" spans="101:101">
      <c r="CW885226" s="2195"/>
    </row>
    <row r="885250" spans="101:101">
      <c r="CW885250" s="2210"/>
    </row>
    <row r="885251" spans="101:101">
      <c r="CW885251" s="2195"/>
    </row>
    <row r="885275" spans="101:101">
      <c r="CW885275" s="2210"/>
    </row>
    <row r="885276" spans="101:101">
      <c r="CW885276" s="2195"/>
    </row>
    <row r="885300" spans="101:101">
      <c r="CW885300" s="2210"/>
    </row>
    <row r="885301" spans="101:101">
      <c r="CW885301" s="2195"/>
    </row>
    <row r="885325" spans="101:101">
      <c r="CW885325" s="2210"/>
    </row>
    <row r="885326" spans="101:101">
      <c r="CW885326" s="2195"/>
    </row>
    <row r="885350" spans="101:101">
      <c r="CW885350" s="2210"/>
    </row>
    <row r="885351" spans="101:101">
      <c r="CW885351" s="2195"/>
    </row>
    <row r="885375" spans="101:101">
      <c r="CW885375" s="2210"/>
    </row>
    <row r="885376" spans="101:101">
      <c r="CW885376" s="2195"/>
    </row>
    <row r="885400" spans="101:101">
      <c r="CW885400" s="2210"/>
    </row>
    <row r="885401" spans="101:101">
      <c r="CW885401" s="2195"/>
    </row>
    <row r="885425" spans="101:101">
      <c r="CW885425" s="2210"/>
    </row>
    <row r="885426" spans="101:101">
      <c r="CW885426" s="2195"/>
    </row>
    <row r="885450" spans="101:101">
      <c r="CW885450" s="2210"/>
    </row>
    <row r="885451" spans="101:101">
      <c r="CW885451" s="2195"/>
    </row>
    <row r="885475" spans="101:101">
      <c r="CW885475" s="2210"/>
    </row>
    <row r="885476" spans="101:101">
      <c r="CW885476" s="2195"/>
    </row>
    <row r="885500" spans="101:101">
      <c r="CW885500" s="2210"/>
    </row>
    <row r="885501" spans="101:101">
      <c r="CW885501" s="2195"/>
    </row>
    <row r="885525" spans="101:101">
      <c r="CW885525" s="2210"/>
    </row>
    <row r="885526" spans="101:101">
      <c r="CW885526" s="2195"/>
    </row>
    <row r="885550" spans="101:101">
      <c r="CW885550" s="2210"/>
    </row>
    <row r="885551" spans="101:101">
      <c r="CW885551" s="2195"/>
    </row>
    <row r="885575" spans="101:101">
      <c r="CW885575" s="2210"/>
    </row>
    <row r="885576" spans="101:101">
      <c r="CW885576" s="2195"/>
    </row>
    <row r="885600" spans="101:101">
      <c r="CW885600" s="2210"/>
    </row>
    <row r="885601" spans="101:101">
      <c r="CW885601" s="2195"/>
    </row>
    <row r="885625" spans="101:101">
      <c r="CW885625" s="2210"/>
    </row>
    <row r="885626" spans="101:101">
      <c r="CW885626" s="2195"/>
    </row>
    <row r="885650" spans="101:101">
      <c r="CW885650" s="2210"/>
    </row>
    <row r="885651" spans="101:101">
      <c r="CW885651" s="2195"/>
    </row>
    <row r="885675" spans="101:101">
      <c r="CW885675" s="2210"/>
    </row>
    <row r="885676" spans="101:101">
      <c r="CW885676" s="2195"/>
    </row>
    <row r="885700" spans="101:101">
      <c r="CW885700" s="2210"/>
    </row>
    <row r="885701" spans="101:101">
      <c r="CW885701" s="2195"/>
    </row>
    <row r="885725" spans="101:101">
      <c r="CW885725" s="2210"/>
    </row>
    <row r="885726" spans="101:101">
      <c r="CW885726" s="2195"/>
    </row>
    <row r="885750" spans="101:101">
      <c r="CW885750" s="2210"/>
    </row>
    <row r="885751" spans="101:101">
      <c r="CW885751" s="2195"/>
    </row>
    <row r="885775" spans="101:101">
      <c r="CW885775" s="2210"/>
    </row>
    <row r="885776" spans="101:101">
      <c r="CW885776" s="2195"/>
    </row>
    <row r="885800" spans="101:101">
      <c r="CW885800" s="2210"/>
    </row>
    <row r="885801" spans="101:101">
      <c r="CW885801" s="2195"/>
    </row>
    <row r="885825" spans="101:101">
      <c r="CW885825" s="2210"/>
    </row>
    <row r="885826" spans="101:101">
      <c r="CW885826" s="2195"/>
    </row>
    <row r="885850" spans="101:101">
      <c r="CW885850" s="2210"/>
    </row>
    <row r="885851" spans="101:101">
      <c r="CW885851" s="2195"/>
    </row>
    <row r="885875" spans="101:101">
      <c r="CW885875" s="2210"/>
    </row>
    <row r="885876" spans="101:101">
      <c r="CW885876" s="2195"/>
    </row>
    <row r="885900" spans="101:101">
      <c r="CW885900" s="2210"/>
    </row>
    <row r="885901" spans="101:101">
      <c r="CW885901" s="2195"/>
    </row>
    <row r="885925" spans="101:101">
      <c r="CW885925" s="2210"/>
    </row>
    <row r="885926" spans="101:101">
      <c r="CW885926" s="2195"/>
    </row>
    <row r="885950" spans="101:101">
      <c r="CW885950" s="2210"/>
    </row>
    <row r="885951" spans="101:101">
      <c r="CW885951" s="2195"/>
    </row>
    <row r="885975" spans="101:101">
      <c r="CW885975" s="2210"/>
    </row>
    <row r="885976" spans="101:101">
      <c r="CW885976" s="2195"/>
    </row>
    <row r="886000" spans="101:101">
      <c r="CW886000" s="2210"/>
    </row>
    <row r="886001" spans="101:101">
      <c r="CW886001" s="2195"/>
    </row>
    <row r="886025" spans="101:101">
      <c r="CW886025" s="2210"/>
    </row>
    <row r="886026" spans="101:101">
      <c r="CW886026" s="2195"/>
    </row>
    <row r="886050" spans="101:101">
      <c r="CW886050" s="2210"/>
    </row>
    <row r="886051" spans="101:101">
      <c r="CW886051" s="2195"/>
    </row>
    <row r="886075" spans="101:101">
      <c r="CW886075" s="2210"/>
    </row>
    <row r="886076" spans="101:101">
      <c r="CW886076" s="2195"/>
    </row>
    <row r="886100" spans="101:101">
      <c r="CW886100" s="2210"/>
    </row>
    <row r="886101" spans="101:101">
      <c r="CW886101" s="2195"/>
    </row>
    <row r="886125" spans="101:101">
      <c r="CW886125" s="2210"/>
    </row>
    <row r="886126" spans="101:101">
      <c r="CW886126" s="2195"/>
    </row>
    <row r="886150" spans="101:101">
      <c r="CW886150" s="2210"/>
    </row>
    <row r="886151" spans="101:101">
      <c r="CW886151" s="2195"/>
    </row>
    <row r="886175" spans="101:101">
      <c r="CW886175" s="2210"/>
    </row>
    <row r="886176" spans="101:101">
      <c r="CW886176" s="2195"/>
    </row>
    <row r="886200" spans="101:101">
      <c r="CW886200" s="2210"/>
    </row>
    <row r="886201" spans="101:101">
      <c r="CW886201" s="2195"/>
    </row>
    <row r="886225" spans="101:101">
      <c r="CW886225" s="2210"/>
    </row>
    <row r="886226" spans="101:101">
      <c r="CW886226" s="2195"/>
    </row>
    <row r="886250" spans="101:101">
      <c r="CW886250" s="2210"/>
    </row>
    <row r="886251" spans="101:101">
      <c r="CW886251" s="2195"/>
    </row>
    <row r="886275" spans="101:101">
      <c r="CW886275" s="2210"/>
    </row>
    <row r="886276" spans="101:101">
      <c r="CW886276" s="2195"/>
    </row>
    <row r="886300" spans="101:101">
      <c r="CW886300" s="2210"/>
    </row>
    <row r="886301" spans="101:101">
      <c r="CW886301" s="2195"/>
    </row>
    <row r="886325" spans="101:101">
      <c r="CW886325" s="2210"/>
    </row>
    <row r="886326" spans="101:101">
      <c r="CW886326" s="2195"/>
    </row>
    <row r="886350" spans="101:101">
      <c r="CW886350" s="2210"/>
    </row>
    <row r="886351" spans="101:101">
      <c r="CW886351" s="2195"/>
    </row>
    <row r="886375" spans="101:101">
      <c r="CW886375" s="2210"/>
    </row>
    <row r="886376" spans="101:101">
      <c r="CW886376" s="2195"/>
    </row>
    <row r="886400" spans="101:101">
      <c r="CW886400" s="2210"/>
    </row>
    <row r="886401" spans="101:101">
      <c r="CW886401" s="2195"/>
    </row>
    <row r="886425" spans="101:101">
      <c r="CW886425" s="2210"/>
    </row>
    <row r="886426" spans="101:101">
      <c r="CW886426" s="2195"/>
    </row>
    <row r="886450" spans="101:101">
      <c r="CW886450" s="2210"/>
    </row>
    <row r="886451" spans="101:101">
      <c r="CW886451" s="2195"/>
    </row>
    <row r="886475" spans="101:101">
      <c r="CW886475" s="2210"/>
    </row>
    <row r="886476" spans="101:101">
      <c r="CW886476" s="2195"/>
    </row>
    <row r="886500" spans="101:101">
      <c r="CW886500" s="2210"/>
    </row>
    <row r="886501" spans="101:101">
      <c r="CW886501" s="2195"/>
    </row>
    <row r="886525" spans="101:101">
      <c r="CW886525" s="2210"/>
    </row>
    <row r="886526" spans="101:101">
      <c r="CW886526" s="2195"/>
    </row>
    <row r="886550" spans="101:101">
      <c r="CW886550" s="2210"/>
    </row>
    <row r="886551" spans="101:101">
      <c r="CW886551" s="2195"/>
    </row>
    <row r="886575" spans="101:101">
      <c r="CW886575" s="2210"/>
    </row>
    <row r="886576" spans="101:101">
      <c r="CW886576" s="2195"/>
    </row>
    <row r="886600" spans="101:101">
      <c r="CW886600" s="2210"/>
    </row>
    <row r="886601" spans="101:101">
      <c r="CW886601" s="2195"/>
    </row>
    <row r="886625" spans="101:101">
      <c r="CW886625" s="2210"/>
    </row>
    <row r="886626" spans="101:101">
      <c r="CW886626" s="2195"/>
    </row>
    <row r="886650" spans="101:101">
      <c r="CW886650" s="2210"/>
    </row>
    <row r="886651" spans="101:101">
      <c r="CW886651" s="2195"/>
    </row>
    <row r="886675" spans="101:101">
      <c r="CW886675" s="2210"/>
    </row>
    <row r="886676" spans="101:101">
      <c r="CW886676" s="2195"/>
    </row>
    <row r="886700" spans="101:101">
      <c r="CW886700" s="2210"/>
    </row>
    <row r="886701" spans="101:101">
      <c r="CW886701" s="2195"/>
    </row>
    <row r="886725" spans="101:101">
      <c r="CW886725" s="2210"/>
    </row>
    <row r="886726" spans="101:101">
      <c r="CW886726" s="2195"/>
    </row>
    <row r="886750" spans="101:101">
      <c r="CW886750" s="2210"/>
    </row>
    <row r="886751" spans="101:101">
      <c r="CW886751" s="2195"/>
    </row>
    <row r="886775" spans="101:101">
      <c r="CW886775" s="2210"/>
    </row>
    <row r="886776" spans="101:101">
      <c r="CW886776" s="2195"/>
    </row>
    <row r="886800" spans="101:101">
      <c r="CW886800" s="2210"/>
    </row>
    <row r="886801" spans="101:101">
      <c r="CW886801" s="2195"/>
    </row>
    <row r="886825" spans="101:101">
      <c r="CW886825" s="2210"/>
    </row>
    <row r="886826" spans="101:101">
      <c r="CW886826" s="2195"/>
    </row>
    <row r="886850" spans="101:101">
      <c r="CW886850" s="2210"/>
    </row>
    <row r="886851" spans="101:101">
      <c r="CW886851" s="2195"/>
    </row>
    <row r="886875" spans="101:101">
      <c r="CW886875" s="2210"/>
    </row>
    <row r="886876" spans="101:101">
      <c r="CW886876" s="2195"/>
    </row>
    <row r="886900" spans="101:101">
      <c r="CW886900" s="2210"/>
    </row>
    <row r="886901" spans="101:101">
      <c r="CW886901" s="2195"/>
    </row>
    <row r="886925" spans="101:101">
      <c r="CW886925" s="2210"/>
    </row>
    <row r="886926" spans="101:101">
      <c r="CW886926" s="2195"/>
    </row>
    <row r="886950" spans="101:101">
      <c r="CW886950" s="2210"/>
    </row>
    <row r="886951" spans="101:101">
      <c r="CW886951" s="2195"/>
    </row>
    <row r="886975" spans="101:101">
      <c r="CW886975" s="2210"/>
    </row>
    <row r="886976" spans="101:101">
      <c r="CW886976" s="2195"/>
    </row>
    <row r="887000" spans="101:101">
      <c r="CW887000" s="2210"/>
    </row>
    <row r="887001" spans="101:101">
      <c r="CW887001" s="2195"/>
    </row>
    <row r="887025" spans="101:101">
      <c r="CW887025" s="2210"/>
    </row>
    <row r="887026" spans="101:101">
      <c r="CW887026" s="2195"/>
    </row>
    <row r="887050" spans="101:101">
      <c r="CW887050" s="2210"/>
    </row>
    <row r="887051" spans="101:101">
      <c r="CW887051" s="2195"/>
    </row>
    <row r="887075" spans="101:101">
      <c r="CW887075" s="2210"/>
    </row>
    <row r="887076" spans="101:101">
      <c r="CW887076" s="2195"/>
    </row>
    <row r="887100" spans="101:101">
      <c r="CW887100" s="2210"/>
    </row>
    <row r="887101" spans="101:101">
      <c r="CW887101" s="2195"/>
    </row>
    <row r="887125" spans="101:101">
      <c r="CW887125" s="2210"/>
    </row>
    <row r="887126" spans="101:101">
      <c r="CW887126" s="2195"/>
    </row>
    <row r="887150" spans="101:101">
      <c r="CW887150" s="2210"/>
    </row>
    <row r="887151" spans="101:101">
      <c r="CW887151" s="2195"/>
    </row>
    <row r="887175" spans="101:101">
      <c r="CW887175" s="2210"/>
    </row>
    <row r="887176" spans="101:101">
      <c r="CW887176" s="2195"/>
    </row>
    <row r="887200" spans="101:101">
      <c r="CW887200" s="2210"/>
    </row>
    <row r="887201" spans="101:101">
      <c r="CW887201" s="2195"/>
    </row>
    <row r="887225" spans="101:101">
      <c r="CW887225" s="2210"/>
    </row>
    <row r="887226" spans="101:101">
      <c r="CW887226" s="2195"/>
    </row>
    <row r="887250" spans="101:101">
      <c r="CW887250" s="2210"/>
    </row>
    <row r="887251" spans="101:101">
      <c r="CW887251" s="2195"/>
    </row>
    <row r="887275" spans="101:101">
      <c r="CW887275" s="2210"/>
    </row>
    <row r="887276" spans="101:101">
      <c r="CW887276" s="2195"/>
    </row>
    <row r="887300" spans="101:101">
      <c r="CW887300" s="2210"/>
    </row>
    <row r="887301" spans="101:101">
      <c r="CW887301" s="2195"/>
    </row>
    <row r="887325" spans="101:101">
      <c r="CW887325" s="2210"/>
    </row>
    <row r="887326" spans="101:101">
      <c r="CW887326" s="2195"/>
    </row>
    <row r="887350" spans="101:101">
      <c r="CW887350" s="2210"/>
    </row>
    <row r="887351" spans="101:101">
      <c r="CW887351" s="2195"/>
    </row>
    <row r="887375" spans="101:101">
      <c r="CW887375" s="2210"/>
    </row>
    <row r="887376" spans="101:101">
      <c r="CW887376" s="2195"/>
    </row>
    <row r="887400" spans="101:101">
      <c r="CW887400" s="2210"/>
    </row>
    <row r="887401" spans="101:101">
      <c r="CW887401" s="2195"/>
    </row>
    <row r="887425" spans="101:101">
      <c r="CW887425" s="2210"/>
    </row>
    <row r="887426" spans="101:101">
      <c r="CW887426" s="2195"/>
    </row>
    <row r="887450" spans="101:101">
      <c r="CW887450" s="2210"/>
    </row>
    <row r="887451" spans="101:101">
      <c r="CW887451" s="2195"/>
    </row>
    <row r="887475" spans="101:101">
      <c r="CW887475" s="2210"/>
    </row>
    <row r="887476" spans="101:101">
      <c r="CW887476" s="2195"/>
    </row>
    <row r="887500" spans="101:101">
      <c r="CW887500" s="2210"/>
    </row>
    <row r="887501" spans="101:101">
      <c r="CW887501" s="2195"/>
    </row>
    <row r="887525" spans="101:101">
      <c r="CW887525" s="2210"/>
    </row>
    <row r="887526" spans="101:101">
      <c r="CW887526" s="2195"/>
    </row>
    <row r="887550" spans="101:101">
      <c r="CW887550" s="2210"/>
    </row>
    <row r="887551" spans="101:101">
      <c r="CW887551" s="2195"/>
    </row>
    <row r="887575" spans="101:101">
      <c r="CW887575" s="2210"/>
    </row>
    <row r="887576" spans="101:101">
      <c r="CW887576" s="2195"/>
    </row>
    <row r="887600" spans="101:101">
      <c r="CW887600" s="2210"/>
    </row>
    <row r="887601" spans="101:101">
      <c r="CW887601" s="2195"/>
    </row>
    <row r="887625" spans="101:101">
      <c r="CW887625" s="2210"/>
    </row>
    <row r="887626" spans="101:101">
      <c r="CW887626" s="2195"/>
    </row>
    <row r="887650" spans="101:101">
      <c r="CW887650" s="2210"/>
    </row>
    <row r="887651" spans="101:101">
      <c r="CW887651" s="2195"/>
    </row>
    <row r="887675" spans="101:101">
      <c r="CW887675" s="2210"/>
    </row>
    <row r="887676" spans="101:101">
      <c r="CW887676" s="2195"/>
    </row>
    <row r="887700" spans="101:101">
      <c r="CW887700" s="2210"/>
    </row>
    <row r="887701" spans="101:101">
      <c r="CW887701" s="2195"/>
    </row>
    <row r="887725" spans="101:101">
      <c r="CW887725" s="2210"/>
    </row>
    <row r="887726" spans="101:101">
      <c r="CW887726" s="2195"/>
    </row>
    <row r="887750" spans="101:101">
      <c r="CW887750" s="2210"/>
    </row>
    <row r="887751" spans="101:101">
      <c r="CW887751" s="2195"/>
    </row>
    <row r="887775" spans="101:101">
      <c r="CW887775" s="2210"/>
    </row>
    <row r="887776" spans="101:101">
      <c r="CW887776" s="2195"/>
    </row>
    <row r="887800" spans="101:101">
      <c r="CW887800" s="2210"/>
    </row>
    <row r="887801" spans="101:101">
      <c r="CW887801" s="2195"/>
    </row>
    <row r="887825" spans="101:101">
      <c r="CW887825" s="2210"/>
    </row>
    <row r="887826" spans="101:101">
      <c r="CW887826" s="2195"/>
    </row>
    <row r="887850" spans="101:101">
      <c r="CW887850" s="2210"/>
    </row>
    <row r="887851" spans="101:101">
      <c r="CW887851" s="2195"/>
    </row>
    <row r="887875" spans="101:101">
      <c r="CW887875" s="2210"/>
    </row>
    <row r="887876" spans="101:101">
      <c r="CW887876" s="2195"/>
    </row>
    <row r="887900" spans="101:101">
      <c r="CW887900" s="2210"/>
    </row>
    <row r="887901" spans="101:101">
      <c r="CW887901" s="2195"/>
    </row>
    <row r="887925" spans="101:101">
      <c r="CW887925" s="2210"/>
    </row>
    <row r="887926" spans="101:101">
      <c r="CW887926" s="2195"/>
    </row>
    <row r="887950" spans="101:101">
      <c r="CW887950" s="2210"/>
    </row>
    <row r="887951" spans="101:101">
      <c r="CW887951" s="2195"/>
    </row>
    <row r="887975" spans="101:101">
      <c r="CW887975" s="2210"/>
    </row>
    <row r="887976" spans="101:101">
      <c r="CW887976" s="2195"/>
    </row>
    <row r="888000" spans="101:101">
      <c r="CW888000" s="2210"/>
    </row>
    <row r="888001" spans="101:101">
      <c r="CW888001" s="2195"/>
    </row>
    <row r="888025" spans="101:101">
      <c r="CW888025" s="2210"/>
    </row>
    <row r="888026" spans="101:101">
      <c r="CW888026" s="2195"/>
    </row>
    <row r="888050" spans="101:101">
      <c r="CW888050" s="2210"/>
    </row>
    <row r="888051" spans="101:101">
      <c r="CW888051" s="2195"/>
    </row>
    <row r="888075" spans="101:101">
      <c r="CW888075" s="2210"/>
    </row>
    <row r="888076" spans="101:101">
      <c r="CW888076" s="2195"/>
    </row>
    <row r="888100" spans="101:101">
      <c r="CW888100" s="2210"/>
    </row>
    <row r="888101" spans="101:101">
      <c r="CW888101" s="2195"/>
    </row>
    <row r="888125" spans="101:101">
      <c r="CW888125" s="2210"/>
    </row>
    <row r="888126" spans="101:101">
      <c r="CW888126" s="2195"/>
    </row>
    <row r="888150" spans="101:101">
      <c r="CW888150" s="2210"/>
    </row>
    <row r="888151" spans="101:101">
      <c r="CW888151" s="2195"/>
    </row>
    <row r="888175" spans="101:101">
      <c r="CW888175" s="2210"/>
    </row>
    <row r="888176" spans="101:101">
      <c r="CW888176" s="2195"/>
    </row>
    <row r="888200" spans="101:101">
      <c r="CW888200" s="2210"/>
    </row>
    <row r="888201" spans="101:101">
      <c r="CW888201" s="2195"/>
    </row>
    <row r="888225" spans="101:101">
      <c r="CW888225" s="2210"/>
    </row>
    <row r="888226" spans="101:101">
      <c r="CW888226" s="2195"/>
    </row>
    <row r="888250" spans="101:101">
      <c r="CW888250" s="2210"/>
    </row>
    <row r="888251" spans="101:101">
      <c r="CW888251" s="2195"/>
    </row>
    <row r="888275" spans="101:101">
      <c r="CW888275" s="2210"/>
    </row>
    <row r="888276" spans="101:101">
      <c r="CW888276" s="2195"/>
    </row>
    <row r="888300" spans="101:101">
      <c r="CW888300" s="2210"/>
    </row>
    <row r="888301" spans="101:101">
      <c r="CW888301" s="2195"/>
    </row>
    <row r="888325" spans="101:101">
      <c r="CW888325" s="2210"/>
    </row>
    <row r="888326" spans="101:101">
      <c r="CW888326" s="2195"/>
    </row>
    <row r="888350" spans="101:101">
      <c r="CW888350" s="2210"/>
    </row>
    <row r="888351" spans="101:101">
      <c r="CW888351" s="2195"/>
    </row>
    <row r="888375" spans="101:101">
      <c r="CW888375" s="2210"/>
    </row>
    <row r="888376" spans="101:101">
      <c r="CW888376" s="2195"/>
    </row>
    <row r="888400" spans="101:101">
      <c r="CW888400" s="2210"/>
    </row>
    <row r="888401" spans="101:101">
      <c r="CW888401" s="2195"/>
    </row>
    <row r="888425" spans="101:101">
      <c r="CW888425" s="2210"/>
    </row>
    <row r="888426" spans="101:101">
      <c r="CW888426" s="2195"/>
    </row>
    <row r="888450" spans="101:101">
      <c r="CW888450" s="2210"/>
    </row>
    <row r="888451" spans="101:101">
      <c r="CW888451" s="2195"/>
    </row>
    <row r="888475" spans="101:101">
      <c r="CW888475" s="2210"/>
    </row>
    <row r="888476" spans="101:101">
      <c r="CW888476" s="2195"/>
    </row>
    <row r="888500" spans="101:101">
      <c r="CW888500" s="2210"/>
    </row>
    <row r="888501" spans="101:101">
      <c r="CW888501" s="2195"/>
    </row>
    <row r="888525" spans="101:101">
      <c r="CW888525" s="2210"/>
    </row>
    <row r="888526" spans="101:101">
      <c r="CW888526" s="2195"/>
    </row>
    <row r="888550" spans="101:101">
      <c r="CW888550" s="2210"/>
    </row>
    <row r="888551" spans="101:101">
      <c r="CW888551" s="2195"/>
    </row>
    <row r="888575" spans="101:101">
      <c r="CW888575" s="2210"/>
    </row>
    <row r="888576" spans="101:101">
      <c r="CW888576" s="2195"/>
    </row>
    <row r="888600" spans="101:101">
      <c r="CW888600" s="2210"/>
    </row>
    <row r="888601" spans="101:101">
      <c r="CW888601" s="2195"/>
    </row>
    <row r="888625" spans="101:101">
      <c r="CW888625" s="2210"/>
    </row>
    <row r="888626" spans="101:101">
      <c r="CW888626" s="2195"/>
    </row>
    <row r="888650" spans="101:101">
      <c r="CW888650" s="2210"/>
    </row>
    <row r="888651" spans="101:101">
      <c r="CW888651" s="2195"/>
    </row>
    <row r="888675" spans="101:101">
      <c r="CW888675" s="2210"/>
    </row>
    <row r="888676" spans="101:101">
      <c r="CW888676" s="2195"/>
    </row>
    <row r="888700" spans="101:101">
      <c r="CW888700" s="2210"/>
    </row>
    <row r="888701" spans="101:101">
      <c r="CW888701" s="2195"/>
    </row>
    <row r="888725" spans="101:101">
      <c r="CW888725" s="2210"/>
    </row>
    <row r="888726" spans="101:101">
      <c r="CW888726" s="2195"/>
    </row>
    <row r="888750" spans="101:101">
      <c r="CW888750" s="2210"/>
    </row>
    <row r="888751" spans="101:101">
      <c r="CW888751" s="2195"/>
    </row>
    <row r="888775" spans="101:101">
      <c r="CW888775" s="2210"/>
    </row>
    <row r="888776" spans="101:101">
      <c r="CW888776" s="2195"/>
    </row>
    <row r="888800" spans="101:101">
      <c r="CW888800" s="2210"/>
    </row>
    <row r="888801" spans="101:101">
      <c r="CW888801" s="2195"/>
    </row>
    <row r="888825" spans="101:101">
      <c r="CW888825" s="2210"/>
    </row>
    <row r="888826" spans="101:101">
      <c r="CW888826" s="2195"/>
    </row>
    <row r="888850" spans="101:101">
      <c r="CW888850" s="2210"/>
    </row>
    <row r="888851" spans="101:101">
      <c r="CW888851" s="2195"/>
    </row>
    <row r="888875" spans="101:101">
      <c r="CW888875" s="2210"/>
    </row>
    <row r="888876" spans="101:101">
      <c r="CW888876" s="2195"/>
    </row>
    <row r="888900" spans="101:101">
      <c r="CW888900" s="2210"/>
    </row>
    <row r="888901" spans="101:101">
      <c r="CW888901" s="2195"/>
    </row>
    <row r="888925" spans="101:101">
      <c r="CW888925" s="2210"/>
    </row>
    <row r="888926" spans="101:101">
      <c r="CW888926" s="2195"/>
    </row>
    <row r="888950" spans="101:101">
      <c r="CW888950" s="2210"/>
    </row>
    <row r="888951" spans="101:101">
      <c r="CW888951" s="2195"/>
    </row>
    <row r="888975" spans="101:101">
      <c r="CW888975" s="2210"/>
    </row>
    <row r="888976" spans="101:101">
      <c r="CW888976" s="2195"/>
    </row>
    <row r="889000" spans="101:101">
      <c r="CW889000" s="2210"/>
    </row>
    <row r="889001" spans="101:101">
      <c r="CW889001" s="2195"/>
    </row>
    <row r="889025" spans="101:101">
      <c r="CW889025" s="2210"/>
    </row>
    <row r="889026" spans="101:101">
      <c r="CW889026" s="2195"/>
    </row>
    <row r="889050" spans="101:101">
      <c r="CW889050" s="2210"/>
    </row>
    <row r="889051" spans="101:101">
      <c r="CW889051" s="2195"/>
    </row>
    <row r="889075" spans="101:101">
      <c r="CW889075" s="2210"/>
    </row>
    <row r="889076" spans="101:101">
      <c r="CW889076" s="2195"/>
    </row>
    <row r="889100" spans="101:101">
      <c r="CW889100" s="2210"/>
    </row>
    <row r="889101" spans="101:101">
      <c r="CW889101" s="2195"/>
    </row>
    <row r="889125" spans="101:101">
      <c r="CW889125" s="2210"/>
    </row>
    <row r="889126" spans="101:101">
      <c r="CW889126" s="2195"/>
    </row>
    <row r="889150" spans="101:101">
      <c r="CW889150" s="2210"/>
    </row>
    <row r="889151" spans="101:101">
      <c r="CW889151" s="2195"/>
    </row>
    <row r="889175" spans="101:101">
      <c r="CW889175" s="2210"/>
    </row>
    <row r="889176" spans="101:101">
      <c r="CW889176" s="2195"/>
    </row>
    <row r="889200" spans="101:101">
      <c r="CW889200" s="2210"/>
    </row>
    <row r="889201" spans="101:101">
      <c r="CW889201" s="2195"/>
    </row>
    <row r="889225" spans="101:101">
      <c r="CW889225" s="2210"/>
    </row>
    <row r="889226" spans="101:101">
      <c r="CW889226" s="2195"/>
    </row>
    <row r="889250" spans="101:101">
      <c r="CW889250" s="2210"/>
    </row>
    <row r="889251" spans="101:101">
      <c r="CW889251" s="2195"/>
    </row>
    <row r="889275" spans="101:101">
      <c r="CW889275" s="2210"/>
    </row>
    <row r="889276" spans="101:101">
      <c r="CW889276" s="2195"/>
    </row>
    <row r="889300" spans="101:101">
      <c r="CW889300" s="2210"/>
    </row>
    <row r="889301" spans="101:101">
      <c r="CW889301" s="2195"/>
    </row>
    <row r="889325" spans="101:101">
      <c r="CW889325" s="2210"/>
    </row>
    <row r="889326" spans="101:101">
      <c r="CW889326" s="2195"/>
    </row>
    <row r="889350" spans="101:101">
      <c r="CW889350" s="2210"/>
    </row>
    <row r="889351" spans="101:101">
      <c r="CW889351" s="2195"/>
    </row>
    <row r="889375" spans="101:101">
      <c r="CW889375" s="2210"/>
    </row>
    <row r="889376" spans="101:101">
      <c r="CW889376" s="2195"/>
    </row>
    <row r="889400" spans="101:101">
      <c r="CW889400" s="2210"/>
    </row>
    <row r="889401" spans="101:101">
      <c r="CW889401" s="2195"/>
    </row>
    <row r="889425" spans="101:101">
      <c r="CW889425" s="2210"/>
    </row>
    <row r="889426" spans="101:101">
      <c r="CW889426" s="2195"/>
    </row>
    <row r="889450" spans="101:101">
      <c r="CW889450" s="2210"/>
    </row>
    <row r="889451" spans="101:101">
      <c r="CW889451" s="2195"/>
    </row>
    <row r="889475" spans="101:101">
      <c r="CW889475" s="2210"/>
    </row>
    <row r="889476" spans="101:101">
      <c r="CW889476" s="2195"/>
    </row>
    <row r="889500" spans="101:101">
      <c r="CW889500" s="2210"/>
    </row>
    <row r="889501" spans="101:101">
      <c r="CW889501" s="2195"/>
    </row>
    <row r="889525" spans="101:101">
      <c r="CW889525" s="2210"/>
    </row>
    <row r="889526" spans="101:101">
      <c r="CW889526" s="2195"/>
    </row>
    <row r="889550" spans="101:101">
      <c r="CW889550" s="2210"/>
    </row>
    <row r="889551" spans="101:101">
      <c r="CW889551" s="2195"/>
    </row>
    <row r="889575" spans="101:101">
      <c r="CW889575" s="2210"/>
    </row>
    <row r="889576" spans="101:101">
      <c r="CW889576" s="2195"/>
    </row>
    <row r="889600" spans="101:101">
      <c r="CW889600" s="2210"/>
    </row>
    <row r="889601" spans="101:101">
      <c r="CW889601" s="2195"/>
    </row>
    <row r="889625" spans="101:101">
      <c r="CW889625" s="2210"/>
    </row>
    <row r="889626" spans="101:101">
      <c r="CW889626" s="2195"/>
    </row>
    <row r="889650" spans="101:101">
      <c r="CW889650" s="2210"/>
    </row>
    <row r="889651" spans="101:101">
      <c r="CW889651" s="2195"/>
    </row>
    <row r="889675" spans="101:101">
      <c r="CW889675" s="2210"/>
    </row>
    <row r="889676" spans="101:101">
      <c r="CW889676" s="2195"/>
    </row>
    <row r="889700" spans="101:101">
      <c r="CW889700" s="2210"/>
    </row>
    <row r="889701" spans="101:101">
      <c r="CW889701" s="2195"/>
    </row>
    <row r="889725" spans="101:101">
      <c r="CW889725" s="2210"/>
    </row>
    <row r="889726" spans="101:101">
      <c r="CW889726" s="2195"/>
    </row>
    <row r="889750" spans="101:101">
      <c r="CW889750" s="2210"/>
    </row>
    <row r="889751" spans="101:101">
      <c r="CW889751" s="2195"/>
    </row>
    <row r="889775" spans="101:101">
      <c r="CW889775" s="2210"/>
    </row>
    <row r="889776" spans="101:101">
      <c r="CW889776" s="2195"/>
    </row>
    <row r="889800" spans="101:101">
      <c r="CW889800" s="2210"/>
    </row>
    <row r="889801" spans="101:101">
      <c r="CW889801" s="2195"/>
    </row>
    <row r="889825" spans="101:101">
      <c r="CW889825" s="2210"/>
    </row>
    <row r="889826" spans="101:101">
      <c r="CW889826" s="2195"/>
    </row>
    <row r="889850" spans="101:101">
      <c r="CW889850" s="2210"/>
    </row>
    <row r="889851" spans="101:101">
      <c r="CW889851" s="2195"/>
    </row>
    <row r="889875" spans="101:101">
      <c r="CW889875" s="2210"/>
    </row>
    <row r="889876" spans="101:101">
      <c r="CW889876" s="2195"/>
    </row>
    <row r="889900" spans="101:101">
      <c r="CW889900" s="2210"/>
    </row>
    <row r="889901" spans="101:101">
      <c r="CW889901" s="2195"/>
    </row>
    <row r="889925" spans="101:101">
      <c r="CW889925" s="2210"/>
    </row>
    <row r="889926" spans="101:101">
      <c r="CW889926" s="2195"/>
    </row>
    <row r="889950" spans="101:101">
      <c r="CW889950" s="2210"/>
    </row>
    <row r="889951" spans="101:101">
      <c r="CW889951" s="2195"/>
    </row>
    <row r="889975" spans="101:101">
      <c r="CW889975" s="2210"/>
    </row>
    <row r="889976" spans="101:101">
      <c r="CW889976" s="2195"/>
    </row>
    <row r="890000" spans="101:101">
      <c r="CW890000" s="2210"/>
    </row>
    <row r="890001" spans="101:101">
      <c r="CW890001" s="2195"/>
    </row>
    <row r="890025" spans="101:101">
      <c r="CW890025" s="2210"/>
    </row>
    <row r="890026" spans="101:101">
      <c r="CW890026" s="2195"/>
    </row>
    <row r="890050" spans="101:101">
      <c r="CW890050" s="2210"/>
    </row>
    <row r="890051" spans="101:101">
      <c r="CW890051" s="2195"/>
    </row>
    <row r="890075" spans="101:101">
      <c r="CW890075" s="2210"/>
    </row>
    <row r="890076" spans="101:101">
      <c r="CW890076" s="2195"/>
    </row>
    <row r="890100" spans="101:101">
      <c r="CW890100" s="2210"/>
    </row>
    <row r="890101" spans="101:101">
      <c r="CW890101" s="2195"/>
    </row>
    <row r="890125" spans="101:101">
      <c r="CW890125" s="2210"/>
    </row>
    <row r="890126" spans="101:101">
      <c r="CW890126" s="2195"/>
    </row>
    <row r="890150" spans="101:101">
      <c r="CW890150" s="2210"/>
    </row>
    <row r="890151" spans="101:101">
      <c r="CW890151" s="2195"/>
    </row>
    <row r="890175" spans="101:101">
      <c r="CW890175" s="2210"/>
    </row>
    <row r="890176" spans="101:101">
      <c r="CW890176" s="2195"/>
    </row>
    <row r="890200" spans="101:101">
      <c r="CW890200" s="2210"/>
    </row>
    <row r="890201" spans="101:101">
      <c r="CW890201" s="2195"/>
    </row>
    <row r="890225" spans="101:101">
      <c r="CW890225" s="2210"/>
    </row>
    <row r="890226" spans="101:101">
      <c r="CW890226" s="2195"/>
    </row>
    <row r="890250" spans="101:101">
      <c r="CW890250" s="2210"/>
    </row>
    <row r="890251" spans="101:101">
      <c r="CW890251" s="2195"/>
    </row>
    <row r="890275" spans="101:101">
      <c r="CW890275" s="2210"/>
    </row>
    <row r="890276" spans="101:101">
      <c r="CW890276" s="2195"/>
    </row>
    <row r="890300" spans="101:101">
      <c r="CW890300" s="2210"/>
    </row>
    <row r="890301" spans="101:101">
      <c r="CW890301" s="2195"/>
    </row>
    <row r="890325" spans="101:101">
      <c r="CW890325" s="2210"/>
    </row>
    <row r="890326" spans="101:101">
      <c r="CW890326" s="2195"/>
    </row>
    <row r="890350" spans="101:101">
      <c r="CW890350" s="2210"/>
    </row>
    <row r="890351" spans="101:101">
      <c r="CW890351" s="2195"/>
    </row>
    <row r="890375" spans="101:101">
      <c r="CW890375" s="2210"/>
    </row>
    <row r="890376" spans="101:101">
      <c r="CW890376" s="2195"/>
    </row>
    <row r="890400" spans="101:101">
      <c r="CW890400" s="2210"/>
    </row>
    <row r="890401" spans="101:101">
      <c r="CW890401" s="2195"/>
    </row>
    <row r="890425" spans="101:101">
      <c r="CW890425" s="2210"/>
    </row>
    <row r="890426" spans="101:101">
      <c r="CW890426" s="2195"/>
    </row>
    <row r="890450" spans="101:101">
      <c r="CW890450" s="2210"/>
    </row>
    <row r="890451" spans="101:101">
      <c r="CW890451" s="2195"/>
    </row>
    <row r="890475" spans="101:101">
      <c r="CW890475" s="2210"/>
    </row>
    <row r="890476" spans="101:101">
      <c r="CW890476" s="2195"/>
    </row>
    <row r="890500" spans="101:101">
      <c r="CW890500" s="2210"/>
    </row>
    <row r="890501" spans="101:101">
      <c r="CW890501" s="2195"/>
    </row>
    <row r="890525" spans="101:101">
      <c r="CW890525" s="2210"/>
    </row>
    <row r="890526" spans="101:101">
      <c r="CW890526" s="2195"/>
    </row>
    <row r="890550" spans="101:101">
      <c r="CW890550" s="2210"/>
    </row>
    <row r="890551" spans="101:101">
      <c r="CW890551" s="2195"/>
    </row>
    <row r="890575" spans="101:101">
      <c r="CW890575" s="2210"/>
    </row>
    <row r="890576" spans="101:101">
      <c r="CW890576" s="2195"/>
    </row>
    <row r="890600" spans="101:101">
      <c r="CW890600" s="2210"/>
    </row>
    <row r="890601" spans="101:101">
      <c r="CW890601" s="2195"/>
    </row>
    <row r="890625" spans="101:101">
      <c r="CW890625" s="2210"/>
    </row>
    <row r="890626" spans="101:101">
      <c r="CW890626" s="2195"/>
    </row>
    <row r="890650" spans="101:101">
      <c r="CW890650" s="2210"/>
    </row>
    <row r="890651" spans="101:101">
      <c r="CW890651" s="2195"/>
    </row>
    <row r="890675" spans="101:101">
      <c r="CW890675" s="2210"/>
    </row>
    <row r="890676" spans="101:101">
      <c r="CW890676" s="2195"/>
    </row>
    <row r="890700" spans="101:101">
      <c r="CW890700" s="2210"/>
    </row>
    <row r="890701" spans="101:101">
      <c r="CW890701" s="2195"/>
    </row>
    <row r="890725" spans="101:101">
      <c r="CW890725" s="2210"/>
    </row>
    <row r="890726" spans="101:101">
      <c r="CW890726" s="2195"/>
    </row>
    <row r="890750" spans="101:101">
      <c r="CW890750" s="2210"/>
    </row>
    <row r="890751" spans="101:101">
      <c r="CW890751" s="2195"/>
    </row>
    <row r="890775" spans="101:101">
      <c r="CW890775" s="2210"/>
    </row>
    <row r="890776" spans="101:101">
      <c r="CW890776" s="2195"/>
    </row>
    <row r="890800" spans="101:101">
      <c r="CW890800" s="2210"/>
    </row>
    <row r="890801" spans="101:101">
      <c r="CW890801" s="2195"/>
    </row>
    <row r="890825" spans="101:101">
      <c r="CW890825" s="2210"/>
    </row>
    <row r="890826" spans="101:101">
      <c r="CW890826" s="2195"/>
    </row>
    <row r="890850" spans="101:101">
      <c r="CW890850" s="2210"/>
    </row>
    <row r="890851" spans="101:101">
      <c r="CW890851" s="2195"/>
    </row>
    <row r="890875" spans="101:101">
      <c r="CW890875" s="2210"/>
    </row>
    <row r="890876" spans="101:101">
      <c r="CW890876" s="2195"/>
    </row>
    <row r="890900" spans="101:101">
      <c r="CW890900" s="2210"/>
    </row>
    <row r="890901" spans="101:101">
      <c r="CW890901" s="2195"/>
    </row>
    <row r="890925" spans="101:101">
      <c r="CW890925" s="2210"/>
    </row>
    <row r="890926" spans="101:101">
      <c r="CW890926" s="2195"/>
    </row>
    <row r="890950" spans="101:101">
      <c r="CW890950" s="2210"/>
    </row>
    <row r="890951" spans="101:101">
      <c r="CW890951" s="2195"/>
    </row>
    <row r="890975" spans="101:101">
      <c r="CW890975" s="2210"/>
    </row>
    <row r="890976" spans="101:101">
      <c r="CW890976" s="2195"/>
    </row>
    <row r="891000" spans="101:101">
      <c r="CW891000" s="2210"/>
    </row>
    <row r="891001" spans="101:101">
      <c r="CW891001" s="2195"/>
    </row>
    <row r="891025" spans="101:101">
      <c r="CW891025" s="2210"/>
    </row>
    <row r="891026" spans="101:101">
      <c r="CW891026" s="2195"/>
    </row>
    <row r="891050" spans="101:101">
      <c r="CW891050" s="2210"/>
    </row>
    <row r="891051" spans="101:101">
      <c r="CW891051" s="2195"/>
    </row>
    <row r="891075" spans="101:101">
      <c r="CW891075" s="2210"/>
    </row>
    <row r="891076" spans="101:101">
      <c r="CW891076" s="2195"/>
    </row>
    <row r="891100" spans="101:101">
      <c r="CW891100" s="2210"/>
    </row>
    <row r="891101" spans="101:101">
      <c r="CW891101" s="2195"/>
    </row>
    <row r="891125" spans="101:101">
      <c r="CW891125" s="2210"/>
    </row>
    <row r="891126" spans="101:101">
      <c r="CW891126" s="2195"/>
    </row>
    <row r="891150" spans="101:101">
      <c r="CW891150" s="2210"/>
    </row>
    <row r="891151" spans="101:101">
      <c r="CW891151" s="2195"/>
    </row>
    <row r="891175" spans="101:101">
      <c r="CW891175" s="2210"/>
    </row>
    <row r="891176" spans="101:101">
      <c r="CW891176" s="2195"/>
    </row>
    <row r="891200" spans="101:101">
      <c r="CW891200" s="2210"/>
    </row>
    <row r="891201" spans="101:101">
      <c r="CW891201" s="2195"/>
    </row>
    <row r="891225" spans="101:101">
      <c r="CW891225" s="2210"/>
    </row>
    <row r="891226" spans="101:101">
      <c r="CW891226" s="2195"/>
    </row>
    <row r="891250" spans="101:101">
      <c r="CW891250" s="2210"/>
    </row>
    <row r="891251" spans="101:101">
      <c r="CW891251" s="2195"/>
    </row>
    <row r="891275" spans="101:101">
      <c r="CW891275" s="2210"/>
    </row>
    <row r="891276" spans="101:101">
      <c r="CW891276" s="2195"/>
    </row>
    <row r="891300" spans="101:101">
      <c r="CW891300" s="2210"/>
    </row>
    <row r="891301" spans="101:101">
      <c r="CW891301" s="2195"/>
    </row>
    <row r="891325" spans="101:101">
      <c r="CW891325" s="2210"/>
    </row>
    <row r="891326" spans="101:101">
      <c r="CW891326" s="2195"/>
    </row>
    <row r="891350" spans="101:101">
      <c r="CW891350" s="2210"/>
    </row>
    <row r="891351" spans="101:101">
      <c r="CW891351" s="2195"/>
    </row>
    <row r="891375" spans="101:101">
      <c r="CW891375" s="2210"/>
    </row>
    <row r="891376" spans="101:101">
      <c r="CW891376" s="2195"/>
    </row>
    <row r="891400" spans="101:101">
      <c r="CW891400" s="2210"/>
    </row>
    <row r="891401" spans="101:101">
      <c r="CW891401" s="2195"/>
    </row>
    <row r="891425" spans="101:101">
      <c r="CW891425" s="2210"/>
    </row>
    <row r="891426" spans="101:101">
      <c r="CW891426" s="2195"/>
    </row>
    <row r="891450" spans="101:101">
      <c r="CW891450" s="2210"/>
    </row>
    <row r="891451" spans="101:101">
      <c r="CW891451" s="2195"/>
    </row>
    <row r="891475" spans="101:101">
      <c r="CW891475" s="2210"/>
    </row>
    <row r="891476" spans="101:101">
      <c r="CW891476" s="2195"/>
    </row>
    <row r="891500" spans="101:101">
      <c r="CW891500" s="2210"/>
    </row>
    <row r="891501" spans="101:101">
      <c r="CW891501" s="2195"/>
    </row>
    <row r="891525" spans="101:101">
      <c r="CW891525" s="2210"/>
    </row>
    <row r="891526" spans="101:101">
      <c r="CW891526" s="2195"/>
    </row>
    <row r="891550" spans="101:101">
      <c r="CW891550" s="2210"/>
    </row>
    <row r="891551" spans="101:101">
      <c r="CW891551" s="2195"/>
    </row>
    <row r="891575" spans="101:101">
      <c r="CW891575" s="2210"/>
    </row>
    <row r="891576" spans="101:101">
      <c r="CW891576" s="2195"/>
    </row>
    <row r="891600" spans="101:101">
      <c r="CW891600" s="2210"/>
    </row>
    <row r="891601" spans="101:101">
      <c r="CW891601" s="2195"/>
    </row>
    <row r="891625" spans="101:101">
      <c r="CW891625" s="2210"/>
    </row>
    <row r="891626" spans="101:101">
      <c r="CW891626" s="2195"/>
    </row>
    <row r="891650" spans="101:101">
      <c r="CW891650" s="2210"/>
    </row>
    <row r="891651" spans="101:101">
      <c r="CW891651" s="2195"/>
    </row>
    <row r="891675" spans="101:101">
      <c r="CW891675" s="2210"/>
    </row>
    <row r="891676" spans="101:101">
      <c r="CW891676" s="2195"/>
    </row>
    <row r="891700" spans="101:101">
      <c r="CW891700" s="2210"/>
    </row>
    <row r="891701" spans="101:101">
      <c r="CW891701" s="2195"/>
    </row>
    <row r="891725" spans="101:101">
      <c r="CW891725" s="2210"/>
    </row>
    <row r="891726" spans="101:101">
      <c r="CW891726" s="2195"/>
    </row>
    <row r="891750" spans="101:101">
      <c r="CW891750" s="2210"/>
    </row>
    <row r="891751" spans="101:101">
      <c r="CW891751" s="2195"/>
    </row>
    <row r="891775" spans="101:101">
      <c r="CW891775" s="2210"/>
    </row>
    <row r="891776" spans="101:101">
      <c r="CW891776" s="2195"/>
    </row>
    <row r="891800" spans="101:101">
      <c r="CW891800" s="2210"/>
    </row>
    <row r="891801" spans="101:101">
      <c r="CW891801" s="2195"/>
    </row>
    <row r="891825" spans="101:101">
      <c r="CW891825" s="2210"/>
    </row>
    <row r="891826" spans="101:101">
      <c r="CW891826" s="2195"/>
    </row>
    <row r="891850" spans="101:101">
      <c r="CW891850" s="2210"/>
    </row>
    <row r="891851" spans="101:101">
      <c r="CW891851" s="2195"/>
    </row>
    <row r="891875" spans="101:101">
      <c r="CW891875" s="2210"/>
    </row>
    <row r="891876" spans="101:101">
      <c r="CW891876" s="2195"/>
    </row>
    <row r="891900" spans="101:101">
      <c r="CW891900" s="2210"/>
    </row>
    <row r="891901" spans="101:101">
      <c r="CW891901" s="2195"/>
    </row>
    <row r="891925" spans="101:101">
      <c r="CW891925" s="2210"/>
    </row>
    <row r="891926" spans="101:101">
      <c r="CW891926" s="2195"/>
    </row>
    <row r="891950" spans="101:101">
      <c r="CW891950" s="2210"/>
    </row>
    <row r="891951" spans="101:101">
      <c r="CW891951" s="2195"/>
    </row>
    <row r="891975" spans="101:101">
      <c r="CW891975" s="2210"/>
    </row>
    <row r="891976" spans="101:101">
      <c r="CW891976" s="2195"/>
    </row>
    <row r="892000" spans="101:101">
      <c r="CW892000" s="2210"/>
    </row>
    <row r="892001" spans="101:101">
      <c r="CW892001" s="2195"/>
    </row>
    <row r="892025" spans="101:101">
      <c r="CW892025" s="2210"/>
    </row>
    <row r="892026" spans="101:101">
      <c r="CW892026" s="2195"/>
    </row>
    <row r="892050" spans="101:101">
      <c r="CW892050" s="2210"/>
    </row>
    <row r="892051" spans="101:101">
      <c r="CW892051" s="2195"/>
    </row>
    <row r="892075" spans="101:101">
      <c r="CW892075" s="2210"/>
    </row>
    <row r="892076" spans="101:101">
      <c r="CW892076" s="2195"/>
    </row>
    <row r="892100" spans="101:101">
      <c r="CW892100" s="2210"/>
    </row>
    <row r="892101" spans="101:101">
      <c r="CW892101" s="2195"/>
    </row>
    <row r="892125" spans="101:101">
      <c r="CW892125" s="2210"/>
    </row>
    <row r="892126" spans="101:101">
      <c r="CW892126" s="2195"/>
    </row>
    <row r="892150" spans="101:101">
      <c r="CW892150" s="2210"/>
    </row>
    <row r="892151" spans="101:101">
      <c r="CW892151" s="2195"/>
    </row>
    <row r="892175" spans="101:101">
      <c r="CW892175" s="2210"/>
    </row>
    <row r="892176" spans="101:101">
      <c r="CW892176" s="2195"/>
    </row>
    <row r="892200" spans="101:101">
      <c r="CW892200" s="2210"/>
    </row>
    <row r="892201" spans="101:101">
      <c r="CW892201" s="2195"/>
    </row>
    <row r="892225" spans="101:101">
      <c r="CW892225" s="2210"/>
    </row>
    <row r="892226" spans="101:101">
      <c r="CW892226" s="2195"/>
    </row>
    <row r="892250" spans="101:101">
      <c r="CW892250" s="2210"/>
    </row>
    <row r="892251" spans="101:101">
      <c r="CW892251" s="2195"/>
    </row>
    <row r="892275" spans="101:101">
      <c r="CW892275" s="2210"/>
    </row>
    <row r="892276" spans="101:101">
      <c r="CW892276" s="2195"/>
    </row>
    <row r="892300" spans="101:101">
      <c r="CW892300" s="2210"/>
    </row>
    <row r="892301" spans="101:101">
      <c r="CW892301" s="2195"/>
    </row>
    <row r="892325" spans="101:101">
      <c r="CW892325" s="2210"/>
    </row>
    <row r="892326" spans="101:101">
      <c r="CW892326" s="2195"/>
    </row>
    <row r="892350" spans="101:101">
      <c r="CW892350" s="2210"/>
    </row>
    <row r="892351" spans="101:101">
      <c r="CW892351" s="2195"/>
    </row>
    <row r="892375" spans="101:101">
      <c r="CW892375" s="2210"/>
    </row>
    <row r="892376" spans="101:101">
      <c r="CW892376" s="2195"/>
    </row>
    <row r="892400" spans="101:101">
      <c r="CW892400" s="2210"/>
    </row>
    <row r="892401" spans="101:101">
      <c r="CW892401" s="2195"/>
    </row>
    <row r="892425" spans="101:101">
      <c r="CW892425" s="2210"/>
    </row>
    <row r="892426" spans="101:101">
      <c r="CW892426" s="2195"/>
    </row>
    <row r="892450" spans="101:101">
      <c r="CW892450" s="2210"/>
    </row>
    <row r="892451" spans="101:101">
      <c r="CW892451" s="2195"/>
    </row>
    <row r="892475" spans="101:101">
      <c r="CW892475" s="2210"/>
    </row>
    <row r="892476" spans="101:101">
      <c r="CW892476" s="2195"/>
    </row>
    <row r="892500" spans="101:101">
      <c r="CW892500" s="2210"/>
    </row>
    <row r="892501" spans="101:101">
      <c r="CW892501" s="2195"/>
    </row>
    <row r="892525" spans="101:101">
      <c r="CW892525" s="2210"/>
    </row>
    <row r="892526" spans="101:101">
      <c r="CW892526" s="2195"/>
    </row>
    <row r="892550" spans="101:101">
      <c r="CW892550" s="2210"/>
    </row>
    <row r="892551" spans="101:101">
      <c r="CW892551" s="2195"/>
    </row>
    <row r="892575" spans="101:101">
      <c r="CW892575" s="2210"/>
    </row>
    <row r="892576" spans="101:101">
      <c r="CW892576" s="2195"/>
    </row>
    <row r="892600" spans="101:101">
      <c r="CW892600" s="2210"/>
    </row>
    <row r="892601" spans="101:101">
      <c r="CW892601" s="2195"/>
    </row>
    <row r="892625" spans="101:101">
      <c r="CW892625" s="2210"/>
    </row>
    <row r="892626" spans="101:101">
      <c r="CW892626" s="2195"/>
    </row>
    <row r="892650" spans="101:101">
      <c r="CW892650" s="2210"/>
    </row>
    <row r="892651" spans="101:101">
      <c r="CW892651" s="2195"/>
    </row>
    <row r="892675" spans="101:101">
      <c r="CW892675" s="2210"/>
    </row>
    <row r="892676" spans="101:101">
      <c r="CW892676" s="2195"/>
    </row>
    <row r="892700" spans="101:101">
      <c r="CW892700" s="2210"/>
    </row>
    <row r="892701" spans="101:101">
      <c r="CW892701" s="2195"/>
    </row>
    <row r="892725" spans="101:101">
      <c r="CW892725" s="2210"/>
    </row>
    <row r="892726" spans="101:101">
      <c r="CW892726" s="2195"/>
    </row>
    <row r="892750" spans="101:101">
      <c r="CW892750" s="2210"/>
    </row>
    <row r="892751" spans="101:101">
      <c r="CW892751" s="2195"/>
    </row>
    <row r="892775" spans="101:101">
      <c r="CW892775" s="2210"/>
    </row>
    <row r="892776" spans="101:101">
      <c r="CW892776" s="2195"/>
    </row>
    <row r="892800" spans="101:101">
      <c r="CW892800" s="2210"/>
    </row>
    <row r="892801" spans="101:101">
      <c r="CW892801" s="2195"/>
    </row>
    <row r="892825" spans="101:101">
      <c r="CW892825" s="2210"/>
    </row>
    <row r="892826" spans="101:101">
      <c r="CW892826" s="2195"/>
    </row>
    <row r="892850" spans="101:101">
      <c r="CW892850" s="2210"/>
    </row>
    <row r="892851" spans="101:101">
      <c r="CW892851" s="2195"/>
    </row>
    <row r="892875" spans="101:101">
      <c r="CW892875" s="2210"/>
    </row>
    <row r="892876" spans="101:101">
      <c r="CW892876" s="2195"/>
    </row>
    <row r="892900" spans="101:101">
      <c r="CW892900" s="2210"/>
    </row>
    <row r="892901" spans="101:101">
      <c r="CW892901" s="2195"/>
    </row>
    <row r="892925" spans="101:101">
      <c r="CW892925" s="2210"/>
    </row>
    <row r="892926" spans="101:101">
      <c r="CW892926" s="2195"/>
    </row>
    <row r="892950" spans="101:101">
      <c r="CW892950" s="2210"/>
    </row>
    <row r="892951" spans="101:101">
      <c r="CW892951" s="2195"/>
    </row>
    <row r="892975" spans="101:101">
      <c r="CW892975" s="2210"/>
    </row>
    <row r="892976" spans="101:101">
      <c r="CW892976" s="2195"/>
    </row>
    <row r="893000" spans="101:101">
      <c r="CW893000" s="2210"/>
    </row>
    <row r="893001" spans="101:101">
      <c r="CW893001" s="2195"/>
    </row>
    <row r="893025" spans="101:101">
      <c r="CW893025" s="2210"/>
    </row>
    <row r="893026" spans="101:101">
      <c r="CW893026" s="2195"/>
    </row>
    <row r="893050" spans="101:101">
      <c r="CW893050" s="2210"/>
    </row>
    <row r="893051" spans="101:101">
      <c r="CW893051" s="2195"/>
    </row>
    <row r="893075" spans="101:101">
      <c r="CW893075" s="2210"/>
    </row>
    <row r="893076" spans="101:101">
      <c r="CW893076" s="2195"/>
    </row>
    <row r="893100" spans="101:101">
      <c r="CW893100" s="2210"/>
    </row>
    <row r="893101" spans="101:101">
      <c r="CW893101" s="2195"/>
    </row>
    <row r="893125" spans="101:101">
      <c r="CW893125" s="2210"/>
    </row>
    <row r="893126" spans="101:101">
      <c r="CW893126" s="2195"/>
    </row>
    <row r="893150" spans="101:101">
      <c r="CW893150" s="2210"/>
    </row>
    <row r="893151" spans="101:101">
      <c r="CW893151" s="2195"/>
    </row>
    <row r="893175" spans="101:101">
      <c r="CW893175" s="2210"/>
    </row>
    <row r="893176" spans="101:101">
      <c r="CW893176" s="2195"/>
    </row>
    <row r="893200" spans="101:101">
      <c r="CW893200" s="2210"/>
    </row>
    <row r="893201" spans="101:101">
      <c r="CW893201" s="2195"/>
    </row>
    <row r="893225" spans="101:101">
      <c r="CW893225" s="2210"/>
    </row>
    <row r="893226" spans="101:101">
      <c r="CW893226" s="2195"/>
    </row>
    <row r="893250" spans="101:101">
      <c r="CW893250" s="2210"/>
    </row>
    <row r="893251" spans="101:101">
      <c r="CW893251" s="2195"/>
    </row>
    <row r="893275" spans="101:101">
      <c r="CW893275" s="2210"/>
    </row>
    <row r="893276" spans="101:101">
      <c r="CW893276" s="2195"/>
    </row>
    <row r="893300" spans="101:101">
      <c r="CW893300" s="2210"/>
    </row>
    <row r="893301" spans="101:101">
      <c r="CW893301" s="2195"/>
    </row>
    <row r="893325" spans="101:101">
      <c r="CW893325" s="2210"/>
    </row>
    <row r="893326" spans="101:101">
      <c r="CW893326" s="2195"/>
    </row>
    <row r="893350" spans="101:101">
      <c r="CW893350" s="2210"/>
    </row>
    <row r="893351" spans="101:101">
      <c r="CW893351" s="2195"/>
    </row>
    <row r="893375" spans="101:101">
      <c r="CW893375" s="2210"/>
    </row>
    <row r="893376" spans="101:101">
      <c r="CW893376" s="2195"/>
    </row>
    <row r="893400" spans="101:101">
      <c r="CW893400" s="2210"/>
    </row>
    <row r="893401" spans="101:101">
      <c r="CW893401" s="2195"/>
    </row>
    <row r="893425" spans="101:101">
      <c r="CW893425" s="2210"/>
    </row>
    <row r="893426" spans="101:101">
      <c r="CW893426" s="2195"/>
    </row>
    <row r="893450" spans="101:101">
      <c r="CW893450" s="2210"/>
    </row>
    <row r="893451" spans="101:101">
      <c r="CW893451" s="2195"/>
    </row>
    <row r="893475" spans="101:101">
      <c r="CW893475" s="2210"/>
    </row>
    <row r="893476" spans="101:101">
      <c r="CW893476" s="2195"/>
    </row>
    <row r="893500" spans="101:101">
      <c r="CW893500" s="2210"/>
    </row>
    <row r="893501" spans="101:101">
      <c r="CW893501" s="2195"/>
    </row>
    <row r="893525" spans="101:101">
      <c r="CW893525" s="2210"/>
    </row>
    <row r="893526" spans="101:101">
      <c r="CW893526" s="2195"/>
    </row>
    <row r="893550" spans="101:101">
      <c r="CW893550" s="2210"/>
    </row>
    <row r="893551" spans="101:101">
      <c r="CW893551" s="2195"/>
    </row>
    <row r="893575" spans="101:101">
      <c r="CW893575" s="2210"/>
    </row>
    <row r="893576" spans="101:101">
      <c r="CW893576" s="2195"/>
    </row>
    <row r="893600" spans="101:101">
      <c r="CW893600" s="2210"/>
    </row>
    <row r="893601" spans="101:101">
      <c r="CW893601" s="2195"/>
    </row>
    <row r="893625" spans="101:101">
      <c r="CW893625" s="2210"/>
    </row>
    <row r="893626" spans="101:101">
      <c r="CW893626" s="2195"/>
    </row>
    <row r="893650" spans="101:101">
      <c r="CW893650" s="2210"/>
    </row>
    <row r="893651" spans="101:101">
      <c r="CW893651" s="2195"/>
    </row>
    <row r="893675" spans="101:101">
      <c r="CW893675" s="2210"/>
    </row>
    <row r="893676" spans="101:101">
      <c r="CW893676" s="2195"/>
    </row>
    <row r="893700" spans="101:101">
      <c r="CW893700" s="2210"/>
    </row>
    <row r="893701" spans="101:101">
      <c r="CW893701" s="2195"/>
    </row>
    <row r="893725" spans="101:101">
      <c r="CW893725" s="2210"/>
    </row>
    <row r="893726" spans="101:101">
      <c r="CW893726" s="2195"/>
    </row>
    <row r="893750" spans="101:101">
      <c r="CW893750" s="2210"/>
    </row>
    <row r="893751" spans="101:101">
      <c r="CW893751" s="2195"/>
    </row>
    <row r="893775" spans="101:101">
      <c r="CW893775" s="2210"/>
    </row>
    <row r="893776" spans="101:101">
      <c r="CW893776" s="2195"/>
    </row>
    <row r="893800" spans="101:101">
      <c r="CW893800" s="2210"/>
    </row>
    <row r="893801" spans="101:101">
      <c r="CW893801" s="2195"/>
    </row>
    <row r="893825" spans="101:101">
      <c r="CW893825" s="2210"/>
    </row>
    <row r="893826" spans="101:101">
      <c r="CW893826" s="2195"/>
    </row>
    <row r="893850" spans="101:101">
      <c r="CW893850" s="2210"/>
    </row>
    <row r="893851" spans="101:101">
      <c r="CW893851" s="2195"/>
    </row>
    <row r="893875" spans="101:101">
      <c r="CW893875" s="2210"/>
    </row>
    <row r="893876" spans="101:101">
      <c r="CW893876" s="2195"/>
    </row>
    <row r="893900" spans="101:101">
      <c r="CW893900" s="2210"/>
    </row>
    <row r="893901" spans="101:101">
      <c r="CW893901" s="2195"/>
    </row>
    <row r="893925" spans="101:101">
      <c r="CW893925" s="2210"/>
    </row>
    <row r="893926" spans="101:101">
      <c r="CW893926" s="2195"/>
    </row>
    <row r="893950" spans="101:101">
      <c r="CW893950" s="2210"/>
    </row>
    <row r="893951" spans="101:101">
      <c r="CW893951" s="2195"/>
    </row>
    <row r="893975" spans="101:101">
      <c r="CW893975" s="2210"/>
    </row>
    <row r="893976" spans="101:101">
      <c r="CW893976" s="2195"/>
    </row>
    <row r="894000" spans="101:101">
      <c r="CW894000" s="2210"/>
    </row>
    <row r="894001" spans="101:101">
      <c r="CW894001" s="2195"/>
    </row>
    <row r="894025" spans="101:101">
      <c r="CW894025" s="2210"/>
    </row>
    <row r="894026" spans="101:101">
      <c r="CW894026" s="2195"/>
    </row>
    <row r="894050" spans="101:101">
      <c r="CW894050" s="2210"/>
    </row>
    <row r="894051" spans="101:101">
      <c r="CW894051" s="2195"/>
    </row>
    <row r="894075" spans="101:101">
      <c r="CW894075" s="2210"/>
    </row>
    <row r="894076" spans="101:101">
      <c r="CW894076" s="2195"/>
    </row>
    <row r="894100" spans="101:101">
      <c r="CW894100" s="2210"/>
    </row>
    <row r="894101" spans="101:101">
      <c r="CW894101" s="2195"/>
    </row>
    <row r="894125" spans="101:101">
      <c r="CW894125" s="2210"/>
    </row>
    <row r="894126" spans="101:101">
      <c r="CW894126" s="2195"/>
    </row>
    <row r="894150" spans="101:101">
      <c r="CW894150" s="2210"/>
    </row>
    <row r="894151" spans="101:101">
      <c r="CW894151" s="2195"/>
    </row>
    <row r="894175" spans="101:101">
      <c r="CW894175" s="2210"/>
    </row>
    <row r="894176" spans="101:101">
      <c r="CW894176" s="2195"/>
    </row>
    <row r="894200" spans="101:101">
      <c r="CW894200" s="2210"/>
    </row>
    <row r="894201" spans="101:101">
      <c r="CW894201" s="2195"/>
    </row>
    <row r="894225" spans="101:101">
      <c r="CW894225" s="2210"/>
    </row>
    <row r="894226" spans="101:101">
      <c r="CW894226" s="2195"/>
    </row>
    <row r="894250" spans="101:101">
      <c r="CW894250" s="2210"/>
    </row>
    <row r="894251" spans="101:101">
      <c r="CW894251" s="2195"/>
    </row>
    <row r="894275" spans="101:101">
      <c r="CW894275" s="2210"/>
    </row>
    <row r="894276" spans="101:101">
      <c r="CW894276" s="2195"/>
    </row>
    <row r="894300" spans="101:101">
      <c r="CW894300" s="2210"/>
    </row>
    <row r="894301" spans="101:101">
      <c r="CW894301" s="2195"/>
    </row>
    <row r="894325" spans="101:101">
      <c r="CW894325" s="2210"/>
    </row>
    <row r="894326" spans="101:101">
      <c r="CW894326" s="2195"/>
    </row>
    <row r="894350" spans="101:101">
      <c r="CW894350" s="2210"/>
    </row>
    <row r="894351" spans="101:101">
      <c r="CW894351" s="2195"/>
    </row>
    <row r="894375" spans="101:101">
      <c r="CW894375" s="2210"/>
    </row>
    <row r="894376" spans="101:101">
      <c r="CW894376" s="2195"/>
    </row>
    <row r="894400" spans="101:101">
      <c r="CW894400" s="2210"/>
    </row>
    <row r="894401" spans="101:101">
      <c r="CW894401" s="2195"/>
    </row>
    <row r="894425" spans="101:101">
      <c r="CW894425" s="2210"/>
    </row>
    <row r="894426" spans="101:101">
      <c r="CW894426" s="2195"/>
    </row>
    <row r="894450" spans="101:101">
      <c r="CW894450" s="2210"/>
    </row>
    <row r="894451" spans="101:101">
      <c r="CW894451" s="2195"/>
    </row>
    <row r="894475" spans="101:101">
      <c r="CW894475" s="2210"/>
    </row>
    <row r="894476" spans="101:101">
      <c r="CW894476" s="2195"/>
    </row>
    <row r="894500" spans="101:101">
      <c r="CW894500" s="2210"/>
    </row>
    <row r="894501" spans="101:101">
      <c r="CW894501" s="2195"/>
    </row>
    <row r="894525" spans="101:101">
      <c r="CW894525" s="2210"/>
    </row>
    <row r="894526" spans="101:101">
      <c r="CW894526" s="2195"/>
    </row>
    <row r="894550" spans="101:101">
      <c r="CW894550" s="2210"/>
    </row>
    <row r="894551" spans="101:101">
      <c r="CW894551" s="2195"/>
    </row>
    <row r="894575" spans="101:101">
      <c r="CW894575" s="2210"/>
    </row>
    <row r="894576" spans="101:101">
      <c r="CW894576" s="2195"/>
    </row>
    <row r="894600" spans="101:101">
      <c r="CW894600" s="2210"/>
    </row>
    <row r="894601" spans="101:101">
      <c r="CW894601" s="2195"/>
    </row>
    <row r="894625" spans="101:101">
      <c r="CW894625" s="2210"/>
    </row>
    <row r="894626" spans="101:101">
      <c r="CW894626" s="2195"/>
    </row>
    <row r="894650" spans="101:101">
      <c r="CW894650" s="2210"/>
    </row>
    <row r="894651" spans="101:101">
      <c r="CW894651" s="2195"/>
    </row>
    <row r="894675" spans="101:101">
      <c r="CW894675" s="2210"/>
    </row>
    <row r="894676" spans="101:101">
      <c r="CW894676" s="2195"/>
    </row>
    <row r="894700" spans="101:101">
      <c r="CW894700" s="2210"/>
    </row>
    <row r="894701" spans="101:101">
      <c r="CW894701" s="2195"/>
    </row>
    <row r="894725" spans="101:101">
      <c r="CW894725" s="2210"/>
    </row>
    <row r="894726" spans="101:101">
      <c r="CW894726" s="2195"/>
    </row>
    <row r="894750" spans="101:101">
      <c r="CW894750" s="2210"/>
    </row>
    <row r="894751" spans="101:101">
      <c r="CW894751" s="2195"/>
    </row>
    <row r="894775" spans="101:101">
      <c r="CW894775" s="2210"/>
    </row>
    <row r="894776" spans="101:101">
      <c r="CW894776" s="2195"/>
    </row>
    <row r="894800" spans="101:101">
      <c r="CW894800" s="2210"/>
    </row>
    <row r="894801" spans="101:101">
      <c r="CW894801" s="2195"/>
    </row>
    <row r="894825" spans="101:101">
      <c r="CW894825" s="2210"/>
    </row>
    <row r="894826" spans="101:101">
      <c r="CW894826" s="2195"/>
    </row>
    <row r="894850" spans="101:101">
      <c r="CW894850" s="2210"/>
    </row>
    <row r="894851" spans="101:101">
      <c r="CW894851" s="2195"/>
    </row>
    <row r="894875" spans="101:101">
      <c r="CW894875" s="2210"/>
    </row>
    <row r="894876" spans="101:101">
      <c r="CW894876" s="2195"/>
    </row>
    <row r="894900" spans="101:101">
      <c r="CW894900" s="2210"/>
    </row>
    <row r="894901" spans="101:101">
      <c r="CW894901" s="2195"/>
    </row>
    <row r="894925" spans="101:101">
      <c r="CW894925" s="2210"/>
    </row>
    <row r="894926" spans="101:101">
      <c r="CW894926" s="2195"/>
    </row>
    <row r="894950" spans="101:101">
      <c r="CW894950" s="2210"/>
    </row>
    <row r="894951" spans="101:101">
      <c r="CW894951" s="2195"/>
    </row>
    <row r="894975" spans="101:101">
      <c r="CW894975" s="2210"/>
    </row>
    <row r="894976" spans="101:101">
      <c r="CW894976" s="2195"/>
    </row>
    <row r="895000" spans="101:101">
      <c r="CW895000" s="2210"/>
    </row>
    <row r="895001" spans="101:101">
      <c r="CW895001" s="2195"/>
    </row>
    <row r="895025" spans="101:101">
      <c r="CW895025" s="2210"/>
    </row>
    <row r="895026" spans="101:101">
      <c r="CW895026" s="2195"/>
    </row>
    <row r="895050" spans="101:101">
      <c r="CW895050" s="2210"/>
    </row>
    <row r="895051" spans="101:101">
      <c r="CW895051" s="2195"/>
    </row>
    <row r="895075" spans="101:101">
      <c r="CW895075" s="2210"/>
    </row>
    <row r="895076" spans="101:101">
      <c r="CW895076" s="2195"/>
    </row>
    <row r="895100" spans="101:101">
      <c r="CW895100" s="2210"/>
    </row>
    <row r="895101" spans="101:101">
      <c r="CW895101" s="2195"/>
    </row>
    <row r="895125" spans="101:101">
      <c r="CW895125" s="2210"/>
    </row>
    <row r="895126" spans="101:101">
      <c r="CW895126" s="2195"/>
    </row>
    <row r="895150" spans="101:101">
      <c r="CW895150" s="2210"/>
    </row>
    <row r="895151" spans="101:101">
      <c r="CW895151" s="2195"/>
    </row>
    <row r="895175" spans="101:101">
      <c r="CW895175" s="2210"/>
    </row>
    <row r="895176" spans="101:101">
      <c r="CW895176" s="2195"/>
    </row>
    <row r="895200" spans="101:101">
      <c r="CW895200" s="2210"/>
    </row>
    <row r="895201" spans="101:101">
      <c r="CW895201" s="2195"/>
    </row>
    <row r="895225" spans="101:101">
      <c r="CW895225" s="2210"/>
    </row>
    <row r="895226" spans="101:101">
      <c r="CW895226" s="2195"/>
    </row>
    <row r="895250" spans="101:101">
      <c r="CW895250" s="2210"/>
    </row>
    <row r="895251" spans="101:101">
      <c r="CW895251" s="2195"/>
    </row>
    <row r="895275" spans="101:101">
      <c r="CW895275" s="2210"/>
    </row>
    <row r="895276" spans="101:101">
      <c r="CW895276" s="2195"/>
    </row>
    <row r="895300" spans="101:101">
      <c r="CW895300" s="2210"/>
    </row>
    <row r="895301" spans="101:101">
      <c r="CW895301" s="2195"/>
    </row>
    <row r="895325" spans="101:101">
      <c r="CW895325" s="2210"/>
    </row>
    <row r="895326" spans="101:101">
      <c r="CW895326" s="2195"/>
    </row>
    <row r="895350" spans="101:101">
      <c r="CW895350" s="2210"/>
    </row>
    <row r="895351" spans="101:101">
      <c r="CW895351" s="2195"/>
    </row>
    <row r="895375" spans="101:101">
      <c r="CW895375" s="2210"/>
    </row>
    <row r="895376" spans="101:101">
      <c r="CW895376" s="2195"/>
    </row>
    <row r="895400" spans="101:101">
      <c r="CW895400" s="2210"/>
    </row>
    <row r="895401" spans="101:101">
      <c r="CW895401" s="2195"/>
    </row>
    <row r="895425" spans="101:101">
      <c r="CW895425" s="2210"/>
    </row>
    <row r="895426" spans="101:101">
      <c r="CW895426" s="2195"/>
    </row>
    <row r="895450" spans="101:101">
      <c r="CW895450" s="2210"/>
    </row>
    <row r="895451" spans="101:101">
      <c r="CW895451" s="2195"/>
    </row>
    <row r="895475" spans="101:101">
      <c r="CW895475" s="2210"/>
    </row>
    <row r="895476" spans="101:101">
      <c r="CW895476" s="2195"/>
    </row>
    <row r="895500" spans="101:101">
      <c r="CW895500" s="2210"/>
    </row>
    <row r="895501" spans="101:101">
      <c r="CW895501" s="2195"/>
    </row>
    <row r="895525" spans="101:101">
      <c r="CW895525" s="2210"/>
    </row>
    <row r="895526" spans="101:101">
      <c r="CW895526" s="2195"/>
    </row>
    <row r="895550" spans="101:101">
      <c r="CW895550" s="2210"/>
    </row>
    <row r="895551" spans="101:101">
      <c r="CW895551" s="2195"/>
    </row>
    <row r="895575" spans="101:101">
      <c r="CW895575" s="2210"/>
    </row>
    <row r="895576" spans="101:101">
      <c r="CW895576" s="2195"/>
    </row>
    <row r="895600" spans="101:101">
      <c r="CW895600" s="2210"/>
    </row>
    <row r="895601" spans="101:101">
      <c r="CW895601" s="2195"/>
    </row>
    <row r="895625" spans="101:101">
      <c r="CW895625" s="2210"/>
    </row>
    <row r="895626" spans="101:101">
      <c r="CW895626" s="2195"/>
    </row>
    <row r="895650" spans="101:101">
      <c r="CW895650" s="2210"/>
    </row>
    <row r="895651" spans="101:101">
      <c r="CW895651" s="2195"/>
    </row>
    <row r="895675" spans="101:101">
      <c r="CW895675" s="2210"/>
    </row>
    <row r="895676" spans="101:101">
      <c r="CW895676" s="2195"/>
    </row>
    <row r="895700" spans="101:101">
      <c r="CW895700" s="2210"/>
    </row>
    <row r="895701" spans="101:101">
      <c r="CW895701" s="2195"/>
    </row>
    <row r="895725" spans="101:101">
      <c r="CW895725" s="2210"/>
    </row>
    <row r="895726" spans="101:101">
      <c r="CW895726" s="2195"/>
    </row>
    <row r="895750" spans="101:101">
      <c r="CW895750" s="2210"/>
    </row>
    <row r="895751" spans="101:101">
      <c r="CW895751" s="2195"/>
    </row>
    <row r="895775" spans="101:101">
      <c r="CW895775" s="2210"/>
    </row>
    <row r="895776" spans="101:101">
      <c r="CW895776" s="2195"/>
    </row>
    <row r="895800" spans="101:101">
      <c r="CW895800" s="2210"/>
    </row>
    <row r="895801" spans="101:101">
      <c r="CW895801" s="2195"/>
    </row>
    <row r="895825" spans="101:101">
      <c r="CW895825" s="2210"/>
    </row>
    <row r="895826" spans="101:101">
      <c r="CW895826" s="2195"/>
    </row>
    <row r="895850" spans="101:101">
      <c r="CW895850" s="2210"/>
    </row>
    <row r="895851" spans="101:101">
      <c r="CW895851" s="2195"/>
    </row>
    <row r="895875" spans="101:101">
      <c r="CW895875" s="2210"/>
    </row>
    <row r="895876" spans="101:101">
      <c r="CW895876" s="2195"/>
    </row>
    <row r="895900" spans="101:101">
      <c r="CW895900" s="2210"/>
    </row>
    <row r="895901" spans="101:101">
      <c r="CW895901" s="2195"/>
    </row>
    <row r="895925" spans="101:101">
      <c r="CW895925" s="2210"/>
    </row>
    <row r="895926" spans="101:101">
      <c r="CW895926" s="2195"/>
    </row>
    <row r="895950" spans="101:101">
      <c r="CW895950" s="2210"/>
    </row>
    <row r="895951" spans="101:101">
      <c r="CW895951" s="2195"/>
    </row>
    <row r="895975" spans="101:101">
      <c r="CW895975" s="2210"/>
    </row>
    <row r="895976" spans="101:101">
      <c r="CW895976" s="2195"/>
    </row>
    <row r="896000" spans="101:101">
      <c r="CW896000" s="2210"/>
    </row>
    <row r="896001" spans="101:101">
      <c r="CW896001" s="2195"/>
    </row>
    <row r="896025" spans="101:101">
      <c r="CW896025" s="2210"/>
    </row>
    <row r="896026" spans="101:101">
      <c r="CW896026" s="2195"/>
    </row>
    <row r="896050" spans="101:101">
      <c r="CW896050" s="2210"/>
    </row>
    <row r="896051" spans="101:101">
      <c r="CW896051" s="2195"/>
    </row>
    <row r="896075" spans="101:101">
      <c r="CW896075" s="2210"/>
    </row>
    <row r="896076" spans="101:101">
      <c r="CW896076" s="2195"/>
    </row>
    <row r="896100" spans="101:101">
      <c r="CW896100" s="2210"/>
    </row>
    <row r="896101" spans="101:101">
      <c r="CW896101" s="2195"/>
    </row>
    <row r="896125" spans="101:101">
      <c r="CW896125" s="2210"/>
    </row>
    <row r="896126" spans="101:101">
      <c r="CW896126" s="2195"/>
    </row>
    <row r="896150" spans="101:101">
      <c r="CW896150" s="2210"/>
    </row>
    <row r="896151" spans="101:101">
      <c r="CW896151" s="2195"/>
    </row>
    <row r="896175" spans="101:101">
      <c r="CW896175" s="2210"/>
    </row>
    <row r="896176" spans="101:101">
      <c r="CW896176" s="2195"/>
    </row>
    <row r="896200" spans="101:101">
      <c r="CW896200" s="2210"/>
    </row>
    <row r="896201" spans="101:101">
      <c r="CW896201" s="2195"/>
    </row>
    <row r="896225" spans="101:101">
      <c r="CW896225" s="2210"/>
    </row>
    <row r="896226" spans="101:101">
      <c r="CW896226" s="2195"/>
    </row>
    <row r="896250" spans="101:101">
      <c r="CW896250" s="2210"/>
    </row>
    <row r="896251" spans="101:101">
      <c r="CW896251" s="2195"/>
    </row>
    <row r="896275" spans="101:101">
      <c r="CW896275" s="2210"/>
    </row>
    <row r="896276" spans="101:101">
      <c r="CW896276" s="2195"/>
    </row>
    <row r="896300" spans="101:101">
      <c r="CW896300" s="2210"/>
    </row>
    <row r="896301" spans="101:101">
      <c r="CW896301" s="2195"/>
    </row>
    <row r="896325" spans="101:101">
      <c r="CW896325" s="2210"/>
    </row>
    <row r="896326" spans="101:101">
      <c r="CW896326" s="2195"/>
    </row>
    <row r="896350" spans="101:101">
      <c r="CW896350" s="2210"/>
    </row>
    <row r="896351" spans="101:101">
      <c r="CW896351" s="2195"/>
    </row>
    <row r="896375" spans="101:101">
      <c r="CW896375" s="2210"/>
    </row>
    <row r="896376" spans="101:101">
      <c r="CW896376" s="2195"/>
    </row>
    <row r="896400" spans="101:101">
      <c r="CW896400" s="2210"/>
    </row>
    <row r="896401" spans="101:101">
      <c r="CW896401" s="2195"/>
    </row>
    <row r="896425" spans="101:101">
      <c r="CW896425" s="2210"/>
    </row>
    <row r="896426" spans="101:101">
      <c r="CW896426" s="2195"/>
    </row>
    <row r="896450" spans="101:101">
      <c r="CW896450" s="2210"/>
    </row>
    <row r="896451" spans="101:101">
      <c r="CW896451" s="2195"/>
    </row>
    <row r="896475" spans="101:101">
      <c r="CW896475" s="2210"/>
    </row>
    <row r="896476" spans="101:101">
      <c r="CW896476" s="2195"/>
    </row>
    <row r="896500" spans="101:101">
      <c r="CW896500" s="2210"/>
    </row>
    <row r="896501" spans="101:101">
      <c r="CW896501" s="2195"/>
    </row>
    <row r="896525" spans="101:101">
      <c r="CW896525" s="2210"/>
    </row>
    <row r="896526" spans="101:101">
      <c r="CW896526" s="2195"/>
    </row>
    <row r="896550" spans="101:101">
      <c r="CW896550" s="2210"/>
    </row>
    <row r="896551" spans="101:101">
      <c r="CW896551" s="2195"/>
    </row>
    <row r="896575" spans="101:101">
      <c r="CW896575" s="2210"/>
    </row>
    <row r="896576" spans="101:101">
      <c r="CW896576" s="2195"/>
    </row>
    <row r="896600" spans="101:101">
      <c r="CW896600" s="2210"/>
    </row>
    <row r="896601" spans="101:101">
      <c r="CW896601" s="2195"/>
    </row>
    <row r="896625" spans="101:101">
      <c r="CW896625" s="2210"/>
    </row>
    <row r="896626" spans="101:101">
      <c r="CW896626" s="2195"/>
    </row>
    <row r="896650" spans="101:101">
      <c r="CW896650" s="2210"/>
    </row>
    <row r="896651" spans="101:101">
      <c r="CW896651" s="2195"/>
    </row>
    <row r="896675" spans="101:101">
      <c r="CW896675" s="2210"/>
    </row>
    <row r="896676" spans="101:101">
      <c r="CW896676" s="2195"/>
    </row>
    <row r="896700" spans="101:101">
      <c r="CW896700" s="2210"/>
    </row>
    <row r="896701" spans="101:101">
      <c r="CW896701" s="2195"/>
    </row>
    <row r="896725" spans="101:101">
      <c r="CW896725" s="2210"/>
    </row>
    <row r="896726" spans="101:101">
      <c r="CW896726" s="2195"/>
    </row>
    <row r="896750" spans="101:101">
      <c r="CW896750" s="2210"/>
    </row>
    <row r="896751" spans="101:101">
      <c r="CW896751" s="2195"/>
    </row>
    <row r="896775" spans="101:101">
      <c r="CW896775" s="2210"/>
    </row>
    <row r="896776" spans="101:101">
      <c r="CW896776" s="2195"/>
    </row>
    <row r="896800" spans="101:101">
      <c r="CW896800" s="2210"/>
    </row>
    <row r="896801" spans="101:101">
      <c r="CW896801" s="2195"/>
    </row>
    <row r="896825" spans="101:101">
      <c r="CW896825" s="2210"/>
    </row>
    <row r="896826" spans="101:101">
      <c r="CW896826" s="2195"/>
    </row>
    <row r="896850" spans="101:101">
      <c r="CW896850" s="2210"/>
    </row>
    <row r="896851" spans="101:101">
      <c r="CW896851" s="2195"/>
    </row>
    <row r="896875" spans="101:101">
      <c r="CW896875" s="2210"/>
    </row>
    <row r="896876" spans="101:101">
      <c r="CW896876" s="2195"/>
    </row>
    <row r="896900" spans="101:101">
      <c r="CW896900" s="2210"/>
    </row>
    <row r="896901" spans="101:101">
      <c r="CW896901" s="2195"/>
    </row>
    <row r="896925" spans="101:101">
      <c r="CW896925" s="2210"/>
    </row>
    <row r="896926" spans="101:101">
      <c r="CW896926" s="2195"/>
    </row>
    <row r="896950" spans="101:101">
      <c r="CW896950" s="2210"/>
    </row>
    <row r="896951" spans="101:101">
      <c r="CW896951" s="2195"/>
    </row>
    <row r="896975" spans="101:101">
      <c r="CW896975" s="2210"/>
    </row>
    <row r="896976" spans="101:101">
      <c r="CW896976" s="2195"/>
    </row>
    <row r="897000" spans="101:101">
      <c r="CW897000" s="2210"/>
    </row>
    <row r="897001" spans="101:101">
      <c r="CW897001" s="2195"/>
    </row>
    <row r="897025" spans="101:101">
      <c r="CW897025" s="2210"/>
    </row>
    <row r="897026" spans="101:101">
      <c r="CW897026" s="2195"/>
    </row>
    <row r="897050" spans="101:101">
      <c r="CW897050" s="2210"/>
    </row>
    <row r="897051" spans="101:101">
      <c r="CW897051" s="2195"/>
    </row>
    <row r="897075" spans="101:101">
      <c r="CW897075" s="2210"/>
    </row>
    <row r="897076" spans="101:101">
      <c r="CW897076" s="2195"/>
    </row>
    <row r="897100" spans="101:101">
      <c r="CW897100" s="2210"/>
    </row>
    <row r="897101" spans="101:101">
      <c r="CW897101" s="2195"/>
    </row>
    <row r="897125" spans="101:101">
      <c r="CW897125" s="2210"/>
    </row>
    <row r="897126" spans="101:101">
      <c r="CW897126" s="2195"/>
    </row>
    <row r="897150" spans="101:101">
      <c r="CW897150" s="2210"/>
    </row>
    <row r="897151" spans="101:101">
      <c r="CW897151" s="2195"/>
    </row>
    <row r="897175" spans="101:101">
      <c r="CW897175" s="2210"/>
    </row>
    <row r="897176" spans="101:101">
      <c r="CW897176" s="2195"/>
    </row>
    <row r="897200" spans="101:101">
      <c r="CW897200" s="2210"/>
    </row>
    <row r="897201" spans="101:101">
      <c r="CW897201" s="2195"/>
    </row>
    <row r="897225" spans="101:101">
      <c r="CW897225" s="2210"/>
    </row>
    <row r="897226" spans="101:101">
      <c r="CW897226" s="2195"/>
    </row>
    <row r="897250" spans="101:101">
      <c r="CW897250" s="2210"/>
    </row>
    <row r="897251" spans="101:101">
      <c r="CW897251" s="2195"/>
    </row>
    <row r="897275" spans="101:101">
      <c r="CW897275" s="2210"/>
    </row>
    <row r="897276" spans="101:101">
      <c r="CW897276" s="2195"/>
    </row>
    <row r="897300" spans="101:101">
      <c r="CW897300" s="2210"/>
    </row>
    <row r="897301" spans="101:101">
      <c r="CW897301" s="2195"/>
    </row>
    <row r="897325" spans="101:101">
      <c r="CW897325" s="2210"/>
    </row>
    <row r="897326" spans="101:101">
      <c r="CW897326" s="2195"/>
    </row>
    <row r="897350" spans="101:101">
      <c r="CW897350" s="2210"/>
    </row>
    <row r="897351" spans="101:101">
      <c r="CW897351" s="2195"/>
    </row>
    <row r="897375" spans="101:101">
      <c r="CW897375" s="2210"/>
    </row>
    <row r="897376" spans="101:101">
      <c r="CW897376" s="2195"/>
    </row>
    <row r="897400" spans="101:101">
      <c r="CW897400" s="2210"/>
    </row>
    <row r="897401" spans="101:101">
      <c r="CW897401" s="2195"/>
    </row>
    <row r="897425" spans="101:101">
      <c r="CW897425" s="2210"/>
    </row>
    <row r="897426" spans="101:101">
      <c r="CW897426" s="2195"/>
    </row>
    <row r="897450" spans="101:101">
      <c r="CW897450" s="2210"/>
    </row>
    <row r="897451" spans="101:101">
      <c r="CW897451" s="2195"/>
    </row>
    <row r="897475" spans="101:101">
      <c r="CW897475" s="2210"/>
    </row>
    <row r="897476" spans="101:101">
      <c r="CW897476" s="2195"/>
    </row>
    <row r="897500" spans="101:101">
      <c r="CW897500" s="2210"/>
    </row>
    <row r="897501" spans="101:101">
      <c r="CW897501" s="2195"/>
    </row>
    <row r="897525" spans="101:101">
      <c r="CW897525" s="2210"/>
    </row>
    <row r="897526" spans="101:101">
      <c r="CW897526" s="2195"/>
    </row>
    <row r="897550" spans="101:101">
      <c r="CW897550" s="2210"/>
    </row>
    <row r="897551" spans="101:101">
      <c r="CW897551" s="2195"/>
    </row>
    <row r="897575" spans="101:101">
      <c r="CW897575" s="2210"/>
    </row>
    <row r="897576" spans="101:101">
      <c r="CW897576" s="2195"/>
    </row>
    <row r="897600" spans="101:101">
      <c r="CW897600" s="2210"/>
    </row>
    <row r="897601" spans="101:101">
      <c r="CW897601" s="2195"/>
    </row>
    <row r="897625" spans="101:101">
      <c r="CW897625" s="2210"/>
    </row>
    <row r="897626" spans="101:101">
      <c r="CW897626" s="2195"/>
    </row>
    <row r="897650" spans="101:101">
      <c r="CW897650" s="2210"/>
    </row>
    <row r="897651" spans="101:101">
      <c r="CW897651" s="2195"/>
    </row>
    <row r="897675" spans="101:101">
      <c r="CW897675" s="2210"/>
    </row>
    <row r="897676" spans="101:101">
      <c r="CW897676" s="2195"/>
    </row>
    <row r="897700" spans="101:101">
      <c r="CW897700" s="2210"/>
    </row>
    <row r="897701" spans="101:101">
      <c r="CW897701" s="2195"/>
    </row>
    <row r="897725" spans="101:101">
      <c r="CW897725" s="2210"/>
    </row>
    <row r="897726" spans="101:101">
      <c r="CW897726" s="2195"/>
    </row>
    <row r="897750" spans="101:101">
      <c r="CW897750" s="2210"/>
    </row>
    <row r="897751" spans="101:101">
      <c r="CW897751" s="2195"/>
    </row>
    <row r="897775" spans="101:101">
      <c r="CW897775" s="2210"/>
    </row>
    <row r="897776" spans="101:101">
      <c r="CW897776" s="2195"/>
    </row>
    <row r="897800" spans="101:101">
      <c r="CW897800" s="2210"/>
    </row>
    <row r="897801" spans="101:101">
      <c r="CW897801" s="2195"/>
    </row>
    <row r="897825" spans="101:101">
      <c r="CW897825" s="2210"/>
    </row>
    <row r="897826" spans="101:101">
      <c r="CW897826" s="2195"/>
    </row>
    <row r="897850" spans="101:101">
      <c r="CW897850" s="2210"/>
    </row>
    <row r="897851" spans="101:101">
      <c r="CW897851" s="2195"/>
    </row>
    <row r="897875" spans="101:101">
      <c r="CW897875" s="2210"/>
    </row>
    <row r="897876" spans="101:101">
      <c r="CW897876" s="2195"/>
    </row>
    <row r="897900" spans="101:101">
      <c r="CW897900" s="2210"/>
    </row>
    <row r="897901" spans="101:101">
      <c r="CW897901" s="2195"/>
    </row>
    <row r="897925" spans="101:101">
      <c r="CW897925" s="2210"/>
    </row>
    <row r="897926" spans="101:101">
      <c r="CW897926" s="2195"/>
    </row>
    <row r="897950" spans="101:101">
      <c r="CW897950" s="2210"/>
    </row>
    <row r="897951" spans="101:101">
      <c r="CW897951" s="2195"/>
    </row>
    <row r="897975" spans="101:101">
      <c r="CW897975" s="2210"/>
    </row>
    <row r="897976" spans="101:101">
      <c r="CW897976" s="2195"/>
    </row>
    <row r="898000" spans="101:101">
      <c r="CW898000" s="2210"/>
    </row>
    <row r="898001" spans="101:101">
      <c r="CW898001" s="2195"/>
    </row>
    <row r="898025" spans="101:101">
      <c r="CW898025" s="2210"/>
    </row>
    <row r="898026" spans="101:101">
      <c r="CW898026" s="2195"/>
    </row>
    <row r="898050" spans="101:101">
      <c r="CW898050" s="2210"/>
    </row>
    <row r="898051" spans="101:101">
      <c r="CW898051" s="2195"/>
    </row>
    <row r="898075" spans="101:101">
      <c r="CW898075" s="2210"/>
    </row>
    <row r="898076" spans="101:101">
      <c r="CW898076" s="2195"/>
    </row>
    <row r="898100" spans="101:101">
      <c r="CW898100" s="2210"/>
    </row>
    <row r="898101" spans="101:101">
      <c r="CW898101" s="2195"/>
    </row>
    <row r="898125" spans="101:101">
      <c r="CW898125" s="2210"/>
    </row>
    <row r="898126" spans="101:101">
      <c r="CW898126" s="2195"/>
    </row>
    <row r="898150" spans="101:101">
      <c r="CW898150" s="2210"/>
    </row>
    <row r="898151" spans="101:101">
      <c r="CW898151" s="2195"/>
    </row>
    <row r="898175" spans="101:101">
      <c r="CW898175" s="2210"/>
    </row>
    <row r="898176" spans="101:101">
      <c r="CW898176" s="2195"/>
    </row>
    <row r="898200" spans="101:101">
      <c r="CW898200" s="2210"/>
    </row>
    <row r="898201" spans="101:101">
      <c r="CW898201" s="2195"/>
    </row>
    <row r="898225" spans="101:101">
      <c r="CW898225" s="2210"/>
    </row>
    <row r="898226" spans="101:101">
      <c r="CW898226" s="2195"/>
    </row>
    <row r="898250" spans="101:101">
      <c r="CW898250" s="2210"/>
    </row>
    <row r="898251" spans="101:101">
      <c r="CW898251" s="2195"/>
    </row>
    <row r="898275" spans="101:101">
      <c r="CW898275" s="2210"/>
    </row>
    <row r="898276" spans="101:101">
      <c r="CW898276" s="2195"/>
    </row>
    <row r="898300" spans="101:101">
      <c r="CW898300" s="2210"/>
    </row>
    <row r="898301" spans="101:101">
      <c r="CW898301" s="2195"/>
    </row>
    <row r="898325" spans="101:101">
      <c r="CW898325" s="2210"/>
    </row>
    <row r="898326" spans="101:101">
      <c r="CW898326" s="2195"/>
    </row>
    <row r="898350" spans="101:101">
      <c r="CW898350" s="2210"/>
    </row>
    <row r="898351" spans="101:101">
      <c r="CW898351" s="2195"/>
    </row>
    <row r="898375" spans="101:101">
      <c r="CW898375" s="2210"/>
    </row>
    <row r="898376" spans="101:101">
      <c r="CW898376" s="2195"/>
    </row>
    <row r="898400" spans="101:101">
      <c r="CW898400" s="2210"/>
    </row>
    <row r="898401" spans="101:101">
      <c r="CW898401" s="2195"/>
    </row>
    <row r="898425" spans="101:101">
      <c r="CW898425" s="2210"/>
    </row>
    <row r="898426" spans="101:101">
      <c r="CW898426" s="2195"/>
    </row>
    <row r="898450" spans="101:101">
      <c r="CW898450" s="2210"/>
    </row>
    <row r="898451" spans="101:101">
      <c r="CW898451" s="2195"/>
    </row>
    <row r="898475" spans="101:101">
      <c r="CW898475" s="2210"/>
    </row>
    <row r="898476" spans="101:101">
      <c r="CW898476" s="2195"/>
    </row>
    <row r="898500" spans="101:101">
      <c r="CW898500" s="2210"/>
    </row>
    <row r="898501" spans="101:101">
      <c r="CW898501" s="2195"/>
    </row>
    <row r="898525" spans="101:101">
      <c r="CW898525" s="2210"/>
    </row>
    <row r="898526" spans="101:101">
      <c r="CW898526" s="2195"/>
    </row>
    <row r="898550" spans="101:101">
      <c r="CW898550" s="2210"/>
    </row>
    <row r="898551" spans="101:101">
      <c r="CW898551" s="2195"/>
    </row>
    <row r="898575" spans="101:101">
      <c r="CW898575" s="2210"/>
    </row>
    <row r="898576" spans="101:101">
      <c r="CW898576" s="2195"/>
    </row>
    <row r="898600" spans="101:101">
      <c r="CW898600" s="2210"/>
    </row>
    <row r="898601" spans="101:101">
      <c r="CW898601" s="2195"/>
    </row>
    <row r="898625" spans="101:101">
      <c r="CW898625" s="2210"/>
    </row>
    <row r="898626" spans="101:101">
      <c r="CW898626" s="2195"/>
    </row>
    <row r="898650" spans="101:101">
      <c r="CW898650" s="2210"/>
    </row>
    <row r="898651" spans="101:101">
      <c r="CW898651" s="2195"/>
    </row>
    <row r="898675" spans="101:101">
      <c r="CW898675" s="2210"/>
    </row>
    <row r="898676" spans="101:101">
      <c r="CW898676" s="2195"/>
    </row>
    <row r="898700" spans="101:101">
      <c r="CW898700" s="2210"/>
    </row>
    <row r="898701" spans="101:101">
      <c r="CW898701" s="2195"/>
    </row>
    <row r="898725" spans="101:101">
      <c r="CW898725" s="2210"/>
    </row>
    <row r="898726" spans="101:101">
      <c r="CW898726" s="2195"/>
    </row>
    <row r="898750" spans="101:101">
      <c r="CW898750" s="2210"/>
    </row>
    <row r="898751" spans="101:101">
      <c r="CW898751" s="2195"/>
    </row>
    <row r="898775" spans="101:101">
      <c r="CW898775" s="2210"/>
    </row>
    <row r="898776" spans="101:101">
      <c r="CW898776" s="2195"/>
    </row>
    <row r="898800" spans="101:101">
      <c r="CW898800" s="2210"/>
    </row>
    <row r="898801" spans="101:101">
      <c r="CW898801" s="2195"/>
    </row>
    <row r="898825" spans="101:101">
      <c r="CW898825" s="2210"/>
    </row>
    <row r="898826" spans="101:101">
      <c r="CW898826" s="2195"/>
    </row>
    <row r="898850" spans="101:101">
      <c r="CW898850" s="2210"/>
    </row>
    <row r="898851" spans="101:101">
      <c r="CW898851" s="2195"/>
    </row>
    <row r="898875" spans="101:101">
      <c r="CW898875" s="2210"/>
    </row>
    <row r="898876" spans="101:101">
      <c r="CW898876" s="2195"/>
    </row>
    <row r="898900" spans="101:101">
      <c r="CW898900" s="2210"/>
    </row>
    <row r="898901" spans="101:101">
      <c r="CW898901" s="2195"/>
    </row>
    <row r="898925" spans="101:101">
      <c r="CW898925" s="2210"/>
    </row>
    <row r="898926" spans="101:101">
      <c r="CW898926" s="2195"/>
    </row>
    <row r="898950" spans="101:101">
      <c r="CW898950" s="2210"/>
    </row>
    <row r="898951" spans="101:101">
      <c r="CW898951" s="2195"/>
    </row>
    <row r="898975" spans="101:101">
      <c r="CW898975" s="2210"/>
    </row>
    <row r="898976" spans="101:101">
      <c r="CW898976" s="2195"/>
    </row>
    <row r="899000" spans="101:101">
      <c r="CW899000" s="2210"/>
    </row>
    <row r="899001" spans="101:101">
      <c r="CW899001" s="2195"/>
    </row>
    <row r="899025" spans="101:101">
      <c r="CW899025" s="2210"/>
    </row>
    <row r="899026" spans="101:101">
      <c r="CW899026" s="2195"/>
    </row>
    <row r="899050" spans="101:101">
      <c r="CW899050" s="2210"/>
    </row>
    <row r="899051" spans="101:101">
      <c r="CW899051" s="2195"/>
    </row>
    <row r="899075" spans="101:101">
      <c r="CW899075" s="2210"/>
    </row>
    <row r="899076" spans="101:101">
      <c r="CW899076" s="2195"/>
    </row>
    <row r="899100" spans="101:101">
      <c r="CW899100" s="2210"/>
    </row>
    <row r="899101" spans="101:101">
      <c r="CW899101" s="2195"/>
    </row>
    <row r="899125" spans="101:101">
      <c r="CW899125" s="2210"/>
    </row>
    <row r="899126" spans="101:101">
      <c r="CW899126" s="2195"/>
    </row>
    <row r="899150" spans="101:101">
      <c r="CW899150" s="2210"/>
    </row>
    <row r="899151" spans="101:101">
      <c r="CW899151" s="2195"/>
    </row>
    <row r="899175" spans="101:101">
      <c r="CW899175" s="2210"/>
    </row>
    <row r="899176" spans="101:101">
      <c r="CW899176" s="2195"/>
    </row>
    <row r="899200" spans="101:101">
      <c r="CW899200" s="2210"/>
    </row>
    <row r="899201" spans="101:101">
      <c r="CW899201" s="2195"/>
    </row>
    <row r="899225" spans="101:101">
      <c r="CW899225" s="2210"/>
    </row>
    <row r="899226" spans="101:101">
      <c r="CW899226" s="2195"/>
    </row>
    <row r="899250" spans="101:101">
      <c r="CW899250" s="2210"/>
    </row>
    <row r="899251" spans="101:101">
      <c r="CW899251" s="2195"/>
    </row>
    <row r="899275" spans="101:101">
      <c r="CW899275" s="2210"/>
    </row>
    <row r="899276" spans="101:101">
      <c r="CW899276" s="2195"/>
    </row>
    <row r="899300" spans="101:101">
      <c r="CW899300" s="2210"/>
    </row>
    <row r="899301" spans="101:101">
      <c r="CW899301" s="2195"/>
    </row>
    <row r="899325" spans="101:101">
      <c r="CW899325" s="2210"/>
    </row>
    <row r="899326" spans="101:101">
      <c r="CW899326" s="2195"/>
    </row>
    <row r="899350" spans="101:101">
      <c r="CW899350" s="2210"/>
    </row>
    <row r="899351" spans="101:101">
      <c r="CW899351" s="2195"/>
    </row>
    <row r="899375" spans="101:101">
      <c r="CW899375" s="2210"/>
    </row>
    <row r="899376" spans="101:101">
      <c r="CW899376" s="2195"/>
    </row>
    <row r="899400" spans="101:101">
      <c r="CW899400" s="2210"/>
    </row>
    <row r="899401" spans="101:101">
      <c r="CW899401" s="2195"/>
    </row>
    <row r="899425" spans="101:101">
      <c r="CW899425" s="2210"/>
    </row>
    <row r="899426" spans="101:101">
      <c r="CW899426" s="2195"/>
    </row>
    <row r="899450" spans="101:101">
      <c r="CW899450" s="2210"/>
    </row>
    <row r="899451" spans="101:101">
      <c r="CW899451" s="2195"/>
    </row>
    <row r="899475" spans="101:101">
      <c r="CW899475" s="2210"/>
    </row>
    <row r="899476" spans="101:101">
      <c r="CW899476" s="2195"/>
    </row>
    <row r="899500" spans="101:101">
      <c r="CW899500" s="2210"/>
    </row>
    <row r="899501" spans="101:101">
      <c r="CW899501" s="2195"/>
    </row>
    <row r="899525" spans="101:101">
      <c r="CW899525" s="2210"/>
    </row>
    <row r="899526" spans="101:101">
      <c r="CW899526" s="2195"/>
    </row>
    <row r="899550" spans="101:101">
      <c r="CW899550" s="2210"/>
    </row>
    <row r="899551" spans="101:101">
      <c r="CW899551" s="2195"/>
    </row>
    <row r="899575" spans="101:101">
      <c r="CW899575" s="2210"/>
    </row>
    <row r="899576" spans="101:101">
      <c r="CW899576" s="2195"/>
    </row>
    <row r="899600" spans="101:101">
      <c r="CW899600" s="2210"/>
    </row>
    <row r="899601" spans="101:101">
      <c r="CW899601" s="2195"/>
    </row>
    <row r="899625" spans="101:101">
      <c r="CW899625" s="2210"/>
    </row>
    <row r="899626" spans="101:101">
      <c r="CW899626" s="2195"/>
    </row>
    <row r="899650" spans="101:101">
      <c r="CW899650" s="2210"/>
    </row>
    <row r="899651" spans="101:101">
      <c r="CW899651" s="2195"/>
    </row>
    <row r="899675" spans="101:101">
      <c r="CW899675" s="2210"/>
    </row>
    <row r="899676" spans="101:101">
      <c r="CW899676" s="2195"/>
    </row>
    <row r="899700" spans="101:101">
      <c r="CW899700" s="2210"/>
    </row>
    <row r="899701" spans="101:101">
      <c r="CW899701" s="2195"/>
    </row>
    <row r="899725" spans="101:101">
      <c r="CW899725" s="2210"/>
    </row>
    <row r="899726" spans="101:101">
      <c r="CW899726" s="2195"/>
    </row>
    <row r="899750" spans="101:101">
      <c r="CW899750" s="2210"/>
    </row>
    <row r="899751" spans="101:101">
      <c r="CW899751" s="2195"/>
    </row>
    <row r="899775" spans="101:101">
      <c r="CW899775" s="2210"/>
    </row>
    <row r="899776" spans="101:101">
      <c r="CW899776" s="2195"/>
    </row>
    <row r="899800" spans="101:101">
      <c r="CW899800" s="2210"/>
    </row>
    <row r="899801" spans="101:101">
      <c r="CW899801" s="2195"/>
    </row>
    <row r="899825" spans="101:101">
      <c r="CW899825" s="2210"/>
    </row>
    <row r="899826" spans="101:101">
      <c r="CW899826" s="2195"/>
    </row>
    <row r="899850" spans="101:101">
      <c r="CW899850" s="2210"/>
    </row>
    <row r="899851" spans="101:101">
      <c r="CW899851" s="2195"/>
    </row>
    <row r="899875" spans="101:101">
      <c r="CW899875" s="2210"/>
    </row>
    <row r="899876" spans="101:101">
      <c r="CW899876" s="2195"/>
    </row>
    <row r="899900" spans="101:101">
      <c r="CW899900" s="2210"/>
    </row>
    <row r="899901" spans="101:101">
      <c r="CW899901" s="2195"/>
    </row>
    <row r="899925" spans="101:101">
      <c r="CW899925" s="2210"/>
    </row>
    <row r="899926" spans="101:101">
      <c r="CW899926" s="2195"/>
    </row>
    <row r="899950" spans="101:101">
      <c r="CW899950" s="2210"/>
    </row>
    <row r="899951" spans="101:101">
      <c r="CW899951" s="2195"/>
    </row>
    <row r="899975" spans="101:101">
      <c r="CW899975" s="2210"/>
    </row>
    <row r="899976" spans="101:101">
      <c r="CW899976" s="2195"/>
    </row>
    <row r="900000" spans="101:101">
      <c r="CW900000" s="2210"/>
    </row>
    <row r="900001" spans="101:101">
      <c r="CW900001" s="2195"/>
    </row>
    <row r="900025" spans="101:101">
      <c r="CW900025" s="2210"/>
    </row>
    <row r="900026" spans="101:101">
      <c r="CW900026" s="2195"/>
    </row>
    <row r="900050" spans="101:101">
      <c r="CW900050" s="2210"/>
    </row>
    <row r="900051" spans="101:101">
      <c r="CW900051" s="2195"/>
    </row>
    <row r="900075" spans="101:101">
      <c r="CW900075" s="2210"/>
    </row>
    <row r="900076" spans="101:101">
      <c r="CW900076" s="2195"/>
    </row>
    <row r="900100" spans="101:101">
      <c r="CW900100" s="2210"/>
    </row>
    <row r="900101" spans="101:101">
      <c r="CW900101" s="2195"/>
    </row>
    <row r="900125" spans="101:101">
      <c r="CW900125" s="2210"/>
    </row>
    <row r="900126" spans="101:101">
      <c r="CW900126" s="2195"/>
    </row>
    <row r="900150" spans="101:101">
      <c r="CW900150" s="2210"/>
    </row>
    <row r="900151" spans="101:101">
      <c r="CW900151" s="2195"/>
    </row>
    <row r="900175" spans="101:101">
      <c r="CW900175" s="2210"/>
    </row>
    <row r="900176" spans="101:101">
      <c r="CW900176" s="2195"/>
    </row>
    <row r="900200" spans="101:101">
      <c r="CW900200" s="2210"/>
    </row>
    <row r="900201" spans="101:101">
      <c r="CW900201" s="2195"/>
    </row>
    <row r="900225" spans="101:101">
      <c r="CW900225" s="2210"/>
    </row>
    <row r="900226" spans="101:101">
      <c r="CW900226" s="2195"/>
    </row>
    <row r="900250" spans="101:101">
      <c r="CW900250" s="2210"/>
    </row>
    <row r="900251" spans="101:101">
      <c r="CW900251" s="2195"/>
    </row>
    <row r="900275" spans="101:101">
      <c r="CW900275" s="2210"/>
    </row>
    <row r="900276" spans="101:101">
      <c r="CW900276" s="2195"/>
    </row>
    <row r="900300" spans="101:101">
      <c r="CW900300" s="2210"/>
    </row>
    <row r="900301" spans="101:101">
      <c r="CW900301" s="2195"/>
    </row>
    <row r="900325" spans="101:101">
      <c r="CW900325" s="2210"/>
    </row>
    <row r="900326" spans="101:101">
      <c r="CW900326" s="2195"/>
    </row>
    <row r="900350" spans="101:101">
      <c r="CW900350" s="2210"/>
    </row>
    <row r="900351" spans="101:101">
      <c r="CW900351" s="2195"/>
    </row>
    <row r="900375" spans="101:101">
      <c r="CW900375" s="2210"/>
    </row>
    <row r="900376" spans="101:101">
      <c r="CW900376" s="2195"/>
    </row>
    <row r="900400" spans="101:101">
      <c r="CW900400" s="2210"/>
    </row>
    <row r="900401" spans="101:101">
      <c r="CW900401" s="2195"/>
    </row>
    <row r="900425" spans="101:101">
      <c r="CW900425" s="2210"/>
    </row>
    <row r="900426" spans="101:101">
      <c r="CW900426" s="2195"/>
    </row>
    <row r="900450" spans="101:101">
      <c r="CW900450" s="2210"/>
    </row>
    <row r="900451" spans="101:101">
      <c r="CW900451" s="2195"/>
    </row>
    <row r="900475" spans="101:101">
      <c r="CW900475" s="2210"/>
    </row>
    <row r="900476" spans="101:101">
      <c r="CW900476" s="2195"/>
    </row>
    <row r="900500" spans="101:101">
      <c r="CW900500" s="2210"/>
    </row>
    <row r="900501" spans="101:101">
      <c r="CW900501" s="2195"/>
    </row>
    <row r="900525" spans="101:101">
      <c r="CW900525" s="2210"/>
    </row>
    <row r="900526" spans="101:101">
      <c r="CW900526" s="2195"/>
    </row>
    <row r="900550" spans="101:101">
      <c r="CW900550" s="2210"/>
    </row>
    <row r="900551" spans="101:101">
      <c r="CW900551" s="2195"/>
    </row>
    <row r="900575" spans="101:101">
      <c r="CW900575" s="2210"/>
    </row>
    <row r="900576" spans="101:101">
      <c r="CW900576" s="2195"/>
    </row>
    <row r="900600" spans="101:101">
      <c r="CW900600" s="2210"/>
    </row>
    <row r="900601" spans="101:101">
      <c r="CW900601" s="2195"/>
    </row>
    <row r="900625" spans="101:101">
      <c r="CW900625" s="2210"/>
    </row>
    <row r="900626" spans="101:101">
      <c r="CW900626" s="2195"/>
    </row>
    <row r="900650" spans="101:101">
      <c r="CW900650" s="2210"/>
    </row>
    <row r="900651" spans="101:101">
      <c r="CW900651" s="2195"/>
    </row>
    <row r="900675" spans="101:101">
      <c r="CW900675" s="2210"/>
    </row>
    <row r="900676" spans="101:101">
      <c r="CW900676" s="2195"/>
    </row>
    <row r="900700" spans="101:101">
      <c r="CW900700" s="2210"/>
    </row>
    <row r="900701" spans="101:101">
      <c r="CW900701" s="2195"/>
    </row>
    <row r="900725" spans="101:101">
      <c r="CW900725" s="2210"/>
    </row>
    <row r="900726" spans="101:101">
      <c r="CW900726" s="2195"/>
    </row>
    <row r="900750" spans="101:101">
      <c r="CW900750" s="2210"/>
    </row>
    <row r="900751" spans="101:101">
      <c r="CW900751" s="2195"/>
    </row>
    <row r="900775" spans="101:101">
      <c r="CW900775" s="2210"/>
    </row>
    <row r="900776" spans="101:101">
      <c r="CW900776" s="2195"/>
    </row>
    <row r="900800" spans="101:101">
      <c r="CW900800" s="2210"/>
    </row>
    <row r="900801" spans="101:101">
      <c r="CW900801" s="2195"/>
    </row>
    <row r="900825" spans="101:101">
      <c r="CW900825" s="2210"/>
    </row>
    <row r="900826" spans="101:101">
      <c r="CW900826" s="2195"/>
    </row>
    <row r="900850" spans="101:101">
      <c r="CW900850" s="2210"/>
    </row>
    <row r="900851" spans="101:101">
      <c r="CW900851" s="2195"/>
    </row>
    <row r="900875" spans="101:101">
      <c r="CW900875" s="2210"/>
    </row>
    <row r="900876" spans="101:101">
      <c r="CW900876" s="2195"/>
    </row>
    <row r="900900" spans="101:101">
      <c r="CW900900" s="2210"/>
    </row>
    <row r="900901" spans="101:101">
      <c r="CW900901" s="2195"/>
    </row>
    <row r="900925" spans="101:101">
      <c r="CW900925" s="2210"/>
    </row>
    <row r="900926" spans="101:101">
      <c r="CW900926" s="2195"/>
    </row>
    <row r="900950" spans="101:101">
      <c r="CW900950" s="2210"/>
    </row>
    <row r="900951" spans="101:101">
      <c r="CW900951" s="2195"/>
    </row>
    <row r="900975" spans="101:101">
      <c r="CW900975" s="2210"/>
    </row>
    <row r="900976" spans="101:101">
      <c r="CW900976" s="2195"/>
    </row>
    <row r="901000" spans="101:101">
      <c r="CW901000" s="2210"/>
    </row>
    <row r="901001" spans="101:101">
      <c r="CW901001" s="2195"/>
    </row>
    <row r="901025" spans="101:101">
      <c r="CW901025" s="2210"/>
    </row>
    <row r="901026" spans="101:101">
      <c r="CW901026" s="2195"/>
    </row>
    <row r="901050" spans="101:101">
      <c r="CW901050" s="2210"/>
    </row>
    <row r="901051" spans="101:101">
      <c r="CW901051" s="2195"/>
    </row>
    <row r="901075" spans="101:101">
      <c r="CW901075" s="2210"/>
    </row>
    <row r="901076" spans="101:101">
      <c r="CW901076" s="2195"/>
    </row>
    <row r="901100" spans="101:101">
      <c r="CW901100" s="2210"/>
    </row>
    <row r="901101" spans="101:101">
      <c r="CW901101" s="2195"/>
    </row>
    <row r="901125" spans="101:101">
      <c r="CW901125" s="2210"/>
    </row>
    <row r="901126" spans="101:101">
      <c r="CW901126" s="2195"/>
    </row>
    <row r="901150" spans="101:101">
      <c r="CW901150" s="2210"/>
    </row>
    <row r="901151" spans="101:101">
      <c r="CW901151" s="2195"/>
    </row>
    <row r="901175" spans="101:101">
      <c r="CW901175" s="2210"/>
    </row>
    <row r="901176" spans="101:101">
      <c r="CW901176" s="2195"/>
    </row>
    <row r="901200" spans="101:101">
      <c r="CW901200" s="2210"/>
    </row>
    <row r="901201" spans="101:101">
      <c r="CW901201" s="2195"/>
    </row>
    <row r="901225" spans="101:101">
      <c r="CW901225" s="2210"/>
    </row>
    <row r="901226" spans="101:101">
      <c r="CW901226" s="2195"/>
    </row>
    <row r="901250" spans="101:101">
      <c r="CW901250" s="2210"/>
    </row>
    <row r="901251" spans="101:101">
      <c r="CW901251" s="2195"/>
    </row>
    <row r="901275" spans="101:101">
      <c r="CW901275" s="2210"/>
    </row>
    <row r="901276" spans="101:101">
      <c r="CW901276" s="2195"/>
    </row>
    <row r="901300" spans="101:101">
      <c r="CW901300" s="2210"/>
    </row>
    <row r="901301" spans="101:101">
      <c r="CW901301" s="2195"/>
    </row>
    <row r="901325" spans="101:101">
      <c r="CW901325" s="2210"/>
    </row>
    <row r="901326" spans="101:101">
      <c r="CW901326" s="2195"/>
    </row>
    <row r="901350" spans="101:101">
      <c r="CW901350" s="2210"/>
    </row>
    <row r="901351" spans="101:101">
      <c r="CW901351" s="2195"/>
    </row>
    <row r="901375" spans="101:101">
      <c r="CW901375" s="2210"/>
    </row>
    <row r="901376" spans="101:101">
      <c r="CW901376" s="2195"/>
    </row>
    <row r="901400" spans="101:101">
      <c r="CW901400" s="2210"/>
    </row>
    <row r="901401" spans="101:101">
      <c r="CW901401" s="2195"/>
    </row>
    <row r="901425" spans="101:101">
      <c r="CW901425" s="2210"/>
    </row>
    <row r="901426" spans="101:101">
      <c r="CW901426" s="2195"/>
    </row>
    <row r="901450" spans="101:101">
      <c r="CW901450" s="2210"/>
    </row>
    <row r="901451" spans="101:101">
      <c r="CW901451" s="2195"/>
    </row>
    <row r="901475" spans="101:101">
      <c r="CW901475" s="2210"/>
    </row>
    <row r="901476" spans="101:101">
      <c r="CW901476" s="2195"/>
    </row>
    <row r="901500" spans="101:101">
      <c r="CW901500" s="2210"/>
    </row>
    <row r="901501" spans="101:101">
      <c r="CW901501" s="2195"/>
    </row>
    <row r="901525" spans="101:101">
      <c r="CW901525" s="2210"/>
    </row>
    <row r="901526" spans="101:101">
      <c r="CW901526" s="2195"/>
    </row>
    <row r="901550" spans="101:101">
      <c r="CW901550" s="2210"/>
    </row>
    <row r="901551" spans="101:101">
      <c r="CW901551" s="2195"/>
    </row>
    <row r="901575" spans="101:101">
      <c r="CW901575" s="2210"/>
    </row>
    <row r="901576" spans="101:101">
      <c r="CW901576" s="2195"/>
    </row>
    <row r="901600" spans="101:101">
      <c r="CW901600" s="2210"/>
    </row>
    <row r="901601" spans="101:101">
      <c r="CW901601" s="2195"/>
    </row>
    <row r="901625" spans="101:101">
      <c r="CW901625" s="2210"/>
    </row>
    <row r="901626" spans="101:101">
      <c r="CW901626" s="2195"/>
    </row>
    <row r="901650" spans="101:101">
      <c r="CW901650" s="2210"/>
    </row>
    <row r="901651" spans="101:101">
      <c r="CW901651" s="2195"/>
    </row>
    <row r="901675" spans="101:101">
      <c r="CW901675" s="2210"/>
    </row>
    <row r="901676" spans="101:101">
      <c r="CW901676" s="2195"/>
    </row>
    <row r="901700" spans="101:101">
      <c r="CW901700" s="2210"/>
    </row>
    <row r="901701" spans="101:101">
      <c r="CW901701" s="2195"/>
    </row>
    <row r="901725" spans="101:101">
      <c r="CW901725" s="2210"/>
    </row>
    <row r="901726" spans="101:101">
      <c r="CW901726" s="2195"/>
    </row>
    <row r="901750" spans="101:101">
      <c r="CW901750" s="2210"/>
    </row>
    <row r="901751" spans="101:101">
      <c r="CW901751" s="2195"/>
    </row>
    <row r="901775" spans="101:101">
      <c r="CW901775" s="2210"/>
    </row>
    <row r="901776" spans="101:101">
      <c r="CW901776" s="2195"/>
    </row>
    <row r="901800" spans="101:101">
      <c r="CW901800" s="2210"/>
    </row>
    <row r="901801" spans="101:101">
      <c r="CW901801" s="2195"/>
    </row>
    <row r="901825" spans="101:101">
      <c r="CW901825" s="2210"/>
    </row>
    <row r="901826" spans="101:101">
      <c r="CW901826" s="2195"/>
    </row>
    <row r="901850" spans="101:101">
      <c r="CW901850" s="2210"/>
    </row>
    <row r="901851" spans="101:101">
      <c r="CW901851" s="2195"/>
    </row>
    <row r="901875" spans="101:101">
      <c r="CW901875" s="2210"/>
    </row>
    <row r="901876" spans="101:101">
      <c r="CW901876" s="2195"/>
    </row>
    <row r="901900" spans="101:101">
      <c r="CW901900" s="2210"/>
    </row>
    <row r="901901" spans="101:101">
      <c r="CW901901" s="2195"/>
    </row>
    <row r="901925" spans="101:101">
      <c r="CW901925" s="2210"/>
    </row>
    <row r="901926" spans="101:101">
      <c r="CW901926" s="2195"/>
    </row>
    <row r="901950" spans="101:101">
      <c r="CW901950" s="2210"/>
    </row>
    <row r="901951" spans="101:101">
      <c r="CW901951" s="2195"/>
    </row>
    <row r="901975" spans="101:101">
      <c r="CW901975" s="2210"/>
    </row>
    <row r="901976" spans="101:101">
      <c r="CW901976" s="2195"/>
    </row>
    <row r="902000" spans="101:101">
      <c r="CW902000" s="2210"/>
    </row>
    <row r="902001" spans="101:101">
      <c r="CW902001" s="2195"/>
    </row>
    <row r="902025" spans="101:101">
      <c r="CW902025" s="2210"/>
    </row>
    <row r="902026" spans="101:101">
      <c r="CW902026" s="2195"/>
    </row>
    <row r="902050" spans="101:101">
      <c r="CW902050" s="2210"/>
    </row>
    <row r="902051" spans="101:101">
      <c r="CW902051" s="2195"/>
    </row>
    <row r="902075" spans="101:101">
      <c r="CW902075" s="2210"/>
    </row>
    <row r="902076" spans="101:101">
      <c r="CW902076" s="2195"/>
    </row>
    <row r="902100" spans="101:101">
      <c r="CW902100" s="2210"/>
    </row>
    <row r="902101" spans="101:101">
      <c r="CW902101" s="2195"/>
    </row>
    <row r="902125" spans="101:101">
      <c r="CW902125" s="2210"/>
    </row>
    <row r="902126" spans="101:101">
      <c r="CW902126" s="2195"/>
    </row>
    <row r="902150" spans="101:101">
      <c r="CW902150" s="2210"/>
    </row>
    <row r="902151" spans="101:101">
      <c r="CW902151" s="2195"/>
    </row>
    <row r="902175" spans="101:101">
      <c r="CW902175" s="2210"/>
    </row>
    <row r="902176" spans="101:101">
      <c r="CW902176" s="2195"/>
    </row>
    <row r="902200" spans="101:101">
      <c r="CW902200" s="2210"/>
    </row>
    <row r="902201" spans="101:101">
      <c r="CW902201" s="2195"/>
    </row>
    <row r="902225" spans="101:101">
      <c r="CW902225" s="2210"/>
    </row>
    <row r="902226" spans="101:101">
      <c r="CW902226" s="2195"/>
    </row>
    <row r="902250" spans="101:101">
      <c r="CW902250" s="2210"/>
    </row>
    <row r="902251" spans="101:101">
      <c r="CW902251" s="2195"/>
    </row>
    <row r="902275" spans="101:101">
      <c r="CW902275" s="2210"/>
    </row>
    <row r="902276" spans="101:101">
      <c r="CW902276" s="2195"/>
    </row>
    <row r="902300" spans="101:101">
      <c r="CW902300" s="2210"/>
    </row>
    <row r="902301" spans="101:101">
      <c r="CW902301" s="2195"/>
    </row>
    <row r="902325" spans="101:101">
      <c r="CW902325" s="2210"/>
    </row>
    <row r="902326" spans="101:101">
      <c r="CW902326" s="2195"/>
    </row>
    <row r="902350" spans="101:101">
      <c r="CW902350" s="2210"/>
    </row>
    <row r="902351" spans="101:101">
      <c r="CW902351" s="2195"/>
    </row>
    <row r="902375" spans="101:101">
      <c r="CW902375" s="2210"/>
    </row>
    <row r="902376" spans="101:101">
      <c r="CW902376" s="2195"/>
    </row>
    <row r="902400" spans="101:101">
      <c r="CW902400" s="2210"/>
    </row>
    <row r="902401" spans="101:101">
      <c r="CW902401" s="2195"/>
    </row>
    <row r="902425" spans="101:101">
      <c r="CW902425" s="2210"/>
    </row>
    <row r="902426" spans="101:101">
      <c r="CW902426" s="2195"/>
    </row>
    <row r="902450" spans="101:101">
      <c r="CW902450" s="2210"/>
    </row>
    <row r="902451" spans="101:101">
      <c r="CW902451" s="2195"/>
    </row>
    <row r="902475" spans="101:101">
      <c r="CW902475" s="2210"/>
    </row>
    <row r="902476" spans="101:101">
      <c r="CW902476" s="2195"/>
    </row>
    <row r="902500" spans="101:101">
      <c r="CW902500" s="2210"/>
    </row>
    <row r="902501" spans="101:101">
      <c r="CW902501" s="2195"/>
    </row>
    <row r="902525" spans="101:101">
      <c r="CW902525" s="2210"/>
    </row>
    <row r="902526" spans="101:101">
      <c r="CW902526" s="2195"/>
    </row>
    <row r="902550" spans="101:101">
      <c r="CW902550" s="2210"/>
    </row>
    <row r="902551" spans="101:101">
      <c r="CW902551" s="2195"/>
    </row>
    <row r="902575" spans="101:101">
      <c r="CW902575" s="2210"/>
    </row>
    <row r="902576" spans="101:101">
      <c r="CW902576" s="2195"/>
    </row>
    <row r="902600" spans="101:101">
      <c r="CW902600" s="2210"/>
    </row>
    <row r="902601" spans="101:101">
      <c r="CW902601" s="2195"/>
    </row>
    <row r="902625" spans="101:101">
      <c r="CW902625" s="2210"/>
    </row>
    <row r="902626" spans="101:101">
      <c r="CW902626" s="2195"/>
    </row>
    <row r="902650" spans="101:101">
      <c r="CW902650" s="2210"/>
    </row>
    <row r="902651" spans="101:101">
      <c r="CW902651" s="2195"/>
    </row>
    <row r="902675" spans="101:101">
      <c r="CW902675" s="2210"/>
    </row>
    <row r="902676" spans="101:101">
      <c r="CW902676" s="2195"/>
    </row>
    <row r="902700" spans="101:101">
      <c r="CW902700" s="2210"/>
    </row>
    <row r="902701" spans="101:101">
      <c r="CW902701" s="2195"/>
    </row>
    <row r="902725" spans="101:101">
      <c r="CW902725" s="2210"/>
    </row>
    <row r="902726" spans="101:101">
      <c r="CW902726" s="2195"/>
    </row>
    <row r="902750" spans="101:101">
      <c r="CW902750" s="2210"/>
    </row>
    <row r="902751" spans="101:101">
      <c r="CW902751" s="2195"/>
    </row>
    <row r="902775" spans="101:101">
      <c r="CW902775" s="2210"/>
    </row>
    <row r="902776" spans="101:101">
      <c r="CW902776" s="2195"/>
    </row>
    <row r="902800" spans="101:101">
      <c r="CW902800" s="2210"/>
    </row>
    <row r="902801" spans="101:101">
      <c r="CW902801" s="2195"/>
    </row>
    <row r="902825" spans="101:101">
      <c r="CW902825" s="2210"/>
    </row>
    <row r="902826" spans="101:101">
      <c r="CW902826" s="2195"/>
    </row>
    <row r="902850" spans="101:101">
      <c r="CW902850" s="2210"/>
    </row>
    <row r="902851" spans="101:101">
      <c r="CW902851" s="2195"/>
    </row>
    <row r="902875" spans="101:101">
      <c r="CW902875" s="2210"/>
    </row>
    <row r="902876" spans="101:101">
      <c r="CW902876" s="2195"/>
    </row>
    <row r="902900" spans="101:101">
      <c r="CW902900" s="2210"/>
    </row>
    <row r="902901" spans="101:101">
      <c r="CW902901" s="2195"/>
    </row>
    <row r="902925" spans="101:101">
      <c r="CW902925" s="2210"/>
    </row>
    <row r="902926" spans="101:101">
      <c r="CW902926" s="2195"/>
    </row>
    <row r="902950" spans="101:101">
      <c r="CW902950" s="2210"/>
    </row>
    <row r="902951" spans="101:101">
      <c r="CW902951" s="2195"/>
    </row>
    <row r="902975" spans="101:101">
      <c r="CW902975" s="2210"/>
    </row>
    <row r="902976" spans="101:101">
      <c r="CW902976" s="2195"/>
    </row>
    <row r="903000" spans="101:101">
      <c r="CW903000" s="2210"/>
    </row>
    <row r="903001" spans="101:101">
      <c r="CW903001" s="2195"/>
    </row>
    <row r="903025" spans="101:101">
      <c r="CW903025" s="2210"/>
    </row>
    <row r="903026" spans="101:101">
      <c r="CW903026" s="2195"/>
    </row>
    <row r="903050" spans="101:101">
      <c r="CW903050" s="2210"/>
    </row>
    <row r="903051" spans="101:101">
      <c r="CW903051" s="2195"/>
    </row>
    <row r="903075" spans="101:101">
      <c r="CW903075" s="2210"/>
    </row>
    <row r="903076" spans="101:101">
      <c r="CW903076" s="2195"/>
    </row>
    <row r="903100" spans="101:101">
      <c r="CW903100" s="2210"/>
    </row>
    <row r="903101" spans="101:101">
      <c r="CW903101" s="2195"/>
    </row>
    <row r="903125" spans="101:101">
      <c r="CW903125" s="2210"/>
    </row>
    <row r="903126" spans="101:101">
      <c r="CW903126" s="2195"/>
    </row>
    <row r="903150" spans="101:101">
      <c r="CW903150" s="2210"/>
    </row>
    <row r="903151" spans="101:101">
      <c r="CW903151" s="2195"/>
    </row>
    <row r="903175" spans="101:101">
      <c r="CW903175" s="2210"/>
    </row>
    <row r="903176" spans="101:101">
      <c r="CW903176" s="2195"/>
    </row>
    <row r="903200" spans="101:101">
      <c r="CW903200" s="2210"/>
    </row>
    <row r="903201" spans="101:101">
      <c r="CW903201" s="2195"/>
    </row>
    <row r="903225" spans="101:101">
      <c r="CW903225" s="2210"/>
    </row>
    <row r="903226" spans="101:101">
      <c r="CW903226" s="2195"/>
    </row>
    <row r="903250" spans="101:101">
      <c r="CW903250" s="2210"/>
    </row>
    <row r="903251" spans="101:101">
      <c r="CW903251" s="2195"/>
    </row>
    <row r="903275" spans="101:101">
      <c r="CW903275" s="2210"/>
    </row>
    <row r="903276" spans="101:101">
      <c r="CW903276" s="2195"/>
    </row>
    <row r="903300" spans="101:101">
      <c r="CW903300" s="2210"/>
    </row>
    <row r="903301" spans="101:101">
      <c r="CW903301" s="2195"/>
    </row>
    <row r="903325" spans="101:101">
      <c r="CW903325" s="2210"/>
    </row>
    <row r="903326" spans="101:101">
      <c r="CW903326" s="2195"/>
    </row>
    <row r="903350" spans="101:101">
      <c r="CW903350" s="2210"/>
    </row>
    <row r="903351" spans="101:101">
      <c r="CW903351" s="2195"/>
    </row>
    <row r="903375" spans="101:101">
      <c r="CW903375" s="2210"/>
    </row>
    <row r="903376" spans="101:101">
      <c r="CW903376" s="2195"/>
    </row>
    <row r="903400" spans="101:101">
      <c r="CW903400" s="2210"/>
    </row>
    <row r="903401" spans="101:101">
      <c r="CW903401" s="2195"/>
    </row>
    <row r="903425" spans="101:101">
      <c r="CW903425" s="2210"/>
    </row>
    <row r="903426" spans="101:101">
      <c r="CW903426" s="2195"/>
    </row>
    <row r="903450" spans="101:101">
      <c r="CW903450" s="2210"/>
    </row>
    <row r="903451" spans="101:101">
      <c r="CW903451" s="2195"/>
    </row>
    <row r="903475" spans="101:101">
      <c r="CW903475" s="2210"/>
    </row>
    <row r="903476" spans="101:101">
      <c r="CW903476" s="2195"/>
    </row>
    <row r="903500" spans="101:101">
      <c r="CW903500" s="2210"/>
    </row>
    <row r="903501" spans="101:101">
      <c r="CW903501" s="2195"/>
    </row>
    <row r="903525" spans="101:101">
      <c r="CW903525" s="2210"/>
    </row>
    <row r="903526" spans="101:101">
      <c r="CW903526" s="2195"/>
    </row>
    <row r="903550" spans="101:101">
      <c r="CW903550" s="2210"/>
    </row>
    <row r="903551" spans="101:101">
      <c r="CW903551" s="2195"/>
    </row>
    <row r="903575" spans="101:101">
      <c r="CW903575" s="2210"/>
    </row>
    <row r="903576" spans="101:101">
      <c r="CW903576" s="2195"/>
    </row>
    <row r="903600" spans="101:101">
      <c r="CW903600" s="2210"/>
    </row>
    <row r="903601" spans="101:101">
      <c r="CW903601" s="2195"/>
    </row>
    <row r="903625" spans="101:101">
      <c r="CW903625" s="2210"/>
    </row>
    <row r="903626" spans="101:101">
      <c r="CW903626" s="2195"/>
    </row>
    <row r="903650" spans="101:101">
      <c r="CW903650" s="2210"/>
    </row>
    <row r="903651" spans="101:101">
      <c r="CW903651" s="2195"/>
    </row>
    <row r="903675" spans="101:101">
      <c r="CW903675" s="2210"/>
    </row>
    <row r="903676" spans="101:101">
      <c r="CW903676" s="2195"/>
    </row>
    <row r="903700" spans="101:101">
      <c r="CW903700" s="2210"/>
    </row>
    <row r="903701" spans="101:101">
      <c r="CW903701" s="2195"/>
    </row>
    <row r="903725" spans="101:101">
      <c r="CW903725" s="2210"/>
    </row>
    <row r="903726" spans="101:101">
      <c r="CW903726" s="2195"/>
    </row>
    <row r="903750" spans="101:101">
      <c r="CW903750" s="2210"/>
    </row>
    <row r="903751" spans="101:101">
      <c r="CW903751" s="2195"/>
    </row>
    <row r="903775" spans="101:101">
      <c r="CW903775" s="2210"/>
    </row>
    <row r="903776" spans="101:101">
      <c r="CW903776" s="2195"/>
    </row>
    <row r="903800" spans="101:101">
      <c r="CW903800" s="2210"/>
    </row>
    <row r="903801" spans="101:101">
      <c r="CW903801" s="2195"/>
    </row>
    <row r="903825" spans="101:101">
      <c r="CW903825" s="2210"/>
    </row>
    <row r="903826" spans="101:101">
      <c r="CW903826" s="2195"/>
    </row>
    <row r="903850" spans="101:101">
      <c r="CW903850" s="2210"/>
    </row>
    <row r="903851" spans="101:101">
      <c r="CW903851" s="2195"/>
    </row>
    <row r="903875" spans="101:101">
      <c r="CW903875" s="2210"/>
    </row>
    <row r="903876" spans="101:101">
      <c r="CW903876" s="2195"/>
    </row>
    <row r="903900" spans="101:101">
      <c r="CW903900" s="2210"/>
    </row>
    <row r="903901" spans="101:101">
      <c r="CW903901" s="2195"/>
    </row>
    <row r="903925" spans="101:101">
      <c r="CW903925" s="2210"/>
    </row>
    <row r="903926" spans="101:101">
      <c r="CW903926" s="2195"/>
    </row>
    <row r="903950" spans="101:101">
      <c r="CW903950" s="2210"/>
    </row>
    <row r="903951" spans="101:101">
      <c r="CW903951" s="2195"/>
    </row>
    <row r="903975" spans="101:101">
      <c r="CW903975" s="2210"/>
    </row>
    <row r="903976" spans="101:101">
      <c r="CW903976" s="2195"/>
    </row>
    <row r="904000" spans="101:101">
      <c r="CW904000" s="2210"/>
    </row>
    <row r="904001" spans="101:101">
      <c r="CW904001" s="2195"/>
    </row>
    <row r="904025" spans="101:101">
      <c r="CW904025" s="2210"/>
    </row>
    <row r="904026" spans="101:101">
      <c r="CW904026" s="2195"/>
    </row>
    <row r="904050" spans="101:101">
      <c r="CW904050" s="2210"/>
    </row>
    <row r="904051" spans="101:101">
      <c r="CW904051" s="2195"/>
    </row>
    <row r="904075" spans="101:101">
      <c r="CW904075" s="2210"/>
    </row>
    <row r="904076" spans="101:101">
      <c r="CW904076" s="2195"/>
    </row>
    <row r="904100" spans="101:101">
      <c r="CW904100" s="2210"/>
    </row>
    <row r="904101" spans="101:101">
      <c r="CW904101" s="2195"/>
    </row>
    <row r="904125" spans="101:101">
      <c r="CW904125" s="2210"/>
    </row>
    <row r="904126" spans="101:101">
      <c r="CW904126" s="2195"/>
    </row>
    <row r="904150" spans="101:101">
      <c r="CW904150" s="2210"/>
    </row>
    <row r="904151" spans="101:101">
      <c r="CW904151" s="2195"/>
    </row>
    <row r="904175" spans="101:101">
      <c r="CW904175" s="2210"/>
    </row>
    <row r="904176" spans="101:101">
      <c r="CW904176" s="2195"/>
    </row>
    <row r="904200" spans="101:101">
      <c r="CW904200" s="2210"/>
    </row>
    <row r="904201" spans="101:101">
      <c r="CW904201" s="2195"/>
    </row>
    <row r="904225" spans="101:101">
      <c r="CW904225" s="2210"/>
    </row>
    <row r="904226" spans="101:101">
      <c r="CW904226" s="2195"/>
    </row>
    <row r="904250" spans="101:101">
      <c r="CW904250" s="2210"/>
    </row>
    <row r="904251" spans="101:101">
      <c r="CW904251" s="2195"/>
    </row>
    <row r="904275" spans="101:101">
      <c r="CW904275" s="2210"/>
    </row>
    <row r="904276" spans="101:101">
      <c r="CW904276" s="2195"/>
    </row>
    <row r="904300" spans="101:101">
      <c r="CW904300" s="2210"/>
    </row>
    <row r="904301" spans="101:101">
      <c r="CW904301" s="2195"/>
    </row>
    <row r="904325" spans="101:101">
      <c r="CW904325" s="2210"/>
    </row>
    <row r="904326" spans="101:101">
      <c r="CW904326" s="2195"/>
    </row>
    <row r="904350" spans="101:101">
      <c r="CW904350" s="2210"/>
    </row>
    <row r="904351" spans="101:101">
      <c r="CW904351" s="2195"/>
    </row>
    <row r="904375" spans="101:101">
      <c r="CW904375" s="2210"/>
    </row>
    <row r="904376" spans="101:101">
      <c r="CW904376" s="2195"/>
    </row>
    <row r="904400" spans="101:101">
      <c r="CW904400" s="2210"/>
    </row>
    <row r="904401" spans="101:101">
      <c r="CW904401" s="2195"/>
    </row>
    <row r="904425" spans="101:101">
      <c r="CW904425" s="2210"/>
    </row>
    <row r="904426" spans="101:101">
      <c r="CW904426" s="2195"/>
    </row>
    <row r="904450" spans="101:101">
      <c r="CW904450" s="2210"/>
    </row>
    <row r="904451" spans="101:101">
      <c r="CW904451" s="2195"/>
    </row>
    <row r="904475" spans="101:101">
      <c r="CW904475" s="2210"/>
    </row>
    <row r="904476" spans="101:101">
      <c r="CW904476" s="2195"/>
    </row>
    <row r="904500" spans="101:101">
      <c r="CW904500" s="2210"/>
    </row>
    <row r="904501" spans="101:101">
      <c r="CW904501" s="2195"/>
    </row>
    <row r="904525" spans="101:101">
      <c r="CW904525" s="2210"/>
    </row>
    <row r="904526" spans="101:101">
      <c r="CW904526" s="2195"/>
    </row>
    <row r="904550" spans="101:101">
      <c r="CW904550" s="2210"/>
    </row>
    <row r="904551" spans="101:101">
      <c r="CW904551" s="2195"/>
    </row>
    <row r="904575" spans="101:101">
      <c r="CW904575" s="2210"/>
    </row>
    <row r="904576" spans="101:101">
      <c r="CW904576" s="2195"/>
    </row>
    <row r="904600" spans="101:101">
      <c r="CW904600" s="2210"/>
    </row>
    <row r="904601" spans="101:101">
      <c r="CW904601" s="2195"/>
    </row>
    <row r="904625" spans="101:101">
      <c r="CW904625" s="2210"/>
    </row>
    <row r="904626" spans="101:101">
      <c r="CW904626" s="2195"/>
    </row>
    <row r="904650" spans="101:101">
      <c r="CW904650" s="2210"/>
    </row>
    <row r="904651" spans="101:101">
      <c r="CW904651" s="2195"/>
    </row>
    <row r="904675" spans="101:101">
      <c r="CW904675" s="2210"/>
    </row>
    <row r="904676" spans="101:101">
      <c r="CW904676" s="2195"/>
    </row>
    <row r="904700" spans="101:101">
      <c r="CW904700" s="2210"/>
    </row>
    <row r="904701" spans="101:101">
      <c r="CW904701" s="2195"/>
    </row>
    <row r="904725" spans="101:101">
      <c r="CW904725" s="2210"/>
    </row>
    <row r="904726" spans="101:101">
      <c r="CW904726" s="2195"/>
    </row>
    <row r="904750" spans="101:101">
      <c r="CW904750" s="2210"/>
    </row>
    <row r="904751" spans="101:101">
      <c r="CW904751" s="2195"/>
    </row>
    <row r="904775" spans="101:101">
      <c r="CW904775" s="2210"/>
    </row>
    <row r="904776" spans="101:101">
      <c r="CW904776" s="2195"/>
    </row>
    <row r="904800" spans="101:101">
      <c r="CW904800" s="2210"/>
    </row>
    <row r="904801" spans="101:101">
      <c r="CW904801" s="2195"/>
    </row>
    <row r="904825" spans="101:101">
      <c r="CW904825" s="2210"/>
    </row>
    <row r="904826" spans="101:101">
      <c r="CW904826" s="2195"/>
    </row>
    <row r="904850" spans="101:101">
      <c r="CW904850" s="2210"/>
    </row>
    <row r="904851" spans="101:101">
      <c r="CW904851" s="2195"/>
    </row>
    <row r="904875" spans="101:101">
      <c r="CW904875" s="2210"/>
    </row>
    <row r="904876" spans="101:101">
      <c r="CW904876" s="2195"/>
    </row>
    <row r="904900" spans="101:101">
      <c r="CW904900" s="2210"/>
    </row>
    <row r="904901" spans="101:101">
      <c r="CW904901" s="2195"/>
    </row>
    <row r="904925" spans="101:101">
      <c r="CW904925" s="2210"/>
    </row>
    <row r="904926" spans="101:101">
      <c r="CW904926" s="2195"/>
    </row>
    <row r="904950" spans="101:101">
      <c r="CW904950" s="2210"/>
    </row>
    <row r="904951" spans="101:101">
      <c r="CW904951" s="2195"/>
    </row>
    <row r="904975" spans="101:101">
      <c r="CW904975" s="2210"/>
    </row>
    <row r="904976" spans="101:101">
      <c r="CW904976" s="2195"/>
    </row>
    <row r="905000" spans="101:101">
      <c r="CW905000" s="2210"/>
    </row>
    <row r="905001" spans="101:101">
      <c r="CW905001" s="2195"/>
    </row>
    <row r="905025" spans="101:101">
      <c r="CW905025" s="2210"/>
    </row>
    <row r="905026" spans="101:101">
      <c r="CW905026" s="2195"/>
    </row>
    <row r="905050" spans="101:101">
      <c r="CW905050" s="2210"/>
    </row>
    <row r="905051" spans="101:101">
      <c r="CW905051" s="2195"/>
    </row>
    <row r="905075" spans="101:101">
      <c r="CW905075" s="2210"/>
    </row>
    <row r="905076" spans="101:101">
      <c r="CW905076" s="2195"/>
    </row>
    <row r="905100" spans="101:101">
      <c r="CW905100" s="2210"/>
    </row>
    <row r="905101" spans="101:101">
      <c r="CW905101" s="2195"/>
    </row>
    <row r="905125" spans="101:101">
      <c r="CW905125" s="2210"/>
    </row>
    <row r="905126" spans="101:101">
      <c r="CW905126" s="2195"/>
    </row>
    <row r="905150" spans="101:101">
      <c r="CW905150" s="2210"/>
    </row>
    <row r="905151" spans="101:101">
      <c r="CW905151" s="2195"/>
    </row>
    <row r="905175" spans="101:101">
      <c r="CW905175" s="2210"/>
    </row>
    <row r="905176" spans="101:101">
      <c r="CW905176" s="2195"/>
    </row>
    <row r="905200" spans="101:101">
      <c r="CW905200" s="2210"/>
    </row>
    <row r="905201" spans="101:101">
      <c r="CW905201" s="2195"/>
    </row>
    <row r="905225" spans="101:101">
      <c r="CW905225" s="2210"/>
    </row>
    <row r="905226" spans="101:101">
      <c r="CW905226" s="2195"/>
    </row>
    <row r="905250" spans="101:101">
      <c r="CW905250" s="2210"/>
    </row>
    <row r="905251" spans="101:101">
      <c r="CW905251" s="2195"/>
    </row>
    <row r="905275" spans="101:101">
      <c r="CW905275" s="2210"/>
    </row>
    <row r="905276" spans="101:101">
      <c r="CW905276" s="2195"/>
    </row>
    <row r="905300" spans="101:101">
      <c r="CW905300" s="2210"/>
    </row>
    <row r="905301" spans="101:101">
      <c r="CW905301" s="2195"/>
    </row>
    <row r="905325" spans="101:101">
      <c r="CW905325" s="2210"/>
    </row>
    <row r="905326" spans="101:101">
      <c r="CW905326" s="2195"/>
    </row>
    <row r="905350" spans="101:101">
      <c r="CW905350" s="2210"/>
    </row>
    <row r="905351" spans="101:101">
      <c r="CW905351" s="2195"/>
    </row>
    <row r="905375" spans="101:101">
      <c r="CW905375" s="2210"/>
    </row>
    <row r="905376" spans="101:101">
      <c r="CW905376" s="2195"/>
    </row>
    <row r="905400" spans="101:101">
      <c r="CW905400" s="2210"/>
    </row>
    <row r="905401" spans="101:101">
      <c r="CW905401" s="2195"/>
    </row>
    <row r="905425" spans="101:101">
      <c r="CW905425" s="2210"/>
    </row>
    <row r="905426" spans="101:101">
      <c r="CW905426" s="2195"/>
    </row>
    <row r="905450" spans="101:101">
      <c r="CW905450" s="2210"/>
    </row>
    <row r="905451" spans="101:101">
      <c r="CW905451" s="2195"/>
    </row>
    <row r="905475" spans="101:101">
      <c r="CW905475" s="2210"/>
    </row>
    <row r="905476" spans="101:101">
      <c r="CW905476" s="2195"/>
    </row>
    <row r="905500" spans="101:101">
      <c r="CW905500" s="2210"/>
    </row>
    <row r="905501" spans="101:101">
      <c r="CW905501" s="2195"/>
    </row>
    <row r="905525" spans="101:101">
      <c r="CW905525" s="2210"/>
    </row>
    <row r="905526" spans="101:101">
      <c r="CW905526" s="2195"/>
    </row>
    <row r="905550" spans="101:101">
      <c r="CW905550" s="2210"/>
    </row>
    <row r="905551" spans="101:101">
      <c r="CW905551" s="2195"/>
    </row>
    <row r="905575" spans="101:101">
      <c r="CW905575" s="2210"/>
    </row>
    <row r="905576" spans="101:101">
      <c r="CW905576" s="2195"/>
    </row>
    <row r="905600" spans="101:101">
      <c r="CW905600" s="2210"/>
    </row>
    <row r="905601" spans="101:101">
      <c r="CW905601" s="2195"/>
    </row>
    <row r="905625" spans="101:101">
      <c r="CW905625" s="2210"/>
    </row>
    <row r="905626" spans="101:101">
      <c r="CW905626" s="2195"/>
    </row>
    <row r="905650" spans="101:101">
      <c r="CW905650" s="2210"/>
    </row>
    <row r="905651" spans="101:101">
      <c r="CW905651" s="2195"/>
    </row>
    <row r="905675" spans="101:101">
      <c r="CW905675" s="2210"/>
    </row>
    <row r="905676" spans="101:101">
      <c r="CW905676" s="2195"/>
    </row>
    <row r="905700" spans="101:101">
      <c r="CW905700" s="2210"/>
    </row>
    <row r="905701" spans="101:101">
      <c r="CW905701" s="2195"/>
    </row>
    <row r="905725" spans="101:101">
      <c r="CW905725" s="2210"/>
    </row>
    <row r="905726" spans="101:101">
      <c r="CW905726" s="2195"/>
    </row>
    <row r="905750" spans="101:101">
      <c r="CW905750" s="2210"/>
    </row>
    <row r="905751" spans="101:101">
      <c r="CW905751" s="2195"/>
    </row>
    <row r="905775" spans="101:101">
      <c r="CW905775" s="2210"/>
    </row>
    <row r="905776" spans="101:101">
      <c r="CW905776" s="2195"/>
    </row>
    <row r="905800" spans="101:101">
      <c r="CW905800" s="2210"/>
    </row>
    <row r="905801" spans="101:101">
      <c r="CW905801" s="2195"/>
    </row>
    <row r="905825" spans="101:101">
      <c r="CW905825" s="2210"/>
    </row>
    <row r="905826" spans="101:101">
      <c r="CW905826" s="2195"/>
    </row>
    <row r="905850" spans="101:101">
      <c r="CW905850" s="2210"/>
    </row>
    <row r="905851" spans="101:101">
      <c r="CW905851" s="2195"/>
    </row>
    <row r="905875" spans="101:101">
      <c r="CW905875" s="2210"/>
    </row>
    <row r="905876" spans="101:101">
      <c r="CW905876" s="2195"/>
    </row>
    <row r="905900" spans="101:101">
      <c r="CW905900" s="2210"/>
    </row>
    <row r="905901" spans="101:101">
      <c r="CW905901" s="2195"/>
    </row>
    <row r="905925" spans="101:101">
      <c r="CW905925" s="2210"/>
    </row>
    <row r="905926" spans="101:101">
      <c r="CW905926" s="2195"/>
    </row>
    <row r="905950" spans="101:101">
      <c r="CW905950" s="2210"/>
    </row>
    <row r="905951" spans="101:101">
      <c r="CW905951" s="2195"/>
    </row>
    <row r="905975" spans="101:101">
      <c r="CW905975" s="2210"/>
    </row>
    <row r="905976" spans="101:101">
      <c r="CW905976" s="2195"/>
    </row>
    <row r="906000" spans="101:101">
      <c r="CW906000" s="2210"/>
    </row>
    <row r="906001" spans="101:101">
      <c r="CW906001" s="2195"/>
    </row>
    <row r="906025" spans="101:101">
      <c r="CW906025" s="2210"/>
    </row>
    <row r="906026" spans="101:101">
      <c r="CW906026" s="2195"/>
    </row>
    <row r="906050" spans="101:101">
      <c r="CW906050" s="2210"/>
    </row>
    <row r="906051" spans="101:101">
      <c r="CW906051" s="2195"/>
    </row>
    <row r="906075" spans="101:101">
      <c r="CW906075" s="2210"/>
    </row>
    <row r="906076" spans="101:101">
      <c r="CW906076" s="2195"/>
    </row>
    <row r="906100" spans="101:101">
      <c r="CW906100" s="2210"/>
    </row>
    <row r="906101" spans="101:101">
      <c r="CW906101" s="2195"/>
    </row>
    <row r="906125" spans="101:101">
      <c r="CW906125" s="2210"/>
    </row>
    <row r="906126" spans="101:101">
      <c r="CW906126" s="2195"/>
    </row>
    <row r="906150" spans="101:101">
      <c r="CW906150" s="2210"/>
    </row>
    <row r="906151" spans="101:101">
      <c r="CW906151" s="2195"/>
    </row>
    <row r="906175" spans="101:101">
      <c r="CW906175" s="2210"/>
    </row>
    <row r="906176" spans="101:101">
      <c r="CW906176" s="2195"/>
    </row>
    <row r="906200" spans="101:101">
      <c r="CW906200" s="2210"/>
    </row>
    <row r="906201" spans="101:101">
      <c r="CW906201" s="2195"/>
    </row>
    <row r="906225" spans="101:101">
      <c r="CW906225" s="2210"/>
    </row>
    <row r="906226" spans="101:101">
      <c r="CW906226" s="2195"/>
    </row>
    <row r="906250" spans="101:101">
      <c r="CW906250" s="2210"/>
    </row>
    <row r="906251" spans="101:101">
      <c r="CW906251" s="2195"/>
    </row>
    <row r="906275" spans="101:101">
      <c r="CW906275" s="2210"/>
    </row>
    <row r="906276" spans="101:101">
      <c r="CW906276" s="2195"/>
    </row>
    <row r="906300" spans="101:101">
      <c r="CW906300" s="2210"/>
    </row>
    <row r="906301" spans="101:101">
      <c r="CW906301" s="2195"/>
    </row>
    <row r="906325" spans="101:101">
      <c r="CW906325" s="2210"/>
    </row>
    <row r="906326" spans="101:101">
      <c r="CW906326" s="2195"/>
    </row>
    <row r="906350" spans="101:101">
      <c r="CW906350" s="2210"/>
    </row>
    <row r="906351" spans="101:101">
      <c r="CW906351" s="2195"/>
    </row>
    <row r="906375" spans="101:101">
      <c r="CW906375" s="2210"/>
    </row>
    <row r="906376" spans="101:101">
      <c r="CW906376" s="2195"/>
    </row>
    <row r="906400" spans="101:101">
      <c r="CW906400" s="2210"/>
    </row>
    <row r="906401" spans="101:101">
      <c r="CW906401" s="2195"/>
    </row>
    <row r="906425" spans="101:101">
      <c r="CW906425" s="2210"/>
    </row>
    <row r="906426" spans="101:101">
      <c r="CW906426" s="2195"/>
    </row>
    <row r="906450" spans="101:101">
      <c r="CW906450" s="2210"/>
    </row>
    <row r="906451" spans="101:101">
      <c r="CW906451" s="2195"/>
    </row>
    <row r="906475" spans="101:101">
      <c r="CW906475" s="2210"/>
    </row>
    <row r="906476" spans="101:101">
      <c r="CW906476" s="2195"/>
    </row>
    <row r="906500" spans="101:101">
      <c r="CW906500" s="2210"/>
    </row>
    <row r="906501" spans="101:101">
      <c r="CW906501" s="2195"/>
    </row>
    <row r="906525" spans="101:101">
      <c r="CW906525" s="2210"/>
    </row>
    <row r="906526" spans="101:101">
      <c r="CW906526" s="2195"/>
    </row>
    <row r="906550" spans="101:101">
      <c r="CW906550" s="2210"/>
    </row>
    <row r="906551" spans="101:101">
      <c r="CW906551" s="2195"/>
    </row>
    <row r="906575" spans="101:101">
      <c r="CW906575" s="2210"/>
    </row>
    <row r="906576" spans="101:101">
      <c r="CW906576" s="2195"/>
    </row>
    <row r="906600" spans="101:101">
      <c r="CW906600" s="2210"/>
    </row>
    <row r="906601" spans="101:101">
      <c r="CW906601" s="2195"/>
    </row>
    <row r="906625" spans="101:101">
      <c r="CW906625" s="2210"/>
    </row>
    <row r="906626" spans="101:101">
      <c r="CW906626" s="2195"/>
    </row>
    <row r="906650" spans="101:101">
      <c r="CW906650" s="2210"/>
    </row>
    <row r="906651" spans="101:101">
      <c r="CW906651" s="2195"/>
    </row>
    <row r="906675" spans="101:101">
      <c r="CW906675" s="2210"/>
    </row>
    <row r="906676" spans="101:101">
      <c r="CW906676" s="2195"/>
    </row>
    <row r="906700" spans="101:101">
      <c r="CW906700" s="2210"/>
    </row>
    <row r="906701" spans="101:101">
      <c r="CW906701" s="2195"/>
    </row>
    <row r="906725" spans="101:101">
      <c r="CW906725" s="2210"/>
    </row>
    <row r="906726" spans="101:101">
      <c r="CW906726" s="2195"/>
    </row>
    <row r="906750" spans="101:101">
      <c r="CW906750" s="2210"/>
    </row>
    <row r="906751" spans="101:101">
      <c r="CW906751" s="2195"/>
    </row>
    <row r="906775" spans="101:101">
      <c r="CW906775" s="2210"/>
    </row>
    <row r="906776" spans="101:101">
      <c r="CW906776" s="2195"/>
    </row>
    <row r="906800" spans="101:101">
      <c r="CW906800" s="2210"/>
    </row>
    <row r="906801" spans="101:101">
      <c r="CW906801" s="2195"/>
    </row>
    <row r="906825" spans="101:101">
      <c r="CW906825" s="2210"/>
    </row>
    <row r="906826" spans="101:101">
      <c r="CW906826" s="2195"/>
    </row>
    <row r="906850" spans="101:101">
      <c r="CW906850" s="2210"/>
    </row>
    <row r="906851" spans="101:101">
      <c r="CW906851" s="2195"/>
    </row>
    <row r="906875" spans="101:101">
      <c r="CW906875" s="2210"/>
    </row>
    <row r="906876" spans="101:101">
      <c r="CW906876" s="2195"/>
    </row>
    <row r="906900" spans="101:101">
      <c r="CW906900" s="2210"/>
    </row>
    <row r="906901" spans="101:101">
      <c r="CW906901" s="2195"/>
    </row>
    <row r="906925" spans="101:101">
      <c r="CW906925" s="2210"/>
    </row>
    <row r="906926" spans="101:101">
      <c r="CW906926" s="2195"/>
    </row>
    <row r="906950" spans="101:101">
      <c r="CW906950" s="2210"/>
    </row>
    <row r="906951" spans="101:101">
      <c r="CW906951" s="2195"/>
    </row>
    <row r="906975" spans="101:101">
      <c r="CW906975" s="2210"/>
    </row>
    <row r="906976" spans="101:101">
      <c r="CW906976" s="2195"/>
    </row>
    <row r="907000" spans="101:101">
      <c r="CW907000" s="2210"/>
    </row>
    <row r="907001" spans="101:101">
      <c r="CW907001" s="2195"/>
    </row>
    <row r="907025" spans="101:101">
      <c r="CW907025" s="2210"/>
    </row>
    <row r="907026" spans="101:101">
      <c r="CW907026" s="2195"/>
    </row>
    <row r="907050" spans="101:101">
      <c r="CW907050" s="2210"/>
    </row>
    <row r="907051" spans="101:101">
      <c r="CW907051" s="2195"/>
    </row>
    <row r="907075" spans="101:101">
      <c r="CW907075" s="2210"/>
    </row>
    <row r="907076" spans="101:101">
      <c r="CW907076" s="2195"/>
    </row>
    <row r="907100" spans="101:101">
      <c r="CW907100" s="2210"/>
    </row>
    <row r="907101" spans="101:101">
      <c r="CW907101" s="2195"/>
    </row>
    <row r="907125" spans="101:101">
      <c r="CW907125" s="2210"/>
    </row>
    <row r="907126" spans="101:101">
      <c r="CW907126" s="2195"/>
    </row>
    <row r="907150" spans="101:101">
      <c r="CW907150" s="2210"/>
    </row>
    <row r="907151" spans="101:101">
      <c r="CW907151" s="2195"/>
    </row>
    <row r="907175" spans="101:101">
      <c r="CW907175" s="2210"/>
    </row>
    <row r="907176" spans="101:101">
      <c r="CW907176" s="2195"/>
    </row>
    <row r="907200" spans="101:101">
      <c r="CW907200" s="2210"/>
    </row>
    <row r="907201" spans="101:101">
      <c r="CW907201" s="2195"/>
    </row>
    <row r="907225" spans="101:101">
      <c r="CW907225" s="2210"/>
    </row>
    <row r="907226" spans="101:101">
      <c r="CW907226" s="2195"/>
    </row>
    <row r="907250" spans="101:101">
      <c r="CW907250" s="2210"/>
    </row>
    <row r="907251" spans="101:101">
      <c r="CW907251" s="2195"/>
    </row>
    <row r="907275" spans="101:101">
      <c r="CW907275" s="2210"/>
    </row>
    <row r="907276" spans="101:101">
      <c r="CW907276" s="2195"/>
    </row>
    <row r="907300" spans="101:101">
      <c r="CW907300" s="2210"/>
    </row>
    <row r="907301" spans="101:101">
      <c r="CW907301" s="2195"/>
    </row>
    <row r="907325" spans="101:101">
      <c r="CW907325" s="2210"/>
    </row>
    <row r="907326" spans="101:101">
      <c r="CW907326" s="2195"/>
    </row>
    <row r="907350" spans="101:101">
      <c r="CW907350" s="2210"/>
    </row>
    <row r="907351" spans="101:101">
      <c r="CW907351" s="2195"/>
    </row>
    <row r="907375" spans="101:101">
      <c r="CW907375" s="2210"/>
    </row>
    <row r="907376" spans="101:101">
      <c r="CW907376" s="2195"/>
    </row>
    <row r="907400" spans="101:101">
      <c r="CW907400" s="2210"/>
    </row>
    <row r="907401" spans="101:101">
      <c r="CW907401" s="2195"/>
    </row>
    <row r="907425" spans="101:101">
      <c r="CW907425" s="2210"/>
    </row>
    <row r="907426" spans="101:101">
      <c r="CW907426" s="2195"/>
    </row>
    <row r="907450" spans="101:101">
      <c r="CW907450" s="2210"/>
    </row>
    <row r="907451" spans="101:101">
      <c r="CW907451" s="2195"/>
    </row>
    <row r="907475" spans="101:101">
      <c r="CW907475" s="2210"/>
    </row>
    <row r="907476" spans="101:101">
      <c r="CW907476" s="2195"/>
    </row>
    <row r="907500" spans="101:101">
      <c r="CW907500" s="2210"/>
    </row>
    <row r="907501" spans="101:101">
      <c r="CW907501" s="2195"/>
    </row>
    <row r="907525" spans="101:101">
      <c r="CW907525" s="2210"/>
    </row>
    <row r="907526" spans="101:101">
      <c r="CW907526" s="2195"/>
    </row>
    <row r="907550" spans="101:101">
      <c r="CW907550" s="2210"/>
    </row>
    <row r="907551" spans="101:101">
      <c r="CW907551" s="2195"/>
    </row>
    <row r="907575" spans="101:101">
      <c r="CW907575" s="2210"/>
    </row>
    <row r="907576" spans="101:101">
      <c r="CW907576" s="2195"/>
    </row>
    <row r="907600" spans="101:101">
      <c r="CW907600" s="2210"/>
    </row>
    <row r="907601" spans="101:101">
      <c r="CW907601" s="2195"/>
    </row>
    <row r="907625" spans="101:101">
      <c r="CW907625" s="2210"/>
    </row>
    <row r="907626" spans="101:101">
      <c r="CW907626" s="2195"/>
    </row>
    <row r="907650" spans="101:101">
      <c r="CW907650" s="2210"/>
    </row>
    <row r="907651" spans="101:101">
      <c r="CW907651" s="2195"/>
    </row>
    <row r="907675" spans="101:101">
      <c r="CW907675" s="2210"/>
    </row>
    <row r="907676" spans="101:101">
      <c r="CW907676" s="2195"/>
    </row>
    <row r="907700" spans="101:101">
      <c r="CW907700" s="2210"/>
    </row>
    <row r="907701" spans="101:101">
      <c r="CW907701" s="2195"/>
    </row>
    <row r="907725" spans="101:101">
      <c r="CW907725" s="2210"/>
    </row>
    <row r="907726" spans="101:101">
      <c r="CW907726" s="2195"/>
    </row>
    <row r="907750" spans="101:101">
      <c r="CW907750" s="2210"/>
    </row>
    <row r="907751" spans="101:101">
      <c r="CW907751" s="2195"/>
    </row>
    <row r="907775" spans="101:101">
      <c r="CW907775" s="2210"/>
    </row>
    <row r="907776" spans="101:101">
      <c r="CW907776" s="2195"/>
    </row>
    <row r="907800" spans="101:101">
      <c r="CW907800" s="2210"/>
    </row>
    <row r="907801" spans="101:101">
      <c r="CW907801" s="2195"/>
    </row>
    <row r="907825" spans="101:101">
      <c r="CW907825" s="2210"/>
    </row>
    <row r="907826" spans="101:101">
      <c r="CW907826" s="2195"/>
    </row>
    <row r="907850" spans="101:101">
      <c r="CW907850" s="2210"/>
    </row>
    <row r="907851" spans="101:101">
      <c r="CW907851" s="2195"/>
    </row>
    <row r="907875" spans="101:101">
      <c r="CW907875" s="2210"/>
    </row>
    <row r="907876" spans="101:101">
      <c r="CW907876" s="2195"/>
    </row>
    <row r="907900" spans="101:101">
      <c r="CW907900" s="2210"/>
    </row>
    <row r="907901" spans="101:101">
      <c r="CW907901" s="2195"/>
    </row>
    <row r="907925" spans="101:101">
      <c r="CW907925" s="2210"/>
    </row>
    <row r="907926" spans="101:101">
      <c r="CW907926" s="2195"/>
    </row>
    <row r="907950" spans="101:101">
      <c r="CW907950" s="2210"/>
    </row>
    <row r="907951" spans="101:101">
      <c r="CW907951" s="2195"/>
    </row>
    <row r="907975" spans="101:101">
      <c r="CW907975" s="2210"/>
    </row>
    <row r="907976" spans="101:101">
      <c r="CW907976" s="2195"/>
    </row>
    <row r="908000" spans="101:101">
      <c r="CW908000" s="2210"/>
    </row>
    <row r="908001" spans="101:101">
      <c r="CW908001" s="2195"/>
    </row>
    <row r="908025" spans="101:101">
      <c r="CW908025" s="2210"/>
    </row>
    <row r="908026" spans="101:101">
      <c r="CW908026" s="2195"/>
    </row>
    <row r="908050" spans="101:101">
      <c r="CW908050" s="2210"/>
    </row>
    <row r="908051" spans="101:101">
      <c r="CW908051" s="2195"/>
    </row>
    <row r="908075" spans="101:101">
      <c r="CW908075" s="2210"/>
    </row>
    <row r="908076" spans="101:101">
      <c r="CW908076" s="2195"/>
    </row>
    <row r="908100" spans="101:101">
      <c r="CW908100" s="2210"/>
    </row>
    <row r="908101" spans="101:101">
      <c r="CW908101" s="2195"/>
    </row>
    <row r="908125" spans="101:101">
      <c r="CW908125" s="2210"/>
    </row>
    <row r="908126" spans="101:101">
      <c r="CW908126" s="2195"/>
    </row>
    <row r="908150" spans="101:101">
      <c r="CW908150" s="2210"/>
    </row>
    <row r="908151" spans="101:101">
      <c r="CW908151" s="2195"/>
    </row>
    <row r="908175" spans="101:101">
      <c r="CW908175" s="2210"/>
    </row>
    <row r="908176" spans="101:101">
      <c r="CW908176" s="2195"/>
    </row>
    <row r="908200" spans="101:101">
      <c r="CW908200" s="2210"/>
    </row>
    <row r="908201" spans="101:101">
      <c r="CW908201" s="2195"/>
    </row>
    <row r="908225" spans="101:101">
      <c r="CW908225" s="2210"/>
    </row>
    <row r="908226" spans="101:101">
      <c r="CW908226" s="2195"/>
    </row>
    <row r="908250" spans="101:101">
      <c r="CW908250" s="2210"/>
    </row>
    <row r="908251" spans="101:101">
      <c r="CW908251" s="2195"/>
    </row>
    <row r="908275" spans="101:101">
      <c r="CW908275" s="2210"/>
    </row>
    <row r="908276" spans="101:101">
      <c r="CW908276" s="2195"/>
    </row>
    <row r="908300" spans="101:101">
      <c r="CW908300" s="2210"/>
    </row>
    <row r="908301" spans="101:101">
      <c r="CW908301" s="2195"/>
    </row>
    <row r="908325" spans="101:101">
      <c r="CW908325" s="2210"/>
    </row>
    <row r="908326" spans="101:101">
      <c r="CW908326" s="2195"/>
    </row>
    <row r="908350" spans="101:101">
      <c r="CW908350" s="2210"/>
    </row>
    <row r="908351" spans="101:101">
      <c r="CW908351" s="2195"/>
    </row>
    <row r="908375" spans="101:101">
      <c r="CW908375" s="2210"/>
    </row>
    <row r="908376" spans="101:101">
      <c r="CW908376" s="2195"/>
    </row>
    <row r="908400" spans="101:101">
      <c r="CW908400" s="2210"/>
    </row>
    <row r="908401" spans="101:101">
      <c r="CW908401" s="2195"/>
    </row>
    <row r="908425" spans="101:101">
      <c r="CW908425" s="2210"/>
    </row>
    <row r="908426" spans="101:101">
      <c r="CW908426" s="2195"/>
    </row>
    <row r="908450" spans="101:101">
      <c r="CW908450" s="2210"/>
    </row>
    <row r="908451" spans="101:101">
      <c r="CW908451" s="2195"/>
    </row>
    <row r="908475" spans="101:101">
      <c r="CW908475" s="2210"/>
    </row>
    <row r="908476" spans="101:101">
      <c r="CW908476" s="2195"/>
    </row>
    <row r="908500" spans="101:101">
      <c r="CW908500" s="2210"/>
    </row>
    <row r="908501" spans="101:101">
      <c r="CW908501" s="2195"/>
    </row>
    <row r="908525" spans="101:101">
      <c r="CW908525" s="2210"/>
    </row>
    <row r="908526" spans="101:101">
      <c r="CW908526" s="2195"/>
    </row>
    <row r="908550" spans="101:101">
      <c r="CW908550" s="2210"/>
    </row>
    <row r="908551" spans="101:101">
      <c r="CW908551" s="2195"/>
    </row>
    <row r="908575" spans="101:101">
      <c r="CW908575" s="2210"/>
    </row>
    <row r="908576" spans="101:101">
      <c r="CW908576" s="2195"/>
    </row>
    <row r="908600" spans="101:101">
      <c r="CW908600" s="2210"/>
    </row>
    <row r="908601" spans="101:101">
      <c r="CW908601" s="2195"/>
    </row>
    <row r="908625" spans="101:101">
      <c r="CW908625" s="2210"/>
    </row>
    <row r="908626" spans="101:101">
      <c r="CW908626" s="2195"/>
    </row>
    <row r="908650" spans="101:101">
      <c r="CW908650" s="2210"/>
    </row>
    <row r="908651" spans="101:101">
      <c r="CW908651" s="2195"/>
    </row>
    <row r="908675" spans="101:101">
      <c r="CW908675" s="2210"/>
    </row>
    <row r="908676" spans="101:101">
      <c r="CW908676" s="2195"/>
    </row>
    <row r="908700" spans="101:101">
      <c r="CW908700" s="2210"/>
    </row>
    <row r="908701" spans="101:101">
      <c r="CW908701" s="2195"/>
    </row>
    <row r="908725" spans="101:101">
      <c r="CW908725" s="2210"/>
    </row>
    <row r="908726" spans="101:101">
      <c r="CW908726" s="2195"/>
    </row>
    <row r="908750" spans="101:101">
      <c r="CW908750" s="2210"/>
    </row>
    <row r="908751" spans="101:101">
      <c r="CW908751" s="2195"/>
    </row>
    <row r="908775" spans="101:101">
      <c r="CW908775" s="2210"/>
    </row>
    <row r="908776" spans="101:101">
      <c r="CW908776" s="2195"/>
    </row>
    <row r="908800" spans="101:101">
      <c r="CW908800" s="2210"/>
    </row>
    <row r="908801" spans="101:101">
      <c r="CW908801" s="2195"/>
    </row>
    <row r="908825" spans="101:101">
      <c r="CW908825" s="2210"/>
    </row>
    <row r="908826" spans="101:101">
      <c r="CW908826" s="2195"/>
    </row>
    <row r="908850" spans="101:101">
      <c r="CW908850" s="2210"/>
    </row>
    <row r="908851" spans="101:101">
      <c r="CW908851" s="2195"/>
    </row>
    <row r="908875" spans="101:101">
      <c r="CW908875" s="2210"/>
    </row>
    <row r="908876" spans="101:101">
      <c r="CW908876" s="2195"/>
    </row>
    <row r="908900" spans="101:101">
      <c r="CW908900" s="2210"/>
    </row>
    <row r="908901" spans="101:101">
      <c r="CW908901" s="2195"/>
    </row>
    <row r="908925" spans="101:101">
      <c r="CW908925" s="2210"/>
    </row>
    <row r="908926" spans="101:101">
      <c r="CW908926" s="2195"/>
    </row>
    <row r="908950" spans="101:101">
      <c r="CW908950" s="2210"/>
    </row>
    <row r="908951" spans="101:101">
      <c r="CW908951" s="2195"/>
    </row>
    <row r="908975" spans="101:101">
      <c r="CW908975" s="2210"/>
    </row>
    <row r="908976" spans="101:101">
      <c r="CW908976" s="2195"/>
    </row>
    <row r="909000" spans="101:101">
      <c r="CW909000" s="2210"/>
    </row>
    <row r="909001" spans="101:101">
      <c r="CW909001" s="2195"/>
    </row>
    <row r="909025" spans="101:101">
      <c r="CW909025" s="2210"/>
    </row>
    <row r="909026" spans="101:101">
      <c r="CW909026" s="2195"/>
    </row>
    <row r="909050" spans="101:101">
      <c r="CW909050" s="2210"/>
    </row>
    <row r="909051" spans="101:101">
      <c r="CW909051" s="2195"/>
    </row>
    <row r="909075" spans="101:101">
      <c r="CW909075" s="2210"/>
    </row>
    <row r="909076" spans="101:101">
      <c r="CW909076" s="2195"/>
    </row>
    <row r="909100" spans="101:101">
      <c r="CW909100" s="2210"/>
    </row>
    <row r="909101" spans="101:101">
      <c r="CW909101" s="2195"/>
    </row>
    <row r="909125" spans="101:101">
      <c r="CW909125" s="2210"/>
    </row>
    <row r="909126" spans="101:101">
      <c r="CW909126" s="2195"/>
    </row>
    <row r="909150" spans="101:101">
      <c r="CW909150" s="2210"/>
    </row>
    <row r="909151" spans="101:101">
      <c r="CW909151" s="2195"/>
    </row>
    <row r="909175" spans="101:101">
      <c r="CW909175" s="2210"/>
    </row>
    <row r="909176" spans="101:101">
      <c r="CW909176" s="2195"/>
    </row>
    <row r="909200" spans="101:101">
      <c r="CW909200" s="2210"/>
    </row>
    <row r="909201" spans="101:101">
      <c r="CW909201" s="2195"/>
    </row>
    <row r="909225" spans="101:101">
      <c r="CW909225" s="2210"/>
    </row>
    <row r="909226" spans="101:101">
      <c r="CW909226" s="2195"/>
    </row>
    <row r="909250" spans="101:101">
      <c r="CW909250" s="2210"/>
    </row>
    <row r="909251" spans="101:101">
      <c r="CW909251" s="2195"/>
    </row>
    <row r="909275" spans="101:101">
      <c r="CW909275" s="2210"/>
    </row>
    <row r="909276" spans="101:101">
      <c r="CW909276" s="2195"/>
    </row>
    <row r="909300" spans="101:101">
      <c r="CW909300" s="2210"/>
    </row>
    <row r="909301" spans="101:101">
      <c r="CW909301" s="2195"/>
    </row>
    <row r="909325" spans="101:101">
      <c r="CW909325" s="2210"/>
    </row>
    <row r="909326" spans="101:101">
      <c r="CW909326" s="2195"/>
    </row>
    <row r="909350" spans="101:101">
      <c r="CW909350" s="2210"/>
    </row>
    <row r="909351" spans="101:101">
      <c r="CW909351" s="2195"/>
    </row>
    <row r="909375" spans="101:101">
      <c r="CW909375" s="2210"/>
    </row>
    <row r="909376" spans="101:101">
      <c r="CW909376" s="2195"/>
    </row>
    <row r="909400" spans="101:101">
      <c r="CW909400" s="2210"/>
    </row>
    <row r="909401" spans="101:101">
      <c r="CW909401" s="2195"/>
    </row>
    <row r="909425" spans="101:101">
      <c r="CW909425" s="2210"/>
    </row>
    <row r="909426" spans="101:101">
      <c r="CW909426" s="2195"/>
    </row>
    <row r="909450" spans="101:101">
      <c r="CW909450" s="2210"/>
    </row>
    <row r="909451" spans="101:101">
      <c r="CW909451" s="2195"/>
    </row>
    <row r="909475" spans="101:101">
      <c r="CW909475" s="2210"/>
    </row>
    <row r="909476" spans="101:101">
      <c r="CW909476" s="2195"/>
    </row>
    <row r="909500" spans="101:101">
      <c r="CW909500" s="2210"/>
    </row>
    <row r="909501" spans="101:101">
      <c r="CW909501" s="2195"/>
    </row>
    <row r="909525" spans="101:101">
      <c r="CW909525" s="2210"/>
    </row>
    <row r="909526" spans="101:101">
      <c r="CW909526" s="2195"/>
    </row>
    <row r="909550" spans="101:101">
      <c r="CW909550" s="2210"/>
    </row>
    <row r="909551" spans="101:101">
      <c r="CW909551" s="2195"/>
    </row>
    <row r="909575" spans="101:101">
      <c r="CW909575" s="2210"/>
    </row>
    <row r="909576" spans="101:101">
      <c r="CW909576" s="2195"/>
    </row>
    <row r="909600" spans="101:101">
      <c r="CW909600" s="2210"/>
    </row>
    <row r="909601" spans="101:101">
      <c r="CW909601" s="2195"/>
    </row>
    <row r="909625" spans="101:101">
      <c r="CW909625" s="2210"/>
    </row>
    <row r="909626" spans="101:101">
      <c r="CW909626" s="2195"/>
    </row>
    <row r="909650" spans="101:101">
      <c r="CW909650" s="2210"/>
    </row>
    <row r="909651" spans="101:101">
      <c r="CW909651" s="2195"/>
    </row>
    <row r="909675" spans="101:101">
      <c r="CW909675" s="2210"/>
    </row>
    <row r="909676" spans="101:101">
      <c r="CW909676" s="2195"/>
    </row>
    <row r="909700" spans="101:101">
      <c r="CW909700" s="2210"/>
    </row>
    <row r="909701" spans="101:101">
      <c r="CW909701" s="2195"/>
    </row>
    <row r="909725" spans="101:101">
      <c r="CW909725" s="2210"/>
    </row>
    <row r="909726" spans="101:101">
      <c r="CW909726" s="2195"/>
    </row>
    <row r="909750" spans="101:101">
      <c r="CW909750" s="2210"/>
    </row>
    <row r="909751" spans="101:101">
      <c r="CW909751" s="2195"/>
    </row>
    <row r="909775" spans="101:101">
      <c r="CW909775" s="2210"/>
    </row>
    <row r="909776" spans="101:101">
      <c r="CW909776" s="2195"/>
    </row>
    <row r="909800" spans="101:101">
      <c r="CW909800" s="2210"/>
    </row>
    <row r="909801" spans="101:101">
      <c r="CW909801" s="2195"/>
    </row>
    <row r="909825" spans="101:101">
      <c r="CW909825" s="2210"/>
    </row>
    <row r="909826" spans="101:101">
      <c r="CW909826" s="2195"/>
    </row>
    <row r="909850" spans="101:101">
      <c r="CW909850" s="2210"/>
    </row>
    <row r="909851" spans="101:101">
      <c r="CW909851" s="2195"/>
    </row>
    <row r="909875" spans="101:101">
      <c r="CW909875" s="2210"/>
    </row>
    <row r="909876" spans="101:101">
      <c r="CW909876" s="2195"/>
    </row>
    <row r="909900" spans="101:101">
      <c r="CW909900" s="2210"/>
    </row>
    <row r="909901" spans="101:101">
      <c r="CW909901" s="2195"/>
    </row>
    <row r="909925" spans="101:101">
      <c r="CW909925" s="2210"/>
    </row>
    <row r="909926" spans="101:101">
      <c r="CW909926" s="2195"/>
    </row>
    <row r="909950" spans="101:101">
      <c r="CW909950" s="2210"/>
    </row>
    <row r="909951" spans="101:101">
      <c r="CW909951" s="2195"/>
    </row>
    <row r="909975" spans="101:101">
      <c r="CW909975" s="2210"/>
    </row>
    <row r="909976" spans="101:101">
      <c r="CW909976" s="2195"/>
    </row>
    <row r="910000" spans="101:101">
      <c r="CW910000" s="2210"/>
    </row>
    <row r="910001" spans="101:101">
      <c r="CW910001" s="2195"/>
    </row>
    <row r="910025" spans="101:101">
      <c r="CW910025" s="2210"/>
    </row>
    <row r="910026" spans="101:101">
      <c r="CW910026" s="2195"/>
    </row>
    <row r="910050" spans="101:101">
      <c r="CW910050" s="2210"/>
    </row>
    <row r="910051" spans="101:101">
      <c r="CW910051" s="2195"/>
    </row>
    <row r="910075" spans="101:101">
      <c r="CW910075" s="2210"/>
    </row>
    <row r="910076" spans="101:101">
      <c r="CW910076" s="2195"/>
    </row>
    <row r="910100" spans="101:101">
      <c r="CW910100" s="2210"/>
    </row>
    <row r="910101" spans="101:101">
      <c r="CW910101" s="2195"/>
    </row>
    <row r="910125" spans="101:101">
      <c r="CW910125" s="2210"/>
    </row>
    <row r="910126" spans="101:101">
      <c r="CW910126" s="2195"/>
    </row>
    <row r="910150" spans="101:101">
      <c r="CW910150" s="2210"/>
    </row>
    <row r="910151" spans="101:101">
      <c r="CW910151" s="2195"/>
    </row>
    <row r="910175" spans="101:101">
      <c r="CW910175" s="2210"/>
    </row>
    <row r="910176" spans="101:101">
      <c r="CW910176" s="2195"/>
    </row>
    <row r="910200" spans="101:101">
      <c r="CW910200" s="2210"/>
    </row>
    <row r="910201" spans="101:101">
      <c r="CW910201" s="2195"/>
    </row>
    <row r="910225" spans="101:101">
      <c r="CW910225" s="2210"/>
    </row>
    <row r="910226" spans="101:101">
      <c r="CW910226" s="2195"/>
    </row>
    <row r="910250" spans="101:101">
      <c r="CW910250" s="2210"/>
    </row>
    <row r="910251" spans="101:101">
      <c r="CW910251" s="2195"/>
    </row>
    <row r="910275" spans="101:101">
      <c r="CW910275" s="2210"/>
    </row>
    <row r="910276" spans="101:101">
      <c r="CW910276" s="2195"/>
    </row>
    <row r="910300" spans="101:101">
      <c r="CW910300" s="2210"/>
    </row>
    <row r="910301" spans="101:101">
      <c r="CW910301" s="2195"/>
    </row>
    <row r="910325" spans="101:101">
      <c r="CW910325" s="2210"/>
    </row>
    <row r="910326" spans="101:101">
      <c r="CW910326" s="2195"/>
    </row>
    <row r="910350" spans="101:101">
      <c r="CW910350" s="2210"/>
    </row>
    <row r="910351" spans="101:101">
      <c r="CW910351" s="2195"/>
    </row>
    <row r="910375" spans="101:101">
      <c r="CW910375" s="2210"/>
    </row>
    <row r="910376" spans="101:101">
      <c r="CW910376" s="2195"/>
    </row>
    <row r="910400" spans="101:101">
      <c r="CW910400" s="2210"/>
    </row>
    <row r="910401" spans="101:101">
      <c r="CW910401" s="2195"/>
    </row>
    <row r="910425" spans="101:101">
      <c r="CW910425" s="2210"/>
    </row>
    <row r="910426" spans="101:101">
      <c r="CW910426" s="2195"/>
    </row>
    <row r="910450" spans="101:101">
      <c r="CW910450" s="2210"/>
    </row>
    <row r="910451" spans="101:101">
      <c r="CW910451" s="2195"/>
    </row>
    <row r="910475" spans="101:101">
      <c r="CW910475" s="2210"/>
    </row>
    <row r="910476" spans="101:101">
      <c r="CW910476" s="2195"/>
    </row>
    <row r="910500" spans="101:101">
      <c r="CW910500" s="2210"/>
    </row>
    <row r="910501" spans="101:101">
      <c r="CW910501" s="2195"/>
    </row>
    <row r="910525" spans="101:101">
      <c r="CW910525" s="2210"/>
    </row>
    <row r="910526" spans="101:101">
      <c r="CW910526" s="2195"/>
    </row>
    <row r="910550" spans="101:101">
      <c r="CW910550" s="2210"/>
    </row>
    <row r="910551" spans="101:101">
      <c r="CW910551" s="2195"/>
    </row>
    <row r="910575" spans="101:101">
      <c r="CW910575" s="2210"/>
    </row>
    <row r="910576" spans="101:101">
      <c r="CW910576" s="2195"/>
    </row>
    <row r="910600" spans="101:101">
      <c r="CW910600" s="2210"/>
    </row>
    <row r="910601" spans="101:101">
      <c r="CW910601" s="2195"/>
    </row>
    <row r="910625" spans="101:101">
      <c r="CW910625" s="2210"/>
    </row>
    <row r="910626" spans="101:101">
      <c r="CW910626" s="2195"/>
    </row>
    <row r="910650" spans="101:101">
      <c r="CW910650" s="2210"/>
    </row>
    <row r="910651" spans="101:101">
      <c r="CW910651" s="2195"/>
    </row>
    <row r="910675" spans="101:101">
      <c r="CW910675" s="2210"/>
    </row>
    <row r="910676" spans="101:101">
      <c r="CW910676" s="2195"/>
    </row>
    <row r="910700" spans="101:101">
      <c r="CW910700" s="2210"/>
    </row>
    <row r="910701" spans="101:101">
      <c r="CW910701" s="2195"/>
    </row>
    <row r="910725" spans="101:101">
      <c r="CW910725" s="2210"/>
    </row>
    <row r="910726" spans="101:101">
      <c r="CW910726" s="2195"/>
    </row>
    <row r="910750" spans="101:101">
      <c r="CW910750" s="2210"/>
    </row>
    <row r="910751" spans="101:101">
      <c r="CW910751" s="2195"/>
    </row>
    <row r="910775" spans="101:101">
      <c r="CW910775" s="2210"/>
    </row>
    <row r="910776" spans="101:101">
      <c r="CW910776" s="2195"/>
    </row>
    <row r="910800" spans="101:101">
      <c r="CW910800" s="2210"/>
    </row>
    <row r="910801" spans="101:101">
      <c r="CW910801" s="2195"/>
    </row>
    <row r="910825" spans="101:101">
      <c r="CW910825" s="2210"/>
    </row>
    <row r="910826" spans="101:101">
      <c r="CW910826" s="2195"/>
    </row>
    <row r="910850" spans="101:101">
      <c r="CW910850" s="2210"/>
    </row>
    <row r="910851" spans="101:101">
      <c r="CW910851" s="2195"/>
    </row>
    <row r="910875" spans="101:101">
      <c r="CW910875" s="2210"/>
    </row>
    <row r="910876" spans="101:101">
      <c r="CW910876" s="2195"/>
    </row>
    <row r="910900" spans="101:101">
      <c r="CW910900" s="2210"/>
    </row>
    <row r="910901" spans="101:101">
      <c r="CW910901" s="2195"/>
    </row>
    <row r="910925" spans="101:101">
      <c r="CW910925" s="2210"/>
    </row>
    <row r="910926" spans="101:101">
      <c r="CW910926" s="2195"/>
    </row>
    <row r="910950" spans="101:101">
      <c r="CW910950" s="2210"/>
    </row>
    <row r="910951" spans="101:101">
      <c r="CW910951" s="2195"/>
    </row>
    <row r="910975" spans="101:101">
      <c r="CW910975" s="2210"/>
    </row>
    <row r="910976" spans="101:101">
      <c r="CW910976" s="2195"/>
    </row>
    <row r="911000" spans="101:101">
      <c r="CW911000" s="2210"/>
    </row>
    <row r="911001" spans="101:101">
      <c r="CW911001" s="2195"/>
    </row>
    <row r="911025" spans="101:101">
      <c r="CW911025" s="2210"/>
    </row>
    <row r="911026" spans="101:101">
      <c r="CW911026" s="2195"/>
    </row>
    <row r="911050" spans="101:101">
      <c r="CW911050" s="2210"/>
    </row>
    <row r="911051" spans="101:101">
      <c r="CW911051" s="2195"/>
    </row>
    <row r="911075" spans="101:101">
      <c r="CW911075" s="2210"/>
    </row>
    <row r="911076" spans="101:101">
      <c r="CW911076" s="2195"/>
    </row>
    <row r="911100" spans="101:101">
      <c r="CW911100" s="2210"/>
    </row>
    <row r="911101" spans="101:101">
      <c r="CW911101" s="2195"/>
    </row>
    <row r="911125" spans="101:101">
      <c r="CW911125" s="2210"/>
    </row>
    <row r="911126" spans="101:101">
      <c r="CW911126" s="2195"/>
    </row>
    <row r="911150" spans="101:101">
      <c r="CW911150" s="2210"/>
    </row>
    <row r="911151" spans="101:101">
      <c r="CW911151" s="2195"/>
    </row>
    <row r="911175" spans="101:101">
      <c r="CW911175" s="2210"/>
    </row>
    <row r="911176" spans="101:101">
      <c r="CW911176" s="2195"/>
    </row>
    <row r="911200" spans="101:101">
      <c r="CW911200" s="2210"/>
    </row>
    <row r="911201" spans="101:101">
      <c r="CW911201" s="2195"/>
    </row>
    <row r="911225" spans="101:101">
      <c r="CW911225" s="2210"/>
    </row>
    <row r="911226" spans="101:101">
      <c r="CW911226" s="2195"/>
    </row>
    <row r="911250" spans="101:101">
      <c r="CW911250" s="2210"/>
    </row>
    <row r="911251" spans="101:101">
      <c r="CW911251" s="2195"/>
    </row>
    <row r="911275" spans="101:101">
      <c r="CW911275" s="2210"/>
    </row>
    <row r="911276" spans="101:101">
      <c r="CW911276" s="2195"/>
    </row>
    <row r="911300" spans="101:101">
      <c r="CW911300" s="2210"/>
    </row>
    <row r="911301" spans="101:101">
      <c r="CW911301" s="2195"/>
    </row>
    <row r="911325" spans="101:101">
      <c r="CW911325" s="2210"/>
    </row>
    <row r="911326" spans="101:101">
      <c r="CW911326" s="2195"/>
    </row>
    <row r="911350" spans="101:101">
      <c r="CW911350" s="2210"/>
    </row>
    <row r="911351" spans="101:101">
      <c r="CW911351" s="2195"/>
    </row>
    <row r="911375" spans="101:101">
      <c r="CW911375" s="2210"/>
    </row>
    <row r="911376" spans="101:101">
      <c r="CW911376" s="2195"/>
    </row>
    <row r="911400" spans="101:101">
      <c r="CW911400" s="2210"/>
    </row>
    <row r="911401" spans="101:101">
      <c r="CW911401" s="2195"/>
    </row>
    <row r="911425" spans="101:101">
      <c r="CW911425" s="2210"/>
    </row>
    <row r="911426" spans="101:101">
      <c r="CW911426" s="2195"/>
    </row>
    <row r="911450" spans="101:101">
      <c r="CW911450" s="2210"/>
    </row>
    <row r="911451" spans="101:101">
      <c r="CW911451" s="2195"/>
    </row>
    <row r="911475" spans="101:101">
      <c r="CW911475" s="2210"/>
    </row>
    <row r="911476" spans="101:101">
      <c r="CW911476" s="2195"/>
    </row>
    <row r="911500" spans="101:101">
      <c r="CW911500" s="2210"/>
    </row>
    <row r="911501" spans="101:101">
      <c r="CW911501" s="2195"/>
    </row>
    <row r="911525" spans="101:101">
      <c r="CW911525" s="2210"/>
    </row>
    <row r="911526" spans="101:101">
      <c r="CW911526" s="2195"/>
    </row>
    <row r="911550" spans="101:101">
      <c r="CW911550" s="2210"/>
    </row>
    <row r="911551" spans="101:101">
      <c r="CW911551" s="2195"/>
    </row>
    <row r="911575" spans="101:101">
      <c r="CW911575" s="2210"/>
    </row>
    <row r="911576" spans="101:101">
      <c r="CW911576" s="2195"/>
    </row>
    <row r="911600" spans="101:101">
      <c r="CW911600" s="2210"/>
    </row>
    <row r="911601" spans="101:101">
      <c r="CW911601" s="2195"/>
    </row>
    <row r="911625" spans="101:101">
      <c r="CW911625" s="2210"/>
    </row>
    <row r="911626" spans="101:101">
      <c r="CW911626" s="2195"/>
    </row>
    <row r="911650" spans="101:101">
      <c r="CW911650" s="2210"/>
    </row>
    <row r="911651" spans="101:101">
      <c r="CW911651" s="2195"/>
    </row>
    <row r="911675" spans="101:101">
      <c r="CW911675" s="2210"/>
    </row>
    <row r="911676" spans="101:101">
      <c r="CW911676" s="2195"/>
    </row>
    <row r="911700" spans="101:101">
      <c r="CW911700" s="2210"/>
    </row>
    <row r="911701" spans="101:101">
      <c r="CW911701" s="2195"/>
    </row>
    <row r="911725" spans="101:101">
      <c r="CW911725" s="2210"/>
    </row>
    <row r="911726" spans="101:101">
      <c r="CW911726" s="2195"/>
    </row>
    <row r="911750" spans="101:101">
      <c r="CW911750" s="2210"/>
    </row>
    <row r="911751" spans="101:101">
      <c r="CW911751" s="2195"/>
    </row>
    <row r="911775" spans="101:101">
      <c r="CW911775" s="2210"/>
    </row>
    <row r="911776" spans="101:101">
      <c r="CW911776" s="2195"/>
    </row>
    <row r="911800" spans="101:101">
      <c r="CW911800" s="2210"/>
    </row>
    <row r="911801" spans="101:101">
      <c r="CW911801" s="2195"/>
    </row>
    <row r="911825" spans="101:101">
      <c r="CW911825" s="2210"/>
    </row>
    <row r="911826" spans="101:101">
      <c r="CW911826" s="2195"/>
    </row>
    <row r="911850" spans="101:101">
      <c r="CW911850" s="2210"/>
    </row>
    <row r="911851" spans="101:101">
      <c r="CW911851" s="2195"/>
    </row>
    <row r="911875" spans="101:101">
      <c r="CW911875" s="2210"/>
    </row>
    <row r="911876" spans="101:101">
      <c r="CW911876" s="2195"/>
    </row>
    <row r="911900" spans="101:101">
      <c r="CW911900" s="2210"/>
    </row>
    <row r="911901" spans="101:101">
      <c r="CW911901" s="2195"/>
    </row>
    <row r="911925" spans="101:101">
      <c r="CW911925" s="2210"/>
    </row>
    <row r="911926" spans="101:101">
      <c r="CW911926" s="2195"/>
    </row>
    <row r="911950" spans="101:101">
      <c r="CW911950" s="2210"/>
    </row>
    <row r="911951" spans="101:101">
      <c r="CW911951" s="2195"/>
    </row>
    <row r="911975" spans="101:101">
      <c r="CW911975" s="2210"/>
    </row>
    <row r="911976" spans="101:101">
      <c r="CW911976" s="2195"/>
    </row>
    <row r="912000" spans="101:101">
      <c r="CW912000" s="2210"/>
    </row>
    <row r="912001" spans="101:101">
      <c r="CW912001" s="2195"/>
    </row>
    <row r="912025" spans="101:101">
      <c r="CW912025" s="2210"/>
    </row>
    <row r="912026" spans="101:101">
      <c r="CW912026" s="2195"/>
    </row>
    <row r="912050" spans="101:101">
      <c r="CW912050" s="2210"/>
    </row>
    <row r="912051" spans="101:101">
      <c r="CW912051" s="2195"/>
    </row>
    <row r="912075" spans="101:101">
      <c r="CW912075" s="2210"/>
    </row>
    <row r="912076" spans="101:101">
      <c r="CW912076" s="2195"/>
    </row>
    <row r="912100" spans="101:101">
      <c r="CW912100" s="2210"/>
    </row>
    <row r="912101" spans="101:101">
      <c r="CW912101" s="2195"/>
    </row>
    <row r="912125" spans="101:101">
      <c r="CW912125" s="2210"/>
    </row>
    <row r="912126" spans="101:101">
      <c r="CW912126" s="2195"/>
    </row>
    <row r="912150" spans="101:101">
      <c r="CW912150" s="2210"/>
    </row>
    <row r="912151" spans="101:101">
      <c r="CW912151" s="2195"/>
    </row>
    <row r="912175" spans="101:101">
      <c r="CW912175" s="2210"/>
    </row>
    <row r="912176" spans="101:101">
      <c r="CW912176" s="2195"/>
    </row>
    <row r="912200" spans="101:101">
      <c r="CW912200" s="2210"/>
    </row>
    <row r="912201" spans="101:101">
      <c r="CW912201" s="2195"/>
    </row>
    <row r="912225" spans="101:101">
      <c r="CW912225" s="2210"/>
    </row>
    <row r="912226" spans="101:101">
      <c r="CW912226" s="2195"/>
    </row>
    <row r="912250" spans="101:101">
      <c r="CW912250" s="2210"/>
    </row>
    <row r="912251" spans="101:101">
      <c r="CW912251" s="2195"/>
    </row>
    <row r="912275" spans="101:101">
      <c r="CW912275" s="2210"/>
    </row>
    <row r="912276" spans="101:101">
      <c r="CW912276" s="2195"/>
    </row>
    <row r="912300" spans="101:101">
      <c r="CW912300" s="2210"/>
    </row>
    <row r="912301" spans="101:101">
      <c r="CW912301" s="2195"/>
    </row>
    <row r="912325" spans="101:101">
      <c r="CW912325" s="2210"/>
    </row>
    <row r="912326" spans="101:101">
      <c r="CW912326" s="2195"/>
    </row>
    <row r="912350" spans="101:101">
      <c r="CW912350" s="2210"/>
    </row>
    <row r="912351" spans="101:101">
      <c r="CW912351" s="2195"/>
    </row>
    <row r="912375" spans="101:101">
      <c r="CW912375" s="2210"/>
    </row>
    <row r="912376" spans="101:101">
      <c r="CW912376" s="2195"/>
    </row>
    <row r="912400" spans="101:101">
      <c r="CW912400" s="2210"/>
    </row>
    <row r="912401" spans="101:101">
      <c r="CW912401" s="2195"/>
    </row>
    <row r="912425" spans="101:101">
      <c r="CW912425" s="2210"/>
    </row>
    <row r="912426" spans="101:101">
      <c r="CW912426" s="2195"/>
    </row>
    <row r="912450" spans="101:101">
      <c r="CW912450" s="2210"/>
    </row>
    <row r="912451" spans="101:101">
      <c r="CW912451" s="2195"/>
    </row>
    <row r="912475" spans="101:101">
      <c r="CW912475" s="2210"/>
    </row>
    <row r="912476" spans="101:101">
      <c r="CW912476" s="2195"/>
    </row>
    <row r="912500" spans="101:101">
      <c r="CW912500" s="2210"/>
    </row>
    <row r="912501" spans="101:101">
      <c r="CW912501" s="2195"/>
    </row>
    <row r="912525" spans="101:101">
      <c r="CW912525" s="2210"/>
    </row>
    <row r="912526" spans="101:101">
      <c r="CW912526" s="2195"/>
    </row>
    <row r="912550" spans="101:101">
      <c r="CW912550" s="2210"/>
    </row>
    <row r="912551" spans="101:101">
      <c r="CW912551" s="2195"/>
    </row>
    <row r="912575" spans="101:101">
      <c r="CW912575" s="2210"/>
    </row>
    <row r="912576" spans="101:101">
      <c r="CW912576" s="2195"/>
    </row>
    <row r="912600" spans="101:101">
      <c r="CW912600" s="2210"/>
    </row>
    <row r="912601" spans="101:101">
      <c r="CW912601" s="2195"/>
    </row>
    <row r="912625" spans="101:101">
      <c r="CW912625" s="2210"/>
    </row>
    <row r="912626" spans="101:101">
      <c r="CW912626" s="2195"/>
    </row>
    <row r="912650" spans="101:101">
      <c r="CW912650" s="2210"/>
    </row>
    <row r="912651" spans="101:101">
      <c r="CW912651" s="2195"/>
    </row>
    <row r="912675" spans="101:101">
      <c r="CW912675" s="2210"/>
    </row>
    <row r="912676" spans="101:101">
      <c r="CW912676" s="2195"/>
    </row>
    <row r="912700" spans="101:101">
      <c r="CW912700" s="2210"/>
    </row>
    <row r="912701" spans="101:101">
      <c r="CW912701" s="2195"/>
    </row>
    <row r="912725" spans="101:101">
      <c r="CW912725" s="2210"/>
    </row>
    <row r="912726" spans="101:101">
      <c r="CW912726" s="2195"/>
    </row>
    <row r="912750" spans="101:101">
      <c r="CW912750" s="2210"/>
    </row>
    <row r="912751" spans="101:101">
      <c r="CW912751" s="2195"/>
    </row>
    <row r="912775" spans="101:101">
      <c r="CW912775" s="2210"/>
    </row>
    <row r="912776" spans="101:101">
      <c r="CW912776" s="2195"/>
    </row>
    <row r="912800" spans="101:101">
      <c r="CW912800" s="2210"/>
    </row>
    <row r="912801" spans="101:101">
      <c r="CW912801" s="2195"/>
    </row>
    <row r="912825" spans="101:101">
      <c r="CW912825" s="2210"/>
    </row>
    <row r="912826" spans="101:101">
      <c r="CW912826" s="2195"/>
    </row>
    <row r="912850" spans="101:101">
      <c r="CW912850" s="2210"/>
    </row>
    <row r="912851" spans="101:101">
      <c r="CW912851" s="2195"/>
    </row>
    <row r="912875" spans="101:101">
      <c r="CW912875" s="2210"/>
    </row>
    <row r="912876" spans="101:101">
      <c r="CW912876" s="2195"/>
    </row>
    <row r="912900" spans="101:101">
      <c r="CW912900" s="2210"/>
    </row>
    <row r="912901" spans="101:101">
      <c r="CW912901" s="2195"/>
    </row>
    <row r="912925" spans="101:101">
      <c r="CW912925" s="2210"/>
    </row>
    <row r="912926" spans="101:101">
      <c r="CW912926" s="2195"/>
    </row>
    <row r="912950" spans="101:101">
      <c r="CW912950" s="2210"/>
    </row>
    <row r="912951" spans="101:101">
      <c r="CW912951" s="2195"/>
    </row>
    <row r="912975" spans="101:101">
      <c r="CW912975" s="2210"/>
    </row>
    <row r="912976" spans="101:101">
      <c r="CW912976" s="2195"/>
    </row>
    <row r="913000" spans="101:101">
      <c r="CW913000" s="2210"/>
    </row>
    <row r="913001" spans="101:101">
      <c r="CW913001" s="2195"/>
    </row>
    <row r="913025" spans="101:101">
      <c r="CW913025" s="2210"/>
    </row>
    <row r="913026" spans="101:101">
      <c r="CW913026" s="2195"/>
    </row>
    <row r="913050" spans="101:101">
      <c r="CW913050" s="2210"/>
    </row>
    <row r="913051" spans="101:101">
      <c r="CW913051" s="2195"/>
    </row>
    <row r="913075" spans="101:101">
      <c r="CW913075" s="2210"/>
    </row>
    <row r="913076" spans="101:101">
      <c r="CW913076" s="2195"/>
    </row>
    <row r="913100" spans="101:101">
      <c r="CW913100" s="2210"/>
    </row>
    <row r="913101" spans="101:101">
      <c r="CW913101" s="2195"/>
    </row>
    <row r="913125" spans="101:101">
      <c r="CW913125" s="2210"/>
    </row>
    <row r="913126" spans="101:101">
      <c r="CW913126" s="2195"/>
    </row>
    <row r="913150" spans="101:101">
      <c r="CW913150" s="2210"/>
    </row>
    <row r="913151" spans="101:101">
      <c r="CW913151" s="2195"/>
    </row>
    <row r="913175" spans="101:101">
      <c r="CW913175" s="2210"/>
    </row>
    <row r="913176" spans="101:101">
      <c r="CW913176" s="2195"/>
    </row>
    <row r="913200" spans="101:101">
      <c r="CW913200" s="2210"/>
    </row>
    <row r="913201" spans="101:101">
      <c r="CW913201" s="2195"/>
    </row>
    <row r="913225" spans="101:101">
      <c r="CW913225" s="2210"/>
    </row>
    <row r="913226" spans="101:101">
      <c r="CW913226" s="2195"/>
    </row>
    <row r="913250" spans="101:101">
      <c r="CW913250" s="2210"/>
    </row>
    <row r="913251" spans="101:101">
      <c r="CW913251" s="2195"/>
    </row>
    <row r="913275" spans="101:101">
      <c r="CW913275" s="2210"/>
    </row>
    <row r="913276" spans="101:101">
      <c r="CW913276" s="2195"/>
    </row>
    <row r="913300" spans="101:101">
      <c r="CW913300" s="2210"/>
    </row>
    <row r="913301" spans="101:101">
      <c r="CW913301" s="2195"/>
    </row>
    <row r="913325" spans="101:101">
      <c r="CW913325" s="2210"/>
    </row>
    <row r="913326" spans="101:101">
      <c r="CW913326" s="2195"/>
    </row>
    <row r="913350" spans="101:101">
      <c r="CW913350" s="2210"/>
    </row>
    <row r="913351" spans="101:101">
      <c r="CW913351" s="2195"/>
    </row>
    <row r="913375" spans="101:101">
      <c r="CW913375" s="2210"/>
    </row>
    <row r="913376" spans="101:101">
      <c r="CW913376" s="2195"/>
    </row>
    <row r="913400" spans="101:101">
      <c r="CW913400" s="2210"/>
    </row>
    <row r="913401" spans="101:101">
      <c r="CW913401" s="2195"/>
    </row>
    <row r="913425" spans="101:101">
      <c r="CW913425" s="2210"/>
    </row>
    <row r="913426" spans="101:101">
      <c r="CW913426" s="2195"/>
    </row>
    <row r="913450" spans="101:101">
      <c r="CW913450" s="2210"/>
    </row>
    <row r="913451" spans="101:101">
      <c r="CW913451" s="2195"/>
    </row>
    <row r="913475" spans="101:101">
      <c r="CW913475" s="2210"/>
    </row>
    <row r="913476" spans="101:101">
      <c r="CW913476" s="2195"/>
    </row>
    <row r="913500" spans="101:101">
      <c r="CW913500" s="2210"/>
    </row>
    <row r="913501" spans="101:101">
      <c r="CW913501" s="2195"/>
    </row>
    <row r="913525" spans="101:101">
      <c r="CW913525" s="2210"/>
    </row>
    <row r="913526" spans="101:101">
      <c r="CW913526" s="2195"/>
    </row>
    <row r="913550" spans="101:101">
      <c r="CW913550" s="2210"/>
    </row>
    <row r="913551" spans="101:101">
      <c r="CW913551" s="2195"/>
    </row>
    <row r="913575" spans="101:101">
      <c r="CW913575" s="2210"/>
    </row>
    <row r="913576" spans="101:101">
      <c r="CW913576" s="2195"/>
    </row>
    <row r="913600" spans="101:101">
      <c r="CW913600" s="2210"/>
    </row>
    <row r="913601" spans="101:101">
      <c r="CW913601" s="2195"/>
    </row>
    <row r="913625" spans="101:101">
      <c r="CW913625" s="2210"/>
    </row>
    <row r="913626" spans="101:101">
      <c r="CW913626" s="2195"/>
    </row>
    <row r="913650" spans="101:101">
      <c r="CW913650" s="2210"/>
    </row>
    <row r="913651" spans="101:101">
      <c r="CW913651" s="2195"/>
    </row>
    <row r="913675" spans="101:101">
      <c r="CW913675" s="2210"/>
    </row>
    <row r="913676" spans="101:101">
      <c r="CW913676" s="2195"/>
    </row>
    <row r="913700" spans="101:101">
      <c r="CW913700" s="2210"/>
    </row>
    <row r="913701" spans="101:101">
      <c r="CW913701" s="2195"/>
    </row>
    <row r="913725" spans="101:101">
      <c r="CW913725" s="2210"/>
    </row>
    <row r="913726" spans="101:101">
      <c r="CW913726" s="2195"/>
    </row>
    <row r="913750" spans="101:101">
      <c r="CW913750" s="2210"/>
    </row>
    <row r="913751" spans="101:101">
      <c r="CW913751" s="2195"/>
    </row>
    <row r="913775" spans="101:101">
      <c r="CW913775" s="2210"/>
    </row>
    <row r="913776" spans="101:101">
      <c r="CW913776" s="2195"/>
    </row>
    <row r="913800" spans="101:101">
      <c r="CW913800" s="2210"/>
    </row>
    <row r="913801" spans="101:101">
      <c r="CW913801" s="2195"/>
    </row>
    <row r="913825" spans="101:101">
      <c r="CW913825" s="2210"/>
    </row>
    <row r="913826" spans="101:101">
      <c r="CW913826" s="2195"/>
    </row>
    <row r="913850" spans="101:101">
      <c r="CW913850" s="2210"/>
    </row>
    <row r="913851" spans="101:101">
      <c r="CW913851" s="2195"/>
    </row>
    <row r="913875" spans="101:101">
      <c r="CW913875" s="2210"/>
    </row>
    <row r="913876" spans="101:101">
      <c r="CW913876" s="2195"/>
    </row>
    <row r="913900" spans="101:101">
      <c r="CW913900" s="2210"/>
    </row>
    <row r="913901" spans="101:101">
      <c r="CW913901" s="2195"/>
    </row>
    <row r="913925" spans="101:101">
      <c r="CW913925" s="2210"/>
    </row>
    <row r="913926" spans="101:101">
      <c r="CW913926" s="2195"/>
    </row>
    <row r="913950" spans="101:101">
      <c r="CW913950" s="2210"/>
    </row>
    <row r="913951" spans="101:101">
      <c r="CW913951" s="2195"/>
    </row>
    <row r="913975" spans="101:101">
      <c r="CW913975" s="2210"/>
    </row>
    <row r="913976" spans="101:101">
      <c r="CW913976" s="2195"/>
    </row>
    <row r="914000" spans="101:101">
      <c r="CW914000" s="2210"/>
    </row>
    <row r="914001" spans="101:101">
      <c r="CW914001" s="2195"/>
    </row>
    <row r="914025" spans="101:101">
      <c r="CW914025" s="2210"/>
    </row>
    <row r="914026" spans="101:101">
      <c r="CW914026" s="2195"/>
    </row>
    <row r="914050" spans="101:101">
      <c r="CW914050" s="2210"/>
    </row>
    <row r="914051" spans="101:101">
      <c r="CW914051" s="2195"/>
    </row>
    <row r="914075" spans="101:101">
      <c r="CW914075" s="2210"/>
    </row>
    <row r="914076" spans="101:101">
      <c r="CW914076" s="2195"/>
    </row>
    <row r="914100" spans="101:101">
      <c r="CW914100" s="2210"/>
    </row>
    <row r="914101" spans="101:101">
      <c r="CW914101" s="2195"/>
    </row>
    <row r="914125" spans="101:101">
      <c r="CW914125" s="2210"/>
    </row>
    <row r="914126" spans="101:101">
      <c r="CW914126" s="2195"/>
    </row>
    <row r="914150" spans="101:101">
      <c r="CW914150" s="2210"/>
    </row>
    <row r="914151" spans="101:101">
      <c r="CW914151" s="2195"/>
    </row>
    <row r="914175" spans="101:101">
      <c r="CW914175" s="2210"/>
    </row>
    <row r="914176" spans="101:101">
      <c r="CW914176" s="2195"/>
    </row>
    <row r="914200" spans="101:101">
      <c r="CW914200" s="2210"/>
    </row>
    <row r="914201" spans="101:101">
      <c r="CW914201" s="2195"/>
    </row>
    <row r="914225" spans="101:101">
      <c r="CW914225" s="2210"/>
    </row>
    <row r="914226" spans="101:101">
      <c r="CW914226" s="2195"/>
    </row>
    <row r="914250" spans="101:101">
      <c r="CW914250" s="2210"/>
    </row>
    <row r="914251" spans="101:101">
      <c r="CW914251" s="2195"/>
    </row>
    <row r="914275" spans="101:101">
      <c r="CW914275" s="2210"/>
    </row>
    <row r="914276" spans="101:101">
      <c r="CW914276" s="2195"/>
    </row>
    <row r="914300" spans="101:101">
      <c r="CW914300" s="2210"/>
    </row>
    <row r="914301" spans="101:101">
      <c r="CW914301" s="2195"/>
    </row>
    <row r="914325" spans="101:101">
      <c r="CW914325" s="2210"/>
    </row>
    <row r="914326" spans="101:101">
      <c r="CW914326" s="2195"/>
    </row>
    <row r="914350" spans="101:101">
      <c r="CW914350" s="2210"/>
    </row>
    <row r="914351" spans="101:101">
      <c r="CW914351" s="2195"/>
    </row>
    <row r="914375" spans="101:101">
      <c r="CW914375" s="2210"/>
    </row>
    <row r="914376" spans="101:101">
      <c r="CW914376" s="2195"/>
    </row>
    <row r="914400" spans="101:101">
      <c r="CW914400" s="2210"/>
    </row>
    <row r="914401" spans="101:101">
      <c r="CW914401" s="2195"/>
    </row>
    <row r="914425" spans="101:101">
      <c r="CW914425" s="2210"/>
    </row>
    <row r="914426" spans="101:101">
      <c r="CW914426" s="2195"/>
    </row>
    <row r="914450" spans="101:101">
      <c r="CW914450" s="2210"/>
    </row>
    <row r="914451" spans="101:101">
      <c r="CW914451" s="2195"/>
    </row>
    <row r="914475" spans="101:101">
      <c r="CW914475" s="2210"/>
    </row>
    <row r="914476" spans="101:101">
      <c r="CW914476" s="2195"/>
    </row>
    <row r="914500" spans="101:101">
      <c r="CW914500" s="2210"/>
    </row>
    <row r="914501" spans="101:101">
      <c r="CW914501" s="2195"/>
    </row>
    <row r="914525" spans="101:101">
      <c r="CW914525" s="2210"/>
    </row>
    <row r="914526" spans="101:101">
      <c r="CW914526" s="2195"/>
    </row>
    <row r="914550" spans="101:101">
      <c r="CW914550" s="2210"/>
    </row>
    <row r="914551" spans="101:101">
      <c r="CW914551" s="2195"/>
    </row>
    <row r="914575" spans="101:101">
      <c r="CW914575" s="2210"/>
    </row>
    <row r="914576" spans="101:101">
      <c r="CW914576" s="2195"/>
    </row>
    <row r="914600" spans="101:101">
      <c r="CW914600" s="2210"/>
    </row>
    <row r="914601" spans="101:101">
      <c r="CW914601" s="2195"/>
    </row>
    <row r="914625" spans="101:101">
      <c r="CW914625" s="2210"/>
    </row>
    <row r="914626" spans="101:101">
      <c r="CW914626" s="2195"/>
    </row>
    <row r="914650" spans="101:101">
      <c r="CW914650" s="2210"/>
    </row>
    <row r="914651" spans="101:101">
      <c r="CW914651" s="2195"/>
    </row>
    <row r="914675" spans="101:101">
      <c r="CW914675" s="2210"/>
    </row>
    <row r="914676" spans="101:101">
      <c r="CW914676" s="2195"/>
    </row>
    <row r="914700" spans="101:101">
      <c r="CW914700" s="2210"/>
    </row>
    <row r="914701" spans="101:101">
      <c r="CW914701" s="2195"/>
    </row>
    <row r="914725" spans="101:101">
      <c r="CW914725" s="2210"/>
    </row>
    <row r="914726" spans="101:101">
      <c r="CW914726" s="2195"/>
    </row>
    <row r="914750" spans="101:101">
      <c r="CW914750" s="2210"/>
    </row>
    <row r="914751" spans="101:101">
      <c r="CW914751" s="2195"/>
    </row>
    <row r="914775" spans="101:101">
      <c r="CW914775" s="2210"/>
    </row>
    <row r="914776" spans="101:101">
      <c r="CW914776" s="2195"/>
    </row>
    <row r="914800" spans="101:101">
      <c r="CW914800" s="2210"/>
    </row>
    <row r="914801" spans="101:101">
      <c r="CW914801" s="2195"/>
    </row>
    <row r="914825" spans="101:101">
      <c r="CW914825" s="2210"/>
    </row>
    <row r="914826" spans="101:101">
      <c r="CW914826" s="2195"/>
    </row>
    <row r="914850" spans="101:101">
      <c r="CW914850" s="2210"/>
    </row>
    <row r="914851" spans="101:101">
      <c r="CW914851" s="2195"/>
    </row>
    <row r="914875" spans="101:101">
      <c r="CW914875" s="2210"/>
    </row>
    <row r="914876" spans="101:101">
      <c r="CW914876" s="2195"/>
    </row>
    <row r="914900" spans="101:101">
      <c r="CW914900" s="2210"/>
    </row>
    <row r="914901" spans="101:101">
      <c r="CW914901" s="2195"/>
    </row>
    <row r="914925" spans="101:101">
      <c r="CW914925" s="2210"/>
    </row>
    <row r="914926" spans="101:101">
      <c r="CW914926" s="2195"/>
    </row>
    <row r="914950" spans="101:101">
      <c r="CW914950" s="2210"/>
    </row>
    <row r="914951" spans="101:101">
      <c r="CW914951" s="2195"/>
    </row>
    <row r="914975" spans="101:101">
      <c r="CW914975" s="2210"/>
    </row>
    <row r="914976" spans="101:101">
      <c r="CW914976" s="2195"/>
    </row>
    <row r="915000" spans="101:101">
      <c r="CW915000" s="2210"/>
    </row>
    <row r="915001" spans="101:101">
      <c r="CW915001" s="2195"/>
    </row>
    <row r="915025" spans="101:101">
      <c r="CW915025" s="2210"/>
    </row>
    <row r="915026" spans="101:101">
      <c r="CW915026" s="2195"/>
    </row>
    <row r="915050" spans="101:101">
      <c r="CW915050" s="2210"/>
    </row>
    <row r="915051" spans="101:101">
      <c r="CW915051" s="2195"/>
    </row>
    <row r="915075" spans="101:101">
      <c r="CW915075" s="2210"/>
    </row>
    <row r="915076" spans="101:101">
      <c r="CW915076" s="2195"/>
    </row>
    <row r="915100" spans="101:101">
      <c r="CW915100" s="2210"/>
    </row>
    <row r="915101" spans="101:101">
      <c r="CW915101" s="2195"/>
    </row>
    <row r="915125" spans="101:101">
      <c r="CW915125" s="2210"/>
    </row>
    <row r="915126" spans="101:101">
      <c r="CW915126" s="2195"/>
    </row>
    <row r="915150" spans="101:101">
      <c r="CW915150" s="2210"/>
    </row>
    <row r="915151" spans="101:101">
      <c r="CW915151" s="2195"/>
    </row>
    <row r="915175" spans="101:101">
      <c r="CW915175" s="2210"/>
    </row>
    <row r="915176" spans="101:101">
      <c r="CW915176" s="2195"/>
    </row>
    <row r="915200" spans="101:101">
      <c r="CW915200" s="2210"/>
    </row>
    <row r="915201" spans="101:101">
      <c r="CW915201" s="2195"/>
    </row>
    <row r="915225" spans="101:101">
      <c r="CW915225" s="2210"/>
    </row>
    <row r="915226" spans="101:101">
      <c r="CW915226" s="2195"/>
    </row>
    <row r="915250" spans="101:101">
      <c r="CW915250" s="2210"/>
    </row>
    <row r="915251" spans="101:101">
      <c r="CW915251" s="2195"/>
    </row>
    <row r="915275" spans="101:101">
      <c r="CW915275" s="2210"/>
    </row>
    <row r="915276" spans="101:101">
      <c r="CW915276" s="2195"/>
    </row>
    <row r="915300" spans="101:101">
      <c r="CW915300" s="2210"/>
    </row>
    <row r="915301" spans="101:101">
      <c r="CW915301" s="2195"/>
    </row>
    <row r="915325" spans="101:101">
      <c r="CW915325" s="2210"/>
    </row>
    <row r="915326" spans="101:101">
      <c r="CW915326" s="2195"/>
    </row>
    <row r="915350" spans="101:101">
      <c r="CW915350" s="2210"/>
    </row>
    <row r="915351" spans="101:101">
      <c r="CW915351" s="2195"/>
    </row>
    <row r="915375" spans="101:101">
      <c r="CW915375" s="2210"/>
    </row>
    <row r="915376" spans="101:101">
      <c r="CW915376" s="2195"/>
    </row>
    <row r="915400" spans="101:101">
      <c r="CW915400" s="2210"/>
    </row>
    <row r="915401" spans="101:101">
      <c r="CW915401" s="2195"/>
    </row>
    <row r="915425" spans="101:101">
      <c r="CW915425" s="2210"/>
    </row>
    <row r="915426" spans="101:101">
      <c r="CW915426" s="2195"/>
    </row>
    <row r="915450" spans="101:101">
      <c r="CW915450" s="2210"/>
    </row>
    <row r="915451" spans="101:101">
      <c r="CW915451" s="2195"/>
    </row>
    <row r="915475" spans="101:101">
      <c r="CW915475" s="2210"/>
    </row>
    <row r="915476" spans="101:101">
      <c r="CW915476" s="2195"/>
    </row>
    <row r="915500" spans="101:101">
      <c r="CW915500" s="2210"/>
    </row>
    <row r="915501" spans="101:101">
      <c r="CW915501" s="2195"/>
    </row>
    <row r="915525" spans="101:101">
      <c r="CW915525" s="2210"/>
    </row>
    <row r="915526" spans="101:101">
      <c r="CW915526" s="2195"/>
    </row>
    <row r="915550" spans="101:101">
      <c r="CW915550" s="2210"/>
    </row>
    <row r="915551" spans="101:101">
      <c r="CW915551" s="2195"/>
    </row>
    <row r="915575" spans="101:101">
      <c r="CW915575" s="2210"/>
    </row>
    <row r="915576" spans="101:101">
      <c r="CW915576" s="2195"/>
    </row>
    <row r="915600" spans="101:101">
      <c r="CW915600" s="2210"/>
    </row>
    <row r="915601" spans="101:101">
      <c r="CW915601" s="2195"/>
    </row>
    <row r="915625" spans="101:101">
      <c r="CW915625" s="2210"/>
    </row>
    <row r="915626" spans="101:101">
      <c r="CW915626" s="2195"/>
    </row>
    <row r="915650" spans="101:101">
      <c r="CW915650" s="2210"/>
    </row>
    <row r="915651" spans="101:101">
      <c r="CW915651" s="2195"/>
    </row>
    <row r="915675" spans="101:101">
      <c r="CW915675" s="2210"/>
    </row>
    <row r="915676" spans="101:101">
      <c r="CW915676" s="2195"/>
    </row>
    <row r="915700" spans="101:101">
      <c r="CW915700" s="2210"/>
    </row>
    <row r="915701" spans="101:101">
      <c r="CW915701" s="2195"/>
    </row>
    <row r="915725" spans="101:101">
      <c r="CW915725" s="2210"/>
    </row>
    <row r="915726" spans="101:101">
      <c r="CW915726" s="2195"/>
    </row>
    <row r="915750" spans="101:101">
      <c r="CW915750" s="2210"/>
    </row>
    <row r="915751" spans="101:101">
      <c r="CW915751" s="2195"/>
    </row>
    <row r="915775" spans="101:101">
      <c r="CW915775" s="2210"/>
    </row>
    <row r="915776" spans="101:101">
      <c r="CW915776" s="2195"/>
    </row>
    <row r="915800" spans="101:101">
      <c r="CW915800" s="2210"/>
    </row>
    <row r="915801" spans="101:101">
      <c r="CW915801" s="2195"/>
    </row>
    <row r="915825" spans="101:101">
      <c r="CW915825" s="2210"/>
    </row>
    <row r="915826" spans="101:101">
      <c r="CW915826" s="2195"/>
    </row>
    <row r="915850" spans="101:101">
      <c r="CW915850" s="2210"/>
    </row>
    <row r="915851" spans="101:101">
      <c r="CW915851" s="2195"/>
    </row>
    <row r="915875" spans="101:101">
      <c r="CW915875" s="2210"/>
    </row>
    <row r="915876" spans="101:101">
      <c r="CW915876" s="2195"/>
    </row>
    <row r="915900" spans="101:101">
      <c r="CW915900" s="2210"/>
    </row>
    <row r="915901" spans="101:101">
      <c r="CW915901" s="2195"/>
    </row>
    <row r="915925" spans="101:101">
      <c r="CW915925" s="2210"/>
    </row>
    <row r="915926" spans="101:101">
      <c r="CW915926" s="2195"/>
    </row>
    <row r="915950" spans="101:101">
      <c r="CW915950" s="2210"/>
    </row>
    <row r="915951" spans="101:101">
      <c r="CW915951" s="2195"/>
    </row>
    <row r="915975" spans="101:101">
      <c r="CW915975" s="2210"/>
    </row>
    <row r="915976" spans="101:101">
      <c r="CW915976" s="2195"/>
    </row>
    <row r="916000" spans="101:101">
      <c r="CW916000" s="2210"/>
    </row>
    <row r="916001" spans="101:101">
      <c r="CW916001" s="2195"/>
    </row>
    <row r="916025" spans="101:101">
      <c r="CW916025" s="2210"/>
    </row>
    <row r="916026" spans="101:101">
      <c r="CW916026" s="2195"/>
    </row>
    <row r="916050" spans="101:101">
      <c r="CW916050" s="2210"/>
    </row>
    <row r="916051" spans="101:101">
      <c r="CW916051" s="2195"/>
    </row>
    <row r="916075" spans="101:101">
      <c r="CW916075" s="2210"/>
    </row>
    <row r="916076" spans="101:101">
      <c r="CW916076" s="2195"/>
    </row>
    <row r="916100" spans="101:101">
      <c r="CW916100" s="2210"/>
    </row>
    <row r="916101" spans="101:101">
      <c r="CW916101" s="2195"/>
    </row>
    <row r="916125" spans="101:101">
      <c r="CW916125" s="2210"/>
    </row>
    <row r="916126" spans="101:101">
      <c r="CW916126" s="2195"/>
    </row>
    <row r="916150" spans="101:101">
      <c r="CW916150" s="2210"/>
    </row>
    <row r="916151" spans="101:101">
      <c r="CW916151" s="2195"/>
    </row>
    <row r="916175" spans="101:101">
      <c r="CW916175" s="2210"/>
    </row>
    <row r="916176" spans="101:101">
      <c r="CW916176" s="2195"/>
    </row>
    <row r="916200" spans="101:101">
      <c r="CW916200" s="2210"/>
    </row>
    <row r="916201" spans="101:101">
      <c r="CW916201" s="2195"/>
    </row>
    <row r="916225" spans="101:101">
      <c r="CW916225" s="2210"/>
    </row>
    <row r="916226" spans="101:101">
      <c r="CW916226" s="2195"/>
    </row>
    <row r="916250" spans="101:101">
      <c r="CW916250" s="2210"/>
    </row>
    <row r="916251" spans="101:101">
      <c r="CW916251" s="2195"/>
    </row>
    <row r="916275" spans="101:101">
      <c r="CW916275" s="2210"/>
    </row>
    <row r="916276" spans="101:101">
      <c r="CW916276" s="2195"/>
    </row>
    <row r="916300" spans="101:101">
      <c r="CW916300" s="2210"/>
    </row>
    <row r="916301" spans="101:101">
      <c r="CW916301" s="2195"/>
    </row>
    <row r="916325" spans="101:101">
      <c r="CW916325" s="2210"/>
    </row>
    <row r="916326" spans="101:101">
      <c r="CW916326" s="2195"/>
    </row>
    <row r="916350" spans="101:101">
      <c r="CW916350" s="2210"/>
    </row>
    <row r="916351" spans="101:101">
      <c r="CW916351" s="2195"/>
    </row>
    <row r="916375" spans="101:101">
      <c r="CW916375" s="2210"/>
    </row>
    <row r="916376" spans="101:101">
      <c r="CW916376" s="2195"/>
    </row>
    <row r="916400" spans="101:101">
      <c r="CW916400" s="2210"/>
    </row>
    <row r="916401" spans="101:101">
      <c r="CW916401" s="2195"/>
    </row>
    <row r="916425" spans="101:101">
      <c r="CW916425" s="2210"/>
    </row>
    <row r="916426" spans="101:101">
      <c r="CW916426" s="2195"/>
    </row>
    <row r="916450" spans="101:101">
      <c r="CW916450" s="2210"/>
    </row>
    <row r="916451" spans="101:101">
      <c r="CW916451" s="2195"/>
    </row>
    <row r="916475" spans="101:101">
      <c r="CW916475" s="2210"/>
    </row>
    <row r="916476" spans="101:101">
      <c r="CW916476" s="2195"/>
    </row>
    <row r="916500" spans="101:101">
      <c r="CW916500" s="2210"/>
    </row>
    <row r="916501" spans="101:101">
      <c r="CW916501" s="2195"/>
    </row>
    <row r="916525" spans="101:101">
      <c r="CW916525" s="2210"/>
    </row>
    <row r="916526" spans="101:101">
      <c r="CW916526" s="2195"/>
    </row>
    <row r="916550" spans="101:101">
      <c r="CW916550" s="2210"/>
    </row>
    <row r="916551" spans="101:101">
      <c r="CW916551" s="2195"/>
    </row>
    <row r="916575" spans="101:101">
      <c r="CW916575" s="2210"/>
    </row>
    <row r="916576" spans="101:101">
      <c r="CW916576" s="2195"/>
    </row>
    <row r="916600" spans="101:101">
      <c r="CW916600" s="2210"/>
    </row>
    <row r="916601" spans="101:101">
      <c r="CW916601" s="2195"/>
    </row>
    <row r="916625" spans="101:101">
      <c r="CW916625" s="2210"/>
    </row>
    <row r="916626" spans="101:101">
      <c r="CW916626" s="2195"/>
    </row>
    <row r="916650" spans="101:101">
      <c r="CW916650" s="2210"/>
    </row>
    <row r="916651" spans="101:101">
      <c r="CW916651" s="2195"/>
    </row>
    <row r="916675" spans="101:101">
      <c r="CW916675" s="2210"/>
    </row>
    <row r="916676" spans="101:101">
      <c r="CW916676" s="2195"/>
    </row>
    <row r="916700" spans="101:101">
      <c r="CW916700" s="2210"/>
    </row>
    <row r="916701" spans="101:101">
      <c r="CW916701" s="2195"/>
    </row>
    <row r="916725" spans="101:101">
      <c r="CW916725" s="2210"/>
    </row>
    <row r="916726" spans="101:101">
      <c r="CW916726" s="2195"/>
    </row>
    <row r="916750" spans="101:101">
      <c r="CW916750" s="2210"/>
    </row>
    <row r="916751" spans="101:101">
      <c r="CW916751" s="2195"/>
    </row>
    <row r="916775" spans="101:101">
      <c r="CW916775" s="2210"/>
    </row>
    <row r="916776" spans="101:101">
      <c r="CW916776" s="2195"/>
    </row>
    <row r="916800" spans="101:101">
      <c r="CW916800" s="2210"/>
    </row>
    <row r="916801" spans="101:101">
      <c r="CW916801" s="2195"/>
    </row>
    <row r="916825" spans="101:101">
      <c r="CW916825" s="2210"/>
    </row>
    <row r="916826" spans="101:101">
      <c r="CW916826" s="2195"/>
    </row>
    <row r="916850" spans="101:101">
      <c r="CW916850" s="2210"/>
    </row>
    <row r="916851" spans="101:101">
      <c r="CW916851" s="2195"/>
    </row>
    <row r="916875" spans="101:101">
      <c r="CW916875" s="2210"/>
    </row>
    <row r="916876" spans="101:101">
      <c r="CW916876" s="2195"/>
    </row>
    <row r="916900" spans="101:101">
      <c r="CW916900" s="2210"/>
    </row>
    <row r="916901" spans="101:101">
      <c r="CW916901" s="2195"/>
    </row>
    <row r="916925" spans="101:101">
      <c r="CW916925" s="2210"/>
    </row>
    <row r="916926" spans="101:101">
      <c r="CW916926" s="2195"/>
    </row>
    <row r="916950" spans="101:101">
      <c r="CW916950" s="2210"/>
    </row>
    <row r="916951" spans="101:101">
      <c r="CW916951" s="2195"/>
    </row>
    <row r="916975" spans="101:101">
      <c r="CW916975" s="2210"/>
    </row>
    <row r="916976" spans="101:101">
      <c r="CW916976" s="2195"/>
    </row>
    <row r="917000" spans="101:101">
      <c r="CW917000" s="2210"/>
    </row>
    <row r="917001" spans="101:101">
      <c r="CW917001" s="2195"/>
    </row>
    <row r="917025" spans="101:101">
      <c r="CW917025" s="2210"/>
    </row>
    <row r="917026" spans="101:101">
      <c r="CW917026" s="2195"/>
    </row>
    <row r="917050" spans="101:101">
      <c r="CW917050" s="2210"/>
    </row>
    <row r="917051" spans="101:101">
      <c r="CW917051" s="2195"/>
    </row>
    <row r="917075" spans="101:101">
      <c r="CW917075" s="2210"/>
    </row>
    <row r="917076" spans="101:101">
      <c r="CW917076" s="2195"/>
    </row>
    <row r="917100" spans="101:101">
      <c r="CW917100" s="2210"/>
    </row>
    <row r="917101" spans="101:101">
      <c r="CW917101" s="2195"/>
    </row>
    <row r="917125" spans="101:101">
      <c r="CW917125" s="2210"/>
    </row>
    <row r="917126" spans="101:101">
      <c r="CW917126" s="2195"/>
    </row>
    <row r="917150" spans="101:101">
      <c r="CW917150" s="2210"/>
    </row>
    <row r="917151" spans="101:101">
      <c r="CW917151" s="2195"/>
    </row>
    <row r="917175" spans="101:101">
      <c r="CW917175" s="2210"/>
    </row>
    <row r="917176" spans="101:101">
      <c r="CW917176" s="2195"/>
    </row>
    <row r="917200" spans="101:101">
      <c r="CW917200" s="2210"/>
    </row>
    <row r="917201" spans="101:101">
      <c r="CW917201" s="2195"/>
    </row>
    <row r="917225" spans="101:101">
      <c r="CW917225" s="2210"/>
    </row>
    <row r="917226" spans="101:101">
      <c r="CW917226" s="2195"/>
    </row>
    <row r="917250" spans="101:101">
      <c r="CW917250" s="2210"/>
    </row>
    <row r="917251" spans="101:101">
      <c r="CW917251" s="2195"/>
    </row>
    <row r="917275" spans="101:101">
      <c r="CW917275" s="2210"/>
    </row>
    <row r="917276" spans="101:101">
      <c r="CW917276" s="2195"/>
    </row>
    <row r="917300" spans="101:101">
      <c r="CW917300" s="2210"/>
    </row>
    <row r="917301" spans="101:101">
      <c r="CW917301" s="2195"/>
    </row>
    <row r="917325" spans="101:101">
      <c r="CW917325" s="2210"/>
    </row>
    <row r="917326" spans="101:101">
      <c r="CW917326" s="2195"/>
    </row>
    <row r="917350" spans="101:101">
      <c r="CW917350" s="2210"/>
    </row>
    <row r="917351" spans="101:101">
      <c r="CW917351" s="2195"/>
    </row>
    <row r="917375" spans="101:101">
      <c r="CW917375" s="2210"/>
    </row>
    <row r="917376" spans="101:101">
      <c r="CW917376" s="2195"/>
    </row>
    <row r="917400" spans="101:101">
      <c r="CW917400" s="2210"/>
    </row>
    <row r="917401" spans="101:101">
      <c r="CW917401" s="2195"/>
    </row>
    <row r="917425" spans="101:101">
      <c r="CW917425" s="2210"/>
    </row>
    <row r="917426" spans="101:101">
      <c r="CW917426" s="2195"/>
    </row>
    <row r="917450" spans="101:101">
      <c r="CW917450" s="2210"/>
    </row>
    <row r="917451" spans="101:101">
      <c r="CW917451" s="2195"/>
    </row>
    <row r="917475" spans="101:101">
      <c r="CW917475" s="2210"/>
    </row>
    <row r="917476" spans="101:101">
      <c r="CW917476" s="2195"/>
    </row>
    <row r="917500" spans="101:101">
      <c r="CW917500" s="2210"/>
    </row>
    <row r="917501" spans="101:101">
      <c r="CW917501" s="2195"/>
    </row>
    <row r="917525" spans="101:101">
      <c r="CW917525" s="2210"/>
    </row>
    <row r="917526" spans="101:101">
      <c r="CW917526" s="2195"/>
    </row>
    <row r="917550" spans="101:101">
      <c r="CW917550" s="2210"/>
    </row>
    <row r="917551" spans="101:101">
      <c r="CW917551" s="2195"/>
    </row>
    <row r="917575" spans="101:101">
      <c r="CW917575" s="2210"/>
    </row>
    <row r="917576" spans="101:101">
      <c r="CW917576" s="2195"/>
    </row>
    <row r="917600" spans="101:101">
      <c r="CW917600" s="2210"/>
    </row>
    <row r="917601" spans="101:101">
      <c r="CW917601" s="2195"/>
    </row>
    <row r="917625" spans="101:101">
      <c r="CW917625" s="2210"/>
    </row>
    <row r="917626" spans="101:101">
      <c r="CW917626" s="2195"/>
    </row>
    <row r="917650" spans="101:101">
      <c r="CW917650" s="2210"/>
    </row>
    <row r="917651" spans="101:101">
      <c r="CW917651" s="2195"/>
    </row>
    <row r="917675" spans="101:101">
      <c r="CW917675" s="2210"/>
    </row>
    <row r="917676" spans="101:101">
      <c r="CW917676" s="2195"/>
    </row>
    <row r="917700" spans="101:101">
      <c r="CW917700" s="2210"/>
    </row>
    <row r="917701" spans="101:101">
      <c r="CW917701" s="2195"/>
    </row>
    <row r="917725" spans="101:101">
      <c r="CW917725" s="2210"/>
    </row>
    <row r="917726" spans="101:101">
      <c r="CW917726" s="2195"/>
    </row>
    <row r="917750" spans="101:101">
      <c r="CW917750" s="2210"/>
    </row>
    <row r="917751" spans="101:101">
      <c r="CW917751" s="2195"/>
    </row>
    <row r="917775" spans="101:101">
      <c r="CW917775" s="2210"/>
    </row>
    <row r="917776" spans="101:101">
      <c r="CW917776" s="2195"/>
    </row>
    <row r="917800" spans="101:101">
      <c r="CW917800" s="2210"/>
    </row>
    <row r="917801" spans="101:101">
      <c r="CW917801" s="2195"/>
    </row>
    <row r="917825" spans="101:101">
      <c r="CW917825" s="2210"/>
    </row>
    <row r="917826" spans="101:101">
      <c r="CW917826" s="2195"/>
    </row>
    <row r="917850" spans="101:101">
      <c r="CW917850" s="2210"/>
    </row>
    <row r="917851" spans="101:101">
      <c r="CW917851" s="2195"/>
    </row>
    <row r="917875" spans="101:101">
      <c r="CW917875" s="2210"/>
    </row>
    <row r="917876" spans="101:101">
      <c r="CW917876" s="2195"/>
    </row>
    <row r="917900" spans="101:101">
      <c r="CW917900" s="2210"/>
    </row>
    <row r="917901" spans="101:101">
      <c r="CW917901" s="2195"/>
    </row>
    <row r="917925" spans="101:101">
      <c r="CW917925" s="2210"/>
    </row>
    <row r="917926" spans="101:101">
      <c r="CW917926" s="2195"/>
    </row>
    <row r="917950" spans="101:101">
      <c r="CW917950" s="2210"/>
    </row>
    <row r="917951" spans="101:101">
      <c r="CW917951" s="2195"/>
    </row>
    <row r="917975" spans="101:101">
      <c r="CW917975" s="2210"/>
    </row>
    <row r="917976" spans="101:101">
      <c r="CW917976" s="2195"/>
    </row>
    <row r="918000" spans="101:101">
      <c r="CW918000" s="2210"/>
    </row>
    <row r="918001" spans="101:101">
      <c r="CW918001" s="2195"/>
    </row>
    <row r="918025" spans="101:101">
      <c r="CW918025" s="2210"/>
    </row>
    <row r="918026" spans="101:101">
      <c r="CW918026" s="2195"/>
    </row>
    <row r="918050" spans="101:101">
      <c r="CW918050" s="2210"/>
    </row>
    <row r="918051" spans="101:101">
      <c r="CW918051" s="2195"/>
    </row>
    <row r="918075" spans="101:101">
      <c r="CW918075" s="2210"/>
    </row>
    <row r="918076" spans="101:101">
      <c r="CW918076" s="2195"/>
    </row>
    <row r="918100" spans="101:101">
      <c r="CW918100" s="2210"/>
    </row>
    <row r="918101" spans="101:101">
      <c r="CW918101" s="2195"/>
    </row>
    <row r="918125" spans="101:101">
      <c r="CW918125" s="2210"/>
    </row>
    <row r="918126" spans="101:101">
      <c r="CW918126" s="2195"/>
    </row>
    <row r="918150" spans="101:101">
      <c r="CW918150" s="2210"/>
    </row>
    <row r="918151" spans="101:101">
      <c r="CW918151" s="2195"/>
    </row>
    <row r="918175" spans="101:101">
      <c r="CW918175" s="2210"/>
    </row>
    <row r="918176" spans="101:101">
      <c r="CW918176" s="2195"/>
    </row>
    <row r="918200" spans="101:101">
      <c r="CW918200" s="2210"/>
    </row>
    <row r="918201" spans="101:101">
      <c r="CW918201" s="2195"/>
    </row>
    <row r="918225" spans="101:101">
      <c r="CW918225" s="2210"/>
    </row>
    <row r="918226" spans="101:101">
      <c r="CW918226" s="2195"/>
    </row>
    <row r="918250" spans="101:101">
      <c r="CW918250" s="2210"/>
    </row>
    <row r="918251" spans="101:101">
      <c r="CW918251" s="2195"/>
    </row>
    <row r="918275" spans="101:101">
      <c r="CW918275" s="2210"/>
    </row>
    <row r="918276" spans="101:101">
      <c r="CW918276" s="2195"/>
    </row>
    <row r="918300" spans="101:101">
      <c r="CW918300" s="2210"/>
    </row>
    <row r="918301" spans="101:101">
      <c r="CW918301" s="2195"/>
    </row>
    <row r="918325" spans="101:101">
      <c r="CW918325" s="2210"/>
    </row>
    <row r="918326" spans="101:101">
      <c r="CW918326" s="2195"/>
    </row>
    <row r="918350" spans="101:101">
      <c r="CW918350" s="2210"/>
    </row>
    <row r="918351" spans="101:101">
      <c r="CW918351" s="2195"/>
    </row>
    <row r="918375" spans="101:101">
      <c r="CW918375" s="2210"/>
    </row>
    <row r="918376" spans="101:101">
      <c r="CW918376" s="2195"/>
    </row>
    <row r="918400" spans="101:101">
      <c r="CW918400" s="2210"/>
    </row>
    <row r="918401" spans="101:101">
      <c r="CW918401" s="2195"/>
    </row>
    <row r="918425" spans="101:101">
      <c r="CW918425" s="2210"/>
    </row>
    <row r="918426" spans="101:101">
      <c r="CW918426" s="2195"/>
    </row>
    <row r="918450" spans="101:101">
      <c r="CW918450" s="2210"/>
    </row>
    <row r="918451" spans="101:101">
      <c r="CW918451" s="2195"/>
    </row>
    <row r="918475" spans="101:101">
      <c r="CW918475" s="2210"/>
    </row>
    <row r="918476" spans="101:101">
      <c r="CW918476" s="2195"/>
    </row>
    <row r="918500" spans="101:101">
      <c r="CW918500" s="2210"/>
    </row>
    <row r="918501" spans="101:101">
      <c r="CW918501" s="2195"/>
    </row>
    <row r="918525" spans="101:101">
      <c r="CW918525" s="2210"/>
    </row>
    <row r="918526" spans="101:101">
      <c r="CW918526" s="2195"/>
    </row>
    <row r="918550" spans="101:101">
      <c r="CW918550" s="2210"/>
    </row>
    <row r="918551" spans="101:101">
      <c r="CW918551" s="2195"/>
    </row>
    <row r="918575" spans="101:101">
      <c r="CW918575" s="2210"/>
    </row>
    <row r="918576" spans="101:101">
      <c r="CW918576" s="2195"/>
    </row>
    <row r="918600" spans="101:101">
      <c r="CW918600" s="2210"/>
    </row>
    <row r="918601" spans="101:101">
      <c r="CW918601" s="2195"/>
    </row>
    <row r="918625" spans="101:101">
      <c r="CW918625" s="2210"/>
    </row>
    <row r="918626" spans="101:101">
      <c r="CW918626" s="2195"/>
    </row>
    <row r="918650" spans="101:101">
      <c r="CW918650" s="2210"/>
    </row>
    <row r="918651" spans="101:101">
      <c r="CW918651" s="2195"/>
    </row>
    <row r="918675" spans="101:101">
      <c r="CW918675" s="2210"/>
    </row>
    <row r="918676" spans="101:101">
      <c r="CW918676" s="2195"/>
    </row>
    <row r="918700" spans="101:101">
      <c r="CW918700" s="2210"/>
    </row>
    <row r="918701" spans="101:101">
      <c r="CW918701" s="2195"/>
    </row>
    <row r="918725" spans="101:101">
      <c r="CW918725" s="2210"/>
    </row>
    <row r="918726" spans="101:101">
      <c r="CW918726" s="2195"/>
    </row>
    <row r="918750" spans="101:101">
      <c r="CW918750" s="2210"/>
    </row>
    <row r="918751" spans="101:101">
      <c r="CW918751" s="2195"/>
    </row>
    <row r="918775" spans="101:101">
      <c r="CW918775" s="2210"/>
    </row>
    <row r="918776" spans="101:101">
      <c r="CW918776" s="2195"/>
    </row>
    <row r="918800" spans="101:101">
      <c r="CW918800" s="2210"/>
    </row>
    <row r="918801" spans="101:101">
      <c r="CW918801" s="2195"/>
    </row>
    <row r="918825" spans="101:101">
      <c r="CW918825" s="2210"/>
    </row>
    <row r="918826" spans="101:101">
      <c r="CW918826" s="2195"/>
    </row>
    <row r="918850" spans="101:101">
      <c r="CW918850" s="2210"/>
    </row>
    <row r="918851" spans="101:101">
      <c r="CW918851" s="2195"/>
    </row>
    <row r="918875" spans="101:101">
      <c r="CW918875" s="2210"/>
    </row>
    <row r="918876" spans="101:101">
      <c r="CW918876" s="2195"/>
    </row>
    <row r="918900" spans="101:101">
      <c r="CW918900" s="2210"/>
    </row>
    <row r="918901" spans="101:101">
      <c r="CW918901" s="2195"/>
    </row>
    <row r="918925" spans="101:101">
      <c r="CW918925" s="2210"/>
    </row>
    <row r="918926" spans="101:101">
      <c r="CW918926" s="2195"/>
    </row>
    <row r="918950" spans="101:101">
      <c r="CW918950" s="2210"/>
    </row>
    <row r="918951" spans="101:101">
      <c r="CW918951" s="2195"/>
    </row>
    <row r="918975" spans="101:101">
      <c r="CW918975" s="2210"/>
    </row>
    <row r="918976" spans="101:101">
      <c r="CW918976" s="2195"/>
    </row>
    <row r="919000" spans="101:101">
      <c r="CW919000" s="2210"/>
    </row>
    <row r="919001" spans="101:101">
      <c r="CW919001" s="2195"/>
    </row>
    <row r="919025" spans="101:101">
      <c r="CW919025" s="2210"/>
    </row>
    <row r="919026" spans="101:101">
      <c r="CW919026" s="2195"/>
    </row>
    <row r="919050" spans="101:101">
      <c r="CW919050" s="2210"/>
    </row>
    <row r="919051" spans="101:101">
      <c r="CW919051" s="2195"/>
    </row>
    <row r="919075" spans="101:101">
      <c r="CW919075" s="2210"/>
    </row>
    <row r="919076" spans="101:101">
      <c r="CW919076" s="2195"/>
    </row>
    <row r="919100" spans="101:101">
      <c r="CW919100" s="2210"/>
    </row>
    <row r="919101" spans="101:101">
      <c r="CW919101" s="2195"/>
    </row>
    <row r="919125" spans="101:101">
      <c r="CW919125" s="2210"/>
    </row>
    <row r="919126" spans="101:101">
      <c r="CW919126" s="2195"/>
    </row>
    <row r="919150" spans="101:101">
      <c r="CW919150" s="2210"/>
    </row>
    <row r="919151" spans="101:101">
      <c r="CW919151" s="2195"/>
    </row>
    <row r="919175" spans="101:101">
      <c r="CW919175" s="2210"/>
    </row>
    <row r="919176" spans="101:101">
      <c r="CW919176" s="2195"/>
    </row>
    <row r="919200" spans="101:101">
      <c r="CW919200" s="2210"/>
    </row>
    <row r="919201" spans="101:101">
      <c r="CW919201" s="2195"/>
    </row>
    <row r="919225" spans="101:101">
      <c r="CW919225" s="2210"/>
    </row>
    <row r="919226" spans="101:101">
      <c r="CW919226" s="2195"/>
    </row>
    <row r="919250" spans="101:101">
      <c r="CW919250" s="2210"/>
    </row>
    <row r="919251" spans="101:101">
      <c r="CW919251" s="2195"/>
    </row>
    <row r="919275" spans="101:101">
      <c r="CW919275" s="2210"/>
    </row>
    <row r="919276" spans="101:101">
      <c r="CW919276" s="2195"/>
    </row>
    <row r="919300" spans="101:101">
      <c r="CW919300" s="2210"/>
    </row>
    <row r="919301" spans="101:101">
      <c r="CW919301" s="2195"/>
    </row>
    <row r="919325" spans="101:101">
      <c r="CW919325" s="2210"/>
    </row>
    <row r="919326" spans="101:101">
      <c r="CW919326" s="2195"/>
    </row>
    <row r="919350" spans="101:101">
      <c r="CW919350" s="2210"/>
    </row>
    <row r="919351" spans="101:101">
      <c r="CW919351" s="2195"/>
    </row>
    <row r="919375" spans="101:101">
      <c r="CW919375" s="2210"/>
    </row>
    <row r="919376" spans="101:101">
      <c r="CW919376" s="2195"/>
    </row>
    <row r="919400" spans="101:101">
      <c r="CW919400" s="2210"/>
    </row>
    <row r="919401" spans="101:101">
      <c r="CW919401" s="2195"/>
    </row>
    <row r="919425" spans="101:101">
      <c r="CW919425" s="2210"/>
    </row>
    <row r="919426" spans="101:101">
      <c r="CW919426" s="2195"/>
    </row>
    <row r="919450" spans="101:101">
      <c r="CW919450" s="2210"/>
    </row>
    <row r="919451" spans="101:101">
      <c r="CW919451" s="2195"/>
    </row>
    <row r="919475" spans="101:101">
      <c r="CW919475" s="2210"/>
    </row>
    <row r="919476" spans="101:101">
      <c r="CW919476" s="2195"/>
    </row>
    <row r="919500" spans="101:101">
      <c r="CW919500" s="2210"/>
    </row>
    <row r="919501" spans="101:101">
      <c r="CW919501" s="2195"/>
    </row>
    <row r="919525" spans="101:101">
      <c r="CW919525" s="2210"/>
    </row>
    <row r="919526" spans="101:101">
      <c r="CW919526" s="2195"/>
    </row>
    <row r="919550" spans="101:101">
      <c r="CW919550" s="2210"/>
    </row>
    <row r="919551" spans="101:101">
      <c r="CW919551" s="2195"/>
    </row>
    <row r="919575" spans="101:101">
      <c r="CW919575" s="2210"/>
    </row>
    <row r="919576" spans="101:101">
      <c r="CW919576" s="2195"/>
    </row>
    <row r="919600" spans="101:101">
      <c r="CW919600" s="2210"/>
    </row>
    <row r="919601" spans="101:101">
      <c r="CW919601" s="2195"/>
    </row>
    <row r="919625" spans="101:101">
      <c r="CW919625" s="2210"/>
    </row>
    <row r="919626" spans="101:101">
      <c r="CW919626" s="2195"/>
    </row>
    <row r="919650" spans="101:101">
      <c r="CW919650" s="2210"/>
    </row>
    <row r="919651" spans="101:101">
      <c r="CW919651" s="2195"/>
    </row>
    <row r="919675" spans="101:101">
      <c r="CW919675" s="2210"/>
    </row>
    <row r="919676" spans="101:101">
      <c r="CW919676" s="2195"/>
    </row>
    <row r="919700" spans="101:101">
      <c r="CW919700" s="2210"/>
    </row>
    <row r="919701" spans="101:101">
      <c r="CW919701" s="2195"/>
    </row>
    <row r="919725" spans="101:101">
      <c r="CW919725" s="2210"/>
    </row>
    <row r="919726" spans="101:101">
      <c r="CW919726" s="2195"/>
    </row>
    <row r="919750" spans="101:101">
      <c r="CW919750" s="2210"/>
    </row>
    <row r="919751" spans="101:101">
      <c r="CW919751" s="2195"/>
    </row>
    <row r="919775" spans="101:101">
      <c r="CW919775" s="2210"/>
    </row>
    <row r="919776" spans="101:101">
      <c r="CW919776" s="2195"/>
    </row>
    <row r="919800" spans="101:101">
      <c r="CW919800" s="2210"/>
    </row>
    <row r="919801" spans="101:101">
      <c r="CW919801" s="2195"/>
    </row>
    <row r="919825" spans="101:101">
      <c r="CW919825" s="2210"/>
    </row>
    <row r="919826" spans="101:101">
      <c r="CW919826" s="2195"/>
    </row>
    <row r="919850" spans="101:101">
      <c r="CW919850" s="2210"/>
    </row>
    <row r="919851" spans="101:101">
      <c r="CW919851" s="2195"/>
    </row>
    <row r="919875" spans="101:101">
      <c r="CW919875" s="2210"/>
    </row>
    <row r="919876" spans="101:101">
      <c r="CW919876" s="2195"/>
    </row>
    <row r="919900" spans="101:101">
      <c r="CW919900" s="2210"/>
    </row>
    <row r="919901" spans="101:101">
      <c r="CW919901" s="2195"/>
    </row>
    <row r="919925" spans="101:101">
      <c r="CW919925" s="2210"/>
    </row>
    <row r="919926" spans="101:101">
      <c r="CW919926" s="2195"/>
    </row>
    <row r="919950" spans="101:101">
      <c r="CW919950" s="2210"/>
    </row>
    <row r="919951" spans="101:101">
      <c r="CW919951" s="2195"/>
    </row>
    <row r="919975" spans="101:101">
      <c r="CW919975" s="2210"/>
    </row>
    <row r="919976" spans="101:101">
      <c r="CW919976" s="2195"/>
    </row>
    <row r="920000" spans="101:101">
      <c r="CW920000" s="2210"/>
    </row>
    <row r="920001" spans="101:101">
      <c r="CW920001" s="2195"/>
    </row>
    <row r="920025" spans="101:101">
      <c r="CW920025" s="2210"/>
    </row>
    <row r="920026" spans="101:101">
      <c r="CW920026" s="2195"/>
    </row>
    <row r="920050" spans="101:101">
      <c r="CW920050" s="2210"/>
    </row>
    <row r="920051" spans="101:101">
      <c r="CW920051" s="2195"/>
    </row>
    <row r="920075" spans="101:101">
      <c r="CW920075" s="2210"/>
    </row>
    <row r="920076" spans="101:101">
      <c r="CW920076" s="2195"/>
    </row>
    <row r="920100" spans="101:101">
      <c r="CW920100" s="2210"/>
    </row>
    <row r="920101" spans="101:101">
      <c r="CW920101" s="2195"/>
    </row>
    <row r="920125" spans="101:101">
      <c r="CW920125" s="2210"/>
    </row>
    <row r="920126" spans="101:101">
      <c r="CW920126" s="2195"/>
    </row>
    <row r="920150" spans="101:101">
      <c r="CW920150" s="2210"/>
    </row>
    <row r="920151" spans="101:101">
      <c r="CW920151" s="2195"/>
    </row>
    <row r="920175" spans="101:101">
      <c r="CW920175" s="2210"/>
    </row>
    <row r="920176" spans="101:101">
      <c r="CW920176" s="2195"/>
    </row>
    <row r="920200" spans="101:101">
      <c r="CW920200" s="2210"/>
    </row>
    <row r="920201" spans="101:101">
      <c r="CW920201" s="2195"/>
    </row>
    <row r="920225" spans="101:101">
      <c r="CW920225" s="2210"/>
    </row>
    <row r="920226" spans="101:101">
      <c r="CW920226" s="2195"/>
    </row>
    <row r="920250" spans="101:101">
      <c r="CW920250" s="2210"/>
    </row>
    <row r="920251" spans="101:101">
      <c r="CW920251" s="2195"/>
    </row>
    <row r="920275" spans="101:101">
      <c r="CW920275" s="2210"/>
    </row>
    <row r="920276" spans="101:101">
      <c r="CW920276" s="2195"/>
    </row>
    <row r="920300" spans="101:101">
      <c r="CW920300" s="2210"/>
    </row>
    <row r="920301" spans="101:101">
      <c r="CW920301" s="2195"/>
    </row>
    <row r="920325" spans="101:101">
      <c r="CW920325" s="2210"/>
    </row>
    <row r="920326" spans="101:101">
      <c r="CW920326" s="2195"/>
    </row>
    <row r="920350" spans="101:101">
      <c r="CW920350" s="2210"/>
    </row>
    <row r="920351" spans="101:101">
      <c r="CW920351" s="2195"/>
    </row>
    <row r="920375" spans="101:101">
      <c r="CW920375" s="2210"/>
    </row>
    <row r="920376" spans="101:101">
      <c r="CW920376" s="2195"/>
    </row>
    <row r="920400" spans="101:101">
      <c r="CW920400" s="2210"/>
    </row>
    <row r="920401" spans="101:101">
      <c r="CW920401" s="2195"/>
    </row>
    <row r="920425" spans="101:101">
      <c r="CW920425" s="2210"/>
    </row>
    <row r="920426" spans="101:101">
      <c r="CW920426" s="2195"/>
    </row>
    <row r="920450" spans="101:101">
      <c r="CW920450" s="2210"/>
    </row>
    <row r="920451" spans="101:101">
      <c r="CW920451" s="2195"/>
    </row>
    <row r="920475" spans="101:101">
      <c r="CW920475" s="2210"/>
    </row>
    <row r="920476" spans="101:101">
      <c r="CW920476" s="2195"/>
    </row>
    <row r="920500" spans="101:101">
      <c r="CW920500" s="2210"/>
    </row>
    <row r="920501" spans="101:101">
      <c r="CW920501" s="2195"/>
    </row>
    <row r="920525" spans="101:101">
      <c r="CW920525" s="2210"/>
    </row>
    <row r="920526" spans="101:101">
      <c r="CW920526" s="2195"/>
    </row>
    <row r="920550" spans="101:101">
      <c r="CW920550" s="2210"/>
    </row>
    <row r="920551" spans="101:101">
      <c r="CW920551" s="2195"/>
    </row>
    <row r="920575" spans="101:101">
      <c r="CW920575" s="2210"/>
    </row>
    <row r="920576" spans="101:101">
      <c r="CW920576" s="2195"/>
    </row>
    <row r="920600" spans="101:101">
      <c r="CW920600" s="2210"/>
    </row>
    <row r="920601" spans="101:101">
      <c r="CW920601" s="2195"/>
    </row>
    <row r="920625" spans="101:101">
      <c r="CW920625" s="2210"/>
    </row>
    <row r="920626" spans="101:101">
      <c r="CW920626" s="2195"/>
    </row>
    <row r="920650" spans="101:101">
      <c r="CW920650" s="2210"/>
    </row>
    <row r="920651" spans="101:101">
      <c r="CW920651" s="2195"/>
    </row>
    <row r="920675" spans="101:101">
      <c r="CW920675" s="2210"/>
    </row>
    <row r="920676" spans="101:101">
      <c r="CW920676" s="2195"/>
    </row>
    <row r="920700" spans="101:101">
      <c r="CW920700" s="2210"/>
    </row>
    <row r="920701" spans="101:101">
      <c r="CW920701" s="2195"/>
    </row>
    <row r="920725" spans="101:101">
      <c r="CW920725" s="2210"/>
    </row>
    <row r="920726" spans="101:101">
      <c r="CW920726" s="2195"/>
    </row>
    <row r="920750" spans="101:101">
      <c r="CW920750" s="2210"/>
    </row>
    <row r="920751" spans="101:101">
      <c r="CW920751" s="2195"/>
    </row>
    <row r="920775" spans="101:101">
      <c r="CW920775" s="2210"/>
    </row>
    <row r="920776" spans="101:101">
      <c r="CW920776" s="2195"/>
    </row>
    <row r="920800" spans="101:101">
      <c r="CW920800" s="2210"/>
    </row>
    <row r="920801" spans="101:101">
      <c r="CW920801" s="2195"/>
    </row>
    <row r="920825" spans="101:101">
      <c r="CW920825" s="2210"/>
    </row>
    <row r="920826" spans="101:101">
      <c r="CW920826" s="2195"/>
    </row>
    <row r="920850" spans="101:101">
      <c r="CW920850" s="2210"/>
    </row>
    <row r="920851" spans="101:101">
      <c r="CW920851" s="2195"/>
    </row>
    <row r="920875" spans="101:101">
      <c r="CW920875" s="2210"/>
    </row>
    <row r="920876" spans="101:101">
      <c r="CW920876" s="2195"/>
    </row>
    <row r="920900" spans="101:101">
      <c r="CW920900" s="2210"/>
    </row>
    <row r="920901" spans="101:101">
      <c r="CW920901" s="2195"/>
    </row>
    <row r="920925" spans="101:101">
      <c r="CW920925" s="2210"/>
    </row>
    <row r="920926" spans="101:101">
      <c r="CW920926" s="2195"/>
    </row>
    <row r="920950" spans="101:101">
      <c r="CW920950" s="2210"/>
    </row>
    <row r="920951" spans="101:101">
      <c r="CW920951" s="2195"/>
    </row>
    <row r="920975" spans="101:101">
      <c r="CW920975" s="2210"/>
    </row>
    <row r="920976" spans="101:101">
      <c r="CW920976" s="2195"/>
    </row>
    <row r="921000" spans="101:101">
      <c r="CW921000" s="2210"/>
    </row>
    <row r="921001" spans="101:101">
      <c r="CW921001" s="2195"/>
    </row>
    <row r="921025" spans="101:101">
      <c r="CW921025" s="2210"/>
    </row>
    <row r="921026" spans="101:101">
      <c r="CW921026" s="2195"/>
    </row>
    <row r="921050" spans="101:101">
      <c r="CW921050" s="2210"/>
    </row>
    <row r="921051" spans="101:101">
      <c r="CW921051" s="2195"/>
    </row>
    <row r="921075" spans="101:101">
      <c r="CW921075" s="2210"/>
    </row>
    <row r="921076" spans="101:101">
      <c r="CW921076" s="2195"/>
    </row>
    <row r="921100" spans="101:101">
      <c r="CW921100" s="2210"/>
    </row>
    <row r="921101" spans="101:101">
      <c r="CW921101" s="2195"/>
    </row>
    <row r="921125" spans="101:101">
      <c r="CW921125" s="2210"/>
    </row>
    <row r="921126" spans="101:101">
      <c r="CW921126" s="2195"/>
    </row>
    <row r="921150" spans="101:101">
      <c r="CW921150" s="2210"/>
    </row>
    <row r="921151" spans="101:101">
      <c r="CW921151" s="2195"/>
    </row>
    <row r="921175" spans="101:101">
      <c r="CW921175" s="2210"/>
    </row>
    <row r="921176" spans="101:101">
      <c r="CW921176" s="2195"/>
    </row>
    <row r="921200" spans="101:101">
      <c r="CW921200" s="2210"/>
    </row>
    <row r="921201" spans="101:101">
      <c r="CW921201" s="2195"/>
    </row>
    <row r="921225" spans="101:101">
      <c r="CW921225" s="2210"/>
    </row>
    <row r="921226" spans="101:101">
      <c r="CW921226" s="2195"/>
    </row>
    <row r="921250" spans="101:101">
      <c r="CW921250" s="2210"/>
    </row>
    <row r="921251" spans="101:101">
      <c r="CW921251" s="2195"/>
    </row>
    <row r="921275" spans="101:101">
      <c r="CW921275" s="2210"/>
    </row>
    <row r="921276" spans="101:101">
      <c r="CW921276" s="2195"/>
    </row>
    <row r="921300" spans="101:101">
      <c r="CW921300" s="2210"/>
    </row>
    <row r="921301" spans="101:101">
      <c r="CW921301" s="2195"/>
    </row>
    <row r="921325" spans="101:101">
      <c r="CW921325" s="2210"/>
    </row>
    <row r="921326" spans="101:101">
      <c r="CW921326" s="2195"/>
    </row>
    <row r="921350" spans="101:101">
      <c r="CW921350" s="2210"/>
    </row>
    <row r="921351" spans="101:101">
      <c r="CW921351" s="2195"/>
    </row>
    <row r="921375" spans="101:101">
      <c r="CW921375" s="2210"/>
    </row>
    <row r="921376" spans="101:101">
      <c r="CW921376" s="2195"/>
    </row>
    <row r="921400" spans="101:101">
      <c r="CW921400" s="2210"/>
    </row>
    <row r="921401" spans="101:101">
      <c r="CW921401" s="2195"/>
    </row>
    <row r="921425" spans="101:101">
      <c r="CW921425" s="2210"/>
    </row>
    <row r="921426" spans="101:101">
      <c r="CW921426" s="2195"/>
    </row>
    <row r="921450" spans="101:101">
      <c r="CW921450" s="2210"/>
    </row>
    <row r="921451" spans="101:101">
      <c r="CW921451" s="2195"/>
    </row>
    <row r="921475" spans="101:101">
      <c r="CW921475" s="2210"/>
    </row>
    <row r="921476" spans="101:101">
      <c r="CW921476" s="2195"/>
    </row>
    <row r="921500" spans="101:101">
      <c r="CW921500" s="2210"/>
    </row>
    <row r="921501" spans="101:101">
      <c r="CW921501" s="2195"/>
    </row>
    <row r="921525" spans="101:101">
      <c r="CW921525" s="2210"/>
    </row>
    <row r="921526" spans="101:101">
      <c r="CW921526" s="2195"/>
    </row>
    <row r="921550" spans="101:101">
      <c r="CW921550" s="2210"/>
    </row>
    <row r="921551" spans="101:101">
      <c r="CW921551" s="2195"/>
    </row>
    <row r="921575" spans="101:101">
      <c r="CW921575" s="2210"/>
    </row>
    <row r="921576" spans="101:101">
      <c r="CW921576" s="2195"/>
    </row>
    <row r="921600" spans="101:101">
      <c r="CW921600" s="2210"/>
    </row>
    <row r="921601" spans="101:101">
      <c r="CW921601" s="2195"/>
    </row>
    <row r="921625" spans="101:101">
      <c r="CW921625" s="2210"/>
    </row>
    <row r="921626" spans="101:101">
      <c r="CW921626" s="2195"/>
    </row>
    <row r="921650" spans="101:101">
      <c r="CW921650" s="2210"/>
    </row>
    <row r="921651" spans="101:101">
      <c r="CW921651" s="2195"/>
    </row>
    <row r="921675" spans="101:101">
      <c r="CW921675" s="2210"/>
    </row>
    <row r="921676" spans="101:101">
      <c r="CW921676" s="2195"/>
    </row>
    <row r="921700" spans="101:101">
      <c r="CW921700" s="2210"/>
    </row>
    <row r="921701" spans="101:101">
      <c r="CW921701" s="2195"/>
    </row>
    <row r="921725" spans="101:101">
      <c r="CW921725" s="2210"/>
    </row>
    <row r="921726" spans="101:101">
      <c r="CW921726" s="2195"/>
    </row>
    <row r="921750" spans="101:101">
      <c r="CW921750" s="2210"/>
    </row>
    <row r="921751" spans="101:101">
      <c r="CW921751" s="2195"/>
    </row>
    <row r="921775" spans="101:101">
      <c r="CW921775" s="2210"/>
    </row>
    <row r="921776" spans="101:101">
      <c r="CW921776" s="2195"/>
    </row>
    <row r="921800" spans="101:101">
      <c r="CW921800" s="2210"/>
    </row>
    <row r="921801" spans="101:101">
      <c r="CW921801" s="2195"/>
    </row>
    <row r="921825" spans="101:101">
      <c r="CW921825" s="2210"/>
    </row>
    <row r="921826" spans="101:101">
      <c r="CW921826" s="2195"/>
    </row>
    <row r="921850" spans="101:101">
      <c r="CW921850" s="2210"/>
    </row>
    <row r="921851" spans="101:101">
      <c r="CW921851" s="2195"/>
    </row>
    <row r="921875" spans="101:101">
      <c r="CW921875" s="2210"/>
    </row>
    <row r="921876" spans="101:101">
      <c r="CW921876" s="2195"/>
    </row>
    <row r="921900" spans="101:101">
      <c r="CW921900" s="2210"/>
    </row>
    <row r="921901" spans="101:101">
      <c r="CW921901" s="2195"/>
    </row>
    <row r="921925" spans="101:101">
      <c r="CW921925" s="2210"/>
    </row>
    <row r="921926" spans="101:101">
      <c r="CW921926" s="2195"/>
    </row>
    <row r="921950" spans="101:101">
      <c r="CW921950" s="2210"/>
    </row>
    <row r="921951" spans="101:101">
      <c r="CW921951" s="2195"/>
    </row>
    <row r="921975" spans="101:101">
      <c r="CW921975" s="2210"/>
    </row>
    <row r="921976" spans="101:101">
      <c r="CW921976" s="2195"/>
    </row>
    <row r="922000" spans="101:101">
      <c r="CW922000" s="2210"/>
    </row>
    <row r="922001" spans="101:101">
      <c r="CW922001" s="2195"/>
    </row>
    <row r="922025" spans="101:101">
      <c r="CW922025" s="2210"/>
    </row>
    <row r="922026" spans="101:101">
      <c r="CW922026" s="2195"/>
    </row>
    <row r="922050" spans="101:101">
      <c r="CW922050" s="2210"/>
    </row>
    <row r="922051" spans="101:101">
      <c r="CW922051" s="2195"/>
    </row>
    <row r="922075" spans="101:101">
      <c r="CW922075" s="2210"/>
    </row>
    <row r="922076" spans="101:101">
      <c r="CW922076" s="2195"/>
    </row>
    <row r="922100" spans="101:101">
      <c r="CW922100" s="2210"/>
    </row>
    <row r="922101" spans="101:101">
      <c r="CW922101" s="2195"/>
    </row>
    <row r="922125" spans="101:101">
      <c r="CW922125" s="2210"/>
    </row>
    <row r="922126" spans="101:101">
      <c r="CW922126" s="2195"/>
    </row>
    <row r="922150" spans="101:101">
      <c r="CW922150" s="2210"/>
    </row>
    <row r="922151" spans="101:101">
      <c r="CW922151" s="2195"/>
    </row>
    <row r="922175" spans="101:101">
      <c r="CW922175" s="2210"/>
    </row>
    <row r="922176" spans="101:101">
      <c r="CW922176" s="2195"/>
    </row>
    <row r="922200" spans="101:101">
      <c r="CW922200" s="2210"/>
    </row>
    <row r="922201" spans="101:101">
      <c r="CW922201" s="2195"/>
    </row>
    <row r="922225" spans="101:101">
      <c r="CW922225" s="2210"/>
    </row>
    <row r="922226" spans="101:101">
      <c r="CW922226" s="2195"/>
    </row>
    <row r="922250" spans="101:101">
      <c r="CW922250" s="2210"/>
    </row>
    <row r="922251" spans="101:101">
      <c r="CW922251" s="2195"/>
    </row>
    <row r="922275" spans="101:101">
      <c r="CW922275" s="2210"/>
    </row>
    <row r="922276" spans="101:101">
      <c r="CW922276" s="2195"/>
    </row>
    <row r="922300" spans="101:101">
      <c r="CW922300" s="2210"/>
    </row>
    <row r="922301" spans="101:101">
      <c r="CW922301" s="2195"/>
    </row>
    <row r="922325" spans="101:101">
      <c r="CW922325" s="2210"/>
    </row>
    <row r="922326" spans="101:101">
      <c r="CW922326" s="2195"/>
    </row>
    <row r="922350" spans="101:101">
      <c r="CW922350" s="2210"/>
    </row>
    <row r="922351" spans="101:101">
      <c r="CW922351" s="2195"/>
    </row>
    <row r="922375" spans="101:101">
      <c r="CW922375" s="2210"/>
    </row>
    <row r="922376" spans="101:101">
      <c r="CW922376" s="2195"/>
    </row>
    <row r="922400" spans="101:101">
      <c r="CW922400" s="2210"/>
    </row>
    <row r="922401" spans="101:101">
      <c r="CW922401" s="2195"/>
    </row>
    <row r="922425" spans="101:101">
      <c r="CW922425" s="2210"/>
    </row>
    <row r="922426" spans="101:101">
      <c r="CW922426" s="2195"/>
    </row>
    <row r="922450" spans="101:101">
      <c r="CW922450" s="2210"/>
    </row>
    <row r="922451" spans="101:101">
      <c r="CW922451" s="2195"/>
    </row>
    <row r="922475" spans="101:101">
      <c r="CW922475" s="2210"/>
    </row>
    <row r="922476" spans="101:101">
      <c r="CW922476" s="2195"/>
    </row>
    <row r="922500" spans="101:101">
      <c r="CW922500" s="2210"/>
    </row>
    <row r="922501" spans="101:101">
      <c r="CW922501" s="2195"/>
    </row>
    <row r="922525" spans="101:101">
      <c r="CW922525" s="2210"/>
    </row>
    <row r="922526" spans="101:101">
      <c r="CW922526" s="2195"/>
    </row>
    <row r="922550" spans="101:101">
      <c r="CW922550" s="2210"/>
    </row>
    <row r="922551" spans="101:101">
      <c r="CW922551" s="2195"/>
    </row>
    <row r="922575" spans="101:101">
      <c r="CW922575" s="2210"/>
    </row>
    <row r="922576" spans="101:101">
      <c r="CW922576" s="2195"/>
    </row>
    <row r="922600" spans="101:101">
      <c r="CW922600" s="2210"/>
    </row>
    <row r="922601" spans="101:101">
      <c r="CW922601" s="2195"/>
    </row>
    <row r="922625" spans="101:101">
      <c r="CW922625" s="2210"/>
    </row>
    <row r="922626" spans="101:101">
      <c r="CW922626" s="2195"/>
    </row>
    <row r="922650" spans="101:101">
      <c r="CW922650" s="2210"/>
    </row>
    <row r="922651" spans="101:101">
      <c r="CW922651" s="2195"/>
    </row>
    <row r="922675" spans="101:101">
      <c r="CW922675" s="2210"/>
    </row>
    <row r="922676" spans="101:101">
      <c r="CW922676" s="2195"/>
    </row>
    <row r="922700" spans="101:101">
      <c r="CW922700" s="2210"/>
    </row>
    <row r="922701" spans="101:101">
      <c r="CW922701" s="2195"/>
    </row>
    <row r="922725" spans="101:101">
      <c r="CW922725" s="2210"/>
    </row>
    <row r="922726" spans="101:101">
      <c r="CW922726" s="2195"/>
    </row>
    <row r="922750" spans="101:101">
      <c r="CW922750" s="2210"/>
    </row>
    <row r="922751" spans="101:101">
      <c r="CW922751" s="2195"/>
    </row>
    <row r="922775" spans="101:101">
      <c r="CW922775" s="2210"/>
    </row>
    <row r="922776" spans="101:101">
      <c r="CW922776" s="2195"/>
    </row>
    <row r="922800" spans="101:101">
      <c r="CW922800" s="2210"/>
    </row>
    <row r="922801" spans="101:101">
      <c r="CW922801" s="2195"/>
    </row>
    <row r="922825" spans="101:101">
      <c r="CW922825" s="2210"/>
    </row>
    <row r="922826" spans="101:101">
      <c r="CW922826" s="2195"/>
    </row>
    <row r="922850" spans="101:101">
      <c r="CW922850" s="2210"/>
    </row>
    <row r="922851" spans="101:101">
      <c r="CW922851" s="2195"/>
    </row>
    <row r="922875" spans="101:101">
      <c r="CW922875" s="2210"/>
    </row>
    <row r="922876" spans="101:101">
      <c r="CW922876" s="2195"/>
    </row>
    <row r="922900" spans="101:101">
      <c r="CW922900" s="2210"/>
    </row>
    <row r="922901" spans="101:101">
      <c r="CW922901" s="2195"/>
    </row>
    <row r="922925" spans="101:101">
      <c r="CW922925" s="2210"/>
    </row>
    <row r="922926" spans="101:101">
      <c r="CW922926" s="2195"/>
    </row>
    <row r="922950" spans="101:101">
      <c r="CW922950" s="2210"/>
    </row>
    <row r="922951" spans="101:101">
      <c r="CW922951" s="2195"/>
    </row>
    <row r="922975" spans="101:101">
      <c r="CW922975" s="2210"/>
    </row>
    <row r="922976" spans="101:101">
      <c r="CW922976" s="2195"/>
    </row>
    <row r="923000" spans="101:101">
      <c r="CW923000" s="2210"/>
    </row>
    <row r="923001" spans="101:101">
      <c r="CW923001" s="2195"/>
    </row>
    <row r="923025" spans="101:101">
      <c r="CW923025" s="2210"/>
    </row>
    <row r="923026" spans="101:101">
      <c r="CW923026" s="2195"/>
    </row>
    <row r="923050" spans="101:101">
      <c r="CW923050" s="2210"/>
    </row>
    <row r="923051" spans="101:101">
      <c r="CW923051" s="2195"/>
    </row>
    <row r="923075" spans="101:101">
      <c r="CW923075" s="2210"/>
    </row>
    <row r="923076" spans="101:101">
      <c r="CW923076" s="2195"/>
    </row>
    <row r="923100" spans="101:101">
      <c r="CW923100" s="2210"/>
    </row>
    <row r="923101" spans="101:101">
      <c r="CW923101" s="2195"/>
    </row>
    <row r="923125" spans="101:101">
      <c r="CW923125" s="2210"/>
    </row>
    <row r="923126" spans="101:101">
      <c r="CW923126" s="2195"/>
    </row>
    <row r="923150" spans="101:101">
      <c r="CW923150" s="2210"/>
    </row>
    <row r="923151" spans="101:101">
      <c r="CW923151" s="2195"/>
    </row>
    <row r="923175" spans="101:101">
      <c r="CW923175" s="2210"/>
    </row>
    <row r="923176" spans="101:101">
      <c r="CW923176" s="2195"/>
    </row>
    <row r="923200" spans="101:101">
      <c r="CW923200" s="2210"/>
    </row>
    <row r="923201" spans="101:101">
      <c r="CW923201" s="2195"/>
    </row>
    <row r="923225" spans="101:101">
      <c r="CW923225" s="2210"/>
    </row>
    <row r="923226" spans="101:101">
      <c r="CW923226" s="2195"/>
    </row>
    <row r="923250" spans="101:101">
      <c r="CW923250" s="2210"/>
    </row>
    <row r="923251" spans="101:101">
      <c r="CW923251" s="2195"/>
    </row>
    <row r="923275" spans="101:101">
      <c r="CW923275" s="2210"/>
    </row>
    <row r="923276" spans="101:101">
      <c r="CW923276" s="2195"/>
    </row>
    <row r="923300" spans="101:101">
      <c r="CW923300" s="2210"/>
    </row>
    <row r="923301" spans="101:101">
      <c r="CW923301" s="2195"/>
    </row>
    <row r="923325" spans="101:101">
      <c r="CW923325" s="2210"/>
    </row>
    <row r="923326" spans="101:101">
      <c r="CW923326" s="2195"/>
    </row>
    <row r="923350" spans="101:101">
      <c r="CW923350" s="2210"/>
    </row>
    <row r="923351" spans="101:101">
      <c r="CW923351" s="2195"/>
    </row>
    <row r="923375" spans="101:101">
      <c r="CW923375" s="2210"/>
    </row>
    <row r="923376" spans="101:101">
      <c r="CW923376" s="2195"/>
    </row>
    <row r="923400" spans="101:101">
      <c r="CW923400" s="2210"/>
    </row>
    <row r="923401" spans="101:101">
      <c r="CW923401" s="2195"/>
    </row>
    <row r="923425" spans="101:101">
      <c r="CW923425" s="2210"/>
    </row>
    <row r="923426" spans="101:101">
      <c r="CW923426" s="2195"/>
    </row>
    <row r="923450" spans="101:101">
      <c r="CW923450" s="2210"/>
    </row>
    <row r="923451" spans="101:101">
      <c r="CW923451" s="2195"/>
    </row>
    <row r="923475" spans="101:101">
      <c r="CW923475" s="2210"/>
    </row>
    <row r="923476" spans="101:101">
      <c r="CW923476" s="2195"/>
    </row>
    <row r="923500" spans="101:101">
      <c r="CW923500" s="2210"/>
    </row>
    <row r="923501" spans="101:101">
      <c r="CW923501" s="2195"/>
    </row>
    <row r="923525" spans="101:101">
      <c r="CW923525" s="2210"/>
    </row>
    <row r="923526" spans="101:101">
      <c r="CW923526" s="2195"/>
    </row>
    <row r="923550" spans="101:101">
      <c r="CW923550" s="2210"/>
    </row>
    <row r="923551" spans="101:101">
      <c r="CW923551" s="2195"/>
    </row>
    <row r="923575" spans="101:101">
      <c r="CW923575" s="2210"/>
    </row>
    <row r="923576" spans="101:101">
      <c r="CW923576" s="2195"/>
    </row>
    <row r="923600" spans="101:101">
      <c r="CW923600" s="2210"/>
    </row>
    <row r="923601" spans="101:101">
      <c r="CW923601" s="2195"/>
    </row>
    <row r="923625" spans="101:101">
      <c r="CW923625" s="2210"/>
    </row>
    <row r="923626" spans="101:101">
      <c r="CW923626" s="2195"/>
    </row>
    <row r="923650" spans="101:101">
      <c r="CW923650" s="2210"/>
    </row>
    <row r="923651" spans="101:101">
      <c r="CW923651" s="2195"/>
    </row>
    <row r="923675" spans="101:101">
      <c r="CW923675" s="2210"/>
    </row>
    <row r="923676" spans="101:101">
      <c r="CW923676" s="2195"/>
    </row>
    <row r="923700" spans="101:101">
      <c r="CW923700" s="2210"/>
    </row>
    <row r="923701" spans="101:101">
      <c r="CW923701" s="2195"/>
    </row>
    <row r="923725" spans="101:101">
      <c r="CW923725" s="2210"/>
    </row>
    <row r="923726" spans="101:101">
      <c r="CW923726" s="2195"/>
    </row>
    <row r="923750" spans="101:101">
      <c r="CW923750" s="2210"/>
    </row>
    <row r="923751" spans="101:101">
      <c r="CW923751" s="2195"/>
    </row>
    <row r="923775" spans="101:101">
      <c r="CW923775" s="2210"/>
    </row>
    <row r="923776" spans="101:101">
      <c r="CW923776" s="2195"/>
    </row>
    <row r="923800" spans="101:101">
      <c r="CW923800" s="2210"/>
    </row>
    <row r="923801" spans="101:101">
      <c r="CW923801" s="2195"/>
    </row>
    <row r="923825" spans="101:101">
      <c r="CW923825" s="2210"/>
    </row>
    <row r="923826" spans="101:101">
      <c r="CW923826" s="2195"/>
    </row>
    <row r="923850" spans="101:101">
      <c r="CW923850" s="2210"/>
    </row>
    <row r="923851" spans="101:101">
      <c r="CW923851" s="2195"/>
    </row>
    <row r="923875" spans="101:101">
      <c r="CW923875" s="2210"/>
    </row>
    <row r="923876" spans="101:101">
      <c r="CW923876" s="2195"/>
    </row>
    <row r="923900" spans="101:101">
      <c r="CW923900" s="2210"/>
    </row>
    <row r="923901" spans="101:101">
      <c r="CW923901" s="2195"/>
    </row>
    <row r="923925" spans="101:101">
      <c r="CW923925" s="2210"/>
    </row>
    <row r="923926" spans="101:101">
      <c r="CW923926" s="2195"/>
    </row>
    <row r="923950" spans="101:101">
      <c r="CW923950" s="2210"/>
    </row>
    <row r="923951" spans="101:101">
      <c r="CW923951" s="2195"/>
    </row>
    <row r="923975" spans="101:101">
      <c r="CW923975" s="2210"/>
    </row>
    <row r="923976" spans="101:101">
      <c r="CW923976" s="2195"/>
    </row>
    <row r="924000" spans="101:101">
      <c r="CW924000" s="2210"/>
    </row>
    <row r="924001" spans="101:101">
      <c r="CW924001" s="2195"/>
    </row>
    <row r="924025" spans="101:101">
      <c r="CW924025" s="2210"/>
    </row>
    <row r="924026" spans="101:101">
      <c r="CW924026" s="2195"/>
    </row>
    <row r="924050" spans="101:101">
      <c r="CW924050" s="2210"/>
    </row>
    <row r="924051" spans="101:101">
      <c r="CW924051" s="2195"/>
    </row>
    <row r="924075" spans="101:101">
      <c r="CW924075" s="2210"/>
    </row>
    <row r="924076" spans="101:101">
      <c r="CW924076" s="2195"/>
    </row>
    <row r="924100" spans="101:101">
      <c r="CW924100" s="2210"/>
    </row>
    <row r="924101" spans="101:101">
      <c r="CW924101" s="2195"/>
    </row>
    <row r="924125" spans="101:101">
      <c r="CW924125" s="2210"/>
    </row>
    <row r="924126" spans="101:101">
      <c r="CW924126" s="2195"/>
    </row>
    <row r="924150" spans="101:101">
      <c r="CW924150" s="2210"/>
    </row>
    <row r="924151" spans="101:101">
      <c r="CW924151" s="2195"/>
    </row>
    <row r="924175" spans="101:101">
      <c r="CW924175" s="2210"/>
    </row>
    <row r="924176" spans="101:101">
      <c r="CW924176" s="2195"/>
    </row>
    <row r="924200" spans="101:101">
      <c r="CW924200" s="2210"/>
    </row>
    <row r="924201" spans="101:101">
      <c r="CW924201" s="2195"/>
    </row>
    <row r="924225" spans="101:101">
      <c r="CW924225" s="2210"/>
    </row>
    <row r="924226" spans="101:101">
      <c r="CW924226" s="2195"/>
    </row>
    <row r="924250" spans="101:101">
      <c r="CW924250" s="2210"/>
    </row>
    <row r="924251" spans="101:101">
      <c r="CW924251" s="2195"/>
    </row>
    <row r="924275" spans="101:101">
      <c r="CW924275" s="2210"/>
    </row>
    <row r="924276" spans="101:101">
      <c r="CW924276" s="2195"/>
    </row>
    <row r="924300" spans="101:101">
      <c r="CW924300" s="2210"/>
    </row>
    <row r="924301" spans="101:101">
      <c r="CW924301" s="2195"/>
    </row>
    <row r="924325" spans="101:101">
      <c r="CW924325" s="2210"/>
    </row>
    <row r="924326" spans="101:101">
      <c r="CW924326" s="2195"/>
    </row>
    <row r="924350" spans="101:101">
      <c r="CW924350" s="2210"/>
    </row>
    <row r="924351" spans="101:101">
      <c r="CW924351" s="2195"/>
    </row>
    <row r="924375" spans="101:101">
      <c r="CW924375" s="2210"/>
    </row>
    <row r="924376" spans="101:101">
      <c r="CW924376" s="2195"/>
    </row>
    <row r="924400" spans="101:101">
      <c r="CW924400" s="2210"/>
    </row>
    <row r="924401" spans="101:101">
      <c r="CW924401" s="2195"/>
    </row>
    <row r="924425" spans="101:101">
      <c r="CW924425" s="2210"/>
    </row>
    <row r="924426" spans="101:101">
      <c r="CW924426" s="2195"/>
    </row>
    <row r="924450" spans="101:101">
      <c r="CW924450" s="2210"/>
    </row>
    <row r="924451" spans="101:101">
      <c r="CW924451" s="2195"/>
    </row>
    <row r="924475" spans="101:101">
      <c r="CW924475" s="2210"/>
    </row>
    <row r="924476" spans="101:101">
      <c r="CW924476" s="2195"/>
    </row>
    <row r="924500" spans="101:101">
      <c r="CW924500" s="2210"/>
    </row>
    <row r="924501" spans="101:101">
      <c r="CW924501" s="2195"/>
    </row>
    <row r="924525" spans="101:101">
      <c r="CW924525" s="2210"/>
    </row>
    <row r="924526" spans="101:101">
      <c r="CW924526" s="2195"/>
    </row>
    <row r="924550" spans="101:101">
      <c r="CW924550" s="2210"/>
    </row>
    <row r="924551" spans="101:101">
      <c r="CW924551" s="2195"/>
    </row>
    <row r="924575" spans="101:101">
      <c r="CW924575" s="2210"/>
    </row>
    <row r="924576" spans="101:101">
      <c r="CW924576" s="2195"/>
    </row>
    <row r="924600" spans="101:101">
      <c r="CW924600" s="2210"/>
    </row>
    <row r="924601" spans="101:101">
      <c r="CW924601" s="2195"/>
    </row>
    <row r="924625" spans="101:101">
      <c r="CW924625" s="2210"/>
    </row>
    <row r="924626" spans="101:101">
      <c r="CW924626" s="2195"/>
    </row>
    <row r="924650" spans="101:101">
      <c r="CW924650" s="2210"/>
    </row>
    <row r="924651" spans="101:101">
      <c r="CW924651" s="2195"/>
    </row>
    <row r="924675" spans="101:101">
      <c r="CW924675" s="2210"/>
    </row>
    <row r="924676" spans="101:101">
      <c r="CW924676" s="2195"/>
    </row>
    <row r="924700" spans="101:101">
      <c r="CW924700" s="2210"/>
    </row>
    <row r="924701" spans="101:101">
      <c r="CW924701" s="2195"/>
    </row>
    <row r="924725" spans="101:101">
      <c r="CW924725" s="2210"/>
    </row>
    <row r="924726" spans="101:101">
      <c r="CW924726" s="2195"/>
    </row>
    <row r="924750" spans="101:101">
      <c r="CW924750" s="2210"/>
    </row>
    <row r="924751" spans="101:101">
      <c r="CW924751" s="2195"/>
    </row>
    <row r="924775" spans="101:101">
      <c r="CW924775" s="2210"/>
    </row>
    <row r="924776" spans="101:101">
      <c r="CW924776" s="2195"/>
    </row>
    <row r="924800" spans="101:101">
      <c r="CW924800" s="2210"/>
    </row>
    <row r="924801" spans="101:101">
      <c r="CW924801" s="2195"/>
    </row>
    <row r="924825" spans="101:101">
      <c r="CW924825" s="2210"/>
    </row>
    <row r="924826" spans="101:101">
      <c r="CW924826" s="2195"/>
    </row>
    <row r="924850" spans="101:101">
      <c r="CW924850" s="2210"/>
    </row>
    <row r="924851" spans="101:101">
      <c r="CW924851" s="2195"/>
    </row>
    <row r="924875" spans="101:101">
      <c r="CW924875" s="2210"/>
    </row>
    <row r="924876" spans="101:101">
      <c r="CW924876" s="2195"/>
    </row>
    <row r="924900" spans="101:101">
      <c r="CW924900" s="2210"/>
    </row>
    <row r="924901" spans="101:101">
      <c r="CW924901" s="2195"/>
    </row>
    <row r="924925" spans="101:101">
      <c r="CW924925" s="2210"/>
    </row>
    <row r="924926" spans="101:101">
      <c r="CW924926" s="2195"/>
    </row>
    <row r="924950" spans="101:101">
      <c r="CW924950" s="2210"/>
    </row>
    <row r="924951" spans="101:101">
      <c r="CW924951" s="2195"/>
    </row>
    <row r="924975" spans="101:101">
      <c r="CW924975" s="2210"/>
    </row>
    <row r="924976" spans="101:101">
      <c r="CW924976" s="2195"/>
    </row>
    <row r="925000" spans="101:101">
      <c r="CW925000" s="2210"/>
    </row>
    <row r="925001" spans="101:101">
      <c r="CW925001" s="2195"/>
    </row>
    <row r="925025" spans="101:101">
      <c r="CW925025" s="2210"/>
    </row>
    <row r="925026" spans="101:101">
      <c r="CW925026" s="2195"/>
    </row>
    <row r="925050" spans="101:101">
      <c r="CW925050" s="2210"/>
    </row>
    <row r="925051" spans="101:101">
      <c r="CW925051" s="2195"/>
    </row>
    <row r="925075" spans="101:101">
      <c r="CW925075" s="2210"/>
    </row>
    <row r="925076" spans="101:101">
      <c r="CW925076" s="2195"/>
    </row>
    <row r="925100" spans="101:101">
      <c r="CW925100" s="2210"/>
    </row>
    <row r="925101" spans="101:101">
      <c r="CW925101" s="2195"/>
    </row>
    <row r="925125" spans="101:101">
      <c r="CW925125" s="2210"/>
    </row>
    <row r="925126" spans="101:101">
      <c r="CW925126" s="2195"/>
    </row>
    <row r="925150" spans="101:101">
      <c r="CW925150" s="2210"/>
    </row>
    <row r="925151" spans="101:101">
      <c r="CW925151" s="2195"/>
    </row>
    <row r="925175" spans="101:101">
      <c r="CW925175" s="2210"/>
    </row>
    <row r="925176" spans="101:101">
      <c r="CW925176" s="2195"/>
    </row>
    <row r="925200" spans="101:101">
      <c r="CW925200" s="2210"/>
    </row>
    <row r="925201" spans="101:101">
      <c r="CW925201" s="2195"/>
    </row>
    <row r="925225" spans="101:101">
      <c r="CW925225" s="2210"/>
    </row>
    <row r="925226" spans="101:101">
      <c r="CW925226" s="2195"/>
    </row>
    <row r="925250" spans="101:101">
      <c r="CW925250" s="2210"/>
    </row>
    <row r="925251" spans="101:101">
      <c r="CW925251" s="2195"/>
    </row>
    <row r="925275" spans="101:101">
      <c r="CW925275" s="2210"/>
    </row>
    <row r="925276" spans="101:101">
      <c r="CW925276" s="2195"/>
    </row>
    <row r="925300" spans="101:101">
      <c r="CW925300" s="2210"/>
    </row>
    <row r="925301" spans="101:101">
      <c r="CW925301" s="2195"/>
    </row>
    <row r="925325" spans="101:101">
      <c r="CW925325" s="2210"/>
    </row>
    <row r="925326" spans="101:101">
      <c r="CW925326" s="2195"/>
    </row>
    <row r="925350" spans="101:101">
      <c r="CW925350" s="2210"/>
    </row>
    <row r="925351" spans="101:101">
      <c r="CW925351" s="2195"/>
    </row>
    <row r="925375" spans="101:101">
      <c r="CW925375" s="2210"/>
    </row>
    <row r="925376" spans="101:101">
      <c r="CW925376" s="2195"/>
    </row>
    <row r="925400" spans="101:101">
      <c r="CW925400" s="2210"/>
    </row>
    <row r="925401" spans="101:101">
      <c r="CW925401" s="2195"/>
    </row>
    <row r="925425" spans="101:101">
      <c r="CW925425" s="2210"/>
    </row>
    <row r="925426" spans="101:101">
      <c r="CW925426" s="2195"/>
    </row>
    <row r="925450" spans="101:101">
      <c r="CW925450" s="2210"/>
    </row>
    <row r="925451" spans="101:101">
      <c r="CW925451" s="2195"/>
    </row>
    <row r="925475" spans="101:101">
      <c r="CW925475" s="2210"/>
    </row>
    <row r="925476" spans="101:101">
      <c r="CW925476" s="2195"/>
    </row>
    <row r="925500" spans="101:101">
      <c r="CW925500" s="2210"/>
    </row>
    <row r="925501" spans="101:101">
      <c r="CW925501" s="2195"/>
    </row>
    <row r="925525" spans="101:101">
      <c r="CW925525" s="2210"/>
    </row>
    <row r="925526" spans="101:101">
      <c r="CW925526" s="2195"/>
    </row>
    <row r="925550" spans="101:101">
      <c r="CW925550" s="2210"/>
    </row>
    <row r="925551" spans="101:101">
      <c r="CW925551" s="2195"/>
    </row>
    <row r="925575" spans="101:101">
      <c r="CW925575" s="2210"/>
    </row>
    <row r="925576" spans="101:101">
      <c r="CW925576" s="2195"/>
    </row>
    <row r="925600" spans="101:101">
      <c r="CW925600" s="2210"/>
    </row>
    <row r="925601" spans="101:101">
      <c r="CW925601" s="2195"/>
    </row>
    <row r="925625" spans="101:101">
      <c r="CW925625" s="2210"/>
    </row>
    <row r="925626" spans="101:101">
      <c r="CW925626" s="2195"/>
    </row>
    <row r="925650" spans="101:101">
      <c r="CW925650" s="2210"/>
    </row>
    <row r="925651" spans="101:101">
      <c r="CW925651" s="2195"/>
    </row>
    <row r="925675" spans="101:101">
      <c r="CW925675" s="2210"/>
    </row>
    <row r="925676" spans="101:101">
      <c r="CW925676" s="2195"/>
    </row>
    <row r="925700" spans="101:101">
      <c r="CW925700" s="2210"/>
    </row>
    <row r="925701" spans="101:101">
      <c r="CW925701" s="2195"/>
    </row>
    <row r="925725" spans="101:101">
      <c r="CW925725" s="2210"/>
    </row>
    <row r="925726" spans="101:101">
      <c r="CW925726" s="2195"/>
    </row>
    <row r="925750" spans="101:101">
      <c r="CW925750" s="2210"/>
    </row>
    <row r="925751" spans="101:101">
      <c r="CW925751" s="2195"/>
    </row>
    <row r="925775" spans="101:101">
      <c r="CW925775" s="2210"/>
    </row>
    <row r="925776" spans="101:101">
      <c r="CW925776" s="2195"/>
    </row>
    <row r="925800" spans="101:101">
      <c r="CW925800" s="2210"/>
    </row>
    <row r="925801" spans="101:101">
      <c r="CW925801" s="2195"/>
    </row>
    <row r="925825" spans="101:101">
      <c r="CW925825" s="2210"/>
    </row>
    <row r="925826" spans="101:101">
      <c r="CW925826" s="2195"/>
    </row>
    <row r="925850" spans="101:101">
      <c r="CW925850" s="2210"/>
    </row>
    <row r="925851" spans="101:101">
      <c r="CW925851" s="2195"/>
    </row>
    <row r="925875" spans="101:101">
      <c r="CW925875" s="2210"/>
    </row>
    <row r="925876" spans="101:101">
      <c r="CW925876" s="2195"/>
    </row>
    <row r="925900" spans="101:101">
      <c r="CW925900" s="2210"/>
    </row>
    <row r="925901" spans="101:101">
      <c r="CW925901" s="2195"/>
    </row>
    <row r="925925" spans="101:101">
      <c r="CW925925" s="2210"/>
    </row>
    <row r="925926" spans="101:101">
      <c r="CW925926" s="2195"/>
    </row>
    <row r="925950" spans="101:101">
      <c r="CW925950" s="2210"/>
    </row>
    <row r="925951" spans="101:101">
      <c r="CW925951" s="2195"/>
    </row>
    <row r="925975" spans="101:101">
      <c r="CW925975" s="2210"/>
    </row>
    <row r="925976" spans="101:101">
      <c r="CW925976" s="2195"/>
    </row>
    <row r="926000" spans="101:101">
      <c r="CW926000" s="2210"/>
    </row>
    <row r="926001" spans="101:101">
      <c r="CW926001" s="2195"/>
    </row>
    <row r="926025" spans="101:101">
      <c r="CW926025" s="2210"/>
    </row>
    <row r="926026" spans="101:101">
      <c r="CW926026" s="2195"/>
    </row>
    <row r="926050" spans="101:101">
      <c r="CW926050" s="2210"/>
    </row>
    <row r="926051" spans="101:101">
      <c r="CW926051" s="2195"/>
    </row>
    <row r="926075" spans="101:101">
      <c r="CW926075" s="2210"/>
    </row>
    <row r="926076" spans="101:101">
      <c r="CW926076" s="2195"/>
    </row>
    <row r="926100" spans="101:101">
      <c r="CW926100" s="2210"/>
    </row>
    <row r="926101" spans="101:101">
      <c r="CW926101" s="2195"/>
    </row>
    <row r="926125" spans="101:101">
      <c r="CW926125" s="2210"/>
    </row>
    <row r="926126" spans="101:101">
      <c r="CW926126" s="2195"/>
    </row>
    <row r="926150" spans="101:101">
      <c r="CW926150" s="2210"/>
    </row>
    <row r="926151" spans="101:101">
      <c r="CW926151" s="2195"/>
    </row>
    <row r="926175" spans="101:101">
      <c r="CW926175" s="2210"/>
    </row>
    <row r="926176" spans="101:101">
      <c r="CW926176" s="2195"/>
    </row>
    <row r="926200" spans="101:101">
      <c r="CW926200" s="2210"/>
    </row>
    <row r="926201" spans="101:101">
      <c r="CW926201" s="2195"/>
    </row>
    <row r="926225" spans="101:101">
      <c r="CW926225" s="2210"/>
    </row>
    <row r="926226" spans="101:101">
      <c r="CW926226" s="2195"/>
    </row>
    <row r="926250" spans="101:101">
      <c r="CW926250" s="2210"/>
    </row>
    <row r="926251" spans="101:101">
      <c r="CW926251" s="2195"/>
    </row>
    <row r="926275" spans="101:101">
      <c r="CW926275" s="2210"/>
    </row>
    <row r="926276" spans="101:101">
      <c r="CW926276" s="2195"/>
    </row>
    <row r="926300" spans="101:101">
      <c r="CW926300" s="2210"/>
    </row>
    <row r="926301" spans="101:101">
      <c r="CW926301" s="2195"/>
    </row>
    <row r="926325" spans="101:101">
      <c r="CW926325" s="2210"/>
    </row>
    <row r="926326" spans="101:101">
      <c r="CW926326" s="2195"/>
    </row>
    <row r="926350" spans="101:101">
      <c r="CW926350" s="2210"/>
    </row>
    <row r="926351" spans="101:101">
      <c r="CW926351" s="2195"/>
    </row>
    <row r="926375" spans="101:101">
      <c r="CW926375" s="2210"/>
    </row>
    <row r="926376" spans="101:101">
      <c r="CW926376" s="2195"/>
    </row>
    <row r="926400" spans="101:101">
      <c r="CW926400" s="2210"/>
    </row>
    <row r="926401" spans="101:101">
      <c r="CW926401" s="2195"/>
    </row>
    <row r="926425" spans="101:101">
      <c r="CW926425" s="2210"/>
    </row>
    <row r="926426" spans="101:101">
      <c r="CW926426" s="2195"/>
    </row>
    <row r="926450" spans="101:101">
      <c r="CW926450" s="2210"/>
    </row>
    <row r="926451" spans="101:101">
      <c r="CW926451" s="2195"/>
    </row>
    <row r="926475" spans="101:101">
      <c r="CW926475" s="2210"/>
    </row>
    <row r="926476" spans="101:101">
      <c r="CW926476" s="2195"/>
    </row>
    <row r="926500" spans="101:101">
      <c r="CW926500" s="2210"/>
    </row>
    <row r="926501" spans="101:101">
      <c r="CW926501" s="2195"/>
    </row>
    <row r="926525" spans="101:101">
      <c r="CW926525" s="2210"/>
    </row>
    <row r="926526" spans="101:101">
      <c r="CW926526" s="2195"/>
    </row>
    <row r="926550" spans="101:101">
      <c r="CW926550" s="2210"/>
    </row>
    <row r="926551" spans="101:101">
      <c r="CW926551" s="2195"/>
    </row>
    <row r="926575" spans="101:101">
      <c r="CW926575" s="2210"/>
    </row>
    <row r="926576" spans="101:101">
      <c r="CW926576" s="2195"/>
    </row>
    <row r="926600" spans="101:101">
      <c r="CW926600" s="2210"/>
    </row>
    <row r="926601" spans="101:101">
      <c r="CW926601" s="2195"/>
    </row>
    <row r="926625" spans="101:101">
      <c r="CW926625" s="2210"/>
    </row>
    <row r="926626" spans="101:101">
      <c r="CW926626" s="2195"/>
    </row>
    <row r="926650" spans="101:101">
      <c r="CW926650" s="2210"/>
    </row>
    <row r="926651" spans="101:101">
      <c r="CW926651" s="2195"/>
    </row>
    <row r="926675" spans="101:101">
      <c r="CW926675" s="2210"/>
    </row>
    <row r="926676" spans="101:101">
      <c r="CW926676" s="2195"/>
    </row>
    <row r="926700" spans="101:101">
      <c r="CW926700" s="2210"/>
    </row>
    <row r="926701" spans="101:101">
      <c r="CW926701" s="2195"/>
    </row>
    <row r="926725" spans="101:101">
      <c r="CW926725" s="2210"/>
    </row>
    <row r="926726" spans="101:101">
      <c r="CW926726" s="2195"/>
    </row>
    <row r="926750" spans="101:101">
      <c r="CW926750" s="2210"/>
    </row>
    <row r="926751" spans="101:101">
      <c r="CW926751" s="2195"/>
    </row>
    <row r="926775" spans="101:101">
      <c r="CW926775" s="2210"/>
    </row>
    <row r="926776" spans="101:101">
      <c r="CW926776" s="2195"/>
    </row>
    <row r="926800" spans="101:101">
      <c r="CW926800" s="2210"/>
    </row>
    <row r="926801" spans="101:101">
      <c r="CW926801" s="2195"/>
    </row>
    <row r="926825" spans="101:101">
      <c r="CW926825" s="2210"/>
    </row>
    <row r="926826" spans="101:101">
      <c r="CW926826" s="2195"/>
    </row>
    <row r="926850" spans="101:101">
      <c r="CW926850" s="2210"/>
    </row>
    <row r="926851" spans="101:101">
      <c r="CW926851" s="2195"/>
    </row>
    <row r="926875" spans="101:101">
      <c r="CW926875" s="2210"/>
    </row>
    <row r="926876" spans="101:101">
      <c r="CW926876" s="2195"/>
    </row>
    <row r="926900" spans="101:101">
      <c r="CW926900" s="2210"/>
    </row>
    <row r="926901" spans="101:101">
      <c r="CW926901" s="2195"/>
    </row>
    <row r="926925" spans="101:101">
      <c r="CW926925" s="2210"/>
    </row>
    <row r="926926" spans="101:101">
      <c r="CW926926" s="2195"/>
    </row>
    <row r="926950" spans="101:101">
      <c r="CW926950" s="2210"/>
    </row>
    <row r="926951" spans="101:101">
      <c r="CW926951" s="2195"/>
    </row>
    <row r="926975" spans="101:101">
      <c r="CW926975" s="2210"/>
    </row>
    <row r="926976" spans="101:101">
      <c r="CW926976" s="2195"/>
    </row>
    <row r="927000" spans="101:101">
      <c r="CW927000" s="2210"/>
    </row>
    <row r="927001" spans="101:101">
      <c r="CW927001" s="2195"/>
    </row>
    <row r="927025" spans="101:101">
      <c r="CW927025" s="2210"/>
    </row>
    <row r="927026" spans="101:101">
      <c r="CW927026" s="2195"/>
    </row>
    <row r="927050" spans="101:101">
      <c r="CW927050" s="2210"/>
    </row>
    <row r="927051" spans="101:101">
      <c r="CW927051" s="2195"/>
    </row>
    <row r="927075" spans="101:101">
      <c r="CW927075" s="2210"/>
    </row>
    <row r="927076" spans="101:101">
      <c r="CW927076" s="2195"/>
    </row>
    <row r="927100" spans="101:101">
      <c r="CW927100" s="2210"/>
    </row>
    <row r="927101" spans="101:101">
      <c r="CW927101" s="2195"/>
    </row>
    <row r="927125" spans="101:101">
      <c r="CW927125" s="2210"/>
    </row>
    <row r="927126" spans="101:101">
      <c r="CW927126" s="2195"/>
    </row>
    <row r="927150" spans="101:101">
      <c r="CW927150" s="2210"/>
    </row>
    <row r="927151" spans="101:101">
      <c r="CW927151" s="2195"/>
    </row>
    <row r="927175" spans="101:101">
      <c r="CW927175" s="2210"/>
    </row>
    <row r="927176" spans="101:101">
      <c r="CW927176" s="2195"/>
    </row>
    <row r="927200" spans="101:101">
      <c r="CW927200" s="2210"/>
    </row>
    <row r="927201" spans="101:101">
      <c r="CW927201" s="2195"/>
    </row>
    <row r="927225" spans="101:101">
      <c r="CW927225" s="2210"/>
    </row>
    <row r="927226" spans="101:101">
      <c r="CW927226" s="2195"/>
    </row>
    <row r="927250" spans="101:101">
      <c r="CW927250" s="2210"/>
    </row>
    <row r="927251" spans="101:101">
      <c r="CW927251" s="2195"/>
    </row>
    <row r="927275" spans="101:101">
      <c r="CW927275" s="2210"/>
    </row>
    <row r="927276" spans="101:101">
      <c r="CW927276" s="2195"/>
    </row>
    <row r="927300" spans="101:101">
      <c r="CW927300" s="2210"/>
    </row>
    <row r="927301" spans="101:101">
      <c r="CW927301" s="2195"/>
    </row>
    <row r="927325" spans="101:101">
      <c r="CW927325" s="2210"/>
    </row>
    <row r="927326" spans="101:101">
      <c r="CW927326" s="2195"/>
    </row>
    <row r="927350" spans="101:101">
      <c r="CW927350" s="2210"/>
    </row>
    <row r="927351" spans="101:101">
      <c r="CW927351" s="2195"/>
    </row>
    <row r="927375" spans="101:101">
      <c r="CW927375" s="2210"/>
    </row>
    <row r="927376" spans="101:101">
      <c r="CW927376" s="2195"/>
    </row>
    <row r="927400" spans="101:101">
      <c r="CW927400" s="2210"/>
    </row>
    <row r="927401" spans="101:101">
      <c r="CW927401" s="2195"/>
    </row>
    <row r="927425" spans="101:101">
      <c r="CW927425" s="2210"/>
    </row>
    <row r="927426" spans="101:101">
      <c r="CW927426" s="2195"/>
    </row>
    <row r="927450" spans="101:101">
      <c r="CW927450" s="2210"/>
    </row>
    <row r="927451" spans="101:101">
      <c r="CW927451" s="2195"/>
    </row>
    <row r="927475" spans="101:101">
      <c r="CW927475" s="2210"/>
    </row>
    <row r="927476" spans="101:101">
      <c r="CW927476" s="2195"/>
    </row>
    <row r="927500" spans="101:101">
      <c r="CW927500" s="2210"/>
    </row>
    <row r="927501" spans="101:101">
      <c r="CW927501" s="2195"/>
    </row>
    <row r="927525" spans="101:101">
      <c r="CW927525" s="2210"/>
    </row>
    <row r="927526" spans="101:101">
      <c r="CW927526" s="2195"/>
    </row>
    <row r="927550" spans="101:101">
      <c r="CW927550" s="2210"/>
    </row>
    <row r="927551" spans="101:101">
      <c r="CW927551" s="2195"/>
    </row>
    <row r="927575" spans="101:101">
      <c r="CW927575" s="2210"/>
    </row>
    <row r="927576" spans="101:101">
      <c r="CW927576" s="2195"/>
    </row>
    <row r="927600" spans="101:101">
      <c r="CW927600" s="2210"/>
    </row>
    <row r="927601" spans="101:101">
      <c r="CW927601" s="2195"/>
    </row>
    <row r="927625" spans="101:101">
      <c r="CW927625" s="2210"/>
    </row>
    <row r="927626" spans="101:101">
      <c r="CW927626" s="2195"/>
    </row>
    <row r="927650" spans="101:101">
      <c r="CW927650" s="2210"/>
    </row>
    <row r="927651" spans="101:101">
      <c r="CW927651" s="2195"/>
    </row>
    <row r="927675" spans="101:101">
      <c r="CW927675" s="2210"/>
    </row>
    <row r="927676" spans="101:101">
      <c r="CW927676" s="2195"/>
    </row>
    <row r="927700" spans="101:101">
      <c r="CW927700" s="2210"/>
    </row>
    <row r="927701" spans="101:101">
      <c r="CW927701" s="2195"/>
    </row>
    <row r="927725" spans="101:101">
      <c r="CW927725" s="2210"/>
    </row>
    <row r="927726" spans="101:101">
      <c r="CW927726" s="2195"/>
    </row>
    <row r="927750" spans="101:101">
      <c r="CW927750" s="2210"/>
    </row>
    <row r="927751" spans="101:101">
      <c r="CW927751" s="2195"/>
    </row>
    <row r="927775" spans="101:101">
      <c r="CW927775" s="2210"/>
    </row>
    <row r="927776" spans="101:101">
      <c r="CW927776" s="2195"/>
    </row>
    <row r="927800" spans="101:101">
      <c r="CW927800" s="2210"/>
    </row>
    <row r="927801" spans="101:101">
      <c r="CW927801" s="2195"/>
    </row>
    <row r="927825" spans="101:101">
      <c r="CW927825" s="2210"/>
    </row>
    <row r="927826" spans="101:101">
      <c r="CW927826" s="2195"/>
    </row>
    <row r="927850" spans="101:101">
      <c r="CW927850" s="2210"/>
    </row>
    <row r="927851" spans="101:101">
      <c r="CW927851" s="2195"/>
    </row>
    <row r="927875" spans="101:101">
      <c r="CW927875" s="2210"/>
    </row>
    <row r="927876" spans="101:101">
      <c r="CW927876" s="2195"/>
    </row>
    <row r="927900" spans="101:101">
      <c r="CW927900" s="2210"/>
    </row>
    <row r="927901" spans="101:101">
      <c r="CW927901" s="2195"/>
    </row>
    <row r="927925" spans="101:101">
      <c r="CW927925" s="2210"/>
    </row>
    <row r="927926" spans="101:101">
      <c r="CW927926" s="2195"/>
    </row>
    <row r="927950" spans="101:101">
      <c r="CW927950" s="2210"/>
    </row>
    <row r="927951" spans="101:101">
      <c r="CW927951" s="2195"/>
    </row>
    <row r="927975" spans="101:101">
      <c r="CW927975" s="2210"/>
    </row>
    <row r="927976" spans="101:101">
      <c r="CW927976" s="2195"/>
    </row>
    <row r="928000" spans="101:101">
      <c r="CW928000" s="2210"/>
    </row>
    <row r="928001" spans="101:101">
      <c r="CW928001" s="2195"/>
    </row>
    <row r="928025" spans="101:101">
      <c r="CW928025" s="2210"/>
    </row>
    <row r="928026" spans="101:101">
      <c r="CW928026" s="2195"/>
    </row>
    <row r="928050" spans="101:101">
      <c r="CW928050" s="2210"/>
    </row>
    <row r="928051" spans="101:101">
      <c r="CW928051" s="2195"/>
    </row>
    <row r="928075" spans="101:101">
      <c r="CW928075" s="2210"/>
    </row>
    <row r="928076" spans="101:101">
      <c r="CW928076" s="2195"/>
    </row>
    <row r="928100" spans="101:101">
      <c r="CW928100" s="2210"/>
    </row>
    <row r="928101" spans="101:101">
      <c r="CW928101" s="2195"/>
    </row>
    <row r="928125" spans="101:101">
      <c r="CW928125" s="2210"/>
    </row>
    <row r="928126" spans="101:101">
      <c r="CW928126" s="2195"/>
    </row>
    <row r="928150" spans="101:101">
      <c r="CW928150" s="2210"/>
    </row>
    <row r="928151" spans="101:101">
      <c r="CW928151" s="2195"/>
    </row>
    <row r="928175" spans="101:101">
      <c r="CW928175" s="2210"/>
    </row>
    <row r="928176" spans="101:101">
      <c r="CW928176" s="2195"/>
    </row>
    <row r="928200" spans="101:101">
      <c r="CW928200" s="2210"/>
    </row>
    <row r="928201" spans="101:101">
      <c r="CW928201" s="2195"/>
    </row>
    <row r="928225" spans="101:101">
      <c r="CW928225" s="2210"/>
    </row>
    <row r="928226" spans="101:101">
      <c r="CW928226" s="2195"/>
    </row>
    <row r="928250" spans="101:101">
      <c r="CW928250" s="2210"/>
    </row>
    <row r="928251" spans="101:101">
      <c r="CW928251" s="2195"/>
    </row>
    <row r="928275" spans="101:101">
      <c r="CW928275" s="2210"/>
    </row>
    <row r="928276" spans="101:101">
      <c r="CW928276" s="2195"/>
    </row>
    <row r="928300" spans="101:101">
      <c r="CW928300" s="2210"/>
    </row>
    <row r="928301" spans="101:101">
      <c r="CW928301" s="2195"/>
    </row>
    <row r="928325" spans="101:101">
      <c r="CW928325" s="2210"/>
    </row>
    <row r="928326" spans="101:101">
      <c r="CW928326" s="2195"/>
    </row>
    <row r="928350" spans="101:101">
      <c r="CW928350" s="2210"/>
    </row>
    <row r="928351" spans="101:101">
      <c r="CW928351" s="2195"/>
    </row>
    <row r="928375" spans="101:101">
      <c r="CW928375" s="2210"/>
    </row>
    <row r="928376" spans="101:101">
      <c r="CW928376" s="2195"/>
    </row>
    <row r="928400" spans="101:101">
      <c r="CW928400" s="2210"/>
    </row>
    <row r="928401" spans="101:101">
      <c r="CW928401" s="2195"/>
    </row>
    <row r="928425" spans="101:101">
      <c r="CW928425" s="2210"/>
    </row>
    <row r="928426" spans="101:101">
      <c r="CW928426" s="2195"/>
    </row>
    <row r="928450" spans="101:101">
      <c r="CW928450" s="2210"/>
    </row>
    <row r="928451" spans="101:101">
      <c r="CW928451" s="2195"/>
    </row>
    <row r="928475" spans="101:101">
      <c r="CW928475" s="2210"/>
    </row>
    <row r="928476" spans="101:101">
      <c r="CW928476" s="2195"/>
    </row>
    <row r="928500" spans="101:101">
      <c r="CW928500" s="2210"/>
    </row>
    <row r="928501" spans="101:101">
      <c r="CW928501" s="2195"/>
    </row>
    <row r="928525" spans="101:101">
      <c r="CW928525" s="2210"/>
    </row>
    <row r="928526" spans="101:101">
      <c r="CW928526" s="2195"/>
    </row>
    <row r="928550" spans="101:101">
      <c r="CW928550" s="2210"/>
    </row>
    <row r="928551" spans="101:101">
      <c r="CW928551" s="2195"/>
    </row>
    <row r="928575" spans="101:101">
      <c r="CW928575" s="2210"/>
    </row>
    <row r="928576" spans="101:101">
      <c r="CW928576" s="2195"/>
    </row>
    <row r="928600" spans="101:101">
      <c r="CW928600" s="2210"/>
    </row>
    <row r="928601" spans="101:101">
      <c r="CW928601" s="2195"/>
    </row>
    <row r="928625" spans="101:101">
      <c r="CW928625" s="2210"/>
    </row>
    <row r="928626" spans="101:101">
      <c r="CW928626" s="2195"/>
    </row>
    <row r="928650" spans="101:101">
      <c r="CW928650" s="2210"/>
    </row>
    <row r="928651" spans="101:101">
      <c r="CW928651" s="2195"/>
    </row>
    <row r="928675" spans="101:101">
      <c r="CW928675" s="2210"/>
    </row>
    <row r="928676" spans="101:101">
      <c r="CW928676" s="2195"/>
    </row>
    <row r="928700" spans="101:101">
      <c r="CW928700" s="2210"/>
    </row>
    <row r="928701" spans="101:101">
      <c r="CW928701" s="2195"/>
    </row>
    <row r="928725" spans="101:101">
      <c r="CW928725" s="2210"/>
    </row>
    <row r="928726" spans="101:101">
      <c r="CW928726" s="2195"/>
    </row>
    <row r="928750" spans="101:101">
      <c r="CW928750" s="2210"/>
    </row>
    <row r="928751" spans="101:101">
      <c r="CW928751" s="2195"/>
    </row>
    <row r="928775" spans="101:101">
      <c r="CW928775" s="2210"/>
    </row>
    <row r="928776" spans="101:101">
      <c r="CW928776" s="2195"/>
    </row>
    <row r="928800" spans="101:101">
      <c r="CW928800" s="2210"/>
    </row>
    <row r="928801" spans="101:101">
      <c r="CW928801" s="2195"/>
    </row>
    <row r="928825" spans="101:101">
      <c r="CW928825" s="2210"/>
    </row>
    <row r="928826" spans="101:101">
      <c r="CW928826" s="2195"/>
    </row>
    <row r="928850" spans="101:101">
      <c r="CW928850" s="2210"/>
    </row>
    <row r="928851" spans="101:101">
      <c r="CW928851" s="2195"/>
    </row>
    <row r="928875" spans="101:101">
      <c r="CW928875" s="2210"/>
    </row>
    <row r="928876" spans="101:101">
      <c r="CW928876" s="2195"/>
    </row>
    <row r="928900" spans="101:101">
      <c r="CW928900" s="2210"/>
    </row>
    <row r="928901" spans="101:101">
      <c r="CW928901" s="2195"/>
    </row>
    <row r="928925" spans="101:101">
      <c r="CW928925" s="2210"/>
    </row>
    <row r="928926" spans="101:101">
      <c r="CW928926" s="2195"/>
    </row>
    <row r="928950" spans="101:101">
      <c r="CW928950" s="2210"/>
    </row>
    <row r="928951" spans="101:101">
      <c r="CW928951" s="2195"/>
    </row>
    <row r="928975" spans="101:101">
      <c r="CW928975" s="2210"/>
    </row>
    <row r="928976" spans="101:101">
      <c r="CW928976" s="2195"/>
    </row>
    <row r="929000" spans="101:101">
      <c r="CW929000" s="2210"/>
    </row>
    <row r="929001" spans="101:101">
      <c r="CW929001" s="2195"/>
    </row>
    <row r="929025" spans="101:101">
      <c r="CW929025" s="2210"/>
    </row>
    <row r="929026" spans="101:101">
      <c r="CW929026" s="2195"/>
    </row>
    <row r="929050" spans="101:101">
      <c r="CW929050" s="2210"/>
    </row>
    <row r="929051" spans="101:101">
      <c r="CW929051" s="2195"/>
    </row>
    <row r="929075" spans="101:101">
      <c r="CW929075" s="2210"/>
    </row>
    <row r="929076" spans="101:101">
      <c r="CW929076" s="2195"/>
    </row>
    <row r="929100" spans="101:101">
      <c r="CW929100" s="2210"/>
    </row>
    <row r="929101" spans="101:101">
      <c r="CW929101" s="2195"/>
    </row>
    <row r="929125" spans="101:101">
      <c r="CW929125" s="2210"/>
    </row>
    <row r="929126" spans="101:101">
      <c r="CW929126" s="2195"/>
    </row>
    <row r="929150" spans="101:101">
      <c r="CW929150" s="2210"/>
    </row>
    <row r="929151" spans="101:101">
      <c r="CW929151" s="2195"/>
    </row>
    <row r="929175" spans="101:101">
      <c r="CW929175" s="2210"/>
    </row>
    <row r="929176" spans="101:101">
      <c r="CW929176" s="2195"/>
    </row>
    <row r="929200" spans="101:101">
      <c r="CW929200" s="2210"/>
    </row>
    <row r="929201" spans="101:101">
      <c r="CW929201" s="2195"/>
    </row>
    <row r="929225" spans="101:101">
      <c r="CW929225" s="2210"/>
    </row>
    <row r="929226" spans="101:101">
      <c r="CW929226" s="2195"/>
    </row>
    <row r="929250" spans="101:101">
      <c r="CW929250" s="2210"/>
    </row>
    <row r="929251" spans="101:101">
      <c r="CW929251" s="2195"/>
    </row>
    <row r="929275" spans="101:101">
      <c r="CW929275" s="2210"/>
    </row>
    <row r="929276" spans="101:101">
      <c r="CW929276" s="2195"/>
    </row>
    <row r="929300" spans="101:101">
      <c r="CW929300" s="2210"/>
    </row>
    <row r="929301" spans="101:101">
      <c r="CW929301" s="2195"/>
    </row>
    <row r="929325" spans="101:101">
      <c r="CW929325" s="2210"/>
    </row>
    <row r="929326" spans="101:101">
      <c r="CW929326" s="2195"/>
    </row>
    <row r="929350" spans="101:101">
      <c r="CW929350" s="2210"/>
    </row>
    <row r="929351" spans="101:101">
      <c r="CW929351" s="2195"/>
    </row>
    <row r="929375" spans="101:101">
      <c r="CW929375" s="2210"/>
    </row>
    <row r="929376" spans="101:101">
      <c r="CW929376" s="2195"/>
    </row>
    <row r="929400" spans="101:101">
      <c r="CW929400" s="2210"/>
    </row>
    <row r="929401" spans="101:101">
      <c r="CW929401" s="2195"/>
    </row>
    <row r="929425" spans="101:101">
      <c r="CW929425" s="2210"/>
    </row>
    <row r="929426" spans="101:101">
      <c r="CW929426" s="2195"/>
    </row>
    <row r="929450" spans="101:101">
      <c r="CW929450" s="2210"/>
    </row>
    <row r="929451" spans="101:101">
      <c r="CW929451" s="2195"/>
    </row>
    <row r="929475" spans="101:101">
      <c r="CW929475" s="2210"/>
    </row>
    <row r="929476" spans="101:101">
      <c r="CW929476" s="2195"/>
    </row>
    <row r="929500" spans="101:101">
      <c r="CW929500" s="2210"/>
    </row>
    <row r="929501" spans="101:101">
      <c r="CW929501" s="2195"/>
    </row>
    <row r="929525" spans="101:101">
      <c r="CW929525" s="2210"/>
    </row>
    <row r="929526" spans="101:101">
      <c r="CW929526" s="2195"/>
    </row>
    <row r="929550" spans="101:101">
      <c r="CW929550" s="2210"/>
    </row>
    <row r="929551" spans="101:101">
      <c r="CW929551" s="2195"/>
    </row>
    <row r="929575" spans="101:101">
      <c r="CW929575" s="2210"/>
    </row>
    <row r="929576" spans="101:101">
      <c r="CW929576" s="2195"/>
    </row>
    <row r="929600" spans="101:101">
      <c r="CW929600" s="2210"/>
    </row>
    <row r="929601" spans="101:101">
      <c r="CW929601" s="2195"/>
    </row>
    <row r="929625" spans="101:101">
      <c r="CW929625" s="2210"/>
    </row>
    <row r="929626" spans="101:101">
      <c r="CW929626" s="2195"/>
    </row>
    <row r="929650" spans="101:101">
      <c r="CW929650" s="2210"/>
    </row>
    <row r="929651" spans="101:101">
      <c r="CW929651" s="2195"/>
    </row>
    <row r="929675" spans="101:101">
      <c r="CW929675" s="2210"/>
    </row>
    <row r="929676" spans="101:101">
      <c r="CW929676" s="2195"/>
    </row>
    <row r="929700" spans="101:101">
      <c r="CW929700" s="2210"/>
    </row>
    <row r="929701" spans="101:101">
      <c r="CW929701" s="2195"/>
    </row>
    <row r="929725" spans="101:101">
      <c r="CW929725" s="2210"/>
    </row>
    <row r="929726" spans="101:101">
      <c r="CW929726" s="2195"/>
    </row>
    <row r="929750" spans="101:101">
      <c r="CW929750" s="2210"/>
    </row>
    <row r="929751" spans="101:101">
      <c r="CW929751" s="2195"/>
    </row>
    <row r="929775" spans="101:101">
      <c r="CW929775" s="2210"/>
    </row>
    <row r="929776" spans="101:101">
      <c r="CW929776" s="2195"/>
    </row>
    <row r="929800" spans="101:101">
      <c r="CW929800" s="2210"/>
    </row>
    <row r="929801" spans="101:101">
      <c r="CW929801" s="2195"/>
    </row>
    <row r="929825" spans="101:101">
      <c r="CW929825" s="2210"/>
    </row>
    <row r="929826" spans="101:101">
      <c r="CW929826" s="2195"/>
    </row>
    <row r="929850" spans="101:101">
      <c r="CW929850" s="2210"/>
    </row>
    <row r="929851" spans="101:101">
      <c r="CW929851" s="2195"/>
    </row>
    <row r="929875" spans="101:101">
      <c r="CW929875" s="2210"/>
    </row>
    <row r="929876" spans="101:101">
      <c r="CW929876" s="2195"/>
    </row>
    <row r="929900" spans="101:101">
      <c r="CW929900" s="2210"/>
    </row>
    <row r="929901" spans="101:101">
      <c r="CW929901" s="2195"/>
    </row>
    <row r="929925" spans="101:101">
      <c r="CW929925" s="2210"/>
    </row>
    <row r="929926" spans="101:101">
      <c r="CW929926" s="2195"/>
    </row>
    <row r="929950" spans="101:101">
      <c r="CW929950" s="2210"/>
    </row>
    <row r="929951" spans="101:101">
      <c r="CW929951" s="2195"/>
    </row>
    <row r="929975" spans="101:101">
      <c r="CW929975" s="2210"/>
    </row>
    <row r="929976" spans="101:101">
      <c r="CW929976" s="2195"/>
    </row>
    <row r="930000" spans="101:101">
      <c r="CW930000" s="2210"/>
    </row>
    <row r="930001" spans="101:101">
      <c r="CW930001" s="2195"/>
    </row>
    <row r="930025" spans="101:101">
      <c r="CW930025" s="2210"/>
    </row>
    <row r="930026" spans="101:101">
      <c r="CW930026" s="2195"/>
    </row>
    <row r="930050" spans="101:101">
      <c r="CW930050" s="2210"/>
    </row>
    <row r="930051" spans="101:101">
      <c r="CW930051" s="2195"/>
    </row>
    <row r="930075" spans="101:101">
      <c r="CW930075" s="2210"/>
    </row>
    <row r="930076" spans="101:101">
      <c r="CW930076" s="2195"/>
    </row>
    <row r="930100" spans="101:101">
      <c r="CW930100" s="2210"/>
    </row>
    <row r="930101" spans="101:101">
      <c r="CW930101" s="2195"/>
    </row>
    <row r="930125" spans="101:101">
      <c r="CW930125" s="2210"/>
    </row>
    <row r="930126" spans="101:101">
      <c r="CW930126" s="2195"/>
    </row>
    <row r="930150" spans="101:101">
      <c r="CW930150" s="2210"/>
    </row>
    <row r="930151" spans="101:101">
      <c r="CW930151" s="2195"/>
    </row>
    <row r="930175" spans="101:101">
      <c r="CW930175" s="2210"/>
    </row>
    <row r="930176" spans="101:101">
      <c r="CW930176" s="2195"/>
    </row>
    <row r="930200" spans="101:101">
      <c r="CW930200" s="2210"/>
    </row>
    <row r="930201" spans="101:101">
      <c r="CW930201" s="2195"/>
    </row>
    <row r="930225" spans="101:101">
      <c r="CW930225" s="2210"/>
    </row>
    <row r="930226" spans="101:101">
      <c r="CW930226" s="2195"/>
    </row>
    <row r="930250" spans="101:101">
      <c r="CW930250" s="2210"/>
    </row>
    <row r="930251" spans="101:101">
      <c r="CW930251" s="2195"/>
    </row>
    <row r="930275" spans="101:101">
      <c r="CW930275" s="2210"/>
    </row>
    <row r="930276" spans="101:101">
      <c r="CW930276" s="2195"/>
    </row>
    <row r="930300" spans="101:101">
      <c r="CW930300" s="2210"/>
    </row>
    <row r="930301" spans="101:101">
      <c r="CW930301" s="2195"/>
    </row>
    <row r="930325" spans="101:101">
      <c r="CW930325" s="2210"/>
    </row>
    <row r="930326" spans="101:101">
      <c r="CW930326" s="2195"/>
    </row>
    <row r="930350" spans="101:101">
      <c r="CW930350" s="2210"/>
    </row>
    <row r="930351" spans="101:101">
      <c r="CW930351" s="2195"/>
    </row>
    <row r="930375" spans="101:101">
      <c r="CW930375" s="2210"/>
    </row>
    <row r="930376" spans="101:101">
      <c r="CW930376" s="2195"/>
    </row>
    <row r="930400" spans="101:101">
      <c r="CW930400" s="2210"/>
    </row>
    <row r="930401" spans="101:101">
      <c r="CW930401" s="2195"/>
    </row>
    <row r="930425" spans="101:101">
      <c r="CW930425" s="2210"/>
    </row>
    <row r="930426" spans="101:101">
      <c r="CW930426" s="2195"/>
    </row>
    <row r="930450" spans="101:101">
      <c r="CW930450" s="2210"/>
    </row>
    <row r="930451" spans="101:101">
      <c r="CW930451" s="2195"/>
    </row>
    <row r="930475" spans="101:101">
      <c r="CW930475" s="2210"/>
    </row>
    <row r="930476" spans="101:101">
      <c r="CW930476" s="2195"/>
    </row>
    <row r="930500" spans="101:101">
      <c r="CW930500" s="2210"/>
    </row>
    <row r="930501" spans="101:101">
      <c r="CW930501" s="2195"/>
    </row>
    <row r="930525" spans="101:101">
      <c r="CW930525" s="2210"/>
    </row>
    <row r="930526" spans="101:101">
      <c r="CW930526" s="2195"/>
    </row>
    <row r="930550" spans="101:101">
      <c r="CW930550" s="2210"/>
    </row>
    <row r="930551" spans="101:101">
      <c r="CW930551" s="2195"/>
    </row>
    <row r="930575" spans="101:101">
      <c r="CW930575" s="2210"/>
    </row>
    <row r="930576" spans="101:101">
      <c r="CW930576" s="2195"/>
    </row>
    <row r="930600" spans="101:101">
      <c r="CW930600" s="2210"/>
    </row>
    <row r="930601" spans="101:101">
      <c r="CW930601" s="2195"/>
    </row>
    <row r="930625" spans="101:101">
      <c r="CW930625" s="2210"/>
    </row>
    <row r="930626" spans="101:101">
      <c r="CW930626" s="2195"/>
    </row>
    <row r="930650" spans="101:101">
      <c r="CW930650" s="2210"/>
    </row>
    <row r="930651" spans="101:101">
      <c r="CW930651" s="2195"/>
    </row>
    <row r="930675" spans="101:101">
      <c r="CW930675" s="2210"/>
    </row>
    <row r="930676" spans="101:101">
      <c r="CW930676" s="2195"/>
    </row>
    <row r="930700" spans="101:101">
      <c r="CW930700" s="2210"/>
    </row>
    <row r="930701" spans="101:101">
      <c r="CW930701" s="2195"/>
    </row>
    <row r="930725" spans="101:101">
      <c r="CW930725" s="2210"/>
    </row>
    <row r="930726" spans="101:101">
      <c r="CW930726" s="2195"/>
    </row>
    <row r="930750" spans="101:101">
      <c r="CW930750" s="2210"/>
    </row>
    <row r="930751" spans="101:101">
      <c r="CW930751" s="2195"/>
    </row>
    <row r="930775" spans="101:101">
      <c r="CW930775" s="2210"/>
    </row>
    <row r="930776" spans="101:101">
      <c r="CW930776" s="2195"/>
    </row>
    <row r="930800" spans="101:101">
      <c r="CW930800" s="2210"/>
    </row>
    <row r="930801" spans="101:101">
      <c r="CW930801" s="2195"/>
    </row>
    <row r="930825" spans="101:101">
      <c r="CW930825" s="2210"/>
    </row>
    <row r="930826" spans="101:101">
      <c r="CW930826" s="2195"/>
    </row>
    <row r="930850" spans="101:101">
      <c r="CW930850" s="2210"/>
    </row>
    <row r="930851" spans="101:101">
      <c r="CW930851" s="2195"/>
    </row>
    <row r="930875" spans="101:101">
      <c r="CW930875" s="2210"/>
    </row>
    <row r="930876" spans="101:101">
      <c r="CW930876" s="2195"/>
    </row>
    <row r="930900" spans="101:101">
      <c r="CW930900" s="2210"/>
    </row>
    <row r="930901" spans="101:101">
      <c r="CW930901" s="2195"/>
    </row>
    <row r="930925" spans="101:101">
      <c r="CW930925" s="2210"/>
    </row>
    <row r="930926" spans="101:101">
      <c r="CW930926" s="2195"/>
    </row>
    <row r="930950" spans="101:101">
      <c r="CW930950" s="2210"/>
    </row>
    <row r="930951" spans="101:101">
      <c r="CW930951" s="2195"/>
    </row>
    <row r="930975" spans="101:101">
      <c r="CW930975" s="2210"/>
    </row>
    <row r="930976" spans="101:101">
      <c r="CW930976" s="2195"/>
    </row>
    <row r="931000" spans="101:101">
      <c r="CW931000" s="2210"/>
    </row>
    <row r="931001" spans="101:101">
      <c r="CW931001" s="2195"/>
    </row>
    <row r="931025" spans="101:101">
      <c r="CW931025" s="2210"/>
    </row>
    <row r="931026" spans="101:101">
      <c r="CW931026" s="2195"/>
    </row>
    <row r="931050" spans="101:101">
      <c r="CW931050" s="2210"/>
    </row>
    <row r="931051" spans="101:101">
      <c r="CW931051" s="2195"/>
    </row>
    <row r="931075" spans="101:101">
      <c r="CW931075" s="2210"/>
    </row>
    <row r="931076" spans="101:101">
      <c r="CW931076" s="2195"/>
    </row>
    <row r="931100" spans="101:101">
      <c r="CW931100" s="2210"/>
    </row>
    <row r="931101" spans="101:101">
      <c r="CW931101" s="2195"/>
    </row>
    <row r="931125" spans="101:101">
      <c r="CW931125" s="2210"/>
    </row>
    <row r="931126" spans="101:101">
      <c r="CW931126" s="2195"/>
    </row>
    <row r="931150" spans="101:101">
      <c r="CW931150" s="2210"/>
    </row>
    <row r="931151" spans="101:101">
      <c r="CW931151" s="2195"/>
    </row>
    <row r="931175" spans="101:101">
      <c r="CW931175" s="2210"/>
    </row>
    <row r="931176" spans="101:101">
      <c r="CW931176" s="2195"/>
    </row>
    <row r="931200" spans="101:101">
      <c r="CW931200" s="2210"/>
    </row>
    <row r="931201" spans="101:101">
      <c r="CW931201" s="2195"/>
    </row>
    <row r="931225" spans="101:101">
      <c r="CW931225" s="2210"/>
    </row>
    <row r="931226" spans="101:101">
      <c r="CW931226" s="2195"/>
    </row>
    <row r="931250" spans="101:101">
      <c r="CW931250" s="2210"/>
    </row>
    <row r="931251" spans="101:101">
      <c r="CW931251" s="2195"/>
    </row>
    <row r="931275" spans="101:101">
      <c r="CW931275" s="2210"/>
    </row>
    <row r="931276" spans="101:101">
      <c r="CW931276" s="2195"/>
    </row>
    <row r="931300" spans="101:101">
      <c r="CW931300" s="2210"/>
    </row>
    <row r="931301" spans="101:101">
      <c r="CW931301" s="2195"/>
    </row>
    <row r="931325" spans="101:101">
      <c r="CW931325" s="2210"/>
    </row>
    <row r="931326" spans="101:101">
      <c r="CW931326" s="2195"/>
    </row>
    <row r="931350" spans="101:101">
      <c r="CW931350" s="2210"/>
    </row>
    <row r="931351" spans="101:101">
      <c r="CW931351" s="2195"/>
    </row>
    <row r="931375" spans="101:101">
      <c r="CW931375" s="2210"/>
    </row>
    <row r="931376" spans="101:101">
      <c r="CW931376" s="2195"/>
    </row>
    <row r="931400" spans="101:101">
      <c r="CW931400" s="2210"/>
    </row>
    <row r="931401" spans="101:101">
      <c r="CW931401" s="2195"/>
    </row>
    <row r="931425" spans="101:101">
      <c r="CW931425" s="2210"/>
    </row>
    <row r="931426" spans="101:101">
      <c r="CW931426" s="2195"/>
    </row>
    <row r="931450" spans="101:101">
      <c r="CW931450" s="2210"/>
    </row>
    <row r="931451" spans="101:101">
      <c r="CW931451" s="2195"/>
    </row>
    <row r="931475" spans="101:101">
      <c r="CW931475" s="2210"/>
    </row>
    <row r="931476" spans="101:101">
      <c r="CW931476" s="2195"/>
    </row>
    <row r="931500" spans="101:101">
      <c r="CW931500" s="2210"/>
    </row>
    <row r="931501" spans="101:101">
      <c r="CW931501" s="2195"/>
    </row>
    <row r="931525" spans="101:101">
      <c r="CW931525" s="2210"/>
    </row>
    <row r="931526" spans="101:101">
      <c r="CW931526" s="2195"/>
    </row>
    <row r="931550" spans="101:101">
      <c r="CW931550" s="2210"/>
    </row>
    <row r="931551" spans="101:101">
      <c r="CW931551" s="2195"/>
    </row>
    <row r="931575" spans="101:101">
      <c r="CW931575" s="2210"/>
    </row>
    <row r="931576" spans="101:101">
      <c r="CW931576" s="2195"/>
    </row>
    <row r="931600" spans="101:101">
      <c r="CW931600" s="2210"/>
    </row>
    <row r="931601" spans="101:101">
      <c r="CW931601" s="2195"/>
    </row>
    <row r="931625" spans="101:101">
      <c r="CW931625" s="2210"/>
    </row>
    <row r="931626" spans="101:101">
      <c r="CW931626" s="2195"/>
    </row>
    <row r="931650" spans="101:101">
      <c r="CW931650" s="2210"/>
    </row>
    <row r="931651" spans="101:101">
      <c r="CW931651" s="2195"/>
    </row>
    <row r="931675" spans="101:101">
      <c r="CW931675" s="2210"/>
    </row>
    <row r="931676" spans="101:101">
      <c r="CW931676" s="2195"/>
    </row>
    <row r="931700" spans="101:101">
      <c r="CW931700" s="2210"/>
    </row>
    <row r="931701" spans="101:101">
      <c r="CW931701" s="2195"/>
    </row>
    <row r="931725" spans="101:101">
      <c r="CW931725" s="2210"/>
    </row>
    <row r="931726" spans="101:101">
      <c r="CW931726" s="2195"/>
    </row>
    <row r="931750" spans="101:101">
      <c r="CW931750" s="2210"/>
    </row>
    <row r="931751" spans="101:101">
      <c r="CW931751" s="2195"/>
    </row>
    <row r="931775" spans="101:101">
      <c r="CW931775" s="2210"/>
    </row>
    <row r="931776" spans="101:101">
      <c r="CW931776" s="2195"/>
    </row>
    <row r="931800" spans="101:101">
      <c r="CW931800" s="2210"/>
    </row>
    <row r="931801" spans="101:101">
      <c r="CW931801" s="2195"/>
    </row>
    <row r="931825" spans="101:101">
      <c r="CW931825" s="2210"/>
    </row>
    <row r="931826" spans="101:101">
      <c r="CW931826" s="2195"/>
    </row>
    <row r="931850" spans="101:101">
      <c r="CW931850" s="2210"/>
    </row>
    <row r="931851" spans="101:101">
      <c r="CW931851" s="2195"/>
    </row>
    <row r="931875" spans="101:101">
      <c r="CW931875" s="2210"/>
    </row>
    <row r="931876" spans="101:101">
      <c r="CW931876" s="2195"/>
    </row>
    <row r="931900" spans="101:101">
      <c r="CW931900" s="2210"/>
    </row>
    <row r="931901" spans="101:101">
      <c r="CW931901" s="2195"/>
    </row>
    <row r="931925" spans="101:101">
      <c r="CW931925" s="2210"/>
    </row>
    <row r="931926" spans="101:101">
      <c r="CW931926" s="2195"/>
    </row>
    <row r="931950" spans="101:101">
      <c r="CW931950" s="2210"/>
    </row>
    <row r="931951" spans="101:101">
      <c r="CW931951" s="2195"/>
    </row>
    <row r="931975" spans="101:101">
      <c r="CW931975" s="2210"/>
    </row>
    <row r="931976" spans="101:101">
      <c r="CW931976" s="2195"/>
    </row>
    <row r="932000" spans="101:101">
      <c r="CW932000" s="2210"/>
    </row>
    <row r="932001" spans="101:101">
      <c r="CW932001" s="2195"/>
    </row>
    <row r="932025" spans="101:101">
      <c r="CW932025" s="2210"/>
    </row>
    <row r="932026" spans="101:101">
      <c r="CW932026" s="2195"/>
    </row>
    <row r="932050" spans="101:101">
      <c r="CW932050" s="2210"/>
    </row>
    <row r="932051" spans="101:101">
      <c r="CW932051" s="2195"/>
    </row>
    <row r="932075" spans="101:101">
      <c r="CW932075" s="2210"/>
    </row>
    <row r="932076" spans="101:101">
      <c r="CW932076" s="2195"/>
    </row>
    <row r="932100" spans="101:101">
      <c r="CW932100" s="2210"/>
    </row>
    <row r="932101" spans="101:101">
      <c r="CW932101" s="2195"/>
    </row>
    <row r="932125" spans="101:101">
      <c r="CW932125" s="2210"/>
    </row>
    <row r="932126" spans="101:101">
      <c r="CW932126" s="2195"/>
    </row>
    <row r="932150" spans="101:101">
      <c r="CW932150" s="2210"/>
    </row>
    <row r="932151" spans="101:101">
      <c r="CW932151" s="2195"/>
    </row>
    <row r="932175" spans="101:101">
      <c r="CW932175" s="2210"/>
    </row>
    <row r="932176" spans="101:101">
      <c r="CW932176" s="2195"/>
    </row>
    <row r="932200" spans="101:101">
      <c r="CW932200" s="2210"/>
    </row>
    <row r="932201" spans="101:101">
      <c r="CW932201" s="2195"/>
    </row>
    <row r="932225" spans="101:101">
      <c r="CW932225" s="2210"/>
    </row>
    <row r="932226" spans="101:101">
      <c r="CW932226" s="2195"/>
    </row>
    <row r="932250" spans="101:101">
      <c r="CW932250" s="2210"/>
    </row>
    <row r="932251" spans="101:101">
      <c r="CW932251" s="2195"/>
    </row>
    <row r="932275" spans="101:101">
      <c r="CW932275" s="2210"/>
    </row>
    <row r="932276" spans="101:101">
      <c r="CW932276" s="2195"/>
    </row>
    <row r="932300" spans="101:101">
      <c r="CW932300" s="2210"/>
    </row>
    <row r="932301" spans="101:101">
      <c r="CW932301" s="2195"/>
    </row>
    <row r="932325" spans="101:101">
      <c r="CW932325" s="2210"/>
    </row>
    <row r="932326" spans="101:101">
      <c r="CW932326" s="2195"/>
    </row>
    <row r="932350" spans="101:101">
      <c r="CW932350" s="2210"/>
    </row>
    <row r="932351" spans="101:101">
      <c r="CW932351" s="2195"/>
    </row>
    <row r="932375" spans="101:101">
      <c r="CW932375" s="2210"/>
    </row>
    <row r="932376" spans="101:101">
      <c r="CW932376" s="2195"/>
    </row>
    <row r="932400" spans="101:101">
      <c r="CW932400" s="2210"/>
    </row>
    <row r="932401" spans="101:101">
      <c r="CW932401" s="2195"/>
    </row>
    <row r="932425" spans="101:101">
      <c r="CW932425" s="2210"/>
    </row>
    <row r="932426" spans="101:101">
      <c r="CW932426" s="2195"/>
    </row>
    <row r="932450" spans="101:101">
      <c r="CW932450" s="2210"/>
    </row>
    <row r="932451" spans="101:101">
      <c r="CW932451" s="2195"/>
    </row>
    <row r="932475" spans="101:101">
      <c r="CW932475" s="2210"/>
    </row>
    <row r="932476" spans="101:101">
      <c r="CW932476" s="2195"/>
    </row>
    <row r="932500" spans="101:101">
      <c r="CW932500" s="2210"/>
    </row>
    <row r="932501" spans="101:101">
      <c r="CW932501" s="2195"/>
    </row>
    <row r="932525" spans="101:101">
      <c r="CW932525" s="2210"/>
    </row>
    <row r="932526" spans="101:101">
      <c r="CW932526" s="2195"/>
    </row>
    <row r="932550" spans="101:101">
      <c r="CW932550" s="2210"/>
    </row>
    <row r="932551" spans="101:101">
      <c r="CW932551" s="2195"/>
    </row>
    <row r="932575" spans="101:101">
      <c r="CW932575" s="2210"/>
    </row>
    <row r="932576" spans="101:101">
      <c r="CW932576" s="2195"/>
    </row>
    <row r="932600" spans="101:101">
      <c r="CW932600" s="2210"/>
    </row>
    <row r="932601" spans="101:101">
      <c r="CW932601" s="2195"/>
    </row>
    <row r="932625" spans="101:101">
      <c r="CW932625" s="2210"/>
    </row>
    <row r="932626" spans="101:101">
      <c r="CW932626" s="2195"/>
    </row>
    <row r="932650" spans="101:101">
      <c r="CW932650" s="2210"/>
    </row>
    <row r="932651" spans="101:101">
      <c r="CW932651" s="2195"/>
    </row>
    <row r="932675" spans="101:101">
      <c r="CW932675" s="2210"/>
    </row>
    <row r="932676" spans="101:101">
      <c r="CW932676" s="2195"/>
    </row>
    <row r="932700" spans="101:101">
      <c r="CW932700" s="2210"/>
    </row>
    <row r="932701" spans="101:101">
      <c r="CW932701" s="2195"/>
    </row>
    <row r="932725" spans="101:101">
      <c r="CW932725" s="2210"/>
    </row>
    <row r="932726" spans="101:101">
      <c r="CW932726" s="2195"/>
    </row>
    <row r="932750" spans="101:101">
      <c r="CW932750" s="2210"/>
    </row>
    <row r="932751" spans="101:101">
      <c r="CW932751" s="2195"/>
    </row>
    <row r="932775" spans="101:101">
      <c r="CW932775" s="2210"/>
    </row>
    <row r="932776" spans="101:101">
      <c r="CW932776" s="2195"/>
    </row>
    <row r="932800" spans="101:101">
      <c r="CW932800" s="2210"/>
    </row>
    <row r="932801" spans="101:101">
      <c r="CW932801" s="2195"/>
    </row>
    <row r="932825" spans="101:101">
      <c r="CW932825" s="2210"/>
    </row>
    <row r="932826" spans="101:101">
      <c r="CW932826" s="2195"/>
    </row>
    <row r="932850" spans="101:101">
      <c r="CW932850" s="2210"/>
    </row>
    <row r="932851" spans="101:101">
      <c r="CW932851" s="2195"/>
    </row>
    <row r="932875" spans="101:101">
      <c r="CW932875" s="2210"/>
    </row>
    <row r="932876" spans="101:101">
      <c r="CW932876" s="2195"/>
    </row>
    <row r="932900" spans="101:101">
      <c r="CW932900" s="2210"/>
    </row>
    <row r="932901" spans="101:101">
      <c r="CW932901" s="2195"/>
    </row>
    <row r="932925" spans="101:101">
      <c r="CW932925" s="2210"/>
    </row>
    <row r="932926" spans="101:101">
      <c r="CW932926" s="2195"/>
    </row>
    <row r="932950" spans="101:101">
      <c r="CW932950" s="2210"/>
    </row>
    <row r="932951" spans="101:101">
      <c r="CW932951" s="2195"/>
    </row>
    <row r="932975" spans="101:101">
      <c r="CW932975" s="2210"/>
    </row>
    <row r="932976" spans="101:101">
      <c r="CW932976" s="2195"/>
    </row>
    <row r="933000" spans="101:101">
      <c r="CW933000" s="2210"/>
    </row>
    <row r="933001" spans="101:101">
      <c r="CW933001" s="2195"/>
    </row>
    <row r="933025" spans="101:101">
      <c r="CW933025" s="2210"/>
    </row>
    <row r="933026" spans="101:101">
      <c r="CW933026" s="2195"/>
    </row>
    <row r="933050" spans="101:101">
      <c r="CW933050" s="2210"/>
    </row>
    <row r="933051" spans="101:101">
      <c r="CW933051" s="2195"/>
    </row>
    <row r="933075" spans="101:101">
      <c r="CW933075" s="2210"/>
    </row>
    <row r="933076" spans="101:101">
      <c r="CW933076" s="2195"/>
    </row>
    <row r="933100" spans="101:101">
      <c r="CW933100" s="2210"/>
    </row>
    <row r="933101" spans="101:101">
      <c r="CW933101" s="2195"/>
    </row>
    <row r="933125" spans="101:101">
      <c r="CW933125" s="2210"/>
    </row>
    <row r="933126" spans="101:101">
      <c r="CW933126" s="2195"/>
    </row>
    <row r="933150" spans="101:101">
      <c r="CW933150" s="2210"/>
    </row>
    <row r="933151" spans="101:101">
      <c r="CW933151" s="2195"/>
    </row>
    <row r="933175" spans="101:101">
      <c r="CW933175" s="2210"/>
    </row>
    <row r="933176" spans="101:101">
      <c r="CW933176" s="2195"/>
    </row>
    <row r="933200" spans="101:101">
      <c r="CW933200" s="2210"/>
    </row>
    <row r="933201" spans="101:101">
      <c r="CW933201" s="2195"/>
    </row>
    <row r="933225" spans="101:101">
      <c r="CW933225" s="2210"/>
    </row>
    <row r="933226" spans="101:101">
      <c r="CW933226" s="2195"/>
    </row>
    <row r="933250" spans="101:101">
      <c r="CW933250" s="2210"/>
    </row>
    <row r="933251" spans="101:101">
      <c r="CW933251" s="2195"/>
    </row>
    <row r="933275" spans="101:101">
      <c r="CW933275" s="2210"/>
    </row>
    <row r="933276" spans="101:101">
      <c r="CW933276" s="2195"/>
    </row>
    <row r="933300" spans="101:101">
      <c r="CW933300" s="2210"/>
    </row>
    <row r="933301" spans="101:101">
      <c r="CW933301" s="2195"/>
    </row>
    <row r="933325" spans="101:101">
      <c r="CW933325" s="2210"/>
    </row>
    <row r="933326" spans="101:101">
      <c r="CW933326" s="2195"/>
    </row>
    <row r="933350" spans="101:101">
      <c r="CW933350" s="2210"/>
    </row>
    <row r="933351" spans="101:101">
      <c r="CW933351" s="2195"/>
    </row>
    <row r="933375" spans="101:101">
      <c r="CW933375" s="2210"/>
    </row>
    <row r="933376" spans="101:101">
      <c r="CW933376" s="2195"/>
    </row>
    <row r="933400" spans="101:101">
      <c r="CW933400" s="2210"/>
    </row>
    <row r="933401" spans="101:101">
      <c r="CW933401" s="2195"/>
    </row>
    <row r="933425" spans="101:101">
      <c r="CW933425" s="2210"/>
    </row>
    <row r="933426" spans="101:101">
      <c r="CW933426" s="2195"/>
    </row>
    <row r="933450" spans="101:101">
      <c r="CW933450" s="2210"/>
    </row>
    <row r="933451" spans="101:101">
      <c r="CW933451" s="2195"/>
    </row>
    <row r="933475" spans="101:101">
      <c r="CW933475" s="2210"/>
    </row>
    <row r="933476" spans="101:101">
      <c r="CW933476" s="2195"/>
    </row>
    <row r="933500" spans="101:101">
      <c r="CW933500" s="2210"/>
    </row>
    <row r="933501" spans="101:101">
      <c r="CW933501" s="2195"/>
    </row>
    <row r="933525" spans="101:101">
      <c r="CW933525" s="2210"/>
    </row>
    <row r="933526" spans="101:101">
      <c r="CW933526" s="2195"/>
    </row>
    <row r="933550" spans="101:101">
      <c r="CW933550" s="2210"/>
    </row>
    <row r="933551" spans="101:101">
      <c r="CW933551" s="2195"/>
    </row>
    <row r="933575" spans="101:101">
      <c r="CW933575" s="2210"/>
    </row>
    <row r="933576" spans="101:101">
      <c r="CW933576" s="2195"/>
    </row>
    <row r="933600" spans="101:101">
      <c r="CW933600" s="2210"/>
    </row>
    <row r="933601" spans="101:101">
      <c r="CW933601" s="2195"/>
    </row>
    <row r="933625" spans="101:101">
      <c r="CW933625" s="2210"/>
    </row>
    <row r="933626" spans="101:101">
      <c r="CW933626" s="2195"/>
    </row>
    <row r="933650" spans="101:101">
      <c r="CW933650" s="2210"/>
    </row>
    <row r="933651" spans="101:101">
      <c r="CW933651" s="2195"/>
    </row>
    <row r="933675" spans="101:101">
      <c r="CW933675" s="2210"/>
    </row>
    <row r="933676" spans="101:101">
      <c r="CW933676" s="2195"/>
    </row>
    <row r="933700" spans="101:101">
      <c r="CW933700" s="2210"/>
    </row>
    <row r="933701" spans="101:101">
      <c r="CW933701" s="2195"/>
    </row>
    <row r="933725" spans="101:101">
      <c r="CW933725" s="2210"/>
    </row>
    <row r="933726" spans="101:101">
      <c r="CW933726" s="2195"/>
    </row>
    <row r="933750" spans="101:101">
      <c r="CW933750" s="2210"/>
    </row>
    <row r="933751" spans="101:101">
      <c r="CW933751" s="2195"/>
    </row>
    <row r="933775" spans="101:101">
      <c r="CW933775" s="2210"/>
    </row>
    <row r="933776" spans="101:101">
      <c r="CW933776" s="2195"/>
    </row>
    <row r="933800" spans="101:101">
      <c r="CW933800" s="2210"/>
    </row>
    <row r="933801" spans="101:101">
      <c r="CW933801" s="2195"/>
    </row>
    <row r="933825" spans="101:101">
      <c r="CW933825" s="2210"/>
    </row>
    <row r="933826" spans="101:101">
      <c r="CW933826" s="2195"/>
    </row>
    <row r="933850" spans="101:101">
      <c r="CW933850" s="2210"/>
    </row>
    <row r="933851" spans="101:101">
      <c r="CW933851" s="2195"/>
    </row>
    <row r="933875" spans="101:101">
      <c r="CW933875" s="2210"/>
    </row>
    <row r="933876" spans="101:101">
      <c r="CW933876" s="2195"/>
    </row>
    <row r="933900" spans="101:101">
      <c r="CW933900" s="2210"/>
    </row>
    <row r="933901" spans="101:101">
      <c r="CW933901" s="2195"/>
    </row>
    <row r="933925" spans="101:101">
      <c r="CW933925" s="2210"/>
    </row>
    <row r="933926" spans="101:101">
      <c r="CW933926" s="2195"/>
    </row>
    <row r="933950" spans="101:101">
      <c r="CW933950" s="2210"/>
    </row>
    <row r="933951" spans="101:101">
      <c r="CW933951" s="2195"/>
    </row>
    <row r="933975" spans="101:101">
      <c r="CW933975" s="2210"/>
    </row>
    <row r="933976" spans="101:101">
      <c r="CW933976" s="2195"/>
    </row>
    <row r="934000" spans="101:101">
      <c r="CW934000" s="2210"/>
    </row>
    <row r="934001" spans="101:101">
      <c r="CW934001" s="2195"/>
    </row>
    <row r="934025" spans="101:101">
      <c r="CW934025" s="2210"/>
    </row>
    <row r="934026" spans="101:101">
      <c r="CW934026" s="2195"/>
    </row>
    <row r="934050" spans="101:101">
      <c r="CW934050" s="2210"/>
    </row>
    <row r="934051" spans="101:101">
      <c r="CW934051" s="2195"/>
    </row>
    <row r="934075" spans="101:101">
      <c r="CW934075" s="2210"/>
    </row>
    <row r="934076" spans="101:101">
      <c r="CW934076" s="2195"/>
    </row>
    <row r="934100" spans="101:101">
      <c r="CW934100" s="2210"/>
    </row>
    <row r="934101" spans="101:101">
      <c r="CW934101" s="2195"/>
    </row>
    <row r="934125" spans="101:101">
      <c r="CW934125" s="2210"/>
    </row>
    <row r="934126" spans="101:101">
      <c r="CW934126" s="2195"/>
    </row>
    <row r="934150" spans="101:101">
      <c r="CW934150" s="2210"/>
    </row>
    <row r="934151" spans="101:101">
      <c r="CW934151" s="2195"/>
    </row>
    <row r="934175" spans="101:101">
      <c r="CW934175" s="2210"/>
    </row>
    <row r="934176" spans="101:101">
      <c r="CW934176" s="2195"/>
    </row>
    <row r="934200" spans="101:101">
      <c r="CW934200" s="2210"/>
    </row>
    <row r="934201" spans="101:101">
      <c r="CW934201" s="2195"/>
    </row>
    <row r="934225" spans="101:101">
      <c r="CW934225" s="2210"/>
    </row>
    <row r="934226" spans="101:101">
      <c r="CW934226" s="2195"/>
    </row>
    <row r="934250" spans="101:101">
      <c r="CW934250" s="2210"/>
    </row>
    <row r="934251" spans="101:101">
      <c r="CW934251" s="2195"/>
    </row>
    <row r="934275" spans="101:101">
      <c r="CW934275" s="2210"/>
    </row>
    <row r="934276" spans="101:101">
      <c r="CW934276" s="2195"/>
    </row>
    <row r="934300" spans="101:101">
      <c r="CW934300" s="2210"/>
    </row>
    <row r="934301" spans="101:101">
      <c r="CW934301" s="2195"/>
    </row>
    <row r="934325" spans="101:101">
      <c r="CW934325" s="2210"/>
    </row>
    <row r="934326" spans="101:101">
      <c r="CW934326" s="2195"/>
    </row>
    <row r="934350" spans="101:101">
      <c r="CW934350" s="2210"/>
    </row>
    <row r="934351" spans="101:101">
      <c r="CW934351" s="2195"/>
    </row>
    <row r="934375" spans="101:101">
      <c r="CW934375" s="2210"/>
    </row>
    <row r="934376" spans="101:101">
      <c r="CW934376" s="2195"/>
    </row>
    <row r="934400" spans="101:101">
      <c r="CW934400" s="2210"/>
    </row>
    <row r="934401" spans="101:101">
      <c r="CW934401" s="2195"/>
    </row>
    <row r="934425" spans="101:101">
      <c r="CW934425" s="2210"/>
    </row>
    <row r="934426" spans="101:101">
      <c r="CW934426" s="2195"/>
    </row>
    <row r="934450" spans="101:101">
      <c r="CW934450" s="2210"/>
    </row>
    <row r="934451" spans="101:101">
      <c r="CW934451" s="2195"/>
    </row>
    <row r="934475" spans="101:101">
      <c r="CW934475" s="2210"/>
    </row>
    <row r="934476" spans="101:101">
      <c r="CW934476" s="2195"/>
    </row>
    <row r="934500" spans="101:101">
      <c r="CW934500" s="2210"/>
    </row>
    <row r="934501" spans="101:101">
      <c r="CW934501" s="2195"/>
    </row>
    <row r="934525" spans="101:101">
      <c r="CW934525" s="2210"/>
    </row>
    <row r="934526" spans="101:101">
      <c r="CW934526" s="2195"/>
    </row>
    <row r="934550" spans="101:101">
      <c r="CW934550" s="2210"/>
    </row>
    <row r="934551" spans="101:101">
      <c r="CW934551" s="2195"/>
    </row>
    <row r="934575" spans="101:101">
      <c r="CW934575" s="2210"/>
    </row>
    <row r="934576" spans="101:101">
      <c r="CW934576" s="2195"/>
    </row>
    <row r="934600" spans="101:101">
      <c r="CW934600" s="2210"/>
    </row>
    <row r="934601" spans="101:101">
      <c r="CW934601" s="2195"/>
    </row>
    <row r="934625" spans="101:101">
      <c r="CW934625" s="2210"/>
    </row>
    <row r="934626" spans="101:101">
      <c r="CW934626" s="2195"/>
    </row>
    <row r="934650" spans="101:101">
      <c r="CW934650" s="2210"/>
    </row>
    <row r="934651" spans="101:101">
      <c r="CW934651" s="2195"/>
    </row>
    <row r="934675" spans="101:101">
      <c r="CW934675" s="2210"/>
    </row>
    <row r="934676" spans="101:101">
      <c r="CW934676" s="2195"/>
    </row>
    <row r="934700" spans="101:101">
      <c r="CW934700" s="2210"/>
    </row>
    <row r="934701" spans="101:101">
      <c r="CW934701" s="2195"/>
    </row>
    <row r="934725" spans="101:101">
      <c r="CW934725" s="2210"/>
    </row>
    <row r="934726" spans="101:101">
      <c r="CW934726" s="2195"/>
    </row>
    <row r="934750" spans="101:101">
      <c r="CW934750" s="2210"/>
    </row>
    <row r="934751" spans="101:101">
      <c r="CW934751" s="2195"/>
    </row>
    <row r="934775" spans="101:101">
      <c r="CW934775" s="2210"/>
    </row>
    <row r="934776" spans="101:101">
      <c r="CW934776" s="2195"/>
    </row>
    <row r="934800" spans="101:101">
      <c r="CW934800" s="2210"/>
    </row>
    <row r="934801" spans="101:101">
      <c r="CW934801" s="2195"/>
    </row>
    <row r="934825" spans="101:101">
      <c r="CW934825" s="2210"/>
    </row>
    <row r="934826" spans="101:101">
      <c r="CW934826" s="2195"/>
    </row>
    <row r="934850" spans="101:101">
      <c r="CW934850" s="2210"/>
    </row>
    <row r="934851" spans="101:101">
      <c r="CW934851" s="2195"/>
    </row>
    <row r="934875" spans="101:101">
      <c r="CW934875" s="2210"/>
    </row>
    <row r="934876" spans="101:101">
      <c r="CW934876" s="2195"/>
    </row>
    <row r="934900" spans="101:101">
      <c r="CW934900" s="2210"/>
    </row>
    <row r="934901" spans="101:101">
      <c r="CW934901" s="2195"/>
    </row>
    <row r="934925" spans="101:101">
      <c r="CW934925" s="2210"/>
    </row>
    <row r="934926" spans="101:101">
      <c r="CW934926" s="2195"/>
    </row>
    <row r="934950" spans="101:101">
      <c r="CW934950" s="2210"/>
    </row>
    <row r="934951" spans="101:101">
      <c r="CW934951" s="2195"/>
    </row>
    <row r="934975" spans="101:101">
      <c r="CW934975" s="2210"/>
    </row>
    <row r="934976" spans="101:101">
      <c r="CW934976" s="2195"/>
    </row>
    <row r="935000" spans="101:101">
      <c r="CW935000" s="2210"/>
    </row>
    <row r="935001" spans="101:101">
      <c r="CW935001" s="2195"/>
    </row>
    <row r="935025" spans="101:101">
      <c r="CW935025" s="2210"/>
    </row>
    <row r="935026" spans="101:101">
      <c r="CW935026" s="2195"/>
    </row>
    <row r="935050" spans="101:101">
      <c r="CW935050" s="2210"/>
    </row>
    <row r="935051" spans="101:101">
      <c r="CW935051" s="2195"/>
    </row>
    <row r="935075" spans="101:101">
      <c r="CW935075" s="2210"/>
    </row>
    <row r="935076" spans="101:101">
      <c r="CW935076" s="2195"/>
    </row>
    <row r="935100" spans="101:101">
      <c r="CW935100" s="2210"/>
    </row>
    <row r="935101" spans="101:101">
      <c r="CW935101" s="2195"/>
    </row>
    <row r="935125" spans="101:101">
      <c r="CW935125" s="2210"/>
    </row>
    <row r="935126" spans="101:101">
      <c r="CW935126" s="2195"/>
    </row>
    <row r="935150" spans="101:101">
      <c r="CW935150" s="2210"/>
    </row>
    <row r="935151" spans="101:101">
      <c r="CW935151" s="2195"/>
    </row>
    <row r="935175" spans="101:101">
      <c r="CW935175" s="2210"/>
    </row>
    <row r="935176" spans="101:101">
      <c r="CW935176" s="2195"/>
    </row>
    <row r="935200" spans="101:101">
      <c r="CW935200" s="2210"/>
    </row>
    <row r="935201" spans="101:101">
      <c r="CW935201" s="2195"/>
    </row>
    <row r="935225" spans="101:101">
      <c r="CW935225" s="2210"/>
    </row>
    <row r="935226" spans="101:101">
      <c r="CW935226" s="2195"/>
    </row>
    <row r="935250" spans="101:101">
      <c r="CW935250" s="2210"/>
    </row>
    <row r="935251" spans="101:101">
      <c r="CW935251" s="2195"/>
    </row>
    <row r="935275" spans="101:101">
      <c r="CW935275" s="2210"/>
    </row>
    <row r="935276" spans="101:101">
      <c r="CW935276" s="2195"/>
    </row>
    <row r="935300" spans="101:101">
      <c r="CW935300" s="2210"/>
    </row>
    <row r="935301" spans="101:101">
      <c r="CW935301" s="2195"/>
    </row>
    <row r="935325" spans="101:101">
      <c r="CW935325" s="2210"/>
    </row>
    <row r="935326" spans="101:101">
      <c r="CW935326" s="2195"/>
    </row>
    <row r="935350" spans="101:101">
      <c r="CW935350" s="2210"/>
    </row>
    <row r="935351" spans="101:101">
      <c r="CW935351" s="2195"/>
    </row>
    <row r="935375" spans="101:101">
      <c r="CW935375" s="2210"/>
    </row>
    <row r="935376" spans="101:101">
      <c r="CW935376" s="2195"/>
    </row>
    <row r="935400" spans="101:101">
      <c r="CW935400" s="2210"/>
    </row>
    <row r="935401" spans="101:101">
      <c r="CW935401" s="2195"/>
    </row>
    <row r="935425" spans="101:101">
      <c r="CW935425" s="2210"/>
    </row>
    <row r="935426" spans="101:101">
      <c r="CW935426" s="2195"/>
    </row>
    <row r="935450" spans="101:101">
      <c r="CW935450" s="2210"/>
    </row>
    <row r="935451" spans="101:101">
      <c r="CW935451" s="2195"/>
    </row>
    <row r="935475" spans="101:101">
      <c r="CW935475" s="2210"/>
    </row>
    <row r="935476" spans="101:101">
      <c r="CW935476" s="2195"/>
    </row>
    <row r="935500" spans="101:101">
      <c r="CW935500" s="2210"/>
    </row>
    <row r="935501" spans="101:101">
      <c r="CW935501" s="2195"/>
    </row>
    <row r="935525" spans="101:101">
      <c r="CW935525" s="2210"/>
    </row>
    <row r="935526" spans="101:101">
      <c r="CW935526" s="2195"/>
    </row>
    <row r="935550" spans="101:101">
      <c r="CW935550" s="2210"/>
    </row>
    <row r="935551" spans="101:101">
      <c r="CW935551" s="2195"/>
    </row>
    <row r="935575" spans="101:101">
      <c r="CW935575" s="2210"/>
    </row>
    <row r="935576" spans="101:101">
      <c r="CW935576" s="2195"/>
    </row>
    <row r="935600" spans="101:101">
      <c r="CW935600" s="2210"/>
    </row>
    <row r="935601" spans="101:101">
      <c r="CW935601" s="2195"/>
    </row>
    <row r="935625" spans="101:101">
      <c r="CW935625" s="2210"/>
    </row>
    <row r="935626" spans="101:101">
      <c r="CW935626" s="2195"/>
    </row>
    <row r="935650" spans="101:101">
      <c r="CW935650" s="2210"/>
    </row>
    <row r="935651" spans="101:101">
      <c r="CW935651" s="2195"/>
    </row>
    <row r="935675" spans="101:101">
      <c r="CW935675" s="2210"/>
    </row>
    <row r="935676" spans="101:101">
      <c r="CW935676" s="2195"/>
    </row>
    <row r="935700" spans="101:101">
      <c r="CW935700" s="2210"/>
    </row>
    <row r="935701" spans="101:101">
      <c r="CW935701" s="2195"/>
    </row>
    <row r="935725" spans="101:101">
      <c r="CW935725" s="2210"/>
    </row>
    <row r="935726" spans="101:101">
      <c r="CW935726" s="2195"/>
    </row>
    <row r="935750" spans="101:101">
      <c r="CW935750" s="2210"/>
    </row>
    <row r="935751" spans="101:101">
      <c r="CW935751" s="2195"/>
    </row>
    <row r="935775" spans="101:101">
      <c r="CW935775" s="2210"/>
    </row>
    <row r="935776" spans="101:101">
      <c r="CW935776" s="2195"/>
    </row>
    <row r="935800" spans="101:101">
      <c r="CW935800" s="2210"/>
    </row>
    <row r="935801" spans="101:101">
      <c r="CW935801" s="2195"/>
    </row>
    <row r="935825" spans="101:101">
      <c r="CW935825" s="2210"/>
    </row>
    <row r="935826" spans="101:101">
      <c r="CW935826" s="2195"/>
    </row>
    <row r="935850" spans="101:101">
      <c r="CW935850" s="2210"/>
    </row>
    <row r="935851" spans="101:101">
      <c r="CW935851" s="2195"/>
    </row>
    <row r="935875" spans="101:101">
      <c r="CW935875" s="2210"/>
    </row>
    <row r="935876" spans="101:101">
      <c r="CW935876" s="2195"/>
    </row>
    <row r="935900" spans="101:101">
      <c r="CW935900" s="2210"/>
    </row>
    <row r="935901" spans="101:101">
      <c r="CW935901" s="2195"/>
    </row>
    <row r="935925" spans="101:101">
      <c r="CW935925" s="2210"/>
    </row>
    <row r="935926" spans="101:101">
      <c r="CW935926" s="2195"/>
    </row>
    <row r="935950" spans="101:101">
      <c r="CW935950" s="2210"/>
    </row>
    <row r="935951" spans="101:101">
      <c r="CW935951" s="2195"/>
    </row>
    <row r="935975" spans="101:101">
      <c r="CW935975" s="2210"/>
    </row>
    <row r="935976" spans="101:101">
      <c r="CW935976" s="2195"/>
    </row>
    <row r="936000" spans="101:101">
      <c r="CW936000" s="2210"/>
    </row>
    <row r="936001" spans="101:101">
      <c r="CW936001" s="2195"/>
    </row>
    <row r="936025" spans="101:101">
      <c r="CW936025" s="2210"/>
    </row>
    <row r="936026" spans="101:101">
      <c r="CW936026" s="2195"/>
    </row>
    <row r="936050" spans="101:101">
      <c r="CW936050" s="2210"/>
    </row>
    <row r="936051" spans="101:101">
      <c r="CW936051" s="2195"/>
    </row>
    <row r="936075" spans="101:101">
      <c r="CW936075" s="2210"/>
    </row>
    <row r="936076" spans="101:101">
      <c r="CW936076" s="2195"/>
    </row>
    <row r="936100" spans="101:101">
      <c r="CW936100" s="2210"/>
    </row>
    <row r="936101" spans="101:101">
      <c r="CW936101" s="2195"/>
    </row>
    <row r="936125" spans="101:101">
      <c r="CW936125" s="2210"/>
    </row>
    <row r="936126" spans="101:101">
      <c r="CW936126" s="2195"/>
    </row>
    <row r="936150" spans="101:101">
      <c r="CW936150" s="2210"/>
    </row>
    <row r="936151" spans="101:101">
      <c r="CW936151" s="2195"/>
    </row>
    <row r="936175" spans="101:101">
      <c r="CW936175" s="2210"/>
    </row>
    <row r="936176" spans="101:101">
      <c r="CW936176" s="2195"/>
    </row>
    <row r="936200" spans="101:101">
      <c r="CW936200" s="2210"/>
    </row>
    <row r="936201" spans="101:101">
      <c r="CW936201" s="2195"/>
    </row>
    <row r="936225" spans="101:101">
      <c r="CW936225" s="2210"/>
    </row>
    <row r="936226" spans="101:101">
      <c r="CW936226" s="2195"/>
    </row>
    <row r="936250" spans="101:101">
      <c r="CW936250" s="2210"/>
    </row>
    <row r="936251" spans="101:101">
      <c r="CW936251" s="2195"/>
    </row>
    <row r="936275" spans="101:101">
      <c r="CW936275" s="2210"/>
    </row>
    <row r="936276" spans="101:101">
      <c r="CW936276" s="2195"/>
    </row>
    <row r="936300" spans="101:101">
      <c r="CW936300" s="2210"/>
    </row>
    <row r="936301" spans="101:101">
      <c r="CW936301" s="2195"/>
    </row>
    <row r="936325" spans="101:101">
      <c r="CW936325" s="2210"/>
    </row>
    <row r="936326" spans="101:101">
      <c r="CW936326" s="2195"/>
    </row>
    <row r="936350" spans="101:101">
      <c r="CW936350" s="2210"/>
    </row>
    <row r="936351" spans="101:101">
      <c r="CW936351" s="2195"/>
    </row>
    <row r="936375" spans="101:101">
      <c r="CW936375" s="2210"/>
    </row>
    <row r="936376" spans="101:101">
      <c r="CW936376" s="2195"/>
    </row>
    <row r="936400" spans="101:101">
      <c r="CW936400" s="2210"/>
    </row>
    <row r="936401" spans="101:101">
      <c r="CW936401" s="2195"/>
    </row>
    <row r="936425" spans="101:101">
      <c r="CW936425" s="2210"/>
    </row>
    <row r="936426" spans="101:101">
      <c r="CW936426" s="2195"/>
    </row>
    <row r="936450" spans="101:101">
      <c r="CW936450" s="2210"/>
    </row>
    <row r="936451" spans="101:101">
      <c r="CW936451" s="2195"/>
    </row>
    <row r="936475" spans="101:101">
      <c r="CW936475" s="2210"/>
    </row>
    <row r="936476" spans="101:101">
      <c r="CW936476" s="2195"/>
    </row>
    <row r="936500" spans="101:101">
      <c r="CW936500" s="2210"/>
    </row>
    <row r="936501" spans="101:101">
      <c r="CW936501" s="2195"/>
    </row>
    <row r="936525" spans="101:101">
      <c r="CW936525" s="2210"/>
    </row>
    <row r="936526" spans="101:101">
      <c r="CW936526" s="2195"/>
    </row>
    <row r="936550" spans="101:101">
      <c r="CW936550" s="2210"/>
    </row>
    <row r="936551" spans="101:101">
      <c r="CW936551" s="2195"/>
    </row>
    <row r="936575" spans="101:101">
      <c r="CW936575" s="2210"/>
    </row>
    <row r="936576" spans="101:101">
      <c r="CW936576" s="2195"/>
    </row>
    <row r="936600" spans="101:101">
      <c r="CW936600" s="2210"/>
    </row>
    <row r="936601" spans="101:101">
      <c r="CW936601" s="2195"/>
    </row>
    <row r="936625" spans="101:101">
      <c r="CW936625" s="2210"/>
    </row>
    <row r="936626" spans="101:101">
      <c r="CW936626" s="2195"/>
    </row>
    <row r="936650" spans="101:101">
      <c r="CW936650" s="2210"/>
    </row>
    <row r="936651" spans="101:101">
      <c r="CW936651" s="2195"/>
    </row>
    <row r="936675" spans="101:101">
      <c r="CW936675" s="2210"/>
    </row>
    <row r="936676" spans="101:101">
      <c r="CW936676" s="2195"/>
    </row>
    <row r="936700" spans="101:101">
      <c r="CW936700" s="2210"/>
    </row>
    <row r="936701" spans="101:101">
      <c r="CW936701" s="2195"/>
    </row>
    <row r="936725" spans="101:101">
      <c r="CW936725" s="2210"/>
    </row>
    <row r="936726" spans="101:101">
      <c r="CW936726" s="2195"/>
    </row>
    <row r="936750" spans="101:101">
      <c r="CW936750" s="2210"/>
    </row>
    <row r="936751" spans="101:101">
      <c r="CW936751" s="2195"/>
    </row>
    <row r="936775" spans="101:101">
      <c r="CW936775" s="2210"/>
    </row>
    <row r="936776" spans="101:101">
      <c r="CW936776" s="2195"/>
    </row>
    <row r="936800" spans="101:101">
      <c r="CW936800" s="2210"/>
    </row>
    <row r="936801" spans="101:101">
      <c r="CW936801" s="2195"/>
    </row>
    <row r="936825" spans="101:101">
      <c r="CW936825" s="2210"/>
    </row>
    <row r="936826" spans="101:101">
      <c r="CW936826" s="2195"/>
    </row>
    <row r="936850" spans="101:101">
      <c r="CW936850" s="2210"/>
    </row>
    <row r="936851" spans="101:101">
      <c r="CW936851" s="2195"/>
    </row>
    <row r="936875" spans="101:101">
      <c r="CW936875" s="2210"/>
    </row>
    <row r="936876" spans="101:101">
      <c r="CW936876" s="2195"/>
    </row>
    <row r="936900" spans="101:101">
      <c r="CW936900" s="2210"/>
    </row>
    <row r="936901" spans="101:101">
      <c r="CW936901" s="2195"/>
    </row>
    <row r="936925" spans="101:101">
      <c r="CW936925" s="2210"/>
    </row>
    <row r="936926" spans="101:101">
      <c r="CW936926" s="2195"/>
    </row>
    <row r="936950" spans="101:101">
      <c r="CW936950" s="2210"/>
    </row>
    <row r="936951" spans="101:101">
      <c r="CW936951" s="2195"/>
    </row>
    <row r="936975" spans="101:101">
      <c r="CW936975" s="2210"/>
    </row>
    <row r="936976" spans="101:101">
      <c r="CW936976" s="2195"/>
    </row>
    <row r="937000" spans="101:101">
      <c r="CW937000" s="2210"/>
    </row>
    <row r="937001" spans="101:101">
      <c r="CW937001" s="2195"/>
    </row>
    <row r="937025" spans="101:101">
      <c r="CW937025" s="2210"/>
    </row>
    <row r="937026" spans="101:101">
      <c r="CW937026" s="2195"/>
    </row>
    <row r="937050" spans="101:101">
      <c r="CW937050" s="2210"/>
    </row>
    <row r="937051" spans="101:101">
      <c r="CW937051" s="2195"/>
    </row>
    <row r="937075" spans="101:101">
      <c r="CW937075" s="2210"/>
    </row>
    <row r="937076" spans="101:101">
      <c r="CW937076" s="2195"/>
    </row>
    <row r="937100" spans="101:101">
      <c r="CW937100" s="2210"/>
    </row>
    <row r="937101" spans="101:101">
      <c r="CW937101" s="2195"/>
    </row>
    <row r="937125" spans="101:101">
      <c r="CW937125" s="2210"/>
    </row>
    <row r="937126" spans="101:101">
      <c r="CW937126" s="2195"/>
    </row>
    <row r="937150" spans="101:101">
      <c r="CW937150" s="2210"/>
    </row>
    <row r="937151" spans="101:101">
      <c r="CW937151" s="2195"/>
    </row>
    <row r="937175" spans="101:101">
      <c r="CW937175" s="2210"/>
    </row>
    <row r="937176" spans="101:101">
      <c r="CW937176" s="2195"/>
    </row>
    <row r="937200" spans="101:101">
      <c r="CW937200" s="2210"/>
    </row>
    <row r="937201" spans="101:101">
      <c r="CW937201" s="2195"/>
    </row>
    <row r="937225" spans="101:101">
      <c r="CW937225" s="2210"/>
    </row>
    <row r="937226" spans="101:101">
      <c r="CW937226" s="2195"/>
    </row>
    <row r="937250" spans="101:101">
      <c r="CW937250" s="2210"/>
    </row>
    <row r="937251" spans="101:101">
      <c r="CW937251" s="2195"/>
    </row>
    <row r="937275" spans="101:101">
      <c r="CW937275" s="2210"/>
    </row>
    <row r="937276" spans="101:101">
      <c r="CW937276" s="2195"/>
    </row>
    <row r="937300" spans="101:101">
      <c r="CW937300" s="2210"/>
    </row>
    <row r="937301" spans="101:101">
      <c r="CW937301" s="2195"/>
    </row>
    <row r="937325" spans="101:101">
      <c r="CW937325" s="2210"/>
    </row>
    <row r="937326" spans="101:101">
      <c r="CW937326" s="2195"/>
    </row>
    <row r="937350" spans="101:101">
      <c r="CW937350" s="2210"/>
    </row>
    <row r="937351" spans="101:101">
      <c r="CW937351" s="2195"/>
    </row>
    <row r="937375" spans="101:101">
      <c r="CW937375" s="2210"/>
    </row>
    <row r="937376" spans="101:101">
      <c r="CW937376" s="2195"/>
    </row>
    <row r="937400" spans="101:101">
      <c r="CW937400" s="2210"/>
    </row>
    <row r="937401" spans="101:101">
      <c r="CW937401" s="2195"/>
    </row>
    <row r="937425" spans="101:101">
      <c r="CW937425" s="2210"/>
    </row>
    <row r="937426" spans="101:101">
      <c r="CW937426" s="2195"/>
    </row>
    <row r="937450" spans="101:101">
      <c r="CW937450" s="2210"/>
    </row>
    <row r="937451" spans="101:101">
      <c r="CW937451" s="2195"/>
    </row>
    <row r="937475" spans="101:101">
      <c r="CW937475" s="2210"/>
    </row>
    <row r="937476" spans="101:101">
      <c r="CW937476" s="2195"/>
    </row>
    <row r="937500" spans="101:101">
      <c r="CW937500" s="2210"/>
    </row>
    <row r="937501" spans="101:101">
      <c r="CW937501" s="2195"/>
    </row>
    <row r="937525" spans="101:101">
      <c r="CW937525" s="2210"/>
    </row>
    <row r="937526" spans="101:101">
      <c r="CW937526" s="2195"/>
    </row>
    <row r="937550" spans="101:101">
      <c r="CW937550" s="2210"/>
    </row>
    <row r="937551" spans="101:101">
      <c r="CW937551" s="2195"/>
    </row>
    <row r="937575" spans="101:101">
      <c r="CW937575" s="2210"/>
    </row>
    <row r="937576" spans="101:101">
      <c r="CW937576" s="2195"/>
    </row>
    <row r="937600" spans="101:101">
      <c r="CW937600" s="2210"/>
    </row>
    <row r="937601" spans="101:101">
      <c r="CW937601" s="2195"/>
    </row>
    <row r="937625" spans="101:101">
      <c r="CW937625" s="2210"/>
    </row>
    <row r="937626" spans="101:101">
      <c r="CW937626" s="2195"/>
    </row>
    <row r="937650" spans="101:101">
      <c r="CW937650" s="2210"/>
    </row>
    <row r="937651" spans="101:101">
      <c r="CW937651" s="2195"/>
    </row>
    <row r="937675" spans="101:101">
      <c r="CW937675" s="2210"/>
    </row>
    <row r="937676" spans="101:101">
      <c r="CW937676" s="2195"/>
    </row>
    <row r="937700" spans="101:101">
      <c r="CW937700" s="2210"/>
    </row>
    <row r="937701" spans="101:101">
      <c r="CW937701" s="2195"/>
    </row>
    <row r="937725" spans="101:101">
      <c r="CW937725" s="2210"/>
    </row>
    <row r="937726" spans="101:101">
      <c r="CW937726" s="2195"/>
    </row>
    <row r="937750" spans="101:101">
      <c r="CW937750" s="2210"/>
    </row>
    <row r="937751" spans="101:101">
      <c r="CW937751" s="2195"/>
    </row>
    <row r="937775" spans="101:101">
      <c r="CW937775" s="2210"/>
    </row>
    <row r="937776" spans="101:101">
      <c r="CW937776" s="2195"/>
    </row>
    <row r="937800" spans="101:101">
      <c r="CW937800" s="2210"/>
    </row>
    <row r="937801" spans="101:101">
      <c r="CW937801" s="2195"/>
    </row>
    <row r="937825" spans="101:101">
      <c r="CW937825" s="2210"/>
    </row>
    <row r="937826" spans="101:101">
      <c r="CW937826" s="2195"/>
    </row>
    <row r="937850" spans="101:101">
      <c r="CW937850" s="2210"/>
    </row>
    <row r="937851" spans="101:101">
      <c r="CW937851" s="2195"/>
    </row>
    <row r="937875" spans="101:101">
      <c r="CW937875" s="2210"/>
    </row>
    <row r="937876" spans="101:101">
      <c r="CW937876" s="2195"/>
    </row>
    <row r="937900" spans="101:101">
      <c r="CW937900" s="2210"/>
    </row>
    <row r="937901" spans="101:101">
      <c r="CW937901" s="2195"/>
    </row>
    <row r="937925" spans="101:101">
      <c r="CW937925" s="2210"/>
    </row>
    <row r="937926" spans="101:101">
      <c r="CW937926" s="2195"/>
    </row>
    <row r="937950" spans="101:101">
      <c r="CW937950" s="2210"/>
    </row>
    <row r="937951" spans="101:101">
      <c r="CW937951" s="2195"/>
    </row>
    <row r="937975" spans="101:101">
      <c r="CW937975" s="2210"/>
    </row>
    <row r="937976" spans="101:101">
      <c r="CW937976" s="2195"/>
    </row>
    <row r="938000" spans="101:101">
      <c r="CW938000" s="2210"/>
    </row>
    <row r="938001" spans="101:101">
      <c r="CW938001" s="2195"/>
    </row>
    <row r="938025" spans="101:101">
      <c r="CW938025" s="2210"/>
    </row>
    <row r="938026" spans="101:101">
      <c r="CW938026" s="2195"/>
    </row>
    <row r="938050" spans="101:101">
      <c r="CW938050" s="2210"/>
    </row>
    <row r="938051" spans="101:101">
      <c r="CW938051" s="2195"/>
    </row>
    <row r="938075" spans="101:101">
      <c r="CW938075" s="2210"/>
    </row>
    <row r="938076" spans="101:101">
      <c r="CW938076" s="2195"/>
    </row>
    <row r="938100" spans="101:101">
      <c r="CW938100" s="2210"/>
    </row>
    <row r="938101" spans="101:101">
      <c r="CW938101" s="2195"/>
    </row>
    <row r="938125" spans="101:101">
      <c r="CW938125" s="2210"/>
    </row>
    <row r="938126" spans="101:101">
      <c r="CW938126" s="2195"/>
    </row>
    <row r="938150" spans="101:101">
      <c r="CW938150" s="2210"/>
    </row>
    <row r="938151" spans="101:101">
      <c r="CW938151" s="2195"/>
    </row>
    <row r="938175" spans="101:101">
      <c r="CW938175" s="2210"/>
    </row>
    <row r="938176" spans="101:101">
      <c r="CW938176" s="2195"/>
    </row>
    <row r="938200" spans="101:101">
      <c r="CW938200" s="2210"/>
    </row>
    <row r="938201" spans="101:101">
      <c r="CW938201" s="2195"/>
    </row>
    <row r="938225" spans="101:101">
      <c r="CW938225" s="2210"/>
    </row>
    <row r="938226" spans="101:101">
      <c r="CW938226" s="2195"/>
    </row>
    <row r="938250" spans="101:101">
      <c r="CW938250" s="2210"/>
    </row>
    <row r="938251" spans="101:101">
      <c r="CW938251" s="2195"/>
    </row>
    <row r="938275" spans="101:101">
      <c r="CW938275" s="2210"/>
    </row>
    <row r="938276" spans="101:101">
      <c r="CW938276" s="2195"/>
    </row>
    <row r="938300" spans="101:101">
      <c r="CW938300" s="2210"/>
    </row>
    <row r="938301" spans="101:101">
      <c r="CW938301" s="2195"/>
    </row>
    <row r="938325" spans="101:101">
      <c r="CW938325" s="2210"/>
    </row>
    <row r="938326" spans="101:101">
      <c r="CW938326" s="2195"/>
    </row>
    <row r="938350" spans="101:101">
      <c r="CW938350" s="2210"/>
    </row>
    <row r="938351" spans="101:101">
      <c r="CW938351" s="2195"/>
    </row>
    <row r="938375" spans="101:101">
      <c r="CW938375" s="2210"/>
    </row>
    <row r="938376" spans="101:101">
      <c r="CW938376" s="2195"/>
    </row>
    <row r="938400" spans="101:101">
      <c r="CW938400" s="2210"/>
    </row>
    <row r="938401" spans="101:101">
      <c r="CW938401" s="2195"/>
    </row>
    <row r="938425" spans="101:101">
      <c r="CW938425" s="2210"/>
    </row>
    <row r="938426" spans="101:101">
      <c r="CW938426" s="2195"/>
    </row>
    <row r="938450" spans="101:101">
      <c r="CW938450" s="2210"/>
    </row>
    <row r="938451" spans="101:101">
      <c r="CW938451" s="2195"/>
    </row>
    <row r="938475" spans="101:101">
      <c r="CW938475" s="2210"/>
    </row>
    <row r="938476" spans="101:101">
      <c r="CW938476" s="2195"/>
    </row>
    <row r="938500" spans="101:101">
      <c r="CW938500" s="2210"/>
    </row>
    <row r="938501" spans="101:101">
      <c r="CW938501" s="2195"/>
    </row>
    <row r="938525" spans="101:101">
      <c r="CW938525" s="2210"/>
    </row>
    <row r="938526" spans="101:101">
      <c r="CW938526" s="2195"/>
    </row>
    <row r="938550" spans="101:101">
      <c r="CW938550" s="2210"/>
    </row>
    <row r="938551" spans="101:101">
      <c r="CW938551" s="2195"/>
    </row>
    <row r="938575" spans="101:101">
      <c r="CW938575" s="2210"/>
    </row>
    <row r="938576" spans="101:101">
      <c r="CW938576" s="2195"/>
    </row>
    <row r="938600" spans="101:101">
      <c r="CW938600" s="2210"/>
    </row>
    <row r="938601" spans="101:101">
      <c r="CW938601" s="2195"/>
    </row>
    <row r="938625" spans="101:101">
      <c r="CW938625" s="2210"/>
    </row>
    <row r="938626" spans="101:101">
      <c r="CW938626" s="2195"/>
    </row>
    <row r="938650" spans="101:101">
      <c r="CW938650" s="2210"/>
    </row>
    <row r="938651" spans="101:101">
      <c r="CW938651" s="2195"/>
    </row>
    <row r="938675" spans="101:101">
      <c r="CW938675" s="2210"/>
    </row>
    <row r="938676" spans="101:101">
      <c r="CW938676" s="2195"/>
    </row>
    <row r="938700" spans="101:101">
      <c r="CW938700" s="2210"/>
    </row>
    <row r="938701" spans="101:101">
      <c r="CW938701" s="2195"/>
    </row>
    <row r="938725" spans="101:101">
      <c r="CW938725" s="2210"/>
    </row>
    <row r="938726" spans="101:101">
      <c r="CW938726" s="2195"/>
    </row>
    <row r="938750" spans="101:101">
      <c r="CW938750" s="2210"/>
    </row>
    <row r="938751" spans="101:101">
      <c r="CW938751" s="2195"/>
    </row>
    <row r="938775" spans="101:101">
      <c r="CW938775" s="2210"/>
    </row>
    <row r="938776" spans="101:101">
      <c r="CW938776" s="2195"/>
    </row>
    <row r="938800" spans="101:101">
      <c r="CW938800" s="2210"/>
    </row>
    <row r="938801" spans="101:101">
      <c r="CW938801" s="2195"/>
    </row>
    <row r="938825" spans="101:101">
      <c r="CW938825" s="2210"/>
    </row>
    <row r="938826" spans="101:101">
      <c r="CW938826" s="2195"/>
    </row>
    <row r="938850" spans="101:101">
      <c r="CW938850" s="2210"/>
    </row>
    <row r="938851" spans="101:101">
      <c r="CW938851" s="2195"/>
    </row>
    <row r="938875" spans="101:101">
      <c r="CW938875" s="2210"/>
    </row>
    <row r="938876" spans="101:101">
      <c r="CW938876" s="2195"/>
    </row>
    <row r="938900" spans="101:101">
      <c r="CW938900" s="2210"/>
    </row>
    <row r="938901" spans="101:101">
      <c r="CW938901" s="2195"/>
    </row>
    <row r="938925" spans="101:101">
      <c r="CW938925" s="2210"/>
    </row>
    <row r="938926" spans="101:101">
      <c r="CW938926" s="2195"/>
    </row>
    <row r="938950" spans="101:101">
      <c r="CW938950" s="2210"/>
    </row>
    <row r="938951" spans="101:101">
      <c r="CW938951" s="2195"/>
    </row>
    <row r="938975" spans="101:101">
      <c r="CW938975" s="2210"/>
    </row>
    <row r="938976" spans="101:101">
      <c r="CW938976" s="2195"/>
    </row>
    <row r="939000" spans="101:101">
      <c r="CW939000" s="2210"/>
    </row>
    <row r="939001" spans="101:101">
      <c r="CW939001" s="2195"/>
    </row>
    <row r="939025" spans="101:101">
      <c r="CW939025" s="2210"/>
    </row>
    <row r="939026" spans="101:101">
      <c r="CW939026" s="2195"/>
    </row>
    <row r="939050" spans="101:101">
      <c r="CW939050" s="2210"/>
    </row>
    <row r="939051" spans="101:101">
      <c r="CW939051" s="2195"/>
    </row>
    <row r="939075" spans="101:101">
      <c r="CW939075" s="2210"/>
    </row>
    <row r="939076" spans="101:101">
      <c r="CW939076" s="2195"/>
    </row>
    <row r="939100" spans="101:101">
      <c r="CW939100" s="2210"/>
    </row>
    <row r="939101" spans="101:101">
      <c r="CW939101" s="2195"/>
    </row>
    <row r="939125" spans="101:101">
      <c r="CW939125" s="2210"/>
    </row>
    <row r="939126" spans="101:101">
      <c r="CW939126" s="2195"/>
    </row>
    <row r="939150" spans="101:101">
      <c r="CW939150" s="2210"/>
    </row>
    <row r="939151" spans="101:101">
      <c r="CW939151" s="2195"/>
    </row>
    <row r="939175" spans="101:101">
      <c r="CW939175" s="2210"/>
    </row>
    <row r="939176" spans="101:101">
      <c r="CW939176" s="2195"/>
    </row>
    <row r="939200" spans="101:101">
      <c r="CW939200" s="2210"/>
    </row>
    <row r="939201" spans="101:101">
      <c r="CW939201" s="2195"/>
    </row>
    <row r="939225" spans="101:101">
      <c r="CW939225" s="2210"/>
    </row>
    <row r="939226" spans="101:101">
      <c r="CW939226" s="2195"/>
    </row>
    <row r="939250" spans="101:101">
      <c r="CW939250" s="2210"/>
    </row>
    <row r="939251" spans="101:101">
      <c r="CW939251" s="2195"/>
    </row>
    <row r="939275" spans="101:101">
      <c r="CW939275" s="2210"/>
    </row>
    <row r="939276" spans="101:101">
      <c r="CW939276" s="2195"/>
    </row>
    <row r="939300" spans="101:101">
      <c r="CW939300" s="2210"/>
    </row>
    <row r="939301" spans="101:101">
      <c r="CW939301" s="2195"/>
    </row>
    <row r="939325" spans="101:101">
      <c r="CW939325" s="2210"/>
    </row>
    <row r="939326" spans="101:101">
      <c r="CW939326" s="2195"/>
    </row>
    <row r="939350" spans="101:101">
      <c r="CW939350" s="2210"/>
    </row>
    <row r="939351" spans="101:101">
      <c r="CW939351" s="2195"/>
    </row>
    <row r="939375" spans="101:101">
      <c r="CW939375" s="2210"/>
    </row>
    <row r="939376" spans="101:101">
      <c r="CW939376" s="2195"/>
    </row>
    <row r="939400" spans="101:101">
      <c r="CW939400" s="2210"/>
    </row>
    <row r="939401" spans="101:101">
      <c r="CW939401" s="2195"/>
    </row>
    <row r="939425" spans="101:101">
      <c r="CW939425" s="2210"/>
    </row>
    <row r="939426" spans="101:101">
      <c r="CW939426" s="2195"/>
    </row>
    <row r="939450" spans="101:101">
      <c r="CW939450" s="2210"/>
    </row>
    <row r="939451" spans="101:101">
      <c r="CW939451" s="2195"/>
    </row>
    <row r="939475" spans="101:101">
      <c r="CW939475" s="2210"/>
    </row>
    <row r="939476" spans="101:101">
      <c r="CW939476" s="2195"/>
    </row>
    <row r="939500" spans="101:101">
      <c r="CW939500" s="2210"/>
    </row>
    <row r="939501" spans="101:101">
      <c r="CW939501" s="2195"/>
    </row>
    <row r="939525" spans="101:101">
      <c r="CW939525" s="2210"/>
    </row>
    <row r="939526" spans="101:101">
      <c r="CW939526" s="2195"/>
    </row>
    <row r="939550" spans="101:101">
      <c r="CW939550" s="2210"/>
    </row>
    <row r="939551" spans="101:101">
      <c r="CW939551" s="2195"/>
    </row>
    <row r="939575" spans="101:101">
      <c r="CW939575" s="2210"/>
    </row>
    <row r="939576" spans="101:101">
      <c r="CW939576" s="2195"/>
    </row>
    <row r="939600" spans="101:101">
      <c r="CW939600" s="2210"/>
    </row>
    <row r="939601" spans="101:101">
      <c r="CW939601" s="2195"/>
    </row>
    <row r="939625" spans="101:101">
      <c r="CW939625" s="2210"/>
    </row>
    <row r="939626" spans="101:101">
      <c r="CW939626" s="2195"/>
    </row>
    <row r="939650" spans="101:101">
      <c r="CW939650" s="2210"/>
    </row>
    <row r="939651" spans="101:101">
      <c r="CW939651" s="2195"/>
    </row>
    <row r="939675" spans="101:101">
      <c r="CW939675" s="2210"/>
    </row>
    <row r="939676" spans="101:101">
      <c r="CW939676" s="2195"/>
    </row>
    <row r="939700" spans="101:101">
      <c r="CW939700" s="2210"/>
    </row>
    <row r="939701" spans="101:101">
      <c r="CW939701" s="2195"/>
    </row>
    <row r="939725" spans="101:101">
      <c r="CW939725" s="2210"/>
    </row>
    <row r="939726" spans="101:101">
      <c r="CW939726" s="2195"/>
    </row>
    <row r="939750" spans="101:101">
      <c r="CW939750" s="2210"/>
    </row>
    <row r="939751" spans="101:101">
      <c r="CW939751" s="2195"/>
    </row>
    <row r="939775" spans="101:101">
      <c r="CW939775" s="2210"/>
    </row>
    <row r="939776" spans="101:101">
      <c r="CW939776" s="2195"/>
    </row>
    <row r="939800" spans="101:101">
      <c r="CW939800" s="2210"/>
    </row>
    <row r="939801" spans="101:101">
      <c r="CW939801" s="2195"/>
    </row>
    <row r="939825" spans="101:101">
      <c r="CW939825" s="2210"/>
    </row>
    <row r="939826" spans="101:101">
      <c r="CW939826" s="2195"/>
    </row>
    <row r="939850" spans="101:101">
      <c r="CW939850" s="2210"/>
    </row>
    <row r="939851" spans="101:101">
      <c r="CW939851" s="2195"/>
    </row>
    <row r="939875" spans="101:101">
      <c r="CW939875" s="2210"/>
    </row>
    <row r="939876" spans="101:101">
      <c r="CW939876" s="2195"/>
    </row>
    <row r="939900" spans="101:101">
      <c r="CW939900" s="2210"/>
    </row>
    <row r="939901" spans="101:101">
      <c r="CW939901" s="2195"/>
    </row>
    <row r="939925" spans="101:101">
      <c r="CW939925" s="2210"/>
    </row>
    <row r="939926" spans="101:101">
      <c r="CW939926" s="2195"/>
    </row>
    <row r="939950" spans="101:101">
      <c r="CW939950" s="2210"/>
    </row>
    <row r="939951" spans="101:101">
      <c r="CW939951" s="2195"/>
    </row>
    <row r="939975" spans="101:101">
      <c r="CW939975" s="2210"/>
    </row>
    <row r="939976" spans="101:101">
      <c r="CW939976" s="2195"/>
    </row>
    <row r="940000" spans="101:101">
      <c r="CW940000" s="2210"/>
    </row>
    <row r="940001" spans="101:101">
      <c r="CW940001" s="2195"/>
    </row>
    <row r="940025" spans="101:101">
      <c r="CW940025" s="2210"/>
    </row>
    <row r="940026" spans="101:101">
      <c r="CW940026" s="2195"/>
    </row>
    <row r="940050" spans="101:101">
      <c r="CW940050" s="2210"/>
    </row>
    <row r="940051" spans="101:101">
      <c r="CW940051" s="2195"/>
    </row>
    <row r="940075" spans="101:101">
      <c r="CW940075" s="2210"/>
    </row>
    <row r="940076" spans="101:101">
      <c r="CW940076" s="2195"/>
    </row>
    <row r="940100" spans="101:101">
      <c r="CW940100" s="2210"/>
    </row>
    <row r="940101" spans="101:101">
      <c r="CW940101" s="2195"/>
    </row>
    <row r="940125" spans="101:101">
      <c r="CW940125" s="2210"/>
    </row>
    <row r="940126" spans="101:101">
      <c r="CW940126" s="2195"/>
    </row>
    <row r="940150" spans="101:101">
      <c r="CW940150" s="2210"/>
    </row>
    <row r="940151" spans="101:101">
      <c r="CW940151" s="2195"/>
    </row>
    <row r="940175" spans="101:101">
      <c r="CW940175" s="2210"/>
    </row>
    <row r="940176" spans="101:101">
      <c r="CW940176" s="2195"/>
    </row>
    <row r="940200" spans="101:101">
      <c r="CW940200" s="2210"/>
    </row>
    <row r="940201" spans="101:101">
      <c r="CW940201" s="2195"/>
    </row>
    <row r="940225" spans="101:101">
      <c r="CW940225" s="2210"/>
    </row>
    <row r="940226" spans="101:101">
      <c r="CW940226" s="2195"/>
    </row>
    <row r="940250" spans="101:101">
      <c r="CW940250" s="2210"/>
    </row>
    <row r="940251" spans="101:101">
      <c r="CW940251" s="2195"/>
    </row>
    <row r="940275" spans="101:101">
      <c r="CW940275" s="2210"/>
    </row>
    <row r="940276" spans="101:101">
      <c r="CW940276" s="2195"/>
    </row>
    <row r="940300" spans="101:101">
      <c r="CW940300" s="2210"/>
    </row>
    <row r="940301" spans="101:101">
      <c r="CW940301" s="2195"/>
    </row>
    <row r="940325" spans="101:101">
      <c r="CW940325" s="2210"/>
    </row>
    <row r="940326" spans="101:101">
      <c r="CW940326" s="2195"/>
    </row>
    <row r="940350" spans="101:101">
      <c r="CW940350" s="2210"/>
    </row>
    <row r="940351" spans="101:101">
      <c r="CW940351" s="2195"/>
    </row>
    <row r="940375" spans="101:101">
      <c r="CW940375" s="2210"/>
    </row>
    <row r="940376" spans="101:101">
      <c r="CW940376" s="2195"/>
    </row>
    <row r="940400" spans="101:101">
      <c r="CW940400" s="2210"/>
    </row>
    <row r="940401" spans="101:101">
      <c r="CW940401" s="2195"/>
    </row>
    <row r="940425" spans="101:101">
      <c r="CW940425" s="2210"/>
    </row>
    <row r="940426" spans="101:101">
      <c r="CW940426" s="2195"/>
    </row>
    <row r="940450" spans="101:101">
      <c r="CW940450" s="2210"/>
    </row>
    <row r="940451" spans="101:101">
      <c r="CW940451" s="2195"/>
    </row>
    <row r="940475" spans="101:101">
      <c r="CW940475" s="2210"/>
    </row>
    <row r="940476" spans="101:101">
      <c r="CW940476" s="2195"/>
    </row>
    <row r="940500" spans="101:101">
      <c r="CW940500" s="2210"/>
    </row>
    <row r="940501" spans="101:101">
      <c r="CW940501" s="2195"/>
    </row>
    <row r="940525" spans="101:101">
      <c r="CW940525" s="2210"/>
    </row>
    <row r="940526" spans="101:101">
      <c r="CW940526" s="2195"/>
    </row>
    <row r="940550" spans="101:101">
      <c r="CW940550" s="2210"/>
    </row>
    <row r="940551" spans="101:101">
      <c r="CW940551" s="2195"/>
    </row>
    <row r="940575" spans="101:101">
      <c r="CW940575" s="2210"/>
    </row>
    <row r="940576" spans="101:101">
      <c r="CW940576" s="2195"/>
    </row>
    <row r="940600" spans="101:101">
      <c r="CW940600" s="2210"/>
    </row>
    <row r="940601" spans="101:101">
      <c r="CW940601" s="2195"/>
    </row>
    <row r="940625" spans="101:101">
      <c r="CW940625" s="2210"/>
    </row>
    <row r="940626" spans="101:101">
      <c r="CW940626" s="2195"/>
    </row>
    <row r="940650" spans="101:101">
      <c r="CW940650" s="2210"/>
    </row>
    <row r="940651" spans="101:101">
      <c r="CW940651" s="2195"/>
    </row>
    <row r="940675" spans="101:101">
      <c r="CW940675" s="2210"/>
    </row>
    <row r="940676" spans="101:101">
      <c r="CW940676" s="2195"/>
    </row>
    <row r="940700" spans="101:101">
      <c r="CW940700" s="2210"/>
    </row>
    <row r="940701" spans="101:101">
      <c r="CW940701" s="2195"/>
    </row>
    <row r="940725" spans="101:101">
      <c r="CW940725" s="2210"/>
    </row>
    <row r="940726" spans="101:101">
      <c r="CW940726" s="2195"/>
    </row>
    <row r="940750" spans="101:101">
      <c r="CW940750" s="2210"/>
    </row>
    <row r="940751" spans="101:101">
      <c r="CW940751" s="2195"/>
    </row>
    <row r="940775" spans="101:101">
      <c r="CW940775" s="2210"/>
    </row>
    <row r="940776" spans="101:101">
      <c r="CW940776" s="2195"/>
    </row>
    <row r="940800" spans="101:101">
      <c r="CW940800" s="2210"/>
    </row>
    <row r="940801" spans="101:101">
      <c r="CW940801" s="2195"/>
    </row>
    <row r="940825" spans="101:101">
      <c r="CW940825" s="2210"/>
    </row>
    <row r="940826" spans="101:101">
      <c r="CW940826" s="2195"/>
    </row>
    <row r="940850" spans="101:101">
      <c r="CW940850" s="2210"/>
    </row>
    <row r="940851" spans="101:101">
      <c r="CW940851" s="2195"/>
    </row>
    <row r="940875" spans="101:101">
      <c r="CW940875" s="2210"/>
    </row>
    <row r="940876" spans="101:101">
      <c r="CW940876" s="2195"/>
    </row>
    <row r="940900" spans="101:101">
      <c r="CW940900" s="2210"/>
    </row>
    <row r="940901" spans="101:101">
      <c r="CW940901" s="2195"/>
    </row>
    <row r="940925" spans="101:101">
      <c r="CW940925" s="2210"/>
    </row>
    <row r="940926" spans="101:101">
      <c r="CW940926" s="2195"/>
    </row>
    <row r="940950" spans="101:101">
      <c r="CW940950" s="2210"/>
    </row>
    <row r="940951" spans="101:101">
      <c r="CW940951" s="2195"/>
    </row>
    <row r="940975" spans="101:101">
      <c r="CW940975" s="2210"/>
    </row>
    <row r="940976" spans="101:101">
      <c r="CW940976" s="2195"/>
    </row>
    <row r="941000" spans="101:101">
      <c r="CW941000" s="2210"/>
    </row>
    <row r="941001" spans="101:101">
      <c r="CW941001" s="2195"/>
    </row>
    <row r="941025" spans="101:101">
      <c r="CW941025" s="2210"/>
    </row>
    <row r="941026" spans="101:101">
      <c r="CW941026" s="2195"/>
    </row>
    <row r="941050" spans="101:101">
      <c r="CW941050" s="2210"/>
    </row>
    <row r="941051" spans="101:101">
      <c r="CW941051" s="2195"/>
    </row>
    <row r="941075" spans="101:101">
      <c r="CW941075" s="2210"/>
    </row>
    <row r="941076" spans="101:101">
      <c r="CW941076" s="2195"/>
    </row>
    <row r="941100" spans="101:101">
      <c r="CW941100" s="2210"/>
    </row>
    <row r="941101" spans="101:101">
      <c r="CW941101" s="2195"/>
    </row>
    <row r="941125" spans="101:101">
      <c r="CW941125" s="2210"/>
    </row>
    <row r="941126" spans="101:101">
      <c r="CW941126" s="2195"/>
    </row>
    <row r="941150" spans="101:101">
      <c r="CW941150" s="2210"/>
    </row>
    <row r="941151" spans="101:101">
      <c r="CW941151" s="2195"/>
    </row>
    <row r="941175" spans="101:101">
      <c r="CW941175" s="2210"/>
    </row>
    <row r="941176" spans="101:101">
      <c r="CW941176" s="2195"/>
    </row>
    <row r="941200" spans="101:101">
      <c r="CW941200" s="2210"/>
    </row>
    <row r="941201" spans="101:101">
      <c r="CW941201" s="2195"/>
    </row>
    <row r="941225" spans="101:101">
      <c r="CW941225" s="2210"/>
    </row>
    <row r="941226" spans="101:101">
      <c r="CW941226" s="2195"/>
    </row>
    <row r="941250" spans="101:101">
      <c r="CW941250" s="2210"/>
    </row>
    <row r="941251" spans="101:101">
      <c r="CW941251" s="2195"/>
    </row>
    <row r="941275" spans="101:101">
      <c r="CW941275" s="2210"/>
    </row>
    <row r="941276" spans="101:101">
      <c r="CW941276" s="2195"/>
    </row>
    <row r="941300" spans="101:101">
      <c r="CW941300" s="2210"/>
    </row>
    <row r="941301" spans="101:101">
      <c r="CW941301" s="2195"/>
    </row>
    <row r="941325" spans="101:101">
      <c r="CW941325" s="2210"/>
    </row>
    <row r="941326" spans="101:101">
      <c r="CW941326" s="2195"/>
    </row>
    <row r="941350" spans="101:101">
      <c r="CW941350" s="2210"/>
    </row>
    <row r="941351" spans="101:101">
      <c r="CW941351" s="2195"/>
    </row>
    <row r="941375" spans="101:101">
      <c r="CW941375" s="2210"/>
    </row>
    <row r="941376" spans="101:101">
      <c r="CW941376" s="2195"/>
    </row>
    <row r="941400" spans="101:101">
      <c r="CW941400" s="2210"/>
    </row>
    <row r="941401" spans="101:101">
      <c r="CW941401" s="2195"/>
    </row>
    <row r="941425" spans="101:101">
      <c r="CW941425" s="2210"/>
    </row>
    <row r="941426" spans="101:101">
      <c r="CW941426" s="2195"/>
    </row>
    <row r="941450" spans="101:101">
      <c r="CW941450" s="2210"/>
    </row>
    <row r="941451" spans="101:101">
      <c r="CW941451" s="2195"/>
    </row>
    <row r="941475" spans="101:101">
      <c r="CW941475" s="2210"/>
    </row>
    <row r="941476" spans="101:101">
      <c r="CW941476" s="2195"/>
    </row>
    <row r="941500" spans="101:101">
      <c r="CW941500" s="2210"/>
    </row>
    <row r="941501" spans="101:101">
      <c r="CW941501" s="2195"/>
    </row>
    <row r="941525" spans="101:101">
      <c r="CW941525" s="2210"/>
    </row>
    <row r="941526" spans="101:101">
      <c r="CW941526" s="2195"/>
    </row>
    <row r="941550" spans="101:101">
      <c r="CW941550" s="2210"/>
    </row>
    <row r="941551" spans="101:101">
      <c r="CW941551" s="2195"/>
    </row>
    <row r="941575" spans="101:101">
      <c r="CW941575" s="2210"/>
    </row>
    <row r="941576" spans="101:101">
      <c r="CW941576" s="2195"/>
    </row>
    <row r="941600" spans="101:101">
      <c r="CW941600" s="2210"/>
    </row>
    <row r="941601" spans="101:101">
      <c r="CW941601" s="2195"/>
    </row>
    <row r="941625" spans="101:101">
      <c r="CW941625" s="2210"/>
    </row>
    <row r="941626" spans="101:101">
      <c r="CW941626" s="2195"/>
    </row>
    <row r="941650" spans="101:101">
      <c r="CW941650" s="2210"/>
    </row>
    <row r="941651" spans="101:101">
      <c r="CW941651" s="2195"/>
    </row>
    <row r="941675" spans="101:101">
      <c r="CW941675" s="2210"/>
    </row>
    <row r="941676" spans="101:101">
      <c r="CW941676" s="2195"/>
    </row>
    <row r="941700" spans="101:101">
      <c r="CW941700" s="2210"/>
    </row>
    <row r="941701" spans="101:101">
      <c r="CW941701" s="2195"/>
    </row>
    <row r="941725" spans="101:101">
      <c r="CW941725" s="2210"/>
    </row>
    <row r="941726" spans="101:101">
      <c r="CW941726" s="2195"/>
    </row>
    <row r="941750" spans="101:101">
      <c r="CW941750" s="2210"/>
    </row>
    <row r="941751" spans="101:101">
      <c r="CW941751" s="2195"/>
    </row>
    <row r="941775" spans="101:101">
      <c r="CW941775" s="2210"/>
    </row>
    <row r="941776" spans="101:101">
      <c r="CW941776" s="2195"/>
    </row>
    <row r="941800" spans="101:101">
      <c r="CW941800" s="2210"/>
    </row>
    <row r="941801" spans="101:101">
      <c r="CW941801" s="2195"/>
    </row>
    <row r="941825" spans="101:101">
      <c r="CW941825" s="2210"/>
    </row>
    <row r="941826" spans="101:101">
      <c r="CW941826" s="2195"/>
    </row>
    <row r="941850" spans="101:101">
      <c r="CW941850" s="2210"/>
    </row>
    <row r="941851" spans="101:101">
      <c r="CW941851" s="2195"/>
    </row>
    <row r="941875" spans="101:101">
      <c r="CW941875" s="2210"/>
    </row>
    <row r="941876" spans="101:101">
      <c r="CW941876" s="2195"/>
    </row>
    <row r="941900" spans="101:101">
      <c r="CW941900" s="2210"/>
    </row>
    <row r="941901" spans="101:101">
      <c r="CW941901" s="2195"/>
    </row>
    <row r="941925" spans="101:101">
      <c r="CW941925" s="2210"/>
    </row>
    <row r="941926" spans="101:101">
      <c r="CW941926" s="2195"/>
    </row>
    <row r="941950" spans="101:101">
      <c r="CW941950" s="2210"/>
    </row>
    <row r="941951" spans="101:101">
      <c r="CW941951" s="2195"/>
    </row>
    <row r="941975" spans="101:101">
      <c r="CW941975" s="2210"/>
    </row>
    <row r="941976" spans="101:101">
      <c r="CW941976" s="2195"/>
    </row>
    <row r="942000" spans="101:101">
      <c r="CW942000" s="2210"/>
    </row>
    <row r="942001" spans="101:101">
      <c r="CW942001" s="2195"/>
    </row>
    <row r="942025" spans="101:101">
      <c r="CW942025" s="2210"/>
    </row>
    <row r="942026" spans="101:101">
      <c r="CW942026" s="2195"/>
    </row>
    <row r="942050" spans="101:101">
      <c r="CW942050" s="2210"/>
    </row>
    <row r="942051" spans="101:101">
      <c r="CW942051" s="2195"/>
    </row>
    <row r="942075" spans="101:101">
      <c r="CW942075" s="2210"/>
    </row>
    <row r="942076" spans="101:101">
      <c r="CW942076" s="2195"/>
    </row>
    <row r="942100" spans="101:101">
      <c r="CW942100" s="2210"/>
    </row>
    <row r="942101" spans="101:101">
      <c r="CW942101" s="2195"/>
    </row>
    <row r="942125" spans="101:101">
      <c r="CW942125" s="2210"/>
    </row>
    <row r="942126" spans="101:101">
      <c r="CW942126" s="2195"/>
    </row>
    <row r="942150" spans="101:101">
      <c r="CW942150" s="2210"/>
    </row>
    <row r="942151" spans="101:101">
      <c r="CW942151" s="2195"/>
    </row>
    <row r="942175" spans="101:101">
      <c r="CW942175" s="2210"/>
    </row>
    <row r="942176" spans="101:101">
      <c r="CW942176" s="2195"/>
    </row>
    <row r="942200" spans="101:101">
      <c r="CW942200" s="2210"/>
    </row>
    <row r="942201" spans="101:101">
      <c r="CW942201" s="2195"/>
    </row>
    <row r="942225" spans="101:101">
      <c r="CW942225" s="2210"/>
    </row>
    <row r="942226" spans="101:101">
      <c r="CW942226" s="2195"/>
    </row>
    <row r="942250" spans="101:101">
      <c r="CW942250" s="2210"/>
    </row>
    <row r="942251" spans="101:101">
      <c r="CW942251" s="2195"/>
    </row>
    <row r="942275" spans="101:101">
      <c r="CW942275" s="2210"/>
    </row>
    <row r="942276" spans="101:101">
      <c r="CW942276" s="2195"/>
    </row>
    <row r="942300" spans="101:101">
      <c r="CW942300" s="2210"/>
    </row>
    <row r="942301" spans="101:101">
      <c r="CW942301" s="2195"/>
    </row>
    <row r="942325" spans="101:101">
      <c r="CW942325" s="2210"/>
    </row>
    <row r="942326" spans="101:101">
      <c r="CW942326" s="2195"/>
    </row>
    <row r="942350" spans="101:101">
      <c r="CW942350" s="2210"/>
    </row>
    <row r="942351" spans="101:101">
      <c r="CW942351" s="2195"/>
    </row>
    <row r="942375" spans="101:101">
      <c r="CW942375" s="2210"/>
    </row>
    <row r="942376" spans="101:101">
      <c r="CW942376" s="2195"/>
    </row>
    <row r="942400" spans="101:101">
      <c r="CW942400" s="2210"/>
    </row>
    <row r="942401" spans="101:101">
      <c r="CW942401" s="2195"/>
    </row>
    <row r="942425" spans="101:101">
      <c r="CW942425" s="2210"/>
    </row>
    <row r="942426" spans="101:101">
      <c r="CW942426" s="2195"/>
    </row>
    <row r="942450" spans="101:101">
      <c r="CW942450" s="2210"/>
    </row>
    <row r="942451" spans="101:101">
      <c r="CW942451" s="2195"/>
    </row>
    <row r="942475" spans="101:101">
      <c r="CW942475" s="2210"/>
    </row>
    <row r="942476" spans="101:101">
      <c r="CW942476" s="2195"/>
    </row>
    <row r="942500" spans="101:101">
      <c r="CW942500" s="2210"/>
    </row>
    <row r="942501" spans="101:101">
      <c r="CW942501" s="2195"/>
    </row>
    <row r="942525" spans="101:101">
      <c r="CW942525" s="2210"/>
    </row>
    <row r="942526" spans="101:101">
      <c r="CW942526" s="2195"/>
    </row>
    <row r="942550" spans="101:101">
      <c r="CW942550" s="2210"/>
    </row>
    <row r="942551" spans="101:101">
      <c r="CW942551" s="2195"/>
    </row>
    <row r="942575" spans="101:101">
      <c r="CW942575" s="2210"/>
    </row>
    <row r="942576" spans="101:101">
      <c r="CW942576" s="2195"/>
    </row>
    <row r="942600" spans="101:101">
      <c r="CW942600" s="2210"/>
    </row>
    <row r="942601" spans="101:101">
      <c r="CW942601" s="2195"/>
    </row>
    <row r="942625" spans="101:101">
      <c r="CW942625" s="2210"/>
    </row>
    <row r="942626" spans="101:101">
      <c r="CW942626" s="2195"/>
    </row>
    <row r="942650" spans="101:101">
      <c r="CW942650" s="2210"/>
    </row>
    <row r="942651" spans="101:101">
      <c r="CW942651" s="2195"/>
    </row>
    <row r="942675" spans="101:101">
      <c r="CW942675" s="2210"/>
    </row>
    <row r="942676" spans="101:101">
      <c r="CW942676" s="2195"/>
    </row>
    <row r="942700" spans="101:101">
      <c r="CW942700" s="2210"/>
    </row>
    <row r="942701" spans="101:101">
      <c r="CW942701" s="2195"/>
    </row>
    <row r="942725" spans="101:101">
      <c r="CW942725" s="2210"/>
    </row>
    <row r="942726" spans="101:101">
      <c r="CW942726" s="2195"/>
    </row>
    <row r="942750" spans="101:101">
      <c r="CW942750" s="2210"/>
    </row>
    <row r="942751" spans="101:101">
      <c r="CW942751" s="2195"/>
    </row>
    <row r="942775" spans="101:101">
      <c r="CW942775" s="2210"/>
    </row>
    <row r="942776" spans="101:101">
      <c r="CW942776" s="2195"/>
    </row>
    <row r="942800" spans="101:101">
      <c r="CW942800" s="2210"/>
    </row>
    <row r="942801" spans="101:101">
      <c r="CW942801" s="2195"/>
    </row>
    <row r="942825" spans="101:101">
      <c r="CW942825" s="2210"/>
    </row>
    <row r="942826" spans="101:101">
      <c r="CW942826" s="2195"/>
    </row>
    <row r="942850" spans="101:101">
      <c r="CW942850" s="2210"/>
    </row>
    <row r="942851" spans="101:101">
      <c r="CW942851" s="2195"/>
    </row>
    <row r="942875" spans="101:101">
      <c r="CW942875" s="2210"/>
    </row>
    <row r="942876" spans="101:101">
      <c r="CW942876" s="2195"/>
    </row>
    <row r="942900" spans="101:101">
      <c r="CW942900" s="2210"/>
    </row>
    <row r="942901" spans="101:101">
      <c r="CW942901" s="2195"/>
    </row>
    <row r="942925" spans="101:101">
      <c r="CW942925" s="2210"/>
    </row>
    <row r="942926" spans="101:101">
      <c r="CW942926" s="2195"/>
    </row>
    <row r="942950" spans="101:101">
      <c r="CW942950" s="2210"/>
    </row>
    <row r="942951" spans="101:101">
      <c r="CW942951" s="2195"/>
    </row>
    <row r="942975" spans="101:101">
      <c r="CW942975" s="2210"/>
    </row>
    <row r="942976" spans="101:101">
      <c r="CW942976" s="2195"/>
    </row>
    <row r="943000" spans="101:101">
      <c r="CW943000" s="2210"/>
    </row>
    <row r="943001" spans="101:101">
      <c r="CW943001" s="2195"/>
    </row>
    <row r="943025" spans="101:101">
      <c r="CW943025" s="2210"/>
    </row>
    <row r="943026" spans="101:101">
      <c r="CW943026" s="2195"/>
    </row>
    <row r="943050" spans="101:101">
      <c r="CW943050" s="2210"/>
    </row>
    <row r="943051" spans="101:101">
      <c r="CW943051" s="2195"/>
    </row>
    <row r="943075" spans="101:101">
      <c r="CW943075" s="2210"/>
    </row>
    <row r="943076" spans="101:101">
      <c r="CW943076" s="2195"/>
    </row>
    <row r="943100" spans="101:101">
      <c r="CW943100" s="2210"/>
    </row>
    <row r="943101" spans="101:101">
      <c r="CW943101" s="2195"/>
    </row>
    <row r="943125" spans="101:101">
      <c r="CW943125" s="2210"/>
    </row>
    <row r="943126" spans="101:101">
      <c r="CW943126" s="2195"/>
    </row>
    <row r="943150" spans="101:101">
      <c r="CW943150" s="2210"/>
    </row>
    <row r="943151" spans="101:101">
      <c r="CW943151" s="2195"/>
    </row>
    <row r="943175" spans="101:101">
      <c r="CW943175" s="2210"/>
    </row>
    <row r="943176" spans="101:101">
      <c r="CW943176" s="2195"/>
    </row>
    <row r="943200" spans="101:101">
      <c r="CW943200" s="2210"/>
    </row>
    <row r="943201" spans="101:101">
      <c r="CW943201" s="2195"/>
    </row>
    <row r="943225" spans="101:101">
      <c r="CW943225" s="2210"/>
    </row>
    <row r="943226" spans="101:101">
      <c r="CW943226" s="2195"/>
    </row>
    <row r="943250" spans="101:101">
      <c r="CW943250" s="2210"/>
    </row>
    <row r="943251" spans="101:101">
      <c r="CW943251" s="2195"/>
    </row>
    <row r="943275" spans="101:101">
      <c r="CW943275" s="2210"/>
    </row>
    <row r="943276" spans="101:101">
      <c r="CW943276" s="2195"/>
    </row>
    <row r="943300" spans="101:101">
      <c r="CW943300" s="2210"/>
    </row>
    <row r="943301" spans="101:101">
      <c r="CW943301" s="2195"/>
    </row>
    <row r="943325" spans="101:101">
      <c r="CW943325" s="2210"/>
    </row>
    <row r="943326" spans="101:101">
      <c r="CW943326" s="2195"/>
    </row>
    <row r="943350" spans="101:101">
      <c r="CW943350" s="2210"/>
    </row>
    <row r="943351" spans="101:101">
      <c r="CW943351" s="2195"/>
    </row>
    <row r="943375" spans="101:101">
      <c r="CW943375" s="2210"/>
    </row>
    <row r="943376" spans="101:101">
      <c r="CW943376" s="2195"/>
    </row>
    <row r="943400" spans="101:101">
      <c r="CW943400" s="2210"/>
    </row>
    <row r="943401" spans="101:101">
      <c r="CW943401" s="2195"/>
    </row>
    <row r="943425" spans="101:101">
      <c r="CW943425" s="2210"/>
    </row>
    <row r="943426" spans="101:101">
      <c r="CW943426" s="2195"/>
    </row>
    <row r="943450" spans="101:101">
      <c r="CW943450" s="2210"/>
    </row>
    <row r="943451" spans="101:101">
      <c r="CW943451" s="2195"/>
    </row>
    <row r="943475" spans="101:101">
      <c r="CW943475" s="2210"/>
    </row>
    <row r="943476" spans="101:101">
      <c r="CW943476" s="2195"/>
    </row>
    <row r="943500" spans="101:101">
      <c r="CW943500" s="2210"/>
    </row>
    <row r="943501" spans="101:101">
      <c r="CW943501" s="2195"/>
    </row>
    <row r="943525" spans="101:101">
      <c r="CW943525" s="2210"/>
    </row>
    <row r="943526" spans="101:101">
      <c r="CW943526" s="2195"/>
    </row>
    <row r="943550" spans="101:101">
      <c r="CW943550" s="2210"/>
    </row>
    <row r="943551" spans="101:101">
      <c r="CW943551" s="2195"/>
    </row>
    <row r="943575" spans="101:101">
      <c r="CW943575" s="2210"/>
    </row>
    <row r="943576" spans="101:101">
      <c r="CW943576" s="2195"/>
    </row>
    <row r="943600" spans="101:101">
      <c r="CW943600" s="2210"/>
    </row>
    <row r="943601" spans="101:101">
      <c r="CW943601" s="2195"/>
    </row>
    <row r="943625" spans="101:101">
      <c r="CW943625" s="2210"/>
    </row>
    <row r="943626" spans="101:101">
      <c r="CW943626" s="2195"/>
    </row>
    <row r="943650" spans="101:101">
      <c r="CW943650" s="2210"/>
    </row>
    <row r="943651" spans="101:101">
      <c r="CW943651" s="2195"/>
    </row>
    <row r="943675" spans="101:101">
      <c r="CW943675" s="2210"/>
    </row>
    <row r="943676" spans="101:101">
      <c r="CW943676" s="2195"/>
    </row>
    <row r="943700" spans="101:101">
      <c r="CW943700" s="2210"/>
    </row>
    <row r="943701" spans="101:101">
      <c r="CW943701" s="2195"/>
    </row>
    <row r="943725" spans="101:101">
      <c r="CW943725" s="2210"/>
    </row>
    <row r="943726" spans="101:101">
      <c r="CW943726" s="2195"/>
    </row>
    <row r="943750" spans="101:101">
      <c r="CW943750" s="2210"/>
    </row>
    <row r="943751" spans="101:101">
      <c r="CW943751" s="2195"/>
    </row>
    <row r="943775" spans="101:101">
      <c r="CW943775" s="2210"/>
    </row>
    <row r="943776" spans="101:101">
      <c r="CW943776" s="2195"/>
    </row>
    <row r="943800" spans="101:101">
      <c r="CW943800" s="2210"/>
    </row>
    <row r="943801" spans="101:101">
      <c r="CW943801" s="2195"/>
    </row>
    <row r="943825" spans="101:101">
      <c r="CW943825" s="2210"/>
    </row>
    <row r="943826" spans="101:101">
      <c r="CW943826" s="2195"/>
    </row>
    <row r="943850" spans="101:101">
      <c r="CW943850" s="2210"/>
    </row>
    <row r="943851" spans="101:101">
      <c r="CW943851" s="2195"/>
    </row>
    <row r="943875" spans="101:101">
      <c r="CW943875" s="2210"/>
    </row>
    <row r="943876" spans="101:101">
      <c r="CW943876" s="2195"/>
    </row>
    <row r="943900" spans="101:101">
      <c r="CW943900" s="2210"/>
    </row>
    <row r="943901" spans="101:101">
      <c r="CW943901" s="2195"/>
    </row>
    <row r="943925" spans="101:101">
      <c r="CW943925" s="2210"/>
    </row>
    <row r="943926" spans="101:101">
      <c r="CW943926" s="2195"/>
    </row>
    <row r="943950" spans="101:101">
      <c r="CW943950" s="2210"/>
    </row>
    <row r="943951" spans="101:101">
      <c r="CW943951" s="2195"/>
    </row>
    <row r="943975" spans="101:101">
      <c r="CW943975" s="2210"/>
    </row>
    <row r="943976" spans="101:101">
      <c r="CW943976" s="2195"/>
    </row>
    <row r="944000" spans="101:101">
      <c r="CW944000" s="2210"/>
    </row>
    <row r="944001" spans="101:101">
      <c r="CW944001" s="2195"/>
    </row>
    <row r="944025" spans="101:101">
      <c r="CW944025" s="2210"/>
    </row>
    <row r="944026" spans="101:101">
      <c r="CW944026" s="2195"/>
    </row>
    <row r="944050" spans="101:101">
      <c r="CW944050" s="2210"/>
    </row>
    <row r="944051" spans="101:101">
      <c r="CW944051" s="2195"/>
    </row>
    <row r="944075" spans="101:101">
      <c r="CW944075" s="2210"/>
    </row>
    <row r="944076" spans="101:101">
      <c r="CW944076" s="2195"/>
    </row>
    <row r="944100" spans="101:101">
      <c r="CW944100" s="2210"/>
    </row>
    <row r="944101" spans="101:101">
      <c r="CW944101" s="2195"/>
    </row>
    <row r="944125" spans="101:101">
      <c r="CW944125" s="2210"/>
    </row>
    <row r="944126" spans="101:101">
      <c r="CW944126" s="2195"/>
    </row>
    <row r="944150" spans="101:101">
      <c r="CW944150" s="2210"/>
    </row>
    <row r="944151" spans="101:101">
      <c r="CW944151" s="2195"/>
    </row>
    <row r="944175" spans="101:101">
      <c r="CW944175" s="2210"/>
    </row>
    <row r="944176" spans="101:101">
      <c r="CW944176" s="2195"/>
    </row>
    <row r="944200" spans="101:101">
      <c r="CW944200" s="2210"/>
    </row>
    <row r="944201" spans="101:101">
      <c r="CW944201" s="2195"/>
    </row>
    <row r="944225" spans="101:101">
      <c r="CW944225" s="2210"/>
    </row>
    <row r="944226" spans="101:101">
      <c r="CW944226" s="2195"/>
    </row>
    <row r="944250" spans="101:101">
      <c r="CW944250" s="2210"/>
    </row>
    <row r="944251" spans="101:101">
      <c r="CW944251" s="2195"/>
    </row>
    <row r="944275" spans="101:101">
      <c r="CW944275" s="2210"/>
    </row>
    <row r="944276" spans="101:101">
      <c r="CW944276" s="2195"/>
    </row>
    <row r="944300" spans="101:101">
      <c r="CW944300" s="2210"/>
    </row>
    <row r="944301" spans="101:101">
      <c r="CW944301" s="2195"/>
    </row>
    <row r="944325" spans="101:101">
      <c r="CW944325" s="2210"/>
    </row>
    <row r="944326" spans="101:101">
      <c r="CW944326" s="2195"/>
    </row>
    <row r="944350" spans="101:101">
      <c r="CW944350" s="2210"/>
    </row>
    <row r="944351" spans="101:101">
      <c r="CW944351" s="2195"/>
    </row>
    <row r="944375" spans="101:101">
      <c r="CW944375" s="2210"/>
    </row>
    <row r="944376" spans="101:101">
      <c r="CW944376" s="2195"/>
    </row>
    <row r="944400" spans="101:101">
      <c r="CW944400" s="2210"/>
    </row>
    <row r="944401" spans="101:101">
      <c r="CW944401" s="2195"/>
    </row>
    <row r="944425" spans="101:101">
      <c r="CW944425" s="2210"/>
    </row>
    <row r="944426" spans="101:101">
      <c r="CW944426" s="2195"/>
    </row>
    <row r="944450" spans="101:101">
      <c r="CW944450" s="2210"/>
    </row>
    <row r="944451" spans="101:101">
      <c r="CW944451" s="2195"/>
    </row>
    <row r="944475" spans="101:101">
      <c r="CW944475" s="2210"/>
    </row>
    <row r="944476" spans="101:101">
      <c r="CW944476" s="2195"/>
    </row>
    <row r="944500" spans="101:101">
      <c r="CW944500" s="2210"/>
    </row>
    <row r="944501" spans="101:101">
      <c r="CW944501" s="2195"/>
    </row>
    <row r="944525" spans="101:101">
      <c r="CW944525" s="2210"/>
    </row>
    <row r="944526" spans="101:101">
      <c r="CW944526" s="2195"/>
    </row>
    <row r="944550" spans="101:101">
      <c r="CW944550" s="2210"/>
    </row>
    <row r="944551" spans="101:101">
      <c r="CW944551" s="2195"/>
    </row>
    <row r="944575" spans="101:101">
      <c r="CW944575" s="2210"/>
    </row>
    <row r="944576" spans="101:101">
      <c r="CW944576" s="2195"/>
    </row>
    <row r="944600" spans="101:101">
      <c r="CW944600" s="2210"/>
    </row>
    <row r="944601" spans="101:101">
      <c r="CW944601" s="2195"/>
    </row>
    <row r="944625" spans="101:101">
      <c r="CW944625" s="2210"/>
    </row>
    <row r="944626" spans="101:101">
      <c r="CW944626" s="2195"/>
    </row>
    <row r="944650" spans="101:101">
      <c r="CW944650" s="2210"/>
    </row>
    <row r="944651" spans="101:101">
      <c r="CW944651" s="2195"/>
    </row>
    <row r="944675" spans="101:101">
      <c r="CW944675" s="2210"/>
    </row>
    <row r="944676" spans="101:101">
      <c r="CW944676" s="2195"/>
    </row>
    <row r="944700" spans="101:101">
      <c r="CW944700" s="2210"/>
    </row>
    <row r="944701" spans="101:101">
      <c r="CW944701" s="2195"/>
    </row>
    <row r="944725" spans="101:101">
      <c r="CW944725" s="2210"/>
    </row>
    <row r="944726" spans="101:101">
      <c r="CW944726" s="2195"/>
    </row>
    <row r="944750" spans="101:101">
      <c r="CW944750" s="2210"/>
    </row>
    <row r="944751" spans="101:101">
      <c r="CW944751" s="2195"/>
    </row>
    <row r="944775" spans="101:101">
      <c r="CW944775" s="2210"/>
    </row>
    <row r="944776" spans="101:101">
      <c r="CW944776" s="2195"/>
    </row>
    <row r="944800" spans="101:101">
      <c r="CW944800" s="2210"/>
    </row>
    <row r="944801" spans="101:101">
      <c r="CW944801" s="2195"/>
    </row>
    <row r="944825" spans="101:101">
      <c r="CW944825" s="2210"/>
    </row>
    <row r="944826" spans="101:101">
      <c r="CW944826" s="2195"/>
    </row>
    <row r="944850" spans="101:101">
      <c r="CW944850" s="2210"/>
    </row>
    <row r="944851" spans="101:101">
      <c r="CW944851" s="2195"/>
    </row>
    <row r="944875" spans="101:101">
      <c r="CW944875" s="2210"/>
    </row>
    <row r="944876" spans="101:101">
      <c r="CW944876" s="2195"/>
    </row>
    <row r="944900" spans="101:101">
      <c r="CW944900" s="2210"/>
    </row>
    <row r="944901" spans="101:101">
      <c r="CW944901" s="2195"/>
    </row>
    <row r="944925" spans="101:101">
      <c r="CW944925" s="2210"/>
    </row>
    <row r="944926" spans="101:101">
      <c r="CW944926" s="2195"/>
    </row>
    <row r="944950" spans="101:101">
      <c r="CW944950" s="2210"/>
    </row>
    <row r="944951" spans="101:101">
      <c r="CW944951" s="2195"/>
    </row>
    <row r="944975" spans="101:101">
      <c r="CW944975" s="2210"/>
    </row>
    <row r="944976" spans="101:101">
      <c r="CW944976" s="2195"/>
    </row>
    <row r="945000" spans="101:101">
      <c r="CW945000" s="2210"/>
    </row>
    <row r="945001" spans="101:101">
      <c r="CW945001" s="2195"/>
    </row>
    <row r="945025" spans="101:101">
      <c r="CW945025" s="2210"/>
    </row>
    <row r="945026" spans="101:101">
      <c r="CW945026" s="2195"/>
    </row>
    <row r="945050" spans="101:101">
      <c r="CW945050" s="2210"/>
    </row>
    <row r="945051" spans="101:101">
      <c r="CW945051" s="2195"/>
    </row>
    <row r="945075" spans="101:101">
      <c r="CW945075" s="2210"/>
    </row>
    <row r="945076" spans="101:101">
      <c r="CW945076" s="2195"/>
    </row>
    <row r="945100" spans="101:101">
      <c r="CW945100" s="2210"/>
    </row>
    <row r="945101" spans="101:101">
      <c r="CW945101" s="2195"/>
    </row>
    <row r="945125" spans="101:101">
      <c r="CW945125" s="2210"/>
    </row>
    <row r="945126" spans="101:101">
      <c r="CW945126" s="2195"/>
    </row>
    <row r="945150" spans="101:101">
      <c r="CW945150" s="2210"/>
    </row>
    <row r="945151" spans="101:101">
      <c r="CW945151" s="2195"/>
    </row>
    <row r="945175" spans="101:101">
      <c r="CW945175" s="2210"/>
    </row>
    <row r="945176" spans="101:101">
      <c r="CW945176" s="2195"/>
    </row>
    <row r="945200" spans="101:101">
      <c r="CW945200" s="2210"/>
    </row>
    <row r="945201" spans="101:101">
      <c r="CW945201" s="2195"/>
    </row>
    <row r="945225" spans="101:101">
      <c r="CW945225" s="2210"/>
    </row>
    <row r="945226" spans="101:101">
      <c r="CW945226" s="2195"/>
    </row>
    <row r="945250" spans="101:101">
      <c r="CW945250" s="2210"/>
    </row>
    <row r="945251" spans="101:101">
      <c r="CW945251" s="2195"/>
    </row>
    <row r="945275" spans="101:101">
      <c r="CW945275" s="2210"/>
    </row>
    <row r="945276" spans="101:101">
      <c r="CW945276" s="2195"/>
    </row>
    <row r="945300" spans="101:101">
      <c r="CW945300" s="2210"/>
    </row>
    <row r="945301" spans="101:101">
      <c r="CW945301" s="2195"/>
    </row>
    <row r="945325" spans="101:101">
      <c r="CW945325" s="2210"/>
    </row>
    <row r="945326" spans="101:101">
      <c r="CW945326" s="2195"/>
    </row>
    <row r="945350" spans="101:101">
      <c r="CW945350" s="2210"/>
    </row>
    <row r="945351" spans="101:101">
      <c r="CW945351" s="2195"/>
    </row>
    <row r="945375" spans="101:101">
      <c r="CW945375" s="2210"/>
    </row>
    <row r="945376" spans="101:101">
      <c r="CW945376" s="2195"/>
    </row>
    <row r="945400" spans="101:101">
      <c r="CW945400" s="2210"/>
    </row>
    <row r="945401" spans="101:101">
      <c r="CW945401" s="2195"/>
    </row>
    <row r="945425" spans="101:101">
      <c r="CW945425" s="2210"/>
    </row>
    <row r="945426" spans="101:101">
      <c r="CW945426" s="2195"/>
    </row>
    <row r="945450" spans="101:101">
      <c r="CW945450" s="2210"/>
    </row>
    <row r="945451" spans="101:101">
      <c r="CW945451" s="2195"/>
    </row>
    <row r="945475" spans="101:101">
      <c r="CW945475" s="2210"/>
    </row>
    <row r="945476" spans="101:101">
      <c r="CW945476" s="2195"/>
    </row>
    <row r="945500" spans="101:101">
      <c r="CW945500" s="2210"/>
    </row>
    <row r="945501" spans="101:101">
      <c r="CW945501" s="2195"/>
    </row>
    <row r="945525" spans="101:101">
      <c r="CW945525" s="2210"/>
    </row>
    <row r="945526" spans="101:101">
      <c r="CW945526" s="2195"/>
    </row>
    <row r="945550" spans="101:101">
      <c r="CW945550" s="2210"/>
    </row>
    <row r="945551" spans="101:101">
      <c r="CW945551" s="2195"/>
    </row>
    <row r="945575" spans="101:101">
      <c r="CW945575" s="2210"/>
    </row>
    <row r="945576" spans="101:101">
      <c r="CW945576" s="2195"/>
    </row>
    <row r="945600" spans="101:101">
      <c r="CW945600" s="2210"/>
    </row>
    <row r="945601" spans="101:101">
      <c r="CW945601" s="2195"/>
    </row>
    <row r="945625" spans="101:101">
      <c r="CW945625" s="2210"/>
    </row>
    <row r="945626" spans="101:101">
      <c r="CW945626" s="2195"/>
    </row>
    <row r="945650" spans="101:101">
      <c r="CW945650" s="2210"/>
    </row>
    <row r="945651" spans="101:101">
      <c r="CW945651" s="2195"/>
    </row>
    <row r="945675" spans="101:101">
      <c r="CW945675" s="2210"/>
    </row>
    <row r="945676" spans="101:101">
      <c r="CW945676" s="2195"/>
    </row>
    <row r="945700" spans="101:101">
      <c r="CW945700" s="2210"/>
    </row>
    <row r="945701" spans="101:101">
      <c r="CW945701" s="2195"/>
    </row>
    <row r="945725" spans="101:101">
      <c r="CW945725" s="2210"/>
    </row>
    <row r="945726" spans="101:101">
      <c r="CW945726" s="2195"/>
    </row>
    <row r="945750" spans="101:101">
      <c r="CW945750" s="2210"/>
    </row>
    <row r="945751" spans="101:101">
      <c r="CW945751" s="2195"/>
    </row>
    <row r="945775" spans="101:101">
      <c r="CW945775" s="2210"/>
    </row>
    <row r="945776" spans="101:101">
      <c r="CW945776" s="2195"/>
    </row>
    <row r="945800" spans="101:101">
      <c r="CW945800" s="2210"/>
    </row>
    <row r="945801" spans="101:101">
      <c r="CW945801" s="2195"/>
    </row>
    <row r="945825" spans="101:101">
      <c r="CW945825" s="2210"/>
    </row>
    <row r="945826" spans="101:101">
      <c r="CW945826" s="2195"/>
    </row>
    <row r="945850" spans="101:101">
      <c r="CW945850" s="2210"/>
    </row>
    <row r="945851" spans="101:101">
      <c r="CW945851" s="2195"/>
    </row>
    <row r="945875" spans="101:101">
      <c r="CW945875" s="2210"/>
    </row>
    <row r="945876" spans="101:101">
      <c r="CW945876" s="2195"/>
    </row>
    <row r="945900" spans="101:101">
      <c r="CW945900" s="2210"/>
    </row>
    <row r="945901" spans="101:101">
      <c r="CW945901" s="2195"/>
    </row>
    <row r="945925" spans="101:101">
      <c r="CW945925" s="2210"/>
    </row>
    <row r="945926" spans="101:101">
      <c r="CW945926" s="2195"/>
    </row>
    <row r="945950" spans="101:101">
      <c r="CW945950" s="2210"/>
    </row>
    <row r="945951" spans="101:101">
      <c r="CW945951" s="2195"/>
    </row>
    <row r="945975" spans="101:101">
      <c r="CW945975" s="2210"/>
    </row>
    <row r="945976" spans="101:101">
      <c r="CW945976" s="2195"/>
    </row>
    <row r="946000" spans="101:101">
      <c r="CW946000" s="2210"/>
    </row>
    <row r="946001" spans="101:101">
      <c r="CW946001" s="2195"/>
    </row>
    <row r="946025" spans="101:101">
      <c r="CW946025" s="2210"/>
    </row>
    <row r="946026" spans="101:101">
      <c r="CW946026" s="2195"/>
    </row>
    <row r="946050" spans="101:101">
      <c r="CW946050" s="2210"/>
    </row>
    <row r="946051" spans="101:101">
      <c r="CW946051" s="2195"/>
    </row>
    <row r="946075" spans="101:101">
      <c r="CW946075" s="2210"/>
    </row>
    <row r="946076" spans="101:101">
      <c r="CW946076" s="2195"/>
    </row>
    <row r="946100" spans="101:101">
      <c r="CW946100" s="2210"/>
    </row>
    <row r="946101" spans="101:101">
      <c r="CW946101" s="2195"/>
    </row>
    <row r="946125" spans="101:101">
      <c r="CW946125" s="2210"/>
    </row>
    <row r="946126" spans="101:101">
      <c r="CW946126" s="2195"/>
    </row>
    <row r="946150" spans="101:101">
      <c r="CW946150" s="2210"/>
    </row>
    <row r="946151" spans="101:101">
      <c r="CW946151" s="2195"/>
    </row>
    <row r="946175" spans="101:101">
      <c r="CW946175" s="2210"/>
    </row>
    <row r="946176" spans="101:101">
      <c r="CW946176" s="2195"/>
    </row>
    <row r="946200" spans="101:101">
      <c r="CW946200" s="2210"/>
    </row>
    <row r="946201" spans="101:101">
      <c r="CW946201" s="2195"/>
    </row>
    <row r="946225" spans="101:101">
      <c r="CW946225" s="2210"/>
    </row>
    <row r="946226" spans="101:101">
      <c r="CW946226" s="2195"/>
    </row>
    <row r="946250" spans="101:101">
      <c r="CW946250" s="2210"/>
    </row>
    <row r="946251" spans="101:101">
      <c r="CW946251" s="2195"/>
    </row>
    <row r="946275" spans="101:101">
      <c r="CW946275" s="2210"/>
    </row>
    <row r="946276" spans="101:101">
      <c r="CW946276" s="2195"/>
    </row>
    <row r="946300" spans="101:101">
      <c r="CW946300" s="2210"/>
    </row>
    <row r="946301" spans="101:101">
      <c r="CW946301" s="2195"/>
    </row>
    <row r="946325" spans="101:101">
      <c r="CW946325" s="2210"/>
    </row>
    <row r="946326" spans="101:101">
      <c r="CW946326" s="2195"/>
    </row>
    <row r="946350" spans="101:101">
      <c r="CW946350" s="2210"/>
    </row>
    <row r="946351" spans="101:101">
      <c r="CW946351" s="2195"/>
    </row>
    <row r="946375" spans="101:101">
      <c r="CW946375" s="2210"/>
    </row>
    <row r="946376" spans="101:101">
      <c r="CW946376" s="2195"/>
    </row>
    <row r="946400" spans="101:101">
      <c r="CW946400" s="2210"/>
    </row>
    <row r="946401" spans="101:101">
      <c r="CW946401" s="2195"/>
    </row>
    <row r="946425" spans="101:101">
      <c r="CW946425" s="2210"/>
    </row>
    <row r="946426" spans="101:101">
      <c r="CW946426" s="2195"/>
    </row>
    <row r="946450" spans="101:101">
      <c r="CW946450" s="2210"/>
    </row>
    <row r="946451" spans="101:101">
      <c r="CW946451" s="2195"/>
    </row>
    <row r="946475" spans="101:101">
      <c r="CW946475" s="2210"/>
    </row>
    <row r="946476" spans="101:101">
      <c r="CW946476" s="2195"/>
    </row>
    <row r="946500" spans="101:101">
      <c r="CW946500" s="2210"/>
    </row>
    <row r="946501" spans="101:101">
      <c r="CW946501" s="2195"/>
    </row>
    <row r="946525" spans="101:101">
      <c r="CW946525" s="2210"/>
    </row>
    <row r="946526" spans="101:101">
      <c r="CW946526" s="2195"/>
    </row>
    <row r="946550" spans="101:101">
      <c r="CW946550" s="2210"/>
    </row>
    <row r="946551" spans="101:101">
      <c r="CW946551" s="2195"/>
    </row>
    <row r="946575" spans="101:101">
      <c r="CW946575" s="2210"/>
    </row>
    <row r="946576" spans="101:101">
      <c r="CW946576" s="2195"/>
    </row>
    <row r="946600" spans="101:101">
      <c r="CW946600" s="2210"/>
    </row>
    <row r="946601" spans="101:101">
      <c r="CW946601" s="2195"/>
    </row>
    <row r="946625" spans="101:101">
      <c r="CW946625" s="2210"/>
    </row>
    <row r="946626" spans="101:101">
      <c r="CW946626" s="2195"/>
    </row>
    <row r="946650" spans="101:101">
      <c r="CW946650" s="2210"/>
    </row>
    <row r="946651" spans="101:101">
      <c r="CW946651" s="2195"/>
    </row>
    <row r="946675" spans="101:101">
      <c r="CW946675" s="2210"/>
    </row>
    <row r="946676" spans="101:101">
      <c r="CW946676" s="2195"/>
    </row>
    <row r="946700" spans="101:101">
      <c r="CW946700" s="2210"/>
    </row>
    <row r="946701" spans="101:101">
      <c r="CW946701" s="2195"/>
    </row>
    <row r="946725" spans="101:101">
      <c r="CW946725" s="2210"/>
    </row>
    <row r="946726" spans="101:101">
      <c r="CW946726" s="2195"/>
    </row>
    <row r="946750" spans="101:101">
      <c r="CW946750" s="2210"/>
    </row>
    <row r="946751" spans="101:101">
      <c r="CW946751" s="2195"/>
    </row>
    <row r="946775" spans="101:101">
      <c r="CW946775" s="2210"/>
    </row>
    <row r="946776" spans="101:101">
      <c r="CW946776" s="2195"/>
    </row>
    <row r="946800" spans="101:101">
      <c r="CW946800" s="2210"/>
    </row>
    <row r="946801" spans="101:101">
      <c r="CW946801" s="2195"/>
    </row>
    <row r="946825" spans="101:101">
      <c r="CW946825" s="2210"/>
    </row>
    <row r="946826" spans="101:101">
      <c r="CW946826" s="2195"/>
    </row>
    <row r="946850" spans="101:101">
      <c r="CW946850" s="2210"/>
    </row>
    <row r="946851" spans="101:101">
      <c r="CW946851" s="2195"/>
    </row>
    <row r="946875" spans="101:101">
      <c r="CW946875" s="2210"/>
    </row>
    <row r="946876" spans="101:101">
      <c r="CW946876" s="2195"/>
    </row>
    <row r="946900" spans="101:101">
      <c r="CW946900" s="2210"/>
    </row>
    <row r="946901" spans="101:101">
      <c r="CW946901" s="2195"/>
    </row>
    <row r="946925" spans="101:101">
      <c r="CW946925" s="2210"/>
    </row>
    <row r="946926" spans="101:101">
      <c r="CW946926" s="2195"/>
    </row>
    <row r="946950" spans="101:101">
      <c r="CW946950" s="2210"/>
    </row>
    <row r="946951" spans="101:101">
      <c r="CW946951" s="2195"/>
    </row>
    <row r="946975" spans="101:101">
      <c r="CW946975" s="2210"/>
    </row>
    <row r="946976" spans="101:101">
      <c r="CW946976" s="2195"/>
    </row>
    <row r="947000" spans="101:101">
      <c r="CW947000" s="2210"/>
    </row>
    <row r="947001" spans="101:101">
      <c r="CW947001" s="2195"/>
    </row>
    <row r="947025" spans="101:101">
      <c r="CW947025" s="2210"/>
    </row>
    <row r="947026" spans="101:101">
      <c r="CW947026" s="2195"/>
    </row>
    <row r="947050" spans="101:101">
      <c r="CW947050" s="2210"/>
    </row>
    <row r="947051" spans="101:101">
      <c r="CW947051" s="2195"/>
    </row>
    <row r="947075" spans="101:101">
      <c r="CW947075" s="2210"/>
    </row>
    <row r="947076" spans="101:101">
      <c r="CW947076" s="2195"/>
    </row>
    <row r="947100" spans="101:101">
      <c r="CW947100" s="2210"/>
    </row>
    <row r="947101" spans="101:101">
      <c r="CW947101" s="2195"/>
    </row>
    <row r="947125" spans="101:101">
      <c r="CW947125" s="2210"/>
    </row>
    <row r="947126" spans="101:101">
      <c r="CW947126" s="2195"/>
    </row>
    <row r="947150" spans="101:101">
      <c r="CW947150" s="2210"/>
    </row>
    <row r="947151" spans="101:101">
      <c r="CW947151" s="2195"/>
    </row>
    <row r="947175" spans="101:101">
      <c r="CW947175" s="2210"/>
    </row>
    <row r="947176" spans="101:101">
      <c r="CW947176" s="2195"/>
    </row>
    <row r="947200" spans="101:101">
      <c r="CW947200" s="2210"/>
    </row>
    <row r="947201" spans="101:101">
      <c r="CW947201" s="2195"/>
    </row>
    <row r="947225" spans="101:101">
      <c r="CW947225" s="2210"/>
    </row>
    <row r="947226" spans="101:101">
      <c r="CW947226" s="2195"/>
    </row>
    <row r="947250" spans="101:101">
      <c r="CW947250" s="2210"/>
    </row>
    <row r="947251" spans="101:101">
      <c r="CW947251" s="2195"/>
    </row>
    <row r="947275" spans="101:101">
      <c r="CW947275" s="2210"/>
    </row>
    <row r="947276" spans="101:101">
      <c r="CW947276" s="2195"/>
    </row>
    <row r="947300" spans="101:101">
      <c r="CW947300" s="2210"/>
    </row>
    <row r="947301" spans="101:101">
      <c r="CW947301" s="2195"/>
    </row>
    <row r="947325" spans="101:101">
      <c r="CW947325" s="2210"/>
    </row>
    <row r="947326" spans="101:101">
      <c r="CW947326" s="2195"/>
    </row>
    <row r="947350" spans="101:101">
      <c r="CW947350" s="2210"/>
    </row>
    <row r="947351" spans="101:101">
      <c r="CW947351" s="2195"/>
    </row>
    <row r="947375" spans="101:101">
      <c r="CW947375" s="2210"/>
    </row>
    <row r="947376" spans="101:101">
      <c r="CW947376" s="2195"/>
    </row>
    <row r="947400" spans="101:101">
      <c r="CW947400" s="2210"/>
    </row>
    <row r="947401" spans="101:101">
      <c r="CW947401" s="2195"/>
    </row>
    <row r="947425" spans="101:101">
      <c r="CW947425" s="2210"/>
    </row>
    <row r="947426" spans="101:101">
      <c r="CW947426" s="2195"/>
    </row>
    <row r="947450" spans="101:101">
      <c r="CW947450" s="2210"/>
    </row>
    <row r="947451" spans="101:101">
      <c r="CW947451" s="2195"/>
    </row>
    <row r="947475" spans="101:101">
      <c r="CW947475" s="2210"/>
    </row>
    <row r="947476" spans="101:101">
      <c r="CW947476" s="2195"/>
    </row>
    <row r="947500" spans="101:101">
      <c r="CW947500" s="2210"/>
    </row>
    <row r="947501" spans="101:101">
      <c r="CW947501" s="2195"/>
    </row>
    <row r="947525" spans="101:101">
      <c r="CW947525" s="2210"/>
    </row>
    <row r="947526" spans="101:101">
      <c r="CW947526" s="2195"/>
    </row>
    <row r="947550" spans="101:101">
      <c r="CW947550" s="2210"/>
    </row>
    <row r="947551" spans="101:101">
      <c r="CW947551" s="2195"/>
    </row>
    <row r="947575" spans="101:101">
      <c r="CW947575" s="2210"/>
    </row>
    <row r="947576" spans="101:101">
      <c r="CW947576" s="2195"/>
    </row>
    <row r="947600" spans="101:101">
      <c r="CW947600" s="2210"/>
    </row>
    <row r="947601" spans="101:101">
      <c r="CW947601" s="2195"/>
    </row>
    <row r="947625" spans="101:101">
      <c r="CW947625" s="2210"/>
    </row>
    <row r="947626" spans="101:101">
      <c r="CW947626" s="2195"/>
    </row>
    <row r="947650" spans="101:101">
      <c r="CW947650" s="2210"/>
    </row>
    <row r="947651" spans="101:101">
      <c r="CW947651" s="2195"/>
    </row>
    <row r="947675" spans="101:101">
      <c r="CW947675" s="2210"/>
    </row>
    <row r="947676" spans="101:101">
      <c r="CW947676" s="2195"/>
    </row>
    <row r="947700" spans="101:101">
      <c r="CW947700" s="2210"/>
    </row>
    <row r="947701" spans="101:101">
      <c r="CW947701" s="2195"/>
    </row>
    <row r="947725" spans="101:101">
      <c r="CW947725" s="2210"/>
    </row>
    <row r="947726" spans="101:101">
      <c r="CW947726" s="2195"/>
    </row>
    <row r="947750" spans="101:101">
      <c r="CW947750" s="2210"/>
    </row>
    <row r="947751" spans="101:101">
      <c r="CW947751" s="2195"/>
    </row>
    <row r="947775" spans="101:101">
      <c r="CW947775" s="2210"/>
    </row>
    <row r="947776" spans="101:101">
      <c r="CW947776" s="2195"/>
    </row>
    <row r="947800" spans="101:101">
      <c r="CW947800" s="2210"/>
    </row>
    <row r="947801" spans="101:101">
      <c r="CW947801" s="2195"/>
    </row>
    <row r="947825" spans="101:101">
      <c r="CW947825" s="2210"/>
    </row>
    <row r="947826" spans="101:101">
      <c r="CW947826" s="2195"/>
    </row>
    <row r="947850" spans="101:101">
      <c r="CW947850" s="2210"/>
    </row>
    <row r="947851" spans="101:101">
      <c r="CW947851" s="2195"/>
    </row>
    <row r="947875" spans="101:101">
      <c r="CW947875" s="2210"/>
    </row>
    <row r="947876" spans="101:101">
      <c r="CW947876" s="2195"/>
    </row>
    <row r="947900" spans="101:101">
      <c r="CW947900" s="2210"/>
    </row>
    <row r="947901" spans="101:101">
      <c r="CW947901" s="2195"/>
    </row>
    <row r="947925" spans="101:101">
      <c r="CW947925" s="2210"/>
    </row>
    <row r="947926" spans="101:101">
      <c r="CW947926" s="2195"/>
    </row>
    <row r="947950" spans="101:101">
      <c r="CW947950" s="2210"/>
    </row>
    <row r="947951" spans="101:101">
      <c r="CW947951" s="2195"/>
    </row>
    <row r="947975" spans="101:101">
      <c r="CW947975" s="2210"/>
    </row>
    <row r="947976" spans="101:101">
      <c r="CW947976" s="2195"/>
    </row>
    <row r="948000" spans="101:101">
      <c r="CW948000" s="2210"/>
    </row>
    <row r="948001" spans="101:101">
      <c r="CW948001" s="2195"/>
    </row>
    <row r="948025" spans="101:101">
      <c r="CW948025" s="2210"/>
    </row>
    <row r="948026" spans="101:101">
      <c r="CW948026" s="2195"/>
    </row>
    <row r="948050" spans="101:101">
      <c r="CW948050" s="2210"/>
    </row>
    <row r="948051" spans="101:101">
      <c r="CW948051" s="2195"/>
    </row>
    <row r="948075" spans="101:101">
      <c r="CW948075" s="2210"/>
    </row>
    <row r="948076" spans="101:101">
      <c r="CW948076" s="2195"/>
    </row>
    <row r="948100" spans="101:101">
      <c r="CW948100" s="2210"/>
    </row>
    <row r="948101" spans="101:101">
      <c r="CW948101" s="2195"/>
    </row>
    <row r="948125" spans="101:101">
      <c r="CW948125" s="2210"/>
    </row>
    <row r="948126" spans="101:101">
      <c r="CW948126" s="2195"/>
    </row>
    <row r="948150" spans="101:101">
      <c r="CW948150" s="2210"/>
    </row>
    <row r="948151" spans="101:101">
      <c r="CW948151" s="2195"/>
    </row>
    <row r="948175" spans="101:101">
      <c r="CW948175" s="2210"/>
    </row>
    <row r="948176" spans="101:101">
      <c r="CW948176" s="2195"/>
    </row>
    <row r="948200" spans="101:101">
      <c r="CW948200" s="2210"/>
    </row>
    <row r="948201" spans="101:101">
      <c r="CW948201" s="2195"/>
    </row>
    <row r="948225" spans="101:101">
      <c r="CW948225" s="2210"/>
    </row>
    <row r="948226" spans="101:101">
      <c r="CW948226" s="2195"/>
    </row>
    <row r="948250" spans="101:101">
      <c r="CW948250" s="2210"/>
    </row>
    <row r="948251" spans="101:101">
      <c r="CW948251" s="2195"/>
    </row>
    <row r="948275" spans="101:101">
      <c r="CW948275" s="2210"/>
    </row>
    <row r="948276" spans="101:101">
      <c r="CW948276" s="2195"/>
    </row>
    <row r="948300" spans="101:101">
      <c r="CW948300" s="2210"/>
    </row>
    <row r="948301" spans="101:101">
      <c r="CW948301" s="2195"/>
    </row>
    <row r="948325" spans="101:101">
      <c r="CW948325" s="2210"/>
    </row>
    <row r="948326" spans="101:101">
      <c r="CW948326" s="2195"/>
    </row>
    <row r="948350" spans="101:101">
      <c r="CW948350" s="2210"/>
    </row>
    <row r="948351" spans="101:101">
      <c r="CW948351" s="2195"/>
    </row>
    <row r="948375" spans="101:101">
      <c r="CW948375" s="2210"/>
    </row>
    <row r="948376" spans="101:101">
      <c r="CW948376" s="2195"/>
    </row>
    <row r="948400" spans="101:101">
      <c r="CW948400" s="2210"/>
    </row>
    <row r="948401" spans="101:101">
      <c r="CW948401" s="2195"/>
    </row>
    <row r="948425" spans="101:101">
      <c r="CW948425" s="2210"/>
    </row>
    <row r="948426" spans="101:101">
      <c r="CW948426" s="2195"/>
    </row>
    <row r="948450" spans="101:101">
      <c r="CW948450" s="2210"/>
    </row>
    <row r="948451" spans="101:101">
      <c r="CW948451" s="2195"/>
    </row>
    <row r="948475" spans="101:101">
      <c r="CW948475" s="2210"/>
    </row>
    <row r="948476" spans="101:101">
      <c r="CW948476" s="2195"/>
    </row>
    <row r="948500" spans="101:101">
      <c r="CW948500" s="2210"/>
    </row>
    <row r="948501" spans="101:101">
      <c r="CW948501" s="2195"/>
    </row>
    <row r="948525" spans="101:101">
      <c r="CW948525" s="2210"/>
    </row>
    <row r="948526" spans="101:101">
      <c r="CW948526" s="2195"/>
    </row>
    <row r="948550" spans="101:101">
      <c r="CW948550" s="2210"/>
    </row>
    <row r="948551" spans="101:101">
      <c r="CW948551" s="2195"/>
    </row>
    <row r="948575" spans="101:101">
      <c r="CW948575" s="2210"/>
    </row>
    <row r="948576" spans="101:101">
      <c r="CW948576" s="2195"/>
    </row>
    <row r="948600" spans="101:101">
      <c r="CW948600" s="2210"/>
    </row>
    <row r="948601" spans="101:101">
      <c r="CW948601" s="2195"/>
    </row>
    <row r="948625" spans="101:101">
      <c r="CW948625" s="2210"/>
    </row>
    <row r="948626" spans="101:101">
      <c r="CW948626" s="2195"/>
    </row>
    <row r="948650" spans="101:101">
      <c r="CW948650" s="2210"/>
    </row>
    <row r="948651" spans="101:101">
      <c r="CW948651" s="2195"/>
    </row>
    <row r="948675" spans="101:101">
      <c r="CW948675" s="2210"/>
    </row>
    <row r="948676" spans="101:101">
      <c r="CW948676" s="2195"/>
    </row>
    <row r="948700" spans="101:101">
      <c r="CW948700" s="2210"/>
    </row>
    <row r="948701" spans="101:101">
      <c r="CW948701" s="2195"/>
    </row>
    <row r="948725" spans="101:101">
      <c r="CW948725" s="2210"/>
    </row>
    <row r="948726" spans="101:101">
      <c r="CW948726" s="2195"/>
    </row>
    <row r="948750" spans="101:101">
      <c r="CW948750" s="2210"/>
    </row>
    <row r="948751" spans="101:101">
      <c r="CW948751" s="2195"/>
    </row>
    <row r="948775" spans="101:101">
      <c r="CW948775" s="2210"/>
    </row>
    <row r="948776" spans="101:101">
      <c r="CW948776" s="2195"/>
    </row>
    <row r="948800" spans="101:101">
      <c r="CW948800" s="2210"/>
    </row>
    <row r="948801" spans="101:101">
      <c r="CW948801" s="2195"/>
    </row>
    <row r="948825" spans="101:101">
      <c r="CW948825" s="2210"/>
    </row>
    <row r="948826" spans="101:101">
      <c r="CW948826" s="2195"/>
    </row>
    <row r="948850" spans="101:101">
      <c r="CW948850" s="2210"/>
    </row>
    <row r="948851" spans="101:101">
      <c r="CW948851" s="2195"/>
    </row>
    <row r="948875" spans="101:101">
      <c r="CW948875" s="2210"/>
    </row>
    <row r="948876" spans="101:101">
      <c r="CW948876" s="2195"/>
    </row>
    <row r="948900" spans="101:101">
      <c r="CW948900" s="2210"/>
    </row>
    <row r="948901" spans="101:101">
      <c r="CW948901" s="2195"/>
    </row>
    <row r="948925" spans="101:101">
      <c r="CW948925" s="2210"/>
    </row>
    <row r="948926" spans="101:101">
      <c r="CW948926" s="2195"/>
    </row>
    <row r="948950" spans="101:101">
      <c r="CW948950" s="2210"/>
    </row>
    <row r="948951" spans="101:101">
      <c r="CW948951" s="2195"/>
    </row>
    <row r="948975" spans="101:101">
      <c r="CW948975" s="2210"/>
    </row>
    <row r="948976" spans="101:101">
      <c r="CW948976" s="2195"/>
    </row>
    <row r="949000" spans="101:101">
      <c r="CW949000" s="2210"/>
    </row>
    <row r="949001" spans="101:101">
      <c r="CW949001" s="2195"/>
    </row>
    <row r="949025" spans="101:101">
      <c r="CW949025" s="2210"/>
    </row>
    <row r="949026" spans="101:101">
      <c r="CW949026" s="2195"/>
    </row>
    <row r="949050" spans="101:101">
      <c r="CW949050" s="2210"/>
    </row>
    <row r="949051" spans="101:101">
      <c r="CW949051" s="2195"/>
    </row>
    <row r="949075" spans="101:101">
      <c r="CW949075" s="2210"/>
    </row>
    <row r="949076" spans="101:101">
      <c r="CW949076" s="2195"/>
    </row>
    <row r="949100" spans="101:101">
      <c r="CW949100" s="2210"/>
    </row>
    <row r="949101" spans="101:101">
      <c r="CW949101" s="2195"/>
    </row>
    <row r="949125" spans="101:101">
      <c r="CW949125" s="2210"/>
    </row>
    <row r="949126" spans="101:101">
      <c r="CW949126" s="2195"/>
    </row>
    <row r="949150" spans="101:101">
      <c r="CW949150" s="2210"/>
    </row>
    <row r="949151" spans="101:101">
      <c r="CW949151" s="2195"/>
    </row>
    <row r="949175" spans="101:101">
      <c r="CW949175" s="2210"/>
    </row>
    <row r="949176" spans="101:101">
      <c r="CW949176" s="2195"/>
    </row>
    <row r="949200" spans="101:101">
      <c r="CW949200" s="2210"/>
    </row>
    <row r="949201" spans="101:101">
      <c r="CW949201" s="2195"/>
    </row>
    <row r="949225" spans="101:101">
      <c r="CW949225" s="2210"/>
    </row>
    <row r="949226" spans="101:101">
      <c r="CW949226" s="2195"/>
    </row>
    <row r="949250" spans="101:101">
      <c r="CW949250" s="2210"/>
    </row>
    <row r="949251" spans="101:101">
      <c r="CW949251" s="2195"/>
    </row>
    <row r="949275" spans="101:101">
      <c r="CW949275" s="2210"/>
    </row>
    <row r="949276" spans="101:101">
      <c r="CW949276" s="2195"/>
    </row>
    <row r="949300" spans="101:101">
      <c r="CW949300" s="2210"/>
    </row>
    <row r="949301" spans="101:101">
      <c r="CW949301" s="2195"/>
    </row>
    <row r="949325" spans="101:101">
      <c r="CW949325" s="2210"/>
    </row>
    <row r="949326" spans="101:101">
      <c r="CW949326" s="2195"/>
    </row>
    <row r="949350" spans="101:101">
      <c r="CW949350" s="2210"/>
    </row>
    <row r="949351" spans="101:101">
      <c r="CW949351" s="2195"/>
    </row>
    <row r="949375" spans="101:101">
      <c r="CW949375" s="2210"/>
    </row>
    <row r="949376" spans="101:101">
      <c r="CW949376" s="2195"/>
    </row>
    <row r="949400" spans="101:101">
      <c r="CW949400" s="2210"/>
    </row>
    <row r="949401" spans="101:101">
      <c r="CW949401" s="2195"/>
    </row>
    <row r="949425" spans="101:101">
      <c r="CW949425" s="2210"/>
    </row>
    <row r="949426" spans="101:101">
      <c r="CW949426" s="2195"/>
    </row>
    <row r="949450" spans="101:101">
      <c r="CW949450" s="2210"/>
    </row>
    <row r="949451" spans="101:101">
      <c r="CW949451" s="2195"/>
    </row>
    <row r="949475" spans="101:101">
      <c r="CW949475" s="2210"/>
    </row>
    <row r="949476" spans="101:101">
      <c r="CW949476" s="2195"/>
    </row>
    <row r="949500" spans="101:101">
      <c r="CW949500" s="2210"/>
    </row>
    <row r="949501" spans="101:101">
      <c r="CW949501" s="2195"/>
    </row>
    <row r="949525" spans="101:101">
      <c r="CW949525" s="2210"/>
    </row>
    <row r="949526" spans="101:101">
      <c r="CW949526" s="2195"/>
    </row>
    <row r="949550" spans="101:101">
      <c r="CW949550" s="2210"/>
    </row>
    <row r="949551" spans="101:101">
      <c r="CW949551" s="2195"/>
    </row>
    <row r="949575" spans="101:101">
      <c r="CW949575" s="2210"/>
    </row>
    <row r="949576" spans="101:101">
      <c r="CW949576" s="2195"/>
    </row>
    <row r="949600" spans="101:101">
      <c r="CW949600" s="2210"/>
    </row>
    <row r="949601" spans="101:101">
      <c r="CW949601" s="2195"/>
    </row>
    <row r="949625" spans="101:101">
      <c r="CW949625" s="2210"/>
    </row>
    <row r="949626" spans="101:101">
      <c r="CW949626" s="2195"/>
    </row>
    <row r="949650" spans="101:101">
      <c r="CW949650" s="2210"/>
    </row>
    <row r="949651" spans="101:101">
      <c r="CW949651" s="2195"/>
    </row>
    <row r="949675" spans="101:101">
      <c r="CW949675" s="2210"/>
    </row>
    <row r="949676" spans="101:101">
      <c r="CW949676" s="2195"/>
    </row>
    <row r="949700" spans="101:101">
      <c r="CW949700" s="2210"/>
    </row>
    <row r="949701" spans="101:101">
      <c r="CW949701" s="2195"/>
    </row>
    <row r="949725" spans="101:101">
      <c r="CW949725" s="2210"/>
    </row>
    <row r="949726" spans="101:101">
      <c r="CW949726" s="2195"/>
    </row>
    <row r="949750" spans="101:101">
      <c r="CW949750" s="2210"/>
    </row>
    <row r="949751" spans="101:101">
      <c r="CW949751" s="2195"/>
    </row>
    <row r="949775" spans="101:101">
      <c r="CW949775" s="2210"/>
    </row>
    <row r="949776" spans="101:101">
      <c r="CW949776" s="2195"/>
    </row>
    <row r="949800" spans="101:101">
      <c r="CW949800" s="2210"/>
    </row>
    <row r="949801" spans="101:101">
      <c r="CW949801" s="2195"/>
    </row>
    <row r="949825" spans="101:101">
      <c r="CW949825" s="2210"/>
    </row>
    <row r="949826" spans="101:101">
      <c r="CW949826" s="2195"/>
    </row>
    <row r="949850" spans="101:101">
      <c r="CW949850" s="2210"/>
    </row>
    <row r="949851" spans="101:101">
      <c r="CW949851" s="2195"/>
    </row>
    <row r="949875" spans="101:101">
      <c r="CW949875" s="2210"/>
    </row>
    <row r="949876" spans="101:101">
      <c r="CW949876" s="2195"/>
    </row>
    <row r="949900" spans="101:101">
      <c r="CW949900" s="2210"/>
    </row>
    <row r="949901" spans="101:101">
      <c r="CW949901" s="2195"/>
    </row>
    <row r="949925" spans="101:101">
      <c r="CW949925" s="2210"/>
    </row>
    <row r="949926" spans="101:101">
      <c r="CW949926" s="2195"/>
    </row>
    <row r="949950" spans="101:101">
      <c r="CW949950" s="2210"/>
    </row>
    <row r="949951" spans="101:101">
      <c r="CW949951" s="2195"/>
    </row>
    <row r="949975" spans="101:101">
      <c r="CW949975" s="2210"/>
    </row>
    <row r="949976" spans="101:101">
      <c r="CW949976" s="2195"/>
    </row>
    <row r="950000" spans="101:101">
      <c r="CW950000" s="2210"/>
    </row>
    <row r="950001" spans="101:101">
      <c r="CW950001" s="2195"/>
    </row>
    <row r="950025" spans="101:101">
      <c r="CW950025" s="2210"/>
    </row>
    <row r="950026" spans="101:101">
      <c r="CW950026" s="2195"/>
    </row>
    <row r="950050" spans="101:101">
      <c r="CW950050" s="2210"/>
    </row>
    <row r="950051" spans="101:101">
      <c r="CW950051" s="2195"/>
    </row>
    <row r="950075" spans="101:101">
      <c r="CW950075" s="2210"/>
    </row>
    <row r="950076" spans="101:101">
      <c r="CW950076" s="2195"/>
    </row>
    <row r="950100" spans="101:101">
      <c r="CW950100" s="2210"/>
    </row>
    <row r="950101" spans="101:101">
      <c r="CW950101" s="2195"/>
    </row>
    <row r="950125" spans="101:101">
      <c r="CW950125" s="2210"/>
    </row>
    <row r="950126" spans="101:101">
      <c r="CW950126" s="2195"/>
    </row>
    <row r="950150" spans="101:101">
      <c r="CW950150" s="2210"/>
    </row>
    <row r="950151" spans="101:101">
      <c r="CW950151" s="2195"/>
    </row>
    <row r="950175" spans="101:101">
      <c r="CW950175" s="2210"/>
    </row>
    <row r="950176" spans="101:101">
      <c r="CW950176" s="2195"/>
    </row>
    <row r="950200" spans="101:101">
      <c r="CW950200" s="2210"/>
    </row>
    <row r="950201" spans="101:101">
      <c r="CW950201" s="2195"/>
    </row>
    <row r="950225" spans="101:101">
      <c r="CW950225" s="2210"/>
    </row>
    <row r="950226" spans="101:101">
      <c r="CW950226" s="2195"/>
    </row>
    <row r="950250" spans="101:101">
      <c r="CW950250" s="2210"/>
    </row>
    <row r="950251" spans="101:101">
      <c r="CW950251" s="2195"/>
    </row>
    <row r="950275" spans="101:101">
      <c r="CW950275" s="2210"/>
    </row>
    <row r="950276" spans="101:101">
      <c r="CW950276" s="2195"/>
    </row>
    <row r="950300" spans="101:101">
      <c r="CW950300" s="2210"/>
    </row>
    <row r="950301" spans="101:101">
      <c r="CW950301" s="2195"/>
    </row>
    <row r="950325" spans="101:101">
      <c r="CW950325" s="2210"/>
    </row>
    <row r="950326" spans="101:101">
      <c r="CW950326" s="2195"/>
    </row>
    <row r="950350" spans="101:101">
      <c r="CW950350" s="2210"/>
    </row>
    <row r="950351" spans="101:101">
      <c r="CW950351" s="2195"/>
    </row>
    <row r="950375" spans="101:101">
      <c r="CW950375" s="2210"/>
    </row>
    <row r="950376" spans="101:101">
      <c r="CW950376" s="2195"/>
    </row>
    <row r="950400" spans="101:101">
      <c r="CW950400" s="2210"/>
    </row>
    <row r="950401" spans="101:101">
      <c r="CW950401" s="2195"/>
    </row>
    <row r="950425" spans="101:101">
      <c r="CW950425" s="2210"/>
    </row>
    <row r="950426" spans="101:101">
      <c r="CW950426" s="2195"/>
    </row>
    <row r="950450" spans="101:101">
      <c r="CW950450" s="2210"/>
    </row>
    <row r="950451" spans="101:101">
      <c r="CW950451" s="2195"/>
    </row>
    <row r="950475" spans="101:101">
      <c r="CW950475" s="2210"/>
    </row>
    <row r="950476" spans="101:101">
      <c r="CW950476" s="2195"/>
    </row>
    <row r="950500" spans="101:101">
      <c r="CW950500" s="2210"/>
    </row>
    <row r="950501" spans="101:101">
      <c r="CW950501" s="2195"/>
    </row>
    <row r="950525" spans="101:101">
      <c r="CW950525" s="2210"/>
    </row>
    <row r="950526" spans="101:101">
      <c r="CW950526" s="2195"/>
    </row>
    <row r="950550" spans="101:101">
      <c r="CW950550" s="2210"/>
    </row>
    <row r="950551" spans="101:101">
      <c r="CW950551" s="2195"/>
    </row>
    <row r="950575" spans="101:101">
      <c r="CW950575" s="2210"/>
    </row>
    <row r="950576" spans="101:101">
      <c r="CW950576" s="2195"/>
    </row>
    <row r="950600" spans="101:101">
      <c r="CW950600" s="2210"/>
    </row>
    <row r="950601" spans="101:101">
      <c r="CW950601" s="2195"/>
    </row>
    <row r="950625" spans="101:101">
      <c r="CW950625" s="2210"/>
    </row>
    <row r="950626" spans="101:101">
      <c r="CW950626" s="2195"/>
    </row>
    <row r="950650" spans="101:101">
      <c r="CW950650" s="2210"/>
    </row>
    <row r="950651" spans="101:101">
      <c r="CW950651" s="2195"/>
    </row>
    <row r="950675" spans="101:101">
      <c r="CW950675" s="2210"/>
    </row>
    <row r="950676" spans="101:101">
      <c r="CW950676" s="2195"/>
    </row>
    <row r="950700" spans="101:101">
      <c r="CW950700" s="2210"/>
    </row>
    <row r="950701" spans="101:101">
      <c r="CW950701" s="2195"/>
    </row>
    <row r="950725" spans="101:101">
      <c r="CW950725" s="2210"/>
    </row>
    <row r="950726" spans="101:101">
      <c r="CW950726" s="2195"/>
    </row>
    <row r="950750" spans="101:101">
      <c r="CW950750" s="2210"/>
    </row>
    <row r="950751" spans="101:101">
      <c r="CW950751" s="2195"/>
    </row>
    <row r="950775" spans="101:101">
      <c r="CW950775" s="2210"/>
    </row>
    <row r="950776" spans="101:101">
      <c r="CW950776" s="2195"/>
    </row>
    <row r="950800" spans="101:101">
      <c r="CW950800" s="2210"/>
    </row>
    <row r="950801" spans="101:101">
      <c r="CW950801" s="2195"/>
    </row>
    <row r="950825" spans="101:101">
      <c r="CW950825" s="2210"/>
    </row>
    <row r="950826" spans="101:101">
      <c r="CW950826" s="2195"/>
    </row>
    <row r="950850" spans="101:101">
      <c r="CW950850" s="2210"/>
    </row>
    <row r="950851" spans="101:101">
      <c r="CW950851" s="2195"/>
    </row>
    <row r="950875" spans="101:101">
      <c r="CW950875" s="2210"/>
    </row>
    <row r="950876" spans="101:101">
      <c r="CW950876" s="2195"/>
    </row>
    <row r="950900" spans="101:101">
      <c r="CW950900" s="2210"/>
    </row>
    <row r="950901" spans="101:101">
      <c r="CW950901" s="2195"/>
    </row>
    <row r="950925" spans="101:101">
      <c r="CW950925" s="2210"/>
    </row>
    <row r="950926" spans="101:101">
      <c r="CW950926" s="2195"/>
    </row>
    <row r="950950" spans="101:101">
      <c r="CW950950" s="2210"/>
    </row>
    <row r="950951" spans="101:101">
      <c r="CW950951" s="2195"/>
    </row>
    <row r="950975" spans="101:101">
      <c r="CW950975" s="2210"/>
    </row>
    <row r="950976" spans="101:101">
      <c r="CW950976" s="2195"/>
    </row>
    <row r="951000" spans="101:101">
      <c r="CW951000" s="2210"/>
    </row>
    <row r="951001" spans="101:101">
      <c r="CW951001" s="2195"/>
    </row>
    <row r="951025" spans="101:101">
      <c r="CW951025" s="2210"/>
    </row>
    <row r="951026" spans="101:101">
      <c r="CW951026" s="2195"/>
    </row>
    <row r="951050" spans="101:101">
      <c r="CW951050" s="2210"/>
    </row>
    <row r="951051" spans="101:101">
      <c r="CW951051" s="2195"/>
    </row>
    <row r="951075" spans="101:101">
      <c r="CW951075" s="2210"/>
    </row>
    <row r="951076" spans="101:101">
      <c r="CW951076" s="2195"/>
    </row>
    <row r="951100" spans="101:101">
      <c r="CW951100" s="2210"/>
    </row>
    <row r="951101" spans="101:101">
      <c r="CW951101" s="2195"/>
    </row>
    <row r="951125" spans="101:101">
      <c r="CW951125" s="2210"/>
    </row>
    <row r="951126" spans="101:101">
      <c r="CW951126" s="2195"/>
    </row>
    <row r="951150" spans="101:101">
      <c r="CW951150" s="2210"/>
    </row>
    <row r="951151" spans="101:101">
      <c r="CW951151" s="2195"/>
    </row>
    <row r="951175" spans="101:101">
      <c r="CW951175" s="2210"/>
    </row>
    <row r="951176" spans="101:101">
      <c r="CW951176" s="2195"/>
    </row>
    <row r="951200" spans="101:101">
      <c r="CW951200" s="2210"/>
    </row>
    <row r="951201" spans="101:101">
      <c r="CW951201" s="2195"/>
    </row>
    <row r="951225" spans="101:101">
      <c r="CW951225" s="2210"/>
    </row>
    <row r="951226" spans="101:101">
      <c r="CW951226" s="2195"/>
    </row>
    <row r="951250" spans="101:101">
      <c r="CW951250" s="2210"/>
    </row>
    <row r="951251" spans="101:101">
      <c r="CW951251" s="2195"/>
    </row>
    <row r="951275" spans="101:101">
      <c r="CW951275" s="2210"/>
    </row>
    <row r="951276" spans="101:101">
      <c r="CW951276" s="2195"/>
    </row>
    <row r="951300" spans="101:101">
      <c r="CW951300" s="2210"/>
    </row>
    <row r="951301" spans="101:101">
      <c r="CW951301" s="2195"/>
    </row>
    <row r="951325" spans="101:101">
      <c r="CW951325" s="2210"/>
    </row>
    <row r="951326" spans="101:101">
      <c r="CW951326" s="2195"/>
    </row>
    <row r="951350" spans="101:101">
      <c r="CW951350" s="2210"/>
    </row>
    <row r="951351" spans="101:101">
      <c r="CW951351" s="2195"/>
    </row>
    <row r="951375" spans="101:101">
      <c r="CW951375" s="2210"/>
    </row>
    <row r="951376" spans="101:101">
      <c r="CW951376" s="2195"/>
    </row>
    <row r="951400" spans="101:101">
      <c r="CW951400" s="2210"/>
    </row>
    <row r="951401" spans="101:101">
      <c r="CW951401" s="2195"/>
    </row>
    <row r="951425" spans="101:101">
      <c r="CW951425" s="2210"/>
    </row>
    <row r="951426" spans="101:101">
      <c r="CW951426" s="2195"/>
    </row>
    <row r="951450" spans="101:101">
      <c r="CW951450" s="2210"/>
    </row>
    <row r="951451" spans="101:101">
      <c r="CW951451" s="2195"/>
    </row>
    <row r="951475" spans="101:101">
      <c r="CW951475" s="2210"/>
    </row>
    <row r="951476" spans="101:101">
      <c r="CW951476" s="2195"/>
    </row>
    <row r="951500" spans="101:101">
      <c r="CW951500" s="2210"/>
    </row>
    <row r="951501" spans="101:101">
      <c r="CW951501" s="2195"/>
    </row>
    <row r="951525" spans="101:101">
      <c r="CW951525" s="2210"/>
    </row>
    <row r="951526" spans="101:101">
      <c r="CW951526" s="2195"/>
    </row>
    <row r="951550" spans="101:101">
      <c r="CW951550" s="2210"/>
    </row>
    <row r="951551" spans="101:101">
      <c r="CW951551" s="2195"/>
    </row>
    <row r="951575" spans="101:101">
      <c r="CW951575" s="2210"/>
    </row>
    <row r="951576" spans="101:101">
      <c r="CW951576" s="2195"/>
    </row>
    <row r="951600" spans="101:101">
      <c r="CW951600" s="2210"/>
    </row>
    <row r="951601" spans="101:101">
      <c r="CW951601" s="2195"/>
    </row>
    <row r="951625" spans="101:101">
      <c r="CW951625" s="2210"/>
    </row>
    <row r="951626" spans="101:101">
      <c r="CW951626" s="2195"/>
    </row>
    <row r="951650" spans="101:101">
      <c r="CW951650" s="2210"/>
    </row>
    <row r="951651" spans="101:101">
      <c r="CW951651" s="2195"/>
    </row>
    <row r="951675" spans="101:101">
      <c r="CW951675" s="2210"/>
    </row>
    <row r="951676" spans="101:101">
      <c r="CW951676" s="2195"/>
    </row>
    <row r="951700" spans="101:101">
      <c r="CW951700" s="2210"/>
    </row>
    <row r="951701" spans="101:101">
      <c r="CW951701" s="2195"/>
    </row>
    <row r="951725" spans="101:101">
      <c r="CW951725" s="2210"/>
    </row>
    <row r="951726" spans="101:101">
      <c r="CW951726" s="2195"/>
    </row>
    <row r="951750" spans="101:101">
      <c r="CW951750" s="2210"/>
    </row>
    <row r="951751" spans="101:101">
      <c r="CW951751" s="2195"/>
    </row>
    <row r="951775" spans="101:101">
      <c r="CW951775" s="2210"/>
    </row>
    <row r="951776" spans="101:101">
      <c r="CW951776" s="2195"/>
    </row>
    <row r="951800" spans="101:101">
      <c r="CW951800" s="2210"/>
    </row>
    <row r="951801" spans="101:101">
      <c r="CW951801" s="2195"/>
    </row>
    <row r="951825" spans="101:101">
      <c r="CW951825" s="2210"/>
    </row>
    <row r="951826" spans="101:101">
      <c r="CW951826" s="2195"/>
    </row>
    <row r="951850" spans="101:101">
      <c r="CW951850" s="2210"/>
    </row>
    <row r="951851" spans="101:101">
      <c r="CW951851" s="2195"/>
    </row>
    <row r="951875" spans="101:101">
      <c r="CW951875" s="2210"/>
    </row>
    <row r="951876" spans="101:101">
      <c r="CW951876" s="2195"/>
    </row>
    <row r="951900" spans="101:101">
      <c r="CW951900" s="2210"/>
    </row>
    <row r="951901" spans="101:101">
      <c r="CW951901" s="2195"/>
    </row>
    <row r="951925" spans="101:101">
      <c r="CW951925" s="2210"/>
    </row>
    <row r="951926" spans="101:101">
      <c r="CW951926" s="2195"/>
    </row>
    <row r="951950" spans="101:101">
      <c r="CW951950" s="2210"/>
    </row>
    <row r="951951" spans="101:101">
      <c r="CW951951" s="2195"/>
    </row>
    <row r="951975" spans="101:101">
      <c r="CW951975" s="2210"/>
    </row>
    <row r="951976" spans="101:101">
      <c r="CW951976" s="2195"/>
    </row>
    <row r="952000" spans="101:101">
      <c r="CW952000" s="2210"/>
    </row>
    <row r="952001" spans="101:101">
      <c r="CW952001" s="2195"/>
    </row>
    <row r="952025" spans="101:101">
      <c r="CW952025" s="2210"/>
    </row>
    <row r="952026" spans="101:101">
      <c r="CW952026" s="2195"/>
    </row>
    <row r="952050" spans="101:101">
      <c r="CW952050" s="2210"/>
    </row>
    <row r="952051" spans="101:101">
      <c r="CW952051" s="2195"/>
    </row>
    <row r="952075" spans="101:101">
      <c r="CW952075" s="2210"/>
    </row>
    <row r="952076" spans="101:101">
      <c r="CW952076" s="2195"/>
    </row>
    <row r="952100" spans="101:101">
      <c r="CW952100" s="2210"/>
    </row>
    <row r="952101" spans="101:101">
      <c r="CW952101" s="2195"/>
    </row>
    <row r="952125" spans="101:101">
      <c r="CW952125" s="2210"/>
    </row>
    <row r="952126" spans="101:101">
      <c r="CW952126" s="2195"/>
    </row>
    <row r="952150" spans="101:101">
      <c r="CW952150" s="2210"/>
    </row>
    <row r="952151" spans="101:101">
      <c r="CW952151" s="2195"/>
    </row>
    <row r="952175" spans="101:101">
      <c r="CW952175" s="2210"/>
    </row>
    <row r="952176" spans="101:101">
      <c r="CW952176" s="2195"/>
    </row>
    <row r="952200" spans="101:101">
      <c r="CW952200" s="2210"/>
    </row>
    <row r="952201" spans="101:101">
      <c r="CW952201" s="2195"/>
    </row>
    <row r="952225" spans="101:101">
      <c r="CW952225" s="2210"/>
    </row>
    <row r="952226" spans="101:101">
      <c r="CW952226" s="2195"/>
    </row>
    <row r="952250" spans="101:101">
      <c r="CW952250" s="2210"/>
    </row>
    <row r="952251" spans="101:101">
      <c r="CW952251" s="2195"/>
    </row>
    <row r="952275" spans="101:101">
      <c r="CW952275" s="2210"/>
    </row>
    <row r="952276" spans="101:101">
      <c r="CW952276" s="2195"/>
    </row>
    <row r="952300" spans="101:101">
      <c r="CW952300" s="2210"/>
    </row>
    <row r="952301" spans="101:101">
      <c r="CW952301" s="2195"/>
    </row>
    <row r="952325" spans="101:101">
      <c r="CW952325" s="2210"/>
    </row>
    <row r="952326" spans="101:101">
      <c r="CW952326" s="2195"/>
    </row>
    <row r="952350" spans="101:101">
      <c r="CW952350" s="2210"/>
    </row>
    <row r="952351" spans="101:101">
      <c r="CW952351" s="2195"/>
    </row>
    <row r="952375" spans="101:101">
      <c r="CW952375" s="2210"/>
    </row>
    <row r="952376" spans="101:101">
      <c r="CW952376" s="2195"/>
    </row>
    <row r="952400" spans="101:101">
      <c r="CW952400" s="2210"/>
    </row>
    <row r="952401" spans="101:101">
      <c r="CW952401" s="2195"/>
    </row>
    <row r="952425" spans="101:101">
      <c r="CW952425" s="2210"/>
    </row>
    <row r="952426" spans="101:101">
      <c r="CW952426" s="2195"/>
    </row>
    <row r="952450" spans="101:101">
      <c r="CW952450" s="2210"/>
    </row>
    <row r="952451" spans="101:101">
      <c r="CW952451" s="2195"/>
    </row>
    <row r="952475" spans="101:101">
      <c r="CW952475" s="2210"/>
    </row>
    <row r="952476" spans="101:101">
      <c r="CW952476" s="2195"/>
    </row>
    <row r="952500" spans="101:101">
      <c r="CW952500" s="2210"/>
    </row>
    <row r="952501" spans="101:101">
      <c r="CW952501" s="2195"/>
    </row>
    <row r="952525" spans="101:101">
      <c r="CW952525" s="2210"/>
    </row>
    <row r="952526" spans="101:101">
      <c r="CW952526" s="2195"/>
    </row>
    <row r="952550" spans="101:101">
      <c r="CW952550" s="2210"/>
    </row>
    <row r="952551" spans="101:101">
      <c r="CW952551" s="2195"/>
    </row>
    <row r="952575" spans="101:101">
      <c r="CW952575" s="2210"/>
    </row>
    <row r="952576" spans="101:101">
      <c r="CW952576" s="2195"/>
    </row>
    <row r="952600" spans="101:101">
      <c r="CW952600" s="2210"/>
    </row>
    <row r="952601" spans="101:101">
      <c r="CW952601" s="2195"/>
    </row>
    <row r="952625" spans="101:101">
      <c r="CW952625" s="2210"/>
    </row>
    <row r="952626" spans="101:101">
      <c r="CW952626" s="2195"/>
    </row>
    <row r="952650" spans="101:101">
      <c r="CW952650" s="2210"/>
    </row>
    <row r="952651" spans="101:101">
      <c r="CW952651" s="2195"/>
    </row>
    <row r="952675" spans="101:101">
      <c r="CW952675" s="2210"/>
    </row>
    <row r="952676" spans="101:101">
      <c r="CW952676" s="2195"/>
    </row>
    <row r="952700" spans="101:101">
      <c r="CW952700" s="2210"/>
    </row>
    <row r="952701" spans="101:101">
      <c r="CW952701" s="2195"/>
    </row>
    <row r="952725" spans="101:101">
      <c r="CW952725" s="2210"/>
    </row>
    <row r="952726" spans="101:101">
      <c r="CW952726" s="2195"/>
    </row>
    <row r="952750" spans="101:101">
      <c r="CW952750" s="2210"/>
    </row>
    <row r="952751" spans="101:101">
      <c r="CW952751" s="2195"/>
    </row>
    <row r="952775" spans="101:101">
      <c r="CW952775" s="2210"/>
    </row>
    <row r="952776" spans="101:101">
      <c r="CW952776" s="2195"/>
    </row>
    <row r="952800" spans="101:101">
      <c r="CW952800" s="2210"/>
    </row>
    <row r="952801" spans="101:101">
      <c r="CW952801" s="2195"/>
    </row>
    <row r="952825" spans="101:101">
      <c r="CW952825" s="2210"/>
    </row>
    <row r="952826" spans="101:101">
      <c r="CW952826" s="2195"/>
    </row>
    <row r="952850" spans="101:101">
      <c r="CW952850" s="2210"/>
    </row>
    <row r="952851" spans="101:101">
      <c r="CW952851" s="2195"/>
    </row>
    <row r="952875" spans="101:101">
      <c r="CW952875" s="2210"/>
    </row>
    <row r="952876" spans="101:101">
      <c r="CW952876" s="2195"/>
    </row>
    <row r="952900" spans="101:101">
      <c r="CW952900" s="2210"/>
    </row>
    <row r="952901" spans="101:101">
      <c r="CW952901" s="2195"/>
    </row>
    <row r="952925" spans="101:101">
      <c r="CW952925" s="2210"/>
    </row>
    <row r="952926" spans="101:101">
      <c r="CW952926" s="2195"/>
    </row>
    <row r="952950" spans="101:101">
      <c r="CW952950" s="2210"/>
    </row>
    <row r="952951" spans="101:101">
      <c r="CW952951" s="2195"/>
    </row>
    <row r="952975" spans="101:101">
      <c r="CW952975" s="2210"/>
    </row>
    <row r="952976" spans="101:101">
      <c r="CW952976" s="2195"/>
    </row>
    <row r="953000" spans="101:101">
      <c r="CW953000" s="2210"/>
    </row>
    <row r="953001" spans="101:101">
      <c r="CW953001" s="2195"/>
    </row>
    <row r="953025" spans="101:101">
      <c r="CW953025" s="2210"/>
    </row>
    <row r="953026" spans="101:101">
      <c r="CW953026" s="2195"/>
    </row>
    <row r="953050" spans="101:101">
      <c r="CW953050" s="2210"/>
    </row>
    <row r="953051" spans="101:101">
      <c r="CW953051" s="2195"/>
    </row>
    <row r="953075" spans="101:101">
      <c r="CW953075" s="2210"/>
    </row>
    <row r="953076" spans="101:101">
      <c r="CW953076" s="2195"/>
    </row>
    <row r="953100" spans="101:101">
      <c r="CW953100" s="2210"/>
    </row>
    <row r="953101" spans="101:101">
      <c r="CW953101" s="2195"/>
    </row>
    <row r="953125" spans="101:101">
      <c r="CW953125" s="2210"/>
    </row>
    <row r="953126" spans="101:101">
      <c r="CW953126" s="2195"/>
    </row>
    <row r="953150" spans="101:101">
      <c r="CW953150" s="2210"/>
    </row>
    <row r="953151" spans="101:101">
      <c r="CW953151" s="2195"/>
    </row>
    <row r="953175" spans="101:101">
      <c r="CW953175" s="2210"/>
    </row>
    <row r="953176" spans="101:101">
      <c r="CW953176" s="2195"/>
    </row>
    <row r="953200" spans="101:101">
      <c r="CW953200" s="2210"/>
    </row>
    <row r="953201" spans="101:101">
      <c r="CW953201" s="2195"/>
    </row>
    <row r="953225" spans="101:101">
      <c r="CW953225" s="2210"/>
    </row>
    <row r="953226" spans="101:101">
      <c r="CW953226" s="2195"/>
    </row>
    <row r="953250" spans="101:101">
      <c r="CW953250" s="2210"/>
    </row>
    <row r="953251" spans="101:101">
      <c r="CW953251" s="2195"/>
    </row>
    <row r="953275" spans="101:101">
      <c r="CW953275" s="2210"/>
    </row>
    <row r="953276" spans="101:101">
      <c r="CW953276" s="2195"/>
    </row>
    <row r="953300" spans="101:101">
      <c r="CW953300" s="2210"/>
    </row>
    <row r="953301" spans="101:101">
      <c r="CW953301" s="2195"/>
    </row>
    <row r="953325" spans="101:101">
      <c r="CW953325" s="2210"/>
    </row>
    <row r="953326" spans="101:101">
      <c r="CW953326" s="2195"/>
    </row>
    <row r="953350" spans="101:101">
      <c r="CW953350" s="2210"/>
    </row>
    <row r="953351" spans="101:101">
      <c r="CW953351" s="2195"/>
    </row>
    <row r="953375" spans="101:101">
      <c r="CW953375" s="2210"/>
    </row>
    <row r="953376" spans="101:101">
      <c r="CW953376" s="2195"/>
    </row>
    <row r="953400" spans="101:101">
      <c r="CW953400" s="2210"/>
    </row>
    <row r="953401" spans="101:101">
      <c r="CW953401" s="2195"/>
    </row>
    <row r="953425" spans="101:101">
      <c r="CW953425" s="2210"/>
    </row>
    <row r="953426" spans="101:101">
      <c r="CW953426" s="2195"/>
    </row>
    <row r="953450" spans="101:101">
      <c r="CW953450" s="2210"/>
    </row>
    <row r="953451" spans="101:101">
      <c r="CW953451" s="2195"/>
    </row>
    <row r="953475" spans="101:101">
      <c r="CW953475" s="2210"/>
    </row>
    <row r="953476" spans="101:101">
      <c r="CW953476" s="2195"/>
    </row>
    <row r="953500" spans="101:101">
      <c r="CW953500" s="2210"/>
    </row>
    <row r="953501" spans="101:101">
      <c r="CW953501" s="2195"/>
    </row>
    <row r="953525" spans="101:101">
      <c r="CW953525" s="2210"/>
    </row>
    <row r="953526" spans="101:101">
      <c r="CW953526" s="2195"/>
    </row>
    <row r="953550" spans="101:101">
      <c r="CW953550" s="2210"/>
    </row>
    <row r="953551" spans="101:101">
      <c r="CW953551" s="2195"/>
    </row>
    <row r="953575" spans="101:101">
      <c r="CW953575" s="2210"/>
    </row>
    <row r="953576" spans="101:101">
      <c r="CW953576" s="2195"/>
    </row>
    <row r="953600" spans="101:101">
      <c r="CW953600" s="2210"/>
    </row>
    <row r="953601" spans="101:101">
      <c r="CW953601" s="2195"/>
    </row>
    <row r="953625" spans="101:101">
      <c r="CW953625" s="2210"/>
    </row>
    <row r="953626" spans="101:101">
      <c r="CW953626" s="2195"/>
    </row>
    <row r="953650" spans="101:101">
      <c r="CW953650" s="2210"/>
    </row>
    <row r="953651" spans="101:101">
      <c r="CW953651" s="2195"/>
    </row>
    <row r="953675" spans="101:101">
      <c r="CW953675" s="2210"/>
    </row>
    <row r="953676" spans="101:101">
      <c r="CW953676" s="2195"/>
    </row>
    <row r="953700" spans="101:101">
      <c r="CW953700" s="2210"/>
    </row>
    <row r="953701" spans="101:101">
      <c r="CW953701" s="2195"/>
    </row>
    <row r="953725" spans="101:101">
      <c r="CW953725" s="2210"/>
    </row>
    <row r="953726" spans="101:101">
      <c r="CW953726" s="2195"/>
    </row>
    <row r="953750" spans="101:101">
      <c r="CW953750" s="2210"/>
    </row>
    <row r="953751" spans="101:101">
      <c r="CW953751" s="2195"/>
    </row>
    <row r="953775" spans="101:101">
      <c r="CW953775" s="2210"/>
    </row>
    <row r="953776" spans="101:101">
      <c r="CW953776" s="2195"/>
    </row>
    <row r="953800" spans="101:101">
      <c r="CW953800" s="2210"/>
    </row>
    <row r="953801" spans="101:101">
      <c r="CW953801" s="2195"/>
    </row>
    <row r="953825" spans="101:101">
      <c r="CW953825" s="2210"/>
    </row>
    <row r="953826" spans="101:101">
      <c r="CW953826" s="2195"/>
    </row>
    <row r="953850" spans="101:101">
      <c r="CW953850" s="2210"/>
    </row>
    <row r="953851" spans="101:101">
      <c r="CW953851" s="2195"/>
    </row>
    <row r="953875" spans="101:101">
      <c r="CW953875" s="2210"/>
    </row>
    <row r="953876" spans="101:101">
      <c r="CW953876" s="2195"/>
    </row>
    <row r="953900" spans="101:101">
      <c r="CW953900" s="2210"/>
    </row>
    <row r="953901" spans="101:101">
      <c r="CW953901" s="2195"/>
    </row>
    <row r="953925" spans="101:101">
      <c r="CW953925" s="2210"/>
    </row>
    <row r="953926" spans="101:101">
      <c r="CW953926" s="2195"/>
    </row>
    <row r="953950" spans="101:101">
      <c r="CW953950" s="2210"/>
    </row>
    <row r="953951" spans="101:101">
      <c r="CW953951" s="2195"/>
    </row>
    <row r="953975" spans="101:101">
      <c r="CW953975" s="2210"/>
    </row>
    <row r="953976" spans="101:101">
      <c r="CW953976" s="2195"/>
    </row>
    <row r="954000" spans="101:101">
      <c r="CW954000" s="2210"/>
    </row>
    <row r="954001" spans="101:101">
      <c r="CW954001" s="2195"/>
    </row>
    <row r="954025" spans="101:101">
      <c r="CW954025" s="2210"/>
    </row>
    <row r="954026" spans="101:101">
      <c r="CW954026" s="2195"/>
    </row>
    <row r="954050" spans="101:101">
      <c r="CW954050" s="2210"/>
    </row>
    <row r="954051" spans="101:101">
      <c r="CW954051" s="2195"/>
    </row>
    <row r="954075" spans="101:101">
      <c r="CW954075" s="2210"/>
    </row>
    <row r="954076" spans="101:101">
      <c r="CW954076" s="2195"/>
    </row>
    <row r="954100" spans="101:101">
      <c r="CW954100" s="2210"/>
    </row>
    <row r="954101" spans="101:101">
      <c r="CW954101" s="2195"/>
    </row>
    <row r="954125" spans="101:101">
      <c r="CW954125" s="2210"/>
    </row>
    <row r="954126" spans="101:101">
      <c r="CW954126" s="2195"/>
    </row>
    <row r="954150" spans="101:101">
      <c r="CW954150" s="2210"/>
    </row>
    <row r="954151" spans="101:101">
      <c r="CW954151" s="2195"/>
    </row>
    <row r="954175" spans="101:101">
      <c r="CW954175" s="2210"/>
    </row>
    <row r="954176" spans="101:101">
      <c r="CW954176" s="2195"/>
    </row>
    <row r="954200" spans="101:101">
      <c r="CW954200" s="2210"/>
    </row>
    <row r="954201" spans="101:101">
      <c r="CW954201" s="2195"/>
    </row>
    <row r="954225" spans="101:101">
      <c r="CW954225" s="2210"/>
    </row>
    <row r="954226" spans="101:101">
      <c r="CW954226" s="2195"/>
    </row>
    <row r="954250" spans="101:101">
      <c r="CW954250" s="2210"/>
    </row>
    <row r="954251" spans="101:101">
      <c r="CW954251" s="2195"/>
    </row>
    <row r="954275" spans="101:101">
      <c r="CW954275" s="2210"/>
    </row>
    <row r="954276" spans="101:101">
      <c r="CW954276" s="2195"/>
    </row>
    <row r="954300" spans="101:101">
      <c r="CW954300" s="2210"/>
    </row>
    <row r="954301" spans="101:101">
      <c r="CW954301" s="2195"/>
    </row>
    <row r="954325" spans="101:101">
      <c r="CW954325" s="2210"/>
    </row>
    <row r="954326" spans="101:101">
      <c r="CW954326" s="2195"/>
    </row>
    <row r="954350" spans="101:101">
      <c r="CW954350" s="2210"/>
    </row>
    <row r="954351" spans="101:101">
      <c r="CW954351" s="2195"/>
    </row>
    <row r="954375" spans="101:101">
      <c r="CW954375" s="2210"/>
    </row>
    <row r="954376" spans="101:101">
      <c r="CW954376" s="2195"/>
    </row>
    <row r="954400" spans="101:101">
      <c r="CW954400" s="2210"/>
    </row>
    <row r="954401" spans="101:101">
      <c r="CW954401" s="2195"/>
    </row>
    <row r="954425" spans="101:101">
      <c r="CW954425" s="2210"/>
    </row>
    <row r="954426" spans="101:101">
      <c r="CW954426" s="2195"/>
    </row>
    <row r="954450" spans="101:101">
      <c r="CW954450" s="2210"/>
    </row>
    <row r="954451" spans="101:101">
      <c r="CW954451" s="2195"/>
    </row>
    <row r="954475" spans="101:101">
      <c r="CW954475" s="2210"/>
    </row>
    <row r="954476" spans="101:101">
      <c r="CW954476" s="2195"/>
    </row>
    <row r="954500" spans="101:101">
      <c r="CW954500" s="2210"/>
    </row>
    <row r="954501" spans="101:101">
      <c r="CW954501" s="2195"/>
    </row>
    <row r="954525" spans="101:101">
      <c r="CW954525" s="2210"/>
    </row>
    <row r="954526" spans="101:101">
      <c r="CW954526" s="2195"/>
    </row>
    <row r="954550" spans="101:101">
      <c r="CW954550" s="2210"/>
    </row>
    <row r="954551" spans="101:101">
      <c r="CW954551" s="2195"/>
    </row>
    <row r="954575" spans="101:101">
      <c r="CW954575" s="2210"/>
    </row>
    <row r="954576" spans="101:101">
      <c r="CW954576" s="2195"/>
    </row>
    <row r="954600" spans="101:101">
      <c r="CW954600" s="2210"/>
    </row>
    <row r="954601" spans="101:101">
      <c r="CW954601" s="2195"/>
    </row>
    <row r="954625" spans="101:101">
      <c r="CW954625" s="2210"/>
    </row>
    <row r="954626" spans="101:101">
      <c r="CW954626" s="2195"/>
    </row>
    <row r="954650" spans="101:101">
      <c r="CW954650" s="2210"/>
    </row>
    <row r="954651" spans="101:101">
      <c r="CW954651" s="2195"/>
    </row>
    <row r="954675" spans="101:101">
      <c r="CW954675" s="2210"/>
    </row>
    <row r="954676" spans="101:101">
      <c r="CW954676" s="2195"/>
    </row>
    <row r="954700" spans="101:101">
      <c r="CW954700" s="2210"/>
    </row>
    <row r="954701" spans="101:101">
      <c r="CW954701" s="2195"/>
    </row>
    <row r="954725" spans="101:101">
      <c r="CW954725" s="2210"/>
    </row>
    <row r="954726" spans="101:101">
      <c r="CW954726" s="2195"/>
    </row>
    <row r="954750" spans="101:101">
      <c r="CW954750" s="2210"/>
    </row>
    <row r="954751" spans="101:101">
      <c r="CW954751" s="2195"/>
    </row>
    <row r="954775" spans="101:101">
      <c r="CW954775" s="2210"/>
    </row>
    <row r="954776" spans="101:101">
      <c r="CW954776" s="2195"/>
    </row>
    <row r="954800" spans="101:101">
      <c r="CW954800" s="2210"/>
    </row>
    <row r="954801" spans="101:101">
      <c r="CW954801" s="2195"/>
    </row>
    <row r="954825" spans="101:101">
      <c r="CW954825" s="2210"/>
    </row>
    <row r="954826" spans="101:101">
      <c r="CW954826" s="2195"/>
    </row>
    <row r="954850" spans="101:101">
      <c r="CW954850" s="2210"/>
    </row>
    <row r="954851" spans="101:101">
      <c r="CW954851" s="2195"/>
    </row>
    <row r="954875" spans="101:101">
      <c r="CW954875" s="2210"/>
    </row>
    <row r="954876" spans="101:101">
      <c r="CW954876" s="2195"/>
    </row>
    <row r="954900" spans="101:101">
      <c r="CW954900" s="2210"/>
    </row>
    <row r="954901" spans="101:101">
      <c r="CW954901" s="2195"/>
    </row>
    <row r="954925" spans="101:101">
      <c r="CW954925" s="2210"/>
    </row>
    <row r="954926" spans="101:101">
      <c r="CW954926" s="2195"/>
    </row>
    <row r="954950" spans="101:101">
      <c r="CW954950" s="2210"/>
    </row>
    <row r="954951" spans="101:101">
      <c r="CW954951" s="2195"/>
    </row>
    <row r="954975" spans="101:101">
      <c r="CW954975" s="2210"/>
    </row>
    <row r="954976" spans="101:101">
      <c r="CW954976" s="2195"/>
    </row>
    <row r="955000" spans="101:101">
      <c r="CW955000" s="2210"/>
    </row>
    <row r="955001" spans="101:101">
      <c r="CW955001" s="2195"/>
    </row>
    <row r="955025" spans="101:101">
      <c r="CW955025" s="2210"/>
    </row>
    <row r="955026" spans="101:101">
      <c r="CW955026" s="2195"/>
    </row>
    <row r="955050" spans="101:101">
      <c r="CW955050" s="2210"/>
    </row>
    <row r="955051" spans="101:101">
      <c r="CW955051" s="2195"/>
    </row>
    <row r="955075" spans="101:101">
      <c r="CW955075" s="2210"/>
    </row>
    <row r="955076" spans="101:101">
      <c r="CW955076" s="2195"/>
    </row>
    <row r="955100" spans="101:101">
      <c r="CW955100" s="2210"/>
    </row>
    <row r="955101" spans="101:101">
      <c r="CW955101" s="2195"/>
    </row>
    <row r="955125" spans="101:101">
      <c r="CW955125" s="2210"/>
    </row>
    <row r="955126" spans="101:101">
      <c r="CW955126" s="2195"/>
    </row>
    <row r="955150" spans="101:101">
      <c r="CW955150" s="2210"/>
    </row>
    <row r="955151" spans="101:101">
      <c r="CW955151" s="2195"/>
    </row>
    <row r="955175" spans="101:101">
      <c r="CW955175" s="2210"/>
    </row>
    <row r="955176" spans="101:101">
      <c r="CW955176" s="2195"/>
    </row>
    <row r="955200" spans="101:101">
      <c r="CW955200" s="2210"/>
    </row>
    <row r="955201" spans="101:101">
      <c r="CW955201" s="2195"/>
    </row>
    <row r="955225" spans="101:101">
      <c r="CW955225" s="2210"/>
    </row>
    <row r="955226" spans="101:101">
      <c r="CW955226" s="2195"/>
    </row>
    <row r="955250" spans="101:101">
      <c r="CW955250" s="2210"/>
    </row>
    <row r="955251" spans="101:101">
      <c r="CW955251" s="2195"/>
    </row>
    <row r="955275" spans="101:101">
      <c r="CW955275" s="2210"/>
    </row>
    <row r="955276" spans="101:101">
      <c r="CW955276" s="2195"/>
    </row>
    <row r="955300" spans="101:101">
      <c r="CW955300" s="2210"/>
    </row>
    <row r="955301" spans="101:101">
      <c r="CW955301" s="2195"/>
    </row>
    <row r="955325" spans="101:101">
      <c r="CW955325" s="2210"/>
    </row>
    <row r="955326" spans="101:101">
      <c r="CW955326" s="2195"/>
    </row>
    <row r="955350" spans="101:101">
      <c r="CW955350" s="2210"/>
    </row>
    <row r="955351" spans="101:101">
      <c r="CW955351" s="2195"/>
    </row>
    <row r="955375" spans="101:101">
      <c r="CW955375" s="2210"/>
    </row>
    <row r="955376" spans="101:101">
      <c r="CW955376" s="2195"/>
    </row>
    <row r="955400" spans="101:101">
      <c r="CW955400" s="2210"/>
    </row>
    <row r="955401" spans="101:101">
      <c r="CW955401" s="2195"/>
    </row>
    <row r="955425" spans="101:101">
      <c r="CW955425" s="2210"/>
    </row>
    <row r="955426" spans="101:101">
      <c r="CW955426" s="2195"/>
    </row>
    <row r="955450" spans="101:101">
      <c r="CW955450" s="2210"/>
    </row>
    <row r="955451" spans="101:101">
      <c r="CW955451" s="2195"/>
    </row>
    <row r="955475" spans="101:101">
      <c r="CW955475" s="2210"/>
    </row>
    <row r="955476" spans="101:101">
      <c r="CW955476" s="2195"/>
    </row>
    <row r="955500" spans="101:101">
      <c r="CW955500" s="2210"/>
    </row>
    <row r="955501" spans="101:101">
      <c r="CW955501" s="2195"/>
    </row>
    <row r="955525" spans="101:101">
      <c r="CW955525" s="2210"/>
    </row>
    <row r="955526" spans="101:101">
      <c r="CW955526" s="2195"/>
    </row>
    <row r="955550" spans="101:101">
      <c r="CW955550" s="2210"/>
    </row>
    <row r="955551" spans="101:101">
      <c r="CW955551" s="2195"/>
    </row>
    <row r="955575" spans="101:101">
      <c r="CW955575" s="2210"/>
    </row>
    <row r="955576" spans="101:101">
      <c r="CW955576" s="2195"/>
    </row>
    <row r="955600" spans="101:101">
      <c r="CW955600" s="2210"/>
    </row>
    <row r="955601" spans="101:101">
      <c r="CW955601" s="2195"/>
    </row>
    <row r="955625" spans="101:101">
      <c r="CW955625" s="2210"/>
    </row>
    <row r="955626" spans="101:101">
      <c r="CW955626" s="2195"/>
    </row>
    <row r="955650" spans="101:101">
      <c r="CW955650" s="2210"/>
    </row>
    <row r="955651" spans="101:101">
      <c r="CW955651" s="2195"/>
    </row>
    <row r="955675" spans="101:101">
      <c r="CW955675" s="2210"/>
    </row>
    <row r="955676" spans="101:101">
      <c r="CW955676" s="2195"/>
    </row>
    <row r="955700" spans="101:101">
      <c r="CW955700" s="2210"/>
    </row>
    <row r="955701" spans="101:101">
      <c r="CW955701" s="2195"/>
    </row>
    <row r="955725" spans="101:101">
      <c r="CW955725" s="2210"/>
    </row>
    <row r="955726" spans="101:101">
      <c r="CW955726" s="2195"/>
    </row>
    <row r="955750" spans="101:101">
      <c r="CW955750" s="2210"/>
    </row>
    <row r="955751" spans="101:101">
      <c r="CW955751" s="2195"/>
    </row>
    <row r="955775" spans="101:101">
      <c r="CW955775" s="2210"/>
    </row>
    <row r="955776" spans="101:101">
      <c r="CW955776" s="2195"/>
    </row>
    <row r="955800" spans="101:101">
      <c r="CW955800" s="2210"/>
    </row>
    <row r="955801" spans="101:101">
      <c r="CW955801" s="2195"/>
    </row>
    <row r="955825" spans="101:101">
      <c r="CW955825" s="2210"/>
    </row>
    <row r="955826" spans="101:101">
      <c r="CW955826" s="2195"/>
    </row>
    <row r="955850" spans="101:101">
      <c r="CW955850" s="2210"/>
    </row>
    <row r="955851" spans="101:101">
      <c r="CW955851" s="2195"/>
    </row>
    <row r="955875" spans="101:101">
      <c r="CW955875" s="2210"/>
    </row>
    <row r="955876" spans="101:101">
      <c r="CW955876" s="2195"/>
    </row>
    <row r="955900" spans="101:101">
      <c r="CW955900" s="2210"/>
    </row>
    <row r="955901" spans="101:101">
      <c r="CW955901" s="2195"/>
    </row>
    <row r="955925" spans="101:101">
      <c r="CW955925" s="2210"/>
    </row>
    <row r="955926" spans="101:101">
      <c r="CW955926" s="2195"/>
    </row>
    <row r="955950" spans="101:101">
      <c r="CW955950" s="2210"/>
    </row>
    <row r="955951" spans="101:101">
      <c r="CW955951" s="2195"/>
    </row>
    <row r="955975" spans="101:101">
      <c r="CW955975" s="2210"/>
    </row>
    <row r="955976" spans="101:101">
      <c r="CW955976" s="2195"/>
    </row>
    <row r="956000" spans="101:101">
      <c r="CW956000" s="2210"/>
    </row>
    <row r="956001" spans="101:101">
      <c r="CW956001" s="2195"/>
    </row>
    <row r="956025" spans="101:101">
      <c r="CW956025" s="2210"/>
    </row>
    <row r="956026" spans="101:101">
      <c r="CW956026" s="2195"/>
    </row>
    <row r="956050" spans="101:101">
      <c r="CW956050" s="2210"/>
    </row>
    <row r="956051" spans="101:101">
      <c r="CW956051" s="2195"/>
    </row>
    <row r="956075" spans="101:101">
      <c r="CW956075" s="2210"/>
    </row>
    <row r="956076" spans="101:101">
      <c r="CW956076" s="2195"/>
    </row>
    <row r="956100" spans="101:101">
      <c r="CW956100" s="2210"/>
    </row>
    <row r="956101" spans="101:101">
      <c r="CW956101" s="2195"/>
    </row>
    <row r="956125" spans="101:101">
      <c r="CW956125" s="2210"/>
    </row>
    <row r="956126" spans="101:101">
      <c r="CW956126" s="2195"/>
    </row>
    <row r="956150" spans="101:101">
      <c r="CW956150" s="2210"/>
    </row>
    <row r="956151" spans="101:101">
      <c r="CW956151" s="2195"/>
    </row>
    <row r="956175" spans="101:101">
      <c r="CW956175" s="2210"/>
    </row>
    <row r="956176" spans="101:101">
      <c r="CW956176" s="2195"/>
    </row>
    <row r="956200" spans="101:101">
      <c r="CW956200" s="2210"/>
    </row>
    <row r="956201" spans="101:101">
      <c r="CW956201" s="2195"/>
    </row>
    <row r="956225" spans="101:101">
      <c r="CW956225" s="2210"/>
    </row>
    <row r="956226" spans="101:101">
      <c r="CW956226" s="2195"/>
    </row>
    <row r="956250" spans="101:101">
      <c r="CW956250" s="2210"/>
    </row>
    <row r="956251" spans="101:101">
      <c r="CW956251" s="2195"/>
    </row>
    <row r="956275" spans="101:101">
      <c r="CW956275" s="2210"/>
    </row>
    <row r="956276" spans="101:101">
      <c r="CW956276" s="2195"/>
    </row>
    <row r="956300" spans="101:101">
      <c r="CW956300" s="2210"/>
    </row>
    <row r="956301" spans="101:101">
      <c r="CW956301" s="2195"/>
    </row>
    <row r="956325" spans="101:101">
      <c r="CW956325" s="2210"/>
    </row>
    <row r="956326" spans="101:101">
      <c r="CW956326" s="2195"/>
    </row>
    <row r="956350" spans="101:101">
      <c r="CW956350" s="2210"/>
    </row>
    <row r="956351" spans="101:101">
      <c r="CW956351" s="2195"/>
    </row>
    <row r="956375" spans="101:101">
      <c r="CW956375" s="2210"/>
    </row>
    <row r="956376" spans="101:101">
      <c r="CW956376" s="2195"/>
    </row>
    <row r="956400" spans="101:101">
      <c r="CW956400" s="2210"/>
    </row>
    <row r="956401" spans="101:101">
      <c r="CW956401" s="2195"/>
    </row>
    <row r="956425" spans="101:101">
      <c r="CW956425" s="2210"/>
    </row>
    <row r="956426" spans="101:101">
      <c r="CW956426" s="2195"/>
    </row>
    <row r="956450" spans="101:101">
      <c r="CW956450" s="2210"/>
    </row>
    <row r="956451" spans="101:101">
      <c r="CW956451" s="2195"/>
    </row>
    <row r="956475" spans="101:101">
      <c r="CW956475" s="2210"/>
    </row>
    <row r="956476" spans="101:101">
      <c r="CW956476" s="2195"/>
    </row>
    <row r="956500" spans="101:101">
      <c r="CW956500" s="2210"/>
    </row>
    <row r="956501" spans="101:101">
      <c r="CW956501" s="2195"/>
    </row>
    <row r="956525" spans="101:101">
      <c r="CW956525" s="2210"/>
    </row>
    <row r="956526" spans="101:101">
      <c r="CW956526" s="2195"/>
    </row>
    <row r="956550" spans="101:101">
      <c r="CW956550" s="2210"/>
    </row>
    <row r="956551" spans="101:101">
      <c r="CW956551" s="2195"/>
    </row>
    <row r="956575" spans="101:101">
      <c r="CW956575" s="2210"/>
    </row>
    <row r="956576" spans="101:101">
      <c r="CW956576" s="2195"/>
    </row>
    <row r="956600" spans="101:101">
      <c r="CW956600" s="2210"/>
    </row>
    <row r="956601" spans="101:101">
      <c r="CW956601" s="2195"/>
    </row>
    <row r="956625" spans="101:101">
      <c r="CW956625" s="2210"/>
    </row>
    <row r="956626" spans="101:101">
      <c r="CW956626" s="2195"/>
    </row>
    <row r="956650" spans="101:101">
      <c r="CW956650" s="2210"/>
    </row>
    <row r="956651" spans="101:101">
      <c r="CW956651" s="2195"/>
    </row>
    <row r="956675" spans="101:101">
      <c r="CW956675" s="2210"/>
    </row>
    <row r="956676" spans="101:101">
      <c r="CW956676" s="2195"/>
    </row>
    <row r="956700" spans="101:101">
      <c r="CW956700" s="2210"/>
    </row>
    <row r="956701" spans="101:101">
      <c r="CW956701" s="2195"/>
    </row>
    <row r="956725" spans="101:101">
      <c r="CW956725" s="2210"/>
    </row>
    <row r="956726" spans="101:101">
      <c r="CW956726" s="2195"/>
    </row>
    <row r="956750" spans="101:101">
      <c r="CW956750" s="2210"/>
    </row>
    <row r="956751" spans="101:101">
      <c r="CW956751" s="2195"/>
    </row>
    <row r="956775" spans="101:101">
      <c r="CW956775" s="2210"/>
    </row>
    <row r="956776" spans="101:101">
      <c r="CW956776" s="2195"/>
    </row>
    <row r="956800" spans="101:101">
      <c r="CW956800" s="2210"/>
    </row>
    <row r="956801" spans="101:101">
      <c r="CW956801" s="2195"/>
    </row>
    <row r="956825" spans="101:101">
      <c r="CW956825" s="2210"/>
    </row>
    <row r="956826" spans="101:101">
      <c r="CW956826" s="2195"/>
    </row>
    <row r="956850" spans="101:101">
      <c r="CW956850" s="2210"/>
    </row>
    <row r="956851" spans="101:101">
      <c r="CW956851" s="2195"/>
    </row>
    <row r="956875" spans="101:101">
      <c r="CW956875" s="2210"/>
    </row>
    <row r="956876" spans="101:101">
      <c r="CW956876" s="2195"/>
    </row>
    <row r="956900" spans="101:101">
      <c r="CW956900" s="2210"/>
    </row>
    <row r="956901" spans="101:101">
      <c r="CW956901" s="2195"/>
    </row>
    <row r="956925" spans="101:101">
      <c r="CW956925" s="2210"/>
    </row>
    <row r="956926" spans="101:101">
      <c r="CW956926" s="2195"/>
    </row>
    <row r="956950" spans="101:101">
      <c r="CW956950" s="2210"/>
    </row>
    <row r="956951" spans="101:101">
      <c r="CW956951" s="2195"/>
    </row>
    <row r="956975" spans="101:101">
      <c r="CW956975" s="2210"/>
    </row>
    <row r="956976" spans="101:101">
      <c r="CW956976" s="2195"/>
    </row>
    <row r="957000" spans="101:101">
      <c r="CW957000" s="2210"/>
    </row>
    <row r="957001" spans="101:101">
      <c r="CW957001" s="2195"/>
    </row>
    <row r="957025" spans="101:101">
      <c r="CW957025" s="2210"/>
    </row>
    <row r="957026" spans="101:101">
      <c r="CW957026" s="2195"/>
    </row>
    <row r="957050" spans="101:101">
      <c r="CW957050" s="2210"/>
    </row>
    <row r="957051" spans="101:101">
      <c r="CW957051" s="2195"/>
    </row>
    <row r="957075" spans="101:101">
      <c r="CW957075" s="2210"/>
    </row>
    <row r="957076" spans="101:101">
      <c r="CW957076" s="2195"/>
    </row>
    <row r="957100" spans="101:101">
      <c r="CW957100" s="2210"/>
    </row>
    <row r="957101" spans="101:101">
      <c r="CW957101" s="2195"/>
    </row>
    <row r="957125" spans="101:101">
      <c r="CW957125" s="2210"/>
    </row>
    <row r="957126" spans="101:101">
      <c r="CW957126" s="2195"/>
    </row>
    <row r="957150" spans="101:101">
      <c r="CW957150" s="2210"/>
    </row>
    <row r="957151" spans="101:101">
      <c r="CW957151" s="2195"/>
    </row>
    <row r="957175" spans="101:101">
      <c r="CW957175" s="2210"/>
    </row>
    <row r="957176" spans="101:101">
      <c r="CW957176" s="2195"/>
    </row>
    <row r="957200" spans="101:101">
      <c r="CW957200" s="2210"/>
    </row>
    <row r="957201" spans="101:101">
      <c r="CW957201" s="2195"/>
    </row>
    <row r="957225" spans="101:101">
      <c r="CW957225" s="2210"/>
    </row>
    <row r="957226" spans="101:101">
      <c r="CW957226" s="2195"/>
    </row>
    <row r="957250" spans="101:101">
      <c r="CW957250" s="2210"/>
    </row>
    <row r="957251" spans="101:101">
      <c r="CW957251" s="2195"/>
    </row>
    <row r="957275" spans="101:101">
      <c r="CW957275" s="2210"/>
    </row>
    <row r="957276" spans="101:101">
      <c r="CW957276" s="2195"/>
    </row>
    <row r="957300" spans="101:101">
      <c r="CW957300" s="2210"/>
    </row>
    <row r="957301" spans="101:101">
      <c r="CW957301" s="2195"/>
    </row>
    <row r="957325" spans="101:101">
      <c r="CW957325" s="2210"/>
    </row>
    <row r="957326" spans="101:101">
      <c r="CW957326" s="2195"/>
    </row>
    <row r="957350" spans="101:101">
      <c r="CW957350" s="2210"/>
    </row>
    <row r="957351" spans="101:101">
      <c r="CW957351" s="2195"/>
    </row>
    <row r="957375" spans="101:101">
      <c r="CW957375" s="2210"/>
    </row>
    <row r="957376" spans="101:101">
      <c r="CW957376" s="2195"/>
    </row>
    <row r="957400" spans="101:101">
      <c r="CW957400" s="2210"/>
    </row>
    <row r="957401" spans="101:101">
      <c r="CW957401" s="2195"/>
    </row>
    <row r="957425" spans="101:101">
      <c r="CW957425" s="2210"/>
    </row>
    <row r="957426" spans="101:101">
      <c r="CW957426" s="2195"/>
    </row>
    <row r="957450" spans="101:101">
      <c r="CW957450" s="2210"/>
    </row>
    <row r="957451" spans="101:101">
      <c r="CW957451" s="2195"/>
    </row>
    <row r="957475" spans="101:101">
      <c r="CW957475" s="2210"/>
    </row>
    <row r="957476" spans="101:101">
      <c r="CW957476" s="2195"/>
    </row>
    <row r="957500" spans="101:101">
      <c r="CW957500" s="2210"/>
    </row>
    <row r="957501" spans="101:101">
      <c r="CW957501" s="2195"/>
    </row>
    <row r="957525" spans="101:101">
      <c r="CW957525" s="2210"/>
    </row>
    <row r="957526" spans="101:101">
      <c r="CW957526" s="2195"/>
    </row>
    <row r="957550" spans="101:101">
      <c r="CW957550" s="2210"/>
    </row>
    <row r="957551" spans="101:101">
      <c r="CW957551" s="2195"/>
    </row>
    <row r="957575" spans="101:101">
      <c r="CW957575" s="2210"/>
    </row>
    <row r="957576" spans="101:101">
      <c r="CW957576" s="2195"/>
    </row>
    <row r="957600" spans="101:101">
      <c r="CW957600" s="2210"/>
    </row>
    <row r="957601" spans="101:101">
      <c r="CW957601" s="2195"/>
    </row>
    <row r="957625" spans="101:101">
      <c r="CW957625" s="2210"/>
    </row>
    <row r="957626" spans="101:101">
      <c r="CW957626" s="2195"/>
    </row>
    <row r="957650" spans="101:101">
      <c r="CW957650" s="2210"/>
    </row>
    <row r="957651" spans="101:101">
      <c r="CW957651" s="2195"/>
    </row>
    <row r="957675" spans="101:101">
      <c r="CW957675" s="2210"/>
    </row>
    <row r="957676" spans="101:101">
      <c r="CW957676" s="2195"/>
    </row>
    <row r="957700" spans="101:101">
      <c r="CW957700" s="2210"/>
    </row>
    <row r="957701" spans="101:101">
      <c r="CW957701" s="2195"/>
    </row>
    <row r="957725" spans="101:101">
      <c r="CW957725" s="2210"/>
    </row>
    <row r="957726" spans="101:101">
      <c r="CW957726" s="2195"/>
    </row>
    <row r="957750" spans="101:101">
      <c r="CW957750" s="2210"/>
    </row>
    <row r="957751" spans="101:101">
      <c r="CW957751" s="2195"/>
    </row>
    <row r="957775" spans="101:101">
      <c r="CW957775" s="2210"/>
    </row>
    <row r="957776" spans="101:101">
      <c r="CW957776" s="2195"/>
    </row>
    <row r="957800" spans="101:101">
      <c r="CW957800" s="2210"/>
    </row>
    <row r="957801" spans="101:101">
      <c r="CW957801" s="2195"/>
    </row>
    <row r="957825" spans="101:101">
      <c r="CW957825" s="2210"/>
    </row>
    <row r="957826" spans="101:101">
      <c r="CW957826" s="2195"/>
    </row>
    <row r="957850" spans="101:101">
      <c r="CW957850" s="2210"/>
    </row>
    <row r="957851" spans="101:101">
      <c r="CW957851" s="2195"/>
    </row>
    <row r="957875" spans="101:101">
      <c r="CW957875" s="2210"/>
    </row>
    <row r="957876" spans="101:101">
      <c r="CW957876" s="2195"/>
    </row>
    <row r="957900" spans="101:101">
      <c r="CW957900" s="2210"/>
    </row>
    <row r="957901" spans="101:101">
      <c r="CW957901" s="2195"/>
    </row>
    <row r="957925" spans="101:101">
      <c r="CW957925" s="2210"/>
    </row>
    <row r="957926" spans="101:101">
      <c r="CW957926" s="2195"/>
    </row>
    <row r="957950" spans="101:101">
      <c r="CW957950" s="2210"/>
    </row>
    <row r="957951" spans="101:101">
      <c r="CW957951" s="2195"/>
    </row>
    <row r="957975" spans="101:101">
      <c r="CW957975" s="2210"/>
    </row>
    <row r="957976" spans="101:101">
      <c r="CW957976" s="2195"/>
    </row>
    <row r="958000" spans="101:101">
      <c r="CW958000" s="2210"/>
    </row>
    <row r="958001" spans="101:101">
      <c r="CW958001" s="2195"/>
    </row>
    <row r="958025" spans="101:101">
      <c r="CW958025" s="2210"/>
    </row>
    <row r="958026" spans="101:101">
      <c r="CW958026" s="2195"/>
    </row>
    <row r="958050" spans="101:101">
      <c r="CW958050" s="2210"/>
    </row>
    <row r="958051" spans="101:101">
      <c r="CW958051" s="2195"/>
    </row>
    <row r="958075" spans="101:101">
      <c r="CW958075" s="2210"/>
    </row>
    <row r="958076" spans="101:101">
      <c r="CW958076" s="2195"/>
    </row>
    <row r="958100" spans="101:101">
      <c r="CW958100" s="2210"/>
    </row>
    <row r="958101" spans="101:101">
      <c r="CW958101" s="2195"/>
    </row>
    <row r="958125" spans="101:101">
      <c r="CW958125" s="2210"/>
    </row>
    <row r="958126" spans="101:101">
      <c r="CW958126" s="2195"/>
    </row>
    <row r="958150" spans="101:101">
      <c r="CW958150" s="2210"/>
    </row>
    <row r="958151" spans="101:101">
      <c r="CW958151" s="2195"/>
    </row>
    <row r="958175" spans="101:101">
      <c r="CW958175" s="2210"/>
    </row>
    <row r="958176" spans="101:101">
      <c r="CW958176" s="2195"/>
    </row>
    <row r="958200" spans="101:101">
      <c r="CW958200" s="2210"/>
    </row>
    <row r="958201" spans="101:101">
      <c r="CW958201" s="2195"/>
    </row>
    <row r="958225" spans="101:101">
      <c r="CW958225" s="2210"/>
    </row>
    <row r="958226" spans="101:101">
      <c r="CW958226" s="2195"/>
    </row>
    <row r="958250" spans="101:101">
      <c r="CW958250" s="2210"/>
    </row>
    <row r="958251" spans="101:101">
      <c r="CW958251" s="2195"/>
    </row>
    <row r="958275" spans="101:101">
      <c r="CW958275" s="2210"/>
    </row>
    <row r="958276" spans="101:101">
      <c r="CW958276" s="2195"/>
    </row>
    <row r="958300" spans="101:101">
      <c r="CW958300" s="2210"/>
    </row>
    <row r="958301" spans="101:101">
      <c r="CW958301" s="2195"/>
    </row>
    <row r="958325" spans="101:101">
      <c r="CW958325" s="2210"/>
    </row>
    <row r="958326" spans="101:101">
      <c r="CW958326" s="2195"/>
    </row>
    <row r="958350" spans="101:101">
      <c r="CW958350" s="2210"/>
    </row>
    <row r="958351" spans="101:101">
      <c r="CW958351" s="2195"/>
    </row>
    <row r="958375" spans="101:101">
      <c r="CW958375" s="2210"/>
    </row>
    <row r="958376" spans="101:101">
      <c r="CW958376" s="2195"/>
    </row>
    <row r="958400" spans="101:101">
      <c r="CW958400" s="2210"/>
    </row>
    <row r="958401" spans="101:101">
      <c r="CW958401" s="2195"/>
    </row>
    <row r="958425" spans="101:101">
      <c r="CW958425" s="2210"/>
    </row>
    <row r="958426" spans="101:101">
      <c r="CW958426" s="2195"/>
    </row>
    <row r="958450" spans="101:101">
      <c r="CW958450" s="2210"/>
    </row>
    <row r="958451" spans="101:101">
      <c r="CW958451" s="2195"/>
    </row>
    <row r="958475" spans="101:101">
      <c r="CW958475" s="2210"/>
    </row>
    <row r="958476" spans="101:101">
      <c r="CW958476" s="2195"/>
    </row>
    <row r="958500" spans="101:101">
      <c r="CW958500" s="2210"/>
    </row>
    <row r="958501" spans="101:101">
      <c r="CW958501" s="2195"/>
    </row>
    <row r="958525" spans="101:101">
      <c r="CW958525" s="2210"/>
    </row>
    <row r="958526" spans="101:101">
      <c r="CW958526" s="2195"/>
    </row>
    <row r="958550" spans="101:101">
      <c r="CW958550" s="2210"/>
    </row>
    <row r="958551" spans="101:101">
      <c r="CW958551" s="2195"/>
    </row>
    <row r="958575" spans="101:101">
      <c r="CW958575" s="2210"/>
    </row>
    <row r="958576" spans="101:101">
      <c r="CW958576" s="2195"/>
    </row>
    <row r="958600" spans="101:101">
      <c r="CW958600" s="2210"/>
    </row>
    <row r="958601" spans="101:101">
      <c r="CW958601" s="2195"/>
    </row>
    <row r="958625" spans="101:101">
      <c r="CW958625" s="2210"/>
    </row>
    <row r="958626" spans="101:101">
      <c r="CW958626" s="2195"/>
    </row>
    <row r="958650" spans="101:101">
      <c r="CW958650" s="2210"/>
    </row>
    <row r="958651" spans="101:101">
      <c r="CW958651" s="2195"/>
    </row>
    <row r="958675" spans="101:101">
      <c r="CW958675" s="2210"/>
    </row>
    <row r="958676" spans="101:101">
      <c r="CW958676" s="2195"/>
    </row>
    <row r="958700" spans="101:101">
      <c r="CW958700" s="2210"/>
    </row>
    <row r="958701" spans="101:101">
      <c r="CW958701" s="2195"/>
    </row>
    <row r="958725" spans="101:101">
      <c r="CW958725" s="2210"/>
    </row>
    <row r="958726" spans="101:101">
      <c r="CW958726" s="2195"/>
    </row>
    <row r="958750" spans="101:101">
      <c r="CW958750" s="2210"/>
    </row>
    <row r="958751" spans="101:101">
      <c r="CW958751" s="2195"/>
    </row>
    <row r="958775" spans="101:101">
      <c r="CW958775" s="2210"/>
    </row>
    <row r="958776" spans="101:101">
      <c r="CW958776" s="2195"/>
    </row>
    <row r="958800" spans="101:101">
      <c r="CW958800" s="2210"/>
    </row>
    <row r="958801" spans="101:101">
      <c r="CW958801" s="2195"/>
    </row>
    <row r="958825" spans="101:101">
      <c r="CW958825" s="2210"/>
    </row>
    <row r="958826" spans="101:101">
      <c r="CW958826" s="2195"/>
    </row>
    <row r="958850" spans="101:101">
      <c r="CW958850" s="2210"/>
    </row>
    <row r="958851" spans="101:101">
      <c r="CW958851" s="2195"/>
    </row>
    <row r="958875" spans="101:101">
      <c r="CW958875" s="2210"/>
    </row>
    <row r="958876" spans="101:101">
      <c r="CW958876" s="2195"/>
    </row>
    <row r="958900" spans="101:101">
      <c r="CW958900" s="2210"/>
    </row>
    <row r="958901" spans="101:101">
      <c r="CW958901" s="2195"/>
    </row>
    <row r="958925" spans="101:101">
      <c r="CW958925" s="2210"/>
    </row>
    <row r="958926" spans="101:101">
      <c r="CW958926" s="2195"/>
    </row>
    <row r="958950" spans="101:101">
      <c r="CW958950" s="2210"/>
    </row>
    <row r="958951" spans="101:101">
      <c r="CW958951" s="2195"/>
    </row>
    <row r="958975" spans="101:101">
      <c r="CW958975" s="2210"/>
    </row>
    <row r="958976" spans="101:101">
      <c r="CW958976" s="2195"/>
    </row>
    <row r="959000" spans="101:101">
      <c r="CW959000" s="2210"/>
    </row>
    <row r="959001" spans="101:101">
      <c r="CW959001" s="2195"/>
    </row>
    <row r="959025" spans="101:101">
      <c r="CW959025" s="2210"/>
    </row>
    <row r="959026" spans="101:101">
      <c r="CW959026" s="2195"/>
    </row>
    <row r="959050" spans="101:101">
      <c r="CW959050" s="2210"/>
    </row>
    <row r="959051" spans="101:101">
      <c r="CW959051" s="2195"/>
    </row>
    <row r="959075" spans="101:101">
      <c r="CW959075" s="2210"/>
    </row>
    <row r="959076" spans="101:101">
      <c r="CW959076" s="2195"/>
    </row>
    <row r="959100" spans="101:101">
      <c r="CW959100" s="2210"/>
    </row>
    <row r="959101" spans="101:101">
      <c r="CW959101" s="2195"/>
    </row>
    <row r="959125" spans="101:101">
      <c r="CW959125" s="2210"/>
    </row>
    <row r="959126" spans="101:101">
      <c r="CW959126" s="2195"/>
    </row>
    <row r="959150" spans="101:101">
      <c r="CW959150" s="2210"/>
    </row>
    <row r="959151" spans="101:101">
      <c r="CW959151" s="2195"/>
    </row>
    <row r="959175" spans="101:101">
      <c r="CW959175" s="2210"/>
    </row>
    <row r="959176" spans="101:101">
      <c r="CW959176" s="2195"/>
    </row>
    <row r="959200" spans="101:101">
      <c r="CW959200" s="2210"/>
    </row>
    <row r="959201" spans="101:101">
      <c r="CW959201" s="2195"/>
    </row>
    <row r="959225" spans="101:101">
      <c r="CW959225" s="2210"/>
    </row>
    <row r="959226" spans="101:101">
      <c r="CW959226" s="2195"/>
    </row>
    <row r="959250" spans="101:101">
      <c r="CW959250" s="2210"/>
    </row>
    <row r="959251" spans="101:101">
      <c r="CW959251" s="2195"/>
    </row>
    <row r="959275" spans="101:101">
      <c r="CW959275" s="2210"/>
    </row>
    <row r="959276" spans="101:101">
      <c r="CW959276" s="2195"/>
    </row>
    <row r="959300" spans="101:101">
      <c r="CW959300" s="2210"/>
    </row>
    <row r="959301" spans="101:101">
      <c r="CW959301" s="2195"/>
    </row>
    <row r="959325" spans="101:101">
      <c r="CW959325" s="2210"/>
    </row>
    <row r="959326" spans="101:101">
      <c r="CW959326" s="2195"/>
    </row>
    <row r="959350" spans="101:101">
      <c r="CW959350" s="2210"/>
    </row>
    <row r="959351" spans="101:101">
      <c r="CW959351" s="2195"/>
    </row>
    <row r="959375" spans="101:101">
      <c r="CW959375" s="2210"/>
    </row>
    <row r="959376" spans="101:101">
      <c r="CW959376" s="2195"/>
    </row>
    <row r="959400" spans="101:101">
      <c r="CW959400" s="2210"/>
    </row>
    <row r="959401" spans="101:101">
      <c r="CW959401" s="2195"/>
    </row>
    <row r="959425" spans="101:101">
      <c r="CW959425" s="2210"/>
    </row>
    <row r="959426" spans="101:101">
      <c r="CW959426" s="2195"/>
    </row>
    <row r="959450" spans="101:101">
      <c r="CW959450" s="2210"/>
    </row>
    <row r="959451" spans="101:101">
      <c r="CW959451" s="2195"/>
    </row>
    <row r="959475" spans="101:101">
      <c r="CW959475" s="2210"/>
    </row>
    <row r="959476" spans="101:101">
      <c r="CW959476" s="2195"/>
    </row>
    <row r="959500" spans="101:101">
      <c r="CW959500" s="2210"/>
    </row>
    <row r="959501" spans="101:101">
      <c r="CW959501" s="2195"/>
    </row>
    <row r="959525" spans="101:101">
      <c r="CW959525" s="2210"/>
    </row>
    <row r="959526" spans="101:101">
      <c r="CW959526" s="2195"/>
    </row>
    <row r="959550" spans="101:101">
      <c r="CW959550" s="2210"/>
    </row>
    <row r="959551" spans="101:101">
      <c r="CW959551" s="2195"/>
    </row>
    <row r="959575" spans="101:101">
      <c r="CW959575" s="2210"/>
    </row>
    <row r="959576" spans="101:101">
      <c r="CW959576" s="2195"/>
    </row>
    <row r="959600" spans="101:101">
      <c r="CW959600" s="2210"/>
    </row>
    <row r="959601" spans="101:101">
      <c r="CW959601" s="2195"/>
    </row>
    <row r="959625" spans="101:101">
      <c r="CW959625" s="2210"/>
    </row>
    <row r="959626" spans="101:101">
      <c r="CW959626" s="2195"/>
    </row>
    <row r="959650" spans="101:101">
      <c r="CW959650" s="2210"/>
    </row>
    <row r="959651" spans="101:101">
      <c r="CW959651" s="2195"/>
    </row>
    <row r="959675" spans="101:101">
      <c r="CW959675" s="2210"/>
    </row>
    <row r="959676" spans="101:101">
      <c r="CW959676" s="2195"/>
    </row>
    <row r="959700" spans="101:101">
      <c r="CW959700" s="2210"/>
    </row>
    <row r="959701" spans="101:101">
      <c r="CW959701" s="2195"/>
    </row>
    <row r="959725" spans="101:101">
      <c r="CW959725" s="2210"/>
    </row>
    <row r="959726" spans="101:101">
      <c r="CW959726" s="2195"/>
    </row>
    <row r="959750" spans="101:101">
      <c r="CW959750" s="2210"/>
    </row>
    <row r="959751" spans="101:101">
      <c r="CW959751" s="2195"/>
    </row>
    <row r="959775" spans="101:101">
      <c r="CW959775" s="2210"/>
    </row>
    <row r="959776" spans="101:101">
      <c r="CW959776" s="2195"/>
    </row>
    <row r="959800" spans="101:101">
      <c r="CW959800" s="2210"/>
    </row>
    <row r="959801" spans="101:101">
      <c r="CW959801" s="2195"/>
    </row>
    <row r="959825" spans="101:101">
      <c r="CW959825" s="2210"/>
    </row>
    <row r="959826" spans="101:101">
      <c r="CW959826" s="2195"/>
    </row>
    <row r="959850" spans="101:101">
      <c r="CW959850" s="2210"/>
    </row>
    <row r="959851" spans="101:101">
      <c r="CW959851" s="2195"/>
    </row>
    <row r="959875" spans="101:101">
      <c r="CW959875" s="2210"/>
    </row>
    <row r="959876" spans="101:101">
      <c r="CW959876" s="2195"/>
    </row>
    <row r="959900" spans="101:101">
      <c r="CW959900" s="2210"/>
    </row>
    <row r="959901" spans="101:101">
      <c r="CW959901" s="2195"/>
    </row>
    <row r="959925" spans="101:101">
      <c r="CW959925" s="2210"/>
    </row>
    <row r="959926" spans="101:101">
      <c r="CW959926" s="2195"/>
    </row>
    <row r="959950" spans="101:101">
      <c r="CW959950" s="2210"/>
    </row>
    <row r="959951" spans="101:101">
      <c r="CW959951" s="2195"/>
    </row>
    <row r="959975" spans="101:101">
      <c r="CW959975" s="2210"/>
    </row>
    <row r="959976" spans="101:101">
      <c r="CW959976" s="2195"/>
    </row>
    <row r="960000" spans="101:101">
      <c r="CW960000" s="2210"/>
    </row>
    <row r="960001" spans="101:101">
      <c r="CW960001" s="2195"/>
    </row>
    <row r="960025" spans="101:101">
      <c r="CW960025" s="2210"/>
    </row>
    <row r="960026" spans="101:101">
      <c r="CW960026" s="2195"/>
    </row>
    <row r="960050" spans="101:101">
      <c r="CW960050" s="2210"/>
    </row>
    <row r="960051" spans="101:101">
      <c r="CW960051" s="2195"/>
    </row>
    <row r="960075" spans="101:101">
      <c r="CW960075" s="2210"/>
    </row>
    <row r="960076" spans="101:101">
      <c r="CW960076" s="2195"/>
    </row>
    <row r="960100" spans="101:101">
      <c r="CW960100" s="2210"/>
    </row>
    <row r="960101" spans="101:101">
      <c r="CW960101" s="2195"/>
    </row>
    <row r="960125" spans="101:101">
      <c r="CW960125" s="2210"/>
    </row>
    <row r="960126" spans="101:101">
      <c r="CW960126" s="2195"/>
    </row>
    <row r="960150" spans="101:101">
      <c r="CW960150" s="2210"/>
    </row>
    <row r="960151" spans="101:101">
      <c r="CW960151" s="2195"/>
    </row>
    <row r="960175" spans="101:101">
      <c r="CW960175" s="2210"/>
    </row>
    <row r="960176" spans="101:101">
      <c r="CW960176" s="2195"/>
    </row>
    <row r="960200" spans="101:101">
      <c r="CW960200" s="2210"/>
    </row>
    <row r="960201" spans="101:101">
      <c r="CW960201" s="2195"/>
    </row>
    <row r="960225" spans="101:101">
      <c r="CW960225" s="2210"/>
    </row>
    <row r="960226" spans="101:101">
      <c r="CW960226" s="2195"/>
    </row>
    <row r="960250" spans="101:101">
      <c r="CW960250" s="2210"/>
    </row>
    <row r="960251" spans="101:101">
      <c r="CW960251" s="2195"/>
    </row>
    <row r="960275" spans="101:101">
      <c r="CW960275" s="2210"/>
    </row>
    <row r="960276" spans="101:101">
      <c r="CW960276" s="2195"/>
    </row>
    <row r="960300" spans="101:101">
      <c r="CW960300" s="2210"/>
    </row>
    <row r="960301" spans="101:101">
      <c r="CW960301" s="2195"/>
    </row>
    <row r="960325" spans="101:101">
      <c r="CW960325" s="2210"/>
    </row>
    <row r="960326" spans="101:101">
      <c r="CW960326" s="2195"/>
    </row>
    <row r="960350" spans="101:101">
      <c r="CW960350" s="2210"/>
    </row>
    <row r="960351" spans="101:101">
      <c r="CW960351" s="2195"/>
    </row>
    <row r="960375" spans="101:101">
      <c r="CW960375" s="2210"/>
    </row>
    <row r="960376" spans="101:101">
      <c r="CW960376" s="2195"/>
    </row>
    <row r="960400" spans="101:101">
      <c r="CW960400" s="2210"/>
    </row>
    <row r="960401" spans="101:101">
      <c r="CW960401" s="2195"/>
    </row>
    <row r="960425" spans="101:101">
      <c r="CW960425" s="2210"/>
    </row>
    <row r="960426" spans="101:101">
      <c r="CW960426" s="2195"/>
    </row>
    <row r="960450" spans="101:101">
      <c r="CW960450" s="2210"/>
    </row>
    <row r="960451" spans="101:101">
      <c r="CW960451" s="2195"/>
    </row>
    <row r="960475" spans="101:101">
      <c r="CW960475" s="2210"/>
    </row>
    <row r="960476" spans="101:101">
      <c r="CW960476" s="2195"/>
    </row>
    <row r="960500" spans="101:101">
      <c r="CW960500" s="2210"/>
    </row>
    <row r="960501" spans="101:101">
      <c r="CW960501" s="2195"/>
    </row>
    <row r="960525" spans="101:101">
      <c r="CW960525" s="2210"/>
    </row>
    <row r="960526" spans="101:101">
      <c r="CW960526" s="2195"/>
    </row>
    <row r="960550" spans="101:101">
      <c r="CW960550" s="2210"/>
    </row>
    <row r="960551" spans="101:101">
      <c r="CW960551" s="2195"/>
    </row>
    <row r="960575" spans="101:101">
      <c r="CW960575" s="2210"/>
    </row>
    <row r="960576" spans="101:101">
      <c r="CW960576" s="2195"/>
    </row>
    <row r="960600" spans="101:101">
      <c r="CW960600" s="2210"/>
    </row>
    <row r="960601" spans="101:101">
      <c r="CW960601" s="2195"/>
    </row>
    <row r="960625" spans="101:101">
      <c r="CW960625" s="2210"/>
    </row>
    <row r="960626" spans="101:101">
      <c r="CW960626" s="2195"/>
    </row>
    <row r="960650" spans="101:101">
      <c r="CW960650" s="2210"/>
    </row>
    <row r="960651" spans="101:101">
      <c r="CW960651" s="2195"/>
    </row>
    <row r="960675" spans="101:101">
      <c r="CW960675" s="2210"/>
    </row>
    <row r="960676" spans="101:101">
      <c r="CW960676" s="2195"/>
    </row>
    <row r="960700" spans="101:101">
      <c r="CW960700" s="2210"/>
    </row>
    <row r="960701" spans="101:101">
      <c r="CW960701" s="2195"/>
    </row>
    <row r="960725" spans="101:101">
      <c r="CW960725" s="2210"/>
    </row>
    <row r="960726" spans="101:101">
      <c r="CW960726" s="2195"/>
    </row>
    <row r="960750" spans="101:101">
      <c r="CW960750" s="2210"/>
    </row>
    <row r="960751" spans="101:101">
      <c r="CW960751" s="2195"/>
    </row>
    <row r="960775" spans="101:101">
      <c r="CW960775" s="2210"/>
    </row>
    <row r="960776" spans="101:101">
      <c r="CW960776" s="2195"/>
    </row>
    <row r="960800" spans="101:101">
      <c r="CW960800" s="2210"/>
    </row>
    <row r="960801" spans="101:101">
      <c r="CW960801" s="2195"/>
    </row>
    <row r="960825" spans="101:101">
      <c r="CW960825" s="2210"/>
    </row>
    <row r="960826" spans="101:101">
      <c r="CW960826" s="2195"/>
    </row>
    <row r="960850" spans="101:101">
      <c r="CW960850" s="2210"/>
    </row>
    <row r="960851" spans="101:101">
      <c r="CW960851" s="2195"/>
    </row>
    <row r="960875" spans="101:101">
      <c r="CW960875" s="2210"/>
    </row>
    <row r="960876" spans="101:101">
      <c r="CW960876" s="2195"/>
    </row>
    <row r="960900" spans="101:101">
      <c r="CW960900" s="2210"/>
    </row>
    <row r="960901" spans="101:101">
      <c r="CW960901" s="2195"/>
    </row>
    <row r="960925" spans="101:101">
      <c r="CW960925" s="2210"/>
    </row>
    <row r="960926" spans="101:101">
      <c r="CW960926" s="2195"/>
    </row>
    <row r="960950" spans="101:101">
      <c r="CW960950" s="2210"/>
    </row>
    <row r="960951" spans="101:101">
      <c r="CW960951" s="2195"/>
    </row>
    <row r="960975" spans="101:101">
      <c r="CW960975" s="2210"/>
    </row>
    <row r="960976" spans="101:101">
      <c r="CW960976" s="2195"/>
    </row>
    <row r="961000" spans="101:101">
      <c r="CW961000" s="2210"/>
    </row>
    <row r="961001" spans="101:101">
      <c r="CW961001" s="2195"/>
    </row>
    <row r="961025" spans="101:101">
      <c r="CW961025" s="2210"/>
    </row>
    <row r="961026" spans="101:101">
      <c r="CW961026" s="2195"/>
    </row>
    <row r="961050" spans="101:101">
      <c r="CW961050" s="2210"/>
    </row>
    <row r="961051" spans="101:101">
      <c r="CW961051" s="2195"/>
    </row>
    <row r="961075" spans="101:101">
      <c r="CW961075" s="2210"/>
    </row>
    <row r="961076" spans="101:101">
      <c r="CW961076" s="2195"/>
    </row>
    <row r="961100" spans="101:101">
      <c r="CW961100" s="2210"/>
    </row>
    <row r="961101" spans="101:101">
      <c r="CW961101" s="2195"/>
    </row>
    <row r="961125" spans="101:101">
      <c r="CW961125" s="2210"/>
    </row>
    <row r="961126" spans="101:101">
      <c r="CW961126" s="2195"/>
    </row>
    <row r="961150" spans="101:101">
      <c r="CW961150" s="2210"/>
    </row>
    <row r="961151" spans="101:101">
      <c r="CW961151" s="2195"/>
    </row>
    <row r="961175" spans="101:101">
      <c r="CW961175" s="2210"/>
    </row>
    <row r="961176" spans="101:101">
      <c r="CW961176" s="2195"/>
    </row>
    <row r="961200" spans="101:101">
      <c r="CW961200" s="2210"/>
    </row>
    <row r="961201" spans="101:101">
      <c r="CW961201" s="2195"/>
    </row>
    <row r="961225" spans="101:101">
      <c r="CW961225" s="2210"/>
    </row>
    <row r="961226" spans="101:101">
      <c r="CW961226" s="2195"/>
    </row>
    <row r="961250" spans="101:101">
      <c r="CW961250" s="2210"/>
    </row>
    <row r="961251" spans="101:101">
      <c r="CW961251" s="2195"/>
    </row>
    <row r="961275" spans="101:101">
      <c r="CW961275" s="2210"/>
    </row>
    <row r="961276" spans="101:101">
      <c r="CW961276" s="2195"/>
    </row>
    <row r="961300" spans="101:101">
      <c r="CW961300" s="2210"/>
    </row>
    <row r="961301" spans="101:101">
      <c r="CW961301" s="2195"/>
    </row>
    <row r="961325" spans="101:101">
      <c r="CW961325" s="2210"/>
    </row>
    <row r="961326" spans="101:101">
      <c r="CW961326" s="2195"/>
    </row>
    <row r="961350" spans="101:101">
      <c r="CW961350" s="2210"/>
    </row>
    <row r="961351" spans="101:101">
      <c r="CW961351" s="2195"/>
    </row>
    <row r="961375" spans="101:101">
      <c r="CW961375" s="2210"/>
    </row>
    <row r="961376" spans="101:101">
      <c r="CW961376" s="2195"/>
    </row>
    <row r="961400" spans="101:101">
      <c r="CW961400" s="2210"/>
    </row>
    <row r="961401" spans="101:101">
      <c r="CW961401" s="2195"/>
    </row>
    <row r="961425" spans="101:101">
      <c r="CW961425" s="2210"/>
    </row>
    <row r="961426" spans="101:101">
      <c r="CW961426" s="2195"/>
    </row>
    <row r="961450" spans="101:101">
      <c r="CW961450" s="2210"/>
    </row>
    <row r="961451" spans="101:101">
      <c r="CW961451" s="2195"/>
    </row>
    <row r="961475" spans="101:101">
      <c r="CW961475" s="2210"/>
    </row>
    <row r="961476" spans="101:101">
      <c r="CW961476" s="2195"/>
    </row>
    <row r="961500" spans="101:101">
      <c r="CW961500" s="2210"/>
    </row>
    <row r="961501" spans="101:101">
      <c r="CW961501" s="2195"/>
    </row>
    <row r="961525" spans="101:101">
      <c r="CW961525" s="2210"/>
    </row>
    <row r="961526" spans="101:101">
      <c r="CW961526" s="2195"/>
    </row>
    <row r="961550" spans="101:101">
      <c r="CW961550" s="2210"/>
    </row>
    <row r="961551" spans="101:101">
      <c r="CW961551" s="2195"/>
    </row>
    <row r="961575" spans="101:101">
      <c r="CW961575" s="2210"/>
    </row>
    <row r="961576" spans="101:101">
      <c r="CW961576" s="2195"/>
    </row>
    <row r="961600" spans="101:101">
      <c r="CW961600" s="2210"/>
    </row>
    <row r="961601" spans="101:101">
      <c r="CW961601" s="2195"/>
    </row>
    <row r="961625" spans="101:101">
      <c r="CW961625" s="2210"/>
    </row>
    <row r="961626" spans="101:101">
      <c r="CW961626" s="2195"/>
    </row>
    <row r="961650" spans="101:101">
      <c r="CW961650" s="2210"/>
    </row>
    <row r="961651" spans="101:101">
      <c r="CW961651" s="2195"/>
    </row>
    <row r="961675" spans="101:101">
      <c r="CW961675" s="2210"/>
    </row>
    <row r="961676" spans="101:101">
      <c r="CW961676" s="2195"/>
    </row>
    <row r="961700" spans="101:101">
      <c r="CW961700" s="2210"/>
    </row>
    <row r="961701" spans="101:101">
      <c r="CW961701" s="2195"/>
    </row>
    <row r="961725" spans="101:101">
      <c r="CW961725" s="2210"/>
    </row>
    <row r="961726" spans="101:101">
      <c r="CW961726" s="2195"/>
    </row>
    <row r="961750" spans="101:101">
      <c r="CW961750" s="2210"/>
    </row>
    <row r="961751" spans="101:101">
      <c r="CW961751" s="2195"/>
    </row>
    <row r="961775" spans="101:101">
      <c r="CW961775" s="2210"/>
    </row>
    <row r="961776" spans="101:101">
      <c r="CW961776" s="2195"/>
    </row>
    <row r="961800" spans="101:101">
      <c r="CW961800" s="2210"/>
    </row>
    <row r="961801" spans="101:101">
      <c r="CW961801" s="2195"/>
    </row>
    <row r="961825" spans="101:101">
      <c r="CW961825" s="2210"/>
    </row>
    <row r="961826" spans="101:101">
      <c r="CW961826" s="2195"/>
    </row>
    <row r="961850" spans="101:101">
      <c r="CW961850" s="2210"/>
    </row>
    <row r="961851" spans="101:101">
      <c r="CW961851" s="2195"/>
    </row>
    <row r="961875" spans="101:101">
      <c r="CW961875" s="2210"/>
    </row>
    <row r="961876" spans="101:101">
      <c r="CW961876" s="2195"/>
    </row>
    <row r="961900" spans="101:101">
      <c r="CW961900" s="2210"/>
    </row>
    <row r="961901" spans="101:101">
      <c r="CW961901" s="2195"/>
    </row>
    <row r="961925" spans="101:101">
      <c r="CW961925" s="2210"/>
    </row>
    <row r="961926" spans="101:101">
      <c r="CW961926" s="2195"/>
    </row>
    <row r="961950" spans="101:101">
      <c r="CW961950" s="2210"/>
    </row>
    <row r="961951" spans="101:101">
      <c r="CW961951" s="2195"/>
    </row>
    <row r="961975" spans="101:101">
      <c r="CW961975" s="2210"/>
    </row>
    <row r="961976" spans="101:101">
      <c r="CW961976" s="2195"/>
    </row>
    <row r="962000" spans="101:101">
      <c r="CW962000" s="2210"/>
    </row>
    <row r="962001" spans="101:101">
      <c r="CW962001" s="2195"/>
    </row>
    <row r="962025" spans="101:101">
      <c r="CW962025" s="2210"/>
    </row>
    <row r="962026" spans="101:101">
      <c r="CW962026" s="2195"/>
    </row>
    <row r="962050" spans="101:101">
      <c r="CW962050" s="2210"/>
    </row>
    <row r="962051" spans="101:101">
      <c r="CW962051" s="2195"/>
    </row>
    <row r="962075" spans="101:101">
      <c r="CW962075" s="2210"/>
    </row>
    <row r="962076" spans="101:101">
      <c r="CW962076" s="2195"/>
    </row>
    <row r="962100" spans="101:101">
      <c r="CW962100" s="2210"/>
    </row>
    <row r="962101" spans="101:101">
      <c r="CW962101" s="2195"/>
    </row>
    <row r="962125" spans="101:101">
      <c r="CW962125" s="2210"/>
    </row>
    <row r="962126" spans="101:101">
      <c r="CW962126" s="2195"/>
    </row>
    <row r="962150" spans="101:101">
      <c r="CW962150" s="2210"/>
    </row>
    <row r="962151" spans="101:101">
      <c r="CW962151" s="2195"/>
    </row>
    <row r="962175" spans="101:101">
      <c r="CW962175" s="2210"/>
    </row>
    <row r="962176" spans="101:101">
      <c r="CW962176" s="2195"/>
    </row>
    <row r="962200" spans="101:101">
      <c r="CW962200" s="2210"/>
    </row>
    <row r="962201" spans="101:101">
      <c r="CW962201" s="2195"/>
    </row>
    <row r="962225" spans="101:101">
      <c r="CW962225" s="2210"/>
    </row>
    <row r="962226" spans="101:101">
      <c r="CW962226" s="2195"/>
    </row>
    <row r="962250" spans="101:101">
      <c r="CW962250" s="2210"/>
    </row>
    <row r="962251" spans="101:101">
      <c r="CW962251" s="2195"/>
    </row>
    <row r="962275" spans="101:101">
      <c r="CW962275" s="2210"/>
    </row>
    <row r="962276" spans="101:101">
      <c r="CW962276" s="2195"/>
    </row>
    <row r="962300" spans="101:101">
      <c r="CW962300" s="2210"/>
    </row>
    <row r="962301" spans="101:101">
      <c r="CW962301" s="2195"/>
    </row>
    <row r="962325" spans="101:101">
      <c r="CW962325" s="2210"/>
    </row>
    <row r="962326" spans="101:101">
      <c r="CW962326" s="2195"/>
    </row>
    <row r="962350" spans="101:101">
      <c r="CW962350" s="2210"/>
    </row>
    <row r="962351" spans="101:101">
      <c r="CW962351" s="2195"/>
    </row>
    <row r="962375" spans="101:101">
      <c r="CW962375" s="2210"/>
    </row>
    <row r="962376" spans="101:101">
      <c r="CW962376" s="2195"/>
    </row>
    <row r="962400" spans="101:101">
      <c r="CW962400" s="2210"/>
    </row>
    <row r="962401" spans="101:101">
      <c r="CW962401" s="2195"/>
    </row>
    <row r="962425" spans="101:101">
      <c r="CW962425" s="2210"/>
    </row>
    <row r="962426" spans="101:101">
      <c r="CW962426" s="2195"/>
    </row>
    <row r="962450" spans="101:101">
      <c r="CW962450" s="2210"/>
    </row>
    <row r="962451" spans="101:101">
      <c r="CW962451" s="2195"/>
    </row>
    <row r="962475" spans="101:101">
      <c r="CW962475" s="2210"/>
    </row>
    <row r="962476" spans="101:101">
      <c r="CW962476" s="2195"/>
    </row>
    <row r="962500" spans="101:101">
      <c r="CW962500" s="2210"/>
    </row>
    <row r="962501" spans="101:101">
      <c r="CW962501" s="2195"/>
    </row>
    <row r="962525" spans="101:101">
      <c r="CW962525" s="2210"/>
    </row>
    <row r="962526" spans="101:101">
      <c r="CW962526" s="2195"/>
    </row>
    <row r="962550" spans="101:101">
      <c r="CW962550" s="2210"/>
    </row>
    <row r="962551" spans="101:101">
      <c r="CW962551" s="2195"/>
    </row>
    <row r="962575" spans="101:101">
      <c r="CW962575" s="2210"/>
    </row>
    <row r="962576" spans="101:101">
      <c r="CW962576" s="2195"/>
    </row>
    <row r="962600" spans="101:101">
      <c r="CW962600" s="2210"/>
    </row>
    <row r="962601" spans="101:101">
      <c r="CW962601" s="2195"/>
    </row>
    <row r="962625" spans="101:101">
      <c r="CW962625" s="2210"/>
    </row>
    <row r="962626" spans="101:101">
      <c r="CW962626" s="2195"/>
    </row>
    <row r="962650" spans="101:101">
      <c r="CW962650" s="2210"/>
    </row>
    <row r="962651" spans="101:101">
      <c r="CW962651" s="2195"/>
    </row>
    <row r="962675" spans="101:101">
      <c r="CW962675" s="2210"/>
    </row>
    <row r="962676" spans="101:101">
      <c r="CW962676" s="2195"/>
    </row>
    <row r="962700" spans="101:101">
      <c r="CW962700" s="2210"/>
    </row>
    <row r="962701" spans="101:101">
      <c r="CW962701" s="2195"/>
    </row>
    <row r="962725" spans="101:101">
      <c r="CW962725" s="2210"/>
    </row>
    <row r="962726" spans="101:101">
      <c r="CW962726" s="2195"/>
    </row>
    <row r="962750" spans="101:101">
      <c r="CW962750" s="2210"/>
    </row>
    <row r="962751" spans="101:101">
      <c r="CW962751" s="2195"/>
    </row>
    <row r="962775" spans="101:101">
      <c r="CW962775" s="2210"/>
    </row>
    <row r="962776" spans="101:101">
      <c r="CW962776" s="2195"/>
    </row>
    <row r="962800" spans="101:101">
      <c r="CW962800" s="2210"/>
    </row>
    <row r="962801" spans="101:101">
      <c r="CW962801" s="2195"/>
    </row>
    <row r="962825" spans="101:101">
      <c r="CW962825" s="2210"/>
    </row>
    <row r="962826" spans="101:101">
      <c r="CW962826" s="2195"/>
    </row>
    <row r="962850" spans="101:101">
      <c r="CW962850" s="2210"/>
    </row>
    <row r="962851" spans="101:101">
      <c r="CW962851" s="2195"/>
    </row>
    <row r="962875" spans="101:101">
      <c r="CW962875" s="2210"/>
    </row>
    <row r="962876" spans="101:101">
      <c r="CW962876" s="2195"/>
    </row>
    <row r="962900" spans="101:101">
      <c r="CW962900" s="2210"/>
    </row>
    <row r="962901" spans="101:101">
      <c r="CW962901" s="2195"/>
    </row>
    <row r="962925" spans="101:101">
      <c r="CW962925" s="2210"/>
    </row>
    <row r="962926" spans="101:101">
      <c r="CW962926" s="2195"/>
    </row>
    <row r="962950" spans="101:101">
      <c r="CW962950" s="2210"/>
    </row>
    <row r="962951" spans="101:101">
      <c r="CW962951" s="2195"/>
    </row>
    <row r="962975" spans="101:101">
      <c r="CW962975" s="2210"/>
    </row>
    <row r="962976" spans="101:101">
      <c r="CW962976" s="2195"/>
    </row>
    <row r="963000" spans="101:101">
      <c r="CW963000" s="2210"/>
    </row>
    <row r="963001" spans="101:101">
      <c r="CW963001" s="2195"/>
    </row>
    <row r="963025" spans="101:101">
      <c r="CW963025" s="2210"/>
    </row>
    <row r="963026" spans="101:101">
      <c r="CW963026" s="2195"/>
    </row>
    <row r="963050" spans="101:101">
      <c r="CW963050" s="2210"/>
    </row>
    <row r="963051" spans="101:101">
      <c r="CW963051" s="2195"/>
    </row>
    <row r="963075" spans="101:101">
      <c r="CW963075" s="2210"/>
    </row>
    <row r="963076" spans="101:101">
      <c r="CW963076" s="2195"/>
    </row>
    <row r="963100" spans="101:101">
      <c r="CW963100" s="2210"/>
    </row>
    <row r="963101" spans="101:101">
      <c r="CW963101" s="2195"/>
    </row>
    <row r="963125" spans="101:101">
      <c r="CW963125" s="2210"/>
    </row>
    <row r="963126" spans="101:101">
      <c r="CW963126" s="2195"/>
    </row>
    <row r="963150" spans="101:101">
      <c r="CW963150" s="2210"/>
    </row>
    <row r="963151" spans="101:101">
      <c r="CW963151" s="2195"/>
    </row>
    <row r="963175" spans="101:101">
      <c r="CW963175" s="2210"/>
    </row>
    <row r="963176" spans="101:101">
      <c r="CW963176" s="2195"/>
    </row>
    <row r="963200" spans="101:101">
      <c r="CW963200" s="2210"/>
    </row>
    <row r="963201" spans="101:101">
      <c r="CW963201" s="2195"/>
    </row>
    <row r="963225" spans="101:101">
      <c r="CW963225" s="2210"/>
    </row>
    <row r="963226" spans="101:101">
      <c r="CW963226" s="2195"/>
    </row>
    <row r="963250" spans="101:101">
      <c r="CW963250" s="2210"/>
    </row>
    <row r="963251" spans="101:101">
      <c r="CW963251" s="2195"/>
    </row>
    <row r="963275" spans="101:101">
      <c r="CW963275" s="2210"/>
    </row>
    <row r="963276" spans="101:101">
      <c r="CW963276" s="2195"/>
    </row>
    <row r="963300" spans="101:101">
      <c r="CW963300" s="2210"/>
    </row>
    <row r="963301" spans="101:101">
      <c r="CW963301" s="2195"/>
    </row>
    <row r="963325" spans="101:101">
      <c r="CW963325" s="2210"/>
    </row>
    <row r="963326" spans="101:101">
      <c r="CW963326" s="2195"/>
    </row>
    <row r="963350" spans="101:101">
      <c r="CW963350" s="2210"/>
    </row>
    <row r="963351" spans="101:101">
      <c r="CW963351" s="2195"/>
    </row>
    <row r="963375" spans="101:101">
      <c r="CW963375" s="2210"/>
    </row>
    <row r="963376" spans="101:101">
      <c r="CW963376" s="2195"/>
    </row>
    <row r="963400" spans="101:101">
      <c r="CW963400" s="2210"/>
    </row>
    <row r="963401" spans="101:101">
      <c r="CW963401" s="2195"/>
    </row>
    <row r="963425" spans="101:101">
      <c r="CW963425" s="2210"/>
    </row>
    <row r="963426" spans="101:101">
      <c r="CW963426" s="2195"/>
    </row>
    <row r="963450" spans="101:101">
      <c r="CW963450" s="2210"/>
    </row>
    <row r="963451" spans="101:101">
      <c r="CW963451" s="2195"/>
    </row>
    <row r="963475" spans="101:101">
      <c r="CW963475" s="2210"/>
    </row>
    <row r="963476" spans="101:101">
      <c r="CW963476" s="2195"/>
    </row>
    <row r="963500" spans="101:101">
      <c r="CW963500" s="2210"/>
    </row>
    <row r="963501" spans="101:101">
      <c r="CW963501" s="2195"/>
    </row>
    <row r="963525" spans="101:101">
      <c r="CW963525" s="2210"/>
    </row>
    <row r="963526" spans="101:101">
      <c r="CW963526" s="2195"/>
    </row>
    <row r="963550" spans="101:101">
      <c r="CW963550" s="2210"/>
    </row>
    <row r="963551" spans="101:101">
      <c r="CW963551" s="2195"/>
    </row>
    <row r="963575" spans="101:101">
      <c r="CW963575" s="2210"/>
    </row>
    <row r="963576" spans="101:101">
      <c r="CW963576" s="2195"/>
    </row>
    <row r="963600" spans="101:101">
      <c r="CW963600" s="2210"/>
    </row>
    <row r="963601" spans="101:101">
      <c r="CW963601" s="2195"/>
    </row>
    <row r="963625" spans="101:101">
      <c r="CW963625" s="2210"/>
    </row>
    <row r="963626" spans="101:101">
      <c r="CW963626" s="2195"/>
    </row>
    <row r="963650" spans="101:101">
      <c r="CW963650" s="2210"/>
    </row>
    <row r="963651" spans="101:101">
      <c r="CW963651" s="2195"/>
    </row>
    <row r="963675" spans="101:101">
      <c r="CW963675" s="2210"/>
    </row>
    <row r="963676" spans="101:101">
      <c r="CW963676" s="2195"/>
    </row>
    <row r="963700" spans="101:101">
      <c r="CW963700" s="2210"/>
    </row>
    <row r="963701" spans="101:101">
      <c r="CW963701" s="2195"/>
    </row>
    <row r="963725" spans="101:101">
      <c r="CW963725" s="2210"/>
    </row>
    <row r="963726" spans="101:101">
      <c r="CW963726" s="2195"/>
    </row>
    <row r="963750" spans="101:101">
      <c r="CW963750" s="2210"/>
    </row>
    <row r="963751" spans="101:101">
      <c r="CW963751" s="2195"/>
    </row>
    <row r="963775" spans="101:101">
      <c r="CW963775" s="2210"/>
    </row>
    <row r="963776" spans="101:101">
      <c r="CW963776" s="2195"/>
    </row>
    <row r="963800" spans="101:101">
      <c r="CW963800" s="2210"/>
    </row>
    <row r="963801" spans="101:101">
      <c r="CW963801" s="2195"/>
    </row>
    <row r="963825" spans="101:101">
      <c r="CW963825" s="2210"/>
    </row>
    <row r="963826" spans="101:101">
      <c r="CW963826" s="2195"/>
    </row>
    <row r="963850" spans="101:101">
      <c r="CW963850" s="2210"/>
    </row>
    <row r="963851" spans="101:101">
      <c r="CW963851" s="2195"/>
    </row>
    <row r="963875" spans="101:101">
      <c r="CW963875" s="2210"/>
    </row>
    <row r="963876" spans="101:101">
      <c r="CW963876" s="2195"/>
    </row>
    <row r="963900" spans="101:101">
      <c r="CW963900" s="2210"/>
    </row>
    <row r="963901" spans="101:101">
      <c r="CW963901" s="2195"/>
    </row>
    <row r="963925" spans="101:101">
      <c r="CW963925" s="2210"/>
    </row>
    <row r="963926" spans="101:101">
      <c r="CW963926" s="2195"/>
    </row>
    <row r="963950" spans="101:101">
      <c r="CW963950" s="2210"/>
    </row>
    <row r="963951" spans="101:101">
      <c r="CW963951" s="2195"/>
    </row>
    <row r="963975" spans="101:101">
      <c r="CW963975" s="2210"/>
    </row>
    <row r="963976" spans="101:101">
      <c r="CW963976" s="2195"/>
    </row>
    <row r="964000" spans="101:101">
      <c r="CW964000" s="2210"/>
    </row>
    <row r="964001" spans="101:101">
      <c r="CW964001" s="2195"/>
    </row>
    <row r="964025" spans="101:101">
      <c r="CW964025" s="2210"/>
    </row>
    <row r="964026" spans="101:101">
      <c r="CW964026" s="2195"/>
    </row>
    <row r="964050" spans="101:101">
      <c r="CW964050" s="2210"/>
    </row>
    <row r="964051" spans="101:101">
      <c r="CW964051" s="2195"/>
    </row>
    <row r="964075" spans="101:101">
      <c r="CW964075" s="2210"/>
    </row>
    <row r="964076" spans="101:101">
      <c r="CW964076" s="2195"/>
    </row>
    <row r="964100" spans="101:101">
      <c r="CW964100" s="2210"/>
    </row>
    <row r="964101" spans="101:101">
      <c r="CW964101" s="2195"/>
    </row>
    <row r="964125" spans="101:101">
      <c r="CW964125" s="2210"/>
    </row>
    <row r="964126" spans="101:101">
      <c r="CW964126" s="2195"/>
    </row>
    <row r="964150" spans="101:101">
      <c r="CW964150" s="2210"/>
    </row>
    <row r="964151" spans="101:101">
      <c r="CW964151" s="2195"/>
    </row>
    <row r="964175" spans="101:101">
      <c r="CW964175" s="2210"/>
    </row>
    <row r="964176" spans="101:101">
      <c r="CW964176" s="2195"/>
    </row>
    <row r="964200" spans="101:101">
      <c r="CW964200" s="2210"/>
    </row>
    <row r="964201" spans="101:101">
      <c r="CW964201" s="2195"/>
    </row>
    <row r="964225" spans="101:101">
      <c r="CW964225" s="2210"/>
    </row>
    <row r="964226" spans="101:101">
      <c r="CW964226" s="2195"/>
    </row>
    <row r="964250" spans="101:101">
      <c r="CW964250" s="2210"/>
    </row>
    <row r="964251" spans="101:101">
      <c r="CW964251" s="2195"/>
    </row>
    <row r="964275" spans="101:101">
      <c r="CW964275" s="2210"/>
    </row>
    <row r="964276" spans="101:101">
      <c r="CW964276" s="2195"/>
    </row>
    <row r="964300" spans="101:101">
      <c r="CW964300" s="2210"/>
    </row>
    <row r="964301" spans="101:101">
      <c r="CW964301" s="2195"/>
    </row>
    <row r="964325" spans="101:101">
      <c r="CW964325" s="2210"/>
    </row>
    <row r="964326" spans="101:101">
      <c r="CW964326" s="2195"/>
    </row>
    <row r="964350" spans="101:101">
      <c r="CW964350" s="2210"/>
    </row>
    <row r="964351" spans="101:101">
      <c r="CW964351" s="2195"/>
    </row>
    <row r="964375" spans="101:101">
      <c r="CW964375" s="2210"/>
    </row>
    <row r="964376" spans="101:101">
      <c r="CW964376" s="2195"/>
    </row>
    <row r="964400" spans="101:101">
      <c r="CW964400" s="2210"/>
    </row>
    <row r="964401" spans="101:101">
      <c r="CW964401" s="2195"/>
    </row>
    <row r="964425" spans="101:101">
      <c r="CW964425" s="2210"/>
    </row>
    <row r="964426" spans="101:101">
      <c r="CW964426" s="2195"/>
    </row>
    <row r="964450" spans="101:101">
      <c r="CW964450" s="2210"/>
    </row>
    <row r="964451" spans="101:101">
      <c r="CW964451" s="2195"/>
    </row>
    <row r="964475" spans="101:101">
      <c r="CW964475" s="2210"/>
    </row>
    <row r="964476" spans="101:101">
      <c r="CW964476" s="2195"/>
    </row>
    <row r="964500" spans="101:101">
      <c r="CW964500" s="2210"/>
    </row>
    <row r="964501" spans="101:101">
      <c r="CW964501" s="2195"/>
    </row>
    <row r="964525" spans="101:101">
      <c r="CW964525" s="2210"/>
    </row>
    <row r="964526" spans="101:101">
      <c r="CW964526" s="2195"/>
    </row>
    <row r="964550" spans="101:101">
      <c r="CW964550" s="2210"/>
    </row>
    <row r="964551" spans="101:101">
      <c r="CW964551" s="2195"/>
    </row>
    <row r="964575" spans="101:101">
      <c r="CW964575" s="2210"/>
    </row>
    <row r="964576" spans="101:101">
      <c r="CW964576" s="2195"/>
    </row>
    <row r="964600" spans="101:101">
      <c r="CW964600" s="2210"/>
    </row>
    <row r="964601" spans="101:101">
      <c r="CW964601" s="2195"/>
    </row>
    <row r="964625" spans="101:101">
      <c r="CW964625" s="2210"/>
    </row>
    <row r="964626" spans="101:101">
      <c r="CW964626" s="2195"/>
    </row>
    <row r="964650" spans="101:101">
      <c r="CW964650" s="2210"/>
    </row>
    <row r="964651" spans="101:101">
      <c r="CW964651" s="2195"/>
    </row>
    <row r="964675" spans="101:101">
      <c r="CW964675" s="2210"/>
    </row>
    <row r="964676" spans="101:101">
      <c r="CW964676" s="2195"/>
    </row>
    <row r="964700" spans="101:101">
      <c r="CW964700" s="2210"/>
    </row>
    <row r="964701" spans="101:101">
      <c r="CW964701" s="2195"/>
    </row>
    <row r="964725" spans="101:101">
      <c r="CW964725" s="2210"/>
    </row>
    <row r="964726" spans="101:101">
      <c r="CW964726" s="2195"/>
    </row>
    <row r="964750" spans="101:101">
      <c r="CW964750" s="2210"/>
    </row>
    <row r="964751" spans="101:101">
      <c r="CW964751" s="2195"/>
    </row>
    <row r="964775" spans="101:101">
      <c r="CW964775" s="2210"/>
    </row>
    <row r="964776" spans="101:101">
      <c r="CW964776" s="2195"/>
    </row>
    <row r="964800" spans="101:101">
      <c r="CW964800" s="2210"/>
    </row>
    <row r="964801" spans="101:101">
      <c r="CW964801" s="2195"/>
    </row>
    <row r="964825" spans="101:101">
      <c r="CW964825" s="2210"/>
    </row>
    <row r="964826" spans="101:101">
      <c r="CW964826" s="2195"/>
    </row>
    <row r="964850" spans="101:101">
      <c r="CW964850" s="2210"/>
    </row>
    <row r="964851" spans="101:101">
      <c r="CW964851" s="2195"/>
    </row>
    <row r="964875" spans="101:101">
      <c r="CW964875" s="2210"/>
    </row>
    <row r="964876" spans="101:101">
      <c r="CW964876" s="2195"/>
    </row>
    <row r="964900" spans="101:101">
      <c r="CW964900" s="2210"/>
    </row>
    <row r="964901" spans="101:101">
      <c r="CW964901" s="2195"/>
    </row>
    <row r="964925" spans="101:101">
      <c r="CW964925" s="2210"/>
    </row>
    <row r="964926" spans="101:101">
      <c r="CW964926" s="2195"/>
    </row>
    <row r="964950" spans="101:101">
      <c r="CW964950" s="2210"/>
    </row>
    <row r="964951" spans="101:101">
      <c r="CW964951" s="2195"/>
    </row>
    <row r="964975" spans="101:101">
      <c r="CW964975" s="2210"/>
    </row>
    <row r="964976" spans="101:101">
      <c r="CW964976" s="2195"/>
    </row>
    <row r="965000" spans="101:101">
      <c r="CW965000" s="2210"/>
    </row>
    <row r="965001" spans="101:101">
      <c r="CW965001" s="2195"/>
    </row>
    <row r="965025" spans="101:101">
      <c r="CW965025" s="2210"/>
    </row>
    <row r="965026" spans="101:101">
      <c r="CW965026" s="2195"/>
    </row>
    <row r="965050" spans="101:101">
      <c r="CW965050" s="2210"/>
    </row>
    <row r="965051" spans="101:101">
      <c r="CW965051" s="2195"/>
    </row>
    <row r="965075" spans="101:101">
      <c r="CW965075" s="2210"/>
    </row>
    <row r="965076" spans="101:101">
      <c r="CW965076" s="2195"/>
    </row>
    <row r="965100" spans="101:101">
      <c r="CW965100" s="2210"/>
    </row>
    <row r="965101" spans="101:101">
      <c r="CW965101" s="2195"/>
    </row>
    <row r="965125" spans="101:101">
      <c r="CW965125" s="2210"/>
    </row>
    <row r="965126" spans="101:101">
      <c r="CW965126" s="2195"/>
    </row>
    <row r="965150" spans="101:101">
      <c r="CW965150" s="2210"/>
    </row>
    <row r="965151" spans="101:101">
      <c r="CW965151" s="2195"/>
    </row>
    <row r="965175" spans="101:101">
      <c r="CW965175" s="2210"/>
    </row>
    <row r="965176" spans="101:101">
      <c r="CW965176" s="2195"/>
    </row>
    <row r="965200" spans="101:101">
      <c r="CW965200" s="2210"/>
    </row>
    <row r="965201" spans="101:101">
      <c r="CW965201" s="2195"/>
    </row>
    <row r="965225" spans="101:101">
      <c r="CW965225" s="2210"/>
    </row>
    <row r="965226" spans="101:101">
      <c r="CW965226" s="2195"/>
    </row>
    <row r="965250" spans="101:101">
      <c r="CW965250" s="2210"/>
    </row>
    <row r="965251" spans="101:101">
      <c r="CW965251" s="2195"/>
    </row>
    <row r="965275" spans="101:101">
      <c r="CW965275" s="2210"/>
    </row>
    <row r="965276" spans="101:101">
      <c r="CW965276" s="2195"/>
    </row>
    <row r="965300" spans="101:101">
      <c r="CW965300" s="2210"/>
    </row>
    <row r="965301" spans="101:101">
      <c r="CW965301" s="2195"/>
    </row>
    <row r="965325" spans="101:101">
      <c r="CW965325" s="2210"/>
    </row>
    <row r="965326" spans="101:101">
      <c r="CW965326" s="2195"/>
    </row>
    <row r="965350" spans="101:101">
      <c r="CW965350" s="2210"/>
    </row>
    <row r="965351" spans="101:101">
      <c r="CW965351" s="2195"/>
    </row>
    <row r="965375" spans="101:101">
      <c r="CW965375" s="2210"/>
    </row>
    <row r="965376" spans="101:101">
      <c r="CW965376" s="2195"/>
    </row>
    <row r="965400" spans="101:101">
      <c r="CW965400" s="2210"/>
    </row>
    <row r="965401" spans="101:101">
      <c r="CW965401" s="2195"/>
    </row>
    <row r="965425" spans="101:101">
      <c r="CW965425" s="2210"/>
    </row>
    <row r="965426" spans="101:101">
      <c r="CW965426" s="2195"/>
    </row>
    <row r="965450" spans="101:101">
      <c r="CW965450" s="2210"/>
    </row>
    <row r="965451" spans="101:101">
      <c r="CW965451" s="2195"/>
    </row>
    <row r="965475" spans="101:101">
      <c r="CW965475" s="2210"/>
    </row>
    <row r="965476" spans="101:101">
      <c r="CW965476" s="2195"/>
    </row>
    <row r="965500" spans="101:101">
      <c r="CW965500" s="2210"/>
    </row>
    <row r="965501" spans="101:101">
      <c r="CW965501" s="2195"/>
    </row>
    <row r="965525" spans="101:101">
      <c r="CW965525" s="2210"/>
    </row>
    <row r="965526" spans="101:101">
      <c r="CW965526" s="2195"/>
    </row>
    <row r="965550" spans="101:101">
      <c r="CW965550" s="2210"/>
    </row>
    <row r="965551" spans="101:101">
      <c r="CW965551" s="2195"/>
    </row>
    <row r="965575" spans="101:101">
      <c r="CW965575" s="2210"/>
    </row>
    <row r="965576" spans="101:101">
      <c r="CW965576" s="2195"/>
    </row>
    <row r="965600" spans="101:101">
      <c r="CW965600" s="2210"/>
    </row>
    <row r="965601" spans="101:101">
      <c r="CW965601" s="2195"/>
    </row>
    <row r="965625" spans="101:101">
      <c r="CW965625" s="2210"/>
    </row>
    <row r="965626" spans="101:101">
      <c r="CW965626" s="2195"/>
    </row>
    <row r="965650" spans="101:101">
      <c r="CW965650" s="2210"/>
    </row>
    <row r="965651" spans="101:101">
      <c r="CW965651" s="2195"/>
    </row>
    <row r="965675" spans="101:101">
      <c r="CW965675" s="2210"/>
    </row>
    <row r="965676" spans="101:101">
      <c r="CW965676" s="2195"/>
    </row>
    <row r="965700" spans="101:101">
      <c r="CW965700" s="2210"/>
    </row>
    <row r="965701" spans="101:101">
      <c r="CW965701" s="2195"/>
    </row>
    <row r="965725" spans="101:101">
      <c r="CW965725" s="2210"/>
    </row>
    <row r="965726" spans="101:101">
      <c r="CW965726" s="2195"/>
    </row>
    <row r="965750" spans="101:101">
      <c r="CW965750" s="2210"/>
    </row>
    <row r="965751" spans="101:101">
      <c r="CW965751" s="2195"/>
    </row>
    <row r="965775" spans="101:101">
      <c r="CW965775" s="2210"/>
    </row>
    <row r="965776" spans="101:101">
      <c r="CW965776" s="2195"/>
    </row>
    <row r="965800" spans="101:101">
      <c r="CW965800" s="2210"/>
    </row>
    <row r="965801" spans="101:101">
      <c r="CW965801" s="2195"/>
    </row>
    <row r="965825" spans="101:101">
      <c r="CW965825" s="2210"/>
    </row>
    <row r="965826" spans="101:101">
      <c r="CW965826" s="2195"/>
    </row>
    <row r="965850" spans="101:101">
      <c r="CW965850" s="2210"/>
    </row>
    <row r="965851" spans="101:101">
      <c r="CW965851" s="2195"/>
    </row>
    <row r="965875" spans="101:101">
      <c r="CW965875" s="2210"/>
    </row>
    <row r="965876" spans="101:101">
      <c r="CW965876" s="2195"/>
    </row>
    <row r="965900" spans="101:101">
      <c r="CW965900" s="2210"/>
    </row>
    <row r="965901" spans="101:101">
      <c r="CW965901" s="2195"/>
    </row>
    <row r="965925" spans="101:101">
      <c r="CW965925" s="2210"/>
    </row>
    <row r="965926" spans="101:101">
      <c r="CW965926" s="2195"/>
    </row>
    <row r="965950" spans="101:101">
      <c r="CW965950" s="2210"/>
    </row>
    <row r="965951" spans="101:101">
      <c r="CW965951" s="2195"/>
    </row>
    <row r="965975" spans="101:101">
      <c r="CW965975" s="2210"/>
    </row>
    <row r="965976" spans="101:101">
      <c r="CW965976" s="2195"/>
    </row>
    <row r="966000" spans="101:101">
      <c r="CW966000" s="2210"/>
    </row>
    <row r="966001" spans="101:101">
      <c r="CW966001" s="2195"/>
    </row>
    <row r="966025" spans="101:101">
      <c r="CW966025" s="2210"/>
    </row>
    <row r="966026" spans="101:101">
      <c r="CW966026" s="2195"/>
    </row>
    <row r="966050" spans="101:101">
      <c r="CW966050" s="2210"/>
    </row>
    <row r="966051" spans="101:101">
      <c r="CW966051" s="2195"/>
    </row>
    <row r="966075" spans="101:101">
      <c r="CW966075" s="2210"/>
    </row>
    <row r="966076" spans="101:101">
      <c r="CW966076" s="2195"/>
    </row>
    <row r="966100" spans="101:101">
      <c r="CW966100" s="2210"/>
    </row>
    <row r="966101" spans="101:101">
      <c r="CW966101" s="2195"/>
    </row>
    <row r="966125" spans="101:101">
      <c r="CW966125" s="2210"/>
    </row>
    <row r="966126" spans="101:101">
      <c r="CW966126" s="2195"/>
    </row>
    <row r="966150" spans="101:101">
      <c r="CW966150" s="2210"/>
    </row>
    <row r="966151" spans="101:101">
      <c r="CW966151" s="2195"/>
    </row>
    <row r="966175" spans="101:101">
      <c r="CW966175" s="2210"/>
    </row>
    <row r="966176" spans="101:101">
      <c r="CW966176" s="2195"/>
    </row>
    <row r="966200" spans="101:101">
      <c r="CW966200" s="2210"/>
    </row>
    <row r="966201" spans="101:101">
      <c r="CW966201" s="2195"/>
    </row>
    <row r="966225" spans="101:101">
      <c r="CW966225" s="2210"/>
    </row>
    <row r="966226" spans="101:101">
      <c r="CW966226" s="2195"/>
    </row>
    <row r="966250" spans="101:101">
      <c r="CW966250" s="2210"/>
    </row>
    <row r="966251" spans="101:101">
      <c r="CW966251" s="2195"/>
    </row>
    <row r="966275" spans="101:101">
      <c r="CW966275" s="2210"/>
    </row>
    <row r="966276" spans="101:101">
      <c r="CW966276" s="2195"/>
    </row>
    <row r="966300" spans="101:101">
      <c r="CW966300" s="2210"/>
    </row>
    <row r="966301" spans="101:101">
      <c r="CW966301" s="2195"/>
    </row>
    <row r="966325" spans="101:101">
      <c r="CW966325" s="2210"/>
    </row>
    <row r="966326" spans="101:101">
      <c r="CW966326" s="2195"/>
    </row>
    <row r="966350" spans="101:101">
      <c r="CW966350" s="2210"/>
    </row>
    <row r="966351" spans="101:101">
      <c r="CW966351" s="2195"/>
    </row>
    <row r="966375" spans="101:101">
      <c r="CW966375" s="2210"/>
    </row>
    <row r="966376" spans="101:101">
      <c r="CW966376" s="2195"/>
    </row>
    <row r="966400" spans="101:101">
      <c r="CW966400" s="2210"/>
    </row>
    <row r="966401" spans="101:101">
      <c r="CW966401" s="2195"/>
    </row>
    <row r="966425" spans="101:101">
      <c r="CW966425" s="2210"/>
    </row>
    <row r="966426" spans="101:101">
      <c r="CW966426" s="2195"/>
    </row>
    <row r="966450" spans="101:101">
      <c r="CW966450" s="2210"/>
    </row>
    <row r="966451" spans="101:101">
      <c r="CW966451" s="2195"/>
    </row>
    <row r="966475" spans="101:101">
      <c r="CW966475" s="2210"/>
    </row>
    <row r="966476" spans="101:101">
      <c r="CW966476" s="2195"/>
    </row>
    <row r="966500" spans="101:101">
      <c r="CW966500" s="2210"/>
    </row>
    <row r="966501" spans="101:101">
      <c r="CW966501" s="2195"/>
    </row>
    <row r="966525" spans="101:101">
      <c r="CW966525" s="2210"/>
    </row>
    <row r="966526" spans="101:101">
      <c r="CW966526" s="2195"/>
    </row>
    <row r="966550" spans="101:101">
      <c r="CW966550" s="2210"/>
    </row>
    <row r="966551" spans="101:101">
      <c r="CW966551" s="2195"/>
    </row>
    <row r="966575" spans="101:101">
      <c r="CW966575" s="2210"/>
    </row>
    <row r="966576" spans="101:101">
      <c r="CW966576" s="2195"/>
    </row>
    <row r="966600" spans="101:101">
      <c r="CW966600" s="2210"/>
    </row>
    <row r="966601" spans="101:101">
      <c r="CW966601" s="2195"/>
    </row>
    <row r="966625" spans="101:101">
      <c r="CW966625" s="2210"/>
    </row>
    <row r="966626" spans="101:101">
      <c r="CW966626" s="2195"/>
    </row>
    <row r="966650" spans="101:101">
      <c r="CW966650" s="2210"/>
    </row>
    <row r="966651" spans="101:101">
      <c r="CW966651" s="2195"/>
    </row>
    <row r="966675" spans="101:101">
      <c r="CW966675" s="2210"/>
    </row>
    <row r="966676" spans="101:101">
      <c r="CW966676" s="2195"/>
    </row>
    <row r="966700" spans="101:101">
      <c r="CW966700" s="2210"/>
    </row>
    <row r="966701" spans="101:101">
      <c r="CW966701" s="2195"/>
    </row>
    <row r="966725" spans="101:101">
      <c r="CW966725" s="2210"/>
    </row>
    <row r="966726" spans="101:101">
      <c r="CW966726" s="2195"/>
    </row>
    <row r="966750" spans="101:101">
      <c r="CW966750" s="2210"/>
    </row>
    <row r="966751" spans="101:101">
      <c r="CW966751" s="2195"/>
    </row>
    <row r="966775" spans="101:101">
      <c r="CW966775" s="2210"/>
    </row>
    <row r="966776" spans="101:101">
      <c r="CW966776" s="2195"/>
    </row>
    <row r="966800" spans="101:101">
      <c r="CW966800" s="2210"/>
    </row>
    <row r="966801" spans="101:101">
      <c r="CW966801" s="2195"/>
    </row>
    <row r="966825" spans="101:101">
      <c r="CW966825" s="2210"/>
    </row>
    <row r="966826" spans="101:101">
      <c r="CW966826" s="2195"/>
    </row>
    <row r="966850" spans="101:101">
      <c r="CW966850" s="2210"/>
    </row>
    <row r="966851" spans="101:101">
      <c r="CW966851" s="2195"/>
    </row>
    <row r="966875" spans="101:101">
      <c r="CW966875" s="2210"/>
    </row>
    <row r="966876" spans="101:101">
      <c r="CW966876" s="2195"/>
    </row>
    <row r="966900" spans="101:101">
      <c r="CW966900" s="2210"/>
    </row>
    <row r="966901" spans="101:101">
      <c r="CW966901" s="2195"/>
    </row>
    <row r="966925" spans="101:101">
      <c r="CW966925" s="2210"/>
    </row>
    <row r="966926" spans="101:101">
      <c r="CW966926" s="2195"/>
    </row>
    <row r="966950" spans="101:101">
      <c r="CW966950" s="2210"/>
    </row>
    <row r="966951" spans="101:101">
      <c r="CW966951" s="2195"/>
    </row>
    <row r="966975" spans="101:101">
      <c r="CW966975" s="2210"/>
    </row>
    <row r="966976" spans="101:101">
      <c r="CW966976" s="2195"/>
    </row>
    <row r="967000" spans="101:101">
      <c r="CW967000" s="2210"/>
    </row>
    <row r="967001" spans="101:101">
      <c r="CW967001" s="2195"/>
    </row>
    <row r="967025" spans="101:101">
      <c r="CW967025" s="2210"/>
    </row>
    <row r="967026" spans="101:101">
      <c r="CW967026" s="2195"/>
    </row>
    <row r="967050" spans="101:101">
      <c r="CW967050" s="2210"/>
    </row>
    <row r="967051" spans="101:101">
      <c r="CW967051" s="2195"/>
    </row>
    <row r="967075" spans="101:101">
      <c r="CW967075" s="2210"/>
    </row>
    <row r="967076" spans="101:101">
      <c r="CW967076" s="2195"/>
    </row>
    <row r="967100" spans="101:101">
      <c r="CW967100" s="2210"/>
    </row>
    <row r="967101" spans="101:101">
      <c r="CW967101" s="2195"/>
    </row>
    <row r="967125" spans="101:101">
      <c r="CW967125" s="2210"/>
    </row>
    <row r="967126" spans="101:101">
      <c r="CW967126" s="2195"/>
    </row>
    <row r="967150" spans="101:101">
      <c r="CW967150" s="2210"/>
    </row>
    <row r="967151" spans="101:101">
      <c r="CW967151" s="2195"/>
    </row>
    <row r="967175" spans="101:101">
      <c r="CW967175" s="2210"/>
    </row>
    <row r="967176" spans="101:101">
      <c r="CW967176" s="2195"/>
    </row>
    <row r="967200" spans="101:101">
      <c r="CW967200" s="2210"/>
    </row>
    <row r="967201" spans="101:101">
      <c r="CW967201" s="2195"/>
    </row>
    <row r="967225" spans="101:101">
      <c r="CW967225" s="2210"/>
    </row>
    <row r="967226" spans="101:101">
      <c r="CW967226" s="2195"/>
    </row>
    <row r="967250" spans="101:101">
      <c r="CW967250" s="2210"/>
    </row>
    <row r="967251" spans="101:101">
      <c r="CW967251" s="2195"/>
    </row>
    <row r="967275" spans="101:101">
      <c r="CW967275" s="2210"/>
    </row>
    <row r="967276" spans="101:101">
      <c r="CW967276" s="2195"/>
    </row>
    <row r="967300" spans="101:101">
      <c r="CW967300" s="2210"/>
    </row>
    <row r="967301" spans="101:101">
      <c r="CW967301" s="2195"/>
    </row>
    <row r="967325" spans="101:101">
      <c r="CW967325" s="2210"/>
    </row>
    <row r="967326" spans="101:101">
      <c r="CW967326" s="2195"/>
    </row>
    <row r="967350" spans="101:101">
      <c r="CW967350" s="2210"/>
    </row>
    <row r="967351" spans="101:101">
      <c r="CW967351" s="2195"/>
    </row>
    <row r="967375" spans="101:101">
      <c r="CW967375" s="2210"/>
    </row>
    <row r="967376" spans="101:101">
      <c r="CW967376" s="2195"/>
    </row>
    <row r="967400" spans="101:101">
      <c r="CW967400" s="2210"/>
    </row>
    <row r="967401" spans="101:101">
      <c r="CW967401" s="2195"/>
    </row>
    <row r="967425" spans="101:101">
      <c r="CW967425" s="2210"/>
    </row>
    <row r="967426" spans="101:101">
      <c r="CW967426" s="2195"/>
    </row>
    <row r="967450" spans="101:101">
      <c r="CW967450" s="2210"/>
    </row>
    <row r="967451" spans="101:101">
      <c r="CW967451" s="2195"/>
    </row>
    <row r="967475" spans="101:101">
      <c r="CW967475" s="2210"/>
    </row>
    <row r="967476" spans="101:101">
      <c r="CW967476" s="2195"/>
    </row>
    <row r="967500" spans="101:101">
      <c r="CW967500" s="2210"/>
    </row>
    <row r="967501" spans="101:101">
      <c r="CW967501" s="2195"/>
    </row>
    <row r="967525" spans="101:101">
      <c r="CW967525" s="2210"/>
    </row>
    <row r="967526" spans="101:101">
      <c r="CW967526" s="2195"/>
    </row>
    <row r="967550" spans="101:101">
      <c r="CW967550" s="2210"/>
    </row>
    <row r="967551" spans="101:101">
      <c r="CW967551" s="2195"/>
    </row>
    <row r="967575" spans="101:101">
      <c r="CW967575" s="2210"/>
    </row>
    <row r="967576" spans="101:101">
      <c r="CW967576" s="2195"/>
    </row>
    <row r="967600" spans="101:101">
      <c r="CW967600" s="2210"/>
    </row>
    <row r="967601" spans="101:101">
      <c r="CW967601" s="2195"/>
    </row>
    <row r="967625" spans="101:101">
      <c r="CW967625" s="2210"/>
    </row>
    <row r="967626" spans="101:101">
      <c r="CW967626" s="2195"/>
    </row>
    <row r="967650" spans="101:101">
      <c r="CW967650" s="2210"/>
    </row>
    <row r="967651" spans="101:101">
      <c r="CW967651" s="2195"/>
    </row>
    <row r="967675" spans="101:101">
      <c r="CW967675" s="2210"/>
    </row>
    <row r="967676" spans="101:101">
      <c r="CW967676" s="2195"/>
    </row>
    <row r="967700" spans="101:101">
      <c r="CW967700" s="2210"/>
    </row>
    <row r="967701" spans="101:101">
      <c r="CW967701" s="2195"/>
    </row>
    <row r="967725" spans="101:101">
      <c r="CW967725" s="2210"/>
    </row>
    <row r="967726" spans="101:101">
      <c r="CW967726" s="2195"/>
    </row>
    <row r="967750" spans="101:101">
      <c r="CW967750" s="2210"/>
    </row>
    <row r="967751" spans="101:101">
      <c r="CW967751" s="2195"/>
    </row>
    <row r="967775" spans="101:101">
      <c r="CW967775" s="2210"/>
    </row>
    <row r="967776" spans="101:101">
      <c r="CW967776" s="2195"/>
    </row>
    <row r="967800" spans="101:101">
      <c r="CW967800" s="2210"/>
    </row>
    <row r="967801" spans="101:101">
      <c r="CW967801" s="2195"/>
    </row>
    <row r="967825" spans="101:101">
      <c r="CW967825" s="2210"/>
    </row>
    <row r="967826" spans="101:101">
      <c r="CW967826" s="2195"/>
    </row>
    <row r="967850" spans="101:101">
      <c r="CW967850" s="2210"/>
    </row>
    <row r="967851" spans="101:101">
      <c r="CW967851" s="2195"/>
    </row>
    <row r="967875" spans="101:101">
      <c r="CW967875" s="2210"/>
    </row>
    <row r="967876" spans="101:101">
      <c r="CW967876" s="2195"/>
    </row>
    <row r="967900" spans="101:101">
      <c r="CW967900" s="2210"/>
    </row>
    <row r="967901" spans="101:101">
      <c r="CW967901" s="2195"/>
    </row>
    <row r="967925" spans="101:101">
      <c r="CW967925" s="2210"/>
    </row>
    <row r="967926" spans="101:101">
      <c r="CW967926" s="2195"/>
    </row>
    <row r="967950" spans="101:101">
      <c r="CW967950" s="2210"/>
    </row>
    <row r="967951" spans="101:101">
      <c r="CW967951" s="2195"/>
    </row>
    <row r="967975" spans="101:101">
      <c r="CW967975" s="2210"/>
    </row>
    <row r="967976" spans="101:101">
      <c r="CW967976" s="2195"/>
    </row>
    <row r="968000" spans="101:101">
      <c r="CW968000" s="2210"/>
    </row>
    <row r="968001" spans="101:101">
      <c r="CW968001" s="2195"/>
    </row>
    <row r="968025" spans="101:101">
      <c r="CW968025" s="2210"/>
    </row>
    <row r="968026" spans="101:101">
      <c r="CW968026" s="2195"/>
    </row>
    <row r="968050" spans="101:101">
      <c r="CW968050" s="2210"/>
    </row>
    <row r="968051" spans="101:101">
      <c r="CW968051" s="2195"/>
    </row>
    <row r="968075" spans="101:101">
      <c r="CW968075" s="2210"/>
    </row>
    <row r="968076" spans="101:101">
      <c r="CW968076" s="2195"/>
    </row>
    <row r="968100" spans="101:101">
      <c r="CW968100" s="2210"/>
    </row>
    <row r="968101" spans="101:101">
      <c r="CW968101" s="2195"/>
    </row>
    <row r="968125" spans="101:101">
      <c r="CW968125" s="2210"/>
    </row>
    <row r="968126" spans="101:101">
      <c r="CW968126" s="2195"/>
    </row>
    <row r="968150" spans="101:101">
      <c r="CW968150" s="2210"/>
    </row>
    <row r="968151" spans="101:101">
      <c r="CW968151" s="2195"/>
    </row>
    <row r="968175" spans="101:101">
      <c r="CW968175" s="2210"/>
    </row>
    <row r="968176" spans="101:101">
      <c r="CW968176" s="2195"/>
    </row>
    <row r="968200" spans="101:101">
      <c r="CW968200" s="2210"/>
    </row>
    <row r="968201" spans="101:101">
      <c r="CW968201" s="2195"/>
    </row>
    <row r="968225" spans="101:101">
      <c r="CW968225" s="2210"/>
    </row>
    <row r="968226" spans="101:101">
      <c r="CW968226" s="2195"/>
    </row>
    <row r="968250" spans="101:101">
      <c r="CW968250" s="2210"/>
    </row>
    <row r="968251" spans="101:101">
      <c r="CW968251" s="2195"/>
    </row>
    <row r="968275" spans="101:101">
      <c r="CW968275" s="2210"/>
    </row>
    <row r="968276" spans="101:101">
      <c r="CW968276" s="2195"/>
    </row>
    <row r="968300" spans="101:101">
      <c r="CW968300" s="2210"/>
    </row>
    <row r="968301" spans="101:101">
      <c r="CW968301" s="2195"/>
    </row>
    <row r="968325" spans="101:101">
      <c r="CW968325" s="2210"/>
    </row>
    <row r="968326" spans="101:101">
      <c r="CW968326" s="2195"/>
    </row>
    <row r="968350" spans="101:101">
      <c r="CW968350" s="2210"/>
    </row>
    <row r="968351" spans="101:101">
      <c r="CW968351" s="2195"/>
    </row>
    <row r="968375" spans="101:101">
      <c r="CW968375" s="2210"/>
    </row>
    <row r="968376" spans="101:101">
      <c r="CW968376" s="2195"/>
    </row>
    <row r="968400" spans="101:101">
      <c r="CW968400" s="2210"/>
    </row>
    <row r="968401" spans="101:101">
      <c r="CW968401" s="2195"/>
    </row>
    <row r="968425" spans="101:101">
      <c r="CW968425" s="2210"/>
    </row>
    <row r="968426" spans="101:101">
      <c r="CW968426" s="2195"/>
    </row>
    <row r="968450" spans="101:101">
      <c r="CW968450" s="2210"/>
    </row>
    <row r="968451" spans="101:101">
      <c r="CW968451" s="2195"/>
    </row>
    <row r="968475" spans="101:101">
      <c r="CW968475" s="2210"/>
    </row>
    <row r="968476" spans="101:101">
      <c r="CW968476" s="2195"/>
    </row>
    <row r="968500" spans="101:101">
      <c r="CW968500" s="2210"/>
    </row>
    <row r="968501" spans="101:101">
      <c r="CW968501" s="2195"/>
    </row>
    <row r="968525" spans="101:101">
      <c r="CW968525" s="2210"/>
    </row>
    <row r="968526" spans="101:101">
      <c r="CW968526" s="2195"/>
    </row>
    <row r="968550" spans="101:101">
      <c r="CW968550" s="2210"/>
    </row>
    <row r="968551" spans="101:101">
      <c r="CW968551" s="2195"/>
    </row>
    <row r="968575" spans="101:101">
      <c r="CW968575" s="2210"/>
    </row>
    <row r="968576" spans="101:101">
      <c r="CW968576" s="2195"/>
    </row>
    <row r="968600" spans="101:101">
      <c r="CW968600" s="2210"/>
    </row>
    <row r="968601" spans="101:101">
      <c r="CW968601" s="2195"/>
    </row>
    <row r="968625" spans="101:101">
      <c r="CW968625" s="2210"/>
    </row>
    <row r="968626" spans="101:101">
      <c r="CW968626" s="2195"/>
    </row>
    <row r="968650" spans="101:101">
      <c r="CW968650" s="2210"/>
    </row>
    <row r="968651" spans="101:101">
      <c r="CW968651" s="2195"/>
    </row>
    <row r="968675" spans="101:101">
      <c r="CW968675" s="2210"/>
    </row>
    <row r="968676" spans="101:101">
      <c r="CW968676" s="2195"/>
    </row>
    <row r="968700" spans="101:101">
      <c r="CW968700" s="2210"/>
    </row>
    <row r="968701" spans="101:101">
      <c r="CW968701" s="2195"/>
    </row>
    <row r="968725" spans="101:101">
      <c r="CW968725" s="2210"/>
    </row>
    <row r="968726" spans="101:101">
      <c r="CW968726" s="2195"/>
    </row>
    <row r="968750" spans="101:101">
      <c r="CW968750" s="2210"/>
    </row>
    <row r="968751" spans="101:101">
      <c r="CW968751" s="2195"/>
    </row>
    <row r="968775" spans="101:101">
      <c r="CW968775" s="2210"/>
    </row>
    <row r="968776" spans="101:101">
      <c r="CW968776" s="2195"/>
    </row>
    <row r="968800" spans="101:101">
      <c r="CW968800" s="2210"/>
    </row>
    <row r="968801" spans="101:101">
      <c r="CW968801" s="2195"/>
    </row>
    <row r="968825" spans="101:101">
      <c r="CW968825" s="2210"/>
    </row>
    <row r="968826" spans="101:101">
      <c r="CW968826" s="2195"/>
    </row>
    <row r="968850" spans="101:101">
      <c r="CW968850" s="2210"/>
    </row>
    <row r="968851" spans="101:101">
      <c r="CW968851" s="2195"/>
    </row>
    <row r="968875" spans="101:101">
      <c r="CW968875" s="2210"/>
    </row>
    <row r="968876" spans="101:101">
      <c r="CW968876" s="2195"/>
    </row>
    <row r="968900" spans="101:101">
      <c r="CW968900" s="2210"/>
    </row>
    <row r="968901" spans="101:101">
      <c r="CW968901" s="2195"/>
    </row>
    <row r="968925" spans="101:101">
      <c r="CW968925" s="2210"/>
    </row>
    <row r="968926" spans="101:101">
      <c r="CW968926" s="2195"/>
    </row>
    <row r="968950" spans="101:101">
      <c r="CW968950" s="2210"/>
    </row>
    <row r="968951" spans="101:101">
      <c r="CW968951" s="2195"/>
    </row>
    <row r="968975" spans="101:101">
      <c r="CW968975" s="2210"/>
    </row>
    <row r="968976" spans="101:101">
      <c r="CW968976" s="2195"/>
    </row>
    <row r="969000" spans="101:101">
      <c r="CW969000" s="2210"/>
    </row>
    <row r="969001" spans="101:101">
      <c r="CW969001" s="2195"/>
    </row>
    <row r="969025" spans="101:101">
      <c r="CW969025" s="2210"/>
    </row>
    <row r="969026" spans="101:101">
      <c r="CW969026" s="2195"/>
    </row>
    <row r="969050" spans="101:101">
      <c r="CW969050" s="2210"/>
    </row>
    <row r="969051" spans="101:101">
      <c r="CW969051" s="2195"/>
    </row>
    <row r="969075" spans="101:101">
      <c r="CW969075" s="2210"/>
    </row>
    <row r="969076" spans="101:101">
      <c r="CW969076" s="2195"/>
    </row>
    <row r="969100" spans="101:101">
      <c r="CW969100" s="2210"/>
    </row>
    <row r="969101" spans="101:101">
      <c r="CW969101" s="2195"/>
    </row>
    <row r="969125" spans="101:101">
      <c r="CW969125" s="2210"/>
    </row>
    <row r="969126" spans="101:101">
      <c r="CW969126" s="2195"/>
    </row>
    <row r="969150" spans="101:101">
      <c r="CW969150" s="2210"/>
    </row>
    <row r="969151" spans="101:101">
      <c r="CW969151" s="2195"/>
    </row>
    <row r="969175" spans="101:101">
      <c r="CW969175" s="2210"/>
    </row>
    <row r="969176" spans="101:101">
      <c r="CW969176" s="2195"/>
    </row>
    <row r="969200" spans="101:101">
      <c r="CW969200" s="2210"/>
    </row>
    <row r="969201" spans="101:101">
      <c r="CW969201" s="2195"/>
    </row>
    <row r="969225" spans="101:101">
      <c r="CW969225" s="2210"/>
    </row>
    <row r="969226" spans="101:101">
      <c r="CW969226" s="2195"/>
    </row>
    <row r="969250" spans="101:101">
      <c r="CW969250" s="2210"/>
    </row>
    <row r="969251" spans="101:101">
      <c r="CW969251" s="2195"/>
    </row>
    <row r="969275" spans="101:101">
      <c r="CW969275" s="2210"/>
    </row>
    <row r="969276" spans="101:101">
      <c r="CW969276" s="2195"/>
    </row>
    <row r="969300" spans="101:101">
      <c r="CW969300" s="2210"/>
    </row>
    <row r="969301" spans="101:101">
      <c r="CW969301" s="2195"/>
    </row>
    <row r="969325" spans="101:101">
      <c r="CW969325" s="2210"/>
    </row>
    <row r="969326" spans="101:101">
      <c r="CW969326" s="2195"/>
    </row>
    <row r="969350" spans="101:101">
      <c r="CW969350" s="2210"/>
    </row>
    <row r="969351" spans="101:101">
      <c r="CW969351" s="2195"/>
    </row>
    <row r="969375" spans="101:101">
      <c r="CW969375" s="2210"/>
    </row>
    <row r="969376" spans="101:101">
      <c r="CW969376" s="2195"/>
    </row>
    <row r="969400" spans="101:101">
      <c r="CW969400" s="2210"/>
    </row>
    <row r="969401" spans="101:101">
      <c r="CW969401" s="2195"/>
    </row>
    <row r="969425" spans="101:101">
      <c r="CW969425" s="2210"/>
    </row>
    <row r="969426" spans="101:101">
      <c r="CW969426" s="2195"/>
    </row>
    <row r="969450" spans="101:101">
      <c r="CW969450" s="2210"/>
    </row>
    <row r="969451" spans="101:101">
      <c r="CW969451" s="2195"/>
    </row>
    <row r="969475" spans="101:101">
      <c r="CW969475" s="2210"/>
    </row>
    <row r="969476" spans="101:101">
      <c r="CW969476" s="2195"/>
    </row>
    <row r="969500" spans="101:101">
      <c r="CW969500" s="2210"/>
    </row>
    <row r="969501" spans="101:101">
      <c r="CW969501" s="2195"/>
    </row>
    <row r="969525" spans="101:101">
      <c r="CW969525" s="2210"/>
    </row>
    <row r="969526" spans="101:101">
      <c r="CW969526" s="2195"/>
    </row>
    <row r="969550" spans="101:101">
      <c r="CW969550" s="2210"/>
    </row>
    <row r="969551" spans="101:101">
      <c r="CW969551" s="2195"/>
    </row>
    <row r="969575" spans="101:101">
      <c r="CW969575" s="2210"/>
    </row>
    <row r="969576" spans="101:101">
      <c r="CW969576" s="2195"/>
    </row>
    <row r="969600" spans="101:101">
      <c r="CW969600" s="2210"/>
    </row>
    <row r="969601" spans="101:101">
      <c r="CW969601" s="2195"/>
    </row>
    <row r="969625" spans="101:101">
      <c r="CW969625" s="2210"/>
    </row>
    <row r="969626" spans="101:101">
      <c r="CW969626" s="2195"/>
    </row>
    <row r="969650" spans="101:101">
      <c r="CW969650" s="2210"/>
    </row>
    <row r="969651" spans="101:101">
      <c r="CW969651" s="2195"/>
    </row>
    <row r="969675" spans="101:101">
      <c r="CW969675" s="2210"/>
    </row>
    <row r="969676" spans="101:101">
      <c r="CW969676" s="2195"/>
    </row>
    <row r="969700" spans="101:101">
      <c r="CW969700" s="2210"/>
    </row>
    <row r="969701" spans="101:101">
      <c r="CW969701" s="2195"/>
    </row>
    <row r="969725" spans="101:101">
      <c r="CW969725" s="2210"/>
    </row>
    <row r="969726" spans="101:101">
      <c r="CW969726" s="2195"/>
    </row>
    <row r="969750" spans="101:101">
      <c r="CW969750" s="2210"/>
    </row>
    <row r="969751" spans="101:101">
      <c r="CW969751" s="2195"/>
    </row>
    <row r="969775" spans="101:101">
      <c r="CW969775" s="2210"/>
    </row>
    <row r="969776" spans="101:101">
      <c r="CW969776" s="2195"/>
    </row>
    <row r="969800" spans="101:101">
      <c r="CW969800" s="2210"/>
    </row>
    <row r="969801" spans="101:101">
      <c r="CW969801" s="2195"/>
    </row>
    <row r="969825" spans="101:101">
      <c r="CW969825" s="2210"/>
    </row>
    <row r="969826" spans="101:101">
      <c r="CW969826" s="2195"/>
    </row>
    <row r="969850" spans="101:101">
      <c r="CW969850" s="2210"/>
    </row>
    <row r="969851" spans="101:101">
      <c r="CW969851" s="2195"/>
    </row>
    <row r="969875" spans="101:101">
      <c r="CW969875" s="2210"/>
    </row>
    <row r="969876" spans="101:101">
      <c r="CW969876" s="2195"/>
    </row>
    <row r="969900" spans="101:101">
      <c r="CW969900" s="2210"/>
    </row>
    <row r="969901" spans="101:101">
      <c r="CW969901" s="2195"/>
    </row>
    <row r="969925" spans="101:101">
      <c r="CW969925" s="2210"/>
    </row>
    <row r="969926" spans="101:101">
      <c r="CW969926" s="2195"/>
    </row>
    <row r="969950" spans="101:101">
      <c r="CW969950" s="2210"/>
    </row>
    <row r="969951" spans="101:101">
      <c r="CW969951" s="2195"/>
    </row>
    <row r="969975" spans="101:101">
      <c r="CW969975" s="2210"/>
    </row>
    <row r="969976" spans="101:101">
      <c r="CW969976" s="2195"/>
    </row>
    <row r="970000" spans="101:101">
      <c r="CW970000" s="2210"/>
    </row>
    <row r="970001" spans="101:101">
      <c r="CW970001" s="2195"/>
    </row>
    <row r="970025" spans="101:101">
      <c r="CW970025" s="2210"/>
    </row>
    <row r="970026" spans="101:101">
      <c r="CW970026" s="2195"/>
    </row>
    <row r="970050" spans="101:101">
      <c r="CW970050" s="2210"/>
    </row>
    <row r="970051" spans="101:101">
      <c r="CW970051" s="2195"/>
    </row>
    <row r="970075" spans="101:101">
      <c r="CW970075" s="2210"/>
    </row>
    <row r="970076" spans="101:101">
      <c r="CW970076" s="2195"/>
    </row>
    <row r="970100" spans="101:101">
      <c r="CW970100" s="2210"/>
    </row>
    <row r="970101" spans="101:101">
      <c r="CW970101" s="2195"/>
    </row>
    <row r="970125" spans="101:101">
      <c r="CW970125" s="2210"/>
    </row>
    <row r="970126" spans="101:101">
      <c r="CW970126" s="2195"/>
    </row>
    <row r="970150" spans="101:101">
      <c r="CW970150" s="2210"/>
    </row>
    <row r="970151" spans="101:101">
      <c r="CW970151" s="2195"/>
    </row>
    <row r="970175" spans="101:101">
      <c r="CW970175" s="2210"/>
    </row>
    <row r="970176" spans="101:101">
      <c r="CW970176" s="2195"/>
    </row>
    <row r="970200" spans="101:101">
      <c r="CW970200" s="2210"/>
    </row>
    <row r="970201" spans="101:101">
      <c r="CW970201" s="2195"/>
    </row>
    <row r="970225" spans="101:101">
      <c r="CW970225" s="2210"/>
    </row>
    <row r="970226" spans="101:101">
      <c r="CW970226" s="2195"/>
    </row>
    <row r="970250" spans="101:101">
      <c r="CW970250" s="2210"/>
    </row>
    <row r="970251" spans="101:101">
      <c r="CW970251" s="2195"/>
    </row>
    <row r="970275" spans="101:101">
      <c r="CW970275" s="2210"/>
    </row>
    <row r="970276" spans="101:101">
      <c r="CW970276" s="2195"/>
    </row>
    <row r="970300" spans="101:101">
      <c r="CW970300" s="2210"/>
    </row>
    <row r="970301" spans="101:101">
      <c r="CW970301" s="2195"/>
    </row>
    <row r="970325" spans="101:101">
      <c r="CW970325" s="2210"/>
    </row>
    <row r="970326" spans="101:101">
      <c r="CW970326" s="2195"/>
    </row>
    <row r="970350" spans="101:101">
      <c r="CW970350" s="2210"/>
    </row>
    <row r="970351" spans="101:101">
      <c r="CW970351" s="2195"/>
    </row>
    <row r="970375" spans="101:101">
      <c r="CW970375" s="2210"/>
    </row>
    <row r="970376" spans="101:101">
      <c r="CW970376" s="2195"/>
    </row>
    <row r="970400" spans="101:101">
      <c r="CW970400" s="2210"/>
    </row>
    <row r="970401" spans="101:101">
      <c r="CW970401" s="2195"/>
    </row>
    <row r="970425" spans="101:101">
      <c r="CW970425" s="2210"/>
    </row>
    <row r="970426" spans="101:101">
      <c r="CW970426" s="2195"/>
    </row>
    <row r="970450" spans="101:101">
      <c r="CW970450" s="2210"/>
    </row>
    <row r="970451" spans="101:101">
      <c r="CW970451" s="2195"/>
    </row>
    <row r="970475" spans="101:101">
      <c r="CW970475" s="2210"/>
    </row>
    <row r="970476" spans="101:101">
      <c r="CW970476" s="2195"/>
    </row>
    <row r="970500" spans="101:101">
      <c r="CW970500" s="2210"/>
    </row>
    <row r="970501" spans="101:101">
      <c r="CW970501" s="2195"/>
    </row>
    <row r="970525" spans="101:101">
      <c r="CW970525" s="2210"/>
    </row>
    <row r="970526" spans="101:101">
      <c r="CW970526" s="2195"/>
    </row>
    <row r="970550" spans="101:101">
      <c r="CW970550" s="2210"/>
    </row>
    <row r="970551" spans="101:101">
      <c r="CW970551" s="2195"/>
    </row>
    <row r="970575" spans="101:101">
      <c r="CW970575" s="2210"/>
    </row>
    <row r="970576" spans="101:101">
      <c r="CW970576" s="2195"/>
    </row>
    <row r="970600" spans="101:101">
      <c r="CW970600" s="2210"/>
    </row>
    <row r="970601" spans="101:101">
      <c r="CW970601" s="2195"/>
    </row>
    <row r="970625" spans="101:101">
      <c r="CW970625" s="2210"/>
    </row>
    <row r="970626" spans="101:101">
      <c r="CW970626" s="2195"/>
    </row>
    <row r="970650" spans="101:101">
      <c r="CW970650" s="2210"/>
    </row>
    <row r="970651" spans="101:101">
      <c r="CW970651" s="2195"/>
    </row>
    <row r="970675" spans="101:101">
      <c r="CW970675" s="2210"/>
    </row>
    <row r="970676" spans="101:101">
      <c r="CW970676" s="2195"/>
    </row>
    <row r="970700" spans="101:101">
      <c r="CW970700" s="2210"/>
    </row>
    <row r="970701" spans="101:101">
      <c r="CW970701" s="2195"/>
    </row>
    <row r="970725" spans="101:101">
      <c r="CW970725" s="2210"/>
    </row>
    <row r="970726" spans="101:101">
      <c r="CW970726" s="2195"/>
    </row>
    <row r="970750" spans="101:101">
      <c r="CW970750" s="2210"/>
    </row>
    <row r="970751" spans="101:101">
      <c r="CW970751" s="2195"/>
    </row>
    <row r="970775" spans="101:101">
      <c r="CW970775" s="2210"/>
    </row>
    <row r="970776" spans="101:101">
      <c r="CW970776" s="2195"/>
    </row>
    <row r="970800" spans="101:101">
      <c r="CW970800" s="2210"/>
    </row>
    <row r="970801" spans="101:101">
      <c r="CW970801" s="2195"/>
    </row>
    <row r="970825" spans="101:101">
      <c r="CW970825" s="2210"/>
    </row>
    <row r="970826" spans="101:101">
      <c r="CW970826" s="2195"/>
    </row>
    <row r="970850" spans="101:101">
      <c r="CW970850" s="2210"/>
    </row>
    <row r="970851" spans="101:101">
      <c r="CW970851" s="2195"/>
    </row>
    <row r="970875" spans="101:101">
      <c r="CW970875" s="2210"/>
    </row>
    <row r="970876" spans="101:101">
      <c r="CW970876" s="2195"/>
    </row>
    <row r="970900" spans="101:101">
      <c r="CW970900" s="2210"/>
    </row>
    <row r="970901" spans="101:101">
      <c r="CW970901" s="2195"/>
    </row>
    <row r="970925" spans="101:101">
      <c r="CW970925" s="2210"/>
    </row>
    <row r="970926" spans="101:101">
      <c r="CW970926" s="2195"/>
    </row>
    <row r="970950" spans="101:101">
      <c r="CW970950" s="2210"/>
    </row>
    <row r="970951" spans="101:101">
      <c r="CW970951" s="2195"/>
    </row>
    <row r="970975" spans="101:101">
      <c r="CW970975" s="2210"/>
    </row>
    <row r="970976" spans="101:101">
      <c r="CW970976" s="2195"/>
    </row>
    <row r="971000" spans="101:101">
      <c r="CW971000" s="2210"/>
    </row>
    <row r="971001" spans="101:101">
      <c r="CW971001" s="2195"/>
    </row>
    <row r="971025" spans="101:101">
      <c r="CW971025" s="2210"/>
    </row>
    <row r="971026" spans="101:101">
      <c r="CW971026" s="2195"/>
    </row>
    <row r="971050" spans="101:101">
      <c r="CW971050" s="2210"/>
    </row>
    <row r="971051" spans="101:101">
      <c r="CW971051" s="2195"/>
    </row>
    <row r="971075" spans="101:101">
      <c r="CW971075" s="2210"/>
    </row>
    <row r="971076" spans="101:101">
      <c r="CW971076" s="2195"/>
    </row>
    <row r="971100" spans="101:101">
      <c r="CW971100" s="2210"/>
    </row>
    <row r="971101" spans="101:101">
      <c r="CW971101" s="2195"/>
    </row>
    <row r="971125" spans="101:101">
      <c r="CW971125" s="2210"/>
    </row>
    <row r="971126" spans="101:101">
      <c r="CW971126" s="2195"/>
    </row>
    <row r="971150" spans="101:101">
      <c r="CW971150" s="2210"/>
    </row>
    <row r="971151" spans="101:101">
      <c r="CW971151" s="2195"/>
    </row>
    <row r="971175" spans="101:101">
      <c r="CW971175" s="2210"/>
    </row>
    <row r="971176" spans="101:101">
      <c r="CW971176" s="2195"/>
    </row>
    <row r="971200" spans="101:101">
      <c r="CW971200" s="2210"/>
    </row>
    <row r="971201" spans="101:101">
      <c r="CW971201" s="2195"/>
    </row>
    <row r="971225" spans="101:101">
      <c r="CW971225" s="2210"/>
    </row>
    <row r="971226" spans="101:101">
      <c r="CW971226" s="2195"/>
    </row>
    <row r="971250" spans="101:101">
      <c r="CW971250" s="2210"/>
    </row>
    <row r="971251" spans="101:101">
      <c r="CW971251" s="2195"/>
    </row>
    <row r="971275" spans="101:101">
      <c r="CW971275" s="2210"/>
    </row>
    <row r="971276" spans="101:101">
      <c r="CW971276" s="2195"/>
    </row>
    <row r="971300" spans="101:101">
      <c r="CW971300" s="2210"/>
    </row>
    <row r="971301" spans="101:101">
      <c r="CW971301" s="2195"/>
    </row>
    <row r="971325" spans="101:101">
      <c r="CW971325" s="2210"/>
    </row>
    <row r="971326" spans="101:101">
      <c r="CW971326" s="2195"/>
    </row>
    <row r="971350" spans="101:101">
      <c r="CW971350" s="2210"/>
    </row>
    <row r="971351" spans="101:101">
      <c r="CW971351" s="2195"/>
    </row>
    <row r="971375" spans="101:101">
      <c r="CW971375" s="2210"/>
    </row>
    <row r="971376" spans="101:101">
      <c r="CW971376" s="2195"/>
    </row>
    <row r="971400" spans="101:101">
      <c r="CW971400" s="2210"/>
    </row>
    <row r="971401" spans="101:101">
      <c r="CW971401" s="2195"/>
    </row>
    <row r="971425" spans="101:101">
      <c r="CW971425" s="2210"/>
    </row>
    <row r="971426" spans="101:101">
      <c r="CW971426" s="2195"/>
    </row>
    <row r="971450" spans="101:101">
      <c r="CW971450" s="2210"/>
    </row>
    <row r="971451" spans="101:101">
      <c r="CW971451" s="2195"/>
    </row>
    <row r="971475" spans="101:101">
      <c r="CW971475" s="2210"/>
    </row>
    <row r="971476" spans="101:101">
      <c r="CW971476" s="2195"/>
    </row>
    <row r="971500" spans="101:101">
      <c r="CW971500" s="2210"/>
    </row>
    <row r="971501" spans="101:101">
      <c r="CW971501" s="2195"/>
    </row>
    <row r="971525" spans="101:101">
      <c r="CW971525" s="2210"/>
    </row>
    <row r="971526" spans="101:101">
      <c r="CW971526" s="2195"/>
    </row>
    <row r="971550" spans="101:101">
      <c r="CW971550" s="2210"/>
    </row>
    <row r="971551" spans="101:101">
      <c r="CW971551" s="2195"/>
    </row>
    <row r="971575" spans="101:101">
      <c r="CW971575" s="2210"/>
    </row>
    <row r="971576" spans="101:101">
      <c r="CW971576" s="2195"/>
    </row>
    <row r="971600" spans="101:101">
      <c r="CW971600" s="2210"/>
    </row>
    <row r="971601" spans="101:101">
      <c r="CW971601" s="2195"/>
    </row>
    <row r="971625" spans="101:101">
      <c r="CW971625" s="2210"/>
    </row>
    <row r="971626" spans="101:101">
      <c r="CW971626" s="2195"/>
    </row>
    <row r="971650" spans="101:101">
      <c r="CW971650" s="2210"/>
    </row>
    <row r="971651" spans="101:101">
      <c r="CW971651" s="2195"/>
    </row>
    <row r="971675" spans="101:101">
      <c r="CW971675" s="2210"/>
    </row>
    <row r="971676" spans="101:101">
      <c r="CW971676" s="2195"/>
    </row>
    <row r="971700" spans="101:101">
      <c r="CW971700" s="2210"/>
    </row>
    <row r="971701" spans="101:101">
      <c r="CW971701" s="2195"/>
    </row>
    <row r="971725" spans="101:101">
      <c r="CW971725" s="2210"/>
    </row>
    <row r="971726" spans="101:101">
      <c r="CW971726" s="2195"/>
    </row>
    <row r="971750" spans="101:101">
      <c r="CW971750" s="2210"/>
    </row>
    <row r="971751" spans="101:101">
      <c r="CW971751" s="2195"/>
    </row>
    <row r="971775" spans="101:101">
      <c r="CW971775" s="2210"/>
    </row>
    <row r="971776" spans="101:101">
      <c r="CW971776" s="2195"/>
    </row>
    <row r="971800" spans="101:101">
      <c r="CW971800" s="2210"/>
    </row>
    <row r="971801" spans="101:101">
      <c r="CW971801" s="2195"/>
    </row>
    <row r="971825" spans="101:101">
      <c r="CW971825" s="2210"/>
    </row>
    <row r="971826" spans="101:101">
      <c r="CW971826" s="2195"/>
    </row>
    <row r="971850" spans="101:101">
      <c r="CW971850" s="2210"/>
    </row>
    <row r="971851" spans="101:101">
      <c r="CW971851" s="2195"/>
    </row>
    <row r="971875" spans="101:101">
      <c r="CW971875" s="2210"/>
    </row>
    <row r="971876" spans="101:101">
      <c r="CW971876" s="2195"/>
    </row>
    <row r="971900" spans="101:101">
      <c r="CW971900" s="2210"/>
    </row>
    <row r="971901" spans="101:101">
      <c r="CW971901" s="2195"/>
    </row>
    <row r="971925" spans="101:101">
      <c r="CW971925" s="2210"/>
    </row>
    <row r="971926" spans="101:101">
      <c r="CW971926" s="2195"/>
    </row>
    <row r="971950" spans="101:101">
      <c r="CW971950" s="2210"/>
    </row>
    <row r="971951" spans="101:101">
      <c r="CW971951" s="2195"/>
    </row>
    <row r="971975" spans="101:101">
      <c r="CW971975" s="2210"/>
    </row>
    <row r="971976" spans="101:101">
      <c r="CW971976" s="2195"/>
    </row>
    <row r="972000" spans="101:101">
      <c r="CW972000" s="2210"/>
    </row>
    <row r="972001" spans="101:101">
      <c r="CW972001" s="2195"/>
    </row>
    <row r="972025" spans="101:101">
      <c r="CW972025" s="2210"/>
    </row>
    <row r="972026" spans="101:101">
      <c r="CW972026" s="2195"/>
    </row>
    <row r="972050" spans="101:101">
      <c r="CW972050" s="2210"/>
    </row>
    <row r="972051" spans="101:101">
      <c r="CW972051" s="2195"/>
    </row>
    <row r="972075" spans="101:101">
      <c r="CW972075" s="2210"/>
    </row>
    <row r="972076" spans="101:101">
      <c r="CW972076" s="2195"/>
    </row>
    <row r="972100" spans="101:101">
      <c r="CW972100" s="2210"/>
    </row>
    <row r="972101" spans="101:101">
      <c r="CW972101" s="2195"/>
    </row>
    <row r="972125" spans="101:101">
      <c r="CW972125" s="2210"/>
    </row>
    <row r="972126" spans="101:101">
      <c r="CW972126" s="2195"/>
    </row>
    <row r="972150" spans="101:101">
      <c r="CW972150" s="2210"/>
    </row>
    <row r="972151" spans="101:101">
      <c r="CW972151" s="2195"/>
    </row>
    <row r="972175" spans="101:101">
      <c r="CW972175" s="2210"/>
    </row>
    <row r="972176" spans="101:101">
      <c r="CW972176" s="2195"/>
    </row>
    <row r="972200" spans="101:101">
      <c r="CW972200" s="2210"/>
    </row>
    <row r="972201" spans="101:101">
      <c r="CW972201" s="2195"/>
    </row>
    <row r="972225" spans="101:101">
      <c r="CW972225" s="2210"/>
    </row>
    <row r="972226" spans="101:101">
      <c r="CW972226" s="2195"/>
    </row>
    <row r="972250" spans="101:101">
      <c r="CW972250" s="2210"/>
    </row>
    <row r="972251" spans="101:101">
      <c r="CW972251" s="2195"/>
    </row>
    <row r="972275" spans="101:101">
      <c r="CW972275" s="2210"/>
    </row>
    <row r="972276" spans="101:101">
      <c r="CW972276" s="2195"/>
    </row>
    <row r="972300" spans="101:101">
      <c r="CW972300" s="2210"/>
    </row>
    <row r="972301" spans="101:101">
      <c r="CW972301" s="2195"/>
    </row>
    <row r="972325" spans="101:101">
      <c r="CW972325" s="2210"/>
    </row>
    <row r="972326" spans="101:101">
      <c r="CW972326" s="2195"/>
    </row>
    <row r="972350" spans="101:101">
      <c r="CW972350" s="2210"/>
    </row>
    <row r="972351" spans="101:101">
      <c r="CW972351" s="2195"/>
    </row>
    <row r="972375" spans="101:101">
      <c r="CW972375" s="2210"/>
    </row>
    <row r="972376" spans="101:101">
      <c r="CW972376" s="2195"/>
    </row>
    <row r="972400" spans="101:101">
      <c r="CW972400" s="2210"/>
    </row>
    <row r="972401" spans="101:101">
      <c r="CW972401" s="2195"/>
    </row>
    <row r="972425" spans="101:101">
      <c r="CW972425" s="2210"/>
    </row>
    <row r="972426" spans="101:101">
      <c r="CW972426" s="2195"/>
    </row>
    <row r="972450" spans="101:101">
      <c r="CW972450" s="2210"/>
    </row>
    <row r="972451" spans="101:101">
      <c r="CW972451" s="2195"/>
    </row>
    <row r="972475" spans="101:101">
      <c r="CW972475" s="2210"/>
    </row>
    <row r="972476" spans="101:101">
      <c r="CW972476" s="2195"/>
    </row>
    <row r="972500" spans="101:101">
      <c r="CW972500" s="2210"/>
    </row>
    <row r="972501" spans="101:101">
      <c r="CW972501" s="2195"/>
    </row>
    <row r="972525" spans="101:101">
      <c r="CW972525" s="2210"/>
    </row>
    <row r="972526" spans="101:101">
      <c r="CW972526" s="2195"/>
    </row>
    <row r="972550" spans="101:101">
      <c r="CW972550" s="2210"/>
    </row>
    <row r="972551" spans="101:101">
      <c r="CW972551" s="2195"/>
    </row>
    <row r="972575" spans="101:101">
      <c r="CW972575" s="2210"/>
    </row>
    <row r="972576" spans="101:101">
      <c r="CW972576" s="2195"/>
    </row>
    <row r="972600" spans="101:101">
      <c r="CW972600" s="2210"/>
    </row>
    <row r="972601" spans="101:101">
      <c r="CW972601" s="2195"/>
    </row>
    <row r="972625" spans="101:101">
      <c r="CW972625" s="2210"/>
    </row>
    <row r="972626" spans="101:101">
      <c r="CW972626" s="2195"/>
    </row>
    <row r="972650" spans="101:101">
      <c r="CW972650" s="2210"/>
    </row>
    <row r="972651" spans="101:101">
      <c r="CW972651" s="2195"/>
    </row>
    <row r="972675" spans="101:101">
      <c r="CW972675" s="2210"/>
    </row>
    <row r="972676" spans="101:101">
      <c r="CW972676" s="2195"/>
    </row>
    <row r="972700" spans="101:101">
      <c r="CW972700" s="2210"/>
    </row>
    <row r="972701" spans="101:101">
      <c r="CW972701" s="2195"/>
    </row>
    <row r="972725" spans="101:101">
      <c r="CW972725" s="2210"/>
    </row>
    <row r="972726" spans="101:101">
      <c r="CW972726" s="2195"/>
    </row>
    <row r="972750" spans="101:101">
      <c r="CW972750" s="2210"/>
    </row>
    <row r="972751" spans="101:101">
      <c r="CW972751" s="2195"/>
    </row>
    <row r="972775" spans="101:101">
      <c r="CW972775" s="2210"/>
    </row>
    <row r="972776" spans="101:101">
      <c r="CW972776" s="2195"/>
    </row>
    <row r="972800" spans="101:101">
      <c r="CW972800" s="2210"/>
    </row>
    <row r="972801" spans="101:101">
      <c r="CW972801" s="2195"/>
    </row>
    <row r="972825" spans="101:101">
      <c r="CW972825" s="2210"/>
    </row>
    <row r="972826" spans="101:101">
      <c r="CW972826" s="2195"/>
    </row>
    <row r="972850" spans="101:101">
      <c r="CW972850" s="2210"/>
    </row>
    <row r="972851" spans="101:101">
      <c r="CW972851" s="2195"/>
    </row>
    <row r="972875" spans="101:101">
      <c r="CW972875" s="2210"/>
    </row>
    <row r="972876" spans="101:101">
      <c r="CW972876" s="2195"/>
    </row>
    <row r="972900" spans="101:101">
      <c r="CW972900" s="2210"/>
    </row>
    <row r="972901" spans="101:101">
      <c r="CW972901" s="2195"/>
    </row>
    <row r="972925" spans="101:101">
      <c r="CW972925" s="2210"/>
    </row>
    <row r="972926" spans="101:101">
      <c r="CW972926" s="2195"/>
    </row>
    <row r="972950" spans="101:101">
      <c r="CW972950" s="2210"/>
    </row>
    <row r="972951" spans="101:101">
      <c r="CW972951" s="2195"/>
    </row>
    <row r="972975" spans="101:101">
      <c r="CW972975" s="2210"/>
    </row>
    <row r="972976" spans="101:101">
      <c r="CW972976" s="2195"/>
    </row>
    <row r="973000" spans="101:101">
      <c r="CW973000" s="2210"/>
    </row>
    <row r="973001" spans="101:101">
      <c r="CW973001" s="2195"/>
    </row>
    <row r="973025" spans="101:101">
      <c r="CW973025" s="2210"/>
    </row>
    <row r="973026" spans="101:101">
      <c r="CW973026" s="2195"/>
    </row>
    <row r="973050" spans="101:101">
      <c r="CW973050" s="2210"/>
    </row>
    <row r="973051" spans="101:101">
      <c r="CW973051" s="2195"/>
    </row>
    <row r="973075" spans="101:101">
      <c r="CW973075" s="2210"/>
    </row>
    <row r="973076" spans="101:101">
      <c r="CW973076" s="2195"/>
    </row>
    <row r="973100" spans="101:101">
      <c r="CW973100" s="2210"/>
    </row>
    <row r="973101" spans="101:101">
      <c r="CW973101" s="2195"/>
    </row>
    <row r="973125" spans="101:101">
      <c r="CW973125" s="2210"/>
    </row>
    <row r="973126" spans="101:101">
      <c r="CW973126" s="2195"/>
    </row>
    <row r="973150" spans="101:101">
      <c r="CW973150" s="2210"/>
    </row>
    <row r="973151" spans="101:101">
      <c r="CW973151" s="2195"/>
    </row>
    <row r="973175" spans="101:101">
      <c r="CW973175" s="2210"/>
    </row>
    <row r="973176" spans="101:101">
      <c r="CW973176" s="2195"/>
    </row>
    <row r="973200" spans="101:101">
      <c r="CW973200" s="2210"/>
    </row>
    <row r="973201" spans="101:101">
      <c r="CW973201" s="2195"/>
    </row>
    <row r="973225" spans="101:101">
      <c r="CW973225" s="2210"/>
    </row>
    <row r="973226" spans="101:101">
      <c r="CW973226" s="2195"/>
    </row>
    <row r="973250" spans="101:101">
      <c r="CW973250" s="2210"/>
    </row>
    <row r="973251" spans="101:101">
      <c r="CW973251" s="2195"/>
    </row>
    <row r="973275" spans="101:101">
      <c r="CW973275" s="2210"/>
    </row>
    <row r="973276" spans="101:101">
      <c r="CW973276" s="2195"/>
    </row>
    <row r="973300" spans="101:101">
      <c r="CW973300" s="2210"/>
    </row>
    <row r="973301" spans="101:101">
      <c r="CW973301" s="2195"/>
    </row>
    <row r="973325" spans="101:101">
      <c r="CW973325" s="2210"/>
    </row>
    <row r="973326" spans="101:101">
      <c r="CW973326" s="2195"/>
    </row>
    <row r="973350" spans="101:101">
      <c r="CW973350" s="2210"/>
    </row>
    <row r="973351" spans="101:101">
      <c r="CW973351" s="2195"/>
    </row>
    <row r="973375" spans="101:101">
      <c r="CW973375" s="2210"/>
    </row>
    <row r="973376" spans="101:101">
      <c r="CW973376" s="2195"/>
    </row>
    <row r="973400" spans="101:101">
      <c r="CW973400" s="2210"/>
    </row>
    <row r="973401" spans="101:101">
      <c r="CW973401" s="2195"/>
    </row>
    <row r="973425" spans="101:101">
      <c r="CW973425" s="2210"/>
    </row>
    <row r="973426" spans="101:101">
      <c r="CW973426" s="2195"/>
    </row>
    <row r="973450" spans="101:101">
      <c r="CW973450" s="2210"/>
    </row>
    <row r="973451" spans="101:101">
      <c r="CW973451" s="2195"/>
    </row>
    <row r="973475" spans="101:101">
      <c r="CW973475" s="2210"/>
    </row>
    <row r="973476" spans="101:101">
      <c r="CW973476" s="2195"/>
    </row>
    <row r="973500" spans="101:101">
      <c r="CW973500" s="2210"/>
    </row>
    <row r="973501" spans="101:101">
      <c r="CW973501" s="2195"/>
    </row>
    <row r="973525" spans="101:101">
      <c r="CW973525" s="2210"/>
    </row>
    <row r="973526" spans="101:101">
      <c r="CW973526" s="2195"/>
    </row>
    <row r="973550" spans="101:101">
      <c r="CW973550" s="2210"/>
    </row>
    <row r="973551" spans="101:101">
      <c r="CW973551" s="2195"/>
    </row>
    <row r="973575" spans="101:101">
      <c r="CW973575" s="2210"/>
    </row>
    <row r="973576" spans="101:101">
      <c r="CW973576" s="2195"/>
    </row>
    <row r="973600" spans="101:101">
      <c r="CW973600" s="2210"/>
    </row>
    <row r="973601" spans="101:101">
      <c r="CW973601" s="2195"/>
    </row>
    <row r="973625" spans="101:101">
      <c r="CW973625" s="2210"/>
    </row>
    <row r="973626" spans="101:101">
      <c r="CW973626" s="2195"/>
    </row>
    <row r="973650" spans="101:101">
      <c r="CW973650" s="2210"/>
    </row>
    <row r="973651" spans="101:101">
      <c r="CW973651" s="2195"/>
    </row>
    <row r="973675" spans="101:101">
      <c r="CW973675" s="2210"/>
    </row>
    <row r="973676" spans="101:101">
      <c r="CW973676" s="2195"/>
    </row>
    <row r="973700" spans="101:101">
      <c r="CW973700" s="2210"/>
    </row>
    <row r="973701" spans="101:101">
      <c r="CW973701" s="2195"/>
    </row>
    <row r="973725" spans="101:101">
      <c r="CW973725" s="2210"/>
    </row>
    <row r="973726" spans="101:101">
      <c r="CW973726" s="2195"/>
    </row>
    <row r="973750" spans="101:101">
      <c r="CW973750" s="2210"/>
    </row>
    <row r="973751" spans="101:101">
      <c r="CW973751" s="2195"/>
    </row>
    <row r="973775" spans="101:101">
      <c r="CW973775" s="2210"/>
    </row>
    <row r="973776" spans="101:101">
      <c r="CW973776" s="2195"/>
    </row>
    <row r="973800" spans="101:101">
      <c r="CW973800" s="2210"/>
    </row>
    <row r="973801" spans="101:101">
      <c r="CW973801" s="2195"/>
    </row>
    <row r="973825" spans="101:101">
      <c r="CW973825" s="2210"/>
    </row>
    <row r="973826" spans="101:101">
      <c r="CW973826" s="2195"/>
    </row>
    <row r="973850" spans="101:101">
      <c r="CW973850" s="2210"/>
    </row>
    <row r="973851" spans="101:101">
      <c r="CW973851" s="2195"/>
    </row>
    <row r="973875" spans="101:101">
      <c r="CW973875" s="2210"/>
    </row>
    <row r="973876" spans="101:101">
      <c r="CW973876" s="2195"/>
    </row>
    <row r="973900" spans="101:101">
      <c r="CW973900" s="2210"/>
    </row>
    <row r="973901" spans="101:101">
      <c r="CW973901" s="2195"/>
    </row>
    <row r="973925" spans="101:101">
      <c r="CW973925" s="2210"/>
    </row>
    <row r="973926" spans="101:101">
      <c r="CW973926" s="2195"/>
    </row>
    <row r="973950" spans="101:101">
      <c r="CW973950" s="2210"/>
    </row>
    <row r="973951" spans="101:101">
      <c r="CW973951" s="2195"/>
    </row>
    <row r="973975" spans="101:101">
      <c r="CW973975" s="2210"/>
    </row>
    <row r="973976" spans="101:101">
      <c r="CW973976" s="2195"/>
    </row>
    <row r="974000" spans="101:101">
      <c r="CW974000" s="2210"/>
    </row>
    <row r="974001" spans="101:101">
      <c r="CW974001" s="2195"/>
    </row>
    <row r="974025" spans="101:101">
      <c r="CW974025" s="2210"/>
    </row>
    <row r="974026" spans="101:101">
      <c r="CW974026" s="2195"/>
    </row>
    <row r="974050" spans="101:101">
      <c r="CW974050" s="2210"/>
    </row>
    <row r="974051" spans="101:101">
      <c r="CW974051" s="2195"/>
    </row>
    <row r="974075" spans="101:101">
      <c r="CW974075" s="2210"/>
    </row>
    <row r="974076" spans="101:101">
      <c r="CW974076" s="2195"/>
    </row>
    <row r="974100" spans="101:101">
      <c r="CW974100" s="2210"/>
    </row>
    <row r="974101" spans="101:101">
      <c r="CW974101" s="2195"/>
    </row>
    <row r="974125" spans="101:101">
      <c r="CW974125" s="2210"/>
    </row>
    <row r="974126" spans="101:101">
      <c r="CW974126" s="2195"/>
    </row>
    <row r="974150" spans="101:101">
      <c r="CW974150" s="2210"/>
    </row>
    <row r="974151" spans="101:101">
      <c r="CW974151" s="2195"/>
    </row>
    <row r="974175" spans="101:101">
      <c r="CW974175" s="2210"/>
    </row>
    <row r="974176" spans="101:101">
      <c r="CW974176" s="2195"/>
    </row>
    <row r="974200" spans="101:101">
      <c r="CW974200" s="2210"/>
    </row>
    <row r="974201" spans="101:101">
      <c r="CW974201" s="2195"/>
    </row>
    <row r="974225" spans="101:101">
      <c r="CW974225" s="2210"/>
    </row>
    <row r="974226" spans="101:101">
      <c r="CW974226" s="2195"/>
    </row>
    <row r="974250" spans="101:101">
      <c r="CW974250" s="2210"/>
    </row>
    <row r="974251" spans="101:101">
      <c r="CW974251" s="2195"/>
    </row>
    <row r="974275" spans="101:101">
      <c r="CW974275" s="2210"/>
    </row>
    <row r="974276" spans="101:101">
      <c r="CW974276" s="2195"/>
    </row>
    <row r="974300" spans="101:101">
      <c r="CW974300" s="2210"/>
    </row>
    <row r="974301" spans="101:101">
      <c r="CW974301" s="2195"/>
    </row>
    <row r="974325" spans="101:101">
      <c r="CW974325" s="2210"/>
    </row>
    <row r="974326" spans="101:101">
      <c r="CW974326" s="2195"/>
    </row>
    <row r="974350" spans="101:101">
      <c r="CW974350" s="2210"/>
    </row>
    <row r="974351" spans="101:101">
      <c r="CW974351" s="2195"/>
    </row>
    <row r="974375" spans="101:101">
      <c r="CW974375" s="2210"/>
    </row>
    <row r="974376" spans="101:101">
      <c r="CW974376" s="2195"/>
    </row>
    <row r="974400" spans="101:101">
      <c r="CW974400" s="2210"/>
    </row>
    <row r="974401" spans="101:101">
      <c r="CW974401" s="2195"/>
    </row>
    <row r="974425" spans="101:101">
      <c r="CW974425" s="2210"/>
    </row>
    <row r="974426" spans="101:101">
      <c r="CW974426" s="2195"/>
    </row>
    <row r="974450" spans="101:101">
      <c r="CW974450" s="2210"/>
    </row>
    <row r="974451" spans="101:101">
      <c r="CW974451" s="2195"/>
    </row>
    <row r="974475" spans="101:101">
      <c r="CW974475" s="2210"/>
    </row>
    <row r="974476" spans="101:101">
      <c r="CW974476" s="2195"/>
    </row>
    <row r="974500" spans="101:101">
      <c r="CW974500" s="2210"/>
    </row>
    <row r="974501" spans="101:101">
      <c r="CW974501" s="2195"/>
    </row>
    <row r="974525" spans="101:101">
      <c r="CW974525" s="2210"/>
    </row>
    <row r="974526" spans="101:101">
      <c r="CW974526" s="2195"/>
    </row>
    <row r="974550" spans="101:101">
      <c r="CW974550" s="2210"/>
    </row>
    <row r="974551" spans="101:101">
      <c r="CW974551" s="2195"/>
    </row>
    <row r="974575" spans="101:101">
      <c r="CW974575" s="2210"/>
    </row>
    <row r="974576" spans="101:101">
      <c r="CW974576" s="2195"/>
    </row>
    <row r="974600" spans="101:101">
      <c r="CW974600" s="2210"/>
    </row>
    <row r="974601" spans="101:101">
      <c r="CW974601" s="2195"/>
    </row>
    <row r="974625" spans="101:101">
      <c r="CW974625" s="2210"/>
    </row>
    <row r="974626" spans="101:101">
      <c r="CW974626" s="2195"/>
    </row>
    <row r="974650" spans="101:101">
      <c r="CW974650" s="2210"/>
    </row>
    <row r="974651" spans="101:101">
      <c r="CW974651" s="2195"/>
    </row>
    <row r="974675" spans="101:101">
      <c r="CW974675" s="2210"/>
    </row>
    <row r="974676" spans="101:101">
      <c r="CW974676" s="2195"/>
    </row>
    <row r="974700" spans="101:101">
      <c r="CW974700" s="2210"/>
    </row>
    <row r="974701" spans="101:101">
      <c r="CW974701" s="2195"/>
    </row>
    <row r="974725" spans="101:101">
      <c r="CW974725" s="2210"/>
    </row>
    <row r="974726" spans="101:101">
      <c r="CW974726" s="2195"/>
    </row>
    <row r="974750" spans="101:101">
      <c r="CW974750" s="2210"/>
    </row>
    <row r="974751" spans="101:101">
      <c r="CW974751" s="2195"/>
    </row>
    <row r="974775" spans="101:101">
      <c r="CW974775" s="2210"/>
    </row>
    <row r="974776" spans="101:101">
      <c r="CW974776" s="2195"/>
    </row>
    <row r="974800" spans="101:101">
      <c r="CW974800" s="2210"/>
    </row>
    <row r="974801" spans="101:101">
      <c r="CW974801" s="2195"/>
    </row>
    <row r="974825" spans="101:101">
      <c r="CW974825" s="2210"/>
    </row>
    <row r="974826" spans="101:101">
      <c r="CW974826" s="2195"/>
    </row>
    <row r="974850" spans="101:101">
      <c r="CW974850" s="2210"/>
    </row>
    <row r="974851" spans="101:101">
      <c r="CW974851" s="2195"/>
    </row>
    <row r="974875" spans="101:101">
      <c r="CW974875" s="2210"/>
    </row>
    <row r="974876" spans="101:101">
      <c r="CW974876" s="2195"/>
    </row>
    <row r="974900" spans="101:101">
      <c r="CW974900" s="2210"/>
    </row>
    <row r="974901" spans="101:101">
      <c r="CW974901" s="2195"/>
    </row>
    <row r="974925" spans="101:101">
      <c r="CW974925" s="2210"/>
    </row>
    <row r="974926" spans="101:101">
      <c r="CW974926" s="2195"/>
    </row>
    <row r="974950" spans="101:101">
      <c r="CW974950" s="2210"/>
    </row>
    <row r="974951" spans="101:101">
      <c r="CW974951" s="2195"/>
    </row>
    <row r="974975" spans="101:101">
      <c r="CW974975" s="2210"/>
    </row>
    <row r="974976" spans="101:101">
      <c r="CW974976" s="2195"/>
    </row>
    <row r="975000" spans="101:101">
      <c r="CW975000" s="2210"/>
    </row>
    <row r="975001" spans="101:101">
      <c r="CW975001" s="2195"/>
    </row>
    <row r="975025" spans="101:101">
      <c r="CW975025" s="2210"/>
    </row>
    <row r="975026" spans="101:101">
      <c r="CW975026" s="2195"/>
    </row>
    <row r="975050" spans="101:101">
      <c r="CW975050" s="2210"/>
    </row>
    <row r="975051" spans="101:101">
      <c r="CW975051" s="2195"/>
    </row>
    <row r="975075" spans="101:101">
      <c r="CW975075" s="2210"/>
    </row>
    <row r="975076" spans="101:101">
      <c r="CW975076" s="2195"/>
    </row>
    <row r="975100" spans="101:101">
      <c r="CW975100" s="2210"/>
    </row>
    <row r="975101" spans="101:101">
      <c r="CW975101" s="2195"/>
    </row>
    <row r="975125" spans="101:101">
      <c r="CW975125" s="2210"/>
    </row>
    <row r="975126" spans="101:101">
      <c r="CW975126" s="2195"/>
    </row>
    <row r="975150" spans="101:101">
      <c r="CW975150" s="2210"/>
    </row>
    <row r="975151" spans="101:101">
      <c r="CW975151" s="2195"/>
    </row>
    <row r="975175" spans="101:101">
      <c r="CW975175" s="2210"/>
    </row>
    <row r="975176" spans="101:101">
      <c r="CW975176" s="2195"/>
    </row>
    <row r="975200" spans="101:101">
      <c r="CW975200" s="2210"/>
    </row>
    <row r="975201" spans="101:101">
      <c r="CW975201" s="2195"/>
    </row>
    <row r="975225" spans="101:101">
      <c r="CW975225" s="2210"/>
    </row>
    <row r="975226" spans="101:101">
      <c r="CW975226" s="2195"/>
    </row>
    <row r="975250" spans="101:101">
      <c r="CW975250" s="2210"/>
    </row>
    <row r="975251" spans="101:101">
      <c r="CW975251" s="2195"/>
    </row>
    <row r="975275" spans="101:101">
      <c r="CW975275" s="2210"/>
    </row>
    <row r="975276" spans="101:101">
      <c r="CW975276" s="2195"/>
    </row>
    <row r="975300" spans="101:101">
      <c r="CW975300" s="2210"/>
    </row>
    <row r="975301" spans="101:101">
      <c r="CW975301" s="2195"/>
    </row>
    <row r="975325" spans="101:101">
      <c r="CW975325" s="2210"/>
    </row>
    <row r="975326" spans="101:101">
      <c r="CW975326" s="2195"/>
    </row>
    <row r="975350" spans="101:101">
      <c r="CW975350" s="2210"/>
    </row>
    <row r="975351" spans="101:101">
      <c r="CW975351" s="2195"/>
    </row>
    <row r="975375" spans="101:101">
      <c r="CW975375" s="2210"/>
    </row>
    <row r="975376" spans="101:101">
      <c r="CW975376" s="2195"/>
    </row>
    <row r="975400" spans="101:101">
      <c r="CW975400" s="2210"/>
    </row>
    <row r="975401" spans="101:101">
      <c r="CW975401" s="2195"/>
    </row>
    <row r="975425" spans="101:101">
      <c r="CW975425" s="2210"/>
    </row>
    <row r="975426" spans="101:101">
      <c r="CW975426" s="2195"/>
    </row>
    <row r="975450" spans="101:101">
      <c r="CW975450" s="2210"/>
    </row>
    <row r="975451" spans="101:101">
      <c r="CW975451" s="2195"/>
    </row>
    <row r="975475" spans="101:101">
      <c r="CW975475" s="2210"/>
    </row>
    <row r="975476" spans="101:101">
      <c r="CW975476" s="2195"/>
    </row>
    <row r="975500" spans="101:101">
      <c r="CW975500" s="2210"/>
    </row>
    <row r="975501" spans="101:101">
      <c r="CW975501" s="2195"/>
    </row>
    <row r="975525" spans="101:101">
      <c r="CW975525" s="2210"/>
    </row>
    <row r="975526" spans="101:101">
      <c r="CW975526" s="2195"/>
    </row>
    <row r="975550" spans="101:101">
      <c r="CW975550" s="2210"/>
    </row>
    <row r="975551" spans="101:101">
      <c r="CW975551" s="2195"/>
    </row>
    <row r="975575" spans="101:101">
      <c r="CW975575" s="2210"/>
    </row>
    <row r="975576" spans="101:101">
      <c r="CW975576" s="2195"/>
    </row>
    <row r="975600" spans="101:101">
      <c r="CW975600" s="2210"/>
    </row>
    <row r="975601" spans="101:101">
      <c r="CW975601" s="2195"/>
    </row>
    <row r="975625" spans="101:101">
      <c r="CW975625" s="2210"/>
    </row>
    <row r="975626" spans="101:101">
      <c r="CW975626" s="2195"/>
    </row>
    <row r="975650" spans="101:101">
      <c r="CW975650" s="2210"/>
    </row>
    <row r="975651" spans="101:101">
      <c r="CW975651" s="2195"/>
    </row>
    <row r="975675" spans="101:101">
      <c r="CW975675" s="2210"/>
    </row>
    <row r="975676" spans="101:101">
      <c r="CW975676" s="2195"/>
    </row>
    <row r="975700" spans="101:101">
      <c r="CW975700" s="2210"/>
    </row>
    <row r="975701" spans="101:101">
      <c r="CW975701" s="2195"/>
    </row>
    <row r="975725" spans="101:101">
      <c r="CW975725" s="2210"/>
    </row>
    <row r="975726" spans="101:101">
      <c r="CW975726" s="2195"/>
    </row>
    <row r="975750" spans="101:101">
      <c r="CW975750" s="2210"/>
    </row>
    <row r="975751" spans="101:101">
      <c r="CW975751" s="2195"/>
    </row>
    <row r="975775" spans="101:101">
      <c r="CW975775" s="2210"/>
    </row>
    <row r="975776" spans="101:101">
      <c r="CW975776" s="2195"/>
    </row>
    <row r="975800" spans="101:101">
      <c r="CW975800" s="2210"/>
    </row>
    <row r="975801" spans="101:101">
      <c r="CW975801" s="2195"/>
    </row>
    <row r="975825" spans="101:101">
      <c r="CW975825" s="2210"/>
    </row>
    <row r="975826" spans="101:101">
      <c r="CW975826" s="2195"/>
    </row>
    <row r="975850" spans="101:101">
      <c r="CW975850" s="2210"/>
    </row>
    <row r="975851" spans="101:101">
      <c r="CW975851" s="2195"/>
    </row>
    <row r="975875" spans="101:101">
      <c r="CW975875" s="2210"/>
    </row>
    <row r="975876" spans="101:101">
      <c r="CW975876" s="2195"/>
    </row>
    <row r="975900" spans="101:101">
      <c r="CW975900" s="2210"/>
    </row>
    <row r="975901" spans="101:101">
      <c r="CW975901" s="2195"/>
    </row>
    <row r="975925" spans="101:101">
      <c r="CW975925" s="2210"/>
    </row>
    <row r="975926" spans="101:101">
      <c r="CW975926" s="2195"/>
    </row>
    <row r="975950" spans="101:101">
      <c r="CW975950" s="2210"/>
    </row>
    <row r="975951" spans="101:101">
      <c r="CW975951" s="2195"/>
    </row>
    <row r="975975" spans="101:101">
      <c r="CW975975" s="2210"/>
    </row>
    <row r="975976" spans="101:101">
      <c r="CW975976" s="2195"/>
    </row>
    <row r="976000" spans="101:101">
      <c r="CW976000" s="2210"/>
    </row>
    <row r="976001" spans="101:101">
      <c r="CW976001" s="2195"/>
    </row>
    <row r="976025" spans="101:101">
      <c r="CW976025" s="2210"/>
    </row>
    <row r="976026" spans="101:101">
      <c r="CW976026" s="2195"/>
    </row>
    <row r="976050" spans="101:101">
      <c r="CW976050" s="2210"/>
    </row>
    <row r="976051" spans="101:101">
      <c r="CW976051" s="2195"/>
    </row>
    <row r="976075" spans="101:101">
      <c r="CW976075" s="2210"/>
    </row>
    <row r="976076" spans="101:101">
      <c r="CW976076" s="2195"/>
    </row>
    <row r="976100" spans="101:101">
      <c r="CW976100" s="2210"/>
    </row>
    <row r="976101" spans="101:101">
      <c r="CW976101" s="2195"/>
    </row>
    <row r="976125" spans="101:101">
      <c r="CW976125" s="2210"/>
    </row>
    <row r="976126" spans="101:101">
      <c r="CW976126" s="2195"/>
    </row>
    <row r="976150" spans="101:101">
      <c r="CW976150" s="2210"/>
    </row>
    <row r="976151" spans="101:101">
      <c r="CW976151" s="2195"/>
    </row>
    <row r="976175" spans="101:101">
      <c r="CW976175" s="2210"/>
    </row>
    <row r="976176" spans="101:101">
      <c r="CW976176" s="2195"/>
    </row>
    <row r="976200" spans="101:101">
      <c r="CW976200" s="2210"/>
    </row>
    <row r="976201" spans="101:101">
      <c r="CW976201" s="2195"/>
    </row>
    <row r="976225" spans="101:101">
      <c r="CW976225" s="2210"/>
    </row>
    <row r="976226" spans="101:101">
      <c r="CW976226" s="2195"/>
    </row>
    <row r="976250" spans="101:101">
      <c r="CW976250" s="2210"/>
    </row>
    <row r="976251" spans="101:101">
      <c r="CW976251" s="2195"/>
    </row>
    <row r="976275" spans="101:101">
      <c r="CW976275" s="2210"/>
    </row>
    <row r="976276" spans="101:101">
      <c r="CW976276" s="2195"/>
    </row>
    <row r="976300" spans="101:101">
      <c r="CW976300" s="2210"/>
    </row>
    <row r="976301" spans="101:101">
      <c r="CW976301" s="2195"/>
    </row>
    <row r="976325" spans="101:101">
      <c r="CW976325" s="2210"/>
    </row>
    <row r="976326" spans="101:101">
      <c r="CW976326" s="2195"/>
    </row>
    <row r="976350" spans="101:101">
      <c r="CW976350" s="2210"/>
    </row>
    <row r="976351" spans="101:101">
      <c r="CW976351" s="2195"/>
    </row>
    <row r="976375" spans="101:101">
      <c r="CW976375" s="2210"/>
    </row>
    <row r="976376" spans="101:101">
      <c r="CW976376" s="2195"/>
    </row>
    <row r="976400" spans="101:101">
      <c r="CW976400" s="2210"/>
    </row>
    <row r="976401" spans="101:101">
      <c r="CW976401" s="2195"/>
    </row>
    <row r="976425" spans="101:101">
      <c r="CW976425" s="2210"/>
    </row>
    <row r="976426" spans="101:101">
      <c r="CW976426" s="2195"/>
    </row>
    <row r="976450" spans="101:101">
      <c r="CW976450" s="2210"/>
    </row>
    <row r="976451" spans="101:101">
      <c r="CW976451" s="2195"/>
    </row>
    <row r="976475" spans="101:101">
      <c r="CW976475" s="2210"/>
    </row>
    <row r="976476" spans="101:101">
      <c r="CW976476" s="2195"/>
    </row>
    <row r="976500" spans="101:101">
      <c r="CW976500" s="2210"/>
    </row>
    <row r="976501" spans="101:101">
      <c r="CW976501" s="2195"/>
    </row>
    <row r="976525" spans="101:101">
      <c r="CW976525" s="2210"/>
    </row>
    <row r="976526" spans="101:101">
      <c r="CW976526" s="2195"/>
    </row>
    <row r="976550" spans="101:101">
      <c r="CW976550" s="2210"/>
    </row>
    <row r="976551" spans="101:101">
      <c r="CW976551" s="2195"/>
    </row>
    <row r="976575" spans="101:101">
      <c r="CW976575" s="2210"/>
    </row>
    <row r="976576" spans="101:101">
      <c r="CW976576" s="2195"/>
    </row>
    <row r="976600" spans="101:101">
      <c r="CW976600" s="2210"/>
    </row>
    <row r="976601" spans="101:101">
      <c r="CW976601" s="2195"/>
    </row>
    <row r="976625" spans="101:101">
      <c r="CW976625" s="2210"/>
    </row>
    <row r="976626" spans="101:101">
      <c r="CW976626" s="2195"/>
    </row>
    <row r="976650" spans="101:101">
      <c r="CW976650" s="2210"/>
    </row>
    <row r="976651" spans="101:101">
      <c r="CW976651" s="2195"/>
    </row>
    <row r="976675" spans="101:101">
      <c r="CW976675" s="2210"/>
    </row>
    <row r="976676" spans="101:101">
      <c r="CW976676" s="2195"/>
    </row>
    <row r="976700" spans="101:101">
      <c r="CW976700" s="2210"/>
    </row>
    <row r="976701" spans="101:101">
      <c r="CW976701" s="2195"/>
    </row>
    <row r="976725" spans="101:101">
      <c r="CW976725" s="2210"/>
    </row>
    <row r="976726" spans="101:101">
      <c r="CW976726" s="2195"/>
    </row>
    <row r="976750" spans="101:101">
      <c r="CW976750" s="2210"/>
    </row>
    <row r="976751" spans="101:101">
      <c r="CW976751" s="2195"/>
    </row>
    <row r="976775" spans="101:101">
      <c r="CW976775" s="2210"/>
    </row>
    <row r="976776" spans="101:101">
      <c r="CW976776" s="2195"/>
    </row>
    <row r="976800" spans="101:101">
      <c r="CW976800" s="2210"/>
    </row>
    <row r="976801" spans="101:101">
      <c r="CW976801" s="2195"/>
    </row>
    <row r="976825" spans="101:101">
      <c r="CW976825" s="2210"/>
    </row>
    <row r="976826" spans="101:101">
      <c r="CW976826" s="2195"/>
    </row>
    <row r="976850" spans="101:101">
      <c r="CW976850" s="2210"/>
    </row>
    <row r="976851" spans="101:101">
      <c r="CW976851" s="2195"/>
    </row>
    <row r="976875" spans="101:101">
      <c r="CW976875" s="2210"/>
    </row>
    <row r="976876" spans="101:101">
      <c r="CW976876" s="2195"/>
    </row>
    <row r="976900" spans="101:101">
      <c r="CW976900" s="2210"/>
    </row>
    <row r="976901" spans="101:101">
      <c r="CW976901" s="2195"/>
    </row>
    <row r="976925" spans="101:101">
      <c r="CW976925" s="2210"/>
    </row>
    <row r="976926" spans="101:101">
      <c r="CW976926" s="2195"/>
    </row>
    <row r="976950" spans="101:101">
      <c r="CW976950" s="2210"/>
    </row>
    <row r="976951" spans="101:101">
      <c r="CW976951" s="2195"/>
    </row>
    <row r="976975" spans="101:101">
      <c r="CW976975" s="2210"/>
    </row>
    <row r="976976" spans="101:101">
      <c r="CW976976" s="2195"/>
    </row>
    <row r="977000" spans="101:101">
      <c r="CW977000" s="2210"/>
    </row>
    <row r="977001" spans="101:101">
      <c r="CW977001" s="2195"/>
    </row>
    <row r="977025" spans="101:101">
      <c r="CW977025" s="2210"/>
    </row>
    <row r="977026" spans="101:101">
      <c r="CW977026" s="2195"/>
    </row>
    <row r="977050" spans="101:101">
      <c r="CW977050" s="2210"/>
    </row>
    <row r="977051" spans="101:101">
      <c r="CW977051" s="2195"/>
    </row>
    <row r="977075" spans="101:101">
      <c r="CW977075" s="2210"/>
    </row>
    <row r="977076" spans="101:101">
      <c r="CW977076" s="2195"/>
    </row>
    <row r="977100" spans="101:101">
      <c r="CW977100" s="2210"/>
    </row>
    <row r="977101" spans="101:101">
      <c r="CW977101" s="2195"/>
    </row>
    <row r="977125" spans="101:101">
      <c r="CW977125" s="2210"/>
    </row>
    <row r="977126" spans="101:101">
      <c r="CW977126" s="2195"/>
    </row>
    <row r="977150" spans="101:101">
      <c r="CW977150" s="2210"/>
    </row>
    <row r="977151" spans="101:101">
      <c r="CW977151" s="2195"/>
    </row>
    <row r="977175" spans="101:101">
      <c r="CW977175" s="2210"/>
    </row>
    <row r="977176" spans="101:101">
      <c r="CW977176" s="2195"/>
    </row>
    <row r="977200" spans="101:101">
      <c r="CW977200" s="2210"/>
    </row>
    <row r="977201" spans="101:101">
      <c r="CW977201" s="2195"/>
    </row>
    <row r="977225" spans="101:101">
      <c r="CW977225" s="2210"/>
    </row>
    <row r="977226" spans="101:101">
      <c r="CW977226" s="2195"/>
    </row>
    <row r="977250" spans="101:101">
      <c r="CW977250" s="2210"/>
    </row>
    <row r="977251" spans="101:101">
      <c r="CW977251" s="2195"/>
    </row>
    <row r="977275" spans="101:101">
      <c r="CW977275" s="2210"/>
    </row>
    <row r="977276" spans="101:101">
      <c r="CW977276" s="2195"/>
    </row>
    <row r="977300" spans="101:101">
      <c r="CW977300" s="2210"/>
    </row>
    <row r="977301" spans="101:101">
      <c r="CW977301" s="2195"/>
    </row>
    <row r="977325" spans="101:101">
      <c r="CW977325" s="2210"/>
    </row>
    <row r="977326" spans="101:101">
      <c r="CW977326" s="2195"/>
    </row>
    <row r="977350" spans="101:101">
      <c r="CW977350" s="2210"/>
    </row>
    <row r="977351" spans="101:101">
      <c r="CW977351" s="2195"/>
    </row>
    <row r="977375" spans="101:101">
      <c r="CW977375" s="2210"/>
    </row>
    <row r="977376" spans="101:101">
      <c r="CW977376" s="2195"/>
    </row>
    <row r="977400" spans="101:101">
      <c r="CW977400" s="2210"/>
    </row>
    <row r="977401" spans="101:101">
      <c r="CW977401" s="2195"/>
    </row>
    <row r="977425" spans="101:101">
      <c r="CW977425" s="2210"/>
    </row>
    <row r="977426" spans="101:101">
      <c r="CW977426" s="2195"/>
    </row>
    <row r="977450" spans="101:101">
      <c r="CW977450" s="2210"/>
    </row>
    <row r="977451" spans="101:101">
      <c r="CW977451" s="2195"/>
    </row>
    <row r="977475" spans="101:101">
      <c r="CW977475" s="2210"/>
    </row>
    <row r="977476" spans="101:101">
      <c r="CW977476" s="2195"/>
    </row>
    <row r="977500" spans="101:101">
      <c r="CW977500" s="2210"/>
    </row>
    <row r="977501" spans="101:101">
      <c r="CW977501" s="2195"/>
    </row>
    <row r="977525" spans="101:101">
      <c r="CW977525" s="2210"/>
    </row>
    <row r="977526" spans="101:101">
      <c r="CW977526" s="2195"/>
    </row>
    <row r="977550" spans="101:101">
      <c r="CW977550" s="2210"/>
    </row>
    <row r="977551" spans="101:101">
      <c r="CW977551" s="2195"/>
    </row>
    <row r="977575" spans="101:101">
      <c r="CW977575" s="2210"/>
    </row>
    <row r="977576" spans="101:101">
      <c r="CW977576" s="2195"/>
    </row>
    <row r="977600" spans="101:101">
      <c r="CW977600" s="2210"/>
    </row>
    <row r="977601" spans="101:101">
      <c r="CW977601" s="2195"/>
    </row>
    <row r="977625" spans="101:101">
      <c r="CW977625" s="2210"/>
    </row>
    <row r="977626" spans="101:101">
      <c r="CW977626" s="2195"/>
    </row>
    <row r="977650" spans="101:101">
      <c r="CW977650" s="2210"/>
    </row>
    <row r="977651" spans="101:101">
      <c r="CW977651" s="2195"/>
    </row>
    <row r="977675" spans="101:101">
      <c r="CW977675" s="2210"/>
    </row>
    <row r="977676" spans="101:101">
      <c r="CW977676" s="2195"/>
    </row>
    <row r="977700" spans="101:101">
      <c r="CW977700" s="2210"/>
    </row>
    <row r="977701" spans="101:101">
      <c r="CW977701" s="2195"/>
    </row>
    <row r="977725" spans="101:101">
      <c r="CW977725" s="2210"/>
    </row>
    <row r="977726" spans="101:101">
      <c r="CW977726" s="2195"/>
    </row>
    <row r="977750" spans="101:101">
      <c r="CW977750" s="2210"/>
    </row>
    <row r="977751" spans="101:101">
      <c r="CW977751" s="2195"/>
    </row>
    <row r="977775" spans="101:101">
      <c r="CW977775" s="2210"/>
    </row>
    <row r="977776" spans="101:101">
      <c r="CW977776" s="2195"/>
    </row>
    <row r="977800" spans="101:101">
      <c r="CW977800" s="2210"/>
    </row>
    <row r="977801" spans="101:101">
      <c r="CW977801" s="2195"/>
    </row>
    <row r="977825" spans="101:101">
      <c r="CW977825" s="2210"/>
    </row>
    <row r="977826" spans="101:101">
      <c r="CW977826" s="2195"/>
    </row>
    <row r="977850" spans="101:101">
      <c r="CW977850" s="2210"/>
    </row>
    <row r="977851" spans="101:101">
      <c r="CW977851" s="2195"/>
    </row>
    <row r="977875" spans="101:101">
      <c r="CW977875" s="2210"/>
    </row>
    <row r="977876" spans="101:101">
      <c r="CW977876" s="2195"/>
    </row>
    <row r="977900" spans="101:101">
      <c r="CW977900" s="2210"/>
    </row>
    <row r="977901" spans="101:101">
      <c r="CW977901" s="2195"/>
    </row>
    <row r="977925" spans="101:101">
      <c r="CW977925" s="2210"/>
    </row>
    <row r="977926" spans="101:101">
      <c r="CW977926" s="2195"/>
    </row>
    <row r="977950" spans="101:101">
      <c r="CW977950" s="2210"/>
    </row>
    <row r="977951" spans="101:101">
      <c r="CW977951" s="2195"/>
    </row>
    <row r="977975" spans="101:101">
      <c r="CW977975" s="2210"/>
    </row>
    <row r="977976" spans="101:101">
      <c r="CW977976" s="2195"/>
    </row>
    <row r="978000" spans="101:101">
      <c r="CW978000" s="2210"/>
    </row>
    <row r="978001" spans="101:101">
      <c r="CW978001" s="2195"/>
    </row>
    <row r="978025" spans="101:101">
      <c r="CW978025" s="2210"/>
    </row>
    <row r="978026" spans="101:101">
      <c r="CW978026" s="2195"/>
    </row>
    <row r="978050" spans="101:101">
      <c r="CW978050" s="2210"/>
    </row>
    <row r="978051" spans="101:101">
      <c r="CW978051" s="2195"/>
    </row>
    <row r="978075" spans="101:101">
      <c r="CW978075" s="2210"/>
    </row>
    <row r="978076" spans="101:101">
      <c r="CW978076" s="2195"/>
    </row>
    <row r="978100" spans="101:101">
      <c r="CW978100" s="2210"/>
    </row>
    <row r="978101" spans="101:101">
      <c r="CW978101" s="2195"/>
    </row>
    <row r="978125" spans="101:101">
      <c r="CW978125" s="2210"/>
    </row>
    <row r="978126" spans="101:101">
      <c r="CW978126" s="2195"/>
    </row>
    <row r="978150" spans="101:101">
      <c r="CW978150" s="2210"/>
    </row>
    <row r="978151" spans="101:101">
      <c r="CW978151" s="2195"/>
    </row>
    <row r="978175" spans="101:101">
      <c r="CW978175" s="2210"/>
    </row>
    <row r="978176" spans="101:101">
      <c r="CW978176" s="2195"/>
    </row>
    <row r="978200" spans="101:101">
      <c r="CW978200" s="2210"/>
    </row>
    <row r="978201" spans="101:101">
      <c r="CW978201" s="2195"/>
    </row>
    <row r="978225" spans="101:101">
      <c r="CW978225" s="2210"/>
    </row>
    <row r="978226" spans="101:101">
      <c r="CW978226" s="2195"/>
    </row>
    <row r="978250" spans="101:101">
      <c r="CW978250" s="2210"/>
    </row>
    <row r="978251" spans="101:101">
      <c r="CW978251" s="2195"/>
    </row>
    <row r="978275" spans="101:101">
      <c r="CW978275" s="2210"/>
    </row>
    <row r="978276" spans="101:101">
      <c r="CW978276" s="2195"/>
    </row>
    <row r="978300" spans="101:101">
      <c r="CW978300" s="2210"/>
    </row>
    <row r="978301" spans="101:101">
      <c r="CW978301" s="2195"/>
    </row>
    <row r="978325" spans="101:101">
      <c r="CW978325" s="2210"/>
    </row>
    <row r="978326" spans="101:101">
      <c r="CW978326" s="2195"/>
    </row>
    <row r="978350" spans="101:101">
      <c r="CW978350" s="2210"/>
    </row>
    <row r="978351" spans="101:101">
      <c r="CW978351" s="2195"/>
    </row>
    <row r="978375" spans="101:101">
      <c r="CW978375" s="2210"/>
    </row>
    <row r="978376" spans="101:101">
      <c r="CW978376" s="2195"/>
    </row>
    <row r="978400" spans="101:101">
      <c r="CW978400" s="2210"/>
    </row>
    <row r="978401" spans="101:101">
      <c r="CW978401" s="2195"/>
    </row>
    <row r="978425" spans="101:101">
      <c r="CW978425" s="2210"/>
    </row>
    <row r="978426" spans="101:101">
      <c r="CW978426" s="2195"/>
    </row>
    <row r="978450" spans="101:101">
      <c r="CW978450" s="2210"/>
    </row>
    <row r="978451" spans="101:101">
      <c r="CW978451" s="2195"/>
    </row>
    <row r="978475" spans="101:101">
      <c r="CW978475" s="2210"/>
    </row>
    <row r="978476" spans="101:101">
      <c r="CW978476" s="2195"/>
    </row>
    <row r="978500" spans="101:101">
      <c r="CW978500" s="2210"/>
    </row>
    <row r="978501" spans="101:101">
      <c r="CW978501" s="2195"/>
    </row>
    <row r="978525" spans="101:101">
      <c r="CW978525" s="2210"/>
    </row>
    <row r="978526" spans="101:101">
      <c r="CW978526" s="2195"/>
    </row>
    <row r="978550" spans="101:101">
      <c r="CW978550" s="2210"/>
    </row>
    <row r="978551" spans="101:101">
      <c r="CW978551" s="2195"/>
    </row>
    <row r="978575" spans="101:101">
      <c r="CW978575" s="2210"/>
    </row>
    <row r="978576" spans="101:101">
      <c r="CW978576" s="2195"/>
    </row>
    <row r="978600" spans="101:101">
      <c r="CW978600" s="2210"/>
    </row>
    <row r="978601" spans="101:101">
      <c r="CW978601" s="2195"/>
    </row>
    <row r="978625" spans="101:101">
      <c r="CW978625" s="2210"/>
    </row>
    <row r="978626" spans="101:101">
      <c r="CW978626" s="2195"/>
    </row>
    <row r="978650" spans="101:101">
      <c r="CW978650" s="2210"/>
    </row>
    <row r="978651" spans="101:101">
      <c r="CW978651" s="2195"/>
    </row>
    <row r="978675" spans="101:101">
      <c r="CW978675" s="2210"/>
    </row>
    <row r="978676" spans="101:101">
      <c r="CW978676" s="2195"/>
    </row>
    <row r="978700" spans="101:101">
      <c r="CW978700" s="2210"/>
    </row>
    <row r="978701" spans="101:101">
      <c r="CW978701" s="2195"/>
    </row>
    <row r="978725" spans="101:101">
      <c r="CW978725" s="2210"/>
    </row>
    <row r="978726" spans="101:101">
      <c r="CW978726" s="2195"/>
    </row>
    <row r="978750" spans="101:101">
      <c r="CW978750" s="2210"/>
    </row>
    <row r="978751" spans="101:101">
      <c r="CW978751" s="2195"/>
    </row>
    <row r="978775" spans="101:101">
      <c r="CW978775" s="2210"/>
    </row>
    <row r="978776" spans="101:101">
      <c r="CW978776" s="2195"/>
    </row>
    <row r="978800" spans="101:101">
      <c r="CW978800" s="2210"/>
    </row>
    <row r="978801" spans="101:101">
      <c r="CW978801" s="2195"/>
    </row>
    <row r="978825" spans="101:101">
      <c r="CW978825" s="2210"/>
    </row>
    <row r="978826" spans="101:101">
      <c r="CW978826" s="2195"/>
    </row>
    <row r="978850" spans="101:101">
      <c r="CW978850" s="2210"/>
    </row>
    <row r="978851" spans="101:101">
      <c r="CW978851" s="2195"/>
    </row>
    <row r="978875" spans="101:101">
      <c r="CW978875" s="2210"/>
    </row>
    <row r="978876" spans="101:101">
      <c r="CW978876" s="2195"/>
    </row>
    <row r="978900" spans="101:101">
      <c r="CW978900" s="2210"/>
    </row>
    <row r="978901" spans="101:101">
      <c r="CW978901" s="2195"/>
    </row>
    <row r="978925" spans="101:101">
      <c r="CW978925" s="2210"/>
    </row>
    <row r="978926" spans="101:101">
      <c r="CW978926" s="2195"/>
    </row>
    <row r="978950" spans="101:101">
      <c r="CW978950" s="2210"/>
    </row>
    <row r="978951" spans="101:101">
      <c r="CW978951" s="2195"/>
    </row>
    <row r="978975" spans="101:101">
      <c r="CW978975" s="2210"/>
    </row>
    <row r="978976" spans="101:101">
      <c r="CW978976" s="2195"/>
    </row>
    <row r="979000" spans="101:101">
      <c r="CW979000" s="2210"/>
    </row>
    <row r="979001" spans="101:101">
      <c r="CW979001" s="2195"/>
    </row>
    <row r="979025" spans="101:101">
      <c r="CW979025" s="2210"/>
    </row>
    <row r="979026" spans="101:101">
      <c r="CW979026" s="2195"/>
    </row>
    <row r="979050" spans="101:101">
      <c r="CW979050" s="2210"/>
    </row>
    <row r="979051" spans="101:101">
      <c r="CW979051" s="2195"/>
    </row>
    <row r="979075" spans="101:101">
      <c r="CW979075" s="2210"/>
    </row>
    <row r="979076" spans="101:101">
      <c r="CW979076" s="2195"/>
    </row>
    <row r="979100" spans="101:101">
      <c r="CW979100" s="2210"/>
    </row>
    <row r="979101" spans="101:101">
      <c r="CW979101" s="2195"/>
    </row>
    <row r="979125" spans="101:101">
      <c r="CW979125" s="2210"/>
    </row>
    <row r="979126" spans="101:101">
      <c r="CW979126" s="2195"/>
    </row>
    <row r="979150" spans="101:101">
      <c r="CW979150" s="2210"/>
    </row>
    <row r="979151" spans="101:101">
      <c r="CW979151" s="2195"/>
    </row>
    <row r="979175" spans="101:101">
      <c r="CW979175" s="2210"/>
    </row>
    <row r="979176" spans="101:101">
      <c r="CW979176" s="2195"/>
    </row>
    <row r="979200" spans="101:101">
      <c r="CW979200" s="2210"/>
    </row>
    <row r="979201" spans="101:101">
      <c r="CW979201" s="2195"/>
    </row>
    <row r="979225" spans="101:101">
      <c r="CW979225" s="2210"/>
    </row>
    <row r="979226" spans="101:101">
      <c r="CW979226" s="2195"/>
    </row>
    <row r="979250" spans="101:101">
      <c r="CW979250" s="2210"/>
    </row>
    <row r="979251" spans="101:101">
      <c r="CW979251" s="2195"/>
    </row>
    <row r="979275" spans="101:101">
      <c r="CW979275" s="2210"/>
    </row>
    <row r="979276" spans="101:101">
      <c r="CW979276" s="2195"/>
    </row>
    <row r="979300" spans="101:101">
      <c r="CW979300" s="2210"/>
    </row>
    <row r="979301" spans="101:101">
      <c r="CW979301" s="2195"/>
    </row>
    <row r="979325" spans="101:101">
      <c r="CW979325" s="2210"/>
    </row>
    <row r="979326" spans="101:101">
      <c r="CW979326" s="2195"/>
    </row>
    <row r="979350" spans="101:101">
      <c r="CW979350" s="2210"/>
    </row>
    <row r="979351" spans="101:101">
      <c r="CW979351" s="2195"/>
    </row>
    <row r="979375" spans="101:101">
      <c r="CW979375" s="2210"/>
    </row>
    <row r="979376" spans="101:101">
      <c r="CW979376" s="2195"/>
    </row>
    <row r="979400" spans="101:101">
      <c r="CW979400" s="2210"/>
    </row>
    <row r="979401" spans="101:101">
      <c r="CW979401" s="2195"/>
    </row>
    <row r="979425" spans="101:101">
      <c r="CW979425" s="2210"/>
    </row>
    <row r="979426" spans="101:101">
      <c r="CW979426" s="2195"/>
    </row>
    <row r="979450" spans="101:101">
      <c r="CW979450" s="2210"/>
    </row>
    <row r="979451" spans="101:101">
      <c r="CW979451" s="2195"/>
    </row>
    <row r="979475" spans="101:101">
      <c r="CW979475" s="2210"/>
    </row>
    <row r="979476" spans="101:101">
      <c r="CW979476" s="2195"/>
    </row>
    <row r="979500" spans="101:101">
      <c r="CW979500" s="2210"/>
    </row>
    <row r="979501" spans="101:101">
      <c r="CW979501" s="2195"/>
    </row>
    <row r="979525" spans="101:101">
      <c r="CW979525" s="2210"/>
    </row>
    <row r="979526" spans="101:101">
      <c r="CW979526" s="2195"/>
    </row>
    <row r="979550" spans="101:101">
      <c r="CW979550" s="2210"/>
    </row>
    <row r="979551" spans="101:101">
      <c r="CW979551" s="2195"/>
    </row>
    <row r="979575" spans="101:101">
      <c r="CW979575" s="2210"/>
    </row>
    <row r="979576" spans="101:101">
      <c r="CW979576" s="2195"/>
    </row>
    <row r="979600" spans="101:101">
      <c r="CW979600" s="2210"/>
    </row>
    <row r="979601" spans="101:101">
      <c r="CW979601" s="2195"/>
    </row>
    <row r="979625" spans="101:101">
      <c r="CW979625" s="2210"/>
    </row>
    <row r="979626" spans="101:101">
      <c r="CW979626" s="2195"/>
    </row>
    <row r="979650" spans="101:101">
      <c r="CW979650" s="2210"/>
    </row>
    <row r="979651" spans="101:101">
      <c r="CW979651" s="2195"/>
    </row>
    <row r="979675" spans="101:101">
      <c r="CW979675" s="2210"/>
    </row>
    <row r="979676" spans="101:101">
      <c r="CW979676" s="2195"/>
    </row>
    <row r="979700" spans="101:101">
      <c r="CW979700" s="2210"/>
    </row>
    <row r="979701" spans="101:101">
      <c r="CW979701" s="2195"/>
    </row>
    <row r="979725" spans="101:101">
      <c r="CW979725" s="2210"/>
    </row>
    <row r="979726" spans="101:101">
      <c r="CW979726" s="2195"/>
    </row>
    <row r="979750" spans="101:101">
      <c r="CW979750" s="2210"/>
    </row>
    <row r="979751" spans="101:101">
      <c r="CW979751" s="2195"/>
    </row>
    <row r="979775" spans="101:101">
      <c r="CW979775" s="2210"/>
    </row>
    <row r="979776" spans="101:101">
      <c r="CW979776" s="2195"/>
    </row>
    <row r="979800" spans="101:101">
      <c r="CW979800" s="2210"/>
    </row>
    <row r="979801" spans="101:101">
      <c r="CW979801" s="2195"/>
    </row>
    <row r="979825" spans="101:101">
      <c r="CW979825" s="2210"/>
    </row>
    <row r="979826" spans="101:101">
      <c r="CW979826" s="2195"/>
    </row>
    <row r="979850" spans="101:101">
      <c r="CW979850" s="2210"/>
    </row>
    <row r="979851" spans="101:101">
      <c r="CW979851" s="2195"/>
    </row>
    <row r="979875" spans="101:101">
      <c r="CW979875" s="2210"/>
    </row>
    <row r="979876" spans="101:101">
      <c r="CW979876" s="2195"/>
    </row>
    <row r="979900" spans="101:101">
      <c r="CW979900" s="2210"/>
    </row>
    <row r="979901" spans="101:101">
      <c r="CW979901" s="2195"/>
    </row>
    <row r="979925" spans="101:101">
      <c r="CW979925" s="2210"/>
    </row>
    <row r="979926" spans="101:101">
      <c r="CW979926" s="2195"/>
    </row>
    <row r="979950" spans="101:101">
      <c r="CW979950" s="2210"/>
    </row>
    <row r="979951" spans="101:101">
      <c r="CW979951" s="2195"/>
    </row>
    <row r="979975" spans="101:101">
      <c r="CW979975" s="2210"/>
    </row>
    <row r="979976" spans="101:101">
      <c r="CW979976" s="2195"/>
    </row>
    <row r="980000" spans="101:101">
      <c r="CW980000" s="2210"/>
    </row>
    <row r="980001" spans="101:101">
      <c r="CW980001" s="2195"/>
    </row>
    <row r="980025" spans="101:101">
      <c r="CW980025" s="2210"/>
    </row>
    <row r="980026" spans="101:101">
      <c r="CW980026" s="2195"/>
    </row>
    <row r="980050" spans="101:101">
      <c r="CW980050" s="2210"/>
    </row>
    <row r="980051" spans="101:101">
      <c r="CW980051" s="2195"/>
    </row>
    <row r="980075" spans="101:101">
      <c r="CW980075" s="2210"/>
    </row>
    <row r="980076" spans="101:101">
      <c r="CW980076" s="2195"/>
    </row>
    <row r="980100" spans="101:101">
      <c r="CW980100" s="2210"/>
    </row>
    <row r="980101" spans="101:101">
      <c r="CW980101" s="2195"/>
    </row>
    <row r="980125" spans="101:101">
      <c r="CW980125" s="2210"/>
    </row>
    <row r="980126" spans="101:101">
      <c r="CW980126" s="2195"/>
    </row>
    <row r="980150" spans="101:101">
      <c r="CW980150" s="2210"/>
    </row>
    <row r="980151" spans="101:101">
      <c r="CW980151" s="2195"/>
    </row>
    <row r="980175" spans="101:101">
      <c r="CW980175" s="2210"/>
    </row>
    <row r="980176" spans="101:101">
      <c r="CW980176" s="2195"/>
    </row>
    <row r="980200" spans="101:101">
      <c r="CW980200" s="2210"/>
    </row>
    <row r="980201" spans="101:101">
      <c r="CW980201" s="2195"/>
    </row>
    <row r="980225" spans="101:101">
      <c r="CW980225" s="2210"/>
    </row>
    <row r="980226" spans="101:101">
      <c r="CW980226" s="2195"/>
    </row>
    <row r="980250" spans="101:101">
      <c r="CW980250" s="2210"/>
    </row>
    <row r="980251" spans="101:101">
      <c r="CW980251" s="2195"/>
    </row>
    <row r="980275" spans="101:101">
      <c r="CW980275" s="2210"/>
    </row>
    <row r="980276" spans="101:101">
      <c r="CW980276" s="2195"/>
    </row>
    <row r="980300" spans="101:101">
      <c r="CW980300" s="2210"/>
    </row>
    <row r="980301" spans="101:101">
      <c r="CW980301" s="2195"/>
    </row>
    <row r="980325" spans="101:101">
      <c r="CW980325" s="2210"/>
    </row>
    <row r="980326" spans="101:101">
      <c r="CW980326" s="2195"/>
    </row>
    <row r="980350" spans="101:101">
      <c r="CW980350" s="2210"/>
    </row>
    <row r="980351" spans="101:101">
      <c r="CW980351" s="2195"/>
    </row>
    <row r="980375" spans="101:101">
      <c r="CW980375" s="2210"/>
    </row>
    <row r="980376" spans="101:101">
      <c r="CW980376" s="2195"/>
    </row>
    <row r="980400" spans="101:101">
      <c r="CW980400" s="2210"/>
    </row>
    <row r="980401" spans="101:101">
      <c r="CW980401" s="2195"/>
    </row>
    <row r="980425" spans="101:101">
      <c r="CW980425" s="2210"/>
    </row>
    <row r="980426" spans="101:101">
      <c r="CW980426" s="2195"/>
    </row>
    <row r="980450" spans="101:101">
      <c r="CW980450" s="2210"/>
    </row>
    <row r="980451" spans="101:101">
      <c r="CW980451" s="2195"/>
    </row>
    <row r="980475" spans="101:101">
      <c r="CW980475" s="2210"/>
    </row>
    <row r="980476" spans="101:101">
      <c r="CW980476" s="2195"/>
    </row>
    <row r="980500" spans="101:101">
      <c r="CW980500" s="2210"/>
    </row>
    <row r="980501" spans="101:101">
      <c r="CW980501" s="2195"/>
    </row>
    <row r="980525" spans="101:101">
      <c r="CW980525" s="2210"/>
    </row>
    <row r="980526" spans="101:101">
      <c r="CW980526" s="2195"/>
    </row>
    <row r="980550" spans="101:101">
      <c r="CW980550" s="2210"/>
    </row>
    <row r="980551" spans="101:101">
      <c r="CW980551" s="2195"/>
    </row>
    <row r="980575" spans="101:101">
      <c r="CW980575" s="2210"/>
    </row>
    <row r="980576" spans="101:101">
      <c r="CW980576" s="2195"/>
    </row>
    <row r="980600" spans="101:101">
      <c r="CW980600" s="2210"/>
    </row>
    <row r="980601" spans="101:101">
      <c r="CW980601" s="2195"/>
    </row>
    <row r="980625" spans="101:101">
      <c r="CW980625" s="2210"/>
    </row>
    <row r="980626" spans="101:101">
      <c r="CW980626" s="2195"/>
    </row>
    <row r="980650" spans="101:101">
      <c r="CW980650" s="2210"/>
    </row>
    <row r="980651" spans="101:101">
      <c r="CW980651" s="2195"/>
    </row>
    <row r="980675" spans="101:101">
      <c r="CW980675" s="2210"/>
    </row>
    <row r="980676" spans="101:101">
      <c r="CW980676" s="2195"/>
    </row>
    <row r="980700" spans="101:101">
      <c r="CW980700" s="2210"/>
    </row>
    <row r="980701" spans="101:101">
      <c r="CW980701" s="2195"/>
    </row>
    <row r="980725" spans="101:101">
      <c r="CW980725" s="2210"/>
    </row>
    <row r="980726" spans="101:101">
      <c r="CW980726" s="2195"/>
    </row>
    <row r="980750" spans="101:101">
      <c r="CW980750" s="2210"/>
    </row>
    <row r="980751" spans="101:101">
      <c r="CW980751" s="2195"/>
    </row>
    <row r="980775" spans="101:101">
      <c r="CW980775" s="2210"/>
    </row>
    <row r="980776" spans="101:101">
      <c r="CW980776" s="2195"/>
    </row>
    <row r="980800" spans="101:101">
      <c r="CW980800" s="2210"/>
    </row>
    <row r="980801" spans="101:101">
      <c r="CW980801" s="2195"/>
    </row>
    <row r="980825" spans="101:101">
      <c r="CW980825" s="2210"/>
    </row>
    <row r="980826" spans="101:101">
      <c r="CW980826" s="2195"/>
    </row>
    <row r="980850" spans="101:101">
      <c r="CW980850" s="2210"/>
    </row>
    <row r="980851" spans="101:101">
      <c r="CW980851" s="2195"/>
    </row>
    <row r="980875" spans="101:101">
      <c r="CW980875" s="2210"/>
    </row>
    <row r="980876" spans="101:101">
      <c r="CW980876" s="2195"/>
    </row>
    <row r="980900" spans="101:101">
      <c r="CW980900" s="2210"/>
    </row>
    <row r="980901" spans="101:101">
      <c r="CW980901" s="2195"/>
    </row>
    <row r="980925" spans="101:101">
      <c r="CW980925" s="2210"/>
    </row>
    <row r="980926" spans="101:101">
      <c r="CW980926" s="2195"/>
    </row>
    <row r="980950" spans="101:101">
      <c r="CW980950" s="2210"/>
    </row>
    <row r="980951" spans="101:101">
      <c r="CW980951" s="2195"/>
    </row>
    <row r="980975" spans="101:101">
      <c r="CW980975" s="2210"/>
    </row>
    <row r="980976" spans="101:101">
      <c r="CW980976" s="2195"/>
    </row>
    <row r="981000" spans="101:101">
      <c r="CW981000" s="2210"/>
    </row>
    <row r="981001" spans="101:101">
      <c r="CW981001" s="2195"/>
    </row>
    <row r="981025" spans="101:101">
      <c r="CW981025" s="2210"/>
    </row>
    <row r="981026" spans="101:101">
      <c r="CW981026" s="2195"/>
    </row>
    <row r="981050" spans="101:101">
      <c r="CW981050" s="2210"/>
    </row>
    <row r="981051" spans="101:101">
      <c r="CW981051" s="2195"/>
    </row>
    <row r="981075" spans="101:101">
      <c r="CW981075" s="2210"/>
    </row>
    <row r="981076" spans="101:101">
      <c r="CW981076" s="2195"/>
    </row>
    <row r="981100" spans="101:101">
      <c r="CW981100" s="2210"/>
    </row>
    <row r="981101" spans="101:101">
      <c r="CW981101" s="2195"/>
    </row>
    <row r="981125" spans="101:101">
      <c r="CW981125" s="2210"/>
    </row>
    <row r="981126" spans="101:101">
      <c r="CW981126" s="2195"/>
    </row>
    <row r="981150" spans="101:101">
      <c r="CW981150" s="2210"/>
    </row>
    <row r="981151" spans="101:101">
      <c r="CW981151" s="2195"/>
    </row>
    <row r="981175" spans="101:101">
      <c r="CW981175" s="2210"/>
    </row>
    <row r="981176" spans="101:101">
      <c r="CW981176" s="2195"/>
    </row>
    <row r="981200" spans="101:101">
      <c r="CW981200" s="2210"/>
    </row>
    <row r="981201" spans="101:101">
      <c r="CW981201" s="2195"/>
    </row>
    <row r="981225" spans="101:101">
      <c r="CW981225" s="2210"/>
    </row>
    <row r="981226" spans="101:101">
      <c r="CW981226" s="2195"/>
    </row>
    <row r="981250" spans="101:101">
      <c r="CW981250" s="2210"/>
    </row>
    <row r="981251" spans="101:101">
      <c r="CW981251" s="2195"/>
    </row>
    <row r="981275" spans="101:101">
      <c r="CW981275" s="2210"/>
    </row>
    <row r="981276" spans="101:101">
      <c r="CW981276" s="2195"/>
    </row>
    <row r="981300" spans="101:101">
      <c r="CW981300" s="2210"/>
    </row>
    <row r="981301" spans="101:101">
      <c r="CW981301" s="2195"/>
    </row>
    <row r="981325" spans="101:101">
      <c r="CW981325" s="2210"/>
    </row>
    <row r="981326" spans="101:101">
      <c r="CW981326" s="2195"/>
    </row>
    <row r="981350" spans="101:101">
      <c r="CW981350" s="2210"/>
    </row>
    <row r="981351" spans="101:101">
      <c r="CW981351" s="2195"/>
    </row>
    <row r="981375" spans="101:101">
      <c r="CW981375" s="2210"/>
    </row>
    <row r="981376" spans="101:101">
      <c r="CW981376" s="2195"/>
    </row>
    <row r="981400" spans="101:101">
      <c r="CW981400" s="2210"/>
    </row>
    <row r="981401" spans="101:101">
      <c r="CW981401" s="2195"/>
    </row>
    <row r="981425" spans="101:101">
      <c r="CW981425" s="2210"/>
    </row>
    <row r="981426" spans="101:101">
      <c r="CW981426" s="2195"/>
    </row>
    <row r="981450" spans="101:101">
      <c r="CW981450" s="2210"/>
    </row>
    <row r="981451" spans="101:101">
      <c r="CW981451" s="2195"/>
    </row>
    <row r="981475" spans="101:101">
      <c r="CW981475" s="2210"/>
    </row>
    <row r="981476" spans="101:101">
      <c r="CW981476" s="2195"/>
    </row>
    <row r="981500" spans="101:101">
      <c r="CW981500" s="2210"/>
    </row>
    <row r="981501" spans="101:101">
      <c r="CW981501" s="2195"/>
    </row>
    <row r="981525" spans="101:101">
      <c r="CW981525" s="2210"/>
    </row>
    <row r="981526" spans="101:101">
      <c r="CW981526" s="2195"/>
    </row>
    <row r="981550" spans="101:101">
      <c r="CW981550" s="2210"/>
    </row>
    <row r="981551" spans="101:101">
      <c r="CW981551" s="2195"/>
    </row>
    <row r="981575" spans="101:101">
      <c r="CW981575" s="2210"/>
    </row>
    <row r="981576" spans="101:101">
      <c r="CW981576" s="2195"/>
    </row>
    <row r="981600" spans="101:101">
      <c r="CW981600" s="2210"/>
    </row>
    <row r="981601" spans="101:101">
      <c r="CW981601" s="2195"/>
    </row>
    <row r="981625" spans="101:101">
      <c r="CW981625" s="2210"/>
    </row>
    <row r="981626" spans="101:101">
      <c r="CW981626" s="2195"/>
    </row>
    <row r="981650" spans="101:101">
      <c r="CW981650" s="2210"/>
    </row>
    <row r="981651" spans="101:101">
      <c r="CW981651" s="2195"/>
    </row>
    <row r="981675" spans="101:101">
      <c r="CW981675" s="2210"/>
    </row>
    <row r="981676" spans="101:101">
      <c r="CW981676" s="2195"/>
    </row>
    <row r="981700" spans="101:101">
      <c r="CW981700" s="2210"/>
    </row>
    <row r="981701" spans="101:101">
      <c r="CW981701" s="2195"/>
    </row>
    <row r="981725" spans="101:101">
      <c r="CW981725" s="2210"/>
    </row>
    <row r="981726" spans="101:101">
      <c r="CW981726" s="2195"/>
    </row>
    <row r="981750" spans="101:101">
      <c r="CW981750" s="2210"/>
    </row>
    <row r="981751" spans="101:101">
      <c r="CW981751" s="2195"/>
    </row>
    <row r="981775" spans="101:101">
      <c r="CW981775" s="2210"/>
    </row>
    <row r="981776" spans="101:101">
      <c r="CW981776" s="2195"/>
    </row>
    <row r="981800" spans="101:101">
      <c r="CW981800" s="2210"/>
    </row>
    <row r="981801" spans="101:101">
      <c r="CW981801" s="2195"/>
    </row>
    <row r="981825" spans="101:101">
      <c r="CW981825" s="2210"/>
    </row>
    <row r="981826" spans="101:101">
      <c r="CW981826" s="2195"/>
    </row>
    <row r="981850" spans="101:101">
      <c r="CW981850" s="2210"/>
    </row>
    <row r="981851" spans="101:101">
      <c r="CW981851" s="2195"/>
    </row>
    <row r="981875" spans="101:101">
      <c r="CW981875" s="2210"/>
    </row>
    <row r="981876" spans="101:101">
      <c r="CW981876" s="2195"/>
    </row>
    <row r="981900" spans="101:101">
      <c r="CW981900" s="2210"/>
    </row>
    <row r="981901" spans="101:101">
      <c r="CW981901" s="2195"/>
    </row>
    <row r="981925" spans="101:101">
      <c r="CW981925" s="2210"/>
    </row>
    <row r="981926" spans="101:101">
      <c r="CW981926" s="2195"/>
    </row>
    <row r="981950" spans="101:101">
      <c r="CW981950" s="2210"/>
    </row>
    <row r="981951" spans="101:101">
      <c r="CW981951" s="2195"/>
    </row>
    <row r="981975" spans="101:101">
      <c r="CW981975" s="2210"/>
    </row>
    <row r="981976" spans="101:101">
      <c r="CW981976" s="2195"/>
    </row>
    <row r="982000" spans="101:101">
      <c r="CW982000" s="2210"/>
    </row>
    <row r="982001" spans="101:101">
      <c r="CW982001" s="2195"/>
    </row>
    <row r="982025" spans="101:101">
      <c r="CW982025" s="2210"/>
    </row>
    <row r="982026" spans="101:101">
      <c r="CW982026" s="2195"/>
    </row>
    <row r="982050" spans="101:101">
      <c r="CW982050" s="2210"/>
    </row>
    <row r="982051" spans="101:101">
      <c r="CW982051" s="2195"/>
    </row>
    <row r="982075" spans="101:101">
      <c r="CW982075" s="2210"/>
    </row>
    <row r="982076" spans="101:101">
      <c r="CW982076" s="2195"/>
    </row>
    <row r="982100" spans="101:101">
      <c r="CW982100" s="2210"/>
    </row>
    <row r="982101" spans="101:101">
      <c r="CW982101" s="2195"/>
    </row>
    <row r="982125" spans="101:101">
      <c r="CW982125" s="2210"/>
    </row>
    <row r="982126" spans="101:101">
      <c r="CW982126" s="2195"/>
    </row>
    <row r="982150" spans="101:101">
      <c r="CW982150" s="2210"/>
    </row>
    <row r="982151" spans="101:101">
      <c r="CW982151" s="2195"/>
    </row>
    <row r="982175" spans="101:101">
      <c r="CW982175" s="2210"/>
    </row>
    <row r="982176" spans="101:101">
      <c r="CW982176" s="2195"/>
    </row>
    <row r="982200" spans="101:101">
      <c r="CW982200" s="2210"/>
    </row>
    <row r="982201" spans="101:101">
      <c r="CW982201" s="2195"/>
    </row>
    <row r="982225" spans="101:101">
      <c r="CW982225" s="2210"/>
    </row>
    <row r="982226" spans="101:101">
      <c r="CW982226" s="2195"/>
    </row>
    <row r="982250" spans="101:101">
      <c r="CW982250" s="2210"/>
    </row>
    <row r="982251" spans="101:101">
      <c r="CW982251" s="2195"/>
    </row>
    <row r="982275" spans="101:101">
      <c r="CW982275" s="2210"/>
    </row>
    <row r="982276" spans="101:101">
      <c r="CW982276" s="2195"/>
    </row>
    <row r="982300" spans="101:101">
      <c r="CW982300" s="2210"/>
    </row>
    <row r="982301" spans="101:101">
      <c r="CW982301" s="2195"/>
    </row>
    <row r="982325" spans="101:101">
      <c r="CW982325" s="2210"/>
    </row>
    <row r="982326" spans="101:101">
      <c r="CW982326" s="2195"/>
    </row>
    <row r="982350" spans="101:101">
      <c r="CW982350" s="2210"/>
    </row>
    <row r="982351" spans="101:101">
      <c r="CW982351" s="2195"/>
    </row>
    <row r="982375" spans="101:101">
      <c r="CW982375" s="2210"/>
    </row>
    <row r="982376" spans="101:101">
      <c r="CW982376" s="2195"/>
    </row>
    <row r="982400" spans="101:101">
      <c r="CW982400" s="2210"/>
    </row>
    <row r="982401" spans="101:101">
      <c r="CW982401" s="2195"/>
    </row>
    <row r="982425" spans="101:101">
      <c r="CW982425" s="2210"/>
    </row>
    <row r="982426" spans="101:101">
      <c r="CW982426" s="2195"/>
    </row>
    <row r="982450" spans="101:101">
      <c r="CW982450" s="2210"/>
    </row>
    <row r="982451" spans="101:101">
      <c r="CW982451" s="2195"/>
    </row>
    <row r="982475" spans="101:101">
      <c r="CW982475" s="2210"/>
    </row>
    <row r="982476" spans="101:101">
      <c r="CW982476" s="2195"/>
    </row>
    <row r="982500" spans="101:101">
      <c r="CW982500" s="2210"/>
    </row>
    <row r="982501" spans="101:101">
      <c r="CW982501" s="2195"/>
    </row>
    <row r="982525" spans="101:101">
      <c r="CW982525" s="2210"/>
    </row>
    <row r="982526" spans="101:101">
      <c r="CW982526" s="2195"/>
    </row>
    <row r="982550" spans="101:101">
      <c r="CW982550" s="2210"/>
    </row>
    <row r="982551" spans="101:101">
      <c r="CW982551" s="2195"/>
    </row>
    <row r="982575" spans="101:101">
      <c r="CW982575" s="2210"/>
    </row>
    <row r="982576" spans="101:101">
      <c r="CW982576" s="2195"/>
    </row>
    <row r="982600" spans="101:101">
      <c r="CW982600" s="2210"/>
    </row>
    <row r="982601" spans="101:101">
      <c r="CW982601" s="2195"/>
    </row>
    <row r="982625" spans="101:101">
      <c r="CW982625" s="2210"/>
    </row>
    <row r="982626" spans="101:101">
      <c r="CW982626" s="2195"/>
    </row>
    <row r="982650" spans="101:101">
      <c r="CW982650" s="2210"/>
    </row>
    <row r="982651" spans="101:101">
      <c r="CW982651" s="2195"/>
    </row>
    <row r="982675" spans="101:101">
      <c r="CW982675" s="2210"/>
    </row>
    <row r="982676" spans="101:101">
      <c r="CW982676" s="2195"/>
    </row>
    <row r="982700" spans="101:101">
      <c r="CW982700" s="2210"/>
    </row>
    <row r="982701" spans="101:101">
      <c r="CW982701" s="2195"/>
    </row>
    <row r="982725" spans="101:101">
      <c r="CW982725" s="2210"/>
    </row>
    <row r="982726" spans="101:101">
      <c r="CW982726" s="2195"/>
    </row>
    <row r="982750" spans="101:101">
      <c r="CW982750" s="2210"/>
    </row>
    <row r="982751" spans="101:101">
      <c r="CW982751" s="2195"/>
    </row>
    <row r="982775" spans="101:101">
      <c r="CW982775" s="2210"/>
    </row>
    <row r="982776" spans="101:101">
      <c r="CW982776" s="2195"/>
    </row>
    <row r="982800" spans="101:101">
      <c r="CW982800" s="2210"/>
    </row>
    <row r="982801" spans="101:101">
      <c r="CW982801" s="2195"/>
    </row>
    <row r="982825" spans="101:101">
      <c r="CW982825" s="2210"/>
    </row>
    <row r="982826" spans="101:101">
      <c r="CW982826" s="2195"/>
    </row>
    <row r="982850" spans="101:101">
      <c r="CW982850" s="2210"/>
    </row>
    <row r="982851" spans="101:101">
      <c r="CW982851" s="2195"/>
    </row>
    <row r="982875" spans="101:101">
      <c r="CW982875" s="2210"/>
    </row>
    <row r="982876" spans="101:101">
      <c r="CW982876" s="2195"/>
    </row>
    <row r="982900" spans="101:101">
      <c r="CW982900" s="2210"/>
    </row>
    <row r="982901" spans="101:101">
      <c r="CW982901" s="2195"/>
    </row>
    <row r="982925" spans="101:101">
      <c r="CW982925" s="2210"/>
    </row>
    <row r="982926" spans="101:101">
      <c r="CW982926" s="2195"/>
    </row>
    <row r="982950" spans="101:101">
      <c r="CW982950" s="2210"/>
    </row>
    <row r="982951" spans="101:101">
      <c r="CW982951" s="2195"/>
    </row>
    <row r="982975" spans="101:101">
      <c r="CW982975" s="2210"/>
    </row>
    <row r="982976" spans="101:101">
      <c r="CW982976" s="2195"/>
    </row>
    <row r="983000" spans="101:101">
      <c r="CW983000" s="2210"/>
    </row>
    <row r="983001" spans="101:101">
      <c r="CW983001" s="2195"/>
    </row>
    <row r="983025" spans="101:101">
      <c r="CW983025" s="2210"/>
    </row>
    <row r="983026" spans="101:101">
      <c r="CW983026" s="2195"/>
    </row>
    <row r="983050" spans="101:101">
      <c r="CW983050" s="2210"/>
    </row>
    <row r="983051" spans="101:101">
      <c r="CW983051" s="2195"/>
    </row>
    <row r="983075" spans="101:101">
      <c r="CW983075" s="2210"/>
    </row>
    <row r="983076" spans="101:101">
      <c r="CW983076" s="2195"/>
    </row>
    <row r="983100" spans="101:101">
      <c r="CW983100" s="2210"/>
    </row>
    <row r="983101" spans="101:101">
      <c r="CW983101" s="2195"/>
    </row>
    <row r="983125" spans="101:101">
      <c r="CW983125" s="2210"/>
    </row>
    <row r="983126" spans="101:101">
      <c r="CW983126" s="2195"/>
    </row>
    <row r="983150" spans="101:101">
      <c r="CW983150" s="2210"/>
    </row>
    <row r="983151" spans="101:101">
      <c r="CW983151" s="2195"/>
    </row>
    <row r="983175" spans="101:101">
      <c r="CW983175" s="2210"/>
    </row>
    <row r="983176" spans="101:101">
      <c r="CW983176" s="2195"/>
    </row>
    <row r="983200" spans="101:101">
      <c r="CW983200" s="2210"/>
    </row>
    <row r="983201" spans="101:101">
      <c r="CW983201" s="2195"/>
    </row>
    <row r="983225" spans="101:101">
      <c r="CW983225" s="2210"/>
    </row>
    <row r="983226" spans="101:101">
      <c r="CW983226" s="2195"/>
    </row>
    <row r="983250" spans="101:101">
      <c r="CW983250" s="2210"/>
    </row>
    <row r="983251" spans="101:101">
      <c r="CW983251" s="2195"/>
    </row>
    <row r="983275" spans="101:101">
      <c r="CW983275" s="2210"/>
    </row>
    <row r="983276" spans="101:101">
      <c r="CW983276" s="2195"/>
    </row>
    <row r="983300" spans="101:101">
      <c r="CW983300" s="2210"/>
    </row>
    <row r="983301" spans="101:101">
      <c r="CW983301" s="2195"/>
    </row>
    <row r="983325" spans="101:101">
      <c r="CW983325" s="2210"/>
    </row>
    <row r="983326" spans="101:101">
      <c r="CW983326" s="2195"/>
    </row>
    <row r="983350" spans="101:101">
      <c r="CW983350" s="2210"/>
    </row>
    <row r="983351" spans="101:101">
      <c r="CW983351" s="2195"/>
    </row>
    <row r="983375" spans="101:101">
      <c r="CW983375" s="2210"/>
    </row>
    <row r="983376" spans="101:101">
      <c r="CW983376" s="2195"/>
    </row>
    <row r="983400" spans="101:101">
      <c r="CW983400" s="2210"/>
    </row>
    <row r="983401" spans="101:101">
      <c r="CW983401" s="2195"/>
    </row>
    <row r="983425" spans="101:101">
      <c r="CW983425" s="2210"/>
    </row>
    <row r="983426" spans="101:101">
      <c r="CW983426" s="2195"/>
    </row>
    <row r="983450" spans="101:101">
      <c r="CW983450" s="2210"/>
    </row>
    <row r="983451" spans="101:101">
      <c r="CW983451" s="2195"/>
    </row>
    <row r="983475" spans="101:101">
      <c r="CW983475" s="2210"/>
    </row>
    <row r="983476" spans="101:101">
      <c r="CW983476" s="2195"/>
    </row>
    <row r="983500" spans="101:101">
      <c r="CW983500" s="2210"/>
    </row>
    <row r="983501" spans="101:101">
      <c r="CW983501" s="2195"/>
    </row>
    <row r="983525" spans="101:101">
      <c r="CW983525" s="2210"/>
    </row>
    <row r="983526" spans="101:101">
      <c r="CW983526" s="2195"/>
    </row>
    <row r="983550" spans="101:101">
      <c r="CW983550" s="2210"/>
    </row>
    <row r="983551" spans="101:101">
      <c r="CW983551" s="2195"/>
    </row>
    <row r="983575" spans="101:101">
      <c r="CW983575" s="2210"/>
    </row>
    <row r="983576" spans="101:101">
      <c r="CW983576" s="2195"/>
    </row>
    <row r="983600" spans="101:101">
      <c r="CW983600" s="2210"/>
    </row>
    <row r="983601" spans="101:101">
      <c r="CW983601" s="2195"/>
    </row>
    <row r="983625" spans="101:101">
      <c r="CW983625" s="2210"/>
    </row>
    <row r="983626" spans="101:101">
      <c r="CW983626" s="2195"/>
    </row>
    <row r="983650" spans="101:101">
      <c r="CW983650" s="2210"/>
    </row>
    <row r="983651" spans="101:101">
      <c r="CW983651" s="2195"/>
    </row>
    <row r="983675" spans="101:101">
      <c r="CW983675" s="2210"/>
    </row>
    <row r="983676" spans="101:101">
      <c r="CW983676" s="2195"/>
    </row>
    <row r="983700" spans="101:101">
      <c r="CW983700" s="2210"/>
    </row>
    <row r="983701" spans="101:101">
      <c r="CW983701" s="2195"/>
    </row>
    <row r="983725" spans="101:101">
      <c r="CW983725" s="2210"/>
    </row>
    <row r="983726" spans="101:101">
      <c r="CW983726" s="2195"/>
    </row>
    <row r="983750" spans="101:101">
      <c r="CW983750" s="2210"/>
    </row>
    <row r="983751" spans="101:101">
      <c r="CW983751" s="2195"/>
    </row>
    <row r="983775" spans="101:101">
      <c r="CW983775" s="2210"/>
    </row>
    <row r="983776" spans="101:101">
      <c r="CW983776" s="2195"/>
    </row>
    <row r="983800" spans="101:101">
      <c r="CW983800" s="2210"/>
    </row>
    <row r="983801" spans="101:101">
      <c r="CW983801" s="2195"/>
    </row>
    <row r="983825" spans="101:101">
      <c r="CW983825" s="2210"/>
    </row>
    <row r="983826" spans="101:101">
      <c r="CW983826" s="2195"/>
    </row>
    <row r="983850" spans="101:101">
      <c r="CW983850" s="2210"/>
    </row>
    <row r="983851" spans="101:101">
      <c r="CW983851" s="2195"/>
    </row>
    <row r="983875" spans="101:101">
      <c r="CW983875" s="2210"/>
    </row>
    <row r="983876" spans="101:101">
      <c r="CW983876" s="2195"/>
    </row>
    <row r="983900" spans="101:101">
      <c r="CW983900" s="2210"/>
    </row>
    <row r="983901" spans="101:101">
      <c r="CW983901" s="2195"/>
    </row>
    <row r="983925" spans="101:101">
      <c r="CW983925" s="2210"/>
    </row>
    <row r="983926" spans="101:101">
      <c r="CW983926" s="2195"/>
    </row>
    <row r="983950" spans="101:101">
      <c r="CW983950" s="2210"/>
    </row>
    <row r="983951" spans="101:101">
      <c r="CW983951" s="2195"/>
    </row>
    <row r="983975" spans="101:101">
      <c r="CW983975" s="2210"/>
    </row>
    <row r="983976" spans="101:101">
      <c r="CW983976" s="2195"/>
    </row>
    <row r="984000" spans="101:101">
      <c r="CW984000" s="2210"/>
    </row>
    <row r="984001" spans="101:101">
      <c r="CW984001" s="2195"/>
    </row>
    <row r="984025" spans="101:101">
      <c r="CW984025" s="2210"/>
    </row>
    <row r="984026" spans="101:101">
      <c r="CW984026" s="2195"/>
    </row>
    <row r="984050" spans="101:101">
      <c r="CW984050" s="2210"/>
    </row>
    <row r="984051" spans="101:101">
      <c r="CW984051" s="2195"/>
    </row>
    <row r="984075" spans="101:101">
      <c r="CW984075" s="2210"/>
    </row>
    <row r="984076" spans="101:101">
      <c r="CW984076" s="2195"/>
    </row>
    <row r="984100" spans="101:101">
      <c r="CW984100" s="2210"/>
    </row>
    <row r="984101" spans="101:101">
      <c r="CW984101" s="2195"/>
    </row>
    <row r="984125" spans="101:101">
      <c r="CW984125" s="2210"/>
    </row>
    <row r="984126" spans="101:101">
      <c r="CW984126" s="2195"/>
    </row>
    <row r="984150" spans="101:101">
      <c r="CW984150" s="2210"/>
    </row>
    <row r="984151" spans="101:101">
      <c r="CW984151" s="2195"/>
    </row>
    <row r="984175" spans="101:101">
      <c r="CW984175" s="2210"/>
    </row>
    <row r="984176" spans="101:101">
      <c r="CW984176" s="2195"/>
    </row>
    <row r="984200" spans="101:101">
      <c r="CW984200" s="2210"/>
    </row>
    <row r="984201" spans="101:101">
      <c r="CW984201" s="2195"/>
    </row>
    <row r="984225" spans="101:101">
      <c r="CW984225" s="2210"/>
    </row>
    <row r="984226" spans="101:101">
      <c r="CW984226" s="2195"/>
    </row>
    <row r="984250" spans="101:101">
      <c r="CW984250" s="2210"/>
    </row>
    <row r="984251" spans="101:101">
      <c r="CW984251" s="2195"/>
    </row>
    <row r="984275" spans="101:101">
      <c r="CW984275" s="2210"/>
    </row>
    <row r="984276" spans="101:101">
      <c r="CW984276" s="2195"/>
    </row>
    <row r="984300" spans="101:101">
      <c r="CW984300" s="2210"/>
    </row>
    <row r="984301" spans="101:101">
      <c r="CW984301" s="2195"/>
    </row>
    <row r="984325" spans="101:101">
      <c r="CW984325" s="2210"/>
    </row>
    <row r="984326" spans="101:101">
      <c r="CW984326" s="2195"/>
    </row>
    <row r="984350" spans="101:101">
      <c r="CW984350" s="2210"/>
    </row>
    <row r="984351" spans="101:101">
      <c r="CW984351" s="2195"/>
    </row>
    <row r="984375" spans="101:101">
      <c r="CW984375" s="2210"/>
    </row>
    <row r="984376" spans="101:101">
      <c r="CW984376" s="2195"/>
    </row>
    <row r="984400" spans="101:101">
      <c r="CW984400" s="2210"/>
    </row>
    <row r="984401" spans="101:101">
      <c r="CW984401" s="2195"/>
    </row>
    <row r="984425" spans="101:101">
      <c r="CW984425" s="2210"/>
    </row>
    <row r="984426" spans="101:101">
      <c r="CW984426" s="2195"/>
    </row>
    <row r="984450" spans="101:101">
      <c r="CW984450" s="2210"/>
    </row>
    <row r="984451" spans="101:101">
      <c r="CW984451" s="2195"/>
    </row>
    <row r="984475" spans="101:101">
      <c r="CW984475" s="2210"/>
    </row>
    <row r="984476" spans="101:101">
      <c r="CW984476" s="2195"/>
    </row>
    <row r="984500" spans="101:101">
      <c r="CW984500" s="2210"/>
    </row>
    <row r="984501" spans="101:101">
      <c r="CW984501" s="2195"/>
    </row>
    <row r="984525" spans="101:101">
      <c r="CW984525" s="2210"/>
    </row>
    <row r="984526" spans="101:101">
      <c r="CW984526" s="2195"/>
    </row>
    <row r="984550" spans="101:101">
      <c r="CW984550" s="2210"/>
    </row>
    <row r="984551" spans="101:101">
      <c r="CW984551" s="2195"/>
    </row>
    <row r="984575" spans="101:101">
      <c r="CW984575" s="2210"/>
    </row>
    <row r="984576" spans="101:101">
      <c r="CW984576" s="2195"/>
    </row>
    <row r="984600" spans="101:101">
      <c r="CW984600" s="2210"/>
    </row>
    <row r="984601" spans="101:101">
      <c r="CW984601" s="2195"/>
    </row>
    <row r="984625" spans="101:101">
      <c r="CW984625" s="2210"/>
    </row>
    <row r="984626" spans="101:101">
      <c r="CW984626" s="2195"/>
    </row>
    <row r="984650" spans="101:101">
      <c r="CW984650" s="2210"/>
    </row>
    <row r="984651" spans="101:101">
      <c r="CW984651" s="2195"/>
    </row>
    <row r="984675" spans="101:101">
      <c r="CW984675" s="2210"/>
    </row>
    <row r="984676" spans="101:101">
      <c r="CW984676" s="2195"/>
    </row>
    <row r="984700" spans="101:101">
      <c r="CW984700" s="2210"/>
    </row>
    <row r="984701" spans="101:101">
      <c r="CW984701" s="2195"/>
    </row>
    <row r="984725" spans="101:101">
      <c r="CW984725" s="2210"/>
    </row>
    <row r="984726" spans="101:101">
      <c r="CW984726" s="2195"/>
    </row>
    <row r="984750" spans="101:101">
      <c r="CW984750" s="2210"/>
    </row>
    <row r="984751" spans="101:101">
      <c r="CW984751" s="2195"/>
    </row>
    <row r="984775" spans="101:101">
      <c r="CW984775" s="2210"/>
    </row>
    <row r="984776" spans="101:101">
      <c r="CW984776" s="2195"/>
    </row>
    <row r="984800" spans="101:101">
      <c r="CW984800" s="2210"/>
    </row>
    <row r="984801" spans="101:101">
      <c r="CW984801" s="2195"/>
    </row>
    <row r="984825" spans="101:101">
      <c r="CW984825" s="2210"/>
    </row>
    <row r="984826" spans="101:101">
      <c r="CW984826" s="2195"/>
    </row>
    <row r="984850" spans="101:101">
      <c r="CW984850" s="2210"/>
    </row>
    <row r="984851" spans="101:101">
      <c r="CW984851" s="2195"/>
    </row>
    <row r="984875" spans="101:101">
      <c r="CW984875" s="2210"/>
    </row>
    <row r="984876" spans="101:101">
      <c r="CW984876" s="2195"/>
    </row>
    <row r="984900" spans="101:101">
      <c r="CW984900" s="2210"/>
    </row>
    <row r="984901" spans="101:101">
      <c r="CW984901" s="2195"/>
    </row>
    <row r="984925" spans="101:101">
      <c r="CW984925" s="2210"/>
    </row>
    <row r="984926" spans="101:101">
      <c r="CW984926" s="2195"/>
    </row>
    <row r="984950" spans="101:101">
      <c r="CW984950" s="2210"/>
    </row>
    <row r="984951" spans="101:101">
      <c r="CW984951" s="2195"/>
    </row>
    <row r="984975" spans="101:101">
      <c r="CW984975" s="2210"/>
    </row>
    <row r="984976" spans="101:101">
      <c r="CW984976" s="2195"/>
    </row>
    <row r="985000" spans="101:101">
      <c r="CW985000" s="2210"/>
    </row>
    <row r="985001" spans="101:101">
      <c r="CW985001" s="2195"/>
    </row>
    <row r="985025" spans="101:101">
      <c r="CW985025" s="2210"/>
    </row>
    <row r="985026" spans="101:101">
      <c r="CW985026" s="2195"/>
    </row>
    <row r="985050" spans="101:101">
      <c r="CW985050" s="2210"/>
    </row>
    <row r="985051" spans="101:101">
      <c r="CW985051" s="2195"/>
    </row>
    <row r="985075" spans="101:101">
      <c r="CW985075" s="2210"/>
    </row>
    <row r="985076" spans="101:101">
      <c r="CW985076" s="2195"/>
    </row>
    <row r="985100" spans="101:101">
      <c r="CW985100" s="2210"/>
    </row>
    <row r="985101" spans="101:101">
      <c r="CW985101" s="2195"/>
    </row>
    <row r="985125" spans="101:101">
      <c r="CW985125" s="2210"/>
    </row>
    <row r="985126" spans="101:101">
      <c r="CW985126" s="2195"/>
    </row>
    <row r="985150" spans="101:101">
      <c r="CW985150" s="2210"/>
    </row>
    <row r="985151" spans="101:101">
      <c r="CW985151" s="2195"/>
    </row>
    <row r="985175" spans="101:101">
      <c r="CW985175" s="2210"/>
    </row>
    <row r="985176" spans="101:101">
      <c r="CW985176" s="2195"/>
    </row>
    <row r="985200" spans="101:101">
      <c r="CW985200" s="2210"/>
    </row>
    <row r="985201" spans="101:101">
      <c r="CW985201" s="2195"/>
    </row>
    <row r="985225" spans="101:101">
      <c r="CW985225" s="2210"/>
    </row>
    <row r="985226" spans="101:101">
      <c r="CW985226" s="2195"/>
    </row>
    <row r="985250" spans="101:101">
      <c r="CW985250" s="2210"/>
    </row>
    <row r="985251" spans="101:101">
      <c r="CW985251" s="2195"/>
    </row>
    <row r="985275" spans="101:101">
      <c r="CW985275" s="2210"/>
    </row>
    <row r="985276" spans="101:101">
      <c r="CW985276" s="2195"/>
    </row>
    <row r="985300" spans="101:101">
      <c r="CW985300" s="2210"/>
    </row>
    <row r="985301" spans="101:101">
      <c r="CW985301" s="2195"/>
    </row>
    <row r="985325" spans="101:101">
      <c r="CW985325" s="2210"/>
    </row>
    <row r="985326" spans="101:101">
      <c r="CW985326" s="2195"/>
    </row>
    <row r="985350" spans="101:101">
      <c r="CW985350" s="2210"/>
    </row>
    <row r="985351" spans="101:101">
      <c r="CW985351" s="2195"/>
    </row>
    <row r="985375" spans="101:101">
      <c r="CW985375" s="2210"/>
    </row>
    <row r="985376" spans="101:101">
      <c r="CW985376" s="2195"/>
    </row>
    <row r="985400" spans="101:101">
      <c r="CW985400" s="2210"/>
    </row>
    <row r="985401" spans="101:101">
      <c r="CW985401" s="2195"/>
    </row>
    <row r="985425" spans="101:101">
      <c r="CW985425" s="2210"/>
    </row>
    <row r="985426" spans="101:101">
      <c r="CW985426" s="2195"/>
    </row>
    <row r="985450" spans="101:101">
      <c r="CW985450" s="2210"/>
    </row>
    <row r="985451" spans="101:101">
      <c r="CW985451" s="2195"/>
    </row>
    <row r="985475" spans="101:101">
      <c r="CW985475" s="2210"/>
    </row>
    <row r="985476" spans="101:101">
      <c r="CW985476" s="2195"/>
    </row>
    <row r="985500" spans="101:101">
      <c r="CW985500" s="2210"/>
    </row>
    <row r="985501" spans="101:101">
      <c r="CW985501" s="2195"/>
    </row>
    <row r="985525" spans="101:101">
      <c r="CW985525" s="2210"/>
    </row>
    <row r="985526" spans="101:101">
      <c r="CW985526" s="2195"/>
    </row>
    <row r="985550" spans="101:101">
      <c r="CW985550" s="2210"/>
    </row>
    <row r="985551" spans="101:101">
      <c r="CW985551" s="2195"/>
    </row>
    <row r="985575" spans="101:101">
      <c r="CW985575" s="2210"/>
    </row>
    <row r="985576" spans="101:101">
      <c r="CW985576" s="2195"/>
    </row>
    <row r="985600" spans="101:101">
      <c r="CW985600" s="2210"/>
    </row>
    <row r="985601" spans="101:101">
      <c r="CW985601" s="2195"/>
    </row>
    <row r="985625" spans="101:101">
      <c r="CW985625" s="2210"/>
    </row>
    <row r="985626" spans="101:101">
      <c r="CW985626" s="2195"/>
    </row>
    <row r="985650" spans="101:101">
      <c r="CW985650" s="2210"/>
    </row>
    <row r="985651" spans="101:101">
      <c r="CW985651" s="2195"/>
    </row>
    <row r="985675" spans="101:101">
      <c r="CW985675" s="2210"/>
    </row>
    <row r="985676" spans="101:101">
      <c r="CW985676" s="2195"/>
    </row>
    <row r="985700" spans="101:101">
      <c r="CW985700" s="2210"/>
    </row>
    <row r="985701" spans="101:101">
      <c r="CW985701" s="2195"/>
    </row>
    <row r="985725" spans="101:101">
      <c r="CW985725" s="2210"/>
    </row>
    <row r="985726" spans="101:101">
      <c r="CW985726" s="2195"/>
    </row>
    <row r="985750" spans="101:101">
      <c r="CW985750" s="2210"/>
    </row>
    <row r="985751" spans="101:101">
      <c r="CW985751" s="2195"/>
    </row>
    <row r="985775" spans="101:101">
      <c r="CW985775" s="2210"/>
    </row>
    <row r="985776" spans="101:101">
      <c r="CW985776" s="2195"/>
    </row>
    <row r="985800" spans="101:101">
      <c r="CW985800" s="2210"/>
    </row>
    <row r="985801" spans="101:101">
      <c r="CW985801" s="2195"/>
    </row>
    <row r="985825" spans="101:101">
      <c r="CW985825" s="2210"/>
    </row>
    <row r="985826" spans="101:101">
      <c r="CW985826" s="2195"/>
    </row>
    <row r="985850" spans="101:101">
      <c r="CW985850" s="2210"/>
    </row>
    <row r="985851" spans="101:101">
      <c r="CW985851" s="2195"/>
    </row>
    <row r="985875" spans="101:101">
      <c r="CW985875" s="2210"/>
    </row>
    <row r="985876" spans="101:101">
      <c r="CW985876" s="2195"/>
    </row>
    <row r="985900" spans="101:101">
      <c r="CW985900" s="2210"/>
    </row>
    <row r="985901" spans="101:101">
      <c r="CW985901" s="2195"/>
    </row>
    <row r="985925" spans="101:101">
      <c r="CW985925" s="2210"/>
    </row>
    <row r="985926" spans="101:101">
      <c r="CW985926" s="2195"/>
    </row>
    <row r="985950" spans="101:101">
      <c r="CW985950" s="2210"/>
    </row>
    <row r="985951" spans="101:101">
      <c r="CW985951" s="2195"/>
    </row>
    <row r="985975" spans="101:101">
      <c r="CW985975" s="2210"/>
    </row>
    <row r="985976" spans="101:101">
      <c r="CW985976" s="2195"/>
    </row>
    <row r="986000" spans="101:101">
      <c r="CW986000" s="2210"/>
    </row>
    <row r="986001" spans="101:101">
      <c r="CW986001" s="2195"/>
    </row>
    <row r="986025" spans="101:101">
      <c r="CW986025" s="2210"/>
    </row>
    <row r="986026" spans="101:101">
      <c r="CW986026" s="2195"/>
    </row>
    <row r="986050" spans="101:101">
      <c r="CW986050" s="2210"/>
    </row>
    <row r="986051" spans="101:101">
      <c r="CW986051" s="2195"/>
    </row>
    <row r="986075" spans="101:101">
      <c r="CW986075" s="2210"/>
    </row>
    <row r="986076" spans="101:101">
      <c r="CW986076" s="2195"/>
    </row>
    <row r="986100" spans="101:101">
      <c r="CW986100" s="2210"/>
    </row>
    <row r="986101" spans="101:101">
      <c r="CW986101" s="2195"/>
    </row>
    <row r="986125" spans="101:101">
      <c r="CW986125" s="2210"/>
    </row>
    <row r="986126" spans="101:101">
      <c r="CW986126" s="2195"/>
    </row>
    <row r="986150" spans="101:101">
      <c r="CW986150" s="2210"/>
    </row>
    <row r="986151" spans="101:101">
      <c r="CW986151" s="2195"/>
    </row>
    <row r="986175" spans="101:101">
      <c r="CW986175" s="2210"/>
    </row>
    <row r="986176" spans="101:101">
      <c r="CW986176" s="2195"/>
    </row>
    <row r="986200" spans="101:101">
      <c r="CW986200" s="2210"/>
    </row>
    <row r="986201" spans="101:101">
      <c r="CW986201" s="2195"/>
    </row>
    <row r="986225" spans="101:101">
      <c r="CW986225" s="2210"/>
    </row>
    <row r="986226" spans="101:101">
      <c r="CW986226" s="2195"/>
    </row>
    <row r="986250" spans="101:101">
      <c r="CW986250" s="2210"/>
    </row>
    <row r="986251" spans="101:101">
      <c r="CW986251" s="2195"/>
    </row>
    <row r="986275" spans="101:101">
      <c r="CW986275" s="2210"/>
    </row>
    <row r="986276" spans="101:101">
      <c r="CW986276" s="2195"/>
    </row>
    <row r="986300" spans="101:101">
      <c r="CW986300" s="2210"/>
    </row>
    <row r="986301" spans="101:101">
      <c r="CW986301" s="2195"/>
    </row>
    <row r="986325" spans="101:101">
      <c r="CW986325" s="2210"/>
    </row>
    <row r="986326" spans="101:101">
      <c r="CW986326" s="2195"/>
    </row>
    <row r="986350" spans="101:101">
      <c r="CW986350" s="2210"/>
    </row>
    <row r="986351" spans="101:101">
      <c r="CW986351" s="2195"/>
    </row>
    <row r="986375" spans="101:101">
      <c r="CW986375" s="2210"/>
    </row>
    <row r="986376" spans="101:101">
      <c r="CW986376" s="2195"/>
    </row>
    <row r="986400" spans="101:101">
      <c r="CW986400" s="2210"/>
    </row>
    <row r="986401" spans="101:101">
      <c r="CW986401" s="2195"/>
    </row>
    <row r="986425" spans="101:101">
      <c r="CW986425" s="2210"/>
    </row>
    <row r="986426" spans="101:101">
      <c r="CW986426" s="2195"/>
    </row>
    <row r="986450" spans="101:101">
      <c r="CW986450" s="2210"/>
    </row>
    <row r="986451" spans="101:101">
      <c r="CW986451" s="2195"/>
    </row>
    <row r="986475" spans="101:101">
      <c r="CW986475" s="2210"/>
    </row>
    <row r="986476" spans="101:101">
      <c r="CW986476" s="2195"/>
    </row>
    <row r="986500" spans="101:101">
      <c r="CW986500" s="2210"/>
    </row>
    <row r="986501" spans="101:101">
      <c r="CW986501" s="2195"/>
    </row>
    <row r="986525" spans="101:101">
      <c r="CW986525" s="2210"/>
    </row>
    <row r="986526" spans="101:101">
      <c r="CW986526" s="2195"/>
    </row>
    <row r="986550" spans="101:101">
      <c r="CW986550" s="2210"/>
    </row>
    <row r="986551" spans="101:101">
      <c r="CW986551" s="2195"/>
    </row>
    <row r="986575" spans="101:101">
      <c r="CW986575" s="2210"/>
    </row>
    <row r="986576" spans="101:101">
      <c r="CW986576" s="2195"/>
    </row>
    <row r="986600" spans="101:101">
      <c r="CW986600" s="2210"/>
    </row>
    <row r="986601" spans="101:101">
      <c r="CW986601" s="2195"/>
    </row>
    <row r="986625" spans="101:101">
      <c r="CW986625" s="2210"/>
    </row>
    <row r="986626" spans="101:101">
      <c r="CW986626" s="2195"/>
    </row>
    <row r="986650" spans="101:101">
      <c r="CW986650" s="2210"/>
    </row>
    <row r="986651" spans="101:101">
      <c r="CW986651" s="2195"/>
    </row>
    <row r="986675" spans="101:101">
      <c r="CW986675" s="2210"/>
    </row>
    <row r="986676" spans="101:101">
      <c r="CW986676" s="2195"/>
    </row>
    <row r="986700" spans="101:101">
      <c r="CW986700" s="2210"/>
    </row>
    <row r="986701" spans="101:101">
      <c r="CW986701" s="2195"/>
    </row>
    <row r="986725" spans="101:101">
      <c r="CW986725" s="2210"/>
    </row>
    <row r="986726" spans="101:101">
      <c r="CW986726" s="2195"/>
    </row>
    <row r="986750" spans="101:101">
      <c r="CW986750" s="2210"/>
    </row>
    <row r="986751" spans="101:101">
      <c r="CW986751" s="2195"/>
    </row>
    <row r="986775" spans="101:101">
      <c r="CW986775" s="2210"/>
    </row>
    <row r="986776" spans="101:101">
      <c r="CW986776" s="2195"/>
    </row>
    <row r="986800" spans="101:101">
      <c r="CW986800" s="2210"/>
    </row>
    <row r="986801" spans="101:101">
      <c r="CW986801" s="2195"/>
    </row>
    <row r="986825" spans="101:101">
      <c r="CW986825" s="2210"/>
    </row>
    <row r="986826" spans="101:101">
      <c r="CW986826" s="2195"/>
    </row>
    <row r="986850" spans="101:101">
      <c r="CW986850" s="2210"/>
    </row>
    <row r="986851" spans="101:101">
      <c r="CW986851" s="2195"/>
    </row>
    <row r="986875" spans="101:101">
      <c r="CW986875" s="2210"/>
    </row>
    <row r="986876" spans="101:101">
      <c r="CW986876" s="2195"/>
    </row>
    <row r="986900" spans="101:101">
      <c r="CW986900" s="2210"/>
    </row>
    <row r="986901" spans="101:101">
      <c r="CW986901" s="2195"/>
    </row>
    <row r="986925" spans="101:101">
      <c r="CW986925" s="2210"/>
    </row>
    <row r="986926" spans="101:101">
      <c r="CW986926" s="2195"/>
    </row>
    <row r="986950" spans="101:101">
      <c r="CW986950" s="2210"/>
    </row>
    <row r="986951" spans="101:101">
      <c r="CW986951" s="2195"/>
    </row>
    <row r="986975" spans="101:101">
      <c r="CW986975" s="2210"/>
    </row>
    <row r="986976" spans="101:101">
      <c r="CW986976" s="2195"/>
    </row>
    <row r="987000" spans="101:101">
      <c r="CW987000" s="2210"/>
    </row>
    <row r="987001" spans="101:101">
      <c r="CW987001" s="2195"/>
    </row>
    <row r="987025" spans="101:101">
      <c r="CW987025" s="2210"/>
    </row>
    <row r="987026" spans="101:101">
      <c r="CW987026" s="2195"/>
    </row>
    <row r="987050" spans="101:101">
      <c r="CW987050" s="2210"/>
    </row>
    <row r="987051" spans="101:101">
      <c r="CW987051" s="2195"/>
    </row>
    <row r="987075" spans="101:101">
      <c r="CW987075" s="2210"/>
    </row>
    <row r="987076" spans="101:101">
      <c r="CW987076" s="2195"/>
    </row>
    <row r="987100" spans="101:101">
      <c r="CW987100" s="2210"/>
    </row>
    <row r="987101" spans="101:101">
      <c r="CW987101" s="2195"/>
    </row>
    <row r="987125" spans="101:101">
      <c r="CW987125" s="2210"/>
    </row>
    <row r="987126" spans="101:101">
      <c r="CW987126" s="2195"/>
    </row>
    <row r="987150" spans="101:101">
      <c r="CW987150" s="2210"/>
    </row>
    <row r="987151" spans="101:101">
      <c r="CW987151" s="2195"/>
    </row>
    <row r="987175" spans="101:101">
      <c r="CW987175" s="2210"/>
    </row>
    <row r="987176" spans="101:101">
      <c r="CW987176" s="2195"/>
    </row>
    <row r="987200" spans="101:101">
      <c r="CW987200" s="2210"/>
    </row>
    <row r="987201" spans="101:101">
      <c r="CW987201" s="2195"/>
    </row>
    <row r="987225" spans="101:101">
      <c r="CW987225" s="2210"/>
    </row>
    <row r="987226" spans="101:101">
      <c r="CW987226" s="2195"/>
    </row>
    <row r="987250" spans="101:101">
      <c r="CW987250" s="2210"/>
    </row>
    <row r="987251" spans="101:101">
      <c r="CW987251" s="2195"/>
    </row>
    <row r="987275" spans="101:101">
      <c r="CW987275" s="2210"/>
    </row>
    <row r="987276" spans="101:101">
      <c r="CW987276" s="2195"/>
    </row>
    <row r="987300" spans="101:101">
      <c r="CW987300" s="2210"/>
    </row>
    <row r="987301" spans="101:101">
      <c r="CW987301" s="2195"/>
    </row>
    <row r="987325" spans="101:101">
      <c r="CW987325" s="2210"/>
    </row>
    <row r="987326" spans="101:101">
      <c r="CW987326" s="2195"/>
    </row>
    <row r="987350" spans="101:101">
      <c r="CW987350" s="2210"/>
    </row>
    <row r="987351" spans="101:101">
      <c r="CW987351" s="2195"/>
    </row>
    <row r="987375" spans="101:101">
      <c r="CW987375" s="2210"/>
    </row>
    <row r="987376" spans="101:101">
      <c r="CW987376" s="2195"/>
    </row>
    <row r="987400" spans="101:101">
      <c r="CW987400" s="2210"/>
    </row>
    <row r="987401" spans="101:101">
      <c r="CW987401" s="2195"/>
    </row>
    <row r="987425" spans="101:101">
      <c r="CW987425" s="2210"/>
    </row>
    <row r="987426" spans="101:101">
      <c r="CW987426" s="2195"/>
    </row>
    <row r="987450" spans="101:101">
      <c r="CW987450" s="2210"/>
    </row>
    <row r="987451" spans="101:101">
      <c r="CW987451" s="2195"/>
    </row>
    <row r="987475" spans="101:101">
      <c r="CW987475" s="2210"/>
    </row>
    <row r="987476" spans="101:101">
      <c r="CW987476" s="2195"/>
    </row>
    <row r="987500" spans="101:101">
      <c r="CW987500" s="2210"/>
    </row>
    <row r="987501" spans="101:101">
      <c r="CW987501" s="2195"/>
    </row>
    <row r="987525" spans="101:101">
      <c r="CW987525" s="2210"/>
    </row>
    <row r="987526" spans="101:101">
      <c r="CW987526" s="2195"/>
    </row>
    <row r="987550" spans="101:101">
      <c r="CW987550" s="2210"/>
    </row>
    <row r="987551" spans="101:101">
      <c r="CW987551" s="2195"/>
    </row>
    <row r="987575" spans="101:101">
      <c r="CW987575" s="2210"/>
    </row>
    <row r="987576" spans="101:101">
      <c r="CW987576" s="2195"/>
    </row>
    <row r="987600" spans="101:101">
      <c r="CW987600" s="2210"/>
    </row>
    <row r="987601" spans="101:101">
      <c r="CW987601" s="2195"/>
    </row>
    <row r="987625" spans="101:101">
      <c r="CW987625" s="2210"/>
    </row>
    <row r="987626" spans="101:101">
      <c r="CW987626" s="2195"/>
    </row>
    <row r="987650" spans="101:101">
      <c r="CW987650" s="2210"/>
    </row>
    <row r="987651" spans="101:101">
      <c r="CW987651" s="2195"/>
    </row>
    <row r="987675" spans="101:101">
      <c r="CW987675" s="2210"/>
    </row>
    <row r="987676" spans="101:101">
      <c r="CW987676" s="2195"/>
    </row>
    <row r="987700" spans="101:101">
      <c r="CW987700" s="2210"/>
    </row>
    <row r="987701" spans="101:101">
      <c r="CW987701" s="2195"/>
    </row>
    <row r="987725" spans="101:101">
      <c r="CW987725" s="2210"/>
    </row>
    <row r="987726" spans="101:101">
      <c r="CW987726" s="2195"/>
    </row>
    <row r="987750" spans="101:101">
      <c r="CW987750" s="2210"/>
    </row>
    <row r="987751" spans="101:101">
      <c r="CW987751" s="2195"/>
    </row>
    <row r="987775" spans="101:101">
      <c r="CW987775" s="2210"/>
    </row>
    <row r="987776" spans="101:101">
      <c r="CW987776" s="2195"/>
    </row>
    <row r="987800" spans="101:101">
      <c r="CW987800" s="2210"/>
    </row>
    <row r="987801" spans="101:101">
      <c r="CW987801" s="2195"/>
    </row>
    <row r="987825" spans="101:101">
      <c r="CW987825" s="2210"/>
    </row>
    <row r="987826" spans="101:101">
      <c r="CW987826" s="2195"/>
    </row>
    <row r="987850" spans="101:101">
      <c r="CW987850" s="2210"/>
    </row>
    <row r="987851" spans="101:101">
      <c r="CW987851" s="2195"/>
    </row>
    <row r="987875" spans="101:101">
      <c r="CW987875" s="2210"/>
    </row>
    <row r="987876" spans="101:101">
      <c r="CW987876" s="2195"/>
    </row>
    <row r="987900" spans="101:101">
      <c r="CW987900" s="2210"/>
    </row>
    <row r="987901" spans="101:101">
      <c r="CW987901" s="2195"/>
    </row>
    <row r="987925" spans="101:101">
      <c r="CW987925" s="2210"/>
    </row>
    <row r="987926" spans="101:101">
      <c r="CW987926" s="2195"/>
    </row>
    <row r="987950" spans="101:101">
      <c r="CW987950" s="2210"/>
    </row>
    <row r="987951" spans="101:101">
      <c r="CW987951" s="2195"/>
    </row>
    <row r="987975" spans="101:101">
      <c r="CW987975" s="2210"/>
    </row>
    <row r="987976" spans="101:101">
      <c r="CW987976" s="2195"/>
    </row>
    <row r="988000" spans="101:101">
      <c r="CW988000" s="2210"/>
    </row>
    <row r="988001" spans="101:101">
      <c r="CW988001" s="2195"/>
    </row>
    <row r="988025" spans="101:101">
      <c r="CW988025" s="2210"/>
    </row>
    <row r="988026" spans="101:101">
      <c r="CW988026" s="2195"/>
    </row>
    <row r="988050" spans="101:101">
      <c r="CW988050" s="2210"/>
    </row>
    <row r="988051" spans="101:101">
      <c r="CW988051" s="2195"/>
    </row>
    <row r="988075" spans="101:101">
      <c r="CW988075" s="2210"/>
    </row>
    <row r="988076" spans="101:101">
      <c r="CW988076" s="2195"/>
    </row>
    <row r="988100" spans="101:101">
      <c r="CW988100" s="2210"/>
    </row>
    <row r="988101" spans="101:101">
      <c r="CW988101" s="2195"/>
    </row>
    <row r="988125" spans="101:101">
      <c r="CW988125" s="2210"/>
    </row>
    <row r="988126" spans="101:101">
      <c r="CW988126" s="2195"/>
    </row>
    <row r="988150" spans="101:101">
      <c r="CW988150" s="2210"/>
    </row>
    <row r="988151" spans="101:101">
      <c r="CW988151" s="2195"/>
    </row>
    <row r="988175" spans="101:101">
      <c r="CW988175" s="2210"/>
    </row>
    <row r="988176" spans="101:101">
      <c r="CW988176" s="2195"/>
    </row>
    <row r="988200" spans="101:101">
      <c r="CW988200" s="2210"/>
    </row>
    <row r="988201" spans="101:101">
      <c r="CW988201" s="2195"/>
    </row>
    <row r="988225" spans="101:101">
      <c r="CW988225" s="2210"/>
    </row>
    <row r="988226" spans="101:101">
      <c r="CW988226" s="2195"/>
    </row>
    <row r="988250" spans="101:101">
      <c r="CW988250" s="2210"/>
    </row>
    <row r="988251" spans="101:101">
      <c r="CW988251" s="2195"/>
    </row>
    <row r="988275" spans="101:101">
      <c r="CW988275" s="2210"/>
    </row>
    <row r="988276" spans="101:101">
      <c r="CW988276" s="2195"/>
    </row>
    <row r="988300" spans="101:101">
      <c r="CW988300" s="2210"/>
    </row>
    <row r="988301" spans="101:101">
      <c r="CW988301" s="2195"/>
    </row>
    <row r="988325" spans="101:101">
      <c r="CW988325" s="2210"/>
    </row>
    <row r="988326" spans="101:101">
      <c r="CW988326" s="2195"/>
    </row>
    <row r="988350" spans="101:101">
      <c r="CW988350" s="2210"/>
    </row>
    <row r="988351" spans="101:101">
      <c r="CW988351" s="2195"/>
    </row>
    <row r="988375" spans="101:101">
      <c r="CW988375" s="2210"/>
    </row>
    <row r="988376" spans="101:101">
      <c r="CW988376" s="2195"/>
    </row>
    <row r="988400" spans="101:101">
      <c r="CW988400" s="2210"/>
    </row>
    <row r="988401" spans="101:101">
      <c r="CW988401" s="2195"/>
    </row>
    <row r="988425" spans="101:101">
      <c r="CW988425" s="2210"/>
    </row>
    <row r="988426" spans="101:101">
      <c r="CW988426" s="2195"/>
    </row>
    <row r="988450" spans="101:101">
      <c r="CW988450" s="2210"/>
    </row>
    <row r="988451" spans="101:101">
      <c r="CW988451" s="2195"/>
    </row>
    <row r="988475" spans="101:101">
      <c r="CW988475" s="2210"/>
    </row>
    <row r="988476" spans="101:101">
      <c r="CW988476" s="2195"/>
    </row>
    <row r="988500" spans="101:101">
      <c r="CW988500" s="2210"/>
    </row>
    <row r="988501" spans="101:101">
      <c r="CW988501" s="2195"/>
    </row>
    <row r="988525" spans="101:101">
      <c r="CW988525" s="2210"/>
    </row>
    <row r="988526" spans="101:101">
      <c r="CW988526" s="2195"/>
    </row>
    <row r="988550" spans="101:101">
      <c r="CW988550" s="2210"/>
    </row>
    <row r="988551" spans="101:101">
      <c r="CW988551" s="2195"/>
    </row>
    <row r="988575" spans="101:101">
      <c r="CW988575" s="2210"/>
    </row>
    <row r="988576" spans="101:101">
      <c r="CW988576" s="2195"/>
    </row>
    <row r="988600" spans="101:101">
      <c r="CW988600" s="2210"/>
    </row>
    <row r="988601" spans="101:101">
      <c r="CW988601" s="2195"/>
    </row>
    <row r="988625" spans="101:101">
      <c r="CW988625" s="2210"/>
    </row>
    <row r="988626" spans="101:101">
      <c r="CW988626" s="2195"/>
    </row>
    <row r="988650" spans="101:101">
      <c r="CW988650" s="2210"/>
    </row>
    <row r="988651" spans="101:101">
      <c r="CW988651" s="2195"/>
    </row>
    <row r="988675" spans="101:101">
      <c r="CW988675" s="2210"/>
    </row>
    <row r="988676" spans="101:101">
      <c r="CW988676" s="2195"/>
    </row>
    <row r="988700" spans="101:101">
      <c r="CW988700" s="2210"/>
    </row>
    <row r="988701" spans="101:101">
      <c r="CW988701" s="2195"/>
    </row>
    <row r="988725" spans="101:101">
      <c r="CW988725" s="2210"/>
    </row>
    <row r="988726" spans="101:101">
      <c r="CW988726" s="2195"/>
    </row>
    <row r="988750" spans="101:101">
      <c r="CW988750" s="2210"/>
    </row>
    <row r="988751" spans="101:101">
      <c r="CW988751" s="2195"/>
    </row>
    <row r="988775" spans="101:101">
      <c r="CW988775" s="2210"/>
    </row>
    <row r="988776" spans="101:101">
      <c r="CW988776" s="2195"/>
    </row>
    <row r="988800" spans="101:101">
      <c r="CW988800" s="2210"/>
    </row>
    <row r="988801" spans="101:101">
      <c r="CW988801" s="2195"/>
    </row>
    <row r="988825" spans="101:101">
      <c r="CW988825" s="2210"/>
    </row>
    <row r="988826" spans="101:101">
      <c r="CW988826" s="2195"/>
    </row>
    <row r="988850" spans="101:101">
      <c r="CW988850" s="2210"/>
    </row>
    <row r="988851" spans="101:101">
      <c r="CW988851" s="2195"/>
    </row>
    <row r="988875" spans="101:101">
      <c r="CW988875" s="2210"/>
    </row>
    <row r="988876" spans="101:101">
      <c r="CW988876" s="2195"/>
    </row>
    <row r="988900" spans="101:101">
      <c r="CW988900" s="2210"/>
    </row>
    <row r="988901" spans="101:101">
      <c r="CW988901" s="2195"/>
    </row>
    <row r="988925" spans="101:101">
      <c r="CW988925" s="2210"/>
    </row>
    <row r="988926" spans="101:101">
      <c r="CW988926" s="2195"/>
    </row>
    <row r="988950" spans="101:101">
      <c r="CW988950" s="2210"/>
    </row>
    <row r="988951" spans="101:101">
      <c r="CW988951" s="2195"/>
    </row>
    <row r="988975" spans="101:101">
      <c r="CW988975" s="2210"/>
    </row>
    <row r="988976" spans="101:101">
      <c r="CW988976" s="2195"/>
    </row>
    <row r="989000" spans="101:101">
      <c r="CW989000" s="2210"/>
    </row>
    <row r="989001" spans="101:101">
      <c r="CW989001" s="2195"/>
    </row>
    <row r="989025" spans="101:101">
      <c r="CW989025" s="2210"/>
    </row>
    <row r="989026" spans="101:101">
      <c r="CW989026" s="2195"/>
    </row>
    <row r="989050" spans="101:101">
      <c r="CW989050" s="2210"/>
    </row>
    <row r="989051" spans="101:101">
      <c r="CW989051" s="2195"/>
    </row>
    <row r="989075" spans="101:101">
      <c r="CW989075" s="2210"/>
    </row>
    <row r="989076" spans="101:101">
      <c r="CW989076" s="2195"/>
    </row>
    <row r="989100" spans="101:101">
      <c r="CW989100" s="2210"/>
    </row>
    <row r="989101" spans="101:101">
      <c r="CW989101" s="2195"/>
    </row>
    <row r="989125" spans="101:101">
      <c r="CW989125" s="2210"/>
    </row>
    <row r="989126" spans="101:101">
      <c r="CW989126" s="2195"/>
    </row>
    <row r="989150" spans="101:101">
      <c r="CW989150" s="2210"/>
    </row>
    <row r="989151" spans="101:101">
      <c r="CW989151" s="2195"/>
    </row>
    <row r="989175" spans="101:101">
      <c r="CW989175" s="2210"/>
    </row>
    <row r="989176" spans="101:101">
      <c r="CW989176" s="2195"/>
    </row>
    <row r="989200" spans="101:101">
      <c r="CW989200" s="2210"/>
    </row>
    <row r="989201" spans="101:101">
      <c r="CW989201" s="2195"/>
    </row>
    <row r="989225" spans="101:101">
      <c r="CW989225" s="2210"/>
    </row>
    <row r="989226" spans="101:101">
      <c r="CW989226" s="2195"/>
    </row>
    <row r="989250" spans="101:101">
      <c r="CW989250" s="2210"/>
    </row>
    <row r="989251" spans="101:101">
      <c r="CW989251" s="2195"/>
    </row>
    <row r="989275" spans="101:101">
      <c r="CW989275" s="2210"/>
    </row>
    <row r="989276" spans="101:101">
      <c r="CW989276" s="2195"/>
    </row>
    <row r="989300" spans="101:101">
      <c r="CW989300" s="2210"/>
    </row>
    <row r="989301" spans="101:101">
      <c r="CW989301" s="2195"/>
    </row>
    <row r="989325" spans="101:101">
      <c r="CW989325" s="2210"/>
    </row>
    <row r="989326" spans="101:101">
      <c r="CW989326" s="2195"/>
    </row>
    <row r="989350" spans="101:101">
      <c r="CW989350" s="2210"/>
    </row>
    <row r="989351" spans="101:101">
      <c r="CW989351" s="2195"/>
    </row>
    <row r="989375" spans="101:101">
      <c r="CW989375" s="2210"/>
    </row>
    <row r="989376" spans="101:101">
      <c r="CW989376" s="2195"/>
    </row>
    <row r="989400" spans="101:101">
      <c r="CW989400" s="2210"/>
    </row>
    <row r="989401" spans="101:101">
      <c r="CW989401" s="2195"/>
    </row>
    <row r="989425" spans="101:101">
      <c r="CW989425" s="2210"/>
    </row>
    <row r="989426" spans="101:101">
      <c r="CW989426" s="2195"/>
    </row>
    <row r="989450" spans="101:101">
      <c r="CW989450" s="2210"/>
    </row>
    <row r="989451" spans="101:101">
      <c r="CW989451" s="2195"/>
    </row>
    <row r="989475" spans="101:101">
      <c r="CW989475" s="2210"/>
    </row>
    <row r="989476" spans="101:101">
      <c r="CW989476" s="2195"/>
    </row>
    <row r="989500" spans="101:101">
      <c r="CW989500" s="2210"/>
    </row>
    <row r="989501" spans="101:101">
      <c r="CW989501" s="2195"/>
    </row>
    <row r="989525" spans="101:101">
      <c r="CW989525" s="2210"/>
    </row>
    <row r="989526" spans="101:101">
      <c r="CW989526" s="2195"/>
    </row>
    <row r="989550" spans="101:101">
      <c r="CW989550" s="2210"/>
    </row>
    <row r="989551" spans="101:101">
      <c r="CW989551" s="2195"/>
    </row>
    <row r="989575" spans="101:101">
      <c r="CW989575" s="2210"/>
    </row>
    <row r="989576" spans="101:101">
      <c r="CW989576" s="2195"/>
    </row>
    <row r="989600" spans="101:101">
      <c r="CW989600" s="2210"/>
    </row>
    <row r="989601" spans="101:101">
      <c r="CW989601" s="2195"/>
    </row>
    <row r="989625" spans="101:101">
      <c r="CW989625" s="2210"/>
    </row>
    <row r="989626" spans="101:101">
      <c r="CW989626" s="2195"/>
    </row>
    <row r="989650" spans="101:101">
      <c r="CW989650" s="2210"/>
    </row>
    <row r="989651" spans="101:101">
      <c r="CW989651" s="2195"/>
    </row>
    <row r="989675" spans="101:101">
      <c r="CW989675" s="2210"/>
    </row>
    <row r="989676" spans="101:101">
      <c r="CW989676" s="2195"/>
    </row>
    <row r="989700" spans="101:101">
      <c r="CW989700" s="2210"/>
    </row>
    <row r="989701" spans="101:101">
      <c r="CW989701" s="2195"/>
    </row>
    <row r="989725" spans="101:101">
      <c r="CW989725" s="2210"/>
    </row>
    <row r="989726" spans="101:101">
      <c r="CW989726" s="2195"/>
    </row>
    <row r="989750" spans="101:101">
      <c r="CW989750" s="2210"/>
    </row>
    <row r="989751" spans="101:101">
      <c r="CW989751" s="2195"/>
    </row>
    <row r="989775" spans="101:101">
      <c r="CW989775" s="2210"/>
    </row>
    <row r="989776" spans="101:101">
      <c r="CW989776" s="2195"/>
    </row>
    <row r="989800" spans="101:101">
      <c r="CW989800" s="2210"/>
    </row>
    <row r="989801" spans="101:101">
      <c r="CW989801" s="2195"/>
    </row>
    <row r="989825" spans="101:101">
      <c r="CW989825" s="2210"/>
    </row>
    <row r="989826" spans="101:101">
      <c r="CW989826" s="2195"/>
    </row>
    <row r="989850" spans="101:101">
      <c r="CW989850" s="2210"/>
    </row>
    <row r="989851" spans="101:101">
      <c r="CW989851" s="2195"/>
    </row>
    <row r="989875" spans="101:101">
      <c r="CW989875" s="2210"/>
    </row>
    <row r="989876" spans="101:101">
      <c r="CW989876" s="2195"/>
    </row>
    <row r="989900" spans="101:101">
      <c r="CW989900" s="2210"/>
    </row>
    <row r="989901" spans="101:101">
      <c r="CW989901" s="2195"/>
    </row>
    <row r="989925" spans="101:101">
      <c r="CW989925" s="2210"/>
    </row>
    <row r="989926" spans="101:101">
      <c r="CW989926" s="2195"/>
    </row>
    <row r="989950" spans="101:101">
      <c r="CW989950" s="2210"/>
    </row>
    <row r="989951" spans="101:101">
      <c r="CW989951" s="2195"/>
    </row>
    <row r="989975" spans="101:101">
      <c r="CW989975" s="2210"/>
    </row>
    <row r="989976" spans="101:101">
      <c r="CW989976" s="2195"/>
    </row>
    <row r="990000" spans="101:101">
      <c r="CW990000" s="2210"/>
    </row>
    <row r="990001" spans="101:101">
      <c r="CW990001" s="2195"/>
    </row>
    <row r="990025" spans="101:101">
      <c r="CW990025" s="2210"/>
    </row>
    <row r="990026" spans="101:101">
      <c r="CW990026" s="2195"/>
    </row>
    <row r="990050" spans="101:101">
      <c r="CW990050" s="2210"/>
    </row>
    <row r="990051" spans="101:101">
      <c r="CW990051" s="2195"/>
    </row>
    <row r="990075" spans="101:101">
      <c r="CW990075" s="2210"/>
    </row>
    <row r="990076" spans="101:101">
      <c r="CW990076" s="2195"/>
    </row>
    <row r="990100" spans="101:101">
      <c r="CW990100" s="2210"/>
    </row>
    <row r="990101" spans="101:101">
      <c r="CW990101" s="2195"/>
    </row>
    <row r="990125" spans="101:101">
      <c r="CW990125" s="2210"/>
    </row>
    <row r="990126" spans="101:101">
      <c r="CW990126" s="2195"/>
    </row>
    <row r="990150" spans="101:101">
      <c r="CW990150" s="2210"/>
    </row>
    <row r="990151" spans="101:101">
      <c r="CW990151" s="2195"/>
    </row>
    <row r="990175" spans="101:101">
      <c r="CW990175" s="2210"/>
    </row>
    <row r="990176" spans="101:101">
      <c r="CW990176" s="2195"/>
    </row>
    <row r="990200" spans="101:101">
      <c r="CW990200" s="2210"/>
    </row>
    <row r="990201" spans="101:101">
      <c r="CW990201" s="2195"/>
    </row>
    <row r="990225" spans="101:101">
      <c r="CW990225" s="2210"/>
    </row>
    <row r="990226" spans="101:101">
      <c r="CW990226" s="2195"/>
    </row>
    <row r="990250" spans="101:101">
      <c r="CW990250" s="2210"/>
    </row>
    <row r="990251" spans="101:101">
      <c r="CW990251" s="2195"/>
    </row>
    <row r="990275" spans="101:101">
      <c r="CW990275" s="2210"/>
    </row>
    <row r="990276" spans="101:101">
      <c r="CW990276" s="2195"/>
    </row>
    <row r="990300" spans="101:101">
      <c r="CW990300" s="2210"/>
    </row>
    <row r="990301" spans="101:101">
      <c r="CW990301" s="2195"/>
    </row>
    <row r="990325" spans="101:101">
      <c r="CW990325" s="2210"/>
    </row>
    <row r="990326" spans="101:101">
      <c r="CW990326" s="2195"/>
    </row>
    <row r="990350" spans="101:101">
      <c r="CW990350" s="2210"/>
    </row>
    <row r="990351" spans="101:101">
      <c r="CW990351" s="2195"/>
    </row>
    <row r="990375" spans="101:101">
      <c r="CW990375" s="2210"/>
    </row>
    <row r="990376" spans="101:101">
      <c r="CW990376" s="2195"/>
    </row>
    <row r="990400" spans="101:101">
      <c r="CW990400" s="2210"/>
    </row>
    <row r="990401" spans="101:101">
      <c r="CW990401" s="2195"/>
    </row>
    <row r="990425" spans="101:101">
      <c r="CW990425" s="2210"/>
    </row>
    <row r="990426" spans="101:101">
      <c r="CW990426" s="2195"/>
    </row>
    <row r="990450" spans="101:101">
      <c r="CW990450" s="2210"/>
    </row>
    <row r="990451" spans="101:101">
      <c r="CW990451" s="2195"/>
    </row>
    <row r="990475" spans="101:101">
      <c r="CW990475" s="2210"/>
    </row>
    <row r="990476" spans="101:101">
      <c r="CW990476" s="2195"/>
    </row>
    <row r="990500" spans="101:101">
      <c r="CW990500" s="2210"/>
    </row>
    <row r="990501" spans="101:101">
      <c r="CW990501" s="2195"/>
    </row>
    <row r="990525" spans="101:101">
      <c r="CW990525" s="2210"/>
    </row>
    <row r="990526" spans="101:101">
      <c r="CW990526" s="2195"/>
    </row>
    <row r="990550" spans="101:101">
      <c r="CW990550" s="2210"/>
    </row>
    <row r="990551" spans="101:101">
      <c r="CW990551" s="2195"/>
    </row>
    <row r="990575" spans="101:101">
      <c r="CW990575" s="2210"/>
    </row>
    <row r="990576" spans="101:101">
      <c r="CW990576" s="2195"/>
    </row>
    <row r="990600" spans="101:101">
      <c r="CW990600" s="2210"/>
    </row>
    <row r="990601" spans="101:101">
      <c r="CW990601" s="2195"/>
    </row>
    <row r="990625" spans="101:101">
      <c r="CW990625" s="2210"/>
    </row>
    <row r="990626" spans="101:101">
      <c r="CW990626" s="2195"/>
    </row>
    <row r="990650" spans="101:101">
      <c r="CW990650" s="2210"/>
    </row>
    <row r="990651" spans="101:101">
      <c r="CW990651" s="2195"/>
    </row>
    <row r="990675" spans="101:101">
      <c r="CW990675" s="2210"/>
    </row>
    <row r="990676" spans="101:101">
      <c r="CW990676" s="2195"/>
    </row>
    <row r="990700" spans="101:101">
      <c r="CW990700" s="2210"/>
    </row>
    <row r="990701" spans="101:101">
      <c r="CW990701" s="2195"/>
    </row>
    <row r="990725" spans="101:101">
      <c r="CW990725" s="2210"/>
    </row>
    <row r="990726" spans="101:101">
      <c r="CW990726" s="2195"/>
    </row>
    <row r="990750" spans="101:101">
      <c r="CW990750" s="2210"/>
    </row>
    <row r="990751" spans="101:101">
      <c r="CW990751" s="2195"/>
    </row>
    <row r="990775" spans="101:101">
      <c r="CW990775" s="2210"/>
    </row>
    <row r="990776" spans="101:101">
      <c r="CW990776" s="2195"/>
    </row>
    <row r="990800" spans="101:101">
      <c r="CW990800" s="2210"/>
    </row>
    <row r="990801" spans="101:101">
      <c r="CW990801" s="2195"/>
    </row>
    <row r="990825" spans="101:101">
      <c r="CW990825" s="2210"/>
    </row>
    <row r="990826" spans="101:101">
      <c r="CW990826" s="2195"/>
    </row>
    <row r="990850" spans="101:101">
      <c r="CW990850" s="2210"/>
    </row>
    <row r="990851" spans="101:101">
      <c r="CW990851" s="2195"/>
    </row>
    <row r="990875" spans="101:101">
      <c r="CW990875" s="2210"/>
    </row>
    <row r="990876" spans="101:101">
      <c r="CW990876" s="2195"/>
    </row>
    <row r="990900" spans="101:101">
      <c r="CW990900" s="2210"/>
    </row>
    <row r="990901" spans="101:101">
      <c r="CW990901" s="2195"/>
    </row>
    <row r="990925" spans="101:101">
      <c r="CW990925" s="2210"/>
    </row>
    <row r="990926" spans="101:101">
      <c r="CW990926" s="2195"/>
    </row>
    <row r="990950" spans="101:101">
      <c r="CW990950" s="2210"/>
    </row>
    <row r="990951" spans="101:101">
      <c r="CW990951" s="2195"/>
    </row>
    <row r="990975" spans="101:101">
      <c r="CW990975" s="2210"/>
    </row>
    <row r="990976" spans="101:101">
      <c r="CW990976" s="2195"/>
    </row>
    <row r="991000" spans="101:101">
      <c r="CW991000" s="2210"/>
    </row>
    <row r="991001" spans="101:101">
      <c r="CW991001" s="2195"/>
    </row>
    <row r="991025" spans="101:101">
      <c r="CW991025" s="2210"/>
    </row>
    <row r="991026" spans="101:101">
      <c r="CW991026" s="2195"/>
    </row>
    <row r="991050" spans="101:101">
      <c r="CW991050" s="2210"/>
    </row>
    <row r="991051" spans="101:101">
      <c r="CW991051" s="2195"/>
    </row>
    <row r="991075" spans="101:101">
      <c r="CW991075" s="2210"/>
    </row>
    <row r="991076" spans="101:101">
      <c r="CW991076" s="2195"/>
    </row>
    <row r="991100" spans="101:101">
      <c r="CW991100" s="2210"/>
    </row>
    <row r="991101" spans="101:101">
      <c r="CW991101" s="2195"/>
    </row>
    <row r="991125" spans="101:101">
      <c r="CW991125" s="2210"/>
    </row>
    <row r="991126" spans="101:101">
      <c r="CW991126" s="2195"/>
    </row>
    <row r="991150" spans="101:101">
      <c r="CW991150" s="2210"/>
    </row>
    <row r="991151" spans="101:101">
      <c r="CW991151" s="2195"/>
    </row>
    <row r="991175" spans="101:101">
      <c r="CW991175" s="2210"/>
    </row>
    <row r="991176" spans="101:101">
      <c r="CW991176" s="2195"/>
    </row>
    <row r="991200" spans="101:101">
      <c r="CW991200" s="2210"/>
    </row>
    <row r="991201" spans="101:101">
      <c r="CW991201" s="2195"/>
    </row>
    <row r="991225" spans="101:101">
      <c r="CW991225" s="2210"/>
    </row>
    <row r="991226" spans="101:101">
      <c r="CW991226" s="2195"/>
    </row>
    <row r="991250" spans="101:101">
      <c r="CW991250" s="2210"/>
    </row>
    <row r="991251" spans="101:101">
      <c r="CW991251" s="2195"/>
    </row>
    <row r="991275" spans="101:101">
      <c r="CW991275" s="2210"/>
    </row>
    <row r="991276" spans="101:101">
      <c r="CW991276" s="2195"/>
    </row>
    <row r="991300" spans="101:101">
      <c r="CW991300" s="2210"/>
    </row>
    <row r="991301" spans="101:101">
      <c r="CW991301" s="2195"/>
    </row>
    <row r="991325" spans="101:101">
      <c r="CW991325" s="2210"/>
    </row>
    <row r="991326" spans="101:101">
      <c r="CW991326" s="2195"/>
    </row>
    <row r="991350" spans="101:101">
      <c r="CW991350" s="2210"/>
    </row>
    <row r="991351" spans="101:101">
      <c r="CW991351" s="2195"/>
    </row>
    <row r="991375" spans="101:101">
      <c r="CW991375" s="2210"/>
    </row>
    <row r="991376" spans="101:101">
      <c r="CW991376" s="2195"/>
    </row>
    <row r="991400" spans="101:101">
      <c r="CW991400" s="2210"/>
    </row>
    <row r="991401" spans="101:101">
      <c r="CW991401" s="2195"/>
    </row>
    <row r="991425" spans="101:101">
      <c r="CW991425" s="2210"/>
    </row>
    <row r="991426" spans="101:101">
      <c r="CW991426" s="2195"/>
    </row>
    <row r="991450" spans="101:101">
      <c r="CW991450" s="2210"/>
    </row>
    <row r="991451" spans="101:101">
      <c r="CW991451" s="2195"/>
    </row>
    <row r="991475" spans="101:101">
      <c r="CW991475" s="2210"/>
    </row>
    <row r="991476" spans="101:101">
      <c r="CW991476" s="2195"/>
    </row>
    <row r="991500" spans="101:101">
      <c r="CW991500" s="2210"/>
    </row>
    <row r="991501" spans="101:101">
      <c r="CW991501" s="2195"/>
    </row>
    <row r="991525" spans="101:101">
      <c r="CW991525" s="2210"/>
    </row>
    <row r="991526" spans="101:101">
      <c r="CW991526" s="2195"/>
    </row>
    <row r="991550" spans="101:101">
      <c r="CW991550" s="2210"/>
    </row>
    <row r="991551" spans="101:101">
      <c r="CW991551" s="2195"/>
    </row>
    <row r="991575" spans="101:101">
      <c r="CW991575" s="2210"/>
    </row>
    <row r="991576" spans="101:101">
      <c r="CW991576" s="2195"/>
    </row>
    <row r="991600" spans="101:101">
      <c r="CW991600" s="2210"/>
    </row>
    <row r="991601" spans="101:101">
      <c r="CW991601" s="2195"/>
    </row>
    <row r="991625" spans="101:101">
      <c r="CW991625" s="2210"/>
    </row>
    <row r="991626" spans="101:101">
      <c r="CW991626" s="2195"/>
    </row>
    <row r="991650" spans="101:101">
      <c r="CW991650" s="2210"/>
    </row>
    <row r="991651" spans="101:101">
      <c r="CW991651" s="2195"/>
    </row>
    <row r="991675" spans="101:101">
      <c r="CW991675" s="2210"/>
    </row>
    <row r="991676" spans="101:101">
      <c r="CW991676" s="2195"/>
    </row>
    <row r="991700" spans="101:101">
      <c r="CW991700" s="2210"/>
    </row>
    <row r="991701" spans="101:101">
      <c r="CW991701" s="2195"/>
    </row>
    <row r="991725" spans="101:101">
      <c r="CW991725" s="2210"/>
    </row>
    <row r="991726" spans="101:101">
      <c r="CW991726" s="2195"/>
    </row>
    <row r="991750" spans="101:101">
      <c r="CW991750" s="2210"/>
    </row>
    <row r="991751" spans="101:101">
      <c r="CW991751" s="2195"/>
    </row>
    <row r="991775" spans="101:101">
      <c r="CW991775" s="2210"/>
    </row>
    <row r="991776" spans="101:101">
      <c r="CW991776" s="2195"/>
    </row>
    <row r="991800" spans="101:101">
      <c r="CW991800" s="2210"/>
    </row>
    <row r="991801" spans="101:101">
      <c r="CW991801" s="2195"/>
    </row>
    <row r="991825" spans="101:101">
      <c r="CW991825" s="2210"/>
    </row>
    <row r="991826" spans="101:101">
      <c r="CW991826" s="2195"/>
    </row>
    <row r="991850" spans="101:101">
      <c r="CW991850" s="2210"/>
    </row>
    <row r="991851" spans="101:101">
      <c r="CW991851" s="2195"/>
    </row>
    <row r="991875" spans="101:101">
      <c r="CW991875" s="2210"/>
    </row>
    <row r="991876" spans="101:101">
      <c r="CW991876" s="2195"/>
    </row>
    <row r="991900" spans="101:101">
      <c r="CW991900" s="2210"/>
    </row>
    <row r="991901" spans="101:101">
      <c r="CW991901" s="2195"/>
    </row>
    <row r="991925" spans="101:101">
      <c r="CW991925" s="2210"/>
    </row>
    <row r="991926" spans="101:101">
      <c r="CW991926" s="2195"/>
    </row>
    <row r="991950" spans="101:101">
      <c r="CW991950" s="2210"/>
    </row>
    <row r="991951" spans="101:101">
      <c r="CW991951" s="2195"/>
    </row>
    <row r="991975" spans="101:101">
      <c r="CW991975" s="2210"/>
    </row>
    <row r="991976" spans="101:101">
      <c r="CW991976" s="2195"/>
    </row>
    <row r="992000" spans="101:101">
      <c r="CW992000" s="2210"/>
    </row>
    <row r="992001" spans="101:101">
      <c r="CW992001" s="2195"/>
    </row>
    <row r="992025" spans="101:101">
      <c r="CW992025" s="2210"/>
    </row>
    <row r="992026" spans="101:101">
      <c r="CW992026" s="2195"/>
    </row>
    <row r="992050" spans="101:101">
      <c r="CW992050" s="2210"/>
    </row>
    <row r="992051" spans="101:101">
      <c r="CW992051" s="2195"/>
    </row>
    <row r="992075" spans="101:101">
      <c r="CW992075" s="2210"/>
    </row>
    <row r="992076" spans="101:101">
      <c r="CW992076" s="2195"/>
    </row>
    <row r="992100" spans="101:101">
      <c r="CW992100" s="2210"/>
    </row>
    <row r="992101" spans="101:101">
      <c r="CW992101" s="2195"/>
    </row>
    <row r="992125" spans="101:101">
      <c r="CW992125" s="2210"/>
    </row>
    <row r="992126" spans="101:101">
      <c r="CW992126" s="2195"/>
    </row>
    <row r="992150" spans="101:101">
      <c r="CW992150" s="2210"/>
    </row>
    <row r="992151" spans="101:101">
      <c r="CW992151" s="2195"/>
    </row>
    <row r="992175" spans="101:101">
      <c r="CW992175" s="2210"/>
    </row>
    <row r="992176" spans="101:101">
      <c r="CW992176" s="2195"/>
    </row>
    <row r="992200" spans="101:101">
      <c r="CW992200" s="2210"/>
    </row>
    <row r="992201" spans="101:101">
      <c r="CW992201" s="2195"/>
    </row>
    <row r="992225" spans="101:101">
      <c r="CW992225" s="2210"/>
    </row>
    <row r="992226" spans="101:101">
      <c r="CW992226" s="2195"/>
    </row>
    <row r="992250" spans="101:101">
      <c r="CW992250" s="2210"/>
    </row>
    <row r="992251" spans="101:101">
      <c r="CW992251" s="2195"/>
    </row>
    <row r="992275" spans="101:101">
      <c r="CW992275" s="2210"/>
    </row>
    <row r="992276" spans="101:101">
      <c r="CW992276" s="2195"/>
    </row>
    <row r="992300" spans="101:101">
      <c r="CW992300" s="2210"/>
    </row>
    <row r="992301" spans="101:101">
      <c r="CW992301" s="2195"/>
    </row>
    <row r="992325" spans="101:101">
      <c r="CW992325" s="2210"/>
    </row>
    <row r="992326" spans="101:101">
      <c r="CW992326" s="2195"/>
    </row>
    <row r="992350" spans="101:101">
      <c r="CW992350" s="2210"/>
    </row>
    <row r="992351" spans="101:101">
      <c r="CW992351" s="2195"/>
    </row>
    <row r="992375" spans="101:101">
      <c r="CW992375" s="2210"/>
    </row>
    <row r="992376" spans="101:101">
      <c r="CW992376" s="2195"/>
    </row>
    <row r="992400" spans="101:101">
      <c r="CW992400" s="2210"/>
    </row>
    <row r="992401" spans="101:101">
      <c r="CW992401" s="2195"/>
    </row>
    <row r="992425" spans="101:101">
      <c r="CW992425" s="2210"/>
    </row>
    <row r="992426" spans="101:101">
      <c r="CW992426" s="2195"/>
    </row>
    <row r="992450" spans="101:101">
      <c r="CW992450" s="2210"/>
    </row>
    <row r="992451" spans="101:101">
      <c r="CW992451" s="2195"/>
    </row>
    <row r="992475" spans="101:101">
      <c r="CW992475" s="2210"/>
    </row>
    <row r="992476" spans="101:101">
      <c r="CW992476" s="2195"/>
    </row>
    <row r="992500" spans="101:101">
      <c r="CW992500" s="2210"/>
    </row>
    <row r="992501" spans="101:101">
      <c r="CW992501" s="2195"/>
    </row>
    <row r="992525" spans="101:101">
      <c r="CW992525" s="2210"/>
    </row>
    <row r="992526" spans="101:101">
      <c r="CW992526" s="2195"/>
    </row>
    <row r="992550" spans="101:101">
      <c r="CW992550" s="2210"/>
    </row>
    <row r="992551" spans="101:101">
      <c r="CW992551" s="2195"/>
    </row>
    <row r="992575" spans="101:101">
      <c r="CW992575" s="2210"/>
    </row>
    <row r="992576" spans="101:101">
      <c r="CW992576" s="2195"/>
    </row>
    <row r="992600" spans="101:101">
      <c r="CW992600" s="2210"/>
    </row>
    <row r="992601" spans="101:101">
      <c r="CW992601" s="2195"/>
    </row>
    <row r="992625" spans="101:101">
      <c r="CW992625" s="2210"/>
    </row>
    <row r="992626" spans="101:101">
      <c r="CW992626" s="2195"/>
    </row>
    <row r="992650" spans="101:101">
      <c r="CW992650" s="2210"/>
    </row>
    <row r="992651" spans="101:101">
      <c r="CW992651" s="2195"/>
    </row>
    <row r="992675" spans="101:101">
      <c r="CW992675" s="2210"/>
    </row>
    <row r="992676" spans="101:101">
      <c r="CW992676" s="2195"/>
    </row>
    <row r="992700" spans="101:101">
      <c r="CW992700" s="2210"/>
    </row>
    <row r="992701" spans="101:101">
      <c r="CW992701" s="2195"/>
    </row>
    <row r="992725" spans="101:101">
      <c r="CW992725" s="2210"/>
    </row>
    <row r="992726" spans="101:101">
      <c r="CW992726" s="2195"/>
    </row>
    <row r="992750" spans="101:101">
      <c r="CW992750" s="2210"/>
    </row>
    <row r="992751" spans="101:101">
      <c r="CW992751" s="2195"/>
    </row>
    <row r="992775" spans="101:101">
      <c r="CW992775" s="2210"/>
    </row>
    <row r="992776" spans="101:101">
      <c r="CW992776" s="2195"/>
    </row>
    <row r="992800" spans="101:101">
      <c r="CW992800" s="2210"/>
    </row>
    <row r="992801" spans="101:101">
      <c r="CW992801" s="2195"/>
    </row>
    <row r="992825" spans="101:101">
      <c r="CW992825" s="2210"/>
    </row>
    <row r="992826" spans="101:101">
      <c r="CW992826" s="2195"/>
    </row>
    <row r="992850" spans="101:101">
      <c r="CW992850" s="2210"/>
    </row>
    <row r="992851" spans="101:101">
      <c r="CW992851" s="2195"/>
    </row>
    <row r="992875" spans="101:101">
      <c r="CW992875" s="2210"/>
    </row>
    <row r="992876" spans="101:101">
      <c r="CW992876" s="2195"/>
    </row>
    <row r="992900" spans="101:101">
      <c r="CW992900" s="2210"/>
    </row>
    <row r="992901" spans="101:101">
      <c r="CW992901" s="2195"/>
    </row>
    <row r="992925" spans="101:101">
      <c r="CW992925" s="2210"/>
    </row>
    <row r="992926" spans="101:101">
      <c r="CW992926" s="2195"/>
    </row>
    <row r="992950" spans="101:101">
      <c r="CW992950" s="2210"/>
    </row>
    <row r="992951" spans="101:101">
      <c r="CW992951" s="2195"/>
    </row>
    <row r="992975" spans="101:101">
      <c r="CW992975" s="2210"/>
    </row>
    <row r="992976" spans="101:101">
      <c r="CW992976" s="2195"/>
    </row>
    <row r="993000" spans="101:101">
      <c r="CW993000" s="2210"/>
    </row>
    <row r="993001" spans="101:101">
      <c r="CW993001" s="2195"/>
    </row>
    <row r="993025" spans="101:101">
      <c r="CW993025" s="2210"/>
    </row>
    <row r="993026" spans="101:101">
      <c r="CW993026" s="2195"/>
    </row>
    <row r="993050" spans="101:101">
      <c r="CW993050" s="2210"/>
    </row>
    <row r="993051" spans="101:101">
      <c r="CW993051" s="2195"/>
    </row>
    <row r="993075" spans="101:101">
      <c r="CW993075" s="2210"/>
    </row>
    <row r="993076" spans="101:101">
      <c r="CW993076" s="2195"/>
    </row>
    <row r="993100" spans="101:101">
      <c r="CW993100" s="2210"/>
    </row>
    <row r="993101" spans="101:101">
      <c r="CW993101" s="2195"/>
    </row>
    <row r="993125" spans="101:101">
      <c r="CW993125" s="2210"/>
    </row>
    <row r="993126" spans="101:101">
      <c r="CW993126" s="2195"/>
    </row>
    <row r="993150" spans="101:101">
      <c r="CW993150" s="2210"/>
    </row>
    <row r="993151" spans="101:101">
      <c r="CW993151" s="2195"/>
    </row>
    <row r="993175" spans="101:101">
      <c r="CW993175" s="2210"/>
    </row>
    <row r="993176" spans="101:101">
      <c r="CW993176" s="2195"/>
    </row>
    <row r="993200" spans="101:101">
      <c r="CW993200" s="2210"/>
    </row>
    <row r="993201" spans="101:101">
      <c r="CW993201" s="2195"/>
    </row>
    <row r="993225" spans="101:101">
      <c r="CW993225" s="2210"/>
    </row>
    <row r="993226" spans="101:101">
      <c r="CW993226" s="2195"/>
    </row>
    <row r="993250" spans="101:101">
      <c r="CW993250" s="2210"/>
    </row>
    <row r="993251" spans="101:101">
      <c r="CW993251" s="2195"/>
    </row>
    <row r="993275" spans="101:101">
      <c r="CW993275" s="2210"/>
    </row>
    <row r="993276" spans="101:101">
      <c r="CW993276" s="2195"/>
    </row>
    <row r="993300" spans="101:101">
      <c r="CW993300" s="2210"/>
    </row>
    <row r="993301" spans="101:101">
      <c r="CW993301" s="2195"/>
    </row>
    <row r="993325" spans="101:101">
      <c r="CW993325" s="2210"/>
    </row>
    <row r="993326" spans="101:101">
      <c r="CW993326" s="2195"/>
    </row>
    <row r="993350" spans="101:101">
      <c r="CW993350" s="2210"/>
    </row>
    <row r="993351" spans="101:101">
      <c r="CW993351" s="2195"/>
    </row>
    <row r="993375" spans="101:101">
      <c r="CW993375" s="2210"/>
    </row>
    <row r="993376" spans="101:101">
      <c r="CW993376" s="2195"/>
    </row>
    <row r="993400" spans="101:101">
      <c r="CW993400" s="2210"/>
    </row>
    <row r="993401" spans="101:101">
      <c r="CW993401" s="2195"/>
    </row>
    <row r="993425" spans="101:101">
      <c r="CW993425" s="2210"/>
    </row>
    <row r="993426" spans="101:101">
      <c r="CW993426" s="2195"/>
    </row>
    <row r="993450" spans="101:101">
      <c r="CW993450" s="2210"/>
    </row>
    <row r="993451" spans="101:101">
      <c r="CW993451" s="2195"/>
    </row>
    <row r="993475" spans="101:101">
      <c r="CW993475" s="2210"/>
    </row>
    <row r="993476" spans="101:101">
      <c r="CW993476" s="2195"/>
    </row>
    <row r="993500" spans="101:101">
      <c r="CW993500" s="2210"/>
    </row>
    <row r="993501" spans="101:101">
      <c r="CW993501" s="2195"/>
    </row>
    <row r="993525" spans="101:101">
      <c r="CW993525" s="2210"/>
    </row>
    <row r="993526" spans="101:101">
      <c r="CW993526" s="2195"/>
    </row>
    <row r="993550" spans="101:101">
      <c r="CW993550" s="2210"/>
    </row>
    <row r="993551" spans="101:101">
      <c r="CW993551" s="2195"/>
    </row>
    <row r="993575" spans="101:101">
      <c r="CW993575" s="2210"/>
    </row>
    <row r="993576" spans="101:101">
      <c r="CW993576" s="2195"/>
    </row>
    <row r="993600" spans="101:101">
      <c r="CW993600" s="2210"/>
    </row>
    <row r="993601" spans="101:101">
      <c r="CW993601" s="2195"/>
    </row>
    <row r="993625" spans="101:101">
      <c r="CW993625" s="2210"/>
    </row>
    <row r="993626" spans="101:101">
      <c r="CW993626" s="2195"/>
    </row>
    <row r="993650" spans="101:101">
      <c r="CW993650" s="2210"/>
    </row>
    <row r="993651" spans="101:101">
      <c r="CW993651" s="2195"/>
    </row>
    <row r="993675" spans="101:101">
      <c r="CW993675" s="2210"/>
    </row>
    <row r="993676" spans="101:101">
      <c r="CW993676" s="2195"/>
    </row>
    <row r="993700" spans="101:101">
      <c r="CW993700" s="2210"/>
    </row>
    <row r="993701" spans="101:101">
      <c r="CW993701" s="2195"/>
    </row>
    <row r="993725" spans="101:101">
      <c r="CW993725" s="2210"/>
    </row>
    <row r="993726" spans="101:101">
      <c r="CW993726" s="2195"/>
    </row>
    <row r="993750" spans="101:101">
      <c r="CW993750" s="2210"/>
    </row>
    <row r="993751" spans="101:101">
      <c r="CW993751" s="2195"/>
    </row>
    <row r="993775" spans="101:101">
      <c r="CW993775" s="2210"/>
    </row>
    <row r="993776" spans="101:101">
      <c r="CW993776" s="2195"/>
    </row>
    <row r="993800" spans="101:101">
      <c r="CW993800" s="2210"/>
    </row>
    <row r="993801" spans="101:101">
      <c r="CW993801" s="2195"/>
    </row>
    <row r="993825" spans="101:101">
      <c r="CW993825" s="2210"/>
    </row>
    <row r="993826" spans="101:101">
      <c r="CW993826" s="2195"/>
    </row>
    <row r="993850" spans="101:101">
      <c r="CW993850" s="2210"/>
    </row>
    <row r="993851" spans="101:101">
      <c r="CW993851" s="2195"/>
    </row>
    <row r="993875" spans="101:101">
      <c r="CW993875" s="2210"/>
    </row>
    <row r="993876" spans="101:101">
      <c r="CW993876" s="2195"/>
    </row>
    <row r="993900" spans="101:101">
      <c r="CW993900" s="2210"/>
    </row>
    <row r="993901" spans="101:101">
      <c r="CW993901" s="2195"/>
    </row>
    <row r="993925" spans="101:101">
      <c r="CW993925" s="2210"/>
    </row>
    <row r="993926" spans="101:101">
      <c r="CW993926" s="2195"/>
    </row>
    <row r="993950" spans="101:101">
      <c r="CW993950" s="2210"/>
    </row>
    <row r="993951" spans="101:101">
      <c r="CW993951" s="2195"/>
    </row>
    <row r="993975" spans="101:101">
      <c r="CW993975" s="2210"/>
    </row>
    <row r="993976" spans="101:101">
      <c r="CW993976" s="2195"/>
    </row>
    <row r="994000" spans="101:101">
      <c r="CW994000" s="2210"/>
    </row>
    <row r="994001" spans="101:101">
      <c r="CW994001" s="2195"/>
    </row>
    <row r="994025" spans="101:101">
      <c r="CW994025" s="2210"/>
    </row>
    <row r="994026" spans="101:101">
      <c r="CW994026" s="2195"/>
    </row>
    <row r="994050" spans="101:101">
      <c r="CW994050" s="2210"/>
    </row>
    <row r="994051" spans="101:101">
      <c r="CW994051" s="2195"/>
    </row>
    <row r="994075" spans="101:101">
      <c r="CW994075" s="2210"/>
    </row>
    <row r="994076" spans="101:101">
      <c r="CW994076" s="2195"/>
    </row>
    <row r="994100" spans="101:101">
      <c r="CW994100" s="2210"/>
    </row>
    <row r="994101" spans="101:101">
      <c r="CW994101" s="2195"/>
    </row>
    <row r="994125" spans="101:101">
      <c r="CW994125" s="2210"/>
    </row>
    <row r="994126" spans="101:101">
      <c r="CW994126" s="2195"/>
    </row>
    <row r="994150" spans="101:101">
      <c r="CW994150" s="2210"/>
    </row>
    <row r="994151" spans="101:101">
      <c r="CW994151" s="2195"/>
    </row>
    <row r="994175" spans="101:101">
      <c r="CW994175" s="2210"/>
    </row>
    <row r="994176" spans="101:101">
      <c r="CW994176" s="2195"/>
    </row>
    <row r="994200" spans="101:101">
      <c r="CW994200" s="2210"/>
    </row>
    <row r="994201" spans="101:101">
      <c r="CW994201" s="2195"/>
    </row>
    <row r="994225" spans="101:101">
      <c r="CW994225" s="2210"/>
    </row>
    <row r="994226" spans="101:101">
      <c r="CW994226" s="2195"/>
    </row>
    <row r="994250" spans="101:101">
      <c r="CW994250" s="2210"/>
    </row>
    <row r="994251" spans="101:101">
      <c r="CW994251" s="2195"/>
    </row>
    <row r="994275" spans="101:101">
      <c r="CW994275" s="2210"/>
    </row>
    <row r="994276" spans="101:101">
      <c r="CW994276" s="2195"/>
    </row>
    <row r="994300" spans="101:101">
      <c r="CW994300" s="2210"/>
    </row>
    <row r="994301" spans="101:101">
      <c r="CW994301" s="2195"/>
    </row>
    <row r="994325" spans="101:101">
      <c r="CW994325" s="2210"/>
    </row>
    <row r="994326" spans="101:101">
      <c r="CW994326" s="2195"/>
    </row>
    <row r="994350" spans="101:101">
      <c r="CW994350" s="2210"/>
    </row>
    <row r="994351" spans="101:101">
      <c r="CW994351" s="2195"/>
    </row>
    <row r="994375" spans="101:101">
      <c r="CW994375" s="2210"/>
    </row>
    <row r="994376" spans="101:101">
      <c r="CW994376" s="2195"/>
    </row>
    <row r="994400" spans="101:101">
      <c r="CW994400" s="2210"/>
    </row>
    <row r="994401" spans="101:101">
      <c r="CW994401" s="2195"/>
    </row>
    <row r="994425" spans="101:101">
      <c r="CW994425" s="2210"/>
    </row>
    <row r="994426" spans="101:101">
      <c r="CW994426" s="2195"/>
    </row>
    <row r="994450" spans="101:101">
      <c r="CW994450" s="2210"/>
    </row>
    <row r="994451" spans="101:101">
      <c r="CW994451" s="2195"/>
    </row>
    <row r="994475" spans="101:101">
      <c r="CW994475" s="2210"/>
    </row>
    <row r="994476" spans="101:101">
      <c r="CW994476" s="2195"/>
    </row>
    <row r="994500" spans="101:101">
      <c r="CW994500" s="2210"/>
    </row>
    <row r="994501" spans="101:101">
      <c r="CW994501" s="2195"/>
    </row>
    <row r="994525" spans="101:101">
      <c r="CW994525" s="2210"/>
    </row>
    <row r="994526" spans="101:101">
      <c r="CW994526" s="2195"/>
    </row>
    <row r="994550" spans="101:101">
      <c r="CW994550" s="2210"/>
    </row>
    <row r="994551" spans="101:101">
      <c r="CW994551" s="2195"/>
    </row>
    <row r="994575" spans="101:101">
      <c r="CW994575" s="2210"/>
    </row>
    <row r="994576" spans="101:101">
      <c r="CW994576" s="2195"/>
    </row>
    <row r="994600" spans="101:101">
      <c r="CW994600" s="2210"/>
    </row>
    <row r="994601" spans="101:101">
      <c r="CW994601" s="2195"/>
    </row>
    <row r="994625" spans="101:101">
      <c r="CW994625" s="2210"/>
    </row>
    <row r="994626" spans="101:101">
      <c r="CW994626" s="2195"/>
    </row>
    <row r="994650" spans="101:101">
      <c r="CW994650" s="2210"/>
    </row>
    <row r="994651" spans="101:101">
      <c r="CW994651" s="2195"/>
    </row>
    <row r="994675" spans="101:101">
      <c r="CW994675" s="2210"/>
    </row>
    <row r="994676" spans="101:101">
      <c r="CW994676" s="2195"/>
    </row>
    <row r="994700" spans="101:101">
      <c r="CW994700" s="2210"/>
    </row>
    <row r="994701" spans="101:101">
      <c r="CW994701" s="2195"/>
    </row>
    <row r="994725" spans="101:101">
      <c r="CW994725" s="2210"/>
    </row>
    <row r="994726" spans="101:101">
      <c r="CW994726" s="2195"/>
    </row>
    <row r="994750" spans="101:101">
      <c r="CW994750" s="2210"/>
    </row>
    <row r="994751" spans="101:101">
      <c r="CW994751" s="2195"/>
    </row>
    <row r="994775" spans="101:101">
      <c r="CW994775" s="2210"/>
    </row>
    <row r="994776" spans="101:101">
      <c r="CW994776" s="2195"/>
    </row>
    <row r="994800" spans="101:101">
      <c r="CW994800" s="2210"/>
    </row>
    <row r="994801" spans="101:101">
      <c r="CW994801" s="2195"/>
    </row>
    <row r="994825" spans="101:101">
      <c r="CW994825" s="2210"/>
    </row>
    <row r="994826" spans="101:101">
      <c r="CW994826" s="2195"/>
    </row>
    <row r="994850" spans="101:101">
      <c r="CW994850" s="2210"/>
    </row>
    <row r="994851" spans="101:101">
      <c r="CW994851" s="2195"/>
    </row>
    <row r="994875" spans="101:101">
      <c r="CW994875" s="2210"/>
    </row>
    <row r="994876" spans="101:101">
      <c r="CW994876" s="2195"/>
    </row>
    <row r="994900" spans="101:101">
      <c r="CW994900" s="2210"/>
    </row>
    <row r="994901" spans="101:101">
      <c r="CW994901" s="2195"/>
    </row>
    <row r="994925" spans="101:101">
      <c r="CW994925" s="2210"/>
    </row>
    <row r="994926" spans="101:101">
      <c r="CW994926" s="2195"/>
    </row>
    <row r="994950" spans="101:101">
      <c r="CW994950" s="2210"/>
    </row>
    <row r="994951" spans="101:101">
      <c r="CW994951" s="2195"/>
    </row>
    <row r="994975" spans="101:101">
      <c r="CW994975" s="2210"/>
    </row>
    <row r="994976" spans="101:101">
      <c r="CW994976" s="2195"/>
    </row>
    <row r="995000" spans="101:101">
      <c r="CW995000" s="2210"/>
    </row>
    <row r="995001" spans="101:101">
      <c r="CW995001" s="2195"/>
    </row>
    <row r="995025" spans="101:101">
      <c r="CW995025" s="2210"/>
    </row>
    <row r="995026" spans="101:101">
      <c r="CW995026" s="2195"/>
    </row>
    <row r="995050" spans="101:101">
      <c r="CW995050" s="2210"/>
    </row>
    <row r="995051" spans="101:101">
      <c r="CW995051" s="2195"/>
    </row>
    <row r="995075" spans="101:101">
      <c r="CW995075" s="2210"/>
    </row>
    <row r="995076" spans="101:101">
      <c r="CW995076" s="2195"/>
    </row>
    <row r="995100" spans="101:101">
      <c r="CW995100" s="2210"/>
    </row>
    <row r="995101" spans="101:101">
      <c r="CW995101" s="2195"/>
    </row>
    <row r="995125" spans="101:101">
      <c r="CW995125" s="2210"/>
    </row>
    <row r="995126" spans="101:101">
      <c r="CW995126" s="2195"/>
    </row>
    <row r="995150" spans="101:101">
      <c r="CW995150" s="2210"/>
    </row>
    <row r="995151" spans="101:101">
      <c r="CW995151" s="2195"/>
    </row>
    <row r="995175" spans="101:101">
      <c r="CW995175" s="2210"/>
    </row>
    <row r="995176" spans="101:101">
      <c r="CW995176" s="2195"/>
    </row>
    <row r="995200" spans="101:101">
      <c r="CW995200" s="2210"/>
    </row>
    <row r="995201" spans="101:101">
      <c r="CW995201" s="2195"/>
    </row>
    <row r="995225" spans="101:101">
      <c r="CW995225" s="2210"/>
    </row>
    <row r="995226" spans="101:101">
      <c r="CW995226" s="2195"/>
    </row>
    <row r="995250" spans="101:101">
      <c r="CW995250" s="2210"/>
    </row>
    <row r="995251" spans="101:101">
      <c r="CW995251" s="2195"/>
    </row>
    <row r="995275" spans="101:101">
      <c r="CW995275" s="2210"/>
    </row>
    <row r="995276" spans="101:101">
      <c r="CW995276" s="2195"/>
    </row>
    <row r="995300" spans="101:101">
      <c r="CW995300" s="2210"/>
    </row>
    <row r="995301" spans="101:101">
      <c r="CW995301" s="2195"/>
    </row>
    <row r="995325" spans="101:101">
      <c r="CW995325" s="2210"/>
    </row>
    <row r="995326" spans="101:101">
      <c r="CW995326" s="2195"/>
    </row>
    <row r="995350" spans="101:101">
      <c r="CW995350" s="2210"/>
    </row>
    <row r="995351" spans="101:101">
      <c r="CW995351" s="2195"/>
    </row>
    <row r="995375" spans="101:101">
      <c r="CW995375" s="2210"/>
    </row>
    <row r="995376" spans="101:101">
      <c r="CW995376" s="2195"/>
    </row>
    <row r="995400" spans="101:101">
      <c r="CW995400" s="2210"/>
    </row>
    <row r="995401" spans="101:101">
      <c r="CW995401" s="2195"/>
    </row>
    <row r="995425" spans="101:101">
      <c r="CW995425" s="2210"/>
    </row>
    <row r="995426" spans="101:101">
      <c r="CW995426" s="2195"/>
    </row>
    <row r="995450" spans="101:101">
      <c r="CW995450" s="2210"/>
    </row>
    <row r="995451" spans="101:101">
      <c r="CW995451" s="2195"/>
    </row>
    <row r="995475" spans="101:101">
      <c r="CW995475" s="2210"/>
    </row>
    <row r="995476" spans="101:101">
      <c r="CW995476" s="2195"/>
    </row>
    <row r="995500" spans="101:101">
      <c r="CW995500" s="2210"/>
    </row>
    <row r="995501" spans="101:101">
      <c r="CW995501" s="2195"/>
    </row>
    <row r="995525" spans="101:101">
      <c r="CW995525" s="2210"/>
    </row>
    <row r="995526" spans="101:101">
      <c r="CW995526" s="2195"/>
    </row>
    <row r="995550" spans="101:101">
      <c r="CW995550" s="2210"/>
    </row>
    <row r="995551" spans="101:101">
      <c r="CW995551" s="2195"/>
    </row>
    <row r="995575" spans="101:101">
      <c r="CW995575" s="2210"/>
    </row>
    <row r="995576" spans="101:101">
      <c r="CW995576" s="2195"/>
    </row>
    <row r="995600" spans="101:101">
      <c r="CW995600" s="2210"/>
    </row>
    <row r="995601" spans="101:101">
      <c r="CW995601" s="2195"/>
    </row>
    <row r="995625" spans="101:101">
      <c r="CW995625" s="2210"/>
    </row>
    <row r="995626" spans="101:101">
      <c r="CW995626" s="2195"/>
    </row>
    <row r="995650" spans="101:101">
      <c r="CW995650" s="2210"/>
    </row>
    <row r="995651" spans="101:101">
      <c r="CW995651" s="2195"/>
    </row>
    <row r="995675" spans="101:101">
      <c r="CW995675" s="2210"/>
    </row>
    <row r="995676" spans="101:101">
      <c r="CW995676" s="2195"/>
    </row>
    <row r="995700" spans="101:101">
      <c r="CW995700" s="2210"/>
    </row>
    <row r="995701" spans="101:101">
      <c r="CW995701" s="2195"/>
    </row>
    <row r="995725" spans="101:101">
      <c r="CW995725" s="2210"/>
    </row>
    <row r="995726" spans="101:101">
      <c r="CW995726" s="2195"/>
    </row>
    <row r="995750" spans="101:101">
      <c r="CW995750" s="2210"/>
    </row>
    <row r="995751" spans="101:101">
      <c r="CW995751" s="2195"/>
    </row>
    <row r="995775" spans="101:101">
      <c r="CW995775" s="2210"/>
    </row>
    <row r="995776" spans="101:101">
      <c r="CW995776" s="2195"/>
    </row>
    <row r="995800" spans="101:101">
      <c r="CW995800" s="2210"/>
    </row>
    <row r="995801" spans="101:101">
      <c r="CW995801" s="2195"/>
    </row>
    <row r="995825" spans="101:101">
      <c r="CW995825" s="2210"/>
    </row>
    <row r="995826" spans="101:101">
      <c r="CW995826" s="2195"/>
    </row>
    <row r="995850" spans="101:101">
      <c r="CW995850" s="2210"/>
    </row>
    <row r="995851" spans="101:101">
      <c r="CW995851" s="2195"/>
    </row>
    <row r="995875" spans="101:101">
      <c r="CW995875" s="2210"/>
    </row>
    <row r="995876" spans="101:101">
      <c r="CW995876" s="2195"/>
    </row>
    <row r="995900" spans="101:101">
      <c r="CW995900" s="2210"/>
    </row>
    <row r="995901" spans="101:101">
      <c r="CW995901" s="2195"/>
    </row>
    <row r="995925" spans="101:101">
      <c r="CW995925" s="2210"/>
    </row>
    <row r="995926" spans="101:101">
      <c r="CW995926" s="2195"/>
    </row>
    <row r="995950" spans="101:101">
      <c r="CW995950" s="2210"/>
    </row>
    <row r="995951" spans="101:101">
      <c r="CW995951" s="2195"/>
    </row>
    <row r="995975" spans="101:101">
      <c r="CW995975" s="2210"/>
    </row>
    <row r="995976" spans="101:101">
      <c r="CW995976" s="2195"/>
    </row>
    <row r="996000" spans="101:101">
      <c r="CW996000" s="2210"/>
    </row>
    <row r="996001" spans="101:101">
      <c r="CW996001" s="2195"/>
    </row>
    <row r="996025" spans="101:101">
      <c r="CW996025" s="2210"/>
    </row>
    <row r="996026" spans="101:101">
      <c r="CW996026" s="2195"/>
    </row>
    <row r="996050" spans="101:101">
      <c r="CW996050" s="2210"/>
    </row>
    <row r="996051" spans="101:101">
      <c r="CW996051" s="2195"/>
    </row>
    <row r="996075" spans="101:101">
      <c r="CW996075" s="2210"/>
    </row>
    <row r="996076" spans="101:101">
      <c r="CW996076" s="2195"/>
    </row>
    <row r="996100" spans="101:101">
      <c r="CW996100" s="2210"/>
    </row>
    <row r="996101" spans="101:101">
      <c r="CW996101" s="2195"/>
    </row>
    <row r="996125" spans="101:101">
      <c r="CW996125" s="2210"/>
    </row>
    <row r="996126" spans="101:101">
      <c r="CW996126" s="2195"/>
    </row>
    <row r="996150" spans="101:101">
      <c r="CW996150" s="2210"/>
    </row>
    <row r="996151" spans="101:101">
      <c r="CW996151" s="2195"/>
    </row>
    <row r="996175" spans="101:101">
      <c r="CW996175" s="2210"/>
    </row>
    <row r="996176" spans="101:101">
      <c r="CW996176" s="2195"/>
    </row>
    <row r="996200" spans="101:101">
      <c r="CW996200" s="2210"/>
    </row>
    <row r="996201" spans="101:101">
      <c r="CW996201" s="2195"/>
    </row>
    <row r="996225" spans="101:101">
      <c r="CW996225" s="2210"/>
    </row>
    <row r="996226" spans="101:101">
      <c r="CW996226" s="2195"/>
    </row>
    <row r="996250" spans="101:101">
      <c r="CW996250" s="2210"/>
    </row>
    <row r="996251" spans="101:101">
      <c r="CW996251" s="2195"/>
    </row>
    <row r="996275" spans="101:101">
      <c r="CW996275" s="2210"/>
    </row>
    <row r="996276" spans="101:101">
      <c r="CW996276" s="2195"/>
    </row>
    <row r="996300" spans="101:101">
      <c r="CW996300" s="2210"/>
    </row>
    <row r="996301" spans="101:101">
      <c r="CW996301" s="2195"/>
    </row>
    <row r="996325" spans="101:101">
      <c r="CW996325" s="2210"/>
    </row>
    <row r="996326" spans="101:101">
      <c r="CW996326" s="2195"/>
    </row>
    <row r="996350" spans="101:101">
      <c r="CW996350" s="2210"/>
    </row>
    <row r="996351" spans="101:101">
      <c r="CW996351" s="2195"/>
    </row>
    <row r="996375" spans="101:101">
      <c r="CW996375" s="2210"/>
    </row>
    <row r="996376" spans="101:101">
      <c r="CW996376" s="2195"/>
    </row>
    <row r="996400" spans="101:101">
      <c r="CW996400" s="2210"/>
    </row>
    <row r="996401" spans="101:101">
      <c r="CW996401" s="2195"/>
    </row>
    <row r="996425" spans="101:101">
      <c r="CW996425" s="2210"/>
    </row>
    <row r="996426" spans="101:101">
      <c r="CW996426" s="2195"/>
    </row>
    <row r="996450" spans="101:101">
      <c r="CW996450" s="2210"/>
    </row>
    <row r="996451" spans="101:101">
      <c r="CW996451" s="2195"/>
    </row>
    <row r="996475" spans="101:101">
      <c r="CW996475" s="2210"/>
    </row>
    <row r="996476" spans="101:101">
      <c r="CW996476" s="2195"/>
    </row>
    <row r="996500" spans="101:101">
      <c r="CW996500" s="2210"/>
    </row>
    <row r="996501" spans="101:101">
      <c r="CW996501" s="2195"/>
    </row>
    <row r="996525" spans="101:101">
      <c r="CW996525" s="2210"/>
    </row>
    <row r="996526" spans="101:101">
      <c r="CW996526" s="2195"/>
    </row>
    <row r="996550" spans="101:101">
      <c r="CW996550" s="2210"/>
    </row>
    <row r="996551" spans="101:101">
      <c r="CW996551" s="2195"/>
    </row>
    <row r="996575" spans="101:101">
      <c r="CW996575" s="2210"/>
    </row>
    <row r="996576" spans="101:101">
      <c r="CW996576" s="2195"/>
    </row>
    <row r="996600" spans="101:101">
      <c r="CW996600" s="2210"/>
    </row>
    <row r="996601" spans="101:101">
      <c r="CW996601" s="2195"/>
    </row>
    <row r="996625" spans="101:101">
      <c r="CW996625" s="2210"/>
    </row>
    <row r="996626" spans="101:101">
      <c r="CW996626" s="2195"/>
    </row>
    <row r="996650" spans="101:101">
      <c r="CW996650" s="2210"/>
    </row>
    <row r="996651" spans="101:101">
      <c r="CW996651" s="2195"/>
    </row>
    <row r="996675" spans="101:101">
      <c r="CW996675" s="2210"/>
    </row>
    <row r="996676" spans="101:101">
      <c r="CW996676" s="2195"/>
    </row>
    <row r="996700" spans="101:101">
      <c r="CW996700" s="2210"/>
    </row>
    <row r="996701" spans="101:101">
      <c r="CW996701" s="2195"/>
    </row>
    <row r="996725" spans="101:101">
      <c r="CW996725" s="2210"/>
    </row>
    <row r="996726" spans="101:101">
      <c r="CW996726" s="2195"/>
    </row>
    <row r="996750" spans="101:101">
      <c r="CW996750" s="2210"/>
    </row>
    <row r="996751" spans="101:101">
      <c r="CW996751" s="2195"/>
    </row>
    <row r="996775" spans="101:101">
      <c r="CW996775" s="2210"/>
    </row>
    <row r="996776" spans="101:101">
      <c r="CW996776" s="2195"/>
    </row>
    <row r="996800" spans="101:101">
      <c r="CW996800" s="2210"/>
    </row>
    <row r="996801" spans="101:101">
      <c r="CW996801" s="2195"/>
    </row>
    <row r="996825" spans="101:101">
      <c r="CW996825" s="2210"/>
    </row>
    <row r="996826" spans="101:101">
      <c r="CW996826" s="2195"/>
    </row>
    <row r="996850" spans="101:101">
      <c r="CW996850" s="2210"/>
    </row>
    <row r="996851" spans="101:101">
      <c r="CW996851" s="2195"/>
    </row>
    <row r="996875" spans="101:101">
      <c r="CW996875" s="2210"/>
    </row>
    <row r="996876" spans="101:101">
      <c r="CW996876" s="2195"/>
    </row>
    <row r="996900" spans="101:101">
      <c r="CW996900" s="2210"/>
    </row>
    <row r="996901" spans="101:101">
      <c r="CW996901" s="2195"/>
    </row>
    <row r="996925" spans="101:101">
      <c r="CW996925" s="2210"/>
    </row>
    <row r="996926" spans="101:101">
      <c r="CW996926" s="2195"/>
    </row>
    <row r="996950" spans="101:101">
      <c r="CW996950" s="2210"/>
    </row>
    <row r="996951" spans="101:101">
      <c r="CW996951" s="2195"/>
    </row>
    <row r="996975" spans="101:101">
      <c r="CW996975" s="2210"/>
    </row>
    <row r="996976" spans="101:101">
      <c r="CW996976" s="2195"/>
    </row>
    <row r="997000" spans="101:101">
      <c r="CW997000" s="2210"/>
    </row>
    <row r="997001" spans="101:101">
      <c r="CW997001" s="2195"/>
    </row>
    <row r="997025" spans="101:101">
      <c r="CW997025" s="2210"/>
    </row>
    <row r="997026" spans="101:101">
      <c r="CW997026" s="2195"/>
    </row>
    <row r="997050" spans="101:101">
      <c r="CW997050" s="2210"/>
    </row>
    <row r="997051" spans="101:101">
      <c r="CW997051" s="2195"/>
    </row>
    <row r="997075" spans="101:101">
      <c r="CW997075" s="2210"/>
    </row>
    <row r="997076" spans="101:101">
      <c r="CW997076" s="2195"/>
    </row>
    <row r="997100" spans="101:101">
      <c r="CW997100" s="2210"/>
    </row>
    <row r="997101" spans="101:101">
      <c r="CW997101" s="2195"/>
    </row>
    <row r="997125" spans="101:101">
      <c r="CW997125" s="2210"/>
    </row>
    <row r="997126" spans="101:101">
      <c r="CW997126" s="2195"/>
    </row>
    <row r="997150" spans="101:101">
      <c r="CW997150" s="2210"/>
    </row>
    <row r="997151" spans="101:101">
      <c r="CW997151" s="2195"/>
    </row>
    <row r="997175" spans="101:101">
      <c r="CW997175" s="2210"/>
    </row>
    <row r="997176" spans="101:101">
      <c r="CW997176" s="2195"/>
    </row>
    <row r="997200" spans="101:101">
      <c r="CW997200" s="2210"/>
    </row>
    <row r="997201" spans="101:101">
      <c r="CW997201" s="2195"/>
    </row>
    <row r="997225" spans="101:101">
      <c r="CW997225" s="2210"/>
    </row>
    <row r="997226" spans="101:101">
      <c r="CW997226" s="2195"/>
    </row>
    <row r="997250" spans="101:101">
      <c r="CW997250" s="2210"/>
    </row>
    <row r="997251" spans="101:101">
      <c r="CW997251" s="2195"/>
    </row>
    <row r="997275" spans="101:101">
      <c r="CW997275" s="2210"/>
    </row>
    <row r="997276" spans="101:101">
      <c r="CW997276" s="2195"/>
    </row>
    <row r="997300" spans="101:101">
      <c r="CW997300" s="2210"/>
    </row>
    <row r="997301" spans="101:101">
      <c r="CW997301" s="2195"/>
    </row>
    <row r="997325" spans="101:101">
      <c r="CW997325" s="2210"/>
    </row>
    <row r="997326" spans="101:101">
      <c r="CW997326" s="2195"/>
    </row>
    <row r="997350" spans="101:101">
      <c r="CW997350" s="2210"/>
    </row>
    <row r="997351" spans="101:101">
      <c r="CW997351" s="2195"/>
    </row>
    <row r="997375" spans="101:101">
      <c r="CW997375" s="2210"/>
    </row>
    <row r="997376" spans="101:101">
      <c r="CW997376" s="2195"/>
    </row>
    <row r="997400" spans="101:101">
      <c r="CW997400" s="2210"/>
    </row>
    <row r="997401" spans="101:101">
      <c r="CW997401" s="2195"/>
    </row>
    <row r="997425" spans="101:101">
      <c r="CW997425" s="2210"/>
    </row>
    <row r="997426" spans="101:101">
      <c r="CW997426" s="2195"/>
    </row>
    <row r="997450" spans="101:101">
      <c r="CW997450" s="2210"/>
    </row>
    <row r="997451" spans="101:101">
      <c r="CW997451" s="2195"/>
    </row>
    <row r="997475" spans="101:101">
      <c r="CW997475" s="2210"/>
    </row>
    <row r="997476" spans="101:101">
      <c r="CW997476" s="2195"/>
    </row>
    <row r="997500" spans="101:101">
      <c r="CW997500" s="2210"/>
    </row>
    <row r="997501" spans="101:101">
      <c r="CW997501" s="2195"/>
    </row>
    <row r="997525" spans="101:101">
      <c r="CW997525" s="2210"/>
    </row>
    <row r="997526" spans="101:101">
      <c r="CW997526" s="2195"/>
    </row>
    <row r="997550" spans="101:101">
      <c r="CW997550" s="2210"/>
    </row>
    <row r="997551" spans="101:101">
      <c r="CW997551" s="2195"/>
    </row>
    <row r="997575" spans="101:101">
      <c r="CW997575" s="2210"/>
    </row>
    <row r="997576" spans="101:101">
      <c r="CW997576" s="2195"/>
    </row>
    <row r="997600" spans="101:101">
      <c r="CW997600" s="2210"/>
    </row>
    <row r="997601" spans="101:101">
      <c r="CW997601" s="2195"/>
    </row>
    <row r="997625" spans="101:101">
      <c r="CW997625" s="2210"/>
    </row>
    <row r="997626" spans="101:101">
      <c r="CW997626" s="2195"/>
    </row>
    <row r="997650" spans="101:101">
      <c r="CW997650" s="2210"/>
    </row>
    <row r="997651" spans="101:101">
      <c r="CW997651" s="2195"/>
    </row>
    <row r="997675" spans="101:101">
      <c r="CW997675" s="2210"/>
    </row>
    <row r="997676" spans="101:101">
      <c r="CW997676" s="2195"/>
    </row>
    <row r="997700" spans="101:101">
      <c r="CW997700" s="2210"/>
    </row>
    <row r="997701" spans="101:101">
      <c r="CW997701" s="2195"/>
    </row>
    <row r="997725" spans="101:101">
      <c r="CW997725" s="2210"/>
    </row>
    <row r="997726" spans="101:101">
      <c r="CW997726" s="2195"/>
    </row>
    <row r="997750" spans="101:101">
      <c r="CW997750" s="2210"/>
    </row>
    <row r="997751" spans="101:101">
      <c r="CW997751" s="2195"/>
    </row>
    <row r="997775" spans="101:101">
      <c r="CW997775" s="2210"/>
    </row>
    <row r="997776" spans="101:101">
      <c r="CW997776" s="2195"/>
    </row>
    <row r="997800" spans="101:101">
      <c r="CW997800" s="2210"/>
    </row>
    <row r="997801" spans="101:101">
      <c r="CW997801" s="2195"/>
    </row>
    <row r="997825" spans="101:101">
      <c r="CW997825" s="2210"/>
    </row>
    <row r="997826" spans="101:101">
      <c r="CW997826" s="2195"/>
    </row>
    <row r="997850" spans="101:101">
      <c r="CW997850" s="2210"/>
    </row>
    <row r="997851" spans="101:101">
      <c r="CW997851" s="2195"/>
    </row>
    <row r="997875" spans="101:101">
      <c r="CW997875" s="2210"/>
    </row>
    <row r="997876" spans="101:101">
      <c r="CW997876" s="2195"/>
    </row>
    <row r="997900" spans="101:101">
      <c r="CW997900" s="2210"/>
    </row>
    <row r="997901" spans="101:101">
      <c r="CW997901" s="2195"/>
    </row>
    <row r="997925" spans="101:101">
      <c r="CW997925" s="2210"/>
    </row>
    <row r="997926" spans="101:101">
      <c r="CW997926" s="2195"/>
    </row>
    <row r="997950" spans="101:101">
      <c r="CW997950" s="2210"/>
    </row>
    <row r="997951" spans="101:101">
      <c r="CW997951" s="2195"/>
    </row>
    <row r="997975" spans="101:101">
      <c r="CW997975" s="2210"/>
    </row>
    <row r="997976" spans="101:101">
      <c r="CW997976" s="2195"/>
    </row>
    <row r="998000" spans="101:101">
      <c r="CW998000" s="2210"/>
    </row>
    <row r="998001" spans="101:101">
      <c r="CW998001" s="2195"/>
    </row>
    <row r="998025" spans="101:101">
      <c r="CW998025" s="2210"/>
    </row>
    <row r="998026" spans="101:101">
      <c r="CW998026" s="2195"/>
    </row>
    <row r="998050" spans="101:101">
      <c r="CW998050" s="2210"/>
    </row>
    <row r="998051" spans="101:101">
      <c r="CW998051" s="2195"/>
    </row>
    <row r="998075" spans="101:101">
      <c r="CW998075" s="2210"/>
    </row>
    <row r="998076" spans="101:101">
      <c r="CW998076" s="2195"/>
    </row>
    <row r="998100" spans="101:101">
      <c r="CW998100" s="2210"/>
    </row>
    <row r="998101" spans="101:101">
      <c r="CW998101" s="2195"/>
    </row>
    <row r="998125" spans="101:101">
      <c r="CW998125" s="2210"/>
    </row>
    <row r="998126" spans="101:101">
      <c r="CW998126" s="2195"/>
    </row>
    <row r="998150" spans="101:101">
      <c r="CW998150" s="2210"/>
    </row>
    <row r="998151" spans="101:101">
      <c r="CW998151" s="2195"/>
    </row>
    <row r="998175" spans="101:101">
      <c r="CW998175" s="2210"/>
    </row>
    <row r="998176" spans="101:101">
      <c r="CW998176" s="2195"/>
    </row>
    <row r="998200" spans="101:101">
      <c r="CW998200" s="2210"/>
    </row>
    <row r="998201" spans="101:101">
      <c r="CW998201" s="2195"/>
    </row>
    <row r="998225" spans="101:101">
      <c r="CW998225" s="2210"/>
    </row>
    <row r="998226" spans="101:101">
      <c r="CW998226" s="2195"/>
    </row>
    <row r="998250" spans="101:101">
      <c r="CW998250" s="2210"/>
    </row>
    <row r="998251" spans="101:101">
      <c r="CW998251" s="2195"/>
    </row>
    <row r="998275" spans="101:101">
      <c r="CW998275" s="2210"/>
    </row>
    <row r="998276" spans="101:101">
      <c r="CW998276" s="2195"/>
    </row>
    <row r="998300" spans="101:101">
      <c r="CW998300" s="2210"/>
    </row>
    <row r="998301" spans="101:101">
      <c r="CW998301" s="2195"/>
    </row>
    <row r="998325" spans="101:101">
      <c r="CW998325" s="2210"/>
    </row>
    <row r="998326" spans="101:101">
      <c r="CW998326" s="2195"/>
    </row>
    <row r="998350" spans="101:101">
      <c r="CW998350" s="2210"/>
    </row>
    <row r="998351" spans="101:101">
      <c r="CW998351" s="2195"/>
    </row>
    <row r="998375" spans="101:101">
      <c r="CW998375" s="2210"/>
    </row>
    <row r="998376" spans="101:101">
      <c r="CW998376" s="2195"/>
    </row>
    <row r="998400" spans="101:101">
      <c r="CW998400" s="2210"/>
    </row>
    <row r="998401" spans="101:101">
      <c r="CW998401" s="2195"/>
    </row>
    <row r="998425" spans="101:101">
      <c r="CW998425" s="2210"/>
    </row>
    <row r="998426" spans="101:101">
      <c r="CW998426" s="2195"/>
    </row>
    <row r="998450" spans="101:101">
      <c r="CW998450" s="2210"/>
    </row>
    <row r="998451" spans="101:101">
      <c r="CW998451" s="2195"/>
    </row>
    <row r="998475" spans="101:101">
      <c r="CW998475" s="2210"/>
    </row>
    <row r="998476" spans="101:101">
      <c r="CW998476" s="2195"/>
    </row>
    <row r="998500" spans="101:101">
      <c r="CW998500" s="2210"/>
    </row>
    <row r="998501" spans="101:101">
      <c r="CW998501" s="2195"/>
    </row>
    <row r="998525" spans="101:101">
      <c r="CW998525" s="2210"/>
    </row>
    <row r="998526" spans="101:101">
      <c r="CW998526" s="2195"/>
    </row>
    <row r="998550" spans="101:101">
      <c r="CW998550" s="2210"/>
    </row>
    <row r="998551" spans="101:101">
      <c r="CW998551" s="2195"/>
    </row>
    <row r="998575" spans="101:101">
      <c r="CW998575" s="2210"/>
    </row>
    <row r="998576" spans="101:101">
      <c r="CW998576" s="2195"/>
    </row>
    <row r="998600" spans="101:101">
      <c r="CW998600" s="2210"/>
    </row>
    <row r="998601" spans="101:101">
      <c r="CW998601" s="2195"/>
    </row>
    <row r="998625" spans="101:101">
      <c r="CW998625" s="2210"/>
    </row>
    <row r="998626" spans="101:101">
      <c r="CW998626" s="2195"/>
    </row>
    <row r="998650" spans="101:101">
      <c r="CW998650" s="2210"/>
    </row>
    <row r="998651" spans="101:101">
      <c r="CW998651" s="2195"/>
    </row>
    <row r="998675" spans="101:101">
      <c r="CW998675" s="2210"/>
    </row>
    <row r="998676" spans="101:101">
      <c r="CW998676" s="2195"/>
    </row>
    <row r="998700" spans="101:101">
      <c r="CW998700" s="2210"/>
    </row>
    <row r="998701" spans="101:101">
      <c r="CW998701" s="2195"/>
    </row>
    <row r="998725" spans="101:101">
      <c r="CW998725" s="2210"/>
    </row>
    <row r="998726" spans="101:101">
      <c r="CW998726" s="2195"/>
    </row>
    <row r="998750" spans="101:101">
      <c r="CW998750" s="2210"/>
    </row>
    <row r="998751" spans="101:101">
      <c r="CW998751" s="2195"/>
    </row>
    <row r="998775" spans="101:101">
      <c r="CW998775" s="2210"/>
    </row>
    <row r="998776" spans="101:101">
      <c r="CW998776" s="2195"/>
    </row>
    <row r="998800" spans="101:101">
      <c r="CW998800" s="2210"/>
    </row>
    <row r="998801" spans="101:101">
      <c r="CW998801" s="2195"/>
    </row>
    <row r="998825" spans="101:101">
      <c r="CW998825" s="2210"/>
    </row>
    <row r="998826" spans="101:101">
      <c r="CW998826" s="2195"/>
    </row>
    <row r="998850" spans="101:101">
      <c r="CW998850" s="2210"/>
    </row>
    <row r="998851" spans="101:101">
      <c r="CW998851" s="2195"/>
    </row>
    <row r="998875" spans="101:101">
      <c r="CW998875" s="2210"/>
    </row>
    <row r="998876" spans="101:101">
      <c r="CW998876" s="2195"/>
    </row>
    <row r="998900" spans="101:101">
      <c r="CW998900" s="2210"/>
    </row>
    <row r="998901" spans="101:101">
      <c r="CW998901" s="2195"/>
    </row>
    <row r="998925" spans="101:101">
      <c r="CW998925" s="2210"/>
    </row>
    <row r="998926" spans="101:101">
      <c r="CW998926" s="2195"/>
    </row>
    <row r="998950" spans="101:101">
      <c r="CW998950" s="2210"/>
    </row>
    <row r="998951" spans="101:101">
      <c r="CW998951" s="2195"/>
    </row>
    <row r="998975" spans="101:101">
      <c r="CW998975" s="2210"/>
    </row>
    <row r="998976" spans="101:101">
      <c r="CW998976" s="2195"/>
    </row>
    <row r="999000" spans="101:101">
      <c r="CW999000" s="2210"/>
    </row>
    <row r="999001" spans="101:101">
      <c r="CW999001" s="2195"/>
    </row>
    <row r="999025" spans="101:101">
      <c r="CW999025" s="2210"/>
    </row>
    <row r="999026" spans="101:101">
      <c r="CW999026" s="2195"/>
    </row>
    <row r="999050" spans="101:101">
      <c r="CW999050" s="2210"/>
    </row>
    <row r="999051" spans="101:101">
      <c r="CW999051" s="2195"/>
    </row>
    <row r="999075" spans="101:101">
      <c r="CW999075" s="2210"/>
    </row>
    <row r="999076" spans="101:101">
      <c r="CW999076" s="2195"/>
    </row>
    <row r="999100" spans="101:101">
      <c r="CW999100" s="2210"/>
    </row>
    <row r="999101" spans="101:101">
      <c r="CW999101" s="2195"/>
    </row>
    <row r="999125" spans="101:101">
      <c r="CW999125" s="2210"/>
    </row>
    <row r="999126" spans="101:101">
      <c r="CW999126" s="2195"/>
    </row>
    <row r="999150" spans="101:101">
      <c r="CW999150" s="2210"/>
    </row>
    <row r="999151" spans="101:101">
      <c r="CW999151" s="2195"/>
    </row>
    <row r="999175" spans="101:101">
      <c r="CW999175" s="2210"/>
    </row>
    <row r="999176" spans="101:101">
      <c r="CW999176" s="2195"/>
    </row>
    <row r="999200" spans="101:101">
      <c r="CW999200" s="2210"/>
    </row>
    <row r="999201" spans="101:101">
      <c r="CW999201" s="2195"/>
    </row>
    <row r="999225" spans="101:101">
      <c r="CW999225" s="2210"/>
    </row>
    <row r="999226" spans="101:101">
      <c r="CW999226" s="2195"/>
    </row>
    <row r="999250" spans="101:101">
      <c r="CW999250" s="2210"/>
    </row>
    <row r="999251" spans="101:101">
      <c r="CW999251" s="2195"/>
    </row>
    <row r="999275" spans="101:101">
      <c r="CW999275" s="2210"/>
    </row>
    <row r="999276" spans="101:101">
      <c r="CW999276" s="2195"/>
    </row>
    <row r="999300" spans="101:101">
      <c r="CW999300" s="2210"/>
    </row>
    <row r="999301" spans="101:101">
      <c r="CW999301" s="2195"/>
    </row>
    <row r="999325" spans="101:101">
      <c r="CW999325" s="2210"/>
    </row>
    <row r="999326" spans="101:101">
      <c r="CW999326" s="2195"/>
    </row>
    <row r="999350" spans="101:101">
      <c r="CW999350" s="2210"/>
    </row>
    <row r="999351" spans="101:101">
      <c r="CW999351" s="2195"/>
    </row>
    <row r="999375" spans="101:101">
      <c r="CW999375" s="2210"/>
    </row>
    <row r="999376" spans="101:101">
      <c r="CW999376" s="2195"/>
    </row>
    <row r="999400" spans="101:101">
      <c r="CW999400" s="2210"/>
    </row>
    <row r="999401" spans="101:101">
      <c r="CW999401" s="2195"/>
    </row>
    <row r="999425" spans="101:101">
      <c r="CW999425" s="2210"/>
    </row>
    <row r="999426" spans="101:101">
      <c r="CW999426" s="2195"/>
    </row>
    <row r="999450" spans="101:101">
      <c r="CW999450" s="2210"/>
    </row>
    <row r="999451" spans="101:101">
      <c r="CW999451" s="2195"/>
    </row>
    <row r="999475" spans="101:101">
      <c r="CW999475" s="2210"/>
    </row>
    <row r="999476" spans="101:101">
      <c r="CW999476" s="2195"/>
    </row>
    <row r="999500" spans="101:101">
      <c r="CW999500" s="2210"/>
    </row>
    <row r="999501" spans="101:101">
      <c r="CW999501" s="2195"/>
    </row>
    <row r="999525" spans="101:101">
      <c r="CW999525" s="2210"/>
    </row>
    <row r="999526" spans="101:101">
      <c r="CW999526" s="2195"/>
    </row>
    <row r="999550" spans="101:101">
      <c r="CW999550" s="2210"/>
    </row>
    <row r="999551" spans="101:101">
      <c r="CW999551" s="2195"/>
    </row>
    <row r="999575" spans="101:101">
      <c r="CW999575" s="2210"/>
    </row>
    <row r="999576" spans="101:101">
      <c r="CW999576" s="2195"/>
    </row>
    <row r="999600" spans="101:101">
      <c r="CW999600" s="2210"/>
    </row>
    <row r="999601" spans="101:101">
      <c r="CW999601" s="2195"/>
    </row>
    <row r="999625" spans="101:101">
      <c r="CW999625" s="2210"/>
    </row>
    <row r="999626" spans="101:101">
      <c r="CW999626" s="2195"/>
    </row>
    <row r="999650" spans="101:101">
      <c r="CW999650" s="2210"/>
    </row>
    <row r="999651" spans="101:101">
      <c r="CW999651" s="2195"/>
    </row>
    <row r="999675" spans="101:101">
      <c r="CW999675" s="2210"/>
    </row>
    <row r="999676" spans="101:101">
      <c r="CW999676" s="2195"/>
    </row>
    <row r="999700" spans="101:101">
      <c r="CW999700" s="2210"/>
    </row>
    <row r="999701" spans="101:101">
      <c r="CW999701" s="2195"/>
    </row>
    <row r="999725" spans="101:101">
      <c r="CW999725" s="2210"/>
    </row>
    <row r="999726" spans="101:101">
      <c r="CW999726" s="2195"/>
    </row>
    <row r="999750" spans="101:101">
      <c r="CW999750" s="2210"/>
    </row>
    <row r="999751" spans="101:101">
      <c r="CW999751" s="2195"/>
    </row>
    <row r="999775" spans="101:101">
      <c r="CW999775" s="2210"/>
    </row>
    <row r="999776" spans="101:101">
      <c r="CW999776" s="2195"/>
    </row>
    <row r="999800" spans="101:101">
      <c r="CW999800" s="2210"/>
    </row>
    <row r="999801" spans="101:101">
      <c r="CW999801" s="2195"/>
    </row>
    <row r="999825" spans="101:101">
      <c r="CW999825" s="2210"/>
    </row>
    <row r="999826" spans="101:101">
      <c r="CW999826" s="2195"/>
    </row>
    <row r="999850" spans="101:101">
      <c r="CW999850" s="2210"/>
    </row>
    <row r="999851" spans="101:101">
      <c r="CW999851" s="2195"/>
    </row>
    <row r="999875" spans="101:101">
      <c r="CW999875" s="2210"/>
    </row>
    <row r="999876" spans="101:101">
      <c r="CW999876" s="2195"/>
    </row>
    <row r="999900" spans="101:101">
      <c r="CW999900" s="2210"/>
    </row>
    <row r="999901" spans="101:101">
      <c r="CW999901" s="2195"/>
    </row>
    <row r="999925" spans="101:101">
      <c r="CW999925" s="2210"/>
    </row>
    <row r="999926" spans="101:101">
      <c r="CW999926" s="2195"/>
    </row>
    <row r="999950" spans="101:101">
      <c r="CW999950" s="2210"/>
    </row>
    <row r="999951" spans="101:101">
      <c r="CW999951" s="2195"/>
    </row>
    <row r="999975" spans="101:101">
      <c r="CW999975" s="2210"/>
    </row>
    <row r="999976" spans="101:101">
      <c r="CW999976" s="2195"/>
    </row>
    <row r="1000000" spans="101:101">
      <c r="CW1000000" s="2210"/>
    </row>
    <row r="1000001" spans="101:101">
      <c r="CW1000001" s="2195"/>
    </row>
    <row r="1000025" spans="101:101">
      <c r="CW1000025" s="2210"/>
    </row>
    <row r="1000026" spans="101:101">
      <c r="CW1000026" s="2195"/>
    </row>
    <row r="1000050" spans="101:101">
      <c r="CW1000050" s="2210"/>
    </row>
    <row r="1000051" spans="101:101">
      <c r="CW1000051" s="2195"/>
    </row>
    <row r="1000075" spans="101:101">
      <c r="CW1000075" s="2210"/>
    </row>
    <row r="1000076" spans="101:101">
      <c r="CW1000076" s="2195"/>
    </row>
    <row r="1000100" spans="101:101">
      <c r="CW1000100" s="2210"/>
    </row>
    <row r="1000101" spans="101:101">
      <c r="CW1000101" s="2195"/>
    </row>
    <row r="1000125" spans="101:101">
      <c r="CW1000125" s="2210"/>
    </row>
    <row r="1000126" spans="101:101">
      <c r="CW1000126" s="2195"/>
    </row>
    <row r="1000150" spans="101:101">
      <c r="CW1000150" s="2210"/>
    </row>
    <row r="1000151" spans="101:101">
      <c r="CW1000151" s="2195"/>
    </row>
    <row r="1000175" spans="101:101">
      <c r="CW1000175" s="2210"/>
    </row>
    <row r="1000176" spans="101:101">
      <c r="CW1000176" s="2195"/>
    </row>
    <row r="1000200" spans="101:101">
      <c r="CW1000200" s="2210"/>
    </row>
    <row r="1000201" spans="101:101">
      <c r="CW1000201" s="2195"/>
    </row>
    <row r="1000225" spans="101:101">
      <c r="CW1000225" s="2210"/>
    </row>
    <row r="1000226" spans="101:101">
      <c r="CW1000226" s="2195"/>
    </row>
    <row r="1000250" spans="101:101">
      <c r="CW1000250" s="2210"/>
    </row>
    <row r="1000251" spans="101:101">
      <c r="CW1000251" s="2195"/>
    </row>
    <row r="1000275" spans="101:101">
      <c r="CW1000275" s="2210"/>
    </row>
    <row r="1000276" spans="101:101">
      <c r="CW1000276" s="2195"/>
    </row>
    <row r="1000300" spans="101:101">
      <c r="CW1000300" s="2210"/>
    </row>
    <row r="1000301" spans="101:101">
      <c r="CW1000301" s="2195"/>
    </row>
    <row r="1000325" spans="101:101">
      <c r="CW1000325" s="2210"/>
    </row>
    <row r="1000326" spans="101:101">
      <c r="CW1000326" s="2195"/>
    </row>
    <row r="1000350" spans="101:101">
      <c r="CW1000350" s="2210"/>
    </row>
    <row r="1000351" spans="101:101">
      <c r="CW1000351" s="2195"/>
    </row>
    <row r="1000375" spans="101:101">
      <c r="CW1000375" s="2210"/>
    </row>
    <row r="1000376" spans="101:101">
      <c r="CW1000376" s="2195"/>
    </row>
    <row r="1000400" spans="101:101">
      <c r="CW1000400" s="2210"/>
    </row>
    <row r="1000401" spans="101:101">
      <c r="CW1000401" s="2195"/>
    </row>
    <row r="1000425" spans="101:101">
      <c r="CW1000425" s="2210"/>
    </row>
    <row r="1000426" spans="101:101">
      <c r="CW1000426" s="2195"/>
    </row>
    <row r="1000450" spans="101:101">
      <c r="CW1000450" s="2210"/>
    </row>
    <row r="1000451" spans="101:101">
      <c r="CW1000451" s="2195"/>
    </row>
    <row r="1000475" spans="101:101">
      <c r="CW1000475" s="2210"/>
    </row>
    <row r="1000476" spans="101:101">
      <c r="CW1000476" s="2195"/>
    </row>
    <row r="1000500" spans="101:101">
      <c r="CW1000500" s="2210"/>
    </row>
    <row r="1000501" spans="101:101">
      <c r="CW1000501" s="2195"/>
    </row>
    <row r="1000525" spans="101:101">
      <c r="CW1000525" s="2210"/>
    </row>
    <row r="1000526" spans="101:101">
      <c r="CW1000526" s="2195"/>
    </row>
    <row r="1000550" spans="101:101">
      <c r="CW1000550" s="2210"/>
    </row>
    <row r="1000551" spans="101:101">
      <c r="CW1000551" s="2195"/>
    </row>
    <row r="1000575" spans="101:101">
      <c r="CW1000575" s="2210"/>
    </row>
    <row r="1000576" spans="101:101">
      <c r="CW1000576" s="2195"/>
    </row>
    <row r="1000600" spans="101:101">
      <c r="CW1000600" s="2210"/>
    </row>
    <row r="1000601" spans="101:101">
      <c r="CW1000601" s="2195"/>
    </row>
    <row r="1000625" spans="101:101">
      <c r="CW1000625" s="2210"/>
    </row>
    <row r="1000626" spans="101:101">
      <c r="CW1000626" s="2195"/>
    </row>
    <row r="1000650" spans="101:101">
      <c r="CW1000650" s="2210"/>
    </row>
    <row r="1000651" spans="101:101">
      <c r="CW1000651" s="2195"/>
    </row>
    <row r="1000675" spans="101:101">
      <c r="CW1000675" s="2210"/>
    </row>
    <row r="1000676" spans="101:101">
      <c r="CW1000676" s="2195"/>
    </row>
    <row r="1000700" spans="101:101">
      <c r="CW1000700" s="2210"/>
    </row>
    <row r="1000701" spans="101:101">
      <c r="CW1000701" s="2195"/>
    </row>
    <row r="1000725" spans="101:101">
      <c r="CW1000725" s="2210"/>
    </row>
    <row r="1000726" spans="101:101">
      <c r="CW1000726" s="2195"/>
    </row>
    <row r="1000750" spans="101:101">
      <c r="CW1000750" s="2210"/>
    </row>
    <row r="1000751" spans="101:101">
      <c r="CW1000751" s="2195"/>
    </row>
    <row r="1000775" spans="101:101">
      <c r="CW1000775" s="2210"/>
    </row>
    <row r="1000776" spans="101:101">
      <c r="CW1000776" s="2195"/>
    </row>
    <row r="1000800" spans="101:101">
      <c r="CW1000800" s="2210"/>
    </row>
    <row r="1000801" spans="101:101">
      <c r="CW1000801" s="2195"/>
    </row>
    <row r="1000825" spans="101:101">
      <c r="CW1000825" s="2210"/>
    </row>
    <row r="1000826" spans="101:101">
      <c r="CW1000826" s="2195"/>
    </row>
    <row r="1000850" spans="101:101">
      <c r="CW1000850" s="2210"/>
    </row>
    <row r="1000851" spans="101:101">
      <c r="CW1000851" s="2195"/>
    </row>
    <row r="1000875" spans="101:101">
      <c r="CW1000875" s="2210"/>
    </row>
    <row r="1000876" spans="101:101">
      <c r="CW1000876" s="2195"/>
    </row>
    <row r="1000900" spans="101:101">
      <c r="CW1000900" s="2210"/>
    </row>
    <row r="1000901" spans="101:101">
      <c r="CW1000901" s="2195"/>
    </row>
    <row r="1000925" spans="101:101">
      <c r="CW1000925" s="2210"/>
    </row>
    <row r="1000926" spans="101:101">
      <c r="CW1000926" s="2195"/>
    </row>
    <row r="1000950" spans="101:101">
      <c r="CW1000950" s="2210"/>
    </row>
    <row r="1000951" spans="101:101">
      <c r="CW1000951" s="2195"/>
    </row>
    <row r="1000975" spans="101:101">
      <c r="CW1000975" s="2210"/>
    </row>
    <row r="1000976" spans="101:101">
      <c r="CW1000976" s="2195"/>
    </row>
    <row r="1001000" spans="101:101">
      <c r="CW1001000" s="2210"/>
    </row>
    <row r="1001001" spans="101:101">
      <c r="CW1001001" s="2195"/>
    </row>
    <row r="1001025" spans="101:101">
      <c r="CW1001025" s="2210"/>
    </row>
    <row r="1001026" spans="101:101">
      <c r="CW1001026" s="2195"/>
    </row>
    <row r="1001050" spans="101:101">
      <c r="CW1001050" s="2210"/>
    </row>
    <row r="1001051" spans="101:101">
      <c r="CW1001051" s="2195"/>
    </row>
    <row r="1001075" spans="101:101">
      <c r="CW1001075" s="2210"/>
    </row>
    <row r="1001076" spans="101:101">
      <c r="CW1001076" s="2195"/>
    </row>
    <row r="1001100" spans="101:101">
      <c r="CW1001100" s="2210"/>
    </row>
    <row r="1001101" spans="101:101">
      <c r="CW1001101" s="2195"/>
    </row>
    <row r="1001125" spans="101:101">
      <c r="CW1001125" s="2210"/>
    </row>
    <row r="1001126" spans="101:101">
      <c r="CW1001126" s="2195"/>
    </row>
    <row r="1001150" spans="101:101">
      <c r="CW1001150" s="2210"/>
    </row>
    <row r="1001151" spans="101:101">
      <c r="CW1001151" s="2195"/>
    </row>
    <row r="1001175" spans="101:101">
      <c r="CW1001175" s="2210"/>
    </row>
    <row r="1001176" spans="101:101">
      <c r="CW1001176" s="2195"/>
    </row>
    <row r="1001200" spans="101:101">
      <c r="CW1001200" s="2210"/>
    </row>
    <row r="1001201" spans="101:101">
      <c r="CW1001201" s="2195"/>
    </row>
    <row r="1001225" spans="101:101">
      <c r="CW1001225" s="2210"/>
    </row>
    <row r="1001226" spans="101:101">
      <c r="CW1001226" s="2195"/>
    </row>
    <row r="1001250" spans="101:101">
      <c r="CW1001250" s="2210"/>
    </row>
    <row r="1001251" spans="101:101">
      <c r="CW1001251" s="2195"/>
    </row>
    <row r="1001275" spans="101:101">
      <c r="CW1001275" s="2210"/>
    </row>
    <row r="1001276" spans="101:101">
      <c r="CW1001276" s="2195"/>
    </row>
    <row r="1001300" spans="101:101">
      <c r="CW1001300" s="2210"/>
    </row>
    <row r="1001301" spans="101:101">
      <c r="CW1001301" s="2195"/>
    </row>
    <row r="1001325" spans="101:101">
      <c r="CW1001325" s="2210"/>
    </row>
    <row r="1001326" spans="101:101">
      <c r="CW1001326" s="2195"/>
    </row>
    <row r="1001350" spans="101:101">
      <c r="CW1001350" s="2210"/>
    </row>
    <row r="1001351" spans="101:101">
      <c r="CW1001351" s="2195"/>
    </row>
    <row r="1001375" spans="101:101">
      <c r="CW1001375" s="2210"/>
    </row>
    <row r="1001376" spans="101:101">
      <c r="CW1001376" s="2195"/>
    </row>
    <row r="1001400" spans="101:101">
      <c r="CW1001400" s="2210"/>
    </row>
    <row r="1001401" spans="101:101">
      <c r="CW1001401" s="2195"/>
    </row>
    <row r="1001425" spans="101:101">
      <c r="CW1001425" s="2210"/>
    </row>
    <row r="1001426" spans="101:101">
      <c r="CW1001426" s="2195"/>
    </row>
    <row r="1001450" spans="101:101">
      <c r="CW1001450" s="2210"/>
    </row>
    <row r="1001451" spans="101:101">
      <c r="CW1001451" s="2195"/>
    </row>
    <row r="1001475" spans="101:101">
      <c r="CW1001475" s="2210"/>
    </row>
    <row r="1001476" spans="101:101">
      <c r="CW1001476" s="2195"/>
    </row>
    <row r="1001500" spans="101:101">
      <c r="CW1001500" s="2210"/>
    </row>
    <row r="1001501" spans="101:101">
      <c r="CW1001501" s="2195"/>
    </row>
    <row r="1001525" spans="101:101">
      <c r="CW1001525" s="2210"/>
    </row>
    <row r="1001526" spans="101:101">
      <c r="CW1001526" s="2195"/>
    </row>
    <row r="1001550" spans="101:101">
      <c r="CW1001550" s="2210"/>
    </row>
    <row r="1001551" spans="101:101">
      <c r="CW1001551" s="2195"/>
    </row>
    <row r="1001575" spans="101:101">
      <c r="CW1001575" s="2210"/>
    </row>
    <row r="1001576" spans="101:101">
      <c r="CW1001576" s="2195"/>
    </row>
    <row r="1001600" spans="101:101">
      <c r="CW1001600" s="2210"/>
    </row>
    <row r="1001601" spans="101:101">
      <c r="CW1001601" s="2195"/>
    </row>
    <row r="1001625" spans="101:101">
      <c r="CW1001625" s="2210"/>
    </row>
    <row r="1001626" spans="101:101">
      <c r="CW1001626" s="2195"/>
    </row>
    <row r="1001650" spans="101:101">
      <c r="CW1001650" s="2210"/>
    </row>
    <row r="1001651" spans="101:101">
      <c r="CW1001651" s="2195"/>
    </row>
    <row r="1001675" spans="101:101">
      <c r="CW1001675" s="2210"/>
    </row>
    <row r="1001676" spans="101:101">
      <c r="CW1001676" s="2195"/>
    </row>
    <row r="1001700" spans="101:101">
      <c r="CW1001700" s="2210"/>
    </row>
    <row r="1001701" spans="101:101">
      <c r="CW1001701" s="2195"/>
    </row>
    <row r="1001725" spans="101:101">
      <c r="CW1001725" s="2210"/>
    </row>
    <row r="1001726" spans="101:101">
      <c r="CW1001726" s="2195"/>
    </row>
    <row r="1001750" spans="101:101">
      <c r="CW1001750" s="2210"/>
    </row>
    <row r="1001751" spans="101:101">
      <c r="CW1001751" s="2195"/>
    </row>
    <row r="1001775" spans="101:101">
      <c r="CW1001775" s="2210"/>
    </row>
    <row r="1001776" spans="101:101">
      <c r="CW1001776" s="2195"/>
    </row>
    <row r="1001800" spans="101:101">
      <c r="CW1001800" s="2210"/>
    </row>
    <row r="1001801" spans="101:101">
      <c r="CW1001801" s="2195"/>
    </row>
    <row r="1001825" spans="101:101">
      <c r="CW1001825" s="2210"/>
    </row>
    <row r="1001826" spans="101:101">
      <c r="CW1001826" s="2195"/>
    </row>
    <row r="1001850" spans="101:101">
      <c r="CW1001850" s="2210"/>
    </row>
    <row r="1001851" spans="101:101">
      <c r="CW1001851" s="2195"/>
    </row>
    <row r="1001875" spans="101:101">
      <c r="CW1001875" s="2210"/>
    </row>
    <row r="1001876" spans="101:101">
      <c r="CW1001876" s="2195"/>
    </row>
    <row r="1001900" spans="101:101">
      <c r="CW1001900" s="2210"/>
    </row>
    <row r="1001901" spans="101:101">
      <c r="CW1001901" s="2195"/>
    </row>
    <row r="1001925" spans="101:101">
      <c r="CW1001925" s="2210"/>
    </row>
    <row r="1001926" spans="101:101">
      <c r="CW1001926" s="2195"/>
    </row>
    <row r="1001950" spans="101:101">
      <c r="CW1001950" s="2210"/>
    </row>
    <row r="1001951" spans="101:101">
      <c r="CW1001951" s="2195"/>
    </row>
    <row r="1001975" spans="101:101">
      <c r="CW1001975" s="2210"/>
    </row>
    <row r="1001976" spans="101:101">
      <c r="CW1001976" s="2195"/>
    </row>
    <row r="1002000" spans="101:101">
      <c r="CW1002000" s="2210"/>
    </row>
    <row r="1002001" spans="101:101">
      <c r="CW1002001" s="2195"/>
    </row>
    <row r="1002025" spans="101:101">
      <c r="CW1002025" s="2210"/>
    </row>
    <row r="1002026" spans="101:101">
      <c r="CW1002026" s="2195"/>
    </row>
    <row r="1002050" spans="101:101">
      <c r="CW1002050" s="2210"/>
    </row>
    <row r="1002051" spans="101:101">
      <c r="CW1002051" s="2195"/>
    </row>
    <row r="1002075" spans="101:101">
      <c r="CW1002075" s="2210"/>
    </row>
    <row r="1002076" spans="101:101">
      <c r="CW1002076" s="2195"/>
    </row>
    <row r="1002100" spans="101:101">
      <c r="CW1002100" s="2210"/>
    </row>
    <row r="1002101" spans="101:101">
      <c r="CW1002101" s="2195"/>
    </row>
    <row r="1002125" spans="101:101">
      <c r="CW1002125" s="2210"/>
    </row>
    <row r="1002126" spans="101:101">
      <c r="CW1002126" s="2195"/>
    </row>
    <row r="1002150" spans="101:101">
      <c r="CW1002150" s="2210"/>
    </row>
    <row r="1002151" spans="101:101">
      <c r="CW1002151" s="2195"/>
    </row>
    <row r="1002175" spans="101:101">
      <c r="CW1002175" s="2210"/>
    </row>
    <row r="1002176" spans="101:101">
      <c r="CW1002176" s="2195"/>
    </row>
    <row r="1002200" spans="101:101">
      <c r="CW1002200" s="2210"/>
    </row>
    <row r="1002201" spans="101:101">
      <c r="CW1002201" s="2195"/>
    </row>
    <row r="1002225" spans="101:101">
      <c r="CW1002225" s="2210"/>
    </row>
    <row r="1002226" spans="101:101">
      <c r="CW1002226" s="2195"/>
    </row>
    <row r="1002250" spans="101:101">
      <c r="CW1002250" s="2210"/>
    </row>
    <row r="1002251" spans="101:101">
      <c r="CW1002251" s="2195"/>
    </row>
    <row r="1002275" spans="101:101">
      <c r="CW1002275" s="2210"/>
    </row>
    <row r="1002276" spans="101:101">
      <c r="CW1002276" s="2195"/>
    </row>
    <row r="1002300" spans="101:101">
      <c r="CW1002300" s="2210"/>
    </row>
    <row r="1002301" spans="101:101">
      <c r="CW1002301" s="2195"/>
    </row>
    <row r="1002325" spans="101:101">
      <c r="CW1002325" s="2210"/>
    </row>
    <row r="1002326" spans="101:101">
      <c r="CW1002326" s="2195"/>
    </row>
    <row r="1002350" spans="101:101">
      <c r="CW1002350" s="2210"/>
    </row>
    <row r="1002351" spans="101:101">
      <c r="CW1002351" s="2195"/>
    </row>
    <row r="1002375" spans="101:101">
      <c r="CW1002375" s="2210"/>
    </row>
    <row r="1002376" spans="101:101">
      <c r="CW1002376" s="2195"/>
    </row>
    <row r="1002400" spans="101:101">
      <c r="CW1002400" s="2210"/>
    </row>
    <row r="1002401" spans="101:101">
      <c r="CW1002401" s="2195"/>
    </row>
    <row r="1002425" spans="101:101">
      <c r="CW1002425" s="2210"/>
    </row>
    <row r="1002426" spans="101:101">
      <c r="CW1002426" s="2195"/>
    </row>
    <row r="1002450" spans="101:101">
      <c r="CW1002450" s="2210"/>
    </row>
    <row r="1002451" spans="101:101">
      <c r="CW1002451" s="2195"/>
    </row>
    <row r="1002475" spans="101:101">
      <c r="CW1002475" s="2210"/>
    </row>
    <row r="1002476" spans="101:101">
      <c r="CW1002476" s="2195"/>
    </row>
    <row r="1002500" spans="101:101">
      <c r="CW1002500" s="2210"/>
    </row>
    <row r="1002501" spans="101:101">
      <c r="CW1002501" s="2195"/>
    </row>
    <row r="1002525" spans="101:101">
      <c r="CW1002525" s="2210"/>
    </row>
    <row r="1002526" spans="101:101">
      <c r="CW1002526" s="2195"/>
    </row>
    <row r="1002550" spans="101:101">
      <c r="CW1002550" s="2210"/>
    </row>
    <row r="1002551" spans="101:101">
      <c r="CW1002551" s="2195"/>
    </row>
    <row r="1002575" spans="101:101">
      <c r="CW1002575" s="2210"/>
    </row>
    <row r="1002576" spans="101:101">
      <c r="CW1002576" s="2195"/>
    </row>
    <row r="1002600" spans="101:101">
      <c r="CW1002600" s="2210"/>
    </row>
    <row r="1002601" spans="101:101">
      <c r="CW1002601" s="2195"/>
    </row>
    <row r="1002625" spans="101:101">
      <c r="CW1002625" s="2210"/>
    </row>
    <row r="1002626" spans="101:101">
      <c r="CW1002626" s="2195"/>
    </row>
    <row r="1002650" spans="101:101">
      <c r="CW1002650" s="2210"/>
    </row>
    <row r="1002651" spans="101:101">
      <c r="CW1002651" s="2195"/>
    </row>
    <row r="1002675" spans="101:101">
      <c r="CW1002675" s="2210"/>
    </row>
    <row r="1002676" spans="101:101">
      <c r="CW1002676" s="2195"/>
    </row>
    <row r="1002700" spans="101:101">
      <c r="CW1002700" s="2210"/>
    </row>
    <row r="1002701" spans="101:101">
      <c r="CW1002701" s="2195"/>
    </row>
    <row r="1002725" spans="101:101">
      <c r="CW1002725" s="2210"/>
    </row>
    <row r="1002726" spans="101:101">
      <c r="CW1002726" s="2195"/>
    </row>
    <row r="1002750" spans="101:101">
      <c r="CW1002750" s="2210"/>
    </row>
    <row r="1002751" spans="101:101">
      <c r="CW1002751" s="2195"/>
    </row>
    <row r="1002775" spans="101:101">
      <c r="CW1002775" s="2210"/>
    </row>
    <row r="1002776" spans="101:101">
      <c r="CW1002776" s="2195"/>
    </row>
    <row r="1002800" spans="101:101">
      <c r="CW1002800" s="2210"/>
    </row>
    <row r="1002801" spans="101:101">
      <c r="CW1002801" s="2195"/>
    </row>
    <row r="1002825" spans="101:101">
      <c r="CW1002825" s="2210"/>
    </row>
    <row r="1002826" spans="101:101">
      <c r="CW1002826" s="2195"/>
    </row>
    <row r="1002850" spans="101:101">
      <c r="CW1002850" s="2210"/>
    </row>
    <row r="1002851" spans="101:101">
      <c r="CW1002851" s="2195"/>
    </row>
    <row r="1002875" spans="101:101">
      <c r="CW1002875" s="2210"/>
    </row>
    <row r="1002876" spans="101:101">
      <c r="CW1002876" s="2195"/>
    </row>
    <row r="1002900" spans="101:101">
      <c r="CW1002900" s="2210"/>
    </row>
    <row r="1002901" spans="101:101">
      <c r="CW1002901" s="2195"/>
    </row>
    <row r="1002925" spans="101:101">
      <c r="CW1002925" s="2210"/>
    </row>
    <row r="1002926" spans="101:101">
      <c r="CW1002926" s="2195"/>
    </row>
    <row r="1002950" spans="101:101">
      <c r="CW1002950" s="2210"/>
    </row>
    <row r="1002951" spans="101:101">
      <c r="CW1002951" s="2195"/>
    </row>
    <row r="1002975" spans="101:101">
      <c r="CW1002975" s="2210"/>
    </row>
    <row r="1002976" spans="101:101">
      <c r="CW1002976" s="2195"/>
    </row>
    <row r="1003000" spans="101:101">
      <c r="CW1003000" s="2210"/>
    </row>
    <row r="1003001" spans="101:101">
      <c r="CW1003001" s="2195"/>
    </row>
    <row r="1003025" spans="101:101">
      <c r="CW1003025" s="2210"/>
    </row>
    <row r="1003026" spans="101:101">
      <c r="CW1003026" s="2195"/>
    </row>
    <row r="1003050" spans="101:101">
      <c r="CW1003050" s="2210"/>
    </row>
    <row r="1003051" spans="101:101">
      <c r="CW1003051" s="2195"/>
    </row>
    <row r="1003075" spans="101:101">
      <c r="CW1003075" s="2210"/>
    </row>
    <row r="1003076" spans="101:101">
      <c r="CW1003076" s="2195"/>
    </row>
    <row r="1003100" spans="101:101">
      <c r="CW1003100" s="2210"/>
    </row>
    <row r="1003101" spans="101:101">
      <c r="CW1003101" s="2195"/>
    </row>
    <row r="1003125" spans="101:101">
      <c r="CW1003125" s="2210"/>
    </row>
    <row r="1003126" spans="101:101">
      <c r="CW1003126" s="2195"/>
    </row>
    <row r="1003150" spans="101:101">
      <c r="CW1003150" s="2210"/>
    </row>
    <row r="1003151" spans="101:101">
      <c r="CW1003151" s="2195"/>
    </row>
    <row r="1003175" spans="101:101">
      <c r="CW1003175" s="2210"/>
    </row>
    <row r="1003176" spans="101:101">
      <c r="CW1003176" s="2195"/>
    </row>
    <row r="1003200" spans="101:101">
      <c r="CW1003200" s="2210"/>
    </row>
    <row r="1003201" spans="101:101">
      <c r="CW1003201" s="2195"/>
    </row>
    <row r="1003225" spans="101:101">
      <c r="CW1003225" s="2210"/>
    </row>
    <row r="1003226" spans="101:101">
      <c r="CW1003226" s="2195"/>
    </row>
    <row r="1003250" spans="101:101">
      <c r="CW1003250" s="2210"/>
    </row>
    <row r="1003251" spans="101:101">
      <c r="CW1003251" s="2195"/>
    </row>
    <row r="1003275" spans="101:101">
      <c r="CW1003275" s="2210"/>
    </row>
    <row r="1003276" spans="101:101">
      <c r="CW1003276" s="2195"/>
    </row>
    <row r="1003300" spans="101:101">
      <c r="CW1003300" s="2210"/>
    </row>
    <row r="1003301" spans="101:101">
      <c r="CW1003301" s="2195"/>
    </row>
    <row r="1003325" spans="101:101">
      <c r="CW1003325" s="2210"/>
    </row>
    <row r="1003326" spans="101:101">
      <c r="CW1003326" s="2195"/>
    </row>
    <row r="1003350" spans="101:101">
      <c r="CW1003350" s="2210"/>
    </row>
    <row r="1003351" spans="101:101">
      <c r="CW1003351" s="2195"/>
    </row>
    <row r="1003375" spans="101:101">
      <c r="CW1003375" s="2210"/>
    </row>
    <row r="1003376" spans="101:101">
      <c r="CW1003376" s="2195"/>
    </row>
    <row r="1003400" spans="101:101">
      <c r="CW1003400" s="2210"/>
    </row>
    <row r="1003401" spans="101:101">
      <c r="CW1003401" s="2195"/>
    </row>
    <row r="1003425" spans="101:101">
      <c r="CW1003425" s="2210"/>
    </row>
    <row r="1003426" spans="101:101">
      <c r="CW1003426" s="2195"/>
    </row>
    <row r="1003450" spans="101:101">
      <c r="CW1003450" s="2210"/>
    </row>
    <row r="1003451" spans="101:101">
      <c r="CW1003451" s="2195"/>
    </row>
    <row r="1003475" spans="101:101">
      <c r="CW1003475" s="2210"/>
    </row>
    <row r="1003476" spans="101:101">
      <c r="CW1003476" s="2195"/>
    </row>
    <row r="1003500" spans="101:101">
      <c r="CW1003500" s="2210"/>
    </row>
    <row r="1003501" spans="101:101">
      <c r="CW1003501" s="2195"/>
    </row>
    <row r="1003525" spans="101:101">
      <c r="CW1003525" s="2210"/>
    </row>
    <row r="1003526" spans="101:101">
      <c r="CW1003526" s="2195"/>
    </row>
    <row r="1003550" spans="101:101">
      <c r="CW1003550" s="2210"/>
    </row>
    <row r="1003551" spans="101:101">
      <c r="CW1003551" s="2195"/>
    </row>
    <row r="1003575" spans="101:101">
      <c r="CW1003575" s="2210"/>
    </row>
    <row r="1003576" spans="101:101">
      <c r="CW1003576" s="2195"/>
    </row>
    <row r="1003600" spans="101:101">
      <c r="CW1003600" s="2210"/>
    </row>
    <row r="1003601" spans="101:101">
      <c r="CW1003601" s="2195"/>
    </row>
    <row r="1003625" spans="101:101">
      <c r="CW1003625" s="2210"/>
    </row>
    <row r="1003626" spans="101:101">
      <c r="CW1003626" s="2195"/>
    </row>
    <row r="1003650" spans="101:101">
      <c r="CW1003650" s="2210"/>
    </row>
    <row r="1003651" spans="101:101">
      <c r="CW1003651" s="2195"/>
    </row>
    <row r="1003675" spans="101:101">
      <c r="CW1003675" s="2210"/>
    </row>
    <row r="1003676" spans="101:101">
      <c r="CW1003676" s="2195"/>
    </row>
    <row r="1003700" spans="101:101">
      <c r="CW1003700" s="2210"/>
    </row>
    <row r="1003701" spans="101:101">
      <c r="CW1003701" s="2195"/>
    </row>
    <row r="1003725" spans="101:101">
      <c r="CW1003725" s="2210"/>
    </row>
    <row r="1003726" spans="101:101">
      <c r="CW1003726" s="2195"/>
    </row>
    <row r="1003750" spans="101:101">
      <c r="CW1003750" s="2210"/>
    </row>
    <row r="1003751" spans="101:101">
      <c r="CW1003751" s="2195"/>
    </row>
    <row r="1003775" spans="101:101">
      <c r="CW1003775" s="2210"/>
    </row>
    <row r="1003776" spans="101:101">
      <c r="CW1003776" s="2195"/>
    </row>
    <row r="1003800" spans="101:101">
      <c r="CW1003800" s="2210"/>
    </row>
    <row r="1003801" spans="101:101">
      <c r="CW1003801" s="2195"/>
    </row>
    <row r="1003825" spans="101:101">
      <c r="CW1003825" s="2210"/>
    </row>
    <row r="1003826" spans="101:101">
      <c r="CW1003826" s="2195"/>
    </row>
    <row r="1003850" spans="101:101">
      <c r="CW1003850" s="2210"/>
    </row>
    <row r="1003851" spans="101:101">
      <c r="CW1003851" s="2195"/>
    </row>
    <row r="1003875" spans="101:101">
      <c r="CW1003875" s="2210"/>
    </row>
    <row r="1003876" spans="101:101">
      <c r="CW1003876" s="2195"/>
    </row>
    <row r="1003900" spans="101:101">
      <c r="CW1003900" s="2210"/>
    </row>
    <row r="1003901" spans="101:101">
      <c r="CW1003901" s="2195"/>
    </row>
    <row r="1003925" spans="101:101">
      <c r="CW1003925" s="2210"/>
    </row>
    <row r="1003926" spans="101:101">
      <c r="CW1003926" s="2195"/>
    </row>
    <row r="1003950" spans="101:101">
      <c r="CW1003950" s="2210"/>
    </row>
    <row r="1003951" spans="101:101">
      <c r="CW1003951" s="2195"/>
    </row>
    <row r="1003975" spans="101:101">
      <c r="CW1003975" s="2210"/>
    </row>
    <row r="1003976" spans="101:101">
      <c r="CW1003976" s="2195"/>
    </row>
    <row r="1004000" spans="101:101">
      <c r="CW1004000" s="2210"/>
    </row>
    <row r="1004001" spans="101:101">
      <c r="CW1004001" s="2195"/>
    </row>
    <row r="1004025" spans="101:101">
      <c r="CW1004025" s="2210"/>
    </row>
    <row r="1004026" spans="101:101">
      <c r="CW1004026" s="2195"/>
    </row>
    <row r="1004050" spans="101:101">
      <c r="CW1004050" s="2210"/>
    </row>
    <row r="1004051" spans="101:101">
      <c r="CW1004051" s="2195"/>
    </row>
    <row r="1004075" spans="101:101">
      <c r="CW1004075" s="2210"/>
    </row>
    <row r="1004076" spans="101:101">
      <c r="CW1004076" s="2195"/>
    </row>
    <row r="1004100" spans="101:101">
      <c r="CW1004100" s="2210"/>
    </row>
    <row r="1004101" spans="101:101">
      <c r="CW1004101" s="2195"/>
    </row>
    <row r="1004125" spans="101:101">
      <c r="CW1004125" s="2210"/>
    </row>
    <row r="1004126" spans="101:101">
      <c r="CW1004126" s="2195"/>
    </row>
    <row r="1004150" spans="101:101">
      <c r="CW1004150" s="2210"/>
    </row>
    <row r="1004151" spans="101:101">
      <c r="CW1004151" s="2195"/>
    </row>
    <row r="1004175" spans="101:101">
      <c r="CW1004175" s="2210"/>
    </row>
    <row r="1004176" spans="101:101">
      <c r="CW1004176" s="2195"/>
    </row>
    <row r="1004200" spans="101:101">
      <c r="CW1004200" s="2210"/>
    </row>
    <row r="1004201" spans="101:101">
      <c r="CW1004201" s="2195"/>
    </row>
    <row r="1004225" spans="101:101">
      <c r="CW1004225" s="2210"/>
    </row>
    <row r="1004226" spans="101:101">
      <c r="CW1004226" s="2195"/>
    </row>
    <row r="1004250" spans="101:101">
      <c r="CW1004250" s="2210"/>
    </row>
    <row r="1004251" spans="101:101">
      <c r="CW1004251" s="2195"/>
    </row>
    <row r="1004275" spans="101:101">
      <c r="CW1004275" s="2210"/>
    </row>
    <row r="1004276" spans="101:101">
      <c r="CW1004276" s="2195"/>
    </row>
    <row r="1004300" spans="101:101">
      <c r="CW1004300" s="2210"/>
    </row>
    <row r="1004301" spans="101:101">
      <c r="CW1004301" s="2195"/>
    </row>
    <row r="1004325" spans="101:101">
      <c r="CW1004325" s="2210"/>
    </row>
    <row r="1004326" spans="101:101">
      <c r="CW1004326" s="2195"/>
    </row>
    <row r="1004350" spans="101:101">
      <c r="CW1004350" s="2210"/>
    </row>
    <row r="1004351" spans="101:101">
      <c r="CW1004351" s="2195"/>
    </row>
    <row r="1004375" spans="101:101">
      <c r="CW1004375" s="2210"/>
    </row>
    <row r="1004376" spans="101:101">
      <c r="CW1004376" s="2195"/>
    </row>
    <row r="1004400" spans="101:101">
      <c r="CW1004400" s="2210"/>
    </row>
    <row r="1004401" spans="101:101">
      <c r="CW1004401" s="2195"/>
    </row>
    <row r="1004425" spans="101:101">
      <c r="CW1004425" s="2210"/>
    </row>
    <row r="1004426" spans="101:101">
      <c r="CW1004426" s="2195"/>
    </row>
    <row r="1004450" spans="101:101">
      <c r="CW1004450" s="2210"/>
    </row>
    <row r="1004451" spans="101:101">
      <c r="CW1004451" s="2195"/>
    </row>
    <row r="1004475" spans="101:101">
      <c r="CW1004475" s="2210"/>
    </row>
    <row r="1004476" spans="101:101">
      <c r="CW1004476" s="2195"/>
    </row>
    <row r="1004500" spans="101:101">
      <c r="CW1004500" s="2210"/>
    </row>
    <row r="1004501" spans="101:101">
      <c r="CW1004501" s="2195"/>
    </row>
    <row r="1004525" spans="101:101">
      <c r="CW1004525" s="2210"/>
    </row>
    <row r="1004526" spans="101:101">
      <c r="CW1004526" s="2195"/>
    </row>
    <row r="1004550" spans="101:101">
      <c r="CW1004550" s="2210"/>
    </row>
    <row r="1004551" spans="101:101">
      <c r="CW1004551" s="2195"/>
    </row>
    <row r="1004575" spans="101:101">
      <c r="CW1004575" s="2210"/>
    </row>
    <row r="1004576" spans="101:101">
      <c r="CW1004576" s="2195"/>
    </row>
    <row r="1004600" spans="101:101">
      <c r="CW1004600" s="2210"/>
    </row>
    <row r="1004601" spans="101:101">
      <c r="CW1004601" s="2195"/>
    </row>
    <row r="1004625" spans="101:101">
      <c r="CW1004625" s="2210"/>
    </row>
    <row r="1004626" spans="101:101">
      <c r="CW1004626" s="2195"/>
    </row>
    <row r="1004650" spans="101:101">
      <c r="CW1004650" s="2210"/>
    </row>
    <row r="1004651" spans="101:101">
      <c r="CW1004651" s="2195"/>
    </row>
    <row r="1004675" spans="101:101">
      <c r="CW1004675" s="2210"/>
    </row>
    <row r="1004676" spans="101:101">
      <c r="CW1004676" s="2195"/>
    </row>
    <row r="1004700" spans="101:101">
      <c r="CW1004700" s="2210"/>
    </row>
    <row r="1004701" spans="101:101">
      <c r="CW1004701" s="2195"/>
    </row>
    <row r="1004725" spans="101:101">
      <c r="CW1004725" s="2210"/>
    </row>
    <row r="1004726" spans="101:101">
      <c r="CW1004726" s="2195"/>
    </row>
    <row r="1004750" spans="101:101">
      <c r="CW1004750" s="2210"/>
    </row>
    <row r="1004751" spans="101:101">
      <c r="CW1004751" s="2195"/>
    </row>
    <row r="1004775" spans="101:101">
      <c r="CW1004775" s="2210"/>
    </row>
    <row r="1004776" spans="101:101">
      <c r="CW1004776" s="2195"/>
    </row>
    <row r="1004800" spans="101:101">
      <c r="CW1004800" s="2210"/>
    </row>
    <row r="1004801" spans="101:101">
      <c r="CW1004801" s="2195"/>
    </row>
    <row r="1004825" spans="101:101">
      <c r="CW1004825" s="2210"/>
    </row>
    <row r="1004826" spans="101:101">
      <c r="CW1004826" s="2195"/>
    </row>
    <row r="1004850" spans="101:101">
      <c r="CW1004850" s="2210"/>
    </row>
    <row r="1004851" spans="101:101">
      <c r="CW1004851" s="2195"/>
    </row>
    <row r="1004875" spans="101:101">
      <c r="CW1004875" s="2210"/>
    </row>
    <row r="1004876" spans="101:101">
      <c r="CW1004876" s="2195"/>
    </row>
    <row r="1004900" spans="101:101">
      <c r="CW1004900" s="2210"/>
    </row>
    <row r="1004901" spans="101:101">
      <c r="CW1004901" s="2195"/>
    </row>
    <row r="1004925" spans="101:101">
      <c r="CW1004925" s="2210"/>
    </row>
    <row r="1004926" spans="101:101">
      <c r="CW1004926" s="2195"/>
    </row>
    <row r="1004950" spans="101:101">
      <c r="CW1004950" s="2210"/>
    </row>
    <row r="1004951" spans="101:101">
      <c r="CW1004951" s="2195"/>
    </row>
    <row r="1004975" spans="101:101">
      <c r="CW1004975" s="2210"/>
    </row>
    <row r="1004976" spans="101:101">
      <c r="CW1004976" s="2195"/>
    </row>
    <row r="1005000" spans="101:101">
      <c r="CW1005000" s="2210"/>
    </row>
    <row r="1005001" spans="101:101">
      <c r="CW1005001" s="2195"/>
    </row>
    <row r="1005025" spans="101:101">
      <c r="CW1005025" s="2210"/>
    </row>
    <row r="1005026" spans="101:101">
      <c r="CW1005026" s="2195"/>
    </row>
    <row r="1005050" spans="101:101">
      <c r="CW1005050" s="2210"/>
    </row>
    <row r="1005051" spans="101:101">
      <c r="CW1005051" s="2195"/>
    </row>
    <row r="1005075" spans="101:101">
      <c r="CW1005075" s="2210"/>
    </row>
    <row r="1005076" spans="101:101">
      <c r="CW1005076" s="2195"/>
    </row>
    <row r="1005100" spans="101:101">
      <c r="CW1005100" s="2210"/>
    </row>
    <row r="1005101" spans="101:101">
      <c r="CW1005101" s="2195"/>
    </row>
    <row r="1005125" spans="101:101">
      <c r="CW1005125" s="2210"/>
    </row>
    <row r="1005126" spans="101:101">
      <c r="CW1005126" s="2195"/>
    </row>
    <row r="1005150" spans="101:101">
      <c r="CW1005150" s="2210"/>
    </row>
    <row r="1005151" spans="101:101">
      <c r="CW1005151" s="2195"/>
    </row>
    <row r="1005175" spans="101:101">
      <c r="CW1005175" s="2210"/>
    </row>
    <row r="1005176" spans="101:101">
      <c r="CW1005176" s="2195"/>
    </row>
    <row r="1005200" spans="101:101">
      <c r="CW1005200" s="2210"/>
    </row>
    <row r="1005201" spans="101:101">
      <c r="CW1005201" s="2195"/>
    </row>
    <row r="1005225" spans="101:101">
      <c r="CW1005225" s="2210"/>
    </row>
    <row r="1005226" spans="101:101">
      <c r="CW1005226" s="2195"/>
    </row>
    <row r="1005250" spans="101:101">
      <c r="CW1005250" s="2210"/>
    </row>
    <row r="1005251" spans="101:101">
      <c r="CW1005251" s="2195"/>
    </row>
    <row r="1005275" spans="101:101">
      <c r="CW1005275" s="2210"/>
    </row>
    <row r="1005276" spans="101:101">
      <c r="CW1005276" s="2195"/>
    </row>
    <row r="1005300" spans="101:101">
      <c r="CW1005300" s="2210"/>
    </row>
    <row r="1005301" spans="101:101">
      <c r="CW1005301" s="2195"/>
    </row>
    <row r="1005325" spans="101:101">
      <c r="CW1005325" s="2210"/>
    </row>
    <row r="1005326" spans="101:101">
      <c r="CW1005326" s="2195"/>
    </row>
    <row r="1005350" spans="101:101">
      <c r="CW1005350" s="2210"/>
    </row>
    <row r="1005351" spans="101:101">
      <c r="CW1005351" s="2195"/>
    </row>
    <row r="1005375" spans="101:101">
      <c r="CW1005375" s="2210"/>
    </row>
    <row r="1005376" spans="101:101">
      <c r="CW1005376" s="2195"/>
    </row>
    <row r="1005400" spans="101:101">
      <c r="CW1005400" s="2210"/>
    </row>
    <row r="1005401" spans="101:101">
      <c r="CW1005401" s="2195"/>
    </row>
    <row r="1005425" spans="101:101">
      <c r="CW1005425" s="2210"/>
    </row>
    <row r="1005426" spans="101:101">
      <c r="CW1005426" s="2195"/>
    </row>
    <row r="1005450" spans="101:101">
      <c r="CW1005450" s="2210"/>
    </row>
    <row r="1005451" spans="101:101">
      <c r="CW1005451" s="2195"/>
    </row>
    <row r="1005475" spans="101:101">
      <c r="CW1005475" s="2210"/>
    </row>
    <row r="1005476" spans="101:101">
      <c r="CW1005476" s="2195"/>
    </row>
    <row r="1005500" spans="101:101">
      <c r="CW1005500" s="2210"/>
    </row>
    <row r="1005501" spans="101:101">
      <c r="CW1005501" s="2195"/>
    </row>
    <row r="1005525" spans="101:101">
      <c r="CW1005525" s="2210"/>
    </row>
    <row r="1005526" spans="101:101">
      <c r="CW1005526" s="2195"/>
    </row>
    <row r="1005550" spans="101:101">
      <c r="CW1005550" s="2210"/>
    </row>
    <row r="1005551" spans="101:101">
      <c r="CW1005551" s="2195"/>
    </row>
    <row r="1005575" spans="101:101">
      <c r="CW1005575" s="2210"/>
    </row>
    <row r="1005576" spans="101:101">
      <c r="CW1005576" s="2195"/>
    </row>
    <row r="1005600" spans="101:101">
      <c r="CW1005600" s="2210"/>
    </row>
    <row r="1005601" spans="101:101">
      <c r="CW1005601" s="2195"/>
    </row>
    <row r="1005625" spans="101:101">
      <c r="CW1005625" s="2210"/>
    </row>
    <row r="1005626" spans="101:101">
      <c r="CW1005626" s="2195"/>
    </row>
    <row r="1005650" spans="101:101">
      <c r="CW1005650" s="2210"/>
    </row>
    <row r="1005651" spans="101:101">
      <c r="CW1005651" s="2195"/>
    </row>
    <row r="1005675" spans="101:101">
      <c r="CW1005675" s="2210"/>
    </row>
    <row r="1005676" spans="101:101">
      <c r="CW1005676" s="2195"/>
    </row>
    <row r="1005700" spans="101:101">
      <c r="CW1005700" s="2210"/>
    </row>
    <row r="1005701" spans="101:101">
      <c r="CW1005701" s="2195"/>
    </row>
    <row r="1005725" spans="101:101">
      <c r="CW1005725" s="2210"/>
    </row>
    <row r="1005726" spans="101:101">
      <c r="CW1005726" s="2195"/>
    </row>
    <row r="1005750" spans="101:101">
      <c r="CW1005750" s="2210"/>
    </row>
    <row r="1005751" spans="101:101">
      <c r="CW1005751" s="2195"/>
    </row>
    <row r="1005775" spans="101:101">
      <c r="CW1005775" s="2210"/>
    </row>
    <row r="1005776" spans="101:101">
      <c r="CW1005776" s="2195"/>
    </row>
    <row r="1005800" spans="101:101">
      <c r="CW1005800" s="2210"/>
    </row>
    <row r="1005801" spans="101:101">
      <c r="CW1005801" s="2195"/>
    </row>
    <row r="1005825" spans="101:101">
      <c r="CW1005825" s="2210"/>
    </row>
    <row r="1005826" spans="101:101">
      <c r="CW1005826" s="2195"/>
    </row>
    <row r="1005850" spans="101:101">
      <c r="CW1005850" s="2210"/>
    </row>
    <row r="1005851" spans="101:101">
      <c r="CW1005851" s="2195"/>
    </row>
    <row r="1005875" spans="101:101">
      <c r="CW1005875" s="2210"/>
    </row>
    <row r="1005876" spans="101:101">
      <c r="CW1005876" s="2195"/>
    </row>
    <row r="1005900" spans="101:101">
      <c r="CW1005900" s="2210"/>
    </row>
    <row r="1005901" spans="101:101">
      <c r="CW1005901" s="2195"/>
    </row>
    <row r="1005925" spans="101:101">
      <c r="CW1005925" s="2210"/>
    </row>
    <row r="1005926" spans="101:101">
      <c r="CW1005926" s="2195"/>
    </row>
    <row r="1005950" spans="101:101">
      <c r="CW1005950" s="2210"/>
    </row>
    <row r="1005951" spans="101:101">
      <c r="CW1005951" s="2195"/>
    </row>
    <row r="1005975" spans="101:101">
      <c r="CW1005975" s="2210"/>
    </row>
    <row r="1005976" spans="101:101">
      <c r="CW1005976" s="2195"/>
    </row>
    <row r="1006000" spans="101:101">
      <c r="CW1006000" s="2210"/>
    </row>
    <row r="1006001" spans="101:101">
      <c r="CW1006001" s="2195"/>
    </row>
    <row r="1006025" spans="101:101">
      <c r="CW1006025" s="2210"/>
    </row>
    <row r="1006026" spans="101:101">
      <c r="CW1006026" s="2195"/>
    </row>
    <row r="1006050" spans="101:101">
      <c r="CW1006050" s="2210"/>
    </row>
    <row r="1006051" spans="101:101">
      <c r="CW1006051" s="2195"/>
    </row>
    <row r="1006075" spans="101:101">
      <c r="CW1006075" s="2210"/>
    </row>
    <row r="1006076" spans="101:101">
      <c r="CW1006076" s="2195"/>
    </row>
    <row r="1006100" spans="101:101">
      <c r="CW1006100" s="2210"/>
    </row>
    <row r="1006101" spans="101:101">
      <c r="CW1006101" s="2195"/>
    </row>
    <row r="1006125" spans="101:101">
      <c r="CW1006125" s="2210"/>
    </row>
    <row r="1006126" spans="101:101">
      <c r="CW1006126" s="2195"/>
    </row>
    <row r="1006150" spans="101:101">
      <c r="CW1006150" s="2210"/>
    </row>
    <row r="1006151" spans="101:101">
      <c r="CW1006151" s="2195"/>
    </row>
    <row r="1006175" spans="101:101">
      <c r="CW1006175" s="2210"/>
    </row>
    <row r="1006176" spans="101:101">
      <c r="CW1006176" s="2195"/>
    </row>
    <row r="1006200" spans="101:101">
      <c r="CW1006200" s="2210"/>
    </row>
    <row r="1006201" spans="101:101">
      <c r="CW1006201" s="2195"/>
    </row>
    <row r="1006225" spans="101:101">
      <c r="CW1006225" s="2210"/>
    </row>
    <row r="1006226" spans="101:101">
      <c r="CW1006226" s="2195"/>
    </row>
    <row r="1006250" spans="101:101">
      <c r="CW1006250" s="2210"/>
    </row>
    <row r="1006251" spans="101:101">
      <c r="CW1006251" s="2195"/>
    </row>
    <row r="1006275" spans="101:101">
      <c r="CW1006275" s="2210"/>
    </row>
    <row r="1006276" spans="101:101">
      <c r="CW1006276" s="2195"/>
    </row>
    <row r="1006300" spans="101:101">
      <c r="CW1006300" s="2210"/>
    </row>
    <row r="1006301" spans="101:101">
      <c r="CW1006301" s="2195"/>
    </row>
    <row r="1006325" spans="101:101">
      <c r="CW1006325" s="2210"/>
    </row>
    <row r="1006326" spans="101:101">
      <c r="CW1006326" s="2195"/>
    </row>
    <row r="1006350" spans="101:101">
      <c r="CW1006350" s="2210"/>
    </row>
    <row r="1006351" spans="101:101">
      <c r="CW1006351" s="2195"/>
    </row>
    <row r="1006375" spans="101:101">
      <c r="CW1006375" s="2210"/>
    </row>
    <row r="1006376" spans="101:101">
      <c r="CW1006376" s="2195"/>
    </row>
    <row r="1006400" spans="101:101">
      <c r="CW1006400" s="2210"/>
    </row>
    <row r="1006401" spans="101:101">
      <c r="CW1006401" s="2195"/>
    </row>
    <row r="1006425" spans="101:101">
      <c r="CW1006425" s="2210"/>
    </row>
    <row r="1006426" spans="101:101">
      <c r="CW1006426" s="2195"/>
    </row>
    <row r="1006450" spans="101:101">
      <c r="CW1006450" s="2210"/>
    </row>
    <row r="1006451" spans="101:101">
      <c r="CW1006451" s="2195"/>
    </row>
    <row r="1006475" spans="101:101">
      <c r="CW1006475" s="2210"/>
    </row>
    <row r="1006476" spans="101:101">
      <c r="CW1006476" s="2195"/>
    </row>
    <row r="1006500" spans="101:101">
      <c r="CW1006500" s="2210"/>
    </row>
    <row r="1006501" spans="101:101">
      <c r="CW1006501" s="2195"/>
    </row>
    <row r="1006525" spans="101:101">
      <c r="CW1006525" s="2210"/>
    </row>
    <row r="1006526" spans="101:101">
      <c r="CW1006526" s="2195"/>
    </row>
    <row r="1006550" spans="101:101">
      <c r="CW1006550" s="2210"/>
    </row>
    <row r="1006551" spans="101:101">
      <c r="CW1006551" s="2195"/>
    </row>
    <row r="1006575" spans="101:101">
      <c r="CW1006575" s="2210"/>
    </row>
    <row r="1006576" spans="101:101">
      <c r="CW1006576" s="2195"/>
    </row>
    <row r="1006600" spans="101:101">
      <c r="CW1006600" s="2210"/>
    </row>
    <row r="1006601" spans="101:101">
      <c r="CW1006601" s="2195"/>
    </row>
    <row r="1006625" spans="101:101">
      <c r="CW1006625" s="2210"/>
    </row>
    <row r="1006626" spans="101:101">
      <c r="CW1006626" s="2195"/>
    </row>
    <row r="1006650" spans="101:101">
      <c r="CW1006650" s="2210"/>
    </row>
    <row r="1006651" spans="101:101">
      <c r="CW1006651" s="2195"/>
    </row>
    <row r="1006675" spans="101:101">
      <c r="CW1006675" s="2210"/>
    </row>
    <row r="1006676" spans="101:101">
      <c r="CW1006676" s="2195"/>
    </row>
    <row r="1006700" spans="101:101">
      <c r="CW1006700" s="2210"/>
    </row>
    <row r="1006701" spans="101:101">
      <c r="CW1006701" s="2195"/>
    </row>
    <row r="1006725" spans="101:101">
      <c r="CW1006725" s="2210"/>
    </row>
    <row r="1006726" spans="101:101">
      <c r="CW1006726" s="2195"/>
    </row>
    <row r="1006750" spans="101:101">
      <c r="CW1006750" s="2210"/>
    </row>
    <row r="1006751" spans="101:101">
      <c r="CW1006751" s="2195"/>
    </row>
    <row r="1006775" spans="101:101">
      <c r="CW1006775" s="2210"/>
    </row>
    <row r="1006776" spans="101:101">
      <c r="CW1006776" s="2195"/>
    </row>
    <row r="1006800" spans="101:101">
      <c r="CW1006800" s="2210"/>
    </row>
    <row r="1006801" spans="101:101">
      <c r="CW1006801" s="2195"/>
    </row>
    <row r="1006825" spans="101:101">
      <c r="CW1006825" s="2210"/>
    </row>
    <row r="1006826" spans="101:101">
      <c r="CW1006826" s="2195"/>
    </row>
    <row r="1006850" spans="101:101">
      <c r="CW1006850" s="2210"/>
    </row>
    <row r="1006851" spans="101:101">
      <c r="CW1006851" s="2195"/>
    </row>
    <row r="1006875" spans="101:101">
      <c r="CW1006875" s="2210"/>
    </row>
    <row r="1006876" spans="101:101">
      <c r="CW1006876" s="2195"/>
    </row>
    <row r="1006900" spans="101:101">
      <c r="CW1006900" s="2210"/>
    </row>
    <row r="1006901" spans="101:101">
      <c r="CW1006901" s="2195"/>
    </row>
    <row r="1006925" spans="101:101">
      <c r="CW1006925" s="2210"/>
    </row>
    <row r="1006926" spans="101:101">
      <c r="CW1006926" s="2195"/>
    </row>
    <row r="1006950" spans="101:101">
      <c r="CW1006950" s="2210"/>
    </row>
    <row r="1006951" spans="101:101">
      <c r="CW1006951" s="2195"/>
    </row>
    <row r="1006975" spans="101:101">
      <c r="CW1006975" s="2210"/>
    </row>
    <row r="1006976" spans="101:101">
      <c r="CW1006976" s="2195"/>
    </row>
    <row r="1007000" spans="101:101">
      <c r="CW1007000" s="2210"/>
    </row>
    <row r="1007001" spans="101:101">
      <c r="CW1007001" s="2195"/>
    </row>
    <row r="1007025" spans="101:101">
      <c r="CW1007025" s="2210"/>
    </row>
    <row r="1007026" spans="101:101">
      <c r="CW1007026" s="2195"/>
    </row>
    <row r="1007050" spans="101:101">
      <c r="CW1007050" s="2210"/>
    </row>
    <row r="1007051" spans="101:101">
      <c r="CW1007051" s="2195"/>
    </row>
    <row r="1007075" spans="101:101">
      <c r="CW1007075" s="2210"/>
    </row>
    <row r="1007076" spans="101:101">
      <c r="CW1007076" s="2195"/>
    </row>
    <row r="1007100" spans="101:101">
      <c r="CW1007100" s="2210"/>
    </row>
    <row r="1007101" spans="101:101">
      <c r="CW1007101" s="2195"/>
    </row>
    <row r="1007125" spans="101:101">
      <c r="CW1007125" s="2210"/>
    </row>
    <row r="1007126" spans="101:101">
      <c r="CW1007126" s="2195"/>
    </row>
    <row r="1007150" spans="101:101">
      <c r="CW1007150" s="2210"/>
    </row>
    <row r="1007151" spans="101:101">
      <c r="CW1007151" s="2195"/>
    </row>
    <row r="1007175" spans="101:101">
      <c r="CW1007175" s="2210"/>
    </row>
    <row r="1007176" spans="101:101">
      <c r="CW1007176" s="2195"/>
    </row>
    <row r="1007200" spans="101:101">
      <c r="CW1007200" s="2210"/>
    </row>
    <row r="1007201" spans="101:101">
      <c r="CW1007201" s="2195"/>
    </row>
    <row r="1007225" spans="101:101">
      <c r="CW1007225" s="2210"/>
    </row>
    <row r="1007226" spans="101:101">
      <c r="CW1007226" s="2195"/>
    </row>
    <row r="1007250" spans="101:101">
      <c r="CW1007250" s="2210"/>
    </row>
    <row r="1007251" spans="101:101">
      <c r="CW1007251" s="2195"/>
    </row>
    <row r="1007275" spans="101:101">
      <c r="CW1007275" s="2210"/>
    </row>
    <row r="1007276" spans="101:101">
      <c r="CW1007276" s="2195"/>
    </row>
    <row r="1007300" spans="101:101">
      <c r="CW1007300" s="2210"/>
    </row>
    <row r="1007301" spans="101:101">
      <c r="CW1007301" s="2195"/>
    </row>
    <row r="1007325" spans="101:101">
      <c r="CW1007325" s="2210"/>
    </row>
    <row r="1007326" spans="101:101">
      <c r="CW1007326" s="2195"/>
    </row>
    <row r="1007350" spans="101:101">
      <c r="CW1007350" s="2210"/>
    </row>
    <row r="1007351" spans="101:101">
      <c r="CW1007351" s="2195"/>
    </row>
    <row r="1007375" spans="101:101">
      <c r="CW1007375" s="2210"/>
    </row>
    <row r="1007376" spans="101:101">
      <c r="CW1007376" s="2195"/>
    </row>
    <row r="1007400" spans="101:101">
      <c r="CW1007400" s="2210"/>
    </row>
    <row r="1007401" spans="101:101">
      <c r="CW1007401" s="2195"/>
    </row>
    <row r="1007425" spans="101:101">
      <c r="CW1007425" s="2210"/>
    </row>
    <row r="1007426" spans="101:101">
      <c r="CW1007426" s="2195"/>
    </row>
    <row r="1007450" spans="101:101">
      <c r="CW1007450" s="2210"/>
    </row>
    <row r="1007451" spans="101:101">
      <c r="CW1007451" s="2195"/>
    </row>
    <row r="1007475" spans="101:101">
      <c r="CW1007475" s="2210"/>
    </row>
    <row r="1007476" spans="101:101">
      <c r="CW1007476" s="2195"/>
    </row>
    <row r="1007500" spans="101:101">
      <c r="CW1007500" s="2210"/>
    </row>
    <row r="1007501" spans="101:101">
      <c r="CW1007501" s="2195"/>
    </row>
    <row r="1007525" spans="101:101">
      <c r="CW1007525" s="2210"/>
    </row>
    <row r="1007526" spans="101:101">
      <c r="CW1007526" s="2195"/>
    </row>
    <row r="1007550" spans="101:101">
      <c r="CW1007550" s="2210"/>
    </row>
    <row r="1007551" spans="101:101">
      <c r="CW1007551" s="2195"/>
    </row>
    <row r="1007575" spans="101:101">
      <c r="CW1007575" s="2210"/>
    </row>
    <row r="1007576" spans="101:101">
      <c r="CW1007576" s="2195"/>
    </row>
    <row r="1007600" spans="101:101">
      <c r="CW1007600" s="2210"/>
    </row>
    <row r="1007601" spans="101:101">
      <c r="CW1007601" s="2195"/>
    </row>
    <row r="1007625" spans="101:101">
      <c r="CW1007625" s="2210"/>
    </row>
    <row r="1007626" spans="101:101">
      <c r="CW1007626" s="2195"/>
    </row>
    <row r="1007650" spans="101:101">
      <c r="CW1007650" s="2210"/>
    </row>
    <row r="1007651" spans="101:101">
      <c r="CW1007651" s="2195"/>
    </row>
    <row r="1007675" spans="101:101">
      <c r="CW1007675" s="2210"/>
    </row>
    <row r="1007676" spans="101:101">
      <c r="CW1007676" s="2195"/>
    </row>
    <row r="1007700" spans="101:101">
      <c r="CW1007700" s="2210"/>
    </row>
    <row r="1007701" spans="101:101">
      <c r="CW1007701" s="2195"/>
    </row>
    <row r="1007725" spans="101:101">
      <c r="CW1007725" s="2210"/>
    </row>
    <row r="1007726" spans="101:101">
      <c r="CW1007726" s="2195"/>
    </row>
    <row r="1007750" spans="101:101">
      <c r="CW1007750" s="2210"/>
    </row>
    <row r="1007751" spans="101:101">
      <c r="CW1007751" s="2195"/>
    </row>
    <row r="1007775" spans="101:101">
      <c r="CW1007775" s="2210"/>
    </row>
    <row r="1007776" spans="101:101">
      <c r="CW1007776" s="2195"/>
    </row>
    <row r="1007800" spans="101:101">
      <c r="CW1007800" s="2210"/>
    </row>
    <row r="1007801" spans="101:101">
      <c r="CW1007801" s="2195"/>
    </row>
    <row r="1007825" spans="101:101">
      <c r="CW1007825" s="2210"/>
    </row>
    <row r="1007826" spans="101:101">
      <c r="CW1007826" s="2195"/>
    </row>
    <row r="1007850" spans="101:101">
      <c r="CW1007850" s="2210"/>
    </row>
    <row r="1007851" spans="101:101">
      <c r="CW1007851" s="2195"/>
    </row>
    <row r="1007875" spans="101:101">
      <c r="CW1007875" s="2210"/>
    </row>
    <row r="1007876" spans="101:101">
      <c r="CW1007876" s="2195"/>
    </row>
    <row r="1007900" spans="101:101">
      <c r="CW1007900" s="2210"/>
    </row>
    <row r="1007901" spans="101:101">
      <c r="CW1007901" s="2195"/>
    </row>
    <row r="1007925" spans="101:101">
      <c r="CW1007925" s="2210"/>
    </row>
    <row r="1007926" spans="101:101">
      <c r="CW1007926" s="2195"/>
    </row>
    <row r="1007950" spans="101:101">
      <c r="CW1007950" s="2210"/>
    </row>
    <row r="1007951" spans="101:101">
      <c r="CW1007951" s="2195"/>
    </row>
    <row r="1007975" spans="101:101">
      <c r="CW1007975" s="2210"/>
    </row>
    <row r="1007976" spans="101:101">
      <c r="CW1007976" s="2195"/>
    </row>
    <row r="1008000" spans="101:101">
      <c r="CW1008000" s="2210"/>
    </row>
    <row r="1008001" spans="101:101">
      <c r="CW1008001" s="2195"/>
    </row>
    <row r="1008025" spans="101:101">
      <c r="CW1008025" s="2210"/>
    </row>
    <row r="1008026" spans="101:101">
      <c r="CW1008026" s="2195"/>
    </row>
    <row r="1008050" spans="101:101">
      <c r="CW1008050" s="2210"/>
    </row>
    <row r="1008051" spans="101:101">
      <c r="CW1008051" s="2195"/>
    </row>
    <row r="1008075" spans="101:101">
      <c r="CW1008075" s="2210"/>
    </row>
    <row r="1008076" spans="101:101">
      <c r="CW1008076" s="2195"/>
    </row>
    <row r="1008100" spans="101:101">
      <c r="CW1008100" s="2210"/>
    </row>
    <row r="1008101" spans="101:101">
      <c r="CW1008101" s="2195"/>
    </row>
    <row r="1008125" spans="101:101">
      <c r="CW1008125" s="2210"/>
    </row>
    <row r="1008126" spans="101:101">
      <c r="CW1008126" s="2195"/>
    </row>
    <row r="1008150" spans="101:101">
      <c r="CW1008150" s="2210"/>
    </row>
    <row r="1008151" spans="101:101">
      <c r="CW1008151" s="2195"/>
    </row>
    <row r="1008175" spans="101:101">
      <c r="CW1008175" s="2210"/>
    </row>
    <row r="1008176" spans="101:101">
      <c r="CW1008176" s="2195"/>
    </row>
    <row r="1008200" spans="101:101">
      <c r="CW1008200" s="2210"/>
    </row>
    <row r="1008201" spans="101:101">
      <c r="CW1008201" s="2195"/>
    </row>
    <row r="1008225" spans="101:101">
      <c r="CW1008225" s="2210"/>
    </row>
    <row r="1008226" spans="101:101">
      <c r="CW1008226" s="2195"/>
    </row>
    <row r="1008250" spans="101:101">
      <c r="CW1008250" s="2210"/>
    </row>
    <row r="1008251" spans="101:101">
      <c r="CW1008251" s="2195"/>
    </row>
    <row r="1008275" spans="101:101">
      <c r="CW1008275" s="2210"/>
    </row>
    <row r="1008276" spans="101:101">
      <c r="CW1008276" s="2195"/>
    </row>
    <row r="1008300" spans="101:101">
      <c r="CW1008300" s="2210"/>
    </row>
    <row r="1008301" spans="101:101">
      <c r="CW1008301" s="2195"/>
    </row>
    <row r="1008325" spans="101:101">
      <c r="CW1008325" s="2210"/>
    </row>
    <row r="1008326" spans="101:101">
      <c r="CW1008326" s="2195"/>
    </row>
    <row r="1008350" spans="101:101">
      <c r="CW1008350" s="2210"/>
    </row>
    <row r="1008351" spans="101:101">
      <c r="CW1008351" s="2195"/>
    </row>
    <row r="1008375" spans="101:101">
      <c r="CW1008375" s="2210"/>
    </row>
    <row r="1008376" spans="101:101">
      <c r="CW1008376" s="2195"/>
    </row>
    <row r="1008400" spans="101:101">
      <c r="CW1008400" s="2210"/>
    </row>
    <row r="1008401" spans="101:101">
      <c r="CW1008401" s="2195"/>
    </row>
    <row r="1008425" spans="101:101">
      <c r="CW1008425" s="2210"/>
    </row>
    <row r="1008426" spans="101:101">
      <c r="CW1008426" s="2195"/>
    </row>
    <row r="1008450" spans="101:101">
      <c r="CW1008450" s="2210"/>
    </row>
    <row r="1008451" spans="101:101">
      <c r="CW1008451" s="2195"/>
    </row>
    <row r="1008475" spans="101:101">
      <c r="CW1008475" s="2210"/>
    </row>
    <row r="1008476" spans="101:101">
      <c r="CW1008476" s="2195"/>
    </row>
    <row r="1008500" spans="101:101">
      <c r="CW1008500" s="2210"/>
    </row>
    <row r="1008501" spans="101:101">
      <c r="CW1008501" s="2195"/>
    </row>
    <row r="1008525" spans="101:101">
      <c r="CW1008525" s="2210"/>
    </row>
    <row r="1008526" spans="101:101">
      <c r="CW1008526" s="2195"/>
    </row>
    <row r="1008550" spans="101:101">
      <c r="CW1008550" s="2210"/>
    </row>
    <row r="1008551" spans="101:101">
      <c r="CW1008551" s="2195"/>
    </row>
    <row r="1008575" spans="101:101">
      <c r="CW1008575" s="2210"/>
    </row>
    <row r="1008576" spans="101:101">
      <c r="CW1008576" s="2195"/>
    </row>
    <row r="1008600" spans="101:101">
      <c r="CW1008600" s="2210"/>
    </row>
    <row r="1008601" spans="101:101">
      <c r="CW1008601" s="2195"/>
    </row>
    <row r="1008625" spans="101:101">
      <c r="CW1008625" s="2210"/>
    </row>
    <row r="1008626" spans="101:101">
      <c r="CW1008626" s="2195"/>
    </row>
    <row r="1008650" spans="101:101">
      <c r="CW1008650" s="2210"/>
    </row>
    <row r="1008651" spans="101:101">
      <c r="CW1008651" s="2195"/>
    </row>
    <row r="1008675" spans="101:101">
      <c r="CW1008675" s="2210"/>
    </row>
    <row r="1008676" spans="101:101">
      <c r="CW1008676" s="2195"/>
    </row>
    <row r="1008700" spans="101:101">
      <c r="CW1008700" s="2210"/>
    </row>
    <row r="1008701" spans="101:101">
      <c r="CW1008701" s="2195"/>
    </row>
    <row r="1008725" spans="101:101">
      <c r="CW1008725" s="2210"/>
    </row>
    <row r="1008726" spans="101:101">
      <c r="CW1008726" s="2195"/>
    </row>
    <row r="1008750" spans="101:101">
      <c r="CW1008750" s="2210"/>
    </row>
    <row r="1008751" spans="101:101">
      <c r="CW1008751" s="2195"/>
    </row>
    <row r="1008775" spans="101:101">
      <c r="CW1008775" s="2210"/>
    </row>
    <row r="1008776" spans="101:101">
      <c r="CW1008776" s="2195"/>
    </row>
    <row r="1008800" spans="101:101">
      <c r="CW1008800" s="2210"/>
    </row>
    <row r="1008801" spans="101:101">
      <c r="CW1008801" s="2195"/>
    </row>
    <row r="1008825" spans="101:101">
      <c r="CW1008825" s="2210"/>
    </row>
    <row r="1008826" spans="101:101">
      <c r="CW1008826" s="2195"/>
    </row>
    <row r="1008850" spans="101:101">
      <c r="CW1008850" s="2210"/>
    </row>
    <row r="1008851" spans="101:101">
      <c r="CW1008851" s="2195"/>
    </row>
    <row r="1008875" spans="101:101">
      <c r="CW1008875" s="2210"/>
    </row>
    <row r="1008876" spans="101:101">
      <c r="CW1008876" s="2195"/>
    </row>
    <row r="1008900" spans="101:101">
      <c r="CW1008900" s="2210"/>
    </row>
    <row r="1008901" spans="101:101">
      <c r="CW1008901" s="2195"/>
    </row>
    <row r="1008925" spans="101:101">
      <c r="CW1008925" s="2210"/>
    </row>
    <row r="1008926" spans="101:101">
      <c r="CW1008926" s="2195"/>
    </row>
    <row r="1008950" spans="101:101">
      <c r="CW1008950" s="2210"/>
    </row>
    <row r="1008951" spans="101:101">
      <c r="CW1008951" s="2195"/>
    </row>
    <row r="1008975" spans="101:101">
      <c r="CW1008975" s="2210"/>
    </row>
    <row r="1008976" spans="101:101">
      <c r="CW1008976" s="2195"/>
    </row>
    <row r="1009000" spans="101:101">
      <c r="CW1009000" s="2210"/>
    </row>
    <row r="1009001" spans="101:101">
      <c r="CW1009001" s="2195"/>
    </row>
    <row r="1009025" spans="101:101">
      <c r="CW1009025" s="2210"/>
    </row>
    <row r="1009026" spans="101:101">
      <c r="CW1009026" s="2195"/>
    </row>
    <row r="1009050" spans="101:101">
      <c r="CW1009050" s="2210"/>
    </row>
    <row r="1009051" spans="101:101">
      <c r="CW1009051" s="2195"/>
    </row>
    <row r="1009075" spans="101:101">
      <c r="CW1009075" s="2210"/>
    </row>
    <row r="1009076" spans="101:101">
      <c r="CW1009076" s="2195"/>
    </row>
    <row r="1009100" spans="101:101">
      <c r="CW1009100" s="2210"/>
    </row>
    <row r="1009101" spans="101:101">
      <c r="CW1009101" s="2195"/>
    </row>
    <row r="1009125" spans="101:101">
      <c r="CW1009125" s="2210"/>
    </row>
    <row r="1009126" spans="101:101">
      <c r="CW1009126" s="2195"/>
    </row>
    <row r="1009150" spans="101:101">
      <c r="CW1009150" s="2210"/>
    </row>
    <row r="1009151" spans="101:101">
      <c r="CW1009151" s="2195"/>
    </row>
    <row r="1009175" spans="101:101">
      <c r="CW1009175" s="2210"/>
    </row>
    <row r="1009176" spans="101:101">
      <c r="CW1009176" s="2195"/>
    </row>
    <row r="1009200" spans="101:101">
      <c r="CW1009200" s="2210"/>
    </row>
    <row r="1009201" spans="101:101">
      <c r="CW1009201" s="2195"/>
    </row>
    <row r="1009225" spans="101:101">
      <c r="CW1009225" s="2210"/>
    </row>
    <row r="1009226" spans="101:101">
      <c r="CW1009226" s="2195"/>
    </row>
    <row r="1009250" spans="101:101">
      <c r="CW1009250" s="2210"/>
    </row>
    <row r="1009251" spans="101:101">
      <c r="CW1009251" s="2195"/>
    </row>
    <row r="1009275" spans="101:101">
      <c r="CW1009275" s="2210"/>
    </row>
    <row r="1009276" spans="101:101">
      <c r="CW1009276" s="2195"/>
    </row>
    <row r="1009300" spans="101:101">
      <c r="CW1009300" s="2210"/>
    </row>
    <row r="1009301" spans="101:101">
      <c r="CW1009301" s="2195"/>
    </row>
    <row r="1009325" spans="101:101">
      <c r="CW1009325" s="2210"/>
    </row>
    <row r="1009326" spans="101:101">
      <c r="CW1009326" s="2195"/>
    </row>
    <row r="1009350" spans="101:101">
      <c r="CW1009350" s="2210"/>
    </row>
    <row r="1009351" spans="101:101">
      <c r="CW1009351" s="2195"/>
    </row>
    <row r="1009375" spans="101:101">
      <c r="CW1009375" s="2210"/>
    </row>
    <row r="1009376" spans="101:101">
      <c r="CW1009376" s="2195"/>
    </row>
    <row r="1009400" spans="101:101">
      <c r="CW1009400" s="2210"/>
    </row>
    <row r="1009401" spans="101:101">
      <c r="CW1009401" s="2195"/>
    </row>
    <row r="1009425" spans="101:101">
      <c r="CW1009425" s="2210"/>
    </row>
    <row r="1009426" spans="101:101">
      <c r="CW1009426" s="2195"/>
    </row>
    <row r="1009450" spans="101:101">
      <c r="CW1009450" s="2210"/>
    </row>
    <row r="1009451" spans="101:101">
      <c r="CW1009451" s="2195"/>
    </row>
    <row r="1009475" spans="101:101">
      <c r="CW1009475" s="2210"/>
    </row>
    <row r="1009476" spans="101:101">
      <c r="CW1009476" s="2195"/>
    </row>
    <row r="1009500" spans="101:101">
      <c r="CW1009500" s="2210"/>
    </row>
    <row r="1009501" spans="101:101">
      <c r="CW1009501" s="2195"/>
    </row>
    <row r="1009525" spans="101:101">
      <c r="CW1009525" s="2210"/>
    </row>
    <row r="1009526" spans="101:101">
      <c r="CW1009526" s="2195"/>
    </row>
    <row r="1009550" spans="101:101">
      <c r="CW1009550" s="2210"/>
    </row>
    <row r="1009551" spans="101:101">
      <c r="CW1009551" s="2195"/>
    </row>
    <row r="1009575" spans="101:101">
      <c r="CW1009575" s="2210"/>
    </row>
    <row r="1009576" spans="101:101">
      <c r="CW1009576" s="2195"/>
    </row>
    <row r="1009600" spans="101:101">
      <c r="CW1009600" s="2210"/>
    </row>
    <row r="1009601" spans="101:101">
      <c r="CW1009601" s="2195"/>
    </row>
    <row r="1009625" spans="101:101">
      <c r="CW1009625" s="2210"/>
    </row>
    <row r="1009626" spans="101:101">
      <c r="CW1009626" s="2195"/>
    </row>
    <row r="1009650" spans="101:101">
      <c r="CW1009650" s="2210"/>
    </row>
    <row r="1009651" spans="101:101">
      <c r="CW1009651" s="2195"/>
    </row>
    <row r="1009675" spans="101:101">
      <c r="CW1009675" s="2210"/>
    </row>
    <row r="1009676" spans="101:101">
      <c r="CW1009676" s="2195"/>
    </row>
    <row r="1009700" spans="101:101">
      <c r="CW1009700" s="2210"/>
    </row>
    <row r="1009701" spans="101:101">
      <c r="CW1009701" s="2195"/>
    </row>
    <row r="1009725" spans="101:101">
      <c r="CW1009725" s="2210"/>
    </row>
    <row r="1009726" spans="101:101">
      <c r="CW1009726" s="2195"/>
    </row>
    <row r="1009750" spans="101:101">
      <c r="CW1009750" s="2210"/>
    </row>
    <row r="1009751" spans="101:101">
      <c r="CW1009751" s="2195"/>
    </row>
    <row r="1009775" spans="101:101">
      <c r="CW1009775" s="2210"/>
    </row>
    <row r="1009776" spans="101:101">
      <c r="CW1009776" s="2195"/>
    </row>
    <row r="1009800" spans="101:101">
      <c r="CW1009800" s="2210"/>
    </row>
    <row r="1009801" spans="101:101">
      <c r="CW1009801" s="2195"/>
    </row>
    <row r="1009825" spans="101:101">
      <c r="CW1009825" s="2210"/>
    </row>
    <row r="1009826" spans="101:101">
      <c r="CW1009826" s="2195"/>
    </row>
    <row r="1009850" spans="101:101">
      <c r="CW1009850" s="2210"/>
    </row>
    <row r="1009851" spans="101:101">
      <c r="CW1009851" s="2195"/>
    </row>
    <row r="1009875" spans="101:101">
      <c r="CW1009875" s="2210"/>
    </row>
    <row r="1009876" spans="101:101">
      <c r="CW1009876" s="2195"/>
    </row>
    <row r="1009900" spans="101:101">
      <c r="CW1009900" s="2210"/>
    </row>
    <row r="1009901" spans="101:101">
      <c r="CW1009901" s="2195"/>
    </row>
    <row r="1009925" spans="101:101">
      <c r="CW1009925" s="2210"/>
    </row>
    <row r="1009926" spans="101:101">
      <c r="CW1009926" s="2195"/>
    </row>
    <row r="1009950" spans="101:101">
      <c r="CW1009950" s="2210"/>
    </row>
    <row r="1009951" spans="101:101">
      <c r="CW1009951" s="2195"/>
    </row>
    <row r="1009975" spans="101:101">
      <c r="CW1009975" s="2210"/>
    </row>
    <row r="1009976" spans="101:101">
      <c r="CW1009976" s="2195"/>
    </row>
    <row r="1010000" spans="101:101">
      <c r="CW1010000" s="2210"/>
    </row>
    <row r="1010001" spans="101:101">
      <c r="CW1010001" s="2195"/>
    </row>
    <row r="1010025" spans="101:101">
      <c r="CW1010025" s="2210"/>
    </row>
    <row r="1010026" spans="101:101">
      <c r="CW1010026" s="2195"/>
    </row>
    <row r="1010050" spans="101:101">
      <c r="CW1010050" s="2210"/>
    </row>
    <row r="1010051" spans="101:101">
      <c r="CW1010051" s="2195"/>
    </row>
    <row r="1010075" spans="101:101">
      <c r="CW1010075" s="2210"/>
    </row>
    <row r="1010076" spans="101:101">
      <c r="CW1010076" s="2195"/>
    </row>
    <row r="1010100" spans="101:101">
      <c r="CW1010100" s="2210"/>
    </row>
    <row r="1010101" spans="101:101">
      <c r="CW1010101" s="2195"/>
    </row>
    <row r="1010125" spans="101:101">
      <c r="CW1010125" s="2210"/>
    </row>
    <row r="1010126" spans="101:101">
      <c r="CW1010126" s="2195"/>
    </row>
    <row r="1010150" spans="101:101">
      <c r="CW1010150" s="2210"/>
    </row>
    <row r="1010151" spans="101:101">
      <c r="CW1010151" s="2195"/>
    </row>
    <row r="1010175" spans="101:101">
      <c r="CW1010175" s="2210"/>
    </row>
    <row r="1010176" spans="101:101">
      <c r="CW1010176" s="2195"/>
    </row>
    <row r="1010200" spans="101:101">
      <c r="CW1010200" s="2210"/>
    </row>
    <row r="1010201" spans="101:101">
      <c r="CW1010201" s="2195"/>
    </row>
    <row r="1010225" spans="101:101">
      <c r="CW1010225" s="2210"/>
    </row>
    <row r="1010226" spans="101:101">
      <c r="CW1010226" s="2195"/>
    </row>
    <row r="1010250" spans="101:101">
      <c r="CW1010250" s="2210"/>
    </row>
    <row r="1010251" spans="101:101">
      <c r="CW1010251" s="2195"/>
    </row>
    <row r="1010275" spans="101:101">
      <c r="CW1010275" s="2210"/>
    </row>
    <row r="1010276" spans="101:101">
      <c r="CW1010276" s="2195"/>
    </row>
    <row r="1010300" spans="101:101">
      <c r="CW1010300" s="2210"/>
    </row>
    <row r="1010301" spans="101:101">
      <c r="CW1010301" s="2195"/>
    </row>
    <row r="1010325" spans="101:101">
      <c r="CW1010325" s="2210"/>
    </row>
    <row r="1010326" spans="101:101">
      <c r="CW1010326" s="2195"/>
    </row>
    <row r="1010350" spans="101:101">
      <c r="CW1010350" s="2210"/>
    </row>
    <row r="1010351" spans="101:101">
      <c r="CW1010351" s="2195"/>
    </row>
    <row r="1010375" spans="101:101">
      <c r="CW1010375" s="2210"/>
    </row>
    <row r="1010376" spans="101:101">
      <c r="CW1010376" s="2195"/>
    </row>
    <row r="1010400" spans="101:101">
      <c r="CW1010400" s="2210"/>
    </row>
    <row r="1010401" spans="101:101">
      <c r="CW1010401" s="2195"/>
    </row>
    <row r="1010425" spans="101:101">
      <c r="CW1010425" s="2210"/>
    </row>
    <row r="1010426" spans="101:101">
      <c r="CW1010426" s="2195"/>
    </row>
    <row r="1010450" spans="101:101">
      <c r="CW1010450" s="2210"/>
    </row>
    <row r="1010451" spans="101:101">
      <c r="CW1010451" s="2195"/>
    </row>
    <row r="1010475" spans="101:101">
      <c r="CW1010475" s="2210"/>
    </row>
    <row r="1010476" spans="101:101">
      <c r="CW1010476" s="2195"/>
    </row>
    <row r="1010500" spans="101:101">
      <c r="CW1010500" s="2210"/>
    </row>
    <row r="1010501" spans="101:101">
      <c r="CW1010501" s="2195"/>
    </row>
    <row r="1010525" spans="101:101">
      <c r="CW1010525" s="2210"/>
    </row>
    <row r="1010526" spans="101:101">
      <c r="CW1010526" s="2195"/>
    </row>
    <row r="1010550" spans="101:101">
      <c r="CW1010550" s="2210"/>
    </row>
    <row r="1010551" spans="101:101">
      <c r="CW1010551" s="2195"/>
    </row>
    <row r="1010575" spans="101:101">
      <c r="CW1010575" s="2210"/>
    </row>
    <row r="1010576" spans="101:101">
      <c r="CW1010576" s="2195"/>
    </row>
    <row r="1010600" spans="101:101">
      <c r="CW1010600" s="2210"/>
    </row>
    <row r="1010601" spans="101:101">
      <c r="CW1010601" s="2195"/>
    </row>
    <row r="1010625" spans="101:101">
      <c r="CW1010625" s="2210"/>
    </row>
    <row r="1010626" spans="101:101">
      <c r="CW1010626" s="2195"/>
    </row>
    <row r="1010650" spans="101:101">
      <c r="CW1010650" s="2210"/>
    </row>
    <row r="1010651" spans="101:101">
      <c r="CW1010651" s="2195"/>
    </row>
    <row r="1010675" spans="101:101">
      <c r="CW1010675" s="2210"/>
    </row>
    <row r="1010676" spans="101:101">
      <c r="CW1010676" s="2195"/>
    </row>
    <row r="1010700" spans="101:101">
      <c r="CW1010700" s="2210"/>
    </row>
    <row r="1010701" spans="101:101">
      <c r="CW1010701" s="2195"/>
    </row>
    <row r="1010725" spans="101:101">
      <c r="CW1010725" s="2210"/>
    </row>
    <row r="1010726" spans="101:101">
      <c r="CW1010726" s="2195"/>
    </row>
    <row r="1010750" spans="101:101">
      <c r="CW1010750" s="2210"/>
    </row>
    <row r="1010751" spans="101:101">
      <c r="CW1010751" s="2195"/>
    </row>
    <row r="1010775" spans="101:101">
      <c r="CW1010775" s="2210"/>
    </row>
    <row r="1010776" spans="101:101">
      <c r="CW1010776" s="2195"/>
    </row>
    <row r="1010800" spans="101:101">
      <c r="CW1010800" s="2210"/>
    </row>
    <row r="1010801" spans="101:101">
      <c r="CW1010801" s="2195"/>
    </row>
    <row r="1010825" spans="101:101">
      <c r="CW1010825" s="2210"/>
    </row>
    <row r="1010826" spans="101:101">
      <c r="CW1010826" s="2195"/>
    </row>
    <row r="1010850" spans="101:101">
      <c r="CW1010850" s="2210"/>
    </row>
    <row r="1010851" spans="101:101">
      <c r="CW1010851" s="2195"/>
    </row>
    <row r="1010875" spans="101:101">
      <c r="CW1010875" s="2210"/>
    </row>
    <row r="1010876" spans="101:101">
      <c r="CW1010876" s="2195"/>
    </row>
    <row r="1010900" spans="101:101">
      <c r="CW1010900" s="2210"/>
    </row>
    <row r="1010901" spans="101:101">
      <c r="CW1010901" s="2195"/>
    </row>
    <row r="1010925" spans="101:101">
      <c r="CW1010925" s="2210"/>
    </row>
    <row r="1010926" spans="101:101">
      <c r="CW1010926" s="2195"/>
    </row>
    <row r="1010950" spans="101:101">
      <c r="CW1010950" s="2210"/>
    </row>
    <row r="1010951" spans="101:101">
      <c r="CW1010951" s="2195"/>
    </row>
    <row r="1010975" spans="101:101">
      <c r="CW1010975" s="2210"/>
    </row>
    <row r="1010976" spans="101:101">
      <c r="CW1010976" s="2195"/>
    </row>
    <row r="1011000" spans="101:101">
      <c r="CW1011000" s="2210"/>
    </row>
    <row r="1011001" spans="101:101">
      <c r="CW1011001" s="2195"/>
    </row>
    <row r="1011025" spans="101:101">
      <c r="CW1011025" s="2210"/>
    </row>
    <row r="1011026" spans="101:101">
      <c r="CW1011026" s="2195"/>
    </row>
    <row r="1011050" spans="101:101">
      <c r="CW1011050" s="2210"/>
    </row>
    <row r="1011051" spans="101:101">
      <c r="CW1011051" s="2195"/>
    </row>
    <row r="1011075" spans="101:101">
      <c r="CW1011075" s="2210"/>
    </row>
    <row r="1011076" spans="101:101">
      <c r="CW1011076" s="2195"/>
    </row>
    <row r="1011100" spans="101:101">
      <c r="CW1011100" s="2210"/>
    </row>
    <row r="1011101" spans="101:101">
      <c r="CW1011101" s="2195"/>
    </row>
    <row r="1011125" spans="101:101">
      <c r="CW1011125" s="2210"/>
    </row>
    <row r="1011126" spans="101:101">
      <c r="CW1011126" s="2195"/>
    </row>
    <row r="1011150" spans="101:101">
      <c r="CW1011150" s="2210"/>
    </row>
    <row r="1011151" spans="101:101">
      <c r="CW1011151" s="2195"/>
    </row>
    <row r="1011175" spans="101:101">
      <c r="CW1011175" s="2210"/>
    </row>
    <row r="1011176" spans="101:101">
      <c r="CW1011176" s="2195"/>
    </row>
    <row r="1011200" spans="101:101">
      <c r="CW1011200" s="2210"/>
    </row>
    <row r="1011201" spans="101:101">
      <c r="CW1011201" s="2195"/>
    </row>
    <row r="1011225" spans="101:101">
      <c r="CW1011225" s="2210"/>
    </row>
    <row r="1011226" spans="101:101">
      <c r="CW1011226" s="2195"/>
    </row>
    <row r="1011250" spans="101:101">
      <c r="CW1011250" s="2210"/>
    </row>
    <row r="1011251" spans="101:101">
      <c r="CW1011251" s="2195"/>
    </row>
    <row r="1011275" spans="101:101">
      <c r="CW1011275" s="2210"/>
    </row>
    <row r="1011276" spans="101:101">
      <c r="CW1011276" s="2195"/>
    </row>
    <row r="1011300" spans="101:101">
      <c r="CW1011300" s="2210"/>
    </row>
    <row r="1011301" spans="101:101">
      <c r="CW1011301" s="2195"/>
    </row>
    <row r="1011325" spans="101:101">
      <c r="CW1011325" s="2210"/>
    </row>
    <row r="1011326" spans="101:101">
      <c r="CW1011326" s="2195"/>
    </row>
    <row r="1011350" spans="101:101">
      <c r="CW1011350" s="2210"/>
    </row>
    <row r="1011351" spans="101:101">
      <c r="CW1011351" s="2195"/>
    </row>
    <row r="1011375" spans="101:101">
      <c r="CW1011375" s="2210"/>
    </row>
    <row r="1011376" spans="101:101">
      <c r="CW1011376" s="2195"/>
    </row>
    <row r="1011400" spans="101:101">
      <c r="CW1011400" s="2210"/>
    </row>
    <row r="1011401" spans="101:101">
      <c r="CW1011401" s="2195"/>
    </row>
    <row r="1011425" spans="101:101">
      <c r="CW1011425" s="2210"/>
    </row>
    <row r="1011426" spans="101:101">
      <c r="CW1011426" s="2195"/>
    </row>
    <row r="1011450" spans="101:101">
      <c r="CW1011450" s="2210"/>
    </row>
    <row r="1011451" spans="101:101">
      <c r="CW1011451" s="2195"/>
    </row>
    <row r="1011475" spans="101:101">
      <c r="CW1011475" s="2210"/>
    </row>
    <row r="1011476" spans="101:101">
      <c r="CW1011476" s="2195"/>
    </row>
    <row r="1011500" spans="101:101">
      <c r="CW1011500" s="2210"/>
    </row>
    <row r="1011501" spans="101:101">
      <c r="CW1011501" s="2195"/>
    </row>
    <row r="1011525" spans="101:101">
      <c r="CW1011525" s="2210"/>
    </row>
    <row r="1011526" spans="101:101">
      <c r="CW1011526" s="2195"/>
    </row>
    <row r="1011550" spans="101:101">
      <c r="CW1011550" s="2210"/>
    </row>
    <row r="1011551" spans="101:101">
      <c r="CW1011551" s="2195"/>
    </row>
    <row r="1011575" spans="101:101">
      <c r="CW1011575" s="2210"/>
    </row>
    <row r="1011576" spans="101:101">
      <c r="CW1011576" s="2195"/>
    </row>
    <row r="1011600" spans="101:101">
      <c r="CW1011600" s="2210"/>
    </row>
    <row r="1011601" spans="101:101">
      <c r="CW1011601" s="2195"/>
    </row>
    <row r="1011625" spans="101:101">
      <c r="CW1011625" s="2210"/>
    </row>
    <row r="1011626" spans="101:101">
      <c r="CW1011626" s="2195"/>
    </row>
    <row r="1011650" spans="101:101">
      <c r="CW1011650" s="2210"/>
    </row>
    <row r="1011651" spans="101:101">
      <c r="CW1011651" s="2195"/>
    </row>
    <row r="1011675" spans="101:101">
      <c r="CW1011675" s="2210"/>
    </row>
    <row r="1011676" spans="101:101">
      <c r="CW1011676" s="2195"/>
    </row>
    <row r="1011700" spans="101:101">
      <c r="CW1011700" s="2210"/>
    </row>
    <row r="1011701" spans="101:101">
      <c r="CW1011701" s="2195"/>
    </row>
    <row r="1011725" spans="101:101">
      <c r="CW1011725" s="2210"/>
    </row>
    <row r="1011726" spans="101:101">
      <c r="CW1011726" s="2195"/>
    </row>
    <row r="1011750" spans="101:101">
      <c r="CW1011750" s="2210"/>
    </row>
    <row r="1011751" spans="101:101">
      <c r="CW1011751" s="2195"/>
    </row>
    <row r="1011775" spans="101:101">
      <c r="CW1011775" s="2210"/>
    </row>
    <row r="1011776" spans="101:101">
      <c r="CW1011776" s="2195"/>
    </row>
    <row r="1011800" spans="101:101">
      <c r="CW1011800" s="2210"/>
    </row>
    <row r="1011801" spans="101:101">
      <c r="CW1011801" s="2195"/>
    </row>
    <row r="1011825" spans="101:101">
      <c r="CW1011825" s="2210"/>
    </row>
    <row r="1011826" spans="101:101">
      <c r="CW1011826" s="2195"/>
    </row>
    <row r="1011850" spans="101:101">
      <c r="CW1011850" s="2210"/>
    </row>
    <row r="1011851" spans="101:101">
      <c r="CW1011851" s="2195"/>
    </row>
    <row r="1011875" spans="101:101">
      <c r="CW1011875" s="2210"/>
    </row>
    <row r="1011876" spans="101:101">
      <c r="CW1011876" s="2195"/>
    </row>
    <row r="1011900" spans="101:101">
      <c r="CW1011900" s="2210"/>
    </row>
    <row r="1011901" spans="101:101">
      <c r="CW1011901" s="2195"/>
    </row>
    <row r="1011925" spans="101:101">
      <c r="CW1011925" s="2210"/>
    </row>
    <row r="1011926" spans="101:101">
      <c r="CW1011926" s="2195"/>
    </row>
    <row r="1011950" spans="101:101">
      <c r="CW1011950" s="2210"/>
    </row>
    <row r="1011951" spans="101:101">
      <c r="CW1011951" s="2195"/>
    </row>
    <row r="1011975" spans="101:101">
      <c r="CW1011975" s="2210"/>
    </row>
    <row r="1011976" spans="101:101">
      <c r="CW1011976" s="2195"/>
    </row>
    <row r="1012000" spans="101:101">
      <c r="CW1012000" s="2210"/>
    </row>
    <row r="1012001" spans="101:101">
      <c r="CW1012001" s="2195"/>
    </row>
    <row r="1012025" spans="101:101">
      <c r="CW1012025" s="2210"/>
    </row>
    <row r="1012026" spans="101:101">
      <c r="CW1012026" s="2195"/>
    </row>
    <row r="1012050" spans="101:101">
      <c r="CW1012050" s="2210"/>
    </row>
    <row r="1012051" spans="101:101">
      <c r="CW1012051" s="2195"/>
    </row>
    <row r="1012075" spans="101:101">
      <c r="CW1012075" s="2210"/>
    </row>
    <row r="1012076" spans="101:101">
      <c r="CW1012076" s="2195"/>
    </row>
    <row r="1012100" spans="101:101">
      <c r="CW1012100" s="2210"/>
    </row>
    <row r="1012101" spans="101:101">
      <c r="CW1012101" s="2195"/>
    </row>
    <row r="1012125" spans="101:101">
      <c r="CW1012125" s="2210"/>
    </row>
    <row r="1012126" spans="101:101">
      <c r="CW1012126" s="2195"/>
    </row>
    <row r="1012150" spans="101:101">
      <c r="CW1012150" s="2210"/>
    </row>
    <row r="1012151" spans="101:101">
      <c r="CW1012151" s="2195"/>
    </row>
    <row r="1012175" spans="101:101">
      <c r="CW1012175" s="2210"/>
    </row>
    <row r="1012176" spans="101:101">
      <c r="CW1012176" s="2195"/>
    </row>
    <row r="1012200" spans="101:101">
      <c r="CW1012200" s="2210"/>
    </row>
    <row r="1012201" spans="101:101">
      <c r="CW1012201" s="2195"/>
    </row>
    <row r="1012225" spans="101:101">
      <c r="CW1012225" s="2210"/>
    </row>
    <row r="1012226" spans="101:101">
      <c r="CW1012226" s="2195"/>
    </row>
    <row r="1012250" spans="101:101">
      <c r="CW1012250" s="2210"/>
    </row>
    <row r="1012251" spans="101:101">
      <c r="CW1012251" s="2195"/>
    </row>
    <row r="1012275" spans="101:101">
      <c r="CW1012275" s="2210"/>
    </row>
    <row r="1012276" spans="101:101">
      <c r="CW1012276" s="2195"/>
    </row>
    <row r="1012300" spans="101:101">
      <c r="CW1012300" s="2210"/>
    </row>
    <row r="1012301" spans="101:101">
      <c r="CW1012301" s="2195"/>
    </row>
    <row r="1012325" spans="101:101">
      <c r="CW1012325" s="2210"/>
    </row>
    <row r="1012326" spans="101:101">
      <c r="CW1012326" s="2195"/>
    </row>
    <row r="1012350" spans="101:101">
      <c r="CW1012350" s="2210"/>
    </row>
    <row r="1012351" spans="101:101">
      <c r="CW1012351" s="2195"/>
    </row>
    <row r="1012375" spans="101:101">
      <c r="CW1012375" s="2210"/>
    </row>
    <row r="1012376" spans="101:101">
      <c r="CW1012376" s="2195"/>
    </row>
    <row r="1012400" spans="101:101">
      <c r="CW1012400" s="2210"/>
    </row>
    <row r="1012401" spans="101:101">
      <c r="CW1012401" s="2195"/>
    </row>
    <row r="1012425" spans="101:101">
      <c r="CW1012425" s="2210"/>
    </row>
    <row r="1012426" spans="101:101">
      <c r="CW1012426" s="2195"/>
    </row>
    <row r="1012450" spans="101:101">
      <c r="CW1012450" s="2210"/>
    </row>
    <row r="1012451" spans="101:101">
      <c r="CW1012451" s="2195"/>
    </row>
    <row r="1012475" spans="101:101">
      <c r="CW1012475" s="2210"/>
    </row>
    <row r="1012476" spans="101:101">
      <c r="CW1012476" s="2195"/>
    </row>
    <row r="1012500" spans="101:101">
      <c r="CW1012500" s="2210"/>
    </row>
    <row r="1012501" spans="101:101">
      <c r="CW1012501" s="2195"/>
    </row>
    <row r="1012525" spans="101:101">
      <c r="CW1012525" s="2210"/>
    </row>
    <row r="1012526" spans="101:101">
      <c r="CW1012526" s="2195"/>
    </row>
    <row r="1012550" spans="101:101">
      <c r="CW1012550" s="2210"/>
    </row>
    <row r="1012551" spans="101:101">
      <c r="CW1012551" s="2195"/>
    </row>
    <row r="1012575" spans="101:101">
      <c r="CW1012575" s="2210"/>
    </row>
    <row r="1012576" spans="101:101">
      <c r="CW1012576" s="2195"/>
    </row>
    <row r="1012600" spans="101:101">
      <c r="CW1012600" s="2210"/>
    </row>
    <row r="1012601" spans="101:101">
      <c r="CW1012601" s="2195"/>
    </row>
    <row r="1012625" spans="101:101">
      <c r="CW1012625" s="2210"/>
    </row>
    <row r="1012626" spans="101:101">
      <c r="CW1012626" s="2195"/>
    </row>
    <row r="1012650" spans="101:101">
      <c r="CW1012650" s="2210"/>
    </row>
    <row r="1012651" spans="101:101">
      <c r="CW1012651" s="2195"/>
    </row>
    <row r="1012675" spans="101:101">
      <c r="CW1012675" s="2210"/>
    </row>
    <row r="1012676" spans="101:101">
      <c r="CW1012676" s="2195"/>
    </row>
    <row r="1012700" spans="101:101">
      <c r="CW1012700" s="2210"/>
    </row>
    <row r="1012701" spans="101:101">
      <c r="CW1012701" s="2195"/>
    </row>
    <row r="1012725" spans="101:101">
      <c r="CW1012725" s="2210"/>
    </row>
    <row r="1012726" spans="101:101">
      <c r="CW1012726" s="2195"/>
    </row>
    <row r="1012750" spans="101:101">
      <c r="CW1012750" s="2210"/>
    </row>
    <row r="1012751" spans="101:101">
      <c r="CW1012751" s="2195"/>
    </row>
    <row r="1012775" spans="101:101">
      <c r="CW1012775" s="2210"/>
    </row>
    <row r="1012776" spans="101:101">
      <c r="CW1012776" s="2195"/>
    </row>
    <row r="1012800" spans="101:101">
      <c r="CW1012800" s="2210"/>
    </row>
    <row r="1012801" spans="101:101">
      <c r="CW1012801" s="2195"/>
    </row>
    <row r="1012825" spans="101:101">
      <c r="CW1012825" s="2210"/>
    </row>
    <row r="1012826" spans="101:101">
      <c r="CW1012826" s="2195"/>
    </row>
    <row r="1012850" spans="101:101">
      <c r="CW1012850" s="2210"/>
    </row>
    <row r="1012851" spans="101:101">
      <c r="CW1012851" s="2195"/>
    </row>
    <row r="1012875" spans="101:101">
      <c r="CW1012875" s="2210"/>
    </row>
    <row r="1012876" spans="101:101">
      <c r="CW1012876" s="2195"/>
    </row>
    <row r="1012900" spans="101:101">
      <c r="CW1012900" s="2210"/>
    </row>
    <row r="1012901" spans="101:101">
      <c r="CW1012901" s="2195"/>
    </row>
    <row r="1012925" spans="101:101">
      <c r="CW1012925" s="2210"/>
    </row>
    <row r="1012926" spans="101:101">
      <c r="CW1012926" s="2195"/>
    </row>
    <row r="1012950" spans="101:101">
      <c r="CW1012950" s="2210"/>
    </row>
    <row r="1012951" spans="101:101">
      <c r="CW1012951" s="2195"/>
    </row>
    <row r="1012975" spans="101:101">
      <c r="CW1012975" s="2210"/>
    </row>
    <row r="1012976" spans="101:101">
      <c r="CW1012976" s="2195"/>
    </row>
    <row r="1013000" spans="101:101">
      <c r="CW1013000" s="2210"/>
    </row>
    <row r="1013001" spans="101:101">
      <c r="CW1013001" s="2195"/>
    </row>
    <row r="1013025" spans="101:101">
      <c r="CW1013025" s="2210"/>
    </row>
    <row r="1013026" spans="101:101">
      <c r="CW1013026" s="2195"/>
    </row>
    <row r="1013050" spans="101:101">
      <c r="CW1013050" s="2210"/>
    </row>
    <row r="1013051" spans="101:101">
      <c r="CW1013051" s="2195"/>
    </row>
    <row r="1013075" spans="101:101">
      <c r="CW1013075" s="2210"/>
    </row>
    <row r="1013076" spans="101:101">
      <c r="CW1013076" s="2195"/>
    </row>
    <row r="1013100" spans="101:101">
      <c r="CW1013100" s="2210"/>
    </row>
    <row r="1013101" spans="101:101">
      <c r="CW1013101" s="2195"/>
    </row>
    <row r="1013125" spans="101:101">
      <c r="CW1013125" s="2210"/>
    </row>
    <row r="1013126" spans="101:101">
      <c r="CW1013126" s="2195"/>
    </row>
    <row r="1013150" spans="101:101">
      <c r="CW1013150" s="2210"/>
    </row>
    <row r="1013151" spans="101:101">
      <c r="CW1013151" s="2195"/>
    </row>
    <row r="1013175" spans="101:101">
      <c r="CW1013175" s="2210"/>
    </row>
    <row r="1013176" spans="101:101">
      <c r="CW1013176" s="2195"/>
    </row>
    <row r="1013200" spans="101:101">
      <c r="CW1013200" s="2210"/>
    </row>
    <row r="1013201" spans="101:101">
      <c r="CW1013201" s="2195"/>
    </row>
    <row r="1013225" spans="101:101">
      <c r="CW1013225" s="2210"/>
    </row>
    <row r="1013226" spans="101:101">
      <c r="CW1013226" s="2195"/>
    </row>
    <row r="1013250" spans="101:101">
      <c r="CW1013250" s="2210"/>
    </row>
    <row r="1013251" spans="101:101">
      <c r="CW1013251" s="2195"/>
    </row>
    <row r="1013275" spans="101:101">
      <c r="CW1013275" s="2210"/>
    </row>
    <row r="1013276" spans="101:101">
      <c r="CW1013276" s="2195"/>
    </row>
    <row r="1013300" spans="101:101">
      <c r="CW1013300" s="2210"/>
    </row>
    <row r="1013301" spans="101:101">
      <c r="CW1013301" s="2195"/>
    </row>
    <row r="1013325" spans="101:101">
      <c r="CW1013325" s="2210"/>
    </row>
    <row r="1013326" spans="101:101">
      <c r="CW1013326" s="2195"/>
    </row>
    <row r="1013350" spans="101:101">
      <c r="CW1013350" s="2210"/>
    </row>
    <row r="1013351" spans="101:101">
      <c r="CW1013351" s="2195"/>
    </row>
    <row r="1013375" spans="101:101">
      <c r="CW1013375" s="2210"/>
    </row>
    <row r="1013376" spans="101:101">
      <c r="CW1013376" s="2195"/>
    </row>
    <row r="1013400" spans="101:101">
      <c r="CW1013400" s="2210"/>
    </row>
    <row r="1013401" spans="101:101">
      <c r="CW1013401" s="2195"/>
    </row>
    <row r="1013425" spans="101:101">
      <c r="CW1013425" s="2210"/>
    </row>
    <row r="1013426" spans="101:101">
      <c r="CW1013426" s="2195"/>
    </row>
    <row r="1013450" spans="101:101">
      <c r="CW1013450" s="2210"/>
    </row>
    <row r="1013451" spans="101:101">
      <c r="CW1013451" s="2195"/>
    </row>
    <row r="1013475" spans="101:101">
      <c r="CW1013475" s="2210"/>
    </row>
    <row r="1013476" spans="101:101">
      <c r="CW1013476" s="2195"/>
    </row>
    <row r="1013500" spans="101:101">
      <c r="CW1013500" s="2210"/>
    </row>
    <row r="1013501" spans="101:101">
      <c r="CW1013501" s="2195"/>
    </row>
    <row r="1013525" spans="101:101">
      <c r="CW1013525" s="2210"/>
    </row>
    <row r="1013526" spans="101:101">
      <c r="CW1013526" s="2195"/>
    </row>
    <row r="1013550" spans="101:101">
      <c r="CW1013550" s="2210"/>
    </row>
    <row r="1013551" spans="101:101">
      <c r="CW1013551" s="2195"/>
    </row>
    <row r="1013575" spans="101:101">
      <c r="CW1013575" s="2210"/>
    </row>
    <row r="1013576" spans="101:101">
      <c r="CW1013576" s="2195"/>
    </row>
    <row r="1013600" spans="101:101">
      <c r="CW1013600" s="2210"/>
    </row>
    <row r="1013601" spans="101:101">
      <c r="CW1013601" s="2195"/>
    </row>
    <row r="1013625" spans="101:101">
      <c r="CW1013625" s="2210"/>
    </row>
    <row r="1013626" spans="101:101">
      <c r="CW1013626" s="2195"/>
    </row>
    <row r="1013650" spans="101:101">
      <c r="CW1013650" s="2210"/>
    </row>
    <row r="1013651" spans="101:101">
      <c r="CW1013651" s="2195"/>
    </row>
    <row r="1013675" spans="101:101">
      <c r="CW1013675" s="2210"/>
    </row>
    <row r="1013676" spans="101:101">
      <c r="CW1013676" s="2195"/>
    </row>
    <row r="1013700" spans="101:101">
      <c r="CW1013700" s="2210"/>
    </row>
    <row r="1013701" spans="101:101">
      <c r="CW1013701" s="2195"/>
    </row>
    <row r="1013725" spans="101:101">
      <c r="CW1013725" s="2210"/>
    </row>
    <row r="1013726" spans="101:101">
      <c r="CW1013726" s="2195"/>
    </row>
    <row r="1013750" spans="101:101">
      <c r="CW1013750" s="2210"/>
    </row>
    <row r="1013751" spans="101:101">
      <c r="CW1013751" s="2195"/>
    </row>
    <row r="1013775" spans="101:101">
      <c r="CW1013775" s="2210"/>
    </row>
    <row r="1013776" spans="101:101">
      <c r="CW1013776" s="2195"/>
    </row>
    <row r="1013800" spans="101:101">
      <c r="CW1013800" s="2210"/>
    </row>
    <row r="1013801" spans="101:101">
      <c r="CW1013801" s="2195"/>
    </row>
    <row r="1013825" spans="101:101">
      <c r="CW1013825" s="2210"/>
    </row>
    <row r="1013826" spans="101:101">
      <c r="CW1013826" s="2195"/>
    </row>
    <row r="1013850" spans="101:101">
      <c r="CW1013850" s="2210"/>
    </row>
    <row r="1013851" spans="101:101">
      <c r="CW1013851" s="2195"/>
    </row>
    <row r="1013875" spans="101:101">
      <c r="CW1013875" s="2210"/>
    </row>
    <row r="1013876" spans="101:101">
      <c r="CW1013876" s="2195"/>
    </row>
    <row r="1013900" spans="101:101">
      <c r="CW1013900" s="2210"/>
    </row>
    <row r="1013901" spans="101:101">
      <c r="CW1013901" s="2195"/>
    </row>
    <row r="1013925" spans="101:101">
      <c r="CW1013925" s="2210"/>
    </row>
    <row r="1013926" spans="101:101">
      <c r="CW1013926" s="2195"/>
    </row>
    <row r="1013950" spans="101:101">
      <c r="CW1013950" s="2210"/>
    </row>
    <row r="1013951" spans="101:101">
      <c r="CW1013951" s="2195"/>
    </row>
    <row r="1013975" spans="101:101">
      <c r="CW1013975" s="2210"/>
    </row>
    <row r="1013976" spans="101:101">
      <c r="CW1013976" s="2195"/>
    </row>
    <row r="1014000" spans="101:101">
      <c r="CW1014000" s="2210"/>
    </row>
    <row r="1014001" spans="101:101">
      <c r="CW1014001" s="2195"/>
    </row>
    <row r="1014025" spans="101:101">
      <c r="CW1014025" s="2210"/>
    </row>
    <row r="1014026" spans="101:101">
      <c r="CW1014026" s="2195"/>
    </row>
    <row r="1014050" spans="101:101">
      <c r="CW1014050" s="2210"/>
    </row>
    <row r="1014051" spans="101:101">
      <c r="CW1014051" s="2195"/>
    </row>
    <row r="1014075" spans="101:101">
      <c r="CW1014075" s="2210"/>
    </row>
    <row r="1014076" spans="101:101">
      <c r="CW1014076" s="2195"/>
    </row>
    <row r="1014100" spans="101:101">
      <c r="CW1014100" s="2210"/>
    </row>
    <row r="1014101" spans="101:101">
      <c r="CW1014101" s="2195"/>
    </row>
    <row r="1014125" spans="101:101">
      <c r="CW1014125" s="2210"/>
    </row>
    <row r="1014126" spans="101:101">
      <c r="CW1014126" s="2195"/>
    </row>
    <row r="1014150" spans="101:101">
      <c r="CW1014150" s="2210"/>
    </row>
    <row r="1014151" spans="101:101">
      <c r="CW1014151" s="2195"/>
    </row>
    <row r="1014175" spans="101:101">
      <c r="CW1014175" s="2210"/>
    </row>
    <row r="1014176" spans="101:101">
      <c r="CW1014176" s="2195"/>
    </row>
    <row r="1014200" spans="101:101">
      <c r="CW1014200" s="2210"/>
    </row>
    <row r="1014201" spans="101:101">
      <c r="CW1014201" s="2195"/>
    </row>
    <row r="1014225" spans="101:101">
      <c r="CW1014225" s="2210"/>
    </row>
    <row r="1014226" spans="101:101">
      <c r="CW1014226" s="2195"/>
    </row>
    <row r="1014250" spans="101:101">
      <c r="CW1014250" s="2210"/>
    </row>
    <row r="1014251" spans="101:101">
      <c r="CW1014251" s="2195"/>
    </row>
    <row r="1014275" spans="101:101">
      <c r="CW1014275" s="2210"/>
    </row>
    <row r="1014276" spans="101:101">
      <c r="CW1014276" s="2195"/>
    </row>
    <row r="1014300" spans="101:101">
      <c r="CW1014300" s="2210"/>
    </row>
    <row r="1014301" spans="101:101">
      <c r="CW1014301" s="2195"/>
    </row>
    <row r="1014325" spans="101:101">
      <c r="CW1014325" s="2210"/>
    </row>
    <row r="1014326" spans="101:101">
      <c r="CW1014326" s="2195"/>
    </row>
    <row r="1014350" spans="101:101">
      <c r="CW1014350" s="2210"/>
    </row>
    <row r="1014351" spans="101:101">
      <c r="CW1014351" s="2195"/>
    </row>
    <row r="1014375" spans="101:101">
      <c r="CW1014375" s="2210"/>
    </row>
    <row r="1014376" spans="101:101">
      <c r="CW1014376" s="2195"/>
    </row>
    <row r="1014400" spans="101:101">
      <c r="CW1014400" s="2210"/>
    </row>
    <row r="1014401" spans="101:101">
      <c r="CW1014401" s="2195"/>
    </row>
    <row r="1014425" spans="101:101">
      <c r="CW1014425" s="2210"/>
    </row>
    <row r="1014426" spans="101:101">
      <c r="CW1014426" s="2195"/>
    </row>
    <row r="1014450" spans="101:101">
      <c r="CW1014450" s="2210"/>
    </row>
    <row r="1014451" spans="101:101">
      <c r="CW1014451" s="2195"/>
    </row>
    <row r="1014475" spans="101:101">
      <c r="CW1014475" s="2210"/>
    </row>
    <row r="1014476" spans="101:101">
      <c r="CW1014476" s="2195"/>
    </row>
    <row r="1014500" spans="101:101">
      <c r="CW1014500" s="2210"/>
    </row>
    <row r="1014501" spans="101:101">
      <c r="CW1014501" s="2195"/>
    </row>
    <row r="1014525" spans="101:101">
      <c r="CW1014525" s="2210"/>
    </row>
    <row r="1014526" spans="101:101">
      <c r="CW1014526" s="2195"/>
    </row>
    <row r="1014550" spans="101:101">
      <c r="CW1014550" s="2210"/>
    </row>
    <row r="1014551" spans="101:101">
      <c r="CW1014551" s="2195"/>
    </row>
    <row r="1014575" spans="101:101">
      <c r="CW1014575" s="2210"/>
    </row>
    <row r="1014576" spans="101:101">
      <c r="CW1014576" s="2195"/>
    </row>
    <row r="1014600" spans="101:101">
      <c r="CW1014600" s="2210"/>
    </row>
    <row r="1014601" spans="101:101">
      <c r="CW1014601" s="2195"/>
    </row>
    <row r="1014625" spans="101:101">
      <c r="CW1014625" s="2210"/>
    </row>
    <row r="1014626" spans="101:101">
      <c r="CW1014626" s="2195"/>
    </row>
    <row r="1014650" spans="101:101">
      <c r="CW1014650" s="2210"/>
    </row>
    <row r="1014651" spans="101:101">
      <c r="CW1014651" s="2195"/>
    </row>
    <row r="1014675" spans="101:101">
      <c r="CW1014675" s="2210"/>
    </row>
    <row r="1014676" spans="101:101">
      <c r="CW1014676" s="2195"/>
    </row>
    <row r="1014700" spans="101:101">
      <c r="CW1014700" s="2210"/>
    </row>
    <row r="1014701" spans="101:101">
      <c r="CW1014701" s="2195"/>
    </row>
    <row r="1014725" spans="101:101">
      <c r="CW1014725" s="2210"/>
    </row>
    <row r="1014726" spans="101:101">
      <c r="CW1014726" s="2195"/>
    </row>
    <row r="1014750" spans="101:101">
      <c r="CW1014750" s="2210"/>
    </row>
    <row r="1014751" spans="101:101">
      <c r="CW1014751" s="2195"/>
    </row>
    <row r="1014775" spans="101:101">
      <c r="CW1014775" s="2210"/>
    </row>
    <row r="1014776" spans="101:101">
      <c r="CW1014776" s="2195"/>
    </row>
    <row r="1014800" spans="101:101">
      <c r="CW1014800" s="2210"/>
    </row>
    <row r="1014801" spans="101:101">
      <c r="CW1014801" s="2195"/>
    </row>
    <row r="1014825" spans="101:101">
      <c r="CW1014825" s="2210"/>
    </row>
    <row r="1014826" spans="101:101">
      <c r="CW1014826" s="2195"/>
    </row>
    <row r="1014850" spans="101:101">
      <c r="CW1014850" s="2210"/>
    </row>
    <row r="1014851" spans="101:101">
      <c r="CW1014851" s="2195"/>
    </row>
    <row r="1014875" spans="101:101">
      <c r="CW1014875" s="2210"/>
    </row>
    <row r="1014876" spans="101:101">
      <c r="CW1014876" s="2195"/>
    </row>
    <row r="1014900" spans="101:101">
      <c r="CW1014900" s="2210"/>
    </row>
    <row r="1014901" spans="101:101">
      <c r="CW1014901" s="2195"/>
    </row>
    <row r="1014925" spans="101:101">
      <c r="CW1014925" s="2210"/>
    </row>
    <row r="1014926" spans="101:101">
      <c r="CW1014926" s="2195"/>
    </row>
    <row r="1014950" spans="101:101">
      <c r="CW1014950" s="2210"/>
    </row>
    <row r="1014951" spans="101:101">
      <c r="CW1014951" s="2195"/>
    </row>
    <row r="1014975" spans="101:101">
      <c r="CW1014975" s="2210"/>
    </row>
    <row r="1014976" spans="101:101">
      <c r="CW1014976" s="2195"/>
    </row>
    <row r="1015000" spans="101:101">
      <c r="CW1015000" s="2210"/>
    </row>
    <row r="1015001" spans="101:101">
      <c r="CW1015001" s="2195"/>
    </row>
    <row r="1015025" spans="101:101">
      <c r="CW1015025" s="2210"/>
    </row>
    <row r="1015026" spans="101:101">
      <c r="CW1015026" s="2195"/>
    </row>
    <row r="1015050" spans="101:101">
      <c r="CW1015050" s="2210"/>
    </row>
    <row r="1015051" spans="101:101">
      <c r="CW1015051" s="2195"/>
    </row>
    <row r="1015075" spans="101:101">
      <c r="CW1015075" s="2210"/>
    </row>
    <row r="1015076" spans="101:101">
      <c r="CW1015076" s="2195"/>
    </row>
    <row r="1015100" spans="101:101">
      <c r="CW1015100" s="2210"/>
    </row>
    <row r="1015101" spans="101:101">
      <c r="CW1015101" s="2195"/>
    </row>
    <row r="1015125" spans="101:101">
      <c r="CW1015125" s="2210"/>
    </row>
    <row r="1015126" spans="101:101">
      <c r="CW1015126" s="2195"/>
    </row>
    <row r="1015150" spans="101:101">
      <c r="CW1015150" s="2210"/>
    </row>
    <row r="1015151" spans="101:101">
      <c r="CW1015151" s="2195"/>
    </row>
    <row r="1015175" spans="101:101">
      <c r="CW1015175" s="2210"/>
    </row>
    <row r="1015176" spans="101:101">
      <c r="CW1015176" s="2195"/>
    </row>
    <row r="1015200" spans="101:101">
      <c r="CW1015200" s="2210"/>
    </row>
    <row r="1015201" spans="101:101">
      <c r="CW1015201" s="2195"/>
    </row>
    <row r="1015225" spans="101:101">
      <c r="CW1015225" s="2210"/>
    </row>
    <row r="1015226" spans="101:101">
      <c r="CW1015226" s="2195"/>
    </row>
    <row r="1015250" spans="101:101">
      <c r="CW1015250" s="2210"/>
    </row>
    <row r="1015251" spans="101:101">
      <c r="CW1015251" s="2195"/>
    </row>
    <row r="1015275" spans="101:101">
      <c r="CW1015275" s="2210"/>
    </row>
    <row r="1015276" spans="101:101">
      <c r="CW1015276" s="2195"/>
    </row>
    <row r="1015300" spans="101:101">
      <c r="CW1015300" s="2210"/>
    </row>
    <row r="1015301" spans="101:101">
      <c r="CW1015301" s="2195"/>
    </row>
    <row r="1015325" spans="101:101">
      <c r="CW1015325" s="2210"/>
    </row>
    <row r="1015326" spans="101:101">
      <c r="CW1015326" s="2195"/>
    </row>
    <row r="1015350" spans="101:101">
      <c r="CW1015350" s="2210"/>
    </row>
    <row r="1015351" spans="101:101">
      <c r="CW1015351" s="2195"/>
    </row>
    <row r="1015375" spans="101:101">
      <c r="CW1015375" s="2210"/>
    </row>
    <row r="1015376" spans="101:101">
      <c r="CW1015376" s="2195"/>
    </row>
    <row r="1015400" spans="101:101">
      <c r="CW1015400" s="2210"/>
    </row>
    <row r="1015401" spans="101:101">
      <c r="CW1015401" s="2195"/>
    </row>
    <row r="1015425" spans="101:101">
      <c r="CW1015425" s="2210"/>
    </row>
    <row r="1015426" spans="101:101">
      <c r="CW1015426" s="2195"/>
    </row>
    <row r="1015450" spans="101:101">
      <c r="CW1015450" s="2210"/>
    </row>
    <row r="1015451" spans="101:101">
      <c r="CW1015451" s="2195"/>
    </row>
    <row r="1015475" spans="101:101">
      <c r="CW1015475" s="2210"/>
    </row>
    <row r="1015476" spans="101:101">
      <c r="CW1015476" s="2195"/>
    </row>
    <row r="1015500" spans="101:101">
      <c r="CW1015500" s="2210"/>
    </row>
    <row r="1015501" spans="101:101">
      <c r="CW1015501" s="2195"/>
    </row>
    <row r="1015525" spans="101:101">
      <c r="CW1015525" s="2210"/>
    </row>
    <row r="1015526" spans="101:101">
      <c r="CW1015526" s="2195"/>
    </row>
    <row r="1015550" spans="101:101">
      <c r="CW1015550" s="2210"/>
    </row>
    <row r="1015551" spans="101:101">
      <c r="CW1015551" s="2195"/>
    </row>
    <row r="1015575" spans="101:101">
      <c r="CW1015575" s="2210"/>
    </row>
    <row r="1015576" spans="101:101">
      <c r="CW1015576" s="2195"/>
    </row>
    <row r="1015600" spans="101:101">
      <c r="CW1015600" s="2210"/>
    </row>
    <row r="1015601" spans="101:101">
      <c r="CW1015601" s="2195"/>
    </row>
    <row r="1015625" spans="101:101">
      <c r="CW1015625" s="2210"/>
    </row>
    <row r="1015626" spans="101:101">
      <c r="CW1015626" s="2195"/>
    </row>
    <row r="1015650" spans="101:101">
      <c r="CW1015650" s="2210"/>
    </row>
    <row r="1015651" spans="101:101">
      <c r="CW1015651" s="2195"/>
    </row>
    <row r="1015675" spans="101:101">
      <c r="CW1015675" s="2210"/>
    </row>
    <row r="1015676" spans="101:101">
      <c r="CW1015676" s="2195"/>
    </row>
    <row r="1015700" spans="101:101">
      <c r="CW1015700" s="2210"/>
    </row>
    <row r="1015701" spans="101:101">
      <c r="CW1015701" s="2195"/>
    </row>
    <row r="1015725" spans="101:101">
      <c r="CW1015725" s="2210"/>
    </row>
    <row r="1015726" spans="101:101">
      <c r="CW1015726" s="2195"/>
    </row>
    <row r="1015750" spans="101:101">
      <c r="CW1015750" s="2210"/>
    </row>
    <row r="1015751" spans="101:101">
      <c r="CW1015751" s="2195"/>
    </row>
    <row r="1015775" spans="101:101">
      <c r="CW1015775" s="2210"/>
    </row>
    <row r="1015776" spans="101:101">
      <c r="CW1015776" s="2195"/>
    </row>
    <row r="1015800" spans="101:101">
      <c r="CW1015800" s="2210"/>
    </row>
    <row r="1015801" spans="101:101">
      <c r="CW1015801" s="2195"/>
    </row>
    <row r="1015825" spans="101:101">
      <c r="CW1015825" s="2210"/>
    </row>
    <row r="1015826" spans="101:101">
      <c r="CW1015826" s="2195"/>
    </row>
    <row r="1015850" spans="101:101">
      <c r="CW1015850" s="2210"/>
    </row>
    <row r="1015851" spans="101:101">
      <c r="CW1015851" s="2195"/>
    </row>
    <row r="1015875" spans="101:101">
      <c r="CW1015875" s="2210"/>
    </row>
    <row r="1015876" spans="101:101">
      <c r="CW1015876" s="2195"/>
    </row>
    <row r="1015900" spans="101:101">
      <c r="CW1015900" s="2210"/>
    </row>
    <row r="1015901" spans="101:101">
      <c r="CW1015901" s="2195"/>
    </row>
    <row r="1015925" spans="101:101">
      <c r="CW1015925" s="2210"/>
    </row>
    <row r="1015926" spans="101:101">
      <c r="CW1015926" s="2195"/>
    </row>
    <row r="1015950" spans="101:101">
      <c r="CW1015950" s="2210"/>
    </row>
    <row r="1015951" spans="101:101">
      <c r="CW1015951" s="2195"/>
    </row>
    <row r="1015975" spans="101:101">
      <c r="CW1015975" s="2210"/>
    </row>
    <row r="1015976" spans="101:101">
      <c r="CW1015976" s="2195"/>
    </row>
    <row r="1016000" spans="101:101">
      <c r="CW1016000" s="2210"/>
    </row>
    <row r="1016001" spans="101:101">
      <c r="CW1016001" s="2195"/>
    </row>
    <row r="1016025" spans="101:101">
      <c r="CW1016025" s="2210"/>
    </row>
    <row r="1016026" spans="101:101">
      <c r="CW1016026" s="2195"/>
    </row>
    <row r="1016050" spans="101:101">
      <c r="CW1016050" s="2210"/>
    </row>
    <row r="1016051" spans="101:101">
      <c r="CW1016051" s="2195"/>
    </row>
    <row r="1016075" spans="101:101">
      <c r="CW1016075" s="2210"/>
    </row>
    <row r="1016076" spans="101:101">
      <c r="CW1016076" s="2195"/>
    </row>
    <row r="1016100" spans="101:101">
      <c r="CW1016100" s="2210"/>
    </row>
    <row r="1016101" spans="101:101">
      <c r="CW1016101" s="2195"/>
    </row>
    <row r="1016125" spans="101:101">
      <c r="CW1016125" s="2210"/>
    </row>
    <row r="1016126" spans="101:101">
      <c r="CW1016126" s="2195"/>
    </row>
    <row r="1016150" spans="101:101">
      <c r="CW1016150" s="2210"/>
    </row>
    <row r="1016151" spans="101:101">
      <c r="CW1016151" s="2195"/>
    </row>
    <row r="1016175" spans="101:101">
      <c r="CW1016175" s="2210"/>
    </row>
    <row r="1016176" spans="101:101">
      <c r="CW1016176" s="2195"/>
    </row>
    <row r="1016200" spans="101:101">
      <c r="CW1016200" s="2210"/>
    </row>
    <row r="1016201" spans="101:101">
      <c r="CW1016201" s="2195"/>
    </row>
    <row r="1016225" spans="101:101">
      <c r="CW1016225" s="2210"/>
    </row>
    <row r="1016226" spans="101:101">
      <c r="CW1016226" s="2195"/>
    </row>
    <row r="1016250" spans="101:101">
      <c r="CW1016250" s="2210"/>
    </row>
    <row r="1016251" spans="101:101">
      <c r="CW1016251" s="2195"/>
    </row>
    <row r="1016275" spans="101:101">
      <c r="CW1016275" s="2210"/>
    </row>
    <row r="1016276" spans="101:101">
      <c r="CW1016276" s="2195"/>
    </row>
    <row r="1016300" spans="101:101">
      <c r="CW1016300" s="2210"/>
    </row>
    <row r="1016301" spans="101:101">
      <c r="CW1016301" s="2195"/>
    </row>
    <row r="1016325" spans="101:101">
      <c r="CW1016325" s="2210"/>
    </row>
    <row r="1016326" spans="101:101">
      <c r="CW1016326" s="2195"/>
    </row>
    <row r="1016350" spans="101:101">
      <c r="CW1016350" s="2210"/>
    </row>
    <row r="1016351" spans="101:101">
      <c r="CW1016351" s="2195"/>
    </row>
    <row r="1016375" spans="101:101">
      <c r="CW1016375" s="2210"/>
    </row>
    <row r="1016376" spans="101:101">
      <c r="CW1016376" s="2195"/>
    </row>
    <row r="1016400" spans="101:101">
      <c r="CW1016400" s="2210"/>
    </row>
    <row r="1016401" spans="101:101">
      <c r="CW1016401" s="2195"/>
    </row>
    <row r="1016425" spans="101:101">
      <c r="CW1016425" s="2210"/>
    </row>
    <row r="1016426" spans="101:101">
      <c r="CW1016426" s="2195"/>
    </row>
    <row r="1016450" spans="101:101">
      <c r="CW1016450" s="2210"/>
    </row>
    <row r="1016451" spans="101:101">
      <c r="CW1016451" s="2195"/>
    </row>
    <row r="1016475" spans="101:101">
      <c r="CW1016475" s="2210"/>
    </row>
    <row r="1016476" spans="101:101">
      <c r="CW1016476" s="2195"/>
    </row>
    <row r="1016500" spans="101:101">
      <c r="CW1016500" s="2210"/>
    </row>
    <row r="1016501" spans="101:101">
      <c r="CW1016501" s="2195"/>
    </row>
    <row r="1016525" spans="101:101">
      <c r="CW1016525" s="2210"/>
    </row>
    <row r="1016526" spans="101:101">
      <c r="CW1016526" s="2195"/>
    </row>
    <row r="1016550" spans="101:101">
      <c r="CW1016550" s="2210"/>
    </row>
    <row r="1016551" spans="101:101">
      <c r="CW1016551" s="2195"/>
    </row>
    <row r="1016575" spans="101:101">
      <c r="CW1016575" s="2210"/>
    </row>
    <row r="1016576" spans="101:101">
      <c r="CW1016576" s="2195"/>
    </row>
    <row r="1016600" spans="101:101">
      <c r="CW1016600" s="2210"/>
    </row>
    <row r="1016601" spans="101:101">
      <c r="CW1016601" s="2195"/>
    </row>
    <row r="1016625" spans="101:101">
      <c r="CW1016625" s="2210"/>
    </row>
    <row r="1016626" spans="101:101">
      <c r="CW1016626" s="2195"/>
    </row>
    <row r="1016650" spans="101:101">
      <c r="CW1016650" s="2210"/>
    </row>
    <row r="1016651" spans="101:101">
      <c r="CW1016651" s="2195"/>
    </row>
    <row r="1016675" spans="101:101">
      <c r="CW1016675" s="2210"/>
    </row>
    <row r="1016676" spans="101:101">
      <c r="CW1016676" s="2195"/>
    </row>
    <row r="1016700" spans="101:101">
      <c r="CW1016700" s="2210"/>
    </row>
    <row r="1016701" spans="101:101">
      <c r="CW1016701" s="2195"/>
    </row>
    <row r="1016725" spans="101:101">
      <c r="CW1016725" s="2210"/>
    </row>
    <row r="1016726" spans="101:101">
      <c r="CW1016726" s="2195"/>
    </row>
    <row r="1016750" spans="101:101">
      <c r="CW1016750" s="2210"/>
    </row>
    <row r="1016751" spans="101:101">
      <c r="CW1016751" s="2195"/>
    </row>
    <row r="1016775" spans="101:101">
      <c r="CW1016775" s="2210"/>
    </row>
    <row r="1016776" spans="101:101">
      <c r="CW1016776" s="2195"/>
    </row>
    <row r="1016800" spans="101:101">
      <c r="CW1016800" s="2210"/>
    </row>
    <row r="1016801" spans="101:101">
      <c r="CW1016801" s="2195"/>
    </row>
    <row r="1016825" spans="101:101">
      <c r="CW1016825" s="2210"/>
    </row>
    <row r="1016826" spans="101:101">
      <c r="CW1016826" s="2195"/>
    </row>
    <row r="1016850" spans="101:101">
      <c r="CW1016850" s="2210"/>
    </row>
    <row r="1016851" spans="101:101">
      <c r="CW1016851" s="2195"/>
    </row>
    <row r="1016875" spans="101:101">
      <c r="CW1016875" s="2210"/>
    </row>
    <row r="1016876" spans="101:101">
      <c r="CW1016876" s="2195"/>
    </row>
    <row r="1016900" spans="101:101">
      <c r="CW1016900" s="2210"/>
    </row>
    <row r="1016901" spans="101:101">
      <c r="CW1016901" s="2195"/>
    </row>
    <row r="1016925" spans="101:101">
      <c r="CW1016925" s="2210"/>
    </row>
    <row r="1016926" spans="101:101">
      <c r="CW1016926" s="2195"/>
    </row>
    <row r="1016950" spans="101:101">
      <c r="CW1016950" s="2210"/>
    </row>
    <row r="1016951" spans="101:101">
      <c r="CW1016951" s="2195"/>
    </row>
    <row r="1016975" spans="101:101">
      <c r="CW1016975" s="2210"/>
    </row>
    <row r="1016976" spans="101:101">
      <c r="CW1016976" s="2195"/>
    </row>
    <row r="1017000" spans="101:101">
      <c r="CW1017000" s="2210"/>
    </row>
    <row r="1017001" spans="101:101">
      <c r="CW1017001" s="2195"/>
    </row>
    <row r="1017025" spans="101:101">
      <c r="CW1017025" s="2210"/>
    </row>
    <row r="1017026" spans="101:101">
      <c r="CW1017026" s="2195"/>
    </row>
    <row r="1017050" spans="101:101">
      <c r="CW1017050" s="2210"/>
    </row>
    <row r="1017051" spans="101:101">
      <c r="CW1017051" s="2195"/>
    </row>
    <row r="1017075" spans="101:101">
      <c r="CW1017075" s="2210"/>
    </row>
    <row r="1017076" spans="101:101">
      <c r="CW1017076" s="2195"/>
    </row>
    <row r="1017100" spans="101:101">
      <c r="CW1017100" s="2210"/>
    </row>
    <row r="1017101" spans="101:101">
      <c r="CW1017101" s="2195"/>
    </row>
    <row r="1017125" spans="101:101">
      <c r="CW1017125" s="2210"/>
    </row>
    <row r="1017126" spans="101:101">
      <c r="CW1017126" s="2195"/>
    </row>
    <row r="1017150" spans="101:101">
      <c r="CW1017150" s="2210"/>
    </row>
    <row r="1017151" spans="101:101">
      <c r="CW1017151" s="2195"/>
    </row>
    <row r="1017175" spans="101:101">
      <c r="CW1017175" s="2210"/>
    </row>
    <row r="1017176" spans="101:101">
      <c r="CW1017176" s="2195"/>
    </row>
    <row r="1017200" spans="101:101">
      <c r="CW1017200" s="2210"/>
    </row>
    <row r="1017201" spans="101:101">
      <c r="CW1017201" s="2195"/>
    </row>
    <row r="1017225" spans="101:101">
      <c r="CW1017225" s="2210"/>
    </row>
    <row r="1017226" spans="101:101">
      <c r="CW1017226" s="2195"/>
    </row>
    <row r="1017250" spans="101:101">
      <c r="CW1017250" s="2210"/>
    </row>
    <row r="1017251" spans="101:101">
      <c r="CW1017251" s="2195"/>
    </row>
    <row r="1017275" spans="101:101">
      <c r="CW1017275" s="2210"/>
    </row>
    <row r="1017276" spans="101:101">
      <c r="CW1017276" s="2195"/>
    </row>
    <row r="1017300" spans="101:101">
      <c r="CW1017300" s="2210"/>
    </row>
    <row r="1017301" spans="101:101">
      <c r="CW1017301" s="2195"/>
    </row>
    <row r="1017325" spans="101:101">
      <c r="CW1017325" s="2210"/>
    </row>
    <row r="1017326" spans="101:101">
      <c r="CW1017326" s="2195"/>
    </row>
    <row r="1017350" spans="101:101">
      <c r="CW1017350" s="2210"/>
    </row>
    <row r="1017351" spans="101:101">
      <c r="CW1017351" s="2195"/>
    </row>
    <row r="1017375" spans="101:101">
      <c r="CW1017375" s="2210"/>
    </row>
    <row r="1017376" spans="101:101">
      <c r="CW1017376" s="2195"/>
    </row>
    <row r="1017400" spans="101:101">
      <c r="CW1017400" s="2210"/>
    </row>
    <row r="1017401" spans="101:101">
      <c r="CW1017401" s="2195"/>
    </row>
    <row r="1017425" spans="101:101">
      <c r="CW1017425" s="2210"/>
    </row>
    <row r="1017426" spans="101:101">
      <c r="CW1017426" s="2195"/>
    </row>
    <row r="1017450" spans="101:101">
      <c r="CW1017450" s="2210"/>
    </row>
    <row r="1017451" spans="101:101">
      <c r="CW1017451" s="2195"/>
    </row>
    <row r="1017475" spans="101:101">
      <c r="CW1017475" s="2210"/>
    </row>
    <row r="1017476" spans="101:101">
      <c r="CW1017476" s="2195"/>
    </row>
    <row r="1017500" spans="101:101">
      <c r="CW1017500" s="2210"/>
    </row>
    <row r="1017501" spans="101:101">
      <c r="CW1017501" s="2195"/>
    </row>
    <row r="1017525" spans="101:101">
      <c r="CW1017525" s="2210"/>
    </row>
    <row r="1017526" spans="101:101">
      <c r="CW1017526" s="2195"/>
    </row>
    <row r="1017550" spans="101:101">
      <c r="CW1017550" s="2210"/>
    </row>
    <row r="1017551" spans="101:101">
      <c r="CW1017551" s="2195"/>
    </row>
    <row r="1017575" spans="101:101">
      <c r="CW1017575" s="2210"/>
    </row>
    <row r="1017576" spans="101:101">
      <c r="CW1017576" s="2195"/>
    </row>
    <row r="1017600" spans="101:101">
      <c r="CW1017600" s="2210"/>
    </row>
    <row r="1017601" spans="101:101">
      <c r="CW1017601" s="2195"/>
    </row>
    <row r="1017625" spans="101:101">
      <c r="CW1017625" s="2210"/>
    </row>
    <row r="1017626" spans="101:101">
      <c r="CW1017626" s="2195"/>
    </row>
    <row r="1017650" spans="101:101">
      <c r="CW1017650" s="2210"/>
    </row>
    <row r="1017651" spans="101:101">
      <c r="CW1017651" s="2195"/>
    </row>
    <row r="1017675" spans="101:101">
      <c r="CW1017675" s="2210"/>
    </row>
    <row r="1017676" spans="101:101">
      <c r="CW1017676" s="2195"/>
    </row>
    <row r="1017700" spans="101:101">
      <c r="CW1017700" s="2210"/>
    </row>
    <row r="1017701" spans="101:101">
      <c r="CW1017701" s="2195"/>
    </row>
    <row r="1017725" spans="101:101">
      <c r="CW1017725" s="2210"/>
    </row>
    <row r="1017726" spans="101:101">
      <c r="CW1017726" s="2195"/>
    </row>
    <row r="1017750" spans="101:101">
      <c r="CW1017750" s="2210"/>
    </row>
    <row r="1017751" spans="101:101">
      <c r="CW1017751" s="2195"/>
    </row>
    <row r="1017775" spans="101:101">
      <c r="CW1017775" s="2210"/>
    </row>
    <row r="1017776" spans="101:101">
      <c r="CW1017776" s="2195"/>
    </row>
    <row r="1017800" spans="101:101">
      <c r="CW1017800" s="2210"/>
    </row>
    <row r="1017801" spans="101:101">
      <c r="CW1017801" s="2195"/>
    </row>
    <row r="1017825" spans="101:101">
      <c r="CW1017825" s="2210"/>
    </row>
    <row r="1017826" spans="101:101">
      <c r="CW1017826" s="2195"/>
    </row>
    <row r="1017850" spans="101:101">
      <c r="CW1017850" s="2210"/>
    </row>
    <row r="1017851" spans="101:101">
      <c r="CW1017851" s="2195"/>
    </row>
    <row r="1017875" spans="101:101">
      <c r="CW1017875" s="2210"/>
    </row>
    <row r="1017876" spans="101:101">
      <c r="CW1017876" s="2195"/>
    </row>
    <row r="1017900" spans="101:101">
      <c r="CW1017900" s="2210"/>
    </row>
    <row r="1017901" spans="101:101">
      <c r="CW1017901" s="2195"/>
    </row>
    <row r="1017925" spans="101:101">
      <c r="CW1017925" s="2210"/>
    </row>
    <row r="1017926" spans="101:101">
      <c r="CW1017926" s="2195"/>
    </row>
    <row r="1017950" spans="101:101">
      <c r="CW1017950" s="2210"/>
    </row>
    <row r="1017951" spans="101:101">
      <c r="CW1017951" s="2195"/>
    </row>
    <row r="1017975" spans="101:101">
      <c r="CW1017975" s="2210"/>
    </row>
    <row r="1017976" spans="101:101">
      <c r="CW1017976" s="2195"/>
    </row>
    <row r="1018000" spans="101:101">
      <c r="CW1018000" s="2210"/>
    </row>
    <row r="1018001" spans="101:101">
      <c r="CW1018001" s="2195"/>
    </row>
    <row r="1018025" spans="101:101">
      <c r="CW1018025" s="2210"/>
    </row>
    <row r="1018026" spans="101:101">
      <c r="CW1018026" s="2195"/>
    </row>
    <row r="1018050" spans="101:101">
      <c r="CW1018050" s="2210"/>
    </row>
    <row r="1018051" spans="101:101">
      <c r="CW1018051" s="2195"/>
    </row>
    <row r="1018075" spans="101:101">
      <c r="CW1018075" s="2210"/>
    </row>
    <row r="1018076" spans="101:101">
      <c r="CW1018076" s="2195"/>
    </row>
    <row r="1018100" spans="101:101">
      <c r="CW1018100" s="2210"/>
    </row>
    <row r="1018101" spans="101:101">
      <c r="CW1018101" s="2195"/>
    </row>
    <row r="1018125" spans="101:101">
      <c r="CW1018125" s="2210"/>
    </row>
    <row r="1018126" spans="101:101">
      <c r="CW1018126" s="2195"/>
    </row>
    <row r="1018150" spans="101:101">
      <c r="CW1018150" s="2210"/>
    </row>
    <row r="1018151" spans="101:101">
      <c r="CW1018151" s="2195"/>
    </row>
    <row r="1018175" spans="101:101">
      <c r="CW1018175" s="2210"/>
    </row>
    <row r="1018176" spans="101:101">
      <c r="CW1018176" s="2195"/>
    </row>
    <row r="1018200" spans="101:101">
      <c r="CW1018200" s="2210"/>
    </row>
    <row r="1018201" spans="101:101">
      <c r="CW1018201" s="2195"/>
    </row>
    <row r="1018225" spans="101:101">
      <c r="CW1018225" s="2210"/>
    </row>
    <row r="1018226" spans="101:101">
      <c r="CW1018226" s="2195"/>
    </row>
    <row r="1018250" spans="101:101">
      <c r="CW1018250" s="2210"/>
    </row>
    <row r="1018251" spans="101:101">
      <c r="CW1018251" s="2195"/>
    </row>
    <row r="1018275" spans="101:101">
      <c r="CW1018275" s="2210"/>
    </row>
    <row r="1018276" spans="101:101">
      <c r="CW1018276" s="2195"/>
    </row>
    <row r="1018300" spans="101:101">
      <c r="CW1018300" s="2210"/>
    </row>
    <row r="1018301" spans="101:101">
      <c r="CW1018301" s="2195"/>
    </row>
    <row r="1018325" spans="101:101">
      <c r="CW1018325" s="2210"/>
    </row>
    <row r="1018326" spans="101:101">
      <c r="CW1018326" s="2195"/>
    </row>
    <row r="1018350" spans="101:101">
      <c r="CW1018350" s="2210"/>
    </row>
    <row r="1018351" spans="101:101">
      <c r="CW1018351" s="2195"/>
    </row>
    <row r="1018375" spans="101:101">
      <c r="CW1018375" s="2210"/>
    </row>
    <row r="1018376" spans="101:101">
      <c r="CW1018376" s="2195"/>
    </row>
    <row r="1018400" spans="101:101">
      <c r="CW1018400" s="2210"/>
    </row>
    <row r="1018401" spans="101:101">
      <c r="CW1018401" s="2195"/>
    </row>
    <row r="1018425" spans="101:101">
      <c r="CW1018425" s="2210"/>
    </row>
    <row r="1018426" spans="101:101">
      <c r="CW1018426" s="2195"/>
    </row>
    <row r="1018450" spans="101:101">
      <c r="CW1018450" s="2210"/>
    </row>
    <row r="1018451" spans="101:101">
      <c r="CW1018451" s="2195"/>
    </row>
    <row r="1018475" spans="101:101">
      <c r="CW1018475" s="2210"/>
    </row>
    <row r="1018476" spans="101:101">
      <c r="CW1018476" s="2195"/>
    </row>
    <row r="1018500" spans="101:101">
      <c r="CW1018500" s="2210"/>
    </row>
    <row r="1018501" spans="101:101">
      <c r="CW1018501" s="2195"/>
    </row>
    <row r="1018525" spans="101:101">
      <c r="CW1018525" s="2210"/>
    </row>
    <row r="1018526" spans="101:101">
      <c r="CW1018526" s="2195"/>
    </row>
    <row r="1018550" spans="101:101">
      <c r="CW1018550" s="2210"/>
    </row>
    <row r="1018551" spans="101:101">
      <c r="CW1018551" s="2195"/>
    </row>
    <row r="1018575" spans="101:101">
      <c r="CW1018575" s="2210"/>
    </row>
    <row r="1018576" spans="101:101">
      <c r="CW1018576" s="2195"/>
    </row>
    <row r="1018600" spans="101:101">
      <c r="CW1018600" s="2210"/>
    </row>
    <row r="1018601" spans="101:101">
      <c r="CW1018601" s="2195"/>
    </row>
    <row r="1018625" spans="101:101">
      <c r="CW1018625" s="2210"/>
    </row>
    <row r="1018626" spans="101:101">
      <c r="CW1018626" s="2195"/>
    </row>
    <row r="1018650" spans="101:101">
      <c r="CW1018650" s="2210"/>
    </row>
    <row r="1018651" spans="101:101">
      <c r="CW1018651" s="2195"/>
    </row>
    <row r="1018675" spans="101:101">
      <c r="CW1018675" s="2210"/>
    </row>
    <row r="1018676" spans="101:101">
      <c r="CW1018676" s="2195"/>
    </row>
    <row r="1018700" spans="101:101">
      <c r="CW1018700" s="2210"/>
    </row>
    <row r="1018701" spans="101:101">
      <c r="CW1018701" s="2195"/>
    </row>
    <row r="1018725" spans="101:101">
      <c r="CW1018725" s="2210"/>
    </row>
    <row r="1018726" spans="101:101">
      <c r="CW1018726" s="2195"/>
    </row>
    <row r="1018750" spans="101:101">
      <c r="CW1018750" s="2210"/>
    </row>
    <row r="1018751" spans="101:101">
      <c r="CW1018751" s="2195"/>
    </row>
    <row r="1018775" spans="101:101">
      <c r="CW1018775" s="2210"/>
    </row>
    <row r="1018776" spans="101:101">
      <c r="CW1018776" s="2195"/>
    </row>
    <row r="1018800" spans="101:101">
      <c r="CW1018800" s="2210"/>
    </row>
    <row r="1018801" spans="101:101">
      <c r="CW1018801" s="2195"/>
    </row>
    <row r="1018825" spans="101:101">
      <c r="CW1018825" s="2210"/>
    </row>
    <row r="1018826" spans="101:101">
      <c r="CW1018826" s="2195"/>
    </row>
    <row r="1018850" spans="101:101">
      <c r="CW1018850" s="2210"/>
    </row>
    <row r="1018851" spans="101:101">
      <c r="CW1018851" s="2195"/>
    </row>
    <row r="1018875" spans="101:101">
      <c r="CW1018875" s="2210"/>
    </row>
    <row r="1018876" spans="101:101">
      <c r="CW1018876" s="2195"/>
    </row>
    <row r="1018900" spans="101:101">
      <c r="CW1018900" s="2210"/>
    </row>
    <row r="1018901" spans="101:101">
      <c r="CW1018901" s="2195"/>
    </row>
    <row r="1018925" spans="101:101">
      <c r="CW1018925" s="2210"/>
    </row>
    <row r="1018926" spans="101:101">
      <c r="CW1018926" s="2195"/>
    </row>
    <row r="1018950" spans="101:101">
      <c r="CW1018950" s="2210"/>
    </row>
    <row r="1018951" spans="101:101">
      <c r="CW1018951" s="2195"/>
    </row>
    <row r="1018975" spans="101:101">
      <c r="CW1018975" s="2210"/>
    </row>
    <row r="1018976" spans="101:101">
      <c r="CW1018976" s="2195"/>
    </row>
    <row r="1019000" spans="101:101">
      <c r="CW1019000" s="2210"/>
    </row>
    <row r="1019001" spans="101:101">
      <c r="CW1019001" s="2195"/>
    </row>
    <row r="1019025" spans="101:101">
      <c r="CW1019025" s="2210"/>
    </row>
    <row r="1019026" spans="101:101">
      <c r="CW1019026" s="2195"/>
    </row>
    <row r="1019050" spans="101:101">
      <c r="CW1019050" s="2210"/>
    </row>
    <row r="1019051" spans="101:101">
      <c r="CW1019051" s="2195"/>
    </row>
    <row r="1019075" spans="101:101">
      <c r="CW1019075" s="2210"/>
    </row>
    <row r="1019076" spans="101:101">
      <c r="CW1019076" s="2195"/>
    </row>
    <row r="1019100" spans="101:101">
      <c r="CW1019100" s="2210"/>
    </row>
    <row r="1019101" spans="101:101">
      <c r="CW1019101" s="2195"/>
    </row>
    <row r="1019125" spans="101:101">
      <c r="CW1019125" s="2210"/>
    </row>
    <row r="1019126" spans="101:101">
      <c r="CW1019126" s="2195"/>
    </row>
    <row r="1019150" spans="101:101">
      <c r="CW1019150" s="2210"/>
    </row>
    <row r="1019151" spans="101:101">
      <c r="CW1019151" s="2195"/>
    </row>
    <row r="1019175" spans="101:101">
      <c r="CW1019175" s="2210"/>
    </row>
    <row r="1019176" spans="101:101">
      <c r="CW1019176" s="2195"/>
    </row>
    <row r="1019200" spans="101:101">
      <c r="CW1019200" s="2210"/>
    </row>
    <row r="1019201" spans="101:101">
      <c r="CW1019201" s="2195"/>
    </row>
    <row r="1019225" spans="101:101">
      <c r="CW1019225" s="2210"/>
    </row>
    <row r="1019226" spans="101:101">
      <c r="CW1019226" s="2195"/>
    </row>
    <row r="1019250" spans="101:101">
      <c r="CW1019250" s="2210"/>
    </row>
    <row r="1019251" spans="101:101">
      <c r="CW1019251" s="2195"/>
    </row>
    <row r="1019275" spans="101:101">
      <c r="CW1019275" s="2210"/>
    </row>
    <row r="1019276" spans="101:101">
      <c r="CW1019276" s="2195"/>
    </row>
    <row r="1019300" spans="101:101">
      <c r="CW1019300" s="2210"/>
    </row>
    <row r="1019301" spans="101:101">
      <c r="CW1019301" s="2195"/>
    </row>
    <row r="1019325" spans="101:101">
      <c r="CW1019325" s="2210"/>
    </row>
    <row r="1019326" spans="101:101">
      <c r="CW1019326" s="2195"/>
    </row>
    <row r="1019350" spans="101:101">
      <c r="CW1019350" s="2210"/>
    </row>
    <row r="1019351" spans="101:101">
      <c r="CW1019351" s="2195"/>
    </row>
    <row r="1019375" spans="101:101">
      <c r="CW1019375" s="2210"/>
    </row>
    <row r="1019376" spans="101:101">
      <c r="CW1019376" s="2195"/>
    </row>
    <row r="1019400" spans="101:101">
      <c r="CW1019400" s="2210"/>
    </row>
    <row r="1019401" spans="101:101">
      <c r="CW1019401" s="2195"/>
    </row>
    <row r="1019425" spans="101:101">
      <c r="CW1019425" s="2210"/>
    </row>
    <row r="1019426" spans="101:101">
      <c r="CW1019426" s="2195"/>
    </row>
    <row r="1019450" spans="101:101">
      <c r="CW1019450" s="2210"/>
    </row>
    <row r="1019451" spans="101:101">
      <c r="CW1019451" s="2195"/>
    </row>
    <row r="1019475" spans="101:101">
      <c r="CW1019475" s="2210"/>
    </row>
    <row r="1019476" spans="101:101">
      <c r="CW1019476" s="2195"/>
    </row>
    <row r="1019500" spans="101:101">
      <c r="CW1019500" s="2210"/>
    </row>
    <row r="1019501" spans="101:101">
      <c r="CW1019501" s="2195"/>
    </row>
    <row r="1019525" spans="101:101">
      <c r="CW1019525" s="2210"/>
    </row>
    <row r="1019526" spans="101:101">
      <c r="CW1019526" s="2195"/>
    </row>
    <row r="1019550" spans="101:101">
      <c r="CW1019550" s="2210"/>
    </row>
    <row r="1019551" spans="101:101">
      <c r="CW1019551" s="2195"/>
    </row>
    <row r="1019575" spans="101:101">
      <c r="CW1019575" s="2210"/>
    </row>
    <row r="1019576" spans="101:101">
      <c r="CW1019576" s="2195"/>
    </row>
    <row r="1019600" spans="101:101">
      <c r="CW1019600" s="2210"/>
    </row>
    <row r="1019601" spans="101:101">
      <c r="CW1019601" s="2195"/>
    </row>
    <row r="1019625" spans="101:101">
      <c r="CW1019625" s="2210"/>
    </row>
    <row r="1019626" spans="101:101">
      <c r="CW1019626" s="2195"/>
    </row>
    <row r="1019650" spans="101:101">
      <c r="CW1019650" s="2210"/>
    </row>
    <row r="1019651" spans="101:101">
      <c r="CW1019651" s="2195"/>
    </row>
    <row r="1019675" spans="101:101">
      <c r="CW1019675" s="2210"/>
    </row>
    <row r="1019676" spans="101:101">
      <c r="CW1019676" s="2195"/>
    </row>
    <row r="1019700" spans="101:101">
      <c r="CW1019700" s="2210"/>
    </row>
    <row r="1019701" spans="101:101">
      <c r="CW1019701" s="2195"/>
    </row>
    <row r="1019725" spans="101:101">
      <c r="CW1019725" s="2210"/>
    </row>
    <row r="1019726" spans="101:101">
      <c r="CW1019726" s="2195"/>
    </row>
    <row r="1019750" spans="101:101">
      <c r="CW1019750" s="2210"/>
    </row>
    <row r="1019751" spans="101:101">
      <c r="CW1019751" s="2195"/>
    </row>
    <row r="1019775" spans="101:101">
      <c r="CW1019775" s="2210"/>
    </row>
    <row r="1019776" spans="101:101">
      <c r="CW1019776" s="2195"/>
    </row>
    <row r="1019800" spans="101:101">
      <c r="CW1019800" s="2210"/>
    </row>
    <row r="1019801" spans="101:101">
      <c r="CW1019801" s="2195"/>
    </row>
    <row r="1019825" spans="101:101">
      <c r="CW1019825" s="2210"/>
    </row>
    <row r="1019826" spans="101:101">
      <c r="CW1019826" s="2195"/>
    </row>
    <row r="1019850" spans="101:101">
      <c r="CW1019850" s="2210"/>
    </row>
    <row r="1019851" spans="101:101">
      <c r="CW1019851" s="2195"/>
    </row>
    <row r="1019875" spans="101:101">
      <c r="CW1019875" s="2210"/>
    </row>
    <row r="1019876" spans="101:101">
      <c r="CW1019876" s="2195"/>
    </row>
    <row r="1019900" spans="101:101">
      <c r="CW1019900" s="2210"/>
    </row>
    <row r="1019901" spans="101:101">
      <c r="CW1019901" s="2195"/>
    </row>
    <row r="1019925" spans="101:101">
      <c r="CW1019925" s="2210"/>
    </row>
    <row r="1019926" spans="101:101">
      <c r="CW1019926" s="2195"/>
    </row>
    <row r="1019950" spans="101:101">
      <c r="CW1019950" s="2210"/>
    </row>
    <row r="1019951" spans="101:101">
      <c r="CW1019951" s="2195"/>
    </row>
    <row r="1019975" spans="101:101">
      <c r="CW1019975" s="2210"/>
    </row>
    <row r="1019976" spans="101:101">
      <c r="CW1019976" s="2195"/>
    </row>
    <row r="1020000" spans="101:101">
      <c r="CW1020000" s="2210"/>
    </row>
    <row r="1020001" spans="101:101">
      <c r="CW1020001" s="2195"/>
    </row>
    <row r="1020025" spans="101:101">
      <c r="CW1020025" s="2210"/>
    </row>
    <row r="1020026" spans="101:101">
      <c r="CW1020026" s="2195"/>
    </row>
    <row r="1020050" spans="101:101">
      <c r="CW1020050" s="2210"/>
    </row>
    <row r="1020051" spans="101:101">
      <c r="CW1020051" s="2195"/>
    </row>
    <row r="1020075" spans="101:101">
      <c r="CW1020075" s="2210"/>
    </row>
    <row r="1020076" spans="101:101">
      <c r="CW1020076" s="2195"/>
    </row>
    <row r="1020100" spans="101:101">
      <c r="CW1020100" s="2210"/>
    </row>
    <row r="1020101" spans="101:101">
      <c r="CW1020101" s="2195"/>
    </row>
    <row r="1020125" spans="101:101">
      <c r="CW1020125" s="2210"/>
    </row>
    <row r="1020126" spans="101:101">
      <c r="CW1020126" s="2195"/>
    </row>
    <row r="1020150" spans="101:101">
      <c r="CW1020150" s="2210"/>
    </row>
    <row r="1020151" spans="101:101">
      <c r="CW1020151" s="2195"/>
    </row>
    <row r="1020175" spans="101:101">
      <c r="CW1020175" s="2210"/>
    </row>
    <row r="1020176" spans="101:101">
      <c r="CW1020176" s="2195"/>
    </row>
    <row r="1020200" spans="101:101">
      <c r="CW1020200" s="2210"/>
    </row>
    <row r="1020201" spans="101:101">
      <c r="CW1020201" s="2195"/>
    </row>
    <row r="1020225" spans="101:101">
      <c r="CW1020225" s="2210"/>
    </row>
    <row r="1020226" spans="101:101">
      <c r="CW1020226" s="2195"/>
    </row>
    <row r="1020250" spans="101:101">
      <c r="CW1020250" s="2210"/>
    </row>
    <row r="1020251" spans="101:101">
      <c r="CW1020251" s="2195"/>
    </row>
    <row r="1020275" spans="101:101">
      <c r="CW1020275" s="2210"/>
    </row>
    <row r="1020276" spans="101:101">
      <c r="CW1020276" s="2195"/>
    </row>
    <row r="1020300" spans="101:101">
      <c r="CW1020300" s="2210"/>
    </row>
    <row r="1020301" spans="101:101">
      <c r="CW1020301" s="2195"/>
    </row>
    <row r="1020325" spans="101:101">
      <c r="CW1020325" s="2210"/>
    </row>
    <row r="1020326" spans="101:101">
      <c r="CW1020326" s="2195"/>
    </row>
    <row r="1020350" spans="101:101">
      <c r="CW1020350" s="2210"/>
    </row>
    <row r="1020351" spans="101:101">
      <c r="CW1020351" s="2195"/>
    </row>
    <row r="1020375" spans="101:101">
      <c r="CW1020375" s="2210"/>
    </row>
    <row r="1020376" spans="101:101">
      <c r="CW1020376" s="2195"/>
    </row>
    <row r="1020400" spans="101:101">
      <c r="CW1020400" s="2210"/>
    </row>
    <row r="1020401" spans="101:101">
      <c r="CW1020401" s="2195"/>
    </row>
    <row r="1020425" spans="101:101">
      <c r="CW1020425" s="2210"/>
    </row>
    <row r="1020426" spans="101:101">
      <c r="CW1020426" s="2195"/>
    </row>
    <row r="1020450" spans="101:101">
      <c r="CW1020450" s="2210"/>
    </row>
    <row r="1020451" spans="101:101">
      <c r="CW1020451" s="2195"/>
    </row>
    <row r="1020475" spans="101:101">
      <c r="CW1020475" s="2210"/>
    </row>
    <row r="1020476" spans="101:101">
      <c r="CW1020476" s="2195"/>
    </row>
    <row r="1020500" spans="101:101">
      <c r="CW1020500" s="2210"/>
    </row>
    <row r="1020501" spans="101:101">
      <c r="CW1020501" s="2195"/>
    </row>
    <row r="1020525" spans="101:101">
      <c r="CW1020525" s="2210"/>
    </row>
    <row r="1020526" spans="101:101">
      <c r="CW1020526" s="2195"/>
    </row>
    <row r="1020550" spans="101:101">
      <c r="CW1020550" s="2210"/>
    </row>
    <row r="1020551" spans="101:101">
      <c r="CW1020551" s="2195"/>
    </row>
    <row r="1020575" spans="101:101">
      <c r="CW1020575" s="2210"/>
    </row>
    <row r="1020576" spans="101:101">
      <c r="CW1020576" s="2195"/>
    </row>
    <row r="1020600" spans="101:101">
      <c r="CW1020600" s="2210"/>
    </row>
    <row r="1020601" spans="101:101">
      <c r="CW1020601" s="2195"/>
    </row>
    <row r="1020625" spans="101:101">
      <c r="CW1020625" s="2210"/>
    </row>
    <row r="1020626" spans="101:101">
      <c r="CW1020626" s="2195"/>
    </row>
    <row r="1020650" spans="101:101">
      <c r="CW1020650" s="2210"/>
    </row>
    <row r="1020651" spans="101:101">
      <c r="CW1020651" s="2195"/>
    </row>
    <row r="1020675" spans="101:101">
      <c r="CW1020675" s="2210"/>
    </row>
    <row r="1020676" spans="101:101">
      <c r="CW1020676" s="2195"/>
    </row>
    <row r="1020700" spans="101:101">
      <c r="CW1020700" s="2210"/>
    </row>
    <row r="1020701" spans="101:101">
      <c r="CW1020701" s="2195"/>
    </row>
    <row r="1020725" spans="101:101">
      <c r="CW1020725" s="2210"/>
    </row>
    <row r="1020726" spans="101:101">
      <c r="CW1020726" s="2195"/>
    </row>
    <row r="1020750" spans="101:101">
      <c r="CW1020750" s="2210"/>
    </row>
    <row r="1020751" spans="101:101">
      <c r="CW1020751" s="2195"/>
    </row>
    <row r="1020775" spans="101:101">
      <c r="CW1020775" s="2210"/>
    </row>
    <row r="1020776" spans="101:101">
      <c r="CW1020776" s="2195"/>
    </row>
    <row r="1020800" spans="101:101">
      <c r="CW1020800" s="2210"/>
    </row>
    <row r="1020801" spans="101:101">
      <c r="CW1020801" s="2195"/>
    </row>
    <row r="1020825" spans="101:101">
      <c r="CW1020825" s="2210"/>
    </row>
    <row r="1020826" spans="101:101">
      <c r="CW1020826" s="2195"/>
    </row>
    <row r="1020850" spans="101:101">
      <c r="CW1020850" s="2210"/>
    </row>
    <row r="1020851" spans="101:101">
      <c r="CW1020851" s="2195"/>
    </row>
    <row r="1020875" spans="101:101">
      <c r="CW1020875" s="2210"/>
    </row>
    <row r="1020876" spans="101:101">
      <c r="CW1020876" s="2195"/>
    </row>
    <row r="1020900" spans="101:101">
      <c r="CW1020900" s="2210"/>
    </row>
    <row r="1020901" spans="101:101">
      <c r="CW1020901" s="2195"/>
    </row>
    <row r="1020925" spans="101:101">
      <c r="CW1020925" s="2210"/>
    </row>
    <row r="1020926" spans="101:101">
      <c r="CW1020926" s="2195"/>
    </row>
    <row r="1020950" spans="101:101">
      <c r="CW1020950" s="2210"/>
    </row>
    <row r="1020951" spans="101:101">
      <c r="CW1020951" s="2195"/>
    </row>
    <row r="1020975" spans="101:101">
      <c r="CW1020975" s="2210"/>
    </row>
    <row r="1020976" spans="101:101">
      <c r="CW1020976" s="2195"/>
    </row>
    <row r="1021000" spans="101:101">
      <c r="CW1021000" s="2210"/>
    </row>
    <row r="1021001" spans="101:101">
      <c r="CW1021001" s="2195"/>
    </row>
    <row r="1021025" spans="101:101">
      <c r="CW1021025" s="2210"/>
    </row>
    <row r="1021026" spans="101:101">
      <c r="CW1021026" s="2195"/>
    </row>
    <row r="1021050" spans="101:101">
      <c r="CW1021050" s="2210"/>
    </row>
    <row r="1021051" spans="101:101">
      <c r="CW1021051" s="2195"/>
    </row>
    <row r="1021075" spans="101:101">
      <c r="CW1021075" s="2210"/>
    </row>
    <row r="1021076" spans="101:101">
      <c r="CW1021076" s="2195"/>
    </row>
    <row r="1021100" spans="101:101">
      <c r="CW1021100" s="2210"/>
    </row>
    <row r="1021101" spans="101:101">
      <c r="CW1021101" s="2195"/>
    </row>
    <row r="1021125" spans="101:101">
      <c r="CW1021125" s="2210"/>
    </row>
    <row r="1021126" spans="101:101">
      <c r="CW1021126" s="2195"/>
    </row>
    <row r="1021150" spans="101:101">
      <c r="CW1021150" s="2210"/>
    </row>
    <row r="1021151" spans="101:101">
      <c r="CW1021151" s="2195"/>
    </row>
    <row r="1021175" spans="101:101">
      <c r="CW1021175" s="2210"/>
    </row>
    <row r="1021176" spans="101:101">
      <c r="CW1021176" s="2195"/>
    </row>
    <row r="1021200" spans="101:101">
      <c r="CW1021200" s="2210"/>
    </row>
    <row r="1021201" spans="101:101">
      <c r="CW1021201" s="2195"/>
    </row>
    <row r="1021225" spans="101:101">
      <c r="CW1021225" s="2210"/>
    </row>
    <row r="1021226" spans="101:101">
      <c r="CW1021226" s="2195"/>
    </row>
    <row r="1021250" spans="101:101">
      <c r="CW1021250" s="2210"/>
    </row>
    <row r="1021251" spans="101:101">
      <c r="CW1021251" s="2195"/>
    </row>
    <row r="1021275" spans="101:101">
      <c r="CW1021275" s="2210"/>
    </row>
    <row r="1021276" spans="101:101">
      <c r="CW1021276" s="2195"/>
    </row>
    <row r="1021300" spans="101:101">
      <c r="CW1021300" s="2210"/>
    </row>
    <row r="1021301" spans="101:101">
      <c r="CW1021301" s="2195"/>
    </row>
    <row r="1021325" spans="101:101">
      <c r="CW1021325" s="2210"/>
    </row>
    <row r="1021326" spans="101:101">
      <c r="CW1021326" s="2195"/>
    </row>
    <row r="1021350" spans="101:101">
      <c r="CW1021350" s="2210"/>
    </row>
    <row r="1021351" spans="101:101">
      <c r="CW1021351" s="2195"/>
    </row>
    <row r="1021375" spans="101:101">
      <c r="CW1021375" s="2210"/>
    </row>
    <row r="1021376" spans="101:101">
      <c r="CW1021376" s="2195"/>
    </row>
    <row r="1021400" spans="101:101">
      <c r="CW1021400" s="2210"/>
    </row>
    <row r="1021401" spans="101:101">
      <c r="CW1021401" s="2195"/>
    </row>
    <row r="1021425" spans="101:101">
      <c r="CW1021425" s="2210"/>
    </row>
    <row r="1021426" spans="101:101">
      <c r="CW1021426" s="2195"/>
    </row>
    <row r="1021450" spans="101:101">
      <c r="CW1021450" s="2210"/>
    </row>
    <row r="1021451" spans="101:101">
      <c r="CW1021451" s="2195"/>
    </row>
    <row r="1021475" spans="101:101">
      <c r="CW1021475" s="2210"/>
    </row>
    <row r="1021476" spans="101:101">
      <c r="CW1021476" s="2195"/>
    </row>
    <row r="1021500" spans="101:101">
      <c r="CW1021500" s="2210"/>
    </row>
    <row r="1021501" spans="101:101">
      <c r="CW1021501" s="2195"/>
    </row>
    <row r="1021525" spans="101:101">
      <c r="CW1021525" s="2210"/>
    </row>
    <row r="1021526" spans="101:101">
      <c r="CW1021526" s="2195"/>
    </row>
    <row r="1021550" spans="101:101">
      <c r="CW1021550" s="2210"/>
    </row>
    <row r="1021551" spans="101:101">
      <c r="CW1021551" s="2195"/>
    </row>
    <row r="1021575" spans="101:101">
      <c r="CW1021575" s="2210"/>
    </row>
    <row r="1021576" spans="101:101">
      <c r="CW1021576" s="2195"/>
    </row>
    <row r="1021600" spans="101:101">
      <c r="CW1021600" s="2210"/>
    </row>
    <row r="1021601" spans="101:101">
      <c r="CW1021601" s="2195"/>
    </row>
    <row r="1021625" spans="101:101">
      <c r="CW1021625" s="2210"/>
    </row>
    <row r="1021626" spans="101:101">
      <c r="CW1021626" s="2195"/>
    </row>
    <row r="1021650" spans="101:101">
      <c r="CW1021650" s="2210"/>
    </row>
    <row r="1021651" spans="101:101">
      <c r="CW1021651" s="2195"/>
    </row>
    <row r="1021675" spans="101:101">
      <c r="CW1021675" s="2210"/>
    </row>
    <row r="1021676" spans="101:101">
      <c r="CW1021676" s="2195"/>
    </row>
    <row r="1021700" spans="101:101">
      <c r="CW1021700" s="2210"/>
    </row>
    <row r="1021701" spans="101:101">
      <c r="CW1021701" s="2195"/>
    </row>
    <row r="1021725" spans="101:101">
      <c r="CW1021725" s="2210"/>
    </row>
    <row r="1021726" spans="101:101">
      <c r="CW1021726" s="2195"/>
    </row>
    <row r="1021750" spans="101:101">
      <c r="CW1021750" s="2210"/>
    </row>
    <row r="1021751" spans="101:101">
      <c r="CW1021751" s="2195"/>
    </row>
    <row r="1021775" spans="101:101">
      <c r="CW1021775" s="2210"/>
    </row>
    <row r="1021776" spans="101:101">
      <c r="CW1021776" s="2195"/>
    </row>
    <row r="1021800" spans="101:101">
      <c r="CW1021800" s="2210"/>
    </row>
    <row r="1021801" spans="101:101">
      <c r="CW1021801" s="2195"/>
    </row>
    <row r="1021825" spans="101:101">
      <c r="CW1021825" s="2210"/>
    </row>
    <row r="1021826" spans="101:101">
      <c r="CW1021826" s="2195"/>
    </row>
    <row r="1021850" spans="101:101">
      <c r="CW1021850" s="2210"/>
    </row>
    <row r="1021851" spans="101:101">
      <c r="CW1021851" s="2195"/>
    </row>
    <row r="1021875" spans="101:101">
      <c r="CW1021875" s="2210"/>
    </row>
    <row r="1021876" spans="101:101">
      <c r="CW1021876" s="2195"/>
    </row>
    <row r="1021900" spans="101:101">
      <c r="CW1021900" s="2210"/>
    </row>
    <row r="1021901" spans="101:101">
      <c r="CW1021901" s="2195"/>
    </row>
    <row r="1021925" spans="101:101">
      <c r="CW1021925" s="2210"/>
    </row>
    <row r="1021926" spans="101:101">
      <c r="CW1021926" s="2195"/>
    </row>
    <row r="1021950" spans="101:101">
      <c r="CW1021950" s="2210"/>
    </row>
    <row r="1021951" spans="101:101">
      <c r="CW1021951" s="2195"/>
    </row>
    <row r="1021975" spans="101:101">
      <c r="CW1021975" s="2210"/>
    </row>
    <row r="1021976" spans="101:101">
      <c r="CW1021976" s="2195"/>
    </row>
    <row r="1022000" spans="101:101">
      <c r="CW1022000" s="2210"/>
    </row>
    <row r="1022001" spans="101:101">
      <c r="CW1022001" s="2195"/>
    </row>
    <row r="1022025" spans="101:101">
      <c r="CW1022025" s="2210"/>
    </row>
    <row r="1022026" spans="101:101">
      <c r="CW1022026" s="2195"/>
    </row>
    <row r="1022050" spans="101:101">
      <c r="CW1022050" s="2210"/>
    </row>
    <row r="1022051" spans="101:101">
      <c r="CW1022051" s="2195"/>
    </row>
    <row r="1022075" spans="101:101">
      <c r="CW1022075" s="2210"/>
    </row>
    <row r="1022076" spans="101:101">
      <c r="CW1022076" s="2195"/>
    </row>
    <row r="1022100" spans="101:101">
      <c r="CW1022100" s="2210"/>
    </row>
    <row r="1022101" spans="101:101">
      <c r="CW1022101" s="2195"/>
    </row>
    <row r="1022125" spans="101:101">
      <c r="CW1022125" s="2210"/>
    </row>
    <row r="1022126" spans="101:101">
      <c r="CW1022126" s="2195"/>
    </row>
    <row r="1022150" spans="101:101">
      <c r="CW1022150" s="2210"/>
    </row>
    <row r="1022151" spans="101:101">
      <c r="CW1022151" s="2195"/>
    </row>
    <row r="1022175" spans="101:101">
      <c r="CW1022175" s="2210"/>
    </row>
    <row r="1022176" spans="101:101">
      <c r="CW1022176" s="2195"/>
    </row>
    <row r="1022200" spans="101:101">
      <c r="CW1022200" s="2210"/>
    </row>
    <row r="1022201" spans="101:101">
      <c r="CW1022201" s="2195"/>
    </row>
    <row r="1022225" spans="101:101">
      <c r="CW1022225" s="2210"/>
    </row>
    <row r="1022226" spans="101:101">
      <c r="CW1022226" s="2195"/>
    </row>
    <row r="1022250" spans="101:101">
      <c r="CW1022250" s="2210"/>
    </row>
    <row r="1022251" spans="101:101">
      <c r="CW1022251" s="2195"/>
    </row>
    <row r="1022275" spans="101:101">
      <c r="CW1022275" s="2210"/>
    </row>
    <row r="1022276" spans="101:101">
      <c r="CW1022276" s="2195"/>
    </row>
    <row r="1022300" spans="101:101">
      <c r="CW1022300" s="2210"/>
    </row>
    <row r="1022301" spans="101:101">
      <c r="CW1022301" s="2195"/>
    </row>
    <row r="1022325" spans="101:101">
      <c r="CW1022325" s="2210"/>
    </row>
    <row r="1022326" spans="101:101">
      <c r="CW1022326" s="2195"/>
    </row>
    <row r="1022350" spans="101:101">
      <c r="CW1022350" s="2210"/>
    </row>
    <row r="1022351" spans="101:101">
      <c r="CW1022351" s="2195"/>
    </row>
    <row r="1022375" spans="101:101">
      <c r="CW1022375" s="2210"/>
    </row>
    <row r="1022376" spans="101:101">
      <c r="CW1022376" s="2195"/>
    </row>
    <row r="1022400" spans="101:101">
      <c r="CW1022400" s="2210"/>
    </row>
    <row r="1022401" spans="101:101">
      <c r="CW1022401" s="2195"/>
    </row>
    <row r="1022425" spans="101:101">
      <c r="CW1022425" s="2210"/>
    </row>
    <row r="1022426" spans="101:101">
      <c r="CW1022426" s="2195"/>
    </row>
    <row r="1022450" spans="101:101">
      <c r="CW1022450" s="2210"/>
    </row>
    <row r="1022451" spans="101:101">
      <c r="CW1022451" s="2195"/>
    </row>
    <row r="1022475" spans="101:101">
      <c r="CW1022475" s="2210"/>
    </row>
    <row r="1022476" spans="101:101">
      <c r="CW1022476" s="2195"/>
    </row>
    <row r="1022500" spans="101:101">
      <c r="CW1022500" s="2210"/>
    </row>
    <row r="1022501" spans="101:101">
      <c r="CW1022501" s="2195"/>
    </row>
    <row r="1022525" spans="101:101">
      <c r="CW1022525" s="2210"/>
    </row>
    <row r="1022526" spans="101:101">
      <c r="CW1022526" s="2195"/>
    </row>
    <row r="1022550" spans="101:101">
      <c r="CW1022550" s="2210"/>
    </row>
    <row r="1022551" spans="101:101">
      <c r="CW1022551" s="2195"/>
    </row>
    <row r="1022575" spans="101:101">
      <c r="CW1022575" s="2210"/>
    </row>
    <row r="1022576" spans="101:101">
      <c r="CW1022576" s="2195"/>
    </row>
    <row r="1022600" spans="101:101">
      <c r="CW1022600" s="2210"/>
    </row>
    <row r="1022601" spans="101:101">
      <c r="CW1022601" s="2195"/>
    </row>
    <row r="1022625" spans="101:101">
      <c r="CW1022625" s="2210"/>
    </row>
    <row r="1022626" spans="101:101">
      <c r="CW1022626" s="2195"/>
    </row>
    <row r="1022650" spans="101:101">
      <c r="CW1022650" s="2210"/>
    </row>
    <row r="1022651" spans="101:101">
      <c r="CW1022651" s="2195"/>
    </row>
    <row r="1022675" spans="101:101">
      <c r="CW1022675" s="2210"/>
    </row>
    <row r="1022676" spans="101:101">
      <c r="CW1022676" s="2195"/>
    </row>
    <row r="1022700" spans="101:101">
      <c r="CW1022700" s="2210"/>
    </row>
    <row r="1022701" spans="101:101">
      <c r="CW1022701" s="2195"/>
    </row>
    <row r="1022725" spans="101:101">
      <c r="CW1022725" s="2210"/>
    </row>
    <row r="1022726" spans="101:101">
      <c r="CW1022726" s="2195"/>
    </row>
    <row r="1022750" spans="101:101">
      <c r="CW1022750" s="2210"/>
    </row>
    <row r="1022751" spans="101:101">
      <c r="CW1022751" s="2195"/>
    </row>
    <row r="1022775" spans="101:101">
      <c r="CW1022775" s="2210"/>
    </row>
    <row r="1022776" spans="101:101">
      <c r="CW1022776" s="2195"/>
    </row>
    <row r="1022800" spans="101:101">
      <c r="CW1022800" s="2210"/>
    </row>
    <row r="1022801" spans="101:101">
      <c r="CW1022801" s="2195"/>
    </row>
    <row r="1022825" spans="101:101">
      <c r="CW1022825" s="2210"/>
    </row>
    <row r="1022826" spans="101:101">
      <c r="CW1022826" s="2195"/>
    </row>
    <row r="1022850" spans="101:101">
      <c r="CW1022850" s="2210"/>
    </row>
    <row r="1022851" spans="101:101">
      <c r="CW1022851" s="2195"/>
    </row>
    <row r="1022875" spans="101:101">
      <c r="CW1022875" s="2210"/>
    </row>
    <row r="1022876" spans="101:101">
      <c r="CW1022876" s="2195"/>
    </row>
    <row r="1022900" spans="101:101">
      <c r="CW1022900" s="2210"/>
    </row>
    <row r="1022901" spans="101:101">
      <c r="CW1022901" s="2195"/>
    </row>
    <row r="1022925" spans="101:101">
      <c r="CW1022925" s="2210"/>
    </row>
    <row r="1022926" spans="101:101">
      <c r="CW1022926" s="2195"/>
    </row>
    <row r="1022950" spans="101:101">
      <c r="CW1022950" s="2210"/>
    </row>
    <row r="1022951" spans="101:101">
      <c r="CW1022951" s="2195"/>
    </row>
    <row r="1022975" spans="101:101">
      <c r="CW1022975" s="2210"/>
    </row>
    <row r="1022976" spans="101:101">
      <c r="CW1022976" s="2195"/>
    </row>
    <row r="1023000" spans="101:101">
      <c r="CW1023000" s="2210"/>
    </row>
    <row r="1023001" spans="101:101">
      <c r="CW1023001" s="2195"/>
    </row>
    <row r="1023025" spans="101:101">
      <c r="CW1023025" s="2210"/>
    </row>
    <row r="1023026" spans="101:101">
      <c r="CW1023026" s="2195"/>
    </row>
    <row r="1023050" spans="101:101">
      <c r="CW1023050" s="2210"/>
    </row>
    <row r="1023051" spans="101:101">
      <c r="CW1023051" s="2195"/>
    </row>
    <row r="1023075" spans="101:101">
      <c r="CW1023075" s="2210"/>
    </row>
    <row r="1023076" spans="101:101">
      <c r="CW1023076" s="2195"/>
    </row>
    <row r="1023100" spans="101:101">
      <c r="CW1023100" s="2210"/>
    </row>
    <row r="1023101" spans="101:101">
      <c r="CW1023101" s="2195"/>
    </row>
    <row r="1023125" spans="101:101">
      <c r="CW1023125" s="2210"/>
    </row>
    <row r="1023126" spans="101:101">
      <c r="CW1023126" s="2195"/>
    </row>
    <row r="1023150" spans="101:101">
      <c r="CW1023150" s="2210"/>
    </row>
    <row r="1023151" spans="101:101">
      <c r="CW1023151" s="2195"/>
    </row>
    <row r="1023175" spans="101:101">
      <c r="CW1023175" s="2210"/>
    </row>
    <row r="1023176" spans="101:101">
      <c r="CW1023176" s="2195"/>
    </row>
    <row r="1023200" spans="101:101">
      <c r="CW1023200" s="2210"/>
    </row>
    <row r="1023201" spans="101:101">
      <c r="CW1023201" s="2195"/>
    </row>
    <row r="1023225" spans="101:101">
      <c r="CW1023225" s="2210"/>
    </row>
    <row r="1023226" spans="101:101">
      <c r="CW1023226" s="2195"/>
    </row>
    <row r="1023250" spans="101:101">
      <c r="CW1023250" s="2210"/>
    </row>
    <row r="1023251" spans="101:101">
      <c r="CW1023251" s="2195"/>
    </row>
    <row r="1023275" spans="101:101">
      <c r="CW1023275" s="2210"/>
    </row>
    <row r="1023276" spans="101:101">
      <c r="CW1023276" s="2195"/>
    </row>
    <row r="1023300" spans="101:101">
      <c r="CW1023300" s="2210"/>
    </row>
    <row r="1023301" spans="101:101">
      <c r="CW1023301" s="2195"/>
    </row>
    <row r="1023325" spans="101:101">
      <c r="CW1023325" s="2210"/>
    </row>
    <row r="1023326" spans="101:101">
      <c r="CW1023326" s="2195"/>
    </row>
    <row r="1023350" spans="101:101">
      <c r="CW1023350" s="2210"/>
    </row>
    <row r="1023351" spans="101:101">
      <c r="CW1023351" s="2195"/>
    </row>
    <row r="1023375" spans="101:101">
      <c r="CW1023375" s="2210"/>
    </row>
    <row r="1023376" spans="101:101">
      <c r="CW1023376" s="2195"/>
    </row>
    <row r="1023400" spans="101:101">
      <c r="CW1023400" s="2210"/>
    </row>
    <row r="1023401" spans="101:101">
      <c r="CW1023401" s="2195"/>
    </row>
    <row r="1023425" spans="101:101">
      <c r="CW1023425" s="2210"/>
    </row>
    <row r="1023426" spans="101:101">
      <c r="CW1023426" s="2195"/>
    </row>
    <row r="1023450" spans="101:101">
      <c r="CW1023450" s="2210"/>
    </row>
    <row r="1023451" spans="101:101">
      <c r="CW1023451" s="2195"/>
    </row>
    <row r="1023475" spans="101:101">
      <c r="CW1023475" s="2210"/>
    </row>
    <row r="1023476" spans="101:101">
      <c r="CW1023476" s="2195"/>
    </row>
    <row r="1023500" spans="101:101">
      <c r="CW1023500" s="2210"/>
    </row>
    <row r="1023501" spans="101:101">
      <c r="CW1023501" s="2195"/>
    </row>
    <row r="1023525" spans="101:101">
      <c r="CW1023525" s="2210"/>
    </row>
    <row r="1023526" spans="101:101">
      <c r="CW1023526" s="2195"/>
    </row>
    <row r="1023550" spans="101:101">
      <c r="CW1023550" s="2210"/>
    </row>
    <row r="1023551" spans="101:101">
      <c r="CW1023551" s="2195"/>
    </row>
    <row r="1023575" spans="101:101">
      <c r="CW1023575" s="2210"/>
    </row>
    <row r="1023576" spans="101:101">
      <c r="CW1023576" s="2195"/>
    </row>
    <row r="1023600" spans="101:101">
      <c r="CW1023600" s="2210"/>
    </row>
    <row r="1023601" spans="101:101">
      <c r="CW1023601" s="2195"/>
    </row>
    <row r="1023625" spans="101:101">
      <c r="CW1023625" s="2210"/>
    </row>
    <row r="1023626" spans="101:101">
      <c r="CW1023626" s="2195"/>
    </row>
    <row r="1023650" spans="101:101">
      <c r="CW1023650" s="2210"/>
    </row>
    <row r="1023651" spans="101:101">
      <c r="CW1023651" s="2195"/>
    </row>
    <row r="1023675" spans="101:101">
      <c r="CW1023675" s="2210"/>
    </row>
    <row r="1023676" spans="101:101">
      <c r="CW1023676" s="2195"/>
    </row>
    <row r="1023700" spans="101:101">
      <c r="CW1023700" s="2210"/>
    </row>
    <row r="1023701" spans="101:101">
      <c r="CW1023701" s="2195"/>
    </row>
    <row r="1023725" spans="101:101">
      <c r="CW1023725" s="2210"/>
    </row>
    <row r="1023726" spans="101:101">
      <c r="CW1023726" s="2195"/>
    </row>
    <row r="1023750" spans="101:101">
      <c r="CW1023750" s="2210"/>
    </row>
    <row r="1023751" spans="101:101">
      <c r="CW1023751" s="2195"/>
    </row>
    <row r="1023775" spans="101:101">
      <c r="CW1023775" s="2210"/>
    </row>
    <row r="1023776" spans="101:101">
      <c r="CW1023776" s="2195"/>
    </row>
    <row r="1023800" spans="101:101">
      <c r="CW1023800" s="2210"/>
    </row>
    <row r="1023801" spans="101:101">
      <c r="CW1023801" s="2195"/>
    </row>
    <row r="1023825" spans="101:101">
      <c r="CW1023825" s="2210"/>
    </row>
    <row r="1023826" spans="101:101">
      <c r="CW1023826" s="2195"/>
    </row>
    <row r="1023850" spans="101:101">
      <c r="CW1023850" s="2210"/>
    </row>
    <row r="1023851" spans="101:101">
      <c r="CW1023851" s="2195"/>
    </row>
    <row r="1023875" spans="101:101">
      <c r="CW1023875" s="2210"/>
    </row>
    <row r="1023876" spans="101:101">
      <c r="CW1023876" s="2195"/>
    </row>
    <row r="1023900" spans="101:101">
      <c r="CW1023900" s="2210"/>
    </row>
    <row r="1023901" spans="101:101">
      <c r="CW1023901" s="2195"/>
    </row>
    <row r="1023925" spans="101:101">
      <c r="CW1023925" s="2210"/>
    </row>
    <row r="1023926" spans="101:101">
      <c r="CW1023926" s="2195"/>
    </row>
    <row r="1023950" spans="101:101">
      <c r="CW1023950" s="2210"/>
    </row>
    <row r="1023951" spans="101:101">
      <c r="CW1023951" s="2195"/>
    </row>
    <row r="1023975" spans="101:101">
      <c r="CW1023975" s="2210"/>
    </row>
    <row r="1023976" spans="101:101">
      <c r="CW1023976" s="2195"/>
    </row>
    <row r="1024000" spans="101:101">
      <c r="CW1024000" s="2210"/>
    </row>
    <row r="1024001" spans="101:101">
      <c r="CW1024001" s="2195"/>
    </row>
    <row r="1024025" spans="101:101">
      <c r="CW1024025" s="2210"/>
    </row>
    <row r="1024026" spans="101:101">
      <c r="CW1024026" s="2195"/>
    </row>
    <row r="1024050" spans="101:101">
      <c r="CW1024050" s="2210"/>
    </row>
    <row r="1024051" spans="101:101">
      <c r="CW1024051" s="2195"/>
    </row>
    <row r="1024075" spans="101:101">
      <c r="CW1024075" s="2210"/>
    </row>
    <row r="1024076" spans="101:101">
      <c r="CW1024076" s="2195"/>
    </row>
    <row r="1024100" spans="101:101">
      <c r="CW1024100" s="2210"/>
    </row>
    <row r="1024101" spans="101:101">
      <c r="CW1024101" s="2195"/>
    </row>
    <row r="1024125" spans="101:101">
      <c r="CW1024125" s="2210"/>
    </row>
    <row r="1024126" spans="101:101">
      <c r="CW1024126" s="2195"/>
    </row>
    <row r="1024150" spans="101:101">
      <c r="CW1024150" s="2210"/>
    </row>
    <row r="1024151" spans="101:101">
      <c r="CW1024151" s="2195"/>
    </row>
    <row r="1024175" spans="101:101">
      <c r="CW1024175" s="2210"/>
    </row>
    <row r="1024176" spans="101:101">
      <c r="CW1024176" s="2195"/>
    </row>
    <row r="1024200" spans="101:101">
      <c r="CW1024200" s="2210"/>
    </row>
    <row r="1024201" spans="101:101">
      <c r="CW1024201" s="2195"/>
    </row>
    <row r="1024225" spans="101:101">
      <c r="CW1024225" s="2210"/>
    </row>
    <row r="1024226" spans="101:101">
      <c r="CW1024226" s="2195"/>
    </row>
    <row r="1024250" spans="101:101">
      <c r="CW1024250" s="2210"/>
    </row>
    <row r="1024251" spans="101:101">
      <c r="CW1024251" s="2195"/>
    </row>
    <row r="1024275" spans="101:101">
      <c r="CW1024275" s="2210"/>
    </row>
    <row r="1024276" spans="101:101">
      <c r="CW1024276" s="2195"/>
    </row>
    <row r="1024300" spans="101:101">
      <c r="CW1024300" s="2210"/>
    </row>
    <row r="1024301" spans="101:101">
      <c r="CW1024301" s="2195"/>
    </row>
    <row r="1024325" spans="101:101">
      <c r="CW1024325" s="2210"/>
    </row>
    <row r="1024326" spans="101:101">
      <c r="CW1024326" s="2195"/>
    </row>
    <row r="1024350" spans="101:101">
      <c r="CW1024350" s="2210"/>
    </row>
    <row r="1024351" spans="101:101">
      <c r="CW1024351" s="2195"/>
    </row>
    <row r="1024375" spans="101:101">
      <c r="CW1024375" s="2210"/>
    </row>
    <row r="1024376" spans="101:101">
      <c r="CW1024376" s="2195"/>
    </row>
    <row r="1024400" spans="101:101">
      <c r="CW1024400" s="2210"/>
    </row>
    <row r="1024401" spans="101:101">
      <c r="CW1024401" s="2195"/>
    </row>
    <row r="1024425" spans="101:101">
      <c r="CW1024425" s="2210"/>
    </row>
    <row r="1024426" spans="101:101">
      <c r="CW1024426" s="2195"/>
    </row>
    <row r="1024450" spans="101:101">
      <c r="CW1024450" s="2210"/>
    </row>
    <row r="1024451" spans="101:101">
      <c r="CW1024451" s="2195"/>
    </row>
    <row r="1024475" spans="101:101">
      <c r="CW1024475" s="2210"/>
    </row>
    <row r="1024476" spans="101:101">
      <c r="CW1024476" s="2195"/>
    </row>
    <row r="1024500" spans="101:101">
      <c r="CW1024500" s="2210"/>
    </row>
    <row r="1024501" spans="101:101">
      <c r="CW1024501" s="2195"/>
    </row>
    <row r="1024525" spans="101:101">
      <c r="CW1024525" s="2210"/>
    </row>
    <row r="1024526" spans="101:101">
      <c r="CW1024526" s="2195"/>
    </row>
    <row r="1024550" spans="101:101">
      <c r="CW1024550" s="2210"/>
    </row>
    <row r="1024551" spans="101:101">
      <c r="CW1024551" s="2195"/>
    </row>
    <row r="1024575" spans="101:101">
      <c r="CW1024575" s="2210"/>
    </row>
    <row r="1024576" spans="101:101">
      <c r="CW1024576" s="2195"/>
    </row>
    <row r="1024600" spans="101:101">
      <c r="CW1024600" s="2210"/>
    </row>
    <row r="1024601" spans="101:101">
      <c r="CW1024601" s="2195"/>
    </row>
    <row r="1024625" spans="101:101">
      <c r="CW1024625" s="2210"/>
    </row>
    <row r="1024626" spans="101:101">
      <c r="CW1024626" s="2195"/>
    </row>
    <row r="1024650" spans="101:101">
      <c r="CW1024650" s="2210"/>
    </row>
    <row r="1024651" spans="101:101">
      <c r="CW1024651" s="2195"/>
    </row>
    <row r="1024675" spans="101:101">
      <c r="CW1024675" s="2210"/>
    </row>
    <row r="1024676" spans="101:101">
      <c r="CW1024676" s="2195"/>
    </row>
    <row r="1024700" spans="101:101">
      <c r="CW1024700" s="2210"/>
    </row>
    <row r="1024701" spans="101:101">
      <c r="CW1024701" s="2195"/>
    </row>
    <row r="1024725" spans="101:101">
      <c r="CW1024725" s="2210"/>
    </row>
    <row r="1024726" spans="101:101">
      <c r="CW1024726" s="2195"/>
    </row>
    <row r="1024750" spans="101:101">
      <c r="CW1024750" s="2210"/>
    </row>
    <row r="1024751" spans="101:101">
      <c r="CW1024751" s="2195"/>
    </row>
    <row r="1024775" spans="101:101">
      <c r="CW1024775" s="2210"/>
    </row>
    <row r="1024776" spans="101:101">
      <c r="CW1024776" s="2195"/>
    </row>
    <row r="1024800" spans="101:101">
      <c r="CW1024800" s="2210"/>
    </row>
    <row r="1024801" spans="101:101">
      <c r="CW1024801" s="2195"/>
    </row>
    <row r="1024825" spans="101:101">
      <c r="CW1024825" s="2210"/>
    </row>
    <row r="1024826" spans="101:101">
      <c r="CW1024826" s="2195"/>
    </row>
    <row r="1024850" spans="101:101">
      <c r="CW1024850" s="2210"/>
    </row>
    <row r="1024851" spans="101:101">
      <c r="CW1024851" s="2195"/>
    </row>
    <row r="1024875" spans="101:101">
      <c r="CW1024875" s="2210"/>
    </row>
    <row r="1024876" spans="101:101">
      <c r="CW1024876" s="2195"/>
    </row>
    <row r="1024900" spans="101:101">
      <c r="CW1024900" s="2210"/>
    </row>
    <row r="1024901" spans="101:101">
      <c r="CW1024901" s="2195"/>
    </row>
    <row r="1024925" spans="101:101">
      <c r="CW1024925" s="2210"/>
    </row>
    <row r="1024926" spans="101:101">
      <c r="CW1024926" s="2195"/>
    </row>
    <row r="1024950" spans="101:101">
      <c r="CW1024950" s="2210"/>
    </row>
    <row r="1024951" spans="101:101">
      <c r="CW1024951" s="2195"/>
    </row>
    <row r="1024975" spans="101:101">
      <c r="CW1024975" s="2210"/>
    </row>
    <row r="1024976" spans="101:101">
      <c r="CW1024976" s="2195"/>
    </row>
    <row r="1025000" spans="101:101">
      <c r="CW1025000" s="2210"/>
    </row>
    <row r="1025001" spans="101:101">
      <c r="CW1025001" s="2195"/>
    </row>
    <row r="1025025" spans="101:101">
      <c r="CW1025025" s="2210"/>
    </row>
    <row r="1025026" spans="101:101">
      <c r="CW1025026" s="2195"/>
    </row>
    <row r="1025050" spans="101:101">
      <c r="CW1025050" s="2210"/>
    </row>
    <row r="1025051" spans="101:101">
      <c r="CW1025051" s="2195"/>
    </row>
    <row r="1025075" spans="101:101">
      <c r="CW1025075" s="2210"/>
    </row>
    <row r="1025076" spans="101:101">
      <c r="CW1025076" s="2195"/>
    </row>
    <row r="1025100" spans="101:101">
      <c r="CW1025100" s="2210"/>
    </row>
    <row r="1025101" spans="101:101">
      <c r="CW1025101" s="2195"/>
    </row>
    <row r="1025125" spans="101:101">
      <c r="CW1025125" s="2210"/>
    </row>
    <row r="1025126" spans="101:101">
      <c r="CW1025126" s="2195"/>
    </row>
    <row r="1025150" spans="101:101">
      <c r="CW1025150" s="2210"/>
    </row>
    <row r="1025151" spans="101:101">
      <c r="CW1025151" s="2195"/>
    </row>
    <row r="1025175" spans="101:101">
      <c r="CW1025175" s="2210"/>
    </row>
    <row r="1025176" spans="101:101">
      <c r="CW1025176" s="2195"/>
    </row>
    <row r="1025200" spans="101:101">
      <c r="CW1025200" s="2210"/>
    </row>
    <row r="1025201" spans="101:101">
      <c r="CW1025201" s="2195"/>
    </row>
    <row r="1025225" spans="101:101">
      <c r="CW1025225" s="2210"/>
    </row>
    <row r="1025226" spans="101:101">
      <c r="CW1025226" s="2195"/>
    </row>
    <row r="1025250" spans="101:101">
      <c r="CW1025250" s="2210"/>
    </row>
    <row r="1025251" spans="101:101">
      <c r="CW1025251" s="2195"/>
    </row>
    <row r="1025275" spans="101:101">
      <c r="CW1025275" s="2210"/>
    </row>
    <row r="1025276" spans="101:101">
      <c r="CW1025276" s="2195"/>
    </row>
    <row r="1025300" spans="101:101">
      <c r="CW1025300" s="2210"/>
    </row>
    <row r="1025301" spans="101:101">
      <c r="CW1025301" s="2195"/>
    </row>
    <row r="1025325" spans="101:101">
      <c r="CW1025325" s="2210"/>
    </row>
    <row r="1025326" spans="101:101">
      <c r="CW1025326" s="2195"/>
    </row>
    <row r="1025350" spans="101:101">
      <c r="CW1025350" s="2210"/>
    </row>
    <row r="1025351" spans="101:101">
      <c r="CW1025351" s="2195"/>
    </row>
    <row r="1025375" spans="101:101">
      <c r="CW1025375" s="2210"/>
    </row>
    <row r="1025376" spans="101:101">
      <c r="CW1025376" s="2195"/>
    </row>
    <row r="1025400" spans="101:101">
      <c r="CW1025400" s="2210"/>
    </row>
    <row r="1025401" spans="101:101">
      <c r="CW1025401" s="2195"/>
    </row>
    <row r="1025425" spans="101:101">
      <c r="CW1025425" s="2210"/>
    </row>
    <row r="1025426" spans="101:101">
      <c r="CW1025426" s="2195"/>
    </row>
    <row r="1025450" spans="101:101">
      <c r="CW1025450" s="2210"/>
    </row>
    <row r="1025451" spans="101:101">
      <c r="CW1025451" s="2195"/>
    </row>
    <row r="1025475" spans="101:101">
      <c r="CW1025475" s="2210"/>
    </row>
    <row r="1025476" spans="101:101">
      <c r="CW1025476" s="2195"/>
    </row>
    <row r="1025500" spans="101:101">
      <c r="CW1025500" s="2210"/>
    </row>
    <row r="1025501" spans="101:101">
      <c r="CW1025501" s="2195"/>
    </row>
    <row r="1025525" spans="101:101">
      <c r="CW1025525" s="2210"/>
    </row>
    <row r="1025526" spans="101:101">
      <c r="CW1025526" s="2195"/>
    </row>
    <row r="1025550" spans="101:101">
      <c r="CW1025550" s="2210"/>
    </row>
    <row r="1025551" spans="101:101">
      <c r="CW1025551" s="2195"/>
    </row>
    <row r="1025575" spans="101:101">
      <c r="CW1025575" s="2210"/>
    </row>
    <row r="1025576" spans="101:101">
      <c r="CW1025576" s="2195"/>
    </row>
    <row r="1025600" spans="101:101">
      <c r="CW1025600" s="2210"/>
    </row>
    <row r="1025601" spans="101:101">
      <c r="CW1025601" s="2195"/>
    </row>
    <row r="1025625" spans="101:101">
      <c r="CW1025625" s="2210"/>
    </row>
    <row r="1025626" spans="101:101">
      <c r="CW1025626" s="2195"/>
    </row>
    <row r="1025650" spans="101:101">
      <c r="CW1025650" s="2210"/>
    </row>
    <row r="1025651" spans="101:101">
      <c r="CW1025651" s="2195"/>
    </row>
    <row r="1025675" spans="101:101">
      <c r="CW1025675" s="2210"/>
    </row>
    <row r="1025676" spans="101:101">
      <c r="CW1025676" s="2195"/>
    </row>
    <row r="1025700" spans="101:101">
      <c r="CW1025700" s="2210"/>
    </row>
    <row r="1025701" spans="101:101">
      <c r="CW1025701" s="2195"/>
    </row>
    <row r="1025725" spans="101:101">
      <c r="CW1025725" s="2210"/>
    </row>
    <row r="1025726" spans="101:101">
      <c r="CW1025726" s="2195"/>
    </row>
    <row r="1025750" spans="101:101">
      <c r="CW1025750" s="2210"/>
    </row>
    <row r="1025751" spans="101:101">
      <c r="CW1025751" s="2195"/>
    </row>
    <row r="1025775" spans="101:101">
      <c r="CW1025775" s="2210"/>
    </row>
    <row r="1025776" spans="101:101">
      <c r="CW1025776" s="2195"/>
    </row>
    <row r="1025800" spans="101:101">
      <c r="CW1025800" s="2210"/>
    </row>
    <row r="1025801" spans="101:101">
      <c r="CW1025801" s="2195"/>
    </row>
    <row r="1025825" spans="101:101">
      <c r="CW1025825" s="2210"/>
    </row>
    <row r="1025826" spans="101:101">
      <c r="CW1025826" s="2195"/>
    </row>
    <row r="1025850" spans="101:101">
      <c r="CW1025850" s="2210"/>
    </row>
    <row r="1025851" spans="101:101">
      <c r="CW1025851" s="2195"/>
    </row>
    <row r="1025875" spans="101:101">
      <c r="CW1025875" s="2210"/>
    </row>
    <row r="1025876" spans="101:101">
      <c r="CW1025876" s="2195"/>
    </row>
    <row r="1025900" spans="101:101">
      <c r="CW1025900" s="2210"/>
    </row>
    <row r="1025901" spans="101:101">
      <c r="CW1025901" s="2195"/>
    </row>
    <row r="1025925" spans="101:101">
      <c r="CW1025925" s="2210"/>
    </row>
    <row r="1025926" spans="101:101">
      <c r="CW1025926" s="2195"/>
    </row>
    <row r="1025950" spans="101:101">
      <c r="CW1025950" s="2210"/>
    </row>
    <row r="1025951" spans="101:101">
      <c r="CW1025951" s="2195"/>
    </row>
    <row r="1025975" spans="101:101">
      <c r="CW1025975" s="2210"/>
    </row>
    <row r="1025976" spans="101:101">
      <c r="CW1025976" s="2195"/>
    </row>
    <row r="1026000" spans="101:101">
      <c r="CW1026000" s="2210"/>
    </row>
    <row r="1026001" spans="101:101">
      <c r="CW1026001" s="2195"/>
    </row>
    <row r="1026025" spans="101:101">
      <c r="CW1026025" s="2210"/>
    </row>
    <row r="1026026" spans="101:101">
      <c r="CW1026026" s="2195"/>
    </row>
    <row r="1026050" spans="101:101">
      <c r="CW1026050" s="2210"/>
    </row>
    <row r="1026051" spans="101:101">
      <c r="CW1026051" s="2195"/>
    </row>
    <row r="1026075" spans="101:101">
      <c r="CW1026075" s="2210"/>
    </row>
    <row r="1026076" spans="101:101">
      <c r="CW1026076" s="2195"/>
    </row>
    <row r="1026100" spans="101:101">
      <c r="CW1026100" s="2210"/>
    </row>
    <row r="1026101" spans="101:101">
      <c r="CW1026101" s="2195"/>
    </row>
    <row r="1026125" spans="101:101">
      <c r="CW1026125" s="2210"/>
    </row>
    <row r="1026126" spans="101:101">
      <c r="CW1026126" s="2195"/>
    </row>
    <row r="1026150" spans="101:101">
      <c r="CW1026150" s="2210"/>
    </row>
    <row r="1026151" spans="101:101">
      <c r="CW1026151" s="2195"/>
    </row>
    <row r="1026175" spans="101:101">
      <c r="CW1026175" s="2210"/>
    </row>
    <row r="1026176" spans="101:101">
      <c r="CW1026176" s="2195"/>
    </row>
    <row r="1026200" spans="101:101">
      <c r="CW1026200" s="2210"/>
    </row>
    <row r="1026201" spans="101:101">
      <c r="CW1026201" s="2195"/>
    </row>
    <row r="1026225" spans="101:101">
      <c r="CW1026225" s="2210"/>
    </row>
    <row r="1026226" spans="101:101">
      <c r="CW1026226" s="2195"/>
    </row>
    <row r="1026250" spans="101:101">
      <c r="CW1026250" s="2210"/>
    </row>
    <row r="1026251" spans="101:101">
      <c r="CW1026251" s="2195"/>
    </row>
    <row r="1026275" spans="101:101">
      <c r="CW1026275" s="2210"/>
    </row>
    <row r="1026276" spans="101:101">
      <c r="CW1026276" s="2195"/>
    </row>
    <row r="1026300" spans="101:101">
      <c r="CW1026300" s="2210"/>
    </row>
    <row r="1026301" spans="101:101">
      <c r="CW1026301" s="2195"/>
    </row>
    <row r="1026325" spans="101:101">
      <c r="CW1026325" s="2210"/>
    </row>
    <row r="1026326" spans="101:101">
      <c r="CW1026326" s="2195"/>
    </row>
    <row r="1026350" spans="101:101">
      <c r="CW1026350" s="2210"/>
    </row>
    <row r="1026351" spans="101:101">
      <c r="CW1026351" s="2195"/>
    </row>
    <row r="1026375" spans="101:101">
      <c r="CW1026375" s="2210"/>
    </row>
    <row r="1026376" spans="101:101">
      <c r="CW1026376" s="2195"/>
    </row>
    <row r="1026400" spans="101:101">
      <c r="CW1026400" s="2210"/>
    </row>
    <row r="1026401" spans="101:101">
      <c r="CW1026401" s="2195"/>
    </row>
    <row r="1026425" spans="101:101">
      <c r="CW1026425" s="2210"/>
    </row>
    <row r="1026426" spans="101:101">
      <c r="CW1026426" s="2195"/>
    </row>
    <row r="1026450" spans="101:101">
      <c r="CW1026450" s="2210"/>
    </row>
    <row r="1026451" spans="101:101">
      <c r="CW1026451" s="2195"/>
    </row>
    <row r="1026475" spans="101:101">
      <c r="CW1026475" s="2210"/>
    </row>
    <row r="1026476" spans="101:101">
      <c r="CW1026476" s="2195"/>
    </row>
    <row r="1026500" spans="101:101">
      <c r="CW1026500" s="2210"/>
    </row>
    <row r="1026501" spans="101:101">
      <c r="CW1026501" s="2195"/>
    </row>
    <row r="1026525" spans="101:101">
      <c r="CW1026525" s="2210"/>
    </row>
    <row r="1026526" spans="101:101">
      <c r="CW1026526" s="2195"/>
    </row>
    <row r="1026550" spans="101:101">
      <c r="CW1026550" s="2210"/>
    </row>
    <row r="1026551" spans="101:101">
      <c r="CW1026551" s="2195"/>
    </row>
    <row r="1026575" spans="101:101">
      <c r="CW1026575" s="2210"/>
    </row>
    <row r="1026576" spans="101:101">
      <c r="CW1026576" s="2195"/>
    </row>
    <row r="1026600" spans="101:101">
      <c r="CW1026600" s="2210"/>
    </row>
    <row r="1026601" spans="101:101">
      <c r="CW1026601" s="2195"/>
    </row>
    <row r="1026625" spans="101:101">
      <c r="CW1026625" s="2210"/>
    </row>
    <row r="1026626" spans="101:101">
      <c r="CW1026626" s="2195"/>
    </row>
    <row r="1026650" spans="101:101">
      <c r="CW1026650" s="2210"/>
    </row>
    <row r="1026651" spans="101:101">
      <c r="CW1026651" s="2195"/>
    </row>
    <row r="1026675" spans="101:101">
      <c r="CW1026675" s="2210"/>
    </row>
    <row r="1026676" spans="101:101">
      <c r="CW1026676" s="2195"/>
    </row>
    <row r="1026700" spans="101:101">
      <c r="CW1026700" s="2210"/>
    </row>
    <row r="1026701" spans="101:101">
      <c r="CW1026701" s="2195"/>
    </row>
    <row r="1026725" spans="101:101">
      <c r="CW1026725" s="2210"/>
    </row>
    <row r="1026726" spans="101:101">
      <c r="CW1026726" s="2195"/>
    </row>
    <row r="1026750" spans="101:101">
      <c r="CW1026750" s="2210"/>
    </row>
    <row r="1026751" spans="101:101">
      <c r="CW1026751" s="2195"/>
    </row>
    <row r="1026775" spans="101:101">
      <c r="CW1026775" s="2210"/>
    </row>
    <row r="1026776" spans="101:101">
      <c r="CW1026776" s="2195"/>
    </row>
    <row r="1026800" spans="101:101">
      <c r="CW1026800" s="2210"/>
    </row>
    <row r="1026801" spans="101:101">
      <c r="CW1026801" s="2195"/>
    </row>
    <row r="1026825" spans="101:101">
      <c r="CW1026825" s="2210"/>
    </row>
    <row r="1026826" spans="101:101">
      <c r="CW1026826" s="2195"/>
    </row>
    <row r="1026850" spans="101:101">
      <c r="CW1026850" s="2210"/>
    </row>
    <row r="1026851" spans="101:101">
      <c r="CW1026851" s="2195"/>
    </row>
    <row r="1026875" spans="101:101">
      <c r="CW1026875" s="2210"/>
    </row>
    <row r="1026876" spans="101:101">
      <c r="CW1026876" s="2195"/>
    </row>
    <row r="1026900" spans="101:101">
      <c r="CW1026900" s="2210"/>
    </row>
    <row r="1026901" spans="101:101">
      <c r="CW1026901" s="2195"/>
    </row>
    <row r="1026925" spans="101:101">
      <c r="CW1026925" s="2210"/>
    </row>
    <row r="1026926" spans="101:101">
      <c r="CW1026926" s="2195"/>
    </row>
    <row r="1026950" spans="101:101">
      <c r="CW1026950" s="2210"/>
    </row>
    <row r="1026951" spans="101:101">
      <c r="CW1026951" s="2195"/>
    </row>
    <row r="1026975" spans="101:101">
      <c r="CW1026975" s="2210"/>
    </row>
    <row r="1026976" spans="101:101">
      <c r="CW1026976" s="2195"/>
    </row>
    <row r="1027000" spans="101:101">
      <c r="CW1027000" s="2210"/>
    </row>
    <row r="1027001" spans="101:101">
      <c r="CW1027001" s="2195"/>
    </row>
    <row r="1027025" spans="101:101">
      <c r="CW1027025" s="2210"/>
    </row>
    <row r="1027026" spans="101:101">
      <c r="CW1027026" s="2195"/>
    </row>
    <row r="1027050" spans="101:101">
      <c r="CW1027050" s="2210"/>
    </row>
    <row r="1027051" spans="101:101">
      <c r="CW1027051" s="2195"/>
    </row>
    <row r="1027075" spans="101:101">
      <c r="CW1027075" s="2210"/>
    </row>
    <row r="1027076" spans="101:101">
      <c r="CW1027076" s="2195"/>
    </row>
    <row r="1027100" spans="101:101">
      <c r="CW1027100" s="2210"/>
    </row>
    <row r="1027101" spans="101:101">
      <c r="CW1027101" s="2195"/>
    </row>
    <row r="1027125" spans="101:101">
      <c r="CW1027125" s="2210"/>
    </row>
    <row r="1027126" spans="101:101">
      <c r="CW1027126" s="2195"/>
    </row>
    <row r="1027150" spans="101:101">
      <c r="CW1027150" s="2210"/>
    </row>
    <row r="1027151" spans="101:101">
      <c r="CW1027151" s="2195"/>
    </row>
    <row r="1027175" spans="101:101">
      <c r="CW1027175" s="2210"/>
    </row>
    <row r="1027176" spans="101:101">
      <c r="CW1027176" s="2195"/>
    </row>
    <row r="1027200" spans="101:101">
      <c r="CW1027200" s="2210"/>
    </row>
    <row r="1027201" spans="101:101">
      <c r="CW1027201" s="2195"/>
    </row>
    <row r="1027225" spans="101:101">
      <c r="CW1027225" s="2210"/>
    </row>
    <row r="1027226" spans="101:101">
      <c r="CW1027226" s="2195"/>
    </row>
    <row r="1027250" spans="101:101">
      <c r="CW1027250" s="2210"/>
    </row>
    <row r="1027251" spans="101:101">
      <c r="CW1027251" s="2195"/>
    </row>
    <row r="1027275" spans="101:101">
      <c r="CW1027275" s="2210"/>
    </row>
    <row r="1027276" spans="101:101">
      <c r="CW1027276" s="2195"/>
    </row>
    <row r="1027300" spans="101:101">
      <c r="CW1027300" s="2210"/>
    </row>
    <row r="1027301" spans="101:101">
      <c r="CW1027301" s="2195"/>
    </row>
    <row r="1027325" spans="101:101">
      <c r="CW1027325" s="2210"/>
    </row>
    <row r="1027326" spans="101:101">
      <c r="CW1027326" s="2195"/>
    </row>
    <row r="1027350" spans="101:101">
      <c r="CW1027350" s="2210"/>
    </row>
    <row r="1027351" spans="101:101">
      <c r="CW1027351" s="2195"/>
    </row>
    <row r="1027375" spans="101:101">
      <c r="CW1027375" s="2210"/>
    </row>
    <row r="1027376" spans="101:101">
      <c r="CW1027376" s="2195"/>
    </row>
    <row r="1027400" spans="101:101">
      <c r="CW1027400" s="2210"/>
    </row>
    <row r="1027401" spans="101:101">
      <c r="CW1027401" s="2195"/>
    </row>
    <row r="1027425" spans="101:101">
      <c r="CW1027425" s="2210"/>
    </row>
    <row r="1027426" spans="101:101">
      <c r="CW1027426" s="2195"/>
    </row>
    <row r="1027450" spans="101:101">
      <c r="CW1027450" s="2210"/>
    </row>
    <row r="1027451" spans="101:101">
      <c r="CW1027451" s="2195"/>
    </row>
    <row r="1027475" spans="101:101">
      <c r="CW1027475" s="2210"/>
    </row>
    <row r="1027476" spans="101:101">
      <c r="CW1027476" s="2195"/>
    </row>
    <row r="1027500" spans="101:101">
      <c r="CW1027500" s="2210"/>
    </row>
    <row r="1027501" spans="101:101">
      <c r="CW1027501" s="2195"/>
    </row>
    <row r="1027525" spans="101:101">
      <c r="CW1027525" s="2210"/>
    </row>
    <row r="1027526" spans="101:101">
      <c r="CW1027526" s="2195"/>
    </row>
    <row r="1027550" spans="101:101">
      <c r="CW1027550" s="2210"/>
    </row>
    <row r="1027551" spans="101:101">
      <c r="CW1027551" s="2195"/>
    </row>
    <row r="1027575" spans="101:101">
      <c r="CW1027575" s="2210"/>
    </row>
    <row r="1027576" spans="101:101">
      <c r="CW1027576" s="2195"/>
    </row>
    <row r="1027600" spans="101:101">
      <c r="CW1027600" s="2210"/>
    </row>
    <row r="1027601" spans="101:101">
      <c r="CW1027601" s="2195"/>
    </row>
    <row r="1027625" spans="101:101">
      <c r="CW1027625" s="2210"/>
    </row>
    <row r="1027626" spans="101:101">
      <c r="CW1027626" s="2195"/>
    </row>
    <row r="1027650" spans="101:101">
      <c r="CW1027650" s="2210"/>
    </row>
    <row r="1027651" spans="101:101">
      <c r="CW1027651" s="2195"/>
    </row>
    <row r="1027675" spans="101:101">
      <c r="CW1027675" s="2210"/>
    </row>
    <row r="1027676" spans="101:101">
      <c r="CW1027676" s="2195"/>
    </row>
    <row r="1027700" spans="101:101">
      <c r="CW1027700" s="2210"/>
    </row>
    <row r="1027701" spans="101:101">
      <c r="CW1027701" s="2195"/>
    </row>
    <row r="1027725" spans="101:101">
      <c r="CW1027725" s="2210"/>
    </row>
    <row r="1027726" spans="101:101">
      <c r="CW1027726" s="2195"/>
    </row>
    <row r="1027750" spans="101:101">
      <c r="CW1027750" s="2210"/>
    </row>
    <row r="1027751" spans="101:101">
      <c r="CW1027751" s="2195"/>
    </row>
    <row r="1027775" spans="101:101">
      <c r="CW1027775" s="2210"/>
    </row>
    <row r="1027776" spans="101:101">
      <c r="CW1027776" s="2195"/>
    </row>
    <row r="1027800" spans="101:101">
      <c r="CW1027800" s="2210"/>
    </row>
    <row r="1027801" spans="101:101">
      <c r="CW1027801" s="2195"/>
    </row>
    <row r="1027825" spans="101:101">
      <c r="CW1027825" s="2210"/>
    </row>
    <row r="1027826" spans="101:101">
      <c r="CW1027826" s="2195"/>
    </row>
    <row r="1027850" spans="101:101">
      <c r="CW1027850" s="2210"/>
    </row>
    <row r="1027851" spans="101:101">
      <c r="CW1027851" s="2195"/>
    </row>
    <row r="1027875" spans="101:101">
      <c r="CW1027875" s="2210"/>
    </row>
    <row r="1027876" spans="101:101">
      <c r="CW1027876" s="2195"/>
    </row>
    <row r="1027900" spans="101:101">
      <c r="CW1027900" s="2210"/>
    </row>
    <row r="1027901" spans="101:101">
      <c r="CW1027901" s="2195"/>
    </row>
    <row r="1027925" spans="101:101">
      <c r="CW1027925" s="2210"/>
    </row>
    <row r="1027926" spans="101:101">
      <c r="CW1027926" s="2195"/>
    </row>
    <row r="1027950" spans="101:101">
      <c r="CW1027950" s="2210"/>
    </row>
    <row r="1027951" spans="101:101">
      <c r="CW1027951" s="2195"/>
    </row>
    <row r="1027975" spans="101:101">
      <c r="CW1027975" s="2210"/>
    </row>
    <row r="1027976" spans="101:101">
      <c r="CW1027976" s="2195"/>
    </row>
    <row r="1028000" spans="101:101">
      <c r="CW1028000" s="2210"/>
    </row>
    <row r="1028001" spans="101:101">
      <c r="CW1028001" s="2195"/>
    </row>
    <row r="1028025" spans="101:101">
      <c r="CW1028025" s="2210"/>
    </row>
    <row r="1028026" spans="101:101">
      <c r="CW1028026" s="2195"/>
    </row>
    <row r="1028050" spans="101:101">
      <c r="CW1028050" s="2210"/>
    </row>
    <row r="1028051" spans="101:101">
      <c r="CW1028051" s="2195"/>
    </row>
    <row r="1028075" spans="101:101">
      <c r="CW1028075" s="2210"/>
    </row>
    <row r="1028076" spans="101:101">
      <c r="CW1028076" s="2195"/>
    </row>
    <row r="1028100" spans="101:101">
      <c r="CW1028100" s="2210"/>
    </row>
    <row r="1028101" spans="101:101">
      <c r="CW1028101" s="2195"/>
    </row>
    <row r="1028125" spans="101:101">
      <c r="CW1028125" s="2210"/>
    </row>
    <row r="1028126" spans="101:101">
      <c r="CW1028126" s="2195"/>
    </row>
    <row r="1028150" spans="101:101">
      <c r="CW1028150" s="2210"/>
    </row>
    <row r="1028151" spans="101:101">
      <c r="CW1028151" s="2195"/>
    </row>
    <row r="1028175" spans="101:101">
      <c r="CW1028175" s="2210"/>
    </row>
    <row r="1028176" spans="101:101">
      <c r="CW1028176" s="2195"/>
    </row>
    <row r="1028200" spans="101:101">
      <c r="CW1028200" s="2210"/>
    </row>
    <row r="1028201" spans="101:101">
      <c r="CW1028201" s="2195"/>
    </row>
    <row r="1028225" spans="101:101">
      <c r="CW1028225" s="2210"/>
    </row>
    <row r="1028226" spans="101:101">
      <c r="CW1028226" s="2195"/>
    </row>
    <row r="1028250" spans="101:101">
      <c r="CW1028250" s="2210"/>
    </row>
    <row r="1028251" spans="101:101">
      <c r="CW1028251" s="2195"/>
    </row>
    <row r="1028275" spans="101:101">
      <c r="CW1028275" s="2210"/>
    </row>
    <row r="1028276" spans="101:101">
      <c r="CW1028276" s="2195"/>
    </row>
    <row r="1028300" spans="101:101">
      <c r="CW1028300" s="2210"/>
    </row>
    <row r="1028301" spans="101:101">
      <c r="CW1028301" s="2195"/>
    </row>
    <row r="1028325" spans="101:101">
      <c r="CW1028325" s="2210"/>
    </row>
    <row r="1028326" spans="101:101">
      <c r="CW1028326" s="2195"/>
    </row>
    <row r="1028350" spans="101:101">
      <c r="CW1028350" s="2210"/>
    </row>
    <row r="1028351" spans="101:101">
      <c r="CW1028351" s="2195"/>
    </row>
    <row r="1028375" spans="101:101">
      <c r="CW1028375" s="2210"/>
    </row>
    <row r="1028376" spans="101:101">
      <c r="CW1028376" s="2195"/>
    </row>
    <row r="1028400" spans="101:101">
      <c r="CW1028400" s="2210"/>
    </row>
    <row r="1028401" spans="101:101">
      <c r="CW1028401" s="2195"/>
    </row>
    <row r="1028425" spans="101:101">
      <c r="CW1028425" s="2210"/>
    </row>
    <row r="1028426" spans="101:101">
      <c r="CW1028426" s="2195"/>
    </row>
    <row r="1028450" spans="101:101">
      <c r="CW1028450" s="2210"/>
    </row>
    <row r="1028451" spans="101:101">
      <c r="CW1028451" s="2195"/>
    </row>
    <row r="1028475" spans="101:101">
      <c r="CW1028475" s="2210"/>
    </row>
    <row r="1028476" spans="101:101">
      <c r="CW1028476" s="2195"/>
    </row>
    <row r="1028500" spans="101:101">
      <c r="CW1028500" s="2210"/>
    </row>
    <row r="1028501" spans="101:101">
      <c r="CW1028501" s="2195"/>
    </row>
    <row r="1028525" spans="101:101">
      <c r="CW1028525" s="2210"/>
    </row>
    <row r="1028526" spans="101:101">
      <c r="CW1028526" s="2195"/>
    </row>
    <row r="1028550" spans="101:101">
      <c r="CW1028550" s="2210"/>
    </row>
    <row r="1028551" spans="101:101">
      <c r="CW1028551" s="2195"/>
    </row>
    <row r="1028575" spans="101:101">
      <c r="CW1028575" s="2210"/>
    </row>
    <row r="1028576" spans="101:101">
      <c r="CW1028576" s="2195"/>
    </row>
    <row r="1028600" spans="101:101">
      <c r="CW1028600" s="2210"/>
    </row>
    <row r="1028601" spans="101:101">
      <c r="CW1028601" s="2195"/>
    </row>
    <row r="1028625" spans="101:101">
      <c r="CW1028625" s="2210"/>
    </row>
    <row r="1028626" spans="101:101">
      <c r="CW1028626" s="2195"/>
    </row>
    <row r="1028650" spans="101:101">
      <c r="CW1028650" s="2210"/>
    </row>
    <row r="1028651" spans="101:101">
      <c r="CW1028651" s="2195"/>
    </row>
    <row r="1028675" spans="101:101">
      <c r="CW1028675" s="2210"/>
    </row>
    <row r="1028676" spans="101:101">
      <c r="CW1028676" s="2195"/>
    </row>
    <row r="1028700" spans="101:101">
      <c r="CW1028700" s="2210"/>
    </row>
    <row r="1028701" spans="101:101">
      <c r="CW1028701" s="2195"/>
    </row>
    <row r="1028725" spans="101:101">
      <c r="CW1028725" s="2210"/>
    </row>
    <row r="1028726" spans="101:101">
      <c r="CW1028726" s="2195"/>
    </row>
    <row r="1028750" spans="101:101">
      <c r="CW1028750" s="2210"/>
    </row>
    <row r="1028751" spans="101:101">
      <c r="CW1028751" s="2195"/>
    </row>
    <row r="1028775" spans="101:101">
      <c r="CW1028775" s="2210"/>
    </row>
    <row r="1028776" spans="101:101">
      <c r="CW1028776" s="2195"/>
    </row>
    <row r="1028800" spans="101:101">
      <c r="CW1028800" s="2210"/>
    </row>
    <row r="1028801" spans="101:101">
      <c r="CW1028801" s="2195"/>
    </row>
    <row r="1028825" spans="101:101">
      <c r="CW1028825" s="2210"/>
    </row>
    <row r="1028826" spans="101:101">
      <c r="CW1028826" s="2195"/>
    </row>
    <row r="1028850" spans="101:101">
      <c r="CW1028850" s="2210"/>
    </row>
    <row r="1028851" spans="101:101">
      <c r="CW1028851" s="2195"/>
    </row>
    <row r="1028875" spans="101:101">
      <c r="CW1028875" s="2210"/>
    </row>
    <row r="1028876" spans="101:101">
      <c r="CW1028876" s="2195"/>
    </row>
    <row r="1028900" spans="101:101">
      <c r="CW1028900" s="2210"/>
    </row>
    <row r="1028901" spans="101:101">
      <c r="CW1028901" s="2195"/>
    </row>
    <row r="1028925" spans="101:101">
      <c r="CW1028925" s="2210"/>
    </row>
    <row r="1028926" spans="101:101">
      <c r="CW1028926" s="2195"/>
    </row>
    <row r="1028950" spans="101:101">
      <c r="CW1028950" s="2210"/>
    </row>
    <row r="1028951" spans="101:101">
      <c r="CW1028951" s="2195"/>
    </row>
    <row r="1028975" spans="101:101">
      <c r="CW1028975" s="2210"/>
    </row>
    <row r="1028976" spans="101:101">
      <c r="CW1028976" s="2195"/>
    </row>
    <row r="1029000" spans="101:101">
      <c r="CW1029000" s="2210"/>
    </row>
    <row r="1029001" spans="101:101">
      <c r="CW1029001" s="2195"/>
    </row>
    <row r="1029025" spans="101:101">
      <c r="CW1029025" s="2210"/>
    </row>
    <row r="1029026" spans="101:101">
      <c r="CW1029026" s="2195"/>
    </row>
    <row r="1029050" spans="101:101">
      <c r="CW1029050" s="2210"/>
    </row>
    <row r="1029051" spans="101:101">
      <c r="CW1029051" s="2195"/>
    </row>
    <row r="1029075" spans="101:101">
      <c r="CW1029075" s="2210"/>
    </row>
    <row r="1029076" spans="101:101">
      <c r="CW1029076" s="2195"/>
    </row>
    <row r="1029100" spans="101:101">
      <c r="CW1029100" s="2210"/>
    </row>
    <row r="1029101" spans="101:101">
      <c r="CW1029101" s="2195"/>
    </row>
    <row r="1029125" spans="101:101">
      <c r="CW1029125" s="2210"/>
    </row>
    <row r="1029126" spans="101:101">
      <c r="CW1029126" s="2195"/>
    </row>
    <row r="1029150" spans="101:101">
      <c r="CW1029150" s="2210"/>
    </row>
    <row r="1029151" spans="101:101">
      <c r="CW1029151" s="2195"/>
    </row>
    <row r="1029175" spans="101:101">
      <c r="CW1029175" s="2210"/>
    </row>
    <row r="1029176" spans="101:101">
      <c r="CW1029176" s="2195"/>
    </row>
    <row r="1029200" spans="101:101">
      <c r="CW1029200" s="2210"/>
    </row>
    <row r="1029201" spans="101:101">
      <c r="CW1029201" s="2195"/>
    </row>
    <row r="1029225" spans="101:101">
      <c r="CW1029225" s="2210"/>
    </row>
    <row r="1029226" spans="101:101">
      <c r="CW1029226" s="2195"/>
    </row>
    <row r="1029250" spans="101:101">
      <c r="CW1029250" s="2210"/>
    </row>
    <row r="1029251" spans="101:101">
      <c r="CW1029251" s="2195"/>
    </row>
    <row r="1029275" spans="101:101">
      <c r="CW1029275" s="2210"/>
    </row>
    <row r="1029276" spans="101:101">
      <c r="CW1029276" s="2195"/>
    </row>
    <row r="1029300" spans="101:101">
      <c r="CW1029300" s="2210"/>
    </row>
    <row r="1029301" spans="101:101">
      <c r="CW1029301" s="2195"/>
    </row>
    <row r="1029325" spans="101:101">
      <c r="CW1029325" s="2210"/>
    </row>
    <row r="1029326" spans="101:101">
      <c r="CW1029326" s="2195"/>
    </row>
    <row r="1029350" spans="101:101">
      <c r="CW1029350" s="2210"/>
    </row>
    <row r="1029351" spans="101:101">
      <c r="CW1029351" s="2195"/>
    </row>
    <row r="1029375" spans="101:101">
      <c r="CW1029375" s="2210"/>
    </row>
    <row r="1029376" spans="101:101">
      <c r="CW1029376" s="2195"/>
    </row>
    <row r="1029400" spans="101:101">
      <c r="CW1029400" s="2210"/>
    </row>
    <row r="1029401" spans="101:101">
      <c r="CW1029401" s="2195"/>
    </row>
    <row r="1029425" spans="101:101">
      <c r="CW1029425" s="2210"/>
    </row>
    <row r="1029426" spans="101:101">
      <c r="CW1029426" s="2195"/>
    </row>
    <row r="1029450" spans="101:101">
      <c r="CW1029450" s="2210"/>
    </row>
    <row r="1029451" spans="101:101">
      <c r="CW1029451" s="2195"/>
    </row>
    <row r="1029475" spans="101:101">
      <c r="CW1029475" s="2210"/>
    </row>
    <row r="1029476" spans="101:101">
      <c r="CW1029476" s="2195"/>
    </row>
    <row r="1029500" spans="101:101">
      <c r="CW1029500" s="2210"/>
    </row>
    <row r="1029501" spans="101:101">
      <c r="CW1029501" s="2195"/>
    </row>
    <row r="1029525" spans="101:101">
      <c r="CW1029525" s="2210"/>
    </row>
    <row r="1029526" spans="101:101">
      <c r="CW1029526" s="2195"/>
    </row>
    <row r="1029550" spans="101:101">
      <c r="CW1029550" s="2210"/>
    </row>
    <row r="1029551" spans="101:101">
      <c r="CW1029551" s="2195"/>
    </row>
    <row r="1029575" spans="101:101">
      <c r="CW1029575" s="2210"/>
    </row>
    <row r="1029576" spans="101:101">
      <c r="CW1029576" s="2195"/>
    </row>
    <row r="1029600" spans="101:101">
      <c r="CW1029600" s="2210"/>
    </row>
    <row r="1029601" spans="101:101">
      <c r="CW1029601" s="2195"/>
    </row>
    <row r="1029625" spans="101:101">
      <c r="CW1029625" s="2210"/>
    </row>
    <row r="1029626" spans="101:101">
      <c r="CW1029626" s="2195"/>
    </row>
    <row r="1029650" spans="101:101">
      <c r="CW1029650" s="2210"/>
    </row>
    <row r="1029651" spans="101:101">
      <c r="CW1029651" s="2195"/>
    </row>
    <row r="1029675" spans="101:101">
      <c r="CW1029675" s="2210"/>
    </row>
    <row r="1029676" spans="101:101">
      <c r="CW1029676" s="2195"/>
    </row>
    <row r="1029700" spans="101:101">
      <c r="CW1029700" s="2210"/>
    </row>
    <row r="1029701" spans="101:101">
      <c r="CW1029701" s="2195"/>
    </row>
    <row r="1029725" spans="101:101">
      <c r="CW1029725" s="2210"/>
    </row>
    <row r="1029726" spans="101:101">
      <c r="CW1029726" s="2195"/>
    </row>
    <row r="1029750" spans="101:101">
      <c r="CW1029750" s="2210"/>
    </row>
    <row r="1029751" spans="101:101">
      <c r="CW1029751" s="2195"/>
    </row>
    <row r="1029775" spans="101:101">
      <c r="CW1029775" s="2210"/>
    </row>
    <row r="1029776" spans="101:101">
      <c r="CW1029776" s="2195"/>
    </row>
    <row r="1029800" spans="101:101">
      <c r="CW1029800" s="2210"/>
    </row>
    <row r="1029801" spans="101:101">
      <c r="CW1029801" s="2195"/>
    </row>
    <row r="1029825" spans="101:101">
      <c r="CW1029825" s="2210"/>
    </row>
    <row r="1029826" spans="101:101">
      <c r="CW1029826" s="2195"/>
    </row>
    <row r="1029850" spans="101:101">
      <c r="CW1029850" s="2210"/>
    </row>
    <row r="1029851" spans="101:101">
      <c r="CW1029851" s="2195"/>
    </row>
    <row r="1029875" spans="101:101">
      <c r="CW1029875" s="2210"/>
    </row>
    <row r="1029876" spans="101:101">
      <c r="CW1029876" s="2195"/>
    </row>
    <row r="1029900" spans="101:101">
      <c r="CW1029900" s="2210"/>
    </row>
    <row r="1029901" spans="101:101">
      <c r="CW1029901" s="2195"/>
    </row>
    <row r="1029925" spans="101:101">
      <c r="CW1029925" s="2210"/>
    </row>
    <row r="1029926" spans="101:101">
      <c r="CW1029926" s="2195"/>
    </row>
    <row r="1029950" spans="101:101">
      <c r="CW1029950" s="2210"/>
    </row>
    <row r="1029951" spans="101:101">
      <c r="CW1029951" s="2195"/>
    </row>
    <row r="1029975" spans="101:101">
      <c r="CW1029975" s="2210"/>
    </row>
    <row r="1029976" spans="101:101">
      <c r="CW1029976" s="2195"/>
    </row>
    <row r="1030000" spans="101:101">
      <c r="CW1030000" s="2210"/>
    </row>
    <row r="1030001" spans="101:101">
      <c r="CW1030001" s="2195"/>
    </row>
    <row r="1030025" spans="101:101">
      <c r="CW1030025" s="2210"/>
    </row>
    <row r="1030026" spans="101:101">
      <c r="CW1030026" s="2195"/>
    </row>
    <row r="1030050" spans="101:101">
      <c r="CW1030050" s="2210"/>
    </row>
    <row r="1030051" spans="101:101">
      <c r="CW1030051" s="2195"/>
    </row>
    <row r="1030075" spans="101:101">
      <c r="CW1030075" s="2210"/>
    </row>
    <row r="1030076" spans="101:101">
      <c r="CW1030076" s="2195"/>
    </row>
    <row r="1030100" spans="101:101">
      <c r="CW1030100" s="2210"/>
    </row>
    <row r="1030101" spans="101:101">
      <c r="CW1030101" s="2195"/>
    </row>
    <row r="1030125" spans="101:101">
      <c r="CW1030125" s="2210"/>
    </row>
    <row r="1030126" spans="101:101">
      <c r="CW1030126" s="2195"/>
    </row>
    <row r="1030150" spans="101:101">
      <c r="CW1030150" s="2210"/>
    </row>
    <row r="1030151" spans="101:101">
      <c r="CW1030151" s="2195"/>
    </row>
    <row r="1030175" spans="101:101">
      <c r="CW1030175" s="2210"/>
    </row>
    <row r="1030176" spans="101:101">
      <c r="CW1030176" s="2195"/>
    </row>
    <row r="1030200" spans="101:101">
      <c r="CW1030200" s="2210"/>
    </row>
    <row r="1030201" spans="101:101">
      <c r="CW1030201" s="2195"/>
    </row>
    <row r="1030225" spans="101:101">
      <c r="CW1030225" s="2210"/>
    </row>
    <row r="1030226" spans="101:101">
      <c r="CW1030226" s="2195"/>
    </row>
    <row r="1030250" spans="101:101">
      <c r="CW1030250" s="2210"/>
    </row>
    <row r="1030251" spans="101:101">
      <c r="CW1030251" s="2195"/>
    </row>
    <row r="1030275" spans="101:101">
      <c r="CW1030275" s="2210"/>
    </row>
    <row r="1030276" spans="101:101">
      <c r="CW1030276" s="2195"/>
    </row>
    <row r="1030300" spans="101:101">
      <c r="CW1030300" s="2210"/>
    </row>
    <row r="1030301" spans="101:101">
      <c r="CW1030301" s="2195"/>
    </row>
    <row r="1030325" spans="101:101">
      <c r="CW1030325" s="2210"/>
    </row>
    <row r="1030326" spans="101:101">
      <c r="CW1030326" s="2195"/>
    </row>
    <row r="1030350" spans="101:101">
      <c r="CW1030350" s="2210"/>
    </row>
    <row r="1030351" spans="101:101">
      <c r="CW1030351" s="2195"/>
    </row>
    <row r="1030375" spans="101:101">
      <c r="CW1030375" s="2210"/>
    </row>
    <row r="1030376" spans="101:101">
      <c r="CW1030376" s="2195"/>
    </row>
    <row r="1030400" spans="101:101">
      <c r="CW1030400" s="2210"/>
    </row>
    <row r="1030401" spans="101:101">
      <c r="CW1030401" s="2195"/>
    </row>
    <row r="1030425" spans="101:101">
      <c r="CW1030425" s="2210"/>
    </row>
    <row r="1030426" spans="101:101">
      <c r="CW1030426" s="2195"/>
    </row>
    <row r="1030450" spans="101:101">
      <c r="CW1030450" s="2210"/>
    </row>
    <row r="1030451" spans="101:101">
      <c r="CW1030451" s="2195"/>
    </row>
    <row r="1030475" spans="101:101">
      <c r="CW1030475" s="2210"/>
    </row>
    <row r="1030476" spans="101:101">
      <c r="CW1030476" s="2195"/>
    </row>
    <row r="1030500" spans="101:101">
      <c r="CW1030500" s="2210"/>
    </row>
    <row r="1030501" spans="101:101">
      <c r="CW1030501" s="2195"/>
    </row>
    <row r="1030525" spans="101:101">
      <c r="CW1030525" s="2210"/>
    </row>
    <row r="1030526" spans="101:101">
      <c r="CW1030526" s="2195"/>
    </row>
    <row r="1030550" spans="101:101">
      <c r="CW1030550" s="2210"/>
    </row>
    <row r="1030551" spans="101:101">
      <c r="CW1030551" s="2195"/>
    </row>
    <row r="1030575" spans="101:101">
      <c r="CW1030575" s="2210"/>
    </row>
    <row r="1030576" spans="101:101">
      <c r="CW1030576" s="2195"/>
    </row>
    <row r="1030600" spans="101:101">
      <c r="CW1030600" s="2210"/>
    </row>
    <row r="1030601" spans="101:101">
      <c r="CW1030601" s="2195"/>
    </row>
    <row r="1030625" spans="101:101">
      <c r="CW1030625" s="2210"/>
    </row>
    <row r="1030626" spans="101:101">
      <c r="CW1030626" s="2195"/>
    </row>
    <row r="1030650" spans="101:101">
      <c r="CW1030650" s="2210"/>
    </row>
    <row r="1030651" spans="101:101">
      <c r="CW1030651" s="2195"/>
    </row>
    <row r="1030675" spans="101:101">
      <c r="CW1030675" s="2210"/>
    </row>
    <row r="1030676" spans="101:101">
      <c r="CW1030676" s="2195"/>
    </row>
    <row r="1030700" spans="101:101">
      <c r="CW1030700" s="2210"/>
    </row>
    <row r="1030701" spans="101:101">
      <c r="CW1030701" s="2195"/>
    </row>
    <row r="1030725" spans="101:101">
      <c r="CW1030725" s="2210"/>
    </row>
    <row r="1030726" spans="101:101">
      <c r="CW1030726" s="2195"/>
    </row>
    <row r="1030750" spans="101:101">
      <c r="CW1030750" s="2210"/>
    </row>
    <row r="1030751" spans="101:101">
      <c r="CW1030751" s="2195"/>
    </row>
    <row r="1030775" spans="101:101">
      <c r="CW1030775" s="2210"/>
    </row>
    <row r="1030776" spans="101:101">
      <c r="CW1030776" s="2195"/>
    </row>
    <row r="1030800" spans="101:101">
      <c r="CW1030800" s="2210"/>
    </row>
    <row r="1030801" spans="101:101">
      <c r="CW1030801" s="2195"/>
    </row>
    <row r="1030825" spans="101:101">
      <c r="CW1030825" s="2210"/>
    </row>
    <row r="1030826" spans="101:101">
      <c r="CW1030826" s="2195"/>
    </row>
    <row r="1030850" spans="101:101">
      <c r="CW1030850" s="2210"/>
    </row>
    <row r="1030851" spans="101:101">
      <c r="CW1030851" s="2195"/>
    </row>
    <row r="1030875" spans="101:101">
      <c r="CW1030875" s="2210"/>
    </row>
    <row r="1030876" spans="101:101">
      <c r="CW1030876" s="2195"/>
    </row>
    <row r="1030900" spans="101:101">
      <c r="CW1030900" s="2210"/>
    </row>
    <row r="1030901" spans="101:101">
      <c r="CW1030901" s="2195"/>
    </row>
    <row r="1030925" spans="101:101">
      <c r="CW1030925" s="2210"/>
    </row>
    <row r="1030926" spans="101:101">
      <c r="CW1030926" s="2195"/>
    </row>
    <row r="1030950" spans="101:101">
      <c r="CW1030950" s="2210"/>
    </row>
    <row r="1030951" spans="101:101">
      <c r="CW1030951" s="2195"/>
    </row>
    <row r="1030975" spans="101:101">
      <c r="CW1030975" s="2210"/>
    </row>
    <row r="1030976" spans="101:101">
      <c r="CW1030976" s="2195"/>
    </row>
    <row r="1031000" spans="101:101">
      <c r="CW1031000" s="2210"/>
    </row>
    <row r="1031001" spans="101:101">
      <c r="CW1031001" s="2195"/>
    </row>
    <row r="1031025" spans="101:101">
      <c r="CW1031025" s="2210"/>
    </row>
    <row r="1031026" spans="101:101">
      <c r="CW1031026" s="2195"/>
    </row>
    <row r="1031050" spans="101:101">
      <c r="CW1031050" s="2210"/>
    </row>
    <row r="1031051" spans="101:101">
      <c r="CW1031051" s="2195"/>
    </row>
    <row r="1031075" spans="101:101">
      <c r="CW1031075" s="2210"/>
    </row>
    <row r="1031076" spans="101:101">
      <c r="CW1031076" s="2195"/>
    </row>
    <row r="1031100" spans="101:101">
      <c r="CW1031100" s="2210"/>
    </row>
    <row r="1031101" spans="101:101">
      <c r="CW1031101" s="2195"/>
    </row>
    <row r="1031125" spans="101:101">
      <c r="CW1031125" s="2210"/>
    </row>
    <row r="1031126" spans="101:101">
      <c r="CW1031126" s="2195"/>
    </row>
    <row r="1031150" spans="101:101">
      <c r="CW1031150" s="2210"/>
    </row>
    <row r="1031151" spans="101:101">
      <c r="CW1031151" s="2195"/>
    </row>
    <row r="1031175" spans="101:101">
      <c r="CW1031175" s="2210"/>
    </row>
    <row r="1031176" spans="101:101">
      <c r="CW1031176" s="2195"/>
    </row>
    <row r="1031200" spans="101:101">
      <c r="CW1031200" s="2210"/>
    </row>
    <row r="1031201" spans="101:101">
      <c r="CW1031201" s="2195"/>
    </row>
    <row r="1031225" spans="101:101">
      <c r="CW1031225" s="2210"/>
    </row>
    <row r="1031226" spans="101:101">
      <c r="CW1031226" s="2195"/>
    </row>
    <row r="1031250" spans="101:101">
      <c r="CW1031250" s="2210"/>
    </row>
    <row r="1031251" spans="101:101">
      <c r="CW1031251" s="2195"/>
    </row>
    <row r="1031275" spans="101:101">
      <c r="CW1031275" s="2210"/>
    </row>
    <row r="1031276" spans="101:101">
      <c r="CW1031276" s="2195"/>
    </row>
    <row r="1031300" spans="101:101">
      <c r="CW1031300" s="2210"/>
    </row>
    <row r="1031301" spans="101:101">
      <c r="CW1031301" s="2195"/>
    </row>
    <row r="1031325" spans="101:101">
      <c r="CW1031325" s="2210"/>
    </row>
    <row r="1031326" spans="101:101">
      <c r="CW1031326" s="2195"/>
    </row>
    <row r="1031350" spans="101:101">
      <c r="CW1031350" s="2210"/>
    </row>
    <row r="1031351" spans="101:101">
      <c r="CW1031351" s="2195"/>
    </row>
    <row r="1031375" spans="101:101">
      <c r="CW1031375" s="2210"/>
    </row>
    <row r="1031376" spans="101:101">
      <c r="CW1031376" s="2195"/>
    </row>
    <row r="1031400" spans="101:101">
      <c r="CW1031400" s="2210"/>
    </row>
    <row r="1031401" spans="101:101">
      <c r="CW1031401" s="2195"/>
    </row>
    <row r="1031425" spans="101:101">
      <c r="CW1031425" s="2210"/>
    </row>
    <row r="1031426" spans="101:101">
      <c r="CW1031426" s="2195"/>
    </row>
    <row r="1031450" spans="101:101">
      <c r="CW1031450" s="2210"/>
    </row>
    <row r="1031451" spans="101:101">
      <c r="CW1031451" s="2195"/>
    </row>
    <row r="1031475" spans="101:101">
      <c r="CW1031475" s="2210"/>
    </row>
    <row r="1031476" spans="101:101">
      <c r="CW1031476" s="2195"/>
    </row>
    <row r="1031500" spans="101:101">
      <c r="CW1031500" s="2210"/>
    </row>
    <row r="1031501" spans="101:101">
      <c r="CW1031501" s="2195"/>
    </row>
    <row r="1031525" spans="101:101">
      <c r="CW1031525" s="2210"/>
    </row>
    <row r="1031526" spans="101:101">
      <c r="CW1031526" s="2195"/>
    </row>
    <row r="1031550" spans="101:101">
      <c r="CW1031550" s="2210"/>
    </row>
    <row r="1031551" spans="101:101">
      <c r="CW1031551" s="2195"/>
    </row>
    <row r="1031575" spans="101:101">
      <c r="CW1031575" s="2210"/>
    </row>
    <row r="1031576" spans="101:101">
      <c r="CW1031576" s="2195"/>
    </row>
    <row r="1031600" spans="101:101">
      <c r="CW1031600" s="2210"/>
    </row>
    <row r="1031601" spans="101:101">
      <c r="CW1031601" s="2195"/>
    </row>
    <row r="1031625" spans="101:101">
      <c r="CW1031625" s="2210"/>
    </row>
    <row r="1031626" spans="101:101">
      <c r="CW1031626" s="2195"/>
    </row>
    <row r="1031650" spans="101:101">
      <c r="CW1031650" s="2210"/>
    </row>
    <row r="1031651" spans="101:101">
      <c r="CW1031651" s="2195"/>
    </row>
    <row r="1031675" spans="101:101">
      <c r="CW1031675" s="2210"/>
    </row>
    <row r="1031676" spans="101:101">
      <c r="CW1031676" s="2195"/>
    </row>
    <row r="1031700" spans="101:101">
      <c r="CW1031700" s="2210"/>
    </row>
    <row r="1031701" spans="101:101">
      <c r="CW1031701" s="2195"/>
    </row>
    <row r="1031725" spans="101:101">
      <c r="CW1031725" s="2210"/>
    </row>
    <row r="1031726" spans="101:101">
      <c r="CW1031726" s="2195"/>
    </row>
    <row r="1031750" spans="101:101">
      <c r="CW1031750" s="2210"/>
    </row>
    <row r="1031751" spans="101:101">
      <c r="CW1031751" s="2195"/>
    </row>
    <row r="1031775" spans="101:101">
      <c r="CW1031775" s="2210"/>
    </row>
    <row r="1031776" spans="101:101">
      <c r="CW1031776" s="2195"/>
    </row>
    <row r="1031800" spans="101:101">
      <c r="CW1031800" s="2210"/>
    </row>
    <row r="1031801" spans="101:101">
      <c r="CW1031801" s="2195"/>
    </row>
    <row r="1031825" spans="101:101">
      <c r="CW1031825" s="2210"/>
    </row>
    <row r="1031826" spans="101:101">
      <c r="CW1031826" s="2195"/>
    </row>
    <row r="1031850" spans="101:101">
      <c r="CW1031850" s="2210"/>
    </row>
    <row r="1031851" spans="101:101">
      <c r="CW1031851" s="2195"/>
    </row>
    <row r="1031875" spans="101:101">
      <c r="CW1031875" s="2210"/>
    </row>
    <row r="1031876" spans="101:101">
      <c r="CW1031876" s="2195"/>
    </row>
    <row r="1031900" spans="101:101">
      <c r="CW1031900" s="2210"/>
    </row>
    <row r="1031901" spans="101:101">
      <c r="CW1031901" s="2195"/>
    </row>
    <row r="1031925" spans="101:101">
      <c r="CW1031925" s="2210"/>
    </row>
    <row r="1031926" spans="101:101">
      <c r="CW1031926" s="2195"/>
    </row>
    <row r="1031950" spans="101:101">
      <c r="CW1031950" s="2210"/>
    </row>
    <row r="1031951" spans="101:101">
      <c r="CW1031951" s="2195"/>
    </row>
    <row r="1031975" spans="101:101">
      <c r="CW1031975" s="2210"/>
    </row>
    <row r="1031976" spans="101:101">
      <c r="CW1031976" s="2195"/>
    </row>
    <row r="1032000" spans="101:101">
      <c r="CW1032000" s="2210"/>
    </row>
    <row r="1032001" spans="101:101">
      <c r="CW1032001" s="2195"/>
    </row>
    <row r="1032025" spans="101:101">
      <c r="CW1032025" s="2210"/>
    </row>
    <row r="1032026" spans="101:101">
      <c r="CW1032026" s="2195"/>
    </row>
    <row r="1032050" spans="101:101">
      <c r="CW1032050" s="2210"/>
    </row>
    <row r="1032051" spans="101:101">
      <c r="CW1032051" s="2195"/>
    </row>
    <row r="1032075" spans="101:101">
      <c r="CW1032075" s="2210"/>
    </row>
    <row r="1032076" spans="101:101">
      <c r="CW1032076" s="2195"/>
    </row>
    <row r="1032100" spans="101:101">
      <c r="CW1032100" s="2210"/>
    </row>
    <row r="1032101" spans="101:101">
      <c r="CW1032101" s="2195"/>
    </row>
    <row r="1032125" spans="101:101">
      <c r="CW1032125" s="2210"/>
    </row>
    <row r="1032126" spans="101:101">
      <c r="CW1032126" s="2195"/>
    </row>
    <row r="1032150" spans="101:101">
      <c r="CW1032150" s="2210"/>
    </row>
    <row r="1032151" spans="101:101">
      <c r="CW1032151" s="2195"/>
    </row>
    <row r="1032175" spans="101:101">
      <c r="CW1032175" s="2210"/>
    </row>
    <row r="1032176" spans="101:101">
      <c r="CW1032176" s="2195"/>
    </row>
    <row r="1032200" spans="101:101">
      <c r="CW1032200" s="2210"/>
    </row>
    <row r="1032201" spans="101:101">
      <c r="CW1032201" s="2195"/>
    </row>
    <row r="1032225" spans="101:101">
      <c r="CW1032225" s="2210"/>
    </row>
    <row r="1032226" spans="101:101">
      <c r="CW1032226" s="2195"/>
    </row>
    <row r="1032250" spans="101:101">
      <c r="CW1032250" s="2210"/>
    </row>
    <row r="1032251" spans="101:101">
      <c r="CW1032251" s="2195"/>
    </row>
    <row r="1032275" spans="101:101">
      <c r="CW1032275" s="2210"/>
    </row>
    <row r="1032276" spans="101:101">
      <c r="CW1032276" s="2195"/>
    </row>
    <row r="1032300" spans="101:101">
      <c r="CW1032300" s="2210"/>
    </row>
    <row r="1032301" spans="101:101">
      <c r="CW1032301" s="2195"/>
    </row>
    <row r="1032325" spans="101:101">
      <c r="CW1032325" s="2210"/>
    </row>
    <row r="1032326" spans="101:101">
      <c r="CW1032326" s="2195"/>
    </row>
    <row r="1032350" spans="101:101">
      <c r="CW1032350" s="2210"/>
    </row>
    <row r="1032351" spans="101:101">
      <c r="CW1032351" s="2195"/>
    </row>
    <row r="1032375" spans="101:101">
      <c r="CW1032375" s="2210"/>
    </row>
    <row r="1032376" spans="101:101">
      <c r="CW1032376" s="2195"/>
    </row>
    <row r="1032400" spans="101:101">
      <c r="CW1032400" s="2210"/>
    </row>
    <row r="1032401" spans="101:101">
      <c r="CW1032401" s="2195"/>
    </row>
    <row r="1032425" spans="101:101">
      <c r="CW1032425" s="2210"/>
    </row>
    <row r="1032426" spans="101:101">
      <c r="CW1032426" s="2195"/>
    </row>
    <row r="1032450" spans="101:101">
      <c r="CW1032450" s="2210"/>
    </row>
    <row r="1032451" spans="101:101">
      <c r="CW1032451" s="2195"/>
    </row>
    <row r="1032475" spans="101:101">
      <c r="CW1032475" s="2210"/>
    </row>
    <row r="1032476" spans="101:101">
      <c r="CW1032476" s="2195"/>
    </row>
    <row r="1032500" spans="101:101">
      <c r="CW1032500" s="2210"/>
    </row>
    <row r="1032501" spans="101:101">
      <c r="CW1032501" s="2195"/>
    </row>
    <row r="1032525" spans="101:101">
      <c r="CW1032525" s="2210"/>
    </row>
    <row r="1032526" spans="101:101">
      <c r="CW1032526" s="2195"/>
    </row>
    <row r="1032550" spans="101:101">
      <c r="CW1032550" s="2210"/>
    </row>
    <row r="1032551" spans="101:101">
      <c r="CW1032551" s="2195"/>
    </row>
    <row r="1032575" spans="101:101">
      <c r="CW1032575" s="2210"/>
    </row>
    <row r="1032576" spans="101:101">
      <c r="CW1032576" s="2195"/>
    </row>
    <row r="1032600" spans="101:101">
      <c r="CW1032600" s="2210"/>
    </row>
    <row r="1032601" spans="101:101">
      <c r="CW1032601" s="2195"/>
    </row>
    <row r="1032625" spans="101:101">
      <c r="CW1032625" s="2210"/>
    </row>
    <row r="1032626" spans="101:101">
      <c r="CW1032626" s="2195"/>
    </row>
    <row r="1032650" spans="101:101">
      <c r="CW1032650" s="2210"/>
    </row>
    <row r="1032651" spans="101:101">
      <c r="CW1032651" s="2195"/>
    </row>
    <row r="1032675" spans="101:101">
      <c r="CW1032675" s="2210"/>
    </row>
    <row r="1032676" spans="101:101">
      <c r="CW1032676" s="2195"/>
    </row>
    <row r="1032700" spans="101:101">
      <c r="CW1032700" s="2210"/>
    </row>
    <row r="1032701" spans="101:101">
      <c r="CW1032701" s="2195"/>
    </row>
    <row r="1032725" spans="101:101">
      <c r="CW1032725" s="2210"/>
    </row>
    <row r="1032726" spans="101:101">
      <c r="CW1032726" s="2195"/>
    </row>
    <row r="1032750" spans="101:101">
      <c r="CW1032750" s="2210"/>
    </row>
    <row r="1032751" spans="101:101">
      <c r="CW1032751" s="2195"/>
    </row>
    <row r="1032775" spans="101:101">
      <c r="CW1032775" s="2210"/>
    </row>
    <row r="1032776" spans="101:101">
      <c r="CW1032776" s="2195"/>
    </row>
    <row r="1032800" spans="101:101">
      <c r="CW1032800" s="2210"/>
    </row>
    <row r="1032801" spans="101:101">
      <c r="CW1032801" s="2195"/>
    </row>
    <row r="1032825" spans="101:101">
      <c r="CW1032825" s="2210"/>
    </row>
    <row r="1032826" spans="101:101">
      <c r="CW1032826" s="2195"/>
    </row>
    <row r="1032850" spans="101:101">
      <c r="CW1032850" s="2210"/>
    </row>
    <row r="1032851" spans="101:101">
      <c r="CW1032851" s="2195"/>
    </row>
    <row r="1032875" spans="101:101">
      <c r="CW1032875" s="2210"/>
    </row>
    <row r="1032876" spans="101:101">
      <c r="CW1032876" s="2195"/>
    </row>
    <row r="1032900" spans="101:101">
      <c r="CW1032900" s="2210"/>
    </row>
    <row r="1032901" spans="101:101">
      <c r="CW1032901" s="2195"/>
    </row>
    <row r="1032925" spans="101:101">
      <c r="CW1032925" s="2210"/>
    </row>
    <row r="1032926" spans="101:101">
      <c r="CW1032926" s="2195"/>
    </row>
    <row r="1032950" spans="101:101">
      <c r="CW1032950" s="2210"/>
    </row>
    <row r="1032951" spans="101:101">
      <c r="CW1032951" s="2195"/>
    </row>
    <row r="1032975" spans="101:101">
      <c r="CW1032975" s="2210"/>
    </row>
    <row r="1032976" spans="101:101">
      <c r="CW1032976" s="2195"/>
    </row>
    <row r="1033000" spans="101:101">
      <c r="CW1033000" s="2210"/>
    </row>
    <row r="1033001" spans="101:101">
      <c r="CW1033001" s="2195"/>
    </row>
    <row r="1033025" spans="101:101">
      <c r="CW1033025" s="2210"/>
    </row>
    <row r="1033026" spans="101:101">
      <c r="CW1033026" s="2195"/>
    </row>
    <row r="1033050" spans="101:101">
      <c r="CW1033050" s="2210"/>
    </row>
    <row r="1033051" spans="101:101">
      <c r="CW1033051" s="2195"/>
    </row>
    <row r="1033075" spans="101:101">
      <c r="CW1033075" s="2210"/>
    </row>
    <row r="1033076" spans="101:101">
      <c r="CW1033076" s="2195"/>
    </row>
    <row r="1033100" spans="101:101">
      <c r="CW1033100" s="2210"/>
    </row>
    <row r="1033101" spans="101:101">
      <c r="CW1033101" s="2195"/>
    </row>
    <row r="1033125" spans="101:101">
      <c r="CW1033125" s="2210"/>
    </row>
    <row r="1033126" spans="101:101">
      <c r="CW1033126" s="2195"/>
    </row>
    <row r="1033150" spans="101:101">
      <c r="CW1033150" s="2210"/>
    </row>
    <row r="1033151" spans="101:101">
      <c r="CW1033151" s="2195"/>
    </row>
    <row r="1033175" spans="101:101">
      <c r="CW1033175" s="2210"/>
    </row>
    <row r="1033176" spans="101:101">
      <c r="CW1033176" s="2195"/>
    </row>
    <row r="1033200" spans="101:101">
      <c r="CW1033200" s="2210"/>
    </row>
    <row r="1033201" spans="101:101">
      <c r="CW1033201" s="2195"/>
    </row>
    <row r="1033225" spans="101:101">
      <c r="CW1033225" s="2210"/>
    </row>
    <row r="1033226" spans="101:101">
      <c r="CW1033226" s="2195"/>
    </row>
    <row r="1033250" spans="101:101">
      <c r="CW1033250" s="2210"/>
    </row>
    <row r="1033251" spans="101:101">
      <c r="CW1033251" s="2195"/>
    </row>
    <row r="1033275" spans="101:101">
      <c r="CW1033275" s="2210"/>
    </row>
    <row r="1033276" spans="101:101">
      <c r="CW1033276" s="2195"/>
    </row>
    <row r="1033300" spans="101:101">
      <c r="CW1033300" s="2210"/>
    </row>
    <row r="1033301" spans="101:101">
      <c r="CW1033301" s="2195"/>
    </row>
    <row r="1033325" spans="101:101">
      <c r="CW1033325" s="2210"/>
    </row>
    <row r="1033326" spans="101:101">
      <c r="CW1033326" s="2195"/>
    </row>
    <row r="1033350" spans="101:101">
      <c r="CW1033350" s="2210"/>
    </row>
    <row r="1033351" spans="101:101">
      <c r="CW1033351" s="2195"/>
    </row>
    <row r="1033375" spans="101:101">
      <c r="CW1033375" s="2210"/>
    </row>
    <row r="1033376" spans="101:101">
      <c r="CW1033376" s="2195"/>
    </row>
    <row r="1033400" spans="101:101">
      <c r="CW1033400" s="2210"/>
    </row>
    <row r="1033401" spans="101:101">
      <c r="CW1033401" s="2195"/>
    </row>
    <row r="1033425" spans="101:101">
      <c r="CW1033425" s="2210"/>
    </row>
    <row r="1033426" spans="101:101">
      <c r="CW1033426" s="2195"/>
    </row>
    <row r="1033450" spans="101:101">
      <c r="CW1033450" s="2210"/>
    </row>
    <row r="1033451" spans="101:101">
      <c r="CW1033451" s="2195"/>
    </row>
    <row r="1033475" spans="101:101">
      <c r="CW1033475" s="2210"/>
    </row>
    <row r="1033476" spans="101:101">
      <c r="CW1033476" s="2195"/>
    </row>
    <row r="1033500" spans="101:101">
      <c r="CW1033500" s="2210"/>
    </row>
    <row r="1033501" spans="101:101">
      <c r="CW1033501" s="2195"/>
    </row>
    <row r="1033525" spans="101:101">
      <c r="CW1033525" s="2210"/>
    </row>
    <row r="1033526" spans="101:101">
      <c r="CW1033526" s="2195"/>
    </row>
    <row r="1033550" spans="101:101">
      <c r="CW1033550" s="2210"/>
    </row>
    <row r="1033551" spans="101:101">
      <c r="CW1033551" s="2195"/>
    </row>
    <row r="1033575" spans="101:101">
      <c r="CW1033575" s="2210"/>
    </row>
    <row r="1033576" spans="101:101">
      <c r="CW1033576" s="2195"/>
    </row>
    <row r="1033600" spans="101:101">
      <c r="CW1033600" s="2210"/>
    </row>
    <row r="1033601" spans="101:101">
      <c r="CW1033601" s="2195"/>
    </row>
    <row r="1033625" spans="101:101">
      <c r="CW1033625" s="2210"/>
    </row>
    <row r="1033626" spans="101:101">
      <c r="CW1033626" s="2195"/>
    </row>
    <row r="1033650" spans="101:101">
      <c r="CW1033650" s="2210"/>
    </row>
    <row r="1033651" spans="101:101">
      <c r="CW1033651" s="2195"/>
    </row>
    <row r="1033675" spans="101:101">
      <c r="CW1033675" s="2210"/>
    </row>
    <row r="1033676" spans="101:101">
      <c r="CW1033676" s="2195"/>
    </row>
    <row r="1033700" spans="101:101">
      <c r="CW1033700" s="2210"/>
    </row>
    <row r="1033701" spans="101:101">
      <c r="CW1033701" s="2195"/>
    </row>
    <row r="1033725" spans="101:101">
      <c r="CW1033725" s="2210"/>
    </row>
    <row r="1033726" spans="101:101">
      <c r="CW1033726" s="2195"/>
    </row>
    <row r="1033750" spans="101:101">
      <c r="CW1033750" s="2210"/>
    </row>
    <row r="1033751" spans="101:101">
      <c r="CW1033751" s="2195"/>
    </row>
    <row r="1033775" spans="101:101">
      <c r="CW1033775" s="2210"/>
    </row>
    <row r="1033776" spans="101:101">
      <c r="CW1033776" s="2195"/>
    </row>
    <row r="1033800" spans="101:101">
      <c r="CW1033800" s="2210"/>
    </row>
    <row r="1033801" spans="101:101">
      <c r="CW1033801" s="2195"/>
    </row>
    <row r="1033825" spans="101:101">
      <c r="CW1033825" s="2210"/>
    </row>
    <row r="1033826" spans="101:101">
      <c r="CW1033826" s="2195"/>
    </row>
    <row r="1033850" spans="101:101">
      <c r="CW1033850" s="2210"/>
    </row>
    <row r="1033851" spans="101:101">
      <c r="CW1033851" s="2195"/>
    </row>
    <row r="1033875" spans="101:101">
      <c r="CW1033875" s="2210"/>
    </row>
    <row r="1033876" spans="101:101">
      <c r="CW1033876" s="2195"/>
    </row>
    <row r="1033900" spans="101:101">
      <c r="CW1033900" s="2210"/>
    </row>
    <row r="1033901" spans="101:101">
      <c r="CW1033901" s="2195"/>
    </row>
    <row r="1033925" spans="101:101">
      <c r="CW1033925" s="2210"/>
    </row>
    <row r="1033926" spans="101:101">
      <c r="CW1033926" s="2195"/>
    </row>
    <row r="1033950" spans="101:101">
      <c r="CW1033950" s="2210"/>
    </row>
    <row r="1033951" spans="101:101">
      <c r="CW1033951" s="2195"/>
    </row>
    <row r="1033975" spans="101:101">
      <c r="CW1033975" s="2210"/>
    </row>
    <row r="1033976" spans="101:101">
      <c r="CW1033976" s="2195"/>
    </row>
    <row r="1034000" spans="101:101">
      <c r="CW1034000" s="2210"/>
    </row>
    <row r="1034001" spans="101:101">
      <c r="CW1034001" s="2195"/>
    </row>
    <row r="1034025" spans="101:101">
      <c r="CW1034025" s="2210"/>
    </row>
    <row r="1034026" spans="101:101">
      <c r="CW1034026" s="2195"/>
    </row>
    <row r="1034050" spans="101:101">
      <c r="CW1034050" s="2210"/>
    </row>
    <row r="1034051" spans="101:101">
      <c r="CW1034051" s="2195"/>
    </row>
    <row r="1034075" spans="101:101">
      <c r="CW1034075" s="2210"/>
    </row>
    <row r="1034076" spans="101:101">
      <c r="CW1034076" s="2195"/>
    </row>
    <row r="1034100" spans="101:101">
      <c r="CW1034100" s="2210"/>
    </row>
    <row r="1034101" spans="101:101">
      <c r="CW1034101" s="2195"/>
    </row>
    <row r="1034125" spans="101:101">
      <c r="CW1034125" s="2210"/>
    </row>
    <row r="1034126" spans="101:101">
      <c r="CW1034126" s="2195"/>
    </row>
    <row r="1034150" spans="101:101">
      <c r="CW1034150" s="2210"/>
    </row>
    <row r="1034151" spans="101:101">
      <c r="CW1034151" s="2195"/>
    </row>
    <row r="1034175" spans="101:101">
      <c r="CW1034175" s="2210"/>
    </row>
    <row r="1034176" spans="101:101">
      <c r="CW1034176" s="2195"/>
    </row>
    <row r="1034200" spans="101:101">
      <c r="CW1034200" s="2210"/>
    </row>
    <row r="1034201" spans="101:101">
      <c r="CW1034201" s="2195"/>
    </row>
    <row r="1034225" spans="101:101">
      <c r="CW1034225" s="2210"/>
    </row>
    <row r="1034226" spans="101:101">
      <c r="CW1034226" s="2195"/>
    </row>
    <row r="1034250" spans="101:101">
      <c r="CW1034250" s="2210"/>
    </row>
    <row r="1034251" spans="101:101">
      <c r="CW1034251" s="2195"/>
    </row>
    <row r="1034275" spans="101:101">
      <c r="CW1034275" s="2210"/>
    </row>
    <row r="1034276" spans="101:101">
      <c r="CW1034276" s="2195"/>
    </row>
    <row r="1034300" spans="101:101">
      <c r="CW1034300" s="2210"/>
    </row>
    <row r="1034301" spans="101:101">
      <c r="CW1034301" s="2195"/>
    </row>
    <row r="1034325" spans="101:101">
      <c r="CW1034325" s="2210"/>
    </row>
    <row r="1034326" spans="101:101">
      <c r="CW1034326" s="2195"/>
    </row>
    <row r="1034350" spans="101:101">
      <c r="CW1034350" s="2210"/>
    </row>
    <row r="1034351" spans="101:101">
      <c r="CW1034351" s="2195"/>
    </row>
    <row r="1034375" spans="101:101">
      <c r="CW1034375" s="2210"/>
    </row>
    <row r="1034376" spans="101:101">
      <c r="CW1034376" s="2195"/>
    </row>
    <row r="1034400" spans="101:101">
      <c r="CW1034400" s="2210"/>
    </row>
    <row r="1034401" spans="101:101">
      <c r="CW1034401" s="2195"/>
    </row>
    <row r="1034425" spans="101:101">
      <c r="CW1034425" s="2210"/>
    </row>
    <row r="1034426" spans="101:101">
      <c r="CW1034426" s="2195"/>
    </row>
    <row r="1034450" spans="101:101">
      <c r="CW1034450" s="2210"/>
    </row>
    <row r="1034451" spans="101:101">
      <c r="CW1034451" s="2195"/>
    </row>
    <row r="1034475" spans="101:101">
      <c r="CW1034475" s="2210"/>
    </row>
    <row r="1034476" spans="101:101">
      <c r="CW1034476" s="2195"/>
    </row>
    <row r="1034500" spans="101:101">
      <c r="CW1034500" s="2210"/>
    </row>
    <row r="1034501" spans="101:101">
      <c r="CW1034501" s="2195"/>
    </row>
    <row r="1034525" spans="101:101">
      <c r="CW1034525" s="2210"/>
    </row>
    <row r="1034526" spans="101:101">
      <c r="CW1034526" s="2195"/>
    </row>
    <row r="1034550" spans="101:101">
      <c r="CW1034550" s="2210"/>
    </row>
    <row r="1034551" spans="101:101">
      <c r="CW1034551" s="2195"/>
    </row>
    <row r="1034575" spans="101:101">
      <c r="CW1034575" s="2210"/>
    </row>
    <row r="1034576" spans="101:101">
      <c r="CW1034576" s="2195"/>
    </row>
    <row r="1034600" spans="101:101">
      <c r="CW1034600" s="2210"/>
    </row>
    <row r="1034601" spans="101:101">
      <c r="CW1034601" s="2195"/>
    </row>
    <row r="1034625" spans="101:101">
      <c r="CW1034625" s="2210"/>
    </row>
    <row r="1034626" spans="101:101">
      <c r="CW1034626" s="2195"/>
    </row>
    <row r="1034650" spans="101:101">
      <c r="CW1034650" s="2210"/>
    </row>
    <row r="1034651" spans="101:101">
      <c r="CW1034651" s="2195"/>
    </row>
    <row r="1034675" spans="101:101">
      <c r="CW1034675" s="2210"/>
    </row>
    <row r="1034676" spans="101:101">
      <c r="CW1034676" s="2195"/>
    </row>
    <row r="1034700" spans="101:101">
      <c r="CW1034700" s="2210"/>
    </row>
    <row r="1034701" spans="101:101">
      <c r="CW1034701" s="2195"/>
    </row>
    <row r="1034725" spans="101:101">
      <c r="CW1034725" s="2210"/>
    </row>
    <row r="1034726" spans="101:101">
      <c r="CW1034726" s="2195"/>
    </row>
    <row r="1034750" spans="101:101">
      <c r="CW1034750" s="2210"/>
    </row>
    <row r="1034751" spans="101:101">
      <c r="CW1034751" s="2195"/>
    </row>
    <row r="1034775" spans="101:101">
      <c r="CW1034775" s="2210"/>
    </row>
    <row r="1034776" spans="101:101">
      <c r="CW1034776" s="2195"/>
    </row>
    <row r="1034800" spans="101:101">
      <c r="CW1034800" s="2210"/>
    </row>
    <row r="1034801" spans="101:101">
      <c r="CW1034801" s="2195"/>
    </row>
    <row r="1034825" spans="101:101">
      <c r="CW1034825" s="2210"/>
    </row>
    <row r="1034826" spans="101:101">
      <c r="CW1034826" s="2195"/>
    </row>
    <row r="1034850" spans="101:101">
      <c r="CW1034850" s="2210"/>
    </row>
    <row r="1034851" spans="101:101">
      <c r="CW1034851" s="2195"/>
    </row>
    <row r="1034875" spans="101:101">
      <c r="CW1034875" s="2210"/>
    </row>
    <row r="1034876" spans="101:101">
      <c r="CW1034876" s="2195"/>
    </row>
    <row r="1034900" spans="101:101">
      <c r="CW1034900" s="2210"/>
    </row>
    <row r="1034901" spans="101:101">
      <c r="CW1034901" s="2195"/>
    </row>
    <row r="1034925" spans="101:101">
      <c r="CW1034925" s="2210"/>
    </row>
    <row r="1034926" spans="101:101">
      <c r="CW1034926" s="2195"/>
    </row>
    <row r="1034950" spans="101:101">
      <c r="CW1034950" s="2210"/>
    </row>
    <row r="1034951" spans="101:101">
      <c r="CW1034951" s="2195"/>
    </row>
    <row r="1034975" spans="101:101">
      <c r="CW1034975" s="2210"/>
    </row>
    <row r="1034976" spans="101:101">
      <c r="CW1034976" s="2195"/>
    </row>
    <row r="1035000" spans="101:101">
      <c r="CW1035000" s="2210"/>
    </row>
    <row r="1035001" spans="101:101">
      <c r="CW1035001" s="2195"/>
    </row>
    <row r="1035025" spans="101:101">
      <c r="CW1035025" s="2210"/>
    </row>
    <row r="1035026" spans="101:101">
      <c r="CW1035026" s="2195"/>
    </row>
    <row r="1035050" spans="101:101">
      <c r="CW1035050" s="2210"/>
    </row>
    <row r="1035051" spans="101:101">
      <c r="CW1035051" s="2195"/>
    </row>
    <row r="1035075" spans="101:101">
      <c r="CW1035075" s="2210"/>
    </row>
    <row r="1035076" spans="101:101">
      <c r="CW1035076" s="2195"/>
    </row>
    <row r="1035100" spans="101:101">
      <c r="CW1035100" s="2210"/>
    </row>
    <row r="1035101" spans="101:101">
      <c r="CW1035101" s="2195"/>
    </row>
    <row r="1035125" spans="101:101">
      <c r="CW1035125" s="2210"/>
    </row>
    <row r="1035126" spans="101:101">
      <c r="CW1035126" s="2195"/>
    </row>
    <row r="1035150" spans="101:101">
      <c r="CW1035150" s="2210"/>
    </row>
    <row r="1035151" spans="101:101">
      <c r="CW1035151" s="2195"/>
    </row>
    <row r="1035175" spans="101:101">
      <c r="CW1035175" s="2210"/>
    </row>
    <row r="1035176" spans="101:101">
      <c r="CW1035176" s="2195"/>
    </row>
    <row r="1035200" spans="101:101">
      <c r="CW1035200" s="2210"/>
    </row>
    <row r="1035201" spans="101:101">
      <c r="CW1035201" s="2195"/>
    </row>
    <row r="1035225" spans="101:101">
      <c r="CW1035225" s="2210"/>
    </row>
    <row r="1035226" spans="101:101">
      <c r="CW1035226" s="2195"/>
    </row>
    <row r="1035250" spans="101:101">
      <c r="CW1035250" s="2210"/>
    </row>
    <row r="1035251" spans="101:101">
      <c r="CW1035251" s="2195"/>
    </row>
    <row r="1035275" spans="101:101">
      <c r="CW1035275" s="2210"/>
    </row>
    <row r="1035276" spans="101:101">
      <c r="CW1035276" s="2195"/>
    </row>
    <row r="1035300" spans="101:101">
      <c r="CW1035300" s="2210"/>
    </row>
    <row r="1035301" spans="101:101">
      <c r="CW1035301" s="2195"/>
    </row>
    <row r="1035325" spans="101:101">
      <c r="CW1035325" s="2210"/>
    </row>
    <row r="1035326" spans="101:101">
      <c r="CW1035326" s="2195"/>
    </row>
    <row r="1035350" spans="101:101">
      <c r="CW1035350" s="2210"/>
    </row>
    <row r="1035351" spans="101:101">
      <c r="CW1035351" s="2195"/>
    </row>
    <row r="1035375" spans="101:101">
      <c r="CW1035375" s="2210"/>
    </row>
    <row r="1035376" spans="101:101">
      <c r="CW1035376" s="2195"/>
    </row>
    <row r="1035400" spans="101:101">
      <c r="CW1035400" s="2210"/>
    </row>
    <row r="1035401" spans="101:101">
      <c r="CW1035401" s="2195"/>
    </row>
    <row r="1035425" spans="101:101">
      <c r="CW1035425" s="2210"/>
    </row>
    <row r="1035426" spans="101:101">
      <c r="CW1035426" s="2195"/>
    </row>
    <row r="1035450" spans="101:101">
      <c r="CW1035450" s="2210"/>
    </row>
    <row r="1035451" spans="101:101">
      <c r="CW1035451" s="2195"/>
    </row>
    <row r="1035475" spans="101:101">
      <c r="CW1035475" s="2210"/>
    </row>
    <row r="1035476" spans="101:101">
      <c r="CW1035476" s="2195"/>
    </row>
    <row r="1035500" spans="101:101">
      <c r="CW1035500" s="2210"/>
    </row>
    <row r="1035501" spans="101:101">
      <c r="CW1035501" s="2195"/>
    </row>
    <row r="1035525" spans="101:101">
      <c r="CW1035525" s="2210"/>
    </row>
    <row r="1035526" spans="101:101">
      <c r="CW1035526" s="2195"/>
    </row>
    <row r="1035550" spans="101:101">
      <c r="CW1035550" s="2210"/>
    </row>
    <row r="1035551" spans="101:101">
      <c r="CW1035551" s="2195"/>
    </row>
    <row r="1035575" spans="101:101">
      <c r="CW1035575" s="2210"/>
    </row>
    <row r="1035576" spans="101:101">
      <c r="CW1035576" s="2195"/>
    </row>
    <row r="1035600" spans="101:101">
      <c r="CW1035600" s="2210"/>
    </row>
    <row r="1035601" spans="101:101">
      <c r="CW1035601" s="2195"/>
    </row>
    <row r="1035625" spans="101:101">
      <c r="CW1035625" s="2210"/>
    </row>
    <row r="1035626" spans="101:101">
      <c r="CW1035626" s="2195"/>
    </row>
    <row r="1035650" spans="101:101">
      <c r="CW1035650" s="2210"/>
    </row>
    <row r="1035651" spans="101:101">
      <c r="CW1035651" s="2195"/>
    </row>
    <row r="1035675" spans="101:101">
      <c r="CW1035675" s="2210"/>
    </row>
    <row r="1035676" spans="101:101">
      <c r="CW1035676" s="2195"/>
    </row>
    <row r="1035700" spans="101:101">
      <c r="CW1035700" s="2210"/>
    </row>
    <row r="1035701" spans="101:101">
      <c r="CW1035701" s="2195"/>
    </row>
    <row r="1035725" spans="101:101">
      <c r="CW1035725" s="2210"/>
    </row>
    <row r="1035726" spans="101:101">
      <c r="CW1035726" s="2195"/>
    </row>
    <row r="1035750" spans="101:101">
      <c r="CW1035750" s="2210"/>
    </row>
    <row r="1035751" spans="101:101">
      <c r="CW1035751" s="2195"/>
    </row>
    <row r="1035775" spans="101:101">
      <c r="CW1035775" s="2210"/>
    </row>
    <row r="1035776" spans="101:101">
      <c r="CW1035776" s="2195"/>
    </row>
    <row r="1035800" spans="101:101">
      <c r="CW1035800" s="2210"/>
    </row>
    <row r="1035801" spans="101:101">
      <c r="CW1035801" s="2195"/>
    </row>
    <row r="1035825" spans="101:101">
      <c r="CW1035825" s="2210"/>
    </row>
    <row r="1035826" spans="101:101">
      <c r="CW1035826" s="2195"/>
    </row>
    <row r="1035850" spans="101:101">
      <c r="CW1035850" s="2210"/>
    </row>
    <row r="1035851" spans="101:101">
      <c r="CW1035851" s="2195"/>
    </row>
    <row r="1035875" spans="101:101">
      <c r="CW1035875" s="2210"/>
    </row>
    <row r="1035876" spans="101:101">
      <c r="CW1035876" s="2195"/>
    </row>
    <row r="1035900" spans="101:101">
      <c r="CW1035900" s="2210"/>
    </row>
    <row r="1035901" spans="101:101">
      <c r="CW1035901" s="2195"/>
    </row>
    <row r="1035925" spans="101:101">
      <c r="CW1035925" s="2210"/>
    </row>
    <row r="1035926" spans="101:101">
      <c r="CW1035926" s="2195"/>
    </row>
    <row r="1035950" spans="101:101">
      <c r="CW1035950" s="2210"/>
    </row>
    <row r="1035951" spans="101:101">
      <c r="CW1035951" s="2195"/>
    </row>
    <row r="1035975" spans="101:101">
      <c r="CW1035975" s="2210"/>
    </row>
    <row r="1035976" spans="101:101">
      <c r="CW1035976" s="2195"/>
    </row>
    <row r="1036000" spans="101:101">
      <c r="CW1036000" s="2210"/>
    </row>
    <row r="1036001" spans="101:101">
      <c r="CW1036001" s="2195"/>
    </row>
    <row r="1036025" spans="101:101">
      <c r="CW1036025" s="2210"/>
    </row>
    <row r="1036026" spans="101:101">
      <c r="CW1036026" s="2195"/>
    </row>
    <row r="1036050" spans="101:101">
      <c r="CW1036050" s="2210"/>
    </row>
    <row r="1036051" spans="101:101">
      <c r="CW1036051" s="2195"/>
    </row>
    <row r="1036075" spans="101:101">
      <c r="CW1036075" s="2210"/>
    </row>
    <row r="1036076" spans="101:101">
      <c r="CW1036076" s="2195"/>
    </row>
    <row r="1036100" spans="101:101">
      <c r="CW1036100" s="2210"/>
    </row>
    <row r="1036101" spans="101:101">
      <c r="CW1036101" s="2195"/>
    </row>
    <row r="1036125" spans="101:101">
      <c r="CW1036125" s="2210"/>
    </row>
    <row r="1036126" spans="101:101">
      <c r="CW1036126" s="2195"/>
    </row>
    <row r="1036150" spans="101:101">
      <c r="CW1036150" s="2210"/>
    </row>
    <row r="1036151" spans="101:101">
      <c r="CW1036151" s="2195"/>
    </row>
    <row r="1036175" spans="101:101">
      <c r="CW1036175" s="2210"/>
    </row>
    <row r="1036176" spans="101:101">
      <c r="CW1036176" s="2195"/>
    </row>
    <row r="1036200" spans="101:101">
      <c r="CW1036200" s="2210"/>
    </row>
    <row r="1036201" spans="101:101">
      <c r="CW1036201" s="2195"/>
    </row>
    <row r="1036225" spans="101:101">
      <c r="CW1036225" s="2210"/>
    </row>
    <row r="1036226" spans="101:101">
      <c r="CW1036226" s="2195"/>
    </row>
    <row r="1036250" spans="101:101">
      <c r="CW1036250" s="2210"/>
    </row>
    <row r="1036251" spans="101:101">
      <c r="CW1036251" s="2195"/>
    </row>
    <row r="1036275" spans="101:101">
      <c r="CW1036275" s="2210"/>
    </row>
    <row r="1036276" spans="101:101">
      <c r="CW1036276" s="2195"/>
    </row>
    <row r="1036300" spans="101:101">
      <c r="CW1036300" s="2210"/>
    </row>
    <row r="1036301" spans="101:101">
      <c r="CW1036301" s="2195"/>
    </row>
    <row r="1036325" spans="101:101">
      <c r="CW1036325" s="2210"/>
    </row>
    <row r="1036326" spans="101:101">
      <c r="CW1036326" s="2195"/>
    </row>
    <row r="1036350" spans="101:101">
      <c r="CW1036350" s="2210"/>
    </row>
    <row r="1036351" spans="101:101">
      <c r="CW1036351" s="2195"/>
    </row>
    <row r="1036375" spans="101:101">
      <c r="CW1036375" s="2210"/>
    </row>
    <row r="1036376" spans="101:101">
      <c r="CW1036376" s="2195"/>
    </row>
    <row r="1036400" spans="101:101">
      <c r="CW1036400" s="2210"/>
    </row>
    <row r="1036401" spans="101:101">
      <c r="CW1036401" s="2195"/>
    </row>
    <row r="1036425" spans="101:101">
      <c r="CW1036425" s="2210"/>
    </row>
    <row r="1036426" spans="101:101">
      <c r="CW1036426" s="2195"/>
    </row>
    <row r="1036450" spans="101:101">
      <c r="CW1036450" s="2210"/>
    </row>
    <row r="1036451" spans="101:101">
      <c r="CW1036451" s="2195"/>
    </row>
    <row r="1036475" spans="101:101">
      <c r="CW1036475" s="2210"/>
    </row>
    <row r="1036476" spans="101:101">
      <c r="CW1036476" s="2195"/>
    </row>
    <row r="1036500" spans="101:101">
      <c r="CW1036500" s="2210"/>
    </row>
    <row r="1036501" spans="101:101">
      <c r="CW1036501" s="2195"/>
    </row>
    <row r="1036525" spans="101:101">
      <c r="CW1036525" s="2210"/>
    </row>
    <row r="1036526" spans="101:101">
      <c r="CW1036526" s="2195"/>
    </row>
    <row r="1036550" spans="101:101">
      <c r="CW1036550" s="2210"/>
    </row>
    <row r="1036551" spans="101:101">
      <c r="CW1036551" s="2195"/>
    </row>
    <row r="1036575" spans="101:101">
      <c r="CW1036575" s="2210"/>
    </row>
    <row r="1036576" spans="101:101">
      <c r="CW1036576" s="2195"/>
    </row>
    <row r="1036600" spans="101:101">
      <c r="CW1036600" s="2210"/>
    </row>
    <row r="1036601" spans="101:101">
      <c r="CW1036601" s="2195"/>
    </row>
    <row r="1036625" spans="101:101">
      <c r="CW1036625" s="2210"/>
    </row>
    <row r="1036626" spans="101:101">
      <c r="CW1036626" s="2195"/>
    </row>
    <row r="1036650" spans="101:101">
      <c r="CW1036650" s="2210"/>
    </row>
    <row r="1036651" spans="101:101">
      <c r="CW1036651" s="2195"/>
    </row>
    <row r="1036675" spans="101:101">
      <c r="CW1036675" s="2210"/>
    </row>
    <row r="1036676" spans="101:101">
      <c r="CW1036676" s="2195"/>
    </row>
    <row r="1036700" spans="101:101">
      <c r="CW1036700" s="2210"/>
    </row>
    <row r="1036701" spans="101:101">
      <c r="CW1036701" s="2195"/>
    </row>
    <row r="1036725" spans="101:101">
      <c r="CW1036725" s="2210"/>
    </row>
    <row r="1036726" spans="101:101">
      <c r="CW1036726" s="2195"/>
    </row>
    <row r="1036750" spans="101:101">
      <c r="CW1036750" s="2210"/>
    </row>
    <row r="1036751" spans="101:101">
      <c r="CW1036751" s="2195"/>
    </row>
    <row r="1036775" spans="101:101">
      <c r="CW1036775" s="2210"/>
    </row>
    <row r="1036776" spans="101:101">
      <c r="CW1036776" s="2195"/>
    </row>
    <row r="1036800" spans="101:101">
      <c r="CW1036800" s="2210"/>
    </row>
    <row r="1036801" spans="101:101">
      <c r="CW1036801" s="2195"/>
    </row>
    <row r="1036825" spans="101:101">
      <c r="CW1036825" s="2210"/>
    </row>
    <row r="1036826" spans="101:101">
      <c r="CW1036826" s="2195"/>
    </row>
    <row r="1036850" spans="101:101">
      <c r="CW1036850" s="2210"/>
    </row>
    <row r="1036851" spans="101:101">
      <c r="CW1036851" s="2195"/>
    </row>
    <row r="1036875" spans="101:101">
      <c r="CW1036875" s="2210"/>
    </row>
    <row r="1036876" spans="101:101">
      <c r="CW1036876" s="2195"/>
    </row>
    <row r="1036900" spans="101:101">
      <c r="CW1036900" s="2210"/>
    </row>
    <row r="1036901" spans="101:101">
      <c r="CW1036901" s="2195"/>
    </row>
    <row r="1036925" spans="101:101">
      <c r="CW1036925" s="2210"/>
    </row>
    <row r="1036926" spans="101:101">
      <c r="CW1036926" s="2195"/>
    </row>
    <row r="1036950" spans="101:101">
      <c r="CW1036950" s="2210"/>
    </row>
    <row r="1036951" spans="101:101">
      <c r="CW1036951" s="2195"/>
    </row>
    <row r="1036975" spans="101:101">
      <c r="CW1036975" s="2210"/>
    </row>
    <row r="1036976" spans="101:101">
      <c r="CW1036976" s="2195"/>
    </row>
    <row r="1037000" spans="101:101">
      <c r="CW1037000" s="2210"/>
    </row>
    <row r="1037001" spans="101:101">
      <c r="CW1037001" s="2195"/>
    </row>
    <row r="1037025" spans="101:101">
      <c r="CW1037025" s="2210"/>
    </row>
    <row r="1037026" spans="101:101">
      <c r="CW1037026" s="2195"/>
    </row>
    <row r="1037050" spans="101:101">
      <c r="CW1037050" s="2210"/>
    </row>
    <row r="1037051" spans="101:101">
      <c r="CW1037051" s="2195"/>
    </row>
    <row r="1037075" spans="101:101">
      <c r="CW1037075" s="2210"/>
    </row>
    <row r="1037076" spans="101:101">
      <c r="CW1037076" s="2195"/>
    </row>
    <row r="1037100" spans="101:101">
      <c r="CW1037100" s="2210"/>
    </row>
    <row r="1037101" spans="101:101">
      <c r="CW1037101" s="2195"/>
    </row>
    <row r="1037125" spans="101:101">
      <c r="CW1037125" s="2210"/>
    </row>
    <row r="1037126" spans="101:101">
      <c r="CW1037126" s="2195"/>
    </row>
    <row r="1037150" spans="101:101">
      <c r="CW1037150" s="2210"/>
    </row>
    <row r="1037151" spans="101:101">
      <c r="CW1037151" s="2195"/>
    </row>
    <row r="1037175" spans="101:101">
      <c r="CW1037175" s="2210"/>
    </row>
    <row r="1037176" spans="101:101">
      <c r="CW1037176" s="2195"/>
    </row>
    <row r="1037200" spans="101:101">
      <c r="CW1037200" s="2210"/>
    </row>
    <row r="1037201" spans="101:101">
      <c r="CW1037201" s="2195"/>
    </row>
    <row r="1037225" spans="101:101">
      <c r="CW1037225" s="2210"/>
    </row>
    <row r="1037226" spans="101:101">
      <c r="CW1037226" s="2195"/>
    </row>
    <row r="1037250" spans="101:101">
      <c r="CW1037250" s="2210"/>
    </row>
    <row r="1037251" spans="101:101">
      <c r="CW1037251" s="2195"/>
    </row>
    <row r="1037275" spans="101:101">
      <c r="CW1037275" s="2210"/>
    </row>
    <row r="1037276" spans="101:101">
      <c r="CW1037276" s="2195"/>
    </row>
    <row r="1037300" spans="101:101">
      <c r="CW1037300" s="2210"/>
    </row>
    <row r="1037301" spans="101:101">
      <c r="CW1037301" s="2195"/>
    </row>
    <row r="1037325" spans="101:101">
      <c r="CW1037325" s="2210"/>
    </row>
    <row r="1037326" spans="101:101">
      <c r="CW1037326" s="2195"/>
    </row>
    <row r="1037350" spans="101:101">
      <c r="CW1037350" s="2210"/>
    </row>
    <row r="1037351" spans="101:101">
      <c r="CW1037351" s="2195"/>
    </row>
    <row r="1037375" spans="101:101">
      <c r="CW1037375" s="2210"/>
    </row>
    <row r="1037376" spans="101:101">
      <c r="CW1037376" s="2195"/>
    </row>
    <row r="1037400" spans="101:101">
      <c r="CW1037400" s="2210"/>
    </row>
    <row r="1037401" spans="101:101">
      <c r="CW1037401" s="2195"/>
    </row>
    <row r="1037425" spans="101:101">
      <c r="CW1037425" s="2210"/>
    </row>
    <row r="1037426" spans="101:101">
      <c r="CW1037426" s="2195"/>
    </row>
    <row r="1037450" spans="101:101">
      <c r="CW1037450" s="2210"/>
    </row>
    <row r="1037451" spans="101:101">
      <c r="CW1037451" s="2195"/>
    </row>
    <row r="1037475" spans="101:101">
      <c r="CW1037475" s="2210"/>
    </row>
    <row r="1037476" spans="101:101">
      <c r="CW1037476" s="2195"/>
    </row>
    <row r="1037500" spans="101:101">
      <c r="CW1037500" s="2210"/>
    </row>
    <row r="1037501" spans="101:101">
      <c r="CW1037501" s="2195"/>
    </row>
    <row r="1037525" spans="101:101">
      <c r="CW1037525" s="2210"/>
    </row>
    <row r="1037526" spans="101:101">
      <c r="CW1037526" s="2195"/>
    </row>
    <row r="1037550" spans="101:101">
      <c r="CW1037550" s="2210"/>
    </row>
    <row r="1037551" spans="101:101">
      <c r="CW1037551" s="2195"/>
    </row>
    <row r="1037575" spans="101:101">
      <c r="CW1037575" s="2210"/>
    </row>
    <row r="1037576" spans="101:101">
      <c r="CW1037576" s="2195"/>
    </row>
    <row r="1037600" spans="101:101">
      <c r="CW1037600" s="2210"/>
    </row>
    <row r="1037601" spans="101:101">
      <c r="CW1037601" s="2195"/>
    </row>
    <row r="1037625" spans="101:101">
      <c r="CW1037625" s="2210"/>
    </row>
    <row r="1037626" spans="101:101">
      <c r="CW1037626" s="2195"/>
    </row>
    <row r="1037650" spans="101:101">
      <c r="CW1037650" s="2210"/>
    </row>
    <row r="1037651" spans="101:101">
      <c r="CW1037651" s="2195"/>
    </row>
    <row r="1037675" spans="101:101">
      <c r="CW1037675" s="2210"/>
    </row>
    <row r="1037676" spans="101:101">
      <c r="CW1037676" s="2195"/>
    </row>
    <row r="1037700" spans="101:101">
      <c r="CW1037700" s="2210"/>
    </row>
    <row r="1037701" spans="101:101">
      <c r="CW1037701" s="2195"/>
    </row>
    <row r="1037725" spans="101:101">
      <c r="CW1037725" s="2210"/>
    </row>
    <row r="1037726" spans="101:101">
      <c r="CW1037726" s="2195"/>
    </row>
    <row r="1037750" spans="101:101">
      <c r="CW1037750" s="2210"/>
    </row>
    <row r="1037751" spans="101:101">
      <c r="CW1037751" s="2195"/>
    </row>
    <row r="1037775" spans="101:101">
      <c r="CW1037775" s="2210"/>
    </row>
    <row r="1037776" spans="101:101">
      <c r="CW1037776" s="2195"/>
    </row>
    <row r="1037800" spans="101:101">
      <c r="CW1037800" s="2210"/>
    </row>
    <row r="1037801" spans="101:101">
      <c r="CW1037801" s="2195"/>
    </row>
    <row r="1037825" spans="101:101">
      <c r="CW1037825" s="2210"/>
    </row>
    <row r="1037826" spans="101:101">
      <c r="CW1037826" s="2195"/>
    </row>
    <row r="1037850" spans="101:101">
      <c r="CW1037850" s="2210"/>
    </row>
    <row r="1037851" spans="101:101">
      <c r="CW1037851" s="2195"/>
    </row>
    <row r="1037875" spans="101:101">
      <c r="CW1037875" s="2210"/>
    </row>
    <row r="1037876" spans="101:101">
      <c r="CW1037876" s="2195"/>
    </row>
    <row r="1037900" spans="101:101">
      <c r="CW1037900" s="2210"/>
    </row>
    <row r="1037901" spans="101:101">
      <c r="CW1037901" s="2195"/>
    </row>
    <row r="1037925" spans="101:101">
      <c r="CW1037925" s="2210"/>
    </row>
    <row r="1037926" spans="101:101">
      <c r="CW1037926" s="2195"/>
    </row>
    <row r="1037950" spans="101:101">
      <c r="CW1037950" s="2210"/>
    </row>
    <row r="1037951" spans="101:101">
      <c r="CW1037951" s="2195"/>
    </row>
    <row r="1037975" spans="101:101">
      <c r="CW1037975" s="2210"/>
    </row>
    <row r="1037976" spans="101:101">
      <c r="CW1037976" s="2195"/>
    </row>
    <row r="1038000" spans="101:101">
      <c r="CW1038000" s="2210"/>
    </row>
    <row r="1038001" spans="101:101">
      <c r="CW1038001" s="2195"/>
    </row>
    <row r="1038025" spans="101:101">
      <c r="CW1038025" s="2210"/>
    </row>
    <row r="1038026" spans="101:101">
      <c r="CW1038026" s="2195"/>
    </row>
    <row r="1038050" spans="101:101">
      <c r="CW1038050" s="2210"/>
    </row>
    <row r="1038051" spans="101:101">
      <c r="CW1038051" s="2195"/>
    </row>
    <row r="1038075" spans="101:101">
      <c r="CW1038075" s="2210"/>
    </row>
    <row r="1038076" spans="101:101">
      <c r="CW1038076" s="2195"/>
    </row>
    <row r="1038100" spans="101:101">
      <c r="CW1038100" s="2210"/>
    </row>
    <row r="1038101" spans="101:101">
      <c r="CW1038101" s="2195"/>
    </row>
    <row r="1038125" spans="101:101">
      <c r="CW1038125" s="2210"/>
    </row>
    <row r="1038126" spans="101:101">
      <c r="CW1038126" s="2195"/>
    </row>
    <row r="1038150" spans="101:101">
      <c r="CW1038150" s="2210"/>
    </row>
    <row r="1038151" spans="101:101">
      <c r="CW1038151" s="2195"/>
    </row>
    <row r="1038175" spans="101:101">
      <c r="CW1038175" s="2210"/>
    </row>
    <row r="1038176" spans="101:101">
      <c r="CW1038176" s="2195"/>
    </row>
    <row r="1038200" spans="101:101">
      <c r="CW1038200" s="2210"/>
    </row>
    <row r="1038201" spans="101:101">
      <c r="CW1038201" s="2195"/>
    </row>
    <row r="1038225" spans="101:101">
      <c r="CW1038225" s="2210"/>
    </row>
    <row r="1038226" spans="101:101">
      <c r="CW1038226" s="2195"/>
    </row>
    <row r="1038250" spans="101:101">
      <c r="CW1038250" s="2210"/>
    </row>
    <row r="1038251" spans="101:101">
      <c r="CW1038251" s="2195"/>
    </row>
    <row r="1038275" spans="101:101">
      <c r="CW1038275" s="2210"/>
    </row>
    <row r="1038276" spans="101:101">
      <c r="CW1038276" s="2195"/>
    </row>
    <row r="1038300" spans="101:101">
      <c r="CW1038300" s="2210"/>
    </row>
    <row r="1038301" spans="101:101">
      <c r="CW1038301" s="2195"/>
    </row>
    <row r="1038325" spans="101:101">
      <c r="CW1038325" s="2210"/>
    </row>
    <row r="1038326" spans="101:101">
      <c r="CW1038326" s="2195"/>
    </row>
    <row r="1038350" spans="101:101">
      <c r="CW1038350" s="2210"/>
    </row>
    <row r="1038351" spans="101:101">
      <c r="CW1038351" s="2195"/>
    </row>
    <row r="1038375" spans="101:101">
      <c r="CW1038375" s="2210"/>
    </row>
    <row r="1038376" spans="101:101">
      <c r="CW1038376" s="2195"/>
    </row>
    <row r="1038400" spans="101:101">
      <c r="CW1038400" s="2210"/>
    </row>
    <row r="1038401" spans="101:101">
      <c r="CW1038401" s="2195"/>
    </row>
    <row r="1038425" spans="101:101">
      <c r="CW1038425" s="2210"/>
    </row>
    <row r="1038426" spans="101:101">
      <c r="CW1038426" s="2195"/>
    </row>
    <row r="1038450" spans="101:101">
      <c r="CW1038450" s="2210"/>
    </row>
    <row r="1038451" spans="101:101">
      <c r="CW1038451" s="2195"/>
    </row>
    <row r="1038475" spans="101:101">
      <c r="CW1038475" s="2210"/>
    </row>
    <row r="1038476" spans="101:101">
      <c r="CW1038476" s="2195"/>
    </row>
    <row r="1038500" spans="101:101">
      <c r="CW1038500" s="2210"/>
    </row>
    <row r="1038501" spans="101:101">
      <c r="CW1038501" s="2195"/>
    </row>
    <row r="1038525" spans="101:101">
      <c r="CW1038525" s="2210"/>
    </row>
    <row r="1038526" spans="101:101">
      <c r="CW1038526" s="2195"/>
    </row>
    <row r="1038550" spans="101:101">
      <c r="CW1038550" s="2210"/>
    </row>
    <row r="1038551" spans="101:101">
      <c r="CW1038551" s="2195"/>
    </row>
    <row r="1038575" spans="101:101">
      <c r="CW1038575" s="2210"/>
    </row>
    <row r="1038576" spans="101:101">
      <c r="CW1038576" s="2195"/>
    </row>
    <row r="1038600" spans="101:101">
      <c r="CW1038600" s="2210"/>
    </row>
    <row r="1038601" spans="101:101">
      <c r="CW1038601" s="2195"/>
    </row>
    <row r="1038625" spans="101:101">
      <c r="CW1038625" s="2210"/>
    </row>
    <row r="1038626" spans="101:101">
      <c r="CW1038626" s="2195"/>
    </row>
    <row r="1038650" spans="101:101">
      <c r="CW1038650" s="2210"/>
    </row>
    <row r="1038651" spans="101:101">
      <c r="CW1038651" s="2195"/>
    </row>
    <row r="1038675" spans="101:101">
      <c r="CW1038675" s="2210"/>
    </row>
    <row r="1038676" spans="101:101">
      <c r="CW1038676" s="2195"/>
    </row>
    <row r="1038700" spans="101:101">
      <c r="CW1038700" s="2210"/>
    </row>
    <row r="1038701" spans="101:101">
      <c r="CW1038701" s="2195"/>
    </row>
    <row r="1038725" spans="101:101">
      <c r="CW1038725" s="2210"/>
    </row>
    <row r="1038726" spans="101:101">
      <c r="CW1038726" s="2195"/>
    </row>
    <row r="1038750" spans="101:101">
      <c r="CW1038750" s="2210"/>
    </row>
    <row r="1038751" spans="101:101">
      <c r="CW1038751" s="2195"/>
    </row>
    <row r="1038775" spans="101:101">
      <c r="CW1038775" s="2210"/>
    </row>
    <row r="1038776" spans="101:101">
      <c r="CW1038776" s="2195"/>
    </row>
    <row r="1038800" spans="101:101">
      <c r="CW1038800" s="2210"/>
    </row>
    <row r="1038801" spans="101:101">
      <c r="CW1038801" s="2195"/>
    </row>
    <row r="1038825" spans="101:101">
      <c r="CW1038825" s="2210"/>
    </row>
    <row r="1038826" spans="101:101">
      <c r="CW1038826" s="2195"/>
    </row>
    <row r="1038850" spans="101:101">
      <c r="CW1038850" s="2210"/>
    </row>
    <row r="1038851" spans="101:101">
      <c r="CW1038851" s="2195"/>
    </row>
    <row r="1038875" spans="101:101">
      <c r="CW1038875" s="2210"/>
    </row>
    <row r="1038876" spans="101:101">
      <c r="CW1038876" s="2195"/>
    </row>
    <row r="1038900" spans="101:101">
      <c r="CW1038900" s="2210"/>
    </row>
    <row r="1038901" spans="101:101">
      <c r="CW1038901" s="2195"/>
    </row>
    <row r="1038925" spans="101:101">
      <c r="CW1038925" s="2210"/>
    </row>
    <row r="1038926" spans="101:101">
      <c r="CW1038926" s="2195"/>
    </row>
    <row r="1038950" spans="101:101">
      <c r="CW1038950" s="2210"/>
    </row>
    <row r="1038951" spans="101:101">
      <c r="CW1038951" s="2195"/>
    </row>
    <row r="1038975" spans="101:101">
      <c r="CW1038975" s="2210"/>
    </row>
    <row r="1038976" spans="101:101">
      <c r="CW1038976" s="2195"/>
    </row>
    <row r="1039000" spans="101:101">
      <c r="CW1039000" s="2210"/>
    </row>
    <row r="1039001" spans="101:101">
      <c r="CW1039001" s="2195"/>
    </row>
    <row r="1039025" spans="101:101">
      <c r="CW1039025" s="2210"/>
    </row>
    <row r="1039026" spans="101:101">
      <c r="CW1039026" s="2195"/>
    </row>
    <row r="1039050" spans="101:101">
      <c r="CW1039050" s="2210"/>
    </row>
    <row r="1039051" spans="101:101">
      <c r="CW1039051" s="2195"/>
    </row>
    <row r="1039075" spans="101:101">
      <c r="CW1039075" s="2210"/>
    </row>
    <row r="1039076" spans="101:101">
      <c r="CW1039076" s="2195"/>
    </row>
    <row r="1039100" spans="101:101">
      <c r="CW1039100" s="2210"/>
    </row>
    <row r="1039101" spans="101:101">
      <c r="CW1039101" s="2195"/>
    </row>
    <row r="1039125" spans="101:101">
      <c r="CW1039125" s="2210"/>
    </row>
    <row r="1039126" spans="101:101">
      <c r="CW1039126" s="2195"/>
    </row>
    <row r="1039150" spans="101:101">
      <c r="CW1039150" s="2210"/>
    </row>
    <row r="1039151" spans="101:101">
      <c r="CW1039151" s="2195"/>
    </row>
    <row r="1039175" spans="101:101">
      <c r="CW1039175" s="2210"/>
    </row>
    <row r="1039176" spans="101:101">
      <c r="CW1039176" s="2195"/>
    </row>
    <row r="1039200" spans="101:101">
      <c r="CW1039200" s="2210"/>
    </row>
    <row r="1039201" spans="101:101">
      <c r="CW1039201" s="2195"/>
    </row>
    <row r="1039225" spans="101:101">
      <c r="CW1039225" s="2210"/>
    </row>
    <row r="1039226" spans="101:101">
      <c r="CW1039226" s="2195"/>
    </row>
    <row r="1039250" spans="101:101">
      <c r="CW1039250" s="2210"/>
    </row>
    <row r="1039251" spans="101:101">
      <c r="CW1039251" s="2195"/>
    </row>
    <row r="1039275" spans="101:101">
      <c r="CW1039275" s="2210"/>
    </row>
    <row r="1039276" spans="101:101">
      <c r="CW1039276" s="2195"/>
    </row>
    <row r="1039300" spans="101:101">
      <c r="CW1039300" s="2210"/>
    </row>
    <row r="1039301" spans="101:101">
      <c r="CW1039301" s="2195"/>
    </row>
    <row r="1039325" spans="101:101">
      <c r="CW1039325" s="2210"/>
    </row>
    <row r="1039326" spans="101:101">
      <c r="CW1039326" s="2195"/>
    </row>
    <row r="1039350" spans="101:101">
      <c r="CW1039350" s="2210"/>
    </row>
    <row r="1039351" spans="101:101">
      <c r="CW1039351" s="2195"/>
    </row>
    <row r="1039375" spans="101:101">
      <c r="CW1039375" s="2210"/>
    </row>
    <row r="1039376" spans="101:101">
      <c r="CW1039376" s="2195"/>
    </row>
    <row r="1039400" spans="101:101">
      <c r="CW1039400" s="2210"/>
    </row>
    <row r="1039401" spans="101:101">
      <c r="CW1039401" s="2195"/>
    </row>
    <row r="1039425" spans="101:101">
      <c r="CW1039425" s="2210"/>
    </row>
    <row r="1039426" spans="101:101">
      <c r="CW1039426" s="2195"/>
    </row>
    <row r="1039450" spans="101:101">
      <c r="CW1039450" s="2210"/>
    </row>
    <row r="1039451" spans="101:101">
      <c r="CW1039451" s="2195"/>
    </row>
    <row r="1039475" spans="101:101">
      <c r="CW1039475" s="2210"/>
    </row>
    <row r="1039476" spans="101:101">
      <c r="CW1039476" s="2195"/>
    </row>
    <row r="1039500" spans="101:101">
      <c r="CW1039500" s="2210"/>
    </row>
    <row r="1039501" spans="101:101">
      <c r="CW1039501" s="2195"/>
    </row>
    <row r="1039525" spans="101:101">
      <c r="CW1039525" s="2210"/>
    </row>
    <row r="1039526" spans="101:101">
      <c r="CW1039526" s="2195"/>
    </row>
    <row r="1039550" spans="101:101">
      <c r="CW1039550" s="2210"/>
    </row>
    <row r="1039551" spans="101:101">
      <c r="CW1039551" s="2195"/>
    </row>
    <row r="1039575" spans="101:101">
      <c r="CW1039575" s="2210"/>
    </row>
    <row r="1039576" spans="101:101">
      <c r="CW1039576" s="2195"/>
    </row>
    <row r="1039600" spans="101:101">
      <c r="CW1039600" s="2210"/>
    </row>
    <row r="1039601" spans="101:101">
      <c r="CW1039601" s="2195"/>
    </row>
    <row r="1039625" spans="101:101">
      <c r="CW1039625" s="2210"/>
    </row>
    <row r="1039626" spans="101:101">
      <c r="CW1039626" s="2195"/>
    </row>
    <row r="1039650" spans="101:101">
      <c r="CW1039650" s="2210"/>
    </row>
    <row r="1039651" spans="101:101">
      <c r="CW1039651" s="2195"/>
    </row>
    <row r="1039675" spans="101:101">
      <c r="CW1039675" s="2210"/>
    </row>
    <row r="1039676" spans="101:101">
      <c r="CW1039676" s="2195"/>
    </row>
    <row r="1039700" spans="101:101">
      <c r="CW1039700" s="2210"/>
    </row>
    <row r="1039701" spans="101:101">
      <c r="CW1039701" s="2195"/>
    </row>
    <row r="1039725" spans="101:101">
      <c r="CW1039725" s="2210"/>
    </row>
    <row r="1039726" spans="101:101">
      <c r="CW1039726" s="2195"/>
    </row>
    <row r="1039750" spans="101:101">
      <c r="CW1039750" s="2210"/>
    </row>
    <row r="1039751" spans="101:101">
      <c r="CW1039751" s="2195"/>
    </row>
    <row r="1039775" spans="101:101">
      <c r="CW1039775" s="2210"/>
    </row>
    <row r="1039776" spans="101:101">
      <c r="CW1039776" s="2195"/>
    </row>
    <row r="1039800" spans="101:101">
      <c r="CW1039800" s="2210"/>
    </row>
    <row r="1039801" spans="101:101">
      <c r="CW1039801" s="2195"/>
    </row>
    <row r="1039825" spans="101:101">
      <c r="CW1039825" s="2210"/>
    </row>
    <row r="1039826" spans="101:101">
      <c r="CW1039826" s="2195"/>
    </row>
    <row r="1039850" spans="101:101">
      <c r="CW1039850" s="2210"/>
    </row>
    <row r="1039851" spans="101:101">
      <c r="CW1039851" s="2195"/>
    </row>
    <row r="1039875" spans="101:101">
      <c r="CW1039875" s="2210"/>
    </row>
    <row r="1039876" spans="101:101">
      <c r="CW1039876" s="2195"/>
    </row>
    <row r="1039900" spans="101:101">
      <c r="CW1039900" s="2210"/>
    </row>
    <row r="1039901" spans="101:101">
      <c r="CW1039901" s="2195"/>
    </row>
    <row r="1039925" spans="101:101">
      <c r="CW1039925" s="2210"/>
    </row>
    <row r="1039926" spans="101:101">
      <c r="CW1039926" s="2195"/>
    </row>
    <row r="1039950" spans="101:101">
      <c r="CW1039950" s="2210"/>
    </row>
    <row r="1039951" spans="101:101">
      <c r="CW1039951" s="2195"/>
    </row>
    <row r="1039975" spans="101:101">
      <c r="CW1039975" s="2210"/>
    </row>
    <row r="1039976" spans="101:101">
      <c r="CW1039976" s="2195"/>
    </row>
    <row r="1040000" spans="101:101">
      <c r="CW1040000" s="2210"/>
    </row>
    <row r="1040001" spans="101:101">
      <c r="CW1040001" s="2195"/>
    </row>
    <row r="1040025" spans="101:101">
      <c r="CW1040025" s="2210"/>
    </row>
    <row r="1040026" spans="101:101">
      <c r="CW1040026" s="2195"/>
    </row>
    <row r="1040050" spans="101:101">
      <c r="CW1040050" s="2210"/>
    </row>
    <row r="1040051" spans="101:101">
      <c r="CW1040051" s="2195"/>
    </row>
    <row r="1040075" spans="101:101">
      <c r="CW1040075" s="2210"/>
    </row>
    <row r="1040076" spans="101:101">
      <c r="CW1040076" s="2195"/>
    </row>
    <row r="1040100" spans="101:101">
      <c r="CW1040100" s="2210"/>
    </row>
    <row r="1040101" spans="101:101">
      <c r="CW1040101" s="2195"/>
    </row>
    <row r="1040125" spans="101:101">
      <c r="CW1040125" s="2210"/>
    </row>
    <row r="1040126" spans="101:101">
      <c r="CW1040126" s="2195"/>
    </row>
    <row r="1040150" spans="101:101">
      <c r="CW1040150" s="2210"/>
    </row>
    <row r="1040151" spans="101:101">
      <c r="CW1040151" s="2195"/>
    </row>
    <row r="1040175" spans="101:101">
      <c r="CW1040175" s="2210"/>
    </row>
    <row r="1040176" spans="101:101">
      <c r="CW1040176" s="2195"/>
    </row>
    <row r="1040200" spans="101:101">
      <c r="CW1040200" s="2210"/>
    </row>
    <row r="1040201" spans="101:101">
      <c r="CW1040201" s="2195"/>
    </row>
    <row r="1040225" spans="101:101">
      <c r="CW1040225" s="2210"/>
    </row>
    <row r="1040226" spans="101:101">
      <c r="CW1040226" s="2195"/>
    </row>
    <row r="1040250" spans="101:101">
      <c r="CW1040250" s="2210"/>
    </row>
    <row r="1040251" spans="101:101">
      <c r="CW1040251" s="2195"/>
    </row>
    <row r="1040275" spans="101:101">
      <c r="CW1040275" s="2210"/>
    </row>
    <row r="1040276" spans="101:101">
      <c r="CW1040276" s="2195"/>
    </row>
    <row r="1040300" spans="101:101">
      <c r="CW1040300" s="2210"/>
    </row>
    <row r="1040301" spans="101:101">
      <c r="CW1040301" s="2195"/>
    </row>
    <row r="1040325" spans="101:101">
      <c r="CW1040325" s="2210"/>
    </row>
    <row r="1040326" spans="101:101">
      <c r="CW1040326" s="2195"/>
    </row>
    <row r="1040350" spans="101:101">
      <c r="CW1040350" s="2210"/>
    </row>
    <row r="1040351" spans="101:101">
      <c r="CW1040351" s="2195"/>
    </row>
    <row r="1040375" spans="101:101">
      <c r="CW1040375" s="2210"/>
    </row>
    <row r="1040376" spans="101:101">
      <c r="CW1040376" s="2195"/>
    </row>
    <row r="1040400" spans="101:101">
      <c r="CW1040400" s="2210"/>
    </row>
    <row r="1040401" spans="101:101">
      <c r="CW1040401" s="2195"/>
    </row>
    <row r="1040425" spans="101:101">
      <c r="CW1040425" s="2210"/>
    </row>
    <row r="1040426" spans="101:101">
      <c r="CW1040426" s="2195"/>
    </row>
    <row r="1040450" spans="101:101">
      <c r="CW1040450" s="2210"/>
    </row>
    <row r="1040451" spans="101:101">
      <c r="CW1040451" s="2195"/>
    </row>
    <row r="1040475" spans="101:101">
      <c r="CW1040475" s="2210"/>
    </row>
    <row r="1040476" spans="101:101">
      <c r="CW1040476" s="2195"/>
    </row>
    <row r="1040500" spans="101:101">
      <c r="CW1040500" s="2210"/>
    </row>
    <row r="1040501" spans="101:101">
      <c r="CW1040501" s="2195"/>
    </row>
    <row r="1040525" spans="101:101">
      <c r="CW1040525" s="2210"/>
    </row>
    <row r="1040526" spans="101:101">
      <c r="CW1040526" s="2195"/>
    </row>
    <row r="1040550" spans="101:101">
      <c r="CW1040550" s="2210"/>
    </row>
    <row r="1040551" spans="101:101">
      <c r="CW1040551" s="2195"/>
    </row>
    <row r="1040575" spans="101:101">
      <c r="CW1040575" s="2210"/>
    </row>
    <row r="1040576" spans="101:101">
      <c r="CW1040576" s="2195"/>
    </row>
    <row r="1040600" spans="101:101">
      <c r="CW1040600" s="2210"/>
    </row>
    <row r="1040601" spans="101:101">
      <c r="CW1040601" s="2195"/>
    </row>
    <row r="1040625" spans="101:101">
      <c r="CW1040625" s="2210"/>
    </row>
    <row r="1040626" spans="101:101">
      <c r="CW1040626" s="2195"/>
    </row>
    <row r="1040650" spans="101:101">
      <c r="CW1040650" s="2210"/>
    </row>
    <row r="1040651" spans="101:101">
      <c r="CW1040651" s="2195"/>
    </row>
    <row r="1040675" spans="101:101">
      <c r="CW1040675" s="2210"/>
    </row>
    <row r="1040676" spans="101:101">
      <c r="CW1040676" s="2195"/>
    </row>
    <row r="1040700" spans="101:101">
      <c r="CW1040700" s="2210"/>
    </row>
    <row r="1040701" spans="101:101">
      <c r="CW1040701" s="2195"/>
    </row>
    <row r="1040725" spans="101:101">
      <c r="CW1040725" s="2210"/>
    </row>
    <row r="1040726" spans="101:101">
      <c r="CW1040726" s="2195"/>
    </row>
    <row r="1040750" spans="101:101">
      <c r="CW1040750" s="2210"/>
    </row>
    <row r="1040751" spans="101:101">
      <c r="CW1040751" s="2195"/>
    </row>
    <row r="1040775" spans="101:101">
      <c r="CW1040775" s="2210"/>
    </row>
    <row r="1040776" spans="101:101">
      <c r="CW1040776" s="2195"/>
    </row>
    <row r="1040800" spans="101:101">
      <c r="CW1040800" s="2210"/>
    </row>
    <row r="1040801" spans="101:101">
      <c r="CW1040801" s="2195"/>
    </row>
    <row r="1040825" spans="101:101">
      <c r="CW1040825" s="2210"/>
    </row>
    <row r="1040826" spans="101:101">
      <c r="CW1040826" s="2195"/>
    </row>
    <row r="1040850" spans="101:101">
      <c r="CW1040850" s="2210"/>
    </row>
    <row r="1040851" spans="101:101">
      <c r="CW1040851" s="2195"/>
    </row>
    <row r="1040875" spans="101:101">
      <c r="CW1040875" s="2210"/>
    </row>
    <row r="1040876" spans="101:101">
      <c r="CW1040876" s="2195"/>
    </row>
    <row r="1040900" spans="101:101">
      <c r="CW1040900" s="2210"/>
    </row>
    <row r="1040901" spans="101:101">
      <c r="CW1040901" s="2195"/>
    </row>
    <row r="1040925" spans="101:101">
      <c r="CW1040925" s="2210"/>
    </row>
    <row r="1040926" spans="101:101">
      <c r="CW1040926" s="2195"/>
    </row>
    <row r="1040950" spans="101:101">
      <c r="CW1040950" s="2210"/>
    </row>
    <row r="1040951" spans="101:101">
      <c r="CW1040951" s="2195"/>
    </row>
    <row r="1040975" spans="101:101">
      <c r="CW1040975" s="2210"/>
    </row>
    <row r="1040976" spans="101:101">
      <c r="CW1040976" s="2195"/>
    </row>
    <row r="1041000" spans="101:101">
      <c r="CW1041000" s="2210"/>
    </row>
    <row r="1041001" spans="101:101">
      <c r="CW1041001" s="2195"/>
    </row>
    <row r="1041025" spans="101:101">
      <c r="CW1041025" s="2210"/>
    </row>
    <row r="1041026" spans="101:101">
      <c r="CW1041026" s="2195"/>
    </row>
    <row r="1041050" spans="101:101">
      <c r="CW1041050" s="2210"/>
    </row>
    <row r="1041051" spans="101:101">
      <c r="CW1041051" s="2195"/>
    </row>
    <row r="1041075" spans="101:101">
      <c r="CW1041075" s="2210"/>
    </row>
    <row r="1041076" spans="101:101">
      <c r="CW1041076" s="2195"/>
    </row>
    <row r="1041100" spans="101:101">
      <c r="CW1041100" s="2210"/>
    </row>
    <row r="1041101" spans="101:101">
      <c r="CW1041101" s="2195"/>
    </row>
    <row r="1041125" spans="101:101">
      <c r="CW1041125" s="2210"/>
    </row>
    <row r="1041126" spans="101:101">
      <c r="CW1041126" s="2195"/>
    </row>
    <row r="1041150" spans="101:101">
      <c r="CW1041150" s="2210"/>
    </row>
    <row r="1041151" spans="101:101">
      <c r="CW1041151" s="2195"/>
    </row>
    <row r="1041175" spans="101:101">
      <c r="CW1041175" s="2210"/>
    </row>
    <row r="1041176" spans="101:101">
      <c r="CW1041176" s="2195"/>
    </row>
    <row r="1041200" spans="101:101">
      <c r="CW1041200" s="2210"/>
    </row>
    <row r="1041201" spans="101:101">
      <c r="CW1041201" s="2195"/>
    </row>
    <row r="1041225" spans="101:101">
      <c r="CW1041225" s="2210"/>
    </row>
    <row r="1041226" spans="101:101">
      <c r="CW1041226" s="2195"/>
    </row>
    <row r="1041250" spans="101:101">
      <c r="CW1041250" s="2210"/>
    </row>
    <row r="1041251" spans="101:101">
      <c r="CW1041251" s="2195"/>
    </row>
    <row r="1041275" spans="101:101">
      <c r="CW1041275" s="2210"/>
    </row>
    <row r="1041276" spans="101:101">
      <c r="CW1041276" s="2195"/>
    </row>
    <row r="1041300" spans="101:101">
      <c r="CW1041300" s="2210"/>
    </row>
    <row r="1041301" spans="101:101">
      <c r="CW1041301" s="2195"/>
    </row>
    <row r="1041325" spans="101:101">
      <c r="CW1041325" s="2210"/>
    </row>
    <row r="1041326" spans="101:101">
      <c r="CW1041326" s="2195"/>
    </row>
    <row r="1041350" spans="101:101">
      <c r="CW1041350" s="2210"/>
    </row>
    <row r="1041351" spans="101:101">
      <c r="CW1041351" s="2195"/>
    </row>
    <row r="1041375" spans="101:101">
      <c r="CW1041375" s="2210"/>
    </row>
    <row r="1041376" spans="101:101">
      <c r="CW1041376" s="2195"/>
    </row>
    <row r="1041400" spans="101:101">
      <c r="CW1041400" s="2210"/>
    </row>
    <row r="1041401" spans="101:101">
      <c r="CW1041401" s="2195"/>
    </row>
    <row r="1041425" spans="101:101">
      <c r="CW1041425" s="2210"/>
    </row>
    <row r="1041426" spans="101:101">
      <c r="CW1041426" s="2195"/>
    </row>
    <row r="1041450" spans="101:101">
      <c r="CW1041450" s="2210"/>
    </row>
    <row r="1041451" spans="101:101">
      <c r="CW1041451" s="2195"/>
    </row>
    <row r="1041475" spans="101:101">
      <c r="CW1041475" s="2210"/>
    </row>
    <row r="1041476" spans="101:101">
      <c r="CW1041476" s="2195"/>
    </row>
    <row r="1041500" spans="101:101">
      <c r="CW1041500" s="2210"/>
    </row>
    <row r="1041501" spans="101:101">
      <c r="CW1041501" s="2195"/>
    </row>
    <row r="1041525" spans="101:101">
      <c r="CW1041525" s="2210"/>
    </row>
    <row r="1041526" spans="101:101">
      <c r="CW1041526" s="2195"/>
    </row>
    <row r="1041550" spans="101:101">
      <c r="CW1041550" s="2210"/>
    </row>
    <row r="1041551" spans="101:101">
      <c r="CW1041551" s="2195"/>
    </row>
    <row r="1041575" spans="101:101">
      <c r="CW1041575" s="2210"/>
    </row>
    <row r="1041576" spans="101:101">
      <c r="CW1041576" s="2195"/>
    </row>
    <row r="1041600" spans="101:101">
      <c r="CW1041600" s="2210"/>
    </row>
    <row r="1041601" spans="101:101">
      <c r="CW1041601" s="2195"/>
    </row>
    <row r="1041625" spans="101:101">
      <c r="CW1041625" s="2210"/>
    </row>
    <row r="1041626" spans="101:101">
      <c r="CW1041626" s="2195"/>
    </row>
    <row r="1041650" spans="101:101">
      <c r="CW1041650" s="2210"/>
    </row>
    <row r="1041651" spans="101:101">
      <c r="CW1041651" s="2195"/>
    </row>
    <row r="1041675" spans="101:101">
      <c r="CW1041675" s="2210"/>
    </row>
    <row r="1041676" spans="101:101">
      <c r="CW1041676" s="2195"/>
    </row>
    <row r="1041700" spans="101:101">
      <c r="CW1041700" s="2210"/>
    </row>
    <row r="1041701" spans="101:101">
      <c r="CW1041701" s="2195"/>
    </row>
    <row r="1041725" spans="101:101">
      <c r="CW1041725" s="2210"/>
    </row>
    <row r="1041726" spans="101:101">
      <c r="CW1041726" s="2195"/>
    </row>
    <row r="1041750" spans="101:101">
      <c r="CW1041750" s="2210"/>
    </row>
    <row r="1041751" spans="101:101">
      <c r="CW1041751" s="2195"/>
    </row>
    <row r="1041775" spans="101:101">
      <c r="CW1041775" s="2210"/>
    </row>
    <row r="1041776" spans="101:101">
      <c r="CW1041776" s="2195"/>
    </row>
    <row r="1041800" spans="101:101">
      <c r="CW1041800" s="2210"/>
    </row>
    <row r="1041801" spans="101:101">
      <c r="CW1041801" s="2195"/>
    </row>
    <row r="1041825" spans="101:101">
      <c r="CW1041825" s="2210"/>
    </row>
    <row r="1041826" spans="101:101">
      <c r="CW1041826" s="2195"/>
    </row>
    <row r="1041850" spans="101:101">
      <c r="CW1041850" s="2210"/>
    </row>
    <row r="1041851" spans="101:101">
      <c r="CW1041851" s="2195"/>
    </row>
    <row r="1041875" spans="101:101">
      <c r="CW1041875" s="2210"/>
    </row>
    <row r="1041876" spans="101:101">
      <c r="CW1041876" s="2195"/>
    </row>
    <row r="1041900" spans="101:101">
      <c r="CW1041900" s="2210"/>
    </row>
    <row r="1041901" spans="101:101">
      <c r="CW1041901" s="2195"/>
    </row>
    <row r="1041925" spans="101:101">
      <c r="CW1041925" s="2210"/>
    </row>
    <row r="1041926" spans="101:101">
      <c r="CW1041926" s="2195"/>
    </row>
    <row r="1041950" spans="101:101">
      <c r="CW1041950" s="2210"/>
    </row>
    <row r="1041951" spans="101:101">
      <c r="CW1041951" s="2195"/>
    </row>
    <row r="1041975" spans="101:101">
      <c r="CW1041975" s="2210"/>
    </row>
    <row r="1041976" spans="101:101">
      <c r="CW1041976" s="2195"/>
    </row>
    <row r="1042000" spans="101:101">
      <c r="CW1042000" s="2210"/>
    </row>
    <row r="1042001" spans="101:101">
      <c r="CW1042001" s="2195"/>
    </row>
    <row r="1042025" spans="101:101">
      <c r="CW1042025" s="2210"/>
    </row>
    <row r="1042026" spans="101:101">
      <c r="CW1042026" s="2195"/>
    </row>
    <row r="1042050" spans="101:101">
      <c r="CW1042050" s="2210"/>
    </row>
    <row r="1042051" spans="101:101">
      <c r="CW1042051" s="2195"/>
    </row>
    <row r="1042075" spans="101:101">
      <c r="CW1042075" s="2210"/>
    </row>
    <row r="1042076" spans="101:101">
      <c r="CW1042076" s="2195"/>
    </row>
    <row r="1042100" spans="101:101">
      <c r="CW1042100" s="2210"/>
    </row>
    <row r="1042101" spans="101:101">
      <c r="CW1042101" s="2195"/>
    </row>
    <row r="1042125" spans="101:101">
      <c r="CW1042125" s="2210"/>
    </row>
    <row r="1042126" spans="101:101">
      <c r="CW1042126" s="2195"/>
    </row>
    <row r="1042150" spans="101:101">
      <c r="CW1042150" s="2210"/>
    </row>
    <row r="1042151" spans="101:101">
      <c r="CW1042151" s="2195"/>
    </row>
    <row r="1042175" spans="101:101">
      <c r="CW1042175" s="2210"/>
    </row>
    <row r="1042176" spans="101:101">
      <c r="CW1042176" s="2195"/>
    </row>
    <row r="1042200" spans="101:101">
      <c r="CW1042200" s="2210"/>
    </row>
    <row r="1042201" spans="101:101">
      <c r="CW1042201" s="2195"/>
    </row>
    <row r="1042225" spans="101:101">
      <c r="CW1042225" s="2210"/>
    </row>
    <row r="1042226" spans="101:101">
      <c r="CW1042226" s="2195"/>
    </row>
    <row r="1042250" spans="101:101">
      <c r="CW1042250" s="2210"/>
    </row>
    <row r="1042251" spans="101:101">
      <c r="CW1042251" s="2195"/>
    </row>
    <row r="1042275" spans="101:101">
      <c r="CW1042275" s="2210"/>
    </row>
    <row r="1042276" spans="101:101">
      <c r="CW1042276" s="2195"/>
    </row>
    <row r="1042300" spans="101:101">
      <c r="CW1042300" s="2210"/>
    </row>
    <row r="1042301" spans="101:101">
      <c r="CW1042301" s="2195"/>
    </row>
    <row r="1042325" spans="101:101">
      <c r="CW1042325" s="2210"/>
    </row>
    <row r="1042326" spans="101:101">
      <c r="CW1042326" s="2195"/>
    </row>
    <row r="1042350" spans="101:101">
      <c r="CW1042350" s="2210"/>
    </row>
    <row r="1042351" spans="101:101">
      <c r="CW1042351" s="2195"/>
    </row>
    <row r="1042375" spans="101:101">
      <c r="CW1042375" s="2210"/>
    </row>
    <row r="1042376" spans="101:101">
      <c r="CW1042376" s="2195"/>
    </row>
    <row r="1042400" spans="101:101">
      <c r="CW1042400" s="2210"/>
    </row>
    <row r="1042401" spans="101:101">
      <c r="CW1042401" s="2195"/>
    </row>
    <row r="1042425" spans="101:101">
      <c r="CW1042425" s="2210"/>
    </row>
    <row r="1042426" spans="101:101">
      <c r="CW1042426" s="2195"/>
    </row>
    <row r="1042450" spans="101:101">
      <c r="CW1042450" s="2210"/>
    </row>
    <row r="1042451" spans="101:101">
      <c r="CW1042451" s="2195"/>
    </row>
    <row r="1042475" spans="101:101">
      <c r="CW1042475" s="2210"/>
    </row>
    <row r="1042476" spans="101:101">
      <c r="CW1042476" s="2195"/>
    </row>
    <row r="1042500" spans="101:101">
      <c r="CW1042500" s="2210"/>
    </row>
    <row r="1042501" spans="101:101">
      <c r="CW1042501" s="2195"/>
    </row>
    <row r="1042525" spans="101:101">
      <c r="CW1042525" s="2210"/>
    </row>
    <row r="1042526" spans="101:101">
      <c r="CW1042526" s="2195"/>
    </row>
    <row r="1042550" spans="101:101">
      <c r="CW1042550" s="2210"/>
    </row>
    <row r="1042551" spans="101:101">
      <c r="CW1042551" s="2195"/>
    </row>
    <row r="1042575" spans="101:101">
      <c r="CW1042575" s="2210"/>
    </row>
    <row r="1042576" spans="101:101">
      <c r="CW1042576" s="2195"/>
    </row>
    <row r="1042600" spans="101:101">
      <c r="CW1042600" s="2210"/>
    </row>
    <row r="1042601" spans="101:101">
      <c r="CW1042601" s="2195"/>
    </row>
    <row r="1042625" spans="101:101">
      <c r="CW1042625" s="2210"/>
    </row>
    <row r="1042626" spans="101:101">
      <c r="CW1042626" s="2195"/>
    </row>
    <row r="1042650" spans="101:101">
      <c r="CW1042650" s="2210"/>
    </row>
    <row r="1042651" spans="101:101">
      <c r="CW1042651" s="2195"/>
    </row>
    <row r="1042675" spans="101:101">
      <c r="CW1042675" s="2210"/>
    </row>
    <row r="1042676" spans="101:101">
      <c r="CW1042676" s="2195"/>
    </row>
    <row r="1042700" spans="101:101">
      <c r="CW1042700" s="2210"/>
    </row>
    <row r="1042701" spans="101:101">
      <c r="CW1042701" s="2195"/>
    </row>
    <row r="1042725" spans="101:101">
      <c r="CW1042725" s="2210"/>
    </row>
    <row r="1042726" spans="101:101">
      <c r="CW1042726" s="2195"/>
    </row>
    <row r="1042750" spans="101:101">
      <c r="CW1042750" s="2210"/>
    </row>
    <row r="1042751" spans="101:101">
      <c r="CW1042751" s="2195"/>
    </row>
    <row r="1042775" spans="101:101">
      <c r="CW1042775" s="2210"/>
    </row>
    <row r="1042776" spans="101:101">
      <c r="CW1042776" s="2195"/>
    </row>
    <row r="1042800" spans="101:101">
      <c r="CW1042800" s="2210"/>
    </row>
    <row r="1042801" spans="101:101">
      <c r="CW1042801" s="2195"/>
    </row>
    <row r="1042825" spans="101:101">
      <c r="CW1042825" s="2210"/>
    </row>
    <row r="1042826" spans="101:101">
      <c r="CW1042826" s="2195"/>
    </row>
    <row r="1042850" spans="101:101">
      <c r="CW1042850" s="2210"/>
    </row>
    <row r="1042851" spans="101:101">
      <c r="CW1042851" s="2195"/>
    </row>
    <row r="1042875" spans="101:101">
      <c r="CW1042875" s="2210"/>
    </row>
    <row r="1042876" spans="101:101">
      <c r="CW1042876" s="2195"/>
    </row>
    <row r="1042900" spans="101:101">
      <c r="CW1042900" s="2210"/>
    </row>
    <row r="1042901" spans="101:101">
      <c r="CW1042901" s="2195"/>
    </row>
    <row r="1042925" spans="101:101">
      <c r="CW1042925" s="2210"/>
    </row>
    <row r="1042926" spans="101:101">
      <c r="CW1042926" s="2195"/>
    </row>
    <row r="1042950" spans="101:101">
      <c r="CW1042950" s="2210"/>
    </row>
    <row r="1042951" spans="101:101">
      <c r="CW1042951" s="2195"/>
    </row>
    <row r="1042975" spans="101:101">
      <c r="CW1042975" s="2210"/>
    </row>
    <row r="1042976" spans="101:101">
      <c r="CW1042976" s="2195"/>
    </row>
    <row r="1043000" spans="101:101">
      <c r="CW1043000" s="2210"/>
    </row>
    <row r="1043001" spans="101:101">
      <c r="CW1043001" s="2195"/>
    </row>
    <row r="1043025" spans="101:101">
      <c r="CW1043025" s="2210"/>
    </row>
    <row r="1043026" spans="101:101">
      <c r="CW1043026" s="2195"/>
    </row>
    <row r="1043050" spans="101:101">
      <c r="CW1043050" s="2210"/>
    </row>
    <row r="1043051" spans="101:101">
      <c r="CW1043051" s="2195"/>
    </row>
    <row r="1043075" spans="101:101">
      <c r="CW1043075" s="2210"/>
    </row>
    <row r="1043076" spans="101:101">
      <c r="CW1043076" s="2195"/>
    </row>
    <row r="1043100" spans="101:101">
      <c r="CW1043100" s="2210"/>
    </row>
    <row r="1043101" spans="101:101">
      <c r="CW1043101" s="2195"/>
    </row>
    <row r="1043125" spans="101:101">
      <c r="CW1043125" s="2210"/>
    </row>
    <row r="1043126" spans="101:101">
      <c r="CW1043126" s="2195"/>
    </row>
    <row r="1043150" spans="101:101">
      <c r="CW1043150" s="2210"/>
    </row>
    <row r="1043151" spans="101:101">
      <c r="CW1043151" s="2195"/>
    </row>
    <row r="1043175" spans="101:101">
      <c r="CW1043175" s="2210"/>
    </row>
    <row r="1043176" spans="101:101">
      <c r="CW1043176" s="2195"/>
    </row>
    <row r="1043200" spans="101:101">
      <c r="CW1043200" s="2210"/>
    </row>
    <row r="1043201" spans="101:101">
      <c r="CW1043201" s="2195"/>
    </row>
    <row r="1043225" spans="101:101">
      <c r="CW1043225" s="2210"/>
    </row>
    <row r="1043226" spans="101:101">
      <c r="CW1043226" s="2195"/>
    </row>
    <row r="1043250" spans="101:101">
      <c r="CW1043250" s="2210"/>
    </row>
    <row r="1043251" spans="101:101">
      <c r="CW1043251" s="2195"/>
    </row>
    <row r="1043275" spans="101:101">
      <c r="CW1043275" s="2210"/>
    </row>
    <row r="1043276" spans="101:101">
      <c r="CW1043276" s="2195"/>
    </row>
    <row r="1043300" spans="101:101">
      <c r="CW1043300" s="2210"/>
    </row>
    <row r="1043301" spans="101:101">
      <c r="CW1043301" s="2195"/>
    </row>
    <row r="1043325" spans="101:101">
      <c r="CW1043325" s="2210"/>
    </row>
    <row r="1043326" spans="101:101">
      <c r="CW1043326" s="2195"/>
    </row>
    <row r="1043350" spans="101:101">
      <c r="CW1043350" s="2210"/>
    </row>
    <row r="1043351" spans="101:101">
      <c r="CW1043351" s="2195"/>
    </row>
    <row r="1043375" spans="101:101">
      <c r="CW1043375" s="2210"/>
    </row>
    <row r="1043376" spans="101:101">
      <c r="CW1043376" s="2195"/>
    </row>
    <row r="1043400" spans="101:101">
      <c r="CW1043400" s="2210"/>
    </row>
    <row r="1043401" spans="101:101">
      <c r="CW1043401" s="2195"/>
    </row>
    <row r="1043425" spans="101:101">
      <c r="CW1043425" s="2210"/>
    </row>
    <row r="1043426" spans="101:101">
      <c r="CW1043426" s="2195"/>
    </row>
    <row r="1043450" spans="101:101">
      <c r="CW1043450" s="2210"/>
    </row>
    <row r="1043451" spans="101:101">
      <c r="CW1043451" s="2195"/>
    </row>
    <row r="1043475" spans="101:101">
      <c r="CW1043475" s="2210"/>
    </row>
    <row r="1043476" spans="101:101">
      <c r="CW1043476" s="2195"/>
    </row>
    <row r="1043500" spans="101:101">
      <c r="CW1043500" s="2210"/>
    </row>
    <row r="1043501" spans="101:101">
      <c r="CW1043501" s="2195"/>
    </row>
    <row r="1043525" spans="101:101">
      <c r="CW1043525" s="2210"/>
    </row>
    <row r="1043526" spans="101:101">
      <c r="CW1043526" s="2195"/>
    </row>
    <row r="1043550" spans="101:101">
      <c r="CW1043550" s="2210"/>
    </row>
    <row r="1043551" spans="101:101">
      <c r="CW1043551" s="2195"/>
    </row>
    <row r="1043575" spans="101:101">
      <c r="CW1043575" s="2210"/>
    </row>
    <row r="1043576" spans="101:101">
      <c r="CW1043576" s="2195"/>
    </row>
    <row r="1043600" spans="101:101">
      <c r="CW1043600" s="2210"/>
    </row>
    <row r="1043601" spans="101:101">
      <c r="CW1043601" s="2195"/>
    </row>
    <row r="1043625" spans="101:101">
      <c r="CW1043625" s="2210"/>
    </row>
    <row r="1043626" spans="101:101">
      <c r="CW1043626" s="2195"/>
    </row>
    <row r="1043650" spans="101:101">
      <c r="CW1043650" s="2210"/>
    </row>
    <row r="1043651" spans="101:101">
      <c r="CW1043651" s="2195"/>
    </row>
    <row r="1043675" spans="101:101">
      <c r="CW1043675" s="2210"/>
    </row>
    <row r="1043676" spans="101:101">
      <c r="CW1043676" s="2195"/>
    </row>
    <row r="1043700" spans="101:101">
      <c r="CW1043700" s="2210"/>
    </row>
    <row r="1043701" spans="101:101">
      <c r="CW1043701" s="2195"/>
    </row>
    <row r="1043725" spans="101:101">
      <c r="CW1043725" s="2210"/>
    </row>
    <row r="1043726" spans="101:101">
      <c r="CW1043726" s="2195"/>
    </row>
    <row r="1043750" spans="101:101">
      <c r="CW1043750" s="2210"/>
    </row>
    <row r="1043751" spans="101:101">
      <c r="CW1043751" s="2195"/>
    </row>
    <row r="1043775" spans="101:101">
      <c r="CW1043775" s="2210"/>
    </row>
    <row r="1043776" spans="101:101">
      <c r="CW1043776" s="2195"/>
    </row>
    <row r="1043800" spans="101:101">
      <c r="CW1043800" s="2210"/>
    </row>
    <row r="1043801" spans="101:101">
      <c r="CW1043801" s="2195"/>
    </row>
    <row r="1043825" spans="101:101">
      <c r="CW1043825" s="2210"/>
    </row>
    <row r="1043826" spans="101:101">
      <c r="CW1043826" s="2195"/>
    </row>
    <row r="1043850" spans="101:101">
      <c r="CW1043850" s="2210"/>
    </row>
    <row r="1043851" spans="101:101">
      <c r="CW1043851" s="2195"/>
    </row>
    <row r="1043875" spans="101:101">
      <c r="CW1043875" s="2210"/>
    </row>
    <row r="1043876" spans="101:101">
      <c r="CW1043876" s="2195"/>
    </row>
    <row r="1043900" spans="101:101">
      <c r="CW1043900" s="2210"/>
    </row>
    <row r="1043901" spans="101:101">
      <c r="CW1043901" s="2195"/>
    </row>
    <row r="1043925" spans="101:101">
      <c r="CW1043925" s="2210"/>
    </row>
    <row r="1043926" spans="101:101">
      <c r="CW1043926" s="2195"/>
    </row>
    <row r="1043950" spans="101:101">
      <c r="CW1043950" s="2210"/>
    </row>
    <row r="1043951" spans="101:101">
      <c r="CW1043951" s="2195"/>
    </row>
    <row r="1043975" spans="101:101">
      <c r="CW1043975" s="2210"/>
    </row>
    <row r="1043976" spans="101:101">
      <c r="CW1043976" s="2195"/>
    </row>
    <row r="1044000" spans="101:101">
      <c r="CW1044000" s="2210"/>
    </row>
    <row r="1044001" spans="101:101">
      <c r="CW1044001" s="2195"/>
    </row>
    <row r="1044025" spans="101:101">
      <c r="CW1044025" s="2210"/>
    </row>
    <row r="1044026" spans="101:101">
      <c r="CW1044026" s="2195"/>
    </row>
    <row r="1044050" spans="101:101">
      <c r="CW1044050" s="2210"/>
    </row>
    <row r="1044051" spans="101:101">
      <c r="CW1044051" s="2195"/>
    </row>
    <row r="1044075" spans="101:101">
      <c r="CW1044075" s="2210"/>
    </row>
    <row r="1044076" spans="101:101">
      <c r="CW1044076" s="2195"/>
    </row>
    <row r="1044100" spans="101:101">
      <c r="CW1044100" s="2210"/>
    </row>
    <row r="1044101" spans="101:101">
      <c r="CW1044101" s="2195"/>
    </row>
    <row r="1044125" spans="101:101">
      <c r="CW1044125" s="2210"/>
    </row>
    <row r="1044126" spans="101:101">
      <c r="CW1044126" s="2195"/>
    </row>
    <row r="1044150" spans="101:101">
      <c r="CW1044150" s="2210"/>
    </row>
    <row r="1044151" spans="101:101">
      <c r="CW1044151" s="2195"/>
    </row>
    <row r="1044175" spans="101:101">
      <c r="CW1044175" s="2210"/>
    </row>
    <row r="1044176" spans="101:101">
      <c r="CW1044176" s="2195"/>
    </row>
    <row r="1044200" spans="101:101">
      <c r="CW1044200" s="2210"/>
    </row>
    <row r="1044201" spans="101:101">
      <c r="CW1044201" s="2195"/>
    </row>
    <row r="1044225" spans="101:101">
      <c r="CW1044225" s="2210"/>
    </row>
    <row r="1044226" spans="101:101">
      <c r="CW1044226" s="2195"/>
    </row>
    <row r="1044250" spans="101:101">
      <c r="CW1044250" s="2210"/>
    </row>
    <row r="1044251" spans="101:101">
      <c r="CW1044251" s="2195"/>
    </row>
    <row r="1044275" spans="101:101">
      <c r="CW1044275" s="2210"/>
    </row>
    <row r="1044276" spans="101:101">
      <c r="CW1044276" s="2195"/>
    </row>
    <row r="1044300" spans="101:101">
      <c r="CW1044300" s="2210"/>
    </row>
    <row r="1044301" spans="101:101">
      <c r="CW1044301" s="2195"/>
    </row>
    <row r="1044325" spans="101:101">
      <c r="CW1044325" s="2210"/>
    </row>
    <row r="1044326" spans="101:101">
      <c r="CW1044326" s="2195"/>
    </row>
    <row r="1044350" spans="101:101">
      <c r="CW1044350" s="2210"/>
    </row>
    <row r="1044351" spans="101:101">
      <c r="CW1044351" s="2195"/>
    </row>
    <row r="1044375" spans="101:101">
      <c r="CW1044375" s="2210"/>
    </row>
    <row r="1044376" spans="101:101">
      <c r="CW1044376" s="2195"/>
    </row>
    <row r="1044400" spans="101:101">
      <c r="CW1044400" s="2210"/>
    </row>
    <row r="1044401" spans="101:101">
      <c r="CW1044401" s="2195"/>
    </row>
    <row r="1044425" spans="101:101">
      <c r="CW1044425" s="2210"/>
    </row>
    <row r="1044426" spans="101:101">
      <c r="CW1044426" s="2195"/>
    </row>
    <row r="1044450" spans="101:101">
      <c r="CW1044450" s="2210"/>
    </row>
    <row r="1044451" spans="101:101">
      <c r="CW1044451" s="2195"/>
    </row>
    <row r="1044475" spans="101:101">
      <c r="CW1044475" s="2210"/>
    </row>
    <row r="1044476" spans="101:101">
      <c r="CW1044476" s="2195"/>
    </row>
    <row r="1044500" spans="101:101">
      <c r="CW1044500" s="2210"/>
    </row>
    <row r="1044501" spans="101:101">
      <c r="CW1044501" s="2195"/>
    </row>
    <row r="1044525" spans="101:101">
      <c r="CW1044525" s="2210"/>
    </row>
    <row r="1044526" spans="101:101">
      <c r="CW1044526" s="2195"/>
    </row>
    <row r="1044550" spans="101:101">
      <c r="CW1044550" s="2210"/>
    </row>
    <row r="1044551" spans="101:101">
      <c r="CW1044551" s="2195"/>
    </row>
    <row r="1044575" spans="101:101">
      <c r="CW1044575" s="2210"/>
    </row>
    <row r="1044576" spans="101:101">
      <c r="CW1044576" s="2195"/>
    </row>
    <row r="1044600" spans="101:101">
      <c r="CW1044600" s="2210"/>
    </row>
    <row r="1044601" spans="101:101">
      <c r="CW1044601" s="2195"/>
    </row>
    <row r="1044625" spans="101:101">
      <c r="CW1044625" s="2210"/>
    </row>
    <row r="1044626" spans="101:101">
      <c r="CW1044626" s="2195"/>
    </row>
    <row r="1044650" spans="101:101">
      <c r="CW1044650" s="2210"/>
    </row>
    <row r="1044651" spans="101:101">
      <c r="CW1044651" s="2195"/>
    </row>
    <row r="1044675" spans="101:101">
      <c r="CW1044675" s="2210"/>
    </row>
    <row r="1044676" spans="101:101">
      <c r="CW1044676" s="2195"/>
    </row>
    <row r="1044700" spans="101:101">
      <c r="CW1044700" s="2210"/>
    </row>
    <row r="1044701" spans="101:101">
      <c r="CW1044701" s="2195"/>
    </row>
    <row r="1044725" spans="101:101">
      <c r="CW1044725" s="2210"/>
    </row>
    <row r="1044726" spans="101:101">
      <c r="CW1044726" s="2195"/>
    </row>
    <row r="1044750" spans="101:101">
      <c r="CW1044750" s="2210"/>
    </row>
    <row r="1044751" spans="101:101">
      <c r="CW1044751" s="2195"/>
    </row>
    <row r="1044775" spans="101:101">
      <c r="CW1044775" s="2210"/>
    </row>
    <row r="1044776" spans="101:101">
      <c r="CW1044776" s="2195"/>
    </row>
    <row r="1044800" spans="101:101">
      <c r="CW1044800" s="2210"/>
    </row>
    <row r="1044801" spans="101:101">
      <c r="CW1044801" s="2195"/>
    </row>
    <row r="1044825" spans="101:101">
      <c r="CW1044825" s="2210"/>
    </row>
    <row r="1044826" spans="101:101">
      <c r="CW1044826" s="2195"/>
    </row>
    <row r="1044850" spans="101:101">
      <c r="CW1044850" s="2210"/>
    </row>
    <row r="1044851" spans="101:101">
      <c r="CW1044851" s="2195"/>
    </row>
    <row r="1044875" spans="101:101">
      <c r="CW1044875" s="2210"/>
    </row>
    <row r="1044876" spans="101:101">
      <c r="CW1044876" s="2195"/>
    </row>
    <row r="1044900" spans="101:101">
      <c r="CW1044900" s="2210"/>
    </row>
    <row r="1044901" spans="101:101">
      <c r="CW1044901" s="2195"/>
    </row>
    <row r="1044925" spans="101:101">
      <c r="CW1044925" s="2210"/>
    </row>
    <row r="1044926" spans="101:101">
      <c r="CW1044926" s="2195"/>
    </row>
    <row r="1044950" spans="101:101">
      <c r="CW1044950" s="2210"/>
    </row>
    <row r="1044951" spans="101:101">
      <c r="CW1044951" s="2195"/>
    </row>
    <row r="1044975" spans="101:101">
      <c r="CW1044975" s="2210"/>
    </row>
    <row r="1044976" spans="101:101">
      <c r="CW1044976" s="2195"/>
    </row>
    <row r="1045000" spans="101:101">
      <c r="CW1045000" s="2210"/>
    </row>
    <row r="1045001" spans="101:101">
      <c r="CW1045001" s="2195"/>
    </row>
    <row r="1045025" spans="101:101">
      <c r="CW1045025" s="2210"/>
    </row>
    <row r="1045026" spans="101:101">
      <c r="CW1045026" s="2195"/>
    </row>
    <row r="1045050" spans="101:101">
      <c r="CW1045050" s="2210"/>
    </row>
    <row r="1045051" spans="101:101">
      <c r="CW1045051" s="2195"/>
    </row>
    <row r="1045075" spans="101:101">
      <c r="CW1045075" s="2210"/>
    </row>
    <row r="1045076" spans="101:101">
      <c r="CW1045076" s="2195"/>
    </row>
    <row r="1045100" spans="101:101">
      <c r="CW1045100" s="2210"/>
    </row>
    <row r="1045101" spans="101:101">
      <c r="CW1045101" s="2195"/>
    </row>
    <row r="1045125" spans="101:101">
      <c r="CW1045125" s="2210"/>
    </row>
    <row r="1045126" spans="101:101">
      <c r="CW1045126" s="2195"/>
    </row>
    <row r="1045150" spans="101:101">
      <c r="CW1045150" s="2210"/>
    </row>
    <row r="1045151" spans="101:101">
      <c r="CW1045151" s="2195"/>
    </row>
    <row r="1045175" spans="101:101">
      <c r="CW1045175" s="2210"/>
    </row>
    <row r="1045176" spans="101:101">
      <c r="CW1045176" s="2195"/>
    </row>
    <row r="1045200" spans="101:101">
      <c r="CW1045200" s="2210"/>
    </row>
    <row r="1045201" spans="101:101">
      <c r="CW1045201" s="2195"/>
    </row>
    <row r="1045225" spans="101:101">
      <c r="CW1045225" s="2210"/>
    </row>
    <row r="1045226" spans="101:101">
      <c r="CW1045226" s="2195"/>
    </row>
    <row r="1045250" spans="101:101">
      <c r="CW1045250" s="2210"/>
    </row>
    <row r="1045251" spans="101:101">
      <c r="CW1045251" s="2195"/>
    </row>
    <row r="1045275" spans="101:101">
      <c r="CW1045275" s="2210"/>
    </row>
    <row r="1045276" spans="101:101">
      <c r="CW1045276" s="2195"/>
    </row>
    <row r="1045300" spans="101:101">
      <c r="CW1045300" s="2210"/>
    </row>
    <row r="1045301" spans="101:101">
      <c r="CW1045301" s="2195"/>
    </row>
    <row r="1045325" spans="101:101">
      <c r="CW1045325" s="2210"/>
    </row>
    <row r="1045326" spans="101:101">
      <c r="CW1045326" s="2195"/>
    </row>
    <row r="1045350" spans="101:101">
      <c r="CW1045350" s="2210"/>
    </row>
    <row r="1045351" spans="101:101">
      <c r="CW1045351" s="2195"/>
    </row>
    <row r="1045375" spans="101:101">
      <c r="CW1045375" s="2210"/>
    </row>
    <row r="1045376" spans="101:101">
      <c r="CW1045376" s="2195"/>
    </row>
    <row r="1045400" spans="101:101">
      <c r="CW1045400" s="2210"/>
    </row>
    <row r="1045401" spans="101:101">
      <c r="CW1045401" s="2195"/>
    </row>
    <row r="1045425" spans="101:101">
      <c r="CW1045425" s="2210"/>
    </row>
    <row r="1045426" spans="101:101">
      <c r="CW1045426" s="2195"/>
    </row>
    <row r="1045450" spans="101:101">
      <c r="CW1045450" s="2210"/>
    </row>
    <row r="1045451" spans="101:101">
      <c r="CW1045451" s="2195"/>
    </row>
    <row r="1045475" spans="101:101">
      <c r="CW1045475" s="2210"/>
    </row>
    <row r="1045476" spans="101:101">
      <c r="CW1045476" s="2195"/>
    </row>
    <row r="1045500" spans="101:101">
      <c r="CW1045500" s="2210"/>
    </row>
    <row r="1045501" spans="101:101">
      <c r="CW1045501" s="2195"/>
    </row>
    <row r="1045525" spans="101:101">
      <c r="CW1045525" s="2210"/>
    </row>
    <row r="1045526" spans="101:101">
      <c r="CW1045526" s="2195"/>
    </row>
    <row r="1045550" spans="101:101">
      <c r="CW1045550" s="2210"/>
    </row>
    <row r="1045551" spans="101:101">
      <c r="CW1045551" s="2195"/>
    </row>
    <row r="1045575" spans="101:101">
      <c r="CW1045575" s="2210"/>
    </row>
    <row r="1045576" spans="101:101">
      <c r="CW1045576" s="2195"/>
    </row>
    <row r="1045600" spans="101:101">
      <c r="CW1045600" s="2210"/>
    </row>
    <row r="1045601" spans="101:101">
      <c r="CW1045601" s="2195"/>
    </row>
    <row r="1045625" spans="101:101">
      <c r="CW1045625" s="2210"/>
    </row>
    <row r="1045626" spans="101:101">
      <c r="CW1045626" s="2195"/>
    </row>
    <row r="1045650" spans="101:101">
      <c r="CW1045650" s="2210"/>
    </row>
    <row r="1045651" spans="101:101">
      <c r="CW1045651" s="2195"/>
    </row>
    <row r="1045675" spans="101:101">
      <c r="CW1045675" s="2210"/>
    </row>
    <row r="1045676" spans="101:101">
      <c r="CW1045676" s="2195"/>
    </row>
    <row r="1045700" spans="101:101">
      <c r="CW1045700" s="2210"/>
    </row>
    <row r="1045701" spans="101:101">
      <c r="CW1045701" s="2195"/>
    </row>
    <row r="1045725" spans="101:101">
      <c r="CW1045725" s="2210"/>
    </row>
    <row r="1045726" spans="101:101">
      <c r="CW1045726" s="2195"/>
    </row>
    <row r="1045750" spans="101:101">
      <c r="CW1045750" s="2210"/>
    </row>
    <row r="1045751" spans="101:101">
      <c r="CW1045751" s="2195"/>
    </row>
    <row r="1045775" spans="101:101">
      <c r="CW1045775" s="2210"/>
    </row>
    <row r="1045776" spans="101:101">
      <c r="CW1045776" s="2195"/>
    </row>
    <row r="1045800" spans="101:101">
      <c r="CW1045800" s="2210"/>
    </row>
    <row r="1045801" spans="101:101">
      <c r="CW1045801" s="2195"/>
    </row>
    <row r="1045825" spans="101:101">
      <c r="CW1045825" s="2210"/>
    </row>
    <row r="1045826" spans="101:101">
      <c r="CW1045826" s="2195"/>
    </row>
    <row r="1045850" spans="101:101">
      <c r="CW1045850" s="2210"/>
    </row>
    <row r="1045851" spans="101:101">
      <c r="CW1045851" s="2195"/>
    </row>
    <row r="1045875" spans="101:101">
      <c r="CW1045875" s="2210"/>
    </row>
    <row r="1045876" spans="101:101">
      <c r="CW1045876" s="2195"/>
    </row>
    <row r="1045900" spans="101:101">
      <c r="CW1045900" s="2210"/>
    </row>
    <row r="1045901" spans="101:101">
      <c r="CW1045901" s="2195"/>
    </row>
    <row r="1045925" spans="101:101">
      <c r="CW1045925" s="2210"/>
    </row>
    <row r="1045926" spans="101:101">
      <c r="CW1045926" s="2195"/>
    </row>
    <row r="1045950" spans="101:101">
      <c r="CW1045950" s="2210"/>
    </row>
    <row r="1045951" spans="101:101">
      <c r="CW1045951" s="2195"/>
    </row>
    <row r="1045975" spans="101:101">
      <c r="CW1045975" s="2210"/>
    </row>
    <row r="1045976" spans="101:101">
      <c r="CW1045976" s="2195"/>
    </row>
    <row r="1046000" spans="101:101">
      <c r="CW1046000" s="2210"/>
    </row>
    <row r="1046001" spans="101:101">
      <c r="CW1046001" s="2195"/>
    </row>
    <row r="1046025" spans="101:101">
      <c r="CW1046025" s="2210"/>
    </row>
    <row r="1046026" spans="101:101">
      <c r="CW1046026" s="2195"/>
    </row>
    <row r="1046050" spans="101:101">
      <c r="CW1046050" s="2210"/>
    </row>
    <row r="1046051" spans="101:101">
      <c r="CW1046051" s="2195"/>
    </row>
    <row r="1046075" spans="101:101">
      <c r="CW1046075" s="2210"/>
    </row>
    <row r="1046076" spans="101:101">
      <c r="CW1046076" s="2195"/>
    </row>
    <row r="1046100" spans="101:101">
      <c r="CW1046100" s="2210"/>
    </row>
    <row r="1046101" spans="101:101">
      <c r="CW1046101" s="2195"/>
    </row>
    <row r="1046125" spans="101:101">
      <c r="CW1046125" s="2210"/>
    </row>
    <row r="1046126" spans="101:101">
      <c r="CW1046126" s="2195"/>
    </row>
    <row r="1046150" spans="101:101">
      <c r="CW1046150" s="2210"/>
    </row>
    <row r="1046151" spans="101:101">
      <c r="CW1046151" s="2195"/>
    </row>
    <row r="1046175" spans="101:101">
      <c r="CW1046175" s="2210"/>
    </row>
    <row r="1046176" spans="101:101">
      <c r="CW1046176" s="2195"/>
    </row>
    <row r="1046200" spans="101:101">
      <c r="CW1046200" s="2210"/>
    </row>
    <row r="1046201" spans="101:101">
      <c r="CW1046201" s="2195"/>
    </row>
    <row r="1046225" spans="101:101">
      <c r="CW1046225" s="2210"/>
    </row>
    <row r="1046226" spans="101:101">
      <c r="CW1046226" s="2195"/>
    </row>
    <row r="1046250" spans="101:101">
      <c r="CW1046250" s="2210"/>
    </row>
    <row r="1046251" spans="101:101">
      <c r="CW1046251" s="2195"/>
    </row>
    <row r="1046275" spans="101:101">
      <c r="CW1046275" s="2210"/>
    </row>
    <row r="1046276" spans="101:101">
      <c r="CW1046276" s="2195"/>
    </row>
    <row r="1046300" spans="101:101">
      <c r="CW1046300" s="2210"/>
    </row>
    <row r="1046301" spans="101:101">
      <c r="CW1046301" s="2195"/>
    </row>
    <row r="1046325" spans="101:101">
      <c r="CW1046325" s="2210"/>
    </row>
    <row r="1046326" spans="101:101">
      <c r="CW1046326" s="2195"/>
    </row>
    <row r="1046350" spans="101:101">
      <c r="CW1046350" s="2210"/>
    </row>
    <row r="1046351" spans="101:101">
      <c r="CW1046351" s="2195"/>
    </row>
    <row r="1046375" spans="101:101">
      <c r="CW1046375" s="2210"/>
    </row>
    <row r="1046376" spans="101:101">
      <c r="CW1046376" s="2195"/>
    </row>
    <row r="1046400" spans="101:101">
      <c r="CW1046400" s="2210"/>
    </row>
    <row r="1046401" spans="101:101">
      <c r="CW1046401" s="2195"/>
    </row>
    <row r="1046425" spans="101:101">
      <c r="CW1046425" s="2210"/>
    </row>
    <row r="1046426" spans="101:101">
      <c r="CW1046426" s="2195"/>
    </row>
    <row r="1046450" spans="101:101">
      <c r="CW1046450" s="2210"/>
    </row>
    <row r="1046451" spans="101:101">
      <c r="CW1046451" s="2195"/>
    </row>
    <row r="1046475" spans="101:101">
      <c r="CW1046475" s="2210"/>
    </row>
    <row r="1046476" spans="101:101">
      <c r="CW1046476" s="2195"/>
    </row>
    <row r="1046500" spans="101:101">
      <c r="CW1046500" s="2210"/>
    </row>
    <row r="1046501" spans="101:101">
      <c r="CW1046501" s="2195"/>
    </row>
    <row r="1046525" spans="101:101">
      <c r="CW1046525" s="2210"/>
    </row>
    <row r="1046526" spans="101:101">
      <c r="CW1046526" s="2195"/>
    </row>
    <row r="1046550" spans="101:101">
      <c r="CW1046550" s="2210"/>
    </row>
    <row r="1046551" spans="101:101">
      <c r="CW1046551" s="2195"/>
    </row>
    <row r="1046575" spans="101:101">
      <c r="CW1046575" s="2210"/>
    </row>
    <row r="1046576" spans="101:101">
      <c r="CW1046576" s="2195"/>
    </row>
    <row r="1046600" spans="101:101">
      <c r="CW1046600" s="2210"/>
    </row>
    <row r="1046601" spans="101:101">
      <c r="CW1046601" s="2195"/>
    </row>
    <row r="1046625" spans="101:101">
      <c r="CW1046625" s="2210"/>
    </row>
    <row r="1046626" spans="101:101">
      <c r="CW1046626" s="2195"/>
    </row>
    <row r="1046650" spans="101:101">
      <c r="CW1046650" s="2210"/>
    </row>
    <row r="1046651" spans="101:101">
      <c r="CW1046651" s="2195"/>
    </row>
    <row r="1046675" spans="101:101">
      <c r="CW1046675" s="2210"/>
    </row>
    <row r="1046676" spans="101:101">
      <c r="CW1046676" s="2195"/>
    </row>
    <row r="1046700" spans="101:101">
      <c r="CW1046700" s="2210"/>
    </row>
    <row r="1046701" spans="101:101">
      <c r="CW1046701" s="2195"/>
    </row>
    <row r="1046725" spans="101:101">
      <c r="CW1046725" s="2210"/>
    </row>
    <row r="1046726" spans="101:101">
      <c r="CW1046726" s="2195"/>
    </row>
    <row r="1046750" spans="101:101">
      <c r="CW1046750" s="2210"/>
    </row>
    <row r="1046751" spans="101:101">
      <c r="CW1046751" s="2195"/>
    </row>
    <row r="1046775" spans="101:101">
      <c r="CW1046775" s="2210"/>
    </row>
    <row r="1046776" spans="101:101">
      <c r="CW1046776" s="2195"/>
    </row>
    <row r="1046800" spans="101:101">
      <c r="CW1046800" s="2210"/>
    </row>
    <row r="1046801" spans="101:101">
      <c r="CW1046801" s="2195"/>
    </row>
    <row r="1046825" spans="101:101">
      <c r="CW1046825" s="2210"/>
    </row>
    <row r="1046826" spans="101:101">
      <c r="CW1046826" s="2195"/>
    </row>
    <row r="1046850" spans="101:101">
      <c r="CW1046850" s="2210"/>
    </row>
    <row r="1046851" spans="101:101">
      <c r="CW1046851" s="2195"/>
    </row>
    <row r="1046875" spans="101:101">
      <c r="CW1046875" s="2210"/>
    </row>
    <row r="1046876" spans="101:101">
      <c r="CW1046876" s="2195"/>
    </row>
    <row r="1046900" spans="101:101">
      <c r="CW1046900" s="2210"/>
    </row>
    <row r="1046901" spans="101:101">
      <c r="CW1046901" s="2195"/>
    </row>
    <row r="1046925" spans="101:101">
      <c r="CW1046925" s="2210"/>
    </row>
    <row r="1046926" spans="101:101">
      <c r="CW1046926" s="2195"/>
    </row>
    <row r="1046950" spans="101:101">
      <c r="CW1046950" s="2210"/>
    </row>
    <row r="1046951" spans="101:101">
      <c r="CW1046951" s="2195"/>
    </row>
    <row r="1046975" spans="101:101">
      <c r="CW1046975" s="2210"/>
    </row>
    <row r="1046976" spans="101:101">
      <c r="CW1046976" s="2195"/>
    </row>
    <row r="1047000" spans="101:101">
      <c r="CW1047000" s="2210"/>
    </row>
    <row r="1047001" spans="101:101">
      <c r="CW1047001" s="2195"/>
    </row>
    <row r="1047025" spans="101:101">
      <c r="CW1047025" s="2210"/>
    </row>
    <row r="1047026" spans="101:101">
      <c r="CW1047026" s="2195"/>
    </row>
    <row r="1047050" spans="101:101">
      <c r="CW1047050" s="2210"/>
    </row>
    <row r="1047051" spans="101:101">
      <c r="CW1047051" s="2195"/>
    </row>
    <row r="1047075" spans="101:101">
      <c r="CW1047075" s="2210"/>
    </row>
    <row r="1047076" spans="101:101">
      <c r="CW1047076" s="2195"/>
    </row>
    <row r="1047100" spans="101:101">
      <c r="CW1047100" s="2210"/>
    </row>
    <row r="1047101" spans="101:101">
      <c r="CW1047101" s="2195"/>
    </row>
    <row r="1047125" spans="101:101">
      <c r="CW1047125" s="2210"/>
    </row>
    <row r="1047126" spans="101:101">
      <c r="CW1047126" s="2195"/>
    </row>
    <row r="1047150" spans="101:101">
      <c r="CW1047150" s="2210"/>
    </row>
    <row r="1047151" spans="101:101">
      <c r="CW1047151" s="2195"/>
    </row>
    <row r="1047175" spans="101:101">
      <c r="CW1047175" s="2210"/>
    </row>
    <row r="1047176" spans="101:101">
      <c r="CW1047176" s="2195"/>
    </row>
    <row r="1047200" spans="101:101">
      <c r="CW1047200" s="2210"/>
    </row>
    <row r="1047201" spans="101:101">
      <c r="CW1047201" s="2195"/>
    </row>
    <row r="1047225" spans="101:101">
      <c r="CW1047225" s="2210"/>
    </row>
    <row r="1047226" spans="101:101">
      <c r="CW1047226" s="2195"/>
    </row>
    <row r="1047250" spans="101:101">
      <c r="CW1047250" s="2210"/>
    </row>
    <row r="1047251" spans="101:101">
      <c r="CW1047251" s="2195"/>
    </row>
    <row r="1047275" spans="101:101">
      <c r="CW1047275" s="2210"/>
    </row>
    <row r="1047276" spans="101:101">
      <c r="CW1047276" s="2195"/>
    </row>
    <row r="1047300" spans="101:101">
      <c r="CW1047300" s="2210"/>
    </row>
    <row r="1047301" spans="101:101">
      <c r="CW1047301" s="2195"/>
    </row>
    <row r="1047325" spans="101:101">
      <c r="CW1047325" s="2210"/>
    </row>
    <row r="1047326" spans="101:101">
      <c r="CW1047326" s="2195"/>
    </row>
    <row r="1047350" spans="101:101">
      <c r="CW1047350" s="2210"/>
    </row>
    <row r="1047351" spans="101:101">
      <c r="CW1047351" s="2195"/>
    </row>
    <row r="1047375" spans="101:101">
      <c r="CW1047375" s="2210"/>
    </row>
    <row r="1047376" spans="101:101">
      <c r="CW1047376" s="2195"/>
    </row>
    <row r="1047400" spans="101:101">
      <c r="CW1047400" s="2210"/>
    </row>
    <row r="1047401" spans="101:101">
      <c r="CW1047401" s="2195"/>
    </row>
    <row r="1047425" spans="101:101">
      <c r="CW1047425" s="2210"/>
    </row>
    <row r="1047426" spans="101:101">
      <c r="CW1047426" s="2195"/>
    </row>
    <row r="1047450" spans="101:101">
      <c r="CW1047450" s="2210"/>
    </row>
    <row r="1047451" spans="101:101">
      <c r="CW1047451" s="2195"/>
    </row>
    <row r="1047475" spans="101:101">
      <c r="CW1047475" s="2210"/>
    </row>
    <row r="1047476" spans="101:101">
      <c r="CW1047476" s="2195"/>
    </row>
    <row r="1047500" spans="101:101">
      <c r="CW1047500" s="2210"/>
    </row>
    <row r="1047501" spans="101:101">
      <c r="CW1047501" s="2195"/>
    </row>
    <row r="1047525" spans="101:101">
      <c r="CW1047525" s="2210"/>
    </row>
    <row r="1047526" spans="101:101">
      <c r="CW1047526" s="2195"/>
    </row>
    <row r="1047550" spans="101:101">
      <c r="CW1047550" s="2210"/>
    </row>
    <row r="1047551" spans="101:101">
      <c r="CW1047551" s="2195"/>
    </row>
    <row r="1047575" spans="101:101">
      <c r="CW1047575" s="2210"/>
    </row>
    <row r="1047576" spans="101:101">
      <c r="CW1047576" s="2195"/>
    </row>
    <row r="1047600" spans="101:101">
      <c r="CW1047600" s="2210"/>
    </row>
    <row r="1047601" spans="101:101">
      <c r="CW1047601" s="2195"/>
    </row>
    <row r="1047625" spans="101:101">
      <c r="CW1047625" s="2210"/>
    </row>
    <row r="1047626" spans="101:101">
      <c r="CW1047626" s="2195"/>
    </row>
    <row r="1047650" spans="101:101">
      <c r="CW1047650" s="2210"/>
    </row>
    <row r="1047651" spans="101:101">
      <c r="CW1047651" s="2195"/>
    </row>
    <row r="1047675" spans="101:101">
      <c r="CW1047675" s="2210"/>
    </row>
    <row r="1047676" spans="101:101">
      <c r="CW1047676" s="2195"/>
    </row>
    <row r="1047700" spans="101:101">
      <c r="CW1047700" s="2210"/>
    </row>
    <row r="1047701" spans="101:101">
      <c r="CW1047701" s="2195"/>
    </row>
    <row r="1047725" spans="101:101">
      <c r="CW1047725" s="2210"/>
    </row>
    <row r="1047726" spans="101:101">
      <c r="CW1047726" s="2195"/>
    </row>
    <row r="1047750" spans="101:101">
      <c r="CW1047750" s="2210"/>
    </row>
    <row r="1047751" spans="101:101">
      <c r="CW1047751" s="2195"/>
    </row>
    <row r="1047775" spans="101:101">
      <c r="CW1047775" s="2210"/>
    </row>
    <row r="1047776" spans="101:101">
      <c r="CW1047776" s="2195"/>
    </row>
    <row r="1047800" spans="101:101">
      <c r="CW1047800" s="2210"/>
    </row>
    <row r="1047801" spans="101:101">
      <c r="CW1047801" s="2195"/>
    </row>
    <row r="1047825" spans="101:101">
      <c r="CW1047825" s="2210"/>
    </row>
    <row r="1047826" spans="101:101">
      <c r="CW1047826" s="2195"/>
    </row>
    <row r="1047850" spans="101:101">
      <c r="CW1047850" s="2210"/>
    </row>
    <row r="1047851" spans="101:101">
      <c r="CW1047851" s="2195"/>
    </row>
    <row r="1047875" spans="101:101">
      <c r="CW1047875" s="2210"/>
    </row>
    <row r="1047876" spans="101:101">
      <c r="CW1047876" s="2195"/>
    </row>
    <row r="1047900" spans="101:101">
      <c r="CW1047900" s="2210"/>
    </row>
    <row r="1047901" spans="101:101">
      <c r="CW1047901" s="2195"/>
    </row>
    <row r="1047925" spans="101:101">
      <c r="CW1047925" s="2210"/>
    </row>
    <row r="1047926" spans="101:101">
      <c r="CW1047926" s="2195"/>
    </row>
    <row r="1047950" spans="101:101">
      <c r="CW1047950" s="2210"/>
    </row>
    <row r="1047951" spans="101:101">
      <c r="CW1047951" s="2195"/>
    </row>
    <row r="1047975" spans="101:101">
      <c r="CW1047975" s="2210"/>
    </row>
    <row r="1047976" spans="101:101">
      <c r="CW1047976" s="2195"/>
    </row>
    <row r="1048000" spans="101:101">
      <c r="CW1048000" s="2210"/>
    </row>
    <row r="1048001" spans="101:101">
      <c r="CW1048001" s="2195"/>
    </row>
    <row r="1048025" spans="101:101">
      <c r="CW1048025" s="2210"/>
    </row>
    <row r="1048026" spans="101:101">
      <c r="CW1048026" s="2195"/>
    </row>
    <row r="1048050" spans="101:101">
      <c r="CW1048050" s="2210"/>
    </row>
    <row r="1048051" spans="101:101">
      <c r="CW1048051" s="2195"/>
    </row>
    <row r="1048075" spans="101:101">
      <c r="CW1048075" s="2210"/>
    </row>
    <row r="1048076" spans="101:101">
      <c r="CW1048076" s="2195"/>
    </row>
    <row r="1048100" spans="101:101">
      <c r="CW1048100" s="2210"/>
    </row>
    <row r="1048101" spans="101:101">
      <c r="CW1048101" s="2195"/>
    </row>
    <row r="1048125" spans="101:101">
      <c r="CW1048125" s="2210"/>
    </row>
    <row r="1048126" spans="101:101">
      <c r="CW1048126" s="2195"/>
    </row>
    <row r="1048150" spans="101:101">
      <c r="CW1048150" s="2210"/>
    </row>
    <row r="1048151" spans="101:101">
      <c r="CW1048151" s="2195"/>
    </row>
    <row r="1048175" spans="101:101">
      <c r="CW1048175" s="2210"/>
    </row>
    <row r="1048176" spans="101:101">
      <c r="CW1048176" s="2195"/>
    </row>
    <row r="1048200" spans="101:101">
      <c r="CW1048200" s="2210"/>
    </row>
    <row r="1048201" spans="101:101">
      <c r="CW1048201" s="2195"/>
    </row>
    <row r="1048225" spans="101:101">
      <c r="CW1048225" s="2210"/>
    </row>
    <row r="1048226" spans="101:101">
      <c r="CW1048226" s="2195"/>
    </row>
    <row r="1048250" spans="101:101">
      <c r="CW1048250" s="2210"/>
    </row>
    <row r="1048251" spans="101:101">
      <c r="CW1048251" s="2195"/>
    </row>
    <row r="1048275" spans="101:101">
      <c r="CW1048275" s="2210"/>
    </row>
    <row r="1048276" spans="101:101">
      <c r="CW1048276" s="2195"/>
    </row>
    <row r="1048300" spans="101:101">
      <c r="CW1048300" s="2210"/>
    </row>
    <row r="1048301" spans="101:101">
      <c r="CW1048301" s="2195"/>
    </row>
    <row r="1048325" spans="101:101">
      <c r="CW1048325" s="2210"/>
    </row>
    <row r="1048326" spans="101:101">
      <c r="CW1048326" s="2195"/>
    </row>
    <row r="1048350" spans="101:101">
      <c r="CW1048350" s="2210"/>
    </row>
    <row r="1048351" spans="101:101">
      <c r="CW1048351" s="2195"/>
    </row>
    <row r="1048375" spans="101:101">
      <c r="CW1048375" s="2210"/>
    </row>
    <row r="1048376" spans="101:101">
      <c r="CW1048376" s="2195"/>
    </row>
    <row r="1048400" spans="101:101">
      <c r="CW1048400" s="2210"/>
    </row>
    <row r="1048401" spans="101:101">
      <c r="CW1048401" s="2195"/>
    </row>
    <row r="1048425" spans="101:101">
      <c r="CW1048425" s="2210"/>
    </row>
    <row r="1048426" spans="101:101">
      <c r="CW1048426" s="2195"/>
    </row>
    <row r="1048450" spans="101:101">
      <c r="CW1048450" s="2210"/>
    </row>
    <row r="1048451" spans="101:101">
      <c r="CW1048451" s="2195"/>
    </row>
    <row r="1048475" spans="101:101">
      <c r="CW1048475" s="2210"/>
    </row>
    <row r="1048476" spans="101:101">
      <c r="CW1048476" s="2195"/>
    </row>
    <row r="1048500" spans="101:101">
      <c r="CW1048500" s="2210"/>
    </row>
    <row r="1048501" spans="101:101">
      <c r="CW1048501" s="2195"/>
    </row>
    <row r="1048525" spans="101:101">
      <c r="CW1048525" s="2210"/>
    </row>
    <row r="1048526" spans="101:101">
      <c r="CW1048526" s="2195"/>
    </row>
    <row r="1048550" spans="101:101">
      <c r="CW1048550" s="2210"/>
    </row>
    <row r="1048551" spans="101:101">
      <c r="CW1048551" s="2195"/>
    </row>
    <row r="1048575" spans="101:101">
      <c r="CW1048575" s="2210"/>
    </row>
    <row r="1048576" spans="101:101">
      <c r="CW1048576" s="2195"/>
    </row>
  </sheetData>
  <pageMargins left="0.70866141732283505" right="0.70866141732283505" top="0.74803149606299202" bottom="0.74803149606299202" header="0.31496062992126" footer="0.31496062992126"/>
  <pageSetup paperSize="9" scale="53"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M209"/>
  <sheetViews>
    <sheetView showGridLines="0" zoomScale="85" zoomScaleNormal="85" zoomScaleSheetLayoutView="100" workbookViewId="0">
      <pane xSplit="1" ySplit="1" topLeftCell="B191" activePane="bottomRight" state="frozen"/>
      <selection activeCell="A2" sqref="A2"/>
      <selection pane="topRight" activeCell="A2" sqref="A2"/>
      <selection pane="bottomLeft" activeCell="A2" sqref="A2"/>
      <selection pane="bottomRight" activeCell="A2" sqref="A2"/>
    </sheetView>
  </sheetViews>
  <sheetFormatPr defaultColWidth="9.109375" defaultRowHeight="16.8"/>
  <cols>
    <col min="1" max="1" width="17.6640625" style="2113" customWidth="1"/>
    <col min="2" max="2" width="9.109375" style="2113"/>
    <col min="3" max="3" width="9.88671875" style="2113" customWidth="1"/>
    <col min="4" max="4" width="10.109375" style="2113" customWidth="1"/>
    <col min="5" max="5" width="9.6640625" style="2113" customWidth="1"/>
    <col min="6" max="6" width="11.6640625" style="2113" customWidth="1"/>
    <col min="7" max="7" width="9.109375" style="2113"/>
    <col min="8" max="8" width="20.109375" style="2113" customWidth="1"/>
    <col min="9" max="9" width="9.109375" style="2113"/>
    <col min="10" max="10" width="8.5546875" style="2113" bestFit="1" customWidth="1"/>
    <col min="11" max="16384" width="9.109375" style="2113"/>
  </cols>
  <sheetData>
    <row r="1" spans="1:6" ht="19.8">
      <c r="A1" s="2211" t="s">
        <v>4939</v>
      </c>
    </row>
    <row r="2" spans="1:6" ht="17.399999999999999" thickBot="1">
      <c r="F2" s="1098" t="s">
        <v>4015</v>
      </c>
    </row>
    <row r="3" spans="1:6" ht="18" thickTop="1" thickBot="1">
      <c r="A3" s="2212"/>
      <c r="B3" s="2213" t="s">
        <v>3996</v>
      </c>
      <c r="C3" s="2213" t="s">
        <v>3999</v>
      </c>
      <c r="D3" s="2213" t="s">
        <v>4940</v>
      </c>
      <c r="E3" s="2213" t="s">
        <v>57</v>
      </c>
      <c r="F3" s="2213" t="s">
        <v>493</v>
      </c>
    </row>
    <row r="4" spans="1:6" hidden="1">
      <c r="A4" s="2214">
        <v>42736</v>
      </c>
      <c r="B4" s="2215">
        <v>197.51551499999999</v>
      </c>
      <c r="C4" s="2215">
        <v>108.059792</v>
      </c>
      <c r="D4" s="2215">
        <v>17.536251</v>
      </c>
      <c r="E4" s="2215">
        <v>8.1099619999999959</v>
      </c>
      <c r="F4" s="2216">
        <v>331.22152</v>
      </c>
    </row>
    <row r="5" spans="1:6" hidden="1">
      <c r="A5" s="2214">
        <v>42767</v>
      </c>
      <c r="B5" s="2215">
        <v>228.40382600000001</v>
      </c>
      <c r="C5" s="2215">
        <v>76.873213000000007</v>
      </c>
      <c r="D5" s="2215">
        <v>16.246696</v>
      </c>
      <c r="E5" s="2215">
        <v>8.0922000000000054</v>
      </c>
      <c r="F5" s="2216">
        <v>329.61593499999998</v>
      </c>
    </row>
    <row r="6" spans="1:6" hidden="1">
      <c r="A6" s="2214">
        <v>42795</v>
      </c>
      <c r="B6" s="2215">
        <v>262.23346099999998</v>
      </c>
      <c r="C6" s="2215">
        <v>157.87757199999999</v>
      </c>
      <c r="D6" s="2215">
        <v>18.18581</v>
      </c>
      <c r="E6" s="2215">
        <v>12.228756999999995</v>
      </c>
      <c r="F6" s="2216">
        <v>450.52559999999994</v>
      </c>
    </row>
    <row r="7" spans="1:6" hidden="1">
      <c r="A7" s="2214">
        <v>42826</v>
      </c>
      <c r="B7" s="2215">
        <v>227.27950799999999</v>
      </c>
      <c r="C7" s="2215">
        <v>116.36069000000001</v>
      </c>
      <c r="D7" s="2215">
        <v>37.234957000000001</v>
      </c>
      <c r="E7" s="2215">
        <v>12.345025000000007</v>
      </c>
      <c r="F7" s="2216">
        <v>393.22018000000003</v>
      </c>
    </row>
    <row r="8" spans="1:6" hidden="1">
      <c r="A8" s="2214">
        <v>42856</v>
      </c>
      <c r="B8" s="2215">
        <v>221.14980199999999</v>
      </c>
      <c r="C8" s="2215">
        <v>180.70346900000001</v>
      </c>
      <c r="D8" s="2215">
        <v>19.547654999999999</v>
      </c>
      <c r="E8" s="2215">
        <v>14.793257999999994</v>
      </c>
      <c r="F8" s="2216">
        <v>436.19418400000001</v>
      </c>
    </row>
    <row r="9" spans="1:6" hidden="1">
      <c r="A9" s="2214">
        <v>42887</v>
      </c>
      <c r="B9" s="2215">
        <v>199.415333</v>
      </c>
      <c r="C9" s="2215">
        <v>160.60561799999999</v>
      </c>
      <c r="D9" s="2215">
        <v>18.812515999999999</v>
      </c>
      <c r="E9" s="2215">
        <v>10.202784999999992</v>
      </c>
      <c r="F9" s="2216">
        <v>389.03625199999999</v>
      </c>
    </row>
    <row r="10" spans="1:6" hidden="1">
      <c r="A10" s="2214">
        <v>42917</v>
      </c>
      <c r="B10" s="2215">
        <v>212.82882799999999</v>
      </c>
      <c r="C10" s="2215">
        <v>143.08401799999999</v>
      </c>
      <c r="D10" s="2215">
        <v>11.022928</v>
      </c>
      <c r="E10" s="2215">
        <v>9.5371650000000017</v>
      </c>
      <c r="F10" s="2216">
        <v>376.47293899999994</v>
      </c>
    </row>
    <row r="11" spans="1:6" hidden="1">
      <c r="A11" s="2214">
        <v>42948</v>
      </c>
      <c r="B11" s="2215">
        <v>244.11312699999999</v>
      </c>
      <c r="C11" s="2215">
        <v>171.19274899999999</v>
      </c>
      <c r="D11" s="2215">
        <v>11.530946</v>
      </c>
      <c r="E11" s="2215">
        <v>6.5558049999999923</v>
      </c>
      <c r="F11" s="2216">
        <v>433.39262699999995</v>
      </c>
    </row>
    <row r="12" spans="1:6" hidden="1">
      <c r="A12" s="2214">
        <v>42979</v>
      </c>
      <c r="B12" s="2215">
        <v>175.29373100000001</v>
      </c>
      <c r="C12" s="2215">
        <v>156.43955099999999</v>
      </c>
      <c r="D12" s="2215">
        <v>38.328558999999998</v>
      </c>
      <c r="E12" s="2215">
        <v>9.9809910000000031</v>
      </c>
      <c r="F12" s="2216">
        <v>380.04283200000003</v>
      </c>
    </row>
    <row r="13" spans="1:6" hidden="1">
      <c r="A13" s="2214">
        <v>43009</v>
      </c>
      <c r="B13" s="2215">
        <v>181.63092</v>
      </c>
      <c r="C13" s="2215">
        <v>121.399017</v>
      </c>
      <c r="D13" s="2215">
        <v>25.756222000000001</v>
      </c>
      <c r="E13" s="2215">
        <v>6.1786519999999996</v>
      </c>
      <c r="F13" s="2216">
        <v>334.964811</v>
      </c>
    </row>
    <row r="14" spans="1:6" hidden="1">
      <c r="A14" s="2214">
        <v>43040</v>
      </c>
      <c r="B14" s="2215">
        <v>170.63756100000001</v>
      </c>
      <c r="C14" s="2215">
        <v>150.99259599999999</v>
      </c>
      <c r="D14" s="2215">
        <v>24.640027</v>
      </c>
      <c r="E14" s="2215">
        <v>8.1416010000000085</v>
      </c>
      <c r="F14" s="2216">
        <v>354.41178500000001</v>
      </c>
    </row>
    <row r="15" spans="1:6" hidden="1">
      <c r="A15" s="2214">
        <v>43070</v>
      </c>
      <c r="B15" s="2215">
        <v>189.57369800000001</v>
      </c>
      <c r="C15" s="2215">
        <v>119.53563</v>
      </c>
      <c r="D15" s="2215">
        <v>25.42633</v>
      </c>
      <c r="E15" s="2215">
        <v>8.2377680000000026</v>
      </c>
      <c r="F15" s="2216">
        <v>342.77342600000003</v>
      </c>
    </row>
    <row r="16" spans="1:6" hidden="1">
      <c r="A16" s="2217">
        <v>43101</v>
      </c>
      <c r="B16" s="2218">
        <v>179.206379</v>
      </c>
      <c r="C16" s="2218">
        <v>159.20188999999999</v>
      </c>
      <c r="D16" s="2218">
        <v>31.536455</v>
      </c>
      <c r="E16" s="2218">
        <v>8.5600799999999992</v>
      </c>
      <c r="F16" s="2219">
        <v>378.50480400000004</v>
      </c>
    </row>
    <row r="17" spans="1:8" hidden="1">
      <c r="A17" s="2214">
        <v>43132</v>
      </c>
      <c r="B17" s="2215">
        <v>181.44878399999999</v>
      </c>
      <c r="C17" s="2215">
        <v>173.28813600000001</v>
      </c>
      <c r="D17" s="2215">
        <v>13.333466</v>
      </c>
      <c r="E17" s="2215">
        <v>7.0949450000000001</v>
      </c>
      <c r="F17" s="2216">
        <v>375.16533099999998</v>
      </c>
    </row>
    <row r="18" spans="1:8" hidden="1">
      <c r="A18" s="2214">
        <v>43160</v>
      </c>
      <c r="B18" s="2215">
        <v>221.87894299999999</v>
      </c>
      <c r="C18" s="2215">
        <v>138.90938600000001</v>
      </c>
      <c r="D18" s="2215">
        <v>32.483767999999998</v>
      </c>
      <c r="E18" s="2215">
        <v>10.992385000000001</v>
      </c>
      <c r="F18" s="2216">
        <v>404.26448199999999</v>
      </c>
    </row>
    <row r="19" spans="1:8" hidden="1">
      <c r="A19" s="2214">
        <v>43191</v>
      </c>
      <c r="B19" s="2215">
        <v>189.39332099999999</v>
      </c>
      <c r="C19" s="2215">
        <v>137.339338</v>
      </c>
      <c r="D19" s="2215">
        <v>20.377965</v>
      </c>
      <c r="E19" s="2215">
        <v>9.0822330000000004</v>
      </c>
      <c r="F19" s="2216">
        <v>356.192857</v>
      </c>
    </row>
    <row r="20" spans="1:8" hidden="1">
      <c r="A20" s="2214">
        <v>43221</v>
      </c>
      <c r="B20" s="2215">
        <v>210.61475300000001</v>
      </c>
      <c r="C20" s="2215">
        <v>105.244494</v>
      </c>
      <c r="D20" s="2215">
        <v>10.522864</v>
      </c>
      <c r="E20" s="2215">
        <v>12.501957000000001</v>
      </c>
      <c r="F20" s="2216">
        <v>338.88406800000001</v>
      </c>
    </row>
    <row r="21" spans="1:8" hidden="1">
      <c r="A21" s="2214">
        <v>43252</v>
      </c>
      <c r="B21" s="2215">
        <v>191.12283400000001</v>
      </c>
      <c r="C21" s="2215">
        <v>192.25538599999999</v>
      </c>
      <c r="D21" s="2215">
        <v>26.926548</v>
      </c>
      <c r="E21" s="2215">
        <v>7.7624440000000003</v>
      </c>
      <c r="F21" s="2216">
        <v>418.06721200000004</v>
      </c>
    </row>
    <row r="22" spans="1:8" hidden="1">
      <c r="A22" s="2214">
        <v>43282</v>
      </c>
      <c r="B22" s="2215">
        <v>198.883318</v>
      </c>
      <c r="C22" s="2215">
        <v>114.368641</v>
      </c>
      <c r="D22" s="2220">
        <v>13.925440999999999</v>
      </c>
      <c r="E22" s="2220">
        <v>15.255196</v>
      </c>
      <c r="F22" s="2221">
        <v>342.43259599999999</v>
      </c>
      <c r="G22" s="2222"/>
      <c r="H22" s="2222"/>
    </row>
    <row r="23" spans="1:8" hidden="1">
      <c r="A23" s="2214">
        <v>43313</v>
      </c>
      <c r="B23" s="2215">
        <v>245.63909100000001</v>
      </c>
      <c r="C23" s="2215">
        <v>104.66001900000001</v>
      </c>
      <c r="D23" s="2215">
        <v>17.093844000000001</v>
      </c>
      <c r="E23" s="2215">
        <v>5.4137740000000001</v>
      </c>
      <c r="F23" s="2216">
        <v>372.80672800000002</v>
      </c>
    </row>
    <row r="24" spans="1:8" hidden="1">
      <c r="A24" s="2214">
        <v>43344</v>
      </c>
      <c r="B24" s="2215">
        <v>168.16425899999999</v>
      </c>
      <c r="C24" s="2215">
        <v>146.37354400000001</v>
      </c>
      <c r="D24" s="2215">
        <v>23.715748000000001</v>
      </c>
      <c r="E24" s="2215">
        <v>10.419269</v>
      </c>
      <c r="F24" s="2216">
        <v>348.67282</v>
      </c>
    </row>
    <row r="25" spans="1:8" hidden="1">
      <c r="A25" s="2214">
        <v>43374</v>
      </c>
      <c r="B25" s="2215">
        <v>206.18271899999999</v>
      </c>
      <c r="C25" s="2215">
        <v>89.408169000000001</v>
      </c>
      <c r="D25" s="2215">
        <v>20.596982000000001</v>
      </c>
      <c r="E25" s="2215">
        <v>7.1076090000000001</v>
      </c>
      <c r="F25" s="2216">
        <v>323.29547900000006</v>
      </c>
    </row>
    <row r="26" spans="1:8" hidden="1">
      <c r="A26" s="2214">
        <v>43405</v>
      </c>
      <c r="B26" s="2215">
        <v>170.557939</v>
      </c>
      <c r="C26" s="2215">
        <v>106.4451</v>
      </c>
      <c r="D26" s="2215">
        <v>14.308913</v>
      </c>
      <c r="E26" s="2215">
        <v>15.430426000000001</v>
      </c>
      <c r="F26" s="2216">
        <v>306.74237800000003</v>
      </c>
    </row>
    <row r="27" spans="1:8" hidden="1">
      <c r="A27" s="2214">
        <v>43435</v>
      </c>
      <c r="B27" s="2215">
        <v>251.03595899999999</v>
      </c>
      <c r="C27" s="2215">
        <v>121.560455</v>
      </c>
      <c r="D27" s="2215">
        <v>14.514184</v>
      </c>
      <c r="E27" s="2215">
        <v>7.426005</v>
      </c>
      <c r="F27" s="2216">
        <v>394.53660299999996</v>
      </c>
    </row>
    <row r="28" spans="1:8" hidden="1">
      <c r="A28" s="2214">
        <v>43466</v>
      </c>
      <c r="B28" s="2215">
        <v>223.32334900000001</v>
      </c>
      <c r="C28" s="2215">
        <v>103.93451899999999</v>
      </c>
      <c r="D28" s="2215">
        <v>30.196387999999999</v>
      </c>
      <c r="E28" s="2215">
        <v>15.111413000000001</v>
      </c>
      <c r="F28" s="2216">
        <v>372.56566900000007</v>
      </c>
    </row>
    <row r="29" spans="1:8" hidden="1">
      <c r="A29" s="2214">
        <v>43497</v>
      </c>
      <c r="B29" s="2215">
        <v>209.48335700000001</v>
      </c>
      <c r="C29" s="2215">
        <v>87.078712999999993</v>
      </c>
      <c r="D29" s="2215">
        <v>21.358367999999999</v>
      </c>
      <c r="E29" s="2215">
        <v>7.3790709999999997</v>
      </c>
      <c r="F29" s="2216">
        <v>325.299509</v>
      </c>
    </row>
    <row r="30" spans="1:8" hidden="1">
      <c r="A30" s="2214">
        <v>43525</v>
      </c>
      <c r="B30" s="2215">
        <v>184.33346599999999</v>
      </c>
      <c r="C30" s="2215">
        <v>150.505954</v>
      </c>
      <c r="D30" s="2215">
        <v>22.220123000000001</v>
      </c>
      <c r="E30" s="2215">
        <v>4.8801519999999998</v>
      </c>
      <c r="F30" s="2216">
        <v>361.93969500000003</v>
      </c>
    </row>
    <row r="31" spans="1:8" hidden="1">
      <c r="A31" s="2214">
        <v>43556</v>
      </c>
      <c r="B31" s="2215">
        <v>161.37466800000001</v>
      </c>
      <c r="C31" s="2215">
        <v>185.864499</v>
      </c>
      <c r="D31" s="2215">
        <v>14.68599</v>
      </c>
      <c r="E31" s="2215">
        <v>10.257569999999999</v>
      </c>
      <c r="F31" s="2216">
        <v>372.182727</v>
      </c>
    </row>
    <row r="32" spans="1:8" hidden="1">
      <c r="A32" s="2214">
        <v>43586</v>
      </c>
      <c r="B32" s="2215">
        <v>232.00550999999999</v>
      </c>
      <c r="C32" s="2215">
        <v>247.26540900000001</v>
      </c>
      <c r="D32" s="2215">
        <v>20.564874</v>
      </c>
      <c r="E32" s="2215">
        <v>6.8303159999999998</v>
      </c>
      <c r="F32" s="2216">
        <v>506.66610899999995</v>
      </c>
    </row>
    <row r="33" spans="1:6" hidden="1">
      <c r="A33" s="2214">
        <v>43617</v>
      </c>
      <c r="B33" s="2215">
        <v>174.70720499999999</v>
      </c>
      <c r="C33" s="2215">
        <v>252.02389600000001</v>
      </c>
      <c r="D33" s="2215">
        <v>22.393915</v>
      </c>
      <c r="E33" s="2215">
        <v>11.268364</v>
      </c>
      <c r="F33" s="2216">
        <v>460.39337999999998</v>
      </c>
    </row>
    <row r="34" spans="1:6" hidden="1">
      <c r="A34" s="2214">
        <v>43647</v>
      </c>
      <c r="B34" s="2215">
        <v>186.056893</v>
      </c>
      <c r="C34" s="2215">
        <v>130.51766799999999</v>
      </c>
      <c r="D34" s="2215">
        <v>17.303951000000001</v>
      </c>
      <c r="E34" s="2215">
        <v>9.510802</v>
      </c>
      <c r="F34" s="2216">
        <v>343.38931400000001</v>
      </c>
    </row>
    <row r="35" spans="1:6" hidden="1">
      <c r="A35" s="2214">
        <v>43678</v>
      </c>
      <c r="B35" s="2215">
        <v>176.458046</v>
      </c>
      <c r="C35" s="2215">
        <v>136.06339800000001</v>
      </c>
      <c r="D35" s="2215">
        <v>12.578452</v>
      </c>
      <c r="E35" s="2215">
        <v>4.2970220000000001</v>
      </c>
      <c r="F35" s="2216">
        <v>329.39691800000003</v>
      </c>
    </row>
    <row r="36" spans="1:6" hidden="1">
      <c r="A36" s="2214">
        <v>43709</v>
      </c>
      <c r="B36" s="2215">
        <v>187.03259299999999</v>
      </c>
      <c r="C36" s="2215">
        <v>133.00580500000001</v>
      </c>
      <c r="D36" s="2215">
        <v>24.336462000000001</v>
      </c>
      <c r="E36" s="2215">
        <v>12.038323</v>
      </c>
      <c r="F36" s="2216">
        <v>356.413183</v>
      </c>
    </row>
    <row r="37" spans="1:6" hidden="1">
      <c r="A37" s="2214">
        <v>43739</v>
      </c>
      <c r="B37" s="2215">
        <v>181.16417999999999</v>
      </c>
      <c r="C37" s="2215">
        <v>173.462006</v>
      </c>
      <c r="D37" s="2215">
        <v>27.697617999999999</v>
      </c>
      <c r="E37" s="2215">
        <v>5.658188</v>
      </c>
      <c r="F37" s="2216">
        <v>387.98199199999999</v>
      </c>
    </row>
    <row r="38" spans="1:6" hidden="1">
      <c r="A38" s="2214">
        <v>43770</v>
      </c>
      <c r="B38" s="2215">
        <v>181.50894400000001</v>
      </c>
      <c r="C38" s="2215">
        <v>102.697157</v>
      </c>
      <c r="D38" s="2215">
        <v>16.370560000000001</v>
      </c>
      <c r="E38" s="2215">
        <v>6.9803259999999998</v>
      </c>
      <c r="F38" s="2216">
        <v>307.55698699999999</v>
      </c>
    </row>
    <row r="39" spans="1:6" hidden="1">
      <c r="A39" s="2214">
        <v>43800</v>
      </c>
      <c r="B39" s="2215">
        <v>185.218412</v>
      </c>
      <c r="C39" s="2215">
        <v>143.97160600000001</v>
      </c>
      <c r="D39" s="2215">
        <v>24.363285000000001</v>
      </c>
      <c r="E39" s="2215">
        <v>7.5535139999999998</v>
      </c>
      <c r="F39" s="2216">
        <v>361.10681700000004</v>
      </c>
    </row>
    <row r="40" spans="1:6" hidden="1">
      <c r="A40" s="2214">
        <v>43831</v>
      </c>
      <c r="B40" s="2215">
        <v>189.78112899999999</v>
      </c>
      <c r="C40" s="2215">
        <v>123.542841</v>
      </c>
      <c r="D40" s="2215">
        <v>18.341231000000001</v>
      </c>
      <c r="E40" s="2215">
        <v>8.6512320000000003</v>
      </c>
      <c r="F40" s="2216">
        <v>340.31643299999996</v>
      </c>
    </row>
    <row r="41" spans="1:6" hidden="1">
      <c r="A41" s="2214">
        <v>43862</v>
      </c>
      <c r="B41" s="2215">
        <v>201.45648</v>
      </c>
      <c r="C41" s="2215">
        <v>133.866186</v>
      </c>
      <c r="D41" s="2215">
        <v>12.74198</v>
      </c>
      <c r="E41" s="2215">
        <v>5.6455229999999998</v>
      </c>
      <c r="F41" s="2216">
        <v>353.71016900000006</v>
      </c>
    </row>
    <row r="42" spans="1:6" hidden="1">
      <c r="A42" s="2214">
        <v>43891</v>
      </c>
      <c r="B42" s="2215">
        <v>151.19933700000001</v>
      </c>
      <c r="C42" s="2215">
        <v>149.514985</v>
      </c>
      <c r="D42" s="2215">
        <v>6.8492490000000004</v>
      </c>
      <c r="E42" s="2215">
        <v>5.5724720000000003</v>
      </c>
      <c r="F42" s="2216">
        <v>313.13604300000003</v>
      </c>
    </row>
    <row r="43" spans="1:6" hidden="1">
      <c r="A43" s="2214">
        <v>43922</v>
      </c>
      <c r="B43" s="2215">
        <v>61.714727000000003</v>
      </c>
      <c r="C43" s="2215">
        <v>47.235143999999998</v>
      </c>
      <c r="D43" s="2215">
        <v>9.3678240000000006</v>
      </c>
      <c r="E43" s="2215">
        <v>2.591942</v>
      </c>
      <c r="F43" s="2216">
        <v>120.909637</v>
      </c>
    </row>
    <row r="44" spans="1:6" hidden="1">
      <c r="A44" s="2214">
        <v>43952</v>
      </c>
      <c r="B44" s="2215">
        <v>48.923915000000001</v>
      </c>
      <c r="C44" s="2215">
        <v>41.802812000000003</v>
      </c>
      <c r="D44" s="2215">
        <v>3.0326080000000002</v>
      </c>
      <c r="E44" s="2215">
        <v>2.9755039999999999</v>
      </c>
      <c r="F44" s="2216">
        <v>96.734839000000008</v>
      </c>
    </row>
    <row r="45" spans="1:6" hidden="1">
      <c r="A45" s="2214">
        <v>43983</v>
      </c>
      <c r="B45" s="2215">
        <v>126.34948199999999</v>
      </c>
      <c r="C45" s="2215">
        <v>70.657686999999996</v>
      </c>
      <c r="D45" s="2215">
        <v>6.087288</v>
      </c>
      <c r="E45" s="2215">
        <v>12.943326000000001</v>
      </c>
      <c r="F45" s="2216">
        <v>216.03778299999999</v>
      </c>
    </row>
    <row r="46" spans="1:6" hidden="1">
      <c r="A46" s="2214">
        <v>44013</v>
      </c>
      <c r="B46" s="2215">
        <v>89.495275000000007</v>
      </c>
      <c r="C46" s="2215">
        <v>77.571545</v>
      </c>
      <c r="D46" s="2215">
        <v>8.7806890000000006</v>
      </c>
      <c r="E46" s="2215">
        <v>6.6718080000000004</v>
      </c>
      <c r="F46" s="2216">
        <v>182.519317</v>
      </c>
    </row>
    <row r="47" spans="1:6" hidden="1">
      <c r="A47" s="2214">
        <v>44044</v>
      </c>
      <c r="B47" s="2215">
        <v>136.760446</v>
      </c>
      <c r="C47" s="2215">
        <v>47.600582000000003</v>
      </c>
      <c r="D47" s="2215">
        <v>7.9731259999999997</v>
      </c>
      <c r="E47" s="2215">
        <v>5.4038620000000002</v>
      </c>
      <c r="F47" s="2216">
        <v>197.73801600000002</v>
      </c>
    </row>
    <row r="48" spans="1:6" hidden="1">
      <c r="A48" s="2214">
        <v>44075</v>
      </c>
      <c r="B48" s="2215">
        <v>128.87321399999999</v>
      </c>
      <c r="C48" s="2215">
        <v>50.328643999999997</v>
      </c>
      <c r="D48" s="2215">
        <v>6.651726</v>
      </c>
      <c r="E48" s="2215">
        <v>6.4171690000000003</v>
      </c>
      <c r="F48" s="2216">
        <v>192.27075299999998</v>
      </c>
    </row>
    <row r="49" spans="1:10" hidden="1">
      <c r="A49" s="2214">
        <v>44105</v>
      </c>
      <c r="B49" s="2215">
        <v>121.926874</v>
      </c>
      <c r="C49" s="2215">
        <v>61.394674999999999</v>
      </c>
      <c r="D49" s="2215">
        <v>6.6406140000000002</v>
      </c>
      <c r="E49" s="2215">
        <v>4.220485</v>
      </c>
      <c r="F49" s="2216">
        <v>194.182648</v>
      </c>
    </row>
    <row r="50" spans="1:10" hidden="1">
      <c r="A50" s="2214">
        <v>44136</v>
      </c>
      <c r="B50" s="2215">
        <v>106.734134</v>
      </c>
      <c r="C50" s="2215">
        <v>78.026414000000003</v>
      </c>
      <c r="D50" s="2215">
        <v>7.0158069999999997</v>
      </c>
      <c r="E50" s="2215">
        <v>6.7306410000000003</v>
      </c>
      <c r="F50" s="2216">
        <v>198.50699599999999</v>
      </c>
    </row>
    <row r="51" spans="1:10" ht="18.75" hidden="1" customHeight="1">
      <c r="A51" s="2214">
        <v>44166</v>
      </c>
      <c r="B51" s="2215">
        <v>162.11498599999999</v>
      </c>
      <c r="C51" s="2215">
        <v>93.233040000000003</v>
      </c>
      <c r="D51" s="2215">
        <v>13.513557</v>
      </c>
      <c r="E51" s="2215">
        <v>10.659587</v>
      </c>
      <c r="F51" s="2216">
        <v>279.52116999999998</v>
      </c>
    </row>
    <row r="52" spans="1:10" hidden="1">
      <c r="A52" s="2214">
        <v>44197</v>
      </c>
      <c r="B52" s="2215">
        <v>128.894372</v>
      </c>
      <c r="C52" s="2215">
        <v>57.342188999999998</v>
      </c>
      <c r="D52" s="2215">
        <v>6.0756500000000004</v>
      </c>
      <c r="E52" s="2215">
        <v>4.7268949999999998</v>
      </c>
      <c r="F52" s="2216">
        <v>197.039106</v>
      </c>
      <c r="G52" s="2223"/>
      <c r="H52" s="2223"/>
      <c r="I52" s="2223"/>
    </row>
    <row r="53" spans="1:10" hidden="1">
      <c r="A53" s="2214">
        <v>44228</v>
      </c>
      <c r="B53" s="2215">
        <v>108.091448</v>
      </c>
      <c r="C53" s="2215">
        <v>67.442348999999993</v>
      </c>
      <c r="D53" s="2215">
        <v>6.2298</v>
      </c>
      <c r="E53" s="2215">
        <v>9.1550429999999992</v>
      </c>
      <c r="F53" s="2216">
        <v>190.9</v>
      </c>
      <c r="G53" s="2223"/>
      <c r="H53" s="2223"/>
      <c r="I53" s="2223"/>
    </row>
    <row r="54" spans="1:10" hidden="1">
      <c r="A54" s="2214">
        <v>44256</v>
      </c>
      <c r="B54" s="2215">
        <v>101.13719500000001</v>
      </c>
      <c r="C54" s="2215">
        <v>40.262965999999999</v>
      </c>
      <c r="D54" s="2215">
        <v>9.0323609999999999</v>
      </c>
      <c r="E54" s="2215">
        <v>5.6330330000000002</v>
      </c>
      <c r="F54" s="2216">
        <v>155.96555499999999</v>
      </c>
      <c r="G54" s="2223"/>
      <c r="H54" s="2223"/>
      <c r="I54" s="2223"/>
    </row>
    <row r="55" spans="1:10" hidden="1">
      <c r="A55" s="2214">
        <v>44287</v>
      </c>
      <c r="B55" s="2215">
        <v>87.023555000000002</v>
      </c>
      <c r="C55" s="2215">
        <v>49.665669999999999</v>
      </c>
      <c r="D55" s="2215">
        <v>7.6208609999999997</v>
      </c>
      <c r="E55" s="2215">
        <v>5.8443709999999998</v>
      </c>
      <c r="F55" s="2216">
        <v>150.15445700000001</v>
      </c>
      <c r="G55" s="2223"/>
      <c r="H55" s="2223"/>
      <c r="I55" s="2223"/>
    </row>
    <row r="56" spans="1:10" hidden="1">
      <c r="A56" s="2214">
        <v>44317</v>
      </c>
      <c r="B56" s="2215">
        <v>96.265055000000004</v>
      </c>
      <c r="C56" s="2215">
        <v>52.378472000000002</v>
      </c>
      <c r="D56" s="2215">
        <v>7.1751110000000002</v>
      </c>
      <c r="E56" s="2215">
        <v>6.1139539999999997</v>
      </c>
      <c r="F56" s="2216">
        <v>161.932592</v>
      </c>
      <c r="G56" s="2223"/>
      <c r="H56" s="2223"/>
      <c r="I56" s="2223"/>
    </row>
    <row r="57" spans="1:10" hidden="1">
      <c r="A57" s="2214">
        <v>44348</v>
      </c>
      <c r="B57" s="2215">
        <v>161.94835399999999</v>
      </c>
      <c r="C57" s="2215">
        <v>61.027521999999998</v>
      </c>
      <c r="D57" s="2215">
        <v>11.064107</v>
      </c>
      <c r="E57" s="2215">
        <v>11.513075000000001</v>
      </c>
      <c r="F57" s="2216">
        <v>245.55305799999999</v>
      </c>
      <c r="G57" s="2223"/>
      <c r="H57" s="2223"/>
      <c r="I57" s="2223"/>
      <c r="J57" s="2224"/>
    </row>
    <row r="58" spans="1:10" hidden="1">
      <c r="A58" s="2214">
        <v>44378</v>
      </c>
      <c r="B58" s="2215">
        <v>103.246818</v>
      </c>
      <c r="C58" s="2215">
        <v>54.836334000000001</v>
      </c>
      <c r="D58" s="2215">
        <v>7.7709989999999998</v>
      </c>
      <c r="E58" s="2215">
        <v>6.3</v>
      </c>
      <c r="F58" s="2216">
        <v>172.24292399999999</v>
      </c>
      <c r="G58" s="2223"/>
      <c r="H58" s="2223"/>
      <c r="I58" s="2223"/>
    </row>
    <row r="59" spans="1:10" hidden="1">
      <c r="A59" s="2214">
        <v>44409</v>
      </c>
      <c r="B59" s="2215">
        <v>97.872945999999999</v>
      </c>
      <c r="C59" s="2215">
        <v>45.436883000000002</v>
      </c>
      <c r="D59" s="2215">
        <v>6.1575280000000001</v>
      </c>
      <c r="E59" s="2215">
        <v>4.809971</v>
      </c>
      <c r="F59" s="2216">
        <v>154.27732800000001</v>
      </c>
      <c r="G59" s="2223"/>
      <c r="H59" s="2223"/>
      <c r="I59" s="2223"/>
    </row>
    <row r="60" spans="1:10" hidden="1">
      <c r="A60" s="2214">
        <v>44440</v>
      </c>
      <c r="B60" s="2215">
        <v>123.64778200000001</v>
      </c>
      <c r="C60" s="2215">
        <v>49.766123</v>
      </c>
      <c r="D60" s="2215">
        <v>7.6298440000000003</v>
      </c>
      <c r="E60" s="2215">
        <v>9.5001904000000224</v>
      </c>
      <c r="F60" s="2216">
        <v>190.46976699999999</v>
      </c>
      <c r="G60" s="2223"/>
      <c r="H60" s="2223"/>
      <c r="I60" s="2223"/>
      <c r="J60" s="2225"/>
    </row>
    <row r="61" spans="1:10" hidden="1">
      <c r="A61" s="2214">
        <v>44470</v>
      </c>
      <c r="B61" s="2215">
        <v>115.86133</v>
      </c>
      <c r="C61" s="2215">
        <v>60.614904000000003</v>
      </c>
      <c r="D61" s="2215">
        <v>10.764386</v>
      </c>
      <c r="E61" s="2215">
        <v>7.5493800000016504</v>
      </c>
      <c r="F61" s="2216">
        <v>194.79000000000167</v>
      </c>
      <c r="G61" s="2223"/>
      <c r="H61" s="2223"/>
      <c r="I61" s="2223"/>
      <c r="J61" s="2225"/>
    </row>
    <row r="62" spans="1:10" hidden="1">
      <c r="A62" s="2214">
        <v>44501</v>
      </c>
      <c r="B62" s="2215">
        <v>122.729677</v>
      </c>
      <c r="C62" s="2215">
        <v>51.369808999999997</v>
      </c>
      <c r="D62" s="2215">
        <v>10.778993</v>
      </c>
      <c r="E62" s="2215">
        <v>8.5178840000000005</v>
      </c>
      <c r="F62" s="2216">
        <v>193.39636300000001</v>
      </c>
      <c r="G62" s="2223"/>
      <c r="H62" s="2223"/>
      <c r="I62" s="2223"/>
      <c r="J62" s="2225"/>
    </row>
    <row r="63" spans="1:10" hidden="1">
      <c r="A63" s="2214">
        <v>44531</v>
      </c>
      <c r="B63" s="2215">
        <v>126.984352</v>
      </c>
      <c r="C63" s="2215">
        <v>96.237611000000001</v>
      </c>
      <c r="D63" s="2215">
        <v>17.448221</v>
      </c>
      <c r="E63" s="2215">
        <v>7.6259790000000001</v>
      </c>
      <c r="F63" s="2216">
        <v>248.29616300000001</v>
      </c>
      <c r="G63" s="2223"/>
      <c r="H63" s="2223"/>
      <c r="I63" s="2223"/>
      <c r="J63" s="2225"/>
    </row>
    <row r="64" spans="1:10" hidden="1">
      <c r="A64" s="2214">
        <v>44562</v>
      </c>
      <c r="B64" s="2215">
        <v>97.531287000000006</v>
      </c>
      <c r="C64" s="2215">
        <v>66.066247000000004</v>
      </c>
      <c r="D64" s="2215">
        <v>14.04757</v>
      </c>
      <c r="E64" s="2215">
        <v>12.566481</v>
      </c>
      <c r="F64" s="2216">
        <v>190.21158500000001</v>
      </c>
      <c r="G64" s="2223"/>
      <c r="H64" s="2223"/>
      <c r="I64" s="2223"/>
      <c r="J64" s="2225"/>
    </row>
    <row r="65" spans="1:10" hidden="1">
      <c r="A65" s="2214">
        <v>44593</v>
      </c>
      <c r="B65" s="2215">
        <v>102.07568999999999</v>
      </c>
      <c r="C65" s="2215">
        <v>77.529008000000005</v>
      </c>
      <c r="D65" s="2215">
        <v>17.141582</v>
      </c>
      <c r="E65" s="2215">
        <v>16.517201</v>
      </c>
      <c r="F65" s="2216">
        <v>213.26348100000001</v>
      </c>
      <c r="G65" s="2223"/>
      <c r="H65" s="2223"/>
      <c r="I65" s="2223"/>
      <c r="J65" s="2225"/>
    </row>
    <row r="66" spans="1:10" hidden="1">
      <c r="A66" s="2214">
        <v>44621</v>
      </c>
      <c r="B66" s="2215">
        <v>105.875135</v>
      </c>
      <c r="C66" s="2215">
        <v>80.851168000000001</v>
      </c>
      <c r="D66" s="2215">
        <v>11.659483</v>
      </c>
      <c r="E66" s="2215">
        <v>12.606085</v>
      </c>
      <c r="F66" s="2216">
        <v>210.991871</v>
      </c>
      <c r="G66" s="2223"/>
      <c r="H66" s="2223"/>
      <c r="I66" s="2223"/>
      <c r="J66" s="2225"/>
    </row>
    <row r="67" spans="1:10" hidden="1">
      <c r="A67" s="2214">
        <v>44652</v>
      </c>
      <c r="B67" s="2215">
        <v>99.812546999999995</v>
      </c>
      <c r="C67" s="2215">
        <v>50.780858000000002</v>
      </c>
      <c r="D67" s="2215">
        <v>9.0568360000000006</v>
      </c>
      <c r="E67" s="2215">
        <v>9.5397739999999995</v>
      </c>
      <c r="F67" s="2216">
        <v>169.19001499999999</v>
      </c>
      <c r="G67" s="2223"/>
      <c r="H67" s="2223"/>
      <c r="I67" s="2223"/>
      <c r="J67" s="2225"/>
    </row>
    <row r="68" spans="1:10" hidden="1">
      <c r="A68" s="2214">
        <v>44682</v>
      </c>
      <c r="B68" s="2215">
        <v>116.175118</v>
      </c>
      <c r="C68" s="2215">
        <v>101.786401</v>
      </c>
      <c r="D68" s="2215">
        <v>25.775981999999999</v>
      </c>
      <c r="E68" s="2215">
        <v>6.8107030000000002</v>
      </c>
      <c r="F68" s="2216">
        <v>250.548204</v>
      </c>
      <c r="G68" s="2223"/>
      <c r="H68" s="2223"/>
      <c r="I68" s="2223"/>
      <c r="J68" s="2225"/>
    </row>
    <row r="69" spans="1:10" ht="8.25" hidden="1" customHeight="1">
      <c r="A69" s="2214">
        <v>44713</v>
      </c>
      <c r="B69" s="2215">
        <v>146.173011</v>
      </c>
      <c r="C69" s="2215">
        <v>121.220918</v>
      </c>
      <c r="D69" s="2215">
        <v>19.079224</v>
      </c>
      <c r="E69" s="2215">
        <v>16.854355000000002</v>
      </c>
      <c r="F69" s="2216">
        <v>303.32750800000002</v>
      </c>
      <c r="G69" s="2223"/>
      <c r="H69" s="2223"/>
      <c r="I69" s="2223"/>
      <c r="J69" s="2225"/>
    </row>
    <row r="70" spans="1:10" ht="18" hidden="1" customHeight="1">
      <c r="A70" s="2214">
        <v>44743</v>
      </c>
      <c r="B70" s="2215">
        <v>111.186733</v>
      </c>
      <c r="C70" s="2215">
        <v>67.956879000000001</v>
      </c>
      <c r="D70" s="2215">
        <v>17.923096999999999</v>
      </c>
      <c r="E70" s="2215">
        <v>7.221095</v>
      </c>
      <c r="F70" s="2216">
        <v>204.28780399999999</v>
      </c>
      <c r="G70" s="2223"/>
      <c r="H70" s="2223"/>
      <c r="I70" s="2223"/>
      <c r="J70" s="2225"/>
    </row>
    <row r="71" spans="1:10" hidden="1">
      <c r="A71" s="2214">
        <v>44774</v>
      </c>
      <c r="B71" s="2215">
        <v>101.41757</v>
      </c>
      <c r="C71" s="2215">
        <v>92.708425000000005</v>
      </c>
      <c r="D71" s="2215">
        <v>13.218165000000001</v>
      </c>
      <c r="E71" s="2215">
        <v>7.9797539999999998</v>
      </c>
      <c r="F71" s="2216">
        <v>215.323914</v>
      </c>
      <c r="G71" s="2223"/>
      <c r="H71" s="2223"/>
      <c r="I71" s="2223"/>
      <c r="J71" s="2225"/>
    </row>
    <row r="72" spans="1:10" hidden="1">
      <c r="A72" s="2214">
        <v>44805</v>
      </c>
      <c r="B72" s="2215">
        <v>100.083185</v>
      </c>
      <c r="C72" s="2215">
        <v>111.419319</v>
      </c>
      <c r="D72" s="2215">
        <v>10.333954</v>
      </c>
      <c r="E72" s="2215">
        <v>5.5465210000000003</v>
      </c>
      <c r="F72" s="2216">
        <v>227.38297900000001</v>
      </c>
      <c r="G72" s="2223"/>
      <c r="H72" s="2223"/>
      <c r="I72" s="2223"/>
      <c r="J72" s="2225"/>
    </row>
    <row r="73" spans="1:10" hidden="1">
      <c r="A73" s="2214">
        <v>44835</v>
      </c>
      <c r="B73" s="2215">
        <v>115.05891</v>
      </c>
      <c r="C73" s="2215">
        <v>90.683789000000004</v>
      </c>
      <c r="D73" s="2215">
        <v>15.278219999999999</v>
      </c>
      <c r="E73" s="2215">
        <v>5.1960740000000003</v>
      </c>
      <c r="F73" s="2216">
        <v>226.216993</v>
      </c>
      <c r="G73" s="2223"/>
      <c r="H73" s="2223"/>
      <c r="I73" s="2223"/>
      <c r="J73" s="2225"/>
    </row>
    <row r="74" spans="1:10" hidden="1">
      <c r="A74" s="2214">
        <v>44866</v>
      </c>
      <c r="B74" s="2215">
        <v>97.298565999999994</v>
      </c>
      <c r="C74" s="2215">
        <v>103.424943</v>
      </c>
      <c r="D74" s="2215">
        <v>27.630566000000002</v>
      </c>
      <c r="E74" s="2215">
        <v>9.1882579999999994</v>
      </c>
      <c r="F74" s="2216">
        <v>237.54233300000001</v>
      </c>
      <c r="G74" s="2223"/>
      <c r="H74" s="2223"/>
      <c r="I74" s="2223"/>
      <c r="J74" s="2225"/>
    </row>
    <row r="75" spans="1:10" hidden="1">
      <c r="A75" s="2214">
        <v>44896</v>
      </c>
      <c r="B75" s="2215">
        <v>157.12240199999999</v>
      </c>
      <c r="C75" s="2215">
        <v>126.14903200000001</v>
      </c>
      <c r="D75" s="2215">
        <v>20.693604000000001</v>
      </c>
      <c r="E75" s="2215">
        <v>11.08273</v>
      </c>
      <c r="F75" s="2216">
        <v>315.04776800000002</v>
      </c>
      <c r="G75" s="2223"/>
      <c r="H75" s="2223"/>
      <c r="I75" s="2223"/>
      <c r="J75" s="2225"/>
    </row>
    <row r="76" spans="1:10" hidden="1">
      <c r="A76" s="2214">
        <v>44927</v>
      </c>
      <c r="B76" s="2215">
        <v>138.5</v>
      </c>
      <c r="C76" s="2215">
        <v>141.9</v>
      </c>
      <c r="D76" s="2215">
        <v>43.9</v>
      </c>
      <c r="E76" s="2215">
        <v>6.8</v>
      </c>
      <c r="F76" s="2216">
        <v>331.1</v>
      </c>
      <c r="G76" s="2223"/>
      <c r="H76" s="2223"/>
      <c r="I76" s="2223"/>
      <c r="J76" s="2225"/>
    </row>
    <row r="77" spans="1:10" hidden="1">
      <c r="A77" s="2214">
        <v>44958</v>
      </c>
      <c r="B77" s="2215">
        <v>127</v>
      </c>
      <c r="C77" s="2215">
        <v>137.4</v>
      </c>
      <c r="D77" s="2215">
        <v>18.8</v>
      </c>
      <c r="E77" s="2215">
        <v>9.1</v>
      </c>
      <c r="F77" s="2216">
        <v>292.3</v>
      </c>
      <c r="G77" s="2223"/>
      <c r="H77" s="2223"/>
      <c r="I77" s="2223"/>
      <c r="J77" s="2225"/>
    </row>
    <row r="78" spans="1:10" hidden="1">
      <c r="A78" s="2214">
        <v>44986</v>
      </c>
      <c r="B78" s="2215">
        <v>132.7869</v>
      </c>
      <c r="C78" s="2215">
        <v>192.293612</v>
      </c>
      <c r="D78" s="2215">
        <v>23.792525999999999</v>
      </c>
      <c r="E78" s="2215">
        <v>9.3911499999999997</v>
      </c>
      <c r="F78" s="2216">
        <v>358.26418799999999</v>
      </c>
      <c r="G78" s="2223"/>
      <c r="H78" s="2223"/>
      <c r="I78" s="2223"/>
      <c r="J78" s="2225"/>
    </row>
    <row r="79" spans="1:10" hidden="1">
      <c r="A79" s="2214">
        <v>45017</v>
      </c>
      <c r="B79" s="2215">
        <v>125.4</v>
      </c>
      <c r="C79" s="2215">
        <v>106.9</v>
      </c>
      <c r="D79" s="2215">
        <v>20.100000000000001</v>
      </c>
      <c r="E79" s="2215">
        <v>7.1</v>
      </c>
      <c r="F79" s="2216">
        <v>259.5</v>
      </c>
      <c r="G79" s="2223"/>
      <c r="H79" s="2223"/>
      <c r="I79" s="2223"/>
      <c r="J79" s="2225"/>
    </row>
    <row r="80" spans="1:10" hidden="1">
      <c r="A80" s="2214">
        <v>45047</v>
      </c>
      <c r="B80" s="2215">
        <v>118.8</v>
      </c>
      <c r="C80" s="2215">
        <v>92.2</v>
      </c>
      <c r="D80" s="2215">
        <v>35.799999999999997</v>
      </c>
      <c r="E80" s="2215">
        <v>9.1</v>
      </c>
      <c r="F80" s="2216">
        <v>255.9</v>
      </c>
      <c r="G80" s="2223"/>
      <c r="H80" s="2223"/>
      <c r="I80" s="2223"/>
      <c r="J80" s="2225"/>
    </row>
    <row r="81" spans="1:13" hidden="1">
      <c r="A81" s="2214">
        <v>45078</v>
      </c>
      <c r="B81" s="2215">
        <v>137.4</v>
      </c>
      <c r="C81" s="2215">
        <v>174.6</v>
      </c>
      <c r="D81" s="2215">
        <v>36.700000000000003</v>
      </c>
      <c r="E81" s="2215">
        <v>22</v>
      </c>
      <c r="F81" s="2216">
        <v>370.7</v>
      </c>
      <c r="G81" s="2223"/>
      <c r="H81" s="2223"/>
      <c r="I81" s="2223"/>
      <c r="J81" s="2225"/>
    </row>
    <row r="82" spans="1:13" hidden="1">
      <c r="A82" s="2214">
        <v>45108</v>
      </c>
      <c r="B82" s="2215">
        <v>130.564987</v>
      </c>
      <c r="C82" s="2215">
        <v>130.38144600000001</v>
      </c>
      <c r="D82" s="2215">
        <v>20.55742</v>
      </c>
      <c r="E82" s="2215">
        <v>14.844051</v>
      </c>
      <c r="F82" s="2216">
        <v>296.39999999999998</v>
      </c>
      <c r="G82" s="2223"/>
      <c r="H82" s="2223"/>
      <c r="I82" s="2223"/>
      <c r="J82" s="2223"/>
      <c r="K82" s="2223"/>
      <c r="L82" s="2223"/>
      <c r="M82" s="2223"/>
    </row>
    <row r="83" spans="1:13" hidden="1">
      <c r="A83" s="2214">
        <v>45139</v>
      </c>
      <c r="B83" s="2215">
        <v>126.945826</v>
      </c>
      <c r="C83" s="2215">
        <v>90.704175000000006</v>
      </c>
      <c r="D83" s="2215">
        <v>15.788650000000001</v>
      </c>
      <c r="E83" s="2215">
        <v>6</v>
      </c>
      <c r="F83" s="2216">
        <v>239.4</v>
      </c>
      <c r="G83" s="2223"/>
      <c r="H83" s="2226"/>
      <c r="I83" s="2226"/>
      <c r="J83" s="2226"/>
      <c r="K83" s="2226"/>
      <c r="L83" s="2226"/>
    </row>
    <row r="84" spans="1:13" hidden="1">
      <c r="A84" s="2214">
        <v>45170</v>
      </c>
      <c r="B84" s="2215">
        <v>88.586484999999996</v>
      </c>
      <c r="C84" s="2215">
        <v>72.503133000000005</v>
      </c>
      <c r="D84" s="2215">
        <v>11.429411999999999</v>
      </c>
      <c r="E84" s="2215">
        <v>6.4</v>
      </c>
      <c r="F84" s="2216">
        <v>178.85817700000001</v>
      </c>
      <c r="G84" s="2223"/>
      <c r="H84" s="2226"/>
      <c r="I84" s="2226"/>
      <c r="J84" s="2226"/>
      <c r="K84" s="2226"/>
      <c r="L84" s="2226"/>
    </row>
    <row r="85" spans="1:13" hidden="1">
      <c r="A85" s="2214">
        <v>45200</v>
      </c>
      <c r="B85" s="2215">
        <v>124.1</v>
      </c>
      <c r="C85" s="2215">
        <v>110.6</v>
      </c>
      <c r="D85" s="2215">
        <v>12.8</v>
      </c>
      <c r="E85" s="2215">
        <v>10</v>
      </c>
      <c r="F85" s="2216">
        <v>257.5</v>
      </c>
      <c r="G85" s="2223"/>
      <c r="H85" s="2226"/>
      <c r="I85" s="2226"/>
      <c r="J85" s="2226"/>
      <c r="K85" s="2226"/>
      <c r="L85" s="2226"/>
    </row>
    <row r="86" spans="1:13" hidden="1">
      <c r="A86" s="2214">
        <v>45231</v>
      </c>
      <c r="B86" s="2215">
        <v>126.189921</v>
      </c>
      <c r="C86" s="2215">
        <v>133.87825100000001</v>
      </c>
      <c r="D86" s="2215">
        <v>22.583559999999999</v>
      </c>
      <c r="E86" s="2215">
        <v>10.964247</v>
      </c>
      <c r="F86" s="2216">
        <v>293.61597899999998</v>
      </c>
      <c r="G86" s="2223"/>
      <c r="H86" s="2226"/>
      <c r="I86" s="2226"/>
      <c r="J86" s="2226"/>
      <c r="K86" s="2226"/>
      <c r="L86" s="2226"/>
    </row>
    <row r="87" spans="1:13" hidden="1">
      <c r="A87" s="2214">
        <v>45261</v>
      </c>
      <c r="B87" s="2215">
        <v>165.65366800000001</v>
      </c>
      <c r="C87" s="2215">
        <v>172.00456700000001</v>
      </c>
      <c r="D87" s="2215">
        <v>35.533655000000003</v>
      </c>
      <c r="E87" s="2215">
        <v>9.0514410000000005</v>
      </c>
      <c r="F87" s="2216">
        <v>382.24333100000001</v>
      </c>
      <c r="G87" s="2223"/>
      <c r="H87" s="2226"/>
      <c r="I87" s="2226"/>
      <c r="J87" s="2226"/>
      <c r="K87" s="2226"/>
      <c r="L87" s="2226"/>
    </row>
    <row r="88" spans="1:13" hidden="1">
      <c r="A88" s="2214">
        <v>45292</v>
      </c>
      <c r="B88" s="2215">
        <v>121.317218</v>
      </c>
      <c r="C88" s="2215">
        <v>118.085115</v>
      </c>
      <c r="D88" s="2215">
        <v>16.763711000000001</v>
      </c>
      <c r="E88" s="2215">
        <v>7.3717129999999997</v>
      </c>
      <c r="F88" s="2216">
        <v>263.537757</v>
      </c>
      <c r="G88" s="2223"/>
      <c r="H88" s="2226"/>
      <c r="I88" s="2226"/>
      <c r="J88" s="2226"/>
      <c r="K88" s="2226"/>
      <c r="L88" s="2226"/>
    </row>
    <row r="89" spans="1:13">
      <c r="A89" s="2214">
        <v>45323</v>
      </c>
      <c r="B89" s="2215">
        <v>124.67507500000001</v>
      </c>
      <c r="C89" s="2215">
        <v>145.293252</v>
      </c>
      <c r="D89" s="2215">
        <v>21.516461</v>
      </c>
      <c r="E89" s="2215">
        <v>7.7884419999999999</v>
      </c>
      <c r="F89" s="2216">
        <v>299.27323000000001</v>
      </c>
      <c r="G89" s="2223"/>
      <c r="H89" s="2226"/>
      <c r="I89" s="2226"/>
      <c r="J89" s="2226"/>
      <c r="K89" s="2226"/>
      <c r="L89" s="2226"/>
    </row>
    <row r="90" spans="1:13">
      <c r="A90" s="2214">
        <v>45352</v>
      </c>
      <c r="B90" s="2215">
        <v>146.88638399999999</v>
      </c>
      <c r="C90" s="2215">
        <v>120.030072</v>
      </c>
      <c r="D90" s="2215">
        <v>23.281911000000001</v>
      </c>
      <c r="E90" s="2215">
        <v>8.5295959999999997</v>
      </c>
      <c r="F90" s="2216">
        <v>298.72796299999999</v>
      </c>
      <c r="G90" s="2223"/>
      <c r="H90" s="2226"/>
      <c r="I90" s="2226"/>
      <c r="J90" s="2226"/>
      <c r="K90" s="2226"/>
      <c r="L90" s="2226"/>
    </row>
    <row r="91" spans="1:13">
      <c r="A91" s="2214">
        <v>45383</v>
      </c>
      <c r="B91" s="2215">
        <v>139.0806</v>
      </c>
      <c r="C91" s="2215">
        <v>113.242746</v>
      </c>
      <c r="D91" s="2215">
        <v>13.530359000000001</v>
      </c>
      <c r="E91" s="2215">
        <v>7.3147580000000003</v>
      </c>
      <c r="F91" s="2216">
        <v>273.16846299999997</v>
      </c>
      <c r="G91" s="2223"/>
      <c r="H91" s="2226"/>
      <c r="I91" s="2226"/>
      <c r="J91" s="2226"/>
      <c r="K91" s="2226"/>
      <c r="L91" s="2226"/>
    </row>
    <row r="92" spans="1:13">
      <c r="A92" s="2214">
        <v>45413</v>
      </c>
      <c r="B92" s="2215">
        <v>178.202178</v>
      </c>
      <c r="C92" s="2215">
        <v>181.529157</v>
      </c>
      <c r="D92" s="2215">
        <v>39.238998000000002</v>
      </c>
      <c r="E92" s="2215">
        <v>14.089817999999999</v>
      </c>
      <c r="F92" s="2216">
        <v>413.06015099999996</v>
      </c>
      <c r="G92" s="2223"/>
      <c r="H92" s="2226"/>
      <c r="I92" s="2226"/>
      <c r="J92" s="2226"/>
      <c r="K92" s="2226"/>
      <c r="L92" s="2226"/>
    </row>
    <row r="93" spans="1:13">
      <c r="A93" s="2214">
        <v>45444</v>
      </c>
      <c r="B93" s="2215">
        <v>152.29154800000001</v>
      </c>
      <c r="C93" s="2215">
        <v>109.303691</v>
      </c>
      <c r="D93" s="2215">
        <v>22.219208999999999</v>
      </c>
      <c r="E93" s="2215">
        <v>14.971886</v>
      </c>
      <c r="F93" s="2216">
        <v>298.78633400000001</v>
      </c>
      <c r="G93" s="2223"/>
      <c r="H93" s="2226"/>
      <c r="I93" s="2226"/>
      <c r="J93" s="2226"/>
      <c r="K93" s="2226"/>
      <c r="L93" s="2226"/>
    </row>
    <row r="94" spans="1:13">
      <c r="A94" s="2214">
        <v>45474</v>
      </c>
      <c r="B94" s="2215">
        <v>98.644664000000006</v>
      </c>
      <c r="C94" s="2215">
        <v>110.6</v>
      </c>
      <c r="D94" s="2215">
        <v>20</v>
      </c>
      <c r="E94" s="2215">
        <v>8.6070030000000006</v>
      </c>
      <c r="F94" s="2216">
        <v>237.82552899999999</v>
      </c>
      <c r="G94" s="2223"/>
      <c r="H94" s="2226"/>
      <c r="I94" s="2226"/>
      <c r="J94" s="2226"/>
      <c r="K94" s="2226"/>
      <c r="L94" s="2226"/>
    </row>
    <row r="95" spans="1:13">
      <c r="A95" s="2214">
        <v>45505</v>
      </c>
      <c r="B95" s="2215">
        <v>138.581278</v>
      </c>
      <c r="C95" s="2215">
        <v>98.058178999999996</v>
      </c>
      <c r="D95" s="2215">
        <v>15.655666</v>
      </c>
      <c r="E95" s="2215">
        <v>10.3</v>
      </c>
      <c r="F95" s="2216">
        <v>262.65137799999997</v>
      </c>
      <c r="G95" s="2223"/>
      <c r="H95" s="2226"/>
      <c r="I95" s="2226"/>
      <c r="J95" s="2226"/>
      <c r="K95" s="2226"/>
      <c r="L95" s="2226"/>
    </row>
    <row r="96" spans="1:13">
      <c r="A96" s="2214">
        <v>45536</v>
      </c>
      <c r="B96" s="2215">
        <v>116.17842</v>
      </c>
      <c r="C96" s="2215">
        <v>88.590281000000004</v>
      </c>
      <c r="D96" s="2215">
        <v>17.414286000000001</v>
      </c>
      <c r="E96" s="2215">
        <v>8.6</v>
      </c>
      <c r="F96" s="2216">
        <v>230.8</v>
      </c>
      <c r="G96" s="2223"/>
      <c r="H96" s="2226"/>
      <c r="I96" s="2226"/>
      <c r="J96" s="2226"/>
      <c r="K96" s="2226"/>
      <c r="L96" s="2226"/>
    </row>
    <row r="97" spans="1:12">
      <c r="A97" s="2214">
        <v>45566</v>
      </c>
      <c r="B97" s="2215">
        <v>146.40701200000001</v>
      </c>
      <c r="C97" s="2215">
        <v>115.2</v>
      </c>
      <c r="D97" s="2215">
        <v>19.554938</v>
      </c>
      <c r="E97" s="2215">
        <v>14.1</v>
      </c>
      <c r="F97" s="2216">
        <v>295.3</v>
      </c>
      <c r="G97" s="2223"/>
      <c r="H97" s="2226"/>
      <c r="I97" s="2226"/>
      <c r="J97" s="2226"/>
      <c r="K97" s="2226"/>
      <c r="L97" s="2226"/>
    </row>
    <row r="98" spans="1:12">
      <c r="A98" s="2214">
        <v>45597</v>
      </c>
      <c r="B98" s="2215">
        <v>136.13765799999999</v>
      </c>
      <c r="C98" s="2215">
        <v>118.2</v>
      </c>
      <c r="D98" s="2215">
        <v>20.8</v>
      </c>
      <c r="E98" s="2215">
        <v>22.352644000000002</v>
      </c>
      <c r="F98" s="2216">
        <v>297.5</v>
      </c>
      <c r="G98" s="2223"/>
      <c r="H98" s="2226"/>
      <c r="I98" s="2226"/>
      <c r="J98" s="2226"/>
      <c r="K98" s="2226"/>
      <c r="L98" s="2226"/>
    </row>
    <row r="99" spans="1:12">
      <c r="A99" s="2214">
        <v>45627</v>
      </c>
      <c r="B99" s="2215">
        <v>138.126452</v>
      </c>
      <c r="C99" s="2215">
        <v>144.104488</v>
      </c>
      <c r="D99" s="2215">
        <v>28.026785</v>
      </c>
      <c r="E99" s="2215">
        <v>37.971820999999998</v>
      </c>
      <c r="F99" s="2216">
        <v>348.22954600000003</v>
      </c>
      <c r="G99" s="2223"/>
      <c r="H99" s="2226"/>
      <c r="I99" s="2226"/>
      <c r="J99" s="2226"/>
      <c r="K99" s="2226"/>
      <c r="L99" s="2226"/>
    </row>
    <row r="100" spans="1:12">
      <c r="A100" s="2214">
        <v>45658</v>
      </c>
      <c r="B100" s="2215">
        <v>94.685332000000002</v>
      </c>
      <c r="C100" s="2215">
        <v>119.6</v>
      </c>
      <c r="D100" s="2215">
        <v>24.5562</v>
      </c>
      <c r="E100" s="2215">
        <v>16.3</v>
      </c>
      <c r="F100" s="2216">
        <v>255.2</v>
      </c>
      <c r="G100" s="2223"/>
      <c r="H100" s="2226"/>
      <c r="I100" s="2226"/>
      <c r="J100" s="2226"/>
      <c r="K100" s="2226"/>
      <c r="L100" s="2226"/>
    </row>
    <row r="101" spans="1:12" ht="17.399999999999999" thickBot="1">
      <c r="A101" s="2227">
        <v>45689</v>
      </c>
      <c r="B101" s="2228">
        <v>105.55652000000001</v>
      </c>
      <c r="C101" s="2228">
        <v>127.05584399999999</v>
      </c>
      <c r="D101" s="2228">
        <v>31.067174000000001</v>
      </c>
      <c r="E101" s="2228">
        <v>49.8</v>
      </c>
      <c r="F101" s="2229">
        <v>313.61269500000003</v>
      </c>
      <c r="G101" s="2223"/>
      <c r="H101" s="2226"/>
      <c r="I101" s="2226"/>
      <c r="J101" s="2226"/>
      <c r="K101" s="2226"/>
      <c r="L101" s="2226"/>
    </row>
    <row r="102" spans="1:12" ht="19.5" customHeight="1" thickTop="1"/>
    <row r="103" spans="1:12" ht="19.8">
      <c r="A103" s="2211" t="s">
        <v>4941</v>
      </c>
    </row>
    <row r="104" spans="1:12" ht="17.399999999999999" thickBot="1">
      <c r="F104" s="1098" t="s">
        <v>4015</v>
      </c>
    </row>
    <row r="105" spans="1:12" ht="18" thickTop="1" thickBot="1">
      <c r="A105" s="2212"/>
      <c r="B105" s="2213" t="s">
        <v>3996</v>
      </c>
      <c r="C105" s="2213" t="s">
        <v>3999</v>
      </c>
      <c r="D105" s="2213" t="s">
        <v>4940</v>
      </c>
      <c r="E105" s="2213" t="s">
        <v>57</v>
      </c>
      <c r="F105" s="2213" t="s">
        <v>493</v>
      </c>
    </row>
    <row r="106" spans="1:12" hidden="1">
      <c r="A106" s="2214">
        <v>42736</v>
      </c>
      <c r="B106" s="2215">
        <v>232.84009399999999</v>
      </c>
      <c r="C106" s="2215">
        <v>39.449494000000001</v>
      </c>
      <c r="D106" s="2215">
        <v>7.1307369999999999</v>
      </c>
      <c r="E106" s="2215">
        <v>29.880987000000005</v>
      </c>
      <c r="F106" s="2216">
        <v>309.301312</v>
      </c>
    </row>
    <row r="107" spans="1:12" hidden="1">
      <c r="A107" s="2214">
        <v>42767</v>
      </c>
      <c r="B107" s="2215">
        <v>226.67495500000001</v>
      </c>
      <c r="C107" s="2215">
        <v>53.829377999999998</v>
      </c>
      <c r="D107" s="2215">
        <v>5.328449</v>
      </c>
      <c r="E107" s="2215">
        <v>24.177177000000007</v>
      </c>
      <c r="F107" s="2216">
        <v>310.00995900000004</v>
      </c>
    </row>
    <row r="108" spans="1:12" hidden="1">
      <c r="A108" s="2214">
        <v>42795</v>
      </c>
      <c r="B108" s="2215">
        <v>269.84619400000003</v>
      </c>
      <c r="C108" s="2215">
        <v>75.824877000000001</v>
      </c>
      <c r="D108" s="2215">
        <v>15.975016999999999</v>
      </c>
      <c r="E108" s="2215">
        <v>43.790329999999997</v>
      </c>
      <c r="F108" s="2216">
        <v>405.436418</v>
      </c>
    </row>
    <row r="109" spans="1:12" hidden="1">
      <c r="A109" s="2214">
        <v>42826</v>
      </c>
      <c r="B109" s="2215">
        <v>259.88544899999999</v>
      </c>
      <c r="C109" s="2215">
        <v>61.118138999999999</v>
      </c>
      <c r="D109" s="2215">
        <v>7.5908470000000001</v>
      </c>
      <c r="E109" s="2215">
        <v>33.997551000000009</v>
      </c>
      <c r="F109" s="2216">
        <v>362.59198599999996</v>
      </c>
    </row>
    <row r="110" spans="1:12" hidden="1">
      <c r="A110" s="2214">
        <v>42856</v>
      </c>
      <c r="B110" s="2215">
        <v>289.61493899999999</v>
      </c>
      <c r="C110" s="2215">
        <v>51.847866000000003</v>
      </c>
      <c r="D110" s="2215">
        <v>11.355527</v>
      </c>
      <c r="E110" s="2215">
        <v>37.867214999999995</v>
      </c>
      <c r="F110" s="2216">
        <v>390.68554699999999</v>
      </c>
    </row>
    <row r="111" spans="1:12" hidden="1">
      <c r="A111" s="2214">
        <v>42887</v>
      </c>
      <c r="B111" s="2215">
        <v>253.55466699999999</v>
      </c>
      <c r="C111" s="2215">
        <v>59.990659000000001</v>
      </c>
      <c r="D111" s="2215">
        <v>17.969121999999999</v>
      </c>
      <c r="E111" s="2215">
        <v>53.356980999999998</v>
      </c>
      <c r="F111" s="2216">
        <v>384.87142900000003</v>
      </c>
    </row>
    <row r="112" spans="1:12" hidden="1">
      <c r="A112" s="2214">
        <v>42917</v>
      </c>
      <c r="B112" s="2215">
        <v>276.54206199999999</v>
      </c>
      <c r="C112" s="2215">
        <v>62.868993000000003</v>
      </c>
      <c r="D112" s="2215">
        <v>7.8254520000000003</v>
      </c>
      <c r="E112" s="2215">
        <v>43.871718000000001</v>
      </c>
      <c r="F112" s="2216">
        <v>391.10822499999995</v>
      </c>
    </row>
    <row r="113" spans="1:6" hidden="1">
      <c r="A113" s="2214">
        <v>42948</v>
      </c>
      <c r="B113" s="2215">
        <v>304.52462700000001</v>
      </c>
      <c r="C113" s="2215">
        <v>72.811452000000003</v>
      </c>
      <c r="D113" s="2215">
        <v>13.622331000000001</v>
      </c>
      <c r="E113" s="2215">
        <v>39.179689999999994</v>
      </c>
      <c r="F113" s="2216">
        <v>430.13810000000001</v>
      </c>
    </row>
    <row r="114" spans="1:6" hidden="1">
      <c r="A114" s="2214">
        <v>42979</v>
      </c>
      <c r="B114" s="2215">
        <v>223.844401</v>
      </c>
      <c r="C114" s="2215">
        <v>56.833683999999998</v>
      </c>
      <c r="D114" s="2215">
        <v>23.617999999999999</v>
      </c>
      <c r="E114" s="2215">
        <v>38.162030999999999</v>
      </c>
      <c r="F114" s="2216">
        <v>342.45811600000002</v>
      </c>
    </row>
    <row r="115" spans="1:6" hidden="1">
      <c r="A115" s="2214">
        <v>43009</v>
      </c>
      <c r="B115" s="2215">
        <v>229.63985500000001</v>
      </c>
      <c r="C115" s="2215">
        <v>70.042503999999994</v>
      </c>
      <c r="D115" s="2215">
        <v>9.8876899999999992</v>
      </c>
      <c r="E115" s="2215">
        <v>37.228288000000006</v>
      </c>
      <c r="F115" s="2216">
        <v>346.79833700000006</v>
      </c>
    </row>
    <row r="116" spans="1:6" hidden="1">
      <c r="A116" s="2214">
        <v>43040</v>
      </c>
      <c r="B116" s="2215">
        <v>230.37339299999999</v>
      </c>
      <c r="C116" s="2215">
        <v>102.877647</v>
      </c>
      <c r="D116" s="2215">
        <v>8.7727459999999997</v>
      </c>
      <c r="E116" s="2215">
        <v>31.572137999999995</v>
      </c>
      <c r="F116" s="2216">
        <v>373.59592399999997</v>
      </c>
    </row>
    <row r="117" spans="1:6" hidden="1">
      <c r="A117" s="2214">
        <v>43070</v>
      </c>
      <c r="B117" s="2215">
        <v>239.39757299999999</v>
      </c>
      <c r="C117" s="2215">
        <v>97.079510999999997</v>
      </c>
      <c r="D117" s="2215">
        <v>11.683376000000001</v>
      </c>
      <c r="E117" s="2215">
        <v>27.722265000000007</v>
      </c>
      <c r="F117" s="2216">
        <v>375.88272499999999</v>
      </c>
    </row>
    <row r="118" spans="1:6" hidden="1">
      <c r="A118" s="2217">
        <v>43101</v>
      </c>
      <c r="B118" s="2218">
        <v>276.03976999999998</v>
      </c>
      <c r="C118" s="2218">
        <v>53.969467999999999</v>
      </c>
      <c r="D118" s="2218">
        <v>18.685690999999998</v>
      </c>
      <c r="E118" s="2218">
        <v>29.77983900000001</v>
      </c>
      <c r="F118" s="2219">
        <v>378.47476800000004</v>
      </c>
    </row>
    <row r="119" spans="1:6" hidden="1">
      <c r="A119" s="2214">
        <v>43132</v>
      </c>
      <c r="B119" s="2215">
        <v>203.959622</v>
      </c>
      <c r="C119" s="2215">
        <v>67.724095000000005</v>
      </c>
      <c r="D119" s="2215">
        <v>9.9935989999999997</v>
      </c>
      <c r="E119" s="2215">
        <v>30.908878999999999</v>
      </c>
      <c r="F119" s="2216">
        <v>312.58619500000003</v>
      </c>
    </row>
    <row r="120" spans="1:6" hidden="1">
      <c r="A120" s="2214">
        <v>43160</v>
      </c>
      <c r="B120" s="2215">
        <v>202.153876</v>
      </c>
      <c r="C120" s="2215">
        <v>69.712320000000005</v>
      </c>
      <c r="D120" s="2215">
        <v>36.895088999999999</v>
      </c>
      <c r="E120" s="2215">
        <v>37.854708000000002</v>
      </c>
      <c r="F120" s="2216">
        <v>346.615993</v>
      </c>
    </row>
    <row r="121" spans="1:6" hidden="1">
      <c r="A121" s="2214">
        <v>43191</v>
      </c>
      <c r="B121" s="2215">
        <v>175.99469199999999</v>
      </c>
      <c r="C121" s="2215">
        <v>73.353504999999998</v>
      </c>
      <c r="D121" s="2215">
        <v>9.4582719999999991</v>
      </c>
      <c r="E121" s="2215">
        <v>35.273654999999998</v>
      </c>
      <c r="F121" s="2216">
        <v>294.08012400000001</v>
      </c>
    </row>
    <row r="122" spans="1:6" hidden="1">
      <c r="A122" s="2214">
        <v>43221</v>
      </c>
      <c r="B122" s="2215">
        <v>239.26319699999999</v>
      </c>
      <c r="C122" s="2215">
        <v>101.169685</v>
      </c>
      <c r="D122" s="2215">
        <v>9.2102140000000006</v>
      </c>
      <c r="E122" s="2215">
        <v>36.181494999999998</v>
      </c>
      <c r="F122" s="2216">
        <v>385.824591</v>
      </c>
    </row>
    <row r="123" spans="1:6" hidden="1">
      <c r="A123" s="2214">
        <v>43252</v>
      </c>
      <c r="B123" s="2215">
        <v>244.87490099999999</v>
      </c>
      <c r="C123" s="2215">
        <v>66.456429</v>
      </c>
      <c r="D123" s="2215">
        <v>13.102838999999999</v>
      </c>
      <c r="E123" s="2215">
        <v>42.730958999999999</v>
      </c>
      <c r="F123" s="2216">
        <v>367.16512799999998</v>
      </c>
    </row>
    <row r="124" spans="1:6" hidden="1">
      <c r="A124" s="2214">
        <v>43282</v>
      </c>
      <c r="B124" s="2215">
        <v>268.98317500000002</v>
      </c>
      <c r="C124" s="2215">
        <v>70.967664999999997</v>
      </c>
      <c r="D124" s="2215">
        <v>12.001822000000001</v>
      </c>
      <c r="E124" s="2215">
        <v>34.284165000000002</v>
      </c>
      <c r="F124" s="2216">
        <v>386.23682700000006</v>
      </c>
    </row>
    <row r="125" spans="1:6" hidden="1">
      <c r="A125" s="2214">
        <v>43313</v>
      </c>
      <c r="B125" s="2215">
        <v>280.07678399999998</v>
      </c>
      <c r="C125" s="2215">
        <v>69.800085999999993</v>
      </c>
      <c r="D125" s="2215">
        <v>19.413848999999999</v>
      </c>
      <c r="E125" s="2215">
        <v>44.174278000000001</v>
      </c>
      <c r="F125" s="2216">
        <v>413.46499699999998</v>
      </c>
    </row>
    <row r="126" spans="1:6" hidden="1">
      <c r="A126" s="2214">
        <v>43344</v>
      </c>
      <c r="B126" s="2215">
        <v>229.104073</v>
      </c>
      <c r="C126" s="2215">
        <v>75.174757999999997</v>
      </c>
      <c r="D126" s="2215">
        <v>9.319407</v>
      </c>
      <c r="E126" s="2215">
        <v>35.776114</v>
      </c>
      <c r="F126" s="2216">
        <v>349.37435199999999</v>
      </c>
    </row>
    <row r="127" spans="1:6" hidden="1">
      <c r="A127" s="2214">
        <v>43374</v>
      </c>
      <c r="B127" s="2215">
        <v>232.88340199999999</v>
      </c>
      <c r="C127" s="2215">
        <v>99.286843000000005</v>
      </c>
      <c r="D127" s="2215">
        <v>11.396564</v>
      </c>
      <c r="E127" s="2215">
        <v>34.939860000000003</v>
      </c>
      <c r="F127" s="2216">
        <v>378.50666899999999</v>
      </c>
    </row>
    <row r="128" spans="1:6" hidden="1">
      <c r="A128" s="2214">
        <v>43405</v>
      </c>
      <c r="B128" s="2215">
        <v>239.50547900000001</v>
      </c>
      <c r="C128" s="2215">
        <v>91.631730000000005</v>
      </c>
      <c r="D128" s="2215">
        <v>6.9769920000000001</v>
      </c>
      <c r="E128" s="2215">
        <v>33.308155999999997</v>
      </c>
      <c r="F128" s="2216">
        <v>371.42235699999998</v>
      </c>
    </row>
    <row r="129" spans="1:6" hidden="1">
      <c r="A129" s="2214">
        <v>43435</v>
      </c>
      <c r="B129" s="2215">
        <v>272.59127999999998</v>
      </c>
      <c r="C129" s="2215">
        <v>71.706374999999994</v>
      </c>
      <c r="D129" s="2215">
        <v>8.8965169999999993</v>
      </c>
      <c r="E129" s="2215">
        <v>33.803832</v>
      </c>
      <c r="F129" s="2216">
        <v>386.99800399999998</v>
      </c>
    </row>
    <row r="130" spans="1:6" hidden="1">
      <c r="A130" s="2214">
        <v>43466</v>
      </c>
      <c r="B130" s="2215">
        <v>303.532265</v>
      </c>
      <c r="C130" s="2215">
        <v>75.319193999999996</v>
      </c>
      <c r="D130" s="2215">
        <v>10.041487</v>
      </c>
      <c r="E130" s="2215">
        <v>34.925192000000003</v>
      </c>
      <c r="F130" s="2216">
        <v>423.81813799999998</v>
      </c>
    </row>
    <row r="131" spans="1:6" hidden="1">
      <c r="A131" s="2214">
        <v>43497</v>
      </c>
      <c r="B131" s="2215">
        <v>237.718187</v>
      </c>
      <c r="C131" s="2215">
        <v>66.561183</v>
      </c>
      <c r="D131" s="2215">
        <v>9.8629470000000001</v>
      </c>
      <c r="E131" s="2215">
        <v>37.528931</v>
      </c>
      <c r="F131" s="2216">
        <v>351.67124799999999</v>
      </c>
    </row>
    <row r="132" spans="1:6" hidden="1">
      <c r="A132" s="2214">
        <v>43525</v>
      </c>
      <c r="B132" s="2215">
        <v>196.10418000000001</v>
      </c>
      <c r="C132" s="2215">
        <v>77.760188999999997</v>
      </c>
      <c r="D132" s="2215">
        <v>8.2067169999999994</v>
      </c>
      <c r="E132" s="2215">
        <v>35.031973999999998</v>
      </c>
      <c r="F132" s="2216">
        <v>317.10306000000003</v>
      </c>
    </row>
    <row r="133" spans="1:6" hidden="1">
      <c r="A133" s="2214">
        <v>43556</v>
      </c>
      <c r="B133" s="2215">
        <v>230.63819000000001</v>
      </c>
      <c r="C133" s="2215">
        <v>127.887473</v>
      </c>
      <c r="D133" s="2215">
        <v>11.147404</v>
      </c>
      <c r="E133" s="2215">
        <v>36.399636999999998</v>
      </c>
      <c r="F133" s="2216">
        <v>406.07270399999999</v>
      </c>
    </row>
    <row r="134" spans="1:6" hidden="1">
      <c r="A134" s="2214">
        <v>43586</v>
      </c>
      <c r="B134" s="2215">
        <v>277.991603</v>
      </c>
      <c r="C134" s="2215">
        <v>63.813343000000003</v>
      </c>
      <c r="D134" s="2215">
        <v>12.042906</v>
      </c>
      <c r="E134" s="2215">
        <v>35.058844000000001</v>
      </c>
      <c r="F134" s="2216">
        <v>388.90669600000001</v>
      </c>
    </row>
    <row r="135" spans="1:6" hidden="1">
      <c r="A135" s="2214">
        <v>43617</v>
      </c>
      <c r="B135" s="2215">
        <v>248.19874300000001</v>
      </c>
      <c r="C135" s="2215">
        <v>68.735696000000004</v>
      </c>
      <c r="D135" s="2215">
        <v>12.627808999999999</v>
      </c>
      <c r="E135" s="2215">
        <v>40.272264</v>
      </c>
      <c r="F135" s="2216">
        <v>369.83451200000002</v>
      </c>
    </row>
    <row r="136" spans="1:6" hidden="1">
      <c r="A136" s="2214">
        <v>43647</v>
      </c>
      <c r="B136" s="2215">
        <v>225.71867800000001</v>
      </c>
      <c r="C136" s="2215">
        <v>90.078790999999995</v>
      </c>
      <c r="D136" s="2215">
        <v>21.497747</v>
      </c>
      <c r="E136" s="2215">
        <v>38.332016000000003</v>
      </c>
      <c r="F136" s="2216">
        <v>375.62723199999999</v>
      </c>
    </row>
    <row r="137" spans="1:6" hidden="1">
      <c r="A137" s="2214">
        <v>43678</v>
      </c>
      <c r="B137" s="2215">
        <v>313.26755000000003</v>
      </c>
      <c r="C137" s="2215">
        <v>76.748981999999998</v>
      </c>
      <c r="D137" s="2215">
        <v>18.314587</v>
      </c>
      <c r="E137" s="2215">
        <v>45.239902999999998</v>
      </c>
      <c r="F137" s="2216">
        <v>453.57102200000008</v>
      </c>
    </row>
    <row r="138" spans="1:6" hidden="1">
      <c r="A138" s="2214">
        <v>43709</v>
      </c>
      <c r="B138" s="2215">
        <v>237.57028700000001</v>
      </c>
      <c r="C138" s="2215">
        <v>73.094210000000004</v>
      </c>
      <c r="D138" s="2215">
        <v>11.037868</v>
      </c>
      <c r="E138" s="2215">
        <v>36.332877000000003</v>
      </c>
      <c r="F138" s="2216">
        <v>358.03524199999998</v>
      </c>
    </row>
    <row r="139" spans="1:6" hidden="1">
      <c r="A139" s="2214">
        <v>43739</v>
      </c>
      <c r="B139" s="2215">
        <v>284.247885</v>
      </c>
      <c r="C139" s="2215">
        <v>63.423949</v>
      </c>
      <c r="D139" s="2215">
        <v>12.434461000000001</v>
      </c>
      <c r="E139" s="2215">
        <v>40.887667999999998</v>
      </c>
      <c r="F139" s="2216">
        <v>400.99396300000001</v>
      </c>
    </row>
    <row r="140" spans="1:6" hidden="1">
      <c r="A140" s="2214">
        <v>43770</v>
      </c>
      <c r="B140" s="2215">
        <v>221.55847199999999</v>
      </c>
      <c r="C140" s="2215">
        <v>79.661023</v>
      </c>
      <c r="D140" s="2215">
        <v>8.4149840000000005</v>
      </c>
      <c r="E140" s="2215">
        <v>27.278126</v>
      </c>
      <c r="F140" s="2216">
        <v>336.91260499999999</v>
      </c>
    </row>
    <row r="141" spans="1:6" hidden="1">
      <c r="A141" s="2214">
        <v>43800</v>
      </c>
      <c r="B141" s="2215">
        <v>270.23328500000002</v>
      </c>
      <c r="C141" s="2215">
        <v>83.147076999999996</v>
      </c>
      <c r="D141" s="2215">
        <v>10.63932</v>
      </c>
      <c r="E141" s="2215">
        <v>33.302286000000002</v>
      </c>
      <c r="F141" s="2216">
        <v>397.32196799999997</v>
      </c>
    </row>
    <row r="142" spans="1:6" hidden="1">
      <c r="A142" s="2214">
        <v>43831</v>
      </c>
      <c r="B142" s="2215">
        <v>239.48152899999999</v>
      </c>
      <c r="C142" s="2215">
        <v>102.12904</v>
      </c>
      <c r="D142" s="2215">
        <v>8.1191790000000008</v>
      </c>
      <c r="E142" s="2215">
        <v>38.744025000000001</v>
      </c>
      <c r="F142" s="2216">
        <v>388.47377299999999</v>
      </c>
    </row>
    <row r="143" spans="1:6" hidden="1">
      <c r="A143" s="2214">
        <v>43862</v>
      </c>
      <c r="B143" s="2215">
        <v>235.48427000000001</v>
      </c>
      <c r="C143" s="2215">
        <v>71.485218000000003</v>
      </c>
      <c r="D143" s="2215">
        <v>54.754061</v>
      </c>
      <c r="E143" s="2215">
        <v>37.038384000000001</v>
      </c>
      <c r="F143" s="2216">
        <v>398.761933</v>
      </c>
    </row>
    <row r="144" spans="1:6" hidden="1">
      <c r="A144" s="2214">
        <v>43891</v>
      </c>
      <c r="B144" s="2215">
        <v>216.58340799999999</v>
      </c>
      <c r="C144" s="2215">
        <v>55.798383000000001</v>
      </c>
      <c r="D144" s="2215">
        <v>6.4700319999999998</v>
      </c>
      <c r="E144" s="2215">
        <v>36.351478999999998</v>
      </c>
      <c r="F144" s="2216">
        <v>315.20330200000001</v>
      </c>
    </row>
    <row r="145" spans="1:11" hidden="1">
      <c r="A145" s="2214">
        <v>43922</v>
      </c>
      <c r="B145" s="2215">
        <v>130.00830400000001</v>
      </c>
      <c r="C145" s="2215">
        <v>44.040267999999998</v>
      </c>
      <c r="D145" s="2215">
        <v>4.6301420000000002</v>
      </c>
      <c r="E145" s="2215">
        <v>20.35764</v>
      </c>
      <c r="F145" s="2216">
        <v>199.03635400000002</v>
      </c>
    </row>
    <row r="146" spans="1:11" hidden="1">
      <c r="A146" s="2214">
        <v>43952</v>
      </c>
      <c r="B146" s="2215">
        <v>122.826075</v>
      </c>
      <c r="C146" s="2215">
        <v>42.192487999999997</v>
      </c>
      <c r="D146" s="2215">
        <v>6.7991999999999999</v>
      </c>
      <c r="E146" s="2215">
        <v>19.624096999999999</v>
      </c>
      <c r="F146" s="2216">
        <v>191.44186000000002</v>
      </c>
    </row>
    <row r="147" spans="1:11" hidden="1">
      <c r="A147" s="2214">
        <v>43983</v>
      </c>
      <c r="B147" s="2215">
        <v>150.280609</v>
      </c>
      <c r="C147" s="2215">
        <v>57.934928999999997</v>
      </c>
      <c r="D147" s="2215">
        <v>9.8985430000000001</v>
      </c>
      <c r="E147" s="2215">
        <v>25.468888</v>
      </c>
      <c r="F147" s="2216">
        <v>243.58296899999996</v>
      </c>
    </row>
    <row r="148" spans="1:11" hidden="1">
      <c r="A148" s="2214">
        <v>44013</v>
      </c>
      <c r="B148" s="2215">
        <v>171.10065900000001</v>
      </c>
      <c r="C148" s="2215">
        <v>62.231839000000001</v>
      </c>
      <c r="D148" s="2215">
        <v>8.0274099999999997</v>
      </c>
      <c r="E148" s="2215">
        <v>26.65371</v>
      </c>
      <c r="F148" s="2216">
        <v>268.01361800000001</v>
      </c>
    </row>
    <row r="149" spans="1:11" hidden="1">
      <c r="A149" s="2214">
        <v>44044</v>
      </c>
      <c r="B149" s="2215">
        <v>319.52940100000001</v>
      </c>
      <c r="C149" s="2215">
        <v>73.433158000000006</v>
      </c>
      <c r="D149" s="2215">
        <v>9.1668950000000002</v>
      </c>
      <c r="E149" s="2215">
        <v>33.323593000000002</v>
      </c>
      <c r="F149" s="2216">
        <v>435.45304700000003</v>
      </c>
    </row>
    <row r="150" spans="1:11" hidden="1">
      <c r="A150" s="2214">
        <v>44075</v>
      </c>
      <c r="B150" s="2215">
        <v>178.95326600000001</v>
      </c>
      <c r="C150" s="2215">
        <v>100.257238</v>
      </c>
      <c r="D150" s="2215">
        <v>11.829174999999999</v>
      </c>
      <c r="E150" s="2215">
        <v>24.255016000000001</v>
      </c>
      <c r="F150" s="2216">
        <v>315.29469500000005</v>
      </c>
    </row>
    <row r="151" spans="1:11" hidden="1">
      <c r="A151" s="2214">
        <v>44105</v>
      </c>
      <c r="B151" s="2215">
        <v>183.60753700000001</v>
      </c>
      <c r="C151" s="2215">
        <v>55.285085000000002</v>
      </c>
      <c r="D151" s="2215">
        <v>5.6543729999999996</v>
      </c>
      <c r="E151" s="2215">
        <v>23.116522</v>
      </c>
      <c r="F151" s="2216">
        <v>267.73050699999999</v>
      </c>
    </row>
    <row r="152" spans="1:11" hidden="1">
      <c r="A152" s="2214">
        <v>44136</v>
      </c>
      <c r="B152" s="2215">
        <v>191.086972</v>
      </c>
      <c r="C152" s="2215">
        <v>59.222841000000003</v>
      </c>
      <c r="D152" s="2215">
        <v>8.4513060000000007</v>
      </c>
      <c r="E152" s="2215">
        <v>32.276119000000001</v>
      </c>
      <c r="F152" s="2216">
        <v>291.037238</v>
      </c>
    </row>
    <row r="153" spans="1:11" hidden="1">
      <c r="A153" s="2214">
        <v>44166</v>
      </c>
      <c r="B153" s="2215">
        <v>224.268126</v>
      </c>
      <c r="C153" s="2215">
        <v>67.174497000000002</v>
      </c>
      <c r="D153" s="2215">
        <v>8.6459930000000007</v>
      </c>
      <c r="E153" s="2215">
        <v>28.745550000000001</v>
      </c>
      <c r="F153" s="2216">
        <v>328.83416599999998</v>
      </c>
    </row>
    <row r="154" spans="1:11" hidden="1">
      <c r="A154" s="2214">
        <v>44197</v>
      </c>
      <c r="B154" s="2215">
        <v>168.632274</v>
      </c>
      <c r="C154" s="2215">
        <v>79.961414000000005</v>
      </c>
      <c r="D154" s="2215">
        <v>5.4970939999999997</v>
      </c>
      <c r="E154" s="2215">
        <v>26.825990999999998</v>
      </c>
      <c r="F154" s="2216">
        <v>280.91677299999998</v>
      </c>
      <c r="G154" s="2223"/>
      <c r="H154" s="2223"/>
      <c r="I154" s="2223"/>
      <c r="J154" s="2223"/>
      <c r="K154" s="2223"/>
    </row>
    <row r="155" spans="1:11" hidden="1">
      <c r="A155" s="2214">
        <v>44228</v>
      </c>
      <c r="B155" s="2215">
        <v>169.48578599999999</v>
      </c>
      <c r="C155" s="2215">
        <v>71.126624000000007</v>
      </c>
      <c r="D155" s="2215">
        <v>7.9932439999999998</v>
      </c>
      <c r="E155" s="2215">
        <v>33.064444999999999</v>
      </c>
      <c r="F155" s="2216">
        <v>281.7</v>
      </c>
      <c r="G155" s="2223"/>
      <c r="H155" s="2223"/>
      <c r="I155" s="2223"/>
      <c r="J155" s="2223"/>
      <c r="K155" s="2223"/>
    </row>
    <row r="156" spans="1:11" hidden="1">
      <c r="A156" s="2214">
        <v>44256</v>
      </c>
      <c r="B156" s="2215">
        <v>142.00661700000001</v>
      </c>
      <c r="C156" s="2215">
        <v>74.491876000000005</v>
      </c>
      <c r="D156" s="2215">
        <v>6.829682</v>
      </c>
      <c r="E156" s="2215">
        <v>25.001207000000001</v>
      </c>
      <c r="F156" s="2216">
        <v>248.32938200000001</v>
      </c>
      <c r="G156" s="2223"/>
      <c r="H156" s="2223"/>
      <c r="I156" s="2223"/>
      <c r="J156" s="2223"/>
      <c r="K156" s="2223"/>
    </row>
    <row r="157" spans="1:11" hidden="1">
      <c r="A157" s="2214">
        <v>44287</v>
      </c>
      <c r="B157" s="2215">
        <v>161.01977099999999</v>
      </c>
      <c r="C157" s="2215">
        <v>42.693876000000003</v>
      </c>
      <c r="D157" s="2215">
        <v>6.0050610000000004</v>
      </c>
      <c r="E157" s="2215">
        <v>22.196490000000001</v>
      </c>
      <c r="F157" s="2216">
        <v>231.915198</v>
      </c>
      <c r="G157" s="2223"/>
      <c r="H157" s="2223"/>
      <c r="I157" s="2223"/>
      <c r="J157" s="2223"/>
      <c r="K157" s="2223"/>
    </row>
    <row r="158" spans="1:11" hidden="1">
      <c r="A158" s="2214">
        <v>44317</v>
      </c>
      <c r="B158" s="2215">
        <v>150.78252699999999</v>
      </c>
      <c r="C158" s="2215">
        <v>42.213121999999998</v>
      </c>
      <c r="D158" s="2215">
        <v>21.789214999999999</v>
      </c>
      <c r="E158" s="2215">
        <v>26.949366000000001</v>
      </c>
      <c r="F158" s="2216">
        <v>241.73422999999997</v>
      </c>
      <c r="G158" s="2223"/>
      <c r="H158" s="2223"/>
      <c r="I158" s="2223"/>
      <c r="J158" s="2223"/>
      <c r="K158" s="2223"/>
    </row>
    <row r="159" spans="1:11" hidden="1">
      <c r="A159" s="2214">
        <v>44348</v>
      </c>
      <c r="B159" s="2215">
        <v>162.27600000000001</v>
      </c>
      <c r="C159" s="2215">
        <v>63.416823000000001</v>
      </c>
      <c r="D159" s="2215">
        <v>16.990724</v>
      </c>
      <c r="E159" s="2215">
        <v>25.195048</v>
      </c>
      <c r="F159" s="2216">
        <v>267.87859500000002</v>
      </c>
      <c r="G159" s="2223"/>
      <c r="H159" s="2223"/>
      <c r="I159" s="2223"/>
      <c r="J159" s="2223"/>
      <c r="K159" s="2223"/>
    </row>
    <row r="160" spans="1:11" hidden="1">
      <c r="A160" s="2214">
        <v>44378</v>
      </c>
      <c r="B160" s="2215">
        <v>169.630866</v>
      </c>
      <c r="C160" s="2215">
        <v>54.187372000000003</v>
      </c>
      <c r="D160" s="2215">
        <v>9.1654450000000001</v>
      </c>
      <c r="E160" s="2215">
        <v>25.237717</v>
      </c>
      <c r="F160" s="2216">
        <v>258.22140000000002</v>
      </c>
      <c r="G160" s="2223"/>
      <c r="H160" s="2223"/>
      <c r="I160" s="2223"/>
      <c r="J160" s="2223"/>
      <c r="K160" s="2223"/>
    </row>
    <row r="161" spans="1:11" hidden="1">
      <c r="A161" s="2214">
        <v>44409</v>
      </c>
      <c r="B161" s="2215">
        <v>153.781904</v>
      </c>
      <c r="C161" s="2215">
        <v>45.204614999999997</v>
      </c>
      <c r="D161" s="2215">
        <v>10.930372</v>
      </c>
      <c r="E161" s="2215">
        <v>25.759596999999999</v>
      </c>
      <c r="F161" s="2216">
        <v>235.67648800000001</v>
      </c>
      <c r="G161" s="2223"/>
      <c r="H161" s="2223"/>
      <c r="I161" s="2223"/>
      <c r="J161" s="2223"/>
      <c r="K161" s="2223"/>
    </row>
    <row r="162" spans="1:11" hidden="1">
      <c r="A162" s="2214">
        <v>44440</v>
      </c>
      <c r="B162" s="2215">
        <v>148.564809</v>
      </c>
      <c r="C162" s="2215">
        <v>60.365968000000002</v>
      </c>
      <c r="D162" s="2215">
        <v>7.5178409999999998</v>
      </c>
      <c r="E162" s="2215">
        <v>23.700000000001019</v>
      </c>
      <c r="F162" s="2216">
        <v>240.244956</v>
      </c>
      <c r="G162" s="2223"/>
      <c r="H162" s="2223"/>
      <c r="I162" s="2223"/>
      <c r="J162" s="2223"/>
      <c r="K162" s="2223"/>
    </row>
    <row r="163" spans="1:11" hidden="1">
      <c r="A163" s="2214">
        <v>44470</v>
      </c>
      <c r="B163" s="2215">
        <v>184.30607699999999</v>
      </c>
      <c r="C163" s="2215">
        <v>70.821133000000003</v>
      </c>
      <c r="D163" s="2215">
        <v>7.6642479999999997</v>
      </c>
      <c r="E163" s="2215">
        <v>26.546343</v>
      </c>
      <c r="F163" s="2216">
        <v>289.33780100000001</v>
      </c>
      <c r="G163" s="2223"/>
      <c r="H163" s="2223"/>
      <c r="I163" s="2223"/>
      <c r="J163" s="2223"/>
      <c r="K163" s="2223"/>
    </row>
    <row r="164" spans="1:11" hidden="1">
      <c r="A164" s="2214">
        <v>44501</v>
      </c>
      <c r="B164" s="2215">
        <v>148.49675999999999</v>
      </c>
      <c r="C164" s="2215">
        <v>61.965730999999998</v>
      </c>
      <c r="D164" s="2215">
        <v>7.9170030000000002</v>
      </c>
      <c r="E164" s="2215">
        <v>26.170660999999999</v>
      </c>
      <c r="F164" s="2216">
        <v>244.55015499999999</v>
      </c>
      <c r="G164" s="2223"/>
      <c r="H164" s="2223"/>
      <c r="I164" s="2223"/>
      <c r="J164" s="2223"/>
      <c r="K164" s="2223"/>
    </row>
    <row r="165" spans="1:11" hidden="1">
      <c r="A165" s="2214">
        <v>44531</v>
      </c>
      <c r="B165" s="2215">
        <v>177.390342</v>
      </c>
      <c r="C165" s="2215">
        <v>78.508438999999996</v>
      </c>
      <c r="D165" s="2215">
        <v>8.3541249999999998</v>
      </c>
      <c r="E165" s="2215">
        <v>26.390540000000001</v>
      </c>
      <c r="F165" s="2216">
        <v>290.64344599999998</v>
      </c>
      <c r="G165" s="2223"/>
      <c r="H165" s="2223"/>
      <c r="I165" s="2223"/>
      <c r="J165" s="2223"/>
      <c r="K165" s="2223"/>
    </row>
    <row r="166" spans="1:11" hidden="1">
      <c r="A166" s="2214">
        <v>44562</v>
      </c>
      <c r="B166" s="2215">
        <v>151.06929099999999</v>
      </c>
      <c r="C166" s="2215">
        <v>60.126331999999998</v>
      </c>
      <c r="D166" s="2215">
        <v>7.0839679999999996</v>
      </c>
      <c r="E166" s="2215">
        <v>24.372964</v>
      </c>
      <c r="F166" s="2216">
        <v>242.65255500000001</v>
      </c>
      <c r="G166" s="2223"/>
      <c r="H166" s="2223"/>
      <c r="I166" s="2223"/>
      <c r="J166" s="2223"/>
      <c r="K166" s="2223"/>
    </row>
    <row r="167" spans="1:11" hidden="1">
      <c r="A167" s="2214">
        <v>44593</v>
      </c>
      <c r="B167" s="2215">
        <v>137.841576</v>
      </c>
      <c r="C167" s="2215">
        <v>47.447144000000002</v>
      </c>
      <c r="D167" s="2215">
        <v>4.0623110000000002</v>
      </c>
      <c r="E167" s="2215">
        <v>23.131978</v>
      </c>
      <c r="F167" s="2216">
        <v>212.48300900000001</v>
      </c>
      <c r="G167" s="2223"/>
      <c r="H167" s="2223"/>
      <c r="I167" s="2223"/>
      <c r="J167" s="2223"/>
      <c r="K167" s="2223"/>
    </row>
    <row r="168" spans="1:11" hidden="1">
      <c r="A168" s="2214">
        <v>44621</v>
      </c>
      <c r="B168" s="2215">
        <v>145.215474</v>
      </c>
      <c r="C168" s="2215">
        <v>49.277078000000003</v>
      </c>
      <c r="D168" s="2215">
        <v>7.1880350000000002</v>
      </c>
      <c r="E168" s="2215">
        <v>20.365134000000001</v>
      </c>
      <c r="F168" s="2216">
        <v>222.04572099999999</v>
      </c>
      <c r="G168" s="2223"/>
      <c r="H168" s="2223"/>
      <c r="I168" s="2223"/>
      <c r="J168" s="2223"/>
      <c r="K168" s="2223"/>
    </row>
    <row r="169" spans="1:11" hidden="1">
      <c r="A169" s="2214">
        <v>44652</v>
      </c>
      <c r="B169" s="2215">
        <v>268.61574000000002</v>
      </c>
      <c r="C169" s="2215">
        <v>82.208949000000004</v>
      </c>
      <c r="D169" s="2215">
        <v>9.5170919999999999</v>
      </c>
      <c r="E169" s="2215">
        <v>28.726519</v>
      </c>
      <c r="F169" s="2216">
        <v>389.06830000000002</v>
      </c>
      <c r="G169" s="2223"/>
      <c r="H169" s="2223"/>
      <c r="I169" s="2223"/>
      <c r="J169" s="2223"/>
      <c r="K169" s="2223"/>
    </row>
    <row r="170" spans="1:11" hidden="1">
      <c r="A170" s="2214">
        <v>44682</v>
      </c>
      <c r="B170" s="2215">
        <v>151.10556</v>
      </c>
      <c r="C170" s="2215">
        <v>53.034537999999998</v>
      </c>
      <c r="D170" s="2215">
        <v>9.2368109999999994</v>
      </c>
      <c r="E170" s="2215">
        <v>27.432513</v>
      </c>
      <c r="F170" s="2216">
        <v>240.80942200000001</v>
      </c>
      <c r="G170" s="2223"/>
      <c r="H170" s="2223"/>
      <c r="I170" s="2223"/>
      <c r="J170" s="2223"/>
      <c r="K170" s="2223"/>
    </row>
    <row r="171" spans="1:11" hidden="1">
      <c r="A171" s="2214">
        <v>44713</v>
      </c>
      <c r="B171" s="2215">
        <v>167.62098499999999</v>
      </c>
      <c r="C171" s="2215">
        <v>58.649779000000002</v>
      </c>
      <c r="D171" s="2215">
        <v>6.0373089999999996</v>
      </c>
      <c r="E171" s="2215">
        <v>26.749766999999999</v>
      </c>
      <c r="F171" s="2216">
        <v>259.05784</v>
      </c>
      <c r="G171" s="2223"/>
      <c r="H171" s="2223"/>
      <c r="I171" s="2223"/>
      <c r="J171" s="2223"/>
      <c r="K171" s="2223"/>
    </row>
    <row r="172" spans="1:11" ht="15.75" hidden="1" customHeight="1">
      <c r="A172" s="2214">
        <v>44743</v>
      </c>
      <c r="B172" s="2215">
        <v>189.967927</v>
      </c>
      <c r="C172" s="2215">
        <v>49.773918999999999</v>
      </c>
      <c r="D172" s="2215">
        <v>10.22439</v>
      </c>
      <c r="E172" s="2215">
        <v>25.317131</v>
      </c>
      <c r="F172" s="2216">
        <v>275.283367</v>
      </c>
      <c r="G172" s="2223"/>
      <c r="H172" s="2223"/>
      <c r="I172" s="2223"/>
      <c r="J172" s="2223"/>
      <c r="K172" s="2223"/>
    </row>
    <row r="173" spans="1:11" hidden="1">
      <c r="A173" s="2214">
        <v>44774</v>
      </c>
      <c r="B173" s="2215">
        <v>133.430993</v>
      </c>
      <c r="C173" s="2215">
        <v>38.496982000000003</v>
      </c>
      <c r="D173" s="2215">
        <v>12.385771999999999</v>
      </c>
      <c r="E173" s="2215">
        <v>22.672034</v>
      </c>
      <c r="F173" s="2216">
        <v>206.985781</v>
      </c>
      <c r="G173" s="2223"/>
      <c r="H173" s="2223"/>
      <c r="I173" s="2223"/>
      <c r="J173" s="2223"/>
      <c r="K173" s="2223"/>
    </row>
    <row r="174" spans="1:11" hidden="1">
      <c r="A174" s="2214">
        <v>44805</v>
      </c>
      <c r="B174" s="2215">
        <v>118.750805</v>
      </c>
      <c r="C174" s="2215">
        <v>34.630307000000002</v>
      </c>
      <c r="D174" s="2215">
        <v>11.394009</v>
      </c>
      <c r="E174" s="2215">
        <v>23.770959999999999</v>
      </c>
      <c r="F174" s="2216">
        <v>188.54608099999999</v>
      </c>
      <c r="G174" s="2223"/>
      <c r="H174" s="2223"/>
      <c r="I174" s="2223"/>
      <c r="J174" s="2223"/>
      <c r="K174" s="2223"/>
    </row>
    <row r="175" spans="1:11" hidden="1">
      <c r="A175" s="2214">
        <v>44835</v>
      </c>
      <c r="B175" s="2215">
        <v>148.07773700000001</v>
      </c>
      <c r="C175" s="2215">
        <v>41.572977000000002</v>
      </c>
      <c r="D175" s="2215">
        <v>6.578093</v>
      </c>
      <c r="E175" s="2215">
        <v>25.875668000000001</v>
      </c>
      <c r="F175" s="2216">
        <v>222.10447500000001</v>
      </c>
      <c r="G175" s="2223"/>
      <c r="H175" s="2223"/>
      <c r="I175" s="2223"/>
      <c r="J175" s="2223"/>
      <c r="K175" s="2223"/>
    </row>
    <row r="176" spans="1:11" hidden="1">
      <c r="A176" s="2214">
        <v>44866</v>
      </c>
      <c r="B176" s="2215">
        <v>439.36709000000002</v>
      </c>
      <c r="C176" s="2215">
        <v>85.432257000000007</v>
      </c>
      <c r="D176" s="2215">
        <v>7.2632859999999999</v>
      </c>
      <c r="E176" s="2215">
        <v>35.207706999999999</v>
      </c>
      <c r="F176" s="2216">
        <v>567.27034000000003</v>
      </c>
      <c r="G176" s="2223"/>
      <c r="H176" s="2223"/>
      <c r="I176" s="2223"/>
      <c r="J176" s="2223"/>
      <c r="K176" s="2223"/>
    </row>
    <row r="177" spans="1:11" hidden="1">
      <c r="A177" s="2214">
        <v>44896</v>
      </c>
      <c r="B177" s="2215">
        <v>285.89999999999998</v>
      </c>
      <c r="C177" s="2215">
        <v>95.333434999999994</v>
      </c>
      <c r="D177" s="2215">
        <v>9.7169519999999991</v>
      </c>
      <c r="E177" s="2215">
        <v>36.861972000000002</v>
      </c>
      <c r="F177" s="2216">
        <v>427.81235899999996</v>
      </c>
      <c r="G177" s="2223"/>
      <c r="H177" s="2223"/>
      <c r="I177" s="2223"/>
      <c r="J177" s="2223"/>
      <c r="K177" s="2223"/>
    </row>
    <row r="178" spans="1:11" hidden="1">
      <c r="A178" s="2214">
        <v>44927</v>
      </c>
      <c r="B178" s="2215">
        <v>272.5</v>
      </c>
      <c r="C178" s="2215">
        <v>65</v>
      </c>
      <c r="D178" s="2215">
        <v>6.7</v>
      </c>
      <c r="E178" s="2215">
        <v>29.3</v>
      </c>
      <c r="F178" s="2216">
        <v>373.5</v>
      </c>
      <c r="G178" s="2223"/>
      <c r="H178" s="2223"/>
      <c r="I178" s="2223"/>
      <c r="J178" s="2223"/>
      <c r="K178" s="2223"/>
    </row>
    <row r="179" spans="1:11" hidden="1">
      <c r="A179" s="2214">
        <v>44958</v>
      </c>
      <c r="B179" s="2215">
        <v>217.2</v>
      </c>
      <c r="C179" s="2215">
        <v>93.4</v>
      </c>
      <c r="D179" s="2215">
        <v>8.3000000000000007</v>
      </c>
      <c r="E179" s="2215">
        <v>37.5</v>
      </c>
      <c r="F179" s="2216">
        <v>356.4</v>
      </c>
      <c r="G179" s="2223"/>
      <c r="H179" s="2223"/>
      <c r="I179" s="2223"/>
      <c r="J179" s="2223"/>
      <c r="K179" s="2223"/>
    </row>
    <row r="180" spans="1:11" hidden="1">
      <c r="A180" s="2214">
        <v>44986</v>
      </c>
      <c r="B180" s="2215">
        <v>293.268711</v>
      </c>
      <c r="C180" s="2215">
        <v>108.369499</v>
      </c>
      <c r="D180" s="2215">
        <v>10</v>
      </c>
      <c r="E180" s="2215">
        <v>35.505828000000001</v>
      </c>
      <c r="F180" s="2216">
        <v>447.22179999999997</v>
      </c>
      <c r="G180" s="2223"/>
      <c r="H180" s="2223"/>
      <c r="I180" s="2223"/>
      <c r="J180" s="2223"/>
      <c r="K180" s="2223"/>
    </row>
    <row r="181" spans="1:11" hidden="1">
      <c r="A181" s="2214">
        <v>45017</v>
      </c>
      <c r="B181" s="2215">
        <v>188.603655</v>
      </c>
      <c r="C181" s="2215">
        <v>74.410754999999995</v>
      </c>
      <c r="D181" s="2215">
        <v>5.3835569999999997</v>
      </c>
      <c r="E181" s="2215">
        <v>36.5</v>
      </c>
      <c r="F181" s="2216">
        <v>304.89999999999998</v>
      </c>
      <c r="G181" s="2223"/>
      <c r="H181" s="2223"/>
      <c r="I181" s="2223"/>
      <c r="J181" s="2223"/>
      <c r="K181" s="2223"/>
    </row>
    <row r="182" spans="1:11" hidden="1">
      <c r="A182" s="2214">
        <v>45047</v>
      </c>
      <c r="B182" s="2215">
        <v>173.3</v>
      </c>
      <c r="C182" s="2215">
        <v>63</v>
      </c>
      <c r="D182" s="2215">
        <v>7.3</v>
      </c>
      <c r="E182" s="2215">
        <v>31.4</v>
      </c>
      <c r="F182" s="2216">
        <v>275</v>
      </c>
      <c r="G182" s="2223"/>
      <c r="H182" s="2223"/>
      <c r="I182" s="2223"/>
      <c r="J182" s="2223"/>
      <c r="K182" s="2223"/>
    </row>
    <row r="183" spans="1:11" hidden="1">
      <c r="A183" s="2214">
        <v>45078</v>
      </c>
      <c r="B183" s="2215">
        <v>227.3</v>
      </c>
      <c r="C183" s="2215">
        <v>62</v>
      </c>
      <c r="D183" s="2215">
        <v>8</v>
      </c>
      <c r="E183" s="2215">
        <v>36.6</v>
      </c>
      <c r="F183" s="2216">
        <v>333.90000000000003</v>
      </c>
      <c r="G183" s="2223"/>
      <c r="H183" s="2223"/>
      <c r="I183" s="2223"/>
      <c r="J183" s="2223"/>
      <c r="K183" s="2223"/>
    </row>
    <row r="184" spans="1:11" hidden="1">
      <c r="A184" s="2214">
        <v>45108</v>
      </c>
      <c r="B184" s="2215">
        <v>217.24742800000001</v>
      </c>
      <c r="C184" s="2215">
        <v>70.992093999999994</v>
      </c>
      <c r="D184" s="2215">
        <v>9.3284900000000004</v>
      </c>
      <c r="E184" s="2215">
        <v>38.9</v>
      </c>
      <c r="F184" s="2216">
        <v>336.40518900000001</v>
      </c>
      <c r="G184" s="2223"/>
      <c r="H184" s="2223"/>
      <c r="I184" s="2223"/>
      <c r="J184" s="2223"/>
      <c r="K184" s="2223"/>
    </row>
    <row r="185" spans="1:11" hidden="1">
      <c r="A185" s="2214">
        <v>45139</v>
      </c>
      <c r="B185" s="2215">
        <v>154.79362399999999</v>
      </c>
      <c r="C185" s="2215">
        <v>63.793367000000003</v>
      </c>
      <c r="D185" s="2215">
        <v>6.9250870000000004</v>
      </c>
      <c r="E185" s="2215">
        <v>32.4</v>
      </c>
      <c r="F185" s="2216">
        <v>257.85212300000001</v>
      </c>
      <c r="G185" s="2223"/>
      <c r="H185" s="2223"/>
      <c r="I185" s="2223"/>
      <c r="J185" s="2223"/>
      <c r="K185" s="2223"/>
    </row>
    <row r="186" spans="1:11" hidden="1">
      <c r="A186" s="2214">
        <v>45170</v>
      </c>
      <c r="B186" s="2215">
        <v>160.24885900000001</v>
      </c>
      <c r="C186" s="2215">
        <v>55.883695000000003</v>
      </c>
      <c r="D186" s="2215">
        <v>8.6488739999999993</v>
      </c>
      <c r="E186" s="2215">
        <v>34.279386000000002</v>
      </c>
      <c r="F186" s="2216">
        <v>259.00081399999999</v>
      </c>
      <c r="G186" s="2223"/>
      <c r="H186" s="2223"/>
      <c r="I186" s="2223"/>
      <c r="J186" s="2223"/>
      <c r="K186" s="2223"/>
    </row>
    <row r="187" spans="1:11" hidden="1">
      <c r="A187" s="2214">
        <v>45200</v>
      </c>
      <c r="B187" s="2215">
        <v>205.2</v>
      </c>
      <c r="C187" s="2215">
        <v>72.400000000000006</v>
      </c>
      <c r="D187" s="2215">
        <v>18</v>
      </c>
      <c r="E187" s="2215">
        <v>35.700000000000003</v>
      </c>
      <c r="F187" s="2216">
        <v>331.3</v>
      </c>
      <c r="G187" s="2223"/>
      <c r="H187" s="2223"/>
      <c r="I187" s="2223"/>
      <c r="J187" s="2223"/>
      <c r="K187" s="2223"/>
    </row>
    <row r="188" spans="1:11" hidden="1">
      <c r="A188" s="2214">
        <v>45231</v>
      </c>
      <c r="B188" s="2215">
        <v>254.039241</v>
      </c>
      <c r="C188" s="2215">
        <v>94.455543000000006</v>
      </c>
      <c r="D188" s="2215">
        <v>9.8841049999999999</v>
      </c>
      <c r="E188" s="2215">
        <v>37.862031999999999</v>
      </c>
      <c r="F188" s="2216">
        <v>396.24092100000001</v>
      </c>
      <c r="G188" s="2223"/>
      <c r="H188" s="2223"/>
      <c r="I188" s="2223"/>
      <c r="J188" s="2223"/>
      <c r="K188" s="2223"/>
    </row>
    <row r="189" spans="1:11" hidden="1">
      <c r="A189" s="2214">
        <v>45261</v>
      </c>
      <c r="B189" s="2215">
        <v>211.42537799999999</v>
      </c>
      <c r="C189" s="2215">
        <v>77.345799999999997</v>
      </c>
      <c r="D189" s="2215">
        <v>7.8879070000000002</v>
      </c>
      <c r="E189" s="2215">
        <v>37.310301000000003</v>
      </c>
      <c r="F189" s="2216">
        <v>333.96938599999993</v>
      </c>
      <c r="G189" s="2223"/>
      <c r="H189" s="2223"/>
      <c r="I189" s="2223"/>
      <c r="J189" s="2223"/>
      <c r="K189" s="2223"/>
    </row>
    <row r="190" spans="1:11" hidden="1">
      <c r="A190" s="2214">
        <v>45292</v>
      </c>
      <c r="B190" s="2215">
        <v>178.22262599999999</v>
      </c>
      <c r="C190" s="2215">
        <v>63.897975000000002</v>
      </c>
      <c r="D190" s="2215">
        <v>5.2583219999999997</v>
      </c>
      <c r="E190" s="2215">
        <v>42.573970000000003</v>
      </c>
      <c r="F190" s="2216">
        <v>289.95289300000002</v>
      </c>
      <c r="G190" s="2223"/>
      <c r="H190" s="2223"/>
      <c r="I190" s="2223"/>
      <c r="J190" s="2223"/>
      <c r="K190" s="2223"/>
    </row>
    <row r="191" spans="1:11">
      <c r="A191" s="2214">
        <v>45323</v>
      </c>
      <c r="B191" s="2215">
        <v>188.475514</v>
      </c>
      <c r="C191" s="2215">
        <v>80.316666999999995</v>
      </c>
      <c r="D191" s="2215">
        <v>6.106217</v>
      </c>
      <c r="E191" s="2215">
        <v>44.470641999999998</v>
      </c>
      <c r="F191" s="2216">
        <v>319.36904000000004</v>
      </c>
      <c r="G191" s="2223"/>
      <c r="H191" s="2223"/>
      <c r="I191" s="2223"/>
      <c r="J191" s="2223"/>
      <c r="K191" s="2223"/>
    </row>
    <row r="192" spans="1:11">
      <c r="A192" s="2214">
        <v>45352</v>
      </c>
      <c r="B192" s="2215">
        <v>202.32850400000001</v>
      </c>
      <c r="C192" s="2215">
        <v>69.171330999999995</v>
      </c>
      <c r="D192" s="2215">
        <v>8.5843710000000009</v>
      </c>
      <c r="E192" s="2215">
        <v>35.723939000000001</v>
      </c>
      <c r="F192" s="2216">
        <v>315.80814500000002</v>
      </c>
      <c r="G192" s="2223"/>
      <c r="H192" s="2223"/>
      <c r="I192" s="2223"/>
      <c r="J192" s="2223"/>
      <c r="K192" s="2223"/>
    </row>
    <row r="193" spans="1:11">
      <c r="A193" s="2214">
        <v>45383</v>
      </c>
      <c r="B193" s="2215">
        <v>174.39344399999999</v>
      </c>
      <c r="C193" s="2215">
        <v>63.066479000000001</v>
      </c>
      <c r="D193" s="2215">
        <v>5.2592879999999997</v>
      </c>
      <c r="E193" s="2215">
        <v>41.818348999999998</v>
      </c>
      <c r="F193" s="2216">
        <v>284.53755999999998</v>
      </c>
      <c r="G193" s="2223"/>
      <c r="H193" s="2223"/>
      <c r="I193" s="2223"/>
      <c r="J193" s="2223"/>
      <c r="K193" s="2223"/>
    </row>
    <row r="194" spans="1:11">
      <c r="A194" s="2214">
        <v>45413</v>
      </c>
      <c r="B194" s="2215">
        <v>153.035979</v>
      </c>
      <c r="C194" s="2215">
        <v>57.920337000000004</v>
      </c>
      <c r="D194" s="2215">
        <v>7.834759</v>
      </c>
      <c r="E194" s="2215">
        <v>37.520944999999998</v>
      </c>
      <c r="F194" s="2216">
        <v>256.31202000000002</v>
      </c>
      <c r="G194" s="2223"/>
      <c r="H194" s="2223"/>
      <c r="I194" s="2223"/>
      <c r="J194" s="2223"/>
      <c r="K194" s="2223"/>
    </row>
    <row r="195" spans="1:11">
      <c r="A195" s="2214">
        <v>45444</v>
      </c>
      <c r="B195" s="2215">
        <v>130.44939199999999</v>
      </c>
      <c r="C195" s="2215">
        <v>92.065451999999993</v>
      </c>
      <c r="D195" s="2215">
        <v>11.383127</v>
      </c>
      <c r="E195" s="2215">
        <v>41.849420000000002</v>
      </c>
      <c r="F195" s="2216">
        <v>275.74739099999999</v>
      </c>
      <c r="G195" s="2223"/>
      <c r="H195" s="2223"/>
      <c r="I195" s="2223"/>
      <c r="J195" s="2223"/>
      <c r="K195" s="2223"/>
    </row>
    <row r="196" spans="1:11">
      <c r="A196" s="2214">
        <v>45474</v>
      </c>
      <c r="B196" s="2215">
        <v>203.29886200000001</v>
      </c>
      <c r="C196" s="2215">
        <v>96.3</v>
      </c>
      <c r="D196" s="2215">
        <v>9.2358480000000007</v>
      </c>
      <c r="E196" s="2215">
        <v>73.066299999999998</v>
      </c>
      <c r="F196" s="2216">
        <v>381.9</v>
      </c>
      <c r="G196" s="2223"/>
      <c r="H196" s="2223"/>
      <c r="I196" s="2223"/>
      <c r="J196" s="2223"/>
      <c r="K196" s="2223"/>
    </row>
    <row r="197" spans="1:11">
      <c r="A197" s="2214">
        <v>45505</v>
      </c>
      <c r="B197" s="2215">
        <v>224.594765</v>
      </c>
      <c r="C197" s="2215">
        <v>68.491550000000004</v>
      </c>
      <c r="D197" s="2215">
        <v>10.381467000000001</v>
      </c>
      <c r="E197" s="2215">
        <v>52.699171</v>
      </c>
      <c r="F197" s="2216">
        <v>356.16695299999998</v>
      </c>
      <c r="G197" s="2223"/>
      <c r="H197" s="2223"/>
      <c r="I197" s="2223"/>
      <c r="J197" s="2223"/>
      <c r="K197" s="2223"/>
    </row>
    <row r="198" spans="1:11">
      <c r="A198" s="2214">
        <v>45536</v>
      </c>
      <c r="B198" s="2215">
        <v>156.4</v>
      </c>
      <c r="C198" s="2215">
        <v>57.412303000000001</v>
      </c>
      <c r="D198" s="2215">
        <v>6.9</v>
      </c>
      <c r="E198" s="2215">
        <v>49.193961999999999</v>
      </c>
      <c r="F198" s="2216">
        <v>269.89999999999998</v>
      </c>
      <c r="G198" s="2223"/>
      <c r="H198" s="2223"/>
      <c r="I198" s="2223"/>
      <c r="J198" s="2223"/>
      <c r="K198" s="2223"/>
    </row>
    <row r="199" spans="1:11">
      <c r="A199" s="2214">
        <v>45566</v>
      </c>
      <c r="B199" s="2215">
        <v>130.86710400000001</v>
      </c>
      <c r="C199" s="2215">
        <v>95.7</v>
      </c>
      <c r="D199" s="2215">
        <v>15</v>
      </c>
      <c r="E199" s="2215">
        <v>79</v>
      </c>
      <c r="F199" s="2216">
        <v>320.60000000000002</v>
      </c>
      <c r="G199" s="2223"/>
      <c r="H199" s="2223"/>
      <c r="I199" s="2223"/>
      <c r="J199" s="2223"/>
      <c r="K199" s="2223"/>
    </row>
    <row r="200" spans="1:11">
      <c r="A200" s="2214">
        <v>45597</v>
      </c>
      <c r="B200" s="2215">
        <v>153.90842599999999</v>
      </c>
      <c r="C200" s="2215">
        <v>90.6</v>
      </c>
      <c r="D200" s="2215">
        <v>12.9</v>
      </c>
      <c r="E200" s="2215">
        <v>60.9</v>
      </c>
      <c r="F200" s="2216">
        <v>318.3</v>
      </c>
      <c r="G200" s="2223"/>
      <c r="H200" s="2223"/>
      <c r="I200" s="2223"/>
      <c r="J200" s="2223"/>
      <c r="K200" s="2223"/>
    </row>
    <row r="201" spans="1:11">
      <c r="A201" s="2214">
        <v>45627</v>
      </c>
      <c r="B201" s="2215">
        <v>138.582852</v>
      </c>
      <c r="C201" s="2215">
        <v>118.093225</v>
      </c>
      <c r="D201" s="2215">
        <v>13.545711000000001</v>
      </c>
      <c r="E201" s="2215">
        <v>59.906328999999999</v>
      </c>
      <c r="F201" s="2216">
        <v>330.12811699999997</v>
      </c>
      <c r="G201" s="2223"/>
      <c r="H201" s="2223"/>
      <c r="I201" s="2223"/>
      <c r="J201" s="2223"/>
      <c r="K201" s="2223"/>
    </row>
    <row r="202" spans="1:11">
      <c r="A202" s="2214">
        <v>45658</v>
      </c>
      <c r="B202" s="2215">
        <v>139.4</v>
      </c>
      <c r="C202" s="2215">
        <v>67.8</v>
      </c>
      <c r="D202" s="2215">
        <v>5.4104739999999998</v>
      </c>
      <c r="E202" s="2215">
        <v>55.2</v>
      </c>
      <c r="F202" s="2216">
        <v>267.8</v>
      </c>
      <c r="G202" s="2223"/>
      <c r="H202" s="2223"/>
      <c r="I202" s="2223"/>
      <c r="J202" s="2223"/>
      <c r="K202" s="2223"/>
    </row>
    <row r="203" spans="1:11" ht="17.399999999999999" thickBot="1">
      <c r="A203" s="2227">
        <v>45689</v>
      </c>
      <c r="B203" s="2228">
        <v>100.499441</v>
      </c>
      <c r="C203" s="2228">
        <v>72.024587999999994</v>
      </c>
      <c r="D203" s="2228">
        <v>7.8040719999999997</v>
      </c>
      <c r="E203" s="2228">
        <v>95.213247999999993</v>
      </c>
      <c r="F203" s="2229">
        <v>275.54134899999997</v>
      </c>
      <c r="G203" s="2223"/>
      <c r="H203" s="2223"/>
      <c r="I203" s="2223"/>
      <c r="J203" s="2223"/>
      <c r="K203" s="2223"/>
    </row>
    <row r="204" spans="1:11" s="2231" customFormat="1" ht="18.899999999999999" customHeight="1" thickTop="1">
      <c r="A204" s="2230" t="s">
        <v>4942</v>
      </c>
      <c r="B204" s="2230"/>
      <c r="C204" s="2230"/>
      <c r="D204" s="2230"/>
      <c r="E204" s="2230"/>
      <c r="F204" s="2230"/>
    </row>
    <row r="205" spans="1:11" s="2231" customFormat="1" ht="18.899999999999999" customHeight="1">
      <c r="A205" s="2230" t="s">
        <v>4943</v>
      </c>
      <c r="B205" s="2230"/>
      <c r="C205" s="2230"/>
      <c r="D205" s="2230"/>
      <c r="E205" s="2230"/>
      <c r="F205" s="2230"/>
    </row>
    <row r="206" spans="1:11" s="2232" customFormat="1" ht="18.899999999999999" customHeight="1">
      <c r="A206" s="357" t="s">
        <v>139</v>
      </c>
    </row>
    <row r="207" spans="1:11" s="2232" customFormat="1" ht="18.899999999999999" customHeight="1">
      <c r="A207" s="2233" t="s">
        <v>3601</v>
      </c>
      <c r="B207" s="2234"/>
      <c r="C207" s="2234"/>
      <c r="D207" s="2234"/>
    </row>
    <row r="208" spans="1:11">
      <c r="A208" s="2111"/>
      <c r="B208" s="2114"/>
      <c r="C208" s="2081"/>
    </row>
    <row r="209" spans="1:3">
      <c r="A209" s="2111"/>
      <c r="B209" s="2114"/>
      <c r="C209" s="2081"/>
    </row>
  </sheetData>
  <pageMargins left="0.7" right="0.7" top="0.75" bottom="0.75" header="0.3" footer="0.3"/>
  <pageSetup paperSize="9" scale="65"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FT112"/>
  <sheetViews>
    <sheetView showGridLines="0" zoomScaleNormal="100" zoomScaleSheetLayoutView="100" workbookViewId="0">
      <pane xSplit="1" ySplit="2" topLeftCell="B102" activePane="bottomRight" state="frozen"/>
      <selection activeCell="A2" sqref="A2"/>
      <selection pane="topRight" activeCell="A2" sqref="A2"/>
      <selection pane="bottomLeft" activeCell="A2" sqref="A2"/>
      <selection pane="bottomRight" activeCell="A2" sqref="A2"/>
    </sheetView>
  </sheetViews>
  <sheetFormatPr defaultColWidth="11.109375" defaultRowHeight="15"/>
  <cols>
    <col min="1" max="1" width="10.88671875" style="2240" customWidth="1"/>
    <col min="2" max="2" width="68.44140625" style="1019" customWidth="1"/>
    <col min="3" max="3" width="11.33203125" style="2241" hidden="1" customWidth="1"/>
    <col min="4" max="4" width="6.33203125" style="2241" hidden="1" customWidth="1"/>
    <col min="5" max="5" width="11.33203125" style="2241" hidden="1" customWidth="1"/>
    <col min="6" max="6" width="7" style="2241" hidden="1" customWidth="1"/>
    <col min="7" max="7" width="11.33203125" style="2241" hidden="1" customWidth="1"/>
    <col min="8" max="8" width="7" style="2241" hidden="1" customWidth="1"/>
    <col min="9" max="9" width="11.33203125" style="2241" hidden="1" customWidth="1"/>
    <col min="10" max="10" width="7" style="2241" hidden="1" customWidth="1"/>
    <col min="11" max="11" width="11.33203125" style="2241" hidden="1" customWidth="1"/>
    <col min="12" max="12" width="7" style="2241" hidden="1" customWidth="1"/>
    <col min="13" max="13" width="11.33203125" style="2241" hidden="1" customWidth="1"/>
    <col min="14" max="14" width="6.33203125" style="2241" hidden="1" customWidth="1"/>
    <col min="15" max="15" width="11.33203125" style="2241" hidden="1" customWidth="1"/>
    <col min="16" max="16" width="7" style="2241" hidden="1" customWidth="1"/>
    <col min="17" max="17" width="11.33203125" style="2241" hidden="1" customWidth="1"/>
    <col min="18" max="18" width="6.33203125" style="2241" hidden="1" customWidth="1"/>
    <col min="19" max="19" width="11.33203125" style="2241" hidden="1" customWidth="1"/>
    <col min="20" max="20" width="6.33203125" style="2241" hidden="1" customWidth="1"/>
    <col min="21" max="21" width="11.33203125" style="2241" hidden="1" customWidth="1"/>
    <col min="22" max="22" width="6.33203125" style="2241" hidden="1" customWidth="1"/>
    <col min="23" max="23" width="11.33203125" style="2241" hidden="1" customWidth="1"/>
    <col min="24" max="24" width="6.33203125" style="2241" hidden="1" customWidth="1"/>
    <col min="25" max="25" width="11.33203125" style="2241" hidden="1" customWidth="1"/>
    <col min="26" max="26" width="6.33203125" style="2241" hidden="1" customWidth="1"/>
    <col min="27" max="27" width="11.33203125" style="2241" hidden="1" customWidth="1"/>
    <col min="28" max="28" width="6.33203125" style="2241" hidden="1" customWidth="1"/>
    <col min="29" max="29" width="11.33203125" style="2241" hidden="1" customWidth="1"/>
    <col min="30" max="30" width="6.33203125" style="2241" hidden="1" customWidth="1"/>
    <col min="31" max="31" width="11.33203125" style="2241" hidden="1" customWidth="1"/>
    <col min="32" max="32" width="6.33203125" style="2241" hidden="1" customWidth="1"/>
    <col min="33" max="33" width="11.33203125" style="2241" hidden="1" customWidth="1"/>
    <col min="34" max="34" width="6.33203125" style="2241" hidden="1" customWidth="1"/>
    <col min="35" max="35" width="11.33203125" style="2241" hidden="1" customWidth="1"/>
    <col min="36" max="36" width="6.33203125" style="2241" hidden="1" customWidth="1"/>
    <col min="37" max="37" width="11.33203125" style="2241" hidden="1" customWidth="1"/>
    <col min="38" max="38" width="7" style="2241" hidden="1" customWidth="1"/>
    <col min="39" max="39" width="11.33203125" style="2241" hidden="1" customWidth="1"/>
    <col min="40" max="40" width="6.33203125" style="2241" hidden="1" customWidth="1"/>
    <col min="41" max="41" width="11.33203125" style="2241" hidden="1" customWidth="1"/>
    <col min="42" max="42" width="6.33203125" style="2241" hidden="1" customWidth="1"/>
    <col min="43" max="43" width="11.33203125" style="2241" hidden="1" customWidth="1"/>
    <col min="44" max="44" width="7" style="2241" hidden="1" customWidth="1"/>
    <col min="45" max="45" width="11.33203125" style="2241" hidden="1" customWidth="1"/>
    <col min="46" max="46" width="7" style="2241" hidden="1" customWidth="1"/>
    <col min="47" max="47" width="11.33203125" style="2241" hidden="1" customWidth="1"/>
    <col min="48" max="48" width="6.33203125" style="2241" hidden="1" customWidth="1"/>
    <col min="49" max="49" width="11.33203125" style="2241" hidden="1" customWidth="1"/>
    <col min="50" max="50" width="6.33203125" style="2241" hidden="1" customWidth="1"/>
    <col min="51" max="51" width="11.33203125" style="2241" hidden="1" customWidth="1"/>
    <col min="52" max="52" width="6.33203125" style="2241" hidden="1" customWidth="1"/>
    <col min="53" max="53" width="11.33203125" style="2241" hidden="1" customWidth="1"/>
    <col min="54" max="54" width="6.33203125" style="2241" hidden="1" customWidth="1"/>
    <col min="55" max="55" width="11.33203125" style="2241" hidden="1" customWidth="1"/>
    <col min="56" max="56" width="6.33203125" style="2241" hidden="1" customWidth="1"/>
    <col min="57" max="57" width="11.33203125" style="2241" hidden="1" customWidth="1"/>
    <col min="58" max="58" width="6.33203125" style="2241" hidden="1" customWidth="1"/>
    <col min="59" max="59" width="11.33203125" style="2241" hidden="1" customWidth="1"/>
    <col min="60" max="60" width="6.33203125" style="2241" hidden="1" customWidth="1"/>
    <col min="61" max="61" width="11.33203125" style="2241" hidden="1" customWidth="1"/>
    <col min="62" max="62" width="6.33203125" style="2241" hidden="1" customWidth="1"/>
    <col min="63" max="63" width="11.33203125" style="2241" hidden="1" customWidth="1"/>
    <col min="64" max="64" width="6.33203125" style="2241" hidden="1" customWidth="1"/>
    <col min="65" max="65" width="11.33203125" style="2241" hidden="1" customWidth="1"/>
    <col min="66" max="66" width="6.33203125" style="2241" hidden="1" customWidth="1"/>
    <col min="67" max="106" width="13.88671875" style="2241" hidden="1" customWidth="1"/>
    <col min="107" max="128" width="16.44140625" style="2241" hidden="1" customWidth="1"/>
    <col min="129" max="129" width="17.109375" style="2241" hidden="1" customWidth="1"/>
    <col min="130" max="130" width="15.44140625" style="2241" hidden="1" customWidth="1"/>
    <col min="131" max="132" width="16.44140625" style="2241" hidden="1" customWidth="1"/>
    <col min="133" max="133" width="16.109375" style="2241" hidden="1" customWidth="1"/>
    <col min="134" max="134" width="15" style="2241" hidden="1" customWidth="1"/>
    <col min="135" max="135" width="15.109375" style="2241" hidden="1" customWidth="1"/>
    <col min="136" max="136" width="15.44140625" style="2241" hidden="1" customWidth="1"/>
    <col min="137" max="137" width="16.109375" style="2241" hidden="1" customWidth="1"/>
    <col min="138" max="138" width="15.109375" style="2241" hidden="1" customWidth="1"/>
    <col min="139" max="139" width="16.109375" style="2241" hidden="1" customWidth="1"/>
    <col min="140" max="140" width="15.109375" style="2241" hidden="1" customWidth="1"/>
    <col min="141" max="141" width="16.109375" style="2241" hidden="1" customWidth="1"/>
    <col min="142" max="142" width="15.109375" style="2241" hidden="1" customWidth="1"/>
    <col min="143" max="143" width="16.109375" style="2241" hidden="1" customWidth="1"/>
    <col min="144" max="144" width="15.109375" style="2241" hidden="1" customWidth="1"/>
    <col min="145" max="145" width="16.109375" style="2241" hidden="1" customWidth="1"/>
    <col min="146" max="146" width="15.109375" style="2241" hidden="1" customWidth="1"/>
    <col min="147" max="147" width="16.109375" style="2241" hidden="1" customWidth="1"/>
    <col min="148" max="148" width="15.109375" style="2241" hidden="1" customWidth="1"/>
    <col min="149" max="149" width="16.109375" style="2241" hidden="1" customWidth="1"/>
    <col min="150" max="150" width="15.109375" style="2241" hidden="1" customWidth="1"/>
    <col min="151" max="151" width="16.109375" style="2241" hidden="1" customWidth="1"/>
    <col min="152" max="154" width="15.109375" style="2241" hidden="1" customWidth="1"/>
    <col min="155" max="155" width="16.109375" style="2241" hidden="1" customWidth="1"/>
    <col min="156" max="156" width="15.109375" style="2241" hidden="1" customWidth="1"/>
    <col min="157" max="157" width="16.109375" style="2241" hidden="1" customWidth="1"/>
    <col min="158" max="158" width="15.109375" style="2241" hidden="1" customWidth="1"/>
    <col min="159" max="159" width="16.109375" style="2241" hidden="1" customWidth="1"/>
    <col min="160" max="160" width="15.109375" style="2241" hidden="1" customWidth="1"/>
    <col min="161" max="161" width="16.109375" style="2241" hidden="1" customWidth="1"/>
    <col min="162" max="162" width="15.109375" style="2241" hidden="1" customWidth="1"/>
    <col min="163" max="163" width="16.109375" style="2241" hidden="1" customWidth="1"/>
    <col min="164" max="164" width="15.109375" style="2241" hidden="1" customWidth="1"/>
    <col min="165" max="165" width="16.109375" style="2241" hidden="1" customWidth="1"/>
    <col min="166" max="166" width="15.109375" style="2241" hidden="1" customWidth="1"/>
    <col min="167" max="167" width="16.109375" style="2241" hidden="1" customWidth="1"/>
    <col min="168" max="168" width="15.109375" style="2241" hidden="1" customWidth="1"/>
    <col min="169" max="169" width="16.109375" style="2241" customWidth="1"/>
    <col min="170" max="170" width="15.109375" style="2241" customWidth="1"/>
    <col min="171" max="171" width="16.109375" style="2241" customWidth="1"/>
    <col min="172" max="172" width="15.109375" style="2241" customWidth="1"/>
    <col min="173" max="173" width="16.109375" style="2241" customWidth="1"/>
    <col min="174" max="174" width="15.109375" style="2241" customWidth="1"/>
    <col min="175" max="16384" width="11.109375" style="1019"/>
  </cols>
  <sheetData>
    <row r="1" spans="1:174" s="2239" customFormat="1" ht="19.8">
      <c r="A1" s="2235" t="s">
        <v>4944</v>
      </c>
      <c r="B1" s="2236"/>
      <c r="C1" s="2237"/>
      <c r="D1" s="2237"/>
      <c r="E1" s="2237"/>
      <c r="F1" s="2237"/>
      <c r="G1" s="2237"/>
      <c r="H1" s="2237"/>
      <c r="I1" s="2237"/>
      <c r="J1" s="2237"/>
      <c r="K1" s="2237"/>
      <c r="L1" s="2237"/>
      <c r="M1" s="2237"/>
      <c r="N1" s="2237"/>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8"/>
      <c r="BF1" s="2238"/>
      <c r="BG1" s="2238"/>
      <c r="BH1" s="2238"/>
      <c r="BI1" s="2238"/>
      <c r="BJ1" s="2238"/>
      <c r="BK1" s="2238"/>
      <c r="BL1" s="2238"/>
      <c r="BM1" s="2238"/>
      <c r="BN1" s="2238"/>
      <c r="BO1" s="2238"/>
      <c r="BP1" s="2238"/>
      <c r="BQ1" s="2238"/>
      <c r="BR1" s="2238"/>
      <c r="BS1" s="2238"/>
      <c r="BT1" s="2238"/>
      <c r="BU1" s="2238"/>
      <c r="BV1" s="2238"/>
      <c r="BW1" s="2238"/>
      <c r="BX1" s="2238"/>
      <c r="BY1" s="2238"/>
      <c r="BZ1" s="2238"/>
      <c r="CA1" s="2238"/>
      <c r="CB1" s="2238"/>
      <c r="CC1" s="2238"/>
      <c r="CD1" s="2238"/>
      <c r="CE1" s="2238"/>
      <c r="CF1" s="2238"/>
      <c r="CG1" s="2238"/>
      <c r="CH1" s="2238"/>
      <c r="CI1" s="2238"/>
      <c r="CJ1" s="2238"/>
      <c r="CK1" s="2238"/>
      <c r="CL1" s="2238"/>
      <c r="CM1" s="2238"/>
      <c r="CN1" s="2238"/>
      <c r="CO1" s="2238"/>
      <c r="CP1" s="2238"/>
      <c r="CQ1" s="2238"/>
      <c r="CR1" s="2238"/>
      <c r="CS1" s="2238"/>
      <c r="CT1" s="2238"/>
      <c r="CU1" s="2238"/>
      <c r="CV1" s="2238"/>
      <c r="CW1" s="2238"/>
      <c r="CX1" s="2238"/>
      <c r="CY1" s="2238"/>
      <c r="CZ1" s="2238"/>
      <c r="DA1" s="2238"/>
      <c r="DB1" s="2238"/>
      <c r="DC1" s="2238"/>
      <c r="DD1" s="2238"/>
      <c r="DE1" s="2238"/>
      <c r="DF1" s="2238"/>
      <c r="DG1" s="2238"/>
      <c r="DH1" s="2238"/>
      <c r="DI1" s="2238"/>
      <c r="DJ1" s="2238"/>
      <c r="DK1" s="2238"/>
      <c r="DL1" s="2238"/>
      <c r="DM1" s="2238"/>
      <c r="DN1" s="2238"/>
      <c r="DO1" s="2238"/>
      <c r="DP1" s="2238"/>
      <c r="DQ1" s="2238"/>
      <c r="DR1" s="2238"/>
      <c r="DS1" s="2238"/>
      <c r="DT1" s="2238"/>
      <c r="DU1" s="2238"/>
      <c r="DV1" s="2238"/>
      <c r="DW1" s="2238"/>
      <c r="DX1" s="2238"/>
      <c r="DY1" s="2238"/>
      <c r="DZ1" s="2238"/>
      <c r="EA1" s="2238"/>
      <c r="EB1" s="2238"/>
      <c r="EC1" s="2238"/>
      <c r="ED1" s="2238"/>
      <c r="EE1" s="2238"/>
      <c r="EF1" s="2238"/>
      <c r="EG1" s="2238"/>
      <c r="EH1" s="2238"/>
      <c r="EI1" s="2238"/>
      <c r="EJ1" s="2238"/>
      <c r="EK1" s="2238"/>
      <c r="EL1" s="2238"/>
      <c r="EM1" s="2238"/>
      <c r="EN1" s="2238"/>
      <c r="EO1" s="2238"/>
      <c r="EP1" s="2238"/>
      <c r="EQ1" s="2238"/>
      <c r="ER1" s="2238"/>
      <c r="ES1" s="2238"/>
      <c r="ET1" s="2238"/>
      <c r="EU1" s="2238"/>
      <c r="EV1" s="2238"/>
      <c r="EW1" s="2238"/>
      <c r="EX1" s="2238"/>
      <c r="EY1" s="2238"/>
      <c r="EZ1" s="2238"/>
      <c r="FA1" s="2238"/>
      <c r="FB1" s="2238"/>
      <c r="FC1" s="2238"/>
      <c r="FD1" s="2238"/>
      <c r="FE1" s="2238"/>
      <c r="FF1" s="2238"/>
      <c r="FG1" s="2238"/>
      <c r="FH1" s="2238"/>
      <c r="FI1" s="2238"/>
      <c r="FJ1" s="2238"/>
      <c r="FK1" s="2238"/>
      <c r="FL1" s="2238"/>
      <c r="FM1" s="2238"/>
      <c r="FN1" s="2238"/>
      <c r="FO1" s="2238"/>
      <c r="FP1" s="2238"/>
      <c r="FQ1" s="2238"/>
      <c r="FR1" s="2238"/>
    </row>
    <row r="2" spans="1:174" ht="15.6" thickBot="1">
      <c r="O2" s="3307"/>
      <c r="P2" s="3307"/>
      <c r="Q2" s="2242"/>
      <c r="R2" s="2242"/>
      <c r="S2" s="2242"/>
      <c r="T2" s="2242"/>
      <c r="U2" s="3307"/>
      <c r="V2" s="3307"/>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c r="BP2" s="2242"/>
      <c r="BQ2" s="2242"/>
      <c r="BR2" s="2242"/>
      <c r="BS2" s="2242"/>
      <c r="BT2" s="2242"/>
      <c r="BU2" s="2242"/>
      <c r="BV2" s="2242"/>
      <c r="BW2" s="2242"/>
      <c r="BX2" s="2242"/>
      <c r="BY2" s="2242"/>
      <c r="BZ2" s="2242"/>
      <c r="CA2" s="2242"/>
      <c r="CB2" s="2242"/>
      <c r="CC2" s="2242"/>
      <c r="CD2" s="2242"/>
      <c r="CE2" s="2243"/>
      <c r="CF2" s="2243"/>
      <c r="CG2" s="3304"/>
      <c r="CH2" s="3304"/>
      <c r="CI2" s="3304"/>
      <c r="CJ2" s="3304"/>
      <c r="CK2" s="3304"/>
      <c r="CL2" s="3304"/>
      <c r="CM2" s="3304"/>
      <c r="CN2" s="3304"/>
      <c r="CO2" s="3304"/>
      <c r="CP2" s="3304"/>
      <c r="CQ2" s="3304"/>
      <c r="CR2" s="3304"/>
      <c r="CS2" s="3304"/>
      <c r="CT2" s="3304"/>
      <c r="CU2" s="3304"/>
      <c r="CV2" s="3304"/>
      <c r="CW2" s="3304"/>
      <c r="CX2" s="3304"/>
      <c r="CY2" s="3304"/>
      <c r="CZ2" s="3304"/>
      <c r="DA2" s="3304"/>
      <c r="DB2" s="3304"/>
      <c r="DC2" s="3304"/>
      <c r="DD2" s="3304"/>
      <c r="DE2" s="3304"/>
      <c r="DF2" s="3304"/>
      <c r="DG2" s="3304"/>
      <c r="DH2" s="3304"/>
      <c r="DI2" s="3304"/>
      <c r="DJ2" s="3304"/>
      <c r="DK2" s="3304"/>
      <c r="DL2" s="3304"/>
      <c r="DM2" s="3304"/>
      <c r="DN2" s="3304"/>
      <c r="DO2" s="3304"/>
      <c r="DP2" s="3304"/>
      <c r="DQ2" s="3304"/>
      <c r="DR2" s="3304"/>
      <c r="DS2" s="3304"/>
      <c r="DT2" s="3304"/>
      <c r="DU2" s="3304"/>
      <c r="DV2" s="3304"/>
      <c r="DW2" s="3304"/>
      <c r="DX2" s="3304"/>
      <c r="DY2" s="3304"/>
      <c r="DZ2" s="3304"/>
      <c r="EA2" s="3304"/>
      <c r="EB2" s="3304"/>
      <c r="EC2" s="3304"/>
      <c r="ED2" s="3304"/>
      <c r="EE2" s="3304"/>
      <c r="EF2" s="3304"/>
      <c r="EG2" s="3304"/>
      <c r="EH2" s="3304"/>
      <c r="EI2" s="3304"/>
      <c r="EJ2" s="3304"/>
      <c r="EK2" s="3304"/>
      <c r="EL2" s="3304"/>
      <c r="EM2" s="3304"/>
      <c r="EN2" s="3304"/>
      <c r="EO2" s="3304"/>
      <c r="EP2" s="3304"/>
      <c r="EQ2" s="3304"/>
      <c r="ER2" s="3304"/>
      <c r="ES2" s="3304"/>
      <c r="ET2" s="3304"/>
      <c r="EU2" s="3304"/>
      <c r="EV2" s="3304"/>
      <c r="EW2" s="2244"/>
      <c r="EX2" s="2244"/>
      <c r="EY2" s="3304"/>
      <c r="EZ2" s="3304"/>
      <c r="FA2" s="3304"/>
      <c r="FB2" s="3304"/>
      <c r="FC2" s="3304"/>
      <c r="FD2" s="3304"/>
      <c r="FE2" s="3304"/>
      <c r="FF2" s="3304"/>
      <c r="FG2" s="3304"/>
      <c r="FH2" s="3304"/>
      <c r="FI2" s="3304"/>
      <c r="FJ2" s="3304"/>
      <c r="FK2" s="3304"/>
      <c r="FL2" s="3304"/>
      <c r="FM2" s="3304"/>
      <c r="FN2" s="3304"/>
      <c r="FO2" s="3304"/>
      <c r="FP2" s="3304"/>
      <c r="FQ2" s="3304" t="s">
        <v>4015</v>
      </c>
      <c r="FR2" s="3304"/>
    </row>
    <row r="3" spans="1:174" s="2245" customFormat="1" ht="18" thickTop="1" thickBot="1">
      <c r="A3" s="3305" t="s">
        <v>4945</v>
      </c>
      <c r="B3" s="3273" t="s">
        <v>4946</v>
      </c>
      <c r="C3" s="3303">
        <v>43101</v>
      </c>
      <c r="D3" s="3302"/>
      <c r="E3" s="3301">
        <v>43132</v>
      </c>
      <c r="F3" s="3302"/>
      <c r="G3" s="3301">
        <v>43160</v>
      </c>
      <c r="H3" s="3302"/>
      <c r="I3" s="3301">
        <v>43191</v>
      </c>
      <c r="J3" s="3302"/>
      <c r="K3" s="3301">
        <v>43221</v>
      </c>
      <c r="L3" s="3302"/>
      <c r="M3" s="3301">
        <v>43252</v>
      </c>
      <c r="N3" s="3302"/>
      <c r="O3" s="3301">
        <v>43282</v>
      </c>
      <c r="P3" s="3302"/>
      <c r="Q3" s="3301">
        <v>43313</v>
      </c>
      <c r="R3" s="3303"/>
      <c r="S3" s="3299">
        <v>43344</v>
      </c>
      <c r="T3" s="3299"/>
      <c r="U3" s="3299">
        <v>43374</v>
      </c>
      <c r="V3" s="3299"/>
      <c r="W3" s="3299">
        <v>43405</v>
      </c>
      <c r="X3" s="3299"/>
      <c r="Y3" s="3299">
        <v>43435</v>
      </c>
      <c r="Z3" s="3300"/>
      <c r="AA3" s="3299">
        <v>43466</v>
      </c>
      <c r="AB3" s="3300"/>
      <c r="AC3" s="3299">
        <v>43497</v>
      </c>
      <c r="AD3" s="3300"/>
      <c r="AE3" s="3299">
        <v>43525</v>
      </c>
      <c r="AF3" s="3300"/>
      <c r="AG3" s="3298">
        <v>43556</v>
      </c>
      <c r="AH3" s="3298"/>
      <c r="AI3" s="3298">
        <v>43586</v>
      </c>
      <c r="AJ3" s="3298"/>
      <c r="AK3" s="3298">
        <v>43617</v>
      </c>
      <c r="AL3" s="3298"/>
      <c r="AM3" s="3298">
        <v>43647</v>
      </c>
      <c r="AN3" s="3298"/>
      <c r="AO3" s="3296">
        <v>43678</v>
      </c>
      <c r="AP3" s="3297"/>
      <c r="AQ3" s="3298">
        <v>43709</v>
      </c>
      <c r="AR3" s="3298"/>
      <c r="AS3" s="3298">
        <v>43739</v>
      </c>
      <c r="AT3" s="3298"/>
      <c r="AU3" s="3296">
        <v>43770</v>
      </c>
      <c r="AV3" s="3297"/>
      <c r="AW3" s="3296">
        <v>43800</v>
      </c>
      <c r="AX3" s="3297"/>
      <c r="AY3" s="3291">
        <v>43831</v>
      </c>
      <c r="AZ3" s="3292"/>
      <c r="BA3" s="3291">
        <v>43862</v>
      </c>
      <c r="BB3" s="3292"/>
      <c r="BC3" s="3291">
        <v>43891</v>
      </c>
      <c r="BD3" s="3292"/>
      <c r="BE3" s="3291">
        <v>43922</v>
      </c>
      <c r="BF3" s="3292"/>
      <c r="BG3" s="3291">
        <v>43952</v>
      </c>
      <c r="BH3" s="3292"/>
      <c r="BI3" s="3291">
        <v>43983</v>
      </c>
      <c r="BJ3" s="3292"/>
      <c r="BK3" s="3291">
        <v>44013</v>
      </c>
      <c r="BL3" s="3292"/>
      <c r="BM3" s="3291">
        <v>44044</v>
      </c>
      <c r="BN3" s="3292"/>
      <c r="BO3" s="3291">
        <v>44075</v>
      </c>
      <c r="BP3" s="3292"/>
      <c r="BQ3" s="3291">
        <v>44105</v>
      </c>
      <c r="BR3" s="3292"/>
      <c r="BS3" s="3291">
        <v>44136</v>
      </c>
      <c r="BT3" s="3292"/>
      <c r="BU3" s="3291">
        <v>44166</v>
      </c>
      <c r="BV3" s="3292"/>
      <c r="BW3" s="3291">
        <v>44197</v>
      </c>
      <c r="BX3" s="3292"/>
      <c r="BY3" s="3291">
        <v>44228</v>
      </c>
      <c r="BZ3" s="3292"/>
      <c r="CA3" s="3291">
        <v>44256</v>
      </c>
      <c r="CB3" s="3292"/>
      <c r="CC3" s="3291">
        <v>44287</v>
      </c>
      <c r="CD3" s="3292"/>
      <c r="CE3" s="3291">
        <v>44317</v>
      </c>
      <c r="CF3" s="3292"/>
      <c r="CG3" s="3291">
        <v>44348</v>
      </c>
      <c r="CH3" s="3292"/>
      <c r="CI3" s="3291">
        <v>44378</v>
      </c>
      <c r="CJ3" s="3292"/>
      <c r="CK3" s="3291">
        <v>44409</v>
      </c>
      <c r="CL3" s="3292"/>
      <c r="CM3" s="3291">
        <v>44440</v>
      </c>
      <c r="CN3" s="3292"/>
      <c r="CO3" s="3291">
        <v>44470</v>
      </c>
      <c r="CP3" s="3292"/>
      <c r="CQ3" s="3291">
        <v>44501</v>
      </c>
      <c r="CR3" s="3292"/>
      <c r="CS3" s="3291">
        <v>44531</v>
      </c>
      <c r="CT3" s="3292"/>
      <c r="CU3" s="3291">
        <v>44562</v>
      </c>
      <c r="CV3" s="3292"/>
      <c r="CW3" s="3291">
        <v>44593</v>
      </c>
      <c r="CX3" s="3292"/>
      <c r="CY3" s="3291">
        <v>44621</v>
      </c>
      <c r="CZ3" s="3292"/>
      <c r="DA3" s="3291">
        <v>44652</v>
      </c>
      <c r="DB3" s="3292"/>
      <c r="DC3" s="3291">
        <v>44682</v>
      </c>
      <c r="DD3" s="3292"/>
      <c r="DE3" s="3291">
        <v>44713</v>
      </c>
      <c r="DF3" s="3292"/>
      <c r="DG3" s="3291">
        <v>44743</v>
      </c>
      <c r="DH3" s="3292"/>
      <c r="DI3" s="3291">
        <v>44774</v>
      </c>
      <c r="DJ3" s="3292"/>
      <c r="DK3" s="3291">
        <v>44805</v>
      </c>
      <c r="DL3" s="3292"/>
      <c r="DM3" s="3291">
        <v>44835</v>
      </c>
      <c r="DN3" s="3292"/>
      <c r="DO3" s="3291">
        <v>44866</v>
      </c>
      <c r="DP3" s="3292"/>
      <c r="DQ3" s="3291">
        <v>44896</v>
      </c>
      <c r="DR3" s="3292"/>
      <c r="DS3" s="3291">
        <v>44927</v>
      </c>
      <c r="DT3" s="3292"/>
      <c r="DU3" s="3291">
        <v>44959</v>
      </c>
      <c r="DV3" s="3292"/>
      <c r="DW3" s="3291">
        <v>44986</v>
      </c>
      <c r="DX3" s="3292"/>
      <c r="DY3" s="3291">
        <v>45018</v>
      </c>
      <c r="DZ3" s="3292"/>
      <c r="EA3" s="3291">
        <v>45048</v>
      </c>
      <c r="EB3" s="3292"/>
      <c r="EC3" s="3291">
        <v>45080</v>
      </c>
      <c r="ED3" s="3292"/>
      <c r="EE3" s="3291">
        <v>45110</v>
      </c>
      <c r="EF3" s="3292"/>
      <c r="EG3" s="3291">
        <v>45141</v>
      </c>
      <c r="EH3" s="3292"/>
      <c r="EI3" s="3291">
        <v>45172</v>
      </c>
      <c r="EJ3" s="3292"/>
      <c r="EK3" s="3291">
        <v>45202</v>
      </c>
      <c r="EL3" s="3292"/>
      <c r="EM3" s="3291">
        <v>45231</v>
      </c>
      <c r="EN3" s="3292"/>
      <c r="EO3" s="3291">
        <v>45261</v>
      </c>
      <c r="EP3" s="3292"/>
      <c r="EQ3" s="3291">
        <v>45292</v>
      </c>
      <c r="ER3" s="3292"/>
      <c r="ES3" s="3291">
        <v>45323</v>
      </c>
      <c r="ET3" s="3292"/>
      <c r="EU3" s="3291">
        <v>45352</v>
      </c>
      <c r="EV3" s="3292"/>
      <c r="EW3" s="3291">
        <v>45383</v>
      </c>
      <c r="EX3" s="3292"/>
      <c r="EY3" s="3291">
        <v>45413</v>
      </c>
      <c r="EZ3" s="3292"/>
      <c r="FA3" s="3291">
        <v>45444</v>
      </c>
      <c r="FB3" s="3292"/>
      <c r="FC3" s="3291">
        <v>45474</v>
      </c>
      <c r="FD3" s="3292"/>
      <c r="FE3" s="3291">
        <v>45505</v>
      </c>
      <c r="FF3" s="3292"/>
      <c r="FG3" s="3291">
        <v>45536</v>
      </c>
      <c r="FH3" s="3292"/>
      <c r="FI3" s="3291">
        <v>45566</v>
      </c>
      <c r="FJ3" s="3292"/>
      <c r="FK3" s="3291">
        <v>45597</v>
      </c>
      <c r="FL3" s="3292"/>
      <c r="FM3" s="3291">
        <v>45627</v>
      </c>
      <c r="FN3" s="3292"/>
      <c r="FO3" s="3291">
        <v>45658</v>
      </c>
      <c r="FP3" s="3292"/>
      <c r="FQ3" s="3291">
        <v>45689</v>
      </c>
      <c r="FR3" s="3292"/>
    </row>
    <row r="4" spans="1:174" s="2245" customFormat="1" ht="46.5" customHeight="1" thickBot="1">
      <c r="A4" s="3306"/>
      <c r="B4" s="3275"/>
      <c r="C4" s="2246" t="s">
        <v>4417</v>
      </c>
      <c r="D4" s="2247" t="s">
        <v>4418</v>
      </c>
      <c r="E4" s="2248" t="s">
        <v>4417</v>
      </c>
      <c r="F4" s="2247" t="s">
        <v>4418</v>
      </c>
      <c r="G4" s="2248" t="s">
        <v>4417</v>
      </c>
      <c r="H4" s="2247" t="s">
        <v>4418</v>
      </c>
      <c r="I4" s="2248" t="s">
        <v>4417</v>
      </c>
      <c r="J4" s="2247" t="s">
        <v>4418</v>
      </c>
      <c r="K4" s="2248" t="s">
        <v>4417</v>
      </c>
      <c r="L4" s="2247" t="s">
        <v>4418</v>
      </c>
      <c r="M4" s="2248" t="s">
        <v>4417</v>
      </c>
      <c r="N4" s="2247" t="s">
        <v>4418</v>
      </c>
      <c r="O4" s="2248" t="s">
        <v>4417</v>
      </c>
      <c r="P4" s="2247" t="s">
        <v>4418</v>
      </c>
      <c r="Q4" s="2247" t="s">
        <v>4417</v>
      </c>
      <c r="R4" s="2249" t="s">
        <v>4418</v>
      </c>
      <c r="S4" s="2250" t="s">
        <v>4417</v>
      </c>
      <c r="T4" s="2250" t="s">
        <v>4418</v>
      </c>
      <c r="U4" s="2250" t="s">
        <v>4417</v>
      </c>
      <c r="V4" s="2250" t="s">
        <v>4418</v>
      </c>
      <c r="W4" s="2250" t="s">
        <v>4417</v>
      </c>
      <c r="X4" s="2250" t="s">
        <v>4418</v>
      </c>
      <c r="Y4" s="2250" t="s">
        <v>4417</v>
      </c>
      <c r="Z4" s="2251" t="s">
        <v>4418</v>
      </c>
      <c r="AA4" s="2250" t="s">
        <v>4417</v>
      </c>
      <c r="AB4" s="2251" t="s">
        <v>4418</v>
      </c>
      <c r="AC4" s="2250" t="s">
        <v>4417</v>
      </c>
      <c r="AD4" s="2251" t="s">
        <v>4418</v>
      </c>
      <c r="AE4" s="2250" t="s">
        <v>4417</v>
      </c>
      <c r="AF4" s="2251" t="s">
        <v>4418</v>
      </c>
      <c r="AG4" s="2252" t="s">
        <v>4417</v>
      </c>
      <c r="AH4" s="2252" t="s">
        <v>4418</v>
      </c>
      <c r="AI4" s="2252" t="s">
        <v>4417</v>
      </c>
      <c r="AJ4" s="2252" t="s">
        <v>4418</v>
      </c>
      <c r="AK4" s="2252" t="s">
        <v>4417</v>
      </c>
      <c r="AL4" s="2252" t="s">
        <v>4418</v>
      </c>
      <c r="AM4" s="2252" t="s">
        <v>4417</v>
      </c>
      <c r="AN4" s="2252" t="s">
        <v>4418</v>
      </c>
      <c r="AO4" s="2252" t="s">
        <v>4417</v>
      </c>
      <c r="AP4" s="2252" t="s">
        <v>4418</v>
      </c>
      <c r="AQ4" s="2252" t="s">
        <v>4417</v>
      </c>
      <c r="AR4" s="2252" t="s">
        <v>4418</v>
      </c>
      <c r="AS4" s="2252" t="s">
        <v>4417</v>
      </c>
      <c r="AT4" s="2252" t="s">
        <v>4418</v>
      </c>
      <c r="AU4" s="2252" t="s">
        <v>4417</v>
      </c>
      <c r="AV4" s="2252" t="s">
        <v>4418</v>
      </c>
      <c r="AW4" s="2252" t="s">
        <v>4417</v>
      </c>
      <c r="AX4" s="2252" t="s">
        <v>4418</v>
      </c>
      <c r="AY4" s="2252" t="s">
        <v>4417</v>
      </c>
      <c r="AZ4" s="2252" t="s">
        <v>4418</v>
      </c>
      <c r="BA4" s="2252" t="s">
        <v>4417</v>
      </c>
      <c r="BB4" s="2252" t="s">
        <v>4418</v>
      </c>
      <c r="BC4" s="2253" t="s">
        <v>4417</v>
      </c>
      <c r="BD4" s="2253" t="s">
        <v>4418</v>
      </c>
      <c r="BE4" s="2253" t="s">
        <v>4417</v>
      </c>
      <c r="BF4" s="2253" t="s">
        <v>4418</v>
      </c>
      <c r="BG4" s="2253" t="s">
        <v>4417</v>
      </c>
      <c r="BH4" s="2253" t="s">
        <v>4418</v>
      </c>
      <c r="BI4" s="2253" t="s">
        <v>4417</v>
      </c>
      <c r="BJ4" s="2253" t="s">
        <v>4418</v>
      </c>
      <c r="BK4" s="2253" t="s">
        <v>4417</v>
      </c>
      <c r="BL4" s="2253" t="s">
        <v>4418</v>
      </c>
      <c r="BM4" s="2253" t="s">
        <v>4417</v>
      </c>
      <c r="BN4" s="2253" t="s">
        <v>4418</v>
      </c>
      <c r="BO4" s="2253" t="s">
        <v>4417</v>
      </c>
      <c r="BP4" s="2253" t="s">
        <v>4418</v>
      </c>
      <c r="BQ4" s="2253" t="s">
        <v>4417</v>
      </c>
      <c r="BR4" s="2253" t="s">
        <v>4418</v>
      </c>
      <c r="BS4" s="2253" t="s">
        <v>4417</v>
      </c>
      <c r="BT4" s="2253" t="s">
        <v>4418</v>
      </c>
      <c r="BU4" s="2253" t="s">
        <v>4417</v>
      </c>
      <c r="BV4" s="2253" t="s">
        <v>4418</v>
      </c>
      <c r="BW4" s="2253" t="s">
        <v>4417</v>
      </c>
      <c r="BX4" s="2253" t="s">
        <v>4418</v>
      </c>
      <c r="BY4" s="2253" t="s">
        <v>4417</v>
      </c>
      <c r="BZ4" s="2253" t="s">
        <v>4418</v>
      </c>
      <c r="CA4" s="2253" t="s">
        <v>4417</v>
      </c>
      <c r="CB4" s="2253" t="s">
        <v>4418</v>
      </c>
      <c r="CC4" s="2253" t="s">
        <v>4417</v>
      </c>
      <c r="CD4" s="2253" t="s">
        <v>4418</v>
      </c>
      <c r="CE4" s="2253" t="s">
        <v>4417</v>
      </c>
      <c r="CF4" s="2253" t="s">
        <v>4418</v>
      </c>
      <c r="CG4" s="2253" t="s">
        <v>4417</v>
      </c>
      <c r="CH4" s="2253" t="s">
        <v>4418</v>
      </c>
      <c r="CI4" s="2253" t="s">
        <v>4417</v>
      </c>
      <c r="CJ4" s="2253" t="s">
        <v>4418</v>
      </c>
      <c r="CK4" s="2253" t="s">
        <v>4417</v>
      </c>
      <c r="CL4" s="2253" t="s">
        <v>4418</v>
      </c>
      <c r="CM4" s="2253" t="s">
        <v>4417</v>
      </c>
      <c r="CN4" s="2253" t="s">
        <v>4418</v>
      </c>
      <c r="CO4" s="2253" t="s">
        <v>4417</v>
      </c>
      <c r="CP4" s="2253" t="s">
        <v>4418</v>
      </c>
      <c r="CQ4" s="2253" t="s">
        <v>4417</v>
      </c>
      <c r="CR4" s="2253" t="s">
        <v>4418</v>
      </c>
      <c r="CS4" s="2253" t="s">
        <v>4417</v>
      </c>
      <c r="CT4" s="2253" t="s">
        <v>4418</v>
      </c>
      <c r="CU4" s="2253" t="s">
        <v>4417</v>
      </c>
      <c r="CV4" s="2253" t="s">
        <v>4418</v>
      </c>
      <c r="CW4" s="2253" t="s">
        <v>4417</v>
      </c>
      <c r="CX4" s="2253" t="s">
        <v>4418</v>
      </c>
      <c r="CY4" s="2253" t="s">
        <v>4417</v>
      </c>
      <c r="CZ4" s="2253" t="s">
        <v>4418</v>
      </c>
      <c r="DA4" s="2253" t="s">
        <v>4417</v>
      </c>
      <c r="DB4" s="2253" t="s">
        <v>4418</v>
      </c>
      <c r="DC4" s="2253" t="s">
        <v>4417</v>
      </c>
      <c r="DD4" s="2253" t="s">
        <v>4418</v>
      </c>
      <c r="DE4" s="2253" t="s">
        <v>4417</v>
      </c>
      <c r="DF4" s="2253" t="s">
        <v>4418</v>
      </c>
      <c r="DG4" s="2253" t="s">
        <v>4417</v>
      </c>
      <c r="DH4" s="2253" t="s">
        <v>4418</v>
      </c>
      <c r="DI4" s="2253" t="s">
        <v>4417</v>
      </c>
      <c r="DJ4" s="2253" t="s">
        <v>4418</v>
      </c>
      <c r="DK4" s="2253" t="s">
        <v>4417</v>
      </c>
      <c r="DL4" s="2253" t="s">
        <v>4418</v>
      </c>
      <c r="DM4" s="2253" t="s">
        <v>4417</v>
      </c>
      <c r="DN4" s="2253" t="s">
        <v>4418</v>
      </c>
      <c r="DO4" s="2253" t="s">
        <v>4417</v>
      </c>
      <c r="DP4" s="2253" t="s">
        <v>4418</v>
      </c>
      <c r="DQ4" s="2253" t="s">
        <v>4417</v>
      </c>
      <c r="DR4" s="2253" t="s">
        <v>4418</v>
      </c>
      <c r="DS4" s="2253" t="s">
        <v>4417</v>
      </c>
      <c r="DT4" s="2253" t="s">
        <v>4418</v>
      </c>
      <c r="DU4" s="2253" t="s">
        <v>4417</v>
      </c>
      <c r="DV4" s="2253" t="s">
        <v>4418</v>
      </c>
      <c r="DW4" s="2253" t="s">
        <v>4417</v>
      </c>
      <c r="DX4" s="2253" t="s">
        <v>4418</v>
      </c>
      <c r="DY4" s="2254" t="s">
        <v>4947</v>
      </c>
      <c r="DZ4" s="2254" t="s">
        <v>4948</v>
      </c>
      <c r="EA4" s="2254" t="s">
        <v>4947</v>
      </c>
      <c r="EB4" s="2254" t="s">
        <v>4948</v>
      </c>
      <c r="EC4" s="2254" t="s">
        <v>4947</v>
      </c>
      <c r="ED4" s="2254" t="s">
        <v>4948</v>
      </c>
      <c r="EE4" s="2254" t="s">
        <v>4947</v>
      </c>
      <c r="EF4" s="2254" t="s">
        <v>4948</v>
      </c>
      <c r="EG4" s="2254" t="s">
        <v>4947</v>
      </c>
      <c r="EH4" s="2254" t="s">
        <v>4948</v>
      </c>
      <c r="EI4" s="2254" t="s">
        <v>4947</v>
      </c>
      <c r="EJ4" s="2254" t="s">
        <v>4948</v>
      </c>
      <c r="EK4" s="2254" t="s">
        <v>4947</v>
      </c>
      <c r="EL4" s="2254" t="s">
        <v>4948</v>
      </c>
      <c r="EM4" s="2254" t="s">
        <v>4947</v>
      </c>
      <c r="EN4" s="2254" t="s">
        <v>4948</v>
      </c>
      <c r="EO4" s="2254" t="s">
        <v>4947</v>
      </c>
      <c r="EP4" s="2254" t="s">
        <v>4948</v>
      </c>
      <c r="EQ4" s="2254" t="s">
        <v>4947</v>
      </c>
      <c r="ER4" s="2254" t="s">
        <v>4948</v>
      </c>
      <c r="ES4" s="2254" t="s">
        <v>4947</v>
      </c>
      <c r="ET4" s="2254" t="s">
        <v>4948</v>
      </c>
      <c r="EU4" s="2254" t="s">
        <v>4947</v>
      </c>
      <c r="EV4" s="2254" t="s">
        <v>4948</v>
      </c>
      <c r="EW4" s="2254" t="s">
        <v>4947</v>
      </c>
      <c r="EX4" s="2254" t="s">
        <v>4948</v>
      </c>
      <c r="EY4" s="2254" t="s">
        <v>4947</v>
      </c>
      <c r="EZ4" s="2254" t="s">
        <v>4948</v>
      </c>
      <c r="FA4" s="2254" t="s">
        <v>4947</v>
      </c>
      <c r="FB4" s="2254" t="s">
        <v>4948</v>
      </c>
      <c r="FC4" s="2254" t="s">
        <v>4947</v>
      </c>
      <c r="FD4" s="2254" t="s">
        <v>4948</v>
      </c>
      <c r="FE4" s="2254" t="s">
        <v>4947</v>
      </c>
      <c r="FF4" s="2254" t="s">
        <v>4948</v>
      </c>
      <c r="FG4" s="2254" t="s">
        <v>4947</v>
      </c>
      <c r="FH4" s="2254" t="s">
        <v>4948</v>
      </c>
      <c r="FI4" s="2254" t="s">
        <v>4947</v>
      </c>
      <c r="FJ4" s="2254" t="s">
        <v>4948</v>
      </c>
      <c r="FK4" s="2254" t="s">
        <v>4947</v>
      </c>
      <c r="FL4" s="2254" t="s">
        <v>4948</v>
      </c>
      <c r="FM4" s="2254" t="s">
        <v>4947</v>
      </c>
      <c r="FN4" s="2254" t="s">
        <v>4948</v>
      </c>
      <c r="FO4" s="2254" t="s">
        <v>4947</v>
      </c>
      <c r="FP4" s="2254" t="s">
        <v>4948</v>
      </c>
      <c r="FQ4" s="2254" t="s">
        <v>4947</v>
      </c>
      <c r="FR4" s="2254" t="s">
        <v>4948</v>
      </c>
    </row>
    <row r="5" spans="1:174" s="2245" customFormat="1" ht="17.399999999999999" thickBot="1">
      <c r="A5" s="3293" t="s">
        <v>3996</v>
      </c>
      <c r="B5" s="3294"/>
      <c r="C5" s="3294"/>
      <c r="D5" s="3294"/>
      <c r="E5" s="3294"/>
      <c r="F5" s="3294"/>
      <c r="G5" s="3294"/>
      <c r="H5" s="3294"/>
      <c r="I5" s="3294"/>
      <c r="J5" s="3294"/>
      <c r="K5" s="3294"/>
      <c r="L5" s="3294"/>
      <c r="M5" s="3294"/>
      <c r="N5" s="3294"/>
      <c r="O5" s="3294"/>
      <c r="P5" s="3294"/>
      <c r="Q5" s="3294"/>
      <c r="R5" s="3294"/>
      <c r="S5" s="3294"/>
      <c r="T5" s="3294"/>
      <c r="U5" s="3294"/>
      <c r="V5" s="3294"/>
      <c r="W5" s="3294"/>
      <c r="X5" s="3294"/>
      <c r="Y5" s="3294"/>
      <c r="Z5" s="3294"/>
      <c r="AA5" s="3294"/>
      <c r="AB5" s="3294"/>
      <c r="AC5" s="3294"/>
      <c r="AD5" s="3294"/>
      <c r="AE5" s="3294"/>
      <c r="AF5" s="3294"/>
      <c r="AG5" s="3294"/>
      <c r="AH5" s="3294"/>
      <c r="AI5" s="3294"/>
      <c r="AJ5" s="3294"/>
      <c r="AK5" s="3294"/>
      <c r="AL5" s="3294"/>
      <c r="AM5" s="3294"/>
      <c r="AN5" s="3294"/>
      <c r="AO5" s="3294"/>
      <c r="AP5" s="3294"/>
      <c r="AQ5" s="3294"/>
      <c r="AR5" s="3294"/>
      <c r="AS5" s="3294"/>
      <c r="AT5" s="3294"/>
      <c r="AU5" s="3294"/>
      <c r="AV5" s="3294"/>
      <c r="AW5" s="3294"/>
      <c r="AX5" s="3294"/>
      <c r="AY5" s="3294"/>
      <c r="AZ5" s="3294"/>
      <c r="BA5" s="3294"/>
      <c r="BB5" s="3294"/>
      <c r="BC5" s="3294"/>
      <c r="BD5" s="3294"/>
      <c r="BE5" s="3294"/>
      <c r="BF5" s="3294"/>
      <c r="BG5" s="3294"/>
      <c r="BH5" s="3294"/>
      <c r="BI5" s="3294"/>
      <c r="BJ5" s="3294"/>
      <c r="BK5" s="3294"/>
      <c r="BL5" s="3294"/>
      <c r="BM5" s="3294"/>
      <c r="BN5" s="3294"/>
      <c r="BO5" s="3294"/>
      <c r="BP5" s="3294"/>
      <c r="BQ5" s="3294"/>
      <c r="BR5" s="3294"/>
      <c r="BS5" s="3294"/>
      <c r="BT5" s="3294"/>
      <c r="BU5" s="3294"/>
      <c r="BV5" s="3294"/>
      <c r="BW5" s="3294"/>
      <c r="BX5" s="3294"/>
      <c r="BY5" s="3294"/>
      <c r="BZ5" s="3294"/>
      <c r="CA5" s="3294"/>
      <c r="CB5" s="3294"/>
      <c r="CC5" s="3294"/>
      <c r="CD5" s="3294"/>
      <c r="CE5" s="3294"/>
      <c r="CF5" s="3294"/>
      <c r="CG5" s="3294"/>
      <c r="CH5" s="3294"/>
      <c r="CI5" s="3294"/>
      <c r="CJ5" s="3294"/>
      <c r="CK5" s="3294"/>
      <c r="CL5" s="3294"/>
      <c r="CM5" s="3294"/>
      <c r="CN5" s="3294"/>
      <c r="CO5" s="3294"/>
      <c r="CP5" s="3294"/>
      <c r="CQ5" s="3294"/>
      <c r="CR5" s="3294"/>
      <c r="CS5" s="3294"/>
      <c r="CT5" s="3295"/>
      <c r="CU5" s="2255"/>
      <c r="CV5" s="2255"/>
      <c r="CW5" s="2255"/>
      <c r="CX5" s="2256"/>
      <c r="CY5" s="2255"/>
      <c r="CZ5" s="2256"/>
      <c r="DA5" s="2255"/>
      <c r="DB5" s="2256"/>
      <c r="DC5" s="2255"/>
      <c r="DD5" s="2256"/>
      <c r="DE5" s="2255"/>
      <c r="DF5" s="2256"/>
      <c r="DG5" s="2255"/>
      <c r="DH5" s="2256"/>
      <c r="DI5" s="2255"/>
      <c r="DJ5" s="2256"/>
      <c r="DK5" s="2255"/>
      <c r="DL5" s="2256"/>
      <c r="DM5" s="2255"/>
      <c r="DN5" s="2256"/>
      <c r="DO5" s="2255"/>
      <c r="DP5" s="2256"/>
      <c r="DQ5" s="2255"/>
      <c r="DR5" s="2256"/>
      <c r="DS5" s="2255"/>
      <c r="DT5" s="2256"/>
      <c r="DU5" s="2255"/>
      <c r="DV5" s="2256"/>
      <c r="DW5" s="2255"/>
      <c r="DX5" s="2256"/>
      <c r="DY5" s="2255"/>
      <c r="DZ5" s="2256"/>
      <c r="EA5" s="2255"/>
      <c r="EB5" s="2256"/>
      <c r="EC5" s="2255"/>
      <c r="ED5" s="2256"/>
      <c r="EE5" s="2255"/>
      <c r="EF5" s="2256"/>
      <c r="EG5" s="2255"/>
      <c r="EH5" s="2256"/>
      <c r="EI5" s="2255"/>
      <c r="EJ5" s="2256"/>
      <c r="EK5" s="2255"/>
      <c r="EL5" s="2256"/>
      <c r="EM5" s="2255"/>
      <c r="EN5" s="2256"/>
      <c r="EO5" s="2255"/>
      <c r="EP5" s="2256"/>
      <c r="EQ5" s="2255"/>
      <c r="ER5" s="2256"/>
      <c r="ES5" s="2255"/>
      <c r="ET5" s="2256"/>
      <c r="EU5" s="2255"/>
      <c r="EV5" s="2256"/>
      <c r="EW5" s="2255"/>
      <c r="EX5" s="2255"/>
      <c r="EY5" s="2255"/>
      <c r="EZ5" s="2256"/>
      <c r="FA5" s="2255"/>
      <c r="FB5" s="2256"/>
      <c r="FC5" s="2255"/>
      <c r="FD5" s="2256"/>
      <c r="FE5" s="2255"/>
      <c r="FF5" s="2256"/>
      <c r="FG5" s="2255"/>
      <c r="FH5" s="2256"/>
      <c r="FI5" s="2255"/>
      <c r="FJ5" s="2256"/>
      <c r="FK5" s="2255"/>
      <c r="FL5" s="2256"/>
      <c r="FM5" s="2255"/>
      <c r="FN5" s="2256"/>
      <c r="FO5" s="2255"/>
      <c r="FP5" s="2256"/>
      <c r="FQ5" s="2255"/>
      <c r="FR5" s="2256"/>
    </row>
    <row r="6" spans="1:174" s="2245" customFormat="1" ht="19.2">
      <c r="A6" s="2257" t="s">
        <v>4908</v>
      </c>
      <c r="B6" s="2258" t="s">
        <v>2925</v>
      </c>
      <c r="C6" s="2259">
        <v>13.525</v>
      </c>
      <c r="D6" s="2259">
        <v>0</v>
      </c>
      <c r="E6" s="2259">
        <v>32.814999999999998</v>
      </c>
      <c r="F6" s="2259">
        <v>0</v>
      </c>
      <c r="G6" s="2259">
        <v>66.375</v>
      </c>
      <c r="H6" s="2259">
        <v>0</v>
      </c>
      <c r="I6" s="2259">
        <v>25.5</v>
      </c>
      <c r="J6" s="2259">
        <v>0.5</v>
      </c>
      <c r="K6" s="2260">
        <v>36.774999999999999</v>
      </c>
      <c r="L6" s="2259">
        <v>0</v>
      </c>
      <c r="M6" s="2259">
        <v>0.8</v>
      </c>
      <c r="N6" s="2259">
        <v>6.01</v>
      </c>
      <c r="O6" s="2260">
        <v>0</v>
      </c>
      <c r="P6" s="2259">
        <v>0.79</v>
      </c>
      <c r="Q6" s="2259">
        <v>2.5</v>
      </c>
      <c r="R6" s="2261">
        <v>0</v>
      </c>
      <c r="S6" s="2262">
        <v>4.5</v>
      </c>
      <c r="T6" s="2262">
        <v>0</v>
      </c>
      <c r="U6" s="2262">
        <v>4</v>
      </c>
      <c r="V6" s="2262">
        <v>2.4</v>
      </c>
      <c r="W6" s="2262">
        <v>0.79200000000000004</v>
      </c>
      <c r="X6" s="2262">
        <v>1.7350000000000001</v>
      </c>
      <c r="Y6" s="2262">
        <v>6.9039999999999999</v>
      </c>
      <c r="Z6" s="2262">
        <v>4.3250000000000002</v>
      </c>
      <c r="AA6" s="2262">
        <v>12.76</v>
      </c>
      <c r="AB6" s="2262">
        <v>0</v>
      </c>
      <c r="AC6" s="2262">
        <v>5.9320000000000004</v>
      </c>
      <c r="AD6" s="2262">
        <v>2.5</v>
      </c>
      <c r="AE6" s="2262">
        <v>1.1000000000000001</v>
      </c>
      <c r="AF6" s="2262">
        <v>0.72</v>
      </c>
      <c r="AG6" s="2263">
        <v>9.8149999999999995</v>
      </c>
      <c r="AH6" s="2264">
        <v>0</v>
      </c>
      <c r="AI6" s="2264">
        <v>4.3179999999999996</v>
      </c>
      <c r="AJ6" s="2264">
        <v>0.47399999999999998</v>
      </c>
      <c r="AK6" s="2264">
        <v>11.135999999999999</v>
      </c>
      <c r="AL6" s="2264">
        <v>26.906600000000001</v>
      </c>
      <c r="AM6" s="2264">
        <v>12.24</v>
      </c>
      <c r="AN6" s="2264">
        <v>5.3049999999999997</v>
      </c>
      <c r="AO6" s="2264">
        <v>0.22500000000000001</v>
      </c>
      <c r="AP6" s="2264">
        <v>8.8109999999999999</v>
      </c>
      <c r="AQ6" s="2264">
        <v>0.3</v>
      </c>
      <c r="AR6" s="2264">
        <v>18.669</v>
      </c>
      <c r="AS6" s="2264">
        <v>3.10575</v>
      </c>
      <c r="AT6" s="2264">
        <v>7.5840000000000005</v>
      </c>
      <c r="AU6" s="2264">
        <v>2</v>
      </c>
      <c r="AV6" s="2264">
        <v>2.5000000000000001E-2</v>
      </c>
      <c r="AW6" s="2264">
        <v>1.85</v>
      </c>
      <c r="AX6" s="2264">
        <v>0</v>
      </c>
      <c r="AY6" s="2264">
        <v>1.2000000000000002</v>
      </c>
      <c r="AZ6" s="2264">
        <v>2</v>
      </c>
      <c r="BA6" s="2264">
        <v>0.2</v>
      </c>
      <c r="BB6" s="2264">
        <v>0</v>
      </c>
      <c r="BC6" s="2264">
        <v>1.8</v>
      </c>
      <c r="BD6" s="2264">
        <v>0</v>
      </c>
      <c r="BE6" s="2264">
        <v>1.2</v>
      </c>
      <c r="BF6" s="2264">
        <v>0.46600000000000003</v>
      </c>
      <c r="BG6" s="2264">
        <v>1.47</v>
      </c>
      <c r="BH6" s="2264">
        <v>2.5400499999999999</v>
      </c>
      <c r="BI6" s="2264">
        <v>2.9</v>
      </c>
      <c r="BJ6" s="2264">
        <v>4.3250000000000002</v>
      </c>
      <c r="BK6" s="2264">
        <v>1.7749999999999999</v>
      </c>
      <c r="BL6" s="2264">
        <v>2</v>
      </c>
      <c r="BM6" s="2264">
        <v>13.306573999999999</v>
      </c>
      <c r="BN6" s="2264">
        <v>0.20957400000000001</v>
      </c>
      <c r="BO6" s="2264">
        <v>9.2140000000000004</v>
      </c>
      <c r="BP6" s="2264">
        <v>0</v>
      </c>
      <c r="BQ6" s="2264">
        <v>5.6070000000000002</v>
      </c>
      <c r="BR6" s="2264">
        <v>0.6</v>
      </c>
      <c r="BS6" s="2264">
        <v>7.2910000000000004</v>
      </c>
      <c r="BT6" s="2264">
        <v>0</v>
      </c>
      <c r="BU6" s="2264">
        <v>7.8710000000000004</v>
      </c>
      <c r="BV6" s="2264">
        <v>1.798</v>
      </c>
      <c r="BW6" s="2264">
        <v>4</v>
      </c>
      <c r="BX6" s="2264">
        <v>0.25</v>
      </c>
      <c r="BY6" s="2264">
        <v>1.2793299999999999</v>
      </c>
      <c r="BZ6" s="2264">
        <v>1.3287819999999999</v>
      </c>
      <c r="CA6" s="2264">
        <v>0</v>
      </c>
      <c r="CB6" s="2264">
        <v>0.52600000000000002</v>
      </c>
      <c r="CC6" s="2264">
        <v>7.8999999999999995</v>
      </c>
      <c r="CD6" s="2264">
        <v>0</v>
      </c>
      <c r="CE6" s="2264">
        <v>1.5325000000000002</v>
      </c>
      <c r="CF6" s="2264">
        <v>0</v>
      </c>
      <c r="CG6" s="2264">
        <v>1.2650000000000001</v>
      </c>
      <c r="CH6" s="2264">
        <v>0.1</v>
      </c>
      <c r="CI6" s="2264">
        <v>1.157</v>
      </c>
      <c r="CJ6" s="2264">
        <v>0.5</v>
      </c>
      <c r="CK6" s="2264">
        <v>2.5710000000000002</v>
      </c>
      <c r="CL6" s="2264">
        <v>0.2</v>
      </c>
      <c r="CM6" s="2264">
        <v>0.41</v>
      </c>
      <c r="CN6" s="2264">
        <v>9.9000000000000005E-2</v>
      </c>
      <c r="CO6" s="2264">
        <v>1.4510000000000001</v>
      </c>
      <c r="CP6" s="2264">
        <v>0.13600000000000001</v>
      </c>
      <c r="CQ6" s="2264">
        <v>1.4410000000000001</v>
      </c>
      <c r="CR6" s="2264">
        <v>1.641</v>
      </c>
      <c r="CS6" s="2264">
        <v>0</v>
      </c>
      <c r="CT6" s="2264">
        <v>0</v>
      </c>
      <c r="CU6" s="2264">
        <v>0.5</v>
      </c>
      <c r="CV6" s="2264">
        <v>0</v>
      </c>
      <c r="CW6" s="2264">
        <v>0.3</v>
      </c>
      <c r="CX6" s="2264">
        <v>0.53347</v>
      </c>
      <c r="CY6" s="2264">
        <v>0.2</v>
      </c>
      <c r="CZ6" s="2264">
        <v>0.55600000000000005</v>
      </c>
      <c r="DA6" s="2264">
        <v>0.36899999999999999</v>
      </c>
      <c r="DB6" s="2264">
        <v>2.6739000000000002</v>
      </c>
      <c r="DC6" s="2264">
        <v>0.27</v>
      </c>
      <c r="DD6" s="2264">
        <v>6.8220000000000001</v>
      </c>
      <c r="DE6" s="2264">
        <v>8.8999999999999996E-2</v>
      </c>
      <c r="DF6" s="2264">
        <v>2.431</v>
      </c>
      <c r="DG6" s="2264">
        <v>2.67</v>
      </c>
      <c r="DH6" s="2264">
        <v>2.3370000000000002</v>
      </c>
      <c r="DI6" s="2264">
        <v>0.26700000000000002</v>
      </c>
      <c r="DJ6" s="2264">
        <v>3.5870000000000002</v>
      </c>
      <c r="DK6" s="2264">
        <v>0.79600000000000004</v>
      </c>
      <c r="DL6" s="2264">
        <v>3.113</v>
      </c>
      <c r="DM6" s="2264">
        <v>0.37</v>
      </c>
      <c r="DN6" s="2264">
        <v>2.9670000000000001</v>
      </c>
      <c r="DO6" s="2264">
        <v>3.2839999999999998</v>
      </c>
      <c r="DP6" s="2264">
        <v>2.6179999999999999</v>
      </c>
      <c r="DQ6" s="2264">
        <v>3.6190000000000002</v>
      </c>
      <c r="DR6" s="2264">
        <v>0.155</v>
      </c>
      <c r="DS6" s="2264">
        <v>1.8</v>
      </c>
      <c r="DT6" s="2264">
        <v>0.21</v>
      </c>
      <c r="DU6" s="2264">
        <v>0.3</v>
      </c>
      <c r="DV6" s="2264">
        <v>0</v>
      </c>
      <c r="DW6" s="2264">
        <v>3.6</v>
      </c>
      <c r="DX6" s="2264">
        <v>0.3</v>
      </c>
      <c r="DY6" s="2264">
        <v>1.97</v>
      </c>
      <c r="DZ6" s="2264">
        <v>0</v>
      </c>
      <c r="EA6" s="2264">
        <v>0.42499999999999999</v>
      </c>
      <c r="EB6" s="2264">
        <v>0</v>
      </c>
      <c r="EC6" s="2264">
        <v>3.9689999999999999</v>
      </c>
      <c r="ED6" s="2264">
        <v>0.53</v>
      </c>
      <c r="EE6" s="2264">
        <v>1.2250000000000001</v>
      </c>
      <c r="EF6" s="2264">
        <v>1.1000000000000001</v>
      </c>
      <c r="EG6" s="2264">
        <v>0.17299</v>
      </c>
      <c r="EH6" s="2264">
        <v>9.4020000000000006E-2</v>
      </c>
      <c r="EI6" s="2264">
        <v>0.1</v>
      </c>
      <c r="EJ6" s="2264">
        <v>0.18804000000000001</v>
      </c>
      <c r="EK6" s="2264">
        <v>1.8</v>
      </c>
      <c r="EL6" s="2264">
        <v>0.18804000000000001</v>
      </c>
      <c r="EM6" s="2264">
        <v>0.1</v>
      </c>
      <c r="EN6" s="2264">
        <v>1.18804</v>
      </c>
      <c r="EO6" s="2264">
        <v>1.35</v>
      </c>
      <c r="EP6" s="2264">
        <v>5.3970099999999999</v>
      </c>
      <c r="EQ6" s="2264">
        <v>2.8</v>
      </c>
      <c r="ER6" s="2264">
        <v>0</v>
      </c>
      <c r="ES6" s="2264">
        <v>2.4</v>
      </c>
      <c r="ET6" s="2264">
        <v>0.35</v>
      </c>
      <c r="EU6" s="2264">
        <v>0</v>
      </c>
      <c r="EV6" s="2264">
        <v>1.271606</v>
      </c>
      <c r="EW6" s="2264">
        <v>1.5</v>
      </c>
      <c r="EX6" s="2264">
        <v>4.0842489999999998</v>
      </c>
      <c r="EY6" s="2265">
        <v>7.5498310000000011</v>
      </c>
      <c r="EZ6" s="2265">
        <v>1.2259980000000001</v>
      </c>
      <c r="FA6" s="2265">
        <v>6.7226249999999999</v>
      </c>
      <c r="FB6" s="2265">
        <v>6.1890842599999996</v>
      </c>
      <c r="FC6" s="2265">
        <v>13.85554205</v>
      </c>
      <c r="FD6" s="2265">
        <v>17.597736810000001</v>
      </c>
      <c r="FE6" s="2265">
        <v>14.387238</v>
      </c>
      <c r="FF6" s="2265">
        <v>6.4640899999999997</v>
      </c>
      <c r="FG6" s="2265">
        <v>14.343795</v>
      </c>
      <c r="FH6" s="2265">
        <v>17.87286761</v>
      </c>
      <c r="FI6" s="2265">
        <v>10.414999999999999</v>
      </c>
      <c r="FJ6" s="2265">
        <v>18.514222549999996</v>
      </c>
      <c r="FK6" s="2265">
        <v>8.7117149999999999</v>
      </c>
      <c r="FL6" s="2265">
        <v>1.7712530200000001</v>
      </c>
      <c r="FM6" s="2265">
        <v>8.798864</v>
      </c>
      <c r="FN6" s="2265">
        <v>0.42281600000000003</v>
      </c>
      <c r="FO6" s="2265">
        <v>21.337766999999999</v>
      </c>
      <c r="FP6" s="2265">
        <v>0</v>
      </c>
      <c r="FQ6" s="2265">
        <v>12.21656688</v>
      </c>
      <c r="FR6" s="2265">
        <v>0.99888999999999994</v>
      </c>
    </row>
    <row r="7" spans="1:174" s="2245" customFormat="1" ht="19.2">
      <c r="A7" s="2257" t="s">
        <v>4910</v>
      </c>
      <c r="B7" s="2266" t="s">
        <v>2927</v>
      </c>
      <c r="C7" s="2259">
        <v>14.308999999999999</v>
      </c>
      <c r="D7" s="2259">
        <v>1.31</v>
      </c>
      <c r="E7" s="2259">
        <v>14.647</v>
      </c>
      <c r="F7" s="2259">
        <v>2.9750000000000001</v>
      </c>
      <c r="G7" s="2259">
        <v>16.533999999999999</v>
      </c>
      <c r="H7" s="2259">
        <v>4.8</v>
      </c>
      <c r="I7" s="2259">
        <v>14.157</v>
      </c>
      <c r="J7" s="2259">
        <v>0.72499999999999998</v>
      </c>
      <c r="K7" s="2260">
        <v>26.327000000000002</v>
      </c>
      <c r="L7" s="2259">
        <v>0.45700000000000002</v>
      </c>
      <c r="M7" s="2259">
        <v>16.515999999999998</v>
      </c>
      <c r="N7" s="2259">
        <v>3.2120000000000002</v>
      </c>
      <c r="O7" s="2260">
        <v>13.907999999999999</v>
      </c>
      <c r="P7" s="2259">
        <v>8.4049999999999994</v>
      </c>
      <c r="Q7" s="2259">
        <v>13.241</v>
      </c>
      <c r="R7" s="2261">
        <v>0.5</v>
      </c>
      <c r="S7" s="2267">
        <v>11.438000000000001</v>
      </c>
      <c r="T7" s="2267">
        <v>1.88</v>
      </c>
      <c r="U7" s="2267">
        <v>15.233000000000001</v>
      </c>
      <c r="V7" s="2267">
        <v>1.1299999999999999</v>
      </c>
      <c r="W7" s="2267">
        <v>13.048999999999999</v>
      </c>
      <c r="X7" s="2267">
        <v>0</v>
      </c>
      <c r="Y7" s="2267">
        <v>21.199000000000002</v>
      </c>
      <c r="Z7" s="2267">
        <v>0.3</v>
      </c>
      <c r="AA7" s="2267">
        <v>20.422000000000001</v>
      </c>
      <c r="AB7" s="2267">
        <v>0</v>
      </c>
      <c r="AC7" s="2267">
        <v>14.102</v>
      </c>
      <c r="AD7" s="2267">
        <v>0.93</v>
      </c>
      <c r="AE7" s="2267">
        <v>10.545</v>
      </c>
      <c r="AF7" s="2267">
        <v>0.625</v>
      </c>
      <c r="AG7" s="2268">
        <v>13.544</v>
      </c>
      <c r="AH7" s="2269">
        <v>2.2999999999999998</v>
      </c>
      <c r="AI7" s="2269">
        <v>11.374000000000001</v>
      </c>
      <c r="AJ7" s="2269">
        <v>6.4009999999999998</v>
      </c>
      <c r="AK7" s="2269">
        <v>19.888999999999999</v>
      </c>
      <c r="AL7" s="2269">
        <v>17.60961562</v>
      </c>
      <c r="AM7" s="2269">
        <v>15.445</v>
      </c>
      <c r="AN7" s="2269">
        <v>16.774999999999999</v>
      </c>
      <c r="AO7" s="2269">
        <v>6.5739999999999998</v>
      </c>
      <c r="AP7" s="2269">
        <v>12.228</v>
      </c>
      <c r="AQ7" s="2269">
        <v>9.020999999999999</v>
      </c>
      <c r="AR7" s="2269">
        <v>11.62</v>
      </c>
      <c r="AS7" s="2269">
        <v>14.048</v>
      </c>
      <c r="AT7" s="2269">
        <v>14.655000000000001</v>
      </c>
      <c r="AU7" s="2269">
        <v>10.508999999999999</v>
      </c>
      <c r="AV7" s="2269">
        <v>9.3829999999999991</v>
      </c>
      <c r="AW7" s="2269">
        <v>12.082999999999998</v>
      </c>
      <c r="AX7" s="2269">
        <v>7.7607116300000003</v>
      </c>
      <c r="AY7" s="2269">
        <v>13.073999999999998</v>
      </c>
      <c r="AZ7" s="2269">
        <v>10.305</v>
      </c>
      <c r="BA7" s="2269">
        <v>11.227999999999998</v>
      </c>
      <c r="BB7" s="2269">
        <v>4.4409999999999998</v>
      </c>
      <c r="BC7" s="2269">
        <v>22.272999999999996</v>
      </c>
      <c r="BD7" s="2269">
        <v>6.6390000000000002</v>
      </c>
      <c r="BE7" s="2269">
        <v>7.8089999999999993</v>
      </c>
      <c r="BF7" s="2269">
        <v>6.92</v>
      </c>
      <c r="BG7" s="2269">
        <v>6.3669938900000007</v>
      </c>
      <c r="BH7" s="2269">
        <v>10.908999999999999</v>
      </c>
      <c r="BI7" s="2269">
        <v>12.417</v>
      </c>
      <c r="BJ7" s="2269">
        <v>13.06</v>
      </c>
      <c r="BK7" s="2269">
        <v>24.373999999999999</v>
      </c>
      <c r="BL7" s="2269">
        <v>23.104999999999997</v>
      </c>
      <c r="BM7" s="2269">
        <v>16.172000000000001</v>
      </c>
      <c r="BN7" s="2269">
        <v>21.635000000000002</v>
      </c>
      <c r="BO7" s="2269">
        <v>20.096999999999998</v>
      </c>
      <c r="BP7" s="2269">
        <v>20.7</v>
      </c>
      <c r="BQ7" s="2269">
        <v>21.689999999999998</v>
      </c>
      <c r="BR7" s="2269">
        <v>18.395000000000003</v>
      </c>
      <c r="BS7" s="2269">
        <v>45.550999999999988</v>
      </c>
      <c r="BT7" s="2269">
        <v>17.455000000000002</v>
      </c>
      <c r="BU7" s="2269">
        <v>19.644000000000002</v>
      </c>
      <c r="BV7" s="2269">
        <v>17.912337000000001</v>
      </c>
      <c r="BW7" s="2269">
        <v>23.628</v>
      </c>
      <c r="BX7" s="2269">
        <v>12.526999999999999</v>
      </c>
      <c r="BY7" s="2269">
        <v>16.101999999999997</v>
      </c>
      <c r="BZ7" s="2269">
        <v>7.907</v>
      </c>
      <c r="CA7" s="2269">
        <v>30.090999999999998</v>
      </c>
      <c r="CB7" s="2269">
        <v>4.2869999999999999</v>
      </c>
      <c r="CC7" s="2269">
        <v>32.375</v>
      </c>
      <c r="CD7" s="2269">
        <v>4.4550000000000001</v>
      </c>
      <c r="CE7" s="2269">
        <v>22.145</v>
      </c>
      <c r="CF7" s="2269">
        <v>6.93</v>
      </c>
      <c r="CG7" s="2269">
        <v>32.836000000000006</v>
      </c>
      <c r="CH7" s="2269">
        <v>11.637649999999997</v>
      </c>
      <c r="CI7" s="2269">
        <v>25.655000000000001</v>
      </c>
      <c r="CJ7" s="2269">
        <v>12.912000000000001</v>
      </c>
      <c r="CK7" s="2269">
        <v>28.896999999999998</v>
      </c>
      <c r="CL7" s="2269">
        <v>9.7579999999999991</v>
      </c>
      <c r="CM7" s="2269">
        <v>25.225000000000001</v>
      </c>
      <c r="CN7" s="2269">
        <v>8.8245199999999997</v>
      </c>
      <c r="CO7" s="2269">
        <v>24.76</v>
      </c>
      <c r="CP7" s="2269">
        <v>4.18452</v>
      </c>
      <c r="CQ7" s="2269">
        <v>24.155000000000001</v>
      </c>
      <c r="CR7" s="2269">
        <v>4.0545200000000001</v>
      </c>
      <c r="CS7" s="2269">
        <v>25.745999999999999</v>
      </c>
      <c r="CT7" s="2269">
        <v>7.4091319999999996</v>
      </c>
      <c r="CU7" s="2269">
        <v>23.068999999999999</v>
      </c>
      <c r="CV7" s="2269">
        <v>4.8975600000000004</v>
      </c>
      <c r="CW7" s="2269">
        <v>20.881</v>
      </c>
      <c r="CX7" s="2269">
        <v>8.7840000000000007</v>
      </c>
      <c r="CY7" s="2269">
        <v>29.041</v>
      </c>
      <c r="CZ7" s="2269">
        <v>7.1520000000000001</v>
      </c>
      <c r="DA7" s="2269">
        <v>17.596</v>
      </c>
      <c r="DB7" s="2269">
        <v>11.1912</v>
      </c>
      <c r="DC7" s="2269">
        <v>35.825000000000003</v>
      </c>
      <c r="DD7" s="2269">
        <v>11.805</v>
      </c>
      <c r="DE7" s="2269">
        <v>26.1953</v>
      </c>
      <c r="DF7" s="2269">
        <v>18.645</v>
      </c>
      <c r="DG7" s="2269">
        <v>26.564999999999998</v>
      </c>
      <c r="DH7" s="2269">
        <v>18.420000000000002</v>
      </c>
      <c r="DI7" s="2269">
        <v>33.447000000000003</v>
      </c>
      <c r="DJ7" s="2269">
        <v>20.193999999999999</v>
      </c>
      <c r="DK7" s="2269">
        <v>40.524000000000001</v>
      </c>
      <c r="DL7" s="2269">
        <v>20.806212389999999</v>
      </c>
      <c r="DM7" s="2269">
        <v>38.847000000000001</v>
      </c>
      <c r="DN7" s="2269">
        <v>15.42601739</v>
      </c>
      <c r="DO7" s="2269">
        <v>45.131</v>
      </c>
      <c r="DP7" s="2269">
        <v>12.712</v>
      </c>
      <c r="DQ7" s="2269">
        <v>46.104999999999997</v>
      </c>
      <c r="DR7" s="2269">
        <v>7.2619999999999996</v>
      </c>
      <c r="DS7" s="2269">
        <v>28.774999999999999</v>
      </c>
      <c r="DT7" s="2269">
        <v>12.1</v>
      </c>
      <c r="DU7" s="2269">
        <v>28.41</v>
      </c>
      <c r="DV7" s="2269">
        <v>14.843</v>
      </c>
      <c r="DW7" s="2269">
        <v>31.018999999999998</v>
      </c>
      <c r="DX7" s="2269">
        <v>9.7729999999999997</v>
      </c>
      <c r="DY7" s="2269">
        <v>52.844999999999999</v>
      </c>
      <c r="DZ7" s="2269">
        <v>11.945</v>
      </c>
      <c r="EA7" s="2269">
        <v>47.454999999999998</v>
      </c>
      <c r="EB7" s="2269">
        <v>10.989000000000001</v>
      </c>
      <c r="EC7" s="2269">
        <v>44.896999999999998</v>
      </c>
      <c r="ED7" s="2269">
        <v>13.930999999999999</v>
      </c>
      <c r="EE7" s="2269">
        <v>40.909990000000001</v>
      </c>
      <c r="EF7" s="2269">
        <v>19.515999999999998</v>
      </c>
      <c r="EG7" s="2269">
        <v>41.625</v>
      </c>
      <c r="EH7" s="2269">
        <v>10.021000000000001</v>
      </c>
      <c r="EI7" s="2269">
        <v>31.655000000000001</v>
      </c>
      <c r="EJ7" s="2269">
        <v>9.5069999999999997</v>
      </c>
      <c r="EK7" s="2269">
        <v>45.384999999999998</v>
      </c>
      <c r="EL7" s="2269">
        <v>9.0500000000000007</v>
      </c>
      <c r="EM7" s="2269">
        <v>49.75</v>
      </c>
      <c r="EN7" s="2269">
        <v>14.9201044</v>
      </c>
      <c r="EO7" s="2269">
        <v>49.028500000000001</v>
      </c>
      <c r="EP7" s="2269">
        <v>11.079000000000001</v>
      </c>
      <c r="EQ7" s="2269">
        <v>31.556999999999999</v>
      </c>
      <c r="ER7" s="2269">
        <v>9.9390000000000001</v>
      </c>
      <c r="ES7" s="2269">
        <v>39.750999999999998</v>
      </c>
      <c r="ET7" s="2269">
        <v>14.849</v>
      </c>
      <c r="EU7" s="2269">
        <v>41.292999999999999</v>
      </c>
      <c r="EV7" s="2269">
        <v>14.893000000000001</v>
      </c>
      <c r="EW7" s="2269">
        <v>52.700149510000003</v>
      </c>
      <c r="EX7" s="2269">
        <v>19.018000000000001</v>
      </c>
      <c r="EY7" s="2270">
        <v>38.205000000000005</v>
      </c>
      <c r="EZ7" s="2270">
        <v>9.8999999999999986</v>
      </c>
      <c r="FA7" s="2270">
        <v>33.694000000000003</v>
      </c>
      <c r="FB7" s="2270">
        <v>3.613</v>
      </c>
      <c r="FC7" s="2270">
        <v>44.11</v>
      </c>
      <c r="FD7" s="2270">
        <v>3.8540000000000001</v>
      </c>
      <c r="FE7" s="2270">
        <v>31.896999999999998</v>
      </c>
      <c r="FF7" s="2270">
        <v>11.624000000000001</v>
      </c>
      <c r="FG7" s="2270">
        <v>41.845999999999997</v>
      </c>
      <c r="FH7" s="2270">
        <v>1.48</v>
      </c>
      <c r="FI7" s="2270">
        <v>45.53548936</v>
      </c>
      <c r="FJ7" s="2270">
        <v>8.4610000000000003</v>
      </c>
      <c r="FK7" s="2270">
        <v>37.578299999999999</v>
      </c>
      <c r="FL7" s="2270">
        <v>6.4009999999999998</v>
      </c>
      <c r="FM7" s="2270">
        <v>57.441000000000003</v>
      </c>
      <c r="FN7" s="2270">
        <v>17.734000000000002</v>
      </c>
      <c r="FO7" s="2270">
        <v>56.394599999999997</v>
      </c>
      <c r="FP7" s="2270">
        <v>10.798</v>
      </c>
      <c r="FQ7" s="2270">
        <v>63.12</v>
      </c>
      <c r="FR7" s="2270">
        <v>6.4749999999999996</v>
      </c>
    </row>
    <row r="8" spans="1:174" s="2245" customFormat="1" ht="19.2">
      <c r="A8" s="2257" t="s">
        <v>4911</v>
      </c>
      <c r="B8" s="2266" t="s">
        <v>2928</v>
      </c>
      <c r="C8" s="2259"/>
      <c r="D8" s="2259"/>
      <c r="E8" s="2259"/>
      <c r="F8" s="2259"/>
      <c r="G8" s="2259"/>
      <c r="H8" s="2259"/>
      <c r="I8" s="2259"/>
      <c r="J8" s="2259"/>
      <c r="K8" s="2260"/>
      <c r="L8" s="2259"/>
      <c r="M8" s="2259"/>
      <c r="N8" s="2259"/>
      <c r="O8" s="2260"/>
      <c r="P8" s="2259"/>
      <c r="Q8" s="2259"/>
      <c r="R8" s="2261"/>
      <c r="S8" s="2267"/>
      <c r="T8" s="2267"/>
      <c r="U8" s="2267"/>
      <c r="V8" s="2267"/>
      <c r="W8" s="2267"/>
      <c r="X8" s="2267"/>
      <c r="Y8" s="2267"/>
      <c r="Z8" s="2267"/>
      <c r="AA8" s="2267"/>
      <c r="AB8" s="2267"/>
      <c r="AC8" s="2267"/>
      <c r="AD8" s="2267"/>
      <c r="AE8" s="2267">
        <v>0</v>
      </c>
      <c r="AF8" s="2267">
        <v>0</v>
      </c>
      <c r="AG8" s="2268">
        <v>0</v>
      </c>
      <c r="AH8" s="2269">
        <v>0</v>
      </c>
      <c r="AI8" s="2269">
        <v>0</v>
      </c>
      <c r="AJ8" s="2269">
        <v>0</v>
      </c>
      <c r="AK8" s="2269">
        <v>0</v>
      </c>
      <c r="AL8" s="2269">
        <v>0</v>
      </c>
      <c r="AM8" s="2269">
        <v>0</v>
      </c>
      <c r="AN8" s="2269">
        <v>0.09</v>
      </c>
      <c r="AO8" s="2269">
        <v>0</v>
      </c>
      <c r="AP8" s="2269">
        <v>0</v>
      </c>
      <c r="AQ8" s="2269">
        <v>0</v>
      </c>
      <c r="AR8" s="2269">
        <v>0</v>
      </c>
      <c r="AS8" s="2269">
        <v>0</v>
      </c>
      <c r="AT8" s="2269">
        <v>2.5789999999999997</v>
      </c>
      <c r="AU8" s="2269">
        <v>0</v>
      </c>
      <c r="AV8" s="2269">
        <v>5.2084999999999999</v>
      </c>
      <c r="AW8" s="2269">
        <v>0</v>
      </c>
      <c r="AX8" s="2269">
        <v>7.4739999999999993</v>
      </c>
      <c r="AY8" s="2269">
        <v>0</v>
      </c>
      <c r="AZ8" s="2269">
        <v>0</v>
      </c>
      <c r="BA8" s="2269">
        <v>0</v>
      </c>
      <c r="BB8" s="2269">
        <v>8.68</v>
      </c>
      <c r="BC8" s="2269">
        <v>0</v>
      </c>
      <c r="BD8" s="2269">
        <v>12.690999999999999</v>
      </c>
      <c r="BE8" s="2269">
        <v>0</v>
      </c>
      <c r="BF8" s="2269">
        <v>6.1037340000000002</v>
      </c>
      <c r="BG8" s="2269">
        <v>0</v>
      </c>
      <c r="BH8" s="2269">
        <v>5.2847430000000006</v>
      </c>
      <c r="BI8" s="2269">
        <v>0.621</v>
      </c>
      <c r="BJ8" s="2269">
        <v>9.6509999999999998</v>
      </c>
      <c r="BK8" s="2269">
        <v>0.872</v>
      </c>
      <c r="BL8" s="2269">
        <v>8.3190000000000008</v>
      </c>
      <c r="BM8" s="2269">
        <v>0.12</v>
      </c>
      <c r="BN8" s="2269">
        <v>0.59</v>
      </c>
      <c r="BO8" s="2269">
        <v>0</v>
      </c>
      <c r="BP8" s="2269">
        <v>0</v>
      </c>
      <c r="BQ8" s="2269">
        <v>0</v>
      </c>
      <c r="BR8" s="2269">
        <v>0</v>
      </c>
      <c r="BS8" s="2269">
        <v>0</v>
      </c>
      <c r="BT8" s="2269">
        <v>0</v>
      </c>
      <c r="BU8" s="2269">
        <v>0</v>
      </c>
      <c r="BV8" s="2269">
        <v>0</v>
      </c>
      <c r="BW8" s="2269">
        <v>0</v>
      </c>
      <c r="BX8" s="2269">
        <v>0</v>
      </c>
      <c r="BY8" s="2269">
        <v>0</v>
      </c>
      <c r="BZ8" s="2269">
        <v>0</v>
      </c>
      <c r="CA8" s="2269">
        <v>0</v>
      </c>
      <c r="CB8" s="2269">
        <v>0</v>
      </c>
      <c r="CC8" s="2269">
        <v>0</v>
      </c>
      <c r="CD8" s="2269">
        <v>0</v>
      </c>
      <c r="CE8" s="2269">
        <v>0</v>
      </c>
      <c r="CF8" s="2269">
        <v>0</v>
      </c>
      <c r="CG8" s="2269">
        <v>0</v>
      </c>
      <c r="CH8" s="2269">
        <v>0.104</v>
      </c>
      <c r="CI8" s="2269">
        <v>0</v>
      </c>
      <c r="CJ8" s="2269">
        <v>10.86</v>
      </c>
      <c r="CK8" s="2269">
        <v>0</v>
      </c>
      <c r="CL8" s="2269">
        <v>0.755</v>
      </c>
      <c r="CM8" s="2269">
        <v>0</v>
      </c>
      <c r="CN8" s="2269">
        <v>9.1739999999999995</v>
      </c>
      <c r="CO8" s="2269">
        <v>0</v>
      </c>
      <c r="CP8" s="2269">
        <v>17.927</v>
      </c>
      <c r="CQ8" s="2269">
        <v>2.6190000000000002</v>
      </c>
      <c r="CR8" s="2269">
        <v>4.4450000000000003</v>
      </c>
      <c r="CS8" s="2269">
        <v>0</v>
      </c>
      <c r="CT8" s="2269">
        <v>7.65</v>
      </c>
      <c r="CU8" s="2269">
        <v>0</v>
      </c>
      <c r="CV8" s="2269">
        <v>18.206</v>
      </c>
      <c r="CW8" s="2269">
        <v>0</v>
      </c>
      <c r="CX8" s="2269">
        <v>19.762</v>
      </c>
      <c r="CY8" s="2269">
        <v>0</v>
      </c>
      <c r="CZ8" s="2269">
        <v>50.728999999999999</v>
      </c>
      <c r="DA8" s="2269">
        <v>0</v>
      </c>
      <c r="DB8" s="2269">
        <v>52.997999999999998</v>
      </c>
      <c r="DC8" s="2269">
        <v>0</v>
      </c>
      <c r="DD8" s="2269">
        <v>71.305000000000007</v>
      </c>
      <c r="DE8" s="2269">
        <v>7.4999999999999997E-2</v>
      </c>
      <c r="DF8" s="2269">
        <v>43.286999999999999</v>
      </c>
      <c r="DG8" s="2269">
        <v>0</v>
      </c>
      <c r="DH8" s="2269">
        <v>72.444000000000003</v>
      </c>
      <c r="DI8" s="2269">
        <v>0</v>
      </c>
      <c r="DJ8" s="2269">
        <v>86.221999999999994</v>
      </c>
      <c r="DK8" s="2269">
        <v>0</v>
      </c>
      <c r="DL8" s="2269">
        <v>100.30298187999999</v>
      </c>
      <c r="DM8" s="2269">
        <v>0</v>
      </c>
      <c r="DN8" s="2269">
        <v>96.423000000000002</v>
      </c>
      <c r="DO8" s="2269">
        <v>0</v>
      </c>
      <c r="DP8" s="2269">
        <v>89.456999999999994</v>
      </c>
      <c r="DQ8" s="2269">
        <v>1.5669999999999999</v>
      </c>
      <c r="DR8" s="2269">
        <v>78.772794519999991</v>
      </c>
      <c r="DS8" s="2269">
        <v>0</v>
      </c>
      <c r="DT8" s="2269">
        <v>80.242816000000005</v>
      </c>
      <c r="DU8" s="2269">
        <v>6.6275919999999999</v>
      </c>
      <c r="DV8" s="2269">
        <v>68.377815999999996</v>
      </c>
      <c r="DW8" s="2269">
        <v>0</v>
      </c>
      <c r="DX8" s="2269">
        <v>95.355431999999993</v>
      </c>
      <c r="DY8" s="2269">
        <v>0</v>
      </c>
      <c r="DZ8" s="2269">
        <v>55.783064000000003</v>
      </c>
      <c r="EA8" s="2269">
        <v>1.2</v>
      </c>
      <c r="EB8" s="2269">
        <v>62.880569000000001</v>
      </c>
      <c r="EC8" s="2269">
        <v>0</v>
      </c>
      <c r="ED8" s="2269">
        <v>85.557000000000002</v>
      </c>
      <c r="EE8" s="2269">
        <v>0</v>
      </c>
      <c r="EF8" s="2269">
        <v>91.08800746</v>
      </c>
      <c r="EG8" s="2269">
        <v>0</v>
      </c>
      <c r="EH8" s="2269">
        <v>134.13369529999997</v>
      </c>
      <c r="EI8" s="2269">
        <v>0</v>
      </c>
      <c r="EJ8" s="2269">
        <v>136.1881243</v>
      </c>
      <c r="EK8" s="2269">
        <v>0</v>
      </c>
      <c r="EL8" s="2269">
        <v>158.86976109</v>
      </c>
      <c r="EM8" s="2269">
        <v>0</v>
      </c>
      <c r="EN8" s="2269">
        <v>110.61038033</v>
      </c>
      <c r="EO8" s="2269">
        <v>0</v>
      </c>
      <c r="EP8" s="2269">
        <v>13.8</v>
      </c>
      <c r="EQ8" s="2269">
        <v>0</v>
      </c>
      <c r="ER8" s="2269">
        <v>23.752942349999998</v>
      </c>
      <c r="ES8" s="2269">
        <v>0</v>
      </c>
      <c r="ET8" s="2269">
        <v>38.206137499999997</v>
      </c>
      <c r="EU8" s="2269">
        <v>0</v>
      </c>
      <c r="EV8" s="2269">
        <v>34.450000000000003</v>
      </c>
      <c r="EW8" s="2269">
        <v>3</v>
      </c>
      <c r="EX8" s="2269">
        <v>41.725000000000001</v>
      </c>
      <c r="EY8" s="2270">
        <v>0</v>
      </c>
      <c r="EZ8" s="2270">
        <v>44.95</v>
      </c>
      <c r="FA8" s="2270">
        <v>0</v>
      </c>
      <c r="FB8" s="2270">
        <v>39.941000000000003</v>
      </c>
      <c r="FC8" s="2270">
        <v>0</v>
      </c>
      <c r="FD8" s="2270">
        <v>30.32</v>
      </c>
      <c r="FE8" s="2270">
        <v>0</v>
      </c>
      <c r="FF8" s="2270">
        <v>58.248482629999991</v>
      </c>
      <c r="FG8" s="2270">
        <v>0</v>
      </c>
      <c r="FH8" s="2270">
        <v>47.014000000000003</v>
      </c>
      <c r="FI8" s="2270">
        <v>0</v>
      </c>
      <c r="FJ8" s="2270">
        <v>48.75</v>
      </c>
      <c r="FK8" s="2270">
        <v>0</v>
      </c>
      <c r="FL8" s="2270">
        <v>51.277000000000001</v>
      </c>
      <c r="FM8" s="2270">
        <v>0</v>
      </c>
      <c r="FN8" s="2270">
        <v>49.82</v>
      </c>
      <c r="FO8" s="2270">
        <v>0.27500000000000002</v>
      </c>
      <c r="FP8" s="2270">
        <v>24.6</v>
      </c>
      <c r="FQ8" s="2270">
        <v>3.7570000000000001</v>
      </c>
      <c r="FR8" s="2270">
        <v>54.7</v>
      </c>
    </row>
    <row r="9" spans="1:174" s="2245" customFormat="1" ht="19.2">
      <c r="A9" s="2257" t="s">
        <v>4912</v>
      </c>
      <c r="B9" s="2266" t="s">
        <v>2929</v>
      </c>
      <c r="C9" s="2259"/>
      <c r="D9" s="2259"/>
      <c r="E9" s="2259"/>
      <c r="F9" s="2259"/>
      <c r="G9" s="2259"/>
      <c r="H9" s="2259"/>
      <c r="I9" s="2259"/>
      <c r="J9" s="2259"/>
      <c r="K9" s="2260"/>
      <c r="L9" s="2259"/>
      <c r="M9" s="2259"/>
      <c r="N9" s="2259"/>
      <c r="O9" s="2260"/>
      <c r="P9" s="2259"/>
      <c r="Q9" s="2259"/>
      <c r="R9" s="2261"/>
      <c r="S9" s="2267"/>
      <c r="T9" s="2267"/>
      <c r="U9" s="2267"/>
      <c r="V9" s="2267"/>
      <c r="W9" s="2267"/>
      <c r="X9" s="2267"/>
      <c r="Y9" s="2267"/>
      <c r="Z9" s="2267"/>
      <c r="AA9" s="2267"/>
      <c r="AB9" s="2267"/>
      <c r="AC9" s="2267"/>
      <c r="AD9" s="2267"/>
      <c r="AE9" s="2267"/>
      <c r="AF9" s="2267"/>
      <c r="AG9" s="2268"/>
      <c r="AH9" s="2269"/>
      <c r="AI9" s="2269">
        <v>0</v>
      </c>
      <c r="AJ9" s="2269">
        <v>0</v>
      </c>
      <c r="AK9" s="2269">
        <v>0</v>
      </c>
      <c r="AL9" s="2269">
        <v>0</v>
      </c>
      <c r="AM9" s="2269">
        <v>0.105</v>
      </c>
      <c r="AN9" s="2269">
        <v>0</v>
      </c>
      <c r="AO9" s="2269">
        <v>4.2000000000000003E-2</v>
      </c>
      <c r="AP9" s="2269">
        <v>0</v>
      </c>
      <c r="AQ9" s="2269">
        <v>0</v>
      </c>
      <c r="AR9" s="2269">
        <v>0</v>
      </c>
      <c r="AS9" s="2269">
        <v>5.5E-2</v>
      </c>
      <c r="AT9" s="2269">
        <v>0</v>
      </c>
      <c r="AU9" s="2269">
        <v>0.03</v>
      </c>
      <c r="AV9" s="2269">
        <v>0</v>
      </c>
      <c r="AW9" s="2269">
        <v>8.3000000000000004E-2</v>
      </c>
      <c r="AX9" s="2269">
        <v>0</v>
      </c>
      <c r="AY9" s="2269">
        <v>0</v>
      </c>
      <c r="AZ9" s="2269">
        <v>0</v>
      </c>
      <c r="BA9" s="2269">
        <v>0.128</v>
      </c>
      <c r="BB9" s="2269">
        <v>0</v>
      </c>
      <c r="BC9" s="2269">
        <v>0.38</v>
      </c>
      <c r="BD9" s="2269">
        <v>0</v>
      </c>
      <c r="BE9" s="2269">
        <v>0.42000000000000004</v>
      </c>
      <c r="BF9" s="2269">
        <v>0</v>
      </c>
      <c r="BG9" s="2269">
        <v>0.32</v>
      </c>
      <c r="BH9" s="2269">
        <v>0</v>
      </c>
      <c r="BI9" s="2269">
        <v>0.32</v>
      </c>
      <c r="BJ9" s="2269">
        <v>0</v>
      </c>
      <c r="BK9" s="2269">
        <v>0.32</v>
      </c>
      <c r="BL9" s="2269">
        <v>0</v>
      </c>
      <c r="BM9" s="2269">
        <v>0.32</v>
      </c>
      <c r="BN9" s="2269">
        <v>0</v>
      </c>
      <c r="BO9" s="2269">
        <v>0.67999999999999994</v>
      </c>
      <c r="BP9" s="2269">
        <v>0</v>
      </c>
      <c r="BQ9" s="2269">
        <v>0.77</v>
      </c>
      <c r="BR9" s="2269">
        <v>0</v>
      </c>
      <c r="BS9" s="2269">
        <v>0.86</v>
      </c>
      <c r="BT9" s="2269">
        <v>0</v>
      </c>
      <c r="BU9" s="2269">
        <v>0.98</v>
      </c>
      <c r="BV9" s="2269">
        <v>0</v>
      </c>
      <c r="BW9" s="2269">
        <v>1.08</v>
      </c>
      <c r="BX9" s="2269">
        <v>0</v>
      </c>
      <c r="BY9" s="2269">
        <v>1.08</v>
      </c>
      <c r="BZ9" s="2269">
        <v>0</v>
      </c>
      <c r="CA9" s="2269">
        <v>0.57499999999999996</v>
      </c>
      <c r="CB9" s="2269">
        <v>0</v>
      </c>
      <c r="CC9" s="2269">
        <v>1.19</v>
      </c>
      <c r="CD9" s="2269">
        <v>0</v>
      </c>
      <c r="CE9" s="2269">
        <v>1.23</v>
      </c>
      <c r="CF9" s="2269">
        <v>0</v>
      </c>
      <c r="CG9" s="2269">
        <v>1.446</v>
      </c>
      <c r="CH9" s="2269">
        <v>0</v>
      </c>
      <c r="CI9" s="2269">
        <v>1.4410000000000001</v>
      </c>
      <c r="CJ9" s="2269">
        <v>0</v>
      </c>
      <c r="CK9" s="2269">
        <v>1.1299999999999999</v>
      </c>
      <c r="CL9" s="2269">
        <v>0</v>
      </c>
      <c r="CM9" s="2269">
        <v>0.75</v>
      </c>
      <c r="CN9" s="2269">
        <v>0</v>
      </c>
      <c r="CO9" s="2269">
        <v>0.57499999999999996</v>
      </c>
      <c r="CP9" s="2269">
        <v>0</v>
      </c>
      <c r="CQ9" s="2269">
        <v>0.15</v>
      </c>
      <c r="CR9" s="2269">
        <v>0</v>
      </c>
      <c r="CS9" s="2269">
        <v>0</v>
      </c>
      <c r="CT9" s="2269">
        <v>0</v>
      </c>
      <c r="CU9" s="2269">
        <v>0.69499999999999995</v>
      </c>
      <c r="CV9" s="2269">
        <v>0</v>
      </c>
      <c r="CW9" s="2269">
        <v>2.0249999999999999</v>
      </c>
      <c r="CX9" s="2269">
        <v>0</v>
      </c>
      <c r="CY9" s="2269">
        <v>1.97</v>
      </c>
      <c r="CZ9" s="2269">
        <v>0</v>
      </c>
      <c r="DA9" s="2269">
        <v>3.375</v>
      </c>
      <c r="DB9" s="2269">
        <v>0</v>
      </c>
      <c r="DC9" s="2269">
        <v>2.7</v>
      </c>
      <c r="DD9" s="2269">
        <v>0</v>
      </c>
      <c r="DE9" s="2269">
        <v>0</v>
      </c>
      <c r="DF9" s="2269">
        <v>0</v>
      </c>
      <c r="DG9" s="2269">
        <v>0.78</v>
      </c>
      <c r="DH9" s="2269">
        <v>0</v>
      </c>
      <c r="DI9" s="2269">
        <v>0.2</v>
      </c>
      <c r="DJ9" s="2269">
        <v>0</v>
      </c>
      <c r="DK9" s="2269">
        <v>0</v>
      </c>
      <c r="DL9" s="2269">
        <v>0</v>
      </c>
      <c r="DM9" s="2269">
        <v>0</v>
      </c>
      <c r="DN9" s="2269">
        <v>0</v>
      </c>
      <c r="DO9" s="2269">
        <v>0.8</v>
      </c>
      <c r="DP9" s="2269">
        <v>0</v>
      </c>
      <c r="DQ9" s="2269">
        <v>0.94</v>
      </c>
      <c r="DR9" s="2269">
        <v>0</v>
      </c>
      <c r="DS9" s="2269">
        <v>0.54</v>
      </c>
      <c r="DT9" s="2269">
        <v>0</v>
      </c>
      <c r="DU9" s="2269">
        <v>0.625</v>
      </c>
      <c r="DV9" s="2269">
        <v>0</v>
      </c>
      <c r="DW9" s="2269">
        <v>0.6</v>
      </c>
      <c r="DX9" s="2269">
        <v>0</v>
      </c>
      <c r="DY9" s="2269">
        <v>0.41499999999999998</v>
      </c>
      <c r="DZ9" s="2269">
        <v>0</v>
      </c>
      <c r="EA9" s="2269">
        <v>0.4</v>
      </c>
      <c r="EB9" s="2269">
        <v>0</v>
      </c>
      <c r="EC9" s="2269">
        <v>0.55000000000000004</v>
      </c>
      <c r="ED9" s="2269">
        <v>0</v>
      </c>
      <c r="EE9" s="2269">
        <v>2.2050000000000001</v>
      </c>
      <c r="EF9" s="2269">
        <v>0</v>
      </c>
      <c r="EG9" s="2269">
        <v>0.88500000000000001</v>
      </c>
      <c r="EH9" s="2269">
        <v>0</v>
      </c>
      <c r="EI9" s="2269">
        <v>0.35</v>
      </c>
      <c r="EJ9" s="2269">
        <v>0</v>
      </c>
      <c r="EK9" s="2269">
        <v>0.22</v>
      </c>
      <c r="EL9" s="2269">
        <v>0</v>
      </c>
      <c r="EM9" s="2269">
        <v>0.245</v>
      </c>
      <c r="EN9" s="2269">
        <v>0</v>
      </c>
      <c r="EO9" s="2269">
        <v>0.02</v>
      </c>
      <c r="EP9" s="2269">
        <v>0</v>
      </c>
      <c r="EQ9" s="2269">
        <v>4.4999999999999998E-2</v>
      </c>
      <c r="ER9" s="2269">
        <v>0</v>
      </c>
      <c r="ES9" s="2269">
        <v>0.08</v>
      </c>
      <c r="ET9" s="2269">
        <v>0</v>
      </c>
      <c r="EU9" s="2269">
        <v>0.06</v>
      </c>
      <c r="EV9" s="2269">
        <v>0</v>
      </c>
      <c r="EW9" s="2269">
        <v>2.5000000000000001E-2</v>
      </c>
      <c r="EX9" s="2269">
        <v>0</v>
      </c>
      <c r="EY9" s="2270">
        <v>0</v>
      </c>
      <c r="EZ9" s="2270">
        <v>0</v>
      </c>
      <c r="FA9" s="2270">
        <v>0.32500000000000001</v>
      </c>
      <c r="FB9" s="2270">
        <v>0</v>
      </c>
      <c r="FC9" s="2270">
        <v>0.65</v>
      </c>
      <c r="FD9" s="2270">
        <v>0</v>
      </c>
      <c r="FE9" s="2270">
        <v>0.35</v>
      </c>
      <c r="FF9" s="2270">
        <v>0</v>
      </c>
      <c r="FG9" s="2270">
        <v>8.5000000000000006E-2</v>
      </c>
      <c r="FH9" s="2270">
        <v>0</v>
      </c>
      <c r="FI9" s="2270">
        <v>0</v>
      </c>
      <c r="FJ9" s="2270">
        <v>0</v>
      </c>
      <c r="FK9" s="2270">
        <v>0</v>
      </c>
      <c r="FL9" s="2270">
        <v>0</v>
      </c>
      <c r="FM9" s="2270">
        <v>0.11</v>
      </c>
      <c r="FN9" s="2270">
        <v>0</v>
      </c>
      <c r="FO9" s="2270">
        <v>0.03</v>
      </c>
      <c r="FP9" s="2270">
        <v>0</v>
      </c>
      <c r="FQ9" s="2270">
        <v>0.05</v>
      </c>
      <c r="FR9" s="2270">
        <v>0</v>
      </c>
    </row>
    <row r="10" spans="1:174" s="2245" customFormat="1" ht="19.2">
      <c r="A10" s="2257" t="s">
        <v>4913</v>
      </c>
      <c r="B10" s="2266" t="s">
        <v>2930</v>
      </c>
      <c r="C10" s="2259">
        <v>0.25</v>
      </c>
      <c r="D10" s="2259">
        <v>0</v>
      </c>
      <c r="E10" s="2259">
        <v>0.34200000000000003</v>
      </c>
      <c r="F10" s="2259">
        <v>0</v>
      </c>
      <c r="G10" s="2259">
        <v>0.78</v>
      </c>
      <c r="H10" s="2259">
        <v>0</v>
      </c>
      <c r="I10" s="2259">
        <v>0.35</v>
      </c>
      <c r="J10" s="2259">
        <v>0</v>
      </c>
      <c r="K10" s="2260">
        <v>0.35699999999999998</v>
      </c>
      <c r="L10" s="2259">
        <v>0</v>
      </c>
      <c r="M10" s="2259">
        <v>0</v>
      </c>
      <c r="N10" s="2259">
        <v>0.6</v>
      </c>
      <c r="O10" s="2260">
        <v>4.2519999999999998</v>
      </c>
      <c r="P10" s="2259">
        <v>0</v>
      </c>
      <c r="Q10" s="2259">
        <v>4.0140000000000002</v>
      </c>
      <c r="R10" s="2261">
        <v>0</v>
      </c>
      <c r="S10" s="2267">
        <v>2.95</v>
      </c>
      <c r="T10" s="2267">
        <v>0</v>
      </c>
      <c r="U10" s="2267">
        <v>5.2430000000000003</v>
      </c>
      <c r="V10" s="2267">
        <v>0</v>
      </c>
      <c r="W10" s="2267">
        <v>5.59</v>
      </c>
      <c r="X10" s="2267">
        <v>0</v>
      </c>
      <c r="Y10" s="2267">
        <v>6.734</v>
      </c>
      <c r="Z10" s="2267">
        <v>0</v>
      </c>
      <c r="AA10" s="2267">
        <v>7.77</v>
      </c>
      <c r="AB10" s="2267">
        <v>1.27</v>
      </c>
      <c r="AC10" s="2267">
        <v>2.4900000000000002</v>
      </c>
      <c r="AD10" s="2267">
        <v>0</v>
      </c>
      <c r="AE10" s="2267">
        <v>2.44</v>
      </c>
      <c r="AF10" s="2267">
        <v>0</v>
      </c>
      <c r="AG10" s="2268">
        <v>1.5</v>
      </c>
      <c r="AH10" s="2269">
        <v>1.2</v>
      </c>
      <c r="AI10" s="2269">
        <v>1.925</v>
      </c>
      <c r="AJ10" s="2269">
        <v>0</v>
      </c>
      <c r="AK10" s="2269">
        <v>0.5</v>
      </c>
      <c r="AL10" s="2269">
        <v>0</v>
      </c>
      <c r="AM10" s="2269">
        <v>0.3</v>
      </c>
      <c r="AN10" s="2269">
        <v>1.56</v>
      </c>
      <c r="AO10" s="2269">
        <v>0.73</v>
      </c>
      <c r="AP10" s="2269">
        <v>0</v>
      </c>
      <c r="AQ10" s="2269">
        <v>0</v>
      </c>
      <c r="AR10" s="2269">
        <v>0</v>
      </c>
      <c r="AS10" s="2269">
        <v>0.30000000000000004</v>
      </c>
      <c r="AT10" s="2269">
        <v>0</v>
      </c>
      <c r="AU10" s="2269">
        <v>0.30000000000000004</v>
      </c>
      <c r="AV10" s="2269">
        <v>0</v>
      </c>
      <c r="AW10" s="2269">
        <v>0</v>
      </c>
      <c r="AX10" s="2269">
        <v>0</v>
      </c>
      <c r="AY10" s="2269">
        <v>0.30000000000000004</v>
      </c>
      <c r="AZ10" s="2269">
        <v>0</v>
      </c>
      <c r="BA10" s="2269">
        <v>0.1</v>
      </c>
      <c r="BB10" s="2269">
        <v>0</v>
      </c>
      <c r="BC10" s="2269">
        <v>0</v>
      </c>
      <c r="BD10" s="2269">
        <v>0</v>
      </c>
      <c r="BE10" s="2269">
        <v>0.30000000000000004</v>
      </c>
      <c r="BF10" s="2269">
        <v>1.4</v>
      </c>
      <c r="BG10" s="2269">
        <v>0</v>
      </c>
      <c r="BH10" s="2269">
        <v>1.6719999999999999</v>
      </c>
      <c r="BI10" s="2269">
        <v>0.13</v>
      </c>
      <c r="BJ10" s="2269">
        <v>0</v>
      </c>
      <c r="BK10" s="2269">
        <v>3.2050000000000001</v>
      </c>
      <c r="BL10" s="2269">
        <v>0</v>
      </c>
      <c r="BM10" s="2269">
        <v>0.36</v>
      </c>
      <c r="BN10" s="2269">
        <v>0</v>
      </c>
      <c r="BO10" s="2269">
        <v>2.5810000000000004</v>
      </c>
      <c r="BP10" s="2269">
        <v>0</v>
      </c>
      <c r="BQ10" s="2269">
        <v>0.74</v>
      </c>
      <c r="BR10" s="2269">
        <v>2.0999999999999996</v>
      </c>
      <c r="BS10" s="2269">
        <v>0.37</v>
      </c>
      <c r="BT10" s="2269">
        <v>0</v>
      </c>
      <c r="BU10" s="2269">
        <v>0.44400000000000001</v>
      </c>
      <c r="BV10" s="2269">
        <v>0</v>
      </c>
      <c r="BW10" s="2269">
        <v>0.82400000000000007</v>
      </c>
      <c r="BX10" s="2269">
        <v>0</v>
      </c>
      <c r="BY10" s="2269">
        <v>0.52200000000000002</v>
      </c>
      <c r="BZ10" s="2269">
        <v>0.05</v>
      </c>
      <c r="CA10" s="2269">
        <v>0.52300000000000002</v>
      </c>
      <c r="CB10" s="2269">
        <v>2.7675000000000001</v>
      </c>
      <c r="CC10" s="2269">
        <v>0.91399999999999992</v>
      </c>
      <c r="CD10" s="2269">
        <v>0</v>
      </c>
      <c r="CE10" s="2269">
        <v>0.56000000000000005</v>
      </c>
      <c r="CF10" s="2269">
        <v>0</v>
      </c>
      <c r="CG10" s="2269">
        <v>0.54600000000000004</v>
      </c>
      <c r="CH10" s="2269">
        <v>0</v>
      </c>
      <c r="CI10" s="2269">
        <v>0.94199999999999995</v>
      </c>
      <c r="CJ10" s="2269">
        <v>0.02</v>
      </c>
      <c r="CK10" s="2269">
        <v>0.52800000000000002</v>
      </c>
      <c r="CL10" s="2269">
        <v>0</v>
      </c>
      <c r="CM10" s="2269">
        <v>0.52800000000000002</v>
      </c>
      <c r="CN10" s="2269">
        <v>0</v>
      </c>
      <c r="CO10" s="2269">
        <v>0.91500000000000004</v>
      </c>
      <c r="CP10" s="2269">
        <v>0</v>
      </c>
      <c r="CQ10" s="2269">
        <v>0.56000000000000005</v>
      </c>
      <c r="CR10" s="2269">
        <v>0.15015899999999999</v>
      </c>
      <c r="CS10" s="2269">
        <v>0.56899999999999995</v>
      </c>
      <c r="CT10" s="2269">
        <v>0.59853999999999996</v>
      </c>
      <c r="CU10" s="2269">
        <v>0.59799999999999998</v>
      </c>
      <c r="CV10" s="2269">
        <v>0.59853999999999996</v>
      </c>
      <c r="CW10" s="2269">
        <v>1.018</v>
      </c>
      <c r="CX10" s="2269">
        <v>0</v>
      </c>
      <c r="CY10" s="2269">
        <v>0.70699999999999996</v>
      </c>
      <c r="CZ10" s="2269">
        <v>0</v>
      </c>
      <c r="DA10" s="2269">
        <v>1.048</v>
      </c>
      <c r="DB10" s="2269">
        <v>0</v>
      </c>
      <c r="DC10" s="2269">
        <v>1.387</v>
      </c>
      <c r="DD10" s="2269">
        <v>0</v>
      </c>
      <c r="DE10" s="2269">
        <v>0</v>
      </c>
      <c r="DF10" s="2269">
        <v>0</v>
      </c>
      <c r="DG10" s="2269">
        <v>0.42799999999999999</v>
      </c>
      <c r="DH10" s="2269">
        <v>0</v>
      </c>
      <c r="DI10" s="2269">
        <v>0.72</v>
      </c>
      <c r="DJ10" s="2269">
        <v>0</v>
      </c>
      <c r="DK10" s="2269">
        <v>0.24399999999999999</v>
      </c>
      <c r="DL10" s="2269">
        <v>0.80992935999999993</v>
      </c>
      <c r="DM10" s="2269">
        <v>0.36599999999999999</v>
      </c>
      <c r="DN10" s="2269">
        <v>0.80992935999999993</v>
      </c>
      <c r="DO10" s="2269">
        <v>0.63200000000000001</v>
      </c>
      <c r="DP10" s="2269">
        <v>1.6433921200000001</v>
      </c>
      <c r="DQ10" s="2269">
        <v>0.25800000000000001</v>
      </c>
      <c r="DR10" s="2269">
        <v>1.6433921200000001</v>
      </c>
      <c r="DS10" s="2269">
        <v>0.28199999999999997</v>
      </c>
      <c r="DT10" s="2269">
        <v>1.0099293599999999</v>
      </c>
      <c r="DU10" s="2269">
        <v>1.1100000000000001</v>
      </c>
      <c r="DV10" s="2269">
        <v>0.60992935999999998</v>
      </c>
      <c r="DW10" s="2269">
        <v>0.55000000000000004</v>
      </c>
      <c r="DX10" s="2269">
        <v>0</v>
      </c>
      <c r="DY10" s="2269">
        <v>0.67</v>
      </c>
      <c r="DZ10" s="2269">
        <v>0</v>
      </c>
      <c r="EA10" s="2269">
        <v>0.87</v>
      </c>
      <c r="EB10" s="2269">
        <v>0</v>
      </c>
      <c r="EC10" s="2269">
        <v>0.8</v>
      </c>
      <c r="ED10" s="2269">
        <v>0</v>
      </c>
      <c r="EE10" s="2269">
        <v>0.61599999999999999</v>
      </c>
      <c r="EF10" s="2269">
        <v>0</v>
      </c>
      <c r="EG10" s="2269">
        <v>0.65</v>
      </c>
      <c r="EH10" s="2269">
        <v>0</v>
      </c>
      <c r="EI10" s="2269">
        <v>0.68400000000000005</v>
      </c>
      <c r="EJ10" s="2269">
        <v>1.52</v>
      </c>
      <c r="EK10" s="2269">
        <v>1.198</v>
      </c>
      <c r="EL10" s="2269">
        <v>1.26</v>
      </c>
      <c r="EM10" s="2269">
        <v>1.897</v>
      </c>
      <c r="EN10" s="2269">
        <v>0.79598800000000003</v>
      </c>
      <c r="EO10" s="2269">
        <v>1.5580000000000001</v>
      </c>
      <c r="EP10" s="2269">
        <v>0.25</v>
      </c>
      <c r="EQ10" s="2269">
        <v>0.879</v>
      </c>
      <c r="ER10" s="2269">
        <v>0.61780400000000002</v>
      </c>
      <c r="ES10" s="2269">
        <v>2.3370000000000002</v>
      </c>
      <c r="ET10" s="2269">
        <v>0</v>
      </c>
      <c r="EU10" s="2269">
        <v>1.5580000000000001</v>
      </c>
      <c r="EV10" s="2269">
        <v>0.119049</v>
      </c>
      <c r="EW10" s="2269">
        <v>1.667</v>
      </c>
      <c r="EX10" s="2269">
        <v>0.31762600000000002</v>
      </c>
      <c r="EY10" s="2270">
        <v>1.647</v>
      </c>
      <c r="EZ10" s="2270">
        <v>0.29202099999999998</v>
      </c>
      <c r="FA10" s="2270">
        <v>1.6850000000000001</v>
      </c>
      <c r="FB10" s="2270">
        <v>0.62376100000000001</v>
      </c>
      <c r="FC10" s="2270">
        <v>1.6819999999999999</v>
      </c>
      <c r="FD10" s="2270">
        <v>0</v>
      </c>
      <c r="FE10" s="2270">
        <v>1.5920000000000001</v>
      </c>
      <c r="FF10" s="2270">
        <v>0.27677240999999997</v>
      </c>
      <c r="FG10" s="2270">
        <v>1.829</v>
      </c>
      <c r="FH10" s="2270">
        <v>0</v>
      </c>
      <c r="FI10" s="2270">
        <v>1.647</v>
      </c>
      <c r="FJ10" s="2270">
        <v>0.13082199999999999</v>
      </c>
      <c r="FK10" s="2270">
        <v>1.859</v>
      </c>
      <c r="FL10" s="2270">
        <v>0</v>
      </c>
      <c r="FM10" s="2270">
        <v>2.0939999999999999</v>
      </c>
      <c r="FN10" s="2270">
        <v>0</v>
      </c>
      <c r="FO10" s="2270">
        <v>1.7509999999999999</v>
      </c>
      <c r="FP10" s="2270">
        <v>0</v>
      </c>
      <c r="FQ10" s="2270">
        <v>1.6639999999999999</v>
      </c>
      <c r="FR10" s="2270">
        <v>0</v>
      </c>
    </row>
    <row r="11" spans="1:174" s="2245" customFormat="1" ht="19.2">
      <c r="A11" s="2257" t="s">
        <v>4914</v>
      </c>
      <c r="B11" s="2266" t="s">
        <v>4915</v>
      </c>
      <c r="C11" s="2259">
        <v>20.21746907</v>
      </c>
      <c r="D11" s="2259">
        <v>0.2</v>
      </c>
      <c r="E11" s="2259">
        <v>20.149017180000001</v>
      </c>
      <c r="F11" s="2259">
        <v>0</v>
      </c>
      <c r="G11" s="2259">
        <v>13.61564409</v>
      </c>
      <c r="H11" s="2259">
        <v>0</v>
      </c>
      <c r="I11" s="2259">
        <v>46.902014719999997</v>
      </c>
      <c r="J11" s="2259">
        <v>1.0149999999999999</v>
      </c>
      <c r="K11" s="2260">
        <v>23.802492350000001</v>
      </c>
      <c r="L11" s="2260">
        <v>0.34699999999999998</v>
      </c>
      <c r="M11" s="2260">
        <v>17.57952088</v>
      </c>
      <c r="N11" s="2260">
        <v>0.35499999999999998</v>
      </c>
      <c r="O11" s="2260">
        <v>13.889362260000002</v>
      </c>
      <c r="P11" s="2260">
        <v>0.05</v>
      </c>
      <c r="Q11" s="2260">
        <v>14.355987539999999</v>
      </c>
      <c r="R11" s="2271">
        <v>0</v>
      </c>
      <c r="S11" s="2267">
        <v>12.60221488</v>
      </c>
      <c r="T11" s="2267">
        <v>0</v>
      </c>
      <c r="U11" s="2267">
        <v>23.224584840000002</v>
      </c>
      <c r="V11" s="2267">
        <v>0</v>
      </c>
      <c r="W11" s="2267">
        <v>24.889187799999998</v>
      </c>
      <c r="X11" s="2267">
        <v>0</v>
      </c>
      <c r="Y11" s="2267">
        <v>31.936883880000003</v>
      </c>
      <c r="Z11" s="2267">
        <v>0</v>
      </c>
      <c r="AA11" s="2267">
        <v>33.005209579999999</v>
      </c>
      <c r="AB11" s="2267">
        <v>0</v>
      </c>
      <c r="AC11" s="2267">
        <v>29.336324000000001</v>
      </c>
      <c r="AD11" s="2267">
        <v>7.0000000000000007E-2</v>
      </c>
      <c r="AE11" s="2267">
        <v>24.235054479999999</v>
      </c>
      <c r="AF11" s="2267">
        <v>0.14000000000000001</v>
      </c>
      <c r="AG11" s="2268">
        <v>33.201685850000004</v>
      </c>
      <c r="AH11" s="2269">
        <v>1.87</v>
      </c>
      <c r="AI11" s="2269">
        <v>32.78772069</v>
      </c>
      <c r="AJ11" s="2269">
        <v>0.05</v>
      </c>
      <c r="AK11" s="2269">
        <v>27.693999999999999</v>
      </c>
      <c r="AL11" s="2269">
        <v>0</v>
      </c>
      <c r="AM11" s="2269">
        <v>46.280999999999999</v>
      </c>
      <c r="AN11" s="2269">
        <v>0</v>
      </c>
      <c r="AO11" s="2269">
        <v>25.512</v>
      </c>
      <c r="AP11" s="2269">
        <v>0.25</v>
      </c>
      <c r="AQ11" s="2269">
        <v>27.938164799999996</v>
      </c>
      <c r="AR11" s="2269">
        <v>0.93500000000000005</v>
      </c>
      <c r="AS11" s="2269">
        <v>22.358000000000008</v>
      </c>
      <c r="AT11" s="2269">
        <v>0</v>
      </c>
      <c r="AU11" s="2269">
        <v>29.814999999999994</v>
      </c>
      <c r="AV11" s="2269">
        <v>7.0000000000000007E-2</v>
      </c>
      <c r="AW11" s="2269">
        <v>47.334999999999987</v>
      </c>
      <c r="AX11" s="2269">
        <v>0</v>
      </c>
      <c r="AY11" s="2269">
        <v>34.819999999999993</v>
      </c>
      <c r="AZ11" s="2269">
        <v>0</v>
      </c>
      <c r="BA11" s="2269">
        <v>41.15</v>
      </c>
      <c r="BB11" s="2269">
        <v>0</v>
      </c>
      <c r="BC11" s="2269">
        <v>37.628999999999998</v>
      </c>
      <c r="BD11" s="2269">
        <v>0</v>
      </c>
      <c r="BE11" s="2269">
        <v>13.453000000000001</v>
      </c>
      <c r="BF11" s="2269">
        <v>3</v>
      </c>
      <c r="BG11" s="2269">
        <v>15.570324569999997</v>
      </c>
      <c r="BH11" s="2269">
        <v>1</v>
      </c>
      <c r="BI11" s="2269">
        <v>22.657525110000002</v>
      </c>
      <c r="BJ11" s="2269">
        <v>1</v>
      </c>
      <c r="BK11" s="2269">
        <v>61.936999999999991</v>
      </c>
      <c r="BL11" s="2269">
        <v>0</v>
      </c>
      <c r="BM11" s="2269">
        <v>69.257999999999996</v>
      </c>
      <c r="BN11" s="2269">
        <v>0</v>
      </c>
      <c r="BO11" s="2269">
        <v>53.804404000000005</v>
      </c>
      <c r="BP11" s="2269">
        <v>0</v>
      </c>
      <c r="BQ11" s="2269">
        <v>65.564022829999985</v>
      </c>
      <c r="BR11" s="2269">
        <v>0</v>
      </c>
      <c r="BS11" s="2269">
        <v>67.409000000000006</v>
      </c>
      <c r="BT11" s="2269">
        <v>0</v>
      </c>
      <c r="BU11" s="2269">
        <v>55.701641000000002</v>
      </c>
      <c r="BV11" s="2269">
        <v>0</v>
      </c>
      <c r="BW11" s="2269">
        <v>45.860000000000014</v>
      </c>
      <c r="BX11" s="2269">
        <v>0.15</v>
      </c>
      <c r="BY11" s="2269">
        <v>35.007000000000005</v>
      </c>
      <c r="BZ11" s="2269">
        <v>0</v>
      </c>
      <c r="CA11" s="2269">
        <v>46.838000000000008</v>
      </c>
      <c r="CB11" s="2269">
        <v>7.5000000000000011E-2</v>
      </c>
      <c r="CC11" s="2269">
        <v>49.174999999999997</v>
      </c>
      <c r="CD11" s="2269">
        <v>0</v>
      </c>
      <c r="CE11" s="2269">
        <v>49.225000000000001</v>
      </c>
      <c r="CF11" s="2269">
        <v>0</v>
      </c>
      <c r="CG11" s="2269">
        <v>60.5</v>
      </c>
      <c r="CH11" s="2269">
        <v>2.6675000000000004</v>
      </c>
      <c r="CI11" s="2269">
        <v>48.625</v>
      </c>
      <c r="CJ11" s="2269">
        <v>1</v>
      </c>
      <c r="CK11" s="2269">
        <v>44.314999999999998</v>
      </c>
      <c r="CL11" s="2269">
        <v>0</v>
      </c>
      <c r="CM11" s="2269">
        <v>31.585000000000001</v>
      </c>
      <c r="CN11" s="2269">
        <v>0.9</v>
      </c>
      <c r="CO11" s="2269">
        <v>27.47</v>
      </c>
      <c r="CP11" s="2269">
        <v>0.46818300000000002</v>
      </c>
      <c r="CQ11" s="2269">
        <v>32.85</v>
      </c>
      <c r="CR11" s="2269">
        <v>2.6</v>
      </c>
      <c r="CS11" s="2269">
        <v>32.174999999999997</v>
      </c>
      <c r="CT11" s="2269">
        <v>2.4068069599999999</v>
      </c>
      <c r="CU11" s="2269">
        <v>27.015000000000001</v>
      </c>
      <c r="CV11" s="2269">
        <v>3.56164455</v>
      </c>
      <c r="CW11" s="2269">
        <v>31.376000000000001</v>
      </c>
      <c r="CX11" s="2269">
        <v>5.2612969999999999</v>
      </c>
      <c r="CY11" s="2269">
        <v>35</v>
      </c>
      <c r="CZ11" s="2269">
        <v>9.3461381100000001</v>
      </c>
      <c r="DA11" s="2269">
        <v>40.9</v>
      </c>
      <c r="DB11" s="2269">
        <v>4.9250797799999999</v>
      </c>
      <c r="DC11" s="2269">
        <v>51.37</v>
      </c>
      <c r="DD11" s="2269">
        <v>2.4594760199999999</v>
      </c>
      <c r="DE11" s="2269">
        <v>39.18</v>
      </c>
      <c r="DF11" s="2269">
        <v>5.4875504199999998</v>
      </c>
      <c r="DG11" s="2269">
        <v>48.387623999999995</v>
      </c>
      <c r="DH11" s="2269">
        <v>7.9619622099999994</v>
      </c>
      <c r="DI11" s="2269">
        <v>18.848935999999998</v>
      </c>
      <c r="DJ11" s="2269">
        <v>12.789823480000001</v>
      </c>
      <c r="DK11" s="2269">
        <v>15.214624000000001</v>
      </c>
      <c r="DL11" s="2269">
        <v>26.714036870000001</v>
      </c>
      <c r="DM11" s="2269">
        <v>19.222624</v>
      </c>
      <c r="DN11" s="2269">
        <v>30.099385679999997</v>
      </c>
      <c r="DO11" s="2269">
        <v>22.722624</v>
      </c>
      <c r="DP11" s="2269">
        <v>20.24714805</v>
      </c>
      <c r="DQ11" s="2269">
        <v>24.625623999999998</v>
      </c>
      <c r="DR11" s="2269">
        <v>1.8129999999999999</v>
      </c>
      <c r="DS11" s="2269">
        <v>22.132624</v>
      </c>
      <c r="DT11" s="2269">
        <v>6.3380000000000001</v>
      </c>
      <c r="DU11" s="2269">
        <v>26.297623999999999</v>
      </c>
      <c r="DV11" s="2269">
        <v>3.54</v>
      </c>
      <c r="DW11" s="2269">
        <v>25.351312</v>
      </c>
      <c r="DX11" s="2269">
        <v>0.6</v>
      </c>
      <c r="DY11" s="2269">
        <v>33.056623999999999</v>
      </c>
      <c r="DZ11" s="2269">
        <v>0.15</v>
      </c>
      <c r="EA11" s="2269">
        <v>37.162624000000001</v>
      </c>
      <c r="EB11" s="2269">
        <v>0</v>
      </c>
      <c r="EC11" s="2269">
        <v>38.356623999999996</v>
      </c>
      <c r="ED11" s="2269">
        <v>0</v>
      </c>
      <c r="EE11" s="2269">
        <v>29.713311999999998</v>
      </c>
      <c r="EF11" s="2269">
        <v>5.8000000000000003E-2</v>
      </c>
      <c r="EG11" s="2269">
        <v>31.554311999999999</v>
      </c>
      <c r="EH11" s="2269">
        <v>2.022878</v>
      </c>
      <c r="EI11" s="2269">
        <v>32.033312000000002</v>
      </c>
      <c r="EJ11" s="2269">
        <v>3.4674330000000002</v>
      </c>
      <c r="EK11" s="2269">
        <v>29.683312000000001</v>
      </c>
      <c r="EL11" s="2269">
        <v>8.8027999999999995</v>
      </c>
      <c r="EM11" s="2269">
        <v>28.539311999999999</v>
      </c>
      <c r="EN11" s="2269">
        <v>7.0039999999999996</v>
      </c>
      <c r="EO11" s="2269">
        <v>30.315311999999999</v>
      </c>
      <c r="EP11" s="2269">
        <v>5.3383900000000004</v>
      </c>
      <c r="EQ11" s="2269">
        <v>29.128312000000001</v>
      </c>
      <c r="ER11" s="2269">
        <v>8.9333810000000007</v>
      </c>
      <c r="ES11" s="2269">
        <v>27.713311999999998</v>
      </c>
      <c r="ET11" s="2269">
        <v>11.357628</v>
      </c>
      <c r="EU11" s="2269">
        <v>41.403312</v>
      </c>
      <c r="EV11" s="2269">
        <v>7.2856860000000001</v>
      </c>
      <c r="EW11" s="2269">
        <v>30.438312</v>
      </c>
      <c r="EX11" s="2269">
        <v>18.003459299999999</v>
      </c>
      <c r="EY11" s="2270">
        <v>26.008311999999997</v>
      </c>
      <c r="EZ11" s="2270">
        <v>13.679</v>
      </c>
      <c r="FA11" s="2270">
        <v>19.068311999999999</v>
      </c>
      <c r="FB11" s="2270">
        <v>10.79886265</v>
      </c>
      <c r="FC11" s="2270">
        <v>64.775312</v>
      </c>
      <c r="FD11" s="2270">
        <v>11.978999999999999</v>
      </c>
      <c r="FE11" s="2270">
        <v>51.782916</v>
      </c>
      <c r="FF11" s="2270">
        <v>13.88483486</v>
      </c>
      <c r="FG11" s="2270">
        <v>61.334299999999999</v>
      </c>
      <c r="FH11" s="2270">
        <v>29.553592269999999</v>
      </c>
      <c r="FI11" s="2270">
        <v>38.270975999999997</v>
      </c>
      <c r="FJ11" s="2270">
        <v>26.671283539999997</v>
      </c>
      <c r="FK11" s="2270">
        <v>33.076436000000001</v>
      </c>
      <c r="FL11" s="2270">
        <v>26.003841000000001</v>
      </c>
      <c r="FM11" s="2270">
        <v>41.612312000000003</v>
      </c>
      <c r="FN11" s="2270">
        <v>31.806314630000003</v>
      </c>
      <c r="FO11" s="2270">
        <v>53.221812</v>
      </c>
      <c r="FP11" s="2270">
        <v>18.509340609999999</v>
      </c>
      <c r="FQ11" s="2270">
        <v>63.192312000000001</v>
      </c>
      <c r="FR11" s="2270">
        <v>32.382402300000003</v>
      </c>
    </row>
    <row r="12" spans="1:174" s="2245" customFormat="1" ht="19.2">
      <c r="A12" s="2257" t="s">
        <v>4916</v>
      </c>
      <c r="B12" s="2266" t="s">
        <v>2932</v>
      </c>
      <c r="C12" s="2259">
        <v>7.7549999999999999</v>
      </c>
      <c r="D12" s="2260">
        <v>0</v>
      </c>
      <c r="E12" s="2260">
        <v>9.01</v>
      </c>
      <c r="F12" s="2260">
        <v>0</v>
      </c>
      <c r="G12" s="2260">
        <v>8.9312859299999996</v>
      </c>
      <c r="H12" s="2260">
        <v>0</v>
      </c>
      <c r="I12" s="2260">
        <v>7.6</v>
      </c>
      <c r="J12" s="2260">
        <v>0</v>
      </c>
      <c r="K12" s="2260">
        <v>11.96</v>
      </c>
      <c r="L12" s="2259">
        <v>0</v>
      </c>
      <c r="M12" s="2259">
        <v>9.36</v>
      </c>
      <c r="N12" s="2259">
        <v>0</v>
      </c>
      <c r="O12" s="2260">
        <v>4.9400000000000004</v>
      </c>
      <c r="P12" s="2259">
        <v>0</v>
      </c>
      <c r="Q12" s="2259">
        <v>3.9849999999999999</v>
      </c>
      <c r="R12" s="2261">
        <v>0</v>
      </c>
      <c r="S12" s="2267">
        <v>4.375</v>
      </c>
      <c r="T12" s="2267">
        <v>0</v>
      </c>
      <c r="U12" s="2267">
        <v>7.1550000000000002</v>
      </c>
      <c r="V12" s="2267">
        <v>0</v>
      </c>
      <c r="W12" s="2267">
        <v>7.13</v>
      </c>
      <c r="X12" s="2267">
        <v>0</v>
      </c>
      <c r="Y12" s="2267">
        <v>4.7549999999999999</v>
      </c>
      <c r="Z12" s="2267">
        <v>0</v>
      </c>
      <c r="AA12" s="2267">
        <v>4.5750000000000002</v>
      </c>
      <c r="AB12" s="2267">
        <v>0</v>
      </c>
      <c r="AC12" s="2267">
        <v>4.3460000000000001</v>
      </c>
      <c r="AD12" s="2267">
        <v>0</v>
      </c>
      <c r="AE12" s="2267">
        <v>6.9</v>
      </c>
      <c r="AF12" s="2267">
        <v>0</v>
      </c>
      <c r="AG12" s="2268">
        <v>6.65</v>
      </c>
      <c r="AH12" s="2269">
        <v>0.52500000000000002</v>
      </c>
      <c r="AI12" s="2269">
        <v>5.2939999999999996</v>
      </c>
      <c r="AJ12" s="2269">
        <v>0</v>
      </c>
      <c r="AK12" s="2269">
        <v>1.3</v>
      </c>
      <c r="AL12" s="2269">
        <v>0</v>
      </c>
      <c r="AM12" s="2269">
        <v>1.7</v>
      </c>
      <c r="AN12" s="2269">
        <v>0</v>
      </c>
      <c r="AO12" s="2269">
        <v>1.4</v>
      </c>
      <c r="AP12" s="2269">
        <v>0</v>
      </c>
      <c r="AQ12" s="2269">
        <v>1.75</v>
      </c>
      <c r="AR12" s="2269">
        <v>0</v>
      </c>
      <c r="AS12" s="2269">
        <v>2.7749999999999999</v>
      </c>
      <c r="AT12" s="2269">
        <v>0</v>
      </c>
      <c r="AU12" s="2269">
        <v>1.53</v>
      </c>
      <c r="AV12" s="2269">
        <v>0</v>
      </c>
      <c r="AW12" s="2269">
        <v>0.27</v>
      </c>
      <c r="AX12" s="2269">
        <v>0</v>
      </c>
      <c r="AY12" s="2269">
        <v>1.0900000000000001</v>
      </c>
      <c r="AZ12" s="2269">
        <v>0</v>
      </c>
      <c r="BA12" s="2269">
        <v>2.4899999999999998</v>
      </c>
      <c r="BB12" s="2269">
        <v>0</v>
      </c>
      <c r="BC12" s="2269">
        <v>1.895</v>
      </c>
      <c r="BD12" s="2269">
        <v>0</v>
      </c>
      <c r="BE12" s="2269">
        <v>3.2299999999999995</v>
      </c>
      <c r="BF12" s="2269">
        <v>0</v>
      </c>
      <c r="BG12" s="2269">
        <v>5.1000000000000005</v>
      </c>
      <c r="BH12" s="2269">
        <v>0</v>
      </c>
      <c r="BI12" s="2269">
        <v>0.30000000000000004</v>
      </c>
      <c r="BJ12" s="2269">
        <v>0</v>
      </c>
      <c r="BK12" s="2269">
        <v>0.2</v>
      </c>
      <c r="BL12" s="2269">
        <v>0</v>
      </c>
      <c r="BM12" s="2269">
        <v>1.2749999999999999</v>
      </c>
      <c r="BN12" s="2269">
        <v>0</v>
      </c>
      <c r="BO12" s="2269">
        <v>6</v>
      </c>
      <c r="BP12" s="2269">
        <v>0</v>
      </c>
      <c r="BQ12" s="2269">
        <v>1</v>
      </c>
      <c r="BR12" s="2269">
        <v>0</v>
      </c>
      <c r="BS12" s="2269">
        <v>2</v>
      </c>
      <c r="BT12" s="2269">
        <v>0</v>
      </c>
      <c r="BU12" s="2269">
        <v>1</v>
      </c>
      <c r="BV12" s="2269">
        <v>0</v>
      </c>
      <c r="BW12" s="2269">
        <v>3</v>
      </c>
      <c r="BX12" s="2269">
        <v>0</v>
      </c>
      <c r="BY12" s="2269">
        <v>4</v>
      </c>
      <c r="BZ12" s="2269">
        <v>0</v>
      </c>
      <c r="CA12" s="2269">
        <v>5</v>
      </c>
      <c r="CB12" s="2269">
        <v>0</v>
      </c>
      <c r="CC12" s="2269">
        <v>3.5</v>
      </c>
      <c r="CD12" s="2269">
        <v>0</v>
      </c>
      <c r="CE12" s="2269">
        <v>5</v>
      </c>
      <c r="CF12" s="2269">
        <v>0</v>
      </c>
      <c r="CG12" s="2269">
        <v>2</v>
      </c>
      <c r="CH12" s="2269">
        <v>0</v>
      </c>
      <c r="CI12" s="2269">
        <v>0</v>
      </c>
      <c r="CJ12" s="2269">
        <v>0</v>
      </c>
      <c r="CK12" s="2269">
        <v>0</v>
      </c>
      <c r="CL12" s="2269">
        <v>0</v>
      </c>
      <c r="CM12" s="2269">
        <v>0</v>
      </c>
      <c r="CN12" s="2269">
        <v>0</v>
      </c>
      <c r="CO12" s="2269">
        <v>0</v>
      </c>
      <c r="CP12" s="2269">
        <v>0</v>
      </c>
      <c r="CQ12" s="2269">
        <v>0</v>
      </c>
      <c r="CR12" s="2269">
        <v>0</v>
      </c>
      <c r="CS12" s="2269">
        <v>0</v>
      </c>
      <c r="CT12" s="2269">
        <v>0</v>
      </c>
      <c r="CU12" s="2269">
        <v>0</v>
      </c>
      <c r="CV12" s="2269">
        <v>0</v>
      </c>
      <c r="CW12" s="2269">
        <v>0.25</v>
      </c>
      <c r="CX12" s="2269">
        <v>0.125</v>
      </c>
      <c r="CY12" s="2269">
        <v>1.3</v>
      </c>
      <c r="CZ12" s="2269">
        <v>0</v>
      </c>
      <c r="DA12" s="2269">
        <v>1.05</v>
      </c>
      <c r="DB12" s="2269">
        <v>0</v>
      </c>
      <c r="DC12" s="2269">
        <v>1.85</v>
      </c>
      <c r="DD12" s="2269">
        <v>0</v>
      </c>
      <c r="DE12" s="2269">
        <v>2.5</v>
      </c>
      <c r="DF12" s="2269">
        <v>0</v>
      </c>
      <c r="DG12" s="2269">
        <v>4.8999999999999995</v>
      </c>
      <c r="DH12" s="2269">
        <v>0</v>
      </c>
      <c r="DI12" s="2269">
        <v>3.7</v>
      </c>
      <c r="DJ12" s="2269">
        <v>1.663181</v>
      </c>
      <c r="DK12" s="2269">
        <v>3.2</v>
      </c>
      <c r="DL12" s="2269">
        <v>0.38772699999999999</v>
      </c>
      <c r="DM12" s="2269">
        <v>2</v>
      </c>
      <c r="DN12" s="2269">
        <v>0</v>
      </c>
      <c r="DO12" s="2269">
        <v>2.5</v>
      </c>
      <c r="DP12" s="2269">
        <v>0</v>
      </c>
      <c r="DQ12" s="2269">
        <v>1</v>
      </c>
      <c r="DR12" s="2269">
        <v>0</v>
      </c>
      <c r="DS12" s="2269">
        <v>0.5</v>
      </c>
      <c r="DT12" s="2269">
        <v>0</v>
      </c>
      <c r="DU12" s="2269">
        <v>0</v>
      </c>
      <c r="DV12" s="2269">
        <v>0</v>
      </c>
      <c r="DW12" s="2269">
        <v>0.5</v>
      </c>
      <c r="DX12" s="2269">
        <v>0</v>
      </c>
      <c r="DY12" s="2269">
        <v>1</v>
      </c>
      <c r="DZ12" s="2269">
        <v>0</v>
      </c>
      <c r="EA12" s="2269">
        <v>0.5</v>
      </c>
      <c r="EB12" s="2269">
        <v>0</v>
      </c>
      <c r="EC12" s="2269">
        <v>0.5</v>
      </c>
      <c r="ED12" s="2269">
        <v>0</v>
      </c>
      <c r="EE12" s="2269">
        <v>0.5</v>
      </c>
      <c r="EF12" s="2269">
        <v>0</v>
      </c>
      <c r="EG12" s="2269">
        <v>1</v>
      </c>
      <c r="EH12" s="2269">
        <v>0</v>
      </c>
      <c r="EI12" s="2269">
        <v>0.5</v>
      </c>
      <c r="EJ12" s="2269">
        <v>0</v>
      </c>
      <c r="EK12" s="2269">
        <v>1</v>
      </c>
      <c r="EL12" s="2269">
        <v>0</v>
      </c>
      <c r="EM12" s="2269">
        <v>0.5</v>
      </c>
      <c r="EN12" s="2269">
        <v>0</v>
      </c>
      <c r="EO12" s="2269">
        <v>0.5</v>
      </c>
      <c r="EP12" s="2269">
        <v>0</v>
      </c>
      <c r="EQ12" s="2269">
        <v>0.5</v>
      </c>
      <c r="ER12" s="2269">
        <v>0</v>
      </c>
      <c r="ES12" s="2269">
        <v>0.5</v>
      </c>
      <c r="ET12" s="2269">
        <v>0</v>
      </c>
      <c r="EU12" s="2269">
        <v>0.5</v>
      </c>
      <c r="EV12" s="2269">
        <v>0</v>
      </c>
      <c r="EW12" s="2269">
        <v>1</v>
      </c>
      <c r="EX12" s="2269">
        <v>0.5</v>
      </c>
      <c r="EY12" s="2270">
        <v>0</v>
      </c>
      <c r="EZ12" s="2270">
        <v>0</v>
      </c>
      <c r="FA12" s="2270">
        <v>0</v>
      </c>
      <c r="FB12" s="2270">
        <v>0</v>
      </c>
      <c r="FC12" s="2270">
        <v>0</v>
      </c>
      <c r="FD12" s="2270">
        <v>0</v>
      </c>
      <c r="FE12" s="2270">
        <v>0</v>
      </c>
      <c r="FF12" s="2270">
        <v>0</v>
      </c>
      <c r="FG12" s="2270">
        <v>0</v>
      </c>
      <c r="FH12" s="2270">
        <v>0</v>
      </c>
      <c r="FI12" s="2270">
        <v>0</v>
      </c>
      <c r="FJ12" s="2270">
        <v>0</v>
      </c>
      <c r="FK12" s="2270">
        <v>0</v>
      </c>
      <c r="FL12" s="2270">
        <v>0</v>
      </c>
      <c r="FM12" s="2270">
        <v>0</v>
      </c>
      <c r="FN12" s="2270">
        <v>0.2</v>
      </c>
      <c r="FO12" s="2270">
        <v>0</v>
      </c>
      <c r="FP12" s="2270">
        <v>0.1</v>
      </c>
      <c r="FQ12" s="2270">
        <v>0</v>
      </c>
      <c r="FR12" s="2270">
        <v>0</v>
      </c>
    </row>
    <row r="13" spans="1:174" s="2245" customFormat="1" ht="19.2">
      <c r="A13" s="2257" t="s">
        <v>4917</v>
      </c>
      <c r="B13" s="2266" t="s">
        <v>2933</v>
      </c>
      <c r="C13" s="2259">
        <v>45.758279999999999</v>
      </c>
      <c r="D13" s="2259">
        <v>1.3</v>
      </c>
      <c r="E13" s="2259">
        <v>32.723280000000003</v>
      </c>
      <c r="F13" s="2259">
        <v>0</v>
      </c>
      <c r="G13" s="2259">
        <v>22.55228</v>
      </c>
      <c r="H13" s="2259">
        <v>0.5</v>
      </c>
      <c r="I13" s="2259">
        <v>12.123279999999999</v>
      </c>
      <c r="J13" s="2259">
        <v>2.2650000000000001</v>
      </c>
      <c r="K13" s="2260">
        <v>23.204280000000001</v>
      </c>
      <c r="L13" s="2259">
        <v>2.82</v>
      </c>
      <c r="M13" s="2259">
        <v>23.325060000000001</v>
      </c>
      <c r="N13" s="2259">
        <v>6.8548</v>
      </c>
      <c r="O13" s="2260">
        <v>19.948060000000002</v>
      </c>
      <c r="P13" s="2259">
        <v>0.3</v>
      </c>
      <c r="Q13" s="2259">
        <v>37.762279999999997</v>
      </c>
      <c r="R13" s="2261">
        <v>1.25</v>
      </c>
      <c r="S13" s="2267">
        <v>27.763000000000002</v>
      </c>
      <c r="T13" s="2267">
        <v>1.05</v>
      </c>
      <c r="U13" s="2267">
        <v>33.340000000000003</v>
      </c>
      <c r="V13" s="2267">
        <v>0.25</v>
      </c>
      <c r="W13" s="2267">
        <v>12.79</v>
      </c>
      <c r="X13" s="2267">
        <v>0</v>
      </c>
      <c r="Y13" s="2267">
        <v>7.1395348800000002</v>
      </c>
      <c r="Z13" s="2267">
        <v>0.65</v>
      </c>
      <c r="AA13" s="2267">
        <v>2.4750000000000001</v>
      </c>
      <c r="AB13" s="2267">
        <v>0.877</v>
      </c>
      <c r="AC13" s="2267">
        <v>5.1071812899999998</v>
      </c>
      <c r="AD13" s="2267">
        <v>1.65</v>
      </c>
      <c r="AE13" s="2267">
        <v>6.165</v>
      </c>
      <c r="AF13" s="2267">
        <v>0.67100000000000004</v>
      </c>
      <c r="AG13" s="2268">
        <v>8.49</v>
      </c>
      <c r="AH13" s="2269">
        <v>0.95</v>
      </c>
      <c r="AI13" s="2269">
        <v>0.87299741999999991</v>
      </c>
      <c r="AJ13" s="2269">
        <v>0.215</v>
      </c>
      <c r="AK13" s="2269">
        <v>8.5</v>
      </c>
      <c r="AL13" s="2269">
        <v>6</v>
      </c>
      <c r="AM13" s="2269">
        <v>1.99</v>
      </c>
      <c r="AN13" s="2269">
        <v>1.3</v>
      </c>
      <c r="AO13" s="2269">
        <v>4.01</v>
      </c>
      <c r="AP13" s="2269">
        <v>7.01</v>
      </c>
      <c r="AQ13" s="2269">
        <v>18.75</v>
      </c>
      <c r="AR13" s="2269">
        <v>2.1113400000000002</v>
      </c>
      <c r="AS13" s="2269">
        <v>29.890599999999999</v>
      </c>
      <c r="AT13" s="2269">
        <v>5.7846000000000002</v>
      </c>
      <c r="AU13" s="2269">
        <v>8.1655999999999995</v>
      </c>
      <c r="AV13" s="2269">
        <v>4.7</v>
      </c>
      <c r="AW13" s="2269">
        <v>15.3156</v>
      </c>
      <c r="AX13" s="2269">
        <v>0</v>
      </c>
      <c r="AY13" s="2269">
        <v>3.2</v>
      </c>
      <c r="AZ13" s="2269">
        <v>7.5</v>
      </c>
      <c r="BA13" s="2269">
        <v>1.1575</v>
      </c>
      <c r="BB13" s="2269">
        <v>0.49500000000000005</v>
      </c>
      <c r="BC13" s="2269">
        <v>2.468</v>
      </c>
      <c r="BD13" s="2269">
        <v>0.5</v>
      </c>
      <c r="BE13" s="2269">
        <v>2.4245000000000001</v>
      </c>
      <c r="BF13" s="2269">
        <v>0</v>
      </c>
      <c r="BG13" s="2269">
        <v>2.6745000000000001</v>
      </c>
      <c r="BH13" s="2269">
        <v>0.53</v>
      </c>
      <c r="BI13" s="2269">
        <v>0</v>
      </c>
      <c r="BJ13" s="2269">
        <v>0</v>
      </c>
      <c r="BK13" s="2269">
        <v>13.15</v>
      </c>
      <c r="BL13" s="2269">
        <v>0.3</v>
      </c>
      <c r="BM13" s="2269">
        <v>2.6</v>
      </c>
      <c r="BN13" s="2269">
        <v>10</v>
      </c>
      <c r="BO13" s="2269">
        <v>6.625</v>
      </c>
      <c r="BP13" s="2269">
        <v>9.2032190000000007</v>
      </c>
      <c r="BQ13" s="2269">
        <v>1.0549999999999999</v>
      </c>
      <c r="BR13" s="2269">
        <v>4.2032189999999998</v>
      </c>
      <c r="BS13" s="2269">
        <v>12.7</v>
      </c>
      <c r="BT13" s="2269">
        <v>14.719999999999999</v>
      </c>
      <c r="BU13" s="2269">
        <v>16.25</v>
      </c>
      <c r="BV13" s="2269">
        <v>9.86</v>
      </c>
      <c r="BW13" s="2269">
        <v>4.25</v>
      </c>
      <c r="BX13" s="2269">
        <v>10.459999999999999</v>
      </c>
      <c r="BY13" s="2269">
        <v>9</v>
      </c>
      <c r="BZ13" s="2269">
        <v>9.86</v>
      </c>
      <c r="CA13" s="2269">
        <v>2</v>
      </c>
      <c r="CB13" s="2269">
        <v>0</v>
      </c>
      <c r="CC13" s="2269">
        <v>5.75</v>
      </c>
      <c r="CD13" s="2269">
        <v>0.7</v>
      </c>
      <c r="CE13" s="2269">
        <v>9.1999999999999993</v>
      </c>
      <c r="CF13" s="2269">
        <v>0</v>
      </c>
      <c r="CG13" s="2269">
        <v>10.899999999999999</v>
      </c>
      <c r="CH13" s="2269">
        <v>0</v>
      </c>
      <c r="CI13" s="2269">
        <v>7.55</v>
      </c>
      <c r="CJ13" s="2269">
        <v>0</v>
      </c>
      <c r="CK13" s="2269">
        <v>6.15</v>
      </c>
      <c r="CL13" s="2269">
        <v>0</v>
      </c>
      <c r="CM13" s="2269">
        <v>7.5</v>
      </c>
      <c r="CN13" s="2269">
        <v>0</v>
      </c>
      <c r="CO13" s="2269">
        <v>3.45</v>
      </c>
      <c r="CP13" s="2269">
        <v>0</v>
      </c>
      <c r="CQ13" s="2269">
        <v>3.2</v>
      </c>
      <c r="CR13" s="2269">
        <v>0</v>
      </c>
      <c r="CS13" s="2269">
        <v>4</v>
      </c>
      <c r="CT13" s="2269">
        <v>0</v>
      </c>
      <c r="CU13" s="2269">
        <v>0</v>
      </c>
      <c r="CV13" s="2269">
        <v>0.15</v>
      </c>
      <c r="CW13" s="2269">
        <v>0.3</v>
      </c>
      <c r="CX13" s="2269">
        <v>3.5000000000000003E-2</v>
      </c>
      <c r="CY13" s="2269">
        <v>0</v>
      </c>
      <c r="CZ13" s="2269">
        <v>0</v>
      </c>
      <c r="DA13" s="2269">
        <v>0</v>
      </c>
      <c r="DB13" s="2269">
        <v>0</v>
      </c>
      <c r="DC13" s="2269">
        <v>1.1000000000000001</v>
      </c>
      <c r="DD13" s="2269">
        <v>0</v>
      </c>
      <c r="DE13" s="2269">
        <v>0</v>
      </c>
      <c r="DF13" s="2269">
        <v>0</v>
      </c>
      <c r="DG13" s="2269">
        <v>0.2</v>
      </c>
      <c r="DH13" s="2269">
        <v>0</v>
      </c>
      <c r="DI13" s="2269">
        <v>0.95</v>
      </c>
      <c r="DJ13" s="2269">
        <v>0</v>
      </c>
      <c r="DK13" s="2269">
        <v>0</v>
      </c>
      <c r="DL13" s="2269">
        <v>0</v>
      </c>
      <c r="DM13" s="2269">
        <v>0</v>
      </c>
      <c r="DN13" s="2269">
        <v>0</v>
      </c>
      <c r="DO13" s="2269">
        <v>0.15</v>
      </c>
      <c r="DP13" s="2269">
        <v>2.1</v>
      </c>
      <c r="DQ13" s="2269">
        <v>35.049999999999997</v>
      </c>
      <c r="DR13" s="2269">
        <v>0</v>
      </c>
      <c r="DS13" s="2269">
        <v>20.125</v>
      </c>
      <c r="DT13" s="2269">
        <v>0</v>
      </c>
      <c r="DU13" s="2269">
        <v>30</v>
      </c>
      <c r="DV13" s="2269">
        <v>0</v>
      </c>
      <c r="DW13" s="2269">
        <v>26.5</v>
      </c>
      <c r="DX13" s="2269">
        <v>0</v>
      </c>
      <c r="DY13" s="2269">
        <v>6</v>
      </c>
      <c r="DZ13" s="2269">
        <v>0.35</v>
      </c>
      <c r="EA13" s="2269">
        <v>4.5999999999999996</v>
      </c>
      <c r="EB13" s="2269">
        <v>0</v>
      </c>
      <c r="EC13" s="2269">
        <v>10</v>
      </c>
      <c r="ED13" s="2269">
        <v>0</v>
      </c>
      <c r="EE13" s="2269">
        <v>0.8</v>
      </c>
      <c r="EF13" s="2269">
        <v>0</v>
      </c>
      <c r="EG13" s="2269">
        <v>2.95</v>
      </c>
      <c r="EH13" s="2269">
        <v>0</v>
      </c>
      <c r="EI13" s="2269">
        <v>2</v>
      </c>
      <c r="EJ13" s="2269">
        <v>0</v>
      </c>
      <c r="EK13" s="2269">
        <v>1.5</v>
      </c>
      <c r="EL13" s="2269">
        <v>1.5</v>
      </c>
      <c r="EM13" s="2269">
        <v>3.95</v>
      </c>
      <c r="EN13" s="2269">
        <v>0</v>
      </c>
      <c r="EO13" s="2269">
        <v>3.25</v>
      </c>
      <c r="EP13" s="2269">
        <v>0</v>
      </c>
      <c r="EQ13" s="2269">
        <v>6.109</v>
      </c>
      <c r="ER13" s="2269">
        <v>0</v>
      </c>
      <c r="ES13" s="2269">
        <v>5.83</v>
      </c>
      <c r="ET13" s="2269">
        <v>0</v>
      </c>
      <c r="EU13" s="2269">
        <v>4.05</v>
      </c>
      <c r="EV13" s="2269">
        <v>0</v>
      </c>
      <c r="EW13" s="2269">
        <v>3.45</v>
      </c>
      <c r="EX13" s="2269">
        <v>0</v>
      </c>
      <c r="EY13" s="2270">
        <v>3.9999999999999996</v>
      </c>
      <c r="EZ13" s="2270">
        <v>0</v>
      </c>
      <c r="FA13" s="2270">
        <v>2.1</v>
      </c>
      <c r="FB13" s="2270">
        <v>0.25</v>
      </c>
      <c r="FC13" s="2270">
        <v>2.35</v>
      </c>
      <c r="FD13" s="2270">
        <v>12.196942</v>
      </c>
      <c r="FE13" s="2270">
        <v>5.2</v>
      </c>
      <c r="FF13" s="2270">
        <v>0</v>
      </c>
      <c r="FG13" s="2270">
        <v>4.3</v>
      </c>
      <c r="FH13" s="2270">
        <v>0.11</v>
      </c>
      <c r="FI13" s="2270">
        <v>6.2</v>
      </c>
      <c r="FJ13" s="2270">
        <v>0</v>
      </c>
      <c r="FK13" s="2270">
        <v>5.75</v>
      </c>
      <c r="FL13" s="2270">
        <v>0.53</v>
      </c>
      <c r="FM13" s="2270">
        <v>5.9</v>
      </c>
      <c r="FN13" s="2270">
        <v>4.71</v>
      </c>
      <c r="FO13" s="2270">
        <v>8.02</v>
      </c>
      <c r="FP13" s="2270">
        <v>0.19</v>
      </c>
      <c r="FQ13" s="2270">
        <v>8.5</v>
      </c>
      <c r="FR13" s="2270">
        <v>0.19</v>
      </c>
    </row>
    <row r="14" spans="1:174" s="2245" customFormat="1" ht="19.2">
      <c r="A14" s="2257" t="s">
        <v>4918</v>
      </c>
      <c r="B14" s="2266" t="s">
        <v>2934</v>
      </c>
      <c r="C14" s="2259">
        <v>1.905</v>
      </c>
      <c r="D14" s="2259">
        <v>0</v>
      </c>
      <c r="E14" s="2259">
        <v>0.745</v>
      </c>
      <c r="F14" s="2259">
        <v>0</v>
      </c>
      <c r="G14" s="2259">
        <v>1.875</v>
      </c>
      <c r="H14" s="2259">
        <v>0</v>
      </c>
      <c r="I14" s="2259">
        <v>1.23</v>
      </c>
      <c r="J14" s="2259">
        <v>0</v>
      </c>
      <c r="K14" s="2260">
        <v>2.62</v>
      </c>
      <c r="L14" s="2259">
        <v>0</v>
      </c>
      <c r="M14" s="2259">
        <v>3.03</v>
      </c>
      <c r="N14" s="2259">
        <v>0</v>
      </c>
      <c r="O14" s="2260">
        <v>2.65</v>
      </c>
      <c r="P14" s="2259">
        <v>0</v>
      </c>
      <c r="Q14" s="2259">
        <v>2.46</v>
      </c>
      <c r="R14" s="2261">
        <v>0</v>
      </c>
      <c r="S14" s="2267">
        <v>1.056</v>
      </c>
      <c r="T14" s="2267">
        <v>0</v>
      </c>
      <c r="U14" s="2267">
        <v>0</v>
      </c>
      <c r="V14" s="2267">
        <v>0</v>
      </c>
      <c r="W14" s="2267">
        <v>2.25</v>
      </c>
      <c r="X14" s="2267">
        <v>0</v>
      </c>
      <c r="Y14" s="2267">
        <v>0</v>
      </c>
      <c r="Z14" s="2267">
        <v>0</v>
      </c>
      <c r="AA14" s="2267">
        <v>0</v>
      </c>
      <c r="AB14" s="2267">
        <v>0</v>
      </c>
      <c r="AC14" s="2267">
        <v>1.32</v>
      </c>
      <c r="AD14" s="2267">
        <v>0</v>
      </c>
      <c r="AE14" s="2267">
        <v>2.4550000000000001</v>
      </c>
      <c r="AF14" s="2267">
        <v>0</v>
      </c>
      <c r="AG14" s="2268">
        <v>2.46</v>
      </c>
      <c r="AH14" s="2269">
        <v>0</v>
      </c>
      <c r="AI14" s="2269">
        <v>0.255</v>
      </c>
      <c r="AJ14" s="2269">
        <v>0</v>
      </c>
      <c r="AK14" s="2269">
        <v>5.4240000000000004</v>
      </c>
      <c r="AL14" s="2269">
        <v>0</v>
      </c>
      <c r="AM14" s="2269">
        <v>2.2000000000000002</v>
      </c>
      <c r="AN14" s="2269">
        <v>0</v>
      </c>
      <c r="AO14" s="2269">
        <v>5.5</v>
      </c>
      <c r="AP14" s="2269">
        <v>0</v>
      </c>
      <c r="AQ14" s="2269">
        <v>5.0200000000000005</v>
      </c>
      <c r="AR14" s="2269">
        <v>0</v>
      </c>
      <c r="AS14" s="2269">
        <v>3.52</v>
      </c>
      <c r="AT14" s="2269">
        <v>0</v>
      </c>
      <c r="AU14" s="2269">
        <v>4.98001</v>
      </c>
      <c r="AV14" s="2269">
        <v>0</v>
      </c>
      <c r="AW14" s="2269">
        <v>2.7250000000000001</v>
      </c>
      <c r="AX14" s="2269">
        <v>0</v>
      </c>
      <c r="AY14" s="2269">
        <v>4.3850000000000007</v>
      </c>
      <c r="AZ14" s="2269">
        <v>0</v>
      </c>
      <c r="BA14" s="2269">
        <v>2.0549999999999997</v>
      </c>
      <c r="BB14" s="2269">
        <v>0</v>
      </c>
      <c r="BC14" s="2269">
        <v>4.8100000000000005</v>
      </c>
      <c r="BD14" s="2269">
        <v>0</v>
      </c>
      <c r="BE14" s="2269">
        <v>3.44824083</v>
      </c>
      <c r="BF14" s="2269">
        <v>0</v>
      </c>
      <c r="BG14" s="2269">
        <v>3.6503758300000002</v>
      </c>
      <c r="BH14" s="2269">
        <v>0</v>
      </c>
      <c r="BI14" s="2269">
        <v>6.0088961700000008</v>
      </c>
      <c r="BJ14" s="2269">
        <v>0.48599999999999999</v>
      </c>
      <c r="BK14" s="2269">
        <v>5.5942408300000004</v>
      </c>
      <c r="BL14" s="2269">
        <v>0</v>
      </c>
      <c r="BM14" s="2269">
        <v>5.5714816600000008</v>
      </c>
      <c r="BN14" s="2269">
        <v>1</v>
      </c>
      <c r="BO14" s="2269">
        <v>0.32</v>
      </c>
      <c r="BP14" s="2269">
        <v>0</v>
      </c>
      <c r="BQ14" s="2269">
        <v>0</v>
      </c>
      <c r="BR14" s="2269">
        <v>0</v>
      </c>
      <c r="BS14" s="2269">
        <v>1.8699999999999999</v>
      </c>
      <c r="BT14" s="2269">
        <v>0</v>
      </c>
      <c r="BU14" s="2269">
        <v>0</v>
      </c>
      <c r="BV14" s="2269">
        <v>1.4</v>
      </c>
      <c r="BW14" s="2269">
        <v>0</v>
      </c>
      <c r="BX14" s="2269">
        <v>0</v>
      </c>
      <c r="BY14" s="2269">
        <v>0.4</v>
      </c>
      <c r="BZ14" s="2269">
        <v>0</v>
      </c>
      <c r="CA14" s="2269">
        <v>0</v>
      </c>
      <c r="CB14" s="2269">
        <v>0.25</v>
      </c>
      <c r="CC14" s="2269">
        <v>0</v>
      </c>
      <c r="CD14" s="2269">
        <v>0</v>
      </c>
      <c r="CE14" s="2269">
        <v>0</v>
      </c>
      <c r="CF14" s="2269">
        <v>0.2</v>
      </c>
      <c r="CG14" s="2269">
        <v>0.2</v>
      </c>
      <c r="CH14" s="2269">
        <v>0</v>
      </c>
      <c r="CI14" s="2269">
        <v>0</v>
      </c>
      <c r="CJ14" s="2269">
        <v>0.3</v>
      </c>
      <c r="CK14" s="2269">
        <v>0</v>
      </c>
      <c r="CL14" s="2269">
        <v>0</v>
      </c>
      <c r="CM14" s="2269">
        <v>0</v>
      </c>
      <c r="CN14" s="2269">
        <v>0</v>
      </c>
      <c r="CO14" s="2269">
        <v>0</v>
      </c>
      <c r="CP14" s="2269">
        <v>0</v>
      </c>
      <c r="CQ14" s="2269">
        <v>0</v>
      </c>
      <c r="CR14" s="2269">
        <v>0</v>
      </c>
      <c r="CS14" s="2269">
        <v>0</v>
      </c>
      <c r="CT14" s="2269">
        <v>0</v>
      </c>
      <c r="CU14" s="2269">
        <v>0</v>
      </c>
      <c r="CV14" s="2269">
        <v>0.2</v>
      </c>
      <c r="CW14" s="2269">
        <v>0</v>
      </c>
      <c r="CX14" s="2269">
        <v>1.609</v>
      </c>
      <c r="CY14" s="2269">
        <v>0</v>
      </c>
      <c r="CZ14" s="2269">
        <v>2.7</v>
      </c>
      <c r="DA14" s="2269">
        <v>0.95699999999999996</v>
      </c>
      <c r="DB14" s="2269">
        <v>2.3279999999999998</v>
      </c>
      <c r="DC14" s="2269">
        <v>1.0020228500000001</v>
      </c>
      <c r="DD14" s="2269">
        <v>0</v>
      </c>
      <c r="DE14" s="2269">
        <v>3.33</v>
      </c>
      <c r="DF14" s="2269">
        <v>0.505</v>
      </c>
      <c r="DG14" s="2269">
        <v>0.38589286</v>
      </c>
      <c r="DH14" s="2269">
        <v>0.04</v>
      </c>
      <c r="DI14" s="2269">
        <v>0</v>
      </c>
      <c r="DJ14" s="2269">
        <v>0.59</v>
      </c>
      <c r="DK14" s="2269">
        <v>0</v>
      </c>
      <c r="DL14" s="2269">
        <v>0.28499999999999998</v>
      </c>
      <c r="DM14" s="2269">
        <v>0</v>
      </c>
      <c r="DN14" s="2269">
        <v>0.66500000000000004</v>
      </c>
      <c r="DO14" s="2269">
        <v>0</v>
      </c>
      <c r="DP14" s="2269">
        <v>0</v>
      </c>
      <c r="DQ14" s="2269">
        <v>0.15</v>
      </c>
      <c r="DR14" s="2269">
        <v>0</v>
      </c>
      <c r="DS14" s="2269">
        <v>0</v>
      </c>
      <c r="DT14" s="2269">
        <v>0</v>
      </c>
      <c r="DU14" s="2269">
        <v>0</v>
      </c>
      <c r="DV14" s="2269">
        <v>0</v>
      </c>
      <c r="DW14" s="2269">
        <v>0.2</v>
      </c>
      <c r="DX14" s="2269">
        <v>0</v>
      </c>
      <c r="DY14" s="2269">
        <v>0.3</v>
      </c>
      <c r="DZ14" s="2269">
        <v>0</v>
      </c>
      <c r="EA14" s="2269">
        <v>0.1</v>
      </c>
      <c r="EB14" s="2269">
        <v>0</v>
      </c>
      <c r="EC14" s="2269">
        <v>0</v>
      </c>
      <c r="ED14" s="2269">
        <v>0</v>
      </c>
      <c r="EE14" s="2269">
        <v>0</v>
      </c>
      <c r="EF14" s="2269">
        <v>0</v>
      </c>
      <c r="EG14" s="2269">
        <v>0</v>
      </c>
      <c r="EH14" s="2269">
        <v>0.2</v>
      </c>
      <c r="EI14" s="2269">
        <v>0</v>
      </c>
      <c r="EJ14" s="2269">
        <v>0.2</v>
      </c>
      <c r="EK14" s="2269">
        <v>0</v>
      </c>
      <c r="EL14" s="2269">
        <v>0.46500000000000002</v>
      </c>
      <c r="EM14" s="2269">
        <v>0.2</v>
      </c>
      <c r="EN14" s="2269">
        <v>0.25</v>
      </c>
      <c r="EO14" s="2269">
        <v>0.7</v>
      </c>
      <c r="EP14" s="2269">
        <v>0</v>
      </c>
      <c r="EQ14" s="2269">
        <v>0</v>
      </c>
      <c r="ER14" s="2269">
        <v>0</v>
      </c>
      <c r="ES14" s="2269">
        <v>0.15</v>
      </c>
      <c r="ET14" s="2269">
        <v>0</v>
      </c>
      <c r="EU14" s="2269">
        <v>0</v>
      </c>
      <c r="EV14" s="2269">
        <v>0.04</v>
      </c>
      <c r="EW14" s="2269">
        <v>7.4999999999999997E-2</v>
      </c>
      <c r="EX14" s="2269">
        <v>0</v>
      </c>
      <c r="EY14" s="2270">
        <v>0</v>
      </c>
      <c r="EZ14" s="2270">
        <v>0</v>
      </c>
      <c r="FA14" s="2270">
        <v>0.22500000000000001</v>
      </c>
      <c r="FB14" s="2270">
        <v>0</v>
      </c>
      <c r="FC14" s="2270">
        <v>0</v>
      </c>
      <c r="FD14" s="2270">
        <v>0.22500000000000001</v>
      </c>
      <c r="FE14" s="2270">
        <v>0</v>
      </c>
      <c r="FF14" s="2270">
        <v>0</v>
      </c>
      <c r="FG14" s="2270">
        <v>0</v>
      </c>
      <c r="FH14" s="2270">
        <v>0</v>
      </c>
      <c r="FI14" s="2270">
        <v>0.1</v>
      </c>
      <c r="FJ14" s="2270">
        <v>0.1</v>
      </c>
      <c r="FK14" s="2270">
        <v>0</v>
      </c>
      <c r="FL14" s="2270">
        <v>0</v>
      </c>
      <c r="FM14" s="2270">
        <v>0</v>
      </c>
      <c r="FN14" s="2270">
        <v>0</v>
      </c>
      <c r="FO14" s="2270">
        <v>0</v>
      </c>
      <c r="FP14" s="2270">
        <v>0</v>
      </c>
      <c r="FQ14" s="2270">
        <v>0.122</v>
      </c>
      <c r="FR14" s="2270">
        <v>0</v>
      </c>
    </row>
    <row r="15" spans="1:174" s="2245" customFormat="1" ht="19.2">
      <c r="A15" s="2257" t="s">
        <v>4919</v>
      </c>
      <c r="B15" s="2266" t="s">
        <v>4920</v>
      </c>
      <c r="C15" s="2259">
        <v>338.49152800000002</v>
      </c>
      <c r="D15" s="2259">
        <v>65.127109149999995</v>
      </c>
      <c r="E15" s="2259">
        <v>340.17269874999994</v>
      </c>
      <c r="F15" s="2259">
        <v>210.30647868</v>
      </c>
      <c r="G15" s="2259">
        <v>310.33459085999999</v>
      </c>
      <c r="H15" s="2259">
        <v>263.10811609000001</v>
      </c>
      <c r="I15" s="2259">
        <v>342.09115270999996</v>
      </c>
      <c r="J15" s="2259">
        <v>89.893186289999974</v>
      </c>
      <c r="K15" s="2260">
        <v>435.52581905000005</v>
      </c>
      <c r="L15" s="2259">
        <v>83.364604099999994</v>
      </c>
      <c r="M15" s="2259">
        <v>417.65808118000007</v>
      </c>
      <c r="N15" s="2259">
        <v>71.309720320000011</v>
      </c>
      <c r="O15" s="2260">
        <v>299.65887624000015</v>
      </c>
      <c r="P15" s="2259">
        <v>136.18072051999999</v>
      </c>
      <c r="Q15" s="2259">
        <v>243.08413280000011</v>
      </c>
      <c r="R15" s="2261">
        <v>80.087113340000002</v>
      </c>
      <c r="S15" s="2267">
        <v>301.92879793999998</v>
      </c>
      <c r="T15" s="2267">
        <v>48.181882209999998</v>
      </c>
      <c r="U15" s="2267">
        <v>204.38111503999994</v>
      </c>
      <c r="V15" s="2267">
        <v>80.179591400000007</v>
      </c>
      <c r="W15" s="2267">
        <v>251.47948204000005</v>
      </c>
      <c r="X15" s="2267">
        <v>59.816023789999996</v>
      </c>
      <c r="Y15" s="2267">
        <v>338.79139493999975</v>
      </c>
      <c r="Z15" s="2267">
        <v>49.043482850000004</v>
      </c>
      <c r="AA15" s="2267">
        <v>348.99357450999992</v>
      </c>
      <c r="AB15" s="2267">
        <v>25.49138026</v>
      </c>
      <c r="AC15" s="2267">
        <v>411.17957194999968</v>
      </c>
      <c r="AD15" s="2267">
        <v>55.40953932</v>
      </c>
      <c r="AE15" s="2267">
        <v>628.02381604999971</v>
      </c>
      <c r="AF15" s="2267">
        <v>38.211232810000006</v>
      </c>
      <c r="AG15" s="2268">
        <v>607.42099672000018</v>
      </c>
      <c r="AH15" s="2269">
        <v>25.261482000000001</v>
      </c>
      <c r="AI15" s="2269">
        <v>560.08025080999982</v>
      </c>
      <c r="AJ15" s="2269">
        <v>37.352272999999997</v>
      </c>
      <c r="AK15" s="2269">
        <v>731.9814514200001</v>
      </c>
      <c r="AL15" s="2269">
        <v>124.10028714999999</v>
      </c>
      <c r="AM15" s="2269">
        <v>402.42638737999999</v>
      </c>
      <c r="AN15" s="2269">
        <v>26.8838428</v>
      </c>
      <c r="AO15" s="2269">
        <v>627.51656354000011</v>
      </c>
      <c r="AP15" s="2269">
        <v>53.458305319999994</v>
      </c>
      <c r="AQ15" s="2269">
        <v>467.78428994999985</v>
      </c>
      <c r="AR15" s="2269">
        <v>86.494309149999992</v>
      </c>
      <c r="AS15" s="2269">
        <v>745.40213086999984</v>
      </c>
      <c r="AT15" s="2269">
        <v>186.19907872000002</v>
      </c>
      <c r="AU15" s="2269">
        <v>460.09924364000011</v>
      </c>
      <c r="AV15" s="2269">
        <v>175.38433003999998</v>
      </c>
      <c r="AW15" s="2269">
        <v>590.05201737999994</v>
      </c>
      <c r="AX15" s="2269">
        <v>97.99848627999998</v>
      </c>
      <c r="AY15" s="2269">
        <v>548.41857400999993</v>
      </c>
      <c r="AZ15" s="2269">
        <v>94.467328550000005</v>
      </c>
      <c r="BA15" s="2269">
        <v>356.48712003000003</v>
      </c>
      <c r="BB15" s="2269">
        <v>94.878434180000028</v>
      </c>
      <c r="BC15" s="2269">
        <v>116.31169556000003</v>
      </c>
      <c r="BD15" s="2269">
        <v>62.844692430000009</v>
      </c>
      <c r="BE15" s="2269">
        <v>70.195708010000004</v>
      </c>
      <c r="BF15" s="2269">
        <v>25.900523719999999</v>
      </c>
      <c r="BG15" s="2269">
        <v>146.06203421000004</v>
      </c>
      <c r="BH15" s="2269">
        <v>7.7900000000000009</v>
      </c>
      <c r="BI15" s="2269">
        <v>175.02488783000007</v>
      </c>
      <c r="BJ15" s="2269">
        <v>60.788814649999999</v>
      </c>
      <c r="BK15" s="2269">
        <v>129.67361061</v>
      </c>
      <c r="BL15" s="2269">
        <v>87.015083040000022</v>
      </c>
      <c r="BM15" s="2269">
        <v>123.49772595000002</v>
      </c>
      <c r="BN15" s="2269">
        <v>65.309168240000005</v>
      </c>
      <c r="BO15" s="2269">
        <v>143.20572161000004</v>
      </c>
      <c r="BP15" s="2269">
        <v>76.64164913999997</v>
      </c>
      <c r="BQ15" s="2269">
        <v>201.55118945999996</v>
      </c>
      <c r="BR15" s="2269">
        <v>5.65126566</v>
      </c>
      <c r="BS15" s="2269">
        <v>166.12721233999997</v>
      </c>
      <c r="BT15" s="2269">
        <v>6.7865239300000004</v>
      </c>
      <c r="BU15" s="2269">
        <v>120.20451301999999</v>
      </c>
      <c r="BV15" s="2269">
        <v>32.774743530000002</v>
      </c>
      <c r="BW15" s="2269">
        <v>67.736009569999993</v>
      </c>
      <c r="BX15" s="2269">
        <v>56.171323090000001</v>
      </c>
      <c r="BY15" s="2269">
        <v>135.50158079000002</v>
      </c>
      <c r="BZ15" s="2269">
        <v>12.47077064</v>
      </c>
      <c r="CA15" s="2269">
        <v>247.1942617899999</v>
      </c>
      <c r="CB15" s="2269">
        <v>18.342122280000002</v>
      </c>
      <c r="CC15" s="2269">
        <v>398.25491356000015</v>
      </c>
      <c r="CD15" s="2269">
        <v>18.123827160000001</v>
      </c>
      <c r="CE15" s="2269">
        <v>446.98578651999998</v>
      </c>
      <c r="CF15" s="2269">
        <v>38.729028380000003</v>
      </c>
      <c r="CG15" s="2269">
        <v>326.85729507999991</v>
      </c>
      <c r="CH15" s="2269">
        <v>71.963579430000024</v>
      </c>
      <c r="CI15" s="2269">
        <v>399.44163467999988</v>
      </c>
      <c r="CJ15" s="2269">
        <v>196.75431021</v>
      </c>
      <c r="CK15" s="2269">
        <v>584.12680560000001</v>
      </c>
      <c r="CL15" s="2269">
        <v>193.49719942999994</v>
      </c>
      <c r="CM15" s="2269">
        <v>493.26856682999988</v>
      </c>
      <c r="CN15" s="2269">
        <v>133.73076451</v>
      </c>
      <c r="CO15" s="2269">
        <v>155.22882758999998</v>
      </c>
      <c r="CP15" s="2269">
        <v>94.978337879999998</v>
      </c>
      <c r="CQ15" s="2269">
        <v>281.20356293999998</v>
      </c>
      <c r="CR15" s="2269">
        <v>50.19188102999999</v>
      </c>
      <c r="CS15" s="2269">
        <v>610.85878538999987</v>
      </c>
      <c r="CT15" s="2269">
        <v>24.298113180000001</v>
      </c>
      <c r="CU15" s="2269">
        <v>476.84682028000003</v>
      </c>
      <c r="CV15" s="2269">
        <v>29.984248999999998</v>
      </c>
      <c r="CW15" s="2269">
        <v>539.92142253000009</v>
      </c>
      <c r="CX15" s="2269">
        <v>16.484999999999999</v>
      </c>
      <c r="CY15" s="2269">
        <v>826.55351384000016</v>
      </c>
      <c r="CZ15" s="2269">
        <v>166.26985956999999</v>
      </c>
      <c r="DA15" s="2269">
        <v>571.66416898999989</v>
      </c>
      <c r="DB15" s="2269">
        <v>117.09070970000001</v>
      </c>
      <c r="DC15" s="2269">
        <v>480.62778880000013</v>
      </c>
      <c r="DD15" s="2269">
        <v>336.75555773000002</v>
      </c>
      <c r="DE15" s="2269">
        <v>336.87179089</v>
      </c>
      <c r="DF15" s="2269">
        <v>270.30379372999994</v>
      </c>
      <c r="DG15" s="2269">
        <v>494.56735272000009</v>
      </c>
      <c r="DH15" s="2269">
        <v>196.38197400000001</v>
      </c>
      <c r="DI15" s="2269">
        <v>298.61191323999981</v>
      </c>
      <c r="DJ15" s="2269">
        <v>90.401983610000002</v>
      </c>
      <c r="DK15" s="2269">
        <v>80.466659829999998</v>
      </c>
      <c r="DL15" s="2269">
        <v>233.01596196</v>
      </c>
      <c r="DM15" s="2269">
        <v>102.22874113</v>
      </c>
      <c r="DN15" s="2269">
        <v>214.99050396999999</v>
      </c>
      <c r="DO15" s="2269">
        <v>125.90638472000002</v>
      </c>
      <c r="DP15" s="2269">
        <v>305.85228677999999</v>
      </c>
      <c r="DQ15" s="2269">
        <v>127.70264622000001</v>
      </c>
      <c r="DR15" s="2269">
        <v>151.46919351</v>
      </c>
      <c r="DS15" s="2269">
        <v>131.70191851999996</v>
      </c>
      <c r="DT15" s="2269">
        <v>132.81680026000001</v>
      </c>
      <c r="DU15" s="2269">
        <v>127.99294515000003</v>
      </c>
      <c r="DV15" s="2269">
        <v>101.29241525</v>
      </c>
      <c r="DW15" s="2269">
        <v>261.13561703000005</v>
      </c>
      <c r="DX15" s="2269">
        <v>151.02407839999998</v>
      </c>
      <c r="DY15" s="2269">
        <v>261.20184442000004</v>
      </c>
      <c r="DZ15" s="2269">
        <v>243.63034276000002</v>
      </c>
      <c r="EA15" s="2269">
        <v>216.95986520000002</v>
      </c>
      <c r="EB15" s="2269">
        <v>72.399404689999997</v>
      </c>
      <c r="EC15" s="2269">
        <v>148.08479439000001</v>
      </c>
      <c r="ED15" s="2269">
        <v>37.125053999999999</v>
      </c>
      <c r="EE15" s="2269">
        <v>220.38532158999999</v>
      </c>
      <c r="EF15" s="2269">
        <v>11.944521</v>
      </c>
      <c r="EG15" s="2269">
        <v>217.91504663000006</v>
      </c>
      <c r="EH15" s="2269">
        <v>34.003585000000001</v>
      </c>
      <c r="EI15" s="2269">
        <v>125.52070332</v>
      </c>
      <c r="EJ15" s="2269">
        <v>22.840450380000004</v>
      </c>
      <c r="EK15" s="2269">
        <v>234.86674366999992</v>
      </c>
      <c r="EL15" s="2269">
        <v>18.281923350000003</v>
      </c>
      <c r="EM15" s="2269">
        <v>73.048574189999982</v>
      </c>
      <c r="EN15" s="2269">
        <v>127.01964070999999</v>
      </c>
      <c r="EO15" s="2269">
        <v>350.71454223000006</v>
      </c>
      <c r="EP15" s="2269">
        <v>76.638215079999995</v>
      </c>
      <c r="EQ15" s="2269">
        <v>300.30488773000008</v>
      </c>
      <c r="ER15" s="2269">
        <v>57.614435180000001</v>
      </c>
      <c r="ES15" s="2269">
        <v>226.86284237000004</v>
      </c>
      <c r="ET15" s="2269">
        <v>71.01696527999998</v>
      </c>
      <c r="EU15" s="2269">
        <v>294.35099200000002</v>
      </c>
      <c r="EV15" s="2269">
        <v>35.617933950000001</v>
      </c>
      <c r="EW15" s="2269">
        <v>371.34104417999993</v>
      </c>
      <c r="EX15" s="2269">
        <v>50.505014459999998</v>
      </c>
      <c r="EY15" s="2270">
        <v>272.41042998999984</v>
      </c>
      <c r="EZ15" s="2270">
        <v>53.269733969999976</v>
      </c>
      <c r="FA15" s="2270">
        <v>54.349916669999992</v>
      </c>
      <c r="FB15" s="2270">
        <v>155.37950946000001</v>
      </c>
      <c r="FC15" s="2270">
        <v>24.444278659999995</v>
      </c>
      <c r="FD15" s="2270">
        <v>503.05424393000004</v>
      </c>
      <c r="FE15" s="2270">
        <v>61.927376390000006</v>
      </c>
      <c r="FF15" s="2270">
        <v>266.02079053</v>
      </c>
      <c r="FG15" s="2270">
        <v>102.49222538000002</v>
      </c>
      <c r="FH15" s="2270">
        <v>117.20032230000001</v>
      </c>
      <c r="FI15" s="2270">
        <v>150.71972569000005</v>
      </c>
      <c r="FJ15" s="2270">
        <v>101.53350187999999</v>
      </c>
      <c r="FK15" s="2270">
        <v>112.31401665999996</v>
      </c>
      <c r="FL15" s="2270">
        <v>98.134342619999984</v>
      </c>
      <c r="FM15" s="2270">
        <v>122.68411422000001</v>
      </c>
      <c r="FN15" s="2270">
        <v>119.60406811999999</v>
      </c>
      <c r="FO15" s="2270">
        <v>84.04022384999999</v>
      </c>
      <c r="FP15" s="2270">
        <v>227.62213378999994</v>
      </c>
      <c r="FQ15" s="2270">
        <v>93.038062760000017</v>
      </c>
      <c r="FR15" s="2270">
        <v>295.65229551999994</v>
      </c>
    </row>
    <row r="16" spans="1:174" s="2245" customFormat="1" ht="19.2">
      <c r="A16" s="2257" t="s">
        <v>4921</v>
      </c>
      <c r="B16" s="2266" t="s">
        <v>2935</v>
      </c>
      <c r="C16" s="2259"/>
      <c r="D16" s="2259"/>
      <c r="E16" s="2259"/>
      <c r="F16" s="2259"/>
      <c r="G16" s="2259"/>
      <c r="H16" s="2259"/>
      <c r="I16" s="2259"/>
      <c r="J16" s="2259"/>
      <c r="K16" s="2260">
        <v>0</v>
      </c>
      <c r="L16" s="2259">
        <v>0</v>
      </c>
      <c r="M16" s="2259">
        <v>0</v>
      </c>
      <c r="N16" s="2259">
        <v>0</v>
      </c>
      <c r="O16" s="2260">
        <v>0</v>
      </c>
      <c r="P16" s="2259">
        <v>0</v>
      </c>
      <c r="Q16" s="2259">
        <v>0</v>
      </c>
      <c r="R16" s="2261">
        <v>0</v>
      </c>
      <c r="S16" s="2267">
        <v>0</v>
      </c>
      <c r="T16" s="2267">
        <v>0</v>
      </c>
      <c r="U16" s="2267">
        <v>0</v>
      </c>
      <c r="V16" s="2267">
        <v>0</v>
      </c>
      <c r="W16" s="2267">
        <v>0</v>
      </c>
      <c r="X16" s="2267">
        <v>0</v>
      </c>
      <c r="Y16" s="2267">
        <v>0</v>
      </c>
      <c r="Z16" s="2267">
        <v>0</v>
      </c>
      <c r="AA16" s="2267">
        <v>0</v>
      </c>
      <c r="AB16" s="2267">
        <v>0</v>
      </c>
      <c r="AC16" s="2267">
        <v>0</v>
      </c>
      <c r="AD16" s="2267">
        <v>0</v>
      </c>
      <c r="AE16" s="2267">
        <v>0</v>
      </c>
      <c r="AF16" s="2267">
        <v>0</v>
      </c>
      <c r="AG16" s="2268">
        <v>0</v>
      </c>
      <c r="AH16" s="2269">
        <v>0</v>
      </c>
      <c r="AI16" s="2269">
        <v>0</v>
      </c>
      <c r="AJ16" s="2269">
        <v>0</v>
      </c>
      <c r="AK16" s="2269">
        <v>0</v>
      </c>
      <c r="AL16" s="2269">
        <v>0</v>
      </c>
      <c r="AM16" s="2269">
        <v>0</v>
      </c>
      <c r="AN16" s="2269">
        <v>0</v>
      </c>
      <c r="AO16" s="2269">
        <v>0</v>
      </c>
      <c r="AP16" s="2269">
        <v>0</v>
      </c>
      <c r="AQ16" s="2269">
        <v>0</v>
      </c>
      <c r="AR16" s="2269">
        <v>0</v>
      </c>
      <c r="AS16" s="2269">
        <v>0</v>
      </c>
      <c r="AT16" s="2269">
        <v>0</v>
      </c>
      <c r="AU16" s="2269">
        <v>0</v>
      </c>
      <c r="AV16" s="2269">
        <v>0</v>
      </c>
      <c r="AW16" s="2269">
        <v>0</v>
      </c>
      <c r="AX16" s="2269">
        <v>0</v>
      </c>
      <c r="AY16" s="2269">
        <v>0</v>
      </c>
      <c r="AZ16" s="2269">
        <v>0</v>
      </c>
      <c r="BA16" s="2269">
        <v>0</v>
      </c>
      <c r="BB16" s="2269">
        <v>0</v>
      </c>
      <c r="BC16" s="2269">
        <v>0</v>
      </c>
      <c r="BD16" s="2269">
        <v>0</v>
      </c>
      <c r="BE16" s="2269">
        <v>0</v>
      </c>
      <c r="BF16" s="2269">
        <v>0</v>
      </c>
      <c r="BG16" s="2269">
        <v>0</v>
      </c>
      <c r="BH16" s="2269">
        <v>0</v>
      </c>
      <c r="BI16" s="2269">
        <v>0</v>
      </c>
      <c r="BJ16" s="2269">
        <v>0</v>
      </c>
      <c r="BK16" s="2269">
        <v>0</v>
      </c>
      <c r="BL16" s="2269">
        <v>0</v>
      </c>
      <c r="BM16" s="2269">
        <v>0</v>
      </c>
      <c r="BN16" s="2269">
        <v>0</v>
      </c>
      <c r="BO16" s="2269">
        <v>0</v>
      </c>
      <c r="BP16" s="2269">
        <v>0</v>
      </c>
      <c r="BQ16" s="2269">
        <v>0</v>
      </c>
      <c r="BR16" s="2269">
        <v>0</v>
      </c>
      <c r="BS16" s="2269">
        <v>0</v>
      </c>
      <c r="BT16" s="2269">
        <v>0</v>
      </c>
      <c r="BU16" s="2269">
        <v>0</v>
      </c>
      <c r="BV16" s="2269">
        <v>0</v>
      </c>
      <c r="BW16" s="2269">
        <v>0</v>
      </c>
      <c r="BX16" s="2269">
        <v>0</v>
      </c>
      <c r="BY16" s="2269">
        <v>0</v>
      </c>
      <c r="BZ16" s="2269">
        <v>0</v>
      </c>
      <c r="CA16" s="2269">
        <v>0</v>
      </c>
      <c r="CB16" s="2269">
        <v>0</v>
      </c>
      <c r="CC16" s="2269">
        <v>0</v>
      </c>
      <c r="CD16" s="2269">
        <v>0</v>
      </c>
      <c r="CE16" s="2269">
        <v>0</v>
      </c>
      <c r="CF16" s="2269">
        <v>0</v>
      </c>
      <c r="CG16" s="2269">
        <v>0</v>
      </c>
      <c r="CH16" s="2269">
        <v>0</v>
      </c>
      <c r="CI16" s="2269">
        <v>0</v>
      </c>
      <c r="CJ16" s="2269">
        <v>0</v>
      </c>
      <c r="CK16" s="2269">
        <v>0</v>
      </c>
      <c r="CL16" s="2269">
        <v>0</v>
      </c>
      <c r="CM16" s="2269">
        <v>0</v>
      </c>
      <c r="CN16" s="2269">
        <v>0</v>
      </c>
      <c r="CO16" s="2269">
        <v>0</v>
      </c>
      <c r="CP16" s="2269">
        <v>0</v>
      </c>
      <c r="CQ16" s="2269">
        <v>0</v>
      </c>
      <c r="CR16" s="2269">
        <v>0</v>
      </c>
      <c r="CS16" s="2269">
        <v>0</v>
      </c>
      <c r="CT16" s="2269">
        <v>0</v>
      </c>
      <c r="CU16" s="2269">
        <v>0</v>
      </c>
      <c r="CV16" s="2269">
        <v>0</v>
      </c>
      <c r="CW16" s="2269">
        <v>0</v>
      </c>
      <c r="CX16" s="2269">
        <v>0</v>
      </c>
      <c r="CY16" s="2269">
        <v>0.1</v>
      </c>
      <c r="CZ16" s="2269">
        <v>0</v>
      </c>
      <c r="DA16" s="2269">
        <v>0</v>
      </c>
      <c r="DB16" s="2269">
        <v>0</v>
      </c>
      <c r="DC16" s="2269">
        <v>0</v>
      </c>
      <c r="DD16" s="2269">
        <v>0</v>
      </c>
      <c r="DE16" s="2269">
        <v>0.1</v>
      </c>
      <c r="DF16" s="2269">
        <v>0</v>
      </c>
      <c r="DG16" s="2269">
        <v>0</v>
      </c>
      <c r="DH16" s="2269">
        <v>0</v>
      </c>
      <c r="DI16" s="2269">
        <v>0</v>
      </c>
      <c r="DJ16" s="2269">
        <v>0</v>
      </c>
      <c r="DK16" s="2269">
        <v>0.1</v>
      </c>
      <c r="DL16" s="2269">
        <v>5.6369785800000001</v>
      </c>
      <c r="DM16" s="2269">
        <v>0</v>
      </c>
      <c r="DN16" s="2269">
        <v>1.0634207900000001</v>
      </c>
      <c r="DO16" s="2269">
        <v>0</v>
      </c>
      <c r="DP16" s="2269">
        <v>0</v>
      </c>
      <c r="DQ16" s="2269">
        <v>0.1</v>
      </c>
      <c r="DR16" s="2269">
        <v>0</v>
      </c>
      <c r="DS16" s="2269">
        <v>0</v>
      </c>
      <c r="DT16" s="2269">
        <v>5.5369785800000004</v>
      </c>
      <c r="DU16" s="2269">
        <v>0</v>
      </c>
      <c r="DV16" s="2269">
        <v>0</v>
      </c>
      <c r="DW16" s="2269">
        <v>0.1</v>
      </c>
      <c r="DX16" s="2269">
        <v>0</v>
      </c>
      <c r="DY16" s="2269">
        <v>0</v>
      </c>
      <c r="DZ16" s="2269">
        <v>2.6369785800000001</v>
      </c>
      <c r="EA16" s="2269">
        <v>0</v>
      </c>
      <c r="EB16" s="2269">
        <v>2.1389785800000003</v>
      </c>
      <c r="EC16" s="2269">
        <v>0</v>
      </c>
      <c r="ED16" s="2269">
        <v>0.93897858000000001</v>
      </c>
      <c r="EE16" s="2269">
        <v>0</v>
      </c>
      <c r="EF16" s="2269">
        <v>0</v>
      </c>
      <c r="EG16" s="2269">
        <v>0</v>
      </c>
      <c r="EH16" s="2269">
        <v>0</v>
      </c>
      <c r="EI16" s="2269">
        <v>0.1</v>
      </c>
      <c r="EJ16" s="2269">
        <v>0</v>
      </c>
      <c r="EK16" s="2269">
        <v>0</v>
      </c>
      <c r="EL16" s="2269">
        <v>0</v>
      </c>
      <c r="EM16" s="2269">
        <v>0</v>
      </c>
      <c r="EN16" s="2269">
        <v>0</v>
      </c>
      <c r="EO16" s="2269">
        <v>0.1</v>
      </c>
      <c r="EP16" s="2269">
        <v>0</v>
      </c>
      <c r="EQ16" s="2269">
        <v>0</v>
      </c>
      <c r="ER16" s="2269">
        <v>0</v>
      </c>
      <c r="ES16" s="2269">
        <v>0</v>
      </c>
      <c r="ET16" s="2269">
        <v>0</v>
      </c>
      <c r="EU16" s="2269">
        <v>0</v>
      </c>
      <c r="EV16" s="2269">
        <v>0</v>
      </c>
      <c r="EW16" s="2269">
        <v>0</v>
      </c>
      <c r="EX16" s="2269">
        <v>0</v>
      </c>
      <c r="EY16" s="2270">
        <v>0</v>
      </c>
      <c r="EZ16" s="2270">
        <v>0</v>
      </c>
      <c r="FA16" s="2270">
        <v>0.1</v>
      </c>
      <c r="FB16" s="2270">
        <v>0</v>
      </c>
      <c r="FC16" s="2270">
        <v>0</v>
      </c>
      <c r="FD16" s="2270">
        <v>0</v>
      </c>
      <c r="FE16" s="2270">
        <v>0</v>
      </c>
      <c r="FF16" s="2270">
        <v>0</v>
      </c>
      <c r="FG16" s="2270">
        <v>0</v>
      </c>
      <c r="FH16" s="2270">
        <v>0</v>
      </c>
      <c r="FI16" s="2270">
        <v>0</v>
      </c>
      <c r="FJ16" s="2270">
        <v>0</v>
      </c>
      <c r="FK16" s="2270">
        <v>0</v>
      </c>
      <c r="FL16" s="2270">
        <v>0</v>
      </c>
      <c r="FM16" s="2270">
        <v>0.1</v>
      </c>
      <c r="FN16" s="2270">
        <v>0</v>
      </c>
      <c r="FO16" s="2270">
        <v>0</v>
      </c>
      <c r="FP16" s="2270">
        <v>0</v>
      </c>
      <c r="FQ16" s="2270">
        <v>0</v>
      </c>
      <c r="FR16" s="2270">
        <v>0</v>
      </c>
    </row>
    <row r="17" spans="1:176" s="2245" customFormat="1" ht="19.2">
      <c r="A17" s="2257" t="s">
        <v>4922</v>
      </c>
      <c r="B17" s="2266" t="s">
        <v>2936</v>
      </c>
      <c r="C17" s="2259">
        <v>0.51800000000000002</v>
      </c>
      <c r="D17" s="2259">
        <v>0</v>
      </c>
      <c r="E17" s="2259">
        <v>1.7999999999999999E-2</v>
      </c>
      <c r="F17" s="2259">
        <v>0</v>
      </c>
      <c r="G17" s="2259">
        <v>0.15</v>
      </c>
      <c r="H17" s="2259">
        <v>0</v>
      </c>
      <c r="I17" s="2259">
        <v>0</v>
      </c>
      <c r="J17" s="2259">
        <v>0.5</v>
      </c>
      <c r="K17" s="2260">
        <v>0</v>
      </c>
      <c r="L17" s="2259">
        <v>1.49</v>
      </c>
      <c r="M17" s="2259">
        <v>0</v>
      </c>
      <c r="N17" s="2259">
        <v>1.7084999999999999</v>
      </c>
      <c r="O17" s="2260">
        <v>0</v>
      </c>
      <c r="P17" s="2259">
        <v>0.15</v>
      </c>
      <c r="Q17" s="2259">
        <v>0</v>
      </c>
      <c r="R17" s="2261">
        <v>0</v>
      </c>
      <c r="S17" s="2267">
        <v>0.5</v>
      </c>
      <c r="T17" s="2267">
        <v>0</v>
      </c>
      <c r="U17" s="2267">
        <v>0</v>
      </c>
      <c r="V17" s="2267">
        <v>0</v>
      </c>
      <c r="W17" s="2267">
        <v>0</v>
      </c>
      <c r="X17" s="2267">
        <v>0</v>
      </c>
      <c r="Y17" s="2267">
        <v>0</v>
      </c>
      <c r="Z17" s="2267">
        <v>0</v>
      </c>
      <c r="AA17" s="2267">
        <v>0</v>
      </c>
      <c r="AB17" s="2267">
        <v>0</v>
      </c>
      <c r="AC17" s="2267">
        <v>0</v>
      </c>
      <c r="AD17" s="2267">
        <v>0</v>
      </c>
      <c r="AE17" s="2267">
        <v>0.5</v>
      </c>
      <c r="AF17" s="2267">
        <v>0</v>
      </c>
      <c r="AG17" s="2268">
        <v>0</v>
      </c>
      <c r="AH17" s="2269">
        <v>0</v>
      </c>
      <c r="AI17" s="2269">
        <v>0.47499999999999998</v>
      </c>
      <c r="AJ17" s="2269">
        <v>0</v>
      </c>
      <c r="AK17" s="2269">
        <v>0</v>
      </c>
      <c r="AL17" s="2269">
        <v>0</v>
      </c>
      <c r="AM17" s="2269">
        <v>1.18</v>
      </c>
      <c r="AN17" s="2269">
        <v>0</v>
      </c>
      <c r="AO17" s="2269">
        <v>0.72499999999999998</v>
      </c>
      <c r="AP17" s="2269">
        <v>0</v>
      </c>
      <c r="AQ17" s="2269">
        <v>2.605</v>
      </c>
      <c r="AR17" s="2269">
        <v>0</v>
      </c>
      <c r="AS17" s="2269">
        <v>0</v>
      </c>
      <c r="AT17" s="2269">
        <v>0</v>
      </c>
      <c r="AU17" s="2269">
        <v>0</v>
      </c>
      <c r="AV17" s="2269">
        <v>0</v>
      </c>
      <c r="AW17" s="2269">
        <v>0.3</v>
      </c>
      <c r="AX17" s="2269">
        <v>0</v>
      </c>
      <c r="AY17" s="2269">
        <v>7.4999999999999997E-2</v>
      </c>
      <c r="AZ17" s="2269">
        <v>0</v>
      </c>
      <c r="BA17" s="2269">
        <v>0.13</v>
      </c>
      <c r="BB17" s="2269">
        <v>0</v>
      </c>
      <c r="BC17" s="2269">
        <v>0</v>
      </c>
      <c r="BD17" s="2269">
        <v>0</v>
      </c>
      <c r="BE17" s="2269">
        <v>0</v>
      </c>
      <c r="BF17" s="2269">
        <v>0</v>
      </c>
      <c r="BG17" s="2269">
        <v>0.48</v>
      </c>
      <c r="BH17" s="2269">
        <v>0</v>
      </c>
      <c r="BI17" s="2269">
        <v>0</v>
      </c>
      <c r="BJ17" s="2269">
        <v>0</v>
      </c>
      <c r="BK17" s="2269">
        <v>0</v>
      </c>
      <c r="BL17" s="2269">
        <v>0</v>
      </c>
      <c r="BM17" s="2269">
        <v>0</v>
      </c>
      <c r="BN17" s="2269">
        <v>0</v>
      </c>
      <c r="BO17" s="2269">
        <v>0.48</v>
      </c>
      <c r="BP17" s="2269">
        <v>0</v>
      </c>
      <c r="BQ17" s="2269">
        <v>2.8600000000000003</v>
      </c>
      <c r="BR17" s="2269">
        <v>0</v>
      </c>
      <c r="BS17" s="2269">
        <v>2.84</v>
      </c>
      <c r="BT17" s="2269">
        <v>0</v>
      </c>
      <c r="BU17" s="2269">
        <v>1.4550000000000001</v>
      </c>
      <c r="BV17" s="2269">
        <v>0</v>
      </c>
      <c r="BW17" s="2269">
        <v>1.4550000000000001</v>
      </c>
      <c r="BX17" s="2269">
        <v>0</v>
      </c>
      <c r="BY17" s="2269">
        <v>0.76</v>
      </c>
      <c r="BZ17" s="2269">
        <v>0</v>
      </c>
      <c r="CA17" s="2269">
        <v>1.4550000000000001</v>
      </c>
      <c r="CB17" s="2269">
        <v>0</v>
      </c>
      <c r="CC17" s="2269">
        <v>1.1400000000000001</v>
      </c>
      <c r="CD17" s="2269">
        <v>0</v>
      </c>
      <c r="CE17" s="2269">
        <v>2.7199999999999998</v>
      </c>
      <c r="CF17" s="2269">
        <v>0</v>
      </c>
      <c r="CG17" s="2269">
        <v>2.6199999999999997</v>
      </c>
      <c r="CH17" s="2269">
        <v>0</v>
      </c>
      <c r="CI17" s="2269">
        <v>0.57499999999999996</v>
      </c>
      <c r="CJ17" s="2269">
        <v>0</v>
      </c>
      <c r="CK17" s="2269">
        <v>0.375</v>
      </c>
      <c r="CL17" s="2269">
        <v>0</v>
      </c>
      <c r="CM17" s="2269">
        <v>0</v>
      </c>
      <c r="CN17" s="2269">
        <v>0</v>
      </c>
      <c r="CO17" s="2269">
        <v>0</v>
      </c>
      <c r="CP17" s="2269">
        <v>0</v>
      </c>
      <c r="CQ17" s="2269">
        <v>0</v>
      </c>
      <c r="CR17" s="2269">
        <v>0</v>
      </c>
      <c r="CS17" s="2269">
        <v>0.6</v>
      </c>
      <c r="CT17" s="2269">
        <v>0</v>
      </c>
      <c r="CU17" s="2269">
        <v>0.68</v>
      </c>
      <c r="CV17" s="2269">
        <v>0</v>
      </c>
      <c r="CW17" s="2269">
        <v>0</v>
      </c>
      <c r="CX17" s="2269">
        <v>0</v>
      </c>
      <c r="CY17" s="2269">
        <v>0</v>
      </c>
      <c r="CZ17" s="2269">
        <v>0</v>
      </c>
      <c r="DA17" s="2269">
        <v>0.15</v>
      </c>
      <c r="DB17" s="2269">
        <v>0</v>
      </c>
      <c r="DC17" s="2269">
        <v>0.22</v>
      </c>
      <c r="DD17" s="2269">
        <v>0</v>
      </c>
      <c r="DE17" s="2269">
        <v>0.88</v>
      </c>
      <c r="DF17" s="2269">
        <v>0</v>
      </c>
      <c r="DG17" s="2269">
        <v>0.88</v>
      </c>
      <c r="DH17" s="2269">
        <v>0</v>
      </c>
      <c r="DI17" s="2269">
        <v>0.42</v>
      </c>
      <c r="DJ17" s="2269">
        <v>0</v>
      </c>
      <c r="DK17" s="2269">
        <v>0.42</v>
      </c>
      <c r="DL17" s="2269">
        <v>0</v>
      </c>
      <c r="DM17" s="2269">
        <v>0</v>
      </c>
      <c r="DN17" s="2269">
        <v>0</v>
      </c>
      <c r="DO17" s="2269">
        <v>0</v>
      </c>
      <c r="DP17" s="2269">
        <v>0</v>
      </c>
      <c r="DQ17" s="2269">
        <v>9.9000000000000005E-2</v>
      </c>
      <c r="DR17" s="2269">
        <v>0</v>
      </c>
      <c r="DS17" s="2269">
        <v>0</v>
      </c>
      <c r="DT17" s="2269">
        <v>0</v>
      </c>
      <c r="DU17" s="2269">
        <v>0</v>
      </c>
      <c r="DV17" s="2269">
        <v>0</v>
      </c>
      <c r="DW17" s="2269">
        <v>0</v>
      </c>
      <c r="DX17" s="2269">
        <v>0</v>
      </c>
      <c r="DY17" s="2269">
        <v>0</v>
      </c>
      <c r="DZ17" s="2269">
        <v>0</v>
      </c>
      <c r="EA17" s="2269">
        <v>1.3</v>
      </c>
      <c r="EB17" s="2269">
        <v>0</v>
      </c>
      <c r="EC17" s="2269">
        <v>0</v>
      </c>
      <c r="ED17" s="2269">
        <v>0</v>
      </c>
      <c r="EE17" s="2269">
        <v>0</v>
      </c>
      <c r="EF17" s="2269">
        <v>0</v>
      </c>
      <c r="EG17" s="2269">
        <v>0</v>
      </c>
      <c r="EH17" s="2269">
        <v>0</v>
      </c>
      <c r="EI17" s="2269">
        <v>0.3</v>
      </c>
      <c r="EJ17" s="2269">
        <v>0</v>
      </c>
      <c r="EK17" s="2269">
        <v>0.3</v>
      </c>
      <c r="EL17" s="2269">
        <v>0</v>
      </c>
      <c r="EM17" s="2269">
        <v>0.3</v>
      </c>
      <c r="EN17" s="2269">
        <v>0</v>
      </c>
      <c r="EO17" s="2269">
        <v>1.05</v>
      </c>
      <c r="EP17" s="2269">
        <v>0</v>
      </c>
      <c r="EQ17" s="2269">
        <v>2.34</v>
      </c>
      <c r="ER17" s="2269">
        <v>0</v>
      </c>
      <c r="ES17" s="2269">
        <v>1.75</v>
      </c>
      <c r="ET17" s="2269">
        <v>0</v>
      </c>
      <c r="EU17" s="2269">
        <v>2.8</v>
      </c>
      <c r="EV17" s="2269">
        <v>0</v>
      </c>
      <c r="EW17" s="2269">
        <v>0.98</v>
      </c>
      <c r="EX17" s="2269">
        <v>0</v>
      </c>
      <c r="EY17" s="2270">
        <v>1.25</v>
      </c>
      <c r="EZ17" s="2270">
        <v>0</v>
      </c>
      <c r="FA17" s="2270">
        <v>0.85</v>
      </c>
      <c r="FB17" s="2270">
        <v>0</v>
      </c>
      <c r="FC17" s="2270">
        <v>0.35</v>
      </c>
      <c r="FD17" s="2270">
        <v>0</v>
      </c>
      <c r="FE17" s="2270">
        <v>0</v>
      </c>
      <c r="FF17" s="2270">
        <v>0</v>
      </c>
      <c r="FG17" s="2270">
        <v>0</v>
      </c>
      <c r="FH17" s="2270">
        <v>0</v>
      </c>
      <c r="FI17" s="2270">
        <v>0</v>
      </c>
      <c r="FJ17" s="2270">
        <v>0.215</v>
      </c>
      <c r="FK17" s="2270">
        <v>0</v>
      </c>
      <c r="FL17" s="2270">
        <v>0</v>
      </c>
      <c r="FM17" s="2270">
        <v>0</v>
      </c>
      <c r="FN17" s="2270">
        <v>0</v>
      </c>
      <c r="FO17" s="2270">
        <v>0</v>
      </c>
      <c r="FP17" s="2270">
        <v>0.215</v>
      </c>
      <c r="FQ17" s="2270">
        <v>0</v>
      </c>
      <c r="FR17" s="2270">
        <v>0</v>
      </c>
    </row>
    <row r="18" spans="1:176" s="2245" customFormat="1" ht="19.2">
      <c r="A18" s="2257" t="s">
        <v>4923</v>
      </c>
      <c r="B18" s="2266" t="s">
        <v>2937</v>
      </c>
      <c r="C18" s="2259">
        <v>0.51500000000000001</v>
      </c>
      <c r="D18" s="2259">
        <v>0</v>
      </c>
      <c r="E18" s="2259">
        <v>0</v>
      </c>
      <c r="F18" s="2259">
        <v>0</v>
      </c>
      <c r="G18" s="2259">
        <v>0</v>
      </c>
      <c r="H18" s="2259">
        <v>0</v>
      </c>
      <c r="I18" s="2259">
        <v>0</v>
      </c>
      <c r="J18" s="2259">
        <v>0</v>
      </c>
      <c r="K18" s="2260">
        <v>0.64500000000000002</v>
      </c>
      <c r="L18" s="2259">
        <v>0</v>
      </c>
      <c r="M18" s="2259">
        <v>0</v>
      </c>
      <c r="N18" s="2259">
        <v>0</v>
      </c>
      <c r="O18" s="2260">
        <v>0</v>
      </c>
      <c r="P18" s="2259">
        <v>0</v>
      </c>
      <c r="Q18" s="2259">
        <v>0</v>
      </c>
      <c r="R18" s="2261">
        <v>0</v>
      </c>
      <c r="S18" s="2267">
        <v>0</v>
      </c>
      <c r="T18" s="2267">
        <v>0</v>
      </c>
      <c r="U18" s="2267">
        <v>0</v>
      </c>
      <c r="V18" s="2267">
        <v>0</v>
      </c>
      <c r="W18" s="2267">
        <v>0</v>
      </c>
      <c r="X18" s="2267">
        <v>0</v>
      </c>
      <c r="Y18" s="2267">
        <v>0</v>
      </c>
      <c r="Z18" s="2267">
        <v>0</v>
      </c>
      <c r="AA18" s="2267">
        <v>0</v>
      </c>
      <c r="AB18" s="2267">
        <v>0</v>
      </c>
      <c r="AC18" s="2267">
        <v>0</v>
      </c>
      <c r="AD18" s="2267">
        <v>0</v>
      </c>
      <c r="AE18" s="2267">
        <v>0</v>
      </c>
      <c r="AF18" s="2267">
        <v>0</v>
      </c>
      <c r="AG18" s="2268">
        <v>0</v>
      </c>
      <c r="AH18" s="2269">
        <v>0</v>
      </c>
      <c r="AI18" s="2269">
        <v>0</v>
      </c>
      <c r="AJ18" s="2269">
        <v>0</v>
      </c>
      <c r="AK18" s="2269">
        <v>0</v>
      </c>
      <c r="AL18" s="2269">
        <v>0</v>
      </c>
      <c r="AM18" s="2269">
        <v>0</v>
      </c>
      <c r="AN18" s="2269">
        <v>0</v>
      </c>
      <c r="AO18" s="2269">
        <v>0</v>
      </c>
      <c r="AP18" s="2269">
        <v>0</v>
      </c>
      <c r="AQ18" s="2269">
        <v>0</v>
      </c>
      <c r="AR18" s="2269">
        <v>0</v>
      </c>
      <c r="AS18" s="2269">
        <v>0</v>
      </c>
      <c r="AT18" s="2269">
        <v>0</v>
      </c>
      <c r="AU18" s="2269">
        <v>0</v>
      </c>
      <c r="AV18" s="2269">
        <v>0</v>
      </c>
      <c r="AW18" s="2269">
        <v>0</v>
      </c>
      <c r="AX18" s="2269">
        <v>0</v>
      </c>
      <c r="AY18" s="2269">
        <v>0</v>
      </c>
      <c r="AZ18" s="2269">
        <v>0</v>
      </c>
      <c r="BA18" s="2269">
        <v>0</v>
      </c>
      <c r="BB18" s="2269">
        <v>0</v>
      </c>
      <c r="BC18" s="2269">
        <v>0</v>
      </c>
      <c r="BD18" s="2269">
        <v>0</v>
      </c>
      <c r="BE18" s="2269">
        <v>0</v>
      </c>
      <c r="BF18" s="2269">
        <v>0</v>
      </c>
      <c r="BG18" s="2269">
        <v>0</v>
      </c>
      <c r="BH18" s="2269">
        <v>0</v>
      </c>
      <c r="BI18" s="2269">
        <v>0</v>
      </c>
      <c r="BJ18" s="2269">
        <v>0</v>
      </c>
      <c r="BK18" s="2269">
        <v>0</v>
      </c>
      <c r="BL18" s="2269">
        <v>0</v>
      </c>
      <c r="BM18" s="2269">
        <v>0</v>
      </c>
      <c r="BN18" s="2269">
        <v>0</v>
      </c>
      <c r="BO18" s="2269">
        <v>0.2</v>
      </c>
      <c r="BP18" s="2269">
        <v>0</v>
      </c>
      <c r="BQ18" s="2269">
        <v>0</v>
      </c>
      <c r="BR18" s="2269">
        <v>0</v>
      </c>
      <c r="BS18" s="2269">
        <v>0</v>
      </c>
      <c r="BT18" s="2269">
        <v>0</v>
      </c>
      <c r="BU18" s="2269">
        <v>0</v>
      </c>
      <c r="BV18" s="2269">
        <v>0</v>
      </c>
      <c r="BW18" s="2269">
        <v>0</v>
      </c>
      <c r="BX18" s="2269">
        <v>0</v>
      </c>
      <c r="BY18" s="2269">
        <v>0</v>
      </c>
      <c r="BZ18" s="2269">
        <v>0</v>
      </c>
      <c r="CA18" s="2269">
        <v>0</v>
      </c>
      <c r="CB18" s="2269">
        <v>0</v>
      </c>
      <c r="CC18" s="2269">
        <v>0</v>
      </c>
      <c r="CD18" s="2269">
        <v>0</v>
      </c>
      <c r="CE18" s="2269">
        <v>0.2</v>
      </c>
      <c r="CF18" s="2269">
        <v>0</v>
      </c>
      <c r="CG18" s="2269">
        <v>0</v>
      </c>
      <c r="CH18" s="2269">
        <v>0</v>
      </c>
      <c r="CI18" s="2269">
        <v>0.2</v>
      </c>
      <c r="CJ18" s="2269">
        <v>0</v>
      </c>
      <c r="CK18" s="2269">
        <v>0</v>
      </c>
      <c r="CL18" s="2269">
        <v>0</v>
      </c>
      <c r="CM18" s="2269">
        <v>0</v>
      </c>
      <c r="CN18" s="2269">
        <v>0</v>
      </c>
      <c r="CO18" s="2269">
        <v>0</v>
      </c>
      <c r="CP18" s="2269">
        <v>0</v>
      </c>
      <c r="CQ18" s="2269">
        <v>0</v>
      </c>
      <c r="CR18" s="2269">
        <v>0</v>
      </c>
      <c r="CS18" s="2269">
        <v>0</v>
      </c>
      <c r="CT18" s="2269">
        <v>0</v>
      </c>
      <c r="CU18" s="2269">
        <v>0</v>
      </c>
      <c r="CV18" s="2269">
        <v>0</v>
      </c>
      <c r="CW18" s="2269">
        <v>0</v>
      </c>
      <c r="CX18" s="2269">
        <v>0</v>
      </c>
      <c r="CY18" s="2269">
        <v>0</v>
      </c>
      <c r="CZ18" s="2269">
        <v>0</v>
      </c>
      <c r="DA18" s="2269">
        <v>0</v>
      </c>
      <c r="DB18" s="2269">
        <v>0</v>
      </c>
      <c r="DC18" s="2269">
        <v>0</v>
      </c>
      <c r="DD18" s="2269">
        <v>0</v>
      </c>
      <c r="DE18" s="2269">
        <v>22.96</v>
      </c>
      <c r="DF18" s="2269">
        <v>0</v>
      </c>
      <c r="DG18" s="2269">
        <v>18.36</v>
      </c>
      <c r="DH18" s="2269">
        <v>0</v>
      </c>
      <c r="DI18" s="2269">
        <v>3.64</v>
      </c>
      <c r="DJ18" s="2269">
        <v>0</v>
      </c>
      <c r="DK18" s="2269">
        <v>2.5499999999999998</v>
      </c>
      <c r="DL18" s="2269">
        <v>0</v>
      </c>
      <c r="DM18" s="2269">
        <v>3.2252800000000001</v>
      </c>
      <c r="DN18" s="2269">
        <v>0.48527999999999999</v>
      </c>
      <c r="DO18" s="2269">
        <v>1.7</v>
      </c>
      <c r="DP18" s="2269">
        <v>0</v>
      </c>
      <c r="DQ18" s="2269">
        <v>1.7</v>
      </c>
      <c r="DR18" s="2269">
        <v>0</v>
      </c>
      <c r="DS18" s="2269">
        <v>1.7</v>
      </c>
      <c r="DT18" s="2269">
        <v>0.43</v>
      </c>
      <c r="DU18" s="2269">
        <v>3.4</v>
      </c>
      <c r="DV18" s="2269">
        <v>0</v>
      </c>
      <c r="DW18" s="2269">
        <v>1.7</v>
      </c>
      <c r="DX18" s="2269">
        <v>0</v>
      </c>
      <c r="DY18" s="2269">
        <v>1.82</v>
      </c>
      <c r="DZ18" s="2269">
        <v>0</v>
      </c>
      <c r="EA18" s="2269">
        <v>1.82</v>
      </c>
      <c r="EB18" s="2269">
        <v>0</v>
      </c>
      <c r="EC18" s="2269">
        <v>2.7</v>
      </c>
      <c r="ED18" s="2269">
        <v>0</v>
      </c>
      <c r="EE18" s="2269">
        <v>1.825</v>
      </c>
      <c r="EF18" s="2269">
        <v>0</v>
      </c>
      <c r="EG18" s="2269">
        <v>1.845</v>
      </c>
      <c r="EH18" s="2269">
        <v>0</v>
      </c>
      <c r="EI18" s="2269">
        <v>1.75</v>
      </c>
      <c r="EJ18" s="2269">
        <v>0</v>
      </c>
      <c r="EK18" s="2269">
        <v>1.62</v>
      </c>
      <c r="EL18" s="2269">
        <v>0</v>
      </c>
      <c r="EM18" s="2269">
        <v>2</v>
      </c>
      <c r="EN18" s="2269">
        <v>0</v>
      </c>
      <c r="EO18" s="2269">
        <v>1.2949999999999999</v>
      </c>
      <c r="EP18" s="2269">
        <v>0</v>
      </c>
      <c r="EQ18" s="2269">
        <v>1.1499999999999999</v>
      </c>
      <c r="ER18" s="2269">
        <v>0</v>
      </c>
      <c r="ES18" s="2269">
        <v>0.72</v>
      </c>
      <c r="ET18" s="2269">
        <v>0</v>
      </c>
      <c r="EU18" s="2269">
        <v>0.72499999999999998</v>
      </c>
      <c r="EV18" s="2269">
        <v>0</v>
      </c>
      <c r="EW18" s="2269">
        <v>0.84499999999999997</v>
      </c>
      <c r="EX18" s="2269">
        <v>0</v>
      </c>
      <c r="EY18" s="2270">
        <v>2.1</v>
      </c>
      <c r="EZ18" s="2270">
        <v>0</v>
      </c>
      <c r="FA18" s="2270">
        <v>2.1949999999999998</v>
      </c>
      <c r="FB18" s="2270">
        <v>0</v>
      </c>
      <c r="FC18" s="2270">
        <v>2.34</v>
      </c>
      <c r="FD18" s="2270">
        <v>0</v>
      </c>
      <c r="FE18" s="2270">
        <v>2.36</v>
      </c>
      <c r="FF18" s="2270">
        <v>0</v>
      </c>
      <c r="FG18" s="2270">
        <v>2.06</v>
      </c>
      <c r="FH18" s="2270">
        <v>0</v>
      </c>
      <c r="FI18" s="2270">
        <v>1.9278251100000001</v>
      </c>
      <c r="FJ18" s="2270">
        <v>0</v>
      </c>
      <c r="FK18" s="2270">
        <v>1.24</v>
      </c>
      <c r="FL18" s="2270">
        <v>0</v>
      </c>
      <c r="FM18" s="2270">
        <v>1.29</v>
      </c>
      <c r="FN18" s="2270">
        <v>0</v>
      </c>
      <c r="FO18" s="2270">
        <v>0.21959999999999999</v>
      </c>
      <c r="FP18" s="2270">
        <v>0</v>
      </c>
      <c r="FQ18" s="2270">
        <v>0.66413275999999999</v>
      </c>
      <c r="FR18" s="2270">
        <v>0</v>
      </c>
    </row>
    <row r="19" spans="1:176" s="2245" customFormat="1" ht="19.2">
      <c r="A19" s="2257" t="s">
        <v>4924</v>
      </c>
      <c r="B19" s="2266" t="s">
        <v>4925</v>
      </c>
      <c r="C19" s="2259"/>
      <c r="D19" s="2259"/>
      <c r="E19" s="2259"/>
      <c r="F19" s="2259"/>
      <c r="G19" s="2259"/>
      <c r="H19" s="2259"/>
      <c r="I19" s="2259"/>
      <c r="J19" s="2259"/>
      <c r="K19" s="2260"/>
      <c r="L19" s="2259"/>
      <c r="M19" s="2259"/>
      <c r="N19" s="2259"/>
      <c r="O19" s="2260"/>
      <c r="P19" s="2259"/>
      <c r="Q19" s="2259"/>
      <c r="R19" s="2261"/>
      <c r="S19" s="2267"/>
      <c r="T19" s="2267"/>
      <c r="U19" s="2267"/>
      <c r="V19" s="2267"/>
      <c r="W19" s="2267"/>
      <c r="X19" s="2267"/>
      <c r="Y19" s="2267"/>
      <c r="Z19" s="2267"/>
      <c r="AA19" s="2267"/>
      <c r="AB19" s="2267"/>
      <c r="AC19" s="2267"/>
      <c r="AD19" s="2267"/>
      <c r="AE19" s="2267"/>
      <c r="AF19" s="2267"/>
      <c r="AG19" s="2268"/>
      <c r="AH19" s="2269"/>
      <c r="AI19" s="2269"/>
      <c r="AJ19" s="2269"/>
      <c r="AK19" s="2269"/>
      <c r="AL19" s="2269"/>
      <c r="AM19" s="2269"/>
      <c r="AN19" s="2269"/>
      <c r="AO19" s="2269"/>
      <c r="AP19" s="2269"/>
      <c r="AQ19" s="2269"/>
      <c r="AR19" s="2269"/>
      <c r="AS19" s="2269"/>
      <c r="AT19" s="2269"/>
      <c r="AU19" s="2269"/>
      <c r="AV19" s="2269"/>
      <c r="AW19" s="2269"/>
      <c r="AX19" s="2269"/>
      <c r="AY19" s="2269"/>
      <c r="AZ19" s="2269"/>
      <c r="BA19" s="2269"/>
      <c r="BB19" s="2269"/>
      <c r="BC19" s="2269"/>
      <c r="BD19" s="2269"/>
      <c r="BE19" s="2269"/>
      <c r="BF19" s="2269"/>
      <c r="BG19" s="2269"/>
      <c r="BH19" s="2269"/>
      <c r="BI19" s="2269"/>
      <c r="BJ19" s="2269"/>
      <c r="BK19" s="2269"/>
      <c r="BL19" s="2269"/>
      <c r="BM19" s="2269"/>
      <c r="BN19" s="2269"/>
      <c r="BO19" s="2269"/>
      <c r="BP19" s="2269"/>
      <c r="BQ19" s="2269"/>
      <c r="BR19" s="2269"/>
      <c r="BS19" s="2269"/>
      <c r="BT19" s="2269"/>
      <c r="BU19" s="2269"/>
      <c r="BV19" s="2269"/>
      <c r="BW19" s="2269"/>
      <c r="BX19" s="2269"/>
      <c r="BY19" s="2269"/>
      <c r="BZ19" s="2269"/>
      <c r="CA19" s="2269"/>
      <c r="CB19" s="2269"/>
      <c r="CC19" s="2269"/>
      <c r="CD19" s="2269"/>
      <c r="CE19" s="2269"/>
      <c r="CF19" s="2269"/>
      <c r="CG19" s="2269"/>
      <c r="CH19" s="2269"/>
      <c r="CI19" s="2269"/>
      <c r="CJ19" s="2269"/>
      <c r="CK19" s="2269"/>
      <c r="CL19" s="2269"/>
      <c r="CM19" s="2269"/>
      <c r="CN19" s="2269"/>
      <c r="CO19" s="2269"/>
      <c r="CP19" s="2269"/>
      <c r="CQ19" s="2269"/>
      <c r="CR19" s="2269"/>
      <c r="CS19" s="2269"/>
      <c r="CT19" s="2269"/>
      <c r="CU19" s="2269"/>
      <c r="CV19" s="2269"/>
      <c r="CW19" s="2269"/>
      <c r="CX19" s="2269"/>
      <c r="CY19" s="2269"/>
      <c r="CZ19" s="2269"/>
      <c r="DA19" s="2269"/>
      <c r="DB19" s="2269"/>
      <c r="DC19" s="2269"/>
      <c r="DD19" s="2269"/>
      <c r="DE19" s="2269"/>
      <c r="DF19" s="2269"/>
      <c r="DG19" s="2269"/>
      <c r="DH19" s="2269"/>
      <c r="DI19" s="2269"/>
      <c r="DJ19" s="2269"/>
      <c r="DK19" s="2269">
        <v>0</v>
      </c>
      <c r="DL19" s="2269">
        <v>0</v>
      </c>
      <c r="DM19" s="2269">
        <v>0</v>
      </c>
      <c r="DN19" s="2269">
        <v>0</v>
      </c>
      <c r="DO19" s="2269">
        <v>0</v>
      </c>
      <c r="DP19" s="2269">
        <v>4.7</v>
      </c>
      <c r="DQ19" s="2269">
        <v>0</v>
      </c>
      <c r="DR19" s="2269">
        <v>0</v>
      </c>
      <c r="DS19" s="2269">
        <v>0</v>
      </c>
      <c r="DT19" s="2269">
        <v>0</v>
      </c>
      <c r="DU19" s="2269">
        <v>0</v>
      </c>
      <c r="DV19" s="2269">
        <v>0</v>
      </c>
      <c r="DW19" s="2269">
        <v>0</v>
      </c>
      <c r="DX19" s="2269">
        <v>0</v>
      </c>
      <c r="DY19" s="2269">
        <v>0</v>
      </c>
      <c r="DZ19" s="2269">
        <v>0</v>
      </c>
      <c r="EA19" s="2269">
        <v>0</v>
      </c>
      <c r="EB19" s="2269">
        <v>0</v>
      </c>
      <c r="EC19" s="2269">
        <v>0</v>
      </c>
      <c r="ED19" s="2269">
        <v>0</v>
      </c>
      <c r="EE19" s="2269">
        <v>0</v>
      </c>
      <c r="EF19" s="2269">
        <v>0</v>
      </c>
      <c r="EG19" s="2269">
        <v>0</v>
      </c>
      <c r="EH19" s="2269">
        <v>0</v>
      </c>
      <c r="EI19" s="2269">
        <v>0</v>
      </c>
      <c r="EJ19" s="2269">
        <v>0</v>
      </c>
      <c r="EK19" s="2269">
        <v>0</v>
      </c>
      <c r="EL19" s="2269">
        <v>0</v>
      </c>
      <c r="EM19" s="2269">
        <v>0</v>
      </c>
      <c r="EN19" s="2269">
        <v>0</v>
      </c>
      <c r="EO19" s="2269">
        <v>0</v>
      </c>
      <c r="EP19" s="2269">
        <v>0</v>
      </c>
      <c r="EQ19" s="2269">
        <v>0</v>
      </c>
      <c r="ER19" s="2269">
        <v>0</v>
      </c>
      <c r="ES19" s="2269">
        <v>0</v>
      </c>
      <c r="ET19" s="2269">
        <v>0</v>
      </c>
      <c r="EU19" s="2269">
        <v>5</v>
      </c>
      <c r="EV19" s="2269">
        <v>0</v>
      </c>
      <c r="EW19" s="2269">
        <v>0</v>
      </c>
      <c r="EX19" s="2269">
        <v>0</v>
      </c>
      <c r="EY19" s="2270">
        <v>0</v>
      </c>
      <c r="EZ19" s="2270">
        <v>0</v>
      </c>
      <c r="FA19" s="2270">
        <v>25</v>
      </c>
      <c r="FB19" s="2270">
        <v>0</v>
      </c>
      <c r="FC19" s="2270">
        <v>14</v>
      </c>
      <c r="FD19" s="2270">
        <v>0</v>
      </c>
      <c r="FE19" s="2270">
        <v>0</v>
      </c>
      <c r="FF19" s="2270">
        <v>0</v>
      </c>
      <c r="FG19" s="2270">
        <v>0</v>
      </c>
      <c r="FH19" s="2270">
        <v>0</v>
      </c>
      <c r="FI19" s="2270">
        <v>0</v>
      </c>
      <c r="FJ19" s="2270">
        <v>0</v>
      </c>
      <c r="FK19" s="2270">
        <v>0</v>
      </c>
      <c r="FL19" s="2270">
        <v>0</v>
      </c>
      <c r="FM19" s="2270">
        <v>0</v>
      </c>
      <c r="FN19" s="2270">
        <v>0</v>
      </c>
      <c r="FO19" s="2270">
        <v>0</v>
      </c>
      <c r="FP19" s="2270">
        <v>0</v>
      </c>
      <c r="FQ19" s="2270">
        <v>0</v>
      </c>
      <c r="FR19" s="2270">
        <v>0</v>
      </c>
    </row>
    <row r="20" spans="1:176" s="2245" customFormat="1" ht="19.2">
      <c r="A20" s="2257" t="s">
        <v>4927</v>
      </c>
      <c r="B20" s="2266" t="s">
        <v>2939</v>
      </c>
      <c r="C20" s="2259"/>
      <c r="D20" s="2259"/>
      <c r="E20" s="2259"/>
      <c r="F20" s="2259"/>
      <c r="G20" s="2259"/>
      <c r="H20" s="2259"/>
      <c r="I20" s="2259"/>
      <c r="J20" s="2259"/>
      <c r="K20" s="2260"/>
      <c r="L20" s="2259"/>
      <c r="M20" s="2259"/>
      <c r="N20" s="2259"/>
      <c r="O20" s="2260"/>
      <c r="P20" s="2259"/>
      <c r="Q20" s="2259"/>
      <c r="R20" s="2261"/>
      <c r="S20" s="2267"/>
      <c r="T20" s="2267"/>
      <c r="U20" s="2267"/>
      <c r="V20" s="2267"/>
      <c r="W20" s="2267"/>
      <c r="X20" s="2267"/>
      <c r="Y20" s="2267"/>
      <c r="Z20" s="2267"/>
      <c r="AA20" s="2267"/>
      <c r="AB20" s="2267"/>
      <c r="AC20" s="2267"/>
      <c r="AD20" s="2267"/>
      <c r="AE20" s="2267"/>
      <c r="AF20" s="2267"/>
      <c r="AG20" s="2268"/>
      <c r="AH20" s="2269"/>
      <c r="AI20" s="2269"/>
      <c r="AJ20" s="2269"/>
      <c r="AK20" s="2269"/>
      <c r="AL20" s="2269"/>
      <c r="AM20" s="2269"/>
      <c r="AN20" s="2269"/>
      <c r="AO20" s="2269"/>
      <c r="AP20" s="2269"/>
      <c r="AQ20" s="2269"/>
      <c r="AR20" s="2269"/>
      <c r="AS20" s="2269"/>
      <c r="AT20" s="2269"/>
      <c r="AU20" s="2269"/>
      <c r="AV20" s="2269"/>
      <c r="AW20" s="2269"/>
      <c r="AX20" s="2269"/>
      <c r="AY20" s="2269"/>
      <c r="AZ20" s="2269"/>
      <c r="BA20" s="2269"/>
      <c r="BB20" s="2269"/>
      <c r="BC20" s="2269"/>
      <c r="BD20" s="2269"/>
      <c r="BE20" s="2269"/>
      <c r="BF20" s="2269"/>
      <c r="BG20" s="2269"/>
      <c r="BH20" s="2269"/>
      <c r="BI20" s="2269"/>
      <c r="BJ20" s="2269"/>
      <c r="BK20" s="2269"/>
      <c r="BL20" s="2269"/>
      <c r="BM20" s="2269"/>
      <c r="BN20" s="2269"/>
      <c r="BO20" s="2269"/>
      <c r="BP20" s="2269"/>
      <c r="BQ20" s="2269"/>
      <c r="BR20" s="2269"/>
      <c r="BS20" s="2269"/>
      <c r="BT20" s="2269"/>
      <c r="BU20" s="2269"/>
      <c r="BV20" s="2269"/>
      <c r="BW20" s="2269"/>
      <c r="BX20" s="2269"/>
      <c r="BY20" s="2269"/>
      <c r="BZ20" s="2269"/>
      <c r="CA20" s="2269"/>
      <c r="CB20" s="2269"/>
      <c r="CC20" s="2269"/>
      <c r="CD20" s="2269"/>
      <c r="CE20" s="2269"/>
      <c r="CF20" s="2269"/>
      <c r="CG20" s="2269"/>
      <c r="CH20" s="2269"/>
      <c r="CI20" s="2269"/>
      <c r="CJ20" s="2269"/>
      <c r="CK20" s="2269"/>
      <c r="CL20" s="2269"/>
      <c r="CM20" s="2269"/>
      <c r="CN20" s="2269"/>
      <c r="CO20" s="2269"/>
      <c r="CP20" s="2269"/>
      <c r="CQ20" s="2269"/>
      <c r="CR20" s="2269"/>
      <c r="CS20" s="2269"/>
      <c r="CT20" s="2269"/>
      <c r="CU20" s="2269"/>
      <c r="CV20" s="2269"/>
      <c r="CW20" s="2269"/>
      <c r="CX20" s="2269"/>
      <c r="CY20" s="2269"/>
      <c r="CZ20" s="2269"/>
      <c r="DA20" s="2269"/>
      <c r="DB20" s="2269"/>
      <c r="DC20" s="2269"/>
      <c r="DD20" s="2269"/>
      <c r="DE20" s="2269"/>
      <c r="DF20" s="2269"/>
      <c r="DG20" s="2269"/>
      <c r="DH20" s="2269"/>
      <c r="DI20" s="2269"/>
      <c r="DJ20" s="2269"/>
      <c r="DK20" s="2269"/>
      <c r="DL20" s="2269"/>
      <c r="DM20" s="2269"/>
      <c r="DN20" s="2269"/>
      <c r="DO20" s="2269"/>
      <c r="DP20" s="2269"/>
      <c r="DQ20" s="2269"/>
      <c r="DR20" s="2269"/>
      <c r="DS20" s="2269"/>
      <c r="DT20" s="2269"/>
      <c r="DU20" s="2269"/>
      <c r="DV20" s="2269"/>
      <c r="DW20" s="2269"/>
      <c r="DX20" s="2269"/>
      <c r="DY20" s="2269"/>
      <c r="DZ20" s="2269"/>
      <c r="EA20" s="2269"/>
      <c r="EB20" s="2269"/>
      <c r="EC20" s="2269"/>
      <c r="ED20" s="2269"/>
      <c r="EE20" s="2269"/>
      <c r="EF20" s="2269"/>
      <c r="EG20" s="2269"/>
      <c r="EH20" s="2269"/>
      <c r="EI20" s="2269"/>
      <c r="EJ20" s="2269"/>
      <c r="EK20" s="2269"/>
      <c r="EL20" s="2269"/>
      <c r="EM20" s="2269"/>
      <c r="EN20" s="2269"/>
      <c r="EO20" s="2269"/>
      <c r="EP20" s="2269"/>
      <c r="EQ20" s="2269"/>
      <c r="ER20" s="2269"/>
      <c r="ES20" s="2269"/>
      <c r="ET20" s="2269"/>
      <c r="EU20" s="2269"/>
      <c r="EV20" s="2269"/>
      <c r="EW20" s="2269"/>
      <c r="EX20" s="2269"/>
      <c r="EY20" s="2270">
        <v>0</v>
      </c>
      <c r="EZ20" s="2270">
        <v>0</v>
      </c>
      <c r="FA20" s="2270">
        <v>0</v>
      </c>
      <c r="FB20" s="2270">
        <v>0</v>
      </c>
      <c r="FC20" s="2270">
        <v>0</v>
      </c>
      <c r="FD20" s="2270">
        <v>0</v>
      </c>
      <c r="FE20" s="2270">
        <v>0</v>
      </c>
      <c r="FF20" s="2270">
        <v>0</v>
      </c>
      <c r="FG20" s="2270">
        <v>0</v>
      </c>
      <c r="FH20" s="2270">
        <v>0</v>
      </c>
      <c r="FI20" s="2270">
        <v>0</v>
      </c>
      <c r="FJ20" s="2270">
        <v>0</v>
      </c>
      <c r="FK20" s="2270">
        <v>0</v>
      </c>
      <c r="FL20" s="2270">
        <v>0</v>
      </c>
      <c r="FM20" s="2270">
        <v>0</v>
      </c>
      <c r="FN20" s="2270">
        <v>0</v>
      </c>
      <c r="FO20" s="2270">
        <v>0</v>
      </c>
      <c r="FP20" s="2270">
        <v>0</v>
      </c>
      <c r="FQ20" s="2270">
        <v>0</v>
      </c>
      <c r="FR20" s="2270">
        <v>0</v>
      </c>
    </row>
    <row r="21" spans="1:176" s="2245" customFormat="1" ht="19.2">
      <c r="A21" s="2257" t="s">
        <v>4928</v>
      </c>
      <c r="B21" s="2266" t="s">
        <v>2940</v>
      </c>
      <c r="C21" s="2259"/>
      <c r="D21" s="2259"/>
      <c r="E21" s="2259"/>
      <c r="F21" s="2259"/>
      <c r="G21" s="2259"/>
      <c r="H21" s="2259"/>
      <c r="I21" s="2259"/>
      <c r="J21" s="2259"/>
      <c r="K21" s="2260"/>
      <c r="L21" s="2259"/>
      <c r="M21" s="2259"/>
      <c r="N21" s="2259"/>
      <c r="O21" s="2260"/>
      <c r="P21" s="2259"/>
      <c r="Q21" s="2259"/>
      <c r="R21" s="2261"/>
      <c r="S21" s="2267"/>
      <c r="T21" s="2267"/>
      <c r="U21" s="2267"/>
      <c r="V21" s="2267"/>
      <c r="W21" s="2267"/>
      <c r="X21" s="2267"/>
      <c r="Y21" s="2267"/>
      <c r="Z21" s="2267"/>
      <c r="AA21" s="2267"/>
      <c r="AB21" s="2267"/>
      <c r="AC21" s="2267"/>
      <c r="AD21" s="2267"/>
      <c r="AE21" s="2267"/>
      <c r="AF21" s="2267"/>
      <c r="AG21" s="2268"/>
      <c r="AH21" s="2269"/>
      <c r="AI21" s="2269"/>
      <c r="AJ21" s="2269"/>
      <c r="AK21" s="2269"/>
      <c r="AL21" s="2269"/>
      <c r="AM21" s="2269"/>
      <c r="AN21" s="2269"/>
      <c r="AO21" s="2269"/>
      <c r="AP21" s="2269"/>
      <c r="AQ21" s="2269"/>
      <c r="AR21" s="2269"/>
      <c r="AS21" s="2269"/>
      <c r="AT21" s="2269"/>
      <c r="AU21" s="2269"/>
      <c r="AV21" s="2269"/>
      <c r="AW21" s="2269"/>
      <c r="AX21" s="2269"/>
      <c r="AY21" s="2269"/>
      <c r="AZ21" s="2269"/>
      <c r="BA21" s="2269"/>
      <c r="BB21" s="2269"/>
      <c r="BC21" s="2269"/>
      <c r="BD21" s="2269"/>
      <c r="BE21" s="2269"/>
      <c r="BF21" s="2269"/>
      <c r="BG21" s="2269"/>
      <c r="BH21" s="2269"/>
      <c r="BI21" s="2269"/>
      <c r="BJ21" s="2269"/>
      <c r="BK21" s="2269"/>
      <c r="BL21" s="2269"/>
      <c r="BM21" s="2269"/>
      <c r="BN21" s="2269"/>
      <c r="BO21" s="2269"/>
      <c r="BP21" s="2269"/>
      <c r="BQ21" s="2269"/>
      <c r="BR21" s="2269"/>
      <c r="BS21" s="2269"/>
      <c r="BT21" s="2269"/>
      <c r="BU21" s="2269"/>
      <c r="BV21" s="2269"/>
      <c r="BW21" s="2269"/>
      <c r="BX21" s="2269"/>
      <c r="BY21" s="2269"/>
      <c r="BZ21" s="2269"/>
      <c r="CA21" s="2269"/>
      <c r="CB21" s="2269"/>
      <c r="CC21" s="2269"/>
      <c r="CD21" s="2269"/>
      <c r="CE21" s="2269"/>
      <c r="CF21" s="2269"/>
      <c r="CG21" s="2269"/>
      <c r="CH21" s="2269"/>
      <c r="CI21" s="2269"/>
      <c r="CJ21" s="2269"/>
      <c r="CK21" s="2269"/>
      <c r="CL21" s="2269"/>
      <c r="CM21" s="2269"/>
      <c r="CN21" s="2269"/>
      <c r="CO21" s="2269"/>
      <c r="CP21" s="2269"/>
      <c r="CQ21" s="2269"/>
      <c r="CR21" s="2269"/>
      <c r="CS21" s="2269"/>
      <c r="CT21" s="2269"/>
      <c r="CU21" s="2269"/>
      <c r="CV21" s="2269"/>
      <c r="CW21" s="2269"/>
      <c r="CX21" s="2269"/>
      <c r="CY21" s="2269"/>
      <c r="CZ21" s="2269"/>
      <c r="DA21" s="2269"/>
      <c r="DB21" s="2269"/>
      <c r="DC21" s="2269"/>
      <c r="DD21" s="2269"/>
      <c r="DE21" s="2269"/>
      <c r="DF21" s="2269"/>
      <c r="DG21" s="2269"/>
      <c r="DH21" s="2269"/>
      <c r="DI21" s="2269"/>
      <c r="DJ21" s="2269"/>
      <c r="DK21" s="2269"/>
      <c r="DL21" s="2269"/>
      <c r="DM21" s="2269"/>
      <c r="DN21" s="2269"/>
      <c r="DO21" s="2269"/>
      <c r="DP21" s="2269"/>
      <c r="DQ21" s="2269"/>
      <c r="DR21" s="2269"/>
      <c r="DS21" s="2269"/>
      <c r="DT21" s="2269"/>
      <c r="DU21" s="2269"/>
      <c r="DV21" s="2269"/>
      <c r="DW21" s="2269"/>
      <c r="DX21" s="2269"/>
      <c r="DY21" s="2269"/>
      <c r="DZ21" s="2269"/>
      <c r="EA21" s="2269"/>
      <c r="EB21" s="2269"/>
      <c r="EC21" s="2269"/>
      <c r="ED21" s="2269"/>
      <c r="EE21" s="2269"/>
      <c r="EF21" s="2269"/>
      <c r="EG21" s="2269"/>
      <c r="EH21" s="2269"/>
      <c r="EI21" s="2269"/>
      <c r="EJ21" s="2269"/>
      <c r="EK21" s="2269"/>
      <c r="EL21" s="2269"/>
      <c r="EM21" s="2269"/>
      <c r="EN21" s="2269"/>
      <c r="EO21" s="2269"/>
      <c r="EP21" s="2269"/>
      <c r="EQ21" s="2269"/>
      <c r="ER21" s="2269"/>
      <c r="ES21" s="2269"/>
      <c r="ET21" s="2269"/>
      <c r="EU21" s="2269"/>
      <c r="EV21" s="2269"/>
      <c r="EW21" s="2269"/>
      <c r="EX21" s="2269"/>
      <c r="EY21" s="2270"/>
      <c r="EZ21" s="2270"/>
      <c r="FA21" s="2270"/>
      <c r="FB21" s="2270"/>
      <c r="FC21" s="2270"/>
      <c r="FD21" s="2270"/>
      <c r="FE21" s="2270">
        <v>0</v>
      </c>
      <c r="FF21" s="2270">
        <v>0</v>
      </c>
      <c r="FG21" s="2270">
        <v>0</v>
      </c>
      <c r="FH21" s="2270">
        <v>0</v>
      </c>
      <c r="FI21" s="2270">
        <v>0.16</v>
      </c>
      <c r="FJ21" s="2270">
        <v>0</v>
      </c>
      <c r="FK21" s="2270">
        <v>0</v>
      </c>
      <c r="FL21" s="2270">
        <v>0</v>
      </c>
      <c r="FM21" s="2270">
        <v>0</v>
      </c>
      <c r="FN21" s="2270">
        <v>0</v>
      </c>
      <c r="FO21" s="2270">
        <v>0</v>
      </c>
      <c r="FP21" s="2270">
        <v>0</v>
      </c>
      <c r="FQ21" s="2270">
        <v>0</v>
      </c>
      <c r="FR21" s="2270">
        <v>0</v>
      </c>
    </row>
    <row r="22" spans="1:176" s="2245" customFormat="1" ht="19.2">
      <c r="A22" s="2257" t="s">
        <v>4929</v>
      </c>
      <c r="B22" s="2266" t="s">
        <v>2941</v>
      </c>
      <c r="C22" s="2259">
        <v>1.0783674999999999</v>
      </c>
      <c r="D22" s="2259">
        <v>0</v>
      </c>
      <c r="E22" s="2259">
        <v>28.08187032</v>
      </c>
      <c r="F22" s="2259">
        <v>0</v>
      </c>
      <c r="G22" s="2259">
        <v>14.991367500000001</v>
      </c>
      <c r="H22" s="2259">
        <v>0</v>
      </c>
      <c r="I22" s="2259">
        <v>2.8913674999999999</v>
      </c>
      <c r="J22" s="2259">
        <v>1</v>
      </c>
      <c r="K22" s="2260">
        <v>12.2233675</v>
      </c>
      <c r="L22" s="2259">
        <v>0</v>
      </c>
      <c r="M22" s="2259">
        <v>12.2233675</v>
      </c>
      <c r="N22" s="2259">
        <v>0</v>
      </c>
      <c r="O22" s="2260">
        <v>0.17499999999999999</v>
      </c>
      <c r="P22" s="2259">
        <v>0</v>
      </c>
      <c r="Q22" s="2259">
        <v>0.2233675</v>
      </c>
      <c r="R22" s="2261">
        <v>0</v>
      </c>
      <c r="S22" s="2267">
        <v>12.398367500000001</v>
      </c>
      <c r="T22" s="2267">
        <v>0</v>
      </c>
      <c r="U22" s="2267">
        <v>0</v>
      </c>
      <c r="V22" s="2267">
        <v>0</v>
      </c>
      <c r="W22" s="2267">
        <v>6.9233675000000003</v>
      </c>
      <c r="X22" s="2267">
        <v>0</v>
      </c>
      <c r="Y22" s="2267">
        <v>3.3233674999999998</v>
      </c>
      <c r="Z22" s="2267">
        <v>0</v>
      </c>
      <c r="AA22" s="2267">
        <v>0</v>
      </c>
      <c r="AB22" s="2267">
        <v>0</v>
      </c>
      <c r="AC22" s="2267">
        <v>0.72336750000000005</v>
      </c>
      <c r="AD22" s="2267">
        <v>0</v>
      </c>
      <c r="AE22" s="2267">
        <v>0.62</v>
      </c>
      <c r="AF22" s="2267">
        <v>0.12</v>
      </c>
      <c r="AG22" s="2268">
        <v>0.5</v>
      </c>
      <c r="AH22" s="2269">
        <v>0</v>
      </c>
      <c r="AI22" s="2269">
        <v>0.5</v>
      </c>
      <c r="AJ22" s="2269">
        <v>0</v>
      </c>
      <c r="AK22" s="2269">
        <v>0</v>
      </c>
      <c r="AL22" s="2269">
        <v>0</v>
      </c>
      <c r="AM22" s="2269">
        <v>0</v>
      </c>
      <c r="AN22" s="2269">
        <v>0</v>
      </c>
      <c r="AO22" s="2269">
        <v>0</v>
      </c>
      <c r="AP22" s="2269">
        <v>0</v>
      </c>
      <c r="AQ22" s="2269">
        <v>0</v>
      </c>
      <c r="AR22" s="2269">
        <v>0</v>
      </c>
      <c r="AS22" s="2269">
        <v>0</v>
      </c>
      <c r="AT22" s="2269">
        <v>0</v>
      </c>
      <c r="AU22" s="2269">
        <v>0.67</v>
      </c>
      <c r="AV22" s="2269">
        <v>0</v>
      </c>
      <c r="AW22" s="2269">
        <v>1.34</v>
      </c>
      <c r="AX22" s="2269">
        <v>5.0000000000000001E-3</v>
      </c>
      <c r="AY22" s="2269">
        <v>1.34</v>
      </c>
      <c r="AZ22" s="2269">
        <v>0</v>
      </c>
      <c r="BA22" s="2269">
        <v>1.369</v>
      </c>
      <c r="BB22" s="2269">
        <v>0</v>
      </c>
      <c r="BC22" s="2269">
        <v>1.94</v>
      </c>
      <c r="BD22" s="2269">
        <v>0</v>
      </c>
      <c r="BE22" s="2269">
        <v>0.5</v>
      </c>
      <c r="BF22" s="2269">
        <v>0</v>
      </c>
      <c r="BG22" s="2269">
        <v>3.242</v>
      </c>
      <c r="BH22" s="2269">
        <v>0</v>
      </c>
      <c r="BI22" s="2269">
        <v>0.63400000000000001</v>
      </c>
      <c r="BJ22" s="2269">
        <v>0</v>
      </c>
      <c r="BK22" s="2269">
        <v>1.0009999999999999</v>
      </c>
      <c r="BL22" s="2269">
        <v>0</v>
      </c>
      <c r="BM22" s="2269">
        <v>1.268</v>
      </c>
      <c r="BN22" s="2269">
        <v>0</v>
      </c>
      <c r="BO22" s="2269">
        <v>0.63400000000000001</v>
      </c>
      <c r="BP22" s="2269">
        <v>0</v>
      </c>
      <c r="BQ22" s="2269">
        <v>0.88853798000000006</v>
      </c>
      <c r="BR22" s="2269">
        <v>0</v>
      </c>
      <c r="BS22" s="2269">
        <v>0.36834544000000002</v>
      </c>
      <c r="BT22" s="2269">
        <v>0</v>
      </c>
      <c r="BU22" s="2269">
        <v>0.3</v>
      </c>
      <c r="BV22" s="2269">
        <v>0</v>
      </c>
      <c r="BW22" s="2269">
        <v>0.89999999999999991</v>
      </c>
      <c r="BX22" s="2269">
        <v>0</v>
      </c>
      <c r="BY22" s="2269">
        <v>1.2</v>
      </c>
      <c r="BZ22" s="2269">
        <v>0</v>
      </c>
      <c r="CA22" s="2269">
        <v>2.2000000000000002</v>
      </c>
      <c r="CB22" s="2269">
        <v>0</v>
      </c>
      <c r="CC22" s="2269">
        <v>2</v>
      </c>
      <c r="CD22" s="2269">
        <v>0</v>
      </c>
      <c r="CE22" s="2269">
        <v>2.02</v>
      </c>
      <c r="CF22" s="2269">
        <v>0</v>
      </c>
      <c r="CG22" s="2269">
        <v>0.68</v>
      </c>
      <c r="CH22" s="2269">
        <v>0</v>
      </c>
      <c r="CI22" s="2269">
        <v>0</v>
      </c>
      <c r="CJ22" s="2269">
        <v>0</v>
      </c>
      <c r="CK22" s="2269">
        <v>0</v>
      </c>
      <c r="CL22" s="2269">
        <v>0</v>
      </c>
      <c r="CM22" s="2269">
        <v>0</v>
      </c>
      <c r="CN22" s="2269">
        <v>0</v>
      </c>
      <c r="CO22" s="2269">
        <v>0</v>
      </c>
      <c r="CP22" s="2269">
        <v>0</v>
      </c>
      <c r="CQ22" s="2269">
        <v>0</v>
      </c>
      <c r="CR22" s="2269">
        <v>0</v>
      </c>
      <c r="CS22" s="2269">
        <v>0</v>
      </c>
      <c r="CT22" s="2269">
        <v>0</v>
      </c>
      <c r="CU22" s="2269">
        <v>0</v>
      </c>
      <c r="CV22" s="2269">
        <v>0</v>
      </c>
      <c r="CW22" s="2269">
        <v>0</v>
      </c>
      <c r="CX22" s="2269">
        <v>0</v>
      </c>
      <c r="CY22" s="2269">
        <v>0</v>
      </c>
      <c r="CZ22" s="2269">
        <v>0</v>
      </c>
      <c r="DA22" s="2269">
        <v>2</v>
      </c>
      <c r="DB22" s="2269">
        <v>0</v>
      </c>
      <c r="DC22" s="2269">
        <v>2</v>
      </c>
      <c r="DD22" s="2269">
        <v>0</v>
      </c>
      <c r="DE22" s="2269">
        <v>2.5</v>
      </c>
      <c r="DF22" s="2269">
        <v>0</v>
      </c>
      <c r="DG22" s="2269">
        <v>2</v>
      </c>
      <c r="DH22" s="2269">
        <v>0</v>
      </c>
      <c r="DI22" s="2269">
        <v>2.5</v>
      </c>
      <c r="DJ22" s="2269">
        <v>0</v>
      </c>
      <c r="DK22" s="2269">
        <v>1.5</v>
      </c>
      <c r="DL22" s="2269">
        <v>0</v>
      </c>
      <c r="DM22" s="2269">
        <v>0</v>
      </c>
      <c r="DN22" s="2269">
        <v>0</v>
      </c>
      <c r="DO22" s="2269">
        <v>1</v>
      </c>
      <c r="DP22" s="2269">
        <v>0</v>
      </c>
      <c r="DQ22" s="2269">
        <v>1</v>
      </c>
      <c r="DR22" s="2269">
        <v>0</v>
      </c>
      <c r="DS22" s="2269">
        <v>0.5</v>
      </c>
      <c r="DT22" s="2269">
        <v>0</v>
      </c>
      <c r="DU22" s="2269">
        <v>0</v>
      </c>
      <c r="DV22" s="2269">
        <v>0</v>
      </c>
      <c r="DW22" s="2269">
        <v>0</v>
      </c>
      <c r="DX22" s="2269">
        <v>0</v>
      </c>
      <c r="DY22" s="2269">
        <v>0</v>
      </c>
      <c r="DZ22" s="2269">
        <v>0</v>
      </c>
      <c r="EA22" s="2269">
        <v>0</v>
      </c>
      <c r="EB22" s="2269">
        <v>0</v>
      </c>
      <c r="EC22" s="2269">
        <v>0</v>
      </c>
      <c r="ED22" s="2269">
        <v>0</v>
      </c>
      <c r="EE22" s="2269">
        <v>0</v>
      </c>
      <c r="EF22" s="2269">
        <v>0</v>
      </c>
      <c r="EG22" s="2269">
        <v>0</v>
      </c>
      <c r="EH22" s="2269">
        <v>0</v>
      </c>
      <c r="EI22" s="2269">
        <v>0</v>
      </c>
      <c r="EJ22" s="2269">
        <v>0</v>
      </c>
      <c r="EK22" s="2269">
        <v>0</v>
      </c>
      <c r="EL22" s="2269">
        <v>0</v>
      </c>
      <c r="EM22" s="2269">
        <v>0</v>
      </c>
      <c r="EN22" s="2269">
        <v>0</v>
      </c>
      <c r="EO22" s="2269">
        <v>0</v>
      </c>
      <c r="EP22" s="2269">
        <v>0</v>
      </c>
      <c r="EQ22" s="2269">
        <v>0</v>
      </c>
      <c r="ER22" s="2269">
        <v>0</v>
      </c>
      <c r="ES22" s="2269">
        <v>0</v>
      </c>
      <c r="ET22" s="2269">
        <v>0</v>
      </c>
      <c r="EU22" s="2269">
        <v>0</v>
      </c>
      <c r="EV22" s="2269">
        <v>0</v>
      </c>
      <c r="EW22" s="2269">
        <v>0</v>
      </c>
      <c r="EX22" s="2269">
        <v>0</v>
      </c>
      <c r="EY22" s="2270">
        <v>0</v>
      </c>
      <c r="EZ22" s="2270">
        <v>0</v>
      </c>
      <c r="FA22" s="2270">
        <v>0</v>
      </c>
      <c r="FB22" s="2270">
        <v>0</v>
      </c>
      <c r="FC22" s="2270">
        <v>0</v>
      </c>
      <c r="FD22" s="2270">
        <v>0</v>
      </c>
      <c r="FE22" s="2270">
        <v>0</v>
      </c>
      <c r="FF22" s="2270">
        <v>0</v>
      </c>
      <c r="FG22" s="2270">
        <v>0</v>
      </c>
      <c r="FH22" s="2270">
        <v>0</v>
      </c>
      <c r="FI22" s="2270">
        <v>0</v>
      </c>
      <c r="FJ22" s="2270">
        <v>0</v>
      </c>
      <c r="FK22" s="2270">
        <v>0.41299255000000001</v>
      </c>
      <c r="FL22" s="2270">
        <v>0</v>
      </c>
      <c r="FM22" s="2270">
        <v>0</v>
      </c>
      <c r="FN22" s="2270">
        <v>0</v>
      </c>
      <c r="FO22" s="2270">
        <v>0</v>
      </c>
      <c r="FP22" s="2270">
        <v>0</v>
      </c>
      <c r="FQ22" s="2270">
        <v>0</v>
      </c>
      <c r="FR22" s="2270">
        <v>0</v>
      </c>
    </row>
    <row r="23" spans="1:176" s="2245" customFormat="1" ht="19.8" thickBot="1">
      <c r="A23" s="2257"/>
      <c r="B23" s="2266" t="s">
        <v>4934</v>
      </c>
      <c r="C23" s="2259">
        <v>0</v>
      </c>
      <c r="D23" s="2259">
        <v>0</v>
      </c>
      <c r="E23" s="2259">
        <v>0</v>
      </c>
      <c r="F23" s="2259">
        <v>0</v>
      </c>
      <c r="G23" s="2259">
        <v>0</v>
      </c>
      <c r="H23" s="2259">
        <v>0</v>
      </c>
      <c r="I23" s="2259">
        <v>0</v>
      </c>
      <c r="J23" s="2259">
        <v>0</v>
      </c>
      <c r="K23" s="2260">
        <v>0</v>
      </c>
      <c r="L23" s="2259">
        <v>0</v>
      </c>
      <c r="M23" s="2259">
        <v>0.2233675</v>
      </c>
      <c r="N23" s="2259">
        <v>0</v>
      </c>
      <c r="O23" s="2260">
        <v>0.72336750000000005</v>
      </c>
      <c r="P23" s="2259">
        <v>0</v>
      </c>
      <c r="Q23" s="2259">
        <v>0.2233675</v>
      </c>
      <c r="R23" s="2261">
        <v>0</v>
      </c>
      <c r="S23" s="2267">
        <v>0.89836749999999999</v>
      </c>
      <c r="T23" s="2267">
        <v>0</v>
      </c>
      <c r="U23" s="2267">
        <v>0.2233675</v>
      </c>
      <c r="V23" s="2267">
        <v>0</v>
      </c>
      <c r="W23" s="2267">
        <v>0.72336750000000005</v>
      </c>
      <c r="X23" s="2267">
        <v>0</v>
      </c>
      <c r="Y23" s="2267">
        <v>0.72336750000000005</v>
      </c>
      <c r="Z23" s="2267">
        <v>0</v>
      </c>
      <c r="AA23" s="2267">
        <v>0.72336750000000005</v>
      </c>
      <c r="AB23" s="2267">
        <v>0</v>
      </c>
      <c r="AC23" s="2267">
        <v>0.72336750000000005</v>
      </c>
      <c r="AD23" s="2267">
        <v>0</v>
      </c>
      <c r="AE23" s="2267">
        <v>0.62</v>
      </c>
      <c r="AF23" s="2267">
        <v>0</v>
      </c>
      <c r="AG23" s="2268">
        <v>0.5</v>
      </c>
      <c r="AH23" s="2269">
        <v>0</v>
      </c>
      <c r="AI23" s="2269">
        <v>0.5</v>
      </c>
      <c r="AJ23" s="2269">
        <v>0</v>
      </c>
      <c r="AK23" s="2269">
        <v>0.5</v>
      </c>
      <c r="AL23" s="2269">
        <v>0</v>
      </c>
      <c r="AM23" s="2269">
        <v>0.5</v>
      </c>
      <c r="AN23" s="2269">
        <v>0</v>
      </c>
      <c r="AO23" s="2269">
        <v>0.5</v>
      </c>
      <c r="AP23" s="2269">
        <v>0</v>
      </c>
      <c r="AQ23" s="2269">
        <v>0.5</v>
      </c>
      <c r="AR23" s="2269">
        <v>0</v>
      </c>
      <c r="AS23" s="2269">
        <v>0.5</v>
      </c>
      <c r="AT23" s="2269">
        <v>0</v>
      </c>
      <c r="AU23" s="2269">
        <v>0.5</v>
      </c>
      <c r="AV23" s="2269">
        <v>0</v>
      </c>
      <c r="AW23" s="2269">
        <v>0</v>
      </c>
      <c r="AX23" s="2269">
        <v>0</v>
      </c>
      <c r="AY23" s="2269">
        <v>0.5</v>
      </c>
      <c r="AZ23" s="2269">
        <v>0</v>
      </c>
      <c r="BA23" s="2269">
        <v>0.6</v>
      </c>
      <c r="BB23" s="2269">
        <v>0</v>
      </c>
      <c r="BC23" s="2269">
        <v>0</v>
      </c>
      <c r="BD23" s="2269">
        <v>0</v>
      </c>
      <c r="BE23" s="2269">
        <v>0.5</v>
      </c>
      <c r="BF23" s="2269">
        <v>0</v>
      </c>
      <c r="BG23" s="2269">
        <v>0.6</v>
      </c>
      <c r="BH23" s="2269">
        <v>0</v>
      </c>
      <c r="BI23" s="2269">
        <v>0.5</v>
      </c>
      <c r="BJ23" s="2269">
        <v>0</v>
      </c>
      <c r="BK23" s="2269">
        <v>0.6</v>
      </c>
      <c r="BL23" s="2269">
        <v>0</v>
      </c>
      <c r="BM23" s="2269">
        <v>0.7</v>
      </c>
      <c r="BN23" s="2269">
        <v>0</v>
      </c>
      <c r="BO23" s="2269">
        <v>1</v>
      </c>
      <c r="BP23" s="2269">
        <v>0</v>
      </c>
      <c r="BQ23" s="2269">
        <v>0.5</v>
      </c>
      <c r="BR23" s="2269">
        <v>0</v>
      </c>
      <c r="BS23" s="2269">
        <v>0.5</v>
      </c>
      <c r="BT23" s="2269">
        <v>0</v>
      </c>
      <c r="BU23" s="2269">
        <v>0.54699748999999998</v>
      </c>
      <c r="BV23" s="2269">
        <v>0</v>
      </c>
      <c r="BW23" s="2269">
        <v>0</v>
      </c>
      <c r="BX23" s="2269">
        <v>0.5</v>
      </c>
      <c r="BY23" s="2269">
        <v>0.25</v>
      </c>
      <c r="BZ23" s="2269">
        <v>0</v>
      </c>
      <c r="CA23" s="2269">
        <v>0.25</v>
      </c>
      <c r="CB23" s="2269">
        <v>0</v>
      </c>
      <c r="CC23" s="2269">
        <v>0.125</v>
      </c>
      <c r="CD23" s="2269">
        <v>0</v>
      </c>
      <c r="CE23" s="2269">
        <v>0.125</v>
      </c>
      <c r="CF23" s="2269">
        <v>0</v>
      </c>
      <c r="CG23" s="2269">
        <v>0.125</v>
      </c>
      <c r="CH23" s="2269">
        <v>0</v>
      </c>
      <c r="CI23" s="2269">
        <v>0.125</v>
      </c>
      <c r="CJ23" s="2269">
        <v>0</v>
      </c>
      <c r="CK23" s="2269">
        <v>0.125</v>
      </c>
      <c r="CL23" s="2269">
        <v>0</v>
      </c>
      <c r="CM23" s="2269">
        <v>0.125</v>
      </c>
      <c r="CN23" s="2269">
        <v>0</v>
      </c>
      <c r="CO23" s="2269">
        <v>0.125</v>
      </c>
      <c r="CP23" s="2269">
        <v>0</v>
      </c>
      <c r="CQ23" s="2269">
        <v>0.125</v>
      </c>
      <c r="CR23" s="2269">
        <v>0</v>
      </c>
      <c r="CS23" s="2269">
        <v>0.125</v>
      </c>
      <c r="CT23" s="2269">
        <v>0</v>
      </c>
      <c r="CU23" s="2269">
        <v>0.125</v>
      </c>
      <c r="CV23" s="2269">
        <v>0</v>
      </c>
      <c r="CW23" s="2269">
        <v>0.125</v>
      </c>
      <c r="CX23" s="2269">
        <v>0</v>
      </c>
      <c r="CY23" s="2269">
        <v>0.125</v>
      </c>
      <c r="CZ23" s="2269">
        <v>0</v>
      </c>
      <c r="DA23" s="2269">
        <v>0.125</v>
      </c>
      <c r="DB23" s="2269">
        <v>0</v>
      </c>
      <c r="DC23" s="2269">
        <v>0.125</v>
      </c>
      <c r="DD23" s="2269">
        <v>0</v>
      </c>
      <c r="DE23" s="2269">
        <v>0.125</v>
      </c>
      <c r="DF23" s="2269">
        <v>0</v>
      </c>
      <c r="DG23" s="2269">
        <v>0.125</v>
      </c>
      <c r="DH23" s="2269">
        <v>0</v>
      </c>
      <c r="DI23" s="2269">
        <v>0.32500000000000001</v>
      </c>
      <c r="DJ23" s="2269">
        <v>0</v>
      </c>
      <c r="DK23" s="2269">
        <v>0.125</v>
      </c>
      <c r="DL23" s="2269">
        <v>0</v>
      </c>
      <c r="DM23" s="2269">
        <v>0</v>
      </c>
      <c r="DN23" s="2269">
        <v>0</v>
      </c>
      <c r="DO23" s="2269">
        <v>0</v>
      </c>
      <c r="DP23" s="2269">
        <v>0</v>
      </c>
      <c r="DQ23" s="2269">
        <v>0</v>
      </c>
      <c r="DR23" s="2269">
        <v>0</v>
      </c>
      <c r="DS23" s="2269">
        <v>0.2</v>
      </c>
      <c r="DT23" s="2269">
        <v>0</v>
      </c>
      <c r="DU23" s="2269">
        <v>0</v>
      </c>
      <c r="DV23" s="2269">
        <v>0</v>
      </c>
      <c r="DW23" s="2269">
        <v>0</v>
      </c>
      <c r="DX23" s="2269">
        <v>0</v>
      </c>
      <c r="DY23" s="2269">
        <v>0</v>
      </c>
      <c r="DZ23" s="2269">
        <v>0</v>
      </c>
      <c r="EA23" s="2269">
        <v>0</v>
      </c>
      <c r="EB23" s="2269">
        <v>0</v>
      </c>
      <c r="EC23" s="2269">
        <v>0.29899999999999999</v>
      </c>
      <c r="ED23" s="2269">
        <v>0</v>
      </c>
      <c r="EE23" s="2269">
        <v>0</v>
      </c>
      <c r="EF23" s="2269">
        <v>0</v>
      </c>
      <c r="EG23" s="2269">
        <v>0</v>
      </c>
      <c r="EH23" s="2269">
        <v>0</v>
      </c>
      <c r="EI23" s="2269">
        <v>0.1</v>
      </c>
      <c r="EJ23" s="2269">
        <v>0</v>
      </c>
      <c r="EK23" s="2269">
        <v>0</v>
      </c>
      <c r="EL23" s="2269">
        <v>0</v>
      </c>
      <c r="EM23" s="2269">
        <v>0</v>
      </c>
      <c r="EN23" s="2269">
        <v>0</v>
      </c>
      <c r="EO23" s="2269">
        <v>0.3</v>
      </c>
      <c r="EP23" s="2269">
        <v>0</v>
      </c>
      <c r="EQ23" s="2269">
        <v>0</v>
      </c>
      <c r="ER23" s="2269">
        <v>0</v>
      </c>
      <c r="ES23" s="2269">
        <v>0.13114754000000001</v>
      </c>
      <c r="ET23" s="2269">
        <v>0</v>
      </c>
      <c r="EU23" s="2269">
        <v>0.22928247999999998</v>
      </c>
      <c r="EV23" s="2269">
        <v>0</v>
      </c>
      <c r="EW23" s="2269">
        <v>0.12933822</v>
      </c>
      <c r="EX23" s="2269">
        <v>0</v>
      </c>
      <c r="EY23" s="2270">
        <v>0.13057671000000001</v>
      </c>
      <c r="EZ23" s="2270">
        <v>0</v>
      </c>
      <c r="FA23" s="2270">
        <v>0.22684989000000003</v>
      </c>
      <c r="FB23" s="2270">
        <v>0</v>
      </c>
      <c r="FC23" s="2270">
        <v>0.12825993999999999</v>
      </c>
      <c r="FD23" s="2270">
        <v>0</v>
      </c>
      <c r="FE23" s="2270">
        <v>0.13012362</v>
      </c>
      <c r="FF23" s="2270">
        <v>0.7</v>
      </c>
      <c r="FG23" s="2270">
        <v>0.23043478000000001</v>
      </c>
      <c r="FH23" s="2270">
        <v>0.7</v>
      </c>
      <c r="FI23" s="2270">
        <v>0.13023660000000001</v>
      </c>
      <c r="FJ23" s="2270">
        <v>0.6</v>
      </c>
      <c r="FK23" s="2270">
        <v>0.12804097</v>
      </c>
      <c r="FL23" s="2270">
        <v>0.3</v>
      </c>
      <c r="FM23" s="2270">
        <v>0.22749680999999999</v>
      </c>
      <c r="FN23" s="2270">
        <v>0</v>
      </c>
      <c r="FO23" s="2270">
        <v>0.12944983999999998</v>
      </c>
      <c r="FP23" s="2270">
        <v>0</v>
      </c>
      <c r="FQ23" s="2270">
        <v>0.12925463000000001</v>
      </c>
      <c r="FR23" s="2270">
        <v>0</v>
      </c>
    </row>
    <row r="24" spans="1:176" ht="19.8" thickBot="1">
      <c r="A24" s="2272"/>
      <c r="B24" s="2273" t="s">
        <v>4949</v>
      </c>
      <c r="C24" s="2274">
        <v>444.32264456999997</v>
      </c>
      <c r="D24" s="2274">
        <v>67.937109149999998</v>
      </c>
      <c r="E24" s="2274">
        <v>478.70386624999992</v>
      </c>
      <c r="F24" s="2274">
        <v>213.28147867999999</v>
      </c>
      <c r="G24" s="2274">
        <v>456.13916838</v>
      </c>
      <c r="H24" s="2274">
        <v>268.40811609000002</v>
      </c>
      <c r="I24" s="2274">
        <v>452.84481492999993</v>
      </c>
      <c r="J24" s="2274">
        <v>95.89818628999997</v>
      </c>
      <c r="K24" s="2274">
        <v>573.43995890000008</v>
      </c>
      <c r="L24" s="2274">
        <v>88.478604099999984</v>
      </c>
      <c r="M24" s="2274">
        <v>500.71539706000004</v>
      </c>
      <c r="N24" s="2274">
        <v>90.050020320000002</v>
      </c>
      <c r="O24" s="2274">
        <v>360.14466600000014</v>
      </c>
      <c r="P24" s="2274">
        <v>145.87572051999999</v>
      </c>
      <c r="Q24" s="2274">
        <v>321.84913534000009</v>
      </c>
      <c r="R24" s="2275">
        <v>81.837113340000002</v>
      </c>
      <c r="S24" s="2276">
        <v>380.40974782000001</v>
      </c>
      <c r="T24" s="2276">
        <v>51.111882209999997</v>
      </c>
      <c r="U24" s="2276">
        <v>292.80006737999997</v>
      </c>
      <c r="V24" s="2276">
        <v>83.959591400000008</v>
      </c>
      <c r="W24" s="2276">
        <v>325.61640484000003</v>
      </c>
      <c r="X24" s="2276">
        <v>61.551023789999995</v>
      </c>
      <c r="Y24" s="2276">
        <v>421.50654869999977</v>
      </c>
      <c r="Z24" s="2276">
        <v>54.318482850000002</v>
      </c>
      <c r="AA24" s="2276">
        <v>430.72415158999991</v>
      </c>
      <c r="AB24" s="2276">
        <v>27.638380259999998</v>
      </c>
      <c r="AC24" s="2276">
        <v>475.25981223999969</v>
      </c>
      <c r="AD24" s="2276">
        <v>60.559539319999999</v>
      </c>
      <c r="AE24" s="2276">
        <v>683.60387052999977</v>
      </c>
      <c r="AF24" s="2277">
        <v>40.487232810000002</v>
      </c>
      <c r="AG24" s="2278">
        <v>684.08168257000011</v>
      </c>
      <c r="AH24" s="2278">
        <v>32.106482</v>
      </c>
      <c r="AI24" s="2278">
        <v>618.38196891999985</v>
      </c>
      <c r="AJ24" s="2278">
        <v>44.492272999999997</v>
      </c>
      <c r="AK24" s="2278">
        <v>806.92445142000008</v>
      </c>
      <c r="AL24" s="2278">
        <v>174.61650276999998</v>
      </c>
      <c r="AM24" s="2278">
        <v>484.36738738000003</v>
      </c>
      <c r="AN24" s="2278">
        <v>51.913842799999998</v>
      </c>
      <c r="AO24" s="2278">
        <v>672.73456354000007</v>
      </c>
      <c r="AP24" s="2278">
        <v>81.75730532</v>
      </c>
      <c r="AQ24" s="2278">
        <v>533.66845474999991</v>
      </c>
      <c r="AR24" s="2278">
        <v>119.82964914999999</v>
      </c>
      <c r="AS24" s="2278">
        <v>821.95448086999977</v>
      </c>
      <c r="AT24" s="2278">
        <v>216.80167872000001</v>
      </c>
      <c r="AU24" s="2278">
        <v>518.59885364000002</v>
      </c>
      <c r="AV24" s="2278">
        <v>194.77083003999996</v>
      </c>
      <c r="AW24" s="2278">
        <v>671.35361737999995</v>
      </c>
      <c r="AX24" s="2278">
        <v>113.23819790999997</v>
      </c>
      <c r="AY24" s="2278">
        <v>608.40257401000031</v>
      </c>
      <c r="AZ24" s="2278">
        <v>114.27232855000001</v>
      </c>
      <c r="BA24" s="2278">
        <v>417.09462003000021</v>
      </c>
      <c r="BB24" s="2278">
        <v>108.49443417999998</v>
      </c>
      <c r="BC24" s="2278">
        <v>189.50669556000003</v>
      </c>
      <c r="BD24" s="2278">
        <v>82.674692430000007</v>
      </c>
      <c r="BE24" s="2278">
        <v>103.48044884000001</v>
      </c>
      <c r="BF24" s="2278">
        <v>43.79025772</v>
      </c>
      <c r="BG24" s="2278">
        <v>185.53622850000002</v>
      </c>
      <c r="BH24" s="2278">
        <v>29.725793000000003</v>
      </c>
      <c r="BI24" s="2278">
        <v>221.51330911000005</v>
      </c>
      <c r="BJ24" s="2278">
        <v>89.310814649999998</v>
      </c>
      <c r="BK24" s="2278">
        <v>242.70185143999998</v>
      </c>
      <c r="BL24" s="2278">
        <v>120.73908304000003</v>
      </c>
      <c r="BM24" s="2278">
        <v>234.44878161</v>
      </c>
      <c r="BN24" s="2278">
        <v>98.743742240000003</v>
      </c>
      <c r="BO24" s="2278">
        <v>244.84112561000001</v>
      </c>
      <c r="BP24" s="2278">
        <v>106.54486813999998</v>
      </c>
      <c r="BQ24" s="2278">
        <v>302.22575026999999</v>
      </c>
      <c r="BR24" s="2278">
        <v>30.949484660000007</v>
      </c>
      <c r="BS24" s="2278">
        <v>307.88655777999992</v>
      </c>
      <c r="BT24" s="2278">
        <v>38.961523929999998</v>
      </c>
      <c r="BU24" s="2278">
        <v>224.39715151000001</v>
      </c>
      <c r="BV24" s="2278">
        <v>63.745080530000003</v>
      </c>
      <c r="BW24" s="2278">
        <v>152.73300957000004</v>
      </c>
      <c r="BX24" s="2278">
        <v>80.058323090000002</v>
      </c>
      <c r="BY24" s="2278">
        <v>205.10191079000001</v>
      </c>
      <c r="BZ24" s="2278">
        <v>31.616552640000002</v>
      </c>
      <c r="CA24" s="2278">
        <v>336.12626178999989</v>
      </c>
      <c r="CB24" s="2278">
        <v>26.247622280000002</v>
      </c>
      <c r="CC24" s="2278">
        <v>502.32391356000016</v>
      </c>
      <c r="CD24" s="2278">
        <v>23.278827160000002</v>
      </c>
      <c r="CE24" s="2278">
        <v>540.94328652000002</v>
      </c>
      <c r="CF24" s="2278">
        <v>45.859028380000005</v>
      </c>
      <c r="CG24" s="2278">
        <v>439.97529507999991</v>
      </c>
      <c r="CH24" s="2278">
        <v>86.472729430000015</v>
      </c>
      <c r="CI24" s="2279">
        <v>485.71163467999986</v>
      </c>
      <c r="CJ24" s="2279">
        <v>222.34631021000001</v>
      </c>
      <c r="CK24" s="2279">
        <v>668.21780560000002</v>
      </c>
      <c r="CL24" s="2279">
        <v>204.21019942999993</v>
      </c>
      <c r="CM24" s="2279">
        <v>559.39156682999987</v>
      </c>
      <c r="CN24" s="2279">
        <v>152.72828451000001</v>
      </c>
      <c r="CO24" s="2279">
        <v>213.97482758999999</v>
      </c>
      <c r="CP24" s="2279">
        <v>117.69404088</v>
      </c>
      <c r="CQ24" s="2279">
        <v>346.30356294000001</v>
      </c>
      <c r="CR24" s="2279">
        <v>63.082560029999989</v>
      </c>
      <c r="CS24" s="2279">
        <v>674.0737853899999</v>
      </c>
      <c r="CT24" s="2279">
        <v>42.362592140000004</v>
      </c>
      <c r="CU24" s="2279">
        <v>529.52882027999999</v>
      </c>
      <c r="CV24" s="2279">
        <v>57.597993549999998</v>
      </c>
      <c r="CW24" s="2279">
        <v>596.19642253000006</v>
      </c>
      <c r="CX24" s="2279">
        <v>52.594766999999997</v>
      </c>
      <c r="CY24" s="2279">
        <v>894.99651384000015</v>
      </c>
      <c r="CZ24" s="2279">
        <v>236.75299767999999</v>
      </c>
      <c r="DA24" s="2279">
        <v>639.23416898999983</v>
      </c>
      <c r="DB24" s="2279">
        <v>191.20688948000003</v>
      </c>
      <c r="DC24" s="2279">
        <v>578.47681165000017</v>
      </c>
      <c r="DD24" s="2279">
        <v>429.14703374999999</v>
      </c>
      <c r="DE24" s="2279">
        <v>434.80609089000001</v>
      </c>
      <c r="DF24" s="2279">
        <v>340.65934414999992</v>
      </c>
      <c r="DG24" s="2279">
        <v>600.24886958000013</v>
      </c>
      <c r="DH24" s="2279">
        <v>297.58493621000002</v>
      </c>
      <c r="DI24" s="2279">
        <v>363.62984923999983</v>
      </c>
      <c r="DJ24" s="2279">
        <v>215.44798808999997</v>
      </c>
      <c r="DK24" s="2279">
        <v>145.14028382999999</v>
      </c>
      <c r="DL24" s="2279">
        <v>391.07182804000001</v>
      </c>
      <c r="DM24" s="2279">
        <v>166.25964513</v>
      </c>
      <c r="DN24" s="2279">
        <v>362.92953718999996</v>
      </c>
      <c r="DO24" s="2279">
        <v>203.82600872</v>
      </c>
      <c r="DP24" s="2279">
        <v>439.32982694999993</v>
      </c>
      <c r="DQ24" s="2279">
        <v>243.91627021999997</v>
      </c>
      <c r="DR24" s="2279">
        <v>241.11538014999999</v>
      </c>
      <c r="DS24" s="2279">
        <v>208.25654251999993</v>
      </c>
      <c r="DT24" s="2279">
        <v>238.68452420000003</v>
      </c>
      <c r="DU24" s="2279">
        <v>224.76316115000003</v>
      </c>
      <c r="DV24" s="2279">
        <v>188.66316061000001</v>
      </c>
      <c r="DW24" s="2279">
        <v>351.25592903000006</v>
      </c>
      <c r="DX24" s="2279">
        <v>257.05251039999996</v>
      </c>
      <c r="DY24" s="2279">
        <v>359.27846842000002</v>
      </c>
      <c r="DZ24" s="2279">
        <v>314.49538534000004</v>
      </c>
      <c r="EA24" s="2279">
        <v>312.79248919999998</v>
      </c>
      <c r="EB24" s="2279">
        <v>148.40795227000001</v>
      </c>
      <c r="EC24" s="2279">
        <v>250.15641839</v>
      </c>
      <c r="ED24" s="2279">
        <v>138.08203258</v>
      </c>
      <c r="EE24" s="2279">
        <v>298.17962358999995</v>
      </c>
      <c r="EF24" s="2279">
        <v>123.70652846</v>
      </c>
      <c r="EG24" s="2279">
        <v>298.59734863000006</v>
      </c>
      <c r="EH24" s="2279">
        <v>180.47517829999993</v>
      </c>
      <c r="EI24" s="2279">
        <v>195.09301532000001</v>
      </c>
      <c r="EJ24" s="2279">
        <v>173.91104768</v>
      </c>
      <c r="EK24" s="2279">
        <v>317.57305566999992</v>
      </c>
      <c r="EL24" s="2279">
        <v>198.41752443999999</v>
      </c>
      <c r="EM24" s="2279">
        <v>160.52988619000001</v>
      </c>
      <c r="EN24" s="2279">
        <v>261.78815343999997</v>
      </c>
      <c r="EO24" s="2279">
        <v>440.18135423000012</v>
      </c>
      <c r="EP24" s="2279">
        <v>112.50261508</v>
      </c>
      <c r="EQ24" s="2279">
        <v>374.81319973000001</v>
      </c>
      <c r="ER24" s="2279">
        <v>100.85756253</v>
      </c>
      <c r="ES24" s="2279">
        <v>308.22530191000004</v>
      </c>
      <c r="ET24" s="2279">
        <v>135.77973077999997</v>
      </c>
      <c r="EU24" s="2279">
        <v>391.96958648000003</v>
      </c>
      <c r="EV24" s="2279">
        <v>93.677274949999997</v>
      </c>
      <c r="EW24" s="2279">
        <v>467.15084390999999</v>
      </c>
      <c r="EX24" s="2279">
        <v>134.15334876</v>
      </c>
      <c r="EY24" s="2279">
        <v>353.30114969999988</v>
      </c>
      <c r="EZ24" s="2279">
        <v>123.31675296999997</v>
      </c>
      <c r="FA24" s="2279">
        <v>146.54170356</v>
      </c>
      <c r="FB24" s="2279">
        <v>216.79521737000002</v>
      </c>
      <c r="FC24" s="2279">
        <f t="shared" ref="FC24:FR24" si="0">SUM(FC6:FC23)</f>
        <v>168.68539264999995</v>
      </c>
      <c r="FD24" s="2279">
        <f t="shared" si="0"/>
        <v>579.22692274000008</v>
      </c>
      <c r="FE24" s="2279">
        <f t="shared" si="0"/>
        <v>169.62665401000004</v>
      </c>
      <c r="FF24" s="2279">
        <f t="shared" si="0"/>
        <v>357.21897042999996</v>
      </c>
      <c r="FG24" s="2279">
        <f t="shared" si="0"/>
        <v>228.52075516000002</v>
      </c>
      <c r="FH24" s="2279">
        <f t="shared" si="0"/>
        <v>213.93078217999999</v>
      </c>
      <c r="FI24" s="2279">
        <f t="shared" si="0"/>
        <v>255.10625276000002</v>
      </c>
      <c r="FJ24" s="2279">
        <f t="shared" si="0"/>
        <v>204.97582996999998</v>
      </c>
      <c r="FK24" s="2279">
        <f t="shared" si="0"/>
        <v>201.07050117999998</v>
      </c>
      <c r="FL24" s="2279">
        <f t="shared" si="0"/>
        <v>184.41743664000001</v>
      </c>
      <c r="FM24" s="2279">
        <f t="shared" si="0"/>
        <v>240.25778702999997</v>
      </c>
      <c r="FN24" s="2279">
        <f t="shared" si="0"/>
        <v>224.29719875000001</v>
      </c>
      <c r="FO24" s="2279">
        <f t="shared" si="0"/>
        <v>225.41945269000001</v>
      </c>
      <c r="FP24" s="2279">
        <f t="shared" si="0"/>
        <v>282.03447439999991</v>
      </c>
      <c r="FQ24" s="2279">
        <f t="shared" si="0"/>
        <v>246.45332902999999</v>
      </c>
      <c r="FR24" s="2279">
        <f t="shared" si="0"/>
        <v>390.39858781999993</v>
      </c>
    </row>
    <row r="25" spans="1:176" s="2245" customFormat="1" ht="19.8" thickBot="1">
      <c r="A25" s="3289" t="s">
        <v>3999</v>
      </c>
      <c r="B25" s="3290"/>
      <c r="C25" s="2280"/>
      <c r="D25" s="2280"/>
      <c r="E25" s="2280"/>
      <c r="F25" s="2280"/>
      <c r="G25" s="2280"/>
      <c r="H25" s="2280"/>
      <c r="I25" s="2280"/>
      <c r="J25" s="2280"/>
      <c r="K25" s="2280"/>
      <c r="L25" s="2280"/>
      <c r="M25" s="2280"/>
      <c r="N25" s="2280"/>
      <c r="O25" s="2280"/>
      <c r="P25" s="2280"/>
      <c r="Q25" s="2280"/>
      <c r="R25" s="2280"/>
      <c r="S25" s="2280"/>
      <c r="T25" s="2280"/>
      <c r="U25" s="2280"/>
      <c r="V25" s="2280"/>
      <c r="W25" s="2280"/>
      <c r="X25" s="2280"/>
      <c r="Y25" s="2280"/>
      <c r="Z25" s="2280"/>
      <c r="AA25" s="2280"/>
      <c r="AB25" s="2280"/>
      <c r="AC25" s="2280"/>
      <c r="AD25" s="2280"/>
      <c r="AE25" s="2280"/>
      <c r="AF25" s="2280"/>
      <c r="AG25" s="2280"/>
      <c r="AH25" s="2280"/>
      <c r="AI25" s="2280"/>
      <c r="AJ25" s="2280"/>
      <c r="AK25" s="2280"/>
      <c r="AL25" s="2280"/>
      <c r="AM25" s="2280"/>
      <c r="AN25" s="2280"/>
      <c r="AO25" s="2280"/>
      <c r="AP25" s="2280"/>
      <c r="AQ25" s="2280"/>
      <c r="AR25" s="2280"/>
      <c r="AS25" s="2280"/>
      <c r="AT25" s="2280"/>
      <c r="AU25" s="2280"/>
      <c r="AV25" s="2280"/>
      <c r="AW25" s="2280"/>
      <c r="AX25" s="2280"/>
      <c r="AY25" s="2280"/>
      <c r="AZ25" s="2280"/>
      <c r="BA25" s="2280"/>
      <c r="BB25" s="2280"/>
      <c r="BC25" s="2280"/>
      <c r="BD25" s="2280"/>
      <c r="BE25" s="2280"/>
      <c r="BF25" s="2280"/>
      <c r="BG25" s="2280"/>
      <c r="BH25" s="2280"/>
      <c r="BI25" s="2280"/>
      <c r="BJ25" s="2280"/>
      <c r="BK25" s="2280"/>
      <c r="BL25" s="2280"/>
      <c r="BM25" s="2280"/>
      <c r="BN25" s="2280"/>
      <c r="BO25" s="2280"/>
      <c r="BP25" s="2280"/>
      <c r="BQ25" s="2280"/>
      <c r="BR25" s="2280"/>
      <c r="BS25" s="2280"/>
      <c r="BT25" s="2280"/>
      <c r="BU25" s="2280"/>
      <c r="BV25" s="2280"/>
      <c r="BW25" s="2280"/>
      <c r="BX25" s="2280"/>
      <c r="BY25" s="2280"/>
      <c r="BZ25" s="2280"/>
      <c r="CA25" s="2280"/>
      <c r="CB25" s="2280"/>
      <c r="CC25" s="2280"/>
      <c r="CD25" s="2280"/>
      <c r="CE25" s="2280"/>
      <c r="CF25" s="2280"/>
      <c r="CG25" s="2280"/>
      <c r="CH25" s="2280"/>
      <c r="CI25" s="2280"/>
      <c r="CJ25" s="2280"/>
      <c r="CK25" s="2280"/>
      <c r="CL25" s="2280"/>
      <c r="CM25" s="2280"/>
      <c r="CN25" s="2280"/>
      <c r="CO25" s="2280"/>
      <c r="CP25" s="2280"/>
      <c r="CQ25" s="2280"/>
      <c r="CR25" s="2280"/>
      <c r="CS25" s="2280"/>
      <c r="CT25" s="2280"/>
      <c r="CU25" s="2280"/>
      <c r="CV25" s="2280"/>
      <c r="CW25" s="2280"/>
      <c r="CX25" s="2280"/>
      <c r="CY25" s="2280"/>
      <c r="CZ25" s="2280"/>
      <c r="DA25" s="2280"/>
      <c r="DB25" s="2280"/>
      <c r="DC25" s="2280"/>
      <c r="DD25" s="2280"/>
      <c r="DE25" s="2280"/>
      <c r="DF25" s="2280"/>
      <c r="DG25" s="2280"/>
      <c r="DH25" s="2280"/>
      <c r="DI25" s="2280"/>
      <c r="DJ25" s="2280"/>
      <c r="DK25" s="2280"/>
      <c r="DL25" s="2280"/>
      <c r="DM25" s="2280"/>
      <c r="DN25" s="2280"/>
      <c r="DO25" s="2280"/>
      <c r="DP25" s="2280"/>
      <c r="DQ25" s="2280"/>
      <c r="DR25" s="2280"/>
      <c r="DS25" s="2280"/>
      <c r="DT25" s="2280"/>
      <c r="DU25" s="2280"/>
      <c r="DV25" s="2280"/>
      <c r="DW25" s="2280"/>
      <c r="DX25" s="2280"/>
      <c r="DY25" s="2280"/>
      <c r="DZ25" s="2280"/>
      <c r="EA25" s="2280"/>
      <c r="EB25" s="2280"/>
      <c r="EC25" s="2280"/>
      <c r="ED25" s="2280"/>
      <c r="EE25" s="2280"/>
      <c r="EF25" s="2280"/>
      <c r="EG25" s="2280"/>
      <c r="EH25" s="2280"/>
      <c r="EI25" s="2280"/>
      <c r="EJ25" s="2280"/>
      <c r="EK25" s="2280"/>
      <c r="EL25" s="2280"/>
      <c r="EM25" s="2280"/>
      <c r="EN25" s="2280"/>
      <c r="EO25" s="2255"/>
      <c r="EP25" s="2281"/>
      <c r="EQ25" s="2255"/>
      <c r="ER25" s="2281"/>
      <c r="ES25" s="2281"/>
      <c r="ET25" s="2281"/>
      <c r="EU25" s="2281"/>
      <c r="EV25" s="2281"/>
      <c r="EW25" s="2281"/>
      <c r="EX25" s="2281"/>
      <c r="EY25" s="2281"/>
      <c r="EZ25" s="2281"/>
      <c r="FA25" s="2281"/>
      <c r="FB25" s="2281"/>
      <c r="FC25" s="2281"/>
      <c r="FD25" s="2281"/>
      <c r="FE25" s="2281"/>
      <c r="FF25" s="2281"/>
      <c r="FG25" s="2281"/>
      <c r="FH25" s="2281"/>
      <c r="FI25" s="2281"/>
      <c r="FJ25" s="2281"/>
      <c r="FK25" s="2281"/>
      <c r="FL25" s="2281"/>
      <c r="FM25" s="2281"/>
      <c r="FN25" s="2281"/>
      <c r="FO25" s="2281"/>
      <c r="FP25" s="2281"/>
      <c r="FQ25" s="2281"/>
      <c r="FR25" s="2281"/>
    </row>
    <row r="26" spans="1:176" ht="19.2">
      <c r="A26" s="2282" t="s">
        <v>4908</v>
      </c>
      <c r="B26" s="2258" t="s">
        <v>2925</v>
      </c>
      <c r="C26" s="2259">
        <v>12.186464998992015</v>
      </c>
      <c r="D26" s="2259">
        <v>0</v>
      </c>
      <c r="E26" s="2259">
        <v>77.323555206577325</v>
      </c>
      <c r="F26" s="2259">
        <v>1.130804388123859</v>
      </c>
      <c r="G26" s="2259">
        <v>28.844582861843293</v>
      </c>
      <c r="H26" s="2259">
        <v>0.9446048168175748</v>
      </c>
      <c r="I26" s="2259">
        <v>0</v>
      </c>
      <c r="J26" s="2259">
        <v>0.30295426400957287</v>
      </c>
      <c r="K26" s="2259">
        <v>11.815775575628594</v>
      </c>
      <c r="L26" s="2259">
        <v>0.40766431022960353</v>
      </c>
      <c r="M26" s="2259">
        <v>0</v>
      </c>
      <c r="N26" s="2259">
        <v>0.91883915723270793</v>
      </c>
      <c r="O26" s="2259">
        <v>3.511321498675068</v>
      </c>
      <c r="P26" s="2259">
        <v>0.41285904817574165</v>
      </c>
      <c r="Q26" s="2259">
        <v>7.1360126291799402</v>
      </c>
      <c r="R26" s="2261">
        <v>0</v>
      </c>
      <c r="S26" s="2262">
        <v>0.81292066796621554</v>
      </c>
      <c r="T26" s="2262">
        <v>0</v>
      </c>
      <c r="U26" s="2262">
        <v>8.2581384452785955E-2</v>
      </c>
      <c r="V26" s="2262">
        <v>0</v>
      </c>
      <c r="W26" s="2262">
        <v>7.9503565306568533E-2</v>
      </c>
      <c r="X26" s="2262">
        <v>0</v>
      </c>
      <c r="Y26" s="2262">
        <v>0</v>
      </c>
      <c r="Z26" s="2262">
        <v>0</v>
      </c>
      <c r="AA26" s="2262">
        <v>0</v>
      </c>
      <c r="AB26" s="2262">
        <v>0</v>
      </c>
      <c r="AC26" s="2262">
        <v>3.2817642847636241</v>
      </c>
      <c r="AD26" s="2262">
        <v>9.3622569938775643E-2</v>
      </c>
      <c r="AE26" s="2262">
        <v>0.78892430414499048</v>
      </c>
      <c r="AF26" s="2283">
        <v>0.24653140808513804</v>
      </c>
      <c r="AG26" s="2264">
        <v>0.80567846090012984</v>
      </c>
      <c r="AH26" s="2264">
        <v>0</v>
      </c>
      <c r="AI26" s="2264">
        <v>2.6425210757909809</v>
      </c>
      <c r="AJ26" s="2264">
        <v>1.2522970117991752</v>
      </c>
      <c r="AK26" s="2264">
        <v>2.5428629468907666</v>
      </c>
      <c r="AL26" s="2264">
        <v>14.550974176833076</v>
      </c>
      <c r="AM26" s="2264">
        <v>2.976738940314807</v>
      </c>
      <c r="AN26" s="2264">
        <v>3.2691919422423235E-2</v>
      </c>
      <c r="AO26" s="2264">
        <v>4.1980743454860185</v>
      </c>
      <c r="AP26" s="2264">
        <v>0</v>
      </c>
      <c r="AQ26" s="2264">
        <v>0.19037331155144765</v>
      </c>
      <c r="AR26" s="2264">
        <v>0</v>
      </c>
      <c r="AS26" s="2264">
        <v>1.0559276819322165</v>
      </c>
      <c r="AT26" s="2264">
        <v>1.6254748494932065</v>
      </c>
      <c r="AU26" s="2264">
        <v>0.38328394730746662</v>
      </c>
      <c r="AV26" s="2264">
        <v>4.4418045343586759E-2</v>
      </c>
      <c r="AW26" s="2264">
        <v>1.3657179921274389</v>
      </c>
      <c r="AX26" s="2264">
        <v>2.897862089534638E-2</v>
      </c>
      <c r="AY26" s="2264">
        <v>3.913228206619229</v>
      </c>
      <c r="AZ26" s="2264">
        <v>1.1008058944319621</v>
      </c>
      <c r="BA26" s="2264">
        <v>2.9006444721401863</v>
      </c>
      <c r="BB26" s="2264">
        <v>0</v>
      </c>
      <c r="BC26" s="2264">
        <v>1.9448251452762815</v>
      </c>
      <c r="BD26" s="2264">
        <v>0</v>
      </c>
      <c r="BE26" s="2264">
        <v>10.094280390311756</v>
      </c>
      <c r="BF26" s="2264">
        <v>0.53638827596908933</v>
      </c>
      <c r="BG26" s="2264">
        <v>0</v>
      </c>
      <c r="BH26" s="2264">
        <v>3.2242164647705636</v>
      </c>
      <c r="BI26" s="2264">
        <v>0</v>
      </c>
      <c r="BJ26" s="2264">
        <v>3.8408461885902496</v>
      </c>
      <c r="BK26" s="2264">
        <v>0.60665580204894709</v>
      </c>
      <c r="BL26" s="2264">
        <v>0</v>
      </c>
      <c r="BM26" s="2264">
        <v>0.11911765578572518</v>
      </c>
      <c r="BN26" s="2264">
        <v>11.970531576726785</v>
      </c>
      <c r="BO26" s="2264">
        <v>0.29159637887264594</v>
      </c>
      <c r="BP26" s="2264">
        <v>12.52439304613589</v>
      </c>
      <c r="BQ26" s="2264">
        <v>0.59303255270567989</v>
      </c>
      <c r="BR26" s="2264">
        <v>12.901422456859189</v>
      </c>
      <c r="BS26" s="2264">
        <v>3.4135021438603443</v>
      </c>
      <c r="BT26" s="2264">
        <v>14.163785113191903</v>
      </c>
      <c r="BU26" s="2264">
        <v>9.6561943443422873</v>
      </c>
      <c r="BV26" s="2264">
        <v>4.0007749686443361</v>
      </c>
      <c r="BW26" s="2264">
        <v>1.0717221585835335</v>
      </c>
      <c r="BX26" s="2264">
        <v>6.1375276680306028</v>
      </c>
      <c r="BY26" s="2264">
        <v>1.1916431373665544</v>
      </c>
      <c r="BZ26" s="2264">
        <v>0.20928609929903824</v>
      </c>
      <c r="CA26" s="2264">
        <v>0.21697845023557005</v>
      </c>
      <c r="CB26" s="2264">
        <v>2.140422178509632</v>
      </c>
      <c r="CC26" s="2264">
        <v>2.0816963830743958</v>
      </c>
      <c r="CD26" s="2264">
        <v>0.12946451458849584</v>
      </c>
      <c r="CE26" s="2264">
        <v>4.035226620761593</v>
      </c>
      <c r="CF26" s="2264">
        <v>0.541912585885859</v>
      </c>
      <c r="CG26" s="2264">
        <v>5.1910173424796735</v>
      </c>
      <c r="CH26" s="2264">
        <v>0</v>
      </c>
      <c r="CI26" s="2264">
        <v>5.4380105526681239</v>
      </c>
      <c r="CJ26" s="2264">
        <v>0</v>
      </c>
      <c r="CK26" s="2264">
        <v>4.0553286609076302</v>
      </c>
      <c r="CL26" s="2264">
        <v>0</v>
      </c>
      <c r="CM26" s="2264">
        <v>4.6580518753498792</v>
      </c>
      <c r="CN26" s="2264">
        <v>0</v>
      </c>
      <c r="CO26" s="2264">
        <v>2.9219050472394863</v>
      </c>
      <c r="CP26" s="2264">
        <v>0</v>
      </c>
      <c r="CQ26" s="2264">
        <v>2.9217995057721389</v>
      </c>
      <c r="CR26" s="2264">
        <v>1.9883658208239592</v>
      </c>
      <c r="CS26" s="2264">
        <v>1.5388353186290802</v>
      </c>
      <c r="CT26" s="2264">
        <v>0</v>
      </c>
      <c r="CU26" s="2264">
        <v>0.7317131681639143</v>
      </c>
      <c r="CV26" s="2264">
        <v>0</v>
      </c>
      <c r="CW26" s="2264">
        <v>4.6696821004427074</v>
      </c>
      <c r="CX26" s="2264">
        <v>6.0255616278567414</v>
      </c>
      <c r="CY26" s="2264">
        <v>0.72592749514335542</v>
      </c>
      <c r="CZ26" s="2264">
        <v>3.7513352955228725</v>
      </c>
      <c r="DA26" s="2264">
        <v>1.815096284849538</v>
      </c>
      <c r="DB26" s="2264">
        <v>0.81074037837294155</v>
      </c>
      <c r="DC26" s="2264">
        <v>0</v>
      </c>
      <c r="DD26" s="2264">
        <v>1.2309984400811711</v>
      </c>
      <c r="DE26" s="2264">
        <v>8.4078338374889691E-2</v>
      </c>
      <c r="DF26" s="2264">
        <v>0.57452183813572455</v>
      </c>
      <c r="DG26" s="2264">
        <v>2.349909621955252</v>
      </c>
      <c r="DH26" s="2264">
        <v>0.86789375068885688</v>
      </c>
      <c r="DI26" s="2264">
        <v>3.3433744910457146</v>
      </c>
      <c r="DJ26" s="2264">
        <v>0.35522526399417398</v>
      </c>
      <c r="DK26" s="2264">
        <v>2.9691673654033064</v>
      </c>
      <c r="DL26" s="2264">
        <v>0</v>
      </c>
      <c r="DM26" s="2264">
        <v>0</v>
      </c>
      <c r="DN26" s="2264">
        <v>0</v>
      </c>
      <c r="DO26" s="2264">
        <v>0.46340102932840727</v>
      </c>
      <c r="DP26" s="2264">
        <v>0</v>
      </c>
      <c r="DQ26" s="2264">
        <v>0</v>
      </c>
      <c r="DR26" s="2264">
        <v>0</v>
      </c>
      <c r="DS26" s="2264">
        <v>0.94227530927950787</v>
      </c>
      <c r="DT26" s="2264">
        <v>2.5258761983879299</v>
      </c>
      <c r="DU26" s="2264">
        <v>0.53492140728318571</v>
      </c>
      <c r="DV26" s="2264">
        <v>0</v>
      </c>
      <c r="DW26" s="2264">
        <v>0.46524269361130649</v>
      </c>
      <c r="DX26" s="2264">
        <v>0</v>
      </c>
      <c r="DY26" s="2264">
        <v>0.7138150669887986</v>
      </c>
      <c r="DZ26" s="2264">
        <v>0</v>
      </c>
      <c r="EA26" s="2264">
        <v>1.2344705240174674</v>
      </c>
      <c r="EB26" s="2264">
        <v>0.10842794759825328</v>
      </c>
      <c r="EC26" s="2264">
        <v>0.69986956521739141</v>
      </c>
      <c r="ED26" s="2264">
        <v>0</v>
      </c>
      <c r="EE26" s="2264">
        <v>0.56819690470127593</v>
      </c>
      <c r="EF26" s="2264">
        <v>0.44816756661465035</v>
      </c>
      <c r="EG26" s="2264">
        <v>3.0420276690888763</v>
      </c>
      <c r="EH26" s="2264">
        <v>0</v>
      </c>
      <c r="EI26" s="2264">
        <v>7.4958573518782936</v>
      </c>
      <c r="EJ26" s="2264">
        <v>0</v>
      </c>
      <c r="EK26" s="2264">
        <v>11.144605790842185</v>
      </c>
      <c r="EL26" s="2264">
        <v>0</v>
      </c>
      <c r="EM26" s="2264">
        <v>2.4506828868160486</v>
      </c>
      <c r="EN26" s="2264">
        <v>0</v>
      </c>
      <c r="EO26" s="2264">
        <v>0.29365613846050242</v>
      </c>
      <c r="EP26" s="2264">
        <v>0</v>
      </c>
      <c r="EQ26" s="2264">
        <v>1.0913152180188022</v>
      </c>
      <c r="ER26" s="2264">
        <v>0</v>
      </c>
      <c r="ES26" s="2264">
        <v>0.15612674847398991</v>
      </c>
      <c r="ET26" s="2264">
        <v>2.8487381536788301</v>
      </c>
      <c r="EU26" s="2264">
        <v>0.53339772035526145</v>
      </c>
      <c r="EV26" s="2264">
        <v>10.148796543511789</v>
      </c>
      <c r="EW26" s="2264">
        <v>2.0612468193926934</v>
      </c>
      <c r="EX26" s="2264">
        <v>0.25619751864641033</v>
      </c>
      <c r="EY26" s="2264">
        <v>1.0419498100486919</v>
      </c>
      <c r="EZ26" s="2264">
        <v>0.53721440419498112</v>
      </c>
      <c r="FA26" s="2264">
        <v>1.2492349137702814</v>
      </c>
      <c r="FB26" s="2264">
        <v>1.5284463825452328</v>
      </c>
      <c r="FC26" s="2264">
        <v>2.4442409399979272</v>
      </c>
      <c r="FD26" s="2264">
        <v>9.4282217783813191</v>
      </c>
      <c r="FE26" s="2264">
        <v>12.348812401763137</v>
      </c>
      <c r="FF26" s="2264">
        <v>4.2677362649917994</v>
      </c>
      <c r="FG26" s="2264">
        <v>3.1947486881394043</v>
      </c>
      <c r="FH26" s="2264">
        <v>7.8211835540017924</v>
      </c>
      <c r="FI26" s="2264">
        <v>1.2720383063594314</v>
      </c>
      <c r="FJ26" s="2264">
        <v>6.9240110174534504</v>
      </c>
      <c r="FK26" s="2264">
        <v>1.3687113380180356</v>
      </c>
      <c r="FL26" s="2264">
        <v>5.8662243449347278</v>
      </c>
      <c r="FM26" s="2264">
        <v>0.9259067794822019</v>
      </c>
      <c r="FN26" s="2264">
        <v>3.6954119540860462</v>
      </c>
      <c r="FO26" s="2264">
        <v>2.5495887504437942</v>
      </c>
      <c r="FP26" s="2264">
        <v>0</v>
      </c>
      <c r="FQ26" s="2264">
        <v>0.31015445744619879</v>
      </c>
      <c r="FR26" s="2264">
        <v>0.1044715611090711</v>
      </c>
      <c r="FS26" s="2245"/>
      <c r="FT26" s="2245"/>
    </row>
    <row r="27" spans="1:176" ht="19.2">
      <c r="A27" s="2257" t="s">
        <v>4910</v>
      </c>
      <c r="B27" s="2266" t="s">
        <v>2927</v>
      </c>
      <c r="C27" s="2259">
        <v>48.326687526136048</v>
      </c>
      <c r="D27" s="2259">
        <v>4.3691120161310808</v>
      </c>
      <c r="E27" s="2259">
        <v>49.623442357508161</v>
      </c>
      <c r="F27" s="2259">
        <v>2.0262237960037353</v>
      </c>
      <c r="G27" s="2259">
        <v>26.696344396656794</v>
      </c>
      <c r="H27" s="2259">
        <v>1.3359000190246217</v>
      </c>
      <c r="I27" s="2259">
        <v>45.970114630170748</v>
      </c>
      <c r="J27" s="2259">
        <v>1.1867547525182875</v>
      </c>
      <c r="K27" s="2259">
        <v>46.157896301157521</v>
      </c>
      <c r="L27" s="2259">
        <v>0.4093509919101882</v>
      </c>
      <c r="M27" s="2259">
        <v>4.3195012484276107</v>
      </c>
      <c r="N27" s="2259">
        <v>0.57202712550150403</v>
      </c>
      <c r="O27" s="2259">
        <v>46.584908350872631</v>
      </c>
      <c r="P27" s="2259">
        <v>1.0677173651502767</v>
      </c>
      <c r="Q27" s="2259">
        <v>41.95401868338547</v>
      </c>
      <c r="R27" s="2261">
        <v>0.22866942350764269</v>
      </c>
      <c r="S27" s="2267">
        <v>2.4835353005854235</v>
      </c>
      <c r="T27" s="2267">
        <v>0</v>
      </c>
      <c r="U27" s="2267">
        <v>11.667013723009307</v>
      </c>
      <c r="V27" s="2267">
        <v>0</v>
      </c>
      <c r="W27" s="2267">
        <v>10.61855242710636</v>
      </c>
      <c r="X27" s="2267">
        <v>0.11277420462035721</v>
      </c>
      <c r="Y27" s="2267">
        <v>5.477302000316782</v>
      </c>
      <c r="Z27" s="2267">
        <v>0</v>
      </c>
      <c r="AA27" s="2267">
        <v>5.2333616809475085</v>
      </c>
      <c r="AB27" s="2267">
        <v>0.63088010351057622</v>
      </c>
      <c r="AC27" s="2267">
        <v>5.0867115810309391</v>
      </c>
      <c r="AD27" s="2267">
        <v>0</v>
      </c>
      <c r="AE27" s="2267">
        <v>6.7367785608633959</v>
      </c>
      <c r="AF27" s="2284">
        <v>8.6409766962892015E-2</v>
      </c>
      <c r="AG27" s="2269">
        <v>7.3727945753799631</v>
      </c>
      <c r="AH27" s="2269">
        <v>9.4550833360280848E-2</v>
      </c>
      <c r="AI27" s="2269">
        <v>6.8422684875158968</v>
      </c>
      <c r="AJ27" s="2269">
        <v>0</v>
      </c>
      <c r="AK27" s="2269">
        <v>4.0624531296114759</v>
      </c>
      <c r="AL27" s="2269">
        <v>2.2832913307821133E-2</v>
      </c>
      <c r="AM27" s="2269">
        <v>2.3342528236893956</v>
      </c>
      <c r="AN27" s="2269">
        <v>0</v>
      </c>
      <c r="AO27" s="2269">
        <v>4.4236502334325687</v>
      </c>
      <c r="AP27" s="2269">
        <v>0</v>
      </c>
      <c r="AQ27" s="2269">
        <v>3.599635709223588</v>
      </c>
      <c r="AR27" s="2269">
        <v>0.38285805505827641</v>
      </c>
      <c r="AS27" s="2269">
        <v>3.4242270879047583</v>
      </c>
      <c r="AT27" s="2269">
        <v>0.22091712495641389</v>
      </c>
      <c r="AU27" s="2269">
        <v>2.697640782752186</v>
      </c>
      <c r="AV27" s="2269">
        <v>1.8676710906509784</v>
      </c>
      <c r="AW27" s="2269">
        <v>4.7022192510011003</v>
      </c>
      <c r="AX27" s="2269">
        <v>0.40012098758955578</v>
      </c>
      <c r="AY27" s="2269">
        <v>2.7109735736857905</v>
      </c>
      <c r="AZ27" s="2269">
        <v>0.22154252929092597</v>
      </c>
      <c r="BA27" s="2269">
        <v>2.0390498408119013</v>
      </c>
      <c r="BB27" s="2269">
        <v>0.15869014189214647</v>
      </c>
      <c r="BC27" s="2269">
        <v>3.9664975040459387</v>
      </c>
      <c r="BD27" s="2269">
        <v>0</v>
      </c>
      <c r="BE27" s="2269">
        <v>2.123764843678055</v>
      </c>
      <c r="BF27" s="2269">
        <v>0</v>
      </c>
      <c r="BG27" s="2269">
        <v>1.5033084141988122</v>
      </c>
      <c r="BH27" s="2269">
        <v>0</v>
      </c>
      <c r="BI27" s="2269">
        <v>2.2886238873544049</v>
      </c>
      <c r="BJ27" s="2269">
        <v>0.60395131485391418</v>
      </c>
      <c r="BK27" s="2269">
        <v>3.6884903007955554</v>
      </c>
      <c r="BL27" s="2269">
        <v>3.1460608556468976</v>
      </c>
      <c r="BM27" s="2269">
        <v>3.8625413962064283</v>
      </c>
      <c r="BN27" s="2269">
        <v>5.6017494120306957</v>
      </c>
      <c r="BO27" s="2269">
        <v>4.0467575890052867</v>
      </c>
      <c r="BP27" s="2269">
        <v>3.2852792890616089</v>
      </c>
      <c r="BQ27" s="2269">
        <v>3.1727911217878866</v>
      </c>
      <c r="BR27" s="2269">
        <v>4.1426832539186016</v>
      </c>
      <c r="BS27" s="2269">
        <v>4.9806854763715833</v>
      </c>
      <c r="BT27" s="2269">
        <v>1.8902877341541364</v>
      </c>
      <c r="BU27" s="2269">
        <v>4.7075028812320925</v>
      </c>
      <c r="BV27" s="2269">
        <v>0.50409176297967995</v>
      </c>
      <c r="BW27" s="2269">
        <v>3.8298387852480991</v>
      </c>
      <c r="BX27" s="2269">
        <v>0</v>
      </c>
      <c r="BY27" s="2269">
        <v>3.0310236478956534</v>
      </c>
      <c r="BZ27" s="2269">
        <v>0</v>
      </c>
      <c r="CA27" s="2269">
        <v>5.493899828228539</v>
      </c>
      <c r="CB27" s="2269">
        <v>0</v>
      </c>
      <c r="CC27" s="2269">
        <v>3.698688571656723</v>
      </c>
      <c r="CD27" s="2269">
        <v>0</v>
      </c>
      <c r="CE27" s="2269">
        <v>4.9621757573043634</v>
      </c>
      <c r="CF27" s="2269">
        <v>0</v>
      </c>
      <c r="CG27" s="2269">
        <v>6.1157417045910352</v>
      </c>
      <c r="CH27" s="2269">
        <v>0.15021040126960999</v>
      </c>
      <c r="CI27" s="2269">
        <v>5.6934199098006983</v>
      </c>
      <c r="CJ27" s="2269">
        <v>2.9015146237128482</v>
      </c>
      <c r="CK27" s="2269">
        <v>7.2135632290963274</v>
      </c>
      <c r="CL27" s="2269">
        <v>7.101257829417654</v>
      </c>
      <c r="CM27" s="2269">
        <v>12.540636487684271</v>
      </c>
      <c r="CN27" s="2269">
        <v>1.0000466504944954</v>
      </c>
      <c r="CO27" s="2269">
        <v>6.8187376327304134</v>
      </c>
      <c r="CP27" s="2269">
        <v>0</v>
      </c>
      <c r="CQ27" s="2269">
        <v>6.9055734334083274</v>
      </c>
      <c r="CR27" s="2269">
        <v>0</v>
      </c>
      <c r="CS27" s="2269">
        <v>7.1073698517732433</v>
      </c>
      <c r="CT27" s="2269">
        <v>0</v>
      </c>
      <c r="CU27" s="2269">
        <v>6.9574632389899751</v>
      </c>
      <c r="CV27" s="2269">
        <v>0</v>
      </c>
      <c r="CW27" s="2269">
        <v>5.570478611528606</v>
      </c>
      <c r="CX27" s="2269">
        <v>0</v>
      </c>
      <c r="CY27" s="2269">
        <v>7.4819087176204917</v>
      </c>
      <c r="CZ27" s="2269">
        <v>0</v>
      </c>
      <c r="DA27" s="2269">
        <v>7.5280327898832331</v>
      </c>
      <c r="DB27" s="2269">
        <v>0</v>
      </c>
      <c r="DC27" s="2269">
        <v>11.708248703518793</v>
      </c>
      <c r="DD27" s="2269">
        <v>0.41305063063975078</v>
      </c>
      <c r="DE27" s="2269">
        <v>5.6889865012048082</v>
      </c>
      <c r="DF27" s="2269">
        <v>3.1097794727587531</v>
      </c>
      <c r="DG27" s="2269">
        <v>5.9385429295712555</v>
      </c>
      <c r="DH27" s="2269">
        <v>7.2078820634806551</v>
      </c>
      <c r="DI27" s="2269">
        <v>14.250168272148477</v>
      </c>
      <c r="DJ27" s="2269">
        <v>1.7631754333697465</v>
      </c>
      <c r="DK27" s="2269">
        <v>16.942702854181633</v>
      </c>
      <c r="DL27" s="2269">
        <v>3.5700067409329193</v>
      </c>
      <c r="DM27" s="2269">
        <v>14.651175743263565</v>
      </c>
      <c r="DN27" s="2269">
        <v>3.2038218612678646</v>
      </c>
      <c r="DO27" s="2269">
        <v>17.430439034084365</v>
      </c>
      <c r="DP27" s="2269">
        <v>2.2582896210590024</v>
      </c>
      <c r="DQ27" s="2269">
        <v>22.474459781531547</v>
      </c>
      <c r="DR27" s="2269">
        <v>2.2676816808419447</v>
      </c>
      <c r="DS27" s="2269">
        <v>20.939996407642738</v>
      </c>
      <c r="DT27" s="2269">
        <v>0</v>
      </c>
      <c r="DU27" s="2269">
        <v>23.812067175267405</v>
      </c>
      <c r="DV27" s="2269">
        <v>2.1722696750805914</v>
      </c>
      <c r="DW27" s="2269">
        <v>24.615996248214703</v>
      </c>
      <c r="DX27" s="2269">
        <v>0</v>
      </c>
      <c r="DY27" s="2269">
        <v>17.025203162749833</v>
      </c>
      <c r="DZ27" s="2269">
        <v>8.7924445420601793E-2</v>
      </c>
      <c r="EA27" s="2269">
        <v>33.473120087336248</v>
      </c>
      <c r="EB27" s="2269">
        <v>0.31694323144104808</v>
      </c>
      <c r="EC27" s="2269">
        <v>21.481630434782613</v>
      </c>
      <c r="ED27" s="2269">
        <v>4.5054989151956519</v>
      </c>
      <c r="EE27" s="2269">
        <v>19.106031719085646</v>
      </c>
      <c r="EF27" s="2269">
        <v>0.57846741143619518</v>
      </c>
      <c r="EG27" s="2269">
        <v>26.667581181875345</v>
      </c>
      <c r="EH27" s="2269">
        <v>2.9059661472889879</v>
      </c>
      <c r="EI27" s="2269">
        <v>16.198183845435153</v>
      </c>
      <c r="EJ27" s="2269">
        <v>0.64159262784917237</v>
      </c>
      <c r="EK27" s="2269">
        <v>25.01041161694064</v>
      </c>
      <c r="EL27" s="2269">
        <v>0.64790335375258923</v>
      </c>
      <c r="EM27" s="2269">
        <v>22.168748347131515</v>
      </c>
      <c r="EN27" s="2269">
        <v>0</v>
      </c>
      <c r="EO27" s="2269">
        <v>21.999287269625349</v>
      </c>
      <c r="EP27" s="2269">
        <v>0</v>
      </c>
      <c r="EQ27" s="2269">
        <v>18.99510184868576</v>
      </c>
      <c r="ER27" s="2269">
        <v>0</v>
      </c>
      <c r="ES27" s="2269">
        <v>25.110542018788014</v>
      </c>
      <c r="ET27" s="2269">
        <v>0.22773785439397462</v>
      </c>
      <c r="EU27" s="2269">
        <v>26.531640341839161</v>
      </c>
      <c r="EV27" s="2269">
        <v>0.48447394784436126</v>
      </c>
      <c r="EW27" s="2269">
        <v>30.68459466319155</v>
      </c>
      <c r="EX27" s="2269">
        <v>0</v>
      </c>
      <c r="EY27" s="2269">
        <v>24.507411846540748</v>
      </c>
      <c r="EZ27" s="2269">
        <v>0.57877468029322066</v>
      </c>
      <c r="FA27" s="2269">
        <v>26.910809477115183</v>
      </c>
      <c r="FB27" s="2269">
        <v>1.485086907442039</v>
      </c>
      <c r="FC27" s="2269">
        <v>41.71811907345478</v>
      </c>
      <c r="FD27" s="2269">
        <v>4.4412575318687644</v>
      </c>
      <c r="FE27" s="2269">
        <v>20.323974492585258</v>
      </c>
      <c r="FF27" s="2269">
        <v>0.54256197464634726</v>
      </c>
      <c r="FG27" s="2269">
        <v>23.369117049565872</v>
      </c>
      <c r="FH27" s="2269">
        <v>6.7690071993791651E-2</v>
      </c>
      <c r="FI27" s="2269">
        <v>20.828201348160967</v>
      </c>
      <c r="FJ27" s="2269">
        <v>0.32580200621735089</v>
      </c>
      <c r="FK27" s="2269">
        <v>21.927331226561456</v>
      </c>
      <c r="FL27" s="2269">
        <v>1.0263965499311303</v>
      </c>
      <c r="FM27" s="2269">
        <v>24.421608676386811</v>
      </c>
      <c r="FN27" s="2269">
        <v>0</v>
      </c>
      <c r="FO27" s="2269">
        <v>24.192613991783464</v>
      </c>
      <c r="FP27" s="2269">
        <v>0</v>
      </c>
      <c r="FQ27" s="2269">
        <v>25.936794917783303</v>
      </c>
      <c r="FR27" s="2269">
        <v>0</v>
      </c>
      <c r="FS27" s="2245"/>
      <c r="FT27" s="2245"/>
    </row>
    <row r="28" spans="1:176" s="2245" customFormat="1" ht="19.2">
      <c r="A28" s="2257" t="s">
        <v>4911</v>
      </c>
      <c r="B28" s="2266" t="s">
        <v>2928</v>
      </c>
      <c r="C28" s="2259"/>
      <c r="D28" s="2259"/>
      <c r="E28" s="2259"/>
      <c r="F28" s="2259"/>
      <c r="G28" s="2259"/>
      <c r="H28" s="2259"/>
      <c r="I28" s="2259"/>
      <c r="J28" s="2259"/>
      <c r="K28" s="2260"/>
      <c r="L28" s="2259"/>
      <c r="M28" s="2259"/>
      <c r="N28" s="2259"/>
      <c r="O28" s="2260"/>
      <c r="P28" s="2259"/>
      <c r="Q28" s="2259"/>
      <c r="R28" s="2261"/>
      <c r="S28" s="2267"/>
      <c r="T28" s="2267"/>
      <c r="U28" s="2267"/>
      <c r="V28" s="2267"/>
      <c r="W28" s="2267"/>
      <c r="X28" s="2267"/>
      <c r="Y28" s="2267"/>
      <c r="Z28" s="2267"/>
      <c r="AA28" s="2267"/>
      <c r="AB28" s="2267"/>
      <c r="AC28" s="2267"/>
      <c r="AD28" s="2267"/>
      <c r="AE28" s="2267">
        <v>0</v>
      </c>
      <c r="AF28" s="2284">
        <v>0</v>
      </c>
      <c r="AG28" s="2269">
        <v>0</v>
      </c>
      <c r="AH28" s="2269">
        <v>0</v>
      </c>
      <c r="AI28" s="2269">
        <v>0</v>
      </c>
      <c r="AJ28" s="2269">
        <v>0.16761059888091145</v>
      </c>
      <c r="AK28" s="2269">
        <v>0</v>
      </c>
      <c r="AL28" s="2269">
        <v>0</v>
      </c>
      <c r="AM28" s="2269">
        <v>0</v>
      </c>
      <c r="AN28" s="2269">
        <v>0</v>
      </c>
      <c r="AO28" s="2269">
        <v>0</v>
      </c>
      <c r="AP28" s="2269">
        <v>0</v>
      </c>
      <c r="AQ28" s="2269">
        <v>0</v>
      </c>
      <c r="AR28" s="2269">
        <v>0</v>
      </c>
      <c r="AS28" s="2269">
        <v>0</v>
      </c>
      <c r="AT28" s="2269">
        <v>0</v>
      </c>
      <c r="AU28" s="2269">
        <v>0</v>
      </c>
      <c r="AV28" s="2269">
        <v>0</v>
      </c>
      <c r="AW28" s="2269">
        <v>0</v>
      </c>
      <c r="AX28" s="2269">
        <v>0.84846825575581575</v>
      </c>
      <c r="AY28" s="2269">
        <v>0</v>
      </c>
      <c r="AZ28" s="2269">
        <v>0</v>
      </c>
      <c r="BA28" s="2269">
        <v>0</v>
      </c>
      <c r="BB28" s="2269">
        <v>0</v>
      </c>
      <c r="BC28" s="2269">
        <v>0</v>
      </c>
      <c r="BD28" s="2269">
        <v>1.1675638319584825</v>
      </c>
      <c r="BE28" s="2269">
        <v>0</v>
      </c>
      <c r="BF28" s="2269">
        <v>0</v>
      </c>
      <c r="BG28" s="2269">
        <v>0</v>
      </c>
      <c r="BH28" s="2269">
        <v>0</v>
      </c>
      <c r="BI28" s="2269">
        <v>0</v>
      </c>
      <c r="BJ28" s="2269">
        <v>0</v>
      </c>
      <c r="BK28" s="2269">
        <v>0</v>
      </c>
      <c r="BL28" s="2269">
        <v>7.6843713178376891E-2</v>
      </c>
      <c r="BM28" s="2269">
        <v>0</v>
      </c>
      <c r="BN28" s="2269">
        <v>0</v>
      </c>
      <c r="BO28" s="2269">
        <v>0</v>
      </c>
      <c r="BP28" s="2269">
        <v>0.16986724743849077</v>
      </c>
      <c r="BQ28" s="2269">
        <v>0</v>
      </c>
      <c r="BR28" s="2269">
        <v>0.13113139530776741</v>
      </c>
      <c r="BS28" s="2269">
        <v>0</v>
      </c>
      <c r="BT28" s="2269">
        <v>0</v>
      </c>
      <c r="BU28" s="2269">
        <v>0</v>
      </c>
      <c r="BV28" s="2269">
        <v>0</v>
      </c>
      <c r="BW28" s="2269">
        <v>0</v>
      </c>
      <c r="BX28" s="2269">
        <v>0</v>
      </c>
      <c r="BY28" s="2269">
        <v>0</v>
      </c>
      <c r="BZ28" s="2269">
        <v>0</v>
      </c>
      <c r="CA28" s="2269">
        <v>0</v>
      </c>
      <c r="CB28" s="2269">
        <v>0</v>
      </c>
      <c r="CC28" s="2269">
        <v>0</v>
      </c>
      <c r="CD28" s="2269">
        <v>0</v>
      </c>
      <c r="CE28" s="2269">
        <v>0</v>
      </c>
      <c r="CF28" s="2269">
        <v>0</v>
      </c>
      <c r="CG28" s="2269">
        <v>0</v>
      </c>
      <c r="CH28" s="2269">
        <v>0</v>
      </c>
      <c r="CI28" s="2269">
        <v>0</v>
      </c>
      <c r="CJ28" s="2269">
        <v>0.35615254922178713</v>
      </c>
      <c r="CK28" s="2269">
        <v>0</v>
      </c>
      <c r="CL28" s="2269">
        <v>0</v>
      </c>
      <c r="CM28" s="2269">
        <v>0</v>
      </c>
      <c r="CN28" s="2269">
        <v>7.1466983112520985</v>
      </c>
      <c r="CO28" s="2269">
        <v>0.50197179565786909</v>
      </c>
      <c r="CP28" s="2269">
        <v>3.0595394033982704</v>
      </c>
      <c r="CQ28" s="2269">
        <v>1.2433495924464277</v>
      </c>
      <c r="CR28" s="2269">
        <v>2.5159056541142628</v>
      </c>
      <c r="CS28" s="2269">
        <v>0</v>
      </c>
      <c r="CT28" s="2269">
        <v>0</v>
      </c>
      <c r="CU28" s="2269">
        <v>0</v>
      </c>
      <c r="CV28" s="2269">
        <v>0</v>
      </c>
      <c r="CW28" s="2269">
        <v>0</v>
      </c>
      <c r="CX28" s="2269">
        <v>0</v>
      </c>
      <c r="CY28" s="2269">
        <v>0.41363736754093777</v>
      </c>
      <c r="CZ28" s="2269">
        <v>0.5055284615141914</v>
      </c>
      <c r="DA28" s="2269">
        <v>0</v>
      </c>
      <c r="DB28" s="2269">
        <v>0.51675799676307343</v>
      </c>
      <c r="DC28" s="2269">
        <v>0</v>
      </c>
      <c r="DD28" s="2269">
        <v>0.21254469236468049</v>
      </c>
      <c r="DE28" s="2269">
        <v>4.249566021931332</v>
      </c>
      <c r="DF28" s="2269">
        <v>0.95404166638595644</v>
      </c>
      <c r="DG28" s="2269">
        <v>0</v>
      </c>
      <c r="DH28" s="2269">
        <v>0</v>
      </c>
      <c r="DI28" s="2269">
        <v>0</v>
      </c>
      <c r="DJ28" s="2269">
        <v>0</v>
      </c>
      <c r="DK28" s="2269">
        <v>3.4228828279817884</v>
      </c>
      <c r="DL28" s="2269">
        <v>1.8395423503728696</v>
      </c>
      <c r="DM28" s="2269">
        <v>0.82234469161106361</v>
      </c>
      <c r="DN28" s="2269">
        <v>1.8783007443217896</v>
      </c>
      <c r="DO28" s="2269">
        <v>0</v>
      </c>
      <c r="DP28" s="2269">
        <v>9.8235598322542472E-2</v>
      </c>
      <c r="DQ28" s="2269">
        <v>1.5647003598810827</v>
      </c>
      <c r="DR28" s="2269">
        <v>1.3291449252685501</v>
      </c>
      <c r="DS28" s="2269">
        <v>0</v>
      </c>
      <c r="DT28" s="2269">
        <v>0.26718157120725661</v>
      </c>
      <c r="DU28" s="2269">
        <v>0</v>
      </c>
      <c r="DV28" s="2269">
        <v>1.1786735252461182</v>
      </c>
      <c r="DW28" s="2269">
        <v>0</v>
      </c>
      <c r="DX28" s="2269">
        <v>0</v>
      </c>
      <c r="DY28" s="2269">
        <v>0</v>
      </c>
      <c r="DZ28" s="2269">
        <v>0</v>
      </c>
      <c r="EA28" s="2269">
        <v>0</v>
      </c>
      <c r="EB28" s="2269">
        <v>0</v>
      </c>
      <c r="EC28" s="2269">
        <v>0</v>
      </c>
      <c r="ED28" s="2269">
        <v>0.23728478260869565</v>
      </c>
      <c r="EE28" s="2269">
        <v>0</v>
      </c>
      <c r="EF28" s="2269">
        <v>0.17248879689904259</v>
      </c>
      <c r="EG28" s="2269">
        <v>0</v>
      </c>
      <c r="EH28" s="2269">
        <v>0</v>
      </c>
      <c r="EI28" s="2269">
        <v>0</v>
      </c>
      <c r="EJ28" s="2269">
        <v>0</v>
      </c>
      <c r="EK28" s="2269">
        <v>0</v>
      </c>
      <c r="EL28" s="2269">
        <v>0</v>
      </c>
      <c r="EM28" s="2269">
        <v>0</v>
      </c>
      <c r="EN28" s="2269">
        <v>1.8688059453959489</v>
      </c>
      <c r="EO28" s="2269">
        <v>0</v>
      </c>
      <c r="EP28" s="2269">
        <v>0</v>
      </c>
      <c r="EQ28" s="2269">
        <v>0</v>
      </c>
      <c r="ER28" s="2269">
        <v>0</v>
      </c>
      <c r="ES28" s="2269">
        <v>0</v>
      </c>
      <c r="ET28" s="2269">
        <v>0</v>
      </c>
      <c r="EU28" s="2269">
        <v>0</v>
      </c>
      <c r="EV28" s="2269">
        <v>0</v>
      </c>
      <c r="EW28" s="2269">
        <v>0</v>
      </c>
      <c r="EX28" s="2269">
        <v>1.1855000565204314</v>
      </c>
      <c r="EY28" s="2269">
        <v>0</v>
      </c>
      <c r="EZ28" s="2269">
        <v>1.8519985017924985</v>
      </c>
      <c r="FA28" s="2269">
        <v>0</v>
      </c>
      <c r="FB28" s="2269">
        <v>0</v>
      </c>
      <c r="FC28" s="2269">
        <v>0</v>
      </c>
      <c r="FD28" s="2269">
        <v>1.2164131591248966</v>
      </c>
      <c r="FE28" s="2269">
        <v>0</v>
      </c>
      <c r="FF28" s="2269">
        <v>0</v>
      </c>
      <c r="FG28" s="2269">
        <v>0</v>
      </c>
      <c r="FH28" s="2269">
        <v>1.2367282271985625</v>
      </c>
      <c r="FI28" s="2269">
        <v>0</v>
      </c>
      <c r="FJ28" s="2269">
        <v>1.2174043094146931</v>
      </c>
      <c r="FK28" s="2269">
        <v>0</v>
      </c>
      <c r="FL28" s="2269">
        <v>0</v>
      </c>
      <c r="FM28" s="2269">
        <v>0</v>
      </c>
      <c r="FN28" s="2269">
        <v>0</v>
      </c>
      <c r="FO28" s="2269">
        <v>0</v>
      </c>
      <c r="FP28" s="2269">
        <v>0</v>
      </c>
      <c r="FQ28" s="2269">
        <v>0</v>
      </c>
      <c r="FR28" s="2269">
        <v>0</v>
      </c>
    </row>
    <row r="29" spans="1:176" s="2245" customFormat="1" ht="19.2">
      <c r="A29" s="2257" t="s">
        <v>4912</v>
      </c>
      <c r="B29" s="2266" t="s">
        <v>2929</v>
      </c>
      <c r="C29" s="2259"/>
      <c r="D29" s="2259"/>
      <c r="E29" s="2259"/>
      <c r="F29" s="2259"/>
      <c r="G29" s="2259"/>
      <c r="H29" s="2259"/>
      <c r="I29" s="2259"/>
      <c r="J29" s="2259"/>
      <c r="K29" s="2260"/>
      <c r="L29" s="2259"/>
      <c r="M29" s="2259"/>
      <c r="N29" s="2259"/>
      <c r="O29" s="2260"/>
      <c r="P29" s="2259"/>
      <c r="Q29" s="2259"/>
      <c r="R29" s="2261"/>
      <c r="S29" s="2267"/>
      <c r="T29" s="2267"/>
      <c r="U29" s="2267"/>
      <c r="V29" s="2267"/>
      <c r="W29" s="2267"/>
      <c r="X29" s="2267"/>
      <c r="Y29" s="2267"/>
      <c r="Z29" s="2267"/>
      <c r="AA29" s="2267"/>
      <c r="AB29" s="2267"/>
      <c r="AC29" s="2267"/>
      <c r="AD29" s="2267"/>
      <c r="AE29" s="2267"/>
      <c r="AF29" s="2267"/>
      <c r="AG29" s="2268"/>
      <c r="AH29" s="2269"/>
      <c r="AI29" s="2269">
        <v>0</v>
      </c>
      <c r="AJ29" s="2269">
        <v>0</v>
      </c>
      <c r="AK29" s="2269">
        <v>0</v>
      </c>
      <c r="AL29" s="2269">
        <v>0</v>
      </c>
      <c r="AM29" s="2269">
        <v>0</v>
      </c>
      <c r="AN29" s="2269">
        <v>0</v>
      </c>
      <c r="AO29" s="2269">
        <v>0</v>
      </c>
      <c r="AP29" s="2269">
        <v>0</v>
      </c>
      <c r="AQ29" s="2269">
        <v>0</v>
      </c>
      <c r="AR29" s="2269">
        <v>0</v>
      </c>
      <c r="AS29" s="2269">
        <v>0</v>
      </c>
      <c r="AT29" s="2269">
        <v>0</v>
      </c>
      <c r="AU29" s="2269">
        <v>0</v>
      </c>
      <c r="AV29" s="2269">
        <v>0</v>
      </c>
      <c r="AW29" s="2269">
        <v>0</v>
      </c>
      <c r="AX29" s="2269">
        <v>0</v>
      </c>
      <c r="AY29" s="2269">
        <v>0</v>
      </c>
      <c r="AZ29" s="2269">
        <v>0</v>
      </c>
      <c r="BA29" s="2269">
        <v>0</v>
      </c>
      <c r="BB29" s="2269">
        <v>0</v>
      </c>
      <c r="BC29" s="2269">
        <v>0</v>
      </c>
      <c r="BD29" s="2269">
        <v>0</v>
      </c>
      <c r="BE29" s="2269">
        <v>0</v>
      </c>
      <c r="BF29" s="2269">
        <v>0</v>
      </c>
      <c r="BG29" s="2269">
        <v>0</v>
      </c>
      <c r="BH29" s="2269">
        <v>0</v>
      </c>
      <c r="BI29" s="2269">
        <v>4.6969079096161215E-2</v>
      </c>
      <c r="BJ29" s="2269">
        <v>0</v>
      </c>
      <c r="BK29" s="2269">
        <v>4.8666915355638517E-2</v>
      </c>
      <c r="BL29" s="2269">
        <v>0</v>
      </c>
      <c r="BM29" s="2269">
        <v>0.13764660050006208</v>
      </c>
      <c r="BN29" s="2269">
        <v>0</v>
      </c>
      <c r="BO29" s="2269">
        <v>0.27201349469983138</v>
      </c>
      <c r="BP29" s="2269">
        <v>0</v>
      </c>
      <c r="BQ29" s="2269">
        <v>0.28838661783305325</v>
      </c>
      <c r="BR29" s="2269">
        <v>0</v>
      </c>
      <c r="BS29" s="2269">
        <v>0.3097386925651171</v>
      </c>
      <c r="BT29" s="2269">
        <v>0</v>
      </c>
      <c r="BU29" s="2269">
        <v>0.31810095392158133</v>
      </c>
      <c r="BV29" s="2269">
        <v>0</v>
      </c>
      <c r="BW29" s="2269">
        <v>0.31617654517493654</v>
      </c>
      <c r="BX29" s="2269">
        <v>0</v>
      </c>
      <c r="BY29" s="2269">
        <v>0.31675880050746663</v>
      </c>
      <c r="BZ29" s="2269">
        <v>0</v>
      </c>
      <c r="CA29" s="2269">
        <v>0.30796650124955449</v>
      </c>
      <c r="CB29" s="2269">
        <v>0</v>
      </c>
      <c r="CC29" s="2269">
        <v>0.31301674987929473</v>
      </c>
      <c r="CD29" s="2269">
        <v>0</v>
      </c>
      <c r="CE29" s="2269">
        <v>0.51767378203417147</v>
      </c>
      <c r="CF29" s="2269">
        <v>0</v>
      </c>
      <c r="CG29" s="2269">
        <v>0.73218479879693765</v>
      </c>
      <c r="CH29" s="2269">
        <v>0</v>
      </c>
      <c r="CI29" s="2269">
        <v>0.70659216631599464</v>
      </c>
      <c r="CJ29" s="2269">
        <v>0</v>
      </c>
      <c r="CK29" s="2269">
        <v>0.67210748131417786</v>
      </c>
      <c r="CL29" s="2269">
        <v>0</v>
      </c>
      <c r="CM29" s="2269">
        <v>0.52268963426012316</v>
      </c>
      <c r="CN29" s="2269">
        <v>0</v>
      </c>
      <c r="CO29" s="2269">
        <v>0.40966435346469349</v>
      </c>
      <c r="CP29" s="2269">
        <v>0</v>
      </c>
      <c r="CQ29" s="2269">
        <v>0.33070851620993624</v>
      </c>
      <c r="CR29" s="2269">
        <v>0</v>
      </c>
      <c r="CS29" s="2269">
        <v>0.33297730184670321</v>
      </c>
      <c r="CT29" s="2269">
        <v>0</v>
      </c>
      <c r="CU29" s="2269">
        <v>0</v>
      </c>
      <c r="CV29" s="2269">
        <v>0</v>
      </c>
      <c r="CW29" s="2269">
        <v>0</v>
      </c>
      <c r="CX29" s="2269">
        <v>0</v>
      </c>
      <c r="CY29" s="2269">
        <v>0</v>
      </c>
      <c r="CZ29" s="2269">
        <v>0</v>
      </c>
      <c r="DA29" s="2269">
        <v>0</v>
      </c>
      <c r="DB29" s="2269">
        <v>0</v>
      </c>
      <c r="DC29" s="2269">
        <v>0</v>
      </c>
      <c r="DD29" s="2269">
        <v>0</v>
      </c>
      <c r="DE29" s="2269">
        <v>0</v>
      </c>
      <c r="DF29" s="2269">
        <v>0</v>
      </c>
      <c r="DG29" s="2269">
        <v>0</v>
      </c>
      <c r="DH29" s="2269">
        <v>0</v>
      </c>
      <c r="DI29" s="2269">
        <v>0</v>
      </c>
      <c r="DJ29" s="2269">
        <v>0</v>
      </c>
      <c r="DK29" s="2269">
        <v>0</v>
      </c>
      <c r="DL29" s="2269">
        <v>0</v>
      </c>
      <c r="DM29" s="2269">
        <v>0</v>
      </c>
      <c r="DN29" s="2269">
        <v>0</v>
      </c>
      <c r="DO29" s="2269">
        <v>0</v>
      </c>
      <c r="DP29" s="2269">
        <v>0</v>
      </c>
      <c r="DQ29" s="2269">
        <v>0</v>
      </c>
      <c r="DR29" s="2269">
        <v>0</v>
      </c>
      <c r="DS29" s="2269">
        <v>0</v>
      </c>
      <c r="DT29" s="2269">
        <v>0</v>
      </c>
      <c r="DU29" s="2269">
        <v>0</v>
      </c>
      <c r="DV29" s="2269">
        <v>0</v>
      </c>
      <c r="DW29" s="2269">
        <v>0</v>
      </c>
      <c r="DX29" s="2269">
        <v>0</v>
      </c>
      <c r="DY29" s="2269">
        <v>0</v>
      </c>
      <c r="DZ29" s="2269">
        <v>0</v>
      </c>
      <c r="EA29" s="2269">
        <v>0</v>
      </c>
      <c r="EB29" s="2269">
        <v>0</v>
      </c>
      <c r="EC29" s="2269">
        <v>2.6630434782608695E-2</v>
      </c>
      <c r="ED29" s="2269">
        <v>0</v>
      </c>
      <c r="EE29" s="2269">
        <v>0</v>
      </c>
      <c r="EF29" s="2269">
        <v>0</v>
      </c>
      <c r="EG29" s="2269">
        <v>0</v>
      </c>
      <c r="EH29" s="2269">
        <v>0</v>
      </c>
      <c r="EI29" s="2269">
        <v>0</v>
      </c>
      <c r="EJ29" s="2269">
        <v>0</v>
      </c>
      <c r="EK29" s="2269">
        <v>0</v>
      </c>
      <c r="EL29" s="2269">
        <v>0</v>
      </c>
      <c r="EM29" s="2269">
        <v>0</v>
      </c>
      <c r="EN29" s="2269">
        <v>0</v>
      </c>
      <c r="EO29" s="2269">
        <v>0</v>
      </c>
      <c r="EP29" s="2269">
        <v>0</v>
      </c>
      <c r="EQ29" s="2269">
        <v>0</v>
      </c>
      <c r="ER29" s="2269">
        <v>0</v>
      </c>
      <c r="ES29" s="2269">
        <v>0</v>
      </c>
      <c r="ET29" s="2269">
        <v>0</v>
      </c>
      <c r="EU29" s="2269">
        <v>0</v>
      </c>
      <c r="EV29" s="2269">
        <v>0</v>
      </c>
      <c r="EW29" s="2269">
        <v>0</v>
      </c>
      <c r="EX29" s="2269">
        <v>0</v>
      </c>
      <c r="EY29" s="2269">
        <v>0</v>
      </c>
      <c r="EZ29" s="2269">
        <v>0</v>
      </c>
      <c r="FA29" s="2269">
        <v>0.10631786500172606</v>
      </c>
      <c r="FB29" s="2269">
        <v>0</v>
      </c>
      <c r="FC29" s="2269">
        <v>0.18804188955658918</v>
      </c>
      <c r="FD29" s="2269">
        <v>0</v>
      </c>
      <c r="FE29" s="2269">
        <v>0.10854105446593316</v>
      </c>
      <c r="FF29" s="2269">
        <v>0</v>
      </c>
      <c r="FG29" s="2269">
        <v>0</v>
      </c>
      <c r="FH29" s="2269">
        <v>0</v>
      </c>
      <c r="FI29" s="2269">
        <v>0.19193667275582477</v>
      </c>
      <c r="FJ29" s="2269">
        <v>0</v>
      </c>
      <c r="FK29" s="2269">
        <v>7.7995835977409861E-2</v>
      </c>
      <c r="FL29" s="2269">
        <v>0</v>
      </c>
      <c r="FM29" s="2269">
        <v>0.20207625598717108</v>
      </c>
      <c r="FN29" s="2269">
        <v>0</v>
      </c>
      <c r="FO29" s="2269">
        <v>7.6475299666942789E-2</v>
      </c>
      <c r="FP29" s="2269">
        <v>0</v>
      </c>
      <c r="FQ29" s="2269">
        <v>0.51448317141868638</v>
      </c>
      <c r="FR29" s="2269">
        <v>0</v>
      </c>
    </row>
    <row r="30" spans="1:176" ht="19.2">
      <c r="A30" s="2257" t="s">
        <v>4913</v>
      </c>
      <c r="B30" s="2266" t="s">
        <v>2930</v>
      </c>
      <c r="C30" s="2259">
        <v>6.8231160773080637</v>
      </c>
      <c r="D30" s="2259">
        <v>0.88471917591609084</v>
      </c>
      <c r="E30" s="2259">
        <v>6.7353739781390161</v>
      </c>
      <c r="F30" s="2259">
        <v>1.3249809955741534</v>
      </c>
      <c r="G30" s="2259">
        <v>6.7207583898531276</v>
      </c>
      <c r="H30" s="2259">
        <v>2.2896361428380945</v>
      </c>
      <c r="I30" s="2259">
        <v>6.6430700622147363</v>
      </c>
      <c r="J30" s="2259">
        <v>2.9651192383426781</v>
      </c>
      <c r="K30" s="2259">
        <v>0</v>
      </c>
      <c r="L30" s="2259">
        <v>3.090112321583518</v>
      </c>
      <c r="M30" s="2259">
        <v>0.91764894159930066</v>
      </c>
      <c r="N30" s="2259">
        <v>1.7143827793775395</v>
      </c>
      <c r="O30" s="2259">
        <v>8.6838502101096182</v>
      </c>
      <c r="P30" s="2259">
        <v>4.1070326621715086E-2</v>
      </c>
      <c r="Q30" s="2259">
        <v>0.51419401821625055</v>
      </c>
      <c r="R30" s="2261">
        <v>0</v>
      </c>
      <c r="S30" s="2267">
        <v>0.15126504559498635</v>
      </c>
      <c r="T30" s="2267">
        <v>0.27403554462084279</v>
      </c>
      <c r="U30" s="2267">
        <v>0.45393220965218772</v>
      </c>
      <c r="V30" s="2267">
        <v>0.26504080774744054</v>
      </c>
      <c r="W30" s="2267">
        <v>2.1224269787078289</v>
      </c>
      <c r="X30" s="2267">
        <v>0</v>
      </c>
      <c r="Y30" s="2267">
        <v>2.0101730086341858</v>
      </c>
      <c r="Z30" s="2267">
        <v>0</v>
      </c>
      <c r="AA30" s="2267">
        <v>0.94165599927406241</v>
      </c>
      <c r="AB30" s="2267">
        <v>0</v>
      </c>
      <c r="AC30" s="2267">
        <v>0.39522355877349702</v>
      </c>
      <c r="AD30" s="2267">
        <v>0</v>
      </c>
      <c r="AE30" s="2267">
        <v>0.78744317670152053</v>
      </c>
      <c r="AF30" s="2284">
        <v>0</v>
      </c>
      <c r="AG30" s="2269">
        <v>0.38847288149445658</v>
      </c>
      <c r="AH30" s="2269">
        <v>0</v>
      </c>
      <c r="AI30" s="2269">
        <v>1.2307623911020873</v>
      </c>
      <c r="AJ30" s="2269">
        <v>0</v>
      </c>
      <c r="AK30" s="2269">
        <v>0</v>
      </c>
      <c r="AL30" s="2269">
        <v>0</v>
      </c>
      <c r="AM30" s="2269">
        <v>0</v>
      </c>
      <c r="AN30" s="2269">
        <v>0</v>
      </c>
      <c r="AO30" s="2269">
        <v>0</v>
      </c>
      <c r="AP30" s="2269">
        <v>0.45933650729821279</v>
      </c>
      <c r="AQ30" s="2269">
        <v>1.3068304330953384</v>
      </c>
      <c r="AR30" s="2269">
        <v>0.48552833387594885</v>
      </c>
      <c r="AS30" s="2269">
        <v>1.5345518804449645</v>
      </c>
      <c r="AT30" s="2269">
        <v>6.7078355820143681E-2</v>
      </c>
      <c r="AU30" s="2269">
        <v>1.3850365632153334</v>
      </c>
      <c r="AV30" s="2269">
        <v>0</v>
      </c>
      <c r="AW30" s="2269">
        <v>1.1203698988213822</v>
      </c>
      <c r="AX30" s="2269">
        <v>0</v>
      </c>
      <c r="AY30" s="2269">
        <v>2.702839517169322</v>
      </c>
      <c r="AZ30" s="2269">
        <v>0</v>
      </c>
      <c r="BA30" s="2269">
        <v>2.0887055722818144</v>
      </c>
      <c r="BB30" s="2269">
        <v>0</v>
      </c>
      <c r="BC30" s="2269">
        <v>2.3409372033110318</v>
      </c>
      <c r="BD30" s="2269">
        <v>0</v>
      </c>
      <c r="BE30" s="2269">
        <v>2.1608459014813972</v>
      </c>
      <c r="BF30" s="2269">
        <v>0</v>
      </c>
      <c r="BG30" s="2269">
        <v>3.1053697190381895</v>
      </c>
      <c r="BH30" s="2269">
        <v>0</v>
      </c>
      <c r="BI30" s="2269">
        <v>1.6772885773606794</v>
      </c>
      <c r="BJ30" s="2269">
        <v>0.15842863168040983</v>
      </c>
      <c r="BK30" s="2269">
        <v>4.2344036754053995</v>
      </c>
      <c r="BL30" s="2269">
        <v>0</v>
      </c>
      <c r="BM30" s="2269">
        <v>0</v>
      </c>
      <c r="BN30" s="2269">
        <v>0</v>
      </c>
      <c r="BO30" s="2269">
        <v>0</v>
      </c>
      <c r="BP30" s="2269">
        <v>0</v>
      </c>
      <c r="BQ30" s="2269">
        <v>0</v>
      </c>
      <c r="BR30" s="2269">
        <v>0</v>
      </c>
      <c r="BS30" s="2269">
        <v>3.2099655534618803</v>
      </c>
      <c r="BT30" s="2269">
        <v>0</v>
      </c>
      <c r="BU30" s="2269">
        <v>3.4151460669112739</v>
      </c>
      <c r="BV30" s="2269">
        <v>0</v>
      </c>
      <c r="BW30" s="2269">
        <v>6.1189178916717015</v>
      </c>
      <c r="BX30" s="2269">
        <v>0</v>
      </c>
      <c r="BY30" s="2269">
        <v>0.83820233880647532</v>
      </c>
      <c r="BZ30" s="2269">
        <v>0.98344472003563399</v>
      </c>
      <c r="CA30" s="2269">
        <v>1.2983405552668947</v>
      </c>
      <c r="CB30" s="2269">
        <v>0</v>
      </c>
      <c r="CC30" s="2269">
        <v>5.9302165611683513E-2</v>
      </c>
      <c r="CD30" s="2269">
        <v>0</v>
      </c>
      <c r="CE30" s="2269">
        <v>0.13265558947156803</v>
      </c>
      <c r="CF30" s="2269">
        <v>0.12123685481182334</v>
      </c>
      <c r="CG30" s="2269">
        <v>0.37800814924038573</v>
      </c>
      <c r="CH30" s="2269">
        <v>0.51723790597833263</v>
      </c>
      <c r="CI30" s="2269">
        <v>0.13570536133134539</v>
      </c>
      <c r="CJ30" s="2269">
        <v>0</v>
      </c>
      <c r="CK30" s="2269">
        <v>0.25465806691969167</v>
      </c>
      <c r="CL30" s="2269">
        <v>2.6777190544112508</v>
      </c>
      <c r="CM30" s="2269">
        <v>2.5937593300988997</v>
      </c>
      <c r="CN30" s="2269">
        <v>0</v>
      </c>
      <c r="CO30" s="2269">
        <v>4.7913055191698488</v>
      </c>
      <c r="CP30" s="2269">
        <v>0</v>
      </c>
      <c r="CQ30" s="2269">
        <v>1.0345936451148894</v>
      </c>
      <c r="CR30" s="2269">
        <v>0</v>
      </c>
      <c r="CS30" s="2269">
        <v>0.69096084952474379</v>
      </c>
      <c r="CT30" s="2269">
        <v>5.6447416976284179E-2</v>
      </c>
      <c r="CU30" s="2269">
        <v>3.0031060654524189</v>
      </c>
      <c r="CV30" s="2269">
        <v>0</v>
      </c>
      <c r="CW30" s="2269">
        <v>1.2579508996277793</v>
      </c>
      <c r="CX30" s="2269">
        <v>2.6148665398721667</v>
      </c>
      <c r="CY30" s="2269">
        <v>1.5306532017794925</v>
      </c>
      <c r="CZ30" s="2269">
        <v>0</v>
      </c>
      <c r="DA30" s="2269">
        <v>0.81734910344449219</v>
      </c>
      <c r="DB30" s="2269">
        <v>0</v>
      </c>
      <c r="DC30" s="2269">
        <v>0.71878206691545621</v>
      </c>
      <c r="DD30" s="2269">
        <v>0</v>
      </c>
      <c r="DE30" s="2269">
        <v>0</v>
      </c>
      <c r="DF30" s="2269">
        <v>0</v>
      </c>
      <c r="DG30" s="2269">
        <v>0</v>
      </c>
      <c r="DH30" s="2269">
        <v>0</v>
      </c>
      <c r="DI30" s="2269">
        <v>0</v>
      </c>
      <c r="DJ30" s="2269">
        <v>0</v>
      </c>
      <c r="DK30" s="2269">
        <v>0.25135614217307467</v>
      </c>
      <c r="DL30" s="2269">
        <v>0</v>
      </c>
      <c r="DM30" s="2269">
        <v>1.0376616577367359</v>
      </c>
      <c r="DN30" s="2269">
        <v>0</v>
      </c>
      <c r="DO30" s="2269">
        <v>1.4221025579646487</v>
      </c>
      <c r="DP30" s="2269">
        <v>0</v>
      </c>
      <c r="DQ30" s="2269">
        <v>1.4076452620192799</v>
      </c>
      <c r="DR30" s="2269">
        <v>0</v>
      </c>
      <c r="DS30" s="2269">
        <v>1.0130559734165563</v>
      </c>
      <c r="DT30" s="2269">
        <v>0</v>
      </c>
      <c r="DU30" s="2269">
        <v>1.5180200630827116</v>
      </c>
      <c r="DV30" s="2269">
        <v>0</v>
      </c>
      <c r="DW30" s="2269">
        <v>0.61207925646436856</v>
      </c>
      <c r="DX30" s="2269">
        <v>1.4921873287246061</v>
      </c>
      <c r="DY30" s="2269">
        <v>0.63701076213485608</v>
      </c>
      <c r="DZ30" s="2269">
        <v>0</v>
      </c>
      <c r="EA30" s="2269">
        <v>0.63286899563318777</v>
      </c>
      <c r="EB30" s="2269">
        <v>0</v>
      </c>
      <c r="EC30" s="2269">
        <v>0.98952173913043484</v>
      </c>
      <c r="ED30" s="2269">
        <v>0</v>
      </c>
      <c r="EE30" s="2269">
        <v>0.73018210072017598</v>
      </c>
      <c r="EF30" s="2269">
        <v>0</v>
      </c>
      <c r="EG30" s="2269">
        <v>0.77326828011458915</v>
      </c>
      <c r="EH30" s="2269">
        <v>0</v>
      </c>
      <c r="EI30" s="2269">
        <v>0.85326431857845464</v>
      </c>
      <c r="EJ30" s="2269">
        <v>0</v>
      </c>
      <c r="EK30" s="2269">
        <v>0.8214710678242475</v>
      </c>
      <c r="EL30" s="2269">
        <v>0</v>
      </c>
      <c r="EM30" s="2269">
        <v>1.2985663186864906</v>
      </c>
      <c r="EN30" s="2269">
        <v>0</v>
      </c>
      <c r="EO30" s="2269">
        <v>0.98322558196960519</v>
      </c>
      <c r="EP30" s="2269">
        <v>0</v>
      </c>
      <c r="EQ30" s="2269">
        <v>0.47399383623388563</v>
      </c>
      <c r="ER30" s="2269">
        <v>0</v>
      </c>
      <c r="ES30" s="2269">
        <v>1.4073756972708922</v>
      </c>
      <c r="ET30" s="2269">
        <v>0</v>
      </c>
      <c r="EU30" s="2269">
        <v>0.9568312981154965</v>
      </c>
      <c r="EV30" s="2269">
        <v>0</v>
      </c>
      <c r="EW30" s="2269">
        <v>0.94068127382122912</v>
      </c>
      <c r="EX30" s="2269">
        <v>0</v>
      </c>
      <c r="EY30" s="2269">
        <v>0.96489913853068654</v>
      </c>
      <c r="EZ30" s="2269">
        <v>0</v>
      </c>
      <c r="FA30" s="2269">
        <v>0.91268168812437911</v>
      </c>
      <c r="FB30" s="2269">
        <v>0</v>
      </c>
      <c r="FC30" s="2269">
        <v>1.1618619742917757</v>
      </c>
      <c r="FD30" s="2269">
        <v>0</v>
      </c>
      <c r="FE30" s="2269">
        <v>1.0847527848014762</v>
      </c>
      <c r="FF30" s="2269">
        <v>0</v>
      </c>
      <c r="FG30" s="2269">
        <v>1.1090354465700298</v>
      </c>
      <c r="FH30" s="2269">
        <v>0</v>
      </c>
      <c r="FI30" s="2269">
        <v>1.0650685297353888</v>
      </c>
      <c r="FJ30" s="2269">
        <v>0</v>
      </c>
      <c r="FK30" s="2269">
        <v>1.0447356524802676</v>
      </c>
      <c r="FL30" s="2269">
        <v>0</v>
      </c>
      <c r="FM30" s="2269">
        <v>0.87911716920220284</v>
      </c>
      <c r="FN30" s="2269">
        <v>0</v>
      </c>
      <c r="FO30" s="2269">
        <v>0.86773445028656437</v>
      </c>
      <c r="FP30" s="2269">
        <v>0</v>
      </c>
      <c r="FQ30" s="2269">
        <v>0.87564976344259482</v>
      </c>
      <c r="FR30" s="2269">
        <v>0</v>
      </c>
      <c r="FS30" s="2245"/>
      <c r="FT30" s="2245"/>
    </row>
    <row r="31" spans="1:176" ht="19.2">
      <c r="A31" s="2257" t="s">
        <v>4914</v>
      </c>
      <c r="B31" s="2266" t="s">
        <v>4915</v>
      </c>
      <c r="C31" s="2259">
        <v>19.904297721927762</v>
      </c>
      <c r="D31" s="2260">
        <v>0</v>
      </c>
      <c r="E31" s="2259">
        <v>21.515667363786893</v>
      </c>
      <c r="F31" s="2259">
        <v>0</v>
      </c>
      <c r="G31" s="2259">
        <v>6.0689734275424101</v>
      </c>
      <c r="H31" s="2259">
        <v>0</v>
      </c>
      <c r="I31" s="2259">
        <v>15.774566277368788</v>
      </c>
      <c r="J31" s="2259">
        <v>0</v>
      </c>
      <c r="K31" s="2259">
        <v>5.1225910719823702</v>
      </c>
      <c r="L31" s="2260">
        <v>0</v>
      </c>
      <c r="M31" s="2259">
        <v>8.4168339428689745</v>
      </c>
      <c r="N31" s="2259">
        <v>0</v>
      </c>
      <c r="O31" s="2259">
        <v>1.9066054345792662</v>
      </c>
      <c r="P31" s="2260">
        <v>0</v>
      </c>
      <c r="Q31" s="2259">
        <v>7.7310231178802269</v>
      </c>
      <c r="R31" s="2261">
        <v>0</v>
      </c>
      <c r="S31" s="2267">
        <v>7.5310227954433575</v>
      </c>
      <c r="T31" s="2267">
        <v>6.2804294664107543E-2</v>
      </c>
      <c r="U31" s="2267">
        <v>11.848940234452368</v>
      </c>
      <c r="V31" s="2267">
        <v>0</v>
      </c>
      <c r="W31" s="2267">
        <v>9.4773758892395925</v>
      </c>
      <c r="X31" s="2267">
        <v>0</v>
      </c>
      <c r="Y31" s="2267">
        <v>7.4682218531376918</v>
      </c>
      <c r="Z31" s="2267">
        <v>0</v>
      </c>
      <c r="AA31" s="2267">
        <v>7.6581295859978384</v>
      </c>
      <c r="AB31" s="2267">
        <v>0</v>
      </c>
      <c r="AC31" s="2267">
        <v>18.156685360645607</v>
      </c>
      <c r="AD31" s="2267">
        <v>0</v>
      </c>
      <c r="AE31" s="2267">
        <v>17.712486039005906</v>
      </c>
      <c r="AF31" s="2284">
        <v>0</v>
      </c>
      <c r="AG31" s="2269">
        <v>20.539704913288723</v>
      </c>
      <c r="AH31" s="2269">
        <v>0</v>
      </c>
      <c r="AI31" s="2269">
        <v>18.580242584323429</v>
      </c>
      <c r="AJ31" s="2269">
        <v>0</v>
      </c>
      <c r="AK31" s="2269">
        <v>8.1962567871826604</v>
      </c>
      <c r="AL31" s="2269">
        <v>0</v>
      </c>
      <c r="AM31" s="2269">
        <v>11.810412105283346</v>
      </c>
      <c r="AN31" s="2269">
        <v>0</v>
      </c>
      <c r="AO31" s="2269">
        <v>13.790047280941799</v>
      </c>
      <c r="AP31" s="2269">
        <v>0</v>
      </c>
      <c r="AQ31" s="2269">
        <v>20.660048480139039</v>
      </c>
      <c r="AR31" s="2269">
        <v>0</v>
      </c>
      <c r="AS31" s="2269">
        <v>16.81386451548817</v>
      </c>
      <c r="AT31" s="2269">
        <v>0</v>
      </c>
      <c r="AU31" s="2269">
        <v>14.27162304902356</v>
      </c>
      <c r="AV31" s="2269">
        <v>0</v>
      </c>
      <c r="AW31" s="2269">
        <v>11.278925758949734</v>
      </c>
      <c r="AX31" s="2269">
        <v>0</v>
      </c>
      <c r="AY31" s="2269">
        <v>12.878963719619136</v>
      </c>
      <c r="AZ31" s="2269">
        <v>0</v>
      </c>
      <c r="BA31" s="2269">
        <v>9.6404821853951574</v>
      </c>
      <c r="BB31" s="2269">
        <v>0</v>
      </c>
      <c r="BC31" s="2269">
        <v>8.9457349003092048</v>
      </c>
      <c r="BD31" s="2269">
        <v>0</v>
      </c>
      <c r="BE31" s="2269">
        <v>4.6052268946539865</v>
      </c>
      <c r="BF31" s="2269">
        <v>0</v>
      </c>
      <c r="BG31" s="2269">
        <v>6.6239643502346528</v>
      </c>
      <c r="BH31" s="2269">
        <v>0</v>
      </c>
      <c r="BI31" s="2269">
        <v>12.505505800665794</v>
      </c>
      <c r="BJ31" s="2269">
        <v>0</v>
      </c>
      <c r="BK31" s="2269">
        <v>18.328208541735698</v>
      </c>
      <c r="BL31" s="2269">
        <v>0</v>
      </c>
      <c r="BM31" s="2269">
        <v>12.680083884861729</v>
      </c>
      <c r="BN31" s="2269">
        <v>0</v>
      </c>
      <c r="BO31" s="2269">
        <v>13.925618739516185</v>
      </c>
      <c r="BP31" s="2269">
        <v>0</v>
      </c>
      <c r="BQ31" s="2269">
        <v>13.020723411573936</v>
      </c>
      <c r="BR31" s="2269">
        <v>0</v>
      </c>
      <c r="BS31" s="2269">
        <v>15.83507505016158</v>
      </c>
      <c r="BT31" s="2269">
        <v>0</v>
      </c>
      <c r="BU31" s="2269">
        <v>21.708188642764672</v>
      </c>
      <c r="BV31" s="2269">
        <v>0</v>
      </c>
      <c r="BW31" s="2269">
        <v>20.057421777555362</v>
      </c>
      <c r="BX31" s="2269">
        <v>0</v>
      </c>
      <c r="BY31" s="2269">
        <v>19.898915790067186</v>
      </c>
      <c r="BZ31" s="2269">
        <v>0</v>
      </c>
      <c r="CA31" s="2269">
        <v>26.668273953088921</v>
      </c>
      <c r="CB31" s="2269">
        <v>0</v>
      </c>
      <c r="CC31" s="2269">
        <v>30.87855387884191</v>
      </c>
      <c r="CD31" s="2269">
        <v>0</v>
      </c>
      <c r="CE31" s="2269">
        <v>28.638688314550844</v>
      </c>
      <c r="CF31" s="2269">
        <v>0.269870629513981</v>
      </c>
      <c r="CG31" s="2269">
        <v>32.088727998046259</v>
      </c>
      <c r="CH31" s="2269">
        <v>0</v>
      </c>
      <c r="CI31" s="2269">
        <v>18.033543736443402</v>
      </c>
      <c r="CJ31" s="2269">
        <v>0</v>
      </c>
      <c r="CK31" s="2269">
        <v>21.152141011013576</v>
      </c>
      <c r="CL31" s="2269">
        <v>0</v>
      </c>
      <c r="CM31" s="2269">
        <v>17.65874415580139</v>
      </c>
      <c r="CN31" s="2269">
        <v>0</v>
      </c>
      <c r="CO31" s="2269">
        <v>15.783591362187972</v>
      </c>
      <c r="CP31" s="2269">
        <v>1.337639584088143</v>
      </c>
      <c r="CQ31" s="2269">
        <v>18.607598292332092</v>
      </c>
      <c r="CR31" s="2269">
        <v>0</v>
      </c>
      <c r="CS31" s="2269">
        <v>18.056469191434157</v>
      </c>
      <c r="CT31" s="2269">
        <v>0</v>
      </c>
      <c r="CU31" s="2269">
        <v>15.020550981055171</v>
      </c>
      <c r="CV31" s="2269">
        <v>1.6894128393710646</v>
      </c>
      <c r="CW31" s="2269">
        <v>13.108877358211704</v>
      </c>
      <c r="CX31" s="2269">
        <v>0</v>
      </c>
      <c r="CY31" s="2269">
        <v>18.064982128449799</v>
      </c>
      <c r="CZ31" s="2269">
        <v>1.8604312843492097</v>
      </c>
      <c r="DA31" s="2269">
        <v>14.253415231842581</v>
      </c>
      <c r="DB31" s="2269">
        <v>0.17922727979298303</v>
      </c>
      <c r="DC31" s="2269">
        <v>16.741863343748133</v>
      </c>
      <c r="DD31" s="2269">
        <v>0.51068360336647978</v>
      </c>
      <c r="DE31" s="2269">
        <v>13.774228102915121</v>
      </c>
      <c r="DF31" s="2269">
        <v>0.32649972265825888</v>
      </c>
      <c r="DG31" s="2269">
        <v>6.5141518792020277</v>
      </c>
      <c r="DH31" s="2269">
        <v>0.45414197068224399</v>
      </c>
      <c r="DI31" s="2269">
        <v>13.3955344433778</v>
      </c>
      <c r="DJ31" s="2269">
        <v>1.1855048052147816</v>
      </c>
      <c r="DK31" s="2269">
        <v>3.6885332313214914</v>
      </c>
      <c r="DL31" s="2269">
        <v>1.3102817168971199</v>
      </c>
      <c r="DM31" s="2269">
        <v>2.3548795294799105</v>
      </c>
      <c r="DN31" s="2269">
        <v>4.2697292660376727</v>
      </c>
      <c r="DO31" s="2269">
        <v>2.460553326121862</v>
      </c>
      <c r="DP31" s="2269">
        <v>0.30873077348677702</v>
      </c>
      <c r="DQ31" s="2269">
        <v>2.2445626662494131</v>
      </c>
      <c r="DR31" s="2269">
        <v>0.35746732110372598</v>
      </c>
      <c r="DS31" s="2269">
        <v>4.9347111520240681</v>
      </c>
      <c r="DT31" s="2269">
        <v>0</v>
      </c>
      <c r="DU31" s="2269">
        <v>2.4206306967772209</v>
      </c>
      <c r="DV31" s="2269">
        <v>0</v>
      </c>
      <c r="DW31" s="2269">
        <v>16.010177996631921</v>
      </c>
      <c r="DX31" s="2269">
        <v>0</v>
      </c>
      <c r="DY31" s="2269">
        <v>22.535451350757743</v>
      </c>
      <c r="DZ31" s="2269">
        <v>0.39891533277838781</v>
      </c>
      <c r="EA31" s="2269">
        <v>36.878229257641927</v>
      </c>
      <c r="EB31" s="2269">
        <v>0</v>
      </c>
      <c r="EC31" s="2269">
        <v>21.940976086956525</v>
      </c>
      <c r="ED31" s="2269">
        <v>1.0366630434782609</v>
      </c>
      <c r="EE31" s="2269">
        <v>6.5319791673467975</v>
      </c>
      <c r="EF31" s="2269">
        <v>0</v>
      </c>
      <c r="EG31" s="2269">
        <v>4.6092843854807155</v>
      </c>
      <c r="EH31" s="2269">
        <v>0.61971964413603964</v>
      </c>
      <c r="EI31" s="2269">
        <v>2.0298579159835706</v>
      </c>
      <c r="EJ31" s="2269">
        <v>3.0490330883001042</v>
      </c>
      <c r="EK31" s="2269">
        <v>7.5800625798774837</v>
      </c>
      <c r="EL31" s="2269">
        <v>1.3686042924507513</v>
      </c>
      <c r="EM31" s="2269">
        <v>9.9628188635436601</v>
      </c>
      <c r="EN31" s="2269">
        <v>1.0921258466048398</v>
      </c>
      <c r="EO31" s="2269">
        <v>9.5053191011740417</v>
      </c>
      <c r="EP31" s="2269">
        <v>1.4304946299361125</v>
      </c>
      <c r="EQ31" s="2269">
        <v>4.2277174081985196</v>
      </c>
      <c r="ER31" s="2269">
        <v>0.43981224493421028</v>
      </c>
      <c r="ES31" s="2269">
        <v>6.5861704046398541</v>
      </c>
      <c r="ET31" s="2269">
        <v>0.59321465161771192</v>
      </c>
      <c r="EU31" s="2269">
        <v>6.3232393411874028</v>
      </c>
      <c r="EV31" s="2269">
        <v>3.9495349851687584</v>
      </c>
      <c r="EW31" s="2269">
        <v>4.4277366019916524</v>
      </c>
      <c r="EX31" s="2269">
        <v>0</v>
      </c>
      <c r="EY31" s="2269">
        <v>5.4590079726042067</v>
      </c>
      <c r="EZ31" s="2269">
        <v>1.808021295949489</v>
      </c>
      <c r="FA31" s="2269">
        <v>2.1460865706982033</v>
      </c>
      <c r="FB31" s="2269">
        <v>2.6631481197806717</v>
      </c>
      <c r="FC31" s="2269">
        <v>2.6541575871412344</v>
      </c>
      <c r="FD31" s="2269">
        <v>1.7169688049292784</v>
      </c>
      <c r="FE31" s="2269">
        <v>11.260016315861412</v>
      </c>
      <c r="FF31" s="2269">
        <v>2.1958180995011274</v>
      </c>
      <c r="FG31" s="2269">
        <v>7.4703576435091437</v>
      </c>
      <c r="FH31" s="2269">
        <v>1.4663817584198771</v>
      </c>
      <c r="FI31" s="2269">
        <v>9.1294654206108614</v>
      </c>
      <c r="FJ31" s="2269">
        <v>4.5655608883761181</v>
      </c>
      <c r="FK31" s="2269">
        <v>11.930415616994816</v>
      </c>
      <c r="FL31" s="2269">
        <v>5.7986614428911301</v>
      </c>
      <c r="FM31" s="2269">
        <v>12.942933977591629</v>
      </c>
      <c r="FN31" s="2269">
        <v>1.3753929905260271</v>
      </c>
      <c r="FO31" s="2269">
        <v>11.620704703376218</v>
      </c>
      <c r="FP31" s="2269">
        <v>0.62435544134304899</v>
      </c>
      <c r="FQ31" s="2269">
        <v>10.590932921277007</v>
      </c>
      <c r="FR31" s="2269">
        <v>1.318022723944194</v>
      </c>
      <c r="FS31" s="2245"/>
      <c r="FT31" s="2245"/>
    </row>
    <row r="32" spans="1:176" s="2241" customFormat="1" ht="19.2">
      <c r="A32" s="2257" t="s">
        <v>4916</v>
      </c>
      <c r="B32" s="2266" t="s">
        <v>2932</v>
      </c>
      <c r="C32" s="2259">
        <v>0</v>
      </c>
      <c r="D32" s="2259">
        <v>0</v>
      </c>
      <c r="E32" s="2259">
        <v>0</v>
      </c>
      <c r="F32" s="2259">
        <v>0</v>
      </c>
      <c r="G32" s="2259">
        <v>0</v>
      </c>
      <c r="H32" s="2259">
        <v>0</v>
      </c>
      <c r="I32" s="2259">
        <v>0</v>
      </c>
      <c r="J32" s="2259">
        <v>0</v>
      </c>
      <c r="K32" s="2259">
        <v>0</v>
      </c>
      <c r="L32" s="2259">
        <v>0</v>
      </c>
      <c r="M32" s="2259">
        <v>0</v>
      </c>
      <c r="N32" s="2259">
        <v>0</v>
      </c>
      <c r="O32" s="2259">
        <v>0</v>
      </c>
      <c r="P32" s="2259">
        <v>0</v>
      </c>
      <c r="Q32" s="2259">
        <v>0</v>
      </c>
      <c r="R32" s="2261">
        <v>0</v>
      </c>
      <c r="S32" s="2267">
        <v>0</v>
      </c>
      <c r="T32" s="2267">
        <v>0</v>
      </c>
      <c r="U32" s="2267">
        <v>0</v>
      </c>
      <c r="V32" s="2267">
        <v>0</v>
      </c>
      <c r="W32" s="2267">
        <v>0</v>
      </c>
      <c r="X32" s="2267">
        <v>0</v>
      </c>
      <c r="Y32" s="2267">
        <v>0</v>
      </c>
      <c r="Z32" s="2267">
        <v>0</v>
      </c>
      <c r="AA32" s="2267">
        <v>0</v>
      </c>
      <c r="AB32" s="2267">
        <v>0</v>
      </c>
      <c r="AC32" s="2267">
        <v>0</v>
      </c>
      <c r="AD32" s="2267">
        <v>0</v>
      </c>
      <c r="AE32" s="2267">
        <v>0</v>
      </c>
      <c r="AF32" s="2284">
        <v>0</v>
      </c>
      <c r="AG32" s="2269">
        <v>0</v>
      </c>
      <c r="AH32" s="2269">
        <v>0</v>
      </c>
      <c r="AI32" s="2269">
        <v>0</v>
      </c>
      <c r="AJ32" s="2269">
        <v>0</v>
      </c>
      <c r="AK32" s="2269">
        <v>0</v>
      </c>
      <c r="AL32" s="2269">
        <v>0</v>
      </c>
      <c r="AM32" s="2269">
        <v>0</v>
      </c>
      <c r="AN32" s="2269">
        <v>0</v>
      </c>
      <c r="AO32" s="2269">
        <v>0</v>
      </c>
      <c r="AP32" s="2269">
        <v>0</v>
      </c>
      <c r="AQ32" s="2269">
        <v>0</v>
      </c>
      <c r="AR32" s="2269">
        <v>0</v>
      </c>
      <c r="AS32" s="2269">
        <v>0</v>
      </c>
      <c r="AT32" s="2269">
        <v>0</v>
      </c>
      <c r="AU32" s="2269">
        <v>0</v>
      </c>
      <c r="AV32" s="2269">
        <v>0</v>
      </c>
      <c r="AW32" s="2269">
        <v>0</v>
      </c>
      <c r="AX32" s="2269">
        <v>0</v>
      </c>
      <c r="AY32" s="2269">
        <v>0</v>
      </c>
      <c r="AZ32" s="2269">
        <v>0</v>
      </c>
      <c r="BA32" s="2269">
        <v>0</v>
      </c>
      <c r="BB32" s="2269">
        <v>0</v>
      </c>
      <c r="BC32" s="2269">
        <v>0</v>
      </c>
      <c r="BD32" s="2269">
        <v>0</v>
      </c>
      <c r="BE32" s="2269">
        <v>0</v>
      </c>
      <c r="BF32" s="2269">
        <v>0</v>
      </c>
      <c r="BG32" s="2269">
        <v>0</v>
      </c>
      <c r="BH32" s="2269">
        <v>0</v>
      </c>
      <c r="BI32" s="2269">
        <v>0</v>
      </c>
      <c r="BJ32" s="2269">
        <v>0</v>
      </c>
      <c r="BK32" s="2269">
        <v>0</v>
      </c>
      <c r="BL32" s="2269">
        <v>0</v>
      </c>
      <c r="BM32" s="2269">
        <v>0</v>
      </c>
      <c r="BN32" s="2269">
        <v>0</v>
      </c>
      <c r="BO32" s="2269">
        <v>0</v>
      </c>
      <c r="BP32" s="2269">
        <v>0</v>
      </c>
      <c r="BQ32" s="2269">
        <v>0</v>
      </c>
      <c r="BR32" s="2269">
        <v>0</v>
      </c>
      <c r="BS32" s="2269">
        <v>0</v>
      </c>
      <c r="BT32" s="2269">
        <v>0</v>
      </c>
      <c r="BU32" s="2269">
        <v>0</v>
      </c>
      <c r="BV32" s="2269">
        <v>0</v>
      </c>
      <c r="BW32" s="2269">
        <v>0</v>
      </c>
      <c r="BX32" s="2269">
        <v>0</v>
      </c>
      <c r="BY32" s="2269">
        <v>0</v>
      </c>
      <c r="BZ32" s="2269">
        <v>0</v>
      </c>
      <c r="CA32" s="2269">
        <v>0</v>
      </c>
      <c r="CB32" s="2269">
        <v>0</v>
      </c>
      <c r="CC32" s="2269">
        <v>0</v>
      </c>
      <c r="CD32" s="2269">
        <v>0</v>
      </c>
      <c r="CE32" s="2269">
        <v>0</v>
      </c>
      <c r="CF32" s="2269">
        <v>0</v>
      </c>
      <c r="CG32" s="2269">
        <v>0</v>
      </c>
      <c r="CH32" s="2269">
        <v>0</v>
      </c>
      <c r="CI32" s="2269">
        <v>0</v>
      </c>
      <c r="CJ32" s="2269">
        <v>0</v>
      </c>
      <c r="CK32" s="2269">
        <v>0</v>
      </c>
      <c r="CL32" s="2269">
        <v>0</v>
      </c>
      <c r="CM32" s="2269">
        <v>0</v>
      </c>
      <c r="CN32" s="2269">
        <v>0</v>
      </c>
      <c r="CO32" s="2269">
        <v>0</v>
      </c>
      <c r="CP32" s="2269">
        <v>0</v>
      </c>
      <c r="CQ32" s="2269">
        <v>0</v>
      </c>
      <c r="CR32" s="2269">
        <v>0</v>
      </c>
      <c r="CS32" s="2269">
        <v>0</v>
      </c>
      <c r="CT32" s="2269">
        <v>0</v>
      </c>
      <c r="CU32" s="2269">
        <v>0</v>
      </c>
      <c r="CV32" s="2269">
        <v>0</v>
      </c>
      <c r="CW32" s="2269">
        <v>0</v>
      </c>
      <c r="CX32" s="2269">
        <v>0</v>
      </c>
      <c r="CY32" s="2269">
        <v>0</v>
      </c>
      <c r="CZ32" s="2269">
        <v>0</v>
      </c>
      <c r="DA32" s="2269">
        <v>0</v>
      </c>
      <c r="DB32" s="2269">
        <v>0</v>
      </c>
      <c r="DC32" s="2269">
        <v>0</v>
      </c>
      <c r="DD32" s="2269">
        <v>0</v>
      </c>
      <c r="DE32" s="2269">
        <v>0</v>
      </c>
      <c r="DF32" s="2269">
        <v>0</v>
      </c>
      <c r="DG32" s="2269">
        <v>0</v>
      </c>
      <c r="DH32" s="2269">
        <v>0</v>
      </c>
      <c r="DI32" s="2269">
        <v>0</v>
      </c>
      <c r="DJ32" s="2269">
        <v>0</v>
      </c>
      <c r="DK32" s="2269">
        <v>0</v>
      </c>
      <c r="DL32" s="2269">
        <v>0</v>
      </c>
      <c r="DM32" s="2269">
        <v>0</v>
      </c>
      <c r="DN32" s="2269">
        <v>0</v>
      </c>
      <c r="DO32" s="2269">
        <v>0</v>
      </c>
      <c r="DP32" s="2269">
        <v>0</v>
      </c>
      <c r="DQ32" s="2269">
        <v>0</v>
      </c>
      <c r="DR32" s="2269">
        <v>0</v>
      </c>
      <c r="DS32" s="2269">
        <v>0</v>
      </c>
      <c r="DT32" s="2269">
        <v>0</v>
      </c>
      <c r="DU32" s="2269">
        <v>0</v>
      </c>
      <c r="DV32" s="2269">
        <v>0</v>
      </c>
      <c r="DW32" s="2269">
        <v>0</v>
      </c>
      <c r="DX32" s="2269">
        <v>0</v>
      </c>
      <c r="DY32" s="2269">
        <v>0</v>
      </c>
      <c r="DZ32" s="2269">
        <v>0</v>
      </c>
      <c r="EA32" s="2269">
        <v>0</v>
      </c>
      <c r="EB32" s="2269">
        <v>0</v>
      </c>
      <c r="EC32" s="2269">
        <v>0</v>
      </c>
      <c r="ED32" s="2269">
        <v>0</v>
      </c>
      <c r="EE32" s="2269">
        <v>0</v>
      </c>
      <c r="EF32" s="2269">
        <v>0</v>
      </c>
      <c r="EG32" s="2269">
        <v>0</v>
      </c>
      <c r="EH32" s="2269">
        <v>0</v>
      </c>
      <c r="EI32" s="2269">
        <v>0</v>
      </c>
      <c r="EJ32" s="2269">
        <v>0</v>
      </c>
      <c r="EK32" s="2269">
        <v>0</v>
      </c>
      <c r="EL32" s="2269">
        <v>0</v>
      </c>
      <c r="EM32" s="2269">
        <v>0</v>
      </c>
      <c r="EN32" s="2269">
        <v>0</v>
      </c>
      <c r="EO32" s="2269">
        <v>0</v>
      </c>
      <c r="EP32" s="2269">
        <v>0</v>
      </c>
      <c r="EQ32" s="2269">
        <v>0</v>
      </c>
      <c r="ER32" s="2269">
        <v>0</v>
      </c>
      <c r="ES32" s="2269">
        <v>0</v>
      </c>
      <c r="ET32" s="2269">
        <v>0</v>
      </c>
      <c r="EU32" s="2269">
        <v>0</v>
      </c>
      <c r="EV32" s="2269">
        <v>0</v>
      </c>
      <c r="EW32" s="2269">
        <v>0</v>
      </c>
      <c r="EX32" s="2269">
        <v>0</v>
      </c>
      <c r="EY32" s="2269">
        <v>0</v>
      </c>
      <c r="EZ32" s="2269">
        <v>0</v>
      </c>
      <c r="FA32" s="2269">
        <v>0</v>
      </c>
      <c r="FB32" s="2269">
        <v>0</v>
      </c>
      <c r="FC32" s="2269">
        <v>0.53578189679059662</v>
      </c>
      <c r="FD32" s="2269">
        <v>0</v>
      </c>
      <c r="FE32" s="2269">
        <v>0</v>
      </c>
      <c r="FF32" s="2269">
        <v>0</v>
      </c>
      <c r="FG32" s="2269">
        <v>0</v>
      </c>
      <c r="FH32" s="2269">
        <v>0</v>
      </c>
      <c r="FI32" s="2269">
        <v>0</v>
      </c>
      <c r="FJ32" s="2269">
        <v>0</v>
      </c>
      <c r="FK32" s="2269">
        <v>0</v>
      </c>
      <c r="FL32" s="2269">
        <v>0</v>
      </c>
      <c r="FM32" s="2269">
        <v>0</v>
      </c>
      <c r="FN32" s="2269">
        <v>0</v>
      </c>
      <c r="FO32" s="2269">
        <v>0</v>
      </c>
      <c r="FP32" s="2269">
        <v>0</v>
      </c>
      <c r="FQ32" s="2269">
        <v>0</v>
      </c>
      <c r="FR32" s="2269">
        <v>0</v>
      </c>
      <c r="FS32" s="2245"/>
      <c r="FT32" s="2245"/>
    </row>
    <row r="33" spans="1:176" ht="19.2">
      <c r="A33" s="2257" t="s">
        <v>4917</v>
      </c>
      <c r="B33" s="2266" t="s">
        <v>2933</v>
      </c>
      <c r="C33" s="2259">
        <v>214.49253337533298</v>
      </c>
      <c r="D33" s="2259">
        <v>2.1513906565802747</v>
      </c>
      <c r="E33" s="2259">
        <v>182.86209544525417</v>
      </c>
      <c r="F33" s="2259">
        <v>0</v>
      </c>
      <c r="G33" s="2259">
        <v>227.35241093266669</v>
      </c>
      <c r="H33" s="2259">
        <v>0</v>
      </c>
      <c r="I33" s="2259">
        <v>188.37796111919587</v>
      </c>
      <c r="J33" s="2259">
        <v>2.4203191541424496</v>
      </c>
      <c r="K33" s="2260">
        <v>160.26381955274869</v>
      </c>
      <c r="L33" s="2259">
        <v>0.2865038248165972</v>
      </c>
      <c r="M33" s="2259">
        <v>178.49066158484922</v>
      </c>
      <c r="N33" s="2259">
        <v>0</v>
      </c>
      <c r="O33" s="2260">
        <v>168.14289393390106</v>
      </c>
      <c r="P33" s="2259">
        <v>0</v>
      </c>
      <c r="Q33" s="2259">
        <v>145.7489747403217</v>
      </c>
      <c r="R33" s="2261">
        <v>0.35937275588489248</v>
      </c>
      <c r="S33" s="2267">
        <v>142.27509560528128</v>
      </c>
      <c r="T33" s="2267">
        <v>0</v>
      </c>
      <c r="U33" s="2267">
        <v>168.33737161644453</v>
      </c>
      <c r="V33" s="2267">
        <v>0.46326593125145765</v>
      </c>
      <c r="W33" s="2267">
        <v>89.69182652591698</v>
      </c>
      <c r="X33" s="2267">
        <v>0.51420475495529216</v>
      </c>
      <c r="Y33" s="2267">
        <v>104.93339073355524</v>
      </c>
      <c r="Z33" s="2267">
        <v>0.91836594140743999</v>
      </c>
      <c r="AA33" s="2267">
        <v>121.24037647940062</v>
      </c>
      <c r="AB33" s="2267">
        <v>0.22801479652591899</v>
      </c>
      <c r="AC33" s="2267">
        <v>150.59068428132142</v>
      </c>
      <c r="AD33" s="2267">
        <v>0</v>
      </c>
      <c r="AE33" s="2267">
        <v>237.40298939727083</v>
      </c>
      <c r="AF33" s="2284">
        <v>3.578576641409593</v>
      </c>
      <c r="AG33" s="2269">
        <v>261.78368129338043</v>
      </c>
      <c r="AH33" s="2269">
        <v>0.3603277704376785</v>
      </c>
      <c r="AI33" s="2269">
        <v>258.96245516216368</v>
      </c>
      <c r="AJ33" s="2269">
        <v>0</v>
      </c>
      <c r="AK33" s="2269">
        <v>7.6522598718574484</v>
      </c>
      <c r="AL33" s="2269">
        <v>4.3303434788329067</v>
      </c>
      <c r="AM33" s="2269">
        <v>313.863503283341</v>
      </c>
      <c r="AN33" s="2269">
        <v>1.8037490913641705</v>
      </c>
      <c r="AO33" s="2269">
        <v>236.07205847991824</v>
      </c>
      <c r="AP33" s="2269">
        <v>2.0706539222101075</v>
      </c>
      <c r="AQ33" s="2269">
        <v>94.687653380170033</v>
      </c>
      <c r="AR33" s="2269">
        <v>0.38412251916779538</v>
      </c>
      <c r="AS33" s="2269">
        <v>30.379620583995258</v>
      </c>
      <c r="AT33" s="2269">
        <v>1.5834188042524309</v>
      </c>
      <c r="AU33" s="2269">
        <v>24.844546295881031</v>
      </c>
      <c r="AV33" s="2269">
        <v>3.2108370559463744</v>
      </c>
      <c r="AW33" s="2269">
        <v>68.980723110592294</v>
      </c>
      <c r="AX33" s="2269">
        <v>1.04679825625282</v>
      </c>
      <c r="AY33" s="2269">
        <v>65.528590710360987</v>
      </c>
      <c r="AZ33" s="2269">
        <v>3.2044165277034411</v>
      </c>
      <c r="BA33" s="2269">
        <v>75.381606470418504</v>
      </c>
      <c r="BB33" s="2269">
        <v>0.63045924364218642</v>
      </c>
      <c r="BC33" s="2269">
        <v>59.06200670547021</v>
      </c>
      <c r="BD33" s="2269">
        <v>0.42896956106973827</v>
      </c>
      <c r="BE33" s="2269">
        <v>39.692410817057713</v>
      </c>
      <c r="BF33" s="2269">
        <v>1.5002719184062308</v>
      </c>
      <c r="BG33" s="2269">
        <v>44.477150317376385</v>
      </c>
      <c r="BH33" s="2269">
        <v>5.2992145335638883</v>
      </c>
      <c r="BI33" s="2269">
        <v>59.734636687463663</v>
      </c>
      <c r="BJ33" s="2269">
        <v>19.395589763168672</v>
      </c>
      <c r="BK33" s="2269">
        <v>9.0852114070064562</v>
      </c>
      <c r="BL33" s="2269">
        <v>13.959599280943614</v>
      </c>
      <c r="BM33" s="2269">
        <v>4.7288648877126986</v>
      </c>
      <c r="BN33" s="2269">
        <v>1.2330111347759263</v>
      </c>
      <c r="BO33" s="2269">
        <v>0.27884444685021104</v>
      </c>
      <c r="BP33" s="2269">
        <v>7.9471485828177322</v>
      </c>
      <c r="BQ33" s="2269">
        <v>6.448945014288137</v>
      </c>
      <c r="BR33" s="2269">
        <v>15.638388049822618</v>
      </c>
      <c r="BS33" s="2269">
        <v>5.9594702644950193</v>
      </c>
      <c r="BT33" s="2269">
        <v>51.179207037112775</v>
      </c>
      <c r="BU33" s="2269">
        <v>7.2269842719089938</v>
      </c>
      <c r="BV33" s="2269">
        <v>40.905396889360603</v>
      </c>
      <c r="BW33" s="2269">
        <v>4.7528872597799001</v>
      </c>
      <c r="BX33" s="2269">
        <v>8.3939940377398035</v>
      </c>
      <c r="BY33" s="2269">
        <v>4.0736559728104718</v>
      </c>
      <c r="BZ33" s="2269">
        <v>9.0627351170065893</v>
      </c>
      <c r="CA33" s="2269">
        <v>3.1754086430647259</v>
      </c>
      <c r="CB33" s="2269">
        <v>3.883374288368485</v>
      </c>
      <c r="CC33" s="2269">
        <v>1.086882436608013</v>
      </c>
      <c r="CD33" s="2269">
        <v>1.5415822156133794</v>
      </c>
      <c r="CE33" s="2269">
        <v>2.5976948221871603</v>
      </c>
      <c r="CF33" s="2269">
        <v>2.3578960091838232</v>
      </c>
      <c r="CG33" s="2269">
        <v>8.1774519435186548</v>
      </c>
      <c r="CH33" s="2269">
        <v>2.7455074381682829</v>
      </c>
      <c r="CI33" s="2269">
        <v>8.3462619957826476</v>
      </c>
      <c r="CJ33" s="2269">
        <v>9.5194723898170484</v>
      </c>
      <c r="CK33" s="2269">
        <v>8.160692240692013</v>
      </c>
      <c r="CL33" s="2269">
        <v>9.5308647868302785</v>
      </c>
      <c r="CM33" s="2269">
        <v>5.5089568900447849</v>
      </c>
      <c r="CN33" s="2269">
        <v>7.247633303788021</v>
      </c>
      <c r="CO33" s="2269">
        <v>8.4930766439991441</v>
      </c>
      <c r="CP33" s="2269">
        <v>1.5247218815900707</v>
      </c>
      <c r="CQ33" s="2269">
        <v>14.763334236298084</v>
      </c>
      <c r="CR33" s="2269">
        <v>20.879016408180579</v>
      </c>
      <c r="CS33" s="2269">
        <v>11.156859759632907</v>
      </c>
      <c r="CT33" s="2269">
        <v>16.984306345993843</v>
      </c>
      <c r="CU33" s="2269">
        <v>5.2927343854399904</v>
      </c>
      <c r="CV33" s="2269">
        <v>8.7291794229732318</v>
      </c>
      <c r="CW33" s="2269">
        <v>8.267403062781808</v>
      </c>
      <c r="CX33" s="2269">
        <v>5.5433578962375485</v>
      </c>
      <c r="CY33" s="2269">
        <v>9.0425536672285816</v>
      </c>
      <c r="CZ33" s="2269">
        <v>3.5171580158004336</v>
      </c>
      <c r="DA33" s="2269">
        <v>23.747233982836981</v>
      </c>
      <c r="DB33" s="2269">
        <v>2.1624276898494008</v>
      </c>
      <c r="DC33" s="2269">
        <v>22.762620851754793</v>
      </c>
      <c r="DD33" s="2269">
        <v>2.1402523479309217</v>
      </c>
      <c r="DE33" s="2269">
        <v>11.735601245983034</v>
      </c>
      <c r="DF33" s="2269">
        <v>3.2507477653666412</v>
      </c>
      <c r="DG33" s="2269">
        <v>18.790666807825417</v>
      </c>
      <c r="DH33" s="2269">
        <v>5.5447910821117601</v>
      </c>
      <c r="DI33" s="2269">
        <v>18.588411850768537</v>
      </c>
      <c r="DJ33" s="2269">
        <v>8.1246258951460391</v>
      </c>
      <c r="DK33" s="2269">
        <v>21.565937665656186</v>
      </c>
      <c r="DL33" s="2269">
        <v>3.3096886257536906</v>
      </c>
      <c r="DM33" s="2269">
        <v>32.297247493589389</v>
      </c>
      <c r="DN33" s="2269">
        <v>0.55217002885054534</v>
      </c>
      <c r="DO33" s="2269">
        <v>90.384978530790647</v>
      </c>
      <c r="DP33" s="2269">
        <v>0</v>
      </c>
      <c r="DQ33" s="2269">
        <v>199.44774014499558</v>
      </c>
      <c r="DR33" s="2269">
        <v>0.53324534728411099</v>
      </c>
      <c r="DS33" s="2269">
        <v>87.700337906508906</v>
      </c>
      <c r="DT33" s="2269">
        <v>1.6788881618985605</v>
      </c>
      <c r="DU33" s="2269">
        <v>148.72424774509727</v>
      </c>
      <c r="DV33" s="2269">
        <v>2.1722695371762236E-2</v>
      </c>
      <c r="DW33" s="2269">
        <v>196.74794824324783</v>
      </c>
      <c r="DX33" s="2269">
        <v>7.1235957502931075</v>
      </c>
      <c r="DY33" s="2269">
        <v>218.01087744327913</v>
      </c>
      <c r="DZ33" s="2269">
        <v>13.767515923566878</v>
      </c>
      <c r="EA33" s="2269">
        <v>164.33848253074234</v>
      </c>
      <c r="EB33" s="2269">
        <v>16.39382096069869</v>
      </c>
      <c r="EC33" s="2269">
        <v>37.039345283319001</v>
      </c>
      <c r="ED33" s="2269">
        <v>14.054586956521737</v>
      </c>
      <c r="EE33" s="2269">
        <v>36.821636178496576</v>
      </c>
      <c r="EF33" s="2269">
        <v>0</v>
      </c>
      <c r="EG33" s="2269">
        <v>56.600731691102737</v>
      </c>
      <c r="EH33" s="2269">
        <v>0</v>
      </c>
      <c r="EI33" s="2269">
        <v>50.954567495361559</v>
      </c>
      <c r="EJ33" s="2269">
        <v>0.80732058807975027</v>
      </c>
      <c r="EK33" s="2269">
        <v>52.399830332045752</v>
      </c>
      <c r="EL33" s="2269">
        <v>0</v>
      </c>
      <c r="EM33" s="2269">
        <v>60.488576718310881</v>
      </c>
      <c r="EN33" s="2269">
        <v>0</v>
      </c>
      <c r="EO33" s="2269">
        <v>79.542674031988696</v>
      </c>
      <c r="EP33" s="2269">
        <v>0</v>
      </c>
      <c r="EQ33" s="2269">
        <v>62.835954124873979</v>
      </c>
      <c r="ER33" s="2269">
        <v>0</v>
      </c>
      <c r="ES33" s="2269">
        <v>67.358744375547303</v>
      </c>
      <c r="ET33" s="2269">
        <v>0.5431487634374722</v>
      </c>
      <c r="EU33" s="2269">
        <v>55.803930758271179</v>
      </c>
      <c r="EV33" s="2269">
        <v>1.1997345648606035</v>
      </c>
      <c r="EW33" s="2269">
        <v>67.229833404063513</v>
      </c>
      <c r="EX33" s="2269">
        <v>0.54152972014921397</v>
      </c>
      <c r="EY33" s="2269">
        <v>95.411597193964369</v>
      </c>
      <c r="EZ33" s="2269">
        <v>0</v>
      </c>
      <c r="FA33" s="2269">
        <v>42.001479338277178</v>
      </c>
      <c r="FB33" s="2269">
        <v>2.1367984768165638</v>
      </c>
      <c r="FC33" s="2269">
        <v>46.179407619133741</v>
      </c>
      <c r="FD33" s="2269">
        <v>0.65918306480782296</v>
      </c>
      <c r="FE33" s="2269">
        <v>47.119323616617834</v>
      </c>
      <c r="FF33" s="2269">
        <v>0.60693723091642171</v>
      </c>
      <c r="FG33" s="2269">
        <v>44.341440611981625</v>
      </c>
      <c r="FH33" s="2269">
        <v>2.9509608129343756</v>
      </c>
      <c r="FI33" s="2269">
        <v>56.646989082289132</v>
      </c>
      <c r="FJ33" s="2269">
        <v>1.3050027240970421</v>
      </c>
      <c r="FK33" s="2269">
        <v>71.749006221312911</v>
      </c>
      <c r="FL33" s="2269">
        <v>0</v>
      </c>
      <c r="FM33" s="2269">
        <v>73.065059179651001</v>
      </c>
      <c r="FN33" s="2269">
        <v>0</v>
      </c>
      <c r="FO33" s="2269">
        <v>81.467398007681851</v>
      </c>
      <c r="FP33" s="2269">
        <v>0</v>
      </c>
      <c r="FQ33" s="2269">
        <v>113.53555737736055</v>
      </c>
      <c r="FR33" s="2269">
        <v>0</v>
      </c>
      <c r="FS33" s="2245"/>
      <c r="FT33" s="2245"/>
    </row>
    <row r="34" spans="1:176" ht="19.2">
      <c r="A34" s="2257" t="s">
        <v>4918</v>
      </c>
      <c r="B34" s="2266" t="s">
        <v>2934</v>
      </c>
      <c r="C34" s="2259">
        <v>0</v>
      </c>
      <c r="D34" s="2259">
        <v>0</v>
      </c>
      <c r="E34" s="2259">
        <v>0</v>
      </c>
      <c r="F34" s="2259">
        <v>0</v>
      </c>
      <c r="G34" s="2259">
        <v>0</v>
      </c>
      <c r="H34" s="2259">
        <v>0</v>
      </c>
      <c r="I34" s="2259">
        <v>0</v>
      </c>
      <c r="J34" s="2259">
        <v>0</v>
      </c>
      <c r="K34" s="2259">
        <v>0</v>
      </c>
      <c r="L34" s="2259">
        <v>0</v>
      </c>
      <c r="M34" s="2259">
        <v>0</v>
      </c>
      <c r="N34" s="2259">
        <v>0</v>
      </c>
      <c r="O34" s="2259">
        <v>0</v>
      </c>
      <c r="P34" s="2259">
        <v>0</v>
      </c>
      <c r="Q34" s="2259">
        <v>0</v>
      </c>
      <c r="R34" s="2261">
        <v>0</v>
      </c>
      <c r="S34" s="2267">
        <v>0</v>
      </c>
      <c r="T34" s="2267">
        <v>0</v>
      </c>
      <c r="U34" s="2267">
        <v>0</v>
      </c>
      <c r="V34" s="2267">
        <v>0</v>
      </c>
      <c r="W34" s="2267">
        <v>0</v>
      </c>
      <c r="X34" s="2267">
        <v>0.42908053753684017</v>
      </c>
      <c r="Y34" s="2267">
        <v>1.123574724279129</v>
      </c>
      <c r="Z34" s="2267">
        <v>0.21485506256634881</v>
      </c>
      <c r="AA34" s="2267">
        <v>0</v>
      </c>
      <c r="AB34" s="2267">
        <v>0.37640873659446245</v>
      </c>
      <c r="AC34" s="2267">
        <v>1.1244196774732775</v>
      </c>
      <c r="AD34" s="2267">
        <v>0.3872591715454039</v>
      </c>
      <c r="AE34" s="2267">
        <v>0</v>
      </c>
      <c r="AF34" s="2284">
        <v>0.37696324505833162</v>
      </c>
      <c r="AG34" s="2269">
        <v>1.0994193545414814</v>
      </c>
      <c r="AH34" s="2269">
        <v>0.46226854415395358</v>
      </c>
      <c r="AI34" s="2269">
        <v>0</v>
      </c>
      <c r="AJ34" s="2269">
        <v>0</v>
      </c>
      <c r="AK34" s="2269">
        <v>0</v>
      </c>
      <c r="AL34" s="2269">
        <v>0.36744663443198256</v>
      </c>
      <c r="AM34" s="2269">
        <v>0</v>
      </c>
      <c r="AN34" s="2269">
        <v>8.3834222804141628E-2</v>
      </c>
      <c r="AO34" s="2269">
        <v>0</v>
      </c>
      <c r="AP34" s="2269">
        <v>0.36310495633743983</v>
      </c>
      <c r="AQ34" s="2269">
        <v>0</v>
      </c>
      <c r="AR34" s="2269">
        <v>0</v>
      </c>
      <c r="AS34" s="2269">
        <v>0</v>
      </c>
      <c r="AT34" s="2269">
        <v>0.44890198445704399</v>
      </c>
      <c r="AU34" s="2269">
        <v>0</v>
      </c>
      <c r="AV34" s="2269">
        <v>0.15823694594810422</v>
      </c>
      <c r="AW34" s="2269">
        <v>0</v>
      </c>
      <c r="AX34" s="2269">
        <v>0</v>
      </c>
      <c r="AY34" s="2269">
        <v>0</v>
      </c>
      <c r="AZ34" s="2269">
        <v>0</v>
      </c>
      <c r="BA34" s="2269">
        <v>0.31980170911209632</v>
      </c>
      <c r="BB34" s="2269">
        <v>0</v>
      </c>
      <c r="BC34" s="2269">
        <v>0</v>
      </c>
      <c r="BD34" s="2269">
        <v>0</v>
      </c>
      <c r="BE34" s="2269">
        <v>0</v>
      </c>
      <c r="BF34" s="2269">
        <v>0</v>
      </c>
      <c r="BG34" s="2269">
        <v>0</v>
      </c>
      <c r="BH34" s="2269">
        <v>0</v>
      </c>
      <c r="BI34" s="2269">
        <v>0</v>
      </c>
      <c r="BJ34" s="2269">
        <v>0</v>
      </c>
      <c r="BK34" s="2269">
        <v>0</v>
      </c>
      <c r="BL34" s="2269">
        <v>0</v>
      </c>
      <c r="BM34" s="2269">
        <v>0.41395275408711707</v>
      </c>
      <c r="BN34" s="2269">
        <v>0</v>
      </c>
      <c r="BO34" s="2269">
        <v>0</v>
      </c>
      <c r="BP34" s="2269">
        <v>0</v>
      </c>
      <c r="BQ34" s="2269">
        <v>0</v>
      </c>
      <c r="BR34" s="2269">
        <v>0</v>
      </c>
      <c r="BS34" s="2269">
        <v>0</v>
      </c>
      <c r="BT34" s="2269">
        <v>0</v>
      </c>
      <c r="BU34" s="2269">
        <v>0</v>
      </c>
      <c r="BV34" s="2269">
        <v>0</v>
      </c>
      <c r="BW34" s="2269">
        <v>0.21531260019605783</v>
      </c>
      <c r="BX34" s="2269">
        <v>0</v>
      </c>
      <c r="BY34" s="2269">
        <v>0</v>
      </c>
      <c r="BZ34" s="2269">
        <v>0</v>
      </c>
      <c r="CA34" s="2269">
        <v>0.1265970120398964</v>
      </c>
      <c r="CB34" s="2269">
        <v>0</v>
      </c>
      <c r="CC34" s="2269">
        <v>0</v>
      </c>
      <c r="CD34" s="2269">
        <v>0</v>
      </c>
      <c r="CE34" s="2269">
        <v>0</v>
      </c>
      <c r="CF34" s="2269">
        <v>0</v>
      </c>
      <c r="CG34" s="2269">
        <v>0</v>
      </c>
      <c r="CH34" s="2269">
        <v>0</v>
      </c>
      <c r="CI34" s="2269">
        <v>0</v>
      </c>
      <c r="CJ34" s="2269">
        <v>0</v>
      </c>
      <c r="CK34" s="2269">
        <v>0.20170209793466365</v>
      </c>
      <c r="CL34" s="2269">
        <v>0</v>
      </c>
      <c r="CM34" s="2269">
        <v>0.17318996081358462</v>
      </c>
      <c r="CN34" s="2269">
        <v>0</v>
      </c>
      <c r="CO34" s="2269">
        <v>0</v>
      </c>
      <c r="CP34" s="2269">
        <v>0</v>
      </c>
      <c r="CQ34" s="2269">
        <v>0.1612752646332018</v>
      </c>
      <c r="CR34" s="2269">
        <v>0</v>
      </c>
      <c r="CS34" s="2269">
        <v>0</v>
      </c>
      <c r="CT34" s="2269">
        <v>0</v>
      </c>
      <c r="CU34" s="2269">
        <v>0.13922461456914909</v>
      </c>
      <c r="CV34" s="2269">
        <v>0</v>
      </c>
      <c r="CW34" s="2269">
        <v>0</v>
      </c>
      <c r="CX34" s="2269">
        <v>0</v>
      </c>
      <c r="CY34" s="2269">
        <v>0.13662833936563884</v>
      </c>
      <c r="CZ34" s="2269">
        <v>0</v>
      </c>
      <c r="DA34" s="2269">
        <v>0</v>
      </c>
      <c r="DB34" s="2269">
        <v>0</v>
      </c>
      <c r="DC34" s="2269">
        <v>0</v>
      </c>
      <c r="DD34" s="2269">
        <v>0</v>
      </c>
      <c r="DE34" s="2269">
        <v>0</v>
      </c>
      <c r="DF34" s="2269">
        <v>0</v>
      </c>
      <c r="DG34" s="2269">
        <v>0</v>
      </c>
      <c r="DH34" s="2269">
        <v>0</v>
      </c>
      <c r="DI34" s="2269">
        <v>9.7653017312721385E-2</v>
      </c>
      <c r="DJ34" s="2269">
        <v>0</v>
      </c>
      <c r="DK34" s="2269">
        <v>0</v>
      </c>
      <c r="DL34" s="2269">
        <v>0</v>
      </c>
      <c r="DM34" s="2269">
        <v>0</v>
      </c>
      <c r="DN34" s="2269">
        <v>0</v>
      </c>
      <c r="DO34" s="2269">
        <v>0</v>
      </c>
      <c r="DP34" s="2269">
        <v>0</v>
      </c>
      <c r="DQ34" s="2269">
        <v>0</v>
      </c>
      <c r="DR34" s="2269">
        <v>0</v>
      </c>
      <c r="DS34" s="2269">
        <v>0</v>
      </c>
      <c r="DT34" s="2269">
        <v>0</v>
      </c>
      <c r="DU34" s="2269">
        <v>0</v>
      </c>
      <c r="DV34" s="2269">
        <v>0</v>
      </c>
      <c r="DW34" s="2269">
        <v>0.10509262219948413</v>
      </c>
      <c r="DX34" s="2269">
        <v>0</v>
      </c>
      <c r="DY34" s="2269">
        <v>0</v>
      </c>
      <c r="DZ34" s="2269">
        <v>0</v>
      </c>
      <c r="EA34" s="2269">
        <v>0.35472707423580785</v>
      </c>
      <c r="EB34" s="2269">
        <v>0</v>
      </c>
      <c r="EC34" s="2269">
        <v>0.26391304347826089</v>
      </c>
      <c r="ED34" s="2269">
        <v>0</v>
      </c>
      <c r="EE34" s="2269">
        <v>0</v>
      </c>
      <c r="EF34" s="2269">
        <v>0</v>
      </c>
      <c r="EG34" s="2269">
        <v>7.9997336151481274E-2</v>
      </c>
      <c r="EH34" s="2269">
        <v>0</v>
      </c>
      <c r="EI34" s="2269">
        <v>0</v>
      </c>
      <c r="EJ34" s="2269">
        <v>0</v>
      </c>
      <c r="EK34" s="2269">
        <v>0.14337622846062315</v>
      </c>
      <c r="EL34" s="2269">
        <v>0</v>
      </c>
      <c r="EM34" s="2269">
        <v>0.13766433434783973</v>
      </c>
      <c r="EN34" s="2269">
        <v>0</v>
      </c>
      <c r="EO34" s="2269">
        <v>0</v>
      </c>
      <c r="EP34" s="2269">
        <v>0</v>
      </c>
      <c r="EQ34" s="2269">
        <v>0</v>
      </c>
      <c r="ER34" s="2269">
        <v>0</v>
      </c>
      <c r="ES34" s="2269">
        <v>0</v>
      </c>
      <c r="ET34" s="2269">
        <v>0</v>
      </c>
      <c r="EU34" s="2269">
        <v>0</v>
      </c>
      <c r="EV34" s="2269">
        <v>0</v>
      </c>
      <c r="EW34" s="2269">
        <v>0</v>
      </c>
      <c r="EX34" s="2269">
        <v>0</v>
      </c>
      <c r="EY34" s="2269">
        <v>0</v>
      </c>
      <c r="EZ34" s="2269">
        <v>0</v>
      </c>
      <c r="FA34" s="2269">
        <v>0</v>
      </c>
      <c r="FB34" s="2269">
        <v>0</v>
      </c>
      <c r="FC34" s="2269">
        <v>0</v>
      </c>
      <c r="FD34" s="2269">
        <v>0</v>
      </c>
      <c r="FE34" s="2269">
        <v>0</v>
      </c>
      <c r="FF34" s="2269">
        <v>0</v>
      </c>
      <c r="FG34" s="2269">
        <v>0</v>
      </c>
      <c r="FH34" s="2269">
        <v>0</v>
      </c>
      <c r="FI34" s="2269">
        <v>0.16456750953433966</v>
      </c>
      <c r="FJ34" s="2269">
        <v>0</v>
      </c>
      <c r="FK34" s="2269">
        <v>0.19633727309578738</v>
      </c>
      <c r="FL34" s="2269">
        <v>0</v>
      </c>
      <c r="FM34" s="2269">
        <v>0</v>
      </c>
      <c r="FN34" s="2269">
        <v>0</v>
      </c>
      <c r="FO34" s="2269">
        <v>9.0800351654296771E-2</v>
      </c>
      <c r="FP34" s="2269">
        <v>0</v>
      </c>
      <c r="FQ34" s="2269">
        <v>0.10188205878170283</v>
      </c>
      <c r="FR34" s="2269">
        <v>0</v>
      </c>
      <c r="FS34" s="2245"/>
      <c r="FT34" s="2245"/>
    </row>
    <row r="35" spans="1:176" ht="19.2">
      <c r="A35" s="2257" t="s">
        <v>4919</v>
      </c>
      <c r="B35" s="2266" t="s">
        <v>4920</v>
      </c>
      <c r="C35" s="2259">
        <v>26.976512889245921</v>
      </c>
      <c r="D35" s="2259">
        <v>1.3549209104237259</v>
      </c>
      <c r="E35" s="2259">
        <v>36.145375551151922</v>
      </c>
      <c r="F35" s="2259">
        <v>12.721862113663409</v>
      </c>
      <c r="G35" s="2259">
        <v>67.118756419647099</v>
      </c>
      <c r="H35" s="2259">
        <v>0.2222599568982529</v>
      </c>
      <c r="I35" s="2259">
        <v>11.596347946872436</v>
      </c>
      <c r="J35" s="2259">
        <v>2.5449698508308103</v>
      </c>
      <c r="K35" s="2259">
        <v>20.344514973641399</v>
      </c>
      <c r="L35" s="2259">
        <v>17.519076228044785</v>
      </c>
      <c r="M35" s="2259">
        <v>5.7953978001959294</v>
      </c>
      <c r="N35" s="2259">
        <v>0.11613461063764656</v>
      </c>
      <c r="O35" s="2259">
        <v>18.885970702442073</v>
      </c>
      <c r="P35" s="2259">
        <v>5.7514984284777659</v>
      </c>
      <c r="Q35" s="2259">
        <v>13.497736802216705</v>
      </c>
      <c r="R35" s="2261">
        <v>0.59622206562536528</v>
      </c>
      <c r="S35" s="2267">
        <v>58.953895983079761</v>
      </c>
      <c r="T35" s="2267">
        <v>2.0266700944921872</v>
      </c>
      <c r="U35" s="2267">
        <v>10.457013665457655</v>
      </c>
      <c r="V35" s="2267">
        <v>2.0359043693067251</v>
      </c>
      <c r="W35" s="2267">
        <v>19.039669116431284</v>
      </c>
      <c r="X35" s="2267">
        <v>2.2138096895296364</v>
      </c>
      <c r="Y35" s="2267">
        <v>14.402710301232567</v>
      </c>
      <c r="Z35" s="2267">
        <v>1.3011916176652765</v>
      </c>
      <c r="AA35" s="2267">
        <v>11.513731450261631</v>
      </c>
      <c r="AB35" s="2267">
        <v>3.0577609939201835</v>
      </c>
      <c r="AC35" s="2267">
        <v>16.994285208376269</v>
      </c>
      <c r="AD35" s="2267">
        <v>0</v>
      </c>
      <c r="AE35" s="2267">
        <v>24.637206693348705</v>
      </c>
      <c r="AF35" s="2284">
        <v>2.2634488530200096</v>
      </c>
      <c r="AG35" s="2269">
        <v>21.227735711549215</v>
      </c>
      <c r="AH35" s="2269">
        <v>0.20714199605245406</v>
      </c>
      <c r="AI35" s="2269">
        <v>17.957944411203353</v>
      </c>
      <c r="AJ35" s="2269">
        <v>0</v>
      </c>
      <c r="AK35" s="2269">
        <v>29.31896127359731</v>
      </c>
      <c r="AL35" s="2269">
        <v>4.0857298336912429</v>
      </c>
      <c r="AM35" s="2269">
        <v>26.431994817554571</v>
      </c>
      <c r="AN35" s="2269">
        <v>0</v>
      </c>
      <c r="AO35" s="2269">
        <v>11.152458070037042</v>
      </c>
      <c r="AP35" s="2269">
        <v>0.38484483362294497</v>
      </c>
      <c r="AQ35" s="2269">
        <v>11.167997828919846</v>
      </c>
      <c r="AR35" s="2269">
        <v>2.7504732356520099E-2</v>
      </c>
      <c r="AS35" s="2269">
        <v>33.17187270266286</v>
      </c>
      <c r="AT35" s="2269">
        <v>0</v>
      </c>
      <c r="AU35" s="2269">
        <v>15.873724885199195</v>
      </c>
      <c r="AV35" s="2269">
        <v>0</v>
      </c>
      <c r="AW35" s="2269">
        <v>3.332632538393109</v>
      </c>
      <c r="AX35" s="2269">
        <v>0</v>
      </c>
      <c r="AY35" s="2269">
        <v>24.944735026081382</v>
      </c>
      <c r="AZ35" s="2269">
        <v>0.27235008490505502</v>
      </c>
      <c r="BA35" s="2269">
        <v>3.7951013917002783</v>
      </c>
      <c r="BB35" s="2269">
        <v>0</v>
      </c>
      <c r="BC35" s="2269">
        <v>8.3783851711377704</v>
      </c>
      <c r="BD35" s="2269">
        <v>2.2049311684846864</v>
      </c>
      <c r="BE35" s="2269">
        <v>2.6827591759115097</v>
      </c>
      <c r="BF35" s="2269">
        <v>8.5596929893134208E-2</v>
      </c>
      <c r="BG35" s="2269">
        <v>5.349213133184425</v>
      </c>
      <c r="BH35" s="2269">
        <v>0.4272561921141057</v>
      </c>
      <c r="BI35" s="2269">
        <v>12.55463328359437</v>
      </c>
      <c r="BJ35" s="2269">
        <v>6.7683492110889865E-2</v>
      </c>
      <c r="BK35" s="2269">
        <v>23.119301219870621</v>
      </c>
      <c r="BL35" s="2269">
        <v>18.55494868667223</v>
      </c>
      <c r="BM35" s="2269">
        <v>3.7199701753969694</v>
      </c>
      <c r="BN35" s="2269">
        <v>0.96742915501761551</v>
      </c>
      <c r="BO35" s="2269">
        <v>2.0292680337886408</v>
      </c>
      <c r="BP35" s="2269">
        <v>1.7403416921159141</v>
      </c>
      <c r="BQ35" s="2269">
        <v>6.1937744601757974</v>
      </c>
      <c r="BR35" s="2269">
        <v>2.2605946697876806</v>
      </c>
      <c r="BS35" s="2269">
        <v>14.489082710643107</v>
      </c>
      <c r="BT35" s="2269">
        <v>1.2569954460905606</v>
      </c>
      <c r="BU35" s="2269">
        <v>6.6783834975024483</v>
      </c>
      <c r="BV35" s="2269">
        <v>0.78787708086498043</v>
      </c>
      <c r="BW35" s="2269">
        <v>7.8656544763210858</v>
      </c>
      <c r="BX35" s="2269">
        <v>0.76646410280943122</v>
      </c>
      <c r="BY35" s="2269">
        <v>6.9966836099821368</v>
      </c>
      <c r="BZ35" s="2269">
        <v>0</v>
      </c>
      <c r="CA35" s="2269">
        <v>10.117410704088055</v>
      </c>
      <c r="CB35" s="2269">
        <v>0.76173523158564249</v>
      </c>
      <c r="CC35" s="2269">
        <v>2.0980912386651984</v>
      </c>
      <c r="CD35" s="2269">
        <v>0.44996445932324636</v>
      </c>
      <c r="CE35" s="2269">
        <v>16.479882574280971</v>
      </c>
      <c r="CF35" s="2269">
        <v>1.5761071857515194</v>
      </c>
      <c r="CG35" s="2269">
        <v>9.3659001026954556</v>
      </c>
      <c r="CH35" s="2269">
        <v>1.3245698094925336</v>
      </c>
      <c r="CI35" s="2269">
        <v>12.581716991850945</v>
      </c>
      <c r="CJ35" s="2269">
        <v>3.1614809037696063</v>
      </c>
      <c r="CK35" s="2269">
        <v>20.077352317973315</v>
      </c>
      <c r="CL35" s="2269">
        <v>1.9289573194868093</v>
      </c>
      <c r="CM35" s="2269">
        <v>21.370379268520242</v>
      </c>
      <c r="CN35" s="2269">
        <v>3.5432154599738759</v>
      </c>
      <c r="CO35" s="2269">
        <v>18.858772748808558</v>
      </c>
      <c r="CP35" s="2269">
        <v>4.3346606374775885</v>
      </c>
      <c r="CQ35" s="2269">
        <v>17.185009061409655</v>
      </c>
      <c r="CR35" s="2269">
        <v>0.98540944380924278</v>
      </c>
      <c r="CS35" s="2269">
        <v>19.236885933929415</v>
      </c>
      <c r="CT35" s="2269">
        <v>1.4796335438411521</v>
      </c>
      <c r="CU35" s="2269">
        <v>3.6600303409703625</v>
      </c>
      <c r="CV35" s="2269">
        <v>0.62310940113138924</v>
      </c>
      <c r="CW35" s="2269">
        <v>16.296320533978484</v>
      </c>
      <c r="CX35" s="2269">
        <v>0.73940581137034922</v>
      </c>
      <c r="CY35" s="2269">
        <v>8.2192262272323653</v>
      </c>
      <c r="CZ35" s="2269">
        <v>3.3396437727225603</v>
      </c>
      <c r="DA35" s="2269">
        <v>7.9606905443340077</v>
      </c>
      <c r="DB35" s="2269">
        <v>3.7712498144710733</v>
      </c>
      <c r="DC35" s="2269">
        <v>5.4078589538880628</v>
      </c>
      <c r="DD35" s="2269">
        <v>1.1364376791720927</v>
      </c>
      <c r="DE35" s="2269">
        <v>5.7818516311152726</v>
      </c>
      <c r="DF35" s="2269">
        <v>2.9613759518885061</v>
      </c>
      <c r="DG35" s="2269">
        <v>6.8659095161688528</v>
      </c>
      <c r="DH35" s="2269">
        <v>3.9861012895403949</v>
      </c>
      <c r="DI35" s="2269">
        <v>6.1067231619715967</v>
      </c>
      <c r="DJ35" s="2269">
        <v>0</v>
      </c>
      <c r="DK35" s="2269">
        <v>3.7815580233129675</v>
      </c>
      <c r="DL35" s="2269">
        <v>16.349894422191134</v>
      </c>
      <c r="DM35" s="2269">
        <v>9.0543481893219582</v>
      </c>
      <c r="DN35" s="2269">
        <v>0.14902387131988462</v>
      </c>
      <c r="DO35" s="2269">
        <v>3.291231322872183</v>
      </c>
      <c r="DP35" s="2269">
        <v>0.69109298959154308</v>
      </c>
      <c r="DQ35" s="2269">
        <v>0.5215667866270276</v>
      </c>
      <c r="DR35" s="2269">
        <v>0.92076039902126861</v>
      </c>
      <c r="DS35" s="2269">
        <v>14.699400974426904</v>
      </c>
      <c r="DT35" s="2269">
        <v>4.5756307954826116</v>
      </c>
      <c r="DU35" s="2269">
        <v>9.9909742195035065</v>
      </c>
      <c r="DV35" s="2269">
        <v>0.86908165127251569</v>
      </c>
      <c r="DW35" s="2269">
        <v>8.3394854085395753</v>
      </c>
      <c r="DX35" s="2269">
        <v>3.893657137984694</v>
      </c>
      <c r="DY35" s="2269">
        <v>4.4178901860311877</v>
      </c>
      <c r="DZ35" s="2269">
        <v>1.1000557873929278</v>
      </c>
      <c r="EA35" s="2269">
        <v>15.912609610698693</v>
      </c>
      <c r="EB35" s="2269">
        <v>1.6174685589519651</v>
      </c>
      <c r="EC35" s="2269">
        <v>7.8169298913043477</v>
      </c>
      <c r="ED35" s="2269">
        <v>0.17551684782608695</v>
      </c>
      <c r="EE35" s="2269">
        <v>11.293559332362651</v>
      </c>
      <c r="EF35" s="2269">
        <v>0.48138837924482719</v>
      </c>
      <c r="EG35" s="2269">
        <v>18.508828474357184</v>
      </c>
      <c r="EH35" s="2269">
        <v>1.9627697343138624</v>
      </c>
      <c r="EI35" s="2269">
        <v>18.563766262097413</v>
      </c>
      <c r="EJ35" s="2269">
        <v>5.119011119043841</v>
      </c>
      <c r="EK35" s="2269">
        <v>15.637766074655147</v>
      </c>
      <c r="EL35" s="2269">
        <v>0.88995857388391886</v>
      </c>
      <c r="EM35" s="2269">
        <v>14.922754452099312</v>
      </c>
      <c r="EN35" s="2269">
        <v>1.2442379323791894</v>
      </c>
      <c r="EO35" s="2269">
        <v>11.002320874581903</v>
      </c>
      <c r="EP35" s="2269">
        <v>2.7753920129301641</v>
      </c>
      <c r="EQ35" s="2269">
        <v>14.893145963132865</v>
      </c>
      <c r="ER35" s="2269">
        <v>3.5580855466789822</v>
      </c>
      <c r="ES35" s="2269">
        <v>18.157039094976607</v>
      </c>
      <c r="ET35" s="2269">
        <v>2.1275263099566044</v>
      </c>
      <c r="EU35" s="2269">
        <v>19.163723577480599</v>
      </c>
      <c r="EV35" s="2269">
        <v>1.0894477701512377</v>
      </c>
      <c r="EW35" s="2269">
        <v>23.283828438095206</v>
      </c>
      <c r="EX35" s="2269">
        <v>3.2068550752148308</v>
      </c>
      <c r="EY35" s="2269">
        <v>28.118595751511585</v>
      </c>
      <c r="EZ35" s="2269">
        <v>0.83949039541976567</v>
      </c>
      <c r="FA35" s="2269">
        <v>13.979962842069257</v>
      </c>
      <c r="FB35" s="2269">
        <v>3.1614243522975891</v>
      </c>
      <c r="FC35" s="2269">
        <v>15.111081568722014</v>
      </c>
      <c r="FD35" s="2269">
        <v>0.64199848974230445</v>
      </c>
      <c r="FE35" s="2269">
        <v>12.964259934736555</v>
      </c>
      <c r="FF35" s="2269">
        <v>2.7051377878767164</v>
      </c>
      <c r="FG35" s="2269">
        <v>7.9656216209244182</v>
      </c>
      <c r="FH35" s="2269">
        <v>4.3790508599915299</v>
      </c>
      <c r="FI35" s="2269">
        <v>11.863490636925938</v>
      </c>
      <c r="FJ35" s="2269">
        <v>3.2982629341195824</v>
      </c>
      <c r="FK35" s="2269">
        <v>7.4778861112231239</v>
      </c>
      <c r="FL35" s="2269">
        <v>7.5668103345013256</v>
      </c>
      <c r="FM35" s="2269">
        <v>12.440834722427367</v>
      </c>
      <c r="FN35" s="2269">
        <v>7.7845432869833111</v>
      </c>
      <c r="FO35" s="2269">
        <v>17.079958558048318</v>
      </c>
      <c r="FP35" s="2269">
        <v>9.4771873784848406</v>
      </c>
      <c r="FQ35" s="2269">
        <v>11.333022097794039</v>
      </c>
      <c r="FR35" s="2269">
        <v>3.8086839597311162</v>
      </c>
      <c r="FS35" s="2245"/>
      <c r="FT35" s="2245"/>
    </row>
    <row r="36" spans="1:176" s="2245" customFormat="1" ht="19.2">
      <c r="A36" s="2257" t="s">
        <v>4921</v>
      </c>
      <c r="B36" s="2266" t="s">
        <v>2935</v>
      </c>
      <c r="C36" s="2259"/>
      <c r="D36" s="2259"/>
      <c r="E36" s="2259"/>
      <c r="F36" s="2259"/>
      <c r="G36" s="2259"/>
      <c r="H36" s="2259"/>
      <c r="I36" s="2259"/>
      <c r="J36" s="2259"/>
      <c r="K36" s="2260">
        <v>0</v>
      </c>
      <c r="L36" s="2259">
        <v>0</v>
      </c>
      <c r="M36" s="2259">
        <v>0</v>
      </c>
      <c r="N36" s="2259">
        <v>0</v>
      </c>
      <c r="O36" s="2260">
        <v>0.72709426967004509</v>
      </c>
      <c r="P36" s="2259">
        <v>0</v>
      </c>
      <c r="Q36" s="2259">
        <v>0.40929959241272296</v>
      </c>
      <c r="R36" s="2261">
        <v>0</v>
      </c>
      <c r="S36" s="2267">
        <v>1.7130392838007538</v>
      </c>
      <c r="T36" s="2267">
        <v>0</v>
      </c>
      <c r="U36" s="2267">
        <v>0.56741526206523463</v>
      </c>
      <c r="V36" s="2267">
        <v>0</v>
      </c>
      <c r="W36" s="2267">
        <v>1.4940023513631042</v>
      </c>
      <c r="X36" s="2267">
        <v>0</v>
      </c>
      <c r="Y36" s="2267">
        <v>1.7013210999898702</v>
      </c>
      <c r="Z36" s="2267">
        <v>0</v>
      </c>
      <c r="AA36" s="2267">
        <v>1.9679250700080972</v>
      </c>
      <c r="AB36" s="2267">
        <v>0</v>
      </c>
      <c r="AC36" s="2267">
        <v>3.300148523462779</v>
      </c>
      <c r="AD36" s="2267">
        <v>0</v>
      </c>
      <c r="AE36" s="2267">
        <v>0.67022254337977905</v>
      </c>
      <c r="AF36" s="2284">
        <v>0</v>
      </c>
      <c r="AG36" s="2269">
        <v>2.9268076551360944</v>
      </c>
      <c r="AH36" s="2269">
        <v>0</v>
      </c>
      <c r="AI36" s="2269">
        <v>1.5556866918125962</v>
      </c>
      <c r="AJ36" s="2269">
        <v>0</v>
      </c>
      <c r="AK36" s="2269">
        <v>0</v>
      </c>
      <c r="AL36" s="2269">
        <v>0</v>
      </c>
      <c r="AM36" s="2269">
        <v>0</v>
      </c>
      <c r="AN36" s="2269">
        <v>0</v>
      </c>
      <c r="AO36" s="2269">
        <v>0</v>
      </c>
      <c r="AP36" s="2269">
        <v>0</v>
      </c>
      <c r="AQ36" s="2269">
        <v>0</v>
      </c>
      <c r="AR36" s="2269">
        <v>0</v>
      </c>
      <c r="AS36" s="2269">
        <v>0</v>
      </c>
      <c r="AT36" s="2269">
        <v>0</v>
      </c>
      <c r="AU36" s="2269">
        <v>0</v>
      </c>
      <c r="AV36" s="2269">
        <v>0</v>
      </c>
      <c r="AW36" s="2269">
        <v>0</v>
      </c>
      <c r="AX36" s="2269">
        <v>0</v>
      </c>
      <c r="AY36" s="2269">
        <v>0</v>
      </c>
      <c r="AZ36" s="2269">
        <v>0</v>
      </c>
      <c r="BA36" s="2269">
        <v>0</v>
      </c>
      <c r="BB36" s="2269">
        <v>0</v>
      </c>
      <c r="BC36" s="2269">
        <v>0</v>
      </c>
      <c r="BD36" s="2269">
        <v>0</v>
      </c>
      <c r="BE36" s="2269">
        <v>0</v>
      </c>
      <c r="BF36" s="2269">
        <v>0</v>
      </c>
      <c r="BG36" s="2269">
        <v>0</v>
      </c>
      <c r="BH36" s="2269">
        <v>0</v>
      </c>
      <c r="BI36" s="2269">
        <v>0</v>
      </c>
      <c r="BJ36" s="2269">
        <v>0</v>
      </c>
      <c r="BK36" s="2269">
        <v>0</v>
      </c>
      <c r="BL36" s="2269">
        <v>0</v>
      </c>
      <c r="BM36" s="2269">
        <v>0</v>
      </c>
      <c r="BN36" s="2269">
        <v>0</v>
      </c>
      <c r="BO36" s="2269">
        <v>0</v>
      </c>
      <c r="BP36" s="2269">
        <v>2.9331967878825091</v>
      </c>
      <c r="BQ36" s="2269">
        <v>0</v>
      </c>
      <c r="BR36" s="2269">
        <v>0</v>
      </c>
      <c r="BS36" s="2269">
        <v>0</v>
      </c>
      <c r="BT36" s="2269">
        <v>0</v>
      </c>
      <c r="BU36" s="2269">
        <v>0</v>
      </c>
      <c r="BV36" s="2269">
        <v>0</v>
      </c>
      <c r="BW36" s="2269">
        <v>0</v>
      </c>
      <c r="BX36" s="2269">
        <v>0</v>
      </c>
      <c r="BY36" s="2269">
        <v>0</v>
      </c>
      <c r="BZ36" s="2269">
        <v>0</v>
      </c>
      <c r="CA36" s="2269">
        <v>0</v>
      </c>
      <c r="CB36" s="2269">
        <v>2.9670958197829496</v>
      </c>
      <c r="CC36" s="2269">
        <v>0</v>
      </c>
      <c r="CD36" s="2269">
        <v>0</v>
      </c>
      <c r="CE36" s="2269">
        <v>0</v>
      </c>
      <c r="CF36" s="2269">
        <v>0</v>
      </c>
      <c r="CG36" s="2269">
        <v>0</v>
      </c>
      <c r="CH36" s="2269">
        <v>0</v>
      </c>
      <c r="CI36" s="2269">
        <v>0</v>
      </c>
      <c r="CJ36" s="2269">
        <v>0</v>
      </c>
      <c r="CK36" s="2269">
        <v>0</v>
      </c>
      <c r="CL36" s="2269">
        <v>0</v>
      </c>
      <c r="CM36" s="2269">
        <v>0</v>
      </c>
      <c r="CN36" s="2269">
        <v>2.9103272952043291</v>
      </c>
      <c r="CO36" s="2269">
        <v>0</v>
      </c>
      <c r="CP36" s="2269">
        <v>0</v>
      </c>
      <c r="CQ36" s="2269">
        <v>0</v>
      </c>
      <c r="CR36" s="2269">
        <v>0</v>
      </c>
      <c r="CS36" s="2269">
        <v>0</v>
      </c>
      <c r="CT36" s="2269">
        <v>2.8547259061406263</v>
      </c>
      <c r="CU36" s="2269">
        <v>0</v>
      </c>
      <c r="CV36" s="2269">
        <v>0</v>
      </c>
      <c r="CW36" s="2269">
        <v>0</v>
      </c>
      <c r="CX36" s="2269">
        <v>0</v>
      </c>
      <c r="CY36" s="2269">
        <v>0.27410180247993116</v>
      </c>
      <c r="CZ36" s="2269">
        <v>0</v>
      </c>
      <c r="DA36" s="2269">
        <v>0</v>
      </c>
      <c r="DB36" s="2269">
        <v>0</v>
      </c>
      <c r="DC36" s="2269">
        <v>0</v>
      </c>
      <c r="DD36" s="2269">
        <v>0</v>
      </c>
      <c r="DE36" s="2269">
        <v>0.25937628424945935</v>
      </c>
      <c r="DF36" s="2269">
        <v>2.6538681663780967</v>
      </c>
      <c r="DG36" s="2269">
        <v>0</v>
      </c>
      <c r="DH36" s="2269">
        <v>0</v>
      </c>
      <c r="DI36" s="2269">
        <v>0</v>
      </c>
      <c r="DJ36" s="2269">
        <v>0</v>
      </c>
      <c r="DK36" s="2269">
        <v>0.24520651837881238</v>
      </c>
      <c r="DL36" s="2269">
        <v>0</v>
      </c>
      <c r="DM36" s="2269">
        <v>0.38764439196640416</v>
      </c>
      <c r="DN36" s="2269">
        <v>0.41778708520379182</v>
      </c>
      <c r="DO36" s="2269">
        <v>0</v>
      </c>
      <c r="DP36" s="2269">
        <v>0</v>
      </c>
      <c r="DQ36" s="2269">
        <v>0.26057363275802248</v>
      </c>
      <c r="DR36" s="2269">
        <v>2.6786709500452401</v>
      </c>
      <c r="DS36" s="2269">
        <v>0</v>
      </c>
      <c r="DT36" s="2269">
        <v>0</v>
      </c>
      <c r="DU36" s="2269">
        <v>0</v>
      </c>
      <c r="DV36" s="2269">
        <v>0</v>
      </c>
      <c r="DW36" s="2269">
        <v>0.26166570740338085</v>
      </c>
      <c r="DX36" s="2269">
        <v>0</v>
      </c>
      <c r="DY36" s="2269">
        <v>0</v>
      </c>
      <c r="DZ36" s="2269">
        <v>2.7558640483197885</v>
      </c>
      <c r="EA36" s="2269">
        <v>0</v>
      </c>
      <c r="EB36" s="2269">
        <v>0</v>
      </c>
      <c r="EC36" s="2269">
        <v>0</v>
      </c>
      <c r="ED36" s="2269">
        <v>0</v>
      </c>
      <c r="EE36" s="2269">
        <v>0</v>
      </c>
      <c r="EF36" s="2269">
        <v>0</v>
      </c>
      <c r="EG36" s="2269">
        <v>0</v>
      </c>
      <c r="EH36" s="2269">
        <v>0</v>
      </c>
      <c r="EI36" s="2269">
        <v>0.2605681597828195</v>
      </c>
      <c r="EJ36" s="2269">
        <v>0</v>
      </c>
      <c r="EK36" s="2269">
        <v>0</v>
      </c>
      <c r="EL36" s="2269">
        <v>2.6393876366841487</v>
      </c>
      <c r="EM36" s="2269">
        <v>2.8290384899841774</v>
      </c>
      <c r="EN36" s="2269">
        <v>0</v>
      </c>
      <c r="EO36" s="2269">
        <v>3.0708016252497368</v>
      </c>
      <c r="EP36" s="2269">
        <v>0</v>
      </c>
      <c r="EQ36" s="2269">
        <v>0</v>
      </c>
      <c r="ER36" s="2269">
        <v>2.767611520647284</v>
      </c>
      <c r="ES36" s="2269">
        <v>0</v>
      </c>
      <c r="ET36" s="2269">
        <v>0</v>
      </c>
      <c r="EU36" s="2269">
        <v>0</v>
      </c>
      <c r="EV36" s="2269">
        <v>0</v>
      </c>
      <c r="EW36" s="2269">
        <v>0</v>
      </c>
      <c r="EX36" s="2269">
        <v>0</v>
      </c>
      <c r="EY36" s="2269">
        <v>0</v>
      </c>
      <c r="EZ36" s="2269">
        <v>0</v>
      </c>
      <c r="FA36" s="2269">
        <v>0.26568876821646487</v>
      </c>
      <c r="FB36" s="2269">
        <v>0</v>
      </c>
      <c r="FC36" s="2269">
        <v>0</v>
      </c>
      <c r="FD36" s="2269">
        <v>2.7666215577652418</v>
      </c>
      <c r="FE36" s="2269">
        <v>0</v>
      </c>
      <c r="FF36" s="2269">
        <v>0</v>
      </c>
      <c r="FG36" s="2269">
        <v>0</v>
      </c>
      <c r="FH36" s="2269">
        <v>0</v>
      </c>
      <c r="FI36" s="2269">
        <v>0</v>
      </c>
      <c r="FJ36" s="2269">
        <v>0</v>
      </c>
      <c r="FK36" s="2269">
        <v>0</v>
      </c>
      <c r="FL36" s="2269">
        <v>0</v>
      </c>
      <c r="FM36" s="2269">
        <v>0.25816048783575635</v>
      </c>
      <c r="FN36" s="2269">
        <v>0</v>
      </c>
      <c r="FO36" s="2269">
        <v>0</v>
      </c>
      <c r="FP36" s="2269">
        <v>2.6049733596510505</v>
      </c>
      <c r="FQ36" s="2269">
        <v>0</v>
      </c>
      <c r="FR36" s="2269">
        <v>0</v>
      </c>
    </row>
    <row r="37" spans="1:176" ht="19.2">
      <c r="A37" s="2257" t="s">
        <v>4922</v>
      </c>
      <c r="B37" s="2266" t="s">
        <v>2936</v>
      </c>
      <c r="C37" s="2259">
        <v>5.9960206464881489</v>
      </c>
      <c r="D37" s="2259">
        <v>0</v>
      </c>
      <c r="E37" s="2259">
        <v>20.084235165497279</v>
      </c>
      <c r="F37" s="2259">
        <v>0</v>
      </c>
      <c r="G37" s="2259">
        <v>4.9516787868205521</v>
      </c>
      <c r="H37" s="2259">
        <v>0</v>
      </c>
      <c r="I37" s="2259">
        <v>0</v>
      </c>
      <c r="J37" s="2259">
        <v>0</v>
      </c>
      <c r="K37" s="2259">
        <v>4.7421232562140005</v>
      </c>
      <c r="L37" s="2259">
        <v>0</v>
      </c>
      <c r="M37" s="2259">
        <v>8.6622203431744964</v>
      </c>
      <c r="N37" s="2259">
        <v>0.57369056222745674</v>
      </c>
      <c r="O37" s="2259">
        <v>0</v>
      </c>
      <c r="P37" s="2259">
        <v>0</v>
      </c>
      <c r="Q37" s="2259">
        <v>11.04628252593236</v>
      </c>
      <c r="R37" s="2261">
        <v>0</v>
      </c>
      <c r="S37" s="2267">
        <v>0</v>
      </c>
      <c r="T37" s="2267">
        <v>0</v>
      </c>
      <c r="U37" s="2267">
        <v>0</v>
      </c>
      <c r="V37" s="2267">
        <v>0</v>
      </c>
      <c r="W37" s="2267">
        <v>4.5253896802497549</v>
      </c>
      <c r="X37" s="2267">
        <v>0</v>
      </c>
      <c r="Y37" s="2267">
        <v>0</v>
      </c>
      <c r="Z37" s="2267">
        <v>0</v>
      </c>
      <c r="AA37" s="2267">
        <v>0</v>
      </c>
      <c r="AB37" s="2267">
        <v>4.5813989976318625</v>
      </c>
      <c r="AC37" s="2267">
        <v>0</v>
      </c>
      <c r="AD37" s="2267">
        <v>0</v>
      </c>
      <c r="AE37" s="2267">
        <v>0</v>
      </c>
      <c r="AF37" s="2284">
        <v>0</v>
      </c>
      <c r="AG37" s="2269">
        <v>0</v>
      </c>
      <c r="AH37" s="2269">
        <v>0</v>
      </c>
      <c r="AI37" s="2269">
        <v>0</v>
      </c>
      <c r="AJ37" s="2269">
        <v>0</v>
      </c>
      <c r="AK37" s="2269">
        <v>0</v>
      </c>
      <c r="AL37" s="2269">
        <v>0</v>
      </c>
      <c r="AM37" s="2269">
        <v>5.0376721663258861</v>
      </c>
      <c r="AN37" s="2269">
        <v>0</v>
      </c>
      <c r="AO37" s="2269">
        <v>4.4322210036771326</v>
      </c>
      <c r="AP37" s="2269">
        <v>0</v>
      </c>
      <c r="AQ37" s="2269">
        <v>0.87740823880219554</v>
      </c>
      <c r="AR37" s="2269">
        <v>0</v>
      </c>
      <c r="AS37" s="2269">
        <v>0</v>
      </c>
      <c r="AT37" s="2269">
        <v>0</v>
      </c>
      <c r="AU37" s="2269">
        <v>0.30172239096774128</v>
      </c>
      <c r="AV37" s="2269">
        <v>0</v>
      </c>
      <c r="AW37" s="2269">
        <v>0.60978423010795058</v>
      </c>
      <c r="AX37" s="2269">
        <v>0</v>
      </c>
      <c r="AY37" s="2269">
        <v>0.82663481345793488</v>
      </c>
      <c r="AZ37" s="2269">
        <v>0</v>
      </c>
      <c r="BA37" s="2269">
        <v>0.87747545925468529</v>
      </c>
      <c r="BB37" s="2269">
        <v>0</v>
      </c>
      <c r="BC37" s="2269">
        <v>0</v>
      </c>
      <c r="BD37" s="2269">
        <v>0</v>
      </c>
      <c r="BE37" s="2269">
        <v>0</v>
      </c>
      <c r="BF37" s="2269">
        <v>0</v>
      </c>
      <c r="BG37" s="2269">
        <v>0</v>
      </c>
      <c r="BH37" s="2269">
        <v>0</v>
      </c>
      <c r="BI37" s="2269">
        <v>0</v>
      </c>
      <c r="BJ37" s="2269">
        <v>0</v>
      </c>
      <c r="BK37" s="2269">
        <v>0</v>
      </c>
      <c r="BL37" s="2269">
        <v>0</v>
      </c>
      <c r="BM37" s="2269">
        <v>0.11711022405395669</v>
      </c>
      <c r="BN37" s="2269">
        <v>0</v>
      </c>
      <c r="BO37" s="2269">
        <v>0</v>
      </c>
      <c r="BP37" s="2269">
        <v>0</v>
      </c>
      <c r="BQ37" s="2269">
        <v>0</v>
      </c>
      <c r="BR37" s="2269">
        <v>0</v>
      </c>
      <c r="BS37" s="2269">
        <v>0</v>
      </c>
      <c r="BT37" s="2269">
        <v>0</v>
      </c>
      <c r="BU37" s="2269">
        <v>0</v>
      </c>
      <c r="BV37" s="2269">
        <v>0</v>
      </c>
      <c r="BW37" s="2269">
        <v>0</v>
      </c>
      <c r="BX37" s="2269">
        <v>0</v>
      </c>
      <c r="BY37" s="2269">
        <v>0</v>
      </c>
      <c r="BZ37" s="2269">
        <v>0</v>
      </c>
      <c r="CA37" s="2269">
        <v>0</v>
      </c>
      <c r="CB37" s="2269">
        <v>0</v>
      </c>
      <c r="CC37" s="2269">
        <v>0.23674273309715949</v>
      </c>
      <c r="CD37" s="2269">
        <v>0</v>
      </c>
      <c r="CE37" s="2269">
        <v>0.12140819702536719</v>
      </c>
      <c r="CF37" s="2269">
        <v>0</v>
      </c>
      <c r="CG37" s="2269">
        <v>3.6755319547837959</v>
      </c>
      <c r="CH37" s="2269">
        <v>0</v>
      </c>
      <c r="CI37" s="2269">
        <v>2.365815764905876</v>
      </c>
      <c r="CJ37" s="2269">
        <v>0</v>
      </c>
      <c r="CK37" s="2269">
        <v>0.14683796307076161</v>
      </c>
      <c r="CL37" s="2269">
        <v>0</v>
      </c>
      <c r="CM37" s="2269">
        <v>2.9098245941406978E-2</v>
      </c>
      <c r="CN37" s="2269">
        <v>0</v>
      </c>
      <c r="CO37" s="2269">
        <v>0.28944055814126324</v>
      </c>
      <c r="CP37" s="2269">
        <v>0</v>
      </c>
      <c r="CQ37" s="2269">
        <v>1.8100173348578172</v>
      </c>
      <c r="CR37" s="2269">
        <v>0</v>
      </c>
      <c r="CS37" s="2269">
        <v>1.8567595939407411</v>
      </c>
      <c r="CT37" s="2269">
        <v>0</v>
      </c>
      <c r="CU37" s="2269">
        <v>0.47533425331054713</v>
      </c>
      <c r="CV37" s="2269">
        <v>0</v>
      </c>
      <c r="CW37" s="2269">
        <v>0.45456612542718949</v>
      </c>
      <c r="CX37" s="2269">
        <v>0</v>
      </c>
      <c r="CY37" s="2269">
        <v>0.79198236733810812</v>
      </c>
      <c r="CZ37" s="2269">
        <v>0</v>
      </c>
      <c r="DA37" s="2269">
        <v>0</v>
      </c>
      <c r="DB37" s="2269">
        <v>0</v>
      </c>
      <c r="DC37" s="2269">
        <v>0</v>
      </c>
      <c r="DD37" s="2269">
        <v>0</v>
      </c>
      <c r="DE37" s="2269">
        <v>0</v>
      </c>
      <c r="DF37" s="2269">
        <v>0</v>
      </c>
      <c r="DG37" s="2269">
        <v>0</v>
      </c>
      <c r="DH37" s="2269">
        <v>0</v>
      </c>
      <c r="DI37" s="2269">
        <v>0</v>
      </c>
      <c r="DJ37" s="2269">
        <v>0</v>
      </c>
      <c r="DK37" s="2269">
        <v>0.14111885343433692</v>
      </c>
      <c r="DL37" s="2269">
        <v>0</v>
      </c>
      <c r="DM37" s="2269">
        <v>0.29218139084134431</v>
      </c>
      <c r="DN37" s="2269">
        <v>0</v>
      </c>
      <c r="DO37" s="2269">
        <v>0.41326699983966142</v>
      </c>
      <c r="DP37" s="2269">
        <v>0</v>
      </c>
      <c r="DQ37" s="2269">
        <v>0</v>
      </c>
      <c r="DR37" s="2269">
        <v>0</v>
      </c>
      <c r="DS37" s="2269">
        <v>0</v>
      </c>
      <c r="DT37" s="2269">
        <v>0.43726846134848113</v>
      </c>
      <c r="DU37" s="2269">
        <v>0.42446149434775426</v>
      </c>
      <c r="DV37" s="2269">
        <v>1.3381507033809208</v>
      </c>
      <c r="DW37" s="2269">
        <v>0.21316961906589074</v>
      </c>
      <c r="DX37" s="2269">
        <v>0.80498177399756987</v>
      </c>
      <c r="DY37" s="2269">
        <v>0</v>
      </c>
      <c r="DZ37" s="2269">
        <v>0.54755106523171537</v>
      </c>
      <c r="EA37" s="2269">
        <v>0.10611353711790393</v>
      </c>
      <c r="EB37" s="2269">
        <v>0</v>
      </c>
      <c r="EC37" s="2269">
        <v>0.7</v>
      </c>
      <c r="ED37" s="2269">
        <v>0.49275000000000002</v>
      </c>
      <c r="EE37" s="2269">
        <v>0</v>
      </c>
      <c r="EF37" s="2269">
        <v>1.5049807278370126</v>
      </c>
      <c r="EG37" s="2269">
        <v>0.6492803242034656</v>
      </c>
      <c r="EH37" s="2269">
        <v>0.66135498183342656</v>
      </c>
      <c r="EI37" s="2269">
        <v>2.0315612494931865</v>
      </c>
      <c r="EJ37" s="2269">
        <v>0</v>
      </c>
      <c r="EK37" s="2269">
        <v>2.7957119562822266</v>
      </c>
      <c r="EL37" s="2269">
        <v>0</v>
      </c>
      <c r="EM37" s="2269">
        <v>0.6916834381457394</v>
      </c>
      <c r="EN37" s="2269">
        <v>0</v>
      </c>
      <c r="EO37" s="2269">
        <v>1.3840157586369455</v>
      </c>
      <c r="EP37" s="2269">
        <v>0</v>
      </c>
      <c r="EQ37" s="2269">
        <v>0.59228552269891255</v>
      </c>
      <c r="ER37" s="2269">
        <v>0</v>
      </c>
      <c r="ES37" s="2269">
        <v>0.58861940906631438</v>
      </c>
      <c r="ET37" s="2269">
        <v>0</v>
      </c>
      <c r="EU37" s="2269">
        <v>0.5915288762887263</v>
      </c>
      <c r="EV37" s="2269">
        <v>0</v>
      </c>
      <c r="EW37" s="2269">
        <v>0.58066745297606737</v>
      </c>
      <c r="EX37" s="2269">
        <v>0</v>
      </c>
      <c r="EY37" s="2269">
        <v>0.90245599015463651</v>
      </c>
      <c r="EZ37" s="2269">
        <v>0</v>
      </c>
      <c r="FA37" s="2269">
        <v>0.3176828635509743</v>
      </c>
      <c r="FB37" s="2269">
        <v>0</v>
      </c>
      <c r="FC37" s="2269">
        <v>0.21490501663610193</v>
      </c>
      <c r="FD37" s="2269">
        <v>0</v>
      </c>
      <c r="FE37" s="2269">
        <v>0.71770569944645657</v>
      </c>
      <c r="FF37" s="2269">
        <v>0</v>
      </c>
      <c r="FG37" s="2269">
        <v>1.5593567207462076</v>
      </c>
      <c r="FH37" s="2269">
        <v>0</v>
      </c>
      <c r="FI37" s="2269">
        <v>0.21412471023085389</v>
      </c>
      <c r="FJ37" s="2269">
        <v>0</v>
      </c>
      <c r="FK37" s="2269">
        <v>0.84456225765579529</v>
      </c>
      <c r="FL37" s="2269">
        <v>0</v>
      </c>
      <c r="FM37" s="2269">
        <v>0.31232460489945779</v>
      </c>
      <c r="FN37" s="2269">
        <v>0</v>
      </c>
      <c r="FO37" s="2269">
        <v>0</v>
      </c>
      <c r="FP37" s="2269">
        <v>0</v>
      </c>
      <c r="FQ37" s="2269">
        <v>0</v>
      </c>
      <c r="FR37" s="2269">
        <v>0</v>
      </c>
      <c r="FS37" s="2245"/>
      <c r="FT37" s="2245"/>
    </row>
    <row r="38" spans="1:176" ht="19.2">
      <c r="A38" s="2257" t="s">
        <v>4923</v>
      </c>
      <c r="B38" s="2266" t="s">
        <v>2937</v>
      </c>
      <c r="C38" s="2259">
        <v>0.18084757983596564</v>
      </c>
      <c r="D38" s="2259">
        <v>0</v>
      </c>
      <c r="E38" s="2259">
        <v>0</v>
      </c>
      <c r="F38" s="2259">
        <v>0</v>
      </c>
      <c r="G38" s="2259">
        <v>0</v>
      </c>
      <c r="H38" s="2259">
        <v>0</v>
      </c>
      <c r="I38" s="2259">
        <v>0</v>
      </c>
      <c r="J38" s="2259">
        <v>0</v>
      </c>
      <c r="K38" s="2259">
        <v>0</v>
      </c>
      <c r="L38" s="2259">
        <v>0</v>
      </c>
      <c r="M38" s="2259">
        <v>0</v>
      </c>
      <c r="N38" s="2259">
        <v>0</v>
      </c>
      <c r="O38" s="2259">
        <v>0</v>
      </c>
      <c r="P38" s="2259">
        <v>0</v>
      </c>
      <c r="Q38" s="2259">
        <v>0</v>
      </c>
      <c r="R38" s="2261">
        <v>0</v>
      </c>
      <c r="S38" s="2267">
        <v>0</v>
      </c>
      <c r="T38" s="2267">
        <v>0</v>
      </c>
      <c r="U38" s="2267">
        <v>0</v>
      </c>
      <c r="V38" s="2267">
        <v>0</v>
      </c>
      <c r="W38" s="2267">
        <v>0</v>
      </c>
      <c r="X38" s="2267">
        <v>0</v>
      </c>
      <c r="Y38" s="2267">
        <v>0</v>
      </c>
      <c r="Z38" s="2267">
        <v>0</v>
      </c>
      <c r="AA38" s="2267">
        <v>0</v>
      </c>
      <c r="AB38" s="2267">
        <v>0</v>
      </c>
      <c r="AC38" s="2267">
        <v>0</v>
      </c>
      <c r="AD38" s="2267">
        <v>0</v>
      </c>
      <c r="AE38" s="2267">
        <v>0</v>
      </c>
      <c r="AF38" s="2284">
        <v>0</v>
      </c>
      <c r="AG38" s="2269">
        <v>0</v>
      </c>
      <c r="AH38" s="2269">
        <v>0</v>
      </c>
      <c r="AI38" s="2269">
        <v>0</v>
      </c>
      <c r="AJ38" s="2269">
        <v>0</v>
      </c>
      <c r="AK38" s="2269">
        <v>0</v>
      </c>
      <c r="AL38" s="2269">
        <v>0</v>
      </c>
      <c r="AM38" s="2269">
        <v>0</v>
      </c>
      <c r="AN38" s="2269">
        <v>0</v>
      </c>
      <c r="AO38" s="2269">
        <v>0</v>
      </c>
      <c r="AP38" s="2269">
        <v>0</v>
      </c>
      <c r="AQ38" s="2269">
        <v>0</v>
      </c>
      <c r="AR38" s="2269">
        <v>0</v>
      </c>
      <c r="AS38" s="2269">
        <v>0</v>
      </c>
      <c r="AT38" s="2269">
        <v>0</v>
      </c>
      <c r="AU38" s="2269">
        <v>0</v>
      </c>
      <c r="AV38" s="2269">
        <v>0</v>
      </c>
      <c r="AW38" s="2269">
        <v>0</v>
      </c>
      <c r="AX38" s="2269">
        <v>0</v>
      </c>
      <c r="AY38" s="2269">
        <v>0</v>
      </c>
      <c r="AZ38" s="2269">
        <v>0</v>
      </c>
      <c r="BA38" s="2269">
        <v>0</v>
      </c>
      <c r="BB38" s="2269">
        <v>0</v>
      </c>
      <c r="BC38" s="2269">
        <v>0</v>
      </c>
      <c r="BD38" s="2269">
        <v>0</v>
      </c>
      <c r="BE38" s="2269">
        <v>0</v>
      </c>
      <c r="BF38" s="2269">
        <v>0</v>
      </c>
      <c r="BG38" s="2269">
        <v>0</v>
      </c>
      <c r="BH38" s="2269">
        <v>0</v>
      </c>
      <c r="BI38" s="2269">
        <v>0</v>
      </c>
      <c r="BJ38" s="2269">
        <v>0</v>
      </c>
      <c r="BK38" s="2269">
        <v>0</v>
      </c>
      <c r="BL38" s="2269">
        <v>0</v>
      </c>
      <c r="BM38" s="2269">
        <v>0</v>
      </c>
      <c r="BN38" s="2269">
        <v>0</v>
      </c>
      <c r="BO38" s="2269">
        <v>0.1628127837816388</v>
      </c>
      <c r="BP38" s="2269">
        <v>0</v>
      </c>
      <c r="BQ38" s="2269">
        <v>0</v>
      </c>
      <c r="BR38" s="2269">
        <v>0</v>
      </c>
      <c r="BS38" s="2269">
        <v>0.12995889812847708</v>
      </c>
      <c r="BT38" s="2269">
        <v>0</v>
      </c>
      <c r="BU38" s="2269">
        <v>0.18292203580018818</v>
      </c>
      <c r="BV38" s="2269">
        <v>0</v>
      </c>
      <c r="BW38" s="2269">
        <v>0</v>
      </c>
      <c r="BX38" s="2269">
        <v>0</v>
      </c>
      <c r="BY38" s="2269">
        <v>0.13426107323750916</v>
      </c>
      <c r="BZ38" s="2269">
        <v>0</v>
      </c>
      <c r="CA38" s="2269">
        <v>0.17575647950717391</v>
      </c>
      <c r="CB38" s="2269">
        <v>0</v>
      </c>
      <c r="CC38" s="2269">
        <v>0</v>
      </c>
      <c r="CD38" s="2269">
        <v>0</v>
      </c>
      <c r="CE38" s="2269">
        <v>0.13387211918772948</v>
      </c>
      <c r="CF38" s="2269">
        <v>0</v>
      </c>
      <c r="CG38" s="2269">
        <v>0.18290132736073089</v>
      </c>
      <c r="CH38" s="2269">
        <v>0</v>
      </c>
      <c r="CI38" s="2269">
        <v>0</v>
      </c>
      <c r="CJ38" s="2269">
        <v>0</v>
      </c>
      <c r="CK38" s="2269">
        <v>0.13321652269075837</v>
      </c>
      <c r="CL38" s="2269">
        <v>0</v>
      </c>
      <c r="CM38" s="2269">
        <v>0</v>
      </c>
      <c r="CN38" s="2269">
        <v>0</v>
      </c>
      <c r="CO38" s="2269">
        <v>0.17157409213790026</v>
      </c>
      <c r="CP38" s="2269">
        <v>0</v>
      </c>
      <c r="CQ38" s="2269">
        <v>0.13042636373695277</v>
      </c>
      <c r="CR38" s="2269">
        <v>0</v>
      </c>
      <c r="CS38" s="2269">
        <v>0</v>
      </c>
      <c r="CT38" s="2269">
        <v>0</v>
      </c>
      <c r="CU38" s="2269">
        <v>0.16844036445719821</v>
      </c>
      <c r="CV38" s="2269">
        <v>0</v>
      </c>
      <c r="CW38" s="2269">
        <v>0.61359321317074167</v>
      </c>
      <c r="CX38" s="2269">
        <v>0</v>
      </c>
      <c r="CY38" s="2269">
        <v>0</v>
      </c>
      <c r="CZ38" s="2269">
        <v>0</v>
      </c>
      <c r="DA38" s="2269">
        <v>0.16236067042784125</v>
      </c>
      <c r="DB38" s="2269">
        <v>0</v>
      </c>
      <c r="DC38" s="2269">
        <v>0.11821791927995252</v>
      </c>
      <c r="DD38" s="2269">
        <v>0</v>
      </c>
      <c r="DE38" s="2269">
        <v>12.8582592819656</v>
      </c>
      <c r="DF38" s="2269">
        <v>0</v>
      </c>
      <c r="DG38" s="2269">
        <v>8.710889452220874</v>
      </c>
      <c r="DH38" s="2269">
        <v>0</v>
      </c>
      <c r="DI38" s="2269">
        <v>0.3826177629183356</v>
      </c>
      <c r="DJ38" s="2269">
        <v>0</v>
      </c>
      <c r="DK38" s="2269">
        <v>0.18852544698757398</v>
      </c>
      <c r="DL38" s="2269">
        <v>0</v>
      </c>
      <c r="DM38" s="2269">
        <v>0.25915364307754002</v>
      </c>
      <c r="DN38" s="2269">
        <v>0.30318692702705718</v>
      </c>
      <c r="DO38" s="2269">
        <v>0.18292145894542391</v>
      </c>
      <c r="DP38" s="2269">
        <v>0</v>
      </c>
      <c r="DQ38" s="2269">
        <v>0.20610958798491538</v>
      </c>
      <c r="DR38" s="2269">
        <v>0</v>
      </c>
      <c r="DS38" s="2269">
        <v>0.19045106535844988</v>
      </c>
      <c r="DT38" s="2269">
        <v>0</v>
      </c>
      <c r="DU38" s="2269">
        <v>0.37742099455194761</v>
      </c>
      <c r="DV38" s="2269">
        <v>0</v>
      </c>
      <c r="DW38" s="2269">
        <v>0.21157084692289654</v>
      </c>
      <c r="DX38" s="2269">
        <v>0</v>
      </c>
      <c r="DY38" s="2269">
        <v>0.21667032725675381</v>
      </c>
      <c r="DZ38" s="2269">
        <v>0</v>
      </c>
      <c r="EA38" s="2269">
        <v>0.23995633187772927</v>
      </c>
      <c r="EB38" s="2269">
        <v>0</v>
      </c>
      <c r="EC38" s="2269">
        <v>0.34524456521739127</v>
      </c>
      <c r="ED38" s="2269">
        <v>0</v>
      </c>
      <c r="EE38" s="2269">
        <v>0.21927390412017297</v>
      </c>
      <c r="EF38" s="2269">
        <v>0</v>
      </c>
      <c r="EG38" s="2269">
        <v>0.18837994340413641</v>
      </c>
      <c r="EH38" s="2269">
        <v>0</v>
      </c>
      <c r="EI38" s="2269">
        <v>0.10477814797186526</v>
      </c>
      <c r="EJ38" s="2269">
        <v>0</v>
      </c>
      <c r="EK38" s="2269">
        <v>8.2147106782424761E-2</v>
      </c>
      <c r="EL38" s="2269">
        <v>0</v>
      </c>
      <c r="EM38" s="2269">
        <v>0.12931594777159711</v>
      </c>
      <c r="EN38" s="2269">
        <v>0</v>
      </c>
      <c r="EO38" s="2269">
        <v>0.15750780074976989</v>
      </c>
      <c r="EP38" s="2269">
        <v>0</v>
      </c>
      <c r="EQ38" s="2269">
        <v>4.3075310741739092E-2</v>
      </c>
      <c r="ER38" s="2269">
        <v>0</v>
      </c>
      <c r="ES38" s="2269">
        <v>0</v>
      </c>
      <c r="ET38" s="2269">
        <v>0</v>
      </c>
      <c r="EU38" s="2269">
        <v>2.6887676194942107E-2</v>
      </c>
      <c r="EV38" s="2269">
        <v>0</v>
      </c>
      <c r="EW38" s="2269">
        <v>0</v>
      </c>
      <c r="EX38" s="2269">
        <v>0</v>
      </c>
      <c r="EY38" s="2269">
        <v>0.26571780191556532</v>
      </c>
      <c r="EZ38" s="2269">
        <v>0</v>
      </c>
      <c r="FA38" s="2269">
        <v>0.15472743869250205</v>
      </c>
      <c r="FB38" s="2269">
        <v>0</v>
      </c>
      <c r="FC38" s="2269">
        <v>0.11819775914985607</v>
      </c>
      <c r="FD38" s="2269">
        <v>0</v>
      </c>
      <c r="FE38" s="2269">
        <v>0.14732325907196064</v>
      </c>
      <c r="FF38" s="2269">
        <v>0</v>
      </c>
      <c r="FG38" s="2269">
        <v>8.8108018633687252E-2</v>
      </c>
      <c r="FH38" s="2269">
        <v>0</v>
      </c>
      <c r="FI38" s="2269">
        <v>0</v>
      </c>
      <c r="FJ38" s="2269">
        <v>0.49658686664743779</v>
      </c>
      <c r="FK38" s="2269">
        <v>0</v>
      </c>
      <c r="FL38" s="2269">
        <v>0</v>
      </c>
      <c r="FM38" s="2269">
        <v>0</v>
      </c>
      <c r="FN38" s="2269">
        <v>0</v>
      </c>
      <c r="FO38" s="2269">
        <v>0.47813572503339025</v>
      </c>
      <c r="FP38" s="2269">
        <v>0</v>
      </c>
      <c r="FQ38" s="2269">
        <v>0.56659690575697308</v>
      </c>
      <c r="FR38" s="2269">
        <v>0</v>
      </c>
      <c r="FS38" s="2245"/>
      <c r="FT38" s="2245"/>
    </row>
    <row r="39" spans="1:176" s="2245" customFormat="1" ht="19.2">
      <c r="A39" s="2257" t="s">
        <v>4924</v>
      </c>
      <c r="B39" s="2266" t="s">
        <v>4925</v>
      </c>
      <c r="C39" s="2259"/>
      <c r="D39" s="2259"/>
      <c r="E39" s="2259"/>
      <c r="F39" s="2259"/>
      <c r="G39" s="2259"/>
      <c r="H39" s="2259"/>
      <c r="I39" s="2259"/>
      <c r="J39" s="2259"/>
      <c r="K39" s="2260"/>
      <c r="L39" s="2259"/>
      <c r="M39" s="2259"/>
      <c r="N39" s="2259"/>
      <c r="O39" s="2260"/>
      <c r="P39" s="2259"/>
      <c r="Q39" s="2259"/>
      <c r="R39" s="2261"/>
      <c r="S39" s="2267"/>
      <c r="T39" s="2267"/>
      <c r="U39" s="2267"/>
      <c r="V39" s="2267"/>
      <c r="W39" s="2267"/>
      <c r="X39" s="2267"/>
      <c r="Y39" s="2267"/>
      <c r="Z39" s="2267"/>
      <c r="AA39" s="2267"/>
      <c r="AB39" s="2267"/>
      <c r="AC39" s="2267"/>
      <c r="AD39" s="2267"/>
      <c r="AE39" s="2267"/>
      <c r="AF39" s="2267"/>
      <c r="AG39" s="2268"/>
      <c r="AH39" s="2269"/>
      <c r="AI39" s="2269"/>
      <c r="AJ39" s="2269"/>
      <c r="AK39" s="2269"/>
      <c r="AL39" s="2269"/>
      <c r="AM39" s="2269"/>
      <c r="AN39" s="2269"/>
      <c r="AO39" s="2269"/>
      <c r="AP39" s="2269"/>
      <c r="AQ39" s="2269"/>
      <c r="AR39" s="2269"/>
      <c r="AS39" s="2269"/>
      <c r="AT39" s="2269"/>
      <c r="AU39" s="2269"/>
      <c r="AV39" s="2269"/>
      <c r="AW39" s="2269"/>
      <c r="AX39" s="2269"/>
      <c r="AY39" s="2269"/>
      <c r="AZ39" s="2269"/>
      <c r="BA39" s="2269"/>
      <c r="BB39" s="2269"/>
      <c r="BC39" s="2269"/>
      <c r="BD39" s="2269"/>
      <c r="BE39" s="2269"/>
      <c r="BF39" s="2269"/>
      <c r="BG39" s="2269"/>
      <c r="BH39" s="2269"/>
      <c r="BI39" s="2269"/>
      <c r="BJ39" s="2269"/>
      <c r="BK39" s="2269"/>
      <c r="BL39" s="2269"/>
      <c r="BM39" s="2269"/>
      <c r="BN39" s="2269"/>
      <c r="BO39" s="2269"/>
      <c r="BP39" s="2269"/>
      <c r="BQ39" s="2269"/>
      <c r="BR39" s="2269"/>
      <c r="BS39" s="2269"/>
      <c r="BT39" s="2269"/>
      <c r="BU39" s="2269"/>
      <c r="BV39" s="2269"/>
      <c r="BW39" s="2269"/>
      <c r="BX39" s="2269"/>
      <c r="BY39" s="2269"/>
      <c r="BZ39" s="2269"/>
      <c r="CA39" s="2269"/>
      <c r="CB39" s="2269"/>
      <c r="CC39" s="2269"/>
      <c r="CD39" s="2269"/>
      <c r="CE39" s="2269"/>
      <c r="CF39" s="2269"/>
      <c r="CG39" s="2269"/>
      <c r="CH39" s="2269"/>
      <c r="CI39" s="2269"/>
      <c r="CJ39" s="2269"/>
      <c r="CK39" s="2269"/>
      <c r="CL39" s="2269"/>
      <c r="CM39" s="2269"/>
      <c r="CN39" s="2269"/>
      <c r="CO39" s="2269"/>
      <c r="CP39" s="2269"/>
      <c r="CQ39" s="2269"/>
      <c r="CR39" s="2269"/>
      <c r="CS39" s="2269"/>
      <c r="CT39" s="2269"/>
      <c r="CU39" s="2269"/>
      <c r="CV39" s="2269"/>
      <c r="CW39" s="2269"/>
      <c r="CX39" s="2269"/>
      <c r="CY39" s="2269"/>
      <c r="CZ39" s="2269"/>
      <c r="DA39" s="2269"/>
      <c r="DB39" s="2269"/>
      <c r="DC39" s="2269"/>
      <c r="DD39" s="2269"/>
      <c r="DE39" s="2269"/>
      <c r="DF39" s="2269"/>
      <c r="DG39" s="2269"/>
      <c r="DH39" s="2269"/>
      <c r="DI39" s="2269"/>
      <c r="DJ39" s="2269"/>
      <c r="DK39" s="2269">
        <v>0</v>
      </c>
      <c r="DL39" s="2269">
        <v>0</v>
      </c>
      <c r="DM39" s="2269">
        <v>0</v>
      </c>
      <c r="DN39" s="2269">
        <v>0</v>
      </c>
      <c r="DO39" s="2269">
        <v>0</v>
      </c>
      <c r="DP39" s="2269">
        <v>0</v>
      </c>
      <c r="DQ39" s="2269">
        <v>0</v>
      </c>
      <c r="DR39" s="2269">
        <v>0</v>
      </c>
      <c r="DS39" s="2269">
        <v>0</v>
      </c>
      <c r="DT39" s="2269">
        <v>0</v>
      </c>
      <c r="DU39" s="2269">
        <v>0</v>
      </c>
      <c r="DV39" s="2269">
        <v>0</v>
      </c>
      <c r="DW39" s="2269">
        <v>0</v>
      </c>
      <c r="DX39" s="2269">
        <v>0</v>
      </c>
      <c r="DY39" s="2269">
        <v>0</v>
      </c>
      <c r="DZ39" s="2269">
        <v>0</v>
      </c>
      <c r="EA39" s="2269">
        <v>0</v>
      </c>
      <c r="EB39" s="2269">
        <v>0</v>
      </c>
      <c r="EC39" s="2269">
        <v>0</v>
      </c>
      <c r="ED39" s="2269">
        <v>0</v>
      </c>
      <c r="EE39" s="2269">
        <v>0</v>
      </c>
      <c r="EF39" s="2269">
        <v>0</v>
      </c>
      <c r="EG39" s="2269">
        <v>0</v>
      </c>
      <c r="EH39" s="2269">
        <v>0</v>
      </c>
      <c r="EI39" s="2269">
        <v>0</v>
      </c>
      <c r="EJ39" s="2269">
        <v>0</v>
      </c>
      <c r="EK39" s="2269">
        <v>0</v>
      </c>
      <c r="EL39" s="2269">
        <v>0</v>
      </c>
      <c r="EM39" s="2269">
        <v>0</v>
      </c>
      <c r="EN39" s="2269">
        <v>0</v>
      </c>
      <c r="EO39" s="2269">
        <v>0</v>
      </c>
      <c r="EP39" s="2269">
        <v>0</v>
      </c>
      <c r="EQ39" s="2269">
        <v>0</v>
      </c>
      <c r="ER39" s="2269">
        <v>0</v>
      </c>
      <c r="ES39" s="2269">
        <v>0</v>
      </c>
      <c r="ET39" s="2269">
        <v>0</v>
      </c>
      <c r="EU39" s="2269">
        <v>0</v>
      </c>
      <c r="EV39" s="2269">
        <v>0</v>
      </c>
      <c r="EW39" s="2269">
        <v>0</v>
      </c>
      <c r="EX39" s="2269">
        <v>0</v>
      </c>
      <c r="EY39" s="2269">
        <v>0</v>
      </c>
      <c r="EZ39" s="2269">
        <v>0</v>
      </c>
      <c r="FA39" s="2269">
        <v>0</v>
      </c>
      <c r="FB39" s="2269">
        <v>0</v>
      </c>
      <c r="FC39" s="2269">
        <v>0</v>
      </c>
      <c r="FD39" s="2269">
        <v>0</v>
      </c>
      <c r="FE39" s="2269">
        <v>0</v>
      </c>
      <c r="FF39" s="2269">
        <v>0</v>
      </c>
      <c r="FG39" s="2269">
        <v>0</v>
      </c>
      <c r="FH39" s="2269">
        <v>0</v>
      </c>
      <c r="FI39" s="2269">
        <v>0</v>
      </c>
      <c r="FJ39" s="2269">
        <v>0</v>
      </c>
      <c r="FK39" s="2269">
        <v>0</v>
      </c>
      <c r="FL39" s="2269">
        <v>0</v>
      </c>
      <c r="FM39" s="2269">
        <v>0</v>
      </c>
      <c r="FN39" s="2269">
        <v>0</v>
      </c>
      <c r="FO39" s="2269">
        <v>0</v>
      </c>
      <c r="FP39" s="2269">
        <v>0</v>
      </c>
      <c r="FQ39" s="2269">
        <v>0</v>
      </c>
      <c r="FR39" s="2269">
        <v>0</v>
      </c>
    </row>
    <row r="40" spans="1:176" s="2245" customFormat="1" ht="19.2">
      <c r="A40" s="2257" t="s">
        <v>4927</v>
      </c>
      <c r="B40" s="2266" t="s">
        <v>2939</v>
      </c>
      <c r="C40" s="2259"/>
      <c r="D40" s="2259"/>
      <c r="E40" s="2259"/>
      <c r="F40" s="2259"/>
      <c r="G40" s="2259"/>
      <c r="H40" s="2259"/>
      <c r="I40" s="2259"/>
      <c r="J40" s="2259"/>
      <c r="K40" s="2260"/>
      <c r="L40" s="2259"/>
      <c r="M40" s="2259"/>
      <c r="N40" s="2259"/>
      <c r="O40" s="2260"/>
      <c r="P40" s="2259"/>
      <c r="Q40" s="2259"/>
      <c r="R40" s="2261"/>
      <c r="S40" s="2267"/>
      <c r="T40" s="2267"/>
      <c r="U40" s="2267"/>
      <c r="V40" s="2267"/>
      <c r="W40" s="2267"/>
      <c r="X40" s="2267"/>
      <c r="Y40" s="2267"/>
      <c r="Z40" s="2267"/>
      <c r="AA40" s="2267"/>
      <c r="AB40" s="2267"/>
      <c r="AC40" s="2267"/>
      <c r="AD40" s="2267"/>
      <c r="AE40" s="2267"/>
      <c r="AF40" s="2267"/>
      <c r="AG40" s="2268"/>
      <c r="AH40" s="2269"/>
      <c r="AI40" s="2269"/>
      <c r="AJ40" s="2269"/>
      <c r="AK40" s="2269"/>
      <c r="AL40" s="2269"/>
      <c r="AM40" s="2269"/>
      <c r="AN40" s="2269"/>
      <c r="AO40" s="2269"/>
      <c r="AP40" s="2269"/>
      <c r="AQ40" s="2269"/>
      <c r="AR40" s="2269"/>
      <c r="AS40" s="2269"/>
      <c r="AT40" s="2269"/>
      <c r="AU40" s="2269"/>
      <c r="AV40" s="2269"/>
      <c r="AW40" s="2269"/>
      <c r="AX40" s="2269"/>
      <c r="AY40" s="2269"/>
      <c r="AZ40" s="2269"/>
      <c r="BA40" s="2269"/>
      <c r="BB40" s="2269"/>
      <c r="BC40" s="2269"/>
      <c r="BD40" s="2269"/>
      <c r="BE40" s="2269"/>
      <c r="BF40" s="2269"/>
      <c r="BG40" s="2269"/>
      <c r="BH40" s="2269"/>
      <c r="BI40" s="2269"/>
      <c r="BJ40" s="2269"/>
      <c r="BK40" s="2269"/>
      <c r="BL40" s="2269"/>
      <c r="BM40" s="2269"/>
      <c r="BN40" s="2269"/>
      <c r="BO40" s="2269"/>
      <c r="BP40" s="2269"/>
      <c r="BQ40" s="2269"/>
      <c r="BR40" s="2269"/>
      <c r="BS40" s="2269"/>
      <c r="BT40" s="2269"/>
      <c r="BU40" s="2269"/>
      <c r="BV40" s="2269"/>
      <c r="BW40" s="2269"/>
      <c r="BX40" s="2269"/>
      <c r="BY40" s="2269"/>
      <c r="BZ40" s="2269"/>
      <c r="CA40" s="2269"/>
      <c r="CB40" s="2269"/>
      <c r="CC40" s="2269"/>
      <c r="CD40" s="2269"/>
      <c r="CE40" s="2269"/>
      <c r="CF40" s="2269"/>
      <c r="CG40" s="2269"/>
      <c r="CH40" s="2269"/>
      <c r="CI40" s="2269"/>
      <c r="CJ40" s="2269"/>
      <c r="CK40" s="2269"/>
      <c r="CL40" s="2269"/>
      <c r="CM40" s="2269"/>
      <c r="CN40" s="2269"/>
      <c r="CO40" s="2269"/>
      <c r="CP40" s="2269"/>
      <c r="CQ40" s="2269"/>
      <c r="CR40" s="2269"/>
      <c r="CS40" s="2269"/>
      <c r="CT40" s="2269"/>
      <c r="CU40" s="2269"/>
      <c r="CV40" s="2269"/>
      <c r="CW40" s="2269"/>
      <c r="CX40" s="2269"/>
      <c r="CY40" s="2269"/>
      <c r="CZ40" s="2269"/>
      <c r="DA40" s="2269"/>
      <c r="DB40" s="2269"/>
      <c r="DC40" s="2269"/>
      <c r="DD40" s="2269"/>
      <c r="DE40" s="2269"/>
      <c r="DF40" s="2269"/>
      <c r="DG40" s="2269"/>
      <c r="DH40" s="2269"/>
      <c r="DI40" s="2269"/>
      <c r="DJ40" s="2269"/>
      <c r="DK40" s="2269"/>
      <c r="DL40" s="2269"/>
      <c r="DM40" s="2269"/>
      <c r="DN40" s="2269"/>
      <c r="DO40" s="2269"/>
      <c r="DP40" s="2269"/>
      <c r="DQ40" s="2269"/>
      <c r="DR40" s="2269"/>
      <c r="DS40" s="2269"/>
      <c r="DT40" s="2269"/>
      <c r="DU40" s="2269"/>
      <c r="DV40" s="2269"/>
      <c r="DW40" s="2269"/>
      <c r="DX40" s="2269"/>
      <c r="DY40" s="2269"/>
      <c r="DZ40" s="2269"/>
      <c r="EA40" s="2269"/>
      <c r="EB40" s="2269"/>
      <c r="EC40" s="2269"/>
      <c r="ED40" s="2269"/>
      <c r="EE40" s="2269"/>
      <c r="EF40" s="2269"/>
      <c r="EG40" s="2269"/>
      <c r="EH40" s="2269"/>
      <c r="EI40" s="2269"/>
      <c r="EJ40" s="2269"/>
      <c r="EK40" s="2269"/>
      <c r="EL40" s="2269"/>
      <c r="EM40" s="2269"/>
      <c r="EN40" s="2269"/>
      <c r="EO40" s="2269"/>
      <c r="EP40" s="2269"/>
      <c r="EQ40" s="2269"/>
      <c r="ER40" s="2269"/>
      <c r="ES40" s="2269"/>
      <c r="ET40" s="2269"/>
      <c r="EU40" s="2269"/>
      <c r="EV40" s="2269"/>
      <c r="EW40" s="2269"/>
      <c r="EX40" s="2269"/>
      <c r="EY40" s="2270">
        <v>0</v>
      </c>
      <c r="EZ40" s="2270">
        <v>0</v>
      </c>
      <c r="FA40" s="2270">
        <v>0</v>
      </c>
      <c r="FB40" s="2270">
        <v>0</v>
      </c>
      <c r="FC40" s="2270">
        <v>0.27254440347993836</v>
      </c>
      <c r="FD40" s="2270">
        <v>0</v>
      </c>
      <c r="FE40" s="2270">
        <v>0.27452931729652158</v>
      </c>
      <c r="FF40" s="2270">
        <v>0</v>
      </c>
      <c r="FG40" s="2270">
        <v>0</v>
      </c>
      <c r="FH40" s="2270">
        <v>0</v>
      </c>
      <c r="FI40" s="2270">
        <v>0</v>
      </c>
      <c r="FJ40" s="2270">
        <v>0</v>
      </c>
      <c r="FK40" s="2270">
        <v>0</v>
      </c>
      <c r="FL40" s="2270">
        <v>0</v>
      </c>
      <c r="FM40" s="2270">
        <v>0</v>
      </c>
      <c r="FN40" s="2270">
        <v>0</v>
      </c>
      <c r="FO40" s="2270">
        <v>0</v>
      </c>
      <c r="FP40" s="2270">
        <v>0</v>
      </c>
      <c r="FQ40" s="2270">
        <v>0</v>
      </c>
      <c r="FR40" s="2270">
        <v>0</v>
      </c>
    </row>
    <row r="41" spans="1:176" ht="19.2">
      <c r="A41" s="2257" t="s">
        <v>4929</v>
      </c>
      <c r="B41" s="2266" t="s">
        <v>2941</v>
      </c>
      <c r="C41" s="2259">
        <v>0</v>
      </c>
      <c r="D41" s="2259">
        <v>0</v>
      </c>
      <c r="E41" s="2259">
        <v>0</v>
      </c>
      <c r="F41" s="2259">
        <v>0</v>
      </c>
      <c r="G41" s="2259">
        <v>0</v>
      </c>
      <c r="H41" s="2259">
        <v>0</v>
      </c>
      <c r="I41" s="2259">
        <v>0</v>
      </c>
      <c r="J41" s="2259">
        <v>0</v>
      </c>
      <c r="K41" s="2259">
        <v>1.3707889508815885</v>
      </c>
      <c r="L41" s="2259">
        <v>0</v>
      </c>
      <c r="M41" s="2259">
        <v>0</v>
      </c>
      <c r="N41" s="2259">
        <v>0</v>
      </c>
      <c r="O41" s="2259">
        <v>0</v>
      </c>
      <c r="P41" s="2259">
        <v>0</v>
      </c>
      <c r="Q41" s="2259">
        <v>0</v>
      </c>
      <c r="R41" s="2261">
        <v>0</v>
      </c>
      <c r="S41" s="2267">
        <v>0</v>
      </c>
      <c r="T41" s="2267">
        <v>0</v>
      </c>
      <c r="U41" s="2267">
        <v>0</v>
      </c>
      <c r="V41" s="2267">
        <v>0</v>
      </c>
      <c r="W41" s="2267">
        <v>0</v>
      </c>
      <c r="X41" s="2267">
        <v>0</v>
      </c>
      <c r="Y41" s="2267">
        <v>0</v>
      </c>
      <c r="Z41" s="2267">
        <v>0</v>
      </c>
      <c r="AA41" s="2267">
        <v>0</v>
      </c>
      <c r="AB41" s="2267">
        <v>0</v>
      </c>
      <c r="AC41" s="2267">
        <v>0</v>
      </c>
      <c r="AD41" s="2267">
        <v>0</v>
      </c>
      <c r="AE41" s="2267">
        <v>0</v>
      </c>
      <c r="AF41" s="2284">
        <v>0</v>
      </c>
      <c r="AG41" s="2269">
        <v>0</v>
      </c>
      <c r="AH41" s="2269">
        <v>0</v>
      </c>
      <c r="AI41" s="2269">
        <v>0</v>
      </c>
      <c r="AJ41" s="2269">
        <v>0</v>
      </c>
      <c r="AK41" s="2269">
        <v>0</v>
      </c>
      <c r="AL41" s="2269">
        <v>0</v>
      </c>
      <c r="AM41" s="2269">
        <v>0</v>
      </c>
      <c r="AN41" s="2269">
        <v>0</v>
      </c>
      <c r="AO41" s="2269">
        <v>0.15429783293287083</v>
      </c>
      <c r="AP41" s="2269">
        <v>0</v>
      </c>
      <c r="AQ41" s="2269">
        <v>0</v>
      </c>
      <c r="AR41" s="2269">
        <v>5.4748756349471281E-2</v>
      </c>
      <c r="AS41" s="2269">
        <v>0</v>
      </c>
      <c r="AT41" s="2269">
        <v>0</v>
      </c>
      <c r="AU41" s="2269">
        <v>0</v>
      </c>
      <c r="AV41" s="2269">
        <v>0</v>
      </c>
      <c r="AW41" s="2269">
        <v>0</v>
      </c>
      <c r="AX41" s="2269">
        <v>0</v>
      </c>
      <c r="AY41" s="2269">
        <v>0.16602513721269063</v>
      </c>
      <c r="AZ41" s="2269">
        <v>0</v>
      </c>
      <c r="BA41" s="2269">
        <v>0.32390731291816205</v>
      </c>
      <c r="BB41" s="2269">
        <v>0</v>
      </c>
      <c r="BC41" s="2269">
        <v>0</v>
      </c>
      <c r="BD41" s="2269">
        <v>0</v>
      </c>
      <c r="BE41" s="2269">
        <v>0</v>
      </c>
      <c r="BF41" s="2269">
        <v>0.30215010459680247</v>
      </c>
      <c r="BG41" s="2269">
        <v>0</v>
      </c>
      <c r="BH41" s="2269">
        <v>0.13207962137624377</v>
      </c>
      <c r="BI41" s="2269">
        <v>0</v>
      </c>
      <c r="BJ41" s="2269">
        <v>0</v>
      </c>
      <c r="BK41" s="2269">
        <v>0</v>
      </c>
      <c r="BL41" s="2269">
        <v>0</v>
      </c>
      <c r="BM41" s="2269">
        <v>0</v>
      </c>
      <c r="BN41" s="2269">
        <v>0</v>
      </c>
      <c r="BO41" s="2269">
        <v>0</v>
      </c>
      <c r="BP41" s="2269">
        <v>0</v>
      </c>
      <c r="BQ41" s="2269">
        <v>0.5554358936403071</v>
      </c>
      <c r="BR41" s="2269">
        <v>0</v>
      </c>
      <c r="BS41" s="2269">
        <v>0</v>
      </c>
      <c r="BT41" s="2269">
        <v>0.37352699426211178</v>
      </c>
      <c r="BU41" s="2269">
        <v>0</v>
      </c>
      <c r="BV41" s="2269">
        <v>0.31641550552740194</v>
      </c>
      <c r="BW41" s="2269">
        <v>0</v>
      </c>
      <c r="BX41" s="2269">
        <v>0.26246532310684584</v>
      </c>
      <c r="BY41" s="2269">
        <v>0</v>
      </c>
      <c r="BZ41" s="2269">
        <v>0</v>
      </c>
      <c r="CA41" s="2269">
        <v>0</v>
      </c>
      <c r="CB41" s="2269">
        <v>0</v>
      </c>
      <c r="CC41" s="2269">
        <v>0</v>
      </c>
      <c r="CD41" s="2269">
        <v>0</v>
      </c>
      <c r="CE41" s="2269">
        <v>0</v>
      </c>
      <c r="CF41" s="2269">
        <v>0</v>
      </c>
      <c r="CG41" s="2269">
        <v>0</v>
      </c>
      <c r="CH41" s="2269">
        <v>0</v>
      </c>
      <c r="CI41" s="2269">
        <v>0</v>
      </c>
      <c r="CJ41" s="2269">
        <v>0</v>
      </c>
      <c r="CK41" s="2269">
        <v>0</v>
      </c>
      <c r="CL41" s="2269">
        <v>0</v>
      </c>
      <c r="CM41" s="2269">
        <v>0</v>
      </c>
      <c r="CN41" s="2269">
        <v>0</v>
      </c>
      <c r="CO41" s="2269">
        <v>0</v>
      </c>
      <c r="CP41" s="2269">
        <v>0</v>
      </c>
      <c r="CQ41" s="2269">
        <v>0</v>
      </c>
      <c r="CR41" s="2269">
        <v>0</v>
      </c>
      <c r="CS41" s="2269">
        <v>0</v>
      </c>
      <c r="CT41" s="2269">
        <v>0</v>
      </c>
      <c r="CU41" s="2269">
        <v>0</v>
      </c>
      <c r="CV41" s="2269">
        <v>0</v>
      </c>
      <c r="CW41" s="2269">
        <v>0</v>
      </c>
      <c r="CX41" s="2269">
        <v>0</v>
      </c>
      <c r="CY41" s="2269">
        <v>0</v>
      </c>
      <c r="CZ41" s="2269">
        <v>0</v>
      </c>
      <c r="DA41" s="2269">
        <v>0</v>
      </c>
      <c r="DB41" s="2269">
        <v>0</v>
      </c>
      <c r="DC41" s="2269">
        <v>0</v>
      </c>
      <c r="DD41" s="2269">
        <v>0</v>
      </c>
      <c r="DE41" s="2269">
        <v>0</v>
      </c>
      <c r="DF41" s="2269">
        <v>0</v>
      </c>
      <c r="DG41" s="2269">
        <v>0</v>
      </c>
      <c r="DH41" s="2269">
        <v>0</v>
      </c>
      <c r="DI41" s="2269">
        <v>0</v>
      </c>
      <c r="DJ41" s="2269">
        <v>0</v>
      </c>
      <c r="DK41" s="2269">
        <v>0</v>
      </c>
      <c r="DL41" s="2269">
        <v>0</v>
      </c>
      <c r="DM41" s="2269">
        <v>0</v>
      </c>
      <c r="DN41" s="2269">
        <v>0</v>
      </c>
      <c r="DO41" s="2269">
        <v>0</v>
      </c>
      <c r="DP41" s="2269">
        <v>0</v>
      </c>
      <c r="DQ41" s="2269">
        <v>0</v>
      </c>
      <c r="DR41" s="2269">
        <v>0</v>
      </c>
      <c r="DS41" s="2269">
        <v>0</v>
      </c>
      <c r="DT41" s="2269">
        <v>0</v>
      </c>
      <c r="DU41" s="2269">
        <v>0</v>
      </c>
      <c r="DV41" s="2269">
        <v>0</v>
      </c>
      <c r="DW41" s="2269">
        <v>0</v>
      </c>
      <c r="DX41" s="2269">
        <v>0</v>
      </c>
      <c r="DY41" s="2269">
        <v>0</v>
      </c>
      <c r="DZ41" s="2269">
        <v>0</v>
      </c>
      <c r="EA41" s="2269">
        <v>0</v>
      </c>
      <c r="EB41" s="2269">
        <v>0</v>
      </c>
      <c r="EC41" s="2269">
        <v>0</v>
      </c>
      <c r="ED41" s="2269">
        <v>0</v>
      </c>
      <c r="EE41" s="2269">
        <v>0</v>
      </c>
      <c r="EF41" s="2269">
        <v>0</v>
      </c>
      <c r="EG41" s="2269">
        <v>0</v>
      </c>
      <c r="EH41" s="2269">
        <v>0</v>
      </c>
      <c r="EI41" s="2269">
        <v>0</v>
      </c>
      <c r="EJ41" s="2269">
        <v>0</v>
      </c>
      <c r="EK41" s="2269">
        <v>0</v>
      </c>
      <c r="EL41" s="2269">
        <v>0</v>
      </c>
      <c r="EM41" s="2269">
        <v>0</v>
      </c>
      <c r="EN41" s="2269">
        <v>0</v>
      </c>
      <c r="EO41" s="2269">
        <v>0</v>
      </c>
      <c r="EP41" s="2269">
        <v>0</v>
      </c>
      <c r="EQ41" s="2269">
        <v>0</v>
      </c>
      <c r="ER41" s="2269">
        <v>0</v>
      </c>
      <c r="ES41" s="2269">
        <v>0</v>
      </c>
      <c r="ET41" s="2269">
        <v>0</v>
      </c>
      <c r="EU41" s="2269">
        <v>0</v>
      </c>
      <c r="EV41" s="2269">
        <v>0</v>
      </c>
      <c r="EW41" s="2269">
        <v>0</v>
      </c>
      <c r="EX41" s="2269">
        <v>0</v>
      </c>
      <c r="EY41" s="2269">
        <v>0</v>
      </c>
      <c r="EZ41" s="2269">
        <v>0</v>
      </c>
      <c r="FA41" s="2269">
        <v>0</v>
      </c>
      <c r="FB41" s="2269">
        <v>0</v>
      </c>
      <c r="FC41" s="2269">
        <v>0</v>
      </c>
      <c r="FD41" s="2269">
        <v>0</v>
      </c>
      <c r="FE41" s="2269">
        <v>0</v>
      </c>
      <c r="FF41" s="2269">
        <v>0</v>
      </c>
      <c r="FG41" s="2269">
        <v>0</v>
      </c>
      <c r="FH41" s="2269">
        <v>0</v>
      </c>
      <c r="FI41" s="2269">
        <v>0</v>
      </c>
      <c r="FJ41" s="2269">
        <v>0</v>
      </c>
      <c r="FK41" s="2269">
        <v>0</v>
      </c>
      <c r="FL41" s="2269">
        <v>0</v>
      </c>
      <c r="FM41" s="2269">
        <v>0</v>
      </c>
      <c r="FN41" s="2269">
        <v>0</v>
      </c>
      <c r="FO41" s="2269">
        <v>0</v>
      </c>
      <c r="FP41" s="2269">
        <v>0</v>
      </c>
      <c r="FQ41" s="2269">
        <v>0</v>
      </c>
      <c r="FR41" s="2269">
        <v>0</v>
      </c>
      <c r="FS41" s="2245"/>
      <c r="FT41" s="2245"/>
    </row>
    <row r="42" spans="1:176" ht="19.8" thickBot="1">
      <c r="A42" s="2285"/>
      <c r="B42" s="2286" t="s">
        <v>4934</v>
      </c>
      <c r="C42" s="2259">
        <v>0</v>
      </c>
      <c r="D42" s="2259">
        <v>0</v>
      </c>
      <c r="E42" s="2259">
        <v>0</v>
      </c>
      <c r="F42" s="2259">
        <v>0</v>
      </c>
      <c r="G42" s="2259">
        <v>0</v>
      </c>
      <c r="H42" s="2259">
        <v>0</v>
      </c>
      <c r="I42" s="2259">
        <v>0</v>
      </c>
      <c r="J42" s="2259">
        <v>0</v>
      </c>
      <c r="K42" s="2259">
        <v>0</v>
      </c>
      <c r="L42" s="2259">
        <v>0</v>
      </c>
      <c r="M42" s="2259">
        <v>0</v>
      </c>
      <c r="N42" s="2259">
        <v>0</v>
      </c>
      <c r="O42" s="2259">
        <v>0</v>
      </c>
      <c r="P42" s="2259">
        <v>0</v>
      </c>
      <c r="Q42" s="2259">
        <v>0</v>
      </c>
      <c r="R42" s="2261">
        <v>0</v>
      </c>
      <c r="S42" s="2267">
        <v>0</v>
      </c>
      <c r="T42" s="2267">
        <v>0</v>
      </c>
      <c r="U42" s="2267">
        <v>0</v>
      </c>
      <c r="V42" s="2267">
        <v>0</v>
      </c>
      <c r="W42" s="2287">
        <v>0</v>
      </c>
      <c r="X42" s="2287">
        <v>0</v>
      </c>
      <c r="Y42" s="2287">
        <v>0</v>
      </c>
      <c r="Z42" s="2287">
        <v>0</v>
      </c>
      <c r="AA42" s="2287">
        <v>0</v>
      </c>
      <c r="AB42" s="2287">
        <v>0</v>
      </c>
      <c r="AC42" s="2287">
        <v>0</v>
      </c>
      <c r="AD42" s="2287">
        <v>0</v>
      </c>
      <c r="AE42" s="2287">
        <v>0</v>
      </c>
      <c r="AF42" s="2288">
        <v>0</v>
      </c>
      <c r="AG42" s="2289">
        <v>0</v>
      </c>
      <c r="AH42" s="2289">
        <v>0</v>
      </c>
      <c r="AI42" s="2289">
        <v>0</v>
      </c>
      <c r="AJ42" s="2289">
        <v>0</v>
      </c>
      <c r="AK42" s="2289">
        <v>0</v>
      </c>
      <c r="AL42" s="2289">
        <v>0</v>
      </c>
      <c r="AM42" s="2289">
        <v>0</v>
      </c>
      <c r="AN42" s="2289">
        <v>0</v>
      </c>
      <c r="AO42" s="2289">
        <v>0</v>
      </c>
      <c r="AP42" s="2289">
        <v>0</v>
      </c>
      <c r="AQ42" s="2289">
        <v>0</v>
      </c>
      <c r="AR42" s="2289">
        <v>0</v>
      </c>
      <c r="AS42" s="2289">
        <v>0</v>
      </c>
      <c r="AT42" s="2289">
        <v>0</v>
      </c>
      <c r="AU42" s="2289">
        <v>0</v>
      </c>
      <c r="AV42" s="2289">
        <v>0</v>
      </c>
      <c r="AW42" s="2289">
        <v>0</v>
      </c>
      <c r="AX42" s="2289">
        <v>0</v>
      </c>
      <c r="AY42" s="2289">
        <v>0</v>
      </c>
      <c r="AZ42" s="2289">
        <v>0</v>
      </c>
      <c r="BA42" s="2289">
        <v>0</v>
      </c>
      <c r="BB42" s="2289">
        <v>0</v>
      </c>
      <c r="BC42" s="2289">
        <v>0</v>
      </c>
      <c r="BD42" s="2289">
        <v>0</v>
      </c>
      <c r="BE42" s="2289">
        <v>0</v>
      </c>
      <c r="BF42" s="2289">
        <v>0</v>
      </c>
      <c r="BG42" s="2289">
        <v>0</v>
      </c>
      <c r="BH42" s="2289">
        <v>0.213672450974492</v>
      </c>
      <c r="BI42" s="2289">
        <v>0</v>
      </c>
      <c r="BJ42" s="2289">
        <v>0</v>
      </c>
      <c r="BK42" s="2289">
        <v>0</v>
      </c>
      <c r="BL42" s="2289">
        <v>0</v>
      </c>
      <c r="BM42" s="2289">
        <v>0</v>
      </c>
      <c r="BN42" s="2289">
        <v>0</v>
      </c>
      <c r="BO42" s="2289">
        <v>0</v>
      </c>
      <c r="BP42" s="2289">
        <v>0</v>
      </c>
      <c r="BQ42" s="2289">
        <v>0</v>
      </c>
      <c r="BR42" s="2289">
        <v>0</v>
      </c>
      <c r="BS42" s="2289">
        <v>0</v>
      </c>
      <c r="BT42" s="2289">
        <v>0</v>
      </c>
      <c r="BU42" s="2289">
        <v>0</v>
      </c>
      <c r="BV42" s="2289">
        <v>0</v>
      </c>
      <c r="BW42" s="2289">
        <v>0</v>
      </c>
      <c r="BX42" s="2289">
        <v>0</v>
      </c>
      <c r="BY42" s="2289">
        <v>0</v>
      </c>
      <c r="BZ42" s="2289">
        <v>0</v>
      </c>
      <c r="CA42" s="2289">
        <v>0</v>
      </c>
      <c r="CB42" s="2289">
        <v>0</v>
      </c>
      <c r="CC42" s="2289">
        <v>0</v>
      </c>
      <c r="CD42" s="2289">
        <v>0</v>
      </c>
      <c r="CE42" s="2289">
        <v>0</v>
      </c>
      <c r="CF42" s="2289">
        <v>0</v>
      </c>
      <c r="CG42" s="2289">
        <v>0</v>
      </c>
      <c r="CH42" s="2289">
        <v>0</v>
      </c>
      <c r="CI42" s="2289">
        <v>0.47177857975578374</v>
      </c>
      <c r="CJ42" s="2289">
        <v>0</v>
      </c>
      <c r="CK42" s="2289">
        <v>0</v>
      </c>
      <c r="CL42" s="2289">
        <v>0</v>
      </c>
      <c r="CM42" s="2289">
        <v>0</v>
      </c>
      <c r="CN42" s="2289">
        <v>0</v>
      </c>
      <c r="CO42" s="2289">
        <v>0</v>
      </c>
      <c r="CP42" s="2289">
        <v>0</v>
      </c>
      <c r="CQ42" s="2289">
        <v>0</v>
      </c>
      <c r="CR42" s="2289">
        <v>0</v>
      </c>
      <c r="CS42" s="2289">
        <v>0</v>
      </c>
      <c r="CT42" s="2289">
        <v>0</v>
      </c>
      <c r="CU42" s="2289">
        <v>0</v>
      </c>
      <c r="CV42" s="2289">
        <v>0</v>
      </c>
      <c r="CW42" s="2289">
        <v>0</v>
      </c>
      <c r="CX42" s="2289">
        <v>0</v>
      </c>
      <c r="CY42" s="2289">
        <v>0</v>
      </c>
      <c r="CZ42" s="2289">
        <v>0</v>
      </c>
      <c r="DA42" s="2289">
        <v>0</v>
      </c>
      <c r="DB42" s="2289">
        <v>0</v>
      </c>
      <c r="DC42" s="2289">
        <v>0</v>
      </c>
      <c r="DD42" s="2289">
        <v>0</v>
      </c>
      <c r="DE42" s="2289">
        <v>0</v>
      </c>
      <c r="DF42" s="2289">
        <v>0</v>
      </c>
      <c r="DG42" s="2289">
        <v>0</v>
      </c>
      <c r="DH42" s="2289">
        <v>0</v>
      </c>
      <c r="DI42" s="2289">
        <v>0</v>
      </c>
      <c r="DJ42" s="2289">
        <v>0</v>
      </c>
      <c r="DK42" s="2289">
        <v>0</v>
      </c>
      <c r="DL42" s="2289">
        <v>0</v>
      </c>
      <c r="DM42" s="2289">
        <v>0</v>
      </c>
      <c r="DN42" s="2289">
        <v>0</v>
      </c>
      <c r="DO42" s="2289">
        <v>0</v>
      </c>
      <c r="DP42" s="2289">
        <v>0.91842832075842396</v>
      </c>
      <c r="DQ42" s="2289">
        <v>0.13606090554645456</v>
      </c>
      <c r="DR42" s="2289">
        <v>0</v>
      </c>
      <c r="DS42" s="2289">
        <v>0</v>
      </c>
      <c r="DT42" s="2289">
        <v>0</v>
      </c>
      <c r="DU42" s="2289">
        <v>0</v>
      </c>
      <c r="DV42" s="2289">
        <v>0</v>
      </c>
      <c r="DW42" s="2289">
        <v>0.1279017672579992</v>
      </c>
      <c r="DX42" s="2289">
        <v>0</v>
      </c>
      <c r="DY42" s="2289">
        <v>0</v>
      </c>
      <c r="DZ42" s="2289">
        <v>0</v>
      </c>
      <c r="EA42" s="2289">
        <v>0</v>
      </c>
      <c r="EB42" s="2289">
        <v>0</v>
      </c>
      <c r="EC42" s="2289">
        <v>0.1304347796521739</v>
      </c>
      <c r="ED42" s="2289">
        <v>0</v>
      </c>
      <c r="EE42" s="2289">
        <v>0</v>
      </c>
      <c r="EF42" s="2289">
        <v>0</v>
      </c>
      <c r="EG42" s="2289">
        <v>0</v>
      </c>
      <c r="EH42" s="2289">
        <v>0</v>
      </c>
      <c r="EI42" s="2289">
        <v>0.13221217766671953</v>
      </c>
      <c r="EJ42" s="2289">
        <v>0</v>
      </c>
      <c r="EK42" s="2289">
        <v>0.13221100556387996</v>
      </c>
      <c r="EL42" s="2289">
        <v>0</v>
      </c>
      <c r="EM42" s="2289">
        <v>0.13447065147693604</v>
      </c>
      <c r="EN42" s="2289">
        <v>0</v>
      </c>
      <c r="EO42" s="2289">
        <v>0.13468920337549106</v>
      </c>
      <c r="EP42" s="2289">
        <v>0</v>
      </c>
      <c r="EQ42" s="2289">
        <v>0.1332226090991043</v>
      </c>
      <c r="ER42" s="2289">
        <v>0</v>
      </c>
      <c r="ES42" s="2289">
        <v>0</v>
      </c>
      <c r="ET42" s="2289">
        <v>0</v>
      </c>
      <c r="EU42" s="2289">
        <v>0</v>
      </c>
      <c r="EV42" s="2269">
        <v>0</v>
      </c>
      <c r="EW42" s="2289">
        <v>0</v>
      </c>
      <c r="EX42" s="2269">
        <v>0</v>
      </c>
      <c r="EY42" s="2289">
        <v>0</v>
      </c>
      <c r="EZ42" s="2269">
        <v>0</v>
      </c>
      <c r="FA42" s="2289">
        <v>0</v>
      </c>
      <c r="FB42" s="2269">
        <v>0</v>
      </c>
      <c r="FC42" s="2289">
        <v>0</v>
      </c>
      <c r="FD42" s="2269">
        <v>0</v>
      </c>
      <c r="FE42" s="2289">
        <v>0</v>
      </c>
      <c r="FF42" s="2269">
        <v>0</v>
      </c>
      <c r="FG42" s="2289">
        <v>0</v>
      </c>
      <c r="FH42" s="2269">
        <v>0</v>
      </c>
      <c r="FI42" s="2289">
        <v>0</v>
      </c>
      <c r="FJ42" s="2269">
        <v>0</v>
      </c>
      <c r="FK42" s="2289">
        <v>0</v>
      </c>
      <c r="FL42" s="2269">
        <v>0</v>
      </c>
      <c r="FM42" s="2289">
        <v>0</v>
      </c>
      <c r="FN42" s="2269">
        <v>0</v>
      </c>
      <c r="FO42" s="2289">
        <v>0</v>
      </c>
      <c r="FP42" s="2269">
        <v>0</v>
      </c>
      <c r="FQ42" s="2289">
        <v>0</v>
      </c>
      <c r="FR42" s="2269">
        <v>0</v>
      </c>
      <c r="FS42" s="2245"/>
      <c r="FT42" s="2245"/>
    </row>
    <row r="43" spans="1:176" ht="19.8" thickBot="1">
      <c r="A43" s="2272"/>
      <c r="B43" s="2290" t="s">
        <v>4950</v>
      </c>
      <c r="C43" s="2291">
        <v>334.88648081526691</v>
      </c>
      <c r="D43" s="2291">
        <v>8.7601427590511722</v>
      </c>
      <c r="E43" s="2291">
        <v>394.28974506791479</v>
      </c>
      <c r="F43" s="2291">
        <v>17.203871293365157</v>
      </c>
      <c r="G43" s="2291">
        <v>367.75350521502997</v>
      </c>
      <c r="H43" s="2291">
        <v>4.7924009355785442</v>
      </c>
      <c r="I43" s="2291">
        <v>268.36206003582259</v>
      </c>
      <c r="J43" s="2291">
        <v>9.4201172598437974</v>
      </c>
      <c r="K43" s="2291">
        <v>249.81750968225415</v>
      </c>
      <c r="L43" s="2291">
        <v>21.712707676584692</v>
      </c>
      <c r="M43" s="2291">
        <v>206.60226386111552</v>
      </c>
      <c r="N43" s="2291">
        <v>3.895074234976855</v>
      </c>
      <c r="O43" s="2291">
        <v>248.44264440024978</v>
      </c>
      <c r="P43" s="2291">
        <v>7.2731451684254997</v>
      </c>
      <c r="Q43" s="2291">
        <v>228.03754210954537</v>
      </c>
      <c r="R43" s="2292">
        <v>1.1842642450179004</v>
      </c>
      <c r="S43" s="2293">
        <v>213.92077468175177</v>
      </c>
      <c r="T43" s="2293">
        <v>2.3635099337771375</v>
      </c>
      <c r="U43" s="2293">
        <v>203.41426809553406</v>
      </c>
      <c r="V43" s="2293">
        <v>2.7642111083056236</v>
      </c>
      <c r="W43" s="2294">
        <v>137.04874653432145</v>
      </c>
      <c r="X43" s="2294">
        <v>3.2698691866421261</v>
      </c>
      <c r="Y43" s="2294">
        <v>137.11669372114548</v>
      </c>
      <c r="Z43" s="2294">
        <v>2.4344126216390656</v>
      </c>
      <c r="AA43" s="2294">
        <v>148.55518026588976</v>
      </c>
      <c r="AB43" s="2294">
        <v>8.8744636281830047</v>
      </c>
      <c r="AC43" s="2294">
        <v>198.92992247584738</v>
      </c>
      <c r="AD43" s="2294">
        <v>0.48088174148417956</v>
      </c>
      <c r="AE43" s="2294">
        <v>288.73605071471519</v>
      </c>
      <c r="AF43" s="2295">
        <v>6.5519299145359646</v>
      </c>
      <c r="AG43" s="2296">
        <v>316.14429484567046</v>
      </c>
      <c r="AH43" s="2296">
        <v>1.124289144004367</v>
      </c>
      <c r="AI43" s="2296">
        <v>307.77188080391198</v>
      </c>
      <c r="AJ43" s="2296">
        <v>1.4199076106800868</v>
      </c>
      <c r="AK43" s="2296">
        <v>51.772794009139659</v>
      </c>
      <c r="AL43" s="2296">
        <v>23.357327037097029</v>
      </c>
      <c r="AM43" s="2296">
        <v>362.45457413650905</v>
      </c>
      <c r="AN43" s="2296">
        <v>1.9202752335907354</v>
      </c>
      <c r="AO43" s="2296">
        <v>274.22280724642565</v>
      </c>
      <c r="AP43" s="2296">
        <v>3.2779402194687051</v>
      </c>
      <c r="AQ43" s="2296">
        <v>132.48979871850869</v>
      </c>
      <c r="AR43" s="2296">
        <v>1.334762396808012</v>
      </c>
      <c r="AS43" s="2296">
        <v>86.380064452428229</v>
      </c>
      <c r="AT43" s="2296">
        <v>3.9457911189792387</v>
      </c>
      <c r="AU43" s="2296">
        <v>59.757577914346513</v>
      </c>
      <c r="AV43" s="2296">
        <v>5.2811631378890436</v>
      </c>
      <c r="AW43" s="2296">
        <v>91.390372779993015</v>
      </c>
      <c r="AX43" s="2296">
        <v>2.3243661204935382</v>
      </c>
      <c r="AY43" s="2296">
        <v>113.67199070420646</v>
      </c>
      <c r="AZ43" s="2296">
        <v>4.7991150363313837</v>
      </c>
      <c r="BA43" s="2296">
        <v>97.366774414032804</v>
      </c>
      <c r="BB43" s="2296">
        <v>0.83246823999092168</v>
      </c>
      <c r="BC43" s="2296">
        <v>84.638386629550439</v>
      </c>
      <c r="BD43" s="2296">
        <v>3.801464561512907</v>
      </c>
      <c r="BE43" s="2296">
        <v>61.359288023094415</v>
      </c>
      <c r="BF43" s="2296">
        <v>2.4244072288652569</v>
      </c>
      <c r="BG43" s="2296">
        <v>61.059005934032463</v>
      </c>
      <c r="BH43" s="2296">
        <v>9.2964392627992929</v>
      </c>
      <c r="BI43" s="2296">
        <v>88.807657315535067</v>
      </c>
      <c r="BJ43" s="2296">
        <v>24.066499390404136</v>
      </c>
      <c r="BK43" s="2296">
        <v>59.110937862218314</v>
      </c>
      <c r="BL43" s="2296">
        <v>35.737452536441118</v>
      </c>
      <c r="BM43" s="2296">
        <v>25.779287578604688</v>
      </c>
      <c r="BN43" s="2296">
        <v>19.772721278551021</v>
      </c>
      <c r="BO43" s="2296">
        <v>21.006911466514442</v>
      </c>
      <c r="BP43" s="2296">
        <v>28.600226645452146</v>
      </c>
      <c r="BQ43" s="2296">
        <v>30.273089072004794</v>
      </c>
      <c r="BR43" s="2296">
        <v>35.074219825695856</v>
      </c>
      <c r="BS43" s="2296">
        <v>48.327478789687106</v>
      </c>
      <c r="BT43" s="2296">
        <v>68.863802324811473</v>
      </c>
      <c r="BU43" s="2296">
        <v>53.893422694383531</v>
      </c>
      <c r="BV43" s="2296">
        <v>46.514556207376998</v>
      </c>
      <c r="BW43" s="2296">
        <v>44.227931494530672</v>
      </c>
      <c r="BX43" s="2296">
        <v>15.560451131686682</v>
      </c>
      <c r="BY43" s="2296">
        <v>36.481144370673455</v>
      </c>
      <c r="BZ43" s="2296">
        <v>10.255465936341261</v>
      </c>
      <c r="CA43" s="2296">
        <v>47.580632126769331</v>
      </c>
      <c r="CB43" s="2296">
        <v>9.7526275182467099</v>
      </c>
      <c r="CC43" s="2296">
        <v>40.452974157434376</v>
      </c>
      <c r="CD43" s="2296">
        <v>2.1210111895251216</v>
      </c>
      <c r="CE43" s="2296">
        <v>57.619277776803763</v>
      </c>
      <c r="CF43" s="2296">
        <v>4.8670232651470062</v>
      </c>
      <c r="CG43" s="2296">
        <v>65.907465321512916</v>
      </c>
      <c r="CH43" s="2296">
        <v>4.7375255549087596</v>
      </c>
      <c r="CI43" s="2297">
        <v>53.77284505885482</v>
      </c>
      <c r="CJ43" s="2297">
        <v>15.938620466521289</v>
      </c>
      <c r="CK43" s="2297">
        <v>62.067599591612911</v>
      </c>
      <c r="CL43" s="2297">
        <v>21.238798990145991</v>
      </c>
      <c r="CM43" s="2297">
        <v>65.055505848514585</v>
      </c>
      <c r="CN43" s="2297">
        <v>21.847921020712821</v>
      </c>
      <c r="CO43" s="2297">
        <v>59.040039753537158</v>
      </c>
      <c r="CP43" s="2297">
        <v>10.256561506554071</v>
      </c>
      <c r="CQ43" s="2297">
        <v>65.093685246219536</v>
      </c>
      <c r="CR43" s="2297">
        <v>26.368697326928043</v>
      </c>
      <c r="CS43" s="2297">
        <v>59.977117800710992</v>
      </c>
      <c r="CT43" s="2297">
        <v>21.375113212951906</v>
      </c>
      <c r="CU43" s="2297">
        <v>35.448597412408731</v>
      </c>
      <c r="CV43" s="2297">
        <v>11.041701663475685</v>
      </c>
      <c r="CW43" s="2297">
        <v>50.23887190516902</v>
      </c>
      <c r="CX43" s="2297">
        <v>14.923191875336805</v>
      </c>
      <c r="CY43" s="2297">
        <v>46.681601314178693</v>
      </c>
      <c r="CZ43" s="2297">
        <v>12.974096829909268</v>
      </c>
      <c r="DA43" s="2297">
        <v>56.284178607618678</v>
      </c>
      <c r="DB43" s="2297">
        <v>7.4404031592494722</v>
      </c>
      <c r="DC43" s="2297">
        <v>57.457591839105184</v>
      </c>
      <c r="DD43" s="2297">
        <v>5.6439673935550969</v>
      </c>
      <c r="DE43" s="2297">
        <v>54.431947407739521</v>
      </c>
      <c r="DF43" s="2297">
        <v>13.830834583571937</v>
      </c>
      <c r="DG43" s="2297">
        <v>49.170070206943684</v>
      </c>
      <c r="DH43" s="2297">
        <v>18.060810156503912</v>
      </c>
      <c r="DI43" s="2297">
        <v>56.164482999543182</v>
      </c>
      <c r="DJ43" s="2297">
        <v>11.428531397724742</v>
      </c>
      <c r="DK43" s="2297">
        <v>53.196988928831175</v>
      </c>
      <c r="DL43" s="2297">
        <v>26.379413856147735</v>
      </c>
      <c r="DM43" s="2297">
        <v>61.156636730887904</v>
      </c>
      <c r="DN43" s="2297">
        <v>10.774019784028606</v>
      </c>
      <c r="DO43" s="2297">
        <v>116.0488942599472</v>
      </c>
      <c r="DP43" s="2297">
        <v>4.274777303218289</v>
      </c>
      <c r="DQ43" s="2297">
        <v>228.26341912759332</v>
      </c>
      <c r="DR43" s="2297">
        <v>8.0869706235648415</v>
      </c>
      <c r="DS43" s="2297">
        <v>130.42022878865711</v>
      </c>
      <c r="DT43" s="2297">
        <v>9.4848451883248401</v>
      </c>
      <c r="DU43" s="2297">
        <v>187.802743795911</v>
      </c>
      <c r="DV43" s="2297">
        <v>5.5798982503519081</v>
      </c>
      <c r="DW43" s="2297">
        <v>247.71033040955942</v>
      </c>
      <c r="DX43" s="2297">
        <v>13.314421990999977</v>
      </c>
      <c r="DY43" s="2297">
        <v>263.55691829919829</v>
      </c>
      <c r="DZ43" s="2297">
        <v>18.657826602710298</v>
      </c>
      <c r="EA43" s="2297">
        <v>253.17057794930128</v>
      </c>
      <c r="EB43" s="2297">
        <v>18.436660698689959</v>
      </c>
      <c r="EC43" s="2297">
        <v>91.434495823840734</v>
      </c>
      <c r="ED43" s="2297">
        <v>20.502300545630433</v>
      </c>
      <c r="EE43" s="2297">
        <v>75.270859306833287</v>
      </c>
      <c r="EF43" s="2297">
        <v>3.1854928820317276</v>
      </c>
      <c r="EG43" s="2297">
        <v>111.11937928577852</v>
      </c>
      <c r="EH43" s="2297">
        <v>6.1498105075723162</v>
      </c>
      <c r="EI43" s="2297">
        <v>98.624616924249025</v>
      </c>
      <c r="EJ43" s="2297">
        <v>9.6169574232728685</v>
      </c>
      <c r="EK43" s="2297">
        <v>115.74759375927462</v>
      </c>
      <c r="EL43" s="2297">
        <v>5.5458538567714086</v>
      </c>
      <c r="EM43" s="2297">
        <v>115.21432044831421</v>
      </c>
      <c r="EN43" s="2297">
        <v>4.2051697243799779</v>
      </c>
      <c r="EO43" s="2297">
        <v>128.07349738581206</v>
      </c>
      <c r="EP43" s="2297">
        <v>4.2058866428662771</v>
      </c>
      <c r="EQ43" s="2297">
        <v>103.28581184168358</v>
      </c>
      <c r="ER43" s="2297">
        <v>6.7655093122604768</v>
      </c>
      <c r="ES43" s="2297">
        <v>119.36461774876298</v>
      </c>
      <c r="ET43" s="2297">
        <v>6.3403657330845924</v>
      </c>
      <c r="EU43" s="2297">
        <v>109.93117958973276</v>
      </c>
      <c r="EV43" s="2279">
        <v>16.871987811536751</v>
      </c>
      <c r="EW43" s="2297">
        <v>129.2085886535319</v>
      </c>
      <c r="EX43" s="2279">
        <v>5.1900823705308863</v>
      </c>
      <c r="EY43" s="2297">
        <v>156.6716355052705</v>
      </c>
      <c r="EZ43" s="2279">
        <v>5.6154992776499553</v>
      </c>
      <c r="FA43" s="2297">
        <v>88.044671765516142</v>
      </c>
      <c r="FB43" s="2279">
        <v>10.974904238882097</v>
      </c>
      <c r="FC43" s="2297">
        <f t="shared" ref="FC43:FR43" si="1">SUM(FC26:FC42)</f>
        <v>110.59833972835455</v>
      </c>
      <c r="FD43" s="2279">
        <f t="shared" si="1"/>
        <v>20.870664386619623</v>
      </c>
      <c r="FE43" s="2297">
        <f t="shared" si="1"/>
        <v>106.34923887664655</v>
      </c>
      <c r="FF43" s="2279">
        <f t="shared" si="1"/>
        <v>10.318191357932413</v>
      </c>
      <c r="FG43" s="2297">
        <f t="shared" si="1"/>
        <v>89.097785800070397</v>
      </c>
      <c r="FH43" s="2279">
        <f t="shared" si="1"/>
        <v>17.921995284539932</v>
      </c>
      <c r="FI43" s="2297">
        <f t="shared" si="1"/>
        <v>101.37588221660273</v>
      </c>
      <c r="FJ43" s="2279">
        <f t="shared" si="1"/>
        <v>18.132630746325674</v>
      </c>
      <c r="FK43" s="2297">
        <f t="shared" si="1"/>
        <v>116.6169815333196</v>
      </c>
      <c r="FL43" s="2279">
        <f t="shared" si="1"/>
        <v>20.258092672258314</v>
      </c>
      <c r="FM43" s="2297">
        <f t="shared" si="1"/>
        <v>125.4480218534636</v>
      </c>
      <c r="FN43" s="2279">
        <f t="shared" si="1"/>
        <v>12.855348231595384</v>
      </c>
      <c r="FO43" s="2297">
        <f t="shared" si="1"/>
        <v>138.42340983797482</v>
      </c>
      <c r="FP43" s="2279">
        <f t="shared" si="1"/>
        <v>12.706516179478939</v>
      </c>
      <c r="FQ43" s="2297">
        <f t="shared" si="1"/>
        <v>163.76507367106106</v>
      </c>
      <c r="FR43" s="2279">
        <f t="shared" si="1"/>
        <v>5.2311782447843811</v>
      </c>
    </row>
    <row r="44" spans="1:176" s="2245" customFormat="1" ht="19.8" thickBot="1">
      <c r="A44" s="3289" t="s">
        <v>4940</v>
      </c>
      <c r="B44" s="3290"/>
      <c r="C44" s="2280"/>
      <c r="D44" s="2280"/>
      <c r="E44" s="2280"/>
      <c r="F44" s="2280"/>
      <c r="G44" s="2280"/>
      <c r="H44" s="2280"/>
      <c r="I44" s="2280"/>
      <c r="J44" s="2280"/>
      <c r="K44" s="2280"/>
      <c r="L44" s="2280"/>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80"/>
      <c r="AM44" s="2280"/>
      <c r="AN44" s="2280"/>
      <c r="AO44" s="2280"/>
      <c r="AP44" s="2280"/>
      <c r="AQ44" s="2280"/>
      <c r="AR44" s="2280"/>
      <c r="AS44" s="2280"/>
      <c r="AT44" s="2280"/>
      <c r="AU44" s="2280"/>
      <c r="AV44" s="2280"/>
      <c r="AW44" s="2280"/>
      <c r="AX44" s="2280"/>
      <c r="AY44" s="2280"/>
      <c r="AZ44" s="2280"/>
      <c r="BA44" s="2280"/>
      <c r="BB44" s="2280"/>
      <c r="BC44" s="2280"/>
      <c r="BD44" s="2280"/>
      <c r="BE44" s="2280"/>
      <c r="BF44" s="2280"/>
      <c r="BG44" s="2280"/>
      <c r="BH44" s="2280"/>
      <c r="BI44" s="2280"/>
      <c r="BJ44" s="2280"/>
      <c r="BK44" s="2280"/>
      <c r="BL44" s="2280"/>
      <c r="BM44" s="2280"/>
      <c r="BN44" s="2280"/>
      <c r="BO44" s="2280"/>
      <c r="BP44" s="2280"/>
      <c r="BQ44" s="2280"/>
      <c r="BR44" s="2280"/>
      <c r="BS44" s="2280"/>
      <c r="BT44" s="2280"/>
      <c r="BU44" s="2280"/>
      <c r="BV44" s="2280"/>
      <c r="BW44" s="2280"/>
      <c r="BX44" s="2280"/>
      <c r="BY44" s="2280"/>
      <c r="BZ44" s="2280"/>
      <c r="CA44" s="2280"/>
      <c r="CB44" s="2280"/>
      <c r="CC44" s="2280"/>
      <c r="CD44" s="2280"/>
      <c r="CE44" s="2280"/>
      <c r="CF44" s="2280"/>
      <c r="CG44" s="2280"/>
      <c r="CH44" s="2280"/>
      <c r="CI44" s="2280"/>
      <c r="CJ44" s="2280"/>
      <c r="CK44" s="2280"/>
      <c r="CL44" s="2280"/>
      <c r="CM44" s="2280"/>
      <c r="CN44" s="2280"/>
      <c r="CO44" s="2280"/>
      <c r="CP44" s="2280"/>
      <c r="CQ44" s="2280"/>
      <c r="CR44" s="2280"/>
      <c r="CS44" s="2280"/>
      <c r="CT44" s="2280"/>
      <c r="CU44" s="2280"/>
      <c r="CV44" s="2280"/>
      <c r="CW44" s="2280"/>
      <c r="CX44" s="2280"/>
      <c r="CY44" s="2280"/>
      <c r="CZ44" s="2280"/>
      <c r="DA44" s="2280"/>
      <c r="DB44" s="2280"/>
      <c r="DC44" s="2280"/>
      <c r="DD44" s="2280"/>
      <c r="DE44" s="2280"/>
      <c r="DF44" s="2280"/>
      <c r="DG44" s="2280"/>
      <c r="DH44" s="2280"/>
      <c r="DI44" s="2280"/>
      <c r="DJ44" s="2280"/>
      <c r="DK44" s="2280"/>
      <c r="DL44" s="2280"/>
      <c r="DM44" s="2280"/>
      <c r="DN44" s="2280"/>
      <c r="DO44" s="2280"/>
      <c r="DP44" s="2280"/>
      <c r="DQ44" s="2280"/>
      <c r="DR44" s="2280"/>
      <c r="DS44" s="2280"/>
      <c r="DT44" s="2280"/>
      <c r="DU44" s="2280"/>
      <c r="DV44" s="2280"/>
      <c r="DW44" s="2280"/>
      <c r="DX44" s="2280"/>
      <c r="DY44" s="2280"/>
      <c r="DZ44" s="2280"/>
      <c r="EA44" s="2280"/>
      <c r="EB44" s="2280"/>
      <c r="EC44" s="2280"/>
      <c r="ED44" s="2280"/>
      <c r="EE44" s="2280"/>
      <c r="EF44" s="2280"/>
      <c r="EG44" s="2280"/>
      <c r="EH44" s="2280"/>
      <c r="EI44" s="2280"/>
      <c r="EJ44" s="2280"/>
      <c r="EK44" s="2280"/>
      <c r="EL44" s="2280"/>
      <c r="EM44" s="2280"/>
      <c r="EN44" s="2280"/>
      <c r="EO44" s="2255"/>
      <c r="EP44" s="2281"/>
      <c r="EQ44" s="2255"/>
      <c r="ER44" s="2281"/>
      <c r="ES44" s="2255"/>
      <c r="ET44" s="2281"/>
      <c r="EU44" s="2255"/>
      <c r="EV44" s="2281"/>
      <c r="EW44" s="2255"/>
      <c r="EX44" s="2255"/>
      <c r="EY44" s="2255"/>
      <c r="EZ44" s="2281"/>
      <c r="FA44" s="2255"/>
      <c r="FB44" s="2281"/>
      <c r="FC44" s="2255"/>
      <c r="FD44" s="2281"/>
      <c r="FE44" s="2255"/>
      <c r="FF44" s="2281"/>
      <c r="FG44" s="2255"/>
      <c r="FH44" s="2281"/>
      <c r="FI44" s="2255"/>
      <c r="FJ44" s="2281"/>
      <c r="FK44" s="2255"/>
      <c r="FL44" s="2281"/>
      <c r="FM44" s="2255"/>
      <c r="FN44" s="2281"/>
      <c r="FO44" s="2255"/>
      <c r="FP44" s="2281"/>
      <c r="FQ44" s="2255"/>
      <c r="FR44" s="2281"/>
    </row>
    <row r="45" spans="1:176" ht="19.2">
      <c r="A45" s="2282" t="s">
        <v>4908</v>
      </c>
      <c r="B45" s="2258" t="s">
        <v>2925</v>
      </c>
      <c r="C45" s="2269">
        <v>1.1006654367020208</v>
      </c>
      <c r="D45" s="2269">
        <v>0</v>
      </c>
      <c r="E45" s="2269">
        <v>0</v>
      </c>
      <c r="F45" s="2269">
        <v>4.3293231654718621E-2</v>
      </c>
      <c r="G45" s="2269">
        <v>4.2694163626687952E-2</v>
      </c>
      <c r="H45" s="2269">
        <v>0</v>
      </c>
      <c r="I45" s="2269">
        <v>0</v>
      </c>
      <c r="J45" s="2269">
        <v>0</v>
      </c>
      <c r="K45" s="2269">
        <v>10.561347474383373</v>
      </c>
      <c r="L45" s="2269">
        <v>0</v>
      </c>
      <c r="M45" s="2269">
        <v>7.1009611884094967</v>
      </c>
      <c r="N45" s="2269">
        <v>0</v>
      </c>
      <c r="O45" s="2269">
        <v>2.8328403837363796</v>
      </c>
      <c r="P45" s="2269">
        <v>3.3015502962995172E-2</v>
      </c>
      <c r="Q45" s="2269">
        <v>1.3628699516037615</v>
      </c>
      <c r="R45" s="2269">
        <v>0</v>
      </c>
      <c r="S45" s="2264">
        <v>0.63820627923430917</v>
      </c>
      <c r="T45" s="2264">
        <v>0</v>
      </c>
      <c r="U45" s="2264">
        <v>1.2561240054795779</v>
      </c>
      <c r="V45" s="2264">
        <v>0</v>
      </c>
      <c r="W45" s="2264">
        <v>0.61138072244487274</v>
      </c>
      <c r="X45" s="2264">
        <v>0</v>
      </c>
      <c r="Y45" s="2264">
        <v>0.56957106043941652</v>
      </c>
      <c r="Z45" s="2264">
        <v>5.2027518445214915E-2</v>
      </c>
      <c r="AA45" s="2264">
        <v>0.57368177398619336</v>
      </c>
      <c r="AB45" s="2264">
        <v>1.1814939486659102</v>
      </c>
      <c r="AC45" s="2264">
        <v>0.83674263502663915</v>
      </c>
      <c r="AD45" s="2264">
        <v>0</v>
      </c>
      <c r="AE45" s="2264">
        <v>0</v>
      </c>
      <c r="AF45" s="2264">
        <v>8.4780560486595533E-2</v>
      </c>
      <c r="AG45" s="2264">
        <v>0.94860431954004243</v>
      </c>
      <c r="AH45" s="2264">
        <v>0</v>
      </c>
      <c r="AI45" s="2264">
        <v>0.49667755397336144</v>
      </c>
      <c r="AJ45" s="2264">
        <v>0</v>
      </c>
      <c r="AK45" s="2264">
        <v>0.29270625304985126</v>
      </c>
      <c r="AL45" s="2264">
        <v>4.1332880410739632E-2</v>
      </c>
      <c r="AM45" s="2264">
        <v>0.27852083135008904</v>
      </c>
      <c r="AN45" s="2264">
        <v>0</v>
      </c>
      <c r="AO45" s="2264">
        <v>1.0524595875105625</v>
      </c>
      <c r="AP45" s="2264">
        <v>0</v>
      </c>
      <c r="AQ45" s="2264">
        <v>0.24313750361289391</v>
      </c>
      <c r="AR45" s="2264">
        <v>0.20681951087988631</v>
      </c>
      <c r="AS45" s="2264">
        <v>0.24985340779976359</v>
      </c>
      <c r="AT45" s="2264">
        <v>0</v>
      </c>
      <c r="AU45" s="2264">
        <v>0.24776135855977757</v>
      </c>
      <c r="AV45" s="2264">
        <v>0</v>
      </c>
      <c r="AW45" s="2264">
        <v>0</v>
      </c>
      <c r="AX45" s="2264">
        <v>0</v>
      </c>
      <c r="AY45" s="2264">
        <v>0.11980427438275967</v>
      </c>
      <c r="AZ45" s="2264">
        <v>0</v>
      </c>
      <c r="BA45" s="2264">
        <v>0</v>
      </c>
      <c r="BB45" s="2264">
        <v>0</v>
      </c>
      <c r="BC45" s="2264">
        <v>0.44882641441562293</v>
      </c>
      <c r="BD45" s="2264">
        <v>0</v>
      </c>
      <c r="BE45" s="2264">
        <v>0</v>
      </c>
      <c r="BF45" s="2264">
        <v>0</v>
      </c>
      <c r="BG45" s="2264">
        <v>0.73760819392713239</v>
      </c>
      <c r="BH45" s="2264">
        <v>0</v>
      </c>
      <c r="BI45" s="2264">
        <v>8.3708049064114706E-2</v>
      </c>
      <c r="BJ45" s="2264">
        <v>0</v>
      </c>
      <c r="BK45" s="2264">
        <v>0.17775061090278532</v>
      </c>
      <c r="BL45" s="2264">
        <v>3.0121396459666386E-2</v>
      </c>
      <c r="BM45" s="2264">
        <v>0</v>
      </c>
      <c r="BN45" s="2264">
        <v>0</v>
      </c>
      <c r="BO45" s="2264">
        <v>0</v>
      </c>
      <c r="BP45" s="2264">
        <v>0</v>
      </c>
      <c r="BQ45" s="2264">
        <v>0</v>
      </c>
      <c r="BR45" s="2264">
        <v>0</v>
      </c>
      <c r="BS45" s="2264">
        <v>0</v>
      </c>
      <c r="BT45" s="2264">
        <v>0</v>
      </c>
      <c r="BU45" s="2264">
        <v>0</v>
      </c>
      <c r="BV45" s="2264">
        <v>0</v>
      </c>
      <c r="BW45" s="2264">
        <v>0</v>
      </c>
      <c r="BX45" s="2264">
        <v>0</v>
      </c>
      <c r="BY45" s="2264">
        <v>1.5059911123235075</v>
      </c>
      <c r="BZ45" s="2264">
        <v>0</v>
      </c>
      <c r="CA45" s="2264">
        <v>0</v>
      </c>
      <c r="CB45" s="2264">
        <v>0</v>
      </c>
      <c r="CC45" s="2264">
        <v>0</v>
      </c>
      <c r="CD45" s="2264">
        <v>0</v>
      </c>
      <c r="CE45" s="2264">
        <v>4.1620981866531022</v>
      </c>
      <c r="CF45" s="2264">
        <v>0</v>
      </c>
      <c r="CG45" s="2264">
        <v>1.8729954169617526</v>
      </c>
      <c r="CH45" s="2264">
        <v>0</v>
      </c>
      <c r="CI45" s="2264">
        <v>0</v>
      </c>
      <c r="CJ45" s="2264">
        <v>0</v>
      </c>
      <c r="CK45" s="2264">
        <v>1.3852900086152697</v>
      </c>
      <c r="CL45" s="2264">
        <v>0</v>
      </c>
      <c r="CM45" s="2264">
        <v>0</v>
      </c>
      <c r="CN45" s="2264">
        <v>0</v>
      </c>
      <c r="CO45" s="2264">
        <v>0</v>
      </c>
      <c r="CP45" s="2264">
        <v>0</v>
      </c>
      <c r="CQ45" s="2264">
        <v>0</v>
      </c>
      <c r="CR45" s="2264">
        <v>0</v>
      </c>
      <c r="CS45" s="2264">
        <v>0</v>
      </c>
      <c r="CT45" s="2264">
        <v>0</v>
      </c>
      <c r="CU45" s="2264">
        <v>0</v>
      </c>
      <c r="CV45" s="2264">
        <v>0</v>
      </c>
      <c r="CW45" s="2264">
        <v>0</v>
      </c>
      <c r="CX45" s="2264">
        <v>0</v>
      </c>
      <c r="CY45" s="2264">
        <v>0</v>
      </c>
      <c r="CZ45" s="2264">
        <v>0</v>
      </c>
      <c r="DA45" s="2264">
        <v>0</v>
      </c>
      <c r="DB45" s="2264">
        <v>0</v>
      </c>
      <c r="DC45" s="2264">
        <v>0</v>
      </c>
      <c r="DD45" s="2264">
        <v>0</v>
      </c>
      <c r="DE45" s="2264">
        <v>0</v>
      </c>
      <c r="DF45" s="2264">
        <v>0</v>
      </c>
      <c r="DG45" s="2264">
        <v>0</v>
      </c>
      <c r="DH45" s="2264">
        <v>0</v>
      </c>
      <c r="DI45" s="2264">
        <v>0</v>
      </c>
      <c r="DJ45" s="2264">
        <v>0</v>
      </c>
      <c r="DK45" s="2264">
        <v>0</v>
      </c>
      <c r="DL45" s="2264">
        <v>0</v>
      </c>
      <c r="DM45" s="2264">
        <v>0</v>
      </c>
      <c r="DN45" s="2264">
        <v>0</v>
      </c>
      <c r="DO45" s="2264">
        <v>0</v>
      </c>
      <c r="DP45" s="2264">
        <v>0</v>
      </c>
      <c r="DQ45" s="2264">
        <v>0</v>
      </c>
      <c r="DR45" s="2264">
        <v>0</v>
      </c>
      <c r="DS45" s="2264">
        <v>2.9051842205707357</v>
      </c>
      <c r="DT45" s="2264">
        <v>0</v>
      </c>
      <c r="DU45" s="2264">
        <v>0</v>
      </c>
      <c r="DV45" s="2264">
        <v>0</v>
      </c>
      <c r="DW45" s="2264">
        <v>1.2299887020101894</v>
      </c>
      <c r="DX45" s="2264">
        <v>0</v>
      </c>
      <c r="DY45" s="2264">
        <v>2.4643092466505596</v>
      </c>
      <c r="DZ45" s="2264">
        <v>1.3774763891939381</v>
      </c>
      <c r="EA45" s="2264">
        <v>0</v>
      </c>
      <c r="EB45" s="2264">
        <v>0.34200873362445416</v>
      </c>
      <c r="EC45" s="2264">
        <v>0</v>
      </c>
      <c r="ED45" s="2264">
        <v>0</v>
      </c>
      <c r="EE45" s="2264">
        <v>0</v>
      </c>
      <c r="EF45" s="2264">
        <v>0</v>
      </c>
      <c r="EG45" s="2264">
        <v>0</v>
      </c>
      <c r="EH45" s="2264">
        <v>0</v>
      </c>
      <c r="EI45" s="2264">
        <v>0</v>
      </c>
      <c r="EJ45" s="2264">
        <v>0</v>
      </c>
      <c r="EK45" s="2264">
        <v>0</v>
      </c>
      <c r="EL45" s="2264">
        <v>0</v>
      </c>
      <c r="EM45" s="2264">
        <v>0.62865031802310212</v>
      </c>
      <c r="EN45" s="2264">
        <v>0</v>
      </c>
      <c r="EO45" s="2264">
        <v>0</v>
      </c>
      <c r="EP45" s="2264">
        <v>0</v>
      </c>
      <c r="EQ45" s="2264">
        <v>0</v>
      </c>
      <c r="ER45" s="2264">
        <v>0.6466847553366758</v>
      </c>
      <c r="ES45" s="2264">
        <v>0</v>
      </c>
      <c r="ET45" s="2264">
        <v>0.38006288747835121</v>
      </c>
      <c r="EU45" s="2264">
        <v>0</v>
      </c>
      <c r="EV45" s="2264">
        <v>0</v>
      </c>
      <c r="EW45" s="2264">
        <v>0</v>
      </c>
      <c r="EX45" s="2264">
        <v>0</v>
      </c>
      <c r="EY45" s="2264">
        <v>0</v>
      </c>
      <c r="EZ45" s="2264">
        <v>3.0313355156081117</v>
      </c>
      <c r="FA45" s="2264">
        <v>0</v>
      </c>
      <c r="FB45" s="2264">
        <v>0.7746980636170524</v>
      </c>
      <c r="FC45" s="2264">
        <v>0</v>
      </c>
      <c r="FD45" s="2264">
        <v>0</v>
      </c>
      <c r="FE45" s="2264">
        <v>0</v>
      </c>
      <c r="FF45" s="2264">
        <v>0</v>
      </c>
      <c r="FG45" s="2264">
        <v>1.1115326669346639</v>
      </c>
      <c r="FH45" s="2264">
        <v>2.8542743192362505</v>
      </c>
      <c r="FI45" s="2264">
        <v>0</v>
      </c>
      <c r="FJ45" s="2264">
        <v>0.83528793521776745</v>
      </c>
      <c r="FK45" s="2264">
        <v>0</v>
      </c>
      <c r="FL45" s="2264">
        <v>0</v>
      </c>
      <c r="FM45" s="2264">
        <v>0</v>
      </c>
      <c r="FN45" s="2264">
        <v>0</v>
      </c>
      <c r="FO45" s="2264">
        <v>0</v>
      </c>
      <c r="FP45" s="2264">
        <v>0</v>
      </c>
      <c r="FQ45" s="2264">
        <v>0</v>
      </c>
      <c r="FR45" s="2264">
        <v>0</v>
      </c>
      <c r="FS45" s="2245"/>
      <c r="FT45" s="2245"/>
    </row>
    <row r="46" spans="1:176" ht="19.2">
      <c r="A46" s="2257" t="s">
        <v>4910</v>
      </c>
      <c r="B46" s="2266" t="s">
        <v>2927</v>
      </c>
      <c r="C46" s="2269">
        <v>0</v>
      </c>
      <c r="D46" s="2269">
        <v>0.2730530978347695</v>
      </c>
      <c r="E46" s="2269">
        <v>0</v>
      </c>
      <c r="F46" s="2269">
        <v>5.5688014542201972E-2</v>
      </c>
      <c r="G46" s="2269">
        <v>0</v>
      </c>
      <c r="H46" s="2269">
        <v>1.3271580778176602</v>
      </c>
      <c r="I46" s="2269">
        <v>8.9401787065877536E-2</v>
      </c>
      <c r="J46" s="2269">
        <v>0.53954474997459467</v>
      </c>
      <c r="K46" s="2269">
        <v>3.7323551899837902E-2</v>
      </c>
      <c r="L46" s="2269">
        <v>0.51009160544827981</v>
      </c>
      <c r="M46" s="2269">
        <v>0.10010630441427598</v>
      </c>
      <c r="N46" s="2269">
        <v>0.26161998704886746</v>
      </c>
      <c r="O46" s="2269">
        <v>0</v>
      </c>
      <c r="P46" s="2269">
        <v>0</v>
      </c>
      <c r="Q46" s="2269">
        <v>0</v>
      </c>
      <c r="R46" s="2269">
        <v>0</v>
      </c>
      <c r="S46" s="2269">
        <v>0</v>
      </c>
      <c r="T46" s="2269">
        <v>0</v>
      </c>
      <c r="U46" s="2269">
        <v>0</v>
      </c>
      <c r="V46" s="2269">
        <v>0</v>
      </c>
      <c r="W46" s="2269">
        <v>0</v>
      </c>
      <c r="X46" s="2269">
        <v>0</v>
      </c>
      <c r="Y46" s="2269">
        <v>0</v>
      </c>
      <c r="Z46" s="2269">
        <v>0</v>
      </c>
      <c r="AA46" s="2269">
        <v>0</v>
      </c>
      <c r="AB46" s="2269">
        <v>0</v>
      </c>
      <c r="AC46" s="2269">
        <v>0</v>
      </c>
      <c r="AD46" s="2269">
        <v>0</v>
      </c>
      <c r="AE46" s="2269">
        <v>0</v>
      </c>
      <c r="AF46" s="2269">
        <v>0</v>
      </c>
      <c r="AG46" s="2269">
        <v>0</v>
      </c>
      <c r="AH46" s="2269">
        <v>0</v>
      </c>
      <c r="AI46" s="2269">
        <v>0.18917944445261467</v>
      </c>
      <c r="AJ46" s="2269">
        <v>0</v>
      </c>
      <c r="AK46" s="2269">
        <v>0</v>
      </c>
      <c r="AL46" s="2269">
        <v>0.21744354338065125</v>
      </c>
      <c r="AM46" s="2269">
        <v>0.18698145252440854</v>
      </c>
      <c r="AN46" s="2269">
        <v>2.3925663074212116</v>
      </c>
      <c r="AO46" s="2269">
        <v>0</v>
      </c>
      <c r="AP46" s="2269">
        <v>0.16493696204500452</v>
      </c>
      <c r="AQ46" s="2269">
        <v>0</v>
      </c>
      <c r="AR46" s="2269">
        <v>0</v>
      </c>
      <c r="AS46" s="2269">
        <v>0</v>
      </c>
      <c r="AT46" s="2269">
        <v>1.781073497547909</v>
      </c>
      <c r="AU46" s="2269">
        <v>0</v>
      </c>
      <c r="AV46" s="2269">
        <v>0</v>
      </c>
      <c r="AW46" s="2269">
        <v>0</v>
      </c>
      <c r="AX46" s="2269">
        <v>0</v>
      </c>
      <c r="AY46" s="2269">
        <v>0.15590833424430325</v>
      </c>
      <c r="AZ46" s="2269">
        <v>0</v>
      </c>
      <c r="BA46" s="2269">
        <v>0.160806889066647</v>
      </c>
      <c r="BB46" s="2269">
        <v>0</v>
      </c>
      <c r="BC46" s="2269">
        <v>0</v>
      </c>
      <c r="BD46" s="2269">
        <v>0</v>
      </c>
      <c r="BE46" s="2269">
        <v>0</v>
      </c>
      <c r="BF46" s="2269">
        <v>0</v>
      </c>
      <c r="BG46" s="2269">
        <v>0</v>
      </c>
      <c r="BH46" s="2269">
        <v>0</v>
      </c>
      <c r="BI46" s="2269">
        <v>0</v>
      </c>
      <c r="BJ46" s="2269">
        <v>0</v>
      </c>
      <c r="BK46" s="2269">
        <v>0</v>
      </c>
      <c r="BL46" s="2269">
        <v>0</v>
      </c>
      <c r="BM46" s="2269">
        <v>0</v>
      </c>
      <c r="BN46" s="2269">
        <v>0</v>
      </c>
      <c r="BO46" s="2269">
        <v>0</v>
      </c>
      <c r="BP46" s="2269">
        <v>0</v>
      </c>
      <c r="BQ46" s="2269">
        <v>0</v>
      </c>
      <c r="BR46" s="2269">
        <v>1.3008050226879755</v>
      </c>
      <c r="BS46" s="2269">
        <v>0</v>
      </c>
      <c r="BT46" s="2269">
        <v>0.65336824412662975</v>
      </c>
      <c r="BU46" s="2269">
        <v>3.4669918710446231E-2</v>
      </c>
      <c r="BV46" s="2269">
        <v>0</v>
      </c>
      <c r="BW46" s="2269">
        <v>0</v>
      </c>
      <c r="BX46" s="2269">
        <v>0</v>
      </c>
      <c r="BY46" s="2269">
        <v>0</v>
      </c>
      <c r="BZ46" s="2269">
        <v>0</v>
      </c>
      <c r="CA46" s="2269">
        <v>0</v>
      </c>
      <c r="CB46" s="2269">
        <v>0</v>
      </c>
      <c r="CC46" s="2269">
        <v>0</v>
      </c>
      <c r="CD46" s="2269">
        <v>1.3622114192339172</v>
      </c>
      <c r="CE46" s="2269">
        <v>0</v>
      </c>
      <c r="CF46" s="2269">
        <v>1.2276106618859139</v>
      </c>
      <c r="CG46" s="2269">
        <v>0</v>
      </c>
      <c r="CH46" s="2269">
        <v>2.6183516586672817</v>
      </c>
      <c r="CI46" s="2269">
        <v>0</v>
      </c>
      <c r="CJ46" s="2269">
        <v>4.1710245191615458</v>
      </c>
      <c r="CK46" s="2269">
        <v>4.077118308612941</v>
      </c>
      <c r="CL46" s="2269">
        <v>3.7208836472861897</v>
      </c>
      <c r="CM46" s="2269">
        <v>0</v>
      </c>
      <c r="CN46" s="2269">
        <v>1.9420134353424146</v>
      </c>
      <c r="CO46" s="2269">
        <v>0</v>
      </c>
      <c r="CP46" s="2269">
        <v>0</v>
      </c>
      <c r="CQ46" s="2269">
        <v>0</v>
      </c>
      <c r="CR46" s="2269">
        <v>0</v>
      </c>
      <c r="CS46" s="2269">
        <v>0.5599336222842094</v>
      </c>
      <c r="CT46" s="2269">
        <v>0</v>
      </c>
      <c r="CU46" s="2269">
        <v>0</v>
      </c>
      <c r="CV46" s="2269">
        <v>0</v>
      </c>
      <c r="CW46" s="2269">
        <v>0</v>
      </c>
      <c r="CX46" s="2269">
        <v>0</v>
      </c>
      <c r="CY46" s="2269">
        <v>0.13093783945803905</v>
      </c>
      <c r="CZ46" s="2269">
        <v>0</v>
      </c>
      <c r="DA46" s="2269">
        <v>9.8586816382140216E-2</v>
      </c>
      <c r="DB46" s="2269">
        <v>0</v>
      </c>
      <c r="DC46" s="2269">
        <v>0.46228125474532833</v>
      </c>
      <c r="DD46" s="2269">
        <v>0</v>
      </c>
      <c r="DE46" s="2269">
        <v>0.8835411712130502</v>
      </c>
      <c r="DF46" s="2269">
        <v>5.5323726305246602E-2</v>
      </c>
      <c r="DG46" s="2269">
        <v>9.0929130386862123E-2</v>
      </c>
      <c r="DH46" s="2269">
        <v>0</v>
      </c>
      <c r="DI46" s="2269">
        <v>5.7742173965815928E-2</v>
      </c>
      <c r="DJ46" s="2269">
        <v>0.71050900945634299</v>
      </c>
      <c r="DK46" s="2269">
        <v>2.1796134967005547</v>
      </c>
      <c r="DL46" s="2269">
        <v>0.43824020675190883</v>
      </c>
      <c r="DM46" s="2269">
        <v>0</v>
      </c>
      <c r="DN46" s="2269">
        <v>1.00377062145634</v>
      </c>
      <c r="DO46" s="2269">
        <v>0</v>
      </c>
      <c r="DP46" s="2269">
        <v>1.6326087987480042</v>
      </c>
      <c r="DQ46" s="2269">
        <v>0</v>
      </c>
      <c r="DR46" s="2269">
        <v>0</v>
      </c>
      <c r="DS46" s="2269">
        <v>0</v>
      </c>
      <c r="DT46" s="2269">
        <v>0</v>
      </c>
      <c r="DU46" s="2269">
        <v>0</v>
      </c>
      <c r="DV46" s="2269">
        <v>0</v>
      </c>
      <c r="DW46" s="2269">
        <v>0.20927927351793821</v>
      </c>
      <c r="DX46" s="2269">
        <v>1.6669864210952656</v>
      </c>
      <c r="DY46" s="2269">
        <v>0</v>
      </c>
      <c r="DZ46" s="2269">
        <v>3.6892730068086972</v>
      </c>
      <c r="EA46" s="2269">
        <v>0</v>
      </c>
      <c r="EB46" s="2269">
        <v>1.8971462882096071</v>
      </c>
      <c r="EC46" s="2269">
        <v>0</v>
      </c>
      <c r="ED46" s="2269">
        <v>3.1932973913043483</v>
      </c>
      <c r="EE46" s="2269">
        <v>0.48696000400460526</v>
      </c>
      <c r="EF46" s="2269">
        <v>4.4719919211440979</v>
      </c>
      <c r="EG46" s="2269">
        <v>2.8460492069591954</v>
      </c>
      <c r="EH46" s="2269">
        <v>6.7153112335802119</v>
      </c>
      <c r="EI46" s="2269">
        <v>3.6049852803779507</v>
      </c>
      <c r="EJ46" s="2269">
        <v>3.1891559574805646</v>
      </c>
      <c r="EK46" s="2269">
        <v>5.9153408840509449</v>
      </c>
      <c r="EL46" s="2269">
        <v>0</v>
      </c>
      <c r="EM46" s="2269">
        <v>0</v>
      </c>
      <c r="EN46" s="2269">
        <v>0</v>
      </c>
      <c r="EO46" s="2269">
        <v>0</v>
      </c>
      <c r="EP46" s="2269">
        <v>0</v>
      </c>
      <c r="EQ46" s="2269">
        <v>0.88095671597383507</v>
      </c>
      <c r="ER46" s="2269">
        <v>0</v>
      </c>
      <c r="ES46" s="2269">
        <v>1.9760445210316675</v>
      </c>
      <c r="ET46" s="2269">
        <v>0</v>
      </c>
      <c r="EU46" s="2269">
        <v>1.1659055661791751</v>
      </c>
      <c r="EV46" s="2269">
        <v>0</v>
      </c>
      <c r="EW46" s="2269">
        <v>5.5695361272200259</v>
      </c>
      <c r="EX46" s="2269">
        <v>0</v>
      </c>
      <c r="EY46" s="2269">
        <v>3.6361680132698382</v>
      </c>
      <c r="EZ46" s="2269">
        <v>0</v>
      </c>
      <c r="FA46" s="2269">
        <v>3.3583515647998907</v>
      </c>
      <c r="FB46" s="2269">
        <v>0</v>
      </c>
      <c r="FC46" s="2269">
        <v>1.5851360183769172</v>
      </c>
      <c r="FD46" s="2269">
        <v>0</v>
      </c>
      <c r="FE46" s="2269">
        <v>2.0496480557643681</v>
      </c>
      <c r="FF46" s="2269">
        <v>0</v>
      </c>
      <c r="FG46" s="2269">
        <v>1.2981024508844983</v>
      </c>
      <c r="FH46" s="2269">
        <v>3.3293635353272615E-2</v>
      </c>
      <c r="FI46" s="2269">
        <v>1.1635206016515507</v>
      </c>
      <c r="FJ46" s="2269">
        <v>0</v>
      </c>
      <c r="FK46" s="2269">
        <v>1.2633677434690427</v>
      </c>
      <c r="FL46" s="2269">
        <v>0</v>
      </c>
      <c r="FM46" s="2269">
        <v>0.61538623847403617</v>
      </c>
      <c r="FN46" s="2269">
        <v>0</v>
      </c>
      <c r="FO46" s="2269">
        <v>3.7965772878662358</v>
      </c>
      <c r="FP46" s="2269">
        <v>1.2260562308745711</v>
      </c>
      <c r="FQ46" s="2269">
        <v>2.1363712582222005</v>
      </c>
      <c r="FR46" s="2269">
        <v>0</v>
      </c>
      <c r="FS46" s="2245"/>
      <c r="FT46" s="2245"/>
    </row>
    <row r="47" spans="1:176" s="2245" customFormat="1" ht="19.2">
      <c r="A47" s="2257" t="s">
        <v>4911</v>
      </c>
      <c r="B47" s="2266" t="s">
        <v>2928</v>
      </c>
      <c r="C47" s="2269"/>
      <c r="D47" s="2269"/>
      <c r="E47" s="2269"/>
      <c r="F47" s="2269"/>
      <c r="G47" s="2269"/>
      <c r="H47" s="2269"/>
      <c r="I47" s="2269"/>
      <c r="J47" s="2269"/>
      <c r="K47" s="2269"/>
      <c r="L47" s="2269"/>
      <c r="M47" s="2269"/>
      <c r="N47" s="2269"/>
      <c r="O47" s="2269"/>
      <c r="P47" s="2269"/>
      <c r="Q47" s="2269"/>
      <c r="R47" s="2269"/>
      <c r="S47" s="2269"/>
      <c r="T47" s="2269"/>
      <c r="U47" s="2269"/>
      <c r="V47" s="2269"/>
      <c r="W47" s="2269"/>
      <c r="X47" s="2269"/>
      <c r="Y47" s="2269"/>
      <c r="Z47" s="2269"/>
      <c r="AA47" s="2269"/>
      <c r="AB47" s="2269"/>
      <c r="AC47" s="2269"/>
      <c r="AD47" s="2269"/>
      <c r="AE47" s="2269">
        <v>0</v>
      </c>
      <c r="AF47" s="2269">
        <v>0</v>
      </c>
      <c r="AG47" s="2269">
        <v>0</v>
      </c>
      <c r="AH47" s="2269">
        <v>0</v>
      </c>
      <c r="AI47" s="2269">
        <v>0</v>
      </c>
      <c r="AJ47" s="2269">
        <v>0</v>
      </c>
      <c r="AK47" s="2269">
        <v>0</v>
      </c>
      <c r="AL47" s="2269">
        <v>0</v>
      </c>
      <c r="AM47" s="2269">
        <v>0</v>
      </c>
      <c r="AN47" s="2269">
        <v>0</v>
      </c>
      <c r="AO47" s="2269">
        <v>0</v>
      </c>
      <c r="AP47" s="2269">
        <v>0</v>
      </c>
      <c r="AQ47" s="2269">
        <v>0</v>
      </c>
      <c r="AR47" s="2269">
        <v>0</v>
      </c>
      <c r="AS47" s="2269">
        <v>0</v>
      </c>
      <c r="AT47" s="2269">
        <v>0</v>
      </c>
      <c r="AU47" s="2269">
        <v>0</v>
      </c>
      <c r="AV47" s="2269">
        <v>0</v>
      </c>
      <c r="AW47" s="2269">
        <v>0</v>
      </c>
      <c r="AX47" s="2269">
        <v>0</v>
      </c>
      <c r="AY47" s="2269">
        <v>0</v>
      </c>
      <c r="AZ47" s="2269">
        <v>0</v>
      </c>
      <c r="BA47" s="2269">
        <v>0</v>
      </c>
      <c r="BB47" s="2269">
        <v>0</v>
      </c>
      <c r="BC47" s="2269">
        <v>0</v>
      </c>
      <c r="BD47" s="2269">
        <v>0</v>
      </c>
      <c r="BE47" s="2269">
        <v>0</v>
      </c>
      <c r="BF47" s="2269">
        <v>0</v>
      </c>
      <c r="BG47" s="2269">
        <v>0</v>
      </c>
      <c r="BH47" s="2269">
        <v>0</v>
      </c>
      <c r="BI47" s="2269">
        <v>0</v>
      </c>
      <c r="BJ47" s="2269">
        <v>0</v>
      </c>
      <c r="BK47" s="2269">
        <v>0</v>
      </c>
      <c r="BL47" s="2269">
        <v>0</v>
      </c>
      <c r="BM47" s="2269">
        <v>0</v>
      </c>
      <c r="BN47" s="2269">
        <v>0</v>
      </c>
      <c r="BO47" s="2269">
        <v>0</v>
      </c>
      <c r="BP47" s="2269">
        <v>0</v>
      </c>
      <c r="BQ47" s="2269">
        <v>0</v>
      </c>
      <c r="BR47" s="2269">
        <v>0</v>
      </c>
      <c r="BS47" s="2269">
        <v>0</v>
      </c>
      <c r="BT47" s="2269">
        <v>0</v>
      </c>
      <c r="BU47" s="2269">
        <v>0</v>
      </c>
      <c r="BV47" s="2269">
        <v>0</v>
      </c>
      <c r="BW47" s="2269">
        <v>0</v>
      </c>
      <c r="BX47" s="2269">
        <v>0</v>
      </c>
      <c r="BY47" s="2269">
        <v>0</v>
      </c>
      <c r="BZ47" s="2269">
        <v>0</v>
      </c>
      <c r="CA47" s="2269">
        <v>0</v>
      </c>
      <c r="CB47" s="2269">
        <v>0</v>
      </c>
      <c r="CC47" s="2269">
        <v>0</v>
      </c>
      <c r="CD47" s="2269">
        <v>0</v>
      </c>
      <c r="CE47" s="2269">
        <v>0</v>
      </c>
      <c r="CF47" s="2269">
        <v>0</v>
      </c>
      <c r="CG47" s="2269">
        <v>0</v>
      </c>
      <c r="CH47" s="2269">
        <v>0</v>
      </c>
      <c r="CI47" s="2269">
        <v>0</v>
      </c>
      <c r="CJ47" s="2269">
        <v>0</v>
      </c>
      <c r="CK47" s="2269">
        <v>0</v>
      </c>
      <c r="CL47" s="2269">
        <v>0</v>
      </c>
      <c r="CM47" s="2269">
        <v>0</v>
      </c>
      <c r="CN47" s="2269">
        <v>0</v>
      </c>
      <c r="CO47" s="2269">
        <v>0</v>
      </c>
      <c r="CP47" s="2269">
        <v>0</v>
      </c>
      <c r="CQ47" s="2269">
        <v>0</v>
      </c>
      <c r="CR47" s="2269">
        <v>0</v>
      </c>
      <c r="CS47" s="2269">
        <v>0</v>
      </c>
      <c r="CT47" s="2269">
        <v>0</v>
      </c>
      <c r="CU47" s="2269">
        <v>0</v>
      </c>
      <c r="CV47" s="2269">
        <v>0</v>
      </c>
      <c r="CW47" s="2269">
        <v>0</v>
      </c>
      <c r="CX47" s="2269">
        <v>0</v>
      </c>
      <c r="CY47" s="2269">
        <v>0</v>
      </c>
      <c r="CZ47" s="2269">
        <v>0</v>
      </c>
      <c r="DA47" s="2269">
        <v>0</v>
      </c>
      <c r="DB47" s="2269">
        <v>0</v>
      </c>
      <c r="DC47" s="2269">
        <v>0</v>
      </c>
      <c r="DD47" s="2269">
        <v>0</v>
      </c>
      <c r="DE47" s="2269">
        <v>0</v>
      </c>
      <c r="DF47" s="2269">
        <v>0</v>
      </c>
      <c r="DG47" s="2269">
        <v>0</v>
      </c>
      <c r="DH47" s="2269">
        <v>0</v>
      </c>
      <c r="DI47" s="2269">
        <v>0</v>
      </c>
      <c r="DJ47" s="2269">
        <v>0</v>
      </c>
      <c r="DK47" s="2269">
        <v>0</v>
      </c>
      <c r="DL47" s="2269">
        <v>0</v>
      </c>
      <c r="DM47" s="2269">
        <v>0</v>
      </c>
      <c r="DN47" s="2269">
        <v>0</v>
      </c>
      <c r="DO47" s="2269">
        <v>0</v>
      </c>
      <c r="DP47" s="2269">
        <v>0</v>
      </c>
      <c r="DQ47" s="2269">
        <v>0</v>
      </c>
      <c r="DR47" s="2269">
        <v>0</v>
      </c>
      <c r="DS47" s="2269">
        <v>0</v>
      </c>
      <c r="DT47" s="2269">
        <v>0</v>
      </c>
      <c r="DU47" s="2269">
        <v>0</v>
      </c>
      <c r="DV47" s="2269">
        <v>0</v>
      </c>
      <c r="DW47" s="2269">
        <v>0</v>
      </c>
      <c r="DX47" s="2269">
        <v>0</v>
      </c>
      <c r="DY47" s="2269">
        <v>0</v>
      </c>
      <c r="DZ47" s="2269">
        <v>0</v>
      </c>
      <c r="EA47" s="2269">
        <v>0</v>
      </c>
      <c r="EB47" s="2269">
        <v>0</v>
      </c>
      <c r="EC47" s="2269">
        <v>0</v>
      </c>
      <c r="ED47" s="2269">
        <v>0</v>
      </c>
      <c r="EE47" s="2269">
        <v>0</v>
      </c>
      <c r="EF47" s="2269">
        <v>0</v>
      </c>
      <c r="EG47" s="2269">
        <v>0</v>
      </c>
      <c r="EH47" s="2269">
        <v>0</v>
      </c>
      <c r="EI47" s="2269">
        <v>0</v>
      </c>
      <c r="EJ47" s="2269">
        <v>0</v>
      </c>
      <c r="EK47" s="2269">
        <v>0</v>
      </c>
      <c r="EL47" s="2269">
        <v>0</v>
      </c>
      <c r="EM47" s="2269">
        <v>0</v>
      </c>
      <c r="EN47" s="2269">
        <v>0</v>
      </c>
      <c r="EO47" s="2269">
        <v>0</v>
      </c>
      <c r="EP47" s="2269">
        <v>0</v>
      </c>
      <c r="EQ47" s="2269">
        <v>0</v>
      </c>
      <c r="ER47" s="2269">
        <v>0</v>
      </c>
      <c r="ES47" s="2269">
        <v>0</v>
      </c>
      <c r="ET47" s="2269">
        <v>0</v>
      </c>
      <c r="EU47" s="2269">
        <v>0</v>
      </c>
      <c r="EV47" s="2269">
        <v>0</v>
      </c>
      <c r="EW47" s="2269">
        <v>0</v>
      </c>
      <c r="EX47" s="2269">
        <v>0</v>
      </c>
      <c r="EY47" s="2269">
        <v>0</v>
      </c>
      <c r="EZ47" s="2269">
        <v>0</v>
      </c>
      <c r="FA47" s="2269">
        <v>0</v>
      </c>
      <c r="FB47" s="2269">
        <v>0</v>
      </c>
      <c r="FC47" s="2269">
        <v>0</v>
      </c>
      <c r="FD47" s="2269">
        <v>0</v>
      </c>
      <c r="FE47" s="2269">
        <v>0</v>
      </c>
      <c r="FF47" s="2269">
        <v>0</v>
      </c>
      <c r="FG47" s="2269">
        <v>0</v>
      </c>
      <c r="FH47" s="2269">
        <v>0</v>
      </c>
      <c r="FI47" s="2269">
        <v>0</v>
      </c>
      <c r="FJ47" s="2269">
        <v>0</v>
      </c>
      <c r="FK47" s="2269">
        <v>0</v>
      </c>
      <c r="FL47" s="2269">
        <v>0</v>
      </c>
      <c r="FM47" s="2269">
        <v>0</v>
      </c>
      <c r="FN47" s="2269">
        <v>0</v>
      </c>
      <c r="FO47" s="2269">
        <v>0</v>
      </c>
      <c r="FP47" s="2269">
        <v>0</v>
      </c>
      <c r="FQ47" s="2269">
        <v>0</v>
      </c>
      <c r="FR47" s="2269">
        <v>0</v>
      </c>
    </row>
    <row r="48" spans="1:176" s="2245" customFormat="1" ht="19.2">
      <c r="A48" s="2257" t="s">
        <v>4912</v>
      </c>
      <c r="B48" s="2266" t="s">
        <v>2929</v>
      </c>
      <c r="C48" s="2259"/>
      <c r="D48" s="2259"/>
      <c r="E48" s="2259"/>
      <c r="F48" s="2259"/>
      <c r="G48" s="2259"/>
      <c r="H48" s="2259"/>
      <c r="I48" s="2259"/>
      <c r="J48" s="2259"/>
      <c r="K48" s="2260"/>
      <c r="L48" s="2259"/>
      <c r="M48" s="2259"/>
      <c r="N48" s="2259"/>
      <c r="O48" s="2260"/>
      <c r="P48" s="2259"/>
      <c r="Q48" s="2259"/>
      <c r="R48" s="2261"/>
      <c r="S48" s="2267"/>
      <c r="T48" s="2267"/>
      <c r="U48" s="2267"/>
      <c r="V48" s="2267"/>
      <c r="W48" s="2267"/>
      <c r="X48" s="2267"/>
      <c r="Y48" s="2267"/>
      <c r="Z48" s="2267"/>
      <c r="AA48" s="2267"/>
      <c r="AB48" s="2267"/>
      <c r="AC48" s="2267"/>
      <c r="AD48" s="2267"/>
      <c r="AE48" s="2267"/>
      <c r="AF48" s="2267"/>
      <c r="AG48" s="2268"/>
      <c r="AH48" s="2269"/>
      <c r="AI48" s="2269">
        <v>0</v>
      </c>
      <c r="AJ48" s="2269">
        <v>0</v>
      </c>
      <c r="AK48" s="2269">
        <v>0</v>
      </c>
      <c r="AL48" s="2269">
        <v>0</v>
      </c>
      <c r="AM48" s="2269">
        <v>0</v>
      </c>
      <c r="AN48" s="2269">
        <v>0</v>
      </c>
      <c r="AO48" s="2269">
        <v>0</v>
      </c>
      <c r="AP48" s="2269">
        <v>0</v>
      </c>
      <c r="AQ48" s="2269">
        <v>0</v>
      </c>
      <c r="AR48" s="2269">
        <v>0</v>
      </c>
      <c r="AS48" s="2269">
        <v>0</v>
      </c>
      <c r="AT48" s="2269">
        <v>0</v>
      </c>
      <c r="AU48" s="2269">
        <v>0</v>
      </c>
      <c r="AV48" s="2269">
        <v>0</v>
      </c>
      <c r="AW48" s="2269">
        <v>0</v>
      </c>
      <c r="AX48" s="2269">
        <v>0</v>
      </c>
      <c r="AY48" s="2269">
        <v>0</v>
      </c>
      <c r="AZ48" s="2269">
        <v>0</v>
      </c>
      <c r="BA48" s="2269">
        <v>0</v>
      </c>
      <c r="BB48" s="2269">
        <v>0</v>
      </c>
      <c r="BC48" s="2269">
        <v>0</v>
      </c>
      <c r="BD48" s="2269">
        <v>0</v>
      </c>
      <c r="BE48" s="2269">
        <v>0</v>
      </c>
      <c r="BF48" s="2269">
        <v>0</v>
      </c>
      <c r="BG48" s="2269">
        <v>0</v>
      </c>
      <c r="BH48" s="2269">
        <v>0</v>
      </c>
      <c r="BI48" s="2269">
        <v>0</v>
      </c>
      <c r="BJ48" s="2269">
        <v>0</v>
      </c>
      <c r="BK48" s="2269">
        <v>0</v>
      </c>
      <c r="BL48" s="2269">
        <v>0</v>
      </c>
      <c r="BM48" s="2269">
        <v>0</v>
      </c>
      <c r="BN48" s="2269">
        <v>0</v>
      </c>
      <c r="BO48" s="2269">
        <v>0</v>
      </c>
      <c r="BP48" s="2269">
        <v>0</v>
      </c>
      <c r="BQ48" s="2269">
        <v>0</v>
      </c>
      <c r="BR48" s="2269">
        <v>0</v>
      </c>
      <c r="BS48" s="2269">
        <v>0</v>
      </c>
      <c r="BT48" s="2269">
        <v>0</v>
      </c>
      <c r="BU48" s="2269">
        <v>0</v>
      </c>
      <c r="BV48" s="2269">
        <v>0</v>
      </c>
      <c r="BW48" s="2269">
        <v>0</v>
      </c>
      <c r="BX48" s="2269">
        <v>0</v>
      </c>
      <c r="BY48" s="2269">
        <v>0</v>
      </c>
      <c r="BZ48" s="2269">
        <v>0</v>
      </c>
      <c r="CA48" s="2269">
        <v>0</v>
      </c>
      <c r="CB48" s="2269">
        <v>0</v>
      </c>
      <c r="CC48" s="2269">
        <v>0</v>
      </c>
      <c r="CD48" s="2269">
        <v>0</v>
      </c>
      <c r="CE48" s="2269">
        <v>0</v>
      </c>
      <c r="CF48" s="2269">
        <v>0</v>
      </c>
      <c r="CG48" s="2269">
        <v>0</v>
      </c>
      <c r="CH48" s="2269">
        <v>0</v>
      </c>
      <c r="CI48" s="2269">
        <v>0</v>
      </c>
      <c r="CJ48" s="2269">
        <v>0</v>
      </c>
      <c r="CK48" s="2269">
        <v>0</v>
      </c>
      <c r="CL48" s="2269">
        <v>0</v>
      </c>
      <c r="CM48" s="2269">
        <v>0</v>
      </c>
      <c r="CN48" s="2269">
        <v>0</v>
      </c>
      <c r="CO48" s="2269">
        <v>0</v>
      </c>
      <c r="CP48" s="2269">
        <v>0</v>
      </c>
      <c r="CQ48" s="2269">
        <v>0</v>
      </c>
      <c r="CR48" s="2269">
        <v>0</v>
      </c>
      <c r="CS48" s="2269">
        <v>0</v>
      </c>
      <c r="CT48" s="2269">
        <v>0</v>
      </c>
      <c r="CU48" s="2269">
        <v>0</v>
      </c>
      <c r="CV48" s="2269">
        <v>0</v>
      </c>
      <c r="CW48" s="2269">
        <v>0</v>
      </c>
      <c r="CX48" s="2269">
        <v>0</v>
      </c>
      <c r="CY48" s="2269">
        <v>0</v>
      </c>
      <c r="CZ48" s="2269">
        <v>0</v>
      </c>
      <c r="DA48" s="2269">
        <v>0</v>
      </c>
      <c r="DB48" s="2269">
        <v>0</v>
      </c>
      <c r="DC48" s="2269">
        <v>0</v>
      </c>
      <c r="DD48" s="2269">
        <v>0</v>
      </c>
      <c r="DE48" s="2269">
        <v>0</v>
      </c>
      <c r="DF48" s="2269">
        <v>0</v>
      </c>
      <c r="DG48" s="2269">
        <v>0</v>
      </c>
      <c r="DH48" s="2269">
        <v>0</v>
      </c>
      <c r="DI48" s="2269">
        <v>0</v>
      </c>
      <c r="DJ48" s="2269">
        <v>0</v>
      </c>
      <c r="DK48" s="2269">
        <v>0</v>
      </c>
      <c r="DL48" s="2269">
        <v>0</v>
      </c>
      <c r="DM48" s="2269">
        <v>0</v>
      </c>
      <c r="DN48" s="2269">
        <v>0</v>
      </c>
      <c r="DO48" s="2269">
        <v>0</v>
      </c>
      <c r="DP48" s="2269">
        <v>0</v>
      </c>
      <c r="DQ48" s="2269">
        <v>0</v>
      </c>
      <c r="DR48" s="2269">
        <v>0</v>
      </c>
      <c r="DS48" s="2269">
        <v>0</v>
      </c>
      <c r="DT48" s="2269">
        <v>0</v>
      </c>
      <c r="DU48" s="2269">
        <v>0</v>
      </c>
      <c r="DV48" s="2269">
        <v>0</v>
      </c>
      <c r="DW48" s="2269">
        <v>0</v>
      </c>
      <c r="DX48" s="2269">
        <v>0</v>
      </c>
      <c r="DY48" s="2269">
        <v>0</v>
      </c>
      <c r="DZ48" s="2269">
        <v>0</v>
      </c>
      <c r="EA48" s="2269">
        <v>0</v>
      </c>
      <c r="EB48" s="2269">
        <v>0</v>
      </c>
      <c r="EC48" s="2269">
        <v>0</v>
      </c>
      <c r="ED48" s="2269">
        <v>0</v>
      </c>
      <c r="EE48" s="2269">
        <v>0</v>
      </c>
      <c r="EF48" s="2269">
        <v>0</v>
      </c>
      <c r="EG48" s="2269">
        <v>0</v>
      </c>
      <c r="EH48" s="2269">
        <v>0</v>
      </c>
      <c r="EI48" s="2269">
        <v>0</v>
      </c>
      <c r="EJ48" s="2269">
        <v>0</v>
      </c>
      <c r="EK48" s="2269">
        <v>0</v>
      </c>
      <c r="EL48" s="2269">
        <v>0</v>
      </c>
      <c r="EM48" s="2269">
        <v>0</v>
      </c>
      <c r="EN48" s="2269">
        <v>0</v>
      </c>
      <c r="EO48" s="2269">
        <v>0</v>
      </c>
      <c r="EP48" s="2269">
        <v>0</v>
      </c>
      <c r="EQ48" s="2269">
        <v>0</v>
      </c>
      <c r="ER48" s="2269">
        <v>0</v>
      </c>
      <c r="ES48" s="2269">
        <v>0</v>
      </c>
      <c r="ET48" s="2269">
        <v>0</v>
      </c>
      <c r="EU48" s="2269">
        <v>0</v>
      </c>
      <c r="EV48" s="2269">
        <v>0</v>
      </c>
      <c r="EW48" s="2269">
        <v>0</v>
      </c>
      <c r="EX48" s="2269">
        <v>0</v>
      </c>
      <c r="EY48" s="2269">
        <v>0</v>
      </c>
      <c r="EZ48" s="2269">
        <v>0</v>
      </c>
      <c r="FA48" s="2269">
        <v>0</v>
      </c>
      <c r="FB48" s="2269">
        <v>0</v>
      </c>
      <c r="FC48" s="2269">
        <v>0</v>
      </c>
      <c r="FD48" s="2269">
        <v>0</v>
      </c>
      <c r="FE48" s="2269">
        <v>0</v>
      </c>
      <c r="FF48" s="2269">
        <v>0</v>
      </c>
      <c r="FG48" s="2269">
        <v>0</v>
      </c>
      <c r="FH48" s="2269">
        <v>0</v>
      </c>
      <c r="FI48" s="2269">
        <v>0</v>
      </c>
      <c r="FJ48" s="2269">
        <v>0</v>
      </c>
      <c r="FK48" s="2269">
        <v>0</v>
      </c>
      <c r="FL48" s="2269">
        <v>0</v>
      </c>
      <c r="FM48" s="2269">
        <v>0</v>
      </c>
      <c r="FN48" s="2269">
        <v>0</v>
      </c>
      <c r="FO48" s="2269">
        <v>0</v>
      </c>
      <c r="FP48" s="2269">
        <v>0</v>
      </c>
      <c r="FQ48" s="2269">
        <v>0</v>
      </c>
      <c r="FR48" s="2269">
        <v>0</v>
      </c>
    </row>
    <row r="49" spans="1:176" ht="19.2">
      <c r="A49" s="2257" t="s">
        <v>4913</v>
      </c>
      <c r="B49" s="2266" t="s">
        <v>2930</v>
      </c>
      <c r="C49" s="2269">
        <v>0</v>
      </c>
      <c r="D49" s="2269">
        <v>1.8175369056237094</v>
      </c>
      <c r="E49" s="2269">
        <v>0</v>
      </c>
      <c r="F49" s="2269">
        <v>1.849416274131827</v>
      </c>
      <c r="G49" s="2269">
        <v>0.13853434842462997</v>
      </c>
      <c r="H49" s="2269">
        <v>0.97793921834311104</v>
      </c>
      <c r="I49" s="2269">
        <v>0</v>
      </c>
      <c r="J49" s="2269">
        <v>0.95803432431154678</v>
      </c>
      <c r="K49" s="2269">
        <v>0</v>
      </c>
      <c r="L49" s="2269">
        <v>0.91234075346972032</v>
      </c>
      <c r="M49" s="2269">
        <v>0.13232515501842973</v>
      </c>
      <c r="N49" s="2269">
        <v>1.8001953664088064</v>
      </c>
      <c r="O49" s="2269">
        <v>0</v>
      </c>
      <c r="P49" s="2269">
        <v>0.89715349684662593</v>
      </c>
      <c r="Q49" s="2269">
        <v>0</v>
      </c>
      <c r="R49" s="2269">
        <v>0</v>
      </c>
      <c r="S49" s="2269">
        <v>0.12842162979863794</v>
      </c>
      <c r="T49" s="2269">
        <v>0</v>
      </c>
      <c r="U49" s="2269">
        <v>0</v>
      </c>
      <c r="V49" s="2269">
        <v>0</v>
      </c>
      <c r="W49" s="2269">
        <v>0</v>
      </c>
      <c r="X49" s="2269">
        <v>0</v>
      </c>
      <c r="Y49" s="2269">
        <v>0.12668987094564879</v>
      </c>
      <c r="Z49" s="2269">
        <v>0</v>
      </c>
      <c r="AA49" s="2269">
        <v>0</v>
      </c>
      <c r="AB49" s="2269">
        <v>0</v>
      </c>
      <c r="AC49" s="2269">
        <v>0</v>
      </c>
      <c r="AD49" s="2269">
        <v>0</v>
      </c>
      <c r="AE49" s="2269">
        <v>0.13016005693107766</v>
      </c>
      <c r="AF49" s="2269">
        <v>0</v>
      </c>
      <c r="AG49" s="2269">
        <v>0</v>
      </c>
      <c r="AH49" s="2269">
        <v>0</v>
      </c>
      <c r="AI49" s="2269">
        <v>0</v>
      </c>
      <c r="AJ49" s="2269">
        <v>0</v>
      </c>
      <c r="AK49" s="2269">
        <v>0.12653803052950927</v>
      </c>
      <c r="AL49" s="2269">
        <v>0</v>
      </c>
      <c r="AM49" s="2269">
        <v>0</v>
      </c>
      <c r="AN49" s="2269">
        <v>0</v>
      </c>
      <c r="AO49" s="2269">
        <v>0</v>
      </c>
      <c r="AP49" s="2269">
        <v>0</v>
      </c>
      <c r="AQ49" s="2269">
        <v>0</v>
      </c>
      <c r="AR49" s="2269">
        <v>0</v>
      </c>
      <c r="AS49" s="2269">
        <v>0</v>
      </c>
      <c r="AT49" s="2269">
        <v>0</v>
      </c>
      <c r="AU49" s="2269">
        <v>0</v>
      </c>
      <c r="AV49" s="2269">
        <v>0</v>
      </c>
      <c r="AW49" s="2269">
        <v>0.13063843884150811</v>
      </c>
      <c r="AX49" s="2269">
        <v>0</v>
      </c>
      <c r="AY49" s="2269">
        <v>0</v>
      </c>
      <c r="AZ49" s="2269">
        <v>0</v>
      </c>
      <c r="BA49" s="2269">
        <v>0</v>
      </c>
      <c r="BB49" s="2269">
        <v>0</v>
      </c>
      <c r="BC49" s="2269">
        <v>0.12588810633423403</v>
      </c>
      <c r="BD49" s="2269">
        <v>0</v>
      </c>
      <c r="BE49" s="2269">
        <v>0</v>
      </c>
      <c r="BF49" s="2269">
        <v>0</v>
      </c>
      <c r="BG49" s="2269">
        <v>0</v>
      </c>
      <c r="BH49" s="2269">
        <v>0</v>
      </c>
      <c r="BI49" s="2269">
        <v>0</v>
      </c>
      <c r="BJ49" s="2269">
        <v>0</v>
      </c>
      <c r="BK49" s="2269">
        <v>0</v>
      </c>
      <c r="BL49" s="2269">
        <v>0</v>
      </c>
      <c r="BM49" s="2269">
        <v>0</v>
      </c>
      <c r="BN49" s="2269">
        <v>0</v>
      </c>
      <c r="BO49" s="2269">
        <v>0.12792614696777468</v>
      </c>
      <c r="BP49" s="2269">
        <v>0</v>
      </c>
      <c r="BQ49" s="2269">
        <v>0.1292025346127284</v>
      </c>
      <c r="BR49" s="2269">
        <v>0</v>
      </c>
      <c r="BS49" s="2269">
        <v>0</v>
      </c>
      <c r="BT49" s="2269">
        <v>0</v>
      </c>
      <c r="BU49" s="2269">
        <v>0</v>
      </c>
      <c r="BV49" s="2269">
        <v>0</v>
      </c>
      <c r="BW49" s="2269">
        <v>0.13533009115929864</v>
      </c>
      <c r="BX49" s="2269">
        <v>0</v>
      </c>
      <c r="BY49" s="2269">
        <v>0</v>
      </c>
      <c r="BZ49" s="2269">
        <v>0</v>
      </c>
      <c r="CA49" s="2269">
        <v>0</v>
      </c>
      <c r="CB49" s="2269">
        <v>0</v>
      </c>
      <c r="CC49" s="2269">
        <v>0.13863499280251679</v>
      </c>
      <c r="CD49" s="2269">
        <v>0</v>
      </c>
      <c r="CE49" s="2269">
        <v>0</v>
      </c>
      <c r="CF49" s="2269">
        <v>0</v>
      </c>
      <c r="CG49" s="2269">
        <v>0</v>
      </c>
      <c r="CH49" s="2269">
        <v>0</v>
      </c>
      <c r="CI49" s="2269">
        <v>0.13679928466500621</v>
      </c>
      <c r="CJ49" s="2269">
        <v>0</v>
      </c>
      <c r="CK49" s="2269">
        <v>0</v>
      </c>
      <c r="CL49" s="2269">
        <v>0</v>
      </c>
      <c r="CM49" s="2269">
        <v>0</v>
      </c>
      <c r="CN49" s="2269">
        <v>0</v>
      </c>
      <c r="CO49" s="2269">
        <v>0.13644640153098669</v>
      </c>
      <c r="CP49" s="2269">
        <v>0</v>
      </c>
      <c r="CQ49" s="2269">
        <v>0</v>
      </c>
      <c r="CR49" s="2269">
        <v>0</v>
      </c>
      <c r="CS49" s="2269">
        <v>0</v>
      </c>
      <c r="CT49" s="2269">
        <v>0</v>
      </c>
      <c r="CU49" s="2269">
        <v>0</v>
      </c>
      <c r="CV49" s="2269">
        <v>0</v>
      </c>
      <c r="CW49" s="2269">
        <v>0.13222129501833815</v>
      </c>
      <c r="CX49" s="2269">
        <v>0</v>
      </c>
      <c r="CY49" s="2269">
        <v>0</v>
      </c>
      <c r="CZ49" s="2269">
        <v>0</v>
      </c>
      <c r="DA49" s="2269">
        <v>0</v>
      </c>
      <c r="DB49" s="2269">
        <v>0</v>
      </c>
      <c r="DC49" s="2269">
        <v>0.12102025133559421</v>
      </c>
      <c r="DD49" s="2269">
        <v>0</v>
      </c>
      <c r="DE49" s="2269">
        <v>0</v>
      </c>
      <c r="DF49" s="2269">
        <v>0</v>
      </c>
      <c r="DG49" s="2269">
        <v>0</v>
      </c>
      <c r="DH49" s="2269">
        <v>0</v>
      </c>
      <c r="DI49" s="2269">
        <v>0.11916978383925321</v>
      </c>
      <c r="DJ49" s="2269">
        <v>0</v>
      </c>
      <c r="DK49" s="2269">
        <v>0</v>
      </c>
      <c r="DL49" s="2269">
        <v>0</v>
      </c>
      <c r="DM49" s="2269">
        <v>0</v>
      </c>
      <c r="DN49" s="2269">
        <v>0</v>
      </c>
      <c r="DO49" s="2269">
        <v>0.11630191525542384</v>
      </c>
      <c r="DP49" s="2269">
        <v>0</v>
      </c>
      <c r="DQ49" s="2269">
        <v>0</v>
      </c>
      <c r="DR49" s="2269">
        <v>0</v>
      </c>
      <c r="DS49" s="2269">
        <v>0</v>
      </c>
      <c r="DT49" s="2269">
        <v>0</v>
      </c>
      <c r="DU49" s="2269">
        <v>0.11784562982786936</v>
      </c>
      <c r="DV49" s="2269">
        <v>0</v>
      </c>
      <c r="DW49" s="2269">
        <v>0</v>
      </c>
      <c r="DX49" s="2269">
        <v>0</v>
      </c>
      <c r="DY49" s="2269">
        <v>0</v>
      </c>
      <c r="DZ49" s="2269">
        <v>0</v>
      </c>
      <c r="EA49" s="2269">
        <v>0.12358078602620087</v>
      </c>
      <c r="EB49" s="2269">
        <v>0</v>
      </c>
      <c r="EC49" s="2269">
        <v>0</v>
      </c>
      <c r="ED49" s="2269">
        <v>0</v>
      </c>
      <c r="EE49" s="2269">
        <v>0</v>
      </c>
      <c r="EF49" s="2269">
        <v>0</v>
      </c>
      <c r="EG49" s="2269">
        <v>0</v>
      </c>
      <c r="EH49" s="2269">
        <v>0</v>
      </c>
      <c r="EI49" s="2269">
        <v>0</v>
      </c>
      <c r="EJ49" s="2269">
        <v>0</v>
      </c>
      <c r="EK49" s="2269">
        <v>0</v>
      </c>
      <c r="EL49" s="2269">
        <v>0</v>
      </c>
      <c r="EM49" s="2269">
        <v>0</v>
      </c>
      <c r="EN49" s="2269">
        <v>0</v>
      </c>
      <c r="EO49" s="2269">
        <v>0</v>
      </c>
      <c r="EP49" s="2269">
        <v>0</v>
      </c>
      <c r="EQ49" s="2269">
        <v>0</v>
      </c>
      <c r="ER49" s="2269">
        <v>0</v>
      </c>
      <c r="ES49" s="2269">
        <v>0</v>
      </c>
      <c r="ET49" s="2269">
        <v>0</v>
      </c>
      <c r="EU49" s="2269">
        <v>0</v>
      </c>
      <c r="EV49" s="2269">
        <v>0</v>
      </c>
      <c r="EW49" s="2269">
        <v>0</v>
      </c>
      <c r="EX49" s="2269">
        <v>0</v>
      </c>
      <c r="EY49" s="2269">
        <v>0</v>
      </c>
      <c r="EZ49" s="2269">
        <v>0</v>
      </c>
      <c r="FA49" s="2269">
        <v>0</v>
      </c>
      <c r="FB49" s="2269">
        <v>0</v>
      </c>
      <c r="FC49" s="2269">
        <v>0</v>
      </c>
      <c r="FD49" s="2269">
        <v>0</v>
      </c>
      <c r="FE49" s="2269">
        <v>0</v>
      </c>
      <c r="FF49" s="2269">
        <v>0</v>
      </c>
      <c r="FG49" s="2269">
        <v>0</v>
      </c>
      <c r="FH49" s="2269">
        <v>0</v>
      </c>
      <c r="FI49" s="2269">
        <v>0</v>
      </c>
      <c r="FJ49" s="2269">
        <v>0</v>
      </c>
      <c r="FK49" s="2269">
        <v>0</v>
      </c>
      <c r="FL49" s="2269">
        <v>0</v>
      </c>
      <c r="FM49" s="2269">
        <v>0</v>
      </c>
      <c r="FN49" s="2269">
        <v>0</v>
      </c>
      <c r="FO49" s="2269">
        <v>0</v>
      </c>
      <c r="FP49" s="2269">
        <v>0</v>
      </c>
      <c r="FQ49" s="2269">
        <v>0</v>
      </c>
      <c r="FR49" s="2269">
        <v>0</v>
      </c>
      <c r="FS49" s="2245"/>
      <c r="FT49" s="2245"/>
    </row>
    <row r="50" spans="1:176" ht="19.2">
      <c r="A50" s="2257" t="s">
        <v>4914</v>
      </c>
      <c r="B50" s="2266" t="s">
        <v>4915</v>
      </c>
      <c r="C50" s="2269">
        <v>0</v>
      </c>
      <c r="D50" s="2269">
        <v>0</v>
      </c>
      <c r="E50" s="2269">
        <v>0</v>
      </c>
      <c r="F50" s="2269">
        <v>0</v>
      </c>
      <c r="G50" s="2269">
        <v>0</v>
      </c>
      <c r="H50" s="2269">
        <v>0</v>
      </c>
      <c r="I50" s="2269">
        <v>0</v>
      </c>
      <c r="J50" s="2269">
        <v>0</v>
      </c>
      <c r="K50" s="2269">
        <v>0</v>
      </c>
      <c r="L50" s="2269">
        <v>0</v>
      </c>
      <c r="M50" s="2269">
        <v>0</v>
      </c>
      <c r="N50" s="2269">
        <v>0</v>
      </c>
      <c r="O50" s="2269">
        <v>0</v>
      </c>
      <c r="P50" s="2269">
        <v>0</v>
      </c>
      <c r="Q50" s="2269">
        <v>0</v>
      </c>
      <c r="R50" s="2269">
        <v>0</v>
      </c>
      <c r="S50" s="2269">
        <v>0</v>
      </c>
      <c r="T50" s="2269">
        <v>0</v>
      </c>
      <c r="U50" s="2269">
        <v>0</v>
      </c>
      <c r="V50" s="2269">
        <v>0</v>
      </c>
      <c r="W50" s="2269">
        <v>0</v>
      </c>
      <c r="X50" s="2269">
        <v>0</v>
      </c>
      <c r="Y50" s="2269">
        <v>0</v>
      </c>
      <c r="Z50" s="2269">
        <v>0</v>
      </c>
      <c r="AA50" s="2269">
        <v>0</v>
      </c>
      <c r="AB50" s="2269">
        <v>0</v>
      </c>
      <c r="AC50" s="2269">
        <v>0</v>
      </c>
      <c r="AD50" s="2269">
        <v>0</v>
      </c>
      <c r="AE50" s="2269">
        <v>0</v>
      </c>
      <c r="AF50" s="2269">
        <v>0</v>
      </c>
      <c r="AG50" s="2269">
        <v>0</v>
      </c>
      <c r="AH50" s="2269">
        <v>0</v>
      </c>
      <c r="AI50" s="2269">
        <v>0</v>
      </c>
      <c r="AJ50" s="2269">
        <v>0</v>
      </c>
      <c r="AK50" s="2269">
        <v>0</v>
      </c>
      <c r="AL50" s="2269">
        <v>0</v>
      </c>
      <c r="AM50" s="2269">
        <v>0</v>
      </c>
      <c r="AN50" s="2269">
        <v>0</v>
      </c>
      <c r="AO50" s="2269">
        <v>0</v>
      </c>
      <c r="AP50" s="2269">
        <v>0</v>
      </c>
      <c r="AQ50" s="2269">
        <v>0</v>
      </c>
      <c r="AR50" s="2269">
        <v>0</v>
      </c>
      <c r="AS50" s="2269">
        <v>0</v>
      </c>
      <c r="AT50" s="2269">
        <v>0</v>
      </c>
      <c r="AU50" s="2269">
        <v>0</v>
      </c>
      <c r="AV50" s="2269">
        <v>0</v>
      </c>
      <c r="AW50" s="2269">
        <v>0</v>
      </c>
      <c r="AX50" s="2269">
        <v>0</v>
      </c>
      <c r="AY50" s="2269">
        <v>0</v>
      </c>
      <c r="AZ50" s="2269">
        <v>0</v>
      </c>
      <c r="BA50" s="2269">
        <v>0</v>
      </c>
      <c r="BB50" s="2269">
        <v>0</v>
      </c>
      <c r="BC50" s="2269">
        <v>0</v>
      </c>
      <c r="BD50" s="2269">
        <v>0</v>
      </c>
      <c r="BE50" s="2269">
        <v>0</v>
      </c>
      <c r="BF50" s="2269">
        <v>0</v>
      </c>
      <c r="BG50" s="2269">
        <v>0</v>
      </c>
      <c r="BH50" s="2269">
        <v>0</v>
      </c>
      <c r="BI50" s="2269">
        <v>0</v>
      </c>
      <c r="BJ50" s="2269">
        <v>0</v>
      </c>
      <c r="BK50" s="2269">
        <v>0</v>
      </c>
      <c r="BL50" s="2269">
        <v>0</v>
      </c>
      <c r="BM50" s="2269">
        <v>0</v>
      </c>
      <c r="BN50" s="2269">
        <v>0</v>
      </c>
      <c r="BO50" s="2269">
        <v>0</v>
      </c>
      <c r="BP50" s="2269">
        <v>0</v>
      </c>
      <c r="BQ50" s="2269">
        <v>0</v>
      </c>
      <c r="BR50" s="2269">
        <v>0</v>
      </c>
      <c r="BS50" s="2269">
        <v>0</v>
      </c>
      <c r="BT50" s="2269">
        <v>0</v>
      </c>
      <c r="BU50" s="2269">
        <v>0</v>
      </c>
      <c r="BV50" s="2269">
        <v>0</v>
      </c>
      <c r="BW50" s="2269">
        <v>0</v>
      </c>
      <c r="BX50" s="2269">
        <v>0</v>
      </c>
      <c r="BY50" s="2269">
        <v>0</v>
      </c>
      <c r="BZ50" s="2269">
        <v>0</v>
      </c>
      <c r="CA50" s="2269">
        <v>0</v>
      </c>
      <c r="CB50" s="2269">
        <v>0</v>
      </c>
      <c r="CC50" s="2269">
        <v>0</v>
      </c>
      <c r="CD50" s="2269">
        <v>0</v>
      </c>
      <c r="CE50" s="2269">
        <v>0</v>
      </c>
      <c r="CF50" s="2269">
        <v>0</v>
      </c>
      <c r="CG50" s="2269">
        <v>0</v>
      </c>
      <c r="CH50" s="2269">
        <v>0</v>
      </c>
      <c r="CI50" s="2269">
        <v>0</v>
      </c>
      <c r="CJ50" s="2269">
        <v>0</v>
      </c>
      <c r="CK50" s="2269">
        <v>0</v>
      </c>
      <c r="CL50" s="2269">
        <v>0</v>
      </c>
      <c r="CM50" s="2269">
        <v>0</v>
      </c>
      <c r="CN50" s="2269">
        <v>0</v>
      </c>
      <c r="CO50" s="2269">
        <v>0</v>
      </c>
      <c r="CP50" s="2269">
        <v>0</v>
      </c>
      <c r="CQ50" s="2269">
        <v>0</v>
      </c>
      <c r="CR50" s="2269">
        <v>0</v>
      </c>
      <c r="CS50" s="2269">
        <v>0</v>
      </c>
      <c r="CT50" s="2269">
        <v>0</v>
      </c>
      <c r="CU50" s="2269">
        <v>0</v>
      </c>
      <c r="CV50" s="2269">
        <v>0</v>
      </c>
      <c r="CW50" s="2269">
        <v>0</v>
      </c>
      <c r="CX50" s="2269">
        <v>0</v>
      </c>
      <c r="CY50" s="2269">
        <v>0</v>
      </c>
      <c r="CZ50" s="2269">
        <v>0.39203661752178165</v>
      </c>
      <c r="DA50" s="2269">
        <v>0</v>
      </c>
      <c r="DB50" s="2269">
        <v>0</v>
      </c>
      <c r="DC50" s="2269">
        <v>0</v>
      </c>
      <c r="DD50" s="2269">
        <v>0</v>
      </c>
      <c r="DE50" s="2269">
        <v>0</v>
      </c>
      <c r="DF50" s="2269">
        <v>0</v>
      </c>
      <c r="DG50" s="2269">
        <v>0</v>
      </c>
      <c r="DH50" s="2269">
        <v>0</v>
      </c>
      <c r="DI50" s="2269">
        <v>0</v>
      </c>
      <c r="DJ50" s="2269">
        <v>0.25424583843666898</v>
      </c>
      <c r="DK50" s="2269">
        <v>0</v>
      </c>
      <c r="DL50" s="2269">
        <v>0</v>
      </c>
      <c r="DM50" s="2269">
        <v>0</v>
      </c>
      <c r="DN50" s="2269">
        <v>0.51797443997638493</v>
      </c>
      <c r="DO50" s="2269">
        <v>0</v>
      </c>
      <c r="DP50" s="2269">
        <v>0</v>
      </c>
      <c r="DQ50" s="2269">
        <v>0</v>
      </c>
      <c r="DR50" s="2269">
        <v>0</v>
      </c>
      <c r="DS50" s="2269">
        <v>0</v>
      </c>
      <c r="DT50" s="2269">
        <v>0</v>
      </c>
      <c r="DU50" s="2269">
        <v>0</v>
      </c>
      <c r="DV50" s="2269">
        <v>0</v>
      </c>
      <c r="DW50" s="2269">
        <v>0</v>
      </c>
      <c r="DX50" s="2269">
        <v>0</v>
      </c>
      <c r="DY50" s="2269">
        <v>0</v>
      </c>
      <c r="DZ50" s="2269">
        <v>0</v>
      </c>
      <c r="EA50" s="2269">
        <v>0</v>
      </c>
      <c r="EB50" s="2269">
        <v>0</v>
      </c>
      <c r="EC50" s="2269">
        <v>0</v>
      </c>
      <c r="ED50" s="2269">
        <v>0</v>
      </c>
      <c r="EE50" s="2269">
        <v>0</v>
      </c>
      <c r="EF50" s="2269">
        <v>0</v>
      </c>
      <c r="EG50" s="2269">
        <v>0</v>
      </c>
      <c r="EH50" s="2269">
        <v>0</v>
      </c>
      <c r="EI50" s="2269">
        <v>0</v>
      </c>
      <c r="EJ50" s="2269">
        <v>0</v>
      </c>
      <c r="EK50" s="2269">
        <v>0</v>
      </c>
      <c r="EL50" s="2269">
        <v>0</v>
      </c>
      <c r="EM50" s="2269">
        <v>0.13801731982052648</v>
      </c>
      <c r="EN50" s="2269">
        <v>0</v>
      </c>
      <c r="EO50" s="2269">
        <v>0</v>
      </c>
      <c r="EP50" s="2269">
        <v>0</v>
      </c>
      <c r="EQ50" s="2269">
        <v>0</v>
      </c>
      <c r="ER50" s="2269">
        <v>0</v>
      </c>
      <c r="ES50" s="2269">
        <v>0.15280744566882593</v>
      </c>
      <c r="ET50" s="2269">
        <v>0.12559481254359639</v>
      </c>
      <c r="EU50" s="2269">
        <v>0</v>
      </c>
      <c r="EV50" s="2269">
        <v>0.12615095386720068</v>
      </c>
      <c r="EW50" s="2269">
        <v>0</v>
      </c>
      <c r="EX50" s="2269">
        <v>0.12358416318834954</v>
      </c>
      <c r="EY50" s="2269">
        <v>0</v>
      </c>
      <c r="EZ50" s="2269">
        <v>0.12429771523355987</v>
      </c>
      <c r="FA50" s="2269">
        <v>0</v>
      </c>
      <c r="FB50" s="2269">
        <v>0</v>
      </c>
      <c r="FC50" s="2269">
        <v>0</v>
      </c>
      <c r="FD50" s="2269">
        <v>0</v>
      </c>
      <c r="FE50" s="2269">
        <v>0</v>
      </c>
      <c r="FF50" s="2269">
        <v>0</v>
      </c>
      <c r="FG50" s="2269">
        <v>0</v>
      </c>
      <c r="FH50" s="2269">
        <v>0</v>
      </c>
      <c r="FI50" s="2269">
        <v>0</v>
      </c>
      <c r="FJ50" s="2269">
        <v>0</v>
      </c>
      <c r="FK50" s="2269">
        <v>0</v>
      </c>
      <c r="FL50" s="2269">
        <v>0</v>
      </c>
      <c r="FM50" s="2269">
        <v>0</v>
      </c>
      <c r="FN50" s="2269">
        <v>0</v>
      </c>
      <c r="FO50" s="2269">
        <v>0</v>
      </c>
      <c r="FP50" s="2269">
        <v>0</v>
      </c>
      <c r="FQ50" s="2269">
        <v>0</v>
      </c>
      <c r="FR50" s="2269">
        <v>0</v>
      </c>
      <c r="FS50" s="2245"/>
      <c r="FT50" s="2245"/>
    </row>
    <row r="51" spans="1:176" ht="19.2">
      <c r="A51" s="2257" t="s">
        <v>4916</v>
      </c>
      <c r="B51" s="2266" t="s">
        <v>2932</v>
      </c>
      <c r="C51" s="2269">
        <v>0</v>
      </c>
      <c r="D51" s="2269">
        <v>0</v>
      </c>
      <c r="E51" s="2269">
        <v>0</v>
      </c>
      <c r="F51" s="2269">
        <v>0</v>
      </c>
      <c r="G51" s="2269">
        <v>0</v>
      </c>
      <c r="H51" s="2269">
        <v>0</v>
      </c>
      <c r="I51" s="2269">
        <v>0</v>
      </c>
      <c r="J51" s="2269">
        <v>0</v>
      </c>
      <c r="K51" s="2269">
        <v>0</v>
      </c>
      <c r="L51" s="2269">
        <v>0</v>
      </c>
      <c r="M51" s="2269">
        <v>0</v>
      </c>
      <c r="N51" s="2269">
        <v>0</v>
      </c>
      <c r="O51" s="2269">
        <v>0</v>
      </c>
      <c r="P51" s="2269">
        <v>0</v>
      </c>
      <c r="Q51" s="2269">
        <v>0</v>
      </c>
      <c r="R51" s="2269">
        <v>0</v>
      </c>
      <c r="S51" s="2269">
        <v>0</v>
      </c>
      <c r="T51" s="2269">
        <v>0</v>
      </c>
      <c r="U51" s="2269">
        <v>0</v>
      </c>
      <c r="V51" s="2269">
        <v>0</v>
      </c>
      <c r="W51" s="2269">
        <v>0</v>
      </c>
      <c r="X51" s="2269">
        <v>0</v>
      </c>
      <c r="Y51" s="2269">
        <v>0</v>
      </c>
      <c r="Z51" s="2269">
        <v>0</v>
      </c>
      <c r="AA51" s="2269">
        <v>0</v>
      </c>
      <c r="AB51" s="2269">
        <v>0</v>
      </c>
      <c r="AC51" s="2269">
        <v>0</v>
      </c>
      <c r="AD51" s="2269">
        <v>0</v>
      </c>
      <c r="AE51" s="2269">
        <v>0</v>
      </c>
      <c r="AF51" s="2269">
        <v>0</v>
      </c>
      <c r="AG51" s="2269">
        <v>0</v>
      </c>
      <c r="AH51" s="2269">
        <v>0</v>
      </c>
      <c r="AI51" s="2269">
        <v>0</v>
      </c>
      <c r="AJ51" s="2269">
        <v>0</v>
      </c>
      <c r="AK51" s="2269">
        <v>0</v>
      </c>
      <c r="AL51" s="2269">
        <v>0</v>
      </c>
      <c r="AM51" s="2269">
        <v>0</v>
      </c>
      <c r="AN51" s="2269">
        <v>0</v>
      </c>
      <c r="AO51" s="2269">
        <v>0</v>
      </c>
      <c r="AP51" s="2269">
        <v>0</v>
      </c>
      <c r="AQ51" s="2269">
        <v>0</v>
      </c>
      <c r="AR51" s="2269">
        <v>0</v>
      </c>
      <c r="AS51" s="2269">
        <v>0</v>
      </c>
      <c r="AT51" s="2269">
        <v>0</v>
      </c>
      <c r="AU51" s="2269">
        <v>0</v>
      </c>
      <c r="AV51" s="2269">
        <v>0</v>
      </c>
      <c r="AW51" s="2269">
        <v>0</v>
      </c>
      <c r="AX51" s="2269">
        <v>0</v>
      </c>
      <c r="AY51" s="2269">
        <v>0</v>
      </c>
      <c r="AZ51" s="2269">
        <v>0</v>
      </c>
      <c r="BA51" s="2269">
        <v>0</v>
      </c>
      <c r="BB51" s="2269">
        <v>0</v>
      </c>
      <c r="BC51" s="2269">
        <v>0</v>
      </c>
      <c r="BD51" s="2269">
        <v>0</v>
      </c>
      <c r="BE51" s="2269">
        <v>0</v>
      </c>
      <c r="BF51" s="2269">
        <v>0</v>
      </c>
      <c r="BG51" s="2269">
        <v>0</v>
      </c>
      <c r="BH51" s="2269">
        <v>0</v>
      </c>
      <c r="BI51" s="2269">
        <v>0</v>
      </c>
      <c r="BJ51" s="2269">
        <v>0</v>
      </c>
      <c r="BK51" s="2269">
        <v>0</v>
      </c>
      <c r="BL51" s="2269">
        <v>0</v>
      </c>
      <c r="BM51" s="2269">
        <v>0</v>
      </c>
      <c r="BN51" s="2269">
        <v>0</v>
      </c>
      <c r="BO51" s="2269">
        <v>0</v>
      </c>
      <c r="BP51" s="2269">
        <v>0</v>
      </c>
      <c r="BQ51" s="2269">
        <v>0</v>
      </c>
      <c r="BR51" s="2269">
        <v>0</v>
      </c>
      <c r="BS51" s="2269">
        <v>0</v>
      </c>
      <c r="BT51" s="2269">
        <v>0</v>
      </c>
      <c r="BU51" s="2269">
        <v>0</v>
      </c>
      <c r="BV51" s="2269">
        <v>0</v>
      </c>
      <c r="BW51" s="2269">
        <v>0</v>
      </c>
      <c r="BX51" s="2269">
        <v>0</v>
      </c>
      <c r="BY51" s="2269">
        <v>0</v>
      </c>
      <c r="BZ51" s="2269">
        <v>0</v>
      </c>
      <c r="CA51" s="2269">
        <v>0</v>
      </c>
      <c r="CB51" s="2269">
        <v>0</v>
      </c>
      <c r="CC51" s="2269">
        <v>0</v>
      </c>
      <c r="CD51" s="2269">
        <v>0</v>
      </c>
      <c r="CE51" s="2269">
        <v>0</v>
      </c>
      <c r="CF51" s="2269">
        <v>0</v>
      </c>
      <c r="CG51" s="2269">
        <v>0</v>
      </c>
      <c r="CH51" s="2269">
        <v>0</v>
      </c>
      <c r="CI51" s="2269">
        <v>0</v>
      </c>
      <c r="CJ51" s="2269">
        <v>0</v>
      </c>
      <c r="CK51" s="2269">
        <v>0</v>
      </c>
      <c r="CL51" s="2269">
        <v>0</v>
      </c>
      <c r="CM51" s="2269">
        <v>0</v>
      </c>
      <c r="CN51" s="2269">
        <v>0</v>
      </c>
      <c r="CO51" s="2269">
        <v>0</v>
      </c>
      <c r="CP51" s="2269">
        <v>0</v>
      </c>
      <c r="CQ51" s="2269">
        <v>0</v>
      </c>
      <c r="CR51" s="2269">
        <v>0</v>
      </c>
      <c r="CS51" s="2269">
        <v>0</v>
      </c>
      <c r="CT51" s="2269">
        <v>0</v>
      </c>
      <c r="CU51" s="2269">
        <v>0</v>
      </c>
      <c r="CV51" s="2269">
        <v>0</v>
      </c>
      <c r="CW51" s="2269">
        <v>0</v>
      </c>
      <c r="CX51" s="2269">
        <v>0</v>
      </c>
      <c r="CY51" s="2269">
        <v>0</v>
      </c>
      <c r="CZ51" s="2269">
        <v>0</v>
      </c>
      <c r="DA51" s="2269">
        <v>0</v>
      </c>
      <c r="DB51" s="2269">
        <v>0</v>
      </c>
      <c r="DC51" s="2269">
        <v>0</v>
      </c>
      <c r="DD51" s="2269">
        <v>0</v>
      </c>
      <c r="DE51" s="2269">
        <v>0</v>
      </c>
      <c r="DF51" s="2269">
        <v>0</v>
      </c>
      <c r="DG51" s="2269">
        <v>0</v>
      </c>
      <c r="DH51" s="2269">
        <v>0</v>
      </c>
      <c r="DI51" s="2269">
        <v>0</v>
      </c>
      <c r="DJ51" s="2269">
        <v>0</v>
      </c>
      <c r="DK51" s="2269">
        <v>0</v>
      </c>
      <c r="DL51" s="2269">
        <v>0</v>
      </c>
      <c r="DM51" s="2269">
        <v>0</v>
      </c>
      <c r="DN51" s="2269">
        <v>0</v>
      </c>
      <c r="DO51" s="2269">
        <v>0</v>
      </c>
      <c r="DP51" s="2269">
        <v>0</v>
      </c>
      <c r="DQ51" s="2269">
        <v>0</v>
      </c>
      <c r="DR51" s="2269">
        <v>0</v>
      </c>
      <c r="DS51" s="2269">
        <v>0</v>
      </c>
      <c r="DT51" s="2269">
        <v>0</v>
      </c>
      <c r="DU51" s="2269">
        <v>0</v>
      </c>
      <c r="DV51" s="2269">
        <v>0</v>
      </c>
      <c r="DW51" s="2269">
        <v>0</v>
      </c>
      <c r="DX51" s="2269">
        <v>0</v>
      </c>
      <c r="DY51" s="2269">
        <v>0</v>
      </c>
      <c r="DZ51" s="2269">
        <v>0</v>
      </c>
      <c r="EA51" s="2269">
        <v>0</v>
      </c>
      <c r="EB51" s="2269">
        <v>0</v>
      </c>
      <c r="EC51" s="2269">
        <v>0</v>
      </c>
      <c r="ED51" s="2269">
        <v>0</v>
      </c>
      <c r="EE51" s="2269">
        <v>0</v>
      </c>
      <c r="EF51" s="2269">
        <v>0</v>
      </c>
      <c r="EG51" s="2269">
        <v>0</v>
      </c>
      <c r="EH51" s="2269">
        <v>0</v>
      </c>
      <c r="EI51" s="2269">
        <v>0</v>
      </c>
      <c r="EJ51" s="2269">
        <v>0</v>
      </c>
      <c r="EK51" s="2269">
        <v>0</v>
      </c>
      <c r="EL51" s="2269">
        <v>0</v>
      </c>
      <c r="EM51" s="2269">
        <v>0</v>
      </c>
      <c r="EN51" s="2269">
        <v>0</v>
      </c>
      <c r="EO51" s="2269">
        <v>0</v>
      </c>
      <c r="EP51" s="2269">
        <v>0</v>
      </c>
      <c r="EQ51" s="2269">
        <v>0</v>
      </c>
      <c r="ER51" s="2269">
        <v>0</v>
      </c>
      <c r="ES51" s="2269">
        <v>0</v>
      </c>
      <c r="ET51" s="2269">
        <v>0</v>
      </c>
      <c r="EU51" s="2269">
        <v>0</v>
      </c>
      <c r="EV51" s="2269">
        <v>0</v>
      </c>
      <c r="EW51" s="2269">
        <v>0</v>
      </c>
      <c r="EX51" s="2269">
        <v>0</v>
      </c>
      <c r="EY51" s="2269">
        <v>0</v>
      </c>
      <c r="EZ51" s="2269">
        <v>0</v>
      </c>
      <c r="FA51" s="2269">
        <v>0</v>
      </c>
      <c r="FB51" s="2269">
        <v>0</v>
      </c>
      <c r="FC51" s="2269">
        <v>0</v>
      </c>
      <c r="FD51" s="2269">
        <v>0</v>
      </c>
      <c r="FE51" s="2269">
        <v>0</v>
      </c>
      <c r="FF51" s="2269">
        <v>0</v>
      </c>
      <c r="FG51" s="2269">
        <v>0</v>
      </c>
      <c r="FH51" s="2269">
        <v>0</v>
      </c>
      <c r="FI51" s="2269">
        <v>0</v>
      </c>
      <c r="FJ51" s="2269">
        <v>0</v>
      </c>
      <c r="FK51" s="2269">
        <v>0</v>
      </c>
      <c r="FL51" s="2269">
        <v>0</v>
      </c>
      <c r="FM51" s="2269">
        <v>0</v>
      </c>
      <c r="FN51" s="2269">
        <v>0</v>
      </c>
      <c r="FO51" s="2269">
        <v>0</v>
      </c>
      <c r="FP51" s="2269">
        <v>0</v>
      </c>
      <c r="FQ51" s="2269">
        <v>0</v>
      </c>
      <c r="FR51" s="2269">
        <v>0</v>
      </c>
      <c r="FS51" s="2245"/>
      <c r="FT51" s="2245"/>
    </row>
    <row r="52" spans="1:176" ht="19.2">
      <c r="A52" s="2257" t="s">
        <v>4917</v>
      </c>
      <c r="B52" s="2266" t="s">
        <v>2933</v>
      </c>
      <c r="C52" s="2269">
        <v>21.027983750261761</v>
      </c>
      <c r="D52" s="2269">
        <v>1.0185091415061704</v>
      </c>
      <c r="E52" s="2269">
        <v>11.108133526100824</v>
      </c>
      <c r="F52" s="2269">
        <v>0.70283000399305029</v>
      </c>
      <c r="G52" s="2269">
        <v>9.8815839595277932</v>
      </c>
      <c r="H52" s="2269">
        <v>0</v>
      </c>
      <c r="I52" s="2269">
        <v>4.3455045421485003</v>
      </c>
      <c r="J52" s="2269">
        <v>0.27050212059223966</v>
      </c>
      <c r="K52" s="2269">
        <v>6.6253785901517936</v>
      </c>
      <c r="L52" s="2269">
        <v>0</v>
      </c>
      <c r="M52" s="2269">
        <v>8.4796924457484835</v>
      </c>
      <c r="N52" s="2269">
        <v>0</v>
      </c>
      <c r="O52" s="2269">
        <v>3.4971763909762559</v>
      </c>
      <c r="P52" s="2269">
        <v>0.66234962068189995</v>
      </c>
      <c r="Q52" s="2269">
        <v>4.8063365783203356</v>
      </c>
      <c r="R52" s="2269">
        <v>0.74191225978433684</v>
      </c>
      <c r="S52" s="2269">
        <v>8.6418250782207497</v>
      </c>
      <c r="T52" s="2269">
        <v>0.22207225903057767</v>
      </c>
      <c r="U52" s="2269">
        <v>12.059714389813317</v>
      </c>
      <c r="V52" s="2269">
        <v>0</v>
      </c>
      <c r="W52" s="2269">
        <v>13.256979855873658</v>
      </c>
      <c r="X52" s="2269">
        <v>0</v>
      </c>
      <c r="Y52" s="2269">
        <v>17.382378475148464</v>
      </c>
      <c r="Z52" s="2269">
        <v>0</v>
      </c>
      <c r="AA52" s="2269">
        <v>20.057340783011679</v>
      </c>
      <c r="AB52" s="2269">
        <v>0</v>
      </c>
      <c r="AC52" s="2269">
        <v>14.467755855512761</v>
      </c>
      <c r="AD52" s="2269">
        <v>0.17637813958679513</v>
      </c>
      <c r="AE52" s="2269">
        <v>22.739310989270667</v>
      </c>
      <c r="AF52" s="2269">
        <v>1.327473039011781</v>
      </c>
      <c r="AG52" s="2269">
        <v>13.777155157224295</v>
      </c>
      <c r="AH52" s="2269">
        <v>0.40860151613395507</v>
      </c>
      <c r="AI52" s="2269">
        <v>14.187557095653656</v>
      </c>
      <c r="AJ52" s="2269">
        <v>0</v>
      </c>
      <c r="AK52" s="2269">
        <v>3.6211568396673623</v>
      </c>
      <c r="AL52" s="2269">
        <v>1.7307361416494511</v>
      </c>
      <c r="AM52" s="2269">
        <v>7.911869997200963</v>
      </c>
      <c r="AN52" s="2269">
        <v>0</v>
      </c>
      <c r="AO52" s="2269">
        <v>9.4939474389648613</v>
      </c>
      <c r="AP52" s="2269">
        <v>0.12245190738366594</v>
      </c>
      <c r="AQ52" s="2269">
        <v>13.332886442823504</v>
      </c>
      <c r="AR52" s="2269">
        <v>0</v>
      </c>
      <c r="AS52" s="2269">
        <v>17.489005993780115</v>
      </c>
      <c r="AT52" s="2269">
        <v>0.18837410318479167</v>
      </c>
      <c r="AU52" s="2269">
        <v>7.7110311217445933</v>
      </c>
      <c r="AV52" s="2269">
        <v>0.92980134519451751</v>
      </c>
      <c r="AW52" s="2269">
        <v>9.0089451189753262</v>
      </c>
      <c r="AX52" s="2269">
        <v>1.9242300778615244</v>
      </c>
      <c r="AY52" s="2269">
        <v>6.2854017552437007</v>
      </c>
      <c r="AZ52" s="2269">
        <v>0.85284647635826905</v>
      </c>
      <c r="BA52" s="2269">
        <v>9.1963934095912467</v>
      </c>
      <c r="BB52" s="2269">
        <v>2.2244398037078499</v>
      </c>
      <c r="BC52" s="2269">
        <v>4.4617792201822759</v>
      </c>
      <c r="BD52" s="2269">
        <v>3.0571044242334141E-2</v>
      </c>
      <c r="BE52" s="2269">
        <v>3.3216065202767062</v>
      </c>
      <c r="BF52" s="2269">
        <v>2.5239721759101452</v>
      </c>
      <c r="BG52" s="2269">
        <v>3.6525039450208103</v>
      </c>
      <c r="BH52" s="2269">
        <v>2.4600818487929814</v>
      </c>
      <c r="BI52" s="2269">
        <v>3.4505965830965817</v>
      </c>
      <c r="BJ52" s="2269">
        <v>9.765793448113719</v>
      </c>
      <c r="BK52" s="2269">
        <v>1.0119864741592441</v>
      </c>
      <c r="BL52" s="2269">
        <v>1.9165683589941431</v>
      </c>
      <c r="BM52" s="2269">
        <v>0</v>
      </c>
      <c r="BN52" s="2269">
        <v>0.88487870964251836</v>
      </c>
      <c r="BO52" s="2269">
        <v>0</v>
      </c>
      <c r="BP52" s="2269">
        <v>2.0913897742890373</v>
      </c>
      <c r="BQ52" s="2269">
        <v>0</v>
      </c>
      <c r="BR52" s="2269">
        <v>4.4575102175068144</v>
      </c>
      <c r="BS52" s="2269">
        <v>0</v>
      </c>
      <c r="BT52" s="2269">
        <v>1.6185886221937171</v>
      </c>
      <c r="BU52" s="2269">
        <v>0</v>
      </c>
      <c r="BV52" s="2269">
        <v>7.1615462374549788</v>
      </c>
      <c r="BW52" s="2269">
        <v>0</v>
      </c>
      <c r="BX52" s="2269">
        <v>0</v>
      </c>
      <c r="BY52" s="2269">
        <v>0</v>
      </c>
      <c r="BZ52" s="2269">
        <v>1.0138858860183351</v>
      </c>
      <c r="CA52" s="2269">
        <v>0</v>
      </c>
      <c r="CB52" s="2269">
        <v>5.2755247171087083</v>
      </c>
      <c r="CC52" s="2269">
        <v>0</v>
      </c>
      <c r="CD52" s="2269">
        <v>2.0274501417016526</v>
      </c>
      <c r="CE52" s="2269">
        <v>0</v>
      </c>
      <c r="CF52" s="2269">
        <v>0.78351367409338568</v>
      </c>
      <c r="CG52" s="2269">
        <v>0.39712405430592912</v>
      </c>
      <c r="CH52" s="2269">
        <v>0.995595547926451</v>
      </c>
      <c r="CI52" s="2269">
        <v>0.39712405430592912</v>
      </c>
      <c r="CJ52" s="2269">
        <v>8.0595382278763221</v>
      </c>
      <c r="CK52" s="2269">
        <v>0.39712405430592912</v>
      </c>
      <c r="CL52" s="2269">
        <v>0.75847942813234914</v>
      </c>
      <c r="CM52" s="2269">
        <v>0.70894173353237544</v>
      </c>
      <c r="CN52" s="2269">
        <v>8.0217256950923694</v>
      </c>
      <c r="CO52" s="2269">
        <v>2.8203819570246087</v>
      </c>
      <c r="CP52" s="2269">
        <v>1.7390396960322547</v>
      </c>
      <c r="CQ52" s="2269">
        <v>2.5716676502046987</v>
      </c>
      <c r="CR52" s="2269">
        <v>0.57839454320805517</v>
      </c>
      <c r="CS52" s="2269">
        <v>6.1798249333586979</v>
      </c>
      <c r="CT52" s="2269">
        <v>1.9176421241785873</v>
      </c>
      <c r="CU52" s="2269">
        <v>2.1936544419363386</v>
      </c>
      <c r="CV52" s="2269">
        <v>1.979417032982097</v>
      </c>
      <c r="CW52" s="2269">
        <v>2.5365751614964314</v>
      </c>
      <c r="CX52" s="2269">
        <v>8.0874411370803992E-2</v>
      </c>
      <c r="CY52" s="2269">
        <v>1.2976086378408103</v>
      </c>
      <c r="CZ52" s="2269">
        <v>0</v>
      </c>
      <c r="DA52" s="2269">
        <v>5.7633751817342249</v>
      </c>
      <c r="DB52" s="2269">
        <v>0.66944487623785021</v>
      </c>
      <c r="DC52" s="2269">
        <v>6.262107777046646</v>
      </c>
      <c r="DD52" s="2269">
        <v>0.12269980995679164</v>
      </c>
      <c r="DE52" s="2269">
        <v>4.1555089950797104</v>
      </c>
      <c r="DF52" s="2269">
        <v>0</v>
      </c>
      <c r="DG52" s="2269">
        <v>3.4013633858701646</v>
      </c>
      <c r="DH52" s="2269">
        <v>0</v>
      </c>
      <c r="DI52" s="2269">
        <v>3.2103898396725041</v>
      </c>
      <c r="DJ52" s="2269">
        <v>9.1363500943427448E-2</v>
      </c>
      <c r="DK52" s="2269">
        <v>7.2209816712297688</v>
      </c>
      <c r="DL52" s="2269">
        <v>0</v>
      </c>
      <c r="DM52" s="2269">
        <v>8.9581500005569605</v>
      </c>
      <c r="DN52" s="2269">
        <v>0</v>
      </c>
      <c r="DO52" s="2269">
        <v>23.832859468895446</v>
      </c>
      <c r="DP52" s="2269">
        <v>0.11779238640238657</v>
      </c>
      <c r="DQ52" s="2269">
        <v>54.622272262397978</v>
      </c>
      <c r="DR52" s="2269">
        <v>0</v>
      </c>
      <c r="DS52" s="2269">
        <v>19.668324389860569</v>
      </c>
      <c r="DT52" s="2269">
        <v>5.4781202990637413E-2</v>
      </c>
      <c r="DU52" s="2269">
        <v>16.757865788490449</v>
      </c>
      <c r="DV52" s="2269">
        <v>0</v>
      </c>
      <c r="DW52" s="2269">
        <v>9.3987849331713242</v>
      </c>
      <c r="DX52" s="2269">
        <v>0</v>
      </c>
      <c r="DY52" s="2269">
        <v>10.110781352954097</v>
      </c>
      <c r="DZ52" s="2269">
        <v>0</v>
      </c>
      <c r="EA52" s="2269">
        <v>11.118449781659391</v>
      </c>
      <c r="EB52" s="2269">
        <v>0</v>
      </c>
      <c r="EC52" s="2269">
        <v>6.7750217391304357</v>
      </c>
      <c r="ED52" s="2269">
        <v>0</v>
      </c>
      <c r="EE52" s="2269">
        <v>3.9248940629550071</v>
      </c>
      <c r="EF52" s="2269">
        <v>0</v>
      </c>
      <c r="EG52" s="2269">
        <v>8.306278166922862</v>
      </c>
      <c r="EH52" s="2269">
        <v>0</v>
      </c>
      <c r="EI52" s="2269">
        <v>11.187232270347454</v>
      </c>
      <c r="EJ52" s="2269">
        <v>0</v>
      </c>
      <c r="EK52" s="2269">
        <v>6.5086983826186593</v>
      </c>
      <c r="EL52" s="2269">
        <v>0</v>
      </c>
      <c r="EM52" s="2269">
        <v>8.0805658525215485</v>
      </c>
      <c r="EN52" s="2269">
        <v>0</v>
      </c>
      <c r="EO52" s="2269">
        <v>12.033638628863898</v>
      </c>
      <c r="EP52" s="2269">
        <v>0</v>
      </c>
      <c r="EQ52" s="2269">
        <v>6.0792141642279542</v>
      </c>
      <c r="ER52" s="2269">
        <v>0.12791590988822624</v>
      </c>
      <c r="ES52" s="2269">
        <v>6.0184229454547822</v>
      </c>
      <c r="ET52" s="2269">
        <v>0</v>
      </c>
      <c r="EU52" s="2269">
        <v>1.930212498682504</v>
      </c>
      <c r="EV52" s="2269">
        <v>0</v>
      </c>
      <c r="EW52" s="2269">
        <v>2.3411189339180178</v>
      </c>
      <c r="EX52" s="2269">
        <v>0</v>
      </c>
      <c r="EY52" s="2269">
        <v>7.5487184975119064</v>
      </c>
      <c r="EZ52" s="2269">
        <v>0</v>
      </c>
      <c r="FA52" s="2269">
        <v>4.51577718994682</v>
      </c>
      <c r="FB52" s="2269">
        <v>0</v>
      </c>
      <c r="FC52" s="2269">
        <v>7.8624882870420327</v>
      </c>
      <c r="FD52" s="2269">
        <v>0</v>
      </c>
      <c r="FE52" s="2269">
        <v>6.0499598510216623</v>
      </c>
      <c r="FF52" s="2269">
        <v>0</v>
      </c>
      <c r="FG52" s="2269">
        <v>12.689330343803141</v>
      </c>
      <c r="FH52" s="2269">
        <v>0</v>
      </c>
      <c r="FI52" s="2269">
        <v>14.26426946126975</v>
      </c>
      <c r="FJ52" s="2269">
        <v>0</v>
      </c>
      <c r="FK52" s="2269">
        <v>18.534548441250564</v>
      </c>
      <c r="FL52" s="2269">
        <v>0</v>
      </c>
      <c r="FM52" s="2269">
        <v>22.428470449222459</v>
      </c>
      <c r="FN52" s="2269">
        <v>0</v>
      </c>
      <c r="FO52" s="2269">
        <v>24.726601464099137</v>
      </c>
      <c r="FP52" s="2269">
        <v>0.49324587059798131</v>
      </c>
      <c r="FQ52" s="2269">
        <v>33.674110070829251</v>
      </c>
      <c r="FR52" s="2269">
        <v>0</v>
      </c>
      <c r="FS52" s="2245"/>
      <c r="FT52" s="2245"/>
    </row>
    <row r="53" spans="1:176" ht="19.2">
      <c r="A53" s="2257" t="s">
        <v>4918</v>
      </c>
      <c r="B53" s="2266" t="s">
        <v>2934</v>
      </c>
      <c r="C53" s="2269">
        <v>0</v>
      </c>
      <c r="D53" s="2269">
        <v>0</v>
      </c>
      <c r="E53" s="2269">
        <v>0</v>
      </c>
      <c r="F53" s="2269">
        <v>0</v>
      </c>
      <c r="G53" s="2269">
        <v>0</v>
      </c>
      <c r="H53" s="2269">
        <v>0</v>
      </c>
      <c r="I53" s="2269">
        <v>0</v>
      </c>
      <c r="J53" s="2269">
        <v>0</v>
      </c>
      <c r="K53" s="2269">
        <v>0</v>
      </c>
      <c r="L53" s="2269">
        <v>0</v>
      </c>
      <c r="M53" s="2269">
        <v>0</v>
      </c>
      <c r="N53" s="2269">
        <v>0</v>
      </c>
      <c r="O53" s="2269">
        <v>0</v>
      </c>
      <c r="P53" s="2269">
        <v>0</v>
      </c>
      <c r="Q53" s="2269">
        <v>0</v>
      </c>
      <c r="R53" s="2269">
        <v>0</v>
      </c>
      <c r="S53" s="2269">
        <v>0</v>
      </c>
      <c r="T53" s="2269">
        <v>0</v>
      </c>
      <c r="U53" s="2269">
        <v>0</v>
      </c>
      <c r="V53" s="2269">
        <v>0</v>
      </c>
      <c r="W53" s="2269">
        <v>0</v>
      </c>
      <c r="X53" s="2269">
        <v>0</v>
      </c>
      <c r="Y53" s="2269">
        <v>0</v>
      </c>
      <c r="Z53" s="2269">
        <v>0</v>
      </c>
      <c r="AA53" s="2269">
        <v>0</v>
      </c>
      <c r="AB53" s="2269">
        <v>0</v>
      </c>
      <c r="AC53" s="2269">
        <v>0</v>
      </c>
      <c r="AD53" s="2269">
        <v>0</v>
      </c>
      <c r="AE53" s="2269">
        <v>0</v>
      </c>
      <c r="AF53" s="2269">
        <v>0</v>
      </c>
      <c r="AG53" s="2269">
        <v>0</v>
      </c>
      <c r="AH53" s="2269">
        <v>0</v>
      </c>
      <c r="AI53" s="2269">
        <v>0</v>
      </c>
      <c r="AJ53" s="2269">
        <v>0</v>
      </c>
      <c r="AK53" s="2269">
        <v>0</v>
      </c>
      <c r="AL53" s="2269">
        <v>0</v>
      </c>
      <c r="AM53" s="2269">
        <v>0</v>
      </c>
      <c r="AN53" s="2269">
        <v>0</v>
      </c>
      <c r="AO53" s="2269">
        <v>0</v>
      </c>
      <c r="AP53" s="2269">
        <v>0</v>
      </c>
      <c r="AQ53" s="2269">
        <v>0</v>
      </c>
      <c r="AR53" s="2269">
        <v>0</v>
      </c>
      <c r="AS53" s="2269">
        <v>0</v>
      </c>
      <c r="AT53" s="2269">
        <v>0</v>
      </c>
      <c r="AU53" s="2269">
        <v>0</v>
      </c>
      <c r="AV53" s="2269">
        <v>0</v>
      </c>
      <c r="AW53" s="2269">
        <v>0</v>
      </c>
      <c r="AX53" s="2269">
        <v>0</v>
      </c>
      <c r="AY53" s="2269">
        <v>0</v>
      </c>
      <c r="AZ53" s="2269">
        <v>0</v>
      </c>
      <c r="BA53" s="2269">
        <v>0</v>
      </c>
      <c r="BB53" s="2269">
        <v>0</v>
      </c>
      <c r="BC53" s="2269">
        <v>0</v>
      </c>
      <c r="BD53" s="2269">
        <v>0</v>
      </c>
      <c r="BE53" s="2269">
        <v>0</v>
      </c>
      <c r="BF53" s="2269">
        <v>0</v>
      </c>
      <c r="BG53" s="2269">
        <v>0</v>
      </c>
      <c r="BH53" s="2269">
        <v>0</v>
      </c>
      <c r="BI53" s="2269">
        <v>0</v>
      </c>
      <c r="BJ53" s="2269">
        <v>0</v>
      </c>
      <c r="BK53" s="2269">
        <v>0</v>
      </c>
      <c r="BL53" s="2269">
        <v>0</v>
      </c>
      <c r="BM53" s="2269">
        <v>0</v>
      </c>
      <c r="BN53" s="2269">
        <v>0</v>
      </c>
      <c r="BO53" s="2269">
        <v>0</v>
      </c>
      <c r="BP53" s="2269">
        <v>0</v>
      </c>
      <c r="BQ53" s="2269">
        <v>0</v>
      </c>
      <c r="BR53" s="2269">
        <v>0</v>
      </c>
      <c r="BS53" s="2269">
        <v>0</v>
      </c>
      <c r="BT53" s="2269">
        <v>0</v>
      </c>
      <c r="BU53" s="2269">
        <v>0</v>
      </c>
      <c r="BV53" s="2269">
        <v>0</v>
      </c>
      <c r="BW53" s="2269">
        <v>0</v>
      </c>
      <c r="BX53" s="2269">
        <v>0</v>
      </c>
      <c r="BY53" s="2269">
        <v>0</v>
      </c>
      <c r="BZ53" s="2269">
        <v>0</v>
      </c>
      <c r="CA53" s="2269">
        <v>0</v>
      </c>
      <c r="CB53" s="2269">
        <v>0</v>
      </c>
      <c r="CC53" s="2269">
        <v>0</v>
      </c>
      <c r="CD53" s="2269">
        <v>0</v>
      </c>
      <c r="CE53" s="2269">
        <v>0</v>
      </c>
      <c r="CF53" s="2269">
        <v>0</v>
      </c>
      <c r="CG53" s="2269">
        <v>0</v>
      </c>
      <c r="CH53" s="2269">
        <v>0</v>
      </c>
      <c r="CI53" s="2269">
        <v>0</v>
      </c>
      <c r="CJ53" s="2269">
        <v>0</v>
      </c>
      <c r="CK53" s="2269">
        <v>0</v>
      </c>
      <c r="CL53" s="2269">
        <v>0</v>
      </c>
      <c r="CM53" s="2269">
        <v>0</v>
      </c>
      <c r="CN53" s="2269">
        <v>0</v>
      </c>
      <c r="CO53" s="2269">
        <v>0</v>
      </c>
      <c r="CP53" s="2269">
        <v>0</v>
      </c>
      <c r="CQ53" s="2269">
        <v>0</v>
      </c>
      <c r="CR53" s="2269">
        <v>0</v>
      </c>
      <c r="CS53" s="2269">
        <v>0</v>
      </c>
      <c r="CT53" s="2269">
        <v>0</v>
      </c>
      <c r="CU53" s="2269">
        <v>0</v>
      </c>
      <c r="CV53" s="2269">
        <v>0</v>
      </c>
      <c r="CW53" s="2269">
        <v>0</v>
      </c>
      <c r="CX53" s="2269">
        <v>0</v>
      </c>
      <c r="CY53" s="2269">
        <v>0</v>
      </c>
      <c r="CZ53" s="2269">
        <v>0</v>
      </c>
      <c r="DA53" s="2269">
        <v>0</v>
      </c>
      <c r="DB53" s="2269">
        <v>0</v>
      </c>
      <c r="DC53" s="2269">
        <v>0</v>
      </c>
      <c r="DD53" s="2269">
        <v>0</v>
      </c>
      <c r="DE53" s="2269">
        <v>0</v>
      </c>
      <c r="DF53" s="2269">
        <v>0</v>
      </c>
      <c r="DG53" s="2269">
        <v>0</v>
      </c>
      <c r="DH53" s="2269">
        <v>0</v>
      </c>
      <c r="DI53" s="2269">
        <v>0</v>
      </c>
      <c r="DJ53" s="2269">
        <v>0</v>
      </c>
      <c r="DK53" s="2269">
        <v>0</v>
      </c>
      <c r="DL53" s="2269">
        <v>0</v>
      </c>
      <c r="DM53" s="2269">
        <v>0</v>
      </c>
      <c r="DN53" s="2269">
        <v>0</v>
      </c>
      <c r="DO53" s="2269">
        <v>0</v>
      </c>
      <c r="DP53" s="2269">
        <v>0</v>
      </c>
      <c r="DQ53" s="2269">
        <v>0</v>
      </c>
      <c r="DR53" s="2269">
        <v>0</v>
      </c>
      <c r="DS53" s="2269">
        <v>0</v>
      </c>
      <c r="DT53" s="2269">
        <v>0</v>
      </c>
      <c r="DU53" s="2269">
        <v>0</v>
      </c>
      <c r="DV53" s="2269">
        <v>0</v>
      </c>
      <c r="DW53" s="2269">
        <v>0</v>
      </c>
      <c r="DX53" s="2269">
        <v>0</v>
      </c>
      <c r="DY53" s="2269">
        <v>0</v>
      </c>
      <c r="DZ53" s="2269">
        <v>0</v>
      </c>
      <c r="EA53" s="2269">
        <v>0</v>
      </c>
      <c r="EB53" s="2269">
        <v>0</v>
      </c>
      <c r="EC53" s="2269">
        <v>0</v>
      </c>
      <c r="ED53" s="2269">
        <v>0</v>
      </c>
      <c r="EE53" s="2269">
        <v>0</v>
      </c>
      <c r="EF53" s="2269">
        <v>0</v>
      </c>
      <c r="EG53" s="2269">
        <v>0</v>
      </c>
      <c r="EH53" s="2269">
        <v>0</v>
      </c>
      <c r="EI53" s="2269">
        <v>0</v>
      </c>
      <c r="EJ53" s="2269">
        <v>0</v>
      </c>
      <c r="EK53" s="2269">
        <v>0</v>
      </c>
      <c r="EL53" s="2269">
        <v>0</v>
      </c>
      <c r="EM53" s="2269">
        <v>0</v>
      </c>
      <c r="EN53" s="2269">
        <v>0</v>
      </c>
      <c r="EO53" s="2269">
        <v>0</v>
      </c>
      <c r="EP53" s="2269">
        <v>0</v>
      </c>
      <c r="EQ53" s="2269">
        <v>0</v>
      </c>
      <c r="ER53" s="2269">
        <v>0</v>
      </c>
      <c r="ES53" s="2269">
        <v>0</v>
      </c>
      <c r="ET53" s="2269">
        <v>0</v>
      </c>
      <c r="EU53" s="2269">
        <v>0</v>
      </c>
      <c r="EV53" s="2269">
        <v>0</v>
      </c>
      <c r="EW53" s="2269">
        <v>0</v>
      </c>
      <c r="EX53" s="2269">
        <v>0</v>
      </c>
      <c r="EY53" s="2269">
        <v>0</v>
      </c>
      <c r="EZ53" s="2269">
        <v>0</v>
      </c>
      <c r="FA53" s="2269">
        <v>0</v>
      </c>
      <c r="FB53" s="2269">
        <v>0</v>
      </c>
      <c r="FC53" s="2269">
        <v>0</v>
      </c>
      <c r="FD53" s="2269">
        <v>0</v>
      </c>
      <c r="FE53" s="2269">
        <v>0</v>
      </c>
      <c r="FF53" s="2269">
        <v>0</v>
      </c>
      <c r="FG53" s="2269">
        <v>0</v>
      </c>
      <c r="FH53" s="2269">
        <v>0</v>
      </c>
      <c r="FI53" s="2269">
        <v>0</v>
      </c>
      <c r="FJ53" s="2269">
        <v>0</v>
      </c>
      <c r="FK53" s="2269">
        <v>0</v>
      </c>
      <c r="FL53" s="2269">
        <v>0</v>
      </c>
      <c r="FM53" s="2269">
        <v>0</v>
      </c>
      <c r="FN53" s="2269">
        <v>0</v>
      </c>
      <c r="FO53" s="2269">
        <v>0</v>
      </c>
      <c r="FP53" s="2269">
        <v>0</v>
      </c>
      <c r="FQ53" s="2269">
        <v>0</v>
      </c>
      <c r="FR53" s="2269">
        <v>0</v>
      </c>
      <c r="FS53" s="2245"/>
      <c r="FT53" s="2245"/>
    </row>
    <row r="54" spans="1:176" ht="19.2">
      <c r="A54" s="2257" t="s">
        <v>4919</v>
      </c>
      <c r="B54" s="2266" t="s">
        <v>4920</v>
      </c>
      <c r="C54" s="2269">
        <v>0.28053888477260008</v>
      </c>
      <c r="D54" s="2269">
        <v>1.09786749988049</v>
      </c>
      <c r="E54" s="2269">
        <v>1.0148952268774658</v>
      </c>
      <c r="F54" s="2269">
        <v>0.1040394814044725</v>
      </c>
      <c r="G54" s="2269">
        <v>0.23358894522730164</v>
      </c>
      <c r="H54" s="2269">
        <v>0</v>
      </c>
      <c r="I54" s="2269">
        <v>0</v>
      </c>
      <c r="J54" s="2269">
        <v>0</v>
      </c>
      <c r="K54" s="2269">
        <v>0.21965798973335787</v>
      </c>
      <c r="L54" s="2269">
        <v>0</v>
      </c>
      <c r="M54" s="2269">
        <v>0.43265117945681258</v>
      </c>
      <c r="N54" s="2269">
        <v>0</v>
      </c>
      <c r="O54" s="2269">
        <v>1.5107633830752305</v>
      </c>
      <c r="P54" s="2269">
        <v>0</v>
      </c>
      <c r="Q54" s="2269">
        <v>0.41077249328785737</v>
      </c>
      <c r="R54" s="2269">
        <v>0.52367828707250652</v>
      </c>
      <c r="S54" s="2269">
        <v>1.5747492860777788</v>
      </c>
      <c r="T54" s="2269">
        <v>0.54442699955257856</v>
      </c>
      <c r="U54" s="2269">
        <v>0.24006349797912874</v>
      </c>
      <c r="V54" s="2269">
        <v>8.6570815861484505</v>
      </c>
      <c r="W54" s="2269">
        <v>1.2878974444222895</v>
      </c>
      <c r="X54" s="2269">
        <v>2.6808062259438059</v>
      </c>
      <c r="Y54" s="2269">
        <v>0.31491661803224075</v>
      </c>
      <c r="Z54" s="2269">
        <v>1.7777074939669515</v>
      </c>
      <c r="AA54" s="2269">
        <v>0.53249055392464251</v>
      </c>
      <c r="AB54" s="2269">
        <v>0.24372062756961246</v>
      </c>
      <c r="AC54" s="2269">
        <v>3.7630865014281242E-2</v>
      </c>
      <c r="AD54" s="2269">
        <v>0</v>
      </c>
      <c r="AE54" s="2269">
        <v>0.33150631732187957</v>
      </c>
      <c r="AF54" s="2269">
        <v>0.33150631732187957</v>
      </c>
      <c r="AG54" s="2269">
        <v>0.86797519184427419</v>
      </c>
      <c r="AH54" s="2269">
        <v>0.70743093986301253</v>
      </c>
      <c r="AI54" s="2269">
        <v>0.23452092322625034</v>
      </c>
      <c r="AJ54" s="2269">
        <v>0</v>
      </c>
      <c r="AK54" s="2269">
        <v>0.3174076791088038</v>
      </c>
      <c r="AL54" s="2269">
        <v>0.3174076791088038</v>
      </c>
      <c r="AM54" s="2269">
        <v>0.44908204202831192</v>
      </c>
      <c r="AN54" s="2269">
        <v>0.44908204202831192</v>
      </c>
      <c r="AO54" s="2269">
        <v>0</v>
      </c>
      <c r="AP54" s="2269">
        <v>0</v>
      </c>
      <c r="AQ54" s="2269">
        <v>0.32295069765040918</v>
      </c>
      <c r="AR54" s="2269">
        <v>0.32295069765040918</v>
      </c>
      <c r="AS54" s="2269">
        <v>1.2100043321842375</v>
      </c>
      <c r="AT54" s="2269">
        <v>1.2100043321842375</v>
      </c>
      <c r="AU54" s="2269">
        <v>0.24114553222467658</v>
      </c>
      <c r="AV54" s="2269">
        <v>0.26691581851760637</v>
      </c>
      <c r="AW54" s="2269">
        <v>0.32765078323577324</v>
      </c>
      <c r="AX54" s="2269">
        <v>0.32765078323577324</v>
      </c>
      <c r="AY54" s="2269">
        <v>0.14416034490678564</v>
      </c>
      <c r="AZ54" s="2269">
        <v>0.14416034490678564</v>
      </c>
      <c r="BA54" s="2269">
        <v>0</v>
      </c>
      <c r="BB54" s="2269">
        <v>0</v>
      </c>
      <c r="BC54" s="2269">
        <v>0</v>
      </c>
      <c r="BD54" s="2269">
        <v>0</v>
      </c>
      <c r="BE54" s="2269">
        <v>3.5656177775618789E-2</v>
      </c>
      <c r="BF54" s="2269">
        <v>3.5656177775618789E-2</v>
      </c>
      <c r="BG54" s="2269">
        <v>0</v>
      </c>
      <c r="BH54" s="2269">
        <v>0</v>
      </c>
      <c r="BI54" s="2269">
        <v>0</v>
      </c>
      <c r="BJ54" s="2269">
        <v>0</v>
      </c>
      <c r="BK54" s="2269">
        <v>0</v>
      </c>
      <c r="BL54" s="2269">
        <v>0</v>
      </c>
      <c r="BM54" s="2269">
        <v>0</v>
      </c>
      <c r="BN54" s="2269">
        <v>0</v>
      </c>
      <c r="BO54" s="2269">
        <v>0</v>
      </c>
      <c r="BP54" s="2269">
        <v>0</v>
      </c>
      <c r="BQ54" s="2269">
        <v>0</v>
      </c>
      <c r="BR54" s="2269">
        <v>0</v>
      </c>
      <c r="BS54" s="2269">
        <v>0</v>
      </c>
      <c r="BT54" s="2269">
        <v>0</v>
      </c>
      <c r="BU54" s="2269">
        <v>0</v>
      </c>
      <c r="BV54" s="2269">
        <v>0</v>
      </c>
      <c r="BW54" s="2269">
        <v>0</v>
      </c>
      <c r="BX54" s="2269">
        <v>0</v>
      </c>
      <c r="BY54" s="2269">
        <v>0</v>
      </c>
      <c r="BZ54" s="2269">
        <v>0</v>
      </c>
      <c r="CA54" s="2269">
        <v>0</v>
      </c>
      <c r="CB54" s="2269">
        <v>0</v>
      </c>
      <c r="CC54" s="2269">
        <v>0</v>
      </c>
      <c r="CD54" s="2269">
        <v>0</v>
      </c>
      <c r="CE54" s="2269">
        <v>0</v>
      </c>
      <c r="CF54" s="2269">
        <v>0</v>
      </c>
      <c r="CG54" s="2269">
        <v>0</v>
      </c>
      <c r="CH54" s="2269">
        <v>0</v>
      </c>
      <c r="CI54" s="2269">
        <v>0</v>
      </c>
      <c r="CJ54" s="2269">
        <v>0</v>
      </c>
      <c r="CK54" s="2269">
        <v>0</v>
      </c>
      <c r="CL54" s="2269">
        <v>0</v>
      </c>
      <c r="CM54" s="2269">
        <v>8.847849412203769E-2</v>
      </c>
      <c r="CN54" s="2269">
        <v>8.847849412203769E-2</v>
      </c>
      <c r="CO54" s="2269">
        <v>2.0165616900309356E-2</v>
      </c>
      <c r="CP54" s="2269">
        <v>2.0165616900309356E-2</v>
      </c>
      <c r="CQ54" s="2269">
        <v>0</v>
      </c>
      <c r="CR54" s="2269">
        <v>0</v>
      </c>
      <c r="CS54" s="2269">
        <v>1.3317143832900518</v>
      </c>
      <c r="CT54" s="2269">
        <v>1.3317143832900518</v>
      </c>
      <c r="CU54" s="2269">
        <v>0.26899280772780859</v>
      </c>
      <c r="CV54" s="2269">
        <v>0.26899280772780859</v>
      </c>
      <c r="CW54" s="2269">
        <v>0.8402280163622432</v>
      </c>
      <c r="CX54" s="2269">
        <v>0.4353784621401432</v>
      </c>
      <c r="CY54" s="2269">
        <v>0</v>
      </c>
      <c r="CZ54" s="2269">
        <v>0</v>
      </c>
      <c r="DA54" s="2269">
        <v>0.16575189963698875</v>
      </c>
      <c r="DB54" s="2269">
        <v>0.16575189963698875</v>
      </c>
      <c r="DC54" s="2269">
        <v>1.4112442998541317</v>
      </c>
      <c r="DD54" s="2269">
        <v>0.64785039504139075</v>
      </c>
      <c r="DE54" s="2269">
        <v>0.37641696927233165</v>
      </c>
      <c r="DF54" s="2269">
        <v>0.37641696927233159</v>
      </c>
      <c r="DG54" s="2269">
        <v>0.42016246004629115</v>
      </c>
      <c r="DH54" s="2269">
        <v>0.42016246004629121</v>
      </c>
      <c r="DI54" s="2269">
        <v>0</v>
      </c>
      <c r="DJ54" s="2269">
        <v>0</v>
      </c>
      <c r="DK54" s="2269">
        <v>0</v>
      </c>
      <c r="DL54" s="2269">
        <v>0</v>
      </c>
      <c r="DM54" s="2269">
        <v>0</v>
      </c>
      <c r="DN54" s="2269">
        <v>0</v>
      </c>
      <c r="DO54" s="2269">
        <v>0</v>
      </c>
      <c r="DP54" s="2269">
        <v>0</v>
      </c>
      <c r="DQ54" s="2269">
        <v>0</v>
      </c>
      <c r="DR54" s="2269">
        <v>0</v>
      </c>
      <c r="DS54" s="2269">
        <v>0.11933361772828308</v>
      </c>
      <c r="DT54" s="2269">
        <v>0.11933361772828308</v>
      </c>
      <c r="DU54" s="2269">
        <v>1.445015510005474</v>
      </c>
      <c r="DV54" s="2269">
        <v>0</v>
      </c>
      <c r="DW54" s="2269">
        <v>5.2989767858284829</v>
      </c>
      <c r="DX54" s="2269">
        <v>4.7575195583125486E-2</v>
      </c>
      <c r="DY54" s="2269">
        <v>2.0631627498352731</v>
      </c>
      <c r="DZ54" s="2269">
        <v>0.37531298045244893</v>
      </c>
      <c r="EA54" s="2269">
        <v>0.16842893013100438</v>
      </c>
      <c r="EB54" s="2269">
        <v>0.19373897379912663</v>
      </c>
      <c r="EC54" s="2269">
        <v>8.5829782608695643E-2</v>
      </c>
      <c r="ED54" s="2269">
        <v>8.5829782608695643E-2</v>
      </c>
      <c r="EE54" s="2269">
        <v>1.8977258630033234E-2</v>
      </c>
      <c r="EF54" s="2269">
        <v>1.8977258630033234E-2</v>
      </c>
      <c r="EG54" s="2269">
        <v>2.5289108609011915E-2</v>
      </c>
      <c r="EH54" s="2269">
        <v>2.5289108609011915E-2</v>
      </c>
      <c r="EI54" s="2269">
        <v>0.24832839741216706</v>
      </c>
      <c r="EJ54" s="2269">
        <v>0.24832839741216708</v>
      </c>
      <c r="EK54" s="2269">
        <v>0.51767842977391931</v>
      </c>
      <c r="EL54" s="2269">
        <v>0.5176784297739192</v>
      </c>
      <c r="EM54" s="2269">
        <v>2.4899483184444435E-2</v>
      </c>
      <c r="EN54" s="2269">
        <v>2.4899483184444435E-2</v>
      </c>
      <c r="EO54" s="2269">
        <v>2.545085303162951</v>
      </c>
      <c r="EP54" s="2269">
        <v>0.29487765730576693</v>
      </c>
      <c r="EQ54" s="2269">
        <v>2.6238615905891551</v>
      </c>
      <c r="ER54" s="2269">
        <v>0.58933028993680814</v>
      </c>
      <c r="ES54" s="2269">
        <v>1.4108911160028423</v>
      </c>
      <c r="ET54" s="2269">
        <v>0.97547029794409656</v>
      </c>
      <c r="EU54" s="2269">
        <v>7.1009277323794306E-2</v>
      </c>
      <c r="EV54" s="2269">
        <v>7.1009277323794306E-2</v>
      </c>
      <c r="EW54" s="2269">
        <v>2.2280205371787134</v>
      </c>
      <c r="EX54" s="2269">
        <v>7.5285268216108536E-2</v>
      </c>
      <c r="EY54" s="2269">
        <v>0.13362534110974369</v>
      </c>
      <c r="EZ54" s="2269">
        <v>0.13362534110974372</v>
      </c>
      <c r="FA54" s="2269">
        <v>0.57391903110962394</v>
      </c>
      <c r="FB54" s="2269">
        <v>6.5626449428064948E-2</v>
      </c>
      <c r="FC54" s="2269">
        <v>0.74530424077822688</v>
      </c>
      <c r="FD54" s="2269">
        <v>0.17419838948149935</v>
      </c>
      <c r="FE54" s="2269">
        <v>0.14485840010592496</v>
      </c>
      <c r="FF54" s="2269">
        <v>0.14485840010592496</v>
      </c>
      <c r="FG54" s="2269">
        <v>0.14054287704303076</v>
      </c>
      <c r="FH54" s="2269">
        <v>0.14054287704303076</v>
      </c>
      <c r="FI54" s="2269">
        <v>0.4441674411648453</v>
      </c>
      <c r="FJ54" s="2269">
        <v>0.11967941116772961</v>
      </c>
      <c r="FK54" s="2269">
        <v>0.17364610901589417</v>
      </c>
      <c r="FL54" s="2269">
        <v>0.17364610901589417</v>
      </c>
      <c r="FM54" s="2269">
        <v>1.2431012491296183</v>
      </c>
      <c r="FN54" s="2269">
        <v>0.98863328972633091</v>
      </c>
      <c r="FO54" s="2269">
        <v>1.279862930903312</v>
      </c>
      <c r="FP54" s="2269">
        <v>0.54929267612301136</v>
      </c>
      <c r="FQ54" s="2269">
        <v>1.7296023628147463</v>
      </c>
      <c r="FR54" s="2269">
        <v>0.65301040258271015</v>
      </c>
      <c r="FS54" s="2245"/>
      <c r="FT54" s="2245"/>
    </row>
    <row r="55" spans="1:176" s="2245" customFormat="1" ht="19.2">
      <c r="A55" s="2257" t="s">
        <v>4921</v>
      </c>
      <c r="B55" s="2266" t="s">
        <v>2935</v>
      </c>
      <c r="C55" s="2269"/>
      <c r="D55" s="2269"/>
      <c r="E55" s="2269"/>
      <c r="F55" s="2269"/>
      <c r="G55" s="2269"/>
      <c r="H55" s="2269"/>
      <c r="I55" s="2269"/>
      <c r="J55" s="2269"/>
      <c r="K55" s="2269">
        <v>0</v>
      </c>
      <c r="L55" s="2269">
        <v>0</v>
      </c>
      <c r="M55" s="2269">
        <v>0</v>
      </c>
      <c r="N55" s="2269">
        <v>0</v>
      </c>
      <c r="O55" s="2269">
        <v>0</v>
      </c>
      <c r="P55" s="2269">
        <v>0</v>
      </c>
      <c r="Q55" s="2269">
        <v>0</v>
      </c>
      <c r="R55" s="2269">
        <v>0</v>
      </c>
      <c r="S55" s="2269">
        <v>0</v>
      </c>
      <c r="T55" s="2269">
        <v>0</v>
      </c>
      <c r="U55" s="2269">
        <v>0</v>
      </c>
      <c r="V55" s="2269">
        <v>0</v>
      </c>
      <c r="W55" s="2269">
        <v>0</v>
      </c>
      <c r="X55" s="2269">
        <v>0</v>
      </c>
      <c r="Y55" s="2269">
        <v>0</v>
      </c>
      <c r="Z55" s="2269">
        <v>0</v>
      </c>
      <c r="AA55" s="2269">
        <v>0</v>
      </c>
      <c r="AB55" s="2269">
        <v>0</v>
      </c>
      <c r="AC55" s="2269">
        <v>0</v>
      </c>
      <c r="AD55" s="2269">
        <v>0</v>
      </c>
      <c r="AE55" s="2269">
        <v>0</v>
      </c>
      <c r="AF55" s="2269">
        <v>0</v>
      </c>
      <c r="AG55" s="2269">
        <v>0</v>
      </c>
      <c r="AH55" s="2269">
        <v>0</v>
      </c>
      <c r="AI55" s="2269">
        <v>0</v>
      </c>
      <c r="AJ55" s="2269">
        <v>0</v>
      </c>
      <c r="AK55" s="2269">
        <v>0</v>
      </c>
      <c r="AL55" s="2269">
        <v>0</v>
      </c>
      <c r="AM55" s="2269">
        <v>0</v>
      </c>
      <c r="AN55" s="2269">
        <v>0</v>
      </c>
      <c r="AO55" s="2269">
        <v>0</v>
      </c>
      <c r="AP55" s="2269">
        <v>0</v>
      </c>
      <c r="AQ55" s="2269">
        <v>0</v>
      </c>
      <c r="AR55" s="2269">
        <v>0</v>
      </c>
      <c r="AS55" s="2269">
        <v>0</v>
      </c>
      <c r="AT55" s="2269">
        <v>0</v>
      </c>
      <c r="AU55" s="2269">
        <v>0</v>
      </c>
      <c r="AV55" s="2269">
        <v>0</v>
      </c>
      <c r="AW55" s="2269">
        <v>0</v>
      </c>
      <c r="AX55" s="2269">
        <v>0</v>
      </c>
      <c r="AY55" s="2269">
        <v>0</v>
      </c>
      <c r="AZ55" s="2269">
        <v>0</v>
      </c>
      <c r="BA55" s="2269">
        <v>0</v>
      </c>
      <c r="BB55" s="2269">
        <v>0</v>
      </c>
      <c r="BC55" s="2269">
        <v>0</v>
      </c>
      <c r="BD55" s="2269">
        <v>0</v>
      </c>
      <c r="BE55" s="2269">
        <v>0</v>
      </c>
      <c r="BF55" s="2269">
        <v>0</v>
      </c>
      <c r="BG55" s="2269">
        <v>0</v>
      </c>
      <c r="BH55" s="2269">
        <v>0</v>
      </c>
      <c r="BI55" s="2269">
        <v>0</v>
      </c>
      <c r="BJ55" s="2269">
        <v>0</v>
      </c>
      <c r="BK55" s="2269">
        <v>0</v>
      </c>
      <c r="BL55" s="2269">
        <v>0</v>
      </c>
      <c r="BM55" s="2269">
        <v>0</v>
      </c>
      <c r="BN55" s="2269">
        <v>0</v>
      </c>
      <c r="BO55" s="2269">
        <v>0</v>
      </c>
      <c r="BP55" s="2269">
        <v>0</v>
      </c>
      <c r="BQ55" s="2269">
        <v>0</v>
      </c>
      <c r="BR55" s="2269">
        <v>0</v>
      </c>
      <c r="BS55" s="2269">
        <v>0</v>
      </c>
      <c r="BT55" s="2269">
        <v>0</v>
      </c>
      <c r="BU55" s="2269">
        <v>0</v>
      </c>
      <c r="BV55" s="2269">
        <v>0</v>
      </c>
      <c r="BW55" s="2269">
        <v>0</v>
      </c>
      <c r="BX55" s="2269">
        <v>0</v>
      </c>
      <c r="BY55" s="2269">
        <v>0</v>
      </c>
      <c r="BZ55" s="2269">
        <v>0</v>
      </c>
      <c r="CA55" s="2269">
        <v>0</v>
      </c>
      <c r="CB55" s="2269">
        <v>0</v>
      </c>
      <c r="CC55" s="2269">
        <v>0</v>
      </c>
      <c r="CD55" s="2269">
        <v>0</v>
      </c>
      <c r="CE55" s="2269">
        <v>0</v>
      </c>
      <c r="CF55" s="2269">
        <v>0</v>
      </c>
      <c r="CG55" s="2269">
        <v>0</v>
      </c>
      <c r="CH55" s="2269">
        <v>0</v>
      </c>
      <c r="CI55" s="2269">
        <v>0</v>
      </c>
      <c r="CJ55" s="2269">
        <v>0</v>
      </c>
      <c r="CK55" s="2269">
        <v>0</v>
      </c>
      <c r="CL55" s="2269">
        <v>0</v>
      </c>
      <c r="CM55" s="2269">
        <v>0</v>
      </c>
      <c r="CN55" s="2269">
        <v>0</v>
      </c>
      <c r="CO55" s="2269">
        <v>0</v>
      </c>
      <c r="CP55" s="2269">
        <v>0</v>
      </c>
      <c r="CQ55" s="2269">
        <v>0</v>
      </c>
      <c r="CR55" s="2269">
        <v>0</v>
      </c>
      <c r="CS55" s="2269">
        <v>0</v>
      </c>
      <c r="CT55" s="2269">
        <v>0</v>
      </c>
      <c r="CU55" s="2269">
        <v>0</v>
      </c>
      <c r="CV55" s="2269">
        <v>0</v>
      </c>
      <c r="CW55" s="2269">
        <v>0</v>
      </c>
      <c r="CX55" s="2269">
        <v>0</v>
      </c>
      <c r="CY55" s="2269">
        <v>0</v>
      </c>
      <c r="CZ55" s="2269">
        <v>0</v>
      </c>
      <c r="DA55" s="2269">
        <v>0</v>
      </c>
      <c r="DB55" s="2269">
        <v>0</v>
      </c>
      <c r="DC55" s="2269">
        <v>0</v>
      </c>
      <c r="DD55" s="2269">
        <v>0</v>
      </c>
      <c r="DE55" s="2269">
        <v>0</v>
      </c>
      <c r="DF55" s="2269">
        <v>0</v>
      </c>
      <c r="DG55" s="2269">
        <v>0</v>
      </c>
      <c r="DH55" s="2269">
        <v>0</v>
      </c>
      <c r="DI55" s="2269">
        <v>0</v>
      </c>
      <c r="DJ55" s="2269">
        <v>0</v>
      </c>
      <c r="DK55" s="2269">
        <v>0</v>
      </c>
      <c r="DL55" s="2269">
        <v>0</v>
      </c>
      <c r="DM55" s="2269">
        <v>0</v>
      </c>
      <c r="DN55" s="2269">
        <v>0</v>
      </c>
      <c r="DO55" s="2269">
        <v>0</v>
      </c>
      <c r="DP55" s="2269">
        <v>0</v>
      </c>
      <c r="DQ55" s="2269">
        <v>0</v>
      </c>
      <c r="DR55" s="2269">
        <v>0</v>
      </c>
      <c r="DS55" s="2269">
        <v>0</v>
      </c>
      <c r="DT55" s="2269">
        <v>0</v>
      </c>
      <c r="DU55" s="2269">
        <v>0</v>
      </c>
      <c r="DV55" s="2269">
        <v>0</v>
      </c>
      <c r="DW55" s="2269">
        <v>0</v>
      </c>
      <c r="DX55" s="2269">
        <v>0</v>
      </c>
      <c r="DY55" s="2269">
        <v>0</v>
      </c>
      <c r="DZ55" s="2269">
        <v>0</v>
      </c>
      <c r="EA55" s="2269">
        <v>0</v>
      </c>
      <c r="EB55" s="2269">
        <v>0</v>
      </c>
      <c r="EC55" s="2269">
        <v>0</v>
      </c>
      <c r="ED55" s="2269">
        <v>0</v>
      </c>
      <c r="EE55" s="2269">
        <v>0</v>
      </c>
      <c r="EF55" s="2269">
        <v>0</v>
      </c>
      <c r="EG55" s="2269">
        <v>0</v>
      </c>
      <c r="EH55" s="2269">
        <v>0</v>
      </c>
      <c r="EI55" s="2269">
        <v>0</v>
      </c>
      <c r="EJ55" s="2269">
        <v>0</v>
      </c>
      <c r="EK55" s="2269">
        <v>0</v>
      </c>
      <c r="EL55" s="2269">
        <v>0</v>
      </c>
      <c r="EM55" s="2269">
        <v>0</v>
      </c>
      <c r="EN55" s="2269">
        <v>0</v>
      </c>
      <c r="EO55" s="2269">
        <v>0.24693020854378522</v>
      </c>
      <c r="EP55" s="2269">
        <v>0</v>
      </c>
      <c r="EQ55" s="2269">
        <v>0.25001443244947535</v>
      </c>
      <c r="ER55" s="2269">
        <v>0</v>
      </c>
      <c r="ES55" s="2269">
        <v>0</v>
      </c>
      <c r="ET55" s="2269">
        <v>0</v>
      </c>
      <c r="EU55" s="2269">
        <v>0</v>
      </c>
      <c r="EV55" s="2269">
        <v>0</v>
      </c>
      <c r="EW55" s="2269">
        <v>0</v>
      </c>
      <c r="EX55" s="2269">
        <v>0</v>
      </c>
      <c r="EY55" s="2269">
        <v>0</v>
      </c>
      <c r="EZ55" s="2269">
        <v>0</v>
      </c>
      <c r="FA55" s="2269">
        <v>0</v>
      </c>
      <c r="FB55" s="2269">
        <v>0</v>
      </c>
      <c r="FC55" s="2269">
        <v>0.25382482279854557</v>
      </c>
      <c r="FD55" s="2269">
        <v>0</v>
      </c>
      <c r="FE55" s="2269">
        <v>0</v>
      </c>
      <c r="FF55" s="2269">
        <v>2.7762590971605277</v>
      </c>
      <c r="FG55" s="2269">
        <v>0</v>
      </c>
      <c r="FH55" s="2269">
        <v>0</v>
      </c>
      <c r="FI55" s="2269">
        <v>0</v>
      </c>
      <c r="FJ55" s="2269">
        <v>0</v>
      </c>
      <c r="FK55" s="2269">
        <v>0</v>
      </c>
      <c r="FL55" s="2269">
        <v>0</v>
      </c>
      <c r="FM55" s="2269">
        <v>0</v>
      </c>
      <c r="FN55" s="2269">
        <v>0</v>
      </c>
      <c r="FO55" s="2269">
        <v>0.2428823817816024</v>
      </c>
      <c r="FP55" s="2269">
        <v>0</v>
      </c>
      <c r="FQ55" s="2269">
        <v>0</v>
      </c>
      <c r="FR55" s="2269">
        <v>0</v>
      </c>
    </row>
    <row r="56" spans="1:176" ht="19.2">
      <c r="A56" s="2257" t="s">
        <v>4922</v>
      </c>
      <c r="B56" s="2266" t="s">
        <v>2936</v>
      </c>
      <c r="C56" s="2269">
        <v>0</v>
      </c>
      <c r="D56" s="2269">
        <v>0</v>
      </c>
      <c r="E56" s="2269">
        <v>0</v>
      </c>
      <c r="F56" s="2269">
        <v>0</v>
      </c>
      <c r="G56" s="2269">
        <v>0</v>
      </c>
      <c r="H56" s="2269">
        <v>0</v>
      </c>
      <c r="I56" s="2269">
        <v>0</v>
      </c>
      <c r="J56" s="2269">
        <v>0</v>
      </c>
      <c r="K56" s="2269">
        <v>0</v>
      </c>
      <c r="L56" s="2269">
        <v>0</v>
      </c>
      <c r="M56" s="2269">
        <v>0</v>
      </c>
      <c r="N56" s="2269">
        <v>0</v>
      </c>
      <c r="O56" s="2269">
        <v>0</v>
      </c>
      <c r="P56" s="2269">
        <v>0</v>
      </c>
      <c r="Q56" s="2269">
        <v>0</v>
      </c>
      <c r="R56" s="2269">
        <v>0</v>
      </c>
      <c r="S56" s="2269">
        <v>0</v>
      </c>
      <c r="T56" s="2269">
        <v>0</v>
      </c>
      <c r="U56" s="2269">
        <v>0</v>
      </c>
      <c r="V56" s="2269">
        <v>0</v>
      </c>
      <c r="W56" s="2269">
        <v>0</v>
      </c>
      <c r="X56" s="2269">
        <v>0</v>
      </c>
      <c r="Y56" s="2269">
        <v>0</v>
      </c>
      <c r="Z56" s="2269">
        <v>0</v>
      </c>
      <c r="AA56" s="2269">
        <v>0</v>
      </c>
      <c r="AB56" s="2269">
        <v>0</v>
      </c>
      <c r="AC56" s="2269">
        <v>0</v>
      </c>
      <c r="AD56" s="2269">
        <v>0</v>
      </c>
      <c r="AE56" s="2269">
        <v>0</v>
      </c>
      <c r="AF56" s="2269">
        <v>0</v>
      </c>
      <c r="AG56" s="2269">
        <v>0</v>
      </c>
      <c r="AH56" s="2269">
        <v>0</v>
      </c>
      <c r="AI56" s="2269">
        <v>0</v>
      </c>
      <c r="AJ56" s="2269">
        <v>0</v>
      </c>
      <c r="AK56" s="2269">
        <v>0</v>
      </c>
      <c r="AL56" s="2269">
        <v>0</v>
      </c>
      <c r="AM56" s="2269">
        <v>0</v>
      </c>
      <c r="AN56" s="2269">
        <v>0</v>
      </c>
      <c r="AO56" s="2269">
        <v>0</v>
      </c>
      <c r="AP56" s="2269">
        <v>0</v>
      </c>
      <c r="AQ56" s="2269">
        <v>0</v>
      </c>
      <c r="AR56" s="2269">
        <v>0</v>
      </c>
      <c r="AS56" s="2269">
        <v>0</v>
      </c>
      <c r="AT56" s="2269">
        <v>0</v>
      </c>
      <c r="AU56" s="2269">
        <v>0</v>
      </c>
      <c r="AV56" s="2269">
        <v>0</v>
      </c>
      <c r="AW56" s="2269">
        <v>0</v>
      </c>
      <c r="AX56" s="2269">
        <v>0</v>
      </c>
      <c r="AY56" s="2269">
        <v>0</v>
      </c>
      <c r="AZ56" s="2269">
        <v>0</v>
      </c>
      <c r="BA56" s="2269">
        <v>0</v>
      </c>
      <c r="BB56" s="2269">
        <v>0</v>
      </c>
      <c r="BC56" s="2269">
        <v>0</v>
      </c>
      <c r="BD56" s="2269">
        <v>0</v>
      </c>
      <c r="BE56" s="2269">
        <v>0</v>
      </c>
      <c r="BF56" s="2269">
        <v>0</v>
      </c>
      <c r="BG56" s="2269">
        <v>0</v>
      </c>
      <c r="BH56" s="2269">
        <v>0</v>
      </c>
      <c r="BI56" s="2269">
        <v>0</v>
      </c>
      <c r="BJ56" s="2269">
        <v>0</v>
      </c>
      <c r="BK56" s="2269">
        <v>0</v>
      </c>
      <c r="BL56" s="2269">
        <v>0</v>
      </c>
      <c r="BM56" s="2269">
        <v>0</v>
      </c>
      <c r="BN56" s="2269">
        <v>0</v>
      </c>
      <c r="BO56" s="2269">
        <v>0</v>
      </c>
      <c r="BP56" s="2269">
        <v>0</v>
      </c>
      <c r="BQ56" s="2269">
        <v>0</v>
      </c>
      <c r="BR56" s="2269">
        <v>0</v>
      </c>
      <c r="BS56" s="2269">
        <v>0</v>
      </c>
      <c r="BT56" s="2269">
        <v>0</v>
      </c>
      <c r="BU56" s="2269">
        <v>0</v>
      </c>
      <c r="BV56" s="2269">
        <v>0</v>
      </c>
      <c r="BW56" s="2269">
        <v>0</v>
      </c>
      <c r="BX56" s="2269">
        <v>0</v>
      </c>
      <c r="BY56" s="2269">
        <v>0</v>
      </c>
      <c r="BZ56" s="2269">
        <v>0</v>
      </c>
      <c r="CA56" s="2269">
        <v>0</v>
      </c>
      <c r="CB56" s="2269">
        <v>0</v>
      </c>
      <c r="CC56" s="2269">
        <v>0.1103232300867832</v>
      </c>
      <c r="CD56" s="2269">
        <v>0</v>
      </c>
      <c r="CE56" s="2269">
        <v>0</v>
      </c>
      <c r="CF56" s="2269">
        <v>0</v>
      </c>
      <c r="CG56" s="2269">
        <v>0</v>
      </c>
      <c r="CH56" s="2269">
        <v>0</v>
      </c>
      <c r="CI56" s="2269">
        <v>0</v>
      </c>
      <c r="CJ56" s="2269">
        <v>0</v>
      </c>
      <c r="CK56" s="2269">
        <v>0</v>
      </c>
      <c r="CL56" s="2269">
        <v>0.29154306470766289</v>
      </c>
      <c r="CM56" s="2269">
        <v>0</v>
      </c>
      <c r="CN56" s="2269">
        <v>0</v>
      </c>
      <c r="CO56" s="2269">
        <v>0</v>
      </c>
      <c r="CP56" s="2269">
        <v>0.41312486645671342</v>
      </c>
      <c r="CQ56" s="2269">
        <v>0</v>
      </c>
      <c r="CR56" s="2269">
        <v>0</v>
      </c>
      <c r="CS56" s="2269">
        <v>0</v>
      </c>
      <c r="CT56" s="2269">
        <v>0</v>
      </c>
      <c r="CU56" s="2269">
        <v>0.12741836725368524</v>
      </c>
      <c r="CV56" s="2269">
        <v>0</v>
      </c>
      <c r="CW56" s="2269">
        <v>0.10010391252248216</v>
      </c>
      <c r="CX56" s="2269">
        <v>0</v>
      </c>
      <c r="CY56" s="2269">
        <v>9.2287513352955222E-2</v>
      </c>
      <c r="CZ56" s="2269">
        <v>0</v>
      </c>
      <c r="DA56" s="2269">
        <v>0</v>
      </c>
      <c r="DB56" s="2269">
        <v>0</v>
      </c>
      <c r="DC56" s="2269">
        <v>0</v>
      </c>
      <c r="DD56" s="2269">
        <v>0</v>
      </c>
      <c r="DE56" s="2269">
        <v>5.5075353863359225E-2</v>
      </c>
      <c r="DF56" s="2269">
        <v>0</v>
      </c>
      <c r="DG56" s="2269">
        <v>0</v>
      </c>
      <c r="DH56" s="2269">
        <v>0</v>
      </c>
      <c r="DI56" s="2269">
        <v>0</v>
      </c>
      <c r="DJ56" s="2269">
        <v>0</v>
      </c>
      <c r="DK56" s="2269">
        <v>0</v>
      </c>
      <c r="DL56" s="2269">
        <v>0</v>
      </c>
      <c r="DM56" s="2269">
        <v>0</v>
      </c>
      <c r="DN56" s="2269">
        <v>0</v>
      </c>
      <c r="DO56" s="2269">
        <v>5.3069726950202449E-2</v>
      </c>
      <c r="DP56" s="2269">
        <v>0</v>
      </c>
      <c r="DQ56" s="2269">
        <v>5.7689821964311223E-2</v>
      </c>
      <c r="DR56" s="2269">
        <v>0</v>
      </c>
      <c r="DS56" s="2269">
        <v>0</v>
      </c>
      <c r="DT56" s="2269">
        <v>0</v>
      </c>
      <c r="DU56" s="2269">
        <v>0</v>
      </c>
      <c r="DV56" s="2269">
        <v>0</v>
      </c>
      <c r="DW56" s="2269">
        <v>0</v>
      </c>
      <c r="DX56" s="2269">
        <v>0</v>
      </c>
      <c r="DY56" s="2269">
        <v>0</v>
      </c>
      <c r="DZ56" s="2269">
        <v>0</v>
      </c>
      <c r="EA56" s="2269">
        <v>0</v>
      </c>
      <c r="EB56" s="2269">
        <v>0</v>
      </c>
      <c r="EC56" s="2269">
        <v>0.12456521739130436</v>
      </c>
      <c r="ED56" s="2269">
        <v>0</v>
      </c>
      <c r="EE56" s="2269">
        <v>0</v>
      </c>
      <c r="EF56" s="2269">
        <v>0</v>
      </c>
      <c r="EG56" s="2269">
        <v>0</v>
      </c>
      <c r="EH56" s="2269">
        <v>0</v>
      </c>
      <c r="EI56" s="2269">
        <v>0</v>
      </c>
      <c r="EJ56" s="2269">
        <v>0</v>
      </c>
      <c r="EK56" s="2269">
        <v>0</v>
      </c>
      <c r="EL56" s="2269">
        <v>0</v>
      </c>
      <c r="EM56" s="2269">
        <v>0</v>
      </c>
      <c r="EN56" s="2269">
        <v>0</v>
      </c>
      <c r="EO56" s="2269">
        <v>0</v>
      </c>
      <c r="EP56" s="2269">
        <v>0</v>
      </c>
      <c r="EQ56" s="2269">
        <v>0</v>
      </c>
      <c r="ER56" s="2269">
        <v>0</v>
      </c>
      <c r="ES56" s="2269">
        <v>0</v>
      </c>
      <c r="ET56" s="2269">
        <v>0</v>
      </c>
      <c r="EU56" s="2269">
        <v>0</v>
      </c>
      <c r="EV56" s="2269">
        <v>0</v>
      </c>
      <c r="EW56" s="2269">
        <v>0</v>
      </c>
      <c r="EX56" s="2269">
        <v>0</v>
      </c>
      <c r="EY56" s="2269">
        <v>0</v>
      </c>
      <c r="EZ56" s="2269">
        <v>0</v>
      </c>
      <c r="FA56" s="2269">
        <v>0</v>
      </c>
      <c r="FB56" s="2269">
        <v>0</v>
      </c>
      <c r="FC56" s="2269">
        <v>0</v>
      </c>
      <c r="FD56" s="2269">
        <v>0</v>
      </c>
      <c r="FE56" s="2269">
        <v>0</v>
      </c>
      <c r="FF56" s="2269">
        <v>0</v>
      </c>
      <c r="FG56" s="2269">
        <v>0</v>
      </c>
      <c r="FH56" s="2269">
        <v>0</v>
      </c>
      <c r="FI56" s="2269">
        <v>0</v>
      </c>
      <c r="FJ56" s="2269">
        <v>0</v>
      </c>
      <c r="FK56" s="2269">
        <v>0</v>
      </c>
      <c r="FL56" s="2269">
        <v>0</v>
      </c>
      <c r="FM56" s="2269">
        <v>0</v>
      </c>
      <c r="FN56" s="2269">
        <v>0</v>
      </c>
      <c r="FO56" s="2269">
        <v>0</v>
      </c>
      <c r="FP56" s="2269">
        <v>0</v>
      </c>
      <c r="FQ56" s="2269">
        <v>0</v>
      </c>
      <c r="FR56" s="2269">
        <v>0</v>
      </c>
      <c r="FS56" s="2245"/>
      <c r="FT56" s="2245"/>
    </row>
    <row r="57" spans="1:176" ht="19.2">
      <c r="A57" s="2257" t="s">
        <v>4923</v>
      </c>
      <c r="B57" s="2266" t="s">
        <v>2937</v>
      </c>
      <c r="C57" s="2269">
        <v>0</v>
      </c>
      <c r="D57" s="2269">
        <v>0</v>
      </c>
      <c r="E57" s="2269">
        <v>0</v>
      </c>
      <c r="F57" s="2269">
        <v>0</v>
      </c>
      <c r="G57" s="2269">
        <v>0</v>
      </c>
      <c r="H57" s="2269">
        <v>0</v>
      </c>
      <c r="I57" s="2269">
        <v>0</v>
      </c>
      <c r="J57" s="2269">
        <v>0</v>
      </c>
      <c r="K57" s="2269">
        <v>0</v>
      </c>
      <c r="L57" s="2269">
        <v>0</v>
      </c>
      <c r="M57" s="2269">
        <v>0</v>
      </c>
      <c r="N57" s="2269">
        <v>0</v>
      </c>
      <c r="O57" s="2269">
        <v>0</v>
      </c>
      <c r="P57" s="2269">
        <v>0</v>
      </c>
      <c r="Q57" s="2269">
        <v>0</v>
      </c>
      <c r="R57" s="2269">
        <v>0</v>
      </c>
      <c r="S57" s="2269">
        <v>0</v>
      </c>
      <c r="T57" s="2269">
        <v>0</v>
      </c>
      <c r="U57" s="2269">
        <v>0</v>
      </c>
      <c r="V57" s="2269">
        <v>0</v>
      </c>
      <c r="W57" s="2269">
        <v>0</v>
      </c>
      <c r="X57" s="2269">
        <v>0</v>
      </c>
      <c r="Y57" s="2269">
        <v>0</v>
      </c>
      <c r="Z57" s="2269">
        <v>0</v>
      </c>
      <c r="AA57" s="2269">
        <v>0</v>
      </c>
      <c r="AB57" s="2269">
        <v>0</v>
      </c>
      <c r="AC57" s="2269">
        <v>0</v>
      </c>
      <c r="AD57" s="2269">
        <v>0</v>
      </c>
      <c r="AE57" s="2269">
        <v>0</v>
      </c>
      <c r="AF57" s="2269">
        <v>0</v>
      </c>
      <c r="AG57" s="2269">
        <v>0</v>
      </c>
      <c r="AH57" s="2269">
        <v>0</v>
      </c>
      <c r="AI57" s="2269">
        <v>0</v>
      </c>
      <c r="AJ57" s="2269">
        <v>0</v>
      </c>
      <c r="AK57" s="2269">
        <v>0</v>
      </c>
      <c r="AL57" s="2269">
        <v>0</v>
      </c>
      <c r="AM57" s="2269">
        <v>0</v>
      </c>
      <c r="AN57" s="2269">
        <v>0</v>
      </c>
      <c r="AO57" s="2269">
        <v>0</v>
      </c>
      <c r="AP57" s="2269">
        <v>0</v>
      </c>
      <c r="AQ57" s="2269">
        <v>0</v>
      </c>
      <c r="AR57" s="2269">
        <v>0</v>
      </c>
      <c r="AS57" s="2269">
        <v>0</v>
      </c>
      <c r="AT57" s="2269">
        <v>0</v>
      </c>
      <c r="AU57" s="2269">
        <v>0</v>
      </c>
      <c r="AV57" s="2269">
        <v>0</v>
      </c>
      <c r="AW57" s="2269">
        <v>0</v>
      </c>
      <c r="AX57" s="2269">
        <v>0</v>
      </c>
      <c r="AY57" s="2269">
        <v>0</v>
      </c>
      <c r="AZ57" s="2269">
        <v>0</v>
      </c>
      <c r="BA57" s="2269">
        <v>0</v>
      </c>
      <c r="BB57" s="2269">
        <v>0</v>
      </c>
      <c r="BC57" s="2269">
        <v>0</v>
      </c>
      <c r="BD57" s="2269">
        <v>0</v>
      </c>
      <c r="BE57" s="2269">
        <v>0</v>
      </c>
      <c r="BF57" s="2269">
        <v>0</v>
      </c>
      <c r="BG57" s="2269">
        <v>0</v>
      </c>
      <c r="BH57" s="2269">
        <v>0</v>
      </c>
      <c r="BI57" s="2269">
        <v>0</v>
      </c>
      <c r="BJ57" s="2269">
        <v>0</v>
      </c>
      <c r="BK57" s="2269">
        <v>0</v>
      </c>
      <c r="BL57" s="2269">
        <v>0</v>
      </c>
      <c r="BM57" s="2269">
        <v>0</v>
      </c>
      <c r="BN57" s="2269">
        <v>0</v>
      </c>
      <c r="BO57" s="2269">
        <v>0</v>
      </c>
      <c r="BP57" s="2269">
        <v>0</v>
      </c>
      <c r="BQ57" s="2269">
        <v>0</v>
      </c>
      <c r="BR57" s="2269">
        <v>0</v>
      </c>
      <c r="BS57" s="2269">
        <v>0</v>
      </c>
      <c r="BT57" s="2269">
        <v>0</v>
      </c>
      <c r="BU57" s="2269">
        <v>0</v>
      </c>
      <c r="BV57" s="2269">
        <v>0</v>
      </c>
      <c r="BW57" s="2269">
        <v>0</v>
      </c>
      <c r="BX57" s="2269">
        <v>0</v>
      </c>
      <c r="BY57" s="2269">
        <v>0</v>
      </c>
      <c r="BZ57" s="2269">
        <v>0</v>
      </c>
      <c r="CA57" s="2269">
        <v>0</v>
      </c>
      <c r="CB57" s="2269">
        <v>0</v>
      </c>
      <c r="CC57" s="2269">
        <v>0</v>
      </c>
      <c r="CD57" s="2269">
        <v>0</v>
      </c>
      <c r="CE57" s="2269">
        <v>0</v>
      </c>
      <c r="CF57" s="2269">
        <v>0</v>
      </c>
      <c r="CG57" s="2269">
        <v>0</v>
      </c>
      <c r="CH57" s="2269">
        <v>0</v>
      </c>
      <c r="CI57" s="2269">
        <v>0</v>
      </c>
      <c r="CJ57" s="2269">
        <v>0</v>
      </c>
      <c r="CK57" s="2269">
        <v>0</v>
      </c>
      <c r="CL57" s="2269">
        <v>0</v>
      </c>
      <c r="CM57" s="2269">
        <v>0</v>
      </c>
      <c r="CN57" s="2269">
        <v>0</v>
      </c>
      <c r="CO57" s="2269">
        <v>0</v>
      </c>
      <c r="CP57" s="2269">
        <v>0</v>
      </c>
      <c r="CQ57" s="2269">
        <v>0</v>
      </c>
      <c r="CR57" s="2269">
        <v>0</v>
      </c>
      <c r="CS57" s="2269">
        <v>0</v>
      </c>
      <c r="CT57" s="2269">
        <v>0</v>
      </c>
      <c r="CU57" s="2269">
        <v>0</v>
      </c>
      <c r="CV57" s="2269">
        <v>0</v>
      </c>
      <c r="CW57" s="2269">
        <v>0</v>
      </c>
      <c r="CX57" s="2269">
        <v>0</v>
      </c>
      <c r="CY57" s="2269">
        <v>0</v>
      </c>
      <c r="CZ57" s="2269">
        <v>0</v>
      </c>
      <c r="DA57" s="2269">
        <v>0</v>
      </c>
      <c r="DB57" s="2269">
        <v>0</v>
      </c>
      <c r="DC57" s="2269">
        <v>0</v>
      </c>
      <c r="DD57" s="2269">
        <v>0</v>
      </c>
      <c r="DE57" s="2269">
        <v>0</v>
      </c>
      <c r="DF57" s="2269">
        <v>0</v>
      </c>
      <c r="DG57" s="2269">
        <v>0</v>
      </c>
      <c r="DH57" s="2269">
        <v>0</v>
      </c>
      <c r="DI57" s="2269">
        <v>0</v>
      </c>
      <c r="DJ57" s="2269">
        <v>0</v>
      </c>
      <c r="DK57" s="2269">
        <v>0</v>
      </c>
      <c r="DL57" s="2269">
        <v>0</v>
      </c>
      <c r="DM57" s="2269">
        <v>0</v>
      </c>
      <c r="DN57" s="2269">
        <v>0</v>
      </c>
      <c r="DO57" s="2269">
        <v>0</v>
      </c>
      <c r="DP57" s="2269">
        <v>0</v>
      </c>
      <c r="DQ57" s="2269">
        <v>0</v>
      </c>
      <c r="DR57" s="2269">
        <v>0</v>
      </c>
      <c r="DS57" s="2269">
        <v>0</v>
      </c>
      <c r="DT57" s="2269">
        <v>0</v>
      </c>
      <c r="DU57" s="2269">
        <v>0</v>
      </c>
      <c r="DV57" s="2269">
        <v>0</v>
      </c>
      <c r="DW57" s="2269">
        <v>0</v>
      </c>
      <c r="DX57" s="2269">
        <v>0</v>
      </c>
      <c r="DY57" s="2269">
        <v>0</v>
      </c>
      <c r="DZ57" s="2269">
        <v>0</v>
      </c>
      <c r="EA57" s="2269">
        <v>0</v>
      </c>
      <c r="EB57" s="2269">
        <v>0</v>
      </c>
      <c r="EC57" s="2269">
        <v>0</v>
      </c>
      <c r="ED57" s="2269">
        <v>0</v>
      </c>
      <c r="EE57" s="2269">
        <v>0</v>
      </c>
      <c r="EF57" s="2269">
        <v>0</v>
      </c>
      <c r="EG57" s="2269">
        <v>0</v>
      </c>
      <c r="EH57" s="2269">
        <v>0</v>
      </c>
      <c r="EI57" s="2269">
        <v>0</v>
      </c>
      <c r="EJ57" s="2269">
        <v>0</v>
      </c>
      <c r="EK57" s="2269">
        <v>0</v>
      </c>
      <c r="EL57" s="2269">
        <v>0</v>
      </c>
      <c r="EM57" s="2269">
        <v>0</v>
      </c>
      <c r="EN57" s="2269">
        <v>0</v>
      </c>
      <c r="EO57" s="2269">
        <v>0</v>
      </c>
      <c r="EP57" s="2269">
        <v>0</v>
      </c>
      <c r="EQ57" s="2269">
        <v>0</v>
      </c>
      <c r="ER57" s="2269">
        <v>0</v>
      </c>
      <c r="ES57" s="2269">
        <v>0</v>
      </c>
      <c r="ET57" s="2269">
        <v>0</v>
      </c>
      <c r="EU57" s="2269">
        <v>0</v>
      </c>
      <c r="EV57" s="2269">
        <v>0</v>
      </c>
      <c r="EW57" s="2269">
        <v>0</v>
      </c>
      <c r="EX57" s="2269">
        <v>0</v>
      </c>
      <c r="EY57" s="2269">
        <v>0</v>
      </c>
      <c r="EZ57" s="2269">
        <v>0</v>
      </c>
      <c r="FA57" s="2269">
        <v>0</v>
      </c>
      <c r="FB57" s="2269">
        <v>0</v>
      </c>
      <c r="FC57" s="2269">
        <v>0</v>
      </c>
      <c r="FD57" s="2269">
        <v>0</v>
      </c>
      <c r="FE57" s="2269">
        <v>0</v>
      </c>
      <c r="FF57" s="2269">
        <v>0</v>
      </c>
      <c r="FG57" s="2269">
        <v>0</v>
      </c>
      <c r="FH57" s="2269">
        <v>0</v>
      </c>
      <c r="FI57" s="2269">
        <v>0</v>
      </c>
      <c r="FJ57" s="2269">
        <v>0</v>
      </c>
      <c r="FK57" s="2269">
        <v>0</v>
      </c>
      <c r="FL57" s="2269">
        <v>0</v>
      </c>
      <c r="FM57" s="2269">
        <v>0</v>
      </c>
      <c r="FN57" s="2269">
        <v>0</v>
      </c>
      <c r="FO57" s="2269">
        <v>0</v>
      </c>
      <c r="FP57" s="2269">
        <v>0</v>
      </c>
      <c r="FQ57" s="2269">
        <v>0</v>
      </c>
      <c r="FR57" s="2269">
        <v>0</v>
      </c>
      <c r="FS57" s="2245"/>
      <c r="FT57" s="2245"/>
    </row>
    <row r="58" spans="1:176" s="2245" customFormat="1" ht="19.2">
      <c r="A58" s="2257" t="s">
        <v>4924</v>
      </c>
      <c r="B58" s="2266" t="s">
        <v>4925</v>
      </c>
      <c r="C58" s="2259"/>
      <c r="D58" s="2259"/>
      <c r="E58" s="2259"/>
      <c r="F58" s="2259"/>
      <c r="G58" s="2259"/>
      <c r="H58" s="2259"/>
      <c r="I58" s="2259"/>
      <c r="J58" s="2259"/>
      <c r="K58" s="2260"/>
      <c r="L58" s="2259"/>
      <c r="M58" s="2259"/>
      <c r="N58" s="2259"/>
      <c r="O58" s="2260"/>
      <c r="P58" s="2259"/>
      <c r="Q58" s="2259"/>
      <c r="R58" s="2261"/>
      <c r="S58" s="2267"/>
      <c r="T58" s="2267"/>
      <c r="U58" s="2267"/>
      <c r="V58" s="2267"/>
      <c r="W58" s="2267"/>
      <c r="X58" s="2267"/>
      <c r="Y58" s="2267"/>
      <c r="Z58" s="2267"/>
      <c r="AA58" s="2267"/>
      <c r="AB58" s="2267"/>
      <c r="AC58" s="2267"/>
      <c r="AD58" s="2267"/>
      <c r="AE58" s="2267"/>
      <c r="AF58" s="2267"/>
      <c r="AG58" s="2268"/>
      <c r="AH58" s="2269"/>
      <c r="AI58" s="2269"/>
      <c r="AJ58" s="2269"/>
      <c r="AK58" s="2269"/>
      <c r="AL58" s="2269"/>
      <c r="AM58" s="2269"/>
      <c r="AN58" s="2269"/>
      <c r="AO58" s="2269"/>
      <c r="AP58" s="2269"/>
      <c r="AQ58" s="2269"/>
      <c r="AR58" s="2269"/>
      <c r="AS58" s="2269"/>
      <c r="AT58" s="2269"/>
      <c r="AU58" s="2269"/>
      <c r="AV58" s="2269"/>
      <c r="AW58" s="2269"/>
      <c r="AX58" s="2269"/>
      <c r="AY58" s="2269"/>
      <c r="AZ58" s="2269"/>
      <c r="BA58" s="2269"/>
      <c r="BB58" s="2269"/>
      <c r="BC58" s="2269"/>
      <c r="BD58" s="2269"/>
      <c r="BE58" s="2269"/>
      <c r="BF58" s="2269"/>
      <c r="BG58" s="2269"/>
      <c r="BH58" s="2269"/>
      <c r="BI58" s="2269"/>
      <c r="BJ58" s="2269"/>
      <c r="BK58" s="2269"/>
      <c r="BL58" s="2269"/>
      <c r="BM58" s="2269"/>
      <c r="BN58" s="2269"/>
      <c r="BO58" s="2269"/>
      <c r="BP58" s="2269"/>
      <c r="BQ58" s="2269"/>
      <c r="BR58" s="2269"/>
      <c r="BS58" s="2269"/>
      <c r="BT58" s="2269"/>
      <c r="BU58" s="2269"/>
      <c r="BV58" s="2269"/>
      <c r="BW58" s="2269"/>
      <c r="BX58" s="2269"/>
      <c r="BY58" s="2269"/>
      <c r="BZ58" s="2269"/>
      <c r="CA58" s="2269"/>
      <c r="CB58" s="2269"/>
      <c r="CC58" s="2269"/>
      <c r="CD58" s="2269"/>
      <c r="CE58" s="2269"/>
      <c r="CF58" s="2269"/>
      <c r="CG58" s="2269"/>
      <c r="CH58" s="2269"/>
      <c r="CI58" s="2269"/>
      <c r="CJ58" s="2269"/>
      <c r="CK58" s="2269"/>
      <c r="CL58" s="2269"/>
      <c r="CM58" s="2269"/>
      <c r="CN58" s="2269"/>
      <c r="CO58" s="2269"/>
      <c r="CP58" s="2269"/>
      <c r="CQ58" s="2269"/>
      <c r="CR58" s="2269"/>
      <c r="CS58" s="2269"/>
      <c r="CT58" s="2269"/>
      <c r="CU58" s="2269"/>
      <c r="CV58" s="2269"/>
      <c r="CW58" s="2269"/>
      <c r="CX58" s="2269"/>
      <c r="CY58" s="2269"/>
      <c r="CZ58" s="2269"/>
      <c r="DA58" s="2269"/>
      <c r="DB58" s="2269"/>
      <c r="DC58" s="2269"/>
      <c r="DD58" s="2269"/>
      <c r="DE58" s="2269"/>
      <c r="DF58" s="2269"/>
      <c r="DG58" s="2269"/>
      <c r="DH58" s="2269"/>
      <c r="DI58" s="2269"/>
      <c r="DJ58" s="2269"/>
      <c r="DK58" s="2269">
        <v>0</v>
      </c>
      <c r="DL58" s="2269">
        <v>0</v>
      </c>
      <c r="DM58" s="2269">
        <v>0</v>
      </c>
      <c r="DN58" s="2269">
        <v>0</v>
      </c>
      <c r="DO58" s="2269">
        <v>0</v>
      </c>
      <c r="DP58" s="2269">
        <v>0</v>
      </c>
      <c r="DQ58" s="2269">
        <v>0</v>
      </c>
      <c r="DR58" s="2269">
        <v>0</v>
      </c>
      <c r="DS58" s="2269">
        <v>0</v>
      </c>
      <c r="DT58" s="2269">
        <v>0</v>
      </c>
      <c r="DU58" s="2269">
        <v>0</v>
      </c>
      <c r="DV58" s="2269">
        <v>0</v>
      </c>
      <c r="DW58" s="2269">
        <v>0</v>
      </c>
      <c r="DX58" s="2269">
        <v>0</v>
      </c>
      <c r="DY58" s="2269">
        <v>0</v>
      </c>
      <c r="DZ58" s="2269">
        <v>0</v>
      </c>
      <c r="EA58" s="2269">
        <v>0</v>
      </c>
      <c r="EB58" s="2269">
        <v>0</v>
      </c>
      <c r="EC58" s="2269">
        <v>0</v>
      </c>
      <c r="ED58" s="2269">
        <v>0</v>
      </c>
      <c r="EE58" s="2269">
        <v>0</v>
      </c>
      <c r="EF58" s="2269">
        <v>0</v>
      </c>
      <c r="EG58" s="2269">
        <v>0</v>
      </c>
      <c r="EH58" s="2269">
        <v>0</v>
      </c>
      <c r="EI58" s="2269">
        <v>0</v>
      </c>
      <c r="EJ58" s="2269">
        <v>0</v>
      </c>
      <c r="EK58" s="2269">
        <v>0</v>
      </c>
      <c r="EL58" s="2269">
        <v>0</v>
      </c>
      <c r="EM58" s="2269">
        <v>0</v>
      </c>
      <c r="EN58" s="2269">
        <v>0</v>
      </c>
      <c r="EO58" s="2269">
        <v>0</v>
      </c>
      <c r="EP58" s="2269">
        <v>0</v>
      </c>
      <c r="EQ58" s="2269">
        <v>0</v>
      </c>
      <c r="ER58" s="2269">
        <v>0</v>
      </c>
      <c r="ES58" s="2269">
        <v>0</v>
      </c>
      <c r="ET58" s="2269">
        <v>0</v>
      </c>
      <c r="EU58" s="2269">
        <v>0</v>
      </c>
      <c r="EV58" s="2269">
        <v>0</v>
      </c>
      <c r="EW58" s="2269">
        <v>0</v>
      </c>
      <c r="EX58" s="2269">
        <v>0</v>
      </c>
      <c r="EY58" s="2269">
        <v>0</v>
      </c>
      <c r="EZ58" s="2269">
        <v>0</v>
      </c>
      <c r="FA58" s="2269">
        <v>0</v>
      </c>
      <c r="FB58" s="2269">
        <v>0</v>
      </c>
      <c r="FC58" s="2269">
        <v>0</v>
      </c>
      <c r="FD58" s="2269">
        <v>0</v>
      </c>
      <c r="FE58" s="2269">
        <v>0</v>
      </c>
      <c r="FF58" s="2269">
        <v>0</v>
      </c>
      <c r="FG58" s="2269">
        <v>0</v>
      </c>
      <c r="FH58" s="2269">
        <v>0</v>
      </c>
      <c r="FI58" s="2269">
        <v>0</v>
      </c>
      <c r="FJ58" s="2269">
        <v>0</v>
      </c>
      <c r="FK58" s="2269">
        <v>0</v>
      </c>
      <c r="FL58" s="2269">
        <v>0</v>
      </c>
      <c r="FM58" s="2269">
        <v>0</v>
      </c>
      <c r="FN58" s="2269">
        <v>0</v>
      </c>
      <c r="FO58" s="2269">
        <v>0</v>
      </c>
      <c r="FP58" s="2269">
        <v>0</v>
      </c>
      <c r="FQ58" s="2269">
        <v>0</v>
      </c>
      <c r="FR58" s="2269">
        <v>0</v>
      </c>
    </row>
    <row r="59" spans="1:176" s="2245" customFormat="1" ht="19.2">
      <c r="A59" s="2257" t="s">
        <v>4927</v>
      </c>
      <c r="B59" s="2266" t="s">
        <v>2939</v>
      </c>
      <c r="C59" s="2259"/>
      <c r="D59" s="2259"/>
      <c r="E59" s="2259"/>
      <c r="F59" s="2259"/>
      <c r="G59" s="2259"/>
      <c r="H59" s="2259"/>
      <c r="I59" s="2259"/>
      <c r="J59" s="2259"/>
      <c r="K59" s="2260"/>
      <c r="L59" s="2259"/>
      <c r="M59" s="2259"/>
      <c r="N59" s="2259"/>
      <c r="O59" s="2260"/>
      <c r="P59" s="2259"/>
      <c r="Q59" s="2259"/>
      <c r="R59" s="2261"/>
      <c r="S59" s="2267"/>
      <c r="T59" s="2267"/>
      <c r="U59" s="2267"/>
      <c r="V59" s="2267"/>
      <c r="W59" s="2267"/>
      <c r="X59" s="2267"/>
      <c r="Y59" s="2267"/>
      <c r="Z59" s="2267"/>
      <c r="AA59" s="2267"/>
      <c r="AB59" s="2267"/>
      <c r="AC59" s="2267"/>
      <c r="AD59" s="2267"/>
      <c r="AE59" s="2267"/>
      <c r="AF59" s="2267"/>
      <c r="AG59" s="2268"/>
      <c r="AH59" s="2269"/>
      <c r="AI59" s="2269"/>
      <c r="AJ59" s="2269"/>
      <c r="AK59" s="2269"/>
      <c r="AL59" s="2269"/>
      <c r="AM59" s="2269"/>
      <c r="AN59" s="2269"/>
      <c r="AO59" s="2269"/>
      <c r="AP59" s="2269"/>
      <c r="AQ59" s="2269"/>
      <c r="AR59" s="2269"/>
      <c r="AS59" s="2269"/>
      <c r="AT59" s="2269"/>
      <c r="AU59" s="2269"/>
      <c r="AV59" s="2269"/>
      <c r="AW59" s="2269"/>
      <c r="AX59" s="2269"/>
      <c r="AY59" s="2269"/>
      <c r="AZ59" s="2269"/>
      <c r="BA59" s="2269"/>
      <c r="BB59" s="2269"/>
      <c r="BC59" s="2269"/>
      <c r="BD59" s="2269"/>
      <c r="BE59" s="2269"/>
      <c r="BF59" s="2269"/>
      <c r="BG59" s="2269"/>
      <c r="BH59" s="2269"/>
      <c r="BI59" s="2269"/>
      <c r="BJ59" s="2269"/>
      <c r="BK59" s="2269"/>
      <c r="BL59" s="2269"/>
      <c r="BM59" s="2269"/>
      <c r="BN59" s="2269"/>
      <c r="BO59" s="2269"/>
      <c r="BP59" s="2269"/>
      <c r="BQ59" s="2269"/>
      <c r="BR59" s="2269"/>
      <c r="BS59" s="2269"/>
      <c r="BT59" s="2269"/>
      <c r="BU59" s="2269"/>
      <c r="BV59" s="2269"/>
      <c r="BW59" s="2269"/>
      <c r="BX59" s="2269"/>
      <c r="BY59" s="2269"/>
      <c r="BZ59" s="2269"/>
      <c r="CA59" s="2269"/>
      <c r="CB59" s="2269"/>
      <c r="CC59" s="2269"/>
      <c r="CD59" s="2269"/>
      <c r="CE59" s="2269"/>
      <c r="CF59" s="2269"/>
      <c r="CG59" s="2269"/>
      <c r="CH59" s="2269"/>
      <c r="CI59" s="2269"/>
      <c r="CJ59" s="2269"/>
      <c r="CK59" s="2269"/>
      <c r="CL59" s="2269"/>
      <c r="CM59" s="2269"/>
      <c r="CN59" s="2269"/>
      <c r="CO59" s="2269"/>
      <c r="CP59" s="2269"/>
      <c r="CQ59" s="2269"/>
      <c r="CR59" s="2269"/>
      <c r="CS59" s="2269"/>
      <c r="CT59" s="2269"/>
      <c r="CU59" s="2269"/>
      <c r="CV59" s="2269"/>
      <c r="CW59" s="2269"/>
      <c r="CX59" s="2269"/>
      <c r="CY59" s="2269"/>
      <c r="CZ59" s="2269"/>
      <c r="DA59" s="2269"/>
      <c r="DB59" s="2269"/>
      <c r="DC59" s="2269"/>
      <c r="DD59" s="2269"/>
      <c r="DE59" s="2269"/>
      <c r="DF59" s="2269"/>
      <c r="DG59" s="2269"/>
      <c r="DH59" s="2269"/>
      <c r="DI59" s="2269"/>
      <c r="DJ59" s="2269"/>
      <c r="DK59" s="2269"/>
      <c r="DL59" s="2269"/>
      <c r="DM59" s="2269"/>
      <c r="DN59" s="2269"/>
      <c r="DO59" s="2269"/>
      <c r="DP59" s="2269"/>
      <c r="DQ59" s="2269"/>
      <c r="DR59" s="2269"/>
      <c r="DS59" s="2269"/>
      <c r="DT59" s="2269"/>
      <c r="DU59" s="2269"/>
      <c r="DV59" s="2269"/>
      <c r="DW59" s="2269"/>
      <c r="DX59" s="2269"/>
      <c r="DY59" s="2269"/>
      <c r="DZ59" s="2269"/>
      <c r="EA59" s="2269"/>
      <c r="EB59" s="2269"/>
      <c r="EC59" s="2269"/>
      <c r="ED59" s="2269"/>
      <c r="EE59" s="2269"/>
      <c r="EF59" s="2269"/>
      <c r="EG59" s="2269"/>
      <c r="EH59" s="2269"/>
      <c r="EI59" s="2269"/>
      <c r="EJ59" s="2269"/>
      <c r="EK59" s="2269"/>
      <c r="EL59" s="2269"/>
      <c r="EM59" s="2269"/>
      <c r="EN59" s="2269"/>
      <c r="EO59" s="2269"/>
      <c r="EP59" s="2269"/>
      <c r="EQ59" s="2269"/>
      <c r="ER59" s="2269"/>
      <c r="ES59" s="2269"/>
      <c r="ET59" s="2269"/>
      <c r="EU59" s="2269"/>
      <c r="EV59" s="2269"/>
      <c r="EW59" s="2269"/>
      <c r="EX59" s="2269"/>
      <c r="EY59" s="2270">
        <v>0</v>
      </c>
      <c r="EZ59" s="2270">
        <v>0</v>
      </c>
      <c r="FA59" s="2270">
        <v>0</v>
      </c>
      <c r="FB59" s="2270">
        <v>0</v>
      </c>
      <c r="FC59" s="2270">
        <v>0</v>
      </c>
      <c r="FD59" s="2270">
        <v>0</v>
      </c>
      <c r="FE59" s="2270">
        <v>0</v>
      </c>
      <c r="FF59" s="2270">
        <v>0</v>
      </c>
      <c r="FG59" s="2270">
        <v>0</v>
      </c>
      <c r="FH59" s="2270">
        <v>0</v>
      </c>
      <c r="FI59" s="2270">
        <v>0</v>
      </c>
      <c r="FJ59" s="2270">
        <v>0</v>
      </c>
      <c r="FK59" s="2270">
        <v>0</v>
      </c>
      <c r="FL59" s="2270">
        <v>0</v>
      </c>
      <c r="FM59" s="2270">
        <v>0</v>
      </c>
      <c r="FN59" s="2270">
        <v>0</v>
      </c>
      <c r="FO59" s="2270">
        <v>0</v>
      </c>
      <c r="FP59" s="2270">
        <v>0</v>
      </c>
      <c r="FQ59" s="2270">
        <v>0</v>
      </c>
      <c r="FR59" s="2270">
        <v>0</v>
      </c>
    </row>
    <row r="60" spans="1:176" ht="19.2">
      <c r="A60" s="2257" t="s">
        <v>4929</v>
      </c>
      <c r="B60" s="2266" t="s">
        <v>2941</v>
      </c>
      <c r="C60" s="2269">
        <v>0.58578193400537448</v>
      </c>
      <c r="D60" s="2269">
        <v>0</v>
      </c>
      <c r="E60" s="2269">
        <v>0.57630709057395302</v>
      </c>
      <c r="F60" s="2269">
        <v>0</v>
      </c>
      <c r="G60" s="2269">
        <v>0.57710643950769291</v>
      </c>
      <c r="H60" s="2269">
        <v>0</v>
      </c>
      <c r="I60" s="2269">
        <v>0.55635281805974746</v>
      </c>
      <c r="J60" s="2269">
        <v>0</v>
      </c>
      <c r="K60" s="2269">
        <v>0.55382732368132648</v>
      </c>
      <c r="L60" s="2269">
        <v>0</v>
      </c>
      <c r="M60" s="2269">
        <v>0.55159335255450248</v>
      </c>
      <c r="N60" s="2269">
        <v>0</v>
      </c>
      <c r="O60" s="2269">
        <v>0.55981617523243699</v>
      </c>
      <c r="P60" s="2269">
        <v>0</v>
      </c>
      <c r="Q60" s="2269">
        <v>0.56231049306204606</v>
      </c>
      <c r="R60" s="2269">
        <v>0</v>
      </c>
      <c r="S60" s="2269">
        <v>0.56200633394680033</v>
      </c>
      <c r="T60" s="2269">
        <v>0</v>
      </c>
      <c r="U60" s="2269">
        <v>0.55928618320354262</v>
      </c>
      <c r="V60" s="2269">
        <v>0</v>
      </c>
      <c r="W60" s="2269">
        <v>0.56120094008919963</v>
      </c>
      <c r="X60" s="2269">
        <v>0</v>
      </c>
      <c r="Y60" s="2269">
        <v>0</v>
      </c>
      <c r="Z60" s="2269">
        <v>0</v>
      </c>
      <c r="AA60" s="2269">
        <v>0.56806001471736922</v>
      </c>
      <c r="AB60" s="2269">
        <v>0</v>
      </c>
      <c r="AC60" s="2269">
        <v>0.57209052675014405</v>
      </c>
      <c r="AD60" s="2269">
        <v>0</v>
      </c>
      <c r="AE60" s="2269">
        <v>0.56168704157848925</v>
      </c>
      <c r="AF60" s="2269">
        <v>0</v>
      </c>
      <c r="AG60" s="2269">
        <v>0</v>
      </c>
      <c r="AH60" s="2269">
        <v>0</v>
      </c>
      <c r="AI60" s="2269">
        <v>0</v>
      </c>
      <c r="AJ60" s="2269">
        <v>0</v>
      </c>
      <c r="AK60" s="2269">
        <v>0</v>
      </c>
      <c r="AL60" s="2269">
        <v>0</v>
      </c>
      <c r="AM60" s="2269">
        <v>0</v>
      </c>
      <c r="AN60" s="2269">
        <v>0</v>
      </c>
      <c r="AO60" s="2269">
        <v>0</v>
      </c>
      <c r="AP60" s="2269">
        <v>0</v>
      </c>
      <c r="AQ60" s="2269">
        <v>0</v>
      </c>
      <c r="AR60" s="2269">
        <v>0</v>
      </c>
      <c r="AS60" s="2269">
        <v>0</v>
      </c>
      <c r="AT60" s="2269">
        <v>0</v>
      </c>
      <c r="AU60" s="2269">
        <v>0</v>
      </c>
      <c r="AV60" s="2269">
        <v>0</v>
      </c>
      <c r="AW60" s="2269">
        <v>0</v>
      </c>
      <c r="AX60" s="2269">
        <v>0</v>
      </c>
      <c r="AY60" s="2269">
        <v>0</v>
      </c>
      <c r="AZ60" s="2269">
        <v>0</v>
      </c>
      <c r="BA60" s="2269">
        <v>0</v>
      </c>
      <c r="BB60" s="2269">
        <v>0</v>
      </c>
      <c r="BC60" s="2269">
        <v>0</v>
      </c>
      <c r="BD60" s="2269">
        <v>0</v>
      </c>
      <c r="BE60" s="2269">
        <v>0</v>
      </c>
      <c r="BF60" s="2269">
        <v>0</v>
      </c>
      <c r="BG60" s="2269">
        <v>0</v>
      </c>
      <c r="BH60" s="2269">
        <v>0</v>
      </c>
      <c r="BI60" s="2269">
        <v>0</v>
      </c>
      <c r="BJ60" s="2269">
        <v>0</v>
      </c>
      <c r="BK60" s="2269">
        <v>0</v>
      </c>
      <c r="BL60" s="2269">
        <v>0</v>
      </c>
      <c r="BM60" s="2269">
        <v>0</v>
      </c>
      <c r="BN60" s="2269">
        <v>0</v>
      </c>
      <c r="BO60" s="2269">
        <v>0</v>
      </c>
      <c r="BP60" s="2269">
        <v>0</v>
      </c>
      <c r="BQ60" s="2269">
        <v>0</v>
      </c>
      <c r="BR60" s="2269">
        <v>0</v>
      </c>
      <c r="BS60" s="2269">
        <v>0</v>
      </c>
      <c r="BT60" s="2269">
        <v>0</v>
      </c>
      <c r="BU60" s="2269">
        <v>0</v>
      </c>
      <c r="BV60" s="2269">
        <v>0</v>
      </c>
      <c r="BW60" s="2269">
        <v>0</v>
      </c>
      <c r="BX60" s="2269">
        <v>0</v>
      </c>
      <c r="BY60" s="2269">
        <v>0</v>
      </c>
      <c r="BZ60" s="2269">
        <v>0</v>
      </c>
      <c r="CA60" s="2269">
        <v>0</v>
      </c>
      <c r="CB60" s="2269">
        <v>0</v>
      </c>
      <c r="CC60" s="2269">
        <v>0</v>
      </c>
      <c r="CD60" s="2269">
        <v>0</v>
      </c>
      <c r="CE60" s="2269">
        <v>0</v>
      </c>
      <c r="CF60" s="2269">
        <v>0</v>
      </c>
      <c r="CG60" s="2269">
        <v>0</v>
      </c>
      <c r="CH60" s="2269">
        <v>0</v>
      </c>
      <c r="CI60" s="2269">
        <v>0</v>
      </c>
      <c r="CJ60" s="2269">
        <v>0</v>
      </c>
      <c r="CK60" s="2269">
        <v>0</v>
      </c>
      <c r="CL60" s="2269">
        <v>0</v>
      </c>
      <c r="CM60" s="2269">
        <v>0</v>
      </c>
      <c r="CN60" s="2269">
        <v>0</v>
      </c>
      <c r="CO60" s="2269">
        <v>0</v>
      </c>
      <c r="CP60" s="2269">
        <v>0</v>
      </c>
      <c r="CQ60" s="2269">
        <v>0</v>
      </c>
      <c r="CR60" s="2269">
        <v>0</v>
      </c>
      <c r="CS60" s="2269">
        <v>0</v>
      </c>
      <c r="CT60" s="2269">
        <v>0</v>
      </c>
      <c r="CU60" s="2269">
        <v>0</v>
      </c>
      <c r="CV60" s="2269">
        <v>0</v>
      </c>
      <c r="CW60" s="2269">
        <v>0</v>
      </c>
      <c r="CX60" s="2269">
        <v>0</v>
      </c>
      <c r="CY60" s="2269">
        <v>0</v>
      </c>
      <c r="CZ60" s="2269">
        <v>0</v>
      </c>
      <c r="DA60" s="2269">
        <v>0</v>
      </c>
      <c r="DB60" s="2269">
        <v>0</v>
      </c>
      <c r="DC60" s="2269">
        <v>0</v>
      </c>
      <c r="DD60" s="2269">
        <v>0</v>
      </c>
      <c r="DE60" s="2269">
        <v>0</v>
      </c>
      <c r="DF60" s="2269">
        <v>0</v>
      </c>
      <c r="DG60" s="2269">
        <v>0</v>
      </c>
      <c r="DH60" s="2269">
        <v>0</v>
      </c>
      <c r="DI60" s="2269">
        <v>0</v>
      </c>
      <c r="DJ60" s="2269">
        <v>0</v>
      </c>
      <c r="DK60" s="2269">
        <v>0</v>
      </c>
      <c r="DL60" s="2269">
        <v>0</v>
      </c>
      <c r="DM60" s="2269">
        <v>0</v>
      </c>
      <c r="DN60" s="2269">
        <v>0</v>
      </c>
      <c r="DO60" s="2269">
        <v>0</v>
      </c>
      <c r="DP60" s="2269">
        <v>0</v>
      </c>
      <c r="DQ60" s="2269">
        <v>0</v>
      </c>
      <c r="DR60" s="2269">
        <v>0</v>
      </c>
      <c r="DS60" s="2269">
        <v>0</v>
      </c>
      <c r="DT60" s="2269">
        <v>0</v>
      </c>
      <c r="DU60" s="2269">
        <v>0</v>
      </c>
      <c r="DV60" s="2269">
        <v>0</v>
      </c>
      <c r="DW60" s="2269">
        <v>0</v>
      </c>
      <c r="DX60" s="2269">
        <v>0</v>
      </c>
      <c r="DY60" s="2269">
        <v>0</v>
      </c>
      <c r="DZ60" s="2269">
        <v>0</v>
      </c>
      <c r="EA60" s="2269">
        <v>0</v>
      </c>
      <c r="EB60" s="2269">
        <v>0</v>
      </c>
      <c r="EC60" s="2269">
        <v>0</v>
      </c>
      <c r="ED60" s="2269">
        <v>0</v>
      </c>
      <c r="EE60" s="2269">
        <v>0</v>
      </c>
      <c r="EF60" s="2269">
        <v>0</v>
      </c>
      <c r="EG60" s="2269">
        <v>0</v>
      </c>
      <c r="EH60" s="2269">
        <v>0</v>
      </c>
      <c r="EI60" s="2269">
        <v>0</v>
      </c>
      <c r="EJ60" s="2269">
        <v>0</v>
      </c>
      <c r="EK60" s="2269">
        <v>0</v>
      </c>
      <c r="EL60" s="2269">
        <v>0</v>
      </c>
      <c r="EM60" s="2269">
        <v>0</v>
      </c>
      <c r="EN60" s="2269">
        <v>0</v>
      </c>
      <c r="EO60" s="2269">
        <v>0</v>
      </c>
      <c r="EP60" s="2269">
        <v>0</v>
      </c>
      <c r="EQ60" s="2269">
        <v>0</v>
      </c>
      <c r="ER60" s="2269">
        <v>0</v>
      </c>
      <c r="ES60" s="2269">
        <v>0</v>
      </c>
      <c r="ET60" s="2269">
        <v>0</v>
      </c>
      <c r="EU60" s="2269">
        <v>0</v>
      </c>
      <c r="EV60" s="2269">
        <v>0</v>
      </c>
      <c r="EW60" s="2269">
        <v>0</v>
      </c>
      <c r="EX60" s="2269">
        <v>0</v>
      </c>
      <c r="EY60" s="2269">
        <v>0</v>
      </c>
      <c r="EZ60" s="2269">
        <v>0</v>
      </c>
      <c r="FA60" s="2269">
        <v>0</v>
      </c>
      <c r="FB60" s="2269">
        <v>0</v>
      </c>
      <c r="FC60" s="2269">
        <v>0</v>
      </c>
      <c r="FD60" s="2269">
        <v>0</v>
      </c>
      <c r="FE60" s="2269">
        <v>0</v>
      </c>
      <c r="FF60" s="2269">
        <v>0</v>
      </c>
      <c r="FG60" s="2269">
        <v>0</v>
      </c>
      <c r="FH60" s="2269">
        <v>0</v>
      </c>
      <c r="FI60" s="2269">
        <v>0</v>
      </c>
      <c r="FJ60" s="2269">
        <v>0</v>
      </c>
      <c r="FK60" s="2269">
        <v>0</v>
      </c>
      <c r="FL60" s="2269">
        <v>0</v>
      </c>
      <c r="FM60" s="2269">
        <v>0</v>
      </c>
      <c r="FN60" s="2269">
        <v>0</v>
      </c>
      <c r="FO60" s="2269">
        <v>0</v>
      </c>
      <c r="FP60" s="2269">
        <v>0</v>
      </c>
      <c r="FQ60" s="2269">
        <v>0</v>
      </c>
      <c r="FR60" s="2269">
        <v>0</v>
      </c>
      <c r="FS60" s="2245"/>
      <c r="FT60" s="2245"/>
    </row>
    <row r="61" spans="1:176" ht="19.8" thickBot="1">
      <c r="A61" s="2285"/>
      <c r="B61" s="2286" t="s">
        <v>4934</v>
      </c>
      <c r="C61" s="2269">
        <v>0</v>
      </c>
      <c r="D61" s="2269">
        <v>0</v>
      </c>
      <c r="E61" s="2269">
        <v>0</v>
      </c>
      <c r="F61" s="2269">
        <v>0</v>
      </c>
      <c r="G61" s="2269">
        <v>0</v>
      </c>
      <c r="H61" s="2269">
        <v>0</v>
      </c>
      <c r="I61" s="2269">
        <v>0</v>
      </c>
      <c r="J61" s="2269">
        <v>0</v>
      </c>
      <c r="K61" s="2269">
        <v>0</v>
      </c>
      <c r="L61" s="2269">
        <v>0</v>
      </c>
      <c r="M61" s="2269">
        <v>0</v>
      </c>
      <c r="N61" s="2269">
        <v>0</v>
      </c>
      <c r="O61" s="2269">
        <v>0</v>
      </c>
      <c r="P61" s="2269">
        <v>0</v>
      </c>
      <c r="Q61" s="2269">
        <v>0</v>
      </c>
      <c r="R61" s="2269">
        <v>0</v>
      </c>
      <c r="S61" s="2289">
        <v>0</v>
      </c>
      <c r="T61" s="2289">
        <v>0</v>
      </c>
      <c r="U61" s="2289">
        <v>0</v>
      </c>
      <c r="V61" s="2289">
        <v>0</v>
      </c>
      <c r="W61" s="2289">
        <v>0</v>
      </c>
      <c r="X61" s="2289">
        <v>0</v>
      </c>
      <c r="Y61" s="2289">
        <v>0.56676791767978629</v>
      </c>
      <c r="Z61" s="2289">
        <v>0</v>
      </c>
      <c r="AA61" s="2289">
        <v>0</v>
      </c>
      <c r="AB61" s="2289">
        <v>0</v>
      </c>
      <c r="AC61" s="2289">
        <v>0</v>
      </c>
      <c r="AD61" s="2289">
        <v>0</v>
      </c>
      <c r="AE61" s="2289">
        <v>0</v>
      </c>
      <c r="AF61" s="2289">
        <v>0</v>
      </c>
      <c r="AG61" s="2289">
        <v>0.55980632809692299</v>
      </c>
      <c r="AH61" s="2289">
        <v>0</v>
      </c>
      <c r="AI61" s="2289">
        <v>0.55525566154546502</v>
      </c>
      <c r="AJ61" s="2289">
        <v>0</v>
      </c>
      <c r="AK61" s="2289">
        <v>0.55667811282022084</v>
      </c>
      <c r="AL61" s="2289">
        <v>0</v>
      </c>
      <c r="AM61" s="2289">
        <v>0.54878497963610895</v>
      </c>
      <c r="AN61" s="2289">
        <v>0</v>
      </c>
      <c r="AO61" s="2289">
        <v>0.55039137475143562</v>
      </c>
      <c r="AP61" s="2289">
        <v>0</v>
      </c>
      <c r="AQ61" s="2289">
        <v>0</v>
      </c>
      <c r="AR61" s="2289">
        <v>0</v>
      </c>
      <c r="AS61" s="2289">
        <v>0</v>
      </c>
      <c r="AT61" s="2289">
        <v>0</v>
      </c>
      <c r="AU61" s="2289">
        <v>0</v>
      </c>
      <c r="AV61" s="2289">
        <v>0</v>
      </c>
      <c r="AW61" s="2289">
        <v>0</v>
      </c>
      <c r="AX61" s="2289">
        <v>0</v>
      </c>
      <c r="AY61" s="2289">
        <v>0</v>
      </c>
      <c r="AZ61" s="2289">
        <v>0</v>
      </c>
      <c r="BA61" s="2289">
        <v>0.50187070803332223</v>
      </c>
      <c r="BB61" s="2289">
        <v>0</v>
      </c>
      <c r="BC61" s="2289">
        <v>0.47790427822360027</v>
      </c>
      <c r="BD61" s="2289">
        <v>0</v>
      </c>
      <c r="BE61" s="2289">
        <v>0</v>
      </c>
      <c r="BF61" s="2289">
        <v>0</v>
      </c>
      <c r="BG61" s="2289">
        <v>0.472619777118227</v>
      </c>
      <c r="BH61" s="2289">
        <v>0</v>
      </c>
      <c r="BI61" s="2289">
        <v>0</v>
      </c>
      <c r="BJ61" s="2289">
        <v>0</v>
      </c>
      <c r="BK61" s="2289">
        <v>0.50816199544451024</v>
      </c>
      <c r="BL61" s="2289">
        <v>0</v>
      </c>
      <c r="BM61" s="2289">
        <v>0</v>
      </c>
      <c r="BN61" s="2289">
        <v>0</v>
      </c>
      <c r="BO61" s="2289">
        <v>0.50114316447820129</v>
      </c>
      <c r="BP61" s="2289">
        <v>0</v>
      </c>
      <c r="BQ61" s="2289">
        <v>0</v>
      </c>
      <c r="BR61" s="2289">
        <v>0</v>
      </c>
      <c r="BS61" s="2289">
        <v>0</v>
      </c>
      <c r="BT61" s="2289">
        <v>0</v>
      </c>
      <c r="BU61" s="2289">
        <v>0</v>
      </c>
      <c r="BV61" s="2289">
        <v>0</v>
      </c>
      <c r="BW61" s="2289">
        <v>0</v>
      </c>
      <c r="BX61" s="2289">
        <v>0</v>
      </c>
      <c r="BY61" s="2289">
        <v>0</v>
      </c>
      <c r="BZ61" s="2289">
        <v>0</v>
      </c>
      <c r="CA61" s="2289">
        <v>0</v>
      </c>
      <c r="CB61" s="2289">
        <v>0</v>
      </c>
      <c r="CC61" s="2289">
        <v>0</v>
      </c>
      <c r="CD61" s="2289">
        <v>0</v>
      </c>
      <c r="CE61" s="2289">
        <v>0</v>
      </c>
      <c r="CF61" s="2289">
        <v>0</v>
      </c>
      <c r="CG61" s="2289">
        <v>0</v>
      </c>
      <c r="CH61" s="2289">
        <v>0</v>
      </c>
      <c r="CI61" s="2289">
        <v>0</v>
      </c>
      <c r="CJ61" s="2289">
        <v>0</v>
      </c>
      <c r="CK61" s="2289">
        <v>0</v>
      </c>
      <c r="CL61" s="2289">
        <v>0</v>
      </c>
      <c r="CM61" s="2289">
        <v>0</v>
      </c>
      <c r="CN61" s="2289">
        <v>0</v>
      </c>
      <c r="CO61" s="2289">
        <v>0</v>
      </c>
      <c r="CP61" s="2289">
        <v>0</v>
      </c>
      <c r="CQ61" s="2289">
        <v>0</v>
      </c>
      <c r="CR61" s="2289">
        <v>0</v>
      </c>
      <c r="CS61" s="2289">
        <v>0</v>
      </c>
      <c r="CT61" s="2289">
        <v>0</v>
      </c>
      <c r="CU61" s="2289">
        <v>0</v>
      </c>
      <c r="CV61" s="2289">
        <v>0</v>
      </c>
      <c r="CW61" s="2289">
        <v>0</v>
      </c>
      <c r="CX61" s="2289">
        <v>0</v>
      </c>
      <c r="CY61" s="2289">
        <v>0</v>
      </c>
      <c r="CZ61" s="2289">
        <v>0</v>
      </c>
      <c r="DA61" s="2289">
        <v>0</v>
      </c>
      <c r="DB61" s="2289">
        <v>0</v>
      </c>
      <c r="DC61" s="2289">
        <v>0</v>
      </c>
      <c r="DD61" s="2289">
        <v>0</v>
      </c>
      <c r="DE61" s="2289">
        <v>0</v>
      </c>
      <c r="DF61" s="2289">
        <v>0</v>
      </c>
      <c r="DG61" s="2289">
        <v>0</v>
      </c>
      <c r="DH61" s="2289">
        <v>0</v>
      </c>
      <c r="DI61" s="2289">
        <v>0</v>
      </c>
      <c r="DJ61" s="2289">
        <v>0</v>
      </c>
      <c r="DK61" s="2289">
        <v>0</v>
      </c>
      <c r="DL61" s="2289">
        <v>0</v>
      </c>
      <c r="DM61" s="2289">
        <v>0</v>
      </c>
      <c r="DN61" s="2289">
        <v>0</v>
      </c>
      <c r="DO61" s="2289">
        <v>0</v>
      </c>
      <c r="DP61" s="2289">
        <v>0</v>
      </c>
      <c r="DQ61" s="2289">
        <v>0</v>
      </c>
      <c r="DR61" s="2289">
        <v>0</v>
      </c>
      <c r="DS61" s="2289">
        <v>0</v>
      </c>
      <c r="DT61" s="2289">
        <v>0</v>
      </c>
      <c r="DU61" s="2289">
        <v>0</v>
      </c>
      <c r="DV61" s="2289">
        <v>0</v>
      </c>
      <c r="DW61" s="2289">
        <v>0</v>
      </c>
      <c r="DX61" s="2289">
        <v>0</v>
      </c>
      <c r="DY61" s="2289">
        <v>0</v>
      </c>
      <c r="DZ61" s="2289">
        <v>0</v>
      </c>
      <c r="EA61" s="2289">
        <v>0</v>
      </c>
      <c r="EB61" s="2289">
        <v>0</v>
      </c>
      <c r="EC61" s="2289">
        <v>0</v>
      </c>
      <c r="ED61" s="2289">
        <v>0</v>
      </c>
      <c r="EE61" s="2289">
        <v>0</v>
      </c>
      <c r="EF61" s="2289">
        <v>0</v>
      </c>
      <c r="EG61" s="2289">
        <v>0</v>
      </c>
      <c r="EH61" s="2289">
        <v>0</v>
      </c>
      <c r="EI61" s="2289">
        <v>0</v>
      </c>
      <c r="EJ61" s="2289">
        <v>0</v>
      </c>
      <c r="EK61" s="2289">
        <v>0</v>
      </c>
      <c r="EL61" s="2289">
        <v>0</v>
      </c>
      <c r="EM61" s="2289">
        <v>0</v>
      </c>
      <c r="EN61" s="2289">
        <v>0</v>
      </c>
      <c r="EO61" s="2289">
        <v>0</v>
      </c>
      <c r="EP61" s="2289">
        <v>0</v>
      </c>
      <c r="EQ61" s="2289">
        <v>0</v>
      </c>
      <c r="ER61" s="2289">
        <v>0</v>
      </c>
      <c r="ES61" s="2289">
        <v>0</v>
      </c>
      <c r="ET61" s="2289">
        <v>0</v>
      </c>
      <c r="EU61" s="2289">
        <v>0</v>
      </c>
      <c r="EV61" s="2269">
        <v>0</v>
      </c>
      <c r="EW61" s="2289">
        <v>0</v>
      </c>
      <c r="EX61" s="2269">
        <v>0</v>
      </c>
      <c r="EY61" s="2289">
        <v>0</v>
      </c>
      <c r="EZ61" s="2269">
        <v>0</v>
      </c>
      <c r="FA61" s="2289">
        <v>0</v>
      </c>
      <c r="FB61" s="2269">
        <v>0</v>
      </c>
      <c r="FC61" s="2289">
        <v>0</v>
      </c>
      <c r="FD61" s="2269">
        <v>0</v>
      </c>
      <c r="FE61" s="2289">
        <v>0</v>
      </c>
      <c r="FF61" s="2269">
        <v>0</v>
      </c>
      <c r="FG61" s="2289">
        <v>0</v>
      </c>
      <c r="FH61" s="2269">
        <v>0</v>
      </c>
      <c r="FI61" s="2289">
        <v>0</v>
      </c>
      <c r="FJ61" s="2269">
        <v>0</v>
      </c>
      <c r="FK61" s="2289">
        <v>0</v>
      </c>
      <c r="FL61" s="2269">
        <v>0</v>
      </c>
      <c r="FM61" s="2289">
        <v>0</v>
      </c>
      <c r="FN61" s="2269">
        <v>0</v>
      </c>
      <c r="FO61" s="2289">
        <v>0</v>
      </c>
      <c r="FP61" s="2269">
        <v>0</v>
      </c>
      <c r="FQ61" s="2289">
        <v>0</v>
      </c>
      <c r="FR61" s="2269">
        <v>0</v>
      </c>
      <c r="FS61" s="2245"/>
      <c r="FT61" s="2245"/>
    </row>
    <row r="62" spans="1:176" ht="19.8" thickBot="1">
      <c r="A62" s="2298"/>
      <c r="B62" s="2290" t="s">
        <v>4951</v>
      </c>
      <c r="C62" s="2299">
        <v>22.994970005741756</v>
      </c>
      <c r="D62" s="2299">
        <v>4.2069666448451395</v>
      </c>
      <c r="E62" s="2299">
        <v>12.699335843552243</v>
      </c>
      <c r="F62" s="2299">
        <v>2.7552670057262705</v>
      </c>
      <c r="G62" s="2299">
        <v>10.873507856314106</v>
      </c>
      <c r="H62" s="2299">
        <v>2.3050972961607714</v>
      </c>
      <c r="I62" s="2299">
        <v>4.9912591472741257</v>
      </c>
      <c r="J62" s="2299">
        <v>1.768081194878381</v>
      </c>
      <c r="K62" s="2299">
        <v>17.997534929849685</v>
      </c>
      <c r="L62" s="2299">
        <v>1.4224323589180001</v>
      </c>
      <c r="M62" s="2299">
        <v>16.797329625602003</v>
      </c>
      <c r="N62" s="2299">
        <v>2.0618153534576735</v>
      </c>
      <c r="O62" s="2299">
        <v>8.4005963330203031</v>
      </c>
      <c r="P62" s="2299">
        <v>1.5925186204915209</v>
      </c>
      <c r="Q62" s="2299">
        <v>7.1422895162740003</v>
      </c>
      <c r="R62" s="2299">
        <v>1.2655905468568434</v>
      </c>
      <c r="S62" s="2296">
        <v>11.545208607278276</v>
      </c>
      <c r="T62" s="2296">
        <v>0.76649925858315626</v>
      </c>
      <c r="U62" s="2296">
        <v>14.115188076475567</v>
      </c>
      <c r="V62" s="2296">
        <v>8.6570815861484505</v>
      </c>
      <c r="W62" s="2296">
        <v>15.717458962830019</v>
      </c>
      <c r="X62" s="2296">
        <v>2.6808062259438059</v>
      </c>
      <c r="Y62" s="2296">
        <v>18.960323942245559</v>
      </c>
      <c r="Z62" s="2296">
        <v>1.8297350124121663</v>
      </c>
      <c r="AA62" s="2296">
        <v>21.731573125639883</v>
      </c>
      <c r="AB62" s="2296">
        <v>1.4252145762355226</v>
      </c>
      <c r="AC62" s="2296">
        <v>15.914219882303824</v>
      </c>
      <c r="AD62" s="2296">
        <v>0.17637813958679513</v>
      </c>
      <c r="AE62" s="2296">
        <v>23.762664405102115</v>
      </c>
      <c r="AF62" s="2296">
        <v>1.743759916820256</v>
      </c>
      <c r="AG62" s="2296">
        <v>16.153540996705534</v>
      </c>
      <c r="AH62" s="2296">
        <v>1.1160324559969677</v>
      </c>
      <c r="AI62" s="2296">
        <v>15.663190678851347</v>
      </c>
      <c r="AJ62" s="2296">
        <v>0</v>
      </c>
      <c r="AK62" s="2296">
        <v>4.9144869151757478</v>
      </c>
      <c r="AL62" s="2296">
        <v>2.3069202445496457</v>
      </c>
      <c r="AM62" s="2296">
        <v>9.3752393027398817</v>
      </c>
      <c r="AN62" s="2296">
        <v>2.8416483494495237</v>
      </c>
      <c r="AO62" s="2296">
        <v>11.096798401226859</v>
      </c>
      <c r="AP62" s="2296">
        <v>0.28738886942867048</v>
      </c>
      <c r="AQ62" s="2296">
        <v>13.898974644086808</v>
      </c>
      <c r="AR62" s="2296">
        <v>0.52977020853029555</v>
      </c>
      <c r="AS62" s="2296">
        <v>18.948863733764114</v>
      </c>
      <c r="AT62" s="2296">
        <v>3.1794519329169382</v>
      </c>
      <c r="AU62" s="2296">
        <v>8.1999380125290475</v>
      </c>
      <c r="AV62" s="2296">
        <v>1.1967171637121239</v>
      </c>
      <c r="AW62" s="2296">
        <v>9.4672343410526079</v>
      </c>
      <c r="AX62" s="2296">
        <v>2.2518808610972978</v>
      </c>
      <c r="AY62" s="2296">
        <v>6.7052747087775479</v>
      </c>
      <c r="AZ62" s="2296">
        <v>0.99700682126505469</v>
      </c>
      <c r="BA62" s="2296">
        <v>9.8590710066912166</v>
      </c>
      <c r="BB62" s="2296">
        <v>2.2244398037078503</v>
      </c>
      <c r="BC62" s="2296">
        <v>5.5143980191557329</v>
      </c>
      <c r="BD62" s="2296">
        <v>3.0571044242334141E-2</v>
      </c>
      <c r="BE62" s="2296">
        <v>3.3572626980523248</v>
      </c>
      <c r="BF62" s="2296">
        <v>2.5596283536857638</v>
      </c>
      <c r="BG62" s="2296">
        <v>4.8627319160661706</v>
      </c>
      <c r="BH62" s="2296">
        <v>2.4600818487929814</v>
      </c>
      <c r="BI62" s="2296">
        <v>3.5343046321606963</v>
      </c>
      <c r="BJ62" s="2296">
        <v>9.765793448113719</v>
      </c>
      <c r="BK62" s="2296">
        <v>1.6978990805065397</v>
      </c>
      <c r="BL62" s="2296">
        <v>1.9466897554538096</v>
      </c>
      <c r="BM62" s="2296">
        <v>0</v>
      </c>
      <c r="BN62" s="2296">
        <v>0.88487870964251836</v>
      </c>
      <c r="BO62" s="2296">
        <v>0.629069311445976</v>
      </c>
      <c r="BP62" s="2296">
        <v>2.0913897742890373</v>
      </c>
      <c r="BQ62" s="2296">
        <v>0.1292025346127284</v>
      </c>
      <c r="BR62" s="2296">
        <v>5.7583152401947899</v>
      </c>
      <c r="BS62" s="2296">
        <v>0</v>
      </c>
      <c r="BT62" s="2296">
        <v>2.2719568663203469</v>
      </c>
      <c r="BU62" s="2296">
        <v>3.4669918710446231E-2</v>
      </c>
      <c r="BV62" s="2296">
        <v>7.1615462374549788</v>
      </c>
      <c r="BW62" s="2296">
        <v>0.13533009115929864</v>
      </c>
      <c r="BX62" s="2296">
        <v>0</v>
      </c>
      <c r="BY62" s="2296">
        <v>1.5059911123235075</v>
      </c>
      <c r="BZ62" s="2296">
        <v>1.0138858860183351</v>
      </c>
      <c r="CA62" s="2296">
        <v>0</v>
      </c>
      <c r="CB62" s="2296">
        <v>5.2755247171087083</v>
      </c>
      <c r="CC62" s="2296">
        <v>0.24895822288929997</v>
      </c>
      <c r="CD62" s="2296">
        <v>3.3896615609355698</v>
      </c>
      <c r="CE62" s="2296">
        <v>4.1620981866531022</v>
      </c>
      <c r="CF62" s="2296">
        <v>2.0111243359792996</v>
      </c>
      <c r="CG62" s="2296">
        <v>2.270119471267682</v>
      </c>
      <c r="CH62" s="2296">
        <v>3.6139472065937328</v>
      </c>
      <c r="CI62" s="2297">
        <v>0.53392333897093536</v>
      </c>
      <c r="CJ62" s="2297">
        <v>12.230562747037869</v>
      </c>
      <c r="CK62" s="2297">
        <v>5.8595323715341401</v>
      </c>
      <c r="CL62" s="2297">
        <v>4.7709061401262023</v>
      </c>
      <c r="CM62" s="2297">
        <v>0.79742022765441312</v>
      </c>
      <c r="CN62" s="2297">
        <v>10.052217624556821</v>
      </c>
      <c r="CO62" s="2297">
        <v>2.9769939754559047</v>
      </c>
      <c r="CP62" s="2297">
        <v>2.1723301793892773</v>
      </c>
      <c r="CQ62" s="2297">
        <v>2.5716676502046987</v>
      </c>
      <c r="CR62" s="2297">
        <v>0.57839454320805517</v>
      </c>
      <c r="CS62" s="2297">
        <v>8.071472938932958</v>
      </c>
      <c r="CT62" s="2297">
        <v>3.2493565074686392</v>
      </c>
      <c r="CU62" s="2297">
        <v>2.5900656169178324</v>
      </c>
      <c r="CV62" s="2297">
        <v>2.2484098407099058</v>
      </c>
      <c r="CW62" s="2297">
        <v>3.6091283853994951</v>
      </c>
      <c r="CX62" s="2297">
        <v>0.51625287351094717</v>
      </c>
      <c r="CY62" s="2297">
        <v>1.5208339906518045</v>
      </c>
      <c r="CZ62" s="2297">
        <v>0.39203661752178165</v>
      </c>
      <c r="DA62" s="2297">
        <v>6.0277138977533546</v>
      </c>
      <c r="DB62" s="2297">
        <v>0.83519677587483898</v>
      </c>
      <c r="DC62" s="2297">
        <v>8.2566535829817003</v>
      </c>
      <c r="DD62" s="2297">
        <v>0.77055020499818239</v>
      </c>
      <c r="DE62" s="2297">
        <v>5.4705424894284516</v>
      </c>
      <c r="DF62" s="2297">
        <v>0.43174069557757822</v>
      </c>
      <c r="DG62" s="2297">
        <v>3.9124549763033181</v>
      </c>
      <c r="DH62" s="2297">
        <v>0.42016246004629121</v>
      </c>
      <c r="DI62" s="2297">
        <v>3.3873017974775732</v>
      </c>
      <c r="DJ62" s="2297">
        <v>1.0561183488364394</v>
      </c>
      <c r="DK62" s="2297">
        <v>9.400595167930323</v>
      </c>
      <c r="DL62" s="2297">
        <v>0.43824020675190883</v>
      </c>
      <c r="DM62" s="2297">
        <v>8.9581500005569605</v>
      </c>
      <c r="DN62" s="2297">
        <v>1.5217450614327248</v>
      </c>
      <c r="DO62" s="2297">
        <v>24.002231111101072</v>
      </c>
      <c r="DP62" s="2297">
        <v>1.7504011851503909</v>
      </c>
      <c r="DQ62" s="2297">
        <v>54.679962084362288</v>
      </c>
      <c r="DR62" s="2297">
        <v>0</v>
      </c>
      <c r="DS62" s="2297">
        <v>22.692842228159588</v>
      </c>
      <c r="DT62" s="2297">
        <v>0.17411482071892048</v>
      </c>
      <c r="DU62" s="2297">
        <v>18.320726928323793</v>
      </c>
      <c r="DV62" s="2297">
        <v>0</v>
      </c>
      <c r="DW62" s="2297">
        <v>16.137029694527936</v>
      </c>
      <c r="DX62" s="2297">
        <v>1.714561616678391</v>
      </c>
      <c r="DY62" s="2297">
        <v>14.63825334943993</v>
      </c>
      <c r="DZ62" s="2297">
        <v>5.4420623764550839</v>
      </c>
      <c r="EA62" s="2297">
        <v>11.410459497816596</v>
      </c>
      <c r="EB62" s="2297">
        <v>2.4328939956331874</v>
      </c>
      <c r="EC62" s="2297">
        <v>6.9854167391304358</v>
      </c>
      <c r="ED62" s="2297">
        <v>3.2791271739130439</v>
      </c>
      <c r="EE62" s="2297">
        <v>4.4308313255896454</v>
      </c>
      <c r="EF62" s="2297">
        <v>4.4909691797741313</v>
      </c>
      <c r="EG62" s="2297">
        <v>11.17761648249107</v>
      </c>
      <c r="EH62" s="2297">
        <v>6.7406003421892242</v>
      </c>
      <c r="EI62" s="2297">
        <v>15.040545948137574</v>
      </c>
      <c r="EJ62" s="2297">
        <v>3.4374843548927316</v>
      </c>
      <c r="EK62" s="2297">
        <v>12.941717696443524</v>
      </c>
      <c r="EL62" s="2297">
        <v>0.5176784297739192</v>
      </c>
      <c r="EM62" s="2297">
        <v>8.8721329735496219</v>
      </c>
      <c r="EN62" s="2297">
        <v>2.4899483184444435E-2</v>
      </c>
      <c r="EO62" s="2297">
        <v>14.825654140570634</v>
      </c>
      <c r="EP62" s="2297">
        <v>0.29487765730576693</v>
      </c>
      <c r="EQ62" s="2297">
        <v>9.8340469032404201</v>
      </c>
      <c r="ER62" s="2297">
        <v>1.36393095516171</v>
      </c>
      <c r="ES62" s="2297">
        <v>9.5581660281581176</v>
      </c>
      <c r="ET62" s="2297">
        <v>1.4811279979660441</v>
      </c>
      <c r="EU62" s="2297">
        <v>3.1671273421854735</v>
      </c>
      <c r="EV62" s="2279">
        <v>0.19716023119099499</v>
      </c>
      <c r="EW62" s="2297">
        <v>10.138675598316757</v>
      </c>
      <c r="EX62" s="2279">
        <v>0.19886943140445806</v>
      </c>
      <c r="EY62" s="2297">
        <v>11.318511851891488</v>
      </c>
      <c r="EZ62" s="2279">
        <v>3.2892585719514154</v>
      </c>
      <c r="FA62" s="2297">
        <v>8.4480477858563336</v>
      </c>
      <c r="FB62" s="2279">
        <v>0.84032451304511735</v>
      </c>
      <c r="FC62" s="2297">
        <f t="shared" ref="FC62:FR62" si="2">SUM(FC45:FC61)</f>
        <v>10.446753368995722</v>
      </c>
      <c r="FD62" s="2279">
        <f t="shared" si="2"/>
        <v>0.17419838948149935</v>
      </c>
      <c r="FE62" s="2297">
        <f t="shared" si="2"/>
        <v>8.2444663068919546</v>
      </c>
      <c r="FF62" s="2279">
        <f t="shared" si="2"/>
        <v>2.9211174972664526</v>
      </c>
      <c r="FG62" s="2297">
        <f t="shared" si="2"/>
        <v>15.239508338665333</v>
      </c>
      <c r="FH62" s="2279">
        <f t="shared" si="2"/>
        <v>3.0281108316325538</v>
      </c>
      <c r="FI62" s="2297">
        <f t="shared" si="2"/>
        <v>15.871957504086145</v>
      </c>
      <c r="FJ62" s="2279">
        <f t="shared" si="2"/>
        <v>0.95496734638549707</v>
      </c>
      <c r="FK62" s="2297">
        <f t="shared" si="2"/>
        <v>19.971562293735502</v>
      </c>
      <c r="FL62" s="2279">
        <f t="shared" si="2"/>
        <v>0.17364610901589417</v>
      </c>
      <c r="FM62" s="2297">
        <f t="shared" si="2"/>
        <v>24.286957936826116</v>
      </c>
      <c r="FN62" s="2279">
        <f t="shared" si="2"/>
        <v>0.98863328972633091</v>
      </c>
      <c r="FO62" s="2297">
        <f t="shared" si="2"/>
        <v>30.045924064650286</v>
      </c>
      <c r="FP62" s="2279">
        <f t="shared" si="2"/>
        <v>2.2685947775955637</v>
      </c>
      <c r="FQ62" s="2297">
        <f t="shared" si="2"/>
        <v>37.540083691866194</v>
      </c>
      <c r="FR62" s="2279">
        <f t="shared" si="2"/>
        <v>0.65301040258271015</v>
      </c>
    </row>
    <row r="63" spans="1:176" s="2245" customFormat="1" ht="19.8" thickBot="1">
      <c r="A63" s="3289" t="s">
        <v>4952</v>
      </c>
      <c r="B63" s="3290"/>
      <c r="C63" s="2300"/>
      <c r="D63" s="2300"/>
      <c r="E63" s="2300"/>
      <c r="F63" s="2300"/>
      <c r="G63" s="2300"/>
      <c r="H63" s="2300"/>
      <c r="I63" s="2300"/>
      <c r="J63" s="2300"/>
      <c r="K63" s="2300"/>
      <c r="L63" s="2300"/>
      <c r="M63" s="2300"/>
      <c r="N63" s="2300"/>
      <c r="O63" s="2300"/>
      <c r="P63" s="2300"/>
      <c r="Q63" s="2300"/>
      <c r="R63" s="2300"/>
      <c r="S63" s="2300"/>
      <c r="T63" s="2300"/>
      <c r="U63" s="2300"/>
      <c r="V63" s="2300"/>
      <c r="W63" s="2300"/>
      <c r="X63" s="2300"/>
      <c r="Y63" s="2300"/>
      <c r="Z63" s="2300"/>
      <c r="AA63" s="2300"/>
      <c r="AB63" s="2300"/>
      <c r="AC63" s="2300"/>
      <c r="AD63" s="2300"/>
      <c r="AE63" s="2300"/>
      <c r="AF63" s="2300"/>
      <c r="AG63" s="2300"/>
      <c r="AH63" s="2300"/>
      <c r="AI63" s="2300"/>
      <c r="AJ63" s="2300"/>
      <c r="AK63" s="2300"/>
      <c r="AL63" s="2300"/>
      <c r="AM63" s="2300"/>
      <c r="AN63" s="2300"/>
      <c r="AO63" s="2300"/>
      <c r="AP63" s="2300"/>
      <c r="AQ63" s="2300"/>
      <c r="AR63" s="2300"/>
      <c r="AS63" s="2300"/>
      <c r="AT63" s="2300"/>
      <c r="AU63" s="2300"/>
      <c r="AV63" s="2300"/>
      <c r="AW63" s="2300"/>
      <c r="AX63" s="2300"/>
      <c r="AY63" s="2300"/>
      <c r="AZ63" s="2300"/>
      <c r="BA63" s="2300"/>
      <c r="BB63" s="2300"/>
      <c r="BC63" s="2300"/>
      <c r="BD63" s="2300"/>
      <c r="BE63" s="2300"/>
      <c r="BF63" s="2300"/>
      <c r="BG63" s="2300"/>
      <c r="BH63" s="2300"/>
      <c r="BI63" s="2300"/>
      <c r="BJ63" s="2300"/>
      <c r="BK63" s="2300"/>
      <c r="BL63" s="2300"/>
      <c r="BM63" s="2300"/>
      <c r="BN63" s="2300"/>
      <c r="BO63" s="2300"/>
      <c r="BP63" s="2300"/>
      <c r="BQ63" s="2300"/>
      <c r="BR63" s="2300"/>
      <c r="BS63" s="2300"/>
      <c r="BT63" s="2300"/>
      <c r="BU63" s="2300"/>
      <c r="BV63" s="2300"/>
      <c r="BW63" s="2300"/>
      <c r="BX63" s="2300"/>
      <c r="BY63" s="2300"/>
      <c r="BZ63" s="2300"/>
      <c r="CA63" s="2300"/>
      <c r="CB63" s="2300"/>
      <c r="CC63" s="2300"/>
      <c r="CD63" s="2300"/>
      <c r="CE63" s="2300"/>
      <c r="CF63" s="2300"/>
      <c r="CG63" s="2300"/>
      <c r="CH63" s="2300"/>
      <c r="CI63" s="2300"/>
      <c r="CJ63" s="2300"/>
      <c r="CK63" s="2300"/>
      <c r="CL63" s="2300"/>
      <c r="CM63" s="2300"/>
      <c r="CN63" s="2300"/>
      <c r="CO63" s="2300"/>
      <c r="CP63" s="2300"/>
      <c r="CQ63" s="2300"/>
      <c r="CR63" s="2300"/>
      <c r="CS63" s="2300"/>
      <c r="CT63" s="2300"/>
      <c r="CU63" s="2300"/>
      <c r="CV63" s="2300"/>
      <c r="CW63" s="2300"/>
      <c r="CX63" s="2300"/>
      <c r="CY63" s="2300"/>
      <c r="CZ63" s="2300"/>
      <c r="DA63" s="2300"/>
      <c r="DB63" s="2300"/>
      <c r="DC63" s="2300"/>
      <c r="DD63" s="2300"/>
      <c r="DE63" s="2300"/>
      <c r="DF63" s="2300"/>
      <c r="DG63" s="2300"/>
      <c r="DH63" s="2300"/>
      <c r="DI63" s="2300"/>
      <c r="DJ63" s="2300"/>
      <c r="DK63" s="2300"/>
      <c r="DL63" s="2300"/>
      <c r="DM63" s="2300"/>
      <c r="DN63" s="2300"/>
      <c r="DO63" s="2300"/>
      <c r="DP63" s="2300"/>
      <c r="DQ63" s="2300"/>
      <c r="DR63" s="2300"/>
      <c r="DS63" s="2300"/>
      <c r="DT63" s="2300"/>
      <c r="DU63" s="2300"/>
      <c r="DV63" s="2300"/>
      <c r="DW63" s="2300"/>
      <c r="DX63" s="2300"/>
      <c r="DY63" s="2300"/>
      <c r="DZ63" s="2300"/>
      <c r="EA63" s="2300"/>
      <c r="EB63" s="2300"/>
      <c r="EC63" s="2300"/>
      <c r="ED63" s="2300"/>
      <c r="EE63" s="2300"/>
      <c r="EF63" s="2300"/>
      <c r="EG63" s="2300"/>
      <c r="EH63" s="2300"/>
      <c r="EI63" s="2300"/>
      <c r="EJ63" s="2300"/>
      <c r="EK63" s="2300"/>
      <c r="EL63" s="2300"/>
      <c r="EM63" s="2300"/>
      <c r="EN63" s="2300"/>
      <c r="EO63" s="2301"/>
      <c r="EP63" s="2256"/>
      <c r="EQ63" s="2301"/>
      <c r="ER63" s="2256"/>
      <c r="ES63" s="2301"/>
      <c r="ET63" s="2256"/>
      <c r="EU63" s="2301"/>
      <c r="EV63" s="2256"/>
      <c r="EW63" s="2301"/>
      <c r="EX63" s="2301"/>
      <c r="EY63" s="2301"/>
      <c r="EZ63" s="2256"/>
      <c r="FA63" s="2301"/>
      <c r="FB63" s="2256"/>
      <c r="FC63" s="2301"/>
      <c r="FD63" s="2256"/>
      <c r="FE63" s="2301"/>
      <c r="FF63" s="2256"/>
      <c r="FG63" s="2301"/>
      <c r="FH63" s="2256"/>
      <c r="FI63" s="2301"/>
      <c r="FJ63" s="2256"/>
      <c r="FK63" s="2301"/>
      <c r="FL63" s="2256"/>
      <c r="FM63" s="2301"/>
      <c r="FN63" s="2256"/>
      <c r="FO63" s="2301"/>
      <c r="FP63" s="2256"/>
      <c r="FQ63" s="2301"/>
      <c r="FR63" s="2256"/>
    </row>
    <row r="64" spans="1:176" ht="19.2">
      <c r="A64" s="2282" t="s">
        <v>4908</v>
      </c>
      <c r="B64" s="2258" t="s">
        <v>2925</v>
      </c>
      <c r="C64" s="2264">
        <v>0</v>
      </c>
      <c r="D64" s="2264">
        <v>0</v>
      </c>
      <c r="E64" s="2264">
        <v>0</v>
      </c>
      <c r="F64" s="2264">
        <v>0</v>
      </c>
      <c r="G64" s="2264">
        <v>0</v>
      </c>
      <c r="H64" s="2264">
        <v>0</v>
      </c>
      <c r="I64" s="2264">
        <v>0</v>
      </c>
      <c r="J64" s="2264">
        <v>0</v>
      </c>
      <c r="K64" s="2264">
        <v>0</v>
      </c>
      <c r="L64" s="2264">
        <v>0</v>
      </c>
      <c r="M64" s="2264">
        <v>0</v>
      </c>
      <c r="N64" s="2264">
        <v>0</v>
      </c>
      <c r="O64" s="2264">
        <v>0</v>
      </c>
      <c r="P64" s="2264">
        <v>0</v>
      </c>
      <c r="Q64" s="2264">
        <v>0</v>
      </c>
      <c r="R64" s="2264">
        <v>0</v>
      </c>
      <c r="S64" s="2264">
        <v>0</v>
      </c>
      <c r="T64" s="2264">
        <v>0</v>
      </c>
      <c r="U64" s="2264">
        <v>0</v>
      </c>
      <c r="V64" s="2264">
        <v>0</v>
      </c>
      <c r="W64" s="2264">
        <v>0</v>
      </c>
      <c r="X64" s="2264">
        <v>0</v>
      </c>
      <c r="Y64" s="2264">
        <v>0</v>
      </c>
      <c r="Z64" s="2264">
        <v>0</v>
      </c>
      <c r="AA64" s="2264">
        <v>0</v>
      </c>
      <c r="AB64" s="2264">
        <v>0</v>
      </c>
      <c r="AC64" s="2264">
        <v>0</v>
      </c>
      <c r="AD64" s="2264">
        <v>0</v>
      </c>
      <c r="AE64" s="2264">
        <v>8.4780560486595533E-2</v>
      </c>
      <c r="AF64" s="2264">
        <v>0</v>
      </c>
      <c r="AG64" s="2264">
        <v>0</v>
      </c>
      <c r="AH64" s="2264">
        <v>0</v>
      </c>
      <c r="AI64" s="2264">
        <v>0</v>
      </c>
      <c r="AJ64" s="2264">
        <v>0</v>
      </c>
      <c r="AK64" s="2264">
        <v>0</v>
      </c>
      <c r="AL64" s="2264">
        <v>0</v>
      </c>
      <c r="AM64" s="2264">
        <v>0</v>
      </c>
      <c r="AN64" s="2264">
        <v>0</v>
      </c>
      <c r="AO64" s="2264">
        <v>0</v>
      </c>
      <c r="AP64" s="2264">
        <v>0</v>
      </c>
      <c r="AQ64" s="2264">
        <v>0</v>
      </c>
      <c r="AR64" s="2264">
        <v>0</v>
      </c>
      <c r="AS64" s="2264">
        <v>0</v>
      </c>
      <c r="AT64" s="2264">
        <v>0</v>
      </c>
      <c r="AU64" s="2264">
        <v>0</v>
      </c>
      <c r="AV64" s="2264">
        <v>0</v>
      </c>
      <c r="AW64" s="2264">
        <v>0</v>
      </c>
      <c r="AX64" s="2264">
        <v>0</v>
      </c>
      <c r="AY64" s="2264">
        <v>0</v>
      </c>
      <c r="AZ64" s="2264">
        <v>0</v>
      </c>
      <c r="BA64" s="2264">
        <v>0</v>
      </c>
      <c r="BB64" s="2264">
        <v>0</v>
      </c>
      <c r="BC64" s="2264">
        <v>0</v>
      </c>
      <c r="BD64" s="2264">
        <v>0</v>
      </c>
      <c r="BE64" s="2264">
        <v>0</v>
      </c>
      <c r="BF64" s="2264">
        <v>0</v>
      </c>
      <c r="BG64" s="2264">
        <v>0</v>
      </c>
      <c r="BH64" s="2264">
        <v>0</v>
      </c>
      <c r="BI64" s="2264">
        <v>0</v>
      </c>
      <c r="BJ64" s="2264">
        <v>0</v>
      </c>
      <c r="BK64" s="2264">
        <v>0</v>
      </c>
      <c r="BL64" s="2264">
        <v>0</v>
      </c>
      <c r="BM64" s="2264">
        <v>0</v>
      </c>
      <c r="BN64" s="2264">
        <v>0</v>
      </c>
      <c r="BO64" s="2264">
        <v>0</v>
      </c>
      <c r="BP64" s="2264">
        <v>0</v>
      </c>
      <c r="BQ64" s="2264">
        <v>0</v>
      </c>
      <c r="BR64" s="2264">
        <v>0</v>
      </c>
      <c r="BS64" s="2264">
        <v>0</v>
      </c>
      <c r="BT64" s="2264">
        <v>0</v>
      </c>
      <c r="BU64" s="2264">
        <v>0</v>
      </c>
      <c r="BV64" s="2264">
        <v>0</v>
      </c>
      <c r="BW64" s="2264">
        <v>0</v>
      </c>
      <c r="BX64" s="2264">
        <v>0</v>
      </c>
      <c r="BY64" s="2264">
        <v>0</v>
      </c>
      <c r="BZ64" s="2264">
        <v>0</v>
      </c>
      <c r="CA64" s="2264">
        <v>0</v>
      </c>
      <c r="CB64" s="2264">
        <v>0</v>
      </c>
      <c r="CC64" s="2264">
        <v>0</v>
      </c>
      <c r="CD64" s="2264">
        <v>0</v>
      </c>
      <c r="CE64" s="2264">
        <v>0</v>
      </c>
      <c r="CF64" s="2264">
        <v>0</v>
      </c>
      <c r="CG64" s="2264">
        <v>0</v>
      </c>
      <c r="CH64" s="2264">
        <v>0</v>
      </c>
      <c r="CI64" s="2264">
        <v>0</v>
      </c>
      <c r="CJ64" s="2264">
        <v>0</v>
      </c>
      <c r="CK64" s="2264">
        <v>0</v>
      </c>
      <c r="CL64" s="2264">
        <v>0</v>
      </c>
      <c r="CM64" s="2264">
        <v>0</v>
      </c>
      <c r="CN64" s="2264">
        <v>0</v>
      </c>
      <c r="CO64" s="2264">
        <v>0</v>
      </c>
      <c r="CP64" s="2264">
        <v>0</v>
      </c>
      <c r="CQ64" s="2264">
        <v>0</v>
      </c>
      <c r="CR64" s="2264">
        <v>0</v>
      </c>
      <c r="CS64" s="2264">
        <v>0</v>
      </c>
      <c r="CT64" s="2264">
        <v>0</v>
      </c>
      <c r="CU64" s="2264">
        <v>0</v>
      </c>
      <c r="CV64" s="2264">
        <v>0</v>
      </c>
      <c r="CW64" s="2264">
        <v>0</v>
      </c>
      <c r="CX64" s="2264">
        <v>0</v>
      </c>
      <c r="CY64" s="2264">
        <v>0</v>
      </c>
      <c r="CZ64" s="2264">
        <v>0</v>
      </c>
      <c r="DA64" s="2264">
        <v>0</v>
      </c>
      <c r="DB64" s="2264">
        <v>0</v>
      </c>
      <c r="DC64" s="2264">
        <v>0</v>
      </c>
      <c r="DD64" s="2264">
        <v>0</v>
      </c>
      <c r="DE64" s="2264">
        <v>0</v>
      </c>
      <c r="DF64" s="2264">
        <v>0</v>
      </c>
      <c r="DG64" s="2264">
        <v>0</v>
      </c>
      <c r="DH64" s="2264">
        <v>0</v>
      </c>
      <c r="DI64" s="2264">
        <v>0</v>
      </c>
      <c r="DJ64" s="2264">
        <v>0</v>
      </c>
      <c r="DK64" s="2264">
        <v>0</v>
      </c>
      <c r="DL64" s="2264">
        <v>0</v>
      </c>
      <c r="DM64" s="2264">
        <v>0</v>
      </c>
      <c r="DN64" s="2264">
        <v>0</v>
      </c>
      <c r="DO64" s="2264">
        <v>0</v>
      </c>
      <c r="DP64" s="2264">
        <v>0</v>
      </c>
      <c r="DQ64" s="2264">
        <v>0</v>
      </c>
      <c r="DR64" s="2264">
        <v>0</v>
      </c>
      <c r="DS64" s="2264">
        <v>0</v>
      </c>
      <c r="DT64" s="2264">
        <v>0</v>
      </c>
      <c r="DU64" s="2264">
        <v>0</v>
      </c>
      <c r="DV64" s="2264">
        <v>0</v>
      </c>
      <c r="DW64" s="2264">
        <v>0</v>
      </c>
      <c r="DX64" s="2264">
        <v>0</v>
      </c>
      <c r="DY64" s="2264">
        <v>0</v>
      </c>
      <c r="DZ64" s="2264">
        <v>0</v>
      </c>
      <c r="EA64" s="2264">
        <v>0</v>
      </c>
      <c r="EB64" s="2264">
        <v>0</v>
      </c>
      <c r="EC64" s="2264">
        <v>0</v>
      </c>
      <c r="ED64" s="2264">
        <v>0</v>
      </c>
      <c r="EE64" s="2264">
        <v>0</v>
      </c>
      <c r="EF64" s="2264">
        <v>0</v>
      </c>
      <c r="EG64" s="2264">
        <v>0</v>
      </c>
      <c r="EH64" s="2264">
        <v>0</v>
      </c>
      <c r="EI64" s="2264">
        <v>0</v>
      </c>
      <c r="EJ64" s="2264">
        <v>0</v>
      </c>
      <c r="EK64" s="2264">
        <v>0</v>
      </c>
      <c r="EL64" s="2264">
        <v>0</v>
      </c>
      <c r="EM64" s="2264">
        <v>0</v>
      </c>
      <c r="EN64" s="2264">
        <v>0</v>
      </c>
      <c r="EO64" s="2264">
        <v>0</v>
      </c>
      <c r="EP64" s="2264">
        <v>0</v>
      </c>
      <c r="EQ64" s="2264">
        <v>0</v>
      </c>
      <c r="ER64" s="2264">
        <v>0</v>
      </c>
      <c r="ES64" s="2264">
        <v>0</v>
      </c>
      <c r="ET64" s="2264">
        <v>0</v>
      </c>
      <c r="EU64" s="2264">
        <v>0</v>
      </c>
      <c r="EV64" s="2264">
        <v>0</v>
      </c>
      <c r="EW64" s="2264">
        <v>0</v>
      </c>
      <c r="EX64" s="2264">
        <v>0</v>
      </c>
      <c r="EY64" s="2264">
        <v>0</v>
      </c>
      <c r="EZ64" s="2264">
        <v>0</v>
      </c>
      <c r="FA64" s="2264">
        <v>0</v>
      </c>
      <c r="FB64" s="2264">
        <v>0</v>
      </c>
      <c r="FC64" s="2264">
        <v>0</v>
      </c>
      <c r="FD64" s="2264">
        <v>0</v>
      </c>
      <c r="FE64" s="2264">
        <v>0</v>
      </c>
      <c r="FF64" s="2264">
        <v>0</v>
      </c>
      <c r="FG64" s="2264">
        <v>0</v>
      </c>
      <c r="FH64" s="2264">
        <v>0</v>
      </c>
      <c r="FI64" s="2264">
        <v>0</v>
      </c>
      <c r="FJ64" s="2264">
        <v>0</v>
      </c>
      <c r="FK64" s="2264">
        <v>0</v>
      </c>
      <c r="FL64" s="2264">
        <v>0</v>
      </c>
      <c r="FM64" s="2264">
        <v>0</v>
      </c>
      <c r="FN64" s="2264">
        <v>0</v>
      </c>
      <c r="FO64" s="2264">
        <v>0</v>
      </c>
      <c r="FP64" s="2264">
        <v>0</v>
      </c>
      <c r="FQ64" s="2264">
        <v>0</v>
      </c>
      <c r="FR64" s="2264">
        <v>0</v>
      </c>
      <c r="FS64" s="2245"/>
      <c r="FT64" s="2245"/>
    </row>
    <row r="65" spans="1:176" ht="19.2">
      <c r="A65" s="2257" t="s">
        <v>4910</v>
      </c>
      <c r="B65" s="2266" t="s">
        <v>2927</v>
      </c>
      <c r="C65" s="2269">
        <v>1.1252778824919463</v>
      </c>
      <c r="D65" s="2269">
        <v>1.2087537681165013</v>
      </c>
      <c r="E65" s="2269">
        <v>3.0837522761784917</v>
      </c>
      <c r="F65" s="2269">
        <v>0.12236394050213768</v>
      </c>
      <c r="G65" s="2269">
        <v>0</v>
      </c>
      <c r="H65" s="2269">
        <v>0</v>
      </c>
      <c r="I65" s="2269">
        <v>0.84684240165630342</v>
      </c>
      <c r="J65" s="2269">
        <v>0.16575884497415241</v>
      </c>
      <c r="K65" s="2269">
        <v>1.7636992378233449</v>
      </c>
      <c r="L65" s="2269">
        <v>1.9965172194766651E-2</v>
      </c>
      <c r="M65" s="2269">
        <v>0.7744832253096362</v>
      </c>
      <c r="N65" s="2269">
        <v>0.73288531296845338</v>
      </c>
      <c r="O65" s="2269">
        <v>1.2027677481668602</v>
      </c>
      <c r="P65" s="2269">
        <v>0.74656720515566366</v>
      </c>
      <c r="Q65" s="2269">
        <v>1.406136292008354</v>
      </c>
      <c r="R65" s="2269">
        <v>1.6734230191139154</v>
      </c>
      <c r="S65" s="2269">
        <v>1.2322782791207714</v>
      </c>
      <c r="T65" s="2269">
        <v>0.77987626832617685</v>
      </c>
      <c r="U65" s="2269">
        <v>1.9078650818655567</v>
      </c>
      <c r="V65" s="2269">
        <v>1.9073242171779035</v>
      </c>
      <c r="W65" s="2269">
        <v>1.5439557660028229</v>
      </c>
      <c r="X65" s="2269">
        <v>1.247639171402378</v>
      </c>
      <c r="Y65" s="2269">
        <v>1.8096320974614397</v>
      </c>
      <c r="Z65" s="2269">
        <v>1.4499373183828825</v>
      </c>
      <c r="AA65" s="2269">
        <v>2.5852999285769505</v>
      </c>
      <c r="AB65" s="2269">
        <v>0.62751587407398524</v>
      </c>
      <c r="AC65" s="2269">
        <v>1.9077733461490611</v>
      </c>
      <c r="AD65" s="2269">
        <v>2.2741585198250802</v>
      </c>
      <c r="AE65" s="2269">
        <v>0</v>
      </c>
      <c r="AF65" s="2269">
        <v>1.575154429054975</v>
      </c>
      <c r="AG65" s="2269">
        <v>1.440103175860304</v>
      </c>
      <c r="AH65" s="2269">
        <v>4.6453179543218166</v>
      </c>
      <c r="AI65" s="2269">
        <v>3.1245675224670642</v>
      </c>
      <c r="AJ65" s="2269">
        <v>3.7128175932253211</v>
      </c>
      <c r="AK65" s="2269">
        <v>1.1216069151298271</v>
      </c>
      <c r="AL65" s="2269">
        <v>10.110768120796029</v>
      </c>
      <c r="AM65" s="2269">
        <v>1.2575611069938537</v>
      </c>
      <c r="AN65" s="2269">
        <v>13.273667322690278</v>
      </c>
      <c r="AO65" s="2269">
        <v>4.2234025899458407</v>
      </c>
      <c r="AP65" s="2269">
        <v>7.4832586713449878</v>
      </c>
      <c r="AQ65" s="2269">
        <v>0.30483253444726666</v>
      </c>
      <c r="AR65" s="2269">
        <v>7.4840310891965016</v>
      </c>
      <c r="AS65" s="2269">
        <v>0.23596918801201427</v>
      </c>
      <c r="AT65" s="2269">
        <v>4.5689896253129394</v>
      </c>
      <c r="AU65" s="2269">
        <v>0</v>
      </c>
      <c r="AV65" s="2269">
        <v>7.8820236503379082</v>
      </c>
      <c r="AW65" s="2269">
        <v>0.52396161599825497</v>
      </c>
      <c r="AX65" s="2269">
        <v>4.0014374279971703</v>
      </c>
      <c r="AY65" s="2269">
        <v>0</v>
      </c>
      <c r="AZ65" s="2269">
        <v>8.155822587674999</v>
      </c>
      <c r="BA65" s="2269">
        <v>1.1856268785985788</v>
      </c>
      <c r="BB65" s="2269">
        <v>1.348026269310588</v>
      </c>
      <c r="BC65" s="2269">
        <v>0.3058875067297267</v>
      </c>
      <c r="BD65" s="2269">
        <v>0.66766782773564448</v>
      </c>
      <c r="BE65" s="2269">
        <v>0</v>
      </c>
      <c r="BF65" s="2269">
        <v>1.731707096474536</v>
      </c>
      <c r="BG65" s="2269">
        <v>0</v>
      </c>
      <c r="BH65" s="2269">
        <v>6.4004211723184969</v>
      </c>
      <c r="BI65" s="2269">
        <v>0</v>
      </c>
      <c r="BJ65" s="2269">
        <v>7.2981171598544581</v>
      </c>
      <c r="BK65" s="2269">
        <v>0</v>
      </c>
      <c r="BL65" s="2269">
        <v>3.3391858288655039</v>
      </c>
      <c r="BM65" s="2269">
        <v>0</v>
      </c>
      <c r="BN65" s="2269">
        <v>5.8845636174564699</v>
      </c>
      <c r="BO65" s="2269">
        <v>0</v>
      </c>
      <c r="BP65" s="2269">
        <v>3.0201656167379873</v>
      </c>
      <c r="BQ65" s="2269">
        <v>0</v>
      </c>
      <c r="BR65" s="2269">
        <v>4.669614969837891</v>
      </c>
      <c r="BS65" s="2269">
        <v>0</v>
      </c>
      <c r="BT65" s="2269">
        <v>6.4297255087551797</v>
      </c>
      <c r="BU65" s="2269">
        <v>0</v>
      </c>
      <c r="BV65" s="2269">
        <v>1.3740744814890122</v>
      </c>
      <c r="BW65" s="2269">
        <v>9.750130091400383E-2</v>
      </c>
      <c r="BX65" s="2269">
        <v>6.417743266997415</v>
      </c>
      <c r="BY65" s="2269">
        <v>0.26642629302332166</v>
      </c>
      <c r="BZ65" s="2269">
        <v>5.419602006907251</v>
      </c>
      <c r="CA65" s="2269">
        <v>0.79231406693004969</v>
      </c>
      <c r="CB65" s="2269">
        <v>5.9038394878330864</v>
      </c>
      <c r="CC65" s="2269">
        <v>0.10121159308600172</v>
      </c>
      <c r="CD65" s="2269">
        <v>4.8270202967998372</v>
      </c>
      <c r="CE65" s="2269">
        <v>0</v>
      </c>
      <c r="CF65" s="2269">
        <v>4.1198011373668448</v>
      </c>
      <c r="CG65" s="2269">
        <v>7.1953261456762771E-2</v>
      </c>
      <c r="CH65" s="2269">
        <v>6.5201411270096639</v>
      </c>
      <c r="CI65" s="2269">
        <v>0</v>
      </c>
      <c r="CJ65" s="2269">
        <v>5.3922285980521911</v>
      </c>
      <c r="CK65" s="2269">
        <v>0</v>
      </c>
      <c r="CL65" s="2269">
        <v>6.8950986099145446</v>
      </c>
      <c r="CM65" s="2269">
        <v>0</v>
      </c>
      <c r="CN65" s="2269">
        <v>5.4442067083411079</v>
      </c>
      <c r="CO65" s="2269">
        <v>0</v>
      </c>
      <c r="CP65" s="2269">
        <v>3.3</v>
      </c>
      <c r="CQ65" s="2269">
        <v>0.45295960424888426</v>
      </c>
      <c r="CR65" s="2269">
        <v>1.2955040017703685</v>
      </c>
      <c r="CS65" s="2269">
        <v>0</v>
      </c>
      <c r="CT65" s="2269">
        <v>2.6767182912322278</v>
      </c>
      <c r="CU65" s="2269">
        <v>0.49491423192564632</v>
      </c>
      <c r="CV65" s="2269">
        <v>2.8762691573069645</v>
      </c>
      <c r="CW65" s="2269">
        <v>0.38193422814824246</v>
      </c>
      <c r="CX65" s="2269">
        <v>2.1977430291068756</v>
      </c>
      <c r="CY65" s="2269">
        <v>0.81091313930794506</v>
      </c>
      <c r="CZ65" s="2269">
        <v>2.1977430291068756</v>
      </c>
      <c r="DA65" s="2269">
        <v>0.5174967767892249</v>
      </c>
      <c r="DB65" s="2269">
        <v>4.3269432989219387</v>
      </c>
      <c r="DC65" s="2269">
        <v>0.47949097869951551</v>
      </c>
      <c r="DD65" s="2269">
        <v>5.1108106056074245</v>
      </c>
      <c r="DE65" s="2269">
        <v>0.79831753495965641</v>
      </c>
      <c r="DF65" s="2269">
        <v>9.8466985104390528</v>
      </c>
      <c r="DG65" s="2269">
        <v>0</v>
      </c>
      <c r="DH65" s="2269">
        <v>5.413766119254932</v>
      </c>
      <c r="DI65" s="2269">
        <v>9.5159279243492559E-2</v>
      </c>
      <c r="DJ65" s="2269">
        <v>5.1757092257274318</v>
      </c>
      <c r="DK65" s="2269">
        <v>0</v>
      </c>
      <c r="DL65" s="2269">
        <v>11.078530584647959</v>
      </c>
      <c r="DM65" s="2269">
        <v>5.3913760261994147E-2</v>
      </c>
      <c r="DN65" s="2269">
        <v>5.1073975471466939</v>
      </c>
      <c r="DO65" s="2269">
        <v>0.30484651534620705</v>
      </c>
      <c r="DP65" s="2269">
        <v>3.1583309433101561</v>
      </c>
      <c r="DQ65" s="2269">
        <v>0.17075643057832685</v>
      </c>
      <c r="DR65" s="2269">
        <v>4.363314352837663</v>
      </c>
      <c r="DS65" s="2269">
        <v>0.43683064280742723</v>
      </c>
      <c r="DT65" s="2269">
        <v>3.6636374862480072</v>
      </c>
      <c r="DU65" s="2269">
        <v>0.52475518520771247</v>
      </c>
      <c r="DV65" s="2269">
        <v>4.750862391060676</v>
      </c>
      <c r="DW65" s="2269">
        <v>0</v>
      </c>
      <c r="DX65" s="2269">
        <v>3.3061542069024319</v>
      </c>
      <c r="DY65" s="2269">
        <v>0.32934329013837033</v>
      </c>
      <c r="DZ65" s="2269">
        <v>2.138326378212168</v>
      </c>
      <c r="EA65" s="2269">
        <v>0</v>
      </c>
      <c r="EB65" s="2269">
        <v>1.3076419213973798</v>
      </c>
      <c r="EC65" s="2269">
        <v>0.10397826086956521</v>
      </c>
      <c r="ED65" s="2269">
        <v>0.99652173913043485</v>
      </c>
      <c r="EE65" s="2269">
        <v>0</v>
      </c>
      <c r="EF65" s="2269">
        <v>0.41286610036324384</v>
      </c>
      <c r="EG65" s="2269">
        <v>0.30774000838457238</v>
      </c>
      <c r="EH65" s="2269">
        <v>0.81749580771380648</v>
      </c>
      <c r="EI65" s="2269">
        <v>0</v>
      </c>
      <c r="EJ65" s="2269">
        <v>0.35664233962663289</v>
      </c>
      <c r="EK65" s="2269">
        <v>0</v>
      </c>
      <c r="EL65" s="2269">
        <v>0</v>
      </c>
      <c r="EM65" s="2269">
        <v>0.16136478751395134</v>
      </c>
      <c r="EN65" s="2269">
        <v>0.8622930832776774</v>
      </c>
      <c r="EO65" s="2269">
        <v>0.49906839966776667</v>
      </c>
      <c r="EP65" s="2269">
        <v>1.7647316317597144</v>
      </c>
      <c r="EQ65" s="2269">
        <v>0.24279820771181287</v>
      </c>
      <c r="ER65" s="2269">
        <v>1.9521775235693004</v>
      </c>
      <c r="ES65" s="2269">
        <v>0</v>
      </c>
      <c r="ET65" s="2269">
        <v>0.2694556778005463</v>
      </c>
      <c r="EU65" s="2269">
        <v>7.4683209399071193E-2</v>
      </c>
      <c r="EV65" s="2269">
        <v>1.3084726294211406</v>
      </c>
      <c r="EW65" s="2269">
        <v>0.16473679608068131</v>
      </c>
      <c r="EX65" s="2269">
        <v>0.16636202509507164</v>
      </c>
      <c r="EY65" s="2269">
        <v>0.57640323184761089</v>
      </c>
      <c r="EZ65" s="2269">
        <v>0</v>
      </c>
      <c r="FA65" s="2269">
        <v>6.4950261452996691E-2</v>
      </c>
      <c r="FB65" s="2269">
        <v>0.99911260586781414</v>
      </c>
      <c r="FC65" s="2269">
        <v>0.7149399175492368</v>
      </c>
      <c r="FD65" s="2269">
        <v>0.84633656748461716</v>
      </c>
      <c r="FE65" s="2269">
        <v>0</v>
      </c>
      <c r="FF65" s="2269">
        <v>1.1982548007927285</v>
      </c>
      <c r="FG65" s="2269">
        <v>0</v>
      </c>
      <c r="FH65" s="2269">
        <v>0.21813108502318462</v>
      </c>
      <c r="FI65" s="2269">
        <v>0.34676152934012761</v>
      </c>
      <c r="FJ65" s="2269">
        <v>0</v>
      </c>
      <c r="FK65" s="2269">
        <v>0</v>
      </c>
      <c r="FL65" s="2269">
        <v>0</v>
      </c>
      <c r="FM65" s="2269">
        <v>0.1929820859620619</v>
      </c>
      <c r="FN65" s="2269">
        <v>0</v>
      </c>
      <c r="FO65" s="2269">
        <v>0.21724796699859678</v>
      </c>
      <c r="FP65" s="2269">
        <v>0</v>
      </c>
      <c r="FQ65" s="2269">
        <v>0.6311381287237362</v>
      </c>
      <c r="FR65" s="2269">
        <v>0</v>
      </c>
      <c r="FS65" s="2245"/>
      <c r="FT65" s="2245"/>
    </row>
    <row r="66" spans="1:176" s="2245" customFormat="1" ht="19.2">
      <c r="A66" s="2257" t="s">
        <v>4911</v>
      </c>
      <c r="B66" s="2266" t="s">
        <v>2928</v>
      </c>
      <c r="C66" s="2269"/>
      <c r="D66" s="2269"/>
      <c r="E66" s="2269"/>
      <c r="F66" s="2269"/>
      <c r="G66" s="2269"/>
      <c r="H66" s="2269"/>
      <c r="I66" s="2269"/>
      <c r="J66" s="2269"/>
      <c r="K66" s="2269"/>
      <c r="L66" s="2269"/>
      <c r="M66" s="2269"/>
      <c r="N66" s="2269"/>
      <c r="O66" s="2269"/>
      <c r="P66" s="2269"/>
      <c r="Q66" s="2269"/>
      <c r="R66" s="2269"/>
      <c r="S66" s="2269"/>
      <c r="T66" s="2269"/>
      <c r="U66" s="2269"/>
      <c r="V66" s="2269"/>
      <c r="W66" s="2269"/>
      <c r="X66" s="2269"/>
      <c r="Y66" s="2269"/>
      <c r="Z66" s="2269"/>
      <c r="AA66" s="2269"/>
      <c r="AB66" s="2269"/>
      <c r="AC66" s="2269"/>
      <c r="AD66" s="2269"/>
      <c r="AE66" s="2269">
        <v>0</v>
      </c>
      <c r="AF66" s="2269">
        <v>0</v>
      </c>
      <c r="AG66" s="2269">
        <v>0</v>
      </c>
      <c r="AH66" s="2269">
        <v>0</v>
      </c>
      <c r="AI66" s="2269">
        <v>0</v>
      </c>
      <c r="AJ66" s="2269">
        <v>0</v>
      </c>
      <c r="AK66" s="2269">
        <v>0</v>
      </c>
      <c r="AL66" s="2269">
        <v>0</v>
      </c>
      <c r="AM66" s="2269">
        <v>0</v>
      </c>
      <c r="AN66" s="2269">
        <v>0</v>
      </c>
      <c r="AO66" s="2269">
        <v>0</v>
      </c>
      <c r="AP66" s="2269">
        <v>0</v>
      </c>
      <c r="AQ66" s="2269">
        <v>0</v>
      </c>
      <c r="AR66" s="2269">
        <v>0</v>
      </c>
      <c r="AS66" s="2269">
        <v>0</v>
      </c>
      <c r="AT66" s="2269">
        <v>0</v>
      </c>
      <c r="AU66" s="2269">
        <v>0</v>
      </c>
      <c r="AV66" s="2269">
        <v>0</v>
      </c>
      <c r="AW66" s="2269">
        <v>0</v>
      </c>
      <c r="AX66" s="2269">
        <v>0</v>
      </c>
      <c r="AY66" s="2269">
        <v>0</v>
      </c>
      <c r="AZ66" s="2269">
        <v>0</v>
      </c>
      <c r="BA66" s="2269">
        <v>0</v>
      </c>
      <c r="BB66" s="2269">
        <v>0</v>
      </c>
      <c r="BC66" s="2269">
        <v>0</v>
      </c>
      <c r="BD66" s="2269">
        <v>0</v>
      </c>
      <c r="BE66" s="2269">
        <v>0</v>
      </c>
      <c r="BF66" s="2269">
        <v>0</v>
      </c>
      <c r="BG66" s="2269">
        <v>0</v>
      </c>
      <c r="BH66" s="2269">
        <v>0</v>
      </c>
      <c r="BI66" s="2269">
        <v>0</v>
      </c>
      <c r="BJ66" s="2269">
        <v>0</v>
      </c>
      <c r="BK66" s="2269">
        <v>0</v>
      </c>
      <c r="BL66" s="2269">
        <v>0</v>
      </c>
      <c r="BM66" s="2269">
        <v>0</v>
      </c>
      <c r="BN66" s="2269">
        <v>0</v>
      </c>
      <c r="BO66" s="2269">
        <v>0</v>
      </c>
      <c r="BP66" s="2269">
        <v>0</v>
      </c>
      <c r="BQ66" s="2269">
        <v>0</v>
      </c>
      <c r="BR66" s="2269">
        <v>0</v>
      </c>
      <c r="BS66" s="2269">
        <v>0</v>
      </c>
      <c r="BT66" s="2269">
        <v>0</v>
      </c>
      <c r="BU66" s="2269">
        <v>0</v>
      </c>
      <c r="BV66" s="2269">
        <v>0</v>
      </c>
      <c r="BW66" s="2269">
        <v>0</v>
      </c>
      <c r="BX66" s="2269">
        <v>0</v>
      </c>
      <c r="BY66" s="2269">
        <v>0</v>
      </c>
      <c r="BZ66" s="2269">
        <v>0</v>
      </c>
      <c r="CA66" s="2269">
        <v>0</v>
      </c>
      <c r="CB66" s="2269">
        <v>0</v>
      </c>
      <c r="CC66" s="2269">
        <v>0</v>
      </c>
      <c r="CD66" s="2269">
        <v>0</v>
      </c>
      <c r="CE66" s="2269">
        <v>0</v>
      </c>
      <c r="CF66" s="2269">
        <v>0</v>
      </c>
      <c r="CG66" s="2269">
        <v>0</v>
      </c>
      <c r="CH66" s="2269">
        <v>0</v>
      </c>
      <c r="CI66" s="2269">
        <v>0</v>
      </c>
      <c r="CJ66" s="2269">
        <v>0</v>
      </c>
      <c r="CK66" s="2269">
        <v>0</v>
      </c>
      <c r="CL66" s="2269">
        <v>0</v>
      </c>
      <c r="CM66" s="2269">
        <v>0</v>
      </c>
      <c r="CN66" s="2269">
        <v>0</v>
      </c>
      <c r="CO66" s="2269">
        <v>0</v>
      </c>
      <c r="CP66" s="2269">
        <v>0</v>
      </c>
      <c r="CQ66" s="2269">
        <v>0</v>
      </c>
      <c r="CR66" s="2269">
        <v>0</v>
      </c>
      <c r="CS66" s="2269">
        <v>0</v>
      </c>
      <c r="CT66" s="2269">
        <v>0</v>
      </c>
      <c r="CU66" s="2269">
        <v>0</v>
      </c>
      <c r="CV66" s="2269">
        <v>0</v>
      </c>
      <c r="CW66" s="2269">
        <v>0</v>
      </c>
      <c r="CX66" s="2269">
        <v>0</v>
      </c>
      <c r="CY66" s="2269">
        <v>0</v>
      </c>
      <c r="CZ66" s="2269">
        <v>0</v>
      </c>
      <c r="DA66" s="2269">
        <v>0</v>
      </c>
      <c r="DB66" s="2269">
        <v>0</v>
      </c>
      <c r="DC66" s="2269">
        <v>0</v>
      </c>
      <c r="DD66" s="2269">
        <v>0</v>
      </c>
      <c r="DE66" s="2269">
        <v>0</v>
      </c>
      <c r="DF66" s="2269">
        <v>0</v>
      </c>
      <c r="DG66" s="2269">
        <v>0</v>
      </c>
      <c r="DH66" s="2269">
        <v>0</v>
      </c>
      <c r="DI66" s="2269">
        <v>0</v>
      </c>
      <c r="DJ66" s="2269">
        <v>0</v>
      </c>
      <c r="DK66" s="2269">
        <v>0</v>
      </c>
      <c r="DL66" s="2269">
        <v>0</v>
      </c>
      <c r="DM66" s="2269">
        <v>0</v>
      </c>
      <c r="DN66" s="2269">
        <v>0</v>
      </c>
      <c r="DO66" s="2269">
        <v>0</v>
      </c>
      <c r="DP66" s="2269">
        <v>0</v>
      </c>
      <c r="DQ66" s="2269">
        <v>0</v>
      </c>
      <c r="DR66" s="2269">
        <v>0</v>
      </c>
      <c r="DS66" s="2269">
        <v>0</v>
      </c>
      <c r="DT66" s="2269">
        <v>0</v>
      </c>
      <c r="DU66" s="2269">
        <v>0</v>
      </c>
      <c r="DV66" s="2269">
        <v>0</v>
      </c>
      <c r="DW66" s="2269">
        <v>0</v>
      </c>
      <c r="DX66" s="2269">
        <v>0</v>
      </c>
      <c r="DY66" s="2269">
        <v>0</v>
      </c>
      <c r="DZ66" s="2269">
        <v>0</v>
      </c>
      <c r="EA66" s="2269">
        <v>0</v>
      </c>
      <c r="EB66" s="2269">
        <v>0</v>
      </c>
      <c r="EC66" s="2269">
        <v>0</v>
      </c>
      <c r="ED66" s="2269">
        <v>0</v>
      </c>
      <c r="EE66" s="2269">
        <v>0</v>
      </c>
      <c r="EF66" s="2269">
        <v>0</v>
      </c>
      <c r="EG66" s="2269">
        <v>0</v>
      </c>
      <c r="EH66" s="2269">
        <v>0</v>
      </c>
      <c r="EI66" s="2269">
        <v>0</v>
      </c>
      <c r="EJ66" s="2269">
        <v>0</v>
      </c>
      <c r="EK66" s="2269">
        <v>0</v>
      </c>
      <c r="EL66" s="2269">
        <v>0</v>
      </c>
      <c r="EM66" s="2269">
        <v>0</v>
      </c>
      <c r="EN66" s="2269">
        <v>0</v>
      </c>
      <c r="EO66" s="2269">
        <v>0</v>
      </c>
      <c r="EP66" s="2269">
        <v>0</v>
      </c>
      <c r="EQ66" s="2269">
        <v>0</v>
      </c>
      <c r="ER66" s="2269">
        <v>0</v>
      </c>
      <c r="ES66" s="2269">
        <v>0</v>
      </c>
      <c r="ET66" s="2269">
        <v>0</v>
      </c>
      <c r="EU66" s="2269">
        <v>0</v>
      </c>
      <c r="EV66" s="2269">
        <v>0</v>
      </c>
      <c r="EW66" s="2269">
        <v>0</v>
      </c>
      <c r="EX66" s="2269">
        <v>0</v>
      </c>
      <c r="EY66" s="2269">
        <v>0</v>
      </c>
      <c r="EZ66" s="2269">
        <v>0</v>
      </c>
      <c r="FA66" s="2269">
        <v>0</v>
      </c>
      <c r="FB66" s="2269">
        <v>0</v>
      </c>
      <c r="FC66" s="2269">
        <v>0</v>
      </c>
      <c r="FD66" s="2269">
        <v>0</v>
      </c>
      <c r="FE66" s="2269">
        <v>0</v>
      </c>
      <c r="FF66" s="2269">
        <v>0</v>
      </c>
      <c r="FG66" s="2269">
        <v>0</v>
      </c>
      <c r="FH66" s="2269">
        <v>0</v>
      </c>
      <c r="FI66" s="2269">
        <v>0</v>
      </c>
      <c r="FJ66" s="2269">
        <v>0</v>
      </c>
      <c r="FK66" s="2269">
        <v>0</v>
      </c>
      <c r="FL66" s="2269">
        <v>0</v>
      </c>
      <c r="FM66" s="2269">
        <v>0</v>
      </c>
      <c r="FN66" s="2269">
        <v>0</v>
      </c>
      <c r="FO66" s="2269">
        <v>0</v>
      </c>
      <c r="FP66" s="2269">
        <v>0</v>
      </c>
      <c r="FQ66" s="2269">
        <v>0</v>
      </c>
      <c r="FR66" s="2269">
        <v>0</v>
      </c>
    </row>
    <row r="67" spans="1:176" s="2245" customFormat="1" ht="19.2">
      <c r="A67" s="2257" t="s">
        <v>4912</v>
      </c>
      <c r="B67" s="2266" t="s">
        <v>2929</v>
      </c>
      <c r="C67" s="2259"/>
      <c r="D67" s="2259"/>
      <c r="E67" s="2259"/>
      <c r="F67" s="2259"/>
      <c r="G67" s="2259"/>
      <c r="H67" s="2259"/>
      <c r="I67" s="2259"/>
      <c r="J67" s="2259"/>
      <c r="K67" s="2260"/>
      <c r="L67" s="2259"/>
      <c r="M67" s="2259"/>
      <c r="N67" s="2259"/>
      <c r="O67" s="2260"/>
      <c r="P67" s="2259"/>
      <c r="Q67" s="2259"/>
      <c r="R67" s="2261"/>
      <c r="S67" s="2267"/>
      <c r="T67" s="2267"/>
      <c r="U67" s="2267"/>
      <c r="V67" s="2267"/>
      <c r="W67" s="2267"/>
      <c r="X67" s="2267"/>
      <c r="Y67" s="2267"/>
      <c r="Z67" s="2267"/>
      <c r="AA67" s="2267"/>
      <c r="AB67" s="2267"/>
      <c r="AC67" s="2267"/>
      <c r="AD67" s="2267"/>
      <c r="AE67" s="2267"/>
      <c r="AF67" s="2267"/>
      <c r="AG67" s="2268"/>
      <c r="AH67" s="2269"/>
      <c r="AI67" s="2269">
        <v>0</v>
      </c>
      <c r="AJ67" s="2269">
        <v>0</v>
      </c>
      <c r="AK67" s="2269">
        <v>0</v>
      </c>
      <c r="AL67" s="2269">
        <v>0</v>
      </c>
      <c r="AM67" s="2269">
        <v>0</v>
      </c>
      <c r="AN67" s="2269">
        <v>0</v>
      </c>
      <c r="AO67" s="2269">
        <v>0</v>
      </c>
      <c r="AP67" s="2269">
        <v>0</v>
      </c>
      <c r="AQ67" s="2269">
        <v>0</v>
      </c>
      <c r="AR67" s="2269">
        <v>0</v>
      </c>
      <c r="AS67" s="2269">
        <v>0</v>
      </c>
      <c r="AT67" s="2269">
        <v>0</v>
      </c>
      <c r="AU67" s="2269">
        <v>0</v>
      </c>
      <c r="AV67" s="2269">
        <v>0</v>
      </c>
      <c r="AW67" s="2269">
        <v>0</v>
      </c>
      <c r="AX67" s="2269">
        <v>0</v>
      </c>
      <c r="AY67" s="2269">
        <v>0</v>
      </c>
      <c r="AZ67" s="2269">
        <v>0</v>
      </c>
      <c r="BA67" s="2269">
        <v>0</v>
      </c>
      <c r="BB67" s="2269">
        <v>0</v>
      </c>
      <c r="BC67" s="2269">
        <v>0</v>
      </c>
      <c r="BD67" s="2269">
        <v>0</v>
      </c>
      <c r="BE67" s="2269">
        <v>0</v>
      </c>
      <c r="BF67" s="2269">
        <v>0</v>
      </c>
      <c r="BG67" s="2269">
        <v>0</v>
      </c>
      <c r="BH67" s="2269">
        <v>0</v>
      </c>
      <c r="BI67" s="2269">
        <v>0</v>
      </c>
      <c r="BJ67" s="2269">
        <v>0</v>
      </c>
      <c r="BK67" s="2269">
        <v>0</v>
      </c>
      <c r="BL67" s="2269">
        <v>0</v>
      </c>
      <c r="BM67" s="2269">
        <v>0</v>
      </c>
      <c r="BN67" s="2269">
        <v>0</v>
      </c>
      <c r="BO67" s="2269">
        <v>0</v>
      </c>
      <c r="BP67" s="2269">
        <v>0</v>
      </c>
      <c r="BQ67" s="2269">
        <v>0</v>
      </c>
      <c r="BR67" s="2269">
        <v>0</v>
      </c>
      <c r="BS67" s="2269">
        <v>0</v>
      </c>
      <c r="BT67" s="2269">
        <v>0</v>
      </c>
      <c r="BU67" s="2269">
        <v>0</v>
      </c>
      <c r="BV67" s="2269">
        <v>0</v>
      </c>
      <c r="BW67" s="2269">
        <v>0</v>
      </c>
      <c r="BX67" s="2269">
        <v>0</v>
      </c>
      <c r="BY67" s="2269">
        <v>0</v>
      </c>
      <c r="BZ67" s="2269">
        <v>0</v>
      </c>
      <c r="CA67" s="2269">
        <v>0</v>
      </c>
      <c r="CB67" s="2269">
        <v>0</v>
      </c>
      <c r="CC67" s="2269">
        <v>0</v>
      </c>
      <c r="CD67" s="2269">
        <v>0</v>
      </c>
      <c r="CE67" s="2269">
        <v>0</v>
      </c>
      <c r="CF67" s="2269">
        <v>0</v>
      </c>
      <c r="CG67" s="2269">
        <v>0</v>
      </c>
      <c r="CH67" s="2269">
        <v>0</v>
      </c>
      <c r="CI67" s="2269">
        <v>0</v>
      </c>
      <c r="CJ67" s="2269">
        <v>0</v>
      </c>
      <c r="CK67" s="2269">
        <v>0</v>
      </c>
      <c r="CL67" s="2269">
        <v>0</v>
      </c>
      <c r="CM67" s="2269">
        <v>0</v>
      </c>
      <c r="CN67" s="2269">
        <v>0</v>
      </c>
      <c r="CO67" s="2269">
        <v>0</v>
      </c>
      <c r="CP67" s="2269">
        <v>0</v>
      </c>
      <c r="CQ67" s="2269">
        <v>0</v>
      </c>
      <c r="CR67" s="2269">
        <v>0</v>
      </c>
      <c r="CS67" s="2269">
        <v>0</v>
      </c>
      <c r="CT67" s="2269">
        <v>0</v>
      </c>
      <c r="CU67" s="2269">
        <v>0</v>
      </c>
      <c r="CV67" s="2269">
        <v>0</v>
      </c>
      <c r="CW67" s="2269">
        <v>0</v>
      </c>
      <c r="CX67" s="2269">
        <v>0</v>
      </c>
      <c r="CY67" s="2269">
        <v>0</v>
      </c>
      <c r="CZ67" s="2269">
        <v>0</v>
      </c>
      <c r="DA67" s="2269">
        <v>0</v>
      </c>
      <c r="DB67" s="2269">
        <v>0</v>
      </c>
      <c r="DC67" s="2269">
        <v>0</v>
      </c>
      <c r="DD67" s="2269">
        <v>0</v>
      </c>
      <c r="DE67" s="2269">
        <v>0</v>
      </c>
      <c r="DF67" s="2269">
        <v>0</v>
      </c>
      <c r="DG67" s="2269">
        <v>0</v>
      </c>
      <c r="DH67" s="2269">
        <v>0</v>
      </c>
      <c r="DI67" s="2269">
        <v>0</v>
      </c>
      <c r="DJ67" s="2269">
        <v>0</v>
      </c>
      <c r="DK67" s="2269">
        <v>0</v>
      </c>
      <c r="DL67" s="2269">
        <v>0</v>
      </c>
      <c r="DM67" s="2269">
        <v>0</v>
      </c>
      <c r="DN67" s="2269">
        <v>0</v>
      </c>
      <c r="DO67" s="2269">
        <v>0</v>
      </c>
      <c r="DP67" s="2269">
        <v>0</v>
      </c>
      <c r="DQ67" s="2269">
        <v>0</v>
      </c>
      <c r="DR67" s="2269">
        <v>0</v>
      </c>
      <c r="DS67" s="2269">
        <v>0</v>
      </c>
      <c r="DT67" s="2269">
        <v>0</v>
      </c>
      <c r="DU67" s="2269">
        <v>0</v>
      </c>
      <c r="DV67" s="2269">
        <v>0</v>
      </c>
      <c r="DW67" s="2269">
        <v>0</v>
      </c>
      <c r="DX67" s="2269">
        <v>0</v>
      </c>
      <c r="DY67" s="2269">
        <v>0</v>
      </c>
      <c r="DZ67" s="2269">
        <v>0</v>
      </c>
      <c r="EA67" s="2269">
        <v>0</v>
      </c>
      <c r="EB67" s="2269">
        <v>0</v>
      </c>
      <c r="EC67" s="2269">
        <v>0</v>
      </c>
      <c r="ED67" s="2269">
        <v>0</v>
      </c>
      <c r="EE67" s="2269">
        <v>0</v>
      </c>
      <c r="EF67" s="2269">
        <v>0</v>
      </c>
      <c r="EG67" s="2269">
        <v>0</v>
      </c>
      <c r="EH67" s="2269">
        <v>0</v>
      </c>
      <c r="EI67" s="2269">
        <v>0</v>
      </c>
      <c r="EJ67" s="2269">
        <v>0</v>
      </c>
      <c r="EK67" s="2269">
        <v>0</v>
      </c>
      <c r="EL67" s="2269">
        <v>0</v>
      </c>
      <c r="EM67" s="2269">
        <v>0</v>
      </c>
      <c r="EN67" s="2269">
        <v>0</v>
      </c>
      <c r="EO67" s="2269">
        <v>0</v>
      </c>
      <c r="EP67" s="2269">
        <v>0</v>
      </c>
      <c r="EQ67" s="2269">
        <v>0</v>
      </c>
      <c r="ER67" s="2269">
        <v>0</v>
      </c>
      <c r="ES67" s="2269">
        <v>0</v>
      </c>
      <c r="ET67" s="2269">
        <v>0</v>
      </c>
      <c r="EU67" s="2269">
        <v>0</v>
      </c>
      <c r="EV67" s="2269">
        <v>0</v>
      </c>
      <c r="EW67" s="2269">
        <v>0</v>
      </c>
      <c r="EX67" s="2269">
        <v>0</v>
      </c>
      <c r="EY67" s="2269">
        <v>0</v>
      </c>
      <c r="EZ67" s="2269">
        <v>0</v>
      </c>
      <c r="FA67" s="2269">
        <v>0</v>
      </c>
      <c r="FB67" s="2269">
        <v>0</v>
      </c>
      <c r="FC67" s="2269">
        <v>0</v>
      </c>
      <c r="FD67" s="2269">
        <v>0</v>
      </c>
      <c r="FE67" s="2269">
        <v>0</v>
      </c>
      <c r="FF67" s="2269">
        <v>0</v>
      </c>
      <c r="FG67" s="2269">
        <v>0</v>
      </c>
      <c r="FH67" s="2269">
        <v>0</v>
      </c>
      <c r="FI67" s="2269">
        <v>0</v>
      </c>
      <c r="FJ67" s="2269">
        <v>0</v>
      </c>
      <c r="FK67" s="2269">
        <v>0</v>
      </c>
      <c r="FL67" s="2269">
        <v>0</v>
      </c>
      <c r="FM67" s="2269">
        <v>0</v>
      </c>
      <c r="FN67" s="2269">
        <v>0</v>
      </c>
      <c r="FO67" s="2269">
        <v>0</v>
      </c>
      <c r="FP67" s="2269">
        <v>0</v>
      </c>
      <c r="FQ67" s="2269">
        <v>0</v>
      </c>
      <c r="FR67" s="2269">
        <v>0</v>
      </c>
    </row>
    <row r="68" spans="1:176" ht="19.2">
      <c r="A68" s="2257" t="s">
        <v>4913</v>
      </c>
      <c r="B68" s="2266" t="s">
        <v>2930</v>
      </c>
      <c r="C68" s="2269">
        <v>0</v>
      </c>
      <c r="D68" s="2269">
        <v>2.3283064365386962E-16</v>
      </c>
      <c r="E68" s="2269">
        <v>0</v>
      </c>
      <c r="F68" s="2269">
        <v>0</v>
      </c>
      <c r="G68" s="2269">
        <v>0</v>
      </c>
      <c r="H68" s="2269">
        <v>0</v>
      </c>
      <c r="I68" s="2269">
        <v>0</v>
      </c>
      <c r="J68" s="2269">
        <v>0</v>
      </c>
      <c r="K68" s="2269">
        <v>0</v>
      </c>
      <c r="L68" s="2269">
        <v>0</v>
      </c>
      <c r="M68" s="2269">
        <v>0</v>
      </c>
      <c r="N68" s="2269">
        <v>0</v>
      </c>
      <c r="O68" s="2269">
        <v>0</v>
      </c>
      <c r="P68" s="2269">
        <v>0</v>
      </c>
      <c r="Q68" s="2269">
        <v>0</v>
      </c>
      <c r="R68" s="2269">
        <v>0</v>
      </c>
      <c r="S68" s="2269">
        <v>0</v>
      </c>
      <c r="T68" s="2269">
        <v>0</v>
      </c>
      <c r="U68" s="2269">
        <v>0</v>
      </c>
      <c r="V68" s="2269">
        <v>0</v>
      </c>
      <c r="W68" s="2269">
        <v>0</v>
      </c>
      <c r="X68" s="2269">
        <v>0</v>
      </c>
      <c r="Y68" s="2269">
        <v>0</v>
      </c>
      <c r="Z68" s="2269">
        <v>0</v>
      </c>
      <c r="AA68" s="2269">
        <v>0</v>
      </c>
      <c r="AB68" s="2269">
        <v>0</v>
      </c>
      <c r="AC68" s="2269">
        <v>0</v>
      </c>
      <c r="AD68" s="2269">
        <v>0</v>
      </c>
      <c r="AE68" s="2269">
        <v>0</v>
      </c>
      <c r="AF68" s="2269">
        <v>0</v>
      </c>
      <c r="AG68" s="2269">
        <v>0</v>
      </c>
      <c r="AH68" s="2269">
        <v>0</v>
      </c>
      <c r="AI68" s="2269">
        <v>0</v>
      </c>
      <c r="AJ68" s="2269">
        <v>0</v>
      </c>
      <c r="AK68" s="2269">
        <v>0</v>
      </c>
      <c r="AL68" s="2269">
        <v>0</v>
      </c>
      <c r="AM68" s="2269">
        <v>0</v>
      </c>
      <c r="AN68" s="2269">
        <v>0</v>
      </c>
      <c r="AO68" s="2269">
        <v>0</v>
      </c>
      <c r="AP68" s="2269">
        <v>0</v>
      </c>
      <c r="AQ68" s="2269">
        <v>0</v>
      </c>
      <c r="AR68" s="2269">
        <v>0</v>
      </c>
      <c r="AS68" s="2269">
        <v>0</v>
      </c>
      <c r="AT68" s="2269">
        <v>0</v>
      </c>
      <c r="AU68" s="2269">
        <v>0</v>
      </c>
      <c r="AV68" s="2269">
        <v>0</v>
      </c>
      <c r="AW68" s="2269">
        <v>0</v>
      </c>
      <c r="AX68" s="2269">
        <v>0</v>
      </c>
      <c r="AY68" s="2269">
        <v>0</v>
      </c>
      <c r="AZ68" s="2269">
        <v>0</v>
      </c>
      <c r="BA68" s="2269">
        <v>0</v>
      </c>
      <c r="BB68" s="2269">
        <v>0</v>
      </c>
      <c r="BC68" s="2269">
        <v>0</v>
      </c>
      <c r="BD68" s="2269">
        <v>0</v>
      </c>
      <c r="BE68" s="2269">
        <v>0</v>
      </c>
      <c r="BF68" s="2269">
        <v>0</v>
      </c>
      <c r="BG68" s="2269">
        <v>0</v>
      </c>
      <c r="BH68" s="2269">
        <v>0</v>
      </c>
      <c r="BI68" s="2269">
        <v>0</v>
      </c>
      <c r="BJ68" s="2269">
        <v>0</v>
      </c>
      <c r="BK68" s="2269">
        <v>0</v>
      </c>
      <c r="BL68" s="2269">
        <v>0</v>
      </c>
      <c r="BM68" s="2269">
        <v>0</v>
      </c>
      <c r="BN68" s="2269">
        <v>0</v>
      </c>
      <c r="BO68" s="2269">
        <v>0</v>
      </c>
      <c r="BP68" s="2269">
        <v>0</v>
      </c>
      <c r="BQ68" s="2269">
        <v>0</v>
      </c>
      <c r="BR68" s="2269">
        <v>0</v>
      </c>
      <c r="BS68" s="2269">
        <v>0</v>
      </c>
      <c r="BT68" s="2269">
        <v>0</v>
      </c>
      <c r="BU68" s="2269">
        <v>0</v>
      </c>
      <c r="BV68" s="2269">
        <v>0</v>
      </c>
      <c r="BW68" s="2269">
        <v>0</v>
      </c>
      <c r="BX68" s="2269">
        <v>0</v>
      </c>
      <c r="BY68" s="2269">
        <v>0</v>
      </c>
      <c r="BZ68" s="2269">
        <v>0</v>
      </c>
      <c r="CA68" s="2269">
        <v>0</v>
      </c>
      <c r="CB68" s="2269">
        <v>0</v>
      </c>
      <c r="CC68" s="2269">
        <v>0</v>
      </c>
      <c r="CD68" s="2269">
        <v>0</v>
      </c>
      <c r="CE68" s="2269">
        <v>0</v>
      </c>
      <c r="CF68" s="2269">
        <v>0</v>
      </c>
      <c r="CG68" s="2269">
        <v>0</v>
      </c>
      <c r="CH68" s="2269">
        <v>0</v>
      </c>
      <c r="CI68" s="2269">
        <v>0</v>
      </c>
      <c r="CJ68" s="2269">
        <v>0</v>
      </c>
      <c r="CK68" s="2269">
        <v>0</v>
      </c>
      <c r="CL68" s="2269">
        <v>0</v>
      </c>
      <c r="CM68" s="2269">
        <v>0</v>
      </c>
      <c r="CN68" s="2269">
        <v>0</v>
      </c>
      <c r="CO68" s="2269">
        <v>0</v>
      </c>
      <c r="CP68" s="2269">
        <v>0</v>
      </c>
      <c r="CQ68" s="2269">
        <v>0</v>
      </c>
      <c r="CR68" s="2269">
        <v>0</v>
      </c>
      <c r="CS68" s="2269">
        <v>0</v>
      </c>
      <c r="CT68" s="2269">
        <v>0</v>
      </c>
      <c r="CU68" s="2269">
        <v>0</v>
      </c>
      <c r="CV68" s="2269">
        <v>0</v>
      </c>
      <c r="CW68" s="2269">
        <v>0</v>
      </c>
      <c r="CX68" s="2269">
        <v>0</v>
      </c>
      <c r="CY68" s="2269">
        <v>0</v>
      </c>
      <c r="CZ68" s="2269">
        <v>0</v>
      </c>
      <c r="DA68" s="2269">
        <v>0</v>
      </c>
      <c r="DB68" s="2269">
        <v>0</v>
      </c>
      <c r="DC68" s="2269">
        <v>0</v>
      </c>
      <c r="DD68" s="2269">
        <v>0</v>
      </c>
      <c r="DE68" s="2269">
        <v>0</v>
      </c>
      <c r="DF68" s="2269">
        <v>0</v>
      </c>
      <c r="DG68" s="2269">
        <v>0</v>
      </c>
      <c r="DH68" s="2269">
        <v>0</v>
      </c>
      <c r="DI68" s="2269">
        <v>0</v>
      </c>
      <c r="DJ68" s="2269">
        <v>0</v>
      </c>
      <c r="DK68" s="2269">
        <v>0</v>
      </c>
      <c r="DL68" s="2269">
        <v>0</v>
      </c>
      <c r="DM68" s="2269">
        <v>0</v>
      </c>
      <c r="DN68" s="2269">
        <v>0</v>
      </c>
      <c r="DO68" s="2269">
        <v>0</v>
      </c>
      <c r="DP68" s="2269">
        <v>0</v>
      </c>
      <c r="DQ68" s="2269">
        <v>0</v>
      </c>
      <c r="DR68" s="2269">
        <v>0</v>
      </c>
      <c r="DS68" s="2269">
        <v>0</v>
      </c>
      <c r="DT68" s="2269">
        <v>0</v>
      </c>
      <c r="DU68" s="2269">
        <v>0</v>
      </c>
      <c r="DV68" s="2269">
        <v>0</v>
      </c>
      <c r="DW68" s="2269">
        <v>0</v>
      </c>
      <c r="DX68" s="2269">
        <v>0</v>
      </c>
      <c r="DY68" s="2269">
        <v>0</v>
      </c>
      <c r="DZ68" s="2269">
        <v>0</v>
      </c>
      <c r="EA68" s="2269">
        <v>0</v>
      </c>
      <c r="EB68" s="2269">
        <v>0</v>
      </c>
      <c r="EC68" s="2269">
        <v>0</v>
      </c>
      <c r="ED68" s="2269">
        <v>0</v>
      </c>
      <c r="EE68" s="2269">
        <v>0</v>
      </c>
      <c r="EF68" s="2269">
        <v>0</v>
      </c>
      <c r="EG68" s="2269">
        <v>0</v>
      </c>
      <c r="EH68" s="2269">
        <v>0</v>
      </c>
      <c r="EI68" s="2269">
        <v>0</v>
      </c>
      <c r="EJ68" s="2269">
        <v>0</v>
      </c>
      <c r="EK68" s="2269">
        <v>0</v>
      </c>
      <c r="EL68" s="2269">
        <v>0</v>
      </c>
      <c r="EM68" s="2269">
        <v>0</v>
      </c>
      <c r="EN68" s="2269">
        <v>0</v>
      </c>
      <c r="EO68" s="2269">
        <v>0</v>
      </c>
      <c r="EP68" s="2269">
        <v>0</v>
      </c>
      <c r="EQ68" s="2269">
        <v>0</v>
      </c>
      <c r="ER68" s="2269">
        <v>0</v>
      </c>
      <c r="ES68" s="2269">
        <v>0</v>
      </c>
      <c r="ET68" s="2269">
        <v>0</v>
      </c>
      <c r="EU68" s="2269">
        <v>0</v>
      </c>
      <c r="EV68" s="2269">
        <v>0</v>
      </c>
      <c r="EW68" s="2269">
        <v>0</v>
      </c>
      <c r="EX68" s="2269">
        <v>0</v>
      </c>
      <c r="EY68" s="2269">
        <v>0</v>
      </c>
      <c r="EZ68" s="2269">
        <v>0</v>
      </c>
      <c r="FA68" s="2269">
        <v>0</v>
      </c>
      <c r="FB68" s="2269">
        <v>0</v>
      </c>
      <c r="FC68" s="2269">
        <v>0</v>
      </c>
      <c r="FD68" s="2269">
        <v>0</v>
      </c>
      <c r="FE68" s="2269">
        <v>0</v>
      </c>
      <c r="FF68" s="2269">
        <v>0</v>
      </c>
      <c r="FG68" s="2269">
        <v>0</v>
      </c>
      <c r="FH68" s="2269">
        <v>0</v>
      </c>
      <c r="FI68" s="2269">
        <v>0</v>
      </c>
      <c r="FJ68" s="2269">
        <v>0</v>
      </c>
      <c r="FK68" s="2269">
        <v>0</v>
      </c>
      <c r="FL68" s="2269">
        <v>0</v>
      </c>
      <c r="FM68" s="2269">
        <v>0</v>
      </c>
      <c r="FN68" s="2269">
        <v>0</v>
      </c>
      <c r="FO68" s="2269">
        <v>0</v>
      </c>
      <c r="FP68" s="2269">
        <v>0</v>
      </c>
      <c r="FQ68" s="2269">
        <v>0</v>
      </c>
      <c r="FR68" s="2269">
        <v>0</v>
      </c>
      <c r="FS68" s="2245"/>
      <c r="FT68" s="2245"/>
    </row>
    <row r="69" spans="1:176" ht="19.2">
      <c r="A69" s="2257" t="s">
        <v>4914</v>
      </c>
      <c r="B69" s="2266" t="s">
        <v>4915</v>
      </c>
      <c r="C69" s="2269">
        <v>0</v>
      </c>
      <c r="D69" s="2269">
        <v>0</v>
      </c>
      <c r="E69" s="2269">
        <v>0</v>
      </c>
      <c r="F69" s="2269">
        <v>0</v>
      </c>
      <c r="G69" s="2269">
        <v>0</v>
      </c>
      <c r="H69" s="2269">
        <v>0</v>
      </c>
      <c r="I69" s="2269">
        <v>6.9353833438234883E-2</v>
      </c>
      <c r="J69" s="2269">
        <v>0</v>
      </c>
      <c r="K69" s="2269">
        <v>0</v>
      </c>
      <c r="L69" s="2269">
        <v>0</v>
      </c>
      <c r="M69" s="2269">
        <v>7.5381100686365721E-2</v>
      </c>
      <c r="N69" s="2269">
        <v>0</v>
      </c>
      <c r="O69" s="2269">
        <v>0</v>
      </c>
      <c r="P69" s="2269">
        <v>0</v>
      </c>
      <c r="Q69" s="2269">
        <v>2.6097582064531166E-2</v>
      </c>
      <c r="R69" s="2269">
        <v>0</v>
      </c>
      <c r="S69" s="2269">
        <v>0</v>
      </c>
      <c r="T69" s="2269">
        <v>0</v>
      </c>
      <c r="U69" s="2269">
        <v>0</v>
      </c>
      <c r="V69" s="2269">
        <v>0</v>
      </c>
      <c r="W69" s="2269">
        <v>0</v>
      </c>
      <c r="X69" s="2269">
        <v>0</v>
      </c>
      <c r="Y69" s="2269">
        <v>0</v>
      </c>
      <c r="Z69" s="2269">
        <v>0</v>
      </c>
      <c r="AA69" s="2269">
        <v>0</v>
      </c>
      <c r="AB69" s="2269">
        <v>0</v>
      </c>
      <c r="AC69" s="2269">
        <v>0</v>
      </c>
      <c r="AD69" s="2269">
        <v>0</v>
      </c>
      <c r="AE69" s="2269">
        <v>0</v>
      </c>
      <c r="AF69" s="2269">
        <v>0</v>
      </c>
      <c r="AG69" s="2269">
        <v>0</v>
      </c>
      <c r="AH69" s="2269">
        <v>0</v>
      </c>
      <c r="AI69" s="2269">
        <v>0</v>
      </c>
      <c r="AJ69" s="2269">
        <v>0</v>
      </c>
      <c r="AK69" s="2269">
        <v>0</v>
      </c>
      <c r="AL69" s="2269">
        <v>0</v>
      </c>
      <c r="AM69" s="2269">
        <v>0</v>
      </c>
      <c r="AN69" s="2269">
        <v>0</v>
      </c>
      <c r="AO69" s="2269">
        <v>0.51502989341648253</v>
      </c>
      <c r="AP69" s="2269">
        <v>0</v>
      </c>
      <c r="AQ69" s="2269">
        <v>0</v>
      </c>
      <c r="AR69" s="2269">
        <v>0</v>
      </c>
      <c r="AS69" s="2269">
        <v>0</v>
      </c>
      <c r="AT69" s="2269">
        <v>0</v>
      </c>
      <c r="AU69" s="2269">
        <v>0</v>
      </c>
      <c r="AV69" s="2269">
        <v>0</v>
      </c>
      <c r="AW69" s="2269">
        <v>0</v>
      </c>
      <c r="AX69" s="2269">
        <v>0</v>
      </c>
      <c r="AY69" s="2269">
        <v>0</v>
      </c>
      <c r="AZ69" s="2269">
        <v>0</v>
      </c>
      <c r="BA69" s="2269">
        <v>0.83378859478420353</v>
      </c>
      <c r="BB69" s="2269">
        <v>0</v>
      </c>
      <c r="BC69" s="2269">
        <v>0</v>
      </c>
      <c r="BD69" s="2269">
        <v>0</v>
      </c>
      <c r="BE69" s="2269">
        <v>0</v>
      </c>
      <c r="BF69" s="2269">
        <v>0</v>
      </c>
      <c r="BG69" s="2269">
        <v>3.502035951531935E-3</v>
      </c>
      <c r="BH69" s="2269">
        <v>0</v>
      </c>
      <c r="BI69" s="2269">
        <v>0</v>
      </c>
      <c r="BJ69" s="2269">
        <v>4.4900631227853038E-2</v>
      </c>
      <c r="BK69" s="2269">
        <v>0</v>
      </c>
      <c r="BL69" s="2269">
        <v>0.37477031324922028</v>
      </c>
      <c r="BM69" s="2269">
        <v>0</v>
      </c>
      <c r="BN69" s="2269">
        <v>0</v>
      </c>
      <c r="BO69" s="2269">
        <v>0</v>
      </c>
      <c r="BP69" s="2269">
        <v>0</v>
      </c>
      <c r="BQ69" s="2269">
        <v>0</v>
      </c>
      <c r="BR69" s="2269">
        <v>0</v>
      </c>
      <c r="BS69" s="2269">
        <v>0</v>
      </c>
      <c r="BT69" s="2269">
        <v>0</v>
      </c>
      <c r="BU69" s="2269">
        <v>0</v>
      </c>
      <c r="BV69" s="2269">
        <v>0</v>
      </c>
      <c r="BW69" s="2269">
        <v>0</v>
      </c>
      <c r="BX69" s="2269">
        <v>0</v>
      </c>
      <c r="BY69" s="2269">
        <v>2.4272341801557549E-2</v>
      </c>
      <c r="BZ69" s="2269">
        <v>0</v>
      </c>
      <c r="CA69" s="2269">
        <v>0.13946386400123853</v>
      </c>
      <c r="CB69" s="2269">
        <v>0</v>
      </c>
      <c r="CC69" s="2269">
        <v>0</v>
      </c>
      <c r="CD69" s="2269">
        <v>0</v>
      </c>
      <c r="CE69" s="2269">
        <v>0</v>
      </c>
      <c r="CF69" s="2269">
        <v>0</v>
      </c>
      <c r="CG69" s="2269">
        <v>0</v>
      </c>
      <c r="CH69" s="2269">
        <v>0</v>
      </c>
      <c r="CI69" s="2269">
        <v>0</v>
      </c>
      <c r="CJ69" s="2269">
        <v>0</v>
      </c>
      <c r="CK69" s="2269">
        <v>0</v>
      </c>
      <c r="CL69" s="2269">
        <v>0</v>
      </c>
      <c r="CM69" s="2269">
        <v>6.3242523960860247E-2</v>
      </c>
      <c r="CN69" s="2269">
        <v>0</v>
      </c>
      <c r="CO69" s="2269">
        <v>0</v>
      </c>
      <c r="CP69" s="2269">
        <v>0</v>
      </c>
      <c r="CQ69" s="2269">
        <v>0</v>
      </c>
      <c r="CR69" s="2269">
        <v>0</v>
      </c>
      <c r="CS69" s="2269">
        <v>0</v>
      </c>
      <c r="CT69" s="2269">
        <v>0</v>
      </c>
      <c r="CU69" s="2269">
        <v>0</v>
      </c>
      <c r="CV69" s="2269">
        <v>0</v>
      </c>
      <c r="CW69" s="2269">
        <v>0</v>
      </c>
      <c r="CX69" s="2269">
        <v>0.15427712582965167</v>
      </c>
      <c r="CY69" s="2269">
        <v>0</v>
      </c>
      <c r="CZ69" s="2269">
        <v>0.20981605599902642</v>
      </c>
      <c r="DA69" s="2269">
        <v>0</v>
      </c>
      <c r="DB69" s="2269">
        <v>0</v>
      </c>
      <c r="DC69" s="2269">
        <v>0</v>
      </c>
      <c r="DD69" s="2269">
        <v>0</v>
      </c>
      <c r="DE69" s="2269">
        <v>0</v>
      </c>
      <c r="DF69" s="2269">
        <v>0</v>
      </c>
      <c r="DG69" s="2269">
        <v>0</v>
      </c>
      <c r="DH69" s="2269">
        <v>0</v>
      </c>
      <c r="DI69" s="2269">
        <v>0</v>
      </c>
      <c r="DJ69" s="2269">
        <v>0</v>
      </c>
      <c r="DK69" s="2269">
        <v>0</v>
      </c>
      <c r="DL69" s="2269">
        <v>0.4</v>
      </c>
      <c r="DM69" s="2269">
        <v>0</v>
      </c>
      <c r="DN69" s="2269">
        <v>0.41437848796408722</v>
      </c>
      <c r="DO69" s="2269">
        <v>0</v>
      </c>
      <c r="DP69" s="2269">
        <v>0</v>
      </c>
      <c r="DQ69" s="2269">
        <v>0</v>
      </c>
      <c r="DR69" s="2269">
        <v>0</v>
      </c>
      <c r="DS69" s="2269">
        <v>0</v>
      </c>
      <c r="DT69" s="2269">
        <v>0</v>
      </c>
      <c r="DU69" s="2269">
        <v>0.82030333573731173</v>
      </c>
      <c r="DV69" s="2269">
        <v>0</v>
      </c>
      <c r="DW69" s="2269">
        <v>0.97069877001129812</v>
      </c>
      <c r="DX69" s="2269">
        <v>0</v>
      </c>
      <c r="DY69" s="2269">
        <v>0.16604436635185593</v>
      </c>
      <c r="DZ69" s="2269">
        <v>0</v>
      </c>
      <c r="EA69" s="2269">
        <v>1.2749781659388699</v>
      </c>
      <c r="EB69" s="2269">
        <v>0</v>
      </c>
      <c r="EC69" s="2269">
        <v>0.15704347826086956</v>
      </c>
      <c r="ED69" s="2269">
        <v>8.8649458695652175E-2</v>
      </c>
      <c r="EE69" s="2269">
        <v>0</v>
      </c>
      <c r="EF69" s="2269">
        <v>0</v>
      </c>
      <c r="EG69" s="2269">
        <v>0</v>
      </c>
      <c r="EH69" s="2269">
        <v>0</v>
      </c>
      <c r="EI69" s="2269">
        <v>0</v>
      </c>
      <c r="EJ69" s="2269">
        <v>0</v>
      </c>
      <c r="EK69" s="2269">
        <v>0</v>
      </c>
      <c r="EL69" s="2269">
        <v>0</v>
      </c>
      <c r="EM69" s="2269">
        <v>0</v>
      </c>
      <c r="EN69" s="2269">
        <v>0</v>
      </c>
      <c r="EO69" s="2269">
        <v>0.10640447168159473</v>
      </c>
      <c r="EP69" s="2269">
        <v>3.7927041327137631E-2</v>
      </c>
      <c r="EQ69" s="2269">
        <v>0</v>
      </c>
      <c r="ER69" s="2269">
        <v>0</v>
      </c>
      <c r="ES69" s="2269">
        <v>0.22312212209384447</v>
      </c>
      <c r="ET69" s="2269">
        <v>0</v>
      </c>
      <c r="EU69" s="2269">
        <v>0.28453937108649874</v>
      </c>
      <c r="EV69" s="2269">
        <v>0</v>
      </c>
      <c r="EW69" s="2269">
        <v>0</v>
      </c>
      <c r="EX69" s="2269">
        <v>0</v>
      </c>
      <c r="EY69" s="2269">
        <v>0</v>
      </c>
      <c r="EZ69" s="2269">
        <v>0</v>
      </c>
      <c r="FA69" s="2269">
        <v>0</v>
      </c>
      <c r="FB69" s="2269">
        <v>0</v>
      </c>
      <c r="FC69" s="2269">
        <v>0</v>
      </c>
      <c r="FD69" s="2269">
        <v>2.767430890903976E-3</v>
      </c>
      <c r="FE69" s="2269">
        <v>0</v>
      </c>
      <c r="FF69" s="2269">
        <v>0</v>
      </c>
      <c r="FG69" s="2269">
        <v>0</v>
      </c>
      <c r="FH69" s="2269">
        <v>0</v>
      </c>
      <c r="FI69" s="2269">
        <v>0</v>
      </c>
      <c r="FJ69" s="2269">
        <v>0</v>
      </c>
      <c r="FK69" s="2269">
        <v>0</v>
      </c>
      <c r="FL69" s="2269">
        <v>0</v>
      </c>
      <c r="FM69" s="2269">
        <v>9.4222775515371504E-2</v>
      </c>
      <c r="FN69" s="2269">
        <v>0</v>
      </c>
      <c r="FO69" s="2269">
        <v>0</v>
      </c>
      <c r="FP69" s="2269">
        <v>0</v>
      </c>
      <c r="FQ69" s="2269">
        <v>0</v>
      </c>
      <c r="FR69" s="2269">
        <v>0</v>
      </c>
      <c r="FS69" s="2245"/>
      <c r="FT69" s="2245"/>
    </row>
    <row r="70" spans="1:176" ht="19.2">
      <c r="A70" s="2257" t="s">
        <v>4916</v>
      </c>
      <c r="B70" s="2266" t="s">
        <v>2932</v>
      </c>
      <c r="C70" s="2269">
        <v>0</v>
      </c>
      <c r="D70" s="2269">
        <v>0</v>
      </c>
      <c r="E70" s="2269">
        <v>0</v>
      </c>
      <c r="F70" s="2269">
        <v>0</v>
      </c>
      <c r="G70" s="2269">
        <v>0</v>
      </c>
      <c r="H70" s="2269">
        <v>0</v>
      </c>
      <c r="I70" s="2269">
        <v>0</v>
      </c>
      <c r="J70" s="2269">
        <v>0</v>
      </c>
      <c r="K70" s="2269">
        <v>0</v>
      </c>
      <c r="L70" s="2269">
        <v>0</v>
      </c>
      <c r="M70" s="2269">
        <v>0</v>
      </c>
      <c r="N70" s="2269">
        <v>0</v>
      </c>
      <c r="O70" s="2269">
        <v>0</v>
      </c>
      <c r="P70" s="2269">
        <v>0</v>
      </c>
      <c r="Q70" s="2269">
        <v>0</v>
      </c>
      <c r="R70" s="2269">
        <v>0</v>
      </c>
      <c r="S70" s="2269">
        <v>0</v>
      </c>
      <c r="T70" s="2269">
        <v>0</v>
      </c>
      <c r="U70" s="2269">
        <v>0</v>
      </c>
      <c r="V70" s="2269">
        <v>0</v>
      </c>
      <c r="W70" s="2269">
        <v>0</v>
      </c>
      <c r="X70" s="2269">
        <v>0</v>
      </c>
      <c r="Y70" s="2269">
        <v>0</v>
      </c>
      <c r="Z70" s="2269">
        <v>0</v>
      </c>
      <c r="AA70" s="2269">
        <v>0</v>
      </c>
      <c r="AB70" s="2269">
        <v>0</v>
      </c>
      <c r="AC70" s="2269">
        <v>0</v>
      </c>
      <c r="AD70" s="2269">
        <v>0</v>
      </c>
      <c r="AE70" s="2269">
        <v>0</v>
      </c>
      <c r="AF70" s="2269">
        <v>0</v>
      </c>
      <c r="AG70" s="2269">
        <v>0</v>
      </c>
      <c r="AH70" s="2269">
        <v>0</v>
      </c>
      <c r="AI70" s="2269">
        <v>0</v>
      </c>
      <c r="AJ70" s="2269">
        <v>0</v>
      </c>
      <c r="AK70" s="2269">
        <v>0</v>
      </c>
      <c r="AL70" s="2269">
        <v>0</v>
      </c>
      <c r="AM70" s="2269">
        <v>0</v>
      </c>
      <c r="AN70" s="2269">
        <v>0</v>
      </c>
      <c r="AO70" s="2269">
        <v>0</v>
      </c>
      <c r="AP70" s="2269">
        <v>0</v>
      </c>
      <c r="AQ70" s="2269">
        <v>0</v>
      </c>
      <c r="AR70" s="2269">
        <v>0</v>
      </c>
      <c r="AS70" s="2269">
        <v>0</v>
      </c>
      <c r="AT70" s="2269">
        <v>0</v>
      </c>
      <c r="AU70" s="2269">
        <v>0</v>
      </c>
      <c r="AV70" s="2269">
        <v>0</v>
      </c>
      <c r="AW70" s="2269">
        <v>0</v>
      </c>
      <c r="AX70" s="2269">
        <v>0</v>
      </c>
      <c r="AY70" s="2269">
        <v>0</v>
      </c>
      <c r="AZ70" s="2269">
        <v>0</v>
      </c>
      <c r="BA70" s="2269">
        <v>0</v>
      </c>
      <c r="BB70" s="2269">
        <v>0</v>
      </c>
      <c r="BC70" s="2269">
        <v>0</v>
      </c>
      <c r="BD70" s="2269">
        <v>0</v>
      </c>
      <c r="BE70" s="2269">
        <v>0</v>
      </c>
      <c r="BF70" s="2269">
        <v>0</v>
      </c>
      <c r="BG70" s="2269">
        <v>0</v>
      </c>
      <c r="BH70" s="2269">
        <v>0</v>
      </c>
      <c r="BI70" s="2269">
        <v>0</v>
      </c>
      <c r="BJ70" s="2269">
        <v>0</v>
      </c>
      <c r="BK70" s="2269">
        <v>0</v>
      </c>
      <c r="BL70" s="2269">
        <v>0</v>
      </c>
      <c r="BM70" s="2269">
        <v>0</v>
      </c>
      <c r="BN70" s="2269">
        <v>0</v>
      </c>
      <c r="BO70" s="2269">
        <v>0</v>
      </c>
      <c r="BP70" s="2269">
        <v>0</v>
      </c>
      <c r="BQ70" s="2269">
        <v>0</v>
      </c>
      <c r="BR70" s="2269">
        <v>0</v>
      </c>
      <c r="BS70" s="2269">
        <v>0</v>
      </c>
      <c r="BT70" s="2269">
        <v>0</v>
      </c>
      <c r="BU70" s="2269">
        <v>0</v>
      </c>
      <c r="BV70" s="2269">
        <v>0</v>
      </c>
      <c r="BW70" s="2269">
        <v>0</v>
      </c>
      <c r="BX70" s="2269">
        <v>0</v>
      </c>
      <c r="BY70" s="2269">
        <v>0</v>
      </c>
      <c r="BZ70" s="2269">
        <v>0</v>
      </c>
      <c r="CA70" s="2269">
        <v>0</v>
      </c>
      <c r="CB70" s="2269">
        <v>0</v>
      </c>
      <c r="CC70" s="2269">
        <v>0</v>
      </c>
      <c r="CD70" s="2269">
        <v>0</v>
      </c>
      <c r="CE70" s="2269">
        <v>0</v>
      </c>
      <c r="CF70" s="2269">
        <v>0</v>
      </c>
      <c r="CG70" s="2269">
        <v>0</v>
      </c>
      <c r="CH70" s="2269">
        <v>0</v>
      </c>
      <c r="CI70" s="2269">
        <v>0</v>
      </c>
      <c r="CJ70" s="2269">
        <v>0</v>
      </c>
      <c r="CK70" s="2269">
        <v>0</v>
      </c>
      <c r="CL70" s="2269">
        <v>0</v>
      </c>
      <c r="CM70" s="2269">
        <v>0</v>
      </c>
      <c r="CN70" s="2269">
        <v>0</v>
      </c>
      <c r="CO70" s="2269">
        <v>0</v>
      </c>
      <c r="CP70" s="2269">
        <v>0</v>
      </c>
      <c r="CQ70" s="2269">
        <v>0</v>
      </c>
      <c r="CR70" s="2269">
        <v>0</v>
      </c>
      <c r="CS70" s="2269">
        <v>0</v>
      </c>
      <c r="CT70" s="2269">
        <v>0</v>
      </c>
      <c r="CU70" s="2269">
        <v>0</v>
      </c>
      <c r="CV70" s="2269">
        <v>0</v>
      </c>
      <c r="CW70" s="2269">
        <v>0</v>
      </c>
      <c r="CX70" s="2269">
        <v>0</v>
      </c>
      <c r="CY70" s="2269">
        <v>0</v>
      </c>
      <c r="CZ70" s="2269">
        <v>0</v>
      </c>
      <c r="DA70" s="2269">
        <v>0</v>
      </c>
      <c r="DB70" s="2269">
        <v>0</v>
      </c>
      <c r="DC70" s="2269">
        <v>0</v>
      </c>
      <c r="DD70" s="2269">
        <v>0</v>
      </c>
      <c r="DE70" s="2269">
        <v>0</v>
      </c>
      <c r="DF70" s="2269">
        <v>0</v>
      </c>
      <c r="DG70" s="2269">
        <v>0</v>
      </c>
      <c r="DH70" s="2269">
        <v>0</v>
      </c>
      <c r="DI70" s="2269">
        <v>0</v>
      </c>
      <c r="DJ70" s="2269">
        <v>0</v>
      </c>
      <c r="DK70" s="2269">
        <v>0</v>
      </c>
      <c r="DL70" s="2269">
        <v>0</v>
      </c>
      <c r="DM70" s="2269">
        <v>0</v>
      </c>
      <c r="DN70" s="2269">
        <v>0</v>
      </c>
      <c r="DO70" s="2269">
        <v>0</v>
      </c>
      <c r="DP70" s="2269">
        <v>0</v>
      </c>
      <c r="DQ70" s="2269">
        <v>0</v>
      </c>
      <c r="DR70" s="2269">
        <v>0</v>
      </c>
      <c r="DS70" s="2269">
        <v>0</v>
      </c>
      <c r="DT70" s="2269">
        <v>0</v>
      </c>
      <c r="DU70" s="2269">
        <v>0</v>
      </c>
      <c r="DV70" s="2269">
        <v>0</v>
      </c>
      <c r="DW70" s="2269">
        <v>0</v>
      </c>
      <c r="DX70" s="2269">
        <v>0</v>
      </c>
      <c r="DY70" s="2269">
        <v>0</v>
      </c>
      <c r="DZ70" s="2269">
        <v>0</v>
      </c>
      <c r="EA70" s="2269">
        <v>0</v>
      </c>
      <c r="EB70" s="2269">
        <v>0</v>
      </c>
      <c r="EC70" s="2269">
        <v>0</v>
      </c>
      <c r="ED70" s="2269">
        <v>0</v>
      </c>
      <c r="EE70" s="2269">
        <v>0</v>
      </c>
      <c r="EF70" s="2269">
        <v>0</v>
      </c>
      <c r="EG70" s="2269">
        <v>0</v>
      </c>
      <c r="EH70" s="2269">
        <v>0</v>
      </c>
      <c r="EI70" s="2269">
        <v>0</v>
      </c>
      <c r="EJ70" s="2269">
        <v>0</v>
      </c>
      <c r="EK70" s="2269">
        <v>0</v>
      </c>
      <c r="EL70" s="2269">
        <v>0</v>
      </c>
      <c r="EM70" s="2269">
        <v>0</v>
      </c>
      <c r="EN70" s="2269">
        <v>0</v>
      </c>
      <c r="EO70" s="2269">
        <v>0</v>
      </c>
      <c r="EP70" s="2269">
        <v>0</v>
      </c>
      <c r="EQ70" s="2269">
        <v>0</v>
      </c>
      <c r="ER70" s="2269">
        <v>0</v>
      </c>
      <c r="ES70" s="2269">
        <v>0</v>
      </c>
      <c r="ET70" s="2269">
        <v>0</v>
      </c>
      <c r="EU70" s="2269">
        <v>0</v>
      </c>
      <c r="EV70" s="2269">
        <v>0</v>
      </c>
      <c r="EW70" s="2269">
        <v>0</v>
      </c>
      <c r="EX70" s="2269">
        <v>0</v>
      </c>
      <c r="EY70" s="2269">
        <v>0</v>
      </c>
      <c r="EZ70" s="2269">
        <v>0</v>
      </c>
      <c r="FA70" s="2269">
        <v>0</v>
      </c>
      <c r="FB70" s="2269">
        <v>0</v>
      </c>
      <c r="FC70" s="2269">
        <v>0</v>
      </c>
      <c r="FD70" s="2269">
        <v>0</v>
      </c>
      <c r="FE70" s="2269">
        <v>0</v>
      </c>
      <c r="FF70" s="2269">
        <v>0</v>
      </c>
      <c r="FG70" s="2269">
        <v>0</v>
      </c>
      <c r="FH70" s="2269">
        <v>0</v>
      </c>
      <c r="FI70" s="2269">
        <v>0</v>
      </c>
      <c r="FJ70" s="2269">
        <v>0</v>
      </c>
      <c r="FK70" s="2269">
        <v>0</v>
      </c>
      <c r="FL70" s="2269">
        <v>0</v>
      </c>
      <c r="FM70" s="2269">
        <v>0</v>
      </c>
      <c r="FN70" s="2269">
        <v>0</v>
      </c>
      <c r="FO70" s="2269">
        <v>0</v>
      </c>
      <c r="FP70" s="2269">
        <v>0</v>
      </c>
      <c r="FQ70" s="2269">
        <v>0</v>
      </c>
      <c r="FR70" s="2269">
        <v>0</v>
      </c>
      <c r="FS70" s="2245"/>
      <c r="FT70" s="2245"/>
    </row>
    <row r="71" spans="1:176" ht="19.2">
      <c r="A71" s="2257" t="s">
        <v>4917</v>
      </c>
      <c r="B71" s="2266" t="s">
        <v>2933</v>
      </c>
      <c r="C71" s="2269">
        <v>0.25132892010789365</v>
      </c>
      <c r="D71" s="2269">
        <v>0.3318170715557146</v>
      </c>
      <c r="E71" s="2269">
        <v>8.3715056108756333E-2</v>
      </c>
      <c r="F71" s="2269">
        <v>0</v>
      </c>
      <c r="G71" s="2269">
        <v>0</v>
      </c>
      <c r="H71" s="2269">
        <v>0</v>
      </c>
      <c r="I71" s="2269">
        <v>0.73389396138582164</v>
      </c>
      <c r="J71" s="2269">
        <v>0</v>
      </c>
      <c r="K71" s="2269">
        <v>0</v>
      </c>
      <c r="L71" s="2269">
        <v>0</v>
      </c>
      <c r="M71" s="2269">
        <v>0</v>
      </c>
      <c r="N71" s="2269">
        <v>0</v>
      </c>
      <c r="O71" s="2269">
        <v>0.54229450628886045</v>
      </c>
      <c r="P71" s="2269">
        <v>0</v>
      </c>
      <c r="Q71" s="2269">
        <v>5.783189507943752E-2</v>
      </c>
      <c r="R71" s="2269">
        <v>0</v>
      </c>
      <c r="S71" s="2269">
        <v>1.0744178550393617</v>
      </c>
      <c r="T71" s="2269">
        <v>0</v>
      </c>
      <c r="U71" s="2269">
        <v>0.41916540687236525</v>
      </c>
      <c r="V71" s="2269">
        <v>0</v>
      </c>
      <c r="W71" s="2269">
        <v>0</v>
      </c>
      <c r="X71" s="2269">
        <v>0</v>
      </c>
      <c r="Y71" s="2269">
        <v>1.3999513994455153</v>
      </c>
      <c r="Z71" s="2269">
        <v>0</v>
      </c>
      <c r="AA71" s="2269">
        <v>0</v>
      </c>
      <c r="AB71" s="2269">
        <v>0</v>
      </c>
      <c r="AC71" s="2269">
        <v>0.17545968931481642</v>
      </c>
      <c r="AD71" s="2269">
        <v>0.10796266958471533</v>
      </c>
      <c r="AE71" s="2269">
        <v>1.327473039011781</v>
      </c>
      <c r="AF71" s="2269">
        <v>0.39470009076652146</v>
      </c>
      <c r="AG71" s="2269">
        <v>0.66043010387089973</v>
      </c>
      <c r="AH71" s="2269">
        <v>0</v>
      </c>
      <c r="AI71" s="2269">
        <v>0.62784515663268159</v>
      </c>
      <c r="AJ71" s="2269">
        <v>0</v>
      </c>
      <c r="AK71" s="2269">
        <v>0</v>
      </c>
      <c r="AL71" s="2269">
        <v>0</v>
      </c>
      <c r="AM71" s="2269">
        <v>0.28377512442628444</v>
      </c>
      <c r="AN71" s="2269">
        <v>0</v>
      </c>
      <c r="AO71" s="2269">
        <v>1.5891572004293497</v>
      </c>
      <c r="AP71" s="2269">
        <v>0.18662419417014522</v>
      </c>
      <c r="AQ71" s="2269">
        <v>0.39168488064471846</v>
      </c>
      <c r="AR71" s="2269">
        <v>0</v>
      </c>
      <c r="AS71" s="2269">
        <v>0.2018687748030896</v>
      </c>
      <c r="AT71" s="2269">
        <v>0</v>
      </c>
      <c r="AU71" s="2269">
        <v>0</v>
      </c>
      <c r="AV71" s="2269">
        <v>0</v>
      </c>
      <c r="AW71" s="2269">
        <v>0</v>
      </c>
      <c r="AX71" s="2269">
        <v>0</v>
      </c>
      <c r="AY71" s="2269">
        <v>0</v>
      </c>
      <c r="AZ71" s="2269">
        <v>0</v>
      </c>
      <c r="BA71" s="2269">
        <v>0.39669633835110607</v>
      </c>
      <c r="BB71" s="2269">
        <v>0</v>
      </c>
      <c r="BC71" s="2269">
        <v>0</v>
      </c>
      <c r="BD71" s="2269">
        <v>0</v>
      </c>
      <c r="BE71" s="2269">
        <v>0</v>
      </c>
      <c r="BF71" s="2269">
        <v>0</v>
      </c>
      <c r="BG71" s="2269">
        <v>0</v>
      </c>
      <c r="BH71" s="2269">
        <v>0</v>
      </c>
      <c r="BI71" s="2269">
        <v>0</v>
      </c>
      <c r="BJ71" s="2269">
        <v>0</v>
      </c>
      <c r="BK71" s="2269">
        <v>0</v>
      </c>
      <c r="BL71" s="2269">
        <v>0</v>
      </c>
      <c r="BM71" s="2269">
        <v>0</v>
      </c>
      <c r="BN71" s="2269">
        <v>0</v>
      </c>
      <c r="BO71" s="2269">
        <v>0</v>
      </c>
      <c r="BP71" s="2269">
        <v>0</v>
      </c>
      <c r="BQ71" s="2269">
        <v>0</v>
      </c>
      <c r="BR71" s="2269">
        <v>0</v>
      </c>
      <c r="BS71" s="2269">
        <v>0</v>
      </c>
      <c r="BT71" s="2269">
        <v>0</v>
      </c>
      <c r="BU71" s="2269">
        <v>0</v>
      </c>
      <c r="BV71" s="2269">
        <v>0</v>
      </c>
      <c r="BW71" s="2269">
        <v>0</v>
      </c>
      <c r="BX71" s="2269">
        <v>0</v>
      </c>
      <c r="BY71" s="2269">
        <v>0</v>
      </c>
      <c r="BZ71" s="2269">
        <v>0</v>
      </c>
      <c r="CA71" s="2269">
        <v>0</v>
      </c>
      <c r="CB71" s="2269">
        <v>0</v>
      </c>
      <c r="CC71" s="2269">
        <v>0</v>
      </c>
      <c r="CD71" s="2269">
        <v>0</v>
      </c>
      <c r="CE71" s="2269">
        <v>0</v>
      </c>
      <c r="CF71" s="2269">
        <v>0</v>
      </c>
      <c r="CG71" s="2269">
        <v>0</v>
      </c>
      <c r="CH71" s="2269">
        <v>0</v>
      </c>
      <c r="CI71" s="2269">
        <v>0</v>
      </c>
      <c r="CJ71" s="2269">
        <v>0</v>
      </c>
      <c r="CK71" s="2269">
        <v>0</v>
      </c>
      <c r="CL71" s="2269">
        <v>0</v>
      </c>
      <c r="CM71" s="2269">
        <v>0</v>
      </c>
      <c r="CN71" s="2269">
        <v>0</v>
      </c>
      <c r="CO71" s="2269">
        <v>0</v>
      </c>
      <c r="CP71" s="2269">
        <v>0</v>
      </c>
      <c r="CQ71" s="2269">
        <v>0</v>
      </c>
      <c r="CR71" s="2269">
        <v>0</v>
      </c>
      <c r="CS71" s="2269">
        <v>0</v>
      </c>
      <c r="CT71" s="2269">
        <v>0</v>
      </c>
      <c r="CU71" s="2269">
        <v>0</v>
      </c>
      <c r="CV71" s="2269">
        <v>0</v>
      </c>
      <c r="CW71" s="2269">
        <v>0</v>
      </c>
      <c r="CX71" s="2269">
        <v>0</v>
      </c>
      <c r="CY71" s="2269">
        <v>0</v>
      </c>
      <c r="CZ71" s="2269">
        <v>0</v>
      </c>
      <c r="DA71" s="2269">
        <v>0</v>
      </c>
      <c r="DB71" s="2269">
        <v>0</v>
      </c>
      <c r="DC71" s="2269">
        <v>0</v>
      </c>
      <c r="DD71" s="2269">
        <v>0</v>
      </c>
      <c r="DE71" s="2269">
        <v>0</v>
      </c>
      <c r="DF71" s="2269">
        <v>0</v>
      </c>
      <c r="DG71" s="2269">
        <v>0</v>
      </c>
      <c r="DH71" s="2269">
        <v>0</v>
      </c>
      <c r="DI71" s="2269">
        <v>0</v>
      </c>
      <c r="DJ71" s="2269">
        <v>0</v>
      </c>
      <c r="DK71" s="2269">
        <v>0</v>
      </c>
      <c r="DL71" s="2269">
        <v>0</v>
      </c>
      <c r="DM71" s="2269">
        <v>0</v>
      </c>
      <c r="DN71" s="2269">
        <v>0</v>
      </c>
      <c r="DO71" s="2269">
        <v>0</v>
      </c>
      <c r="DP71" s="2269">
        <v>0</v>
      </c>
      <c r="DQ71" s="2269">
        <v>0</v>
      </c>
      <c r="DR71" s="2269">
        <v>0</v>
      </c>
      <c r="DS71" s="2269">
        <v>0</v>
      </c>
      <c r="DT71" s="2269">
        <v>0</v>
      </c>
      <c r="DU71" s="2269">
        <v>0</v>
      </c>
      <c r="DV71" s="2269">
        <v>0</v>
      </c>
      <c r="DW71" s="2269">
        <v>0</v>
      </c>
      <c r="DX71" s="2269">
        <v>0</v>
      </c>
      <c r="DY71" s="2269">
        <v>0</v>
      </c>
      <c r="DZ71" s="2269">
        <v>0</v>
      </c>
      <c r="EA71" s="2269">
        <v>0</v>
      </c>
      <c r="EB71" s="2269">
        <v>0</v>
      </c>
      <c r="EC71" s="2269">
        <v>0</v>
      </c>
      <c r="ED71" s="2269">
        <v>0</v>
      </c>
      <c r="EE71" s="2269">
        <v>0</v>
      </c>
      <c r="EF71" s="2269">
        <v>0</v>
      </c>
      <c r="EG71" s="2269">
        <v>1.6236375069871436</v>
      </c>
      <c r="EH71" s="2269">
        <v>0</v>
      </c>
      <c r="EI71" s="2269">
        <v>1.4990657006363812</v>
      </c>
      <c r="EJ71" s="2269">
        <v>0</v>
      </c>
      <c r="EK71" s="2269">
        <v>0.65885152703715122</v>
      </c>
      <c r="EL71" s="2269">
        <v>0</v>
      </c>
      <c r="EM71" s="2269">
        <v>0.57934441072717247</v>
      </c>
      <c r="EN71" s="2269">
        <v>0</v>
      </c>
      <c r="EO71" s="2269">
        <v>0.60408108290120555</v>
      </c>
      <c r="EP71" s="2269">
        <v>0</v>
      </c>
      <c r="EQ71" s="2269">
        <v>0.62881072175569641</v>
      </c>
      <c r="ER71" s="2269">
        <v>0</v>
      </c>
      <c r="ES71" s="2269">
        <v>0</v>
      </c>
      <c r="ET71" s="2269">
        <v>0</v>
      </c>
      <c r="EU71" s="2269">
        <v>0</v>
      </c>
      <c r="EV71" s="2269">
        <v>0</v>
      </c>
      <c r="EW71" s="2269">
        <v>0</v>
      </c>
      <c r="EX71" s="2269">
        <v>0</v>
      </c>
      <c r="EY71" s="2269">
        <v>0</v>
      </c>
      <c r="EZ71" s="2269">
        <v>0</v>
      </c>
      <c r="FA71" s="2269">
        <v>0</v>
      </c>
      <c r="FB71" s="2269">
        <v>0</v>
      </c>
      <c r="FC71" s="2269">
        <v>0</v>
      </c>
      <c r="FD71" s="2269">
        <v>0</v>
      </c>
      <c r="FE71" s="2269">
        <v>0</v>
      </c>
      <c r="FF71" s="2269">
        <v>0</v>
      </c>
      <c r="FG71" s="2269">
        <v>0</v>
      </c>
      <c r="FH71" s="2269">
        <v>0</v>
      </c>
      <c r="FI71" s="2269">
        <v>0</v>
      </c>
      <c r="FJ71" s="2269">
        <v>0</v>
      </c>
      <c r="FK71" s="2269">
        <v>0</v>
      </c>
      <c r="FL71" s="2269">
        <v>0</v>
      </c>
      <c r="FM71" s="2269">
        <v>0</v>
      </c>
      <c r="FN71" s="2269">
        <v>1.1363703500516955</v>
      </c>
      <c r="FO71" s="2269">
        <v>0</v>
      </c>
      <c r="FP71" s="2269">
        <v>0</v>
      </c>
      <c r="FQ71" s="2269">
        <v>0</v>
      </c>
      <c r="FR71" s="2269">
        <v>0</v>
      </c>
      <c r="FS71" s="2245"/>
      <c r="FT71" s="2245"/>
    </row>
    <row r="72" spans="1:176" ht="19.2">
      <c r="A72" s="2257" t="s">
        <v>4918</v>
      </c>
      <c r="B72" s="2266" t="s">
        <v>2934</v>
      </c>
      <c r="C72" s="2269">
        <v>0</v>
      </c>
      <c r="D72" s="2269">
        <v>0</v>
      </c>
      <c r="E72" s="2269">
        <v>0</v>
      </c>
      <c r="F72" s="2269">
        <v>0</v>
      </c>
      <c r="G72" s="2269">
        <v>0</v>
      </c>
      <c r="H72" s="2269">
        <v>0</v>
      </c>
      <c r="I72" s="2269">
        <v>0</v>
      </c>
      <c r="J72" s="2269">
        <v>0</v>
      </c>
      <c r="K72" s="2269">
        <v>0</v>
      </c>
      <c r="L72" s="2269">
        <v>0</v>
      </c>
      <c r="M72" s="2269">
        <v>0</v>
      </c>
      <c r="N72" s="2269">
        <v>0</v>
      </c>
      <c r="O72" s="2269">
        <v>0</v>
      </c>
      <c r="P72" s="2269">
        <v>0</v>
      </c>
      <c r="Q72" s="2269">
        <v>0</v>
      </c>
      <c r="R72" s="2269">
        <v>0</v>
      </c>
      <c r="S72" s="2269">
        <v>0</v>
      </c>
      <c r="T72" s="2269">
        <v>0</v>
      </c>
      <c r="U72" s="2269">
        <v>0</v>
      </c>
      <c r="V72" s="2269">
        <v>0</v>
      </c>
      <c r="W72" s="2269">
        <v>0</v>
      </c>
      <c r="X72" s="2269">
        <v>0</v>
      </c>
      <c r="Y72" s="2269">
        <v>0</v>
      </c>
      <c r="Z72" s="2269">
        <v>0</v>
      </c>
      <c r="AA72" s="2269">
        <v>0</v>
      </c>
      <c r="AB72" s="2269">
        <v>0</v>
      </c>
      <c r="AC72" s="2269">
        <v>0</v>
      </c>
      <c r="AD72" s="2269">
        <v>0</v>
      </c>
      <c r="AE72" s="2269">
        <v>0</v>
      </c>
      <c r="AF72" s="2269">
        <v>0</v>
      </c>
      <c r="AG72" s="2269">
        <v>0</v>
      </c>
      <c r="AH72" s="2269">
        <v>0</v>
      </c>
      <c r="AI72" s="2269">
        <v>0</v>
      </c>
      <c r="AJ72" s="2269">
        <v>0</v>
      </c>
      <c r="AK72" s="2269">
        <v>0</v>
      </c>
      <c r="AL72" s="2269">
        <v>0</v>
      </c>
      <c r="AM72" s="2269">
        <v>0</v>
      </c>
      <c r="AN72" s="2269">
        <v>0</v>
      </c>
      <c r="AO72" s="2269">
        <v>0</v>
      </c>
      <c r="AP72" s="2269">
        <v>0</v>
      </c>
      <c r="AQ72" s="2269">
        <v>0</v>
      </c>
      <c r="AR72" s="2269">
        <v>0</v>
      </c>
      <c r="AS72" s="2269">
        <v>0</v>
      </c>
      <c r="AT72" s="2269">
        <v>0</v>
      </c>
      <c r="AU72" s="2269">
        <v>0</v>
      </c>
      <c r="AV72" s="2269">
        <v>0</v>
      </c>
      <c r="AW72" s="2269">
        <v>0</v>
      </c>
      <c r="AX72" s="2269">
        <v>0</v>
      </c>
      <c r="AY72" s="2269">
        <v>0</v>
      </c>
      <c r="AZ72" s="2269">
        <v>0</v>
      </c>
      <c r="BA72" s="2269">
        <v>0</v>
      </c>
      <c r="BB72" s="2269">
        <v>0</v>
      </c>
      <c r="BC72" s="2269">
        <v>0</v>
      </c>
      <c r="BD72" s="2269">
        <v>0</v>
      </c>
      <c r="BE72" s="2269">
        <v>0</v>
      </c>
      <c r="BF72" s="2269">
        <v>0</v>
      </c>
      <c r="BG72" s="2269">
        <v>0</v>
      </c>
      <c r="BH72" s="2269">
        <v>0</v>
      </c>
      <c r="BI72" s="2269">
        <v>0</v>
      </c>
      <c r="BJ72" s="2269">
        <v>0</v>
      </c>
      <c r="BK72" s="2269">
        <v>0</v>
      </c>
      <c r="BL72" s="2269">
        <v>0</v>
      </c>
      <c r="BM72" s="2269">
        <v>0</v>
      </c>
      <c r="BN72" s="2269">
        <v>0</v>
      </c>
      <c r="BO72" s="2269">
        <v>0</v>
      </c>
      <c r="BP72" s="2269">
        <v>0</v>
      </c>
      <c r="BQ72" s="2269">
        <v>0</v>
      </c>
      <c r="BR72" s="2269">
        <v>0</v>
      </c>
      <c r="BS72" s="2269">
        <v>0</v>
      </c>
      <c r="BT72" s="2269">
        <v>0</v>
      </c>
      <c r="BU72" s="2269">
        <v>0</v>
      </c>
      <c r="BV72" s="2269">
        <v>0</v>
      </c>
      <c r="BW72" s="2269">
        <v>0</v>
      </c>
      <c r="BX72" s="2269">
        <v>0</v>
      </c>
      <c r="BY72" s="2269">
        <v>0</v>
      </c>
      <c r="BZ72" s="2269">
        <v>0</v>
      </c>
      <c r="CA72" s="2269">
        <v>0</v>
      </c>
      <c r="CB72" s="2269">
        <v>0</v>
      </c>
      <c r="CC72" s="2269">
        <v>0</v>
      </c>
      <c r="CD72" s="2269">
        <v>0</v>
      </c>
      <c r="CE72" s="2269">
        <v>0</v>
      </c>
      <c r="CF72" s="2269">
        <v>0</v>
      </c>
      <c r="CG72" s="2269">
        <v>0</v>
      </c>
      <c r="CH72" s="2269">
        <v>0</v>
      </c>
      <c r="CI72" s="2269">
        <v>0</v>
      </c>
      <c r="CJ72" s="2269">
        <v>0</v>
      </c>
      <c r="CK72" s="2269">
        <v>0</v>
      </c>
      <c r="CL72" s="2269">
        <v>0</v>
      </c>
      <c r="CM72" s="2269">
        <v>0</v>
      </c>
      <c r="CN72" s="2269">
        <v>0</v>
      </c>
      <c r="CO72" s="2269">
        <v>0</v>
      </c>
      <c r="CP72" s="2269">
        <v>0</v>
      </c>
      <c r="CQ72" s="2269">
        <v>0</v>
      </c>
      <c r="CR72" s="2269">
        <v>0</v>
      </c>
      <c r="CS72" s="2269">
        <v>0</v>
      </c>
      <c r="CT72" s="2269">
        <v>0</v>
      </c>
      <c r="CU72" s="2269">
        <v>0</v>
      </c>
      <c r="CV72" s="2269">
        <v>0</v>
      </c>
      <c r="CW72" s="2269">
        <v>0</v>
      </c>
      <c r="CX72" s="2269">
        <v>0</v>
      </c>
      <c r="CY72" s="2269">
        <v>0</v>
      </c>
      <c r="CZ72" s="2269">
        <v>0</v>
      </c>
      <c r="DA72" s="2269">
        <v>0</v>
      </c>
      <c r="DB72" s="2269">
        <v>0</v>
      </c>
      <c r="DC72" s="2269">
        <v>0</v>
      </c>
      <c r="DD72" s="2269">
        <v>0</v>
      </c>
      <c r="DE72" s="2269">
        <v>0</v>
      </c>
      <c r="DF72" s="2269">
        <v>0</v>
      </c>
      <c r="DG72" s="2269">
        <v>0</v>
      </c>
      <c r="DH72" s="2269">
        <v>0</v>
      </c>
      <c r="DI72" s="2269">
        <v>0</v>
      </c>
      <c r="DJ72" s="2269">
        <v>0</v>
      </c>
      <c r="DK72" s="2269">
        <v>0</v>
      </c>
      <c r="DL72" s="2269">
        <v>0</v>
      </c>
      <c r="DM72" s="2269">
        <v>0</v>
      </c>
      <c r="DN72" s="2269">
        <v>0</v>
      </c>
      <c r="DO72" s="2269">
        <v>0</v>
      </c>
      <c r="DP72" s="2269">
        <v>0</v>
      </c>
      <c r="DQ72" s="2269">
        <v>0</v>
      </c>
      <c r="DR72" s="2269">
        <v>0</v>
      </c>
      <c r="DS72" s="2269">
        <v>0</v>
      </c>
      <c r="DT72" s="2269">
        <v>0</v>
      </c>
      <c r="DU72" s="2269">
        <v>0</v>
      </c>
      <c r="DV72" s="2269">
        <v>0</v>
      </c>
      <c r="DW72" s="2269">
        <v>0</v>
      </c>
      <c r="DX72" s="2269">
        <v>0</v>
      </c>
      <c r="DY72" s="2269">
        <v>0</v>
      </c>
      <c r="DZ72" s="2269">
        <v>0</v>
      </c>
      <c r="EA72" s="2269">
        <v>0</v>
      </c>
      <c r="EB72" s="2269">
        <v>0</v>
      </c>
      <c r="EC72" s="2269">
        <v>0</v>
      </c>
      <c r="ED72" s="2269">
        <v>0</v>
      </c>
      <c r="EE72" s="2269">
        <v>0</v>
      </c>
      <c r="EF72" s="2269">
        <v>0</v>
      </c>
      <c r="EG72" s="2269">
        <v>0</v>
      </c>
      <c r="EH72" s="2269">
        <v>0</v>
      </c>
      <c r="EI72" s="2269">
        <v>0</v>
      </c>
      <c r="EJ72" s="2269">
        <v>0</v>
      </c>
      <c r="EK72" s="2269">
        <v>0</v>
      </c>
      <c r="EL72" s="2269">
        <v>0</v>
      </c>
      <c r="EM72" s="2269">
        <v>0</v>
      </c>
      <c r="EN72" s="2269">
        <v>0</v>
      </c>
      <c r="EO72" s="2269">
        <v>0</v>
      </c>
      <c r="EP72" s="2269">
        <v>0</v>
      </c>
      <c r="EQ72" s="2269">
        <v>0</v>
      </c>
      <c r="ER72" s="2269">
        <v>0</v>
      </c>
      <c r="ES72" s="2269">
        <v>0</v>
      </c>
      <c r="ET72" s="2269">
        <v>0</v>
      </c>
      <c r="EU72" s="2269">
        <v>0</v>
      </c>
      <c r="EV72" s="2269">
        <v>0</v>
      </c>
      <c r="EW72" s="2269">
        <v>0</v>
      </c>
      <c r="EX72" s="2269">
        <v>0</v>
      </c>
      <c r="EY72" s="2269">
        <v>0</v>
      </c>
      <c r="EZ72" s="2269">
        <v>0</v>
      </c>
      <c r="FA72" s="2269">
        <v>0</v>
      </c>
      <c r="FB72" s="2269">
        <v>0</v>
      </c>
      <c r="FC72" s="2269">
        <v>0</v>
      </c>
      <c r="FD72" s="2269">
        <v>0</v>
      </c>
      <c r="FE72" s="2269">
        <v>0</v>
      </c>
      <c r="FF72" s="2269">
        <v>0</v>
      </c>
      <c r="FG72" s="2269">
        <v>0</v>
      </c>
      <c r="FH72" s="2269">
        <v>0</v>
      </c>
      <c r="FI72" s="2269">
        <v>0</v>
      </c>
      <c r="FJ72" s="2269">
        <v>0</v>
      </c>
      <c r="FK72" s="2269">
        <v>0</v>
      </c>
      <c r="FL72" s="2269">
        <v>0</v>
      </c>
      <c r="FM72" s="2269">
        <v>0</v>
      </c>
      <c r="FN72" s="2269">
        <v>0</v>
      </c>
      <c r="FO72" s="2269">
        <v>0</v>
      </c>
      <c r="FP72" s="2269">
        <v>0</v>
      </c>
      <c r="FQ72" s="2269">
        <v>0</v>
      </c>
      <c r="FR72" s="2269">
        <v>0</v>
      </c>
      <c r="FS72" s="2245"/>
      <c r="FT72" s="2245"/>
    </row>
    <row r="73" spans="1:176" ht="19.2">
      <c r="A73" s="2257" t="s">
        <v>4919</v>
      </c>
      <c r="B73" s="2266" t="s">
        <v>4920</v>
      </c>
      <c r="C73" s="2269">
        <v>0</v>
      </c>
      <c r="D73" s="2269">
        <v>1.2416939020485058</v>
      </c>
      <c r="E73" s="2269">
        <v>0</v>
      </c>
      <c r="F73" s="2269">
        <v>0.94589583130149013</v>
      </c>
      <c r="G73" s="2269">
        <v>0</v>
      </c>
      <c r="H73" s="2269">
        <v>0</v>
      </c>
      <c r="I73" s="2269">
        <v>0</v>
      </c>
      <c r="J73" s="2269">
        <v>1.5471568729083469</v>
      </c>
      <c r="K73" s="2269">
        <v>0.19808539415577883</v>
      </c>
      <c r="L73" s="2269">
        <v>3.9437555027405757</v>
      </c>
      <c r="M73" s="2269">
        <v>0.15837003500687868</v>
      </c>
      <c r="N73" s="2269">
        <v>3.1383519147690855</v>
      </c>
      <c r="O73" s="2269">
        <v>0</v>
      </c>
      <c r="P73" s="2269">
        <v>4.5023739286481996</v>
      </c>
      <c r="Q73" s="2269">
        <v>0</v>
      </c>
      <c r="R73" s="2269">
        <v>1.2872063858920986</v>
      </c>
      <c r="S73" s="2269">
        <v>0</v>
      </c>
      <c r="T73" s="2269">
        <v>3.0498269636957871</v>
      </c>
      <c r="U73" s="2269">
        <v>0</v>
      </c>
      <c r="V73" s="2269">
        <v>1.4144145280284914</v>
      </c>
      <c r="W73" s="2269">
        <v>0</v>
      </c>
      <c r="X73" s="2269">
        <v>1.0496675968510172</v>
      </c>
      <c r="Y73" s="2269">
        <v>7.0623204622805483E-2</v>
      </c>
      <c r="Z73" s="2269">
        <v>2.2739058271683277</v>
      </c>
      <c r="AA73" s="2269">
        <v>0</v>
      </c>
      <c r="AB73" s="2269">
        <v>2.7409808531159818</v>
      </c>
      <c r="AC73" s="2269">
        <v>0.18059225281647256</v>
      </c>
      <c r="AD73" s="2269">
        <v>7.1010314299027655E-2</v>
      </c>
      <c r="AE73" s="2269">
        <v>0.33150631732187957</v>
      </c>
      <c r="AF73" s="2269">
        <v>0</v>
      </c>
      <c r="AG73" s="2269">
        <v>0.25861589013083081</v>
      </c>
      <c r="AH73" s="2269">
        <v>2.0359510863671346</v>
      </c>
      <c r="AI73" s="2269">
        <v>0.28801151270889952</v>
      </c>
      <c r="AJ73" s="2269">
        <v>0.98250211248826702</v>
      </c>
      <c r="AK73" s="2269">
        <v>0.1348400704628254</v>
      </c>
      <c r="AL73" s="2269">
        <v>0</v>
      </c>
      <c r="AM73" s="2269">
        <v>0</v>
      </c>
      <c r="AN73" s="2269">
        <v>0</v>
      </c>
      <c r="AO73" s="2269">
        <v>0</v>
      </c>
      <c r="AP73" s="2269">
        <v>0</v>
      </c>
      <c r="AQ73" s="2269">
        <v>0</v>
      </c>
      <c r="AR73" s="2269">
        <v>0</v>
      </c>
      <c r="AS73" s="2269">
        <v>0</v>
      </c>
      <c r="AT73" s="2269">
        <v>0</v>
      </c>
      <c r="AU73" s="2269">
        <v>0</v>
      </c>
      <c r="AV73" s="2269">
        <v>0</v>
      </c>
      <c r="AW73" s="2269">
        <v>0</v>
      </c>
      <c r="AX73" s="2269">
        <v>0</v>
      </c>
      <c r="AY73" s="2269">
        <v>0</v>
      </c>
      <c r="AZ73" s="2269">
        <v>0</v>
      </c>
      <c r="BA73" s="2269">
        <v>0</v>
      </c>
      <c r="BB73" s="2269">
        <v>0</v>
      </c>
      <c r="BC73" s="2269">
        <v>0</v>
      </c>
      <c r="BD73" s="2269">
        <v>1.5057412742074447</v>
      </c>
      <c r="BE73" s="2269">
        <v>0</v>
      </c>
      <c r="BF73" s="2269">
        <v>0</v>
      </c>
      <c r="BG73" s="2269">
        <v>0</v>
      </c>
      <c r="BH73" s="2269">
        <v>0</v>
      </c>
      <c r="BI73" s="2269">
        <v>0</v>
      </c>
      <c r="BJ73" s="2269">
        <v>0</v>
      </c>
      <c r="BK73" s="2269">
        <v>0</v>
      </c>
      <c r="BL73" s="2269">
        <v>0</v>
      </c>
      <c r="BM73" s="2269">
        <v>0</v>
      </c>
      <c r="BN73" s="2269">
        <v>0</v>
      </c>
      <c r="BO73" s="2269">
        <v>0</v>
      </c>
      <c r="BP73" s="2269">
        <v>0</v>
      </c>
      <c r="BQ73" s="2269">
        <v>0</v>
      </c>
      <c r="BR73" s="2269">
        <v>0</v>
      </c>
      <c r="BS73" s="2269">
        <v>0</v>
      </c>
      <c r="BT73" s="2269">
        <v>0</v>
      </c>
      <c r="BU73" s="2269">
        <v>0</v>
      </c>
      <c r="BV73" s="2269">
        <v>0</v>
      </c>
      <c r="BW73" s="2269">
        <v>0</v>
      </c>
      <c r="BX73" s="2269">
        <v>0</v>
      </c>
      <c r="BY73" s="2269">
        <v>0</v>
      </c>
      <c r="BZ73" s="2269">
        <v>0</v>
      </c>
      <c r="CA73" s="2269">
        <v>0</v>
      </c>
      <c r="CB73" s="2269">
        <v>0</v>
      </c>
      <c r="CC73" s="2269">
        <v>0</v>
      </c>
      <c r="CD73" s="2269">
        <v>0</v>
      </c>
      <c r="CE73" s="2269">
        <v>4.9346557500633111E-2</v>
      </c>
      <c r="CF73" s="2269">
        <v>4.9346557500633111E-2</v>
      </c>
      <c r="CG73" s="2269">
        <v>3.7980698077680485E-3</v>
      </c>
      <c r="CH73" s="2269">
        <v>0</v>
      </c>
      <c r="CI73" s="2269">
        <v>3.7980698077680485E-3</v>
      </c>
      <c r="CJ73" s="2269">
        <v>0</v>
      </c>
      <c r="CK73" s="2269">
        <v>3.7980698077680485E-3</v>
      </c>
      <c r="CL73" s="2269">
        <v>0</v>
      </c>
      <c r="CM73" s="2269">
        <v>0</v>
      </c>
      <c r="CN73" s="2269">
        <v>0</v>
      </c>
      <c r="CO73" s="2269">
        <v>0</v>
      </c>
      <c r="CP73" s="2269">
        <v>0</v>
      </c>
      <c r="CQ73" s="2269">
        <v>0</v>
      </c>
      <c r="CR73" s="2269">
        <v>0</v>
      </c>
      <c r="CS73" s="2269">
        <v>0</v>
      </c>
      <c r="CT73" s="2269">
        <v>0</v>
      </c>
      <c r="CU73" s="2269">
        <v>0</v>
      </c>
      <c r="CV73" s="2269">
        <v>0</v>
      </c>
      <c r="CW73" s="2269">
        <v>0</v>
      </c>
      <c r="CX73" s="2269">
        <v>0</v>
      </c>
      <c r="CY73" s="2269">
        <v>0</v>
      </c>
      <c r="CZ73" s="2269">
        <v>0</v>
      </c>
      <c r="DA73" s="2269">
        <v>0</v>
      </c>
      <c r="DB73" s="2269">
        <v>0</v>
      </c>
      <c r="DC73" s="2269">
        <v>0</v>
      </c>
      <c r="DD73" s="2269">
        <v>0</v>
      </c>
      <c r="DE73" s="2269">
        <v>0</v>
      </c>
      <c r="DF73" s="2269">
        <v>0</v>
      </c>
      <c r="DG73" s="2269">
        <v>0</v>
      </c>
      <c r="DH73" s="2269">
        <v>0</v>
      </c>
      <c r="DI73" s="2269">
        <v>0</v>
      </c>
      <c r="DJ73" s="2269">
        <v>0</v>
      </c>
      <c r="DK73" s="2269">
        <v>0</v>
      </c>
      <c r="DL73" s="2269">
        <v>0</v>
      </c>
      <c r="DM73" s="2269">
        <v>0</v>
      </c>
      <c r="DN73" s="2269">
        <v>0</v>
      </c>
      <c r="DO73" s="2269">
        <v>0</v>
      </c>
      <c r="DP73" s="2269">
        <v>0</v>
      </c>
      <c r="DQ73" s="2269">
        <v>0</v>
      </c>
      <c r="DR73" s="2269">
        <v>0</v>
      </c>
      <c r="DS73" s="2269">
        <v>0</v>
      </c>
      <c r="DT73" s="2269">
        <v>0</v>
      </c>
      <c r="DU73" s="2269">
        <v>0</v>
      </c>
      <c r="DV73" s="2269">
        <v>0</v>
      </c>
      <c r="DW73" s="2269">
        <v>0</v>
      </c>
      <c r="DX73" s="2269">
        <v>0</v>
      </c>
      <c r="DY73" s="2269">
        <v>0</v>
      </c>
      <c r="DZ73" s="2269">
        <v>0</v>
      </c>
      <c r="EA73" s="2269">
        <v>2.2876746724890831E-2</v>
      </c>
      <c r="EB73" s="2269">
        <v>2.2876746724890831E-2</v>
      </c>
      <c r="EC73" s="2269">
        <v>0</v>
      </c>
      <c r="ED73" s="2269">
        <v>0</v>
      </c>
      <c r="EE73" s="2269">
        <v>0</v>
      </c>
      <c r="EF73" s="2269">
        <v>0</v>
      </c>
      <c r="EG73" s="2269">
        <v>0</v>
      </c>
      <c r="EH73" s="2269">
        <v>1.2224444522079374</v>
      </c>
      <c r="EI73" s="2269">
        <v>0</v>
      </c>
      <c r="EJ73" s="2269">
        <v>0</v>
      </c>
      <c r="EK73" s="2269">
        <v>0</v>
      </c>
      <c r="EL73" s="2269">
        <v>0</v>
      </c>
      <c r="EM73" s="2269">
        <v>0</v>
      </c>
      <c r="EN73" s="2269">
        <v>2.4899483184444435E-2</v>
      </c>
      <c r="EO73" s="2269">
        <v>0</v>
      </c>
      <c r="EP73" s="2269">
        <v>0</v>
      </c>
      <c r="EQ73" s="2269">
        <v>0</v>
      </c>
      <c r="ER73" s="2269">
        <v>0</v>
      </c>
      <c r="ES73" s="2269">
        <v>0.63931293148220181</v>
      </c>
      <c r="ET73" s="2269">
        <v>0.63931293148220181</v>
      </c>
      <c r="EU73" s="2269">
        <v>5.8679664527841652E-2</v>
      </c>
      <c r="EV73" s="2269">
        <v>5.8679664527841652E-2</v>
      </c>
      <c r="EW73" s="2269">
        <v>1.0328651379845026</v>
      </c>
      <c r="EX73" s="2269">
        <v>1.0328651379845026</v>
      </c>
      <c r="EY73" s="2269">
        <v>0</v>
      </c>
      <c r="EZ73" s="2269">
        <v>0</v>
      </c>
      <c r="FA73" s="2269">
        <v>0.46212267217881714</v>
      </c>
      <c r="FB73" s="2269">
        <v>0.46212267217881714</v>
      </c>
      <c r="FC73" s="2269">
        <v>0</v>
      </c>
      <c r="FD73" s="2269">
        <v>0</v>
      </c>
      <c r="FE73" s="2269">
        <v>0</v>
      </c>
      <c r="FF73" s="2269">
        <v>0</v>
      </c>
      <c r="FG73" s="2269">
        <v>0</v>
      </c>
      <c r="FH73" s="2269">
        <v>0</v>
      </c>
      <c r="FI73" s="2269">
        <v>8.6720828125500762E-2</v>
      </c>
      <c r="FJ73" s="2269">
        <v>8.6720828125500762E-2</v>
      </c>
      <c r="FK73" s="2269">
        <v>2.912905710993062E-2</v>
      </c>
      <c r="FL73" s="2269">
        <v>2.912905710993062E-2</v>
      </c>
      <c r="FM73" s="2269">
        <v>6.3015635220391192E-2</v>
      </c>
      <c r="FN73" s="2269">
        <v>6.3015635220391192E-2</v>
      </c>
      <c r="FO73" s="2269">
        <v>0</v>
      </c>
      <c r="FP73" s="2269">
        <v>0</v>
      </c>
      <c r="FQ73" s="2269">
        <v>0</v>
      </c>
      <c r="FR73" s="2269">
        <v>0</v>
      </c>
      <c r="FS73" s="2245"/>
      <c r="FT73" s="2245"/>
    </row>
    <row r="74" spans="1:176" s="2245" customFormat="1" ht="19.2">
      <c r="A74" s="2257" t="s">
        <v>4921</v>
      </c>
      <c r="B74" s="2266" t="s">
        <v>2935</v>
      </c>
      <c r="C74" s="2269"/>
      <c r="D74" s="2269"/>
      <c r="E74" s="2269"/>
      <c r="F74" s="2269"/>
      <c r="G74" s="2269"/>
      <c r="H74" s="2269"/>
      <c r="I74" s="2269"/>
      <c r="J74" s="2269"/>
      <c r="K74" s="2269">
        <v>0</v>
      </c>
      <c r="L74" s="2269">
        <v>0</v>
      </c>
      <c r="M74" s="2269">
        <v>0</v>
      </c>
      <c r="N74" s="2269">
        <v>0</v>
      </c>
      <c r="O74" s="2269">
        <v>0</v>
      </c>
      <c r="P74" s="2269">
        <v>0</v>
      </c>
      <c r="Q74" s="2269">
        <v>0</v>
      </c>
      <c r="R74" s="2269">
        <v>0</v>
      </c>
      <c r="S74" s="2269">
        <v>0</v>
      </c>
      <c r="T74" s="2269">
        <v>0</v>
      </c>
      <c r="U74" s="2269">
        <v>0</v>
      </c>
      <c r="V74" s="2269">
        <v>0</v>
      </c>
      <c r="W74" s="2269">
        <v>0</v>
      </c>
      <c r="X74" s="2269">
        <v>0</v>
      </c>
      <c r="Y74" s="2269">
        <v>0</v>
      </c>
      <c r="Z74" s="2269">
        <v>0</v>
      </c>
      <c r="AA74" s="2269">
        <v>0</v>
      </c>
      <c r="AB74" s="2269">
        <v>0</v>
      </c>
      <c r="AC74" s="2269">
        <v>0</v>
      </c>
      <c r="AD74" s="2269">
        <v>0</v>
      </c>
      <c r="AE74" s="2269">
        <v>0</v>
      </c>
      <c r="AF74" s="2269">
        <v>0</v>
      </c>
      <c r="AG74" s="2269">
        <v>0</v>
      </c>
      <c r="AH74" s="2269">
        <v>0</v>
      </c>
      <c r="AI74" s="2269">
        <v>0</v>
      </c>
      <c r="AJ74" s="2269">
        <v>0</v>
      </c>
      <c r="AK74" s="2269">
        <v>0</v>
      </c>
      <c r="AL74" s="2269">
        <v>0</v>
      </c>
      <c r="AM74" s="2269">
        <v>0</v>
      </c>
      <c r="AN74" s="2269">
        <v>0</v>
      </c>
      <c r="AO74" s="2269">
        <v>0</v>
      </c>
      <c r="AP74" s="2269">
        <v>0</v>
      </c>
      <c r="AQ74" s="2269">
        <v>0</v>
      </c>
      <c r="AR74" s="2269">
        <v>0</v>
      </c>
      <c r="AS74" s="2269">
        <v>0</v>
      </c>
      <c r="AT74" s="2269">
        <v>0</v>
      </c>
      <c r="AU74" s="2269">
        <v>0</v>
      </c>
      <c r="AV74" s="2269">
        <v>0</v>
      </c>
      <c r="AW74" s="2269">
        <v>0</v>
      </c>
      <c r="AX74" s="2269">
        <v>0</v>
      </c>
      <c r="AY74" s="2269">
        <v>0</v>
      </c>
      <c r="AZ74" s="2269">
        <v>0</v>
      </c>
      <c r="BA74" s="2269">
        <v>0</v>
      </c>
      <c r="BB74" s="2269">
        <v>0</v>
      </c>
      <c r="BC74" s="2269">
        <v>0</v>
      </c>
      <c r="BD74" s="2269">
        <v>0</v>
      </c>
      <c r="BE74" s="2269">
        <v>0</v>
      </c>
      <c r="BF74" s="2269">
        <v>0</v>
      </c>
      <c r="BG74" s="2269">
        <v>0</v>
      </c>
      <c r="BH74" s="2269">
        <v>0</v>
      </c>
      <c r="BI74" s="2269">
        <v>0</v>
      </c>
      <c r="BJ74" s="2269">
        <v>0</v>
      </c>
      <c r="BK74" s="2269">
        <v>0</v>
      </c>
      <c r="BL74" s="2269">
        <v>0</v>
      </c>
      <c r="BM74" s="2269">
        <v>0</v>
      </c>
      <c r="BN74" s="2269">
        <v>0</v>
      </c>
      <c r="BO74" s="2269">
        <v>0</v>
      </c>
      <c r="BP74" s="2269">
        <v>0</v>
      </c>
      <c r="BQ74" s="2269">
        <v>0</v>
      </c>
      <c r="BR74" s="2269">
        <v>0</v>
      </c>
      <c r="BS74" s="2269">
        <v>0</v>
      </c>
      <c r="BT74" s="2269">
        <v>0</v>
      </c>
      <c r="BU74" s="2269">
        <v>0</v>
      </c>
      <c r="BV74" s="2269">
        <v>0</v>
      </c>
      <c r="BW74" s="2269">
        <v>0</v>
      </c>
      <c r="BX74" s="2269">
        <v>0</v>
      </c>
      <c r="BY74" s="2269">
        <v>0</v>
      </c>
      <c r="BZ74" s="2269">
        <v>0</v>
      </c>
      <c r="CA74" s="2269">
        <v>0</v>
      </c>
      <c r="CB74" s="2269">
        <v>0</v>
      </c>
      <c r="CC74" s="2269">
        <v>0</v>
      </c>
      <c r="CD74" s="2269">
        <v>0</v>
      </c>
      <c r="CE74" s="2269">
        <v>0</v>
      </c>
      <c r="CF74" s="2269">
        <v>0</v>
      </c>
      <c r="CG74" s="2269">
        <v>0</v>
      </c>
      <c r="CH74" s="2269">
        <v>0</v>
      </c>
      <c r="CI74" s="2269">
        <v>0</v>
      </c>
      <c r="CJ74" s="2269">
        <v>0</v>
      </c>
      <c r="CK74" s="2269">
        <v>0</v>
      </c>
      <c r="CL74" s="2269">
        <v>0</v>
      </c>
      <c r="CM74" s="2269">
        <v>0</v>
      </c>
      <c r="CN74" s="2269">
        <v>0</v>
      </c>
      <c r="CO74" s="2269">
        <v>0</v>
      </c>
      <c r="CP74" s="2269">
        <v>0</v>
      </c>
      <c r="CQ74" s="2269">
        <v>0</v>
      </c>
      <c r="CR74" s="2269">
        <v>0</v>
      </c>
      <c r="CS74" s="2269">
        <v>0</v>
      </c>
      <c r="CT74" s="2269">
        <v>0</v>
      </c>
      <c r="CU74" s="2269">
        <v>0</v>
      </c>
      <c r="CV74" s="2269">
        <v>0</v>
      </c>
      <c r="CW74" s="2269">
        <v>0</v>
      </c>
      <c r="CX74" s="2269">
        <v>0</v>
      </c>
      <c r="CY74" s="2269">
        <v>0</v>
      </c>
      <c r="CZ74" s="2269">
        <v>0</v>
      </c>
      <c r="DA74" s="2269">
        <v>0</v>
      </c>
      <c r="DB74" s="2269">
        <v>0</v>
      </c>
      <c r="DC74" s="2269">
        <v>0</v>
      </c>
      <c r="DD74" s="2269">
        <v>0</v>
      </c>
      <c r="DE74" s="2269">
        <v>0</v>
      </c>
      <c r="DF74" s="2269">
        <v>0</v>
      </c>
      <c r="DG74" s="2269">
        <v>0</v>
      </c>
      <c r="DH74" s="2269">
        <v>0</v>
      </c>
      <c r="DI74" s="2269">
        <v>0</v>
      </c>
      <c r="DJ74" s="2269">
        <v>0</v>
      </c>
      <c r="DK74" s="2269">
        <v>0</v>
      </c>
      <c r="DL74" s="2269">
        <v>0</v>
      </c>
      <c r="DM74" s="2269">
        <v>0</v>
      </c>
      <c r="DN74" s="2269">
        <v>0</v>
      </c>
      <c r="DO74" s="2269">
        <v>0</v>
      </c>
      <c r="DP74" s="2269">
        <v>0</v>
      </c>
      <c r="DQ74" s="2269">
        <v>0</v>
      </c>
      <c r="DR74" s="2269">
        <v>0</v>
      </c>
      <c r="DS74" s="2269">
        <v>0</v>
      </c>
      <c r="DT74" s="2269">
        <v>0</v>
      </c>
      <c r="DU74" s="2269">
        <v>0</v>
      </c>
      <c r="DV74" s="2269">
        <v>0</v>
      </c>
      <c r="DW74" s="2269">
        <v>0</v>
      </c>
      <c r="DX74" s="2269">
        <v>0</v>
      </c>
      <c r="DY74" s="2269">
        <v>0</v>
      </c>
      <c r="DZ74" s="2269">
        <v>0</v>
      </c>
      <c r="EA74" s="2269">
        <v>0</v>
      </c>
      <c r="EB74" s="2269">
        <v>0</v>
      </c>
      <c r="EC74" s="2269">
        <v>0</v>
      </c>
      <c r="ED74" s="2269">
        <v>0</v>
      </c>
      <c r="EE74" s="2269">
        <v>0</v>
      </c>
      <c r="EF74" s="2269">
        <v>0</v>
      </c>
      <c r="EG74" s="2269">
        <v>0</v>
      </c>
      <c r="EH74" s="2269">
        <v>0</v>
      </c>
      <c r="EI74" s="2269">
        <v>0</v>
      </c>
      <c r="EJ74" s="2269">
        <v>0</v>
      </c>
      <c r="EK74" s="2269">
        <v>0</v>
      </c>
      <c r="EL74" s="2269">
        <v>0</v>
      </c>
      <c r="EM74" s="2269">
        <v>0</v>
      </c>
      <c r="EN74" s="2269">
        <v>0</v>
      </c>
      <c r="EO74" s="2269">
        <v>0</v>
      </c>
      <c r="EP74" s="2269">
        <v>0</v>
      </c>
      <c r="EQ74" s="2269">
        <v>0</v>
      </c>
      <c r="ER74" s="2269">
        <v>0</v>
      </c>
      <c r="ES74" s="2269">
        <v>0</v>
      </c>
      <c r="ET74" s="2269">
        <v>0</v>
      </c>
      <c r="EU74" s="2269">
        <v>0</v>
      </c>
      <c r="EV74" s="2269">
        <v>0</v>
      </c>
      <c r="EW74" s="2269">
        <v>0</v>
      </c>
      <c r="EX74" s="2269">
        <v>0</v>
      </c>
      <c r="EY74" s="2269">
        <v>0</v>
      </c>
      <c r="EZ74" s="2269">
        <v>0</v>
      </c>
      <c r="FA74" s="2269">
        <v>0</v>
      </c>
      <c r="FB74" s="2269">
        <v>0</v>
      </c>
      <c r="FC74" s="2269">
        <v>0</v>
      </c>
      <c r="FD74" s="2269">
        <v>0</v>
      </c>
      <c r="FE74" s="2269">
        <v>0</v>
      </c>
      <c r="FF74" s="2269">
        <v>0</v>
      </c>
      <c r="FG74" s="2269">
        <v>0</v>
      </c>
      <c r="FH74" s="2269">
        <v>0</v>
      </c>
      <c r="FI74" s="2269">
        <v>0</v>
      </c>
      <c r="FJ74" s="2269">
        <v>0</v>
      </c>
      <c r="FK74" s="2269">
        <v>0</v>
      </c>
      <c r="FL74" s="2269">
        <v>0</v>
      </c>
      <c r="FM74" s="2269">
        <v>0</v>
      </c>
      <c r="FN74" s="2269">
        <v>0</v>
      </c>
      <c r="FO74" s="2269">
        <v>0</v>
      </c>
      <c r="FP74" s="2269">
        <v>0</v>
      </c>
      <c r="FQ74" s="2269">
        <v>0</v>
      </c>
      <c r="FR74" s="2269">
        <v>0</v>
      </c>
    </row>
    <row r="75" spans="1:176" ht="19.2">
      <c r="A75" s="2257" t="s">
        <v>4922</v>
      </c>
      <c r="B75" s="2266" t="s">
        <v>2936</v>
      </c>
      <c r="C75" s="2269">
        <v>0</v>
      </c>
      <c r="D75" s="2269">
        <v>0.42076662043700075</v>
      </c>
      <c r="E75" s="2269">
        <v>0</v>
      </c>
      <c r="F75" s="2269">
        <v>0</v>
      </c>
      <c r="G75" s="2269">
        <v>0</v>
      </c>
      <c r="H75" s="2269">
        <v>0</v>
      </c>
      <c r="I75" s="2269">
        <v>0</v>
      </c>
      <c r="J75" s="2269">
        <v>0</v>
      </c>
      <c r="K75" s="2269">
        <v>0</v>
      </c>
      <c r="L75" s="2269">
        <v>0</v>
      </c>
      <c r="M75" s="2269">
        <v>0</v>
      </c>
      <c r="N75" s="2269">
        <v>0</v>
      </c>
      <c r="O75" s="2269">
        <v>0</v>
      </c>
      <c r="P75" s="2269">
        <v>0</v>
      </c>
      <c r="Q75" s="2269">
        <v>0</v>
      </c>
      <c r="R75" s="2269">
        <v>0</v>
      </c>
      <c r="S75" s="2269">
        <v>0</v>
      </c>
      <c r="T75" s="2269">
        <v>0</v>
      </c>
      <c r="U75" s="2269">
        <v>0</v>
      </c>
      <c r="V75" s="2269">
        <v>0.23601882598601465</v>
      </c>
      <c r="W75" s="2269">
        <v>0</v>
      </c>
      <c r="X75" s="2269">
        <v>0</v>
      </c>
      <c r="Y75" s="2269">
        <v>0</v>
      </c>
      <c r="Z75" s="2269">
        <v>0</v>
      </c>
      <c r="AA75" s="2269">
        <v>0</v>
      </c>
      <c r="AB75" s="2269">
        <v>0</v>
      </c>
      <c r="AC75" s="2269">
        <v>0</v>
      </c>
      <c r="AD75" s="2269">
        <v>0</v>
      </c>
      <c r="AE75" s="2269">
        <v>0</v>
      </c>
      <c r="AF75" s="2269">
        <v>0</v>
      </c>
      <c r="AG75" s="2269">
        <v>0</v>
      </c>
      <c r="AH75" s="2269">
        <v>0</v>
      </c>
      <c r="AI75" s="2269">
        <v>0</v>
      </c>
      <c r="AJ75" s="2269">
        <v>0</v>
      </c>
      <c r="AK75" s="2269">
        <v>0</v>
      </c>
      <c r="AL75" s="2269">
        <v>0</v>
      </c>
      <c r="AM75" s="2269">
        <v>0</v>
      </c>
      <c r="AN75" s="2269">
        <v>0</v>
      </c>
      <c r="AO75" s="2269">
        <v>0</v>
      </c>
      <c r="AP75" s="2269">
        <v>0</v>
      </c>
      <c r="AQ75" s="2269">
        <v>0</v>
      </c>
      <c r="AR75" s="2269">
        <v>0</v>
      </c>
      <c r="AS75" s="2269">
        <v>0</v>
      </c>
      <c r="AT75" s="2269">
        <v>0</v>
      </c>
      <c r="AU75" s="2269">
        <v>0</v>
      </c>
      <c r="AV75" s="2269">
        <v>0</v>
      </c>
      <c r="AW75" s="2269">
        <v>0</v>
      </c>
      <c r="AX75" s="2269">
        <v>0</v>
      </c>
      <c r="AY75" s="2269">
        <v>0</v>
      </c>
      <c r="AZ75" s="2269">
        <v>0</v>
      </c>
      <c r="BA75" s="2269">
        <v>0</v>
      </c>
      <c r="BB75" s="2269">
        <v>0</v>
      </c>
      <c r="BC75" s="2269">
        <v>0</v>
      </c>
      <c r="BD75" s="2269">
        <v>0</v>
      </c>
      <c r="BE75" s="2269">
        <v>0</v>
      </c>
      <c r="BF75" s="2269">
        <v>0</v>
      </c>
      <c r="BG75" s="2269">
        <v>0</v>
      </c>
      <c r="BH75" s="2269">
        <v>0</v>
      </c>
      <c r="BI75" s="2269">
        <v>0</v>
      </c>
      <c r="BJ75" s="2269">
        <v>0</v>
      </c>
      <c r="BK75" s="2269">
        <v>0</v>
      </c>
      <c r="BL75" s="2269">
        <v>0</v>
      </c>
      <c r="BM75" s="2269">
        <v>0</v>
      </c>
      <c r="BN75" s="2269">
        <v>0</v>
      </c>
      <c r="BO75" s="2269">
        <v>0</v>
      </c>
      <c r="BP75" s="2269">
        <v>0</v>
      </c>
      <c r="BQ75" s="2269">
        <v>0</v>
      </c>
      <c r="BR75" s="2269">
        <v>0</v>
      </c>
      <c r="BS75" s="2269">
        <v>0</v>
      </c>
      <c r="BT75" s="2269">
        <v>0</v>
      </c>
      <c r="BU75" s="2269">
        <v>0</v>
      </c>
      <c r="BV75" s="2269">
        <v>0</v>
      </c>
      <c r="BW75" s="2269">
        <v>0</v>
      </c>
      <c r="BX75" s="2269">
        <v>0</v>
      </c>
      <c r="BY75" s="2269">
        <v>0</v>
      </c>
      <c r="BZ75" s="2269">
        <v>0</v>
      </c>
      <c r="CA75" s="2269">
        <v>0</v>
      </c>
      <c r="CB75" s="2269">
        <v>0</v>
      </c>
      <c r="CC75" s="2269">
        <v>0</v>
      </c>
      <c r="CD75" s="2269">
        <v>0</v>
      </c>
      <c r="CE75" s="2269">
        <v>0</v>
      </c>
      <c r="CF75" s="2269">
        <v>0</v>
      </c>
      <c r="CG75" s="2269">
        <v>0</v>
      </c>
      <c r="CH75" s="2269">
        <v>0</v>
      </c>
      <c r="CI75" s="2269">
        <v>0</v>
      </c>
      <c r="CJ75" s="2269">
        <v>0</v>
      </c>
      <c r="CK75" s="2269">
        <v>0</v>
      </c>
      <c r="CL75" s="2269">
        <v>0</v>
      </c>
      <c r="CM75" s="2269">
        <v>0</v>
      </c>
      <c r="CN75" s="2269">
        <v>0</v>
      </c>
      <c r="CO75" s="2269">
        <v>0</v>
      </c>
      <c r="CP75" s="2269">
        <v>0</v>
      </c>
      <c r="CQ75" s="2269">
        <v>0</v>
      </c>
      <c r="CR75" s="2269">
        <v>0</v>
      </c>
      <c r="CS75" s="2269">
        <v>0</v>
      </c>
      <c r="CT75" s="2269">
        <v>0</v>
      </c>
      <c r="CU75" s="2269">
        <v>0</v>
      </c>
      <c r="CV75" s="2269">
        <v>0</v>
      </c>
      <c r="CW75" s="2269">
        <v>0</v>
      </c>
      <c r="CX75" s="2269">
        <v>0</v>
      </c>
      <c r="CY75" s="2269">
        <v>0</v>
      </c>
      <c r="CZ75" s="2269">
        <v>0</v>
      </c>
      <c r="DA75" s="2269">
        <v>0</v>
      </c>
      <c r="DB75" s="2269">
        <v>0</v>
      </c>
      <c r="DC75" s="2269">
        <v>0</v>
      </c>
      <c r="DD75" s="2269">
        <v>0</v>
      </c>
      <c r="DE75" s="2269">
        <v>0</v>
      </c>
      <c r="DF75" s="2269">
        <v>0</v>
      </c>
      <c r="DG75" s="2269">
        <v>0</v>
      </c>
      <c r="DH75" s="2269">
        <v>0</v>
      </c>
      <c r="DI75" s="2269">
        <v>0</v>
      </c>
      <c r="DJ75" s="2269">
        <v>0</v>
      </c>
      <c r="DK75" s="2269">
        <v>0</v>
      </c>
      <c r="DL75" s="2269">
        <v>0</v>
      </c>
      <c r="DM75" s="2269">
        <v>0</v>
      </c>
      <c r="DN75" s="2269">
        <v>0</v>
      </c>
      <c r="DO75" s="2269">
        <v>0</v>
      </c>
      <c r="DP75" s="2269">
        <v>0</v>
      </c>
      <c r="DQ75" s="2269">
        <v>0</v>
      </c>
      <c r="DR75" s="2269">
        <v>0</v>
      </c>
      <c r="DS75" s="2269">
        <v>0</v>
      </c>
      <c r="DT75" s="2269">
        <v>0</v>
      </c>
      <c r="DU75" s="2269">
        <v>0</v>
      </c>
      <c r="DV75" s="2269">
        <v>0</v>
      </c>
      <c r="DW75" s="2269">
        <v>0</v>
      </c>
      <c r="DX75" s="2269">
        <v>0</v>
      </c>
      <c r="DY75" s="2269">
        <v>0</v>
      </c>
      <c r="DZ75" s="2269">
        <v>0</v>
      </c>
      <c r="EA75" s="2269">
        <v>0</v>
      </c>
      <c r="EB75" s="2269">
        <v>0</v>
      </c>
      <c r="EC75" s="2269">
        <v>0</v>
      </c>
      <c r="ED75" s="2269">
        <v>0</v>
      </c>
      <c r="EE75" s="2269">
        <v>0</v>
      </c>
      <c r="EF75" s="2269">
        <v>0</v>
      </c>
      <c r="EG75" s="2269">
        <v>0</v>
      </c>
      <c r="EH75" s="2269">
        <v>0</v>
      </c>
      <c r="EI75" s="2269">
        <v>0</v>
      </c>
      <c r="EJ75" s="2269">
        <v>0</v>
      </c>
      <c r="EK75" s="2269">
        <v>0</v>
      </c>
      <c r="EL75" s="2269">
        <v>0</v>
      </c>
      <c r="EM75" s="2269">
        <v>0</v>
      </c>
      <c r="EN75" s="2269">
        <v>0</v>
      </c>
      <c r="EO75" s="2269">
        <v>0</v>
      </c>
      <c r="EP75" s="2269">
        <v>0</v>
      </c>
      <c r="EQ75" s="2269">
        <v>0</v>
      </c>
      <c r="ER75" s="2269">
        <v>0</v>
      </c>
      <c r="ES75" s="2269">
        <v>0</v>
      </c>
      <c r="ET75" s="2269">
        <v>0</v>
      </c>
      <c r="EU75" s="2269">
        <v>0</v>
      </c>
      <c r="EV75" s="2269">
        <v>0</v>
      </c>
      <c r="EW75" s="2269">
        <v>0</v>
      </c>
      <c r="EX75" s="2269">
        <v>0</v>
      </c>
      <c r="EY75" s="2269">
        <v>0</v>
      </c>
      <c r="EZ75" s="2269">
        <v>0</v>
      </c>
      <c r="FA75" s="2269">
        <v>0</v>
      </c>
      <c r="FB75" s="2269">
        <v>0</v>
      </c>
      <c r="FC75" s="2269">
        <v>0</v>
      </c>
      <c r="FD75" s="2269">
        <v>0</v>
      </c>
      <c r="FE75" s="2269">
        <v>0</v>
      </c>
      <c r="FF75" s="2269">
        <v>0</v>
      </c>
      <c r="FG75" s="2269">
        <v>0</v>
      </c>
      <c r="FH75" s="2269">
        <v>0</v>
      </c>
      <c r="FI75" s="2269">
        <v>0</v>
      </c>
      <c r="FJ75" s="2269">
        <v>0</v>
      </c>
      <c r="FK75" s="2269">
        <v>0</v>
      </c>
      <c r="FL75" s="2269">
        <v>0</v>
      </c>
      <c r="FM75" s="2269">
        <v>0</v>
      </c>
      <c r="FN75" s="2269">
        <v>0</v>
      </c>
      <c r="FO75" s="2269">
        <v>0</v>
      </c>
      <c r="FP75" s="2269">
        <v>0</v>
      </c>
      <c r="FQ75" s="2269">
        <v>0</v>
      </c>
      <c r="FR75" s="2269">
        <v>0</v>
      </c>
      <c r="FS75" s="2245"/>
      <c r="FT75" s="2245"/>
    </row>
    <row r="76" spans="1:176" ht="19.2">
      <c r="A76" s="2257" t="s">
        <v>4923</v>
      </c>
      <c r="B76" s="2266" t="s">
        <v>2937</v>
      </c>
      <c r="C76" s="2269">
        <v>0</v>
      </c>
      <c r="D76" s="2269">
        <v>0</v>
      </c>
      <c r="E76" s="2269">
        <v>0</v>
      </c>
      <c r="F76" s="2269">
        <v>0</v>
      </c>
      <c r="G76" s="2269">
        <v>0</v>
      </c>
      <c r="H76" s="2269">
        <v>0</v>
      </c>
      <c r="I76" s="2269">
        <v>0</v>
      </c>
      <c r="J76" s="2269">
        <v>0</v>
      </c>
      <c r="K76" s="2269">
        <v>0</v>
      </c>
      <c r="L76" s="2269">
        <v>0</v>
      </c>
      <c r="M76" s="2269">
        <v>0</v>
      </c>
      <c r="N76" s="2269">
        <v>0</v>
      </c>
      <c r="O76" s="2269">
        <v>0</v>
      </c>
      <c r="P76" s="2269">
        <v>0</v>
      </c>
      <c r="Q76" s="2269">
        <v>0</v>
      </c>
      <c r="R76" s="2269">
        <v>0</v>
      </c>
      <c r="S76" s="2269">
        <v>0</v>
      </c>
      <c r="T76" s="2269">
        <v>0</v>
      </c>
      <c r="U76" s="2269">
        <v>0</v>
      </c>
      <c r="V76" s="2269">
        <v>0</v>
      </c>
      <c r="W76" s="2269">
        <v>0</v>
      </c>
      <c r="X76" s="2269">
        <v>0</v>
      </c>
      <c r="Y76" s="2269">
        <v>0</v>
      </c>
      <c r="Z76" s="2269">
        <v>0</v>
      </c>
      <c r="AA76" s="2269">
        <v>0</v>
      </c>
      <c r="AB76" s="2269">
        <v>0</v>
      </c>
      <c r="AC76" s="2269">
        <v>0</v>
      </c>
      <c r="AD76" s="2269">
        <v>0</v>
      </c>
      <c r="AE76" s="2269">
        <v>0</v>
      </c>
      <c r="AF76" s="2269">
        <v>0</v>
      </c>
      <c r="AG76" s="2269">
        <v>0</v>
      </c>
      <c r="AH76" s="2269">
        <v>0</v>
      </c>
      <c r="AI76" s="2269">
        <v>0</v>
      </c>
      <c r="AJ76" s="2269">
        <v>0</v>
      </c>
      <c r="AK76" s="2269">
        <v>0</v>
      </c>
      <c r="AL76" s="2269">
        <v>0</v>
      </c>
      <c r="AM76" s="2269">
        <v>0</v>
      </c>
      <c r="AN76" s="2269">
        <v>0</v>
      </c>
      <c r="AO76" s="2269">
        <v>0</v>
      </c>
      <c r="AP76" s="2269">
        <v>0</v>
      </c>
      <c r="AQ76" s="2269">
        <v>0</v>
      </c>
      <c r="AR76" s="2269">
        <v>0</v>
      </c>
      <c r="AS76" s="2269">
        <v>0</v>
      </c>
      <c r="AT76" s="2269">
        <v>0</v>
      </c>
      <c r="AU76" s="2269">
        <v>0</v>
      </c>
      <c r="AV76" s="2269">
        <v>0</v>
      </c>
      <c r="AW76" s="2269">
        <v>0</v>
      </c>
      <c r="AX76" s="2269">
        <v>0</v>
      </c>
      <c r="AY76" s="2269">
        <v>0</v>
      </c>
      <c r="AZ76" s="2269">
        <v>0</v>
      </c>
      <c r="BA76" s="2269">
        <v>0</v>
      </c>
      <c r="BB76" s="2269">
        <v>0</v>
      </c>
      <c r="BC76" s="2269">
        <v>0</v>
      </c>
      <c r="BD76" s="2269">
        <v>0</v>
      </c>
      <c r="BE76" s="2269">
        <v>0</v>
      </c>
      <c r="BF76" s="2269">
        <v>0</v>
      </c>
      <c r="BG76" s="2269">
        <v>0</v>
      </c>
      <c r="BH76" s="2269">
        <v>0</v>
      </c>
      <c r="BI76" s="2269">
        <v>0</v>
      </c>
      <c r="BJ76" s="2269">
        <v>0</v>
      </c>
      <c r="BK76" s="2269">
        <v>0</v>
      </c>
      <c r="BL76" s="2269">
        <v>0</v>
      </c>
      <c r="BM76" s="2269">
        <v>0</v>
      </c>
      <c r="BN76" s="2269">
        <v>0</v>
      </c>
      <c r="BO76" s="2269">
        <v>0</v>
      </c>
      <c r="BP76" s="2269">
        <v>0</v>
      </c>
      <c r="BQ76" s="2269">
        <v>0</v>
      </c>
      <c r="BR76" s="2269">
        <v>0</v>
      </c>
      <c r="BS76" s="2269">
        <v>0</v>
      </c>
      <c r="BT76" s="2269">
        <v>0</v>
      </c>
      <c r="BU76" s="2269">
        <v>0</v>
      </c>
      <c r="BV76" s="2269">
        <v>0</v>
      </c>
      <c r="BW76" s="2269">
        <v>0</v>
      </c>
      <c r="BX76" s="2269">
        <v>0</v>
      </c>
      <c r="BY76" s="2269">
        <v>0</v>
      </c>
      <c r="BZ76" s="2269">
        <v>0</v>
      </c>
      <c r="CA76" s="2269">
        <v>0</v>
      </c>
      <c r="CB76" s="2269">
        <v>0</v>
      </c>
      <c r="CC76" s="2269">
        <v>0.13235609751000157</v>
      </c>
      <c r="CD76" s="2269">
        <v>0</v>
      </c>
      <c r="CE76" s="2269">
        <v>0</v>
      </c>
      <c r="CF76" s="2269">
        <v>0</v>
      </c>
      <c r="CG76" s="2269">
        <v>0</v>
      </c>
      <c r="CH76" s="2269">
        <v>0</v>
      </c>
      <c r="CI76" s="2269">
        <v>0</v>
      </c>
      <c r="CJ76" s="2269">
        <v>0</v>
      </c>
      <c r="CK76" s="2269">
        <v>0</v>
      </c>
      <c r="CL76" s="2269">
        <v>0</v>
      </c>
      <c r="CM76" s="2269">
        <v>0</v>
      </c>
      <c r="CN76" s="2269">
        <v>0</v>
      </c>
      <c r="CO76" s="2269">
        <v>0</v>
      </c>
      <c r="CP76" s="2269">
        <v>0</v>
      </c>
      <c r="CQ76" s="2269">
        <v>0</v>
      </c>
      <c r="CR76" s="2269">
        <v>0</v>
      </c>
      <c r="CS76" s="2269">
        <v>0</v>
      </c>
      <c r="CT76" s="2269">
        <v>0</v>
      </c>
      <c r="CU76" s="2269">
        <v>0</v>
      </c>
      <c r="CV76" s="2269">
        <v>0</v>
      </c>
      <c r="CW76" s="2269">
        <v>0</v>
      </c>
      <c r="CX76" s="2269">
        <v>0</v>
      </c>
      <c r="CY76" s="2269">
        <v>0</v>
      </c>
      <c r="CZ76" s="2269">
        <v>0</v>
      </c>
      <c r="DA76" s="2269">
        <v>0</v>
      </c>
      <c r="DB76" s="2269">
        <v>0</v>
      </c>
      <c r="DC76" s="2269">
        <v>0</v>
      </c>
      <c r="DD76" s="2269">
        <v>0</v>
      </c>
      <c r="DE76" s="2269">
        <v>0</v>
      </c>
      <c r="DF76" s="2269">
        <v>0</v>
      </c>
      <c r="DG76" s="2269">
        <v>0</v>
      </c>
      <c r="DH76" s="2269">
        <v>0</v>
      </c>
      <c r="DI76" s="2269">
        <v>8.6067066106127313E-2</v>
      </c>
      <c r="DJ76" s="2269">
        <v>0</v>
      </c>
      <c r="DK76" s="2269">
        <v>0.16513908380613895</v>
      </c>
      <c r="DL76" s="2269">
        <v>0</v>
      </c>
      <c r="DM76" s="2269">
        <v>0.29496619250776962</v>
      </c>
      <c r="DN76" s="2269">
        <v>0</v>
      </c>
      <c r="DO76" s="2269">
        <v>6.2599788172433959E-2</v>
      </c>
      <c r="DP76" s="2269">
        <v>0</v>
      </c>
      <c r="DQ76" s="2269">
        <v>0</v>
      </c>
      <c r="DR76" s="2269">
        <v>0</v>
      </c>
      <c r="DS76" s="2269">
        <v>0</v>
      </c>
      <c r="DT76" s="2269">
        <v>0</v>
      </c>
      <c r="DU76" s="2269">
        <v>0</v>
      </c>
      <c r="DV76" s="2269">
        <v>0</v>
      </c>
      <c r="DW76" s="2269">
        <v>0</v>
      </c>
      <c r="DX76" s="2269">
        <v>0</v>
      </c>
      <c r="DY76" s="2269">
        <v>0</v>
      </c>
      <c r="DZ76" s="2269">
        <v>0</v>
      </c>
      <c r="EA76" s="2269">
        <v>0</v>
      </c>
      <c r="EB76" s="2269">
        <v>0</v>
      </c>
      <c r="EC76" s="2269">
        <v>0</v>
      </c>
      <c r="ED76" s="2269">
        <v>0</v>
      </c>
      <c r="EE76" s="2269">
        <v>0</v>
      </c>
      <c r="EF76" s="2269">
        <v>0</v>
      </c>
      <c r="EG76" s="2269">
        <v>0</v>
      </c>
      <c r="EH76" s="2269">
        <v>0</v>
      </c>
      <c r="EI76" s="2269">
        <v>0</v>
      </c>
      <c r="EJ76" s="2269">
        <v>0</v>
      </c>
      <c r="EK76" s="2269">
        <v>0</v>
      </c>
      <c r="EL76" s="2269">
        <v>0</v>
      </c>
      <c r="EM76" s="2269">
        <v>0</v>
      </c>
      <c r="EN76" s="2269">
        <v>0</v>
      </c>
      <c r="EO76" s="2269">
        <v>0</v>
      </c>
      <c r="EP76" s="2269">
        <v>0</v>
      </c>
      <c r="EQ76" s="2269">
        <v>0</v>
      </c>
      <c r="ER76" s="2269">
        <v>0</v>
      </c>
      <c r="ES76" s="2269">
        <v>0</v>
      </c>
      <c r="ET76" s="2269">
        <v>0</v>
      </c>
      <c r="EU76" s="2269">
        <v>0</v>
      </c>
      <c r="EV76" s="2269">
        <v>0</v>
      </c>
      <c r="EW76" s="2269">
        <v>0</v>
      </c>
      <c r="EX76" s="2269">
        <v>0</v>
      </c>
      <c r="EY76" s="2269">
        <v>0</v>
      </c>
      <c r="EZ76" s="2269">
        <v>0</v>
      </c>
      <c r="FA76" s="2269">
        <v>0</v>
      </c>
      <c r="FB76" s="2269">
        <v>0</v>
      </c>
      <c r="FC76" s="2269">
        <v>0</v>
      </c>
      <c r="FD76" s="2269">
        <v>0</v>
      </c>
      <c r="FE76" s="2269">
        <v>0</v>
      </c>
      <c r="FF76" s="2269">
        <v>0</v>
      </c>
      <c r="FG76" s="2269">
        <v>0</v>
      </c>
      <c r="FH76" s="2269">
        <v>0</v>
      </c>
      <c r="FI76" s="2269">
        <v>0</v>
      </c>
      <c r="FJ76" s="2269">
        <v>0</v>
      </c>
      <c r="FK76" s="2269">
        <v>0</v>
      </c>
      <c r="FL76" s="2269">
        <v>0</v>
      </c>
      <c r="FM76" s="2269">
        <v>0</v>
      </c>
      <c r="FN76" s="2269">
        <v>0</v>
      </c>
      <c r="FO76" s="2269">
        <v>0</v>
      </c>
      <c r="FP76" s="2269">
        <v>0</v>
      </c>
      <c r="FQ76" s="2269">
        <v>0</v>
      </c>
      <c r="FR76" s="2269">
        <v>0</v>
      </c>
      <c r="FS76" s="2245"/>
      <c r="FT76" s="2245"/>
    </row>
    <row r="77" spans="1:176" s="2245" customFormat="1" ht="19.2">
      <c r="A77" s="2257" t="s">
        <v>4924</v>
      </c>
      <c r="B77" s="2266" t="s">
        <v>4925</v>
      </c>
      <c r="C77" s="2259"/>
      <c r="D77" s="2259"/>
      <c r="E77" s="2259"/>
      <c r="F77" s="2259"/>
      <c r="G77" s="2259"/>
      <c r="H77" s="2259"/>
      <c r="I77" s="2259"/>
      <c r="J77" s="2259"/>
      <c r="K77" s="2260"/>
      <c r="L77" s="2259"/>
      <c r="M77" s="2259"/>
      <c r="N77" s="2259"/>
      <c r="O77" s="2260"/>
      <c r="P77" s="2259"/>
      <c r="Q77" s="2259"/>
      <c r="R77" s="2261"/>
      <c r="S77" s="2267"/>
      <c r="T77" s="2267"/>
      <c r="U77" s="2267"/>
      <c r="V77" s="2267"/>
      <c r="W77" s="2267"/>
      <c r="X77" s="2267"/>
      <c r="Y77" s="2267"/>
      <c r="Z77" s="2267"/>
      <c r="AA77" s="2267"/>
      <c r="AB77" s="2267"/>
      <c r="AC77" s="2267"/>
      <c r="AD77" s="2267"/>
      <c r="AE77" s="2267"/>
      <c r="AF77" s="2267"/>
      <c r="AG77" s="2268"/>
      <c r="AH77" s="2269"/>
      <c r="AI77" s="2269"/>
      <c r="AJ77" s="2269"/>
      <c r="AK77" s="2269"/>
      <c r="AL77" s="2269"/>
      <c r="AM77" s="2269"/>
      <c r="AN77" s="2269"/>
      <c r="AO77" s="2269"/>
      <c r="AP77" s="2269"/>
      <c r="AQ77" s="2269"/>
      <c r="AR77" s="2269"/>
      <c r="AS77" s="2269"/>
      <c r="AT77" s="2269"/>
      <c r="AU77" s="2269"/>
      <c r="AV77" s="2269"/>
      <c r="AW77" s="2269"/>
      <c r="AX77" s="2269"/>
      <c r="AY77" s="2269"/>
      <c r="AZ77" s="2269"/>
      <c r="BA77" s="2269"/>
      <c r="BB77" s="2269"/>
      <c r="BC77" s="2269"/>
      <c r="BD77" s="2269"/>
      <c r="BE77" s="2269"/>
      <c r="BF77" s="2269"/>
      <c r="BG77" s="2269"/>
      <c r="BH77" s="2269"/>
      <c r="BI77" s="2269"/>
      <c r="BJ77" s="2269"/>
      <c r="BK77" s="2269"/>
      <c r="BL77" s="2269"/>
      <c r="BM77" s="2269"/>
      <c r="BN77" s="2269"/>
      <c r="BO77" s="2269"/>
      <c r="BP77" s="2269"/>
      <c r="BQ77" s="2269"/>
      <c r="BR77" s="2269"/>
      <c r="BS77" s="2269"/>
      <c r="BT77" s="2269"/>
      <c r="BU77" s="2269"/>
      <c r="BV77" s="2269"/>
      <c r="BW77" s="2269"/>
      <c r="BX77" s="2269"/>
      <c r="BY77" s="2269"/>
      <c r="BZ77" s="2269"/>
      <c r="CA77" s="2269"/>
      <c r="CB77" s="2269"/>
      <c r="CC77" s="2269"/>
      <c r="CD77" s="2269"/>
      <c r="CE77" s="2269"/>
      <c r="CF77" s="2269"/>
      <c r="CG77" s="2269"/>
      <c r="CH77" s="2269"/>
      <c r="CI77" s="2269"/>
      <c r="CJ77" s="2269"/>
      <c r="CK77" s="2269"/>
      <c r="CL77" s="2269"/>
      <c r="CM77" s="2269"/>
      <c r="CN77" s="2269"/>
      <c r="CO77" s="2269"/>
      <c r="CP77" s="2269"/>
      <c r="CQ77" s="2269"/>
      <c r="CR77" s="2269"/>
      <c r="CS77" s="2269"/>
      <c r="CT77" s="2269"/>
      <c r="CU77" s="2269"/>
      <c r="CV77" s="2269"/>
      <c r="CW77" s="2269"/>
      <c r="CX77" s="2269"/>
      <c r="CY77" s="2269"/>
      <c r="CZ77" s="2269"/>
      <c r="DA77" s="2269"/>
      <c r="DB77" s="2269"/>
      <c r="DC77" s="2269"/>
      <c r="DD77" s="2269"/>
      <c r="DE77" s="2269"/>
      <c r="DF77" s="2269"/>
      <c r="DG77" s="2269"/>
      <c r="DH77" s="2269"/>
      <c r="DI77" s="2269"/>
      <c r="DJ77" s="2269"/>
      <c r="DK77" s="2269">
        <v>0</v>
      </c>
      <c r="DL77" s="2269">
        <v>0</v>
      </c>
      <c r="DM77" s="2269">
        <v>0</v>
      </c>
      <c r="DN77" s="2269">
        <v>0</v>
      </c>
      <c r="DO77" s="2269">
        <v>0</v>
      </c>
      <c r="DP77" s="2269">
        <v>0</v>
      </c>
      <c r="DQ77" s="2269">
        <v>0</v>
      </c>
      <c r="DR77" s="2269">
        <v>0</v>
      </c>
      <c r="DS77" s="2269">
        <v>0</v>
      </c>
      <c r="DT77" s="2269">
        <v>0</v>
      </c>
      <c r="DU77" s="2269">
        <v>0</v>
      </c>
      <c r="DV77" s="2269">
        <v>0</v>
      </c>
      <c r="DW77" s="2269">
        <v>0</v>
      </c>
      <c r="DX77" s="2269">
        <v>0</v>
      </c>
      <c r="DY77" s="2269">
        <v>0</v>
      </c>
      <c r="DZ77" s="2269">
        <v>0</v>
      </c>
      <c r="EA77" s="2269">
        <v>0</v>
      </c>
      <c r="EB77" s="2269">
        <v>0</v>
      </c>
      <c r="EC77" s="2269">
        <v>0</v>
      </c>
      <c r="ED77" s="2269">
        <v>0</v>
      </c>
      <c r="EE77" s="2269">
        <v>0</v>
      </c>
      <c r="EF77" s="2269">
        <v>0</v>
      </c>
      <c r="EG77" s="2269">
        <v>0</v>
      </c>
      <c r="EH77" s="2269">
        <v>0</v>
      </c>
      <c r="EI77" s="2269">
        <v>0</v>
      </c>
      <c r="EJ77" s="2269">
        <v>0</v>
      </c>
      <c r="EK77" s="2269">
        <v>0</v>
      </c>
      <c r="EL77" s="2269">
        <v>0</v>
      </c>
      <c r="EM77" s="2269">
        <v>0</v>
      </c>
      <c r="EN77" s="2269">
        <v>0</v>
      </c>
      <c r="EO77" s="2269">
        <v>0</v>
      </c>
      <c r="EP77" s="2269">
        <v>0</v>
      </c>
      <c r="EQ77" s="2269">
        <v>0</v>
      </c>
      <c r="ER77" s="2269">
        <v>0</v>
      </c>
      <c r="ES77" s="2269">
        <v>0</v>
      </c>
      <c r="ET77" s="2269">
        <v>0</v>
      </c>
      <c r="EU77" s="2269">
        <v>0</v>
      </c>
      <c r="EV77" s="2269">
        <v>0</v>
      </c>
      <c r="EW77" s="2269">
        <v>0</v>
      </c>
      <c r="EX77" s="2269">
        <v>0</v>
      </c>
      <c r="EY77" s="2269">
        <v>0</v>
      </c>
      <c r="EZ77" s="2269">
        <v>0</v>
      </c>
      <c r="FA77" s="2269">
        <v>0</v>
      </c>
      <c r="FB77" s="2269">
        <v>0</v>
      </c>
      <c r="FC77" s="2269">
        <v>0</v>
      </c>
      <c r="FD77" s="2269">
        <v>0</v>
      </c>
      <c r="FE77" s="2269">
        <v>0</v>
      </c>
      <c r="FF77" s="2269">
        <v>0</v>
      </c>
      <c r="FG77" s="2269">
        <v>0</v>
      </c>
      <c r="FH77" s="2269">
        <v>0</v>
      </c>
      <c r="FI77" s="2269">
        <v>0</v>
      </c>
      <c r="FJ77" s="2269">
        <v>0</v>
      </c>
      <c r="FK77" s="2269">
        <v>0</v>
      </c>
      <c r="FL77" s="2269">
        <v>0</v>
      </c>
      <c r="FM77" s="2269">
        <v>0</v>
      </c>
      <c r="FN77" s="2269">
        <v>0</v>
      </c>
      <c r="FO77" s="2269">
        <v>0</v>
      </c>
      <c r="FP77" s="2269">
        <v>0</v>
      </c>
      <c r="FQ77" s="2269">
        <v>0</v>
      </c>
      <c r="FR77" s="2269">
        <v>0</v>
      </c>
    </row>
    <row r="78" spans="1:176" s="2245" customFormat="1" ht="19.2">
      <c r="A78" s="2257" t="s">
        <v>4927</v>
      </c>
      <c r="B78" s="2266" t="s">
        <v>2939</v>
      </c>
      <c r="C78" s="2259"/>
      <c r="D78" s="2259"/>
      <c r="E78" s="2259"/>
      <c r="F78" s="2259"/>
      <c r="G78" s="2259"/>
      <c r="H78" s="2259"/>
      <c r="I78" s="2259"/>
      <c r="J78" s="2259"/>
      <c r="K78" s="2260"/>
      <c r="L78" s="2259"/>
      <c r="M78" s="2259"/>
      <c r="N78" s="2259"/>
      <c r="O78" s="2260"/>
      <c r="P78" s="2259"/>
      <c r="Q78" s="2259"/>
      <c r="R78" s="2261"/>
      <c r="S78" s="2267"/>
      <c r="T78" s="2267"/>
      <c r="U78" s="2267"/>
      <c r="V78" s="2267"/>
      <c r="W78" s="2267"/>
      <c r="X78" s="2267"/>
      <c r="Y78" s="2267"/>
      <c r="Z78" s="2267"/>
      <c r="AA78" s="2267"/>
      <c r="AB78" s="2267"/>
      <c r="AC78" s="2267"/>
      <c r="AD78" s="2267"/>
      <c r="AE78" s="2267"/>
      <c r="AF78" s="2267"/>
      <c r="AG78" s="2268"/>
      <c r="AH78" s="2269"/>
      <c r="AI78" s="2269"/>
      <c r="AJ78" s="2269"/>
      <c r="AK78" s="2269"/>
      <c r="AL78" s="2269"/>
      <c r="AM78" s="2269"/>
      <c r="AN78" s="2269"/>
      <c r="AO78" s="2269"/>
      <c r="AP78" s="2269"/>
      <c r="AQ78" s="2269"/>
      <c r="AR78" s="2269"/>
      <c r="AS78" s="2269"/>
      <c r="AT78" s="2269"/>
      <c r="AU78" s="2269"/>
      <c r="AV78" s="2269"/>
      <c r="AW78" s="2269"/>
      <c r="AX78" s="2269"/>
      <c r="AY78" s="2269"/>
      <c r="AZ78" s="2269"/>
      <c r="BA78" s="2269"/>
      <c r="BB78" s="2269"/>
      <c r="BC78" s="2269"/>
      <c r="BD78" s="2269"/>
      <c r="BE78" s="2269"/>
      <c r="BF78" s="2269"/>
      <c r="BG78" s="2269"/>
      <c r="BH78" s="2269"/>
      <c r="BI78" s="2269"/>
      <c r="BJ78" s="2269"/>
      <c r="BK78" s="2269"/>
      <c r="BL78" s="2269"/>
      <c r="BM78" s="2269"/>
      <c r="BN78" s="2269"/>
      <c r="BO78" s="2269"/>
      <c r="BP78" s="2269"/>
      <c r="BQ78" s="2269"/>
      <c r="BR78" s="2269"/>
      <c r="BS78" s="2269"/>
      <c r="BT78" s="2269"/>
      <c r="BU78" s="2269"/>
      <c r="BV78" s="2269"/>
      <c r="BW78" s="2269"/>
      <c r="BX78" s="2269"/>
      <c r="BY78" s="2269"/>
      <c r="BZ78" s="2269"/>
      <c r="CA78" s="2269"/>
      <c r="CB78" s="2269"/>
      <c r="CC78" s="2269"/>
      <c r="CD78" s="2269"/>
      <c r="CE78" s="2269"/>
      <c r="CF78" s="2269"/>
      <c r="CG78" s="2269"/>
      <c r="CH78" s="2269"/>
      <c r="CI78" s="2269"/>
      <c r="CJ78" s="2269"/>
      <c r="CK78" s="2269"/>
      <c r="CL78" s="2269"/>
      <c r="CM78" s="2269"/>
      <c r="CN78" s="2269"/>
      <c r="CO78" s="2269"/>
      <c r="CP78" s="2269"/>
      <c r="CQ78" s="2269"/>
      <c r="CR78" s="2269"/>
      <c r="CS78" s="2269"/>
      <c r="CT78" s="2269"/>
      <c r="CU78" s="2269"/>
      <c r="CV78" s="2269"/>
      <c r="CW78" s="2269"/>
      <c r="CX78" s="2269"/>
      <c r="CY78" s="2269"/>
      <c r="CZ78" s="2269"/>
      <c r="DA78" s="2269"/>
      <c r="DB78" s="2269"/>
      <c r="DC78" s="2269"/>
      <c r="DD78" s="2269"/>
      <c r="DE78" s="2269"/>
      <c r="DF78" s="2269"/>
      <c r="DG78" s="2269"/>
      <c r="DH78" s="2269"/>
      <c r="DI78" s="2269"/>
      <c r="DJ78" s="2269"/>
      <c r="DK78" s="2269"/>
      <c r="DL78" s="2269"/>
      <c r="DM78" s="2269"/>
      <c r="DN78" s="2269"/>
      <c r="DO78" s="2269"/>
      <c r="DP78" s="2269"/>
      <c r="DQ78" s="2269"/>
      <c r="DR78" s="2269"/>
      <c r="DS78" s="2269"/>
      <c r="DT78" s="2269"/>
      <c r="DU78" s="2269"/>
      <c r="DV78" s="2269"/>
      <c r="DW78" s="2269"/>
      <c r="DX78" s="2269"/>
      <c r="DY78" s="2269"/>
      <c r="DZ78" s="2269"/>
      <c r="EA78" s="2269"/>
      <c r="EB78" s="2269"/>
      <c r="EC78" s="2269"/>
      <c r="ED78" s="2269"/>
      <c r="EE78" s="2269"/>
      <c r="EF78" s="2269"/>
      <c r="EG78" s="2269"/>
      <c r="EH78" s="2269"/>
      <c r="EI78" s="2269"/>
      <c r="EJ78" s="2269"/>
      <c r="EK78" s="2269"/>
      <c r="EL78" s="2269"/>
      <c r="EM78" s="2269"/>
      <c r="EN78" s="2269"/>
      <c r="EO78" s="2269"/>
      <c r="EP78" s="2269"/>
      <c r="EQ78" s="2269"/>
      <c r="ER78" s="2269"/>
      <c r="ES78" s="2269"/>
      <c r="ET78" s="2269"/>
      <c r="EU78" s="2269"/>
      <c r="EV78" s="2269"/>
      <c r="EW78" s="2269"/>
      <c r="EX78" s="2269"/>
      <c r="EY78" s="2270">
        <v>0</v>
      </c>
      <c r="EZ78" s="2270">
        <v>0</v>
      </c>
      <c r="FA78" s="2270">
        <v>0</v>
      </c>
      <c r="FB78" s="2270">
        <v>0</v>
      </c>
      <c r="FC78" s="2270">
        <v>0</v>
      </c>
      <c r="FD78" s="2270">
        <v>0</v>
      </c>
      <c r="FE78" s="2270">
        <v>0</v>
      </c>
      <c r="FF78" s="2270">
        <v>0</v>
      </c>
      <c r="FG78" s="2270">
        <v>0</v>
      </c>
      <c r="FH78" s="2270">
        <v>0</v>
      </c>
      <c r="FI78" s="2270">
        <v>0</v>
      </c>
      <c r="FJ78" s="2270">
        <v>0</v>
      </c>
      <c r="FK78" s="2270">
        <v>0</v>
      </c>
      <c r="FL78" s="2270">
        <v>0</v>
      </c>
      <c r="FM78" s="2270">
        <v>0</v>
      </c>
      <c r="FN78" s="2270">
        <v>0</v>
      </c>
      <c r="FO78" s="2270">
        <v>0</v>
      </c>
      <c r="FP78" s="2270">
        <v>0</v>
      </c>
      <c r="FQ78" s="2270">
        <v>0</v>
      </c>
      <c r="FR78" s="2270">
        <v>0</v>
      </c>
    </row>
    <row r="79" spans="1:176" ht="19.2">
      <c r="A79" s="2257" t="s">
        <v>4929</v>
      </c>
      <c r="B79" s="2266" t="s">
        <v>2941</v>
      </c>
      <c r="C79" s="2269">
        <v>1.9364175000674864</v>
      </c>
      <c r="D79" s="2269">
        <v>0</v>
      </c>
      <c r="E79" s="2269">
        <v>1.9724418005250695</v>
      </c>
      <c r="F79" s="2269">
        <v>1.9724418005250695</v>
      </c>
      <c r="G79" s="2269">
        <v>0.97209320145402389</v>
      </c>
      <c r="H79" s="2269">
        <v>0</v>
      </c>
      <c r="I79" s="2269">
        <v>0.94822393784650372</v>
      </c>
      <c r="J79" s="2269">
        <v>0</v>
      </c>
      <c r="K79" s="2269">
        <v>0.93578970642096426</v>
      </c>
      <c r="L79" s="2269">
        <v>0</v>
      </c>
      <c r="M79" s="2269">
        <v>0.92380462019899734</v>
      </c>
      <c r="N79" s="2269">
        <v>0</v>
      </c>
      <c r="O79" s="2269">
        <v>0.94002446261739692</v>
      </c>
      <c r="P79" s="2269">
        <v>0</v>
      </c>
      <c r="Q79" s="2269">
        <v>0.93844838720762447</v>
      </c>
      <c r="R79" s="2269">
        <v>0</v>
      </c>
      <c r="S79" s="2269">
        <v>0.94574744875931172</v>
      </c>
      <c r="T79" s="2269">
        <v>0</v>
      </c>
      <c r="U79" s="2269">
        <v>0.94493537668373329</v>
      </c>
      <c r="V79" s="2269">
        <v>0</v>
      </c>
      <c r="W79" s="2269">
        <v>0</v>
      </c>
      <c r="X79" s="2269">
        <v>0</v>
      </c>
      <c r="Y79" s="2269">
        <v>0</v>
      </c>
      <c r="Z79" s="2269">
        <v>0</v>
      </c>
      <c r="AA79" s="2269">
        <v>0.95623899265461698</v>
      </c>
      <c r="AB79" s="2269">
        <v>0</v>
      </c>
      <c r="AC79" s="2269">
        <v>0.95805594416299666</v>
      </c>
      <c r="AD79" s="2269">
        <v>0</v>
      </c>
      <c r="AE79" s="2269">
        <v>0</v>
      </c>
      <c r="AF79" s="2269">
        <v>0</v>
      </c>
      <c r="AG79" s="2269">
        <v>0</v>
      </c>
      <c r="AH79" s="2269">
        <v>0</v>
      </c>
      <c r="AI79" s="2269">
        <v>0</v>
      </c>
      <c r="AJ79" s="2269">
        <v>0</v>
      </c>
      <c r="AK79" s="2269">
        <v>0</v>
      </c>
      <c r="AL79" s="2269">
        <v>0</v>
      </c>
      <c r="AM79" s="2269">
        <v>0</v>
      </c>
      <c r="AN79" s="2269">
        <v>0</v>
      </c>
      <c r="AO79" s="2269">
        <v>0</v>
      </c>
      <c r="AP79" s="2269">
        <v>0</v>
      </c>
      <c r="AQ79" s="2269">
        <v>0</v>
      </c>
      <c r="AR79" s="2269">
        <v>0</v>
      </c>
      <c r="AS79" s="2269">
        <v>0</v>
      </c>
      <c r="AT79" s="2269">
        <v>0</v>
      </c>
      <c r="AU79" s="2269">
        <v>0</v>
      </c>
      <c r="AV79" s="2269">
        <v>0</v>
      </c>
      <c r="AW79" s="2269">
        <v>0</v>
      </c>
      <c r="AX79" s="2269">
        <v>0</v>
      </c>
      <c r="AY79" s="2269">
        <v>0</v>
      </c>
      <c r="AZ79" s="2269">
        <v>0</v>
      </c>
      <c r="BA79" s="2269">
        <v>0</v>
      </c>
      <c r="BB79" s="2269">
        <v>0</v>
      </c>
      <c r="BC79" s="2269">
        <v>0</v>
      </c>
      <c r="BD79" s="2269">
        <v>0</v>
      </c>
      <c r="BE79" s="2269">
        <v>0</v>
      </c>
      <c r="BF79" s="2269">
        <v>0</v>
      </c>
      <c r="BG79" s="2269">
        <v>0</v>
      </c>
      <c r="BH79" s="2269">
        <v>0</v>
      </c>
      <c r="BI79" s="2269">
        <v>0</v>
      </c>
      <c r="BJ79" s="2269">
        <v>0</v>
      </c>
      <c r="BK79" s="2269">
        <v>0</v>
      </c>
      <c r="BL79" s="2269">
        <v>0</v>
      </c>
      <c r="BM79" s="2269">
        <v>0</v>
      </c>
      <c r="BN79" s="2269">
        <v>0</v>
      </c>
      <c r="BO79" s="2269">
        <v>0</v>
      </c>
      <c r="BP79" s="2269">
        <v>0</v>
      </c>
      <c r="BQ79" s="2269">
        <v>0</v>
      </c>
      <c r="BR79" s="2269">
        <v>0</v>
      </c>
      <c r="BS79" s="2269">
        <v>0</v>
      </c>
      <c r="BT79" s="2269">
        <v>0</v>
      </c>
      <c r="BU79" s="2269">
        <v>0</v>
      </c>
      <c r="BV79" s="2269">
        <v>0</v>
      </c>
      <c r="BW79" s="2269">
        <v>0</v>
      </c>
      <c r="BX79" s="2269">
        <v>0</v>
      </c>
      <c r="BY79" s="2269">
        <v>0</v>
      </c>
      <c r="BZ79" s="2269">
        <v>0</v>
      </c>
      <c r="CA79" s="2269">
        <v>0</v>
      </c>
      <c r="CB79" s="2269">
        <v>0</v>
      </c>
      <c r="CC79" s="2269">
        <v>0</v>
      </c>
      <c r="CD79" s="2269">
        <v>0</v>
      </c>
      <c r="CE79" s="2269">
        <v>0</v>
      </c>
      <c r="CF79" s="2269">
        <v>0</v>
      </c>
      <c r="CG79" s="2269">
        <v>0</v>
      </c>
      <c r="CH79" s="2269">
        <v>0</v>
      </c>
      <c r="CI79" s="2269">
        <v>0</v>
      </c>
      <c r="CJ79" s="2269">
        <v>0</v>
      </c>
      <c r="CK79" s="2269">
        <v>0</v>
      </c>
      <c r="CL79" s="2269">
        <v>0</v>
      </c>
      <c r="CM79" s="2269">
        <v>0</v>
      </c>
      <c r="CN79" s="2269">
        <v>0</v>
      </c>
      <c r="CO79" s="2269">
        <v>0</v>
      </c>
      <c r="CP79" s="2269">
        <v>0</v>
      </c>
      <c r="CQ79" s="2269">
        <v>0</v>
      </c>
      <c r="CR79" s="2269">
        <v>0</v>
      </c>
      <c r="CS79" s="2269">
        <v>0</v>
      </c>
      <c r="CT79" s="2269">
        <v>0</v>
      </c>
      <c r="CU79" s="2269">
        <v>0</v>
      </c>
      <c r="CV79" s="2269">
        <v>0</v>
      </c>
      <c r="CW79" s="2269">
        <v>0</v>
      </c>
      <c r="CX79" s="2269">
        <v>0</v>
      </c>
      <c r="CY79" s="2269">
        <v>0</v>
      </c>
      <c r="CZ79" s="2269">
        <v>0</v>
      </c>
      <c r="DA79" s="2269">
        <v>0</v>
      </c>
      <c r="DB79" s="2269">
        <v>0</v>
      </c>
      <c r="DC79" s="2269">
        <v>0</v>
      </c>
      <c r="DD79" s="2269">
        <v>0</v>
      </c>
      <c r="DE79" s="2269">
        <v>0</v>
      </c>
      <c r="DF79" s="2269">
        <v>0</v>
      </c>
      <c r="DG79" s="2269">
        <v>0</v>
      </c>
      <c r="DH79" s="2269">
        <v>0</v>
      </c>
      <c r="DI79" s="2269">
        <v>0</v>
      </c>
      <c r="DJ79" s="2269">
        <v>0</v>
      </c>
      <c r="DK79" s="2269">
        <v>0</v>
      </c>
      <c r="DL79" s="2269">
        <v>0</v>
      </c>
      <c r="DM79" s="2269">
        <v>0</v>
      </c>
      <c r="DN79" s="2269">
        <v>0</v>
      </c>
      <c r="DO79" s="2269">
        <v>0</v>
      </c>
      <c r="DP79" s="2269">
        <v>0</v>
      </c>
      <c r="DQ79" s="2269">
        <v>0</v>
      </c>
      <c r="DR79" s="2269">
        <v>0</v>
      </c>
      <c r="DS79" s="2269">
        <v>0</v>
      </c>
      <c r="DT79" s="2269">
        <v>0</v>
      </c>
      <c r="DU79" s="2269">
        <v>0</v>
      </c>
      <c r="DV79" s="2269">
        <v>0</v>
      </c>
      <c r="DW79" s="2269">
        <v>0</v>
      </c>
      <c r="DX79" s="2269">
        <v>0</v>
      </c>
      <c r="DY79" s="2269">
        <v>0</v>
      </c>
      <c r="DZ79" s="2269">
        <v>0</v>
      </c>
      <c r="EA79" s="2269">
        <v>0</v>
      </c>
      <c r="EB79" s="2269">
        <v>0</v>
      </c>
      <c r="EC79" s="2269">
        <v>0</v>
      </c>
      <c r="ED79" s="2269">
        <v>0</v>
      </c>
      <c r="EE79" s="2269">
        <v>0</v>
      </c>
      <c r="EF79" s="2269">
        <v>0</v>
      </c>
      <c r="EG79" s="2269">
        <v>0</v>
      </c>
      <c r="EH79" s="2269">
        <v>0</v>
      </c>
      <c r="EI79" s="2269">
        <v>0</v>
      </c>
      <c r="EJ79" s="2269">
        <v>0</v>
      </c>
      <c r="EK79" s="2269">
        <v>0</v>
      </c>
      <c r="EL79" s="2269">
        <v>0</v>
      </c>
      <c r="EM79" s="2269">
        <v>0</v>
      </c>
      <c r="EN79" s="2269">
        <v>0</v>
      </c>
      <c r="EO79" s="2269">
        <v>0</v>
      </c>
      <c r="EP79" s="2269">
        <v>0</v>
      </c>
      <c r="EQ79" s="2269">
        <v>0</v>
      </c>
      <c r="ER79" s="2269">
        <v>0</v>
      </c>
      <c r="ES79" s="2269">
        <v>0</v>
      </c>
      <c r="ET79" s="2269">
        <v>0</v>
      </c>
      <c r="EU79" s="2269">
        <v>0</v>
      </c>
      <c r="EV79" s="2269">
        <v>0</v>
      </c>
      <c r="EW79" s="2269">
        <v>0</v>
      </c>
      <c r="EX79" s="2269">
        <v>0</v>
      </c>
      <c r="EY79" s="2269">
        <v>0</v>
      </c>
      <c r="EZ79" s="2269">
        <v>0</v>
      </c>
      <c r="FA79" s="2269">
        <v>0</v>
      </c>
      <c r="FB79" s="2269">
        <v>0</v>
      </c>
      <c r="FC79" s="2269">
        <v>0</v>
      </c>
      <c r="FD79" s="2269">
        <v>0</v>
      </c>
      <c r="FE79" s="2269">
        <v>0</v>
      </c>
      <c r="FF79" s="2269">
        <v>0</v>
      </c>
      <c r="FG79" s="2269">
        <v>0</v>
      </c>
      <c r="FH79" s="2269">
        <v>0</v>
      </c>
      <c r="FI79" s="2269">
        <v>0</v>
      </c>
      <c r="FJ79" s="2269">
        <v>0</v>
      </c>
      <c r="FK79" s="2269">
        <v>0</v>
      </c>
      <c r="FL79" s="2269">
        <v>0</v>
      </c>
      <c r="FM79" s="2269">
        <v>0</v>
      </c>
      <c r="FN79" s="2269">
        <v>0</v>
      </c>
      <c r="FO79" s="2269">
        <v>0</v>
      </c>
      <c r="FP79" s="2269">
        <v>0</v>
      </c>
      <c r="FQ79" s="2269">
        <v>0</v>
      </c>
      <c r="FR79" s="2269">
        <v>0</v>
      </c>
      <c r="FS79" s="2245"/>
      <c r="FT79" s="2245"/>
    </row>
    <row r="80" spans="1:176" ht="19.8" thickBot="1">
      <c r="A80" s="2285"/>
      <c r="B80" s="2286" t="s">
        <v>4934</v>
      </c>
      <c r="C80" s="2269">
        <v>0</v>
      </c>
      <c r="D80" s="2269">
        <v>0</v>
      </c>
      <c r="E80" s="2269">
        <v>0</v>
      </c>
      <c r="F80" s="2269">
        <v>0</v>
      </c>
      <c r="G80" s="2269">
        <v>0</v>
      </c>
      <c r="H80" s="2269">
        <v>0</v>
      </c>
      <c r="I80" s="2269">
        <v>0</v>
      </c>
      <c r="J80" s="2269">
        <v>0</v>
      </c>
      <c r="K80" s="2269">
        <v>0</v>
      </c>
      <c r="L80" s="2269">
        <v>0</v>
      </c>
      <c r="M80" s="2269">
        <v>0</v>
      </c>
      <c r="N80" s="2269">
        <v>0</v>
      </c>
      <c r="O80" s="2269">
        <v>0</v>
      </c>
      <c r="P80" s="2269">
        <v>0</v>
      </c>
      <c r="Q80" s="2269">
        <v>0</v>
      </c>
      <c r="R80" s="2269">
        <v>0</v>
      </c>
      <c r="S80" s="2289">
        <v>0</v>
      </c>
      <c r="T80" s="2289">
        <v>0</v>
      </c>
      <c r="U80" s="2289">
        <v>0</v>
      </c>
      <c r="V80" s="2289">
        <v>0</v>
      </c>
      <c r="W80" s="2289">
        <v>0.94824216092415103</v>
      </c>
      <c r="X80" s="2289">
        <v>0</v>
      </c>
      <c r="Y80" s="2289">
        <v>0.95464748869030414</v>
      </c>
      <c r="Z80" s="2289">
        <v>0</v>
      </c>
      <c r="AA80" s="2289">
        <v>0</v>
      </c>
      <c r="AB80" s="2289">
        <v>0</v>
      </c>
      <c r="AC80" s="2289">
        <v>0</v>
      </c>
      <c r="AD80" s="2289">
        <v>0</v>
      </c>
      <c r="AE80" s="2289">
        <v>0</v>
      </c>
      <c r="AF80" s="2289">
        <v>0.95029348683373172</v>
      </c>
      <c r="AG80" s="2289">
        <v>0.94496081756186645</v>
      </c>
      <c r="AH80" s="2289">
        <v>0</v>
      </c>
      <c r="AI80" s="2289">
        <v>0.93596988126702807</v>
      </c>
      <c r="AJ80" s="2289">
        <v>0</v>
      </c>
      <c r="AK80" s="2289">
        <v>0.92701700085506678</v>
      </c>
      <c r="AL80" s="2289">
        <v>0</v>
      </c>
      <c r="AM80" s="2289">
        <v>0.92589632472987116</v>
      </c>
      <c r="AN80" s="2289">
        <v>0</v>
      </c>
      <c r="AO80" s="2289">
        <v>0.92386980020881626</v>
      </c>
      <c r="AP80" s="2289">
        <v>0</v>
      </c>
      <c r="AQ80" s="2289">
        <v>0</v>
      </c>
      <c r="AR80" s="2289">
        <v>0</v>
      </c>
      <c r="AS80" s="2289">
        <v>0</v>
      </c>
      <c r="AT80" s="2289">
        <v>0</v>
      </c>
      <c r="AU80" s="2289">
        <v>0</v>
      </c>
      <c r="AV80" s="2289">
        <v>0</v>
      </c>
      <c r="AW80" s="2289">
        <v>0</v>
      </c>
      <c r="AX80" s="2289">
        <v>0</v>
      </c>
      <c r="AY80" s="2289">
        <v>0</v>
      </c>
      <c r="AZ80" s="2289">
        <v>0</v>
      </c>
      <c r="BA80" s="2289">
        <v>0.73938660602453554</v>
      </c>
      <c r="BB80" s="2289">
        <v>0</v>
      </c>
      <c r="BC80" s="2289">
        <v>0.70375562008933512</v>
      </c>
      <c r="BD80" s="2289">
        <v>0</v>
      </c>
      <c r="BE80" s="2289">
        <v>0</v>
      </c>
      <c r="BF80" s="2289">
        <v>0</v>
      </c>
      <c r="BG80" s="2289">
        <v>0.72680243946251821</v>
      </c>
      <c r="BH80" s="2289">
        <v>0</v>
      </c>
      <c r="BI80" s="2289">
        <v>0</v>
      </c>
      <c r="BJ80" s="2289">
        <v>0</v>
      </c>
      <c r="BK80" s="2289">
        <v>0.80852915649907664</v>
      </c>
      <c r="BL80" s="2289">
        <v>0</v>
      </c>
      <c r="BM80" s="2289">
        <v>0</v>
      </c>
      <c r="BN80" s="2289">
        <v>0</v>
      </c>
      <c r="BO80" s="2289">
        <v>0.7984127949186558</v>
      </c>
      <c r="BP80" s="2289">
        <v>0</v>
      </c>
      <c r="BQ80" s="2289">
        <v>0</v>
      </c>
      <c r="BR80" s="2289">
        <v>0</v>
      </c>
      <c r="BS80" s="2289">
        <v>0</v>
      </c>
      <c r="BT80" s="2289">
        <v>0</v>
      </c>
      <c r="BU80" s="2289">
        <v>0</v>
      </c>
      <c r="BV80" s="2289">
        <v>0</v>
      </c>
      <c r="BW80" s="2289">
        <v>0</v>
      </c>
      <c r="BX80" s="2289">
        <v>0</v>
      </c>
      <c r="BY80" s="2289">
        <v>0</v>
      </c>
      <c r="BZ80" s="2289">
        <v>0</v>
      </c>
      <c r="CA80" s="2289">
        <v>0</v>
      </c>
      <c r="CB80" s="2289">
        <v>0</v>
      </c>
      <c r="CC80" s="2289">
        <v>0</v>
      </c>
      <c r="CD80" s="2289">
        <v>0</v>
      </c>
      <c r="CE80" s="2289">
        <v>0</v>
      </c>
      <c r="CF80" s="2289">
        <v>0</v>
      </c>
      <c r="CG80" s="2289">
        <v>0</v>
      </c>
      <c r="CH80" s="2289">
        <v>0</v>
      </c>
      <c r="CI80" s="2289">
        <v>0</v>
      </c>
      <c r="CJ80" s="2289">
        <v>0</v>
      </c>
      <c r="CK80" s="2289">
        <v>0</v>
      </c>
      <c r="CL80" s="2289">
        <v>0</v>
      </c>
      <c r="CM80" s="2289">
        <v>0</v>
      </c>
      <c r="CN80" s="2289">
        <v>0</v>
      </c>
      <c r="CO80" s="2289">
        <v>0</v>
      </c>
      <c r="CP80" s="2289">
        <v>0</v>
      </c>
      <c r="CQ80" s="2289">
        <v>0</v>
      </c>
      <c r="CR80" s="2289">
        <v>0</v>
      </c>
      <c r="CS80" s="2289">
        <v>0</v>
      </c>
      <c r="CT80" s="2289">
        <v>0</v>
      </c>
      <c r="CU80" s="2289">
        <v>0</v>
      </c>
      <c r="CV80" s="2289">
        <v>0</v>
      </c>
      <c r="CW80" s="2289">
        <v>0</v>
      </c>
      <c r="CX80" s="2289">
        <v>0</v>
      </c>
      <c r="CY80" s="2289">
        <v>0</v>
      </c>
      <c r="CZ80" s="2289">
        <v>0</v>
      </c>
      <c r="DA80" s="2289">
        <v>0</v>
      </c>
      <c r="DB80" s="2289">
        <v>0</v>
      </c>
      <c r="DC80" s="2289">
        <v>0</v>
      </c>
      <c r="DD80" s="2289">
        <v>0</v>
      </c>
      <c r="DE80" s="2289">
        <v>0</v>
      </c>
      <c r="DF80" s="2289">
        <v>0</v>
      </c>
      <c r="DG80" s="2289">
        <v>0</v>
      </c>
      <c r="DH80" s="2289">
        <v>0</v>
      </c>
      <c r="DI80" s="2289">
        <v>0</v>
      </c>
      <c r="DJ80" s="2289">
        <v>0</v>
      </c>
      <c r="DK80" s="2289">
        <v>0</v>
      </c>
      <c r="DL80" s="2289">
        <v>0</v>
      </c>
      <c r="DM80" s="2289">
        <v>0</v>
      </c>
      <c r="DN80" s="2289">
        <v>0</v>
      </c>
      <c r="DO80" s="2289">
        <v>0</v>
      </c>
      <c r="DP80" s="2289">
        <v>0</v>
      </c>
      <c r="DQ80" s="2289">
        <v>0</v>
      </c>
      <c r="DR80" s="2289">
        <v>0</v>
      </c>
      <c r="DS80" s="2289">
        <v>0</v>
      </c>
      <c r="DT80" s="2289">
        <v>0</v>
      </c>
      <c r="DU80" s="2289">
        <v>0</v>
      </c>
      <c r="DV80" s="2289">
        <v>0</v>
      </c>
      <c r="DW80" s="2289">
        <v>0</v>
      </c>
      <c r="DX80" s="2289">
        <v>0</v>
      </c>
      <c r="DY80" s="2289">
        <v>0</v>
      </c>
      <c r="DZ80" s="2289">
        <v>0</v>
      </c>
      <c r="EA80" s="2289">
        <v>0</v>
      </c>
      <c r="EB80" s="2289">
        <v>0</v>
      </c>
      <c r="EC80" s="2289">
        <v>0</v>
      </c>
      <c r="ED80" s="2289">
        <v>0</v>
      </c>
      <c r="EE80" s="2289">
        <v>0</v>
      </c>
      <c r="EF80" s="2289">
        <v>0</v>
      </c>
      <c r="EG80" s="2289">
        <v>0</v>
      </c>
      <c r="EH80" s="2289">
        <v>0</v>
      </c>
      <c r="EI80" s="2289">
        <v>0</v>
      </c>
      <c r="EJ80" s="2289">
        <v>0</v>
      </c>
      <c r="EK80" s="2289">
        <v>0</v>
      </c>
      <c r="EL80" s="2289">
        <v>0</v>
      </c>
      <c r="EM80" s="2289">
        <v>0</v>
      </c>
      <c r="EN80" s="2289">
        <v>0</v>
      </c>
      <c r="EO80" s="2289">
        <v>0</v>
      </c>
      <c r="EP80" s="2289">
        <v>0</v>
      </c>
      <c r="EQ80" s="2289">
        <v>0</v>
      </c>
      <c r="ER80" s="2289">
        <v>0</v>
      </c>
      <c r="ES80" s="2289">
        <v>0</v>
      </c>
      <c r="ET80" s="2289">
        <v>0</v>
      </c>
      <c r="EU80" s="2289">
        <v>0</v>
      </c>
      <c r="EV80" s="2289">
        <v>0</v>
      </c>
      <c r="EW80" s="2289">
        <v>0</v>
      </c>
      <c r="EX80" s="2269">
        <v>0</v>
      </c>
      <c r="EY80" s="2289">
        <v>0</v>
      </c>
      <c r="EZ80" s="2269">
        <v>0</v>
      </c>
      <c r="FA80" s="2289">
        <v>0</v>
      </c>
      <c r="FB80" s="2269">
        <v>0</v>
      </c>
      <c r="FC80" s="2289">
        <v>0</v>
      </c>
      <c r="FD80" s="2269">
        <v>0</v>
      </c>
      <c r="FE80" s="2289">
        <v>0</v>
      </c>
      <c r="FF80" s="2269">
        <v>0</v>
      </c>
      <c r="FG80" s="2289">
        <v>0</v>
      </c>
      <c r="FH80" s="2269">
        <v>0</v>
      </c>
      <c r="FI80" s="2289">
        <v>0</v>
      </c>
      <c r="FJ80" s="2269">
        <v>0</v>
      </c>
      <c r="FK80" s="2289">
        <v>0</v>
      </c>
      <c r="FL80" s="2269">
        <v>0</v>
      </c>
      <c r="FM80" s="2289">
        <v>0</v>
      </c>
      <c r="FN80" s="2269">
        <v>0</v>
      </c>
      <c r="FO80" s="2289">
        <v>0</v>
      </c>
      <c r="FP80" s="2269">
        <v>0</v>
      </c>
      <c r="FQ80" s="2289">
        <v>0</v>
      </c>
      <c r="FR80" s="2269">
        <v>0</v>
      </c>
      <c r="FS80" s="2245"/>
      <c r="FT80" s="2245"/>
    </row>
    <row r="81" spans="1:176" ht="19.8" thickBot="1">
      <c r="A81" s="2298"/>
      <c r="B81" s="2290" t="s">
        <v>4953</v>
      </c>
      <c r="C81" s="2299">
        <v>3.3130243026673263</v>
      </c>
      <c r="D81" s="2299">
        <v>3.2030313621577227</v>
      </c>
      <c r="E81" s="2299">
        <v>5.1399091328123179</v>
      </c>
      <c r="F81" s="2299">
        <v>3.0407015723286972</v>
      </c>
      <c r="G81" s="2299">
        <v>0.97209320145402389</v>
      </c>
      <c r="H81" s="2299">
        <v>0</v>
      </c>
      <c r="I81" s="2299">
        <v>2.5983141343268636</v>
      </c>
      <c r="J81" s="2299">
        <v>1.7129157178824994</v>
      </c>
      <c r="K81" s="2299">
        <v>2.897574338400088</v>
      </c>
      <c r="L81" s="2299">
        <v>3.9637206749353422</v>
      </c>
      <c r="M81" s="2299">
        <v>1.9320389812018779</v>
      </c>
      <c r="N81" s="2299">
        <v>3.8712372277375389</v>
      </c>
      <c r="O81" s="2299">
        <v>2.6850867170731174</v>
      </c>
      <c r="P81" s="2299">
        <v>5.2489411338038634</v>
      </c>
      <c r="Q81" s="2299">
        <v>2.4285141563599471</v>
      </c>
      <c r="R81" s="2299">
        <v>2.960629405006014</v>
      </c>
      <c r="S81" s="2296">
        <v>3.2524435829194451</v>
      </c>
      <c r="T81" s="2296">
        <v>3.8297032320219637</v>
      </c>
      <c r="U81" s="2296">
        <v>3.271965865421655</v>
      </c>
      <c r="V81" s="2296">
        <v>3.5577575711924099</v>
      </c>
      <c r="W81" s="2296">
        <v>2.4921979269269738</v>
      </c>
      <c r="X81" s="2296">
        <v>2.297306768253395</v>
      </c>
      <c r="Y81" s="2296">
        <v>4.2348541902200649</v>
      </c>
      <c r="Z81" s="2296">
        <v>3.7238431455512102</v>
      </c>
      <c r="AA81" s="2296">
        <v>3.5415389212315675</v>
      </c>
      <c r="AB81" s="2296">
        <v>3.3684967271899673</v>
      </c>
      <c r="AC81" s="2296">
        <v>3.2218812324433466</v>
      </c>
      <c r="AD81" s="2296">
        <v>2.453131503708823</v>
      </c>
      <c r="AE81" s="2296">
        <v>1.743759916820256</v>
      </c>
      <c r="AF81" s="2296">
        <v>2.9201480066552281</v>
      </c>
      <c r="AG81" s="2296">
        <v>3.3041099874239013</v>
      </c>
      <c r="AH81" s="2296">
        <v>6.6812690406889512</v>
      </c>
      <c r="AI81" s="2296">
        <v>4.9763940730756735</v>
      </c>
      <c r="AJ81" s="2296">
        <v>4.6953197057135885</v>
      </c>
      <c r="AK81" s="2296">
        <v>2.1834639864477192</v>
      </c>
      <c r="AL81" s="2296">
        <v>10.110768120796029</v>
      </c>
      <c r="AM81" s="2296">
        <v>2.4672325561500092</v>
      </c>
      <c r="AN81" s="2296">
        <v>13.273667322690278</v>
      </c>
      <c r="AO81" s="2296">
        <v>7.2514594840004891</v>
      </c>
      <c r="AP81" s="2296">
        <v>7.6698828655151328</v>
      </c>
      <c r="AQ81" s="2296">
        <v>0.69651741509198506</v>
      </c>
      <c r="AR81" s="2296">
        <v>7.4840131680710211</v>
      </c>
      <c r="AS81" s="2296">
        <v>0.4378379628151039</v>
      </c>
      <c r="AT81" s="2296">
        <v>4.5689896253129394</v>
      </c>
      <c r="AU81" s="2296">
        <v>0</v>
      </c>
      <c r="AV81" s="2296">
        <v>7.8820236503379082</v>
      </c>
      <c r="AW81" s="2296">
        <v>0.52396161599825497</v>
      </c>
      <c r="AX81" s="2296">
        <v>4.0014374279971703</v>
      </c>
      <c r="AY81" s="2296">
        <v>0</v>
      </c>
      <c r="AZ81" s="2296">
        <v>8.155822587674999</v>
      </c>
      <c r="BA81" s="2296">
        <v>3.1554984177584235</v>
      </c>
      <c r="BB81" s="2296">
        <v>1.348026269310588</v>
      </c>
      <c r="BC81" s="2296">
        <v>1.0096431268190618</v>
      </c>
      <c r="BD81" s="2296">
        <v>2.173409101943089</v>
      </c>
      <c r="BE81" s="2296">
        <v>0</v>
      </c>
      <c r="BF81" s="2296">
        <v>1.731707096474536</v>
      </c>
      <c r="BG81" s="2296">
        <v>0.73030447541405019</v>
      </c>
      <c r="BH81" s="2296">
        <v>6.4004211723184969</v>
      </c>
      <c r="BI81" s="2296">
        <v>0</v>
      </c>
      <c r="BJ81" s="2296">
        <v>7.3430177910823113</v>
      </c>
      <c r="BK81" s="2296">
        <v>0.80852915649907664</v>
      </c>
      <c r="BL81" s="2296">
        <v>3.713956142114724</v>
      </c>
      <c r="BM81" s="2296">
        <v>0</v>
      </c>
      <c r="BN81" s="2296">
        <v>5.8845636174564699</v>
      </c>
      <c r="BO81" s="2296">
        <v>0.7984127949186558</v>
      </c>
      <c r="BP81" s="2296">
        <v>3.0201656167379873</v>
      </c>
      <c r="BQ81" s="2296">
        <v>0</v>
      </c>
      <c r="BR81" s="2296">
        <v>4.669614969837891</v>
      </c>
      <c r="BS81" s="2296">
        <v>0</v>
      </c>
      <c r="BT81" s="2296">
        <v>6.4297255087551797</v>
      </c>
      <c r="BU81" s="2296">
        <v>0</v>
      </c>
      <c r="BV81" s="2296">
        <v>1.3740744814890122</v>
      </c>
      <c r="BW81" s="2296">
        <v>9.750130091400383E-2</v>
      </c>
      <c r="BX81" s="2296">
        <v>6.417743266997415</v>
      </c>
      <c r="BY81" s="2296">
        <v>0.29069863482487923</v>
      </c>
      <c r="BZ81" s="2296">
        <v>5.419602006907251</v>
      </c>
      <c r="CA81" s="2296">
        <v>0.93177793093128825</v>
      </c>
      <c r="CB81" s="2296">
        <v>5.9038394878330864</v>
      </c>
      <c r="CC81" s="2296">
        <v>0.2335676905960033</v>
      </c>
      <c r="CD81" s="2296">
        <v>4.8270202967998372</v>
      </c>
      <c r="CE81" s="2296">
        <v>4.9346557500633111E-2</v>
      </c>
      <c r="CF81" s="2296">
        <v>4.1691476948674779</v>
      </c>
      <c r="CG81" s="2296">
        <v>7.5751331264530819E-2</v>
      </c>
      <c r="CH81" s="2296">
        <v>6.5201411270096639</v>
      </c>
      <c r="CI81" s="2297">
        <v>3.7980698077680485E-3</v>
      </c>
      <c r="CJ81" s="2297">
        <v>5.3922285980521911</v>
      </c>
      <c r="CK81" s="2297">
        <v>3.7980698077680485E-3</v>
      </c>
      <c r="CL81" s="2297">
        <v>6.8950986099145446</v>
      </c>
      <c r="CM81" s="2297">
        <v>6.3242523960860247E-2</v>
      </c>
      <c r="CN81" s="2297">
        <v>5.4442067083411079</v>
      </c>
      <c r="CO81" s="2297">
        <v>0</v>
      </c>
      <c r="CP81" s="2297">
        <v>3.3</v>
      </c>
      <c r="CQ81" s="2297">
        <v>0.45295960424888426</v>
      </c>
      <c r="CR81" s="2297">
        <v>1.2955040017703685</v>
      </c>
      <c r="CS81" s="2297">
        <v>0</v>
      </c>
      <c r="CT81" s="2297">
        <v>2.6767182912322278</v>
      </c>
      <c r="CU81" s="2297">
        <v>0.49491423192564632</v>
      </c>
      <c r="CV81" s="2297">
        <v>2.8762691573069645</v>
      </c>
      <c r="CW81" s="2297">
        <v>0.38193422814824246</v>
      </c>
      <c r="CX81" s="2297">
        <v>2.3520201549365272</v>
      </c>
      <c r="CY81" s="2297">
        <v>0.81091313930794506</v>
      </c>
      <c r="CZ81" s="2297">
        <v>2.4075590851059019</v>
      </c>
      <c r="DA81" s="2297">
        <v>0.5174967767892249</v>
      </c>
      <c r="DB81" s="2297">
        <v>4.3269432989219387</v>
      </c>
      <c r="DC81" s="2297">
        <v>0.47949097869951551</v>
      </c>
      <c r="DD81" s="2297">
        <v>5.1108106056074245</v>
      </c>
      <c r="DE81" s="2297">
        <v>0.79831753495965641</v>
      </c>
      <c r="DF81" s="2297">
        <v>9.8466985104390528</v>
      </c>
      <c r="DG81" s="2297">
        <v>0</v>
      </c>
      <c r="DH81" s="2297">
        <v>5.413766119254932</v>
      </c>
      <c r="DI81" s="2297">
        <v>0.18122634534961987</v>
      </c>
      <c r="DJ81" s="2297">
        <v>5.1757092257274318</v>
      </c>
      <c r="DK81" s="2297">
        <v>0.16513908380613895</v>
      </c>
      <c r="DL81" s="2297">
        <v>11.47853058464796</v>
      </c>
      <c r="DM81" s="2297">
        <v>0.34887995276976375</v>
      </c>
      <c r="DN81" s="2297">
        <v>5.521776035110781</v>
      </c>
      <c r="DO81" s="2297">
        <v>0.36744630351864099</v>
      </c>
      <c r="DP81" s="2297">
        <v>3.1583309433101561</v>
      </c>
      <c r="DQ81" s="2297">
        <v>0.17075643057832685</v>
      </c>
      <c r="DR81" s="2297">
        <v>4.363314352837663</v>
      </c>
      <c r="DS81" s="2297">
        <v>0.43683064280742723</v>
      </c>
      <c r="DT81" s="2297">
        <v>3.6636374862480072</v>
      </c>
      <c r="DU81" s="2297">
        <v>1.3450585209450243</v>
      </c>
      <c r="DV81" s="2297">
        <v>4.750862391060676</v>
      </c>
      <c r="DW81" s="2297">
        <v>0.97069877001129812</v>
      </c>
      <c r="DX81" s="2297">
        <v>3.3061542069024319</v>
      </c>
      <c r="DY81" s="2297">
        <v>0.49538765649022626</v>
      </c>
      <c r="DZ81" s="2297">
        <v>2.138326378212168</v>
      </c>
      <c r="EA81" s="2297">
        <v>1.2978549126637609</v>
      </c>
      <c r="EB81" s="2297">
        <v>1.3305186681222707</v>
      </c>
      <c r="EC81" s="2297">
        <v>0.2610217391304348</v>
      </c>
      <c r="ED81" s="2297">
        <v>1.085171197826087</v>
      </c>
      <c r="EE81" s="2297">
        <v>0</v>
      </c>
      <c r="EF81" s="2297">
        <v>0.41286610036324384</v>
      </c>
      <c r="EG81" s="2297">
        <v>1.9313775153717159</v>
      </c>
      <c r="EH81" s="2297">
        <v>2.0399402599217438</v>
      </c>
      <c r="EI81" s="2297">
        <v>1.4990657006363812</v>
      </c>
      <c r="EJ81" s="2297">
        <v>0.35664233962663289</v>
      </c>
      <c r="EK81" s="2297">
        <v>0.65885152703715122</v>
      </c>
      <c r="EL81" s="2297">
        <v>0</v>
      </c>
      <c r="EM81" s="2297">
        <v>0.7407091982411238</v>
      </c>
      <c r="EN81" s="2297">
        <v>0.88719256646212186</v>
      </c>
      <c r="EO81" s="2297">
        <v>1.2095539542505669</v>
      </c>
      <c r="EP81" s="2297">
        <v>1.8026586730868519</v>
      </c>
      <c r="EQ81" s="2297">
        <v>0.87160892946750934</v>
      </c>
      <c r="ER81" s="2297">
        <v>1.9521775235693004</v>
      </c>
      <c r="ES81" s="2297">
        <v>0.86243505357604633</v>
      </c>
      <c r="ET81" s="2297">
        <v>0.90876860928274805</v>
      </c>
      <c r="EU81" s="2297">
        <v>0.41790224501341156</v>
      </c>
      <c r="EV81" s="2297">
        <v>1.3671522939489822</v>
      </c>
      <c r="EW81" s="2297">
        <v>1.197601934065184</v>
      </c>
      <c r="EX81" s="2279">
        <v>1.1992271630795743</v>
      </c>
      <c r="EY81" s="2297">
        <v>0.57640323184761089</v>
      </c>
      <c r="EZ81" s="2279">
        <v>0</v>
      </c>
      <c r="FA81" s="2297">
        <v>0.52707293363181384</v>
      </c>
      <c r="FB81" s="2279">
        <v>1.4612352780466313</v>
      </c>
      <c r="FC81" s="2297">
        <f t="shared" ref="FC81:FR81" si="3">SUM(FC64:FC80)</f>
        <v>0.7149399175492368</v>
      </c>
      <c r="FD81" s="2279">
        <f t="shared" si="3"/>
        <v>0.84910399837552109</v>
      </c>
      <c r="FE81" s="2297">
        <f t="shared" si="3"/>
        <v>0</v>
      </c>
      <c r="FF81" s="2279">
        <f t="shared" si="3"/>
        <v>1.1982548007927285</v>
      </c>
      <c r="FG81" s="2297">
        <f t="shared" si="3"/>
        <v>0</v>
      </c>
      <c r="FH81" s="2279">
        <f t="shared" si="3"/>
        <v>0.21813108502318462</v>
      </c>
      <c r="FI81" s="2297">
        <f t="shared" si="3"/>
        <v>0.43348235746562835</v>
      </c>
      <c r="FJ81" s="2279">
        <f t="shared" si="3"/>
        <v>8.6720828125500762E-2</v>
      </c>
      <c r="FK81" s="2297">
        <f t="shared" si="3"/>
        <v>2.912905710993062E-2</v>
      </c>
      <c r="FL81" s="2279">
        <f t="shared" si="3"/>
        <v>2.912905710993062E-2</v>
      </c>
      <c r="FM81" s="2297">
        <f t="shared" si="3"/>
        <v>0.35022049669782462</v>
      </c>
      <c r="FN81" s="2279">
        <f t="shared" si="3"/>
        <v>1.1993859852720867</v>
      </c>
      <c r="FO81" s="2297">
        <f t="shared" si="3"/>
        <v>0.21724796699859678</v>
      </c>
      <c r="FP81" s="2279">
        <f t="shared" si="3"/>
        <v>0</v>
      </c>
      <c r="FQ81" s="2297">
        <f t="shared" si="3"/>
        <v>0.6311381287237362</v>
      </c>
      <c r="FR81" s="2279">
        <f t="shared" si="3"/>
        <v>0</v>
      </c>
    </row>
    <row r="82" spans="1:176" s="2245" customFormat="1" ht="19.8" thickBot="1">
      <c r="A82" s="3289" t="s">
        <v>4954</v>
      </c>
      <c r="B82" s="3290"/>
      <c r="C82" s="2300"/>
      <c r="D82" s="2300"/>
      <c r="E82" s="2300"/>
      <c r="F82" s="2300"/>
      <c r="G82" s="2300"/>
      <c r="H82" s="2300"/>
      <c r="I82" s="2300"/>
      <c r="J82" s="2300"/>
      <c r="K82" s="2300"/>
      <c r="L82" s="2300"/>
      <c r="M82" s="2300"/>
      <c r="N82" s="2300"/>
      <c r="O82" s="2300"/>
      <c r="P82" s="2300"/>
      <c r="Q82" s="2300"/>
      <c r="R82" s="2300"/>
      <c r="S82" s="2300"/>
      <c r="T82" s="2300"/>
      <c r="U82" s="2300"/>
      <c r="V82" s="2300"/>
      <c r="W82" s="2300"/>
      <c r="X82" s="2300"/>
      <c r="Y82" s="2300"/>
      <c r="Z82" s="2300"/>
      <c r="AA82" s="2300"/>
      <c r="AB82" s="2300"/>
      <c r="AC82" s="2300"/>
      <c r="AD82" s="2300"/>
      <c r="AE82" s="2300"/>
      <c r="AF82" s="2300"/>
      <c r="AG82" s="2300"/>
      <c r="AH82" s="2300"/>
      <c r="AI82" s="2300"/>
      <c r="AJ82" s="2300"/>
      <c r="AK82" s="2300"/>
      <c r="AL82" s="2300"/>
      <c r="AM82" s="2300"/>
      <c r="AN82" s="2300"/>
      <c r="AO82" s="2300"/>
      <c r="AP82" s="2300"/>
      <c r="AQ82" s="2300"/>
      <c r="AR82" s="2300"/>
      <c r="AS82" s="2300"/>
      <c r="AT82" s="2300"/>
      <c r="AU82" s="2300"/>
      <c r="AV82" s="2300"/>
      <c r="AW82" s="2300"/>
      <c r="AX82" s="2300"/>
      <c r="AY82" s="2300"/>
      <c r="AZ82" s="2300"/>
      <c r="BA82" s="2300"/>
      <c r="BB82" s="2300"/>
      <c r="BC82" s="2300"/>
      <c r="BD82" s="2300"/>
      <c r="BE82" s="2300"/>
      <c r="BF82" s="2300"/>
      <c r="BG82" s="2300"/>
      <c r="BH82" s="2300"/>
      <c r="BI82" s="2300"/>
      <c r="BJ82" s="2300"/>
      <c r="BK82" s="2300"/>
      <c r="BL82" s="2300"/>
      <c r="BM82" s="2300"/>
      <c r="BN82" s="2300"/>
      <c r="BO82" s="2300"/>
      <c r="BP82" s="2300"/>
      <c r="BQ82" s="2300"/>
      <c r="BR82" s="2300"/>
      <c r="BS82" s="2300"/>
      <c r="BT82" s="2300"/>
      <c r="BU82" s="2300"/>
      <c r="BV82" s="2300"/>
      <c r="BW82" s="2300"/>
      <c r="BX82" s="2300"/>
      <c r="BY82" s="2300"/>
      <c r="BZ82" s="2300"/>
      <c r="CA82" s="2300"/>
      <c r="CB82" s="2300"/>
      <c r="CC82" s="2300"/>
      <c r="CD82" s="2300"/>
      <c r="CE82" s="2300"/>
      <c r="CF82" s="2300"/>
      <c r="CG82" s="2300"/>
      <c r="CH82" s="2300"/>
      <c r="CI82" s="2300"/>
      <c r="CJ82" s="2300"/>
      <c r="CK82" s="2300"/>
      <c r="CL82" s="2300"/>
      <c r="CM82" s="2300"/>
      <c r="CN82" s="2300"/>
      <c r="CO82" s="2300"/>
      <c r="CP82" s="2300"/>
      <c r="CQ82" s="2300"/>
      <c r="CR82" s="2300"/>
      <c r="CS82" s="2300"/>
      <c r="CT82" s="2300"/>
      <c r="CU82" s="2300"/>
      <c r="CV82" s="2300"/>
      <c r="CW82" s="2300"/>
      <c r="CX82" s="2300"/>
      <c r="CY82" s="2300"/>
      <c r="CZ82" s="2300"/>
      <c r="DA82" s="2300"/>
      <c r="DB82" s="2300"/>
      <c r="DC82" s="2300"/>
      <c r="DD82" s="2300"/>
      <c r="DE82" s="2300"/>
      <c r="DF82" s="2300"/>
      <c r="DG82" s="2300"/>
      <c r="DH82" s="2300"/>
      <c r="DI82" s="2300"/>
      <c r="DJ82" s="2300"/>
      <c r="DK82" s="2300"/>
      <c r="DL82" s="2300"/>
      <c r="DM82" s="2300"/>
      <c r="DN82" s="2300"/>
      <c r="DO82" s="2300"/>
      <c r="DP82" s="2300"/>
      <c r="DQ82" s="2300"/>
      <c r="DR82" s="2300"/>
      <c r="DS82" s="2300"/>
      <c r="DT82" s="2300"/>
      <c r="DU82" s="2300"/>
      <c r="DV82" s="2300"/>
      <c r="DW82" s="2300"/>
      <c r="DX82" s="2300"/>
      <c r="DY82" s="2300"/>
      <c r="DZ82" s="2300"/>
      <c r="EA82" s="2300"/>
      <c r="EB82" s="2300"/>
      <c r="EC82" s="2300"/>
      <c r="ED82" s="2300"/>
      <c r="EE82" s="2300"/>
      <c r="EF82" s="2300"/>
      <c r="EG82" s="2300"/>
      <c r="EH82" s="2300"/>
      <c r="EI82" s="2300"/>
      <c r="EJ82" s="2300"/>
      <c r="EK82" s="2300"/>
      <c r="EL82" s="2300"/>
      <c r="EM82" s="2300"/>
      <c r="EN82" s="2300"/>
      <c r="EO82" s="2255"/>
      <c r="EP82" s="2281"/>
      <c r="EQ82" s="2255"/>
      <c r="ER82" s="2281"/>
      <c r="ES82" s="2301"/>
      <c r="ET82" s="2256"/>
      <c r="EU82" s="2301"/>
      <c r="EV82" s="2256"/>
      <c r="EW82" s="2301"/>
      <c r="EX82" s="2301"/>
      <c r="EY82" s="2301"/>
      <c r="EZ82" s="2256"/>
      <c r="FA82" s="2301"/>
      <c r="FB82" s="2256"/>
      <c r="FC82" s="2301"/>
      <c r="FD82" s="2256"/>
      <c r="FE82" s="2301"/>
      <c r="FF82" s="2256"/>
      <c r="FG82" s="2301"/>
      <c r="FH82" s="2256"/>
      <c r="FI82" s="2301"/>
      <c r="FJ82" s="2256"/>
      <c r="FK82" s="2301"/>
      <c r="FL82" s="2256"/>
      <c r="FM82" s="2301"/>
      <c r="FN82" s="2256"/>
      <c r="FO82" s="2301"/>
      <c r="FP82" s="2256"/>
      <c r="FQ82" s="2301"/>
      <c r="FR82" s="2256"/>
    </row>
    <row r="83" spans="1:176" ht="19.2">
      <c r="A83" s="2282" t="s">
        <v>4908</v>
      </c>
      <c r="B83" s="2258" t="s">
        <v>2925</v>
      </c>
      <c r="C83" s="2269">
        <v>26.812130435694034</v>
      </c>
      <c r="D83" s="2269">
        <v>0</v>
      </c>
      <c r="E83" s="2269">
        <v>110.13855520657732</v>
      </c>
      <c r="F83" s="2269">
        <v>1.1740976197785775</v>
      </c>
      <c r="G83" s="2269">
        <v>95.262277025469984</v>
      </c>
      <c r="H83" s="2269">
        <v>0.9446048168175748</v>
      </c>
      <c r="I83" s="2269">
        <v>25.5</v>
      </c>
      <c r="J83" s="2269">
        <v>0.80295426400957282</v>
      </c>
      <c r="K83" s="2269">
        <v>59.152123050011966</v>
      </c>
      <c r="L83" s="2269">
        <v>0.40766431022960353</v>
      </c>
      <c r="M83" s="2269">
        <v>7.9009611884094966</v>
      </c>
      <c r="N83" s="2269">
        <v>6.9288391572327077</v>
      </c>
      <c r="O83" s="2269">
        <v>6.3441618824114476</v>
      </c>
      <c r="P83" s="2269">
        <v>1.2358745511387368</v>
      </c>
      <c r="Q83" s="2269">
        <v>10.9988825807837</v>
      </c>
      <c r="R83" s="2269">
        <v>0</v>
      </c>
      <c r="S83" s="2264">
        <v>5.9511269472005246</v>
      </c>
      <c r="T83" s="2264">
        <v>0</v>
      </c>
      <c r="U83" s="2264">
        <v>5.3387053899323647</v>
      </c>
      <c r="V83" s="2264">
        <v>2.4</v>
      </c>
      <c r="W83" s="2264">
        <v>1.4828842877514412</v>
      </c>
      <c r="X83" s="2264">
        <v>1.7350000000000001</v>
      </c>
      <c r="Y83" s="2264">
        <v>7.4735710604394159</v>
      </c>
      <c r="Z83" s="2264">
        <v>4.3770275184452148</v>
      </c>
      <c r="AA83" s="2264">
        <v>13.333681773986195</v>
      </c>
      <c r="AB83" s="2264">
        <v>1.1814939486659102</v>
      </c>
      <c r="AC83" s="2264">
        <v>10.050506919790262</v>
      </c>
      <c r="AD83" s="2264">
        <v>2.5936225699387756</v>
      </c>
      <c r="AE83" s="2264">
        <v>1.973704864631586</v>
      </c>
      <c r="AF83" s="2264">
        <v>1.0513119685717336</v>
      </c>
      <c r="AG83" s="2264">
        <v>11.569282780440172</v>
      </c>
      <c r="AH83" s="2264">
        <v>0</v>
      </c>
      <c r="AI83" s="2264">
        <v>7.457198629764342</v>
      </c>
      <c r="AJ83" s="2264">
        <v>1.7262970117991752</v>
      </c>
      <c r="AK83" s="2264">
        <v>13.971569199940618</v>
      </c>
      <c r="AL83" s="2264">
        <v>41.498907057243819</v>
      </c>
      <c r="AM83" s="2264">
        <v>15.495259771664896</v>
      </c>
      <c r="AN83" s="2264">
        <v>5.337691919422423</v>
      </c>
      <c r="AO83" s="2264">
        <v>5.4755339329965809</v>
      </c>
      <c r="AP83" s="2264">
        <v>8.8109999999999999</v>
      </c>
      <c r="AQ83" s="2264">
        <v>0.73351081516434158</v>
      </c>
      <c r="AR83" s="2264">
        <v>18.875819510879886</v>
      </c>
      <c r="AS83" s="2264">
        <v>4.4115310897319802</v>
      </c>
      <c r="AT83" s="2264">
        <v>9.2094748494932066</v>
      </c>
      <c r="AU83" s="2264">
        <v>2.6310453058672443</v>
      </c>
      <c r="AV83" s="2264">
        <v>6.9418045343586754E-2</v>
      </c>
      <c r="AW83" s="2264">
        <v>3.215717992127439</v>
      </c>
      <c r="AX83" s="2264">
        <v>2.897862089534638E-2</v>
      </c>
      <c r="AY83" s="2264">
        <v>5.233032481001989</v>
      </c>
      <c r="AZ83" s="2264">
        <v>3.1008058944319621</v>
      </c>
      <c r="BA83" s="2264">
        <v>3.1006444721401865</v>
      </c>
      <c r="BB83" s="2264">
        <v>0</v>
      </c>
      <c r="BC83" s="2264">
        <v>4.1936515596919044</v>
      </c>
      <c r="BD83" s="2264">
        <v>0</v>
      </c>
      <c r="BE83" s="2264">
        <v>11.294280390311755</v>
      </c>
      <c r="BF83" s="2264">
        <v>1.0023882759690894</v>
      </c>
      <c r="BG83" s="2264">
        <v>2.2076081939271326</v>
      </c>
      <c r="BH83" s="2264">
        <v>5.7642664647705635</v>
      </c>
      <c r="BI83" s="2264">
        <v>2.9837080490641146</v>
      </c>
      <c r="BJ83" s="2264">
        <v>8.1658461885902494</v>
      </c>
      <c r="BK83" s="2264">
        <v>2.5594064129517324</v>
      </c>
      <c r="BL83" s="2264">
        <v>2.0301213964596663</v>
      </c>
      <c r="BM83" s="2264">
        <v>13.425691655785725</v>
      </c>
      <c r="BN83" s="2264">
        <v>12.180105576726785</v>
      </c>
      <c r="BO83" s="2264">
        <v>9.5055963788726459</v>
      </c>
      <c r="BP83" s="2264">
        <v>12.52439304613589</v>
      </c>
      <c r="BQ83" s="2264">
        <v>6.2000325527056805</v>
      </c>
      <c r="BR83" s="2264">
        <v>13.501422456859189</v>
      </c>
      <c r="BS83" s="2264">
        <v>10.704502143860346</v>
      </c>
      <c r="BT83" s="2264">
        <v>14.163785113191903</v>
      </c>
      <c r="BU83" s="2264">
        <v>17.527194344342288</v>
      </c>
      <c r="BV83" s="2264">
        <v>5.7987749686443362</v>
      </c>
      <c r="BW83" s="2264">
        <v>5.0717221585835333</v>
      </c>
      <c r="BX83" s="2264">
        <v>6.3875276680306028</v>
      </c>
      <c r="BY83" s="2264">
        <v>3.9769642496900621</v>
      </c>
      <c r="BZ83" s="2264">
        <v>1.5380680992990381</v>
      </c>
      <c r="CA83" s="2264">
        <v>0.21697845023557005</v>
      </c>
      <c r="CB83" s="2264">
        <v>2.6664221785096318</v>
      </c>
      <c r="CC83" s="2264">
        <v>9.9816963830743948</v>
      </c>
      <c r="CD83" s="2264">
        <v>0.12946451458849584</v>
      </c>
      <c r="CE83" s="2264">
        <v>9.7298248074146958</v>
      </c>
      <c r="CF83" s="2264">
        <v>0.541912585885859</v>
      </c>
      <c r="CG83" s="2264">
        <v>8.3290127594414258</v>
      </c>
      <c r="CH83" s="2264">
        <v>0.1</v>
      </c>
      <c r="CI83" s="2264">
        <v>6.5950105526681231</v>
      </c>
      <c r="CJ83" s="2264">
        <v>0.5</v>
      </c>
      <c r="CK83" s="2264">
        <v>8.0116186695228997</v>
      </c>
      <c r="CL83" s="2264">
        <v>0.2</v>
      </c>
      <c r="CM83" s="2264">
        <v>5.0680518753498793</v>
      </c>
      <c r="CN83" s="2264">
        <v>9.9000000000000005E-2</v>
      </c>
      <c r="CO83" s="2264">
        <v>4.3729050472394864</v>
      </c>
      <c r="CP83" s="2264">
        <v>0.13600000000000001</v>
      </c>
      <c r="CQ83" s="2264">
        <v>4.3627995057721387</v>
      </c>
      <c r="CR83" s="2264">
        <v>3.629365820823959</v>
      </c>
      <c r="CS83" s="2264">
        <v>1.5388353186290802</v>
      </c>
      <c r="CT83" s="2264">
        <v>0</v>
      </c>
      <c r="CU83" s="2264">
        <v>1.2317131681639142</v>
      </c>
      <c r="CV83" s="2264">
        <v>0</v>
      </c>
      <c r="CW83" s="2264">
        <v>4.9696821004427072</v>
      </c>
      <c r="CX83" s="2264">
        <v>6.5590316278567418</v>
      </c>
      <c r="CY83" s="2264">
        <v>0.92592749514335548</v>
      </c>
      <c r="CZ83" s="2264">
        <v>4.3073352955228721</v>
      </c>
      <c r="DA83" s="2264">
        <v>2.184096284849538</v>
      </c>
      <c r="DB83" s="2264">
        <v>3.4846403783729416</v>
      </c>
      <c r="DC83" s="2264">
        <v>0.27</v>
      </c>
      <c r="DD83" s="2264">
        <v>8.0529984400811703</v>
      </c>
      <c r="DE83" s="2264">
        <v>0.1730783383748897</v>
      </c>
      <c r="DF83" s="2264">
        <v>3.0055218381357243</v>
      </c>
      <c r="DG83" s="2264">
        <v>5.0199096219552519</v>
      </c>
      <c r="DH83" s="2264">
        <v>3.2048937506888571</v>
      </c>
      <c r="DI83" s="2264">
        <v>3.610374491045715</v>
      </c>
      <c r="DJ83" s="2264">
        <v>3.9422252639941742</v>
      </c>
      <c r="DK83" s="2264">
        <v>3.7651673654033102</v>
      </c>
      <c r="DL83" s="2264">
        <v>3.113</v>
      </c>
      <c r="DM83" s="2264">
        <v>0.37</v>
      </c>
      <c r="DN83" s="2264">
        <v>2.9670000000000001</v>
      </c>
      <c r="DO83" s="2264">
        <v>3.7474010293284072</v>
      </c>
      <c r="DP83" s="2264">
        <v>2.6179999999999999</v>
      </c>
      <c r="DQ83" s="2264">
        <v>3.6190000000000002</v>
      </c>
      <c r="DR83" s="2264">
        <v>0.155</v>
      </c>
      <c r="DS83" s="2261">
        <v>5.6474595298502432</v>
      </c>
      <c r="DT83" s="2264">
        <v>2.7358761983879298</v>
      </c>
      <c r="DU83" s="2261">
        <v>0.83492140728318576</v>
      </c>
      <c r="DV83" s="2264">
        <v>0</v>
      </c>
      <c r="DW83" s="2261">
        <v>5.2952313956214949</v>
      </c>
      <c r="DX83" s="2264">
        <v>0.3</v>
      </c>
      <c r="DY83" s="2261">
        <v>5.1481243136393582</v>
      </c>
      <c r="DZ83" s="2264">
        <v>1.3774763891939381</v>
      </c>
      <c r="EA83" s="2261">
        <v>1.6594705240174674</v>
      </c>
      <c r="EB83" s="2264">
        <v>0.45043668122270741</v>
      </c>
      <c r="EC83" s="2264">
        <v>4.6688695652173919</v>
      </c>
      <c r="ED83" s="2264">
        <v>0.53</v>
      </c>
      <c r="EE83" s="2264">
        <v>1.7931969047012759</v>
      </c>
      <c r="EF83" s="2264">
        <v>1.5481675666146504</v>
      </c>
      <c r="EG83" s="2264">
        <v>3.2150176690888763</v>
      </c>
      <c r="EH83" s="2264">
        <v>9.4020000000000006E-2</v>
      </c>
      <c r="EI83" s="2264">
        <v>7.5958573518782941</v>
      </c>
      <c r="EJ83" s="2264">
        <v>0.18804000000000001</v>
      </c>
      <c r="EK83" s="2264">
        <v>12.944605790842186</v>
      </c>
      <c r="EL83" s="2264">
        <v>0.18804000000000001</v>
      </c>
      <c r="EM83" s="2264">
        <v>3.1793332048391503</v>
      </c>
      <c r="EN83" s="2264">
        <v>1.18804</v>
      </c>
      <c r="EO83" s="2264">
        <v>1.6436561384605024</v>
      </c>
      <c r="EP83" s="2264">
        <v>5.3970099999999999</v>
      </c>
      <c r="EQ83" s="2264">
        <v>3.8913152180188018</v>
      </c>
      <c r="ER83" s="2264">
        <v>0.6466847553366758</v>
      </c>
      <c r="ES83" s="2264">
        <v>2.5561267484739898</v>
      </c>
      <c r="ET83" s="2264">
        <v>3.5788010411571816</v>
      </c>
      <c r="EU83" s="2264">
        <v>0.53339772035526145</v>
      </c>
      <c r="EV83" s="2264">
        <v>11.42040254351179</v>
      </c>
      <c r="EW83" s="2264">
        <v>3.5612468193926934</v>
      </c>
      <c r="EX83" s="2264">
        <v>4.3404465186464103</v>
      </c>
      <c r="EY83" s="2264">
        <v>8.591780810048693</v>
      </c>
      <c r="EZ83" s="2264">
        <v>4.7945479198030929</v>
      </c>
      <c r="FA83" s="2264">
        <v>7.9718599137702819</v>
      </c>
      <c r="FB83" s="2264">
        <v>8.492228706162285</v>
      </c>
      <c r="FC83" s="2264">
        <v>16.299782989997926</v>
      </c>
      <c r="FD83" s="2264">
        <v>27.025958588381322</v>
      </c>
      <c r="FE83" s="2264">
        <v>26.736050401763137</v>
      </c>
      <c r="FF83" s="2264">
        <v>10.731826264991799</v>
      </c>
      <c r="FG83" s="2264">
        <v>18.65007635507407</v>
      </c>
      <c r="FH83" s="2264">
        <v>28.548325483238042</v>
      </c>
      <c r="FI83" s="2264">
        <v>11.687038306359431</v>
      </c>
      <c r="FJ83" s="2264">
        <v>26.273521502671215</v>
      </c>
      <c r="FK83" s="2264">
        <v>10.080426338018036</v>
      </c>
      <c r="FL83" s="2264">
        <v>7.6374773649347274</v>
      </c>
      <c r="FM83" s="2264">
        <v>9.7247707794822027</v>
      </c>
      <c r="FN83" s="2264">
        <v>4.1182279540860458</v>
      </c>
      <c r="FO83" s="2264">
        <v>23.887355750443795</v>
      </c>
      <c r="FP83" s="2264">
        <v>0</v>
      </c>
      <c r="FQ83" s="2264">
        <v>12.526721337446199</v>
      </c>
      <c r="FR83" s="2264">
        <v>1.1033615611090712</v>
      </c>
      <c r="FS83" s="2245"/>
      <c r="FT83" s="2245"/>
    </row>
    <row r="84" spans="1:176" ht="19.2">
      <c r="A84" s="2257" t="s">
        <v>4910</v>
      </c>
      <c r="B84" s="2266" t="s">
        <v>2927</v>
      </c>
      <c r="C84" s="2269">
        <v>63.760965408627989</v>
      </c>
      <c r="D84" s="2269">
        <v>7.1609188820823508</v>
      </c>
      <c r="E84" s="2269">
        <v>67.354194633686646</v>
      </c>
      <c r="F84" s="2269">
        <v>5.1792757510480749</v>
      </c>
      <c r="G84" s="2269">
        <v>43.230344396656797</v>
      </c>
      <c r="H84" s="2269">
        <v>7.4630580968422819</v>
      </c>
      <c r="I84" s="2269">
        <v>61.063358818892929</v>
      </c>
      <c r="J84" s="2269">
        <v>2.6170583474670344</v>
      </c>
      <c r="K84" s="2269">
        <v>74.285919090880711</v>
      </c>
      <c r="L84" s="2269">
        <v>1.3964077695532346</v>
      </c>
      <c r="M84" s="2269">
        <v>21.710090778151521</v>
      </c>
      <c r="N84" s="2269">
        <v>4.7785324255188248</v>
      </c>
      <c r="O84" s="2269">
        <v>61.695676099039488</v>
      </c>
      <c r="P84" s="2269">
        <v>10.219284570305939</v>
      </c>
      <c r="Q84" s="2269">
        <v>56.601154975393825</v>
      </c>
      <c r="R84" s="2269">
        <v>2.4020924426215582</v>
      </c>
      <c r="S84" s="2269">
        <v>15.153813579706195</v>
      </c>
      <c r="T84" s="2269">
        <v>2.659876268326177</v>
      </c>
      <c r="U84" s="2269">
        <v>28.807878804874864</v>
      </c>
      <c r="V84" s="2269">
        <v>3.0373242171779031</v>
      </c>
      <c r="W84" s="2269">
        <v>25.211508193109182</v>
      </c>
      <c r="X84" s="2269">
        <v>1.3604133760227353</v>
      </c>
      <c r="Y84" s="2269">
        <v>28.485934097778223</v>
      </c>
      <c r="Z84" s="2269">
        <v>1.7499373183828826</v>
      </c>
      <c r="AA84" s="2269">
        <v>28.240661609524459</v>
      </c>
      <c r="AB84" s="2269">
        <v>1.2583959775845612</v>
      </c>
      <c r="AC84" s="2269">
        <v>21.096484927180001</v>
      </c>
      <c r="AD84" s="2269">
        <v>3.2041585198250804</v>
      </c>
      <c r="AE84" s="2269">
        <v>17.281778560863394</v>
      </c>
      <c r="AF84" s="2269">
        <v>2.2865641960178671</v>
      </c>
      <c r="AG84" s="2269">
        <v>22.356897751240268</v>
      </c>
      <c r="AH84" s="2269">
        <v>7.0398687876820976</v>
      </c>
      <c r="AI84" s="2269">
        <v>21.530015454435578</v>
      </c>
      <c r="AJ84" s="2269">
        <v>10.11381759322532</v>
      </c>
      <c r="AK84" s="2269">
        <v>25.073060044741304</v>
      </c>
      <c r="AL84" s="2269">
        <v>27.960660197484501</v>
      </c>
      <c r="AM84" s="2269">
        <v>19.223795383207662</v>
      </c>
      <c r="AN84" s="2269">
        <v>32.441233630111483</v>
      </c>
      <c r="AO84" s="2269">
        <v>15.221052823378411</v>
      </c>
      <c r="AP84" s="2269">
        <v>19.876195633389994</v>
      </c>
      <c r="AQ84" s="2269">
        <v>12.925468243670853</v>
      </c>
      <c r="AR84" s="2269">
        <v>19.486889144254778</v>
      </c>
      <c r="AS84" s="2269">
        <v>17.708196275916773</v>
      </c>
      <c r="AT84" s="2269">
        <v>21.225980247817262</v>
      </c>
      <c r="AU84" s="2269">
        <v>13.206641001155139</v>
      </c>
      <c r="AV84" s="2269">
        <v>19.13269504336596</v>
      </c>
      <c r="AW84" s="2269">
        <v>17.309180866999355</v>
      </c>
      <c r="AX84" s="2269">
        <v>12.162270045586727</v>
      </c>
      <c r="AY84" s="2269">
        <v>15.940881907930091</v>
      </c>
      <c r="AZ84" s="2269">
        <v>18.682365116965926</v>
      </c>
      <c r="BA84" s="2269">
        <v>14.613483608477125</v>
      </c>
      <c r="BB84" s="2269">
        <v>5.9477164112027348</v>
      </c>
      <c r="BC84" s="2269">
        <v>26.545385010775661</v>
      </c>
      <c r="BD84" s="2269">
        <v>7.3066678277356445</v>
      </c>
      <c r="BE84" s="2269">
        <v>9.9327648436780542</v>
      </c>
      <c r="BF84" s="2269">
        <v>8.6517070964745351</v>
      </c>
      <c r="BG84" s="2269">
        <v>7.8703023041988125</v>
      </c>
      <c r="BH84" s="2269">
        <v>17.309421172318498</v>
      </c>
      <c r="BI84" s="2269">
        <v>14.705623887354404</v>
      </c>
      <c r="BJ84" s="2269">
        <v>20.962068474708374</v>
      </c>
      <c r="BK84" s="2269">
        <v>28.062490300795552</v>
      </c>
      <c r="BL84" s="2269">
        <v>29.590246684512397</v>
      </c>
      <c r="BM84" s="2269">
        <v>20.034541396206428</v>
      </c>
      <c r="BN84" s="2269">
        <v>33.121313029487169</v>
      </c>
      <c r="BO84" s="2269">
        <v>24.143757589005283</v>
      </c>
      <c r="BP84" s="2269">
        <v>27.005444905799596</v>
      </c>
      <c r="BQ84" s="2269">
        <v>24.862791121787886</v>
      </c>
      <c r="BR84" s="2269">
        <v>28.50810324644447</v>
      </c>
      <c r="BS84" s="2269">
        <v>50.531685476371571</v>
      </c>
      <c r="BT84" s="2269">
        <v>26.428381487035946</v>
      </c>
      <c r="BU84" s="2269">
        <v>24.386172799942539</v>
      </c>
      <c r="BV84" s="2269">
        <v>19.790503244468692</v>
      </c>
      <c r="BW84" s="2269">
        <v>27.555340086162104</v>
      </c>
      <c r="BX84" s="2269">
        <v>18.944743266997413</v>
      </c>
      <c r="BY84" s="2269">
        <v>19.399449940918974</v>
      </c>
      <c r="BZ84" s="2269">
        <v>13.326602006907251</v>
      </c>
      <c r="CA84" s="2269">
        <v>36.377213895158583</v>
      </c>
      <c r="CB84" s="2269">
        <v>10.190839487833086</v>
      </c>
      <c r="CC84" s="2269">
        <v>36.174900164742724</v>
      </c>
      <c r="CD84" s="2269">
        <v>10.644231716033755</v>
      </c>
      <c r="CE84" s="2269">
        <v>27.107175757304361</v>
      </c>
      <c r="CF84" s="2269">
        <v>12.277411799252757</v>
      </c>
      <c r="CG84" s="2269">
        <v>39.023694966047806</v>
      </c>
      <c r="CH84" s="2269">
        <v>20.926353186946553</v>
      </c>
      <c r="CI84" s="2269">
        <v>31.348419909800697</v>
      </c>
      <c r="CJ84" s="2269">
        <v>25.376762123724461</v>
      </c>
      <c r="CK84" s="2269">
        <v>40.187681537709267</v>
      </c>
      <c r="CL84" s="2269">
        <v>27.475240086618388</v>
      </c>
      <c r="CM84" s="2269">
        <v>37.765636487684269</v>
      </c>
      <c r="CN84" s="2269">
        <v>17.210786794178016</v>
      </c>
      <c r="CO84" s="2269">
        <v>31.578737632730412</v>
      </c>
      <c r="CP84" s="2269">
        <v>7.5254014321414306</v>
      </c>
      <c r="CQ84" s="2269">
        <v>31.513533037657211</v>
      </c>
      <c r="CR84" s="2269">
        <v>5.3500240017703691</v>
      </c>
      <c r="CS84" s="2269">
        <v>33.41330347405745</v>
      </c>
      <c r="CT84" s="2269">
        <v>10.085850291232228</v>
      </c>
      <c r="CU84" s="2269">
        <v>30.521377470915624</v>
      </c>
      <c r="CV84" s="2269">
        <v>7.7738291573069649</v>
      </c>
      <c r="CW84" s="2269">
        <v>26.83341283967685</v>
      </c>
      <c r="CX84" s="2269">
        <v>10.981743029106877</v>
      </c>
      <c r="CY84" s="2269">
        <v>37.46475969638648</v>
      </c>
      <c r="CZ84" s="2269">
        <v>9.3849161051288874</v>
      </c>
      <c r="DA84" s="2269">
        <v>25.740116383054598</v>
      </c>
      <c r="DB84" s="2269">
        <v>15.518143298921938</v>
      </c>
      <c r="DC84" s="2269">
        <v>48.475020936963631</v>
      </c>
      <c r="DD84" s="2269">
        <v>17.328861236247175</v>
      </c>
      <c r="DE84" s="2269">
        <v>33.566145207377517</v>
      </c>
      <c r="DF84" s="2269">
        <v>31.656801709503053</v>
      </c>
      <c r="DG84" s="2269">
        <v>32.594472059958115</v>
      </c>
      <c r="DH84" s="2269">
        <v>31.041648182735585</v>
      </c>
      <c r="DI84" s="2269">
        <v>47.850069725357784</v>
      </c>
      <c r="DJ84" s="2269">
        <v>27.843393668553521</v>
      </c>
      <c r="DK84" s="2269">
        <v>59.646316350882188</v>
      </c>
      <c r="DL84" s="2269">
        <v>35.892989922332788</v>
      </c>
      <c r="DM84" s="2269">
        <v>53.552089503525565</v>
      </c>
      <c r="DN84" s="2269">
        <v>24.741007419870897</v>
      </c>
      <c r="DO84" s="2269">
        <v>62.866285549430572</v>
      </c>
      <c r="DP84" s="2269">
        <v>19.761229363117163</v>
      </c>
      <c r="DQ84" s="2269">
        <v>68.750216212109862</v>
      </c>
      <c r="DR84" s="2269">
        <v>13.892996033679609</v>
      </c>
      <c r="DS84" s="2269">
        <v>50.151827050450159</v>
      </c>
      <c r="DT84" s="2269">
        <v>15.763637486248006</v>
      </c>
      <c r="DU84" s="2269">
        <v>52.746822360475115</v>
      </c>
      <c r="DV84" s="2269">
        <v>21.766132066141267</v>
      </c>
      <c r="DW84" s="2269">
        <v>55.844275521732641</v>
      </c>
      <c r="DX84" s="2269">
        <v>14.746140627997697</v>
      </c>
      <c r="DY84" s="2269">
        <v>70.199546452888185</v>
      </c>
      <c r="DZ84" s="2269">
        <v>17.860523830441469</v>
      </c>
      <c r="EA84" s="2269">
        <v>80.928120087336239</v>
      </c>
      <c r="EB84" s="2269">
        <v>14.510731441048037</v>
      </c>
      <c r="EC84" s="2269">
        <v>66.482608695652175</v>
      </c>
      <c r="ED84" s="2269">
        <v>22.626318045630434</v>
      </c>
      <c r="EE84" s="2269">
        <v>60.502981723090244</v>
      </c>
      <c r="EF84" s="2269">
        <v>24.979325432943536</v>
      </c>
      <c r="EG84" s="2269">
        <v>71.446370397219113</v>
      </c>
      <c r="EH84" s="2269">
        <v>20.459773188583007</v>
      </c>
      <c r="EI84" s="2269">
        <v>51.458169125813107</v>
      </c>
      <c r="EJ84" s="2269">
        <v>13.69439092495637</v>
      </c>
      <c r="EK84" s="2269">
        <v>76.310752500991583</v>
      </c>
      <c r="EL84" s="2269">
        <v>9.6979033537525883</v>
      </c>
      <c r="EM84" s="2269">
        <v>72.080113134645472</v>
      </c>
      <c r="EN84" s="2269">
        <v>15.782397483277679</v>
      </c>
      <c r="EO84" s="2269">
        <v>71.526855669293127</v>
      </c>
      <c r="EP84" s="2269">
        <v>12.843731631759715</v>
      </c>
      <c r="EQ84" s="2269">
        <v>51.675856772371411</v>
      </c>
      <c r="ER84" s="2269">
        <v>11.891177523569301</v>
      </c>
      <c r="ES84" s="2269">
        <v>66.837586539819682</v>
      </c>
      <c r="ET84" s="2269">
        <v>15.346193532194519</v>
      </c>
      <c r="EU84" s="2269">
        <v>69.065229117417417</v>
      </c>
      <c r="EV84" s="2269">
        <v>16.685946577265504</v>
      </c>
      <c r="EW84" s="2269">
        <v>89.119017096492257</v>
      </c>
      <c r="EX84" s="2269">
        <v>19.184362025095073</v>
      </c>
      <c r="EY84" s="2269">
        <v>66.924983091658206</v>
      </c>
      <c r="EZ84" s="2269">
        <v>10.478774680293219</v>
      </c>
      <c r="FA84" s="2269">
        <v>64.028111303368064</v>
      </c>
      <c r="FB84" s="2269">
        <v>6.0971995133098531</v>
      </c>
      <c r="FC84" s="2269">
        <v>88.128195009380931</v>
      </c>
      <c r="FD84" s="2269">
        <v>9.1415940993533802</v>
      </c>
      <c r="FE84" s="2269">
        <v>54.270622548349628</v>
      </c>
      <c r="FF84" s="2269">
        <v>13.364816775439076</v>
      </c>
      <c r="FG84" s="2269">
        <v>66.513219500450376</v>
      </c>
      <c r="FH84" s="2269">
        <v>1.7991147923702488</v>
      </c>
      <c r="FI84" s="2269">
        <v>67.873972839152643</v>
      </c>
      <c r="FJ84" s="2269">
        <v>8.7868020062173517</v>
      </c>
      <c r="FK84" s="2269">
        <v>60.768998970030502</v>
      </c>
      <c r="FL84" s="2269">
        <v>7.4273965499311307</v>
      </c>
      <c r="FM84" s="2269">
        <v>82.670977000822901</v>
      </c>
      <c r="FN84" s="2269">
        <v>17.734000000000002</v>
      </c>
      <c r="FO84" s="2269">
        <v>84.601039246648298</v>
      </c>
      <c r="FP84" s="2269">
        <v>12.024056230874573</v>
      </c>
      <c r="FQ84" s="2269">
        <v>91.824304304729239</v>
      </c>
      <c r="FR84" s="2269">
        <v>6.4749999999999996</v>
      </c>
      <c r="FS84" s="2245"/>
      <c r="FT84" s="2245"/>
    </row>
    <row r="85" spans="1:176" s="2245" customFormat="1" ht="19.2">
      <c r="A85" s="2257" t="s">
        <v>4911</v>
      </c>
      <c r="B85" s="2266" t="s">
        <v>2928</v>
      </c>
      <c r="C85" s="2269"/>
      <c r="D85" s="2269"/>
      <c r="E85" s="2269"/>
      <c r="F85" s="2269"/>
      <c r="G85" s="2269"/>
      <c r="H85" s="2269"/>
      <c r="I85" s="2269"/>
      <c r="J85" s="2269"/>
      <c r="K85" s="2269"/>
      <c r="L85" s="2269"/>
      <c r="M85" s="2269"/>
      <c r="N85" s="2269"/>
      <c r="O85" s="2269"/>
      <c r="P85" s="2269"/>
      <c r="Q85" s="2269"/>
      <c r="R85" s="2269"/>
      <c r="S85" s="2269"/>
      <c r="T85" s="2269"/>
      <c r="U85" s="2269"/>
      <c r="V85" s="2269"/>
      <c r="W85" s="2269"/>
      <c r="X85" s="2269"/>
      <c r="Y85" s="2269"/>
      <c r="Z85" s="2269"/>
      <c r="AA85" s="2269"/>
      <c r="AB85" s="2269"/>
      <c r="AC85" s="2269"/>
      <c r="AD85" s="2269"/>
      <c r="AE85" s="2269">
        <v>0</v>
      </c>
      <c r="AF85" s="2269">
        <v>0</v>
      </c>
      <c r="AG85" s="2269">
        <v>0</v>
      </c>
      <c r="AH85" s="2269">
        <v>0</v>
      </c>
      <c r="AI85" s="2269">
        <v>0</v>
      </c>
      <c r="AJ85" s="2269">
        <v>0.16761059888091145</v>
      </c>
      <c r="AK85" s="2269">
        <v>0</v>
      </c>
      <c r="AL85" s="2269">
        <v>0</v>
      </c>
      <c r="AM85" s="2269">
        <v>0</v>
      </c>
      <c r="AN85" s="2269">
        <v>0.09</v>
      </c>
      <c r="AO85" s="2269">
        <v>0</v>
      </c>
      <c r="AP85" s="2269">
        <v>0</v>
      </c>
      <c r="AQ85" s="2269">
        <v>0</v>
      </c>
      <c r="AR85" s="2269">
        <v>0</v>
      </c>
      <c r="AS85" s="2269">
        <v>0</v>
      </c>
      <c r="AT85" s="2269">
        <v>2.5789999999999997</v>
      </c>
      <c r="AU85" s="2269">
        <v>0</v>
      </c>
      <c r="AV85" s="2269">
        <v>5.2084999999999999</v>
      </c>
      <c r="AW85" s="2269">
        <v>0</v>
      </c>
      <c r="AX85" s="2269">
        <v>8.3224682557558154</v>
      </c>
      <c r="AY85" s="2269">
        <v>0</v>
      </c>
      <c r="AZ85" s="2269">
        <v>0</v>
      </c>
      <c r="BA85" s="2269">
        <v>0</v>
      </c>
      <c r="BB85" s="2269">
        <v>8.68</v>
      </c>
      <c r="BC85" s="2269">
        <v>0</v>
      </c>
      <c r="BD85" s="2269">
        <v>13.858563831958481</v>
      </c>
      <c r="BE85" s="2269">
        <v>0</v>
      </c>
      <c r="BF85" s="2269">
        <v>6.1037340000000002</v>
      </c>
      <c r="BG85" s="2269">
        <v>0</v>
      </c>
      <c r="BH85" s="2269">
        <v>5.2847430000000006</v>
      </c>
      <c r="BI85" s="2269">
        <v>0.621</v>
      </c>
      <c r="BJ85" s="2269">
        <v>9.6509999999999998</v>
      </c>
      <c r="BK85" s="2269">
        <v>0.872</v>
      </c>
      <c r="BL85" s="2269">
        <v>8.3958437131783779</v>
      </c>
      <c r="BM85" s="2269">
        <v>0.12</v>
      </c>
      <c r="BN85" s="2269">
        <v>0.59</v>
      </c>
      <c r="BO85" s="2269">
        <v>0</v>
      </c>
      <c r="BP85" s="2269">
        <v>0.16986724743849077</v>
      </c>
      <c r="BQ85" s="2269">
        <v>0</v>
      </c>
      <c r="BR85" s="2269">
        <v>0.13113139530776741</v>
      </c>
      <c r="BS85" s="2269">
        <v>0</v>
      </c>
      <c r="BT85" s="2269">
        <v>0</v>
      </c>
      <c r="BU85" s="2269">
        <v>0</v>
      </c>
      <c r="BV85" s="2269">
        <v>0</v>
      </c>
      <c r="BW85" s="2269">
        <v>0</v>
      </c>
      <c r="BX85" s="2269">
        <v>0</v>
      </c>
      <c r="BY85" s="2269">
        <v>0</v>
      </c>
      <c r="BZ85" s="2269">
        <v>0</v>
      </c>
      <c r="CA85" s="2269">
        <v>0</v>
      </c>
      <c r="CB85" s="2269">
        <v>0</v>
      </c>
      <c r="CC85" s="2269">
        <v>0</v>
      </c>
      <c r="CD85" s="2269">
        <v>0</v>
      </c>
      <c r="CE85" s="2269">
        <v>0</v>
      </c>
      <c r="CF85" s="2269">
        <v>0</v>
      </c>
      <c r="CG85" s="2269">
        <v>0</v>
      </c>
      <c r="CH85" s="2269">
        <v>0.104</v>
      </c>
      <c r="CI85" s="2269">
        <v>0</v>
      </c>
      <c r="CJ85" s="2269">
        <v>11.216152549221787</v>
      </c>
      <c r="CK85" s="2269">
        <v>0</v>
      </c>
      <c r="CL85" s="2269">
        <v>0.755</v>
      </c>
      <c r="CM85" s="2269">
        <v>0</v>
      </c>
      <c r="CN85" s="2269">
        <v>16.320698311252098</v>
      </c>
      <c r="CO85" s="2269">
        <v>0.50197179565786909</v>
      </c>
      <c r="CP85" s="2269">
        <v>20.986539403398272</v>
      </c>
      <c r="CQ85" s="2269">
        <v>3.8623495924464279</v>
      </c>
      <c r="CR85" s="2269">
        <v>6.9609056541142635</v>
      </c>
      <c r="CS85" s="2269">
        <v>0</v>
      </c>
      <c r="CT85" s="2269">
        <v>7.65</v>
      </c>
      <c r="CU85" s="2269">
        <v>0</v>
      </c>
      <c r="CV85" s="2269">
        <v>18.206</v>
      </c>
      <c r="CW85" s="2269">
        <v>0</v>
      </c>
      <c r="CX85" s="2269">
        <v>19.762</v>
      </c>
      <c r="CY85" s="2269">
        <v>0.41363736754093777</v>
      </c>
      <c r="CZ85" s="2269">
        <v>51.234528461514188</v>
      </c>
      <c r="DA85" s="2269">
        <v>0</v>
      </c>
      <c r="DB85" s="2269">
        <v>53.514757996763073</v>
      </c>
      <c r="DC85" s="2269">
        <v>0</v>
      </c>
      <c r="DD85" s="2269">
        <v>71.51754469236468</v>
      </c>
      <c r="DE85" s="2269">
        <v>4.3245660219313313</v>
      </c>
      <c r="DF85" s="2269">
        <v>44.241041666385954</v>
      </c>
      <c r="DG85" s="2269">
        <v>0</v>
      </c>
      <c r="DH85" s="2269">
        <v>72.444000000000003</v>
      </c>
      <c r="DI85" s="2269">
        <v>0</v>
      </c>
      <c r="DJ85" s="2269">
        <v>86.221999999999994</v>
      </c>
      <c r="DK85" s="2269">
        <v>3.4228828279817884</v>
      </c>
      <c r="DL85" s="2269">
        <v>102.14252423037286</v>
      </c>
      <c r="DM85" s="2269">
        <v>0.82234469161106361</v>
      </c>
      <c r="DN85" s="2269">
        <v>98.301300744321793</v>
      </c>
      <c r="DO85" s="2269">
        <v>0</v>
      </c>
      <c r="DP85" s="2269">
        <v>89.55523559832254</v>
      </c>
      <c r="DQ85" s="2269">
        <v>3.1317003598810826</v>
      </c>
      <c r="DR85" s="2269">
        <v>80.101939445268542</v>
      </c>
      <c r="DS85" s="2269">
        <v>0</v>
      </c>
      <c r="DT85" s="2269">
        <v>80.509997571207251</v>
      </c>
      <c r="DU85" s="2269">
        <v>6.6275919999999999</v>
      </c>
      <c r="DV85" s="2269">
        <v>69.556489525246107</v>
      </c>
      <c r="DW85" s="2269">
        <v>0</v>
      </c>
      <c r="DX85" s="2269">
        <v>95.355431999999993</v>
      </c>
      <c r="DY85" s="2269">
        <v>0</v>
      </c>
      <c r="DZ85" s="2269">
        <v>55.783064000000003</v>
      </c>
      <c r="EA85" s="2269">
        <v>1.2</v>
      </c>
      <c r="EB85" s="2269">
        <v>62.880569000000001</v>
      </c>
      <c r="EC85" s="2269">
        <v>0</v>
      </c>
      <c r="ED85" s="2269">
        <v>85.794284782608699</v>
      </c>
      <c r="EE85" s="2269">
        <v>0</v>
      </c>
      <c r="EF85" s="2269">
        <v>91.260496256899032</v>
      </c>
      <c r="EG85" s="2269">
        <v>0</v>
      </c>
      <c r="EH85" s="2269">
        <v>134.13369529999997</v>
      </c>
      <c r="EI85" s="2269">
        <v>0</v>
      </c>
      <c r="EJ85" s="2269">
        <v>136.1881243</v>
      </c>
      <c r="EK85" s="2269">
        <v>0</v>
      </c>
      <c r="EL85" s="2269">
        <v>158.86976109</v>
      </c>
      <c r="EM85" s="2269">
        <v>0</v>
      </c>
      <c r="EN85" s="2269">
        <v>112.47918627539595</v>
      </c>
      <c r="EO85" s="2269">
        <v>0</v>
      </c>
      <c r="EP85" s="2269">
        <v>13.8</v>
      </c>
      <c r="EQ85" s="2269">
        <v>0</v>
      </c>
      <c r="ER85" s="2269">
        <v>23.752942349999998</v>
      </c>
      <c r="ES85" s="2269">
        <v>0</v>
      </c>
      <c r="ET85" s="2269">
        <v>38.206137499999997</v>
      </c>
      <c r="EU85" s="2269">
        <v>0</v>
      </c>
      <c r="EV85" s="2269">
        <v>34.450000000000003</v>
      </c>
      <c r="EW85" s="2269">
        <v>3</v>
      </c>
      <c r="EX85" s="2269">
        <v>42.910500056520434</v>
      </c>
      <c r="EY85" s="2269">
        <v>0</v>
      </c>
      <c r="EZ85" s="2269">
        <v>46.801998501792504</v>
      </c>
      <c r="FA85" s="2269">
        <v>0</v>
      </c>
      <c r="FB85" s="2269">
        <v>39.941000000000003</v>
      </c>
      <c r="FC85" s="2269">
        <v>0</v>
      </c>
      <c r="FD85" s="2269">
        <v>31.536413159124894</v>
      </c>
      <c r="FE85" s="2269">
        <v>0</v>
      </c>
      <c r="FF85" s="2269">
        <v>58.248482629999991</v>
      </c>
      <c r="FG85" s="2269">
        <v>0</v>
      </c>
      <c r="FH85" s="2269">
        <v>48.250728227198564</v>
      </c>
      <c r="FI85" s="2269">
        <v>0</v>
      </c>
      <c r="FJ85" s="2269">
        <v>49.96740430941469</v>
      </c>
      <c r="FK85" s="2269">
        <v>0</v>
      </c>
      <c r="FL85" s="2269">
        <v>51.277000000000001</v>
      </c>
      <c r="FM85" s="2269">
        <v>0</v>
      </c>
      <c r="FN85" s="2269">
        <v>49.82</v>
      </c>
      <c r="FO85" s="2269">
        <v>0.27500000000000002</v>
      </c>
      <c r="FP85" s="2269">
        <v>24.6</v>
      </c>
      <c r="FQ85" s="2269">
        <v>3.7570000000000001</v>
      </c>
      <c r="FR85" s="2269">
        <v>54.7</v>
      </c>
    </row>
    <row r="86" spans="1:176" s="2245" customFormat="1" ht="19.2">
      <c r="A86" s="2257" t="s">
        <v>4912</v>
      </c>
      <c r="B86" s="2266" t="s">
        <v>2929</v>
      </c>
      <c r="C86" s="2259"/>
      <c r="D86" s="2259"/>
      <c r="E86" s="2259"/>
      <c r="F86" s="2259"/>
      <c r="G86" s="2259"/>
      <c r="H86" s="2259"/>
      <c r="I86" s="2259"/>
      <c r="J86" s="2259"/>
      <c r="K86" s="2260"/>
      <c r="L86" s="2259"/>
      <c r="M86" s="2259"/>
      <c r="N86" s="2259"/>
      <c r="O86" s="2260"/>
      <c r="P86" s="2259"/>
      <c r="Q86" s="2259"/>
      <c r="R86" s="2261"/>
      <c r="S86" s="2267"/>
      <c r="T86" s="2267"/>
      <c r="U86" s="2267"/>
      <c r="V86" s="2267"/>
      <c r="W86" s="2267"/>
      <c r="X86" s="2267"/>
      <c r="Y86" s="2267"/>
      <c r="Z86" s="2267"/>
      <c r="AA86" s="2267"/>
      <c r="AB86" s="2267"/>
      <c r="AC86" s="2267"/>
      <c r="AD86" s="2267"/>
      <c r="AE86" s="2267"/>
      <c r="AF86" s="2267"/>
      <c r="AG86" s="2268"/>
      <c r="AH86" s="2269"/>
      <c r="AI86" s="2269">
        <v>0</v>
      </c>
      <c r="AJ86" s="2269">
        <v>0</v>
      </c>
      <c r="AK86" s="2269">
        <v>0</v>
      </c>
      <c r="AL86" s="2269">
        <v>0</v>
      </c>
      <c r="AM86" s="2269">
        <v>0.105</v>
      </c>
      <c r="AN86" s="2269">
        <v>0</v>
      </c>
      <c r="AO86" s="2269">
        <v>4.2000000000000003E-2</v>
      </c>
      <c r="AP86" s="2269">
        <v>0</v>
      </c>
      <c r="AQ86" s="2269">
        <v>0</v>
      </c>
      <c r="AR86" s="2269">
        <v>0</v>
      </c>
      <c r="AS86" s="2269">
        <v>5.5E-2</v>
      </c>
      <c r="AT86" s="2269">
        <v>0</v>
      </c>
      <c r="AU86" s="2269">
        <v>0.03</v>
      </c>
      <c r="AV86" s="2269">
        <v>0</v>
      </c>
      <c r="AW86" s="2269">
        <v>8.3000000000000004E-2</v>
      </c>
      <c r="AX86" s="2269">
        <v>0</v>
      </c>
      <c r="AY86" s="2269">
        <v>0</v>
      </c>
      <c r="AZ86" s="2269">
        <v>0</v>
      </c>
      <c r="BA86" s="2269">
        <v>0.128</v>
      </c>
      <c r="BB86" s="2269">
        <v>0</v>
      </c>
      <c r="BC86" s="2269">
        <v>0.38</v>
      </c>
      <c r="BD86" s="2269">
        <v>0</v>
      </c>
      <c r="BE86" s="2269">
        <v>0.42000000000000004</v>
      </c>
      <c r="BF86" s="2269">
        <v>0</v>
      </c>
      <c r="BG86" s="2269">
        <v>0.32</v>
      </c>
      <c r="BH86" s="2269">
        <v>0</v>
      </c>
      <c r="BI86" s="2269">
        <v>0.36696907909616122</v>
      </c>
      <c r="BJ86" s="2269">
        <v>0</v>
      </c>
      <c r="BK86" s="2269">
        <v>0.3686669153556385</v>
      </c>
      <c r="BL86" s="2269">
        <v>0</v>
      </c>
      <c r="BM86" s="2269">
        <v>0.45764660050006212</v>
      </c>
      <c r="BN86" s="2269">
        <v>0</v>
      </c>
      <c r="BO86" s="2269">
        <v>0.95201349469983132</v>
      </c>
      <c r="BP86" s="2269">
        <v>0</v>
      </c>
      <c r="BQ86" s="2269">
        <v>1.0583866178330532</v>
      </c>
      <c r="BR86" s="2269">
        <v>0</v>
      </c>
      <c r="BS86" s="2269">
        <v>1.169738692565117</v>
      </c>
      <c r="BT86" s="2269">
        <v>0</v>
      </c>
      <c r="BU86" s="2269">
        <v>1.2981009539215813</v>
      </c>
      <c r="BV86" s="2269">
        <v>0</v>
      </c>
      <c r="BW86" s="2269">
        <v>1.3961765451749366</v>
      </c>
      <c r="BX86" s="2269">
        <v>0</v>
      </c>
      <c r="BY86" s="2269">
        <v>1.3967588005074667</v>
      </c>
      <c r="BZ86" s="2269">
        <v>0</v>
      </c>
      <c r="CA86" s="2269">
        <v>0.88296650124955445</v>
      </c>
      <c r="CB86" s="2269">
        <v>0</v>
      </c>
      <c r="CC86" s="2269">
        <v>1.5030167498792948</v>
      </c>
      <c r="CD86" s="2269">
        <v>0</v>
      </c>
      <c r="CE86" s="2269">
        <v>1.7476737820341715</v>
      </c>
      <c r="CF86" s="2269">
        <v>0</v>
      </c>
      <c r="CG86" s="2269">
        <v>2.1781847987969378</v>
      </c>
      <c r="CH86" s="2269">
        <v>0</v>
      </c>
      <c r="CI86" s="2269">
        <v>2.1475921663159947</v>
      </c>
      <c r="CJ86" s="2269">
        <v>0</v>
      </c>
      <c r="CK86" s="2269">
        <v>1.8021074813141778</v>
      </c>
      <c r="CL86" s="2269">
        <v>0</v>
      </c>
      <c r="CM86" s="2269">
        <v>1.272689634260123</v>
      </c>
      <c r="CN86" s="2269">
        <v>0</v>
      </c>
      <c r="CO86" s="2269">
        <v>0.9846643534646935</v>
      </c>
      <c r="CP86" s="2269">
        <v>0</v>
      </c>
      <c r="CQ86" s="2269">
        <v>0.48070851620993621</v>
      </c>
      <c r="CR86" s="2269">
        <v>0</v>
      </c>
      <c r="CS86" s="2269">
        <v>0.33297730184670321</v>
      </c>
      <c r="CT86" s="2269">
        <v>0</v>
      </c>
      <c r="CU86" s="2269">
        <v>0.69499999999999995</v>
      </c>
      <c r="CV86" s="2269">
        <v>0</v>
      </c>
      <c r="CW86" s="2269">
        <v>2.0249999999999999</v>
      </c>
      <c r="CX86" s="2269">
        <v>0</v>
      </c>
      <c r="CY86" s="2269">
        <v>1.97</v>
      </c>
      <c r="CZ86" s="2269">
        <v>0</v>
      </c>
      <c r="DA86" s="2269">
        <v>3.375</v>
      </c>
      <c r="DB86" s="2269">
        <v>0</v>
      </c>
      <c r="DC86" s="2269">
        <v>2.7</v>
      </c>
      <c r="DD86" s="2269">
        <v>0</v>
      </c>
      <c r="DE86" s="2269">
        <v>0</v>
      </c>
      <c r="DF86" s="2269">
        <v>0</v>
      </c>
      <c r="DG86" s="2269">
        <v>0.78</v>
      </c>
      <c r="DH86" s="2269">
        <v>0</v>
      </c>
      <c r="DI86" s="2269">
        <v>0.2</v>
      </c>
      <c r="DJ86" s="2269">
        <v>0</v>
      </c>
      <c r="DK86" s="2269">
        <v>0</v>
      </c>
      <c r="DL86" s="2269">
        <v>0</v>
      </c>
      <c r="DM86" s="2269">
        <v>0</v>
      </c>
      <c r="DN86" s="2269">
        <v>0</v>
      </c>
      <c r="DO86" s="2269">
        <v>0.8</v>
      </c>
      <c r="DP86" s="2269">
        <v>0</v>
      </c>
      <c r="DQ86" s="2269">
        <v>0.94</v>
      </c>
      <c r="DR86" s="2269">
        <v>0</v>
      </c>
      <c r="DS86" s="2269">
        <v>0.54</v>
      </c>
      <c r="DT86" s="2269">
        <v>0</v>
      </c>
      <c r="DU86" s="2269">
        <v>0.625</v>
      </c>
      <c r="DV86" s="2269">
        <v>0</v>
      </c>
      <c r="DW86" s="2269">
        <v>0.6</v>
      </c>
      <c r="DX86" s="2269">
        <v>0</v>
      </c>
      <c r="DY86" s="2269">
        <v>0.41499999999999998</v>
      </c>
      <c r="DZ86" s="2269">
        <v>0</v>
      </c>
      <c r="EA86" s="2269">
        <v>0.4</v>
      </c>
      <c r="EB86" s="2269">
        <v>0</v>
      </c>
      <c r="EC86" s="2269">
        <v>0.57663043478260867</v>
      </c>
      <c r="ED86" s="2269">
        <v>0</v>
      </c>
      <c r="EE86" s="2269">
        <v>2.2050000000000001</v>
      </c>
      <c r="EF86" s="2269">
        <v>0</v>
      </c>
      <c r="EG86" s="2269">
        <v>0.88500000000000001</v>
      </c>
      <c r="EH86" s="2269">
        <v>0</v>
      </c>
      <c r="EI86" s="2269">
        <v>0.35</v>
      </c>
      <c r="EJ86" s="2269">
        <v>0</v>
      </c>
      <c r="EK86" s="2269">
        <v>0.22</v>
      </c>
      <c r="EL86" s="2269">
        <v>0</v>
      </c>
      <c r="EM86" s="2269">
        <v>0.245</v>
      </c>
      <c r="EN86" s="2269">
        <v>0</v>
      </c>
      <c r="EO86" s="2269">
        <v>0.02</v>
      </c>
      <c r="EP86" s="2269">
        <v>0</v>
      </c>
      <c r="EQ86" s="2269">
        <v>4.4999999999999998E-2</v>
      </c>
      <c r="ER86" s="2269">
        <v>0</v>
      </c>
      <c r="ES86" s="2269">
        <v>0.08</v>
      </c>
      <c r="ET86" s="2269">
        <v>0</v>
      </c>
      <c r="EU86" s="2269">
        <v>0.06</v>
      </c>
      <c r="EV86" s="2269">
        <v>0</v>
      </c>
      <c r="EW86" s="2269">
        <v>2.5000000000000001E-2</v>
      </c>
      <c r="EX86" s="2269">
        <v>0</v>
      </c>
      <c r="EY86" s="2269">
        <v>0</v>
      </c>
      <c r="EZ86" s="2269">
        <v>0</v>
      </c>
      <c r="FA86" s="2269">
        <v>0.43131786500172609</v>
      </c>
      <c r="FB86" s="2269">
        <v>0</v>
      </c>
      <c r="FC86" s="2269">
        <v>0.8380418895565892</v>
      </c>
      <c r="FD86" s="2269">
        <v>0</v>
      </c>
      <c r="FE86" s="2269">
        <v>0.45854105446593318</v>
      </c>
      <c r="FF86" s="2269">
        <v>0</v>
      </c>
      <c r="FG86" s="2269">
        <v>8.5000000000000006E-2</v>
      </c>
      <c r="FH86" s="2269">
        <v>0</v>
      </c>
      <c r="FI86" s="2269">
        <v>0.19193667275582477</v>
      </c>
      <c r="FJ86" s="2269">
        <v>0</v>
      </c>
      <c r="FK86" s="2269">
        <v>7.7995835977409861E-2</v>
      </c>
      <c r="FL86" s="2269">
        <v>0</v>
      </c>
      <c r="FM86" s="2269">
        <v>0.31207625598717109</v>
      </c>
      <c r="FN86" s="2269">
        <v>0</v>
      </c>
      <c r="FO86" s="2269">
        <v>0.1064752996669428</v>
      </c>
      <c r="FP86" s="2269">
        <v>0</v>
      </c>
      <c r="FQ86" s="2269">
        <v>0.56448317141868642</v>
      </c>
      <c r="FR86" s="2269">
        <v>0</v>
      </c>
    </row>
    <row r="87" spans="1:176" ht="19.2">
      <c r="A87" s="2257" t="s">
        <v>4913</v>
      </c>
      <c r="B87" s="2266" t="s">
        <v>2930</v>
      </c>
      <c r="C87" s="2269">
        <v>7.0731160773080637</v>
      </c>
      <c r="D87" s="2269">
        <v>2.7022560815398005</v>
      </c>
      <c r="E87" s="2269">
        <v>7.0773739781390157</v>
      </c>
      <c r="F87" s="2269">
        <v>3.1743972697059801</v>
      </c>
      <c r="G87" s="2269">
        <v>7.6392927382777573</v>
      </c>
      <c r="H87" s="2269">
        <v>3.2675753611812053</v>
      </c>
      <c r="I87" s="2269">
        <v>6.9930700622147359</v>
      </c>
      <c r="J87" s="2269">
        <v>3.9231535626542247</v>
      </c>
      <c r="K87" s="2269">
        <v>0.35699999999999998</v>
      </c>
      <c r="L87" s="2269">
        <v>4.0024530750532383</v>
      </c>
      <c r="M87" s="2269">
        <v>1.0499740966177304</v>
      </c>
      <c r="N87" s="2269">
        <v>4.1145781457863464</v>
      </c>
      <c r="O87" s="2269">
        <v>12.935850210109617</v>
      </c>
      <c r="P87" s="2269">
        <v>0.93822382346834099</v>
      </c>
      <c r="Q87" s="2269">
        <v>4.5281940182162508</v>
      </c>
      <c r="R87" s="2269">
        <v>0</v>
      </c>
      <c r="S87" s="2269">
        <v>3.2296866753936246</v>
      </c>
      <c r="T87" s="2269">
        <v>0.27403554462084279</v>
      </c>
      <c r="U87" s="2269">
        <v>5.6969322096521875</v>
      </c>
      <c r="V87" s="2269">
        <v>0.26504080774744054</v>
      </c>
      <c r="W87" s="2269">
        <v>7.7124269787078283</v>
      </c>
      <c r="X87" s="2269">
        <v>0</v>
      </c>
      <c r="Y87" s="2269">
        <v>8.8708628795798354</v>
      </c>
      <c r="Z87" s="2269">
        <v>0</v>
      </c>
      <c r="AA87" s="2269">
        <v>8.7116559992740612</v>
      </c>
      <c r="AB87" s="2269">
        <v>1.27</v>
      </c>
      <c r="AC87" s="2269">
        <v>2.8852235587734971</v>
      </c>
      <c r="AD87" s="2269">
        <v>0</v>
      </c>
      <c r="AE87" s="2269">
        <v>3.3576032336325983</v>
      </c>
      <c r="AF87" s="2269">
        <v>0</v>
      </c>
      <c r="AG87" s="2269">
        <v>1.8884728814944565</v>
      </c>
      <c r="AH87" s="2269">
        <v>1.2</v>
      </c>
      <c r="AI87" s="2269">
        <v>3.1557623911020873</v>
      </c>
      <c r="AJ87" s="2269">
        <v>0</v>
      </c>
      <c r="AK87" s="2269">
        <v>0.62653803052950929</v>
      </c>
      <c r="AL87" s="2269">
        <v>0</v>
      </c>
      <c r="AM87" s="2269">
        <v>0.3</v>
      </c>
      <c r="AN87" s="2269">
        <v>1.56</v>
      </c>
      <c r="AO87" s="2269">
        <v>0.73</v>
      </c>
      <c r="AP87" s="2269">
        <v>0.45933650729821279</v>
      </c>
      <c r="AQ87" s="2269">
        <v>1.3068304330953384</v>
      </c>
      <c r="AR87" s="2269">
        <v>0.48552833387594885</v>
      </c>
      <c r="AS87" s="2269">
        <v>1.8345518804449645</v>
      </c>
      <c r="AT87" s="2269">
        <v>6.7078355820143681E-2</v>
      </c>
      <c r="AU87" s="2269">
        <v>1.6850365632153337</v>
      </c>
      <c r="AV87" s="2269">
        <v>0</v>
      </c>
      <c r="AW87" s="2269">
        <v>1.2510083376628902</v>
      </c>
      <c r="AX87" s="2269">
        <v>0</v>
      </c>
      <c r="AY87" s="2269">
        <v>3.0028395171693223</v>
      </c>
      <c r="AZ87" s="2269">
        <v>0</v>
      </c>
      <c r="BA87" s="2269">
        <v>2.1887055722818145</v>
      </c>
      <c r="BB87" s="2269">
        <v>0</v>
      </c>
      <c r="BC87" s="2269">
        <v>2.4668253096452659</v>
      </c>
      <c r="BD87" s="2269">
        <v>0</v>
      </c>
      <c r="BE87" s="2269">
        <v>2.460845901481397</v>
      </c>
      <c r="BF87" s="2269">
        <v>1.4</v>
      </c>
      <c r="BG87" s="2269">
        <v>3.1053697190381895</v>
      </c>
      <c r="BH87" s="2269">
        <v>1.6719999999999999</v>
      </c>
      <c r="BI87" s="2269">
        <v>1.8072885773606795</v>
      </c>
      <c r="BJ87" s="2269">
        <v>0.15842863168040983</v>
      </c>
      <c r="BK87" s="2269">
        <v>7.4394036754053996</v>
      </c>
      <c r="BL87" s="2269">
        <v>0</v>
      </c>
      <c r="BM87" s="2269">
        <v>0.36</v>
      </c>
      <c r="BN87" s="2269">
        <v>0</v>
      </c>
      <c r="BO87" s="2269">
        <v>2.7089261469677752</v>
      </c>
      <c r="BP87" s="2269">
        <v>0</v>
      </c>
      <c r="BQ87" s="2269">
        <v>0.86920253461272834</v>
      </c>
      <c r="BR87" s="2269">
        <v>2.0999999999999996</v>
      </c>
      <c r="BS87" s="2269">
        <v>3.5799655534618804</v>
      </c>
      <c r="BT87" s="2269">
        <v>0</v>
      </c>
      <c r="BU87" s="2269">
        <v>3.8591460669112738</v>
      </c>
      <c r="BV87" s="2269">
        <v>0</v>
      </c>
      <c r="BW87" s="2269">
        <v>7.0782479828309999</v>
      </c>
      <c r="BX87" s="2269">
        <v>0</v>
      </c>
      <c r="BY87" s="2269">
        <v>1.3602023388064755</v>
      </c>
      <c r="BZ87" s="2269">
        <v>1.033444720035634</v>
      </c>
      <c r="CA87" s="2269">
        <v>1.8213405552668949</v>
      </c>
      <c r="CB87" s="2269">
        <v>2.7675000000000001</v>
      </c>
      <c r="CC87" s="2269">
        <v>1.1119371584142002</v>
      </c>
      <c r="CD87" s="2269">
        <v>0</v>
      </c>
      <c r="CE87" s="2269">
        <v>0.69265558947156802</v>
      </c>
      <c r="CF87" s="2269">
        <v>0.12123685481182334</v>
      </c>
      <c r="CG87" s="2269">
        <v>0.92400814924038577</v>
      </c>
      <c r="CH87" s="2269">
        <v>0.51723790597833263</v>
      </c>
      <c r="CI87" s="2269">
        <v>1.2130972080947138</v>
      </c>
      <c r="CJ87" s="2269">
        <v>0.02</v>
      </c>
      <c r="CK87" s="2269">
        <v>0.78265806691969164</v>
      </c>
      <c r="CL87" s="2269">
        <v>2.6777190544112508</v>
      </c>
      <c r="CM87" s="2269">
        <v>3.1217593300988997</v>
      </c>
      <c r="CN87" s="2269">
        <v>0</v>
      </c>
      <c r="CO87" s="2269">
        <v>5.8427519207008354</v>
      </c>
      <c r="CP87" s="2269">
        <v>0</v>
      </c>
      <c r="CQ87" s="2269">
        <v>1.5945936451148894</v>
      </c>
      <c r="CR87" s="2269">
        <v>0.15015899999999999</v>
      </c>
      <c r="CS87" s="2269">
        <v>1.2599608495247439</v>
      </c>
      <c r="CT87" s="2269">
        <v>0.65498741697628426</v>
      </c>
      <c r="CU87" s="2269">
        <v>3.6011060654524187</v>
      </c>
      <c r="CV87" s="2269">
        <v>0.59853999999999996</v>
      </c>
      <c r="CW87" s="2269">
        <v>2.4081721946461174</v>
      </c>
      <c r="CX87" s="2269">
        <v>2.6148665398721667</v>
      </c>
      <c r="CY87" s="2269">
        <v>2.2376532017794921</v>
      </c>
      <c r="CZ87" s="2269">
        <v>0</v>
      </c>
      <c r="DA87" s="2269">
        <v>1.8653491034444922</v>
      </c>
      <c r="DB87" s="2269">
        <v>0</v>
      </c>
      <c r="DC87" s="2269">
        <v>2.2268023182510506</v>
      </c>
      <c r="DD87" s="2269">
        <v>0</v>
      </c>
      <c r="DE87" s="2269">
        <v>0</v>
      </c>
      <c r="DF87" s="2269">
        <v>0</v>
      </c>
      <c r="DG87" s="2269">
        <v>0.42799999999999999</v>
      </c>
      <c r="DH87" s="2269">
        <v>0</v>
      </c>
      <c r="DI87" s="2269">
        <v>0.83916978383925322</v>
      </c>
      <c r="DJ87" s="2269">
        <v>0</v>
      </c>
      <c r="DK87" s="2269">
        <v>0.49535614217307467</v>
      </c>
      <c r="DL87" s="2269">
        <v>0.80992935999999993</v>
      </c>
      <c r="DM87" s="2269">
        <v>1.4036616577367358</v>
      </c>
      <c r="DN87" s="2269">
        <v>0.80992935999999993</v>
      </c>
      <c r="DO87" s="2269">
        <v>2.1704044732200725</v>
      </c>
      <c r="DP87" s="2269">
        <v>1.6433921200000001</v>
      </c>
      <c r="DQ87" s="2269">
        <v>1.6656452620192799</v>
      </c>
      <c r="DR87" s="2269">
        <v>1.6433921200000001</v>
      </c>
      <c r="DS87" s="2269">
        <v>1.2950559734165561</v>
      </c>
      <c r="DT87" s="2269">
        <v>1.0099293599999999</v>
      </c>
      <c r="DU87" s="2269">
        <v>2.7458656929105807</v>
      </c>
      <c r="DV87" s="2269">
        <v>0.60992935999999998</v>
      </c>
      <c r="DW87" s="2269">
        <v>1.1620792564643687</v>
      </c>
      <c r="DX87" s="2269">
        <v>1.4921873287246061</v>
      </c>
      <c r="DY87" s="2269">
        <v>1.3070107621348561</v>
      </c>
      <c r="DZ87" s="2269">
        <v>0</v>
      </c>
      <c r="EA87" s="2269">
        <v>1.6264497816593886</v>
      </c>
      <c r="EB87" s="2269">
        <v>0</v>
      </c>
      <c r="EC87" s="2269">
        <v>1.7895217391304348</v>
      </c>
      <c r="ED87" s="2269">
        <v>0</v>
      </c>
      <c r="EE87" s="2269">
        <v>1.346182100720176</v>
      </c>
      <c r="EF87" s="2269">
        <v>0</v>
      </c>
      <c r="EG87" s="2269">
        <v>1.4232682801145891</v>
      </c>
      <c r="EH87" s="2269">
        <v>0</v>
      </c>
      <c r="EI87" s="2269">
        <v>1.5372643185784547</v>
      </c>
      <c r="EJ87" s="2269">
        <v>1.52</v>
      </c>
      <c r="EK87" s="2269">
        <v>2.0194710678242473</v>
      </c>
      <c r="EL87" s="2269">
        <v>1.26</v>
      </c>
      <c r="EM87" s="2269">
        <v>3.1955663186864909</v>
      </c>
      <c r="EN87" s="2269">
        <v>0.79598800000000003</v>
      </c>
      <c r="EO87" s="2269">
        <v>2.5412255819696052</v>
      </c>
      <c r="EP87" s="2269">
        <v>0.25</v>
      </c>
      <c r="EQ87" s="2269">
        <v>1.3529938362338856</v>
      </c>
      <c r="ER87" s="2269">
        <v>0.61780400000000002</v>
      </c>
      <c r="ES87" s="2269">
        <v>3.7443756972708919</v>
      </c>
      <c r="ET87" s="2269">
        <v>0</v>
      </c>
      <c r="EU87" s="2269">
        <v>2.5148312981154963</v>
      </c>
      <c r="EV87" s="2269">
        <v>0.119049</v>
      </c>
      <c r="EW87" s="2269">
        <v>2.6076812738212292</v>
      </c>
      <c r="EX87" s="2269">
        <v>0.31762600000000002</v>
      </c>
      <c r="EY87" s="2269">
        <v>2.6118991385306867</v>
      </c>
      <c r="EZ87" s="2269">
        <v>0.29202099999999998</v>
      </c>
      <c r="FA87" s="2269">
        <v>2.5976816881243789</v>
      </c>
      <c r="FB87" s="2269">
        <v>0.62376100000000001</v>
      </c>
      <c r="FC87" s="2269">
        <v>2.8438619742917757</v>
      </c>
      <c r="FD87" s="2269">
        <v>0</v>
      </c>
      <c r="FE87" s="2269">
        <v>2.6767527848014763</v>
      </c>
      <c r="FF87" s="2269">
        <v>0.27677240999999997</v>
      </c>
      <c r="FG87" s="2269">
        <v>2.93803544657003</v>
      </c>
      <c r="FH87" s="2269">
        <v>0</v>
      </c>
      <c r="FI87" s="2269">
        <v>2.7120685297353888</v>
      </c>
      <c r="FJ87" s="2269">
        <v>0.13082199999999999</v>
      </c>
      <c r="FK87" s="2269">
        <v>2.9037356524802673</v>
      </c>
      <c r="FL87" s="2269">
        <v>0</v>
      </c>
      <c r="FM87" s="2269">
        <v>2.9731171692022031</v>
      </c>
      <c r="FN87" s="2269">
        <v>0</v>
      </c>
      <c r="FO87" s="2269">
        <v>2.6187344502865644</v>
      </c>
      <c r="FP87" s="2269">
        <v>0</v>
      </c>
      <c r="FQ87" s="2269">
        <v>2.5396497634425947</v>
      </c>
      <c r="FR87" s="2269">
        <v>0</v>
      </c>
      <c r="FS87" s="2245"/>
      <c r="FT87" s="2245"/>
    </row>
    <row r="88" spans="1:176" ht="19.2">
      <c r="A88" s="2257" t="s">
        <v>4914</v>
      </c>
      <c r="B88" s="2266" t="s">
        <v>4915</v>
      </c>
      <c r="C88" s="2269">
        <v>40.121766791927762</v>
      </c>
      <c r="D88" s="2269">
        <v>0.2</v>
      </c>
      <c r="E88" s="2269">
        <v>41.66468454378689</v>
      </c>
      <c r="F88" s="2269">
        <v>0</v>
      </c>
      <c r="G88" s="2269">
        <v>19.68461751754241</v>
      </c>
      <c r="H88" s="2269">
        <v>0</v>
      </c>
      <c r="I88" s="2269">
        <v>62.745934830807023</v>
      </c>
      <c r="J88" s="2269">
        <v>1.0149999999999999</v>
      </c>
      <c r="K88" s="2269">
        <v>28.925083421982372</v>
      </c>
      <c r="L88" s="2269">
        <v>0.34699999999999998</v>
      </c>
      <c r="M88" s="2269">
        <v>26.071735923555337</v>
      </c>
      <c r="N88" s="2269">
        <v>0.35499999999999998</v>
      </c>
      <c r="O88" s="2269">
        <v>15.795967694579268</v>
      </c>
      <c r="P88" s="2269">
        <v>0.05</v>
      </c>
      <c r="Q88" s="2269">
        <v>22.113108239944754</v>
      </c>
      <c r="R88" s="2269">
        <v>0</v>
      </c>
      <c r="S88" s="2269">
        <v>20.133237675443358</v>
      </c>
      <c r="T88" s="2269">
        <v>6.2804294664107543E-2</v>
      </c>
      <c r="U88" s="2269">
        <v>35.07352507445237</v>
      </c>
      <c r="V88" s="2269">
        <v>0</v>
      </c>
      <c r="W88" s="2269">
        <v>34.366563689239591</v>
      </c>
      <c r="X88" s="2269">
        <v>0</v>
      </c>
      <c r="Y88" s="2269">
        <v>39.405105733137695</v>
      </c>
      <c r="Z88" s="2269">
        <v>0</v>
      </c>
      <c r="AA88" s="2269">
        <v>40.663339165997833</v>
      </c>
      <c r="AB88" s="2269">
        <v>0</v>
      </c>
      <c r="AC88" s="2269">
        <v>47.493009360645608</v>
      </c>
      <c r="AD88" s="2269">
        <v>7.0000000000000007E-2</v>
      </c>
      <c r="AE88" s="2269">
        <v>41.947540519005905</v>
      </c>
      <c r="AF88" s="2269">
        <v>0.14000000000000001</v>
      </c>
      <c r="AG88" s="2269">
        <v>53.74139076328872</v>
      </c>
      <c r="AH88" s="2269">
        <v>1.87</v>
      </c>
      <c r="AI88" s="2269">
        <v>51.367963274323429</v>
      </c>
      <c r="AJ88" s="2269">
        <v>0.05</v>
      </c>
      <c r="AK88" s="2269">
        <v>35.890256787182658</v>
      </c>
      <c r="AL88" s="2269">
        <v>0</v>
      </c>
      <c r="AM88" s="2269">
        <v>58.091412105283347</v>
      </c>
      <c r="AN88" s="2269">
        <v>0</v>
      </c>
      <c r="AO88" s="2269">
        <v>39.817077174358282</v>
      </c>
      <c r="AP88" s="2269">
        <v>0.25</v>
      </c>
      <c r="AQ88" s="2269">
        <v>48.598213280139035</v>
      </c>
      <c r="AR88" s="2269">
        <v>0.93500000000000005</v>
      </c>
      <c r="AS88" s="2269">
        <v>39.171864515488181</v>
      </c>
      <c r="AT88" s="2269">
        <v>0</v>
      </c>
      <c r="AU88" s="2269">
        <v>44.086623049023558</v>
      </c>
      <c r="AV88" s="2269">
        <v>7.0000000000000007E-2</v>
      </c>
      <c r="AW88" s="2269">
        <v>58.613925758949719</v>
      </c>
      <c r="AX88" s="2269">
        <v>0</v>
      </c>
      <c r="AY88" s="2269">
        <v>47.69896371961913</v>
      </c>
      <c r="AZ88" s="2269">
        <v>0</v>
      </c>
      <c r="BA88" s="2269">
        <v>51.624270780179359</v>
      </c>
      <c r="BB88" s="2269">
        <v>0</v>
      </c>
      <c r="BC88" s="2269">
        <v>46.574734900309203</v>
      </c>
      <c r="BD88" s="2269">
        <v>0</v>
      </c>
      <c r="BE88" s="2269">
        <v>18.058226894653988</v>
      </c>
      <c r="BF88" s="2269">
        <v>3</v>
      </c>
      <c r="BG88" s="2269">
        <v>22.197790956186182</v>
      </c>
      <c r="BH88" s="2269">
        <v>1</v>
      </c>
      <c r="BI88" s="2269">
        <v>35.163030910665796</v>
      </c>
      <c r="BJ88" s="2269">
        <v>1.044900631227853</v>
      </c>
      <c r="BK88" s="2269">
        <v>80.265208541735689</v>
      </c>
      <c r="BL88" s="2269">
        <v>0.37477031324922028</v>
      </c>
      <c r="BM88" s="2269">
        <v>81.938083884861726</v>
      </c>
      <c r="BN88" s="2269">
        <v>0</v>
      </c>
      <c r="BO88" s="2269">
        <v>67.730022739516187</v>
      </c>
      <c r="BP88" s="2269">
        <v>0</v>
      </c>
      <c r="BQ88" s="2269">
        <v>78.584746241573924</v>
      </c>
      <c r="BR88" s="2269">
        <v>0</v>
      </c>
      <c r="BS88" s="2269">
        <v>83.244075050161584</v>
      </c>
      <c r="BT88" s="2269">
        <v>0</v>
      </c>
      <c r="BU88" s="2269">
        <v>77.409829642764677</v>
      </c>
      <c r="BV88" s="2269">
        <v>0</v>
      </c>
      <c r="BW88" s="2269">
        <v>65.917421777555376</v>
      </c>
      <c r="BX88" s="2269">
        <v>0.15</v>
      </c>
      <c r="BY88" s="2269">
        <v>54.930188131868746</v>
      </c>
      <c r="BZ88" s="2269">
        <v>0</v>
      </c>
      <c r="CA88" s="2269">
        <v>73.645737817090179</v>
      </c>
      <c r="CB88" s="2269">
        <v>7.5000000000000011E-2</v>
      </c>
      <c r="CC88" s="2269">
        <v>80.05355387884191</v>
      </c>
      <c r="CD88" s="2269">
        <v>0</v>
      </c>
      <c r="CE88" s="2269">
        <v>77.863688314550842</v>
      </c>
      <c r="CF88" s="2269">
        <v>0.269870629513981</v>
      </c>
      <c r="CG88" s="2269">
        <v>92.588727998046267</v>
      </c>
      <c r="CH88" s="2269">
        <v>2.6675000000000004</v>
      </c>
      <c r="CI88" s="2269">
        <v>66.658543736443406</v>
      </c>
      <c r="CJ88" s="2269">
        <v>1</v>
      </c>
      <c r="CK88" s="2269">
        <v>65.467141011013581</v>
      </c>
      <c r="CL88" s="2269">
        <v>0</v>
      </c>
      <c r="CM88" s="2269">
        <v>49.306986679762247</v>
      </c>
      <c r="CN88" s="2269">
        <v>0.9</v>
      </c>
      <c r="CO88" s="2269">
        <v>43.253591362187976</v>
      </c>
      <c r="CP88" s="2269">
        <v>1.805822584088143</v>
      </c>
      <c r="CQ88" s="2269">
        <v>51.457598292332094</v>
      </c>
      <c r="CR88" s="2269">
        <v>2.6</v>
      </c>
      <c r="CS88" s="2269">
        <v>50.231469191434158</v>
      </c>
      <c r="CT88" s="2269">
        <v>2.4068069599999999</v>
      </c>
      <c r="CU88" s="2269">
        <v>42.035550981055174</v>
      </c>
      <c r="CV88" s="2269">
        <v>5.2510573893710646</v>
      </c>
      <c r="CW88" s="2269">
        <v>44.484877358211705</v>
      </c>
      <c r="CX88" s="2269">
        <v>5.4155741258296519</v>
      </c>
      <c r="CY88" s="2269">
        <v>53.064982128449799</v>
      </c>
      <c r="CZ88" s="2269">
        <v>11.808422067870017</v>
      </c>
      <c r="DA88" s="2269">
        <v>55.15341523184258</v>
      </c>
      <c r="DB88" s="2269">
        <v>5.1043070597929834</v>
      </c>
      <c r="DC88" s="2269">
        <v>68.111863343748141</v>
      </c>
      <c r="DD88" s="2269">
        <v>2.97015962336648</v>
      </c>
      <c r="DE88" s="2269">
        <v>52.954228102915124</v>
      </c>
      <c r="DF88" s="2269">
        <v>5.8140501426582585</v>
      </c>
      <c r="DG88" s="2269">
        <v>54.90177587920202</v>
      </c>
      <c r="DH88" s="2269">
        <v>8.4161041806822432</v>
      </c>
      <c r="DI88" s="2269">
        <v>32.2444704433778</v>
      </c>
      <c r="DJ88" s="2269">
        <v>14.229574123651451</v>
      </c>
      <c r="DK88" s="2269">
        <v>18.90315723132149</v>
      </c>
      <c r="DL88" s="2269">
        <v>28.443738498333641</v>
      </c>
      <c r="DM88" s="2269">
        <v>21.577503529479909</v>
      </c>
      <c r="DN88" s="2269">
        <v>35.30146787397814</v>
      </c>
      <c r="DO88" s="2269">
        <v>25.183177326121861</v>
      </c>
      <c r="DP88" s="2269">
        <v>20.555878823486776</v>
      </c>
      <c r="DQ88" s="2269">
        <v>26.870186666249413</v>
      </c>
      <c r="DR88" s="2269">
        <v>2.1704673211037262</v>
      </c>
      <c r="DS88" s="2269">
        <v>27.067335152024068</v>
      </c>
      <c r="DT88" s="2269">
        <v>6.3380000000000001</v>
      </c>
      <c r="DU88" s="2269">
        <v>29.53855803251453</v>
      </c>
      <c r="DV88" s="2269">
        <v>3.54</v>
      </c>
      <c r="DW88" s="2269">
        <v>42.33218876664322</v>
      </c>
      <c r="DX88" s="2269">
        <v>0.6</v>
      </c>
      <c r="DY88" s="2269">
        <v>55.758119717109608</v>
      </c>
      <c r="DZ88" s="2269">
        <v>0.54891533277838778</v>
      </c>
      <c r="EA88" s="2269">
        <v>75.315831423580789</v>
      </c>
      <c r="EB88" s="2269">
        <v>0</v>
      </c>
      <c r="EC88" s="2269">
        <v>60.454643565217388</v>
      </c>
      <c r="ED88" s="2269">
        <v>1.1253125021739132</v>
      </c>
      <c r="EE88" s="2269">
        <v>36.245291167346799</v>
      </c>
      <c r="EF88" s="2269">
        <v>5.8000000000000003E-2</v>
      </c>
      <c r="EG88" s="2269">
        <v>36.163596385480716</v>
      </c>
      <c r="EH88" s="2269">
        <v>2.6425976441360395</v>
      </c>
      <c r="EI88" s="2269">
        <v>34.063169915983572</v>
      </c>
      <c r="EJ88" s="2269">
        <v>6.5164660883001044</v>
      </c>
      <c r="EK88" s="2269">
        <v>37.263374579877478</v>
      </c>
      <c r="EL88" s="2269">
        <v>10.171404292450752</v>
      </c>
      <c r="EM88" s="2269">
        <v>38.640148183364182</v>
      </c>
      <c r="EN88" s="2269">
        <v>8.0961258466048402</v>
      </c>
      <c r="EO88" s="2269">
        <v>39.927035572855637</v>
      </c>
      <c r="EP88" s="2269">
        <v>6.8068116712632492</v>
      </c>
      <c r="EQ88" s="2269">
        <v>33.356029408198523</v>
      </c>
      <c r="ER88" s="2269">
        <v>9.3731932449342104</v>
      </c>
      <c r="ES88" s="2269">
        <v>34.675411972402522</v>
      </c>
      <c r="ET88" s="2269">
        <v>12.076437464161309</v>
      </c>
      <c r="EU88" s="2269">
        <v>48.011090712273905</v>
      </c>
      <c r="EV88" s="2269">
        <v>11.36137193903596</v>
      </c>
      <c r="EW88" s="2269">
        <v>34.86604860199165</v>
      </c>
      <c r="EX88" s="2269">
        <v>18.12704346318835</v>
      </c>
      <c r="EY88" s="2269">
        <v>31.467319972604201</v>
      </c>
      <c r="EZ88" s="2269">
        <v>15.611319011183049</v>
      </c>
      <c r="FA88" s="2269">
        <v>21.214398570698201</v>
      </c>
      <c r="FB88" s="2269">
        <v>13.462010769780672</v>
      </c>
      <c r="FC88" s="2269">
        <v>67.429469587141227</v>
      </c>
      <c r="FD88" s="2269">
        <v>13.698736235820183</v>
      </c>
      <c r="FE88" s="2269">
        <v>63.042932315861414</v>
      </c>
      <c r="FF88" s="2269">
        <v>16.080652959501126</v>
      </c>
      <c r="FG88" s="2269">
        <v>68.804657643509145</v>
      </c>
      <c r="FH88" s="2269">
        <v>31.019974028419877</v>
      </c>
      <c r="FI88" s="2269">
        <v>47.400441420610861</v>
      </c>
      <c r="FJ88" s="2269">
        <v>31.236844428376116</v>
      </c>
      <c r="FK88" s="2269">
        <v>45.006851616994815</v>
      </c>
      <c r="FL88" s="2269">
        <v>31.802502442891129</v>
      </c>
      <c r="FM88" s="2269">
        <v>54.649468753106994</v>
      </c>
      <c r="FN88" s="2269">
        <v>33.181707620526034</v>
      </c>
      <c r="FO88" s="2269">
        <v>64.842516703376219</v>
      </c>
      <c r="FP88" s="2269">
        <v>19.133696051343051</v>
      </c>
      <c r="FQ88" s="2269">
        <v>73.783244921277003</v>
      </c>
      <c r="FR88" s="2269">
        <v>33.700425023944192</v>
      </c>
      <c r="FS88" s="2245"/>
      <c r="FT88" s="2245"/>
    </row>
    <row r="89" spans="1:176" ht="19.2">
      <c r="A89" s="2257" t="s">
        <v>4916</v>
      </c>
      <c r="B89" s="2266" t="s">
        <v>2932</v>
      </c>
      <c r="C89" s="2269">
        <v>7.7549999999999999</v>
      </c>
      <c r="D89" s="2269">
        <v>0</v>
      </c>
      <c r="E89" s="2269">
        <v>9.01</v>
      </c>
      <c r="F89" s="2269">
        <v>0</v>
      </c>
      <c r="G89" s="2269">
        <v>8.9312859299999996</v>
      </c>
      <c r="H89" s="2269">
        <v>0</v>
      </c>
      <c r="I89" s="2269">
        <v>7.6</v>
      </c>
      <c r="J89" s="2269">
        <v>0</v>
      </c>
      <c r="K89" s="2269">
        <v>11.96</v>
      </c>
      <c r="L89" s="2269">
        <v>0</v>
      </c>
      <c r="M89" s="2269">
        <v>9.36</v>
      </c>
      <c r="N89" s="2269">
        <v>0</v>
      </c>
      <c r="O89" s="2269">
        <v>4.9400000000000004</v>
      </c>
      <c r="P89" s="2269">
        <v>0</v>
      </c>
      <c r="Q89" s="2269">
        <v>3.9849999999999999</v>
      </c>
      <c r="R89" s="2269">
        <v>0</v>
      </c>
      <c r="S89" s="2269">
        <v>4.375</v>
      </c>
      <c r="T89" s="2269">
        <v>0</v>
      </c>
      <c r="U89" s="2269">
        <v>7.1550000000000002</v>
      </c>
      <c r="V89" s="2269">
        <v>0</v>
      </c>
      <c r="W89" s="2269">
        <v>7.13</v>
      </c>
      <c r="X89" s="2269">
        <v>0</v>
      </c>
      <c r="Y89" s="2269">
        <v>4.7549999999999999</v>
      </c>
      <c r="Z89" s="2269">
        <v>0</v>
      </c>
      <c r="AA89" s="2269">
        <v>4.5750000000000002</v>
      </c>
      <c r="AB89" s="2269">
        <v>0</v>
      </c>
      <c r="AC89" s="2269">
        <v>4.3460000000000001</v>
      </c>
      <c r="AD89" s="2269">
        <v>0</v>
      </c>
      <c r="AE89" s="2269">
        <v>6.9</v>
      </c>
      <c r="AF89" s="2269">
        <v>0</v>
      </c>
      <c r="AG89" s="2269">
        <v>6.65</v>
      </c>
      <c r="AH89" s="2269">
        <v>0.52500000000000002</v>
      </c>
      <c r="AI89" s="2269">
        <v>5.2939999999999996</v>
      </c>
      <c r="AJ89" s="2269">
        <v>0</v>
      </c>
      <c r="AK89" s="2269">
        <v>1.3</v>
      </c>
      <c r="AL89" s="2269">
        <v>0</v>
      </c>
      <c r="AM89" s="2269">
        <v>1.7</v>
      </c>
      <c r="AN89" s="2269">
        <v>0</v>
      </c>
      <c r="AO89" s="2269">
        <v>1.4</v>
      </c>
      <c r="AP89" s="2269">
        <v>0</v>
      </c>
      <c r="AQ89" s="2269">
        <v>1.75</v>
      </c>
      <c r="AR89" s="2269">
        <v>0</v>
      </c>
      <c r="AS89" s="2269">
        <v>2.7749999999999999</v>
      </c>
      <c r="AT89" s="2269">
        <v>0</v>
      </c>
      <c r="AU89" s="2269">
        <v>1.53</v>
      </c>
      <c r="AV89" s="2269">
        <v>0</v>
      </c>
      <c r="AW89" s="2269">
        <v>0.27</v>
      </c>
      <c r="AX89" s="2269">
        <v>0</v>
      </c>
      <c r="AY89" s="2269">
        <v>1.0900000000000001</v>
      </c>
      <c r="AZ89" s="2269">
        <v>0</v>
      </c>
      <c r="BA89" s="2269">
        <v>2.4899999999999998</v>
      </c>
      <c r="BB89" s="2269">
        <v>0</v>
      </c>
      <c r="BC89" s="2269">
        <v>1.895</v>
      </c>
      <c r="BD89" s="2269">
        <v>0</v>
      </c>
      <c r="BE89" s="2269">
        <v>3.2299999999999995</v>
      </c>
      <c r="BF89" s="2269">
        <v>0</v>
      </c>
      <c r="BG89" s="2269">
        <v>5.1000000000000005</v>
      </c>
      <c r="BH89" s="2269">
        <v>0</v>
      </c>
      <c r="BI89" s="2269">
        <v>0.30000000000000004</v>
      </c>
      <c r="BJ89" s="2269">
        <v>0</v>
      </c>
      <c r="BK89" s="2269">
        <v>0.2</v>
      </c>
      <c r="BL89" s="2269">
        <v>0</v>
      </c>
      <c r="BM89" s="2269">
        <v>1.2749999999999999</v>
      </c>
      <c r="BN89" s="2269">
        <v>0</v>
      </c>
      <c r="BO89" s="2269">
        <v>6</v>
      </c>
      <c r="BP89" s="2269">
        <v>0</v>
      </c>
      <c r="BQ89" s="2269">
        <v>1</v>
      </c>
      <c r="BR89" s="2269">
        <v>0</v>
      </c>
      <c r="BS89" s="2269">
        <v>2</v>
      </c>
      <c r="BT89" s="2269">
        <v>0</v>
      </c>
      <c r="BU89" s="2269">
        <v>1</v>
      </c>
      <c r="BV89" s="2269">
        <v>0</v>
      </c>
      <c r="BW89" s="2269">
        <v>3</v>
      </c>
      <c r="BX89" s="2269">
        <v>0</v>
      </c>
      <c r="BY89" s="2269">
        <v>4</v>
      </c>
      <c r="BZ89" s="2269">
        <v>0</v>
      </c>
      <c r="CA89" s="2269">
        <v>5</v>
      </c>
      <c r="CB89" s="2269">
        <v>0</v>
      </c>
      <c r="CC89" s="2269">
        <v>3.5</v>
      </c>
      <c r="CD89" s="2269">
        <v>0</v>
      </c>
      <c r="CE89" s="2269">
        <v>5</v>
      </c>
      <c r="CF89" s="2269">
        <v>0</v>
      </c>
      <c r="CG89" s="2269">
        <v>2</v>
      </c>
      <c r="CH89" s="2269">
        <v>0</v>
      </c>
      <c r="CI89" s="2269">
        <v>0</v>
      </c>
      <c r="CJ89" s="2269">
        <v>0</v>
      </c>
      <c r="CK89" s="2269">
        <v>0</v>
      </c>
      <c r="CL89" s="2269">
        <v>0</v>
      </c>
      <c r="CM89" s="2269">
        <v>0</v>
      </c>
      <c r="CN89" s="2269">
        <v>0</v>
      </c>
      <c r="CO89" s="2269">
        <v>0</v>
      </c>
      <c r="CP89" s="2269">
        <v>0</v>
      </c>
      <c r="CQ89" s="2269">
        <v>0</v>
      </c>
      <c r="CR89" s="2269">
        <v>0</v>
      </c>
      <c r="CS89" s="2269">
        <v>0</v>
      </c>
      <c r="CT89" s="2269">
        <v>0</v>
      </c>
      <c r="CU89" s="2269">
        <v>0</v>
      </c>
      <c r="CV89" s="2269">
        <v>0</v>
      </c>
      <c r="CW89" s="2269">
        <v>0.25</v>
      </c>
      <c r="CX89" s="2269">
        <v>0.125</v>
      </c>
      <c r="CY89" s="2269">
        <v>1.3</v>
      </c>
      <c r="CZ89" s="2269">
        <v>0</v>
      </c>
      <c r="DA89" s="2269">
        <v>1.05</v>
      </c>
      <c r="DB89" s="2269">
        <v>0</v>
      </c>
      <c r="DC89" s="2269">
        <v>1.85</v>
      </c>
      <c r="DD89" s="2269">
        <v>0</v>
      </c>
      <c r="DE89" s="2269">
        <v>2.5</v>
      </c>
      <c r="DF89" s="2269">
        <v>0</v>
      </c>
      <c r="DG89" s="2269">
        <v>4.8999999999999995</v>
      </c>
      <c r="DH89" s="2269">
        <v>0</v>
      </c>
      <c r="DI89" s="2269">
        <v>3.7</v>
      </c>
      <c r="DJ89" s="2269">
        <v>1.663181</v>
      </c>
      <c r="DK89" s="2269">
        <v>3.2</v>
      </c>
      <c r="DL89" s="2269">
        <v>0.38772699999999999</v>
      </c>
      <c r="DM89" s="2269">
        <v>2</v>
      </c>
      <c r="DN89" s="2269">
        <v>0</v>
      </c>
      <c r="DO89" s="2269">
        <v>2.5</v>
      </c>
      <c r="DP89" s="2269">
        <v>0</v>
      </c>
      <c r="DQ89" s="2269">
        <v>1</v>
      </c>
      <c r="DR89" s="2269">
        <v>0</v>
      </c>
      <c r="DS89" s="2269">
        <v>0.5</v>
      </c>
      <c r="DT89" s="2269">
        <v>0</v>
      </c>
      <c r="DU89" s="2269">
        <v>0</v>
      </c>
      <c r="DV89" s="2269">
        <v>0</v>
      </c>
      <c r="DW89" s="2269">
        <v>0.5</v>
      </c>
      <c r="DX89" s="2269">
        <v>0</v>
      </c>
      <c r="DY89" s="2269">
        <v>1</v>
      </c>
      <c r="DZ89" s="2269">
        <v>0</v>
      </c>
      <c r="EA89" s="2269">
        <v>0.5</v>
      </c>
      <c r="EB89" s="2269">
        <v>0</v>
      </c>
      <c r="EC89" s="2269">
        <v>0.5</v>
      </c>
      <c r="ED89" s="2269">
        <v>0</v>
      </c>
      <c r="EE89" s="2269">
        <v>0.5</v>
      </c>
      <c r="EF89" s="2269">
        <v>0</v>
      </c>
      <c r="EG89" s="2269">
        <v>1</v>
      </c>
      <c r="EH89" s="2269">
        <v>0</v>
      </c>
      <c r="EI89" s="2269">
        <v>0.5</v>
      </c>
      <c r="EJ89" s="2269">
        <v>0</v>
      </c>
      <c r="EK89" s="2269">
        <v>1</v>
      </c>
      <c r="EL89" s="2269">
        <v>0</v>
      </c>
      <c r="EM89" s="2269">
        <v>0.5</v>
      </c>
      <c r="EN89" s="2269">
        <v>0</v>
      </c>
      <c r="EO89" s="2269">
        <v>0.5</v>
      </c>
      <c r="EP89" s="2269">
        <v>0</v>
      </c>
      <c r="EQ89" s="2269">
        <v>0.5</v>
      </c>
      <c r="ER89" s="2269">
        <v>0</v>
      </c>
      <c r="ES89" s="2269">
        <v>0.5</v>
      </c>
      <c r="ET89" s="2269">
        <v>0</v>
      </c>
      <c r="EU89" s="2269">
        <v>0.5</v>
      </c>
      <c r="EV89" s="2269">
        <v>0</v>
      </c>
      <c r="EW89" s="2269">
        <v>1</v>
      </c>
      <c r="EX89" s="2269">
        <v>0.5</v>
      </c>
      <c r="EY89" s="2269">
        <v>0</v>
      </c>
      <c r="EZ89" s="2269">
        <v>0</v>
      </c>
      <c r="FA89" s="2269">
        <v>0</v>
      </c>
      <c r="FB89" s="2269">
        <v>0</v>
      </c>
      <c r="FC89" s="2269">
        <v>0.53578189679059662</v>
      </c>
      <c r="FD89" s="2269">
        <v>0</v>
      </c>
      <c r="FE89" s="2269">
        <v>0</v>
      </c>
      <c r="FF89" s="2269">
        <v>0</v>
      </c>
      <c r="FG89" s="2269">
        <v>0</v>
      </c>
      <c r="FH89" s="2269">
        <v>0</v>
      </c>
      <c r="FI89" s="2269">
        <v>0</v>
      </c>
      <c r="FJ89" s="2269">
        <v>0</v>
      </c>
      <c r="FK89" s="2269">
        <v>0</v>
      </c>
      <c r="FL89" s="2269">
        <v>0</v>
      </c>
      <c r="FM89" s="2269">
        <v>0</v>
      </c>
      <c r="FN89" s="2269">
        <v>0.2</v>
      </c>
      <c r="FO89" s="2269">
        <v>0</v>
      </c>
      <c r="FP89" s="2269">
        <v>0.1</v>
      </c>
      <c r="FQ89" s="2269">
        <v>0</v>
      </c>
      <c r="FR89" s="2269">
        <v>0</v>
      </c>
      <c r="FS89" s="2245"/>
      <c r="FT89" s="2245"/>
    </row>
    <row r="90" spans="1:176" ht="19.2">
      <c r="A90" s="2257" t="s">
        <v>4917</v>
      </c>
      <c r="B90" s="2266" t="s">
        <v>2933</v>
      </c>
      <c r="C90" s="2269">
        <v>281.53012604570262</v>
      </c>
      <c r="D90" s="2269">
        <v>4.801716869642159</v>
      </c>
      <c r="E90" s="2269">
        <v>226.77722402746375</v>
      </c>
      <c r="F90" s="2269">
        <v>0.70283000399305029</v>
      </c>
      <c r="G90" s="2269">
        <v>259.78627489219446</v>
      </c>
      <c r="H90" s="2269">
        <v>0.5</v>
      </c>
      <c r="I90" s="2269">
        <v>205.58063962273019</v>
      </c>
      <c r="J90" s="2269">
        <v>4.9558212747346895</v>
      </c>
      <c r="K90" s="2269">
        <v>190.09347814290047</v>
      </c>
      <c r="L90" s="2269">
        <v>3.1065038248165973</v>
      </c>
      <c r="M90" s="2269">
        <v>210.29541403059773</v>
      </c>
      <c r="N90" s="2269">
        <v>6.8548</v>
      </c>
      <c r="O90" s="2269">
        <v>192.13042483116618</v>
      </c>
      <c r="P90" s="2269">
        <v>0.9623496206819</v>
      </c>
      <c r="Q90" s="2269">
        <v>188.37542321372146</v>
      </c>
      <c r="R90" s="2269">
        <v>2.3512850156692293</v>
      </c>
      <c r="S90" s="2269">
        <v>179.75433853854142</v>
      </c>
      <c r="T90" s="2269">
        <v>1.2720722590305777</v>
      </c>
      <c r="U90" s="2269">
        <v>214.15625141313021</v>
      </c>
      <c r="V90" s="2269">
        <v>0.71326593125145765</v>
      </c>
      <c r="W90" s="2269">
        <v>115.73880638179062</v>
      </c>
      <c r="X90" s="2269">
        <v>0.51420475495529216</v>
      </c>
      <c r="Y90" s="2269">
        <v>130.85525548814923</v>
      </c>
      <c r="Z90" s="2269">
        <v>1.56836594140744</v>
      </c>
      <c r="AA90" s="2269">
        <v>143.7727172624123</v>
      </c>
      <c r="AB90" s="2269">
        <v>1.1050147965259189</v>
      </c>
      <c r="AC90" s="2269">
        <v>170.34108111614898</v>
      </c>
      <c r="AD90" s="2269">
        <v>1.9343408091715104</v>
      </c>
      <c r="AE90" s="2269">
        <v>267.63477342555331</v>
      </c>
      <c r="AF90" s="2269">
        <v>5.9717497711878957</v>
      </c>
      <c r="AG90" s="2269">
        <v>284.71126655447569</v>
      </c>
      <c r="AH90" s="2269">
        <v>1.7189292865716335</v>
      </c>
      <c r="AI90" s="2269">
        <v>274.65085483445</v>
      </c>
      <c r="AJ90" s="2269">
        <v>0.215</v>
      </c>
      <c r="AK90" s="2269">
        <v>19.77341671152481</v>
      </c>
      <c r="AL90" s="2269">
        <v>12.061079620482358</v>
      </c>
      <c r="AM90" s="2269">
        <v>324.04914840496821</v>
      </c>
      <c r="AN90" s="2269">
        <v>3.1037490913641705</v>
      </c>
      <c r="AO90" s="2269">
        <v>251.16516311931247</v>
      </c>
      <c r="AP90" s="2269">
        <v>9.3897300237639172</v>
      </c>
      <c r="AQ90" s="2269">
        <v>127.16222470363826</v>
      </c>
      <c r="AR90" s="2269">
        <v>2.4954625191677957</v>
      </c>
      <c r="AS90" s="2269">
        <v>77.961095352578454</v>
      </c>
      <c r="AT90" s="2269">
        <v>7.5563929074372229</v>
      </c>
      <c r="AU90" s="2269">
        <v>40.721182110547993</v>
      </c>
      <c r="AV90" s="2269">
        <v>8.8406387933804815</v>
      </c>
      <c r="AW90" s="2269">
        <v>93.305268229567616</v>
      </c>
      <c r="AX90" s="2269">
        <v>2.9710283341143446</v>
      </c>
      <c r="AY90" s="2269">
        <v>75.013992465604687</v>
      </c>
      <c r="AZ90" s="2269">
        <v>11.55726300406171</v>
      </c>
      <c r="BA90" s="2269">
        <v>86.13219621836086</v>
      </c>
      <c r="BB90" s="2269">
        <v>3.3498990473500365</v>
      </c>
      <c r="BC90" s="2269">
        <v>65.991785925652479</v>
      </c>
      <c r="BD90" s="2269">
        <v>0.95954060531207241</v>
      </c>
      <c r="BE90" s="2269">
        <v>45.438517337334417</v>
      </c>
      <c r="BF90" s="2269">
        <v>4.0242440943163764</v>
      </c>
      <c r="BG90" s="2269">
        <v>50.804154262397198</v>
      </c>
      <c r="BH90" s="2269">
        <v>8.2892963823568699</v>
      </c>
      <c r="BI90" s="2269">
        <v>63.185233270560246</v>
      </c>
      <c r="BJ90" s="2269">
        <v>29.161383211282391</v>
      </c>
      <c r="BK90" s="2269">
        <v>23.2471978811657</v>
      </c>
      <c r="BL90" s="2269">
        <v>16.176167639937759</v>
      </c>
      <c r="BM90" s="2269">
        <v>7.3288648877126992</v>
      </c>
      <c r="BN90" s="2269">
        <v>12.117889844418444</v>
      </c>
      <c r="BO90" s="2269">
        <v>6.9038444468502114</v>
      </c>
      <c r="BP90" s="2269">
        <v>19.241757357106771</v>
      </c>
      <c r="BQ90" s="2269">
        <v>7.5039450142881368</v>
      </c>
      <c r="BR90" s="2269">
        <v>24.299117267329432</v>
      </c>
      <c r="BS90" s="2269">
        <v>18.65947026449502</v>
      </c>
      <c r="BT90" s="2269">
        <v>67.517795659306486</v>
      </c>
      <c r="BU90" s="2269">
        <v>23.476984271908993</v>
      </c>
      <c r="BV90" s="2269">
        <v>57.92694312681558</v>
      </c>
      <c r="BW90" s="2269">
        <v>9.0028872597799001</v>
      </c>
      <c r="BX90" s="2269">
        <v>18.853994037739803</v>
      </c>
      <c r="BY90" s="2269">
        <v>13.073655972810471</v>
      </c>
      <c r="BZ90" s="2269">
        <v>19.936621003024925</v>
      </c>
      <c r="CA90" s="2269">
        <v>5.1754086430647259</v>
      </c>
      <c r="CB90" s="2269">
        <v>9.1588990054771937</v>
      </c>
      <c r="CC90" s="2269">
        <v>6.836882436608013</v>
      </c>
      <c r="CD90" s="2269">
        <v>4.2690323573150319</v>
      </c>
      <c r="CE90" s="2269">
        <v>11.797694822187159</v>
      </c>
      <c r="CF90" s="2269">
        <v>3.1414096832772089</v>
      </c>
      <c r="CG90" s="2269">
        <v>19.47457599782458</v>
      </c>
      <c r="CH90" s="2269">
        <v>3.741102986094734</v>
      </c>
      <c r="CI90" s="2269">
        <v>16.278610428906507</v>
      </c>
      <c r="CJ90" s="2269">
        <v>17.57901061769337</v>
      </c>
      <c r="CK90" s="2269">
        <v>14.693396504086431</v>
      </c>
      <c r="CL90" s="2269">
        <v>10.289344214962627</v>
      </c>
      <c r="CM90" s="2269">
        <v>13.717898623577161</v>
      </c>
      <c r="CN90" s="2269">
        <v>15.26935899888039</v>
      </c>
      <c r="CO90" s="2269">
        <v>14.763458601023752</v>
      </c>
      <c r="CP90" s="2269">
        <v>3.2637615776223252</v>
      </c>
      <c r="CQ90" s="2269">
        <v>20.535001886502783</v>
      </c>
      <c r="CR90" s="2269">
        <v>21.457410951388635</v>
      </c>
      <c r="CS90" s="2269">
        <v>21.336684692991604</v>
      </c>
      <c r="CT90" s="2269">
        <v>18.901948470172432</v>
      </c>
      <c r="CU90" s="2269">
        <v>7.4863888273763282</v>
      </c>
      <c r="CV90" s="2269">
        <v>10.858596455955331</v>
      </c>
      <c r="CW90" s="2269">
        <v>11.10397822427824</v>
      </c>
      <c r="CX90" s="2269">
        <v>5.6592323076083524</v>
      </c>
      <c r="CY90" s="2269">
        <v>10.340162305069391</v>
      </c>
      <c r="CZ90" s="2269">
        <v>3.5171580158004336</v>
      </c>
      <c r="DA90" s="2269">
        <v>29.510609164571203</v>
      </c>
      <c r="DB90" s="2269">
        <v>2.831872566087251</v>
      </c>
      <c r="DC90" s="2269">
        <v>30.124728628801439</v>
      </c>
      <c r="DD90" s="2269">
        <v>2.2629521578877134</v>
      </c>
      <c r="DE90" s="2269">
        <v>15.891110241062746</v>
      </c>
      <c r="DF90" s="2269">
        <v>3.2507477653666412</v>
      </c>
      <c r="DG90" s="2269">
        <v>22.392030193695582</v>
      </c>
      <c r="DH90" s="2269">
        <v>5.5447910821117601</v>
      </c>
      <c r="DI90" s="2269">
        <v>22.748801690441042</v>
      </c>
      <c r="DJ90" s="2269">
        <v>8.2159893960894674</v>
      </c>
      <c r="DK90" s="2269">
        <v>28.786919336885955</v>
      </c>
      <c r="DL90" s="2269">
        <v>3.3096886257536906</v>
      </c>
      <c r="DM90" s="2269">
        <v>41.255397494146344</v>
      </c>
      <c r="DN90" s="2269">
        <v>0.55217002885054534</v>
      </c>
      <c r="DO90" s="2269">
        <v>114.3678379996861</v>
      </c>
      <c r="DP90" s="2269">
        <v>2.2177923864023867</v>
      </c>
      <c r="DQ90" s="2269">
        <v>289.12001240739357</v>
      </c>
      <c r="DR90" s="2269">
        <v>0.53324534728411099</v>
      </c>
      <c r="DS90" s="2269">
        <v>127.49366229636948</v>
      </c>
      <c r="DT90" s="2269">
        <v>1.7336693648891979</v>
      </c>
      <c r="DU90" s="2269">
        <v>195.48211353358801</v>
      </c>
      <c r="DV90" s="2269">
        <v>2.1722695371762236E-2</v>
      </c>
      <c r="DW90" s="2269">
        <v>232.64673317641916</v>
      </c>
      <c r="DX90" s="2269">
        <v>7.1235957502931075</v>
      </c>
      <c r="DY90" s="2269">
        <v>234.12165879623322</v>
      </c>
      <c r="DZ90" s="2269">
        <v>14.117515923566877</v>
      </c>
      <c r="EA90" s="2269">
        <v>180.05693231240176</v>
      </c>
      <c r="EB90" s="2269">
        <v>16.39382096069869</v>
      </c>
      <c r="EC90" s="2269">
        <v>53.81084239457391</v>
      </c>
      <c r="ED90" s="2269">
        <v>14.154586956521699</v>
      </c>
      <c r="EE90" s="2269">
        <v>41.546530241451585</v>
      </c>
      <c r="EF90" s="2269">
        <v>0</v>
      </c>
      <c r="EG90" s="2269">
        <v>69.480647365012743</v>
      </c>
      <c r="EH90" s="2269">
        <v>0</v>
      </c>
      <c r="EI90" s="2269">
        <v>65.640865466345389</v>
      </c>
      <c r="EJ90" s="2269">
        <v>0.80732058807975027</v>
      </c>
      <c r="EK90" s="2269">
        <v>61.067380241701557</v>
      </c>
      <c r="EL90" s="2269">
        <v>1.5</v>
      </c>
      <c r="EM90" s="2269">
        <v>73.098486981559603</v>
      </c>
      <c r="EN90" s="2269">
        <v>0</v>
      </c>
      <c r="EO90" s="2269">
        <v>95.430393743753811</v>
      </c>
      <c r="EP90" s="2269">
        <v>0</v>
      </c>
      <c r="EQ90" s="2269">
        <v>75.652979010857621</v>
      </c>
      <c r="ER90" s="2269">
        <v>0.12791590988822624</v>
      </c>
      <c r="ES90" s="2269">
        <v>79.207167321002075</v>
      </c>
      <c r="ET90" s="2269">
        <v>0.5431487634374722</v>
      </c>
      <c r="EU90" s="2269">
        <v>61.784143256953683</v>
      </c>
      <c r="EV90" s="2269">
        <v>1.1997345648606035</v>
      </c>
      <c r="EW90" s="2269">
        <v>73.020952337981527</v>
      </c>
      <c r="EX90" s="2269">
        <v>0.54152972014921397</v>
      </c>
      <c r="EY90" s="2269">
        <v>106.96031569147627</v>
      </c>
      <c r="EZ90" s="2269">
        <v>0</v>
      </c>
      <c r="FA90" s="2269">
        <v>48.617256528223997</v>
      </c>
      <c r="FB90" s="2269">
        <v>2.3867984768165638</v>
      </c>
      <c r="FC90" s="2269">
        <v>56.391895906175776</v>
      </c>
      <c r="FD90" s="2269">
        <v>12.856125064807824</v>
      </c>
      <c r="FE90" s="2269">
        <v>58.369283467639498</v>
      </c>
      <c r="FF90" s="2269">
        <v>0.60693723091642171</v>
      </c>
      <c r="FG90" s="2269">
        <v>61.330770955784764</v>
      </c>
      <c r="FH90" s="2269">
        <v>3.0609608129343759</v>
      </c>
      <c r="FI90" s="2269">
        <v>77.111258543558876</v>
      </c>
      <c r="FJ90" s="2269">
        <v>1.3050027240970421</v>
      </c>
      <c r="FK90" s="2269">
        <v>96.033554662563475</v>
      </c>
      <c r="FL90" s="2269">
        <v>0.53</v>
      </c>
      <c r="FM90" s="2269">
        <v>101.39352962887347</v>
      </c>
      <c r="FN90" s="2269">
        <v>5.8463703500516955</v>
      </c>
      <c r="FO90" s="2269">
        <v>114.21399947178098</v>
      </c>
      <c r="FP90" s="2269">
        <v>0.68324587059798136</v>
      </c>
      <c r="FQ90" s="2269">
        <v>155.7096674481898</v>
      </c>
      <c r="FR90" s="2269">
        <v>0.19</v>
      </c>
      <c r="FS90" s="2245"/>
      <c r="FT90" s="2245"/>
    </row>
    <row r="91" spans="1:176" ht="19.2">
      <c r="A91" s="2257" t="s">
        <v>4918</v>
      </c>
      <c r="B91" s="2266" t="s">
        <v>2934</v>
      </c>
      <c r="C91" s="2269">
        <v>1.905</v>
      </c>
      <c r="D91" s="2269">
        <v>0</v>
      </c>
      <c r="E91" s="2269">
        <v>0.745</v>
      </c>
      <c r="F91" s="2269">
        <v>0</v>
      </c>
      <c r="G91" s="2269">
        <v>1.875</v>
      </c>
      <c r="H91" s="2269">
        <v>0</v>
      </c>
      <c r="I91" s="2269">
        <v>1.23</v>
      </c>
      <c r="J91" s="2269">
        <v>0</v>
      </c>
      <c r="K91" s="2269">
        <v>2.62</v>
      </c>
      <c r="L91" s="2269">
        <v>0</v>
      </c>
      <c r="M91" s="2269">
        <v>3.03</v>
      </c>
      <c r="N91" s="2269">
        <v>0</v>
      </c>
      <c r="O91" s="2269">
        <v>2.65</v>
      </c>
      <c r="P91" s="2269">
        <v>0</v>
      </c>
      <c r="Q91" s="2269">
        <v>2.46</v>
      </c>
      <c r="R91" s="2269">
        <v>0</v>
      </c>
      <c r="S91" s="2269">
        <v>1.056</v>
      </c>
      <c r="T91" s="2269">
        <v>0</v>
      </c>
      <c r="U91" s="2269">
        <v>0</v>
      </c>
      <c r="V91" s="2269">
        <v>0</v>
      </c>
      <c r="W91" s="2269">
        <v>2.25</v>
      </c>
      <c r="X91" s="2269">
        <v>0.42908053753684017</v>
      </c>
      <c r="Y91" s="2269">
        <v>1.123574724279129</v>
      </c>
      <c r="Z91" s="2269">
        <v>0.21485506256634881</v>
      </c>
      <c r="AA91" s="2269">
        <v>0</v>
      </c>
      <c r="AB91" s="2269">
        <v>0.37640873659446245</v>
      </c>
      <c r="AC91" s="2269">
        <v>2.4444196774732778</v>
      </c>
      <c r="AD91" s="2269">
        <v>0.3872591715454039</v>
      </c>
      <c r="AE91" s="2269">
        <v>2.4550000000000001</v>
      </c>
      <c r="AF91" s="2269">
        <v>0.37696324505833162</v>
      </c>
      <c r="AG91" s="2269">
        <v>3.5594193545414816</v>
      </c>
      <c r="AH91" s="2269">
        <v>0.46226854415395358</v>
      </c>
      <c r="AI91" s="2269">
        <v>0.255</v>
      </c>
      <c r="AJ91" s="2269">
        <v>0</v>
      </c>
      <c r="AK91" s="2269">
        <v>5.4240000000000004</v>
      </c>
      <c r="AL91" s="2269">
        <v>0.36744663443198256</v>
      </c>
      <c r="AM91" s="2269">
        <v>2.2000000000000002</v>
      </c>
      <c r="AN91" s="2269">
        <v>8.3834222804141628E-2</v>
      </c>
      <c r="AO91" s="2269">
        <v>5.5</v>
      </c>
      <c r="AP91" s="2269">
        <v>0.36310495633743983</v>
      </c>
      <c r="AQ91" s="2269">
        <v>5.0200000000000005</v>
      </c>
      <c r="AR91" s="2269">
        <v>0</v>
      </c>
      <c r="AS91" s="2269">
        <v>3.52</v>
      </c>
      <c r="AT91" s="2269">
        <v>0.44890198445704399</v>
      </c>
      <c r="AU91" s="2269">
        <v>4.98001</v>
      </c>
      <c r="AV91" s="2269">
        <v>0.15823710543315048</v>
      </c>
      <c r="AW91" s="2269">
        <v>2.7250000000000001</v>
      </c>
      <c r="AX91" s="2269">
        <v>0</v>
      </c>
      <c r="AY91" s="2269">
        <v>4.3850000000000007</v>
      </c>
      <c r="AZ91" s="2269">
        <v>0</v>
      </c>
      <c r="BA91" s="2269">
        <v>2.3748017091120959</v>
      </c>
      <c r="BB91" s="2269">
        <v>0</v>
      </c>
      <c r="BC91" s="2269">
        <v>4.8100000000000005</v>
      </c>
      <c r="BD91" s="2269">
        <v>0</v>
      </c>
      <c r="BE91" s="2269">
        <v>3.44824083</v>
      </c>
      <c r="BF91" s="2269">
        <v>0</v>
      </c>
      <c r="BG91" s="2269">
        <v>3.6503758300000002</v>
      </c>
      <c r="BH91" s="2269">
        <v>0</v>
      </c>
      <c r="BI91" s="2269">
        <v>6.0088961700000008</v>
      </c>
      <c r="BJ91" s="2269">
        <v>0.48599999999999999</v>
      </c>
      <c r="BK91" s="2269">
        <v>5.5942408300000004</v>
      </c>
      <c r="BL91" s="2269">
        <v>0</v>
      </c>
      <c r="BM91" s="2269">
        <v>5.9854344140871181</v>
      </c>
      <c r="BN91" s="2269">
        <v>1</v>
      </c>
      <c r="BO91" s="2269">
        <v>0.32</v>
      </c>
      <c r="BP91" s="2269">
        <v>0</v>
      </c>
      <c r="BQ91" s="2269">
        <v>0</v>
      </c>
      <c r="BR91" s="2269">
        <v>0</v>
      </c>
      <c r="BS91" s="2269">
        <v>1.8699999999999999</v>
      </c>
      <c r="BT91" s="2269">
        <v>0</v>
      </c>
      <c r="BU91" s="2269">
        <v>0</v>
      </c>
      <c r="BV91" s="2269">
        <v>1.4</v>
      </c>
      <c r="BW91" s="2269">
        <v>0.21531260019605783</v>
      </c>
      <c r="BX91" s="2269">
        <v>0</v>
      </c>
      <c r="BY91" s="2269">
        <v>0.4</v>
      </c>
      <c r="BZ91" s="2269">
        <v>0</v>
      </c>
      <c r="CA91" s="2269">
        <v>0.1265970120398964</v>
      </c>
      <c r="CB91" s="2269">
        <v>0.25</v>
      </c>
      <c r="CC91" s="2269">
        <v>0</v>
      </c>
      <c r="CD91" s="2269">
        <v>0</v>
      </c>
      <c r="CE91" s="2269">
        <v>0</v>
      </c>
      <c r="CF91" s="2269">
        <v>0.2</v>
      </c>
      <c r="CG91" s="2269">
        <v>0.2</v>
      </c>
      <c r="CH91" s="2269">
        <v>0</v>
      </c>
      <c r="CI91" s="2269">
        <v>0</v>
      </c>
      <c r="CJ91" s="2269">
        <v>0.3</v>
      </c>
      <c r="CK91" s="2269">
        <v>0.20170209793466365</v>
      </c>
      <c r="CL91" s="2269">
        <v>0</v>
      </c>
      <c r="CM91" s="2269">
        <v>0.17318996081358462</v>
      </c>
      <c r="CN91" s="2269">
        <v>0</v>
      </c>
      <c r="CO91" s="2269">
        <v>0</v>
      </c>
      <c r="CP91" s="2269">
        <v>0</v>
      </c>
      <c r="CQ91" s="2269">
        <v>0.1612752646332018</v>
      </c>
      <c r="CR91" s="2269">
        <v>0</v>
      </c>
      <c r="CS91" s="2269">
        <v>0</v>
      </c>
      <c r="CT91" s="2269">
        <v>0</v>
      </c>
      <c r="CU91" s="2269">
        <v>0.13922461456914909</v>
      </c>
      <c r="CV91" s="2269">
        <v>0.2</v>
      </c>
      <c r="CW91" s="2269">
        <v>0</v>
      </c>
      <c r="CX91" s="2269">
        <v>1.609</v>
      </c>
      <c r="CY91" s="2269">
        <v>0.13662833936563884</v>
      </c>
      <c r="CZ91" s="2269">
        <v>2.7</v>
      </c>
      <c r="DA91" s="2269">
        <v>0.95699999999999996</v>
      </c>
      <c r="DB91" s="2269">
        <v>2.3279999999999998</v>
      </c>
      <c r="DC91" s="2269">
        <v>1.0020228500000001</v>
      </c>
      <c r="DD91" s="2269">
        <v>0</v>
      </c>
      <c r="DE91" s="2269">
        <v>3.33</v>
      </c>
      <c r="DF91" s="2269">
        <v>0.505</v>
      </c>
      <c r="DG91" s="2269">
        <v>0.38589286</v>
      </c>
      <c r="DH91" s="2269">
        <v>0.04</v>
      </c>
      <c r="DI91" s="2269">
        <v>9.7653017312721385E-2</v>
      </c>
      <c r="DJ91" s="2269">
        <v>0.59</v>
      </c>
      <c r="DK91" s="2269">
        <v>0</v>
      </c>
      <c r="DL91" s="2269">
        <v>0.28499999999999998</v>
      </c>
      <c r="DM91" s="2269">
        <v>0</v>
      </c>
      <c r="DN91" s="2269">
        <v>0.66500000000000004</v>
      </c>
      <c r="DO91" s="2269">
        <v>0</v>
      </c>
      <c r="DP91" s="2269">
        <v>0</v>
      </c>
      <c r="DQ91" s="2269">
        <v>0.15</v>
      </c>
      <c r="DR91" s="2269">
        <v>0</v>
      </c>
      <c r="DS91" s="2269">
        <v>0</v>
      </c>
      <c r="DT91" s="2269">
        <v>0</v>
      </c>
      <c r="DU91" s="2269">
        <v>0</v>
      </c>
      <c r="DV91" s="2269">
        <v>0</v>
      </c>
      <c r="DW91" s="2269">
        <v>0.30509262219948413</v>
      </c>
      <c r="DX91" s="2269">
        <v>0</v>
      </c>
      <c r="DY91" s="2269">
        <v>0.3</v>
      </c>
      <c r="DZ91" s="2269">
        <v>0</v>
      </c>
      <c r="EA91" s="2269">
        <v>0.45472707423580788</v>
      </c>
      <c r="EB91" s="2269">
        <v>0</v>
      </c>
      <c r="EC91" s="2269">
        <v>0.26391304347826089</v>
      </c>
      <c r="ED91" s="2269">
        <v>0</v>
      </c>
      <c r="EE91" s="2269">
        <v>0</v>
      </c>
      <c r="EF91" s="2269">
        <v>0</v>
      </c>
      <c r="EG91" s="2269">
        <v>7.9997336151481274E-2</v>
      </c>
      <c r="EH91" s="2269">
        <v>0.2</v>
      </c>
      <c r="EI91" s="2269">
        <v>0</v>
      </c>
      <c r="EJ91" s="2269">
        <v>0.2</v>
      </c>
      <c r="EK91" s="2269">
        <v>0.14337622846062315</v>
      </c>
      <c r="EL91" s="2269">
        <v>0.46500000000000002</v>
      </c>
      <c r="EM91" s="2269">
        <v>0.33766433434783971</v>
      </c>
      <c r="EN91" s="2269">
        <v>0.25</v>
      </c>
      <c r="EO91" s="2269">
        <v>0.7</v>
      </c>
      <c r="EP91" s="2269">
        <v>0</v>
      </c>
      <c r="EQ91" s="2269">
        <v>0</v>
      </c>
      <c r="ER91" s="2269">
        <v>0</v>
      </c>
      <c r="ES91" s="2269">
        <v>0.15</v>
      </c>
      <c r="ET91" s="2269">
        <v>0</v>
      </c>
      <c r="EU91" s="2269">
        <v>0</v>
      </c>
      <c r="EV91" s="2269">
        <v>0.04</v>
      </c>
      <c r="EW91" s="2269">
        <v>7.4999999999999997E-2</v>
      </c>
      <c r="EX91" s="2269">
        <v>0</v>
      </c>
      <c r="EY91" s="2269">
        <v>0</v>
      </c>
      <c r="EZ91" s="2269">
        <v>0</v>
      </c>
      <c r="FA91" s="2269">
        <v>0.22500000000000001</v>
      </c>
      <c r="FB91" s="2269">
        <v>0</v>
      </c>
      <c r="FC91" s="2269">
        <v>0</v>
      </c>
      <c r="FD91" s="2269">
        <v>0.22500000000000001</v>
      </c>
      <c r="FE91" s="2269">
        <v>0</v>
      </c>
      <c r="FF91" s="2269">
        <v>0</v>
      </c>
      <c r="FG91" s="2269">
        <v>0</v>
      </c>
      <c r="FH91" s="2269">
        <v>0</v>
      </c>
      <c r="FI91" s="2269">
        <v>0.26456750953433966</v>
      </c>
      <c r="FJ91" s="2269">
        <v>0.1</v>
      </c>
      <c r="FK91" s="2269">
        <v>0.19633727309578738</v>
      </c>
      <c r="FL91" s="2269">
        <v>0</v>
      </c>
      <c r="FM91" s="2269">
        <v>0</v>
      </c>
      <c r="FN91" s="2269">
        <v>0</v>
      </c>
      <c r="FO91" s="2269">
        <v>9.0800351654296771E-2</v>
      </c>
      <c r="FP91" s="2269">
        <v>0</v>
      </c>
      <c r="FQ91" s="2269">
        <v>0.22388205878170284</v>
      </c>
      <c r="FR91" s="2269">
        <v>0</v>
      </c>
      <c r="FS91" s="2245"/>
      <c r="FT91" s="2245"/>
    </row>
    <row r="92" spans="1:176" ht="19.2">
      <c r="A92" s="2257" t="s">
        <v>4919</v>
      </c>
      <c r="B92" s="2266" t="s">
        <v>4920</v>
      </c>
      <c r="C92" s="2269">
        <v>365.74857977401854</v>
      </c>
      <c r="D92" s="2269">
        <v>68.821591462352728</v>
      </c>
      <c r="E92" s="2269">
        <v>377.33296952802931</v>
      </c>
      <c r="F92" s="2269">
        <v>224.07827610636937</v>
      </c>
      <c r="G92" s="2269">
        <v>377.68693622487439</v>
      </c>
      <c r="H92" s="2269">
        <v>263.33037604689827</v>
      </c>
      <c r="I92" s="2269">
        <v>353.68750065687237</v>
      </c>
      <c r="J92" s="2269">
        <v>93.98531301373913</v>
      </c>
      <c r="K92" s="2269">
        <v>456.28807740753058</v>
      </c>
      <c r="L92" s="2269">
        <v>104.82743583078535</v>
      </c>
      <c r="M92" s="2269">
        <v>424.04450019465969</v>
      </c>
      <c r="N92" s="2269">
        <v>74.564206845406744</v>
      </c>
      <c r="O92" s="2269">
        <v>320.05561032551742</v>
      </c>
      <c r="P92" s="2269">
        <v>146.43459287712594</v>
      </c>
      <c r="Q92" s="2269">
        <v>256.99264209550466</v>
      </c>
      <c r="R92" s="2269">
        <v>82.494220078589976</v>
      </c>
      <c r="S92" s="2269">
        <v>362.45744320915753</v>
      </c>
      <c r="T92" s="2269">
        <v>53.80280626774055</v>
      </c>
      <c r="U92" s="2269">
        <v>215.07819220343671</v>
      </c>
      <c r="V92" s="2269">
        <v>92.286991883483665</v>
      </c>
      <c r="W92" s="2269">
        <v>271.80704860085365</v>
      </c>
      <c r="X92" s="2269">
        <v>65.760307302324463</v>
      </c>
      <c r="Y92" s="2269">
        <v>353.57964506388737</v>
      </c>
      <c r="Z92" s="2269">
        <v>54.396287788800556</v>
      </c>
      <c r="AA92" s="2269">
        <v>361.03979651418621</v>
      </c>
      <c r="AB92" s="2269">
        <v>31.533842734605777</v>
      </c>
      <c r="AC92" s="2269">
        <v>428.39208027620674</v>
      </c>
      <c r="AD92" s="2269">
        <v>55.480549634299024</v>
      </c>
      <c r="AE92" s="2269">
        <v>653.32403537799223</v>
      </c>
      <c r="AF92" s="2269">
        <v>40.806187980341896</v>
      </c>
      <c r="AG92" s="2269">
        <v>629.77532351352443</v>
      </c>
      <c r="AH92" s="2269">
        <v>28.212006022282601</v>
      </c>
      <c r="AI92" s="2269">
        <v>578.56072765713827</v>
      </c>
      <c r="AJ92" s="2269">
        <v>38.334775112488266</v>
      </c>
      <c r="AK92" s="2269">
        <v>761.75266044316913</v>
      </c>
      <c r="AL92" s="2269">
        <v>128.50342466280003</v>
      </c>
      <c r="AM92" s="2269">
        <v>429.30746423958288</v>
      </c>
      <c r="AN92" s="2269">
        <v>27.332924842028312</v>
      </c>
      <c r="AO92" s="2269">
        <v>638.66902161003713</v>
      </c>
      <c r="AP92" s="2269">
        <v>53.843150153622943</v>
      </c>
      <c r="AQ92" s="2269">
        <v>479.27523847657011</v>
      </c>
      <c r="AR92" s="2269">
        <v>86.844764580006924</v>
      </c>
      <c r="AS92" s="2269">
        <v>779.78400790484693</v>
      </c>
      <c r="AT92" s="2269">
        <v>187.40908305218426</v>
      </c>
      <c r="AU92" s="2269">
        <v>476.21411429527541</v>
      </c>
      <c r="AV92" s="2269">
        <v>175.6512458585176</v>
      </c>
      <c r="AW92" s="2269">
        <v>593.71230070162881</v>
      </c>
      <c r="AX92" s="2269">
        <v>98.326137063235748</v>
      </c>
      <c r="AY92" s="2269">
        <v>573.50746938098814</v>
      </c>
      <c r="AZ92" s="2269">
        <v>94.883838979811841</v>
      </c>
      <c r="BA92" s="2269">
        <v>360.28222142170029</v>
      </c>
      <c r="BB92" s="2269">
        <v>94.878434180000028</v>
      </c>
      <c r="BC92" s="2269">
        <v>124.6900807311378</v>
      </c>
      <c r="BD92" s="2269">
        <v>66.555364872692138</v>
      </c>
      <c r="BE92" s="2269">
        <v>72.914123363687139</v>
      </c>
      <c r="BF92" s="2269">
        <v>26.021776827668752</v>
      </c>
      <c r="BG92" s="2269">
        <v>151.4112473431845</v>
      </c>
      <c r="BH92" s="2269">
        <v>8.2172561921141067</v>
      </c>
      <c r="BI92" s="2269">
        <v>187.57952111359444</v>
      </c>
      <c r="BJ92" s="2269">
        <v>60.856498142110887</v>
      </c>
      <c r="BK92" s="2269">
        <v>152.7929118298706</v>
      </c>
      <c r="BL92" s="2269">
        <v>105.57003172667225</v>
      </c>
      <c r="BM92" s="2269">
        <v>127.21769612539698</v>
      </c>
      <c r="BN92" s="2269">
        <v>66.276597395017617</v>
      </c>
      <c r="BO92" s="2269">
        <v>145.23498964378868</v>
      </c>
      <c r="BP92" s="2269">
        <v>78.381990832115889</v>
      </c>
      <c r="BQ92" s="2269">
        <v>207.74496392017576</v>
      </c>
      <c r="BR92" s="2269">
        <v>7.9118603297876806</v>
      </c>
      <c r="BS92" s="2269">
        <v>180.61629505064309</v>
      </c>
      <c r="BT92" s="2269">
        <v>8.0435193760905612</v>
      </c>
      <c r="BU92" s="2269">
        <v>126.88289651750245</v>
      </c>
      <c r="BV92" s="2269">
        <v>33.562620610864982</v>
      </c>
      <c r="BW92" s="2269">
        <v>75.601664046321076</v>
      </c>
      <c r="BX92" s="2269">
        <v>56.937787192809431</v>
      </c>
      <c r="BY92" s="2269">
        <v>142.49826439998216</v>
      </c>
      <c r="BZ92" s="2269">
        <v>12.47077064</v>
      </c>
      <c r="CA92" s="2269">
        <v>257.31167249408793</v>
      </c>
      <c r="CB92" s="2269">
        <v>19.103857511585645</v>
      </c>
      <c r="CC92" s="2269">
        <v>400.35300479866532</v>
      </c>
      <c r="CD92" s="2269">
        <v>18.573791619323249</v>
      </c>
      <c r="CE92" s="2269">
        <v>463.5150156517816</v>
      </c>
      <c r="CF92" s="2269">
        <v>40.354482123252154</v>
      </c>
      <c r="CG92" s="2269">
        <v>336.22699325250312</v>
      </c>
      <c r="CH92" s="2269">
        <v>73.288149239492554</v>
      </c>
      <c r="CI92" s="2269">
        <v>412.02335167185083</v>
      </c>
      <c r="CJ92" s="2269">
        <v>199.91579111376961</v>
      </c>
      <c r="CK92" s="2269">
        <v>604.20415791797325</v>
      </c>
      <c r="CL92" s="2269">
        <v>195.42615674948675</v>
      </c>
      <c r="CM92" s="2269">
        <v>514.72742459264214</v>
      </c>
      <c r="CN92" s="2269">
        <v>137.36245846409591</v>
      </c>
      <c r="CO92" s="2269">
        <v>174.10776595570883</v>
      </c>
      <c r="CP92" s="2269">
        <v>99.333164134377895</v>
      </c>
      <c r="CQ92" s="2269">
        <v>298.38857200140967</v>
      </c>
      <c r="CR92" s="2269">
        <v>51.177290473809236</v>
      </c>
      <c r="CS92" s="2269">
        <v>631.4273857072194</v>
      </c>
      <c r="CT92" s="2269">
        <v>27.109461107131207</v>
      </c>
      <c r="CU92" s="2269">
        <v>480.77584342869818</v>
      </c>
      <c r="CV92" s="2269">
        <v>30.876351208859198</v>
      </c>
      <c r="CW92" s="2269">
        <v>557.05797108034085</v>
      </c>
      <c r="CX92" s="2269">
        <v>17.659784273510493</v>
      </c>
      <c r="CY92" s="2269">
        <v>834.77274006723246</v>
      </c>
      <c r="CZ92" s="2269">
        <v>169.60950334272258</v>
      </c>
      <c r="DA92" s="2269">
        <v>579.79061143397098</v>
      </c>
      <c r="DB92" s="2269">
        <v>121.02771141410807</v>
      </c>
      <c r="DC92" s="2269">
        <v>487.44689205374237</v>
      </c>
      <c r="DD92" s="2269">
        <v>338.53984580421354</v>
      </c>
      <c r="DE92" s="2269">
        <v>343.0300594903876</v>
      </c>
      <c r="DF92" s="2269">
        <v>273.64158665116076</v>
      </c>
      <c r="DG92" s="2269">
        <v>501.85342469621526</v>
      </c>
      <c r="DH92" s="2269">
        <v>200.7882377495867</v>
      </c>
      <c r="DI92" s="2269">
        <v>304.71863640197142</v>
      </c>
      <c r="DJ92" s="2269">
        <v>90.401983610000002</v>
      </c>
      <c r="DK92" s="2269">
        <v>84.248217853312966</v>
      </c>
      <c r="DL92" s="2269">
        <v>249.36585638219114</v>
      </c>
      <c r="DM92" s="2269">
        <v>111.28308931932196</v>
      </c>
      <c r="DN92" s="2269">
        <v>215.13952784131988</v>
      </c>
      <c r="DO92" s="2269">
        <v>129.1976160428722</v>
      </c>
      <c r="DP92" s="2269">
        <v>306.54337976959152</v>
      </c>
      <c r="DQ92" s="2269">
        <v>128.22421300662702</v>
      </c>
      <c r="DR92" s="2269">
        <v>152.38995390902124</v>
      </c>
      <c r="DS92" s="2269">
        <v>146.52065311215514</v>
      </c>
      <c r="DT92" s="2269">
        <v>137.51176467321088</v>
      </c>
      <c r="DU92" s="2269">
        <v>139.428934879509</v>
      </c>
      <c r="DV92" s="2269">
        <v>102.16149690127251</v>
      </c>
      <c r="DW92" s="2269">
        <v>274.77407922436811</v>
      </c>
      <c r="DX92" s="2269">
        <v>154.9653107335678</v>
      </c>
      <c r="DY92" s="2269">
        <v>267.68289735586649</v>
      </c>
      <c r="DZ92" s="2269">
        <v>245.10571152784539</v>
      </c>
      <c r="EA92" s="2269">
        <v>233.06378048755462</v>
      </c>
      <c r="EB92" s="2269">
        <v>74.233488969475971</v>
      </c>
      <c r="EC92" s="2269">
        <v>155.98755406391305</v>
      </c>
      <c r="ED92" s="2269">
        <v>37.386400630434778</v>
      </c>
      <c r="EE92" s="2269">
        <v>231.69785818099268</v>
      </c>
      <c r="EF92" s="2269">
        <v>12.444886637874861</v>
      </c>
      <c r="EG92" s="2269">
        <v>236.44916421296625</v>
      </c>
      <c r="EH92" s="2269">
        <v>37.214088295130807</v>
      </c>
      <c r="EI92" s="2269">
        <v>144.33279797950956</v>
      </c>
      <c r="EJ92" s="2269">
        <v>28.20778989645601</v>
      </c>
      <c r="EK92" s="2269">
        <v>251.022188174429</v>
      </c>
      <c r="EL92" s="2269">
        <v>19.689560353657839</v>
      </c>
      <c r="EM92" s="2269">
        <v>87.996228125283736</v>
      </c>
      <c r="EN92" s="2269">
        <v>128.28877812556362</v>
      </c>
      <c r="EO92" s="2269">
        <v>364.26194840774497</v>
      </c>
      <c r="EP92" s="2269">
        <v>79.708484750235925</v>
      </c>
      <c r="EQ92" s="2269">
        <v>317.82189528372209</v>
      </c>
      <c r="ER92" s="2269">
        <v>61.761851016615793</v>
      </c>
      <c r="ES92" s="2269">
        <v>247.0700855124617</v>
      </c>
      <c r="ET92" s="2269">
        <v>74.759274819382895</v>
      </c>
      <c r="EU92" s="2269">
        <v>313.64440451933223</v>
      </c>
      <c r="EV92" s="2269">
        <v>36.83707066200288</v>
      </c>
      <c r="EW92" s="2269">
        <v>397.88575829325839</v>
      </c>
      <c r="EX92" s="2269">
        <v>54.820019941415438</v>
      </c>
      <c r="EY92" s="2269">
        <v>300.66265108262115</v>
      </c>
      <c r="EZ92" s="2269">
        <v>54.242849706529483</v>
      </c>
      <c r="FA92" s="2269">
        <v>69.365921215357687</v>
      </c>
      <c r="FB92" s="2269">
        <v>159.06868293390448</v>
      </c>
      <c r="FC92" s="2269">
        <v>40.300664469500234</v>
      </c>
      <c r="FD92" s="2269">
        <v>503.87044080922391</v>
      </c>
      <c r="FE92" s="2269">
        <v>75.036494724842484</v>
      </c>
      <c r="FF92" s="2269">
        <v>268.87078671798264</v>
      </c>
      <c r="FG92" s="2269">
        <v>110.59838987796748</v>
      </c>
      <c r="FH92" s="2269">
        <v>121.71991603703457</v>
      </c>
      <c r="FI92" s="2269">
        <v>163.11410459621635</v>
      </c>
      <c r="FJ92" s="2269">
        <v>105.03816505341281</v>
      </c>
      <c r="FK92" s="2269">
        <v>119.99467793734891</v>
      </c>
      <c r="FL92" s="2269">
        <v>105.90392812062716</v>
      </c>
      <c r="FM92" s="2269">
        <v>136.43106582677737</v>
      </c>
      <c r="FN92" s="2269">
        <v>128.44026033193003</v>
      </c>
      <c r="FO92" s="2269">
        <v>102.40004533895161</v>
      </c>
      <c r="FP92" s="2269">
        <v>237.64861384460778</v>
      </c>
      <c r="FQ92" s="2269">
        <v>106.1006872206088</v>
      </c>
      <c r="FR92" s="2269">
        <v>300.11398988231372</v>
      </c>
      <c r="FS92" s="2245"/>
      <c r="FT92" s="2245"/>
    </row>
    <row r="93" spans="1:176" s="2245" customFormat="1" ht="19.2">
      <c r="A93" s="2257" t="s">
        <v>4921</v>
      </c>
      <c r="B93" s="2266" t="s">
        <v>2935</v>
      </c>
      <c r="C93" s="2269"/>
      <c r="D93" s="2269"/>
      <c r="E93" s="2269"/>
      <c r="F93" s="2269"/>
      <c r="G93" s="2269"/>
      <c r="H93" s="2269"/>
      <c r="I93" s="2269"/>
      <c r="J93" s="2269"/>
      <c r="K93" s="2269">
        <v>0</v>
      </c>
      <c r="L93" s="2269">
        <v>0</v>
      </c>
      <c r="M93" s="2269">
        <v>0</v>
      </c>
      <c r="N93" s="2269">
        <v>0</v>
      </c>
      <c r="O93" s="2269">
        <v>0.72709426967004509</v>
      </c>
      <c r="P93" s="2269">
        <v>0</v>
      </c>
      <c r="Q93" s="2269">
        <v>0.40929959241272296</v>
      </c>
      <c r="R93" s="2269">
        <v>0</v>
      </c>
      <c r="S93" s="2269">
        <v>1.7130392838007538</v>
      </c>
      <c r="T93" s="2269">
        <v>0</v>
      </c>
      <c r="U93" s="2269">
        <v>0.56741526206523463</v>
      </c>
      <c r="V93" s="2269">
        <v>0</v>
      </c>
      <c r="W93" s="2269">
        <v>1.4940023513631042</v>
      </c>
      <c r="X93" s="2269">
        <v>0</v>
      </c>
      <c r="Y93" s="2269">
        <v>1.7013210999898702</v>
      </c>
      <c r="Z93" s="2269">
        <v>0</v>
      </c>
      <c r="AA93" s="2269">
        <v>1.9679250700080972</v>
      </c>
      <c r="AB93" s="2269">
        <v>0</v>
      </c>
      <c r="AC93" s="2269">
        <v>3.300148523462779</v>
      </c>
      <c r="AD93" s="2269">
        <v>0</v>
      </c>
      <c r="AE93" s="2269">
        <v>0.67022254337977905</v>
      </c>
      <c r="AF93" s="2269">
        <v>0</v>
      </c>
      <c r="AG93" s="2269">
        <v>2.9268076551360944</v>
      </c>
      <c r="AH93" s="2269">
        <v>0</v>
      </c>
      <c r="AI93" s="2269">
        <v>1.5556866918125962</v>
      </c>
      <c r="AJ93" s="2269">
        <v>0</v>
      </c>
      <c r="AK93" s="2269">
        <v>0</v>
      </c>
      <c r="AL93" s="2269">
        <v>0</v>
      </c>
      <c r="AM93" s="2269">
        <v>0</v>
      </c>
      <c r="AN93" s="2269">
        <v>0</v>
      </c>
      <c r="AO93" s="2269">
        <v>0</v>
      </c>
      <c r="AP93" s="2269">
        <v>0</v>
      </c>
      <c r="AQ93" s="2269">
        <v>0</v>
      </c>
      <c r="AR93" s="2269">
        <v>0</v>
      </c>
      <c r="AS93" s="2269">
        <v>0</v>
      </c>
      <c r="AT93" s="2269">
        <v>0</v>
      </c>
      <c r="AU93" s="2269">
        <v>0</v>
      </c>
      <c r="AV93" s="2269">
        <v>0</v>
      </c>
      <c r="AW93" s="2269">
        <v>0</v>
      </c>
      <c r="AX93" s="2269">
        <v>0</v>
      </c>
      <c r="AY93" s="2269">
        <v>0</v>
      </c>
      <c r="AZ93" s="2269">
        <v>0</v>
      </c>
      <c r="BA93" s="2269">
        <v>0</v>
      </c>
      <c r="BB93" s="2269">
        <v>0</v>
      </c>
      <c r="BC93" s="2269">
        <v>0</v>
      </c>
      <c r="BD93" s="2269">
        <v>0</v>
      </c>
      <c r="BE93" s="2269">
        <v>0</v>
      </c>
      <c r="BF93" s="2269">
        <v>0</v>
      </c>
      <c r="BG93" s="2269">
        <v>0</v>
      </c>
      <c r="BH93" s="2269">
        <v>0</v>
      </c>
      <c r="BI93" s="2269">
        <v>0</v>
      </c>
      <c r="BJ93" s="2269">
        <v>0</v>
      </c>
      <c r="BK93" s="2269">
        <v>0</v>
      </c>
      <c r="BL93" s="2269">
        <v>0</v>
      </c>
      <c r="BM93" s="2269">
        <v>0</v>
      </c>
      <c r="BN93" s="2269">
        <v>0</v>
      </c>
      <c r="BO93" s="2269">
        <v>0</v>
      </c>
      <c r="BP93" s="2269">
        <v>2.9331967878825091</v>
      </c>
      <c r="BQ93" s="2269">
        <v>0</v>
      </c>
      <c r="BR93" s="2269">
        <v>0</v>
      </c>
      <c r="BS93" s="2269">
        <v>0</v>
      </c>
      <c r="BT93" s="2269">
        <v>0</v>
      </c>
      <c r="BU93" s="2269">
        <v>0</v>
      </c>
      <c r="BV93" s="2269">
        <v>0</v>
      </c>
      <c r="BW93" s="2269">
        <v>0</v>
      </c>
      <c r="BX93" s="2269">
        <v>0</v>
      </c>
      <c r="BY93" s="2269">
        <v>0</v>
      </c>
      <c r="BZ93" s="2269">
        <v>0</v>
      </c>
      <c r="CA93" s="2269">
        <v>0</v>
      </c>
      <c r="CB93" s="2269">
        <v>2.9670958197829496</v>
      </c>
      <c r="CC93" s="2269">
        <v>0</v>
      </c>
      <c r="CD93" s="2269">
        <v>0</v>
      </c>
      <c r="CE93" s="2269">
        <v>0</v>
      </c>
      <c r="CF93" s="2269">
        <v>0</v>
      </c>
      <c r="CG93" s="2269">
        <v>0</v>
      </c>
      <c r="CH93" s="2269">
        <v>0</v>
      </c>
      <c r="CI93" s="2269">
        <v>0</v>
      </c>
      <c r="CJ93" s="2269">
        <v>0</v>
      </c>
      <c r="CK93" s="2269">
        <v>0</v>
      </c>
      <c r="CL93" s="2269">
        <v>0</v>
      </c>
      <c r="CM93" s="2269">
        <v>0</v>
      </c>
      <c r="CN93" s="2269">
        <v>2.9103272952043291</v>
      </c>
      <c r="CO93" s="2269">
        <v>0</v>
      </c>
      <c r="CP93" s="2269">
        <v>0</v>
      </c>
      <c r="CQ93" s="2269">
        <v>0</v>
      </c>
      <c r="CR93" s="2269">
        <v>0</v>
      </c>
      <c r="CS93" s="2269">
        <v>0</v>
      </c>
      <c r="CT93" s="2269">
        <v>2.8547259061406263</v>
      </c>
      <c r="CU93" s="2269">
        <v>0</v>
      </c>
      <c r="CV93" s="2269">
        <v>0</v>
      </c>
      <c r="CW93" s="2269">
        <v>0</v>
      </c>
      <c r="CX93" s="2269">
        <v>0</v>
      </c>
      <c r="CY93" s="2269">
        <v>0.37410180247993113</v>
      </c>
      <c r="CZ93" s="2269">
        <v>0</v>
      </c>
      <c r="DA93" s="2269">
        <v>0</v>
      </c>
      <c r="DB93" s="2269">
        <v>0</v>
      </c>
      <c r="DC93" s="2269">
        <v>0</v>
      </c>
      <c r="DD93" s="2269">
        <v>0</v>
      </c>
      <c r="DE93" s="2269">
        <v>0.35937628424945939</v>
      </c>
      <c r="DF93" s="2269">
        <v>2.6538681663780967</v>
      </c>
      <c r="DG93" s="2269">
        <v>0</v>
      </c>
      <c r="DH93" s="2269">
        <v>0</v>
      </c>
      <c r="DI93" s="2269">
        <v>0</v>
      </c>
      <c r="DJ93" s="2269">
        <v>0</v>
      </c>
      <c r="DK93" s="2269">
        <v>0.34520651837881233</v>
      </c>
      <c r="DL93" s="2269">
        <v>5.6369785800000001</v>
      </c>
      <c r="DM93" s="2269">
        <v>0.38764439196640416</v>
      </c>
      <c r="DN93" s="2269">
        <v>1.4812078752037918</v>
      </c>
      <c r="DO93" s="2269">
        <v>0</v>
      </c>
      <c r="DP93" s="2269">
        <v>0</v>
      </c>
      <c r="DQ93" s="2269">
        <v>0.36057363275802246</v>
      </c>
      <c r="DR93" s="2269">
        <v>2.6786709500452401</v>
      </c>
      <c r="DS93" s="2269">
        <v>0</v>
      </c>
      <c r="DT93" s="2269">
        <v>5.5369785800000004</v>
      </c>
      <c r="DU93" s="2269">
        <v>0</v>
      </c>
      <c r="DV93" s="2269">
        <v>0</v>
      </c>
      <c r="DW93" s="2269">
        <v>0.36166570740338089</v>
      </c>
      <c r="DX93" s="2269">
        <v>0</v>
      </c>
      <c r="DY93" s="2269">
        <v>0</v>
      </c>
      <c r="DZ93" s="2269">
        <v>5.392842628319789</v>
      </c>
      <c r="EA93" s="2269">
        <v>0</v>
      </c>
      <c r="EB93" s="2269">
        <v>2.1389785800000003</v>
      </c>
      <c r="EC93" s="2269">
        <v>0</v>
      </c>
      <c r="ED93" s="2269">
        <v>0.93897858000000001</v>
      </c>
      <c r="EE93" s="2269">
        <v>0</v>
      </c>
      <c r="EF93" s="2269">
        <v>0</v>
      </c>
      <c r="EG93" s="2269">
        <v>0</v>
      </c>
      <c r="EH93" s="2269">
        <v>0</v>
      </c>
      <c r="EI93" s="2269">
        <v>0.36056815978281948</v>
      </c>
      <c r="EJ93" s="2269">
        <v>0</v>
      </c>
      <c r="EK93" s="2269">
        <v>0</v>
      </c>
      <c r="EL93" s="2269">
        <v>2.6393876366841487</v>
      </c>
      <c r="EM93" s="2269">
        <v>2.8290384899841774</v>
      </c>
      <c r="EN93" s="2269">
        <v>0</v>
      </c>
      <c r="EO93" s="2269">
        <v>3.4177318337935225</v>
      </c>
      <c r="EP93" s="2269">
        <v>0</v>
      </c>
      <c r="EQ93" s="2269">
        <v>0.25001443244947535</v>
      </c>
      <c r="ER93" s="2269">
        <v>2.767611520647284</v>
      </c>
      <c r="ES93" s="2269">
        <v>0</v>
      </c>
      <c r="ET93" s="2269">
        <v>0</v>
      </c>
      <c r="EU93" s="2269">
        <v>0</v>
      </c>
      <c r="EV93" s="2269">
        <v>0</v>
      </c>
      <c r="EW93" s="2269">
        <v>0</v>
      </c>
      <c r="EX93" s="2269">
        <v>0</v>
      </c>
      <c r="EY93" s="2269">
        <v>0</v>
      </c>
      <c r="EZ93" s="2269">
        <v>0</v>
      </c>
      <c r="FA93" s="2269">
        <v>0.36568876821646484</v>
      </c>
      <c r="FB93" s="2269">
        <v>0</v>
      </c>
      <c r="FC93" s="2269">
        <v>0.25382482279854557</v>
      </c>
      <c r="FD93" s="2269">
        <v>2.7666215577652418</v>
      </c>
      <c r="FE93" s="2269">
        <v>0</v>
      </c>
      <c r="FF93" s="2269">
        <v>2.7762590971605277</v>
      </c>
      <c r="FG93" s="2269">
        <v>0</v>
      </c>
      <c r="FH93" s="2269">
        <v>0</v>
      </c>
      <c r="FI93" s="2269">
        <v>0</v>
      </c>
      <c r="FJ93" s="2269">
        <v>0</v>
      </c>
      <c r="FK93" s="2269">
        <v>0</v>
      </c>
      <c r="FL93" s="2269">
        <v>0</v>
      </c>
      <c r="FM93" s="2269">
        <v>0.35816048783575632</v>
      </c>
      <c r="FN93" s="2269">
        <v>0</v>
      </c>
      <c r="FO93" s="2269">
        <v>0.2428823817816024</v>
      </c>
      <c r="FP93" s="2269">
        <v>2.6049733596510505</v>
      </c>
      <c r="FQ93" s="2269">
        <v>0</v>
      </c>
      <c r="FR93" s="2269">
        <v>0</v>
      </c>
    </row>
    <row r="94" spans="1:176" ht="19.2">
      <c r="A94" s="2257" t="s">
        <v>4922</v>
      </c>
      <c r="B94" s="2266" t="s">
        <v>2936</v>
      </c>
      <c r="C94" s="2269">
        <v>6.5140206464881487</v>
      </c>
      <c r="D94" s="2269">
        <v>0.42076662043700075</v>
      </c>
      <c r="E94" s="2269">
        <v>20.10223516549728</v>
      </c>
      <c r="F94" s="2269">
        <v>0</v>
      </c>
      <c r="G94" s="2269">
        <v>5.1016787868205524</v>
      </c>
      <c r="H94" s="2269">
        <v>0</v>
      </c>
      <c r="I94" s="2269">
        <v>0</v>
      </c>
      <c r="J94" s="2269">
        <v>0.5</v>
      </c>
      <c r="K94" s="2269">
        <v>4.7421232562140005</v>
      </c>
      <c r="L94" s="2269">
        <v>1.49</v>
      </c>
      <c r="M94" s="2269">
        <v>8.6622203431744964</v>
      </c>
      <c r="N94" s="2269">
        <v>2.2821905622274565</v>
      </c>
      <c r="O94" s="2269">
        <v>0</v>
      </c>
      <c r="P94" s="2269">
        <v>0.15</v>
      </c>
      <c r="Q94" s="2269">
        <v>11.04628252593236</v>
      </c>
      <c r="R94" s="2269">
        <v>0</v>
      </c>
      <c r="S94" s="2269">
        <v>0.5</v>
      </c>
      <c r="T94" s="2269">
        <v>0</v>
      </c>
      <c r="U94" s="2269">
        <v>0</v>
      </c>
      <c r="V94" s="2269">
        <v>0.23601882598601465</v>
      </c>
      <c r="W94" s="2269">
        <v>4.5253896802497549</v>
      </c>
      <c r="X94" s="2269">
        <v>0</v>
      </c>
      <c r="Y94" s="2269">
        <v>0</v>
      </c>
      <c r="Z94" s="2269">
        <v>0</v>
      </c>
      <c r="AA94" s="2269">
        <v>0</v>
      </c>
      <c r="AB94" s="2269">
        <v>4.5813989976318625</v>
      </c>
      <c r="AC94" s="2269">
        <v>0</v>
      </c>
      <c r="AD94" s="2269">
        <v>0</v>
      </c>
      <c r="AE94" s="2269">
        <v>0.5</v>
      </c>
      <c r="AF94" s="2269">
        <v>0</v>
      </c>
      <c r="AG94" s="2269">
        <v>0</v>
      </c>
      <c r="AH94" s="2269">
        <v>0</v>
      </c>
      <c r="AI94" s="2269">
        <v>0.47499999999999998</v>
      </c>
      <c r="AJ94" s="2269">
        <v>0</v>
      </c>
      <c r="AK94" s="2269">
        <v>0</v>
      </c>
      <c r="AL94" s="2269">
        <v>0</v>
      </c>
      <c r="AM94" s="2269">
        <v>6.2176721663258858</v>
      </c>
      <c r="AN94" s="2269">
        <v>0</v>
      </c>
      <c r="AO94" s="2269">
        <v>5.1572210036771322</v>
      </c>
      <c r="AP94" s="2269">
        <v>0</v>
      </c>
      <c r="AQ94" s="2269">
        <v>3.4824082388021953</v>
      </c>
      <c r="AR94" s="2269">
        <v>0</v>
      </c>
      <c r="AS94" s="2269">
        <v>0</v>
      </c>
      <c r="AT94" s="2269">
        <v>0</v>
      </c>
      <c r="AU94" s="2269">
        <v>0.30172239096774134</v>
      </c>
      <c r="AV94" s="2269">
        <v>0</v>
      </c>
      <c r="AW94" s="2269">
        <v>0.90978423010795062</v>
      </c>
      <c r="AX94" s="2269">
        <v>0</v>
      </c>
      <c r="AY94" s="2269">
        <v>0.90163481345793484</v>
      </c>
      <c r="AZ94" s="2269">
        <v>0</v>
      </c>
      <c r="BA94" s="2269">
        <v>1.0074754592546853</v>
      </c>
      <c r="BB94" s="2269">
        <v>0</v>
      </c>
      <c r="BC94" s="2269">
        <v>0</v>
      </c>
      <c r="BD94" s="2269">
        <v>0</v>
      </c>
      <c r="BE94" s="2269">
        <v>0</v>
      </c>
      <c r="BF94" s="2269">
        <v>0</v>
      </c>
      <c r="BG94" s="2269">
        <v>0.48</v>
      </c>
      <c r="BH94" s="2269">
        <v>0</v>
      </c>
      <c r="BI94" s="2269">
        <v>0</v>
      </c>
      <c r="BJ94" s="2269">
        <v>0</v>
      </c>
      <c r="BK94" s="2269">
        <v>0</v>
      </c>
      <c r="BL94" s="2269">
        <v>0</v>
      </c>
      <c r="BM94" s="2269">
        <v>0.11711022405395669</v>
      </c>
      <c r="BN94" s="2269">
        <v>0</v>
      </c>
      <c r="BO94" s="2269">
        <v>0.48</v>
      </c>
      <c r="BP94" s="2269">
        <v>0</v>
      </c>
      <c r="BQ94" s="2269">
        <v>2.8600000000000003</v>
      </c>
      <c r="BR94" s="2269">
        <v>0</v>
      </c>
      <c r="BS94" s="2269">
        <v>2.84</v>
      </c>
      <c r="BT94" s="2269">
        <v>0</v>
      </c>
      <c r="BU94" s="2269">
        <v>1.4550000000000001</v>
      </c>
      <c r="BV94" s="2269">
        <v>0</v>
      </c>
      <c r="BW94" s="2269">
        <v>1.4550000000000001</v>
      </c>
      <c r="BX94" s="2269">
        <v>0</v>
      </c>
      <c r="BY94" s="2269">
        <v>0.76</v>
      </c>
      <c r="BZ94" s="2269">
        <v>0</v>
      </c>
      <c r="CA94" s="2269">
        <v>1.4550000000000001</v>
      </c>
      <c r="CB94" s="2269">
        <v>0</v>
      </c>
      <c r="CC94" s="2269">
        <v>1.4870659631839427</v>
      </c>
      <c r="CD94" s="2269">
        <v>0</v>
      </c>
      <c r="CE94" s="2269">
        <v>2.8414081970253671</v>
      </c>
      <c r="CF94" s="2269">
        <v>0</v>
      </c>
      <c r="CG94" s="2269">
        <v>6.2955319547837956</v>
      </c>
      <c r="CH94" s="2269">
        <v>0</v>
      </c>
      <c r="CI94" s="2269">
        <v>2.9408157649058762</v>
      </c>
      <c r="CJ94" s="2269">
        <v>0</v>
      </c>
      <c r="CK94" s="2269">
        <v>0.52183796307076169</v>
      </c>
      <c r="CL94" s="2269">
        <v>0.29154306470766289</v>
      </c>
      <c r="CM94" s="2269">
        <v>2.9098245941406978E-2</v>
      </c>
      <c r="CN94" s="2269">
        <v>0</v>
      </c>
      <c r="CO94" s="2269">
        <v>0.28944055814126324</v>
      </c>
      <c r="CP94" s="2269">
        <v>0.41312486645671342</v>
      </c>
      <c r="CQ94" s="2269">
        <v>1.8100173348578172</v>
      </c>
      <c r="CR94" s="2269">
        <v>0</v>
      </c>
      <c r="CS94" s="2269">
        <v>2.4567595939407414</v>
      </c>
      <c r="CT94" s="2269">
        <v>0</v>
      </c>
      <c r="CU94" s="2269">
        <v>1.2827526205642323</v>
      </c>
      <c r="CV94" s="2269">
        <v>0</v>
      </c>
      <c r="CW94" s="2269">
        <v>0.55467003794967173</v>
      </c>
      <c r="CX94" s="2269">
        <v>0</v>
      </c>
      <c r="CY94" s="2269">
        <v>0.88426988069106338</v>
      </c>
      <c r="CZ94" s="2269">
        <v>0</v>
      </c>
      <c r="DA94" s="2269">
        <v>0.15</v>
      </c>
      <c r="DB94" s="2269">
        <v>0</v>
      </c>
      <c r="DC94" s="2269">
        <v>0.22</v>
      </c>
      <c r="DD94" s="2269">
        <v>0</v>
      </c>
      <c r="DE94" s="2269">
        <v>0.93507535386335916</v>
      </c>
      <c r="DF94" s="2269">
        <v>0</v>
      </c>
      <c r="DG94" s="2269">
        <v>0.88</v>
      </c>
      <c r="DH94" s="2269">
        <v>0</v>
      </c>
      <c r="DI94" s="2269">
        <v>0.42</v>
      </c>
      <c r="DJ94" s="2269">
        <v>0</v>
      </c>
      <c r="DK94" s="2269">
        <v>0.56111885343433698</v>
      </c>
      <c r="DL94" s="2269">
        <v>0</v>
      </c>
      <c r="DM94" s="2269">
        <v>0.29218139084134431</v>
      </c>
      <c r="DN94" s="2269">
        <v>0</v>
      </c>
      <c r="DO94" s="2269">
        <v>0.46633672678986388</v>
      </c>
      <c r="DP94" s="2269">
        <v>0</v>
      </c>
      <c r="DQ94" s="2269">
        <v>0.15668982196431125</v>
      </c>
      <c r="DR94" s="2269">
        <v>0</v>
      </c>
      <c r="DS94" s="2269">
        <v>0</v>
      </c>
      <c r="DT94" s="2269">
        <v>0.43726846134848113</v>
      </c>
      <c r="DU94" s="2269">
        <v>0.42446149434775426</v>
      </c>
      <c r="DV94" s="2269">
        <v>1.3381507033809208</v>
      </c>
      <c r="DW94" s="2269">
        <v>0.21316961906589074</v>
      </c>
      <c r="DX94" s="2269">
        <v>0.80498177399756987</v>
      </c>
      <c r="DY94" s="2269">
        <v>0</v>
      </c>
      <c r="DZ94" s="2269">
        <v>0.54755106523171537</v>
      </c>
      <c r="EA94" s="2269">
        <v>1.4061135371179041</v>
      </c>
      <c r="EB94" s="2269">
        <v>0</v>
      </c>
      <c r="EC94" s="2269">
        <v>0.82456521739130428</v>
      </c>
      <c r="ED94" s="2269">
        <v>0.49275000000000002</v>
      </c>
      <c r="EE94" s="2269">
        <v>0</v>
      </c>
      <c r="EF94" s="2269">
        <v>1.5049807278370126</v>
      </c>
      <c r="EG94" s="2269">
        <v>0.6492803242034656</v>
      </c>
      <c r="EH94" s="2269">
        <v>0.66135498183342656</v>
      </c>
      <c r="EI94" s="2269">
        <v>2.3315612494931863</v>
      </c>
      <c r="EJ94" s="2269">
        <v>0</v>
      </c>
      <c r="EK94" s="2269">
        <v>3.0957119562822264</v>
      </c>
      <c r="EL94" s="2269">
        <v>0</v>
      </c>
      <c r="EM94" s="2269">
        <v>0.99168343814573934</v>
      </c>
      <c r="EN94" s="2269">
        <v>0</v>
      </c>
      <c r="EO94" s="2269">
        <v>2.4340157586369453</v>
      </c>
      <c r="EP94" s="2269">
        <v>0</v>
      </c>
      <c r="EQ94" s="2269">
        <v>2.9322855226989128</v>
      </c>
      <c r="ER94" s="2269">
        <v>0</v>
      </c>
      <c r="ES94" s="2269">
        <v>2.3386194090663142</v>
      </c>
      <c r="ET94" s="2269">
        <v>0</v>
      </c>
      <c r="EU94" s="2269">
        <v>3.3915288762887266</v>
      </c>
      <c r="EV94" s="2269">
        <v>0</v>
      </c>
      <c r="EW94" s="2269">
        <v>1.5606674529760673</v>
      </c>
      <c r="EX94" s="2269">
        <v>0</v>
      </c>
      <c r="EY94" s="2269">
        <v>2.1524559901546363</v>
      </c>
      <c r="EZ94" s="2269">
        <v>0</v>
      </c>
      <c r="FA94" s="2269">
        <v>1.1676828635509744</v>
      </c>
      <c r="FB94" s="2269">
        <v>0</v>
      </c>
      <c r="FC94" s="2269">
        <v>0.56490501663610204</v>
      </c>
      <c r="FD94" s="2269">
        <v>0</v>
      </c>
      <c r="FE94" s="2269">
        <v>0.71770569944645657</v>
      </c>
      <c r="FF94" s="2269">
        <v>0</v>
      </c>
      <c r="FG94" s="2269">
        <v>1.5593567207462076</v>
      </c>
      <c r="FH94" s="2269">
        <v>0</v>
      </c>
      <c r="FI94" s="2269">
        <v>0.21412471023085389</v>
      </c>
      <c r="FJ94" s="2269">
        <v>0.215</v>
      </c>
      <c r="FK94" s="2269">
        <v>0.84456225765579529</v>
      </c>
      <c r="FL94" s="2269">
        <v>0</v>
      </c>
      <c r="FM94" s="2269">
        <v>0.31232460489945779</v>
      </c>
      <c r="FN94" s="2269">
        <v>0</v>
      </c>
      <c r="FO94" s="2269">
        <v>0</v>
      </c>
      <c r="FP94" s="2269">
        <v>0.215</v>
      </c>
      <c r="FQ94" s="2269">
        <v>0</v>
      </c>
      <c r="FR94" s="2269">
        <v>0</v>
      </c>
      <c r="FS94" s="2245"/>
      <c r="FT94" s="2245"/>
    </row>
    <row r="95" spans="1:176" ht="19.2">
      <c r="A95" s="2257" t="s">
        <v>4923</v>
      </c>
      <c r="B95" s="2266" t="s">
        <v>2937</v>
      </c>
      <c r="C95" s="2269">
        <v>0.69584757983596568</v>
      </c>
      <c r="D95" s="2269">
        <v>0</v>
      </c>
      <c r="E95" s="2269">
        <v>0</v>
      </c>
      <c r="F95" s="2269">
        <v>0</v>
      </c>
      <c r="G95" s="2269">
        <v>0</v>
      </c>
      <c r="H95" s="2269">
        <v>0</v>
      </c>
      <c r="I95" s="2269">
        <v>0</v>
      </c>
      <c r="J95" s="2269">
        <v>0</v>
      </c>
      <c r="K95" s="2269">
        <v>0.64500000000000002</v>
      </c>
      <c r="L95" s="2269">
        <v>0</v>
      </c>
      <c r="M95" s="2269">
        <v>0</v>
      </c>
      <c r="N95" s="2269">
        <v>0</v>
      </c>
      <c r="O95" s="2269">
        <v>0</v>
      </c>
      <c r="P95" s="2269">
        <v>0</v>
      </c>
      <c r="Q95" s="2269">
        <v>0</v>
      </c>
      <c r="R95" s="2269">
        <v>0</v>
      </c>
      <c r="S95" s="2269">
        <v>0</v>
      </c>
      <c r="T95" s="2269">
        <v>0</v>
      </c>
      <c r="U95" s="2269">
        <v>0</v>
      </c>
      <c r="V95" s="2269">
        <v>0</v>
      </c>
      <c r="W95" s="2269">
        <v>0</v>
      </c>
      <c r="X95" s="2269">
        <v>0</v>
      </c>
      <c r="Y95" s="2269">
        <v>0</v>
      </c>
      <c r="Z95" s="2269">
        <v>0</v>
      </c>
      <c r="AA95" s="2269">
        <v>0</v>
      </c>
      <c r="AB95" s="2269">
        <v>0</v>
      </c>
      <c r="AC95" s="2269">
        <v>0</v>
      </c>
      <c r="AD95" s="2269">
        <v>0</v>
      </c>
      <c r="AE95" s="2269">
        <v>0</v>
      </c>
      <c r="AF95" s="2269">
        <v>0</v>
      </c>
      <c r="AG95" s="2269">
        <v>0</v>
      </c>
      <c r="AH95" s="2269">
        <v>0</v>
      </c>
      <c r="AI95" s="2269">
        <v>0</v>
      </c>
      <c r="AJ95" s="2269">
        <v>0</v>
      </c>
      <c r="AK95" s="2269">
        <v>0</v>
      </c>
      <c r="AL95" s="2269">
        <v>0</v>
      </c>
      <c r="AM95" s="2269">
        <v>0</v>
      </c>
      <c r="AN95" s="2269">
        <v>0</v>
      </c>
      <c r="AO95" s="2269">
        <v>0</v>
      </c>
      <c r="AP95" s="2269">
        <v>0</v>
      </c>
      <c r="AQ95" s="2269">
        <v>0</v>
      </c>
      <c r="AR95" s="2269">
        <v>0</v>
      </c>
      <c r="AS95" s="2269">
        <v>0</v>
      </c>
      <c r="AT95" s="2269">
        <v>0</v>
      </c>
      <c r="AU95" s="2269">
        <v>0</v>
      </c>
      <c r="AV95" s="2269">
        <v>0</v>
      </c>
      <c r="AW95" s="2269">
        <v>0</v>
      </c>
      <c r="AX95" s="2269">
        <v>0</v>
      </c>
      <c r="AY95" s="2269">
        <v>0</v>
      </c>
      <c r="AZ95" s="2269">
        <v>0</v>
      </c>
      <c r="BA95" s="2269">
        <v>0</v>
      </c>
      <c r="BB95" s="2269">
        <v>0</v>
      </c>
      <c r="BC95" s="2269">
        <v>0</v>
      </c>
      <c r="BD95" s="2269">
        <v>0</v>
      </c>
      <c r="BE95" s="2269">
        <v>0</v>
      </c>
      <c r="BF95" s="2269">
        <v>0</v>
      </c>
      <c r="BG95" s="2269">
        <v>0</v>
      </c>
      <c r="BH95" s="2269">
        <v>0</v>
      </c>
      <c r="BI95" s="2269">
        <v>0</v>
      </c>
      <c r="BJ95" s="2269">
        <v>0</v>
      </c>
      <c r="BK95" s="2269">
        <v>0</v>
      </c>
      <c r="BL95" s="2269">
        <v>0</v>
      </c>
      <c r="BM95" s="2269">
        <v>0</v>
      </c>
      <c r="BN95" s="2269">
        <v>0</v>
      </c>
      <c r="BO95" s="2269">
        <v>0.36281278378163884</v>
      </c>
      <c r="BP95" s="2269">
        <v>0</v>
      </c>
      <c r="BQ95" s="2269">
        <v>0</v>
      </c>
      <c r="BR95" s="2269">
        <v>0</v>
      </c>
      <c r="BS95" s="2269">
        <v>0.12995889812847708</v>
      </c>
      <c r="BT95" s="2269">
        <v>0</v>
      </c>
      <c r="BU95" s="2269">
        <v>0.18292203580018818</v>
      </c>
      <c r="BV95" s="2269">
        <v>0</v>
      </c>
      <c r="BW95" s="2269">
        <v>0</v>
      </c>
      <c r="BX95" s="2269">
        <v>0</v>
      </c>
      <c r="BY95" s="2269">
        <v>0.13426107323750916</v>
      </c>
      <c r="BZ95" s="2269">
        <v>0</v>
      </c>
      <c r="CA95" s="2269">
        <v>0.17575647950717391</v>
      </c>
      <c r="CB95" s="2269">
        <v>0</v>
      </c>
      <c r="CC95" s="2269">
        <v>0.13235609751000157</v>
      </c>
      <c r="CD95" s="2269">
        <v>0</v>
      </c>
      <c r="CE95" s="2269">
        <v>0.33387211918772952</v>
      </c>
      <c r="CF95" s="2269">
        <v>0</v>
      </c>
      <c r="CG95" s="2269">
        <v>0.18290132736073089</v>
      </c>
      <c r="CH95" s="2269">
        <v>0</v>
      </c>
      <c r="CI95" s="2269">
        <v>0.2</v>
      </c>
      <c r="CJ95" s="2269">
        <v>0</v>
      </c>
      <c r="CK95" s="2269">
        <v>0.13321652269075837</v>
      </c>
      <c r="CL95" s="2269">
        <v>0</v>
      </c>
      <c r="CM95" s="2269">
        <v>0</v>
      </c>
      <c r="CN95" s="2269">
        <v>0</v>
      </c>
      <c r="CO95" s="2269">
        <v>0.17157409213790026</v>
      </c>
      <c r="CP95" s="2269">
        <v>0</v>
      </c>
      <c r="CQ95" s="2269">
        <v>0.13042636373695277</v>
      </c>
      <c r="CR95" s="2269">
        <v>0</v>
      </c>
      <c r="CS95" s="2269">
        <v>0</v>
      </c>
      <c r="CT95" s="2269">
        <v>0</v>
      </c>
      <c r="CU95" s="2269">
        <v>0.16844036445719821</v>
      </c>
      <c r="CV95" s="2269">
        <v>0</v>
      </c>
      <c r="CW95" s="2269">
        <v>0.61359321317074167</v>
      </c>
      <c r="CX95" s="2269">
        <v>0</v>
      </c>
      <c r="CY95" s="2269">
        <v>0</v>
      </c>
      <c r="CZ95" s="2269">
        <v>0</v>
      </c>
      <c r="DA95" s="2269">
        <v>0.16236067042784125</v>
      </c>
      <c r="DB95" s="2269">
        <v>0</v>
      </c>
      <c r="DC95" s="2269">
        <v>0.11821791927995252</v>
      </c>
      <c r="DD95" s="2269">
        <v>0</v>
      </c>
      <c r="DE95" s="2269">
        <v>35.818259281965595</v>
      </c>
      <c r="DF95" s="2269">
        <v>0</v>
      </c>
      <c r="DG95" s="2269">
        <v>27.070889452220875</v>
      </c>
      <c r="DH95" s="2269">
        <v>0</v>
      </c>
      <c r="DI95" s="2269">
        <v>4.1086848290244626</v>
      </c>
      <c r="DJ95" s="2269">
        <v>0</v>
      </c>
      <c r="DK95" s="2269">
        <v>2.903664530793713</v>
      </c>
      <c r="DL95" s="2269">
        <v>0</v>
      </c>
      <c r="DM95" s="2269">
        <v>3.7793998355853096</v>
      </c>
      <c r="DN95" s="2269">
        <v>0.78846692702705712</v>
      </c>
      <c r="DO95" s="2269">
        <v>1.945521247117858</v>
      </c>
      <c r="DP95" s="2269">
        <v>0</v>
      </c>
      <c r="DQ95" s="2269">
        <v>1.9061095879849153</v>
      </c>
      <c r="DR95" s="2269">
        <v>0</v>
      </c>
      <c r="DS95" s="2269">
        <v>1.8904510653584499</v>
      </c>
      <c r="DT95" s="2269">
        <v>0.43</v>
      </c>
      <c r="DU95" s="2269">
        <v>3.7774209945519477</v>
      </c>
      <c r="DV95" s="2269">
        <v>0</v>
      </c>
      <c r="DW95" s="2269">
        <v>1.9115708469228965</v>
      </c>
      <c r="DX95" s="2269">
        <v>0</v>
      </c>
      <c r="DY95" s="2269">
        <v>2.0366703272567537</v>
      </c>
      <c r="DZ95" s="2269">
        <v>0</v>
      </c>
      <c r="EA95" s="2269">
        <v>2.0599563318777294</v>
      </c>
      <c r="EB95" s="2269">
        <v>0</v>
      </c>
      <c r="EC95" s="2269">
        <v>3.1452445652173902</v>
      </c>
      <c r="ED95" s="2269">
        <v>0</v>
      </c>
      <c r="EE95" s="2269">
        <v>2.044273904120173</v>
      </c>
      <c r="EF95" s="2269">
        <v>0</v>
      </c>
      <c r="EG95" s="2269">
        <v>2.0333799434041362</v>
      </c>
      <c r="EH95" s="2269">
        <v>0</v>
      </c>
      <c r="EI95" s="2269">
        <v>1.8547781479718652</v>
      </c>
      <c r="EJ95" s="2269">
        <v>0</v>
      </c>
      <c r="EK95" s="2269">
        <v>1.7021471067824248</v>
      </c>
      <c r="EL95" s="2269">
        <v>0</v>
      </c>
      <c r="EM95" s="2269">
        <v>2.1293159477715973</v>
      </c>
      <c r="EN95" s="2269">
        <v>0</v>
      </c>
      <c r="EO95" s="2269">
        <v>1.4525078007497698</v>
      </c>
      <c r="EP95" s="2269">
        <v>0</v>
      </c>
      <c r="EQ95" s="2269">
        <v>1.1930753107417391</v>
      </c>
      <c r="ER95" s="2269">
        <v>0</v>
      </c>
      <c r="ES95" s="2269">
        <v>0.72</v>
      </c>
      <c r="ET95" s="2269">
        <v>0</v>
      </c>
      <c r="EU95" s="2269">
        <v>0.75188767619494212</v>
      </c>
      <c r="EV95" s="2269">
        <v>0</v>
      </c>
      <c r="EW95" s="2269">
        <v>0.84499999999999997</v>
      </c>
      <c r="EX95" s="2269">
        <v>0</v>
      </c>
      <c r="EY95" s="2269">
        <v>2.3657178019155656</v>
      </c>
      <c r="EZ95" s="2269">
        <v>0</v>
      </c>
      <c r="FA95" s="2269">
        <v>2.349727438692502</v>
      </c>
      <c r="FB95" s="2269">
        <v>0</v>
      </c>
      <c r="FC95" s="2269">
        <v>2.4581977591498561</v>
      </c>
      <c r="FD95" s="2269">
        <v>0</v>
      </c>
      <c r="FE95" s="2269">
        <v>2.5073232590719607</v>
      </c>
      <c r="FF95" s="2269">
        <v>0</v>
      </c>
      <c r="FG95" s="2269">
        <v>2.1481080186336876</v>
      </c>
      <c r="FH95" s="2269">
        <v>0</v>
      </c>
      <c r="FI95" s="2269">
        <v>1.9278251100000001</v>
      </c>
      <c r="FJ95" s="2269">
        <v>0.49658686664743779</v>
      </c>
      <c r="FK95" s="2269">
        <v>1.24</v>
      </c>
      <c r="FL95" s="2269">
        <v>0</v>
      </c>
      <c r="FM95" s="2269">
        <v>1.29</v>
      </c>
      <c r="FN95" s="2269">
        <v>0</v>
      </c>
      <c r="FO95" s="2269">
        <v>0.69773572503339021</v>
      </c>
      <c r="FP95" s="2269">
        <v>0</v>
      </c>
      <c r="FQ95" s="2269">
        <v>1.2307296657569731</v>
      </c>
      <c r="FR95" s="2269">
        <v>0</v>
      </c>
      <c r="FS95" s="2245"/>
      <c r="FT95" s="2245"/>
    </row>
    <row r="96" spans="1:176" s="2245" customFormat="1" ht="19.2">
      <c r="A96" s="2257" t="s">
        <v>4924</v>
      </c>
      <c r="B96" s="2266" t="s">
        <v>4925</v>
      </c>
      <c r="C96" s="2259"/>
      <c r="D96" s="2259"/>
      <c r="E96" s="2259"/>
      <c r="F96" s="2259"/>
      <c r="G96" s="2259"/>
      <c r="H96" s="2259"/>
      <c r="I96" s="2259"/>
      <c r="J96" s="2259"/>
      <c r="K96" s="2260"/>
      <c r="L96" s="2259"/>
      <c r="M96" s="2259"/>
      <c r="N96" s="2259"/>
      <c r="O96" s="2260"/>
      <c r="P96" s="2259"/>
      <c r="Q96" s="2259"/>
      <c r="R96" s="2261"/>
      <c r="S96" s="2267"/>
      <c r="T96" s="2267"/>
      <c r="U96" s="2267"/>
      <c r="V96" s="2267"/>
      <c r="W96" s="2267"/>
      <c r="X96" s="2267"/>
      <c r="Y96" s="2267"/>
      <c r="Z96" s="2267"/>
      <c r="AA96" s="2267"/>
      <c r="AB96" s="2267"/>
      <c r="AC96" s="2267"/>
      <c r="AD96" s="2267"/>
      <c r="AE96" s="2267"/>
      <c r="AF96" s="2267"/>
      <c r="AG96" s="2268"/>
      <c r="AH96" s="2269"/>
      <c r="AI96" s="2269"/>
      <c r="AJ96" s="2269"/>
      <c r="AK96" s="2269"/>
      <c r="AL96" s="2269"/>
      <c r="AM96" s="2269"/>
      <c r="AN96" s="2269"/>
      <c r="AO96" s="2269"/>
      <c r="AP96" s="2269"/>
      <c r="AQ96" s="2269"/>
      <c r="AR96" s="2269"/>
      <c r="AS96" s="2269"/>
      <c r="AT96" s="2269"/>
      <c r="AU96" s="2269"/>
      <c r="AV96" s="2269"/>
      <c r="AW96" s="2269"/>
      <c r="AX96" s="2269"/>
      <c r="AY96" s="2269"/>
      <c r="AZ96" s="2269"/>
      <c r="BA96" s="2269"/>
      <c r="BB96" s="2269"/>
      <c r="BC96" s="2269"/>
      <c r="BD96" s="2269"/>
      <c r="BE96" s="2269"/>
      <c r="BF96" s="2269"/>
      <c r="BG96" s="2269"/>
      <c r="BH96" s="2269"/>
      <c r="BI96" s="2269"/>
      <c r="BJ96" s="2269"/>
      <c r="BK96" s="2269"/>
      <c r="BL96" s="2269"/>
      <c r="BM96" s="2269"/>
      <c r="BN96" s="2269"/>
      <c r="BO96" s="2269"/>
      <c r="BP96" s="2269"/>
      <c r="BQ96" s="2269"/>
      <c r="BR96" s="2269"/>
      <c r="BS96" s="2269"/>
      <c r="BT96" s="2269"/>
      <c r="BU96" s="2269"/>
      <c r="BV96" s="2269"/>
      <c r="BW96" s="2269"/>
      <c r="BX96" s="2269"/>
      <c r="BY96" s="2269"/>
      <c r="BZ96" s="2269"/>
      <c r="CA96" s="2269"/>
      <c r="CB96" s="2269"/>
      <c r="CC96" s="2269"/>
      <c r="CD96" s="2269"/>
      <c r="CE96" s="2269"/>
      <c r="CF96" s="2269"/>
      <c r="CG96" s="2269"/>
      <c r="CH96" s="2269"/>
      <c r="CI96" s="2269"/>
      <c r="CJ96" s="2269"/>
      <c r="CK96" s="2269"/>
      <c r="CL96" s="2269"/>
      <c r="CM96" s="2269"/>
      <c r="CN96" s="2269"/>
      <c r="CO96" s="2269"/>
      <c r="CP96" s="2269"/>
      <c r="CQ96" s="2269"/>
      <c r="CR96" s="2269"/>
      <c r="CS96" s="2269"/>
      <c r="CT96" s="2269"/>
      <c r="CU96" s="2269"/>
      <c r="CV96" s="2269"/>
      <c r="CW96" s="2269"/>
      <c r="CX96" s="2269"/>
      <c r="CY96" s="2269"/>
      <c r="CZ96" s="2269"/>
      <c r="DA96" s="2269"/>
      <c r="DB96" s="2269"/>
      <c r="DC96" s="2269"/>
      <c r="DD96" s="2269"/>
      <c r="DE96" s="2269"/>
      <c r="DF96" s="2269"/>
      <c r="DG96" s="2269"/>
      <c r="DH96" s="2269"/>
      <c r="DI96" s="2269"/>
      <c r="DJ96" s="2269"/>
      <c r="DK96" s="2269">
        <v>0</v>
      </c>
      <c r="DL96" s="2269">
        <v>0</v>
      </c>
      <c r="DM96" s="2269">
        <v>0</v>
      </c>
      <c r="DN96" s="2269">
        <v>0</v>
      </c>
      <c r="DO96" s="2269">
        <v>0</v>
      </c>
      <c r="DP96" s="2269">
        <v>4.7</v>
      </c>
      <c r="DQ96" s="2269">
        <v>0</v>
      </c>
      <c r="DR96" s="2269">
        <v>0</v>
      </c>
      <c r="DS96" s="2269">
        <v>0</v>
      </c>
      <c r="DT96" s="2269">
        <v>0</v>
      </c>
      <c r="DU96" s="2269">
        <v>0</v>
      </c>
      <c r="DV96" s="2269">
        <v>0</v>
      </c>
      <c r="DW96" s="2269">
        <v>0</v>
      </c>
      <c r="DX96" s="2269">
        <v>0</v>
      </c>
      <c r="DY96" s="2269">
        <v>0</v>
      </c>
      <c r="DZ96" s="2269">
        <v>0</v>
      </c>
      <c r="EA96" s="2269">
        <v>0</v>
      </c>
      <c r="EB96" s="2269">
        <v>0</v>
      </c>
      <c r="EC96" s="2269">
        <v>0</v>
      </c>
      <c r="ED96" s="2269">
        <v>0</v>
      </c>
      <c r="EE96" s="2269">
        <v>0</v>
      </c>
      <c r="EF96" s="2269">
        <v>0</v>
      </c>
      <c r="EG96" s="2269">
        <v>0</v>
      </c>
      <c r="EH96" s="2269">
        <v>0</v>
      </c>
      <c r="EI96" s="2269">
        <v>0</v>
      </c>
      <c r="EJ96" s="2269">
        <v>0</v>
      </c>
      <c r="EK96" s="2269">
        <v>0</v>
      </c>
      <c r="EL96" s="2269">
        <v>0</v>
      </c>
      <c r="EM96" s="2269">
        <v>0</v>
      </c>
      <c r="EN96" s="2269">
        <v>0</v>
      </c>
      <c r="EO96" s="2269">
        <v>0</v>
      </c>
      <c r="EP96" s="2269">
        <v>0</v>
      </c>
      <c r="EQ96" s="2269">
        <v>0</v>
      </c>
      <c r="ER96" s="2269">
        <v>0</v>
      </c>
      <c r="ES96" s="2269">
        <v>0</v>
      </c>
      <c r="ET96" s="2269">
        <v>0</v>
      </c>
      <c r="EU96" s="2269">
        <v>5</v>
      </c>
      <c r="EV96" s="2269">
        <v>0</v>
      </c>
      <c r="EW96" s="2269">
        <v>0</v>
      </c>
      <c r="EX96" s="2269">
        <v>0</v>
      </c>
      <c r="EY96" s="2269">
        <v>0</v>
      </c>
      <c r="EZ96" s="2269">
        <v>0</v>
      </c>
      <c r="FA96" s="2269">
        <v>25</v>
      </c>
      <c r="FB96" s="2269">
        <v>0</v>
      </c>
      <c r="FC96" s="2269">
        <v>14</v>
      </c>
      <c r="FD96" s="2269">
        <v>0</v>
      </c>
      <c r="FE96" s="2269">
        <v>0</v>
      </c>
      <c r="FF96" s="2269">
        <v>0</v>
      </c>
      <c r="FG96" s="2269">
        <v>0</v>
      </c>
      <c r="FH96" s="2269">
        <v>0</v>
      </c>
      <c r="FI96" s="2269">
        <v>0</v>
      </c>
      <c r="FJ96" s="2269">
        <v>0</v>
      </c>
      <c r="FK96" s="2269">
        <v>0</v>
      </c>
      <c r="FL96" s="2269">
        <v>0</v>
      </c>
      <c r="FM96" s="2269">
        <v>0</v>
      </c>
      <c r="FN96" s="2269">
        <v>0</v>
      </c>
      <c r="FO96" s="2269">
        <v>0</v>
      </c>
      <c r="FP96" s="2269">
        <v>0</v>
      </c>
      <c r="FQ96" s="2269">
        <v>0</v>
      </c>
      <c r="FR96" s="2269">
        <v>0</v>
      </c>
    </row>
    <row r="97" spans="1:176" s="2245" customFormat="1" ht="19.2">
      <c r="A97" s="2257" t="s">
        <v>4927</v>
      </c>
      <c r="B97" s="2266" t="s">
        <v>2939</v>
      </c>
      <c r="C97" s="2259"/>
      <c r="D97" s="2259"/>
      <c r="E97" s="2259"/>
      <c r="F97" s="2259"/>
      <c r="G97" s="2259"/>
      <c r="H97" s="2259"/>
      <c r="I97" s="2259"/>
      <c r="J97" s="2259"/>
      <c r="K97" s="2260"/>
      <c r="L97" s="2259"/>
      <c r="M97" s="2259"/>
      <c r="N97" s="2259"/>
      <c r="O97" s="2260"/>
      <c r="P97" s="2259"/>
      <c r="Q97" s="2259"/>
      <c r="R97" s="2261"/>
      <c r="S97" s="2267"/>
      <c r="T97" s="2267"/>
      <c r="U97" s="2267"/>
      <c r="V97" s="2267"/>
      <c r="W97" s="2267"/>
      <c r="X97" s="2267"/>
      <c r="Y97" s="2267"/>
      <c r="Z97" s="2267"/>
      <c r="AA97" s="2267"/>
      <c r="AB97" s="2267"/>
      <c r="AC97" s="2267"/>
      <c r="AD97" s="2267"/>
      <c r="AE97" s="2267"/>
      <c r="AF97" s="2267"/>
      <c r="AG97" s="2268"/>
      <c r="AH97" s="2269"/>
      <c r="AI97" s="2269"/>
      <c r="AJ97" s="2269"/>
      <c r="AK97" s="2269"/>
      <c r="AL97" s="2269"/>
      <c r="AM97" s="2269"/>
      <c r="AN97" s="2269"/>
      <c r="AO97" s="2269"/>
      <c r="AP97" s="2269"/>
      <c r="AQ97" s="2269"/>
      <c r="AR97" s="2269"/>
      <c r="AS97" s="2269"/>
      <c r="AT97" s="2269"/>
      <c r="AU97" s="2269"/>
      <c r="AV97" s="2269"/>
      <c r="AW97" s="2269"/>
      <c r="AX97" s="2269"/>
      <c r="AY97" s="2269"/>
      <c r="AZ97" s="2269"/>
      <c r="BA97" s="2269"/>
      <c r="BB97" s="2269"/>
      <c r="BC97" s="2269"/>
      <c r="BD97" s="2269"/>
      <c r="BE97" s="2269"/>
      <c r="BF97" s="2269"/>
      <c r="BG97" s="2269"/>
      <c r="BH97" s="2269"/>
      <c r="BI97" s="2269"/>
      <c r="BJ97" s="2269"/>
      <c r="BK97" s="2269"/>
      <c r="BL97" s="2269"/>
      <c r="BM97" s="2269"/>
      <c r="BN97" s="2269"/>
      <c r="BO97" s="2269"/>
      <c r="BP97" s="2269"/>
      <c r="BQ97" s="2269"/>
      <c r="BR97" s="2269"/>
      <c r="BS97" s="2269"/>
      <c r="BT97" s="2269"/>
      <c r="BU97" s="2269"/>
      <c r="BV97" s="2269"/>
      <c r="BW97" s="2269"/>
      <c r="BX97" s="2269"/>
      <c r="BY97" s="2269"/>
      <c r="BZ97" s="2269"/>
      <c r="CA97" s="2269"/>
      <c r="CB97" s="2269"/>
      <c r="CC97" s="2269"/>
      <c r="CD97" s="2269"/>
      <c r="CE97" s="2269"/>
      <c r="CF97" s="2269"/>
      <c r="CG97" s="2269"/>
      <c r="CH97" s="2269"/>
      <c r="CI97" s="2269"/>
      <c r="CJ97" s="2269"/>
      <c r="CK97" s="2269"/>
      <c r="CL97" s="2269"/>
      <c r="CM97" s="2269"/>
      <c r="CN97" s="2269"/>
      <c r="CO97" s="2269"/>
      <c r="CP97" s="2269"/>
      <c r="CQ97" s="2269"/>
      <c r="CR97" s="2269"/>
      <c r="CS97" s="2269"/>
      <c r="CT97" s="2269"/>
      <c r="CU97" s="2269"/>
      <c r="CV97" s="2269"/>
      <c r="CW97" s="2269"/>
      <c r="CX97" s="2269"/>
      <c r="CY97" s="2269"/>
      <c r="CZ97" s="2269"/>
      <c r="DA97" s="2269"/>
      <c r="DB97" s="2269"/>
      <c r="DC97" s="2269"/>
      <c r="DD97" s="2269"/>
      <c r="DE97" s="2269"/>
      <c r="DF97" s="2269"/>
      <c r="DG97" s="2269"/>
      <c r="DH97" s="2269"/>
      <c r="DI97" s="2269"/>
      <c r="DJ97" s="2269"/>
      <c r="DK97" s="2269"/>
      <c r="DL97" s="2269"/>
      <c r="DM97" s="2269"/>
      <c r="DN97" s="2269"/>
      <c r="DO97" s="2269"/>
      <c r="DP97" s="2269"/>
      <c r="DQ97" s="2269"/>
      <c r="DR97" s="2269"/>
      <c r="DS97" s="2269"/>
      <c r="DT97" s="2269"/>
      <c r="DU97" s="2269"/>
      <c r="DV97" s="2269"/>
      <c r="DW97" s="2269"/>
      <c r="DX97" s="2269"/>
      <c r="DY97" s="2269"/>
      <c r="DZ97" s="2269"/>
      <c r="EA97" s="2269"/>
      <c r="EB97" s="2269"/>
      <c r="EC97" s="2269"/>
      <c r="ED97" s="2269"/>
      <c r="EE97" s="2269"/>
      <c r="EF97" s="2269"/>
      <c r="EG97" s="2269"/>
      <c r="EH97" s="2269"/>
      <c r="EI97" s="2269"/>
      <c r="EJ97" s="2269"/>
      <c r="EK97" s="2269"/>
      <c r="EL97" s="2269"/>
      <c r="EM97" s="2269"/>
      <c r="EN97" s="2269"/>
      <c r="EO97" s="2269"/>
      <c r="EP97" s="2269"/>
      <c r="EQ97" s="2269"/>
      <c r="ER97" s="2269"/>
      <c r="ES97" s="2269"/>
      <c r="ET97" s="2269"/>
      <c r="EU97" s="2269"/>
      <c r="EV97" s="2269"/>
      <c r="EW97" s="2269"/>
      <c r="EX97" s="2269"/>
      <c r="EY97" s="2270">
        <v>0</v>
      </c>
      <c r="EZ97" s="2270">
        <v>0</v>
      </c>
      <c r="FA97" s="2270">
        <v>0</v>
      </c>
      <c r="FB97" s="2270">
        <v>0</v>
      </c>
      <c r="FC97" s="2270">
        <v>0.27254440347993836</v>
      </c>
      <c r="FD97" s="2270">
        <v>0</v>
      </c>
      <c r="FE97" s="2270">
        <v>0.27452931729652158</v>
      </c>
      <c r="FF97" s="2270">
        <v>0</v>
      </c>
      <c r="FG97" s="2270">
        <v>0</v>
      </c>
      <c r="FH97" s="2270">
        <v>0</v>
      </c>
      <c r="FI97" s="2270">
        <v>0</v>
      </c>
      <c r="FJ97" s="2270">
        <v>0</v>
      </c>
      <c r="FK97" s="2270">
        <v>0</v>
      </c>
      <c r="FL97" s="2270">
        <v>0</v>
      </c>
      <c r="FM97" s="2270">
        <v>0</v>
      </c>
      <c r="FN97" s="2270">
        <v>0</v>
      </c>
      <c r="FO97" s="2270">
        <v>0</v>
      </c>
      <c r="FP97" s="2270">
        <v>0</v>
      </c>
      <c r="FQ97" s="2270">
        <v>0</v>
      </c>
      <c r="FR97" s="2270">
        <v>0</v>
      </c>
    </row>
    <row r="98" spans="1:176" s="2245" customFormat="1" ht="19.2">
      <c r="A98" s="2257" t="s">
        <v>4928</v>
      </c>
      <c r="B98" s="2266" t="s">
        <v>2940</v>
      </c>
      <c r="C98" s="2261"/>
      <c r="D98" s="2261"/>
      <c r="E98" s="2261"/>
      <c r="F98" s="2261"/>
      <c r="G98" s="2261"/>
      <c r="H98" s="2261"/>
      <c r="I98" s="2261"/>
      <c r="J98" s="2261"/>
      <c r="K98" s="2261"/>
      <c r="L98" s="2261"/>
      <c r="M98" s="2261"/>
      <c r="N98" s="2261"/>
      <c r="O98" s="2261"/>
      <c r="P98" s="2261"/>
      <c r="Q98" s="2261"/>
      <c r="R98" s="2261"/>
      <c r="S98" s="2261"/>
      <c r="T98" s="2261"/>
      <c r="U98" s="2261"/>
      <c r="V98" s="2261"/>
      <c r="W98" s="2261"/>
      <c r="X98" s="2261"/>
      <c r="Y98" s="2261"/>
      <c r="Z98" s="2261"/>
      <c r="AA98" s="2261"/>
      <c r="AB98" s="2261"/>
      <c r="AC98" s="2261"/>
      <c r="AD98" s="2261"/>
      <c r="AE98" s="2261"/>
      <c r="AF98" s="2261"/>
      <c r="AG98" s="2302"/>
      <c r="AH98" s="2269"/>
      <c r="AI98" s="2269"/>
      <c r="AJ98" s="2269"/>
      <c r="AK98" s="2269"/>
      <c r="AL98" s="2269"/>
      <c r="AM98" s="2269"/>
      <c r="AN98" s="2269"/>
      <c r="AO98" s="2269"/>
      <c r="AP98" s="2269"/>
      <c r="AQ98" s="2269"/>
      <c r="AR98" s="2269"/>
      <c r="AS98" s="2269"/>
      <c r="AT98" s="2269"/>
      <c r="AU98" s="2269"/>
      <c r="AV98" s="2269"/>
      <c r="AW98" s="2269"/>
      <c r="AX98" s="2269"/>
      <c r="AY98" s="2269"/>
      <c r="AZ98" s="2269"/>
      <c r="BA98" s="2269"/>
      <c r="BB98" s="2269"/>
      <c r="BC98" s="2269"/>
      <c r="BD98" s="2269"/>
      <c r="BE98" s="2269"/>
      <c r="BF98" s="2269"/>
      <c r="BG98" s="2269"/>
      <c r="BH98" s="2269"/>
      <c r="BI98" s="2269"/>
      <c r="BJ98" s="2269"/>
      <c r="BK98" s="2269"/>
      <c r="BL98" s="2269"/>
      <c r="BM98" s="2269"/>
      <c r="BN98" s="2269"/>
      <c r="BO98" s="2269"/>
      <c r="BP98" s="2269"/>
      <c r="BQ98" s="2269"/>
      <c r="BR98" s="2269"/>
      <c r="BS98" s="2269"/>
      <c r="BT98" s="2269"/>
      <c r="BU98" s="2269"/>
      <c r="BV98" s="2269"/>
      <c r="BW98" s="2269"/>
      <c r="BX98" s="2269"/>
      <c r="BY98" s="2269"/>
      <c r="BZ98" s="2269"/>
      <c r="CA98" s="2269"/>
      <c r="CB98" s="2269"/>
      <c r="CC98" s="2269"/>
      <c r="CD98" s="2269"/>
      <c r="CE98" s="2269"/>
      <c r="CF98" s="2269"/>
      <c r="CG98" s="2269"/>
      <c r="CH98" s="2269"/>
      <c r="CI98" s="2269"/>
      <c r="CJ98" s="2269"/>
      <c r="CK98" s="2269"/>
      <c r="CL98" s="2269"/>
      <c r="CM98" s="2269"/>
      <c r="CN98" s="2269"/>
      <c r="CO98" s="2269"/>
      <c r="CP98" s="2269"/>
      <c r="CQ98" s="2269"/>
      <c r="CR98" s="2269"/>
      <c r="CS98" s="2269"/>
      <c r="CT98" s="2269"/>
      <c r="CU98" s="2269"/>
      <c r="CV98" s="2269"/>
      <c r="CW98" s="2269"/>
      <c r="CX98" s="2269"/>
      <c r="CY98" s="2269"/>
      <c r="CZ98" s="2269"/>
      <c r="DA98" s="2269"/>
      <c r="DB98" s="2269"/>
      <c r="DC98" s="2269"/>
      <c r="DD98" s="2269"/>
      <c r="DE98" s="2269"/>
      <c r="DF98" s="2269"/>
      <c r="DG98" s="2269"/>
      <c r="DH98" s="2269"/>
      <c r="DI98" s="2269"/>
      <c r="DJ98" s="2269"/>
      <c r="DK98" s="2269"/>
      <c r="DL98" s="2269"/>
      <c r="DM98" s="2269"/>
      <c r="DN98" s="2269"/>
      <c r="DO98" s="2269"/>
      <c r="DP98" s="2269"/>
      <c r="DQ98" s="2269"/>
      <c r="DR98" s="2269"/>
      <c r="DS98" s="2269"/>
      <c r="DT98" s="2269"/>
      <c r="DU98" s="2269"/>
      <c r="DV98" s="2269"/>
      <c r="DW98" s="2269"/>
      <c r="DX98" s="2269"/>
      <c r="DY98" s="2269"/>
      <c r="DZ98" s="2269"/>
      <c r="EA98" s="2269"/>
      <c r="EB98" s="2269"/>
      <c r="EC98" s="2269"/>
      <c r="ED98" s="2269"/>
      <c r="EE98" s="2269"/>
      <c r="EF98" s="2269"/>
      <c r="EG98" s="2269"/>
      <c r="EH98" s="2269"/>
      <c r="EI98" s="2269"/>
      <c r="EJ98" s="2269"/>
      <c r="EK98" s="2269"/>
      <c r="EL98" s="2269"/>
      <c r="EM98" s="2269"/>
      <c r="EN98" s="2269"/>
      <c r="EO98" s="2269"/>
      <c r="EP98" s="2269"/>
      <c r="EQ98" s="2269"/>
      <c r="ER98" s="2269"/>
      <c r="ES98" s="2269"/>
      <c r="ET98" s="2269"/>
      <c r="EU98" s="2269"/>
      <c r="EV98" s="2269"/>
      <c r="EW98" s="2269"/>
      <c r="EX98" s="2269"/>
      <c r="EY98" s="2270"/>
      <c r="EZ98" s="2270"/>
      <c r="FA98" s="2270"/>
      <c r="FB98" s="2270"/>
      <c r="FC98" s="2270"/>
      <c r="FD98" s="2270"/>
      <c r="FE98" s="2269">
        <v>0</v>
      </c>
      <c r="FF98" s="2269">
        <v>0</v>
      </c>
      <c r="FG98" s="2269">
        <v>0</v>
      </c>
      <c r="FH98" s="2269">
        <v>0</v>
      </c>
      <c r="FI98" s="2269">
        <v>0.16</v>
      </c>
      <c r="FJ98" s="2269">
        <v>0</v>
      </c>
      <c r="FK98" s="2269">
        <v>0</v>
      </c>
      <c r="FL98" s="2269">
        <v>0</v>
      </c>
      <c r="FM98" s="2269">
        <v>0</v>
      </c>
      <c r="FN98" s="2269">
        <v>0</v>
      </c>
      <c r="FO98" s="2269">
        <v>0</v>
      </c>
      <c r="FP98" s="2269">
        <v>0</v>
      </c>
      <c r="FQ98" s="2269">
        <v>0</v>
      </c>
      <c r="FR98" s="2269">
        <v>0</v>
      </c>
    </row>
    <row r="99" spans="1:176" ht="19.2">
      <c r="A99" s="2257" t="s">
        <v>4929</v>
      </c>
      <c r="B99" s="2266" t="s">
        <v>2941</v>
      </c>
      <c r="C99" s="2269">
        <v>3.6005669340728605</v>
      </c>
      <c r="D99" s="2269">
        <v>0</v>
      </c>
      <c r="E99" s="2269">
        <v>30.63061921109902</v>
      </c>
      <c r="F99" s="2269">
        <v>1.9724418005250695</v>
      </c>
      <c r="G99" s="2269">
        <v>16.540567140961716</v>
      </c>
      <c r="H99" s="2269">
        <v>0</v>
      </c>
      <c r="I99" s="2269">
        <v>4.3959442559062509</v>
      </c>
      <c r="J99" s="2269">
        <v>1</v>
      </c>
      <c r="K99" s="2269">
        <v>15.083773480983879</v>
      </c>
      <c r="L99" s="2269">
        <v>0</v>
      </c>
      <c r="M99" s="2269">
        <v>13.6987654727535</v>
      </c>
      <c r="N99" s="2269">
        <v>0</v>
      </c>
      <c r="O99" s="2269">
        <v>1.6748406378498337</v>
      </c>
      <c r="P99" s="2269">
        <v>0</v>
      </c>
      <c r="Q99" s="2269">
        <v>1.7241263802696705</v>
      </c>
      <c r="R99" s="2269">
        <v>0</v>
      </c>
      <c r="S99" s="2269">
        <v>13.906121282706113</v>
      </c>
      <c r="T99" s="2269">
        <v>0</v>
      </c>
      <c r="U99" s="2269">
        <v>1.5042215598872761</v>
      </c>
      <c r="V99" s="2269">
        <v>0</v>
      </c>
      <c r="W99" s="2269">
        <v>7.4845684400892001</v>
      </c>
      <c r="X99" s="2269">
        <v>0</v>
      </c>
      <c r="Y99" s="2269">
        <v>3.3233674999999998</v>
      </c>
      <c r="Z99" s="2269">
        <v>0</v>
      </c>
      <c r="AA99" s="2269">
        <v>1.5242990073719862</v>
      </c>
      <c r="AB99" s="2269">
        <v>0</v>
      </c>
      <c r="AC99" s="2269">
        <v>2.2535139709131409</v>
      </c>
      <c r="AD99" s="2269">
        <v>0</v>
      </c>
      <c r="AE99" s="2269">
        <v>1.1816870415784893</v>
      </c>
      <c r="AF99" s="2269">
        <v>0.12</v>
      </c>
      <c r="AG99" s="2269">
        <v>0.5</v>
      </c>
      <c r="AH99" s="2269">
        <v>0</v>
      </c>
      <c r="AI99" s="2269">
        <v>0.5</v>
      </c>
      <c r="AJ99" s="2269">
        <v>0</v>
      </c>
      <c r="AK99" s="2269">
        <v>0</v>
      </c>
      <c r="AL99" s="2269">
        <v>0</v>
      </c>
      <c r="AM99" s="2269">
        <v>0</v>
      </c>
      <c r="AN99" s="2269">
        <v>0</v>
      </c>
      <c r="AO99" s="2269">
        <v>0.15429783293287083</v>
      </c>
      <c r="AP99" s="2269">
        <v>0</v>
      </c>
      <c r="AQ99" s="2269">
        <v>0</v>
      </c>
      <c r="AR99" s="2269">
        <v>5.4748756349471281E-2</v>
      </c>
      <c r="AS99" s="2269">
        <v>0</v>
      </c>
      <c r="AT99" s="2269">
        <v>0</v>
      </c>
      <c r="AU99" s="2269">
        <v>0.67</v>
      </c>
      <c r="AV99" s="2269">
        <v>0</v>
      </c>
      <c r="AW99" s="2269">
        <v>1.34</v>
      </c>
      <c r="AX99" s="2269">
        <v>5.0000000000000001E-3</v>
      </c>
      <c r="AY99" s="2269">
        <v>1.5060251372126907</v>
      </c>
      <c r="AZ99" s="2269">
        <v>0</v>
      </c>
      <c r="BA99" s="2269">
        <v>1.692907312918162</v>
      </c>
      <c r="BB99" s="2269">
        <v>0</v>
      </c>
      <c r="BC99" s="2269">
        <v>1.94</v>
      </c>
      <c r="BD99" s="2269">
        <v>0</v>
      </c>
      <c r="BE99" s="2269">
        <v>0.5</v>
      </c>
      <c r="BF99" s="2269">
        <v>0.30215010459680247</v>
      </c>
      <c r="BG99" s="2269">
        <v>3.2420000000000004</v>
      </c>
      <c r="BH99" s="2269">
        <v>0.13207962137624377</v>
      </c>
      <c r="BI99" s="2269">
        <v>0.63400000000000001</v>
      </c>
      <c r="BJ99" s="2269">
        <v>0</v>
      </c>
      <c r="BK99" s="2269">
        <v>1.0009999999999999</v>
      </c>
      <c r="BL99" s="2269">
        <v>0</v>
      </c>
      <c r="BM99" s="2269">
        <v>1.268</v>
      </c>
      <c r="BN99" s="2269">
        <v>0</v>
      </c>
      <c r="BO99" s="2269">
        <v>0.63400000000000001</v>
      </c>
      <c r="BP99" s="2269">
        <v>0</v>
      </c>
      <c r="BQ99" s="2269">
        <v>1.4439738736403072</v>
      </c>
      <c r="BR99" s="2269">
        <v>0</v>
      </c>
      <c r="BS99" s="2269">
        <v>0.36834544000000002</v>
      </c>
      <c r="BT99" s="2269">
        <v>0.37352699426211178</v>
      </c>
      <c r="BU99" s="2269">
        <v>0.3</v>
      </c>
      <c r="BV99" s="2269">
        <v>0.31641550552740194</v>
      </c>
      <c r="BW99" s="2269">
        <v>0.89999999999999991</v>
      </c>
      <c r="BX99" s="2269">
        <v>0.26246532310684584</v>
      </c>
      <c r="BY99" s="2269">
        <v>1.2</v>
      </c>
      <c r="BZ99" s="2269">
        <v>0</v>
      </c>
      <c r="CA99" s="2269">
        <v>2.2000000000000002</v>
      </c>
      <c r="CB99" s="2269">
        <v>0</v>
      </c>
      <c r="CC99" s="2269">
        <v>2</v>
      </c>
      <c r="CD99" s="2269">
        <v>0</v>
      </c>
      <c r="CE99" s="2269">
        <v>2.02</v>
      </c>
      <c r="CF99" s="2269">
        <v>0</v>
      </c>
      <c r="CG99" s="2269">
        <v>0.68</v>
      </c>
      <c r="CH99" s="2269">
        <v>0</v>
      </c>
      <c r="CI99" s="2269">
        <v>0</v>
      </c>
      <c r="CJ99" s="2269">
        <v>0</v>
      </c>
      <c r="CK99" s="2269">
        <v>0</v>
      </c>
      <c r="CL99" s="2269">
        <v>0</v>
      </c>
      <c r="CM99" s="2269">
        <v>0</v>
      </c>
      <c r="CN99" s="2269">
        <v>0</v>
      </c>
      <c r="CO99" s="2269">
        <v>0</v>
      </c>
      <c r="CP99" s="2269">
        <v>0</v>
      </c>
      <c r="CQ99" s="2269">
        <v>0</v>
      </c>
      <c r="CR99" s="2269">
        <v>0</v>
      </c>
      <c r="CS99" s="2269">
        <v>0</v>
      </c>
      <c r="CT99" s="2269">
        <v>0</v>
      </c>
      <c r="CU99" s="2269">
        <v>0</v>
      </c>
      <c r="CV99" s="2269">
        <v>0</v>
      </c>
      <c r="CW99" s="2269">
        <v>0</v>
      </c>
      <c r="CX99" s="2269">
        <v>0</v>
      </c>
      <c r="CY99" s="2269">
        <v>0</v>
      </c>
      <c r="CZ99" s="2269">
        <v>0</v>
      </c>
      <c r="DA99" s="2269">
        <v>2</v>
      </c>
      <c r="DB99" s="2269">
        <v>0</v>
      </c>
      <c r="DC99" s="2269">
        <v>2</v>
      </c>
      <c r="DD99" s="2269">
        <v>0</v>
      </c>
      <c r="DE99" s="2269">
        <v>2.5</v>
      </c>
      <c r="DF99" s="2269">
        <v>0</v>
      </c>
      <c r="DG99" s="2269">
        <v>2</v>
      </c>
      <c r="DH99" s="2269">
        <v>0</v>
      </c>
      <c r="DI99" s="2269">
        <v>2.5</v>
      </c>
      <c r="DJ99" s="2269">
        <v>0</v>
      </c>
      <c r="DK99" s="2269">
        <v>1.5</v>
      </c>
      <c r="DL99" s="2269">
        <v>0</v>
      </c>
      <c r="DM99" s="2269">
        <v>0</v>
      </c>
      <c r="DN99" s="2269">
        <v>0</v>
      </c>
      <c r="DO99" s="2269">
        <v>1</v>
      </c>
      <c r="DP99" s="2269">
        <v>0</v>
      </c>
      <c r="DQ99" s="2269">
        <v>1</v>
      </c>
      <c r="DR99" s="2269">
        <v>0</v>
      </c>
      <c r="DS99" s="2269">
        <v>0.5</v>
      </c>
      <c r="DT99" s="2269">
        <v>0</v>
      </c>
      <c r="DU99" s="2269">
        <v>0</v>
      </c>
      <c r="DV99" s="2269">
        <v>0</v>
      </c>
      <c r="DW99" s="2269">
        <v>0</v>
      </c>
      <c r="DX99" s="2269">
        <v>0</v>
      </c>
      <c r="DY99" s="2269">
        <v>0</v>
      </c>
      <c r="DZ99" s="2269">
        <v>0</v>
      </c>
      <c r="EA99" s="2269">
        <v>0</v>
      </c>
      <c r="EB99" s="2269">
        <v>0</v>
      </c>
      <c r="EC99" s="2269">
        <v>0</v>
      </c>
      <c r="ED99" s="2269">
        <v>0</v>
      </c>
      <c r="EE99" s="2269">
        <v>0</v>
      </c>
      <c r="EF99" s="2269">
        <v>0</v>
      </c>
      <c r="EG99" s="2269">
        <v>0</v>
      </c>
      <c r="EH99" s="2269">
        <v>0</v>
      </c>
      <c r="EI99" s="2269">
        <v>0</v>
      </c>
      <c r="EJ99" s="2269">
        <v>0</v>
      </c>
      <c r="EK99" s="2269">
        <v>0</v>
      </c>
      <c r="EL99" s="2269">
        <v>0</v>
      </c>
      <c r="EM99" s="2269">
        <v>0</v>
      </c>
      <c r="EN99" s="2269">
        <v>0</v>
      </c>
      <c r="EO99" s="2269">
        <v>0</v>
      </c>
      <c r="EP99" s="2269">
        <v>0</v>
      </c>
      <c r="EQ99" s="2269">
        <v>0</v>
      </c>
      <c r="ER99" s="2269">
        <v>0</v>
      </c>
      <c r="ES99" s="2269">
        <v>0</v>
      </c>
      <c r="ET99" s="2269">
        <v>0</v>
      </c>
      <c r="EU99" s="2269">
        <v>0</v>
      </c>
      <c r="EV99" s="2269">
        <v>0</v>
      </c>
      <c r="EW99" s="2269">
        <v>0</v>
      </c>
      <c r="EX99" s="2269">
        <v>0</v>
      </c>
      <c r="EY99" s="2269">
        <v>0</v>
      </c>
      <c r="EZ99" s="2269">
        <v>0</v>
      </c>
      <c r="FA99" s="2269">
        <v>0</v>
      </c>
      <c r="FB99" s="2269">
        <v>0</v>
      </c>
      <c r="FC99" s="2269">
        <v>0</v>
      </c>
      <c r="FD99" s="2269">
        <v>0</v>
      </c>
      <c r="FE99" s="2269">
        <v>0</v>
      </c>
      <c r="FF99" s="2269">
        <v>0</v>
      </c>
      <c r="FG99" s="2269">
        <v>0</v>
      </c>
      <c r="FH99" s="2269">
        <v>0</v>
      </c>
      <c r="FI99" s="2269">
        <v>0</v>
      </c>
      <c r="FJ99" s="2269">
        <v>0</v>
      </c>
      <c r="FK99" s="2269">
        <v>0.41299255000000001</v>
      </c>
      <c r="FL99" s="2269">
        <v>0</v>
      </c>
      <c r="FM99" s="2269">
        <v>0</v>
      </c>
      <c r="FN99" s="2269">
        <v>0</v>
      </c>
      <c r="FO99" s="2269">
        <v>0</v>
      </c>
      <c r="FP99" s="2269">
        <v>0</v>
      </c>
      <c r="FQ99" s="2269">
        <v>0</v>
      </c>
      <c r="FR99" s="2269">
        <v>0</v>
      </c>
      <c r="FS99" s="2245"/>
      <c r="FT99" s="2245"/>
    </row>
    <row r="100" spans="1:176" ht="19.8" thickBot="1">
      <c r="A100" s="2285"/>
      <c r="B100" s="2286" t="s">
        <v>4934</v>
      </c>
      <c r="C100" s="2269">
        <v>0</v>
      </c>
      <c r="D100" s="2269">
        <v>0</v>
      </c>
      <c r="E100" s="2269">
        <v>0</v>
      </c>
      <c r="F100" s="2269">
        <v>0</v>
      </c>
      <c r="G100" s="2269">
        <v>0</v>
      </c>
      <c r="H100" s="2269">
        <v>0</v>
      </c>
      <c r="I100" s="2269">
        <v>0</v>
      </c>
      <c r="J100" s="2269">
        <v>0</v>
      </c>
      <c r="K100" s="2269">
        <v>0</v>
      </c>
      <c r="L100" s="2269">
        <v>0</v>
      </c>
      <c r="M100" s="2269">
        <v>0.2233675</v>
      </c>
      <c r="N100" s="2269">
        <v>0</v>
      </c>
      <c r="O100" s="2269">
        <v>0.72336750000000005</v>
      </c>
      <c r="P100" s="2269">
        <v>0</v>
      </c>
      <c r="Q100" s="2269">
        <v>0.2233675</v>
      </c>
      <c r="R100" s="2269">
        <v>0</v>
      </c>
      <c r="S100" s="2289">
        <v>0.89836749999999999</v>
      </c>
      <c r="T100" s="2289">
        <v>0</v>
      </c>
      <c r="U100" s="2289">
        <v>0.2233675</v>
      </c>
      <c r="V100" s="2289">
        <v>0</v>
      </c>
      <c r="W100" s="2289">
        <v>1.6716096609241511</v>
      </c>
      <c r="X100" s="2289">
        <v>0</v>
      </c>
      <c r="Y100" s="2289">
        <v>2.2447829063700904</v>
      </c>
      <c r="Z100" s="2289">
        <v>0</v>
      </c>
      <c r="AA100" s="2289">
        <v>0.72336750000000005</v>
      </c>
      <c r="AB100" s="2289">
        <v>0</v>
      </c>
      <c r="AC100" s="2289">
        <v>0.72336750000000005</v>
      </c>
      <c r="AD100" s="2289">
        <v>0</v>
      </c>
      <c r="AE100" s="2289">
        <v>0.62</v>
      </c>
      <c r="AF100" s="2289">
        <v>0.95029348683373172</v>
      </c>
      <c r="AG100" s="2289">
        <v>2.0047671456587892</v>
      </c>
      <c r="AH100" s="2289">
        <v>0</v>
      </c>
      <c r="AI100" s="2289">
        <v>1.991225542812493</v>
      </c>
      <c r="AJ100" s="2289">
        <v>0</v>
      </c>
      <c r="AK100" s="2289">
        <v>1.9836951136752876</v>
      </c>
      <c r="AL100" s="2289">
        <v>0</v>
      </c>
      <c r="AM100" s="2289">
        <v>1.9746813043659803</v>
      </c>
      <c r="AN100" s="2289">
        <v>0</v>
      </c>
      <c r="AO100" s="2289">
        <v>1.9742611749602519</v>
      </c>
      <c r="AP100" s="2289">
        <v>0</v>
      </c>
      <c r="AQ100" s="2289">
        <v>0.5</v>
      </c>
      <c r="AR100" s="2289">
        <v>0</v>
      </c>
      <c r="AS100" s="2289">
        <v>0.5</v>
      </c>
      <c r="AT100" s="2289">
        <v>0</v>
      </c>
      <c r="AU100" s="2289">
        <v>0.5</v>
      </c>
      <c r="AV100" s="2289">
        <v>0</v>
      </c>
      <c r="AW100" s="2289">
        <v>0</v>
      </c>
      <c r="AX100" s="2289">
        <v>0</v>
      </c>
      <c r="AY100" s="2289">
        <v>0.5</v>
      </c>
      <c r="AZ100" s="2289">
        <v>0</v>
      </c>
      <c r="BA100" s="2289">
        <v>1.8412573140578576</v>
      </c>
      <c r="BB100" s="2289">
        <v>0</v>
      </c>
      <c r="BC100" s="2289">
        <v>1.1816598983129354</v>
      </c>
      <c r="BD100" s="2289">
        <v>0</v>
      </c>
      <c r="BE100" s="2289">
        <v>0.5</v>
      </c>
      <c r="BF100" s="2289">
        <v>0</v>
      </c>
      <c r="BG100" s="2289">
        <v>1.7994222165807452</v>
      </c>
      <c r="BH100" s="2289">
        <v>0.213672450974492</v>
      </c>
      <c r="BI100" s="2289">
        <v>0.5</v>
      </c>
      <c r="BJ100" s="2289">
        <v>0</v>
      </c>
      <c r="BK100" s="2289">
        <v>1.916691151943587</v>
      </c>
      <c r="BL100" s="2289">
        <v>0</v>
      </c>
      <c r="BM100" s="2289">
        <v>0.7</v>
      </c>
      <c r="BN100" s="2289">
        <v>0</v>
      </c>
      <c r="BO100" s="2289">
        <v>2.2995559593968569</v>
      </c>
      <c r="BP100" s="2289">
        <v>0</v>
      </c>
      <c r="BQ100" s="2289">
        <v>0.5</v>
      </c>
      <c r="BR100" s="2289">
        <v>0</v>
      </c>
      <c r="BS100" s="2289">
        <v>0.5</v>
      </c>
      <c r="BT100" s="2289">
        <v>0</v>
      </c>
      <c r="BU100" s="2289">
        <v>0.54699748999999998</v>
      </c>
      <c r="BV100" s="2289">
        <v>0</v>
      </c>
      <c r="BW100" s="2289">
        <v>0</v>
      </c>
      <c r="BX100" s="2289">
        <v>0.5</v>
      </c>
      <c r="BY100" s="2289">
        <v>0.25</v>
      </c>
      <c r="BZ100" s="2289">
        <v>0</v>
      </c>
      <c r="CA100" s="2289">
        <v>0.25</v>
      </c>
      <c r="CB100" s="2289">
        <v>0</v>
      </c>
      <c r="CC100" s="2289">
        <v>0.125</v>
      </c>
      <c r="CD100" s="2289">
        <v>0</v>
      </c>
      <c r="CE100" s="2289">
        <v>0.125</v>
      </c>
      <c r="CF100" s="2289">
        <v>0</v>
      </c>
      <c r="CG100" s="2289">
        <v>0.125</v>
      </c>
      <c r="CH100" s="2289">
        <v>0</v>
      </c>
      <c r="CI100" s="2289">
        <v>0.59677857975578374</v>
      </c>
      <c r="CJ100" s="2289">
        <v>0</v>
      </c>
      <c r="CK100" s="2289">
        <v>0.125</v>
      </c>
      <c r="CL100" s="2289">
        <v>0</v>
      </c>
      <c r="CM100" s="2289">
        <v>0.125</v>
      </c>
      <c r="CN100" s="2289">
        <v>0</v>
      </c>
      <c r="CO100" s="2289">
        <v>0.125</v>
      </c>
      <c r="CP100" s="2289">
        <v>0</v>
      </c>
      <c r="CQ100" s="2289">
        <v>0.125</v>
      </c>
      <c r="CR100" s="2289">
        <v>0</v>
      </c>
      <c r="CS100" s="2289">
        <v>0.125</v>
      </c>
      <c r="CT100" s="2289">
        <v>0</v>
      </c>
      <c r="CU100" s="2289">
        <v>0.125</v>
      </c>
      <c r="CV100" s="2289">
        <v>0</v>
      </c>
      <c r="CW100" s="2289">
        <v>0.125</v>
      </c>
      <c r="CX100" s="2289">
        <v>0</v>
      </c>
      <c r="CY100" s="2289">
        <v>0.125</v>
      </c>
      <c r="CZ100" s="2289">
        <v>0</v>
      </c>
      <c r="DA100" s="2289">
        <v>0.125</v>
      </c>
      <c r="DB100" s="2289">
        <v>0</v>
      </c>
      <c r="DC100" s="2289">
        <v>0.125</v>
      </c>
      <c r="DD100" s="2289">
        <v>0</v>
      </c>
      <c r="DE100" s="2289">
        <v>0.125</v>
      </c>
      <c r="DF100" s="2289">
        <v>0</v>
      </c>
      <c r="DG100" s="2289">
        <v>0.125</v>
      </c>
      <c r="DH100" s="2289">
        <v>0</v>
      </c>
      <c r="DI100" s="2289">
        <v>0.32500000000000001</v>
      </c>
      <c r="DJ100" s="2289">
        <v>0</v>
      </c>
      <c r="DK100" s="2289">
        <v>0.125</v>
      </c>
      <c r="DL100" s="2289">
        <v>0</v>
      </c>
      <c r="DM100" s="2289">
        <v>0</v>
      </c>
      <c r="DN100" s="2289">
        <v>0</v>
      </c>
      <c r="DO100" s="2289">
        <v>0</v>
      </c>
      <c r="DP100" s="2289">
        <v>0.91842832075842396</v>
      </c>
      <c r="DQ100" s="2289">
        <v>0.13606090554645456</v>
      </c>
      <c r="DR100" s="2289">
        <v>0</v>
      </c>
      <c r="DS100" s="2289">
        <v>0.2</v>
      </c>
      <c r="DT100" s="2289">
        <v>0</v>
      </c>
      <c r="DU100" s="2289">
        <v>0</v>
      </c>
      <c r="DV100" s="2289">
        <v>0</v>
      </c>
      <c r="DW100" s="2289">
        <v>0.1279017672579992</v>
      </c>
      <c r="DX100" s="2289">
        <v>0</v>
      </c>
      <c r="DY100" s="2289">
        <v>0</v>
      </c>
      <c r="DZ100" s="2289">
        <v>0</v>
      </c>
      <c r="EA100" s="2289">
        <v>0</v>
      </c>
      <c r="EB100" s="2289">
        <v>0</v>
      </c>
      <c r="EC100" s="2289">
        <v>0.42943477965217391</v>
      </c>
      <c r="ED100" s="2289">
        <v>0</v>
      </c>
      <c r="EE100" s="2289">
        <v>0</v>
      </c>
      <c r="EF100" s="2289">
        <v>0</v>
      </c>
      <c r="EG100" s="2289">
        <v>0</v>
      </c>
      <c r="EH100" s="2289">
        <v>0</v>
      </c>
      <c r="EI100" s="2289">
        <v>0.23221217766671953</v>
      </c>
      <c r="EJ100" s="2289">
        <v>0</v>
      </c>
      <c r="EK100" s="2289">
        <v>0.13221100556387996</v>
      </c>
      <c r="EL100" s="2289">
        <v>0</v>
      </c>
      <c r="EM100" s="2289">
        <v>0.13447065147693604</v>
      </c>
      <c r="EN100" s="2289">
        <v>0</v>
      </c>
      <c r="EO100" s="2289">
        <v>0.43468920337549111</v>
      </c>
      <c r="EP100" s="2289">
        <v>0</v>
      </c>
      <c r="EQ100" s="2289">
        <v>0.1332226090991043</v>
      </c>
      <c r="ER100" s="2289">
        <v>0</v>
      </c>
      <c r="ES100" s="2289">
        <v>0.13114754000000001</v>
      </c>
      <c r="ET100" s="2289">
        <v>0</v>
      </c>
      <c r="EU100" s="2289">
        <v>0.22928247999999998</v>
      </c>
      <c r="EV100" s="2289">
        <v>0</v>
      </c>
      <c r="EW100" s="2289">
        <v>0.12933822</v>
      </c>
      <c r="EX100" s="2269">
        <v>0</v>
      </c>
      <c r="EY100" s="2289">
        <v>0.13057671000000001</v>
      </c>
      <c r="EZ100" s="2269">
        <v>0</v>
      </c>
      <c r="FA100" s="2289">
        <v>0.22684989000000003</v>
      </c>
      <c r="FB100" s="2269">
        <v>0</v>
      </c>
      <c r="FC100" s="2289">
        <v>0.12825993999999999</v>
      </c>
      <c r="FD100" s="2269">
        <v>0</v>
      </c>
      <c r="FE100" s="2289">
        <v>0.13012362</v>
      </c>
      <c r="FF100" s="2269">
        <v>0.7</v>
      </c>
      <c r="FG100" s="2289">
        <v>0.23043478000000001</v>
      </c>
      <c r="FH100" s="2269">
        <v>0.7</v>
      </c>
      <c r="FI100" s="2289">
        <v>0.13023660000000001</v>
      </c>
      <c r="FJ100" s="2269">
        <v>0.6</v>
      </c>
      <c r="FK100" s="2289">
        <v>0.12804097</v>
      </c>
      <c r="FL100" s="2269">
        <v>0.3</v>
      </c>
      <c r="FM100" s="2289">
        <v>0.22749680999999999</v>
      </c>
      <c r="FN100" s="2269">
        <v>0</v>
      </c>
      <c r="FO100" s="2289">
        <v>0.12944983999999998</v>
      </c>
      <c r="FP100" s="2269">
        <v>0</v>
      </c>
      <c r="FQ100" s="2289">
        <v>0.12925463000000001</v>
      </c>
      <c r="FR100" s="2269">
        <v>0</v>
      </c>
      <c r="FS100" s="2245"/>
      <c r="FT100" s="2245"/>
    </row>
    <row r="101" spans="1:176" ht="19.8" thickBot="1">
      <c r="A101" s="2303"/>
      <c r="B101" s="2304" t="s">
        <v>4955</v>
      </c>
      <c r="C101" s="2305">
        <v>805.51711969367591</v>
      </c>
      <c r="D101" s="2305">
        <v>84.10724991605403</v>
      </c>
      <c r="E101" s="2305">
        <v>890.83285629427928</v>
      </c>
      <c r="F101" s="2305">
        <v>236.2813185514201</v>
      </c>
      <c r="G101" s="2305">
        <v>835.73827465279805</v>
      </c>
      <c r="H101" s="2305">
        <v>275.5056143217393</v>
      </c>
      <c r="I101" s="2305">
        <v>728.79644824742354</v>
      </c>
      <c r="J101" s="2305">
        <v>108.79930046260465</v>
      </c>
      <c r="K101" s="2305">
        <v>844.1525778505038</v>
      </c>
      <c r="L101" s="2305">
        <v>115.57746481043802</v>
      </c>
      <c r="M101" s="2305">
        <v>726.04702952791945</v>
      </c>
      <c r="N101" s="2305">
        <v>99.878147136172075</v>
      </c>
      <c r="O101" s="2305">
        <v>619.67299345034314</v>
      </c>
      <c r="P101" s="2305">
        <v>159.99032544272086</v>
      </c>
      <c r="Q101" s="2305">
        <v>559.45748112217939</v>
      </c>
      <c r="R101" s="2305">
        <v>87.247597536880761</v>
      </c>
      <c r="S101" s="2306">
        <v>609.12817469194943</v>
      </c>
      <c r="T101" s="2306">
        <v>58.071594634382258</v>
      </c>
      <c r="U101" s="2306">
        <v>513.60148941743125</v>
      </c>
      <c r="V101" s="2306">
        <v>98.938641665646472</v>
      </c>
      <c r="W101" s="2306">
        <v>480.87480826407858</v>
      </c>
      <c r="X101" s="2306">
        <v>69.799005970839332</v>
      </c>
      <c r="Y101" s="2306">
        <v>593.75706701905938</v>
      </c>
      <c r="Z101" s="2306">
        <v>63.715336599602438</v>
      </c>
      <c r="AA101" s="2306">
        <v>604.55244390276107</v>
      </c>
      <c r="AB101" s="2306">
        <v>41.306555191608496</v>
      </c>
      <c r="AC101" s="2306">
        <v>693.32583583059431</v>
      </c>
      <c r="AD101" s="2306">
        <v>63.669930704779794</v>
      </c>
      <c r="AE101" s="2306">
        <v>997.84634556663718</v>
      </c>
      <c r="AF101" s="2306">
        <v>51.703070648011455</v>
      </c>
      <c r="AG101" s="2306">
        <v>1019.6836283998001</v>
      </c>
      <c r="AH101" s="2306">
        <v>41.028072640690283</v>
      </c>
      <c r="AI101" s="2306">
        <v>946.79343447583881</v>
      </c>
      <c r="AJ101" s="2306">
        <v>50.607500316393676</v>
      </c>
      <c r="AK101" s="2306">
        <v>865.79519633076325</v>
      </c>
      <c r="AL101" s="2306">
        <v>210.39151817244269</v>
      </c>
      <c r="AM101" s="2306">
        <v>858.66443337539886</v>
      </c>
      <c r="AN101" s="2306">
        <v>69.949433705730542</v>
      </c>
      <c r="AO101" s="2306">
        <v>965.30562867165315</v>
      </c>
      <c r="AP101" s="2306">
        <v>92.992517274412506</v>
      </c>
      <c r="AQ101" s="2306">
        <v>680.75374552768744</v>
      </c>
      <c r="AR101" s="2306">
        <v>129.17819492340934</v>
      </c>
      <c r="AS101" s="2306">
        <v>927.72124701900725</v>
      </c>
      <c r="AT101" s="2306">
        <v>228.49591139720914</v>
      </c>
      <c r="AU101" s="2306">
        <v>586.55637471605235</v>
      </c>
      <c r="AV101" s="2306">
        <v>209.13073484604078</v>
      </c>
      <c r="AW101" s="2306">
        <v>772.73518611704378</v>
      </c>
      <c r="AX101" s="2306">
        <v>121.81588231958798</v>
      </c>
      <c r="AY101" s="2306">
        <v>728.77983942298431</v>
      </c>
      <c r="AZ101" s="2306">
        <v>128.22427299527143</v>
      </c>
      <c r="BA101" s="2306">
        <v>527.47596386848261</v>
      </c>
      <c r="BB101" s="2306">
        <v>112.89936849300935</v>
      </c>
      <c r="BC101" s="2306">
        <v>280.66912333552528</v>
      </c>
      <c r="BD101" s="2307">
        <v>88.680137137698338</v>
      </c>
      <c r="BE101" s="2307">
        <v>168.19699956114675</v>
      </c>
      <c r="BF101" s="2307">
        <v>50.506000399025552</v>
      </c>
      <c r="BG101" s="2307">
        <v>252.188270825513</v>
      </c>
      <c r="BH101" s="2307">
        <v>47.882735283910769</v>
      </c>
      <c r="BI101" s="2307">
        <v>313.85527105769586</v>
      </c>
      <c r="BJ101" s="2307">
        <v>130.48612527960017</v>
      </c>
      <c r="BK101" s="2307">
        <v>304.31921753922393</v>
      </c>
      <c r="BL101" s="2307">
        <v>162.13718147400968</v>
      </c>
      <c r="BM101" s="2307">
        <v>260.22806918860465</v>
      </c>
      <c r="BN101" s="2307">
        <v>125.28590584565002</v>
      </c>
      <c r="BO101" s="2307">
        <v>267.27551918287912</v>
      </c>
      <c r="BP101" s="2307">
        <v>140.25665017647916</v>
      </c>
      <c r="BQ101" s="2307">
        <v>332.62804187661749</v>
      </c>
      <c r="BR101" s="2307">
        <v>76.451634695728544</v>
      </c>
      <c r="BS101" s="2307">
        <v>356.21403656968698</v>
      </c>
      <c r="BT101" s="2307">
        <v>116.52700862988701</v>
      </c>
      <c r="BU101" s="2307">
        <v>278.32524412309402</v>
      </c>
      <c r="BV101" s="2307">
        <v>118.79525745632101</v>
      </c>
      <c r="BW101" s="2296">
        <v>197.19377245660399</v>
      </c>
      <c r="BX101" s="2296">
        <v>102.0365174886841</v>
      </c>
      <c r="BY101" s="2296">
        <v>243.37974490782182</v>
      </c>
      <c r="BZ101" s="2296">
        <v>48.305506469266845</v>
      </c>
      <c r="CA101" s="2296">
        <v>384.63867184770049</v>
      </c>
      <c r="CB101" s="2296">
        <v>47.179614003188505</v>
      </c>
      <c r="CC101" s="2296">
        <v>543.25941363091977</v>
      </c>
      <c r="CD101" s="2296">
        <v>33.616520207260528</v>
      </c>
      <c r="CE101" s="2296">
        <v>602.77400904095748</v>
      </c>
      <c r="CF101" s="2296">
        <v>56.906323675993782</v>
      </c>
      <c r="CG101" s="2296">
        <v>508.22863120404509</v>
      </c>
      <c r="CH101" s="2296">
        <v>101.34434331851217</v>
      </c>
      <c r="CI101" s="2297">
        <v>540.00222001874204</v>
      </c>
      <c r="CJ101" s="2297">
        <v>255.90771640440923</v>
      </c>
      <c r="CK101" s="2297">
        <v>736.13051777223552</v>
      </c>
      <c r="CL101" s="2297">
        <v>237.11500317018667</v>
      </c>
      <c r="CM101" s="2297">
        <v>625.3077354301297</v>
      </c>
      <c r="CN101" s="2297">
        <v>190.07262986361073</v>
      </c>
      <c r="CO101" s="2297">
        <v>275.99186131899302</v>
      </c>
      <c r="CP101" s="2297">
        <v>133.46381399808479</v>
      </c>
      <c r="CQ101" s="2297">
        <v>414.42187544067315</v>
      </c>
      <c r="CR101" s="2297">
        <v>91.32515590190647</v>
      </c>
      <c r="CS101" s="2297">
        <v>742.12237612964395</v>
      </c>
      <c r="CT101" s="2297">
        <v>69.663780151652787</v>
      </c>
      <c r="CU101" s="2297">
        <v>568.06239754125215</v>
      </c>
      <c r="CV101" s="2297">
        <v>73.764374211492566</v>
      </c>
      <c r="CW101" s="2297">
        <v>650.4263570487168</v>
      </c>
      <c r="CX101" s="2297">
        <v>70.386231903784278</v>
      </c>
      <c r="CY101" s="2297">
        <v>944.00986228413853</v>
      </c>
      <c r="CZ101" s="2297">
        <v>252.56186328855898</v>
      </c>
      <c r="DA101" s="2297">
        <v>702.06355827216112</v>
      </c>
      <c r="DB101" s="2297">
        <v>203.80943271404627</v>
      </c>
      <c r="DC101" s="2297">
        <v>644.67054805078658</v>
      </c>
      <c r="DD101" s="2297">
        <v>440.67236195416075</v>
      </c>
      <c r="DE101" s="2297">
        <v>495.5068983221276</v>
      </c>
      <c r="DF101" s="2297">
        <v>364.76861793958852</v>
      </c>
      <c r="DG101" s="2297">
        <v>653.33139476324709</v>
      </c>
      <c r="DH101" s="2297">
        <v>321.47967494580513</v>
      </c>
      <c r="DI101" s="2297">
        <v>423.36286038237023</v>
      </c>
      <c r="DJ101" s="2297">
        <v>233.10834706228863</v>
      </c>
      <c r="DK101" s="2297">
        <v>207.90300701056765</v>
      </c>
      <c r="DL101" s="2297">
        <v>429.38743259898411</v>
      </c>
      <c r="DM101" s="2297">
        <v>236.72331181421461</v>
      </c>
      <c r="DN101" s="2297">
        <v>380.74707807057212</v>
      </c>
      <c r="DO101" s="2297">
        <v>344.24458039456692</v>
      </c>
      <c r="DP101" s="2297">
        <v>448.51333638167881</v>
      </c>
      <c r="DQ101" s="2297">
        <v>527.03040786253382</v>
      </c>
      <c r="DR101" s="2297">
        <v>253.56566512640248</v>
      </c>
      <c r="DS101" s="2297">
        <v>361.80644417962407</v>
      </c>
      <c r="DT101" s="2297">
        <v>252.00712169529177</v>
      </c>
      <c r="DU101" s="2297">
        <v>432.23169039518018</v>
      </c>
      <c r="DV101" s="2297">
        <v>198.99392125141259</v>
      </c>
      <c r="DW101" s="2297">
        <v>616.07398790409866</v>
      </c>
      <c r="DX101" s="2297">
        <v>275.38764821458079</v>
      </c>
      <c r="DY101" s="2297">
        <v>637.96902772512851</v>
      </c>
      <c r="DZ101" s="2297">
        <v>340.73360069737754</v>
      </c>
      <c r="EA101" s="2297">
        <v>578.67138155978171</v>
      </c>
      <c r="EB101" s="2297">
        <v>170.60802563244542</v>
      </c>
      <c r="EC101" s="2297">
        <v>348.93382806422613</v>
      </c>
      <c r="ED101" s="2297">
        <v>163.04863149736954</v>
      </c>
      <c r="EE101" s="2297">
        <v>377.88131422242299</v>
      </c>
      <c r="EF101" s="2297">
        <v>131.79585662216911</v>
      </c>
      <c r="EG101" s="2297">
        <v>422.82572191364136</v>
      </c>
      <c r="EH101" s="2297">
        <v>195.40552940968323</v>
      </c>
      <c r="EI101" s="2297">
        <v>310.25724389302292</v>
      </c>
      <c r="EJ101" s="2297">
        <v>187.32213179779222</v>
      </c>
      <c r="EK101" s="2297">
        <v>446.92121865275521</v>
      </c>
      <c r="EL101" s="2297">
        <v>204.48105672654532</v>
      </c>
      <c r="EM101" s="2297">
        <v>285.35704881010491</v>
      </c>
      <c r="EN101" s="2297">
        <v>266.88051573084209</v>
      </c>
      <c r="EO101" s="2297">
        <v>584.29005971063339</v>
      </c>
      <c r="EP101" s="2297">
        <v>118.80603805325889</v>
      </c>
      <c r="EQ101" s="2297">
        <v>488.80466740439152</v>
      </c>
      <c r="ER101" s="2297">
        <v>110.93918032099148</v>
      </c>
      <c r="ES101" s="2297">
        <v>438.01052074049721</v>
      </c>
      <c r="ET101" s="2297">
        <v>144.50999312033338</v>
      </c>
      <c r="EU101" s="2297">
        <v>505.4857956569316</v>
      </c>
      <c r="EV101" s="2297">
        <v>112.11357528667673</v>
      </c>
      <c r="EW101" s="2297">
        <v>607.69571009591391</v>
      </c>
      <c r="EX101" s="2279">
        <v>140.74152772501492</v>
      </c>
      <c r="EY101" s="2297">
        <v>521.86770028900946</v>
      </c>
      <c r="EZ101" s="2279">
        <v>132.22151081960135</v>
      </c>
      <c r="FA101" s="2297">
        <v>243.5614960450043</v>
      </c>
      <c r="FB101" s="2279">
        <v>230.07168139997387</v>
      </c>
      <c r="FC101" s="2297">
        <f t="shared" ref="FC101:FR101" si="4">SUM(FC83:FC100)</f>
        <v>290.44542566489952</v>
      </c>
      <c r="FD101" s="2279">
        <f t="shared" si="4"/>
        <v>601.12088951447674</v>
      </c>
      <c r="FE101" s="2297">
        <f t="shared" si="4"/>
        <v>284.22035919353851</v>
      </c>
      <c r="FF101" s="2279">
        <f t="shared" si="4"/>
        <v>371.65653408599155</v>
      </c>
      <c r="FG101" s="2297">
        <f t="shared" si="4"/>
        <v>332.85804929873575</v>
      </c>
      <c r="FH101" s="2279">
        <f t="shared" si="4"/>
        <v>235.09901938119566</v>
      </c>
      <c r="FI101" s="2297">
        <f t="shared" si="4"/>
        <v>372.78757483815457</v>
      </c>
      <c r="FJ101" s="2279">
        <f t="shared" si="4"/>
        <v>224.15014889083665</v>
      </c>
      <c r="FK101" s="2297">
        <f t="shared" si="4"/>
        <v>337.68817406416497</v>
      </c>
      <c r="FL101" s="2279">
        <f t="shared" si="4"/>
        <v>204.87830447838417</v>
      </c>
      <c r="FM101" s="2297">
        <f t="shared" si="4"/>
        <v>390.34298731698749</v>
      </c>
      <c r="FN101" s="2279">
        <f t="shared" si="4"/>
        <v>239.34056625659383</v>
      </c>
      <c r="FO101" s="2297">
        <f t="shared" si="4"/>
        <v>394.10603455962371</v>
      </c>
      <c r="FP101" s="2279">
        <f t="shared" si="4"/>
        <v>297.00958535707446</v>
      </c>
      <c r="FQ101" s="2297">
        <f t="shared" si="4"/>
        <v>448.38962452165106</v>
      </c>
      <c r="FR101" s="2279">
        <f t="shared" si="4"/>
        <v>396.28277646736694</v>
      </c>
      <c r="FS101" s="2308"/>
      <c r="FT101" s="2308"/>
    </row>
    <row r="102" spans="1:176" s="2311" customFormat="1" ht="19.8" thickTop="1">
      <c r="A102" s="2309" t="s">
        <v>4935</v>
      </c>
      <c r="B102" s="2309"/>
      <c r="C102" s="2309"/>
      <c r="D102" s="2309"/>
      <c r="E102" s="2309"/>
      <c r="F102" s="2309"/>
      <c r="G102" s="2309"/>
      <c r="H102" s="2309"/>
      <c r="I102" s="2309"/>
      <c r="J102" s="2309"/>
      <c r="K102" s="2309"/>
      <c r="L102" s="2309"/>
      <c r="M102" s="2309"/>
      <c r="N102" s="2309"/>
      <c r="O102" s="2309"/>
      <c r="P102" s="2309"/>
      <c r="Q102" s="2309"/>
      <c r="R102" s="2309"/>
      <c r="S102" s="2309"/>
      <c r="T102" s="2309"/>
      <c r="U102" s="2309"/>
      <c r="V102" s="2309"/>
      <c r="W102" s="2309"/>
      <c r="X102" s="2309"/>
      <c r="Y102" s="2309"/>
      <c r="Z102" s="2309"/>
      <c r="AA102" s="2309"/>
      <c r="AB102" s="2309"/>
      <c r="AC102" s="2309"/>
      <c r="AD102" s="2309"/>
      <c r="AE102" s="2309"/>
      <c r="AF102" s="2310"/>
      <c r="AG102" s="2310"/>
      <c r="AH102" s="2310"/>
      <c r="AI102" s="2310"/>
      <c r="AJ102" s="2310"/>
      <c r="AK102" s="2310"/>
      <c r="AL102" s="2310"/>
      <c r="AM102" s="2310"/>
      <c r="AN102" s="2310"/>
      <c r="AO102" s="2310"/>
      <c r="AP102" s="2310"/>
      <c r="AQ102" s="2310"/>
      <c r="AR102" s="2310"/>
      <c r="AS102" s="2310"/>
      <c r="AT102" s="2310"/>
      <c r="AU102" s="2310"/>
      <c r="AV102" s="2310"/>
      <c r="AW102" s="2310"/>
      <c r="AX102" s="2310"/>
      <c r="AY102" s="2310"/>
      <c r="AZ102" s="2310"/>
      <c r="BA102" s="2310"/>
      <c r="BB102" s="2310"/>
      <c r="BC102" s="2310"/>
      <c r="BD102" s="2310"/>
      <c r="BE102" s="2310"/>
      <c r="BF102" s="2310"/>
      <c r="BG102" s="2310"/>
      <c r="BH102" s="2310"/>
      <c r="BI102" s="2310"/>
      <c r="BJ102" s="2310"/>
      <c r="BK102" s="2310"/>
      <c r="BL102" s="2310"/>
      <c r="BM102" s="2310"/>
      <c r="BN102" s="2310"/>
      <c r="BO102" s="2310"/>
      <c r="BP102" s="2310"/>
      <c r="BQ102" s="2310"/>
      <c r="BR102" s="2310"/>
      <c r="BS102" s="2310"/>
      <c r="BT102" s="2310"/>
      <c r="BU102" s="2310"/>
      <c r="BV102" s="2310"/>
      <c r="BW102" s="2310"/>
      <c r="BX102" s="2310"/>
      <c r="BY102" s="2310"/>
      <c r="BZ102" s="2310"/>
      <c r="CA102" s="2310"/>
      <c r="CB102" s="2310"/>
      <c r="CC102" s="2310"/>
      <c r="CD102" s="2310"/>
      <c r="CE102" s="2310"/>
      <c r="CF102" s="2310"/>
      <c r="CG102" s="2310"/>
      <c r="CH102" s="2310"/>
      <c r="CI102" s="2310"/>
      <c r="CJ102" s="2310"/>
      <c r="CK102" s="2310"/>
      <c r="CL102" s="2310"/>
      <c r="CM102" s="2310"/>
      <c r="CN102" s="2310"/>
      <c r="CO102" s="2310"/>
      <c r="CP102" s="2310"/>
      <c r="CQ102" s="2310"/>
      <c r="CR102" s="2310"/>
      <c r="CS102" s="2310"/>
      <c r="CT102" s="2310"/>
      <c r="CU102" s="2310"/>
      <c r="CV102" s="2310"/>
      <c r="CW102" s="2310"/>
      <c r="CX102" s="2310"/>
      <c r="CY102" s="2310"/>
      <c r="CZ102" s="2310"/>
      <c r="DA102" s="2310"/>
      <c r="DB102" s="2310"/>
      <c r="DC102" s="2310"/>
      <c r="DD102" s="2310"/>
      <c r="DE102" s="2310"/>
      <c r="DF102" s="2310"/>
      <c r="DG102" s="2310"/>
      <c r="DH102" s="2310"/>
      <c r="DI102" s="2310"/>
      <c r="DJ102" s="2310"/>
      <c r="DK102" s="2310"/>
      <c r="DL102" s="2310"/>
      <c r="DM102" s="2310"/>
      <c r="DN102" s="2310"/>
      <c r="DO102" s="2310"/>
      <c r="DP102" s="2310"/>
      <c r="DQ102" s="2310"/>
      <c r="DR102" s="2310"/>
      <c r="DS102" s="2310"/>
      <c r="DT102" s="2310"/>
      <c r="DU102" s="2310"/>
      <c r="DV102" s="2310"/>
      <c r="DW102" s="2310"/>
      <c r="DX102" s="2310"/>
      <c r="DY102" s="2310"/>
      <c r="DZ102" s="2310"/>
      <c r="EA102" s="2310"/>
      <c r="EB102" s="2310"/>
      <c r="EC102" s="2310"/>
      <c r="ED102" s="2310"/>
      <c r="EE102" s="2310"/>
      <c r="EF102" s="2310"/>
      <c r="EG102" s="2310"/>
      <c r="EH102" s="2310"/>
      <c r="EI102" s="2310"/>
      <c r="EJ102" s="2310"/>
      <c r="EK102" s="2310"/>
      <c r="EL102" s="2310"/>
      <c r="EM102" s="2310"/>
      <c r="EN102" s="2310"/>
      <c r="EO102" s="2310"/>
      <c r="EP102" s="2310"/>
      <c r="EQ102" s="2310"/>
      <c r="ER102" s="2310"/>
      <c r="ES102" s="2310"/>
      <c r="ET102" s="2310"/>
      <c r="EU102" s="2310"/>
      <c r="EV102" s="2310"/>
      <c r="EW102" s="2310"/>
      <c r="EX102" s="2310"/>
      <c r="EY102" s="2310"/>
      <c r="EZ102" s="2310"/>
      <c r="FA102" s="2310"/>
      <c r="FB102" s="2310"/>
      <c r="FC102" s="2310"/>
      <c r="FD102" s="2310"/>
      <c r="FE102" s="2310"/>
      <c r="FF102" s="2310"/>
      <c r="FG102" s="2310"/>
      <c r="FH102" s="2310"/>
      <c r="FI102" s="2310"/>
      <c r="FJ102" s="2310"/>
      <c r="FK102" s="2310"/>
      <c r="FL102" s="2310"/>
      <c r="FM102" s="2310"/>
      <c r="FN102" s="2310"/>
      <c r="FO102" s="2310"/>
      <c r="FP102" s="2310"/>
      <c r="FQ102" s="2310"/>
      <c r="FR102" s="2310"/>
    </row>
    <row r="103" spans="1:176" s="2314" customFormat="1" ht="19.8">
      <c r="A103" s="2309" t="s">
        <v>4936</v>
      </c>
      <c r="B103" s="2312"/>
      <c r="C103" s="2312"/>
      <c r="D103" s="2312"/>
      <c r="E103" s="2312"/>
      <c r="F103" s="2312"/>
      <c r="G103" s="2312"/>
      <c r="H103" s="2312"/>
      <c r="I103" s="2312"/>
      <c r="J103" s="2312"/>
      <c r="K103" s="2312"/>
      <c r="L103" s="2312"/>
      <c r="M103" s="2312"/>
      <c r="N103" s="2312"/>
      <c r="O103" s="2313"/>
      <c r="P103" s="2312"/>
      <c r="Q103" s="2312"/>
      <c r="R103" s="2312"/>
      <c r="S103" s="2312"/>
      <c r="T103" s="2312"/>
      <c r="U103" s="2313"/>
      <c r="V103" s="2312"/>
      <c r="W103" s="2312"/>
      <c r="X103" s="2312"/>
      <c r="Y103" s="2312"/>
      <c r="Z103" s="2312"/>
      <c r="AA103" s="2312"/>
      <c r="AB103" s="2312"/>
      <c r="AC103" s="2312"/>
      <c r="AD103" s="2312"/>
      <c r="AE103" s="2312"/>
      <c r="AF103" s="2310"/>
      <c r="AG103" s="2310"/>
      <c r="AH103" s="2310"/>
      <c r="AI103" s="2310"/>
      <c r="AJ103" s="2310"/>
      <c r="AK103" s="2310"/>
      <c r="AL103" s="2310"/>
      <c r="AM103" s="2310"/>
      <c r="AN103" s="2310"/>
      <c r="AO103" s="2310"/>
      <c r="AP103" s="2310"/>
      <c r="AQ103" s="2310"/>
      <c r="AR103" s="2310"/>
      <c r="AS103" s="2310"/>
      <c r="AT103" s="2310"/>
      <c r="AU103" s="2310"/>
      <c r="AV103" s="2310"/>
      <c r="AW103" s="2310"/>
      <c r="AX103" s="2310"/>
      <c r="AY103" s="2310"/>
      <c r="AZ103" s="2310"/>
      <c r="BA103" s="2310"/>
      <c r="BB103" s="2310"/>
      <c r="BC103" s="2310"/>
      <c r="BD103" s="2310"/>
      <c r="BE103" s="2310"/>
      <c r="BF103" s="2310"/>
      <c r="BG103" s="2310"/>
      <c r="BH103" s="2310"/>
      <c r="BI103" s="2310"/>
      <c r="BJ103" s="2310"/>
      <c r="BK103" s="2310"/>
      <c r="BL103" s="2310"/>
      <c r="BM103" s="2310"/>
      <c r="BN103" s="2310"/>
      <c r="BO103" s="2310"/>
      <c r="BP103" s="2310"/>
      <c r="BQ103" s="2310"/>
      <c r="BR103" s="2310"/>
      <c r="BS103" s="2310"/>
      <c r="BT103" s="2310"/>
      <c r="BU103" s="2310"/>
      <c r="BV103" s="2310"/>
      <c r="BW103" s="2310"/>
      <c r="BX103" s="2310"/>
      <c r="BY103" s="2310"/>
      <c r="BZ103" s="2310"/>
      <c r="CA103" s="2310"/>
      <c r="CB103" s="2310"/>
      <c r="CC103" s="2310"/>
      <c r="CD103" s="2310"/>
      <c r="CE103" s="2310"/>
      <c r="CF103" s="2310"/>
      <c r="CG103" s="2310"/>
      <c r="CH103" s="2310"/>
      <c r="CI103" s="2310"/>
      <c r="CJ103" s="2310"/>
      <c r="CK103" s="2310"/>
      <c r="CL103" s="2310"/>
      <c r="CM103" s="2310"/>
      <c r="CN103" s="2310"/>
      <c r="CO103" s="2310"/>
      <c r="CP103" s="2310"/>
      <c r="CQ103" s="2310"/>
      <c r="CR103" s="2310"/>
      <c r="CS103" s="2310"/>
      <c r="CT103" s="2310"/>
      <c r="CU103" s="2310"/>
      <c r="CV103" s="2310"/>
      <c r="CW103" s="2310"/>
      <c r="CX103" s="2310"/>
      <c r="CY103" s="2310"/>
      <c r="CZ103" s="2310"/>
      <c r="DA103" s="2310"/>
      <c r="DB103" s="2310"/>
      <c r="DC103" s="2310"/>
      <c r="DD103" s="2310"/>
      <c r="DE103" s="2310"/>
      <c r="DF103" s="2310"/>
      <c r="DG103" s="2310"/>
      <c r="DH103" s="2310"/>
      <c r="DI103" s="2310"/>
      <c r="DJ103" s="2310"/>
      <c r="DK103" s="2310"/>
      <c r="DL103" s="2310"/>
      <c r="DM103" s="2310"/>
      <c r="DN103" s="2310"/>
      <c r="DO103" s="2310"/>
      <c r="DP103" s="2310"/>
      <c r="DQ103" s="2310"/>
      <c r="DR103" s="2310"/>
      <c r="DS103" s="2310"/>
      <c r="DT103" s="2310"/>
      <c r="DU103" s="2310"/>
      <c r="DV103" s="2310"/>
      <c r="DW103" s="2310"/>
      <c r="DX103" s="2310"/>
      <c r="DY103" s="2310"/>
      <c r="DZ103" s="2310"/>
      <c r="EA103" s="2310"/>
      <c r="EB103" s="2310"/>
      <c r="EC103" s="2310"/>
      <c r="ED103" s="2310"/>
      <c r="EE103" s="2310"/>
      <c r="EF103" s="2310"/>
      <c r="EG103" s="2310"/>
      <c r="EH103" s="2310"/>
      <c r="EI103" s="2310"/>
      <c r="EJ103" s="2310"/>
      <c r="EK103" s="2310"/>
      <c r="EL103" s="2310"/>
      <c r="EM103" s="2310"/>
      <c r="EN103" s="2310"/>
      <c r="EO103" s="2310"/>
      <c r="EP103" s="2310"/>
      <c r="EQ103" s="2310"/>
      <c r="ER103" s="2310"/>
      <c r="ES103" s="2310"/>
      <c r="ET103" s="2310"/>
      <c r="EU103" s="2310"/>
      <c r="EV103" s="2310"/>
      <c r="EW103" s="2310"/>
      <c r="EX103" s="2310"/>
      <c r="EY103" s="2310"/>
      <c r="EZ103" s="2310"/>
      <c r="FA103" s="2310"/>
      <c r="FB103" s="2310"/>
      <c r="FC103" s="2310"/>
      <c r="FD103" s="2310"/>
      <c r="FE103" s="2310"/>
      <c r="FF103" s="2310"/>
      <c r="FG103" s="2310"/>
      <c r="FH103" s="2310"/>
      <c r="FI103" s="2310"/>
      <c r="FJ103" s="2310"/>
      <c r="FK103" s="2310"/>
      <c r="FL103" s="2310"/>
      <c r="FM103" s="2310"/>
      <c r="FN103" s="2310"/>
      <c r="FO103" s="2310"/>
      <c r="FP103" s="2310"/>
      <c r="FQ103" s="2310"/>
      <c r="FR103" s="2310"/>
    </row>
    <row r="104" spans="1:176" ht="19.8">
      <c r="A104" s="2315" t="s">
        <v>4956</v>
      </c>
      <c r="B104" s="2236"/>
      <c r="C104" s="2316"/>
      <c r="D104" s="2316"/>
      <c r="E104" s="2316"/>
      <c r="F104" s="2316"/>
      <c r="G104" s="2316"/>
      <c r="H104" s="2316"/>
      <c r="I104" s="2316"/>
      <c r="J104" s="2316"/>
      <c r="K104" s="2316"/>
      <c r="L104" s="2316"/>
      <c r="M104" s="2316"/>
      <c r="N104" s="2316"/>
      <c r="O104" s="2316"/>
      <c r="P104" s="2316"/>
      <c r="Q104" s="2316"/>
      <c r="R104" s="2316"/>
      <c r="S104" s="2316"/>
      <c r="T104" s="2316"/>
      <c r="U104" s="2316"/>
      <c r="V104" s="2316"/>
      <c r="W104" s="2316"/>
      <c r="X104" s="2316"/>
      <c r="Y104" s="2316"/>
      <c r="Z104" s="2316"/>
      <c r="AA104" s="2316"/>
      <c r="AB104" s="2316"/>
      <c r="AC104" s="2316"/>
      <c r="AD104" s="2316"/>
      <c r="AE104" s="2316"/>
      <c r="AF104" s="2310"/>
      <c r="AG104" s="2310"/>
      <c r="AH104" s="2310"/>
      <c r="AI104" s="2310"/>
      <c r="AJ104" s="2310"/>
      <c r="AK104" s="2310"/>
      <c r="AL104" s="2310"/>
      <c r="AM104" s="2310"/>
      <c r="AN104" s="2310"/>
      <c r="AO104" s="2310"/>
      <c r="AP104" s="2310"/>
      <c r="AQ104" s="2310"/>
      <c r="AR104" s="2310"/>
      <c r="AS104" s="2310"/>
      <c r="AT104" s="2310"/>
      <c r="AU104" s="2310"/>
      <c r="AV104" s="2310"/>
      <c r="AW104" s="2310"/>
      <c r="AX104" s="2310"/>
      <c r="AY104" s="2310"/>
      <c r="AZ104" s="2310"/>
      <c r="BA104" s="2310"/>
      <c r="BB104" s="2310"/>
      <c r="BC104" s="2310"/>
      <c r="BD104" s="2310"/>
      <c r="BE104" s="2310"/>
      <c r="BF104" s="2310"/>
      <c r="BG104" s="2310"/>
      <c r="BH104" s="2310"/>
      <c r="BI104" s="2310"/>
      <c r="BJ104" s="2310"/>
      <c r="BK104" s="2310"/>
      <c r="BL104" s="2310"/>
      <c r="BM104" s="2310"/>
      <c r="BN104" s="2310"/>
      <c r="BO104" s="2310"/>
      <c r="BP104" s="2310"/>
      <c r="BQ104" s="2310"/>
      <c r="BR104" s="2310"/>
      <c r="BS104" s="2310"/>
      <c r="BT104" s="2310"/>
      <c r="BU104" s="2310"/>
      <c r="BV104" s="2310"/>
      <c r="BW104" s="2310"/>
      <c r="BX104" s="2310"/>
      <c r="BY104" s="2310"/>
      <c r="BZ104" s="2310"/>
      <c r="CA104" s="2310"/>
      <c r="CB104" s="2310"/>
      <c r="CC104" s="2310"/>
      <c r="CD104" s="2310"/>
      <c r="CE104" s="2310"/>
      <c r="CF104" s="2310"/>
      <c r="CG104" s="2310"/>
      <c r="CH104" s="2310"/>
      <c r="CI104" s="2310"/>
      <c r="CJ104" s="2310"/>
      <c r="CK104" s="2310"/>
      <c r="CL104" s="2310"/>
      <c r="CM104" s="2310"/>
      <c r="CN104" s="2310"/>
      <c r="CO104" s="2310"/>
      <c r="CP104" s="2310"/>
      <c r="CQ104" s="2310"/>
      <c r="CR104" s="2310"/>
      <c r="CS104" s="2310"/>
      <c r="CT104" s="2310"/>
      <c r="CU104" s="2310"/>
      <c r="CV104" s="2310"/>
      <c r="CW104" s="2310"/>
      <c r="CX104" s="2310"/>
      <c r="CY104" s="2310"/>
      <c r="CZ104" s="2310"/>
      <c r="DA104" s="2310"/>
      <c r="DB104" s="2310"/>
      <c r="DC104" s="2310"/>
      <c r="DD104" s="2310"/>
      <c r="DE104" s="2310"/>
      <c r="DF104" s="2310"/>
      <c r="DG104" s="2310"/>
      <c r="DH104" s="2310"/>
      <c r="DI104" s="2310"/>
      <c r="DJ104" s="2310"/>
      <c r="DK104" s="2310"/>
      <c r="DL104" s="2310"/>
      <c r="DM104" s="2310"/>
      <c r="DN104" s="2310"/>
      <c r="DO104" s="2310"/>
      <c r="DP104" s="2310"/>
      <c r="DQ104" s="2310"/>
      <c r="DR104" s="2310"/>
      <c r="DS104" s="2310"/>
      <c r="DT104" s="2310"/>
      <c r="DU104" s="2310"/>
      <c r="DV104" s="2310"/>
      <c r="DW104" s="2310"/>
      <c r="DX104" s="2310"/>
      <c r="DY104" s="2310"/>
      <c r="DZ104" s="2310"/>
      <c r="EA104" s="2310"/>
      <c r="EB104" s="2310"/>
      <c r="EC104" s="2310"/>
      <c r="ED104" s="2310"/>
      <c r="EE104" s="2310"/>
      <c r="EF104" s="2310"/>
      <c r="EG104" s="2310"/>
      <c r="EH104" s="2310"/>
      <c r="EI104" s="2310"/>
      <c r="EJ104" s="2310"/>
      <c r="EK104" s="2310"/>
      <c r="EL104" s="2310"/>
      <c r="EM104" s="2310"/>
      <c r="EN104" s="2310"/>
      <c r="EO104" s="2310"/>
      <c r="EP104" s="2310"/>
      <c r="EQ104" s="2310"/>
      <c r="ER104" s="2310"/>
      <c r="ES104" s="2310"/>
      <c r="ET104" s="2310"/>
      <c r="EU104" s="2310"/>
      <c r="EV104" s="2310"/>
      <c r="EW104" s="2310"/>
      <c r="EX104" s="2310"/>
      <c r="EY104" s="2310"/>
      <c r="EZ104" s="2310"/>
      <c r="FA104" s="2310"/>
      <c r="FB104" s="2310"/>
      <c r="FC104" s="2310"/>
      <c r="FD104" s="2310"/>
      <c r="FE104" s="2310"/>
      <c r="FF104" s="2310"/>
      <c r="FG104" s="2310"/>
      <c r="FH104" s="2310"/>
      <c r="FI104" s="2310"/>
      <c r="FJ104" s="2310"/>
      <c r="FK104" s="2310"/>
      <c r="FL104" s="2310"/>
      <c r="FM104" s="2310"/>
      <c r="FN104" s="2310"/>
      <c r="FO104" s="2310"/>
      <c r="FP104" s="2310"/>
      <c r="FQ104" s="2310"/>
      <c r="FR104" s="2310"/>
    </row>
    <row r="105" spans="1:176" ht="19.2">
      <c r="A105" s="2315" t="s">
        <v>139</v>
      </c>
      <c r="B105" s="2236"/>
      <c r="C105" s="2316"/>
      <c r="D105" s="2316"/>
      <c r="E105" s="2316"/>
      <c r="F105" s="2316"/>
      <c r="G105" s="2316"/>
      <c r="H105" s="2316"/>
      <c r="I105" s="2316"/>
      <c r="J105" s="2316"/>
      <c r="K105" s="2316"/>
      <c r="L105" s="2316"/>
      <c r="M105" s="2316"/>
      <c r="N105" s="2316"/>
      <c r="O105" s="2316"/>
      <c r="P105" s="2316"/>
      <c r="Q105" s="2316"/>
      <c r="R105" s="2316"/>
      <c r="S105" s="2316"/>
      <c r="T105" s="2316"/>
      <c r="U105" s="2316"/>
      <c r="V105" s="2316"/>
      <c r="W105" s="2316"/>
      <c r="X105" s="2316"/>
      <c r="Y105" s="2316"/>
      <c r="Z105" s="2316"/>
      <c r="AA105" s="2316"/>
      <c r="AB105" s="2316"/>
      <c r="AC105" s="2316"/>
      <c r="AD105" s="2316"/>
      <c r="AE105" s="2316"/>
      <c r="AF105" s="2310"/>
      <c r="AG105" s="2310"/>
      <c r="AH105" s="2310"/>
      <c r="AI105" s="2310"/>
      <c r="AJ105" s="2310"/>
      <c r="AK105" s="2310"/>
      <c r="AL105" s="2310"/>
      <c r="AM105" s="2310"/>
      <c r="AN105" s="2310"/>
      <c r="AO105" s="2310"/>
      <c r="AP105" s="2310"/>
      <c r="AQ105" s="2310"/>
      <c r="AR105" s="2310"/>
      <c r="AS105" s="2310"/>
      <c r="AT105" s="2310"/>
      <c r="AU105" s="2310"/>
      <c r="AV105" s="2310"/>
      <c r="AW105" s="2310"/>
      <c r="AX105" s="2310"/>
      <c r="AY105" s="2310"/>
      <c r="AZ105" s="2310"/>
      <c r="BA105" s="2310"/>
      <c r="BB105" s="2310"/>
      <c r="BC105" s="2310"/>
      <c r="BD105" s="2310"/>
      <c r="BE105" s="2310"/>
      <c r="BF105" s="2310"/>
      <c r="BG105" s="2310"/>
      <c r="BH105" s="2310"/>
      <c r="BI105" s="2310"/>
      <c r="BJ105" s="2310"/>
      <c r="BK105" s="2310"/>
      <c r="BL105" s="2310"/>
      <c r="BM105" s="2310"/>
      <c r="BN105" s="2310"/>
      <c r="BO105" s="2310"/>
      <c r="BP105" s="2310"/>
      <c r="BQ105" s="2310"/>
      <c r="BR105" s="2310"/>
      <c r="BS105" s="2310"/>
      <c r="BT105" s="2310"/>
      <c r="BU105" s="2310"/>
      <c r="BV105" s="2310"/>
      <c r="BW105" s="2310"/>
      <c r="BX105" s="2310"/>
      <c r="BY105" s="2310"/>
      <c r="BZ105" s="2310"/>
      <c r="CA105" s="2310"/>
      <c r="CB105" s="2310"/>
      <c r="CC105" s="2310"/>
      <c r="CD105" s="2310"/>
      <c r="CE105" s="2310"/>
      <c r="CF105" s="2310"/>
      <c r="CG105" s="2310"/>
      <c r="CH105" s="2310"/>
      <c r="CI105" s="2310"/>
      <c r="CJ105" s="2310"/>
      <c r="CK105" s="2310"/>
      <c r="CL105" s="2310"/>
      <c r="CM105" s="2310"/>
      <c r="CN105" s="2310"/>
      <c r="CO105" s="2310"/>
      <c r="CP105" s="2310"/>
      <c r="CQ105" s="2310"/>
      <c r="CR105" s="2310"/>
      <c r="CS105" s="2310"/>
      <c r="CT105" s="2310"/>
      <c r="CU105" s="2310"/>
      <c r="CV105" s="2310"/>
      <c r="CW105" s="2310"/>
      <c r="CX105" s="2310"/>
      <c r="CY105" s="2310"/>
      <c r="CZ105" s="2310"/>
      <c r="DA105" s="2310"/>
      <c r="DB105" s="2310"/>
      <c r="DC105" s="2310"/>
      <c r="DD105" s="2310"/>
      <c r="DE105" s="2310"/>
      <c r="DF105" s="2310"/>
      <c r="DG105" s="2310"/>
      <c r="DH105" s="2310"/>
      <c r="DI105" s="2310"/>
      <c r="DJ105" s="2310"/>
      <c r="DK105" s="2310"/>
      <c r="DL105" s="2310"/>
      <c r="DM105" s="2310"/>
      <c r="DN105" s="2310"/>
      <c r="DO105" s="2310"/>
      <c r="DP105" s="2310"/>
      <c r="DQ105" s="2310"/>
      <c r="DR105" s="2310"/>
      <c r="DS105" s="2310"/>
      <c r="DT105" s="2310"/>
      <c r="DU105" s="2310"/>
      <c r="DV105" s="2310"/>
      <c r="DW105" s="2310"/>
      <c r="DX105" s="2310"/>
      <c r="DY105" s="2310"/>
      <c r="DZ105" s="2310"/>
      <c r="EA105" s="2310"/>
      <c r="EB105" s="2310"/>
      <c r="EC105" s="2310"/>
      <c r="ED105" s="2310"/>
      <c r="EE105" s="2310"/>
      <c r="EF105" s="2310"/>
      <c r="EG105" s="2310"/>
      <c r="EH105" s="2310"/>
      <c r="EI105" s="2310"/>
      <c r="EJ105" s="2310"/>
      <c r="EK105" s="2310"/>
      <c r="EL105" s="2310"/>
      <c r="EM105" s="2310"/>
      <c r="EN105" s="2310"/>
      <c r="EO105" s="2310"/>
      <c r="EP105" s="2310"/>
      <c r="EQ105" s="2310"/>
      <c r="ER105" s="2310"/>
      <c r="ES105" s="2310"/>
      <c r="ET105" s="2310"/>
      <c r="EU105" s="2310"/>
      <c r="EV105" s="2310"/>
      <c r="EW105" s="2310"/>
      <c r="EX105" s="2310"/>
      <c r="EY105" s="2310"/>
      <c r="EZ105" s="2310"/>
      <c r="FA105" s="2310"/>
      <c r="FB105" s="2310"/>
      <c r="FC105" s="2310"/>
      <c r="FD105" s="2310"/>
      <c r="FE105" s="2310"/>
      <c r="FF105" s="2310"/>
      <c r="FG105" s="2310"/>
      <c r="FH105" s="2310"/>
      <c r="FI105" s="2310"/>
      <c r="FJ105" s="2310"/>
      <c r="FK105" s="2310"/>
      <c r="FL105" s="2310"/>
      <c r="FM105" s="2310"/>
      <c r="FN105" s="2310"/>
      <c r="FO105" s="2310"/>
      <c r="FP105" s="2310"/>
      <c r="FQ105" s="2310"/>
      <c r="FR105" s="2310"/>
    </row>
    <row r="106" spans="1:176" s="2321" customFormat="1" ht="18.75" customHeight="1">
      <c r="A106" s="2317" t="s">
        <v>3601</v>
      </c>
      <c r="B106" s="2318"/>
      <c r="C106" s="2319"/>
      <c r="D106" s="2319"/>
      <c r="E106" s="2319"/>
      <c r="F106" s="2319"/>
      <c r="G106" s="2319"/>
      <c r="H106" s="2319"/>
      <c r="I106" s="2319"/>
      <c r="J106" s="2319"/>
      <c r="K106" s="2319"/>
      <c r="L106" s="2319"/>
      <c r="M106" s="2319"/>
      <c r="N106" s="2319"/>
      <c r="O106" s="2319"/>
      <c r="P106" s="2319"/>
      <c r="Q106" s="2319"/>
      <c r="R106" s="2319"/>
      <c r="S106" s="2319"/>
      <c r="T106" s="2319"/>
      <c r="U106" s="2319"/>
      <c r="V106" s="2319"/>
      <c r="W106" s="2319"/>
      <c r="X106" s="2319"/>
      <c r="Y106" s="2319"/>
      <c r="Z106" s="2319"/>
      <c r="AA106" s="2319"/>
      <c r="AB106" s="2319"/>
      <c r="AC106" s="2319"/>
      <c r="AD106" s="2319"/>
      <c r="AE106" s="2319"/>
      <c r="AF106" s="2320"/>
      <c r="AG106" s="2320"/>
      <c r="AH106" s="2320"/>
      <c r="AI106" s="2320"/>
      <c r="AJ106" s="2320"/>
      <c r="AK106" s="2320"/>
      <c r="AL106" s="2320"/>
      <c r="AM106" s="2320"/>
      <c r="AN106" s="2320"/>
      <c r="AO106" s="2320"/>
      <c r="AP106" s="2320"/>
      <c r="AQ106" s="2320"/>
      <c r="AR106" s="2320"/>
      <c r="AS106" s="2320"/>
      <c r="AT106" s="2320"/>
      <c r="AU106" s="2320"/>
      <c r="AV106" s="2320"/>
      <c r="AW106" s="2320"/>
      <c r="AX106" s="2320"/>
      <c r="AY106" s="2320"/>
      <c r="AZ106" s="2320"/>
      <c r="BA106" s="2320"/>
      <c r="BB106" s="2320"/>
      <c r="BC106" s="2320"/>
      <c r="BD106" s="2320"/>
      <c r="BE106" s="2320"/>
      <c r="BF106" s="2320"/>
      <c r="BG106" s="2320"/>
      <c r="BH106" s="2320"/>
      <c r="BI106" s="2320"/>
      <c r="BJ106" s="2320"/>
      <c r="BK106" s="2320"/>
      <c r="BL106" s="2320"/>
      <c r="BM106" s="2320"/>
      <c r="BN106" s="2320"/>
      <c r="BO106" s="2320"/>
      <c r="BP106" s="2320"/>
      <c r="BQ106" s="2320"/>
      <c r="BR106" s="2320"/>
      <c r="BS106" s="2320"/>
      <c r="BT106" s="2320"/>
      <c r="BU106" s="2320"/>
      <c r="BV106" s="2320"/>
      <c r="BW106" s="2320"/>
      <c r="BX106" s="2320"/>
      <c r="BY106" s="2320"/>
      <c r="BZ106" s="2320"/>
      <c r="CA106" s="2320"/>
      <c r="CB106" s="2320"/>
      <c r="CC106" s="2320"/>
      <c r="CD106" s="2320"/>
      <c r="CE106" s="2320"/>
      <c r="CF106" s="2320"/>
      <c r="CG106" s="2320"/>
      <c r="CH106" s="2320"/>
      <c r="CI106" s="2320"/>
      <c r="CJ106" s="2320"/>
      <c r="CK106" s="2320"/>
      <c r="CL106" s="2320"/>
      <c r="CM106" s="2320"/>
      <c r="CN106" s="2320"/>
      <c r="CO106" s="2320"/>
      <c r="CP106" s="2320"/>
      <c r="CQ106" s="2320"/>
      <c r="CR106" s="2320"/>
      <c r="CS106" s="2320"/>
      <c r="CT106" s="2320"/>
      <c r="CU106" s="2320"/>
      <c r="CV106" s="2320"/>
      <c r="CW106" s="2320"/>
      <c r="CX106" s="2320"/>
      <c r="CY106" s="2320"/>
      <c r="CZ106" s="2320"/>
      <c r="DA106" s="2320"/>
      <c r="DB106" s="2320"/>
      <c r="DC106" s="2320"/>
      <c r="DD106" s="2320"/>
      <c r="DE106" s="2320"/>
      <c r="DF106" s="2320"/>
      <c r="DG106" s="2320"/>
      <c r="DH106" s="2320"/>
      <c r="DI106" s="2320"/>
      <c r="DJ106" s="2320"/>
      <c r="DK106" s="2320"/>
      <c r="DL106" s="2320"/>
      <c r="DM106" s="2320"/>
      <c r="DN106" s="2320"/>
      <c r="DO106" s="2320"/>
      <c r="DP106" s="2320"/>
      <c r="DQ106" s="2320"/>
      <c r="DR106" s="2320"/>
      <c r="DS106" s="2320"/>
      <c r="DT106" s="2320"/>
      <c r="DU106" s="2320"/>
      <c r="DV106" s="2320"/>
      <c r="DW106" s="2320"/>
      <c r="DX106" s="2320"/>
      <c r="DY106" s="2320"/>
      <c r="DZ106" s="2320"/>
      <c r="EA106" s="2320"/>
      <c r="EB106" s="2320"/>
      <c r="EC106" s="2320"/>
      <c r="ED106" s="2320"/>
      <c r="EE106" s="2320"/>
      <c r="EF106" s="2320"/>
      <c r="EG106" s="2320"/>
      <c r="EH106" s="2320"/>
      <c r="EI106" s="2320"/>
      <c r="EJ106" s="2320"/>
      <c r="EK106" s="2320"/>
      <c r="EL106" s="2320"/>
      <c r="EM106" s="2320"/>
      <c r="EN106" s="2320"/>
      <c r="EO106" s="2320"/>
      <c r="EP106" s="2320"/>
      <c r="EQ106" s="2320"/>
      <c r="ER106" s="2320"/>
      <c r="ES106" s="2320"/>
      <c r="ET106" s="2320"/>
      <c r="EU106" s="2320"/>
      <c r="EV106" s="2320"/>
      <c r="EW106" s="2320"/>
      <c r="EX106" s="2320"/>
      <c r="EY106" s="2320"/>
      <c r="EZ106" s="2320"/>
      <c r="FA106" s="2320"/>
      <c r="FB106" s="2320"/>
      <c r="FC106" s="2320"/>
      <c r="FD106" s="2320"/>
      <c r="FE106" s="2320"/>
      <c r="FF106" s="2320"/>
      <c r="FG106" s="2320"/>
      <c r="FH106" s="2320"/>
      <c r="FI106" s="2320"/>
      <c r="FJ106" s="2320"/>
      <c r="FK106" s="2320"/>
      <c r="FL106" s="2320"/>
      <c r="FM106" s="2320"/>
      <c r="FN106" s="2320"/>
      <c r="FO106" s="2320"/>
      <c r="FP106" s="2320"/>
      <c r="FQ106" s="2320"/>
      <c r="FR106" s="2320"/>
    </row>
    <row r="107" spans="1:176" s="2321" customFormat="1" ht="18.75" customHeight="1">
      <c r="A107" s="2317"/>
      <c r="B107" s="2318"/>
      <c r="C107" s="2319"/>
      <c r="D107" s="2319"/>
      <c r="E107" s="2319"/>
      <c r="F107" s="2319"/>
      <c r="G107" s="2319"/>
      <c r="H107" s="2319"/>
      <c r="I107" s="2319"/>
      <c r="J107" s="2319"/>
      <c r="K107" s="2319"/>
      <c r="L107" s="2319"/>
      <c r="M107" s="2319"/>
      <c r="N107" s="2319"/>
      <c r="O107" s="2319"/>
      <c r="P107" s="2319"/>
      <c r="Q107" s="2319"/>
      <c r="R107" s="2319"/>
      <c r="S107" s="2319"/>
      <c r="T107" s="2319"/>
      <c r="U107" s="2319"/>
      <c r="V107" s="2319"/>
      <c r="W107" s="2319"/>
      <c r="X107" s="2319"/>
      <c r="Y107" s="2319"/>
      <c r="Z107" s="2319"/>
      <c r="AA107" s="2319"/>
      <c r="AB107" s="2319"/>
      <c r="AC107" s="2319"/>
      <c r="AD107" s="2319"/>
      <c r="AE107" s="2319"/>
      <c r="AF107" s="2320"/>
      <c r="AG107" s="2320"/>
      <c r="AH107" s="2320"/>
      <c r="AI107" s="2320"/>
      <c r="AJ107" s="2320"/>
      <c r="AK107" s="2320"/>
      <c r="AL107" s="2320"/>
      <c r="AM107" s="2320"/>
      <c r="AN107" s="2320"/>
      <c r="AO107" s="2320"/>
      <c r="AP107" s="2320"/>
      <c r="AQ107" s="2320"/>
      <c r="AR107" s="2320"/>
      <c r="AS107" s="2320"/>
      <c r="AT107" s="2320"/>
      <c r="AU107" s="2320"/>
      <c r="AV107" s="2320"/>
      <c r="AW107" s="2320"/>
      <c r="AX107" s="2320"/>
      <c r="AY107" s="2320"/>
      <c r="AZ107" s="2320"/>
      <c r="BA107" s="2320"/>
      <c r="BB107" s="2320"/>
      <c r="BC107" s="2320"/>
      <c r="BD107" s="2320"/>
      <c r="BE107" s="2320"/>
      <c r="BF107" s="2320"/>
      <c r="BG107" s="2320"/>
      <c r="BH107" s="2320"/>
      <c r="BI107" s="2320"/>
      <c r="BJ107" s="2320"/>
      <c r="BK107" s="2320"/>
      <c r="BL107" s="2320"/>
      <c r="BM107" s="2320"/>
      <c r="BN107" s="2320"/>
      <c r="BO107" s="2320"/>
      <c r="BP107" s="2320"/>
      <c r="BQ107" s="2320"/>
      <c r="BR107" s="2320"/>
      <c r="BS107" s="2320"/>
      <c r="BT107" s="2320"/>
      <c r="BU107" s="2320"/>
      <c r="BV107" s="2320"/>
      <c r="BW107" s="2320"/>
      <c r="BX107" s="2320"/>
      <c r="BY107" s="2320"/>
      <c r="BZ107" s="2320"/>
      <c r="CA107" s="2320"/>
      <c r="CB107" s="2320"/>
      <c r="CC107" s="2320"/>
      <c r="CD107" s="2320"/>
      <c r="CE107" s="2320"/>
      <c r="CF107" s="2320"/>
      <c r="CG107" s="2320"/>
      <c r="CH107" s="2320"/>
      <c r="CI107" s="2320"/>
      <c r="CJ107" s="2320"/>
      <c r="CK107" s="2320"/>
      <c r="CL107" s="2320"/>
      <c r="CM107" s="2320"/>
      <c r="CN107" s="2320"/>
      <c r="CO107" s="2320"/>
      <c r="CP107" s="2320"/>
      <c r="CQ107" s="2320"/>
      <c r="CR107" s="2320"/>
      <c r="CS107" s="2320"/>
      <c r="CT107" s="2320"/>
      <c r="CU107" s="2320"/>
      <c r="CV107" s="2320"/>
      <c r="CW107" s="2320"/>
      <c r="CX107" s="2320"/>
      <c r="CY107" s="2320"/>
      <c r="CZ107" s="2320"/>
      <c r="DA107" s="2320"/>
      <c r="DB107" s="2320"/>
      <c r="DC107" s="2320"/>
      <c r="DD107" s="2320"/>
      <c r="DE107" s="2320"/>
      <c r="DF107" s="2320"/>
      <c r="DG107" s="2320"/>
      <c r="DH107" s="2320"/>
      <c r="DI107" s="2320"/>
      <c r="DJ107" s="2320"/>
      <c r="DK107" s="2320"/>
      <c r="DL107" s="2320"/>
      <c r="DM107" s="2320"/>
      <c r="DN107" s="2320"/>
      <c r="DO107" s="2320"/>
      <c r="DP107" s="2320"/>
      <c r="DQ107" s="2320"/>
      <c r="DR107" s="2320"/>
      <c r="DS107" s="2320"/>
      <c r="DT107" s="2320"/>
      <c r="DU107" s="2320"/>
      <c r="DV107" s="2320"/>
      <c r="DW107" s="2320"/>
      <c r="DX107" s="2320"/>
      <c r="DY107" s="2320"/>
      <c r="DZ107" s="2320"/>
      <c r="EA107" s="2320"/>
      <c r="EB107" s="2320"/>
      <c r="EC107" s="2320"/>
      <c r="ED107" s="2320"/>
      <c r="EE107" s="2320"/>
      <c r="EF107" s="2320"/>
      <c r="EG107" s="2320"/>
      <c r="EH107" s="2320"/>
      <c r="EI107" s="2320"/>
      <c r="EJ107" s="2320"/>
      <c r="EK107" s="2320"/>
      <c r="EL107" s="2320"/>
      <c r="EM107" s="2320"/>
      <c r="EN107" s="2320"/>
      <c r="EO107" s="2320"/>
      <c r="EP107" s="2320"/>
      <c r="EQ107" s="2320"/>
      <c r="ER107" s="2320"/>
      <c r="ES107" s="2320"/>
      <c r="ET107" s="2320"/>
      <c r="EU107" s="2320"/>
      <c r="EV107" s="2320"/>
      <c r="EW107" s="2320"/>
      <c r="EX107" s="2320"/>
      <c r="EY107" s="2320"/>
      <c r="EZ107" s="2320"/>
      <c r="FA107" s="2320"/>
      <c r="FB107" s="2320"/>
      <c r="FC107" s="2320"/>
      <c r="FD107" s="2320"/>
      <c r="FE107" s="2320"/>
      <c r="FF107" s="2320"/>
      <c r="FG107" s="2320"/>
      <c r="FH107" s="2320"/>
      <c r="FI107" s="2320"/>
      <c r="FJ107" s="2320"/>
      <c r="FK107" s="2320"/>
      <c r="FL107" s="2320"/>
      <c r="FM107" s="2320"/>
      <c r="FN107" s="2320"/>
      <c r="FO107" s="2320"/>
      <c r="FP107" s="2320"/>
      <c r="FQ107" s="2320"/>
      <c r="FR107" s="2320"/>
    </row>
    <row r="108" spans="1:176" s="2113" customFormat="1" ht="16.8">
      <c r="A108" s="2111"/>
      <c r="B108" s="2112"/>
      <c r="C108" s="2322"/>
    </row>
    <row r="109" spans="1:176" s="2113" customFormat="1" ht="16.8">
      <c r="A109" s="2111"/>
      <c r="B109" s="2114"/>
      <c r="C109" s="2323"/>
    </row>
    <row r="110" spans="1:176" ht="16.8">
      <c r="A110" s="2111"/>
      <c r="B110" s="2114"/>
      <c r="C110" s="2323"/>
      <c r="D110" s="1019"/>
      <c r="E110" s="1019"/>
      <c r="F110" s="1019"/>
      <c r="G110" s="1019"/>
      <c r="H110" s="1019"/>
      <c r="I110" s="1019"/>
      <c r="J110" s="1019"/>
      <c r="K110" s="1019"/>
      <c r="L110" s="1019"/>
      <c r="M110" s="1019"/>
      <c r="N110" s="1019"/>
      <c r="O110" s="1019"/>
      <c r="P110" s="1019"/>
      <c r="Q110" s="1019"/>
      <c r="R110" s="1019"/>
      <c r="S110" s="1019"/>
      <c r="T110" s="1019"/>
      <c r="U110" s="1019"/>
      <c r="V110" s="1019"/>
      <c r="W110" s="1019"/>
      <c r="X110" s="1019"/>
      <c r="Y110" s="1019"/>
      <c r="Z110" s="1019"/>
      <c r="AA110" s="1019"/>
      <c r="AB110" s="1019"/>
      <c r="AC110" s="1019"/>
      <c r="AD110" s="1019"/>
      <c r="AE110" s="1019"/>
      <c r="AF110" s="1019"/>
      <c r="AG110" s="1019"/>
      <c r="AH110" s="1019"/>
      <c r="AI110" s="1019"/>
      <c r="AJ110" s="1019"/>
      <c r="AK110" s="1019"/>
      <c r="AL110" s="1019"/>
      <c r="AM110" s="1019"/>
      <c r="AN110" s="1019"/>
      <c r="AO110" s="1019"/>
      <c r="AP110" s="1019"/>
      <c r="AQ110" s="1019"/>
      <c r="AR110" s="1019"/>
      <c r="AS110" s="1019"/>
      <c r="AT110" s="1019"/>
      <c r="AU110" s="1019"/>
      <c r="AV110" s="1019"/>
      <c r="AW110" s="1019"/>
      <c r="AX110" s="1019"/>
      <c r="AY110" s="1019"/>
      <c r="AZ110" s="1019"/>
      <c r="BA110" s="1019"/>
      <c r="BB110" s="1019"/>
      <c r="BC110" s="1019"/>
      <c r="BD110" s="1019"/>
      <c r="BE110" s="1019"/>
      <c r="BF110" s="1019"/>
      <c r="BG110" s="1019"/>
      <c r="BH110" s="1019"/>
      <c r="BI110" s="1019"/>
      <c r="BJ110" s="1019"/>
    </row>
    <row r="111" spans="1:176" ht="16.8">
      <c r="A111" s="2111"/>
      <c r="B111" s="2114"/>
      <c r="C111" s="2323"/>
      <c r="D111" s="1019"/>
      <c r="E111" s="1019"/>
      <c r="F111" s="1019"/>
      <c r="G111" s="1019"/>
      <c r="H111" s="1019"/>
      <c r="I111" s="1019"/>
      <c r="J111" s="1019"/>
      <c r="K111" s="1019"/>
      <c r="L111" s="1019"/>
      <c r="M111" s="1019"/>
      <c r="N111" s="1019"/>
      <c r="O111" s="1019"/>
      <c r="P111" s="1019"/>
      <c r="Q111" s="1019"/>
      <c r="R111" s="1019"/>
      <c r="S111" s="1019"/>
      <c r="T111" s="1019"/>
      <c r="U111" s="1019"/>
      <c r="V111" s="1019"/>
      <c r="W111" s="1019"/>
      <c r="X111" s="1019"/>
      <c r="Y111" s="1019"/>
      <c r="Z111" s="1019"/>
      <c r="AA111" s="1019"/>
      <c r="AB111" s="1019"/>
      <c r="AC111" s="1019"/>
      <c r="AD111" s="1019"/>
      <c r="AE111" s="1019"/>
      <c r="AF111" s="1019"/>
      <c r="AG111" s="1019"/>
      <c r="AH111" s="1019"/>
      <c r="AI111" s="1019"/>
      <c r="AJ111" s="1019"/>
      <c r="AK111" s="1019"/>
      <c r="AL111" s="1019"/>
      <c r="AM111" s="1019"/>
      <c r="AN111" s="1019"/>
      <c r="AO111" s="1019"/>
      <c r="AP111" s="1019"/>
      <c r="AQ111" s="1019"/>
      <c r="AR111" s="1019"/>
      <c r="AS111" s="1019"/>
      <c r="AT111" s="1019"/>
      <c r="AU111" s="1019"/>
      <c r="AV111" s="1019"/>
      <c r="AW111" s="1019"/>
      <c r="AX111" s="1019"/>
      <c r="AY111" s="1019"/>
      <c r="AZ111" s="1019"/>
      <c r="BA111" s="1019"/>
      <c r="BB111" s="1019"/>
      <c r="BC111" s="1019"/>
      <c r="BD111" s="1019"/>
      <c r="BE111" s="1019"/>
      <c r="BF111" s="1019"/>
      <c r="BG111" s="1019"/>
      <c r="BH111" s="1019"/>
      <c r="BI111" s="1019"/>
      <c r="BJ111" s="1019"/>
    </row>
    <row r="112" spans="1:176">
      <c r="A112" s="1019"/>
      <c r="C112" s="1019"/>
      <c r="D112" s="1019"/>
      <c r="E112" s="1019"/>
      <c r="F112" s="1019"/>
      <c r="G112" s="1019"/>
      <c r="H112" s="1019"/>
      <c r="I112" s="1019"/>
      <c r="J112" s="1019"/>
      <c r="K112" s="1019"/>
      <c r="L112" s="1019"/>
      <c r="M112" s="1019"/>
      <c r="N112" s="1019"/>
      <c r="O112" s="1019"/>
      <c r="P112" s="1019"/>
      <c r="Q112" s="1019"/>
      <c r="R112" s="1019"/>
      <c r="S112" s="1019"/>
      <c r="T112" s="1019"/>
      <c r="U112" s="1019"/>
      <c r="V112" s="1019"/>
      <c r="W112" s="1019"/>
      <c r="X112" s="1019"/>
      <c r="Y112" s="1019"/>
      <c r="Z112" s="1019"/>
      <c r="AA112" s="1019"/>
      <c r="AB112" s="1019"/>
      <c r="AC112" s="1019"/>
      <c r="AD112" s="1019"/>
      <c r="AE112" s="1019"/>
      <c r="AF112" s="1019"/>
      <c r="AG112" s="1019"/>
      <c r="AH112" s="1019"/>
      <c r="AI112" s="1019"/>
      <c r="AJ112" s="1019"/>
      <c r="AK112" s="1019"/>
      <c r="AL112" s="1019"/>
      <c r="AM112" s="1019"/>
      <c r="AN112" s="1019"/>
      <c r="AO112" s="1019"/>
      <c r="AP112" s="1019"/>
      <c r="AQ112" s="1019"/>
      <c r="AR112" s="1019"/>
      <c r="AS112" s="1019"/>
      <c r="AT112" s="1019"/>
      <c r="AU112" s="1019"/>
      <c r="AV112" s="1019"/>
      <c r="AW112" s="1019"/>
      <c r="AX112" s="1019"/>
      <c r="AY112" s="1019"/>
      <c r="AZ112" s="1019"/>
      <c r="BA112" s="1019"/>
      <c r="BB112" s="1019"/>
      <c r="BC112" s="1019"/>
      <c r="BD112" s="1019"/>
      <c r="BE112" s="1019"/>
      <c r="BF112" s="1019"/>
      <c r="BG112" s="1019"/>
      <c r="BH112" s="1019"/>
      <c r="BI112" s="1019"/>
      <c r="BJ112" s="1019"/>
    </row>
  </sheetData>
  <mergeCells count="139">
    <mergeCell ref="CS2:CT2"/>
    <mergeCell ref="CU2:CV2"/>
    <mergeCell ref="CW2:CX2"/>
    <mergeCell ref="CY2:CZ2"/>
    <mergeCell ref="O2:P2"/>
    <mergeCell ref="U2:V2"/>
    <mergeCell ref="CG2:CH2"/>
    <mergeCell ref="CI2:CJ2"/>
    <mergeCell ref="CK2:CL2"/>
    <mergeCell ref="CM2:CN2"/>
    <mergeCell ref="FQ2:FR2"/>
    <mergeCell ref="A3:A4"/>
    <mergeCell ref="B3:B4"/>
    <mergeCell ref="C3:D3"/>
    <mergeCell ref="E3:F3"/>
    <mergeCell ref="G3:H3"/>
    <mergeCell ref="I3:J3"/>
    <mergeCell ref="EY2:EZ2"/>
    <mergeCell ref="FA2:FB2"/>
    <mergeCell ref="FC2:FD2"/>
    <mergeCell ref="FE2:FF2"/>
    <mergeCell ref="FG2:FH2"/>
    <mergeCell ref="FI2:FJ2"/>
    <mergeCell ref="EK2:EL2"/>
    <mergeCell ref="EM2:EN2"/>
    <mergeCell ref="EO2:EP2"/>
    <mergeCell ref="EQ2:ER2"/>
    <mergeCell ref="ES2:ET2"/>
    <mergeCell ref="EU2:EV2"/>
    <mergeCell ref="DY2:DZ2"/>
    <mergeCell ref="EA2:EB2"/>
    <mergeCell ref="EC2:ED2"/>
    <mergeCell ref="EE2:EF2"/>
    <mergeCell ref="EG2:EH2"/>
    <mergeCell ref="K3:L3"/>
    <mergeCell ref="M3:N3"/>
    <mergeCell ref="O3:P3"/>
    <mergeCell ref="Q3:R3"/>
    <mergeCell ref="S3:T3"/>
    <mergeCell ref="U3:V3"/>
    <mergeCell ref="FK2:FL2"/>
    <mergeCell ref="FM2:FN2"/>
    <mergeCell ref="FO2:FP2"/>
    <mergeCell ref="EI2:EJ2"/>
    <mergeCell ref="DM2:DN2"/>
    <mergeCell ref="DO2:DP2"/>
    <mergeCell ref="DQ2:DR2"/>
    <mergeCell ref="DS2:DT2"/>
    <mergeCell ref="DU2:DV2"/>
    <mergeCell ref="DW2:DX2"/>
    <mergeCell ref="DA2:DB2"/>
    <mergeCell ref="DC2:DD2"/>
    <mergeCell ref="DE2:DF2"/>
    <mergeCell ref="DG2:DH2"/>
    <mergeCell ref="DI2:DJ2"/>
    <mergeCell ref="DK2:DL2"/>
    <mergeCell ref="CO2:CP2"/>
    <mergeCell ref="CQ2:CR2"/>
    <mergeCell ref="AI3:AJ3"/>
    <mergeCell ref="AK3:AL3"/>
    <mergeCell ref="AM3:AN3"/>
    <mergeCell ref="AO3:AP3"/>
    <mergeCell ref="AQ3:AR3"/>
    <mergeCell ref="AS3:AT3"/>
    <mergeCell ref="W3:X3"/>
    <mergeCell ref="Y3:Z3"/>
    <mergeCell ref="AA3:AB3"/>
    <mergeCell ref="AC3:AD3"/>
    <mergeCell ref="AE3:AF3"/>
    <mergeCell ref="AG3:AH3"/>
    <mergeCell ref="BG3:BH3"/>
    <mergeCell ref="BI3:BJ3"/>
    <mergeCell ref="BK3:BL3"/>
    <mergeCell ref="BM3:BN3"/>
    <mergeCell ref="BO3:BP3"/>
    <mergeCell ref="BQ3:BR3"/>
    <mergeCell ref="AU3:AV3"/>
    <mergeCell ref="AW3:AX3"/>
    <mergeCell ref="AY3:AZ3"/>
    <mergeCell ref="BA3:BB3"/>
    <mergeCell ref="BC3:BD3"/>
    <mergeCell ref="BE3:BF3"/>
    <mergeCell ref="CE3:CF3"/>
    <mergeCell ref="CG3:CH3"/>
    <mergeCell ref="CI3:CJ3"/>
    <mergeCell ref="CK3:CL3"/>
    <mergeCell ref="CM3:CN3"/>
    <mergeCell ref="CO3:CP3"/>
    <mergeCell ref="BS3:BT3"/>
    <mergeCell ref="BU3:BV3"/>
    <mergeCell ref="BW3:BX3"/>
    <mergeCell ref="BY3:BZ3"/>
    <mergeCell ref="CA3:CB3"/>
    <mergeCell ref="CC3:CD3"/>
    <mergeCell ref="DC3:DD3"/>
    <mergeCell ref="DE3:DF3"/>
    <mergeCell ref="DG3:DH3"/>
    <mergeCell ref="DI3:DJ3"/>
    <mergeCell ref="DK3:DL3"/>
    <mergeCell ref="DM3:DN3"/>
    <mergeCell ref="CQ3:CR3"/>
    <mergeCell ref="CS3:CT3"/>
    <mergeCell ref="CU3:CV3"/>
    <mergeCell ref="CW3:CX3"/>
    <mergeCell ref="CY3:CZ3"/>
    <mergeCell ref="DA3:DB3"/>
    <mergeCell ref="EG3:EH3"/>
    <mergeCell ref="EI3:EJ3"/>
    <mergeCell ref="EK3:EL3"/>
    <mergeCell ref="DO3:DP3"/>
    <mergeCell ref="DQ3:DR3"/>
    <mergeCell ref="DS3:DT3"/>
    <mergeCell ref="DU3:DV3"/>
    <mergeCell ref="DW3:DX3"/>
    <mergeCell ref="DY3:DZ3"/>
    <mergeCell ref="A44:B44"/>
    <mergeCell ref="A63:B63"/>
    <mergeCell ref="A82:B82"/>
    <mergeCell ref="FK3:FL3"/>
    <mergeCell ref="FM3:FN3"/>
    <mergeCell ref="FO3:FP3"/>
    <mergeCell ref="FQ3:FR3"/>
    <mergeCell ref="A5:CT5"/>
    <mergeCell ref="A25:B25"/>
    <mergeCell ref="EY3:EZ3"/>
    <mergeCell ref="FA3:FB3"/>
    <mergeCell ref="FC3:FD3"/>
    <mergeCell ref="FE3:FF3"/>
    <mergeCell ref="FG3:FH3"/>
    <mergeCell ref="FI3:FJ3"/>
    <mergeCell ref="EM3:EN3"/>
    <mergeCell ref="EO3:EP3"/>
    <mergeCell ref="EQ3:ER3"/>
    <mergeCell ref="ES3:ET3"/>
    <mergeCell ref="EU3:EV3"/>
    <mergeCell ref="EW3:EX3"/>
    <mergeCell ref="EA3:EB3"/>
    <mergeCell ref="EC3:ED3"/>
    <mergeCell ref="EE3:EF3"/>
  </mergeCells>
  <printOptions verticalCentered="1"/>
  <pageMargins left="0.7" right="0.7" top="0.5" bottom="0.5" header="0" footer="0"/>
  <pageSetup paperSize="9" scale="36" orientation="portrait" r:id="rId1"/>
  <rowBreaks count="1" manualBreakCount="1">
    <brk id="62" max="167"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M468"/>
  <sheetViews>
    <sheetView zoomScaleNormal="100" zoomScaleSheetLayoutView="85" workbookViewId="0">
      <pane xSplit="1" ySplit="181" topLeftCell="B452" activePane="bottomRight" state="frozen"/>
      <selection activeCell="A2" sqref="A2"/>
      <selection pane="topRight" activeCell="A2" sqref="A2"/>
      <selection pane="bottomLeft" activeCell="A2" sqref="A2"/>
      <selection pane="bottomRight" activeCell="A2" sqref="A2"/>
    </sheetView>
  </sheetViews>
  <sheetFormatPr defaultColWidth="9.109375" defaultRowHeight="14.4"/>
  <cols>
    <col min="1" max="1" width="16.6640625" style="1096" customWidth="1"/>
    <col min="2" max="2" width="12.6640625" style="1096" customWidth="1"/>
    <col min="3" max="3" width="16.6640625" style="1096" customWidth="1"/>
    <col min="4" max="4" width="16.44140625" style="1096" customWidth="1"/>
    <col min="5" max="5" width="13.6640625" style="1096" customWidth="1"/>
    <col min="6" max="6" width="12.44140625" style="1096" customWidth="1"/>
    <col min="7" max="7" width="16.5546875" style="1096" bestFit="1" customWidth="1"/>
    <col min="8" max="8" width="16.5546875" style="1096" customWidth="1"/>
    <col min="9" max="9" width="14" style="1096" customWidth="1"/>
    <col min="10" max="16384" width="9.109375" style="1096"/>
  </cols>
  <sheetData>
    <row r="1" spans="1:8" s="2325" customFormat="1" ht="18.75" customHeight="1">
      <c r="A1" s="2324" t="s">
        <v>4957</v>
      </c>
      <c r="C1" s="2326"/>
      <c r="D1" s="2326"/>
    </row>
    <row r="2" spans="1:8" ht="14.25" customHeight="1" thickBot="1">
      <c r="A2" s="2327"/>
      <c r="B2" s="2327"/>
      <c r="C2" s="2328"/>
      <c r="D2" s="2328"/>
      <c r="E2" s="2327"/>
      <c r="F2" s="2329"/>
      <c r="G2" s="2327"/>
      <c r="H2" s="2327"/>
    </row>
    <row r="3" spans="1:8" s="2330" customFormat="1" ht="18" thickTop="1" thickBot="1">
      <c r="A3" s="3308" t="s">
        <v>3051</v>
      </c>
      <c r="B3" s="3311" t="s">
        <v>4958</v>
      </c>
      <c r="C3" s="3311"/>
      <c r="D3" s="3311"/>
      <c r="E3" s="3311"/>
      <c r="F3" s="3311"/>
      <c r="G3" s="3311"/>
      <c r="H3" s="3312"/>
    </row>
    <row r="4" spans="1:8" s="2330" customFormat="1" ht="16.5" customHeight="1" thickBot="1">
      <c r="A4" s="3309"/>
      <c r="B4" s="2331" t="s">
        <v>2816</v>
      </c>
      <c r="C4" s="3313" t="s">
        <v>2102</v>
      </c>
      <c r="D4" s="3314"/>
      <c r="E4" s="3314"/>
      <c r="F4" s="3314"/>
      <c r="G4" s="3314"/>
      <c r="H4" s="3315"/>
    </row>
    <row r="5" spans="1:8" s="2330" customFormat="1" ht="18.75" customHeight="1">
      <c r="A5" s="3309"/>
      <c r="B5" s="2332" t="s">
        <v>2819</v>
      </c>
      <c r="C5" s="2331" t="s">
        <v>4959</v>
      </c>
      <c r="D5" s="2331" t="s">
        <v>4959</v>
      </c>
      <c r="E5" s="2333" t="s">
        <v>4960</v>
      </c>
      <c r="F5" s="2333" t="s">
        <v>4961</v>
      </c>
      <c r="G5" s="2331" t="s">
        <v>4962</v>
      </c>
      <c r="H5" s="2334" t="s">
        <v>4963</v>
      </c>
    </row>
    <row r="6" spans="1:8" s="2330" customFormat="1" ht="15" customHeight="1">
      <c r="A6" s="3309"/>
      <c r="B6" s="2332" t="s">
        <v>4964</v>
      </c>
      <c r="C6" s="2335" t="s">
        <v>4965</v>
      </c>
      <c r="D6" s="2335" t="s">
        <v>4966</v>
      </c>
      <c r="E6" s="2332" t="s">
        <v>4967</v>
      </c>
      <c r="F6" s="2336"/>
      <c r="G6" s="2332" t="s">
        <v>3718</v>
      </c>
      <c r="H6" s="2334" t="s">
        <v>3718</v>
      </c>
    </row>
    <row r="7" spans="1:8" s="2330" customFormat="1" ht="17.25" customHeight="1" thickBot="1">
      <c r="A7" s="3310"/>
      <c r="B7" s="2337"/>
      <c r="C7" s="2337"/>
      <c r="D7" s="2337"/>
      <c r="E7" s="2337"/>
      <c r="F7" s="2338" t="s">
        <v>205</v>
      </c>
      <c r="G7" s="2339" t="s">
        <v>2820</v>
      </c>
      <c r="H7" s="2340" t="s">
        <v>4968</v>
      </c>
    </row>
    <row r="8" spans="1:8" ht="12.75" hidden="1" customHeight="1">
      <c r="A8" s="2341">
        <v>37438</v>
      </c>
      <c r="B8" s="2342">
        <v>23</v>
      </c>
      <c r="C8" s="2343">
        <v>703.38</v>
      </c>
      <c r="D8" s="2343">
        <v>375.02</v>
      </c>
      <c r="E8" s="2344">
        <v>79.459999999999994</v>
      </c>
      <c r="F8" s="2345">
        <v>359.86</v>
      </c>
      <c r="G8" s="2346">
        <v>5462</v>
      </c>
      <c r="H8" s="2347">
        <v>390</v>
      </c>
    </row>
    <row r="9" spans="1:8" ht="12.75" hidden="1" customHeight="1">
      <c r="A9" s="2341">
        <v>37469</v>
      </c>
      <c r="B9" s="2342">
        <v>21</v>
      </c>
      <c r="C9" s="2343">
        <v>724.61</v>
      </c>
      <c r="D9" s="2343">
        <v>383.5</v>
      </c>
      <c r="E9" s="2344">
        <v>81.349999999999994</v>
      </c>
      <c r="F9" s="2345">
        <v>369.27</v>
      </c>
      <c r="G9" s="2346">
        <v>4237</v>
      </c>
      <c r="H9" s="2347">
        <v>334</v>
      </c>
    </row>
    <row r="10" spans="1:8" ht="12.75" hidden="1" customHeight="1">
      <c r="A10" s="2341">
        <v>37500</v>
      </c>
      <c r="B10" s="2342">
        <v>20</v>
      </c>
      <c r="C10" s="2343">
        <v>748.41</v>
      </c>
      <c r="D10" s="2343">
        <v>393.72</v>
      </c>
      <c r="E10" s="2344">
        <v>82.34</v>
      </c>
      <c r="F10" s="2345">
        <v>381.25</v>
      </c>
      <c r="G10" s="2346">
        <v>6328</v>
      </c>
      <c r="H10" s="2347">
        <v>488</v>
      </c>
    </row>
    <row r="11" spans="1:8" ht="12.75" hidden="1" customHeight="1">
      <c r="A11" s="2341">
        <v>37530</v>
      </c>
      <c r="B11" s="2342">
        <v>23</v>
      </c>
      <c r="C11" s="2343">
        <v>751.53</v>
      </c>
      <c r="D11" s="2343">
        <v>395.52</v>
      </c>
      <c r="E11" s="2344">
        <v>82.38</v>
      </c>
      <c r="F11" s="2345">
        <v>379.09</v>
      </c>
      <c r="G11" s="2346">
        <v>4380</v>
      </c>
      <c r="H11" s="2347">
        <v>399</v>
      </c>
    </row>
    <row r="12" spans="1:8" ht="12.75" hidden="1" customHeight="1">
      <c r="A12" s="2341">
        <v>37562</v>
      </c>
      <c r="B12" s="2342">
        <v>20</v>
      </c>
      <c r="C12" s="2343">
        <v>757.45</v>
      </c>
      <c r="D12" s="2343">
        <v>400.61</v>
      </c>
      <c r="E12" s="2344">
        <v>82.79</v>
      </c>
      <c r="F12" s="2345">
        <v>380.92</v>
      </c>
      <c r="G12" s="2346">
        <v>5790</v>
      </c>
      <c r="H12" s="2347">
        <v>455</v>
      </c>
    </row>
    <row r="13" spans="1:8" ht="12.75" hidden="1" customHeight="1">
      <c r="A13" s="2341">
        <v>37592</v>
      </c>
      <c r="B13" s="2342">
        <v>20</v>
      </c>
      <c r="C13" s="2343">
        <v>792.91</v>
      </c>
      <c r="D13" s="2343">
        <v>420.66</v>
      </c>
      <c r="E13" s="2344">
        <v>86.5</v>
      </c>
      <c r="F13" s="2345">
        <v>394.26</v>
      </c>
      <c r="G13" s="2346">
        <v>5671</v>
      </c>
      <c r="H13" s="2347">
        <v>421</v>
      </c>
    </row>
    <row r="14" spans="1:8" ht="12.75" hidden="1" customHeight="1">
      <c r="A14" s="2341">
        <v>37624</v>
      </c>
      <c r="B14" s="2342">
        <v>21</v>
      </c>
      <c r="C14" s="2343">
        <v>855</v>
      </c>
      <c r="D14" s="2348">
        <v>463.05</v>
      </c>
      <c r="E14" s="2349">
        <v>94.07</v>
      </c>
      <c r="F14" s="2345">
        <v>419.4</v>
      </c>
      <c r="G14" s="2346">
        <v>7066</v>
      </c>
      <c r="H14" s="2347">
        <v>370</v>
      </c>
    </row>
    <row r="15" spans="1:8" ht="12.75" hidden="1" customHeight="1">
      <c r="A15" s="2341">
        <v>37655</v>
      </c>
      <c r="B15" s="2342">
        <v>19</v>
      </c>
      <c r="C15" s="2343">
        <v>879.71</v>
      </c>
      <c r="D15" s="2348">
        <v>491.9</v>
      </c>
      <c r="E15" s="2349">
        <v>96.74</v>
      </c>
      <c r="F15" s="2345">
        <v>430.16</v>
      </c>
      <c r="G15" s="2346">
        <v>8543</v>
      </c>
      <c r="H15" s="2347">
        <v>419.83</v>
      </c>
    </row>
    <row r="16" spans="1:8" ht="12.75" hidden="1" customHeight="1">
      <c r="A16" s="2341">
        <v>37683</v>
      </c>
      <c r="B16" s="2342">
        <v>20</v>
      </c>
      <c r="C16" s="2343">
        <v>870.27</v>
      </c>
      <c r="D16" s="2348">
        <v>492.47</v>
      </c>
      <c r="E16" s="2349">
        <v>95.12</v>
      </c>
      <c r="F16" s="2345">
        <v>425.16</v>
      </c>
      <c r="G16" s="2346">
        <v>6958</v>
      </c>
      <c r="H16" s="2347">
        <v>440</v>
      </c>
    </row>
    <row r="17" spans="1:8" ht="12.75" hidden="1" customHeight="1">
      <c r="A17" s="2341">
        <v>37714</v>
      </c>
      <c r="B17" s="2342">
        <v>21</v>
      </c>
      <c r="C17" s="2343">
        <v>910.33</v>
      </c>
      <c r="D17" s="2348">
        <v>518.30999999999995</v>
      </c>
      <c r="E17" s="2349">
        <v>98.54</v>
      </c>
      <c r="F17" s="2345">
        <v>440</v>
      </c>
      <c r="G17" s="2346">
        <v>7399</v>
      </c>
      <c r="H17" s="2347">
        <v>814</v>
      </c>
    </row>
    <row r="18" spans="1:8" ht="12.75" hidden="1" customHeight="1">
      <c r="A18" s="2341">
        <v>37742</v>
      </c>
      <c r="B18" s="2342">
        <v>21</v>
      </c>
      <c r="C18" s="2343">
        <v>968.13</v>
      </c>
      <c r="D18" s="2348">
        <v>548.11</v>
      </c>
      <c r="E18" s="2349">
        <v>104.06</v>
      </c>
      <c r="F18" s="2345">
        <v>465.27</v>
      </c>
      <c r="G18" s="2346">
        <v>10253</v>
      </c>
      <c r="H18" s="2347">
        <v>659</v>
      </c>
    </row>
    <row r="19" spans="1:8" ht="12.75" hidden="1" customHeight="1">
      <c r="A19" s="2341">
        <v>37773</v>
      </c>
      <c r="B19" s="2342">
        <v>21</v>
      </c>
      <c r="C19" s="2343">
        <v>1004.17</v>
      </c>
      <c r="D19" s="2348">
        <v>551.09</v>
      </c>
      <c r="E19" s="2349">
        <v>105.98</v>
      </c>
      <c r="F19" s="2345">
        <v>481.03</v>
      </c>
      <c r="G19" s="2346">
        <v>10462</v>
      </c>
      <c r="H19" s="2347">
        <v>970</v>
      </c>
    </row>
    <row r="20" spans="1:8" ht="12.75" hidden="1" customHeight="1">
      <c r="A20" s="2341">
        <v>37805</v>
      </c>
      <c r="B20" s="2342">
        <v>20</v>
      </c>
      <c r="C20" s="2343">
        <v>1013.62</v>
      </c>
      <c r="D20" s="2348">
        <v>537.32000000000005</v>
      </c>
      <c r="E20" s="2349">
        <v>105.19</v>
      </c>
      <c r="F20" s="2345">
        <v>480.96</v>
      </c>
      <c r="G20" s="2346">
        <v>20172</v>
      </c>
      <c r="H20" s="2347">
        <v>1026</v>
      </c>
    </row>
    <row r="21" spans="1:8" ht="13.5" hidden="1" customHeight="1">
      <c r="A21" s="2341">
        <v>37836</v>
      </c>
      <c r="B21" s="2342">
        <v>21</v>
      </c>
      <c r="C21" s="2348">
        <v>995.12</v>
      </c>
      <c r="D21" s="2348">
        <v>531.36</v>
      </c>
      <c r="E21" s="2349">
        <v>102.27</v>
      </c>
      <c r="F21" s="2345">
        <v>472.29</v>
      </c>
      <c r="G21" s="2346">
        <v>11623</v>
      </c>
      <c r="H21" s="2347">
        <v>855</v>
      </c>
    </row>
    <row r="22" spans="1:8" ht="12.75" hidden="1" customHeight="1">
      <c r="A22" s="2341">
        <v>37867</v>
      </c>
      <c r="B22" s="2350">
        <v>21</v>
      </c>
      <c r="C22" s="2348">
        <v>1018.06</v>
      </c>
      <c r="D22" s="2348">
        <v>544.78</v>
      </c>
      <c r="E22" s="2349">
        <v>105.32</v>
      </c>
      <c r="F22" s="2345">
        <v>483.08</v>
      </c>
      <c r="G22" s="2346">
        <v>6792</v>
      </c>
      <c r="H22" s="2347">
        <v>464</v>
      </c>
    </row>
    <row r="23" spans="1:8" ht="12.75" hidden="1" customHeight="1">
      <c r="A23" s="2341">
        <v>37897</v>
      </c>
      <c r="B23" s="2350">
        <v>23</v>
      </c>
      <c r="C23" s="2348">
        <v>1089.51</v>
      </c>
      <c r="D23" s="2348">
        <v>591.4</v>
      </c>
      <c r="E23" s="2349">
        <v>113.54</v>
      </c>
      <c r="F23" s="2345">
        <v>512.29</v>
      </c>
      <c r="G23" s="2346">
        <v>19436</v>
      </c>
      <c r="H23" s="2347">
        <v>995</v>
      </c>
    </row>
    <row r="24" spans="1:8" ht="12.75" hidden="1" customHeight="1">
      <c r="A24" s="2341">
        <v>37928</v>
      </c>
      <c r="B24" s="2342">
        <v>19</v>
      </c>
      <c r="C24" s="2348">
        <v>1163.97</v>
      </c>
      <c r="D24" s="2348">
        <v>639.53</v>
      </c>
      <c r="E24" s="2349">
        <v>120.18</v>
      </c>
      <c r="F24" s="2345">
        <v>545.24</v>
      </c>
      <c r="G24" s="2346">
        <v>7775</v>
      </c>
      <c r="H24" s="2347">
        <v>545</v>
      </c>
    </row>
    <row r="25" spans="1:8" ht="12.75" hidden="1" customHeight="1">
      <c r="A25" s="2341">
        <v>37958</v>
      </c>
      <c r="B25" s="2342">
        <v>22</v>
      </c>
      <c r="C25" s="2348">
        <v>1194.27</v>
      </c>
      <c r="D25" s="2348">
        <v>691.95</v>
      </c>
      <c r="E25" s="2349">
        <v>121.5</v>
      </c>
      <c r="F25" s="2345">
        <v>554.84</v>
      </c>
      <c r="G25" s="2346">
        <v>9682.2000000000007</v>
      </c>
      <c r="H25" s="2347">
        <v>408</v>
      </c>
    </row>
    <row r="26" spans="1:8" ht="12.75" hidden="1" customHeight="1">
      <c r="A26" s="2341">
        <v>37989</v>
      </c>
      <c r="B26" s="2351">
        <v>19</v>
      </c>
      <c r="C26" s="2348">
        <v>1231.02</v>
      </c>
      <c r="D26" s="2348">
        <v>732.75</v>
      </c>
      <c r="E26" s="2348">
        <v>123.2</v>
      </c>
      <c r="F26" s="2348">
        <v>565.4</v>
      </c>
      <c r="G26" s="2352">
        <v>13223</v>
      </c>
      <c r="H26" s="2353">
        <v>703</v>
      </c>
    </row>
    <row r="27" spans="1:8" ht="12.75" hidden="1" customHeight="1">
      <c r="A27" s="2341">
        <v>38021</v>
      </c>
      <c r="B27" s="2351">
        <v>18</v>
      </c>
      <c r="C27" s="2348">
        <v>1306.7</v>
      </c>
      <c r="D27" s="2348">
        <v>787.86</v>
      </c>
      <c r="E27" s="2348">
        <v>130.58000000000001</v>
      </c>
      <c r="F27" s="2348">
        <v>599.33000000000004</v>
      </c>
      <c r="G27" s="2352">
        <v>15372</v>
      </c>
      <c r="H27" s="2353">
        <v>825</v>
      </c>
    </row>
    <row r="28" spans="1:8" ht="12.75" hidden="1" customHeight="1">
      <c r="A28" s="2341">
        <v>38047</v>
      </c>
      <c r="B28" s="2351">
        <v>22</v>
      </c>
      <c r="C28" s="2348">
        <v>1322.36</v>
      </c>
      <c r="D28" s="2348">
        <v>785.43</v>
      </c>
      <c r="E28" s="2348">
        <v>130.88999999999999</v>
      </c>
      <c r="F28" s="2348">
        <v>605.41</v>
      </c>
      <c r="G28" s="2352">
        <v>10015</v>
      </c>
      <c r="H28" s="2353">
        <v>369</v>
      </c>
    </row>
    <row r="29" spans="1:8" ht="12.75" hidden="1" customHeight="1">
      <c r="A29" s="2341">
        <v>38078</v>
      </c>
      <c r="B29" s="2351">
        <v>22</v>
      </c>
      <c r="C29" s="2348">
        <v>1376.95</v>
      </c>
      <c r="D29" s="2348">
        <v>788.88</v>
      </c>
      <c r="E29" s="2348">
        <v>132.37</v>
      </c>
      <c r="F29" s="2348">
        <v>623.96</v>
      </c>
      <c r="G29" s="2352">
        <v>8819</v>
      </c>
      <c r="H29" s="2353">
        <v>321</v>
      </c>
    </row>
    <row r="30" spans="1:8" ht="12.75" hidden="1" customHeight="1">
      <c r="A30" s="2341">
        <v>38108</v>
      </c>
      <c r="B30" s="2351">
        <v>21</v>
      </c>
      <c r="C30" s="2348">
        <v>1441.08</v>
      </c>
      <c r="D30" s="2348">
        <v>802.63</v>
      </c>
      <c r="E30" s="2348">
        <v>137.75</v>
      </c>
      <c r="F30" s="2348">
        <v>650.94000000000005</v>
      </c>
      <c r="G30" s="2352">
        <v>14037</v>
      </c>
      <c r="H30" s="2353">
        <v>624</v>
      </c>
    </row>
    <row r="31" spans="1:8" ht="12.75" hidden="1" customHeight="1">
      <c r="A31" s="2341">
        <v>38139</v>
      </c>
      <c r="B31" s="2351">
        <v>22</v>
      </c>
      <c r="C31" s="2348">
        <v>1457.2</v>
      </c>
      <c r="D31" s="2348">
        <v>805.75</v>
      </c>
      <c r="E31" s="2348">
        <v>138.49</v>
      </c>
      <c r="F31" s="2348">
        <v>656.8</v>
      </c>
      <c r="G31" s="2352">
        <v>12794</v>
      </c>
      <c r="H31" s="2353">
        <v>670</v>
      </c>
    </row>
    <row r="32" spans="1:8" ht="12.75" hidden="1" customHeight="1">
      <c r="A32" s="2341">
        <v>38169</v>
      </c>
      <c r="B32" s="2351">
        <v>22</v>
      </c>
      <c r="C32" s="2348">
        <v>1453.15</v>
      </c>
      <c r="D32" s="2348">
        <v>801.78</v>
      </c>
      <c r="E32" s="2348">
        <v>136.01</v>
      </c>
      <c r="F32" s="2348">
        <v>651.09</v>
      </c>
      <c r="G32" s="2352">
        <v>7884</v>
      </c>
      <c r="H32" s="2353">
        <v>459</v>
      </c>
    </row>
    <row r="33" spans="1:8" ht="12.75" hidden="1" customHeight="1">
      <c r="A33" s="2341">
        <v>38200</v>
      </c>
      <c r="B33" s="2351">
        <v>22</v>
      </c>
      <c r="C33" s="2348">
        <v>1444.65</v>
      </c>
      <c r="D33" s="2348">
        <v>793.9</v>
      </c>
      <c r="E33" s="2348">
        <v>134.07</v>
      </c>
      <c r="F33" s="2348">
        <v>646.79</v>
      </c>
      <c r="G33" s="2352">
        <v>7304</v>
      </c>
      <c r="H33" s="2353">
        <v>482</v>
      </c>
    </row>
    <row r="34" spans="1:8" ht="12.75" hidden="1" customHeight="1">
      <c r="A34" s="2341">
        <v>38231</v>
      </c>
      <c r="B34" s="2351">
        <v>22</v>
      </c>
      <c r="C34" s="2348">
        <v>1455.79</v>
      </c>
      <c r="D34" s="2348">
        <v>794.7</v>
      </c>
      <c r="E34" s="2348">
        <v>135.30000000000001</v>
      </c>
      <c r="F34" s="2348">
        <v>651.04</v>
      </c>
      <c r="G34" s="2352">
        <v>9027</v>
      </c>
      <c r="H34" s="2353">
        <v>558</v>
      </c>
    </row>
    <row r="35" spans="1:8" ht="12.75" hidden="1" customHeight="1">
      <c r="A35" s="2341">
        <v>38261</v>
      </c>
      <c r="B35" s="2351">
        <v>21</v>
      </c>
      <c r="C35" s="2348">
        <v>1499.44</v>
      </c>
      <c r="D35" s="2348">
        <v>817.72</v>
      </c>
      <c r="E35" s="2348">
        <v>138.04</v>
      </c>
      <c r="F35" s="2348">
        <v>666.32</v>
      </c>
      <c r="G35" s="2352">
        <v>12770</v>
      </c>
      <c r="H35" s="2353">
        <v>573.98400000000004</v>
      </c>
    </row>
    <row r="36" spans="1:8" ht="12.75" hidden="1" customHeight="1">
      <c r="A36" s="2341">
        <v>38292</v>
      </c>
      <c r="B36" s="2351">
        <v>20</v>
      </c>
      <c r="C36" s="2348">
        <v>1529.97</v>
      </c>
      <c r="D36" s="2348">
        <v>836.12</v>
      </c>
      <c r="E36" s="2348">
        <v>141.09</v>
      </c>
      <c r="F36" s="2348">
        <v>677.77</v>
      </c>
      <c r="G36" s="2352">
        <v>12281</v>
      </c>
      <c r="H36" s="2353">
        <v>640</v>
      </c>
    </row>
    <row r="37" spans="1:8" ht="12.75" hidden="1" customHeight="1">
      <c r="A37" s="2341">
        <v>38322</v>
      </c>
      <c r="B37" s="2351">
        <v>23</v>
      </c>
      <c r="C37" s="2348">
        <v>1585.78</v>
      </c>
      <c r="D37" s="2348">
        <v>873.31</v>
      </c>
      <c r="E37" s="2348">
        <v>146.06</v>
      </c>
      <c r="F37" s="2348">
        <v>697.01</v>
      </c>
      <c r="G37" s="2352">
        <v>11043</v>
      </c>
      <c r="H37" s="2353">
        <v>753</v>
      </c>
    </row>
    <row r="38" spans="1:8" ht="12.75" hidden="1" customHeight="1">
      <c r="A38" s="2341">
        <v>38353</v>
      </c>
      <c r="B38" s="2351">
        <v>19</v>
      </c>
      <c r="C38" s="2348">
        <v>1656.32</v>
      </c>
      <c r="D38" s="2348">
        <v>909.02</v>
      </c>
      <c r="E38" s="2348">
        <v>151.65</v>
      </c>
      <c r="F38" s="2348">
        <v>722.2</v>
      </c>
      <c r="G38" s="2352">
        <v>11864</v>
      </c>
      <c r="H38" s="2353">
        <v>1010.5</v>
      </c>
    </row>
    <row r="39" spans="1:8" ht="12.75" hidden="1" customHeight="1">
      <c r="A39" s="2341">
        <v>38384</v>
      </c>
      <c r="B39" s="2351">
        <v>18</v>
      </c>
      <c r="C39" s="2348">
        <v>1684.81</v>
      </c>
      <c r="D39" s="2348">
        <v>913.47</v>
      </c>
      <c r="E39" s="2348">
        <v>153.96</v>
      </c>
      <c r="F39" s="2348">
        <v>731.03</v>
      </c>
      <c r="G39" s="2352">
        <v>10978</v>
      </c>
      <c r="H39" s="2353">
        <v>400</v>
      </c>
    </row>
    <row r="40" spans="1:8" ht="12.75" hidden="1" customHeight="1">
      <c r="A40" s="2341">
        <v>38412</v>
      </c>
      <c r="B40" s="2351">
        <v>20</v>
      </c>
      <c r="C40" s="2348">
        <v>1713.2</v>
      </c>
      <c r="D40" s="2348">
        <v>922.99</v>
      </c>
      <c r="E40" s="2348">
        <v>158.25</v>
      </c>
      <c r="F40" s="2348">
        <v>742.65</v>
      </c>
      <c r="G40" s="2352">
        <v>18126</v>
      </c>
      <c r="H40" s="2353">
        <v>805</v>
      </c>
    </row>
    <row r="41" spans="1:8" ht="12.75" hidden="1" customHeight="1">
      <c r="A41" s="2341">
        <v>38443</v>
      </c>
      <c r="B41" s="2351">
        <v>21</v>
      </c>
      <c r="C41" s="2348">
        <v>1705.97</v>
      </c>
      <c r="D41" s="2348">
        <v>915.09</v>
      </c>
      <c r="E41" s="2348">
        <v>155.06</v>
      </c>
      <c r="F41" s="2348">
        <v>730.93</v>
      </c>
      <c r="G41" s="2352">
        <v>12972</v>
      </c>
      <c r="H41" s="2353">
        <v>463</v>
      </c>
    </row>
    <row r="42" spans="1:8" ht="12.75" hidden="1" customHeight="1">
      <c r="A42" s="2341">
        <v>38473</v>
      </c>
      <c r="B42" s="2351">
        <v>22</v>
      </c>
      <c r="C42" s="2348">
        <v>1649.42</v>
      </c>
      <c r="D42" s="2348">
        <v>883.36</v>
      </c>
      <c r="E42" s="2348">
        <v>148.54</v>
      </c>
      <c r="F42" s="2348">
        <v>705.22</v>
      </c>
      <c r="G42" s="2352">
        <v>9013</v>
      </c>
      <c r="H42" s="2353">
        <v>272</v>
      </c>
    </row>
    <row r="43" spans="1:8" ht="12.75" hidden="1" customHeight="1">
      <c r="A43" s="2341">
        <v>38504</v>
      </c>
      <c r="B43" s="2351">
        <v>22</v>
      </c>
      <c r="C43" s="2348">
        <v>1681.86</v>
      </c>
      <c r="D43" s="2348">
        <v>895.08</v>
      </c>
      <c r="E43" s="2348">
        <v>152.52000000000001</v>
      </c>
      <c r="F43" s="2348">
        <v>717.54</v>
      </c>
      <c r="G43" s="2352">
        <v>29856</v>
      </c>
      <c r="H43" s="2353">
        <v>804</v>
      </c>
    </row>
    <row r="44" spans="1:8" ht="12.75" hidden="1" customHeight="1">
      <c r="A44" s="2341">
        <v>38534</v>
      </c>
      <c r="B44" s="2351">
        <v>21</v>
      </c>
      <c r="C44" s="2348">
        <v>1724.38</v>
      </c>
      <c r="D44" s="2348">
        <v>911.56</v>
      </c>
      <c r="E44" s="2348">
        <v>155.41999999999999</v>
      </c>
      <c r="F44" s="2348">
        <v>726.77</v>
      </c>
      <c r="G44" s="2352">
        <v>8071</v>
      </c>
      <c r="H44" s="2353">
        <v>520</v>
      </c>
    </row>
    <row r="45" spans="1:8" ht="12.75" hidden="1" customHeight="1">
      <c r="A45" s="2341">
        <v>38565</v>
      </c>
      <c r="B45" s="2351">
        <v>23</v>
      </c>
      <c r="C45" s="2348">
        <v>1812.43</v>
      </c>
      <c r="D45" s="2348">
        <v>952.76</v>
      </c>
      <c r="E45" s="2345">
        <v>164.74</v>
      </c>
      <c r="F45" s="2345">
        <v>759.86</v>
      </c>
      <c r="G45" s="2346">
        <v>11593</v>
      </c>
      <c r="H45" s="2347">
        <v>612</v>
      </c>
    </row>
    <row r="46" spans="1:8" ht="12.75" hidden="1" customHeight="1">
      <c r="A46" s="2341">
        <v>38596</v>
      </c>
      <c r="B46" s="2351">
        <v>21</v>
      </c>
      <c r="C46" s="2348">
        <v>1922.12</v>
      </c>
      <c r="D46" s="2348">
        <v>1003.55</v>
      </c>
      <c r="E46" s="2349">
        <v>176.47</v>
      </c>
      <c r="F46" s="2345">
        <v>805.72</v>
      </c>
      <c r="G46" s="2346">
        <v>17669</v>
      </c>
      <c r="H46" s="2347">
        <v>1026</v>
      </c>
    </row>
    <row r="47" spans="1:8" ht="12.75" hidden="1" customHeight="1">
      <c r="A47" s="2341">
        <v>38626</v>
      </c>
      <c r="B47" s="2351">
        <v>21</v>
      </c>
      <c r="C47" s="2348">
        <v>1957.01</v>
      </c>
      <c r="D47" s="2348">
        <v>1007.65</v>
      </c>
      <c r="E47" s="2349">
        <v>178.24</v>
      </c>
      <c r="F47" s="2345">
        <v>815.68</v>
      </c>
      <c r="G47" s="2346">
        <v>15882</v>
      </c>
      <c r="H47" s="2347">
        <v>762</v>
      </c>
    </row>
    <row r="48" spans="1:8" ht="12.75" hidden="1" customHeight="1">
      <c r="A48" s="2341">
        <v>38657</v>
      </c>
      <c r="B48" s="2351">
        <v>19</v>
      </c>
      <c r="C48" s="2348">
        <v>1965.17</v>
      </c>
      <c r="D48" s="2348">
        <v>1007.33</v>
      </c>
      <c r="E48" s="2349">
        <v>177.89</v>
      </c>
      <c r="F48" s="2345">
        <v>816.57</v>
      </c>
      <c r="G48" s="2346">
        <v>25540</v>
      </c>
      <c r="H48" s="2347">
        <v>935</v>
      </c>
    </row>
    <row r="49" spans="1:8" ht="12.75" hidden="1" customHeight="1">
      <c r="A49" s="2341">
        <v>38687</v>
      </c>
      <c r="B49" s="2351">
        <v>22</v>
      </c>
      <c r="C49" s="2348">
        <v>1958.47</v>
      </c>
      <c r="D49" s="2348">
        <v>1000.5</v>
      </c>
      <c r="E49" s="2349">
        <v>176.76</v>
      </c>
      <c r="F49" s="2345">
        <v>807.72</v>
      </c>
      <c r="G49" s="2346">
        <v>45862</v>
      </c>
      <c r="H49" s="2347">
        <v>5243</v>
      </c>
    </row>
    <row r="50" spans="1:8" ht="12.75" hidden="1" customHeight="1">
      <c r="A50" s="2341">
        <v>38718</v>
      </c>
      <c r="B50" s="2351">
        <v>21</v>
      </c>
      <c r="C50" s="2348">
        <v>1982.3</v>
      </c>
      <c r="D50" s="2348">
        <v>1012.04</v>
      </c>
      <c r="E50" s="2349">
        <v>178.52</v>
      </c>
      <c r="F50" s="2345">
        <v>816.24</v>
      </c>
      <c r="G50" s="2346">
        <v>19067</v>
      </c>
      <c r="H50" s="2347">
        <v>700</v>
      </c>
    </row>
    <row r="51" spans="1:8" ht="12.75" hidden="1" customHeight="1">
      <c r="A51" s="2341">
        <v>38749</v>
      </c>
      <c r="B51" s="2351">
        <v>19</v>
      </c>
      <c r="C51" s="2348">
        <v>2028.15</v>
      </c>
      <c r="D51" s="2348">
        <v>1033.42</v>
      </c>
      <c r="E51" s="2349">
        <v>183.78</v>
      </c>
      <c r="F51" s="2345">
        <v>834.57</v>
      </c>
      <c r="G51" s="2346">
        <v>21168</v>
      </c>
      <c r="H51" s="2347">
        <v>865</v>
      </c>
    </row>
    <row r="52" spans="1:8" ht="12.75" hidden="1" customHeight="1">
      <c r="A52" s="2341">
        <v>38777</v>
      </c>
      <c r="B52" s="2351">
        <v>22</v>
      </c>
      <c r="C52" s="2348">
        <v>2059.31</v>
      </c>
      <c r="D52" s="2348">
        <v>1047.3599999999999</v>
      </c>
      <c r="E52" s="2349">
        <v>184.86</v>
      </c>
      <c r="F52" s="2345">
        <v>845.69</v>
      </c>
      <c r="G52" s="2346">
        <v>12508</v>
      </c>
      <c r="H52" s="2347">
        <v>684</v>
      </c>
    </row>
    <row r="53" spans="1:8" ht="12.75" hidden="1" customHeight="1">
      <c r="A53" s="2341">
        <v>38808</v>
      </c>
      <c r="B53" s="2351">
        <v>20</v>
      </c>
      <c r="C53" s="2348">
        <v>2044.66</v>
      </c>
      <c r="D53" s="2348">
        <v>1037.69</v>
      </c>
      <c r="E53" s="2349">
        <v>181.23</v>
      </c>
      <c r="F53" s="2345">
        <v>833.78</v>
      </c>
      <c r="G53" s="2346">
        <v>10726</v>
      </c>
      <c r="H53" s="2347">
        <v>631</v>
      </c>
    </row>
    <row r="54" spans="1:8" ht="12.75" hidden="1" customHeight="1">
      <c r="A54" s="2341">
        <v>38838</v>
      </c>
      <c r="B54" s="2351">
        <v>22</v>
      </c>
      <c r="C54" s="2348">
        <v>2038.16</v>
      </c>
      <c r="D54" s="2348">
        <v>1034.25</v>
      </c>
      <c r="E54" s="2349">
        <v>180.08</v>
      </c>
      <c r="F54" s="2345">
        <v>828.41</v>
      </c>
      <c r="G54" s="2346">
        <v>13755.8</v>
      </c>
      <c r="H54" s="2347">
        <v>386</v>
      </c>
    </row>
    <row r="55" spans="1:8" ht="12.75" hidden="1" customHeight="1">
      <c r="A55" s="2341">
        <v>38869</v>
      </c>
      <c r="B55" s="2351">
        <v>22</v>
      </c>
      <c r="C55" s="2348">
        <v>2023.92</v>
      </c>
      <c r="D55" s="2348">
        <v>1026.75</v>
      </c>
      <c r="E55" s="2349">
        <v>178.23</v>
      </c>
      <c r="F55" s="2345">
        <v>818.95</v>
      </c>
      <c r="G55" s="2346">
        <v>15269</v>
      </c>
      <c r="H55" s="2347">
        <v>1054</v>
      </c>
    </row>
    <row r="56" spans="1:8" ht="12.75" hidden="1" customHeight="1">
      <c r="A56" s="2341">
        <v>38899</v>
      </c>
      <c r="B56" s="2351">
        <v>21</v>
      </c>
      <c r="C56" s="2348">
        <v>2110.1</v>
      </c>
      <c r="D56" s="2348">
        <v>1060.6300000000001</v>
      </c>
      <c r="E56" s="2349">
        <v>187</v>
      </c>
      <c r="F56" s="2345">
        <v>852.36</v>
      </c>
      <c r="G56" s="2346">
        <v>18819</v>
      </c>
      <c r="H56" s="2347">
        <v>425.6</v>
      </c>
    </row>
    <row r="57" spans="1:8" ht="12.75" hidden="1" customHeight="1">
      <c r="A57" s="2341">
        <v>38930</v>
      </c>
      <c r="B57" s="2351">
        <v>21</v>
      </c>
      <c r="C57" s="2348">
        <v>2223.5500000000002</v>
      </c>
      <c r="D57" s="2348">
        <v>1089.49</v>
      </c>
      <c r="E57" s="2349">
        <v>195.58</v>
      </c>
      <c r="F57" s="2345">
        <v>890.52</v>
      </c>
      <c r="G57" s="2346">
        <v>14331</v>
      </c>
      <c r="H57" s="2347">
        <v>794</v>
      </c>
    </row>
    <row r="58" spans="1:8" ht="12.75" hidden="1" customHeight="1">
      <c r="A58" s="2341">
        <v>38961</v>
      </c>
      <c r="B58" s="2351">
        <v>21</v>
      </c>
      <c r="C58" s="2348">
        <v>2394.35</v>
      </c>
      <c r="D58" s="2348">
        <v>1154.33</v>
      </c>
      <c r="E58" s="2349">
        <v>207.36</v>
      </c>
      <c r="F58" s="2345">
        <v>957.06</v>
      </c>
      <c r="G58" s="2346">
        <v>16903.900000000001</v>
      </c>
      <c r="H58" s="2347">
        <v>622.79999999999995</v>
      </c>
    </row>
    <row r="59" spans="1:8" ht="12.75" hidden="1" customHeight="1">
      <c r="A59" s="2341">
        <v>38991</v>
      </c>
      <c r="B59" s="2351">
        <v>21</v>
      </c>
      <c r="C59" s="2348">
        <v>2631.06</v>
      </c>
      <c r="D59" s="2348">
        <v>1259.0899999999999</v>
      </c>
      <c r="E59" s="2349">
        <v>228.19</v>
      </c>
      <c r="F59" s="2345">
        <v>1046.08</v>
      </c>
      <c r="G59" s="2346">
        <v>17704</v>
      </c>
      <c r="H59" s="2347">
        <v>551.31799999999998</v>
      </c>
    </row>
    <row r="60" spans="1:8" ht="12.75" hidden="1" customHeight="1">
      <c r="A60" s="2341">
        <v>39022</v>
      </c>
      <c r="B60" s="2351">
        <v>21</v>
      </c>
      <c r="C60" s="2348">
        <v>2979.76</v>
      </c>
      <c r="D60" s="2348">
        <v>1412.8</v>
      </c>
      <c r="E60" s="2349">
        <v>255.29</v>
      </c>
      <c r="F60" s="2345">
        <v>1181.17</v>
      </c>
      <c r="G60" s="2346">
        <v>24762</v>
      </c>
      <c r="H60" s="2347">
        <v>771</v>
      </c>
    </row>
    <row r="61" spans="1:8" ht="12.75" hidden="1" customHeight="1">
      <c r="A61" s="2341">
        <v>39052</v>
      </c>
      <c r="B61" s="2351">
        <v>20</v>
      </c>
      <c r="C61" s="2348">
        <v>3028.73</v>
      </c>
      <c r="D61" s="2348">
        <v>1426.82</v>
      </c>
      <c r="E61" s="2349">
        <v>259.47000000000003</v>
      </c>
      <c r="F61" s="2345">
        <v>1193.69</v>
      </c>
      <c r="G61" s="2346">
        <v>105922</v>
      </c>
      <c r="H61" s="2347">
        <v>3221</v>
      </c>
    </row>
    <row r="62" spans="1:8" ht="12.75" hidden="1" customHeight="1">
      <c r="A62" s="2341">
        <v>39083</v>
      </c>
      <c r="B62" s="2351">
        <v>21</v>
      </c>
      <c r="C62" s="2348">
        <v>3244.01</v>
      </c>
      <c r="D62" s="2348">
        <v>1515.07</v>
      </c>
      <c r="E62" s="2349">
        <v>281.14999999999998</v>
      </c>
      <c r="F62" s="2345">
        <v>1276.51</v>
      </c>
      <c r="G62" s="2346">
        <v>25890</v>
      </c>
      <c r="H62" s="2347">
        <v>686.3</v>
      </c>
    </row>
    <row r="63" spans="1:8" ht="12.75" hidden="1" customHeight="1">
      <c r="A63" s="2341">
        <v>39114</v>
      </c>
      <c r="B63" s="2351">
        <v>18</v>
      </c>
      <c r="C63" s="2348">
        <v>3265.93</v>
      </c>
      <c r="D63" s="2348">
        <v>1534.24</v>
      </c>
      <c r="E63" s="2349">
        <v>286.47000000000003</v>
      </c>
      <c r="F63" s="2345">
        <v>1284.03</v>
      </c>
      <c r="G63" s="2346">
        <v>215289.557</v>
      </c>
      <c r="H63" s="2347">
        <v>4616.0870000000004</v>
      </c>
    </row>
    <row r="64" spans="1:8" ht="12.75" hidden="1" customHeight="1">
      <c r="A64" s="2341">
        <v>39142</v>
      </c>
      <c r="B64" s="2351">
        <v>20</v>
      </c>
      <c r="C64" s="2348">
        <v>3327.8</v>
      </c>
      <c r="D64" s="2348">
        <v>1591.49</v>
      </c>
      <c r="E64" s="2349">
        <v>294.11</v>
      </c>
      <c r="F64" s="2345">
        <v>1305.58</v>
      </c>
      <c r="G64" s="2346">
        <v>20607.429</v>
      </c>
      <c r="H64" s="2347">
        <v>529.08500000000004</v>
      </c>
    </row>
    <row r="65" spans="1:8" ht="12.75" hidden="1" customHeight="1">
      <c r="A65" s="2341">
        <v>39173</v>
      </c>
      <c r="B65" s="2351">
        <v>21</v>
      </c>
      <c r="C65" s="2348">
        <v>3444.42</v>
      </c>
      <c r="D65" s="2348">
        <v>1669.21</v>
      </c>
      <c r="E65" s="2349">
        <v>304.26</v>
      </c>
      <c r="F65" s="2345">
        <v>1345.27</v>
      </c>
      <c r="G65" s="2346">
        <v>27817</v>
      </c>
      <c r="H65" s="2347">
        <v>684</v>
      </c>
    </row>
    <row r="66" spans="1:8" ht="12.75" hidden="1" customHeight="1">
      <c r="A66" s="2341">
        <v>39203</v>
      </c>
      <c r="B66" s="2351">
        <v>22</v>
      </c>
      <c r="C66" s="2348">
        <v>3513.32</v>
      </c>
      <c r="D66" s="2348">
        <v>1730.77</v>
      </c>
      <c r="E66" s="2349">
        <v>317.95</v>
      </c>
      <c r="F66" s="2345">
        <v>1369.27</v>
      </c>
      <c r="G66" s="2346">
        <v>31129.279999999999</v>
      </c>
      <c r="H66" s="2347">
        <v>636.38300000000004</v>
      </c>
    </row>
    <row r="67" spans="1:8" ht="12.75" hidden="1" customHeight="1">
      <c r="A67" s="2341">
        <v>39234</v>
      </c>
      <c r="B67" s="2351">
        <v>21</v>
      </c>
      <c r="C67" s="2348">
        <v>3698.34</v>
      </c>
      <c r="D67" s="2348">
        <v>1811.6</v>
      </c>
      <c r="E67" s="2349">
        <v>327.11</v>
      </c>
      <c r="F67" s="2345">
        <v>1386.03</v>
      </c>
      <c r="G67" s="2346">
        <v>28688</v>
      </c>
      <c r="H67" s="2347">
        <v>641.274</v>
      </c>
    </row>
    <row r="68" spans="1:8" ht="12.75" hidden="1" customHeight="1">
      <c r="A68" s="2341">
        <v>39264</v>
      </c>
      <c r="B68" s="2351">
        <v>22</v>
      </c>
      <c r="C68" s="2348">
        <v>3758.4</v>
      </c>
      <c r="D68" s="2348">
        <v>1851.74</v>
      </c>
      <c r="E68" s="2349">
        <v>347.12</v>
      </c>
      <c r="F68" s="2345">
        <v>1457.49</v>
      </c>
      <c r="G68" s="2346">
        <v>19415.598000000002</v>
      </c>
      <c r="H68" s="2347">
        <v>436.88600000000002</v>
      </c>
    </row>
    <row r="69" spans="1:8" ht="12.75" hidden="1" customHeight="1">
      <c r="A69" s="2341">
        <v>39295</v>
      </c>
      <c r="B69" s="2351">
        <v>23</v>
      </c>
      <c r="C69" s="2348">
        <v>3823.44</v>
      </c>
      <c r="D69" s="2348">
        <v>1909.21</v>
      </c>
      <c r="E69" s="2349">
        <v>356.91</v>
      </c>
      <c r="F69" s="2345">
        <v>1480.6</v>
      </c>
      <c r="G69" s="2346">
        <v>21702</v>
      </c>
      <c r="H69" s="2347">
        <v>625</v>
      </c>
    </row>
    <row r="70" spans="1:8" ht="12.75" hidden="1" customHeight="1">
      <c r="A70" s="2341">
        <v>39326</v>
      </c>
      <c r="B70" s="2351">
        <v>20</v>
      </c>
      <c r="C70" s="2348">
        <v>3848.39</v>
      </c>
      <c r="D70" s="2348">
        <v>1928.04</v>
      </c>
      <c r="E70" s="2349">
        <v>362</v>
      </c>
      <c r="F70" s="2345">
        <v>1484.38</v>
      </c>
      <c r="G70" s="2346">
        <v>26549.976999999999</v>
      </c>
      <c r="H70" s="2347">
        <v>566.15899999999999</v>
      </c>
    </row>
    <row r="71" spans="1:8" ht="12.75" hidden="1" customHeight="1">
      <c r="A71" s="2341">
        <v>39356</v>
      </c>
      <c r="B71" s="2351">
        <v>23</v>
      </c>
      <c r="C71" s="2348">
        <v>4289.03</v>
      </c>
      <c r="D71" s="2348">
        <v>2182.33</v>
      </c>
      <c r="E71" s="2349">
        <v>409.25</v>
      </c>
      <c r="F71" s="2345">
        <v>1644.98</v>
      </c>
      <c r="G71" s="2346">
        <v>49955.307999999997</v>
      </c>
      <c r="H71" s="2347">
        <v>806.62400000000002</v>
      </c>
    </row>
    <row r="72" spans="1:8" ht="12.75" hidden="1" customHeight="1">
      <c r="A72" s="2341">
        <v>39387</v>
      </c>
      <c r="B72" s="2351">
        <v>19</v>
      </c>
      <c r="C72" s="2348">
        <v>4729.45</v>
      </c>
      <c r="D72" s="2348">
        <v>2423.71</v>
      </c>
      <c r="E72" s="2349">
        <v>464.41</v>
      </c>
      <c r="F72" s="2345">
        <v>1809.61</v>
      </c>
      <c r="G72" s="2346">
        <v>66924.271999999997</v>
      </c>
      <c r="H72" s="2347">
        <v>1736.2529999999999</v>
      </c>
    </row>
    <row r="73" spans="1:8" ht="12.75" hidden="1" customHeight="1">
      <c r="A73" s="2341">
        <v>39417</v>
      </c>
      <c r="B73" s="2351">
        <v>20</v>
      </c>
      <c r="C73" s="2348">
        <v>4779.3615000000009</v>
      </c>
      <c r="D73" s="2348">
        <v>2506.6840000000002</v>
      </c>
      <c r="E73" s="2349">
        <v>468.03199999999998</v>
      </c>
      <c r="F73" s="2345">
        <v>1819.6895</v>
      </c>
      <c r="G73" s="2346">
        <v>62188</v>
      </c>
      <c r="H73" s="2347">
        <v>1041</v>
      </c>
    </row>
    <row r="74" spans="1:8" ht="12.75" hidden="1" customHeight="1">
      <c r="A74" s="2341">
        <v>39448</v>
      </c>
      <c r="B74" s="2351">
        <v>20</v>
      </c>
      <c r="C74" s="2348">
        <v>5097.03</v>
      </c>
      <c r="D74" s="2348">
        <v>2739.86</v>
      </c>
      <c r="E74" s="2349">
        <v>505.55</v>
      </c>
      <c r="F74" s="2345">
        <v>1938.86</v>
      </c>
      <c r="G74" s="2346">
        <v>52533</v>
      </c>
      <c r="H74" s="2347">
        <v>1097</v>
      </c>
    </row>
    <row r="75" spans="1:8" ht="12.75" hidden="1" customHeight="1">
      <c r="A75" s="2341">
        <v>39479</v>
      </c>
      <c r="B75" s="2351">
        <v>19</v>
      </c>
      <c r="C75" s="2348">
        <v>5334.6215789473672</v>
      </c>
      <c r="D75" s="2348">
        <v>2906.4263157894734</v>
      </c>
      <c r="E75" s="2349">
        <v>523.21421052631592</v>
      </c>
      <c r="F75" s="2345">
        <v>2028.65</v>
      </c>
      <c r="G75" s="2346">
        <v>65724</v>
      </c>
      <c r="H75" s="2347">
        <v>870</v>
      </c>
    </row>
    <row r="76" spans="1:8" ht="12.75" hidden="1" customHeight="1">
      <c r="A76" s="2341">
        <v>39508</v>
      </c>
      <c r="B76" s="2351">
        <v>19</v>
      </c>
      <c r="C76" s="2348">
        <v>5047.18</v>
      </c>
      <c r="D76" s="2348">
        <v>2897.84</v>
      </c>
      <c r="E76" s="2349">
        <v>486.33</v>
      </c>
      <c r="F76" s="2345">
        <v>1916.63</v>
      </c>
      <c r="G76" s="2346">
        <v>50776</v>
      </c>
      <c r="H76" s="2347">
        <v>854</v>
      </c>
    </row>
    <row r="77" spans="1:8" ht="12.75" hidden="1" customHeight="1">
      <c r="A77" s="2341">
        <v>39539</v>
      </c>
      <c r="B77" s="2351">
        <v>21</v>
      </c>
      <c r="C77" s="2348">
        <v>4752.76</v>
      </c>
      <c r="D77" s="2348">
        <v>2815.46</v>
      </c>
      <c r="E77" s="2349">
        <v>446.57</v>
      </c>
      <c r="F77" s="2345">
        <v>1796.01</v>
      </c>
      <c r="G77" s="2346">
        <v>36358</v>
      </c>
      <c r="H77" s="2347">
        <v>1091</v>
      </c>
    </row>
    <row r="78" spans="1:8" ht="12.75" hidden="1" customHeight="1">
      <c r="A78" s="2341">
        <v>39569</v>
      </c>
      <c r="B78" s="2351">
        <v>21</v>
      </c>
      <c r="C78" s="2348">
        <v>4960.6499999999996</v>
      </c>
      <c r="D78" s="2348">
        <v>2800.19</v>
      </c>
      <c r="E78" s="2349">
        <v>471.43</v>
      </c>
      <c r="F78" s="2345">
        <v>1870.7</v>
      </c>
      <c r="G78" s="2346">
        <v>56054</v>
      </c>
      <c r="H78" s="2347">
        <v>1132</v>
      </c>
    </row>
    <row r="79" spans="1:8" ht="12.75" hidden="1" customHeight="1">
      <c r="A79" s="2341">
        <v>39600</v>
      </c>
      <c r="B79" s="2351">
        <v>21</v>
      </c>
      <c r="C79" s="2348">
        <v>4966.8900000000003</v>
      </c>
      <c r="D79" s="2348">
        <v>2797.4</v>
      </c>
      <c r="E79" s="2349">
        <v>469.24</v>
      </c>
      <c r="F79" s="2345">
        <v>1871.83</v>
      </c>
      <c r="G79" s="2346">
        <v>70459</v>
      </c>
      <c r="H79" s="2347">
        <v>1700</v>
      </c>
    </row>
    <row r="80" spans="1:8" ht="12.75" hidden="1" customHeight="1">
      <c r="A80" s="2341">
        <v>39630</v>
      </c>
      <c r="B80" s="2351">
        <v>23</v>
      </c>
      <c r="C80" s="2348">
        <v>4557.3900000000003</v>
      </c>
      <c r="D80" s="2348">
        <v>2626.4</v>
      </c>
      <c r="E80" s="2349">
        <v>420.36</v>
      </c>
      <c r="F80" s="2345">
        <v>1709.9</v>
      </c>
      <c r="G80" s="2346">
        <v>25202</v>
      </c>
      <c r="H80" s="2347">
        <v>876</v>
      </c>
    </row>
    <row r="81" spans="1:8" ht="12.75" hidden="1" customHeight="1">
      <c r="A81" s="2341">
        <v>39661</v>
      </c>
      <c r="B81" s="2351">
        <v>20</v>
      </c>
      <c r="C81" s="2348">
        <v>4564.1099999999997</v>
      </c>
      <c r="D81" s="2348">
        <v>2550.79</v>
      </c>
      <c r="E81" s="2349">
        <v>418.64</v>
      </c>
      <c r="F81" s="2345">
        <v>1708.4</v>
      </c>
      <c r="G81" s="2346">
        <v>43094</v>
      </c>
      <c r="H81" s="2347">
        <v>705</v>
      </c>
    </row>
    <row r="82" spans="1:8" ht="12.75" hidden="1" customHeight="1">
      <c r="A82" s="2341">
        <v>39699</v>
      </c>
      <c r="B82" s="2351">
        <v>21</v>
      </c>
      <c r="C82" s="2348">
        <v>4369.83</v>
      </c>
      <c r="D82" s="2348">
        <v>2326.5700000000002</v>
      </c>
      <c r="E82" s="2349">
        <v>393.49</v>
      </c>
      <c r="F82" s="2345">
        <v>1630.66</v>
      </c>
      <c r="G82" s="2346">
        <v>37203</v>
      </c>
      <c r="H82" s="2347">
        <v>504</v>
      </c>
    </row>
    <row r="83" spans="1:8" ht="12.75" hidden="1" customHeight="1">
      <c r="A83" s="2341">
        <v>39729</v>
      </c>
      <c r="B83" s="2351">
        <v>21</v>
      </c>
      <c r="C83" s="2348">
        <v>3873.6</v>
      </c>
      <c r="D83" s="2348">
        <v>1976.09</v>
      </c>
      <c r="E83" s="2349">
        <v>339.74</v>
      </c>
      <c r="F83" s="2345">
        <v>1434.25</v>
      </c>
      <c r="G83" s="2346">
        <v>45100</v>
      </c>
      <c r="H83" s="2347">
        <v>902</v>
      </c>
    </row>
    <row r="84" spans="1:8" ht="12.75" hidden="1" customHeight="1">
      <c r="A84" s="2341">
        <v>39760</v>
      </c>
      <c r="B84" s="2351">
        <v>20</v>
      </c>
      <c r="C84" s="2348">
        <v>3431.06</v>
      </c>
      <c r="D84" s="2348">
        <v>1653.51</v>
      </c>
      <c r="E84" s="2349">
        <v>289.25450000000001</v>
      </c>
      <c r="F84" s="2345">
        <v>1266.8094999999998</v>
      </c>
      <c r="G84" s="2346">
        <v>40288</v>
      </c>
      <c r="H84" s="2347">
        <v>766</v>
      </c>
    </row>
    <row r="85" spans="1:8" ht="12.75" hidden="1" customHeight="1">
      <c r="A85" s="2341">
        <v>39790</v>
      </c>
      <c r="B85" s="2351">
        <v>22</v>
      </c>
      <c r="C85" s="2348">
        <v>3220.7404545454551</v>
      </c>
      <c r="D85" s="2348">
        <v>1551.9959090909092</v>
      </c>
      <c r="E85" s="2349">
        <v>266.05318181818183</v>
      </c>
      <c r="F85" s="2345">
        <v>1179.2677272727271</v>
      </c>
      <c r="G85" s="2346">
        <v>38757</v>
      </c>
      <c r="H85" s="2347">
        <v>674</v>
      </c>
    </row>
    <row r="86" spans="1:8" ht="12.75" hidden="1" customHeight="1">
      <c r="A86" s="2341">
        <v>39821</v>
      </c>
      <c r="B86" s="2351">
        <v>19</v>
      </c>
      <c r="C86" s="2348">
        <v>3205.9642105263156</v>
      </c>
      <c r="D86" s="2348">
        <v>1528.0031578947367</v>
      </c>
      <c r="E86" s="2349">
        <v>265.43842105263167</v>
      </c>
      <c r="F86" s="2345">
        <v>1171.0794736842101</v>
      </c>
      <c r="G86" s="2346">
        <v>14198</v>
      </c>
      <c r="H86" s="2347">
        <v>370</v>
      </c>
    </row>
    <row r="87" spans="1:8" ht="12.75" hidden="1" customHeight="1">
      <c r="A87" s="2341">
        <v>39852</v>
      </c>
      <c r="B87" s="2351">
        <v>19</v>
      </c>
      <c r="C87" s="2348">
        <v>2771.1478947368423</v>
      </c>
      <c r="D87" s="2348">
        <v>1286.3705263157894</v>
      </c>
      <c r="E87" s="2349">
        <v>219.57157894736847</v>
      </c>
      <c r="F87" s="2345">
        <v>1011.6305263157897</v>
      </c>
      <c r="G87" s="2346">
        <v>30908</v>
      </c>
      <c r="H87" s="2347">
        <v>664</v>
      </c>
    </row>
    <row r="88" spans="1:8" ht="12.75" hidden="1" customHeight="1">
      <c r="A88" s="2341">
        <v>39880</v>
      </c>
      <c r="B88" s="2351">
        <v>20</v>
      </c>
      <c r="C88" s="2348">
        <v>2673.8294999999994</v>
      </c>
      <c r="D88" s="2348">
        <v>1220.9910000000002</v>
      </c>
      <c r="E88" s="2349">
        <v>210.45700000000005</v>
      </c>
      <c r="F88" s="2345">
        <v>974.81600000000003</v>
      </c>
      <c r="G88" s="2346">
        <v>22700</v>
      </c>
      <c r="H88" s="2347">
        <v>594</v>
      </c>
    </row>
    <row r="89" spans="1:8" ht="12.75" hidden="1" customHeight="1">
      <c r="A89" s="2341">
        <v>39911</v>
      </c>
      <c r="B89" s="2351">
        <v>22</v>
      </c>
      <c r="C89" s="2348">
        <v>3146.7736363636359</v>
      </c>
      <c r="D89" s="2348">
        <v>1446.2295454545456</v>
      </c>
      <c r="E89" s="2349">
        <v>250.3868181818182</v>
      </c>
      <c r="F89" s="2345">
        <v>1141.6222727272725</v>
      </c>
      <c r="G89" s="2346">
        <v>61733</v>
      </c>
      <c r="H89" s="2347">
        <v>1170</v>
      </c>
    </row>
    <row r="90" spans="1:8" ht="12.75" hidden="1" customHeight="1">
      <c r="A90" s="2341">
        <v>39941</v>
      </c>
      <c r="B90" s="2351">
        <v>20</v>
      </c>
      <c r="C90" s="2348">
        <v>3297.8479999999995</v>
      </c>
      <c r="D90" s="2348">
        <v>1537.1479999999999</v>
      </c>
      <c r="E90" s="2349">
        <v>263.45</v>
      </c>
      <c r="F90" s="2345">
        <v>1194.3605</v>
      </c>
      <c r="G90" s="2346">
        <v>64090</v>
      </c>
      <c r="H90" s="2347">
        <v>1116</v>
      </c>
    </row>
    <row r="91" spans="1:8" ht="12.75" hidden="1" customHeight="1">
      <c r="A91" s="2341">
        <v>39972</v>
      </c>
      <c r="B91" s="2351">
        <v>22</v>
      </c>
      <c r="C91" s="2348">
        <v>3903.7250000000004</v>
      </c>
      <c r="D91" s="2348">
        <v>1846.6913636363633</v>
      </c>
      <c r="E91" s="2349">
        <v>319.95227272727271</v>
      </c>
      <c r="F91" s="2345">
        <v>1412.1186363636361</v>
      </c>
      <c r="G91" s="2346">
        <v>54702</v>
      </c>
      <c r="H91" s="2347">
        <v>918</v>
      </c>
    </row>
    <row r="92" spans="1:8" ht="12.75" hidden="1" customHeight="1">
      <c r="A92" s="2341">
        <v>40002</v>
      </c>
      <c r="B92" s="2351">
        <v>23</v>
      </c>
      <c r="C92" s="2348">
        <v>3914.88</v>
      </c>
      <c r="D92" s="2348">
        <v>1869.76</v>
      </c>
      <c r="E92" s="2349">
        <v>318.86</v>
      </c>
      <c r="F92" s="2345">
        <v>1408.19</v>
      </c>
      <c r="G92" s="2346">
        <v>29655</v>
      </c>
      <c r="H92" s="2347">
        <v>919</v>
      </c>
    </row>
    <row r="93" spans="1:8" ht="12.75" hidden="1" customHeight="1">
      <c r="A93" s="2341">
        <v>40033</v>
      </c>
      <c r="B93" s="2351">
        <v>20</v>
      </c>
      <c r="C93" s="2348">
        <v>4160.22</v>
      </c>
      <c r="D93" s="2348">
        <v>2008.75</v>
      </c>
      <c r="E93" s="2349">
        <v>335.63</v>
      </c>
      <c r="F93" s="2345">
        <v>1493.15</v>
      </c>
      <c r="G93" s="2346">
        <v>36738</v>
      </c>
      <c r="H93" s="2347">
        <v>822</v>
      </c>
    </row>
    <row r="94" spans="1:8" ht="12.75" hidden="1" customHeight="1">
      <c r="A94" s="2341">
        <v>40064</v>
      </c>
      <c r="B94" s="2351">
        <v>21</v>
      </c>
      <c r="C94" s="2348">
        <v>4464.2119047619053</v>
      </c>
      <c r="D94" s="2348">
        <v>2197.2742857142857</v>
      </c>
      <c r="E94" s="2349">
        <v>362.01428571428568</v>
      </c>
      <c r="F94" s="2345">
        <v>1597.3671428571431</v>
      </c>
      <c r="G94" s="2346">
        <v>42226</v>
      </c>
      <c r="H94" s="2347">
        <v>863</v>
      </c>
    </row>
    <row r="95" spans="1:8" ht="12.75" hidden="1" customHeight="1">
      <c r="A95" s="2341">
        <v>40094</v>
      </c>
      <c r="B95" s="2351">
        <v>22</v>
      </c>
      <c r="C95" s="2348">
        <v>4767.124545454546</v>
      </c>
      <c r="D95" s="2348">
        <v>2403.7390909090905</v>
      </c>
      <c r="E95" s="2349">
        <v>381.49681818181813</v>
      </c>
      <c r="F95" s="2345">
        <v>1696.5281818181816</v>
      </c>
      <c r="G95" s="2346">
        <v>43510</v>
      </c>
      <c r="H95" s="2347">
        <v>769</v>
      </c>
    </row>
    <row r="96" spans="1:8" ht="12.75" hidden="1" customHeight="1">
      <c r="A96" s="2341">
        <v>40125</v>
      </c>
      <c r="B96" s="2351">
        <v>20</v>
      </c>
      <c r="C96" s="2348">
        <v>4721.5674129955196</v>
      </c>
      <c r="D96" s="2348">
        <v>2406.3637595919799</v>
      </c>
      <c r="E96" s="2349">
        <v>372.11362115828592</v>
      </c>
      <c r="F96" s="2345">
        <v>1677.3474031503495</v>
      </c>
      <c r="G96" s="2346">
        <v>40743</v>
      </c>
      <c r="H96" s="2347">
        <v>877</v>
      </c>
    </row>
    <row r="97" spans="1:8" ht="12.75" hidden="1" customHeight="1">
      <c r="A97" s="2341">
        <v>40155</v>
      </c>
      <c r="B97" s="2351">
        <v>22</v>
      </c>
      <c r="C97" s="2348">
        <v>4701.4132797052725</v>
      </c>
      <c r="D97" s="2348">
        <v>2446.8369212574939</v>
      </c>
      <c r="E97" s="2349">
        <v>362.67871098361297</v>
      </c>
      <c r="F97" s="2345">
        <v>1657.6934882367291</v>
      </c>
      <c r="G97" s="2346">
        <v>56531</v>
      </c>
      <c r="H97" s="2347">
        <v>1654</v>
      </c>
    </row>
    <row r="98" spans="1:8" ht="12.75" hidden="1" customHeight="1">
      <c r="A98" s="2341">
        <v>40186</v>
      </c>
      <c r="B98" s="2351">
        <v>20</v>
      </c>
      <c r="C98" s="2348">
        <v>4827.1281697691684</v>
      </c>
      <c r="D98" s="2348">
        <v>2475.0554744435585</v>
      </c>
      <c r="E98" s="2349">
        <v>365.83203606426071</v>
      </c>
      <c r="F98" s="2345">
        <v>1700.434026533318</v>
      </c>
      <c r="G98" s="2346">
        <v>38064</v>
      </c>
      <c r="H98" s="2347">
        <v>1413</v>
      </c>
    </row>
    <row r="99" spans="1:8" ht="12.75" hidden="1" customHeight="1">
      <c r="A99" s="2341">
        <v>40217</v>
      </c>
      <c r="B99" s="2351">
        <v>18</v>
      </c>
      <c r="C99" s="2348">
        <v>4805.5193926340053</v>
      </c>
      <c r="D99" s="2348">
        <v>2430.7307198612152</v>
      </c>
      <c r="E99" s="2349">
        <v>353.9740535310724</v>
      </c>
      <c r="F99" s="2345">
        <v>1692.2094895967871</v>
      </c>
      <c r="G99" s="2346">
        <v>40847</v>
      </c>
      <c r="H99" s="2347">
        <v>785</v>
      </c>
    </row>
    <row r="100" spans="1:8" ht="12.75" hidden="1" customHeight="1">
      <c r="A100" s="2341">
        <v>40245</v>
      </c>
      <c r="B100" s="2351">
        <v>21</v>
      </c>
      <c r="C100" s="2348">
        <v>4674.8081776468707</v>
      </c>
      <c r="D100" s="2348">
        <v>2350.0572374430562</v>
      </c>
      <c r="E100" s="2349">
        <v>341.97600536861296</v>
      </c>
      <c r="F100" s="2345">
        <v>1643.7926014056338</v>
      </c>
      <c r="G100" s="2346">
        <v>82793</v>
      </c>
      <c r="H100" s="2347">
        <v>4025</v>
      </c>
    </row>
    <row r="101" spans="1:8" ht="12.75" hidden="1" customHeight="1">
      <c r="A101" s="2341">
        <v>40276</v>
      </c>
      <c r="B101" s="2351">
        <v>22</v>
      </c>
      <c r="C101" s="2348">
        <v>4760.5342160712489</v>
      </c>
      <c r="D101" s="2348">
        <v>2382.7889710460195</v>
      </c>
      <c r="E101" s="2349">
        <v>345.60349215515083</v>
      </c>
      <c r="F101" s="2345">
        <v>1668.8078676625278</v>
      </c>
      <c r="G101" s="2346">
        <v>54778</v>
      </c>
      <c r="H101" s="2347">
        <v>1748</v>
      </c>
    </row>
    <row r="102" spans="1:8" ht="12.75" hidden="1" customHeight="1">
      <c r="A102" s="2341">
        <v>40306</v>
      </c>
      <c r="B102" s="2351">
        <v>20</v>
      </c>
      <c r="C102" s="2348">
        <v>4662.6628687485299</v>
      </c>
      <c r="D102" s="2348">
        <v>2210.6989462763413</v>
      </c>
      <c r="E102" s="2349">
        <v>332.38117521174797</v>
      </c>
      <c r="F102" s="2345">
        <v>1631.7926129041973</v>
      </c>
      <c r="G102" s="2346">
        <v>67156</v>
      </c>
      <c r="H102" s="2347">
        <v>868</v>
      </c>
    </row>
    <row r="103" spans="1:8" ht="12.75" hidden="1" customHeight="1">
      <c r="A103" s="2341">
        <v>40337</v>
      </c>
      <c r="B103" s="2351">
        <v>22</v>
      </c>
      <c r="C103" s="2348">
        <v>4672.8805318184213</v>
      </c>
      <c r="D103" s="2348">
        <v>2190.7194830182489</v>
      </c>
      <c r="E103" s="2349">
        <v>331.08397814321273</v>
      </c>
      <c r="F103" s="2345">
        <v>1632.9807664416192</v>
      </c>
      <c r="G103" s="2346">
        <v>32840</v>
      </c>
      <c r="H103" s="2347">
        <v>564</v>
      </c>
    </row>
    <row r="104" spans="1:8" ht="21.75" hidden="1" customHeight="1">
      <c r="A104" s="2354">
        <v>40367</v>
      </c>
      <c r="B104" s="2351">
        <v>22</v>
      </c>
      <c r="C104" s="2348">
        <v>4838.2017363038049</v>
      </c>
      <c r="D104" s="2348">
        <v>2387.9606222700363</v>
      </c>
      <c r="E104" s="2349">
        <v>335.74937648069584</v>
      </c>
      <c r="F104" s="2345">
        <v>1682.4248521466639</v>
      </c>
      <c r="G104" s="2346">
        <v>54326</v>
      </c>
      <c r="H104" s="2347">
        <v>2003</v>
      </c>
    </row>
    <row r="105" spans="1:8" ht="21.75" hidden="1" customHeight="1">
      <c r="A105" s="2354">
        <v>40398</v>
      </c>
      <c r="B105" s="2351">
        <v>22</v>
      </c>
      <c r="C105" s="2348">
        <v>4988.2433227794754</v>
      </c>
      <c r="D105" s="2348">
        <v>2514.5728062364096</v>
      </c>
      <c r="E105" s="2349">
        <v>342.64115513215557</v>
      </c>
      <c r="F105" s="2345">
        <v>1732.0934897286488</v>
      </c>
      <c r="G105" s="2346">
        <v>27448</v>
      </c>
      <c r="H105" s="2347">
        <v>980</v>
      </c>
    </row>
    <row r="106" spans="1:8" ht="21.75" hidden="1" customHeight="1">
      <c r="A106" s="2354">
        <v>40429</v>
      </c>
      <c r="B106" s="2351">
        <v>21</v>
      </c>
      <c r="C106" s="2348">
        <v>5022.4022225149456</v>
      </c>
      <c r="D106" s="2348">
        <v>2518.2450421749295</v>
      </c>
      <c r="E106" s="2349">
        <v>334.51944034010921</v>
      </c>
      <c r="F106" s="2345">
        <v>1738.0269440402251</v>
      </c>
      <c r="G106" s="2346">
        <v>43286</v>
      </c>
      <c r="H106" s="2347">
        <v>1176</v>
      </c>
    </row>
    <row r="107" spans="1:8" ht="21.75" hidden="1" customHeight="1">
      <c r="A107" s="2354">
        <v>40459</v>
      </c>
      <c r="B107" s="2351">
        <v>21</v>
      </c>
      <c r="C107" s="2348">
        <v>5285.4285551968696</v>
      </c>
      <c r="D107" s="2348">
        <v>2713.2079883741744</v>
      </c>
      <c r="E107" s="2349">
        <v>348.07677117991886</v>
      </c>
      <c r="F107" s="2345">
        <v>1823.9338179872177</v>
      </c>
      <c r="G107" s="2346">
        <v>51066</v>
      </c>
      <c r="H107" s="2347">
        <v>895</v>
      </c>
    </row>
    <row r="108" spans="1:8" ht="21.75" hidden="1" customHeight="1">
      <c r="A108" s="2354">
        <v>40490</v>
      </c>
      <c r="B108" s="2351">
        <v>20</v>
      </c>
      <c r="C108" s="2348">
        <v>5501.1338542679714</v>
      </c>
      <c r="D108" s="2348">
        <v>2807.6990289142145</v>
      </c>
      <c r="E108" s="2349">
        <v>361.86941521596083</v>
      </c>
      <c r="F108" s="2345">
        <v>1896.7225727265977</v>
      </c>
      <c r="G108" s="2346">
        <v>45840</v>
      </c>
      <c r="H108" s="2347">
        <v>970</v>
      </c>
    </row>
    <row r="109" spans="1:8" ht="21.75" hidden="1" customHeight="1">
      <c r="A109" s="2354">
        <v>40520</v>
      </c>
      <c r="B109" s="2351">
        <v>23</v>
      </c>
      <c r="C109" s="2348">
        <v>5618.3541600930466</v>
      </c>
      <c r="D109" s="2348">
        <v>2822.6191139903472</v>
      </c>
      <c r="E109" s="2349">
        <v>366.39261578827808</v>
      </c>
      <c r="F109" s="2345">
        <v>1924.7444906555879</v>
      </c>
      <c r="G109" s="2346">
        <v>24223</v>
      </c>
      <c r="H109" s="2347">
        <v>687</v>
      </c>
    </row>
    <row r="110" spans="1:8" ht="21.75" hidden="1" customHeight="1">
      <c r="A110" s="2354">
        <v>40551</v>
      </c>
      <c r="B110" s="2351">
        <v>19</v>
      </c>
      <c r="C110" s="2348">
        <v>5913.2862330420758</v>
      </c>
      <c r="D110" s="2348">
        <v>3006.7265101479898</v>
      </c>
      <c r="E110" s="2349">
        <v>385.70946088370619</v>
      </c>
      <c r="F110" s="2345">
        <v>2023.8537404096467</v>
      </c>
      <c r="G110" s="2346">
        <v>63052</v>
      </c>
      <c r="H110" s="2347">
        <v>1131</v>
      </c>
    </row>
    <row r="111" spans="1:8" ht="21.75" hidden="1" customHeight="1">
      <c r="A111" s="2354">
        <v>40582</v>
      </c>
      <c r="B111" s="2351">
        <v>18</v>
      </c>
      <c r="C111" s="2348">
        <v>5971.5883042516125</v>
      </c>
      <c r="D111" s="2348">
        <v>3100.530430433852</v>
      </c>
      <c r="E111" s="2349">
        <v>388.02398015466383</v>
      </c>
      <c r="F111" s="2345">
        <v>2042.9682051176185</v>
      </c>
      <c r="G111" s="2346">
        <v>36863</v>
      </c>
      <c r="H111" s="2347">
        <v>798</v>
      </c>
    </row>
    <row r="112" spans="1:8" ht="21.75" hidden="1" customHeight="1">
      <c r="A112" s="2354">
        <v>40610</v>
      </c>
      <c r="B112" s="2351">
        <v>22</v>
      </c>
      <c r="C112" s="2348">
        <v>5831.1306084196221</v>
      </c>
      <c r="D112" s="2348">
        <v>3076.7769249677276</v>
      </c>
      <c r="E112" s="2349">
        <v>375.53189619666387</v>
      </c>
      <c r="F112" s="2345">
        <v>1992.36040584489</v>
      </c>
      <c r="G112" s="2346">
        <v>32668.889211363639</v>
      </c>
      <c r="H112" s="2347">
        <v>598</v>
      </c>
    </row>
    <row r="113" spans="1:8" ht="21.75" hidden="1" customHeight="1">
      <c r="A113" s="2354">
        <v>40641</v>
      </c>
      <c r="B113" s="2351">
        <v>20</v>
      </c>
      <c r="C113" s="2348">
        <v>5989.9702859358367</v>
      </c>
      <c r="D113" s="2348">
        <v>3269.5195610526985</v>
      </c>
      <c r="E113" s="2349">
        <v>382.92513075988165</v>
      </c>
      <c r="F113" s="2345">
        <v>2041.4989029438213</v>
      </c>
      <c r="G113" s="2346">
        <v>30257</v>
      </c>
      <c r="H113" s="2347">
        <v>623</v>
      </c>
    </row>
    <row r="114" spans="1:8" ht="21.75" hidden="1" customHeight="1">
      <c r="A114" s="2354">
        <v>40671</v>
      </c>
      <c r="B114" s="2351">
        <v>22</v>
      </c>
      <c r="C114" s="2348">
        <v>6123.3196184820754</v>
      </c>
      <c r="D114" s="2348">
        <v>3355.5446732187688</v>
      </c>
      <c r="E114" s="2349">
        <v>391.50420544999781</v>
      </c>
      <c r="F114" s="2345">
        <v>2084.7833272037842</v>
      </c>
      <c r="G114" s="2346">
        <v>52608</v>
      </c>
      <c r="H114" s="2347">
        <v>931</v>
      </c>
    </row>
    <row r="115" spans="1:8" ht="21.75" hidden="1" customHeight="1">
      <c r="A115" s="2354">
        <v>40702</v>
      </c>
      <c r="B115" s="2351">
        <v>22</v>
      </c>
      <c r="C115" s="2348">
        <v>6134.9756152538139</v>
      </c>
      <c r="D115" s="2348">
        <v>3330.8548858048957</v>
      </c>
      <c r="E115" s="2349">
        <v>393.56788981559907</v>
      </c>
      <c r="F115" s="2345">
        <v>2085.3614012646781</v>
      </c>
      <c r="G115" s="2346">
        <v>34508</v>
      </c>
      <c r="H115" s="2347">
        <v>655</v>
      </c>
    </row>
    <row r="116" spans="1:8" ht="21.75" hidden="1" customHeight="1">
      <c r="A116" s="2354">
        <v>40732</v>
      </c>
      <c r="B116" s="2351">
        <v>21</v>
      </c>
      <c r="C116" s="2348">
        <v>6100.5340312545441</v>
      </c>
      <c r="D116" s="2348">
        <v>3311.6270853551978</v>
      </c>
      <c r="E116" s="2349">
        <v>385.70675885352853</v>
      </c>
      <c r="F116" s="2345">
        <v>2064.2108597424194</v>
      </c>
      <c r="G116" s="2346">
        <v>34925</v>
      </c>
      <c r="H116" s="2347">
        <v>747</v>
      </c>
    </row>
    <row r="117" spans="1:8" ht="21.75" hidden="1" customHeight="1">
      <c r="A117" s="2354">
        <v>40763</v>
      </c>
      <c r="B117" s="2351">
        <v>22</v>
      </c>
      <c r="C117" s="2348">
        <v>5808.8463405194743</v>
      </c>
      <c r="D117" s="2348">
        <v>3183.1998574103122</v>
      </c>
      <c r="E117" s="2349">
        <v>364.34880298524291</v>
      </c>
      <c r="F117" s="2345">
        <v>1958.5331262179209</v>
      </c>
      <c r="G117" s="2346">
        <v>53001</v>
      </c>
      <c r="H117" s="2347">
        <v>881</v>
      </c>
    </row>
    <row r="118" spans="1:8" ht="21.75" hidden="1" customHeight="1">
      <c r="A118" s="2354">
        <v>40794</v>
      </c>
      <c r="B118" s="2351">
        <v>21</v>
      </c>
      <c r="C118" s="2348">
        <v>5670.9189604148805</v>
      </c>
      <c r="D118" s="2348">
        <v>3059.7972168683987</v>
      </c>
      <c r="E118" s="2349">
        <v>353.40800894684475</v>
      </c>
      <c r="F118" s="2345">
        <v>1905.4120639045841</v>
      </c>
      <c r="G118" s="2346">
        <v>28224</v>
      </c>
      <c r="H118" s="2347">
        <v>561</v>
      </c>
    </row>
    <row r="119" spans="1:8" ht="21.75" hidden="1" customHeight="1">
      <c r="A119" s="2354">
        <v>40824</v>
      </c>
      <c r="B119" s="2351">
        <v>20</v>
      </c>
      <c r="C119" s="2348">
        <v>5637.5744888979953</v>
      </c>
      <c r="D119" s="2348">
        <v>2995.3269299796339</v>
      </c>
      <c r="E119" s="2349">
        <v>349.34833664543714</v>
      </c>
      <c r="F119" s="2345">
        <v>1889.8135130994874</v>
      </c>
      <c r="G119" s="2346">
        <v>134903</v>
      </c>
      <c r="H119" s="2347">
        <v>2876</v>
      </c>
    </row>
    <row r="120" spans="1:8" ht="21.75" hidden="1" customHeight="1">
      <c r="A120" s="2354">
        <v>40855</v>
      </c>
      <c r="B120" s="2351">
        <v>20</v>
      </c>
      <c r="C120" s="2348">
        <v>5670.6592734865053</v>
      </c>
      <c r="D120" s="2348">
        <v>3004.8248623912759</v>
      </c>
      <c r="E120" s="2349">
        <v>351.42636680825899</v>
      </c>
      <c r="F120" s="2345">
        <v>1899.078404469974</v>
      </c>
      <c r="G120" s="2346">
        <v>203815</v>
      </c>
      <c r="H120" s="2347">
        <v>1755</v>
      </c>
    </row>
    <row r="121" spans="1:8" ht="21.75" hidden="1" customHeight="1">
      <c r="A121" s="2354">
        <v>40885</v>
      </c>
      <c r="B121" s="2351">
        <v>22</v>
      </c>
      <c r="C121" s="2348">
        <v>5594.3785752621407</v>
      </c>
      <c r="D121" s="2348">
        <v>2944.5615894899115</v>
      </c>
      <c r="E121" s="2349">
        <v>344.85004846409981</v>
      </c>
      <c r="F121" s="2345">
        <v>1864.2220738195088</v>
      </c>
      <c r="G121" s="2346">
        <v>26850</v>
      </c>
      <c r="H121" s="2347">
        <v>367</v>
      </c>
    </row>
    <row r="122" spans="1:8" ht="21.75" hidden="1" customHeight="1">
      <c r="A122" s="2354">
        <v>40916</v>
      </c>
      <c r="B122" s="2351">
        <v>20</v>
      </c>
      <c r="C122" s="2348">
        <v>5610.8151320798479</v>
      </c>
      <c r="D122" s="2348">
        <v>2953.8328536620202</v>
      </c>
      <c r="E122" s="2349">
        <v>346.98399905645067</v>
      </c>
      <c r="F122" s="2345">
        <v>1865.3933302329146</v>
      </c>
      <c r="G122" s="2346">
        <v>23760</v>
      </c>
      <c r="H122" s="2347">
        <v>463</v>
      </c>
    </row>
    <row r="123" spans="1:8" ht="21.75" hidden="1" customHeight="1">
      <c r="A123" s="2354">
        <v>40947</v>
      </c>
      <c r="B123" s="2351">
        <v>18</v>
      </c>
      <c r="C123" s="2348">
        <v>5470.1114168408585</v>
      </c>
      <c r="D123" s="2348">
        <v>2913.2561118098797</v>
      </c>
      <c r="E123" s="2349">
        <v>340.90402923250309</v>
      </c>
      <c r="F123" s="2345">
        <v>1816.4284835109709</v>
      </c>
      <c r="G123" s="2346">
        <v>29830</v>
      </c>
      <c r="H123" s="2347">
        <v>569</v>
      </c>
    </row>
    <row r="124" spans="1:8" ht="21.75" hidden="1" customHeight="1">
      <c r="A124" s="2354">
        <v>40976</v>
      </c>
      <c r="B124" s="2351">
        <v>20</v>
      </c>
      <c r="C124" s="2348">
        <v>5344.216449809076</v>
      </c>
      <c r="D124" s="2348">
        <v>2843.40224746678</v>
      </c>
      <c r="E124" s="2349">
        <v>331.90113355150743</v>
      </c>
      <c r="F124" s="2345">
        <v>1772.0401656764675</v>
      </c>
      <c r="G124" s="2346">
        <v>22808</v>
      </c>
      <c r="H124" s="2347">
        <v>587</v>
      </c>
    </row>
    <row r="125" spans="1:8" ht="21.75" hidden="1" customHeight="1">
      <c r="A125" s="2354">
        <v>41007</v>
      </c>
      <c r="B125" s="2351">
        <v>21</v>
      </c>
      <c r="C125" s="2348">
        <v>5432.8290132240727</v>
      </c>
      <c r="D125" s="2348">
        <v>2876.0336849063874</v>
      </c>
      <c r="E125" s="2349">
        <v>338.76382206302799</v>
      </c>
      <c r="F125" s="2345">
        <v>1797.9146441970308</v>
      </c>
      <c r="G125" s="2346">
        <v>27694</v>
      </c>
      <c r="H125" s="2347">
        <v>444</v>
      </c>
    </row>
    <row r="126" spans="1:8" ht="21.75" hidden="1" customHeight="1">
      <c r="A126" s="2354">
        <v>41030</v>
      </c>
      <c r="B126" s="2351">
        <v>22</v>
      </c>
      <c r="C126" s="2348">
        <v>5473.6417947698528</v>
      </c>
      <c r="D126" s="2348">
        <v>2864.68</v>
      </c>
      <c r="E126" s="2349">
        <v>342.88817332746271</v>
      </c>
      <c r="F126" s="2345">
        <v>1809.4602287430114</v>
      </c>
      <c r="G126" s="2346">
        <v>49260.276581363636</v>
      </c>
      <c r="H126" s="2347">
        <v>1218</v>
      </c>
    </row>
    <row r="127" spans="1:8" ht="21.75" hidden="1" customHeight="1">
      <c r="A127" s="2354">
        <v>41061</v>
      </c>
      <c r="B127" s="2351">
        <v>21</v>
      </c>
      <c r="C127" s="2348">
        <v>5420.0854013313028</v>
      </c>
      <c r="D127" s="2348">
        <v>2758.76320559943</v>
      </c>
      <c r="E127" s="2349">
        <v>340.89007235984388</v>
      </c>
      <c r="F127" s="2345">
        <v>1788.7070911958654</v>
      </c>
      <c r="G127" s="2346">
        <v>27132.0045942857</v>
      </c>
      <c r="H127" s="2347">
        <v>528.29661904761906</v>
      </c>
    </row>
    <row r="128" spans="1:8" ht="21.75" hidden="1" customHeight="1">
      <c r="A128" s="2354">
        <v>41091</v>
      </c>
      <c r="B128" s="2351">
        <v>22</v>
      </c>
      <c r="C128" s="2348">
        <v>5349.9797180510968</v>
      </c>
      <c r="D128" s="2348">
        <v>2662.3849025838758</v>
      </c>
      <c r="E128" s="2349">
        <v>337.62030270935105</v>
      </c>
      <c r="F128" s="2345">
        <v>1757.0258603567993</v>
      </c>
      <c r="G128" s="2346">
        <v>55150</v>
      </c>
      <c r="H128" s="2347">
        <v>835</v>
      </c>
    </row>
    <row r="129" spans="1:8" ht="21.75" hidden="1" customHeight="1">
      <c r="A129" s="2354">
        <v>41122</v>
      </c>
      <c r="B129" s="2351">
        <v>21</v>
      </c>
      <c r="C129" s="2348">
        <v>5245.0794021110551</v>
      </c>
      <c r="D129" s="2349">
        <v>2639.3387503780659</v>
      </c>
      <c r="E129" s="2349">
        <v>333.33846830889098</v>
      </c>
      <c r="F129" s="2345">
        <v>1719.9610192639136</v>
      </c>
      <c r="G129" s="2346">
        <v>44271</v>
      </c>
      <c r="H129" s="2347">
        <v>897</v>
      </c>
    </row>
    <row r="130" spans="1:8" ht="21.75" hidden="1" customHeight="1">
      <c r="A130" s="2354">
        <v>41153</v>
      </c>
      <c r="B130" s="2351">
        <v>19</v>
      </c>
      <c r="C130" s="2348">
        <v>5192.6105554554606</v>
      </c>
      <c r="D130" s="2348">
        <v>2641.6586168231688</v>
      </c>
      <c r="E130" s="2349">
        <v>330.92570796411428</v>
      </c>
      <c r="F130" s="2345">
        <v>1702.112424445781</v>
      </c>
      <c r="G130" s="2346">
        <v>48290</v>
      </c>
      <c r="H130" s="2347">
        <v>1046</v>
      </c>
    </row>
    <row r="131" spans="1:8" ht="21.75" hidden="1" customHeight="1">
      <c r="A131" s="2354">
        <v>41183</v>
      </c>
      <c r="B131" s="2351">
        <v>23</v>
      </c>
      <c r="C131" s="2348">
        <v>5167.6407259096486</v>
      </c>
      <c r="D131" s="2348">
        <v>2596.9531537295984</v>
      </c>
      <c r="E131" s="2349">
        <v>326.87429115643334</v>
      </c>
      <c r="F131" s="2345">
        <v>1692.5891542268419</v>
      </c>
      <c r="G131" s="2346">
        <v>42041</v>
      </c>
      <c r="H131" s="2347">
        <v>1208</v>
      </c>
    </row>
    <row r="132" spans="1:8" ht="21.75" hidden="1" customHeight="1">
      <c r="A132" s="2354">
        <v>41214</v>
      </c>
      <c r="B132" s="2351">
        <v>20</v>
      </c>
      <c r="C132" s="2348">
        <v>5111.2919006366801</v>
      </c>
      <c r="D132" s="2348">
        <v>2552.5462217573104</v>
      </c>
      <c r="E132" s="2349">
        <v>320.88367861160424</v>
      </c>
      <c r="F132" s="2345">
        <v>1663.6266381723792</v>
      </c>
      <c r="G132" s="2346">
        <v>43271</v>
      </c>
      <c r="H132" s="2347">
        <v>2242</v>
      </c>
    </row>
    <row r="133" spans="1:8" ht="21.75" hidden="1" customHeight="1">
      <c r="A133" s="2354">
        <v>41244</v>
      </c>
      <c r="B133" s="2351">
        <v>20</v>
      </c>
      <c r="C133" s="2348">
        <v>5289.9115873023793</v>
      </c>
      <c r="D133" s="2348">
        <v>2678.9063357086279</v>
      </c>
      <c r="E133" s="2349">
        <v>333.15411350648162</v>
      </c>
      <c r="F133" s="2345">
        <v>1710.9982147528208</v>
      </c>
      <c r="G133" s="2346">
        <v>43266</v>
      </c>
      <c r="H133" s="2347">
        <v>976</v>
      </c>
    </row>
    <row r="134" spans="1:8" ht="21.75" hidden="1" customHeight="1">
      <c r="A134" s="2354">
        <v>41275</v>
      </c>
      <c r="B134" s="2351">
        <v>21</v>
      </c>
      <c r="C134" s="2348">
        <v>5491.2625203959324</v>
      </c>
      <c r="D134" s="2348">
        <v>2797.8274260708181</v>
      </c>
      <c r="E134" s="2349">
        <v>347.03893506091526</v>
      </c>
      <c r="F134" s="2345">
        <v>1771.9293336032008</v>
      </c>
      <c r="G134" s="2346">
        <v>50325</v>
      </c>
      <c r="H134" s="2347">
        <v>1480</v>
      </c>
    </row>
    <row r="135" spans="1:8" ht="21.75" hidden="1" customHeight="1">
      <c r="A135" s="2354">
        <v>41306</v>
      </c>
      <c r="B135" s="2351">
        <v>19</v>
      </c>
      <c r="C135" s="2348">
        <v>5711.7698208890888</v>
      </c>
      <c r="D135" s="2348">
        <v>2913.3728545294202</v>
      </c>
      <c r="E135" s="2349">
        <v>361.36561988269057</v>
      </c>
      <c r="F135" s="2345">
        <v>1842.5341962184448</v>
      </c>
      <c r="G135" s="2346">
        <v>56805</v>
      </c>
      <c r="H135" s="2347">
        <v>1454</v>
      </c>
    </row>
    <row r="136" spans="1:8" ht="21.75" hidden="1" customHeight="1">
      <c r="A136" s="2354">
        <v>41334</v>
      </c>
      <c r="B136" s="2351">
        <v>20</v>
      </c>
      <c r="C136" s="2348">
        <v>5905.6085627081156</v>
      </c>
      <c r="D136" s="2348">
        <v>2970.1544057385718</v>
      </c>
      <c r="E136" s="2349">
        <v>378.60650682257977</v>
      </c>
      <c r="F136" s="2345">
        <v>1903.5645159361095</v>
      </c>
      <c r="G136" s="2346">
        <v>44332</v>
      </c>
      <c r="H136" s="2347">
        <v>6979</v>
      </c>
    </row>
    <row r="137" spans="1:8" ht="21.75" hidden="1" customHeight="1">
      <c r="A137" s="2354">
        <v>41365</v>
      </c>
      <c r="B137" s="2351">
        <v>20</v>
      </c>
      <c r="C137" s="2348">
        <v>5925.8694118838303</v>
      </c>
      <c r="D137" s="2348">
        <v>2977.7162584739845</v>
      </c>
      <c r="E137" s="2349">
        <v>379.77221068014592</v>
      </c>
      <c r="F137" s="2345">
        <v>1909.18382824572</v>
      </c>
      <c r="G137" s="2346">
        <v>23747</v>
      </c>
      <c r="H137" s="2347">
        <v>7035</v>
      </c>
    </row>
    <row r="138" spans="1:8" ht="21.75" hidden="1" customHeight="1">
      <c r="A138" s="2355">
        <v>41395</v>
      </c>
      <c r="B138" s="2351">
        <v>22</v>
      </c>
      <c r="C138" s="2348">
        <v>6035.6893429399342</v>
      </c>
      <c r="D138" s="2348">
        <v>3022.7819214621345</v>
      </c>
      <c r="E138" s="2349">
        <v>384.92912600965792</v>
      </c>
      <c r="F138" s="2345">
        <v>1943.3664041456955</v>
      </c>
      <c r="G138" s="2346">
        <v>34240</v>
      </c>
      <c r="H138" s="2347">
        <v>5315</v>
      </c>
    </row>
    <row r="139" spans="1:8" ht="21.75" hidden="1" customHeight="1">
      <c r="A139" s="2355">
        <v>41426</v>
      </c>
      <c r="B139" s="2351">
        <v>20</v>
      </c>
      <c r="C139" s="2348">
        <v>6003.8818344144211</v>
      </c>
      <c r="D139" s="2348">
        <v>3019.4429969149505</v>
      </c>
      <c r="E139" s="2349">
        <v>379.205154828746</v>
      </c>
      <c r="F139" s="2345">
        <v>1929.9368160751917</v>
      </c>
      <c r="G139" s="2346">
        <v>49521</v>
      </c>
      <c r="H139" s="2347">
        <v>13235</v>
      </c>
    </row>
    <row r="140" spans="1:8" ht="21.75" hidden="1" customHeight="1">
      <c r="A140" s="2355">
        <v>41456</v>
      </c>
      <c r="B140" s="2351">
        <v>23</v>
      </c>
      <c r="C140" s="2348">
        <v>5861.2335306335744</v>
      </c>
      <c r="D140" s="2348">
        <v>2932.1836157815283</v>
      </c>
      <c r="E140" s="2349">
        <v>365.89100458220588</v>
      </c>
      <c r="F140" s="2345">
        <v>1873.6728068604425</v>
      </c>
      <c r="G140" s="2346">
        <v>20939</v>
      </c>
      <c r="H140" s="2347">
        <v>2425</v>
      </c>
    </row>
    <row r="141" spans="1:8" ht="21.75" hidden="1" customHeight="1">
      <c r="A141" s="2356">
        <v>41487</v>
      </c>
      <c r="B141" s="2357">
        <v>21</v>
      </c>
      <c r="C141" s="2358">
        <v>5938.6437072263843</v>
      </c>
      <c r="D141" s="2358">
        <v>2987.154768060127</v>
      </c>
      <c r="E141" s="2359">
        <v>371.43416315744048</v>
      </c>
      <c r="F141" s="2360">
        <v>1894.1986776730573</v>
      </c>
      <c r="G141" s="2361">
        <v>35688.769018571402</v>
      </c>
      <c r="H141" s="2362">
        <v>11766.444761904801</v>
      </c>
    </row>
    <row r="142" spans="1:8" ht="21" hidden="1" customHeight="1">
      <c r="A142" s="2355">
        <v>41518</v>
      </c>
      <c r="B142" s="2351">
        <v>20</v>
      </c>
      <c r="C142" s="2348">
        <v>6135.9122365628855</v>
      </c>
      <c r="D142" s="2348">
        <v>3089.75435174942</v>
      </c>
      <c r="E142" s="2349">
        <v>378.95210710928052</v>
      </c>
      <c r="F142" s="2345">
        <v>1949.1574629356851</v>
      </c>
      <c r="G142" s="2346">
        <v>45673.182169500004</v>
      </c>
      <c r="H142" s="2347">
        <v>15597.3014</v>
      </c>
    </row>
    <row r="143" spans="1:8" ht="21" hidden="1" customHeight="1">
      <c r="A143" s="2355">
        <v>41548</v>
      </c>
      <c r="B143" s="2351">
        <v>23</v>
      </c>
      <c r="C143" s="2348">
        <v>6263.9843439559036</v>
      </c>
      <c r="D143" s="2348">
        <v>3209.972628184551</v>
      </c>
      <c r="E143" s="2349">
        <v>388.04733826287656</v>
      </c>
      <c r="F143" s="2345">
        <v>1984.2677177535472</v>
      </c>
      <c r="G143" s="2361">
        <v>71113.644136521732</v>
      </c>
      <c r="H143" s="2362">
        <v>8909.6984347826092</v>
      </c>
    </row>
    <row r="144" spans="1:8" ht="21" hidden="1" customHeight="1">
      <c r="A144" s="2355">
        <v>41579</v>
      </c>
      <c r="B144" s="2351">
        <v>23</v>
      </c>
      <c r="C144" s="2348">
        <v>6435.1746965896145</v>
      </c>
      <c r="D144" s="2348">
        <v>3276.4817615889151</v>
      </c>
      <c r="E144" s="2349">
        <v>397.34544073953288</v>
      </c>
      <c r="F144" s="2345">
        <v>2036.8240879558823</v>
      </c>
      <c r="G144" s="2361">
        <v>32633.431793500007</v>
      </c>
      <c r="H144" s="2362">
        <v>3966.7009500000004</v>
      </c>
    </row>
    <row r="145" spans="1:8" ht="21" hidden="1" customHeight="1">
      <c r="A145" s="2355">
        <v>41609</v>
      </c>
      <c r="B145" s="2351">
        <v>21</v>
      </c>
      <c r="C145" s="2348">
        <v>6565.9314861770808</v>
      </c>
      <c r="D145" s="2348">
        <v>3365.3160475398963</v>
      </c>
      <c r="E145" s="2349">
        <v>401.65649020014359</v>
      </c>
      <c r="F145" s="2345">
        <v>2064.8483022954238</v>
      </c>
      <c r="G145" s="2361">
        <v>41835.919750952402</v>
      </c>
      <c r="H145" s="2362">
        <v>5609.1432380952401</v>
      </c>
    </row>
    <row r="146" spans="1:8" ht="21" hidden="1" customHeight="1">
      <c r="A146" s="2355">
        <v>41640</v>
      </c>
      <c r="B146" s="2351">
        <v>19</v>
      </c>
      <c r="C146" s="2348">
        <v>6752.2293580895366</v>
      </c>
      <c r="D146" s="2348">
        <v>3464.2036812287797</v>
      </c>
      <c r="E146" s="2349">
        <v>407.15387740249116</v>
      </c>
      <c r="F146" s="2345">
        <v>2119.8054832397761</v>
      </c>
      <c r="G146" s="2361">
        <v>58767.026706315803</v>
      </c>
      <c r="H146" s="2362">
        <v>9147.1905789473713</v>
      </c>
    </row>
    <row r="147" spans="1:8" ht="21" hidden="1" customHeight="1">
      <c r="A147" s="2355">
        <v>41671</v>
      </c>
      <c r="B147" s="2351">
        <v>18</v>
      </c>
      <c r="C147" s="2348">
        <v>6622.5085866794834</v>
      </c>
      <c r="D147" s="2348">
        <v>3395.5105736274477</v>
      </c>
      <c r="E147" s="2349">
        <v>399.92717494601004</v>
      </c>
      <c r="F147" s="2345">
        <v>2078.3765063013252</v>
      </c>
      <c r="G147" s="2361">
        <v>51213.340688333301</v>
      </c>
      <c r="H147" s="2362">
        <v>6046.6841111111098</v>
      </c>
    </row>
    <row r="148" spans="1:8" ht="21" hidden="1" customHeight="1">
      <c r="A148" s="2355">
        <v>41699</v>
      </c>
      <c r="B148" s="2351">
        <v>19</v>
      </c>
      <c r="C148" s="2348">
        <v>6610.4170439451073</v>
      </c>
      <c r="D148" s="2348">
        <v>3406.4342368498687</v>
      </c>
      <c r="E148" s="2349">
        <v>402.2470838394197</v>
      </c>
      <c r="F148" s="2345">
        <v>2073.2155678745858</v>
      </c>
      <c r="G148" s="2361">
        <v>82767.679326315789</v>
      </c>
      <c r="H148" s="2362">
        <v>8674.0475263157896</v>
      </c>
    </row>
    <row r="149" spans="1:8" ht="21" hidden="1" customHeight="1">
      <c r="A149" s="2355">
        <v>41730</v>
      </c>
      <c r="B149" s="2351">
        <v>22</v>
      </c>
      <c r="C149" s="2348">
        <v>6677.2</v>
      </c>
      <c r="D149" s="2348">
        <v>3445.81</v>
      </c>
      <c r="E149" s="2349">
        <v>406.44</v>
      </c>
      <c r="F149" s="2345">
        <v>2089.04</v>
      </c>
      <c r="G149" s="2361">
        <v>47264.600630000001</v>
      </c>
      <c r="H149" s="2362">
        <v>8115.54864</v>
      </c>
    </row>
    <row r="150" spans="1:8" ht="21" hidden="1" customHeight="1">
      <c r="A150" s="2355">
        <v>41760</v>
      </c>
      <c r="B150" s="2351">
        <v>21</v>
      </c>
      <c r="C150" s="2348">
        <v>6583.58</v>
      </c>
      <c r="D150" s="2348">
        <v>3395.9570834660444</v>
      </c>
      <c r="E150" s="2349">
        <v>402.65869764358536</v>
      </c>
      <c r="F150" s="2345">
        <v>2056.1273025810301</v>
      </c>
      <c r="G150" s="2361">
        <v>69349.756773333298</v>
      </c>
      <c r="H150" s="2362">
        <v>19624.936047619001</v>
      </c>
    </row>
    <row r="151" spans="1:8" ht="21" hidden="1" customHeight="1">
      <c r="A151" s="2355">
        <v>41791</v>
      </c>
      <c r="B151" s="2351">
        <v>21</v>
      </c>
      <c r="C151" s="2348">
        <v>6680.5379999999996</v>
      </c>
      <c r="D151" s="2348">
        <v>3422.55</v>
      </c>
      <c r="E151" s="2349">
        <v>403.45600000000002</v>
      </c>
      <c r="F151" s="2345">
        <v>2078.529</v>
      </c>
      <c r="G151" s="2361">
        <v>117258.61</v>
      </c>
      <c r="H151" s="2362">
        <v>12715.77</v>
      </c>
    </row>
    <row r="152" spans="1:8" ht="21" hidden="1" customHeight="1">
      <c r="A152" s="2355">
        <v>41821</v>
      </c>
      <c r="B152" s="2351">
        <v>22</v>
      </c>
      <c r="C152" s="2348">
        <v>6721.4557813452557</v>
      </c>
      <c r="D152" s="2348">
        <v>3438.4133489568339</v>
      </c>
      <c r="E152" s="2349">
        <v>401.17550313104226</v>
      </c>
      <c r="F152" s="2345">
        <v>2081.9618208644174</v>
      </c>
      <c r="G152" s="2361">
        <v>41509</v>
      </c>
      <c r="H152" s="2362">
        <v>9324.2000000000007</v>
      </c>
    </row>
    <row r="153" spans="1:8" ht="21" hidden="1" customHeight="1">
      <c r="A153" s="2355">
        <v>41852</v>
      </c>
      <c r="B153" s="2351">
        <v>20</v>
      </c>
      <c r="C153" s="2348">
        <v>6815.1202922883949</v>
      </c>
      <c r="D153" s="2348">
        <v>3462.3438620628026</v>
      </c>
      <c r="E153" s="2349">
        <v>402.96856859730644</v>
      </c>
      <c r="F153" s="2345">
        <v>2106.1361546997364</v>
      </c>
      <c r="G153" s="2361">
        <v>59273.479044</v>
      </c>
      <c r="H153" s="2362">
        <v>13539.874400000001</v>
      </c>
    </row>
    <row r="154" spans="1:8" ht="21" hidden="1" customHeight="1">
      <c r="A154" s="2355">
        <v>41883</v>
      </c>
      <c r="B154" s="2351">
        <v>22</v>
      </c>
      <c r="C154" s="2348">
        <v>6890.44</v>
      </c>
      <c r="D154" s="2348">
        <v>3444.61</v>
      </c>
      <c r="E154" s="2349">
        <v>401.94</v>
      </c>
      <c r="F154" s="2345">
        <v>2124.36</v>
      </c>
      <c r="G154" s="2361">
        <v>62786.5</v>
      </c>
      <c r="H154" s="2362">
        <v>10950.7</v>
      </c>
    </row>
    <row r="155" spans="1:8" ht="21" hidden="1" customHeight="1">
      <c r="A155" s="2355">
        <v>41913</v>
      </c>
      <c r="B155" s="2351">
        <v>22</v>
      </c>
      <c r="C155" s="2348">
        <v>6964.3925702940796</v>
      </c>
      <c r="D155" s="2348">
        <v>3453.8254306361519</v>
      </c>
      <c r="E155" s="2349">
        <v>405.4765654159288</v>
      </c>
      <c r="F155" s="2345">
        <v>2145.0724929504572</v>
      </c>
      <c r="G155" s="2361">
        <v>69451.899999999994</v>
      </c>
      <c r="H155" s="2362">
        <v>8562</v>
      </c>
    </row>
    <row r="156" spans="1:8" ht="21" hidden="1" customHeight="1">
      <c r="A156" s="2355">
        <v>41944</v>
      </c>
      <c r="B156" s="2351">
        <v>20</v>
      </c>
      <c r="C156" s="2348">
        <v>6838.1</v>
      </c>
      <c r="D156" s="2348">
        <v>3373.62</v>
      </c>
      <c r="E156" s="2349">
        <v>397.18</v>
      </c>
      <c r="F156" s="2345">
        <v>2105.4699999999998</v>
      </c>
      <c r="G156" s="2361">
        <v>98178.6</v>
      </c>
      <c r="H156" s="2362">
        <v>14092.4</v>
      </c>
    </row>
    <row r="157" spans="1:8" ht="21" hidden="1" customHeight="1">
      <c r="A157" s="2355">
        <v>41974</v>
      </c>
      <c r="B157" s="2351">
        <v>21</v>
      </c>
      <c r="C157" s="2348">
        <v>6805.1104826814344</v>
      </c>
      <c r="D157" s="2348">
        <v>3344.9890173461076</v>
      </c>
      <c r="E157" s="2349">
        <v>389.40542403285434</v>
      </c>
      <c r="F157" s="2345">
        <v>2081.5829036052701</v>
      </c>
      <c r="G157" s="2361">
        <v>47971.6</v>
      </c>
      <c r="H157" s="2362">
        <v>5928.4</v>
      </c>
    </row>
    <row r="158" spans="1:8" ht="21" hidden="1" customHeight="1">
      <c r="A158" s="2355">
        <v>42005</v>
      </c>
      <c r="B158" s="2351">
        <v>20</v>
      </c>
      <c r="C158" s="2348">
        <v>6681.657434461149</v>
      </c>
      <c r="D158" s="2348">
        <v>3214.8859725586567</v>
      </c>
      <c r="E158" s="2349">
        <v>378.71998498982123</v>
      </c>
      <c r="F158" s="2345">
        <v>2038.2797993041488</v>
      </c>
      <c r="G158" s="2361">
        <v>48166</v>
      </c>
      <c r="H158" s="2362">
        <v>6767</v>
      </c>
    </row>
    <row r="159" spans="1:8" ht="21" hidden="1" customHeight="1">
      <c r="A159" s="2355">
        <v>42036</v>
      </c>
      <c r="B159" s="2351">
        <v>17</v>
      </c>
      <c r="C159" s="2348">
        <v>6564.078402524935</v>
      </c>
      <c r="D159" s="2348">
        <v>3094.8093036255532</v>
      </c>
      <c r="E159" s="2349">
        <v>374.60187170787367</v>
      </c>
      <c r="F159" s="2345">
        <v>2001.8371655006936</v>
      </c>
      <c r="G159" s="2361">
        <v>130776.954814706</v>
      </c>
      <c r="H159" s="2362">
        <v>13270.4126470588</v>
      </c>
    </row>
    <row r="160" spans="1:8" ht="21" hidden="1" customHeight="1">
      <c r="A160" s="2355">
        <v>42064</v>
      </c>
      <c r="B160" s="2351">
        <v>21</v>
      </c>
      <c r="C160" s="2348">
        <v>6510.4605770226863</v>
      </c>
      <c r="D160" s="2348">
        <v>2860.4329038230271</v>
      </c>
      <c r="E160" s="2349">
        <v>375.28144438807476</v>
      </c>
      <c r="F160" s="2345">
        <v>1983.7651045301907</v>
      </c>
      <c r="G160" s="2361">
        <v>79890.772992857092</v>
      </c>
      <c r="H160" s="2362">
        <v>7958.0534285714302</v>
      </c>
    </row>
    <row r="161" spans="1:8" ht="21" hidden="1" customHeight="1">
      <c r="A161" s="2355">
        <v>42095</v>
      </c>
      <c r="B161" s="2351">
        <v>22</v>
      </c>
      <c r="C161" s="2348">
        <v>6419.0132062999264</v>
      </c>
      <c r="D161" s="2348">
        <v>2755.1640692944438</v>
      </c>
      <c r="E161" s="2349">
        <v>370.31480636977938</v>
      </c>
      <c r="F161" s="2345">
        <v>1953.2978949349672</v>
      </c>
      <c r="G161" s="2361">
        <v>108403.788288636</v>
      </c>
      <c r="H161" s="2362">
        <v>36459.9070454545</v>
      </c>
    </row>
    <row r="162" spans="1:8" ht="21" hidden="1" customHeight="1">
      <c r="A162" s="2355">
        <v>42125</v>
      </c>
      <c r="B162" s="2351">
        <v>20</v>
      </c>
      <c r="C162" s="2348">
        <v>6450.478482469548</v>
      </c>
      <c r="D162" s="2348">
        <v>2851.1677596533727</v>
      </c>
      <c r="E162" s="2349">
        <v>372.54924064363382</v>
      </c>
      <c r="F162" s="2345">
        <v>1960.1243177372751</v>
      </c>
      <c r="G162" s="2361">
        <v>139535.71224700002</v>
      </c>
      <c r="H162" s="2362">
        <v>48918.567750000002</v>
      </c>
    </row>
    <row r="163" spans="1:8" ht="21" hidden="1" customHeight="1">
      <c r="A163" s="2355">
        <v>42156</v>
      </c>
      <c r="B163" s="2351">
        <v>22</v>
      </c>
      <c r="C163" s="2348">
        <v>6525.6866478424863</v>
      </c>
      <c r="D163" s="2348">
        <v>2870.9921802035224</v>
      </c>
      <c r="E163" s="2349">
        <v>376.4666297962583</v>
      </c>
      <c r="F163" s="2345">
        <v>1975.572525682066</v>
      </c>
      <c r="G163" s="2361">
        <v>57802.550962727299</v>
      </c>
      <c r="H163" s="2362">
        <v>21735.266</v>
      </c>
    </row>
    <row r="164" spans="1:8" ht="21" hidden="1" customHeight="1">
      <c r="A164" s="2355">
        <v>42186</v>
      </c>
      <c r="B164" s="2351">
        <v>23</v>
      </c>
      <c r="C164" s="2348">
        <v>6516.2301700960934</v>
      </c>
      <c r="D164" s="2348">
        <v>2845.1468618665826</v>
      </c>
      <c r="E164" s="2349">
        <v>373.69061981631603</v>
      </c>
      <c r="F164" s="2345">
        <v>1960.7232310253328</v>
      </c>
      <c r="G164" s="2361">
        <v>41150.161211739098</v>
      </c>
      <c r="H164" s="2362">
        <v>11376.320644347799</v>
      </c>
    </row>
    <row r="165" spans="1:8" ht="21" hidden="1" customHeight="1">
      <c r="A165" s="2363">
        <v>42217</v>
      </c>
      <c r="B165" s="2364">
        <v>21</v>
      </c>
      <c r="C165" s="2365">
        <v>6533.5810239087223</v>
      </c>
      <c r="D165" s="2365">
        <v>2866.0495855963864</v>
      </c>
      <c r="E165" s="2366">
        <v>375.33617422018608</v>
      </c>
      <c r="F165" s="2367">
        <v>1960.9326536251258</v>
      </c>
      <c r="G165" s="2368">
        <v>53471.605172857206</v>
      </c>
      <c r="H165" s="2369">
        <v>14573.8962380952</v>
      </c>
    </row>
    <row r="166" spans="1:8" ht="21" hidden="1" customHeight="1">
      <c r="A166" s="2363">
        <v>42248</v>
      </c>
      <c r="B166" s="2364">
        <v>21</v>
      </c>
      <c r="C166" s="2365">
        <v>6425.36</v>
      </c>
      <c r="D166" s="2365">
        <v>2815.07</v>
      </c>
      <c r="E166" s="2366">
        <v>367.18</v>
      </c>
      <c r="F166" s="2367">
        <v>1925.62</v>
      </c>
      <c r="G166" s="2368">
        <v>55953</v>
      </c>
      <c r="H166" s="2369">
        <v>8508.7999999999993</v>
      </c>
    </row>
    <row r="167" spans="1:8" ht="21" hidden="1" customHeight="1">
      <c r="A167" s="2363">
        <v>42278</v>
      </c>
      <c r="B167" s="2364">
        <v>22</v>
      </c>
      <c r="C167" s="2365">
        <v>6295.1396327107741</v>
      </c>
      <c r="D167" s="2365">
        <v>2738.7714621928135</v>
      </c>
      <c r="E167" s="2366">
        <v>360.6477508563475</v>
      </c>
      <c r="F167" s="2367">
        <v>1885.5750136794466</v>
      </c>
      <c r="G167" s="2368">
        <v>54226.515322272702</v>
      </c>
      <c r="H167" s="2369">
        <v>8573.1904545454599</v>
      </c>
    </row>
    <row r="168" spans="1:8" ht="21" hidden="1" customHeight="1">
      <c r="A168" s="2363">
        <v>42309</v>
      </c>
      <c r="B168" s="2364">
        <v>19</v>
      </c>
      <c r="C168" s="2365">
        <v>6184.9426333006541</v>
      </c>
      <c r="D168" s="2365">
        <v>2642.8544555248682</v>
      </c>
      <c r="E168" s="2366">
        <v>354.53902304180872</v>
      </c>
      <c r="F168" s="2367">
        <v>1845.4210097033026</v>
      </c>
      <c r="G168" s="2368">
        <v>36971.379974736803</v>
      </c>
      <c r="H168" s="2369">
        <v>6275.5189473684195</v>
      </c>
    </row>
    <row r="169" spans="1:8" ht="21" hidden="1" customHeight="1">
      <c r="A169" s="2363">
        <v>42339</v>
      </c>
      <c r="B169" s="2364">
        <v>22</v>
      </c>
      <c r="C169" s="2365">
        <v>6083.09</v>
      </c>
      <c r="D169" s="2365">
        <v>2614.83</v>
      </c>
      <c r="E169" s="2366">
        <v>346.23</v>
      </c>
      <c r="F169" s="2367">
        <v>1806.85</v>
      </c>
      <c r="G169" s="2368">
        <v>67301</v>
      </c>
      <c r="H169" s="2369">
        <v>8244.4</v>
      </c>
    </row>
    <row r="170" spans="1:8" ht="21" hidden="1" customHeight="1">
      <c r="A170" s="2363">
        <v>42370</v>
      </c>
      <c r="B170" s="2364">
        <v>20</v>
      </c>
      <c r="C170" s="2365">
        <v>6117.64</v>
      </c>
      <c r="D170" s="2365">
        <v>2624.64</v>
      </c>
      <c r="E170" s="2366">
        <v>346.55</v>
      </c>
      <c r="F170" s="2367">
        <v>1811.16</v>
      </c>
      <c r="G170" s="2368">
        <v>29713.19</v>
      </c>
      <c r="H170" s="2369">
        <v>9980</v>
      </c>
    </row>
    <row r="171" spans="1:8" ht="21" hidden="1" customHeight="1">
      <c r="A171" s="2363">
        <v>42401</v>
      </c>
      <c r="B171" s="2364">
        <v>19</v>
      </c>
      <c r="C171" s="2365">
        <v>6214.43</v>
      </c>
      <c r="D171" s="2365">
        <v>2691.21</v>
      </c>
      <c r="E171" s="2366">
        <v>352.31</v>
      </c>
      <c r="F171" s="2367">
        <v>1836.75</v>
      </c>
      <c r="G171" s="2368">
        <v>140425</v>
      </c>
      <c r="H171" s="2369">
        <v>12493.58</v>
      </c>
    </row>
    <row r="172" spans="1:8" ht="21" hidden="1" customHeight="1">
      <c r="A172" s="2363">
        <v>42430</v>
      </c>
      <c r="B172" s="2364">
        <v>22</v>
      </c>
      <c r="C172" s="2365">
        <v>6103.72</v>
      </c>
      <c r="D172" s="2365">
        <v>2646.85</v>
      </c>
      <c r="E172" s="2366">
        <v>346.47</v>
      </c>
      <c r="F172" s="2367">
        <v>1802.4680000000001</v>
      </c>
      <c r="G172" s="2368">
        <v>39994.080000000002</v>
      </c>
      <c r="H172" s="2369">
        <v>7685.95</v>
      </c>
    </row>
    <row r="173" spans="1:8" ht="21" hidden="1" customHeight="1">
      <c r="A173" s="2363">
        <v>42461</v>
      </c>
      <c r="B173" s="2364">
        <v>20</v>
      </c>
      <c r="C173" s="2365">
        <v>6038.81</v>
      </c>
      <c r="D173" s="2365">
        <v>2640.2080000000001</v>
      </c>
      <c r="E173" s="2366">
        <v>341.59</v>
      </c>
      <c r="F173" s="2367">
        <v>1781.14</v>
      </c>
      <c r="G173" s="2368">
        <v>45744.063000000002</v>
      </c>
      <c r="H173" s="2369">
        <v>6072.5820000000003</v>
      </c>
    </row>
    <row r="174" spans="1:8" ht="21" hidden="1" customHeight="1">
      <c r="A174" s="2363">
        <v>42491</v>
      </c>
      <c r="B174" s="2364">
        <v>22</v>
      </c>
      <c r="C174" s="2365">
        <v>5998.88</v>
      </c>
      <c r="D174" s="2365">
        <v>2609.19</v>
      </c>
      <c r="E174" s="2366">
        <v>340.07</v>
      </c>
      <c r="F174" s="2367">
        <v>1767.24</v>
      </c>
      <c r="G174" s="2368">
        <v>25520.799999999999</v>
      </c>
      <c r="H174" s="2369">
        <v>6134.76</v>
      </c>
    </row>
    <row r="175" spans="1:8" ht="21" hidden="1" customHeight="1">
      <c r="A175" s="2363">
        <v>42522</v>
      </c>
      <c r="B175" s="2364">
        <v>22</v>
      </c>
      <c r="C175" s="2365">
        <v>5973.3557385919557</v>
      </c>
      <c r="D175" s="2365">
        <v>2580.4849517961161</v>
      </c>
      <c r="E175" s="2366">
        <v>338.41860565395456</v>
      </c>
      <c r="F175" s="2367">
        <v>1752.6125805593824</v>
      </c>
      <c r="G175" s="2368">
        <v>37633.819876363596</v>
      </c>
      <c r="H175" s="2369">
        <v>6851.3916818181797</v>
      </c>
    </row>
    <row r="176" spans="1:8" ht="21" hidden="1" customHeight="1">
      <c r="A176" s="2363">
        <v>42552</v>
      </c>
      <c r="B176" s="2364">
        <v>20</v>
      </c>
      <c r="C176" s="2365">
        <v>6020.0669872535145</v>
      </c>
      <c r="D176" s="2365">
        <v>2593.7581454693714</v>
      </c>
      <c r="E176" s="2366">
        <v>338.80969407279861</v>
      </c>
      <c r="F176" s="2367">
        <v>1755.8751983445011</v>
      </c>
      <c r="G176" s="2368">
        <v>48983.685571999995</v>
      </c>
      <c r="H176" s="2369">
        <v>10644.153400000001</v>
      </c>
    </row>
    <row r="177" spans="1:8" ht="21" hidden="1" customHeight="1">
      <c r="A177" s="2363">
        <v>42583</v>
      </c>
      <c r="B177" s="2364">
        <v>22</v>
      </c>
      <c r="C177" s="2365">
        <v>6259.26</v>
      </c>
      <c r="D177" s="2365">
        <v>2718.5</v>
      </c>
      <c r="E177" s="2366">
        <v>348.74</v>
      </c>
      <c r="F177" s="2367">
        <v>1820.27</v>
      </c>
      <c r="G177" s="2368">
        <v>46549</v>
      </c>
      <c r="H177" s="2369">
        <v>10273</v>
      </c>
    </row>
    <row r="178" spans="1:8" ht="21" hidden="1" customHeight="1">
      <c r="A178" s="2363">
        <v>42614</v>
      </c>
      <c r="B178" s="2364">
        <v>21</v>
      </c>
      <c r="C178" s="2365">
        <v>6230.13</v>
      </c>
      <c r="D178" s="2365">
        <v>2714.59</v>
      </c>
      <c r="E178" s="2366">
        <v>345.23</v>
      </c>
      <c r="F178" s="2367">
        <v>1809.04</v>
      </c>
      <c r="G178" s="2368">
        <v>45542</v>
      </c>
      <c r="H178" s="2369">
        <v>9325</v>
      </c>
    </row>
    <row r="179" spans="1:8" ht="21" hidden="1" customHeight="1">
      <c r="A179" s="2363">
        <v>42644</v>
      </c>
      <c r="B179" s="2364">
        <v>21</v>
      </c>
      <c r="C179" s="2365">
        <v>6292.5568537147537</v>
      </c>
      <c r="D179" s="2365">
        <v>2724.5055904065857</v>
      </c>
      <c r="E179" s="2366">
        <v>349.11056742217175</v>
      </c>
      <c r="F179" s="2367">
        <v>1826.0801454619159</v>
      </c>
      <c r="G179" s="2368">
        <v>55723.158409000003</v>
      </c>
      <c r="H179" s="2369">
        <v>9670.2466000000004</v>
      </c>
    </row>
    <row r="180" spans="1:8" ht="21" hidden="1" customHeight="1">
      <c r="A180" s="2363">
        <v>42675</v>
      </c>
      <c r="B180" s="2364">
        <v>21</v>
      </c>
      <c r="C180" s="2365">
        <v>6253.0515849216363</v>
      </c>
      <c r="D180" s="2365">
        <v>2700.0318947355927</v>
      </c>
      <c r="E180" s="2366">
        <v>344.91212950065221</v>
      </c>
      <c r="F180" s="2367">
        <v>1806.8684141915842</v>
      </c>
      <c r="G180" s="2368">
        <v>113716.523</v>
      </c>
      <c r="H180" s="2369">
        <v>4877.335</v>
      </c>
    </row>
    <row r="181" spans="1:8" ht="21" hidden="1" customHeight="1">
      <c r="A181" s="2363">
        <v>42705</v>
      </c>
      <c r="B181" s="2364">
        <v>22</v>
      </c>
      <c r="C181" s="2365">
        <v>6306.9942924715524</v>
      </c>
      <c r="D181" s="2365">
        <v>2738.9175018973888</v>
      </c>
      <c r="E181" s="2366">
        <v>346.02369430134854</v>
      </c>
      <c r="F181" s="2367">
        <v>1811.2938834121496</v>
      </c>
      <c r="G181" s="2368">
        <v>32743.431</v>
      </c>
      <c r="H181" s="2369">
        <v>976.14499999999998</v>
      </c>
    </row>
    <row r="182" spans="1:8" ht="16.5" hidden="1" customHeight="1">
      <c r="A182" s="2370">
        <v>42736</v>
      </c>
      <c r="B182" s="2371">
        <v>21</v>
      </c>
      <c r="C182" s="2372">
        <v>6397.67</v>
      </c>
      <c r="D182" s="2372">
        <v>2795.72</v>
      </c>
      <c r="E182" s="2373">
        <v>350.09</v>
      </c>
      <c r="F182" s="2374">
        <v>1833.61</v>
      </c>
      <c r="G182" s="2375">
        <v>27990.6</v>
      </c>
      <c r="H182" s="2376">
        <v>1368</v>
      </c>
    </row>
    <row r="183" spans="1:8" ht="16.5" hidden="1" customHeight="1">
      <c r="A183" s="2370">
        <v>42767</v>
      </c>
      <c r="B183" s="2371">
        <v>17</v>
      </c>
      <c r="C183" s="2372">
        <v>6667.15</v>
      </c>
      <c r="D183" s="2372">
        <v>2924.22</v>
      </c>
      <c r="E183" s="2373">
        <v>366.048</v>
      </c>
      <c r="F183" s="2374">
        <v>1910.37</v>
      </c>
      <c r="G183" s="2375">
        <v>44890.96</v>
      </c>
      <c r="H183" s="2376">
        <v>2891.35</v>
      </c>
    </row>
    <row r="184" spans="1:8" ht="16.5" hidden="1" customHeight="1">
      <c r="A184" s="2370">
        <v>42795</v>
      </c>
      <c r="B184" s="2371">
        <v>22</v>
      </c>
      <c r="C184" s="2372">
        <v>6709.981350396919</v>
      </c>
      <c r="D184" s="2372">
        <v>2958.8216457865224</v>
      </c>
      <c r="E184" s="2373">
        <v>368.85298032736949</v>
      </c>
      <c r="F184" s="2374">
        <v>1921.4244655111024</v>
      </c>
      <c r="G184" s="2375">
        <v>68156.401759999993</v>
      </c>
      <c r="H184" s="2376">
        <v>3531.6267272727268</v>
      </c>
    </row>
    <row r="185" spans="1:8" ht="16.5" hidden="1" customHeight="1">
      <c r="A185" s="2370">
        <v>42826</v>
      </c>
      <c r="B185" s="2371">
        <v>20</v>
      </c>
      <c r="C185" s="2372">
        <v>6925.5829364964329</v>
      </c>
      <c r="D185" s="2372">
        <v>3064.2921367724348</v>
      </c>
      <c r="E185" s="2373">
        <v>383.38461338109101</v>
      </c>
      <c r="F185" s="2374">
        <v>1980.8641382118785</v>
      </c>
      <c r="G185" s="2375">
        <v>51450.113136500004</v>
      </c>
      <c r="H185" s="2376">
        <v>2534.6242000000002</v>
      </c>
    </row>
    <row r="186" spans="1:8" ht="16.5" hidden="1" customHeight="1">
      <c r="A186" s="2370">
        <v>42856</v>
      </c>
      <c r="B186" s="2371">
        <v>22</v>
      </c>
      <c r="C186" s="2372">
        <v>7187.2261353653603</v>
      </c>
      <c r="D186" s="2372">
        <v>3232.7678135408974</v>
      </c>
      <c r="E186" s="2373">
        <v>397.90801194361575</v>
      </c>
      <c r="F186" s="2374">
        <v>2049.7800000000002</v>
      </c>
      <c r="G186" s="2375">
        <v>41993.599999999999</v>
      </c>
      <c r="H186" s="2376">
        <v>2233.85</v>
      </c>
    </row>
    <row r="187" spans="1:8" ht="16.5" hidden="1" customHeight="1">
      <c r="A187" s="2370">
        <v>42887</v>
      </c>
      <c r="B187" s="2371">
        <v>21</v>
      </c>
      <c r="C187" s="2372">
        <v>7365.5669487321811</v>
      </c>
      <c r="D187" s="2372">
        <v>3328.9077329541005</v>
      </c>
      <c r="E187" s="2373">
        <v>406.4241667212973</v>
      </c>
      <c r="F187" s="2374">
        <v>2093.495685391094</v>
      </c>
      <c r="G187" s="2375">
        <v>76346.507413809522</v>
      </c>
      <c r="H187" s="2376">
        <v>2606.4156666666663</v>
      </c>
    </row>
    <row r="188" spans="1:8" ht="16.5" hidden="1" customHeight="1">
      <c r="A188" s="2370">
        <v>42917</v>
      </c>
      <c r="B188" s="2371">
        <v>21</v>
      </c>
      <c r="C188" s="2372">
        <v>7643.276972949534</v>
      </c>
      <c r="D188" s="2372">
        <v>3500.4388037676968</v>
      </c>
      <c r="E188" s="2373">
        <v>420.88875893736474</v>
      </c>
      <c r="F188" s="2374">
        <v>2161.7209856701934</v>
      </c>
      <c r="G188" s="2375">
        <v>42148.446304761899</v>
      </c>
      <c r="H188" s="2376">
        <v>1695.1332380952381</v>
      </c>
    </row>
    <row r="189" spans="1:8" ht="16.5" hidden="1" customHeight="1">
      <c r="A189" s="2370">
        <v>42948</v>
      </c>
      <c r="B189" s="2371">
        <v>23</v>
      </c>
      <c r="C189" s="2372">
        <v>7754.4908676778041</v>
      </c>
      <c r="D189" s="2372">
        <v>3648.9691796829966</v>
      </c>
      <c r="E189" s="2373">
        <v>423.65448870085004</v>
      </c>
      <c r="F189" s="2374">
        <v>2188.0819788916428</v>
      </c>
      <c r="G189" s="2375">
        <v>75411.543366521742</v>
      </c>
      <c r="H189" s="2376">
        <v>3968.121434782609</v>
      </c>
    </row>
    <row r="190" spans="1:8" ht="16.5" hidden="1" customHeight="1">
      <c r="A190" s="2370">
        <v>42979</v>
      </c>
      <c r="B190" s="2371">
        <v>21</v>
      </c>
      <c r="C190" s="2372">
        <v>7774.86</v>
      </c>
      <c r="D190" s="2372">
        <v>3661.22</v>
      </c>
      <c r="E190" s="2373">
        <v>422.04</v>
      </c>
      <c r="F190" s="2374">
        <v>2190.7600000000002</v>
      </c>
      <c r="G190" s="2375">
        <v>63946.81</v>
      </c>
      <c r="H190" s="2376">
        <v>2851.59</v>
      </c>
    </row>
    <row r="191" spans="1:8" ht="16.5" hidden="1" customHeight="1">
      <c r="A191" s="2370">
        <v>43009</v>
      </c>
      <c r="B191" s="2371">
        <v>21</v>
      </c>
      <c r="C191" s="2372">
        <v>7855.4886204188915</v>
      </c>
      <c r="D191" s="2372">
        <v>3626.3425714458958</v>
      </c>
      <c r="E191" s="2373">
        <v>425.00559417053012</v>
      </c>
      <c r="F191" s="2374">
        <v>2211.2571925651901</v>
      </c>
      <c r="G191" s="2375">
        <v>77776.123371428563</v>
      </c>
      <c r="H191" s="2376">
        <v>2799.1814761904761</v>
      </c>
    </row>
    <row r="192" spans="1:8" ht="16.5" hidden="1" customHeight="1">
      <c r="A192" s="2370">
        <v>43040</v>
      </c>
      <c r="B192" s="2371">
        <v>20</v>
      </c>
      <c r="C192" s="2372">
        <v>7884.5366750411486</v>
      </c>
      <c r="D192" s="2372">
        <v>3628.7131718112673</v>
      </c>
      <c r="E192" s="2373">
        <v>421.56370858145067</v>
      </c>
      <c r="F192" s="2374">
        <v>2209.4381714327601</v>
      </c>
      <c r="G192" s="2375">
        <v>61658.254908000003</v>
      </c>
      <c r="H192" s="2376">
        <v>2228.2662</v>
      </c>
    </row>
    <row r="193" spans="1:8" ht="16.5" hidden="1" customHeight="1">
      <c r="A193" s="2370">
        <v>43070</v>
      </c>
      <c r="B193" s="2371">
        <v>20</v>
      </c>
      <c r="C193" s="2372">
        <v>7816.4637124327955</v>
      </c>
      <c r="D193" s="2372">
        <v>3623.2758516676658</v>
      </c>
      <c r="E193" s="2373">
        <v>415.19405433045205</v>
      </c>
      <c r="F193" s="2374">
        <v>2178.5774946978067</v>
      </c>
      <c r="G193" s="2375">
        <v>108649.45821849999</v>
      </c>
      <c r="H193" s="2376">
        <v>2549.0104000000001</v>
      </c>
    </row>
    <row r="194" spans="1:8" ht="16.5" hidden="1" customHeight="1">
      <c r="A194" s="2370">
        <v>43101</v>
      </c>
      <c r="B194" s="2371">
        <v>18</v>
      </c>
      <c r="C194" s="2372">
        <v>8077.1135668799752</v>
      </c>
      <c r="D194" s="2372">
        <v>3818.5408908109498</v>
      </c>
      <c r="E194" s="2373">
        <v>430.47003950241947</v>
      </c>
      <c r="F194" s="2374">
        <v>2247.8399664401995</v>
      </c>
      <c r="G194" s="2375">
        <v>76911.576256666667</v>
      </c>
      <c r="H194" s="2376">
        <v>2031.7311666666667</v>
      </c>
    </row>
    <row r="195" spans="1:8" ht="16.5" hidden="1" customHeight="1">
      <c r="A195" s="2370">
        <v>43132</v>
      </c>
      <c r="B195" s="2371">
        <v>17</v>
      </c>
      <c r="C195" s="2372">
        <v>8186.04</v>
      </c>
      <c r="D195" s="2372">
        <v>3927.6</v>
      </c>
      <c r="E195" s="2373">
        <v>435.37</v>
      </c>
      <c r="F195" s="2374">
        <v>2277.3200000000002</v>
      </c>
      <c r="G195" s="2375">
        <v>56202</v>
      </c>
      <c r="H195" s="2376">
        <v>3016</v>
      </c>
    </row>
    <row r="196" spans="1:8" ht="16.5" hidden="1" customHeight="1">
      <c r="A196" s="2370">
        <v>43160</v>
      </c>
      <c r="B196" s="2371">
        <v>21</v>
      </c>
      <c r="C196" s="2372">
        <v>8240.6512237020452</v>
      </c>
      <c r="D196" s="2372">
        <v>3909.0552742882551</v>
      </c>
      <c r="E196" s="2373">
        <v>436.10592577808103</v>
      </c>
      <c r="F196" s="2374">
        <v>2291.4171669313159</v>
      </c>
      <c r="G196" s="2375">
        <v>52966.440029999983</v>
      </c>
      <c r="H196" s="2376">
        <v>2029.0967142857144</v>
      </c>
    </row>
    <row r="197" spans="1:8" ht="16.5" hidden="1" customHeight="1">
      <c r="A197" s="2370">
        <v>43191</v>
      </c>
      <c r="B197" s="2371">
        <v>21</v>
      </c>
      <c r="C197" s="2372">
        <v>8219.1758249230952</v>
      </c>
      <c r="D197" s="2372">
        <v>3820.2642775674335</v>
      </c>
      <c r="E197" s="2373">
        <v>436.22433846571835</v>
      </c>
      <c r="F197" s="2374">
        <v>2283.375129049572</v>
      </c>
      <c r="G197" s="2375">
        <v>40727.056949047619</v>
      </c>
      <c r="H197" s="2376">
        <v>1400.855619047619</v>
      </c>
    </row>
    <row r="198" spans="1:8" ht="16.5" hidden="1" customHeight="1">
      <c r="A198" s="2370">
        <v>43221</v>
      </c>
      <c r="B198" s="2371">
        <v>22</v>
      </c>
      <c r="C198" s="2372">
        <v>8190.6087581384609</v>
      </c>
      <c r="D198" s="2372">
        <v>3714.1558548813559</v>
      </c>
      <c r="E198" s="2373">
        <v>436.49940158753691</v>
      </c>
      <c r="F198" s="2374">
        <v>2272.5310711459665</v>
      </c>
      <c r="G198" s="2375">
        <v>62213.442359999994</v>
      </c>
      <c r="H198" s="2376">
        <v>6959.4808636363632</v>
      </c>
    </row>
    <row r="199" spans="1:8" ht="16.5" hidden="1" customHeight="1">
      <c r="A199" s="2370">
        <v>43252</v>
      </c>
      <c r="B199" s="2371">
        <v>21</v>
      </c>
      <c r="C199" s="2372">
        <v>8091.2551417592231</v>
      </c>
      <c r="D199" s="2372">
        <v>3675.9353067423217</v>
      </c>
      <c r="E199" s="2373">
        <v>428.90447245247827</v>
      </c>
      <c r="F199" s="2374">
        <v>2237.2569456244482</v>
      </c>
      <c r="G199" s="2375">
        <v>78975.448438095191</v>
      </c>
      <c r="H199" s="2376">
        <v>2120.05019047619</v>
      </c>
    </row>
    <row r="200" spans="1:8" ht="16.5" hidden="1" customHeight="1">
      <c r="A200" s="2370">
        <v>43282</v>
      </c>
      <c r="B200" s="2371">
        <v>22</v>
      </c>
      <c r="C200" s="2372">
        <v>8126.0345197445868</v>
      </c>
      <c r="D200" s="2372">
        <v>3705.0804164958313</v>
      </c>
      <c r="E200" s="2373">
        <v>426.82585066147419</v>
      </c>
      <c r="F200" s="2374">
        <v>2233.260319691648</v>
      </c>
      <c r="G200" s="2375">
        <v>61550.252449545456</v>
      </c>
      <c r="H200" s="2376">
        <v>2267.5253181818184</v>
      </c>
    </row>
    <row r="201" spans="1:8" ht="16.5" hidden="1" customHeight="1">
      <c r="A201" s="2370">
        <v>43313</v>
      </c>
      <c r="B201" s="2371">
        <v>22</v>
      </c>
      <c r="C201" s="2372">
        <v>8149.6896956545124</v>
      </c>
      <c r="D201" s="2372">
        <v>3717.2033873601595</v>
      </c>
      <c r="E201" s="2373">
        <v>425.1187454278051</v>
      </c>
      <c r="F201" s="2374">
        <v>2233.4985965034507</v>
      </c>
      <c r="G201" s="2375">
        <v>49897.188651363642</v>
      </c>
      <c r="H201" s="2376">
        <v>1598.0410909090908</v>
      </c>
    </row>
    <row r="202" spans="1:8" ht="16.5" hidden="1" customHeight="1">
      <c r="A202" s="2370">
        <v>43344</v>
      </c>
      <c r="B202" s="2371">
        <v>19</v>
      </c>
      <c r="C202" s="2372">
        <v>8102.1207861744224</v>
      </c>
      <c r="D202" s="2372">
        <v>3707.7762294117533</v>
      </c>
      <c r="E202" s="2373">
        <v>423.33603392801871</v>
      </c>
      <c r="F202" s="2374">
        <v>2217.8838263157895</v>
      </c>
      <c r="G202" s="2375">
        <v>48694.191874736825</v>
      </c>
      <c r="H202" s="2376">
        <v>1606.4991052631581</v>
      </c>
    </row>
    <row r="203" spans="1:8" ht="16.5" hidden="1" customHeight="1">
      <c r="A203" s="2370">
        <v>43374</v>
      </c>
      <c r="B203" s="2371">
        <v>23</v>
      </c>
      <c r="C203" s="2372">
        <v>8188.6236398502151</v>
      </c>
      <c r="D203" s="2372">
        <v>3725.8065322337316</v>
      </c>
      <c r="E203" s="2373">
        <v>430.1293500744228</v>
      </c>
      <c r="F203" s="2374">
        <v>2240.4229043478263</v>
      </c>
      <c r="G203" s="2375">
        <v>35182.095365652181</v>
      </c>
      <c r="H203" s="2376">
        <v>848.86847826086955</v>
      </c>
    </row>
    <row r="204" spans="1:8" ht="16.5" hidden="1" customHeight="1">
      <c r="A204" s="2377" t="s">
        <v>4969</v>
      </c>
      <c r="B204" s="2371">
        <v>20</v>
      </c>
      <c r="C204" s="2372">
        <v>8208.5890861460175</v>
      </c>
      <c r="D204" s="2372">
        <v>3730.7828559075933</v>
      </c>
      <c r="E204" s="2373">
        <v>429.77275246876786</v>
      </c>
      <c r="F204" s="2374">
        <v>2236.0949599999994</v>
      </c>
      <c r="G204" s="2375">
        <v>37033.768737000006</v>
      </c>
      <c r="H204" s="2376">
        <v>1387.5148999999999</v>
      </c>
    </row>
    <row r="205" spans="1:8" ht="16.5" hidden="1" customHeight="1">
      <c r="A205" s="2370">
        <v>43435</v>
      </c>
      <c r="B205" s="2371">
        <v>20</v>
      </c>
      <c r="C205" s="2372">
        <v>8197.1633456398176</v>
      </c>
      <c r="D205" s="2372">
        <v>3745.1868665097418</v>
      </c>
      <c r="E205" s="2373">
        <v>427.66146477454106</v>
      </c>
      <c r="F205" s="2374">
        <v>2220.75623</v>
      </c>
      <c r="G205" s="2375">
        <v>57056.500700500001</v>
      </c>
      <c r="H205" s="2376">
        <v>1914.41345</v>
      </c>
    </row>
    <row r="206" spans="1:8" ht="16.5" hidden="1" customHeight="1">
      <c r="A206" s="2377">
        <v>43466</v>
      </c>
      <c r="B206" s="2371">
        <v>20</v>
      </c>
      <c r="C206" s="2372">
        <v>8201.8237059877574</v>
      </c>
      <c r="D206" s="2372">
        <v>3760.5904040379864</v>
      </c>
      <c r="E206" s="2373">
        <v>427.11638615642585</v>
      </c>
      <c r="F206" s="2374">
        <v>2218.3551149999998</v>
      </c>
      <c r="G206" s="2375">
        <v>34270.237609999996</v>
      </c>
      <c r="H206" s="2376">
        <v>1055.1132500000001</v>
      </c>
    </row>
    <row r="207" spans="1:8" ht="16.5" hidden="1" customHeight="1">
      <c r="A207" s="2377">
        <v>43497</v>
      </c>
      <c r="B207" s="2371">
        <v>18</v>
      </c>
      <c r="C207" s="2372">
        <v>8153.0037369959482</v>
      </c>
      <c r="D207" s="2372">
        <v>3736.2985477589132</v>
      </c>
      <c r="E207" s="2373">
        <v>428.25662239542282</v>
      </c>
      <c r="F207" s="2374">
        <v>2204.6351944444446</v>
      </c>
      <c r="G207" s="2375">
        <v>100842</v>
      </c>
      <c r="H207" s="2376">
        <v>3250</v>
      </c>
    </row>
    <row r="208" spans="1:8" ht="16.5" hidden="1" customHeight="1">
      <c r="A208" s="2377">
        <v>43525</v>
      </c>
      <c r="B208" s="2371">
        <v>19</v>
      </c>
      <c r="C208" s="2372">
        <v>8083.1836651990707</v>
      </c>
      <c r="D208" s="2372">
        <v>3665.3339761261282</v>
      </c>
      <c r="E208" s="2373">
        <v>424.32158992010159</v>
      </c>
      <c r="F208" s="2374">
        <v>2185.3548894736841</v>
      </c>
      <c r="G208" s="2375">
        <v>58226.883656315789</v>
      </c>
      <c r="H208" s="2376">
        <v>1630.6515789473683</v>
      </c>
    </row>
    <row r="209" spans="1:8" ht="16.5" hidden="1" customHeight="1">
      <c r="A209" s="2377">
        <v>43556</v>
      </c>
      <c r="B209" s="2371">
        <v>22</v>
      </c>
      <c r="C209" s="2372">
        <v>8007.7667100635481</v>
      </c>
      <c r="D209" s="2372">
        <v>3602.5350900290014</v>
      </c>
      <c r="E209" s="2373">
        <v>421.67254729032999</v>
      </c>
      <c r="F209" s="2374">
        <v>2162.4161045454548</v>
      </c>
      <c r="G209" s="2375">
        <v>85292.364053636367</v>
      </c>
      <c r="H209" s="2376">
        <v>6256.2233636363635</v>
      </c>
    </row>
    <row r="210" spans="1:8" ht="16.5" hidden="1" customHeight="1">
      <c r="A210" s="2377">
        <v>43586</v>
      </c>
      <c r="B210" s="2371">
        <v>22</v>
      </c>
      <c r="C210" s="2372">
        <v>7949.088298964768</v>
      </c>
      <c r="D210" s="2372">
        <v>3544.8906637948066</v>
      </c>
      <c r="E210" s="2373">
        <v>416.31431149053992</v>
      </c>
      <c r="F210" s="2374">
        <v>2142.6749954545453</v>
      </c>
      <c r="G210" s="2375">
        <v>52628.417036363644</v>
      </c>
      <c r="H210" s="2376">
        <v>1987.3890909090908</v>
      </c>
    </row>
    <row r="211" spans="1:8" ht="16.5" hidden="1" customHeight="1">
      <c r="A211" s="2377">
        <v>43617</v>
      </c>
      <c r="B211" s="2371">
        <v>19</v>
      </c>
      <c r="C211" s="2372">
        <v>7912.5574638637454</v>
      </c>
      <c r="D211" s="2372">
        <v>3490.09853398631</v>
      </c>
      <c r="E211" s="2373">
        <v>415.31054707429138</v>
      </c>
      <c r="F211" s="2374">
        <v>2124.9501947368421</v>
      </c>
      <c r="G211" s="2375">
        <v>47573.376907368438</v>
      </c>
      <c r="H211" s="2376">
        <v>1740.4940526315788</v>
      </c>
    </row>
    <row r="212" spans="1:8" ht="16.5" hidden="1" customHeight="1">
      <c r="A212" s="2377">
        <v>43647</v>
      </c>
      <c r="B212" s="2371">
        <v>22</v>
      </c>
      <c r="C212" s="2372">
        <v>8056.4679364054355</v>
      </c>
      <c r="D212" s="2372">
        <v>3517.922736840294</v>
      </c>
      <c r="E212" s="2373">
        <v>420.33371838197615</v>
      </c>
      <c r="F212" s="2374">
        <v>2149.4008363636367</v>
      </c>
      <c r="G212" s="2375">
        <v>55604.085192272716</v>
      </c>
      <c r="H212" s="2376">
        <v>2560.4175909090909</v>
      </c>
    </row>
    <row r="213" spans="1:8" ht="16.5" hidden="1" customHeight="1">
      <c r="A213" s="2377">
        <v>43678</v>
      </c>
      <c r="B213" s="2371">
        <v>22</v>
      </c>
      <c r="C213" s="2372">
        <v>8150.8116290353473</v>
      </c>
      <c r="D213" s="2372">
        <v>3560.865552430495</v>
      </c>
      <c r="E213" s="2373">
        <v>422.57768883022658</v>
      </c>
      <c r="F213" s="2374">
        <v>2167.6664818181816</v>
      </c>
      <c r="G213" s="2375">
        <v>62393.08992181818</v>
      </c>
      <c r="H213" s="2376">
        <v>2265.9169999999999</v>
      </c>
    </row>
    <row r="214" spans="1:8" ht="16.5" hidden="1" customHeight="1">
      <c r="A214" s="2377">
        <v>43709</v>
      </c>
      <c r="B214" s="2371">
        <v>19</v>
      </c>
      <c r="C214" s="2372">
        <v>7983.4539952833284</v>
      </c>
      <c r="D214" s="2372">
        <v>3460.9442256425482</v>
      </c>
      <c r="E214" s="2373">
        <v>415.74023232280604</v>
      </c>
      <c r="F214" s="2374">
        <v>2119.5766842105268</v>
      </c>
      <c r="G214" s="2375">
        <v>49183.712481052637</v>
      </c>
      <c r="H214" s="2376">
        <v>1549.152052631579</v>
      </c>
    </row>
    <row r="215" spans="1:8" ht="16.5" hidden="1" customHeight="1">
      <c r="A215" s="2377">
        <v>43739</v>
      </c>
      <c r="B215" s="2371">
        <v>23</v>
      </c>
      <c r="C215" s="2372">
        <v>7992.5566261206832</v>
      </c>
      <c r="D215" s="2372">
        <v>3455.1606633394108</v>
      </c>
      <c r="E215" s="2373">
        <v>419.49604351263281</v>
      </c>
      <c r="F215" s="2374">
        <v>2121.0835391304349</v>
      </c>
      <c r="G215" s="2375">
        <v>54978.625024347828</v>
      </c>
      <c r="H215" s="2376">
        <v>1784.3891304347826</v>
      </c>
    </row>
    <row r="216" spans="1:8" ht="16.5" hidden="1" customHeight="1">
      <c r="A216" s="2377">
        <v>43770</v>
      </c>
      <c r="B216" s="2371">
        <v>19</v>
      </c>
      <c r="C216" s="2372">
        <v>8074.0244159549611</v>
      </c>
      <c r="D216" s="2372">
        <v>3478.4725744002085</v>
      </c>
      <c r="E216" s="2373">
        <v>418.82515231695544</v>
      </c>
      <c r="F216" s="2374">
        <v>2129.4249684210522</v>
      </c>
      <c r="G216" s="2375">
        <v>29469.18890526316</v>
      </c>
      <c r="H216" s="2376">
        <v>1441.2059999999999</v>
      </c>
    </row>
    <row r="217" spans="1:8" ht="20.100000000000001" hidden="1" customHeight="1">
      <c r="A217" s="2377">
        <v>43800</v>
      </c>
      <c r="B217" s="2371">
        <v>19</v>
      </c>
      <c r="C217" s="2372">
        <v>8178.2076403638548</v>
      </c>
      <c r="D217" s="2372">
        <v>3520.6171769116245</v>
      </c>
      <c r="E217" s="2373">
        <v>420.74820094087494</v>
      </c>
      <c r="F217" s="2374">
        <v>2143.6959421052634</v>
      </c>
      <c r="G217" s="2375">
        <v>50132.745672105259</v>
      </c>
      <c r="H217" s="2376">
        <v>1231.8837368421052</v>
      </c>
    </row>
    <row r="218" spans="1:8" ht="20.100000000000001" hidden="1" customHeight="1">
      <c r="A218" s="2377">
        <v>43831</v>
      </c>
      <c r="B218" s="2371">
        <v>21</v>
      </c>
      <c r="C218" s="2372">
        <v>8492.1114403374977</v>
      </c>
      <c r="D218" s="2372">
        <v>3651.885957260215</v>
      </c>
      <c r="E218" s="2373">
        <v>440.26178835825095</v>
      </c>
      <c r="F218" s="2374">
        <v>2220.9862904761903</v>
      </c>
      <c r="G218" s="2375">
        <v>91797.595111428614</v>
      </c>
      <c r="H218" s="2376">
        <v>12169.313714285714</v>
      </c>
    </row>
    <row r="219" spans="1:8" ht="20.100000000000001" hidden="1" customHeight="1">
      <c r="A219" s="2377">
        <v>43862</v>
      </c>
      <c r="B219" s="2371">
        <v>19</v>
      </c>
      <c r="C219" s="2372">
        <v>8484.1491861179093</v>
      </c>
      <c r="D219" s="2372">
        <v>3587.5255898240753</v>
      </c>
      <c r="E219" s="2373">
        <v>437.7144352043801</v>
      </c>
      <c r="F219" s="2374">
        <v>2218.218768421053</v>
      </c>
      <c r="G219" s="2375">
        <v>70667.812935263166</v>
      </c>
      <c r="H219" s="2376">
        <v>2614.4904736842104</v>
      </c>
    </row>
    <row r="220" spans="1:8" ht="20.100000000000001" hidden="1" customHeight="1">
      <c r="A220" s="2377" t="s">
        <v>4970</v>
      </c>
      <c r="B220" s="2371">
        <v>13</v>
      </c>
      <c r="C220" s="2372">
        <v>7417.8673353487638</v>
      </c>
      <c r="D220" s="2372">
        <v>3092.4285543953174</v>
      </c>
      <c r="E220" s="2373">
        <v>377.98798442770743</v>
      </c>
      <c r="F220" s="2374">
        <v>1938.6304384615385</v>
      </c>
      <c r="G220" s="2375">
        <v>108267.78863000001</v>
      </c>
      <c r="H220" s="2376">
        <v>2713.2214615384614</v>
      </c>
    </row>
    <row r="221" spans="1:8" ht="20.100000000000001" hidden="1" customHeight="1">
      <c r="A221" s="2377" t="s">
        <v>4971</v>
      </c>
      <c r="B221" s="2371">
        <v>19</v>
      </c>
      <c r="C221" s="2372">
        <v>6429.0700850063431</v>
      </c>
      <c r="D221" s="2372">
        <v>2543.4193965675809</v>
      </c>
      <c r="E221" s="2373">
        <v>317.90141405864762</v>
      </c>
      <c r="F221" s="2374">
        <v>1679.0985526315792</v>
      </c>
      <c r="G221" s="2375">
        <v>67039.407791578953</v>
      </c>
      <c r="H221" s="2376">
        <v>2048.9536315789474</v>
      </c>
    </row>
    <row r="222" spans="1:8" ht="20.100000000000001" hidden="1" customHeight="1">
      <c r="A222" s="2377" t="s">
        <v>3023</v>
      </c>
      <c r="B222" s="2371">
        <v>20</v>
      </c>
      <c r="C222" s="2372">
        <v>6174.1871313639131</v>
      </c>
      <c r="D222" s="2372">
        <v>2427.1178311711251</v>
      </c>
      <c r="E222" s="2373">
        <v>306.03542981499947</v>
      </c>
      <c r="F222" s="2374">
        <v>1610.3089500000001</v>
      </c>
      <c r="G222" s="2375">
        <v>41991.559447499996</v>
      </c>
      <c r="H222" s="2376">
        <v>1711.32295</v>
      </c>
    </row>
    <row r="223" spans="1:8" ht="20.100000000000001" hidden="1" customHeight="1">
      <c r="A223" s="2377" t="s">
        <v>77</v>
      </c>
      <c r="B223" s="2371">
        <v>22</v>
      </c>
      <c r="C223" s="2372">
        <v>6380.5291232365707</v>
      </c>
      <c r="D223" s="2372">
        <v>2514.5657622696285</v>
      </c>
      <c r="E223" s="2373">
        <v>315.42781737660141</v>
      </c>
      <c r="F223" s="2374">
        <v>1663.1706454545456</v>
      </c>
      <c r="G223" s="2375">
        <v>81516.154265454548</v>
      </c>
      <c r="H223" s="2376">
        <v>3347.2645000000002</v>
      </c>
    </row>
    <row r="224" spans="1:8" ht="20.100000000000001" hidden="1" customHeight="1">
      <c r="A224" s="2377" t="s">
        <v>78</v>
      </c>
      <c r="B224" s="2371">
        <v>23</v>
      </c>
      <c r="C224" s="2372">
        <v>6269.4331167380678</v>
      </c>
      <c r="D224" s="2372">
        <v>2468.773642817152</v>
      </c>
      <c r="E224" s="2373">
        <v>306.76767089334481</v>
      </c>
      <c r="F224" s="2374">
        <v>1630.7150173913042</v>
      </c>
      <c r="G224" s="2375">
        <v>71462.633461739111</v>
      </c>
      <c r="H224" s="2376">
        <v>2513.847652173913</v>
      </c>
    </row>
    <row r="225" spans="1:8" ht="20.100000000000001" hidden="1" customHeight="1">
      <c r="A225" s="2377" t="s">
        <v>79</v>
      </c>
      <c r="B225" s="2371">
        <v>21</v>
      </c>
      <c r="C225" s="2372">
        <v>5958.877656782628</v>
      </c>
      <c r="D225" s="2372">
        <v>2358.3635424758158</v>
      </c>
      <c r="E225" s="2373">
        <v>289.16537618207587</v>
      </c>
      <c r="F225" s="2374">
        <v>1549.7041190476191</v>
      </c>
      <c r="G225" s="2375">
        <v>120355.99208761904</v>
      </c>
      <c r="H225" s="2376">
        <v>3399.8074285714288</v>
      </c>
    </row>
    <row r="226" spans="1:8" ht="20.100000000000001" hidden="1" customHeight="1">
      <c r="A226" s="2377" t="s">
        <v>80</v>
      </c>
      <c r="B226" s="2371">
        <v>22</v>
      </c>
      <c r="C226" s="2372">
        <v>5929.2591929066466</v>
      </c>
      <c r="D226" s="2372">
        <v>2341.888962559839</v>
      </c>
      <c r="E226" s="2373">
        <v>287.3343552653854</v>
      </c>
      <c r="F226" s="2374">
        <v>1541.9280000000001</v>
      </c>
      <c r="G226" s="2375">
        <v>29309.546441818187</v>
      </c>
      <c r="H226" s="2376">
        <v>1134.0859545454546</v>
      </c>
    </row>
    <row r="227" spans="1:8" ht="20.100000000000001" hidden="1" customHeight="1">
      <c r="A227" s="2377" t="s">
        <v>81</v>
      </c>
      <c r="B227" s="2371">
        <v>22</v>
      </c>
      <c r="C227" s="2372">
        <v>5681.6462966182416</v>
      </c>
      <c r="D227" s="2372">
        <v>2241.3402970072389</v>
      </c>
      <c r="E227" s="2373">
        <v>273.95359731086404</v>
      </c>
      <c r="F227" s="2374">
        <v>1477.5351954545456</v>
      </c>
      <c r="G227" s="2375">
        <v>29974.933586363637</v>
      </c>
      <c r="H227" s="2376">
        <v>1281.9475909090909</v>
      </c>
    </row>
    <row r="228" spans="1:8" ht="20.100000000000001" hidden="1" customHeight="1">
      <c r="A228" s="2377" t="s">
        <v>82</v>
      </c>
      <c r="B228" s="2371">
        <v>20</v>
      </c>
      <c r="C228" s="2372">
        <v>5865.0649181359295</v>
      </c>
      <c r="D228" s="2372">
        <v>2311.2857130438379</v>
      </c>
      <c r="E228" s="2373">
        <v>286.15168685287836</v>
      </c>
      <c r="F228" s="2374">
        <v>1525.0088250000001</v>
      </c>
      <c r="G228" s="2375">
        <v>29819.705405000001</v>
      </c>
      <c r="H228" s="2376">
        <v>1577.1840500000001</v>
      </c>
    </row>
    <row r="229" spans="1:8" ht="20.100000000000001" hidden="1" customHeight="1">
      <c r="A229" s="2377" t="s">
        <v>83</v>
      </c>
      <c r="B229" s="2371">
        <v>22</v>
      </c>
      <c r="C229" s="2372">
        <v>6238.0680919825018</v>
      </c>
      <c r="D229" s="2372">
        <v>2478.9779647024166</v>
      </c>
      <c r="E229" s="2373">
        <v>303.68228006464045</v>
      </c>
      <c r="F229" s="2374">
        <v>1617.7072999999998</v>
      </c>
      <c r="G229" s="2375">
        <v>36995.934111818184</v>
      </c>
      <c r="H229" s="2376">
        <v>1454.9313636363636</v>
      </c>
    </row>
    <row r="230" spans="1:8" ht="20.100000000000001" hidden="1" customHeight="1">
      <c r="A230" s="2377" t="s">
        <v>84</v>
      </c>
      <c r="B230" s="2371">
        <v>19</v>
      </c>
      <c r="C230" s="2372">
        <v>6368.1004033048694</v>
      </c>
      <c r="D230" s="2372">
        <v>2538.7771618075931</v>
      </c>
      <c r="E230" s="2373">
        <v>308.85105903717658</v>
      </c>
      <c r="F230" s="2374">
        <v>1649.235557894737</v>
      </c>
      <c r="G230" s="2375">
        <v>33570.001557894728</v>
      </c>
      <c r="H230" s="2376">
        <v>1097.7637894736843</v>
      </c>
    </row>
    <row r="231" spans="1:8" ht="20.100000000000001" hidden="1" customHeight="1">
      <c r="A231" s="2377" t="s">
        <v>160</v>
      </c>
      <c r="B231" s="2371">
        <v>18</v>
      </c>
      <c r="C231" s="2372">
        <v>6230.6102467008932</v>
      </c>
      <c r="D231" s="2372">
        <v>2465.041885969837</v>
      </c>
      <c r="E231" s="2372">
        <v>301.3111640636975</v>
      </c>
      <c r="F231" s="2372">
        <v>1613.4850722222225</v>
      </c>
      <c r="G231" s="2378">
        <v>53079.804963888884</v>
      </c>
      <c r="H231" s="2379">
        <v>1003.2886111111111</v>
      </c>
    </row>
    <row r="232" spans="1:8" ht="20.100000000000001" hidden="1" customHeight="1">
      <c r="A232" s="2377" t="s">
        <v>121</v>
      </c>
      <c r="B232" s="2371">
        <v>20</v>
      </c>
      <c r="C232" s="2372">
        <v>6103.62385813736</v>
      </c>
      <c r="D232" s="2372">
        <v>2389.8467715717311</v>
      </c>
      <c r="E232" s="2372">
        <v>293.84270249017351</v>
      </c>
      <c r="F232" s="2372">
        <v>1580.6001699999999</v>
      </c>
      <c r="G232" s="2378">
        <v>92843.584896</v>
      </c>
      <c r="H232" s="2379">
        <v>2703.9973</v>
      </c>
    </row>
    <row r="233" spans="1:8" ht="20.100000000000001" hidden="1" customHeight="1">
      <c r="A233" s="2377" t="s">
        <v>122</v>
      </c>
      <c r="B233" s="2371">
        <v>20</v>
      </c>
      <c r="C233" s="2372">
        <v>6282.3077411319955</v>
      </c>
      <c r="D233" s="2372">
        <v>2444.9188766254838</v>
      </c>
      <c r="E233" s="2372">
        <v>301.93349034076738</v>
      </c>
      <c r="F233" s="2372">
        <v>1625.5523800000001</v>
      </c>
      <c r="G233" s="2378">
        <v>31802.278311500002</v>
      </c>
      <c r="H233" s="2379">
        <v>990.67330000000004</v>
      </c>
    </row>
    <row r="234" spans="1:8" ht="20.100000000000001" hidden="1" customHeight="1">
      <c r="A234" s="2377" t="s">
        <v>88</v>
      </c>
      <c r="B234" s="2371">
        <v>20</v>
      </c>
      <c r="C234" s="2372">
        <v>6638.9198581689225</v>
      </c>
      <c r="D234" s="2372">
        <v>2581.2607267210838</v>
      </c>
      <c r="E234" s="2372">
        <v>321.62095241388431</v>
      </c>
      <c r="F234" s="2372">
        <v>1716.07314</v>
      </c>
      <c r="G234" s="2378">
        <v>33009.462947</v>
      </c>
      <c r="H234" s="2379">
        <v>2110.6673999999998</v>
      </c>
    </row>
    <row r="235" spans="1:8" ht="20.100000000000001" hidden="1" customHeight="1">
      <c r="A235" s="2377" t="s">
        <v>156</v>
      </c>
      <c r="B235" s="2371">
        <v>22</v>
      </c>
      <c r="C235" s="2372">
        <v>6981.8972727272721</v>
      </c>
      <c r="D235" s="2372">
        <v>2680.4900000000002</v>
      </c>
      <c r="E235" s="2372">
        <v>332.40318181818174</v>
      </c>
      <c r="F235" s="2372">
        <v>1789.3595454545452</v>
      </c>
      <c r="G235" s="2378">
        <v>60946.593938636397</v>
      </c>
      <c r="H235" s="2379">
        <v>2276.1394090909098</v>
      </c>
    </row>
    <row r="236" spans="1:8" ht="20.100000000000001" hidden="1" customHeight="1">
      <c r="A236" s="2377" t="s">
        <v>2353</v>
      </c>
      <c r="B236" s="2371">
        <v>22</v>
      </c>
      <c r="C236" s="2372">
        <v>7560.4427272727271</v>
      </c>
      <c r="D236" s="2372">
        <v>2787.670454545454</v>
      </c>
      <c r="E236" s="2372">
        <v>358.55409090909097</v>
      </c>
      <c r="F236" s="2372">
        <v>1932.2454545454545</v>
      </c>
      <c r="G236" s="2378">
        <v>50303.903501818204</v>
      </c>
      <c r="H236" s="2379">
        <v>1851.6385909090909</v>
      </c>
    </row>
    <row r="237" spans="1:8" ht="20.100000000000001" hidden="1" customHeight="1">
      <c r="A237" s="2377" t="s">
        <v>4972</v>
      </c>
      <c r="B237" s="2371">
        <v>22</v>
      </c>
      <c r="C237" s="2372">
        <v>7618.8200000000006</v>
      </c>
      <c r="D237" s="2372">
        <v>2817.1222727272725</v>
      </c>
      <c r="E237" s="2372">
        <v>359.5004545454546</v>
      </c>
      <c r="F237" s="2372">
        <v>1944.6849999999997</v>
      </c>
      <c r="G237" s="2378">
        <v>66202.188170000009</v>
      </c>
      <c r="H237" s="2379">
        <v>1621.1862727272699</v>
      </c>
    </row>
    <row r="238" spans="1:8" ht="20.100000000000001" hidden="1" customHeight="1">
      <c r="A238" s="2377" t="s">
        <v>92</v>
      </c>
      <c r="B238" s="2371">
        <v>22</v>
      </c>
      <c r="C238" s="2372">
        <v>7706.0854545454531</v>
      </c>
      <c r="D238" s="2372">
        <v>2855.210454545454</v>
      </c>
      <c r="E238" s="2372">
        <v>362.02590909090907</v>
      </c>
      <c r="F238" s="2372">
        <v>1965.880909090909</v>
      </c>
      <c r="G238" s="2378">
        <v>41011.7708286364</v>
      </c>
      <c r="H238" s="2379">
        <v>1383.9935</v>
      </c>
    </row>
    <row r="239" spans="1:8" ht="20.100000000000001" hidden="1" customHeight="1">
      <c r="A239" s="2377">
        <v>44470</v>
      </c>
      <c r="B239" s="2371">
        <v>21</v>
      </c>
      <c r="C239" s="2372">
        <v>8175.1857537410588</v>
      </c>
      <c r="D239" s="2372">
        <v>3014.0761880930609</v>
      </c>
      <c r="E239" s="2372">
        <v>383.96135242893024</v>
      </c>
      <c r="F239" s="2372">
        <v>2085.048685714286</v>
      </c>
      <c r="G239" s="2378">
        <v>46399.256835714303</v>
      </c>
      <c r="H239" s="2379">
        <v>1568.6670952381</v>
      </c>
    </row>
    <row r="240" spans="1:8" ht="20.100000000000001" hidden="1" customHeight="1">
      <c r="A240" s="2377">
        <v>44501</v>
      </c>
      <c r="B240" s="2371">
        <v>19</v>
      </c>
      <c r="C240" s="2372">
        <v>8292.2652631578931</v>
      </c>
      <c r="D240" s="2372">
        <v>3031.661578947369</v>
      </c>
      <c r="E240" s="2372">
        <v>389.38578947368421</v>
      </c>
      <c r="F240" s="2372">
        <v>2106.8721052631577</v>
      </c>
      <c r="G240" s="2378">
        <f>73866064.4557895/1000</f>
        <v>73866.064455789499</v>
      </c>
      <c r="H240" s="2379">
        <f>1616440.10526316/1000</f>
        <v>1616.4401052631601</v>
      </c>
    </row>
    <row r="241" spans="1:8" ht="20.100000000000001" hidden="1" customHeight="1">
      <c r="A241" s="2377">
        <v>44531</v>
      </c>
      <c r="B241" s="2371">
        <v>23</v>
      </c>
      <c r="C241" s="2372">
        <v>8204.1078260869563</v>
      </c>
      <c r="D241" s="2372">
        <v>2981.0539130434777</v>
      </c>
      <c r="E241" s="2372">
        <v>381.00956521739135</v>
      </c>
      <c r="F241" s="2372">
        <v>2065.3634782608697</v>
      </c>
      <c r="G241" s="2378">
        <v>78018.77089739131</v>
      </c>
      <c r="H241" s="2379">
        <v>15331.7097391304</v>
      </c>
    </row>
    <row r="242" spans="1:8" ht="20.100000000000001" hidden="1" customHeight="1">
      <c r="A242" s="2377">
        <v>44562</v>
      </c>
      <c r="B242" s="2371">
        <v>19</v>
      </c>
      <c r="C242" s="2372">
        <v>8451.1805263157912</v>
      </c>
      <c r="D242" s="2372">
        <v>3060.3321052631582</v>
      </c>
      <c r="E242" s="2372">
        <v>389.81526315789483</v>
      </c>
      <c r="F242" s="2372">
        <v>2124.1657894736841</v>
      </c>
      <c r="G242" s="2378">
        <f>41927627.3352632/1000</f>
        <v>41927.627335263198</v>
      </c>
      <c r="H242" s="2379">
        <f>1705981.68421053/1000</f>
        <v>1705.9816842105299</v>
      </c>
    </row>
    <row r="243" spans="1:8" ht="20.100000000000001" hidden="1" customHeight="1">
      <c r="A243" s="2377">
        <v>44593</v>
      </c>
      <c r="B243" s="2371">
        <v>18</v>
      </c>
      <c r="C243" s="2372">
        <v>8611.1083333333336</v>
      </c>
      <c r="D243" s="2372">
        <v>3109.5949999999998</v>
      </c>
      <c r="E243" s="2372">
        <v>393.39666666666665</v>
      </c>
      <c r="F243" s="2372">
        <v>2164.1461111111112</v>
      </c>
      <c r="G243" s="2378">
        <v>66017.980371111131</v>
      </c>
      <c r="H243" s="2379">
        <v>1774.6536666666668</v>
      </c>
    </row>
    <row r="244" spans="1:8" ht="20.100000000000001" hidden="1" customHeight="1">
      <c r="A244" s="2377">
        <v>44621</v>
      </c>
      <c r="B244" s="2371">
        <v>22</v>
      </c>
      <c r="C244" s="2372">
        <v>8518.8254545454547</v>
      </c>
      <c r="D244" s="2372">
        <v>3045.3618181818169</v>
      </c>
      <c r="E244" s="2372">
        <v>391.63227272727278</v>
      </c>
      <c r="F244" s="2372">
        <v>2140.9527272727273</v>
      </c>
      <c r="G244" s="2378">
        <v>49774.041189999996</v>
      </c>
      <c r="H244" s="2379">
        <v>1543.9360454545501</v>
      </c>
    </row>
    <row r="245" spans="1:8" ht="20.100000000000001" hidden="1" customHeight="1">
      <c r="A245" s="2377">
        <v>44652</v>
      </c>
      <c r="B245" s="2371">
        <v>21</v>
      </c>
      <c r="C245" s="2372">
        <v>8904.7766666666703</v>
      </c>
      <c r="D245" s="2372">
        <v>3221.9690476190481</v>
      </c>
      <c r="E245" s="2372">
        <v>406.38952380952389</v>
      </c>
      <c r="F245" s="2372">
        <v>2235.4061904761907</v>
      </c>
      <c r="G245" s="2378">
        <v>46467.724441428567</v>
      </c>
      <c r="H245" s="2379">
        <v>1821.0378095238095</v>
      </c>
    </row>
    <row r="246" spans="1:8" ht="20.100000000000001" hidden="1" customHeight="1">
      <c r="A246" s="2377">
        <v>44682</v>
      </c>
      <c r="B246" s="2371">
        <v>21</v>
      </c>
      <c r="C246" s="2372">
        <v>8949.608125396926</v>
      </c>
      <c r="D246" s="2372">
        <v>3262.809258615041</v>
      </c>
      <c r="E246" s="2372">
        <v>405.896799191208</v>
      </c>
      <c r="F246" s="2372">
        <v>2243.0243095238097</v>
      </c>
      <c r="G246" s="2378">
        <v>56446.535716666651</v>
      </c>
      <c r="H246" s="2379">
        <v>2954.9095238095238</v>
      </c>
    </row>
    <row r="247" spans="1:8" ht="20.100000000000001" hidden="1" customHeight="1">
      <c r="A247" s="2377">
        <v>44713</v>
      </c>
      <c r="B247" s="2371">
        <v>22</v>
      </c>
      <c r="C247" s="2372">
        <v>8699.9824515956807</v>
      </c>
      <c r="D247" s="2372">
        <v>3101.7062695319332</v>
      </c>
      <c r="E247" s="2372">
        <v>393.2376035050433</v>
      </c>
      <c r="F247" s="2372">
        <v>2166.2635272727271</v>
      </c>
      <c r="G247" s="2378">
        <v>86326.401184545452</v>
      </c>
      <c r="H247" s="2379">
        <v>1774.0638181818181</v>
      </c>
    </row>
    <row r="248" spans="1:8" ht="20.100000000000001" hidden="1" customHeight="1">
      <c r="A248" s="2377">
        <v>44743</v>
      </c>
      <c r="B248" s="2371">
        <v>21</v>
      </c>
      <c r="C248" s="2372">
        <v>8294.6283947453285</v>
      </c>
      <c r="D248" s="2372">
        <v>2893.0114314408897</v>
      </c>
      <c r="E248" s="2372">
        <v>373.45975345740771</v>
      </c>
      <c r="F248" s="2372">
        <v>2055.2490857142861</v>
      </c>
      <c r="G248" s="2378">
        <v>92613.397953333333</v>
      </c>
      <c r="H248" s="2379">
        <v>1613.6980476190477</v>
      </c>
    </row>
    <row r="249" spans="1:8" ht="20.100000000000001" hidden="1" customHeight="1">
      <c r="A249" s="2377">
        <v>44774</v>
      </c>
      <c r="B249" s="2371">
        <v>22</v>
      </c>
      <c r="C249" s="2372">
        <v>8368.0186363636385</v>
      </c>
      <c r="D249" s="2372">
        <v>2932.4472727272728</v>
      </c>
      <c r="E249" s="2372">
        <v>377.49727272727273</v>
      </c>
      <c r="F249" s="2372">
        <v>2070.8818181818183</v>
      </c>
      <c r="G249" s="2378">
        <v>41796.589036363628</v>
      </c>
      <c r="H249" s="2379">
        <v>1665.9889090909091</v>
      </c>
    </row>
    <row r="250" spans="1:8" ht="20.100000000000001" hidden="1" customHeight="1">
      <c r="A250" s="2377">
        <v>44805</v>
      </c>
      <c r="B250" s="2371">
        <v>21</v>
      </c>
      <c r="C250" s="2372">
        <v>8493.0414285714287</v>
      </c>
      <c r="D250" s="2372">
        <v>2996.8471428571424</v>
      </c>
      <c r="E250" s="2372">
        <v>379.98047619047622</v>
      </c>
      <c r="F250" s="2372">
        <v>2100.2523809523809</v>
      </c>
      <c r="G250" s="2378">
        <v>63355.573652857129</v>
      </c>
      <c r="H250" s="2379">
        <v>1254.435857142857</v>
      </c>
    </row>
    <row r="251" spans="1:8" ht="20.100000000000001" hidden="1" customHeight="1">
      <c r="A251" s="2377">
        <v>44835</v>
      </c>
      <c r="B251" s="2371">
        <v>20</v>
      </c>
      <c r="C251" s="2372">
        <v>8443.2060000000001</v>
      </c>
      <c r="D251" s="2372">
        <v>2987.1409999999992</v>
      </c>
      <c r="E251" s="2372">
        <v>376.35350000000005</v>
      </c>
      <c r="F251" s="2372">
        <v>2086.9690000000001</v>
      </c>
      <c r="G251" s="2378">
        <v>48023.799282</v>
      </c>
      <c r="H251" s="2379">
        <v>896.64449999999999</v>
      </c>
    </row>
    <row r="252" spans="1:8" ht="20.100000000000001" hidden="1" customHeight="1">
      <c r="A252" s="2377">
        <v>44866</v>
      </c>
      <c r="B252" s="2371">
        <v>21</v>
      </c>
      <c r="C252" s="2372">
        <v>8321.5289512675135</v>
      </c>
      <c r="D252" s="2372">
        <v>2977.5162185052059</v>
      </c>
      <c r="E252" s="2372">
        <v>370.16793951291424</v>
      </c>
      <c r="F252" s="2372">
        <v>2049.9196666666667</v>
      </c>
      <c r="G252" s="2378">
        <v>46512.024139523812</v>
      </c>
      <c r="H252" s="2379">
        <v>2423.793285714286</v>
      </c>
    </row>
    <row r="253" spans="1:8" ht="20.100000000000001" hidden="1" customHeight="1">
      <c r="A253" s="2377">
        <v>44896</v>
      </c>
      <c r="B253" s="2371">
        <v>22</v>
      </c>
      <c r="C253" s="2372">
        <v>8390.4477272727254</v>
      </c>
      <c r="D253" s="2372">
        <v>3013.4550000000004</v>
      </c>
      <c r="E253" s="2372">
        <v>371.40545454545463</v>
      </c>
      <c r="F253" s="2372">
        <v>2047.825</v>
      </c>
      <c r="G253" s="2378">
        <v>68963.90585999997</v>
      </c>
      <c r="H253" s="2379">
        <v>1086.4461363636365</v>
      </c>
    </row>
    <row r="254" spans="1:8" ht="18.75" hidden="1" customHeight="1">
      <c r="A254" s="2377">
        <v>44927</v>
      </c>
      <c r="B254" s="2371">
        <v>19</v>
      </c>
      <c r="C254" s="2372">
        <v>8310.5421052631609</v>
      </c>
      <c r="D254" s="2372">
        <v>2960.6157894736848</v>
      </c>
      <c r="E254" s="2372">
        <v>365.52999999999992</v>
      </c>
      <c r="F254" s="2372">
        <v>2025.2810526315791</v>
      </c>
      <c r="G254" s="2378">
        <v>48352.423184210522</v>
      </c>
      <c r="H254" s="2379">
        <v>1736.9967368421051</v>
      </c>
    </row>
    <row r="255" spans="1:8" ht="20.100000000000001" hidden="1" customHeight="1">
      <c r="A255" s="2377">
        <v>44958</v>
      </c>
      <c r="B255" s="2371">
        <v>18</v>
      </c>
      <c r="C255" s="2372">
        <v>8202.9655555555564</v>
      </c>
      <c r="D255" s="2372">
        <v>2824.3377777777778</v>
      </c>
      <c r="E255" s="2372">
        <v>360.88555555555564</v>
      </c>
      <c r="F255" s="2372">
        <v>1998.413333333333</v>
      </c>
      <c r="G255" s="2378">
        <v>50520.871478333334</v>
      </c>
      <c r="H255" s="2379">
        <v>1688.6479444444444</v>
      </c>
    </row>
    <row r="256" spans="1:8" ht="18.75" hidden="1" customHeight="1">
      <c r="A256" s="2377">
        <v>44986</v>
      </c>
      <c r="B256" s="2371">
        <v>22</v>
      </c>
      <c r="C256" s="2372">
        <v>8149.4018181818183</v>
      </c>
      <c r="D256" s="2372">
        <v>2749.925909090909</v>
      </c>
      <c r="E256" s="2372">
        <v>360.70181818181823</v>
      </c>
      <c r="F256" s="2372">
        <v>1984.4809090909089</v>
      </c>
      <c r="G256" s="2378">
        <v>46985.846184545451</v>
      </c>
      <c r="H256" s="2379">
        <v>1859.2216363636364</v>
      </c>
    </row>
    <row r="257" spans="1:9" ht="18.75" hidden="1" customHeight="1">
      <c r="A257" s="2377">
        <v>45017</v>
      </c>
      <c r="B257" s="2371">
        <v>20</v>
      </c>
      <c r="C257" s="2372">
        <v>8009.1095000000005</v>
      </c>
      <c r="D257" s="2372">
        <v>2788.6055000000006</v>
      </c>
      <c r="E257" s="2372">
        <v>354.25299999999999</v>
      </c>
      <c r="F257" s="2372">
        <v>1947.0319999999997</v>
      </c>
      <c r="G257" s="2378">
        <v>41203.958230999997</v>
      </c>
      <c r="H257" s="2379">
        <v>1163.66805</v>
      </c>
      <c r="I257" s="2327"/>
    </row>
    <row r="258" spans="1:9" ht="20.100000000000001" hidden="1" customHeight="1">
      <c r="A258" s="2377">
        <v>45047</v>
      </c>
      <c r="B258" s="2371">
        <v>22</v>
      </c>
      <c r="C258" s="2372">
        <v>8098.5518181818179</v>
      </c>
      <c r="D258" s="2372">
        <v>2805.8654545454547</v>
      </c>
      <c r="E258" s="2372">
        <v>359.30136363636359</v>
      </c>
      <c r="F258" s="2372">
        <v>1963.2677272727271</v>
      </c>
      <c r="G258" s="2378">
        <v>39496.615789090916</v>
      </c>
      <c r="H258" s="2379">
        <v>1455.8155454545454</v>
      </c>
      <c r="I258" s="2327"/>
    </row>
    <row r="259" spans="1:9" s="2380" customFormat="1" ht="16.8" hidden="1">
      <c r="A259" s="2377">
        <v>45078</v>
      </c>
      <c r="B259" s="2371">
        <v>22</v>
      </c>
      <c r="C259" s="2372">
        <v>8265.0377272727274</v>
      </c>
      <c r="D259" s="2372">
        <v>2855.2818181818184</v>
      </c>
      <c r="E259" s="2372">
        <v>363.26181818181817</v>
      </c>
      <c r="F259" s="2372">
        <v>1980.5886363636369</v>
      </c>
      <c r="G259" s="2378">
        <v>50828.971950909094</v>
      </c>
      <c r="H259" s="2379">
        <v>1446.8527272727274</v>
      </c>
      <c r="I259" s="2327"/>
    </row>
    <row r="260" spans="1:9" s="2380" customFormat="1" ht="16.8" hidden="1">
      <c r="A260" s="2377">
        <v>45108</v>
      </c>
      <c r="B260" s="2371">
        <v>21</v>
      </c>
      <c r="C260" s="2372">
        <v>8384.8276190476226</v>
      </c>
      <c r="D260" s="2372">
        <v>2898.8766666666666</v>
      </c>
      <c r="E260" s="2372">
        <v>365.8695238095238</v>
      </c>
      <c r="F260" s="2372">
        <v>1996.6114285714284</v>
      </c>
      <c r="G260" s="2378">
        <v>44959.928024285713</v>
      </c>
      <c r="H260" s="2379">
        <v>1054.231</v>
      </c>
      <c r="I260" s="2327"/>
    </row>
    <row r="261" spans="1:9" s="2380" customFormat="1" ht="16.8" hidden="1">
      <c r="A261" s="2377">
        <v>45139</v>
      </c>
      <c r="B261" s="2371">
        <v>23</v>
      </c>
      <c r="C261" s="2372">
        <v>8599.6660869565203</v>
      </c>
      <c r="D261" s="2372">
        <v>2981.1017391304345</v>
      </c>
      <c r="E261" s="2372">
        <v>371.73782608695649</v>
      </c>
      <c r="F261" s="2372">
        <v>2043.8295652173917</v>
      </c>
      <c r="G261" s="2378">
        <v>42322.301064782594</v>
      </c>
      <c r="H261" s="2379">
        <v>1713.7667391304349</v>
      </c>
      <c r="I261" s="2327"/>
    </row>
    <row r="262" spans="1:9" s="2380" customFormat="1" ht="16.8" hidden="1">
      <c r="A262" s="2377">
        <v>45170</v>
      </c>
      <c r="B262" s="2371">
        <v>20</v>
      </c>
      <c r="C262" s="2372">
        <v>8782.2234999999982</v>
      </c>
      <c r="D262" s="2372">
        <v>3068.1745000000001</v>
      </c>
      <c r="E262" s="2372">
        <v>375.47500000000002</v>
      </c>
      <c r="F262" s="2372">
        <v>2086.1134999999999</v>
      </c>
      <c r="G262" s="2378">
        <v>63652.318128000006</v>
      </c>
      <c r="H262" s="2379">
        <v>2983.7761</v>
      </c>
      <c r="I262" s="2327"/>
    </row>
    <row r="263" spans="1:9" s="2381" customFormat="1" ht="16.8" hidden="1">
      <c r="A263" s="2377">
        <v>45200</v>
      </c>
      <c r="B263" s="2371">
        <v>22</v>
      </c>
      <c r="C263" s="2372">
        <v>8866.7011270404273</v>
      </c>
      <c r="D263" s="2372">
        <v>3143.7509948088332</v>
      </c>
      <c r="E263" s="2372">
        <v>381.92599111126293</v>
      </c>
      <c r="F263" s="2372">
        <v>2105.2991636363631</v>
      </c>
      <c r="G263" s="2378">
        <v>69407.204318636374</v>
      </c>
      <c r="H263" s="2379">
        <v>1545.2121363636365</v>
      </c>
      <c r="I263" s="2327"/>
    </row>
    <row r="264" spans="1:9" s="2381" customFormat="1" ht="16.8" hidden="1">
      <c r="A264" s="2377">
        <v>45231</v>
      </c>
      <c r="B264" s="2371">
        <v>20</v>
      </c>
      <c r="C264" s="2372">
        <v>8771.5530000000017</v>
      </c>
      <c r="D264" s="2372">
        <v>3122.5934999999999</v>
      </c>
      <c r="E264" s="2372">
        <v>374.28750000000002</v>
      </c>
      <c r="F264" s="2372">
        <v>2072.0329999999999</v>
      </c>
      <c r="G264" s="2378">
        <v>33150.311237000009</v>
      </c>
      <c r="H264" s="2379">
        <v>1133.6249499999999</v>
      </c>
      <c r="I264" s="2327"/>
    </row>
    <row r="265" spans="1:9" s="2381" customFormat="1" ht="16.8" hidden="1">
      <c r="A265" s="2377">
        <v>45261</v>
      </c>
      <c r="B265" s="2371">
        <v>20</v>
      </c>
      <c r="C265" s="2372">
        <v>8786.1384999999991</v>
      </c>
      <c r="D265" s="2372">
        <v>3131.5114999999996</v>
      </c>
      <c r="E265" s="2372">
        <v>369.34000000000003</v>
      </c>
      <c r="F265" s="2372">
        <v>2049.5714999999996</v>
      </c>
      <c r="G265" s="2378">
        <v>36966.477288000002</v>
      </c>
      <c r="H265" s="2379">
        <v>911.67349999999999</v>
      </c>
      <c r="I265" s="2327"/>
    </row>
    <row r="266" spans="1:9" s="2381" customFormat="1" ht="16.8" hidden="1">
      <c r="A266" s="2377">
        <v>45292</v>
      </c>
      <c r="B266" s="2371">
        <v>18</v>
      </c>
      <c r="C266" s="2372">
        <v>8802.2670111847056</v>
      </c>
      <c r="D266" s="2372">
        <v>3108.1902694767741</v>
      </c>
      <c r="E266" s="2372">
        <v>369.52136140359431</v>
      </c>
      <c r="F266" s="2372">
        <v>2050.3799222222228</v>
      </c>
      <c r="G266" s="2378">
        <v>31169.67608277778</v>
      </c>
      <c r="H266" s="2379">
        <v>1048.3336111111112</v>
      </c>
      <c r="I266" s="2327"/>
    </row>
    <row r="267" spans="1:9" s="2381" customFormat="1" ht="16.8">
      <c r="A267" s="2377">
        <v>45323</v>
      </c>
      <c r="B267" s="2371">
        <v>19</v>
      </c>
      <c r="C267" s="2372">
        <v>8811.5</v>
      </c>
      <c r="D267" s="2372">
        <v>3043.34</v>
      </c>
      <c r="E267" s="2372">
        <v>371</v>
      </c>
      <c r="F267" s="2372">
        <v>2050.66</v>
      </c>
      <c r="G267" s="2378">
        <v>44078</v>
      </c>
      <c r="H267" s="2379">
        <v>1617</v>
      </c>
      <c r="I267" s="2327"/>
    </row>
    <row r="268" spans="1:9" s="2381" customFormat="1" ht="16.8">
      <c r="A268" s="2377">
        <v>45352</v>
      </c>
      <c r="B268" s="2371">
        <v>19</v>
      </c>
      <c r="C268" s="2372">
        <v>8962.2563157894729</v>
      </c>
      <c r="D268" s="2372">
        <v>3062.5710526315784</v>
      </c>
      <c r="E268" s="2372">
        <v>381.36736842105262</v>
      </c>
      <c r="F268" s="2372">
        <v>2084.1757894736847</v>
      </c>
      <c r="G268" s="2378">
        <v>55459.733946315806</v>
      </c>
      <c r="H268" s="2379">
        <v>1733.4130526315789</v>
      </c>
      <c r="I268" s="2327"/>
    </row>
    <row r="269" spans="1:9" s="2381" customFormat="1" ht="16.8">
      <c r="A269" s="2377">
        <v>45383</v>
      </c>
      <c r="B269" s="2371">
        <v>19</v>
      </c>
      <c r="C269" s="2372">
        <v>9255.9257894736838</v>
      </c>
      <c r="D269" s="2372">
        <v>3135.6147368421048</v>
      </c>
      <c r="E269" s="2372">
        <v>397.53578947368425</v>
      </c>
      <c r="F269" s="2372">
        <v>2149.6847368421054</v>
      </c>
      <c r="G269" s="2378">
        <v>35541.313770000008</v>
      </c>
      <c r="H269" s="2379">
        <v>1456.5199473684211</v>
      </c>
      <c r="I269" s="2327"/>
    </row>
    <row r="270" spans="1:9" s="2381" customFormat="1" ht="16.8">
      <c r="A270" s="2377">
        <v>45413</v>
      </c>
      <c r="B270" s="2371">
        <v>22</v>
      </c>
      <c r="C270" s="2372">
        <v>9372.7354545454527</v>
      </c>
      <c r="D270" s="2372">
        <v>3194.1854545454548</v>
      </c>
      <c r="E270" s="2372">
        <v>403.35318181818184</v>
      </c>
      <c r="F270" s="2372">
        <v>2169.4677272727272</v>
      </c>
      <c r="G270" s="2378">
        <v>36292.618393181809</v>
      </c>
      <c r="H270" s="2379">
        <v>1637.4080454545453</v>
      </c>
      <c r="I270" s="2327"/>
    </row>
    <row r="271" spans="1:9" s="2381" customFormat="1" ht="16.8">
      <c r="A271" s="2377">
        <v>45444</v>
      </c>
      <c r="B271" s="2371">
        <v>20</v>
      </c>
      <c r="C271" s="2372">
        <v>9333.1504999999997</v>
      </c>
      <c r="D271" s="2372">
        <v>3150.9544999999998</v>
      </c>
      <c r="E271" s="2372">
        <v>398.55400000000003</v>
      </c>
      <c r="F271" s="2372">
        <v>2127.1475</v>
      </c>
      <c r="G271" s="2378">
        <v>30255</v>
      </c>
      <c r="H271" s="2379">
        <v>1505</v>
      </c>
      <c r="I271" s="2327"/>
    </row>
    <row r="272" spans="1:9" s="2381" customFormat="1" ht="16.8">
      <c r="A272" s="2377">
        <v>45474</v>
      </c>
      <c r="B272" s="2371">
        <v>23</v>
      </c>
      <c r="C272" s="2372">
        <v>9321.3059081953579</v>
      </c>
      <c r="D272" s="2372">
        <v>3135.9323031555059</v>
      </c>
      <c r="E272" s="2372">
        <v>395.78963945367502</v>
      </c>
      <c r="F272" s="2372">
        <v>2110.961056521739</v>
      </c>
      <c r="G272" s="2378">
        <v>146382</v>
      </c>
      <c r="H272" s="2379">
        <v>6410</v>
      </c>
      <c r="I272" s="2327"/>
    </row>
    <row r="273" spans="1:9" s="2381" customFormat="1" ht="16.8">
      <c r="A273" s="2377">
        <v>45505</v>
      </c>
      <c r="B273" s="2371">
        <v>21</v>
      </c>
      <c r="C273" s="2372">
        <v>9531.2280952380952</v>
      </c>
      <c r="D273" s="2372">
        <v>3238.1314285714284</v>
      </c>
      <c r="E273" s="2372">
        <v>404.91666666666657</v>
      </c>
      <c r="F273" s="2372">
        <v>2154.5680952380944</v>
      </c>
      <c r="G273" s="2378">
        <v>36413</v>
      </c>
      <c r="H273" s="2379">
        <v>1740</v>
      </c>
      <c r="I273" s="2327"/>
    </row>
    <row r="274" spans="1:9" s="2381" customFormat="1" ht="16.8">
      <c r="A274" s="2377">
        <v>45536</v>
      </c>
      <c r="B274" s="2371">
        <v>21</v>
      </c>
      <c r="C274" s="2372">
        <v>10180</v>
      </c>
      <c r="D274" s="2372">
        <v>3476.6519047619049</v>
      </c>
      <c r="E274" s="2372">
        <v>435.38190476190471</v>
      </c>
      <c r="F274" s="2372">
        <v>2299.9442857142849</v>
      </c>
      <c r="G274" s="2378">
        <v>39617</v>
      </c>
      <c r="H274" s="2379">
        <v>1615</v>
      </c>
      <c r="I274" s="2327"/>
    </row>
    <row r="275" spans="1:9" s="2381" customFormat="1" ht="16.8">
      <c r="A275" s="2377">
        <v>45566</v>
      </c>
      <c r="B275" s="2371">
        <v>22</v>
      </c>
      <c r="C275" s="2372">
        <v>10710.394545454545</v>
      </c>
      <c r="D275" s="2372">
        <v>3642.8118181818195</v>
      </c>
      <c r="E275" s="2372">
        <v>452.10454545454536</v>
      </c>
      <c r="F275" s="2372">
        <v>2418.8268181818185</v>
      </c>
      <c r="G275" s="2378">
        <v>79181</v>
      </c>
      <c r="H275" s="2379">
        <v>2246</v>
      </c>
      <c r="I275" s="2327"/>
    </row>
    <row r="276" spans="1:9" s="2381" customFormat="1" ht="16.8">
      <c r="A276" s="2377">
        <v>45597</v>
      </c>
      <c r="B276" s="2371">
        <v>21</v>
      </c>
      <c r="C276" s="2372">
        <v>10699.427619047618</v>
      </c>
      <c r="D276" s="2372">
        <v>3608.2623809523816</v>
      </c>
      <c r="E276" s="2372">
        <v>448.51476190476188</v>
      </c>
      <c r="F276" s="2372">
        <v>2404.1471428571426</v>
      </c>
      <c r="G276" s="2378">
        <v>74812</v>
      </c>
      <c r="H276" s="2379">
        <v>1530</v>
      </c>
      <c r="I276" s="2327"/>
    </row>
    <row r="277" spans="1:9" s="2381" customFormat="1" ht="16.8">
      <c r="A277" s="2377">
        <v>45627</v>
      </c>
      <c r="B277" s="2371">
        <v>21</v>
      </c>
      <c r="C277" s="2372">
        <v>10781.398095238095</v>
      </c>
      <c r="D277" s="2372">
        <v>3617.4090476190477</v>
      </c>
      <c r="E277" s="2372">
        <v>446.98428571428582</v>
      </c>
      <c r="F277" s="2372">
        <v>2392.1085714285714</v>
      </c>
      <c r="G277" s="2378">
        <v>45254</v>
      </c>
      <c r="H277" s="2379">
        <v>948</v>
      </c>
      <c r="I277" s="2327"/>
    </row>
    <row r="278" spans="1:9" s="2381" customFormat="1" ht="16.8">
      <c r="A278" s="2377">
        <v>45658</v>
      </c>
      <c r="B278" s="2371">
        <v>20</v>
      </c>
      <c r="C278" s="2372">
        <v>11158.015499999998</v>
      </c>
      <c r="D278" s="2372">
        <v>3747.7870000000003</v>
      </c>
      <c r="E278" s="2372">
        <v>463.48949999999985</v>
      </c>
      <c r="F278" s="2372">
        <v>2470.9960000000001</v>
      </c>
      <c r="G278" s="2378">
        <v>38792</v>
      </c>
      <c r="H278" s="2379">
        <v>1174</v>
      </c>
      <c r="I278" s="2327"/>
    </row>
    <row r="279" spans="1:9" s="2381" customFormat="1" ht="17.399999999999999" thickBot="1">
      <c r="A279" s="2382">
        <v>45689</v>
      </c>
      <c r="B279" s="2383">
        <v>17</v>
      </c>
      <c r="C279" s="2384">
        <v>11386.832941176472</v>
      </c>
      <c r="D279" s="2384">
        <v>3837.5300000000007</v>
      </c>
      <c r="E279" s="2384">
        <v>471.77764705882356</v>
      </c>
      <c r="F279" s="2384">
        <v>2520.4311764705885</v>
      </c>
      <c r="G279" s="2385">
        <v>49423</v>
      </c>
      <c r="H279" s="2386">
        <v>1536</v>
      </c>
    </row>
    <row r="280" spans="1:9" s="2327" customFormat="1" ht="49.5" customHeight="1" thickTop="1">
      <c r="A280" s="3316" t="s">
        <v>4973</v>
      </c>
      <c r="B280" s="3316"/>
      <c r="C280" s="3316"/>
      <c r="D280" s="3316"/>
      <c r="E280" s="3316"/>
      <c r="F280" s="3316"/>
      <c r="G280" s="3316"/>
      <c r="H280" s="3316"/>
    </row>
    <row r="281" spans="1:9" s="2327" customFormat="1" ht="31.5" customHeight="1">
      <c r="A281" s="3317" t="s">
        <v>4974</v>
      </c>
      <c r="B281" s="3317"/>
      <c r="C281" s="3317"/>
      <c r="D281" s="3317"/>
      <c r="E281" s="3317"/>
      <c r="F281" s="3317"/>
      <c r="G281" s="3317"/>
      <c r="H281" s="3317"/>
    </row>
    <row r="282" spans="1:9" s="2327" customFormat="1" ht="31.5" customHeight="1">
      <c r="A282" s="2387"/>
      <c r="B282" s="2387"/>
      <c r="C282" s="2387"/>
      <c r="D282" s="2387"/>
      <c r="E282" s="2387"/>
      <c r="F282" s="2387"/>
      <c r="G282" s="2387"/>
      <c r="H282" s="2387"/>
    </row>
    <row r="283" spans="1:9" ht="19.2">
      <c r="A283" s="2388" t="s">
        <v>4975</v>
      </c>
      <c r="B283" s="2327"/>
      <c r="C283" s="2328"/>
      <c r="D283" s="2328"/>
      <c r="E283" s="2327"/>
      <c r="F283" s="2327"/>
      <c r="G283" s="2327"/>
      <c r="H283" s="2327"/>
      <c r="I283" s="2327"/>
    </row>
    <row r="284" spans="1:9" ht="15.6" thickBot="1">
      <c r="A284" s="2327"/>
      <c r="B284" s="2327"/>
      <c r="C284" s="2328"/>
      <c r="D284" s="2389" t="s">
        <v>70</v>
      </c>
    </row>
    <row r="285" spans="1:9" ht="51.6" thickTop="1" thickBot="1">
      <c r="A285" s="2390" t="s">
        <v>3051</v>
      </c>
      <c r="B285" s="2391" t="s">
        <v>4417</v>
      </c>
      <c r="C285" s="2391" t="s">
        <v>4418</v>
      </c>
      <c r="D285" s="2392" t="s">
        <v>4976</v>
      </c>
    </row>
    <row r="286" spans="1:9" ht="16.8" hidden="1">
      <c r="A286" s="2393">
        <v>40217</v>
      </c>
      <c r="B286" s="2394">
        <v>161.03771599999999</v>
      </c>
      <c r="C286" s="2395">
        <v>131.77647004000002</v>
      </c>
      <c r="D286" s="2396" t="s">
        <v>4977</v>
      </c>
    </row>
    <row r="287" spans="1:9" ht="16.8" hidden="1">
      <c r="A287" s="2393">
        <v>40245</v>
      </c>
      <c r="B287" s="2394">
        <v>403.32256000000001</v>
      </c>
      <c r="C287" s="2395">
        <v>356.66909319999996</v>
      </c>
      <c r="D287" s="2396" t="s">
        <v>4978</v>
      </c>
    </row>
    <row r="288" spans="1:9" ht="16.8" hidden="1">
      <c r="A288" s="2393">
        <v>40276</v>
      </c>
      <c r="B288" s="2394">
        <v>521.20303650000005</v>
      </c>
      <c r="C288" s="2395">
        <v>201.15583000000001</v>
      </c>
      <c r="D288" s="2396" t="s">
        <v>4979</v>
      </c>
    </row>
    <row r="289" spans="1:4" ht="16.8" hidden="1">
      <c r="A289" s="2393">
        <v>40306</v>
      </c>
      <c r="B289" s="2394">
        <v>329.135806</v>
      </c>
      <c r="C289" s="2395">
        <v>128.8008695</v>
      </c>
      <c r="D289" s="2396" t="s">
        <v>4980</v>
      </c>
    </row>
    <row r="290" spans="1:4" ht="16.8" hidden="1">
      <c r="A290" s="2393">
        <v>40337</v>
      </c>
      <c r="B290" s="2394">
        <v>207.11887580000001</v>
      </c>
      <c r="C290" s="2395">
        <v>28.417289</v>
      </c>
      <c r="D290" s="2396" t="s">
        <v>4981</v>
      </c>
    </row>
    <row r="291" spans="1:4" ht="16.8" hidden="1">
      <c r="A291" s="2393">
        <v>40367</v>
      </c>
      <c r="B291" s="2394">
        <v>270.14908350000002</v>
      </c>
      <c r="C291" s="2395">
        <v>133.29416225</v>
      </c>
      <c r="D291" s="2396" t="s">
        <v>4982</v>
      </c>
    </row>
    <row r="292" spans="1:4" ht="16.8" hidden="1">
      <c r="A292" s="2393">
        <v>40398</v>
      </c>
      <c r="B292" s="2394">
        <v>217.86438000000001</v>
      </c>
      <c r="C292" s="2395">
        <v>79.483020699999997</v>
      </c>
      <c r="D292" s="2396" t="s">
        <v>4983</v>
      </c>
    </row>
    <row r="293" spans="1:4" ht="16.8" hidden="1">
      <c r="A293" s="2393">
        <v>40429</v>
      </c>
      <c r="B293" s="2394">
        <v>388.8727184</v>
      </c>
      <c r="C293" s="2395">
        <v>199.41526140000002</v>
      </c>
      <c r="D293" s="2396" t="s">
        <v>4984</v>
      </c>
    </row>
    <row r="294" spans="1:4" ht="16.8" hidden="1">
      <c r="A294" s="2393">
        <v>40459</v>
      </c>
      <c r="B294" s="2394">
        <v>348.71195539999997</v>
      </c>
      <c r="C294" s="2395">
        <v>354.42421330000002</v>
      </c>
      <c r="D294" s="2396" t="s">
        <v>4985</v>
      </c>
    </row>
    <row r="295" spans="1:4" ht="16.8" hidden="1">
      <c r="A295" s="2393">
        <v>40490</v>
      </c>
      <c r="B295" s="2394">
        <v>347.89406220000001</v>
      </c>
      <c r="C295" s="2395">
        <v>128.35713510000002</v>
      </c>
      <c r="D295" s="2396" t="s">
        <v>4986</v>
      </c>
    </row>
    <row r="296" spans="1:4" ht="16.8" hidden="1">
      <c r="A296" s="2393">
        <v>40520</v>
      </c>
      <c r="B296" s="2394">
        <v>178.9509745</v>
      </c>
      <c r="C296" s="2395">
        <v>55.540696149999995</v>
      </c>
      <c r="D296" s="2396" t="s">
        <v>4987</v>
      </c>
    </row>
    <row r="297" spans="1:4" ht="16.8" hidden="1">
      <c r="A297" s="2393">
        <v>40551</v>
      </c>
      <c r="B297" s="2394">
        <v>725.55969600000003</v>
      </c>
      <c r="C297" s="2395">
        <v>370.46430950000001</v>
      </c>
      <c r="D297" s="2396" t="s">
        <v>4988</v>
      </c>
    </row>
    <row r="298" spans="1:4" ht="16.8" hidden="1">
      <c r="A298" s="2393">
        <v>40582</v>
      </c>
      <c r="B298" s="2394">
        <v>154.24198669999998</v>
      </c>
      <c r="C298" s="2395">
        <v>111.00644709999999</v>
      </c>
      <c r="D298" s="2396" t="s">
        <v>4989</v>
      </c>
    </row>
    <row r="299" spans="1:4" ht="16.8" hidden="1">
      <c r="A299" s="2393">
        <v>40610</v>
      </c>
      <c r="B299" s="2394">
        <v>42.2</v>
      </c>
      <c r="C299" s="2395">
        <v>203.6</v>
      </c>
      <c r="D299" s="2396" t="s">
        <v>4990</v>
      </c>
    </row>
    <row r="300" spans="1:4" ht="16.8" hidden="1">
      <c r="A300" s="2393">
        <v>40641</v>
      </c>
      <c r="B300" s="2394">
        <v>142.80000000000001</v>
      </c>
      <c r="C300" s="2395">
        <v>119.9</v>
      </c>
      <c r="D300" s="2396" t="s">
        <v>4991</v>
      </c>
    </row>
    <row r="301" spans="1:4" ht="16.8" hidden="1">
      <c r="A301" s="2393">
        <v>40671</v>
      </c>
      <c r="B301" s="2394">
        <v>246.9</v>
      </c>
      <c r="C301" s="2395">
        <v>263.39999999999998</v>
      </c>
      <c r="D301" s="2396" t="s">
        <v>4992</v>
      </c>
    </row>
    <row r="302" spans="1:4" ht="16.8" hidden="1">
      <c r="A302" s="2393">
        <v>40702</v>
      </c>
      <c r="B302" s="2394">
        <v>201.6</v>
      </c>
      <c r="C302" s="2395">
        <v>336.5</v>
      </c>
      <c r="D302" s="2396" t="s">
        <v>4993</v>
      </c>
    </row>
    <row r="303" spans="1:4" ht="16.8" hidden="1">
      <c r="A303" s="2393">
        <v>40732</v>
      </c>
      <c r="B303" s="2394">
        <v>218.3</v>
      </c>
      <c r="C303" s="2395">
        <v>240.4</v>
      </c>
      <c r="D303" s="2396" t="s">
        <v>4994</v>
      </c>
    </row>
    <row r="304" spans="1:4" ht="16.8" hidden="1">
      <c r="A304" s="2393">
        <v>40763</v>
      </c>
      <c r="B304" s="2394">
        <v>168.1</v>
      </c>
      <c r="C304" s="2395">
        <v>606.6</v>
      </c>
      <c r="D304" s="2396" t="s">
        <v>4995</v>
      </c>
    </row>
    <row r="305" spans="1:4" ht="16.8" hidden="1">
      <c r="A305" s="2393">
        <v>40794</v>
      </c>
      <c r="B305" s="2394">
        <v>130.69999999999999</v>
      </c>
      <c r="C305" s="2395">
        <v>174.4</v>
      </c>
      <c r="D305" s="2396" t="s">
        <v>4996</v>
      </c>
    </row>
    <row r="306" spans="1:4" ht="16.8" hidden="1">
      <c r="A306" s="2393">
        <v>40824</v>
      </c>
      <c r="B306" s="2394">
        <v>166.1</v>
      </c>
      <c r="C306" s="2395">
        <v>339.9</v>
      </c>
      <c r="D306" s="2396" t="s">
        <v>4997</v>
      </c>
    </row>
    <row r="307" spans="1:4" ht="16.8" hidden="1">
      <c r="A307" s="2393">
        <v>40855</v>
      </c>
      <c r="B307" s="2394">
        <v>3631.7</v>
      </c>
      <c r="C307" s="2395">
        <v>3694.6</v>
      </c>
      <c r="D307" s="2396" t="s">
        <v>4998</v>
      </c>
    </row>
    <row r="308" spans="1:4" ht="16.8" hidden="1">
      <c r="A308" s="2393">
        <v>40885</v>
      </c>
      <c r="B308" s="2395">
        <v>329.8</v>
      </c>
      <c r="C308" s="2395">
        <v>175.4</v>
      </c>
      <c r="D308" s="2396" t="s">
        <v>4999</v>
      </c>
    </row>
    <row r="309" spans="1:4" ht="16.8" hidden="1">
      <c r="A309" s="2393">
        <v>40916</v>
      </c>
      <c r="B309" s="2395">
        <v>125.6</v>
      </c>
      <c r="C309" s="2395">
        <v>111.1</v>
      </c>
      <c r="D309" s="2396" t="s">
        <v>5000</v>
      </c>
    </row>
    <row r="310" spans="1:4" ht="16.8" hidden="1">
      <c r="A310" s="2393">
        <v>40947</v>
      </c>
      <c r="B310" s="2395">
        <v>180</v>
      </c>
      <c r="C310" s="2395">
        <v>131.6</v>
      </c>
      <c r="D310" s="2396" t="s">
        <v>5001</v>
      </c>
    </row>
    <row r="311" spans="1:4" ht="16.8" hidden="1">
      <c r="A311" s="2393">
        <v>40976</v>
      </c>
      <c r="B311" s="2395">
        <v>151.69999999999999</v>
      </c>
      <c r="C311" s="2395">
        <v>123.2</v>
      </c>
      <c r="D311" s="2396" t="s">
        <v>5002</v>
      </c>
    </row>
    <row r="312" spans="1:4" ht="16.8" hidden="1">
      <c r="A312" s="2393">
        <v>41007</v>
      </c>
      <c r="B312" s="2395">
        <v>311.5</v>
      </c>
      <c r="C312" s="2395">
        <v>291.5</v>
      </c>
      <c r="D312" s="2396" t="s">
        <v>5003</v>
      </c>
    </row>
    <row r="313" spans="1:4" ht="16.8" hidden="1">
      <c r="A313" s="2393">
        <v>41037</v>
      </c>
      <c r="B313" s="2395">
        <v>210.2</v>
      </c>
      <c r="C313" s="2395">
        <v>395.36</v>
      </c>
      <c r="D313" s="2397">
        <v>-185.2</v>
      </c>
    </row>
    <row r="314" spans="1:4" ht="16.8" hidden="1">
      <c r="A314" s="2393">
        <v>41068</v>
      </c>
      <c r="B314" s="2395">
        <v>154.94</v>
      </c>
      <c r="C314" s="2395">
        <v>223.923</v>
      </c>
      <c r="D314" s="2397">
        <v>-68.983000000000004</v>
      </c>
    </row>
    <row r="315" spans="1:4" ht="16.8" hidden="1">
      <c r="A315" s="2393">
        <v>41098</v>
      </c>
      <c r="B315" s="2395">
        <v>389.9</v>
      </c>
      <c r="C315" s="2395">
        <v>344.3</v>
      </c>
      <c r="D315" s="2397" t="s">
        <v>5004</v>
      </c>
    </row>
    <row r="316" spans="1:4" ht="16.8" hidden="1">
      <c r="A316" s="2393">
        <v>41129</v>
      </c>
      <c r="B316" s="2395">
        <v>209.5</v>
      </c>
      <c r="C316" s="2395">
        <v>315.5</v>
      </c>
      <c r="D316" s="2397" t="s">
        <v>5005</v>
      </c>
    </row>
    <row r="317" spans="1:4" ht="16.8" hidden="1">
      <c r="A317" s="2393">
        <v>41160</v>
      </c>
      <c r="B317" s="2395">
        <v>163.1</v>
      </c>
      <c r="C317" s="2395">
        <v>243.9</v>
      </c>
      <c r="D317" s="2397">
        <v>-80.8</v>
      </c>
    </row>
    <row r="318" spans="1:4" ht="16.8" hidden="1">
      <c r="A318" s="2393">
        <v>41190</v>
      </c>
      <c r="B318" s="2395">
        <v>216.6</v>
      </c>
      <c r="C318" s="2395">
        <v>236.5</v>
      </c>
      <c r="D318" s="2397">
        <v>-19.900000000000006</v>
      </c>
    </row>
    <row r="319" spans="1:4" ht="16.8" hidden="1">
      <c r="A319" s="2393">
        <v>41221</v>
      </c>
      <c r="B319" s="2398">
        <v>347.4</v>
      </c>
      <c r="C319" s="2398">
        <v>135.5</v>
      </c>
      <c r="D319" s="2397">
        <v>211.89999999999998</v>
      </c>
    </row>
    <row r="320" spans="1:4" ht="16.8" hidden="1">
      <c r="A320" s="2393">
        <v>41251</v>
      </c>
      <c r="B320" s="2395">
        <v>313.17</v>
      </c>
      <c r="C320" s="2395">
        <v>120.857</v>
      </c>
      <c r="D320" s="2397">
        <v>192.31300000000002</v>
      </c>
    </row>
    <row r="321" spans="1:4" ht="16.8" hidden="1">
      <c r="A321" s="2393">
        <v>41282</v>
      </c>
      <c r="B321" s="2395">
        <v>530.9</v>
      </c>
      <c r="C321" s="2395">
        <v>391.2</v>
      </c>
      <c r="D321" s="2397">
        <v>139.69999999999999</v>
      </c>
    </row>
    <row r="322" spans="1:4" ht="16.8" hidden="1">
      <c r="A322" s="2393">
        <v>41313</v>
      </c>
      <c r="B322" s="2395">
        <v>565.5</v>
      </c>
      <c r="C322" s="2395">
        <v>447.5</v>
      </c>
      <c r="D322" s="2397">
        <v>118</v>
      </c>
    </row>
    <row r="323" spans="1:4" ht="16.8" hidden="1">
      <c r="A323" s="2393">
        <v>41341</v>
      </c>
      <c r="B323" s="2395">
        <v>384.6</v>
      </c>
      <c r="C323" s="2395">
        <v>129.4</v>
      </c>
      <c r="D323" s="2397">
        <v>255.20000000000002</v>
      </c>
    </row>
    <row r="324" spans="1:4" ht="16.8" hidden="1">
      <c r="A324" s="2393">
        <v>41372</v>
      </c>
      <c r="B324" s="2395">
        <v>240.5</v>
      </c>
      <c r="C324" s="2395">
        <v>113.6</v>
      </c>
      <c r="D324" s="2397">
        <v>126.9</v>
      </c>
    </row>
    <row r="325" spans="1:4" ht="16.8" hidden="1">
      <c r="A325" s="2393">
        <v>41402</v>
      </c>
      <c r="B325" s="2395">
        <v>331.9</v>
      </c>
      <c r="C325" s="2395">
        <v>235.2</v>
      </c>
      <c r="D325" s="2397">
        <v>96.699999999999989</v>
      </c>
    </row>
    <row r="326" spans="1:4" ht="16.8" hidden="1">
      <c r="A326" s="2393">
        <v>41433</v>
      </c>
      <c r="B326" s="2395">
        <v>474.5</v>
      </c>
      <c r="C326" s="2395">
        <v>440</v>
      </c>
      <c r="D326" s="2397">
        <v>34.5</v>
      </c>
    </row>
    <row r="327" spans="1:4" ht="16.8" hidden="1">
      <c r="A327" s="2393">
        <v>41463</v>
      </c>
      <c r="B327" s="2395">
        <v>167.53213600000001</v>
      </c>
      <c r="C327" s="2398">
        <v>87.90154167</v>
      </c>
      <c r="D327" s="2397">
        <v>79.630594330000008</v>
      </c>
    </row>
    <row r="328" spans="1:4" ht="16.8" hidden="1">
      <c r="A328" s="2393">
        <v>41494</v>
      </c>
      <c r="B328" s="2395">
        <v>300.86</v>
      </c>
      <c r="C328" s="2395">
        <v>275.04000000000002</v>
      </c>
      <c r="D328" s="2397">
        <v>25.819999999999993</v>
      </c>
    </row>
    <row r="329" spans="1:4" ht="16.8" hidden="1">
      <c r="A329" s="2393">
        <v>41525</v>
      </c>
      <c r="B329" s="2398">
        <v>213.7</v>
      </c>
      <c r="C329" s="2395">
        <v>520.1</v>
      </c>
      <c r="D329" s="2397">
        <v>-306.40000000000003</v>
      </c>
    </row>
    <row r="330" spans="1:4" ht="16.8" hidden="1">
      <c r="A330" s="2393">
        <v>41555</v>
      </c>
      <c r="B330" s="2395">
        <v>743.9</v>
      </c>
      <c r="C330" s="2395">
        <v>1020.6</v>
      </c>
      <c r="D330" s="2397">
        <v>-276.70000000000005</v>
      </c>
    </row>
    <row r="331" spans="1:4" ht="16.8" hidden="1">
      <c r="A331" s="2393">
        <v>41586</v>
      </c>
      <c r="B331" s="2398">
        <v>184.5</v>
      </c>
      <c r="C331" s="2395">
        <v>112</v>
      </c>
      <c r="D331" s="2397">
        <v>72.5</v>
      </c>
    </row>
    <row r="332" spans="1:4" ht="16.8" hidden="1">
      <c r="A332" s="2393">
        <v>41616</v>
      </c>
      <c r="B332" s="2395">
        <v>501.6</v>
      </c>
      <c r="C332" s="2395">
        <v>493.5</v>
      </c>
      <c r="D332" s="2397">
        <v>8.1000000000000227</v>
      </c>
    </row>
    <row r="333" spans="1:4" ht="16.8" hidden="1">
      <c r="A333" s="2393">
        <v>41647</v>
      </c>
      <c r="B333" s="2395">
        <v>439.2</v>
      </c>
      <c r="C333" s="2395">
        <v>475</v>
      </c>
      <c r="D333" s="2397">
        <v>-35.800000000000011</v>
      </c>
    </row>
    <row r="334" spans="1:4" ht="16.8" hidden="1">
      <c r="A334" s="2393">
        <v>41678</v>
      </c>
      <c r="B334" s="2398">
        <v>455.9</v>
      </c>
      <c r="C334" s="2398">
        <v>475.2</v>
      </c>
      <c r="D334" s="2399">
        <v>-19.300000000000011</v>
      </c>
    </row>
    <row r="335" spans="1:4" ht="16.8" hidden="1">
      <c r="A335" s="2393">
        <v>41706</v>
      </c>
      <c r="B335" s="2395">
        <v>159.49</v>
      </c>
      <c r="C335" s="2395">
        <v>257</v>
      </c>
      <c r="D335" s="2397">
        <v>-97.509999999999991</v>
      </c>
    </row>
    <row r="336" spans="1:4" ht="16.8" hidden="1">
      <c r="A336" s="2393">
        <v>41737</v>
      </c>
      <c r="B336" s="2395">
        <v>516.6</v>
      </c>
      <c r="C336" s="2395">
        <v>528.29999999999995</v>
      </c>
      <c r="D336" s="2397">
        <v>-11.699999999999932</v>
      </c>
    </row>
    <row r="337" spans="1:4" ht="16.8" hidden="1">
      <c r="A337" s="2393">
        <v>41767</v>
      </c>
      <c r="B337" s="2395">
        <v>924.98</v>
      </c>
      <c r="C337" s="2395">
        <v>641.19000000000005</v>
      </c>
      <c r="D337" s="2397">
        <v>283.78999999999996</v>
      </c>
    </row>
    <row r="338" spans="1:4" ht="16.8" hidden="1">
      <c r="A338" s="2393">
        <v>41798</v>
      </c>
      <c r="B338" s="2395">
        <v>846.45</v>
      </c>
      <c r="C338" s="2395">
        <v>784.9</v>
      </c>
      <c r="D338" s="2397">
        <v>61.550000000000068</v>
      </c>
    </row>
    <row r="339" spans="1:4" ht="16.8" hidden="1">
      <c r="A339" s="2393">
        <v>41828</v>
      </c>
      <c r="B339" s="2395">
        <v>330.4</v>
      </c>
      <c r="C339" s="2395">
        <v>313.5</v>
      </c>
      <c r="D339" s="2397">
        <v>16.899999999999977</v>
      </c>
    </row>
    <row r="340" spans="1:4" ht="16.8" hidden="1">
      <c r="A340" s="2393">
        <v>41859</v>
      </c>
      <c r="B340" s="2395">
        <v>372.4</v>
      </c>
      <c r="C340" s="2395">
        <v>544.79999999999995</v>
      </c>
      <c r="D340" s="2397">
        <v>-172.39999999999998</v>
      </c>
    </row>
    <row r="341" spans="1:4" ht="16.8" hidden="1">
      <c r="A341" s="2393">
        <v>41890</v>
      </c>
      <c r="B341" s="2395">
        <v>539.20000000000005</v>
      </c>
      <c r="C341" s="2395">
        <v>515.16</v>
      </c>
      <c r="D341" s="2397">
        <v>24.040000000000077</v>
      </c>
    </row>
    <row r="342" spans="1:4" ht="16.8" hidden="1">
      <c r="A342" s="2393">
        <v>41920</v>
      </c>
      <c r="B342" s="2395">
        <v>442.86</v>
      </c>
      <c r="C342" s="2395">
        <v>664.5</v>
      </c>
      <c r="D342" s="2397">
        <v>-221.64</v>
      </c>
    </row>
    <row r="343" spans="1:4" ht="16.8" hidden="1">
      <c r="A343" s="2393">
        <v>41951</v>
      </c>
      <c r="B343" s="2395">
        <v>359.09500000000003</v>
      </c>
      <c r="C343" s="2395">
        <v>795.55</v>
      </c>
      <c r="D343" s="2397">
        <v>-436.45499999999993</v>
      </c>
    </row>
    <row r="344" spans="1:4" ht="16.8" hidden="1">
      <c r="A344" s="2393">
        <v>41981</v>
      </c>
      <c r="B344" s="2395">
        <v>216.4</v>
      </c>
      <c r="C344" s="2395">
        <v>432.38</v>
      </c>
      <c r="D344" s="2397">
        <v>-215.98</v>
      </c>
    </row>
    <row r="345" spans="1:4" ht="16.8" hidden="1">
      <c r="A345" s="2393">
        <v>42005</v>
      </c>
      <c r="B345" s="2395">
        <v>221.6</v>
      </c>
      <c r="C345" s="2395">
        <v>445.3</v>
      </c>
      <c r="D345" s="2397">
        <v>-223.70000000000002</v>
      </c>
    </row>
    <row r="346" spans="1:4" ht="16.8" hidden="1">
      <c r="A346" s="2393">
        <v>42036</v>
      </c>
      <c r="B346" s="2395">
        <v>232.3</v>
      </c>
      <c r="C346" s="2395">
        <v>730.7</v>
      </c>
      <c r="D346" s="2397">
        <v>-498.40000000000003</v>
      </c>
    </row>
    <row r="347" spans="1:4" ht="16.8" hidden="1">
      <c r="A347" s="2393">
        <v>42064</v>
      </c>
      <c r="B347" s="2395">
        <v>268.5</v>
      </c>
      <c r="C347" s="2395">
        <v>898.4</v>
      </c>
      <c r="D347" s="2397">
        <v>-629.9</v>
      </c>
    </row>
    <row r="348" spans="1:4" ht="16.8" hidden="1">
      <c r="A348" s="2393">
        <v>42095</v>
      </c>
      <c r="B348" s="2395">
        <v>424.5</v>
      </c>
      <c r="C348" s="2395">
        <v>1610.7</v>
      </c>
      <c r="D348" s="2397">
        <v>-1186.2</v>
      </c>
    </row>
    <row r="349" spans="1:4" ht="16.8" hidden="1">
      <c r="A349" s="2393">
        <v>42125</v>
      </c>
      <c r="B349" s="2395">
        <v>316.79000000000002</v>
      </c>
      <c r="C349" s="2395">
        <v>871.38900000000001</v>
      </c>
      <c r="D349" s="2397">
        <v>-554.59899999999993</v>
      </c>
    </row>
    <row r="350" spans="1:4" ht="16.8" hidden="1">
      <c r="A350" s="2393">
        <v>42156</v>
      </c>
      <c r="B350" s="2395">
        <v>223.7</v>
      </c>
      <c r="C350" s="2395">
        <v>679.1</v>
      </c>
      <c r="D350" s="2397">
        <v>-455.40000000000003</v>
      </c>
    </row>
    <row r="351" spans="1:4" ht="16.8" hidden="1">
      <c r="A351" s="2393">
        <v>42186</v>
      </c>
      <c r="B351" s="2395">
        <v>299.5</v>
      </c>
      <c r="C351" s="2395">
        <v>294.8</v>
      </c>
      <c r="D351" s="2397">
        <v>4.6999999999999886</v>
      </c>
    </row>
    <row r="352" spans="1:4" ht="16.8" hidden="1">
      <c r="A352" s="2370">
        <v>42217</v>
      </c>
      <c r="B352" s="2395">
        <v>252.7</v>
      </c>
      <c r="C352" s="2395">
        <v>534.70000000000005</v>
      </c>
      <c r="D352" s="2397">
        <v>-282.00000000000006</v>
      </c>
    </row>
    <row r="353" spans="1:4" ht="16.8" hidden="1">
      <c r="A353" s="2370">
        <v>42248</v>
      </c>
      <c r="B353" s="2395">
        <v>355.57600000000002</v>
      </c>
      <c r="C353" s="2395">
        <v>823.68700000000001</v>
      </c>
      <c r="D353" s="2397">
        <v>-468.11099999999999</v>
      </c>
    </row>
    <row r="354" spans="1:4" ht="16.8" hidden="1">
      <c r="A354" s="2370">
        <v>42278</v>
      </c>
      <c r="B354" s="2395">
        <v>480.72313200000002</v>
      </c>
      <c r="C354" s="2395">
        <v>775.22100599999999</v>
      </c>
      <c r="D354" s="2397">
        <v>-294.49787399999997</v>
      </c>
    </row>
    <row r="355" spans="1:4" ht="16.8" hidden="1">
      <c r="A355" s="2370">
        <v>42309</v>
      </c>
      <c r="B355" s="2395">
        <v>277.5</v>
      </c>
      <c r="C355" s="2395">
        <v>420.6</v>
      </c>
      <c r="D355" s="2397">
        <v>-143.10000000000002</v>
      </c>
    </row>
    <row r="356" spans="1:4" ht="16.8" hidden="1">
      <c r="A356" s="2370">
        <v>42339</v>
      </c>
      <c r="B356" s="2395">
        <v>987.9</v>
      </c>
      <c r="C356" s="2395">
        <v>1231</v>
      </c>
      <c r="D356" s="2397">
        <v>-243.10000000000002</v>
      </c>
    </row>
    <row r="357" spans="1:4" ht="16.8" hidden="1">
      <c r="A357" s="2370">
        <v>42370</v>
      </c>
      <c r="B357" s="2395">
        <v>227.35</v>
      </c>
      <c r="C357" s="2395">
        <v>272.8</v>
      </c>
      <c r="D357" s="2397">
        <v>-45.450000000000017</v>
      </c>
    </row>
    <row r="358" spans="1:4" ht="16.8" hidden="1">
      <c r="A358" s="2370">
        <v>42401</v>
      </c>
      <c r="B358" s="2395">
        <v>734.2</v>
      </c>
      <c r="C358" s="2395">
        <v>686.38599999999997</v>
      </c>
      <c r="D358" s="2397">
        <v>47.814000000000078</v>
      </c>
    </row>
    <row r="359" spans="1:4" ht="16.8" hidden="1">
      <c r="A359" s="2370">
        <v>42430</v>
      </c>
      <c r="B359" s="2395">
        <v>329.8</v>
      </c>
      <c r="C359" s="2395">
        <v>311.7</v>
      </c>
      <c r="D359" s="2397">
        <v>18.100000000000023</v>
      </c>
    </row>
    <row r="360" spans="1:4" ht="16.8" hidden="1">
      <c r="A360" s="2370">
        <v>42461</v>
      </c>
      <c r="B360" s="2395">
        <v>565.79999999999995</v>
      </c>
      <c r="C360" s="2395">
        <v>422.1</v>
      </c>
      <c r="D360" s="2397">
        <v>143.69999999999993</v>
      </c>
    </row>
    <row r="361" spans="1:4" ht="16.8" hidden="1">
      <c r="A361" s="2370">
        <v>42491</v>
      </c>
      <c r="B361" s="2395">
        <v>158.65</v>
      </c>
      <c r="C361" s="2395">
        <v>201.6</v>
      </c>
      <c r="D361" s="2397">
        <v>-42.949999999999989</v>
      </c>
    </row>
    <row r="362" spans="1:4" ht="16.8" hidden="1">
      <c r="A362" s="2370">
        <v>42522</v>
      </c>
      <c r="B362" s="2395">
        <v>274.39999999999998</v>
      </c>
      <c r="C362" s="2395">
        <v>358.98</v>
      </c>
      <c r="D362" s="2397">
        <v>-84.580000000000041</v>
      </c>
    </row>
    <row r="363" spans="1:4" ht="16.8" hidden="1">
      <c r="A363" s="2370">
        <v>42552</v>
      </c>
      <c r="B363" s="2395">
        <v>186.06</v>
      </c>
      <c r="C363" s="2395">
        <v>638.99</v>
      </c>
      <c r="D363" s="2397">
        <v>-452.93</v>
      </c>
    </row>
    <row r="364" spans="1:4" ht="16.8" hidden="1">
      <c r="A364" s="2370">
        <v>42583</v>
      </c>
      <c r="B364" s="2395">
        <v>264.39999999999998</v>
      </c>
      <c r="C364" s="2395">
        <v>590.79999999999995</v>
      </c>
      <c r="D364" s="2397">
        <v>-326.39999999999998</v>
      </c>
    </row>
    <row r="365" spans="1:4" ht="16.8" hidden="1">
      <c r="A365" s="2370">
        <v>42614</v>
      </c>
      <c r="B365" s="2395">
        <v>510.3</v>
      </c>
      <c r="C365" s="2395">
        <v>677.85</v>
      </c>
      <c r="D365" s="2397">
        <v>-167.55</v>
      </c>
    </row>
    <row r="366" spans="1:4" ht="16.8" hidden="1">
      <c r="A366" s="2370">
        <v>42644</v>
      </c>
      <c r="B366" s="2395">
        <v>214.3</v>
      </c>
      <c r="C366" s="2395">
        <v>420.8</v>
      </c>
      <c r="D366" s="2397">
        <v>-206.5</v>
      </c>
    </row>
    <row r="367" spans="1:4" ht="16.8" hidden="1">
      <c r="A367" s="2370">
        <v>42675</v>
      </c>
      <c r="B367" s="2395">
        <v>333.67</v>
      </c>
      <c r="C367" s="2395">
        <v>533.6</v>
      </c>
      <c r="D367" s="2397">
        <v>-199.93</v>
      </c>
    </row>
    <row r="368" spans="1:4" ht="16.8" hidden="1">
      <c r="A368" s="2370">
        <v>42705</v>
      </c>
      <c r="B368" s="2395">
        <v>225.9</v>
      </c>
      <c r="C368" s="2395">
        <v>202.4</v>
      </c>
      <c r="D368" s="2397">
        <v>23.5</v>
      </c>
    </row>
    <row r="369" spans="1:4" ht="16.8" hidden="1">
      <c r="A369" s="2370">
        <v>42736</v>
      </c>
      <c r="B369" s="2395">
        <v>184.4</v>
      </c>
      <c r="C369" s="2395">
        <v>265.60000000000002</v>
      </c>
      <c r="D369" s="2397">
        <v>-81.200000000000017</v>
      </c>
    </row>
    <row r="370" spans="1:4" ht="16.8" hidden="1">
      <c r="A370" s="2370">
        <v>42767</v>
      </c>
      <c r="B370" s="2395">
        <v>273.76</v>
      </c>
      <c r="C370" s="2395">
        <v>312.25</v>
      </c>
      <c r="D370" s="2397">
        <v>-38.490000000000009</v>
      </c>
    </row>
    <row r="371" spans="1:4" ht="16.8" hidden="1">
      <c r="A371" s="2370">
        <v>42795</v>
      </c>
      <c r="B371" s="2395">
        <v>280.2</v>
      </c>
      <c r="C371" s="2395">
        <v>887.9</v>
      </c>
      <c r="D371" s="2397">
        <v>-607.70000000000005</v>
      </c>
    </row>
    <row r="372" spans="1:4" ht="16.8" hidden="1">
      <c r="A372" s="2370">
        <v>42826</v>
      </c>
      <c r="B372" s="2395">
        <v>527</v>
      </c>
      <c r="C372" s="2395">
        <v>250.2</v>
      </c>
      <c r="D372" s="2397">
        <v>276.8</v>
      </c>
    </row>
    <row r="373" spans="1:4" ht="16.8" hidden="1">
      <c r="A373" s="2370">
        <v>42856</v>
      </c>
      <c r="B373" s="2395">
        <v>301.60000000000002</v>
      </c>
      <c r="C373" s="2395">
        <v>241.16800000000001</v>
      </c>
      <c r="D373" s="2397">
        <v>60.432000000000016</v>
      </c>
    </row>
    <row r="374" spans="1:4" ht="16.8" hidden="1">
      <c r="A374" s="2370">
        <v>42887</v>
      </c>
      <c r="B374" s="2395">
        <v>358.7</v>
      </c>
      <c r="C374" s="2395">
        <v>807</v>
      </c>
      <c r="D374" s="2397">
        <v>-448.3</v>
      </c>
    </row>
    <row r="375" spans="1:4" ht="16.8" hidden="1">
      <c r="A375" s="2370">
        <v>42917</v>
      </c>
      <c r="B375" s="2395">
        <v>427.7</v>
      </c>
      <c r="C375" s="2395">
        <v>322.8</v>
      </c>
      <c r="D375" s="2397">
        <v>104.89999999999998</v>
      </c>
    </row>
    <row r="376" spans="1:4" ht="16.8" hidden="1">
      <c r="A376" s="2370">
        <v>42948</v>
      </c>
      <c r="B376" s="2395">
        <v>761.8</v>
      </c>
      <c r="C376" s="2395">
        <v>579.20000000000005</v>
      </c>
      <c r="D376" s="2397">
        <v>182.59999999999991</v>
      </c>
    </row>
    <row r="377" spans="1:4" ht="16.8" hidden="1">
      <c r="A377" s="2370">
        <v>42979</v>
      </c>
      <c r="B377" s="2395">
        <v>626.6</v>
      </c>
      <c r="C377" s="2395">
        <v>676.8</v>
      </c>
      <c r="D377" s="2397">
        <v>-50.199999999999932</v>
      </c>
    </row>
    <row r="378" spans="1:4" ht="16.8" hidden="1">
      <c r="A378" s="2370">
        <v>43009</v>
      </c>
      <c r="B378" s="2395">
        <v>508.95111316000003</v>
      </c>
      <c r="C378" s="2395">
        <v>744.55372396000007</v>
      </c>
      <c r="D378" s="2397">
        <v>-235.60261080000004</v>
      </c>
    </row>
    <row r="379" spans="1:4" ht="16.8" hidden="1">
      <c r="A379" s="2370">
        <v>43040</v>
      </c>
      <c r="B379" s="2395">
        <v>147.17636619000001</v>
      </c>
      <c r="C379" s="2395">
        <v>506.27438144000001</v>
      </c>
      <c r="D379" s="2397">
        <v>-359.09801525</v>
      </c>
    </row>
    <row r="380" spans="1:4" ht="16.8" hidden="1">
      <c r="A380" s="2370">
        <v>43070</v>
      </c>
      <c r="B380" s="2395">
        <v>428.8</v>
      </c>
      <c r="C380" s="2395">
        <v>687.5</v>
      </c>
      <c r="D380" s="2397">
        <v>-258.7</v>
      </c>
    </row>
    <row r="381" spans="1:4" ht="16.8" hidden="1">
      <c r="A381" s="2370">
        <v>43101</v>
      </c>
      <c r="B381" s="2395">
        <v>163.69956866999999</v>
      </c>
      <c r="C381" s="2395">
        <v>158.84555512</v>
      </c>
      <c r="D381" s="2397">
        <v>4.8540135499999906</v>
      </c>
    </row>
    <row r="382" spans="1:4" ht="16.8" hidden="1">
      <c r="A382" s="2370">
        <v>43132</v>
      </c>
      <c r="B382" s="2395">
        <v>214.9</v>
      </c>
      <c r="C382" s="2395">
        <v>330</v>
      </c>
      <c r="D382" s="2397">
        <v>-115.1</v>
      </c>
    </row>
    <row r="383" spans="1:4" ht="16.8" hidden="1">
      <c r="A383" s="2370">
        <v>43160</v>
      </c>
      <c r="B383" s="2395">
        <v>176.17088856000001</v>
      </c>
      <c r="C383" s="2395">
        <v>213.54689044</v>
      </c>
      <c r="D383" s="2397">
        <v>-37.37600187999999</v>
      </c>
    </row>
    <row r="384" spans="1:4" ht="16.8" hidden="1">
      <c r="A384" s="2370">
        <v>43191</v>
      </c>
      <c r="B384" s="2395">
        <v>314.86257048000004</v>
      </c>
      <c r="C384" s="2395">
        <v>248.25234823</v>
      </c>
      <c r="D384" s="2397">
        <v>66.610222250000049</v>
      </c>
    </row>
    <row r="385" spans="1:4" ht="16.8" hidden="1">
      <c r="A385" s="2370">
        <v>43221</v>
      </c>
      <c r="B385" s="2398">
        <v>289.56337730000001</v>
      </c>
      <c r="C385" s="2398">
        <v>463.47694624000002</v>
      </c>
      <c r="D385" s="2397">
        <v>-173.91356894</v>
      </c>
    </row>
    <row r="386" spans="1:4" ht="16.8" hidden="1">
      <c r="A386" s="2370">
        <v>43252</v>
      </c>
      <c r="B386" s="2395">
        <v>164.34553600000001</v>
      </c>
      <c r="C386" s="2395">
        <v>678.257836</v>
      </c>
      <c r="D386" s="2397">
        <v>-513.91229999999996</v>
      </c>
    </row>
    <row r="387" spans="1:4" ht="16.8" hidden="1">
      <c r="A387" s="2370">
        <v>43282</v>
      </c>
      <c r="B387" s="2395">
        <v>253.28813493000001</v>
      </c>
      <c r="C387" s="2395">
        <v>768.13122389</v>
      </c>
      <c r="D387" s="2397">
        <v>-514.84308895999993</v>
      </c>
    </row>
    <row r="388" spans="1:4" ht="16.8" hidden="1">
      <c r="A388" s="2370">
        <v>43313</v>
      </c>
      <c r="B388" s="2395">
        <v>175.8</v>
      </c>
      <c r="C388" s="2395">
        <v>421.4</v>
      </c>
      <c r="D388" s="2397">
        <v>-245.59999999999997</v>
      </c>
    </row>
    <row r="389" spans="1:4" ht="16.8" hidden="1">
      <c r="A389" s="2370">
        <v>43344</v>
      </c>
      <c r="B389" s="2395">
        <v>243.54948572999999</v>
      </c>
      <c r="C389" s="2395">
        <v>502.39480193000003</v>
      </c>
      <c r="D389" s="2397">
        <v>-258.84531620000001</v>
      </c>
    </row>
    <row r="390" spans="1:4" ht="16.8" hidden="1">
      <c r="A390" s="2370">
        <v>43374</v>
      </c>
      <c r="B390" s="2395">
        <v>304.76623125999998</v>
      </c>
      <c r="C390" s="2395">
        <v>382.50753410999999</v>
      </c>
      <c r="D390" s="2397">
        <v>-77.741302850000025</v>
      </c>
    </row>
    <row r="391" spans="1:4" ht="16.8" hidden="1">
      <c r="A391" s="2370">
        <v>43405</v>
      </c>
      <c r="B391" s="2395">
        <v>267.94366561999999</v>
      </c>
      <c r="C391" s="2395">
        <v>310.56397023</v>
      </c>
      <c r="D391" s="2397">
        <v>-42.620304610000005</v>
      </c>
    </row>
    <row r="392" spans="1:4" ht="16.8" hidden="1">
      <c r="A392" s="2370">
        <v>43435</v>
      </c>
      <c r="B392" s="2395">
        <v>367.32497288999997</v>
      </c>
      <c r="C392" s="2395">
        <v>669.86459102999993</v>
      </c>
      <c r="D392" s="2397">
        <v>-302.53961813999996</v>
      </c>
    </row>
    <row r="393" spans="1:4" ht="16.8" hidden="1">
      <c r="A393" s="2370">
        <v>43466</v>
      </c>
      <c r="B393" s="2395">
        <v>250.01246903999998</v>
      </c>
      <c r="C393" s="2395">
        <v>301.93385665</v>
      </c>
      <c r="D393" s="2397">
        <v>-51.921387609999996</v>
      </c>
    </row>
    <row r="394" spans="1:4" ht="16.8" hidden="1">
      <c r="A394" s="2370">
        <v>43497</v>
      </c>
      <c r="B394" s="2395">
        <v>1080.8</v>
      </c>
      <c r="C394" s="2395">
        <v>1305.9000000000001</v>
      </c>
      <c r="D394" s="2397">
        <v>-225.1</v>
      </c>
    </row>
    <row r="395" spans="1:4" ht="16.8" hidden="1">
      <c r="A395" s="2370">
        <v>43525</v>
      </c>
      <c r="B395" s="2395">
        <v>546.18642484000009</v>
      </c>
      <c r="C395" s="2395">
        <v>708.79133571</v>
      </c>
      <c r="D395" s="2397">
        <v>-162.60491087</v>
      </c>
    </row>
    <row r="396" spans="1:4" ht="16.8" hidden="1">
      <c r="A396" s="2370">
        <v>43556</v>
      </c>
      <c r="B396" s="2395">
        <v>363.12925673000001</v>
      </c>
      <c r="C396" s="2395">
        <v>559.92395619000001</v>
      </c>
      <c r="D396" s="2397">
        <v>-196.79469946000003</v>
      </c>
    </row>
    <row r="397" spans="1:4" ht="16.8" hidden="1">
      <c r="A397" s="2370">
        <v>43586</v>
      </c>
      <c r="B397" s="2395">
        <v>175.72877995999997</v>
      </c>
      <c r="C397" s="2395">
        <v>364.86919901999994</v>
      </c>
      <c r="D397" s="2397">
        <v>-189.14041905999997</v>
      </c>
    </row>
    <row r="398" spans="1:4" ht="16.8" hidden="1">
      <c r="A398" s="2370">
        <v>43617</v>
      </c>
      <c r="B398" s="2395">
        <v>117.97682239</v>
      </c>
      <c r="C398" s="2395">
        <v>319.51484075000002</v>
      </c>
      <c r="D398" s="2397">
        <v>-201.53801836000002</v>
      </c>
    </row>
    <row r="399" spans="1:4" ht="16.8" hidden="1">
      <c r="A399" s="2370">
        <v>43647</v>
      </c>
      <c r="B399" s="2395">
        <v>461.35330399999998</v>
      </c>
      <c r="C399" s="2395">
        <v>660.04945999999995</v>
      </c>
      <c r="D399" s="2397">
        <v>-198.69615599999997</v>
      </c>
    </row>
    <row r="400" spans="1:4" ht="16.8" hidden="1">
      <c r="A400" s="2370">
        <v>43678</v>
      </c>
      <c r="B400" s="2395">
        <v>589.6</v>
      </c>
      <c r="C400" s="2395">
        <v>750.3</v>
      </c>
      <c r="D400" s="2397">
        <v>-160.69999999999993</v>
      </c>
    </row>
    <row r="401" spans="1:4" ht="16.8" hidden="1">
      <c r="A401" s="2370">
        <v>43709</v>
      </c>
      <c r="B401" s="2395">
        <v>252.41364633000001</v>
      </c>
      <c r="C401" s="2395">
        <v>452.88127608999997</v>
      </c>
      <c r="D401" s="2397">
        <v>-200.46762975999997</v>
      </c>
    </row>
    <row r="402" spans="1:4" ht="16.8" hidden="1">
      <c r="A402" s="2370">
        <v>43739</v>
      </c>
      <c r="B402" s="2395">
        <v>341.91895273</v>
      </c>
      <c r="C402" s="2395">
        <v>399.51268721999998</v>
      </c>
      <c r="D402" s="2397">
        <v>-57.593734489999974</v>
      </c>
    </row>
    <row r="403" spans="1:4" ht="16.8" hidden="1">
      <c r="A403" s="2370">
        <v>43770</v>
      </c>
      <c r="B403" s="2395">
        <v>148.64693626999997</v>
      </c>
      <c r="C403" s="2395">
        <v>238.63695158000002</v>
      </c>
      <c r="D403" s="2397">
        <v>-89.990015310000047</v>
      </c>
    </row>
    <row r="404" spans="1:4" ht="16.8" hidden="1">
      <c r="A404" s="2370">
        <v>43800</v>
      </c>
      <c r="B404" s="2395">
        <v>168.30112600000001</v>
      </c>
      <c r="C404" s="2395">
        <v>204.30930824000001</v>
      </c>
      <c r="D404" s="2397">
        <v>-36.008182239999996</v>
      </c>
    </row>
    <row r="405" spans="1:4" ht="16.8" hidden="1">
      <c r="A405" s="2370">
        <v>43831</v>
      </c>
      <c r="B405" s="2395">
        <v>145.75920266</v>
      </c>
      <c r="C405" s="2395">
        <v>250.67246011</v>
      </c>
      <c r="D405" s="2397">
        <v>-104.91325745</v>
      </c>
    </row>
    <row r="406" spans="1:4" ht="16.8" hidden="1">
      <c r="A406" s="2370">
        <v>43862</v>
      </c>
      <c r="B406" s="2395">
        <v>160.84890891999999</v>
      </c>
      <c r="C406" s="2395">
        <v>415.3447185</v>
      </c>
      <c r="D406" s="2397">
        <v>-254.49580958000001</v>
      </c>
    </row>
    <row r="407" spans="1:4" ht="16.8" hidden="1">
      <c r="A407" s="2370">
        <v>43891</v>
      </c>
      <c r="B407" s="2395">
        <v>166.38438112</v>
      </c>
      <c r="C407" s="2395">
        <v>626.22916894000002</v>
      </c>
      <c r="D407" s="2397">
        <v>-459.84478782000002</v>
      </c>
    </row>
    <row r="408" spans="1:4" ht="16.8" hidden="1">
      <c r="A408" s="2370">
        <v>43922</v>
      </c>
      <c r="B408" s="2395">
        <v>158.85770421999999</v>
      </c>
      <c r="C408" s="2395">
        <v>445.84691133999996</v>
      </c>
      <c r="D408" s="2397">
        <v>-286.98920712</v>
      </c>
    </row>
    <row r="409" spans="1:4" ht="16.8" hidden="1">
      <c r="A409" s="2370">
        <v>43952</v>
      </c>
      <c r="B409" s="2395">
        <v>96.384426290000007</v>
      </c>
      <c r="C409" s="2395">
        <v>186.81947284</v>
      </c>
      <c r="D409" s="2397">
        <v>-90.435046549999996</v>
      </c>
    </row>
    <row r="410" spans="1:4" ht="16.8" hidden="1">
      <c r="A410" s="2370">
        <v>43983</v>
      </c>
      <c r="B410" s="2395">
        <v>164.12794043</v>
      </c>
      <c r="C410" s="2395">
        <v>364.41533373000004</v>
      </c>
      <c r="D410" s="2397">
        <v>-200.28739330000002</v>
      </c>
    </row>
    <row r="411" spans="1:4" ht="16.8" hidden="1">
      <c r="A411" s="2370">
        <v>44013</v>
      </c>
      <c r="B411" s="2395">
        <v>846.09347446000004</v>
      </c>
      <c r="C411" s="2395">
        <v>1230.1873005799998</v>
      </c>
      <c r="D411" s="2397">
        <v>-384.0938261199999</v>
      </c>
    </row>
    <row r="412" spans="1:4" ht="16.8" hidden="1">
      <c r="A412" s="2370">
        <v>44044</v>
      </c>
      <c r="B412" s="2395">
        <v>1758.4613597800001</v>
      </c>
      <c r="C412" s="2395">
        <v>1864.95180121</v>
      </c>
      <c r="D412" s="2397">
        <v>-106.49044143000006</v>
      </c>
    </row>
    <row r="413" spans="1:4" ht="16.8" hidden="1">
      <c r="A413" s="2370">
        <v>44075</v>
      </c>
      <c r="B413" s="2395">
        <v>175.32535059</v>
      </c>
      <c r="C413" s="2395">
        <v>282.86659758999997</v>
      </c>
      <c r="D413" s="2397">
        <v>-107.54124699999997</v>
      </c>
    </row>
    <row r="414" spans="1:4" ht="16.8" hidden="1">
      <c r="A414" s="2370">
        <v>44105</v>
      </c>
      <c r="B414" s="2395">
        <v>67.83185872</v>
      </c>
      <c r="C414" s="2395">
        <v>183.78849277</v>
      </c>
      <c r="D414" s="2397">
        <v>-115.95663405000001</v>
      </c>
    </row>
    <row r="415" spans="1:4" ht="16.8" hidden="1">
      <c r="A415" s="2370">
        <v>44136</v>
      </c>
      <c r="B415" s="2395">
        <v>210.80748795</v>
      </c>
      <c r="C415" s="2395">
        <v>160.16052164999999</v>
      </c>
      <c r="D415" s="2397">
        <v>50.646966299999981</v>
      </c>
    </row>
    <row r="416" spans="1:4" ht="16.8" hidden="1">
      <c r="A416" s="2370">
        <v>44166</v>
      </c>
      <c r="B416" s="2395">
        <v>139.16891934</v>
      </c>
      <c r="C416" s="2395">
        <v>169.6396259</v>
      </c>
      <c r="D416" s="2397">
        <v>-30.470706560000004</v>
      </c>
    </row>
    <row r="417" spans="1:4" ht="16.8" hidden="1">
      <c r="A417" s="2370">
        <v>44197</v>
      </c>
      <c r="B417" s="2395">
        <v>101.08099918000001</v>
      </c>
      <c r="C417" s="2395">
        <v>310.21439637999998</v>
      </c>
      <c r="D417" s="2397">
        <v>-209.13339719999999</v>
      </c>
    </row>
    <row r="418" spans="1:4" ht="16.8" hidden="1">
      <c r="A418" s="2370">
        <v>44228</v>
      </c>
      <c r="B418" s="2395">
        <v>336.99862200000001</v>
      </c>
      <c r="C418" s="2395">
        <v>337.09988282999996</v>
      </c>
      <c r="D418" s="2397">
        <v>-0.10126082999998332</v>
      </c>
    </row>
    <row r="419" spans="1:4" ht="16.8" hidden="1">
      <c r="A419" s="2370">
        <v>44256</v>
      </c>
      <c r="B419" s="2395">
        <v>638.53544831000022</v>
      </c>
      <c r="C419" s="2395">
        <v>847.48317842000017</v>
      </c>
      <c r="D419" s="2397">
        <v>-208.94773010999995</v>
      </c>
    </row>
    <row r="420" spans="1:4" ht="16.8" hidden="1">
      <c r="A420" s="2370">
        <v>44287</v>
      </c>
      <c r="B420" s="2395">
        <v>111.79326396999997</v>
      </c>
      <c r="C420" s="2395">
        <v>154.88396629000002</v>
      </c>
      <c r="D420" s="2397">
        <v>-43.090702320000055</v>
      </c>
    </row>
    <row r="421" spans="1:4" ht="16.8" hidden="1">
      <c r="A421" s="2370">
        <v>44317</v>
      </c>
      <c r="B421" s="2395">
        <v>90.236932599999989</v>
      </c>
      <c r="C421" s="2395">
        <v>137.31930266999998</v>
      </c>
      <c r="D421" s="2397">
        <v>-47.082370069999996</v>
      </c>
    </row>
    <row r="422" spans="1:4" ht="16.8" hidden="1">
      <c r="A422" s="2370">
        <v>44348</v>
      </c>
      <c r="B422" s="2395">
        <v>160.84219200000001</v>
      </c>
      <c r="C422" s="2395">
        <v>376.45302900000002</v>
      </c>
      <c r="D422" s="2397">
        <v>-215.610837</v>
      </c>
    </row>
    <row r="423" spans="1:4" ht="16.8" hidden="1">
      <c r="A423" s="2370">
        <v>44378</v>
      </c>
      <c r="B423" s="2395">
        <v>178.19344776</v>
      </c>
      <c r="C423" s="2395">
        <v>261.31608412000003</v>
      </c>
      <c r="D423" s="2397">
        <v>-83.12263636000003</v>
      </c>
    </row>
    <row r="424" spans="1:4" ht="16.8" hidden="1">
      <c r="A424" s="2370">
        <v>44409</v>
      </c>
      <c r="B424" s="2395">
        <v>95.451262839999998</v>
      </c>
      <c r="C424" s="2395">
        <v>313.68103269</v>
      </c>
      <c r="D424" s="2397">
        <v>-218.22976985</v>
      </c>
    </row>
    <row r="425" spans="1:4" ht="16.8" hidden="1">
      <c r="A425" s="2370">
        <v>44440</v>
      </c>
      <c r="B425" s="2395">
        <v>77.434746000000004</v>
      </c>
      <c r="C425" s="2395">
        <v>253.50026</v>
      </c>
      <c r="D425" s="2397">
        <v>-176.06551400000001</v>
      </c>
    </row>
    <row r="426" spans="1:4" ht="16.8" hidden="1">
      <c r="A426" s="2370">
        <v>44470</v>
      </c>
      <c r="B426" s="2395">
        <v>64.885806970000004</v>
      </c>
      <c r="C426" s="2395">
        <v>253.35197184</v>
      </c>
      <c r="D426" s="2397">
        <v>-188.46616487</v>
      </c>
    </row>
    <row r="427" spans="1:4" ht="16.8" hidden="1">
      <c r="A427" s="2370">
        <v>44501</v>
      </c>
      <c r="B427" s="2395">
        <v>152.56876278999999</v>
      </c>
      <c r="C427" s="2395">
        <v>509.00436411000004</v>
      </c>
      <c r="D427" s="2397">
        <v>-356.43560132000005</v>
      </c>
    </row>
    <row r="428" spans="1:4" ht="16.8" hidden="1">
      <c r="A428" s="2370">
        <v>44531</v>
      </c>
      <c r="B428" s="2395">
        <v>59.349992890000003</v>
      </c>
      <c r="C428" s="2395">
        <v>381.20299610000001</v>
      </c>
      <c r="D428" s="2397">
        <v>-321.85300321</v>
      </c>
    </row>
    <row r="429" spans="1:4" ht="16.8" hidden="1">
      <c r="A429" s="2370">
        <v>44562</v>
      </c>
      <c r="B429" s="2395">
        <v>74.925369910000015</v>
      </c>
      <c r="C429" s="2395">
        <v>181.8840726</v>
      </c>
      <c r="D429" s="2397">
        <v>-106.95870268999998</v>
      </c>
    </row>
    <row r="430" spans="1:4" ht="16.8" hidden="1">
      <c r="A430" s="2370">
        <v>44593</v>
      </c>
      <c r="B430" s="2395">
        <v>241.89692783999999</v>
      </c>
      <c r="C430" s="2395">
        <v>216.23715089000001</v>
      </c>
      <c r="D430" s="2397">
        <v>25.65977694999998</v>
      </c>
    </row>
    <row r="431" spans="1:4" ht="16.8" hidden="1">
      <c r="A431" s="2370">
        <v>44682</v>
      </c>
      <c r="B431" s="2395">
        <v>107.16467388</v>
      </c>
      <c r="C431" s="2395">
        <v>172.728633</v>
      </c>
      <c r="D431" s="2397">
        <v>-65.563958999999997</v>
      </c>
    </row>
    <row r="432" spans="1:4" ht="16.8" hidden="1">
      <c r="A432" s="2370">
        <v>44713</v>
      </c>
      <c r="B432" s="2395">
        <v>112.8735387</v>
      </c>
      <c r="C432" s="2395">
        <v>344.83045444000004</v>
      </c>
      <c r="D432" s="2397">
        <v>-231.95691574000006</v>
      </c>
    </row>
    <row r="433" spans="1:4" ht="16.8" hidden="1">
      <c r="A433" s="2370">
        <v>44743</v>
      </c>
      <c r="B433" s="2395">
        <v>90.046687900000009</v>
      </c>
      <c r="C433" s="2395">
        <v>461.97476997000001</v>
      </c>
      <c r="D433" s="2397">
        <v>-371.92808207000007</v>
      </c>
    </row>
    <row r="434" spans="1:4" ht="16.8" hidden="1">
      <c r="A434" s="2370">
        <v>44774</v>
      </c>
      <c r="B434" s="2395">
        <v>98.528399410000006</v>
      </c>
      <c r="C434" s="2395">
        <v>200.11558056999999</v>
      </c>
      <c r="D434" s="2397">
        <v>-101.58718115999999</v>
      </c>
    </row>
    <row r="435" spans="1:4" ht="16.8" hidden="1">
      <c r="A435" s="2370">
        <v>44805</v>
      </c>
      <c r="B435" s="2395">
        <v>336.50093794999998</v>
      </c>
      <c r="C435" s="2395">
        <v>308.30910783999997</v>
      </c>
      <c r="D435" s="2397">
        <v>28.191830110000016</v>
      </c>
    </row>
    <row r="436" spans="1:4" ht="16.8" hidden="1">
      <c r="A436" s="2370">
        <v>44835</v>
      </c>
      <c r="B436" s="2395">
        <v>124.18052005999999</v>
      </c>
      <c r="C436" s="2395">
        <v>473.28010970000003</v>
      </c>
      <c r="D436" s="2397">
        <v>-349.09958964000003</v>
      </c>
    </row>
    <row r="437" spans="1:4" ht="16.8" hidden="1">
      <c r="A437" s="2370">
        <v>44866</v>
      </c>
      <c r="B437" s="2395">
        <v>156.04260019999998</v>
      </c>
      <c r="C437" s="2395">
        <v>143.12636858000002</v>
      </c>
      <c r="D437" s="2397">
        <v>12.916231619999975</v>
      </c>
    </row>
    <row r="438" spans="1:4" ht="16.8" hidden="1">
      <c r="A438" s="2370">
        <v>44896</v>
      </c>
      <c r="B438" s="2395">
        <v>975.97139255999991</v>
      </c>
      <c r="C438" s="2395">
        <v>978.53840219000006</v>
      </c>
      <c r="D438" s="2397">
        <v>-2.5670096300001144</v>
      </c>
    </row>
    <row r="439" spans="1:4" ht="16.8" hidden="1">
      <c r="A439" s="2370">
        <v>44927</v>
      </c>
      <c r="B439" s="2395">
        <v>205.18538492000002</v>
      </c>
      <c r="C439" s="2395">
        <v>404.1308685300001</v>
      </c>
      <c r="D439" s="2397">
        <v>-198.94548361000008</v>
      </c>
    </row>
    <row r="440" spans="1:4" ht="16.8" hidden="1">
      <c r="A440" s="2370">
        <v>44958</v>
      </c>
      <c r="B440" s="2395">
        <v>309.31714618999996</v>
      </c>
      <c r="C440" s="2395">
        <v>78.125881250000006</v>
      </c>
      <c r="D440" s="2397">
        <v>231.19126493999994</v>
      </c>
    </row>
    <row r="441" spans="1:4" ht="16.8" hidden="1">
      <c r="A441" s="2370">
        <v>44986</v>
      </c>
      <c r="B441" s="2395">
        <v>224.91869419000002</v>
      </c>
      <c r="C441" s="2395">
        <v>147.26186306</v>
      </c>
      <c r="D441" s="2397">
        <v>77.656831130000029</v>
      </c>
    </row>
    <row r="442" spans="1:4" ht="16.8" hidden="1">
      <c r="A442" s="2370">
        <v>45017</v>
      </c>
      <c r="B442" s="2395">
        <v>149.74126680000001</v>
      </c>
      <c r="C442" s="2395">
        <v>218.95926912000002</v>
      </c>
      <c r="D442" s="2397">
        <v>-69.218002319999997</v>
      </c>
    </row>
    <row r="443" spans="1:4" ht="16.8" hidden="1">
      <c r="A443" s="2370">
        <v>45047</v>
      </c>
      <c r="B443" s="2395">
        <v>222.04311769999998</v>
      </c>
      <c r="C443" s="2395">
        <v>96.657463300000003</v>
      </c>
      <c r="D443" s="2397">
        <v>125.38565439999999</v>
      </c>
    </row>
    <row r="444" spans="1:4" ht="16.8" hidden="1">
      <c r="A444" s="2370">
        <v>45078</v>
      </c>
      <c r="B444" s="2395">
        <v>384.55192807000003</v>
      </c>
      <c r="C444" s="2395">
        <v>175.53222693999999</v>
      </c>
      <c r="D444" s="2397">
        <v>209.01970113000004</v>
      </c>
    </row>
    <row r="445" spans="1:4" ht="16.8" hidden="1">
      <c r="A445" s="2370">
        <v>45108</v>
      </c>
      <c r="B445" s="2395">
        <v>311.64618478</v>
      </c>
      <c r="C445" s="2395">
        <v>304.94426648000001</v>
      </c>
      <c r="D445" s="2397">
        <v>6.701918299999952</v>
      </c>
    </row>
    <row r="446" spans="1:4" ht="16.8" hidden="1">
      <c r="A446" s="2370">
        <v>45139</v>
      </c>
      <c r="B446" s="2395">
        <v>212.40904638999999</v>
      </c>
      <c r="C446" s="2395">
        <v>430.71994034999994</v>
      </c>
      <c r="D446" s="2397">
        <v>-218.31089395999999</v>
      </c>
    </row>
    <row r="447" spans="1:4" ht="16.8" hidden="1">
      <c r="A447" s="2370">
        <v>45170</v>
      </c>
      <c r="B447" s="2395">
        <v>427.03974624</v>
      </c>
      <c r="C447" s="2395">
        <v>240.91301871000002</v>
      </c>
      <c r="D447" s="2397">
        <v>186.12672753000001</v>
      </c>
    </row>
    <row r="448" spans="1:4" ht="16.8" hidden="1">
      <c r="A448" s="2370">
        <v>45200</v>
      </c>
      <c r="B448" s="2395">
        <v>938.07280849000006</v>
      </c>
      <c r="C448" s="2395">
        <v>791.3576692800001</v>
      </c>
      <c r="D448" s="2397">
        <v>146.71513920999993</v>
      </c>
    </row>
    <row r="449" spans="1:13" ht="16.8" hidden="1">
      <c r="A449" s="2370">
        <v>45231</v>
      </c>
      <c r="B449" s="2395">
        <v>61.294250590000004</v>
      </c>
      <c r="C449" s="2395">
        <v>68.356891939999997</v>
      </c>
      <c r="D449" s="2397">
        <v>-7.0626413499999936</v>
      </c>
    </row>
    <row r="450" spans="1:13" s="2327" customFormat="1" ht="16.8" hidden="1">
      <c r="A450" s="2370">
        <v>45261</v>
      </c>
      <c r="B450" s="2395">
        <v>175.14835086999997</v>
      </c>
      <c r="C450" s="2395">
        <v>266.04569339</v>
      </c>
      <c r="D450" s="2397">
        <v>-90.897342520000038</v>
      </c>
      <c r="E450" s="1096"/>
      <c r="F450" s="1096"/>
      <c r="G450" s="1096"/>
      <c r="H450" s="1096"/>
      <c r="I450" s="1096"/>
      <c r="J450" s="1096"/>
      <c r="K450" s="1096"/>
      <c r="L450" s="1096"/>
      <c r="M450" s="1096"/>
    </row>
    <row r="451" spans="1:13" s="2327" customFormat="1" ht="16.8" hidden="1">
      <c r="A451" s="2370">
        <v>45292</v>
      </c>
      <c r="B451" s="2395">
        <v>93.635155949999998</v>
      </c>
      <c r="C451" s="2395">
        <v>190.82428709000004</v>
      </c>
      <c r="D451" s="2397">
        <v>-97.189131140000029</v>
      </c>
      <c r="E451" s="1096"/>
      <c r="F451" s="1096"/>
      <c r="G451" s="1096"/>
      <c r="H451" s="1096"/>
      <c r="I451" s="1096"/>
      <c r="J451" s="1096"/>
      <c r="K451" s="1096"/>
      <c r="L451" s="1096"/>
      <c r="M451" s="1096"/>
    </row>
    <row r="452" spans="1:13" s="2327" customFormat="1" ht="16.8">
      <c r="A452" s="2370">
        <v>45323</v>
      </c>
      <c r="B452" s="2395">
        <v>120.00656483</v>
      </c>
      <c r="C452" s="2395">
        <v>264.95644695000004</v>
      </c>
      <c r="D452" s="2397">
        <v>-144.94988212000007</v>
      </c>
      <c r="E452" s="1096"/>
      <c r="F452" s="1096"/>
      <c r="G452" s="1096"/>
      <c r="H452" s="1096"/>
      <c r="I452" s="1096"/>
      <c r="J452" s="1096"/>
      <c r="K452" s="1096"/>
      <c r="L452" s="1096"/>
      <c r="M452" s="1096"/>
    </row>
    <row r="453" spans="1:13" ht="16.8">
      <c r="A453" s="2370">
        <v>45352</v>
      </c>
      <c r="B453" s="2395">
        <v>191.40259252999999</v>
      </c>
      <c r="C453" s="2395">
        <v>235.29116306999998</v>
      </c>
      <c r="D453" s="2397">
        <v>-43.888570539999989</v>
      </c>
    </row>
    <row r="454" spans="1:13" ht="16.8">
      <c r="A454" s="2370">
        <v>45383</v>
      </c>
      <c r="B454" s="2395">
        <v>114.92822923</v>
      </c>
      <c r="C454" s="2395">
        <v>95.800665339999995</v>
      </c>
      <c r="D454" s="2397">
        <v>19.127563890000015</v>
      </c>
    </row>
    <row r="455" spans="1:13" ht="16.8">
      <c r="A455" s="2370">
        <v>45413</v>
      </c>
      <c r="B455" s="2395">
        <v>122.18290674000001</v>
      </c>
      <c r="C455" s="2395">
        <v>72.721672420000019</v>
      </c>
      <c r="D455" s="2397">
        <v>49.461234319999996</v>
      </c>
    </row>
    <row r="456" spans="1:13" ht="16.8">
      <c r="A456" s="2370">
        <v>45444</v>
      </c>
      <c r="B456" s="2395">
        <v>82.808446770000018</v>
      </c>
      <c r="C456" s="2395">
        <v>60.770282299999998</v>
      </c>
      <c r="D456" s="2397">
        <v>22.038164470000012</v>
      </c>
    </row>
    <row r="457" spans="1:13" ht="16.8">
      <c r="A457" s="2370">
        <v>45474</v>
      </c>
      <c r="B457" s="2395">
        <v>129.92011836</v>
      </c>
      <c r="C457" s="2395">
        <v>74.073013720000006</v>
      </c>
      <c r="D457" s="2397">
        <v>55.847104640000012</v>
      </c>
    </row>
    <row r="458" spans="1:13" ht="16.8">
      <c r="A458" s="2370">
        <v>45505</v>
      </c>
      <c r="B458" s="2395">
        <v>85.20746462999999</v>
      </c>
      <c r="C458" s="2395">
        <v>64.306524539999998</v>
      </c>
      <c r="D458" s="2397">
        <v>20.900940089999995</v>
      </c>
    </row>
    <row r="459" spans="1:13" ht="16.8">
      <c r="A459" s="2370">
        <v>45536</v>
      </c>
      <c r="B459" s="2395">
        <v>202.20454985000003</v>
      </c>
      <c r="C459" s="2395">
        <v>219.98079146000001</v>
      </c>
      <c r="D459" s="2397">
        <v>-17.776241609999985</v>
      </c>
    </row>
    <row r="460" spans="1:13" ht="16.8">
      <c r="A460" s="2370">
        <v>45566</v>
      </c>
      <c r="B460" s="2395">
        <v>769.44011298999999</v>
      </c>
      <c r="C460" s="2395">
        <v>769.74813476999998</v>
      </c>
      <c r="D460" s="2397">
        <v>-0.30802177999997138</v>
      </c>
    </row>
    <row r="461" spans="1:13" ht="16.8">
      <c r="A461" s="2370">
        <v>45597</v>
      </c>
      <c r="B461" s="2395">
        <v>201.63990407</v>
      </c>
      <c r="C461" s="2395">
        <v>293.98968300999996</v>
      </c>
      <c r="D461" s="2397">
        <v>-92.349778939999993</v>
      </c>
    </row>
    <row r="462" spans="1:13" ht="16.8">
      <c r="A462" s="2370">
        <v>45627</v>
      </c>
      <c r="B462" s="2400">
        <v>112.35841298999999</v>
      </c>
      <c r="C462" s="2400">
        <v>112.44168318</v>
      </c>
      <c r="D462" s="2401">
        <v>-8.3270189999997621E-2</v>
      </c>
    </row>
    <row r="463" spans="1:13" ht="16.8">
      <c r="A463" s="2370">
        <v>45658</v>
      </c>
      <c r="B463" s="2395">
        <v>56.972537879999997</v>
      </c>
      <c r="C463" s="2395">
        <v>94.538832479999968</v>
      </c>
      <c r="D463" s="2397">
        <v>-37.566294599999978</v>
      </c>
    </row>
    <row r="464" spans="1:13" ht="17.399999999999999" thickBot="1">
      <c r="A464" s="2370">
        <v>45689</v>
      </c>
      <c r="B464" s="2395">
        <v>97.425052989999983</v>
      </c>
      <c r="C464" s="2395">
        <v>305.70963153000002</v>
      </c>
      <c r="D464" s="2397">
        <v>-208.28457854000004</v>
      </c>
    </row>
    <row r="465" spans="1:4" ht="18" customHeight="1" thickBot="1">
      <c r="A465" s="2402" t="s">
        <v>493</v>
      </c>
      <c r="B465" s="2403">
        <f>SUM(B452:B464)</f>
        <v>2286.49689386</v>
      </c>
      <c r="C465" s="2403">
        <f>SUM(C452:C464)</f>
        <v>2664.3285247700001</v>
      </c>
      <c r="D465" s="2403">
        <f>SUM(D452:D464)</f>
        <v>-377.83163091</v>
      </c>
    </row>
    <row r="466" spans="1:4" ht="18" customHeight="1" thickTop="1">
      <c r="A466" s="2380" t="s">
        <v>5006</v>
      </c>
      <c r="B466" s="2404"/>
      <c r="C466" s="2328"/>
      <c r="D466" s="2405"/>
    </row>
    <row r="467" spans="1:4" ht="18" customHeight="1">
      <c r="A467" s="2380" t="s">
        <v>5007</v>
      </c>
      <c r="B467" s="2380"/>
      <c r="C467" s="2406"/>
      <c r="D467" s="2407"/>
    </row>
    <row r="468" spans="1:4" ht="18" customHeight="1">
      <c r="A468" s="2380" t="s">
        <v>5008</v>
      </c>
      <c r="B468" s="2380"/>
      <c r="C468" s="2406"/>
      <c r="D468" s="2408"/>
    </row>
  </sheetData>
  <mergeCells count="5">
    <mergeCell ref="A3:A7"/>
    <mergeCell ref="B3:H3"/>
    <mergeCell ref="C4:H4"/>
    <mergeCell ref="A280:H280"/>
    <mergeCell ref="A281:H281"/>
  </mergeCells>
  <printOptions horizontalCentered="1"/>
  <pageMargins left="0.7" right="0.7" top="0.75" bottom="0.75" header="0.3" footer="0.3"/>
  <pageSetup paperSize="9" scale="64"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AE27"/>
  <sheetViews>
    <sheetView showGridLines="0" zoomScaleNormal="100" zoomScaleSheetLayoutView="98" workbookViewId="0">
      <pane xSplit="3" ySplit="6" topLeftCell="D13" activePane="bottomRight" state="frozen"/>
      <selection activeCell="A2" sqref="A2"/>
      <selection pane="topRight" activeCell="A2" sqref="A2"/>
      <selection pane="bottomLeft" activeCell="A2" sqref="A2"/>
      <selection pane="bottomRight" activeCell="A2" sqref="A2"/>
    </sheetView>
  </sheetViews>
  <sheetFormatPr defaultColWidth="8.88671875" defaultRowHeight="15"/>
  <cols>
    <col min="1" max="1" width="14.88671875" style="2412" customWidth="1"/>
    <col min="2" max="7" width="14.88671875" style="2412" hidden="1" customWidth="1"/>
    <col min="8" max="8" width="14.33203125" style="2412" hidden="1" customWidth="1"/>
    <col min="9" max="9" width="15.88671875" style="2412" hidden="1" customWidth="1"/>
    <col min="10" max="10" width="14.33203125" style="2412" hidden="1" customWidth="1"/>
    <col min="11" max="11" width="15.88671875" style="2412" hidden="1" customWidth="1"/>
    <col min="12" max="12" width="14.33203125" style="2412" customWidth="1"/>
    <col min="13" max="13" width="15.88671875" style="2412" customWidth="1"/>
    <col min="14" max="14" width="14.33203125" style="2412" customWidth="1"/>
    <col min="15" max="15" width="15.88671875" style="2412" customWidth="1"/>
    <col min="16" max="16" width="14.33203125" style="2412" customWidth="1"/>
    <col min="17" max="17" width="15.88671875" style="2412" customWidth="1"/>
    <col min="18" max="18" width="14.33203125" style="2412" customWidth="1"/>
    <col min="19" max="19" width="15.88671875" style="2412" customWidth="1"/>
    <col min="20" max="20" width="14.33203125" style="2412" customWidth="1"/>
    <col min="21" max="21" width="15.88671875" style="2412" customWidth="1"/>
    <col min="22" max="16384" width="8.88671875" style="2412"/>
  </cols>
  <sheetData>
    <row r="1" spans="1:31" s="2325" customFormat="1" ht="18.75" customHeight="1">
      <c r="A1" s="2388" t="s">
        <v>5009</v>
      </c>
      <c r="B1" s="2409"/>
      <c r="C1" s="2410"/>
      <c r="D1" s="2410"/>
      <c r="E1" s="2410"/>
      <c r="F1" s="2410"/>
      <c r="G1" s="2410"/>
      <c r="H1" s="2410"/>
      <c r="I1" s="2410"/>
      <c r="J1" s="2410"/>
      <c r="K1" s="2410"/>
      <c r="L1" s="2410"/>
      <c r="M1" s="2410"/>
      <c r="N1" s="2410"/>
    </row>
    <row r="2" spans="1:31" ht="19.5" customHeight="1" thickBot="1">
      <c r="A2" s="2411"/>
      <c r="B2" s="2411"/>
      <c r="C2" s="2411"/>
      <c r="T2" s="2413"/>
      <c r="U2" s="2413"/>
      <c r="V2" s="2413"/>
      <c r="W2" s="2413"/>
      <c r="X2" s="2413"/>
      <c r="Y2" s="2413"/>
    </row>
    <row r="3" spans="1:31" s="2415" customFormat="1" ht="18.75" customHeight="1" thickTop="1" thickBot="1">
      <c r="A3" s="2414"/>
      <c r="B3" s="3332">
        <v>2016</v>
      </c>
      <c r="C3" s="3333"/>
      <c r="D3" s="3334">
        <v>2017</v>
      </c>
      <c r="E3" s="3333"/>
      <c r="F3" s="3330">
        <v>2018</v>
      </c>
      <c r="G3" s="3335"/>
      <c r="H3" s="3330">
        <v>2019</v>
      </c>
      <c r="I3" s="3331"/>
      <c r="J3" s="3330">
        <v>2020</v>
      </c>
      <c r="K3" s="3331"/>
      <c r="L3" s="3330">
        <v>2021</v>
      </c>
      <c r="M3" s="3331"/>
      <c r="N3" s="3330">
        <v>2022</v>
      </c>
      <c r="O3" s="3331"/>
      <c r="P3" s="3330">
        <v>2023</v>
      </c>
      <c r="Q3" s="3331"/>
      <c r="R3" s="3330">
        <v>2024</v>
      </c>
      <c r="S3" s="3331"/>
      <c r="T3" s="3330" t="s">
        <v>5010</v>
      </c>
      <c r="U3" s="3331"/>
    </row>
    <row r="4" spans="1:31" s="2415" customFormat="1" ht="16.5" customHeight="1">
      <c r="A4" s="2416"/>
      <c r="B4" s="3318" t="s">
        <v>5011</v>
      </c>
      <c r="C4" s="3328" t="s">
        <v>5012</v>
      </c>
      <c r="D4" s="3325" t="s">
        <v>5011</v>
      </c>
      <c r="E4" s="3328" t="s">
        <v>5012</v>
      </c>
      <c r="F4" s="3318" t="s">
        <v>5011</v>
      </c>
      <c r="G4" s="3328" t="s">
        <v>5012</v>
      </c>
      <c r="H4" s="3325" t="s">
        <v>5011</v>
      </c>
      <c r="I4" s="3328" t="s">
        <v>5012</v>
      </c>
      <c r="J4" s="3325" t="s">
        <v>5011</v>
      </c>
      <c r="K4" s="3328" t="s">
        <v>5012</v>
      </c>
      <c r="L4" s="3318" t="s">
        <v>5011</v>
      </c>
      <c r="M4" s="3321" t="s">
        <v>5012</v>
      </c>
      <c r="N4" s="3318" t="s">
        <v>5011</v>
      </c>
      <c r="O4" s="3321" t="s">
        <v>5012</v>
      </c>
      <c r="P4" s="3318" t="s">
        <v>5011</v>
      </c>
      <c r="Q4" s="3321" t="s">
        <v>5012</v>
      </c>
      <c r="R4" s="3318" t="s">
        <v>5013</v>
      </c>
      <c r="S4" s="3321" t="s">
        <v>5012</v>
      </c>
      <c r="T4" s="3318" t="s">
        <v>5013</v>
      </c>
      <c r="U4" s="3321" t="s">
        <v>5012</v>
      </c>
    </row>
    <row r="5" spans="1:31" s="2415" customFormat="1" ht="16.8">
      <c r="A5" s="2416"/>
      <c r="B5" s="3319"/>
      <c r="C5" s="3329"/>
      <c r="D5" s="3326"/>
      <c r="E5" s="3329"/>
      <c r="F5" s="3319"/>
      <c r="G5" s="3329"/>
      <c r="H5" s="3326"/>
      <c r="I5" s="3329"/>
      <c r="J5" s="3326"/>
      <c r="K5" s="3329"/>
      <c r="L5" s="3319"/>
      <c r="M5" s="3322"/>
      <c r="N5" s="3319"/>
      <c r="O5" s="3322"/>
      <c r="P5" s="3319"/>
      <c r="Q5" s="3322"/>
      <c r="R5" s="3319"/>
      <c r="S5" s="3322"/>
      <c r="T5" s="3319"/>
      <c r="U5" s="3322"/>
    </row>
    <row r="6" spans="1:31" s="2420" customFormat="1" ht="16.5" customHeight="1" thickBot="1">
      <c r="A6" s="2417"/>
      <c r="B6" s="3320"/>
      <c r="C6" s="2418" t="s">
        <v>5014</v>
      </c>
      <c r="D6" s="3327"/>
      <c r="E6" s="2418" t="s">
        <v>5014</v>
      </c>
      <c r="F6" s="3320"/>
      <c r="G6" s="2418" t="s">
        <v>5014</v>
      </c>
      <c r="H6" s="3327"/>
      <c r="I6" s="2418" t="s">
        <v>5014</v>
      </c>
      <c r="J6" s="3327"/>
      <c r="K6" s="2418" t="s">
        <v>5014</v>
      </c>
      <c r="L6" s="3320"/>
      <c r="M6" s="2419" t="s">
        <v>5014</v>
      </c>
      <c r="N6" s="3320"/>
      <c r="O6" s="2419" t="s">
        <v>5014</v>
      </c>
      <c r="P6" s="3320"/>
      <c r="Q6" s="2419" t="s">
        <v>5014</v>
      </c>
      <c r="R6" s="3320"/>
      <c r="S6" s="2419" t="s">
        <v>5014</v>
      </c>
      <c r="T6" s="3320"/>
      <c r="U6" s="2419" t="s">
        <v>5014</v>
      </c>
    </row>
    <row r="7" spans="1:31" ht="17.399999999999999" thickTop="1">
      <c r="A7" s="2421" t="s">
        <v>2</v>
      </c>
      <c r="B7" s="2422">
        <v>118426</v>
      </c>
      <c r="C7" s="2423">
        <v>5250</v>
      </c>
      <c r="D7" s="2424">
        <v>124362</v>
      </c>
      <c r="E7" s="2423">
        <v>6119</v>
      </c>
      <c r="F7" s="2422">
        <v>120974</v>
      </c>
      <c r="G7" s="2423">
        <v>6615</v>
      </c>
      <c r="H7" s="2422">
        <v>122273</v>
      </c>
      <c r="I7" s="2423">
        <v>6178</v>
      </c>
      <c r="J7" s="2425">
        <v>137419</v>
      </c>
      <c r="K7" s="2426">
        <v>5995</v>
      </c>
      <c r="L7" s="2425">
        <v>1232</v>
      </c>
      <c r="M7" s="2426">
        <v>243</v>
      </c>
      <c r="N7" s="2425">
        <v>40028</v>
      </c>
      <c r="O7" s="2426">
        <v>4343</v>
      </c>
      <c r="P7" s="2425">
        <v>107684</v>
      </c>
      <c r="Q7" s="2426">
        <v>8441</v>
      </c>
      <c r="R7" s="2425">
        <v>119305</v>
      </c>
      <c r="S7" s="2426">
        <v>9162</v>
      </c>
      <c r="T7" s="2427">
        <v>116926</v>
      </c>
      <c r="U7" s="2426">
        <v>8553</v>
      </c>
      <c r="V7" s="2428"/>
    </row>
    <row r="8" spans="1:31" ht="16.8">
      <c r="A8" s="2421" t="s">
        <v>3</v>
      </c>
      <c r="B8" s="2422">
        <v>100706</v>
      </c>
      <c r="C8" s="2429">
        <v>4912</v>
      </c>
      <c r="D8" s="2424">
        <v>105049</v>
      </c>
      <c r="E8" s="2423">
        <v>4713</v>
      </c>
      <c r="F8" s="2422">
        <v>115600</v>
      </c>
      <c r="G8" s="2423">
        <v>6060</v>
      </c>
      <c r="H8" s="2422">
        <v>115613</v>
      </c>
      <c r="I8" s="2423">
        <v>5140</v>
      </c>
      <c r="J8" s="2430">
        <v>111560</v>
      </c>
      <c r="K8" s="2426">
        <v>4899</v>
      </c>
      <c r="L8" s="2430">
        <v>1229</v>
      </c>
      <c r="M8" s="2426">
        <v>176</v>
      </c>
      <c r="N8" s="2425">
        <v>52724</v>
      </c>
      <c r="O8" s="2426">
        <v>3556</v>
      </c>
      <c r="P8" s="2425">
        <v>91850</v>
      </c>
      <c r="Q8" s="2426">
        <v>6452.2916601300003</v>
      </c>
      <c r="R8" s="2425">
        <v>109266</v>
      </c>
      <c r="S8" s="2426">
        <v>7382</v>
      </c>
      <c r="T8" s="2425">
        <v>95991</v>
      </c>
      <c r="U8" s="2426" t="s">
        <v>5015</v>
      </c>
    </row>
    <row r="9" spans="1:31" ht="16.8">
      <c r="A9" s="2421" t="s">
        <v>3064</v>
      </c>
      <c r="B9" s="2422">
        <v>108704</v>
      </c>
      <c r="C9" s="2423">
        <v>4841</v>
      </c>
      <c r="D9" s="2424">
        <v>110271</v>
      </c>
      <c r="E9" s="2429">
        <v>5254</v>
      </c>
      <c r="F9" s="2422">
        <v>119841</v>
      </c>
      <c r="G9" s="2429">
        <v>5808</v>
      </c>
      <c r="H9" s="2422">
        <v>114419</v>
      </c>
      <c r="I9" s="2429">
        <v>5200</v>
      </c>
      <c r="J9" s="2425">
        <v>55863</v>
      </c>
      <c r="K9" s="2426">
        <v>3250</v>
      </c>
      <c r="L9" s="2425">
        <v>311</v>
      </c>
      <c r="M9" s="2426">
        <v>103</v>
      </c>
      <c r="N9" s="2427">
        <v>66066</v>
      </c>
      <c r="O9" s="2426">
        <v>4640</v>
      </c>
      <c r="P9" s="2427">
        <v>105663</v>
      </c>
      <c r="Q9" s="2426">
        <v>7388</v>
      </c>
      <c r="R9" s="2427">
        <v>117991</v>
      </c>
      <c r="S9" s="2426">
        <v>7437</v>
      </c>
      <c r="T9" s="2427"/>
      <c r="U9" s="2426"/>
    </row>
    <row r="10" spans="1:31" ht="16.8">
      <c r="A10" s="2421" t="s">
        <v>5</v>
      </c>
      <c r="B10" s="2422">
        <v>91992</v>
      </c>
      <c r="C10" s="2423">
        <v>4382</v>
      </c>
      <c r="D10" s="2424">
        <v>111432</v>
      </c>
      <c r="E10" s="2423">
        <v>4830</v>
      </c>
      <c r="F10" s="2422">
        <v>104967</v>
      </c>
      <c r="G10" s="2423">
        <v>5631</v>
      </c>
      <c r="H10" s="2422">
        <v>108565</v>
      </c>
      <c r="I10" s="2423">
        <v>5450</v>
      </c>
      <c r="J10" s="2422">
        <v>10</v>
      </c>
      <c r="K10" s="2426">
        <v>808</v>
      </c>
      <c r="L10" s="2422">
        <v>58</v>
      </c>
      <c r="M10" s="2426">
        <v>90</v>
      </c>
      <c r="N10" s="2422">
        <v>84268</v>
      </c>
      <c r="O10" s="2426">
        <v>4296</v>
      </c>
      <c r="P10" s="2425">
        <v>109031</v>
      </c>
      <c r="Q10" s="2426">
        <v>6632</v>
      </c>
      <c r="R10" s="2425">
        <v>105619</v>
      </c>
      <c r="S10" s="2426">
        <v>7833</v>
      </c>
      <c r="T10" s="2425"/>
      <c r="U10" s="2426"/>
    </row>
    <row r="11" spans="1:31" ht="16.8">
      <c r="A11" s="2421" t="s">
        <v>6</v>
      </c>
      <c r="B11" s="2422">
        <v>94830</v>
      </c>
      <c r="C11" s="2423">
        <v>4278</v>
      </c>
      <c r="D11" s="2424">
        <v>96557</v>
      </c>
      <c r="E11" s="2423">
        <v>4593</v>
      </c>
      <c r="F11" s="2422">
        <v>101138</v>
      </c>
      <c r="G11" s="2423">
        <v>5227.5556689495397</v>
      </c>
      <c r="H11" s="2422">
        <v>96814</v>
      </c>
      <c r="I11" s="2423">
        <v>4915</v>
      </c>
      <c r="J11" s="2422">
        <v>20</v>
      </c>
      <c r="K11" s="2426">
        <v>748</v>
      </c>
      <c r="L11" s="2422">
        <v>115</v>
      </c>
      <c r="M11" s="2426">
        <v>124</v>
      </c>
      <c r="N11" s="2422">
        <v>70462</v>
      </c>
      <c r="O11" s="2426">
        <v>4309</v>
      </c>
      <c r="P11" s="2425">
        <v>100030</v>
      </c>
      <c r="Q11" s="2426">
        <v>6900</v>
      </c>
      <c r="R11" s="2425">
        <v>104952</v>
      </c>
      <c r="S11" s="2426">
        <v>7063</v>
      </c>
      <c r="T11" s="2425"/>
      <c r="U11" s="2426"/>
    </row>
    <row r="12" spans="1:31" ht="16.8">
      <c r="A12" s="2421" t="s">
        <v>7</v>
      </c>
      <c r="B12" s="2422">
        <v>71806</v>
      </c>
      <c r="C12" s="2423">
        <v>3525</v>
      </c>
      <c r="D12" s="2424">
        <v>78188</v>
      </c>
      <c r="E12" s="2423">
        <v>3810</v>
      </c>
      <c r="F12" s="2422">
        <v>84345</v>
      </c>
      <c r="G12" s="2423">
        <v>4118</v>
      </c>
      <c r="H12" s="2422">
        <v>92398</v>
      </c>
      <c r="I12" s="2423">
        <v>4169</v>
      </c>
      <c r="J12" s="2422">
        <v>9</v>
      </c>
      <c r="K12" s="2426">
        <v>383</v>
      </c>
      <c r="L12" s="2422">
        <v>280</v>
      </c>
      <c r="M12" s="2426">
        <v>171</v>
      </c>
      <c r="N12" s="2422">
        <v>63008</v>
      </c>
      <c r="O12" s="2426">
        <v>4128.4886106499998</v>
      </c>
      <c r="P12" s="2425">
        <v>82208</v>
      </c>
      <c r="Q12" s="2426">
        <v>5888</v>
      </c>
      <c r="R12" s="2425">
        <v>88416</v>
      </c>
      <c r="S12" s="2426">
        <v>5525</v>
      </c>
      <c r="T12" s="2425"/>
      <c r="U12" s="2426"/>
    </row>
    <row r="13" spans="1:31" ht="16.8">
      <c r="A13" s="2421" t="s">
        <v>8</v>
      </c>
      <c r="B13" s="2422">
        <v>108122</v>
      </c>
      <c r="C13" s="2423">
        <v>3806</v>
      </c>
      <c r="D13" s="2424">
        <v>112347</v>
      </c>
      <c r="E13" s="2423">
        <v>4205</v>
      </c>
      <c r="F13" s="2430">
        <v>115881</v>
      </c>
      <c r="G13" s="2423">
        <v>4401</v>
      </c>
      <c r="H13" s="2430">
        <v>115448</v>
      </c>
      <c r="I13" s="2423">
        <v>4937</v>
      </c>
      <c r="J13" s="2422">
        <v>45</v>
      </c>
      <c r="K13" s="2426">
        <v>414</v>
      </c>
      <c r="L13" s="2422">
        <v>1242</v>
      </c>
      <c r="M13" s="2426">
        <v>370</v>
      </c>
      <c r="N13" s="2422">
        <v>94084</v>
      </c>
      <c r="O13" s="2426">
        <v>5127.7079004699999</v>
      </c>
      <c r="P13" s="2425">
        <v>107832</v>
      </c>
      <c r="Q13" s="2426">
        <v>6440</v>
      </c>
      <c r="R13" s="2425">
        <v>117224</v>
      </c>
      <c r="S13" s="2426">
        <v>6894</v>
      </c>
      <c r="T13" s="2425"/>
      <c r="U13" s="2426"/>
    </row>
    <row r="14" spans="1:31" ht="16.8">
      <c r="A14" s="2421" t="s">
        <v>9</v>
      </c>
      <c r="B14" s="2422">
        <v>94920</v>
      </c>
      <c r="C14" s="2423">
        <v>4322</v>
      </c>
      <c r="D14" s="2424">
        <v>100191</v>
      </c>
      <c r="E14" s="2423">
        <v>4329</v>
      </c>
      <c r="F14" s="2422">
        <v>109471</v>
      </c>
      <c r="G14" s="2423">
        <v>4500.9161038469219</v>
      </c>
      <c r="H14" s="2422">
        <v>107275</v>
      </c>
      <c r="I14" s="2423">
        <v>4753</v>
      </c>
      <c r="J14" s="2422">
        <v>317</v>
      </c>
      <c r="K14" s="2426">
        <v>195</v>
      </c>
      <c r="L14" s="2422">
        <v>2499</v>
      </c>
      <c r="M14" s="2426">
        <v>577</v>
      </c>
      <c r="N14" s="2422">
        <v>86605</v>
      </c>
      <c r="O14" s="2426">
        <v>5892</v>
      </c>
      <c r="P14" s="2425">
        <v>98990</v>
      </c>
      <c r="Q14" s="2426">
        <v>6537</v>
      </c>
      <c r="R14" s="2425">
        <v>106574</v>
      </c>
      <c r="S14" s="2426">
        <v>7208</v>
      </c>
      <c r="T14" s="2425"/>
      <c r="U14" s="2426"/>
    </row>
    <row r="15" spans="1:31" ht="16.8">
      <c r="A15" s="2421" t="s">
        <v>10</v>
      </c>
      <c r="B15" s="2422">
        <v>91384</v>
      </c>
      <c r="C15" s="2423">
        <v>3894</v>
      </c>
      <c r="D15" s="2431">
        <v>96282</v>
      </c>
      <c r="E15" s="2423">
        <v>4243</v>
      </c>
      <c r="F15" s="2432">
        <v>102849</v>
      </c>
      <c r="G15" s="2423">
        <v>3895</v>
      </c>
      <c r="H15" s="2432">
        <v>100837</v>
      </c>
      <c r="I15" s="2423">
        <v>4362</v>
      </c>
      <c r="J15" s="2433">
        <v>369</v>
      </c>
      <c r="K15" s="2426">
        <v>215</v>
      </c>
      <c r="L15" s="2433">
        <v>2494</v>
      </c>
      <c r="M15" s="2426">
        <v>757</v>
      </c>
      <c r="N15" s="2422">
        <v>81087</v>
      </c>
      <c r="O15" s="2426">
        <v>5315</v>
      </c>
      <c r="P15" s="2425">
        <v>97838</v>
      </c>
      <c r="Q15" s="2426">
        <v>6120</v>
      </c>
      <c r="R15" s="2425">
        <v>102453</v>
      </c>
      <c r="S15" s="2426">
        <v>6875</v>
      </c>
      <c r="T15" s="2425"/>
      <c r="U15" s="2426"/>
      <c r="W15" s="2434"/>
      <c r="X15" s="2434"/>
      <c r="Y15" s="2434"/>
      <c r="Z15" s="2434"/>
      <c r="AA15" s="2434"/>
      <c r="AB15" s="2434"/>
      <c r="AC15" s="2434"/>
      <c r="AD15" s="2434"/>
      <c r="AE15" s="2434"/>
    </row>
    <row r="16" spans="1:31" ht="16.8">
      <c r="A16" s="2421" t="s">
        <v>11</v>
      </c>
      <c r="B16" s="2422">
        <v>130421</v>
      </c>
      <c r="C16" s="2435">
        <v>4973</v>
      </c>
      <c r="D16" s="2424">
        <v>130070</v>
      </c>
      <c r="E16" s="2423">
        <v>5511</v>
      </c>
      <c r="F16" s="2433">
        <v>134052</v>
      </c>
      <c r="G16" s="2423">
        <v>5440.3738781800002</v>
      </c>
      <c r="H16" s="2433">
        <v>129018</v>
      </c>
      <c r="I16" s="2423">
        <v>5434</v>
      </c>
      <c r="J16" s="2433">
        <v>1149</v>
      </c>
      <c r="K16" s="2426">
        <v>222</v>
      </c>
      <c r="L16" s="2433">
        <v>54434</v>
      </c>
      <c r="M16" s="2426">
        <v>3044</v>
      </c>
      <c r="N16" s="2422">
        <v>117323</v>
      </c>
      <c r="O16" s="2426">
        <v>6675.9184518777311</v>
      </c>
      <c r="P16" s="2433">
        <v>125645</v>
      </c>
      <c r="Q16" s="2426">
        <v>7714</v>
      </c>
      <c r="R16" s="2433">
        <v>133065</v>
      </c>
      <c r="S16" s="2426">
        <v>8391</v>
      </c>
      <c r="T16" s="2433"/>
      <c r="U16" s="2426"/>
      <c r="W16" s="2434"/>
      <c r="X16" s="2434"/>
      <c r="Y16" s="2434"/>
      <c r="Z16" s="2434"/>
      <c r="AA16" s="2434"/>
      <c r="AB16" s="2434"/>
      <c r="AC16" s="2434"/>
      <c r="AD16" s="2434"/>
      <c r="AE16" s="2434"/>
    </row>
    <row r="17" spans="1:31" ht="16.8">
      <c r="A17" s="2421" t="s">
        <v>12</v>
      </c>
      <c r="B17" s="2422">
        <v>115782</v>
      </c>
      <c r="C17" s="2435">
        <v>5251</v>
      </c>
      <c r="D17" s="2424">
        <v>121496</v>
      </c>
      <c r="E17" s="2423">
        <v>6026</v>
      </c>
      <c r="F17" s="2433">
        <v>132247</v>
      </c>
      <c r="G17" s="2429">
        <v>5678.4576338200004</v>
      </c>
      <c r="H17" s="2433">
        <v>128730</v>
      </c>
      <c r="I17" s="2429">
        <v>5964</v>
      </c>
      <c r="J17" s="2433">
        <v>1177</v>
      </c>
      <c r="K17" s="2426">
        <v>254</v>
      </c>
      <c r="L17" s="2433">
        <v>65922</v>
      </c>
      <c r="M17" s="2426">
        <v>4962</v>
      </c>
      <c r="N17" s="2433">
        <v>106905</v>
      </c>
      <c r="O17" s="2436">
        <v>7834</v>
      </c>
      <c r="P17" s="2433">
        <v>119494</v>
      </c>
      <c r="Q17" s="2426">
        <v>8745</v>
      </c>
      <c r="R17" s="2433">
        <v>123104</v>
      </c>
      <c r="S17" s="2426">
        <v>9485</v>
      </c>
      <c r="T17" s="2433"/>
      <c r="U17" s="2426"/>
      <c r="V17" s="2434"/>
      <c r="W17" s="2434"/>
      <c r="X17" s="2434"/>
      <c r="Y17" s="2434"/>
      <c r="Z17" s="2434"/>
      <c r="AA17" s="2434"/>
      <c r="AB17" s="2434"/>
      <c r="AC17" s="2434"/>
      <c r="AD17" s="2434"/>
      <c r="AE17" s="2434"/>
    </row>
    <row r="18" spans="1:31" ht="17.399999999999999" thickBot="1">
      <c r="A18" s="2421" t="s">
        <v>13</v>
      </c>
      <c r="B18" s="2422">
        <v>148134</v>
      </c>
      <c r="C18" s="2429">
        <v>6433</v>
      </c>
      <c r="D18" s="2424">
        <v>155615</v>
      </c>
      <c r="E18" s="2429">
        <v>6629</v>
      </c>
      <c r="F18" s="2432">
        <v>158043</v>
      </c>
      <c r="G18" s="2423">
        <v>6662</v>
      </c>
      <c r="H18" s="2432">
        <v>152098</v>
      </c>
      <c r="I18" s="2423">
        <v>6605</v>
      </c>
      <c r="J18" s="2433">
        <v>1042</v>
      </c>
      <c r="K18" s="2426">
        <v>281</v>
      </c>
      <c r="L18" s="2433">
        <v>49964</v>
      </c>
      <c r="M18" s="2426">
        <v>4636</v>
      </c>
      <c r="N18" s="2432">
        <v>134730</v>
      </c>
      <c r="O18" s="2426">
        <v>8727.6299852699995</v>
      </c>
      <c r="P18" s="2433">
        <v>149145</v>
      </c>
      <c r="Q18" s="2426">
        <v>8736</v>
      </c>
      <c r="R18" s="2432">
        <v>154208</v>
      </c>
      <c r="S18" s="2426">
        <v>10318.636454345211</v>
      </c>
      <c r="T18" s="2432"/>
      <c r="U18" s="2426"/>
      <c r="V18" s="2437"/>
      <c r="W18" s="2437"/>
      <c r="X18" s="2437"/>
      <c r="Y18" s="2434"/>
      <c r="Z18" s="2434"/>
      <c r="AA18" s="2434"/>
      <c r="AB18" s="2434"/>
      <c r="AC18" s="2434"/>
      <c r="AD18" s="2434"/>
      <c r="AE18" s="2434"/>
    </row>
    <row r="19" spans="1:31" s="2415" customFormat="1" ht="17.399999999999999" thickBot="1">
      <c r="A19" s="2438" t="s">
        <v>5016</v>
      </c>
      <c r="B19" s="2439">
        <f t="shared" ref="B19:Q19" si="0">SUM(B7:B18)</f>
        <v>1275227</v>
      </c>
      <c r="C19" s="2440">
        <f t="shared" si="0"/>
        <v>55867</v>
      </c>
      <c r="D19" s="2441">
        <f t="shared" si="0"/>
        <v>1341860</v>
      </c>
      <c r="E19" s="2440">
        <f t="shared" si="0"/>
        <v>60262</v>
      </c>
      <c r="F19" s="2439">
        <f t="shared" si="0"/>
        <v>1399408</v>
      </c>
      <c r="G19" s="2440">
        <f t="shared" si="0"/>
        <v>64037.303284796464</v>
      </c>
      <c r="H19" s="2439">
        <f t="shared" si="0"/>
        <v>1383488</v>
      </c>
      <c r="I19" s="2440">
        <f t="shared" si="0"/>
        <v>63107</v>
      </c>
      <c r="J19" s="2439">
        <f t="shared" si="0"/>
        <v>308980</v>
      </c>
      <c r="K19" s="2442">
        <f t="shared" si="0"/>
        <v>17664</v>
      </c>
      <c r="L19" s="2439">
        <f t="shared" si="0"/>
        <v>179780</v>
      </c>
      <c r="M19" s="2443">
        <f t="shared" si="0"/>
        <v>15253</v>
      </c>
      <c r="N19" s="2439">
        <f t="shared" si="0"/>
        <v>997290</v>
      </c>
      <c r="O19" s="2443">
        <f t="shared" si="0"/>
        <v>64844.744948267733</v>
      </c>
      <c r="P19" s="2439">
        <f t="shared" si="0"/>
        <v>1295410</v>
      </c>
      <c r="Q19" s="2443">
        <f t="shared" si="0"/>
        <v>85993.291660129995</v>
      </c>
      <c r="R19" s="2439">
        <v>1382177</v>
      </c>
      <c r="S19" s="2443">
        <v>93573.636454345207</v>
      </c>
      <c r="T19" s="2439">
        <f>SUM(T7:T18)</f>
        <v>212917</v>
      </c>
      <c r="U19" s="2443">
        <f>SUM(U7:U18)</f>
        <v>8553</v>
      </c>
      <c r="V19" s="2434"/>
    </row>
    <row r="20" spans="1:31" s="2206" customFormat="1" ht="33.75" customHeight="1" thickTop="1">
      <c r="A20" s="3323" t="s">
        <v>5017</v>
      </c>
      <c r="B20" s="3323"/>
      <c r="C20" s="3323"/>
      <c r="D20" s="3323"/>
      <c r="E20" s="3323"/>
      <c r="F20" s="3323"/>
      <c r="G20" s="3323"/>
      <c r="H20" s="3323"/>
      <c r="I20" s="3323"/>
      <c r="J20" s="3323"/>
      <c r="K20" s="3323"/>
      <c r="L20" s="3323"/>
      <c r="M20" s="3323"/>
      <c r="N20" s="3323"/>
      <c r="O20" s="3323"/>
      <c r="P20" s="3323"/>
      <c r="Q20" s="3323"/>
      <c r="R20" s="3323"/>
      <c r="S20" s="3323"/>
      <c r="T20" s="3323"/>
      <c r="U20" s="3323"/>
    </row>
    <row r="21" spans="1:31" s="2206" customFormat="1" ht="15.6">
      <c r="A21" s="3324" t="s">
        <v>3436</v>
      </c>
      <c r="B21" s="3324"/>
      <c r="C21" s="3324"/>
      <c r="D21" s="3324"/>
      <c r="E21" s="3324"/>
      <c r="F21" s="3324"/>
      <c r="G21" s="3324"/>
      <c r="H21" s="3324"/>
      <c r="I21" s="3324"/>
      <c r="J21" s="3324"/>
      <c r="K21" s="3324"/>
      <c r="L21" s="3324"/>
      <c r="M21" s="3324"/>
      <c r="N21" s="3324"/>
      <c r="O21" s="3324"/>
      <c r="P21" s="3324"/>
      <c r="Q21" s="3324"/>
      <c r="R21" s="3324"/>
      <c r="S21" s="3324"/>
      <c r="V21" s="2412"/>
    </row>
    <row r="22" spans="1:31" s="2206" customFormat="1">
      <c r="A22" s="2444" t="s">
        <v>5018</v>
      </c>
      <c r="B22" s="2445"/>
      <c r="C22" s="2445"/>
      <c r="D22" s="2445"/>
      <c r="E22" s="2445"/>
      <c r="F22" s="2445"/>
      <c r="G22" s="2445"/>
      <c r="H22" s="2445"/>
      <c r="I22" s="2445"/>
      <c r="J22" s="2445"/>
      <c r="K22" s="2445"/>
      <c r="L22" s="2445"/>
      <c r="M22" s="2445"/>
      <c r="N22" s="2445"/>
      <c r="O22" s="2445"/>
      <c r="P22" s="2445"/>
      <c r="Q22" s="2445"/>
      <c r="R22" s="2446"/>
      <c r="S22" s="2445"/>
    </row>
    <row r="23" spans="1:31">
      <c r="A23" s="2447" t="s">
        <v>5019</v>
      </c>
      <c r="R23" s="2434"/>
    </row>
    <row r="24" spans="1:31">
      <c r="A24" s="2447"/>
      <c r="R24" s="2434"/>
    </row>
    <row r="27" spans="1:31">
      <c r="N27" s="2412" t="s">
        <v>4733</v>
      </c>
    </row>
  </sheetData>
  <mergeCells count="32">
    <mergeCell ref="N3:O3"/>
    <mergeCell ref="P3:Q3"/>
    <mergeCell ref="R3:S3"/>
    <mergeCell ref="T3:U3"/>
    <mergeCell ref="B4:B6"/>
    <mergeCell ref="C4:C5"/>
    <mergeCell ref="D4:D6"/>
    <mergeCell ref="E4:E5"/>
    <mergeCell ref="F4:F6"/>
    <mergeCell ref="G4:G5"/>
    <mergeCell ref="B3:C3"/>
    <mergeCell ref="D3:E3"/>
    <mergeCell ref="F3:G3"/>
    <mergeCell ref="H3:I3"/>
    <mergeCell ref="J3:K3"/>
    <mergeCell ref="L3:M3"/>
    <mergeCell ref="T4:T6"/>
    <mergeCell ref="U4:U5"/>
    <mergeCell ref="A20:U20"/>
    <mergeCell ref="A21:S21"/>
    <mergeCell ref="N4:N6"/>
    <mergeCell ref="O4:O5"/>
    <mergeCell ref="P4:P6"/>
    <mergeCell ref="Q4:Q5"/>
    <mergeCell ref="R4:R6"/>
    <mergeCell ref="S4:S5"/>
    <mergeCell ref="H4:H6"/>
    <mergeCell ref="I4:I5"/>
    <mergeCell ref="J4:J6"/>
    <mergeCell ref="K4:K5"/>
    <mergeCell ref="L4:L6"/>
    <mergeCell ref="M4:M5"/>
  </mergeCells>
  <printOptions horizontalCentered="1"/>
  <pageMargins left="0.75" right="0.75" top="0.75" bottom="0.75" header="0" footer="0"/>
  <pageSetup paperSize="9" scale="78"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T175"/>
  <sheetViews>
    <sheetView zoomScale="90" zoomScaleNormal="90" zoomScaleSheetLayoutView="100" workbookViewId="0">
      <pane xSplit="1" ySplit="123" topLeftCell="B159" activePane="bottomRight" state="frozen"/>
      <selection activeCell="A2" sqref="A2"/>
      <selection pane="topRight" activeCell="A2" sqref="A2"/>
      <selection pane="bottomLeft" activeCell="A2" sqref="A2"/>
      <selection pane="bottomRight" activeCell="A2" sqref="A2"/>
    </sheetView>
  </sheetViews>
  <sheetFormatPr defaultRowHeight="15"/>
  <cols>
    <col min="1" max="1" width="11.6640625" style="130" customWidth="1"/>
    <col min="2" max="4" width="10.33203125" style="130" customWidth="1"/>
    <col min="5" max="5" width="11.6640625" style="130" customWidth="1"/>
    <col min="6" max="6" width="14" style="130" customWidth="1"/>
    <col min="7" max="7" width="15.109375" style="130" hidden="1" customWidth="1"/>
    <col min="8" max="8" width="15.5546875" style="130" customWidth="1"/>
    <col min="9" max="9" width="17.5546875" style="130" customWidth="1"/>
    <col min="10" max="10" width="16.109375" style="130" customWidth="1"/>
    <col min="11" max="11" width="7.6640625" style="130" bestFit="1" customWidth="1"/>
    <col min="12" max="12" width="7.33203125" style="2448" customWidth="1"/>
    <col min="13" max="13" width="7.33203125" style="130" customWidth="1"/>
    <col min="14" max="14" width="12.33203125" style="130" customWidth="1"/>
    <col min="15" max="15" width="7.33203125" style="130" customWidth="1"/>
    <col min="16" max="16" width="6.44140625" style="130" customWidth="1"/>
    <col min="17" max="17" width="6.44140625" style="2449" customWidth="1"/>
    <col min="18" max="20" width="6.44140625" style="130" customWidth="1"/>
    <col min="21" max="21" width="5.33203125" style="130" customWidth="1"/>
    <col min="22" max="22" width="6.33203125" style="130" customWidth="1"/>
    <col min="23" max="247" width="8.88671875" style="130"/>
    <col min="248" max="248" width="13.33203125" style="130" customWidth="1"/>
    <col min="249" max="249" width="10.5546875" style="130" customWidth="1"/>
    <col min="250" max="250" width="12.109375" style="130" customWidth="1"/>
    <col min="251" max="251" width="8.109375" style="130" bestFit="1" customWidth="1"/>
    <col min="252" max="252" width="11.5546875" style="130" bestFit="1" customWidth="1"/>
    <col min="253" max="253" width="11.109375" style="130" customWidth="1"/>
    <col min="254" max="254" width="12.5546875" style="130" customWidth="1"/>
    <col min="255" max="255" width="13.88671875" style="130" customWidth="1"/>
    <col min="256" max="256" width="13.44140625" style="130" customWidth="1"/>
    <col min="257" max="257" width="11" style="130" customWidth="1"/>
    <col min="258" max="258" width="17.6640625" style="130" bestFit="1" customWidth="1"/>
    <col min="259" max="260" width="8.88671875" style="130"/>
    <col min="261" max="261" width="10.109375" style="130" customWidth="1"/>
    <col min="262" max="503" width="8.88671875" style="130"/>
    <col min="504" max="504" width="13.33203125" style="130" customWidth="1"/>
    <col min="505" max="505" width="10.5546875" style="130" customWidth="1"/>
    <col min="506" max="506" width="12.109375" style="130" customWidth="1"/>
    <col min="507" max="507" width="8.109375" style="130" bestFit="1" customWidth="1"/>
    <col min="508" max="508" width="11.5546875" style="130" bestFit="1" customWidth="1"/>
    <col min="509" max="509" width="11.109375" style="130" customWidth="1"/>
    <col min="510" max="510" width="12.5546875" style="130" customWidth="1"/>
    <col min="511" max="511" width="13.88671875" style="130" customWidth="1"/>
    <col min="512" max="512" width="13.44140625" style="130" customWidth="1"/>
    <col min="513" max="513" width="11" style="130" customWidth="1"/>
    <col min="514" max="514" width="17.6640625" style="130" bestFit="1" customWidth="1"/>
    <col min="515" max="516" width="8.88671875" style="130"/>
    <col min="517" max="517" width="10.109375" style="130" customWidth="1"/>
    <col min="518" max="759" width="8.88671875" style="130"/>
    <col min="760" max="760" width="13.33203125" style="130" customWidth="1"/>
    <col min="761" max="761" width="10.5546875" style="130" customWidth="1"/>
    <col min="762" max="762" width="12.109375" style="130" customWidth="1"/>
    <col min="763" max="763" width="8.109375" style="130" bestFit="1" customWidth="1"/>
    <col min="764" max="764" width="11.5546875" style="130" bestFit="1" customWidth="1"/>
    <col min="765" max="765" width="11.109375" style="130" customWidth="1"/>
    <col min="766" max="766" width="12.5546875" style="130" customWidth="1"/>
    <col min="767" max="767" width="13.88671875" style="130" customWidth="1"/>
    <col min="768" max="768" width="13.44140625" style="130" customWidth="1"/>
    <col min="769" max="769" width="11" style="130" customWidth="1"/>
    <col min="770" max="770" width="17.6640625" style="130" bestFit="1" customWidth="1"/>
    <col min="771" max="772" width="8.88671875" style="130"/>
    <col min="773" max="773" width="10.109375" style="130" customWidth="1"/>
    <col min="774" max="1015" width="8.88671875" style="130"/>
    <col min="1016" max="1016" width="13.33203125" style="130" customWidth="1"/>
    <col min="1017" max="1017" width="10.5546875" style="130" customWidth="1"/>
    <col min="1018" max="1018" width="12.109375" style="130" customWidth="1"/>
    <col min="1019" max="1019" width="8.109375" style="130" bestFit="1" customWidth="1"/>
    <col min="1020" max="1020" width="11.5546875" style="130" bestFit="1" customWidth="1"/>
    <col min="1021" max="1021" width="11.109375" style="130" customWidth="1"/>
    <col min="1022" max="1022" width="12.5546875" style="130" customWidth="1"/>
    <col min="1023" max="1023" width="13.88671875" style="130" customWidth="1"/>
    <col min="1024" max="1024" width="13.44140625" style="130" customWidth="1"/>
    <col min="1025" max="1025" width="11" style="130" customWidth="1"/>
    <col min="1026" max="1026" width="17.6640625" style="130" bestFit="1" customWidth="1"/>
    <col min="1027" max="1028" width="8.88671875" style="130"/>
    <col min="1029" max="1029" width="10.109375" style="130" customWidth="1"/>
    <col min="1030" max="1271" width="8.88671875" style="130"/>
    <col min="1272" max="1272" width="13.33203125" style="130" customWidth="1"/>
    <col min="1273" max="1273" width="10.5546875" style="130" customWidth="1"/>
    <col min="1274" max="1274" width="12.109375" style="130" customWidth="1"/>
    <col min="1275" max="1275" width="8.109375" style="130" bestFit="1" customWidth="1"/>
    <col min="1276" max="1276" width="11.5546875" style="130" bestFit="1" customWidth="1"/>
    <col min="1277" max="1277" width="11.109375" style="130" customWidth="1"/>
    <col min="1278" max="1278" width="12.5546875" style="130" customWidth="1"/>
    <col min="1279" max="1279" width="13.88671875" style="130" customWidth="1"/>
    <col min="1280" max="1280" width="13.44140625" style="130" customWidth="1"/>
    <col min="1281" max="1281" width="11" style="130" customWidth="1"/>
    <col min="1282" max="1282" width="17.6640625" style="130" bestFit="1" customWidth="1"/>
    <col min="1283" max="1284" width="8.88671875" style="130"/>
    <col min="1285" max="1285" width="10.109375" style="130" customWidth="1"/>
    <col min="1286" max="1527" width="8.88671875" style="130"/>
    <col min="1528" max="1528" width="13.33203125" style="130" customWidth="1"/>
    <col min="1529" max="1529" width="10.5546875" style="130" customWidth="1"/>
    <col min="1530" max="1530" width="12.109375" style="130" customWidth="1"/>
    <col min="1531" max="1531" width="8.109375" style="130" bestFit="1" customWidth="1"/>
    <col min="1532" max="1532" width="11.5546875" style="130" bestFit="1" customWidth="1"/>
    <col min="1533" max="1533" width="11.109375" style="130" customWidth="1"/>
    <col min="1534" max="1534" width="12.5546875" style="130" customWidth="1"/>
    <col min="1535" max="1535" width="13.88671875" style="130" customWidth="1"/>
    <col min="1536" max="1536" width="13.44140625" style="130" customWidth="1"/>
    <col min="1537" max="1537" width="11" style="130" customWidth="1"/>
    <col min="1538" max="1538" width="17.6640625" style="130" bestFit="1" customWidth="1"/>
    <col min="1539" max="1540" width="8.88671875" style="130"/>
    <col min="1541" max="1541" width="10.109375" style="130" customWidth="1"/>
    <col min="1542" max="1783" width="8.88671875" style="130"/>
    <col min="1784" max="1784" width="13.33203125" style="130" customWidth="1"/>
    <col min="1785" max="1785" width="10.5546875" style="130" customWidth="1"/>
    <col min="1786" max="1786" width="12.109375" style="130" customWidth="1"/>
    <col min="1787" max="1787" width="8.109375" style="130" bestFit="1" customWidth="1"/>
    <col min="1788" max="1788" width="11.5546875" style="130" bestFit="1" customWidth="1"/>
    <col min="1789" max="1789" width="11.109375" style="130" customWidth="1"/>
    <col min="1790" max="1790" width="12.5546875" style="130" customWidth="1"/>
    <col min="1791" max="1791" width="13.88671875" style="130" customWidth="1"/>
    <col min="1792" max="1792" width="13.44140625" style="130" customWidth="1"/>
    <col min="1793" max="1793" width="11" style="130" customWidth="1"/>
    <col min="1794" max="1794" width="17.6640625" style="130" bestFit="1" customWidth="1"/>
    <col min="1795" max="1796" width="8.88671875" style="130"/>
    <col min="1797" max="1797" width="10.109375" style="130" customWidth="1"/>
    <col min="1798" max="2039" width="8.88671875" style="130"/>
    <col min="2040" max="2040" width="13.33203125" style="130" customWidth="1"/>
    <col min="2041" max="2041" width="10.5546875" style="130" customWidth="1"/>
    <col min="2042" max="2042" width="12.109375" style="130" customWidth="1"/>
    <col min="2043" max="2043" width="8.109375" style="130" bestFit="1" customWidth="1"/>
    <col min="2044" max="2044" width="11.5546875" style="130" bestFit="1" customWidth="1"/>
    <col min="2045" max="2045" width="11.109375" style="130" customWidth="1"/>
    <col min="2046" max="2046" width="12.5546875" style="130" customWidth="1"/>
    <col min="2047" max="2047" width="13.88671875" style="130" customWidth="1"/>
    <col min="2048" max="2048" width="13.44140625" style="130" customWidth="1"/>
    <col min="2049" max="2049" width="11" style="130" customWidth="1"/>
    <col min="2050" max="2050" width="17.6640625" style="130" bestFit="1" customWidth="1"/>
    <col min="2051" max="2052" width="8.88671875" style="130"/>
    <col min="2053" max="2053" width="10.109375" style="130" customWidth="1"/>
    <col min="2054" max="2295" width="8.88671875" style="130"/>
    <col min="2296" max="2296" width="13.33203125" style="130" customWidth="1"/>
    <col min="2297" max="2297" width="10.5546875" style="130" customWidth="1"/>
    <col min="2298" max="2298" width="12.109375" style="130" customWidth="1"/>
    <col min="2299" max="2299" width="8.109375" style="130" bestFit="1" customWidth="1"/>
    <col min="2300" max="2300" width="11.5546875" style="130" bestFit="1" customWidth="1"/>
    <col min="2301" max="2301" width="11.109375" style="130" customWidth="1"/>
    <col min="2302" max="2302" width="12.5546875" style="130" customWidth="1"/>
    <col min="2303" max="2303" width="13.88671875" style="130" customWidth="1"/>
    <col min="2304" max="2304" width="13.44140625" style="130" customWidth="1"/>
    <col min="2305" max="2305" width="11" style="130" customWidth="1"/>
    <col min="2306" max="2306" width="17.6640625" style="130" bestFit="1" customWidth="1"/>
    <col min="2307" max="2308" width="8.88671875" style="130"/>
    <col min="2309" max="2309" width="10.109375" style="130" customWidth="1"/>
    <col min="2310" max="2551" width="8.88671875" style="130"/>
    <col min="2552" max="2552" width="13.33203125" style="130" customWidth="1"/>
    <col min="2553" max="2553" width="10.5546875" style="130" customWidth="1"/>
    <col min="2554" max="2554" width="12.109375" style="130" customWidth="1"/>
    <col min="2555" max="2555" width="8.109375" style="130" bestFit="1" customWidth="1"/>
    <col min="2556" max="2556" width="11.5546875" style="130" bestFit="1" customWidth="1"/>
    <col min="2557" max="2557" width="11.109375" style="130" customWidth="1"/>
    <col min="2558" max="2558" width="12.5546875" style="130" customWidth="1"/>
    <col min="2559" max="2559" width="13.88671875" style="130" customWidth="1"/>
    <col min="2560" max="2560" width="13.44140625" style="130" customWidth="1"/>
    <col min="2561" max="2561" width="11" style="130" customWidth="1"/>
    <col min="2562" max="2562" width="17.6640625" style="130" bestFit="1" customWidth="1"/>
    <col min="2563" max="2564" width="8.88671875" style="130"/>
    <col min="2565" max="2565" width="10.109375" style="130" customWidth="1"/>
    <col min="2566" max="2807" width="8.88671875" style="130"/>
    <col min="2808" max="2808" width="13.33203125" style="130" customWidth="1"/>
    <col min="2809" max="2809" width="10.5546875" style="130" customWidth="1"/>
    <col min="2810" max="2810" width="12.109375" style="130" customWidth="1"/>
    <col min="2811" max="2811" width="8.109375" style="130" bestFit="1" customWidth="1"/>
    <col min="2812" max="2812" width="11.5546875" style="130" bestFit="1" customWidth="1"/>
    <col min="2813" max="2813" width="11.109375" style="130" customWidth="1"/>
    <col min="2814" max="2814" width="12.5546875" style="130" customWidth="1"/>
    <col min="2815" max="2815" width="13.88671875" style="130" customWidth="1"/>
    <col min="2816" max="2816" width="13.44140625" style="130" customWidth="1"/>
    <col min="2817" max="2817" width="11" style="130" customWidth="1"/>
    <col min="2818" max="2818" width="17.6640625" style="130" bestFit="1" customWidth="1"/>
    <col min="2819" max="2820" width="8.88671875" style="130"/>
    <col min="2821" max="2821" width="10.109375" style="130" customWidth="1"/>
    <col min="2822" max="3063" width="8.88671875" style="130"/>
    <col min="3064" max="3064" width="13.33203125" style="130" customWidth="1"/>
    <col min="3065" max="3065" width="10.5546875" style="130" customWidth="1"/>
    <col min="3066" max="3066" width="12.109375" style="130" customWidth="1"/>
    <col min="3067" max="3067" width="8.109375" style="130" bestFit="1" customWidth="1"/>
    <col min="3068" max="3068" width="11.5546875" style="130" bestFit="1" customWidth="1"/>
    <col min="3069" max="3069" width="11.109375" style="130" customWidth="1"/>
    <col min="3070" max="3070" width="12.5546875" style="130" customWidth="1"/>
    <col min="3071" max="3071" width="13.88671875" style="130" customWidth="1"/>
    <col min="3072" max="3072" width="13.44140625" style="130" customWidth="1"/>
    <col min="3073" max="3073" width="11" style="130" customWidth="1"/>
    <col min="3074" max="3074" width="17.6640625" style="130" bestFit="1" customWidth="1"/>
    <col min="3075" max="3076" width="8.88671875" style="130"/>
    <col min="3077" max="3077" width="10.109375" style="130" customWidth="1"/>
    <col min="3078" max="3319" width="8.88671875" style="130"/>
    <col min="3320" max="3320" width="13.33203125" style="130" customWidth="1"/>
    <col min="3321" max="3321" width="10.5546875" style="130" customWidth="1"/>
    <col min="3322" max="3322" width="12.109375" style="130" customWidth="1"/>
    <col min="3323" max="3323" width="8.109375" style="130" bestFit="1" customWidth="1"/>
    <col min="3324" max="3324" width="11.5546875" style="130" bestFit="1" customWidth="1"/>
    <col min="3325" max="3325" width="11.109375" style="130" customWidth="1"/>
    <col min="3326" max="3326" width="12.5546875" style="130" customWidth="1"/>
    <col min="3327" max="3327" width="13.88671875" style="130" customWidth="1"/>
    <col min="3328" max="3328" width="13.44140625" style="130" customWidth="1"/>
    <col min="3329" max="3329" width="11" style="130" customWidth="1"/>
    <col min="3330" max="3330" width="17.6640625" style="130" bestFit="1" customWidth="1"/>
    <col min="3331" max="3332" width="8.88671875" style="130"/>
    <col min="3333" max="3333" width="10.109375" style="130" customWidth="1"/>
    <col min="3334" max="3575" width="8.88671875" style="130"/>
    <col min="3576" max="3576" width="13.33203125" style="130" customWidth="1"/>
    <col min="3577" max="3577" width="10.5546875" style="130" customWidth="1"/>
    <col min="3578" max="3578" width="12.109375" style="130" customWidth="1"/>
    <col min="3579" max="3579" width="8.109375" style="130" bestFit="1" customWidth="1"/>
    <col min="3580" max="3580" width="11.5546875" style="130" bestFit="1" customWidth="1"/>
    <col min="3581" max="3581" width="11.109375" style="130" customWidth="1"/>
    <col min="3582" max="3582" width="12.5546875" style="130" customWidth="1"/>
    <col min="3583" max="3583" width="13.88671875" style="130" customWidth="1"/>
    <col min="3584" max="3584" width="13.44140625" style="130" customWidth="1"/>
    <col min="3585" max="3585" width="11" style="130" customWidth="1"/>
    <col min="3586" max="3586" width="17.6640625" style="130" bestFit="1" customWidth="1"/>
    <col min="3587" max="3588" width="8.88671875" style="130"/>
    <col min="3589" max="3589" width="10.109375" style="130" customWidth="1"/>
    <col min="3590" max="3831" width="8.88671875" style="130"/>
    <col min="3832" max="3832" width="13.33203125" style="130" customWidth="1"/>
    <col min="3833" max="3833" width="10.5546875" style="130" customWidth="1"/>
    <col min="3834" max="3834" width="12.109375" style="130" customWidth="1"/>
    <col min="3835" max="3835" width="8.109375" style="130" bestFit="1" customWidth="1"/>
    <col min="3836" max="3836" width="11.5546875" style="130" bestFit="1" customWidth="1"/>
    <col min="3837" max="3837" width="11.109375" style="130" customWidth="1"/>
    <col min="3838" max="3838" width="12.5546875" style="130" customWidth="1"/>
    <col min="3839" max="3839" width="13.88671875" style="130" customWidth="1"/>
    <col min="3840" max="3840" width="13.44140625" style="130" customWidth="1"/>
    <col min="3841" max="3841" width="11" style="130" customWidth="1"/>
    <col min="3842" max="3842" width="17.6640625" style="130" bestFit="1" customWidth="1"/>
    <col min="3843" max="3844" width="8.88671875" style="130"/>
    <col min="3845" max="3845" width="10.109375" style="130" customWidth="1"/>
    <col min="3846" max="4087" width="8.88671875" style="130"/>
    <col min="4088" max="4088" width="13.33203125" style="130" customWidth="1"/>
    <col min="4089" max="4089" width="10.5546875" style="130" customWidth="1"/>
    <col min="4090" max="4090" width="12.109375" style="130" customWidth="1"/>
    <col min="4091" max="4091" width="8.109375" style="130" bestFit="1" customWidth="1"/>
    <col min="4092" max="4092" width="11.5546875" style="130" bestFit="1" customWidth="1"/>
    <col min="4093" max="4093" width="11.109375" style="130" customWidth="1"/>
    <col min="4094" max="4094" width="12.5546875" style="130" customWidth="1"/>
    <col min="4095" max="4095" width="13.88671875" style="130" customWidth="1"/>
    <col min="4096" max="4096" width="13.44140625" style="130" customWidth="1"/>
    <col min="4097" max="4097" width="11" style="130" customWidth="1"/>
    <col min="4098" max="4098" width="17.6640625" style="130" bestFit="1" customWidth="1"/>
    <col min="4099" max="4100" width="8.88671875" style="130"/>
    <col min="4101" max="4101" width="10.109375" style="130" customWidth="1"/>
    <col min="4102" max="4343" width="8.88671875" style="130"/>
    <col min="4344" max="4344" width="13.33203125" style="130" customWidth="1"/>
    <col min="4345" max="4345" width="10.5546875" style="130" customWidth="1"/>
    <col min="4346" max="4346" width="12.109375" style="130" customWidth="1"/>
    <col min="4347" max="4347" width="8.109375" style="130" bestFit="1" customWidth="1"/>
    <col min="4348" max="4348" width="11.5546875" style="130" bestFit="1" customWidth="1"/>
    <col min="4349" max="4349" width="11.109375" style="130" customWidth="1"/>
    <col min="4350" max="4350" width="12.5546875" style="130" customWidth="1"/>
    <col min="4351" max="4351" width="13.88671875" style="130" customWidth="1"/>
    <col min="4352" max="4352" width="13.44140625" style="130" customWidth="1"/>
    <col min="4353" max="4353" width="11" style="130" customWidth="1"/>
    <col min="4354" max="4354" width="17.6640625" style="130" bestFit="1" customWidth="1"/>
    <col min="4355" max="4356" width="8.88671875" style="130"/>
    <col min="4357" max="4357" width="10.109375" style="130" customWidth="1"/>
    <col min="4358" max="4599" width="8.88671875" style="130"/>
    <col min="4600" max="4600" width="13.33203125" style="130" customWidth="1"/>
    <col min="4601" max="4601" width="10.5546875" style="130" customWidth="1"/>
    <col min="4602" max="4602" width="12.109375" style="130" customWidth="1"/>
    <col min="4603" max="4603" width="8.109375" style="130" bestFit="1" customWidth="1"/>
    <col min="4604" max="4604" width="11.5546875" style="130" bestFit="1" customWidth="1"/>
    <col min="4605" max="4605" width="11.109375" style="130" customWidth="1"/>
    <col min="4606" max="4606" width="12.5546875" style="130" customWidth="1"/>
    <col min="4607" max="4607" width="13.88671875" style="130" customWidth="1"/>
    <col min="4608" max="4608" width="13.44140625" style="130" customWidth="1"/>
    <col min="4609" max="4609" width="11" style="130" customWidth="1"/>
    <col min="4610" max="4610" width="17.6640625" style="130" bestFit="1" customWidth="1"/>
    <col min="4611" max="4612" width="8.88671875" style="130"/>
    <col min="4613" max="4613" width="10.109375" style="130" customWidth="1"/>
    <col min="4614" max="4855" width="8.88671875" style="130"/>
    <col min="4856" max="4856" width="13.33203125" style="130" customWidth="1"/>
    <col min="4857" max="4857" width="10.5546875" style="130" customWidth="1"/>
    <col min="4858" max="4858" width="12.109375" style="130" customWidth="1"/>
    <col min="4859" max="4859" width="8.109375" style="130" bestFit="1" customWidth="1"/>
    <col min="4860" max="4860" width="11.5546875" style="130" bestFit="1" customWidth="1"/>
    <col min="4861" max="4861" width="11.109375" style="130" customWidth="1"/>
    <col min="4862" max="4862" width="12.5546875" style="130" customWidth="1"/>
    <col min="4863" max="4863" width="13.88671875" style="130" customWidth="1"/>
    <col min="4864" max="4864" width="13.44140625" style="130" customWidth="1"/>
    <col min="4865" max="4865" width="11" style="130" customWidth="1"/>
    <col min="4866" max="4866" width="17.6640625" style="130" bestFit="1" customWidth="1"/>
    <col min="4867" max="4868" width="8.88671875" style="130"/>
    <col min="4869" max="4869" width="10.109375" style="130" customWidth="1"/>
    <col min="4870" max="5111" width="8.88671875" style="130"/>
    <col min="5112" max="5112" width="13.33203125" style="130" customWidth="1"/>
    <col min="5113" max="5113" width="10.5546875" style="130" customWidth="1"/>
    <col min="5114" max="5114" width="12.109375" style="130" customWidth="1"/>
    <col min="5115" max="5115" width="8.109375" style="130" bestFit="1" customWidth="1"/>
    <col min="5116" max="5116" width="11.5546875" style="130" bestFit="1" customWidth="1"/>
    <col min="5117" max="5117" width="11.109375" style="130" customWidth="1"/>
    <col min="5118" max="5118" width="12.5546875" style="130" customWidth="1"/>
    <col min="5119" max="5119" width="13.88671875" style="130" customWidth="1"/>
    <col min="5120" max="5120" width="13.44140625" style="130" customWidth="1"/>
    <col min="5121" max="5121" width="11" style="130" customWidth="1"/>
    <col min="5122" max="5122" width="17.6640625" style="130" bestFit="1" customWidth="1"/>
    <col min="5123" max="5124" width="8.88671875" style="130"/>
    <col min="5125" max="5125" width="10.109375" style="130" customWidth="1"/>
    <col min="5126" max="5367" width="8.88671875" style="130"/>
    <col min="5368" max="5368" width="13.33203125" style="130" customWidth="1"/>
    <col min="5369" max="5369" width="10.5546875" style="130" customWidth="1"/>
    <col min="5370" max="5370" width="12.109375" style="130" customWidth="1"/>
    <col min="5371" max="5371" width="8.109375" style="130" bestFit="1" customWidth="1"/>
    <col min="5372" max="5372" width="11.5546875" style="130" bestFit="1" customWidth="1"/>
    <col min="5373" max="5373" width="11.109375" style="130" customWidth="1"/>
    <col min="5374" max="5374" width="12.5546875" style="130" customWidth="1"/>
    <col min="5375" max="5375" width="13.88671875" style="130" customWidth="1"/>
    <col min="5376" max="5376" width="13.44140625" style="130" customWidth="1"/>
    <col min="5377" max="5377" width="11" style="130" customWidth="1"/>
    <col min="5378" max="5378" width="17.6640625" style="130" bestFit="1" customWidth="1"/>
    <col min="5379" max="5380" width="8.88671875" style="130"/>
    <col min="5381" max="5381" width="10.109375" style="130" customWidth="1"/>
    <col min="5382" max="5623" width="8.88671875" style="130"/>
    <col min="5624" max="5624" width="13.33203125" style="130" customWidth="1"/>
    <col min="5625" max="5625" width="10.5546875" style="130" customWidth="1"/>
    <col min="5626" max="5626" width="12.109375" style="130" customWidth="1"/>
    <col min="5627" max="5627" width="8.109375" style="130" bestFit="1" customWidth="1"/>
    <col min="5628" max="5628" width="11.5546875" style="130" bestFit="1" customWidth="1"/>
    <col min="5629" max="5629" width="11.109375" style="130" customWidth="1"/>
    <col min="5630" max="5630" width="12.5546875" style="130" customWidth="1"/>
    <col min="5631" max="5631" width="13.88671875" style="130" customWidth="1"/>
    <col min="5632" max="5632" width="13.44140625" style="130" customWidth="1"/>
    <col min="5633" max="5633" width="11" style="130" customWidth="1"/>
    <col min="5634" max="5634" width="17.6640625" style="130" bestFit="1" customWidth="1"/>
    <col min="5635" max="5636" width="8.88671875" style="130"/>
    <col min="5637" max="5637" width="10.109375" style="130" customWidth="1"/>
    <col min="5638" max="5879" width="8.88671875" style="130"/>
    <col min="5880" max="5880" width="13.33203125" style="130" customWidth="1"/>
    <col min="5881" max="5881" width="10.5546875" style="130" customWidth="1"/>
    <col min="5882" max="5882" width="12.109375" style="130" customWidth="1"/>
    <col min="5883" max="5883" width="8.109375" style="130" bestFit="1" customWidth="1"/>
    <col min="5884" max="5884" width="11.5546875" style="130" bestFit="1" customWidth="1"/>
    <col min="5885" max="5885" width="11.109375" style="130" customWidth="1"/>
    <col min="5886" max="5886" width="12.5546875" style="130" customWidth="1"/>
    <col min="5887" max="5887" width="13.88671875" style="130" customWidth="1"/>
    <col min="5888" max="5888" width="13.44140625" style="130" customWidth="1"/>
    <col min="5889" max="5889" width="11" style="130" customWidth="1"/>
    <col min="5890" max="5890" width="17.6640625" style="130" bestFit="1" customWidth="1"/>
    <col min="5891" max="5892" width="8.88671875" style="130"/>
    <col min="5893" max="5893" width="10.109375" style="130" customWidth="1"/>
    <col min="5894" max="6135" width="8.88671875" style="130"/>
    <col min="6136" max="6136" width="13.33203125" style="130" customWidth="1"/>
    <col min="6137" max="6137" width="10.5546875" style="130" customWidth="1"/>
    <col min="6138" max="6138" width="12.109375" style="130" customWidth="1"/>
    <col min="6139" max="6139" width="8.109375" style="130" bestFit="1" customWidth="1"/>
    <col min="6140" max="6140" width="11.5546875" style="130" bestFit="1" customWidth="1"/>
    <col min="6141" max="6141" width="11.109375" style="130" customWidth="1"/>
    <col min="6142" max="6142" width="12.5546875" style="130" customWidth="1"/>
    <col min="6143" max="6143" width="13.88671875" style="130" customWidth="1"/>
    <col min="6144" max="6144" width="13.44140625" style="130" customWidth="1"/>
    <col min="6145" max="6145" width="11" style="130" customWidth="1"/>
    <col min="6146" max="6146" width="17.6640625" style="130" bestFit="1" customWidth="1"/>
    <col min="6147" max="6148" width="8.88671875" style="130"/>
    <col min="6149" max="6149" width="10.109375" style="130" customWidth="1"/>
    <col min="6150" max="6391" width="8.88671875" style="130"/>
    <col min="6392" max="6392" width="13.33203125" style="130" customWidth="1"/>
    <col min="6393" max="6393" width="10.5546875" style="130" customWidth="1"/>
    <col min="6394" max="6394" width="12.109375" style="130" customWidth="1"/>
    <col min="6395" max="6395" width="8.109375" style="130" bestFit="1" customWidth="1"/>
    <col min="6396" max="6396" width="11.5546875" style="130" bestFit="1" customWidth="1"/>
    <col min="6397" max="6397" width="11.109375" style="130" customWidth="1"/>
    <col min="6398" max="6398" width="12.5546875" style="130" customWidth="1"/>
    <col min="6399" max="6399" width="13.88671875" style="130" customWidth="1"/>
    <col min="6400" max="6400" width="13.44140625" style="130" customWidth="1"/>
    <col min="6401" max="6401" width="11" style="130" customWidth="1"/>
    <col min="6402" max="6402" width="17.6640625" style="130" bestFit="1" customWidth="1"/>
    <col min="6403" max="6404" width="8.88671875" style="130"/>
    <col min="6405" max="6405" width="10.109375" style="130" customWidth="1"/>
    <col min="6406" max="6647" width="8.88671875" style="130"/>
    <col min="6648" max="6648" width="13.33203125" style="130" customWidth="1"/>
    <col min="6649" max="6649" width="10.5546875" style="130" customWidth="1"/>
    <col min="6650" max="6650" width="12.109375" style="130" customWidth="1"/>
    <col min="6651" max="6651" width="8.109375" style="130" bestFit="1" customWidth="1"/>
    <col min="6652" max="6652" width="11.5546875" style="130" bestFit="1" customWidth="1"/>
    <col min="6653" max="6653" width="11.109375" style="130" customWidth="1"/>
    <col min="6654" max="6654" width="12.5546875" style="130" customWidth="1"/>
    <col min="6655" max="6655" width="13.88671875" style="130" customWidth="1"/>
    <col min="6656" max="6656" width="13.44140625" style="130" customWidth="1"/>
    <col min="6657" max="6657" width="11" style="130" customWidth="1"/>
    <col min="6658" max="6658" width="17.6640625" style="130" bestFit="1" customWidth="1"/>
    <col min="6659" max="6660" width="8.88671875" style="130"/>
    <col min="6661" max="6661" width="10.109375" style="130" customWidth="1"/>
    <col min="6662" max="6903" width="8.88671875" style="130"/>
    <col min="6904" max="6904" width="13.33203125" style="130" customWidth="1"/>
    <col min="6905" max="6905" width="10.5546875" style="130" customWidth="1"/>
    <col min="6906" max="6906" width="12.109375" style="130" customWidth="1"/>
    <col min="6907" max="6907" width="8.109375" style="130" bestFit="1" customWidth="1"/>
    <col min="6908" max="6908" width="11.5546875" style="130" bestFit="1" customWidth="1"/>
    <col min="6909" max="6909" width="11.109375" style="130" customWidth="1"/>
    <col min="6910" max="6910" width="12.5546875" style="130" customWidth="1"/>
    <col min="6911" max="6911" width="13.88671875" style="130" customWidth="1"/>
    <col min="6912" max="6912" width="13.44140625" style="130" customWidth="1"/>
    <col min="6913" max="6913" width="11" style="130" customWidth="1"/>
    <col min="6914" max="6914" width="17.6640625" style="130" bestFit="1" customWidth="1"/>
    <col min="6915" max="6916" width="8.88671875" style="130"/>
    <col min="6917" max="6917" width="10.109375" style="130" customWidth="1"/>
    <col min="6918" max="7159" width="8.88671875" style="130"/>
    <col min="7160" max="7160" width="13.33203125" style="130" customWidth="1"/>
    <col min="7161" max="7161" width="10.5546875" style="130" customWidth="1"/>
    <col min="7162" max="7162" width="12.109375" style="130" customWidth="1"/>
    <col min="7163" max="7163" width="8.109375" style="130" bestFit="1" customWidth="1"/>
    <col min="7164" max="7164" width="11.5546875" style="130" bestFit="1" customWidth="1"/>
    <col min="7165" max="7165" width="11.109375" style="130" customWidth="1"/>
    <col min="7166" max="7166" width="12.5546875" style="130" customWidth="1"/>
    <col min="7167" max="7167" width="13.88671875" style="130" customWidth="1"/>
    <col min="7168" max="7168" width="13.44140625" style="130" customWidth="1"/>
    <col min="7169" max="7169" width="11" style="130" customWidth="1"/>
    <col min="7170" max="7170" width="17.6640625" style="130" bestFit="1" customWidth="1"/>
    <col min="7171" max="7172" width="8.88671875" style="130"/>
    <col min="7173" max="7173" width="10.109375" style="130" customWidth="1"/>
    <col min="7174" max="7415" width="8.88671875" style="130"/>
    <col min="7416" max="7416" width="13.33203125" style="130" customWidth="1"/>
    <col min="7417" max="7417" width="10.5546875" style="130" customWidth="1"/>
    <col min="7418" max="7418" width="12.109375" style="130" customWidth="1"/>
    <col min="7419" max="7419" width="8.109375" style="130" bestFit="1" customWidth="1"/>
    <col min="7420" max="7420" width="11.5546875" style="130" bestFit="1" customWidth="1"/>
    <col min="7421" max="7421" width="11.109375" style="130" customWidth="1"/>
    <col min="7422" max="7422" width="12.5546875" style="130" customWidth="1"/>
    <col min="7423" max="7423" width="13.88671875" style="130" customWidth="1"/>
    <col min="7424" max="7424" width="13.44140625" style="130" customWidth="1"/>
    <col min="7425" max="7425" width="11" style="130" customWidth="1"/>
    <col min="7426" max="7426" width="17.6640625" style="130" bestFit="1" customWidth="1"/>
    <col min="7427" max="7428" width="8.88671875" style="130"/>
    <col min="7429" max="7429" width="10.109375" style="130" customWidth="1"/>
    <col min="7430" max="7671" width="8.88671875" style="130"/>
    <col min="7672" max="7672" width="13.33203125" style="130" customWidth="1"/>
    <col min="7673" max="7673" width="10.5546875" style="130" customWidth="1"/>
    <col min="7674" max="7674" width="12.109375" style="130" customWidth="1"/>
    <col min="7675" max="7675" width="8.109375" style="130" bestFit="1" customWidth="1"/>
    <col min="7676" max="7676" width="11.5546875" style="130" bestFit="1" customWidth="1"/>
    <col min="7677" max="7677" width="11.109375" style="130" customWidth="1"/>
    <col min="7678" max="7678" width="12.5546875" style="130" customWidth="1"/>
    <col min="7679" max="7679" width="13.88671875" style="130" customWidth="1"/>
    <col min="7680" max="7680" width="13.44140625" style="130" customWidth="1"/>
    <col min="7681" max="7681" width="11" style="130" customWidth="1"/>
    <col min="7682" max="7682" width="17.6640625" style="130" bestFit="1" customWidth="1"/>
    <col min="7683" max="7684" width="8.88671875" style="130"/>
    <col min="7685" max="7685" width="10.109375" style="130" customWidth="1"/>
    <col min="7686" max="7927" width="8.88671875" style="130"/>
    <col min="7928" max="7928" width="13.33203125" style="130" customWidth="1"/>
    <col min="7929" max="7929" width="10.5546875" style="130" customWidth="1"/>
    <col min="7930" max="7930" width="12.109375" style="130" customWidth="1"/>
    <col min="7931" max="7931" width="8.109375" style="130" bestFit="1" customWidth="1"/>
    <col min="7932" max="7932" width="11.5546875" style="130" bestFit="1" customWidth="1"/>
    <col min="7933" max="7933" width="11.109375" style="130" customWidth="1"/>
    <col min="7934" max="7934" width="12.5546875" style="130" customWidth="1"/>
    <col min="7935" max="7935" width="13.88671875" style="130" customWidth="1"/>
    <col min="7936" max="7936" width="13.44140625" style="130" customWidth="1"/>
    <col min="7937" max="7937" width="11" style="130" customWidth="1"/>
    <col min="7938" max="7938" width="17.6640625" style="130" bestFit="1" customWidth="1"/>
    <col min="7939" max="7940" width="8.88671875" style="130"/>
    <col min="7941" max="7941" width="10.109375" style="130" customWidth="1"/>
    <col min="7942" max="8183" width="8.88671875" style="130"/>
    <col min="8184" max="8184" width="13.33203125" style="130" customWidth="1"/>
    <col min="8185" max="8185" width="10.5546875" style="130" customWidth="1"/>
    <col min="8186" max="8186" width="12.109375" style="130" customWidth="1"/>
    <col min="8187" max="8187" width="8.109375" style="130" bestFit="1" customWidth="1"/>
    <col min="8188" max="8188" width="11.5546875" style="130" bestFit="1" customWidth="1"/>
    <col min="8189" max="8189" width="11.109375" style="130" customWidth="1"/>
    <col min="8190" max="8190" width="12.5546875" style="130" customWidth="1"/>
    <col min="8191" max="8191" width="13.88671875" style="130" customWidth="1"/>
    <col min="8192" max="8192" width="13.44140625" style="130" customWidth="1"/>
    <col min="8193" max="8193" width="11" style="130" customWidth="1"/>
    <col min="8194" max="8194" width="17.6640625" style="130" bestFit="1" customWidth="1"/>
    <col min="8195" max="8196" width="8.88671875" style="130"/>
    <col min="8197" max="8197" width="10.109375" style="130" customWidth="1"/>
    <col min="8198" max="8439" width="8.88671875" style="130"/>
    <col min="8440" max="8440" width="13.33203125" style="130" customWidth="1"/>
    <col min="8441" max="8441" width="10.5546875" style="130" customWidth="1"/>
    <col min="8442" max="8442" width="12.109375" style="130" customWidth="1"/>
    <col min="8443" max="8443" width="8.109375" style="130" bestFit="1" customWidth="1"/>
    <col min="8444" max="8444" width="11.5546875" style="130" bestFit="1" customWidth="1"/>
    <col min="8445" max="8445" width="11.109375" style="130" customWidth="1"/>
    <col min="8446" max="8446" width="12.5546875" style="130" customWidth="1"/>
    <col min="8447" max="8447" width="13.88671875" style="130" customWidth="1"/>
    <col min="8448" max="8448" width="13.44140625" style="130" customWidth="1"/>
    <col min="8449" max="8449" width="11" style="130" customWidth="1"/>
    <col min="8450" max="8450" width="17.6640625" style="130" bestFit="1" customWidth="1"/>
    <col min="8451" max="8452" width="8.88671875" style="130"/>
    <col min="8453" max="8453" width="10.109375" style="130" customWidth="1"/>
    <col min="8454" max="8695" width="8.88671875" style="130"/>
    <col min="8696" max="8696" width="13.33203125" style="130" customWidth="1"/>
    <col min="8697" max="8697" width="10.5546875" style="130" customWidth="1"/>
    <col min="8698" max="8698" width="12.109375" style="130" customWidth="1"/>
    <col min="8699" max="8699" width="8.109375" style="130" bestFit="1" customWidth="1"/>
    <col min="8700" max="8700" width="11.5546875" style="130" bestFit="1" customWidth="1"/>
    <col min="8701" max="8701" width="11.109375" style="130" customWidth="1"/>
    <col min="8702" max="8702" width="12.5546875" style="130" customWidth="1"/>
    <col min="8703" max="8703" width="13.88671875" style="130" customWidth="1"/>
    <col min="8704" max="8704" width="13.44140625" style="130" customWidth="1"/>
    <col min="8705" max="8705" width="11" style="130" customWidth="1"/>
    <col min="8706" max="8706" width="17.6640625" style="130" bestFit="1" customWidth="1"/>
    <col min="8707" max="8708" width="8.88671875" style="130"/>
    <col min="8709" max="8709" width="10.109375" style="130" customWidth="1"/>
    <col min="8710" max="8951" width="8.88671875" style="130"/>
    <col min="8952" max="8952" width="13.33203125" style="130" customWidth="1"/>
    <col min="8953" max="8953" width="10.5546875" style="130" customWidth="1"/>
    <col min="8954" max="8954" width="12.109375" style="130" customWidth="1"/>
    <col min="8955" max="8955" width="8.109375" style="130" bestFit="1" customWidth="1"/>
    <col min="8956" max="8956" width="11.5546875" style="130" bestFit="1" customWidth="1"/>
    <col min="8957" max="8957" width="11.109375" style="130" customWidth="1"/>
    <col min="8958" max="8958" width="12.5546875" style="130" customWidth="1"/>
    <col min="8959" max="8959" width="13.88671875" style="130" customWidth="1"/>
    <col min="8960" max="8960" width="13.44140625" style="130" customWidth="1"/>
    <col min="8961" max="8961" width="11" style="130" customWidth="1"/>
    <col min="8962" max="8962" width="17.6640625" style="130" bestFit="1" customWidth="1"/>
    <col min="8963" max="8964" width="8.88671875" style="130"/>
    <col min="8965" max="8965" width="10.109375" style="130" customWidth="1"/>
    <col min="8966" max="9207" width="8.88671875" style="130"/>
    <col min="9208" max="9208" width="13.33203125" style="130" customWidth="1"/>
    <col min="9209" max="9209" width="10.5546875" style="130" customWidth="1"/>
    <col min="9210" max="9210" width="12.109375" style="130" customWidth="1"/>
    <col min="9211" max="9211" width="8.109375" style="130" bestFit="1" customWidth="1"/>
    <col min="9212" max="9212" width="11.5546875" style="130" bestFit="1" customWidth="1"/>
    <col min="9213" max="9213" width="11.109375" style="130" customWidth="1"/>
    <col min="9214" max="9214" width="12.5546875" style="130" customWidth="1"/>
    <col min="9215" max="9215" width="13.88671875" style="130" customWidth="1"/>
    <col min="9216" max="9216" width="13.44140625" style="130" customWidth="1"/>
    <col min="9217" max="9217" width="11" style="130" customWidth="1"/>
    <col min="9218" max="9218" width="17.6640625" style="130" bestFit="1" customWidth="1"/>
    <col min="9219" max="9220" width="8.88671875" style="130"/>
    <col min="9221" max="9221" width="10.109375" style="130" customWidth="1"/>
    <col min="9222" max="9463" width="8.88671875" style="130"/>
    <col min="9464" max="9464" width="13.33203125" style="130" customWidth="1"/>
    <col min="9465" max="9465" width="10.5546875" style="130" customWidth="1"/>
    <col min="9466" max="9466" width="12.109375" style="130" customWidth="1"/>
    <col min="9467" max="9467" width="8.109375" style="130" bestFit="1" customWidth="1"/>
    <col min="9468" max="9468" width="11.5546875" style="130" bestFit="1" customWidth="1"/>
    <col min="9469" max="9469" width="11.109375" style="130" customWidth="1"/>
    <col min="9470" max="9470" width="12.5546875" style="130" customWidth="1"/>
    <col min="9471" max="9471" width="13.88671875" style="130" customWidth="1"/>
    <col min="9472" max="9472" width="13.44140625" style="130" customWidth="1"/>
    <col min="9473" max="9473" width="11" style="130" customWidth="1"/>
    <col min="9474" max="9474" width="17.6640625" style="130" bestFit="1" customWidth="1"/>
    <col min="9475" max="9476" width="8.88671875" style="130"/>
    <col min="9477" max="9477" width="10.109375" style="130" customWidth="1"/>
    <col min="9478" max="9719" width="8.88671875" style="130"/>
    <col min="9720" max="9720" width="13.33203125" style="130" customWidth="1"/>
    <col min="9721" max="9721" width="10.5546875" style="130" customWidth="1"/>
    <col min="9722" max="9722" width="12.109375" style="130" customWidth="1"/>
    <col min="9723" max="9723" width="8.109375" style="130" bestFit="1" customWidth="1"/>
    <col min="9724" max="9724" width="11.5546875" style="130" bestFit="1" customWidth="1"/>
    <col min="9725" max="9725" width="11.109375" style="130" customWidth="1"/>
    <col min="9726" max="9726" width="12.5546875" style="130" customWidth="1"/>
    <col min="9727" max="9727" width="13.88671875" style="130" customWidth="1"/>
    <col min="9728" max="9728" width="13.44140625" style="130" customWidth="1"/>
    <col min="9729" max="9729" width="11" style="130" customWidth="1"/>
    <col min="9730" max="9730" width="17.6640625" style="130" bestFit="1" customWidth="1"/>
    <col min="9731" max="9732" width="8.88671875" style="130"/>
    <col min="9733" max="9733" width="10.109375" style="130" customWidth="1"/>
    <col min="9734" max="9975" width="8.88671875" style="130"/>
    <col min="9976" max="9976" width="13.33203125" style="130" customWidth="1"/>
    <col min="9977" max="9977" width="10.5546875" style="130" customWidth="1"/>
    <col min="9978" max="9978" width="12.109375" style="130" customWidth="1"/>
    <col min="9979" max="9979" width="8.109375" style="130" bestFit="1" customWidth="1"/>
    <col min="9980" max="9980" width="11.5546875" style="130" bestFit="1" customWidth="1"/>
    <col min="9981" max="9981" width="11.109375" style="130" customWidth="1"/>
    <col min="9982" max="9982" width="12.5546875" style="130" customWidth="1"/>
    <col min="9983" max="9983" width="13.88671875" style="130" customWidth="1"/>
    <col min="9984" max="9984" width="13.44140625" style="130" customWidth="1"/>
    <col min="9985" max="9985" width="11" style="130" customWidth="1"/>
    <col min="9986" max="9986" width="17.6640625" style="130" bestFit="1" customWidth="1"/>
    <col min="9987" max="9988" width="8.88671875" style="130"/>
    <col min="9989" max="9989" width="10.109375" style="130" customWidth="1"/>
    <col min="9990" max="10231" width="8.88671875" style="130"/>
    <col min="10232" max="10232" width="13.33203125" style="130" customWidth="1"/>
    <col min="10233" max="10233" width="10.5546875" style="130" customWidth="1"/>
    <col min="10234" max="10234" width="12.109375" style="130" customWidth="1"/>
    <col min="10235" max="10235" width="8.109375" style="130" bestFit="1" customWidth="1"/>
    <col min="10236" max="10236" width="11.5546875" style="130" bestFit="1" customWidth="1"/>
    <col min="10237" max="10237" width="11.109375" style="130" customWidth="1"/>
    <col min="10238" max="10238" width="12.5546875" style="130" customWidth="1"/>
    <col min="10239" max="10239" width="13.88671875" style="130" customWidth="1"/>
    <col min="10240" max="10240" width="13.44140625" style="130" customWidth="1"/>
    <col min="10241" max="10241" width="11" style="130" customWidth="1"/>
    <col min="10242" max="10242" width="17.6640625" style="130" bestFit="1" customWidth="1"/>
    <col min="10243" max="10244" width="8.88671875" style="130"/>
    <col min="10245" max="10245" width="10.109375" style="130" customWidth="1"/>
    <col min="10246" max="10487" width="8.88671875" style="130"/>
    <col min="10488" max="10488" width="13.33203125" style="130" customWidth="1"/>
    <col min="10489" max="10489" width="10.5546875" style="130" customWidth="1"/>
    <col min="10490" max="10490" width="12.109375" style="130" customWidth="1"/>
    <col min="10491" max="10491" width="8.109375" style="130" bestFit="1" customWidth="1"/>
    <col min="10492" max="10492" width="11.5546875" style="130" bestFit="1" customWidth="1"/>
    <col min="10493" max="10493" width="11.109375" style="130" customWidth="1"/>
    <col min="10494" max="10494" width="12.5546875" style="130" customWidth="1"/>
    <col min="10495" max="10495" width="13.88671875" style="130" customWidth="1"/>
    <col min="10496" max="10496" width="13.44140625" style="130" customWidth="1"/>
    <col min="10497" max="10497" width="11" style="130" customWidth="1"/>
    <col min="10498" max="10498" width="17.6640625" style="130" bestFit="1" customWidth="1"/>
    <col min="10499" max="10500" width="8.88671875" style="130"/>
    <col min="10501" max="10501" width="10.109375" style="130" customWidth="1"/>
    <col min="10502" max="10743" width="8.88671875" style="130"/>
    <col min="10744" max="10744" width="13.33203125" style="130" customWidth="1"/>
    <col min="10745" max="10745" width="10.5546875" style="130" customWidth="1"/>
    <col min="10746" max="10746" width="12.109375" style="130" customWidth="1"/>
    <col min="10747" max="10747" width="8.109375" style="130" bestFit="1" customWidth="1"/>
    <col min="10748" max="10748" width="11.5546875" style="130" bestFit="1" customWidth="1"/>
    <col min="10749" max="10749" width="11.109375" style="130" customWidth="1"/>
    <col min="10750" max="10750" width="12.5546875" style="130" customWidth="1"/>
    <col min="10751" max="10751" width="13.88671875" style="130" customWidth="1"/>
    <col min="10752" max="10752" width="13.44140625" style="130" customWidth="1"/>
    <col min="10753" max="10753" width="11" style="130" customWidth="1"/>
    <col min="10754" max="10754" width="17.6640625" style="130" bestFit="1" customWidth="1"/>
    <col min="10755" max="10756" width="8.88671875" style="130"/>
    <col min="10757" max="10757" width="10.109375" style="130" customWidth="1"/>
    <col min="10758" max="10999" width="8.88671875" style="130"/>
    <col min="11000" max="11000" width="13.33203125" style="130" customWidth="1"/>
    <col min="11001" max="11001" width="10.5546875" style="130" customWidth="1"/>
    <col min="11002" max="11002" width="12.109375" style="130" customWidth="1"/>
    <col min="11003" max="11003" width="8.109375" style="130" bestFit="1" customWidth="1"/>
    <col min="11004" max="11004" width="11.5546875" style="130" bestFit="1" customWidth="1"/>
    <col min="11005" max="11005" width="11.109375" style="130" customWidth="1"/>
    <col min="11006" max="11006" width="12.5546875" style="130" customWidth="1"/>
    <col min="11007" max="11007" width="13.88671875" style="130" customWidth="1"/>
    <col min="11008" max="11008" width="13.44140625" style="130" customWidth="1"/>
    <col min="11009" max="11009" width="11" style="130" customWidth="1"/>
    <col min="11010" max="11010" width="17.6640625" style="130" bestFit="1" customWidth="1"/>
    <col min="11011" max="11012" width="8.88671875" style="130"/>
    <col min="11013" max="11013" width="10.109375" style="130" customWidth="1"/>
    <col min="11014" max="11255" width="8.88671875" style="130"/>
    <col min="11256" max="11256" width="13.33203125" style="130" customWidth="1"/>
    <col min="11257" max="11257" width="10.5546875" style="130" customWidth="1"/>
    <col min="11258" max="11258" width="12.109375" style="130" customWidth="1"/>
    <col min="11259" max="11259" width="8.109375" style="130" bestFit="1" customWidth="1"/>
    <col min="11260" max="11260" width="11.5546875" style="130" bestFit="1" customWidth="1"/>
    <col min="11261" max="11261" width="11.109375" style="130" customWidth="1"/>
    <col min="11262" max="11262" width="12.5546875" style="130" customWidth="1"/>
    <col min="11263" max="11263" width="13.88671875" style="130" customWidth="1"/>
    <col min="11264" max="11264" width="13.44140625" style="130" customWidth="1"/>
    <col min="11265" max="11265" width="11" style="130" customWidth="1"/>
    <col min="11266" max="11266" width="17.6640625" style="130" bestFit="1" customWidth="1"/>
    <col min="11267" max="11268" width="8.88671875" style="130"/>
    <col min="11269" max="11269" width="10.109375" style="130" customWidth="1"/>
    <col min="11270" max="11511" width="8.88671875" style="130"/>
    <col min="11512" max="11512" width="13.33203125" style="130" customWidth="1"/>
    <col min="11513" max="11513" width="10.5546875" style="130" customWidth="1"/>
    <col min="11514" max="11514" width="12.109375" style="130" customWidth="1"/>
    <col min="11515" max="11515" width="8.109375" style="130" bestFit="1" customWidth="1"/>
    <col min="11516" max="11516" width="11.5546875" style="130" bestFit="1" customWidth="1"/>
    <col min="11517" max="11517" width="11.109375" style="130" customWidth="1"/>
    <col min="11518" max="11518" width="12.5546875" style="130" customWidth="1"/>
    <col min="11519" max="11519" width="13.88671875" style="130" customWidth="1"/>
    <col min="11520" max="11520" width="13.44140625" style="130" customWidth="1"/>
    <col min="11521" max="11521" width="11" style="130" customWidth="1"/>
    <col min="11522" max="11522" width="17.6640625" style="130" bestFit="1" customWidth="1"/>
    <col min="11523" max="11524" width="8.88671875" style="130"/>
    <col min="11525" max="11525" width="10.109375" style="130" customWidth="1"/>
    <col min="11526" max="11767" width="8.88671875" style="130"/>
    <col min="11768" max="11768" width="13.33203125" style="130" customWidth="1"/>
    <col min="11769" max="11769" width="10.5546875" style="130" customWidth="1"/>
    <col min="11770" max="11770" width="12.109375" style="130" customWidth="1"/>
    <col min="11771" max="11771" width="8.109375" style="130" bestFit="1" customWidth="1"/>
    <col min="11772" max="11772" width="11.5546875" style="130" bestFit="1" customWidth="1"/>
    <col min="11773" max="11773" width="11.109375" style="130" customWidth="1"/>
    <col min="11774" max="11774" width="12.5546875" style="130" customWidth="1"/>
    <col min="11775" max="11775" width="13.88671875" style="130" customWidth="1"/>
    <col min="11776" max="11776" width="13.44140625" style="130" customWidth="1"/>
    <col min="11777" max="11777" width="11" style="130" customWidth="1"/>
    <col min="11778" max="11778" width="17.6640625" style="130" bestFit="1" customWidth="1"/>
    <col min="11779" max="11780" width="8.88671875" style="130"/>
    <col min="11781" max="11781" width="10.109375" style="130" customWidth="1"/>
    <col min="11782" max="12023" width="8.88671875" style="130"/>
    <col min="12024" max="12024" width="13.33203125" style="130" customWidth="1"/>
    <col min="12025" max="12025" width="10.5546875" style="130" customWidth="1"/>
    <col min="12026" max="12026" width="12.109375" style="130" customWidth="1"/>
    <col min="12027" max="12027" width="8.109375" style="130" bestFit="1" customWidth="1"/>
    <col min="12028" max="12028" width="11.5546875" style="130" bestFit="1" customWidth="1"/>
    <col min="12029" max="12029" width="11.109375" style="130" customWidth="1"/>
    <col min="12030" max="12030" width="12.5546875" style="130" customWidth="1"/>
    <col min="12031" max="12031" width="13.88671875" style="130" customWidth="1"/>
    <col min="12032" max="12032" width="13.44140625" style="130" customWidth="1"/>
    <col min="12033" max="12033" width="11" style="130" customWidth="1"/>
    <col min="12034" max="12034" width="17.6640625" style="130" bestFit="1" customWidth="1"/>
    <col min="12035" max="12036" width="8.88671875" style="130"/>
    <col min="12037" max="12037" width="10.109375" style="130" customWidth="1"/>
    <col min="12038" max="12279" width="8.88671875" style="130"/>
    <col min="12280" max="12280" width="13.33203125" style="130" customWidth="1"/>
    <col min="12281" max="12281" width="10.5546875" style="130" customWidth="1"/>
    <col min="12282" max="12282" width="12.109375" style="130" customWidth="1"/>
    <col min="12283" max="12283" width="8.109375" style="130" bestFit="1" customWidth="1"/>
    <col min="12284" max="12284" width="11.5546875" style="130" bestFit="1" customWidth="1"/>
    <col min="12285" max="12285" width="11.109375" style="130" customWidth="1"/>
    <col min="12286" max="12286" width="12.5546875" style="130" customWidth="1"/>
    <col min="12287" max="12287" width="13.88671875" style="130" customWidth="1"/>
    <col min="12288" max="12288" width="13.44140625" style="130" customWidth="1"/>
    <col min="12289" max="12289" width="11" style="130" customWidth="1"/>
    <col min="12290" max="12290" width="17.6640625" style="130" bestFit="1" customWidth="1"/>
    <col min="12291" max="12292" width="8.88671875" style="130"/>
    <col min="12293" max="12293" width="10.109375" style="130" customWidth="1"/>
    <col min="12294" max="12535" width="8.88671875" style="130"/>
    <col min="12536" max="12536" width="13.33203125" style="130" customWidth="1"/>
    <col min="12537" max="12537" width="10.5546875" style="130" customWidth="1"/>
    <col min="12538" max="12538" width="12.109375" style="130" customWidth="1"/>
    <col min="12539" max="12539" width="8.109375" style="130" bestFit="1" customWidth="1"/>
    <col min="12540" max="12540" width="11.5546875" style="130" bestFit="1" customWidth="1"/>
    <col min="12541" max="12541" width="11.109375" style="130" customWidth="1"/>
    <col min="12542" max="12542" width="12.5546875" style="130" customWidth="1"/>
    <col min="12543" max="12543" width="13.88671875" style="130" customWidth="1"/>
    <col min="12544" max="12544" width="13.44140625" style="130" customWidth="1"/>
    <col min="12545" max="12545" width="11" style="130" customWidth="1"/>
    <col min="12546" max="12546" width="17.6640625" style="130" bestFit="1" customWidth="1"/>
    <col min="12547" max="12548" width="8.88671875" style="130"/>
    <col min="12549" max="12549" width="10.109375" style="130" customWidth="1"/>
    <col min="12550" max="12791" width="8.88671875" style="130"/>
    <col min="12792" max="12792" width="13.33203125" style="130" customWidth="1"/>
    <col min="12793" max="12793" width="10.5546875" style="130" customWidth="1"/>
    <col min="12794" max="12794" width="12.109375" style="130" customWidth="1"/>
    <col min="12795" max="12795" width="8.109375" style="130" bestFit="1" customWidth="1"/>
    <col min="12796" max="12796" width="11.5546875" style="130" bestFit="1" customWidth="1"/>
    <col min="12797" max="12797" width="11.109375" style="130" customWidth="1"/>
    <col min="12798" max="12798" width="12.5546875" style="130" customWidth="1"/>
    <col min="12799" max="12799" width="13.88671875" style="130" customWidth="1"/>
    <col min="12800" max="12800" width="13.44140625" style="130" customWidth="1"/>
    <col min="12801" max="12801" width="11" style="130" customWidth="1"/>
    <col min="12802" max="12802" width="17.6640625" style="130" bestFit="1" customWidth="1"/>
    <col min="12803" max="12804" width="8.88671875" style="130"/>
    <col min="12805" max="12805" width="10.109375" style="130" customWidth="1"/>
    <col min="12806" max="13047" width="8.88671875" style="130"/>
    <col min="13048" max="13048" width="13.33203125" style="130" customWidth="1"/>
    <col min="13049" max="13049" width="10.5546875" style="130" customWidth="1"/>
    <col min="13050" max="13050" width="12.109375" style="130" customWidth="1"/>
    <col min="13051" max="13051" width="8.109375" style="130" bestFit="1" customWidth="1"/>
    <col min="13052" max="13052" width="11.5546875" style="130" bestFit="1" customWidth="1"/>
    <col min="13053" max="13053" width="11.109375" style="130" customWidth="1"/>
    <col min="13054" max="13054" width="12.5546875" style="130" customWidth="1"/>
    <col min="13055" max="13055" width="13.88671875" style="130" customWidth="1"/>
    <col min="13056" max="13056" width="13.44140625" style="130" customWidth="1"/>
    <col min="13057" max="13057" width="11" style="130" customWidth="1"/>
    <col min="13058" max="13058" width="17.6640625" style="130" bestFit="1" customWidth="1"/>
    <col min="13059" max="13060" width="8.88671875" style="130"/>
    <col min="13061" max="13061" width="10.109375" style="130" customWidth="1"/>
    <col min="13062" max="13303" width="8.88671875" style="130"/>
    <col min="13304" max="13304" width="13.33203125" style="130" customWidth="1"/>
    <col min="13305" max="13305" width="10.5546875" style="130" customWidth="1"/>
    <col min="13306" max="13306" width="12.109375" style="130" customWidth="1"/>
    <col min="13307" max="13307" width="8.109375" style="130" bestFit="1" customWidth="1"/>
    <col min="13308" max="13308" width="11.5546875" style="130" bestFit="1" customWidth="1"/>
    <col min="13309" max="13309" width="11.109375" style="130" customWidth="1"/>
    <col min="13310" max="13310" width="12.5546875" style="130" customWidth="1"/>
    <col min="13311" max="13311" width="13.88671875" style="130" customWidth="1"/>
    <col min="13312" max="13312" width="13.44140625" style="130" customWidth="1"/>
    <col min="13313" max="13313" width="11" style="130" customWidth="1"/>
    <col min="13314" max="13314" width="17.6640625" style="130" bestFit="1" customWidth="1"/>
    <col min="13315" max="13316" width="8.88671875" style="130"/>
    <col min="13317" max="13317" width="10.109375" style="130" customWidth="1"/>
    <col min="13318" max="13559" width="8.88671875" style="130"/>
    <col min="13560" max="13560" width="13.33203125" style="130" customWidth="1"/>
    <col min="13561" max="13561" width="10.5546875" style="130" customWidth="1"/>
    <col min="13562" max="13562" width="12.109375" style="130" customWidth="1"/>
    <col min="13563" max="13563" width="8.109375" style="130" bestFit="1" customWidth="1"/>
    <col min="13564" max="13564" width="11.5546875" style="130" bestFit="1" customWidth="1"/>
    <col min="13565" max="13565" width="11.109375" style="130" customWidth="1"/>
    <col min="13566" max="13566" width="12.5546875" style="130" customWidth="1"/>
    <col min="13567" max="13567" width="13.88671875" style="130" customWidth="1"/>
    <col min="13568" max="13568" width="13.44140625" style="130" customWidth="1"/>
    <col min="13569" max="13569" width="11" style="130" customWidth="1"/>
    <col min="13570" max="13570" width="17.6640625" style="130" bestFit="1" customWidth="1"/>
    <col min="13571" max="13572" width="8.88671875" style="130"/>
    <col min="13573" max="13573" width="10.109375" style="130" customWidth="1"/>
    <col min="13574" max="13815" width="8.88671875" style="130"/>
    <col min="13816" max="13816" width="13.33203125" style="130" customWidth="1"/>
    <col min="13817" max="13817" width="10.5546875" style="130" customWidth="1"/>
    <col min="13818" max="13818" width="12.109375" style="130" customWidth="1"/>
    <col min="13819" max="13819" width="8.109375" style="130" bestFit="1" customWidth="1"/>
    <col min="13820" max="13820" width="11.5546875" style="130" bestFit="1" customWidth="1"/>
    <col min="13821" max="13821" width="11.109375" style="130" customWidth="1"/>
    <col min="13822" max="13822" width="12.5546875" style="130" customWidth="1"/>
    <col min="13823" max="13823" width="13.88671875" style="130" customWidth="1"/>
    <col min="13824" max="13824" width="13.44140625" style="130" customWidth="1"/>
    <col min="13825" max="13825" width="11" style="130" customWidth="1"/>
    <col min="13826" max="13826" width="17.6640625" style="130" bestFit="1" customWidth="1"/>
    <col min="13827" max="13828" width="8.88671875" style="130"/>
    <col min="13829" max="13829" width="10.109375" style="130" customWidth="1"/>
    <col min="13830" max="14071" width="8.88671875" style="130"/>
    <col min="14072" max="14072" width="13.33203125" style="130" customWidth="1"/>
    <col min="14073" max="14073" width="10.5546875" style="130" customWidth="1"/>
    <col min="14074" max="14074" width="12.109375" style="130" customWidth="1"/>
    <col min="14075" max="14075" width="8.109375" style="130" bestFit="1" customWidth="1"/>
    <col min="14076" max="14076" width="11.5546875" style="130" bestFit="1" customWidth="1"/>
    <col min="14077" max="14077" width="11.109375" style="130" customWidth="1"/>
    <col min="14078" max="14078" width="12.5546875" style="130" customWidth="1"/>
    <col min="14079" max="14079" width="13.88671875" style="130" customWidth="1"/>
    <col min="14080" max="14080" width="13.44140625" style="130" customWidth="1"/>
    <col min="14081" max="14081" width="11" style="130" customWidth="1"/>
    <col min="14082" max="14082" width="17.6640625" style="130" bestFit="1" customWidth="1"/>
    <col min="14083" max="14084" width="8.88671875" style="130"/>
    <col min="14085" max="14085" width="10.109375" style="130" customWidth="1"/>
    <col min="14086" max="14327" width="8.88671875" style="130"/>
    <col min="14328" max="14328" width="13.33203125" style="130" customWidth="1"/>
    <col min="14329" max="14329" width="10.5546875" style="130" customWidth="1"/>
    <col min="14330" max="14330" width="12.109375" style="130" customWidth="1"/>
    <col min="14331" max="14331" width="8.109375" style="130" bestFit="1" customWidth="1"/>
    <col min="14332" max="14332" width="11.5546875" style="130" bestFit="1" customWidth="1"/>
    <col min="14333" max="14333" width="11.109375" style="130" customWidth="1"/>
    <col min="14334" max="14334" width="12.5546875" style="130" customWidth="1"/>
    <col min="14335" max="14335" width="13.88671875" style="130" customWidth="1"/>
    <col min="14336" max="14336" width="13.44140625" style="130" customWidth="1"/>
    <col min="14337" max="14337" width="11" style="130" customWidth="1"/>
    <col min="14338" max="14338" width="17.6640625" style="130" bestFit="1" customWidth="1"/>
    <col min="14339" max="14340" width="8.88671875" style="130"/>
    <col min="14341" max="14341" width="10.109375" style="130" customWidth="1"/>
    <col min="14342" max="14583" width="8.88671875" style="130"/>
    <col min="14584" max="14584" width="13.33203125" style="130" customWidth="1"/>
    <col min="14585" max="14585" width="10.5546875" style="130" customWidth="1"/>
    <col min="14586" max="14586" width="12.109375" style="130" customWidth="1"/>
    <col min="14587" max="14587" width="8.109375" style="130" bestFit="1" customWidth="1"/>
    <col min="14588" max="14588" width="11.5546875" style="130" bestFit="1" customWidth="1"/>
    <col min="14589" max="14589" width="11.109375" style="130" customWidth="1"/>
    <col min="14590" max="14590" width="12.5546875" style="130" customWidth="1"/>
    <col min="14591" max="14591" width="13.88671875" style="130" customWidth="1"/>
    <col min="14592" max="14592" width="13.44140625" style="130" customWidth="1"/>
    <col min="14593" max="14593" width="11" style="130" customWidth="1"/>
    <col min="14594" max="14594" width="17.6640625" style="130" bestFit="1" customWidth="1"/>
    <col min="14595" max="14596" width="8.88671875" style="130"/>
    <col min="14597" max="14597" width="10.109375" style="130" customWidth="1"/>
    <col min="14598" max="14839" width="8.88671875" style="130"/>
    <col min="14840" max="14840" width="13.33203125" style="130" customWidth="1"/>
    <col min="14841" max="14841" width="10.5546875" style="130" customWidth="1"/>
    <col min="14842" max="14842" width="12.109375" style="130" customWidth="1"/>
    <col min="14843" max="14843" width="8.109375" style="130" bestFit="1" customWidth="1"/>
    <col min="14844" max="14844" width="11.5546875" style="130" bestFit="1" customWidth="1"/>
    <col min="14845" max="14845" width="11.109375" style="130" customWidth="1"/>
    <col min="14846" max="14846" width="12.5546875" style="130" customWidth="1"/>
    <col min="14847" max="14847" width="13.88671875" style="130" customWidth="1"/>
    <col min="14848" max="14848" width="13.44140625" style="130" customWidth="1"/>
    <col min="14849" max="14849" width="11" style="130" customWidth="1"/>
    <col min="14850" max="14850" width="17.6640625" style="130" bestFit="1" customWidth="1"/>
    <col min="14851" max="14852" width="8.88671875" style="130"/>
    <col min="14853" max="14853" width="10.109375" style="130" customWidth="1"/>
    <col min="14854" max="15095" width="8.88671875" style="130"/>
    <col min="15096" max="15096" width="13.33203125" style="130" customWidth="1"/>
    <col min="15097" max="15097" width="10.5546875" style="130" customWidth="1"/>
    <col min="15098" max="15098" width="12.109375" style="130" customWidth="1"/>
    <col min="15099" max="15099" width="8.109375" style="130" bestFit="1" customWidth="1"/>
    <col min="15100" max="15100" width="11.5546875" style="130" bestFit="1" customWidth="1"/>
    <col min="15101" max="15101" width="11.109375" style="130" customWidth="1"/>
    <col min="15102" max="15102" width="12.5546875" style="130" customWidth="1"/>
    <col min="15103" max="15103" width="13.88671875" style="130" customWidth="1"/>
    <col min="15104" max="15104" width="13.44140625" style="130" customWidth="1"/>
    <col min="15105" max="15105" width="11" style="130" customWidth="1"/>
    <col min="15106" max="15106" width="17.6640625" style="130" bestFit="1" customWidth="1"/>
    <col min="15107" max="15108" width="8.88671875" style="130"/>
    <col min="15109" max="15109" width="10.109375" style="130" customWidth="1"/>
    <col min="15110" max="15351" width="8.88671875" style="130"/>
    <col min="15352" max="15352" width="13.33203125" style="130" customWidth="1"/>
    <col min="15353" max="15353" width="10.5546875" style="130" customWidth="1"/>
    <col min="15354" max="15354" width="12.109375" style="130" customWidth="1"/>
    <col min="15355" max="15355" width="8.109375" style="130" bestFit="1" customWidth="1"/>
    <col min="15356" max="15356" width="11.5546875" style="130" bestFit="1" customWidth="1"/>
    <col min="15357" max="15357" width="11.109375" style="130" customWidth="1"/>
    <col min="15358" max="15358" width="12.5546875" style="130" customWidth="1"/>
    <col min="15359" max="15359" width="13.88671875" style="130" customWidth="1"/>
    <col min="15360" max="15360" width="13.44140625" style="130" customWidth="1"/>
    <col min="15361" max="15361" width="11" style="130" customWidth="1"/>
    <col min="15362" max="15362" width="17.6640625" style="130" bestFit="1" customWidth="1"/>
    <col min="15363" max="15364" width="8.88671875" style="130"/>
    <col min="15365" max="15365" width="10.109375" style="130" customWidth="1"/>
    <col min="15366" max="15607" width="8.88671875" style="130"/>
    <col min="15608" max="15608" width="13.33203125" style="130" customWidth="1"/>
    <col min="15609" max="15609" width="10.5546875" style="130" customWidth="1"/>
    <col min="15610" max="15610" width="12.109375" style="130" customWidth="1"/>
    <col min="15611" max="15611" width="8.109375" style="130" bestFit="1" customWidth="1"/>
    <col min="15612" max="15612" width="11.5546875" style="130" bestFit="1" customWidth="1"/>
    <col min="15613" max="15613" width="11.109375" style="130" customWidth="1"/>
    <col min="15614" max="15614" width="12.5546875" style="130" customWidth="1"/>
    <col min="15615" max="15615" width="13.88671875" style="130" customWidth="1"/>
    <col min="15616" max="15616" width="13.44140625" style="130" customWidth="1"/>
    <col min="15617" max="15617" width="11" style="130" customWidth="1"/>
    <col min="15618" max="15618" width="17.6640625" style="130" bestFit="1" customWidth="1"/>
    <col min="15619" max="15620" width="8.88671875" style="130"/>
    <col min="15621" max="15621" width="10.109375" style="130" customWidth="1"/>
    <col min="15622" max="15863" width="8.88671875" style="130"/>
    <col min="15864" max="15864" width="13.33203125" style="130" customWidth="1"/>
    <col min="15865" max="15865" width="10.5546875" style="130" customWidth="1"/>
    <col min="15866" max="15866" width="12.109375" style="130" customWidth="1"/>
    <col min="15867" max="15867" width="8.109375" style="130" bestFit="1" customWidth="1"/>
    <col min="15868" max="15868" width="11.5546875" style="130" bestFit="1" customWidth="1"/>
    <col min="15869" max="15869" width="11.109375" style="130" customWidth="1"/>
    <col min="15870" max="15870" width="12.5546875" style="130" customWidth="1"/>
    <col min="15871" max="15871" width="13.88671875" style="130" customWidth="1"/>
    <col min="15872" max="15872" width="13.44140625" style="130" customWidth="1"/>
    <col min="15873" max="15873" width="11" style="130" customWidth="1"/>
    <col min="15874" max="15874" width="17.6640625" style="130" bestFit="1" customWidth="1"/>
    <col min="15875" max="15876" width="8.88671875" style="130"/>
    <col min="15877" max="15877" width="10.109375" style="130" customWidth="1"/>
    <col min="15878" max="16119" width="8.88671875" style="130"/>
    <col min="16120" max="16120" width="13.33203125" style="130" customWidth="1"/>
    <col min="16121" max="16121" width="10.5546875" style="130" customWidth="1"/>
    <col min="16122" max="16122" width="12.109375" style="130" customWidth="1"/>
    <col min="16123" max="16123" width="8.109375" style="130" bestFit="1" customWidth="1"/>
    <col min="16124" max="16124" width="11.5546875" style="130" bestFit="1" customWidth="1"/>
    <col min="16125" max="16125" width="11.109375" style="130" customWidth="1"/>
    <col min="16126" max="16126" width="12.5546875" style="130" customWidth="1"/>
    <col min="16127" max="16127" width="13.88671875" style="130" customWidth="1"/>
    <col min="16128" max="16128" width="13.44140625" style="130" customWidth="1"/>
    <col min="16129" max="16129" width="11" style="130" customWidth="1"/>
    <col min="16130" max="16130" width="17.6640625" style="130" bestFit="1" customWidth="1"/>
    <col min="16131" max="16132" width="8.88671875" style="130"/>
    <col min="16133" max="16133" width="10.109375" style="130" customWidth="1"/>
    <col min="16134" max="16384" width="8.88671875" style="130"/>
  </cols>
  <sheetData>
    <row r="1" spans="1:46" ht="23.25" customHeight="1">
      <c r="A1" s="286" t="s">
        <v>5020</v>
      </c>
      <c r="B1" s="135"/>
      <c r="C1" s="135"/>
      <c r="D1" s="135"/>
      <c r="E1" s="135"/>
      <c r="F1" s="135"/>
      <c r="G1" s="135"/>
      <c r="H1" s="135"/>
      <c r="I1" s="324"/>
      <c r="J1" s="257"/>
    </row>
    <row r="2" spans="1:46" ht="15.6" thickBot="1">
      <c r="L2" s="130"/>
    </row>
    <row r="3" spans="1:46" s="1614" customFormat="1" ht="18" customHeight="1" thickTop="1">
      <c r="A3" s="2450"/>
      <c r="B3" s="3339" t="s">
        <v>5021</v>
      </c>
      <c r="C3" s="3340"/>
      <c r="D3" s="3340"/>
      <c r="E3" s="3341"/>
      <c r="F3" s="3342" t="s">
        <v>5022</v>
      </c>
      <c r="G3" s="3342" t="s">
        <v>5023</v>
      </c>
      <c r="H3" s="3342" t="s">
        <v>5024</v>
      </c>
      <c r="I3" s="3342" t="s">
        <v>5025</v>
      </c>
      <c r="J3" s="3345" t="s">
        <v>5026</v>
      </c>
      <c r="K3" s="134"/>
      <c r="L3" s="1831"/>
      <c r="M3" s="1831"/>
      <c r="N3" s="134"/>
      <c r="O3" s="134"/>
      <c r="P3" s="134"/>
      <c r="Q3" s="2451"/>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row>
    <row r="4" spans="1:46" s="1614" customFormat="1" ht="19.2">
      <c r="A4" s="2452"/>
      <c r="B4" s="3348" t="s">
        <v>5027</v>
      </c>
      <c r="C4" s="3349"/>
      <c r="D4" s="3349"/>
      <c r="E4" s="3350"/>
      <c r="F4" s="3343"/>
      <c r="G4" s="3343"/>
      <c r="H4" s="3343"/>
      <c r="I4" s="3343"/>
      <c r="J4" s="3346"/>
      <c r="K4" s="134"/>
      <c r="L4" s="1831"/>
      <c r="M4" s="134"/>
      <c r="N4" s="134"/>
      <c r="O4" s="134"/>
      <c r="P4" s="134"/>
      <c r="Q4" s="2451"/>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row>
    <row r="5" spans="1:46" s="1614" customFormat="1" ht="19.8" thickBot="1">
      <c r="A5" s="2452"/>
      <c r="B5" s="3351" t="s">
        <v>5028</v>
      </c>
      <c r="C5" s="3352"/>
      <c r="D5" s="3352"/>
      <c r="E5" s="3353"/>
      <c r="F5" s="3343"/>
      <c r="G5" s="3343"/>
      <c r="H5" s="3343"/>
      <c r="I5" s="3343"/>
      <c r="J5" s="3346"/>
      <c r="K5" s="134"/>
      <c r="L5" s="1831"/>
      <c r="M5" s="134"/>
      <c r="N5" s="134"/>
      <c r="O5" s="134"/>
      <c r="P5" s="134"/>
      <c r="Q5" s="2451"/>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row>
    <row r="6" spans="1:46" s="1614" customFormat="1" ht="27" customHeight="1" thickBot="1">
      <c r="A6" s="2452"/>
      <c r="B6" s="2453" t="s">
        <v>5029</v>
      </c>
      <c r="C6" s="2454" t="s">
        <v>5030</v>
      </c>
      <c r="D6" s="2454" t="s">
        <v>492</v>
      </c>
      <c r="E6" s="2455" t="s">
        <v>291</v>
      </c>
      <c r="F6" s="3344"/>
      <c r="G6" s="3344"/>
      <c r="H6" s="3344"/>
      <c r="I6" s="3344"/>
      <c r="J6" s="3347"/>
      <c r="K6" s="134"/>
      <c r="L6" s="1831"/>
      <c r="M6" s="134"/>
      <c r="N6" s="134"/>
      <c r="O6" s="134"/>
      <c r="P6" s="134"/>
      <c r="Q6" s="2451"/>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row>
    <row r="7" spans="1:46" s="2461" customFormat="1" ht="19.8" thickBot="1">
      <c r="A7" s="2456"/>
      <c r="B7" s="3336" t="s">
        <v>70</v>
      </c>
      <c r="C7" s="3337"/>
      <c r="D7" s="3337"/>
      <c r="E7" s="3337"/>
      <c r="F7" s="3337"/>
      <c r="G7" s="3337"/>
      <c r="H7" s="3338"/>
      <c r="I7" s="2457" t="s">
        <v>4015</v>
      </c>
      <c r="J7" s="2458" t="s">
        <v>5031</v>
      </c>
      <c r="K7" s="1802"/>
      <c r="L7" s="2459"/>
      <c r="M7" s="1802"/>
      <c r="N7" s="1802"/>
      <c r="O7" s="1802"/>
      <c r="P7" s="1802"/>
      <c r="Q7" s="2460"/>
      <c r="R7" s="1802"/>
      <c r="S7" s="1802"/>
      <c r="T7" s="1802"/>
      <c r="U7" s="1802"/>
      <c r="V7" s="1802"/>
      <c r="W7" s="1802"/>
      <c r="X7" s="1802"/>
      <c r="Y7" s="1802"/>
      <c r="Z7" s="1802"/>
      <c r="AA7" s="1802"/>
      <c r="AB7" s="1802"/>
      <c r="AC7" s="1802"/>
      <c r="AD7" s="1802"/>
      <c r="AE7" s="1802"/>
      <c r="AF7" s="1802"/>
      <c r="AG7" s="1802"/>
      <c r="AH7" s="1802"/>
      <c r="AI7" s="1802"/>
      <c r="AJ7" s="1802"/>
      <c r="AK7" s="1802"/>
      <c r="AL7" s="1802"/>
      <c r="AM7" s="1802"/>
      <c r="AN7" s="1802"/>
      <c r="AO7" s="1802"/>
      <c r="AP7" s="1802"/>
      <c r="AQ7" s="1802"/>
      <c r="AR7" s="1802"/>
      <c r="AS7" s="1802"/>
      <c r="AT7" s="1802"/>
    </row>
    <row r="8" spans="1:46" s="1614" customFormat="1" ht="20.100000000000001" hidden="1" customHeight="1">
      <c r="A8" s="2462">
        <v>40909</v>
      </c>
      <c r="B8" s="2463">
        <v>6382</v>
      </c>
      <c r="C8" s="2463">
        <v>4503</v>
      </c>
      <c r="D8" s="2463">
        <v>69112</v>
      </c>
      <c r="E8" s="2464">
        <v>79997</v>
      </c>
      <c r="F8" s="2463">
        <v>1425</v>
      </c>
      <c r="G8" s="2465">
        <v>0.2</v>
      </c>
      <c r="H8" s="2466">
        <v>81422.2</v>
      </c>
      <c r="I8" s="2467">
        <v>2795.5448281071358</v>
      </c>
      <c r="J8" s="2468">
        <v>4.3</v>
      </c>
      <c r="K8" s="2469"/>
      <c r="L8" s="1831"/>
      <c r="M8" s="1831"/>
      <c r="N8" s="1831"/>
      <c r="O8" s="1831"/>
      <c r="P8" s="2470"/>
      <c r="Q8" s="1831"/>
      <c r="R8" s="1831"/>
      <c r="S8" s="134"/>
      <c r="T8" s="2451"/>
      <c r="U8" s="134"/>
      <c r="V8" s="1604"/>
      <c r="W8" s="1604"/>
      <c r="X8" s="1604"/>
      <c r="Y8" s="1604"/>
      <c r="Z8" s="1604"/>
      <c r="AA8" s="1604"/>
      <c r="AB8" s="134"/>
      <c r="AC8" s="134"/>
      <c r="AD8" s="134"/>
      <c r="AE8" s="134"/>
      <c r="AF8" s="134"/>
      <c r="AG8" s="134"/>
      <c r="AH8" s="134"/>
      <c r="AI8" s="134"/>
      <c r="AJ8" s="134"/>
      <c r="AK8" s="134"/>
      <c r="AL8" s="134"/>
      <c r="AM8" s="134"/>
      <c r="AN8" s="134"/>
      <c r="AO8" s="134"/>
      <c r="AP8" s="134"/>
      <c r="AQ8" s="134"/>
      <c r="AR8" s="134"/>
      <c r="AS8" s="134"/>
      <c r="AT8" s="134"/>
    </row>
    <row r="9" spans="1:46" s="1614" customFormat="1" ht="20.100000000000001" hidden="1" customHeight="1">
      <c r="A9" s="2462">
        <v>40940</v>
      </c>
      <c r="B9" s="2463">
        <v>6458</v>
      </c>
      <c r="C9" s="2463">
        <v>4467</v>
      </c>
      <c r="D9" s="2463">
        <v>68981</v>
      </c>
      <c r="E9" s="2464">
        <v>79906</v>
      </c>
      <c r="F9" s="2463">
        <v>1443</v>
      </c>
      <c r="G9" s="2465">
        <v>0.2</v>
      </c>
      <c r="H9" s="2466">
        <v>81349.2</v>
      </c>
      <c r="I9" s="2467">
        <v>2828.9273269764431</v>
      </c>
      <c r="J9" s="2468">
        <v>4.3</v>
      </c>
      <c r="K9" s="2469"/>
      <c r="L9" s="1831"/>
      <c r="M9" s="1831"/>
      <c r="N9" s="1831"/>
      <c r="O9" s="1831"/>
      <c r="P9" s="2470"/>
      <c r="Q9" s="1831"/>
      <c r="R9" s="1831"/>
      <c r="S9" s="134"/>
      <c r="T9" s="2451"/>
      <c r="U9" s="134"/>
      <c r="V9" s="1604"/>
      <c r="W9" s="1604"/>
      <c r="X9" s="1604"/>
      <c r="Y9" s="1604"/>
      <c r="Z9" s="1604"/>
      <c r="AA9" s="1604"/>
      <c r="AB9" s="134"/>
      <c r="AC9" s="134"/>
      <c r="AD9" s="134"/>
      <c r="AE9" s="134"/>
      <c r="AF9" s="134"/>
      <c r="AG9" s="134"/>
      <c r="AH9" s="134"/>
      <c r="AI9" s="134"/>
      <c r="AJ9" s="134"/>
      <c r="AK9" s="134"/>
      <c r="AL9" s="134"/>
      <c r="AM9" s="134"/>
      <c r="AN9" s="134"/>
      <c r="AO9" s="134"/>
      <c r="AP9" s="134"/>
      <c r="AQ9" s="134"/>
      <c r="AR9" s="134"/>
      <c r="AS9" s="134"/>
      <c r="AT9" s="134"/>
    </row>
    <row r="10" spans="1:46" s="1614" customFormat="1" ht="20.100000000000001" hidden="1" customHeight="1">
      <c r="A10" s="2462">
        <v>40969</v>
      </c>
      <c r="B10" s="2463">
        <v>6040</v>
      </c>
      <c r="C10" s="2463">
        <v>4459</v>
      </c>
      <c r="D10" s="2463">
        <v>68870</v>
      </c>
      <c r="E10" s="2464">
        <v>79369</v>
      </c>
      <c r="F10" s="2463">
        <v>1452</v>
      </c>
      <c r="G10" s="2465">
        <v>0.1</v>
      </c>
      <c r="H10" s="2466">
        <v>80821.100000000006</v>
      </c>
      <c r="I10" s="2467">
        <v>2798.2</v>
      </c>
      <c r="J10" s="2468">
        <v>4.3</v>
      </c>
      <c r="K10" s="2469"/>
      <c r="L10" s="1831"/>
      <c r="M10" s="1831"/>
      <c r="N10" s="1831"/>
      <c r="O10" s="1831"/>
      <c r="P10" s="2470"/>
      <c r="Q10" s="1831"/>
      <c r="R10" s="1831"/>
      <c r="S10" s="134"/>
      <c r="T10" s="2451"/>
      <c r="U10" s="134"/>
      <c r="V10" s="1604"/>
      <c r="W10" s="1604"/>
      <c r="X10" s="1604"/>
      <c r="Y10" s="1604"/>
      <c r="Z10" s="1604"/>
      <c r="AA10" s="1604"/>
      <c r="AB10" s="134"/>
      <c r="AC10" s="134"/>
      <c r="AD10" s="134"/>
      <c r="AE10" s="134"/>
      <c r="AF10" s="134"/>
      <c r="AG10" s="134"/>
      <c r="AH10" s="134"/>
      <c r="AI10" s="134"/>
      <c r="AJ10" s="134"/>
      <c r="AK10" s="134"/>
      <c r="AL10" s="134"/>
      <c r="AM10" s="134"/>
      <c r="AN10" s="134"/>
      <c r="AO10" s="134"/>
      <c r="AP10" s="134"/>
      <c r="AQ10" s="134"/>
      <c r="AR10" s="134"/>
      <c r="AS10" s="134"/>
      <c r="AT10" s="134"/>
    </row>
    <row r="11" spans="1:46" s="1614" customFormat="1" ht="20.100000000000001" hidden="1" customHeight="1">
      <c r="A11" s="2462">
        <v>41000</v>
      </c>
      <c r="B11" s="2463">
        <v>6079</v>
      </c>
      <c r="C11" s="2463">
        <v>4495</v>
      </c>
      <c r="D11" s="2463">
        <v>68421</v>
      </c>
      <c r="E11" s="2464">
        <v>78995</v>
      </c>
      <c r="F11" s="2463">
        <v>1462</v>
      </c>
      <c r="G11" s="2471">
        <v>0.1</v>
      </c>
      <c r="H11" s="2466">
        <v>80457.100000000006</v>
      </c>
      <c r="I11" s="2467">
        <v>2771.4</v>
      </c>
      <c r="J11" s="2468">
        <v>4.3</v>
      </c>
      <c r="K11" s="2469"/>
      <c r="L11" s="1831"/>
      <c r="M11" s="1831"/>
      <c r="N11" s="1831"/>
      <c r="O11" s="1831"/>
      <c r="P11" s="2470"/>
      <c r="Q11" s="1831"/>
      <c r="R11" s="1831"/>
      <c r="S11" s="134"/>
      <c r="T11" s="2451"/>
      <c r="U11" s="134"/>
      <c r="V11" s="1604"/>
      <c r="W11" s="1604"/>
      <c r="X11" s="1604"/>
      <c r="Y11" s="1604"/>
      <c r="Z11" s="1604"/>
      <c r="AA11" s="1604"/>
      <c r="AB11" s="134"/>
      <c r="AC11" s="134"/>
      <c r="AD11" s="134"/>
      <c r="AE11" s="134"/>
      <c r="AF11" s="134"/>
      <c r="AG11" s="134"/>
      <c r="AH11" s="134"/>
      <c r="AI11" s="134"/>
      <c r="AJ11" s="134"/>
      <c r="AK11" s="134"/>
      <c r="AL11" s="134"/>
      <c r="AM11" s="134"/>
      <c r="AN11" s="134"/>
      <c r="AO11" s="134"/>
      <c r="AP11" s="134"/>
      <c r="AQ11" s="134"/>
      <c r="AR11" s="134"/>
      <c r="AS11" s="134"/>
      <c r="AT11" s="134"/>
    </row>
    <row r="12" spans="1:46" s="1614" customFormat="1" ht="20.100000000000001" hidden="1" customHeight="1">
      <c r="A12" s="2462">
        <v>41030</v>
      </c>
      <c r="B12" s="2463">
        <v>5875</v>
      </c>
      <c r="C12" s="2463">
        <v>4503</v>
      </c>
      <c r="D12" s="2463">
        <v>67703</v>
      </c>
      <c r="E12" s="2464">
        <v>78081</v>
      </c>
      <c r="F12" s="2463">
        <v>1463</v>
      </c>
      <c r="G12" s="2465">
        <v>0.2</v>
      </c>
      <c r="H12" s="2466">
        <v>79544.2</v>
      </c>
      <c r="I12" s="2467">
        <v>2667.5</v>
      </c>
      <c r="J12" s="2468">
        <v>4.2</v>
      </c>
      <c r="K12" s="2469"/>
      <c r="L12" s="1831"/>
      <c r="M12" s="1831"/>
      <c r="N12" s="1831"/>
      <c r="O12" s="1831"/>
      <c r="P12" s="1612"/>
      <c r="Q12" s="1831"/>
      <c r="R12" s="1831"/>
      <c r="S12" s="134"/>
      <c r="T12" s="2451"/>
      <c r="U12" s="134"/>
      <c r="V12" s="1604"/>
      <c r="W12" s="1604"/>
      <c r="X12" s="1604"/>
      <c r="Y12" s="1604"/>
      <c r="Z12" s="1604"/>
      <c r="AA12" s="1604"/>
      <c r="AB12" s="134"/>
      <c r="AC12" s="134"/>
      <c r="AD12" s="134"/>
      <c r="AE12" s="134"/>
      <c r="AF12" s="134"/>
      <c r="AG12" s="134"/>
      <c r="AH12" s="134"/>
      <c r="AI12" s="134"/>
      <c r="AJ12" s="134"/>
      <c r="AK12" s="134"/>
      <c r="AL12" s="134"/>
      <c r="AM12" s="134"/>
      <c r="AN12" s="134"/>
      <c r="AO12" s="134"/>
      <c r="AP12" s="134"/>
      <c r="AQ12" s="134"/>
      <c r="AR12" s="134"/>
      <c r="AS12" s="134"/>
      <c r="AT12" s="134"/>
    </row>
    <row r="13" spans="1:46" s="1614" customFormat="1" ht="20.100000000000001" hidden="1" customHeight="1">
      <c r="A13" s="2462">
        <v>41061</v>
      </c>
      <c r="B13" s="2463">
        <v>6118</v>
      </c>
      <c r="C13" s="2463">
        <v>4676</v>
      </c>
      <c r="D13" s="2463">
        <v>74295</v>
      </c>
      <c r="E13" s="2464">
        <v>85089</v>
      </c>
      <c r="F13" s="2463">
        <v>1582</v>
      </c>
      <c r="G13" s="2465">
        <v>0.1</v>
      </c>
      <c r="H13" s="2466">
        <v>86671.1</v>
      </c>
      <c r="I13" s="2467">
        <v>2798</v>
      </c>
      <c r="J13" s="2468">
        <v>4.5999999999999996</v>
      </c>
      <c r="K13" s="2469"/>
      <c r="L13" s="1831"/>
      <c r="M13" s="1831"/>
      <c r="N13" s="1831"/>
      <c r="O13" s="1831"/>
      <c r="P13" s="1612"/>
      <c r="Q13" s="1831"/>
      <c r="R13" s="1831"/>
      <c r="S13" s="134"/>
      <c r="T13" s="2451"/>
      <c r="U13" s="134"/>
      <c r="V13" s="1604"/>
      <c r="W13" s="1604"/>
      <c r="X13" s="1604"/>
      <c r="Y13" s="1604"/>
      <c r="Z13" s="1604"/>
      <c r="AA13" s="1604"/>
      <c r="AB13" s="134"/>
      <c r="AC13" s="134"/>
      <c r="AD13" s="134"/>
      <c r="AE13" s="134"/>
      <c r="AF13" s="134"/>
      <c r="AG13" s="134"/>
      <c r="AH13" s="134"/>
      <c r="AI13" s="134"/>
      <c r="AJ13" s="134"/>
      <c r="AK13" s="134"/>
      <c r="AL13" s="134"/>
      <c r="AM13" s="134"/>
      <c r="AN13" s="134"/>
      <c r="AO13" s="134"/>
      <c r="AP13" s="134"/>
      <c r="AQ13" s="134"/>
      <c r="AR13" s="134"/>
      <c r="AS13" s="134"/>
      <c r="AT13" s="134"/>
    </row>
    <row r="14" spans="1:46" s="1614" customFormat="1" ht="20.100000000000001" hidden="1" customHeight="1">
      <c r="A14" s="2462">
        <v>41091</v>
      </c>
      <c r="B14" s="2463">
        <v>6305</v>
      </c>
      <c r="C14" s="2463">
        <v>4654</v>
      </c>
      <c r="D14" s="2463">
        <v>75348</v>
      </c>
      <c r="E14" s="2464">
        <v>86307</v>
      </c>
      <c r="F14" s="2463">
        <v>1568</v>
      </c>
      <c r="G14" s="2471">
        <v>0.2</v>
      </c>
      <c r="H14" s="2466">
        <v>87875.199999999997</v>
      </c>
      <c r="I14" s="2467">
        <v>2845.4</v>
      </c>
      <c r="J14" s="2468">
        <v>4.7</v>
      </c>
      <c r="K14" s="2469"/>
      <c r="L14" s="1831"/>
      <c r="M14" s="1831"/>
      <c r="N14" s="1831"/>
      <c r="O14" s="1831"/>
      <c r="P14" s="1612"/>
      <c r="Q14" s="1831"/>
      <c r="R14" s="1831"/>
      <c r="S14" s="134"/>
      <c r="T14" s="2451"/>
      <c r="U14" s="134"/>
      <c r="V14" s="1604"/>
      <c r="W14" s="1604"/>
      <c r="X14" s="1604"/>
      <c r="Y14" s="1604"/>
      <c r="Z14" s="1604"/>
      <c r="AA14" s="1604"/>
      <c r="AB14" s="134"/>
      <c r="AC14" s="134"/>
      <c r="AD14" s="134"/>
      <c r="AE14" s="134"/>
      <c r="AF14" s="134"/>
      <c r="AG14" s="134"/>
      <c r="AH14" s="134"/>
      <c r="AI14" s="134"/>
      <c r="AJ14" s="134"/>
      <c r="AK14" s="134"/>
      <c r="AL14" s="134"/>
      <c r="AM14" s="134"/>
      <c r="AN14" s="134"/>
      <c r="AO14" s="134"/>
      <c r="AP14" s="134"/>
      <c r="AQ14" s="134"/>
      <c r="AR14" s="134"/>
      <c r="AS14" s="134"/>
      <c r="AT14" s="134"/>
    </row>
    <row r="15" spans="1:46" s="1614" customFormat="1" ht="20.100000000000001" hidden="1" customHeight="1">
      <c r="A15" s="2462">
        <v>41122</v>
      </c>
      <c r="B15" s="2463">
        <v>6361</v>
      </c>
      <c r="C15" s="2463">
        <v>4631</v>
      </c>
      <c r="D15" s="2463">
        <v>75754</v>
      </c>
      <c r="E15" s="2464">
        <v>86746</v>
      </c>
      <c r="F15" s="2463">
        <v>1561</v>
      </c>
      <c r="G15" s="2471">
        <v>0.2</v>
      </c>
      <c r="H15" s="2466">
        <v>88307.199999999997</v>
      </c>
      <c r="I15" s="2467">
        <v>2897.9</v>
      </c>
      <c r="J15" s="2468">
        <v>4.7</v>
      </c>
      <c r="K15" s="2469"/>
      <c r="L15" s="1831"/>
      <c r="M15" s="1831"/>
      <c r="N15" s="1831"/>
      <c r="O15" s="1831"/>
      <c r="P15" s="1612"/>
      <c r="Q15" s="1831"/>
      <c r="R15" s="1831"/>
      <c r="S15" s="134"/>
      <c r="T15" s="2451"/>
      <c r="U15" s="134"/>
      <c r="V15" s="1604"/>
      <c r="W15" s="1604"/>
      <c r="X15" s="1604"/>
      <c r="Y15" s="1604"/>
      <c r="Z15" s="1604"/>
      <c r="AA15" s="1604"/>
      <c r="AB15" s="134"/>
      <c r="AC15" s="134"/>
      <c r="AD15" s="134"/>
      <c r="AE15" s="134"/>
      <c r="AF15" s="134"/>
      <c r="AG15" s="134"/>
      <c r="AH15" s="134"/>
      <c r="AI15" s="134"/>
      <c r="AJ15" s="134"/>
      <c r="AK15" s="134"/>
      <c r="AL15" s="134"/>
      <c r="AM15" s="134"/>
      <c r="AN15" s="134"/>
      <c r="AO15" s="134"/>
      <c r="AP15" s="134"/>
      <c r="AQ15" s="134"/>
      <c r="AR15" s="134"/>
      <c r="AS15" s="134"/>
      <c r="AT15" s="134"/>
    </row>
    <row r="16" spans="1:46" s="1614" customFormat="1" ht="20.100000000000001" hidden="1" customHeight="1">
      <c r="A16" s="2462" t="s">
        <v>5032</v>
      </c>
      <c r="B16" s="2463">
        <v>6817</v>
      </c>
      <c r="C16" s="2463">
        <v>4685</v>
      </c>
      <c r="D16" s="2463">
        <v>76297</v>
      </c>
      <c r="E16" s="2464">
        <v>87799</v>
      </c>
      <c r="F16" s="2463">
        <v>1580</v>
      </c>
      <c r="G16" s="2472">
        <v>0.2</v>
      </c>
      <c r="H16" s="2466">
        <v>89379.199999999997</v>
      </c>
      <c r="I16" s="2467">
        <v>2935.9</v>
      </c>
      <c r="J16" s="2468">
        <v>4.7</v>
      </c>
      <c r="K16" s="2469"/>
      <c r="L16" s="1831"/>
      <c r="M16" s="1831"/>
      <c r="N16" s="1831"/>
      <c r="O16" s="1831"/>
      <c r="P16" s="1612"/>
      <c r="Q16" s="1831"/>
      <c r="R16" s="1831"/>
      <c r="S16" s="134"/>
      <c r="T16" s="2451"/>
      <c r="U16" s="134"/>
      <c r="V16" s="1604"/>
      <c r="W16" s="1604"/>
      <c r="X16" s="1604"/>
      <c r="Y16" s="1604"/>
      <c r="Z16" s="1604"/>
      <c r="AA16" s="1604"/>
      <c r="AB16" s="134"/>
      <c r="AC16" s="134"/>
      <c r="AD16" s="134"/>
      <c r="AE16" s="134"/>
      <c r="AF16" s="134"/>
      <c r="AG16" s="134"/>
      <c r="AH16" s="134"/>
      <c r="AI16" s="134"/>
      <c r="AJ16" s="134"/>
      <c r="AK16" s="134"/>
      <c r="AL16" s="134"/>
      <c r="AM16" s="134"/>
      <c r="AN16" s="134"/>
      <c r="AO16" s="134"/>
      <c r="AP16" s="134"/>
      <c r="AQ16" s="134"/>
      <c r="AR16" s="134"/>
      <c r="AS16" s="134"/>
      <c r="AT16" s="134"/>
    </row>
    <row r="17" spans="1:46" s="1614" customFormat="1" ht="20.100000000000001" hidden="1" customHeight="1">
      <c r="A17" s="2462">
        <v>41183</v>
      </c>
      <c r="B17" s="2463">
        <v>6689</v>
      </c>
      <c r="C17" s="2463">
        <v>4761</v>
      </c>
      <c r="D17" s="2463">
        <v>76522</v>
      </c>
      <c r="E17" s="2464">
        <v>87972</v>
      </c>
      <c r="F17" s="2463">
        <v>1606</v>
      </c>
      <c r="G17" s="2472">
        <v>0.1</v>
      </c>
      <c r="H17" s="2466">
        <v>89578.1</v>
      </c>
      <c r="I17" s="2467">
        <v>2891.8</v>
      </c>
      <c r="J17" s="2468">
        <v>4.7</v>
      </c>
      <c r="K17" s="2469"/>
      <c r="L17" s="1831"/>
      <c r="M17" s="1831"/>
      <c r="N17" s="1831"/>
      <c r="O17" s="1831"/>
      <c r="P17" s="1612"/>
      <c r="Q17" s="1831"/>
      <c r="R17" s="1831"/>
      <c r="S17" s="134"/>
      <c r="T17" s="2451"/>
      <c r="U17" s="134"/>
      <c r="V17" s="1604"/>
      <c r="W17" s="1604"/>
      <c r="X17" s="1604"/>
      <c r="Y17" s="1604"/>
      <c r="Z17" s="1604"/>
      <c r="AA17" s="1604"/>
      <c r="AB17" s="134"/>
      <c r="AC17" s="134"/>
      <c r="AD17" s="134"/>
      <c r="AE17" s="134"/>
      <c r="AF17" s="134"/>
      <c r="AG17" s="134"/>
      <c r="AH17" s="134"/>
      <c r="AI17" s="134"/>
      <c r="AJ17" s="134"/>
      <c r="AK17" s="134"/>
      <c r="AL17" s="134"/>
      <c r="AM17" s="134"/>
      <c r="AN17" s="134"/>
      <c r="AO17" s="134"/>
      <c r="AP17" s="134"/>
      <c r="AQ17" s="134"/>
      <c r="AR17" s="134"/>
      <c r="AS17" s="134"/>
      <c r="AT17" s="134"/>
    </row>
    <row r="18" spans="1:46" s="1614" customFormat="1" ht="20.100000000000001" hidden="1" customHeight="1">
      <c r="A18" s="2462">
        <v>41214</v>
      </c>
      <c r="B18" s="2463">
        <v>6694</v>
      </c>
      <c r="C18" s="2463">
        <v>4714</v>
      </c>
      <c r="D18" s="2463">
        <v>78955</v>
      </c>
      <c r="E18" s="2464">
        <v>90363</v>
      </c>
      <c r="F18" s="2463">
        <v>1588</v>
      </c>
      <c r="G18" s="2472">
        <v>0.2</v>
      </c>
      <c r="H18" s="2466">
        <v>91951.2</v>
      </c>
      <c r="I18" s="2467">
        <v>2990.7</v>
      </c>
      <c r="J18" s="2468">
        <v>4.9000000000000004</v>
      </c>
      <c r="K18" s="2469"/>
      <c r="L18" s="1831"/>
      <c r="M18" s="1831"/>
      <c r="N18" s="1831"/>
      <c r="O18" s="1831"/>
      <c r="P18" s="1612"/>
      <c r="Q18" s="1831"/>
      <c r="R18" s="1831"/>
      <c r="S18" s="134"/>
      <c r="T18" s="2451"/>
      <c r="U18" s="134"/>
      <c r="V18" s="1604"/>
      <c r="W18" s="1604"/>
      <c r="X18" s="1604"/>
      <c r="Y18" s="1604"/>
      <c r="Z18" s="1604"/>
      <c r="AA18" s="1604"/>
      <c r="AB18" s="134"/>
      <c r="AC18" s="134"/>
      <c r="AD18" s="134"/>
      <c r="AE18" s="134"/>
      <c r="AF18" s="134"/>
      <c r="AG18" s="134"/>
      <c r="AH18" s="134"/>
      <c r="AI18" s="134"/>
      <c r="AJ18" s="134"/>
      <c r="AK18" s="134"/>
      <c r="AL18" s="134"/>
      <c r="AM18" s="134"/>
      <c r="AN18" s="134"/>
      <c r="AO18" s="134"/>
      <c r="AP18" s="134"/>
      <c r="AQ18" s="134"/>
      <c r="AR18" s="134"/>
      <c r="AS18" s="134"/>
      <c r="AT18" s="134"/>
    </row>
    <row r="19" spans="1:46" s="1614" customFormat="1" ht="20.100000000000001" hidden="1" customHeight="1" thickBot="1">
      <c r="A19" s="2473" t="s">
        <v>5033</v>
      </c>
      <c r="B19" s="2474">
        <v>6399</v>
      </c>
      <c r="C19" s="2474">
        <v>4688</v>
      </c>
      <c r="D19" s="2474">
        <v>80322</v>
      </c>
      <c r="E19" s="2475">
        <v>91409</v>
      </c>
      <c r="F19" s="2474">
        <v>1579</v>
      </c>
      <c r="G19" s="2476">
        <v>0.2</v>
      </c>
      <c r="H19" s="2477">
        <v>92988.2</v>
      </c>
      <c r="I19" s="2478">
        <v>3046.3</v>
      </c>
      <c r="J19" s="2479">
        <v>4.9000000000000004</v>
      </c>
      <c r="K19" s="2469"/>
      <c r="L19" s="1831"/>
      <c r="M19" s="1831"/>
      <c r="N19" s="1831"/>
      <c r="O19" s="1831"/>
      <c r="P19" s="1612"/>
      <c r="Q19" s="1831"/>
      <c r="R19" s="1831"/>
      <c r="S19" s="134"/>
      <c r="T19" s="2451"/>
      <c r="U19" s="134"/>
      <c r="V19" s="1604"/>
      <c r="W19" s="1604"/>
      <c r="X19" s="1604"/>
      <c r="Y19" s="1604"/>
      <c r="Z19" s="1604"/>
      <c r="AA19" s="1604"/>
      <c r="AB19" s="134"/>
      <c r="AC19" s="134"/>
      <c r="AD19" s="134"/>
      <c r="AE19" s="134"/>
      <c r="AF19" s="134"/>
      <c r="AG19" s="134"/>
      <c r="AH19" s="134"/>
      <c r="AI19" s="134"/>
      <c r="AJ19" s="134"/>
      <c r="AK19" s="134"/>
      <c r="AL19" s="134"/>
      <c r="AM19" s="134"/>
      <c r="AN19" s="134"/>
      <c r="AO19" s="134"/>
      <c r="AP19" s="134"/>
      <c r="AQ19" s="134"/>
      <c r="AR19" s="134"/>
      <c r="AS19" s="134"/>
      <c r="AT19" s="134"/>
    </row>
    <row r="20" spans="1:46" s="1614" customFormat="1" ht="20.100000000000001" hidden="1" customHeight="1">
      <c r="A20" s="2462" t="s">
        <v>5034</v>
      </c>
      <c r="B20" s="2463">
        <v>6410</v>
      </c>
      <c r="C20" s="2463">
        <v>4681</v>
      </c>
      <c r="D20" s="2463">
        <v>82858</v>
      </c>
      <c r="E20" s="2464">
        <v>93949</v>
      </c>
      <c r="F20" s="2463">
        <v>1577</v>
      </c>
      <c r="G20" s="2465">
        <v>0.1</v>
      </c>
      <c r="H20" s="2466">
        <v>95526.1</v>
      </c>
      <c r="I20" s="2467">
        <v>3142.2</v>
      </c>
      <c r="J20" s="2468">
        <v>5.0835866301836425</v>
      </c>
      <c r="K20" s="2469"/>
      <c r="L20" s="1831"/>
      <c r="M20" s="1831"/>
      <c r="N20" s="1831"/>
      <c r="O20" s="1831"/>
      <c r="P20" s="2470"/>
      <c r="Q20" s="1831"/>
      <c r="R20" s="1831"/>
      <c r="S20" s="134"/>
      <c r="T20" s="2451"/>
      <c r="U20" s="134"/>
      <c r="V20" s="1604"/>
      <c r="W20" s="1604"/>
      <c r="X20" s="1604"/>
      <c r="Y20" s="1604"/>
      <c r="Z20" s="1604"/>
      <c r="AA20" s="1604"/>
      <c r="AB20" s="134"/>
      <c r="AC20" s="134"/>
      <c r="AD20" s="134"/>
      <c r="AE20" s="134"/>
      <c r="AF20" s="134"/>
      <c r="AG20" s="134"/>
      <c r="AH20" s="134"/>
      <c r="AI20" s="134"/>
      <c r="AJ20" s="134"/>
      <c r="AK20" s="134"/>
      <c r="AL20" s="134"/>
      <c r="AM20" s="134"/>
      <c r="AN20" s="134"/>
      <c r="AO20" s="134"/>
      <c r="AP20" s="134"/>
      <c r="AQ20" s="134"/>
      <c r="AR20" s="134"/>
      <c r="AS20" s="134"/>
      <c r="AT20" s="134"/>
    </row>
    <row r="21" spans="1:46" s="1614" customFormat="1" ht="20.100000000000001" hidden="1" customHeight="1">
      <c r="A21" s="2462" t="s">
        <v>5035</v>
      </c>
      <c r="B21" s="2463">
        <v>6195</v>
      </c>
      <c r="C21" s="2463">
        <v>4664</v>
      </c>
      <c r="D21" s="2463">
        <v>82523</v>
      </c>
      <c r="E21" s="2464">
        <v>93382</v>
      </c>
      <c r="F21" s="2463">
        <v>1571</v>
      </c>
      <c r="G21" s="2465">
        <v>0.1</v>
      </c>
      <c r="H21" s="2466">
        <v>94953.1</v>
      </c>
      <c r="I21" s="2467">
        <v>3081</v>
      </c>
      <c r="J21" s="2468">
        <v>5.05309344414239</v>
      </c>
      <c r="K21" s="2469"/>
      <c r="L21" s="1831"/>
      <c r="M21" s="1831"/>
      <c r="N21" s="1831"/>
      <c r="O21" s="1831"/>
      <c r="P21" s="2470"/>
      <c r="Q21" s="1831"/>
      <c r="R21" s="1831"/>
      <c r="S21" s="134"/>
      <c r="T21" s="2451"/>
      <c r="U21" s="134"/>
      <c r="V21" s="1604"/>
      <c r="W21" s="1604"/>
      <c r="X21" s="1604"/>
      <c r="Y21" s="1604"/>
      <c r="Z21" s="1604"/>
      <c r="AA21" s="1604"/>
      <c r="AB21" s="134"/>
      <c r="AC21" s="134"/>
      <c r="AD21" s="134"/>
      <c r="AE21" s="134"/>
      <c r="AF21" s="134"/>
      <c r="AG21" s="134"/>
      <c r="AH21" s="134"/>
      <c r="AI21" s="134"/>
      <c r="AJ21" s="134"/>
      <c r="AK21" s="134"/>
      <c r="AL21" s="134"/>
      <c r="AM21" s="134"/>
      <c r="AN21" s="134"/>
      <c r="AO21" s="134"/>
      <c r="AP21" s="134"/>
      <c r="AQ21" s="134"/>
      <c r="AR21" s="134"/>
      <c r="AS21" s="134"/>
      <c r="AT21" s="134"/>
    </row>
    <row r="22" spans="1:46" s="1614" customFormat="1" ht="20.100000000000001" hidden="1" customHeight="1">
      <c r="A22" s="2462" t="s">
        <v>5036</v>
      </c>
      <c r="B22" s="2463">
        <v>6263</v>
      </c>
      <c r="C22" s="2463">
        <v>4664</v>
      </c>
      <c r="D22" s="2463">
        <v>85650</v>
      </c>
      <c r="E22" s="2464">
        <v>96577</v>
      </c>
      <c r="F22" s="2463">
        <v>1572</v>
      </c>
      <c r="G22" s="2465">
        <v>0.2</v>
      </c>
      <c r="H22" s="2466">
        <v>98149.2</v>
      </c>
      <c r="I22" s="2467">
        <v>3150.3514684641309</v>
      </c>
      <c r="J22" s="2468">
        <v>5.223179433507914</v>
      </c>
      <c r="K22" s="2469"/>
      <c r="L22" s="1831"/>
      <c r="M22" s="1831"/>
      <c r="N22" s="1831"/>
      <c r="O22" s="1831"/>
      <c r="P22" s="2470"/>
      <c r="Q22" s="1831"/>
      <c r="R22" s="1831"/>
      <c r="S22" s="134"/>
      <c r="T22" s="2451"/>
      <c r="U22" s="134"/>
      <c r="V22" s="1604"/>
      <c r="W22" s="1604"/>
      <c r="X22" s="1604"/>
      <c r="Y22" s="1604"/>
      <c r="Z22" s="1604"/>
      <c r="AA22" s="1604"/>
      <c r="AB22" s="134"/>
      <c r="AC22" s="134"/>
      <c r="AD22" s="134"/>
      <c r="AE22" s="134"/>
      <c r="AF22" s="134"/>
      <c r="AG22" s="134"/>
      <c r="AH22" s="134"/>
      <c r="AI22" s="134"/>
      <c r="AJ22" s="134"/>
      <c r="AK22" s="134"/>
      <c r="AL22" s="134"/>
      <c r="AM22" s="134"/>
      <c r="AN22" s="134"/>
      <c r="AO22" s="134"/>
      <c r="AP22" s="134"/>
      <c r="AQ22" s="134"/>
      <c r="AR22" s="134"/>
      <c r="AS22" s="134"/>
      <c r="AT22" s="134"/>
    </row>
    <row r="23" spans="1:46" s="1614" customFormat="1" ht="20.100000000000001" hidden="1" customHeight="1">
      <c r="A23" s="2462" t="s">
        <v>5037</v>
      </c>
      <c r="B23" s="2463">
        <v>5743</v>
      </c>
      <c r="C23" s="2463">
        <v>4673</v>
      </c>
      <c r="D23" s="2463">
        <v>85290</v>
      </c>
      <c r="E23" s="2464">
        <v>95706</v>
      </c>
      <c r="F23" s="2463">
        <v>1573</v>
      </c>
      <c r="G23" s="2471">
        <v>0.1</v>
      </c>
      <c r="H23" s="2466">
        <v>97279.1</v>
      </c>
      <c r="I23" s="2467">
        <v>3140.1931004206117</v>
      </c>
      <c r="J23" s="2468">
        <v>5.1768755571126377</v>
      </c>
      <c r="K23" s="2469"/>
      <c r="L23" s="1831"/>
      <c r="M23" s="1831"/>
      <c r="N23" s="1831"/>
      <c r="O23" s="1831"/>
      <c r="P23" s="2470"/>
      <c r="Q23" s="1831"/>
      <c r="R23" s="1831"/>
      <c r="S23" s="134"/>
      <c r="T23" s="2451"/>
      <c r="U23" s="134"/>
      <c r="V23" s="1604"/>
      <c r="W23" s="1604"/>
      <c r="X23" s="1604"/>
      <c r="Y23" s="1604"/>
      <c r="Z23" s="1604"/>
      <c r="AA23" s="1604"/>
      <c r="AB23" s="134"/>
      <c r="AC23" s="134"/>
      <c r="AD23" s="134"/>
      <c r="AE23" s="134"/>
      <c r="AF23" s="134"/>
      <c r="AG23" s="134"/>
      <c r="AH23" s="134"/>
      <c r="AI23" s="134"/>
      <c r="AJ23" s="134"/>
      <c r="AK23" s="134"/>
      <c r="AL23" s="134"/>
      <c r="AM23" s="134"/>
      <c r="AN23" s="134"/>
      <c r="AO23" s="134"/>
      <c r="AP23" s="134"/>
      <c r="AQ23" s="134"/>
      <c r="AR23" s="134"/>
      <c r="AS23" s="134"/>
      <c r="AT23" s="134"/>
    </row>
    <row r="24" spans="1:46" s="1614" customFormat="1" ht="20.100000000000001" hidden="1" customHeight="1">
      <c r="A24" s="2462" t="s">
        <v>5038</v>
      </c>
      <c r="B24" s="2463">
        <v>5542</v>
      </c>
      <c r="C24" s="2463">
        <v>4651</v>
      </c>
      <c r="D24" s="2463">
        <v>93693</v>
      </c>
      <c r="E24" s="2464">
        <v>103886</v>
      </c>
      <c r="F24" s="2463">
        <v>1568</v>
      </c>
      <c r="G24" s="2465">
        <v>0.1</v>
      </c>
      <c r="H24" s="2466">
        <v>105454.1</v>
      </c>
      <c r="I24" s="2467">
        <v>3391.5</v>
      </c>
      <c r="J24" s="2468">
        <v>5.6119223213137444</v>
      </c>
      <c r="K24" s="2469"/>
      <c r="L24" s="1831"/>
      <c r="M24" s="1831"/>
      <c r="N24" s="1831"/>
      <c r="O24" s="1831"/>
      <c r="P24" s="1612"/>
      <c r="Q24" s="1831"/>
      <c r="R24" s="1831"/>
      <c r="S24" s="134"/>
      <c r="T24" s="2451"/>
      <c r="U24" s="134"/>
      <c r="V24" s="1604"/>
      <c r="W24" s="1604"/>
      <c r="X24" s="1604"/>
      <c r="Y24" s="1604"/>
      <c r="Z24" s="1604"/>
      <c r="AA24" s="1604"/>
      <c r="AB24" s="134"/>
      <c r="AC24" s="134"/>
      <c r="AD24" s="134"/>
      <c r="AE24" s="134"/>
      <c r="AF24" s="134"/>
      <c r="AG24" s="134"/>
      <c r="AH24" s="134"/>
      <c r="AI24" s="134"/>
      <c r="AJ24" s="134"/>
      <c r="AK24" s="134"/>
      <c r="AL24" s="134"/>
      <c r="AM24" s="134"/>
      <c r="AN24" s="134"/>
      <c r="AO24" s="134"/>
      <c r="AP24" s="134"/>
      <c r="AQ24" s="134"/>
      <c r="AR24" s="134"/>
      <c r="AS24" s="134"/>
      <c r="AT24" s="134"/>
    </row>
    <row r="25" spans="1:46" s="1614" customFormat="1" ht="20.100000000000001" hidden="1" customHeight="1">
      <c r="A25" s="2462" t="s">
        <v>5039</v>
      </c>
      <c r="B25" s="2463">
        <v>4699</v>
      </c>
      <c r="C25" s="2463">
        <v>4662</v>
      </c>
      <c r="D25" s="2463">
        <v>94063</v>
      </c>
      <c r="E25" s="2464">
        <v>103424</v>
      </c>
      <c r="F25" s="2463">
        <v>1616</v>
      </c>
      <c r="G25" s="2465">
        <v>0.1</v>
      </c>
      <c r="H25" s="2466">
        <v>105040.1</v>
      </c>
      <c r="I25" s="2467">
        <v>3386.9</v>
      </c>
      <c r="J25" s="2468">
        <v>5.6</v>
      </c>
      <c r="K25" s="2469"/>
      <c r="L25" s="1831"/>
      <c r="M25" s="1831"/>
      <c r="N25" s="1831"/>
      <c r="O25" s="1831"/>
      <c r="P25" s="1612"/>
      <c r="Q25" s="1831"/>
      <c r="R25" s="1831"/>
      <c r="S25" s="134"/>
      <c r="T25" s="2451"/>
      <c r="U25" s="134"/>
      <c r="V25" s="1604"/>
      <c r="W25" s="1604"/>
      <c r="X25" s="1604"/>
      <c r="Y25" s="1604"/>
      <c r="Z25" s="1604"/>
      <c r="AA25" s="1604"/>
      <c r="AB25" s="134"/>
      <c r="AC25" s="134"/>
      <c r="AD25" s="134"/>
      <c r="AE25" s="134"/>
      <c r="AF25" s="134"/>
      <c r="AG25" s="134"/>
      <c r="AH25" s="134"/>
      <c r="AI25" s="134"/>
      <c r="AJ25" s="134"/>
      <c r="AK25" s="134"/>
      <c r="AL25" s="134"/>
      <c r="AM25" s="134"/>
      <c r="AN25" s="134"/>
      <c r="AO25" s="134"/>
      <c r="AP25" s="134"/>
      <c r="AQ25" s="134"/>
      <c r="AR25" s="134"/>
      <c r="AS25" s="134"/>
      <c r="AT25" s="134"/>
    </row>
    <row r="26" spans="1:46" s="1614" customFormat="1" ht="20.100000000000001" hidden="1" customHeight="1">
      <c r="A26" s="2462" t="s">
        <v>5040</v>
      </c>
      <c r="B26" s="2463">
        <v>5165</v>
      </c>
      <c r="C26" s="2463">
        <v>4662</v>
      </c>
      <c r="D26" s="2463">
        <v>90668</v>
      </c>
      <c r="E26" s="2464">
        <v>100495</v>
      </c>
      <c r="F26" s="2463">
        <v>1619</v>
      </c>
      <c r="G26" s="2471">
        <v>0.1</v>
      </c>
      <c r="H26" s="2466">
        <v>102114.1</v>
      </c>
      <c r="I26" s="2467">
        <v>3316.3</v>
      </c>
      <c r="J26" s="2468">
        <v>5.43417844456369</v>
      </c>
      <c r="K26" s="2469"/>
      <c r="L26" s="1831"/>
      <c r="M26" s="1831"/>
      <c r="N26" s="1831"/>
      <c r="O26" s="1831"/>
      <c r="P26" s="1612"/>
      <c r="Q26" s="1831"/>
      <c r="R26" s="1831"/>
      <c r="S26" s="134"/>
      <c r="T26" s="2451"/>
      <c r="U26" s="134"/>
      <c r="V26" s="1604"/>
      <c r="W26" s="1604"/>
      <c r="X26" s="1604"/>
      <c r="Y26" s="1604"/>
      <c r="Z26" s="1604"/>
      <c r="AA26" s="1604"/>
      <c r="AB26" s="134"/>
      <c r="AC26" s="134"/>
      <c r="AD26" s="134"/>
      <c r="AE26" s="134"/>
      <c r="AF26" s="134"/>
      <c r="AG26" s="134"/>
      <c r="AH26" s="134"/>
      <c r="AI26" s="134"/>
      <c r="AJ26" s="134"/>
      <c r="AK26" s="134"/>
      <c r="AL26" s="134"/>
      <c r="AM26" s="134"/>
      <c r="AN26" s="134"/>
      <c r="AO26" s="134"/>
      <c r="AP26" s="134"/>
      <c r="AQ26" s="134"/>
      <c r="AR26" s="134"/>
      <c r="AS26" s="134"/>
      <c r="AT26" s="134"/>
    </row>
    <row r="27" spans="1:46" s="1614" customFormat="1" ht="20.100000000000001" hidden="1" customHeight="1">
      <c r="A27" s="2462" t="s">
        <v>5041</v>
      </c>
      <c r="B27" s="2463">
        <v>5407</v>
      </c>
      <c r="C27" s="2463">
        <v>4667</v>
      </c>
      <c r="D27" s="2463">
        <v>89022</v>
      </c>
      <c r="E27" s="2464">
        <v>99096</v>
      </c>
      <c r="F27" s="2463">
        <v>1620</v>
      </c>
      <c r="G27" s="2471">
        <v>0.1</v>
      </c>
      <c r="H27" s="2466">
        <v>100716.1</v>
      </c>
      <c r="I27" s="2467">
        <v>3271.5</v>
      </c>
      <c r="J27" s="2468">
        <v>5.359781456630583</v>
      </c>
      <c r="K27" s="2469"/>
      <c r="L27" s="1831"/>
      <c r="M27" s="1831"/>
      <c r="N27" s="1831"/>
      <c r="O27" s="1831"/>
      <c r="P27" s="1612"/>
      <c r="Q27" s="1831"/>
      <c r="R27" s="1831"/>
      <c r="S27" s="134"/>
      <c r="T27" s="2451"/>
      <c r="U27" s="134"/>
      <c r="V27" s="1604"/>
      <c r="W27" s="1604"/>
      <c r="X27" s="1604"/>
      <c r="Y27" s="1604"/>
      <c r="Z27" s="1604"/>
      <c r="AA27" s="1604"/>
      <c r="AB27" s="134"/>
      <c r="AC27" s="134"/>
      <c r="AD27" s="134"/>
      <c r="AE27" s="134"/>
      <c r="AF27" s="134"/>
      <c r="AG27" s="134"/>
      <c r="AH27" s="134"/>
      <c r="AI27" s="134"/>
      <c r="AJ27" s="134"/>
      <c r="AK27" s="134"/>
      <c r="AL27" s="134"/>
      <c r="AM27" s="134"/>
      <c r="AN27" s="134"/>
      <c r="AO27" s="134"/>
      <c r="AP27" s="134"/>
      <c r="AQ27" s="134"/>
      <c r="AR27" s="134"/>
      <c r="AS27" s="134"/>
      <c r="AT27" s="134"/>
    </row>
    <row r="28" spans="1:46" s="1614" customFormat="1" ht="20.100000000000001" hidden="1" customHeight="1">
      <c r="A28" s="2462" t="s">
        <v>5042</v>
      </c>
      <c r="B28" s="2463">
        <v>5140</v>
      </c>
      <c r="C28" s="2463">
        <v>4667</v>
      </c>
      <c r="D28" s="2463">
        <v>90922</v>
      </c>
      <c r="E28" s="2464">
        <v>100729</v>
      </c>
      <c r="F28" s="2463">
        <v>1717</v>
      </c>
      <c r="G28" s="2472">
        <v>0.1</v>
      </c>
      <c r="H28" s="2466">
        <v>102446.1</v>
      </c>
      <c r="I28" s="2467">
        <v>3362.4825223025268</v>
      </c>
      <c r="J28" s="2468">
        <v>5.4518463987795638</v>
      </c>
      <c r="K28" s="2469"/>
      <c r="L28" s="1831"/>
      <c r="M28" s="1831"/>
      <c r="N28" s="1831"/>
      <c r="O28" s="1831"/>
      <c r="P28" s="1612"/>
      <c r="Q28" s="1831"/>
      <c r="R28" s="1831"/>
      <c r="S28" s="134"/>
      <c r="T28" s="2451"/>
      <c r="U28" s="134"/>
      <c r="V28" s="1604"/>
      <c r="W28" s="1604"/>
      <c r="X28" s="1604"/>
      <c r="Y28" s="1604"/>
      <c r="Z28" s="1604"/>
      <c r="AA28" s="1604"/>
      <c r="AB28" s="134"/>
      <c r="AC28" s="134"/>
      <c r="AD28" s="134"/>
      <c r="AE28" s="134"/>
      <c r="AF28" s="134"/>
      <c r="AG28" s="134"/>
      <c r="AH28" s="134"/>
      <c r="AI28" s="134"/>
      <c r="AJ28" s="134"/>
      <c r="AK28" s="134"/>
      <c r="AL28" s="134"/>
      <c r="AM28" s="134"/>
      <c r="AN28" s="134"/>
      <c r="AO28" s="134"/>
      <c r="AP28" s="134"/>
      <c r="AQ28" s="134"/>
      <c r="AR28" s="134"/>
      <c r="AS28" s="134"/>
      <c r="AT28" s="134"/>
    </row>
    <row r="29" spans="1:46" s="1614" customFormat="1" ht="20.100000000000001" hidden="1" customHeight="1">
      <c r="A29" s="2462" t="s">
        <v>5043</v>
      </c>
      <c r="B29" s="2463">
        <v>5043</v>
      </c>
      <c r="C29" s="2463">
        <v>4671</v>
      </c>
      <c r="D29" s="2463">
        <v>90302</v>
      </c>
      <c r="E29" s="2464">
        <v>100016</v>
      </c>
      <c r="F29" s="2463">
        <v>1698</v>
      </c>
      <c r="G29" s="2472">
        <v>0.1</v>
      </c>
      <c r="H29" s="2466">
        <v>101714.1</v>
      </c>
      <c r="I29" s="2467">
        <v>3384.8398829946191</v>
      </c>
      <c r="J29" s="2468">
        <v>5.4128917527373357</v>
      </c>
      <c r="K29" s="2469"/>
      <c r="L29" s="1831"/>
      <c r="M29" s="1831"/>
      <c r="N29" s="1831"/>
      <c r="O29" s="1831"/>
      <c r="P29" s="1612"/>
      <c r="Q29" s="1831"/>
      <c r="R29" s="1831"/>
      <c r="S29" s="134"/>
      <c r="T29" s="2451"/>
      <c r="U29" s="134"/>
      <c r="V29" s="1604"/>
      <c r="W29" s="1604"/>
      <c r="X29" s="1604"/>
      <c r="Y29" s="1604"/>
      <c r="Z29" s="1604"/>
      <c r="AA29" s="1604"/>
      <c r="AB29" s="134"/>
      <c r="AC29" s="134"/>
      <c r="AD29" s="134"/>
      <c r="AE29" s="134"/>
      <c r="AF29" s="134"/>
      <c r="AG29" s="134"/>
      <c r="AH29" s="134"/>
      <c r="AI29" s="134"/>
      <c r="AJ29" s="134"/>
      <c r="AK29" s="134"/>
      <c r="AL29" s="134"/>
      <c r="AM29" s="134"/>
      <c r="AN29" s="134"/>
      <c r="AO29" s="134"/>
      <c r="AP29" s="134"/>
      <c r="AQ29" s="134"/>
      <c r="AR29" s="134"/>
      <c r="AS29" s="134"/>
      <c r="AT29" s="134"/>
    </row>
    <row r="30" spans="1:46" s="1614" customFormat="1" ht="20.100000000000001" hidden="1" customHeight="1">
      <c r="A30" s="2462" t="s">
        <v>5044</v>
      </c>
      <c r="B30" s="2463">
        <v>4757</v>
      </c>
      <c r="C30" s="2463">
        <v>4650</v>
      </c>
      <c r="D30" s="2463">
        <v>89619</v>
      </c>
      <c r="E30" s="2464">
        <v>99026</v>
      </c>
      <c r="F30" s="2463">
        <v>1761</v>
      </c>
      <c r="G30" s="2472">
        <v>0.1</v>
      </c>
      <c r="H30" s="2466">
        <v>100787.1</v>
      </c>
      <c r="I30" s="2467">
        <v>3326.4496496549359</v>
      </c>
      <c r="J30" s="2468">
        <v>5.3635598444297612</v>
      </c>
      <c r="K30" s="2469"/>
      <c r="L30" s="1831"/>
      <c r="M30" s="1831"/>
      <c r="N30" s="1831"/>
      <c r="O30" s="1831"/>
      <c r="P30" s="1612"/>
      <c r="Q30" s="1831"/>
      <c r="R30" s="1831"/>
      <c r="S30" s="134"/>
      <c r="T30" s="2451"/>
      <c r="U30" s="134"/>
      <c r="V30" s="1604"/>
      <c r="W30" s="1604"/>
      <c r="X30" s="1604"/>
      <c r="Y30" s="1604"/>
      <c r="Z30" s="1604"/>
      <c r="AA30" s="1604"/>
      <c r="AB30" s="134"/>
      <c r="AC30" s="134"/>
      <c r="AD30" s="134"/>
      <c r="AE30" s="134"/>
      <c r="AF30" s="134"/>
      <c r="AG30" s="134"/>
      <c r="AH30" s="134"/>
      <c r="AI30" s="134"/>
      <c r="AJ30" s="134"/>
      <c r="AK30" s="134"/>
      <c r="AL30" s="134"/>
      <c r="AM30" s="134"/>
      <c r="AN30" s="134"/>
      <c r="AO30" s="134"/>
      <c r="AP30" s="134"/>
      <c r="AQ30" s="134"/>
      <c r="AR30" s="134"/>
      <c r="AS30" s="134"/>
      <c r="AT30" s="134"/>
    </row>
    <row r="31" spans="1:46" s="1614" customFormat="1" ht="20.100000000000001" hidden="1" customHeight="1" thickBot="1">
      <c r="A31" s="2473" t="s">
        <v>5045</v>
      </c>
      <c r="B31" s="2474">
        <v>4536</v>
      </c>
      <c r="C31" s="2474">
        <v>4630</v>
      </c>
      <c r="D31" s="2474">
        <v>94092</v>
      </c>
      <c r="E31" s="2475">
        <v>103258</v>
      </c>
      <c r="F31" s="2474">
        <v>1751</v>
      </c>
      <c r="G31" s="2476">
        <v>0.1</v>
      </c>
      <c r="H31" s="2477">
        <v>105009.1</v>
      </c>
      <c r="I31" s="2478">
        <v>3491.0868640123408</v>
      </c>
      <c r="J31" s="2479">
        <v>5.5882408766569256</v>
      </c>
      <c r="K31" s="2469"/>
      <c r="L31" s="1831"/>
      <c r="M31" s="1831"/>
      <c r="N31" s="1831"/>
      <c r="O31" s="1831"/>
      <c r="P31" s="1612"/>
      <c r="Q31" s="1831"/>
      <c r="R31" s="1831"/>
      <c r="S31" s="134"/>
      <c r="T31" s="2451"/>
      <c r="U31" s="134"/>
      <c r="V31" s="1604"/>
      <c r="W31" s="1604"/>
      <c r="X31" s="1604"/>
      <c r="Y31" s="1604"/>
      <c r="Z31" s="1604"/>
      <c r="AA31" s="1604"/>
      <c r="AB31" s="134"/>
      <c r="AC31" s="134"/>
      <c r="AD31" s="134"/>
      <c r="AE31" s="134"/>
      <c r="AF31" s="134"/>
      <c r="AG31" s="134"/>
      <c r="AH31" s="134"/>
      <c r="AI31" s="134"/>
      <c r="AJ31" s="134"/>
      <c r="AK31" s="134"/>
      <c r="AL31" s="134"/>
      <c r="AM31" s="134"/>
      <c r="AN31" s="134"/>
      <c r="AO31" s="134"/>
      <c r="AP31" s="134"/>
      <c r="AQ31" s="134"/>
      <c r="AR31" s="134"/>
      <c r="AS31" s="134"/>
      <c r="AT31" s="134"/>
    </row>
    <row r="32" spans="1:46" s="1614" customFormat="1" ht="20.100000000000001" hidden="1" customHeight="1">
      <c r="A32" s="2462" t="s">
        <v>5046</v>
      </c>
      <c r="B32" s="2463">
        <v>4776</v>
      </c>
      <c r="C32" s="2463">
        <v>4648</v>
      </c>
      <c r="D32" s="2463">
        <v>93308</v>
      </c>
      <c r="E32" s="2464">
        <v>102732</v>
      </c>
      <c r="F32" s="2463">
        <v>1751</v>
      </c>
      <c r="G32" s="2465">
        <v>0.1</v>
      </c>
      <c r="H32" s="2466">
        <v>104483.1</v>
      </c>
      <c r="I32" s="2467">
        <v>3459.3</v>
      </c>
      <c r="J32" s="2468">
        <v>5.4698182103733952</v>
      </c>
      <c r="K32" s="2469"/>
      <c r="L32" s="1831"/>
      <c r="M32" s="1831"/>
      <c r="N32" s="1831"/>
      <c r="O32" s="1831"/>
      <c r="P32" s="2470"/>
      <c r="Q32" s="1831"/>
      <c r="R32" s="1831"/>
      <c r="S32" s="134"/>
      <c r="T32" s="2451"/>
      <c r="U32" s="134"/>
      <c r="V32" s="1604"/>
      <c r="W32" s="1604"/>
      <c r="X32" s="1604"/>
      <c r="Y32" s="1604"/>
      <c r="Z32" s="1604"/>
      <c r="AA32" s="1604"/>
      <c r="AB32" s="134"/>
      <c r="AC32" s="134"/>
      <c r="AD32" s="134"/>
      <c r="AE32" s="134"/>
      <c r="AF32" s="134"/>
      <c r="AG32" s="134"/>
      <c r="AH32" s="134"/>
      <c r="AI32" s="134"/>
      <c r="AJ32" s="134"/>
      <c r="AK32" s="134"/>
      <c r="AL32" s="134"/>
      <c r="AM32" s="134"/>
      <c r="AN32" s="134"/>
      <c r="AO32" s="134"/>
      <c r="AP32" s="134"/>
      <c r="AQ32" s="134"/>
      <c r="AR32" s="134"/>
      <c r="AS32" s="134"/>
      <c r="AT32" s="134"/>
    </row>
    <row r="33" spans="1:46" s="1614" customFormat="1" ht="20.100000000000001" hidden="1" customHeight="1">
      <c r="A33" s="2462" t="s">
        <v>5047</v>
      </c>
      <c r="B33" s="2463">
        <v>5036</v>
      </c>
      <c r="C33" s="2463">
        <v>4637</v>
      </c>
      <c r="D33" s="2463">
        <v>98772</v>
      </c>
      <c r="E33" s="2464">
        <v>108445</v>
      </c>
      <c r="F33" s="2463">
        <v>1761</v>
      </c>
      <c r="G33" s="2465">
        <v>0.1</v>
      </c>
      <c r="H33" s="2466">
        <v>110206.1</v>
      </c>
      <c r="I33" s="2467">
        <v>3662.5</v>
      </c>
      <c r="J33" s="2468">
        <v>5.769424267410054</v>
      </c>
      <c r="K33" s="2469"/>
      <c r="L33" s="1831"/>
      <c r="M33" s="1831"/>
      <c r="N33" s="1831"/>
      <c r="O33" s="1831"/>
      <c r="P33" s="2470"/>
      <c r="Q33" s="1831"/>
      <c r="R33" s="1831"/>
      <c r="S33" s="134"/>
      <c r="T33" s="2451"/>
      <c r="U33" s="134"/>
      <c r="V33" s="1604"/>
      <c r="W33" s="1604"/>
      <c r="X33" s="1604"/>
      <c r="Y33" s="1604"/>
      <c r="Z33" s="1604"/>
      <c r="AA33" s="1604"/>
      <c r="AB33" s="134"/>
      <c r="AC33" s="134"/>
      <c r="AD33" s="134"/>
      <c r="AE33" s="134"/>
      <c r="AF33" s="134"/>
      <c r="AG33" s="134"/>
      <c r="AH33" s="134"/>
      <c r="AI33" s="134"/>
      <c r="AJ33" s="134"/>
      <c r="AK33" s="134"/>
      <c r="AL33" s="134"/>
      <c r="AM33" s="134"/>
      <c r="AN33" s="134"/>
      <c r="AO33" s="134"/>
      <c r="AP33" s="134"/>
      <c r="AQ33" s="134"/>
      <c r="AR33" s="134"/>
      <c r="AS33" s="134"/>
      <c r="AT33" s="134"/>
    </row>
    <row r="34" spans="1:46" s="1614" customFormat="1" ht="20.100000000000001" hidden="1" customHeight="1">
      <c r="A34" s="2462" t="s">
        <v>5048</v>
      </c>
      <c r="B34" s="2463">
        <v>4900</v>
      </c>
      <c r="C34" s="2463">
        <v>4648</v>
      </c>
      <c r="D34" s="2463">
        <v>100713</v>
      </c>
      <c r="E34" s="2464">
        <v>110261</v>
      </c>
      <c r="F34" s="2463">
        <v>1757</v>
      </c>
      <c r="G34" s="2465">
        <v>0.1</v>
      </c>
      <c r="H34" s="2466">
        <v>112018.1</v>
      </c>
      <c r="I34" s="2467">
        <v>3722.9</v>
      </c>
      <c r="J34" s="2468">
        <v>5.8642846859580935</v>
      </c>
      <c r="K34" s="2469"/>
      <c r="L34" s="1831"/>
      <c r="M34" s="1831"/>
      <c r="N34" s="1831"/>
      <c r="O34" s="1831"/>
      <c r="P34" s="2470"/>
      <c r="Q34" s="1831"/>
      <c r="R34" s="1831"/>
      <c r="S34" s="134"/>
      <c r="T34" s="2451"/>
      <c r="U34" s="134"/>
      <c r="V34" s="1604"/>
      <c r="W34" s="1604"/>
      <c r="X34" s="1604"/>
      <c r="Y34" s="1604"/>
      <c r="Z34" s="1604"/>
      <c r="AA34" s="1604"/>
      <c r="AB34" s="134"/>
      <c r="AC34" s="134"/>
      <c r="AD34" s="134"/>
      <c r="AE34" s="134"/>
      <c r="AF34" s="134"/>
      <c r="AG34" s="134"/>
      <c r="AH34" s="134"/>
      <c r="AI34" s="134"/>
      <c r="AJ34" s="134"/>
      <c r="AK34" s="134"/>
      <c r="AL34" s="134"/>
      <c r="AM34" s="134"/>
      <c r="AN34" s="134"/>
      <c r="AO34" s="134"/>
      <c r="AP34" s="134"/>
      <c r="AQ34" s="134"/>
      <c r="AR34" s="134"/>
      <c r="AS34" s="134"/>
      <c r="AT34" s="134"/>
    </row>
    <row r="35" spans="1:46" s="1614" customFormat="1" ht="20.100000000000001" hidden="1" customHeight="1">
      <c r="A35" s="2462" t="s">
        <v>5049</v>
      </c>
      <c r="B35" s="2463">
        <v>4867</v>
      </c>
      <c r="C35" s="2463">
        <v>4648</v>
      </c>
      <c r="D35" s="2463">
        <v>105183</v>
      </c>
      <c r="E35" s="2464">
        <v>114698</v>
      </c>
      <c r="F35" s="2463">
        <v>1782</v>
      </c>
      <c r="G35" s="2471">
        <v>0.1</v>
      </c>
      <c r="H35" s="2466">
        <v>116480.1</v>
      </c>
      <c r="I35" s="2467">
        <v>3885.8</v>
      </c>
      <c r="J35" s="2468">
        <v>6.0978758490714213</v>
      </c>
      <c r="K35" s="2469"/>
      <c r="L35" s="1831"/>
      <c r="M35" s="1831"/>
      <c r="N35" s="1831"/>
      <c r="O35" s="1831"/>
      <c r="P35" s="2470"/>
      <c r="Q35" s="1831"/>
      <c r="R35" s="1831"/>
      <c r="S35" s="134"/>
      <c r="T35" s="2451"/>
      <c r="U35" s="134"/>
      <c r="V35" s="1604"/>
      <c r="W35" s="1604"/>
      <c r="X35" s="1604"/>
      <c r="Y35" s="1604"/>
      <c r="Z35" s="1604"/>
      <c r="AA35" s="1604"/>
      <c r="AB35" s="134"/>
      <c r="AC35" s="134"/>
      <c r="AD35" s="134"/>
      <c r="AE35" s="134"/>
      <c r="AF35" s="134"/>
      <c r="AG35" s="134"/>
      <c r="AH35" s="134"/>
      <c r="AI35" s="134"/>
      <c r="AJ35" s="134"/>
      <c r="AK35" s="134"/>
      <c r="AL35" s="134"/>
      <c r="AM35" s="134"/>
      <c r="AN35" s="134"/>
      <c r="AO35" s="134"/>
      <c r="AP35" s="134"/>
      <c r="AQ35" s="134"/>
      <c r="AR35" s="134"/>
      <c r="AS35" s="134"/>
      <c r="AT35" s="134"/>
    </row>
    <row r="36" spans="1:46" s="1614" customFormat="1" ht="20.100000000000001" hidden="1" customHeight="1">
      <c r="A36" s="2462" t="s">
        <v>5050</v>
      </c>
      <c r="B36" s="2463">
        <v>4773</v>
      </c>
      <c r="C36" s="2463">
        <v>4666</v>
      </c>
      <c r="D36" s="2463">
        <v>107597</v>
      </c>
      <c r="E36" s="2464">
        <v>117036</v>
      </c>
      <c r="F36" s="2463">
        <v>1788</v>
      </c>
      <c r="G36" s="2465">
        <v>0</v>
      </c>
      <c r="H36" s="2466">
        <v>118824</v>
      </c>
      <c r="I36" s="2467">
        <v>3927.7</v>
      </c>
      <c r="J36" s="2468">
        <v>6.2205818838588085</v>
      </c>
      <c r="K36" s="2469"/>
      <c r="L36" s="1831"/>
      <c r="M36" s="1831"/>
      <c r="N36" s="1831"/>
      <c r="O36" s="1831"/>
      <c r="P36" s="1612"/>
      <c r="Q36" s="1831"/>
      <c r="R36" s="1831"/>
      <c r="S36" s="134"/>
      <c r="T36" s="2451"/>
      <c r="U36" s="134"/>
      <c r="V36" s="1604"/>
      <c r="W36" s="1604"/>
      <c r="X36" s="1604"/>
      <c r="Y36" s="1604"/>
      <c r="Z36" s="1604"/>
      <c r="AA36" s="1604"/>
      <c r="AB36" s="134"/>
      <c r="AC36" s="134"/>
      <c r="AD36" s="134"/>
      <c r="AE36" s="134"/>
      <c r="AF36" s="134"/>
      <c r="AG36" s="134"/>
      <c r="AH36" s="134"/>
      <c r="AI36" s="134"/>
      <c r="AJ36" s="134"/>
      <c r="AK36" s="134"/>
      <c r="AL36" s="134"/>
      <c r="AM36" s="134"/>
      <c r="AN36" s="134"/>
      <c r="AO36" s="134"/>
      <c r="AP36" s="134"/>
      <c r="AQ36" s="134"/>
      <c r="AR36" s="134"/>
      <c r="AS36" s="134"/>
      <c r="AT36" s="134"/>
    </row>
    <row r="37" spans="1:46" s="1614" customFormat="1" ht="20.100000000000001" hidden="1" customHeight="1">
      <c r="A37" s="2462" t="s">
        <v>5051</v>
      </c>
      <c r="B37" s="2463">
        <v>5001</v>
      </c>
      <c r="C37" s="2463">
        <v>4669</v>
      </c>
      <c r="D37" s="2463">
        <v>109961</v>
      </c>
      <c r="E37" s="2464">
        <v>119631</v>
      </c>
      <c r="F37" s="2463">
        <v>1793</v>
      </c>
      <c r="G37" s="2465">
        <v>0.1</v>
      </c>
      <c r="H37" s="2466">
        <v>121424.1</v>
      </c>
      <c r="I37" s="2467">
        <v>4015.5</v>
      </c>
      <c r="J37" s="2468">
        <v>6.3567003023283206</v>
      </c>
      <c r="K37" s="2469"/>
      <c r="L37" s="1831"/>
      <c r="M37" s="1831"/>
      <c r="N37" s="1831"/>
      <c r="O37" s="1831"/>
      <c r="P37" s="1612"/>
      <c r="Q37" s="1831"/>
      <c r="R37" s="1831"/>
      <c r="S37" s="134"/>
      <c r="T37" s="2451"/>
      <c r="U37" s="134"/>
      <c r="V37" s="1604"/>
      <c r="W37" s="1604"/>
      <c r="X37" s="1604"/>
      <c r="Y37" s="1604"/>
      <c r="Z37" s="1604"/>
      <c r="AA37" s="1604"/>
      <c r="AB37" s="134"/>
      <c r="AC37" s="134"/>
      <c r="AD37" s="134"/>
      <c r="AE37" s="134"/>
      <c r="AF37" s="134"/>
      <c r="AG37" s="134"/>
      <c r="AH37" s="134"/>
      <c r="AI37" s="134"/>
      <c r="AJ37" s="134"/>
      <c r="AK37" s="134"/>
      <c r="AL37" s="134"/>
      <c r="AM37" s="134"/>
      <c r="AN37" s="134"/>
      <c r="AO37" s="134"/>
      <c r="AP37" s="134"/>
      <c r="AQ37" s="134"/>
      <c r="AR37" s="134"/>
      <c r="AS37" s="134"/>
      <c r="AT37" s="134"/>
    </row>
    <row r="38" spans="1:46" s="1614" customFormat="1" ht="20.100000000000001" hidden="1" customHeight="1">
      <c r="A38" s="2462" t="s">
        <v>5052</v>
      </c>
      <c r="B38" s="2463">
        <v>4960</v>
      </c>
      <c r="C38" s="2463">
        <v>4668</v>
      </c>
      <c r="D38" s="2463">
        <v>111415</v>
      </c>
      <c r="E38" s="2464">
        <v>121043</v>
      </c>
      <c r="F38" s="2463">
        <v>1789</v>
      </c>
      <c r="G38" s="2471">
        <v>0.1</v>
      </c>
      <c r="H38" s="2466">
        <v>122832.1</v>
      </c>
      <c r="I38" s="2467">
        <v>4033.5</v>
      </c>
      <c r="J38" s="2468">
        <v>6.4304108262331985</v>
      </c>
      <c r="K38" s="2469"/>
      <c r="L38" s="1831"/>
      <c r="M38" s="1831"/>
      <c r="N38" s="1831"/>
      <c r="O38" s="1831"/>
      <c r="P38" s="1612"/>
      <c r="Q38" s="1831"/>
      <c r="R38" s="1831"/>
      <c r="S38" s="134"/>
      <c r="T38" s="2451"/>
      <c r="U38" s="134"/>
      <c r="V38" s="1604"/>
      <c r="W38" s="1604"/>
      <c r="X38" s="1604"/>
      <c r="Y38" s="1604"/>
      <c r="Z38" s="1604"/>
      <c r="AA38" s="1604"/>
      <c r="AB38" s="134"/>
      <c r="AC38" s="134"/>
      <c r="AD38" s="134"/>
      <c r="AE38" s="134"/>
      <c r="AF38" s="134"/>
      <c r="AG38" s="134"/>
      <c r="AH38" s="134"/>
      <c r="AI38" s="134"/>
      <c r="AJ38" s="134"/>
      <c r="AK38" s="134"/>
      <c r="AL38" s="134"/>
      <c r="AM38" s="134"/>
      <c r="AN38" s="134"/>
      <c r="AO38" s="134"/>
      <c r="AP38" s="134"/>
      <c r="AQ38" s="134"/>
      <c r="AR38" s="134"/>
      <c r="AS38" s="134"/>
      <c r="AT38" s="134"/>
    </row>
    <row r="39" spans="1:46" s="1614" customFormat="1" ht="20.100000000000001" hidden="1" customHeight="1">
      <c r="A39" s="2462" t="s">
        <v>5053</v>
      </c>
      <c r="B39" s="2463">
        <v>4999</v>
      </c>
      <c r="C39" s="2463">
        <v>4684</v>
      </c>
      <c r="D39" s="2463">
        <v>113535</v>
      </c>
      <c r="E39" s="2464">
        <v>123218</v>
      </c>
      <c r="F39" s="2463">
        <v>1802</v>
      </c>
      <c r="G39" s="2471">
        <v>0</v>
      </c>
      <c r="H39" s="2466">
        <v>125020</v>
      </c>
      <c r="I39" s="2467">
        <v>4051.9</v>
      </c>
      <c r="J39" s="2468">
        <v>6.5449500700197625</v>
      </c>
      <c r="K39" s="2469"/>
      <c r="L39" s="1831"/>
      <c r="M39" s="1831"/>
      <c r="N39" s="1831"/>
      <c r="O39" s="1831"/>
      <c r="P39" s="1612"/>
      <c r="Q39" s="1831"/>
      <c r="R39" s="1831"/>
      <c r="S39" s="134"/>
      <c r="T39" s="2451"/>
      <c r="U39" s="134"/>
      <c r="V39" s="1604"/>
      <c r="W39" s="1604"/>
      <c r="X39" s="1604"/>
      <c r="Y39" s="1604"/>
      <c r="Z39" s="1604"/>
      <c r="AA39" s="1604"/>
      <c r="AB39" s="134"/>
      <c r="AC39" s="134"/>
      <c r="AD39" s="134"/>
      <c r="AE39" s="134"/>
      <c r="AF39" s="134"/>
      <c r="AG39" s="134"/>
      <c r="AH39" s="134"/>
      <c r="AI39" s="134"/>
      <c r="AJ39" s="134"/>
      <c r="AK39" s="134"/>
      <c r="AL39" s="134"/>
      <c r="AM39" s="134"/>
      <c r="AN39" s="134"/>
      <c r="AO39" s="134"/>
      <c r="AP39" s="134"/>
      <c r="AQ39" s="134"/>
      <c r="AR39" s="134"/>
      <c r="AS39" s="134"/>
      <c r="AT39" s="134"/>
    </row>
    <row r="40" spans="1:46" s="1614" customFormat="1" ht="20.100000000000001" hidden="1" customHeight="1">
      <c r="A40" s="2462" t="s">
        <v>5054</v>
      </c>
      <c r="B40" s="2463">
        <v>7235</v>
      </c>
      <c r="C40" s="2463">
        <v>4660</v>
      </c>
      <c r="D40" s="2463">
        <v>108822</v>
      </c>
      <c r="E40" s="2464">
        <v>120717</v>
      </c>
      <c r="F40" s="2463">
        <v>1787</v>
      </c>
      <c r="G40" s="2472">
        <v>0.1</v>
      </c>
      <c r="H40" s="2466">
        <v>122504.1</v>
      </c>
      <c r="I40" s="2467">
        <v>3910.1337699769233</v>
      </c>
      <c r="J40" s="2468">
        <v>6.4132396246417223</v>
      </c>
      <c r="K40" s="2469"/>
      <c r="L40" s="1831"/>
      <c r="M40" s="1831"/>
      <c r="N40" s="1831"/>
      <c r="O40" s="1831"/>
      <c r="P40" s="1612"/>
      <c r="Q40" s="1831"/>
      <c r="R40" s="1831"/>
      <c r="S40" s="134"/>
      <c r="T40" s="2451"/>
      <c r="U40" s="134"/>
      <c r="V40" s="1604"/>
      <c r="W40" s="1604"/>
      <c r="X40" s="1604"/>
      <c r="Y40" s="1604"/>
      <c r="Z40" s="1604"/>
      <c r="AA40" s="1604"/>
      <c r="AB40" s="134"/>
      <c r="AC40" s="134"/>
      <c r="AD40" s="134"/>
      <c r="AE40" s="134"/>
      <c r="AF40" s="134"/>
      <c r="AG40" s="134"/>
      <c r="AH40" s="134"/>
      <c r="AI40" s="134"/>
      <c r="AJ40" s="134"/>
      <c r="AK40" s="134"/>
      <c r="AL40" s="134"/>
      <c r="AM40" s="134"/>
      <c r="AN40" s="134"/>
      <c r="AO40" s="134"/>
      <c r="AP40" s="134"/>
      <c r="AQ40" s="134"/>
      <c r="AR40" s="134"/>
      <c r="AS40" s="134"/>
      <c r="AT40" s="134"/>
    </row>
    <row r="41" spans="1:46" s="1614" customFormat="1" ht="20.100000000000001" hidden="1" customHeight="1">
      <c r="A41" s="2462" t="s">
        <v>5055</v>
      </c>
      <c r="B41" s="2463">
        <v>8173</v>
      </c>
      <c r="C41" s="2463">
        <v>4638</v>
      </c>
      <c r="D41" s="2463">
        <v>106738</v>
      </c>
      <c r="E41" s="2464">
        <v>119549</v>
      </c>
      <c r="F41" s="2463">
        <v>1782</v>
      </c>
      <c r="G41" s="2472">
        <v>0</v>
      </c>
      <c r="H41" s="2466">
        <v>121331</v>
      </c>
      <c r="I41" s="2467">
        <v>3872.8</v>
      </c>
      <c r="J41" s="2468">
        <v>6.3518264033400076</v>
      </c>
      <c r="K41" s="2469"/>
      <c r="L41" s="1831"/>
      <c r="M41" s="1831"/>
      <c r="N41" s="1831"/>
      <c r="O41" s="1831"/>
      <c r="P41" s="1612"/>
      <c r="Q41" s="1831"/>
      <c r="R41" s="1831"/>
      <c r="S41" s="134"/>
      <c r="T41" s="2451"/>
      <c r="U41" s="134"/>
      <c r="V41" s="1604"/>
      <c r="W41" s="1604"/>
      <c r="X41" s="1604"/>
      <c r="Y41" s="1604"/>
      <c r="Z41" s="1604"/>
      <c r="AA41" s="1604"/>
      <c r="AB41" s="134"/>
      <c r="AC41" s="134"/>
      <c r="AD41" s="134"/>
      <c r="AE41" s="134"/>
      <c r="AF41" s="134"/>
      <c r="AG41" s="134"/>
      <c r="AH41" s="134"/>
      <c r="AI41" s="134"/>
      <c r="AJ41" s="134"/>
      <c r="AK41" s="134"/>
      <c r="AL41" s="134"/>
      <c r="AM41" s="134"/>
      <c r="AN41" s="134"/>
      <c r="AO41" s="134"/>
      <c r="AP41" s="134"/>
      <c r="AQ41" s="134"/>
      <c r="AR41" s="134"/>
      <c r="AS41" s="134"/>
      <c r="AT41" s="134"/>
    </row>
    <row r="42" spans="1:46" s="1614" customFormat="1" ht="20.100000000000001" hidden="1" customHeight="1">
      <c r="A42" s="2462" t="s">
        <v>5056</v>
      </c>
      <c r="B42" s="2463">
        <v>9464</v>
      </c>
      <c r="C42" s="2463">
        <v>4608</v>
      </c>
      <c r="D42" s="2463">
        <v>103608</v>
      </c>
      <c r="E42" s="2464">
        <v>117680</v>
      </c>
      <c r="F42" s="2463">
        <v>1777</v>
      </c>
      <c r="G42" s="2472">
        <v>0.1</v>
      </c>
      <c r="H42" s="2466">
        <v>119457.1</v>
      </c>
      <c r="I42" s="2467">
        <v>3795.9</v>
      </c>
      <c r="J42" s="2468">
        <v>6.2537254440038215</v>
      </c>
      <c r="K42" s="2469"/>
      <c r="L42" s="1831"/>
      <c r="M42" s="1831"/>
      <c r="N42" s="1831"/>
      <c r="O42" s="1831"/>
      <c r="P42" s="1612"/>
      <c r="Q42" s="1831"/>
      <c r="R42" s="1831"/>
      <c r="S42" s="134"/>
      <c r="T42" s="2451"/>
      <c r="U42" s="134"/>
      <c r="V42" s="1604"/>
      <c r="W42" s="1604"/>
      <c r="X42" s="1604"/>
      <c r="Y42" s="1604"/>
      <c r="Z42" s="1604"/>
      <c r="AA42" s="1604"/>
      <c r="AB42" s="134"/>
      <c r="AC42" s="134"/>
      <c r="AD42" s="134"/>
      <c r="AE42" s="134"/>
      <c r="AF42" s="134"/>
      <c r="AG42" s="134"/>
      <c r="AH42" s="134"/>
      <c r="AI42" s="134"/>
      <c r="AJ42" s="134"/>
      <c r="AK42" s="134"/>
      <c r="AL42" s="134"/>
      <c r="AM42" s="134"/>
      <c r="AN42" s="134"/>
      <c r="AO42" s="134"/>
      <c r="AP42" s="134"/>
      <c r="AQ42" s="134"/>
      <c r="AR42" s="134"/>
      <c r="AS42" s="134"/>
      <c r="AT42" s="134"/>
    </row>
    <row r="43" spans="1:46" s="1614" customFormat="1" ht="20.100000000000001" hidden="1" customHeight="1" thickBot="1">
      <c r="A43" s="2473" t="s">
        <v>5057</v>
      </c>
      <c r="B43" s="2474">
        <v>9657</v>
      </c>
      <c r="C43" s="2474">
        <v>4596</v>
      </c>
      <c r="D43" s="2474">
        <v>108323</v>
      </c>
      <c r="E43" s="2475">
        <v>122576</v>
      </c>
      <c r="F43" s="2474">
        <v>1768</v>
      </c>
      <c r="G43" s="2476">
        <v>0.2</v>
      </c>
      <c r="H43" s="2477">
        <v>124344.2</v>
      </c>
      <c r="I43" s="2478">
        <v>3919.0528269893248</v>
      </c>
      <c r="J43" s="2479">
        <v>6.5095711125943962</v>
      </c>
      <c r="K43" s="2469"/>
      <c r="L43" s="1831"/>
      <c r="M43" s="1831"/>
      <c r="N43" s="1831"/>
      <c r="O43" s="1831"/>
      <c r="P43" s="1612"/>
      <c r="Q43" s="1831"/>
      <c r="R43" s="1831"/>
      <c r="S43" s="134"/>
      <c r="T43" s="2451"/>
      <c r="U43" s="134"/>
      <c r="V43" s="1604"/>
      <c r="W43" s="1604"/>
      <c r="X43" s="1604"/>
      <c r="Y43" s="1604"/>
      <c r="Z43" s="1604"/>
      <c r="AA43" s="1604"/>
      <c r="AB43" s="134"/>
      <c r="AC43" s="134"/>
      <c r="AD43" s="134"/>
      <c r="AE43" s="134"/>
      <c r="AF43" s="134"/>
      <c r="AG43" s="134"/>
      <c r="AH43" s="134"/>
      <c r="AI43" s="134"/>
      <c r="AJ43" s="134"/>
      <c r="AK43" s="134"/>
      <c r="AL43" s="134"/>
      <c r="AM43" s="134"/>
      <c r="AN43" s="134"/>
      <c r="AO43" s="134"/>
      <c r="AP43" s="134"/>
      <c r="AQ43" s="134"/>
      <c r="AR43" s="134"/>
      <c r="AS43" s="134"/>
      <c r="AT43" s="134"/>
    </row>
    <row r="44" spans="1:46" s="1614" customFormat="1" ht="20.100000000000001" hidden="1" customHeight="1">
      <c r="A44" s="2462" t="s">
        <v>5058</v>
      </c>
      <c r="B44" s="2463">
        <v>11787</v>
      </c>
      <c r="C44" s="2463">
        <v>4600</v>
      </c>
      <c r="D44" s="2463">
        <v>103500</v>
      </c>
      <c r="E44" s="2464">
        <v>119887</v>
      </c>
      <c r="F44" s="2463">
        <v>1775</v>
      </c>
      <c r="G44" s="2465">
        <v>0.1</v>
      </c>
      <c r="H44" s="2466">
        <v>121662.1</v>
      </c>
      <c r="I44" s="2467">
        <v>3727.0159573327451</v>
      </c>
      <c r="J44" s="2468">
        <v>6.3398146620230849</v>
      </c>
      <c r="K44" s="2469"/>
      <c r="L44" s="1831"/>
      <c r="M44" s="1831"/>
      <c r="N44" s="1831"/>
      <c r="O44" s="1831"/>
      <c r="P44" s="2470"/>
      <c r="Q44" s="1831"/>
      <c r="R44" s="1831"/>
      <c r="S44" s="134"/>
      <c r="T44" s="2451"/>
      <c r="U44" s="134"/>
      <c r="V44" s="1604"/>
      <c r="W44" s="1604"/>
      <c r="X44" s="1604"/>
      <c r="Y44" s="1604"/>
      <c r="Z44" s="1604"/>
      <c r="AA44" s="1604"/>
      <c r="AB44" s="134"/>
      <c r="AC44" s="134"/>
      <c r="AD44" s="134"/>
      <c r="AE44" s="134"/>
      <c r="AF44" s="134"/>
      <c r="AG44" s="134"/>
      <c r="AH44" s="134"/>
      <c r="AI44" s="134"/>
      <c r="AJ44" s="134"/>
      <c r="AK44" s="134"/>
      <c r="AL44" s="134"/>
      <c r="AM44" s="134"/>
      <c r="AN44" s="134"/>
      <c r="AO44" s="134"/>
      <c r="AP44" s="134"/>
      <c r="AQ44" s="134"/>
      <c r="AR44" s="134"/>
      <c r="AS44" s="134"/>
      <c r="AT44" s="134"/>
    </row>
    <row r="45" spans="1:46" s="1614" customFormat="1" ht="20.100000000000001" hidden="1" customHeight="1">
      <c r="A45" s="2462" t="s">
        <v>5059</v>
      </c>
      <c r="B45" s="2463">
        <v>11461</v>
      </c>
      <c r="C45" s="2463">
        <v>4704</v>
      </c>
      <c r="D45" s="2463">
        <v>109650</v>
      </c>
      <c r="E45" s="2464">
        <v>125815</v>
      </c>
      <c r="F45" s="2463">
        <v>1805</v>
      </c>
      <c r="G45" s="2465">
        <v>0.1</v>
      </c>
      <c r="H45" s="2466">
        <v>127620.1</v>
      </c>
      <c r="I45" s="2467">
        <v>3837.2983179885618</v>
      </c>
      <c r="J45" s="2468">
        <v>6.6502861708687604</v>
      </c>
      <c r="K45" s="2469"/>
      <c r="L45" s="1831"/>
      <c r="M45" s="1831"/>
      <c r="N45" s="1831"/>
      <c r="O45" s="1831"/>
      <c r="P45" s="2470"/>
      <c r="Q45" s="1831"/>
      <c r="R45" s="1831"/>
      <c r="S45" s="134"/>
      <c r="T45" s="2451"/>
      <c r="U45" s="134"/>
      <c r="V45" s="1604"/>
      <c r="W45" s="1604"/>
      <c r="X45" s="1604"/>
      <c r="Y45" s="1604"/>
      <c r="Z45" s="1604"/>
      <c r="AA45" s="1604"/>
      <c r="AB45" s="134"/>
      <c r="AC45" s="134"/>
      <c r="AD45" s="134"/>
      <c r="AE45" s="134"/>
      <c r="AF45" s="134"/>
      <c r="AG45" s="134"/>
      <c r="AH45" s="134"/>
      <c r="AI45" s="134"/>
      <c r="AJ45" s="134"/>
      <c r="AK45" s="134"/>
      <c r="AL45" s="134"/>
      <c r="AM45" s="134"/>
      <c r="AN45" s="134"/>
      <c r="AO45" s="134"/>
      <c r="AP45" s="134"/>
      <c r="AQ45" s="134"/>
      <c r="AR45" s="134"/>
      <c r="AS45" s="134"/>
      <c r="AT45" s="134"/>
    </row>
    <row r="46" spans="1:46" s="1614" customFormat="1" ht="20.100000000000001" hidden="1" customHeight="1">
      <c r="A46" s="2462" t="s">
        <v>5060</v>
      </c>
      <c r="B46" s="2463">
        <v>12284</v>
      </c>
      <c r="C46" s="2463">
        <v>5036</v>
      </c>
      <c r="D46" s="2463">
        <v>121458</v>
      </c>
      <c r="E46" s="2464">
        <v>138778</v>
      </c>
      <c r="F46" s="2463">
        <v>1611</v>
      </c>
      <c r="G46" s="2465">
        <v>0.1</v>
      </c>
      <c r="H46" s="2466">
        <v>140389.1</v>
      </c>
      <c r="I46" s="2467">
        <v>3856.5</v>
      </c>
      <c r="J46" s="2468">
        <v>7.3156790370068006</v>
      </c>
      <c r="K46" s="2469"/>
      <c r="L46" s="1831"/>
      <c r="M46" s="1831"/>
      <c r="N46" s="1831"/>
      <c r="O46" s="1831"/>
      <c r="P46" s="2470"/>
      <c r="Q46" s="1831"/>
      <c r="R46" s="1831"/>
      <c r="S46" s="134"/>
      <c r="T46" s="2451"/>
      <c r="U46" s="134"/>
      <c r="V46" s="1604"/>
      <c r="W46" s="1604"/>
      <c r="X46" s="1604"/>
      <c r="Y46" s="1604"/>
      <c r="Z46" s="1604"/>
      <c r="AA46" s="1604"/>
      <c r="AB46" s="134"/>
      <c r="AC46" s="134"/>
      <c r="AD46" s="134"/>
      <c r="AE46" s="134"/>
      <c r="AF46" s="134"/>
      <c r="AG46" s="134"/>
      <c r="AH46" s="134"/>
      <c r="AI46" s="134"/>
      <c r="AJ46" s="134"/>
      <c r="AK46" s="134"/>
      <c r="AL46" s="134"/>
      <c r="AM46" s="134"/>
      <c r="AN46" s="134"/>
      <c r="AO46" s="134"/>
      <c r="AP46" s="134"/>
      <c r="AQ46" s="134"/>
      <c r="AR46" s="134"/>
      <c r="AS46" s="134"/>
      <c r="AT46" s="134"/>
    </row>
    <row r="47" spans="1:46" s="1614" customFormat="1" ht="20.100000000000001" hidden="1" customHeight="1">
      <c r="A47" s="2462" t="s">
        <v>5061</v>
      </c>
      <c r="B47" s="2463">
        <v>12183</v>
      </c>
      <c r="C47" s="2463">
        <v>4946</v>
      </c>
      <c r="D47" s="2463">
        <v>120126</v>
      </c>
      <c r="E47" s="2464">
        <v>137255</v>
      </c>
      <c r="F47" s="2463">
        <v>1597</v>
      </c>
      <c r="G47" s="2471">
        <v>0.3</v>
      </c>
      <c r="H47" s="2466">
        <v>138852.29999999999</v>
      </c>
      <c r="I47" s="2467">
        <v>3921.8</v>
      </c>
      <c r="J47" s="2468">
        <v>7.2355963557724863</v>
      </c>
      <c r="K47" s="2469"/>
      <c r="L47" s="1831"/>
      <c r="M47" s="1831"/>
      <c r="N47" s="1831"/>
      <c r="O47" s="1831"/>
      <c r="P47" s="2470"/>
      <c r="Q47" s="1831"/>
      <c r="R47" s="1831"/>
      <c r="S47" s="134"/>
      <c r="T47" s="2451"/>
      <c r="U47" s="134"/>
      <c r="V47" s="1604"/>
      <c r="W47" s="1604"/>
      <c r="X47" s="1604"/>
      <c r="Y47" s="1604"/>
      <c r="Z47" s="1604"/>
      <c r="AA47" s="1604"/>
      <c r="AB47" s="134"/>
      <c r="AC47" s="134"/>
      <c r="AD47" s="134"/>
      <c r="AE47" s="134"/>
      <c r="AF47" s="134"/>
      <c r="AG47" s="134"/>
      <c r="AH47" s="134"/>
      <c r="AI47" s="134"/>
      <c r="AJ47" s="134"/>
      <c r="AK47" s="134"/>
      <c r="AL47" s="134"/>
      <c r="AM47" s="134"/>
      <c r="AN47" s="134"/>
      <c r="AO47" s="134"/>
      <c r="AP47" s="134"/>
      <c r="AQ47" s="134"/>
      <c r="AR47" s="134"/>
      <c r="AS47" s="134"/>
      <c r="AT47" s="134"/>
    </row>
    <row r="48" spans="1:46" s="1614" customFormat="1" ht="20.100000000000001" hidden="1" customHeight="1">
      <c r="A48" s="2462" t="s">
        <v>5062</v>
      </c>
      <c r="B48" s="2463">
        <v>12004</v>
      </c>
      <c r="C48" s="2463">
        <v>4914</v>
      </c>
      <c r="D48" s="2463">
        <v>120956</v>
      </c>
      <c r="E48" s="2464">
        <v>137874</v>
      </c>
      <c r="F48" s="2463">
        <v>1581</v>
      </c>
      <c r="G48" s="2465">
        <v>0.2</v>
      </c>
      <c r="H48" s="2466">
        <v>139455.20000000001</v>
      </c>
      <c r="I48" s="2467">
        <v>3943.5</v>
      </c>
      <c r="J48" s="2468">
        <v>7.2670134878105976</v>
      </c>
      <c r="K48" s="2469"/>
      <c r="L48" s="1831"/>
      <c r="M48" s="1831"/>
      <c r="N48" s="1831"/>
      <c r="O48" s="1831"/>
      <c r="P48" s="1612"/>
      <c r="Q48" s="1831"/>
      <c r="R48" s="1831"/>
      <c r="S48" s="134"/>
      <c r="T48" s="2451"/>
      <c r="U48" s="134"/>
      <c r="V48" s="1604"/>
      <c r="W48" s="1604"/>
      <c r="X48" s="1604"/>
      <c r="Y48" s="1604"/>
      <c r="Z48" s="1604"/>
      <c r="AA48" s="1604"/>
      <c r="AB48" s="134"/>
      <c r="AC48" s="134"/>
      <c r="AD48" s="134"/>
      <c r="AE48" s="134"/>
      <c r="AF48" s="134"/>
      <c r="AG48" s="134"/>
      <c r="AH48" s="134"/>
      <c r="AI48" s="134"/>
      <c r="AJ48" s="134"/>
      <c r="AK48" s="134"/>
      <c r="AL48" s="134"/>
      <c r="AM48" s="134"/>
      <c r="AN48" s="134"/>
      <c r="AO48" s="134"/>
      <c r="AP48" s="134"/>
      <c r="AQ48" s="134"/>
      <c r="AR48" s="134"/>
      <c r="AS48" s="134"/>
      <c r="AT48" s="134"/>
    </row>
    <row r="49" spans="1:46" s="1614" customFormat="1" ht="20.100000000000001" hidden="1" customHeight="1">
      <c r="A49" s="2462" t="s">
        <v>5063</v>
      </c>
      <c r="B49" s="2463">
        <v>11821</v>
      </c>
      <c r="C49" s="2463">
        <v>4934</v>
      </c>
      <c r="D49" s="2463">
        <v>121549</v>
      </c>
      <c r="E49" s="2464">
        <v>138304</v>
      </c>
      <c r="F49" s="2463">
        <v>1590</v>
      </c>
      <c r="G49" s="2465">
        <v>0.1</v>
      </c>
      <c r="H49" s="2466">
        <v>139894.1</v>
      </c>
      <c r="I49" s="2467">
        <v>3979.5</v>
      </c>
      <c r="J49" s="2468">
        <v>7.2898845763021001</v>
      </c>
      <c r="K49" s="2469"/>
      <c r="L49" s="1831"/>
      <c r="M49" s="1831"/>
      <c r="N49" s="1831"/>
      <c r="O49" s="1831"/>
      <c r="P49" s="1612"/>
      <c r="Q49" s="1831"/>
      <c r="R49" s="1831"/>
      <c r="S49" s="134"/>
      <c r="T49" s="2451"/>
      <c r="U49" s="134"/>
      <c r="V49" s="1604"/>
      <c r="W49" s="1604"/>
      <c r="X49" s="1604"/>
      <c r="Y49" s="1604"/>
      <c r="Z49" s="1604"/>
      <c r="AA49" s="1604"/>
      <c r="AB49" s="134"/>
      <c r="AC49" s="134"/>
      <c r="AD49" s="134"/>
      <c r="AE49" s="134"/>
      <c r="AF49" s="134"/>
      <c r="AG49" s="134"/>
      <c r="AH49" s="134"/>
      <c r="AI49" s="134"/>
      <c r="AJ49" s="134"/>
      <c r="AK49" s="134"/>
      <c r="AL49" s="134"/>
      <c r="AM49" s="134"/>
      <c r="AN49" s="134"/>
      <c r="AO49" s="134"/>
      <c r="AP49" s="134"/>
      <c r="AQ49" s="134"/>
      <c r="AR49" s="134"/>
      <c r="AS49" s="134"/>
      <c r="AT49" s="134"/>
    </row>
    <row r="50" spans="1:46" s="1614" customFormat="1" ht="20.100000000000001" hidden="1" customHeight="1">
      <c r="A50" s="2462" t="s">
        <v>5064</v>
      </c>
      <c r="B50" s="2463">
        <v>10952</v>
      </c>
      <c r="C50" s="2463">
        <v>4936</v>
      </c>
      <c r="D50" s="2463">
        <v>125854</v>
      </c>
      <c r="E50" s="2464">
        <v>141742</v>
      </c>
      <c r="F50" s="2463">
        <v>1589</v>
      </c>
      <c r="G50" s="2471">
        <v>0.2</v>
      </c>
      <c r="H50" s="2466">
        <v>143331.20000000001</v>
      </c>
      <c r="I50" s="2467">
        <v>4048.6</v>
      </c>
      <c r="J50" s="2468">
        <v>7.4689919316316526</v>
      </c>
      <c r="K50" s="2469"/>
      <c r="L50" s="1831"/>
      <c r="M50" s="1831"/>
      <c r="N50" s="1831"/>
      <c r="O50" s="1831"/>
      <c r="P50" s="1612"/>
      <c r="Q50" s="1831"/>
      <c r="R50" s="1831"/>
      <c r="S50" s="134"/>
      <c r="T50" s="2451"/>
      <c r="U50" s="134"/>
      <c r="V50" s="1604"/>
      <c r="W50" s="1604"/>
      <c r="X50" s="1604"/>
      <c r="Y50" s="1604"/>
      <c r="Z50" s="1604"/>
      <c r="AA50" s="1604"/>
      <c r="AB50" s="134"/>
      <c r="AC50" s="134"/>
      <c r="AD50" s="134"/>
      <c r="AE50" s="134"/>
      <c r="AF50" s="134"/>
      <c r="AG50" s="134"/>
      <c r="AH50" s="134"/>
      <c r="AI50" s="134"/>
      <c r="AJ50" s="134"/>
      <c r="AK50" s="134"/>
      <c r="AL50" s="134"/>
      <c r="AM50" s="134"/>
      <c r="AN50" s="134"/>
      <c r="AO50" s="134"/>
      <c r="AP50" s="134"/>
      <c r="AQ50" s="134"/>
      <c r="AR50" s="134"/>
      <c r="AS50" s="134"/>
      <c r="AT50" s="134"/>
    </row>
    <row r="51" spans="1:46" s="1614" customFormat="1" ht="20.100000000000001" hidden="1" customHeight="1">
      <c r="A51" s="2462" t="s">
        <v>5065</v>
      </c>
      <c r="B51" s="2463">
        <v>11360</v>
      </c>
      <c r="C51" s="2463">
        <v>4949</v>
      </c>
      <c r="D51" s="2463">
        <v>125637</v>
      </c>
      <c r="E51" s="2464">
        <v>141946</v>
      </c>
      <c r="F51" s="2463">
        <v>1587</v>
      </c>
      <c r="G51" s="2471">
        <v>0.2</v>
      </c>
      <c r="H51" s="2466">
        <v>143533.20000000001</v>
      </c>
      <c r="I51" s="2467">
        <v>4085.1</v>
      </c>
      <c r="J51" s="2468">
        <v>7.4795181560000357</v>
      </c>
      <c r="K51" s="2469"/>
      <c r="L51" s="1831"/>
      <c r="M51" s="1831"/>
      <c r="N51" s="1831"/>
      <c r="O51" s="1831"/>
      <c r="P51" s="1612"/>
      <c r="Q51" s="1831"/>
      <c r="R51" s="1831"/>
      <c r="S51" s="134"/>
      <c r="T51" s="2451"/>
      <c r="U51" s="134"/>
      <c r="V51" s="1604"/>
      <c r="W51" s="1604"/>
      <c r="X51" s="1604"/>
      <c r="Y51" s="1604"/>
      <c r="Z51" s="1604"/>
      <c r="AA51" s="1604"/>
      <c r="AB51" s="134"/>
      <c r="AC51" s="134"/>
      <c r="AD51" s="134"/>
      <c r="AE51" s="134"/>
      <c r="AF51" s="134"/>
      <c r="AG51" s="134"/>
      <c r="AH51" s="134"/>
      <c r="AI51" s="134"/>
      <c r="AJ51" s="134"/>
      <c r="AK51" s="134"/>
      <c r="AL51" s="134"/>
      <c r="AM51" s="134"/>
      <c r="AN51" s="134"/>
      <c r="AO51" s="134"/>
      <c r="AP51" s="134"/>
      <c r="AQ51" s="134"/>
      <c r="AR51" s="134"/>
      <c r="AS51" s="134"/>
      <c r="AT51" s="134"/>
    </row>
    <row r="52" spans="1:46" s="1614" customFormat="1" ht="20.100000000000001" hidden="1" customHeight="1">
      <c r="A52" s="2462" t="s">
        <v>5066</v>
      </c>
      <c r="B52" s="2463">
        <v>11417</v>
      </c>
      <c r="C52" s="2463">
        <v>4991</v>
      </c>
      <c r="D52" s="2463">
        <v>127691</v>
      </c>
      <c r="E52" s="2464">
        <v>144099</v>
      </c>
      <c r="F52" s="2463">
        <v>1605</v>
      </c>
      <c r="G52" s="2472">
        <v>0.2</v>
      </c>
      <c r="H52" s="2466">
        <v>145704.20000000001</v>
      </c>
      <c r="I52" s="2467">
        <v>4101.2</v>
      </c>
      <c r="J52" s="2468">
        <v>7.5926490129493409</v>
      </c>
      <c r="K52" s="2469"/>
      <c r="L52" s="1831"/>
      <c r="M52" s="1831"/>
      <c r="N52" s="1831"/>
      <c r="O52" s="1831"/>
      <c r="P52" s="1612"/>
      <c r="Q52" s="1831"/>
      <c r="R52" s="1831"/>
      <c r="S52" s="134"/>
      <c r="T52" s="2451"/>
      <c r="U52" s="134"/>
      <c r="V52" s="1604"/>
      <c r="W52" s="1604"/>
      <c r="X52" s="1604"/>
      <c r="Y52" s="1604"/>
      <c r="Z52" s="1604"/>
      <c r="AA52" s="1604"/>
      <c r="AB52" s="134"/>
      <c r="AC52" s="134"/>
      <c r="AD52" s="134"/>
      <c r="AE52" s="134"/>
      <c r="AF52" s="134"/>
      <c r="AG52" s="134"/>
      <c r="AH52" s="134"/>
      <c r="AI52" s="134"/>
      <c r="AJ52" s="134"/>
      <c r="AK52" s="134"/>
      <c r="AL52" s="134"/>
      <c r="AM52" s="134"/>
      <c r="AN52" s="134"/>
      <c r="AO52" s="134"/>
      <c r="AP52" s="134"/>
      <c r="AQ52" s="134"/>
      <c r="AR52" s="134"/>
      <c r="AS52" s="134"/>
      <c r="AT52" s="134"/>
    </row>
    <row r="53" spans="1:46" s="1614" customFormat="1" ht="20.100000000000001" hidden="1" customHeight="1">
      <c r="A53" s="2462" t="s">
        <v>5067</v>
      </c>
      <c r="B53" s="2463">
        <v>11766</v>
      </c>
      <c r="C53" s="2463">
        <v>4996</v>
      </c>
      <c r="D53" s="2463">
        <v>131340</v>
      </c>
      <c r="E53" s="2464">
        <v>148102</v>
      </c>
      <c r="F53" s="2463">
        <v>1612</v>
      </c>
      <c r="G53" s="2472">
        <v>0.1</v>
      </c>
      <c r="H53" s="2466">
        <v>149714.1</v>
      </c>
      <c r="I53" s="2467">
        <v>4175.3</v>
      </c>
      <c r="J53" s="2468">
        <v>7.801604988666071</v>
      </c>
      <c r="K53" s="2469"/>
      <c r="L53" s="1831"/>
      <c r="M53" s="1831"/>
      <c r="N53" s="1831"/>
      <c r="O53" s="1831"/>
      <c r="P53" s="1612"/>
      <c r="Q53" s="1831"/>
      <c r="R53" s="1831"/>
      <c r="S53" s="134"/>
      <c r="T53" s="2451"/>
      <c r="U53" s="134"/>
      <c r="V53" s="1604"/>
      <c r="W53" s="1604"/>
      <c r="X53" s="1604"/>
      <c r="Y53" s="1604"/>
      <c r="Z53" s="1604"/>
      <c r="AA53" s="1604"/>
      <c r="AB53" s="134"/>
      <c r="AC53" s="134"/>
      <c r="AD53" s="134"/>
      <c r="AE53" s="134"/>
      <c r="AF53" s="134"/>
      <c r="AG53" s="134"/>
      <c r="AH53" s="134"/>
      <c r="AI53" s="134"/>
      <c r="AJ53" s="134"/>
      <c r="AK53" s="134"/>
      <c r="AL53" s="134"/>
      <c r="AM53" s="134"/>
      <c r="AN53" s="134"/>
      <c r="AO53" s="134"/>
      <c r="AP53" s="134"/>
      <c r="AQ53" s="134"/>
      <c r="AR53" s="134"/>
      <c r="AS53" s="134"/>
      <c r="AT53" s="134"/>
    </row>
    <row r="54" spans="1:46" s="1614" customFormat="1" ht="20.100000000000001" hidden="1" customHeight="1">
      <c r="A54" s="2462" t="s">
        <v>5068</v>
      </c>
      <c r="B54" s="2463">
        <v>10932</v>
      </c>
      <c r="C54" s="2463">
        <v>4973</v>
      </c>
      <c r="D54" s="2463">
        <v>134123</v>
      </c>
      <c r="E54" s="2464">
        <v>150028</v>
      </c>
      <c r="F54" s="2463">
        <v>1599</v>
      </c>
      <c r="G54" s="2472">
        <v>0.1</v>
      </c>
      <c r="H54" s="2466">
        <v>151627.1</v>
      </c>
      <c r="I54" s="2467">
        <v>4187.3</v>
      </c>
      <c r="J54" s="2468">
        <v>7.9012914600359565</v>
      </c>
      <c r="K54" s="2469"/>
      <c r="L54" s="1831"/>
      <c r="M54" s="1831"/>
      <c r="N54" s="1831"/>
      <c r="O54" s="1831"/>
      <c r="P54" s="1612"/>
      <c r="Q54" s="1831"/>
      <c r="R54" s="1831"/>
      <c r="S54" s="134"/>
      <c r="T54" s="2451"/>
      <c r="U54" s="134"/>
      <c r="V54" s="1604"/>
      <c r="W54" s="1604"/>
      <c r="X54" s="1604"/>
      <c r="Y54" s="1604"/>
      <c r="Z54" s="1604"/>
      <c r="AA54" s="1604"/>
      <c r="AB54" s="134"/>
      <c r="AC54" s="134"/>
      <c r="AD54" s="134"/>
      <c r="AE54" s="134"/>
      <c r="AF54" s="134"/>
      <c r="AG54" s="134"/>
      <c r="AH54" s="134"/>
      <c r="AI54" s="134"/>
      <c r="AJ54" s="134"/>
      <c r="AK54" s="134"/>
      <c r="AL54" s="134"/>
      <c r="AM54" s="134"/>
      <c r="AN54" s="134"/>
      <c r="AO54" s="134"/>
      <c r="AP54" s="134"/>
      <c r="AQ54" s="134"/>
      <c r="AR54" s="134"/>
      <c r="AS54" s="134"/>
      <c r="AT54" s="134"/>
    </row>
    <row r="55" spans="1:46" s="1614" customFormat="1" ht="20.100000000000001" hidden="1" customHeight="1" thickBot="1">
      <c r="A55" s="2473" t="s">
        <v>5069</v>
      </c>
      <c r="B55" s="2474">
        <v>10887</v>
      </c>
      <c r="C55" s="2474">
        <v>4978</v>
      </c>
      <c r="D55" s="2474">
        <v>135437</v>
      </c>
      <c r="E55" s="2475">
        <v>151302</v>
      </c>
      <c r="F55" s="2474">
        <v>1600</v>
      </c>
      <c r="G55" s="2476">
        <v>0.1</v>
      </c>
      <c r="H55" s="2477">
        <v>152902.1</v>
      </c>
      <c r="I55" s="2478">
        <v>4260.4524543937232</v>
      </c>
      <c r="J55" s="2479">
        <v>7.9677317376086716</v>
      </c>
      <c r="K55" s="2469"/>
      <c r="L55" s="1831"/>
      <c r="M55" s="1831"/>
      <c r="N55" s="1831"/>
      <c r="O55" s="1831"/>
      <c r="P55" s="1612"/>
      <c r="Q55" s="1831"/>
      <c r="R55" s="1831"/>
      <c r="S55" s="134"/>
      <c r="T55" s="2451"/>
      <c r="U55" s="134"/>
      <c r="V55" s="1604"/>
      <c r="W55" s="1604"/>
      <c r="X55" s="1604"/>
      <c r="Y55" s="1604"/>
      <c r="Z55" s="1604"/>
      <c r="AA55" s="1604"/>
      <c r="AB55" s="134"/>
      <c r="AC55" s="134"/>
      <c r="AD55" s="134"/>
      <c r="AE55" s="134"/>
      <c r="AF55" s="134"/>
      <c r="AG55" s="134"/>
      <c r="AH55" s="134"/>
      <c r="AI55" s="134"/>
      <c r="AJ55" s="134"/>
      <c r="AK55" s="134"/>
      <c r="AL55" s="134"/>
      <c r="AM55" s="134"/>
      <c r="AN55" s="134"/>
      <c r="AO55" s="134"/>
      <c r="AP55" s="134"/>
      <c r="AQ55" s="134"/>
      <c r="AR55" s="134"/>
      <c r="AS55" s="134"/>
      <c r="AT55" s="134"/>
    </row>
    <row r="56" spans="1:46" s="1614" customFormat="1" ht="20.100000000000001" hidden="1" customHeight="1">
      <c r="A56" s="2462" t="s">
        <v>5070</v>
      </c>
      <c r="B56" s="2463">
        <v>11445</v>
      </c>
      <c r="C56" s="2463">
        <v>4978</v>
      </c>
      <c r="D56" s="2463">
        <v>136942</v>
      </c>
      <c r="E56" s="2464">
        <v>153365</v>
      </c>
      <c r="F56" s="2463">
        <v>1604</v>
      </c>
      <c r="G56" s="2465">
        <v>0.1</v>
      </c>
      <c r="H56" s="2466">
        <v>154969.1</v>
      </c>
      <c r="I56" s="2467">
        <v>4303.6000000000004</v>
      </c>
      <c r="J56" s="2468">
        <v>8.1001006180825073</v>
      </c>
      <c r="K56" s="2469"/>
      <c r="L56" s="1831"/>
      <c r="M56" s="1831"/>
      <c r="N56" s="1831"/>
      <c r="O56" s="1831"/>
      <c r="P56" s="2470"/>
      <c r="Q56" s="1831"/>
      <c r="R56" s="1831"/>
      <c r="S56" s="134"/>
      <c r="T56" s="2451"/>
      <c r="U56" s="134"/>
      <c r="V56" s="1604"/>
      <c r="W56" s="1604"/>
      <c r="X56" s="1604"/>
      <c r="Y56" s="1604"/>
      <c r="Z56" s="1604"/>
      <c r="AA56" s="1604"/>
      <c r="AB56" s="134"/>
      <c r="AC56" s="134"/>
      <c r="AD56" s="134"/>
      <c r="AE56" s="134"/>
      <c r="AF56" s="134"/>
      <c r="AG56" s="134"/>
      <c r="AH56" s="134"/>
      <c r="AI56" s="134"/>
      <c r="AJ56" s="134"/>
      <c r="AK56" s="134"/>
      <c r="AL56" s="134"/>
      <c r="AM56" s="134"/>
      <c r="AN56" s="134"/>
      <c r="AO56" s="134"/>
      <c r="AP56" s="134"/>
      <c r="AQ56" s="134"/>
      <c r="AR56" s="134"/>
      <c r="AS56" s="134"/>
      <c r="AT56" s="134"/>
    </row>
    <row r="57" spans="1:46" s="1614" customFormat="1" ht="20.100000000000001" hidden="1" customHeight="1">
      <c r="A57" s="2462" t="s">
        <v>5071</v>
      </c>
      <c r="B57" s="2463">
        <v>14002</v>
      </c>
      <c r="C57" s="2463">
        <v>4462</v>
      </c>
      <c r="D57" s="2463">
        <v>137586</v>
      </c>
      <c r="E57" s="2464">
        <v>156050</v>
      </c>
      <c r="F57" s="2463">
        <v>2095</v>
      </c>
      <c r="G57" s="2465">
        <v>0.1</v>
      </c>
      <c r="H57" s="2466">
        <v>158145.1</v>
      </c>
      <c r="I57" s="2467">
        <v>4422.6494770401032</v>
      </c>
      <c r="J57" s="2468">
        <v>8.2661073869353299</v>
      </c>
      <c r="K57" s="2469"/>
      <c r="L57" s="1831"/>
      <c r="M57" s="1831"/>
      <c r="N57" s="1831"/>
      <c r="O57" s="1831"/>
      <c r="P57" s="2470"/>
      <c r="Q57" s="1831"/>
      <c r="R57" s="1831"/>
      <c r="S57" s="134"/>
      <c r="T57" s="2451"/>
      <c r="U57" s="134"/>
      <c r="V57" s="1604"/>
      <c r="W57" s="1604"/>
      <c r="X57" s="1604"/>
      <c r="Y57" s="1604"/>
      <c r="Z57" s="1604"/>
      <c r="AA57" s="1604"/>
      <c r="AB57" s="134"/>
      <c r="AC57" s="134"/>
      <c r="AD57" s="134"/>
      <c r="AE57" s="134"/>
      <c r="AF57" s="134"/>
      <c r="AG57" s="134"/>
      <c r="AH57" s="134"/>
      <c r="AI57" s="134"/>
      <c r="AJ57" s="134"/>
      <c r="AK57" s="134"/>
      <c r="AL57" s="134"/>
      <c r="AM57" s="134"/>
      <c r="AN57" s="134"/>
      <c r="AO57" s="134"/>
      <c r="AP57" s="134"/>
      <c r="AQ57" s="134"/>
      <c r="AR57" s="134"/>
      <c r="AS57" s="134"/>
      <c r="AT57" s="134"/>
    </row>
    <row r="58" spans="1:46" s="1614" customFormat="1" ht="20.100000000000001" hidden="1" customHeight="1">
      <c r="A58" s="2462" t="s">
        <v>5072</v>
      </c>
      <c r="B58" s="2463">
        <v>13829</v>
      </c>
      <c r="C58" s="2463">
        <v>4473</v>
      </c>
      <c r="D58" s="2463">
        <v>138758</v>
      </c>
      <c r="E58" s="2464">
        <v>157060</v>
      </c>
      <c r="F58" s="2463">
        <v>2115</v>
      </c>
      <c r="G58" s="2465">
        <v>0.1</v>
      </c>
      <c r="H58" s="2466">
        <v>159175.1</v>
      </c>
      <c r="I58" s="2467">
        <v>4497.7931369667922</v>
      </c>
      <c r="J58" s="2468">
        <v>8.3199445947182049</v>
      </c>
      <c r="K58" s="2469"/>
      <c r="L58" s="1831"/>
      <c r="M58" s="1831"/>
      <c r="N58" s="1831"/>
      <c r="O58" s="1831"/>
      <c r="P58" s="2470"/>
      <c r="Q58" s="1831"/>
      <c r="R58" s="1831"/>
      <c r="S58" s="134"/>
      <c r="T58" s="2451"/>
      <c r="U58" s="134"/>
      <c r="V58" s="1604"/>
      <c r="W58" s="1604"/>
      <c r="X58" s="1604"/>
      <c r="Y58" s="1604"/>
      <c r="Z58" s="1604"/>
      <c r="AA58" s="1604"/>
      <c r="AB58" s="134"/>
      <c r="AC58" s="134"/>
      <c r="AD58" s="134"/>
      <c r="AE58" s="134"/>
      <c r="AF58" s="134"/>
      <c r="AG58" s="134"/>
      <c r="AH58" s="134"/>
      <c r="AI58" s="134"/>
      <c r="AJ58" s="134"/>
      <c r="AK58" s="134"/>
      <c r="AL58" s="134"/>
      <c r="AM58" s="134"/>
      <c r="AN58" s="134"/>
      <c r="AO58" s="134"/>
      <c r="AP58" s="134"/>
      <c r="AQ58" s="134"/>
      <c r="AR58" s="134"/>
      <c r="AS58" s="134"/>
      <c r="AT58" s="134"/>
    </row>
    <row r="59" spans="1:46" s="1614" customFormat="1" ht="20.100000000000001" hidden="1" customHeight="1">
      <c r="A59" s="2462" t="s">
        <v>5073</v>
      </c>
      <c r="B59" s="2463">
        <v>14168</v>
      </c>
      <c r="C59" s="2463">
        <v>4444</v>
      </c>
      <c r="D59" s="2463">
        <v>137793</v>
      </c>
      <c r="E59" s="2464">
        <v>156405</v>
      </c>
      <c r="F59" s="2463">
        <v>2046</v>
      </c>
      <c r="G59" s="2471">
        <v>0.2</v>
      </c>
      <c r="H59" s="2466">
        <v>158451.20000000001</v>
      </c>
      <c r="I59" s="2467">
        <v>4529</v>
      </c>
      <c r="J59" s="2468">
        <v>8.2821069687822604</v>
      </c>
      <c r="K59" s="2469"/>
      <c r="L59" s="1831"/>
      <c r="M59" s="1831"/>
      <c r="N59" s="1831"/>
      <c r="O59" s="1831"/>
      <c r="P59" s="2470"/>
      <c r="Q59" s="1831"/>
      <c r="R59" s="1831"/>
      <c r="S59" s="134"/>
      <c r="T59" s="2451"/>
      <c r="U59" s="134"/>
      <c r="V59" s="1604"/>
      <c r="W59" s="1604"/>
      <c r="X59" s="1604"/>
      <c r="Y59" s="1604"/>
      <c r="Z59" s="1604"/>
      <c r="AA59" s="1604"/>
      <c r="AB59" s="134"/>
      <c r="AC59" s="134"/>
      <c r="AD59" s="134"/>
      <c r="AE59" s="134"/>
      <c r="AF59" s="134"/>
      <c r="AG59" s="134"/>
      <c r="AH59" s="134"/>
      <c r="AI59" s="134"/>
      <c r="AJ59" s="134"/>
      <c r="AK59" s="134"/>
      <c r="AL59" s="134"/>
      <c r="AM59" s="134"/>
      <c r="AN59" s="134"/>
      <c r="AO59" s="134"/>
      <c r="AP59" s="134"/>
      <c r="AQ59" s="134"/>
      <c r="AR59" s="134"/>
      <c r="AS59" s="134"/>
      <c r="AT59" s="134"/>
    </row>
    <row r="60" spans="1:46" s="1614" customFormat="1" ht="20.100000000000001" hidden="1" customHeight="1">
      <c r="A60" s="2462" t="s">
        <v>5074</v>
      </c>
      <c r="B60" s="2463">
        <v>13626</v>
      </c>
      <c r="C60" s="2463">
        <v>4475</v>
      </c>
      <c r="D60" s="2463">
        <v>141540</v>
      </c>
      <c r="E60" s="2464">
        <v>159641</v>
      </c>
      <c r="F60" s="2463">
        <v>2050</v>
      </c>
      <c r="G60" s="2465">
        <v>0.1</v>
      </c>
      <c r="H60" s="2466">
        <v>161691.1</v>
      </c>
      <c r="I60" s="2467">
        <v>4565.1000000000004</v>
      </c>
      <c r="J60" s="2468">
        <v>8.4514537352829713</v>
      </c>
      <c r="K60" s="2469"/>
      <c r="L60" s="1831"/>
      <c r="M60" s="1831"/>
      <c r="N60" s="1831"/>
      <c r="O60" s="1831"/>
      <c r="P60" s="1612"/>
      <c r="Q60" s="1831"/>
      <c r="R60" s="1831"/>
      <c r="S60" s="134"/>
      <c r="T60" s="2451"/>
      <c r="U60" s="134"/>
      <c r="V60" s="1604"/>
      <c r="W60" s="1604"/>
      <c r="X60" s="1604"/>
      <c r="Y60" s="1604"/>
      <c r="Z60" s="1604"/>
      <c r="AA60" s="1604"/>
      <c r="AB60" s="134"/>
      <c r="AC60" s="134"/>
      <c r="AD60" s="134"/>
      <c r="AE60" s="134"/>
      <c r="AF60" s="134"/>
      <c r="AG60" s="134"/>
      <c r="AH60" s="134"/>
      <c r="AI60" s="134"/>
      <c r="AJ60" s="134"/>
      <c r="AK60" s="134"/>
      <c r="AL60" s="134"/>
      <c r="AM60" s="134"/>
      <c r="AN60" s="134"/>
      <c r="AO60" s="134"/>
      <c r="AP60" s="134"/>
      <c r="AQ60" s="134"/>
      <c r="AR60" s="134"/>
      <c r="AS60" s="134"/>
      <c r="AT60" s="134"/>
    </row>
    <row r="61" spans="1:46" s="1614" customFormat="1" ht="20.100000000000001" hidden="1" customHeight="1">
      <c r="A61" s="2462" t="s">
        <v>5075</v>
      </c>
      <c r="B61" s="2463">
        <v>17216</v>
      </c>
      <c r="C61" s="2463">
        <v>4460</v>
      </c>
      <c r="D61" s="2463">
        <v>144962</v>
      </c>
      <c r="E61" s="2464">
        <v>166638</v>
      </c>
      <c r="F61" s="2463">
        <v>2041</v>
      </c>
      <c r="G61" s="2465">
        <v>0.1</v>
      </c>
      <c r="H61" s="2466">
        <v>168679.1</v>
      </c>
      <c r="I61" s="2467">
        <v>4745</v>
      </c>
      <c r="J61" s="2468">
        <v>8.8167104420661992</v>
      </c>
      <c r="K61" s="2469"/>
      <c r="L61" s="1831"/>
      <c r="M61" s="1831"/>
      <c r="N61" s="1831"/>
      <c r="O61" s="1831"/>
      <c r="P61" s="1612"/>
      <c r="Q61" s="1831"/>
      <c r="R61" s="1831"/>
      <c r="S61" s="134"/>
      <c r="T61" s="2451"/>
      <c r="U61" s="134"/>
      <c r="V61" s="1604"/>
      <c r="W61" s="1604"/>
      <c r="X61" s="1604"/>
      <c r="Y61" s="1604"/>
      <c r="Z61" s="1604"/>
      <c r="AA61" s="1604"/>
      <c r="AB61" s="134"/>
      <c r="AC61" s="134"/>
      <c r="AD61" s="134"/>
      <c r="AE61" s="134"/>
      <c r="AF61" s="134"/>
      <c r="AG61" s="134"/>
      <c r="AH61" s="134"/>
      <c r="AI61" s="134"/>
      <c r="AJ61" s="134"/>
      <c r="AK61" s="134"/>
      <c r="AL61" s="134"/>
      <c r="AM61" s="134"/>
      <c r="AN61" s="134"/>
      <c r="AO61" s="134"/>
      <c r="AP61" s="134"/>
      <c r="AQ61" s="134"/>
      <c r="AR61" s="134"/>
      <c r="AS61" s="134"/>
      <c r="AT61" s="134"/>
    </row>
    <row r="62" spans="1:46" s="1614" customFormat="1" ht="20.100000000000001" hidden="1" customHeight="1">
      <c r="A62" s="2462" t="s">
        <v>5076</v>
      </c>
      <c r="B62" s="2463">
        <v>17352</v>
      </c>
      <c r="C62" s="2463">
        <v>4429</v>
      </c>
      <c r="D62" s="2463">
        <v>144953</v>
      </c>
      <c r="E62" s="2464">
        <v>166734</v>
      </c>
      <c r="F62" s="2463">
        <v>2018</v>
      </c>
      <c r="G62" s="2471">
        <v>0.1</v>
      </c>
      <c r="H62" s="2466">
        <v>168752.1</v>
      </c>
      <c r="I62" s="2467">
        <v>4770.7</v>
      </c>
      <c r="J62" s="2468">
        <v>8.820526088831393</v>
      </c>
      <c r="K62" s="2469"/>
      <c r="L62" s="1831"/>
      <c r="M62" s="1831"/>
      <c r="N62" s="1831"/>
      <c r="O62" s="1831"/>
      <c r="P62" s="1612"/>
      <c r="Q62" s="1831"/>
      <c r="R62" s="1831"/>
      <c r="S62" s="134"/>
      <c r="T62" s="2451"/>
      <c r="U62" s="134"/>
      <c r="V62" s="1604"/>
      <c r="W62" s="1604"/>
      <c r="X62" s="1604"/>
      <c r="Y62" s="1604"/>
      <c r="Z62" s="1604"/>
      <c r="AA62" s="1604"/>
      <c r="AB62" s="134"/>
      <c r="AC62" s="134"/>
      <c r="AD62" s="134"/>
      <c r="AE62" s="134"/>
      <c r="AF62" s="134"/>
      <c r="AG62" s="134"/>
      <c r="AH62" s="134"/>
      <c r="AI62" s="134"/>
      <c r="AJ62" s="134"/>
      <c r="AK62" s="134"/>
      <c r="AL62" s="134"/>
      <c r="AM62" s="134"/>
      <c r="AN62" s="134"/>
      <c r="AO62" s="134"/>
      <c r="AP62" s="134"/>
      <c r="AQ62" s="134"/>
      <c r="AR62" s="134"/>
      <c r="AS62" s="134"/>
      <c r="AT62" s="134"/>
    </row>
    <row r="63" spans="1:46" s="1614" customFormat="1" ht="20.100000000000001" hidden="1" customHeight="1">
      <c r="A63" s="2462" t="s">
        <v>5077</v>
      </c>
      <c r="B63" s="2463">
        <v>17030</v>
      </c>
      <c r="C63" s="2463">
        <v>4423</v>
      </c>
      <c r="D63" s="2463">
        <v>144771</v>
      </c>
      <c r="E63" s="2464">
        <v>166224</v>
      </c>
      <c r="F63" s="2463">
        <v>2012</v>
      </c>
      <c r="G63" s="2471">
        <v>0.1</v>
      </c>
      <c r="H63" s="2466">
        <v>168236.1</v>
      </c>
      <c r="I63" s="2467">
        <v>4772.6000000000004</v>
      </c>
      <c r="J63" s="2468">
        <v>8.7935552158061867</v>
      </c>
      <c r="K63" s="2469"/>
      <c r="L63" s="1831"/>
      <c r="M63" s="1831"/>
      <c r="N63" s="1831"/>
      <c r="O63" s="1831"/>
      <c r="P63" s="1612"/>
      <c r="Q63" s="1831"/>
      <c r="R63" s="1831"/>
      <c r="S63" s="134"/>
      <c r="T63" s="2451"/>
      <c r="U63" s="134"/>
      <c r="V63" s="1604"/>
      <c r="W63" s="1604"/>
      <c r="X63" s="1604"/>
      <c r="Y63" s="1604"/>
      <c r="Z63" s="1604"/>
      <c r="AA63" s="1604"/>
      <c r="AB63" s="134"/>
      <c r="AC63" s="134"/>
      <c r="AD63" s="134"/>
      <c r="AE63" s="134"/>
      <c r="AF63" s="134"/>
      <c r="AG63" s="134"/>
      <c r="AH63" s="134"/>
      <c r="AI63" s="134"/>
      <c r="AJ63" s="134"/>
      <c r="AK63" s="134"/>
      <c r="AL63" s="134"/>
      <c r="AM63" s="134"/>
      <c r="AN63" s="134"/>
      <c r="AO63" s="134"/>
      <c r="AP63" s="134"/>
      <c r="AQ63" s="134"/>
      <c r="AR63" s="134"/>
      <c r="AS63" s="134"/>
      <c r="AT63" s="134"/>
    </row>
    <row r="64" spans="1:46" s="1614" customFormat="1" ht="20.100000000000001" hidden="1" customHeight="1">
      <c r="A64" s="2462" t="s">
        <v>5078</v>
      </c>
      <c r="B64" s="2463">
        <v>17263</v>
      </c>
      <c r="C64" s="2463">
        <v>4449</v>
      </c>
      <c r="D64" s="2463">
        <v>147828</v>
      </c>
      <c r="E64" s="2464">
        <v>169540</v>
      </c>
      <c r="F64" s="2463">
        <v>2023</v>
      </c>
      <c r="G64" s="2472">
        <v>0.1</v>
      </c>
      <c r="H64" s="2466">
        <v>171563.1</v>
      </c>
      <c r="I64" s="2467">
        <v>4845.1000000000004</v>
      </c>
      <c r="J64" s="2468">
        <v>8.9674546238582469</v>
      </c>
      <c r="K64" s="2469"/>
      <c r="L64" s="1831"/>
      <c r="M64" s="1831"/>
      <c r="N64" s="1831"/>
      <c r="O64" s="1831"/>
      <c r="P64" s="1612"/>
      <c r="Q64" s="1831"/>
      <c r="R64" s="1831"/>
      <c r="S64" s="134"/>
      <c r="T64" s="2451"/>
      <c r="U64" s="134"/>
      <c r="V64" s="1604"/>
      <c r="W64" s="1604"/>
      <c r="X64" s="1604"/>
      <c r="Y64" s="1604"/>
      <c r="Z64" s="1604"/>
      <c r="AA64" s="1604"/>
      <c r="AB64" s="134"/>
      <c r="AC64" s="134"/>
      <c r="AD64" s="134"/>
      <c r="AE64" s="134"/>
      <c r="AF64" s="134"/>
      <c r="AG64" s="134"/>
      <c r="AH64" s="134"/>
      <c r="AI64" s="134"/>
      <c r="AJ64" s="134"/>
      <c r="AK64" s="134"/>
      <c r="AL64" s="134"/>
      <c r="AM64" s="134"/>
      <c r="AN64" s="134"/>
      <c r="AO64" s="134"/>
      <c r="AP64" s="134"/>
      <c r="AQ64" s="134"/>
      <c r="AR64" s="134"/>
      <c r="AS64" s="134"/>
      <c r="AT64" s="134"/>
    </row>
    <row r="65" spans="1:46" s="1614" customFormat="1" ht="20.100000000000001" hidden="1" customHeight="1">
      <c r="A65" s="2462" t="s">
        <v>5079</v>
      </c>
      <c r="B65" s="2463">
        <v>18280</v>
      </c>
      <c r="C65" s="2463">
        <v>4425</v>
      </c>
      <c r="D65" s="2463">
        <v>148355</v>
      </c>
      <c r="E65" s="2464">
        <v>171060</v>
      </c>
      <c r="F65" s="2463">
        <v>1489</v>
      </c>
      <c r="G65" s="2472">
        <v>0.2</v>
      </c>
      <c r="H65" s="2466">
        <v>172549.2</v>
      </c>
      <c r="I65" s="2467">
        <v>4807.4021241265564</v>
      </c>
      <c r="J65" s="2468">
        <v>9.0189971762603012</v>
      </c>
      <c r="K65" s="2469"/>
      <c r="L65" s="1831"/>
      <c r="M65" s="1831"/>
      <c r="N65" s="1831"/>
      <c r="O65" s="1831"/>
      <c r="P65" s="1612"/>
      <c r="Q65" s="1831"/>
      <c r="R65" s="1831"/>
      <c r="S65" s="134"/>
      <c r="T65" s="2451"/>
      <c r="U65" s="134"/>
      <c r="V65" s="1604"/>
      <c r="W65" s="1604"/>
      <c r="X65" s="1604"/>
      <c r="Y65" s="1604"/>
      <c r="Z65" s="1604"/>
      <c r="AA65" s="1604"/>
      <c r="AB65" s="134"/>
      <c r="AC65" s="134"/>
      <c r="AD65" s="134"/>
      <c r="AE65" s="134"/>
      <c r="AF65" s="134"/>
      <c r="AG65" s="134"/>
      <c r="AH65" s="134"/>
      <c r="AI65" s="134"/>
      <c r="AJ65" s="134"/>
      <c r="AK65" s="134"/>
      <c r="AL65" s="134"/>
      <c r="AM65" s="134"/>
      <c r="AN65" s="134"/>
      <c r="AO65" s="134"/>
      <c r="AP65" s="134"/>
      <c r="AQ65" s="134"/>
      <c r="AR65" s="134"/>
      <c r="AS65" s="134"/>
      <c r="AT65" s="134"/>
    </row>
    <row r="66" spans="1:46" s="1614" customFormat="1" ht="20.100000000000001" hidden="1" customHeight="1">
      <c r="A66" s="2462" t="s">
        <v>5080</v>
      </c>
      <c r="B66" s="2463">
        <v>17104</v>
      </c>
      <c r="C66" s="2463">
        <v>4374</v>
      </c>
      <c r="D66" s="2463">
        <v>152085</v>
      </c>
      <c r="E66" s="2464">
        <v>173563</v>
      </c>
      <c r="F66" s="2463">
        <v>1471</v>
      </c>
      <c r="G66" s="2472">
        <v>0.1</v>
      </c>
      <c r="H66" s="2466">
        <v>175034.1</v>
      </c>
      <c r="I66" s="2467">
        <v>4862.6121308260108</v>
      </c>
      <c r="J66" s="2468">
        <v>9.1488807871731552</v>
      </c>
      <c r="K66" s="2469"/>
      <c r="L66" s="1831"/>
      <c r="M66" s="1831"/>
      <c r="N66" s="1831"/>
      <c r="O66" s="1831"/>
      <c r="P66" s="1612"/>
      <c r="Q66" s="1831"/>
      <c r="R66" s="1831"/>
      <c r="S66" s="134"/>
      <c r="T66" s="2451"/>
      <c r="U66" s="134"/>
      <c r="V66" s="1604"/>
      <c r="W66" s="1604"/>
      <c r="X66" s="1604"/>
      <c r="Y66" s="1604"/>
      <c r="Z66" s="1604"/>
      <c r="AA66" s="1604"/>
      <c r="AB66" s="134"/>
      <c r="AC66" s="134"/>
      <c r="AD66" s="134"/>
      <c r="AE66" s="134"/>
      <c r="AF66" s="134"/>
      <c r="AG66" s="134"/>
      <c r="AH66" s="134"/>
      <c r="AI66" s="134"/>
      <c r="AJ66" s="134"/>
      <c r="AK66" s="134"/>
      <c r="AL66" s="134"/>
      <c r="AM66" s="134"/>
      <c r="AN66" s="134"/>
      <c r="AO66" s="134"/>
      <c r="AP66" s="134"/>
      <c r="AQ66" s="134"/>
      <c r="AR66" s="134"/>
      <c r="AS66" s="134"/>
      <c r="AT66" s="134"/>
    </row>
    <row r="67" spans="1:46" s="1614" customFormat="1" ht="20.100000000000001" hidden="1" customHeight="1" thickBot="1">
      <c r="A67" s="2473" t="s">
        <v>5081</v>
      </c>
      <c r="B67" s="2474">
        <v>16675</v>
      </c>
      <c r="C67" s="2474">
        <v>4338</v>
      </c>
      <c r="D67" s="2474">
        <v>156390</v>
      </c>
      <c r="E67" s="2475">
        <v>177403</v>
      </c>
      <c r="F67" s="2474">
        <v>1455</v>
      </c>
      <c r="G67" s="2476">
        <v>0.1</v>
      </c>
      <c r="H67" s="2477">
        <v>178858.1</v>
      </c>
      <c r="I67" s="2478">
        <v>4966.8999999999996</v>
      </c>
      <c r="J67" s="2479">
        <v>9.3487579547087947</v>
      </c>
      <c r="K67" s="2469"/>
      <c r="L67" s="1831"/>
      <c r="M67" s="1831"/>
      <c r="N67" s="1831"/>
      <c r="O67" s="1831"/>
      <c r="P67" s="1612"/>
      <c r="Q67" s="1831"/>
      <c r="R67" s="1831"/>
      <c r="S67" s="134"/>
      <c r="T67" s="2451"/>
      <c r="U67" s="134"/>
      <c r="V67" s="1604"/>
      <c r="W67" s="1604"/>
      <c r="X67" s="1604"/>
      <c r="Y67" s="1604"/>
      <c r="Z67" s="1604"/>
      <c r="AA67" s="1604"/>
      <c r="AB67" s="134"/>
      <c r="AC67" s="134"/>
      <c r="AD67" s="134"/>
      <c r="AE67" s="134"/>
      <c r="AF67" s="134"/>
      <c r="AG67" s="134"/>
      <c r="AH67" s="134"/>
      <c r="AI67" s="134"/>
      <c r="AJ67" s="134"/>
      <c r="AK67" s="134"/>
      <c r="AL67" s="134"/>
      <c r="AM67" s="134"/>
      <c r="AN67" s="134"/>
      <c r="AO67" s="134"/>
      <c r="AP67" s="134"/>
      <c r="AQ67" s="134"/>
      <c r="AR67" s="134"/>
      <c r="AS67" s="134"/>
      <c r="AT67" s="134"/>
    </row>
    <row r="68" spans="1:46" s="1614" customFormat="1" ht="20.100000000000001" hidden="1" customHeight="1">
      <c r="A68" s="2462" t="s">
        <v>5082</v>
      </c>
      <c r="B68" s="2463">
        <v>17082</v>
      </c>
      <c r="C68" s="2463">
        <v>4338</v>
      </c>
      <c r="D68" s="2463">
        <v>152678</v>
      </c>
      <c r="E68" s="2464">
        <v>174098</v>
      </c>
      <c r="F68" s="2463">
        <v>1455</v>
      </c>
      <c r="G68" s="2465">
        <v>0.1</v>
      </c>
      <c r="H68" s="2466">
        <v>175553.1</v>
      </c>
      <c r="I68" s="2467">
        <v>4925.5</v>
      </c>
      <c r="J68" s="2468">
        <v>8.5339398996977973</v>
      </c>
      <c r="K68" s="2469"/>
      <c r="L68" s="1831"/>
      <c r="M68" s="1831"/>
      <c r="N68" s="1831"/>
      <c r="O68" s="1831"/>
      <c r="P68" s="2470"/>
      <c r="Q68" s="1831"/>
      <c r="R68" s="1831"/>
      <c r="S68" s="134"/>
      <c r="T68" s="2451"/>
      <c r="U68" s="134"/>
      <c r="V68" s="1604"/>
      <c r="W68" s="1604"/>
      <c r="X68" s="1604"/>
      <c r="Y68" s="1604"/>
      <c r="Z68" s="1604"/>
      <c r="AA68" s="1604"/>
      <c r="AB68" s="134"/>
      <c r="AC68" s="134"/>
      <c r="AD68" s="134"/>
      <c r="AE68" s="134"/>
      <c r="AF68" s="134"/>
      <c r="AG68" s="134"/>
      <c r="AH68" s="134"/>
      <c r="AI68" s="134"/>
      <c r="AJ68" s="134"/>
      <c r="AK68" s="134"/>
      <c r="AL68" s="134"/>
      <c r="AM68" s="134"/>
      <c r="AN68" s="134"/>
      <c r="AO68" s="134"/>
      <c r="AP68" s="134"/>
      <c r="AQ68" s="134"/>
      <c r="AR68" s="134"/>
      <c r="AS68" s="134"/>
      <c r="AT68" s="134"/>
    </row>
    <row r="69" spans="1:46" s="1614" customFormat="1" ht="20.100000000000001" hidden="1" customHeight="1">
      <c r="A69" s="2462" t="s">
        <v>5083</v>
      </c>
      <c r="B69" s="2463">
        <v>17793</v>
      </c>
      <c r="C69" s="2463">
        <v>4326</v>
      </c>
      <c r="D69" s="2463">
        <v>152521</v>
      </c>
      <c r="E69" s="2464">
        <v>174640</v>
      </c>
      <c r="F69" s="2463">
        <v>1206</v>
      </c>
      <c r="G69" s="2465">
        <v>0.2</v>
      </c>
      <c r="H69" s="2466">
        <v>175846.2</v>
      </c>
      <c r="I69" s="2467">
        <v>4943.7</v>
      </c>
      <c r="J69" s="2468">
        <v>8.5481879977638613</v>
      </c>
      <c r="K69" s="2469"/>
      <c r="L69" s="1831"/>
      <c r="M69" s="1831"/>
      <c r="N69" s="1831"/>
      <c r="O69" s="1831"/>
      <c r="P69" s="2470"/>
      <c r="Q69" s="1831"/>
      <c r="R69" s="1831"/>
      <c r="S69" s="134"/>
      <c r="T69" s="2451"/>
      <c r="U69" s="134"/>
      <c r="V69" s="1604"/>
      <c r="W69" s="1604"/>
      <c r="X69" s="1604"/>
      <c r="Y69" s="1604"/>
      <c r="Z69" s="1604"/>
      <c r="AA69" s="1604"/>
      <c r="AB69" s="134"/>
      <c r="AC69" s="134"/>
      <c r="AD69" s="134"/>
      <c r="AE69" s="134"/>
      <c r="AF69" s="134"/>
      <c r="AG69" s="134"/>
      <c r="AH69" s="134"/>
      <c r="AI69" s="134"/>
      <c r="AJ69" s="134"/>
      <c r="AK69" s="134"/>
      <c r="AL69" s="134"/>
      <c r="AM69" s="134"/>
      <c r="AN69" s="134"/>
      <c r="AO69" s="134"/>
      <c r="AP69" s="134"/>
      <c r="AQ69" s="134"/>
      <c r="AR69" s="134"/>
      <c r="AS69" s="134"/>
      <c r="AT69" s="134"/>
    </row>
    <row r="70" spans="1:46" s="1614" customFormat="1" ht="20.100000000000001" hidden="1" customHeight="1">
      <c r="A70" s="2462" t="s">
        <v>5084</v>
      </c>
      <c r="B70" s="2463">
        <v>17530</v>
      </c>
      <c r="C70" s="2463">
        <v>4315</v>
      </c>
      <c r="D70" s="2463">
        <v>153525</v>
      </c>
      <c r="E70" s="2464">
        <v>175370</v>
      </c>
      <c r="F70" s="2463">
        <v>1200</v>
      </c>
      <c r="G70" s="2465">
        <v>0.1</v>
      </c>
      <c r="H70" s="2466">
        <v>176570.1</v>
      </c>
      <c r="I70" s="2467">
        <v>5001.8999999999996</v>
      </c>
      <c r="J70" s="2468">
        <v>8.5833777922365133</v>
      </c>
      <c r="K70" s="2469"/>
      <c r="L70" s="1831"/>
      <c r="M70" s="1831"/>
      <c r="N70" s="1831"/>
      <c r="O70" s="1831"/>
      <c r="P70" s="2470"/>
      <c r="Q70" s="1831"/>
      <c r="R70" s="1831"/>
      <c r="S70" s="134"/>
      <c r="T70" s="2451"/>
      <c r="U70" s="134"/>
      <c r="V70" s="1604"/>
      <c r="W70" s="1604"/>
      <c r="X70" s="1604"/>
      <c r="Y70" s="1604"/>
      <c r="Z70" s="1604"/>
      <c r="AA70" s="1604"/>
      <c r="AB70" s="134"/>
      <c r="AC70" s="134"/>
      <c r="AD70" s="134"/>
      <c r="AE70" s="134"/>
      <c r="AF70" s="134"/>
      <c r="AG70" s="134"/>
      <c r="AH70" s="134"/>
      <c r="AI70" s="134"/>
      <c r="AJ70" s="134"/>
      <c r="AK70" s="134"/>
      <c r="AL70" s="134"/>
      <c r="AM70" s="134"/>
      <c r="AN70" s="134"/>
      <c r="AO70" s="134"/>
      <c r="AP70" s="134"/>
      <c r="AQ70" s="134"/>
      <c r="AR70" s="134"/>
      <c r="AS70" s="134"/>
      <c r="AT70" s="134"/>
    </row>
    <row r="71" spans="1:46" s="1614" customFormat="1" ht="20.100000000000001" hidden="1" customHeight="1">
      <c r="A71" s="2462" t="s">
        <v>5085</v>
      </c>
      <c r="B71" s="2463">
        <v>17706</v>
      </c>
      <c r="C71" s="2463">
        <v>4307</v>
      </c>
      <c r="D71" s="2463">
        <v>156854</v>
      </c>
      <c r="E71" s="2464">
        <v>178867</v>
      </c>
      <c r="F71" s="2463">
        <v>1207</v>
      </c>
      <c r="G71" s="2471">
        <v>0.03</v>
      </c>
      <c r="H71" s="2466">
        <v>180074</v>
      </c>
      <c r="I71" s="2467">
        <v>5144.8999999999996</v>
      </c>
      <c r="J71" s="2468">
        <v>8.7537101282539478</v>
      </c>
      <c r="K71" s="2469"/>
      <c r="L71" s="1831"/>
      <c r="M71" s="1831"/>
      <c r="N71" s="1831"/>
      <c r="O71" s="1831"/>
      <c r="P71" s="2470"/>
      <c r="Q71" s="1831"/>
      <c r="R71" s="1831"/>
      <c r="S71" s="134"/>
      <c r="T71" s="2451"/>
      <c r="U71" s="134"/>
      <c r="V71" s="1604"/>
      <c r="W71" s="1604"/>
      <c r="X71" s="1604"/>
      <c r="Y71" s="1604"/>
      <c r="Z71" s="1604"/>
      <c r="AA71" s="1604"/>
      <c r="AB71" s="134"/>
      <c r="AC71" s="134"/>
      <c r="AD71" s="134"/>
      <c r="AE71" s="134"/>
      <c r="AF71" s="134"/>
      <c r="AG71" s="134"/>
      <c r="AH71" s="134"/>
      <c r="AI71" s="134"/>
      <c r="AJ71" s="134"/>
      <c r="AK71" s="134"/>
      <c r="AL71" s="134"/>
      <c r="AM71" s="134"/>
      <c r="AN71" s="134"/>
      <c r="AO71" s="134"/>
      <c r="AP71" s="134"/>
      <c r="AQ71" s="134"/>
      <c r="AR71" s="134"/>
      <c r="AS71" s="134"/>
      <c r="AT71" s="134"/>
    </row>
    <row r="72" spans="1:46" s="1614" customFormat="1" ht="20.100000000000001" hidden="1" customHeight="1">
      <c r="A72" s="2462" t="s">
        <v>5086</v>
      </c>
      <c r="B72" s="2463">
        <v>17567</v>
      </c>
      <c r="C72" s="2463">
        <v>4316</v>
      </c>
      <c r="D72" s="2463">
        <v>156291</v>
      </c>
      <c r="E72" s="2464">
        <v>178174</v>
      </c>
      <c r="F72" s="2463">
        <v>1211</v>
      </c>
      <c r="G72" s="2465">
        <v>0.1</v>
      </c>
      <c r="H72" s="2466">
        <v>179385.1</v>
      </c>
      <c r="I72" s="2467">
        <v>5158</v>
      </c>
      <c r="J72" s="2468">
        <v>8.720220049097847</v>
      </c>
      <c r="K72" s="2469"/>
      <c r="L72" s="1831"/>
      <c r="M72" s="1831"/>
      <c r="N72" s="1831"/>
      <c r="O72" s="1831"/>
      <c r="P72" s="1612"/>
      <c r="Q72" s="1831"/>
      <c r="R72" s="1831"/>
      <c r="S72" s="134"/>
      <c r="T72" s="2451"/>
      <c r="U72" s="134"/>
      <c r="V72" s="1604"/>
      <c r="W72" s="1604"/>
      <c r="X72" s="1604"/>
      <c r="Y72" s="1604"/>
      <c r="Z72" s="1604"/>
      <c r="AA72" s="1604"/>
      <c r="AB72" s="134"/>
      <c r="AC72" s="134"/>
      <c r="AD72" s="134"/>
      <c r="AE72" s="134"/>
      <c r="AF72" s="134"/>
      <c r="AG72" s="134"/>
      <c r="AH72" s="134"/>
      <c r="AI72" s="134"/>
      <c r="AJ72" s="134"/>
      <c r="AK72" s="134"/>
      <c r="AL72" s="134"/>
      <c r="AM72" s="134"/>
      <c r="AN72" s="134"/>
      <c r="AO72" s="134"/>
      <c r="AP72" s="134"/>
      <c r="AQ72" s="134"/>
      <c r="AR72" s="134"/>
      <c r="AS72" s="134"/>
      <c r="AT72" s="134"/>
    </row>
    <row r="73" spans="1:46" s="1614" customFormat="1" ht="20.100000000000001" hidden="1" customHeight="1">
      <c r="A73" s="2462" t="s">
        <v>5087</v>
      </c>
      <c r="B73" s="2463">
        <v>17125</v>
      </c>
      <c r="C73" s="2463">
        <v>4313</v>
      </c>
      <c r="D73" s="2463">
        <v>158695</v>
      </c>
      <c r="E73" s="2464">
        <v>180133</v>
      </c>
      <c r="F73" s="2463">
        <v>1206</v>
      </c>
      <c r="G73" s="2465">
        <v>0.1</v>
      </c>
      <c r="H73" s="2466">
        <v>181339.1</v>
      </c>
      <c r="I73" s="2467">
        <v>5261.4</v>
      </c>
      <c r="J73" s="2468">
        <v>8.8152073695382693</v>
      </c>
      <c r="K73" s="2469"/>
      <c r="L73" s="1831"/>
      <c r="M73" s="1831"/>
      <c r="N73" s="1831"/>
      <c r="O73" s="1831"/>
      <c r="P73" s="1612"/>
      <c r="Q73" s="1831"/>
      <c r="R73" s="1831"/>
      <c r="S73" s="134"/>
      <c r="T73" s="2451"/>
      <c r="U73" s="134"/>
      <c r="V73" s="1604"/>
      <c r="W73" s="1604"/>
      <c r="X73" s="1604"/>
      <c r="Y73" s="1604"/>
      <c r="Z73" s="1604"/>
      <c r="AA73" s="1604"/>
      <c r="AB73" s="134"/>
      <c r="AC73" s="134"/>
      <c r="AD73" s="134"/>
      <c r="AE73" s="134"/>
      <c r="AF73" s="134"/>
      <c r="AG73" s="134"/>
      <c r="AH73" s="134"/>
      <c r="AI73" s="134"/>
      <c r="AJ73" s="134"/>
      <c r="AK73" s="134"/>
      <c r="AL73" s="134"/>
      <c r="AM73" s="134"/>
      <c r="AN73" s="134"/>
      <c r="AO73" s="134"/>
      <c r="AP73" s="134"/>
      <c r="AQ73" s="134"/>
      <c r="AR73" s="134"/>
      <c r="AS73" s="134"/>
      <c r="AT73" s="134"/>
    </row>
    <row r="74" spans="1:46" s="1614" customFormat="1" ht="20.100000000000001" hidden="1" customHeight="1">
      <c r="A74" s="2462" t="s">
        <v>5088</v>
      </c>
      <c r="B74" s="2463">
        <v>16926</v>
      </c>
      <c r="C74" s="2463">
        <v>4226</v>
      </c>
      <c r="D74" s="2463">
        <v>154708</v>
      </c>
      <c r="E74" s="2464">
        <v>175860</v>
      </c>
      <c r="F74" s="2463">
        <v>1184</v>
      </c>
      <c r="G74" s="2471">
        <v>0.01</v>
      </c>
      <c r="H74" s="2466">
        <v>177044</v>
      </c>
      <c r="I74" s="2467">
        <v>5293</v>
      </c>
      <c r="J74" s="2468">
        <v>8.6064157354968582</v>
      </c>
      <c r="K74" s="2469"/>
      <c r="L74" s="1831"/>
      <c r="M74" s="1831"/>
      <c r="N74" s="1831"/>
      <c r="O74" s="1831"/>
      <c r="P74" s="1612"/>
      <c r="Q74" s="1831"/>
      <c r="R74" s="1831"/>
      <c r="S74" s="134"/>
      <c r="T74" s="2451"/>
      <c r="U74" s="134"/>
      <c r="V74" s="1604"/>
      <c r="W74" s="1604"/>
      <c r="X74" s="1604"/>
      <c r="Y74" s="1604"/>
      <c r="Z74" s="1604"/>
      <c r="AA74" s="1604"/>
      <c r="AB74" s="134"/>
      <c r="AC74" s="134"/>
      <c r="AD74" s="134"/>
      <c r="AE74" s="134"/>
      <c r="AF74" s="134"/>
      <c r="AG74" s="134"/>
      <c r="AH74" s="134"/>
      <c r="AI74" s="134"/>
      <c r="AJ74" s="134"/>
      <c r="AK74" s="134"/>
      <c r="AL74" s="134"/>
      <c r="AM74" s="134"/>
      <c r="AN74" s="134"/>
      <c r="AO74" s="134"/>
      <c r="AP74" s="134"/>
      <c r="AQ74" s="134"/>
      <c r="AR74" s="134"/>
      <c r="AS74" s="134"/>
      <c r="AT74" s="134"/>
    </row>
    <row r="75" spans="1:46" s="1614" customFormat="1" ht="20.100000000000001" hidden="1" customHeight="1">
      <c r="A75" s="2462" t="s">
        <v>5089</v>
      </c>
      <c r="B75" s="2463">
        <v>17070</v>
      </c>
      <c r="C75" s="2463">
        <v>4165</v>
      </c>
      <c r="D75" s="2463">
        <v>153909</v>
      </c>
      <c r="E75" s="2464">
        <v>175144</v>
      </c>
      <c r="F75" s="2463">
        <v>1161</v>
      </c>
      <c r="G75" s="2471">
        <v>0.03</v>
      </c>
      <c r="H75" s="2466">
        <v>176305</v>
      </c>
      <c r="I75" s="2467">
        <v>5397.7</v>
      </c>
      <c r="J75" s="2468">
        <v>8.5704925178445563</v>
      </c>
      <c r="K75" s="2469"/>
      <c r="L75" s="1831"/>
      <c r="M75" s="1831"/>
      <c r="N75" s="1831"/>
      <c r="O75" s="1831"/>
      <c r="P75" s="1612"/>
      <c r="Q75" s="1831"/>
      <c r="R75" s="1831"/>
      <c r="S75" s="134"/>
      <c r="T75" s="2451"/>
      <c r="U75" s="134"/>
      <c r="V75" s="1604"/>
      <c r="W75" s="1604"/>
      <c r="X75" s="1604"/>
      <c r="Y75" s="1604"/>
      <c r="Z75" s="1604"/>
      <c r="AA75" s="1604"/>
      <c r="AB75" s="134"/>
      <c r="AC75" s="134"/>
      <c r="AD75" s="134"/>
      <c r="AE75" s="134"/>
      <c r="AF75" s="134"/>
      <c r="AG75" s="134"/>
      <c r="AH75" s="134"/>
      <c r="AI75" s="134"/>
      <c r="AJ75" s="134"/>
      <c r="AK75" s="134"/>
      <c r="AL75" s="134"/>
      <c r="AM75" s="134"/>
      <c r="AN75" s="134"/>
      <c r="AO75" s="134"/>
      <c r="AP75" s="134"/>
      <c r="AQ75" s="134"/>
      <c r="AR75" s="134"/>
      <c r="AS75" s="134"/>
      <c r="AT75" s="134"/>
    </row>
    <row r="76" spans="1:46" s="1614" customFormat="1" ht="20.100000000000001" hidden="1" customHeight="1">
      <c r="A76" s="2462" t="s">
        <v>5090</v>
      </c>
      <c r="B76" s="2463">
        <v>17422</v>
      </c>
      <c r="C76" s="2463">
        <v>4294</v>
      </c>
      <c r="D76" s="2463">
        <v>162630</v>
      </c>
      <c r="E76" s="2464">
        <v>184346</v>
      </c>
      <c r="F76" s="2463">
        <v>1206</v>
      </c>
      <c r="G76" s="2472">
        <v>0.1</v>
      </c>
      <c r="H76" s="2466">
        <v>185552.1</v>
      </c>
      <c r="I76" s="2467">
        <v>5485.7</v>
      </c>
      <c r="J76" s="2468">
        <v>9.0200061574858008</v>
      </c>
      <c r="K76" s="2469"/>
      <c r="L76" s="1831"/>
      <c r="M76" s="1831"/>
      <c r="N76" s="1831"/>
      <c r="O76" s="1831"/>
      <c r="P76" s="1612"/>
      <c r="Q76" s="1831"/>
      <c r="R76" s="1831"/>
      <c r="S76" s="134"/>
      <c r="T76" s="2451"/>
      <c r="U76" s="134"/>
      <c r="V76" s="1604"/>
      <c r="W76" s="1604"/>
      <c r="X76" s="1604"/>
      <c r="Y76" s="1604"/>
      <c r="Z76" s="1604"/>
      <c r="AA76" s="1604"/>
      <c r="AB76" s="134"/>
      <c r="AC76" s="134"/>
      <c r="AD76" s="134"/>
      <c r="AE76" s="134"/>
      <c r="AF76" s="134"/>
      <c r="AG76" s="134"/>
      <c r="AH76" s="134"/>
      <c r="AI76" s="134"/>
      <c r="AJ76" s="134"/>
      <c r="AK76" s="134"/>
      <c r="AL76" s="134"/>
      <c r="AM76" s="134"/>
      <c r="AN76" s="134"/>
      <c r="AO76" s="134"/>
      <c r="AP76" s="134"/>
      <c r="AQ76" s="134"/>
      <c r="AR76" s="134"/>
      <c r="AS76" s="134"/>
      <c r="AT76" s="134"/>
    </row>
    <row r="77" spans="1:46" s="1614" customFormat="1" ht="20.100000000000001" hidden="1" customHeight="1">
      <c r="A77" s="2462" t="s">
        <v>5091</v>
      </c>
      <c r="B77" s="2463">
        <v>17507</v>
      </c>
      <c r="C77" s="2463">
        <v>4327</v>
      </c>
      <c r="D77" s="2463">
        <v>165866</v>
      </c>
      <c r="E77" s="2464">
        <v>187700</v>
      </c>
      <c r="F77" s="2463">
        <v>1212</v>
      </c>
      <c r="G77" s="2472">
        <v>0.2</v>
      </c>
      <c r="H77" s="2466">
        <v>188912.2</v>
      </c>
      <c r="I77" s="2467">
        <v>5509.4</v>
      </c>
      <c r="J77" s="2468">
        <v>9.1833464314939199</v>
      </c>
      <c r="K77" s="2469"/>
      <c r="L77" s="1831"/>
      <c r="M77" s="1831"/>
      <c r="N77" s="1831"/>
      <c r="O77" s="1831"/>
      <c r="P77" s="1612"/>
      <c r="Q77" s="1831"/>
      <c r="R77" s="1831"/>
      <c r="S77" s="134"/>
      <c r="T77" s="2451"/>
      <c r="U77" s="134"/>
      <c r="V77" s="1604"/>
      <c r="W77" s="1604"/>
      <c r="X77" s="1604"/>
      <c r="Y77" s="1604"/>
      <c r="Z77" s="1604"/>
      <c r="AA77" s="1604"/>
      <c r="AB77" s="134"/>
      <c r="AC77" s="134"/>
      <c r="AD77" s="134"/>
      <c r="AE77" s="134"/>
      <c r="AF77" s="134"/>
      <c r="AG77" s="134"/>
      <c r="AH77" s="134"/>
      <c r="AI77" s="134"/>
      <c r="AJ77" s="134"/>
      <c r="AK77" s="134"/>
      <c r="AL77" s="134"/>
      <c r="AM77" s="134"/>
      <c r="AN77" s="134"/>
      <c r="AO77" s="134"/>
      <c r="AP77" s="134"/>
      <c r="AQ77" s="134"/>
      <c r="AR77" s="134"/>
      <c r="AS77" s="134"/>
      <c r="AT77" s="134"/>
    </row>
    <row r="78" spans="1:46" s="1614" customFormat="1" ht="20.100000000000001" hidden="1" customHeight="1">
      <c r="A78" s="2462" t="s">
        <v>5092</v>
      </c>
      <c r="B78" s="2463">
        <v>17214</v>
      </c>
      <c r="C78" s="2463">
        <v>4280</v>
      </c>
      <c r="D78" s="2463">
        <v>169181</v>
      </c>
      <c r="E78" s="2464">
        <v>190675</v>
      </c>
      <c r="F78" s="2463">
        <v>1201</v>
      </c>
      <c r="G78" s="2472">
        <v>0.1</v>
      </c>
      <c r="H78" s="2466">
        <v>191876.1</v>
      </c>
      <c r="I78" s="2467">
        <v>5711.2</v>
      </c>
      <c r="J78" s="2468">
        <v>9.3274291686583979</v>
      </c>
      <c r="K78" s="2469"/>
      <c r="L78" s="1831"/>
      <c r="M78" s="1831"/>
      <c r="N78" s="1831"/>
      <c r="O78" s="1831"/>
      <c r="P78" s="1612"/>
      <c r="Q78" s="1831"/>
      <c r="R78" s="1831"/>
      <c r="S78" s="134"/>
      <c r="T78" s="2451"/>
      <c r="U78" s="134"/>
      <c r="V78" s="1604"/>
      <c r="W78" s="1604"/>
      <c r="X78" s="1604"/>
      <c r="Y78" s="1604"/>
      <c r="Z78" s="1604"/>
      <c r="AA78" s="1604"/>
      <c r="AB78" s="134"/>
      <c r="AC78" s="134"/>
      <c r="AD78" s="134"/>
      <c r="AE78" s="134"/>
      <c r="AF78" s="134"/>
      <c r="AG78" s="134"/>
      <c r="AH78" s="134"/>
      <c r="AI78" s="134"/>
      <c r="AJ78" s="134"/>
      <c r="AK78" s="134"/>
      <c r="AL78" s="134"/>
      <c r="AM78" s="134"/>
      <c r="AN78" s="134"/>
      <c r="AO78" s="134"/>
      <c r="AP78" s="134"/>
      <c r="AQ78" s="134"/>
      <c r="AR78" s="134"/>
      <c r="AS78" s="134"/>
      <c r="AT78" s="134"/>
    </row>
    <row r="79" spans="1:46" s="1614" customFormat="1" ht="20.100000000000001" hidden="1" customHeight="1" thickBot="1">
      <c r="A79" s="2473" t="s">
        <v>5093</v>
      </c>
      <c r="B79" s="2474">
        <v>17358</v>
      </c>
      <c r="C79" s="2474">
        <v>4278</v>
      </c>
      <c r="D79" s="2474">
        <v>177724</v>
      </c>
      <c r="E79" s="2475">
        <v>199360</v>
      </c>
      <c r="F79" s="2474">
        <v>1008</v>
      </c>
      <c r="G79" s="2476">
        <v>0.2</v>
      </c>
      <c r="H79" s="2477">
        <v>200368.2</v>
      </c>
      <c r="I79" s="2478">
        <v>5984</v>
      </c>
      <c r="J79" s="2479">
        <v>9.7402448410801519</v>
      </c>
      <c r="K79" s="2469"/>
      <c r="L79" s="1831"/>
      <c r="M79" s="1831"/>
      <c r="N79" s="1831"/>
      <c r="O79" s="1831"/>
      <c r="P79" s="1612"/>
      <c r="Q79" s="1831"/>
      <c r="R79" s="1831"/>
      <c r="S79" s="134"/>
      <c r="T79" s="2451"/>
      <c r="U79" s="134"/>
      <c r="V79" s="1604"/>
      <c r="W79" s="1604"/>
      <c r="X79" s="1604"/>
      <c r="Y79" s="1604"/>
      <c r="Z79" s="1604"/>
      <c r="AA79" s="1604"/>
      <c r="AB79" s="134"/>
      <c r="AC79" s="134"/>
      <c r="AD79" s="134"/>
      <c r="AE79" s="134"/>
      <c r="AF79" s="134"/>
      <c r="AG79" s="134"/>
      <c r="AH79" s="134"/>
      <c r="AI79" s="134"/>
      <c r="AJ79" s="134"/>
      <c r="AK79" s="134"/>
      <c r="AL79" s="134"/>
      <c r="AM79" s="134"/>
      <c r="AN79" s="134"/>
      <c r="AO79" s="134"/>
      <c r="AP79" s="134"/>
      <c r="AQ79" s="134"/>
      <c r="AR79" s="134"/>
      <c r="AS79" s="134"/>
      <c r="AT79" s="134"/>
    </row>
    <row r="80" spans="1:46" s="1614" customFormat="1" ht="20.100000000000001" hidden="1" customHeight="1">
      <c r="A80" s="2462" t="s">
        <v>5094</v>
      </c>
      <c r="B80" s="2463">
        <v>17259</v>
      </c>
      <c r="C80" s="2463">
        <v>4222</v>
      </c>
      <c r="D80" s="2463">
        <v>174745</v>
      </c>
      <c r="E80" s="2464">
        <v>196226</v>
      </c>
      <c r="F80" s="2463">
        <v>998</v>
      </c>
      <c r="G80" s="2465">
        <v>0.2</v>
      </c>
      <c r="H80" s="2466">
        <v>197224.2</v>
      </c>
      <c r="I80" s="2467">
        <v>6103.4</v>
      </c>
      <c r="J80" s="2468">
        <v>9.255043231046578</v>
      </c>
      <c r="K80" s="2469"/>
      <c r="L80" s="1831"/>
      <c r="M80" s="1831"/>
      <c r="N80" s="1831"/>
      <c r="O80" s="1831"/>
      <c r="P80" s="2470"/>
      <c r="Q80" s="1831"/>
      <c r="R80" s="1831"/>
      <c r="S80" s="134"/>
      <c r="T80" s="2451"/>
      <c r="U80" s="134"/>
      <c r="V80" s="1604"/>
      <c r="W80" s="1604"/>
      <c r="X80" s="1604"/>
      <c r="Y80" s="1604"/>
      <c r="Z80" s="1604"/>
      <c r="AA80" s="1604"/>
      <c r="AB80" s="134"/>
      <c r="AC80" s="134"/>
      <c r="AD80" s="134"/>
      <c r="AE80" s="134"/>
      <c r="AF80" s="134"/>
      <c r="AG80" s="134"/>
      <c r="AH80" s="134"/>
      <c r="AI80" s="134"/>
      <c r="AJ80" s="134"/>
      <c r="AK80" s="134"/>
      <c r="AL80" s="134"/>
      <c r="AM80" s="134"/>
      <c r="AN80" s="134"/>
      <c r="AO80" s="134"/>
      <c r="AP80" s="134"/>
      <c r="AQ80" s="134"/>
      <c r="AR80" s="134"/>
      <c r="AS80" s="134"/>
      <c r="AT80" s="134"/>
    </row>
    <row r="81" spans="1:46" s="1614" customFormat="1" ht="20.100000000000001" hidden="1" customHeight="1">
      <c r="A81" s="2462" t="s">
        <v>5095</v>
      </c>
      <c r="B81" s="2463">
        <v>17304</v>
      </c>
      <c r="C81" s="2463">
        <v>4287</v>
      </c>
      <c r="D81" s="2463">
        <v>180977</v>
      </c>
      <c r="E81" s="2464">
        <v>202568</v>
      </c>
      <c r="F81" s="2463">
        <v>1008</v>
      </c>
      <c r="G81" s="2465">
        <v>0.03</v>
      </c>
      <c r="H81" s="2466">
        <v>203576</v>
      </c>
      <c r="I81" s="2467">
        <v>6198.6</v>
      </c>
      <c r="J81" s="2468">
        <v>9.5531124398265277</v>
      </c>
      <c r="K81" s="2469"/>
      <c r="L81" s="1831"/>
      <c r="M81" s="1831"/>
      <c r="N81" s="1831"/>
      <c r="O81" s="1831"/>
      <c r="P81" s="2470"/>
      <c r="Q81" s="1831"/>
      <c r="R81" s="1831"/>
      <c r="S81" s="134"/>
      <c r="T81" s="2451"/>
      <c r="U81" s="134"/>
      <c r="V81" s="1604"/>
      <c r="W81" s="1604"/>
      <c r="X81" s="1604"/>
      <c r="Y81" s="1604"/>
      <c r="Z81" s="1604"/>
      <c r="AA81" s="1604"/>
      <c r="AB81" s="134"/>
      <c r="AC81" s="134"/>
      <c r="AD81" s="134"/>
      <c r="AE81" s="134"/>
      <c r="AF81" s="134"/>
      <c r="AG81" s="134"/>
      <c r="AH81" s="134"/>
      <c r="AI81" s="134"/>
      <c r="AJ81" s="134"/>
      <c r="AK81" s="134"/>
      <c r="AL81" s="134"/>
      <c r="AM81" s="134"/>
      <c r="AN81" s="134"/>
      <c r="AO81" s="134"/>
      <c r="AP81" s="134"/>
      <c r="AQ81" s="134"/>
      <c r="AR81" s="134"/>
      <c r="AS81" s="134"/>
      <c r="AT81" s="134"/>
    </row>
    <row r="82" spans="1:46" s="1614" customFormat="1" ht="20.100000000000001" hidden="1" customHeight="1">
      <c r="A82" s="2462" t="s">
        <v>5096</v>
      </c>
      <c r="B82" s="2463">
        <v>17609</v>
      </c>
      <c r="C82" s="2463">
        <v>4345</v>
      </c>
      <c r="D82" s="2463">
        <v>184536</v>
      </c>
      <c r="E82" s="2464">
        <v>206490</v>
      </c>
      <c r="F82" s="2463">
        <v>1026</v>
      </c>
      <c r="G82" s="2465">
        <v>0.2</v>
      </c>
      <c r="H82" s="2466">
        <v>207516.2</v>
      </c>
      <c r="I82" s="2467">
        <v>6243.4</v>
      </c>
      <c r="J82" s="2468">
        <v>9.7380108634868758</v>
      </c>
      <c r="K82" s="2469"/>
      <c r="L82" s="1831"/>
      <c r="M82" s="1831"/>
      <c r="N82" s="1831"/>
      <c r="O82" s="1831"/>
      <c r="P82" s="2470"/>
      <c r="Q82" s="1831"/>
      <c r="R82" s="1831"/>
      <c r="S82" s="134"/>
      <c r="T82" s="2451"/>
      <c r="U82" s="134"/>
      <c r="V82" s="1604"/>
      <c r="W82" s="1604"/>
      <c r="X82" s="1604"/>
      <c r="Y82" s="1604"/>
      <c r="Z82" s="1604"/>
      <c r="AA82" s="1604"/>
      <c r="AB82" s="134"/>
      <c r="AC82" s="134"/>
      <c r="AD82" s="134"/>
      <c r="AE82" s="134"/>
      <c r="AF82" s="134"/>
      <c r="AG82" s="134"/>
      <c r="AH82" s="134"/>
      <c r="AI82" s="134"/>
      <c r="AJ82" s="134"/>
      <c r="AK82" s="134"/>
      <c r="AL82" s="134"/>
      <c r="AM82" s="134"/>
      <c r="AN82" s="134"/>
      <c r="AO82" s="134"/>
      <c r="AP82" s="134"/>
      <c r="AQ82" s="134"/>
      <c r="AR82" s="134"/>
      <c r="AS82" s="134"/>
      <c r="AT82" s="134"/>
    </row>
    <row r="83" spans="1:46" s="1614" customFormat="1" ht="20.100000000000001" hidden="1" customHeight="1">
      <c r="A83" s="2462" t="s">
        <v>5097</v>
      </c>
      <c r="B83" s="2463">
        <v>18026</v>
      </c>
      <c r="C83" s="2463">
        <v>4425</v>
      </c>
      <c r="D83" s="2463">
        <v>191062</v>
      </c>
      <c r="E83" s="2464">
        <v>213513</v>
      </c>
      <c r="F83" s="2463">
        <v>1045</v>
      </c>
      <c r="G83" s="2471">
        <v>0.1</v>
      </c>
      <c r="H83" s="2466">
        <v>214558.1</v>
      </c>
      <c r="I83" s="2467">
        <v>6270.3</v>
      </c>
      <c r="J83" s="2468">
        <v>10.068462648453966</v>
      </c>
      <c r="K83" s="2469"/>
      <c r="L83" s="1831"/>
      <c r="M83" s="1831"/>
      <c r="N83" s="1831"/>
      <c r="O83" s="1831"/>
      <c r="P83" s="2470"/>
      <c r="Q83" s="1831"/>
      <c r="R83" s="1831"/>
      <c r="S83" s="134"/>
      <c r="T83" s="2451"/>
      <c r="U83" s="134"/>
      <c r="V83" s="1604"/>
      <c r="W83" s="1604"/>
      <c r="X83" s="1604"/>
      <c r="Y83" s="1604"/>
      <c r="Z83" s="1604"/>
      <c r="AA83" s="1604"/>
      <c r="AB83" s="134"/>
      <c r="AC83" s="134"/>
      <c r="AD83" s="134"/>
      <c r="AE83" s="134"/>
      <c r="AF83" s="134"/>
      <c r="AG83" s="134"/>
      <c r="AH83" s="134"/>
      <c r="AI83" s="134"/>
      <c r="AJ83" s="134"/>
      <c r="AK83" s="134"/>
      <c r="AL83" s="134"/>
      <c r="AM83" s="134"/>
      <c r="AN83" s="134"/>
      <c r="AO83" s="134"/>
      <c r="AP83" s="134"/>
      <c r="AQ83" s="134"/>
      <c r="AR83" s="134"/>
      <c r="AS83" s="134"/>
      <c r="AT83" s="134"/>
    </row>
    <row r="84" spans="1:46" s="1614" customFormat="1" ht="20.100000000000001" hidden="1" customHeight="1">
      <c r="A84" s="2462" t="s">
        <v>5098</v>
      </c>
      <c r="B84" s="2463">
        <v>17979</v>
      </c>
      <c r="C84" s="2463">
        <v>4382</v>
      </c>
      <c r="D84" s="2463">
        <v>198730</v>
      </c>
      <c r="E84" s="2464">
        <v>221091</v>
      </c>
      <c r="F84" s="2463">
        <v>1036</v>
      </c>
      <c r="G84" s="2465">
        <v>0.1</v>
      </c>
      <c r="H84" s="2466">
        <v>222127.1</v>
      </c>
      <c r="I84" s="2467">
        <v>6447.9</v>
      </c>
      <c r="J84" s="2468">
        <v>10.423647050082316</v>
      </c>
      <c r="K84" s="2469"/>
      <c r="L84" s="1831"/>
      <c r="M84" s="1831"/>
      <c r="N84" s="1831"/>
      <c r="O84" s="1831"/>
      <c r="P84" s="1612"/>
      <c r="Q84" s="1831"/>
      <c r="R84" s="1831"/>
      <c r="S84" s="134"/>
      <c r="T84" s="2451"/>
      <c r="U84" s="134"/>
      <c r="V84" s="1604"/>
      <c r="W84" s="1604"/>
      <c r="X84" s="1604"/>
      <c r="Y84" s="1604"/>
      <c r="Z84" s="1604"/>
      <c r="AA84" s="1604"/>
      <c r="AB84" s="134"/>
      <c r="AC84" s="134"/>
      <c r="AD84" s="134"/>
      <c r="AE84" s="134"/>
      <c r="AF84" s="134"/>
      <c r="AG84" s="134"/>
      <c r="AH84" s="134"/>
      <c r="AI84" s="134"/>
      <c r="AJ84" s="134"/>
      <c r="AK84" s="134"/>
      <c r="AL84" s="134"/>
      <c r="AM84" s="134"/>
      <c r="AN84" s="134"/>
      <c r="AO84" s="134"/>
      <c r="AP84" s="134"/>
      <c r="AQ84" s="134"/>
      <c r="AR84" s="134"/>
      <c r="AS84" s="134"/>
      <c r="AT84" s="134"/>
    </row>
    <row r="85" spans="1:46" s="1614" customFormat="1" ht="20.100000000000001" hidden="1" customHeight="1">
      <c r="A85" s="2462" t="s">
        <v>2989</v>
      </c>
      <c r="B85" s="2463">
        <v>17280</v>
      </c>
      <c r="C85" s="2463">
        <v>4376</v>
      </c>
      <c r="D85" s="2463">
        <v>207808</v>
      </c>
      <c r="E85" s="2464">
        <v>229464</v>
      </c>
      <c r="F85" s="2463">
        <v>1032</v>
      </c>
      <c r="G85" s="2465">
        <v>0.2</v>
      </c>
      <c r="H85" s="2466">
        <v>230496.2</v>
      </c>
      <c r="I85" s="2467">
        <v>6668.5</v>
      </c>
      <c r="J85" s="2468">
        <v>10.816382044353373</v>
      </c>
      <c r="K85" s="2469"/>
      <c r="L85" s="1831"/>
      <c r="M85" s="1831"/>
      <c r="N85" s="1831"/>
      <c r="O85" s="1831"/>
      <c r="P85" s="1612"/>
      <c r="Q85" s="1831"/>
      <c r="R85" s="1831"/>
      <c r="S85" s="134"/>
      <c r="T85" s="2451"/>
      <c r="U85" s="134"/>
      <c r="V85" s="1604"/>
      <c r="W85" s="1604"/>
      <c r="X85" s="1604"/>
      <c r="Y85" s="1604"/>
      <c r="Z85" s="1604"/>
      <c r="AA85" s="1604"/>
      <c r="AB85" s="134"/>
      <c r="AC85" s="134"/>
      <c r="AD85" s="134"/>
      <c r="AE85" s="134"/>
      <c r="AF85" s="134"/>
      <c r="AG85" s="134"/>
      <c r="AH85" s="134"/>
      <c r="AI85" s="134"/>
      <c r="AJ85" s="134"/>
      <c r="AK85" s="134"/>
      <c r="AL85" s="134"/>
      <c r="AM85" s="134"/>
      <c r="AN85" s="134"/>
      <c r="AO85" s="134"/>
      <c r="AP85" s="134"/>
      <c r="AQ85" s="134"/>
      <c r="AR85" s="134"/>
      <c r="AS85" s="134"/>
      <c r="AT85" s="134"/>
    </row>
    <row r="86" spans="1:46" s="1614" customFormat="1" ht="20.100000000000001" hidden="1" customHeight="1">
      <c r="A86" s="2462" t="s">
        <v>5099</v>
      </c>
      <c r="B86" s="2463">
        <v>16641</v>
      </c>
      <c r="C86" s="2463">
        <v>4309</v>
      </c>
      <c r="D86" s="2463">
        <v>200130</v>
      </c>
      <c r="E86" s="2464">
        <v>221080</v>
      </c>
      <c r="F86" s="2463">
        <v>1018</v>
      </c>
      <c r="G86" s="2471">
        <v>0.1</v>
      </c>
      <c r="H86" s="2466">
        <v>222098.1</v>
      </c>
      <c r="I86" s="2467">
        <v>6506.8</v>
      </c>
      <c r="J86" s="2468">
        <v>10.422288527641669</v>
      </c>
      <c r="K86" s="2469"/>
      <c r="L86" s="1831"/>
      <c r="M86" s="1831"/>
      <c r="N86" s="1831"/>
      <c r="O86" s="1831"/>
      <c r="P86" s="1612"/>
      <c r="Q86" s="1831"/>
      <c r="R86" s="1831"/>
      <c r="S86" s="134"/>
      <c r="T86" s="2451"/>
      <c r="U86" s="134"/>
      <c r="V86" s="1604"/>
      <c r="W86" s="1604"/>
      <c r="X86" s="1604"/>
      <c r="Y86" s="1604"/>
      <c r="Z86" s="1604"/>
      <c r="AA86" s="1604"/>
      <c r="AB86" s="134"/>
      <c r="AC86" s="134"/>
      <c r="AD86" s="134"/>
      <c r="AE86" s="134"/>
      <c r="AF86" s="134"/>
      <c r="AG86" s="134"/>
      <c r="AH86" s="134"/>
      <c r="AI86" s="134"/>
      <c r="AJ86" s="134"/>
      <c r="AK86" s="134"/>
      <c r="AL86" s="134"/>
      <c r="AM86" s="134"/>
      <c r="AN86" s="134"/>
      <c r="AO86" s="134"/>
      <c r="AP86" s="134"/>
      <c r="AQ86" s="134"/>
      <c r="AR86" s="134"/>
      <c r="AS86" s="134"/>
      <c r="AT86" s="134"/>
    </row>
    <row r="87" spans="1:46" s="1614" customFormat="1" ht="20.100000000000001" hidden="1" customHeight="1">
      <c r="A87" s="2462" t="s">
        <v>5100</v>
      </c>
      <c r="B87" s="2463">
        <v>16518</v>
      </c>
      <c r="C87" s="2463">
        <v>4318</v>
      </c>
      <c r="D87" s="2463">
        <v>204307</v>
      </c>
      <c r="E87" s="2464">
        <v>225143</v>
      </c>
      <c r="F87" s="2463">
        <v>1024</v>
      </c>
      <c r="G87" s="2471">
        <v>0.1</v>
      </c>
      <c r="H87" s="2466">
        <v>226167.1</v>
      </c>
      <c r="I87" s="2467">
        <v>6607.9</v>
      </c>
      <c r="J87" s="2468">
        <v>10.61323249347917</v>
      </c>
      <c r="K87" s="2469"/>
      <c r="L87" s="1831"/>
      <c r="M87" s="1831"/>
      <c r="N87" s="1831"/>
      <c r="O87" s="1831"/>
      <c r="P87" s="1612"/>
      <c r="Q87" s="1831"/>
      <c r="R87" s="1831"/>
      <c r="S87" s="134"/>
      <c r="T87" s="2451"/>
      <c r="U87" s="134"/>
      <c r="V87" s="1604"/>
      <c r="W87" s="1604"/>
      <c r="X87" s="1604"/>
      <c r="Y87" s="1604"/>
      <c r="Z87" s="1604"/>
      <c r="AA87" s="1604"/>
      <c r="AB87" s="134"/>
      <c r="AC87" s="134"/>
      <c r="AD87" s="134"/>
      <c r="AE87" s="134"/>
      <c r="AF87" s="134"/>
      <c r="AG87" s="134"/>
      <c r="AH87" s="134"/>
      <c r="AI87" s="134"/>
      <c r="AJ87" s="134"/>
      <c r="AK87" s="134"/>
      <c r="AL87" s="134"/>
      <c r="AM87" s="134"/>
      <c r="AN87" s="134"/>
      <c r="AO87" s="134"/>
      <c r="AP87" s="134"/>
      <c r="AQ87" s="134"/>
      <c r="AR87" s="134"/>
      <c r="AS87" s="134"/>
      <c r="AT87" s="134"/>
    </row>
    <row r="88" spans="1:46" s="1614" customFormat="1" ht="20.100000000000001" hidden="1" customHeight="1">
      <c r="A88" s="2462" t="s">
        <v>5101</v>
      </c>
      <c r="B88" s="2463">
        <v>16198</v>
      </c>
      <c r="C88" s="2463">
        <v>4316</v>
      </c>
      <c r="D88" s="2463">
        <v>198366</v>
      </c>
      <c r="E88" s="2464">
        <v>218880</v>
      </c>
      <c r="F88" s="2463">
        <v>1019</v>
      </c>
      <c r="G88" s="2472">
        <v>0.2</v>
      </c>
      <c r="H88" s="2466">
        <v>219899.2</v>
      </c>
      <c r="I88" s="2467">
        <v>6427.3</v>
      </c>
      <c r="J88" s="2468">
        <v>10.31910182661437</v>
      </c>
      <c r="K88" s="2469"/>
      <c r="L88" s="1831"/>
      <c r="M88" s="1831"/>
      <c r="N88" s="1831"/>
      <c r="O88" s="1831"/>
      <c r="P88" s="1612"/>
      <c r="Q88" s="1831"/>
      <c r="R88" s="1831"/>
      <c r="S88" s="134"/>
      <c r="T88" s="2451"/>
      <c r="U88" s="134"/>
      <c r="V88" s="1604"/>
      <c r="W88" s="1604"/>
      <c r="X88" s="1604"/>
      <c r="Y88" s="1604"/>
      <c r="Z88" s="1604"/>
      <c r="AA88" s="1604"/>
      <c r="AB88" s="134"/>
      <c r="AC88" s="134"/>
      <c r="AD88" s="134"/>
      <c r="AE88" s="134"/>
      <c r="AF88" s="134"/>
      <c r="AG88" s="134"/>
      <c r="AH88" s="134"/>
      <c r="AI88" s="134"/>
      <c r="AJ88" s="134"/>
      <c r="AK88" s="134"/>
      <c r="AL88" s="134"/>
      <c r="AM88" s="134"/>
      <c r="AN88" s="134"/>
      <c r="AO88" s="134"/>
      <c r="AP88" s="134"/>
      <c r="AQ88" s="134"/>
      <c r="AR88" s="134"/>
      <c r="AS88" s="134"/>
      <c r="AT88" s="134"/>
    </row>
    <row r="89" spans="1:46" s="1614" customFormat="1" ht="20.100000000000001" hidden="1" customHeight="1">
      <c r="A89" s="2462" t="s">
        <v>5102</v>
      </c>
      <c r="B89" s="2463">
        <v>16772</v>
      </c>
      <c r="C89" s="2463">
        <v>4287</v>
      </c>
      <c r="D89" s="2463">
        <v>195510</v>
      </c>
      <c r="E89" s="2464">
        <v>216569</v>
      </c>
      <c r="F89" s="2463">
        <v>1017</v>
      </c>
      <c r="G89" s="2472">
        <v>0.2</v>
      </c>
      <c r="H89" s="2466">
        <v>217586.2</v>
      </c>
      <c r="I89" s="2467">
        <v>6312.5</v>
      </c>
      <c r="J89" s="2468">
        <v>10.21056081089008</v>
      </c>
      <c r="K89" s="2469"/>
      <c r="L89" s="1831"/>
      <c r="M89" s="1831"/>
      <c r="N89" s="1831"/>
      <c r="O89" s="1831"/>
      <c r="P89" s="1612"/>
      <c r="Q89" s="1831"/>
      <c r="R89" s="1831"/>
      <c r="S89" s="134"/>
      <c r="T89" s="2451"/>
      <c r="U89" s="134"/>
      <c r="V89" s="1604"/>
      <c r="W89" s="1604"/>
      <c r="X89" s="1604"/>
      <c r="Y89" s="1604"/>
      <c r="Z89" s="1604"/>
      <c r="AA89" s="1604"/>
      <c r="AB89" s="134"/>
      <c r="AC89" s="134"/>
      <c r="AD89" s="134"/>
      <c r="AE89" s="134"/>
      <c r="AF89" s="134"/>
      <c r="AG89" s="134"/>
      <c r="AH89" s="134"/>
      <c r="AI89" s="134"/>
      <c r="AJ89" s="134"/>
      <c r="AK89" s="134"/>
      <c r="AL89" s="134"/>
      <c r="AM89" s="134"/>
      <c r="AN89" s="134"/>
      <c r="AO89" s="134"/>
      <c r="AP89" s="134"/>
      <c r="AQ89" s="134"/>
      <c r="AR89" s="134"/>
      <c r="AS89" s="134"/>
      <c r="AT89" s="134"/>
    </row>
    <row r="90" spans="1:46" s="1614" customFormat="1" ht="20.100000000000001" hidden="1" customHeight="1">
      <c r="A90" s="2462" t="s">
        <v>5103</v>
      </c>
      <c r="B90" s="2463">
        <v>16806</v>
      </c>
      <c r="C90" s="2463">
        <v>4276</v>
      </c>
      <c r="D90" s="2463">
        <v>193667</v>
      </c>
      <c r="E90" s="2464">
        <v>214749</v>
      </c>
      <c r="F90" s="2463">
        <v>1014</v>
      </c>
      <c r="G90" s="2472">
        <v>0.1</v>
      </c>
      <c r="H90" s="2466">
        <v>215763.1</v>
      </c>
      <c r="I90" s="2467">
        <v>6283.3</v>
      </c>
      <c r="J90" s="2468">
        <v>10.125009092011153</v>
      </c>
      <c r="K90" s="2469"/>
      <c r="L90" s="1831"/>
      <c r="M90" s="1831"/>
      <c r="N90" s="1831"/>
      <c r="O90" s="1831"/>
      <c r="P90" s="1612"/>
      <c r="Q90" s="1831"/>
      <c r="R90" s="1831"/>
      <c r="S90" s="134"/>
      <c r="T90" s="2451"/>
      <c r="U90" s="134"/>
      <c r="V90" s="1604"/>
      <c r="W90" s="1604"/>
      <c r="X90" s="1604"/>
      <c r="Y90" s="1604"/>
      <c r="Z90" s="1604"/>
      <c r="AA90" s="1604"/>
      <c r="AB90" s="134"/>
      <c r="AC90" s="134"/>
      <c r="AD90" s="134"/>
      <c r="AE90" s="134"/>
      <c r="AF90" s="134"/>
      <c r="AG90" s="134"/>
      <c r="AH90" s="134"/>
      <c r="AI90" s="134"/>
      <c r="AJ90" s="134"/>
      <c r="AK90" s="134"/>
      <c r="AL90" s="134"/>
      <c r="AM90" s="134"/>
      <c r="AN90" s="134"/>
      <c r="AO90" s="134"/>
      <c r="AP90" s="134"/>
      <c r="AQ90" s="134"/>
      <c r="AR90" s="134"/>
      <c r="AS90" s="134"/>
      <c r="AT90" s="134"/>
    </row>
    <row r="91" spans="1:46" s="1614" customFormat="1" ht="20.100000000000001" hidden="1" customHeight="1" thickBot="1">
      <c r="A91" s="2473" t="s">
        <v>5104</v>
      </c>
      <c r="B91" s="2474">
        <v>17549</v>
      </c>
      <c r="C91" s="2474">
        <v>4288</v>
      </c>
      <c r="D91" s="2474">
        <v>194722</v>
      </c>
      <c r="E91" s="2475">
        <v>216559</v>
      </c>
      <c r="F91" s="2474">
        <v>1026</v>
      </c>
      <c r="G91" s="2476">
        <v>0.1</v>
      </c>
      <c r="H91" s="2477">
        <v>217585.1</v>
      </c>
      <c r="I91" s="2478">
        <v>6353.1</v>
      </c>
      <c r="J91" s="2479">
        <v>10.210509191729987</v>
      </c>
      <c r="K91" s="2469"/>
      <c r="L91" s="1831"/>
      <c r="M91" s="1831"/>
      <c r="N91" s="1831"/>
      <c r="O91" s="1831"/>
      <c r="P91" s="1612"/>
      <c r="Q91" s="1831"/>
      <c r="R91" s="1831"/>
      <c r="S91" s="134"/>
      <c r="T91" s="2451"/>
      <c r="U91" s="134"/>
      <c r="V91" s="1604"/>
      <c r="W91" s="1604"/>
      <c r="X91" s="1604"/>
      <c r="Y91" s="1604"/>
      <c r="Z91" s="1604"/>
      <c r="AA91" s="1604"/>
      <c r="AB91" s="134"/>
      <c r="AC91" s="134"/>
      <c r="AD91" s="134"/>
      <c r="AE91" s="134"/>
      <c r="AF91" s="134"/>
      <c r="AG91" s="134"/>
      <c r="AH91" s="134"/>
      <c r="AI91" s="134"/>
      <c r="AJ91" s="134"/>
      <c r="AK91" s="134"/>
      <c r="AL91" s="134"/>
      <c r="AM91" s="134"/>
      <c r="AN91" s="134"/>
      <c r="AO91" s="134"/>
      <c r="AP91" s="134"/>
      <c r="AQ91" s="134"/>
      <c r="AR91" s="134"/>
      <c r="AS91" s="134"/>
      <c r="AT91" s="134"/>
    </row>
    <row r="92" spans="1:46" s="1614" customFormat="1" ht="20.100000000000001" hidden="1" customHeight="1">
      <c r="A92" s="2462" t="s">
        <v>5105</v>
      </c>
      <c r="B92" s="2463">
        <v>18005</v>
      </c>
      <c r="C92" s="2463">
        <v>4286</v>
      </c>
      <c r="D92" s="2463">
        <v>198473</v>
      </c>
      <c r="E92" s="2464">
        <v>220764</v>
      </c>
      <c r="F92" s="2463">
        <v>1028</v>
      </c>
      <c r="G92" s="2465">
        <v>0.2</v>
      </c>
      <c r="H92" s="2466">
        <v>221792.2</v>
      </c>
      <c r="I92" s="2467">
        <v>6508.5</v>
      </c>
      <c r="J92" s="2468"/>
      <c r="K92" s="2469"/>
      <c r="L92" s="1831"/>
      <c r="M92" s="1831"/>
      <c r="N92" s="1831"/>
      <c r="O92" s="1831"/>
      <c r="P92" s="2470"/>
      <c r="Q92" s="1831"/>
      <c r="R92" s="1831"/>
      <c r="S92" s="134"/>
      <c r="T92" s="2451"/>
      <c r="U92" s="134"/>
      <c r="V92" s="1604"/>
      <c r="W92" s="1604"/>
      <c r="X92" s="1604"/>
      <c r="Y92" s="1604"/>
      <c r="Z92" s="1604"/>
      <c r="AA92" s="1604"/>
      <c r="AB92" s="134"/>
      <c r="AC92" s="134"/>
      <c r="AD92" s="134"/>
      <c r="AE92" s="134"/>
      <c r="AF92" s="134"/>
      <c r="AG92" s="134"/>
      <c r="AH92" s="134"/>
      <c r="AI92" s="134"/>
      <c r="AJ92" s="134"/>
      <c r="AK92" s="134"/>
      <c r="AL92" s="134"/>
      <c r="AM92" s="134"/>
      <c r="AN92" s="134"/>
      <c r="AO92" s="134"/>
      <c r="AP92" s="134"/>
      <c r="AQ92" s="134"/>
      <c r="AR92" s="134"/>
      <c r="AS92" s="134"/>
      <c r="AT92" s="134"/>
    </row>
    <row r="93" spans="1:46" s="1614" customFormat="1" ht="20.100000000000001" hidden="1" customHeight="1">
      <c r="A93" s="2462" t="s">
        <v>5106</v>
      </c>
      <c r="B93" s="2463">
        <v>18014</v>
      </c>
      <c r="C93" s="2463">
        <v>4283</v>
      </c>
      <c r="D93" s="2463">
        <v>197823</v>
      </c>
      <c r="E93" s="2464">
        <v>220120</v>
      </c>
      <c r="F93" s="2463">
        <v>1025</v>
      </c>
      <c r="G93" s="2465">
        <v>0.1</v>
      </c>
      <c r="H93" s="2466">
        <v>221145.1</v>
      </c>
      <c r="I93" s="2467">
        <v>6497.9</v>
      </c>
      <c r="J93" s="2468">
        <v>10.199999999999999</v>
      </c>
      <c r="K93" s="2469"/>
      <c r="L93" s="1831"/>
      <c r="M93" s="1831"/>
      <c r="N93" s="1831"/>
      <c r="O93" s="1831"/>
      <c r="P93" s="2470"/>
      <c r="Q93" s="1831"/>
      <c r="R93" s="1831"/>
      <c r="S93" s="134"/>
      <c r="T93" s="2451"/>
      <c r="U93" s="134"/>
      <c r="V93" s="1604"/>
      <c r="W93" s="1604"/>
      <c r="X93" s="1604"/>
      <c r="Y93" s="1604"/>
      <c r="Z93" s="1604"/>
      <c r="AA93" s="1604"/>
      <c r="AB93" s="134"/>
      <c r="AC93" s="134"/>
      <c r="AD93" s="134"/>
      <c r="AE93" s="134"/>
      <c r="AF93" s="134"/>
      <c r="AG93" s="134"/>
      <c r="AH93" s="134"/>
      <c r="AI93" s="134"/>
      <c r="AJ93" s="134"/>
      <c r="AK93" s="134"/>
      <c r="AL93" s="134"/>
      <c r="AM93" s="134"/>
      <c r="AN93" s="134"/>
      <c r="AO93" s="134"/>
      <c r="AP93" s="134"/>
      <c r="AQ93" s="134"/>
      <c r="AR93" s="134"/>
      <c r="AS93" s="134"/>
      <c r="AT93" s="134"/>
    </row>
    <row r="94" spans="1:46" s="1614" customFormat="1" ht="20.100000000000001" hidden="1" customHeight="1">
      <c r="A94" s="2462" t="s">
        <v>5107</v>
      </c>
      <c r="B94" s="2463">
        <v>17912</v>
      </c>
      <c r="C94" s="2463">
        <v>4345</v>
      </c>
      <c r="D94" s="2463">
        <v>204520</v>
      </c>
      <c r="E94" s="2464">
        <v>226777</v>
      </c>
      <c r="F94" s="2463">
        <v>1049</v>
      </c>
      <c r="G94" s="2465">
        <v>0.2</v>
      </c>
      <c r="H94" s="2466">
        <v>227826.2</v>
      </c>
      <c r="I94" s="2467">
        <v>6553.7</v>
      </c>
      <c r="J94" s="2468">
        <v>10.5</v>
      </c>
      <c r="K94" s="2469"/>
      <c r="L94" s="1831"/>
      <c r="M94" s="1831"/>
      <c r="N94" s="1831"/>
      <c r="O94" s="1831"/>
      <c r="P94" s="2470"/>
      <c r="Q94" s="1831"/>
      <c r="R94" s="1831"/>
      <c r="S94" s="134"/>
      <c r="T94" s="2451"/>
      <c r="U94" s="134"/>
      <c r="V94" s="1604"/>
      <c r="W94" s="1604"/>
      <c r="X94" s="1604"/>
      <c r="Y94" s="1604"/>
      <c r="Z94" s="1604"/>
      <c r="AA94" s="1604"/>
      <c r="AB94" s="134"/>
      <c r="AC94" s="134"/>
      <c r="AD94" s="134"/>
      <c r="AE94" s="134"/>
      <c r="AF94" s="134"/>
      <c r="AG94" s="134"/>
      <c r="AH94" s="134"/>
      <c r="AI94" s="134"/>
      <c r="AJ94" s="134"/>
      <c r="AK94" s="134"/>
      <c r="AL94" s="134"/>
      <c r="AM94" s="134"/>
      <c r="AN94" s="134"/>
      <c r="AO94" s="134"/>
      <c r="AP94" s="134"/>
      <c r="AQ94" s="134"/>
      <c r="AR94" s="134"/>
      <c r="AS94" s="134"/>
      <c r="AT94" s="134"/>
    </row>
    <row r="95" spans="1:46" s="1614" customFormat="1" ht="20.100000000000001" hidden="1" customHeight="1">
      <c r="A95" s="2462" t="s">
        <v>5108</v>
      </c>
      <c r="B95" s="2463">
        <v>17935</v>
      </c>
      <c r="C95" s="2463">
        <v>4347</v>
      </c>
      <c r="D95" s="2463">
        <v>207083</v>
      </c>
      <c r="E95" s="2464">
        <v>229365</v>
      </c>
      <c r="F95" s="2463">
        <v>1052</v>
      </c>
      <c r="G95" s="2471">
        <v>0.1</v>
      </c>
      <c r="H95" s="2466">
        <v>230417.1</v>
      </c>
      <c r="I95" s="2467">
        <v>6597.8</v>
      </c>
      <c r="J95" s="2468">
        <v>10.6</v>
      </c>
      <c r="K95" s="2469"/>
      <c r="L95" s="1831"/>
      <c r="M95" s="1831"/>
      <c r="N95" s="1831"/>
      <c r="O95" s="1831"/>
      <c r="P95" s="2470"/>
      <c r="Q95" s="1831"/>
      <c r="R95" s="1831"/>
      <c r="S95" s="134"/>
      <c r="T95" s="2451"/>
      <c r="U95" s="134"/>
      <c r="V95" s="1604"/>
      <c r="W95" s="1604"/>
      <c r="X95" s="1604"/>
      <c r="Y95" s="1604"/>
      <c r="Z95" s="1604"/>
      <c r="AA95" s="1604"/>
      <c r="AB95" s="134"/>
      <c r="AC95" s="134"/>
      <c r="AD95" s="134"/>
      <c r="AE95" s="134"/>
      <c r="AF95" s="134"/>
      <c r="AG95" s="134"/>
      <c r="AH95" s="134"/>
      <c r="AI95" s="134"/>
      <c r="AJ95" s="134"/>
      <c r="AK95" s="134"/>
      <c r="AL95" s="134"/>
      <c r="AM95" s="134"/>
      <c r="AN95" s="134"/>
      <c r="AO95" s="134"/>
      <c r="AP95" s="134"/>
      <c r="AQ95" s="134"/>
      <c r="AR95" s="134"/>
      <c r="AS95" s="134"/>
      <c r="AT95" s="134"/>
    </row>
    <row r="96" spans="1:46" s="1614" customFormat="1" ht="20.100000000000001" hidden="1" customHeight="1">
      <c r="A96" s="2462" t="s">
        <v>5109</v>
      </c>
      <c r="B96" s="2463">
        <v>18362</v>
      </c>
      <c r="C96" s="2463">
        <v>4400</v>
      </c>
      <c r="D96" s="2463">
        <v>217223</v>
      </c>
      <c r="E96" s="2464">
        <v>239985</v>
      </c>
      <c r="F96" s="2463">
        <v>1063</v>
      </c>
      <c r="G96" s="2465">
        <v>0.2</v>
      </c>
      <c r="H96" s="2466">
        <v>241048.2</v>
      </c>
      <c r="I96" s="2467">
        <v>6794.5</v>
      </c>
      <c r="J96" s="2468">
        <v>11.1</v>
      </c>
      <c r="K96" s="2469"/>
      <c r="L96" s="1831"/>
      <c r="M96" s="1831"/>
      <c r="N96" s="1831"/>
      <c r="O96" s="1831"/>
      <c r="P96" s="1612"/>
      <c r="Q96" s="1831"/>
      <c r="R96" s="1831"/>
      <c r="S96" s="134"/>
      <c r="T96" s="2451"/>
      <c r="U96" s="134"/>
      <c r="V96" s="1604"/>
      <c r="W96" s="1604"/>
      <c r="X96" s="1604"/>
      <c r="Y96" s="1604"/>
      <c r="Z96" s="1604"/>
      <c r="AA96" s="1604"/>
      <c r="AB96" s="134"/>
      <c r="AC96" s="134"/>
      <c r="AD96" s="134"/>
      <c r="AE96" s="134"/>
      <c r="AF96" s="134"/>
      <c r="AG96" s="134"/>
      <c r="AH96" s="134"/>
      <c r="AI96" s="134"/>
      <c r="AJ96" s="134"/>
      <c r="AK96" s="134"/>
      <c r="AL96" s="134"/>
      <c r="AM96" s="134"/>
      <c r="AN96" s="134"/>
      <c r="AO96" s="134"/>
      <c r="AP96" s="134"/>
      <c r="AQ96" s="134"/>
      <c r="AR96" s="134"/>
      <c r="AS96" s="134"/>
      <c r="AT96" s="134"/>
    </row>
    <row r="97" spans="1:46" s="1614" customFormat="1" ht="20.100000000000001" hidden="1" customHeight="1">
      <c r="A97" s="2462" t="s">
        <v>2740</v>
      </c>
      <c r="B97" s="2463">
        <v>20005</v>
      </c>
      <c r="C97" s="2463">
        <v>4430</v>
      </c>
      <c r="D97" s="2463">
        <v>227924</v>
      </c>
      <c r="E97" s="2464">
        <v>252359</v>
      </c>
      <c r="F97" s="2463">
        <v>1069</v>
      </c>
      <c r="G97" s="2465">
        <v>0.1</v>
      </c>
      <c r="H97" s="2466">
        <v>253428.1</v>
      </c>
      <c r="I97" s="2467">
        <v>7161.4</v>
      </c>
      <c r="J97" s="2468">
        <v>11.6</v>
      </c>
      <c r="K97" s="2469"/>
      <c r="L97" s="1831"/>
      <c r="M97" s="1831"/>
      <c r="N97" s="1831"/>
      <c r="O97" s="1831"/>
      <c r="P97" s="1612"/>
      <c r="Q97" s="1831"/>
      <c r="R97" s="1831"/>
      <c r="S97" s="134"/>
      <c r="T97" s="2451"/>
      <c r="U97" s="134"/>
      <c r="V97" s="1604"/>
      <c r="W97" s="1604"/>
      <c r="X97" s="1604"/>
      <c r="Y97" s="1604"/>
      <c r="Z97" s="1604"/>
      <c r="AA97" s="1604"/>
      <c r="AB97" s="134"/>
      <c r="AC97" s="134"/>
      <c r="AD97" s="134"/>
      <c r="AE97" s="134"/>
      <c r="AF97" s="134"/>
      <c r="AG97" s="134"/>
      <c r="AH97" s="134"/>
      <c r="AI97" s="134"/>
      <c r="AJ97" s="134"/>
      <c r="AK97" s="134"/>
      <c r="AL97" s="134"/>
      <c r="AM97" s="134"/>
      <c r="AN97" s="134"/>
      <c r="AO97" s="134"/>
      <c r="AP97" s="134"/>
      <c r="AQ97" s="134"/>
      <c r="AR97" s="134"/>
      <c r="AS97" s="134"/>
      <c r="AT97" s="134"/>
    </row>
    <row r="98" spans="1:46" s="1614" customFormat="1" ht="20.100000000000001" hidden="1" customHeight="1">
      <c r="A98" s="2462" t="s">
        <v>5110</v>
      </c>
      <c r="B98" s="2463">
        <v>20524</v>
      </c>
      <c r="C98" s="2463">
        <v>4447</v>
      </c>
      <c r="D98" s="2463">
        <v>233087</v>
      </c>
      <c r="E98" s="2464">
        <v>258058</v>
      </c>
      <c r="F98" s="2463">
        <v>1222</v>
      </c>
      <c r="G98" s="2471">
        <v>0.1</v>
      </c>
      <c r="H98" s="2466">
        <v>259280.1</v>
      </c>
      <c r="I98" s="2467">
        <v>7222.8</v>
      </c>
      <c r="J98" s="2468">
        <v>11.9</v>
      </c>
      <c r="K98" s="2469"/>
      <c r="L98" s="1831"/>
      <c r="M98" s="1831"/>
      <c r="N98" s="1831"/>
      <c r="O98" s="1831"/>
      <c r="P98" s="1612"/>
      <c r="Q98" s="1831"/>
      <c r="R98" s="1831"/>
      <c r="S98" s="134"/>
      <c r="T98" s="2451"/>
      <c r="U98" s="134"/>
      <c r="V98" s="1604"/>
      <c r="W98" s="1604"/>
      <c r="X98" s="1604"/>
      <c r="Y98" s="1604"/>
      <c r="Z98" s="1604"/>
      <c r="AA98" s="1604"/>
      <c r="AB98" s="134"/>
      <c r="AC98" s="134"/>
      <c r="AD98" s="134"/>
      <c r="AE98" s="134"/>
      <c r="AF98" s="134"/>
      <c r="AG98" s="134"/>
      <c r="AH98" s="134"/>
      <c r="AI98" s="134"/>
      <c r="AJ98" s="134"/>
      <c r="AK98" s="134"/>
      <c r="AL98" s="134"/>
      <c r="AM98" s="134"/>
      <c r="AN98" s="134"/>
      <c r="AO98" s="134"/>
      <c r="AP98" s="134"/>
      <c r="AQ98" s="134"/>
      <c r="AR98" s="134"/>
      <c r="AS98" s="134"/>
      <c r="AT98" s="134"/>
    </row>
    <row r="99" spans="1:46" s="1614" customFormat="1" ht="20.100000000000001" hidden="1" customHeight="1">
      <c r="A99" s="2462" t="s">
        <v>5111</v>
      </c>
      <c r="B99" s="2463">
        <v>21979</v>
      </c>
      <c r="C99" s="2463">
        <v>4449</v>
      </c>
      <c r="D99" s="2463">
        <v>232127</v>
      </c>
      <c r="E99" s="2464">
        <v>258555</v>
      </c>
      <c r="F99" s="2463">
        <v>1229</v>
      </c>
      <c r="G99" s="2471">
        <v>0.1</v>
      </c>
      <c r="H99" s="2466">
        <v>259784.1</v>
      </c>
      <c r="I99" s="2467">
        <v>7206.7</v>
      </c>
      <c r="J99" s="2468">
        <v>11.9</v>
      </c>
      <c r="K99" s="2469"/>
      <c r="L99" s="1831"/>
      <c r="M99" s="1831"/>
      <c r="N99" s="1831"/>
      <c r="O99" s="1831"/>
      <c r="P99" s="1612"/>
      <c r="Q99" s="1831"/>
      <c r="R99" s="1831"/>
      <c r="S99" s="134"/>
      <c r="T99" s="2451"/>
      <c r="U99" s="134"/>
      <c r="V99" s="1604"/>
      <c r="W99" s="1604"/>
      <c r="X99" s="1604"/>
      <c r="Y99" s="1604"/>
      <c r="Z99" s="1604"/>
      <c r="AA99" s="1604"/>
      <c r="AB99" s="134"/>
      <c r="AC99" s="134"/>
      <c r="AD99" s="134"/>
      <c r="AE99" s="134"/>
      <c r="AF99" s="134"/>
      <c r="AG99" s="134"/>
      <c r="AH99" s="134"/>
      <c r="AI99" s="134"/>
      <c r="AJ99" s="134"/>
      <c r="AK99" s="134"/>
      <c r="AL99" s="134"/>
      <c r="AM99" s="134"/>
      <c r="AN99" s="134"/>
      <c r="AO99" s="134"/>
      <c r="AP99" s="134"/>
      <c r="AQ99" s="134"/>
      <c r="AR99" s="134"/>
      <c r="AS99" s="134"/>
      <c r="AT99" s="134"/>
    </row>
    <row r="100" spans="1:46" s="1614" customFormat="1" ht="20.100000000000001" hidden="1" customHeight="1">
      <c r="A100" s="2462" t="s">
        <v>5112</v>
      </c>
      <c r="B100" s="2463">
        <v>21687</v>
      </c>
      <c r="C100" s="2463">
        <v>4480</v>
      </c>
      <c r="D100" s="2463">
        <v>235667</v>
      </c>
      <c r="E100" s="2464">
        <v>261834</v>
      </c>
      <c r="F100" s="2463">
        <v>1239</v>
      </c>
      <c r="G100" s="2472">
        <v>0.05</v>
      </c>
      <c r="H100" s="2466">
        <v>263073.05</v>
      </c>
      <c r="I100" s="2467">
        <v>7216.5</v>
      </c>
      <c r="J100" s="2468">
        <v>12.1</v>
      </c>
      <c r="K100" s="2469"/>
      <c r="L100" s="1831"/>
      <c r="M100" s="1831"/>
      <c r="N100" s="1831"/>
      <c r="O100" s="1831"/>
      <c r="P100" s="1612"/>
      <c r="Q100" s="1831"/>
      <c r="R100" s="1831"/>
      <c r="S100" s="134"/>
      <c r="T100" s="2451"/>
      <c r="U100" s="134"/>
      <c r="V100" s="1604"/>
      <c r="W100" s="1604"/>
      <c r="X100" s="1604"/>
      <c r="Y100" s="1604"/>
      <c r="Z100" s="1604"/>
      <c r="AA100" s="1604"/>
      <c r="AB100" s="134"/>
      <c r="AC100" s="134"/>
      <c r="AD100" s="134"/>
      <c r="AE100" s="134"/>
      <c r="AF100" s="134"/>
      <c r="AG100" s="134"/>
      <c r="AH100" s="134"/>
      <c r="AI100" s="134"/>
      <c r="AJ100" s="134"/>
      <c r="AK100" s="134"/>
      <c r="AL100" s="134"/>
      <c r="AM100" s="134"/>
      <c r="AN100" s="134"/>
      <c r="AO100" s="134"/>
      <c r="AP100" s="134"/>
      <c r="AQ100" s="134"/>
      <c r="AR100" s="134"/>
      <c r="AS100" s="134"/>
      <c r="AT100" s="134"/>
    </row>
    <row r="101" spans="1:46" s="1614" customFormat="1" ht="20.100000000000001" hidden="1" customHeight="1">
      <c r="A101" s="2462" t="s">
        <v>5113</v>
      </c>
      <c r="B101" s="2463">
        <v>21783</v>
      </c>
      <c r="C101" s="2463">
        <v>4507</v>
      </c>
      <c r="D101" s="2463">
        <v>236254</v>
      </c>
      <c r="E101" s="2464">
        <v>262544</v>
      </c>
      <c r="F101" s="2463">
        <v>1249</v>
      </c>
      <c r="G101" s="2472">
        <v>0.1</v>
      </c>
      <c r="H101" s="2466">
        <v>263793.09999999998</v>
      </c>
      <c r="I101" s="2467">
        <v>7260.1</v>
      </c>
      <c r="J101" s="2468">
        <v>12.1</v>
      </c>
      <c r="K101" s="2469"/>
      <c r="L101" s="1831"/>
      <c r="M101" s="1831"/>
      <c r="N101" s="1831"/>
      <c r="O101" s="1831"/>
      <c r="P101" s="1612"/>
      <c r="Q101" s="1831"/>
      <c r="R101" s="1831"/>
      <c r="S101" s="134"/>
      <c r="T101" s="2451"/>
      <c r="U101" s="134"/>
      <c r="V101" s="1604"/>
      <c r="W101" s="1604"/>
      <c r="X101" s="1604"/>
      <c r="Y101" s="1604"/>
      <c r="Z101" s="1604"/>
      <c r="AA101" s="1604"/>
      <c r="AB101" s="134"/>
      <c r="AC101" s="134"/>
      <c r="AD101" s="134"/>
      <c r="AE101" s="134"/>
      <c r="AF101" s="134"/>
      <c r="AG101" s="134"/>
      <c r="AH101" s="134"/>
      <c r="AI101" s="134"/>
      <c r="AJ101" s="134"/>
      <c r="AK101" s="134"/>
      <c r="AL101" s="134"/>
      <c r="AM101" s="134"/>
      <c r="AN101" s="134"/>
      <c r="AO101" s="134"/>
      <c r="AP101" s="134"/>
      <c r="AQ101" s="134"/>
      <c r="AR101" s="134"/>
      <c r="AS101" s="134"/>
      <c r="AT101" s="134"/>
    </row>
    <row r="102" spans="1:46" s="1614" customFormat="1" ht="20.100000000000001" hidden="1" customHeight="1">
      <c r="A102" s="2462" t="s">
        <v>5114</v>
      </c>
      <c r="B102" s="2463">
        <v>21392</v>
      </c>
      <c r="C102" s="2463">
        <v>4540</v>
      </c>
      <c r="D102" s="2463">
        <v>241957</v>
      </c>
      <c r="E102" s="2464">
        <v>267889</v>
      </c>
      <c r="F102" s="2463">
        <v>1255</v>
      </c>
      <c r="G102" s="2472">
        <v>0.1</v>
      </c>
      <c r="H102" s="2466">
        <v>269144.09999999998</v>
      </c>
      <c r="I102" s="2467">
        <v>7333.5</v>
      </c>
      <c r="J102" s="2468">
        <v>12.4</v>
      </c>
      <c r="K102" s="2469"/>
      <c r="L102" s="1831"/>
      <c r="M102" s="1831"/>
      <c r="N102" s="1831"/>
      <c r="O102" s="1831"/>
      <c r="P102" s="1612"/>
      <c r="Q102" s="1831"/>
      <c r="R102" s="1831"/>
      <c r="S102" s="134"/>
      <c r="T102" s="2451"/>
      <c r="U102" s="134"/>
      <c r="V102" s="1604"/>
      <c r="W102" s="1604"/>
      <c r="X102" s="1604"/>
      <c r="Y102" s="1604"/>
      <c r="Z102" s="1604"/>
      <c r="AA102" s="1604"/>
      <c r="AB102" s="134"/>
      <c r="AC102" s="134"/>
      <c r="AD102" s="134"/>
      <c r="AE102" s="134"/>
      <c r="AF102" s="134"/>
      <c r="AG102" s="134"/>
      <c r="AH102" s="134"/>
      <c r="AI102" s="134"/>
      <c r="AJ102" s="134"/>
      <c r="AK102" s="134"/>
      <c r="AL102" s="134"/>
      <c r="AM102" s="134"/>
      <c r="AN102" s="134"/>
      <c r="AO102" s="134"/>
      <c r="AP102" s="134"/>
      <c r="AQ102" s="134"/>
      <c r="AR102" s="134"/>
      <c r="AS102" s="134"/>
      <c r="AT102" s="134"/>
    </row>
    <row r="103" spans="1:46" s="1614" customFormat="1" ht="20.100000000000001" hidden="1" customHeight="1" thickBot="1">
      <c r="A103" s="2473" t="s">
        <v>5115</v>
      </c>
      <c r="B103" s="2474">
        <v>22322</v>
      </c>
      <c r="C103" s="2474">
        <v>4560</v>
      </c>
      <c r="D103" s="2474">
        <v>241353</v>
      </c>
      <c r="E103" s="2475">
        <v>268235</v>
      </c>
      <c r="F103" s="2474">
        <v>1259</v>
      </c>
      <c r="G103" s="2476">
        <v>0.1</v>
      </c>
      <c r="H103" s="2477">
        <v>269494.09999999998</v>
      </c>
      <c r="I103" s="2478">
        <v>7363.2</v>
      </c>
      <c r="J103" s="2479">
        <v>12.4</v>
      </c>
      <c r="K103" s="2469"/>
      <c r="L103" s="1831"/>
      <c r="M103" s="1831"/>
      <c r="N103" s="1831"/>
      <c r="O103" s="1831"/>
      <c r="P103" s="1612"/>
      <c r="Q103" s="1831"/>
      <c r="R103" s="1831"/>
      <c r="S103" s="134"/>
      <c r="T103" s="2451"/>
      <c r="U103" s="134"/>
      <c r="V103" s="1604"/>
      <c r="W103" s="1604"/>
      <c r="X103" s="1604"/>
      <c r="Y103" s="1604"/>
      <c r="Z103" s="1604"/>
      <c r="AA103" s="1604"/>
      <c r="AB103" s="134"/>
      <c r="AC103" s="134"/>
      <c r="AD103" s="134"/>
      <c r="AE103" s="134"/>
      <c r="AF103" s="134"/>
      <c r="AG103" s="134"/>
      <c r="AH103" s="134"/>
      <c r="AI103" s="134"/>
      <c r="AJ103" s="134"/>
      <c r="AK103" s="134"/>
      <c r="AL103" s="134"/>
      <c r="AM103" s="134"/>
      <c r="AN103" s="134"/>
      <c r="AO103" s="134"/>
      <c r="AP103" s="134"/>
      <c r="AQ103" s="134"/>
      <c r="AR103" s="134"/>
      <c r="AS103" s="134"/>
      <c r="AT103" s="134"/>
    </row>
    <row r="104" spans="1:46" s="1614" customFormat="1" ht="20.100000000000001" hidden="1" customHeight="1">
      <c r="A104" s="2462" t="s">
        <v>5116</v>
      </c>
      <c r="B104" s="2463">
        <v>23258</v>
      </c>
      <c r="C104" s="2463">
        <v>4572</v>
      </c>
      <c r="D104" s="2463">
        <v>250016</v>
      </c>
      <c r="E104" s="2464">
        <v>277846</v>
      </c>
      <c r="F104" s="2463">
        <v>1265</v>
      </c>
      <c r="G104" s="2465">
        <v>0.1</v>
      </c>
      <c r="H104" s="2466">
        <v>279111.09999999998</v>
      </c>
      <c r="I104" s="2467">
        <v>7569.4</v>
      </c>
      <c r="J104" s="2468">
        <v>16.399999999999999</v>
      </c>
      <c r="K104" s="2469"/>
      <c r="L104" s="2480"/>
      <c r="M104" s="1831"/>
      <c r="N104" s="1831"/>
      <c r="O104" s="1831"/>
      <c r="P104" s="1612"/>
      <c r="Q104" s="1831"/>
      <c r="R104" s="1831"/>
      <c r="S104" s="130"/>
      <c r="T104" s="2449"/>
      <c r="U104" s="2451"/>
      <c r="V104" s="1604"/>
      <c r="W104" s="1604"/>
      <c r="X104" s="1604"/>
      <c r="Y104" s="1604"/>
      <c r="Z104" s="1604"/>
      <c r="AA104" s="1604"/>
      <c r="AB104" s="1604"/>
      <c r="AC104" s="134"/>
      <c r="AD104" s="134"/>
      <c r="AE104" s="134"/>
      <c r="AF104" s="134"/>
      <c r="AG104" s="134"/>
      <c r="AH104" s="134"/>
      <c r="AI104" s="134"/>
      <c r="AJ104" s="134"/>
      <c r="AK104" s="134"/>
      <c r="AL104" s="134"/>
      <c r="AM104" s="134"/>
      <c r="AN104" s="134"/>
      <c r="AO104" s="134"/>
      <c r="AP104" s="134"/>
      <c r="AQ104" s="134"/>
      <c r="AR104" s="134"/>
      <c r="AS104" s="134"/>
      <c r="AT104" s="134"/>
    </row>
    <row r="105" spans="1:46" s="1614" customFormat="1" ht="20.100000000000001" hidden="1" customHeight="1">
      <c r="A105" s="2462" t="s">
        <v>5117</v>
      </c>
      <c r="B105" s="2463">
        <v>24619</v>
      </c>
      <c r="C105" s="2463">
        <v>4642</v>
      </c>
      <c r="D105" s="2463">
        <v>243679</v>
      </c>
      <c r="E105" s="2464">
        <v>272940</v>
      </c>
      <c r="F105" s="2463">
        <v>1287</v>
      </c>
      <c r="G105" s="2465">
        <v>0.1</v>
      </c>
      <c r="H105" s="2466">
        <v>274227.09999999998</v>
      </c>
      <c r="I105" s="2467">
        <v>7294.8</v>
      </c>
      <c r="J105" s="2468">
        <v>16.100000000000001</v>
      </c>
      <c r="K105" s="2469"/>
      <c r="L105" s="2480"/>
      <c r="M105" s="1831"/>
      <c r="N105" s="1831"/>
      <c r="O105" s="1831"/>
      <c r="P105" s="1612"/>
      <c r="Q105" s="1831"/>
      <c r="R105" s="1831"/>
      <c r="S105" s="130"/>
      <c r="T105" s="2449"/>
      <c r="U105" s="2451"/>
      <c r="V105" s="1604"/>
      <c r="W105" s="1604"/>
      <c r="X105" s="1604"/>
      <c r="Y105" s="1604"/>
      <c r="Z105" s="1604"/>
      <c r="AA105" s="1604"/>
      <c r="AB105" s="1604"/>
      <c r="AC105" s="134"/>
      <c r="AD105" s="134"/>
      <c r="AE105" s="134"/>
      <c r="AF105" s="134"/>
      <c r="AG105" s="134"/>
      <c r="AH105" s="134"/>
      <c r="AI105" s="134"/>
      <c r="AJ105" s="134"/>
      <c r="AK105" s="134"/>
      <c r="AL105" s="134"/>
      <c r="AM105" s="134"/>
      <c r="AN105" s="134"/>
      <c r="AO105" s="134"/>
      <c r="AP105" s="134"/>
      <c r="AQ105" s="134"/>
      <c r="AR105" s="134"/>
      <c r="AS105" s="134"/>
      <c r="AT105" s="134"/>
    </row>
    <row r="106" spans="1:46" s="1614" customFormat="1" ht="16.5" hidden="1" customHeight="1">
      <c r="A106" s="2462" t="s">
        <v>74</v>
      </c>
      <c r="B106" s="2463">
        <v>25449</v>
      </c>
      <c r="C106" s="2463">
        <v>4867</v>
      </c>
      <c r="D106" s="2463">
        <v>245052</v>
      </c>
      <c r="E106" s="2464">
        <v>275368</v>
      </c>
      <c r="F106" s="2463">
        <v>1340</v>
      </c>
      <c r="G106" s="2465">
        <v>0</v>
      </c>
      <c r="H106" s="2466">
        <v>276708</v>
      </c>
      <c r="I106" s="2467">
        <v>7023.1704624193835</v>
      </c>
      <c r="J106" s="2468">
        <v>16.2</v>
      </c>
      <c r="K106" s="2469"/>
      <c r="L106" s="2480"/>
      <c r="M106" s="1831"/>
      <c r="N106" s="1831"/>
      <c r="O106" s="1831"/>
      <c r="P106" s="1612"/>
      <c r="Q106" s="1831"/>
      <c r="R106" s="1831"/>
      <c r="S106" s="130"/>
      <c r="T106" s="2449"/>
      <c r="U106" s="2451"/>
      <c r="V106" s="1604"/>
      <c r="W106" s="1604"/>
      <c r="X106" s="1604"/>
      <c r="Y106" s="1604"/>
      <c r="Z106" s="1604"/>
      <c r="AA106" s="1604"/>
      <c r="AB106" s="1604"/>
      <c r="AC106" s="134"/>
      <c r="AD106" s="134"/>
      <c r="AE106" s="134"/>
      <c r="AF106" s="134"/>
      <c r="AG106" s="134"/>
      <c r="AH106" s="134"/>
      <c r="AI106" s="134"/>
      <c r="AJ106" s="134"/>
      <c r="AK106" s="134"/>
      <c r="AL106" s="134"/>
      <c r="AM106" s="134"/>
      <c r="AN106" s="134"/>
      <c r="AO106" s="134"/>
      <c r="AP106" s="134"/>
      <c r="AQ106" s="134"/>
      <c r="AR106" s="134"/>
      <c r="AS106" s="134"/>
      <c r="AT106" s="134"/>
    </row>
    <row r="107" spans="1:46" s="1614" customFormat="1" ht="17.25" hidden="1" customHeight="1">
      <c r="A107" s="2462" t="s">
        <v>5118</v>
      </c>
      <c r="B107" s="2463">
        <v>27658</v>
      </c>
      <c r="C107" s="2463">
        <v>4953</v>
      </c>
      <c r="D107" s="2463">
        <v>246632</v>
      </c>
      <c r="E107" s="2464">
        <v>279243</v>
      </c>
      <c r="F107" s="2463">
        <v>1372</v>
      </c>
      <c r="G107" s="2465">
        <v>0</v>
      </c>
      <c r="H107" s="2466">
        <v>280615</v>
      </c>
      <c r="I107" s="2467">
        <v>6966.4357885851896</v>
      </c>
      <c r="J107" s="2468">
        <v>16.399999999999999</v>
      </c>
      <c r="K107" s="2469"/>
      <c r="L107" s="2480"/>
      <c r="M107" s="1831"/>
      <c r="N107" s="1831"/>
      <c r="O107" s="1831"/>
      <c r="P107" s="1612"/>
      <c r="Q107" s="1831"/>
      <c r="R107" s="1831"/>
      <c r="S107" s="130"/>
      <c r="T107" s="2449"/>
      <c r="U107" s="2451"/>
      <c r="V107" s="1604"/>
      <c r="W107" s="1604"/>
      <c r="X107" s="1604"/>
      <c r="Y107" s="1604"/>
      <c r="Z107" s="1604"/>
      <c r="AA107" s="1604"/>
      <c r="AB107" s="1604"/>
      <c r="AC107" s="134"/>
      <c r="AD107" s="134"/>
      <c r="AE107" s="134"/>
      <c r="AF107" s="134"/>
      <c r="AG107" s="134"/>
      <c r="AH107" s="134"/>
      <c r="AI107" s="134"/>
      <c r="AJ107" s="134"/>
      <c r="AK107" s="134"/>
      <c r="AL107" s="134"/>
      <c r="AM107" s="134"/>
      <c r="AN107" s="134"/>
      <c r="AO107" s="134"/>
      <c r="AP107" s="134"/>
      <c r="AQ107" s="134"/>
      <c r="AR107" s="134"/>
      <c r="AS107" s="134"/>
      <c r="AT107" s="134"/>
    </row>
    <row r="108" spans="1:46" s="1614" customFormat="1" ht="16.5" hidden="1" customHeight="1">
      <c r="A108" s="2462" t="s">
        <v>3023</v>
      </c>
      <c r="B108" s="2463">
        <v>27705</v>
      </c>
      <c r="C108" s="2463">
        <v>4945</v>
      </c>
      <c r="D108" s="2463">
        <v>241873</v>
      </c>
      <c r="E108" s="2464">
        <v>274523</v>
      </c>
      <c r="F108" s="2463">
        <v>1897</v>
      </c>
      <c r="G108" s="2465">
        <v>0</v>
      </c>
      <c r="H108" s="2466">
        <v>276420</v>
      </c>
      <c r="I108" s="2467">
        <v>6880.8</v>
      </c>
      <c r="J108" s="2468">
        <v>16.2</v>
      </c>
      <c r="K108" s="2469"/>
      <c r="L108" s="2480"/>
      <c r="M108" s="1831"/>
      <c r="N108" s="1831"/>
      <c r="O108" s="1831"/>
      <c r="P108" s="1612"/>
      <c r="Q108" s="1831"/>
      <c r="R108" s="1831"/>
      <c r="S108" s="130"/>
      <c r="T108" s="2449"/>
      <c r="U108" s="2451"/>
      <c r="V108" s="1604"/>
      <c r="W108" s="1604"/>
      <c r="X108" s="1604"/>
      <c r="Y108" s="1604"/>
      <c r="Z108" s="1604"/>
      <c r="AA108" s="1604"/>
      <c r="AB108" s="1604"/>
      <c r="AC108" s="134"/>
      <c r="AD108" s="134"/>
      <c r="AE108" s="134"/>
      <c r="AF108" s="134"/>
      <c r="AG108" s="134"/>
      <c r="AH108" s="134"/>
      <c r="AI108" s="134"/>
      <c r="AJ108" s="134"/>
      <c r="AK108" s="134"/>
      <c r="AL108" s="134"/>
      <c r="AM108" s="134"/>
      <c r="AN108" s="134"/>
      <c r="AO108" s="134"/>
      <c r="AP108" s="134"/>
      <c r="AQ108" s="134"/>
      <c r="AR108" s="134"/>
      <c r="AS108" s="134"/>
      <c r="AT108" s="134"/>
    </row>
    <row r="109" spans="1:46" s="1614" customFormat="1" ht="16.5" hidden="1" customHeight="1">
      <c r="A109" s="2462" t="s">
        <v>2991</v>
      </c>
      <c r="B109" s="2463">
        <v>28533</v>
      </c>
      <c r="C109" s="2463">
        <v>5006</v>
      </c>
      <c r="D109" s="2463">
        <v>254049</v>
      </c>
      <c r="E109" s="2464">
        <v>287588</v>
      </c>
      <c r="F109" s="2463">
        <v>1915</v>
      </c>
      <c r="G109" s="2465">
        <v>0</v>
      </c>
      <c r="H109" s="2466">
        <v>289503</v>
      </c>
      <c r="I109" s="2467">
        <v>7194.2</v>
      </c>
      <c r="J109" s="2468">
        <v>17</v>
      </c>
      <c r="K109" s="2469"/>
      <c r="L109" s="2480"/>
      <c r="M109" s="1831"/>
      <c r="N109" s="1831"/>
      <c r="O109" s="1831"/>
      <c r="P109" s="1612"/>
      <c r="Q109" s="1831"/>
      <c r="R109" s="1831"/>
      <c r="S109" s="130"/>
      <c r="T109" s="2449"/>
      <c r="U109" s="2451"/>
      <c r="V109" s="1604"/>
      <c r="W109" s="1604"/>
      <c r="X109" s="1604"/>
      <c r="Y109" s="1604"/>
      <c r="Z109" s="1604"/>
      <c r="AA109" s="1604"/>
      <c r="AB109" s="1604"/>
      <c r="AC109" s="134"/>
      <c r="AD109" s="134"/>
      <c r="AE109" s="134"/>
      <c r="AF109" s="134"/>
      <c r="AG109" s="134"/>
      <c r="AH109" s="134"/>
      <c r="AI109" s="134"/>
      <c r="AJ109" s="134"/>
      <c r="AK109" s="134"/>
      <c r="AL109" s="134"/>
      <c r="AM109" s="134"/>
      <c r="AN109" s="134"/>
      <c r="AO109" s="134"/>
      <c r="AP109" s="134"/>
      <c r="AQ109" s="134"/>
      <c r="AR109" s="134"/>
      <c r="AS109" s="134"/>
      <c r="AT109" s="134"/>
    </row>
    <row r="110" spans="1:46" s="1614" customFormat="1" ht="16.5" hidden="1" customHeight="1">
      <c r="A110" s="2462" t="s">
        <v>5119</v>
      </c>
      <c r="B110" s="2463">
        <v>31601</v>
      </c>
      <c r="C110" s="2463">
        <v>5074</v>
      </c>
      <c r="D110" s="2463">
        <v>267570</v>
      </c>
      <c r="E110" s="2464">
        <v>304245</v>
      </c>
      <c r="F110" s="2463">
        <v>1954</v>
      </c>
      <c r="G110" s="2465">
        <v>0</v>
      </c>
      <c r="H110" s="2466">
        <v>306199</v>
      </c>
      <c r="I110" s="2467">
        <v>7655.9</v>
      </c>
      <c r="J110" s="2468">
        <v>17.899999999999999</v>
      </c>
      <c r="K110" s="2469"/>
      <c r="L110" s="2480"/>
      <c r="M110" s="1831"/>
      <c r="N110" s="1831"/>
      <c r="O110" s="1831"/>
      <c r="P110" s="1612"/>
      <c r="Q110" s="1831"/>
      <c r="R110" s="1831"/>
      <c r="S110" s="130"/>
      <c r="T110" s="2449"/>
      <c r="U110" s="2451"/>
      <c r="V110" s="1604"/>
      <c r="W110" s="1604"/>
      <c r="X110" s="1604"/>
      <c r="Y110" s="1604"/>
      <c r="Z110" s="1604"/>
      <c r="AA110" s="1604"/>
      <c r="AB110" s="1604"/>
      <c r="AC110" s="134"/>
      <c r="AD110" s="134"/>
      <c r="AE110" s="134"/>
      <c r="AF110" s="134"/>
      <c r="AG110" s="134"/>
      <c r="AH110" s="134"/>
      <c r="AI110" s="134"/>
      <c r="AJ110" s="134"/>
      <c r="AK110" s="134"/>
      <c r="AL110" s="134"/>
      <c r="AM110" s="134"/>
      <c r="AN110" s="134"/>
      <c r="AO110" s="134"/>
      <c r="AP110" s="134"/>
      <c r="AQ110" s="134"/>
      <c r="AR110" s="134"/>
      <c r="AS110" s="134"/>
      <c r="AT110" s="134"/>
    </row>
    <row r="111" spans="1:46" s="1614" customFormat="1" ht="16.5" hidden="1" customHeight="1">
      <c r="A111" s="2462" t="s">
        <v>5120</v>
      </c>
      <c r="B111" s="2463">
        <v>31186</v>
      </c>
      <c r="C111" s="2463">
        <v>5094</v>
      </c>
      <c r="D111" s="2463">
        <v>251227</v>
      </c>
      <c r="E111" s="2464">
        <v>287507</v>
      </c>
      <c r="F111" s="2463">
        <v>1954</v>
      </c>
      <c r="G111" s="2465">
        <v>0</v>
      </c>
      <c r="H111" s="2466">
        <v>289461</v>
      </c>
      <c r="I111" s="2467">
        <v>7268.6</v>
      </c>
      <c r="J111" s="2468">
        <v>17</v>
      </c>
      <c r="K111" s="2469"/>
      <c r="L111" s="2480"/>
      <c r="M111" s="1831"/>
      <c r="N111" s="1831"/>
      <c r="O111" s="1831"/>
      <c r="P111" s="1612"/>
      <c r="Q111" s="1831"/>
      <c r="R111" s="1831"/>
      <c r="S111" s="130"/>
      <c r="T111" s="2449"/>
      <c r="U111" s="2451"/>
      <c r="V111" s="1604"/>
      <c r="W111" s="1604"/>
      <c r="X111" s="1604"/>
      <c r="Y111" s="1604"/>
      <c r="Z111" s="1604"/>
      <c r="AA111" s="1604"/>
      <c r="AB111" s="1604"/>
      <c r="AC111" s="134"/>
      <c r="AD111" s="134"/>
      <c r="AE111" s="134"/>
      <c r="AF111" s="134"/>
      <c r="AG111" s="134"/>
      <c r="AH111" s="134"/>
      <c r="AI111" s="134"/>
      <c r="AJ111" s="134"/>
      <c r="AK111" s="134"/>
      <c r="AL111" s="134"/>
      <c r="AM111" s="134"/>
      <c r="AN111" s="134"/>
      <c r="AO111" s="134"/>
      <c r="AP111" s="134"/>
      <c r="AQ111" s="134"/>
      <c r="AR111" s="134"/>
      <c r="AS111" s="134"/>
      <c r="AT111" s="134"/>
    </row>
    <row r="112" spans="1:46" s="1614" customFormat="1" ht="16.5" hidden="1" customHeight="1">
      <c r="A112" s="2462" t="s">
        <v>5121</v>
      </c>
      <c r="B112" s="2463">
        <v>30229</v>
      </c>
      <c r="C112" s="2463">
        <v>5082</v>
      </c>
      <c r="D112" s="2463">
        <v>251409</v>
      </c>
      <c r="E112" s="2464">
        <v>286720</v>
      </c>
      <c r="F112" s="2463">
        <v>1950</v>
      </c>
      <c r="G112" s="2465">
        <v>0</v>
      </c>
      <c r="H112" s="2466">
        <v>288670</v>
      </c>
      <c r="I112" s="2467">
        <v>7206</v>
      </c>
      <c r="J112" s="2468">
        <v>16.899999999999999</v>
      </c>
      <c r="K112" s="2469"/>
      <c r="L112" s="2480"/>
      <c r="M112" s="1831"/>
      <c r="N112" s="1831"/>
      <c r="O112" s="1831"/>
      <c r="P112" s="1612"/>
      <c r="Q112" s="1831"/>
      <c r="R112" s="1831"/>
      <c r="S112" s="130"/>
      <c r="T112" s="2449"/>
      <c r="U112" s="2451"/>
      <c r="V112" s="1604"/>
      <c r="W112" s="1604"/>
      <c r="X112" s="1604"/>
      <c r="Y112" s="1604"/>
      <c r="Z112" s="1604"/>
      <c r="AA112" s="1604"/>
      <c r="AB112" s="1604"/>
      <c r="AC112" s="134"/>
      <c r="AD112" s="134"/>
      <c r="AE112" s="134"/>
      <c r="AF112" s="134"/>
      <c r="AG112" s="134"/>
      <c r="AH112" s="134"/>
      <c r="AI112" s="134"/>
      <c r="AJ112" s="134"/>
      <c r="AK112" s="134"/>
      <c r="AL112" s="134"/>
      <c r="AM112" s="134"/>
      <c r="AN112" s="134"/>
      <c r="AO112" s="134"/>
      <c r="AP112" s="134"/>
      <c r="AQ112" s="134"/>
      <c r="AR112" s="134"/>
      <c r="AS112" s="134"/>
      <c r="AT112" s="134"/>
    </row>
    <row r="113" spans="1:46" s="1614" customFormat="1" ht="16.5" hidden="1" customHeight="1">
      <c r="A113" s="2462" t="s">
        <v>81</v>
      </c>
      <c r="B113" s="2463">
        <v>30029</v>
      </c>
      <c r="C113" s="2463">
        <v>5109</v>
      </c>
      <c r="D113" s="2463">
        <v>242766</v>
      </c>
      <c r="E113" s="2464">
        <v>277905</v>
      </c>
      <c r="F113" s="2463">
        <v>1967</v>
      </c>
      <c r="G113" s="2465">
        <v>0</v>
      </c>
      <c r="H113" s="2466">
        <v>279872</v>
      </c>
      <c r="I113" s="2467">
        <v>6973.6127376473223</v>
      </c>
      <c r="J113" s="2468">
        <v>16.399999999999999</v>
      </c>
      <c r="K113" s="2469"/>
      <c r="L113" s="2480"/>
      <c r="M113" s="1831"/>
      <c r="N113" s="1831"/>
      <c r="O113" s="1831"/>
      <c r="P113" s="1612"/>
      <c r="Q113" s="1831"/>
      <c r="R113" s="1831"/>
      <c r="S113" s="130"/>
      <c r="T113" s="2449"/>
      <c r="U113" s="2451"/>
      <c r="V113" s="1604"/>
      <c r="W113" s="1604"/>
      <c r="X113" s="1604"/>
      <c r="Y113" s="1604"/>
      <c r="Z113" s="1604"/>
      <c r="AA113" s="1604"/>
      <c r="AB113" s="1604"/>
      <c r="AC113" s="134"/>
      <c r="AD113" s="134"/>
      <c r="AE113" s="134"/>
      <c r="AF113" s="134"/>
      <c r="AG113" s="134"/>
      <c r="AH113" s="134"/>
      <c r="AI113" s="134"/>
      <c r="AJ113" s="134"/>
      <c r="AK113" s="134"/>
      <c r="AL113" s="134"/>
      <c r="AM113" s="134"/>
      <c r="AN113" s="134"/>
      <c r="AO113" s="134"/>
      <c r="AP113" s="134"/>
      <c r="AQ113" s="134"/>
      <c r="AR113" s="134"/>
      <c r="AS113" s="134"/>
      <c r="AT113" s="134"/>
    </row>
    <row r="114" spans="1:46" s="1614" customFormat="1" ht="16.5" hidden="1" customHeight="1">
      <c r="A114" s="2462" t="s">
        <v>82</v>
      </c>
      <c r="B114" s="2463">
        <v>28491</v>
      </c>
      <c r="C114" s="2463">
        <v>5149</v>
      </c>
      <c r="D114" s="2463">
        <v>243513</v>
      </c>
      <c r="E114" s="2464">
        <v>277153</v>
      </c>
      <c r="F114" s="2463">
        <v>1989</v>
      </c>
      <c r="G114" s="2465">
        <v>0</v>
      </c>
      <c r="H114" s="2466">
        <v>279142</v>
      </c>
      <c r="I114" s="2467">
        <v>6967.5238934386334</v>
      </c>
      <c r="J114" s="2468">
        <v>16.399999999999999</v>
      </c>
      <c r="K114" s="2469"/>
      <c r="L114" s="2480"/>
      <c r="M114" s="1831"/>
      <c r="N114" s="1831"/>
      <c r="O114" s="1831"/>
      <c r="P114" s="1612"/>
      <c r="Q114" s="1831"/>
      <c r="R114" s="1831"/>
      <c r="S114" s="130"/>
      <c r="T114" s="2449"/>
      <c r="U114" s="2451"/>
      <c r="V114" s="1604"/>
      <c r="W114" s="1604"/>
      <c r="X114" s="1604"/>
      <c r="Y114" s="1604"/>
      <c r="Z114" s="1604"/>
      <c r="AA114" s="1604"/>
      <c r="AB114" s="1604"/>
      <c r="AC114" s="134"/>
      <c r="AD114" s="134"/>
      <c r="AE114" s="134"/>
      <c r="AF114" s="134"/>
      <c r="AG114" s="134"/>
      <c r="AH114" s="134"/>
      <c r="AI114" s="134"/>
      <c r="AJ114" s="134"/>
      <c r="AK114" s="134"/>
      <c r="AL114" s="134"/>
      <c r="AM114" s="134"/>
      <c r="AN114" s="134"/>
      <c r="AO114" s="134"/>
      <c r="AP114" s="134"/>
      <c r="AQ114" s="134"/>
      <c r="AR114" s="134"/>
      <c r="AS114" s="134"/>
      <c r="AT114" s="134"/>
    </row>
    <row r="115" spans="1:46" s="1614" customFormat="1" ht="17.25" hidden="1" customHeight="1" thickBot="1">
      <c r="A115" s="2473" t="s">
        <v>83</v>
      </c>
      <c r="B115" s="2474">
        <v>29918</v>
      </c>
      <c r="C115" s="2474">
        <v>5135</v>
      </c>
      <c r="D115" s="2474">
        <v>251210</v>
      </c>
      <c r="E115" s="2475">
        <v>286263</v>
      </c>
      <c r="F115" s="2474">
        <v>1977</v>
      </c>
      <c r="G115" s="2476">
        <v>0</v>
      </c>
      <c r="H115" s="2477">
        <v>288240</v>
      </c>
      <c r="I115" s="2478">
        <v>7291.9</v>
      </c>
      <c r="J115" s="2479">
        <v>16.899999999999999</v>
      </c>
      <c r="K115" s="2469"/>
      <c r="L115" s="1831"/>
      <c r="M115" s="1831"/>
      <c r="N115" s="1831"/>
      <c r="O115" s="1831"/>
      <c r="P115" s="1612"/>
      <c r="Q115" s="1831"/>
      <c r="R115" s="1831"/>
      <c r="S115" s="130"/>
      <c r="T115" s="2449"/>
      <c r="U115" s="2451"/>
      <c r="V115" s="1604"/>
      <c r="W115" s="1604"/>
      <c r="X115" s="1604"/>
      <c r="Y115" s="1604"/>
      <c r="Z115" s="1604"/>
      <c r="AA115" s="1604"/>
      <c r="AB115" s="1604"/>
      <c r="AC115" s="134"/>
      <c r="AD115" s="134"/>
      <c r="AE115" s="134"/>
      <c r="AF115" s="134"/>
      <c r="AG115" s="134"/>
      <c r="AH115" s="134"/>
      <c r="AI115" s="134"/>
      <c r="AJ115" s="134"/>
      <c r="AK115" s="134"/>
      <c r="AL115" s="134"/>
      <c r="AM115" s="134"/>
      <c r="AN115" s="134"/>
      <c r="AO115" s="134"/>
      <c r="AP115" s="134"/>
      <c r="AQ115" s="134"/>
      <c r="AR115" s="134"/>
      <c r="AS115" s="134"/>
      <c r="AT115" s="134"/>
    </row>
    <row r="116" spans="1:46" s="1614" customFormat="1" ht="16.5" hidden="1" customHeight="1">
      <c r="A116" s="2462" t="s">
        <v>84</v>
      </c>
      <c r="B116" s="2463">
        <v>29308</v>
      </c>
      <c r="C116" s="2463">
        <v>5159</v>
      </c>
      <c r="D116" s="2463">
        <v>272259</v>
      </c>
      <c r="E116" s="2464">
        <v>306726</v>
      </c>
      <c r="F116" s="2463">
        <v>1989</v>
      </c>
      <c r="G116" s="2465">
        <v>0</v>
      </c>
      <c r="H116" s="2466">
        <v>308715</v>
      </c>
      <c r="I116" s="2467">
        <v>7763.3292930105772</v>
      </c>
      <c r="J116" s="2468">
        <v>14.612747863062438</v>
      </c>
      <c r="K116" s="2469"/>
      <c r="L116" s="2469"/>
      <c r="M116" s="2469"/>
      <c r="N116" s="2469"/>
      <c r="O116" s="2469"/>
      <c r="P116" s="2469"/>
      <c r="Q116" s="2469"/>
      <c r="R116" s="2469"/>
      <c r="S116" s="2469"/>
      <c r="T116" s="2469"/>
      <c r="U116" s="1612"/>
      <c r="V116" s="1612"/>
      <c r="W116" s="1604"/>
      <c r="X116" s="1604"/>
      <c r="Y116" s="1604"/>
      <c r="Z116" s="1604"/>
      <c r="AA116" s="1604"/>
      <c r="AB116" s="1604"/>
      <c r="AC116" s="134"/>
      <c r="AD116" s="134"/>
      <c r="AE116" s="134"/>
      <c r="AF116" s="134"/>
      <c r="AG116" s="134"/>
      <c r="AH116" s="134"/>
      <c r="AI116" s="134"/>
      <c r="AJ116" s="134"/>
      <c r="AK116" s="134"/>
      <c r="AL116" s="134"/>
      <c r="AM116" s="134"/>
      <c r="AN116" s="134"/>
      <c r="AO116" s="134"/>
      <c r="AP116" s="134"/>
      <c r="AQ116" s="134"/>
      <c r="AR116" s="134"/>
      <c r="AS116" s="134"/>
      <c r="AT116" s="134"/>
    </row>
    <row r="117" spans="1:46" s="1614" customFormat="1" ht="16.5" hidden="1" customHeight="1">
      <c r="A117" s="2462" t="s">
        <v>160</v>
      </c>
      <c r="B117" s="2463">
        <v>28165</v>
      </c>
      <c r="C117" s="2463">
        <v>5215</v>
      </c>
      <c r="D117" s="2463">
        <v>258439</v>
      </c>
      <c r="E117" s="2464">
        <v>291819</v>
      </c>
      <c r="F117" s="2463">
        <v>1998</v>
      </c>
      <c r="G117" s="2465">
        <v>0</v>
      </c>
      <c r="H117" s="2466">
        <v>293817</v>
      </c>
      <c r="I117" s="2467">
        <v>7347.2</v>
      </c>
      <c r="J117" s="2468">
        <v>13.907564384242477</v>
      </c>
      <c r="K117" s="2469"/>
      <c r="L117" s="2469"/>
      <c r="M117" s="2469"/>
      <c r="N117" s="2469"/>
      <c r="O117" s="2469"/>
      <c r="P117" s="2469"/>
      <c r="Q117" s="1612"/>
      <c r="R117" s="1612"/>
      <c r="S117" s="1612"/>
      <c r="T117" s="1612"/>
      <c r="U117" s="1612"/>
      <c r="V117" s="1612"/>
      <c r="W117" s="1604"/>
      <c r="X117" s="1604"/>
      <c r="Y117" s="1604"/>
      <c r="Z117" s="1604"/>
      <c r="AA117" s="1604"/>
      <c r="AB117" s="1604"/>
      <c r="AC117" s="134"/>
      <c r="AD117" s="134"/>
      <c r="AE117" s="134"/>
      <c r="AF117" s="134"/>
      <c r="AG117" s="134"/>
      <c r="AH117" s="134"/>
      <c r="AI117" s="134"/>
      <c r="AJ117" s="134"/>
      <c r="AK117" s="134"/>
      <c r="AL117" s="134"/>
      <c r="AM117" s="134"/>
      <c r="AN117" s="134"/>
      <c r="AO117" s="134"/>
      <c r="AP117" s="134"/>
      <c r="AQ117" s="134"/>
      <c r="AR117" s="134"/>
      <c r="AS117" s="134"/>
      <c r="AT117" s="134"/>
    </row>
    <row r="118" spans="1:46" s="1614" customFormat="1" ht="16.5" hidden="1" customHeight="1">
      <c r="A118" s="2462" t="s">
        <v>121</v>
      </c>
      <c r="B118" s="2463">
        <v>27403</v>
      </c>
      <c r="C118" s="2463">
        <v>5197</v>
      </c>
      <c r="D118" s="2463">
        <v>263470</v>
      </c>
      <c r="E118" s="2464">
        <v>296070</v>
      </c>
      <c r="F118" s="2463">
        <v>2001</v>
      </c>
      <c r="G118" s="2465">
        <v>0</v>
      </c>
      <c r="H118" s="2466">
        <v>298071</v>
      </c>
      <c r="I118" s="2467">
        <v>7328.9959946004565</v>
      </c>
      <c r="J118" s="2468">
        <v>14.108923661924052</v>
      </c>
      <c r="K118" s="2469"/>
      <c r="L118" s="2469"/>
      <c r="M118" s="2469"/>
      <c r="N118" s="2469"/>
      <c r="O118" s="2469"/>
      <c r="P118" s="2469"/>
      <c r="Q118" s="1612"/>
      <c r="R118" s="1612"/>
      <c r="S118" s="1612"/>
      <c r="T118" s="1612"/>
      <c r="U118" s="1612"/>
      <c r="V118" s="1612"/>
      <c r="W118" s="1604"/>
      <c r="X118" s="1604"/>
      <c r="Y118" s="1604"/>
      <c r="Z118" s="1604"/>
      <c r="AA118" s="1604"/>
      <c r="AB118" s="1604"/>
      <c r="AC118" s="134"/>
      <c r="AD118" s="134"/>
      <c r="AE118" s="134"/>
      <c r="AF118" s="134"/>
      <c r="AG118" s="134"/>
      <c r="AH118" s="134"/>
      <c r="AI118" s="134"/>
      <c r="AJ118" s="134"/>
      <c r="AK118" s="134"/>
      <c r="AL118" s="134"/>
      <c r="AM118" s="134"/>
      <c r="AN118" s="134"/>
      <c r="AO118" s="134"/>
      <c r="AP118" s="134"/>
      <c r="AQ118" s="134"/>
      <c r="AR118" s="134"/>
      <c r="AS118" s="134"/>
      <c r="AT118" s="134"/>
    </row>
    <row r="119" spans="1:46" s="1614" customFormat="1" ht="16.5" hidden="1" customHeight="1">
      <c r="A119" s="2462" t="s">
        <v>122</v>
      </c>
      <c r="B119" s="2463">
        <v>28696</v>
      </c>
      <c r="C119" s="2463">
        <v>5252</v>
      </c>
      <c r="D119" s="2463">
        <v>266301</v>
      </c>
      <c r="E119" s="2464">
        <v>300249</v>
      </c>
      <c r="F119" s="2463">
        <v>2020</v>
      </c>
      <c r="G119" s="2465">
        <v>0</v>
      </c>
      <c r="H119" s="2466">
        <v>302269</v>
      </c>
      <c r="I119" s="2467">
        <v>7461.3</v>
      </c>
      <c r="J119" s="2468">
        <v>14.307632229791295</v>
      </c>
      <c r="K119" s="2469"/>
      <c r="L119" s="2469"/>
      <c r="M119" s="2469"/>
      <c r="N119" s="2469"/>
      <c r="O119" s="2469"/>
      <c r="P119" s="2469"/>
      <c r="Q119" s="1612"/>
      <c r="R119" s="1612"/>
      <c r="S119" s="1612"/>
      <c r="T119" s="1612"/>
      <c r="U119" s="1612"/>
      <c r="V119" s="1612"/>
      <c r="W119" s="1604"/>
      <c r="X119" s="1604"/>
      <c r="Y119" s="1604"/>
      <c r="Z119" s="1604"/>
      <c r="AA119" s="1604"/>
      <c r="AB119" s="1604"/>
      <c r="AC119" s="134"/>
      <c r="AD119" s="134"/>
      <c r="AE119" s="134"/>
      <c r="AF119" s="134"/>
      <c r="AG119" s="134"/>
      <c r="AH119" s="134"/>
      <c r="AI119" s="134"/>
      <c r="AJ119" s="134"/>
      <c r="AK119" s="134"/>
      <c r="AL119" s="134"/>
      <c r="AM119" s="134"/>
      <c r="AN119" s="134"/>
      <c r="AO119" s="134"/>
      <c r="AP119" s="134"/>
      <c r="AQ119" s="134"/>
      <c r="AR119" s="134"/>
      <c r="AS119" s="134"/>
      <c r="AT119" s="134"/>
    </row>
    <row r="120" spans="1:46" s="1614" customFormat="1" ht="16.5" hidden="1" customHeight="1">
      <c r="A120" s="2462" t="s">
        <v>123</v>
      </c>
      <c r="B120" s="2463">
        <v>31057</v>
      </c>
      <c r="C120" s="2463">
        <v>5307</v>
      </c>
      <c r="D120" s="2463">
        <v>270781</v>
      </c>
      <c r="E120" s="2464">
        <v>307145</v>
      </c>
      <c r="F120" s="2463">
        <v>2051</v>
      </c>
      <c r="G120" s="2465">
        <v>0</v>
      </c>
      <c r="H120" s="2466">
        <v>309196</v>
      </c>
      <c r="I120" s="2467">
        <v>7587.8</v>
      </c>
      <c r="J120" s="2468">
        <v>14.635515567003395</v>
      </c>
      <c r="K120" s="2469"/>
      <c r="L120" s="2469"/>
      <c r="M120" s="2469"/>
      <c r="N120" s="2469"/>
      <c r="O120" s="2469"/>
      <c r="P120" s="2469"/>
      <c r="Q120" s="1612"/>
      <c r="R120" s="1612"/>
      <c r="S120" s="1612"/>
      <c r="T120" s="1612"/>
      <c r="U120" s="1612"/>
      <c r="V120" s="1612"/>
      <c r="W120" s="1604"/>
      <c r="X120" s="1604"/>
      <c r="Y120" s="1604"/>
      <c r="Z120" s="1604"/>
      <c r="AA120" s="1604"/>
      <c r="AB120" s="1604"/>
      <c r="AC120" s="134"/>
      <c r="AD120" s="134"/>
      <c r="AE120" s="134"/>
      <c r="AF120" s="134"/>
      <c r="AG120" s="134"/>
      <c r="AH120" s="134"/>
      <c r="AI120" s="134"/>
      <c r="AJ120" s="134"/>
      <c r="AK120" s="134"/>
      <c r="AL120" s="134"/>
      <c r="AM120" s="134"/>
      <c r="AN120" s="134"/>
      <c r="AO120" s="134"/>
      <c r="AP120" s="134"/>
      <c r="AQ120" s="134"/>
      <c r="AR120" s="134"/>
      <c r="AS120" s="134"/>
      <c r="AT120" s="134"/>
    </row>
    <row r="121" spans="1:46" s="1614" customFormat="1" ht="16.5" hidden="1" customHeight="1">
      <c r="A121" s="2462" t="s">
        <v>89</v>
      </c>
      <c r="B121" s="2463">
        <v>29951</v>
      </c>
      <c r="C121" s="2463">
        <v>5485</v>
      </c>
      <c r="D121" s="2463">
        <v>272359</v>
      </c>
      <c r="E121" s="2464">
        <v>307795</v>
      </c>
      <c r="F121" s="2463">
        <v>2123</v>
      </c>
      <c r="G121" s="2465">
        <v>0</v>
      </c>
      <c r="H121" s="2466">
        <v>309918</v>
      </c>
      <c r="I121" s="2467">
        <v>7269.5</v>
      </c>
      <c r="J121" s="2468">
        <v>14.669690789966749</v>
      </c>
      <c r="K121" s="2469"/>
      <c r="L121" s="2469"/>
      <c r="M121" s="2469"/>
      <c r="N121" s="2469"/>
      <c r="O121" s="2469"/>
      <c r="P121" s="2469"/>
      <c r="Q121" s="1612"/>
      <c r="R121" s="1612"/>
      <c r="S121" s="1612"/>
      <c r="T121" s="1612"/>
      <c r="U121" s="1612"/>
      <c r="V121" s="1612"/>
      <c r="W121" s="1604"/>
      <c r="X121" s="1604"/>
      <c r="Y121" s="1604"/>
      <c r="Z121" s="1604"/>
      <c r="AA121" s="1604"/>
      <c r="AB121" s="1604"/>
      <c r="AC121" s="134"/>
      <c r="AD121" s="134"/>
      <c r="AE121" s="134"/>
      <c r="AF121" s="134"/>
      <c r="AG121" s="134"/>
      <c r="AH121" s="134"/>
      <c r="AI121" s="134"/>
      <c r="AJ121" s="134"/>
      <c r="AK121" s="134"/>
      <c r="AL121" s="134"/>
      <c r="AM121" s="134"/>
      <c r="AN121" s="134"/>
      <c r="AO121" s="134"/>
      <c r="AP121" s="134"/>
      <c r="AQ121" s="134"/>
      <c r="AR121" s="134"/>
      <c r="AS121" s="134"/>
      <c r="AT121" s="134"/>
    </row>
    <row r="122" spans="1:46" s="1614" customFormat="1" ht="16.5" hidden="1" customHeight="1">
      <c r="A122" s="2462" t="s">
        <v>2353</v>
      </c>
      <c r="B122" s="2463">
        <v>31349</v>
      </c>
      <c r="C122" s="2463">
        <v>5519</v>
      </c>
      <c r="D122" s="2463">
        <v>272261</v>
      </c>
      <c r="E122" s="2464">
        <v>309129</v>
      </c>
      <c r="F122" s="2463">
        <v>2138</v>
      </c>
      <c r="G122" s="2465">
        <v>0</v>
      </c>
      <c r="H122" s="2466">
        <v>311266</v>
      </c>
      <c r="I122" s="2467">
        <v>7261</v>
      </c>
      <c r="J122" s="2468">
        <v>14.733497161926024</v>
      </c>
      <c r="K122" s="2469"/>
      <c r="L122" s="2469"/>
      <c r="M122" s="2469"/>
      <c r="N122" s="2469"/>
      <c r="O122" s="2469"/>
      <c r="P122" s="2469"/>
      <c r="Q122" s="1612"/>
      <c r="R122" s="1612"/>
      <c r="S122" s="1612"/>
      <c r="T122" s="1612"/>
      <c r="U122" s="1612"/>
      <c r="V122" s="1612"/>
      <c r="W122" s="1604"/>
      <c r="X122" s="1604"/>
      <c r="Y122" s="1604"/>
      <c r="Z122" s="1604"/>
      <c r="AA122" s="1604"/>
      <c r="AB122" s="1604"/>
      <c r="AC122" s="134"/>
      <c r="AD122" s="134"/>
      <c r="AE122" s="134"/>
      <c r="AF122" s="134"/>
      <c r="AG122" s="134"/>
      <c r="AH122" s="134"/>
      <c r="AI122" s="134"/>
      <c r="AJ122" s="134"/>
      <c r="AK122" s="134"/>
      <c r="AL122" s="134"/>
      <c r="AM122" s="134"/>
      <c r="AN122" s="134"/>
      <c r="AO122" s="134"/>
      <c r="AP122" s="134"/>
      <c r="AQ122" s="134"/>
      <c r="AR122" s="134"/>
      <c r="AS122" s="134"/>
      <c r="AT122" s="134"/>
    </row>
    <row r="123" spans="1:46" s="1614" customFormat="1" ht="16.5" hidden="1" customHeight="1">
      <c r="A123" s="2462" t="s">
        <v>4972</v>
      </c>
      <c r="B123" s="2463">
        <v>31037.62769555</v>
      </c>
      <c r="C123" s="2463">
        <v>13766.76</v>
      </c>
      <c r="D123" s="2463">
        <v>273349.28169646004</v>
      </c>
      <c r="E123" s="2464">
        <v>318154</v>
      </c>
      <c r="F123" s="2463">
        <v>2125</v>
      </c>
      <c r="G123" s="2465">
        <v>0</v>
      </c>
      <c r="H123" s="2466">
        <v>320279</v>
      </c>
      <c r="I123" s="2467">
        <v>7493.4</v>
      </c>
      <c r="J123" s="2468">
        <v>15.160119439721992</v>
      </c>
      <c r="K123" s="2469"/>
      <c r="L123" s="2469"/>
      <c r="M123" s="2469"/>
      <c r="N123" s="2469"/>
      <c r="O123" s="2469"/>
      <c r="P123" s="2469"/>
      <c r="Q123" s="1612"/>
      <c r="R123" s="1612"/>
      <c r="S123" s="1612"/>
      <c r="T123" s="1612"/>
      <c r="U123" s="1612"/>
      <c r="V123" s="1612"/>
      <c r="W123" s="1604"/>
      <c r="X123" s="1604"/>
      <c r="Y123" s="1604"/>
      <c r="Z123" s="1604"/>
      <c r="AA123" s="1604"/>
      <c r="AB123" s="1604"/>
      <c r="AC123" s="134"/>
      <c r="AD123" s="134"/>
      <c r="AE123" s="134"/>
      <c r="AF123" s="134"/>
      <c r="AG123" s="134"/>
      <c r="AH123" s="134"/>
      <c r="AI123" s="134"/>
      <c r="AJ123" s="134"/>
      <c r="AK123" s="134"/>
      <c r="AL123" s="134"/>
      <c r="AM123" s="134"/>
      <c r="AN123" s="134"/>
      <c r="AO123" s="134"/>
      <c r="AP123" s="134"/>
      <c r="AQ123" s="134"/>
      <c r="AR123" s="134"/>
      <c r="AS123" s="134"/>
      <c r="AT123" s="134"/>
    </row>
    <row r="124" spans="1:46" s="1614" customFormat="1" ht="16.5" hidden="1" customHeight="1">
      <c r="A124" s="2462" t="s">
        <v>92</v>
      </c>
      <c r="B124" s="2463">
        <v>29626</v>
      </c>
      <c r="C124" s="2463">
        <v>13692</v>
      </c>
      <c r="D124" s="2463">
        <v>289968</v>
      </c>
      <c r="E124" s="2464">
        <v>333287</v>
      </c>
      <c r="F124" s="2463">
        <v>2104</v>
      </c>
      <c r="G124" s="2465">
        <v>0</v>
      </c>
      <c r="H124" s="2466">
        <v>335390</v>
      </c>
      <c r="I124" s="2467">
        <v>7842.1</v>
      </c>
      <c r="J124" s="2468">
        <v>15.87540362266329</v>
      </c>
      <c r="K124" s="2469"/>
      <c r="L124" s="2469"/>
      <c r="M124" s="2469"/>
      <c r="N124" s="2469"/>
      <c r="O124" s="2469"/>
      <c r="P124" s="2469"/>
      <c r="Q124" s="1612"/>
      <c r="R124" s="1612"/>
      <c r="S124" s="1612"/>
      <c r="T124" s="1612"/>
      <c r="U124" s="1612"/>
      <c r="V124" s="1612"/>
      <c r="W124" s="1604"/>
      <c r="X124" s="1604"/>
      <c r="Y124" s="1604"/>
      <c r="Z124" s="1604"/>
      <c r="AA124" s="1604"/>
      <c r="AB124" s="1604"/>
      <c r="AC124" s="134"/>
      <c r="AD124" s="134"/>
      <c r="AE124" s="134"/>
      <c r="AF124" s="134"/>
      <c r="AG124" s="134"/>
      <c r="AH124" s="134"/>
      <c r="AI124" s="134"/>
      <c r="AJ124" s="134"/>
      <c r="AK124" s="134"/>
      <c r="AL124" s="134"/>
      <c r="AM124" s="134"/>
      <c r="AN124" s="134"/>
      <c r="AO124" s="134"/>
      <c r="AP124" s="134"/>
      <c r="AQ124" s="134"/>
      <c r="AR124" s="134"/>
      <c r="AS124" s="134"/>
      <c r="AT124" s="134"/>
    </row>
    <row r="125" spans="1:46" s="1614" customFormat="1" ht="16.5" hidden="1" customHeight="1">
      <c r="A125" s="2462" t="s">
        <v>93</v>
      </c>
      <c r="B125" s="2463">
        <v>30839</v>
      </c>
      <c r="C125" s="2463">
        <v>13776</v>
      </c>
      <c r="D125" s="2463">
        <v>282826</v>
      </c>
      <c r="E125" s="2464">
        <v>327441</v>
      </c>
      <c r="F125" s="2463">
        <v>2126</v>
      </c>
      <c r="G125" s="2465">
        <v>0</v>
      </c>
      <c r="H125" s="2466">
        <v>329567</v>
      </c>
      <c r="I125" s="2467">
        <v>7660.7345418472214</v>
      </c>
      <c r="J125" s="2468">
        <v>15.59976324478264</v>
      </c>
      <c r="K125" s="2469"/>
      <c r="L125" s="2469"/>
      <c r="M125" s="2469"/>
      <c r="N125" s="2469"/>
      <c r="O125" s="2469"/>
      <c r="P125" s="2469"/>
      <c r="Q125" s="1612"/>
      <c r="R125" s="1612"/>
      <c r="S125" s="1612"/>
      <c r="T125" s="1612"/>
      <c r="U125" s="1612"/>
      <c r="V125" s="1612"/>
      <c r="W125" s="1604"/>
      <c r="X125" s="1604"/>
      <c r="Y125" s="1604"/>
      <c r="Z125" s="1604"/>
      <c r="AA125" s="1604"/>
      <c r="AB125" s="1604"/>
      <c r="AC125" s="134"/>
      <c r="AD125" s="134"/>
      <c r="AE125" s="134"/>
      <c r="AF125" s="134"/>
      <c r="AG125" s="134"/>
      <c r="AH125" s="134"/>
      <c r="AI125" s="134"/>
      <c r="AJ125" s="134"/>
      <c r="AK125" s="134"/>
      <c r="AL125" s="134"/>
      <c r="AM125" s="134"/>
      <c r="AN125" s="134"/>
      <c r="AO125" s="134"/>
      <c r="AP125" s="134"/>
      <c r="AQ125" s="134"/>
      <c r="AR125" s="134"/>
      <c r="AS125" s="134"/>
      <c r="AT125" s="134"/>
    </row>
    <row r="126" spans="1:46" s="1614" customFormat="1" ht="16.5" hidden="1" customHeight="1">
      <c r="A126" s="2462" t="s">
        <v>94</v>
      </c>
      <c r="B126" s="2463">
        <v>31046.56439856</v>
      </c>
      <c r="C126" s="2463">
        <v>13700.537023590001</v>
      </c>
      <c r="D126" s="2463">
        <v>289198</v>
      </c>
      <c r="E126" s="2464">
        <v>333945.10142214998</v>
      </c>
      <c r="F126" s="2463">
        <v>2116.8414987536999</v>
      </c>
      <c r="G126" s="2465">
        <v>0</v>
      </c>
      <c r="H126" s="2466">
        <v>336062</v>
      </c>
      <c r="I126" s="2467">
        <v>7764.6773155749988</v>
      </c>
      <c r="J126" s="2468">
        <v>15.907204128843585</v>
      </c>
      <c r="K126" s="2469"/>
      <c r="L126" s="2469"/>
      <c r="M126" s="2469"/>
      <c r="N126" s="2469"/>
      <c r="O126" s="2469"/>
      <c r="P126" s="2469"/>
      <c r="Q126" s="1612"/>
      <c r="R126" s="1612"/>
      <c r="S126" s="1612"/>
      <c r="T126" s="1612"/>
      <c r="U126" s="1612"/>
      <c r="V126" s="1612"/>
      <c r="W126" s="1604"/>
      <c r="X126" s="1604"/>
      <c r="Y126" s="1604"/>
      <c r="Z126" s="1604"/>
      <c r="AA126" s="1604"/>
      <c r="AB126" s="1604"/>
      <c r="AC126" s="134"/>
      <c r="AD126" s="134"/>
      <c r="AE126" s="134"/>
      <c r="AF126" s="134"/>
      <c r="AG126" s="134"/>
      <c r="AH126" s="134"/>
      <c r="AI126" s="134"/>
      <c r="AJ126" s="134"/>
      <c r="AK126" s="134"/>
      <c r="AL126" s="134"/>
      <c r="AM126" s="134"/>
      <c r="AN126" s="134"/>
      <c r="AO126" s="134"/>
      <c r="AP126" s="134"/>
      <c r="AQ126" s="134"/>
      <c r="AR126" s="134"/>
      <c r="AS126" s="134"/>
      <c r="AT126" s="134"/>
    </row>
    <row r="127" spans="1:46" s="1614" customFormat="1" ht="16.8" hidden="1">
      <c r="A127" s="2462" t="s">
        <v>95</v>
      </c>
      <c r="B127" s="2463">
        <v>31636</v>
      </c>
      <c r="C127" s="2463">
        <v>13801</v>
      </c>
      <c r="D127" s="2463">
        <v>325128</v>
      </c>
      <c r="E127" s="2464">
        <v>370565</v>
      </c>
      <c r="F127" s="2463">
        <v>2132</v>
      </c>
      <c r="G127" s="2465">
        <v>0</v>
      </c>
      <c r="H127" s="2466">
        <v>372697</v>
      </c>
      <c r="I127" s="2467">
        <v>8561.9691995364064</v>
      </c>
      <c r="J127" s="2468">
        <v>17.641296579288966</v>
      </c>
      <c r="K127" s="2469"/>
      <c r="L127" s="2469"/>
      <c r="M127" s="2469"/>
      <c r="N127" s="2469"/>
      <c r="O127" s="2469"/>
      <c r="P127" s="2469"/>
      <c r="Q127" s="1612"/>
      <c r="R127" s="1612"/>
      <c r="S127" s="1612"/>
      <c r="T127" s="1612"/>
      <c r="U127" s="1612"/>
      <c r="V127" s="1612"/>
      <c r="W127" s="1604"/>
      <c r="X127" s="1604"/>
      <c r="Y127" s="1604"/>
      <c r="Z127" s="1604"/>
      <c r="AA127" s="1604"/>
      <c r="AB127" s="1604"/>
      <c r="AC127" s="134"/>
      <c r="AD127" s="134"/>
      <c r="AE127" s="134"/>
      <c r="AF127" s="134"/>
      <c r="AG127" s="134"/>
      <c r="AH127" s="134"/>
      <c r="AI127" s="134"/>
      <c r="AJ127" s="134"/>
      <c r="AK127" s="134"/>
      <c r="AL127" s="134"/>
      <c r="AM127" s="134"/>
      <c r="AN127" s="134"/>
      <c r="AO127" s="134"/>
      <c r="AP127" s="134"/>
      <c r="AQ127" s="134"/>
      <c r="AR127" s="134"/>
      <c r="AS127" s="134"/>
      <c r="AT127" s="134"/>
    </row>
    <row r="128" spans="1:46" s="1614" customFormat="1" ht="20.100000000000001" hidden="1" customHeight="1">
      <c r="A128" s="2481" t="s">
        <v>5122</v>
      </c>
      <c r="B128" s="2482">
        <v>31280</v>
      </c>
      <c r="C128" s="2482">
        <v>13752</v>
      </c>
      <c r="D128" s="2482">
        <v>298271</v>
      </c>
      <c r="E128" s="2483">
        <v>343303</v>
      </c>
      <c r="F128" s="2482">
        <v>2130</v>
      </c>
      <c r="G128" s="2484">
        <v>0</v>
      </c>
      <c r="H128" s="2485">
        <v>345433</v>
      </c>
      <c r="I128" s="2486">
        <v>7910.3345372668036</v>
      </c>
      <c r="J128" s="2487">
        <v>11.646794032432643</v>
      </c>
      <c r="K128" s="2469"/>
      <c r="L128" s="2469"/>
      <c r="M128" s="2469"/>
      <c r="N128" s="2469"/>
      <c r="O128" s="2469"/>
      <c r="P128" s="2469"/>
      <c r="Q128" s="1612"/>
      <c r="R128" s="1612"/>
      <c r="S128" s="1612"/>
      <c r="T128" s="1612"/>
      <c r="U128" s="1612"/>
      <c r="V128" s="1612"/>
      <c r="W128" s="1604"/>
      <c r="X128" s="1604"/>
      <c r="Y128" s="1604"/>
      <c r="Z128" s="1604"/>
      <c r="AA128" s="1604"/>
      <c r="AB128" s="1604"/>
      <c r="AC128" s="134"/>
      <c r="AD128" s="134"/>
      <c r="AE128" s="134"/>
      <c r="AF128" s="134"/>
      <c r="AG128" s="134"/>
      <c r="AH128" s="134"/>
      <c r="AI128" s="134"/>
      <c r="AJ128" s="134"/>
      <c r="AK128" s="134"/>
      <c r="AL128" s="134"/>
      <c r="AM128" s="134"/>
      <c r="AN128" s="134"/>
      <c r="AO128" s="134"/>
      <c r="AP128" s="134"/>
      <c r="AQ128" s="134"/>
      <c r="AR128" s="134"/>
      <c r="AS128" s="134"/>
      <c r="AT128" s="134"/>
    </row>
    <row r="129" spans="1:46" s="1614" customFormat="1" ht="17.399999999999999">
      <c r="A129" s="2462" t="s">
        <v>5123</v>
      </c>
      <c r="B129" s="2463">
        <v>33453</v>
      </c>
      <c r="C129" s="2463">
        <v>13895</v>
      </c>
      <c r="D129" s="2463">
        <v>291558</v>
      </c>
      <c r="E129" s="2464">
        <v>338906</v>
      </c>
      <c r="F129" s="2463">
        <v>2152</v>
      </c>
      <c r="G129" s="2465">
        <v>0</v>
      </c>
      <c r="H129" s="2466">
        <v>341058</v>
      </c>
      <c r="I129" s="2467">
        <v>7750.4805387871829</v>
      </c>
      <c r="J129" s="2468">
        <v>11.499262034907856</v>
      </c>
      <c r="K129" s="2469"/>
      <c r="L129" s="2469"/>
      <c r="M129" s="2469"/>
      <c r="N129" s="2469"/>
      <c r="O129" s="2469"/>
      <c r="P129" s="2469"/>
      <c r="Q129" s="1612"/>
      <c r="R129" s="1612"/>
      <c r="S129" s="1612"/>
      <c r="T129" s="1612"/>
      <c r="U129" s="1612"/>
      <c r="V129" s="1612"/>
      <c r="W129" s="1604"/>
      <c r="X129" s="1604"/>
      <c r="Y129" s="1604"/>
      <c r="Z129" s="1604"/>
      <c r="AA129" s="1604"/>
      <c r="AB129" s="1604"/>
      <c r="AC129" s="134"/>
      <c r="AD129" s="134"/>
      <c r="AE129" s="134"/>
      <c r="AF129" s="134"/>
      <c r="AG129" s="134"/>
      <c r="AH129" s="134"/>
      <c r="AI129" s="134"/>
      <c r="AJ129" s="134"/>
      <c r="AK129" s="134"/>
      <c r="AL129" s="134"/>
      <c r="AM129" s="134"/>
      <c r="AN129" s="134"/>
      <c r="AO129" s="134"/>
      <c r="AP129" s="134"/>
      <c r="AQ129" s="134"/>
      <c r="AR129" s="134"/>
      <c r="AS129" s="134"/>
      <c r="AT129" s="134"/>
    </row>
    <row r="130" spans="1:46" s="1614" customFormat="1" ht="16.8">
      <c r="A130" s="2462" t="s">
        <v>5124</v>
      </c>
      <c r="B130" s="2463">
        <v>34249</v>
      </c>
      <c r="C130" s="2463">
        <v>13940.85827692</v>
      </c>
      <c r="D130" s="2463">
        <v>311056</v>
      </c>
      <c r="E130" s="2464">
        <v>359245.85827691999</v>
      </c>
      <c r="F130" s="2463">
        <v>2463.0282009845</v>
      </c>
      <c r="G130" s="2465">
        <v>0</v>
      </c>
      <c r="H130" s="2466">
        <v>361709</v>
      </c>
      <c r="I130" s="2467">
        <v>8131.2228452589497</v>
      </c>
      <c r="J130" s="2468">
        <v>12.195538879642198</v>
      </c>
      <c r="K130" s="2469"/>
      <c r="L130" s="2469"/>
      <c r="M130" s="2469"/>
      <c r="N130" s="2469"/>
      <c r="O130" s="2469"/>
      <c r="P130" s="2469"/>
      <c r="Q130" s="1612"/>
      <c r="R130" s="1612"/>
      <c r="S130" s="1612"/>
      <c r="T130" s="1612"/>
      <c r="U130" s="1612"/>
      <c r="V130" s="1612"/>
      <c r="W130" s="1604"/>
      <c r="X130" s="1604"/>
      <c r="Y130" s="1604"/>
      <c r="Z130" s="1604"/>
      <c r="AA130" s="1604"/>
      <c r="AB130" s="1604"/>
      <c r="AC130" s="134"/>
      <c r="AD130" s="134"/>
      <c r="AE130" s="134"/>
      <c r="AF130" s="134"/>
      <c r="AG130" s="134"/>
      <c r="AH130" s="134"/>
      <c r="AI130" s="134"/>
      <c r="AJ130" s="134"/>
      <c r="AK130" s="134"/>
      <c r="AL130" s="134"/>
      <c r="AM130" s="134"/>
      <c r="AN130" s="134"/>
      <c r="AO130" s="134"/>
      <c r="AP130" s="134"/>
      <c r="AQ130" s="134"/>
      <c r="AR130" s="134"/>
      <c r="AS130" s="134"/>
      <c r="AT130" s="134"/>
    </row>
    <row r="131" spans="1:46" s="1614" customFormat="1" ht="16.8">
      <c r="A131" s="2462" t="s">
        <v>5125</v>
      </c>
      <c r="B131" s="2463">
        <v>33094</v>
      </c>
      <c r="C131" s="2463">
        <v>13114</v>
      </c>
      <c r="D131" s="2463">
        <v>265914</v>
      </c>
      <c r="E131" s="2464">
        <v>312122</v>
      </c>
      <c r="F131" s="2463">
        <v>2326.0034950613999</v>
      </c>
      <c r="G131" s="2465">
        <v>0</v>
      </c>
      <c r="H131" s="2466">
        <v>314448.00349506142</v>
      </c>
      <c r="I131" s="2467">
        <v>7278.9420742542552</v>
      </c>
      <c r="J131" s="2468">
        <v>10.602084710107972</v>
      </c>
      <c r="K131" s="2469"/>
      <c r="L131" s="2469"/>
      <c r="M131" s="2469"/>
      <c r="N131" s="2469"/>
      <c r="O131" s="2469"/>
      <c r="P131" s="2469"/>
      <c r="Q131" s="1612"/>
      <c r="R131" s="1612"/>
      <c r="S131" s="1612"/>
      <c r="T131" s="1612"/>
      <c r="U131" s="1612"/>
      <c r="V131" s="1612"/>
      <c r="W131" s="1604"/>
      <c r="X131" s="1604"/>
      <c r="Y131" s="1604"/>
      <c r="Z131" s="1604"/>
      <c r="AA131" s="1604"/>
      <c r="AB131" s="1604"/>
      <c r="AC131" s="134"/>
      <c r="AD131" s="134"/>
      <c r="AE131" s="134"/>
      <c r="AF131" s="134"/>
      <c r="AG131" s="134"/>
      <c r="AH131" s="134"/>
      <c r="AI131" s="134"/>
      <c r="AJ131" s="134"/>
      <c r="AK131" s="134"/>
      <c r="AL131" s="134"/>
      <c r="AM131" s="134"/>
      <c r="AN131" s="134"/>
      <c r="AO131" s="134"/>
      <c r="AP131" s="134"/>
      <c r="AQ131" s="134"/>
      <c r="AR131" s="134"/>
      <c r="AS131" s="134"/>
      <c r="AT131" s="134"/>
    </row>
    <row r="132" spans="1:46" s="1614" customFormat="1" ht="16.8">
      <c r="A132" s="2462" t="s">
        <v>5126</v>
      </c>
      <c r="B132" s="2463">
        <v>32275</v>
      </c>
      <c r="C132" s="2463">
        <v>13289.4</v>
      </c>
      <c r="D132" s="2463">
        <v>259403.3</v>
      </c>
      <c r="E132" s="2464">
        <v>304967.7</v>
      </c>
      <c r="F132" s="2463">
        <v>2349.9190344804997</v>
      </c>
      <c r="G132" s="2465">
        <v>0</v>
      </c>
      <c r="H132" s="2466">
        <v>307318</v>
      </c>
      <c r="I132" s="2467">
        <v>7069.7614942778118</v>
      </c>
      <c r="J132" s="2468">
        <v>10.36166829127256</v>
      </c>
      <c r="K132" s="2469"/>
      <c r="L132" s="2469"/>
      <c r="M132" s="2469"/>
      <c r="N132" s="2469"/>
      <c r="O132" s="2469"/>
      <c r="P132" s="2469"/>
      <c r="Q132" s="1612"/>
      <c r="R132" s="1612"/>
      <c r="S132" s="1612"/>
      <c r="T132" s="1612"/>
      <c r="U132" s="1612"/>
      <c r="V132" s="1612"/>
      <c r="W132" s="1604"/>
      <c r="X132" s="1604"/>
      <c r="Y132" s="1604"/>
      <c r="Z132" s="1604"/>
      <c r="AA132" s="1604"/>
      <c r="AB132" s="1604"/>
      <c r="AC132" s="134"/>
      <c r="AD132" s="134"/>
      <c r="AE132" s="134"/>
      <c r="AF132" s="134"/>
      <c r="AG132" s="134"/>
      <c r="AH132" s="134"/>
      <c r="AI132" s="134"/>
      <c r="AJ132" s="134"/>
      <c r="AK132" s="134"/>
      <c r="AL132" s="134"/>
      <c r="AM132" s="134"/>
      <c r="AN132" s="134"/>
      <c r="AO132" s="134"/>
      <c r="AP132" s="134"/>
      <c r="AQ132" s="134"/>
      <c r="AR132" s="134"/>
      <c r="AS132" s="134"/>
      <c r="AT132" s="134"/>
    </row>
    <row r="133" spans="1:46" s="1614" customFormat="1" ht="16.8">
      <c r="A133" s="2462" t="s">
        <v>5127</v>
      </c>
      <c r="B133" s="2463">
        <v>32873</v>
      </c>
      <c r="C133" s="2463">
        <v>13691.3</v>
      </c>
      <c r="D133" s="2463">
        <v>296994</v>
      </c>
      <c r="E133" s="2463">
        <v>343559</v>
      </c>
      <c r="F133" s="2463">
        <v>2408.9008186851001</v>
      </c>
      <c r="G133" s="2465">
        <v>0</v>
      </c>
      <c r="H133" s="2466">
        <v>345968</v>
      </c>
      <c r="I133" s="2467">
        <v>7637.9299461807905</v>
      </c>
      <c r="J133" s="2468">
        <v>11.66481347228213</v>
      </c>
      <c r="K133" s="2469"/>
      <c r="L133" s="2469"/>
      <c r="M133" s="2469"/>
      <c r="N133" s="2469"/>
      <c r="O133" s="2469"/>
      <c r="P133" s="2469"/>
      <c r="Q133" s="1612"/>
      <c r="R133" s="1612"/>
      <c r="S133" s="1612"/>
      <c r="T133" s="1612"/>
      <c r="U133" s="1612"/>
      <c r="V133" s="1612"/>
      <c r="W133" s="1604"/>
      <c r="X133" s="1604"/>
      <c r="Y133" s="1604"/>
      <c r="Z133" s="1604"/>
      <c r="AA133" s="1604"/>
      <c r="AB133" s="1604"/>
      <c r="AC133" s="134"/>
      <c r="AD133" s="134"/>
      <c r="AE133" s="134"/>
      <c r="AF133" s="134"/>
      <c r="AG133" s="134"/>
      <c r="AH133" s="134"/>
      <c r="AI133" s="134"/>
      <c r="AJ133" s="134"/>
      <c r="AK133" s="134"/>
      <c r="AL133" s="134"/>
      <c r="AM133" s="134"/>
      <c r="AN133" s="134"/>
      <c r="AO133" s="134"/>
      <c r="AP133" s="134"/>
      <c r="AQ133" s="134"/>
      <c r="AR133" s="134"/>
      <c r="AS133" s="134"/>
      <c r="AT133" s="134"/>
    </row>
    <row r="134" spans="1:46" s="1614" customFormat="1" ht="16.8">
      <c r="A134" s="2462" t="s">
        <v>5128</v>
      </c>
      <c r="B134" s="2463">
        <v>31845</v>
      </c>
      <c r="C134" s="2463">
        <v>13493.3</v>
      </c>
      <c r="D134" s="2463">
        <v>268835.3</v>
      </c>
      <c r="E134" s="2463">
        <v>314173.59999999998</v>
      </c>
      <c r="F134" s="2463">
        <v>2401.4834797180001</v>
      </c>
      <c r="G134" s="2465">
        <v>0</v>
      </c>
      <c r="H134" s="2466">
        <v>316575</v>
      </c>
      <c r="I134" s="2467">
        <v>7013.3398902994741</v>
      </c>
      <c r="J134" s="2468">
        <v>10.673800863981343</v>
      </c>
      <c r="K134" s="2469"/>
      <c r="L134" s="2469"/>
      <c r="M134" s="2469"/>
      <c r="N134" s="2469"/>
      <c r="O134" s="2469"/>
      <c r="P134" s="2469"/>
      <c r="Q134" s="1612"/>
      <c r="R134" s="1612"/>
      <c r="S134" s="1612"/>
      <c r="T134" s="1612"/>
      <c r="U134" s="1612"/>
      <c r="V134" s="1612"/>
      <c r="W134" s="1604"/>
      <c r="X134" s="1604"/>
      <c r="Y134" s="1604"/>
      <c r="Z134" s="1604"/>
      <c r="AA134" s="1604"/>
      <c r="AB134" s="1604"/>
      <c r="AC134" s="134"/>
      <c r="AD134" s="134"/>
      <c r="AE134" s="134"/>
      <c r="AF134" s="134"/>
      <c r="AG134" s="134"/>
      <c r="AH134" s="134"/>
      <c r="AI134" s="134"/>
      <c r="AJ134" s="134"/>
      <c r="AK134" s="134"/>
      <c r="AL134" s="134"/>
      <c r="AM134" s="134"/>
      <c r="AN134" s="134"/>
      <c r="AO134" s="134"/>
      <c r="AP134" s="134"/>
      <c r="AQ134" s="134"/>
      <c r="AR134" s="134"/>
      <c r="AS134" s="134"/>
      <c r="AT134" s="134"/>
    </row>
    <row r="135" spans="1:46" s="1614" customFormat="1" ht="16.8">
      <c r="A135" s="2462" t="s">
        <v>5129</v>
      </c>
      <c r="B135" s="2463">
        <v>30734</v>
      </c>
      <c r="C135" s="2463">
        <v>13257</v>
      </c>
      <c r="D135" s="2463">
        <v>270593.3</v>
      </c>
      <c r="E135" s="2463">
        <v>314584.3</v>
      </c>
      <c r="F135" s="2463">
        <v>2344.4911551123</v>
      </c>
      <c r="G135" s="2465">
        <v>0</v>
      </c>
      <c r="H135" s="2466">
        <v>316929</v>
      </c>
      <c r="I135" s="2467">
        <v>7070.8915973544517</v>
      </c>
      <c r="J135" s="2468">
        <v>10.685720501138738</v>
      </c>
      <c r="K135" s="2469"/>
      <c r="L135" s="2469"/>
      <c r="M135" s="2469"/>
      <c r="N135" s="2469"/>
      <c r="O135" s="2469"/>
      <c r="P135" s="2469"/>
      <c r="Q135" s="1612"/>
      <c r="R135" s="1612"/>
      <c r="S135" s="1612"/>
      <c r="T135" s="1612"/>
      <c r="U135" s="1612"/>
      <c r="V135" s="1612"/>
      <c r="W135" s="1604"/>
      <c r="X135" s="1604"/>
      <c r="Y135" s="1604"/>
      <c r="Z135" s="1604"/>
      <c r="AA135" s="1604"/>
      <c r="AB135" s="1604"/>
      <c r="AC135" s="134"/>
      <c r="AD135" s="134"/>
      <c r="AE135" s="134"/>
      <c r="AF135" s="134"/>
      <c r="AG135" s="134"/>
      <c r="AH135" s="134"/>
      <c r="AI135" s="134"/>
      <c r="AJ135" s="134"/>
      <c r="AK135" s="134"/>
      <c r="AL135" s="134"/>
      <c r="AM135" s="134"/>
      <c r="AN135" s="134"/>
      <c r="AO135" s="134"/>
      <c r="AP135" s="134"/>
      <c r="AQ135" s="134"/>
      <c r="AR135" s="134"/>
      <c r="AS135" s="134"/>
      <c r="AT135" s="134"/>
    </row>
    <row r="136" spans="1:46" s="1614" customFormat="1" ht="16.8">
      <c r="A136" s="2462" t="s">
        <v>2895</v>
      </c>
      <c r="B136" s="2463">
        <v>29971</v>
      </c>
      <c r="C136" s="2463">
        <v>13003</v>
      </c>
      <c r="D136" s="2463">
        <v>283827</v>
      </c>
      <c r="E136" s="2463">
        <v>326800.40000000002</v>
      </c>
      <c r="F136" s="2463">
        <v>2307.8896946524997</v>
      </c>
      <c r="G136" s="2465">
        <v>0</v>
      </c>
      <c r="H136" s="2466">
        <v>329108</v>
      </c>
      <c r="I136" s="2467">
        <v>7336.0799931485371</v>
      </c>
      <c r="J136" s="2468">
        <v>11.096374170497484</v>
      </c>
      <c r="K136" s="2469"/>
      <c r="L136" s="2469"/>
      <c r="M136" s="2469"/>
      <c r="N136" s="2469"/>
      <c r="O136" s="2469"/>
      <c r="P136" s="2469"/>
      <c r="Q136" s="1612"/>
      <c r="R136" s="1612"/>
      <c r="S136" s="1612"/>
      <c r="T136" s="1612"/>
      <c r="U136" s="1612"/>
      <c r="V136" s="1612"/>
      <c r="W136" s="1604"/>
      <c r="X136" s="1604"/>
      <c r="Y136" s="1604"/>
      <c r="Z136" s="1604"/>
      <c r="AA136" s="1604"/>
      <c r="AB136" s="1604"/>
      <c r="AC136" s="134"/>
      <c r="AD136" s="134"/>
      <c r="AE136" s="134"/>
      <c r="AF136" s="134"/>
      <c r="AG136" s="134"/>
      <c r="AH136" s="134"/>
      <c r="AI136" s="134"/>
      <c r="AJ136" s="134"/>
      <c r="AK136" s="134"/>
      <c r="AL136" s="134"/>
      <c r="AM136" s="134"/>
      <c r="AN136" s="134"/>
      <c r="AO136" s="134"/>
      <c r="AP136" s="134"/>
      <c r="AQ136" s="134"/>
      <c r="AR136" s="134"/>
      <c r="AS136" s="134"/>
      <c r="AT136" s="134"/>
    </row>
    <row r="137" spans="1:46" s="1614" customFormat="1" ht="17.399999999999999">
      <c r="A137" s="2462" t="s">
        <v>5130</v>
      </c>
      <c r="B137" s="2463">
        <v>28859</v>
      </c>
      <c r="C137" s="2463">
        <v>12878</v>
      </c>
      <c r="D137" s="2463">
        <v>242837</v>
      </c>
      <c r="E137" s="2463">
        <v>284574</v>
      </c>
      <c r="F137" s="2463">
        <v>2273.6195374067001</v>
      </c>
      <c r="G137" s="2465">
        <v>0</v>
      </c>
      <c r="H137" s="2466">
        <v>286848</v>
      </c>
      <c r="I137" s="2467">
        <v>6507.7344913157749</v>
      </c>
      <c r="J137" s="2468">
        <v>9.6715032519509219</v>
      </c>
      <c r="K137" s="2469"/>
      <c r="L137" s="2469"/>
      <c r="M137" s="2469"/>
      <c r="N137" s="2469"/>
      <c r="O137" s="2469"/>
      <c r="P137" s="2469"/>
      <c r="Q137" s="1612"/>
      <c r="R137" s="1612"/>
      <c r="S137" s="1612"/>
      <c r="T137" s="1612"/>
      <c r="U137" s="1612"/>
      <c r="V137" s="1612"/>
      <c r="W137" s="1604"/>
      <c r="X137" s="1604"/>
      <c r="Y137" s="1604"/>
      <c r="Z137" s="1604"/>
      <c r="AA137" s="1604"/>
      <c r="AB137" s="1604"/>
      <c r="AC137" s="134"/>
      <c r="AD137" s="134"/>
      <c r="AE137" s="134"/>
      <c r="AF137" s="134"/>
      <c r="AG137" s="134"/>
      <c r="AH137" s="134"/>
      <c r="AI137" s="134"/>
      <c r="AJ137" s="134"/>
      <c r="AK137" s="134"/>
      <c r="AL137" s="134"/>
      <c r="AM137" s="134"/>
      <c r="AN137" s="134"/>
      <c r="AO137" s="134"/>
      <c r="AP137" s="134"/>
      <c r="AQ137" s="134"/>
      <c r="AR137" s="134"/>
      <c r="AS137" s="134"/>
      <c r="AT137" s="134"/>
    </row>
    <row r="138" spans="1:46" s="1614" customFormat="1" ht="16.8">
      <c r="A138" s="2462" t="s">
        <v>5131</v>
      </c>
      <c r="B138" s="2463">
        <v>30854</v>
      </c>
      <c r="C138" s="2463">
        <v>12636</v>
      </c>
      <c r="D138" s="2463">
        <v>248928</v>
      </c>
      <c r="E138" s="2463">
        <v>292418</v>
      </c>
      <c r="F138" s="2463">
        <v>2330.5638060430001</v>
      </c>
      <c r="G138" s="2465">
        <v>0</v>
      </c>
      <c r="H138" s="2466">
        <v>294749</v>
      </c>
      <c r="I138" s="2467">
        <v>6707.5999402781599</v>
      </c>
      <c r="J138" s="2468">
        <v>9.9378900913100736</v>
      </c>
      <c r="K138" s="2469"/>
      <c r="L138" s="2469"/>
      <c r="M138" s="2469"/>
      <c r="N138" s="2469"/>
      <c r="O138" s="2469"/>
      <c r="P138" s="2469"/>
      <c r="Q138" s="1612"/>
      <c r="R138" s="1612"/>
      <c r="S138" s="1612"/>
      <c r="T138" s="1612"/>
      <c r="U138" s="1612"/>
      <c r="V138" s="1612"/>
      <c r="W138" s="1604"/>
      <c r="X138" s="1604"/>
      <c r="Y138" s="1604"/>
      <c r="Z138" s="1604"/>
      <c r="AA138" s="1604"/>
      <c r="AB138" s="1604"/>
      <c r="AC138" s="134"/>
      <c r="AD138" s="134"/>
      <c r="AE138" s="134"/>
      <c r="AF138" s="134"/>
      <c r="AG138" s="134"/>
      <c r="AH138" s="134"/>
      <c r="AI138" s="134"/>
      <c r="AJ138" s="134"/>
      <c r="AK138" s="134"/>
      <c r="AL138" s="134"/>
      <c r="AM138" s="134"/>
      <c r="AN138" s="134"/>
      <c r="AO138" s="134"/>
      <c r="AP138" s="134"/>
      <c r="AQ138" s="134"/>
      <c r="AR138" s="134"/>
      <c r="AS138" s="134"/>
      <c r="AT138" s="134"/>
    </row>
    <row r="139" spans="1:46" s="1614" customFormat="1" ht="17.399999999999999" thickBot="1">
      <c r="A139" s="2473" t="s">
        <v>2896</v>
      </c>
      <c r="B139" s="2474">
        <v>31875</v>
      </c>
      <c r="C139" s="2474">
        <v>12798.18</v>
      </c>
      <c r="D139" s="2474">
        <v>295122</v>
      </c>
      <c r="E139" s="2474">
        <v>339795.18</v>
      </c>
      <c r="F139" s="2474">
        <v>2414.7389791199998</v>
      </c>
      <c r="G139" s="2476">
        <v>0</v>
      </c>
      <c r="H139" s="2477">
        <v>342210</v>
      </c>
      <c r="I139" s="2478">
        <v>7796.2608356385035</v>
      </c>
      <c r="J139" s="2479">
        <v>11.538112924784707</v>
      </c>
      <c r="K139" s="2469"/>
      <c r="L139" s="2469"/>
      <c r="M139" s="2469"/>
      <c r="N139" s="2469"/>
      <c r="O139" s="2469"/>
      <c r="P139" s="2469"/>
      <c r="Q139" s="1612"/>
      <c r="R139" s="1612"/>
      <c r="S139" s="1612"/>
      <c r="T139" s="1612"/>
      <c r="U139" s="1612"/>
      <c r="V139" s="1612"/>
      <c r="W139" s="1604"/>
      <c r="X139" s="1604"/>
      <c r="Y139" s="1604"/>
      <c r="Z139" s="1604"/>
      <c r="AA139" s="1604"/>
      <c r="AB139" s="1604"/>
      <c r="AC139" s="134"/>
      <c r="AD139" s="134"/>
      <c r="AE139" s="134"/>
      <c r="AF139" s="134"/>
      <c r="AG139" s="134"/>
      <c r="AH139" s="134"/>
      <c r="AI139" s="134"/>
      <c r="AJ139" s="134"/>
      <c r="AK139" s="134"/>
      <c r="AL139" s="134"/>
      <c r="AM139" s="134"/>
      <c r="AN139" s="134"/>
      <c r="AO139" s="134"/>
      <c r="AP139" s="134"/>
      <c r="AQ139" s="134"/>
      <c r="AR139" s="134"/>
      <c r="AS139" s="134"/>
      <c r="AT139" s="134"/>
    </row>
    <row r="140" spans="1:46" s="1614" customFormat="1" ht="16.8">
      <c r="A140" s="2462" t="s">
        <v>5132</v>
      </c>
      <c r="B140" s="2463">
        <v>34103</v>
      </c>
      <c r="C140" s="2463">
        <v>13289.9</v>
      </c>
      <c r="D140" s="2463">
        <v>254325</v>
      </c>
      <c r="E140" s="2463">
        <v>301717.90000000002</v>
      </c>
      <c r="F140" s="2463">
        <v>2494.7879731125004</v>
      </c>
      <c r="G140" s="2465">
        <v>0</v>
      </c>
      <c r="H140" s="2466">
        <v>304213</v>
      </c>
      <c r="I140" s="2467">
        <v>6797.1005757310695</v>
      </c>
      <c r="J140" s="2468">
        <v>10.05030129778082</v>
      </c>
      <c r="K140" s="2469"/>
      <c r="L140" s="2469"/>
      <c r="M140" s="2469"/>
      <c r="N140" s="2469"/>
      <c r="O140" s="2469"/>
      <c r="P140" s="2469"/>
      <c r="Q140" s="1612"/>
      <c r="R140" s="1612"/>
      <c r="S140" s="1612"/>
      <c r="T140" s="1612"/>
      <c r="U140" s="1612"/>
      <c r="V140" s="1612"/>
      <c r="W140" s="1604"/>
      <c r="X140" s="1604"/>
      <c r="Y140" s="1604"/>
      <c r="Z140" s="1604"/>
      <c r="AA140" s="1604"/>
      <c r="AB140" s="1604"/>
      <c r="AC140" s="134"/>
      <c r="AD140" s="134"/>
      <c r="AE140" s="134"/>
      <c r="AF140" s="134"/>
      <c r="AG140" s="134"/>
      <c r="AH140" s="134"/>
      <c r="AI140" s="134"/>
      <c r="AJ140" s="134"/>
      <c r="AK140" s="134"/>
      <c r="AL140" s="134"/>
      <c r="AM140" s="134"/>
      <c r="AN140" s="134"/>
      <c r="AO140" s="134"/>
      <c r="AP140" s="134"/>
      <c r="AQ140" s="134"/>
      <c r="AR140" s="134"/>
      <c r="AS140" s="134"/>
      <c r="AT140" s="134"/>
    </row>
    <row r="141" spans="1:46" s="1614" customFormat="1" ht="16.8">
      <c r="A141" s="2462" t="s">
        <v>5133</v>
      </c>
      <c r="B141" s="2463">
        <v>33666</v>
      </c>
      <c r="C141" s="2463">
        <v>13486</v>
      </c>
      <c r="D141" s="2463">
        <v>256243</v>
      </c>
      <c r="E141" s="2463">
        <v>303395</v>
      </c>
      <c r="F141" s="2463">
        <v>2554.9</v>
      </c>
      <c r="G141" s="2465">
        <v>0</v>
      </c>
      <c r="H141" s="2466">
        <v>305950</v>
      </c>
      <c r="I141" s="2467">
        <v>6577.7</v>
      </c>
      <c r="J141" s="2468">
        <v>10.107683241343272</v>
      </c>
      <c r="K141" s="2469"/>
      <c r="L141" s="2469"/>
      <c r="M141" s="2469"/>
      <c r="N141" s="2469"/>
      <c r="O141" s="2469"/>
      <c r="P141" s="2469"/>
      <c r="Q141" s="1612"/>
      <c r="R141" s="1612"/>
      <c r="S141" s="1612"/>
      <c r="T141" s="1612"/>
      <c r="U141" s="1612"/>
      <c r="V141" s="1612"/>
      <c r="W141" s="1604"/>
      <c r="X141" s="1604"/>
      <c r="Y141" s="1604"/>
      <c r="Z141" s="1604"/>
      <c r="AA141" s="1604"/>
      <c r="AB141" s="1604"/>
      <c r="AC141" s="134"/>
      <c r="AD141" s="134"/>
      <c r="AE141" s="134"/>
      <c r="AF141" s="134"/>
      <c r="AG141" s="134"/>
      <c r="AH141" s="134"/>
      <c r="AI141" s="134"/>
      <c r="AJ141" s="134"/>
      <c r="AK141" s="134"/>
      <c r="AL141" s="134"/>
      <c r="AM141" s="134"/>
      <c r="AN141" s="134"/>
      <c r="AO141" s="134"/>
      <c r="AP141" s="134"/>
      <c r="AQ141" s="134"/>
      <c r="AR141" s="134"/>
      <c r="AS141" s="134"/>
      <c r="AT141" s="134"/>
    </row>
    <row r="142" spans="1:46" s="1614" customFormat="1" ht="16.8">
      <c r="A142" s="2462" t="s">
        <v>2897</v>
      </c>
      <c r="B142" s="2463">
        <v>36424</v>
      </c>
      <c r="C142" s="2463">
        <v>13593</v>
      </c>
      <c r="D142" s="2463">
        <v>254068</v>
      </c>
      <c r="E142" s="2463">
        <v>304085</v>
      </c>
      <c r="F142" s="2463">
        <v>2562.3738781874999</v>
      </c>
      <c r="G142" s="2465">
        <v>0</v>
      </c>
      <c r="H142" s="2466">
        <v>306647</v>
      </c>
      <c r="I142" s="2467">
        <v>6654.7477385973689</v>
      </c>
      <c r="J142" s="2468">
        <v>10.130725887356805</v>
      </c>
      <c r="K142" s="2469"/>
      <c r="L142" s="2469"/>
      <c r="M142" s="2469"/>
      <c r="N142" s="2469"/>
      <c r="O142" s="2469"/>
      <c r="P142" s="2469"/>
      <c r="Q142" s="1612"/>
      <c r="R142" s="1612"/>
      <c r="S142" s="1612"/>
      <c r="T142" s="1612"/>
      <c r="U142" s="1612"/>
      <c r="V142" s="1612"/>
      <c r="W142" s="1604"/>
      <c r="X142" s="1604"/>
      <c r="Y142" s="1604"/>
      <c r="Z142" s="1604"/>
      <c r="AA142" s="1604"/>
      <c r="AB142" s="1604"/>
      <c r="AC142" s="134"/>
      <c r="AD142" s="134"/>
      <c r="AE142" s="134"/>
      <c r="AF142" s="134"/>
      <c r="AG142" s="134"/>
      <c r="AH142" s="134"/>
      <c r="AI142" s="134"/>
      <c r="AJ142" s="134"/>
      <c r="AK142" s="134"/>
      <c r="AL142" s="134"/>
      <c r="AM142" s="134"/>
      <c r="AN142" s="134"/>
      <c r="AO142" s="134"/>
      <c r="AP142" s="134"/>
      <c r="AQ142" s="134"/>
      <c r="AR142" s="134"/>
      <c r="AS142" s="134"/>
      <c r="AT142" s="134"/>
    </row>
    <row r="143" spans="1:46" s="1614" customFormat="1" ht="16.8">
      <c r="A143" s="2462" t="s">
        <v>5134</v>
      </c>
      <c r="B143" s="2463">
        <v>35752</v>
      </c>
      <c r="C143" s="2463">
        <v>13392</v>
      </c>
      <c r="D143" s="2463">
        <v>239285</v>
      </c>
      <c r="E143" s="2463">
        <v>288430</v>
      </c>
      <c r="F143" s="2463">
        <v>2509.4667222819999</v>
      </c>
      <c r="G143" s="2465">
        <v>0</v>
      </c>
      <c r="H143" s="2466">
        <v>290939</v>
      </c>
      <c r="I143" s="2467">
        <v>6455.5081687659649</v>
      </c>
      <c r="J143" s="2468">
        <v>9.6117791722307775</v>
      </c>
      <c r="K143" s="2469"/>
      <c r="L143" s="2469"/>
      <c r="M143" s="2469"/>
      <c r="N143" s="2469"/>
      <c r="O143" s="2469"/>
      <c r="P143" s="2469"/>
      <c r="Q143" s="1612"/>
      <c r="R143" s="1612"/>
      <c r="S143" s="1612"/>
      <c r="T143" s="1612"/>
      <c r="U143" s="1612"/>
      <c r="V143" s="1612"/>
      <c r="W143" s="1604"/>
      <c r="X143" s="1604"/>
      <c r="Y143" s="1604"/>
      <c r="Z143" s="1604"/>
      <c r="AA143" s="1604"/>
      <c r="AB143" s="1604"/>
      <c r="AC143" s="134"/>
      <c r="AD143" s="134"/>
      <c r="AE143" s="134"/>
      <c r="AF143" s="134"/>
      <c r="AG143" s="134"/>
      <c r="AH143" s="134"/>
      <c r="AI143" s="134"/>
      <c r="AJ143" s="134"/>
      <c r="AK143" s="134"/>
      <c r="AL143" s="134"/>
      <c r="AM143" s="134"/>
      <c r="AN143" s="134"/>
      <c r="AO143" s="134"/>
      <c r="AP143" s="134"/>
      <c r="AQ143" s="134"/>
      <c r="AR143" s="134"/>
      <c r="AS143" s="134"/>
      <c r="AT143" s="134"/>
    </row>
    <row r="144" spans="1:46" s="1614" customFormat="1" ht="16.8">
      <c r="A144" s="2462" t="s">
        <v>5135</v>
      </c>
      <c r="B144" s="2463">
        <v>35959</v>
      </c>
      <c r="C144" s="2463">
        <v>13275</v>
      </c>
      <c r="D144" s="2463">
        <v>240096</v>
      </c>
      <c r="E144" s="2463">
        <v>289330</v>
      </c>
      <c r="F144" s="2463">
        <v>2527.4166389835</v>
      </c>
      <c r="G144" s="2465">
        <v>0</v>
      </c>
      <c r="H144" s="2466">
        <v>291857</v>
      </c>
      <c r="I144" s="2467">
        <v>6359.7964843608434</v>
      </c>
      <c r="J144" s="2468">
        <v>9.6421070520483276</v>
      </c>
      <c r="K144" s="2469"/>
      <c r="L144" s="2469"/>
      <c r="M144" s="2469"/>
      <c r="N144" s="2469"/>
      <c r="O144" s="2469"/>
      <c r="P144" s="2469"/>
      <c r="Q144" s="1612"/>
      <c r="R144" s="1612"/>
      <c r="S144" s="1612"/>
      <c r="T144" s="1612"/>
      <c r="U144" s="1612"/>
      <c r="V144" s="1612"/>
      <c r="W144" s="1604"/>
      <c r="X144" s="1604"/>
      <c r="Y144" s="1604"/>
      <c r="Z144" s="1604"/>
      <c r="AA144" s="1604"/>
      <c r="AB144" s="1604"/>
      <c r="AC144" s="134"/>
      <c r="AD144" s="134"/>
      <c r="AE144" s="134"/>
      <c r="AF144" s="134"/>
      <c r="AG144" s="134"/>
      <c r="AH144" s="134"/>
      <c r="AI144" s="134"/>
      <c r="AJ144" s="134"/>
      <c r="AK144" s="134"/>
      <c r="AL144" s="134"/>
      <c r="AM144" s="134"/>
      <c r="AN144" s="134"/>
      <c r="AO144" s="134"/>
      <c r="AP144" s="134"/>
      <c r="AQ144" s="134"/>
      <c r="AR144" s="134"/>
      <c r="AS144" s="134"/>
      <c r="AT144" s="134"/>
    </row>
    <row r="145" spans="1:46" s="1614" customFormat="1" ht="16.8">
      <c r="A145" s="2462" t="s">
        <v>5136</v>
      </c>
      <c r="B145" s="2463">
        <v>34919</v>
      </c>
      <c r="C145" s="2463">
        <v>13398</v>
      </c>
      <c r="D145" s="2463">
        <v>255100</v>
      </c>
      <c r="E145" s="2463">
        <v>303417</v>
      </c>
      <c r="F145" s="2463">
        <v>2533.3287489510003</v>
      </c>
      <c r="G145" s="2465"/>
      <c r="H145" s="2466">
        <v>305951</v>
      </c>
      <c r="I145" s="2467">
        <v>6664.4131968783495</v>
      </c>
      <c r="J145" s="2468">
        <v>10.107702338976974</v>
      </c>
      <c r="K145" s="2469"/>
      <c r="L145" s="2469"/>
      <c r="M145" s="2469"/>
      <c r="N145" s="2469"/>
      <c r="O145" s="2469"/>
      <c r="P145" s="2469"/>
      <c r="Q145" s="1612"/>
      <c r="R145" s="1612"/>
      <c r="S145" s="1612"/>
      <c r="T145" s="1612"/>
      <c r="U145" s="1612"/>
      <c r="V145" s="1612"/>
      <c r="W145" s="1604"/>
      <c r="X145" s="1604"/>
      <c r="Y145" s="1604"/>
      <c r="Z145" s="1604"/>
      <c r="AA145" s="1604"/>
      <c r="AB145" s="1604"/>
      <c r="AC145" s="134"/>
      <c r="AD145" s="134"/>
      <c r="AE145" s="134"/>
      <c r="AF145" s="134"/>
      <c r="AG145" s="134"/>
      <c r="AH145" s="134"/>
      <c r="AI145" s="134"/>
      <c r="AJ145" s="134"/>
      <c r="AK145" s="134"/>
      <c r="AL145" s="134"/>
      <c r="AM145" s="134"/>
      <c r="AN145" s="134"/>
      <c r="AO145" s="134"/>
      <c r="AP145" s="134"/>
      <c r="AQ145" s="134"/>
      <c r="AR145" s="134"/>
      <c r="AS145" s="134"/>
      <c r="AT145" s="134"/>
    </row>
    <row r="146" spans="1:46" s="1614" customFormat="1" ht="16.8">
      <c r="A146" s="2462" t="s">
        <v>5137</v>
      </c>
      <c r="B146" s="2463">
        <v>35998</v>
      </c>
      <c r="C146" s="2463">
        <v>13947</v>
      </c>
      <c r="D146" s="2463">
        <v>253559</v>
      </c>
      <c r="E146" s="2463">
        <v>303503.82578508003</v>
      </c>
      <c r="F146" s="2463">
        <v>2565.5362645143</v>
      </c>
      <c r="G146" s="2465"/>
      <c r="H146" s="2466">
        <v>306069</v>
      </c>
      <c r="I146" s="2467">
        <v>6647.0058777834947</v>
      </c>
      <c r="J146" s="2468">
        <v>10.111627621269726</v>
      </c>
      <c r="K146" s="2469"/>
      <c r="L146" s="2469"/>
      <c r="M146" s="2469"/>
      <c r="N146" s="2469"/>
      <c r="O146" s="2469"/>
      <c r="P146" s="2469"/>
      <c r="Q146" s="1612"/>
      <c r="R146" s="1612"/>
      <c r="S146" s="1612"/>
      <c r="T146" s="1612"/>
      <c r="U146" s="1612"/>
      <c r="V146" s="1612"/>
      <c r="W146" s="1604"/>
      <c r="X146" s="1604"/>
      <c r="Y146" s="1604"/>
      <c r="Z146" s="1604"/>
      <c r="AA146" s="1604"/>
      <c r="AB146" s="1604"/>
      <c r="AC146" s="134"/>
      <c r="AD146" s="134"/>
      <c r="AE146" s="134"/>
      <c r="AF146" s="134"/>
      <c r="AG146" s="134"/>
      <c r="AH146" s="134"/>
      <c r="AI146" s="134"/>
      <c r="AJ146" s="134"/>
      <c r="AK146" s="134"/>
      <c r="AL146" s="134"/>
      <c r="AM146" s="134"/>
      <c r="AN146" s="134"/>
      <c r="AO146" s="134"/>
      <c r="AP146" s="134"/>
      <c r="AQ146" s="134"/>
      <c r="AR146" s="134"/>
      <c r="AS146" s="134"/>
      <c r="AT146" s="134"/>
    </row>
    <row r="147" spans="1:46" s="1614" customFormat="1" ht="16.8">
      <c r="A147" s="2462" t="s">
        <v>185</v>
      </c>
      <c r="B147" s="2463">
        <v>35492</v>
      </c>
      <c r="C147" s="2463">
        <v>13623</v>
      </c>
      <c r="D147" s="2463">
        <v>259230</v>
      </c>
      <c r="E147" s="2463">
        <v>308344.40519382001</v>
      </c>
      <c r="F147" s="2463">
        <v>2518.7828840064003</v>
      </c>
      <c r="G147" s="2465"/>
      <c r="H147" s="2466">
        <v>310863</v>
      </c>
      <c r="I147" s="2467">
        <v>6809.8575670403816</v>
      </c>
      <c r="J147" s="2468">
        <v>10.270001472719706</v>
      </c>
      <c r="K147" s="2469"/>
      <c r="L147" s="2469"/>
      <c r="M147" s="2469"/>
      <c r="N147" s="2469"/>
      <c r="O147" s="2469"/>
      <c r="P147" s="2469"/>
      <c r="Q147" s="1612"/>
      <c r="R147" s="1612"/>
      <c r="S147" s="1612"/>
      <c r="T147" s="1612"/>
      <c r="U147" s="1612"/>
      <c r="V147" s="1612"/>
      <c r="W147" s="1604"/>
      <c r="X147" s="1604"/>
      <c r="Y147" s="1604"/>
      <c r="Z147" s="1604"/>
      <c r="AA147" s="1604"/>
      <c r="AB147" s="1604"/>
      <c r="AC147" s="134"/>
      <c r="AD147" s="134"/>
      <c r="AE147" s="134"/>
      <c r="AF147" s="134"/>
      <c r="AG147" s="134"/>
      <c r="AH147" s="134"/>
      <c r="AI147" s="134"/>
      <c r="AJ147" s="134"/>
      <c r="AK147" s="134"/>
      <c r="AL147" s="134"/>
      <c r="AM147" s="134"/>
      <c r="AN147" s="134"/>
      <c r="AO147" s="134"/>
      <c r="AP147" s="134"/>
      <c r="AQ147" s="134"/>
      <c r="AR147" s="134"/>
      <c r="AS147" s="134"/>
      <c r="AT147" s="134"/>
    </row>
    <row r="148" spans="1:46" s="1614" customFormat="1" ht="16.8">
      <c r="A148" s="2462" t="s">
        <v>5138</v>
      </c>
      <c r="B148" s="2463">
        <v>33417</v>
      </c>
      <c r="C148" s="2463">
        <v>13180</v>
      </c>
      <c r="D148" s="2463">
        <v>244024</v>
      </c>
      <c r="E148" s="2463">
        <v>290621</v>
      </c>
      <c r="F148" s="2463">
        <v>2435.9179209320996</v>
      </c>
      <c r="G148" s="2465"/>
      <c r="H148" s="2466">
        <v>293057</v>
      </c>
      <c r="I148" s="2467">
        <v>6563.5161791890177</v>
      </c>
      <c r="J148" s="2468">
        <v>9.6817395752784492</v>
      </c>
      <c r="K148" s="2469"/>
      <c r="L148" s="2469"/>
      <c r="M148" s="2469"/>
      <c r="N148" s="2469"/>
      <c r="O148" s="2469"/>
      <c r="P148" s="2469"/>
      <c r="Q148" s="1612"/>
      <c r="R148" s="1612"/>
      <c r="S148" s="1612"/>
      <c r="T148" s="1612"/>
      <c r="U148" s="1612"/>
      <c r="V148" s="1612"/>
      <c r="W148" s="1604"/>
      <c r="X148" s="1604"/>
      <c r="Y148" s="1604"/>
      <c r="Z148" s="1604"/>
      <c r="AA148" s="1604"/>
      <c r="AB148" s="1604"/>
      <c r="AC148" s="134"/>
      <c r="AD148" s="134"/>
      <c r="AE148" s="134"/>
      <c r="AF148" s="134"/>
      <c r="AG148" s="134"/>
      <c r="AH148" s="134"/>
      <c r="AI148" s="134"/>
      <c r="AJ148" s="134"/>
      <c r="AK148" s="134"/>
      <c r="AL148" s="134"/>
      <c r="AM148" s="134"/>
      <c r="AN148" s="134"/>
      <c r="AO148" s="134"/>
      <c r="AP148" s="134"/>
      <c r="AQ148" s="134"/>
      <c r="AR148" s="134"/>
      <c r="AS148" s="134"/>
      <c r="AT148" s="134"/>
    </row>
    <row r="149" spans="1:46" s="1614" customFormat="1" ht="16.8">
      <c r="A149" s="2462" t="s">
        <v>5139</v>
      </c>
      <c r="B149" s="2463">
        <v>35391</v>
      </c>
      <c r="C149" s="2463">
        <v>13157</v>
      </c>
      <c r="D149" s="2463">
        <v>246071</v>
      </c>
      <c r="E149" s="2463">
        <v>294619</v>
      </c>
      <c r="F149" s="2463">
        <v>2422</v>
      </c>
      <c r="G149" s="2465"/>
      <c r="H149" s="2466">
        <v>297041</v>
      </c>
      <c r="I149" s="2467">
        <v>6688.1</v>
      </c>
      <c r="J149" s="2468">
        <v>9.8133511077109983</v>
      </c>
      <c r="K149" s="2469"/>
      <c r="L149" s="2469"/>
      <c r="M149" s="2469"/>
      <c r="N149" s="2469"/>
      <c r="O149" s="2469"/>
      <c r="P149" s="2469"/>
      <c r="Q149" s="1612"/>
      <c r="R149" s="1612"/>
      <c r="S149" s="1612"/>
      <c r="T149" s="1612"/>
      <c r="U149" s="1612"/>
      <c r="V149" s="1612"/>
      <c r="W149" s="1604"/>
      <c r="X149" s="1604"/>
      <c r="Y149" s="1604"/>
      <c r="Z149" s="1604"/>
      <c r="AA149" s="1604"/>
      <c r="AB149" s="1604"/>
      <c r="AC149" s="134"/>
      <c r="AD149" s="134"/>
      <c r="AE149" s="134"/>
      <c r="AF149" s="134"/>
      <c r="AG149" s="134"/>
      <c r="AH149" s="134"/>
      <c r="AI149" s="134"/>
      <c r="AJ149" s="134"/>
      <c r="AK149" s="134"/>
      <c r="AL149" s="134"/>
      <c r="AM149" s="134"/>
      <c r="AN149" s="134"/>
      <c r="AO149" s="134"/>
      <c r="AP149" s="134"/>
      <c r="AQ149" s="134"/>
      <c r="AR149" s="134"/>
      <c r="AS149" s="134"/>
      <c r="AT149" s="134"/>
    </row>
    <row r="150" spans="1:46" s="1614" customFormat="1" ht="16.8">
      <c r="A150" s="2462" t="s">
        <v>5140</v>
      </c>
      <c r="B150" s="2463">
        <v>36149</v>
      </c>
      <c r="C150" s="2463">
        <v>13308</v>
      </c>
      <c r="D150" s="2463">
        <v>245335</v>
      </c>
      <c r="E150" s="2463">
        <v>294792</v>
      </c>
      <c r="F150" s="2463">
        <v>2451.679398663</v>
      </c>
      <c r="G150" s="2465"/>
      <c r="H150" s="2466">
        <v>297244</v>
      </c>
      <c r="I150" s="2467">
        <v>6706.5823044717426</v>
      </c>
      <c r="J150" s="2468">
        <v>9.8200563160374372</v>
      </c>
      <c r="K150" s="2469"/>
      <c r="L150" s="2469"/>
      <c r="M150" s="2469"/>
      <c r="N150" s="2469"/>
      <c r="O150" s="2469"/>
      <c r="P150" s="2469"/>
      <c r="Q150" s="1612"/>
      <c r="R150" s="1612"/>
      <c r="S150" s="1612"/>
      <c r="T150" s="1612"/>
      <c r="U150" s="1612"/>
      <c r="V150" s="1612"/>
      <c r="W150" s="1604"/>
      <c r="X150" s="1604"/>
      <c r="Y150" s="1604"/>
      <c r="Z150" s="1604"/>
      <c r="AA150" s="1604"/>
      <c r="AB150" s="1604"/>
      <c r="AC150" s="134"/>
      <c r="AD150" s="134"/>
      <c r="AE150" s="134"/>
      <c r="AF150" s="134"/>
      <c r="AG150" s="134"/>
      <c r="AH150" s="134"/>
      <c r="AI150" s="134"/>
      <c r="AJ150" s="134"/>
      <c r="AK150" s="134"/>
      <c r="AL150" s="134"/>
      <c r="AM150" s="134"/>
      <c r="AN150" s="134"/>
      <c r="AO150" s="134"/>
      <c r="AP150" s="134"/>
      <c r="AQ150" s="134"/>
      <c r="AR150" s="134"/>
      <c r="AS150" s="134"/>
      <c r="AT150" s="134"/>
    </row>
    <row r="151" spans="1:46" s="1614" customFormat="1" ht="17.399999999999999" thickBot="1">
      <c r="A151" s="2462" t="s">
        <v>5141</v>
      </c>
      <c r="B151" s="2463">
        <v>36649</v>
      </c>
      <c r="C151" s="2463">
        <v>13384</v>
      </c>
      <c r="D151" s="2463">
        <v>268865</v>
      </c>
      <c r="E151" s="2463">
        <v>318897.70088582003</v>
      </c>
      <c r="F151" s="2463">
        <v>2465.9970769070997</v>
      </c>
      <c r="G151" s="2465"/>
      <c r="H151" s="2466">
        <v>321364</v>
      </c>
      <c r="I151" s="2467">
        <v>7254.0115362247861</v>
      </c>
      <c r="J151" s="2468">
        <v>10.616907301772837</v>
      </c>
      <c r="K151" s="2469"/>
      <c r="L151" s="2469"/>
      <c r="M151" s="2469"/>
      <c r="N151" s="2469"/>
      <c r="O151" s="2469"/>
      <c r="P151" s="2469"/>
      <c r="Q151" s="1612"/>
      <c r="R151" s="1612"/>
      <c r="S151" s="1612"/>
      <c r="T151" s="1612"/>
      <c r="U151" s="1612"/>
      <c r="V151" s="1612"/>
      <c r="W151" s="1604"/>
      <c r="X151" s="1604"/>
      <c r="Y151" s="1604"/>
      <c r="Z151" s="1604"/>
      <c r="AA151" s="1604"/>
      <c r="AB151" s="1604"/>
      <c r="AC151" s="134"/>
      <c r="AD151" s="134"/>
      <c r="AE151" s="134"/>
      <c r="AF151" s="134"/>
      <c r="AG151" s="134"/>
      <c r="AH151" s="134"/>
      <c r="AI151" s="134"/>
      <c r="AJ151" s="134"/>
      <c r="AK151" s="134"/>
      <c r="AL151" s="134"/>
      <c r="AM151" s="134"/>
      <c r="AN151" s="134"/>
      <c r="AO151" s="134"/>
      <c r="AP151" s="134"/>
      <c r="AQ151" s="134"/>
      <c r="AR151" s="134"/>
      <c r="AS151" s="134"/>
      <c r="AT151" s="134"/>
    </row>
    <row r="152" spans="1:46" s="1614" customFormat="1" ht="16.8">
      <c r="A152" s="2481" t="s">
        <v>5142</v>
      </c>
      <c r="B152" s="2482">
        <v>36878</v>
      </c>
      <c r="C152" s="2482">
        <v>13307</v>
      </c>
      <c r="D152" s="2482">
        <v>271351</v>
      </c>
      <c r="E152" s="2482">
        <v>321536.27283423004</v>
      </c>
      <c r="F152" s="2482">
        <v>2414.7222376867999</v>
      </c>
      <c r="G152" s="2484"/>
      <c r="H152" s="2485">
        <v>323951</v>
      </c>
      <c r="I152" s="2486">
        <v>7152.2781480727181</v>
      </c>
      <c r="J152" s="2487">
        <v>10.702383955621894</v>
      </c>
      <c r="K152" s="2469"/>
      <c r="L152" s="2469"/>
      <c r="M152" s="2469"/>
      <c r="N152" s="2469"/>
      <c r="O152" s="2469"/>
      <c r="P152" s="2469"/>
      <c r="Q152" s="1612"/>
      <c r="R152" s="1612"/>
      <c r="S152" s="1612"/>
      <c r="T152" s="1612"/>
      <c r="U152" s="1612"/>
      <c r="V152" s="1612"/>
      <c r="W152" s="1604"/>
      <c r="X152" s="1604"/>
      <c r="Y152" s="1604"/>
      <c r="Z152" s="1604"/>
      <c r="AA152" s="1604"/>
      <c r="AB152" s="1604"/>
      <c r="AC152" s="134"/>
      <c r="AD152" s="134"/>
      <c r="AE152" s="134"/>
      <c r="AF152" s="134"/>
      <c r="AG152" s="134"/>
      <c r="AH152" s="134"/>
      <c r="AI152" s="134"/>
      <c r="AJ152" s="134"/>
      <c r="AK152" s="134"/>
      <c r="AL152" s="134"/>
      <c r="AM152" s="134"/>
      <c r="AN152" s="134"/>
      <c r="AO152" s="134"/>
      <c r="AP152" s="134"/>
      <c r="AQ152" s="134"/>
      <c r="AR152" s="134"/>
      <c r="AS152" s="134"/>
      <c r="AT152" s="134"/>
    </row>
    <row r="153" spans="1:46" s="1614" customFormat="1" ht="16.8">
      <c r="A153" s="2462" t="s">
        <v>5143</v>
      </c>
      <c r="B153" s="2463">
        <v>37338</v>
      </c>
      <c r="C153" s="2463">
        <v>13371</v>
      </c>
      <c r="D153" s="2463">
        <v>274093</v>
      </c>
      <c r="E153" s="2463">
        <v>324801.96172214998</v>
      </c>
      <c r="F153" s="2463">
        <v>2454.1659365068999</v>
      </c>
      <c r="G153" s="2465"/>
      <c r="H153" s="2466">
        <v>327256</v>
      </c>
      <c r="I153" s="2467">
        <v>7125.9129633369521</v>
      </c>
      <c r="J153" s="2468">
        <v>10.811575773228988</v>
      </c>
      <c r="K153" s="2469"/>
      <c r="L153" s="2469"/>
      <c r="M153" s="2469"/>
      <c r="N153" s="2469"/>
      <c r="O153" s="2469"/>
      <c r="P153" s="2469"/>
      <c r="Q153" s="1612"/>
      <c r="R153" s="1612"/>
      <c r="S153" s="1612"/>
      <c r="T153" s="1612"/>
      <c r="U153" s="1612"/>
      <c r="V153" s="1612"/>
      <c r="W153" s="1604"/>
      <c r="X153" s="1604"/>
      <c r="Y153" s="1604"/>
      <c r="Z153" s="1604"/>
      <c r="AA153" s="1604"/>
      <c r="AB153" s="1604"/>
      <c r="AC153" s="134"/>
      <c r="AD153" s="134"/>
      <c r="AE153" s="134"/>
      <c r="AF153" s="134"/>
      <c r="AG153" s="134"/>
      <c r="AH153" s="134"/>
      <c r="AI153" s="134"/>
      <c r="AJ153" s="134"/>
      <c r="AK153" s="134"/>
      <c r="AL153" s="134"/>
      <c r="AM153" s="134"/>
      <c r="AN153" s="134"/>
      <c r="AO153" s="134"/>
      <c r="AP153" s="134"/>
      <c r="AQ153" s="134"/>
      <c r="AR153" s="134"/>
      <c r="AS153" s="134"/>
      <c r="AT153" s="134"/>
    </row>
    <row r="154" spans="1:46" s="1614" customFormat="1" ht="16.8">
      <c r="A154" s="2462" t="s">
        <v>5144</v>
      </c>
      <c r="B154" s="2463">
        <v>41608</v>
      </c>
      <c r="C154" s="2463">
        <v>14098</v>
      </c>
      <c r="D154" s="2463">
        <v>279237</v>
      </c>
      <c r="E154" s="2463">
        <v>334943</v>
      </c>
      <c r="F154" s="2463">
        <v>2342.3119801025</v>
      </c>
      <c r="G154" s="2465"/>
      <c r="H154" s="2466">
        <v>337285</v>
      </c>
      <c r="I154" s="2467">
        <v>7226.3068548817228</v>
      </c>
      <c r="J154" s="2468">
        <v>11.142899494000059</v>
      </c>
      <c r="K154" s="2469"/>
      <c r="L154" s="2469"/>
      <c r="M154" s="2469"/>
      <c r="N154" s="2469"/>
      <c r="O154" s="2469"/>
      <c r="P154" s="2469"/>
      <c r="Q154" s="1612"/>
      <c r="R154" s="1612"/>
      <c r="S154" s="1612"/>
      <c r="T154" s="1612"/>
      <c r="U154" s="1612"/>
      <c r="V154" s="1612"/>
      <c r="W154" s="1604"/>
      <c r="X154" s="1604"/>
      <c r="Y154" s="1604"/>
      <c r="Z154" s="1604"/>
      <c r="AA154" s="1604"/>
      <c r="AB154" s="1604"/>
      <c r="AC154" s="134"/>
      <c r="AD154" s="134"/>
      <c r="AE154" s="134"/>
      <c r="AF154" s="134"/>
      <c r="AG154" s="134"/>
      <c r="AH154" s="134"/>
      <c r="AI154" s="134"/>
      <c r="AJ154" s="134"/>
      <c r="AK154" s="134"/>
      <c r="AL154" s="134"/>
      <c r="AM154" s="134"/>
      <c r="AN154" s="134"/>
      <c r="AO154" s="134"/>
      <c r="AP154" s="134"/>
      <c r="AQ154" s="134"/>
      <c r="AR154" s="134"/>
      <c r="AS154" s="134"/>
      <c r="AT154" s="134"/>
    </row>
    <row r="155" spans="1:46" s="1614" customFormat="1" ht="16.8">
      <c r="A155" s="2462" t="s">
        <v>5145</v>
      </c>
      <c r="B155" s="2463">
        <v>43174</v>
      </c>
      <c r="C155" s="2463">
        <v>14052</v>
      </c>
      <c r="D155" s="2463">
        <v>278343</v>
      </c>
      <c r="E155" s="2463">
        <v>335569</v>
      </c>
      <c r="F155" s="2463">
        <v>2333.5187636625001</v>
      </c>
      <c r="G155" s="2465"/>
      <c r="H155" s="2466">
        <v>337902</v>
      </c>
      <c r="I155" s="2467">
        <v>7233.221283891412</v>
      </c>
      <c r="J155" s="2468">
        <v>11.16328732627461</v>
      </c>
      <c r="K155" s="2469"/>
      <c r="L155" s="2469"/>
      <c r="M155" s="2469"/>
      <c r="N155" s="2469"/>
      <c r="O155" s="2469"/>
      <c r="P155" s="2469"/>
      <c r="Q155" s="1612"/>
      <c r="R155" s="1612"/>
      <c r="S155" s="1612"/>
      <c r="T155" s="1612"/>
      <c r="U155" s="1612"/>
      <c r="V155" s="1612"/>
      <c r="W155" s="1604"/>
      <c r="X155" s="1604"/>
      <c r="Y155" s="1604"/>
      <c r="Z155" s="1604"/>
      <c r="AA155" s="1604"/>
      <c r="AB155" s="1604"/>
      <c r="AC155" s="134"/>
      <c r="AD155" s="134"/>
      <c r="AE155" s="134"/>
      <c r="AF155" s="134"/>
      <c r="AG155" s="134"/>
      <c r="AH155" s="134"/>
      <c r="AI155" s="134"/>
      <c r="AJ155" s="134"/>
      <c r="AK155" s="134"/>
      <c r="AL155" s="134"/>
      <c r="AM155" s="134"/>
      <c r="AN155" s="134"/>
      <c r="AO155" s="134"/>
      <c r="AP155" s="134"/>
      <c r="AQ155" s="134"/>
      <c r="AR155" s="134"/>
      <c r="AS155" s="134"/>
      <c r="AT155" s="134"/>
    </row>
    <row r="156" spans="1:46" s="1614" customFormat="1" ht="16.8">
      <c r="A156" s="2462" t="s">
        <v>5146</v>
      </c>
      <c r="B156" s="2463">
        <v>43410</v>
      </c>
      <c r="C156" s="2463">
        <v>13940</v>
      </c>
      <c r="D156" s="2463">
        <v>299239</v>
      </c>
      <c r="E156" s="2463">
        <v>356589</v>
      </c>
      <c r="F156" s="2463">
        <v>2329.1297358015004</v>
      </c>
      <c r="G156" s="2465"/>
      <c r="H156" s="2466">
        <v>358918.00384456158</v>
      </c>
      <c r="I156" s="2467">
        <v>7730.3370646559233</v>
      </c>
      <c r="J156" s="2468">
        <v>11.857590636130357</v>
      </c>
      <c r="K156" s="2469"/>
      <c r="L156" s="2469"/>
      <c r="M156" s="2469"/>
      <c r="N156" s="2469"/>
      <c r="O156" s="2469"/>
      <c r="P156" s="2469"/>
      <c r="Q156" s="1612"/>
      <c r="R156" s="1612"/>
      <c r="S156" s="1612"/>
      <c r="T156" s="1612"/>
      <c r="U156" s="1612"/>
      <c r="V156" s="1612"/>
      <c r="W156" s="1604"/>
      <c r="X156" s="1604"/>
      <c r="Y156" s="1604"/>
      <c r="Z156" s="1604"/>
      <c r="AA156" s="1604"/>
      <c r="AB156" s="1604"/>
      <c r="AC156" s="134"/>
      <c r="AD156" s="134"/>
      <c r="AE156" s="134"/>
      <c r="AF156" s="134"/>
      <c r="AG156" s="134"/>
      <c r="AH156" s="134"/>
      <c r="AI156" s="134"/>
      <c r="AJ156" s="134"/>
      <c r="AK156" s="134"/>
      <c r="AL156" s="134"/>
      <c r="AM156" s="134"/>
      <c r="AN156" s="134"/>
      <c r="AO156" s="134"/>
      <c r="AP156" s="134"/>
      <c r="AQ156" s="134"/>
      <c r="AR156" s="134"/>
      <c r="AS156" s="134"/>
      <c r="AT156" s="134"/>
    </row>
    <row r="157" spans="1:46" s="1614" customFormat="1" ht="16.8">
      <c r="A157" s="2462" t="s">
        <v>3382</v>
      </c>
      <c r="B157" s="2463">
        <v>44227</v>
      </c>
      <c r="C157" s="2463">
        <v>14240</v>
      </c>
      <c r="D157" s="2463">
        <v>328779</v>
      </c>
      <c r="E157" s="2463">
        <v>387246</v>
      </c>
      <c r="F157" s="2463">
        <v>2381.1697569884</v>
      </c>
      <c r="G157" s="2465"/>
      <c r="H157" s="2466">
        <v>389627</v>
      </c>
      <c r="I157" s="2467">
        <v>8192.1143483259129</v>
      </c>
      <c r="J157" s="2468">
        <v>12.872118184865347</v>
      </c>
      <c r="K157" s="2469"/>
      <c r="L157" s="2469"/>
      <c r="M157" s="2469"/>
      <c r="N157" s="2469"/>
      <c r="O157" s="2469"/>
      <c r="P157" s="2469"/>
      <c r="Q157" s="1612"/>
      <c r="R157" s="1612"/>
      <c r="S157" s="1612"/>
      <c r="T157" s="1612"/>
      <c r="U157" s="1612"/>
      <c r="V157" s="1612"/>
      <c r="W157" s="1604"/>
      <c r="X157" s="1604"/>
      <c r="Y157" s="1604"/>
      <c r="Z157" s="1604"/>
      <c r="AA157" s="1604"/>
      <c r="AB157" s="1604"/>
      <c r="AC157" s="134"/>
      <c r="AD157" s="134"/>
      <c r="AE157" s="134"/>
      <c r="AF157" s="134"/>
      <c r="AG157" s="134"/>
      <c r="AH157" s="134"/>
      <c r="AI157" s="134"/>
      <c r="AJ157" s="134"/>
      <c r="AK157" s="134"/>
      <c r="AL157" s="134"/>
      <c r="AM157" s="134"/>
      <c r="AN157" s="134"/>
      <c r="AO157" s="134"/>
      <c r="AP157" s="134"/>
      <c r="AQ157" s="134"/>
      <c r="AR157" s="134"/>
      <c r="AS157" s="134"/>
      <c r="AT157" s="134"/>
    </row>
    <row r="158" spans="1:46" s="1614" customFormat="1" ht="16.8">
      <c r="A158" s="2462" t="s">
        <v>5147</v>
      </c>
      <c r="B158" s="2463">
        <v>45174</v>
      </c>
      <c r="C158" s="2463">
        <v>14421</v>
      </c>
      <c r="D158" s="2463">
        <v>310022</v>
      </c>
      <c r="E158" s="2463">
        <v>369617</v>
      </c>
      <c r="F158" s="2463">
        <v>2366.9723609364</v>
      </c>
      <c r="G158" s="2465"/>
      <c r="H158" s="2466">
        <v>371984</v>
      </c>
      <c r="I158" s="2467">
        <v>7946.3162007302899</v>
      </c>
      <c r="J158" s="2468">
        <v>12.289244248504874</v>
      </c>
      <c r="K158" s="2469"/>
      <c r="L158" s="2469"/>
      <c r="M158" s="2469"/>
      <c r="N158" s="2469"/>
      <c r="O158" s="2469"/>
      <c r="P158" s="2469"/>
      <c r="Q158" s="1612"/>
      <c r="R158" s="1612"/>
      <c r="S158" s="1612"/>
      <c r="T158" s="1612"/>
      <c r="U158" s="1612"/>
      <c r="V158" s="1612"/>
      <c r="W158" s="1604"/>
      <c r="X158" s="1604"/>
      <c r="Y158" s="1604"/>
      <c r="Z158" s="1604"/>
      <c r="AA158" s="1604"/>
      <c r="AB158" s="1604"/>
      <c r="AC158" s="134"/>
      <c r="AD158" s="134"/>
      <c r="AE158" s="134"/>
      <c r="AF158" s="134"/>
      <c r="AG158" s="134"/>
      <c r="AH158" s="134"/>
      <c r="AI158" s="134"/>
      <c r="AJ158" s="134"/>
      <c r="AK158" s="134"/>
      <c r="AL158" s="134"/>
      <c r="AM158" s="134"/>
      <c r="AN158" s="134"/>
      <c r="AO158" s="134"/>
      <c r="AP158" s="134"/>
      <c r="AQ158" s="134"/>
      <c r="AR158" s="134"/>
      <c r="AS158" s="134"/>
      <c r="AT158" s="134"/>
    </row>
    <row r="159" spans="1:46" s="1614" customFormat="1" ht="19.5" customHeight="1">
      <c r="A159" s="2462" t="s">
        <v>5148</v>
      </c>
      <c r="B159" s="2463">
        <v>47097</v>
      </c>
      <c r="C159" s="2463">
        <v>14530</v>
      </c>
      <c r="D159" s="2463">
        <v>295534</v>
      </c>
      <c r="E159" s="2463">
        <v>357160.88089279999</v>
      </c>
      <c r="F159" s="2463">
        <v>2393.5820112848</v>
      </c>
      <c r="G159" s="2465"/>
      <c r="H159" s="2466">
        <v>359554</v>
      </c>
      <c r="I159" s="2467">
        <v>7699.4203911459317</v>
      </c>
      <c r="J159" s="2468">
        <v>11.878617363415264</v>
      </c>
      <c r="K159" s="2469"/>
      <c r="L159" s="2469"/>
      <c r="M159" s="2469"/>
      <c r="N159" s="2469"/>
      <c r="O159" s="2469"/>
      <c r="P159" s="2469"/>
      <c r="Q159" s="1612"/>
      <c r="R159" s="1612"/>
      <c r="S159" s="1612"/>
      <c r="T159" s="1612"/>
      <c r="U159" s="1612"/>
      <c r="V159" s="1612"/>
      <c r="W159" s="1604"/>
      <c r="X159" s="1604"/>
      <c r="Y159" s="1604"/>
      <c r="Z159" s="1604"/>
      <c r="AA159" s="1604"/>
      <c r="AB159" s="1604"/>
      <c r="AC159" s="134"/>
      <c r="AD159" s="134"/>
      <c r="AE159" s="134"/>
      <c r="AF159" s="134"/>
      <c r="AG159" s="134"/>
      <c r="AH159" s="134"/>
      <c r="AI159" s="134"/>
      <c r="AJ159" s="134"/>
      <c r="AK159" s="134"/>
      <c r="AL159" s="134"/>
      <c r="AM159" s="134"/>
      <c r="AN159" s="134"/>
      <c r="AO159" s="134"/>
      <c r="AP159" s="134"/>
      <c r="AQ159" s="134"/>
      <c r="AR159" s="134"/>
      <c r="AS159" s="134"/>
      <c r="AT159" s="134"/>
    </row>
    <row r="160" spans="1:46" s="1614" customFormat="1" ht="19.5" customHeight="1">
      <c r="A160" s="2462" t="s">
        <v>3383</v>
      </c>
      <c r="B160" s="2463">
        <v>48861</v>
      </c>
      <c r="C160" s="2463">
        <v>14464</v>
      </c>
      <c r="D160" s="2463">
        <v>306270</v>
      </c>
      <c r="E160" s="2463">
        <v>369595</v>
      </c>
      <c r="F160" s="2463">
        <v>2379.3237148743997</v>
      </c>
      <c r="G160" s="2465"/>
      <c r="H160" s="2466">
        <v>371974.9916112544</v>
      </c>
      <c r="I160" s="2467">
        <v>8071.2004029634236</v>
      </c>
      <c r="J160" s="2468">
        <v>12.288954942796501</v>
      </c>
      <c r="K160" s="2469"/>
      <c r="L160" s="2469"/>
      <c r="M160" s="2469"/>
      <c r="N160" s="2469"/>
      <c r="O160" s="2469"/>
      <c r="P160" s="2469"/>
      <c r="Q160" s="1612"/>
      <c r="R160" s="1612"/>
      <c r="S160" s="1612"/>
      <c r="T160" s="1612"/>
      <c r="U160" s="1612"/>
      <c r="V160" s="1612"/>
      <c r="W160" s="1604"/>
      <c r="X160" s="1604"/>
      <c r="Y160" s="1604"/>
      <c r="Z160" s="1604"/>
      <c r="AA160" s="1604"/>
      <c r="AB160" s="1604"/>
      <c r="AC160" s="134"/>
      <c r="AD160" s="134"/>
      <c r="AE160" s="134"/>
      <c r="AF160" s="134"/>
      <c r="AG160" s="134"/>
      <c r="AH160" s="134"/>
      <c r="AI160" s="134"/>
      <c r="AJ160" s="134"/>
      <c r="AK160" s="134"/>
      <c r="AL160" s="134"/>
      <c r="AM160" s="134"/>
      <c r="AN160" s="134"/>
      <c r="AO160" s="134"/>
      <c r="AP160" s="134"/>
      <c r="AQ160" s="134"/>
      <c r="AR160" s="134"/>
      <c r="AS160" s="134"/>
      <c r="AT160" s="134"/>
    </row>
    <row r="161" spans="1:46" s="1614" customFormat="1" ht="19.5" customHeight="1">
      <c r="A161" s="2462" t="s">
        <v>5149</v>
      </c>
      <c r="B161" s="2463">
        <v>51558</v>
      </c>
      <c r="C161" s="2463">
        <v>14126</v>
      </c>
      <c r="D161" s="2463">
        <v>324034</v>
      </c>
      <c r="E161" s="2463">
        <v>389718</v>
      </c>
      <c r="F161" s="2463">
        <v>2352.5351697232004</v>
      </c>
      <c r="G161" s="2465"/>
      <c r="H161" s="2466">
        <v>392071</v>
      </c>
      <c r="I161" s="2467">
        <v>8447.1786991365443</v>
      </c>
      <c r="J161" s="2468">
        <v>12.952858811664168</v>
      </c>
      <c r="K161" s="2469"/>
      <c r="L161" s="2469"/>
      <c r="M161" s="2469"/>
      <c r="N161" s="2469"/>
      <c r="O161" s="2469"/>
      <c r="P161" s="2469"/>
      <c r="Q161" s="1612"/>
      <c r="R161" s="1612"/>
      <c r="S161" s="1612"/>
      <c r="T161" s="1612"/>
      <c r="U161" s="1612"/>
      <c r="V161" s="1612"/>
      <c r="W161" s="1604"/>
      <c r="X161" s="1604"/>
      <c r="Y161" s="1604"/>
      <c r="Z161" s="1604"/>
      <c r="AA161" s="1604"/>
      <c r="AB161" s="1604"/>
      <c r="AC161" s="134"/>
      <c r="AD161" s="134"/>
      <c r="AE161" s="134"/>
      <c r="AF161" s="134"/>
      <c r="AG161" s="134"/>
      <c r="AH161" s="134"/>
      <c r="AI161" s="134"/>
      <c r="AJ161" s="134"/>
      <c r="AK161" s="134"/>
      <c r="AL161" s="134"/>
      <c r="AM161" s="134"/>
      <c r="AN161" s="134"/>
      <c r="AO161" s="134"/>
      <c r="AP161" s="134"/>
      <c r="AQ161" s="134"/>
      <c r="AR161" s="134"/>
      <c r="AS161" s="134"/>
      <c r="AT161" s="134"/>
    </row>
    <row r="162" spans="1:46" s="1614" customFormat="1" ht="19.5" customHeight="1">
      <c r="A162" s="2462" t="s">
        <v>5150</v>
      </c>
      <c r="B162" s="2463">
        <v>49728</v>
      </c>
      <c r="C162" s="2463">
        <v>13983</v>
      </c>
      <c r="D162" s="2463">
        <v>326745</v>
      </c>
      <c r="E162" s="2463">
        <v>390455.69727420999</v>
      </c>
      <c r="F162" s="2463">
        <v>2341.6149742076</v>
      </c>
      <c r="G162" s="2465"/>
      <c r="H162" s="2466">
        <v>392797</v>
      </c>
      <c r="I162" s="2467">
        <v>8389.1613397210185</v>
      </c>
      <c r="J162" s="2468">
        <v>12.976862909421261</v>
      </c>
      <c r="K162" s="2469"/>
      <c r="L162" s="2469"/>
      <c r="M162" s="2469"/>
      <c r="N162" s="2469"/>
      <c r="O162" s="2469"/>
      <c r="P162" s="2469"/>
      <c r="Q162" s="1612"/>
      <c r="R162" s="1612"/>
      <c r="S162" s="1612"/>
      <c r="T162" s="1612"/>
      <c r="U162" s="1612"/>
      <c r="V162" s="1612"/>
      <c r="W162" s="1604"/>
      <c r="X162" s="1604"/>
      <c r="Y162" s="1604"/>
      <c r="Z162" s="1604"/>
      <c r="AA162" s="1604"/>
      <c r="AB162" s="1604"/>
      <c r="AC162" s="134"/>
      <c r="AD162" s="134"/>
      <c r="AE162" s="134"/>
      <c r="AF162" s="134"/>
      <c r="AG162" s="134"/>
      <c r="AH162" s="134"/>
      <c r="AI162" s="134"/>
      <c r="AJ162" s="134"/>
      <c r="AK162" s="134"/>
      <c r="AL162" s="134"/>
      <c r="AM162" s="134"/>
      <c r="AN162" s="134"/>
      <c r="AO162" s="134"/>
      <c r="AP162" s="134"/>
      <c r="AQ162" s="134"/>
      <c r="AR162" s="134"/>
      <c r="AS162" s="134"/>
      <c r="AT162" s="134"/>
    </row>
    <row r="163" spans="1:46" s="1614" customFormat="1" ht="19.5" customHeight="1" thickBot="1">
      <c r="A163" s="2462" t="s">
        <v>5151</v>
      </c>
      <c r="B163" s="2463">
        <v>49357</v>
      </c>
      <c r="C163" s="2463">
        <v>13752</v>
      </c>
      <c r="D163" s="2463">
        <v>337207</v>
      </c>
      <c r="E163" s="2463">
        <v>400315.21727506001</v>
      </c>
      <c r="F163" s="2463">
        <v>2224.7382937391999</v>
      </c>
      <c r="G163" s="2465"/>
      <c r="H163" s="2466">
        <v>402540</v>
      </c>
      <c r="I163" s="2467">
        <v>8509.6028591287704</v>
      </c>
      <c r="J163" s="2468">
        <v>13.302807480953119</v>
      </c>
      <c r="K163" s="2469"/>
      <c r="L163" s="2469"/>
      <c r="M163" s="2469"/>
      <c r="N163" s="2469"/>
      <c r="O163" s="2469"/>
      <c r="P163" s="2469"/>
      <c r="Q163" s="1612"/>
      <c r="R163" s="1612"/>
      <c r="S163" s="1612"/>
      <c r="T163" s="1612"/>
      <c r="U163" s="1612"/>
      <c r="V163" s="1612"/>
      <c r="W163" s="1604"/>
      <c r="X163" s="1604"/>
      <c r="Y163" s="1604"/>
      <c r="Z163" s="1604"/>
      <c r="AA163" s="1604"/>
      <c r="AB163" s="1604"/>
      <c r="AC163" s="134"/>
      <c r="AD163" s="134"/>
      <c r="AE163" s="134"/>
      <c r="AF163" s="134"/>
      <c r="AG163" s="134"/>
      <c r="AH163" s="134"/>
      <c r="AI163" s="134"/>
      <c r="AJ163" s="134"/>
      <c r="AK163" s="134"/>
      <c r="AL163" s="134"/>
      <c r="AM163" s="134"/>
      <c r="AN163" s="134"/>
      <c r="AO163" s="134"/>
      <c r="AP163" s="134"/>
      <c r="AQ163" s="134"/>
      <c r="AR163" s="134"/>
      <c r="AS163" s="134"/>
      <c r="AT163" s="134"/>
    </row>
    <row r="164" spans="1:46" s="1614" customFormat="1" ht="16.8">
      <c r="A164" s="2481" t="s">
        <v>5152</v>
      </c>
      <c r="B164" s="2482">
        <v>52250</v>
      </c>
      <c r="C164" s="2482">
        <v>13671</v>
      </c>
      <c r="D164" s="2482">
        <v>330568</v>
      </c>
      <c r="E164" s="2482">
        <v>396489.73891910003</v>
      </c>
      <c r="F164" s="2482">
        <v>2202.8662516332001</v>
      </c>
      <c r="G164" s="2484"/>
      <c r="H164" s="2485">
        <v>398693</v>
      </c>
      <c r="I164" s="2486">
        <v>8509.9990644746995</v>
      </c>
      <c r="J164" s="2487">
        <v>13.171625973419491</v>
      </c>
      <c r="K164" s="2469"/>
      <c r="L164" s="2469"/>
      <c r="M164" s="2469"/>
      <c r="N164" s="2469"/>
      <c r="O164" s="2469"/>
      <c r="P164" s="2469"/>
      <c r="Q164" s="1612"/>
      <c r="R164" s="1612"/>
      <c r="S164" s="1612"/>
      <c r="T164" s="1612"/>
      <c r="U164" s="1612"/>
      <c r="V164" s="1612"/>
      <c r="W164" s="1604"/>
      <c r="X164" s="1604"/>
      <c r="Y164" s="1604"/>
      <c r="Z164" s="1604"/>
      <c r="AA164" s="1604"/>
      <c r="AB164" s="1604"/>
      <c r="AC164" s="134"/>
      <c r="AD164" s="134"/>
      <c r="AE164" s="134"/>
      <c r="AF164" s="134"/>
      <c r="AG164" s="134"/>
      <c r="AH164" s="134"/>
      <c r="AI164" s="134"/>
      <c r="AJ164" s="134"/>
      <c r="AK164" s="134"/>
      <c r="AL164" s="134"/>
      <c r="AM164" s="134"/>
      <c r="AN164" s="134"/>
      <c r="AO164" s="134"/>
      <c r="AP164" s="134"/>
      <c r="AQ164" s="134"/>
      <c r="AR164" s="134"/>
      <c r="AS164" s="134"/>
      <c r="AT164" s="134"/>
    </row>
    <row r="165" spans="1:46" s="1614" customFormat="1" ht="18" thickBot="1">
      <c r="A165" s="2488" t="s">
        <v>5153</v>
      </c>
      <c r="B165" s="2489">
        <v>53539</v>
      </c>
      <c r="C165" s="2489">
        <v>13657</v>
      </c>
      <c r="D165" s="2489">
        <v>331801</v>
      </c>
      <c r="E165" s="2489">
        <v>398996.45057859004</v>
      </c>
      <c r="F165" s="2489">
        <v>2216.8585885451998</v>
      </c>
      <c r="G165" s="2490"/>
      <c r="H165" s="2491">
        <v>401213</v>
      </c>
      <c r="I165" s="2492">
        <v>8543.4881310171404</v>
      </c>
      <c r="J165" s="2493">
        <v>13.254902587531992</v>
      </c>
      <c r="K165" s="2469"/>
      <c r="L165" s="2469"/>
      <c r="M165" s="2469"/>
      <c r="N165" s="2469"/>
      <c r="O165" s="2469"/>
      <c r="P165" s="2469"/>
      <c r="Q165" s="1612"/>
      <c r="R165" s="1612"/>
      <c r="S165" s="1612"/>
      <c r="T165" s="1612"/>
      <c r="U165" s="1612"/>
      <c r="V165" s="1612"/>
      <c r="W165" s="1604"/>
      <c r="X165" s="1604"/>
      <c r="Y165" s="1604"/>
      <c r="Z165" s="1604"/>
      <c r="AA165" s="1604"/>
      <c r="AB165" s="1604"/>
      <c r="AC165" s="134"/>
      <c r="AD165" s="134"/>
      <c r="AE165" s="134"/>
      <c r="AF165" s="134"/>
      <c r="AG165" s="134"/>
      <c r="AH165" s="134"/>
      <c r="AI165" s="134"/>
      <c r="AJ165" s="134"/>
      <c r="AK165" s="134"/>
      <c r="AL165" s="134"/>
      <c r="AM165" s="134"/>
      <c r="AN165" s="134"/>
      <c r="AO165" s="134"/>
      <c r="AP165" s="134"/>
      <c r="AQ165" s="134"/>
      <c r="AR165" s="134"/>
      <c r="AS165" s="134"/>
      <c r="AT165" s="134"/>
    </row>
    <row r="166" spans="1:46" s="2495" customFormat="1" ht="17.25" customHeight="1" thickTop="1">
      <c r="A166" s="178" t="s">
        <v>5154</v>
      </c>
      <c r="B166" s="1180"/>
      <c r="C166" s="1180"/>
      <c r="D166" s="1180"/>
      <c r="E166" s="2494" t="s">
        <v>5155</v>
      </c>
      <c r="F166" s="2494"/>
      <c r="H166" s="2494"/>
      <c r="J166" s="1180"/>
      <c r="L166" s="1831"/>
      <c r="M166" s="1831"/>
      <c r="N166" s="2496"/>
      <c r="P166" s="2497"/>
      <c r="V166" s="1604"/>
      <c r="W166" s="1604"/>
      <c r="X166" s="1604"/>
      <c r="Y166" s="1604"/>
      <c r="Z166" s="1604"/>
      <c r="AA166" s="1604"/>
    </row>
    <row r="167" spans="1:46" s="2495" customFormat="1" ht="17.25" customHeight="1">
      <c r="A167" s="178" t="s">
        <v>5007</v>
      </c>
      <c r="B167" s="1180"/>
      <c r="C167" s="1180"/>
      <c r="D167" s="1180"/>
      <c r="E167" s="2498"/>
      <c r="F167" s="2494"/>
      <c r="H167" s="1831"/>
      <c r="J167" s="1180"/>
      <c r="L167" s="1831"/>
      <c r="M167" s="1831"/>
      <c r="P167" s="2497"/>
      <c r="V167" s="1604"/>
      <c r="W167" s="1604"/>
      <c r="X167" s="1604"/>
      <c r="Y167" s="1604"/>
      <c r="Z167" s="1604"/>
      <c r="AA167" s="1604"/>
    </row>
    <row r="168" spans="1:46" s="2495" customFormat="1" ht="30" customHeight="1">
      <c r="A168" s="3071" t="s">
        <v>5156</v>
      </c>
      <c r="B168" s="3071"/>
      <c r="C168" s="3071"/>
      <c r="D168" s="3071"/>
      <c r="E168" s="3071"/>
      <c r="F168" s="3071"/>
      <c r="G168" s="3071"/>
      <c r="H168" s="3071"/>
      <c r="I168" s="3071"/>
      <c r="J168" s="3071"/>
      <c r="L168" s="1831"/>
      <c r="M168" s="1831"/>
      <c r="P168" s="2497"/>
      <c r="V168" s="1604"/>
      <c r="W168" s="1604"/>
      <c r="X168" s="1604"/>
      <c r="Y168" s="1604"/>
      <c r="Z168" s="1604"/>
      <c r="AA168" s="1604"/>
    </row>
    <row r="169" spans="1:46" s="134" customFormat="1" ht="17.25" customHeight="1">
      <c r="A169" s="2499" t="s">
        <v>145</v>
      </c>
      <c r="B169" s="2499"/>
      <c r="C169" s="2499"/>
      <c r="D169" s="2499"/>
      <c r="E169" s="178"/>
      <c r="F169" s="178"/>
      <c r="G169" s="178"/>
      <c r="H169" s="178"/>
      <c r="I169" s="178"/>
      <c r="J169" s="178"/>
      <c r="L169" s="1831"/>
      <c r="Q169" s="2451"/>
      <c r="V169" s="1604"/>
      <c r="W169" s="1604"/>
      <c r="X169" s="1604"/>
      <c r="Y169" s="1604"/>
      <c r="Z169" s="1604"/>
      <c r="AA169" s="1604"/>
    </row>
    <row r="170" spans="1:46" s="134" customFormat="1">
      <c r="A170" s="2500"/>
      <c r="B170" s="2500"/>
      <c r="C170" s="2500"/>
      <c r="D170" s="2500"/>
      <c r="E170" s="2500"/>
      <c r="F170" s="2500"/>
      <c r="G170" s="2500"/>
      <c r="H170" s="2500"/>
      <c r="I170" s="2500"/>
      <c r="J170" s="2500"/>
      <c r="L170" s="1831"/>
      <c r="Q170" s="2451"/>
      <c r="V170" s="1604"/>
      <c r="W170" s="1604"/>
      <c r="X170" s="1604"/>
      <c r="Y170" s="1604"/>
      <c r="Z170" s="1604"/>
      <c r="AA170" s="1604"/>
    </row>
    <row r="171" spans="1:46" ht="21.75" customHeight="1">
      <c r="B171" s="244"/>
      <c r="C171" s="244"/>
      <c r="D171" s="244"/>
      <c r="E171" s="244"/>
      <c r="F171" s="244"/>
      <c r="G171" s="244"/>
      <c r="H171" s="244"/>
      <c r="I171" s="244"/>
      <c r="J171" s="244"/>
      <c r="V171" s="1604"/>
      <c r="W171" s="1604"/>
      <c r="X171" s="1604"/>
      <c r="Y171" s="1604"/>
      <c r="Z171" s="1604"/>
      <c r="AA171" s="1604"/>
    </row>
    <row r="172" spans="1:46">
      <c r="B172" s="244"/>
      <c r="C172" s="244"/>
      <c r="D172" s="244"/>
      <c r="E172" s="244"/>
      <c r="F172" s="244"/>
      <c r="G172" s="244"/>
      <c r="H172" s="244"/>
      <c r="I172" s="244"/>
      <c r="J172" s="244"/>
      <c r="V172" s="1604"/>
      <c r="W172" s="1604"/>
      <c r="X172" s="1604"/>
      <c r="Y172" s="1604"/>
      <c r="Z172" s="1604"/>
      <c r="AA172" s="1604"/>
    </row>
    <row r="173" spans="1:46">
      <c r="V173" s="1604"/>
      <c r="W173" s="1604"/>
      <c r="X173" s="1604"/>
      <c r="Y173" s="1604"/>
      <c r="Z173" s="1604"/>
      <c r="AA173" s="1604"/>
    </row>
    <row r="174" spans="1:46">
      <c r="B174" s="2501"/>
      <c r="C174" s="2501"/>
      <c r="D174" s="2501"/>
      <c r="E174" s="2501"/>
    </row>
    <row r="175" spans="1:46">
      <c r="B175" s="2501"/>
      <c r="C175" s="2501"/>
      <c r="D175" s="2501"/>
      <c r="E175" s="2501"/>
    </row>
  </sheetData>
  <mergeCells count="10">
    <mergeCell ref="B7:H7"/>
    <mergeCell ref="A168:J168"/>
    <mergeCell ref="B3:E3"/>
    <mergeCell ref="F3:F6"/>
    <mergeCell ref="G3:G6"/>
    <mergeCell ref="H3:H6"/>
    <mergeCell ref="I3:I6"/>
    <mergeCell ref="J3:J6"/>
    <mergeCell ref="B4:E4"/>
    <mergeCell ref="B5:E5"/>
  </mergeCells>
  <pageMargins left="0.7" right="0.7" top="0.75" bottom="0.75" header="0.3" footer="0.3"/>
  <pageSetup scale="65"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AH80"/>
  <sheetViews>
    <sheetView showGridLines="0" zoomScale="85" zoomScaleNormal="85" zoomScaleSheetLayoutView="100" workbookViewId="0">
      <pane xSplit="2" ySplit="3" topLeftCell="L60" activePane="bottomRight" state="frozen"/>
      <selection activeCell="A2" sqref="A2"/>
      <selection pane="topRight" activeCell="A2" sqref="A2"/>
      <selection pane="bottomLeft" activeCell="A2" sqref="A2"/>
      <selection pane="bottomRight" activeCell="A2" sqref="A2"/>
    </sheetView>
  </sheetViews>
  <sheetFormatPr defaultColWidth="9.109375" defaultRowHeight="16.8"/>
  <cols>
    <col min="1" max="1" width="8.88671875" style="2415" customWidth="1"/>
    <col min="2" max="2" width="43.6640625" style="2415" customWidth="1"/>
    <col min="3" max="9" width="12.33203125" style="2415" hidden="1" customWidth="1"/>
    <col min="10" max="10" width="11.33203125" style="2415" hidden="1" customWidth="1"/>
    <col min="11" max="11" width="13.109375" style="2415" hidden="1" customWidth="1"/>
    <col min="12" max="16" width="13.109375" style="2415" customWidth="1"/>
    <col min="17" max="18" width="13.5546875" style="2415" customWidth="1"/>
    <col min="19" max="19" width="15.5546875" style="2415" customWidth="1"/>
    <col min="20" max="21" width="13.88671875" style="2415" customWidth="1"/>
    <col min="22" max="22" width="14.44140625" style="2529" customWidth="1"/>
    <col min="23" max="16384" width="9.109375" style="2415"/>
  </cols>
  <sheetData>
    <row r="1" spans="1:34" s="2503" customFormat="1" ht="30" customHeight="1">
      <c r="A1" s="3362" t="s">
        <v>5157</v>
      </c>
      <c r="B1" s="3362"/>
      <c r="C1" s="3362"/>
      <c r="D1" s="3362"/>
      <c r="E1" s="3362"/>
      <c r="F1" s="3362"/>
      <c r="G1" s="3362"/>
      <c r="H1" s="3362"/>
      <c r="I1" s="3362"/>
      <c r="J1" s="3362"/>
      <c r="K1" s="3362"/>
      <c r="L1" s="3362"/>
      <c r="M1" s="3362"/>
      <c r="N1" s="3362"/>
      <c r="O1" s="3362"/>
      <c r="P1" s="3362"/>
      <c r="Q1" s="3362"/>
      <c r="R1" s="3362"/>
      <c r="S1" s="3362"/>
      <c r="T1" s="3362"/>
      <c r="U1" s="2502"/>
      <c r="V1" s="2502"/>
    </row>
    <row r="2" spans="1:34" ht="16.5" customHeight="1" thickBot="1">
      <c r="D2" s="2504"/>
      <c r="E2" s="2504"/>
      <c r="I2" s="2504"/>
      <c r="J2" s="2504"/>
      <c r="K2" s="2504"/>
      <c r="L2" s="2504"/>
      <c r="M2" s="2504"/>
      <c r="Q2" s="2505"/>
      <c r="R2" s="2506"/>
      <c r="S2" s="2506"/>
      <c r="T2" s="2506"/>
      <c r="U2" s="2507" t="s">
        <v>70</v>
      </c>
      <c r="V2" s="2508"/>
    </row>
    <row r="3" spans="1:34" s="2518" customFormat="1" ht="35.4" thickTop="1" thickBot="1">
      <c r="A3" s="2509" t="s">
        <v>4946</v>
      </c>
      <c r="B3" s="2510" t="s">
        <v>4907</v>
      </c>
      <c r="C3" s="2511" t="s">
        <v>5158</v>
      </c>
      <c r="D3" s="2511" t="s">
        <v>5159</v>
      </c>
      <c r="E3" s="2511" t="s">
        <v>5160</v>
      </c>
      <c r="F3" s="2511" t="s">
        <v>5161</v>
      </c>
      <c r="G3" s="2511" t="s">
        <v>5162</v>
      </c>
      <c r="H3" s="2511" t="s">
        <v>5163</v>
      </c>
      <c r="I3" s="2511" t="s">
        <v>5164</v>
      </c>
      <c r="J3" s="2511" t="s">
        <v>5165</v>
      </c>
      <c r="K3" s="2511" t="s">
        <v>5166</v>
      </c>
      <c r="L3" s="2511" t="s">
        <v>5167</v>
      </c>
      <c r="M3" s="2511" t="s">
        <v>5168</v>
      </c>
      <c r="N3" s="2512" t="s">
        <v>5169</v>
      </c>
      <c r="O3" s="2512" t="s">
        <v>5170</v>
      </c>
      <c r="P3" s="2513" t="s">
        <v>5171</v>
      </c>
      <c r="Q3" s="2512" t="s">
        <v>5172</v>
      </c>
      <c r="R3" s="2512" t="s">
        <v>5173</v>
      </c>
      <c r="S3" s="2514" t="s">
        <v>5174</v>
      </c>
      <c r="T3" s="2515" t="s">
        <v>5175</v>
      </c>
      <c r="U3" s="2516" t="s">
        <v>5176</v>
      </c>
      <c r="V3" s="2517"/>
    </row>
    <row r="4" spans="1:34" s="2529" customFormat="1" ht="41.25" customHeight="1">
      <c r="A4" s="2519" t="s">
        <v>4908</v>
      </c>
      <c r="B4" s="2520" t="s">
        <v>2925</v>
      </c>
      <c r="C4" s="2521">
        <v>25.5</v>
      </c>
      <c r="D4" s="2521">
        <v>18.399999999999999</v>
      </c>
      <c r="E4" s="2521">
        <v>447.4</v>
      </c>
      <c r="F4" s="2522" t="s">
        <v>5177</v>
      </c>
      <c r="G4" s="2522" t="s">
        <v>5177</v>
      </c>
      <c r="H4" s="2523">
        <v>215</v>
      </c>
      <c r="I4" s="2523">
        <v>127</v>
      </c>
      <c r="J4" s="2523">
        <v>723</v>
      </c>
      <c r="K4" s="2523">
        <v>114</v>
      </c>
      <c r="L4" s="2523">
        <v>4</v>
      </c>
      <c r="M4" s="2523">
        <v>36.700000000000003</v>
      </c>
      <c r="N4" s="2523">
        <v>18</v>
      </c>
      <c r="O4" s="2524">
        <v>22</v>
      </c>
      <c r="P4" s="2523">
        <v>10</v>
      </c>
      <c r="Q4" s="2523">
        <v>199</v>
      </c>
      <c r="R4" s="2523">
        <v>19.100000000000001</v>
      </c>
      <c r="S4" s="2524">
        <v>437.19634000000002</v>
      </c>
      <c r="T4" s="2525">
        <v>6162.7282374268007</v>
      </c>
      <c r="U4" s="2526">
        <v>507.43968932651075</v>
      </c>
      <c r="V4" s="2527"/>
      <c r="W4" s="2528"/>
      <c r="X4" s="2415"/>
      <c r="Y4" s="2415"/>
      <c r="Z4" s="2415"/>
      <c r="AA4" s="2415"/>
      <c r="AB4" s="2415"/>
      <c r="AC4" s="2415"/>
      <c r="AD4" s="2415"/>
      <c r="AE4" s="2415"/>
      <c r="AF4" s="2415"/>
      <c r="AG4" s="2415"/>
      <c r="AH4" s="2415"/>
    </row>
    <row r="5" spans="1:34" s="2529" customFormat="1" ht="22.5" customHeight="1">
      <c r="A5" s="2530" t="s">
        <v>4910</v>
      </c>
      <c r="B5" s="2531" t="s">
        <v>2927</v>
      </c>
      <c r="C5" s="2532">
        <v>180.9</v>
      </c>
      <c r="D5" s="2532">
        <v>270.7</v>
      </c>
      <c r="E5" s="2532">
        <v>148.6</v>
      </c>
      <c r="F5" s="2532">
        <v>485.4</v>
      </c>
      <c r="G5" s="2532">
        <v>63.3</v>
      </c>
      <c r="H5" s="2533">
        <v>669</v>
      </c>
      <c r="I5" s="2534">
        <v>1597</v>
      </c>
      <c r="J5" s="2534">
        <v>1020</v>
      </c>
      <c r="K5" s="2534">
        <v>991</v>
      </c>
      <c r="L5" s="2534">
        <v>792</v>
      </c>
      <c r="M5" s="2534">
        <v>1608.7</v>
      </c>
      <c r="N5" s="2533">
        <v>929</v>
      </c>
      <c r="O5" s="2535">
        <v>683</v>
      </c>
      <c r="P5" s="2533">
        <v>793</v>
      </c>
      <c r="Q5" s="2534">
        <v>2580</v>
      </c>
      <c r="R5" s="2534">
        <v>996.4</v>
      </c>
      <c r="S5" s="2536">
        <v>1125.1477739538002</v>
      </c>
      <c r="T5" s="2537">
        <v>134.23495608000002</v>
      </c>
      <c r="U5" s="2538">
        <v>244.49142928105266</v>
      </c>
      <c r="V5" s="2527"/>
      <c r="W5" s="2528"/>
      <c r="X5" s="2415"/>
      <c r="Y5" s="2415"/>
      <c r="Z5" s="2415"/>
      <c r="AA5" s="2415"/>
      <c r="AB5" s="2415"/>
      <c r="AC5" s="2415"/>
      <c r="AD5" s="2415"/>
      <c r="AE5" s="2415"/>
      <c r="AF5" s="2415"/>
      <c r="AG5" s="2415"/>
      <c r="AH5" s="2415"/>
    </row>
    <row r="6" spans="1:34" s="2529" customFormat="1" ht="37.5" customHeight="1">
      <c r="A6" s="2530" t="s">
        <v>4911</v>
      </c>
      <c r="B6" s="2531" t="s">
        <v>2928</v>
      </c>
      <c r="C6" s="2532">
        <v>17.2</v>
      </c>
      <c r="D6" s="2539" t="s">
        <v>5177</v>
      </c>
      <c r="E6" s="2539" t="s">
        <v>5177</v>
      </c>
      <c r="F6" s="2539" t="s">
        <v>5177</v>
      </c>
      <c r="G6" s="2539">
        <v>2</v>
      </c>
      <c r="H6" s="2533">
        <v>18</v>
      </c>
      <c r="I6" s="2533">
        <v>8</v>
      </c>
      <c r="J6" s="2533">
        <v>831</v>
      </c>
      <c r="K6" s="2533">
        <v>979</v>
      </c>
      <c r="L6" s="2533">
        <v>134</v>
      </c>
      <c r="M6" s="2533">
        <v>90.8</v>
      </c>
      <c r="N6" s="2533">
        <v>218</v>
      </c>
      <c r="O6" s="2535">
        <v>107</v>
      </c>
      <c r="P6" s="2533">
        <v>50</v>
      </c>
      <c r="Q6" s="2533">
        <v>3</v>
      </c>
      <c r="R6" s="2533">
        <v>97.1</v>
      </c>
      <c r="S6" s="2535">
        <v>47.897708000000002</v>
      </c>
      <c r="T6" s="2537">
        <v>117.97065241600001</v>
      </c>
      <c r="U6" s="2538">
        <v>325.61946973156557</v>
      </c>
      <c r="V6" s="2527"/>
      <c r="W6" s="2528"/>
      <c r="X6" s="2415"/>
      <c r="Y6" s="2415"/>
      <c r="Z6" s="2415"/>
      <c r="AA6" s="2415"/>
      <c r="AB6" s="2415"/>
      <c r="AC6" s="2415"/>
      <c r="AD6" s="2415"/>
      <c r="AE6" s="2415"/>
      <c r="AF6" s="2415"/>
      <c r="AG6" s="2415"/>
      <c r="AH6" s="2415"/>
    </row>
    <row r="7" spans="1:34" s="2529" customFormat="1" ht="35.25" customHeight="1">
      <c r="A7" s="2530" t="s">
        <v>4912</v>
      </c>
      <c r="B7" s="2531" t="s">
        <v>5178</v>
      </c>
      <c r="C7" s="2532"/>
      <c r="D7" s="2539"/>
      <c r="E7" s="2539"/>
      <c r="F7" s="2539"/>
      <c r="G7" s="2539"/>
      <c r="H7" s="2533"/>
      <c r="I7" s="2533">
        <v>0</v>
      </c>
      <c r="J7" s="2533">
        <v>0</v>
      </c>
      <c r="K7" s="2533">
        <v>0</v>
      </c>
      <c r="L7" s="2533">
        <v>0</v>
      </c>
      <c r="M7" s="2533">
        <v>0</v>
      </c>
      <c r="N7" s="2533">
        <v>0</v>
      </c>
      <c r="O7" s="2535">
        <v>0</v>
      </c>
      <c r="P7" s="2533">
        <v>23</v>
      </c>
      <c r="Q7" s="2533">
        <v>0</v>
      </c>
      <c r="R7" s="2533">
        <v>52.6</v>
      </c>
      <c r="S7" s="2535">
        <v>78</v>
      </c>
      <c r="T7" s="2537">
        <v>38.571707430972225</v>
      </c>
      <c r="U7" s="2538">
        <v>0</v>
      </c>
      <c r="V7" s="2527"/>
      <c r="W7" s="2528"/>
      <c r="X7" s="2415"/>
      <c r="Y7" s="2415"/>
      <c r="Z7" s="2415"/>
      <c r="AA7" s="2415"/>
      <c r="AB7" s="2415"/>
      <c r="AC7" s="2415"/>
      <c r="AD7" s="2415"/>
      <c r="AE7" s="2415"/>
      <c r="AF7" s="2415"/>
      <c r="AG7" s="2415"/>
      <c r="AH7" s="2415"/>
    </row>
    <row r="8" spans="1:34" s="2529" customFormat="1" ht="22.5" customHeight="1">
      <c r="A8" s="2530" t="s">
        <v>4913</v>
      </c>
      <c r="B8" s="2531" t="s">
        <v>2930</v>
      </c>
      <c r="C8" s="2532">
        <v>11.5</v>
      </c>
      <c r="D8" s="2532">
        <v>44.9</v>
      </c>
      <c r="E8" s="2532">
        <v>67.8</v>
      </c>
      <c r="F8" s="2532">
        <v>211.2</v>
      </c>
      <c r="G8" s="2532">
        <v>1292.3</v>
      </c>
      <c r="H8" s="2534">
        <v>2117</v>
      </c>
      <c r="I8" s="2534">
        <v>2305</v>
      </c>
      <c r="J8" s="2533">
        <v>865</v>
      </c>
      <c r="K8" s="2533">
        <v>602</v>
      </c>
      <c r="L8" s="2534">
        <v>1246</v>
      </c>
      <c r="M8" s="2534">
        <v>700.1</v>
      </c>
      <c r="N8" s="2534">
        <v>1234</v>
      </c>
      <c r="O8" s="2536">
        <v>257</v>
      </c>
      <c r="P8" s="2534">
        <v>279</v>
      </c>
      <c r="Q8" s="2533">
        <v>282</v>
      </c>
      <c r="R8" s="2533">
        <v>152</v>
      </c>
      <c r="S8" s="2535">
        <v>84.788762779999999</v>
      </c>
      <c r="T8" s="2537">
        <v>9.8153137699999995</v>
      </c>
      <c r="U8" s="2538">
        <v>20.341125239595179</v>
      </c>
      <c r="V8" s="2527"/>
      <c r="W8" s="2528"/>
      <c r="X8" s="2415"/>
      <c r="Y8" s="2415"/>
      <c r="Z8" s="2415"/>
      <c r="AA8" s="2415"/>
      <c r="AB8" s="2415"/>
      <c r="AC8" s="2415"/>
      <c r="AD8" s="2415"/>
      <c r="AE8" s="2415"/>
      <c r="AF8" s="2415"/>
      <c r="AG8" s="2415"/>
      <c r="AH8" s="2415"/>
    </row>
    <row r="9" spans="1:34" s="2529" customFormat="1" ht="42" customHeight="1">
      <c r="A9" s="2530" t="s">
        <v>4914</v>
      </c>
      <c r="B9" s="2531" t="s">
        <v>5179</v>
      </c>
      <c r="C9" s="2532">
        <v>198</v>
      </c>
      <c r="D9" s="2532">
        <v>38.299999999999997</v>
      </c>
      <c r="E9" s="2532">
        <v>103.3</v>
      </c>
      <c r="F9" s="2532">
        <v>290.89999999999998</v>
      </c>
      <c r="G9" s="2532">
        <v>125</v>
      </c>
      <c r="H9" s="2533">
        <v>600</v>
      </c>
      <c r="I9" s="2533">
        <v>746</v>
      </c>
      <c r="J9" s="2534">
        <v>1237</v>
      </c>
      <c r="K9" s="2534">
        <v>685</v>
      </c>
      <c r="L9" s="2534">
        <v>333</v>
      </c>
      <c r="M9" s="2534">
        <v>596.9</v>
      </c>
      <c r="N9" s="2533">
        <v>506</v>
      </c>
      <c r="O9" s="2535">
        <v>947</v>
      </c>
      <c r="P9" s="2533">
        <v>516</v>
      </c>
      <c r="Q9" s="2533">
        <v>680</v>
      </c>
      <c r="R9" s="2534">
        <v>1098</v>
      </c>
      <c r="S9" s="2535">
        <v>514.18540900000005</v>
      </c>
      <c r="T9" s="2537">
        <v>467.93272820000004</v>
      </c>
      <c r="U9" s="2538">
        <v>161.77811656010229</v>
      </c>
      <c r="V9" s="2527"/>
      <c r="W9" s="2528"/>
      <c r="X9" s="2415"/>
      <c r="Y9" s="2415"/>
      <c r="Z9" s="2415"/>
      <c r="AA9" s="2415"/>
      <c r="AB9" s="2415"/>
      <c r="AC9" s="2415"/>
      <c r="AD9" s="2415"/>
      <c r="AE9" s="2415"/>
      <c r="AF9" s="2415"/>
      <c r="AG9" s="2415"/>
      <c r="AH9" s="2415"/>
    </row>
    <row r="10" spans="1:34" s="2529" customFormat="1" ht="22.5" customHeight="1">
      <c r="A10" s="2530" t="s">
        <v>4916</v>
      </c>
      <c r="B10" s="2531" t="s">
        <v>2932</v>
      </c>
      <c r="C10" s="2532">
        <v>13.1</v>
      </c>
      <c r="D10" s="2539" t="s">
        <v>5177</v>
      </c>
      <c r="E10" s="2532">
        <v>14.2</v>
      </c>
      <c r="F10" s="2532">
        <v>9.5</v>
      </c>
      <c r="G10" s="2539">
        <v>110</v>
      </c>
      <c r="H10" s="2533">
        <v>204</v>
      </c>
      <c r="I10" s="2533">
        <v>43</v>
      </c>
      <c r="J10" s="2533">
        <v>76</v>
      </c>
      <c r="K10" s="2533">
        <v>82</v>
      </c>
      <c r="L10" s="2533">
        <v>35</v>
      </c>
      <c r="M10" s="2533">
        <v>203.7</v>
      </c>
      <c r="N10" s="2533">
        <v>101</v>
      </c>
      <c r="O10" s="2535">
        <v>91</v>
      </c>
      <c r="P10" s="2533">
        <v>242</v>
      </c>
      <c r="Q10" s="2533">
        <v>338</v>
      </c>
      <c r="R10" s="2533">
        <v>672.9</v>
      </c>
      <c r="S10" s="2535">
        <v>486.12712581</v>
      </c>
      <c r="T10" s="2537">
        <v>12.161106640000002</v>
      </c>
      <c r="U10" s="2538">
        <v>3.7211663999999995</v>
      </c>
      <c r="V10" s="2527"/>
      <c r="W10" s="2528"/>
      <c r="X10" s="2415"/>
      <c r="Y10" s="2415"/>
      <c r="Z10" s="2415"/>
      <c r="AA10" s="2415"/>
      <c r="AB10" s="2415"/>
      <c r="AC10" s="2415"/>
      <c r="AD10" s="2415"/>
      <c r="AE10" s="2415"/>
      <c r="AF10" s="2415"/>
      <c r="AG10" s="2415"/>
      <c r="AH10" s="2415"/>
    </row>
    <row r="11" spans="1:34" s="2529" customFormat="1" ht="32.25" customHeight="1">
      <c r="A11" s="2530" t="s">
        <v>4917</v>
      </c>
      <c r="B11" s="2531" t="s">
        <v>2933</v>
      </c>
      <c r="C11" s="2532">
        <v>1381.9</v>
      </c>
      <c r="D11" s="2532">
        <v>3188.6</v>
      </c>
      <c r="E11" s="2532">
        <v>1347.8</v>
      </c>
      <c r="F11" s="2532">
        <v>1849.7</v>
      </c>
      <c r="G11" s="2532">
        <v>836.3</v>
      </c>
      <c r="H11" s="2533">
        <v>999</v>
      </c>
      <c r="I11" s="2534">
        <v>1839</v>
      </c>
      <c r="J11" s="2533">
        <v>756</v>
      </c>
      <c r="K11" s="2534">
        <v>5986</v>
      </c>
      <c r="L11" s="2534">
        <v>1939</v>
      </c>
      <c r="M11" s="2534">
        <v>1478.4</v>
      </c>
      <c r="N11" s="2534">
        <v>1867</v>
      </c>
      <c r="O11" s="2536">
        <v>1211</v>
      </c>
      <c r="P11" s="2534">
        <v>1498</v>
      </c>
      <c r="Q11" s="2534">
        <v>1017</v>
      </c>
      <c r="R11" s="2534">
        <v>2368.1999999999998</v>
      </c>
      <c r="S11" s="2536">
        <v>5057.0532433181261</v>
      </c>
      <c r="T11" s="2525">
        <v>2965.195488263842</v>
      </c>
      <c r="U11" s="2526">
        <v>1235.7908690378363</v>
      </c>
      <c r="V11" s="2540"/>
      <c r="W11" s="2528"/>
      <c r="X11" s="2415"/>
      <c r="Y11" s="2415"/>
      <c r="Z11" s="2415"/>
      <c r="AA11" s="2415"/>
      <c r="AB11" s="2415"/>
      <c r="AC11" s="2415"/>
      <c r="AD11" s="2415"/>
      <c r="AE11" s="2415"/>
      <c r="AF11" s="2415"/>
      <c r="AG11" s="2415"/>
      <c r="AH11" s="2415"/>
    </row>
    <row r="12" spans="1:34" s="2529" customFormat="1" ht="22.5" customHeight="1">
      <c r="A12" s="2530" t="s">
        <v>4918</v>
      </c>
      <c r="B12" s="2531" t="s">
        <v>2934</v>
      </c>
      <c r="C12" s="2532">
        <v>42.7</v>
      </c>
      <c r="D12" s="2532">
        <v>18.2</v>
      </c>
      <c r="E12" s="2532">
        <v>7.8</v>
      </c>
      <c r="F12" s="2539" t="s">
        <v>5177</v>
      </c>
      <c r="G12" s="2539">
        <v>235.47</v>
      </c>
      <c r="H12" s="2533">
        <v>462</v>
      </c>
      <c r="I12" s="2533">
        <v>373</v>
      </c>
      <c r="J12" s="2533">
        <v>274</v>
      </c>
      <c r="K12" s="2533">
        <v>235</v>
      </c>
      <c r="L12" s="2533">
        <v>158</v>
      </c>
      <c r="M12" s="2533">
        <v>466.9</v>
      </c>
      <c r="N12" s="2533">
        <v>482</v>
      </c>
      <c r="O12" s="2535">
        <v>773</v>
      </c>
      <c r="P12" s="2533">
        <v>741</v>
      </c>
      <c r="Q12" s="2533">
        <v>552</v>
      </c>
      <c r="R12" s="2533">
        <v>729.8</v>
      </c>
      <c r="S12" s="2536">
        <v>1453.2163500952365</v>
      </c>
      <c r="T12" s="2537">
        <v>924.38408054499996</v>
      </c>
      <c r="U12" s="2538">
        <v>163.17166354999998</v>
      </c>
      <c r="V12" s="2527"/>
      <c r="W12" s="2528"/>
      <c r="X12" s="2415"/>
      <c r="Y12" s="2415"/>
      <c r="Z12" s="2415"/>
      <c r="AA12" s="2415"/>
      <c r="AB12" s="2415"/>
      <c r="AC12" s="2415"/>
      <c r="AD12" s="2415"/>
      <c r="AE12" s="2415"/>
      <c r="AF12" s="2415"/>
      <c r="AG12" s="2415"/>
      <c r="AH12" s="2415"/>
    </row>
    <row r="13" spans="1:34" s="2529" customFormat="1" ht="22.5" customHeight="1">
      <c r="A13" s="2530" t="s">
        <v>4919</v>
      </c>
      <c r="B13" s="2531" t="s">
        <v>5180</v>
      </c>
      <c r="C13" s="2532">
        <v>3592.9</v>
      </c>
      <c r="D13" s="2532">
        <v>4055.6</v>
      </c>
      <c r="E13" s="2532">
        <v>4563.8999999999996</v>
      </c>
      <c r="F13" s="2532">
        <v>1371.4</v>
      </c>
      <c r="G13" s="2532">
        <f>2160.2+157.809+91.28+1131.944+1104.059</f>
        <v>4645.2920000000004</v>
      </c>
      <c r="H13" s="2534">
        <v>1972</v>
      </c>
      <c r="I13" s="2534">
        <v>5512</v>
      </c>
      <c r="J13" s="2534">
        <v>1386</v>
      </c>
      <c r="K13" s="2534">
        <v>1978</v>
      </c>
      <c r="L13" s="2534">
        <v>494</v>
      </c>
      <c r="M13" s="2534">
        <v>2268.9</v>
      </c>
      <c r="N13" s="2534">
        <v>7467</v>
      </c>
      <c r="O13" s="2536">
        <v>6045</v>
      </c>
      <c r="P13" s="2534">
        <v>1044</v>
      </c>
      <c r="Q13" s="2534">
        <v>1719</v>
      </c>
      <c r="R13" s="2534">
        <v>2744.1</v>
      </c>
      <c r="S13" s="2536">
        <v>1941.1826168914422</v>
      </c>
      <c r="T13" s="2537">
        <v>129.16734996684212</v>
      </c>
      <c r="U13" s="2538">
        <v>960.34739624000008</v>
      </c>
      <c r="V13" s="2527"/>
      <c r="W13" s="2528"/>
      <c r="X13" s="2415"/>
      <c r="Y13" s="2415"/>
      <c r="Z13" s="2415"/>
      <c r="AA13" s="2415"/>
      <c r="AB13" s="2415"/>
      <c r="AC13" s="2415"/>
      <c r="AD13" s="2415"/>
      <c r="AE13" s="2415"/>
      <c r="AF13" s="2415"/>
      <c r="AG13" s="2415"/>
      <c r="AH13" s="2415"/>
    </row>
    <row r="14" spans="1:34" s="2529" customFormat="1" ht="22.5" customHeight="1">
      <c r="A14" s="2530" t="s">
        <v>4921</v>
      </c>
      <c r="B14" s="2531" t="s">
        <v>2935</v>
      </c>
      <c r="C14" s="2532">
        <v>1701.1</v>
      </c>
      <c r="D14" s="2532">
        <v>3820</v>
      </c>
      <c r="E14" s="2532">
        <v>4524.5</v>
      </c>
      <c r="F14" s="2532">
        <v>4304.9799999999996</v>
      </c>
      <c r="G14" s="2532">
        <v>3422.2</v>
      </c>
      <c r="H14" s="2534">
        <v>5236</v>
      </c>
      <c r="I14" s="2534">
        <v>7553</v>
      </c>
      <c r="J14" s="2534">
        <v>6124</v>
      </c>
      <c r="K14" s="2534">
        <v>6177</v>
      </c>
      <c r="L14" s="2534">
        <v>8498</v>
      </c>
      <c r="M14" s="2534">
        <v>9975.5</v>
      </c>
      <c r="N14" s="2534">
        <v>8800</v>
      </c>
      <c r="O14" s="2536">
        <v>9631</v>
      </c>
      <c r="P14" s="2534">
        <v>16180</v>
      </c>
      <c r="Q14" s="2534">
        <v>9210</v>
      </c>
      <c r="R14" s="2534">
        <v>8922.1</v>
      </c>
      <c r="S14" s="2536">
        <v>15656.56198430595</v>
      </c>
      <c r="T14" s="2525">
        <v>21117.936991150062</v>
      </c>
      <c r="U14" s="2526">
        <v>17343.110310557251</v>
      </c>
      <c r="V14" s="2541"/>
      <c r="W14" s="2542"/>
      <c r="X14" s="2542"/>
      <c r="Y14" s="2542"/>
      <c r="Z14" s="2542"/>
      <c r="AA14" s="2415"/>
      <c r="AB14" s="2415"/>
      <c r="AC14" s="2415"/>
      <c r="AD14" s="2415"/>
      <c r="AE14" s="2415"/>
      <c r="AF14" s="2415"/>
      <c r="AG14" s="2415"/>
      <c r="AH14" s="2415"/>
    </row>
    <row r="15" spans="1:34" s="2553" customFormat="1" ht="22.5" customHeight="1">
      <c r="A15" s="2543"/>
      <c r="B15" s="2544" t="s">
        <v>5181</v>
      </c>
      <c r="C15" s="2545">
        <v>1227.8</v>
      </c>
      <c r="D15" s="2545">
        <v>2790.5</v>
      </c>
      <c r="E15" s="2545">
        <v>2636.8</v>
      </c>
      <c r="F15" s="2546">
        <v>2073.69</v>
      </c>
      <c r="G15" s="2546">
        <v>2033</v>
      </c>
      <c r="H15" s="2547">
        <v>3352</v>
      </c>
      <c r="I15" s="2547">
        <v>4228</v>
      </c>
      <c r="J15" s="2547">
        <v>4598</v>
      </c>
      <c r="K15" s="2547">
        <v>4038</v>
      </c>
      <c r="L15" s="2547">
        <v>6842</v>
      </c>
      <c r="M15" s="2547">
        <v>7935.9</v>
      </c>
      <c r="N15" s="2547">
        <v>5775</v>
      </c>
      <c r="O15" s="2548">
        <v>8064</v>
      </c>
      <c r="P15" s="2547">
        <v>14030</v>
      </c>
      <c r="Q15" s="2547">
        <v>6308</v>
      </c>
      <c r="R15" s="2547">
        <v>5921.7</v>
      </c>
      <c r="S15" s="2548">
        <v>11361.748541191897</v>
      </c>
      <c r="T15" s="2549">
        <v>13912.768227295664</v>
      </c>
      <c r="U15" s="2550">
        <v>12875.787849335233</v>
      </c>
      <c r="V15" s="2551"/>
      <c r="W15" s="2528"/>
      <c r="X15" s="2552"/>
      <c r="Y15" s="2552"/>
      <c r="Z15" s="2552"/>
      <c r="AA15" s="2552"/>
      <c r="AB15" s="2552"/>
      <c r="AC15" s="2552"/>
      <c r="AD15" s="2552"/>
      <c r="AE15" s="2552"/>
      <c r="AF15" s="2552"/>
      <c r="AG15" s="2552"/>
      <c r="AH15" s="2552"/>
    </row>
    <row r="16" spans="1:34" s="2555" customFormat="1" ht="36.75" customHeight="1">
      <c r="A16" s="2530" t="s">
        <v>4922</v>
      </c>
      <c r="B16" s="2531" t="s">
        <v>2936</v>
      </c>
      <c r="C16" s="2539" t="s">
        <v>5177</v>
      </c>
      <c r="D16" s="2539" t="s">
        <v>5177</v>
      </c>
      <c r="E16" s="2539" t="s">
        <v>5177</v>
      </c>
      <c r="F16" s="2539" t="s">
        <v>5177</v>
      </c>
      <c r="G16" s="2532">
        <v>404.2</v>
      </c>
      <c r="H16" s="2533">
        <v>266</v>
      </c>
      <c r="I16" s="2533">
        <v>52</v>
      </c>
      <c r="J16" s="2533">
        <v>33</v>
      </c>
      <c r="K16" s="2533">
        <v>18</v>
      </c>
      <c r="L16" s="2533">
        <v>19</v>
      </c>
      <c r="M16" s="2533">
        <v>62.6</v>
      </c>
      <c r="N16" s="2533">
        <v>103</v>
      </c>
      <c r="O16" s="2535">
        <v>24</v>
      </c>
      <c r="P16" s="2533">
        <v>38</v>
      </c>
      <c r="Q16" s="2533">
        <v>24</v>
      </c>
      <c r="R16" s="2533">
        <v>158.80000000000001</v>
      </c>
      <c r="S16" s="2535">
        <v>312.18055349999997</v>
      </c>
      <c r="T16" s="2537">
        <v>375.23223945000007</v>
      </c>
      <c r="U16" s="2538">
        <v>134.24393149999997</v>
      </c>
      <c r="V16" s="2527"/>
      <c r="W16" s="2528"/>
      <c r="X16" s="2554"/>
      <c r="Y16" s="2554"/>
      <c r="Z16" s="2554"/>
      <c r="AA16" s="2554"/>
      <c r="AB16" s="2554"/>
      <c r="AC16" s="2554"/>
      <c r="AD16" s="2554"/>
      <c r="AE16" s="2554"/>
      <c r="AF16" s="2554"/>
      <c r="AG16" s="2554"/>
      <c r="AH16" s="2554"/>
    </row>
    <row r="17" spans="1:34" s="2555" customFormat="1" ht="30" customHeight="1">
      <c r="A17" s="2530" t="s">
        <v>4923</v>
      </c>
      <c r="B17" s="2531" t="s">
        <v>2937</v>
      </c>
      <c r="C17" s="2539"/>
      <c r="D17" s="2539" t="s">
        <v>5177</v>
      </c>
      <c r="E17" s="2539" t="s">
        <v>5177</v>
      </c>
      <c r="F17" s="2539" t="s">
        <v>5177</v>
      </c>
      <c r="G17" s="2539" t="s">
        <v>5177</v>
      </c>
      <c r="H17" s="2533">
        <v>38</v>
      </c>
      <c r="I17" s="2533">
        <v>8</v>
      </c>
      <c r="J17" s="2533">
        <v>217</v>
      </c>
      <c r="K17" s="2533">
        <v>4</v>
      </c>
      <c r="L17" s="2533">
        <v>23</v>
      </c>
      <c r="M17" s="2533">
        <v>31.5</v>
      </c>
      <c r="N17" s="2533">
        <v>56</v>
      </c>
      <c r="O17" s="2535">
        <v>65</v>
      </c>
      <c r="P17" s="2533">
        <v>23</v>
      </c>
      <c r="Q17" s="2533">
        <v>42</v>
      </c>
      <c r="R17" s="2533">
        <v>51.1</v>
      </c>
      <c r="S17" s="2535">
        <v>710.99217123059998</v>
      </c>
      <c r="T17" s="2537">
        <v>398.57971893000001</v>
      </c>
      <c r="U17" s="2538">
        <v>80.911398849999998</v>
      </c>
      <c r="V17" s="2527"/>
      <c r="W17" s="2528"/>
      <c r="X17" s="2554"/>
      <c r="Y17" s="2554"/>
      <c r="Z17" s="2554"/>
      <c r="AA17" s="2554"/>
      <c r="AB17" s="2554"/>
      <c r="AC17" s="2554"/>
      <c r="AD17" s="2554"/>
      <c r="AE17" s="2554"/>
      <c r="AF17" s="2554"/>
      <c r="AG17" s="2554"/>
      <c r="AH17" s="2554"/>
    </row>
    <row r="18" spans="1:34" s="2555" customFormat="1" ht="22.5" customHeight="1">
      <c r="A18" s="2530" t="s">
        <v>4926</v>
      </c>
      <c r="B18" s="2531" t="s">
        <v>2938</v>
      </c>
      <c r="C18" s="2532">
        <v>54.6</v>
      </c>
      <c r="D18" s="2532">
        <v>30.033999999999999</v>
      </c>
      <c r="E18" s="2532">
        <v>74.054000000000002</v>
      </c>
      <c r="F18" s="2532">
        <v>125</v>
      </c>
      <c r="G18" s="2539">
        <v>18</v>
      </c>
      <c r="H18" s="2533">
        <v>4</v>
      </c>
      <c r="I18" s="2533">
        <v>0</v>
      </c>
      <c r="J18" s="2533">
        <v>32</v>
      </c>
      <c r="K18" s="2533">
        <v>32</v>
      </c>
      <c r="L18" s="2533">
        <v>32</v>
      </c>
      <c r="M18" s="2533">
        <v>14.9</v>
      </c>
      <c r="N18" s="2533">
        <v>279</v>
      </c>
      <c r="O18" s="2535">
        <v>46</v>
      </c>
      <c r="P18" s="2533">
        <v>489</v>
      </c>
      <c r="Q18" s="2533">
        <v>116</v>
      </c>
      <c r="R18" s="2533">
        <v>130.19999999999999</v>
      </c>
      <c r="S18" s="2536">
        <v>4591.3564279100001</v>
      </c>
      <c r="T18" s="2525">
        <v>24.977514960000001</v>
      </c>
      <c r="U18" s="2526">
        <v>20.582063074071144</v>
      </c>
      <c r="V18" s="2540"/>
      <c r="W18" s="2528"/>
      <c r="X18" s="2554"/>
      <c r="Y18" s="2554"/>
      <c r="Z18" s="2554"/>
      <c r="AA18" s="2554"/>
      <c r="AB18" s="2554"/>
      <c r="AC18" s="2554"/>
      <c r="AD18" s="2554"/>
      <c r="AE18" s="2554"/>
      <c r="AF18" s="2554"/>
      <c r="AG18" s="2554"/>
      <c r="AH18" s="2554"/>
    </row>
    <row r="19" spans="1:34" s="2555" customFormat="1" ht="22.5" customHeight="1">
      <c r="A19" s="2530" t="s">
        <v>4927</v>
      </c>
      <c r="B19" s="2531" t="s">
        <v>2939</v>
      </c>
      <c r="C19" s="2532">
        <v>2.2000000000000002</v>
      </c>
      <c r="D19" s="2532">
        <v>28.952000000000002</v>
      </c>
      <c r="E19" s="2532">
        <v>119.7</v>
      </c>
      <c r="F19" s="2532">
        <v>145.1</v>
      </c>
      <c r="G19" s="2532">
        <v>2732.2</v>
      </c>
      <c r="H19" s="2533">
        <v>91</v>
      </c>
      <c r="I19" s="2533">
        <v>210</v>
      </c>
      <c r="J19" s="2533">
        <v>184</v>
      </c>
      <c r="K19" s="2533">
        <v>592</v>
      </c>
      <c r="L19" s="2533">
        <v>18</v>
      </c>
      <c r="M19" s="2533">
        <v>614.70000000000005</v>
      </c>
      <c r="N19" s="2533">
        <v>126</v>
      </c>
      <c r="O19" s="2535">
        <v>74</v>
      </c>
      <c r="P19" s="2533">
        <v>48</v>
      </c>
      <c r="Q19" s="2533">
        <v>143</v>
      </c>
      <c r="R19" s="2533">
        <v>232.3</v>
      </c>
      <c r="S19" s="2535">
        <v>666.25294827000005</v>
      </c>
      <c r="T19" s="2537">
        <v>311.11887949999999</v>
      </c>
      <c r="U19" s="2538">
        <v>0</v>
      </c>
      <c r="V19" s="2527"/>
      <c r="W19" s="2528"/>
      <c r="X19" s="2554"/>
      <c r="Y19" s="2554"/>
      <c r="Z19" s="2554"/>
      <c r="AA19" s="2554"/>
      <c r="AB19" s="2554"/>
      <c r="AC19" s="2554"/>
      <c r="AD19" s="2554"/>
      <c r="AE19" s="2554"/>
      <c r="AF19" s="2554"/>
      <c r="AG19" s="2554"/>
      <c r="AH19" s="2554"/>
    </row>
    <row r="20" spans="1:34" s="2555" customFormat="1" ht="22.5" customHeight="1">
      <c r="A20" s="2530" t="s">
        <v>4928</v>
      </c>
      <c r="B20" s="2531" t="s">
        <v>2940</v>
      </c>
      <c r="C20" s="2539" t="s">
        <v>5177</v>
      </c>
      <c r="D20" s="2539" t="s">
        <v>5177</v>
      </c>
      <c r="E20" s="2539" t="s">
        <v>5177</v>
      </c>
      <c r="F20" s="2539" t="s">
        <v>5177</v>
      </c>
      <c r="G20" s="2532">
        <v>61.8</v>
      </c>
      <c r="H20" s="2533">
        <v>3</v>
      </c>
      <c r="I20" s="2533">
        <v>0</v>
      </c>
      <c r="J20" s="2533">
        <v>8</v>
      </c>
      <c r="K20" s="2533">
        <v>0</v>
      </c>
      <c r="L20" s="2533">
        <v>0</v>
      </c>
      <c r="M20" s="2533">
        <v>0</v>
      </c>
      <c r="N20" s="2533">
        <v>52</v>
      </c>
      <c r="O20" s="2535">
        <v>35</v>
      </c>
      <c r="P20" s="2533">
        <v>55</v>
      </c>
      <c r="Q20" s="2533">
        <v>19</v>
      </c>
      <c r="R20" s="2533">
        <v>13.3</v>
      </c>
      <c r="S20" s="2535">
        <v>305.21386239999998</v>
      </c>
      <c r="T20" s="2537">
        <v>13.060412790000001</v>
      </c>
      <c r="U20" s="2538">
        <v>7.93044393</v>
      </c>
      <c r="V20" s="2527"/>
      <c r="W20" s="2528"/>
      <c r="X20" s="2554"/>
      <c r="Y20" s="2554"/>
      <c r="Z20" s="2554"/>
      <c r="AA20" s="2554"/>
      <c r="AB20" s="2554"/>
      <c r="AC20" s="2554"/>
      <c r="AD20" s="2554"/>
      <c r="AE20" s="2554"/>
      <c r="AF20" s="2554"/>
      <c r="AG20" s="2554"/>
      <c r="AH20" s="2554"/>
    </row>
    <row r="21" spans="1:34" s="2555" customFormat="1" ht="22.5" customHeight="1">
      <c r="A21" s="2530" t="s">
        <v>4929</v>
      </c>
      <c r="B21" s="2531" t="s">
        <v>2941</v>
      </c>
      <c r="C21" s="2539"/>
      <c r="D21" s="2539"/>
      <c r="E21" s="2539"/>
      <c r="F21" s="2539"/>
      <c r="G21" s="2532"/>
      <c r="H21" s="2533">
        <v>0</v>
      </c>
      <c r="I21" s="2533">
        <v>0</v>
      </c>
      <c r="J21" s="2533">
        <v>0</v>
      </c>
      <c r="K21" s="2533">
        <v>22</v>
      </c>
      <c r="L21" s="2533">
        <v>1</v>
      </c>
      <c r="M21" s="2533">
        <v>10.6</v>
      </c>
      <c r="N21" s="2533">
        <v>104</v>
      </c>
      <c r="O21" s="2535">
        <v>34</v>
      </c>
      <c r="P21" s="2533">
        <v>260</v>
      </c>
      <c r="Q21" s="2533">
        <v>20</v>
      </c>
      <c r="R21" s="2533">
        <v>31.1</v>
      </c>
      <c r="S21" s="2535">
        <v>23.997450000000001</v>
      </c>
      <c r="T21" s="2537">
        <v>7.4628565</v>
      </c>
      <c r="U21" s="2538">
        <v>4.9665999999999997</v>
      </c>
      <c r="V21" s="2527"/>
      <c r="W21" s="2528"/>
      <c r="X21" s="2554"/>
      <c r="Y21" s="2554"/>
      <c r="Z21" s="2554"/>
      <c r="AA21" s="2554"/>
      <c r="AB21" s="2554"/>
      <c r="AC21" s="2554"/>
      <c r="AD21" s="2554"/>
      <c r="AE21" s="2554"/>
      <c r="AF21" s="2554"/>
      <c r="AG21" s="2554"/>
      <c r="AH21" s="2554"/>
    </row>
    <row r="22" spans="1:34" s="2555" customFormat="1" ht="22.5" customHeight="1" thickBot="1">
      <c r="A22" s="2556"/>
      <c r="B22" s="2557" t="s">
        <v>5182</v>
      </c>
      <c r="C22" s="2558"/>
      <c r="D22" s="2558"/>
      <c r="E22" s="2558"/>
      <c r="F22" s="2558"/>
      <c r="G22" s="2559"/>
      <c r="H22" s="2560"/>
      <c r="I22" s="2533">
        <v>0</v>
      </c>
      <c r="J22" s="2533">
        <v>0</v>
      </c>
      <c r="K22" s="2533">
        <v>0</v>
      </c>
      <c r="L22" s="2533">
        <v>0</v>
      </c>
      <c r="M22" s="2533">
        <v>0</v>
      </c>
      <c r="N22" s="2533">
        <v>0</v>
      </c>
      <c r="O22" s="2561">
        <v>0</v>
      </c>
      <c r="P22" s="2560">
        <v>0</v>
      </c>
      <c r="Q22" s="2560">
        <v>0</v>
      </c>
      <c r="R22" s="2560">
        <v>0</v>
      </c>
      <c r="S22" s="2561">
        <v>0</v>
      </c>
      <c r="T22" s="2525">
        <v>3800</v>
      </c>
      <c r="U22" s="2526">
        <v>3600</v>
      </c>
      <c r="V22" s="2540"/>
      <c r="W22" s="2528"/>
      <c r="X22" s="2554"/>
      <c r="Y22" s="2554"/>
      <c r="Z22" s="2554"/>
      <c r="AA22" s="2554"/>
      <c r="AB22" s="2554"/>
      <c r="AC22" s="2554"/>
      <c r="AD22" s="2554"/>
      <c r="AE22" s="2554"/>
      <c r="AF22" s="2554"/>
      <c r="AG22" s="2554"/>
      <c r="AH22" s="2554"/>
    </row>
    <row r="23" spans="1:34" s="2555" customFormat="1" ht="21" customHeight="1" thickBot="1">
      <c r="A23" s="3363" t="s">
        <v>493</v>
      </c>
      <c r="B23" s="3364"/>
      <c r="C23" s="2562">
        <f>SUM(C4:C19)-C15</f>
        <v>7221.6000000000013</v>
      </c>
      <c r="D23" s="2562">
        <f>SUM(D4:D19)-D15</f>
        <v>11513.685999999998</v>
      </c>
      <c r="E23" s="2562">
        <f>SUM(E4:E19)-E15</f>
        <v>11419.054</v>
      </c>
      <c r="F23" s="2562">
        <f>SUM(F4:F19)-F15</f>
        <v>8793.18</v>
      </c>
      <c r="G23" s="2562">
        <f t="shared" ref="G23:O23" si="0">SUM(G4:G22)-G15</f>
        <v>13948.062000000002</v>
      </c>
      <c r="H23" s="2562">
        <f t="shared" si="0"/>
        <v>12894</v>
      </c>
      <c r="I23" s="2563">
        <f t="shared" si="0"/>
        <v>20373</v>
      </c>
      <c r="J23" s="2563">
        <f t="shared" si="0"/>
        <v>13766</v>
      </c>
      <c r="K23" s="2563">
        <f t="shared" si="0"/>
        <v>18497</v>
      </c>
      <c r="L23" s="2563">
        <f t="shared" si="0"/>
        <v>13726</v>
      </c>
      <c r="M23" s="2563">
        <f t="shared" si="0"/>
        <v>18160.900000000001</v>
      </c>
      <c r="N23" s="2563">
        <f t="shared" si="0"/>
        <v>22342</v>
      </c>
      <c r="O23" s="2564">
        <f t="shared" si="0"/>
        <v>20045</v>
      </c>
      <c r="P23" s="2562">
        <f t="shared" ref="P23:U23" si="1">SUM(P4:P22)-P15</f>
        <v>22289</v>
      </c>
      <c r="Q23" s="2563">
        <f t="shared" si="1"/>
        <v>16944</v>
      </c>
      <c r="R23" s="2563">
        <f t="shared" si="1"/>
        <v>18469.099999999995</v>
      </c>
      <c r="S23" s="2565">
        <f t="shared" si="1"/>
        <v>33491.350727465164</v>
      </c>
      <c r="T23" s="2566">
        <f t="shared" si="1"/>
        <v>37010.530234019519</v>
      </c>
      <c r="U23" s="2567">
        <f t="shared" si="1"/>
        <v>24814.445673277995</v>
      </c>
      <c r="V23" s="2568"/>
      <c r="W23" s="2554"/>
      <c r="X23" s="2554"/>
      <c r="Y23" s="2554"/>
      <c r="Z23" s="2554"/>
      <c r="AA23" s="2554"/>
      <c r="AB23" s="2554"/>
      <c r="AC23" s="2554"/>
      <c r="AD23" s="2554"/>
      <c r="AE23" s="2554"/>
      <c r="AF23" s="2554"/>
      <c r="AG23" s="2554"/>
      <c r="AH23" s="2554"/>
    </row>
    <row r="24" spans="1:34" s="2570" customFormat="1" ht="15.6" thickTop="1">
      <c r="A24" s="3365" t="s">
        <v>5183</v>
      </c>
      <c r="B24" s="3365"/>
      <c r="C24" s="3365"/>
      <c r="D24" s="3365"/>
      <c r="E24" s="3365"/>
      <c r="F24" s="3365"/>
      <c r="G24" s="3365"/>
      <c r="H24" s="3365"/>
      <c r="I24" s="3365"/>
      <c r="J24" s="3365"/>
      <c r="K24" s="3365"/>
      <c r="L24" s="3365"/>
      <c r="M24" s="3365"/>
      <c r="N24" s="3365"/>
      <c r="O24" s="3365"/>
      <c r="P24" s="2569"/>
      <c r="Q24" s="2206"/>
      <c r="R24" s="2206"/>
      <c r="S24" s="2206"/>
      <c r="T24" s="2206"/>
      <c r="U24" s="2206"/>
      <c r="W24" s="2206"/>
      <c r="X24" s="2206"/>
      <c r="Y24" s="2206"/>
      <c r="Z24" s="2206"/>
      <c r="AA24" s="2206"/>
      <c r="AB24" s="2206"/>
      <c r="AC24" s="2206"/>
      <c r="AD24" s="2206"/>
      <c r="AE24" s="2206"/>
      <c r="AF24" s="2206"/>
      <c r="AG24" s="2206"/>
      <c r="AH24" s="2206"/>
    </row>
    <row r="25" spans="1:34" s="2570" customFormat="1" ht="24" customHeight="1">
      <c r="A25" s="3079" t="s">
        <v>5184</v>
      </c>
      <c r="B25" s="3079"/>
      <c r="C25" s="3079"/>
      <c r="D25" s="3079"/>
      <c r="E25" s="3079"/>
      <c r="F25" s="3079"/>
      <c r="G25" s="3079"/>
      <c r="H25" s="3079"/>
      <c r="I25" s="3079"/>
      <c r="J25" s="3079"/>
      <c r="K25" s="3079"/>
      <c r="L25" s="3079"/>
      <c r="M25" s="3079"/>
      <c r="N25" s="3079"/>
      <c r="O25" s="3079"/>
      <c r="P25" s="3079"/>
      <c r="Q25" s="3079"/>
      <c r="R25" s="3079"/>
      <c r="S25" s="3079"/>
      <c r="T25" s="3079"/>
      <c r="U25" s="1375"/>
      <c r="V25" s="1375"/>
      <c r="W25" s="2206"/>
      <c r="X25" s="2206"/>
      <c r="Y25" s="2206"/>
      <c r="Z25" s="2206"/>
      <c r="AA25" s="2206"/>
      <c r="AB25" s="2206"/>
      <c r="AC25" s="2206"/>
      <c r="AD25" s="2206"/>
      <c r="AE25" s="2206"/>
      <c r="AF25" s="2206"/>
      <c r="AG25" s="2206"/>
      <c r="AH25" s="2206"/>
    </row>
    <row r="26" spans="1:34" s="2572" customFormat="1" ht="14.25" customHeight="1">
      <c r="A26" s="3073" t="s">
        <v>5185</v>
      </c>
      <c r="B26" s="3073"/>
      <c r="C26" s="3073"/>
      <c r="D26" s="3073"/>
      <c r="E26" s="3073"/>
      <c r="F26" s="3073"/>
      <c r="G26" s="3073"/>
      <c r="H26" s="3073"/>
      <c r="I26" s="3073"/>
      <c r="J26" s="3073"/>
      <c r="K26" s="3073"/>
      <c r="L26" s="3073"/>
      <c r="M26" s="3073"/>
      <c r="N26" s="3073"/>
      <c r="O26" s="3073"/>
      <c r="P26" s="3073"/>
      <c r="Q26" s="3073"/>
      <c r="R26" s="3073"/>
      <c r="S26" s="3073"/>
      <c r="T26" s="3073"/>
      <c r="U26" s="2571"/>
      <c r="V26" s="2571"/>
    </row>
    <row r="27" spans="1:34" s="2572" customFormat="1" ht="15.6">
      <c r="A27" s="3358" t="s">
        <v>5186</v>
      </c>
      <c r="B27" s="3358"/>
      <c r="C27" s="3358"/>
      <c r="D27" s="3358"/>
      <c r="E27" s="3358"/>
      <c r="F27" s="3358"/>
      <c r="G27" s="3358"/>
      <c r="H27" s="3358"/>
      <c r="I27" s="3358"/>
      <c r="J27" s="3358"/>
      <c r="K27" s="3358"/>
      <c r="L27" s="3358"/>
      <c r="M27" s="3358"/>
      <c r="N27" s="3358"/>
      <c r="O27" s="3358"/>
      <c r="P27" s="3358"/>
      <c r="Q27" s="3358"/>
      <c r="V27" s="2573"/>
    </row>
    <row r="28" spans="1:34" s="2572" customFormat="1" ht="15.6">
      <c r="A28" s="3358" t="s">
        <v>5187</v>
      </c>
      <c r="B28" s="3358"/>
      <c r="C28" s="3358"/>
      <c r="D28" s="3358"/>
      <c r="E28" s="3358"/>
      <c r="F28" s="3358"/>
      <c r="G28" s="3358"/>
      <c r="H28" s="3358"/>
      <c r="I28" s="3358"/>
      <c r="J28" s="3358"/>
      <c r="K28" s="3358"/>
      <c r="L28" s="3358"/>
      <c r="M28" s="3358"/>
      <c r="N28" s="3358"/>
      <c r="O28" s="3358"/>
      <c r="P28" s="3358"/>
      <c r="Q28" s="3358"/>
      <c r="V28" s="2573"/>
    </row>
    <row r="29" spans="1:34" s="2572" customFormat="1" ht="15.6">
      <c r="A29" s="3359" t="s">
        <v>5188</v>
      </c>
      <c r="B29" s="3359"/>
      <c r="C29" s="3359"/>
      <c r="D29" s="3359"/>
      <c r="E29" s="3359"/>
      <c r="F29" s="3359"/>
      <c r="G29" s="3359"/>
      <c r="H29" s="3359"/>
      <c r="I29" s="3359"/>
      <c r="J29" s="3359"/>
      <c r="K29" s="3359"/>
      <c r="L29" s="3359"/>
      <c r="M29" s="3359"/>
      <c r="N29" s="3359"/>
      <c r="O29" s="3359"/>
      <c r="P29" s="3359"/>
      <c r="Q29" s="3359"/>
      <c r="V29" s="2573"/>
    </row>
    <row r="30" spans="1:34" s="2573" customFormat="1" ht="18.75" customHeight="1">
      <c r="A30" s="3366" t="s">
        <v>5189</v>
      </c>
      <c r="B30" s="3366"/>
      <c r="C30" s="3366"/>
      <c r="D30" s="3366"/>
      <c r="E30" s="3366"/>
      <c r="F30" s="3366"/>
      <c r="G30" s="3366"/>
      <c r="H30" s="3366"/>
      <c r="I30" s="3366"/>
      <c r="J30" s="3366"/>
      <c r="K30" s="3366"/>
      <c r="L30" s="3366"/>
      <c r="M30" s="3366"/>
      <c r="N30" s="3366"/>
      <c r="O30" s="3366"/>
      <c r="P30" s="3366"/>
      <c r="Q30" s="3366"/>
      <c r="R30" s="3366"/>
    </row>
    <row r="31" spans="1:34" s="2572" customFormat="1" ht="9.75" customHeight="1">
      <c r="A31" s="2574"/>
      <c r="B31" s="2574"/>
      <c r="C31" s="2574"/>
      <c r="D31" s="2574"/>
      <c r="E31" s="2574"/>
      <c r="F31" s="2574"/>
      <c r="G31" s="2574"/>
      <c r="H31" s="2574"/>
      <c r="I31" s="2574"/>
      <c r="J31" s="2574"/>
      <c r="K31" s="2574"/>
      <c r="L31" s="2574"/>
      <c r="M31" s="2574"/>
      <c r="N31" s="2574"/>
      <c r="O31" s="2574"/>
      <c r="P31" s="2574"/>
      <c r="Q31" s="2574"/>
      <c r="V31" s="2573"/>
    </row>
    <row r="32" spans="1:34" s="2575" customFormat="1" ht="33" customHeight="1">
      <c r="A32" s="3362" t="s">
        <v>5190</v>
      </c>
      <c r="B32" s="3362"/>
      <c r="C32" s="3362"/>
      <c r="D32" s="3362"/>
      <c r="E32" s="3362"/>
      <c r="F32" s="3362"/>
      <c r="G32" s="3362"/>
      <c r="H32" s="3362"/>
      <c r="I32" s="3362"/>
      <c r="J32" s="3362"/>
      <c r="K32" s="3362"/>
      <c r="L32" s="3362"/>
      <c r="M32" s="3362"/>
      <c r="N32" s="3362"/>
      <c r="O32" s="3362"/>
      <c r="P32" s="3362"/>
      <c r="Q32" s="3362"/>
      <c r="R32" s="3362"/>
      <c r="S32" s="3362"/>
      <c r="T32" s="3362"/>
      <c r="U32" s="3362"/>
      <c r="V32" s="2502"/>
    </row>
    <row r="33" spans="1:34" s="2577" customFormat="1" ht="17.399999999999999" thickBot="1">
      <c r="A33" s="2415"/>
      <c r="B33" s="2415"/>
      <c r="C33" s="2576"/>
      <c r="D33" s="2576"/>
      <c r="E33" s="2576"/>
      <c r="F33" s="2576"/>
      <c r="G33" s="2576"/>
      <c r="H33" s="2576"/>
      <c r="I33" s="2576"/>
      <c r="J33" s="2576"/>
      <c r="K33" s="2576"/>
      <c r="L33" s="2576"/>
      <c r="M33" s="2576"/>
      <c r="N33" s="2576"/>
      <c r="O33" s="2576"/>
      <c r="P33" s="2576"/>
      <c r="Q33" s="2576"/>
      <c r="R33" s="2504"/>
      <c r="S33" s="2506"/>
      <c r="T33" s="2506"/>
      <c r="U33" s="2507" t="s">
        <v>70</v>
      </c>
      <c r="V33" s="2508"/>
    </row>
    <row r="34" spans="1:34" s="2579" customFormat="1" ht="35.4" thickTop="1" thickBot="1">
      <c r="A34" s="3367" t="s">
        <v>5191</v>
      </c>
      <c r="B34" s="3368"/>
      <c r="C34" s="2578" t="s">
        <v>5158</v>
      </c>
      <c r="D34" s="2578" t="s">
        <v>5159</v>
      </c>
      <c r="E34" s="2578" t="s">
        <v>5160</v>
      </c>
      <c r="F34" s="2578" t="s">
        <v>5161</v>
      </c>
      <c r="G34" s="2578" t="s">
        <v>5162</v>
      </c>
      <c r="H34" s="2578" t="s">
        <v>5163</v>
      </c>
      <c r="I34" s="2578" t="s">
        <v>5164</v>
      </c>
      <c r="J34" s="2578" t="s">
        <v>5165</v>
      </c>
      <c r="K34" s="2578" t="s">
        <v>5166</v>
      </c>
      <c r="L34" s="2578" t="s">
        <v>5167</v>
      </c>
      <c r="M34" s="2578" t="s">
        <v>5168</v>
      </c>
      <c r="N34" s="2578" t="s">
        <v>5192</v>
      </c>
      <c r="O34" s="2514" t="s">
        <v>5170</v>
      </c>
      <c r="P34" s="2578" t="s">
        <v>5171</v>
      </c>
      <c r="Q34" s="2578" t="s">
        <v>5172</v>
      </c>
      <c r="R34" s="2578" t="s">
        <v>5173</v>
      </c>
      <c r="S34" s="2514" t="s">
        <v>5174</v>
      </c>
      <c r="T34" s="2515" t="s">
        <v>5193</v>
      </c>
      <c r="U34" s="2516" t="s">
        <v>5176</v>
      </c>
      <c r="V34" s="2517"/>
      <c r="Z34" s="2580"/>
    </row>
    <row r="35" spans="1:34" s="2529" customFormat="1" ht="17.25" customHeight="1">
      <c r="A35" s="2581" t="s">
        <v>5194</v>
      </c>
      <c r="B35" s="2582"/>
      <c r="C35" s="2583">
        <f>C36+C48+C67</f>
        <v>7222</v>
      </c>
      <c r="D35" s="2583">
        <f t="shared" ref="D35:U35" si="2">D36+D48+D67</f>
        <v>11514</v>
      </c>
      <c r="E35" s="2583">
        <f t="shared" si="2"/>
        <v>11418</v>
      </c>
      <c r="F35" s="2583">
        <f t="shared" si="2"/>
        <v>8792</v>
      </c>
      <c r="G35" s="2583">
        <f t="shared" si="2"/>
        <v>13948</v>
      </c>
      <c r="H35" s="2583">
        <f t="shared" si="2"/>
        <v>12894</v>
      </c>
      <c r="I35" s="2583">
        <f t="shared" si="2"/>
        <v>20373</v>
      </c>
      <c r="J35" s="2583">
        <f t="shared" si="2"/>
        <v>13766</v>
      </c>
      <c r="K35" s="2583">
        <f t="shared" si="2"/>
        <v>18497</v>
      </c>
      <c r="L35" s="2583">
        <f t="shared" si="2"/>
        <v>13726</v>
      </c>
      <c r="M35" s="2583">
        <f t="shared" si="2"/>
        <v>18161</v>
      </c>
      <c r="N35" s="2583">
        <f t="shared" si="2"/>
        <v>22342</v>
      </c>
      <c r="O35" s="2584">
        <f t="shared" si="2"/>
        <v>20045</v>
      </c>
      <c r="P35" s="2583">
        <f t="shared" si="2"/>
        <v>22289</v>
      </c>
      <c r="Q35" s="2583">
        <f t="shared" si="2"/>
        <v>16944</v>
      </c>
      <c r="R35" s="2585">
        <f t="shared" si="2"/>
        <v>18468.55</v>
      </c>
      <c r="S35" s="2586">
        <f t="shared" si="2"/>
        <v>33490.555792465122</v>
      </c>
      <c r="T35" s="2587">
        <f t="shared" si="2"/>
        <v>37011.356300472777</v>
      </c>
      <c r="U35" s="2588">
        <f t="shared" si="2"/>
        <v>24814.445673278024</v>
      </c>
      <c r="V35" s="2589"/>
      <c r="W35" s="2415"/>
      <c r="X35" s="2415"/>
      <c r="Y35" s="2415"/>
      <c r="Z35" s="2580"/>
      <c r="AA35" s="2415"/>
      <c r="AB35" s="2415"/>
      <c r="AC35" s="2415"/>
      <c r="AD35" s="2415"/>
      <c r="AE35" s="2415"/>
      <c r="AF35" s="2415"/>
      <c r="AG35" s="2415"/>
      <c r="AH35" s="2415"/>
    </row>
    <row r="36" spans="1:34" s="2529" customFormat="1" ht="17.25" customHeight="1">
      <c r="A36" s="2590" t="s">
        <v>5195</v>
      </c>
      <c r="B36" s="2591"/>
      <c r="C36" s="2583">
        <f>C37+C46</f>
        <v>5527</v>
      </c>
      <c r="D36" s="2583">
        <f t="shared" ref="D36:U36" si="3">D37+D46</f>
        <v>8333</v>
      </c>
      <c r="E36" s="2583">
        <f t="shared" si="3"/>
        <v>5855</v>
      </c>
      <c r="F36" s="2583">
        <f t="shared" si="3"/>
        <v>6247</v>
      </c>
      <c r="G36" s="2583">
        <f t="shared" si="3"/>
        <v>7994</v>
      </c>
      <c r="H36" s="2583">
        <f t="shared" si="3"/>
        <v>7637</v>
      </c>
      <c r="I36" s="2583">
        <f t="shared" si="3"/>
        <v>10493</v>
      </c>
      <c r="J36" s="2583">
        <f>J37+J46</f>
        <v>7430</v>
      </c>
      <c r="K36" s="2583">
        <f t="shared" si="3"/>
        <v>11837</v>
      </c>
      <c r="L36" s="2583">
        <f t="shared" si="3"/>
        <v>8510</v>
      </c>
      <c r="M36" s="2583">
        <f t="shared" si="3"/>
        <v>9340</v>
      </c>
      <c r="N36" s="2583">
        <f t="shared" si="3"/>
        <v>15553</v>
      </c>
      <c r="O36" s="2584">
        <f t="shared" si="3"/>
        <v>12367</v>
      </c>
      <c r="P36" s="2583">
        <f t="shared" si="3"/>
        <v>13211</v>
      </c>
      <c r="Q36" s="2583">
        <f t="shared" si="3"/>
        <v>11334</v>
      </c>
      <c r="R36" s="2583">
        <f t="shared" si="3"/>
        <v>9086</v>
      </c>
      <c r="S36" s="2584">
        <f t="shared" si="3"/>
        <v>23044.058836687436</v>
      </c>
      <c r="T36" s="2592">
        <f t="shared" si="3"/>
        <v>24816.475399655905</v>
      </c>
      <c r="U36" s="2593">
        <f t="shared" si="3"/>
        <v>15234.101487802654</v>
      </c>
      <c r="V36" s="2589"/>
      <c r="W36" s="2415"/>
      <c r="X36" s="2415"/>
      <c r="Y36" s="2415"/>
      <c r="Z36" s="2580"/>
      <c r="AA36" s="2415"/>
      <c r="AB36" s="2415"/>
      <c r="AC36" s="2415"/>
      <c r="AD36" s="2415"/>
      <c r="AE36" s="2415"/>
      <c r="AF36" s="2415"/>
      <c r="AG36" s="2415"/>
      <c r="AH36" s="2415"/>
    </row>
    <row r="37" spans="1:34" s="2529" customFormat="1" ht="17.25" customHeight="1">
      <c r="A37" s="3360" t="s">
        <v>5196</v>
      </c>
      <c r="B37" s="3361"/>
      <c r="C37" s="2594">
        <f t="shared" ref="C37:O37" si="4">C38+C44+C45</f>
        <v>5360</v>
      </c>
      <c r="D37" s="2594">
        <f>D38+D44+D45</f>
        <v>5953</v>
      </c>
      <c r="E37" s="2594">
        <f t="shared" si="4"/>
        <v>4792</v>
      </c>
      <c r="F37" s="2594">
        <f t="shared" si="4"/>
        <v>5560</v>
      </c>
      <c r="G37" s="2594">
        <f t="shared" si="4"/>
        <v>7864</v>
      </c>
      <c r="H37" s="2594">
        <f t="shared" si="4"/>
        <v>7382</v>
      </c>
      <c r="I37" s="2594">
        <f t="shared" si="4"/>
        <v>10311</v>
      </c>
      <c r="J37" s="2594">
        <f t="shared" si="4"/>
        <v>7207</v>
      </c>
      <c r="K37" s="2594">
        <f t="shared" si="4"/>
        <v>9710</v>
      </c>
      <c r="L37" s="2594">
        <f t="shared" si="4"/>
        <v>8384</v>
      </c>
      <c r="M37" s="2594">
        <f t="shared" si="4"/>
        <v>8948</v>
      </c>
      <c r="N37" s="2594">
        <f t="shared" si="4"/>
        <v>15382</v>
      </c>
      <c r="O37" s="2595">
        <f t="shared" si="4"/>
        <v>12149</v>
      </c>
      <c r="P37" s="2594">
        <v>12934</v>
      </c>
      <c r="Q37" s="2594">
        <f>Q38+Q44+Q45+Q43</f>
        <v>10394</v>
      </c>
      <c r="R37" s="2594">
        <f>R38+R44+R45+R43</f>
        <v>8506</v>
      </c>
      <c r="S37" s="2595">
        <v>17747.362507961039</v>
      </c>
      <c r="T37" s="2596">
        <v>17767.891055430118</v>
      </c>
      <c r="U37" s="2597">
        <v>14488.194398085005</v>
      </c>
      <c r="V37" s="2598"/>
      <c r="W37" s="2415"/>
      <c r="X37" s="2415"/>
      <c r="Y37" s="2415"/>
      <c r="Z37" s="2580"/>
      <c r="AA37" s="2415"/>
      <c r="AB37" s="2415"/>
      <c r="AC37" s="2415"/>
      <c r="AD37" s="2415"/>
      <c r="AE37" s="2415"/>
      <c r="AF37" s="2415"/>
      <c r="AG37" s="2415"/>
      <c r="AH37" s="2415"/>
    </row>
    <row r="38" spans="1:34" s="2529" customFormat="1" ht="17.25" customHeight="1">
      <c r="A38" s="3360" t="s">
        <v>5197</v>
      </c>
      <c r="B38" s="3361"/>
      <c r="C38" s="2594">
        <v>4681</v>
      </c>
      <c r="D38" s="2594">
        <v>4597</v>
      </c>
      <c r="E38" s="2594">
        <v>3790</v>
      </c>
      <c r="F38" s="2594">
        <v>4679</v>
      </c>
      <c r="G38" s="2594">
        <v>7169</v>
      </c>
      <c r="H38" s="2594">
        <v>7317</v>
      </c>
      <c r="I38" s="2594">
        <v>9884</v>
      </c>
      <c r="J38" s="2594">
        <v>6318</v>
      </c>
      <c r="K38" s="2594">
        <v>9012</v>
      </c>
      <c r="L38" s="2594">
        <v>7496</v>
      </c>
      <c r="M38" s="2594">
        <v>8027</v>
      </c>
      <c r="N38" s="2594">
        <v>14787</v>
      </c>
      <c r="O38" s="2595">
        <v>7877</v>
      </c>
      <c r="P38" s="2594">
        <v>11697</v>
      </c>
      <c r="Q38" s="2594">
        <v>8321</v>
      </c>
      <c r="R38" s="2594">
        <v>6605</v>
      </c>
      <c r="S38" s="2595">
        <v>13296.918322836334</v>
      </c>
      <c r="T38" s="2596">
        <v>12729.228910219475</v>
      </c>
      <c r="U38" s="2597">
        <v>11096.131361292733</v>
      </c>
      <c r="V38" s="2598"/>
      <c r="W38" s="2576"/>
      <c r="X38" s="2415"/>
      <c r="Y38" s="2415"/>
      <c r="Z38" s="2580"/>
      <c r="AA38" s="2415"/>
      <c r="AB38" s="2415"/>
      <c r="AC38" s="2415"/>
      <c r="AD38" s="2415"/>
      <c r="AE38" s="2415"/>
      <c r="AF38" s="2415"/>
      <c r="AG38" s="2415"/>
      <c r="AH38" s="2415"/>
    </row>
    <row r="39" spans="1:34" s="2529" customFormat="1" ht="17.25" customHeight="1">
      <c r="A39" s="2599" t="s">
        <v>5198</v>
      </c>
      <c r="B39" s="2591"/>
      <c r="C39" s="2594">
        <v>57</v>
      </c>
      <c r="D39" s="2594">
        <v>378</v>
      </c>
      <c r="E39" s="2594">
        <v>76</v>
      </c>
      <c r="F39" s="2594">
        <v>38</v>
      </c>
      <c r="G39" s="2594">
        <v>92</v>
      </c>
      <c r="H39" s="2594">
        <v>93</v>
      </c>
      <c r="I39" s="2594">
        <v>598</v>
      </c>
      <c r="J39" s="2594">
        <v>204</v>
      </c>
      <c r="K39" s="2594">
        <v>77</v>
      </c>
      <c r="L39" s="2594">
        <v>135</v>
      </c>
      <c r="M39" s="2594">
        <v>436</v>
      </c>
      <c r="N39" s="2594">
        <v>318</v>
      </c>
      <c r="O39" s="2595">
        <v>252</v>
      </c>
      <c r="P39" s="2594">
        <v>320</v>
      </c>
      <c r="Q39" s="2594">
        <v>58</v>
      </c>
      <c r="R39" s="2594">
        <v>200</v>
      </c>
      <c r="S39" s="2595">
        <v>211.58131683300002</v>
      </c>
      <c r="T39" s="2596">
        <v>623.73051854334994</v>
      </c>
      <c r="U39" s="2597">
        <v>355.87097453313072</v>
      </c>
      <c r="V39" s="2598"/>
      <c r="W39" s="2576"/>
      <c r="X39" s="2415"/>
      <c r="Y39" s="2415"/>
      <c r="Z39" s="2580"/>
      <c r="AA39" s="2415"/>
      <c r="AB39" s="2415"/>
      <c r="AC39" s="2415"/>
      <c r="AD39" s="2415"/>
      <c r="AE39" s="2415"/>
      <c r="AF39" s="2415"/>
      <c r="AG39" s="2415"/>
      <c r="AH39" s="2415"/>
    </row>
    <row r="40" spans="1:34" s="2529" customFormat="1" ht="17.25" customHeight="1">
      <c r="A40" s="3360" t="s">
        <v>5199</v>
      </c>
      <c r="B40" s="3361"/>
      <c r="C40" s="2594">
        <v>34</v>
      </c>
      <c r="D40" s="2594">
        <v>69</v>
      </c>
      <c r="E40" s="2532">
        <v>209</v>
      </c>
      <c r="F40" s="2532">
        <v>65</v>
      </c>
      <c r="G40" s="2532">
        <v>256</v>
      </c>
      <c r="H40" s="2532">
        <v>185</v>
      </c>
      <c r="I40" s="2532">
        <v>365</v>
      </c>
      <c r="J40" s="2532">
        <v>322</v>
      </c>
      <c r="K40" s="2532">
        <v>764</v>
      </c>
      <c r="L40" s="2532">
        <v>855</v>
      </c>
      <c r="M40" s="2532">
        <v>223</v>
      </c>
      <c r="N40" s="2532">
        <v>3329</v>
      </c>
      <c r="O40" s="2535">
        <v>34</v>
      </c>
      <c r="P40" s="2533">
        <v>221</v>
      </c>
      <c r="Q40" s="2533">
        <v>398</v>
      </c>
      <c r="R40" s="2594">
        <v>94</v>
      </c>
      <c r="S40" s="2595">
        <v>472.71212214650001</v>
      </c>
      <c r="T40" s="2596">
        <v>135.21973434</v>
      </c>
      <c r="U40" s="2597">
        <v>84.028798271199989</v>
      </c>
      <c r="V40" s="2598"/>
      <c r="W40" s="2576"/>
      <c r="X40" s="2415"/>
      <c r="Y40" s="2415"/>
      <c r="Z40" s="2580"/>
      <c r="AA40" s="2415"/>
      <c r="AB40" s="2415"/>
      <c r="AC40" s="2415"/>
      <c r="AD40" s="2415"/>
      <c r="AE40" s="2415"/>
      <c r="AF40" s="2415"/>
      <c r="AG40" s="2415"/>
      <c r="AH40" s="2415"/>
    </row>
    <row r="41" spans="1:34" s="2529" customFormat="1" ht="17.25" customHeight="1">
      <c r="A41" s="3360" t="s">
        <v>5200</v>
      </c>
      <c r="B41" s="3361"/>
      <c r="C41" s="2594">
        <v>523</v>
      </c>
      <c r="D41" s="2594">
        <v>1174</v>
      </c>
      <c r="E41" s="2532">
        <v>1167</v>
      </c>
      <c r="F41" s="2532">
        <v>2316</v>
      </c>
      <c r="G41" s="2532">
        <v>1579</v>
      </c>
      <c r="H41" s="2532">
        <v>4018</v>
      </c>
      <c r="I41" s="2532">
        <v>4282</v>
      </c>
      <c r="J41" s="2532">
        <v>3434</v>
      </c>
      <c r="K41" s="2532">
        <v>3811</v>
      </c>
      <c r="L41" s="2532">
        <v>4098</v>
      </c>
      <c r="M41" s="2532">
        <v>5419</v>
      </c>
      <c r="N41" s="2532">
        <v>5752</v>
      </c>
      <c r="O41" s="2600">
        <v>4077</v>
      </c>
      <c r="P41" s="2532">
        <v>8557</v>
      </c>
      <c r="Q41" s="2532">
        <v>5485</v>
      </c>
      <c r="R41" s="2594">
        <v>4527</v>
      </c>
      <c r="S41" s="2595">
        <v>10357.179517373002</v>
      </c>
      <c r="T41" s="2596">
        <v>6933.9709545843998</v>
      </c>
      <c r="U41" s="2597">
        <v>7188.5587507537803</v>
      </c>
      <c r="V41" s="2598"/>
      <c r="W41" s="2576"/>
      <c r="X41" s="2415"/>
      <c r="Y41" s="2415"/>
      <c r="Z41" s="2580"/>
      <c r="AA41" s="2415"/>
      <c r="AB41" s="2415"/>
      <c r="AC41" s="2415"/>
      <c r="AD41" s="2415"/>
      <c r="AE41" s="2415"/>
      <c r="AF41" s="2415"/>
      <c r="AG41" s="2415"/>
      <c r="AH41" s="2415"/>
    </row>
    <row r="42" spans="1:34" s="2529" customFormat="1" ht="17.25" customHeight="1">
      <c r="A42" s="3360" t="s">
        <v>5201</v>
      </c>
      <c r="B42" s="3361"/>
      <c r="C42" s="2594">
        <v>177</v>
      </c>
      <c r="D42" s="2594">
        <v>59</v>
      </c>
      <c r="E42" s="2532">
        <v>172</v>
      </c>
      <c r="F42" s="2532">
        <v>27</v>
      </c>
      <c r="G42" s="2532">
        <v>12</v>
      </c>
      <c r="H42" s="2532">
        <v>11</v>
      </c>
      <c r="I42" s="2532">
        <v>2</v>
      </c>
      <c r="J42" s="2532">
        <v>856</v>
      </c>
      <c r="K42" s="2532">
        <v>1053</v>
      </c>
      <c r="L42" s="2532">
        <v>166</v>
      </c>
      <c r="M42" s="2532">
        <v>177</v>
      </c>
      <c r="N42" s="2532">
        <v>281</v>
      </c>
      <c r="O42" s="2600">
        <v>250</v>
      </c>
      <c r="P42" s="2532">
        <v>467</v>
      </c>
      <c r="Q42" s="2532">
        <v>252</v>
      </c>
      <c r="R42" s="2594">
        <v>427</v>
      </c>
      <c r="S42" s="2595">
        <v>830.54712729540006</v>
      </c>
      <c r="T42" s="2596">
        <v>942.50672448204432</v>
      </c>
      <c r="U42" s="2597">
        <v>863.31331081325663</v>
      </c>
      <c r="V42" s="2598"/>
      <c r="W42" s="2576"/>
      <c r="X42" s="2415"/>
      <c r="Y42" s="2415"/>
      <c r="Z42" s="2580"/>
      <c r="AA42" s="2415"/>
      <c r="AB42" s="2415"/>
      <c r="AC42" s="2415"/>
      <c r="AD42" s="2415"/>
      <c r="AE42" s="2415"/>
      <c r="AF42" s="2415"/>
      <c r="AG42" s="2415"/>
      <c r="AH42" s="2415"/>
    </row>
    <row r="43" spans="1:34" s="2529" customFormat="1" ht="17.25" customHeight="1">
      <c r="A43" s="3360" t="s">
        <v>5202</v>
      </c>
      <c r="B43" s="3361"/>
      <c r="C43" s="2594">
        <v>3821</v>
      </c>
      <c r="D43" s="2594">
        <v>2804</v>
      </c>
      <c r="E43" s="2532">
        <v>2046</v>
      </c>
      <c r="F43" s="2532">
        <v>1267</v>
      </c>
      <c r="G43" s="2532">
        <v>4618</v>
      </c>
      <c r="H43" s="2532">
        <v>2312</v>
      </c>
      <c r="I43" s="2532">
        <v>4076</v>
      </c>
      <c r="J43" s="2532">
        <v>620</v>
      </c>
      <c r="K43" s="2532">
        <v>1106</v>
      </c>
      <c r="L43" s="2532">
        <v>1478</v>
      </c>
      <c r="M43" s="2532">
        <v>825</v>
      </c>
      <c r="N43" s="2532">
        <v>4428</v>
      </c>
      <c r="O43" s="2600">
        <v>2663</v>
      </c>
      <c r="P43" s="2532">
        <v>1172</v>
      </c>
      <c r="Q43" s="2532">
        <v>892</v>
      </c>
      <c r="R43" s="2594">
        <v>768</v>
      </c>
      <c r="S43" s="2595">
        <v>1958.0007848929004</v>
      </c>
      <c r="T43" s="2596">
        <v>1528.6676763806997</v>
      </c>
      <c r="U43" s="2597">
        <v>989.71182233674961</v>
      </c>
      <c r="V43" s="2598"/>
      <c r="W43" s="2576"/>
      <c r="X43" s="2415"/>
      <c r="Y43" s="2415"/>
      <c r="Z43" s="2580"/>
      <c r="AA43" s="2415"/>
      <c r="AB43" s="2415"/>
      <c r="AC43" s="2415"/>
      <c r="AD43" s="2415"/>
      <c r="AE43" s="2415"/>
      <c r="AF43" s="2415"/>
      <c r="AG43" s="2415"/>
      <c r="AH43" s="2415"/>
    </row>
    <row r="44" spans="1:34" s="2529" customFormat="1" ht="17.25" customHeight="1">
      <c r="A44" s="3360" t="s">
        <v>5203</v>
      </c>
      <c r="B44" s="3361"/>
      <c r="C44" s="2594">
        <v>586</v>
      </c>
      <c r="D44" s="2594">
        <v>1287</v>
      </c>
      <c r="E44" s="2532">
        <v>606</v>
      </c>
      <c r="F44" s="2532">
        <v>448</v>
      </c>
      <c r="G44" s="2532">
        <v>591</v>
      </c>
      <c r="H44" s="2532">
        <v>56</v>
      </c>
      <c r="I44" s="2532">
        <v>159</v>
      </c>
      <c r="J44" s="2532">
        <v>610</v>
      </c>
      <c r="K44" s="2532">
        <v>573</v>
      </c>
      <c r="L44" s="2532">
        <v>754</v>
      </c>
      <c r="M44" s="2532">
        <v>667</v>
      </c>
      <c r="N44" s="2532">
        <v>336</v>
      </c>
      <c r="O44" s="2600">
        <v>507</v>
      </c>
      <c r="P44" s="2532">
        <v>1034</v>
      </c>
      <c r="Q44" s="2532">
        <v>727</v>
      </c>
      <c r="R44" s="2594">
        <v>793</v>
      </c>
      <c r="S44" s="2595">
        <v>766.10301461926485</v>
      </c>
      <c r="T44" s="2596">
        <v>605.24847227612065</v>
      </c>
      <c r="U44" s="2597">
        <v>1893.2479545259853</v>
      </c>
      <c r="V44" s="2598"/>
      <c r="W44" s="2576"/>
      <c r="X44" s="2415"/>
      <c r="Y44" s="2415"/>
      <c r="Z44" s="2580"/>
      <c r="AA44" s="2415"/>
      <c r="AB44" s="2415"/>
      <c r="AC44" s="2415"/>
      <c r="AD44" s="2415"/>
      <c r="AE44" s="2415"/>
      <c r="AF44" s="2415"/>
      <c r="AG44" s="2415"/>
      <c r="AH44" s="2415"/>
    </row>
    <row r="45" spans="1:34" s="2529" customFormat="1" ht="17.25" customHeight="1">
      <c r="A45" s="3360" t="s">
        <v>5204</v>
      </c>
      <c r="B45" s="3361"/>
      <c r="C45" s="2594">
        <v>93</v>
      </c>
      <c r="D45" s="2594">
        <v>69</v>
      </c>
      <c r="E45" s="2532">
        <v>396</v>
      </c>
      <c r="F45" s="2532">
        <v>433</v>
      </c>
      <c r="G45" s="2532">
        <v>104</v>
      </c>
      <c r="H45" s="2532">
        <v>9</v>
      </c>
      <c r="I45" s="2532">
        <v>268</v>
      </c>
      <c r="J45" s="2532">
        <v>279</v>
      </c>
      <c r="K45" s="2532">
        <v>125</v>
      </c>
      <c r="L45" s="2532">
        <v>134</v>
      </c>
      <c r="M45" s="2532">
        <v>254</v>
      </c>
      <c r="N45" s="2532">
        <v>259</v>
      </c>
      <c r="O45" s="2600">
        <v>3765</v>
      </c>
      <c r="P45" s="2532">
        <v>202.4</v>
      </c>
      <c r="Q45" s="2532">
        <v>454</v>
      </c>
      <c r="R45" s="2594">
        <v>340</v>
      </c>
      <c r="S45" s="2595">
        <v>1726.3403856125547</v>
      </c>
      <c r="T45" s="2596">
        <v>2902.6248633338187</v>
      </c>
      <c r="U45" s="2597">
        <v>509.10325992954142</v>
      </c>
      <c r="V45" s="2598"/>
      <c r="W45" s="2576"/>
      <c r="X45" s="2415"/>
      <c r="Y45" s="2415"/>
      <c r="Z45" s="2580"/>
      <c r="AA45" s="2415"/>
      <c r="AB45" s="2415"/>
      <c r="AC45" s="2415"/>
      <c r="AD45" s="2415"/>
      <c r="AE45" s="2415"/>
      <c r="AF45" s="2415"/>
      <c r="AG45" s="2415"/>
      <c r="AH45" s="2415"/>
    </row>
    <row r="46" spans="1:34" s="2529" customFormat="1" ht="17.25" customHeight="1">
      <c r="A46" s="3360" t="s">
        <v>5205</v>
      </c>
      <c r="B46" s="3361"/>
      <c r="C46" s="2594">
        <v>167</v>
      </c>
      <c r="D46" s="2594">
        <v>2380</v>
      </c>
      <c r="E46" s="2532">
        <v>1063</v>
      </c>
      <c r="F46" s="2532">
        <v>687</v>
      </c>
      <c r="G46" s="2532">
        <v>130</v>
      </c>
      <c r="H46" s="2532">
        <v>255</v>
      </c>
      <c r="I46" s="2532">
        <v>182</v>
      </c>
      <c r="J46" s="2532">
        <v>223</v>
      </c>
      <c r="K46" s="2532">
        <v>2127</v>
      </c>
      <c r="L46" s="2532">
        <v>126</v>
      </c>
      <c r="M46" s="2532">
        <v>392</v>
      </c>
      <c r="N46" s="2532">
        <v>171</v>
      </c>
      <c r="O46" s="2600">
        <v>218</v>
      </c>
      <c r="P46" s="2532">
        <v>277</v>
      </c>
      <c r="Q46" s="2532">
        <v>940</v>
      </c>
      <c r="R46" s="2594">
        <v>580</v>
      </c>
      <c r="S46" s="2595">
        <v>5296.6963287263989</v>
      </c>
      <c r="T46" s="2596">
        <v>7048.5843442257865</v>
      </c>
      <c r="U46" s="2597">
        <v>745.907089717649</v>
      </c>
      <c r="V46" s="2598"/>
      <c r="W46" s="2576"/>
      <c r="X46" s="2415"/>
      <c r="Y46" s="2415"/>
      <c r="Z46" s="2580"/>
      <c r="AA46" s="2415"/>
      <c r="AB46" s="2415"/>
      <c r="AC46" s="2415"/>
      <c r="AD46" s="2415"/>
      <c r="AE46" s="2415"/>
      <c r="AF46" s="2415"/>
      <c r="AG46" s="2415"/>
      <c r="AH46" s="2415"/>
    </row>
    <row r="47" spans="1:34" s="2529" customFormat="1" ht="17.25" customHeight="1">
      <c r="A47" s="3360" t="s">
        <v>5206</v>
      </c>
      <c r="B47" s="3361"/>
      <c r="C47" s="2594">
        <v>163</v>
      </c>
      <c r="D47" s="2594">
        <v>2380</v>
      </c>
      <c r="E47" s="2532">
        <v>1063</v>
      </c>
      <c r="F47" s="2532">
        <v>676</v>
      </c>
      <c r="G47" s="2532">
        <v>130</v>
      </c>
      <c r="H47" s="2532">
        <v>230</v>
      </c>
      <c r="I47" s="2532">
        <v>175</v>
      </c>
      <c r="J47" s="2532">
        <v>219</v>
      </c>
      <c r="K47" s="2532">
        <v>1732</v>
      </c>
      <c r="L47" s="2532">
        <v>123</v>
      </c>
      <c r="M47" s="2532">
        <v>340</v>
      </c>
      <c r="N47" s="2532">
        <v>140</v>
      </c>
      <c r="O47" s="2600">
        <v>204</v>
      </c>
      <c r="P47" s="2532">
        <v>205</v>
      </c>
      <c r="Q47" s="2532">
        <v>919</v>
      </c>
      <c r="R47" s="2594">
        <v>535</v>
      </c>
      <c r="S47" s="2595">
        <v>475.51358312639991</v>
      </c>
      <c r="T47" s="2596">
        <v>6962.480655163331</v>
      </c>
      <c r="U47" s="2597">
        <v>728.56070243733996</v>
      </c>
      <c r="V47" s="2598"/>
      <c r="W47" s="2576"/>
      <c r="X47" s="2415"/>
      <c r="Y47" s="2415"/>
      <c r="Z47" s="2580"/>
      <c r="AA47" s="2415"/>
      <c r="AB47" s="2415"/>
      <c r="AC47" s="2415"/>
      <c r="AD47" s="2415"/>
      <c r="AE47" s="2415"/>
      <c r="AF47" s="2415"/>
      <c r="AG47" s="2415"/>
      <c r="AH47" s="2415"/>
    </row>
    <row r="48" spans="1:34" s="2529" customFormat="1" ht="17.25" customHeight="1">
      <c r="A48" s="2590" t="s">
        <v>5207</v>
      </c>
      <c r="B48" s="2591"/>
      <c r="C48" s="2583">
        <f>C49+C53+C56</f>
        <v>1664</v>
      </c>
      <c r="D48" s="2583">
        <f t="shared" ref="D48:S48" si="5">D49+D53+D56</f>
        <v>3179</v>
      </c>
      <c r="E48" s="2583">
        <f t="shared" si="5"/>
        <v>5563</v>
      </c>
      <c r="F48" s="2583">
        <f t="shared" si="5"/>
        <v>2545</v>
      </c>
      <c r="G48" s="2583">
        <f t="shared" si="5"/>
        <v>5954</v>
      </c>
      <c r="H48" s="2583">
        <f t="shared" si="5"/>
        <v>5257</v>
      </c>
      <c r="I48" s="2583">
        <f t="shared" si="5"/>
        <v>9854</v>
      </c>
      <c r="J48" s="2583">
        <f t="shared" si="5"/>
        <v>6273</v>
      </c>
      <c r="K48" s="2583">
        <f t="shared" si="5"/>
        <v>6660</v>
      </c>
      <c r="L48" s="2583">
        <f t="shared" si="5"/>
        <v>5213</v>
      </c>
      <c r="M48" s="2583">
        <f t="shared" si="5"/>
        <v>8817</v>
      </c>
      <c r="N48" s="2583">
        <f t="shared" si="5"/>
        <v>6789</v>
      </c>
      <c r="O48" s="2584">
        <f t="shared" si="5"/>
        <v>7678</v>
      </c>
      <c r="P48" s="2583">
        <f t="shared" si="5"/>
        <v>9016</v>
      </c>
      <c r="Q48" s="2583">
        <f t="shared" si="5"/>
        <v>5610</v>
      </c>
      <c r="R48" s="2583">
        <f t="shared" si="5"/>
        <v>9347.5499999999993</v>
      </c>
      <c r="S48" s="2584">
        <f t="shared" si="5"/>
        <v>10424.80394893049</v>
      </c>
      <c r="T48" s="2592">
        <f>T49+T53+T56</f>
        <v>7586.3865956731224</v>
      </c>
      <c r="U48" s="2593">
        <f>U49+U53+U56</f>
        <v>5904.0962594043694</v>
      </c>
      <c r="V48" s="2589"/>
      <c r="W48" s="2415"/>
      <c r="X48" s="2415"/>
      <c r="Y48" s="2415"/>
      <c r="Z48" s="2580"/>
      <c r="AA48" s="2415"/>
      <c r="AB48" s="2415"/>
      <c r="AC48" s="2415"/>
      <c r="AD48" s="2415"/>
      <c r="AE48" s="2415"/>
      <c r="AF48" s="2415"/>
      <c r="AG48" s="2415"/>
      <c r="AH48" s="2415"/>
    </row>
    <row r="49" spans="1:34" s="2529" customFormat="1" ht="17.25" customHeight="1">
      <c r="A49" s="3360" t="s">
        <v>5208</v>
      </c>
      <c r="B49" s="3361"/>
      <c r="C49" s="2594">
        <f>C50+C51+C52</f>
        <v>296</v>
      </c>
      <c r="D49" s="2594">
        <f t="shared" ref="D49:R49" si="6">D50+D51+D52</f>
        <v>1124</v>
      </c>
      <c r="E49" s="2594">
        <f t="shared" si="6"/>
        <v>1929</v>
      </c>
      <c r="F49" s="2594">
        <f t="shared" si="6"/>
        <v>1056</v>
      </c>
      <c r="G49" s="2594">
        <f t="shared" si="6"/>
        <v>2027</v>
      </c>
      <c r="H49" s="2532">
        <f t="shared" si="6"/>
        <v>3570</v>
      </c>
      <c r="I49" s="2532">
        <f t="shared" si="6"/>
        <v>5802</v>
      </c>
      <c r="J49" s="2532">
        <f t="shared" si="6"/>
        <v>2455</v>
      </c>
      <c r="K49" s="2532">
        <f t="shared" si="6"/>
        <v>2269</v>
      </c>
      <c r="L49" s="2532">
        <f t="shared" si="6"/>
        <v>3160</v>
      </c>
      <c r="M49" s="2532">
        <f t="shared" si="6"/>
        <v>3294</v>
      </c>
      <c r="N49" s="2532">
        <f t="shared" si="6"/>
        <v>2766</v>
      </c>
      <c r="O49" s="2600">
        <f t="shared" si="6"/>
        <v>3532</v>
      </c>
      <c r="P49" s="2532">
        <f t="shared" si="6"/>
        <v>5616</v>
      </c>
      <c r="Q49" s="2532">
        <f t="shared" si="6"/>
        <v>2536</v>
      </c>
      <c r="R49" s="2532">
        <f t="shared" si="6"/>
        <v>3375</v>
      </c>
      <c r="S49" s="2600">
        <v>5193.067932456549</v>
      </c>
      <c r="T49" s="2601">
        <v>4571.5233080063017</v>
      </c>
      <c r="U49" s="2602">
        <v>4061.9088098727016</v>
      </c>
      <c r="V49" s="2603"/>
      <c r="W49" s="2415"/>
      <c r="X49" s="2415"/>
      <c r="Y49" s="2415"/>
      <c r="Z49" s="2580"/>
      <c r="AA49" s="2415"/>
      <c r="AB49" s="2415"/>
      <c r="AC49" s="2415"/>
      <c r="AD49" s="2415"/>
      <c r="AE49" s="2415"/>
      <c r="AF49" s="2415"/>
      <c r="AG49" s="2415"/>
      <c r="AH49" s="2415"/>
    </row>
    <row r="50" spans="1:34" s="2529" customFormat="1" ht="17.25" customHeight="1">
      <c r="A50" s="3360" t="s">
        <v>5209</v>
      </c>
      <c r="B50" s="3361"/>
      <c r="C50" s="2594">
        <v>127</v>
      </c>
      <c r="D50" s="2594">
        <v>577</v>
      </c>
      <c r="E50" s="2594">
        <v>49</v>
      </c>
      <c r="F50" s="2594">
        <v>196</v>
      </c>
      <c r="G50" s="2594">
        <v>135</v>
      </c>
      <c r="H50" s="2594">
        <v>246</v>
      </c>
      <c r="I50" s="2594">
        <v>146</v>
      </c>
      <c r="J50" s="2594">
        <v>168</v>
      </c>
      <c r="K50" s="2594">
        <v>141</v>
      </c>
      <c r="L50" s="2594">
        <v>185</v>
      </c>
      <c r="M50" s="2594">
        <v>200</v>
      </c>
      <c r="N50" s="2594">
        <v>172</v>
      </c>
      <c r="O50" s="2594">
        <v>142</v>
      </c>
      <c r="P50" s="2594">
        <v>143</v>
      </c>
      <c r="Q50" s="2594">
        <v>46</v>
      </c>
      <c r="R50" s="2594">
        <v>13</v>
      </c>
      <c r="S50" s="2600">
        <v>371.10301655400002</v>
      </c>
      <c r="T50" s="2596">
        <v>118.5802844</v>
      </c>
      <c r="U50" s="2597">
        <v>180.82162192623645</v>
      </c>
      <c r="V50" s="2603"/>
      <c r="W50" s="2415"/>
      <c r="X50" s="2415"/>
      <c r="Y50" s="2415"/>
      <c r="Z50" s="2580"/>
      <c r="AA50" s="2415"/>
      <c r="AB50" s="2415"/>
      <c r="AC50" s="2415"/>
      <c r="AD50" s="2415"/>
      <c r="AE50" s="2415"/>
      <c r="AF50" s="2415"/>
      <c r="AG50" s="2415"/>
      <c r="AH50" s="2415"/>
    </row>
    <row r="51" spans="1:34" s="2529" customFormat="1" ht="17.25" customHeight="1">
      <c r="A51" s="3360" t="s">
        <v>5210</v>
      </c>
      <c r="B51" s="3361"/>
      <c r="C51" s="2594">
        <v>38</v>
      </c>
      <c r="D51" s="2594">
        <v>498</v>
      </c>
      <c r="E51" s="2594">
        <v>1415</v>
      </c>
      <c r="F51" s="2594">
        <v>510</v>
      </c>
      <c r="G51" s="2594">
        <v>1468</v>
      </c>
      <c r="H51" s="2594">
        <v>3006</v>
      </c>
      <c r="I51" s="2594">
        <v>5343</v>
      </c>
      <c r="J51" s="2594">
        <v>1851</v>
      </c>
      <c r="K51" s="2594">
        <v>1530</v>
      </c>
      <c r="L51" s="2594">
        <v>1999</v>
      </c>
      <c r="M51" s="2594">
        <v>2453</v>
      </c>
      <c r="N51" s="2594">
        <v>2122</v>
      </c>
      <c r="O51" s="2594">
        <v>2562</v>
      </c>
      <c r="P51" s="2594">
        <v>4527</v>
      </c>
      <c r="Q51" s="2594">
        <v>2012</v>
      </c>
      <c r="R51" s="2594">
        <v>2806</v>
      </c>
      <c r="S51" s="2600">
        <v>3863.048950368749</v>
      </c>
      <c r="T51" s="2596">
        <v>3838.223221657172</v>
      </c>
      <c r="U51" s="2597">
        <v>3565.7448026166139</v>
      </c>
      <c r="V51" s="2603"/>
      <c r="W51" s="2415"/>
      <c r="X51" s="2415"/>
      <c r="Y51" s="2415"/>
      <c r="Z51" s="2580"/>
      <c r="AA51" s="2415"/>
      <c r="AB51" s="2415"/>
      <c r="AC51" s="2415"/>
      <c r="AD51" s="2415"/>
      <c r="AE51" s="2415"/>
      <c r="AF51" s="2415"/>
      <c r="AG51" s="2415"/>
      <c r="AH51" s="2415"/>
    </row>
    <row r="52" spans="1:34" s="2529" customFormat="1" ht="17.25" customHeight="1">
      <c r="A52" s="3360" t="s">
        <v>5211</v>
      </c>
      <c r="B52" s="3361"/>
      <c r="C52" s="2594">
        <v>131</v>
      </c>
      <c r="D52" s="2594">
        <v>49</v>
      </c>
      <c r="E52" s="2594">
        <v>465</v>
      </c>
      <c r="F52" s="2594">
        <v>350</v>
      </c>
      <c r="G52" s="2594">
        <v>424</v>
      </c>
      <c r="H52" s="2594">
        <v>318</v>
      </c>
      <c r="I52" s="2594">
        <v>313</v>
      </c>
      <c r="J52" s="2594">
        <v>436</v>
      </c>
      <c r="K52" s="2594">
        <v>598</v>
      </c>
      <c r="L52" s="2594">
        <v>976</v>
      </c>
      <c r="M52" s="2594">
        <v>641</v>
      </c>
      <c r="N52" s="2594">
        <v>472</v>
      </c>
      <c r="O52" s="2594">
        <v>828</v>
      </c>
      <c r="P52" s="2594">
        <v>946</v>
      </c>
      <c r="Q52" s="2594">
        <v>478</v>
      </c>
      <c r="R52" s="2594">
        <v>556</v>
      </c>
      <c r="S52" s="2600">
        <v>958.91596553379998</v>
      </c>
      <c r="T52" s="2596">
        <v>615.01980194912971</v>
      </c>
      <c r="U52" s="2597">
        <v>315.34238532985046</v>
      </c>
      <c r="V52" s="2603"/>
      <c r="W52" s="2415"/>
      <c r="X52" s="2415"/>
      <c r="Y52" s="2415"/>
      <c r="Z52" s="2580"/>
      <c r="AA52" s="2415"/>
      <c r="AB52" s="2415"/>
      <c r="AC52" s="2415"/>
      <c r="AD52" s="2415"/>
      <c r="AE52" s="2415"/>
      <c r="AF52" s="2415"/>
      <c r="AG52" s="2415"/>
      <c r="AH52" s="2415"/>
    </row>
    <row r="53" spans="1:34" s="2529" customFormat="1" ht="17.25" customHeight="1">
      <c r="A53" s="3360" t="s">
        <v>5212</v>
      </c>
      <c r="B53" s="3361"/>
      <c r="C53" s="2594">
        <f>C54+C55</f>
        <v>45</v>
      </c>
      <c r="D53" s="2594">
        <f t="shared" ref="D53:R53" si="7">D54+D55</f>
        <v>25</v>
      </c>
      <c r="E53" s="2532">
        <f t="shared" si="7"/>
        <v>552</v>
      </c>
      <c r="F53" s="2532">
        <f t="shared" si="7"/>
        <v>121</v>
      </c>
      <c r="G53" s="2532">
        <f t="shared" si="7"/>
        <v>69</v>
      </c>
      <c r="H53" s="2532">
        <f t="shared" si="7"/>
        <v>189</v>
      </c>
      <c r="I53" s="2532">
        <f t="shared" si="7"/>
        <v>19</v>
      </c>
      <c r="J53" s="2532">
        <f t="shared" si="7"/>
        <v>97</v>
      </c>
      <c r="K53" s="2532">
        <f t="shared" si="7"/>
        <v>917</v>
      </c>
      <c r="L53" s="2532">
        <f t="shared" si="7"/>
        <v>108</v>
      </c>
      <c r="M53" s="2532">
        <f t="shared" si="7"/>
        <v>443</v>
      </c>
      <c r="N53" s="2532">
        <f t="shared" si="7"/>
        <v>511</v>
      </c>
      <c r="O53" s="2600">
        <f t="shared" si="7"/>
        <v>226</v>
      </c>
      <c r="P53" s="2532">
        <f t="shared" si="7"/>
        <v>276</v>
      </c>
      <c r="Q53" s="2532">
        <f t="shared" si="7"/>
        <v>545</v>
      </c>
      <c r="R53" s="2532">
        <f t="shared" si="7"/>
        <v>532</v>
      </c>
      <c r="S53" s="2600">
        <v>1057.9378745116626</v>
      </c>
      <c r="T53" s="2601">
        <v>44.033219590559995</v>
      </c>
      <c r="U53" s="2602">
        <v>0.86554813679999998</v>
      </c>
      <c r="V53" s="2603"/>
      <c r="W53" s="2415"/>
      <c r="X53" s="2415"/>
      <c r="Y53" s="2415"/>
      <c r="Z53" s="2580"/>
      <c r="AA53" s="2415"/>
      <c r="AB53" s="2415"/>
      <c r="AC53" s="2415"/>
      <c r="AD53" s="2415"/>
      <c r="AE53" s="2415"/>
      <c r="AF53" s="2415"/>
      <c r="AG53" s="2415"/>
      <c r="AH53" s="2415"/>
    </row>
    <row r="54" spans="1:34" s="2529" customFormat="1" ht="17.25" customHeight="1">
      <c r="A54" s="3360" t="s">
        <v>5213</v>
      </c>
      <c r="B54" s="3361"/>
      <c r="C54" s="2533">
        <v>0</v>
      </c>
      <c r="D54" s="2533">
        <v>0</v>
      </c>
      <c r="E54" s="2533">
        <v>447</v>
      </c>
      <c r="F54" s="2533">
        <v>3</v>
      </c>
      <c r="G54" s="2533">
        <v>0</v>
      </c>
      <c r="H54" s="2533">
        <v>176</v>
      </c>
      <c r="I54" s="2533">
        <v>0</v>
      </c>
      <c r="J54" s="2533">
        <v>1</v>
      </c>
      <c r="K54" s="2533">
        <v>12</v>
      </c>
      <c r="L54" s="2533">
        <v>0</v>
      </c>
      <c r="M54" s="2533">
        <v>1</v>
      </c>
      <c r="N54" s="2533">
        <v>0</v>
      </c>
      <c r="O54" s="2533">
        <v>0</v>
      </c>
      <c r="P54" s="2533">
        <v>0</v>
      </c>
      <c r="Q54" s="2533">
        <v>2</v>
      </c>
      <c r="R54" s="2594">
        <v>2</v>
      </c>
      <c r="S54" s="2600">
        <v>14.95596907</v>
      </c>
      <c r="T54" s="2537">
        <v>0</v>
      </c>
      <c r="U54" s="2538">
        <v>0</v>
      </c>
      <c r="V54" s="2527"/>
      <c r="W54" s="2415"/>
      <c r="X54" s="2415"/>
      <c r="Y54" s="2415"/>
      <c r="Z54" s="2580"/>
      <c r="AA54" s="2415"/>
      <c r="AB54" s="2415"/>
      <c r="AC54" s="2415"/>
      <c r="AD54" s="2415"/>
      <c r="AE54" s="2415"/>
      <c r="AF54" s="2415"/>
      <c r="AG54" s="2415"/>
      <c r="AH54" s="2415"/>
    </row>
    <row r="55" spans="1:34" s="2529" customFormat="1" ht="17.25" customHeight="1">
      <c r="A55" s="3360" t="s">
        <v>5214</v>
      </c>
      <c r="B55" s="3361"/>
      <c r="C55" s="2594">
        <v>45</v>
      </c>
      <c r="D55" s="2594">
        <v>25</v>
      </c>
      <c r="E55" s="2594">
        <v>105</v>
      </c>
      <c r="F55" s="2594">
        <v>118</v>
      </c>
      <c r="G55" s="2594">
        <v>69</v>
      </c>
      <c r="H55" s="2594">
        <v>13</v>
      </c>
      <c r="I55" s="2594">
        <v>19</v>
      </c>
      <c r="J55" s="2594">
        <v>96</v>
      </c>
      <c r="K55" s="2594">
        <v>905</v>
      </c>
      <c r="L55" s="2594">
        <v>108</v>
      </c>
      <c r="M55" s="2594">
        <v>442</v>
      </c>
      <c r="N55" s="2594">
        <v>511</v>
      </c>
      <c r="O55" s="2594">
        <v>226</v>
      </c>
      <c r="P55" s="2594">
        <v>276</v>
      </c>
      <c r="Q55" s="2594">
        <v>543</v>
      </c>
      <c r="R55" s="2594">
        <v>530</v>
      </c>
      <c r="S55" s="2600">
        <v>1042.9819054416625</v>
      </c>
      <c r="T55" s="2596">
        <v>44.033219590559995</v>
      </c>
      <c r="U55" s="2597">
        <v>0.86554813679999998</v>
      </c>
      <c r="V55" s="2603"/>
      <c r="W55" s="2415"/>
      <c r="X55" s="2415"/>
      <c r="Y55" s="2415"/>
      <c r="Z55" s="2580"/>
      <c r="AA55" s="2415"/>
      <c r="AB55" s="2415"/>
      <c r="AC55" s="2415"/>
      <c r="AD55" s="2415"/>
      <c r="AE55" s="2415"/>
      <c r="AF55" s="2415"/>
      <c r="AG55" s="2415"/>
      <c r="AH55" s="2415"/>
    </row>
    <row r="56" spans="1:34" s="2529" customFormat="1" ht="17.25" customHeight="1">
      <c r="A56" s="3360" t="s">
        <v>5215</v>
      </c>
      <c r="B56" s="3361"/>
      <c r="C56" s="2594">
        <f>C57+C66</f>
        <v>1323</v>
      </c>
      <c r="D56" s="2594">
        <f t="shared" ref="D56:R56" si="8">D57+D66</f>
        <v>2030</v>
      </c>
      <c r="E56" s="2532">
        <f t="shared" si="8"/>
        <v>3082</v>
      </c>
      <c r="F56" s="2532">
        <f t="shared" si="8"/>
        <v>1368</v>
      </c>
      <c r="G56" s="2532">
        <f t="shared" si="8"/>
        <v>3858</v>
      </c>
      <c r="H56" s="2532">
        <f t="shared" si="8"/>
        <v>1498</v>
      </c>
      <c r="I56" s="2532">
        <f t="shared" si="8"/>
        <v>4033</v>
      </c>
      <c r="J56" s="2532">
        <f t="shared" si="8"/>
        <v>3721</v>
      </c>
      <c r="K56" s="2532">
        <f t="shared" si="8"/>
        <v>3474</v>
      </c>
      <c r="L56" s="2532">
        <f t="shared" si="8"/>
        <v>1945</v>
      </c>
      <c r="M56" s="2532">
        <f t="shared" si="8"/>
        <v>5080</v>
      </c>
      <c r="N56" s="2532">
        <f t="shared" si="8"/>
        <v>3512</v>
      </c>
      <c r="O56" s="2600">
        <f t="shared" si="8"/>
        <v>3920</v>
      </c>
      <c r="P56" s="2532">
        <f t="shared" si="8"/>
        <v>3124</v>
      </c>
      <c r="Q56" s="2532">
        <f t="shared" si="8"/>
        <v>2529</v>
      </c>
      <c r="R56" s="2532">
        <f t="shared" si="8"/>
        <v>5440.55</v>
      </c>
      <c r="S56" s="2600">
        <v>4173.7981419622784</v>
      </c>
      <c r="T56" s="2601">
        <v>2970.8300680762604</v>
      </c>
      <c r="U56" s="2602">
        <v>1841.3219013948678</v>
      </c>
      <c r="V56" s="2603"/>
      <c r="W56" s="2415"/>
      <c r="X56" s="2415"/>
      <c r="Y56" s="2415"/>
      <c r="Z56" s="2580"/>
      <c r="AA56" s="2415"/>
      <c r="AB56" s="2415"/>
      <c r="AC56" s="2415"/>
      <c r="AD56" s="2415"/>
      <c r="AE56" s="2415"/>
      <c r="AF56" s="2415"/>
      <c r="AG56" s="2415"/>
      <c r="AH56" s="2415"/>
    </row>
    <row r="57" spans="1:34" s="2605" customFormat="1" ht="17.25" customHeight="1">
      <c r="A57" s="3360" t="s">
        <v>5216</v>
      </c>
      <c r="B57" s="3361"/>
      <c r="C57" s="2594">
        <f t="shared" ref="C57:Q57" si="9">C58+C60</f>
        <v>1301</v>
      </c>
      <c r="D57" s="2594">
        <f t="shared" si="9"/>
        <v>1954</v>
      </c>
      <c r="E57" s="2594">
        <f t="shared" si="9"/>
        <v>3064</v>
      </c>
      <c r="F57" s="2594">
        <f t="shared" si="9"/>
        <v>1366</v>
      </c>
      <c r="G57" s="2594">
        <f t="shared" si="9"/>
        <v>3855</v>
      </c>
      <c r="H57" s="2594">
        <f t="shared" si="9"/>
        <v>1347</v>
      </c>
      <c r="I57" s="2594">
        <f t="shared" si="9"/>
        <v>4030</v>
      </c>
      <c r="J57" s="2594">
        <f t="shared" si="9"/>
        <v>3586</v>
      </c>
      <c r="K57" s="2594">
        <f t="shared" si="9"/>
        <v>3455</v>
      </c>
      <c r="L57" s="2594">
        <f t="shared" si="9"/>
        <v>1915</v>
      </c>
      <c r="M57" s="2594">
        <f t="shared" si="9"/>
        <v>5009</v>
      </c>
      <c r="N57" s="2594">
        <f t="shared" si="9"/>
        <v>3486</v>
      </c>
      <c r="O57" s="2595">
        <f t="shared" si="9"/>
        <v>3876</v>
      </c>
      <c r="P57" s="2594">
        <f t="shared" si="9"/>
        <v>2923</v>
      </c>
      <c r="Q57" s="2594">
        <f t="shared" si="9"/>
        <v>2519</v>
      </c>
      <c r="R57" s="2594">
        <f>R58+R60</f>
        <v>5424.55</v>
      </c>
      <c r="S57" s="2600">
        <v>4106.4741792822788</v>
      </c>
      <c r="T57" s="2596">
        <v>2797.8586011525103</v>
      </c>
      <c r="U57" s="2597">
        <v>1740.9693320017041</v>
      </c>
      <c r="V57" s="2598"/>
      <c r="W57" s="2604"/>
      <c r="X57" s="2604"/>
      <c r="Y57" s="2604"/>
      <c r="Z57" s="2580"/>
      <c r="AA57" s="2604"/>
      <c r="AB57" s="2604"/>
      <c r="AC57" s="2604"/>
      <c r="AD57" s="2604"/>
      <c r="AE57" s="2604"/>
      <c r="AF57" s="2604"/>
      <c r="AG57" s="2604"/>
      <c r="AH57" s="2604"/>
    </row>
    <row r="58" spans="1:34" s="2529" customFormat="1" ht="17.25" customHeight="1">
      <c r="A58" s="3360" t="s">
        <v>5217</v>
      </c>
      <c r="B58" s="3361"/>
      <c r="C58" s="2594">
        <v>996</v>
      </c>
      <c r="D58" s="2594">
        <v>1285</v>
      </c>
      <c r="E58" s="2532">
        <v>937</v>
      </c>
      <c r="F58" s="2532">
        <v>392</v>
      </c>
      <c r="G58" s="2532">
        <v>338</v>
      </c>
      <c r="H58" s="2532">
        <v>393</v>
      </c>
      <c r="I58" s="2532">
        <v>361</v>
      </c>
      <c r="J58" s="2532">
        <v>555</v>
      </c>
      <c r="K58" s="2532">
        <v>636</v>
      </c>
      <c r="L58" s="2532">
        <v>296</v>
      </c>
      <c r="M58" s="2532">
        <v>1478</v>
      </c>
      <c r="N58" s="2532">
        <v>853</v>
      </c>
      <c r="O58" s="2600">
        <v>781</v>
      </c>
      <c r="P58" s="2532">
        <v>743</v>
      </c>
      <c r="Q58" s="2532">
        <v>325</v>
      </c>
      <c r="R58" s="2594">
        <v>2865</v>
      </c>
      <c r="S58" s="2600">
        <v>2374.8903319749998</v>
      </c>
      <c r="T58" s="2596">
        <v>1541.3496658173565</v>
      </c>
      <c r="U58" s="2597">
        <v>446.9152800730875</v>
      </c>
      <c r="V58" s="2598"/>
      <c r="W58" s="2415"/>
      <c r="X58" s="2415"/>
      <c r="Y58" s="2415"/>
      <c r="Z58" s="2580"/>
      <c r="AA58" s="2415"/>
      <c r="AB58" s="2415"/>
      <c r="AC58" s="2415"/>
      <c r="AD58" s="2415"/>
      <c r="AE58" s="2415"/>
      <c r="AF58" s="2415"/>
      <c r="AG58" s="2415"/>
      <c r="AH58" s="2415"/>
    </row>
    <row r="59" spans="1:34" s="2605" customFormat="1" ht="17.25" customHeight="1">
      <c r="A59" s="3360" t="s">
        <v>5218</v>
      </c>
      <c r="B59" s="3361"/>
      <c r="C59" s="2594">
        <v>114</v>
      </c>
      <c r="D59" s="2594">
        <v>1285</v>
      </c>
      <c r="E59" s="2532">
        <v>847</v>
      </c>
      <c r="F59" s="2532">
        <v>382</v>
      </c>
      <c r="G59" s="2532">
        <v>338</v>
      </c>
      <c r="H59" s="2532">
        <v>393</v>
      </c>
      <c r="I59" s="2532">
        <v>336</v>
      </c>
      <c r="J59" s="2532">
        <v>488</v>
      </c>
      <c r="K59" s="2532">
        <v>617</v>
      </c>
      <c r="L59" s="2532">
        <v>159</v>
      </c>
      <c r="M59" s="2532">
        <v>1140</v>
      </c>
      <c r="N59" s="2532">
        <v>808</v>
      </c>
      <c r="O59" s="2595">
        <v>703</v>
      </c>
      <c r="P59" s="2594">
        <v>649</v>
      </c>
      <c r="Q59" s="2594">
        <v>286</v>
      </c>
      <c r="R59" s="2594">
        <v>2805</v>
      </c>
      <c r="S59" s="2600">
        <v>2208.4031503800002</v>
      </c>
      <c r="T59" s="2596">
        <v>1378.3281837100001</v>
      </c>
      <c r="U59" s="2597">
        <v>297.5695638232819</v>
      </c>
      <c r="V59" s="2598"/>
      <c r="W59" s="2604"/>
      <c r="X59" s="2604"/>
      <c r="Y59" s="2604"/>
      <c r="Z59" s="2580"/>
      <c r="AA59" s="2604"/>
      <c r="AB59" s="2604"/>
      <c r="AC59" s="2604"/>
      <c r="AD59" s="2604"/>
      <c r="AE59" s="2604"/>
      <c r="AF59" s="2604"/>
      <c r="AG59" s="2604"/>
      <c r="AH59" s="2604"/>
    </row>
    <row r="60" spans="1:34" s="2529" customFormat="1" ht="17.25" customHeight="1">
      <c r="A60" s="3360" t="s">
        <v>5219</v>
      </c>
      <c r="B60" s="3361"/>
      <c r="C60" s="2594">
        <f t="shared" ref="C60:R60" si="10">C61+C63</f>
        <v>305</v>
      </c>
      <c r="D60" s="2594">
        <f t="shared" si="10"/>
        <v>669</v>
      </c>
      <c r="E60" s="2594">
        <f t="shared" si="10"/>
        <v>2127</v>
      </c>
      <c r="F60" s="2594">
        <f t="shared" si="10"/>
        <v>974</v>
      </c>
      <c r="G60" s="2594">
        <f t="shared" si="10"/>
        <v>3517</v>
      </c>
      <c r="H60" s="2594">
        <f t="shared" si="10"/>
        <v>954</v>
      </c>
      <c r="I60" s="2594">
        <f t="shared" si="10"/>
        <v>3669</v>
      </c>
      <c r="J60" s="2594">
        <f t="shared" si="10"/>
        <v>3031</v>
      </c>
      <c r="K60" s="2594">
        <f t="shared" si="10"/>
        <v>2819</v>
      </c>
      <c r="L60" s="2594">
        <f t="shared" si="10"/>
        <v>1619</v>
      </c>
      <c r="M60" s="2594">
        <f t="shared" si="10"/>
        <v>3531</v>
      </c>
      <c r="N60" s="2594">
        <f t="shared" si="10"/>
        <v>2633</v>
      </c>
      <c r="O60" s="2595">
        <f t="shared" si="10"/>
        <v>3095</v>
      </c>
      <c r="P60" s="2594">
        <f t="shared" si="10"/>
        <v>2180</v>
      </c>
      <c r="Q60" s="2594">
        <f t="shared" si="10"/>
        <v>2194</v>
      </c>
      <c r="R60" s="2594">
        <f t="shared" si="10"/>
        <v>2559.5500000000002</v>
      </c>
      <c r="S60" s="2600">
        <v>1731.5838473072786</v>
      </c>
      <c r="T60" s="2596">
        <v>1256.5089353351536</v>
      </c>
      <c r="U60" s="2597">
        <v>1294.0540519286167</v>
      </c>
      <c r="V60" s="2598"/>
      <c r="W60" s="2415"/>
      <c r="X60" s="2415"/>
      <c r="Y60" s="2415"/>
      <c r="Z60" s="2580"/>
      <c r="AA60" s="2415"/>
      <c r="AB60" s="2415"/>
      <c r="AC60" s="2415"/>
      <c r="AD60" s="2415"/>
      <c r="AE60" s="2415"/>
      <c r="AF60" s="2415"/>
      <c r="AG60" s="2415"/>
      <c r="AH60" s="2415"/>
    </row>
    <row r="61" spans="1:34" s="2529" customFormat="1" ht="17.25" customHeight="1">
      <c r="A61" s="3360" t="s">
        <v>5220</v>
      </c>
      <c r="B61" s="3361"/>
      <c r="C61" s="2594">
        <v>210</v>
      </c>
      <c r="D61" s="2594">
        <v>610</v>
      </c>
      <c r="E61" s="2534">
        <v>1921</v>
      </c>
      <c r="F61" s="2534">
        <v>320</v>
      </c>
      <c r="G61" s="2534">
        <v>2887</v>
      </c>
      <c r="H61" s="2532">
        <v>518</v>
      </c>
      <c r="I61" s="2532">
        <v>728</v>
      </c>
      <c r="J61" s="2532">
        <v>363</v>
      </c>
      <c r="K61" s="2532">
        <v>448</v>
      </c>
      <c r="L61" s="2532">
        <v>386</v>
      </c>
      <c r="M61" s="2532">
        <v>533</v>
      </c>
      <c r="N61" s="2532">
        <v>468</v>
      </c>
      <c r="O61" s="2535">
        <v>545</v>
      </c>
      <c r="P61" s="2533">
        <v>912</v>
      </c>
      <c r="Q61" s="2533">
        <v>948</v>
      </c>
      <c r="R61" s="2594">
        <v>743.1</v>
      </c>
      <c r="S61" s="2600">
        <v>744.41940163800007</v>
      </c>
      <c r="T61" s="2596">
        <v>817.16806272262875</v>
      </c>
      <c r="U61" s="2597">
        <v>398.37941469832833</v>
      </c>
      <c r="V61" s="2598"/>
      <c r="W61" s="2415"/>
      <c r="X61" s="2415"/>
      <c r="Y61" s="2415"/>
      <c r="Z61" s="2580"/>
      <c r="AA61" s="2415"/>
      <c r="AB61" s="2415"/>
      <c r="AC61" s="2415"/>
      <c r="AD61" s="2415"/>
      <c r="AE61" s="2415"/>
      <c r="AF61" s="2415"/>
      <c r="AG61" s="2415"/>
      <c r="AH61" s="2415"/>
    </row>
    <row r="62" spans="1:34" s="2529" customFormat="1" ht="17.25" customHeight="1">
      <c r="A62" s="2606"/>
      <c r="B62" s="2607" t="s">
        <v>5221</v>
      </c>
      <c r="C62" s="2594">
        <v>160</v>
      </c>
      <c r="D62" s="2594">
        <v>610</v>
      </c>
      <c r="E62" s="2532">
        <v>1921</v>
      </c>
      <c r="F62" s="2532">
        <v>320</v>
      </c>
      <c r="G62" s="2532">
        <v>2887</v>
      </c>
      <c r="H62" s="2532">
        <v>510</v>
      </c>
      <c r="I62" s="2532">
        <v>691</v>
      </c>
      <c r="J62" s="2532">
        <v>353</v>
      </c>
      <c r="K62" s="2532">
        <v>421</v>
      </c>
      <c r="L62" s="2532">
        <v>377</v>
      </c>
      <c r="M62" s="2532">
        <v>526</v>
      </c>
      <c r="N62" s="2532">
        <v>442</v>
      </c>
      <c r="O62" s="2535">
        <v>545</v>
      </c>
      <c r="P62" s="2533">
        <v>794</v>
      </c>
      <c r="Q62" s="2533">
        <v>830</v>
      </c>
      <c r="R62" s="2594">
        <v>743.1</v>
      </c>
      <c r="S62" s="2600">
        <v>685.04539163799996</v>
      </c>
      <c r="T62" s="2596">
        <v>810.11993772262872</v>
      </c>
      <c r="U62" s="2597">
        <v>396.94931469832829</v>
      </c>
      <c r="V62" s="2598"/>
      <c r="W62" s="2415"/>
      <c r="X62" s="2415"/>
      <c r="Y62" s="2415"/>
      <c r="Z62" s="2580"/>
      <c r="AA62" s="2415"/>
      <c r="AB62" s="2415"/>
      <c r="AC62" s="2415"/>
      <c r="AD62" s="2415"/>
      <c r="AE62" s="2415"/>
      <c r="AF62" s="2415"/>
      <c r="AG62" s="2415"/>
      <c r="AH62" s="2415"/>
    </row>
    <row r="63" spans="1:34" s="2529" customFormat="1" ht="17.25" customHeight="1">
      <c r="A63" s="3360" t="s">
        <v>5222</v>
      </c>
      <c r="B63" s="3361"/>
      <c r="C63" s="2594">
        <v>95</v>
      </c>
      <c r="D63" s="2594">
        <v>59</v>
      </c>
      <c r="E63" s="2532">
        <v>206</v>
      </c>
      <c r="F63" s="2532">
        <v>654</v>
      </c>
      <c r="G63" s="2532">
        <v>630</v>
      </c>
      <c r="H63" s="2532">
        <v>436</v>
      </c>
      <c r="I63" s="2532">
        <v>2941</v>
      </c>
      <c r="J63" s="2532">
        <v>2668</v>
      </c>
      <c r="K63" s="2532">
        <v>2371</v>
      </c>
      <c r="L63" s="2532">
        <v>1233</v>
      </c>
      <c r="M63" s="2532">
        <v>2998</v>
      </c>
      <c r="N63" s="2532">
        <v>2165</v>
      </c>
      <c r="O63" s="2600">
        <v>2550</v>
      </c>
      <c r="P63" s="2532">
        <v>1268</v>
      </c>
      <c r="Q63" s="2532">
        <v>1246</v>
      </c>
      <c r="R63" s="2532">
        <v>1816.45</v>
      </c>
      <c r="S63" s="2600">
        <v>987.16444566927851</v>
      </c>
      <c r="T63" s="2601">
        <v>439.34087261252512</v>
      </c>
      <c r="U63" s="2602">
        <v>895.67463723028845</v>
      </c>
      <c r="V63" s="2603"/>
      <c r="W63" s="2415"/>
      <c r="X63" s="2415"/>
      <c r="Y63" s="2415"/>
      <c r="Z63" s="2580"/>
      <c r="AA63" s="2415"/>
      <c r="AB63" s="2415"/>
      <c r="AC63" s="2415"/>
      <c r="AD63" s="2415"/>
      <c r="AE63" s="2415"/>
      <c r="AF63" s="2415"/>
      <c r="AG63" s="2415"/>
      <c r="AH63" s="2415"/>
    </row>
    <row r="64" spans="1:34" s="2529" customFormat="1" ht="17.25" customHeight="1">
      <c r="A64" s="2608"/>
      <c r="B64" s="2607" t="s">
        <v>5223</v>
      </c>
      <c r="C64" s="2594">
        <v>36</v>
      </c>
      <c r="D64" s="2594">
        <v>18</v>
      </c>
      <c r="E64" s="2594">
        <v>86</v>
      </c>
      <c r="F64" s="2594">
        <v>348</v>
      </c>
      <c r="G64" s="2594">
        <v>304</v>
      </c>
      <c r="H64" s="2594">
        <v>257</v>
      </c>
      <c r="I64" s="2594">
        <v>2634</v>
      </c>
      <c r="J64" s="2594">
        <v>1981</v>
      </c>
      <c r="K64" s="2594">
        <v>1576</v>
      </c>
      <c r="L64" s="2594">
        <v>954</v>
      </c>
      <c r="M64" s="2594">
        <v>2626</v>
      </c>
      <c r="N64" s="2594">
        <v>1486</v>
      </c>
      <c r="O64" s="2600">
        <v>2405</v>
      </c>
      <c r="P64" s="2532">
        <v>1051</v>
      </c>
      <c r="Q64" s="2532">
        <v>1108</v>
      </c>
      <c r="R64" s="2532">
        <v>633</v>
      </c>
      <c r="S64" s="2600">
        <v>825.20591883350016</v>
      </c>
      <c r="T64" s="2601">
        <v>247.38542287000001</v>
      </c>
      <c r="U64" s="2602">
        <v>143.84720210079999</v>
      </c>
      <c r="V64" s="2603"/>
      <c r="W64" s="2415"/>
      <c r="X64" s="2415"/>
      <c r="Y64" s="2415"/>
      <c r="Z64" s="2580"/>
      <c r="AA64" s="2415"/>
      <c r="AB64" s="2415"/>
      <c r="AC64" s="2415"/>
      <c r="AD64" s="2415"/>
      <c r="AE64" s="2415"/>
      <c r="AF64" s="2415"/>
      <c r="AG64" s="2415"/>
      <c r="AH64" s="2415"/>
    </row>
    <row r="65" spans="1:34" s="2529" customFormat="1" ht="17.25" customHeight="1">
      <c r="A65" s="2608"/>
      <c r="B65" s="2607" t="s">
        <v>5224</v>
      </c>
      <c r="C65" s="2594">
        <f>C63-C64</f>
        <v>59</v>
      </c>
      <c r="D65" s="2594">
        <f t="shared" ref="D65:Q65" si="11">D63-D64</f>
        <v>41</v>
      </c>
      <c r="E65" s="2534">
        <f t="shared" si="11"/>
        <v>120</v>
      </c>
      <c r="F65" s="2534">
        <f t="shared" si="11"/>
        <v>306</v>
      </c>
      <c r="G65" s="2534">
        <f t="shared" si="11"/>
        <v>326</v>
      </c>
      <c r="H65" s="2594">
        <f t="shared" si="11"/>
        <v>179</v>
      </c>
      <c r="I65" s="2594">
        <f t="shared" si="11"/>
        <v>307</v>
      </c>
      <c r="J65" s="2594">
        <f t="shared" si="11"/>
        <v>687</v>
      </c>
      <c r="K65" s="2594">
        <f t="shared" si="11"/>
        <v>795</v>
      </c>
      <c r="L65" s="2594">
        <f t="shared" si="11"/>
        <v>279</v>
      </c>
      <c r="M65" s="2594">
        <f t="shared" si="11"/>
        <v>372</v>
      </c>
      <c r="N65" s="2594">
        <f t="shared" si="11"/>
        <v>679</v>
      </c>
      <c r="O65" s="2600">
        <f t="shared" si="11"/>
        <v>145</v>
      </c>
      <c r="P65" s="2532">
        <f t="shared" si="11"/>
        <v>217</v>
      </c>
      <c r="Q65" s="2532">
        <f t="shared" si="11"/>
        <v>138</v>
      </c>
      <c r="R65" s="2532">
        <v>1183</v>
      </c>
      <c r="S65" s="2600">
        <v>161.95852683577834</v>
      </c>
      <c r="T65" s="2601">
        <v>191.95544974252505</v>
      </c>
      <c r="U65" s="2602">
        <v>751.82743512948844</v>
      </c>
      <c r="V65" s="2603"/>
      <c r="W65" s="2415"/>
      <c r="X65" s="2415"/>
      <c r="Y65" s="2415"/>
      <c r="Z65" s="2580"/>
      <c r="AA65" s="2415"/>
      <c r="AB65" s="2415"/>
      <c r="AC65" s="2415"/>
      <c r="AD65" s="2415"/>
      <c r="AE65" s="2415"/>
      <c r="AF65" s="2415"/>
      <c r="AG65" s="2415"/>
      <c r="AH65" s="2415"/>
    </row>
    <row r="66" spans="1:34" s="2529" customFormat="1" ht="17.25" customHeight="1">
      <c r="A66" s="3360" t="s">
        <v>5225</v>
      </c>
      <c r="B66" s="3361"/>
      <c r="C66" s="2594">
        <v>22</v>
      </c>
      <c r="D66" s="2594">
        <v>76</v>
      </c>
      <c r="E66" s="2534">
        <v>18</v>
      </c>
      <c r="F66" s="2534">
        <v>2</v>
      </c>
      <c r="G66" s="2534">
        <v>3</v>
      </c>
      <c r="H66" s="2594">
        <v>151</v>
      </c>
      <c r="I66" s="2594">
        <v>3</v>
      </c>
      <c r="J66" s="2594">
        <v>135</v>
      </c>
      <c r="K66" s="2594">
        <v>19</v>
      </c>
      <c r="L66" s="2594">
        <v>30</v>
      </c>
      <c r="M66" s="2594">
        <v>71</v>
      </c>
      <c r="N66" s="2532">
        <v>26</v>
      </c>
      <c r="O66" s="2609">
        <v>44</v>
      </c>
      <c r="P66" s="2610">
        <v>201</v>
      </c>
      <c r="Q66" s="2533">
        <v>10</v>
      </c>
      <c r="R66" s="2533">
        <v>16</v>
      </c>
      <c r="S66" s="2600">
        <v>67.323962680000008</v>
      </c>
      <c r="T66" s="2537">
        <v>172.97146692375003</v>
      </c>
      <c r="U66" s="2538">
        <v>100.35256939316363</v>
      </c>
      <c r="V66" s="2527"/>
      <c r="W66" s="2415"/>
      <c r="X66" s="2415"/>
      <c r="Y66" s="2415"/>
      <c r="Z66" s="2580"/>
      <c r="AA66" s="2415"/>
      <c r="AB66" s="2415"/>
      <c r="AC66" s="2415"/>
      <c r="AD66" s="2415"/>
      <c r="AE66" s="2415"/>
      <c r="AF66" s="2415"/>
      <c r="AG66" s="2415"/>
      <c r="AH66" s="2415"/>
    </row>
    <row r="67" spans="1:34" s="2620" customFormat="1" ht="17.25" customHeight="1" thickBot="1">
      <c r="A67" s="3355" t="s">
        <v>5226</v>
      </c>
      <c r="B67" s="3356"/>
      <c r="C67" s="2611">
        <v>31</v>
      </c>
      <c r="D67" s="2611">
        <v>2</v>
      </c>
      <c r="E67" s="2612">
        <v>0</v>
      </c>
      <c r="F67" s="2612">
        <v>0</v>
      </c>
      <c r="G67" s="2612">
        <v>0</v>
      </c>
      <c r="H67" s="2613">
        <v>0</v>
      </c>
      <c r="I67" s="2611">
        <v>26</v>
      </c>
      <c r="J67" s="2611">
        <v>63</v>
      </c>
      <c r="K67" s="2613">
        <v>0</v>
      </c>
      <c r="L67" s="2611">
        <v>3</v>
      </c>
      <c r="M67" s="2611">
        <v>4</v>
      </c>
      <c r="N67" s="2613">
        <v>0</v>
      </c>
      <c r="O67" s="2614">
        <v>0</v>
      </c>
      <c r="P67" s="2611">
        <v>62</v>
      </c>
      <c r="Q67" s="2613">
        <v>0</v>
      </c>
      <c r="R67" s="2615">
        <v>35</v>
      </c>
      <c r="S67" s="2616">
        <v>21.693006847199999</v>
      </c>
      <c r="T67" s="2617">
        <v>4608.4943051437513</v>
      </c>
      <c r="U67" s="2618">
        <v>3676.2479260709979</v>
      </c>
      <c r="V67" s="2619"/>
      <c r="Z67" s="2580"/>
    </row>
    <row r="68" spans="1:34" s="2572" customFormat="1" ht="18" customHeight="1" thickTop="1">
      <c r="A68" s="3357" t="s">
        <v>5227</v>
      </c>
      <c r="B68" s="3357"/>
      <c r="C68" s="3357"/>
      <c r="D68" s="3357"/>
      <c r="E68" s="3357"/>
      <c r="F68" s="3357"/>
      <c r="G68" s="3357"/>
      <c r="H68" s="3357"/>
      <c r="I68" s="3357"/>
      <c r="J68" s="3357"/>
      <c r="K68" s="3357"/>
      <c r="L68" s="3357"/>
      <c r="M68" s="3357"/>
      <c r="N68" s="3357"/>
      <c r="O68" s="3357"/>
      <c r="P68" s="3357"/>
      <c r="Q68" s="3357"/>
      <c r="R68" s="3357"/>
      <c r="S68" s="3357"/>
      <c r="T68" s="3357"/>
      <c r="U68" s="522"/>
      <c r="V68" s="522"/>
    </row>
    <row r="69" spans="1:34" s="2572" customFormat="1" ht="16.5" customHeight="1">
      <c r="A69" s="3358" t="s">
        <v>5186</v>
      </c>
      <c r="B69" s="3358"/>
      <c r="C69" s="3358"/>
      <c r="D69" s="3358"/>
      <c r="E69" s="3358"/>
      <c r="F69" s="3358"/>
      <c r="G69" s="3358"/>
      <c r="H69" s="3358"/>
      <c r="I69" s="3358"/>
      <c r="J69" s="3358"/>
      <c r="K69" s="3358"/>
      <c r="L69" s="3358"/>
      <c r="M69" s="3358"/>
      <c r="N69" s="3358"/>
      <c r="O69" s="3358"/>
      <c r="P69" s="3358"/>
      <c r="Q69" s="3358"/>
      <c r="V69" s="2573"/>
    </row>
    <row r="70" spans="1:34" s="2572" customFormat="1" ht="16.5" customHeight="1">
      <c r="A70" s="3358" t="s">
        <v>5187</v>
      </c>
      <c r="B70" s="3358"/>
      <c r="C70" s="3358"/>
      <c r="D70" s="3358"/>
      <c r="E70" s="3358"/>
      <c r="F70" s="3358"/>
      <c r="G70" s="3358"/>
      <c r="H70" s="3358"/>
      <c r="I70" s="3358"/>
      <c r="J70" s="3358"/>
      <c r="K70" s="3358"/>
      <c r="L70" s="3358"/>
      <c r="M70" s="3358"/>
      <c r="N70" s="3358"/>
      <c r="O70" s="3358"/>
      <c r="P70" s="3358"/>
      <c r="Q70" s="3358"/>
      <c r="V70" s="2573"/>
    </row>
    <row r="71" spans="1:34" s="2572" customFormat="1" ht="16.5" customHeight="1">
      <c r="A71" s="3359" t="s">
        <v>5228</v>
      </c>
      <c r="B71" s="3359"/>
      <c r="C71" s="3359"/>
      <c r="D71" s="3359"/>
      <c r="E71" s="3359"/>
      <c r="F71" s="3359"/>
      <c r="G71" s="3359"/>
      <c r="H71" s="3359"/>
      <c r="I71" s="3359"/>
      <c r="J71" s="3359"/>
      <c r="K71" s="3359"/>
      <c r="L71" s="3359"/>
      <c r="M71" s="3359"/>
      <c r="N71" s="3359"/>
      <c r="O71" s="3359"/>
      <c r="P71" s="3359"/>
      <c r="Q71" s="3359"/>
      <c r="R71" s="3359"/>
      <c r="S71" s="2621"/>
      <c r="V71" s="2573"/>
    </row>
    <row r="72" spans="1:34" s="2572" customFormat="1" ht="16.5" customHeight="1">
      <c r="A72" s="3359" t="s">
        <v>5229</v>
      </c>
      <c r="B72" s="3359"/>
      <c r="C72" s="3359"/>
      <c r="D72" s="3359"/>
      <c r="E72" s="3359"/>
      <c r="F72" s="3359"/>
      <c r="G72" s="3359"/>
      <c r="H72" s="3359"/>
      <c r="I72" s="3359"/>
      <c r="J72" s="3359"/>
      <c r="K72" s="3359"/>
      <c r="L72" s="3359"/>
      <c r="M72" s="3359"/>
      <c r="N72" s="3359"/>
      <c r="O72" s="3359"/>
      <c r="P72" s="3359"/>
      <c r="Q72" s="3359"/>
      <c r="R72" s="3359"/>
      <c r="V72" s="2573"/>
    </row>
    <row r="73" spans="1:34" s="2572" customFormat="1" ht="16.5" customHeight="1">
      <c r="A73" s="2622" t="s">
        <v>5230</v>
      </c>
      <c r="B73" s="2574"/>
      <c r="C73" s="2574"/>
      <c r="D73" s="2574"/>
      <c r="E73" s="2574"/>
      <c r="F73" s="2574"/>
      <c r="G73" s="2574"/>
      <c r="H73" s="2574"/>
      <c r="I73" s="2574"/>
      <c r="J73" s="2574"/>
      <c r="K73" s="2574"/>
      <c r="L73" s="2574"/>
      <c r="M73" s="2574"/>
      <c r="N73" s="2574"/>
      <c r="O73" s="2574"/>
      <c r="P73" s="2574"/>
      <c r="Q73" s="2574"/>
      <c r="R73" s="2574"/>
      <c r="S73" s="2574"/>
      <c r="T73" s="2574"/>
      <c r="U73" s="2574"/>
      <c r="V73" s="2623"/>
    </row>
    <row r="74" spans="1:34" s="2572" customFormat="1" ht="15" customHeight="1">
      <c r="A74" s="3354" t="s">
        <v>139</v>
      </c>
      <c r="B74" s="3354"/>
      <c r="C74" s="3354"/>
      <c r="D74" s="3354"/>
      <c r="E74" s="3354"/>
      <c r="F74" s="3354"/>
      <c r="G74" s="3354"/>
      <c r="H74" s="3354"/>
      <c r="I74" s="3354"/>
      <c r="J74" s="3354"/>
      <c r="K74" s="3354"/>
      <c r="L74" s="3354"/>
      <c r="M74" s="3354"/>
      <c r="N74" s="3354"/>
      <c r="O74" s="3354"/>
      <c r="P74" s="3354"/>
      <c r="Q74" s="3354"/>
      <c r="V74" s="2573"/>
    </row>
    <row r="75" spans="1:34" s="2624" customFormat="1" ht="15">
      <c r="A75" s="3354" t="s">
        <v>145</v>
      </c>
      <c r="B75" s="3354"/>
      <c r="C75" s="3354"/>
      <c r="D75" s="3354"/>
      <c r="E75" s="3354"/>
      <c r="F75" s="3354"/>
      <c r="G75" s="3354"/>
      <c r="H75" s="3354"/>
      <c r="I75" s="3354"/>
      <c r="J75" s="3354"/>
      <c r="K75" s="3354"/>
      <c r="L75" s="3354"/>
      <c r="M75" s="3354"/>
      <c r="N75" s="3354"/>
      <c r="O75" s="3354"/>
      <c r="P75" s="3354"/>
      <c r="Q75" s="3354"/>
      <c r="V75" s="2625"/>
    </row>
    <row r="76" spans="1:34" s="2412" customFormat="1" ht="15">
      <c r="E76" s="2626"/>
      <c r="F76" s="2626"/>
      <c r="V76" s="2627"/>
    </row>
    <row r="77" spans="1:34">
      <c r="C77" s="2628"/>
      <c r="E77" s="2629"/>
      <c r="F77" s="2629"/>
    </row>
    <row r="78" spans="1:34">
      <c r="C78" s="2576"/>
      <c r="D78" s="2576"/>
      <c r="E78" s="2576"/>
      <c r="F78" s="2576"/>
      <c r="G78" s="2576"/>
      <c r="H78" s="2576"/>
      <c r="I78" s="2576"/>
      <c r="J78" s="2576"/>
      <c r="K78" s="2576"/>
      <c r="L78" s="2576"/>
      <c r="M78" s="2576"/>
      <c r="N78" s="2576"/>
      <c r="O78" s="2576"/>
      <c r="P78" s="2576"/>
      <c r="Q78" s="2576"/>
      <c r="R78" s="2576"/>
      <c r="S78" s="2576"/>
      <c r="T78" s="2576"/>
      <c r="U78" s="2576"/>
      <c r="V78" s="2630"/>
    </row>
    <row r="79" spans="1:34">
      <c r="C79" s="2576"/>
      <c r="D79" s="2576"/>
      <c r="E79" s="2576"/>
      <c r="F79" s="2576"/>
      <c r="G79" s="2576"/>
      <c r="H79" s="2576"/>
      <c r="I79" s="2576"/>
      <c r="J79" s="2576"/>
      <c r="K79" s="2576"/>
      <c r="L79" s="2576"/>
      <c r="M79" s="2576"/>
      <c r="N79" s="2576"/>
      <c r="O79" s="2576"/>
      <c r="P79" s="2576"/>
      <c r="Q79" s="2576"/>
      <c r="R79" s="2576"/>
      <c r="S79" s="2576"/>
      <c r="T79" s="2576"/>
      <c r="U79" s="2576"/>
      <c r="V79" s="2630"/>
    </row>
    <row r="80" spans="1:34">
      <c r="E80" s="2629"/>
      <c r="F80" s="2629"/>
    </row>
  </sheetData>
  <mergeCells count="44">
    <mergeCell ref="A37:B37"/>
    <mergeCell ref="A1:T1"/>
    <mergeCell ref="A23:B23"/>
    <mergeCell ref="A24:O24"/>
    <mergeCell ref="A25:T25"/>
    <mergeCell ref="A26:T26"/>
    <mergeCell ref="A27:Q27"/>
    <mergeCell ref="A28:Q28"/>
    <mergeCell ref="A29:Q29"/>
    <mergeCell ref="A30:R30"/>
    <mergeCell ref="A32:U32"/>
    <mergeCell ref="A34:B34"/>
    <mergeCell ref="A51:B51"/>
    <mergeCell ref="A38:B38"/>
    <mergeCell ref="A40:B40"/>
    <mergeCell ref="A41:B41"/>
    <mergeCell ref="A42:B42"/>
    <mergeCell ref="A43:B43"/>
    <mergeCell ref="A44:B44"/>
    <mergeCell ref="A45:B45"/>
    <mergeCell ref="A46:B46"/>
    <mergeCell ref="A47:B47"/>
    <mergeCell ref="A49:B49"/>
    <mergeCell ref="A50:B50"/>
    <mergeCell ref="A66:B66"/>
    <mergeCell ref="A52:B52"/>
    <mergeCell ref="A53:B53"/>
    <mergeCell ref="A54:B54"/>
    <mergeCell ref="A55:B55"/>
    <mergeCell ref="A56:B56"/>
    <mergeCell ref="A57:B57"/>
    <mergeCell ref="A58:B58"/>
    <mergeCell ref="A59:B59"/>
    <mergeCell ref="A60:B60"/>
    <mergeCell ref="A61:B61"/>
    <mergeCell ref="A63:B63"/>
    <mergeCell ref="A74:Q74"/>
    <mergeCell ref="A75:Q75"/>
    <mergeCell ref="A67:B67"/>
    <mergeCell ref="A68:T68"/>
    <mergeCell ref="A69:Q69"/>
    <mergeCell ref="A70:Q70"/>
    <mergeCell ref="A71:R71"/>
    <mergeCell ref="A72:R72"/>
  </mergeCells>
  <pageMargins left="0.5" right="0.42" top="0.75" bottom="0.28999999999999998" header="0.3" footer="0.3"/>
  <pageSetup paperSize="9" scale="49"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X57"/>
  <sheetViews>
    <sheetView topLeftCell="A23" zoomScaleNormal="100" zoomScaleSheetLayoutView="80" zoomScalePageLayoutView="70" workbookViewId="0">
      <selection activeCell="A2" sqref="A2"/>
    </sheetView>
  </sheetViews>
  <sheetFormatPr defaultColWidth="10.44140625" defaultRowHeight="16.8"/>
  <cols>
    <col min="1" max="1" width="29.5546875" style="2667" customWidth="1"/>
    <col min="2" max="17" width="11.44140625" style="2667" customWidth="1"/>
    <col min="18" max="19" width="12.44140625" style="2667" customWidth="1"/>
    <col min="20" max="20" width="12.6640625" style="2667" customWidth="1"/>
    <col min="21" max="23" width="10.44140625" style="2667"/>
    <col min="24" max="24" width="10.6640625" style="2667" customWidth="1"/>
    <col min="25" max="16384" width="10.44140625" style="2667"/>
  </cols>
  <sheetData>
    <row r="1" spans="1:24" s="2632" customFormat="1" ht="23.25" customHeight="1">
      <c r="A1" s="2631" t="s">
        <v>5231</v>
      </c>
    </row>
    <row r="2" spans="1:24" s="2636" customFormat="1" ht="15.6" thickBot="1">
      <c r="A2" s="2633"/>
      <c r="B2" s="1099"/>
      <c r="C2" s="1099"/>
      <c r="D2" s="2634"/>
      <c r="E2" s="1099"/>
      <c r="F2" s="1099"/>
      <c r="G2" s="1099"/>
      <c r="H2" s="1099"/>
      <c r="I2" s="1099"/>
      <c r="J2" s="1099"/>
      <c r="K2" s="2635"/>
      <c r="L2" s="2635"/>
      <c r="M2" s="2635"/>
      <c r="N2" s="2635"/>
      <c r="O2" s="2635"/>
      <c r="P2" s="2635"/>
      <c r="R2" s="2634"/>
      <c r="T2" s="2634" t="s">
        <v>70</v>
      </c>
    </row>
    <row r="3" spans="1:24" s="2641" customFormat="1" ht="18.600000000000001" thickTop="1" thickBot="1">
      <c r="A3" s="2637"/>
      <c r="B3" s="2638" t="s">
        <v>5232</v>
      </c>
      <c r="C3" s="2638" t="s">
        <v>5233</v>
      </c>
      <c r="D3" s="2638" t="s">
        <v>5234</v>
      </c>
      <c r="E3" s="2638" t="s">
        <v>5235</v>
      </c>
      <c r="F3" s="2638" t="s">
        <v>5236</v>
      </c>
      <c r="G3" s="2639" t="s">
        <v>5237</v>
      </c>
      <c r="H3" s="2639" t="s">
        <v>5238</v>
      </c>
      <c r="I3" s="2639" t="s">
        <v>5239</v>
      </c>
      <c r="J3" s="2639" t="s">
        <v>5240</v>
      </c>
      <c r="K3" s="2639" t="s">
        <v>5241</v>
      </c>
      <c r="L3" s="2639" t="s">
        <v>5242</v>
      </c>
      <c r="M3" s="2639" t="s">
        <v>225</v>
      </c>
      <c r="N3" s="2639" t="s">
        <v>207</v>
      </c>
      <c r="O3" s="2639" t="s">
        <v>208</v>
      </c>
      <c r="P3" s="2639" t="s">
        <v>5243</v>
      </c>
      <c r="Q3" s="2639" t="s">
        <v>210</v>
      </c>
      <c r="R3" s="2639" t="s">
        <v>211</v>
      </c>
      <c r="S3" s="2639" t="s">
        <v>212</v>
      </c>
      <c r="T3" s="2640" t="s">
        <v>5244</v>
      </c>
    </row>
    <row r="4" spans="1:24" s="1099" customFormat="1">
      <c r="A4" s="2642" t="s">
        <v>5245</v>
      </c>
      <c r="B4" s="2643">
        <v>741.89850830000023</v>
      </c>
      <c r="C4" s="2644">
        <v>590.74315208999963</v>
      </c>
      <c r="D4" s="2644">
        <v>847.10276352000062</v>
      </c>
      <c r="E4" s="2644">
        <v>886.44076312439847</v>
      </c>
      <c r="F4" s="2644">
        <v>615.63929135000069</v>
      </c>
      <c r="G4" s="2644">
        <v>519.8322831700001</v>
      </c>
      <c r="H4" s="2644">
        <v>787.47414639893043</v>
      </c>
      <c r="I4" s="2644">
        <v>1030.437635865004</v>
      </c>
      <c r="J4" s="2644">
        <v>575.44981402996996</v>
      </c>
      <c r="K4" s="2644">
        <v>721.6512665900002</v>
      </c>
      <c r="L4" s="2644">
        <v>801.87460839740015</v>
      </c>
      <c r="M4" s="2644">
        <v>719.2703311930826</v>
      </c>
      <c r="N4" s="2644">
        <v>736.79314120543711</v>
      </c>
      <c r="O4" s="2644">
        <v>809.01734255977885</v>
      </c>
      <c r="P4" s="2644">
        <v>746.64961568627018</v>
      </c>
      <c r="Q4" s="2644">
        <v>741.50852952000002</v>
      </c>
      <c r="R4" s="2644">
        <v>773.924205023887</v>
      </c>
      <c r="S4" s="2644">
        <v>830.08281042250019</v>
      </c>
      <c r="T4" s="2645">
        <v>815.11615608128011</v>
      </c>
    </row>
    <row r="5" spans="1:24" s="1099" customFormat="1">
      <c r="A5" s="2646" t="s">
        <v>3719</v>
      </c>
      <c r="B5" s="2647"/>
      <c r="C5" s="2648"/>
      <c r="D5" s="2648"/>
      <c r="E5" s="2648"/>
      <c r="F5" s="2648"/>
      <c r="G5" s="2648"/>
      <c r="H5" s="2648"/>
      <c r="I5" s="2648"/>
      <c r="J5" s="2648"/>
      <c r="K5" s="2648"/>
      <c r="L5" s="2648"/>
      <c r="M5" s="2648"/>
      <c r="N5" s="2648"/>
      <c r="O5" s="2648"/>
      <c r="P5" s="2648"/>
      <c r="Q5" s="2648"/>
      <c r="R5" s="2648"/>
      <c r="S5" s="2648"/>
      <c r="T5" s="2649"/>
    </row>
    <row r="6" spans="1:24" s="1099" customFormat="1">
      <c r="A6" s="2650" t="s">
        <v>5246</v>
      </c>
      <c r="B6" s="2651">
        <v>92.480157420000126</v>
      </c>
      <c r="C6" s="2652">
        <v>52.893050659999993</v>
      </c>
      <c r="D6" s="2652">
        <v>55.001864330000025</v>
      </c>
      <c r="E6" s="2652">
        <v>51.473705421199988</v>
      </c>
      <c r="F6" s="2652">
        <v>33.822913789999994</v>
      </c>
      <c r="G6" s="2652">
        <v>24.657659199999994</v>
      </c>
      <c r="H6" s="2652">
        <v>61.480542520000036</v>
      </c>
      <c r="I6" s="2652">
        <v>105.41543325508798</v>
      </c>
      <c r="J6" s="2652">
        <v>65.331388277519991</v>
      </c>
      <c r="K6" s="2652">
        <v>85.662966650000001</v>
      </c>
      <c r="L6" s="2652">
        <v>100.07369961000002</v>
      </c>
      <c r="M6" s="2652">
        <v>95.30579857528204</v>
      </c>
      <c r="N6" s="2652">
        <v>94.823800164521032</v>
      </c>
      <c r="O6" s="2652">
        <v>99.985283733768014</v>
      </c>
      <c r="P6" s="2652">
        <v>121.41936388876998</v>
      </c>
      <c r="Q6" s="2652">
        <v>113.89547666999999</v>
      </c>
      <c r="R6" s="2652">
        <v>121.97507772</v>
      </c>
      <c r="S6" s="2652">
        <v>172.96745572979998</v>
      </c>
      <c r="T6" s="2653">
        <v>174.35306198584658</v>
      </c>
    </row>
    <row r="7" spans="1:24" s="1099" customFormat="1">
      <c r="A7" s="2650" t="s">
        <v>5247</v>
      </c>
      <c r="B7" s="2651">
        <v>143.53384856000005</v>
      </c>
      <c r="C7" s="2652">
        <v>135.95276912999972</v>
      </c>
      <c r="D7" s="2652">
        <v>240.78713834000058</v>
      </c>
      <c r="E7" s="2652">
        <v>246.28135026558155</v>
      </c>
      <c r="F7" s="2652">
        <v>178.0612305100008</v>
      </c>
      <c r="G7" s="2652">
        <v>115.96251015999995</v>
      </c>
      <c r="H7" s="2652">
        <v>159.04311992000055</v>
      </c>
      <c r="I7" s="2652">
        <v>174.51088669653956</v>
      </c>
      <c r="J7" s="2652">
        <v>129.93815784000003</v>
      </c>
      <c r="K7" s="2652">
        <v>143.86369325000015</v>
      </c>
      <c r="L7" s="2652">
        <v>144.37605552000008</v>
      </c>
      <c r="M7" s="2652">
        <v>144.53995828000046</v>
      </c>
      <c r="N7" s="2652">
        <v>154.28834065999996</v>
      </c>
      <c r="O7" s="2652">
        <v>164.72061999402965</v>
      </c>
      <c r="P7" s="2652">
        <v>175.00362302000016</v>
      </c>
      <c r="Q7" s="2652">
        <v>156.75478690000003</v>
      </c>
      <c r="R7" s="2652">
        <v>167.64271055</v>
      </c>
      <c r="S7" s="2652">
        <v>173.20549078650012</v>
      </c>
      <c r="T7" s="2653">
        <v>172.63248810550007</v>
      </c>
    </row>
    <row r="8" spans="1:24" s="1099" customFormat="1">
      <c r="A8" s="2650" t="s">
        <v>5248</v>
      </c>
      <c r="B8" s="2651">
        <v>86.751811719999992</v>
      </c>
      <c r="C8" s="2652">
        <v>74.758024610000021</v>
      </c>
      <c r="D8" s="2652">
        <v>121.71789069999991</v>
      </c>
      <c r="E8" s="2652">
        <v>118.13599058999998</v>
      </c>
      <c r="F8" s="2652">
        <v>79.765756899999957</v>
      </c>
      <c r="G8" s="2652">
        <v>71.579232910000044</v>
      </c>
      <c r="H8" s="2652">
        <v>101.22688921000022</v>
      </c>
      <c r="I8" s="2652">
        <v>127.10704885009798</v>
      </c>
      <c r="J8" s="2652">
        <v>82.27145784999999</v>
      </c>
      <c r="K8" s="2652">
        <v>89.936778140000001</v>
      </c>
      <c r="L8" s="2652">
        <v>91.770776460000008</v>
      </c>
      <c r="M8" s="2652">
        <v>87.220339180000067</v>
      </c>
      <c r="N8" s="2652">
        <v>82.533467059999992</v>
      </c>
      <c r="O8" s="2652">
        <v>101.21530527999994</v>
      </c>
      <c r="P8" s="2652">
        <v>88.31579200000003</v>
      </c>
      <c r="Q8" s="2652">
        <v>87.370644330000005</v>
      </c>
      <c r="R8" s="2652">
        <v>84.066245319999979</v>
      </c>
      <c r="S8" s="2652">
        <v>95.420989326599951</v>
      </c>
      <c r="T8" s="2653">
        <v>102.36978706740004</v>
      </c>
    </row>
    <row r="9" spans="1:24" s="1099" customFormat="1">
      <c r="A9" s="2650" t="s">
        <v>5249</v>
      </c>
      <c r="B9" s="2651">
        <v>15.822263359999992</v>
      </c>
      <c r="C9" s="2652">
        <v>18.714706310000004</v>
      </c>
      <c r="D9" s="2652">
        <v>37.460824930000022</v>
      </c>
      <c r="E9" s="2652">
        <v>38.010210889999975</v>
      </c>
      <c r="F9" s="2652">
        <v>25.806962160000001</v>
      </c>
      <c r="G9" s="2652">
        <v>16.516458360000001</v>
      </c>
      <c r="H9" s="2652">
        <v>27.958991259999991</v>
      </c>
      <c r="I9" s="2652">
        <v>39.661280009999984</v>
      </c>
      <c r="J9" s="2652">
        <v>29.285387649999997</v>
      </c>
      <c r="K9" s="2652">
        <v>31.583875849999988</v>
      </c>
      <c r="L9" s="2652">
        <v>35.357615680000002</v>
      </c>
      <c r="M9" s="2652">
        <v>31.620888609999973</v>
      </c>
      <c r="N9" s="2652">
        <v>27.552330429999994</v>
      </c>
      <c r="O9" s="2652">
        <v>29.319090009999993</v>
      </c>
      <c r="P9" s="2652">
        <v>35.653279250000004</v>
      </c>
      <c r="Q9" s="2652">
        <v>33.29073606</v>
      </c>
      <c r="R9" s="2652">
        <v>28.263298329999991</v>
      </c>
      <c r="S9" s="2652">
        <v>31.197407784499987</v>
      </c>
      <c r="T9" s="2653">
        <v>38.331738535400014</v>
      </c>
    </row>
    <row r="10" spans="1:24" s="1099" customFormat="1">
      <c r="A10" s="2650" t="s">
        <v>5250</v>
      </c>
      <c r="B10" s="2651">
        <v>22.506325470000014</v>
      </c>
      <c r="C10" s="2652">
        <v>22.327919520000005</v>
      </c>
      <c r="D10" s="2652">
        <v>33.826528539999984</v>
      </c>
      <c r="E10" s="2652">
        <v>28.958311389999977</v>
      </c>
      <c r="F10" s="2652">
        <v>19.766210149999981</v>
      </c>
      <c r="G10" s="2652">
        <v>23.874152839999997</v>
      </c>
      <c r="H10" s="2652">
        <v>34.69132898000003</v>
      </c>
      <c r="I10" s="2652">
        <v>44.469662489999997</v>
      </c>
      <c r="J10" s="2652">
        <v>22.197063490000001</v>
      </c>
      <c r="K10" s="2652">
        <v>48.777437050000039</v>
      </c>
      <c r="L10" s="2652">
        <v>51.847472869999969</v>
      </c>
      <c r="M10" s="2652">
        <v>29.266842950000004</v>
      </c>
      <c r="N10" s="2652">
        <v>43.302345440000003</v>
      </c>
      <c r="O10" s="2652">
        <v>67.215579529999985</v>
      </c>
      <c r="P10" s="2652">
        <v>25.064285790000007</v>
      </c>
      <c r="Q10" s="2652">
        <v>22.232983870000005</v>
      </c>
      <c r="R10" s="2652">
        <v>27.182277879999997</v>
      </c>
      <c r="S10" s="2652">
        <v>28.925056099300004</v>
      </c>
      <c r="T10" s="2653">
        <v>29.138379905200004</v>
      </c>
    </row>
    <row r="11" spans="1:24" s="1099" customFormat="1">
      <c r="A11" s="2650" t="s">
        <v>5251</v>
      </c>
      <c r="B11" s="2651">
        <v>22.295298370000005</v>
      </c>
      <c r="C11" s="2652">
        <v>19.284897889999993</v>
      </c>
      <c r="D11" s="2652">
        <v>31.914453819999977</v>
      </c>
      <c r="E11" s="2652">
        <v>32.605143604000041</v>
      </c>
      <c r="F11" s="2652">
        <v>22.74299929999999</v>
      </c>
      <c r="G11" s="2652">
        <v>15.432341180000003</v>
      </c>
      <c r="H11" s="2652">
        <v>24.990298729999996</v>
      </c>
      <c r="I11" s="2652">
        <v>33.639568650000001</v>
      </c>
      <c r="J11" s="2652">
        <v>24.579939329999991</v>
      </c>
      <c r="K11" s="2652">
        <v>30.647140919999998</v>
      </c>
      <c r="L11" s="2652">
        <v>27.231697390000004</v>
      </c>
      <c r="M11" s="2652">
        <v>29.040729770000009</v>
      </c>
      <c r="N11" s="2652">
        <v>24.845253510000003</v>
      </c>
      <c r="O11" s="2652">
        <v>28.330938270000001</v>
      </c>
      <c r="P11" s="2652">
        <v>26.261588759999999</v>
      </c>
      <c r="Q11" s="2652">
        <v>26.074650309999999</v>
      </c>
      <c r="R11" s="2652">
        <v>26.374344079999997</v>
      </c>
      <c r="S11" s="2652">
        <v>36.016902001000005</v>
      </c>
      <c r="T11" s="2653">
        <v>25.812928652300005</v>
      </c>
    </row>
    <row r="12" spans="1:24" s="1099" customFormat="1">
      <c r="A12" s="2650" t="s">
        <v>5252</v>
      </c>
      <c r="B12" s="2651">
        <v>18.807531549999997</v>
      </c>
      <c r="C12" s="2652">
        <v>19.437924890000001</v>
      </c>
      <c r="D12" s="2652">
        <v>42.26626756000001</v>
      </c>
      <c r="E12" s="2652">
        <v>42.627761829999983</v>
      </c>
      <c r="F12" s="2652">
        <v>29.238842139999996</v>
      </c>
      <c r="G12" s="2652">
        <v>15.90477061</v>
      </c>
      <c r="H12" s="2652">
        <v>27.552628669999986</v>
      </c>
      <c r="I12" s="2652">
        <v>29.986429499999989</v>
      </c>
      <c r="J12" s="2652">
        <v>22.131545840000005</v>
      </c>
      <c r="K12" s="2652">
        <v>24.523640669999999</v>
      </c>
      <c r="L12" s="2652">
        <v>21.360011230000001</v>
      </c>
      <c r="M12" s="2652">
        <v>21.777174000000006</v>
      </c>
      <c r="N12" s="2652">
        <v>20.711373780000006</v>
      </c>
      <c r="O12" s="2652">
        <v>19.199516539999998</v>
      </c>
      <c r="P12" s="2652">
        <v>17.706005949999998</v>
      </c>
      <c r="Q12" s="2652">
        <v>21.281718310000002</v>
      </c>
      <c r="R12" s="2652">
        <v>27.905319060000004</v>
      </c>
      <c r="S12" s="2652">
        <v>26.881221378100001</v>
      </c>
      <c r="T12" s="2653">
        <v>22.912994219200002</v>
      </c>
    </row>
    <row r="13" spans="1:24" s="1099" customFormat="1">
      <c r="A13" s="2650" t="s">
        <v>5253</v>
      </c>
      <c r="B13" s="2651">
        <v>20.782761359999999</v>
      </c>
      <c r="C13" s="2652">
        <v>23.331516270000002</v>
      </c>
      <c r="D13" s="2652">
        <v>24.539063599999999</v>
      </c>
      <c r="E13" s="2652">
        <v>26.840203280000008</v>
      </c>
      <c r="F13" s="2652">
        <v>21.647342780000002</v>
      </c>
      <c r="G13" s="2652">
        <v>29.653165340000001</v>
      </c>
      <c r="H13" s="2652">
        <v>29.600373459999997</v>
      </c>
      <c r="I13" s="2652">
        <v>46.344476192062004</v>
      </c>
      <c r="J13" s="2652">
        <v>30.418819320000004</v>
      </c>
      <c r="K13" s="2652">
        <v>43.953432130000003</v>
      </c>
      <c r="L13" s="2652">
        <v>31.730497744399994</v>
      </c>
      <c r="M13" s="2652">
        <v>30.608816223400005</v>
      </c>
      <c r="N13" s="2652">
        <v>40.338378685999999</v>
      </c>
      <c r="O13" s="2652">
        <v>25.681285517938004</v>
      </c>
      <c r="P13" s="2652">
        <v>28.06457159</v>
      </c>
      <c r="Q13" s="2652">
        <v>24.33066947</v>
      </c>
      <c r="R13" s="2652">
        <v>23.336383079999997</v>
      </c>
      <c r="S13" s="2652">
        <v>17.926772334300001</v>
      </c>
      <c r="T13" s="2653">
        <v>21.607938180399998</v>
      </c>
    </row>
    <row r="14" spans="1:24" s="1099" customFormat="1">
      <c r="A14" s="2650" t="s">
        <v>5254</v>
      </c>
      <c r="B14" s="2651">
        <v>115.43509929999998</v>
      </c>
      <c r="C14" s="2652">
        <v>28.017054869999956</v>
      </c>
      <c r="D14" s="2652">
        <v>25.584728160000008</v>
      </c>
      <c r="E14" s="2652">
        <v>23.766477609999999</v>
      </c>
      <c r="F14" s="2652">
        <v>18.580677650000005</v>
      </c>
      <c r="G14" s="2652">
        <v>18.319555229999995</v>
      </c>
      <c r="H14" s="2652">
        <v>32.255861419999988</v>
      </c>
      <c r="I14" s="2652">
        <v>55.019499569999788</v>
      </c>
      <c r="J14" s="2652">
        <v>20.831279190000007</v>
      </c>
      <c r="K14" s="2652">
        <v>31.085900180000007</v>
      </c>
      <c r="L14" s="2652">
        <v>33.679166340000002</v>
      </c>
      <c r="M14" s="2652">
        <v>37.597476540000002</v>
      </c>
      <c r="N14" s="2652">
        <v>43.313781870000007</v>
      </c>
      <c r="O14" s="2652">
        <v>38.89777483999999</v>
      </c>
      <c r="P14" s="2652">
        <v>35.029538240000015</v>
      </c>
      <c r="Q14" s="2652">
        <v>43.551541749999984</v>
      </c>
      <c r="R14" s="2652">
        <v>36.466064869999968</v>
      </c>
      <c r="S14" s="2652">
        <v>19.984196196300005</v>
      </c>
      <c r="T14" s="2653">
        <v>21.079979528599996</v>
      </c>
    </row>
    <row r="15" spans="1:24" s="1099" customFormat="1" ht="17.399999999999999" thickBot="1">
      <c r="A15" s="2654" t="s">
        <v>5255</v>
      </c>
      <c r="B15" s="2655">
        <v>9.6842313800000035</v>
      </c>
      <c r="C15" s="2656">
        <v>8.2681614499999991</v>
      </c>
      <c r="D15" s="2656">
        <v>12.612313910000003</v>
      </c>
      <c r="E15" s="2656">
        <v>12.681152942900003</v>
      </c>
      <c r="F15" s="2656">
        <v>8.4572375900000001</v>
      </c>
      <c r="G15" s="2656">
        <v>5.5584528099999986</v>
      </c>
      <c r="H15" s="2656">
        <v>10.847342929999998</v>
      </c>
      <c r="I15" s="2656">
        <v>17.469359691862003</v>
      </c>
      <c r="J15" s="2656">
        <v>5.1554328587999994</v>
      </c>
      <c r="K15" s="2656">
        <v>7.5491964899999999</v>
      </c>
      <c r="L15" s="2656">
        <v>15.069329470000001</v>
      </c>
      <c r="M15" s="2656">
        <v>11.274567749999999</v>
      </c>
      <c r="N15" s="2656">
        <v>11.328872410000002</v>
      </c>
      <c r="O15" s="2656">
        <v>17.766120490000006</v>
      </c>
      <c r="P15" s="2656">
        <v>12.830344200000006</v>
      </c>
      <c r="Q15" s="2656">
        <v>15.770708420000002</v>
      </c>
      <c r="R15" s="2656">
        <v>10.286357890000001</v>
      </c>
      <c r="S15" s="2656">
        <v>12.747554148900003</v>
      </c>
      <c r="T15" s="2657">
        <v>16.528188838599988</v>
      </c>
    </row>
    <row r="16" spans="1:24" s="2660" customFormat="1" ht="31.5" customHeight="1" thickTop="1">
      <c r="A16" s="3371" t="s">
        <v>5256</v>
      </c>
      <c r="B16" s="3371"/>
      <c r="C16" s="3371"/>
      <c r="D16" s="3371"/>
      <c r="E16" s="3371"/>
      <c r="F16" s="3371"/>
      <c r="G16" s="3371"/>
      <c r="H16" s="3371"/>
      <c r="I16" s="3371"/>
      <c r="J16" s="3371"/>
      <c r="K16" s="3371"/>
      <c r="L16" s="3371"/>
      <c r="M16" s="3371"/>
      <c r="N16" s="3371"/>
      <c r="O16" s="3371"/>
      <c r="P16" s="3371"/>
      <c r="Q16" s="3371"/>
      <c r="R16" s="3371"/>
      <c r="S16" s="3371"/>
      <c r="T16" s="3371"/>
      <c r="U16" s="2658"/>
      <c r="V16" s="2658"/>
      <c r="W16" s="2658"/>
      <c r="X16" s="2659"/>
    </row>
    <row r="17" spans="1:24" s="2662" customFormat="1" ht="15.6">
      <c r="A17" s="2661" t="s">
        <v>3436</v>
      </c>
      <c r="T17" s="2663"/>
      <c r="U17" s="2663"/>
      <c r="V17" s="2663"/>
      <c r="W17" s="2663"/>
      <c r="X17" s="2663"/>
    </row>
    <row r="18" spans="1:24" s="2665" customFormat="1" ht="13.2">
      <c r="A18" s="3372"/>
      <c r="B18" s="3372"/>
      <c r="C18" s="3372"/>
      <c r="D18" s="3372"/>
      <c r="E18" s="3372"/>
      <c r="F18" s="3372"/>
      <c r="G18" s="3372"/>
      <c r="H18" s="3372"/>
      <c r="I18" s="2664"/>
    </row>
    <row r="19" spans="1:24" ht="5.25" customHeight="1">
      <c r="A19" s="2666"/>
    </row>
    <row r="20" spans="1:24" ht="19.2">
      <c r="A20" s="2668" t="s">
        <v>5257</v>
      </c>
    </row>
    <row r="21" spans="1:24" s="2669" customFormat="1" ht="15.6" thickBot="1">
      <c r="A21" s="2633"/>
      <c r="B21" s="1096"/>
      <c r="C21" s="1096"/>
      <c r="D21" s="1096"/>
      <c r="E21" s="1096"/>
      <c r="F21" s="1096"/>
      <c r="G21" s="1096"/>
      <c r="H21" s="1096"/>
      <c r="I21" s="1096"/>
      <c r="J21" s="1096"/>
      <c r="K21" s="1096"/>
      <c r="L21" s="1096"/>
      <c r="M21" s="1096"/>
      <c r="N21" s="1096"/>
      <c r="O21" s="1096"/>
      <c r="P21" s="1096"/>
      <c r="R21" s="2634"/>
      <c r="T21" s="2634" t="s">
        <v>70</v>
      </c>
    </row>
    <row r="22" spans="1:24" s="2669" customFormat="1" ht="18.600000000000001" thickTop="1" thickBot="1">
      <c r="A22" s="2637"/>
      <c r="B22" s="2639" t="s">
        <v>5232</v>
      </c>
      <c r="C22" s="2639" t="s">
        <v>5233</v>
      </c>
      <c r="D22" s="2639" t="s">
        <v>5234</v>
      </c>
      <c r="E22" s="2639" t="s">
        <v>5235</v>
      </c>
      <c r="F22" s="2639" t="s">
        <v>5236</v>
      </c>
      <c r="G22" s="2639" t="s">
        <v>5237</v>
      </c>
      <c r="H22" s="2639" t="s">
        <v>5238</v>
      </c>
      <c r="I22" s="2639" t="s">
        <v>5239</v>
      </c>
      <c r="J22" s="2639" t="s">
        <v>5240</v>
      </c>
      <c r="K22" s="2639" t="s">
        <v>5258</v>
      </c>
      <c r="L22" s="2639" t="s">
        <v>5242</v>
      </c>
      <c r="M22" s="2639" t="s">
        <v>225</v>
      </c>
      <c r="N22" s="2639" t="s">
        <v>207</v>
      </c>
      <c r="O22" s="2639" t="s">
        <v>208</v>
      </c>
      <c r="P22" s="2639" t="s">
        <v>5243</v>
      </c>
      <c r="Q22" s="2639" t="s">
        <v>210</v>
      </c>
      <c r="R22" s="2639" t="s">
        <v>211</v>
      </c>
      <c r="S22" s="2639" t="s">
        <v>212</v>
      </c>
      <c r="T22" s="2640" t="s">
        <v>5244</v>
      </c>
    </row>
    <row r="23" spans="1:24" s="2669" customFormat="1">
      <c r="A23" s="2670" t="s">
        <v>5259</v>
      </c>
      <c r="B23" s="2671">
        <v>2014.3947270870181</v>
      </c>
      <c r="C23" s="2671">
        <v>1243.2803767778323</v>
      </c>
      <c r="D23" s="2671">
        <v>1885.1047836061384</v>
      </c>
      <c r="E23" s="2671">
        <v>2295.8375707724458</v>
      </c>
      <c r="F23" s="2671">
        <v>2058.305545330054</v>
      </c>
      <c r="G23" s="2671">
        <v>1793.0016166787946</v>
      </c>
      <c r="H23" s="2671">
        <v>2104.2541187255683</v>
      </c>
      <c r="I23" s="2671">
        <v>2281.4060892331809</v>
      </c>
      <c r="J23" s="2671">
        <v>2242.3246342437928</v>
      </c>
      <c r="K23" s="2671">
        <v>2083.3734222271446</v>
      </c>
      <c r="L23" s="2671">
        <v>2153.8720373123706</v>
      </c>
      <c r="M23" s="2671">
        <v>2227.0311379016857</v>
      </c>
      <c r="N23" s="2671">
        <v>2513.0593313060463</v>
      </c>
      <c r="O23" s="2671">
        <v>2341.7144522224617</v>
      </c>
      <c r="P23" s="2671">
        <v>2115.347370403616</v>
      </c>
      <c r="Q23" s="2671">
        <v>2829.2584543777789</v>
      </c>
      <c r="R23" s="2671">
        <v>2700.54520017187</v>
      </c>
      <c r="S23" s="2671">
        <v>2674.0458168128957</v>
      </c>
      <c r="T23" s="2672">
        <v>2684.5826528183652</v>
      </c>
    </row>
    <row r="24" spans="1:24" s="2669" customFormat="1">
      <c r="A24" s="2673" t="s">
        <v>3719</v>
      </c>
      <c r="B24" s="2648"/>
      <c r="C24" s="2648"/>
      <c r="D24" s="2648"/>
      <c r="E24" s="2648"/>
      <c r="F24" s="2648"/>
      <c r="G24" s="2648"/>
      <c r="H24" s="2648"/>
      <c r="I24" s="2648"/>
      <c r="J24" s="2648"/>
      <c r="K24" s="2648"/>
      <c r="L24" s="2648"/>
      <c r="M24" s="2648"/>
      <c r="N24" s="2648"/>
      <c r="O24" s="2648"/>
      <c r="P24" s="2648"/>
      <c r="Q24" s="2648"/>
      <c r="R24" s="2648"/>
      <c r="S24" s="2648"/>
      <c r="T24" s="2649"/>
    </row>
    <row r="25" spans="1:24" s="2669" customFormat="1">
      <c r="A25" s="2674" t="s">
        <v>5221</v>
      </c>
      <c r="B25" s="2652">
        <v>802.42851269271387</v>
      </c>
      <c r="C25" s="2652">
        <v>488.23308932800001</v>
      </c>
      <c r="D25" s="2652">
        <v>644.87413021427324</v>
      </c>
      <c r="E25" s="2652">
        <v>848.15649341810422</v>
      </c>
      <c r="F25" s="2652">
        <v>730.24545118700007</v>
      </c>
      <c r="G25" s="2652">
        <v>374.36285236200001</v>
      </c>
      <c r="H25" s="2652">
        <v>774.60159298100018</v>
      </c>
      <c r="I25" s="2652">
        <v>911.20819781500006</v>
      </c>
      <c r="J25" s="2652">
        <v>907.54263301700018</v>
      </c>
      <c r="K25" s="2652">
        <v>854.42800574699993</v>
      </c>
      <c r="L25" s="2652">
        <v>855.49232381503293</v>
      </c>
      <c r="M25" s="2652">
        <v>903.84381466187995</v>
      </c>
      <c r="N25" s="2675">
        <v>901.49033226884899</v>
      </c>
      <c r="O25" s="2675">
        <v>861.98339331635032</v>
      </c>
      <c r="P25" s="2675">
        <v>798.08058594134877</v>
      </c>
      <c r="Q25" s="2675">
        <v>1114.0590129660002</v>
      </c>
      <c r="R25" s="2675">
        <v>962.72309312991933</v>
      </c>
      <c r="S25" s="2675">
        <v>1082.9341442790001</v>
      </c>
      <c r="T25" s="2676">
        <v>1148.618685688484</v>
      </c>
    </row>
    <row r="26" spans="1:24" s="2669" customFormat="1">
      <c r="A26" s="2674" t="s">
        <v>5260</v>
      </c>
      <c r="B26" s="2652">
        <v>733.24006425999994</v>
      </c>
      <c r="C26" s="2652">
        <v>326.41303763999997</v>
      </c>
      <c r="D26" s="2652">
        <v>721.77873654827454</v>
      </c>
      <c r="E26" s="2652">
        <v>827.39566789999992</v>
      </c>
      <c r="F26" s="2652">
        <v>852.55385702000024</v>
      </c>
      <c r="G26" s="2652">
        <v>908.67242239999985</v>
      </c>
      <c r="H26" s="2652">
        <v>764.29957081914642</v>
      </c>
      <c r="I26" s="2652">
        <v>942.19916551999984</v>
      </c>
      <c r="J26" s="2652">
        <v>953.95753188000015</v>
      </c>
      <c r="K26" s="2652">
        <v>843.17566037999995</v>
      </c>
      <c r="L26" s="2652">
        <v>900.99220824999998</v>
      </c>
      <c r="M26" s="2652">
        <v>890.22766764000028</v>
      </c>
      <c r="N26" s="2675">
        <v>1012.7944775500001</v>
      </c>
      <c r="O26" s="2675">
        <v>903.89479641606488</v>
      </c>
      <c r="P26" s="2675">
        <v>744.86457945868574</v>
      </c>
      <c r="Q26" s="2675">
        <v>1057.88473985</v>
      </c>
      <c r="R26" s="2675">
        <v>1070.7709378700001</v>
      </c>
      <c r="S26" s="2675">
        <v>871.28618903999995</v>
      </c>
      <c r="T26" s="2676">
        <v>816.53938121027738</v>
      </c>
    </row>
    <row r="27" spans="1:24" s="2669" customFormat="1">
      <c r="A27" s="2674" t="s">
        <v>5261</v>
      </c>
      <c r="B27" s="2652">
        <v>14.638041330000002</v>
      </c>
      <c r="C27" s="2652">
        <v>10.606093019999999</v>
      </c>
      <c r="D27" s="2652">
        <v>14.829770270216445</v>
      </c>
      <c r="E27" s="2652">
        <v>15.22366515</v>
      </c>
      <c r="F27" s="2652">
        <v>11.846850180000001</v>
      </c>
      <c r="G27" s="2652">
        <v>13.041938539999999</v>
      </c>
      <c r="H27" s="2652">
        <v>14.605791099999999</v>
      </c>
      <c r="I27" s="2652">
        <v>14.40812564</v>
      </c>
      <c r="J27" s="2652">
        <v>18.097577920000003</v>
      </c>
      <c r="K27" s="2652">
        <v>22.26632463</v>
      </c>
      <c r="L27" s="2652">
        <v>20.130034429999998</v>
      </c>
      <c r="M27" s="2652">
        <v>25.211876800000002</v>
      </c>
      <c r="N27" s="2675">
        <v>34.333012500000002</v>
      </c>
      <c r="O27" s="2675">
        <v>37.18711733</v>
      </c>
      <c r="P27" s="2675">
        <v>35.847266829999995</v>
      </c>
      <c r="Q27" s="2675">
        <v>69.501786969999998</v>
      </c>
      <c r="R27" s="2675">
        <v>126.60171855999998</v>
      </c>
      <c r="S27" s="2675">
        <v>202.85909845</v>
      </c>
      <c r="T27" s="2676">
        <v>277.1277749795658</v>
      </c>
    </row>
    <row r="28" spans="1:24" s="2669" customFormat="1">
      <c r="A28" s="2674" t="s">
        <v>5247</v>
      </c>
      <c r="B28" s="2652">
        <v>56.916507770000003</v>
      </c>
      <c r="C28" s="2652">
        <v>96.116294819999993</v>
      </c>
      <c r="D28" s="2652">
        <v>97.923962729999985</v>
      </c>
      <c r="E28" s="2652">
        <v>101.51596045000001</v>
      </c>
      <c r="F28" s="2652">
        <v>79.829026139999982</v>
      </c>
      <c r="G28" s="2652">
        <v>81.227190539999995</v>
      </c>
      <c r="H28" s="2652">
        <v>116.97630446999999</v>
      </c>
      <c r="I28" s="2652">
        <v>40.773654389999997</v>
      </c>
      <c r="J28" s="2652">
        <v>41.167281149999994</v>
      </c>
      <c r="K28" s="2652">
        <v>45.675009170000003</v>
      </c>
      <c r="L28" s="2652">
        <v>53.035861051599994</v>
      </c>
      <c r="M28" s="2652">
        <v>60.529130980000005</v>
      </c>
      <c r="N28" s="2675">
        <v>98.821533951429998</v>
      </c>
      <c r="O28" s="2675">
        <v>93.055107859999978</v>
      </c>
      <c r="P28" s="2675">
        <v>80.083038679999973</v>
      </c>
      <c r="Q28" s="2675">
        <v>127.83744198999999</v>
      </c>
      <c r="R28" s="2675">
        <v>75.975997490000012</v>
      </c>
      <c r="S28" s="2675">
        <v>100.42620834</v>
      </c>
      <c r="T28" s="2676">
        <v>68.582626510000011</v>
      </c>
    </row>
    <row r="29" spans="1:24" s="2669" customFormat="1" ht="17.399999999999999" thickBot="1">
      <c r="A29" s="2677" t="s">
        <v>5262</v>
      </c>
      <c r="B29" s="2678">
        <v>66.690104440000013</v>
      </c>
      <c r="C29" s="2678">
        <v>50.367733099999995</v>
      </c>
      <c r="D29" s="2678">
        <v>69.395721660012839</v>
      </c>
      <c r="E29" s="2678">
        <v>85.497724710000014</v>
      </c>
      <c r="F29" s="2678">
        <v>50.680742839999994</v>
      </c>
      <c r="G29" s="2678">
        <v>31.944133860000004</v>
      </c>
      <c r="H29" s="2678">
        <v>73.941314840000018</v>
      </c>
      <c r="I29" s="2678">
        <v>87.000185970000004</v>
      </c>
      <c r="J29" s="2678">
        <v>84.773233579999996</v>
      </c>
      <c r="K29" s="2678">
        <v>92.943794269999998</v>
      </c>
      <c r="L29" s="2678">
        <v>87.020124029999991</v>
      </c>
      <c r="M29" s="2678">
        <v>85.424416010000002</v>
      </c>
      <c r="N29" s="2679">
        <v>49.794068809999999</v>
      </c>
      <c r="O29" s="2679">
        <v>59.535493799999998</v>
      </c>
      <c r="P29" s="2679">
        <v>77.52509062</v>
      </c>
      <c r="Q29" s="2679">
        <v>61.502948419999996</v>
      </c>
      <c r="R29" s="2679">
        <v>48.11890850999999</v>
      </c>
      <c r="S29" s="2679">
        <v>58.918258950000002</v>
      </c>
      <c r="T29" s="2680">
        <v>62.001802756699995</v>
      </c>
    </row>
    <row r="30" spans="1:24" s="2682" customFormat="1" ht="30" customHeight="1" thickTop="1">
      <c r="A30" s="3373" t="s">
        <v>5256</v>
      </c>
      <c r="B30" s="3373"/>
      <c r="C30" s="3373"/>
      <c r="D30" s="3373"/>
      <c r="E30" s="3373"/>
      <c r="F30" s="3373"/>
      <c r="G30" s="3373"/>
      <c r="H30" s="3373"/>
      <c r="I30" s="3373"/>
      <c r="J30" s="3373"/>
      <c r="K30" s="3373"/>
      <c r="L30" s="3373"/>
      <c r="M30" s="3373"/>
      <c r="N30" s="3373"/>
      <c r="O30" s="3373"/>
      <c r="P30" s="3373"/>
      <c r="Q30" s="3373"/>
      <c r="R30" s="3373"/>
      <c r="S30" s="3373"/>
      <c r="T30" s="3373"/>
      <c r="U30" s="2681"/>
      <c r="V30" s="2681"/>
      <c r="W30" s="2681"/>
    </row>
    <row r="31" spans="1:24" s="2683" customFormat="1" ht="16.5" customHeight="1">
      <c r="A31" s="2661" t="s">
        <v>3436</v>
      </c>
      <c r="B31" s="2681"/>
      <c r="C31" s="2681"/>
      <c r="D31" s="2681"/>
      <c r="E31" s="2681"/>
      <c r="F31" s="2681"/>
      <c r="G31" s="2681"/>
      <c r="H31" s="2681"/>
      <c r="I31" s="2681"/>
      <c r="J31" s="2681"/>
      <c r="K31" s="2681"/>
      <c r="L31" s="2681"/>
      <c r="M31" s="2681"/>
      <c r="N31" s="2681"/>
      <c r="O31" s="2681"/>
      <c r="P31" s="2681"/>
      <c r="Q31" s="2681"/>
      <c r="R31" s="2681"/>
      <c r="S31" s="2681"/>
      <c r="T31" s="2681"/>
      <c r="U31" s="2681"/>
      <c r="V31" s="2681"/>
      <c r="W31" s="2681"/>
    </row>
    <row r="32" spans="1:24">
      <c r="A32" s="2684"/>
      <c r="B32" s="2685"/>
      <c r="C32" s="2685"/>
      <c r="D32" s="2685"/>
      <c r="E32" s="2685"/>
      <c r="F32" s="2685"/>
      <c r="G32" s="2685"/>
      <c r="H32" s="2685"/>
      <c r="I32" s="2685"/>
      <c r="J32" s="2685"/>
      <c r="K32" s="2685"/>
      <c r="L32" s="2685"/>
      <c r="M32" s="2685"/>
      <c r="N32" s="2685"/>
    </row>
    <row r="33" spans="1:23" ht="17.25" customHeight="1">
      <c r="A33" s="3374" t="s">
        <v>5263</v>
      </c>
      <c r="B33" s="3374"/>
      <c r="C33" s="3374"/>
      <c r="D33" s="3374"/>
    </row>
    <row r="34" spans="1:23" s="2669" customFormat="1" ht="15.6" thickBot="1">
      <c r="A34" s="2633"/>
      <c r="B34" s="2686"/>
      <c r="C34" s="2686"/>
      <c r="D34" s="2686"/>
      <c r="E34" s="2686"/>
      <c r="F34" s="2686"/>
      <c r="G34" s="2686"/>
      <c r="H34" s="2686"/>
      <c r="I34" s="2686"/>
      <c r="J34" s="2686"/>
      <c r="K34" s="2686"/>
      <c r="L34" s="2686"/>
      <c r="M34" s="2686"/>
      <c r="N34" s="2686"/>
      <c r="P34" s="1096"/>
      <c r="Q34" s="2634"/>
      <c r="R34" s="2634"/>
      <c r="T34" s="2634" t="s">
        <v>70</v>
      </c>
    </row>
    <row r="35" spans="1:23" s="2669" customFormat="1" ht="18.600000000000001" thickTop="1" thickBot="1">
      <c r="A35" s="2687"/>
      <c r="B35" s="2638" t="s">
        <v>5232</v>
      </c>
      <c r="C35" s="2638" t="s">
        <v>5233</v>
      </c>
      <c r="D35" s="2638" t="s">
        <v>5234</v>
      </c>
      <c r="E35" s="2638" t="s">
        <v>5235</v>
      </c>
      <c r="F35" s="2638" t="s">
        <v>5236</v>
      </c>
      <c r="G35" s="2639" t="s">
        <v>5237</v>
      </c>
      <c r="H35" s="2639" t="s">
        <v>5238</v>
      </c>
      <c r="I35" s="2639" t="s">
        <v>5239</v>
      </c>
      <c r="J35" s="2639" t="s">
        <v>5264</v>
      </c>
      <c r="K35" s="2639" t="s">
        <v>5258</v>
      </c>
      <c r="L35" s="2639" t="s">
        <v>5265</v>
      </c>
      <c r="M35" s="2639" t="s">
        <v>5266</v>
      </c>
      <c r="N35" s="2639" t="s">
        <v>5267</v>
      </c>
      <c r="O35" s="2639" t="s">
        <v>208</v>
      </c>
      <c r="P35" s="2639" t="s">
        <v>5243</v>
      </c>
      <c r="Q35" s="2639" t="s">
        <v>210</v>
      </c>
      <c r="R35" s="2639" t="s">
        <v>211</v>
      </c>
      <c r="S35" s="2639" t="s">
        <v>5268</v>
      </c>
      <c r="T35" s="2640" t="s">
        <v>5269</v>
      </c>
    </row>
    <row r="36" spans="1:23" s="2669" customFormat="1">
      <c r="A36" s="2688" t="s">
        <v>5270</v>
      </c>
      <c r="B36" s="2689">
        <v>0.46203</v>
      </c>
      <c r="C36" s="2689">
        <v>0.43</v>
      </c>
      <c r="D36" s="2689">
        <v>0.37757673999999997</v>
      </c>
      <c r="E36" s="2689">
        <v>0.24793060999999997</v>
      </c>
      <c r="F36" s="2689">
        <v>0.18828508000000002</v>
      </c>
      <c r="G36" s="2690">
        <v>0.25804677000000004</v>
      </c>
      <c r="H36" s="2690">
        <v>0.47822014999999995</v>
      </c>
      <c r="I36" s="2690">
        <v>0.66400219000000016</v>
      </c>
      <c r="J36" s="2690">
        <v>0.30555984999999997</v>
      </c>
      <c r="K36" s="2690">
        <v>0.44019876000000002</v>
      </c>
      <c r="L36" s="2690">
        <v>0.57015000000000005</v>
      </c>
      <c r="M36" s="2690">
        <v>0.41455323999999999</v>
      </c>
      <c r="N36" s="2690">
        <v>0.47325659999999997</v>
      </c>
      <c r="O36" s="2690">
        <v>0.49238850000000001</v>
      </c>
      <c r="P36" s="2690">
        <v>0.48501415000000003</v>
      </c>
      <c r="Q36" s="2690">
        <v>0.38993</v>
      </c>
      <c r="R36" s="2690">
        <v>0.41546718999999999</v>
      </c>
      <c r="S36" s="2690">
        <v>0.53755341000000001</v>
      </c>
      <c r="T36" s="2691">
        <v>0.64625445999999998</v>
      </c>
    </row>
    <row r="37" spans="1:23" s="2669" customFormat="1">
      <c r="A37" s="2692"/>
      <c r="B37" s="2693">
        <v>5.9999999999999995E-4</v>
      </c>
      <c r="C37" s="2693">
        <v>6.9999999999999999E-4</v>
      </c>
      <c r="D37" s="2693">
        <v>4.0000000000000002E-4</v>
      </c>
      <c r="E37" s="2693">
        <v>2.9999999999999997E-4</v>
      </c>
      <c r="F37" s="2693">
        <v>2.9999999999999997E-4</v>
      </c>
      <c r="G37" s="2694">
        <v>5.0000000000000001E-4</v>
      </c>
      <c r="H37" s="2694">
        <v>5.9999999999999995E-4</v>
      </c>
      <c r="I37" s="2694">
        <v>5.9999999999999995E-4</v>
      </c>
      <c r="J37" s="2694">
        <v>5.0000000000000001E-4</v>
      </c>
      <c r="K37" s="2694">
        <v>5.9999999999999995E-4</v>
      </c>
      <c r="L37" s="2694">
        <v>6.9999999999999999E-4</v>
      </c>
      <c r="M37" s="2694">
        <v>5.9999999999999995E-4</v>
      </c>
      <c r="N37" s="2694">
        <v>5.9999999999999995E-4</v>
      </c>
      <c r="O37" s="2694">
        <v>5.9999999999999995E-4</v>
      </c>
      <c r="P37" s="2694">
        <v>5.9999999999999995E-4</v>
      </c>
      <c r="Q37" s="2694">
        <v>5.0000000000000001E-4</v>
      </c>
      <c r="R37" s="2694">
        <v>5.3683188521953091E-4</v>
      </c>
      <c r="S37" s="2694">
        <v>6.4759009974726879E-4</v>
      </c>
      <c r="T37" s="2695">
        <v>7.9283726028313197E-4</v>
      </c>
    </row>
    <row r="38" spans="1:23" s="2669" customFormat="1">
      <c r="A38" s="2696" t="s">
        <v>5271</v>
      </c>
      <c r="B38" s="2697">
        <v>15.387697236161999</v>
      </c>
      <c r="C38" s="2697">
        <v>9.5357787281170818</v>
      </c>
      <c r="D38" s="2697">
        <v>15.324560618938392</v>
      </c>
      <c r="E38" s="2697">
        <v>16.655828152723355</v>
      </c>
      <c r="F38" s="2697">
        <v>13.971525995165369</v>
      </c>
      <c r="G38" s="2698">
        <v>9.0107167279277327</v>
      </c>
      <c r="H38" s="2698">
        <v>13.103127565460319</v>
      </c>
      <c r="I38" s="2698">
        <v>15.400299986241372</v>
      </c>
      <c r="J38" s="2698">
        <v>16.435883182542895</v>
      </c>
      <c r="K38" s="2698">
        <v>16.360059400819999</v>
      </c>
      <c r="L38" s="2698">
        <v>15.28907122523</v>
      </c>
      <c r="M38" s="2698">
        <v>18.831307578470003</v>
      </c>
      <c r="N38" s="2698">
        <v>17.25201177336</v>
      </c>
      <c r="O38" s="2698">
        <v>16.306007664109998</v>
      </c>
      <c r="P38" s="2698">
        <v>13.73940066259</v>
      </c>
      <c r="Q38" s="2698">
        <v>22.125977865890004</v>
      </c>
      <c r="R38" s="2698">
        <v>21.187460810979999</v>
      </c>
      <c r="S38" s="2698">
        <v>23.838716343649999</v>
      </c>
      <c r="T38" s="2699">
        <v>25.755229299420002</v>
      </c>
    </row>
    <row r="39" spans="1:23" s="2669" customFormat="1" ht="17.399999999999999" thickBot="1">
      <c r="A39" s="2700"/>
      <c r="B39" s="2701">
        <v>8.0000000000000002E-3</v>
      </c>
      <c r="C39" s="2701">
        <v>8.0000000000000002E-3</v>
      </c>
      <c r="D39" s="2701">
        <v>8.0000000000000002E-3</v>
      </c>
      <c r="E39" s="2701">
        <v>7.0000000000000001E-3</v>
      </c>
      <c r="F39" s="2701">
        <v>7.0000000000000001E-3</v>
      </c>
      <c r="G39" s="2702">
        <v>5.0000000000000001E-3</v>
      </c>
      <c r="H39" s="2702">
        <v>6.0000000000000001E-3</v>
      </c>
      <c r="I39" s="2702">
        <v>7.0000000000000001E-3</v>
      </c>
      <c r="J39" s="2702">
        <v>7.3000000000000001E-3</v>
      </c>
      <c r="K39" s="2702">
        <v>7.8499999999999993E-3</v>
      </c>
      <c r="L39" s="2702">
        <v>7.0899999999999999E-3</v>
      </c>
      <c r="M39" s="2702">
        <v>8.4499999999999992E-3</v>
      </c>
      <c r="N39" s="2702">
        <v>6.8599999999999998E-3</v>
      </c>
      <c r="O39" s="2702">
        <v>6.96E-3</v>
      </c>
      <c r="P39" s="2702">
        <v>6.4949999999999999E-3</v>
      </c>
      <c r="Q39" s="2702">
        <v>7.8200000000000006E-3</v>
      </c>
      <c r="R39" s="2702">
        <v>7.8456234724868061E-3</v>
      </c>
      <c r="S39" s="2702">
        <v>8.9290404226586313E-3</v>
      </c>
      <c r="T39" s="2703">
        <v>9.5937553915061199E-3</v>
      </c>
    </row>
    <row r="40" spans="1:23" s="2705" customFormat="1" ht="15" customHeight="1" thickTop="1">
      <c r="A40" s="3373" t="s">
        <v>5272</v>
      </c>
      <c r="B40" s="3373"/>
      <c r="C40" s="3373"/>
      <c r="D40" s="3373"/>
      <c r="E40" s="3373"/>
      <c r="F40" s="3373"/>
      <c r="G40" s="3373"/>
      <c r="H40" s="3373"/>
      <c r="I40" s="3373"/>
      <c r="J40" s="3373"/>
      <c r="K40" s="3373"/>
      <c r="L40" s="3373"/>
      <c r="M40" s="3373"/>
      <c r="N40" s="3373"/>
      <c r="O40" s="3373"/>
      <c r="P40" s="3373"/>
      <c r="Q40" s="3373"/>
      <c r="R40" s="3373"/>
      <c r="S40" s="3373"/>
      <c r="T40" s="3373"/>
      <c r="U40" s="2704"/>
      <c r="V40" s="2704"/>
      <c r="W40" s="2681"/>
    </row>
    <row r="41" spans="1:23" s="2706" customFormat="1" ht="15">
      <c r="A41" s="3375" t="s">
        <v>5155</v>
      </c>
      <c r="B41" s="3375"/>
      <c r="C41" s="3375"/>
      <c r="D41" s="3375"/>
      <c r="E41" s="3375"/>
      <c r="F41" s="3375"/>
      <c r="G41" s="3375"/>
      <c r="H41" s="3375"/>
      <c r="I41" s="3375"/>
      <c r="J41" s="3375"/>
      <c r="K41" s="3375"/>
      <c r="L41" s="3375"/>
      <c r="M41" s="3375"/>
      <c r="N41" s="3375"/>
      <c r="O41" s="3375"/>
      <c r="P41" s="3375"/>
      <c r="Q41" s="3375"/>
      <c r="R41" s="3375"/>
      <c r="S41" s="2681"/>
      <c r="T41" s="2704"/>
      <c r="U41" s="2704"/>
      <c r="V41" s="2704"/>
      <c r="W41" s="2681"/>
    </row>
    <row r="42" spans="1:23" s="2682" customFormat="1" ht="15">
      <c r="A42" s="3369" t="s">
        <v>5273</v>
      </c>
      <c r="B42" s="3369"/>
      <c r="C42" s="3369"/>
      <c r="D42" s="3369"/>
      <c r="E42" s="3369"/>
      <c r="F42" s="3369"/>
      <c r="G42" s="3369"/>
      <c r="H42" s="3369"/>
      <c r="I42" s="3369"/>
      <c r="J42" s="3369"/>
      <c r="K42" s="3369"/>
      <c r="L42" s="3369"/>
      <c r="M42" s="3369"/>
      <c r="N42" s="3369"/>
      <c r="O42" s="3369"/>
      <c r="P42" s="3369"/>
      <c r="Q42" s="3369"/>
      <c r="R42" s="3369"/>
      <c r="S42" s="2707"/>
      <c r="T42" s="2708"/>
      <c r="U42" s="2708"/>
      <c r="V42" s="2708"/>
      <c r="W42" s="2709"/>
    </row>
    <row r="43" spans="1:23" s="2682" customFormat="1" ht="15">
      <c r="A43" s="3370" t="s">
        <v>145</v>
      </c>
      <c r="B43" s="3370"/>
      <c r="C43" s="3370"/>
      <c r="D43" s="3370"/>
      <c r="E43" s="3370"/>
      <c r="F43" s="3370"/>
      <c r="G43" s="3370"/>
      <c r="H43" s="3370"/>
      <c r="I43" s="3370"/>
      <c r="J43" s="3370"/>
      <c r="K43" s="3370"/>
      <c r="L43" s="3370"/>
      <c r="M43" s="3370"/>
      <c r="N43" s="3370"/>
      <c r="O43" s="3370"/>
      <c r="P43" s="3370"/>
      <c r="Q43" s="3370"/>
      <c r="R43" s="3370"/>
      <c r="S43" s="2709"/>
      <c r="T43" s="2710"/>
      <c r="U43" s="2710"/>
      <c r="V43" s="2710"/>
      <c r="W43" s="2681"/>
    </row>
    <row r="44" spans="1:23" s="2682" customFormat="1" ht="15">
      <c r="A44" s="1800"/>
      <c r="B44" s="1800"/>
      <c r="C44" s="1800"/>
      <c r="D44" s="1800"/>
      <c r="E44" s="1800"/>
      <c r="F44" s="1800"/>
      <c r="G44" s="1800"/>
      <c r="H44" s="1800"/>
      <c r="I44" s="1800"/>
      <c r="J44" s="1800"/>
      <c r="K44" s="1800"/>
      <c r="L44" s="1800"/>
      <c r="M44" s="1800"/>
      <c r="N44" s="1800"/>
      <c r="O44" s="1800"/>
      <c r="P44" s="1800"/>
      <c r="Q44" s="1800"/>
      <c r="R44" s="1800"/>
      <c r="S44" s="2709"/>
      <c r="T44" s="2710"/>
      <c r="U44" s="2710"/>
      <c r="V44" s="2710"/>
      <c r="W44" s="2681"/>
    </row>
    <row r="45" spans="1:23" ht="22.5" customHeight="1">
      <c r="B45" s="2711"/>
      <c r="C45" s="2711"/>
      <c r="D45" s="2711"/>
      <c r="E45" s="2711"/>
      <c r="F45" s="2711"/>
      <c r="G45" s="2711"/>
      <c r="H45" s="2711"/>
      <c r="I45" s="2711"/>
      <c r="J45" s="2711"/>
      <c r="K45" s="2711"/>
      <c r="L45" s="2711"/>
      <c r="M45" s="2711"/>
      <c r="N45" s="2711"/>
    </row>
    <row r="46" spans="1:23" ht="22.5" customHeight="1">
      <c r="B46" s="2711"/>
      <c r="C46" s="2711"/>
      <c r="D46" s="2711"/>
      <c r="E46" s="2711"/>
      <c r="F46" s="2711"/>
      <c r="G46" s="2711"/>
      <c r="H46" s="2711"/>
      <c r="I46" s="2711"/>
      <c r="J46" s="2711"/>
      <c r="K46" s="2711"/>
      <c r="L46" s="2711"/>
      <c r="M46" s="2711"/>
      <c r="N46" s="2711"/>
    </row>
    <row r="47" spans="1:23" ht="22.5" customHeight="1">
      <c r="B47" s="2711"/>
      <c r="C47" s="2711"/>
      <c r="D47" s="2711"/>
      <c r="E47" s="2711"/>
      <c r="F47" s="2711"/>
      <c r="G47" s="2711"/>
      <c r="H47" s="2711"/>
      <c r="I47" s="2711"/>
      <c r="J47" s="2711"/>
      <c r="K47" s="2711"/>
      <c r="L47" s="2711"/>
      <c r="M47" s="2711"/>
      <c r="N47" s="2711"/>
    </row>
    <row r="48" spans="1:23">
      <c r="B48" s="2712"/>
      <c r="C48" s="2712"/>
      <c r="D48" s="2712"/>
      <c r="E48" s="2712"/>
      <c r="F48" s="2712"/>
      <c r="G48" s="2712"/>
      <c r="H48" s="2712"/>
      <c r="I48" s="2712"/>
      <c r="J48" s="2712"/>
      <c r="K48" s="2712"/>
      <c r="L48" s="2712"/>
      <c r="M48" s="2712"/>
      <c r="N48" s="2712"/>
    </row>
    <row r="49" spans="2:14">
      <c r="B49" s="2713"/>
      <c r="C49" s="2713"/>
      <c r="D49" s="2713"/>
      <c r="E49" s="2713"/>
      <c r="F49" s="2713"/>
      <c r="G49" s="2713"/>
      <c r="H49" s="2713"/>
      <c r="I49" s="2713"/>
      <c r="J49" s="2713"/>
      <c r="K49" s="2713"/>
      <c r="L49" s="2713"/>
      <c r="M49" s="2713"/>
      <c r="N49" s="2713"/>
    </row>
    <row r="50" spans="2:14">
      <c r="B50" s="2714"/>
      <c r="C50" s="2714"/>
      <c r="D50" s="2714"/>
      <c r="E50" s="2714"/>
      <c r="F50" s="2714"/>
      <c r="G50" s="2714"/>
      <c r="H50" s="2714"/>
      <c r="I50" s="2714"/>
      <c r="J50" s="2714"/>
      <c r="K50" s="2714"/>
      <c r="L50" s="2714"/>
      <c r="M50" s="2714"/>
      <c r="N50" s="2714"/>
    </row>
    <row r="51" spans="2:14">
      <c r="B51" s="2711"/>
      <c r="C51" s="2711"/>
      <c r="D51" s="2711"/>
      <c r="E51" s="2711"/>
      <c r="F51" s="2711"/>
      <c r="G51" s="2711"/>
      <c r="H51" s="2711"/>
      <c r="I51" s="2711"/>
      <c r="J51" s="2711"/>
      <c r="K51" s="2711"/>
      <c r="L51" s="2711"/>
      <c r="M51" s="2711"/>
      <c r="N51" s="2711"/>
    </row>
    <row r="54" spans="2:14">
      <c r="B54" s="2711"/>
      <c r="C54" s="2711"/>
      <c r="D54" s="2711"/>
      <c r="E54" s="2711"/>
      <c r="F54" s="2711"/>
      <c r="G54" s="2711"/>
      <c r="H54" s="2711"/>
      <c r="I54" s="2711"/>
      <c r="J54" s="2711"/>
      <c r="K54" s="2711"/>
      <c r="L54" s="2711"/>
      <c r="M54" s="2711"/>
      <c r="N54" s="2711"/>
    </row>
    <row r="55" spans="2:14">
      <c r="B55" s="2711"/>
      <c r="C55" s="2711"/>
      <c r="D55" s="2711"/>
      <c r="E55" s="2711"/>
      <c r="F55" s="2711"/>
      <c r="G55" s="2711"/>
      <c r="H55" s="2711"/>
      <c r="I55" s="2711"/>
      <c r="J55" s="2711"/>
      <c r="K55" s="2711"/>
      <c r="L55" s="2711"/>
      <c r="M55" s="2711"/>
      <c r="N55" s="2711"/>
    </row>
    <row r="56" spans="2:14">
      <c r="B56" s="2711"/>
      <c r="C56" s="2711"/>
      <c r="D56" s="2711"/>
      <c r="E56" s="2711"/>
      <c r="F56" s="2711"/>
      <c r="G56" s="2711"/>
      <c r="H56" s="2711"/>
      <c r="I56" s="2711"/>
      <c r="J56" s="2711"/>
      <c r="K56" s="2711"/>
      <c r="L56" s="2711"/>
      <c r="M56" s="2711"/>
      <c r="N56" s="2711"/>
    </row>
    <row r="57" spans="2:14">
      <c r="B57" s="2711"/>
      <c r="C57" s="2711"/>
      <c r="D57" s="2711"/>
      <c r="E57" s="2711"/>
      <c r="F57" s="2711"/>
      <c r="G57" s="2711"/>
      <c r="H57" s="2711"/>
      <c r="I57" s="2711"/>
      <c r="J57" s="2711"/>
      <c r="K57" s="2711"/>
      <c r="L57" s="2711"/>
      <c r="M57" s="2711"/>
      <c r="N57" s="2711"/>
    </row>
  </sheetData>
  <mergeCells count="8">
    <mergeCell ref="A42:R42"/>
    <mergeCell ref="A43:R43"/>
    <mergeCell ref="A16:T16"/>
    <mergeCell ref="A18:H18"/>
    <mergeCell ref="A30:T30"/>
    <mergeCell ref="A33:D33"/>
    <mergeCell ref="A40:T40"/>
    <mergeCell ref="A41:R41"/>
  </mergeCells>
  <pageMargins left="0.75" right="0.75" top="0.75" bottom="0.75" header="0.3" footer="0"/>
  <pageSetup paperSize="9" scale="5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47"/>
  <sheetViews>
    <sheetView showGridLines="0" topLeftCell="B1" zoomScaleNormal="100" zoomScaleSheetLayoutView="85" workbookViewId="0">
      <selection activeCell="P6" sqref="P6"/>
    </sheetView>
  </sheetViews>
  <sheetFormatPr defaultColWidth="9.109375" defaultRowHeight="15"/>
  <cols>
    <col min="1" max="1" width="0" style="51" hidden="1" customWidth="1"/>
    <col min="2" max="2" width="61.5546875" style="52" customWidth="1"/>
    <col min="3" max="3" width="18.88671875" style="51" customWidth="1"/>
    <col min="4" max="4" width="3" style="51" customWidth="1"/>
    <col min="5" max="5" width="19.109375" style="51" customWidth="1"/>
    <col min="6" max="6" width="3.6640625" style="51" customWidth="1"/>
    <col min="7" max="214" width="9.109375" style="51"/>
    <col min="215" max="215" width="61.5546875" style="51" customWidth="1"/>
    <col min="216" max="216" width="18.88671875" style="51" customWidth="1"/>
    <col min="217" max="217" width="3" style="51" customWidth="1"/>
    <col min="218" max="218" width="19.109375" style="51" customWidth="1"/>
    <col min="219" max="219" width="3.6640625" style="51" customWidth="1"/>
    <col min="220" max="256" width="9.109375" style="51"/>
    <col min="257" max="257" width="0" style="51" hidden="1" customWidth="1"/>
    <col min="258" max="258" width="61.5546875" style="51" customWidth="1"/>
    <col min="259" max="259" width="18.88671875" style="51" customWidth="1"/>
    <col min="260" max="260" width="3" style="51" customWidth="1"/>
    <col min="261" max="261" width="19.109375" style="51" customWidth="1"/>
    <col min="262" max="262" width="3.6640625" style="51" customWidth="1"/>
    <col min="263" max="470" width="9.109375" style="51"/>
    <col min="471" max="471" width="61.5546875" style="51" customWidth="1"/>
    <col min="472" max="472" width="18.88671875" style="51" customWidth="1"/>
    <col min="473" max="473" width="3" style="51" customWidth="1"/>
    <col min="474" max="474" width="19.109375" style="51" customWidth="1"/>
    <col min="475" max="475" width="3.6640625" style="51" customWidth="1"/>
    <col min="476" max="512" width="9.109375" style="51"/>
    <col min="513" max="513" width="0" style="51" hidden="1" customWidth="1"/>
    <col min="514" max="514" width="61.5546875" style="51" customWidth="1"/>
    <col min="515" max="515" width="18.88671875" style="51" customWidth="1"/>
    <col min="516" max="516" width="3" style="51" customWidth="1"/>
    <col min="517" max="517" width="19.109375" style="51" customWidth="1"/>
    <col min="518" max="518" width="3.6640625" style="51" customWidth="1"/>
    <col min="519" max="726" width="9.109375" style="51"/>
    <col min="727" max="727" width="61.5546875" style="51" customWidth="1"/>
    <col min="728" max="728" width="18.88671875" style="51" customWidth="1"/>
    <col min="729" max="729" width="3" style="51" customWidth="1"/>
    <col min="730" max="730" width="19.109375" style="51" customWidth="1"/>
    <col min="731" max="731" width="3.6640625" style="51" customWidth="1"/>
    <col min="732" max="768" width="9.109375" style="51"/>
    <col min="769" max="769" width="0" style="51" hidden="1" customWidth="1"/>
    <col min="770" max="770" width="61.5546875" style="51" customWidth="1"/>
    <col min="771" max="771" width="18.88671875" style="51" customWidth="1"/>
    <col min="772" max="772" width="3" style="51" customWidth="1"/>
    <col min="773" max="773" width="19.109375" style="51" customWidth="1"/>
    <col min="774" max="774" width="3.6640625" style="51" customWidth="1"/>
    <col min="775" max="982" width="9.109375" style="51"/>
    <col min="983" max="983" width="61.5546875" style="51" customWidth="1"/>
    <col min="984" max="984" width="18.88671875" style="51" customWidth="1"/>
    <col min="985" max="985" width="3" style="51" customWidth="1"/>
    <col min="986" max="986" width="19.109375" style="51" customWidth="1"/>
    <col min="987" max="987" width="3.6640625" style="51" customWidth="1"/>
    <col min="988" max="1024" width="9.109375" style="51"/>
    <col min="1025" max="1025" width="0" style="51" hidden="1" customWidth="1"/>
    <col min="1026" max="1026" width="61.5546875" style="51" customWidth="1"/>
    <col min="1027" max="1027" width="18.88671875" style="51" customWidth="1"/>
    <col min="1028" max="1028" width="3" style="51" customWidth="1"/>
    <col min="1029" max="1029" width="19.109375" style="51" customWidth="1"/>
    <col min="1030" max="1030" width="3.6640625" style="51" customWidth="1"/>
    <col min="1031" max="1238" width="9.109375" style="51"/>
    <col min="1239" max="1239" width="61.5546875" style="51" customWidth="1"/>
    <col min="1240" max="1240" width="18.88671875" style="51" customWidth="1"/>
    <col min="1241" max="1241" width="3" style="51" customWidth="1"/>
    <col min="1242" max="1242" width="19.109375" style="51" customWidth="1"/>
    <col min="1243" max="1243" width="3.6640625" style="51" customWidth="1"/>
    <col min="1244" max="1280" width="9.109375" style="51"/>
    <col min="1281" max="1281" width="0" style="51" hidden="1" customWidth="1"/>
    <col min="1282" max="1282" width="61.5546875" style="51" customWidth="1"/>
    <col min="1283" max="1283" width="18.88671875" style="51" customWidth="1"/>
    <col min="1284" max="1284" width="3" style="51" customWidth="1"/>
    <col min="1285" max="1285" width="19.109375" style="51" customWidth="1"/>
    <col min="1286" max="1286" width="3.6640625" style="51" customWidth="1"/>
    <col min="1287" max="1494" width="9.109375" style="51"/>
    <col min="1495" max="1495" width="61.5546875" style="51" customWidth="1"/>
    <col min="1496" max="1496" width="18.88671875" style="51" customWidth="1"/>
    <col min="1497" max="1497" width="3" style="51" customWidth="1"/>
    <col min="1498" max="1498" width="19.109375" style="51" customWidth="1"/>
    <col min="1499" max="1499" width="3.6640625" style="51" customWidth="1"/>
    <col min="1500" max="1536" width="9.109375" style="51"/>
    <col min="1537" max="1537" width="0" style="51" hidden="1" customWidth="1"/>
    <col min="1538" max="1538" width="61.5546875" style="51" customWidth="1"/>
    <col min="1539" max="1539" width="18.88671875" style="51" customWidth="1"/>
    <col min="1540" max="1540" width="3" style="51" customWidth="1"/>
    <col min="1541" max="1541" width="19.109375" style="51" customWidth="1"/>
    <col min="1542" max="1542" width="3.6640625" style="51" customWidth="1"/>
    <col min="1543" max="1750" width="9.109375" style="51"/>
    <col min="1751" max="1751" width="61.5546875" style="51" customWidth="1"/>
    <col min="1752" max="1752" width="18.88671875" style="51" customWidth="1"/>
    <col min="1753" max="1753" width="3" style="51" customWidth="1"/>
    <col min="1754" max="1754" width="19.109375" style="51" customWidth="1"/>
    <col min="1755" max="1755" width="3.6640625" style="51" customWidth="1"/>
    <col min="1756" max="1792" width="9.109375" style="51"/>
    <col min="1793" max="1793" width="0" style="51" hidden="1" customWidth="1"/>
    <col min="1794" max="1794" width="61.5546875" style="51" customWidth="1"/>
    <col min="1795" max="1795" width="18.88671875" style="51" customWidth="1"/>
    <col min="1796" max="1796" width="3" style="51" customWidth="1"/>
    <col min="1797" max="1797" width="19.109375" style="51" customWidth="1"/>
    <col min="1798" max="1798" width="3.6640625" style="51" customWidth="1"/>
    <col min="1799" max="2006" width="9.109375" style="51"/>
    <col min="2007" max="2007" width="61.5546875" style="51" customWidth="1"/>
    <col min="2008" max="2008" width="18.88671875" style="51" customWidth="1"/>
    <col min="2009" max="2009" width="3" style="51" customWidth="1"/>
    <col min="2010" max="2010" width="19.109375" style="51" customWidth="1"/>
    <col min="2011" max="2011" width="3.6640625" style="51" customWidth="1"/>
    <col min="2012" max="2048" width="9.109375" style="51"/>
    <col min="2049" max="2049" width="0" style="51" hidden="1" customWidth="1"/>
    <col min="2050" max="2050" width="61.5546875" style="51" customWidth="1"/>
    <col min="2051" max="2051" width="18.88671875" style="51" customWidth="1"/>
    <col min="2052" max="2052" width="3" style="51" customWidth="1"/>
    <col min="2053" max="2053" width="19.109375" style="51" customWidth="1"/>
    <col min="2054" max="2054" width="3.6640625" style="51" customWidth="1"/>
    <col min="2055" max="2262" width="9.109375" style="51"/>
    <col min="2263" max="2263" width="61.5546875" style="51" customWidth="1"/>
    <col min="2264" max="2264" width="18.88671875" style="51" customWidth="1"/>
    <col min="2265" max="2265" width="3" style="51" customWidth="1"/>
    <col min="2266" max="2266" width="19.109375" style="51" customWidth="1"/>
    <col min="2267" max="2267" width="3.6640625" style="51" customWidth="1"/>
    <col min="2268" max="2304" width="9.109375" style="51"/>
    <col min="2305" max="2305" width="0" style="51" hidden="1" customWidth="1"/>
    <col min="2306" max="2306" width="61.5546875" style="51" customWidth="1"/>
    <col min="2307" max="2307" width="18.88671875" style="51" customWidth="1"/>
    <col min="2308" max="2308" width="3" style="51" customWidth="1"/>
    <col min="2309" max="2309" width="19.109375" style="51" customWidth="1"/>
    <col min="2310" max="2310" width="3.6640625" style="51" customWidth="1"/>
    <col min="2311" max="2518" width="9.109375" style="51"/>
    <col min="2519" max="2519" width="61.5546875" style="51" customWidth="1"/>
    <col min="2520" max="2520" width="18.88671875" style="51" customWidth="1"/>
    <col min="2521" max="2521" width="3" style="51" customWidth="1"/>
    <col min="2522" max="2522" width="19.109375" style="51" customWidth="1"/>
    <col min="2523" max="2523" width="3.6640625" style="51" customWidth="1"/>
    <col min="2524" max="2560" width="9.109375" style="51"/>
    <col min="2561" max="2561" width="0" style="51" hidden="1" customWidth="1"/>
    <col min="2562" max="2562" width="61.5546875" style="51" customWidth="1"/>
    <col min="2563" max="2563" width="18.88671875" style="51" customWidth="1"/>
    <col min="2564" max="2564" width="3" style="51" customWidth="1"/>
    <col min="2565" max="2565" width="19.109375" style="51" customWidth="1"/>
    <col min="2566" max="2566" width="3.6640625" style="51" customWidth="1"/>
    <col min="2567" max="2774" width="9.109375" style="51"/>
    <col min="2775" max="2775" width="61.5546875" style="51" customWidth="1"/>
    <col min="2776" max="2776" width="18.88671875" style="51" customWidth="1"/>
    <col min="2777" max="2777" width="3" style="51" customWidth="1"/>
    <col min="2778" max="2778" width="19.109375" style="51" customWidth="1"/>
    <col min="2779" max="2779" width="3.6640625" style="51" customWidth="1"/>
    <col min="2780" max="2816" width="9.109375" style="51"/>
    <col min="2817" max="2817" width="0" style="51" hidden="1" customWidth="1"/>
    <col min="2818" max="2818" width="61.5546875" style="51" customWidth="1"/>
    <col min="2819" max="2819" width="18.88671875" style="51" customWidth="1"/>
    <col min="2820" max="2820" width="3" style="51" customWidth="1"/>
    <col min="2821" max="2821" width="19.109375" style="51" customWidth="1"/>
    <col min="2822" max="2822" width="3.6640625" style="51" customWidth="1"/>
    <col min="2823" max="3030" width="9.109375" style="51"/>
    <col min="3031" max="3031" width="61.5546875" style="51" customWidth="1"/>
    <col min="3032" max="3032" width="18.88671875" style="51" customWidth="1"/>
    <col min="3033" max="3033" width="3" style="51" customWidth="1"/>
    <col min="3034" max="3034" width="19.109375" style="51" customWidth="1"/>
    <col min="3035" max="3035" width="3.6640625" style="51" customWidth="1"/>
    <col min="3036" max="3072" width="9.109375" style="51"/>
    <col min="3073" max="3073" width="0" style="51" hidden="1" customWidth="1"/>
    <col min="3074" max="3074" width="61.5546875" style="51" customWidth="1"/>
    <col min="3075" max="3075" width="18.88671875" style="51" customWidth="1"/>
    <col min="3076" max="3076" width="3" style="51" customWidth="1"/>
    <col min="3077" max="3077" width="19.109375" style="51" customWidth="1"/>
    <col min="3078" max="3078" width="3.6640625" style="51" customWidth="1"/>
    <col min="3079" max="3286" width="9.109375" style="51"/>
    <col min="3287" max="3287" width="61.5546875" style="51" customWidth="1"/>
    <col min="3288" max="3288" width="18.88671875" style="51" customWidth="1"/>
    <col min="3289" max="3289" width="3" style="51" customWidth="1"/>
    <col min="3290" max="3290" width="19.109375" style="51" customWidth="1"/>
    <col min="3291" max="3291" width="3.6640625" style="51" customWidth="1"/>
    <col min="3292" max="3328" width="9.109375" style="51"/>
    <col min="3329" max="3329" width="0" style="51" hidden="1" customWidth="1"/>
    <col min="3330" max="3330" width="61.5546875" style="51" customWidth="1"/>
    <col min="3331" max="3331" width="18.88671875" style="51" customWidth="1"/>
    <col min="3332" max="3332" width="3" style="51" customWidth="1"/>
    <col min="3333" max="3333" width="19.109375" style="51" customWidth="1"/>
    <col min="3334" max="3334" width="3.6640625" style="51" customWidth="1"/>
    <col min="3335" max="3542" width="9.109375" style="51"/>
    <col min="3543" max="3543" width="61.5546875" style="51" customWidth="1"/>
    <col min="3544" max="3544" width="18.88671875" style="51" customWidth="1"/>
    <col min="3545" max="3545" width="3" style="51" customWidth="1"/>
    <col min="3546" max="3546" width="19.109375" style="51" customWidth="1"/>
    <col min="3547" max="3547" width="3.6640625" style="51" customWidth="1"/>
    <col min="3548" max="3584" width="9.109375" style="51"/>
    <col min="3585" max="3585" width="0" style="51" hidden="1" customWidth="1"/>
    <col min="3586" max="3586" width="61.5546875" style="51" customWidth="1"/>
    <col min="3587" max="3587" width="18.88671875" style="51" customWidth="1"/>
    <col min="3588" max="3588" width="3" style="51" customWidth="1"/>
    <col min="3589" max="3589" width="19.109375" style="51" customWidth="1"/>
    <col min="3590" max="3590" width="3.6640625" style="51" customWidth="1"/>
    <col min="3591" max="3798" width="9.109375" style="51"/>
    <col min="3799" max="3799" width="61.5546875" style="51" customWidth="1"/>
    <col min="3800" max="3800" width="18.88671875" style="51" customWidth="1"/>
    <col min="3801" max="3801" width="3" style="51" customWidth="1"/>
    <col min="3802" max="3802" width="19.109375" style="51" customWidth="1"/>
    <col min="3803" max="3803" width="3.6640625" style="51" customWidth="1"/>
    <col min="3804" max="3840" width="9.109375" style="51"/>
    <col min="3841" max="3841" width="0" style="51" hidden="1" customWidth="1"/>
    <col min="3842" max="3842" width="61.5546875" style="51" customWidth="1"/>
    <col min="3843" max="3843" width="18.88671875" style="51" customWidth="1"/>
    <col min="3844" max="3844" width="3" style="51" customWidth="1"/>
    <col min="3845" max="3845" width="19.109375" style="51" customWidth="1"/>
    <col min="3846" max="3846" width="3.6640625" style="51" customWidth="1"/>
    <col min="3847" max="4054" width="9.109375" style="51"/>
    <col min="4055" max="4055" width="61.5546875" style="51" customWidth="1"/>
    <col min="4056" max="4056" width="18.88671875" style="51" customWidth="1"/>
    <col min="4057" max="4057" width="3" style="51" customWidth="1"/>
    <col min="4058" max="4058" width="19.109375" style="51" customWidth="1"/>
    <col min="4059" max="4059" width="3.6640625" style="51" customWidth="1"/>
    <col min="4060" max="4096" width="9.109375" style="51"/>
    <col min="4097" max="4097" width="0" style="51" hidden="1" customWidth="1"/>
    <col min="4098" max="4098" width="61.5546875" style="51" customWidth="1"/>
    <col min="4099" max="4099" width="18.88671875" style="51" customWidth="1"/>
    <col min="4100" max="4100" width="3" style="51" customWidth="1"/>
    <col min="4101" max="4101" width="19.109375" style="51" customWidth="1"/>
    <col min="4102" max="4102" width="3.6640625" style="51" customWidth="1"/>
    <col min="4103" max="4310" width="9.109375" style="51"/>
    <col min="4311" max="4311" width="61.5546875" style="51" customWidth="1"/>
    <col min="4312" max="4312" width="18.88671875" style="51" customWidth="1"/>
    <col min="4313" max="4313" width="3" style="51" customWidth="1"/>
    <col min="4314" max="4314" width="19.109375" style="51" customWidth="1"/>
    <col min="4315" max="4315" width="3.6640625" style="51" customWidth="1"/>
    <col min="4316" max="4352" width="9.109375" style="51"/>
    <col min="4353" max="4353" width="0" style="51" hidden="1" customWidth="1"/>
    <col min="4354" max="4354" width="61.5546875" style="51" customWidth="1"/>
    <col min="4355" max="4355" width="18.88671875" style="51" customWidth="1"/>
    <col min="4356" max="4356" width="3" style="51" customWidth="1"/>
    <col min="4357" max="4357" width="19.109375" style="51" customWidth="1"/>
    <col min="4358" max="4358" width="3.6640625" style="51" customWidth="1"/>
    <col min="4359" max="4566" width="9.109375" style="51"/>
    <col min="4567" max="4567" width="61.5546875" style="51" customWidth="1"/>
    <col min="4568" max="4568" width="18.88671875" style="51" customWidth="1"/>
    <col min="4569" max="4569" width="3" style="51" customWidth="1"/>
    <col min="4570" max="4570" width="19.109375" style="51" customWidth="1"/>
    <col min="4571" max="4571" width="3.6640625" style="51" customWidth="1"/>
    <col min="4572" max="4608" width="9.109375" style="51"/>
    <col min="4609" max="4609" width="0" style="51" hidden="1" customWidth="1"/>
    <col min="4610" max="4610" width="61.5546875" style="51" customWidth="1"/>
    <col min="4611" max="4611" width="18.88671875" style="51" customWidth="1"/>
    <col min="4612" max="4612" width="3" style="51" customWidth="1"/>
    <col min="4613" max="4613" width="19.109375" style="51" customWidth="1"/>
    <col min="4614" max="4614" width="3.6640625" style="51" customWidth="1"/>
    <col min="4615" max="4822" width="9.109375" style="51"/>
    <col min="4823" max="4823" width="61.5546875" style="51" customWidth="1"/>
    <col min="4824" max="4824" width="18.88671875" style="51" customWidth="1"/>
    <col min="4825" max="4825" width="3" style="51" customWidth="1"/>
    <col min="4826" max="4826" width="19.109375" style="51" customWidth="1"/>
    <col min="4827" max="4827" width="3.6640625" style="51" customWidth="1"/>
    <col min="4828" max="4864" width="9.109375" style="51"/>
    <col min="4865" max="4865" width="0" style="51" hidden="1" customWidth="1"/>
    <col min="4866" max="4866" width="61.5546875" style="51" customWidth="1"/>
    <col min="4867" max="4867" width="18.88671875" style="51" customWidth="1"/>
    <col min="4868" max="4868" width="3" style="51" customWidth="1"/>
    <col min="4869" max="4869" width="19.109375" style="51" customWidth="1"/>
    <col min="4870" max="4870" width="3.6640625" style="51" customWidth="1"/>
    <col min="4871" max="5078" width="9.109375" style="51"/>
    <col min="5079" max="5079" width="61.5546875" style="51" customWidth="1"/>
    <col min="5080" max="5080" width="18.88671875" style="51" customWidth="1"/>
    <col min="5081" max="5081" width="3" style="51" customWidth="1"/>
    <col min="5082" max="5082" width="19.109375" style="51" customWidth="1"/>
    <col min="5083" max="5083" width="3.6640625" style="51" customWidth="1"/>
    <col min="5084" max="5120" width="9.109375" style="51"/>
    <col min="5121" max="5121" width="0" style="51" hidden="1" customWidth="1"/>
    <col min="5122" max="5122" width="61.5546875" style="51" customWidth="1"/>
    <col min="5123" max="5123" width="18.88671875" style="51" customWidth="1"/>
    <col min="5124" max="5124" width="3" style="51" customWidth="1"/>
    <col min="5125" max="5125" width="19.109375" style="51" customWidth="1"/>
    <col min="5126" max="5126" width="3.6640625" style="51" customWidth="1"/>
    <col min="5127" max="5334" width="9.109375" style="51"/>
    <col min="5335" max="5335" width="61.5546875" style="51" customWidth="1"/>
    <col min="5336" max="5336" width="18.88671875" style="51" customWidth="1"/>
    <col min="5337" max="5337" width="3" style="51" customWidth="1"/>
    <col min="5338" max="5338" width="19.109375" style="51" customWidth="1"/>
    <col min="5339" max="5339" width="3.6640625" style="51" customWidth="1"/>
    <col min="5340" max="5376" width="9.109375" style="51"/>
    <col min="5377" max="5377" width="0" style="51" hidden="1" customWidth="1"/>
    <col min="5378" max="5378" width="61.5546875" style="51" customWidth="1"/>
    <col min="5379" max="5379" width="18.88671875" style="51" customWidth="1"/>
    <col min="5380" max="5380" width="3" style="51" customWidth="1"/>
    <col min="5381" max="5381" width="19.109375" style="51" customWidth="1"/>
    <col min="5382" max="5382" width="3.6640625" style="51" customWidth="1"/>
    <col min="5383" max="5590" width="9.109375" style="51"/>
    <col min="5591" max="5591" width="61.5546875" style="51" customWidth="1"/>
    <col min="5592" max="5592" width="18.88671875" style="51" customWidth="1"/>
    <col min="5593" max="5593" width="3" style="51" customWidth="1"/>
    <col min="5594" max="5594" width="19.109375" style="51" customWidth="1"/>
    <col min="5595" max="5595" width="3.6640625" style="51" customWidth="1"/>
    <col min="5596" max="5632" width="9.109375" style="51"/>
    <col min="5633" max="5633" width="0" style="51" hidden="1" customWidth="1"/>
    <col min="5634" max="5634" width="61.5546875" style="51" customWidth="1"/>
    <col min="5635" max="5635" width="18.88671875" style="51" customWidth="1"/>
    <col min="5636" max="5636" width="3" style="51" customWidth="1"/>
    <col min="5637" max="5637" width="19.109375" style="51" customWidth="1"/>
    <col min="5638" max="5638" width="3.6640625" style="51" customWidth="1"/>
    <col min="5639" max="5846" width="9.109375" style="51"/>
    <col min="5847" max="5847" width="61.5546875" style="51" customWidth="1"/>
    <col min="5848" max="5848" width="18.88671875" style="51" customWidth="1"/>
    <col min="5849" max="5849" width="3" style="51" customWidth="1"/>
    <col min="5850" max="5850" width="19.109375" style="51" customWidth="1"/>
    <col min="5851" max="5851" width="3.6640625" style="51" customWidth="1"/>
    <col min="5852" max="5888" width="9.109375" style="51"/>
    <col min="5889" max="5889" width="0" style="51" hidden="1" customWidth="1"/>
    <col min="5890" max="5890" width="61.5546875" style="51" customWidth="1"/>
    <col min="5891" max="5891" width="18.88671875" style="51" customWidth="1"/>
    <col min="5892" max="5892" width="3" style="51" customWidth="1"/>
    <col min="5893" max="5893" width="19.109375" style="51" customWidth="1"/>
    <col min="5894" max="5894" width="3.6640625" style="51" customWidth="1"/>
    <col min="5895" max="6102" width="9.109375" style="51"/>
    <col min="6103" max="6103" width="61.5546875" style="51" customWidth="1"/>
    <col min="6104" max="6104" width="18.88671875" style="51" customWidth="1"/>
    <col min="6105" max="6105" width="3" style="51" customWidth="1"/>
    <col min="6106" max="6106" width="19.109375" style="51" customWidth="1"/>
    <col min="6107" max="6107" width="3.6640625" style="51" customWidth="1"/>
    <col min="6108" max="6144" width="9.109375" style="51"/>
    <col min="6145" max="6145" width="0" style="51" hidden="1" customWidth="1"/>
    <col min="6146" max="6146" width="61.5546875" style="51" customWidth="1"/>
    <col min="6147" max="6147" width="18.88671875" style="51" customWidth="1"/>
    <col min="6148" max="6148" width="3" style="51" customWidth="1"/>
    <col min="6149" max="6149" width="19.109375" style="51" customWidth="1"/>
    <col min="6150" max="6150" width="3.6640625" style="51" customWidth="1"/>
    <col min="6151" max="6358" width="9.109375" style="51"/>
    <col min="6359" max="6359" width="61.5546875" style="51" customWidth="1"/>
    <col min="6360" max="6360" width="18.88671875" style="51" customWidth="1"/>
    <col min="6361" max="6361" width="3" style="51" customWidth="1"/>
    <col min="6362" max="6362" width="19.109375" style="51" customWidth="1"/>
    <col min="6363" max="6363" width="3.6640625" style="51" customWidth="1"/>
    <col min="6364" max="6400" width="9.109375" style="51"/>
    <col min="6401" max="6401" width="0" style="51" hidden="1" customWidth="1"/>
    <col min="6402" max="6402" width="61.5546875" style="51" customWidth="1"/>
    <col min="6403" max="6403" width="18.88671875" style="51" customWidth="1"/>
    <col min="6404" max="6404" width="3" style="51" customWidth="1"/>
    <col min="6405" max="6405" width="19.109375" style="51" customWidth="1"/>
    <col min="6406" max="6406" width="3.6640625" style="51" customWidth="1"/>
    <col min="6407" max="6614" width="9.109375" style="51"/>
    <col min="6615" max="6615" width="61.5546875" style="51" customWidth="1"/>
    <col min="6616" max="6616" width="18.88671875" style="51" customWidth="1"/>
    <col min="6617" max="6617" width="3" style="51" customWidth="1"/>
    <col min="6618" max="6618" width="19.109375" style="51" customWidth="1"/>
    <col min="6619" max="6619" width="3.6640625" style="51" customWidth="1"/>
    <col min="6620" max="6656" width="9.109375" style="51"/>
    <col min="6657" max="6657" width="0" style="51" hidden="1" customWidth="1"/>
    <col min="6658" max="6658" width="61.5546875" style="51" customWidth="1"/>
    <col min="6659" max="6659" width="18.88671875" style="51" customWidth="1"/>
    <col min="6660" max="6660" width="3" style="51" customWidth="1"/>
    <col min="6661" max="6661" width="19.109375" style="51" customWidth="1"/>
    <col min="6662" max="6662" width="3.6640625" style="51" customWidth="1"/>
    <col min="6663" max="6870" width="9.109375" style="51"/>
    <col min="6871" max="6871" width="61.5546875" style="51" customWidth="1"/>
    <col min="6872" max="6872" width="18.88671875" style="51" customWidth="1"/>
    <col min="6873" max="6873" width="3" style="51" customWidth="1"/>
    <col min="6874" max="6874" width="19.109375" style="51" customWidth="1"/>
    <col min="6875" max="6875" width="3.6640625" style="51" customWidth="1"/>
    <col min="6876" max="6912" width="9.109375" style="51"/>
    <col min="6913" max="6913" width="0" style="51" hidden="1" customWidth="1"/>
    <col min="6914" max="6914" width="61.5546875" style="51" customWidth="1"/>
    <col min="6915" max="6915" width="18.88671875" style="51" customWidth="1"/>
    <col min="6916" max="6916" width="3" style="51" customWidth="1"/>
    <col min="6917" max="6917" width="19.109375" style="51" customWidth="1"/>
    <col min="6918" max="6918" width="3.6640625" style="51" customWidth="1"/>
    <col min="6919" max="7126" width="9.109375" style="51"/>
    <col min="7127" max="7127" width="61.5546875" style="51" customWidth="1"/>
    <col min="7128" max="7128" width="18.88671875" style="51" customWidth="1"/>
    <col min="7129" max="7129" width="3" style="51" customWidth="1"/>
    <col min="7130" max="7130" width="19.109375" style="51" customWidth="1"/>
    <col min="7131" max="7131" width="3.6640625" style="51" customWidth="1"/>
    <col min="7132" max="7168" width="9.109375" style="51"/>
    <col min="7169" max="7169" width="0" style="51" hidden="1" customWidth="1"/>
    <col min="7170" max="7170" width="61.5546875" style="51" customWidth="1"/>
    <col min="7171" max="7171" width="18.88671875" style="51" customWidth="1"/>
    <col min="7172" max="7172" width="3" style="51" customWidth="1"/>
    <col min="7173" max="7173" width="19.109375" style="51" customWidth="1"/>
    <col min="7174" max="7174" width="3.6640625" style="51" customWidth="1"/>
    <col min="7175" max="7382" width="9.109375" style="51"/>
    <col min="7383" max="7383" width="61.5546875" style="51" customWidth="1"/>
    <col min="7384" max="7384" width="18.88671875" style="51" customWidth="1"/>
    <col min="7385" max="7385" width="3" style="51" customWidth="1"/>
    <col min="7386" max="7386" width="19.109375" style="51" customWidth="1"/>
    <col min="7387" max="7387" width="3.6640625" style="51" customWidth="1"/>
    <col min="7388" max="7424" width="9.109375" style="51"/>
    <col min="7425" max="7425" width="0" style="51" hidden="1" customWidth="1"/>
    <col min="7426" max="7426" width="61.5546875" style="51" customWidth="1"/>
    <col min="7427" max="7427" width="18.88671875" style="51" customWidth="1"/>
    <col min="7428" max="7428" width="3" style="51" customWidth="1"/>
    <col min="7429" max="7429" width="19.109375" style="51" customWidth="1"/>
    <col min="7430" max="7430" width="3.6640625" style="51" customWidth="1"/>
    <col min="7431" max="7638" width="9.109375" style="51"/>
    <col min="7639" max="7639" width="61.5546875" style="51" customWidth="1"/>
    <col min="7640" max="7640" width="18.88671875" style="51" customWidth="1"/>
    <col min="7641" max="7641" width="3" style="51" customWidth="1"/>
    <col min="7642" max="7642" width="19.109375" style="51" customWidth="1"/>
    <col min="7643" max="7643" width="3.6640625" style="51" customWidth="1"/>
    <col min="7644" max="7680" width="9.109375" style="51"/>
    <col min="7681" max="7681" width="0" style="51" hidden="1" customWidth="1"/>
    <col min="7682" max="7682" width="61.5546875" style="51" customWidth="1"/>
    <col min="7683" max="7683" width="18.88671875" style="51" customWidth="1"/>
    <col min="7684" max="7684" width="3" style="51" customWidth="1"/>
    <col min="7685" max="7685" width="19.109375" style="51" customWidth="1"/>
    <col min="7686" max="7686" width="3.6640625" style="51" customWidth="1"/>
    <col min="7687" max="7894" width="9.109375" style="51"/>
    <col min="7895" max="7895" width="61.5546875" style="51" customWidth="1"/>
    <col min="7896" max="7896" width="18.88671875" style="51" customWidth="1"/>
    <col min="7897" max="7897" width="3" style="51" customWidth="1"/>
    <col min="7898" max="7898" width="19.109375" style="51" customWidth="1"/>
    <col min="7899" max="7899" width="3.6640625" style="51" customWidth="1"/>
    <col min="7900" max="7936" width="9.109375" style="51"/>
    <col min="7937" max="7937" width="0" style="51" hidden="1" customWidth="1"/>
    <col min="7938" max="7938" width="61.5546875" style="51" customWidth="1"/>
    <col min="7939" max="7939" width="18.88671875" style="51" customWidth="1"/>
    <col min="7940" max="7940" width="3" style="51" customWidth="1"/>
    <col min="7941" max="7941" width="19.109375" style="51" customWidth="1"/>
    <col min="7942" max="7942" width="3.6640625" style="51" customWidth="1"/>
    <col min="7943" max="8150" width="9.109375" style="51"/>
    <col min="8151" max="8151" width="61.5546875" style="51" customWidth="1"/>
    <col min="8152" max="8152" width="18.88671875" style="51" customWidth="1"/>
    <col min="8153" max="8153" width="3" style="51" customWidth="1"/>
    <col min="8154" max="8154" width="19.109375" style="51" customWidth="1"/>
    <col min="8155" max="8155" width="3.6640625" style="51" customWidth="1"/>
    <col min="8156" max="8192" width="9.109375" style="51"/>
    <col min="8193" max="8193" width="0" style="51" hidden="1" customWidth="1"/>
    <col min="8194" max="8194" width="61.5546875" style="51" customWidth="1"/>
    <col min="8195" max="8195" width="18.88671875" style="51" customWidth="1"/>
    <col min="8196" max="8196" width="3" style="51" customWidth="1"/>
    <col min="8197" max="8197" width="19.109375" style="51" customWidth="1"/>
    <col min="8198" max="8198" width="3.6640625" style="51" customWidth="1"/>
    <col min="8199" max="8406" width="9.109375" style="51"/>
    <col min="8407" max="8407" width="61.5546875" style="51" customWidth="1"/>
    <col min="8408" max="8408" width="18.88671875" style="51" customWidth="1"/>
    <col min="8409" max="8409" width="3" style="51" customWidth="1"/>
    <col min="8410" max="8410" width="19.109375" style="51" customWidth="1"/>
    <col min="8411" max="8411" width="3.6640625" style="51" customWidth="1"/>
    <col min="8412" max="8448" width="9.109375" style="51"/>
    <col min="8449" max="8449" width="0" style="51" hidden="1" customWidth="1"/>
    <col min="8450" max="8450" width="61.5546875" style="51" customWidth="1"/>
    <col min="8451" max="8451" width="18.88671875" style="51" customWidth="1"/>
    <col min="8452" max="8452" width="3" style="51" customWidth="1"/>
    <col min="8453" max="8453" width="19.109375" style="51" customWidth="1"/>
    <col min="8454" max="8454" width="3.6640625" style="51" customWidth="1"/>
    <col min="8455" max="8662" width="9.109375" style="51"/>
    <col min="8663" max="8663" width="61.5546875" style="51" customWidth="1"/>
    <col min="8664" max="8664" width="18.88671875" style="51" customWidth="1"/>
    <col min="8665" max="8665" width="3" style="51" customWidth="1"/>
    <col min="8666" max="8666" width="19.109375" style="51" customWidth="1"/>
    <col min="8667" max="8667" width="3.6640625" style="51" customWidth="1"/>
    <col min="8668" max="8704" width="9.109375" style="51"/>
    <col min="8705" max="8705" width="0" style="51" hidden="1" customWidth="1"/>
    <col min="8706" max="8706" width="61.5546875" style="51" customWidth="1"/>
    <col min="8707" max="8707" width="18.88671875" style="51" customWidth="1"/>
    <col min="8708" max="8708" width="3" style="51" customWidth="1"/>
    <col min="8709" max="8709" width="19.109375" style="51" customWidth="1"/>
    <col min="8710" max="8710" width="3.6640625" style="51" customWidth="1"/>
    <col min="8711" max="8918" width="9.109375" style="51"/>
    <col min="8919" max="8919" width="61.5546875" style="51" customWidth="1"/>
    <col min="8920" max="8920" width="18.88671875" style="51" customWidth="1"/>
    <col min="8921" max="8921" width="3" style="51" customWidth="1"/>
    <col min="8922" max="8922" width="19.109375" style="51" customWidth="1"/>
    <col min="8923" max="8923" width="3.6640625" style="51" customWidth="1"/>
    <col min="8924" max="8960" width="9.109375" style="51"/>
    <col min="8961" max="8961" width="0" style="51" hidden="1" customWidth="1"/>
    <col min="8962" max="8962" width="61.5546875" style="51" customWidth="1"/>
    <col min="8963" max="8963" width="18.88671875" style="51" customWidth="1"/>
    <col min="8964" max="8964" width="3" style="51" customWidth="1"/>
    <col min="8965" max="8965" width="19.109375" style="51" customWidth="1"/>
    <col min="8966" max="8966" width="3.6640625" style="51" customWidth="1"/>
    <col min="8967" max="9174" width="9.109375" style="51"/>
    <col min="9175" max="9175" width="61.5546875" style="51" customWidth="1"/>
    <col min="9176" max="9176" width="18.88671875" style="51" customWidth="1"/>
    <col min="9177" max="9177" width="3" style="51" customWidth="1"/>
    <col min="9178" max="9178" width="19.109375" style="51" customWidth="1"/>
    <col min="9179" max="9179" width="3.6640625" style="51" customWidth="1"/>
    <col min="9180" max="9216" width="9.109375" style="51"/>
    <col min="9217" max="9217" width="0" style="51" hidden="1" customWidth="1"/>
    <col min="9218" max="9218" width="61.5546875" style="51" customWidth="1"/>
    <col min="9219" max="9219" width="18.88671875" style="51" customWidth="1"/>
    <col min="9220" max="9220" width="3" style="51" customWidth="1"/>
    <col min="9221" max="9221" width="19.109375" style="51" customWidth="1"/>
    <col min="9222" max="9222" width="3.6640625" style="51" customWidth="1"/>
    <col min="9223" max="9430" width="9.109375" style="51"/>
    <col min="9431" max="9431" width="61.5546875" style="51" customWidth="1"/>
    <col min="9432" max="9432" width="18.88671875" style="51" customWidth="1"/>
    <col min="9433" max="9433" width="3" style="51" customWidth="1"/>
    <col min="9434" max="9434" width="19.109375" style="51" customWidth="1"/>
    <col min="9435" max="9435" width="3.6640625" style="51" customWidth="1"/>
    <col min="9436" max="9472" width="9.109375" style="51"/>
    <col min="9473" max="9473" width="0" style="51" hidden="1" customWidth="1"/>
    <col min="9474" max="9474" width="61.5546875" style="51" customWidth="1"/>
    <col min="9475" max="9475" width="18.88671875" style="51" customWidth="1"/>
    <col min="9476" max="9476" width="3" style="51" customWidth="1"/>
    <col min="9477" max="9477" width="19.109375" style="51" customWidth="1"/>
    <col min="9478" max="9478" width="3.6640625" style="51" customWidth="1"/>
    <col min="9479" max="9686" width="9.109375" style="51"/>
    <col min="9687" max="9687" width="61.5546875" style="51" customWidth="1"/>
    <col min="9688" max="9688" width="18.88671875" style="51" customWidth="1"/>
    <col min="9689" max="9689" width="3" style="51" customWidth="1"/>
    <col min="9690" max="9690" width="19.109375" style="51" customWidth="1"/>
    <col min="9691" max="9691" width="3.6640625" style="51" customWidth="1"/>
    <col min="9692" max="9728" width="9.109375" style="51"/>
    <col min="9729" max="9729" width="0" style="51" hidden="1" customWidth="1"/>
    <col min="9730" max="9730" width="61.5546875" style="51" customWidth="1"/>
    <col min="9731" max="9731" width="18.88671875" style="51" customWidth="1"/>
    <col min="9732" max="9732" width="3" style="51" customWidth="1"/>
    <col min="9733" max="9733" width="19.109375" style="51" customWidth="1"/>
    <col min="9734" max="9734" width="3.6640625" style="51" customWidth="1"/>
    <col min="9735" max="9942" width="9.109375" style="51"/>
    <col min="9943" max="9943" width="61.5546875" style="51" customWidth="1"/>
    <col min="9944" max="9944" width="18.88671875" style="51" customWidth="1"/>
    <col min="9945" max="9945" width="3" style="51" customWidth="1"/>
    <col min="9946" max="9946" width="19.109375" style="51" customWidth="1"/>
    <col min="9947" max="9947" width="3.6640625" style="51" customWidth="1"/>
    <col min="9948" max="9984" width="9.109375" style="51"/>
    <col min="9985" max="9985" width="0" style="51" hidden="1" customWidth="1"/>
    <col min="9986" max="9986" width="61.5546875" style="51" customWidth="1"/>
    <col min="9987" max="9987" width="18.88671875" style="51" customWidth="1"/>
    <col min="9988" max="9988" width="3" style="51" customWidth="1"/>
    <col min="9989" max="9989" width="19.109375" style="51" customWidth="1"/>
    <col min="9990" max="9990" width="3.6640625" style="51" customWidth="1"/>
    <col min="9991" max="10198" width="9.109375" style="51"/>
    <col min="10199" max="10199" width="61.5546875" style="51" customWidth="1"/>
    <col min="10200" max="10200" width="18.88671875" style="51" customWidth="1"/>
    <col min="10201" max="10201" width="3" style="51" customWidth="1"/>
    <col min="10202" max="10202" width="19.109375" style="51" customWidth="1"/>
    <col min="10203" max="10203" width="3.6640625" style="51" customWidth="1"/>
    <col min="10204" max="10240" width="9.109375" style="51"/>
    <col min="10241" max="10241" width="0" style="51" hidden="1" customWidth="1"/>
    <col min="10242" max="10242" width="61.5546875" style="51" customWidth="1"/>
    <col min="10243" max="10243" width="18.88671875" style="51" customWidth="1"/>
    <col min="10244" max="10244" width="3" style="51" customWidth="1"/>
    <col min="10245" max="10245" width="19.109375" style="51" customWidth="1"/>
    <col min="10246" max="10246" width="3.6640625" style="51" customWidth="1"/>
    <col min="10247" max="10454" width="9.109375" style="51"/>
    <col min="10455" max="10455" width="61.5546875" style="51" customWidth="1"/>
    <col min="10456" max="10456" width="18.88671875" style="51" customWidth="1"/>
    <col min="10457" max="10457" width="3" style="51" customWidth="1"/>
    <col min="10458" max="10458" width="19.109375" style="51" customWidth="1"/>
    <col min="10459" max="10459" width="3.6640625" style="51" customWidth="1"/>
    <col min="10460" max="10496" width="9.109375" style="51"/>
    <col min="10497" max="10497" width="0" style="51" hidden="1" customWidth="1"/>
    <col min="10498" max="10498" width="61.5546875" style="51" customWidth="1"/>
    <col min="10499" max="10499" width="18.88671875" style="51" customWidth="1"/>
    <col min="10500" max="10500" width="3" style="51" customWidth="1"/>
    <col min="10501" max="10501" width="19.109375" style="51" customWidth="1"/>
    <col min="10502" max="10502" width="3.6640625" style="51" customWidth="1"/>
    <col min="10503" max="10710" width="9.109375" style="51"/>
    <col min="10711" max="10711" width="61.5546875" style="51" customWidth="1"/>
    <col min="10712" max="10712" width="18.88671875" style="51" customWidth="1"/>
    <col min="10713" max="10713" width="3" style="51" customWidth="1"/>
    <col min="10714" max="10714" width="19.109375" style="51" customWidth="1"/>
    <col min="10715" max="10715" width="3.6640625" style="51" customWidth="1"/>
    <col min="10716" max="10752" width="9.109375" style="51"/>
    <col min="10753" max="10753" width="0" style="51" hidden="1" customWidth="1"/>
    <col min="10754" max="10754" width="61.5546875" style="51" customWidth="1"/>
    <col min="10755" max="10755" width="18.88671875" style="51" customWidth="1"/>
    <col min="10756" max="10756" width="3" style="51" customWidth="1"/>
    <col min="10757" max="10757" width="19.109375" style="51" customWidth="1"/>
    <col min="10758" max="10758" width="3.6640625" style="51" customWidth="1"/>
    <col min="10759" max="10966" width="9.109375" style="51"/>
    <col min="10967" max="10967" width="61.5546875" style="51" customWidth="1"/>
    <col min="10968" max="10968" width="18.88671875" style="51" customWidth="1"/>
    <col min="10969" max="10969" width="3" style="51" customWidth="1"/>
    <col min="10970" max="10970" width="19.109375" style="51" customWidth="1"/>
    <col min="10971" max="10971" width="3.6640625" style="51" customWidth="1"/>
    <col min="10972" max="11008" width="9.109375" style="51"/>
    <col min="11009" max="11009" width="0" style="51" hidden="1" customWidth="1"/>
    <col min="11010" max="11010" width="61.5546875" style="51" customWidth="1"/>
    <col min="11011" max="11011" width="18.88671875" style="51" customWidth="1"/>
    <col min="11012" max="11012" width="3" style="51" customWidth="1"/>
    <col min="11013" max="11013" width="19.109375" style="51" customWidth="1"/>
    <col min="11014" max="11014" width="3.6640625" style="51" customWidth="1"/>
    <col min="11015" max="11222" width="9.109375" style="51"/>
    <col min="11223" max="11223" width="61.5546875" style="51" customWidth="1"/>
    <col min="11224" max="11224" width="18.88671875" style="51" customWidth="1"/>
    <col min="11225" max="11225" width="3" style="51" customWidth="1"/>
    <col min="11226" max="11226" width="19.109375" style="51" customWidth="1"/>
    <col min="11227" max="11227" width="3.6640625" style="51" customWidth="1"/>
    <col min="11228" max="11264" width="9.109375" style="51"/>
    <col min="11265" max="11265" width="0" style="51" hidden="1" customWidth="1"/>
    <col min="11266" max="11266" width="61.5546875" style="51" customWidth="1"/>
    <col min="11267" max="11267" width="18.88671875" style="51" customWidth="1"/>
    <col min="11268" max="11268" width="3" style="51" customWidth="1"/>
    <col min="11269" max="11269" width="19.109375" style="51" customWidth="1"/>
    <col min="11270" max="11270" width="3.6640625" style="51" customWidth="1"/>
    <col min="11271" max="11478" width="9.109375" style="51"/>
    <col min="11479" max="11479" width="61.5546875" style="51" customWidth="1"/>
    <col min="11480" max="11480" width="18.88671875" style="51" customWidth="1"/>
    <col min="11481" max="11481" width="3" style="51" customWidth="1"/>
    <col min="11482" max="11482" width="19.109375" style="51" customWidth="1"/>
    <col min="11483" max="11483" width="3.6640625" style="51" customWidth="1"/>
    <col min="11484" max="11520" width="9.109375" style="51"/>
    <col min="11521" max="11521" width="0" style="51" hidden="1" customWidth="1"/>
    <col min="11522" max="11522" width="61.5546875" style="51" customWidth="1"/>
    <col min="11523" max="11523" width="18.88671875" style="51" customWidth="1"/>
    <col min="11524" max="11524" width="3" style="51" customWidth="1"/>
    <col min="11525" max="11525" width="19.109375" style="51" customWidth="1"/>
    <col min="11526" max="11526" width="3.6640625" style="51" customWidth="1"/>
    <col min="11527" max="11734" width="9.109375" style="51"/>
    <col min="11735" max="11735" width="61.5546875" style="51" customWidth="1"/>
    <col min="11736" max="11736" width="18.88671875" style="51" customWidth="1"/>
    <col min="11737" max="11737" width="3" style="51" customWidth="1"/>
    <col min="11738" max="11738" width="19.109375" style="51" customWidth="1"/>
    <col min="11739" max="11739" width="3.6640625" style="51" customWidth="1"/>
    <col min="11740" max="11776" width="9.109375" style="51"/>
    <col min="11777" max="11777" width="0" style="51" hidden="1" customWidth="1"/>
    <col min="11778" max="11778" width="61.5546875" style="51" customWidth="1"/>
    <col min="11779" max="11779" width="18.88671875" style="51" customWidth="1"/>
    <col min="11780" max="11780" width="3" style="51" customWidth="1"/>
    <col min="11781" max="11781" width="19.109375" style="51" customWidth="1"/>
    <col min="11782" max="11782" width="3.6640625" style="51" customWidth="1"/>
    <col min="11783" max="11990" width="9.109375" style="51"/>
    <col min="11991" max="11991" width="61.5546875" style="51" customWidth="1"/>
    <col min="11992" max="11992" width="18.88671875" style="51" customWidth="1"/>
    <col min="11993" max="11993" width="3" style="51" customWidth="1"/>
    <col min="11994" max="11994" width="19.109375" style="51" customWidth="1"/>
    <col min="11995" max="11995" width="3.6640625" style="51" customWidth="1"/>
    <col min="11996" max="12032" width="9.109375" style="51"/>
    <col min="12033" max="12033" width="0" style="51" hidden="1" customWidth="1"/>
    <col min="12034" max="12034" width="61.5546875" style="51" customWidth="1"/>
    <col min="12035" max="12035" width="18.88671875" style="51" customWidth="1"/>
    <col min="12036" max="12036" width="3" style="51" customWidth="1"/>
    <col min="12037" max="12037" width="19.109375" style="51" customWidth="1"/>
    <col min="12038" max="12038" width="3.6640625" style="51" customWidth="1"/>
    <col min="12039" max="12246" width="9.109375" style="51"/>
    <col min="12247" max="12247" width="61.5546875" style="51" customWidth="1"/>
    <col min="12248" max="12248" width="18.88671875" style="51" customWidth="1"/>
    <col min="12249" max="12249" width="3" style="51" customWidth="1"/>
    <col min="12250" max="12250" width="19.109375" style="51" customWidth="1"/>
    <col min="12251" max="12251" width="3.6640625" style="51" customWidth="1"/>
    <col min="12252" max="12288" width="9.109375" style="51"/>
    <col min="12289" max="12289" width="0" style="51" hidden="1" customWidth="1"/>
    <col min="12290" max="12290" width="61.5546875" style="51" customWidth="1"/>
    <col min="12291" max="12291" width="18.88671875" style="51" customWidth="1"/>
    <col min="12292" max="12292" width="3" style="51" customWidth="1"/>
    <col min="12293" max="12293" width="19.109375" style="51" customWidth="1"/>
    <col min="12294" max="12294" width="3.6640625" style="51" customWidth="1"/>
    <col min="12295" max="12502" width="9.109375" style="51"/>
    <col min="12503" max="12503" width="61.5546875" style="51" customWidth="1"/>
    <col min="12504" max="12504" width="18.88671875" style="51" customWidth="1"/>
    <col min="12505" max="12505" width="3" style="51" customWidth="1"/>
    <col min="12506" max="12506" width="19.109375" style="51" customWidth="1"/>
    <col min="12507" max="12507" width="3.6640625" style="51" customWidth="1"/>
    <col min="12508" max="12544" width="9.109375" style="51"/>
    <col min="12545" max="12545" width="0" style="51" hidden="1" customWidth="1"/>
    <col min="12546" max="12546" width="61.5546875" style="51" customWidth="1"/>
    <col min="12547" max="12547" width="18.88671875" style="51" customWidth="1"/>
    <col min="12548" max="12548" width="3" style="51" customWidth="1"/>
    <col min="12549" max="12549" width="19.109375" style="51" customWidth="1"/>
    <col min="12550" max="12550" width="3.6640625" style="51" customWidth="1"/>
    <col min="12551" max="12758" width="9.109375" style="51"/>
    <col min="12759" max="12759" width="61.5546875" style="51" customWidth="1"/>
    <col min="12760" max="12760" width="18.88671875" style="51" customWidth="1"/>
    <col min="12761" max="12761" width="3" style="51" customWidth="1"/>
    <col min="12762" max="12762" width="19.109375" style="51" customWidth="1"/>
    <col min="12763" max="12763" width="3.6640625" style="51" customWidth="1"/>
    <col min="12764" max="12800" width="9.109375" style="51"/>
    <col min="12801" max="12801" width="0" style="51" hidden="1" customWidth="1"/>
    <col min="12802" max="12802" width="61.5546875" style="51" customWidth="1"/>
    <col min="12803" max="12803" width="18.88671875" style="51" customWidth="1"/>
    <col min="12804" max="12804" width="3" style="51" customWidth="1"/>
    <col min="12805" max="12805" width="19.109375" style="51" customWidth="1"/>
    <col min="12806" max="12806" width="3.6640625" style="51" customWidth="1"/>
    <col min="12807" max="13014" width="9.109375" style="51"/>
    <col min="13015" max="13015" width="61.5546875" style="51" customWidth="1"/>
    <col min="13016" max="13016" width="18.88671875" style="51" customWidth="1"/>
    <col min="13017" max="13017" width="3" style="51" customWidth="1"/>
    <col min="13018" max="13018" width="19.109375" style="51" customWidth="1"/>
    <col min="13019" max="13019" width="3.6640625" style="51" customWidth="1"/>
    <col min="13020" max="13056" width="9.109375" style="51"/>
    <col min="13057" max="13057" width="0" style="51" hidden="1" customWidth="1"/>
    <col min="13058" max="13058" width="61.5546875" style="51" customWidth="1"/>
    <col min="13059" max="13059" width="18.88671875" style="51" customWidth="1"/>
    <col min="13060" max="13060" width="3" style="51" customWidth="1"/>
    <col min="13061" max="13061" width="19.109375" style="51" customWidth="1"/>
    <col min="13062" max="13062" width="3.6640625" style="51" customWidth="1"/>
    <col min="13063" max="13270" width="9.109375" style="51"/>
    <col min="13271" max="13271" width="61.5546875" style="51" customWidth="1"/>
    <col min="13272" max="13272" width="18.88671875" style="51" customWidth="1"/>
    <col min="13273" max="13273" width="3" style="51" customWidth="1"/>
    <col min="13274" max="13274" width="19.109375" style="51" customWidth="1"/>
    <col min="13275" max="13275" width="3.6640625" style="51" customWidth="1"/>
    <col min="13276" max="13312" width="9.109375" style="51"/>
    <col min="13313" max="13313" width="0" style="51" hidden="1" customWidth="1"/>
    <col min="13314" max="13314" width="61.5546875" style="51" customWidth="1"/>
    <col min="13315" max="13315" width="18.88671875" style="51" customWidth="1"/>
    <col min="13316" max="13316" width="3" style="51" customWidth="1"/>
    <col min="13317" max="13317" width="19.109375" style="51" customWidth="1"/>
    <col min="13318" max="13318" width="3.6640625" style="51" customWidth="1"/>
    <col min="13319" max="13526" width="9.109375" style="51"/>
    <col min="13527" max="13527" width="61.5546875" style="51" customWidth="1"/>
    <col min="13528" max="13528" width="18.88671875" style="51" customWidth="1"/>
    <col min="13529" max="13529" width="3" style="51" customWidth="1"/>
    <col min="13530" max="13530" width="19.109375" style="51" customWidth="1"/>
    <col min="13531" max="13531" width="3.6640625" style="51" customWidth="1"/>
    <col min="13532" max="13568" width="9.109375" style="51"/>
    <col min="13569" max="13569" width="0" style="51" hidden="1" customWidth="1"/>
    <col min="13570" max="13570" width="61.5546875" style="51" customWidth="1"/>
    <col min="13571" max="13571" width="18.88671875" style="51" customWidth="1"/>
    <col min="13572" max="13572" width="3" style="51" customWidth="1"/>
    <col min="13573" max="13573" width="19.109375" style="51" customWidth="1"/>
    <col min="13574" max="13574" width="3.6640625" style="51" customWidth="1"/>
    <col min="13575" max="13782" width="9.109375" style="51"/>
    <col min="13783" max="13783" width="61.5546875" style="51" customWidth="1"/>
    <col min="13784" max="13784" width="18.88671875" style="51" customWidth="1"/>
    <col min="13785" max="13785" width="3" style="51" customWidth="1"/>
    <col min="13786" max="13786" width="19.109375" style="51" customWidth="1"/>
    <col min="13787" max="13787" width="3.6640625" style="51" customWidth="1"/>
    <col min="13788" max="13824" width="9.109375" style="51"/>
    <col min="13825" max="13825" width="0" style="51" hidden="1" customWidth="1"/>
    <col min="13826" max="13826" width="61.5546875" style="51" customWidth="1"/>
    <col min="13827" max="13827" width="18.88671875" style="51" customWidth="1"/>
    <col min="13828" max="13828" width="3" style="51" customWidth="1"/>
    <col min="13829" max="13829" width="19.109375" style="51" customWidth="1"/>
    <col min="13830" max="13830" width="3.6640625" style="51" customWidth="1"/>
    <col min="13831" max="14038" width="9.109375" style="51"/>
    <col min="14039" max="14039" width="61.5546875" style="51" customWidth="1"/>
    <col min="14040" max="14040" width="18.88671875" style="51" customWidth="1"/>
    <col min="14041" max="14041" width="3" style="51" customWidth="1"/>
    <col min="14042" max="14042" width="19.109375" style="51" customWidth="1"/>
    <col min="14043" max="14043" width="3.6640625" style="51" customWidth="1"/>
    <col min="14044" max="14080" width="9.109375" style="51"/>
    <col min="14081" max="14081" width="0" style="51" hidden="1" customWidth="1"/>
    <col min="14082" max="14082" width="61.5546875" style="51" customWidth="1"/>
    <col min="14083" max="14083" width="18.88671875" style="51" customWidth="1"/>
    <col min="14084" max="14084" width="3" style="51" customWidth="1"/>
    <col min="14085" max="14085" width="19.109375" style="51" customWidth="1"/>
    <col min="14086" max="14086" width="3.6640625" style="51" customWidth="1"/>
    <col min="14087" max="14294" width="9.109375" style="51"/>
    <col min="14295" max="14295" width="61.5546875" style="51" customWidth="1"/>
    <col min="14296" max="14296" width="18.88671875" style="51" customWidth="1"/>
    <col min="14297" max="14297" width="3" style="51" customWidth="1"/>
    <col min="14298" max="14298" width="19.109375" style="51" customWidth="1"/>
    <col min="14299" max="14299" width="3.6640625" style="51" customWidth="1"/>
    <col min="14300" max="14336" width="9.109375" style="51"/>
    <col min="14337" max="14337" width="0" style="51" hidden="1" customWidth="1"/>
    <col min="14338" max="14338" width="61.5546875" style="51" customWidth="1"/>
    <col min="14339" max="14339" width="18.88671875" style="51" customWidth="1"/>
    <col min="14340" max="14340" width="3" style="51" customWidth="1"/>
    <col min="14341" max="14341" width="19.109375" style="51" customWidth="1"/>
    <col min="14342" max="14342" width="3.6640625" style="51" customWidth="1"/>
    <col min="14343" max="14550" width="9.109375" style="51"/>
    <col min="14551" max="14551" width="61.5546875" style="51" customWidth="1"/>
    <col min="14552" max="14552" width="18.88671875" style="51" customWidth="1"/>
    <col min="14553" max="14553" width="3" style="51" customWidth="1"/>
    <col min="14554" max="14554" width="19.109375" style="51" customWidth="1"/>
    <col min="14555" max="14555" width="3.6640625" style="51" customWidth="1"/>
    <col min="14556" max="14592" width="9.109375" style="51"/>
    <col min="14593" max="14593" width="0" style="51" hidden="1" customWidth="1"/>
    <col min="14594" max="14594" width="61.5546875" style="51" customWidth="1"/>
    <col min="14595" max="14595" width="18.88671875" style="51" customWidth="1"/>
    <col min="14596" max="14596" width="3" style="51" customWidth="1"/>
    <col min="14597" max="14597" width="19.109375" style="51" customWidth="1"/>
    <col min="14598" max="14598" width="3.6640625" style="51" customWidth="1"/>
    <col min="14599" max="14806" width="9.109375" style="51"/>
    <col min="14807" max="14807" width="61.5546875" style="51" customWidth="1"/>
    <col min="14808" max="14808" width="18.88671875" style="51" customWidth="1"/>
    <col min="14809" max="14809" width="3" style="51" customWidth="1"/>
    <col min="14810" max="14810" width="19.109375" style="51" customWidth="1"/>
    <col min="14811" max="14811" width="3.6640625" style="51" customWidth="1"/>
    <col min="14812" max="14848" width="9.109375" style="51"/>
    <col min="14849" max="14849" width="0" style="51" hidden="1" customWidth="1"/>
    <col min="14850" max="14850" width="61.5546875" style="51" customWidth="1"/>
    <col min="14851" max="14851" width="18.88671875" style="51" customWidth="1"/>
    <col min="14852" max="14852" width="3" style="51" customWidth="1"/>
    <col min="14853" max="14853" width="19.109375" style="51" customWidth="1"/>
    <col min="14854" max="14854" width="3.6640625" style="51" customWidth="1"/>
    <col min="14855" max="15062" width="9.109375" style="51"/>
    <col min="15063" max="15063" width="61.5546875" style="51" customWidth="1"/>
    <col min="15064" max="15064" width="18.88671875" style="51" customWidth="1"/>
    <col min="15065" max="15065" width="3" style="51" customWidth="1"/>
    <col min="15066" max="15066" width="19.109375" style="51" customWidth="1"/>
    <col min="15067" max="15067" width="3.6640625" style="51" customWidth="1"/>
    <col min="15068" max="15104" width="9.109375" style="51"/>
    <col min="15105" max="15105" width="0" style="51" hidden="1" customWidth="1"/>
    <col min="15106" max="15106" width="61.5546875" style="51" customWidth="1"/>
    <col min="15107" max="15107" width="18.88671875" style="51" customWidth="1"/>
    <col min="15108" max="15108" width="3" style="51" customWidth="1"/>
    <col min="15109" max="15109" width="19.109375" style="51" customWidth="1"/>
    <col min="15110" max="15110" width="3.6640625" style="51" customWidth="1"/>
    <col min="15111" max="15318" width="9.109375" style="51"/>
    <col min="15319" max="15319" width="61.5546875" style="51" customWidth="1"/>
    <col min="15320" max="15320" width="18.88671875" style="51" customWidth="1"/>
    <col min="15321" max="15321" width="3" style="51" customWidth="1"/>
    <col min="15322" max="15322" width="19.109375" style="51" customWidth="1"/>
    <col min="15323" max="15323" width="3.6640625" style="51" customWidth="1"/>
    <col min="15324" max="15360" width="9.109375" style="51"/>
    <col min="15361" max="15361" width="0" style="51" hidden="1" customWidth="1"/>
    <col min="15362" max="15362" width="61.5546875" style="51" customWidth="1"/>
    <col min="15363" max="15363" width="18.88671875" style="51" customWidth="1"/>
    <col min="15364" max="15364" width="3" style="51" customWidth="1"/>
    <col min="15365" max="15365" width="19.109375" style="51" customWidth="1"/>
    <col min="15366" max="15366" width="3.6640625" style="51" customWidth="1"/>
    <col min="15367" max="15574" width="9.109375" style="51"/>
    <col min="15575" max="15575" width="61.5546875" style="51" customWidth="1"/>
    <col min="15576" max="15576" width="18.88671875" style="51" customWidth="1"/>
    <col min="15577" max="15577" width="3" style="51" customWidth="1"/>
    <col min="15578" max="15578" width="19.109375" style="51" customWidth="1"/>
    <col min="15579" max="15579" width="3.6640625" style="51" customWidth="1"/>
    <col min="15580" max="15616" width="9.109375" style="51"/>
    <col min="15617" max="15617" width="0" style="51" hidden="1" customWidth="1"/>
    <col min="15618" max="15618" width="61.5546875" style="51" customWidth="1"/>
    <col min="15619" max="15619" width="18.88671875" style="51" customWidth="1"/>
    <col min="15620" max="15620" width="3" style="51" customWidth="1"/>
    <col min="15621" max="15621" width="19.109375" style="51" customWidth="1"/>
    <col min="15622" max="15622" width="3.6640625" style="51" customWidth="1"/>
    <col min="15623" max="15830" width="9.109375" style="51"/>
    <col min="15831" max="15831" width="61.5546875" style="51" customWidth="1"/>
    <col min="15832" max="15832" width="18.88671875" style="51" customWidth="1"/>
    <col min="15833" max="15833" width="3" style="51" customWidth="1"/>
    <col min="15834" max="15834" width="19.109375" style="51" customWidth="1"/>
    <col min="15835" max="15835" width="3.6640625" style="51" customWidth="1"/>
    <col min="15836" max="15872" width="9.109375" style="51"/>
    <col min="15873" max="15873" width="0" style="51" hidden="1" customWidth="1"/>
    <col min="15874" max="15874" width="61.5546875" style="51" customWidth="1"/>
    <col min="15875" max="15875" width="18.88671875" style="51" customWidth="1"/>
    <col min="15876" max="15876" width="3" style="51" customWidth="1"/>
    <col min="15877" max="15877" width="19.109375" style="51" customWidth="1"/>
    <col min="15878" max="15878" width="3.6640625" style="51" customWidth="1"/>
    <col min="15879" max="16086" width="9.109375" style="51"/>
    <col min="16087" max="16087" width="61.5546875" style="51" customWidth="1"/>
    <col min="16088" max="16088" width="18.88671875" style="51" customWidth="1"/>
    <col min="16089" max="16089" width="3" style="51" customWidth="1"/>
    <col min="16090" max="16090" width="19.109375" style="51" customWidth="1"/>
    <col min="16091" max="16091" width="3.6640625" style="51" customWidth="1"/>
    <col min="16092" max="16128" width="9.109375" style="51"/>
    <col min="16129" max="16129" width="0" style="51" hidden="1" customWidth="1"/>
    <col min="16130" max="16130" width="61.5546875" style="51" customWidth="1"/>
    <col min="16131" max="16131" width="18.88671875" style="51" customWidth="1"/>
    <col min="16132" max="16132" width="3" style="51" customWidth="1"/>
    <col min="16133" max="16133" width="19.109375" style="51" customWidth="1"/>
    <col min="16134" max="16134" width="3.6640625" style="51" customWidth="1"/>
    <col min="16135" max="16342" width="9.109375" style="51"/>
    <col min="16343" max="16343" width="61.5546875" style="51" customWidth="1"/>
    <col min="16344" max="16344" width="18.88671875" style="51" customWidth="1"/>
    <col min="16345" max="16345" width="3" style="51" customWidth="1"/>
    <col min="16346" max="16346" width="19.109375" style="51" customWidth="1"/>
    <col min="16347" max="16347" width="3.6640625" style="51" customWidth="1"/>
    <col min="16348" max="16384" width="9.109375" style="51"/>
  </cols>
  <sheetData>
    <row r="1" spans="2:10" ht="16.5" customHeight="1">
      <c r="B1" s="46" t="s">
        <v>34</v>
      </c>
      <c r="C1" s="47"/>
      <c r="D1" s="48"/>
      <c r="E1" s="49"/>
      <c r="F1" s="50"/>
    </row>
    <row r="2" spans="2:10" ht="16.5" customHeight="1" thickBot="1">
      <c r="C2" s="47"/>
      <c r="D2" s="47"/>
      <c r="E2" s="53"/>
      <c r="F2" s="54"/>
    </row>
    <row r="3" spans="2:10" ht="18" customHeight="1">
      <c r="B3" s="55"/>
      <c r="C3" s="56"/>
      <c r="D3" s="57"/>
      <c r="E3" s="56"/>
      <c r="F3" s="58"/>
    </row>
    <row r="4" spans="2:10" ht="18" customHeight="1">
      <c r="B4" s="59"/>
      <c r="C4" s="60">
        <v>45689</v>
      </c>
      <c r="D4" s="61"/>
      <c r="E4" s="60">
        <v>45658</v>
      </c>
      <c r="F4" s="62"/>
    </row>
    <row r="5" spans="2:10" ht="18" customHeight="1">
      <c r="B5" s="59"/>
      <c r="C5" s="63" t="s">
        <v>35</v>
      </c>
      <c r="D5" s="61"/>
      <c r="E5" s="63" t="s">
        <v>35</v>
      </c>
      <c r="F5" s="62"/>
    </row>
    <row r="6" spans="2:10" ht="18" customHeight="1">
      <c r="B6" s="59" t="s">
        <v>36</v>
      </c>
      <c r="C6" s="64"/>
      <c r="D6" s="65"/>
      <c r="E6" s="64"/>
      <c r="F6" s="66"/>
    </row>
    <row r="7" spans="2:10" ht="18" customHeight="1">
      <c r="B7" s="67" t="s">
        <v>37</v>
      </c>
      <c r="C7" s="64"/>
      <c r="D7" s="65"/>
      <c r="E7" s="64"/>
      <c r="F7" s="66"/>
    </row>
    <row r="8" spans="2:10" ht="18" customHeight="1">
      <c r="B8" s="68" t="s">
        <v>38</v>
      </c>
      <c r="C8" s="69">
        <v>97736310</v>
      </c>
      <c r="D8" s="70"/>
      <c r="E8" s="69">
        <v>97532364</v>
      </c>
      <c r="F8" s="66"/>
    </row>
    <row r="9" spans="2:10" ht="18" customHeight="1">
      <c r="B9" s="68" t="s">
        <v>39</v>
      </c>
      <c r="C9" s="71">
        <v>53538621</v>
      </c>
      <c r="D9" s="70"/>
      <c r="E9" s="71">
        <v>52250484</v>
      </c>
      <c r="F9" s="66"/>
    </row>
    <row r="10" spans="2:10" ht="18" customHeight="1">
      <c r="B10" s="68" t="s">
        <v>40</v>
      </c>
      <c r="C10" s="71">
        <v>66736967</v>
      </c>
      <c r="D10" s="70"/>
      <c r="E10" s="71">
        <v>68193143</v>
      </c>
      <c r="F10" s="66"/>
    </row>
    <row r="11" spans="2:10" ht="33" customHeight="1">
      <c r="B11" s="72" t="s">
        <v>41</v>
      </c>
      <c r="C11" s="71">
        <v>51486979</v>
      </c>
      <c r="D11" s="70"/>
      <c r="E11" s="71">
        <v>51403753</v>
      </c>
      <c r="F11" s="66"/>
      <c r="J11" s="51" t="s">
        <v>42</v>
      </c>
    </row>
    <row r="12" spans="2:10" ht="18" customHeight="1">
      <c r="B12" s="73" t="s">
        <v>43</v>
      </c>
      <c r="C12" s="74">
        <v>131822264</v>
      </c>
      <c r="D12" s="70"/>
      <c r="E12" s="74">
        <v>129428953</v>
      </c>
      <c r="F12" s="66"/>
    </row>
    <row r="13" spans="2:10" ht="18" customHeight="1">
      <c r="B13" s="75"/>
      <c r="C13" s="76">
        <f>SUM(C8:C12)</f>
        <v>401321141</v>
      </c>
      <c r="D13" s="70"/>
      <c r="E13" s="76">
        <v>398808697</v>
      </c>
      <c r="F13" s="66"/>
    </row>
    <row r="14" spans="2:10" ht="18" customHeight="1">
      <c r="B14" s="67" t="s">
        <v>44</v>
      </c>
      <c r="C14" s="64"/>
      <c r="D14" s="70"/>
      <c r="E14" s="64"/>
      <c r="F14" s="66"/>
    </row>
    <row r="15" spans="2:10" ht="18" customHeight="1">
      <c r="B15" s="68" t="s">
        <v>40</v>
      </c>
      <c r="C15" s="69">
        <v>22164907</v>
      </c>
      <c r="D15" s="70"/>
      <c r="E15" s="69">
        <v>22116369</v>
      </c>
      <c r="F15" s="66"/>
    </row>
    <row r="16" spans="2:10" ht="18" customHeight="1">
      <c r="B16" s="68" t="s">
        <v>45</v>
      </c>
      <c r="C16" s="71">
        <v>81000000</v>
      </c>
      <c r="D16" s="70"/>
      <c r="E16" s="71">
        <v>81000000</v>
      </c>
      <c r="F16" s="66"/>
    </row>
    <row r="17" spans="2:6" ht="18" customHeight="1">
      <c r="B17" s="68" t="s">
        <v>46</v>
      </c>
      <c r="C17" s="71">
        <v>200000</v>
      </c>
      <c r="D17" s="70"/>
      <c r="E17" s="71">
        <v>200000</v>
      </c>
      <c r="F17" s="66"/>
    </row>
    <row r="18" spans="2:6" ht="18" customHeight="1">
      <c r="B18" s="68" t="s">
        <v>47</v>
      </c>
      <c r="C18" s="71">
        <v>224366</v>
      </c>
      <c r="D18" s="70"/>
      <c r="E18" s="71">
        <v>224366</v>
      </c>
      <c r="F18" s="66"/>
    </row>
    <row r="19" spans="2:6" ht="18" customHeight="1">
      <c r="B19" s="68" t="s">
        <v>48</v>
      </c>
      <c r="C19" s="71">
        <v>2146766</v>
      </c>
      <c r="D19" s="70"/>
      <c r="E19" s="71">
        <v>2137589</v>
      </c>
      <c r="F19" s="66"/>
    </row>
    <row r="20" spans="2:6" ht="18" customHeight="1">
      <c r="B20" s="68" t="s">
        <v>49</v>
      </c>
      <c r="C20" s="74">
        <v>752449</v>
      </c>
      <c r="D20" s="70"/>
      <c r="E20" s="74">
        <v>749560</v>
      </c>
      <c r="F20" s="66"/>
    </row>
    <row r="21" spans="2:6" ht="18" customHeight="1">
      <c r="B21" s="59"/>
      <c r="C21" s="76">
        <f>SUM(C15:C20)</f>
        <v>106488488</v>
      </c>
      <c r="D21" s="70"/>
      <c r="E21" s="76">
        <v>106427884</v>
      </c>
      <c r="F21" s="66"/>
    </row>
    <row r="22" spans="2:6" ht="18" customHeight="1">
      <c r="B22" s="59"/>
      <c r="C22" s="64"/>
      <c r="D22" s="70"/>
      <c r="E22" s="64"/>
      <c r="F22" s="66"/>
    </row>
    <row r="23" spans="2:6" ht="18" customHeight="1" thickBot="1">
      <c r="B23" s="59" t="s">
        <v>50</v>
      </c>
      <c r="C23" s="77">
        <f>C21+C13</f>
        <v>507809629</v>
      </c>
      <c r="D23" s="70"/>
      <c r="E23" s="77">
        <v>505236581</v>
      </c>
      <c r="F23" s="66"/>
    </row>
    <row r="24" spans="2:6" ht="18" customHeight="1" thickTop="1">
      <c r="B24" s="78"/>
      <c r="C24" s="64"/>
      <c r="D24" s="70"/>
      <c r="E24" s="64"/>
      <c r="F24" s="66"/>
    </row>
    <row r="25" spans="2:6" ht="18" customHeight="1">
      <c r="B25" s="59" t="s">
        <v>51</v>
      </c>
      <c r="C25" s="64"/>
      <c r="D25" s="70"/>
      <c r="E25" s="64"/>
      <c r="F25" s="66"/>
    </row>
    <row r="26" spans="2:6" ht="18" customHeight="1">
      <c r="B26" s="68" t="s">
        <v>52</v>
      </c>
      <c r="C26" s="76">
        <v>66968244</v>
      </c>
      <c r="D26" s="70"/>
      <c r="E26" s="76">
        <v>67029627</v>
      </c>
      <c r="F26" s="66"/>
    </row>
    <row r="27" spans="2:6" ht="18" customHeight="1">
      <c r="B27" s="67" t="s">
        <v>53</v>
      </c>
      <c r="C27" s="79"/>
      <c r="D27" s="70"/>
      <c r="E27" s="79"/>
      <c r="F27" s="66"/>
    </row>
    <row r="28" spans="2:6" ht="18" customHeight="1">
      <c r="B28" s="68" t="s">
        <v>54</v>
      </c>
      <c r="C28" s="69">
        <v>5352101</v>
      </c>
      <c r="D28" s="70"/>
      <c r="E28" s="69">
        <v>6050824</v>
      </c>
      <c r="F28" s="66"/>
    </row>
    <row r="29" spans="2:6" ht="18" customHeight="1">
      <c r="B29" s="80" t="s">
        <v>55</v>
      </c>
      <c r="C29" s="71">
        <v>96479561</v>
      </c>
      <c r="D29" s="70"/>
      <c r="E29" s="71">
        <v>88599143</v>
      </c>
      <c r="F29" s="66"/>
    </row>
    <row r="30" spans="2:6" ht="18" customHeight="1">
      <c r="B30" s="80" t="s">
        <v>56</v>
      </c>
      <c r="C30" s="71">
        <v>26736294</v>
      </c>
      <c r="D30" s="70"/>
      <c r="E30" s="71">
        <v>26704993</v>
      </c>
      <c r="F30" s="66"/>
    </row>
    <row r="31" spans="2:6" ht="18" customHeight="1">
      <c r="B31" s="80" t="s">
        <v>57</v>
      </c>
      <c r="C31" s="74">
        <v>15363303</v>
      </c>
      <c r="D31" s="70"/>
      <c r="E31" s="74">
        <v>15577376</v>
      </c>
      <c r="F31" s="66"/>
    </row>
    <row r="32" spans="2:6" ht="18" customHeight="1">
      <c r="B32" s="81"/>
      <c r="C32" s="76">
        <f>SUM(C28:C31)</f>
        <v>143931259</v>
      </c>
      <c r="D32" s="76"/>
      <c r="E32" s="76">
        <v>136932336</v>
      </c>
      <c r="F32" s="66"/>
    </row>
    <row r="33" spans="1:6" ht="18" customHeight="1">
      <c r="B33" s="68" t="s">
        <v>58</v>
      </c>
      <c r="C33" s="76">
        <v>132893295</v>
      </c>
      <c r="D33" s="76"/>
      <c r="E33" s="76">
        <v>139586548</v>
      </c>
      <c r="F33" s="66"/>
    </row>
    <row r="34" spans="1:6" ht="18" customHeight="1">
      <c r="B34" s="68" t="s">
        <v>59</v>
      </c>
      <c r="C34" s="76">
        <f>100000000/1000</f>
        <v>100000</v>
      </c>
      <c r="D34" s="76"/>
      <c r="E34" s="76">
        <v>100000</v>
      </c>
      <c r="F34" s="66"/>
    </row>
    <row r="35" spans="1:6" ht="18" customHeight="1">
      <c r="B35" s="82" t="s">
        <v>60</v>
      </c>
      <c r="C35" s="76">
        <v>1466198</v>
      </c>
      <c r="D35" s="76"/>
      <c r="E35" s="76">
        <v>1466198</v>
      </c>
      <c r="F35" s="66"/>
    </row>
    <row r="36" spans="1:6" ht="18" customHeight="1">
      <c r="B36" s="68" t="s">
        <v>61</v>
      </c>
      <c r="C36" s="76">
        <v>113042402</v>
      </c>
      <c r="D36" s="76"/>
      <c r="E36" s="76">
        <v>113898653</v>
      </c>
      <c r="F36" s="66"/>
    </row>
    <row r="37" spans="1:6" ht="18" customHeight="1">
      <c r="B37" s="59" t="s">
        <v>62</v>
      </c>
      <c r="C37" s="83">
        <f>SUM(C32:C36)+C26</f>
        <v>458401398</v>
      </c>
      <c r="D37" s="70"/>
      <c r="E37" s="83">
        <v>459013362</v>
      </c>
      <c r="F37" s="84"/>
    </row>
    <row r="38" spans="1:6" ht="18" customHeight="1">
      <c r="B38" s="59"/>
      <c r="C38" s="76"/>
      <c r="D38" s="70"/>
      <c r="E38" s="76"/>
      <c r="F38" s="84"/>
    </row>
    <row r="39" spans="1:6" ht="18" customHeight="1">
      <c r="B39" s="59" t="s">
        <v>63</v>
      </c>
      <c r="C39" s="85"/>
      <c r="D39" s="86"/>
      <c r="E39" s="85"/>
      <c r="F39" s="84"/>
    </row>
    <row r="40" spans="1:6" ht="18" customHeight="1">
      <c r="B40" s="68" t="s">
        <v>64</v>
      </c>
      <c r="C40" s="69">
        <f>10000000000/1000</f>
        <v>10000000</v>
      </c>
      <c r="D40" s="70"/>
      <c r="E40" s="69">
        <v>10000000</v>
      </c>
      <c r="F40" s="84"/>
    </row>
    <row r="41" spans="1:6" ht="18" customHeight="1">
      <c r="B41" s="68" t="s">
        <v>65</v>
      </c>
      <c r="C41" s="74">
        <v>26453874</v>
      </c>
      <c r="D41" s="70"/>
      <c r="E41" s="74">
        <v>26453874</v>
      </c>
      <c r="F41" s="84"/>
    </row>
    <row r="42" spans="1:6" ht="18" customHeight="1">
      <c r="B42" s="59"/>
      <c r="C42" s="76">
        <f>SUM(C40:C41)</f>
        <v>36453874</v>
      </c>
      <c r="D42" s="70"/>
      <c r="E42" s="76">
        <v>36453874</v>
      </c>
      <c r="F42" s="84"/>
    </row>
    <row r="43" spans="1:6" ht="18" customHeight="1">
      <c r="B43" s="68" t="s">
        <v>66</v>
      </c>
      <c r="C43" s="87">
        <v>12954357</v>
      </c>
      <c r="D43" s="88"/>
      <c r="E43" s="87">
        <v>9769345</v>
      </c>
      <c r="F43" s="84"/>
    </row>
    <row r="44" spans="1:6" ht="18" customHeight="1" thickBot="1">
      <c r="A44" s="89"/>
      <c r="B44" s="59" t="s">
        <v>67</v>
      </c>
      <c r="C44" s="77">
        <f>SUM(C42:C43)+C37</f>
        <v>507809629</v>
      </c>
      <c r="D44" s="70"/>
      <c r="E44" s="77">
        <v>505236581</v>
      </c>
      <c r="F44" s="84"/>
    </row>
    <row r="45" spans="1:6" s="90" customFormat="1" ht="20.399999999999999" thickTop="1" thickBot="1">
      <c r="B45" s="91"/>
      <c r="C45" s="92"/>
      <c r="D45" s="92"/>
      <c r="E45" s="92"/>
      <c r="F45" s="93"/>
    </row>
    <row r="46" spans="1:6" s="90" customFormat="1" ht="16.8">
      <c r="B46" s="94" t="s">
        <v>68</v>
      </c>
      <c r="C46" s="95"/>
      <c r="D46" s="95"/>
      <c r="E46" s="95"/>
      <c r="F46" s="54"/>
    </row>
    <row r="47" spans="1:6" ht="16.8">
      <c r="C47" s="96"/>
      <c r="D47" s="97"/>
      <c r="E47" s="98"/>
    </row>
  </sheetData>
  <printOptions horizontalCentered="1"/>
  <pageMargins left="0.2" right="0.2" top="0.25" bottom="0" header="0" footer="0"/>
  <pageSetup paperSize="9" scale="9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BN81"/>
  <sheetViews>
    <sheetView zoomScale="90" zoomScaleNormal="90" zoomScaleSheetLayoutView="80" workbookViewId="0">
      <pane xSplit="2" ySplit="3" topLeftCell="L68" activePane="bottomRight" state="frozen"/>
      <selection activeCell="A2" sqref="A2"/>
      <selection pane="topRight" activeCell="A2" sqref="A2"/>
      <selection pane="bottomLeft" activeCell="A2" sqref="A2"/>
      <selection pane="bottomRight" activeCell="A2" sqref="A2"/>
    </sheetView>
  </sheetViews>
  <sheetFormatPr defaultColWidth="9.109375" defaultRowHeight="16.8"/>
  <cols>
    <col min="1" max="1" width="10.44140625" style="232" customWidth="1"/>
    <col min="2" max="2" width="48.109375" style="232" customWidth="1"/>
    <col min="3" max="4" width="12.109375" style="2716" hidden="1" customWidth="1"/>
    <col min="5" max="9" width="12.109375" style="232" hidden="1" customWidth="1"/>
    <col min="10" max="10" width="12.33203125" style="232" hidden="1" customWidth="1"/>
    <col min="11" max="11" width="12.88671875" style="232" hidden="1" customWidth="1"/>
    <col min="12" max="17" width="13.44140625" style="232" customWidth="1"/>
    <col min="18" max="18" width="14.6640625" style="232" customWidth="1"/>
    <col min="19" max="19" width="14.44140625" style="232" customWidth="1"/>
    <col min="20" max="20" width="17.5546875" style="232" customWidth="1"/>
    <col min="21" max="21" width="17.44140625" style="232" customWidth="1"/>
    <col min="22" max="16384" width="9.109375" style="232"/>
  </cols>
  <sheetData>
    <row r="1" spans="1:36" s="2715" customFormat="1" ht="25.5" customHeight="1">
      <c r="A1" s="3362" t="s">
        <v>5274</v>
      </c>
      <c r="B1" s="3362"/>
      <c r="C1" s="3362"/>
      <c r="D1" s="3362"/>
      <c r="E1" s="3362"/>
      <c r="F1" s="3362"/>
      <c r="G1" s="3362"/>
      <c r="H1" s="3362"/>
      <c r="I1" s="3362"/>
      <c r="J1" s="3362"/>
      <c r="K1" s="3362"/>
      <c r="L1" s="3362"/>
      <c r="M1" s="3362"/>
      <c r="N1" s="3362"/>
      <c r="O1" s="3362"/>
      <c r="P1" s="3362"/>
      <c r="Q1" s="3362"/>
      <c r="R1" s="3362"/>
      <c r="S1" s="3362"/>
      <c r="T1" s="3362"/>
      <c r="U1" s="3362"/>
    </row>
    <row r="2" spans="1:36" ht="17.399999999999999" thickBot="1">
      <c r="D2" s="2717"/>
      <c r="E2" s="2717"/>
      <c r="I2" s="2717"/>
      <c r="J2" s="2717"/>
      <c r="K2" s="2717"/>
      <c r="L2" s="2717"/>
      <c r="M2" s="2717"/>
      <c r="O2" s="2717"/>
      <c r="P2" s="2717"/>
      <c r="Q2" s="2717"/>
      <c r="R2" s="2717"/>
      <c r="S2" s="2717"/>
      <c r="T2" s="2717"/>
      <c r="U2" s="2718" t="s">
        <v>70</v>
      </c>
    </row>
    <row r="3" spans="1:36" s="2518" customFormat="1" ht="35.4" thickTop="1" thickBot="1">
      <c r="A3" s="2719" t="s">
        <v>5275</v>
      </c>
      <c r="B3" s="2720" t="s">
        <v>4907</v>
      </c>
      <c r="C3" s="2578" t="s">
        <v>5158</v>
      </c>
      <c r="D3" s="2578" t="s">
        <v>5159</v>
      </c>
      <c r="E3" s="2578" t="s">
        <v>5160</v>
      </c>
      <c r="F3" s="2578" t="s">
        <v>5161</v>
      </c>
      <c r="G3" s="2578" t="s">
        <v>5162</v>
      </c>
      <c r="H3" s="2578" t="s">
        <v>5163</v>
      </c>
      <c r="I3" s="2578" t="s">
        <v>5164</v>
      </c>
      <c r="J3" s="2578" t="s">
        <v>5165</v>
      </c>
      <c r="K3" s="2578" t="s">
        <v>5166</v>
      </c>
      <c r="L3" s="2578" t="s">
        <v>5167</v>
      </c>
      <c r="M3" s="2578" t="s">
        <v>5168</v>
      </c>
      <c r="N3" s="2578" t="s">
        <v>5192</v>
      </c>
      <c r="O3" s="2721" t="s">
        <v>5170</v>
      </c>
      <c r="P3" s="2578" t="s">
        <v>5171</v>
      </c>
      <c r="Q3" s="2578" t="s">
        <v>5276</v>
      </c>
      <c r="R3" s="2514" t="s">
        <v>5173</v>
      </c>
      <c r="S3" s="2514" t="s">
        <v>5174</v>
      </c>
      <c r="T3" s="2515" t="s">
        <v>5175</v>
      </c>
      <c r="U3" s="2722" t="s">
        <v>5277</v>
      </c>
    </row>
    <row r="4" spans="1:36" s="2730" customFormat="1" ht="21" customHeight="1">
      <c r="A4" s="2723" t="s">
        <v>4908</v>
      </c>
      <c r="B4" s="2724" t="s">
        <v>2925</v>
      </c>
      <c r="C4" s="2533">
        <v>270.8</v>
      </c>
      <c r="D4" s="2533">
        <v>112.9</v>
      </c>
      <c r="E4" s="2533">
        <f>2.8+6.98</f>
        <v>9.7800000000000011</v>
      </c>
      <c r="F4" s="2533">
        <v>0.90500000000000003</v>
      </c>
      <c r="G4" s="2533">
        <v>10.1</v>
      </c>
      <c r="H4" s="2534">
        <v>535</v>
      </c>
      <c r="I4" s="2534">
        <v>696</v>
      </c>
      <c r="J4" s="2534">
        <v>527</v>
      </c>
      <c r="K4" s="2534">
        <v>254</v>
      </c>
      <c r="L4" s="2534">
        <v>799</v>
      </c>
      <c r="M4" s="2534">
        <v>284.8</v>
      </c>
      <c r="N4" s="2534">
        <v>284</v>
      </c>
      <c r="O4" s="2725">
        <v>34</v>
      </c>
      <c r="P4" s="2725">
        <v>81</v>
      </c>
      <c r="Q4" s="2726">
        <v>90.688840350000007</v>
      </c>
      <c r="R4" s="2727">
        <v>0</v>
      </c>
      <c r="S4" s="2727">
        <v>0</v>
      </c>
      <c r="T4" s="2728">
        <v>0</v>
      </c>
      <c r="U4" s="2729">
        <v>0</v>
      </c>
    </row>
    <row r="5" spans="1:36" s="2730" customFormat="1" ht="21" customHeight="1">
      <c r="A5" s="2723" t="s">
        <v>4910</v>
      </c>
      <c r="B5" s="2724" t="s">
        <v>2927</v>
      </c>
      <c r="C5" s="2533">
        <v>335.3</v>
      </c>
      <c r="D5" s="2533">
        <v>235.3</v>
      </c>
      <c r="E5" s="2533">
        <f>14.3+190.9</f>
        <v>205.20000000000002</v>
      </c>
      <c r="F5" s="2533">
        <v>114.2</v>
      </c>
      <c r="G5" s="2533">
        <v>347.4</v>
      </c>
      <c r="H5" s="2534">
        <v>991</v>
      </c>
      <c r="I5" s="2534">
        <v>449</v>
      </c>
      <c r="J5" s="2534">
        <v>213</v>
      </c>
      <c r="K5" s="2534">
        <v>503</v>
      </c>
      <c r="L5" s="2534">
        <v>330</v>
      </c>
      <c r="M5" s="2534">
        <v>1380.6</v>
      </c>
      <c r="N5" s="2534">
        <v>1555</v>
      </c>
      <c r="O5" s="2534">
        <v>2881</v>
      </c>
      <c r="P5" s="2534">
        <v>1365</v>
      </c>
      <c r="Q5" s="2534">
        <v>855.61091334822822</v>
      </c>
      <c r="R5" s="2536">
        <v>3127</v>
      </c>
      <c r="S5" s="2536">
        <v>1019.107196849679</v>
      </c>
      <c r="T5" s="2525">
        <v>102.1</v>
      </c>
      <c r="U5" s="2729">
        <v>1438</v>
      </c>
    </row>
    <row r="6" spans="1:36" s="2730" customFormat="1" ht="25.5" customHeight="1">
      <c r="A6" s="2723" t="s">
        <v>4911</v>
      </c>
      <c r="B6" s="2724" t="s">
        <v>2928</v>
      </c>
      <c r="C6" s="2533">
        <v>0</v>
      </c>
      <c r="D6" s="2533">
        <v>0</v>
      </c>
      <c r="E6" s="2533">
        <v>0</v>
      </c>
      <c r="F6" s="2533">
        <v>0</v>
      </c>
      <c r="G6" s="2533">
        <v>15.56</v>
      </c>
      <c r="H6" s="2725">
        <v>0</v>
      </c>
      <c r="I6" s="2725">
        <v>0</v>
      </c>
      <c r="J6" s="2725">
        <v>0</v>
      </c>
      <c r="K6" s="2725">
        <v>0</v>
      </c>
      <c r="L6" s="2725">
        <v>0</v>
      </c>
      <c r="M6" s="2725">
        <v>53.4</v>
      </c>
      <c r="N6" s="2725">
        <v>0</v>
      </c>
      <c r="O6" s="2725">
        <v>273</v>
      </c>
      <c r="P6" s="2725">
        <v>150</v>
      </c>
      <c r="Q6" s="2726">
        <v>20.139000000000003</v>
      </c>
      <c r="R6" s="2731">
        <v>15</v>
      </c>
      <c r="S6" s="2727">
        <v>0</v>
      </c>
      <c r="T6" s="2728">
        <v>34</v>
      </c>
      <c r="U6" s="2729">
        <v>0</v>
      </c>
    </row>
    <row r="7" spans="1:36" s="2732" customFormat="1" ht="36.75" customHeight="1">
      <c r="A7" s="2723" t="s">
        <v>4912</v>
      </c>
      <c r="B7" s="2724" t="s">
        <v>2929</v>
      </c>
      <c r="C7" s="2533">
        <v>0</v>
      </c>
      <c r="D7" s="2533">
        <v>0</v>
      </c>
      <c r="E7" s="2533">
        <v>0</v>
      </c>
      <c r="F7" s="2533">
        <v>0</v>
      </c>
      <c r="G7" s="2533">
        <v>0</v>
      </c>
      <c r="H7" s="2534">
        <v>1</v>
      </c>
      <c r="I7" s="2534">
        <v>6</v>
      </c>
      <c r="J7" s="2725">
        <v>0</v>
      </c>
      <c r="K7" s="2725">
        <v>0</v>
      </c>
      <c r="L7" s="2725">
        <v>12</v>
      </c>
      <c r="M7" s="2725">
        <v>0</v>
      </c>
      <c r="N7" s="2725">
        <v>0</v>
      </c>
      <c r="O7" s="2725">
        <v>0</v>
      </c>
      <c r="P7" s="2725">
        <v>0</v>
      </c>
      <c r="Q7" s="2725">
        <v>0</v>
      </c>
      <c r="R7" s="2727">
        <v>0</v>
      </c>
      <c r="S7" s="2727">
        <v>0</v>
      </c>
      <c r="T7" s="2728">
        <v>0</v>
      </c>
      <c r="U7" s="2729">
        <v>0</v>
      </c>
    </row>
    <row r="8" spans="1:36" s="2730" customFormat="1" ht="21" customHeight="1">
      <c r="A8" s="2723" t="s">
        <v>4913</v>
      </c>
      <c r="B8" s="2724" t="s">
        <v>2930</v>
      </c>
      <c r="C8" s="2533">
        <v>26</v>
      </c>
      <c r="D8" s="2533">
        <v>29.968</v>
      </c>
      <c r="E8" s="2533">
        <v>2.4710000000000001</v>
      </c>
      <c r="F8" s="2533">
        <v>3.8</v>
      </c>
      <c r="G8" s="2533">
        <v>0</v>
      </c>
      <c r="H8" s="2534">
        <v>308</v>
      </c>
      <c r="I8" s="2534">
        <v>114</v>
      </c>
      <c r="J8" s="2534">
        <v>425</v>
      </c>
      <c r="K8" s="2534">
        <v>98</v>
      </c>
      <c r="L8" s="2534">
        <v>242</v>
      </c>
      <c r="M8" s="2534">
        <v>137.9</v>
      </c>
      <c r="N8" s="2725">
        <v>0</v>
      </c>
      <c r="O8" s="2725">
        <v>41</v>
      </c>
      <c r="P8" s="2725">
        <v>19</v>
      </c>
      <c r="Q8" s="2725">
        <v>0</v>
      </c>
      <c r="R8" s="2727">
        <v>1</v>
      </c>
      <c r="S8" s="2727">
        <v>0</v>
      </c>
      <c r="T8" s="2728">
        <v>49.1</v>
      </c>
      <c r="U8" s="2729">
        <v>1</v>
      </c>
    </row>
    <row r="9" spans="1:36" s="2730" customFormat="1" ht="21" customHeight="1">
      <c r="A9" s="2733" t="s">
        <v>4914</v>
      </c>
      <c r="B9" s="2734" t="s">
        <v>5179</v>
      </c>
      <c r="C9" s="2533">
        <v>5.508</v>
      </c>
      <c r="D9" s="2533">
        <v>17.231999999999999</v>
      </c>
      <c r="E9" s="2533">
        <f>3.388+18.834</f>
        <v>22.222000000000001</v>
      </c>
      <c r="F9" s="2533">
        <v>33.9</v>
      </c>
      <c r="G9" s="2533">
        <v>0.89</v>
      </c>
      <c r="H9" s="2735">
        <v>78</v>
      </c>
      <c r="I9" s="2735">
        <v>90</v>
      </c>
      <c r="J9" s="2735">
        <v>108</v>
      </c>
      <c r="K9" s="2735">
        <v>656</v>
      </c>
      <c r="L9" s="2735">
        <v>145</v>
      </c>
      <c r="M9" s="2735">
        <v>68.599999999999994</v>
      </c>
      <c r="N9" s="2735">
        <v>31</v>
      </c>
      <c r="O9" s="2534">
        <v>82</v>
      </c>
      <c r="P9" s="2534">
        <v>99</v>
      </c>
      <c r="Q9" s="2726">
        <v>9.1827190399999985</v>
      </c>
      <c r="R9" s="2731">
        <v>729</v>
      </c>
      <c r="S9" s="2727">
        <v>227.36079699999999</v>
      </c>
      <c r="T9" s="2728">
        <v>3.6</v>
      </c>
      <c r="U9" s="2729">
        <v>46.3</v>
      </c>
      <c r="V9" s="2732"/>
      <c r="W9" s="2732"/>
      <c r="X9" s="2732"/>
      <c r="Y9" s="2732"/>
      <c r="Z9" s="2732"/>
      <c r="AA9" s="2732"/>
      <c r="AB9" s="2732"/>
      <c r="AC9" s="2732"/>
      <c r="AD9" s="2732"/>
      <c r="AE9" s="2732"/>
      <c r="AF9" s="2732"/>
      <c r="AG9" s="2732"/>
      <c r="AH9" s="2732"/>
      <c r="AI9" s="2732"/>
      <c r="AJ9" s="2732"/>
    </row>
    <row r="10" spans="1:36" s="2730" customFormat="1" ht="21" customHeight="1">
      <c r="A10" s="2723" t="s">
        <v>4916</v>
      </c>
      <c r="B10" s="2724" t="s">
        <v>2932</v>
      </c>
      <c r="C10" s="2533">
        <v>1.7749999999999999</v>
      </c>
      <c r="D10" s="2533">
        <v>5.2679999999999998</v>
      </c>
      <c r="E10" s="2533">
        <v>12.94</v>
      </c>
      <c r="F10" s="2533">
        <v>9</v>
      </c>
      <c r="G10" s="2533">
        <v>0</v>
      </c>
      <c r="H10" s="2534">
        <v>34</v>
      </c>
      <c r="I10" s="2534">
        <v>167</v>
      </c>
      <c r="J10" s="2534">
        <v>71</v>
      </c>
      <c r="K10" s="2534">
        <v>233</v>
      </c>
      <c r="L10" s="2534">
        <v>24</v>
      </c>
      <c r="M10" s="2534">
        <v>27.8</v>
      </c>
      <c r="N10" s="2534">
        <v>35</v>
      </c>
      <c r="O10" s="2725">
        <v>28</v>
      </c>
      <c r="P10" s="2725">
        <v>12</v>
      </c>
      <c r="Q10" s="2726">
        <v>117.32899999999999</v>
      </c>
      <c r="R10" s="2727">
        <v>23</v>
      </c>
      <c r="S10" s="2536">
        <v>287.07461207368806</v>
      </c>
      <c r="T10" s="2728">
        <v>0</v>
      </c>
      <c r="U10" s="2729">
        <v>0</v>
      </c>
      <c r="V10" s="2732"/>
      <c r="W10" s="2732"/>
      <c r="X10" s="2732"/>
      <c r="Y10" s="2732"/>
      <c r="Z10" s="2732"/>
      <c r="AA10" s="2732"/>
      <c r="AB10" s="2732"/>
      <c r="AC10" s="2732"/>
      <c r="AD10" s="2732"/>
      <c r="AE10" s="2732"/>
      <c r="AF10" s="2732"/>
      <c r="AG10" s="2732"/>
      <c r="AH10" s="2732"/>
      <c r="AI10" s="2732"/>
      <c r="AJ10" s="2732"/>
    </row>
    <row r="11" spans="1:36" s="2730" customFormat="1" ht="21" customHeight="1">
      <c r="A11" s="2723" t="s">
        <v>4917</v>
      </c>
      <c r="B11" s="2724" t="s">
        <v>2933</v>
      </c>
      <c r="C11" s="2533">
        <v>391</v>
      </c>
      <c r="D11" s="2533">
        <v>1068.3</v>
      </c>
      <c r="E11" s="2533">
        <f>32.489+887.884</f>
        <v>920.37300000000005</v>
      </c>
      <c r="F11" s="2533">
        <v>711.4</v>
      </c>
      <c r="G11" s="2533">
        <v>1002</v>
      </c>
      <c r="H11" s="2534">
        <v>1850</v>
      </c>
      <c r="I11" s="2534">
        <v>1017</v>
      </c>
      <c r="J11" s="2534">
        <v>3044</v>
      </c>
      <c r="K11" s="2534">
        <v>1446</v>
      </c>
      <c r="L11" s="2534">
        <v>919</v>
      </c>
      <c r="M11" s="2534">
        <v>919.9</v>
      </c>
      <c r="N11" s="2534">
        <v>596</v>
      </c>
      <c r="O11" s="2534">
        <v>270</v>
      </c>
      <c r="P11" s="2534">
        <v>808</v>
      </c>
      <c r="Q11" s="2534">
        <v>990.01888278000013</v>
      </c>
      <c r="R11" s="2536">
        <v>378</v>
      </c>
      <c r="S11" s="2536">
        <v>2859.07512</v>
      </c>
      <c r="T11" s="2728">
        <v>20</v>
      </c>
      <c r="U11" s="2729">
        <v>0</v>
      </c>
    </row>
    <row r="12" spans="1:36" s="2730" customFormat="1" ht="21" customHeight="1">
      <c r="A12" s="2723" t="s">
        <v>4918</v>
      </c>
      <c r="B12" s="2724" t="s">
        <v>2934</v>
      </c>
      <c r="C12" s="2533">
        <v>0</v>
      </c>
      <c r="D12" s="2533">
        <v>0</v>
      </c>
      <c r="E12" s="2533">
        <v>0.48199999999999998</v>
      </c>
      <c r="F12" s="2533">
        <v>0</v>
      </c>
      <c r="G12" s="2533">
        <v>0</v>
      </c>
      <c r="H12" s="2534">
        <v>195</v>
      </c>
      <c r="I12" s="2534">
        <v>19</v>
      </c>
      <c r="J12" s="2534">
        <v>181</v>
      </c>
      <c r="K12" s="2534">
        <v>1165</v>
      </c>
      <c r="L12" s="2725">
        <v>0</v>
      </c>
      <c r="M12" s="2725">
        <v>324</v>
      </c>
      <c r="N12" s="2534">
        <v>84</v>
      </c>
      <c r="O12" s="2725">
        <v>0</v>
      </c>
      <c r="P12" s="2725">
        <v>16</v>
      </c>
      <c r="Q12" s="2726">
        <v>517.06501850000006</v>
      </c>
      <c r="R12" s="2731">
        <v>31</v>
      </c>
      <c r="S12" s="2727">
        <v>484.20290119999999</v>
      </c>
      <c r="T12" s="2728">
        <v>0.40715099999999999</v>
      </c>
      <c r="U12" s="2729">
        <v>14</v>
      </c>
    </row>
    <row r="13" spans="1:36" s="2730" customFormat="1" ht="21" customHeight="1">
      <c r="A13" s="2723" t="s">
        <v>4919</v>
      </c>
      <c r="B13" s="2724" t="s">
        <v>4920</v>
      </c>
      <c r="C13" s="2533">
        <v>12.14</v>
      </c>
      <c r="D13" s="2533">
        <v>113</v>
      </c>
      <c r="E13" s="2533">
        <v>209</v>
      </c>
      <c r="F13" s="2533">
        <v>209.2</v>
      </c>
      <c r="G13" s="2533">
        <v>1063</v>
      </c>
      <c r="H13" s="2534">
        <v>1252</v>
      </c>
      <c r="I13" s="2534">
        <v>2381</v>
      </c>
      <c r="J13" s="2534">
        <v>618</v>
      </c>
      <c r="K13" s="2534">
        <v>609</v>
      </c>
      <c r="L13" s="2534">
        <v>1136</v>
      </c>
      <c r="M13" s="2534">
        <v>94.5</v>
      </c>
      <c r="N13" s="2534">
        <v>1168</v>
      </c>
      <c r="O13" s="2534">
        <v>1283</v>
      </c>
      <c r="P13" s="2534">
        <v>1058.5999999999999</v>
      </c>
      <c r="Q13" s="2534">
        <v>316.90978301999996</v>
      </c>
      <c r="R13" s="2536">
        <v>275.60000000000002</v>
      </c>
      <c r="S13" s="2536">
        <v>1281.6958205481544</v>
      </c>
      <c r="T13" s="2728">
        <v>155</v>
      </c>
      <c r="U13" s="2729">
        <v>567</v>
      </c>
    </row>
    <row r="14" spans="1:36" s="2736" customFormat="1" ht="21" customHeight="1">
      <c r="A14" s="2723" t="s">
        <v>4921</v>
      </c>
      <c r="B14" s="2724" t="s">
        <v>2935</v>
      </c>
      <c r="C14" s="2533">
        <v>90.756</v>
      </c>
      <c r="D14" s="2533">
        <v>245.41200000000001</v>
      </c>
      <c r="E14" s="2533">
        <v>213</v>
      </c>
      <c r="F14" s="2533">
        <v>329.8</v>
      </c>
      <c r="G14" s="2533">
        <v>124</v>
      </c>
      <c r="H14" s="2534">
        <v>165</v>
      </c>
      <c r="I14" s="2534">
        <v>253.6</v>
      </c>
      <c r="J14" s="2534">
        <v>862</v>
      </c>
      <c r="K14" s="2534">
        <v>409</v>
      </c>
      <c r="L14" s="2534">
        <v>286</v>
      </c>
      <c r="M14" s="2534">
        <v>448</v>
      </c>
      <c r="N14" s="2534">
        <v>587</v>
      </c>
      <c r="O14" s="2534">
        <v>210</v>
      </c>
      <c r="P14" s="2534">
        <v>292</v>
      </c>
      <c r="Q14" s="2534">
        <v>325.87351961999997</v>
      </c>
      <c r="R14" s="2536">
        <v>415</v>
      </c>
      <c r="S14" s="2536">
        <v>904.23449962249992</v>
      </c>
      <c r="T14" s="2525">
        <v>420.3</v>
      </c>
      <c r="U14" s="2526">
        <v>362.3</v>
      </c>
    </row>
    <row r="15" spans="1:36" s="2737" customFormat="1" ht="21" customHeight="1">
      <c r="A15" s="2723" t="s">
        <v>4922</v>
      </c>
      <c r="B15" s="2724" t="s">
        <v>2936</v>
      </c>
      <c r="C15" s="2533">
        <v>0</v>
      </c>
      <c r="D15" s="2533">
        <v>0</v>
      </c>
      <c r="E15" s="2533">
        <v>0</v>
      </c>
      <c r="F15" s="2533">
        <v>0</v>
      </c>
      <c r="G15" s="2533">
        <v>71.3</v>
      </c>
      <c r="H15" s="2534">
        <v>34</v>
      </c>
      <c r="I15" s="2534">
        <v>28</v>
      </c>
      <c r="J15" s="2534">
        <v>152</v>
      </c>
      <c r="K15" s="2534">
        <v>39</v>
      </c>
      <c r="L15" s="2534">
        <v>14</v>
      </c>
      <c r="M15" s="2534">
        <v>58</v>
      </c>
      <c r="N15" s="2534">
        <v>35</v>
      </c>
      <c r="O15" s="2534">
        <v>87</v>
      </c>
      <c r="P15" s="2534">
        <v>34.6</v>
      </c>
      <c r="Q15" s="2726">
        <v>3.6244087</v>
      </c>
      <c r="R15" s="2731">
        <v>41</v>
      </c>
      <c r="S15" s="2727">
        <v>5.7398762400000001</v>
      </c>
      <c r="T15" s="2728">
        <v>14.6</v>
      </c>
      <c r="U15" s="2729">
        <v>1</v>
      </c>
    </row>
    <row r="16" spans="1:36" s="2737" customFormat="1" ht="21" customHeight="1">
      <c r="A16" s="2723" t="s">
        <v>4923</v>
      </c>
      <c r="B16" s="2724" t="s">
        <v>2937</v>
      </c>
      <c r="C16" s="2533">
        <v>0</v>
      </c>
      <c r="D16" s="2533">
        <v>0</v>
      </c>
      <c r="E16" s="2533">
        <v>0</v>
      </c>
      <c r="F16" s="2533">
        <v>0</v>
      </c>
      <c r="G16" s="2533">
        <v>0</v>
      </c>
      <c r="H16" s="2534">
        <v>8</v>
      </c>
      <c r="I16" s="2534">
        <v>11</v>
      </c>
      <c r="J16" s="2534">
        <v>45</v>
      </c>
      <c r="K16" s="2725">
        <v>0</v>
      </c>
      <c r="L16" s="2534">
        <v>17</v>
      </c>
      <c r="M16" s="2534">
        <v>8.8000000000000007</v>
      </c>
      <c r="N16" s="2725">
        <v>1</v>
      </c>
      <c r="O16" s="2725">
        <v>4</v>
      </c>
      <c r="P16" s="2725">
        <v>2</v>
      </c>
      <c r="Q16" s="2726">
        <v>288.01800000000009</v>
      </c>
      <c r="R16" s="2727">
        <v>247.6</v>
      </c>
      <c r="S16" s="2727">
        <v>560.50800000000004</v>
      </c>
      <c r="T16" s="2728">
        <v>0</v>
      </c>
      <c r="U16" s="2729">
        <v>0</v>
      </c>
    </row>
    <row r="17" spans="1:66" s="2737" customFormat="1" ht="21" customHeight="1">
      <c r="A17" s="2723" t="s">
        <v>4926</v>
      </c>
      <c r="B17" s="2724" t="s">
        <v>2938</v>
      </c>
      <c r="C17" s="2533">
        <v>0</v>
      </c>
      <c r="D17" s="2533">
        <v>0</v>
      </c>
      <c r="E17" s="2533">
        <v>18.298999999999999</v>
      </c>
      <c r="F17" s="2533">
        <v>0</v>
      </c>
      <c r="G17" s="2533">
        <v>0</v>
      </c>
      <c r="H17" s="2534">
        <v>575</v>
      </c>
      <c r="I17" s="2725">
        <v>0</v>
      </c>
      <c r="J17" s="2534">
        <v>13</v>
      </c>
      <c r="K17" s="2725">
        <v>0</v>
      </c>
      <c r="L17" s="2534">
        <v>7</v>
      </c>
      <c r="M17" s="2725">
        <v>0</v>
      </c>
      <c r="N17" s="2725">
        <v>0</v>
      </c>
      <c r="O17" s="2725">
        <v>5</v>
      </c>
      <c r="P17" s="2725">
        <v>0</v>
      </c>
      <c r="Q17" s="2725">
        <v>0</v>
      </c>
      <c r="R17" s="2727">
        <v>0</v>
      </c>
      <c r="S17" s="2727">
        <v>922.67141681999988</v>
      </c>
      <c r="T17" s="2728">
        <v>0</v>
      </c>
      <c r="U17" s="2729">
        <v>0</v>
      </c>
    </row>
    <row r="18" spans="1:66" s="2737" customFormat="1" ht="21" customHeight="1">
      <c r="A18" s="2723" t="s">
        <v>4927</v>
      </c>
      <c r="B18" s="2724" t="s">
        <v>2939</v>
      </c>
      <c r="C18" s="2533">
        <v>0</v>
      </c>
      <c r="D18" s="2533">
        <v>0</v>
      </c>
      <c r="E18" s="2533">
        <v>0</v>
      </c>
      <c r="F18" s="2533">
        <v>0</v>
      </c>
      <c r="G18" s="2533">
        <v>1374.999</v>
      </c>
      <c r="H18" s="2534">
        <v>72</v>
      </c>
      <c r="I18" s="2534">
        <v>274</v>
      </c>
      <c r="J18" s="2534">
        <v>40</v>
      </c>
      <c r="K18" s="2534">
        <v>599</v>
      </c>
      <c r="L18" s="2534">
        <v>1226</v>
      </c>
      <c r="M18" s="2534">
        <v>572.70000000000005</v>
      </c>
      <c r="N18" s="2725">
        <v>0</v>
      </c>
      <c r="O18" s="2725">
        <v>0</v>
      </c>
      <c r="P18" s="2725">
        <v>0</v>
      </c>
      <c r="Q18" s="2725">
        <v>0</v>
      </c>
      <c r="R18" s="2727">
        <v>116</v>
      </c>
      <c r="S18" s="2727">
        <v>0.877</v>
      </c>
      <c r="T18" s="2728">
        <v>17</v>
      </c>
      <c r="U18" s="2729">
        <v>1</v>
      </c>
    </row>
    <row r="19" spans="1:66" s="2737" customFormat="1" ht="21" customHeight="1">
      <c r="A19" s="2723" t="s">
        <v>4928</v>
      </c>
      <c r="B19" s="2724" t="s">
        <v>2940</v>
      </c>
      <c r="C19" s="2533">
        <v>0</v>
      </c>
      <c r="D19" s="2533">
        <v>0</v>
      </c>
      <c r="E19" s="2533">
        <v>0</v>
      </c>
      <c r="F19" s="2533">
        <v>0</v>
      </c>
      <c r="G19" s="2533">
        <v>0</v>
      </c>
      <c r="H19" s="2725">
        <v>0</v>
      </c>
      <c r="I19" s="2534">
        <v>42</v>
      </c>
      <c r="J19" s="2534">
        <v>12</v>
      </c>
      <c r="K19" s="2725">
        <v>0</v>
      </c>
      <c r="L19" s="2725">
        <v>0</v>
      </c>
      <c r="M19" s="2725">
        <v>18</v>
      </c>
      <c r="N19" s="2725">
        <v>3</v>
      </c>
      <c r="O19" s="2534">
        <v>2</v>
      </c>
      <c r="P19" s="2725">
        <v>0</v>
      </c>
      <c r="Q19" s="2725">
        <v>0</v>
      </c>
      <c r="R19" s="2727">
        <v>0</v>
      </c>
      <c r="S19" s="2727">
        <v>353.55498933950003</v>
      </c>
      <c r="T19" s="2728">
        <v>0</v>
      </c>
      <c r="U19" s="2729">
        <v>4</v>
      </c>
    </row>
    <row r="20" spans="1:66" s="2737" customFormat="1" ht="21" customHeight="1">
      <c r="A20" s="2723" t="s">
        <v>4929</v>
      </c>
      <c r="B20" s="2724" t="s">
        <v>2941</v>
      </c>
      <c r="C20" s="2533">
        <v>0</v>
      </c>
      <c r="D20" s="2533">
        <v>0</v>
      </c>
      <c r="E20" s="2533">
        <v>0</v>
      </c>
      <c r="F20" s="2533">
        <v>0</v>
      </c>
      <c r="G20" s="2533">
        <v>0</v>
      </c>
      <c r="H20" s="2534">
        <v>3</v>
      </c>
      <c r="I20" s="2725">
        <v>0</v>
      </c>
      <c r="J20" s="2534">
        <v>18</v>
      </c>
      <c r="K20" s="2534">
        <v>2</v>
      </c>
      <c r="L20" s="2534">
        <v>1</v>
      </c>
      <c r="M20" s="2534">
        <v>4.8</v>
      </c>
      <c r="N20" s="2534">
        <v>73</v>
      </c>
      <c r="O20" s="2738">
        <v>0</v>
      </c>
      <c r="P20" s="2725">
        <v>0</v>
      </c>
      <c r="Q20" s="2725">
        <v>0</v>
      </c>
      <c r="R20" s="2727">
        <v>0</v>
      </c>
      <c r="S20" s="2727">
        <v>13.53</v>
      </c>
      <c r="T20" s="2728">
        <v>0</v>
      </c>
      <c r="U20" s="2729">
        <v>0</v>
      </c>
    </row>
    <row r="21" spans="1:66" s="2737" customFormat="1" ht="21" customHeight="1" thickBot="1">
      <c r="A21" s="2739"/>
      <c r="B21" s="2740" t="s">
        <v>5278</v>
      </c>
      <c r="C21" s="2533"/>
      <c r="D21" s="2533"/>
      <c r="E21" s="2533"/>
      <c r="F21" s="2533"/>
      <c r="G21" s="2533"/>
      <c r="H21" s="2534"/>
      <c r="I21" s="2725"/>
      <c r="J21" s="2534"/>
      <c r="K21" s="2534"/>
      <c r="L21" s="2534"/>
      <c r="M21" s="2534"/>
      <c r="N21" s="2534"/>
      <c r="O21" s="2725">
        <v>0</v>
      </c>
      <c r="P21" s="2725">
        <v>0</v>
      </c>
      <c r="Q21" s="2725">
        <v>0</v>
      </c>
      <c r="R21" s="2725">
        <v>0</v>
      </c>
      <c r="S21" s="2727">
        <v>0</v>
      </c>
      <c r="T21" s="2741">
        <v>400</v>
      </c>
      <c r="U21" s="2742">
        <v>600</v>
      </c>
    </row>
    <row r="22" spans="1:66" s="2747" customFormat="1" ht="21" customHeight="1" thickBot="1">
      <c r="A22" s="3381" t="s">
        <v>5016</v>
      </c>
      <c r="B22" s="3382"/>
      <c r="C22" s="2743">
        <f>SUM(C4:C20)+1</f>
        <v>1134.2790000000002</v>
      </c>
      <c r="D22" s="2743">
        <f>SUM(D4:D20)-1</f>
        <v>1826.38</v>
      </c>
      <c r="E22" s="2743">
        <f>SUM(E4:E20)-2</f>
        <v>1611.7670000000001</v>
      </c>
      <c r="F22" s="2743">
        <f>SUM(F4:F20)</f>
        <v>1412.2049999999999</v>
      </c>
      <c r="G22" s="2743">
        <f>SUM(G4:G20)</f>
        <v>4009.2489999999998</v>
      </c>
      <c r="H22" s="2743">
        <f>SUM(H4:H20)</f>
        <v>6101</v>
      </c>
      <c r="I22" s="2743">
        <f>SUM(I4:I20)+1</f>
        <v>5548.6</v>
      </c>
      <c r="J22" s="2743">
        <f t="shared" ref="J22:O22" si="0">SUM(J4:J20)</f>
        <v>6329</v>
      </c>
      <c r="K22" s="2743">
        <f t="shared" si="0"/>
        <v>6013</v>
      </c>
      <c r="L22" s="2743">
        <f t="shared" si="0"/>
        <v>5158</v>
      </c>
      <c r="M22" s="2743">
        <f t="shared" si="0"/>
        <v>4401.8</v>
      </c>
      <c r="N22" s="2743">
        <f t="shared" si="0"/>
        <v>4452</v>
      </c>
      <c r="O22" s="2743">
        <f t="shared" si="0"/>
        <v>5200</v>
      </c>
      <c r="P22" s="2743">
        <f t="shared" ref="P22:U22" si="1">SUM(P4:P21)</f>
        <v>3937.2</v>
      </c>
      <c r="Q22" s="2743">
        <f t="shared" si="1"/>
        <v>3534.4600853582283</v>
      </c>
      <c r="R22" s="2744">
        <f t="shared" si="1"/>
        <v>5399.2000000000007</v>
      </c>
      <c r="S22" s="2744">
        <f t="shared" si="1"/>
        <v>8919.6322296935232</v>
      </c>
      <c r="T22" s="2745">
        <f t="shared" si="1"/>
        <v>1216.1071510000002</v>
      </c>
      <c r="U22" s="2746">
        <f t="shared" si="1"/>
        <v>3034.6000000000004</v>
      </c>
    </row>
    <row r="23" spans="1:66" s="2570" customFormat="1" ht="17.399999999999999" thickTop="1">
      <c r="A23" s="3365" t="s">
        <v>5183</v>
      </c>
      <c r="B23" s="3365"/>
      <c r="C23" s="3365"/>
      <c r="D23" s="3365"/>
      <c r="E23" s="3365"/>
      <c r="F23" s="3365"/>
      <c r="G23" s="3365"/>
      <c r="H23" s="3365"/>
      <c r="I23" s="3365"/>
      <c r="J23" s="3365"/>
      <c r="K23" s="3365"/>
      <c r="L23" s="3365"/>
      <c r="M23" s="3365"/>
      <c r="N23" s="3365"/>
      <c r="O23" s="3365"/>
      <c r="P23" s="2569"/>
      <c r="Q23" s="2569"/>
      <c r="R23" s="2569"/>
      <c r="S23" s="2569"/>
      <c r="T23" s="2569"/>
      <c r="U23" s="2569"/>
      <c r="V23" s="2747"/>
      <c r="W23" s="2206"/>
      <c r="X23" s="2206"/>
      <c r="Y23" s="2206"/>
      <c r="Z23" s="2206"/>
      <c r="AA23" s="2206"/>
      <c r="AB23" s="2206"/>
      <c r="AC23" s="2206"/>
      <c r="AD23" s="2206"/>
      <c r="AE23" s="2206"/>
      <c r="AF23" s="2206"/>
      <c r="AG23" s="2206"/>
      <c r="AH23" s="2206"/>
      <c r="AI23" s="2206"/>
      <c r="AJ23" s="2206"/>
      <c r="AK23" s="2206"/>
      <c r="AL23" s="2206"/>
      <c r="AM23" s="2206"/>
      <c r="AN23" s="2206"/>
      <c r="AO23" s="2206"/>
      <c r="AP23" s="2206"/>
      <c r="AQ23" s="2206"/>
      <c r="AR23" s="2206"/>
      <c r="AS23" s="2206"/>
      <c r="AT23" s="2206"/>
      <c r="AU23" s="2206"/>
      <c r="AV23" s="2206"/>
      <c r="AW23" s="2206"/>
      <c r="AX23" s="2206"/>
      <c r="AY23" s="2206"/>
      <c r="AZ23" s="2206"/>
      <c r="BA23" s="2206"/>
      <c r="BB23" s="2206"/>
      <c r="BC23" s="2206"/>
      <c r="BD23" s="2206"/>
      <c r="BE23" s="2206"/>
      <c r="BF23" s="2206"/>
      <c r="BG23" s="2206"/>
      <c r="BH23" s="2206"/>
      <c r="BI23" s="2206"/>
      <c r="BJ23" s="2206"/>
      <c r="BK23" s="2206"/>
      <c r="BL23" s="2206"/>
      <c r="BM23" s="2206"/>
      <c r="BN23" s="2206"/>
    </row>
    <row r="24" spans="1:66" s="2570" customFormat="1" ht="33" customHeight="1">
      <c r="A24" s="3079" t="s">
        <v>5184</v>
      </c>
      <c r="B24" s="3079"/>
      <c r="C24" s="3079"/>
      <c r="D24" s="3079"/>
      <c r="E24" s="3079"/>
      <c r="F24" s="3079"/>
      <c r="G24" s="3079"/>
      <c r="H24" s="3079"/>
      <c r="I24" s="3079"/>
      <c r="J24" s="3079"/>
      <c r="K24" s="3079"/>
      <c r="L24" s="3079"/>
      <c r="M24" s="3079"/>
      <c r="N24" s="3079"/>
      <c r="O24" s="3079"/>
      <c r="P24" s="3079"/>
      <c r="Q24" s="3079"/>
      <c r="R24" s="3079"/>
      <c r="S24" s="3079"/>
      <c r="T24" s="3079"/>
      <c r="U24" s="2748"/>
      <c r="V24" s="2206"/>
      <c r="W24" s="2206"/>
      <c r="X24" s="2206"/>
      <c r="Y24" s="2206"/>
      <c r="Z24" s="2206"/>
      <c r="AA24" s="2206"/>
      <c r="AB24" s="2206"/>
      <c r="AC24" s="2206"/>
      <c r="AD24" s="2206"/>
      <c r="AE24" s="2206"/>
      <c r="AF24" s="2206"/>
      <c r="AG24" s="2206"/>
      <c r="AH24" s="2206"/>
      <c r="AI24" s="2206"/>
      <c r="AJ24" s="2206"/>
      <c r="AK24" s="2206"/>
      <c r="AL24" s="2206"/>
      <c r="AM24" s="2206"/>
      <c r="AN24" s="2206"/>
      <c r="AO24" s="2206"/>
      <c r="AP24" s="2206"/>
      <c r="AQ24" s="2206"/>
      <c r="AR24" s="2206"/>
      <c r="AS24" s="2206"/>
      <c r="AT24" s="2206"/>
      <c r="AU24" s="2206"/>
      <c r="AV24" s="2206"/>
      <c r="AW24" s="2206"/>
      <c r="AX24" s="2206"/>
      <c r="AY24" s="2206"/>
      <c r="AZ24" s="2206"/>
      <c r="BA24" s="2206"/>
      <c r="BB24" s="2206"/>
      <c r="BC24" s="2206"/>
      <c r="BD24" s="2206"/>
      <c r="BE24" s="2206"/>
      <c r="BF24" s="2206"/>
      <c r="BG24" s="2206"/>
      <c r="BH24" s="2206"/>
      <c r="BI24" s="2206"/>
      <c r="BJ24" s="2206"/>
      <c r="BK24" s="2206"/>
      <c r="BL24" s="2206"/>
      <c r="BM24" s="2206"/>
      <c r="BN24" s="2206"/>
    </row>
    <row r="25" spans="1:66" s="2570" customFormat="1">
      <c r="A25" s="3079" t="s">
        <v>5279</v>
      </c>
      <c r="B25" s="3079"/>
      <c r="C25" s="3079"/>
      <c r="D25" s="3079"/>
      <c r="E25" s="3079"/>
      <c r="F25" s="3079"/>
      <c r="G25" s="3079"/>
      <c r="H25" s="3079"/>
      <c r="I25" s="3079"/>
      <c r="J25" s="3079"/>
      <c r="K25" s="3079"/>
      <c r="L25" s="3079"/>
      <c r="M25" s="3079"/>
      <c r="N25" s="3079"/>
      <c r="O25" s="3079"/>
      <c r="P25" s="3079"/>
      <c r="Q25" s="3079"/>
      <c r="R25" s="3079"/>
      <c r="S25" s="3079"/>
      <c r="T25" s="2206"/>
      <c r="U25" s="2206"/>
      <c r="V25" s="2206"/>
      <c r="W25" s="2206"/>
      <c r="X25" s="2206"/>
      <c r="Y25" s="2206"/>
      <c r="Z25" s="2206"/>
      <c r="AA25" s="2206"/>
      <c r="AB25" s="2206"/>
      <c r="AC25" s="2206"/>
      <c r="AD25" s="2206"/>
      <c r="AE25" s="2206"/>
      <c r="AF25" s="2206"/>
      <c r="AG25" s="2747"/>
      <c r="AH25" s="2747"/>
      <c r="AI25" s="2747"/>
      <c r="AJ25" s="2747"/>
      <c r="AK25" s="2747"/>
      <c r="AL25" s="2747"/>
      <c r="AM25" s="2747"/>
      <c r="AN25" s="2747"/>
      <c r="AO25" s="2747"/>
      <c r="AP25" s="2747"/>
      <c r="AQ25" s="2747"/>
      <c r="AR25" s="2747"/>
      <c r="AS25" s="2747"/>
      <c r="AT25" s="2747"/>
      <c r="AU25" s="2747"/>
      <c r="AV25" s="2747"/>
      <c r="AW25" s="2747"/>
      <c r="AX25" s="2747"/>
      <c r="AY25" s="2747"/>
      <c r="AZ25" s="2747"/>
      <c r="BA25" s="2747"/>
      <c r="BB25" s="2747"/>
      <c r="BC25" s="2747"/>
      <c r="BD25" s="2747"/>
      <c r="BE25" s="2747"/>
      <c r="BF25" s="2747"/>
      <c r="BG25" s="2747"/>
      <c r="BH25" s="2747"/>
      <c r="BI25" s="2747"/>
      <c r="BJ25" s="2747"/>
      <c r="BK25" s="2747"/>
      <c r="BL25" s="2747"/>
      <c r="BM25" s="2747"/>
      <c r="BN25" s="2747"/>
    </row>
    <row r="26" spans="1:66" s="2572" customFormat="1" ht="15.6">
      <c r="A26" s="3358" t="s">
        <v>5280</v>
      </c>
      <c r="B26" s="3358"/>
      <c r="C26" s="3358"/>
      <c r="D26" s="3358"/>
      <c r="E26" s="3358"/>
      <c r="F26" s="3358"/>
      <c r="G26" s="3358"/>
      <c r="H26" s="3358"/>
      <c r="I26" s="3358"/>
      <c r="J26" s="3358"/>
      <c r="K26" s="3358"/>
      <c r="L26" s="3358"/>
      <c r="M26" s="3358"/>
      <c r="N26" s="3358"/>
      <c r="O26" s="3358"/>
      <c r="P26" s="3358"/>
      <c r="Q26" s="3358"/>
      <c r="AG26" s="2206"/>
      <c r="AH26" s="2206"/>
      <c r="AI26" s="2206"/>
      <c r="AJ26" s="2206"/>
      <c r="AK26" s="2206"/>
      <c r="AL26" s="2206"/>
      <c r="AM26" s="2206"/>
      <c r="AN26" s="2206"/>
      <c r="AO26" s="2206"/>
      <c r="AP26" s="2206"/>
      <c r="AQ26" s="2206"/>
      <c r="AR26" s="2206"/>
      <c r="AS26" s="2206"/>
      <c r="AT26" s="2206"/>
      <c r="AU26" s="2206"/>
      <c r="AV26" s="2206"/>
      <c r="AW26" s="2206"/>
      <c r="AX26" s="2206"/>
      <c r="AY26" s="2206"/>
      <c r="AZ26" s="2206"/>
      <c r="BA26" s="2206"/>
      <c r="BB26" s="2206"/>
      <c r="BC26" s="2206"/>
      <c r="BD26" s="2206"/>
      <c r="BE26" s="2206"/>
      <c r="BF26" s="2206"/>
      <c r="BG26" s="2206"/>
      <c r="BH26" s="2206"/>
      <c r="BI26" s="2206"/>
      <c r="BJ26" s="2206"/>
      <c r="BK26" s="2206"/>
      <c r="BL26" s="2206"/>
      <c r="BM26" s="2206"/>
      <c r="BN26" s="2206"/>
    </row>
    <row r="27" spans="1:66" s="2572" customFormat="1" ht="15.6">
      <c r="A27" s="3358" t="s">
        <v>5281</v>
      </c>
      <c r="B27" s="3358"/>
      <c r="C27" s="3358"/>
      <c r="D27" s="3358"/>
      <c r="E27" s="3358"/>
      <c r="F27" s="3358"/>
      <c r="G27" s="3358"/>
      <c r="H27" s="3358"/>
      <c r="I27" s="3358"/>
      <c r="J27" s="3358"/>
      <c r="K27" s="3358"/>
      <c r="L27" s="3358"/>
      <c r="M27" s="3358"/>
      <c r="N27" s="3358"/>
      <c r="O27" s="3358"/>
      <c r="P27" s="3358"/>
      <c r="Q27" s="3358"/>
      <c r="AG27" s="2206"/>
      <c r="AH27" s="2206"/>
      <c r="AI27" s="2206"/>
      <c r="AJ27" s="2206"/>
      <c r="AK27" s="2206"/>
      <c r="AL27" s="2206"/>
      <c r="AM27" s="2206"/>
      <c r="AN27" s="2206"/>
      <c r="AO27" s="2206"/>
      <c r="AP27" s="2206"/>
      <c r="AQ27" s="2206"/>
      <c r="AR27" s="2206"/>
      <c r="AS27" s="2206"/>
      <c r="AT27" s="2206"/>
      <c r="AU27" s="2206"/>
      <c r="AV27" s="2206"/>
      <c r="AW27" s="2206"/>
      <c r="AX27" s="2206"/>
      <c r="AY27" s="2206"/>
      <c r="AZ27" s="2206"/>
      <c r="BA27" s="2206"/>
      <c r="BB27" s="2206"/>
      <c r="BC27" s="2206"/>
      <c r="BD27" s="2206"/>
      <c r="BE27" s="2206"/>
      <c r="BF27" s="2206"/>
      <c r="BG27" s="2206"/>
      <c r="BH27" s="2206"/>
      <c r="BI27" s="2206"/>
      <c r="BJ27" s="2206"/>
      <c r="BK27" s="2206"/>
      <c r="BL27" s="2206"/>
      <c r="BM27" s="2206"/>
      <c r="BN27" s="2206"/>
    </row>
    <row r="28" spans="1:66" s="2572" customFormat="1" ht="16.5" customHeight="1">
      <c r="A28" s="3359" t="s">
        <v>5282</v>
      </c>
      <c r="B28" s="3359"/>
      <c r="C28" s="3359"/>
      <c r="D28" s="3359"/>
      <c r="E28" s="3359"/>
      <c r="F28" s="3359"/>
      <c r="G28" s="3359"/>
      <c r="H28" s="3359"/>
      <c r="I28" s="3359"/>
      <c r="J28" s="3359"/>
      <c r="K28" s="3359"/>
      <c r="L28" s="3359"/>
      <c r="M28" s="3359"/>
      <c r="N28" s="3359"/>
      <c r="O28" s="3359"/>
      <c r="P28" s="3359"/>
      <c r="Q28" s="3359"/>
      <c r="AG28" s="2747"/>
      <c r="AH28" s="2747"/>
      <c r="AI28" s="2747"/>
      <c r="AJ28" s="2747"/>
      <c r="AK28" s="2747"/>
      <c r="AL28" s="2747"/>
      <c r="AM28" s="2747"/>
      <c r="AN28" s="2747"/>
      <c r="AO28" s="2747"/>
      <c r="AP28" s="2747"/>
      <c r="AQ28" s="2747"/>
      <c r="AR28" s="2747"/>
      <c r="AS28" s="2747"/>
      <c r="AT28" s="2747"/>
      <c r="AU28" s="2747"/>
      <c r="AV28" s="2747"/>
      <c r="AW28" s="2747"/>
      <c r="AX28" s="2747"/>
      <c r="AY28" s="2747"/>
      <c r="AZ28" s="2747"/>
      <c r="BA28" s="2747"/>
      <c r="BB28" s="2747"/>
      <c r="BC28" s="2747"/>
      <c r="BD28" s="2747"/>
      <c r="BE28" s="2747"/>
      <c r="BF28" s="2747"/>
      <c r="BG28" s="2747"/>
      <c r="BH28" s="2747"/>
      <c r="BI28" s="2747"/>
      <c r="BJ28" s="2747"/>
      <c r="BK28" s="2747"/>
      <c r="BL28" s="2747"/>
      <c r="BM28" s="2747"/>
      <c r="BN28" s="2747"/>
    </row>
    <row r="29" spans="1:66" s="2747" customFormat="1" ht="9" customHeight="1">
      <c r="A29" s="2749"/>
      <c r="C29" s="2750"/>
      <c r="D29" s="2750"/>
    </row>
    <row r="30" spans="1:66" s="2503" customFormat="1" ht="19.2">
      <c r="A30" s="3362" t="s">
        <v>5283</v>
      </c>
      <c r="B30" s="3362"/>
      <c r="C30" s="3362"/>
      <c r="D30" s="3362"/>
      <c r="E30" s="3362"/>
      <c r="F30" s="3362"/>
      <c r="G30" s="3362"/>
      <c r="H30" s="3362"/>
      <c r="I30" s="3362"/>
      <c r="J30" s="3362"/>
      <c r="K30" s="3362"/>
      <c r="L30" s="3362"/>
      <c r="M30" s="3362"/>
      <c r="N30" s="3362"/>
      <c r="O30" s="3362"/>
      <c r="P30" s="3362"/>
      <c r="Q30" s="3362"/>
      <c r="R30" s="3362"/>
      <c r="S30" s="3362"/>
      <c r="T30" s="3362"/>
    </row>
    <row r="31" spans="1:66" ht="19.5" customHeight="1" thickBot="1">
      <c r="C31" s="2751"/>
      <c r="D31" s="2751"/>
      <c r="E31" s="2751"/>
      <c r="F31" s="2751"/>
      <c r="G31" s="2751"/>
      <c r="H31" s="2751"/>
      <c r="I31" s="2717"/>
      <c r="J31" s="2717"/>
      <c r="K31" s="2717"/>
      <c r="L31" s="2717"/>
      <c r="M31" s="2717"/>
      <c r="O31" s="2717"/>
      <c r="P31" s="2717"/>
      <c r="Q31" s="2717"/>
      <c r="R31" s="2717"/>
      <c r="S31" s="2717"/>
      <c r="T31" s="2717"/>
      <c r="U31" s="2718" t="s">
        <v>70</v>
      </c>
    </row>
    <row r="32" spans="1:66" s="2518" customFormat="1" ht="35.4" thickTop="1" thickBot="1">
      <c r="A32" s="3367" t="s">
        <v>5191</v>
      </c>
      <c r="B32" s="3368"/>
      <c r="C32" s="2578" t="s">
        <v>5158</v>
      </c>
      <c r="D32" s="2578" t="s">
        <v>5159</v>
      </c>
      <c r="E32" s="2578" t="s">
        <v>5160</v>
      </c>
      <c r="F32" s="2578" t="s">
        <v>5161</v>
      </c>
      <c r="G32" s="2578" t="s">
        <v>5162</v>
      </c>
      <c r="H32" s="2578" t="s">
        <v>5163</v>
      </c>
      <c r="I32" s="2578" t="s">
        <v>5164</v>
      </c>
      <c r="J32" s="2578" t="s">
        <v>5165</v>
      </c>
      <c r="K32" s="2578" t="s">
        <v>5166</v>
      </c>
      <c r="L32" s="2578" t="s">
        <v>5167</v>
      </c>
      <c r="M32" s="2578" t="s">
        <v>5168</v>
      </c>
      <c r="N32" s="2578" t="s">
        <v>5169</v>
      </c>
      <c r="O32" s="2721" t="s">
        <v>5170</v>
      </c>
      <c r="P32" s="2578" t="s">
        <v>5171</v>
      </c>
      <c r="Q32" s="2578" t="s">
        <v>5276</v>
      </c>
      <c r="R32" s="2578" t="s">
        <v>5173</v>
      </c>
      <c r="S32" s="2752" t="s">
        <v>5174</v>
      </c>
      <c r="T32" s="2515" t="s">
        <v>5175</v>
      </c>
      <c r="U32" s="2722" t="s">
        <v>5277</v>
      </c>
    </row>
    <row r="33" spans="1:21" s="2756" customFormat="1" ht="16.5" customHeight="1">
      <c r="A33" s="3378" t="s">
        <v>5194</v>
      </c>
      <c r="B33" s="3379"/>
      <c r="C33" s="2753">
        <v>1133.7038250000001</v>
      </c>
      <c r="D33" s="2753">
        <v>1826.2291899999998</v>
      </c>
      <c r="E33" s="2753">
        <v>1611.8938819999998</v>
      </c>
      <c r="F33" s="2753">
        <v>1412.1370861999999</v>
      </c>
      <c r="G33" s="2753">
        <v>4008.9345925099997</v>
      </c>
      <c r="H33" s="2753">
        <v>6101.4568452590011</v>
      </c>
      <c r="I33" s="2753">
        <v>5548.9942409722216</v>
      </c>
      <c r="J33" s="2753">
        <v>6328.5290102600002</v>
      </c>
      <c r="K33" s="2753">
        <v>6013.3215088299994</v>
      </c>
      <c r="L33" s="2753">
        <v>5158.4484025299989</v>
      </c>
      <c r="M33" s="2753">
        <v>4402.0329651556194</v>
      </c>
      <c r="N33" s="2753">
        <v>4452.4521797471225</v>
      </c>
      <c r="O33" s="2753">
        <v>5200.3586613849766</v>
      </c>
      <c r="P33" s="2753">
        <v>3937.2395143099998</v>
      </c>
      <c r="Q33" s="2583">
        <v>3534.4600853582288</v>
      </c>
      <c r="R33" s="2583">
        <f>R34+R43+R66</f>
        <v>5399.2</v>
      </c>
      <c r="S33" s="2589">
        <f>S34+S43+S66</f>
        <v>8919.6322296935214</v>
      </c>
      <c r="T33" s="2754">
        <f>T34+T43+T66</f>
        <v>1216.46030344</v>
      </c>
      <c r="U33" s="2755">
        <f>U34+U43+U66</f>
        <v>3034.7979999999998</v>
      </c>
    </row>
    <row r="34" spans="1:21" ht="16.5" customHeight="1">
      <c r="A34" s="3378" t="s">
        <v>5284</v>
      </c>
      <c r="B34" s="3380"/>
      <c r="C34" s="2753">
        <v>13.041824999999999</v>
      </c>
      <c r="D34" s="2753">
        <v>243.16899999999998</v>
      </c>
      <c r="E34" s="2753">
        <v>296.00699999999995</v>
      </c>
      <c r="F34" s="2753">
        <v>382.46300000000002</v>
      </c>
      <c r="G34" s="2753">
        <v>947.07776935000004</v>
      </c>
      <c r="H34" s="2753">
        <v>293.27803013900001</v>
      </c>
      <c r="I34" s="2753">
        <v>1356.6486454600001</v>
      </c>
      <c r="J34" s="2753">
        <v>1011.4089361900001</v>
      </c>
      <c r="K34" s="2753">
        <v>2283.6772514199997</v>
      </c>
      <c r="L34" s="2753">
        <v>867.28935047999983</v>
      </c>
      <c r="M34" s="2753">
        <v>774.80771657999992</v>
      </c>
      <c r="N34" s="2753">
        <v>1125.2064726831225</v>
      </c>
      <c r="O34" s="2753">
        <v>1198.9961576040241</v>
      </c>
      <c r="P34" s="2753">
        <v>973.24744104999991</v>
      </c>
      <c r="Q34" s="2757">
        <v>876.1110536000001</v>
      </c>
      <c r="R34" s="2757">
        <f>R35+R41</f>
        <v>984.5</v>
      </c>
      <c r="S34" s="2758">
        <f>S35+S41</f>
        <v>3966.1466537901779</v>
      </c>
      <c r="T34" s="2759">
        <f>T35+T41</f>
        <v>295.3</v>
      </c>
      <c r="U34" s="2760">
        <f>U35+U41</f>
        <v>255</v>
      </c>
    </row>
    <row r="35" spans="1:21" ht="16.5" customHeight="1">
      <c r="A35" s="3360" t="s">
        <v>5196</v>
      </c>
      <c r="B35" s="3361"/>
      <c r="C35" s="2532">
        <v>13.041824999999999</v>
      </c>
      <c r="D35" s="2532">
        <v>148.74799999999999</v>
      </c>
      <c r="E35" s="2532">
        <v>283.30199999999996</v>
      </c>
      <c r="F35" s="2532">
        <v>357.762</v>
      </c>
      <c r="G35" s="2532">
        <v>881.15476935000004</v>
      </c>
      <c r="H35" s="2532">
        <v>287.95973991900001</v>
      </c>
      <c r="I35" s="2532">
        <v>1326.6396454600001</v>
      </c>
      <c r="J35" s="2532">
        <v>875.61133619000009</v>
      </c>
      <c r="K35" s="2532">
        <v>2175.9349774399998</v>
      </c>
      <c r="L35" s="2532">
        <v>780.63971167999989</v>
      </c>
      <c r="M35" s="2532">
        <v>647.42743657999995</v>
      </c>
      <c r="N35" s="2532">
        <v>1095.5838813031226</v>
      </c>
      <c r="O35" s="2532">
        <v>1169.4829776040242</v>
      </c>
      <c r="P35" s="2532">
        <v>900.42805782999994</v>
      </c>
      <c r="Q35" s="2534">
        <v>716.79848054000013</v>
      </c>
      <c r="R35" s="2534">
        <v>964</v>
      </c>
      <c r="S35" s="2761">
        <v>2892.9201892901783</v>
      </c>
      <c r="T35" s="2525">
        <v>291.3</v>
      </c>
      <c r="U35" s="2762">
        <v>255</v>
      </c>
    </row>
    <row r="36" spans="1:21" ht="17.25" customHeight="1">
      <c r="A36" s="3360" t="s">
        <v>5197</v>
      </c>
      <c r="B36" s="3361"/>
      <c r="C36" s="2532">
        <v>13.041824999999999</v>
      </c>
      <c r="D36" s="2532">
        <v>148.74799999999999</v>
      </c>
      <c r="E36" s="2532">
        <v>282.12799999999999</v>
      </c>
      <c r="F36" s="2532">
        <v>357.762</v>
      </c>
      <c r="G36" s="2532">
        <v>94.477769349999988</v>
      </c>
      <c r="H36" s="2532">
        <v>214.11382991900001</v>
      </c>
      <c r="I36" s="2532">
        <v>1227.56317061</v>
      </c>
      <c r="J36" s="2532">
        <v>655.79533619000006</v>
      </c>
      <c r="K36" s="2532">
        <v>2047.2539774399997</v>
      </c>
      <c r="L36" s="2532">
        <v>445.23516372999995</v>
      </c>
      <c r="M36" s="2532">
        <v>482.98633657999994</v>
      </c>
      <c r="N36" s="2532">
        <v>1074.1285116031227</v>
      </c>
      <c r="O36" s="2532">
        <v>1167.2145635040242</v>
      </c>
      <c r="P36" s="2532">
        <v>840.20449742999995</v>
      </c>
      <c r="Q36" s="2534">
        <v>626.05517318000011</v>
      </c>
      <c r="R36" s="2534">
        <v>646</v>
      </c>
      <c r="S36" s="2761">
        <v>1239.4835288386003</v>
      </c>
      <c r="T36" s="2525">
        <v>131.30000000000001</v>
      </c>
      <c r="U36" s="2762">
        <v>239.53521430000001</v>
      </c>
    </row>
    <row r="37" spans="1:21" ht="16.5" customHeight="1">
      <c r="A37" s="3360" t="s">
        <v>5200</v>
      </c>
      <c r="B37" s="3361"/>
      <c r="C37" s="2533">
        <v>1.9730000000000001</v>
      </c>
      <c r="D37" s="2533">
        <v>65.108999999999995</v>
      </c>
      <c r="E37" s="2533">
        <v>150.256</v>
      </c>
      <c r="F37" s="2533">
        <v>288.286</v>
      </c>
      <c r="G37" s="2533">
        <v>10.143000000000001</v>
      </c>
      <c r="H37" s="2532">
        <v>43.605074999999999</v>
      </c>
      <c r="I37" s="2532">
        <v>183.78685526999999</v>
      </c>
      <c r="J37" s="2532">
        <v>213.76959425999999</v>
      </c>
      <c r="K37" s="2532">
        <v>714.00952983999991</v>
      </c>
      <c r="L37" s="2532">
        <v>164.18347243999997</v>
      </c>
      <c r="M37" s="2532">
        <v>223.23000385000003</v>
      </c>
      <c r="N37" s="2532">
        <v>346.80272634540694</v>
      </c>
      <c r="O37" s="2532">
        <v>722.4165568100002</v>
      </c>
      <c r="P37" s="2532">
        <v>142.46743813999998</v>
      </c>
      <c r="Q37" s="2534">
        <v>420.37128361999999</v>
      </c>
      <c r="R37" s="2534">
        <v>347</v>
      </c>
      <c r="S37" s="2761">
        <v>1118.4252460988002</v>
      </c>
      <c r="T37" s="2525">
        <v>104.3</v>
      </c>
      <c r="U37" s="2762">
        <v>164</v>
      </c>
    </row>
    <row r="38" spans="1:21" ht="16.5" customHeight="1">
      <c r="A38" s="3360" t="s">
        <v>5202</v>
      </c>
      <c r="B38" s="3361"/>
      <c r="C38" s="2533">
        <v>11.068825</v>
      </c>
      <c r="D38" s="2533">
        <v>2.298</v>
      </c>
      <c r="E38" s="2533">
        <v>96.747</v>
      </c>
      <c r="F38" s="2533">
        <v>41.53</v>
      </c>
      <c r="G38" s="2533">
        <v>74.813769349999987</v>
      </c>
      <c r="H38" s="2532">
        <v>135.433604919</v>
      </c>
      <c r="I38" s="2532">
        <v>581.57750999999996</v>
      </c>
      <c r="J38" s="2532">
        <v>219.05124193</v>
      </c>
      <c r="K38" s="2532">
        <v>49.163361910000006</v>
      </c>
      <c r="L38" s="2532">
        <v>80.899498460000004</v>
      </c>
      <c r="M38" s="2532">
        <v>101.15140153</v>
      </c>
      <c r="N38" s="2532">
        <v>316.355981337716</v>
      </c>
      <c r="O38" s="2532">
        <v>393.31193365862435</v>
      </c>
      <c r="P38" s="2532">
        <v>259.09685625999998</v>
      </c>
      <c r="Q38" s="2534">
        <v>50.193307359999999</v>
      </c>
      <c r="R38" s="2534">
        <v>268.44177403999998</v>
      </c>
      <c r="S38" s="2761">
        <v>381.67009618587508</v>
      </c>
      <c r="T38" s="2525">
        <v>160.66686001999997</v>
      </c>
      <c r="U38" s="2762">
        <v>11.257747650000001</v>
      </c>
    </row>
    <row r="39" spans="1:21">
      <c r="A39" s="3360" t="s">
        <v>5203</v>
      </c>
      <c r="B39" s="3361"/>
      <c r="C39" s="2533">
        <v>0</v>
      </c>
      <c r="D39" s="2533">
        <v>0</v>
      </c>
      <c r="E39" s="2533">
        <v>1.1739999999999999</v>
      </c>
      <c r="F39" s="2533">
        <v>0</v>
      </c>
      <c r="G39" s="2533">
        <v>786.67700000000002</v>
      </c>
      <c r="H39" s="2532">
        <v>61.244999999999997</v>
      </c>
      <c r="I39" s="2533">
        <v>0</v>
      </c>
      <c r="J39" s="2532">
        <v>124.956</v>
      </c>
      <c r="K39" s="2532">
        <v>127.57</v>
      </c>
      <c r="L39" s="2533">
        <v>335.40454794999999</v>
      </c>
      <c r="M39" s="2533">
        <v>0.18045</v>
      </c>
      <c r="N39" s="2532">
        <v>14.473999999999998</v>
      </c>
      <c r="O39" s="2532">
        <v>1.663</v>
      </c>
      <c r="P39" s="2532">
        <v>16.658999999999999</v>
      </c>
      <c r="Q39" s="2533">
        <v>8.5589999999999993</v>
      </c>
      <c r="R39" s="2533">
        <v>18</v>
      </c>
      <c r="S39" s="2761">
        <v>210.55799999999999</v>
      </c>
      <c r="T39" s="2537">
        <v>0</v>
      </c>
      <c r="U39" s="2763">
        <v>0</v>
      </c>
    </row>
    <row r="40" spans="1:21" ht="16.5" customHeight="1">
      <c r="A40" s="3360" t="s">
        <v>5204</v>
      </c>
      <c r="B40" s="3361"/>
      <c r="C40" s="2533">
        <v>0</v>
      </c>
      <c r="D40" s="2533">
        <v>0</v>
      </c>
      <c r="E40" s="2533">
        <v>0</v>
      </c>
      <c r="F40" s="2533">
        <v>0</v>
      </c>
      <c r="G40" s="2533">
        <v>0</v>
      </c>
      <c r="H40" s="2532">
        <v>12.600910000000001</v>
      </c>
      <c r="I40" s="2532">
        <v>99.076474849999997</v>
      </c>
      <c r="J40" s="2532">
        <v>94.86</v>
      </c>
      <c r="K40" s="2532">
        <v>1.111</v>
      </c>
      <c r="L40" s="2533">
        <v>0</v>
      </c>
      <c r="M40" s="2533">
        <v>164.26065</v>
      </c>
      <c r="N40" s="2532">
        <v>6.9813697000000001</v>
      </c>
      <c r="O40" s="2532">
        <v>0.60541409999999996</v>
      </c>
      <c r="P40" s="2532">
        <v>43.564560399999991</v>
      </c>
      <c r="Q40" s="2533">
        <v>31.991</v>
      </c>
      <c r="R40" s="2533">
        <v>32</v>
      </c>
      <c r="S40" s="2761">
        <v>1061.208564265703</v>
      </c>
      <c r="T40" s="2537">
        <v>0</v>
      </c>
      <c r="U40" s="2763">
        <v>3.8398275000000002</v>
      </c>
    </row>
    <row r="41" spans="1:21" ht="16.5" customHeight="1">
      <c r="A41" s="3360" t="s">
        <v>5285</v>
      </c>
      <c r="B41" s="3361"/>
      <c r="C41" s="2533">
        <v>0</v>
      </c>
      <c r="D41" s="2533">
        <v>94.421000000000006</v>
      </c>
      <c r="E41" s="2533">
        <v>12.705</v>
      </c>
      <c r="F41" s="2533">
        <v>24.701000000000001</v>
      </c>
      <c r="G41" s="2533">
        <v>65.923000000000002</v>
      </c>
      <c r="H41" s="2532">
        <v>5.3182902200000006</v>
      </c>
      <c r="I41" s="2532">
        <v>30.009</v>
      </c>
      <c r="J41" s="2532">
        <v>135.79759999999999</v>
      </c>
      <c r="K41" s="2532">
        <v>107.74227398000001</v>
      </c>
      <c r="L41" s="2532">
        <v>86.649638799999977</v>
      </c>
      <c r="M41" s="2532">
        <v>127.38028</v>
      </c>
      <c r="N41" s="2532">
        <v>29.622591379999999</v>
      </c>
      <c r="O41" s="2532">
        <v>29.513179999999998</v>
      </c>
      <c r="P41" s="2532">
        <v>72.819383219999992</v>
      </c>
      <c r="Q41" s="2534">
        <v>159.31257306000001</v>
      </c>
      <c r="R41" s="2533">
        <v>20.5</v>
      </c>
      <c r="S41" s="2761">
        <v>1073.2264644999998</v>
      </c>
      <c r="T41" s="2537">
        <v>4</v>
      </c>
      <c r="U41" s="2763">
        <v>0</v>
      </c>
    </row>
    <row r="42" spans="1:21" ht="16.5" customHeight="1">
      <c r="A42" s="3360" t="s">
        <v>5206</v>
      </c>
      <c r="B42" s="3361"/>
      <c r="C42" s="2533">
        <v>0</v>
      </c>
      <c r="D42" s="2533">
        <v>94.421000000000006</v>
      </c>
      <c r="E42" s="2533">
        <v>12.705</v>
      </c>
      <c r="F42" s="2533">
        <v>24.701000000000001</v>
      </c>
      <c r="G42" s="2533">
        <v>55.954999999999998</v>
      </c>
      <c r="H42" s="2532">
        <v>1.4732579800000001</v>
      </c>
      <c r="I42" s="2532">
        <v>6.266</v>
      </c>
      <c r="J42" s="2532">
        <v>107.911</v>
      </c>
      <c r="K42" s="2532">
        <v>82.958923009999992</v>
      </c>
      <c r="L42" s="2532">
        <v>82.128638799999976</v>
      </c>
      <c r="M42" s="2532">
        <v>124.2243</v>
      </c>
      <c r="N42" s="2532">
        <v>23.965</v>
      </c>
      <c r="O42" s="2532">
        <v>28.939499999999999</v>
      </c>
      <c r="P42" s="2532">
        <v>72.731383219999998</v>
      </c>
      <c r="Q42" s="2534">
        <v>159.31257306000001</v>
      </c>
      <c r="R42" s="2533">
        <v>21</v>
      </c>
      <c r="S42" s="2761">
        <v>1065.3658116199999</v>
      </c>
      <c r="T42" s="2537">
        <v>2</v>
      </c>
      <c r="U42" s="2763">
        <v>0</v>
      </c>
    </row>
    <row r="43" spans="1:21" ht="16.5" customHeight="1">
      <c r="A43" s="2764" t="s">
        <v>5286</v>
      </c>
      <c r="B43" s="2765"/>
      <c r="C43" s="2753">
        <v>1005.755</v>
      </c>
      <c r="D43" s="2753">
        <v>1552.2491899999998</v>
      </c>
      <c r="E43" s="2753">
        <v>1315.8868819999998</v>
      </c>
      <c r="F43" s="2753">
        <v>1029.6740861999999</v>
      </c>
      <c r="G43" s="2753">
        <v>3061.8568231599997</v>
      </c>
      <c r="H43" s="2753">
        <v>5723.0858151200009</v>
      </c>
      <c r="I43" s="2753">
        <v>4110.7215955122219</v>
      </c>
      <c r="J43" s="2753">
        <v>5309.0530740699996</v>
      </c>
      <c r="K43" s="2753">
        <v>3728.8472574100001</v>
      </c>
      <c r="L43" s="2753">
        <v>4286.7950520499999</v>
      </c>
      <c r="M43" s="2753">
        <v>3602.1272485756199</v>
      </c>
      <c r="N43" s="2753">
        <v>3324.748707064</v>
      </c>
      <c r="O43" s="2753">
        <v>4000.3285037809533</v>
      </c>
      <c r="P43" s="2753">
        <v>2963.9920732599999</v>
      </c>
      <c r="Q43" s="2757">
        <v>2658.3490317582286</v>
      </c>
      <c r="R43" s="2757">
        <f>R44+R53+R54</f>
        <v>4327.2</v>
      </c>
      <c r="S43" s="2758">
        <f>S44+S53+S54</f>
        <v>4953.4855759033435</v>
      </c>
      <c r="T43" s="2759">
        <f>T44+T53+T54</f>
        <v>521.16030344000001</v>
      </c>
      <c r="U43" s="2760">
        <f>U44+U53+U54</f>
        <v>2179.7979999999998</v>
      </c>
    </row>
    <row r="44" spans="1:21" ht="16.5" customHeight="1">
      <c r="A44" s="3360" t="s">
        <v>5208</v>
      </c>
      <c r="B44" s="3361"/>
      <c r="C44" s="2532">
        <v>862.04899999999998</v>
      </c>
      <c r="D44" s="2532">
        <v>1186.0226999999998</v>
      </c>
      <c r="E44" s="2532">
        <v>589.52399999999989</v>
      </c>
      <c r="F44" s="2532">
        <v>669.25807520000001</v>
      </c>
      <c r="G44" s="2532">
        <v>1288.1675295999999</v>
      </c>
      <c r="H44" s="2532">
        <v>4427.6726467900007</v>
      </c>
      <c r="I44" s="2532">
        <v>3043.8102705122224</v>
      </c>
      <c r="J44" s="2532">
        <v>4443.4518180699997</v>
      </c>
      <c r="K44" s="2532">
        <v>3022.5811860399999</v>
      </c>
      <c r="L44" s="2532">
        <v>3940.1520784899999</v>
      </c>
      <c r="M44" s="2532">
        <v>3076.4696512099999</v>
      </c>
      <c r="N44" s="2532">
        <v>2288.2374062640001</v>
      </c>
      <c r="O44" s="2532">
        <v>2158.5132711800002</v>
      </c>
      <c r="P44" s="2532">
        <v>1776.5887066199996</v>
      </c>
      <c r="Q44" s="2534">
        <v>1997.7664805580753</v>
      </c>
      <c r="R44" s="2534">
        <v>3528.7</v>
      </c>
      <c r="S44" s="2761">
        <v>3877.8103124970762</v>
      </c>
      <c r="T44" s="2537">
        <v>316.50715100000002</v>
      </c>
      <c r="U44" s="2763">
        <v>1552.5</v>
      </c>
    </row>
    <row r="45" spans="1:21" ht="16.5" customHeight="1">
      <c r="A45" s="2599" t="s">
        <v>5287</v>
      </c>
      <c r="B45" s="2591"/>
      <c r="C45" s="2533">
        <v>0</v>
      </c>
      <c r="D45" s="2533">
        <v>0</v>
      </c>
      <c r="E45" s="2533">
        <v>4.4690000000000003</v>
      </c>
      <c r="F45" s="2533">
        <v>0</v>
      </c>
      <c r="G45" s="2533">
        <v>0</v>
      </c>
      <c r="H45" s="2533">
        <v>0</v>
      </c>
      <c r="I45" s="2533">
        <v>4.2869999999999999</v>
      </c>
      <c r="J45" s="2533">
        <v>0.504</v>
      </c>
      <c r="K45" s="2533">
        <v>9.4E-2</v>
      </c>
      <c r="L45" s="2533">
        <v>0</v>
      </c>
      <c r="M45" s="2533">
        <v>0</v>
      </c>
      <c r="N45" s="2533">
        <v>0</v>
      </c>
      <c r="O45" s="2533">
        <v>0</v>
      </c>
      <c r="P45" s="2532">
        <v>8.0779999999999994</v>
      </c>
      <c r="Q45" s="2533">
        <v>0</v>
      </c>
      <c r="R45" s="2533">
        <v>26</v>
      </c>
      <c r="S45" s="2766">
        <v>0</v>
      </c>
      <c r="T45" s="2537">
        <v>0</v>
      </c>
      <c r="U45" s="2763">
        <v>0</v>
      </c>
    </row>
    <row r="46" spans="1:21" ht="16.5" customHeight="1">
      <c r="A46" s="2599" t="s">
        <v>5288</v>
      </c>
      <c r="B46" s="2591"/>
      <c r="C46" s="2533">
        <v>0</v>
      </c>
      <c r="D46" s="2533">
        <v>0</v>
      </c>
      <c r="E46" s="2533">
        <v>0</v>
      </c>
      <c r="F46" s="2533">
        <v>0</v>
      </c>
      <c r="G46" s="2533">
        <v>0</v>
      </c>
      <c r="H46" s="2532">
        <v>1.80624479</v>
      </c>
      <c r="I46" s="2532">
        <v>6.0628602899999997</v>
      </c>
      <c r="J46" s="2532">
        <v>497.69</v>
      </c>
      <c r="K46" s="2532">
        <v>344.32817879000004</v>
      </c>
      <c r="L46" s="2532">
        <v>732.50607589000003</v>
      </c>
      <c r="M46" s="2532">
        <v>210.50700000000003</v>
      </c>
      <c r="N46" s="2532">
        <v>1039.61184</v>
      </c>
      <c r="O46" s="2532">
        <v>1247.0250000000001</v>
      </c>
      <c r="P46" s="2532">
        <v>51.134000780000001</v>
      </c>
      <c r="Q46" s="2534">
        <v>4.5908403499999997</v>
      </c>
      <c r="R46" s="2533">
        <v>0</v>
      </c>
      <c r="S46" s="2767">
        <v>0.42856</v>
      </c>
      <c r="T46" s="2537">
        <v>134</v>
      </c>
      <c r="U46" s="2763">
        <v>1</v>
      </c>
    </row>
    <row r="47" spans="1:21" ht="16.5" customHeight="1">
      <c r="A47" s="2599" t="s">
        <v>5289</v>
      </c>
      <c r="B47" s="2591"/>
      <c r="C47" s="2532">
        <v>291.45299999999997</v>
      </c>
      <c r="D47" s="2532">
        <v>267.36419999999998</v>
      </c>
      <c r="E47" s="2532">
        <v>234.76499999999999</v>
      </c>
      <c r="F47" s="2532">
        <v>94.960335999999998</v>
      </c>
      <c r="G47" s="2532">
        <v>71.572892999999993</v>
      </c>
      <c r="H47" s="2532">
        <v>1183.9027002799999</v>
      </c>
      <c r="I47" s="2532">
        <v>1145.15246</v>
      </c>
      <c r="J47" s="2532">
        <v>896.96602510999992</v>
      </c>
      <c r="K47" s="2532">
        <v>482.52552539999999</v>
      </c>
      <c r="L47" s="2532">
        <v>234.96375000000003</v>
      </c>
      <c r="M47" s="2532">
        <v>546.75604711999983</v>
      </c>
      <c r="N47" s="2532">
        <v>384.73514282399987</v>
      </c>
      <c r="O47" s="2532">
        <v>466.813018</v>
      </c>
      <c r="P47" s="2532">
        <v>268.12849999999992</v>
      </c>
      <c r="Q47" s="2534">
        <v>503.41918901807514</v>
      </c>
      <c r="R47" s="2534">
        <v>1260</v>
      </c>
      <c r="S47" s="2766">
        <v>902.0002887886825</v>
      </c>
      <c r="T47" s="2537">
        <v>32.407150999999999</v>
      </c>
      <c r="U47" s="2763">
        <v>95.3</v>
      </c>
    </row>
    <row r="48" spans="1:21" ht="16.5" customHeight="1">
      <c r="A48" s="2599" t="s">
        <v>5290</v>
      </c>
      <c r="B48" s="2591"/>
      <c r="C48" s="2532">
        <v>269.738</v>
      </c>
      <c r="D48" s="2532">
        <v>146.17449999999999</v>
      </c>
      <c r="E48" s="2532">
        <v>9.5969999999999995</v>
      </c>
      <c r="F48" s="2532">
        <v>9</v>
      </c>
      <c r="G48" s="2532">
        <v>9.2330000000000005</v>
      </c>
      <c r="H48" s="2532">
        <v>671.67690000000005</v>
      </c>
      <c r="I48" s="2532">
        <v>91.600999999999999</v>
      </c>
      <c r="J48" s="2532">
        <v>16.401</v>
      </c>
      <c r="K48" s="2532">
        <v>31.884824999999999</v>
      </c>
      <c r="L48" s="2532">
        <v>666.32050000000004</v>
      </c>
      <c r="M48" s="2532">
        <v>2.5000000000000001E-2</v>
      </c>
      <c r="N48" s="2532">
        <v>202.48064199999999</v>
      </c>
      <c r="O48" s="2532">
        <v>25.419111999999995</v>
      </c>
      <c r="P48" s="2532">
        <v>17.021999999999998</v>
      </c>
      <c r="Q48" s="2533">
        <v>64.734999999999999</v>
      </c>
      <c r="R48" s="2533">
        <v>0</v>
      </c>
      <c r="S48" s="2766">
        <v>0</v>
      </c>
      <c r="T48" s="2537">
        <v>0</v>
      </c>
      <c r="U48" s="2763">
        <v>0</v>
      </c>
    </row>
    <row r="49" spans="1:21" ht="16.5" customHeight="1">
      <c r="A49" s="2599" t="s">
        <v>5209</v>
      </c>
      <c r="B49" s="2591"/>
      <c r="C49" s="2532">
        <v>5.508</v>
      </c>
      <c r="D49" s="2532">
        <v>127.434</v>
      </c>
      <c r="E49" s="2532">
        <v>139.92699999999999</v>
      </c>
      <c r="F49" s="2532">
        <v>86.041605000000004</v>
      </c>
      <c r="G49" s="2532">
        <v>98.104961599999996</v>
      </c>
      <c r="H49" s="2532">
        <v>381.58421299999998</v>
      </c>
      <c r="I49" s="2532">
        <v>54.220999999999997</v>
      </c>
      <c r="J49" s="2532">
        <v>71.594597519999994</v>
      </c>
      <c r="K49" s="2532">
        <v>131.65924999999999</v>
      </c>
      <c r="L49" s="2532">
        <v>47.018250000000002</v>
      </c>
      <c r="M49" s="2532">
        <v>849.67396387999997</v>
      </c>
      <c r="N49" s="2532">
        <v>92.344199039999992</v>
      </c>
      <c r="O49" s="2532">
        <v>78.747000000000014</v>
      </c>
      <c r="P49" s="2532">
        <v>403.24739999999991</v>
      </c>
      <c r="Q49" s="2533">
        <v>30.405999999999999</v>
      </c>
      <c r="R49" s="2533">
        <v>1487</v>
      </c>
      <c r="S49" s="2766">
        <v>592.08140907368806</v>
      </c>
      <c r="T49" s="2537">
        <v>0</v>
      </c>
      <c r="U49" s="2763">
        <v>1354</v>
      </c>
    </row>
    <row r="50" spans="1:21" ht="16.5" customHeight="1">
      <c r="A50" s="2599" t="s">
        <v>5291</v>
      </c>
      <c r="B50" s="2591"/>
      <c r="C50" s="2532">
        <v>187.185</v>
      </c>
      <c r="D50" s="2532">
        <v>175.42099999999999</v>
      </c>
      <c r="E50" s="2532">
        <v>166.90899999999999</v>
      </c>
      <c r="F50" s="2532">
        <v>209.86869080000002</v>
      </c>
      <c r="G50" s="2532">
        <v>109.14100000000001</v>
      </c>
      <c r="H50" s="2532">
        <v>77.393957400000005</v>
      </c>
      <c r="I50" s="2532">
        <v>180.798</v>
      </c>
      <c r="J50" s="2532">
        <v>157.10593399999999</v>
      </c>
      <c r="K50" s="2532">
        <v>184.30718470999997</v>
      </c>
      <c r="L50" s="2532">
        <v>709.34838616000002</v>
      </c>
      <c r="M50" s="2532">
        <v>172.41899999999998</v>
      </c>
      <c r="N50" s="2532">
        <v>284.51262639999999</v>
      </c>
      <c r="O50" s="2532">
        <v>38.090809</v>
      </c>
      <c r="P50" s="2532">
        <v>709.81175322999991</v>
      </c>
      <c r="Q50" s="2534">
        <v>1034.9108827800001</v>
      </c>
      <c r="R50" s="2534">
        <v>98</v>
      </c>
      <c r="S50" s="2761">
        <v>1470.7307896153998</v>
      </c>
      <c r="T50" s="2537">
        <v>0</v>
      </c>
      <c r="U50" s="2763">
        <v>0</v>
      </c>
    </row>
    <row r="51" spans="1:21" ht="16.5" customHeight="1">
      <c r="A51" s="2599" t="s">
        <v>5210</v>
      </c>
      <c r="B51" s="2591"/>
      <c r="C51" s="2532">
        <v>13.68</v>
      </c>
      <c r="D51" s="2532">
        <v>35.116</v>
      </c>
      <c r="E51" s="2532">
        <v>20.434999999999999</v>
      </c>
      <c r="F51" s="2532">
        <v>70.421999999999997</v>
      </c>
      <c r="G51" s="2532">
        <v>325.3981</v>
      </c>
      <c r="H51" s="2532">
        <v>78.715781319999991</v>
      </c>
      <c r="I51" s="2532">
        <v>96.086003000000005</v>
      </c>
      <c r="J51" s="2532">
        <v>47.247011440000009</v>
      </c>
      <c r="K51" s="2532">
        <v>50.196471340000002</v>
      </c>
      <c r="L51" s="2532">
        <v>79.074327640000007</v>
      </c>
      <c r="M51" s="2532">
        <v>240.62773031</v>
      </c>
      <c r="N51" s="2532">
        <v>94.630300000000005</v>
      </c>
      <c r="O51" s="2532">
        <v>29.427332180000001</v>
      </c>
      <c r="P51" s="2532">
        <v>110.26323341</v>
      </c>
      <c r="Q51" s="2534">
        <v>46.997844999999998</v>
      </c>
      <c r="R51" s="2534">
        <v>22</v>
      </c>
      <c r="S51" s="2761">
        <v>250.24253499930603</v>
      </c>
      <c r="T51" s="2537">
        <v>101.9</v>
      </c>
      <c r="U51" s="2763">
        <v>49</v>
      </c>
    </row>
    <row r="52" spans="1:21" ht="16.5" customHeight="1">
      <c r="A52" s="2606" t="s">
        <v>5211</v>
      </c>
      <c r="B52" s="2768"/>
      <c r="C52" s="2532">
        <v>94.484999999999999</v>
      </c>
      <c r="D52" s="2532">
        <v>434.51299999999998</v>
      </c>
      <c r="E52" s="2532">
        <v>13.422000000000001</v>
      </c>
      <c r="F52" s="2532">
        <v>198.9654434</v>
      </c>
      <c r="G52" s="2532">
        <v>674.71757500000001</v>
      </c>
      <c r="H52" s="2532">
        <v>2032.59285</v>
      </c>
      <c r="I52" s="2532">
        <v>1465.6019472222224</v>
      </c>
      <c r="J52" s="2532">
        <v>2755.9432499999998</v>
      </c>
      <c r="K52" s="2532">
        <v>1797.5857507999999</v>
      </c>
      <c r="L52" s="2532">
        <v>1470.9207887999996</v>
      </c>
      <c r="M52" s="2532">
        <v>1056.4609098999999</v>
      </c>
      <c r="N52" s="2532">
        <v>189.92265599999999</v>
      </c>
      <c r="O52" s="2532">
        <v>272.99099999999999</v>
      </c>
      <c r="P52" s="2532">
        <v>208.90381919999999</v>
      </c>
      <c r="Q52" s="2534">
        <v>312.70672341000005</v>
      </c>
      <c r="R52" s="2533">
        <v>636</v>
      </c>
      <c r="S52" s="2761">
        <v>662.32673002000001</v>
      </c>
      <c r="T52" s="2537">
        <v>49.1</v>
      </c>
      <c r="U52" s="2763">
        <v>53.2</v>
      </c>
    </row>
    <row r="53" spans="1:21" ht="16.5" customHeight="1">
      <c r="A53" s="3360" t="s">
        <v>5292</v>
      </c>
      <c r="B53" s="3361"/>
      <c r="C53" s="2533">
        <v>0</v>
      </c>
      <c r="D53" s="2533">
        <v>0</v>
      </c>
      <c r="E53" s="2533">
        <v>0</v>
      </c>
      <c r="F53" s="2533">
        <v>0</v>
      </c>
      <c r="G53" s="2533">
        <v>0</v>
      </c>
      <c r="H53" s="2532">
        <v>63.944000000000003</v>
      </c>
      <c r="I53" s="2532">
        <v>40.259</v>
      </c>
      <c r="J53" s="2532">
        <v>67.326150999999996</v>
      </c>
      <c r="K53" s="2532">
        <v>75.820419700000002</v>
      </c>
      <c r="L53" s="2532">
        <v>68.766286260000001</v>
      </c>
      <c r="M53" s="2532">
        <v>26.702158419999996</v>
      </c>
      <c r="N53" s="2532">
        <v>25.143000000000001</v>
      </c>
      <c r="O53" s="2532">
        <v>30.54982893</v>
      </c>
      <c r="P53" s="2532">
        <v>64.61699999999999</v>
      </c>
      <c r="Q53" s="2533">
        <v>35.667999999999999</v>
      </c>
      <c r="R53" s="2533">
        <v>25</v>
      </c>
      <c r="S53" s="2761">
        <v>70.998585675876996</v>
      </c>
      <c r="T53" s="2537">
        <v>0</v>
      </c>
      <c r="U53" s="2763">
        <v>0</v>
      </c>
    </row>
    <row r="54" spans="1:21" ht="16.5" customHeight="1">
      <c r="A54" s="2769" t="s">
        <v>5215</v>
      </c>
      <c r="B54" s="2765"/>
      <c r="C54" s="2532">
        <v>143.70599999999999</v>
      </c>
      <c r="D54" s="2532">
        <v>366.22649000000001</v>
      </c>
      <c r="E54" s="2532">
        <v>726.36288200000001</v>
      </c>
      <c r="F54" s="2532">
        <v>360.41601099999997</v>
      </c>
      <c r="G54" s="2532">
        <v>1773.6892935599999</v>
      </c>
      <c r="H54" s="2532">
        <v>1231.46916833</v>
      </c>
      <c r="I54" s="2532">
        <v>1026.652325</v>
      </c>
      <c r="J54" s="2532">
        <v>798.27510499999994</v>
      </c>
      <c r="K54" s="2532">
        <v>630.44565166999996</v>
      </c>
      <c r="L54" s="2532">
        <v>277.87668730000001</v>
      </c>
      <c r="M54" s="2532">
        <v>498.95543894561996</v>
      </c>
      <c r="N54" s="2532">
        <v>1011.3683007999998</v>
      </c>
      <c r="O54" s="2532">
        <v>1811.2654036709534</v>
      </c>
      <c r="P54" s="2532">
        <v>1122.7863666400001</v>
      </c>
      <c r="Q54" s="2533">
        <v>624.91455120015314</v>
      </c>
      <c r="R54" s="2533">
        <f>R55+R65</f>
        <v>773.5</v>
      </c>
      <c r="S54" s="2761">
        <f t="shared" ref="S54:U54" si="2">S55+S65</f>
        <v>1004.6766777303898</v>
      </c>
      <c r="T54" s="2537">
        <f t="shared" si="2"/>
        <v>204.65315243999999</v>
      </c>
      <c r="U54" s="2763">
        <f t="shared" si="2"/>
        <v>627.298</v>
      </c>
    </row>
    <row r="55" spans="1:21" ht="16.5" customHeight="1">
      <c r="A55" s="2769" t="s">
        <v>5293</v>
      </c>
      <c r="B55" s="2765"/>
      <c r="C55" s="2532">
        <v>134.38999999999999</v>
      </c>
      <c r="D55" s="2532">
        <v>331.47500000000002</v>
      </c>
      <c r="E55" s="2532">
        <v>722.81388200000004</v>
      </c>
      <c r="F55" s="2532">
        <v>349.06531099999995</v>
      </c>
      <c r="G55" s="2532">
        <v>1773.6892935599999</v>
      </c>
      <c r="H55" s="2532">
        <v>1014.2800258399999</v>
      </c>
      <c r="I55" s="2532">
        <v>982.17842500000006</v>
      </c>
      <c r="J55" s="2532">
        <v>575.8175</v>
      </c>
      <c r="K55" s="2532">
        <v>565.36645821999991</v>
      </c>
      <c r="L55" s="2532">
        <v>256.34679094000001</v>
      </c>
      <c r="M55" s="2532">
        <v>498.95543894561996</v>
      </c>
      <c r="N55" s="2532">
        <v>982.49598579999986</v>
      </c>
      <c r="O55" s="2532">
        <v>1811.0147536709535</v>
      </c>
      <c r="P55" s="2532">
        <v>1121.29116664</v>
      </c>
      <c r="Q55" s="2534">
        <v>605.63843012015309</v>
      </c>
      <c r="R55" s="2534">
        <v>753.5</v>
      </c>
      <c r="S55" s="2761">
        <v>991.24416197038977</v>
      </c>
      <c r="T55" s="2537">
        <v>183.65315243999999</v>
      </c>
      <c r="U55" s="2763">
        <v>627.298</v>
      </c>
    </row>
    <row r="56" spans="1:21" ht="16.5" customHeight="1">
      <c r="A56" s="3360" t="s">
        <v>5217</v>
      </c>
      <c r="B56" s="3361"/>
      <c r="C56" s="2532">
        <v>4.617</v>
      </c>
      <c r="D56" s="2532">
        <v>3.254</v>
      </c>
      <c r="E56" s="2532">
        <v>69.959999999999994</v>
      </c>
      <c r="F56" s="2532">
        <v>12.80294</v>
      </c>
      <c r="G56" s="2532">
        <v>32.944000000000003</v>
      </c>
      <c r="H56" s="2532">
        <v>45.941833000000003</v>
      </c>
      <c r="I56" s="2533">
        <v>0</v>
      </c>
      <c r="J56" s="2532">
        <v>174.77160000000001</v>
      </c>
      <c r="K56" s="2532">
        <v>195.7005102</v>
      </c>
      <c r="L56" s="2532">
        <v>94.638480939999994</v>
      </c>
      <c r="M56" s="2532">
        <v>12.177851410000001</v>
      </c>
      <c r="N56" s="2532">
        <v>25.015000000000001</v>
      </c>
      <c r="O56" s="2532">
        <v>4.3959531600000004</v>
      </c>
      <c r="P56" s="2532">
        <v>19.950975139999997</v>
      </c>
      <c r="Q56" s="2534">
        <v>55.197786750000013</v>
      </c>
      <c r="R56" s="2534">
        <v>309</v>
      </c>
      <c r="S56" s="2761">
        <v>245.24862646629998</v>
      </c>
      <c r="T56" s="2537">
        <v>131.89999999999998</v>
      </c>
      <c r="U56" s="2763">
        <v>47</v>
      </c>
    </row>
    <row r="57" spans="1:21" ht="16.5" customHeight="1">
      <c r="A57" s="3360" t="s">
        <v>5218</v>
      </c>
      <c r="B57" s="3361"/>
      <c r="C57" s="2532">
        <v>4.617</v>
      </c>
      <c r="D57" s="2532">
        <v>3.254</v>
      </c>
      <c r="E57" s="2532">
        <v>69.959999999999994</v>
      </c>
      <c r="F57" s="2532">
        <v>0.90600000000000003</v>
      </c>
      <c r="G57" s="2532">
        <v>26.841999999999999</v>
      </c>
      <c r="H57" s="2532">
        <v>45.941833000000003</v>
      </c>
      <c r="I57" s="2533">
        <v>0</v>
      </c>
      <c r="J57" s="2532">
        <v>174.36002500000001</v>
      </c>
      <c r="K57" s="2532">
        <v>194.49571019999999</v>
      </c>
      <c r="L57" s="2532">
        <v>67.642480939999999</v>
      </c>
      <c r="M57" s="2532">
        <v>12.177851410000001</v>
      </c>
      <c r="N57" s="2532">
        <v>25.015000000000001</v>
      </c>
      <c r="O57" s="2532">
        <v>4.3959531600000004</v>
      </c>
      <c r="P57" s="2532">
        <v>19.950975139999997</v>
      </c>
      <c r="Q57" s="2534">
        <v>55.157786750000014</v>
      </c>
      <c r="R57" s="2534">
        <v>213</v>
      </c>
      <c r="S57" s="2761">
        <v>245.24862646629998</v>
      </c>
      <c r="T57" s="2537">
        <v>132.1</v>
      </c>
      <c r="U57" s="2763">
        <v>47</v>
      </c>
    </row>
    <row r="58" spans="1:21" ht="16.5" customHeight="1">
      <c r="A58" s="3360" t="s">
        <v>5219</v>
      </c>
      <c r="B58" s="3361"/>
      <c r="C58" s="2532">
        <v>129.773</v>
      </c>
      <c r="D58" s="2532">
        <v>328.221</v>
      </c>
      <c r="E58" s="2532">
        <v>652.853882</v>
      </c>
      <c r="F58" s="2532">
        <v>336.26237099999997</v>
      </c>
      <c r="G58" s="2532">
        <v>1740.7452935599999</v>
      </c>
      <c r="H58" s="2532">
        <v>968.33819283999992</v>
      </c>
      <c r="I58" s="2532">
        <v>982.17842500000006</v>
      </c>
      <c r="J58" s="2532">
        <v>401.04589999999996</v>
      </c>
      <c r="K58" s="2532">
        <v>369.66594801999997</v>
      </c>
      <c r="L58" s="2532">
        <v>161.70830999999998</v>
      </c>
      <c r="M58" s="2532">
        <v>486.77758753561994</v>
      </c>
      <c r="N58" s="2532">
        <v>957.48098579999987</v>
      </c>
      <c r="O58" s="2532">
        <v>1806.6188005109534</v>
      </c>
      <c r="P58" s="2532">
        <v>1101.3401914999999</v>
      </c>
      <c r="Q58" s="2534">
        <v>550.44064337015311</v>
      </c>
      <c r="R58" s="2534">
        <v>445</v>
      </c>
      <c r="S58" s="2761">
        <v>745.99553550408973</v>
      </c>
      <c r="T58" s="2537">
        <v>51.753152440000008</v>
      </c>
      <c r="U58" s="2763">
        <v>580.298</v>
      </c>
    </row>
    <row r="59" spans="1:21" ht="16.5" customHeight="1">
      <c r="A59" s="3360" t="s">
        <v>5220</v>
      </c>
      <c r="B59" s="3361"/>
      <c r="C59" s="2532">
        <v>129.773</v>
      </c>
      <c r="D59" s="2532">
        <v>327.721</v>
      </c>
      <c r="E59" s="2532">
        <v>635.09488199999998</v>
      </c>
      <c r="F59" s="2532">
        <v>334.71437099999997</v>
      </c>
      <c r="G59" s="2532">
        <v>1064.5291580600001</v>
      </c>
      <c r="H59" s="2532">
        <v>716.74919283999998</v>
      </c>
      <c r="I59" s="2532">
        <v>574.18842500000005</v>
      </c>
      <c r="J59" s="2532">
        <v>360.01089999999999</v>
      </c>
      <c r="K59" s="2532">
        <v>170.624</v>
      </c>
      <c r="L59" s="2532">
        <v>161.70830999999998</v>
      </c>
      <c r="M59" s="2532">
        <v>361.39385803561993</v>
      </c>
      <c r="N59" s="2532">
        <v>455.56133499999993</v>
      </c>
      <c r="O59" s="2532">
        <v>1767.2678302699996</v>
      </c>
      <c r="P59" s="2532">
        <v>1036.0790999999999</v>
      </c>
      <c r="Q59" s="2534">
        <v>545.5675112310031</v>
      </c>
      <c r="R59" s="2534">
        <v>416</v>
      </c>
      <c r="S59" s="2761">
        <v>673.61229652260226</v>
      </c>
      <c r="T59" s="2537">
        <v>1.1531524400000002</v>
      </c>
      <c r="U59" s="2763">
        <v>579</v>
      </c>
    </row>
    <row r="60" spans="1:21" ht="16.5" customHeight="1">
      <c r="A60" s="2606"/>
      <c r="B60" s="2607" t="s">
        <v>5221</v>
      </c>
      <c r="C60" s="2532">
        <v>1.7749999999999999</v>
      </c>
      <c r="D60" s="2532">
        <v>30.936</v>
      </c>
      <c r="E60" s="2532">
        <v>27.419</v>
      </c>
      <c r="F60" s="2532">
        <v>12.275</v>
      </c>
      <c r="G60" s="2532">
        <v>1027.23515806</v>
      </c>
      <c r="H60" s="2532">
        <v>60.726192840000003</v>
      </c>
      <c r="I60" s="2532">
        <v>308.089</v>
      </c>
      <c r="J60" s="2532">
        <v>21.108899999999998</v>
      </c>
      <c r="K60" s="2532">
        <v>0</v>
      </c>
      <c r="L60" s="2532">
        <v>28.52056</v>
      </c>
      <c r="M60" s="2532">
        <v>6.2</v>
      </c>
      <c r="N60" s="2532">
        <v>62.648659999999992</v>
      </c>
      <c r="O60" s="2533">
        <v>0</v>
      </c>
      <c r="P60" s="2532">
        <v>549.95129999999995</v>
      </c>
      <c r="Q60" s="2533">
        <v>103.332115</v>
      </c>
      <c r="R60" s="2533">
        <v>102</v>
      </c>
      <c r="S60" s="2761">
        <v>7.3049445999999998</v>
      </c>
      <c r="T60" s="2537">
        <v>1.1531524400000002</v>
      </c>
      <c r="U60" s="2763">
        <v>579</v>
      </c>
    </row>
    <row r="61" spans="1:21" ht="16.5" customHeight="1">
      <c r="A61" s="2606"/>
      <c r="B61" s="2607" t="s">
        <v>492</v>
      </c>
      <c r="C61" s="2532">
        <v>127.99799999999999</v>
      </c>
      <c r="D61" s="2532">
        <v>296.78500000000003</v>
      </c>
      <c r="E61" s="2532">
        <v>607.675882</v>
      </c>
      <c r="F61" s="2532">
        <v>322.43937099999999</v>
      </c>
      <c r="G61" s="2532">
        <v>37.293999999999997</v>
      </c>
      <c r="H61" s="2532">
        <v>656.02300000000002</v>
      </c>
      <c r="I61" s="2532">
        <v>266.099425</v>
      </c>
      <c r="J61" s="2532">
        <v>338.90199999999999</v>
      </c>
      <c r="K61" s="2532">
        <v>170.624</v>
      </c>
      <c r="L61" s="2532">
        <v>133.18774999999999</v>
      </c>
      <c r="M61" s="2532">
        <v>355.19385803561994</v>
      </c>
      <c r="N61" s="2532">
        <v>392.91267499999992</v>
      </c>
      <c r="O61" s="2532">
        <v>1767.2678302699996</v>
      </c>
      <c r="P61" s="2532">
        <v>486.12779999999998</v>
      </c>
      <c r="Q61" s="2534">
        <v>442.23539623100305</v>
      </c>
      <c r="R61" s="2534">
        <v>314</v>
      </c>
      <c r="S61" s="2761">
        <v>666.30735192260227</v>
      </c>
      <c r="T61" s="2537">
        <v>0</v>
      </c>
      <c r="U61" s="2763">
        <v>0</v>
      </c>
    </row>
    <row r="62" spans="1:21" ht="16.5" customHeight="1">
      <c r="A62" s="3360" t="s">
        <v>5222</v>
      </c>
      <c r="B62" s="3361"/>
      <c r="C62" s="2533">
        <v>0</v>
      </c>
      <c r="D62" s="2533">
        <v>0.5</v>
      </c>
      <c r="E62" s="2532">
        <v>17.759</v>
      </c>
      <c r="F62" s="2532">
        <v>1.548</v>
      </c>
      <c r="G62" s="2532">
        <v>676.21613549999995</v>
      </c>
      <c r="H62" s="2532">
        <v>251.589</v>
      </c>
      <c r="I62" s="2532">
        <v>407.99</v>
      </c>
      <c r="J62" s="2532">
        <v>41.034999999999997</v>
      </c>
      <c r="K62" s="2532">
        <v>199.04194801999998</v>
      </c>
      <c r="L62" s="2533">
        <v>0</v>
      </c>
      <c r="M62" s="2532">
        <v>125.3837295</v>
      </c>
      <c r="N62" s="2532">
        <v>501.9196508</v>
      </c>
      <c r="O62" s="2532">
        <v>39.350970240953679</v>
      </c>
      <c r="P62" s="2532">
        <v>65.261091500000006</v>
      </c>
      <c r="Q62" s="2533">
        <v>4.8731321391499991</v>
      </c>
      <c r="R62" s="2533">
        <v>29</v>
      </c>
      <c r="S62" s="2761">
        <v>72.383238981487523</v>
      </c>
      <c r="T62" s="2537">
        <v>50.6</v>
      </c>
      <c r="U62" s="2763">
        <v>1.298</v>
      </c>
    </row>
    <row r="63" spans="1:21" ht="16.5" customHeight="1">
      <c r="A63" s="2608"/>
      <c r="B63" s="2607" t="s">
        <v>5294</v>
      </c>
      <c r="C63" s="2533">
        <v>0</v>
      </c>
      <c r="D63" s="2533">
        <v>0.5</v>
      </c>
      <c r="E63" s="2532">
        <v>16</v>
      </c>
      <c r="F63" s="2533">
        <v>0</v>
      </c>
      <c r="G63" s="2533">
        <v>0</v>
      </c>
      <c r="H63" s="2532">
        <v>0.7589999999999999</v>
      </c>
      <c r="I63" s="2532">
        <v>57.533500000000004</v>
      </c>
      <c r="J63" s="2532">
        <v>6.1760000000000002</v>
      </c>
      <c r="K63" s="2532">
        <v>55.437400000000004</v>
      </c>
      <c r="L63" s="2533">
        <v>0</v>
      </c>
      <c r="M63" s="2532">
        <v>17.846</v>
      </c>
      <c r="N63" s="2532">
        <v>419.84612395000005</v>
      </c>
      <c r="O63" s="2532">
        <v>32.447672740953678</v>
      </c>
      <c r="P63" s="2532">
        <v>1.8540000000000001</v>
      </c>
      <c r="Q63" s="2533">
        <v>1.2588021391499988</v>
      </c>
      <c r="R63" s="2533">
        <v>24</v>
      </c>
      <c r="S63" s="2761">
        <v>48.286904181487529</v>
      </c>
      <c r="T63" s="2537">
        <v>18.100000000000001</v>
      </c>
      <c r="U63" s="2763">
        <v>1</v>
      </c>
    </row>
    <row r="64" spans="1:21" ht="16.5" customHeight="1">
      <c r="A64" s="2608"/>
      <c r="B64" s="2607" t="s">
        <v>5224</v>
      </c>
      <c r="C64" s="2533">
        <v>0</v>
      </c>
      <c r="D64" s="2533">
        <v>0</v>
      </c>
      <c r="E64" s="2532">
        <v>1.7589999999999999</v>
      </c>
      <c r="F64" s="2533">
        <v>1.548</v>
      </c>
      <c r="G64" s="2533">
        <v>676.03200000000004</v>
      </c>
      <c r="H64" s="2532">
        <v>250.82999999999998</v>
      </c>
      <c r="I64" s="2532">
        <v>350.45650000000001</v>
      </c>
      <c r="J64" s="2532">
        <v>34.859000000000002</v>
      </c>
      <c r="K64" s="2532">
        <v>143.60454801999998</v>
      </c>
      <c r="L64" s="2533">
        <v>0</v>
      </c>
      <c r="M64" s="2532">
        <v>107.53772950000001</v>
      </c>
      <c r="N64" s="2532">
        <v>82.073526850000007</v>
      </c>
      <c r="O64" s="2532">
        <v>6.9032974999999999</v>
      </c>
      <c r="P64" s="2532">
        <v>63.407091499999993</v>
      </c>
      <c r="Q64" s="2533">
        <v>3.6143299999999998</v>
      </c>
      <c r="R64" s="2533">
        <v>5</v>
      </c>
      <c r="S64" s="2761">
        <v>24.096334799999994</v>
      </c>
      <c r="T64" s="2537">
        <v>32.5</v>
      </c>
      <c r="U64" s="2770">
        <v>0.29799999999999999</v>
      </c>
    </row>
    <row r="65" spans="1:21" ht="16.5" customHeight="1">
      <c r="A65" s="3360" t="s">
        <v>5225</v>
      </c>
      <c r="B65" s="3361"/>
      <c r="C65" s="2533">
        <v>9.3160000000000007</v>
      </c>
      <c r="D65" s="2533">
        <v>34.751489999999997</v>
      </c>
      <c r="E65" s="2532">
        <v>3.5489999999999999</v>
      </c>
      <c r="F65" s="2533">
        <v>11.3507</v>
      </c>
      <c r="G65" s="2533">
        <v>0</v>
      </c>
      <c r="H65" s="2532">
        <v>217.18914249000002</v>
      </c>
      <c r="I65" s="2532">
        <v>44.4739</v>
      </c>
      <c r="J65" s="2532">
        <v>222.457605</v>
      </c>
      <c r="K65" s="2532">
        <v>65.079193450000005</v>
      </c>
      <c r="L65" s="2532">
        <v>21.529896359999999</v>
      </c>
      <c r="M65" s="2533">
        <v>0</v>
      </c>
      <c r="N65" s="2533">
        <v>28.872315</v>
      </c>
      <c r="O65" s="2533">
        <v>0.25064999999999998</v>
      </c>
      <c r="P65" s="2533">
        <v>1.4952000000000001</v>
      </c>
      <c r="Q65" s="2533">
        <v>19.276121079999999</v>
      </c>
      <c r="R65" s="2533">
        <v>20</v>
      </c>
      <c r="S65" s="2761">
        <v>13.432515759999999</v>
      </c>
      <c r="T65" s="2537">
        <v>21</v>
      </c>
      <c r="U65" s="2763">
        <v>0</v>
      </c>
    </row>
    <row r="66" spans="1:21" ht="16.5" customHeight="1" thickBot="1">
      <c r="A66" s="2771" t="s">
        <v>5295</v>
      </c>
      <c r="B66" s="2772"/>
      <c r="C66" s="2562">
        <v>114.907</v>
      </c>
      <c r="D66" s="2562">
        <v>30.811</v>
      </c>
      <c r="E66" s="2613">
        <v>0</v>
      </c>
      <c r="F66" s="2613">
        <v>0</v>
      </c>
      <c r="G66" s="2613">
        <v>0</v>
      </c>
      <c r="H66" s="2562">
        <v>85.093000000000004</v>
      </c>
      <c r="I66" s="2562">
        <v>81.624000000000009</v>
      </c>
      <c r="J66" s="2562">
        <v>8.0670000000000002</v>
      </c>
      <c r="K66" s="2562">
        <v>0.79700000000000004</v>
      </c>
      <c r="L66" s="2562">
        <v>4.3639999999999999</v>
      </c>
      <c r="M66" s="2773">
        <v>25.097999999999995</v>
      </c>
      <c r="N66" s="2773">
        <v>2.4969999999999999</v>
      </c>
      <c r="O66" s="2773">
        <v>1.034</v>
      </c>
      <c r="P66" s="2773">
        <v>0</v>
      </c>
      <c r="Q66" s="2773">
        <v>0</v>
      </c>
      <c r="R66" s="2774">
        <v>87.5</v>
      </c>
      <c r="S66" s="2614">
        <v>0</v>
      </c>
      <c r="T66" s="2617">
        <v>400</v>
      </c>
      <c r="U66" s="2775">
        <v>600</v>
      </c>
    </row>
    <row r="67" spans="1:21" s="2572" customFormat="1" ht="7.5" hidden="1" customHeight="1" thickTop="1">
      <c r="A67" s="3377"/>
      <c r="B67" s="3377"/>
      <c r="C67" s="3377"/>
      <c r="D67" s="3377"/>
      <c r="E67" s="3377"/>
      <c r="F67" s="3377"/>
      <c r="G67" s="3377"/>
      <c r="H67" s="3377"/>
      <c r="I67" s="3377"/>
      <c r="J67" s="3377"/>
      <c r="K67" s="3377"/>
      <c r="L67" s="3377"/>
      <c r="M67" s="3377"/>
      <c r="N67" s="3377"/>
      <c r="O67" s="3377"/>
      <c r="P67" s="3377"/>
      <c r="Q67" s="3377"/>
      <c r="R67" s="3377"/>
    </row>
    <row r="68" spans="1:21" s="2572" customFormat="1" ht="25.5" customHeight="1" thickTop="1">
      <c r="A68" s="3079" t="s">
        <v>5227</v>
      </c>
      <c r="B68" s="3079"/>
      <c r="C68" s="3079"/>
      <c r="D68" s="3079"/>
      <c r="E68" s="3079"/>
      <c r="F68" s="3079"/>
      <c r="G68" s="3079"/>
      <c r="H68" s="3079"/>
      <c r="I68" s="3079"/>
      <c r="J68" s="3079"/>
      <c r="K68" s="3079"/>
      <c r="L68" s="3079"/>
      <c r="M68" s="3079"/>
      <c r="N68" s="3079"/>
      <c r="O68" s="3079"/>
      <c r="P68" s="3079"/>
      <c r="Q68" s="3079"/>
      <c r="R68" s="3079"/>
      <c r="S68" s="3079"/>
      <c r="T68" s="3079"/>
    </row>
    <row r="69" spans="1:21" s="2572" customFormat="1" ht="15.75" customHeight="1">
      <c r="A69" s="3359" t="s">
        <v>5296</v>
      </c>
      <c r="B69" s="3359"/>
      <c r="C69" s="3359"/>
      <c r="D69" s="3359"/>
      <c r="E69" s="3359"/>
      <c r="F69" s="3359"/>
      <c r="G69" s="3359"/>
      <c r="H69" s="3359"/>
      <c r="I69" s="3359"/>
      <c r="J69" s="3359"/>
      <c r="K69" s="3359"/>
      <c r="L69" s="3359"/>
      <c r="M69" s="3359"/>
      <c r="N69" s="3359"/>
      <c r="O69" s="3359"/>
      <c r="P69" s="3359"/>
      <c r="Q69" s="3359"/>
    </row>
    <row r="70" spans="1:21" s="2572" customFormat="1" ht="15.75" customHeight="1">
      <c r="A70" s="3358" t="s">
        <v>5297</v>
      </c>
      <c r="B70" s="3358"/>
      <c r="C70" s="3358"/>
      <c r="D70" s="3358"/>
      <c r="E70" s="3358"/>
      <c r="F70" s="3358"/>
      <c r="G70" s="3358"/>
      <c r="H70" s="3358"/>
      <c r="I70" s="3358"/>
      <c r="J70" s="3358"/>
      <c r="K70" s="3358"/>
      <c r="L70" s="3358"/>
      <c r="M70" s="3358"/>
      <c r="N70" s="3358"/>
      <c r="O70" s="3358"/>
      <c r="P70" s="3358"/>
      <c r="Q70" s="3358"/>
    </row>
    <row r="71" spans="1:21" s="2572" customFormat="1" ht="15.6">
      <c r="A71" s="2622" t="s">
        <v>5298</v>
      </c>
      <c r="B71" s="2574"/>
      <c r="C71" s="2574"/>
      <c r="D71" s="2574"/>
      <c r="E71" s="2574"/>
      <c r="F71" s="2574"/>
      <c r="G71" s="2574"/>
      <c r="H71" s="2574"/>
      <c r="I71" s="2574"/>
      <c r="J71" s="2574"/>
      <c r="K71" s="2574"/>
      <c r="L71" s="2574"/>
      <c r="M71" s="2574"/>
      <c r="N71" s="2574"/>
      <c r="O71" s="2574"/>
      <c r="P71" s="2574"/>
      <c r="Q71" s="2574"/>
    </row>
    <row r="72" spans="1:21" s="2572" customFormat="1" ht="15.75" customHeight="1">
      <c r="A72" s="3359" t="s">
        <v>5299</v>
      </c>
      <c r="B72" s="3359"/>
      <c r="C72" s="3359"/>
      <c r="D72" s="3359"/>
      <c r="E72" s="3359"/>
      <c r="F72" s="3359"/>
      <c r="G72" s="3359"/>
      <c r="H72" s="3359"/>
      <c r="I72" s="3359"/>
      <c r="J72" s="3359"/>
      <c r="K72" s="3359"/>
      <c r="L72" s="3359"/>
      <c r="M72" s="3359"/>
      <c r="N72" s="3359"/>
      <c r="O72" s="3359"/>
      <c r="P72" s="3359"/>
      <c r="Q72" s="3359"/>
      <c r="R72" s="3359"/>
      <c r="S72" s="3359"/>
    </row>
    <row r="73" spans="1:21" s="2572" customFormat="1" ht="15.6">
      <c r="A73" s="2622" t="s">
        <v>5300</v>
      </c>
      <c r="B73" s="2574"/>
      <c r="C73" s="2574"/>
      <c r="D73" s="2574"/>
      <c r="E73" s="2574"/>
      <c r="F73" s="2574"/>
      <c r="G73" s="2574"/>
      <c r="H73" s="2574"/>
      <c r="I73" s="2574"/>
      <c r="J73" s="2574"/>
      <c r="K73" s="2574"/>
      <c r="L73" s="2574"/>
      <c r="M73" s="2574"/>
      <c r="N73" s="2574"/>
      <c r="O73" s="2574"/>
      <c r="P73" s="2574"/>
      <c r="Q73" s="2574"/>
    </row>
    <row r="74" spans="1:21" s="2203" customFormat="1" ht="15">
      <c r="A74" s="3376" t="s">
        <v>139</v>
      </c>
      <c r="B74" s="3376"/>
      <c r="C74" s="3376"/>
      <c r="D74" s="3376"/>
      <c r="E74" s="3376"/>
      <c r="F74" s="3376"/>
      <c r="G74" s="3376"/>
      <c r="H74" s="3376"/>
      <c r="I74" s="3376"/>
      <c r="J74" s="3376"/>
      <c r="K74" s="3376"/>
      <c r="L74" s="3376"/>
      <c r="M74" s="3376"/>
      <c r="N74" s="3376"/>
      <c r="O74" s="3376"/>
      <c r="P74" s="3376"/>
      <c r="Q74" s="3376"/>
      <c r="R74" s="3376"/>
    </row>
    <row r="75" spans="1:21" s="2776" customFormat="1" ht="15.75" customHeight="1">
      <c r="A75" s="3354" t="s">
        <v>145</v>
      </c>
      <c r="B75" s="3354"/>
      <c r="C75" s="3354"/>
      <c r="D75" s="3354"/>
      <c r="E75" s="3354"/>
      <c r="F75" s="3354"/>
      <c r="G75" s="3354"/>
      <c r="H75" s="3354"/>
      <c r="I75" s="3354"/>
      <c r="J75" s="3354"/>
      <c r="K75" s="3354"/>
      <c r="L75" s="3354"/>
      <c r="M75" s="3354"/>
      <c r="N75" s="3354"/>
      <c r="O75" s="3354"/>
      <c r="P75" s="3354"/>
      <c r="Q75" s="3354"/>
      <c r="R75" s="3354"/>
    </row>
    <row r="76" spans="1:21">
      <c r="C76" s="2777"/>
      <c r="D76" s="2777"/>
    </row>
    <row r="79" spans="1:21">
      <c r="C79" s="2778"/>
      <c r="D79" s="2778"/>
      <c r="E79" s="2778"/>
      <c r="F79" s="2778"/>
      <c r="G79" s="2778"/>
      <c r="H79" s="2778"/>
      <c r="I79" s="2778"/>
      <c r="J79" s="2778"/>
      <c r="K79" s="2778"/>
      <c r="L79" s="2778"/>
      <c r="M79" s="2778"/>
      <c r="N79" s="2778"/>
      <c r="O79" s="2778"/>
      <c r="P79" s="2778"/>
      <c r="Q79" s="2778"/>
      <c r="R79" s="2778"/>
      <c r="S79" s="2778"/>
      <c r="T79" s="2778"/>
      <c r="U79" s="2778"/>
    </row>
    <row r="80" spans="1:21">
      <c r="L80" s="2751"/>
      <c r="M80" s="2751"/>
      <c r="N80" s="2751"/>
      <c r="O80" s="2751"/>
      <c r="P80" s="2751"/>
      <c r="Q80" s="2751"/>
      <c r="R80" s="2751"/>
      <c r="S80" s="2751"/>
      <c r="T80" s="2751"/>
      <c r="U80" s="2751"/>
    </row>
    <row r="81" spans="12:23">
      <c r="L81" s="2751"/>
      <c r="M81" s="2751"/>
      <c r="N81" s="2751"/>
      <c r="O81" s="2751"/>
      <c r="P81" s="2751"/>
      <c r="Q81" s="2751"/>
      <c r="R81" s="2751"/>
      <c r="S81" s="2751"/>
      <c r="T81" s="2751"/>
      <c r="U81" s="2751"/>
      <c r="V81" s="2751"/>
      <c r="W81" s="2751"/>
    </row>
  </sheetData>
  <mergeCells count="35">
    <mergeCell ref="A26:Q26"/>
    <mergeCell ref="A1:U1"/>
    <mergeCell ref="A22:B22"/>
    <mergeCell ref="A23:O23"/>
    <mergeCell ref="A24:T24"/>
    <mergeCell ref="A25:S25"/>
    <mergeCell ref="A40:B40"/>
    <mergeCell ref="A27:Q27"/>
    <mergeCell ref="A28:Q28"/>
    <mergeCell ref="A30:T30"/>
    <mergeCell ref="A32:B32"/>
    <mergeCell ref="A33:B33"/>
    <mergeCell ref="A34:B34"/>
    <mergeCell ref="A35:B35"/>
    <mergeCell ref="A36:B36"/>
    <mergeCell ref="A37:B37"/>
    <mergeCell ref="A38:B38"/>
    <mergeCell ref="A39:B39"/>
    <mergeCell ref="A68:T68"/>
    <mergeCell ref="A41:B41"/>
    <mergeCell ref="A42:B42"/>
    <mergeCell ref="A44:B44"/>
    <mergeCell ref="A53:B53"/>
    <mergeCell ref="A56:B56"/>
    <mergeCell ref="A57:B57"/>
    <mergeCell ref="A58:B58"/>
    <mergeCell ref="A59:B59"/>
    <mergeCell ref="A62:B62"/>
    <mergeCell ref="A65:B65"/>
    <mergeCell ref="A67:R67"/>
    <mergeCell ref="A69:Q69"/>
    <mergeCell ref="A70:Q70"/>
    <mergeCell ref="A72:S72"/>
    <mergeCell ref="A74:R74"/>
    <mergeCell ref="A75:R75"/>
  </mergeCells>
  <pageMargins left="0.5" right="0.5" top="0.5" bottom="0" header="0.5" footer="0"/>
  <pageSetup paperSize="9" scale="45"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X25"/>
  <sheetViews>
    <sheetView zoomScaleNormal="100" zoomScaleSheetLayoutView="100" workbookViewId="0">
      <pane xSplit="2" ySplit="3" topLeftCell="N10" activePane="bottomRight" state="frozen"/>
      <selection activeCell="A2" sqref="A2"/>
      <selection pane="topRight" activeCell="A2" sqref="A2"/>
      <selection pane="bottomLeft" activeCell="A2" sqref="A2"/>
      <selection pane="bottomRight" activeCell="A2" sqref="A2"/>
    </sheetView>
  </sheetViews>
  <sheetFormatPr defaultColWidth="10.44140625" defaultRowHeight="16.8"/>
  <cols>
    <col min="1" max="1" width="11.6640625" style="2808" customWidth="1"/>
    <col min="2" max="2" width="71.109375" style="2808" customWidth="1"/>
    <col min="3" max="3" width="11.6640625" style="2808" bestFit="1" customWidth="1"/>
    <col min="4" max="6" width="12.33203125" style="2808" bestFit="1" customWidth="1"/>
    <col min="7" max="7" width="11.44140625" style="2808" bestFit="1" customWidth="1"/>
    <col min="8" max="11" width="11.6640625" style="2808" bestFit="1" customWidth="1"/>
    <col min="12" max="14" width="12.33203125" style="2808" bestFit="1" customWidth="1"/>
    <col min="15" max="15" width="11.6640625" style="2808" bestFit="1" customWidth="1"/>
    <col min="16" max="17" width="12.33203125" style="2808" bestFit="1" customWidth="1"/>
    <col min="18" max="18" width="12.33203125" style="2808" customWidth="1"/>
    <col min="19" max="19" width="11.6640625" style="2808" bestFit="1" customWidth="1"/>
    <col min="20" max="20" width="14.88671875" style="2808" bestFit="1" customWidth="1"/>
    <col min="21" max="21" width="13.5546875" style="2808" customWidth="1"/>
    <col min="22" max="16384" width="10.44140625" style="2808"/>
  </cols>
  <sheetData>
    <row r="1" spans="1:21" s="2781" customFormat="1" ht="23.25" customHeight="1">
      <c r="A1" s="2779" t="s">
        <v>5301</v>
      </c>
      <c r="B1" s="2780"/>
    </row>
    <row r="2" spans="1:21" s="2669" customFormat="1" ht="15.6" thickBot="1">
      <c r="A2" s="2782"/>
      <c r="B2" s="2782"/>
      <c r="C2" s="2783"/>
      <c r="D2" s="2783"/>
      <c r="E2" s="2783"/>
      <c r="F2" s="2686"/>
      <c r="G2" s="2686"/>
      <c r="H2" s="2686"/>
      <c r="I2" s="2686"/>
      <c r="J2" s="2686"/>
      <c r="K2" s="2686"/>
      <c r="L2" s="2686"/>
      <c r="M2" s="2686"/>
      <c r="N2" s="2686"/>
      <c r="O2" s="2686"/>
      <c r="P2" s="2784"/>
      <c r="Q2" s="1096"/>
      <c r="R2" s="2634"/>
      <c r="S2" s="2634"/>
      <c r="U2" s="2634" t="s">
        <v>70</v>
      </c>
    </row>
    <row r="3" spans="1:21" s="2669" customFormat="1" ht="28.5" customHeight="1" thickTop="1" thickBot="1">
      <c r="A3" s="2785" t="s">
        <v>4946</v>
      </c>
      <c r="B3" s="2786" t="s">
        <v>4907</v>
      </c>
      <c r="C3" s="2787" t="s">
        <v>5232</v>
      </c>
      <c r="D3" s="2787" t="s">
        <v>5233</v>
      </c>
      <c r="E3" s="2787" t="s">
        <v>5234</v>
      </c>
      <c r="F3" s="2787" t="s">
        <v>5235</v>
      </c>
      <c r="G3" s="2787" t="s">
        <v>5236</v>
      </c>
      <c r="H3" s="2787" t="s">
        <v>5237</v>
      </c>
      <c r="I3" s="2787" t="s">
        <v>5238</v>
      </c>
      <c r="J3" s="2787" t="s">
        <v>5239</v>
      </c>
      <c r="K3" s="2787" t="s">
        <v>5264</v>
      </c>
      <c r="L3" s="2787" t="s">
        <v>5258</v>
      </c>
      <c r="M3" s="2787" t="s">
        <v>5265</v>
      </c>
      <c r="N3" s="2787" t="s">
        <v>5302</v>
      </c>
      <c r="O3" s="2787" t="s">
        <v>207</v>
      </c>
      <c r="P3" s="2787" t="s">
        <v>208</v>
      </c>
      <c r="Q3" s="2787" t="s">
        <v>5243</v>
      </c>
      <c r="R3" s="2787" t="s">
        <v>210</v>
      </c>
      <c r="S3" s="2787" t="s">
        <v>211</v>
      </c>
      <c r="T3" s="2787" t="s">
        <v>212</v>
      </c>
      <c r="U3" s="2788" t="s">
        <v>5303</v>
      </c>
    </row>
    <row r="4" spans="1:21" s="2669" customFormat="1" ht="17.399999999999999" thickTop="1">
      <c r="A4" s="2789" t="s">
        <v>4908</v>
      </c>
      <c r="B4" s="2790" t="s">
        <v>2925</v>
      </c>
      <c r="C4" s="2791">
        <v>78.996153830000011</v>
      </c>
      <c r="D4" s="2791">
        <v>18.210586170000003</v>
      </c>
      <c r="E4" s="2791">
        <v>16.106306059999998</v>
      </c>
      <c r="F4" s="2791">
        <v>19.248124820000001</v>
      </c>
      <c r="G4" s="2791">
        <v>10.65714951</v>
      </c>
      <c r="H4" s="2791">
        <v>134.0030008</v>
      </c>
      <c r="I4" s="2791">
        <v>19.193997379999999</v>
      </c>
      <c r="J4" s="2791">
        <v>4.5269950000000003</v>
      </c>
      <c r="K4" s="2791">
        <v>7.3924256400000008</v>
      </c>
      <c r="L4" s="2791">
        <v>8.7426754899999999</v>
      </c>
      <c r="M4" s="2791">
        <v>8.4457066999999988</v>
      </c>
      <c r="N4" s="2791">
        <v>2.8545741000000002</v>
      </c>
      <c r="O4" s="2791">
        <v>5.4026437600000001</v>
      </c>
      <c r="P4" s="2791">
        <v>2.5168448300000001</v>
      </c>
      <c r="Q4" s="2791">
        <v>5.2208366699999997</v>
      </c>
      <c r="R4" s="2791">
        <v>8.0670470000000005</v>
      </c>
      <c r="S4" s="2791">
        <v>6.9275313799999996</v>
      </c>
      <c r="T4" s="2791">
        <v>47.714098030000002</v>
      </c>
      <c r="U4" s="2792">
        <v>11.04369127</v>
      </c>
    </row>
    <row r="5" spans="1:21" s="2669" customFormat="1">
      <c r="A5" s="2793" t="s">
        <v>4910</v>
      </c>
      <c r="B5" s="888" t="s">
        <v>2927</v>
      </c>
      <c r="C5" s="2794">
        <v>958.83525556339998</v>
      </c>
      <c r="D5" s="2794">
        <v>596.53123816864991</v>
      </c>
      <c r="E5" s="2794">
        <v>957.28977509734398</v>
      </c>
      <c r="F5" s="2794">
        <v>1241.2275318982504</v>
      </c>
      <c r="G5" s="2794">
        <v>1195.8845678386001</v>
      </c>
      <c r="H5" s="2794">
        <v>853.19703885454999</v>
      </c>
      <c r="I5" s="2794">
        <v>1213.5435981691464</v>
      </c>
      <c r="J5" s="2794">
        <v>1439.0025407786002</v>
      </c>
      <c r="K5" s="2794">
        <v>1385.7648588443001</v>
      </c>
      <c r="L5" s="2794">
        <v>1193.8584850290999</v>
      </c>
      <c r="M5" s="2794">
        <v>1136.1079080264999</v>
      </c>
      <c r="N5" s="2794">
        <v>1377.5825050934714</v>
      </c>
      <c r="O5" s="2794">
        <v>1495.1421819423394</v>
      </c>
      <c r="P5" s="2794">
        <v>1409.0526049378266</v>
      </c>
      <c r="Q5" s="2794">
        <v>1269.0142300059124</v>
      </c>
      <c r="R5" s="2794">
        <v>1593.9600150000001</v>
      </c>
      <c r="S5" s="2794">
        <v>1652.0652124312001</v>
      </c>
      <c r="T5" s="2794">
        <v>1606.00189069775</v>
      </c>
      <c r="U5" s="2795">
        <v>1657.9417043940787</v>
      </c>
    </row>
    <row r="6" spans="1:21" s="2669" customFormat="1">
      <c r="A6" s="2793" t="s">
        <v>4911</v>
      </c>
      <c r="B6" s="888" t="s">
        <v>2928</v>
      </c>
      <c r="C6" s="2794">
        <v>101.39164359999999</v>
      </c>
      <c r="D6" s="2794">
        <v>20.231880329999999</v>
      </c>
      <c r="E6" s="2794">
        <v>2.0839264800000001</v>
      </c>
      <c r="F6" s="2794">
        <v>5.9895915300000002</v>
      </c>
      <c r="G6" s="2794">
        <v>4.1334770699999996</v>
      </c>
      <c r="H6" s="2794">
        <v>4.6193629700000001</v>
      </c>
      <c r="I6" s="2794">
        <v>4.5918009299999998</v>
      </c>
      <c r="J6" s="2796">
        <v>0.56331399999999998</v>
      </c>
      <c r="K6" s="2796">
        <v>0.3943605</v>
      </c>
      <c r="L6" s="2796">
        <v>0.18837499999999999</v>
      </c>
      <c r="M6" s="2796">
        <v>0.42166900000000002</v>
      </c>
      <c r="N6" s="2796">
        <v>0.36358000000000001</v>
      </c>
      <c r="O6" s="2796">
        <v>0.11751</v>
      </c>
      <c r="P6" s="2796">
        <v>0.10159</v>
      </c>
      <c r="Q6" s="2797">
        <v>2.9829999999999999E-2</v>
      </c>
      <c r="R6" s="2796">
        <v>0.36477500000000002</v>
      </c>
      <c r="S6" s="2794">
        <v>3.9920138999999999</v>
      </c>
      <c r="T6" s="2794">
        <v>0.83532499999999998</v>
      </c>
      <c r="U6" s="2795">
        <v>5.2931039999999996</v>
      </c>
    </row>
    <row r="7" spans="1:21" s="2669" customFormat="1">
      <c r="A7" s="2793" t="s">
        <v>4912</v>
      </c>
      <c r="B7" s="888" t="s">
        <v>5304</v>
      </c>
      <c r="C7" s="2796">
        <v>1.2190099999999999</v>
      </c>
      <c r="D7" s="2796">
        <v>0.23034199999999999</v>
      </c>
      <c r="E7" s="2796">
        <v>0.16384499999999999</v>
      </c>
      <c r="F7" s="2796">
        <v>1.5735349999999999</v>
      </c>
      <c r="G7" s="2797">
        <v>2.4032999999999999E-2</v>
      </c>
      <c r="H7" s="2797">
        <v>3.8620000000000002E-2</v>
      </c>
      <c r="I7" s="2797">
        <v>1.0030000000000001E-2</v>
      </c>
      <c r="J7" s="2797">
        <v>1.661E-2</v>
      </c>
      <c r="K7" s="2797">
        <v>1.9E-2</v>
      </c>
      <c r="L7" s="2797">
        <v>1.6E-2</v>
      </c>
      <c r="M7" s="2796">
        <v>0.10011</v>
      </c>
      <c r="N7" s="2796">
        <v>9.7699999999999995E-2</v>
      </c>
      <c r="O7" s="2796">
        <v>0.210873</v>
      </c>
      <c r="P7" s="2796">
        <v>0.17204</v>
      </c>
      <c r="Q7" s="2796">
        <v>0.22642234999999999</v>
      </c>
      <c r="R7" s="2794">
        <v>2.6358329999999999</v>
      </c>
      <c r="S7" s="2794">
        <v>8.0981454100000008</v>
      </c>
      <c r="T7" s="2794">
        <v>3.5838939999999999</v>
      </c>
      <c r="U7" s="2795">
        <v>16.750101209999997</v>
      </c>
    </row>
    <row r="8" spans="1:21" s="2669" customFormat="1">
      <c r="A8" s="2793" t="s">
        <v>4913</v>
      </c>
      <c r="B8" s="888" t="s">
        <v>5305</v>
      </c>
      <c r="C8" s="2794">
        <v>370.68417124074585</v>
      </c>
      <c r="D8" s="2794">
        <v>203.74452316598195</v>
      </c>
      <c r="E8" s="2794">
        <v>361.45376900910435</v>
      </c>
      <c r="F8" s="2794">
        <v>398.85295382070495</v>
      </c>
      <c r="G8" s="2794">
        <v>322.14354756136026</v>
      </c>
      <c r="H8" s="2794">
        <v>262.73449919917118</v>
      </c>
      <c r="I8" s="2794">
        <v>331.28938649277961</v>
      </c>
      <c r="J8" s="2794">
        <v>404.85182521649546</v>
      </c>
      <c r="K8" s="2794">
        <v>433.71070733613834</v>
      </c>
      <c r="L8" s="2794">
        <v>442.41074781560002</v>
      </c>
      <c r="M8" s="2794">
        <v>536.59967665837996</v>
      </c>
      <c r="N8" s="2794">
        <v>370.14190171355381</v>
      </c>
      <c r="O8" s="2794">
        <v>407.91784824860002</v>
      </c>
      <c r="P8" s="2794">
        <v>321.33774389919751</v>
      </c>
      <c r="Q8" s="2794">
        <v>288.57329253958864</v>
      </c>
      <c r="R8" s="2794">
        <v>464.71114</v>
      </c>
      <c r="S8" s="2794">
        <v>298.20785673420005</v>
      </c>
      <c r="T8" s="2794">
        <v>431.68123176150004</v>
      </c>
      <c r="U8" s="2795">
        <v>415.67009992364052</v>
      </c>
    </row>
    <row r="9" spans="1:21" s="2669" customFormat="1">
      <c r="A9" s="2793" t="s">
        <v>4914</v>
      </c>
      <c r="B9" s="888" t="s">
        <v>4915</v>
      </c>
      <c r="C9" s="2794">
        <v>9.4688753600000002</v>
      </c>
      <c r="D9" s="2794">
        <v>11.093140639999998</v>
      </c>
      <c r="E9" s="2794">
        <v>22.498824189999997</v>
      </c>
      <c r="F9" s="2794">
        <v>16.348521229999999</v>
      </c>
      <c r="G9" s="2794">
        <v>15.788189979999999</v>
      </c>
      <c r="H9" s="2794">
        <v>13.19557861</v>
      </c>
      <c r="I9" s="2794">
        <v>7.5736186600000002</v>
      </c>
      <c r="J9" s="2794">
        <v>10.31432094</v>
      </c>
      <c r="K9" s="2794">
        <v>10.039659030000001</v>
      </c>
      <c r="L9" s="2794">
        <v>13.706770480000001</v>
      </c>
      <c r="M9" s="2794">
        <v>16.530924161600002</v>
      </c>
      <c r="N9" s="2794">
        <v>24.718487250000003</v>
      </c>
      <c r="O9" s="2794">
        <v>15.20241255</v>
      </c>
      <c r="P9" s="2794">
        <v>5.4775623445326911</v>
      </c>
      <c r="Q9" s="2794">
        <v>5.746273802602353</v>
      </c>
      <c r="R9" s="2794">
        <v>10.299692</v>
      </c>
      <c r="S9" s="2794">
        <v>31.498868229999996</v>
      </c>
      <c r="T9" s="2794">
        <v>16.019147179999997</v>
      </c>
      <c r="U9" s="2795">
        <v>21.926735952719437</v>
      </c>
    </row>
    <row r="10" spans="1:21" s="2669" customFormat="1">
      <c r="A10" s="2793" t="s">
        <v>4916</v>
      </c>
      <c r="B10" s="888" t="s">
        <v>2932</v>
      </c>
      <c r="C10" s="2794">
        <v>12.524568090000001</v>
      </c>
      <c r="D10" s="2794">
        <v>12.821297900000001</v>
      </c>
      <c r="E10" s="2794">
        <v>12.434656</v>
      </c>
      <c r="F10" s="2794">
        <v>14.857350890000001</v>
      </c>
      <c r="G10" s="2794">
        <v>18.01228957</v>
      </c>
      <c r="H10" s="2794">
        <v>15.9408928</v>
      </c>
      <c r="I10" s="2794">
        <v>21.194915079999998</v>
      </c>
      <c r="J10" s="2794">
        <v>24.594847130000002</v>
      </c>
      <c r="K10" s="2794">
        <v>15.794890129999999</v>
      </c>
      <c r="L10" s="2794">
        <v>14.070876589999999</v>
      </c>
      <c r="M10" s="2794">
        <v>14.09709467010666</v>
      </c>
      <c r="N10" s="2794">
        <v>16.08182774667814</v>
      </c>
      <c r="O10" s="2794">
        <v>18.435882982057802</v>
      </c>
      <c r="P10" s="2794">
        <v>14.815415591617066</v>
      </c>
      <c r="Q10" s="2794">
        <v>13.828673832356914</v>
      </c>
      <c r="R10" s="2794">
        <v>18.465730000000001</v>
      </c>
      <c r="S10" s="2794">
        <v>27.841177460000001</v>
      </c>
      <c r="T10" s="2794">
        <v>18.930195680000001</v>
      </c>
      <c r="U10" s="2795">
        <v>30.512201673486754</v>
      </c>
    </row>
    <row r="11" spans="1:21" s="2669" customFormat="1">
      <c r="A11" s="2793" t="s">
        <v>4917</v>
      </c>
      <c r="B11" s="888" t="s">
        <v>2933</v>
      </c>
      <c r="C11" s="2794">
        <v>163.77117714099995</v>
      </c>
      <c r="D11" s="2794">
        <v>78.239975773999987</v>
      </c>
      <c r="E11" s="2794">
        <v>151.39924420533521</v>
      </c>
      <c r="F11" s="2794">
        <v>148.23140200799995</v>
      </c>
      <c r="G11" s="2794">
        <v>126.76186374199999</v>
      </c>
      <c r="H11" s="2794">
        <v>75.230825757999995</v>
      </c>
      <c r="I11" s="2794">
        <v>99.027520337000013</v>
      </c>
      <c r="J11" s="2794">
        <v>116.16010090599998</v>
      </c>
      <c r="K11" s="2794">
        <v>102.80244679499998</v>
      </c>
      <c r="L11" s="2794">
        <v>131.21925783200001</v>
      </c>
      <c r="M11" s="2794">
        <v>125.04843364300001</v>
      </c>
      <c r="N11" s="2794">
        <v>137.90696874152479</v>
      </c>
      <c r="O11" s="2794">
        <v>151.69446161599998</v>
      </c>
      <c r="P11" s="2794">
        <v>129.94645481471568</v>
      </c>
      <c r="Q11" s="2794">
        <v>141.39357774987349</v>
      </c>
      <c r="R11" s="2794">
        <v>135.49473599999999</v>
      </c>
      <c r="S11" s="2794">
        <v>148.74172612799998</v>
      </c>
      <c r="T11" s="2794">
        <v>134.61727391500003</v>
      </c>
      <c r="U11" s="2795">
        <v>137.62016835144456</v>
      </c>
    </row>
    <row r="12" spans="1:21" s="2669" customFormat="1">
      <c r="A12" s="2793" t="s">
        <v>4918</v>
      </c>
      <c r="B12" s="888" t="s">
        <v>2934</v>
      </c>
      <c r="C12" s="2794">
        <v>16.724845340000002</v>
      </c>
      <c r="D12" s="2794">
        <v>37.082220280000001</v>
      </c>
      <c r="E12" s="2794">
        <v>45.750883829999992</v>
      </c>
      <c r="F12" s="2794">
        <v>44.001201829999999</v>
      </c>
      <c r="G12" s="2794">
        <v>41.349695355000001</v>
      </c>
      <c r="H12" s="2794">
        <v>70.932814750000006</v>
      </c>
      <c r="I12" s="2794">
        <v>70.65783098</v>
      </c>
      <c r="J12" s="2794">
        <v>43.138819042999998</v>
      </c>
      <c r="K12" s="2794">
        <v>41.715744700000002</v>
      </c>
      <c r="L12" s="2794">
        <v>46.142356720000016</v>
      </c>
      <c r="M12" s="2794">
        <v>50.254806098546375</v>
      </c>
      <c r="N12" s="2794">
        <v>39.086585153660693</v>
      </c>
      <c r="O12" s="2794">
        <v>59.952197818551838</v>
      </c>
      <c r="P12" s="2794">
        <v>44.697950514260384</v>
      </c>
      <c r="Q12" s="2794">
        <v>58.951482102413948</v>
      </c>
      <c r="R12" s="2794">
        <v>65.916302000000002</v>
      </c>
      <c r="S12" s="2794">
        <v>52.80840554000001</v>
      </c>
      <c r="T12" s="2794">
        <v>33.808652299999999</v>
      </c>
      <c r="U12" s="2795">
        <v>33.192561671906311</v>
      </c>
    </row>
    <row r="13" spans="1:21" s="2669" customFormat="1">
      <c r="A13" s="2793" t="s">
        <v>4919</v>
      </c>
      <c r="B13" s="888" t="s">
        <v>4920</v>
      </c>
      <c r="C13" s="2794">
        <v>52.083736919999993</v>
      </c>
      <c r="D13" s="2794">
        <v>66.502236019999998</v>
      </c>
      <c r="E13" s="2794">
        <v>63.555616280000002</v>
      </c>
      <c r="F13" s="2794">
        <v>110.24577348999999</v>
      </c>
      <c r="G13" s="2794">
        <v>48.074008899999995</v>
      </c>
      <c r="H13" s="2794">
        <v>64.401053360000006</v>
      </c>
      <c r="I13" s="2794">
        <v>76.876311789999988</v>
      </c>
      <c r="J13" s="2794">
        <v>28.046004000000003</v>
      </c>
      <c r="K13" s="2794">
        <v>34.261442680000009</v>
      </c>
      <c r="L13" s="2794">
        <v>19.3919079</v>
      </c>
      <c r="M13" s="2794">
        <v>29.002553800000001</v>
      </c>
      <c r="N13" s="2794">
        <v>32.670056848591337</v>
      </c>
      <c r="O13" s="2794">
        <v>41.53858512</v>
      </c>
      <c r="P13" s="2794">
        <v>23.409585624012763</v>
      </c>
      <c r="Q13" s="2794">
        <v>45.955595177038788</v>
      </c>
      <c r="R13" s="2794">
        <v>55.882939</v>
      </c>
      <c r="S13" s="2794">
        <v>99.466380629999989</v>
      </c>
      <c r="T13" s="2794">
        <v>110.57452609000001</v>
      </c>
      <c r="U13" s="2795">
        <v>60.416690323106586</v>
      </c>
    </row>
    <row r="14" spans="1:21" s="2669" customFormat="1">
      <c r="A14" s="2793" t="s">
        <v>4921</v>
      </c>
      <c r="B14" s="888" t="s">
        <v>2935</v>
      </c>
      <c r="C14" s="2794">
        <v>2.1804438337279999</v>
      </c>
      <c r="D14" s="2794">
        <v>1.5927427399999998</v>
      </c>
      <c r="E14" s="2794">
        <v>1.2316772499999999</v>
      </c>
      <c r="F14" s="2794">
        <v>1.3442959800000003</v>
      </c>
      <c r="G14" s="2794">
        <v>2.4529212499999997</v>
      </c>
      <c r="H14" s="2794">
        <v>1.1177281300000002</v>
      </c>
      <c r="I14" s="2794">
        <v>1.5474592600000003</v>
      </c>
      <c r="J14" s="2794">
        <v>3.3626000599999997</v>
      </c>
      <c r="K14" s="2794">
        <v>1.6473656299999999</v>
      </c>
      <c r="L14" s="2794">
        <v>2.1960661799999999</v>
      </c>
      <c r="M14" s="2794">
        <v>2.6202290300000004</v>
      </c>
      <c r="N14" s="2794">
        <v>3.3335664999999999</v>
      </c>
      <c r="O14" s="2794">
        <v>3.71944973</v>
      </c>
      <c r="P14" s="2794">
        <v>3.8227287400000001</v>
      </c>
      <c r="Q14" s="2794">
        <v>3.0278588299999996</v>
      </c>
      <c r="R14" s="2794">
        <v>9.4630799999999997</v>
      </c>
      <c r="S14" s="2794">
        <v>6.1132707899999996</v>
      </c>
      <c r="T14" s="2794">
        <v>6.4935456299999998</v>
      </c>
      <c r="U14" s="2798">
        <v>17.421109420000001</v>
      </c>
    </row>
    <row r="15" spans="1:21" s="2669" customFormat="1">
      <c r="A15" s="2793" t="s">
        <v>4922</v>
      </c>
      <c r="B15" s="888" t="s">
        <v>2936</v>
      </c>
      <c r="C15" s="2794">
        <v>88.847265350000015</v>
      </c>
      <c r="D15" s="2794">
        <v>65.816420719999996</v>
      </c>
      <c r="E15" s="2794">
        <v>103.89999697999998</v>
      </c>
      <c r="F15" s="2794">
        <v>93.914447020000011</v>
      </c>
      <c r="G15" s="2794">
        <v>109.63474252999998</v>
      </c>
      <c r="H15" s="2794">
        <v>123.90615688</v>
      </c>
      <c r="I15" s="2794">
        <v>114.67502592000001</v>
      </c>
      <c r="J15" s="2794">
        <v>70.646843900000007</v>
      </c>
      <c r="K15" s="2794">
        <v>68.149923290000004</v>
      </c>
      <c r="L15" s="2794">
        <v>56.832563819999997</v>
      </c>
      <c r="M15" s="2794">
        <v>55.154132770000004</v>
      </c>
      <c r="N15" s="2794">
        <v>56.842753289999997</v>
      </c>
      <c r="O15" s="2794">
        <v>69.20348297999999</v>
      </c>
      <c r="P15" s="2794">
        <v>174.85964870000001</v>
      </c>
      <c r="Q15" s="2794">
        <v>77.057376759999997</v>
      </c>
      <c r="R15" s="2794">
        <v>101.512343</v>
      </c>
      <c r="S15" s="2794">
        <v>64.846163361919267</v>
      </c>
      <c r="T15" s="2794">
        <v>47.800809439999995</v>
      </c>
      <c r="U15" s="2795">
        <v>72.13122743844437</v>
      </c>
    </row>
    <row r="16" spans="1:21" s="2669" customFormat="1">
      <c r="A16" s="2793" t="s">
        <v>4923</v>
      </c>
      <c r="B16" s="888" t="s">
        <v>2937</v>
      </c>
      <c r="C16" s="2794">
        <v>25.155459779999997</v>
      </c>
      <c r="D16" s="2794">
        <v>36.052509139999991</v>
      </c>
      <c r="E16" s="2794">
        <v>31.965592269999998</v>
      </c>
      <c r="F16" s="2794">
        <v>42.281263320000001</v>
      </c>
      <c r="G16" s="2794">
        <v>39.865706340000003</v>
      </c>
      <c r="H16" s="2794">
        <v>38.024320279999998</v>
      </c>
      <c r="I16" s="2794">
        <v>33.031247710000002</v>
      </c>
      <c r="J16" s="2794">
        <v>22.494828640000001</v>
      </c>
      <c r="K16" s="2794">
        <v>19.120626210000001</v>
      </c>
      <c r="L16" s="2794">
        <v>27.52551618</v>
      </c>
      <c r="M16" s="2794">
        <v>30.78907886</v>
      </c>
      <c r="N16" s="2794">
        <v>27.957482930000001</v>
      </c>
      <c r="O16" s="2794">
        <v>103.27537290482998</v>
      </c>
      <c r="P16" s="2794">
        <v>101.41420237999998</v>
      </c>
      <c r="Q16" s="2794">
        <v>106.55881549999999</v>
      </c>
      <c r="R16" s="2794">
        <v>107.615723</v>
      </c>
      <c r="S16" s="2794">
        <v>58.54333905</v>
      </c>
      <c r="T16" s="2794">
        <v>69.348880549999976</v>
      </c>
      <c r="U16" s="2795">
        <v>79.576004569999995</v>
      </c>
    </row>
    <row r="17" spans="1:24" s="2669" customFormat="1">
      <c r="A17" s="2793" t="s">
        <v>4926</v>
      </c>
      <c r="B17" s="888" t="s">
        <v>2938</v>
      </c>
      <c r="C17" s="2794">
        <v>23.588946419999996</v>
      </c>
      <c r="D17" s="2794">
        <v>24.373139949999999</v>
      </c>
      <c r="E17" s="2794">
        <v>5.5950706099999996</v>
      </c>
      <c r="F17" s="2794">
        <v>11.880206099999999</v>
      </c>
      <c r="G17" s="2794">
        <v>15.513797370000001</v>
      </c>
      <c r="H17" s="2794">
        <v>9.7955651200000009</v>
      </c>
      <c r="I17" s="2794">
        <v>7.5847912800000001</v>
      </c>
      <c r="J17" s="2794">
        <v>8.6801104299999992</v>
      </c>
      <c r="K17" s="2794">
        <v>12.92141</v>
      </c>
      <c r="L17" s="2794">
        <v>9.8682700099999998</v>
      </c>
      <c r="M17" s="2794">
        <v>14.691183430000004</v>
      </c>
      <c r="N17" s="2794">
        <v>11.199797120000001</v>
      </c>
      <c r="O17" s="2794">
        <v>25.995440250000001</v>
      </c>
      <c r="P17" s="2794">
        <v>12.89478444</v>
      </c>
      <c r="Q17" s="2794">
        <v>12.741657839999998</v>
      </c>
      <c r="R17" s="2794">
        <v>20.585664000000001</v>
      </c>
      <c r="S17" s="2794">
        <v>33.045073340000002</v>
      </c>
      <c r="T17" s="2794">
        <v>27.25017703</v>
      </c>
      <c r="U17" s="2795">
        <v>23.801190019999996</v>
      </c>
    </row>
    <row r="18" spans="1:24" s="2669" customFormat="1">
      <c r="A18" s="2793" t="s">
        <v>4927</v>
      </c>
      <c r="B18" s="888" t="s">
        <v>2939</v>
      </c>
      <c r="C18" s="2794">
        <v>23.496032360000005</v>
      </c>
      <c r="D18" s="2794">
        <v>13.348565499999999</v>
      </c>
      <c r="E18" s="2794">
        <v>17.679656860000001</v>
      </c>
      <c r="F18" s="2794">
        <v>21.027428269999998</v>
      </c>
      <c r="G18" s="2794">
        <v>16.946798879999999</v>
      </c>
      <c r="H18" s="2794">
        <v>17.6074603</v>
      </c>
      <c r="I18" s="2794">
        <v>16.003251070000001</v>
      </c>
      <c r="J18" s="2794">
        <v>20.362629010000003</v>
      </c>
      <c r="K18" s="2794">
        <v>20.637789390000002</v>
      </c>
      <c r="L18" s="2794">
        <v>17.393991960000001</v>
      </c>
      <c r="M18" s="2794">
        <v>21.03868997</v>
      </c>
      <c r="N18" s="2794">
        <v>21.930493490000003</v>
      </c>
      <c r="O18" s="2794">
        <v>15.806255090000001</v>
      </c>
      <c r="P18" s="2794">
        <v>17.99435102</v>
      </c>
      <c r="Q18" s="2794">
        <v>16.81221223</v>
      </c>
      <c r="R18" s="2794">
        <v>22.735847</v>
      </c>
      <c r="S18" s="2794">
        <v>29.320776359999996</v>
      </c>
      <c r="T18" s="2794">
        <v>35.226419499999999</v>
      </c>
      <c r="U18" s="2795">
        <v>37.733481679999997</v>
      </c>
    </row>
    <row r="19" spans="1:24" s="2669" customFormat="1">
      <c r="A19" s="2793" t="s">
        <v>4928</v>
      </c>
      <c r="B19" s="888" t="s">
        <v>2940</v>
      </c>
      <c r="C19" s="2794">
        <v>5.349665705944</v>
      </c>
      <c r="D19" s="2794">
        <v>6.1071193637500558</v>
      </c>
      <c r="E19" s="2794">
        <v>4.7488741022991814</v>
      </c>
      <c r="F19" s="2794">
        <v>14.252078920971517</v>
      </c>
      <c r="G19" s="2794">
        <v>2.2963925823836151</v>
      </c>
      <c r="H19" s="2794">
        <v>12.187398980013958</v>
      </c>
      <c r="I19" s="2794">
        <v>5.1228608466425483</v>
      </c>
      <c r="J19" s="2794">
        <v>10.424979725285091</v>
      </c>
      <c r="K19" s="2794">
        <v>5.390906066454491</v>
      </c>
      <c r="L19" s="2794">
        <v>6.1683212651442307</v>
      </c>
      <c r="M19" s="2794">
        <v>7.270474717737951</v>
      </c>
      <c r="N19" s="2794">
        <v>6.0351993498059811</v>
      </c>
      <c r="O19" s="2794">
        <v>5.2231378043675161</v>
      </c>
      <c r="P19" s="2794">
        <v>4.279911810399514</v>
      </c>
      <c r="Q19" s="2794">
        <v>6.5555962752791803</v>
      </c>
      <c r="R19" s="2794">
        <v>21.492802999999999</v>
      </c>
      <c r="S19" s="2794">
        <v>19.085230331949997</v>
      </c>
      <c r="T19" s="2794">
        <v>17.243788907896</v>
      </c>
      <c r="U19" s="2795">
        <v>9.6507068759376899</v>
      </c>
    </row>
    <row r="20" spans="1:24" s="2669" customFormat="1" ht="17.399999999999999" thickBot="1">
      <c r="A20" s="2799" t="s">
        <v>4929</v>
      </c>
      <c r="B20" s="2800" t="s">
        <v>2941</v>
      </c>
      <c r="C20" s="2801">
        <v>80.077476552200011</v>
      </c>
      <c r="D20" s="2801">
        <v>51.302438915450004</v>
      </c>
      <c r="E20" s="2801">
        <v>87.247069382055415</v>
      </c>
      <c r="F20" s="2801">
        <v>110.56186464451937</v>
      </c>
      <c r="G20" s="2801">
        <v>88.766363850710022</v>
      </c>
      <c r="H20" s="2801">
        <v>96.069299887059998</v>
      </c>
      <c r="I20" s="2801">
        <v>82.330472820000011</v>
      </c>
      <c r="J20" s="2801">
        <v>74.218720453799989</v>
      </c>
      <c r="K20" s="2801">
        <v>82.561078001899986</v>
      </c>
      <c r="L20" s="2801">
        <v>93.641239955300023</v>
      </c>
      <c r="M20" s="2801">
        <v>105.69936577649999</v>
      </c>
      <c r="N20" s="2801">
        <v>98.22765857440001</v>
      </c>
      <c r="O20" s="2801">
        <v>94.221595509299988</v>
      </c>
      <c r="P20" s="2801">
        <v>74.9210325759</v>
      </c>
      <c r="Q20" s="2801">
        <v>63.653638738550001</v>
      </c>
      <c r="R20" s="2801">
        <v>190.05478600000001</v>
      </c>
      <c r="S20" s="2801">
        <v>159.94402909459998</v>
      </c>
      <c r="T20" s="2801">
        <v>66.915961100749996</v>
      </c>
      <c r="U20" s="2802">
        <v>53.90187404360001</v>
      </c>
    </row>
    <row r="21" spans="1:24" s="2669" customFormat="1" ht="18" thickTop="1" thickBot="1">
      <c r="A21" s="3383" t="s">
        <v>291</v>
      </c>
      <c r="B21" s="3384"/>
      <c r="C21" s="2803">
        <f t="shared" ref="C21:P21" si="0">SUM(C4:C20)</f>
        <v>2014.3947270870183</v>
      </c>
      <c r="D21" s="2803">
        <f t="shared" si="0"/>
        <v>1243.2803767778319</v>
      </c>
      <c r="E21" s="2803">
        <f t="shared" si="0"/>
        <v>1885.104783606138</v>
      </c>
      <c r="F21" s="2803">
        <f t="shared" si="0"/>
        <v>2295.8375707724467</v>
      </c>
      <c r="G21" s="2803">
        <f t="shared" si="0"/>
        <v>2058.305545330054</v>
      </c>
      <c r="H21" s="2803">
        <f t="shared" si="0"/>
        <v>1793.0016166787952</v>
      </c>
      <c r="I21" s="2803">
        <f t="shared" si="0"/>
        <v>2104.2541187255688</v>
      </c>
      <c r="J21" s="2803">
        <f t="shared" si="0"/>
        <v>2281.4060892331804</v>
      </c>
      <c r="K21" s="2803">
        <f t="shared" si="0"/>
        <v>2242.3246342437928</v>
      </c>
      <c r="L21" s="2803">
        <f t="shared" si="0"/>
        <v>2083.3734222271437</v>
      </c>
      <c r="M21" s="2803">
        <f t="shared" si="0"/>
        <v>2153.872037312371</v>
      </c>
      <c r="N21" s="2803">
        <f t="shared" si="0"/>
        <v>2227.0311379016857</v>
      </c>
      <c r="O21" s="2803">
        <f t="shared" si="0"/>
        <v>2513.0593313060467</v>
      </c>
      <c r="P21" s="2803">
        <f t="shared" si="0"/>
        <v>2341.7144522224621</v>
      </c>
      <c r="Q21" s="2803">
        <v>2115.3473704036155</v>
      </c>
      <c r="R21" s="2803">
        <v>2829.2584550000006</v>
      </c>
      <c r="S21" s="2803">
        <v>2700.5452001718709</v>
      </c>
      <c r="T21" s="2803">
        <v>2674.0458168128971</v>
      </c>
      <c r="U21" s="2804">
        <v>2684.5826528183657</v>
      </c>
    </row>
    <row r="22" spans="1:24" s="2805" customFormat="1" ht="19.5" customHeight="1" thickTop="1">
      <c r="A22" s="3078" t="s">
        <v>5306</v>
      </c>
      <c r="B22" s="3078"/>
      <c r="C22" s="3078"/>
      <c r="D22" s="3078"/>
      <c r="E22" s="3078"/>
      <c r="F22" s="3078"/>
      <c r="G22" s="3078"/>
      <c r="H22" s="3078"/>
      <c r="I22" s="3078"/>
      <c r="J22" s="3078"/>
      <c r="K22" s="3078"/>
      <c r="L22" s="3078"/>
      <c r="M22" s="3078"/>
      <c r="N22" s="3078"/>
      <c r="O22" s="3078"/>
      <c r="P22" s="3078"/>
      <c r="Q22" s="3078"/>
      <c r="R22" s="3078"/>
      <c r="S22" s="3078"/>
      <c r="T22" s="3078"/>
      <c r="U22" s="2681"/>
      <c r="V22" s="2681"/>
      <c r="W22" s="2681"/>
      <c r="X22" s="2681"/>
    </row>
    <row r="23" spans="1:24" s="2805" customFormat="1" ht="15.6">
      <c r="A23" s="2806" t="s">
        <v>3436</v>
      </c>
      <c r="B23" s="2807"/>
      <c r="C23" s="2807"/>
      <c r="D23" s="2807"/>
      <c r="E23" s="2807"/>
      <c r="F23" s="2807"/>
      <c r="G23" s="2807"/>
      <c r="H23" s="2807"/>
      <c r="I23" s="2807"/>
      <c r="J23" s="2807"/>
      <c r="K23" s="2807"/>
      <c r="L23" s="2807"/>
      <c r="M23" s="2681"/>
      <c r="N23" s="2681"/>
      <c r="O23" s="2681"/>
      <c r="P23" s="2681"/>
      <c r="Q23" s="2681"/>
      <c r="R23" s="2681"/>
      <c r="S23" s="2681"/>
      <c r="T23" s="2681"/>
      <c r="U23" s="2681"/>
      <c r="V23" s="2681"/>
      <c r="W23" s="2681"/>
      <c r="X23" s="2681"/>
    </row>
    <row r="24" spans="1:24" s="2683" customFormat="1" ht="15">
      <c r="A24" s="3385" t="s">
        <v>139</v>
      </c>
      <c r="B24" s="3385"/>
      <c r="C24" s="935"/>
      <c r="D24" s="935"/>
      <c r="E24" s="935"/>
      <c r="F24" s="935"/>
      <c r="G24" s="935"/>
      <c r="H24" s="935"/>
      <c r="I24" s="935"/>
      <c r="J24" s="935"/>
      <c r="K24" s="935"/>
      <c r="L24" s="935"/>
      <c r="M24" s="935"/>
      <c r="N24" s="935"/>
      <c r="O24" s="935"/>
      <c r="P24" s="935"/>
      <c r="Q24" s="935"/>
      <c r="R24" s="935"/>
      <c r="S24" s="935"/>
      <c r="T24" s="935"/>
      <c r="U24" s="935"/>
      <c r="V24" s="935"/>
      <c r="W24" s="935"/>
      <c r="X24" s="935"/>
    </row>
    <row r="25" spans="1:24" s="2805" customFormat="1" ht="15">
      <c r="A25" s="3385" t="s">
        <v>145</v>
      </c>
      <c r="B25" s="3385"/>
      <c r="C25" s="2681"/>
      <c r="D25" s="2681"/>
      <c r="E25" s="2681"/>
      <c r="F25" s="2681"/>
      <c r="G25" s="2681"/>
      <c r="H25" s="2681"/>
      <c r="I25" s="2681"/>
      <c r="J25" s="2681"/>
      <c r="K25" s="2681"/>
      <c r="L25" s="2681"/>
      <c r="M25" s="2681"/>
      <c r="N25" s="2681"/>
      <c r="O25" s="2681"/>
      <c r="P25" s="2681"/>
      <c r="Q25" s="2681"/>
      <c r="R25" s="2681"/>
      <c r="S25" s="2681"/>
      <c r="T25" s="2681"/>
      <c r="U25" s="2681"/>
      <c r="V25" s="2681"/>
      <c r="W25" s="2681"/>
      <c r="X25" s="2681"/>
    </row>
  </sheetData>
  <mergeCells count="4">
    <mergeCell ref="A21:B21"/>
    <mergeCell ref="A22:T22"/>
    <mergeCell ref="A24:B24"/>
    <mergeCell ref="A25:B25"/>
  </mergeCells>
  <pageMargins left="0.7" right="0.7" top="0.75" bottom="0.75" header="0.3" footer="0.3"/>
  <pageSetup paperSize="9" scale="41"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T94"/>
  <sheetViews>
    <sheetView zoomScale="110" zoomScaleNormal="110" zoomScaleSheetLayoutView="100" workbookViewId="0">
      <pane ySplit="1" topLeftCell="A5" activePane="bottomLeft" state="frozen"/>
      <selection activeCell="A2" sqref="A2"/>
      <selection pane="bottomLeft" activeCell="A2" sqref="A2"/>
    </sheetView>
  </sheetViews>
  <sheetFormatPr defaultColWidth="9.109375" defaultRowHeight="14.4"/>
  <cols>
    <col min="1" max="1" width="26" style="2818" customWidth="1"/>
    <col min="2" max="3" width="14.33203125" style="2818" customWidth="1"/>
    <col min="4" max="4" width="24.6640625" style="2818" customWidth="1"/>
    <col min="5" max="5" width="15.88671875" style="2818" customWidth="1"/>
    <col min="6" max="6" width="14.33203125" style="2818" customWidth="1"/>
    <col min="7" max="7" width="5.5546875" style="2636" customWidth="1"/>
    <col min="8" max="9" width="9.109375" style="2636"/>
    <col min="10" max="16384" width="9.109375" style="2818"/>
  </cols>
  <sheetData>
    <row r="1" spans="1:9" s="2809" customFormat="1" ht="43.5" customHeight="1">
      <c r="A1" s="3386" t="s">
        <v>5307</v>
      </c>
      <c r="B1" s="3386"/>
      <c r="C1" s="3386"/>
      <c r="D1" s="3386"/>
      <c r="E1" s="3386"/>
      <c r="F1" s="3386"/>
    </row>
    <row r="2" spans="1:9" s="2636" customFormat="1" ht="18.75" customHeight="1" thickBot="1">
      <c r="A2" s="2810"/>
      <c r="B2" s="2810"/>
      <c r="C2" s="2810"/>
      <c r="D2" s="2810"/>
      <c r="E2" s="2810"/>
      <c r="F2" s="2811" t="s">
        <v>4015</v>
      </c>
    </row>
    <row r="3" spans="1:9" s="2636" customFormat="1" ht="18.75" customHeight="1" thickTop="1" thickBot="1">
      <c r="A3" s="3387" t="s">
        <v>5308</v>
      </c>
      <c r="B3" s="3388"/>
      <c r="C3" s="3389"/>
      <c r="D3" s="3390" t="s">
        <v>5309</v>
      </c>
      <c r="E3" s="3388"/>
      <c r="F3" s="3389"/>
    </row>
    <row r="4" spans="1:9" s="2636" customFormat="1" ht="18.75" customHeight="1" thickBot="1">
      <c r="A4" s="2812"/>
      <c r="B4" s="2813" t="s">
        <v>5310</v>
      </c>
      <c r="C4" s="2814">
        <v>2023</v>
      </c>
      <c r="D4" s="2815"/>
      <c r="E4" s="2813" t="s">
        <v>5310</v>
      </c>
      <c r="F4" s="2814">
        <v>2023</v>
      </c>
    </row>
    <row r="5" spans="1:9" s="2636" customFormat="1" ht="18.75" customHeight="1" thickBot="1">
      <c r="A5" s="2812" t="s">
        <v>5311</v>
      </c>
      <c r="B5" s="2816">
        <v>354842</v>
      </c>
      <c r="C5" s="2817">
        <v>337887</v>
      </c>
      <c r="D5" s="2815" t="s">
        <v>5312</v>
      </c>
      <c r="E5" s="2816">
        <v>312404</v>
      </c>
      <c r="F5" s="2817">
        <v>324809</v>
      </c>
      <c r="G5" s="2818"/>
      <c r="H5" s="2819"/>
      <c r="I5" s="2819"/>
    </row>
    <row r="6" spans="1:9" s="2636" customFormat="1" ht="18.75" customHeight="1">
      <c r="A6" s="2820" t="s">
        <v>3719</v>
      </c>
      <c r="B6" s="2821"/>
      <c r="C6" s="2822"/>
      <c r="D6" s="2823" t="s">
        <v>3719</v>
      </c>
      <c r="E6" s="2821"/>
      <c r="F6" s="2822"/>
      <c r="H6" s="2819"/>
      <c r="I6" s="2819"/>
    </row>
    <row r="7" spans="1:9" s="2636" customFormat="1" ht="18.75" customHeight="1">
      <c r="A7" s="2824" t="s">
        <v>5313</v>
      </c>
      <c r="B7" s="2825">
        <v>76119</v>
      </c>
      <c r="C7" s="2826">
        <v>75160</v>
      </c>
      <c r="D7" s="2827" t="s">
        <v>5221</v>
      </c>
      <c r="E7" s="2825">
        <v>153776</v>
      </c>
      <c r="F7" s="2826">
        <v>147789</v>
      </c>
      <c r="H7" s="2819"/>
      <c r="I7" s="2819"/>
    </row>
    <row r="8" spans="1:9" s="2636" customFormat="1" ht="18.75" customHeight="1">
      <c r="A8" s="2824" t="s">
        <v>5221</v>
      </c>
      <c r="B8" s="2825">
        <v>38744</v>
      </c>
      <c r="C8" s="2826">
        <v>34776</v>
      </c>
      <c r="D8" s="2827" t="s">
        <v>5314</v>
      </c>
      <c r="E8" s="2825">
        <v>19777</v>
      </c>
      <c r="F8" s="2826">
        <v>26851</v>
      </c>
      <c r="H8" s="2819"/>
      <c r="I8" s="2819"/>
    </row>
    <row r="9" spans="1:9" s="2636" customFormat="1" ht="18.75" customHeight="1">
      <c r="A9" s="2824" t="s">
        <v>5315</v>
      </c>
      <c r="B9" s="2825">
        <v>42143</v>
      </c>
      <c r="C9" s="2826">
        <v>32364</v>
      </c>
      <c r="D9" s="2827" t="s">
        <v>5248</v>
      </c>
      <c r="E9" s="2825">
        <v>16912</v>
      </c>
      <c r="F9" s="2826">
        <v>17296</v>
      </c>
      <c r="H9" s="2819"/>
      <c r="I9" s="2819"/>
    </row>
    <row r="10" spans="1:9" s="2636" customFormat="1" ht="18.75" customHeight="1">
      <c r="A10" s="2824" t="s">
        <v>5314</v>
      </c>
      <c r="B10" s="2825">
        <v>29532</v>
      </c>
      <c r="C10" s="2826">
        <v>27896</v>
      </c>
      <c r="D10" s="2827" t="s">
        <v>5316</v>
      </c>
      <c r="E10" s="2825">
        <v>3370</v>
      </c>
      <c r="F10" s="2826">
        <v>10614</v>
      </c>
      <c r="H10" s="2819"/>
      <c r="I10" s="2819"/>
    </row>
    <row r="11" spans="1:9" s="2636" customFormat="1" ht="18.75" customHeight="1">
      <c r="A11" s="2824" t="s">
        <v>5248</v>
      </c>
      <c r="B11" s="2825">
        <v>22313</v>
      </c>
      <c r="C11" s="2826">
        <v>23741</v>
      </c>
      <c r="D11" s="2827" t="s">
        <v>5317</v>
      </c>
      <c r="E11" s="2825">
        <v>12057</v>
      </c>
      <c r="F11" s="2826">
        <v>10013</v>
      </c>
      <c r="H11" s="2819"/>
      <c r="I11" s="2819"/>
    </row>
    <row r="12" spans="1:9" s="2636" customFormat="1" ht="18.75" customHeight="1">
      <c r="A12" s="2824" t="s">
        <v>5317</v>
      </c>
      <c r="B12" s="2825">
        <v>17574</v>
      </c>
      <c r="C12" s="2826">
        <v>19417</v>
      </c>
      <c r="D12" s="2827" t="s">
        <v>5313</v>
      </c>
      <c r="E12" s="2825">
        <v>9651</v>
      </c>
      <c r="F12" s="2826">
        <v>9630</v>
      </c>
      <c r="H12" s="2819"/>
      <c r="I12" s="2819"/>
    </row>
    <row r="13" spans="1:9" s="2636" customFormat="1" ht="18.75" customHeight="1">
      <c r="A13" s="2824" t="s">
        <v>5253</v>
      </c>
      <c r="B13" s="2825">
        <v>13400</v>
      </c>
      <c r="C13" s="2826">
        <v>15302</v>
      </c>
      <c r="D13" s="2827" t="s">
        <v>5318</v>
      </c>
      <c r="E13" s="2825">
        <v>8961</v>
      </c>
      <c r="F13" s="2826">
        <v>7448</v>
      </c>
      <c r="H13" s="2819"/>
      <c r="I13" s="2819"/>
    </row>
    <row r="14" spans="1:9" s="2636" customFormat="1" ht="18.75" customHeight="1">
      <c r="A14" s="2824" t="s">
        <v>5318</v>
      </c>
      <c r="B14" s="2825">
        <v>12043</v>
      </c>
      <c r="C14" s="2826">
        <v>10625</v>
      </c>
      <c r="D14" s="2827" t="s">
        <v>5319</v>
      </c>
      <c r="E14" s="2825">
        <v>5510</v>
      </c>
      <c r="F14" s="2826">
        <v>6848</v>
      </c>
      <c r="H14" s="2819"/>
      <c r="I14" s="2819"/>
    </row>
    <row r="15" spans="1:9" s="2636" customFormat="1" ht="18.75" customHeight="1">
      <c r="A15" s="2824" t="s">
        <v>5320</v>
      </c>
      <c r="B15" s="2825">
        <v>10125</v>
      </c>
      <c r="C15" s="2826">
        <v>9849</v>
      </c>
      <c r="D15" s="2827" t="s">
        <v>5321</v>
      </c>
      <c r="E15" s="2825">
        <v>6432</v>
      </c>
      <c r="F15" s="2826">
        <v>6453</v>
      </c>
      <c r="H15" s="2819"/>
      <c r="I15" s="2819"/>
    </row>
    <row r="16" spans="1:9" s="2636" customFormat="1" ht="18.75" customHeight="1" thickBot="1">
      <c r="A16" s="2828" t="s">
        <v>5322</v>
      </c>
      <c r="B16" s="2829">
        <v>15954</v>
      </c>
      <c r="C16" s="2830">
        <v>9812</v>
      </c>
      <c r="D16" s="2831" t="s">
        <v>5323</v>
      </c>
      <c r="E16" s="2829">
        <v>6254</v>
      </c>
      <c r="F16" s="2830">
        <v>6205</v>
      </c>
      <c r="H16" s="2819"/>
      <c r="I16" s="2819"/>
    </row>
    <row r="17" spans="1:10" s="2636" customFormat="1" ht="5.25" customHeight="1" thickTop="1">
      <c r="A17" s="2832"/>
      <c r="B17" s="2832"/>
      <c r="C17" s="2832"/>
      <c r="D17" s="2832"/>
      <c r="E17" s="2832"/>
      <c r="F17" s="2832"/>
    </row>
    <row r="18" spans="1:10" s="2833" customFormat="1" ht="29.25" customHeight="1">
      <c r="A18" s="3391" t="s">
        <v>5324</v>
      </c>
      <c r="B18" s="3391"/>
      <c r="C18" s="3391"/>
      <c r="D18" s="3391"/>
      <c r="E18" s="3391"/>
      <c r="F18" s="3391"/>
    </row>
    <row r="19" spans="1:10" s="2636" customFormat="1" ht="17.25" customHeight="1">
      <c r="A19" s="1346" t="s">
        <v>5325</v>
      </c>
    </row>
    <row r="20" spans="1:10" s="2833" customFormat="1" ht="18" customHeight="1">
      <c r="A20" s="3391" t="s">
        <v>145</v>
      </c>
      <c r="B20" s="3391"/>
      <c r="C20" s="3391"/>
      <c r="D20" s="3391"/>
      <c r="E20" s="3391"/>
      <c r="F20" s="3391"/>
    </row>
    <row r="21" spans="1:10" s="2636" customFormat="1"/>
    <row r="22" spans="1:10" s="2636" customFormat="1"/>
    <row r="23" spans="1:10" s="2636" customFormat="1">
      <c r="F23" s="2834"/>
      <c r="G23" s="2834"/>
      <c r="H23" s="2834"/>
      <c r="I23" s="2834"/>
      <c r="J23" s="2834"/>
    </row>
    <row r="24" spans="1:10" s="2636" customFormat="1"/>
    <row r="25" spans="1:10" s="2636" customFormat="1"/>
    <row r="26" spans="1:10" s="2636" customFormat="1"/>
    <row r="27" spans="1:10" s="2636" customFormat="1"/>
    <row r="28" spans="1:10" s="2636" customFormat="1"/>
    <row r="29" spans="1:10" s="2636" customFormat="1"/>
    <row r="30" spans="1:10" s="2636" customFormat="1"/>
    <row r="31" spans="1:10" s="2636" customFormat="1"/>
    <row r="32" spans="1:10" s="2636" customFormat="1"/>
    <row r="33" spans="1:20" s="2636" customFormat="1">
      <c r="A33" s="2669"/>
      <c r="B33" s="2669"/>
      <c r="C33" s="2669"/>
      <c r="D33" s="2669"/>
      <c r="E33" s="2669"/>
      <c r="F33" s="2669"/>
      <c r="G33" s="2669"/>
      <c r="H33" s="2669"/>
      <c r="I33" s="2669"/>
      <c r="J33" s="2669"/>
      <c r="K33" s="2669"/>
      <c r="L33" s="2669"/>
      <c r="M33" s="2669"/>
      <c r="N33" s="2669"/>
      <c r="O33" s="2669"/>
      <c r="P33" s="2669"/>
      <c r="Q33" s="2669"/>
      <c r="R33" s="2669"/>
      <c r="S33" s="2669"/>
      <c r="T33" s="2669"/>
    </row>
    <row r="34" spans="1:20" s="2636" customFormat="1"/>
    <row r="35" spans="1:20" s="2636" customFormat="1"/>
    <row r="36" spans="1:20" s="2636" customFormat="1"/>
    <row r="37" spans="1:20" s="2636" customFormat="1"/>
    <row r="38" spans="1:20" s="2636" customFormat="1"/>
    <row r="39" spans="1:20" s="2636" customFormat="1"/>
    <row r="40" spans="1:20" s="2636" customFormat="1"/>
    <row r="41" spans="1:20" s="2636" customFormat="1"/>
    <row r="42" spans="1:20" s="2636" customFormat="1"/>
    <row r="43" spans="1:20" s="2636" customFormat="1"/>
    <row r="44" spans="1:20" s="2636" customFormat="1"/>
    <row r="45" spans="1:20" s="2636" customFormat="1"/>
    <row r="46" spans="1:20" s="2636" customFormat="1"/>
    <row r="47" spans="1:20" s="2636" customFormat="1"/>
    <row r="48" spans="1:20" s="2636" customFormat="1"/>
    <row r="49" s="2636" customFormat="1"/>
    <row r="50" s="2636" customFormat="1"/>
    <row r="51" s="2636" customFormat="1"/>
    <row r="52" s="2636" customFormat="1"/>
    <row r="53" s="2636" customFormat="1"/>
    <row r="54" s="2636" customFormat="1"/>
    <row r="55" s="2636" customFormat="1"/>
    <row r="56" s="2636" customFormat="1"/>
    <row r="57" s="2636" customFormat="1"/>
    <row r="58" s="2636" customFormat="1"/>
    <row r="59" s="2636" customFormat="1"/>
    <row r="60" s="2636" customFormat="1"/>
    <row r="61" s="2636" customFormat="1"/>
    <row r="62" s="2636" customFormat="1"/>
    <row r="63" s="2636" customFormat="1"/>
    <row r="64" s="2636" customFormat="1"/>
    <row r="65" s="2636" customFormat="1"/>
    <row r="66" s="2636" customFormat="1"/>
    <row r="67" s="2636" customFormat="1"/>
    <row r="68" s="2636" customFormat="1"/>
    <row r="69" s="2636" customFormat="1"/>
    <row r="70" s="2636" customFormat="1"/>
    <row r="71" s="2636" customFormat="1"/>
    <row r="72" s="2636" customFormat="1"/>
    <row r="73" s="2636" customFormat="1"/>
    <row r="74" s="2636" customFormat="1"/>
    <row r="75" s="2636" customFormat="1"/>
    <row r="76" s="2636" customFormat="1"/>
    <row r="77" s="2636" customFormat="1"/>
    <row r="78" s="2636" customFormat="1"/>
    <row r="79" s="2636" customFormat="1"/>
    <row r="80" s="2636" customFormat="1"/>
    <row r="81" s="2636" customFormat="1"/>
    <row r="82" s="2636" customFormat="1"/>
    <row r="83" s="2636" customFormat="1"/>
    <row r="84" s="2636" customFormat="1"/>
    <row r="85" s="2636" customFormat="1"/>
    <row r="86" s="2636" customFormat="1"/>
    <row r="87" s="2636" customFormat="1"/>
    <row r="88" s="2636" customFormat="1"/>
    <row r="89" s="2636" customFormat="1"/>
    <row r="90" s="2636" customFormat="1"/>
    <row r="91" s="2636" customFormat="1"/>
    <row r="92" s="2636" customFormat="1"/>
    <row r="93" s="2636" customFormat="1"/>
    <row r="94" s="2636" customFormat="1"/>
  </sheetData>
  <mergeCells count="5">
    <mergeCell ref="A1:F1"/>
    <mergeCell ref="A3:C3"/>
    <mergeCell ref="D3:F3"/>
    <mergeCell ref="A18:F18"/>
    <mergeCell ref="A20:F20"/>
  </mergeCells>
  <printOptions horizontalCentered="1"/>
  <pageMargins left="0.7" right="0.2" top="0.42" bottom="0.21" header="0.3" footer="0.17"/>
  <pageSetup paperSize="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G189"/>
  <sheetViews>
    <sheetView zoomScaleNormal="100" zoomScaleSheetLayoutView="85" workbookViewId="0">
      <pane xSplit="1" ySplit="4" topLeftCell="B5" activePane="bottomRight" state="frozen"/>
      <selection activeCell="A2" sqref="A2"/>
      <selection pane="topRight" activeCell="A2" sqref="A2"/>
      <selection pane="bottomLeft" activeCell="A2" sqref="A2"/>
      <selection pane="bottomRight" activeCell="A2" sqref="A2"/>
    </sheetView>
  </sheetViews>
  <sheetFormatPr defaultColWidth="11.88671875" defaultRowHeight="16.8"/>
  <cols>
    <col min="1" max="1" width="88.88671875" style="2835" customWidth="1"/>
    <col min="2" max="2" width="20.6640625" style="2836" customWidth="1"/>
    <col min="3" max="4" width="20.6640625" style="2944" customWidth="1"/>
    <col min="5" max="5" width="20.6640625" style="2836" customWidth="1"/>
    <col min="6" max="7" width="20.6640625" style="2944" customWidth="1"/>
    <col min="8" max="16384" width="11.88671875" style="1096"/>
  </cols>
  <sheetData>
    <row r="1" spans="1:7" ht="16.5" customHeight="1">
      <c r="A1" s="3394" t="s">
        <v>5326</v>
      </c>
      <c r="B1" s="3394"/>
      <c r="C1" s="3394"/>
      <c r="D1" s="3394"/>
      <c r="E1" s="3394"/>
      <c r="F1" s="3394"/>
      <c r="G1" s="3394"/>
    </row>
    <row r="2" spans="1:7" ht="10.5" customHeight="1">
      <c r="C2" s="2837"/>
      <c r="D2" s="2837"/>
      <c r="E2" s="2837"/>
      <c r="F2" s="2837"/>
      <c r="G2" s="2837"/>
    </row>
    <row r="3" spans="1:7" ht="17.399999999999999" thickBot="1">
      <c r="C3" s="2837"/>
      <c r="D3" s="2837"/>
      <c r="E3" s="2837"/>
      <c r="F3" s="2837"/>
      <c r="G3" s="2838" t="s">
        <v>70</v>
      </c>
    </row>
    <row r="4" spans="1:7" ht="17.399999999999999" thickTop="1">
      <c r="A4" s="2839"/>
      <c r="B4" s="3395" t="s">
        <v>5327</v>
      </c>
      <c r="C4" s="3396"/>
      <c r="D4" s="3397"/>
      <c r="E4" s="3398" t="s">
        <v>5328</v>
      </c>
      <c r="F4" s="3396"/>
      <c r="G4" s="3399"/>
    </row>
    <row r="5" spans="1:7" ht="17.399999999999999" thickBot="1">
      <c r="A5" s="2840"/>
      <c r="B5" s="2841" t="s">
        <v>5329</v>
      </c>
      <c r="C5" s="2842" t="s">
        <v>5330</v>
      </c>
      <c r="D5" s="2843" t="s">
        <v>5331</v>
      </c>
      <c r="E5" s="2841" t="s">
        <v>5329</v>
      </c>
      <c r="F5" s="2842" t="s">
        <v>5330</v>
      </c>
      <c r="G5" s="2843" t="s">
        <v>5331</v>
      </c>
    </row>
    <row r="6" spans="1:7" ht="17.399999999999999" thickTop="1">
      <c r="A6" s="2844" t="s">
        <v>5332</v>
      </c>
      <c r="B6" s="2845">
        <f>B7+B45+B55</f>
        <v>174527.8826598716</v>
      </c>
      <c r="C6" s="2846">
        <f>C7+C45+C55</f>
        <v>182890.16465987157</v>
      </c>
      <c r="D6" s="2847">
        <f t="shared" ref="D6:D11" si="0">B6-C6</f>
        <v>-8362.2819999999774</v>
      </c>
      <c r="E6" s="2845">
        <f>E7+E45+E55</f>
        <v>235338</v>
      </c>
      <c r="F6" s="2846">
        <f>F7+F45+F55</f>
        <v>248188</v>
      </c>
      <c r="G6" s="2847">
        <f t="shared" ref="G6:G11" si="1">E6-F6</f>
        <v>-12850</v>
      </c>
    </row>
    <row r="7" spans="1:7">
      <c r="A7" s="2848" t="s">
        <v>5333</v>
      </c>
      <c r="B7" s="2849">
        <f>B8+B12</f>
        <v>72411.882659871582</v>
      </c>
      <c r="C7" s="2850">
        <f>C8+C12</f>
        <v>92425.600000000006</v>
      </c>
      <c r="D7" s="2851">
        <f t="shared" si="0"/>
        <v>-20013.717340128424</v>
      </c>
      <c r="E7" s="2849">
        <f>E8+E12</f>
        <v>77273</v>
      </c>
      <c r="F7" s="2850">
        <f>F8+F12</f>
        <v>101653</v>
      </c>
      <c r="G7" s="2851">
        <f t="shared" si="1"/>
        <v>-24380</v>
      </c>
    </row>
    <row r="8" spans="1:7">
      <c r="A8" s="2848" t="s">
        <v>5334</v>
      </c>
      <c r="B8" s="2849">
        <f>B9+B11</f>
        <v>27407</v>
      </c>
      <c r="C8" s="2850">
        <f>C9+C11</f>
        <v>68092</v>
      </c>
      <c r="D8" s="2851">
        <f t="shared" si="0"/>
        <v>-40685</v>
      </c>
      <c r="E8" s="2849">
        <f>E9+E11</f>
        <v>29960</v>
      </c>
      <c r="F8" s="2850">
        <f>F9+F11</f>
        <v>74358</v>
      </c>
      <c r="G8" s="2851">
        <f t="shared" si="1"/>
        <v>-44398</v>
      </c>
    </row>
    <row r="9" spans="1:7">
      <c r="A9" s="2852" t="s">
        <v>5335</v>
      </c>
      <c r="B9" s="2853">
        <v>27407</v>
      </c>
      <c r="C9" s="2854">
        <v>67687</v>
      </c>
      <c r="D9" s="2855">
        <f t="shared" si="0"/>
        <v>-40280</v>
      </c>
      <c r="E9" s="2853">
        <v>29960</v>
      </c>
      <c r="F9" s="2854">
        <v>73869</v>
      </c>
      <c r="G9" s="2855">
        <f t="shared" si="1"/>
        <v>-43909</v>
      </c>
    </row>
    <row r="10" spans="1:7">
      <c r="A10" s="2856" t="s">
        <v>5336</v>
      </c>
      <c r="B10" s="2857">
        <v>6288</v>
      </c>
      <c r="C10" s="2858"/>
      <c r="D10" s="2859">
        <f t="shared" si="0"/>
        <v>6288</v>
      </c>
      <c r="E10" s="2857">
        <v>5855</v>
      </c>
      <c r="F10" s="2858"/>
      <c r="G10" s="2859">
        <f t="shared" si="1"/>
        <v>5855</v>
      </c>
    </row>
    <row r="11" spans="1:7">
      <c r="A11" s="2852" t="s">
        <v>5337</v>
      </c>
      <c r="B11" s="2853"/>
      <c r="C11" s="2854">
        <v>405</v>
      </c>
      <c r="D11" s="2855">
        <f t="shared" si="0"/>
        <v>-405</v>
      </c>
      <c r="E11" s="2853"/>
      <c r="F11" s="2854">
        <v>489</v>
      </c>
      <c r="G11" s="2855">
        <f t="shared" si="1"/>
        <v>-489</v>
      </c>
    </row>
    <row r="12" spans="1:7">
      <c r="A12" s="2848" t="s">
        <v>5338</v>
      </c>
      <c r="B12" s="2849">
        <f t="shared" ref="B12:G12" si="2">B13+B14+B19+B22+B25+B30+B31+B32+B36+B41+B44</f>
        <v>45004.882659871582</v>
      </c>
      <c r="C12" s="2850">
        <f t="shared" si="2"/>
        <v>24333.599999999999</v>
      </c>
      <c r="D12" s="2851">
        <f t="shared" si="2"/>
        <v>20671.282659871576</v>
      </c>
      <c r="E12" s="2849">
        <f t="shared" si="2"/>
        <v>47313</v>
      </c>
      <c r="F12" s="2850">
        <f t="shared" si="2"/>
        <v>27295</v>
      </c>
      <c r="G12" s="2851">
        <f t="shared" si="2"/>
        <v>20018</v>
      </c>
    </row>
    <row r="13" spans="1:7">
      <c r="A13" s="2848" t="s">
        <v>5339</v>
      </c>
      <c r="B13" s="2849">
        <v>12</v>
      </c>
      <c r="C13" s="2850">
        <v>973</v>
      </c>
      <c r="D13" s="2851">
        <f t="shared" ref="D13:D60" si="3">B13-C13</f>
        <v>-961</v>
      </c>
      <c r="E13" s="2849">
        <v>17</v>
      </c>
      <c r="F13" s="2850">
        <v>1406</v>
      </c>
      <c r="G13" s="2851">
        <f t="shared" ref="G13:G60" si="4">E13-F13</f>
        <v>-1389</v>
      </c>
    </row>
    <row r="14" spans="1:7">
      <c r="A14" s="2848" t="s">
        <v>5340</v>
      </c>
      <c r="B14" s="2849">
        <f>B15+B16+B17+B18</f>
        <v>5060</v>
      </c>
      <c r="C14" s="2850">
        <f>C15+C16+C17+C18</f>
        <v>6454</v>
      </c>
      <c r="D14" s="2851">
        <f t="shared" si="3"/>
        <v>-1394</v>
      </c>
      <c r="E14" s="2849">
        <f>E15+E16+E17+E18</f>
        <v>4926</v>
      </c>
      <c r="F14" s="2850">
        <f>F15+F16+F17+F18</f>
        <v>9310</v>
      </c>
      <c r="G14" s="2851">
        <f t="shared" si="4"/>
        <v>-4384</v>
      </c>
    </row>
    <row r="15" spans="1:7">
      <c r="A15" s="2860" t="s">
        <v>5341</v>
      </c>
      <c r="B15" s="2853">
        <v>3548</v>
      </c>
      <c r="C15" s="2854">
        <v>750</v>
      </c>
      <c r="D15" s="2855">
        <f t="shared" si="3"/>
        <v>2798</v>
      </c>
      <c r="E15" s="2853">
        <v>3623</v>
      </c>
      <c r="F15" s="2854">
        <v>947</v>
      </c>
      <c r="G15" s="2855">
        <f t="shared" si="4"/>
        <v>2676</v>
      </c>
    </row>
    <row r="16" spans="1:7">
      <c r="A16" s="2860" t="s">
        <v>5342</v>
      </c>
      <c r="B16" s="2853">
        <v>228</v>
      </c>
      <c r="C16" s="2854">
        <v>4345</v>
      </c>
      <c r="D16" s="2855">
        <f t="shared" si="3"/>
        <v>-4117</v>
      </c>
      <c r="E16" s="2853">
        <v>330</v>
      </c>
      <c r="F16" s="2854">
        <v>7060</v>
      </c>
      <c r="G16" s="2855">
        <f t="shared" si="4"/>
        <v>-6730</v>
      </c>
    </row>
    <row r="17" spans="1:7" ht="18.75" customHeight="1">
      <c r="A17" s="2860" t="s">
        <v>492</v>
      </c>
      <c r="B17" s="2853">
        <v>1220</v>
      </c>
      <c r="C17" s="2854">
        <v>1355</v>
      </c>
      <c r="D17" s="2855">
        <f t="shared" si="3"/>
        <v>-135</v>
      </c>
      <c r="E17" s="2853">
        <v>764</v>
      </c>
      <c r="F17" s="2854">
        <v>1190</v>
      </c>
      <c r="G17" s="2855">
        <f t="shared" si="4"/>
        <v>-426</v>
      </c>
    </row>
    <row r="18" spans="1:7" ht="18.75" customHeight="1">
      <c r="A18" s="2860" t="s">
        <v>5343</v>
      </c>
      <c r="B18" s="2853">
        <v>64</v>
      </c>
      <c r="C18" s="2854">
        <v>4</v>
      </c>
      <c r="D18" s="2855">
        <f t="shared" si="3"/>
        <v>60</v>
      </c>
      <c r="E18" s="2853">
        <v>209</v>
      </c>
      <c r="F18" s="2854">
        <v>113</v>
      </c>
      <c r="G18" s="2855">
        <f t="shared" si="4"/>
        <v>96</v>
      </c>
    </row>
    <row r="19" spans="1:7" ht="18.75" customHeight="1">
      <c r="A19" s="2848" t="s">
        <v>5344</v>
      </c>
      <c r="B19" s="2849">
        <f>B20+B21</f>
        <v>19097</v>
      </c>
      <c r="C19" s="2850">
        <f>C20+C21</f>
        <v>6084</v>
      </c>
      <c r="D19" s="2851">
        <f t="shared" si="3"/>
        <v>13013</v>
      </c>
      <c r="E19" s="2849">
        <f>E20+E21</f>
        <v>20977</v>
      </c>
      <c r="F19" s="2850">
        <f>F20+F21</f>
        <v>5838</v>
      </c>
      <c r="G19" s="2851">
        <f t="shared" si="4"/>
        <v>15139</v>
      </c>
    </row>
    <row r="20" spans="1:7" ht="18.75" customHeight="1">
      <c r="A20" s="2860" t="s">
        <v>5345</v>
      </c>
      <c r="B20" s="2853">
        <v>593</v>
      </c>
      <c r="C20" s="2854">
        <v>180</v>
      </c>
      <c r="D20" s="2855">
        <f t="shared" si="3"/>
        <v>413</v>
      </c>
      <c r="E20" s="2853">
        <v>537</v>
      </c>
      <c r="F20" s="2854">
        <v>141</v>
      </c>
      <c r="G20" s="2855">
        <f t="shared" si="4"/>
        <v>396</v>
      </c>
    </row>
    <row r="21" spans="1:7" ht="18.75" customHeight="1">
      <c r="A21" s="2860" t="s">
        <v>4934</v>
      </c>
      <c r="B21" s="2853">
        <v>18504</v>
      </c>
      <c r="C21" s="2854">
        <v>5904</v>
      </c>
      <c r="D21" s="2855">
        <f t="shared" si="3"/>
        <v>12600</v>
      </c>
      <c r="E21" s="2853">
        <v>20440</v>
      </c>
      <c r="F21" s="2854">
        <v>5697</v>
      </c>
      <c r="G21" s="2855">
        <f t="shared" si="4"/>
        <v>14743</v>
      </c>
    </row>
    <row r="22" spans="1:7" ht="18.75" customHeight="1">
      <c r="A22" s="2848" t="s">
        <v>2930</v>
      </c>
      <c r="B22" s="2849">
        <f>B23+B24</f>
        <v>0</v>
      </c>
      <c r="C22" s="2850">
        <f>C23+C24</f>
        <v>17</v>
      </c>
      <c r="D22" s="2851">
        <f t="shared" si="3"/>
        <v>-17</v>
      </c>
      <c r="E22" s="2849">
        <f>E23+E24</f>
        <v>0</v>
      </c>
      <c r="F22" s="2850">
        <f>F23+F24</f>
        <v>0</v>
      </c>
      <c r="G22" s="2851">
        <f t="shared" si="4"/>
        <v>0</v>
      </c>
    </row>
    <row r="23" spans="1:7" ht="18.75" customHeight="1">
      <c r="A23" s="2860" t="s">
        <v>5346</v>
      </c>
      <c r="B23" s="2853">
        <v>0</v>
      </c>
      <c r="C23" s="2854"/>
      <c r="D23" s="2855">
        <f t="shared" si="3"/>
        <v>0</v>
      </c>
      <c r="E23" s="2853">
        <v>0</v>
      </c>
      <c r="F23" s="2854"/>
      <c r="G23" s="2855">
        <f t="shared" si="4"/>
        <v>0</v>
      </c>
    </row>
    <row r="24" spans="1:7" ht="18.75" customHeight="1">
      <c r="A24" s="2860" t="s">
        <v>5347</v>
      </c>
      <c r="B24" s="2853"/>
      <c r="C24" s="2854">
        <v>17</v>
      </c>
      <c r="D24" s="2855">
        <f t="shared" si="3"/>
        <v>-17</v>
      </c>
      <c r="E24" s="2853"/>
      <c r="F24" s="2854">
        <v>0</v>
      </c>
      <c r="G24" s="2855">
        <f t="shared" si="4"/>
        <v>0</v>
      </c>
    </row>
    <row r="25" spans="1:7" ht="18.75" customHeight="1">
      <c r="A25" s="2848" t="s">
        <v>5348</v>
      </c>
      <c r="B25" s="2849">
        <f>SUM(B26:B29)</f>
        <v>68</v>
      </c>
      <c r="C25" s="2850">
        <f>SUM(C26:C29)</f>
        <v>1029</v>
      </c>
      <c r="D25" s="2851">
        <f t="shared" si="3"/>
        <v>-961</v>
      </c>
      <c r="E25" s="2849">
        <f>SUM(E26:E29)</f>
        <v>65</v>
      </c>
      <c r="F25" s="2850">
        <f>SUM(F26:F29)</f>
        <v>429</v>
      </c>
      <c r="G25" s="2851">
        <f t="shared" si="4"/>
        <v>-364</v>
      </c>
    </row>
    <row r="26" spans="1:7" ht="18.75" customHeight="1">
      <c r="A26" s="2860" t="s">
        <v>5349</v>
      </c>
      <c r="B26" s="2853">
        <v>48</v>
      </c>
      <c r="C26" s="2854">
        <v>551</v>
      </c>
      <c r="D26" s="2855">
        <f t="shared" si="3"/>
        <v>-503</v>
      </c>
      <c r="E26" s="2853">
        <v>29</v>
      </c>
      <c r="F26" s="2854">
        <v>213</v>
      </c>
      <c r="G26" s="2855">
        <f t="shared" si="4"/>
        <v>-184</v>
      </c>
    </row>
    <row r="27" spans="1:7" ht="18.75" customHeight="1">
      <c r="A27" s="2860" t="s">
        <v>5350</v>
      </c>
      <c r="B27" s="2853">
        <v>2</v>
      </c>
      <c r="C27" s="2854">
        <v>367</v>
      </c>
      <c r="D27" s="2855">
        <f t="shared" si="3"/>
        <v>-365</v>
      </c>
      <c r="E27" s="2853">
        <v>0</v>
      </c>
      <c r="F27" s="2854">
        <v>119</v>
      </c>
      <c r="G27" s="2855">
        <f t="shared" si="4"/>
        <v>-119</v>
      </c>
    </row>
    <row r="28" spans="1:7" ht="18.75" customHeight="1">
      <c r="A28" s="2860" t="s">
        <v>5351</v>
      </c>
      <c r="B28" s="2853">
        <v>18</v>
      </c>
      <c r="C28" s="2854">
        <v>111</v>
      </c>
      <c r="D28" s="2855">
        <f t="shared" si="3"/>
        <v>-93</v>
      </c>
      <c r="E28" s="2853">
        <v>36</v>
      </c>
      <c r="F28" s="2854">
        <v>97</v>
      </c>
      <c r="G28" s="2855">
        <f t="shared" si="4"/>
        <v>-61</v>
      </c>
    </row>
    <row r="29" spans="1:7" hidden="1">
      <c r="A29" s="2860" t="s">
        <v>5352</v>
      </c>
      <c r="B29" s="2853">
        <v>0</v>
      </c>
      <c r="C29" s="2854">
        <v>0</v>
      </c>
      <c r="D29" s="2855">
        <f t="shared" si="3"/>
        <v>0</v>
      </c>
      <c r="E29" s="2853">
        <v>0</v>
      </c>
      <c r="F29" s="2854">
        <v>0</v>
      </c>
      <c r="G29" s="2855">
        <f t="shared" si="4"/>
        <v>0</v>
      </c>
    </row>
    <row r="30" spans="1:7" ht="18.75" customHeight="1">
      <c r="A30" s="2848" t="s">
        <v>5353</v>
      </c>
      <c r="B30" s="2849">
        <v>2733</v>
      </c>
      <c r="C30" s="2850">
        <v>1289</v>
      </c>
      <c r="D30" s="2851">
        <f t="shared" si="3"/>
        <v>1444</v>
      </c>
      <c r="E30" s="2849">
        <v>2355</v>
      </c>
      <c r="F30" s="2850">
        <v>1032</v>
      </c>
      <c r="G30" s="2851">
        <f t="shared" si="4"/>
        <v>1323</v>
      </c>
    </row>
    <row r="31" spans="1:7">
      <c r="A31" s="2861" t="s">
        <v>5354</v>
      </c>
      <c r="B31" s="2862">
        <v>5</v>
      </c>
      <c r="C31" s="2863">
        <v>69</v>
      </c>
      <c r="D31" s="2864">
        <f t="shared" si="3"/>
        <v>-64</v>
      </c>
      <c r="E31" s="2862">
        <v>3</v>
      </c>
      <c r="F31" s="2863">
        <v>82</v>
      </c>
      <c r="G31" s="2864">
        <f t="shared" si="4"/>
        <v>-79</v>
      </c>
    </row>
    <row r="32" spans="1:7">
      <c r="A32" s="2848" t="s">
        <v>5355</v>
      </c>
      <c r="B32" s="2849">
        <f>B33+B34+B35</f>
        <v>1823</v>
      </c>
      <c r="C32" s="2850">
        <f>C33+C34+C35</f>
        <v>2386</v>
      </c>
      <c r="D32" s="2851">
        <f t="shared" si="3"/>
        <v>-563</v>
      </c>
      <c r="E32" s="2849">
        <f>E33+E34+E35</f>
        <v>1866</v>
      </c>
      <c r="F32" s="2850">
        <f>F33+F34+F35</f>
        <v>2820</v>
      </c>
      <c r="G32" s="2851">
        <f t="shared" si="4"/>
        <v>-954</v>
      </c>
    </row>
    <row r="33" spans="1:7">
      <c r="A33" s="2860" t="s">
        <v>5356</v>
      </c>
      <c r="B33" s="2853">
        <v>953</v>
      </c>
      <c r="C33" s="2854">
        <v>882</v>
      </c>
      <c r="D33" s="2855">
        <f t="shared" si="3"/>
        <v>71</v>
      </c>
      <c r="E33" s="2853">
        <v>667</v>
      </c>
      <c r="F33" s="2854">
        <v>615</v>
      </c>
      <c r="G33" s="2855">
        <f t="shared" si="4"/>
        <v>52</v>
      </c>
    </row>
    <row r="34" spans="1:7">
      <c r="A34" s="2860" t="s">
        <v>5357</v>
      </c>
      <c r="B34" s="2853">
        <v>864</v>
      </c>
      <c r="C34" s="2854">
        <v>1289</v>
      </c>
      <c r="D34" s="2855">
        <f t="shared" si="3"/>
        <v>-425</v>
      </c>
      <c r="E34" s="2853">
        <v>1199</v>
      </c>
      <c r="F34" s="2854">
        <v>1859</v>
      </c>
      <c r="G34" s="2855">
        <f t="shared" si="4"/>
        <v>-660</v>
      </c>
    </row>
    <row r="35" spans="1:7">
      <c r="A35" s="2860" t="s">
        <v>5358</v>
      </c>
      <c r="B35" s="2853">
        <v>6</v>
      </c>
      <c r="C35" s="2854">
        <v>215</v>
      </c>
      <c r="D35" s="2855">
        <f t="shared" si="3"/>
        <v>-209</v>
      </c>
      <c r="E35" s="2853">
        <v>0</v>
      </c>
      <c r="F35" s="2854">
        <v>346</v>
      </c>
      <c r="G35" s="2855">
        <f t="shared" si="4"/>
        <v>-346</v>
      </c>
    </row>
    <row r="36" spans="1:7">
      <c r="A36" s="2848" t="s">
        <v>5359</v>
      </c>
      <c r="B36" s="2849">
        <f>B37+B38+B40</f>
        <v>16064.882659871579</v>
      </c>
      <c r="C36" s="2850">
        <f>C37+C38+C40</f>
        <v>5426.6</v>
      </c>
      <c r="D36" s="2851">
        <f t="shared" si="3"/>
        <v>10638.282659871578</v>
      </c>
      <c r="E36" s="2849">
        <f>E37+E38+E40</f>
        <v>16985</v>
      </c>
      <c r="F36" s="2850">
        <f>F37+F38+F40</f>
        <v>5480</v>
      </c>
      <c r="G36" s="2851">
        <f t="shared" si="4"/>
        <v>11505</v>
      </c>
    </row>
    <row r="37" spans="1:7">
      <c r="A37" s="2860" t="s">
        <v>5360</v>
      </c>
      <c r="B37" s="2853">
        <v>4</v>
      </c>
      <c r="C37" s="2854">
        <v>0</v>
      </c>
      <c r="D37" s="2855">
        <f t="shared" si="3"/>
        <v>4</v>
      </c>
      <c r="E37" s="2853">
        <v>13</v>
      </c>
      <c r="F37" s="2854">
        <v>25</v>
      </c>
      <c r="G37" s="2855">
        <f t="shared" si="4"/>
        <v>-12</v>
      </c>
    </row>
    <row r="38" spans="1:7">
      <c r="A38" s="2860" t="s">
        <v>5361</v>
      </c>
      <c r="B38" s="2853">
        <v>12031.382659871579</v>
      </c>
      <c r="C38" s="2854">
        <v>1589</v>
      </c>
      <c r="D38" s="2855">
        <f t="shared" si="3"/>
        <v>10442.382659871579</v>
      </c>
      <c r="E38" s="2853">
        <v>12905</v>
      </c>
      <c r="F38" s="2854">
        <v>2728</v>
      </c>
      <c r="G38" s="2855">
        <f t="shared" si="4"/>
        <v>10177</v>
      </c>
    </row>
    <row r="39" spans="1:7">
      <c r="A39" s="2865" t="s">
        <v>5362</v>
      </c>
      <c r="B39" s="2857">
        <v>10720.382659871579</v>
      </c>
      <c r="C39" s="2858"/>
      <c r="D39" s="2859">
        <f t="shared" si="3"/>
        <v>10720.382659871579</v>
      </c>
      <c r="E39" s="2857">
        <v>11000</v>
      </c>
      <c r="F39" s="2858"/>
      <c r="G39" s="2859">
        <f t="shared" si="4"/>
        <v>11000</v>
      </c>
    </row>
    <row r="40" spans="1:7">
      <c r="A40" s="2860" t="s">
        <v>5363</v>
      </c>
      <c r="B40" s="2853">
        <v>4029.5</v>
      </c>
      <c r="C40" s="2854">
        <v>3837.6</v>
      </c>
      <c r="D40" s="2855">
        <f t="shared" si="3"/>
        <v>191.90000000000009</v>
      </c>
      <c r="E40" s="2853">
        <v>4067</v>
      </c>
      <c r="F40" s="2854">
        <v>2727</v>
      </c>
      <c r="G40" s="2855">
        <f t="shared" si="4"/>
        <v>1340</v>
      </c>
    </row>
    <row r="41" spans="1:7">
      <c r="A41" s="2848" t="s">
        <v>5364</v>
      </c>
      <c r="B41" s="2849">
        <f>B42+B43</f>
        <v>125</v>
      </c>
      <c r="C41" s="2850">
        <f>C42+C43</f>
        <v>590</v>
      </c>
      <c r="D41" s="2851">
        <f t="shared" si="3"/>
        <v>-465</v>
      </c>
      <c r="E41" s="2849">
        <f>E42+E43</f>
        <v>100</v>
      </c>
      <c r="F41" s="2850">
        <f>F42+F43</f>
        <v>892</v>
      </c>
      <c r="G41" s="2851">
        <f t="shared" si="4"/>
        <v>-792</v>
      </c>
    </row>
    <row r="42" spans="1:7">
      <c r="A42" s="2860" t="s">
        <v>5365</v>
      </c>
      <c r="B42" s="2853">
        <v>52</v>
      </c>
      <c r="C42" s="2854">
        <v>96</v>
      </c>
      <c r="D42" s="2855">
        <f t="shared" si="3"/>
        <v>-44</v>
      </c>
      <c r="E42" s="2853">
        <v>40</v>
      </c>
      <c r="F42" s="2854">
        <v>344</v>
      </c>
      <c r="G42" s="2855">
        <f t="shared" si="4"/>
        <v>-304</v>
      </c>
    </row>
    <row r="43" spans="1:7">
      <c r="A43" s="2860" t="s">
        <v>5366</v>
      </c>
      <c r="B43" s="2853">
        <v>73</v>
      </c>
      <c r="C43" s="2854">
        <v>494</v>
      </c>
      <c r="D43" s="2855">
        <f t="shared" si="3"/>
        <v>-421</v>
      </c>
      <c r="E43" s="2853">
        <v>60</v>
      </c>
      <c r="F43" s="2854">
        <v>548</v>
      </c>
      <c r="G43" s="2855">
        <f t="shared" si="4"/>
        <v>-488</v>
      </c>
    </row>
    <row r="44" spans="1:7">
      <c r="A44" s="2848" t="s">
        <v>5367</v>
      </c>
      <c r="B44" s="2849">
        <v>17</v>
      </c>
      <c r="C44" s="2850">
        <v>16</v>
      </c>
      <c r="D44" s="2851">
        <f t="shared" si="3"/>
        <v>1</v>
      </c>
      <c r="E44" s="2849">
        <v>19</v>
      </c>
      <c r="F44" s="2850">
        <v>6</v>
      </c>
      <c r="G44" s="2851">
        <f t="shared" si="4"/>
        <v>13</v>
      </c>
    </row>
    <row r="45" spans="1:7">
      <c r="A45" s="2848" t="s">
        <v>5368</v>
      </c>
      <c r="B45" s="2849">
        <f>B46+B47</f>
        <v>98331</v>
      </c>
      <c r="C45" s="2850">
        <f>C46+C47</f>
        <v>81029.382659871582</v>
      </c>
      <c r="D45" s="2851">
        <f t="shared" si="3"/>
        <v>17301.617340128418</v>
      </c>
      <c r="E45" s="2849">
        <f>E46+E47</f>
        <v>154422</v>
      </c>
      <c r="F45" s="2850">
        <f>F46+F47</f>
        <v>133719</v>
      </c>
      <c r="G45" s="2851">
        <f t="shared" si="4"/>
        <v>20703</v>
      </c>
    </row>
    <row r="46" spans="1:7">
      <c r="A46" s="2852" t="s">
        <v>5369</v>
      </c>
      <c r="B46" s="2853">
        <v>13</v>
      </c>
      <c r="C46" s="2854">
        <v>50</v>
      </c>
      <c r="D46" s="2855">
        <f t="shared" si="3"/>
        <v>-37</v>
      </c>
      <c r="E46" s="2853">
        <v>15</v>
      </c>
      <c r="F46" s="2854">
        <v>59</v>
      </c>
      <c r="G46" s="2855">
        <f t="shared" si="4"/>
        <v>-44</v>
      </c>
    </row>
    <row r="47" spans="1:7" s="2866" customFormat="1">
      <c r="A47" s="2852" t="s">
        <v>5370</v>
      </c>
      <c r="B47" s="2853">
        <v>98318</v>
      </c>
      <c r="C47" s="2854">
        <v>80979.382659871582</v>
      </c>
      <c r="D47" s="2855">
        <f t="shared" si="3"/>
        <v>17338.617340128418</v>
      </c>
      <c r="E47" s="2853">
        <v>154407</v>
      </c>
      <c r="F47" s="2854">
        <v>133660</v>
      </c>
      <c r="G47" s="2855">
        <f t="shared" si="4"/>
        <v>20747</v>
      </c>
    </row>
    <row r="48" spans="1:7" ht="17.25" customHeight="1">
      <c r="A48" s="2860" t="s">
        <v>5371</v>
      </c>
      <c r="B48" s="2853">
        <v>53087</v>
      </c>
      <c r="C48" s="2854">
        <v>52506.382659871582</v>
      </c>
      <c r="D48" s="2855">
        <f t="shared" si="3"/>
        <v>580.61734012841771</v>
      </c>
      <c r="E48" s="2853">
        <v>92434</v>
      </c>
      <c r="F48" s="2854">
        <v>87804</v>
      </c>
      <c r="G48" s="2855">
        <f t="shared" si="4"/>
        <v>4630</v>
      </c>
    </row>
    <row r="49" spans="1:7" s="2866" customFormat="1">
      <c r="A49" s="2867" t="s">
        <v>5362</v>
      </c>
      <c r="B49" s="2857">
        <v>52881</v>
      </c>
      <c r="C49" s="2858">
        <v>48093.382659871582</v>
      </c>
      <c r="D49" s="2859">
        <f t="shared" si="3"/>
        <v>4787.6173401284177</v>
      </c>
      <c r="E49" s="2857">
        <v>92410</v>
      </c>
      <c r="F49" s="2858">
        <v>83884</v>
      </c>
      <c r="G49" s="2859">
        <f t="shared" si="4"/>
        <v>8526</v>
      </c>
    </row>
    <row r="50" spans="1:7">
      <c r="A50" s="2860" t="s">
        <v>5372</v>
      </c>
      <c r="B50" s="2853">
        <v>19932</v>
      </c>
      <c r="C50" s="2854">
        <v>10106</v>
      </c>
      <c r="D50" s="2855">
        <f t="shared" si="3"/>
        <v>9826</v>
      </c>
      <c r="E50" s="2853">
        <v>26963</v>
      </c>
      <c r="F50" s="2854">
        <v>21105</v>
      </c>
      <c r="G50" s="2855">
        <f t="shared" si="4"/>
        <v>5858</v>
      </c>
    </row>
    <row r="51" spans="1:7" s="2866" customFormat="1">
      <c r="A51" s="2867" t="s">
        <v>5362</v>
      </c>
      <c r="B51" s="2857">
        <v>14313</v>
      </c>
      <c r="C51" s="2858">
        <v>9130</v>
      </c>
      <c r="D51" s="2859">
        <f t="shared" si="3"/>
        <v>5183</v>
      </c>
      <c r="E51" s="2857">
        <v>20156</v>
      </c>
      <c r="F51" s="2858">
        <v>20143</v>
      </c>
      <c r="G51" s="2859">
        <f t="shared" si="4"/>
        <v>13</v>
      </c>
    </row>
    <row r="52" spans="1:7">
      <c r="A52" s="2860" t="s">
        <v>5373</v>
      </c>
      <c r="B52" s="2853">
        <v>22356</v>
      </c>
      <c r="C52" s="2854">
        <v>18367</v>
      </c>
      <c r="D52" s="2855">
        <f t="shared" si="3"/>
        <v>3989</v>
      </c>
      <c r="E52" s="2853">
        <v>30656</v>
      </c>
      <c r="F52" s="2854">
        <v>24751</v>
      </c>
      <c r="G52" s="2855">
        <f t="shared" si="4"/>
        <v>5905</v>
      </c>
    </row>
    <row r="53" spans="1:7">
      <c r="A53" s="2867" t="s">
        <v>5362</v>
      </c>
      <c r="B53" s="2857">
        <v>11150</v>
      </c>
      <c r="C53" s="2858">
        <v>11306</v>
      </c>
      <c r="D53" s="2859">
        <f t="shared" si="3"/>
        <v>-156</v>
      </c>
      <c r="E53" s="2857">
        <v>17010</v>
      </c>
      <c r="F53" s="2858">
        <v>16507</v>
      </c>
      <c r="G53" s="2859">
        <f t="shared" si="4"/>
        <v>503</v>
      </c>
    </row>
    <row r="54" spans="1:7">
      <c r="A54" s="2860" t="s">
        <v>5374</v>
      </c>
      <c r="B54" s="2853">
        <v>2943</v>
      </c>
      <c r="C54" s="2854"/>
      <c r="D54" s="2855">
        <f t="shared" si="3"/>
        <v>2943</v>
      </c>
      <c r="E54" s="2853">
        <v>4354</v>
      </c>
      <c r="F54" s="2854"/>
      <c r="G54" s="2855">
        <f t="shared" si="4"/>
        <v>4354</v>
      </c>
    </row>
    <row r="55" spans="1:7">
      <c r="A55" s="2848" t="s">
        <v>5375</v>
      </c>
      <c r="B55" s="2849">
        <f>B56+B57</f>
        <v>3785</v>
      </c>
      <c r="C55" s="2850">
        <f>C56+C57</f>
        <v>9435.1820000000007</v>
      </c>
      <c r="D55" s="2851">
        <f t="shared" si="3"/>
        <v>-5650.1820000000007</v>
      </c>
      <c r="E55" s="2849">
        <f>E56+E57</f>
        <v>3643</v>
      </c>
      <c r="F55" s="2850">
        <f>F56+F57</f>
        <v>12816</v>
      </c>
      <c r="G55" s="2851">
        <f t="shared" si="4"/>
        <v>-9173</v>
      </c>
    </row>
    <row r="56" spans="1:7">
      <c r="A56" s="2852" t="s">
        <v>5376</v>
      </c>
      <c r="B56" s="2853">
        <v>9</v>
      </c>
      <c r="C56" s="2854">
        <v>1.1819999999999999</v>
      </c>
      <c r="D56" s="2855">
        <f t="shared" si="3"/>
        <v>7.8179999999999996</v>
      </c>
      <c r="E56" s="2853">
        <v>262</v>
      </c>
      <c r="F56" s="2854">
        <v>8</v>
      </c>
      <c r="G56" s="2855">
        <f t="shared" si="4"/>
        <v>254</v>
      </c>
    </row>
    <row r="57" spans="1:7" s="2866" customFormat="1">
      <c r="A57" s="2852" t="s">
        <v>5377</v>
      </c>
      <c r="B57" s="2853">
        <v>3776</v>
      </c>
      <c r="C57" s="2854">
        <v>9434</v>
      </c>
      <c r="D57" s="2855">
        <f t="shared" si="3"/>
        <v>-5658</v>
      </c>
      <c r="E57" s="2853">
        <v>3381</v>
      </c>
      <c r="F57" s="2854">
        <v>12808</v>
      </c>
      <c r="G57" s="2855">
        <f t="shared" si="4"/>
        <v>-9427</v>
      </c>
    </row>
    <row r="58" spans="1:7" s="2866" customFormat="1">
      <c r="A58" s="2860" t="s">
        <v>5378</v>
      </c>
      <c r="B58" s="2853">
        <v>3776</v>
      </c>
      <c r="C58" s="2854">
        <v>9434</v>
      </c>
      <c r="D58" s="2855">
        <f t="shared" si="3"/>
        <v>-5658</v>
      </c>
      <c r="E58" s="2853">
        <v>3381</v>
      </c>
      <c r="F58" s="2854">
        <v>12808</v>
      </c>
      <c r="G58" s="2855">
        <f t="shared" si="4"/>
        <v>-9427</v>
      </c>
    </row>
    <row r="59" spans="1:7" ht="17.25" customHeight="1">
      <c r="A59" s="2867" t="s">
        <v>5362</v>
      </c>
      <c r="B59" s="2857"/>
      <c r="C59" s="2858">
        <v>5112</v>
      </c>
      <c r="D59" s="2859">
        <f t="shared" si="3"/>
        <v>-5112</v>
      </c>
      <c r="E59" s="2857"/>
      <c r="F59" s="2858">
        <v>7571</v>
      </c>
      <c r="G59" s="2859">
        <f t="shared" si="4"/>
        <v>-7571</v>
      </c>
    </row>
    <row r="60" spans="1:7" ht="17.399999999999999" thickBot="1">
      <c r="A60" s="2868" t="s">
        <v>5379</v>
      </c>
      <c r="B60" s="2869">
        <v>747</v>
      </c>
      <c r="C60" s="2858">
        <v>2115</v>
      </c>
      <c r="D60" s="2870">
        <f t="shared" si="3"/>
        <v>-1368</v>
      </c>
      <c r="E60" s="2869">
        <v>815</v>
      </c>
      <c r="F60" s="2858">
        <v>2685</v>
      </c>
      <c r="G60" s="2870">
        <f t="shared" si="4"/>
        <v>-1870</v>
      </c>
    </row>
    <row r="61" spans="1:7" ht="17.399999999999999" thickTop="1">
      <c r="A61" s="2871"/>
      <c r="B61" s="3400" t="s">
        <v>5327</v>
      </c>
      <c r="C61" s="3396"/>
      <c r="D61" s="3399"/>
      <c r="E61" s="3398" t="s">
        <v>5328</v>
      </c>
      <c r="F61" s="3396"/>
      <c r="G61" s="3399"/>
    </row>
    <row r="62" spans="1:7">
      <c r="A62" s="2872"/>
      <c r="B62" s="2873" t="s">
        <v>5329</v>
      </c>
      <c r="C62" s="2874" t="s">
        <v>5330</v>
      </c>
      <c r="D62" s="2875" t="s">
        <v>5331</v>
      </c>
      <c r="E62" s="2876" t="s">
        <v>5329</v>
      </c>
      <c r="F62" s="2874" t="s">
        <v>5330</v>
      </c>
      <c r="G62" s="2875" t="s">
        <v>5331</v>
      </c>
    </row>
    <row r="63" spans="1:7">
      <c r="A63" s="2877" t="s">
        <v>5380</v>
      </c>
      <c r="B63" s="2878">
        <f>B64+B65</f>
        <v>27.834824999999999</v>
      </c>
      <c r="C63" s="2879">
        <f>C64+C65</f>
        <v>0</v>
      </c>
      <c r="D63" s="2880">
        <f>B63-C63</f>
        <v>27.834824999999999</v>
      </c>
      <c r="E63" s="2878">
        <f>E64+E65</f>
        <v>396</v>
      </c>
      <c r="F63" s="2879">
        <f>F64+F65</f>
        <v>0</v>
      </c>
      <c r="G63" s="2880">
        <f>E63-F63</f>
        <v>396</v>
      </c>
    </row>
    <row r="64" spans="1:7" hidden="1">
      <c r="A64" s="2881" t="s">
        <v>5381</v>
      </c>
      <c r="B64" s="2882">
        <v>0</v>
      </c>
      <c r="C64" s="2883">
        <v>0</v>
      </c>
      <c r="D64" s="2884">
        <v>0</v>
      </c>
      <c r="E64" s="2882">
        <v>0</v>
      </c>
      <c r="F64" s="2883">
        <v>0</v>
      </c>
      <c r="G64" s="2884">
        <v>0</v>
      </c>
    </row>
    <row r="65" spans="1:7" ht="16.5" customHeight="1">
      <c r="A65" s="2852" t="s">
        <v>5382</v>
      </c>
      <c r="B65" s="2885">
        <f>B66+B69</f>
        <v>27.834824999999999</v>
      </c>
      <c r="C65" s="2886">
        <f>C66+C69</f>
        <v>0</v>
      </c>
      <c r="D65" s="2887">
        <f>B65-C65</f>
        <v>27.834824999999999</v>
      </c>
      <c r="E65" s="2885">
        <f>E66+E69</f>
        <v>396</v>
      </c>
      <c r="F65" s="2886">
        <f>F66+F69</f>
        <v>0</v>
      </c>
      <c r="G65" s="2887">
        <f>E65-F65</f>
        <v>396</v>
      </c>
    </row>
    <row r="66" spans="1:7">
      <c r="A66" s="2852" t="s">
        <v>5383</v>
      </c>
      <c r="B66" s="2885">
        <f>B67+B68</f>
        <v>27.834824999999999</v>
      </c>
      <c r="C66" s="2886">
        <f>C67+C68</f>
        <v>0</v>
      </c>
      <c r="D66" s="2887">
        <f>B66-C66</f>
        <v>27.834824999999999</v>
      </c>
      <c r="E66" s="2885">
        <f>E67+E68</f>
        <v>396</v>
      </c>
      <c r="F66" s="2886">
        <f>F67+F68</f>
        <v>0</v>
      </c>
      <c r="G66" s="2887">
        <f>E66-F66</f>
        <v>396</v>
      </c>
    </row>
    <row r="67" spans="1:7" ht="33.75" hidden="1" customHeight="1">
      <c r="A67" s="2852" t="s">
        <v>5384</v>
      </c>
      <c r="B67" s="2885"/>
      <c r="C67" s="2886"/>
      <c r="D67" s="2887">
        <f>B67-C67</f>
        <v>0</v>
      </c>
      <c r="E67" s="2885"/>
      <c r="F67" s="2886"/>
      <c r="G67" s="2887">
        <f>E67-F67</f>
        <v>0</v>
      </c>
    </row>
    <row r="68" spans="1:7" ht="17.25" customHeight="1" thickBot="1">
      <c r="A68" s="2888" t="s">
        <v>5385</v>
      </c>
      <c r="B68" s="2889">
        <v>27.834824999999999</v>
      </c>
      <c r="C68" s="2890">
        <v>0</v>
      </c>
      <c r="D68" s="2891">
        <f>B68-C68</f>
        <v>27.834824999999999</v>
      </c>
      <c r="E68" s="2889">
        <v>396</v>
      </c>
      <c r="F68" s="2890">
        <v>0</v>
      </c>
      <c r="G68" s="2891">
        <f>E68-F68</f>
        <v>396</v>
      </c>
    </row>
    <row r="69" spans="1:7" ht="17.25" hidden="1" customHeight="1" thickTop="1">
      <c r="A69" s="2892" t="s">
        <v>5386</v>
      </c>
      <c r="B69" s="2893">
        <f>B70+B71</f>
        <v>0</v>
      </c>
      <c r="C69" s="2894">
        <f>C70+C71</f>
        <v>0</v>
      </c>
      <c r="D69" s="2895">
        <f>B69-C69</f>
        <v>0</v>
      </c>
      <c r="E69" s="2893">
        <f>E70+E71</f>
        <v>0</v>
      </c>
      <c r="F69" s="2894">
        <f>F70+F71</f>
        <v>0</v>
      </c>
      <c r="G69" s="2895">
        <f>E69-F69</f>
        <v>0</v>
      </c>
    </row>
    <row r="70" spans="1:7" ht="17.25" hidden="1" customHeight="1">
      <c r="A70" s="2852" t="s">
        <v>5384</v>
      </c>
      <c r="B70" s="2885"/>
      <c r="C70" s="2886"/>
      <c r="D70" s="2887"/>
      <c r="E70" s="2885"/>
      <c r="F70" s="2886"/>
      <c r="G70" s="2887"/>
    </row>
    <row r="71" spans="1:7" ht="18" hidden="1" thickTop="1" thickBot="1">
      <c r="A71" s="2852" t="s">
        <v>5385</v>
      </c>
      <c r="B71" s="2885"/>
      <c r="C71" s="2886"/>
      <c r="D71" s="2887"/>
      <c r="E71" s="2885"/>
      <c r="F71" s="2886"/>
      <c r="G71" s="2887"/>
    </row>
    <row r="72" spans="1:7" ht="17.399999999999999" thickTop="1">
      <c r="A72" s="2871"/>
      <c r="B72" s="3400" t="s">
        <v>5327</v>
      </c>
      <c r="C72" s="3396"/>
      <c r="D72" s="3399"/>
      <c r="E72" s="3398" t="s">
        <v>5328</v>
      </c>
      <c r="F72" s="3396"/>
      <c r="G72" s="3399"/>
    </row>
    <row r="73" spans="1:7" ht="33.6">
      <c r="A73" s="2872"/>
      <c r="B73" s="2896" t="s">
        <v>5387</v>
      </c>
      <c r="C73" s="2897" t="s">
        <v>5388</v>
      </c>
      <c r="D73" s="2898" t="s">
        <v>5331</v>
      </c>
      <c r="E73" s="2899" t="s">
        <v>5387</v>
      </c>
      <c r="F73" s="2897" t="s">
        <v>5388</v>
      </c>
      <c r="G73" s="2898" t="s">
        <v>5331</v>
      </c>
    </row>
    <row r="74" spans="1:7">
      <c r="A74" s="2900" t="s">
        <v>5389</v>
      </c>
      <c r="B74" s="2901"/>
      <c r="C74" s="2879"/>
      <c r="D74" s="2880">
        <f>D75+D80+D97+D103+D151</f>
        <v>-10010.68864713905</v>
      </c>
      <c r="E74" s="2901"/>
      <c r="F74" s="2879"/>
      <c r="G74" s="2880">
        <f>G75+G80+G97+G103+G151</f>
        <v>-11542.513415101839</v>
      </c>
    </row>
    <row r="75" spans="1:7" s="2866" customFormat="1">
      <c r="A75" s="2902" t="s">
        <v>5390</v>
      </c>
      <c r="B75" s="2903">
        <f>B76+B78</f>
        <v>155821.51330102613</v>
      </c>
      <c r="C75" s="2904">
        <f>C76+C78</f>
        <v>112719.40250901417</v>
      </c>
      <c r="D75" s="2905">
        <f t="shared" ref="D75:D138" si="5">B75-C75</f>
        <v>43102.110792011968</v>
      </c>
      <c r="E75" s="2903">
        <f>E76+E78</f>
        <v>127782.28755542904</v>
      </c>
      <c r="F75" s="2904">
        <f>F76+F78</f>
        <v>104265.24858376617</v>
      </c>
      <c r="G75" s="2905">
        <f t="shared" ref="G75:G138" si="6">E75-F75</f>
        <v>23517.038971662871</v>
      </c>
    </row>
    <row r="76" spans="1:7">
      <c r="A76" s="2906" t="s">
        <v>5391</v>
      </c>
      <c r="B76" s="2907">
        <v>124634.14735863633</v>
      </c>
      <c r="C76" s="2908">
        <v>68480.94086054356</v>
      </c>
      <c r="D76" s="2909">
        <f t="shared" si="5"/>
        <v>56153.206498092768</v>
      </c>
      <c r="E76" s="2907">
        <v>102583.07358527467</v>
      </c>
      <c r="F76" s="2908">
        <v>66192.792765582693</v>
      </c>
      <c r="G76" s="2909">
        <f t="shared" si="6"/>
        <v>36390.28081969198</v>
      </c>
    </row>
    <row r="77" spans="1:7" s="2866" customFormat="1">
      <c r="A77" s="2910" t="s">
        <v>5362</v>
      </c>
      <c r="B77" s="2911">
        <v>124564.95751208259</v>
      </c>
      <c r="C77" s="2912">
        <v>62535.845374598124</v>
      </c>
      <c r="D77" s="2913">
        <f t="shared" si="5"/>
        <v>62029.112137484466</v>
      </c>
      <c r="E77" s="2911">
        <v>101272.71029622246</v>
      </c>
      <c r="F77" s="2912">
        <v>57166.859175552687</v>
      </c>
      <c r="G77" s="2913">
        <f t="shared" si="6"/>
        <v>44105.851120669773</v>
      </c>
    </row>
    <row r="78" spans="1:7">
      <c r="A78" s="2906" t="s">
        <v>5392</v>
      </c>
      <c r="B78" s="2907">
        <v>31187.365942389806</v>
      </c>
      <c r="C78" s="2908">
        <v>44238.461648470606</v>
      </c>
      <c r="D78" s="2909">
        <f t="shared" si="5"/>
        <v>-13051.0957060808</v>
      </c>
      <c r="E78" s="2907">
        <v>25199.213970154364</v>
      </c>
      <c r="F78" s="2908">
        <v>38072.455818183465</v>
      </c>
      <c r="G78" s="2909">
        <f t="shared" si="6"/>
        <v>-12873.241848029102</v>
      </c>
    </row>
    <row r="79" spans="1:7">
      <c r="A79" s="2910" t="s">
        <v>5362</v>
      </c>
      <c r="B79" s="2911">
        <v>31141.239378020648</v>
      </c>
      <c r="C79" s="2912">
        <v>41690.563583065421</v>
      </c>
      <c r="D79" s="2913">
        <f t="shared" si="5"/>
        <v>-10549.324205044773</v>
      </c>
      <c r="E79" s="2911">
        <v>25318.177574055615</v>
      </c>
      <c r="F79" s="2912">
        <v>38111.239450368463</v>
      </c>
      <c r="G79" s="2913">
        <f t="shared" si="6"/>
        <v>-12793.061876312848</v>
      </c>
    </row>
    <row r="80" spans="1:7" ht="16.5" customHeight="1">
      <c r="A80" s="2902" t="s">
        <v>5393</v>
      </c>
      <c r="B80" s="2903">
        <f>B81+B87</f>
        <v>48973.17446452786</v>
      </c>
      <c r="C80" s="2914">
        <f>C81+C87</f>
        <v>70917.256687814588</v>
      </c>
      <c r="D80" s="2905">
        <f t="shared" si="5"/>
        <v>-21944.082223286729</v>
      </c>
      <c r="E80" s="2903">
        <f>E81+E87</f>
        <v>-4339.7162078300898</v>
      </c>
      <c r="F80" s="2914">
        <f>F81+F87</f>
        <v>41203.437398624432</v>
      </c>
      <c r="G80" s="2905">
        <f t="shared" si="6"/>
        <v>-45543.153606454522</v>
      </c>
    </row>
    <row r="81" spans="1:7">
      <c r="A81" s="2906" t="s">
        <v>5391</v>
      </c>
      <c r="B81" s="2915">
        <f>B83+B85</f>
        <v>17137.029980659812</v>
      </c>
      <c r="C81" s="2916">
        <f>C83+C85</f>
        <v>65477.126664706797</v>
      </c>
      <c r="D81" s="2909">
        <f t="shared" si="5"/>
        <v>-48340.096684046985</v>
      </c>
      <c r="E81" s="2915">
        <f>E83+E85</f>
        <v>36986.476658717584</v>
      </c>
      <c r="F81" s="2916">
        <f>F83+F85</f>
        <v>26216.72599586549</v>
      </c>
      <c r="G81" s="2909">
        <f t="shared" si="6"/>
        <v>10769.750662852093</v>
      </c>
    </row>
    <row r="82" spans="1:7" ht="16.5" hidden="1" customHeight="1">
      <c r="A82" s="2917" t="s">
        <v>2769</v>
      </c>
      <c r="B82" s="2915"/>
      <c r="C82" s="2916"/>
      <c r="D82" s="2909">
        <f t="shared" si="5"/>
        <v>0</v>
      </c>
      <c r="E82" s="2915"/>
      <c r="F82" s="2916"/>
      <c r="G82" s="2909">
        <f t="shared" si="6"/>
        <v>0</v>
      </c>
    </row>
    <row r="83" spans="1:7">
      <c r="A83" s="2917" t="s">
        <v>5394</v>
      </c>
      <c r="B83" s="2915">
        <v>1331.9170475382555</v>
      </c>
      <c r="C83" s="2916">
        <v>0</v>
      </c>
      <c r="D83" s="2909">
        <f t="shared" si="5"/>
        <v>1331.9170475382555</v>
      </c>
      <c r="E83" s="2915">
        <v>-981.23743334795051</v>
      </c>
      <c r="F83" s="2916">
        <v>0</v>
      </c>
      <c r="G83" s="2909">
        <f t="shared" si="6"/>
        <v>-981.23743334795051</v>
      </c>
    </row>
    <row r="84" spans="1:7" s="2866" customFormat="1" hidden="1">
      <c r="A84" s="2917" t="s">
        <v>5395</v>
      </c>
      <c r="B84" s="2915"/>
      <c r="C84" s="2916"/>
      <c r="D84" s="2909">
        <f t="shared" si="5"/>
        <v>0</v>
      </c>
      <c r="E84" s="2915"/>
      <c r="F84" s="2916"/>
      <c r="G84" s="2909">
        <f t="shared" si="6"/>
        <v>0</v>
      </c>
    </row>
    <row r="85" spans="1:7">
      <c r="A85" s="2917" t="s">
        <v>5396</v>
      </c>
      <c r="B85" s="2915">
        <v>15805.112933121556</v>
      </c>
      <c r="C85" s="2916">
        <v>65477.126664706797</v>
      </c>
      <c r="D85" s="2909">
        <f t="shared" si="5"/>
        <v>-49672.013731585241</v>
      </c>
      <c r="E85" s="2915">
        <v>37967.714092065537</v>
      </c>
      <c r="F85" s="2916">
        <v>26216.72599586549</v>
      </c>
      <c r="G85" s="2909">
        <f t="shared" si="6"/>
        <v>11750.988096200046</v>
      </c>
    </row>
    <row r="86" spans="1:7">
      <c r="A86" s="2918" t="s">
        <v>5362</v>
      </c>
      <c r="B86" s="2919">
        <v>16365.30737208728</v>
      </c>
      <c r="C86" s="2920">
        <v>65716.645639296796</v>
      </c>
      <c r="D86" s="2913">
        <f t="shared" si="5"/>
        <v>-49351.338267209518</v>
      </c>
      <c r="E86" s="2919">
        <v>37690.671554539294</v>
      </c>
      <c r="F86" s="2920">
        <v>26088.522984525491</v>
      </c>
      <c r="G86" s="2913">
        <f t="shared" si="6"/>
        <v>11602.148570013804</v>
      </c>
    </row>
    <row r="87" spans="1:7">
      <c r="A87" s="2906" t="s">
        <v>5397</v>
      </c>
      <c r="B87" s="2915">
        <f>B88+B91+B92+B95</f>
        <v>31836.144483868047</v>
      </c>
      <c r="C87" s="2916">
        <f>C88+C91+C92+C95</f>
        <v>5440.1300231077894</v>
      </c>
      <c r="D87" s="2909">
        <f t="shared" si="5"/>
        <v>26396.014460760256</v>
      </c>
      <c r="E87" s="2915">
        <f>E88+E91+E92+E95</f>
        <v>-41326.192866547673</v>
      </c>
      <c r="F87" s="2916">
        <f>F88+F91+F92+F95</f>
        <v>14986.711402758938</v>
      </c>
      <c r="G87" s="2909">
        <f t="shared" si="6"/>
        <v>-56312.904269306615</v>
      </c>
    </row>
    <row r="88" spans="1:7" ht="16.5" customHeight="1">
      <c r="A88" s="2917" t="s">
        <v>5398</v>
      </c>
      <c r="B88" s="2915">
        <v>0</v>
      </c>
      <c r="C88" s="2916">
        <v>-5.3802399999999997</v>
      </c>
      <c r="D88" s="2909">
        <f t="shared" si="5"/>
        <v>5.3802399999999997</v>
      </c>
      <c r="E88" s="2915">
        <v>0</v>
      </c>
      <c r="F88" s="2916">
        <v>0</v>
      </c>
      <c r="G88" s="2909">
        <f t="shared" si="6"/>
        <v>0</v>
      </c>
    </row>
    <row r="89" spans="1:7">
      <c r="A89" s="2921" t="s">
        <v>5399</v>
      </c>
      <c r="B89" s="2915">
        <v>0</v>
      </c>
      <c r="C89" s="2916">
        <v>-5.3802399999999997</v>
      </c>
      <c r="D89" s="2909">
        <f t="shared" si="5"/>
        <v>5.3802399999999997</v>
      </c>
      <c r="E89" s="2915">
        <v>0</v>
      </c>
      <c r="F89" s="2916">
        <v>0</v>
      </c>
      <c r="G89" s="2909">
        <f t="shared" si="6"/>
        <v>0</v>
      </c>
    </row>
    <row r="90" spans="1:7" hidden="1">
      <c r="A90" s="2921" t="s">
        <v>5400</v>
      </c>
      <c r="B90" s="2915">
        <v>0</v>
      </c>
      <c r="C90" s="2916">
        <v>0</v>
      </c>
      <c r="D90" s="2909">
        <f t="shared" si="5"/>
        <v>0</v>
      </c>
      <c r="E90" s="2915">
        <v>0</v>
      </c>
      <c r="F90" s="2916">
        <v>0</v>
      </c>
      <c r="G90" s="2909">
        <f t="shared" si="6"/>
        <v>0</v>
      </c>
    </row>
    <row r="91" spans="1:7">
      <c r="A91" s="2917" t="s">
        <v>5394</v>
      </c>
      <c r="B91" s="2915">
        <v>19279.371201590522</v>
      </c>
      <c r="C91" s="2916">
        <v>-1236.9409653595455</v>
      </c>
      <c r="D91" s="2909">
        <f t="shared" si="5"/>
        <v>20516.312166950069</v>
      </c>
      <c r="E91" s="2915">
        <v>-43097.492502138564</v>
      </c>
      <c r="F91" s="2916">
        <v>-36.20040036562434</v>
      </c>
      <c r="G91" s="2909">
        <f t="shared" si="6"/>
        <v>-43061.292101772939</v>
      </c>
    </row>
    <row r="92" spans="1:7">
      <c r="A92" s="2917" t="s">
        <v>5376</v>
      </c>
      <c r="B92" s="2915">
        <v>0</v>
      </c>
      <c r="C92" s="2916">
        <v>-32.383143500000038</v>
      </c>
      <c r="D92" s="2909">
        <f t="shared" si="5"/>
        <v>32.383143500000038</v>
      </c>
      <c r="E92" s="2915">
        <v>0</v>
      </c>
      <c r="F92" s="2916">
        <v>34.293686999999949</v>
      </c>
      <c r="G92" s="2909">
        <f t="shared" si="6"/>
        <v>-34.293686999999949</v>
      </c>
    </row>
    <row r="93" spans="1:7">
      <c r="A93" s="2921" t="s">
        <v>5399</v>
      </c>
      <c r="B93" s="2915">
        <v>0</v>
      </c>
      <c r="C93" s="2916">
        <v>-29.527273000000001</v>
      </c>
      <c r="D93" s="2909">
        <f t="shared" si="5"/>
        <v>29.527273000000001</v>
      </c>
      <c r="E93" s="2915">
        <v>0</v>
      </c>
      <c r="F93" s="2916">
        <v>24.848382000000001</v>
      </c>
      <c r="G93" s="2909">
        <f t="shared" si="6"/>
        <v>-24.848382000000001</v>
      </c>
    </row>
    <row r="94" spans="1:7" s="2866" customFormat="1">
      <c r="A94" s="2921" t="s">
        <v>5400</v>
      </c>
      <c r="B94" s="2915">
        <v>0</v>
      </c>
      <c r="C94" s="2920">
        <v>-2.8558705000000382</v>
      </c>
      <c r="D94" s="2909">
        <f t="shared" si="5"/>
        <v>2.8558705000000382</v>
      </c>
      <c r="E94" s="2915">
        <v>0</v>
      </c>
      <c r="F94" s="2920">
        <v>9.4453049999999479</v>
      </c>
      <c r="G94" s="2909">
        <f t="shared" si="6"/>
        <v>-9.4453049999999479</v>
      </c>
    </row>
    <row r="95" spans="1:7">
      <c r="A95" s="2917" t="s">
        <v>5396</v>
      </c>
      <c r="B95" s="2915">
        <v>12556.773282277523</v>
      </c>
      <c r="C95" s="2916">
        <v>6714.8343719673348</v>
      </c>
      <c r="D95" s="2909">
        <f t="shared" si="5"/>
        <v>5841.9389103101885</v>
      </c>
      <c r="E95" s="2915">
        <v>1771.299635590892</v>
      </c>
      <c r="F95" s="2916">
        <v>14988.618116124562</v>
      </c>
      <c r="G95" s="2909">
        <f t="shared" si="6"/>
        <v>-13217.31848053367</v>
      </c>
    </row>
    <row r="96" spans="1:7" ht="16.5" customHeight="1">
      <c r="A96" s="2918" t="s">
        <v>5362</v>
      </c>
      <c r="B96" s="2919">
        <v>12551.836236377523</v>
      </c>
      <c r="C96" s="2920">
        <v>6687.8893443373345</v>
      </c>
      <c r="D96" s="2913">
        <f t="shared" si="5"/>
        <v>5863.9468920401887</v>
      </c>
      <c r="E96" s="2919">
        <v>1722.171536956992</v>
      </c>
      <c r="F96" s="2920">
        <v>15015.172427944563</v>
      </c>
      <c r="G96" s="2913">
        <f t="shared" si="6"/>
        <v>-13293.000890987571</v>
      </c>
    </row>
    <row r="97" spans="1:7">
      <c r="A97" s="2902" t="s">
        <v>5401</v>
      </c>
      <c r="B97" s="2903">
        <f>B98+B99+B100+B101</f>
        <v>1223.7416493770581</v>
      </c>
      <c r="C97" s="2914">
        <f>C98+C99+C100+C101</f>
        <v>223.06698671605773</v>
      </c>
      <c r="D97" s="2905">
        <f t="shared" si="5"/>
        <v>1000.6746626610004</v>
      </c>
      <c r="E97" s="2903">
        <f>E98+E99+E100+E101</f>
        <v>1010.631092429432</v>
      </c>
      <c r="F97" s="2914">
        <f>F98+F99+F100+F101</f>
        <v>707.62533374977158</v>
      </c>
      <c r="G97" s="2905">
        <f t="shared" si="6"/>
        <v>303.0057586796604</v>
      </c>
    </row>
    <row r="98" spans="1:7" ht="16.5" hidden="1" customHeight="1">
      <c r="A98" s="2906" t="s">
        <v>2769</v>
      </c>
      <c r="B98" s="2915">
        <v>0</v>
      </c>
      <c r="C98" s="2916">
        <v>0</v>
      </c>
      <c r="D98" s="2909">
        <f t="shared" si="5"/>
        <v>0</v>
      </c>
      <c r="E98" s="2915">
        <v>0</v>
      </c>
      <c r="F98" s="2916">
        <v>0</v>
      </c>
      <c r="G98" s="2909">
        <f t="shared" si="6"/>
        <v>0</v>
      </c>
    </row>
    <row r="99" spans="1:7">
      <c r="A99" s="2906" t="s">
        <v>5402</v>
      </c>
      <c r="B99" s="2915">
        <v>-455.8354899597357</v>
      </c>
      <c r="C99" s="2916">
        <v>-293.95620163382</v>
      </c>
      <c r="D99" s="2909">
        <f t="shared" si="5"/>
        <v>-161.8792883259157</v>
      </c>
      <c r="E99" s="2915">
        <v>-64.700876389036537</v>
      </c>
      <c r="F99" s="2916">
        <v>-32.078656916056993</v>
      </c>
      <c r="G99" s="2909">
        <f t="shared" si="6"/>
        <v>-32.622219472979545</v>
      </c>
    </row>
    <row r="100" spans="1:7" s="2866" customFormat="1" hidden="1">
      <c r="A100" s="2906" t="s">
        <v>5395</v>
      </c>
      <c r="B100" s="2915">
        <v>0</v>
      </c>
      <c r="C100" s="2916">
        <v>0</v>
      </c>
      <c r="D100" s="2909">
        <f t="shared" si="5"/>
        <v>0</v>
      </c>
      <c r="E100" s="2915">
        <v>0</v>
      </c>
      <c r="F100" s="2916">
        <v>0</v>
      </c>
      <c r="G100" s="2909">
        <f t="shared" si="6"/>
        <v>0</v>
      </c>
    </row>
    <row r="101" spans="1:7">
      <c r="A101" s="2906" t="s">
        <v>5403</v>
      </c>
      <c r="B101" s="2915">
        <v>1679.5771393367938</v>
      </c>
      <c r="C101" s="2916">
        <v>517.02318834987773</v>
      </c>
      <c r="D101" s="2909">
        <f t="shared" si="5"/>
        <v>1162.5539509869161</v>
      </c>
      <c r="E101" s="2915">
        <v>1075.3319688184686</v>
      </c>
      <c r="F101" s="2916">
        <v>739.70399066582854</v>
      </c>
      <c r="G101" s="2909">
        <f t="shared" si="6"/>
        <v>335.62797815264003</v>
      </c>
    </row>
    <row r="102" spans="1:7" ht="20.25" customHeight="1">
      <c r="A102" s="2910" t="s">
        <v>5362</v>
      </c>
      <c r="B102" s="2919">
        <v>1679.5771393367938</v>
      </c>
      <c r="C102" s="2920">
        <v>517.02318834987773</v>
      </c>
      <c r="D102" s="2913">
        <f t="shared" si="5"/>
        <v>1162.5539509869161</v>
      </c>
      <c r="E102" s="2919">
        <v>1075.3319688184686</v>
      </c>
      <c r="F102" s="2920">
        <v>739.70399066582854</v>
      </c>
      <c r="G102" s="2913">
        <f t="shared" si="6"/>
        <v>335.62797815264003</v>
      </c>
    </row>
    <row r="103" spans="1:7">
      <c r="A103" s="2902" t="s">
        <v>5404</v>
      </c>
      <c r="B103" s="2903">
        <f>B104+B105+B116+B135+B139+B150</f>
        <v>19795.061421968181</v>
      </c>
      <c r="C103" s="2914">
        <f>C104+C105+C116+C135+C139+C150</f>
        <v>50025.151829426759</v>
      </c>
      <c r="D103" s="2905">
        <f t="shared" si="5"/>
        <v>-30230.090407458578</v>
      </c>
      <c r="E103" s="2903">
        <f>E104+E105+E116+E135+E139+E150</f>
        <v>16575.352490324178</v>
      </c>
      <c r="F103" s="2914">
        <f>F104+F105+F116+F135+F139+F150</f>
        <v>-11343.263452762534</v>
      </c>
      <c r="G103" s="2905">
        <f t="shared" si="6"/>
        <v>27918.615943086712</v>
      </c>
    </row>
    <row r="104" spans="1:7" hidden="1">
      <c r="A104" s="2906" t="s">
        <v>5405</v>
      </c>
      <c r="B104" s="2915">
        <v>0</v>
      </c>
      <c r="C104" s="2916">
        <v>0</v>
      </c>
      <c r="D104" s="2909">
        <f t="shared" si="5"/>
        <v>0</v>
      </c>
      <c r="E104" s="2915">
        <v>0</v>
      </c>
      <c r="F104" s="2916">
        <v>0</v>
      </c>
      <c r="G104" s="2909">
        <f t="shared" si="6"/>
        <v>0</v>
      </c>
    </row>
    <row r="105" spans="1:7" ht="16.5" customHeight="1">
      <c r="A105" s="2906" t="s">
        <v>5406</v>
      </c>
      <c r="B105" s="2915">
        <f>B106+B109+B110+B111</f>
        <v>977.86268125596644</v>
      </c>
      <c r="C105" s="2916">
        <f>C106+C109+C110+C111</f>
        <v>22782.994204080878</v>
      </c>
      <c r="D105" s="2909">
        <f t="shared" si="5"/>
        <v>-21805.131522824911</v>
      </c>
      <c r="E105" s="2915">
        <f>E106+E109+E110+E111</f>
        <v>-72939.044363886787</v>
      </c>
      <c r="F105" s="2916">
        <f>F106+F109+F110+F111</f>
        <v>-46387.0866628558</v>
      </c>
      <c r="G105" s="2909">
        <f t="shared" si="6"/>
        <v>-26551.957701030988</v>
      </c>
    </row>
    <row r="106" spans="1:7" ht="16.5" customHeight="1">
      <c r="A106" s="2917" t="s">
        <v>5398</v>
      </c>
      <c r="B106" s="2915">
        <v>0</v>
      </c>
      <c r="C106" s="2916">
        <v>-521.22759308451566</v>
      </c>
      <c r="D106" s="2909">
        <f t="shared" si="5"/>
        <v>521.22759308451566</v>
      </c>
      <c r="E106" s="2915">
        <v>0</v>
      </c>
      <c r="F106" s="2916">
        <v>218.69248026707612</v>
      </c>
      <c r="G106" s="2909">
        <f t="shared" si="6"/>
        <v>-218.69248026707612</v>
      </c>
    </row>
    <row r="107" spans="1:7">
      <c r="A107" s="2921" t="s">
        <v>5399</v>
      </c>
      <c r="B107" s="2915">
        <v>0</v>
      </c>
      <c r="C107" s="2916">
        <v>-521.22759308451566</v>
      </c>
      <c r="D107" s="2909">
        <f t="shared" si="5"/>
        <v>521.22759308451566</v>
      </c>
      <c r="E107" s="2915">
        <v>0</v>
      </c>
      <c r="F107" s="2916">
        <v>218.69248026707612</v>
      </c>
      <c r="G107" s="2909">
        <f t="shared" si="6"/>
        <v>-218.69248026707612</v>
      </c>
    </row>
    <row r="108" spans="1:7" ht="16.5" hidden="1" customHeight="1">
      <c r="A108" s="2921" t="s">
        <v>5400</v>
      </c>
      <c r="B108" s="2915">
        <v>0</v>
      </c>
      <c r="C108" s="2916">
        <v>0</v>
      </c>
      <c r="D108" s="2909">
        <f t="shared" si="5"/>
        <v>0</v>
      </c>
      <c r="E108" s="2915">
        <v>0</v>
      </c>
      <c r="F108" s="2916">
        <v>0</v>
      </c>
      <c r="G108" s="2909">
        <f t="shared" si="6"/>
        <v>0</v>
      </c>
    </row>
    <row r="109" spans="1:7" ht="15" customHeight="1">
      <c r="A109" s="2917" t="s">
        <v>5394</v>
      </c>
      <c r="B109" s="2915">
        <v>-2786.4270486965866</v>
      </c>
      <c r="C109" s="2916">
        <v>23304.221797165395</v>
      </c>
      <c r="D109" s="2909">
        <f t="shared" si="5"/>
        <v>-26090.648845861982</v>
      </c>
      <c r="E109" s="2915">
        <v>-77348.945323654028</v>
      </c>
      <c r="F109" s="2916">
        <v>-46605.779143122876</v>
      </c>
      <c r="G109" s="2909">
        <f t="shared" si="6"/>
        <v>-30743.166180531152</v>
      </c>
    </row>
    <row r="110" spans="1:7" hidden="1">
      <c r="A110" s="2917" t="s">
        <v>5376</v>
      </c>
      <c r="B110" s="2915">
        <v>0</v>
      </c>
      <c r="C110" s="2916">
        <v>0</v>
      </c>
      <c r="D110" s="2909">
        <f t="shared" si="5"/>
        <v>0</v>
      </c>
      <c r="E110" s="2915">
        <v>0</v>
      </c>
      <c r="F110" s="2916">
        <v>0</v>
      </c>
      <c r="G110" s="2909">
        <f t="shared" si="6"/>
        <v>0</v>
      </c>
    </row>
    <row r="111" spans="1:7">
      <c r="A111" s="2917" t="s">
        <v>5396</v>
      </c>
      <c r="B111" s="2915">
        <v>3764.289729952553</v>
      </c>
      <c r="C111" s="2916">
        <v>0</v>
      </c>
      <c r="D111" s="2909">
        <f t="shared" si="5"/>
        <v>3764.289729952553</v>
      </c>
      <c r="E111" s="2915">
        <v>4409.9009597672439</v>
      </c>
      <c r="F111" s="2916">
        <v>0</v>
      </c>
      <c r="G111" s="2909">
        <f t="shared" si="6"/>
        <v>4409.9009597672439</v>
      </c>
    </row>
    <row r="112" spans="1:7" s="2866" customFormat="1" ht="14.25" customHeight="1">
      <c r="A112" s="2921" t="s">
        <v>2770</v>
      </c>
      <c r="B112" s="2915">
        <v>3764.289729952553</v>
      </c>
      <c r="C112" s="2916">
        <v>0</v>
      </c>
      <c r="D112" s="2909">
        <f t="shared" si="5"/>
        <v>3764.289729952553</v>
      </c>
      <c r="E112" s="2915">
        <v>4409.9009597672439</v>
      </c>
      <c r="F112" s="2916">
        <v>0</v>
      </c>
      <c r="G112" s="2909">
        <f t="shared" si="6"/>
        <v>4409.9009597672439</v>
      </c>
    </row>
    <row r="113" spans="1:7" ht="16.5" hidden="1" customHeight="1">
      <c r="A113" s="2922" t="s">
        <v>5399</v>
      </c>
      <c r="B113" s="2915">
        <v>3764.289729952553</v>
      </c>
      <c r="C113" s="2916">
        <v>0</v>
      </c>
      <c r="D113" s="2909">
        <f t="shared" si="5"/>
        <v>3764.289729952553</v>
      </c>
      <c r="E113" s="2915">
        <v>4409.9009597672439</v>
      </c>
      <c r="F113" s="2916">
        <v>0</v>
      </c>
      <c r="G113" s="2909">
        <f t="shared" si="6"/>
        <v>4409.9009597672439</v>
      </c>
    </row>
    <row r="114" spans="1:7">
      <c r="A114" s="2923" t="s">
        <v>5362</v>
      </c>
      <c r="B114" s="2919">
        <v>3764.289729952553</v>
      </c>
      <c r="C114" s="2920">
        <v>0</v>
      </c>
      <c r="D114" s="2913">
        <f t="shared" si="5"/>
        <v>3764.289729952553</v>
      </c>
      <c r="E114" s="2919">
        <v>4409.9009597672439</v>
      </c>
      <c r="F114" s="2920">
        <v>0</v>
      </c>
      <c r="G114" s="2913">
        <f t="shared" si="6"/>
        <v>4409.9009597672439</v>
      </c>
    </row>
    <row r="115" spans="1:7" ht="14.25" hidden="1" customHeight="1">
      <c r="A115" s="2924" t="s">
        <v>5400</v>
      </c>
      <c r="B115" s="2915">
        <v>0</v>
      </c>
      <c r="C115" s="2916">
        <v>0</v>
      </c>
      <c r="D115" s="2909">
        <f t="shared" si="5"/>
        <v>0</v>
      </c>
      <c r="E115" s="2915">
        <v>0</v>
      </c>
      <c r="F115" s="2916">
        <v>0</v>
      </c>
      <c r="G115" s="2909">
        <f t="shared" si="6"/>
        <v>0</v>
      </c>
    </row>
    <row r="116" spans="1:7" ht="14.25" customHeight="1">
      <c r="A116" s="2906" t="s">
        <v>5407</v>
      </c>
      <c r="B116" s="2915">
        <f>B117+B118+B121+B125</f>
        <v>11131.494320162112</v>
      </c>
      <c r="C116" s="2916">
        <f>C117+C118+C121+C125</f>
        <v>18809.48670381472</v>
      </c>
      <c r="D116" s="2909">
        <f t="shared" si="5"/>
        <v>-7677.9923836526086</v>
      </c>
      <c r="E116" s="2915">
        <f>E117+E118+E121+E125</f>
        <v>72541.209307874247</v>
      </c>
      <c r="F116" s="2916">
        <f>F117+F118+F121+F125</f>
        <v>16973.413379743448</v>
      </c>
      <c r="G116" s="2909">
        <f t="shared" si="6"/>
        <v>55567.795928130799</v>
      </c>
    </row>
    <row r="117" spans="1:7" ht="16.5" customHeight="1">
      <c r="A117" s="2917" t="s">
        <v>5398</v>
      </c>
      <c r="B117" s="2915">
        <v>0</v>
      </c>
      <c r="C117" s="2916">
        <v>2149.071205610473</v>
      </c>
      <c r="D117" s="2909">
        <f t="shared" si="5"/>
        <v>-2149.071205610473</v>
      </c>
      <c r="E117" s="2915">
        <v>0</v>
      </c>
      <c r="F117" s="2916">
        <v>-7233.7357405931598</v>
      </c>
      <c r="G117" s="2909">
        <f t="shared" si="6"/>
        <v>7233.7357405931598</v>
      </c>
    </row>
    <row r="118" spans="1:7" ht="15" customHeight="1">
      <c r="A118" s="2917" t="s">
        <v>5394</v>
      </c>
      <c r="B118" s="2915">
        <v>-69.390326156222343</v>
      </c>
      <c r="C118" s="2916">
        <v>-9434.3498436410573</v>
      </c>
      <c r="D118" s="2909">
        <f t="shared" si="5"/>
        <v>9364.9595174848346</v>
      </c>
      <c r="E118" s="2915">
        <v>61166.870574796318</v>
      </c>
      <c r="F118" s="2916">
        <v>-20058.195044825497</v>
      </c>
      <c r="G118" s="2909">
        <f t="shared" si="6"/>
        <v>81225.065619621819</v>
      </c>
    </row>
    <row r="119" spans="1:7" ht="14.25" customHeight="1">
      <c r="A119" s="2921" t="s">
        <v>5399</v>
      </c>
      <c r="B119" s="2915">
        <v>0</v>
      </c>
      <c r="C119" s="2916">
        <v>0</v>
      </c>
      <c r="D119" s="2909">
        <f t="shared" si="5"/>
        <v>0</v>
      </c>
      <c r="E119" s="2915">
        <v>0</v>
      </c>
      <c r="F119" s="2916">
        <v>0</v>
      </c>
      <c r="G119" s="2909">
        <f t="shared" si="6"/>
        <v>0</v>
      </c>
    </row>
    <row r="120" spans="1:7" ht="16.5" customHeight="1">
      <c r="A120" s="2921" t="s">
        <v>5400</v>
      </c>
      <c r="B120" s="2915">
        <v>-69.390326156222343</v>
      </c>
      <c r="C120" s="2916">
        <v>-9434.3498436410573</v>
      </c>
      <c r="D120" s="2909">
        <f t="shared" si="5"/>
        <v>9364.9595174848346</v>
      </c>
      <c r="E120" s="2915">
        <v>61166.870574796318</v>
      </c>
      <c r="F120" s="2916">
        <v>-20058.195044825497</v>
      </c>
      <c r="G120" s="2909">
        <f t="shared" si="6"/>
        <v>81225.065619621819</v>
      </c>
    </row>
    <row r="121" spans="1:7" ht="16.5" customHeight="1">
      <c r="A121" s="2917" t="s">
        <v>5376</v>
      </c>
      <c r="B121" s="2915">
        <v>0</v>
      </c>
      <c r="C121" s="2916">
        <v>-721</v>
      </c>
      <c r="D121" s="2909">
        <f t="shared" si="5"/>
        <v>721</v>
      </c>
      <c r="E121" s="2915">
        <v>0</v>
      </c>
      <c r="F121" s="2916">
        <v>10495</v>
      </c>
      <c r="G121" s="2909">
        <f t="shared" si="6"/>
        <v>-10495</v>
      </c>
    </row>
    <row r="122" spans="1:7" hidden="1">
      <c r="A122" s="2921" t="s">
        <v>5408</v>
      </c>
      <c r="B122" s="2915">
        <v>0</v>
      </c>
      <c r="C122" s="2916">
        <v>0</v>
      </c>
      <c r="D122" s="2909">
        <f t="shared" si="5"/>
        <v>0</v>
      </c>
      <c r="E122" s="2915">
        <v>0</v>
      </c>
      <c r="F122" s="2916">
        <v>0</v>
      </c>
      <c r="G122" s="2909">
        <f t="shared" si="6"/>
        <v>0</v>
      </c>
    </row>
    <row r="123" spans="1:7" hidden="1">
      <c r="A123" s="2921" t="s">
        <v>5409</v>
      </c>
      <c r="B123" s="2915">
        <v>0</v>
      </c>
      <c r="C123" s="2916">
        <v>0</v>
      </c>
      <c r="D123" s="2909">
        <f t="shared" si="5"/>
        <v>0</v>
      </c>
      <c r="E123" s="2915">
        <v>0</v>
      </c>
      <c r="F123" s="2916">
        <v>0</v>
      </c>
      <c r="G123" s="2909">
        <f t="shared" si="6"/>
        <v>0</v>
      </c>
    </row>
    <row r="124" spans="1:7" ht="16.5" customHeight="1">
      <c r="A124" s="2921" t="s">
        <v>5410</v>
      </c>
      <c r="B124" s="2915">
        <v>0</v>
      </c>
      <c r="C124" s="2916">
        <v>-721</v>
      </c>
      <c r="D124" s="2909">
        <f t="shared" si="5"/>
        <v>721</v>
      </c>
      <c r="E124" s="2915">
        <v>0</v>
      </c>
      <c r="F124" s="2916">
        <v>10495</v>
      </c>
      <c r="G124" s="2909">
        <f t="shared" si="6"/>
        <v>-10495</v>
      </c>
    </row>
    <row r="125" spans="1:7">
      <c r="A125" s="2917" t="s">
        <v>5396</v>
      </c>
      <c r="B125" s="2915">
        <f>B126+B127</f>
        <v>11200.884646318334</v>
      </c>
      <c r="C125" s="2916">
        <f>C126+C127</f>
        <v>26815.765341845305</v>
      </c>
      <c r="D125" s="2909">
        <f t="shared" si="5"/>
        <v>-15614.88069552697</v>
      </c>
      <c r="E125" s="2915">
        <f>E126+E127</f>
        <v>11374.338733077931</v>
      </c>
      <c r="F125" s="2916">
        <f>F126+F127</f>
        <v>33770.344165162103</v>
      </c>
      <c r="G125" s="2909">
        <f t="shared" si="6"/>
        <v>-22396.005432084174</v>
      </c>
    </row>
    <row r="126" spans="1:7" hidden="1">
      <c r="A126" s="2921" t="s">
        <v>5399</v>
      </c>
      <c r="B126" s="2915">
        <v>0</v>
      </c>
      <c r="C126" s="2916">
        <v>0</v>
      </c>
      <c r="D126" s="2909">
        <f t="shared" si="5"/>
        <v>0</v>
      </c>
      <c r="E126" s="2915">
        <v>0</v>
      </c>
      <c r="F126" s="2916">
        <v>0</v>
      </c>
      <c r="G126" s="2909">
        <f t="shared" si="6"/>
        <v>0</v>
      </c>
    </row>
    <row r="127" spans="1:7" ht="16.5" customHeight="1">
      <c r="A127" s="2921" t="s">
        <v>5400</v>
      </c>
      <c r="B127" s="2915">
        <v>11200.884646318334</v>
      </c>
      <c r="C127" s="2916">
        <v>26815.765341845305</v>
      </c>
      <c r="D127" s="2909">
        <f t="shared" si="5"/>
        <v>-15614.88069552697</v>
      </c>
      <c r="E127" s="2915">
        <v>11374.338733077931</v>
      </c>
      <c r="F127" s="2916">
        <v>33770.344165162103</v>
      </c>
      <c r="G127" s="2909">
        <f t="shared" si="6"/>
        <v>-22396.005432084174</v>
      </c>
    </row>
    <row r="128" spans="1:7">
      <c r="A128" s="2921" t="s">
        <v>2770</v>
      </c>
      <c r="B128" s="2915">
        <v>11200.884646318334</v>
      </c>
      <c r="C128" s="2916">
        <v>27429.875437385304</v>
      </c>
      <c r="D128" s="2909">
        <f t="shared" si="5"/>
        <v>-16228.99079106697</v>
      </c>
      <c r="E128" s="2915">
        <v>11374.338733077931</v>
      </c>
      <c r="F128" s="2916">
        <v>34378.558816042103</v>
      </c>
      <c r="G128" s="2909">
        <f t="shared" si="6"/>
        <v>-23004.220082964173</v>
      </c>
    </row>
    <row r="129" spans="1:7" s="2866" customFormat="1" ht="15" hidden="1" customHeight="1">
      <c r="A129" s="2922" t="s">
        <v>5399</v>
      </c>
      <c r="B129" s="2915">
        <v>0</v>
      </c>
      <c r="C129" s="2916">
        <v>0</v>
      </c>
      <c r="D129" s="2909">
        <f t="shared" si="5"/>
        <v>0</v>
      </c>
      <c r="E129" s="2915">
        <v>0</v>
      </c>
      <c r="F129" s="2916">
        <v>0</v>
      </c>
      <c r="G129" s="2909">
        <f t="shared" si="6"/>
        <v>0</v>
      </c>
    </row>
    <row r="130" spans="1:7" s="2866" customFormat="1" ht="15.75" customHeight="1">
      <c r="A130" s="2922" t="s">
        <v>5400</v>
      </c>
      <c r="B130" s="2915">
        <v>11200.884646318334</v>
      </c>
      <c r="C130" s="2916">
        <v>27429.875437385304</v>
      </c>
      <c r="D130" s="2909">
        <f t="shared" si="5"/>
        <v>-16228.99079106697</v>
      </c>
      <c r="E130" s="2915">
        <v>11374.338733077931</v>
      </c>
      <c r="F130" s="2916">
        <v>34378.558816042103</v>
      </c>
      <c r="G130" s="2909">
        <f t="shared" si="6"/>
        <v>-23004.220082964173</v>
      </c>
    </row>
    <row r="131" spans="1:7" ht="15.75" customHeight="1">
      <c r="A131" s="2925" t="s">
        <v>5362</v>
      </c>
      <c r="B131" s="2919">
        <v>11200.884646318334</v>
      </c>
      <c r="C131" s="2920">
        <v>27429.875437385304</v>
      </c>
      <c r="D131" s="2913">
        <f t="shared" si="5"/>
        <v>-16228.99079106697</v>
      </c>
      <c r="E131" s="2919">
        <v>11374.338733077931</v>
      </c>
      <c r="F131" s="2920">
        <v>34718.558816042103</v>
      </c>
      <c r="G131" s="2913">
        <f t="shared" si="6"/>
        <v>-23344.220082964173</v>
      </c>
    </row>
    <row r="132" spans="1:7" ht="15.75" customHeight="1">
      <c r="A132" s="2921" t="s">
        <v>5411</v>
      </c>
      <c r="B132" s="2915">
        <v>0</v>
      </c>
      <c r="C132" s="2916">
        <v>-614.11009553999975</v>
      </c>
      <c r="D132" s="2909">
        <f t="shared" si="5"/>
        <v>614.11009553999975</v>
      </c>
      <c r="E132" s="2915">
        <v>0</v>
      </c>
      <c r="F132" s="2916">
        <v>-608.21465087999991</v>
      </c>
      <c r="G132" s="2909">
        <f t="shared" si="6"/>
        <v>608.21465087999991</v>
      </c>
    </row>
    <row r="133" spans="1:7" hidden="1">
      <c r="A133" s="2922" t="s">
        <v>5399</v>
      </c>
      <c r="B133" s="2915">
        <v>0</v>
      </c>
      <c r="C133" s="2916">
        <v>0</v>
      </c>
      <c r="D133" s="2909">
        <f t="shared" si="5"/>
        <v>0</v>
      </c>
      <c r="E133" s="2915">
        <v>0</v>
      </c>
      <c r="F133" s="2916">
        <v>0</v>
      </c>
      <c r="G133" s="2909">
        <f t="shared" si="6"/>
        <v>0</v>
      </c>
    </row>
    <row r="134" spans="1:7" ht="17.25" customHeight="1">
      <c r="A134" s="2922" t="s">
        <v>5400</v>
      </c>
      <c r="B134" s="2915">
        <v>0</v>
      </c>
      <c r="C134" s="2916">
        <v>-614.11009553999975</v>
      </c>
      <c r="D134" s="2909">
        <f t="shared" si="5"/>
        <v>614.11009553999975</v>
      </c>
      <c r="E134" s="2915">
        <v>0</v>
      </c>
      <c r="F134" s="2916">
        <v>-608.21465087999991</v>
      </c>
      <c r="G134" s="2909">
        <f t="shared" si="6"/>
        <v>608.21465087999991</v>
      </c>
    </row>
    <row r="135" spans="1:7">
      <c r="A135" s="2906" t="s">
        <v>5412</v>
      </c>
      <c r="B135" s="2915">
        <f>B136</f>
        <v>174.42685265676673</v>
      </c>
      <c r="C135" s="2916">
        <f>C136</f>
        <v>331.16502276014052</v>
      </c>
      <c r="D135" s="2909">
        <f t="shared" si="5"/>
        <v>-156.73817010337379</v>
      </c>
      <c r="E135" s="2915">
        <f>E136</f>
        <v>-501.25204635863338</v>
      </c>
      <c r="F135" s="2916">
        <f>F136</f>
        <v>505.69500000000147</v>
      </c>
      <c r="G135" s="2909">
        <f t="shared" si="6"/>
        <v>-1006.9470463586349</v>
      </c>
    </row>
    <row r="136" spans="1:7" ht="16.5" customHeight="1">
      <c r="A136" s="2917" t="s">
        <v>5396</v>
      </c>
      <c r="B136" s="2915">
        <f>B137+B138</f>
        <v>174.42685265676673</v>
      </c>
      <c r="C136" s="2916">
        <f>C137+C138</f>
        <v>331.16502276014052</v>
      </c>
      <c r="D136" s="2909">
        <f t="shared" si="5"/>
        <v>-156.73817010337379</v>
      </c>
      <c r="E136" s="2915">
        <f>E137+E138</f>
        <v>-501.25204635863338</v>
      </c>
      <c r="F136" s="2916">
        <f>F137+F138</f>
        <v>505.69500000000147</v>
      </c>
      <c r="G136" s="2909">
        <f t="shared" si="6"/>
        <v>-1006.9470463586349</v>
      </c>
    </row>
    <row r="137" spans="1:7">
      <c r="A137" s="2921" t="s">
        <v>5399</v>
      </c>
      <c r="B137" s="2915">
        <v>174.42685265676673</v>
      </c>
      <c r="C137" s="2916">
        <v>331.16502276014052</v>
      </c>
      <c r="D137" s="2909">
        <f t="shared" si="5"/>
        <v>-156.73817010337379</v>
      </c>
      <c r="E137" s="2915">
        <v>-501.25204635863338</v>
      </c>
      <c r="F137" s="2916">
        <v>505.69500000000147</v>
      </c>
      <c r="G137" s="2909">
        <f t="shared" si="6"/>
        <v>-1006.9470463586349</v>
      </c>
    </row>
    <row r="138" spans="1:7" hidden="1">
      <c r="A138" s="2921" t="s">
        <v>5400</v>
      </c>
      <c r="B138" s="2915">
        <v>0</v>
      </c>
      <c r="C138" s="2916">
        <v>0</v>
      </c>
      <c r="D138" s="2909">
        <f t="shared" si="5"/>
        <v>0</v>
      </c>
      <c r="E138" s="2915">
        <v>0</v>
      </c>
      <c r="F138" s="2916">
        <v>0</v>
      </c>
      <c r="G138" s="2909">
        <f t="shared" si="6"/>
        <v>0</v>
      </c>
    </row>
    <row r="139" spans="1:7">
      <c r="A139" s="2906" t="s">
        <v>5413</v>
      </c>
      <c r="B139" s="2915">
        <f>B140+B143</f>
        <v>7511.2775678933349</v>
      </c>
      <c r="C139" s="2916">
        <f>C140+C143</f>
        <v>8101.5058987710127</v>
      </c>
      <c r="D139" s="2909">
        <f t="shared" ref="D139:D157" si="7">B139-C139</f>
        <v>-590.22833087767776</v>
      </c>
      <c r="E139" s="2915">
        <f>E140+E143</f>
        <v>17474.439592695351</v>
      </c>
      <c r="F139" s="2916">
        <f>F140+F143</f>
        <v>17564.714830349818</v>
      </c>
      <c r="G139" s="2909">
        <f t="shared" ref="G139:G157" si="8">E139-F139</f>
        <v>-90.275237654466764</v>
      </c>
    </row>
    <row r="140" spans="1:7" ht="16.5" customHeight="1">
      <c r="A140" s="2917" t="s">
        <v>5394</v>
      </c>
      <c r="B140" s="2915">
        <f>B141+B142</f>
        <v>1921.7702835895907</v>
      </c>
      <c r="C140" s="2916">
        <f>C141+C142</f>
        <v>-2182.2391217806849</v>
      </c>
      <c r="D140" s="2909">
        <f t="shared" si="7"/>
        <v>4104.009405370276</v>
      </c>
      <c r="E140" s="2915">
        <f>E141+E142</f>
        <v>10095.537474539346</v>
      </c>
      <c r="F140" s="2916">
        <f>F141+F142</f>
        <v>2250.3571978258055</v>
      </c>
      <c r="G140" s="2909">
        <f t="shared" si="8"/>
        <v>7845.1802767135396</v>
      </c>
    </row>
    <row r="141" spans="1:7">
      <c r="A141" s="2921" t="s">
        <v>5399</v>
      </c>
      <c r="B141" s="2915">
        <v>1921.7702835895907</v>
      </c>
      <c r="C141" s="2916">
        <v>-2182.2391217806849</v>
      </c>
      <c r="D141" s="2909">
        <f t="shared" si="7"/>
        <v>4104.009405370276</v>
      </c>
      <c r="E141" s="2915">
        <v>10095.537474539346</v>
      </c>
      <c r="F141" s="2916">
        <v>2250.3571978258055</v>
      </c>
      <c r="G141" s="2909">
        <f t="shared" si="8"/>
        <v>7845.1802767135396</v>
      </c>
    </row>
    <row r="142" spans="1:7" ht="16.5" hidden="1" customHeight="1">
      <c r="A142" s="2921" t="s">
        <v>5400</v>
      </c>
      <c r="B142" s="2915">
        <v>0</v>
      </c>
      <c r="C142" s="2916">
        <v>0</v>
      </c>
      <c r="D142" s="2909">
        <f t="shared" si="7"/>
        <v>0</v>
      </c>
      <c r="E142" s="2915">
        <v>0</v>
      </c>
      <c r="F142" s="2916">
        <v>0</v>
      </c>
      <c r="G142" s="2909">
        <f t="shared" si="8"/>
        <v>0</v>
      </c>
    </row>
    <row r="143" spans="1:7" ht="15.75" customHeight="1">
      <c r="A143" s="2917" t="s">
        <v>5396</v>
      </c>
      <c r="B143" s="2915">
        <f>B144+B145</f>
        <v>5589.5072843037442</v>
      </c>
      <c r="C143" s="2916">
        <f>C144+C145</f>
        <v>10283.745020551698</v>
      </c>
      <c r="D143" s="2909">
        <f t="shared" si="7"/>
        <v>-4694.2377362479538</v>
      </c>
      <c r="E143" s="2915">
        <f>E144+E145</f>
        <v>7378.9021181560038</v>
      </c>
      <c r="F143" s="2916">
        <f>F144+F145</f>
        <v>15314.357632524012</v>
      </c>
      <c r="G143" s="2909">
        <f t="shared" si="8"/>
        <v>-7935.4555143680082</v>
      </c>
    </row>
    <row r="144" spans="1:7" hidden="1">
      <c r="A144" s="2921" t="s">
        <v>5399</v>
      </c>
      <c r="B144" s="2915">
        <v>0</v>
      </c>
      <c r="C144" s="2916">
        <v>0</v>
      </c>
      <c r="D144" s="2909">
        <f t="shared" si="7"/>
        <v>0</v>
      </c>
      <c r="E144" s="2915">
        <v>0</v>
      </c>
      <c r="F144" s="2916">
        <v>0</v>
      </c>
      <c r="G144" s="2909">
        <f t="shared" si="8"/>
        <v>0</v>
      </c>
    </row>
    <row r="145" spans="1:7" ht="16.5" customHeight="1">
      <c r="A145" s="2921" t="s">
        <v>5400</v>
      </c>
      <c r="B145" s="2915">
        <v>5589.5072843037442</v>
      </c>
      <c r="C145" s="2916">
        <v>10283.745020551698</v>
      </c>
      <c r="D145" s="2909">
        <f t="shared" si="7"/>
        <v>-4694.2377362479538</v>
      </c>
      <c r="E145" s="2915">
        <v>7378.9021181560038</v>
      </c>
      <c r="F145" s="2916">
        <v>15314.357632524012</v>
      </c>
      <c r="G145" s="2909">
        <f t="shared" si="8"/>
        <v>-7935.4555143680082</v>
      </c>
    </row>
    <row r="146" spans="1:7" ht="15" customHeight="1">
      <c r="A146" s="2921" t="s">
        <v>2770</v>
      </c>
      <c r="B146" s="2915">
        <f>B147+B148</f>
        <v>5589.5072843037442</v>
      </c>
      <c r="C146" s="2916">
        <f>C147+C148</f>
        <v>10283.745020551698</v>
      </c>
      <c r="D146" s="2909">
        <f t="shared" si="7"/>
        <v>-4694.2377362479538</v>
      </c>
      <c r="E146" s="2915">
        <f>E147+E148</f>
        <v>7378.9021181560038</v>
      </c>
      <c r="F146" s="2916">
        <f>F147+F148</f>
        <v>15314.357632524012</v>
      </c>
      <c r="G146" s="2909">
        <f t="shared" si="8"/>
        <v>-7935.4555143680082</v>
      </c>
    </row>
    <row r="147" spans="1:7" s="2866" customFormat="1" hidden="1">
      <c r="A147" s="2922" t="s">
        <v>5399</v>
      </c>
      <c r="B147" s="2915">
        <v>0</v>
      </c>
      <c r="C147" s="2916">
        <v>0</v>
      </c>
      <c r="D147" s="2909">
        <f t="shared" si="7"/>
        <v>0</v>
      </c>
      <c r="E147" s="2915">
        <v>0</v>
      </c>
      <c r="F147" s="2916">
        <v>0</v>
      </c>
      <c r="G147" s="2909">
        <f t="shared" si="8"/>
        <v>0</v>
      </c>
    </row>
    <row r="148" spans="1:7" ht="16.5" customHeight="1">
      <c r="A148" s="2922" t="s">
        <v>5400</v>
      </c>
      <c r="B148" s="2915">
        <v>5589.5072843037442</v>
      </c>
      <c r="C148" s="2916">
        <v>10283.745020551698</v>
      </c>
      <c r="D148" s="2909">
        <f t="shared" si="7"/>
        <v>-4694.2377362479538</v>
      </c>
      <c r="E148" s="2915">
        <v>7378.9021181560038</v>
      </c>
      <c r="F148" s="2916">
        <v>15314.357632524012</v>
      </c>
      <c r="G148" s="2909">
        <f t="shared" si="8"/>
        <v>-7935.4555143680082</v>
      </c>
    </row>
    <row r="149" spans="1:7">
      <c r="A149" s="2923" t="s">
        <v>5362</v>
      </c>
      <c r="B149" s="2919">
        <v>5589.5072843037442</v>
      </c>
      <c r="C149" s="2920">
        <v>10283.745020551698</v>
      </c>
      <c r="D149" s="2913">
        <f t="shared" si="7"/>
        <v>-4694.2377362479538</v>
      </c>
      <c r="E149" s="2919">
        <v>7378.9021181560038</v>
      </c>
      <c r="F149" s="2920">
        <v>15314.357632524012</v>
      </c>
      <c r="G149" s="2913">
        <f t="shared" si="8"/>
        <v>-7935.4555143680082</v>
      </c>
    </row>
    <row r="150" spans="1:7" hidden="1">
      <c r="A150" s="2906" t="s">
        <v>5414</v>
      </c>
      <c r="B150" s="2915">
        <v>0</v>
      </c>
      <c r="C150" s="2916">
        <v>0</v>
      </c>
      <c r="D150" s="2909">
        <f t="shared" si="7"/>
        <v>0</v>
      </c>
      <c r="E150" s="2915">
        <v>0</v>
      </c>
      <c r="F150" s="2916">
        <v>0</v>
      </c>
      <c r="G150" s="2909">
        <f t="shared" si="8"/>
        <v>0</v>
      </c>
    </row>
    <row r="151" spans="1:7" ht="16.5" customHeight="1">
      <c r="A151" s="2902" t="s">
        <v>5415</v>
      </c>
      <c r="B151" s="2903">
        <f>B152+B155+B156+B157</f>
        <v>-1939.3014710667121</v>
      </c>
      <c r="C151" s="2914"/>
      <c r="D151" s="2905">
        <f t="shared" si="7"/>
        <v>-1939.3014710667121</v>
      </c>
      <c r="E151" s="2903">
        <f>E152+E155+E156+E157</f>
        <v>-17738.020482076561</v>
      </c>
      <c r="F151" s="2914"/>
      <c r="G151" s="2905">
        <f t="shared" si="8"/>
        <v>-17738.020482076561</v>
      </c>
    </row>
    <row r="152" spans="1:7" ht="16.5" customHeight="1">
      <c r="A152" s="2906" t="s">
        <v>5416</v>
      </c>
      <c r="B152" s="2915">
        <v>-17.215747920076133</v>
      </c>
      <c r="C152" s="2916">
        <v>0</v>
      </c>
      <c r="D152" s="2909">
        <f t="shared" si="7"/>
        <v>-17.215747920076133</v>
      </c>
      <c r="E152" s="2915">
        <v>-0.66086819296360011</v>
      </c>
      <c r="F152" s="2916">
        <v>0</v>
      </c>
      <c r="G152" s="2909">
        <f t="shared" si="8"/>
        <v>-0.66086819296360011</v>
      </c>
    </row>
    <row r="153" spans="1:7" hidden="1">
      <c r="A153" s="2917" t="s">
        <v>5417</v>
      </c>
      <c r="B153" s="2915">
        <v>-17.215747920076133</v>
      </c>
      <c r="C153" s="2916">
        <v>0</v>
      </c>
      <c r="D153" s="2909">
        <f t="shared" si="7"/>
        <v>-17.215747920076133</v>
      </c>
      <c r="E153" s="2915">
        <v>-0.66086819296360011</v>
      </c>
      <c r="F153" s="2916">
        <v>0</v>
      </c>
      <c r="G153" s="2909">
        <f t="shared" si="8"/>
        <v>-0.66086819296360011</v>
      </c>
    </row>
    <row r="154" spans="1:7" hidden="1">
      <c r="A154" s="2917" t="s">
        <v>5418</v>
      </c>
      <c r="B154" s="2915">
        <v>0</v>
      </c>
      <c r="C154" s="2916">
        <v>0</v>
      </c>
      <c r="D154" s="2909">
        <f t="shared" si="7"/>
        <v>0</v>
      </c>
      <c r="E154" s="2915">
        <v>0</v>
      </c>
      <c r="F154" s="2916">
        <v>0</v>
      </c>
      <c r="G154" s="2909">
        <f t="shared" si="8"/>
        <v>0</v>
      </c>
    </row>
    <row r="155" spans="1:7">
      <c r="A155" s="2906" t="s">
        <v>5414</v>
      </c>
      <c r="B155" s="2915">
        <v>387.38722562616096</v>
      </c>
      <c r="C155" s="2916">
        <v>0</v>
      </c>
      <c r="D155" s="2909">
        <f t="shared" si="7"/>
        <v>387.38722562616096</v>
      </c>
      <c r="E155" s="2915">
        <v>240.77303758380756</v>
      </c>
      <c r="F155" s="2916">
        <v>0</v>
      </c>
      <c r="G155" s="2909">
        <f t="shared" si="8"/>
        <v>240.77303758380756</v>
      </c>
    </row>
    <row r="156" spans="1:7">
      <c r="A156" s="2906" t="s">
        <v>5419</v>
      </c>
      <c r="B156" s="2915">
        <v>0</v>
      </c>
      <c r="C156" s="2916">
        <v>0</v>
      </c>
      <c r="D156" s="2909">
        <f t="shared" si="7"/>
        <v>0</v>
      </c>
      <c r="E156" s="2915">
        <v>0</v>
      </c>
      <c r="F156" s="2916">
        <v>0</v>
      </c>
      <c r="G156" s="2909">
        <f t="shared" si="8"/>
        <v>0</v>
      </c>
    </row>
    <row r="157" spans="1:7" s="2930" customFormat="1" ht="17.399999999999999" thickBot="1">
      <c r="A157" s="2926" t="s">
        <v>5420</v>
      </c>
      <c r="B157" s="2915">
        <v>-2309.4729487727968</v>
      </c>
      <c r="C157" s="2927">
        <v>0</v>
      </c>
      <c r="D157" s="2928">
        <f t="shared" si="7"/>
        <v>-2309.4729487727968</v>
      </c>
      <c r="E157" s="2915">
        <v>-17978.132651467404</v>
      </c>
      <c r="F157" s="2927">
        <v>0</v>
      </c>
      <c r="G157" s="2929">
        <f t="shared" si="8"/>
        <v>-17978.132651467404</v>
      </c>
    </row>
    <row r="158" spans="1:7" s="2935" customFormat="1" ht="18" thickTop="1" thickBot="1">
      <c r="A158" s="2931" t="s">
        <v>5421</v>
      </c>
      <c r="B158" s="2932"/>
      <c r="C158" s="2933"/>
      <c r="D158" s="2934">
        <f>D74-(D63+D6)</f>
        <v>-1676.2414721390724</v>
      </c>
      <c r="E158" s="2932"/>
      <c r="F158" s="2933"/>
      <c r="G158" s="2934">
        <f>G74-(G63+G6)</f>
        <v>911.4865848981608</v>
      </c>
    </row>
    <row r="159" spans="1:7" s="2935" customFormat="1" ht="15.6" thickTop="1">
      <c r="A159" s="2936" t="s">
        <v>5422</v>
      </c>
      <c r="B159" s="3392"/>
      <c r="C159" s="3392"/>
      <c r="D159" s="3392"/>
      <c r="E159" s="2937"/>
      <c r="F159" s="2937"/>
      <c r="G159" s="2937"/>
    </row>
    <row r="160" spans="1:7" s="2935" customFormat="1" ht="13.8">
      <c r="A160" s="2938" t="s">
        <v>5423</v>
      </c>
      <c r="B160" s="2939"/>
      <c r="C160" s="2939"/>
      <c r="D160" s="2939"/>
      <c r="E160" s="2939"/>
      <c r="F160" s="2939"/>
      <c r="G160" s="2939"/>
    </row>
    <row r="161" spans="1:7" ht="14.4">
      <c r="A161" s="2940" t="s">
        <v>145</v>
      </c>
      <c r="B161" s="2941"/>
      <c r="C161" s="2942"/>
      <c r="D161" s="2942"/>
      <c r="E161" s="2941"/>
      <c r="F161" s="2942"/>
      <c r="G161" s="2942"/>
    </row>
    <row r="162" spans="1:7">
      <c r="B162" s="2943"/>
      <c r="C162" s="2837"/>
      <c r="D162" s="2837"/>
      <c r="E162" s="2943"/>
      <c r="F162" s="2837"/>
      <c r="G162" s="2837"/>
    </row>
    <row r="163" spans="1:7">
      <c r="B163" s="2943"/>
      <c r="C163" s="2837"/>
      <c r="D163" s="2837"/>
      <c r="E163" s="2943"/>
      <c r="F163" s="2837"/>
      <c r="G163" s="2837"/>
    </row>
    <row r="164" spans="1:7">
      <c r="B164" s="2943"/>
      <c r="C164" s="2837"/>
      <c r="D164" s="2837"/>
      <c r="E164" s="2943"/>
      <c r="F164" s="2837"/>
      <c r="G164" s="2837"/>
    </row>
    <row r="165" spans="1:7">
      <c r="B165" s="2943"/>
      <c r="C165" s="2837"/>
      <c r="D165" s="2837"/>
      <c r="E165" s="2943"/>
      <c r="F165" s="2837"/>
      <c r="G165" s="2837"/>
    </row>
    <row r="166" spans="1:7">
      <c r="B166" s="2943"/>
      <c r="C166" s="2837"/>
      <c r="D166" s="2837"/>
      <c r="E166" s="2943"/>
      <c r="F166" s="2837"/>
    </row>
    <row r="170" spans="1:7" ht="16.5" hidden="1" customHeight="1"/>
    <row r="171" spans="1:7" ht="16.5" hidden="1" customHeight="1">
      <c r="B171" s="3393"/>
      <c r="C171" s="3393"/>
      <c r="D171" s="3393"/>
      <c r="E171" s="2945"/>
      <c r="F171" s="2945"/>
      <c r="G171" s="2945"/>
    </row>
    <row r="172" spans="1:7" ht="16.5" hidden="1" customHeight="1">
      <c r="D172" s="2836"/>
      <c r="E172" s="2946"/>
      <c r="F172" s="2946"/>
      <c r="G172" s="2946"/>
    </row>
    <row r="173" spans="1:7" ht="16.5" hidden="1" customHeight="1">
      <c r="D173" s="2836"/>
      <c r="E173" s="2946"/>
      <c r="F173" s="2946"/>
      <c r="G173" s="2946"/>
    </row>
    <row r="174" spans="1:7" ht="16.5" hidden="1" customHeight="1">
      <c r="D174" s="2836"/>
      <c r="E174" s="2946"/>
      <c r="F174" s="2946"/>
      <c r="G174" s="2946"/>
    </row>
    <row r="175" spans="1:7" ht="16.5" hidden="1" customHeight="1">
      <c r="D175" s="2836"/>
      <c r="E175" s="2946"/>
      <c r="F175" s="2946"/>
      <c r="G175" s="2946"/>
    </row>
    <row r="176" spans="1:7" ht="16.5" hidden="1" customHeight="1">
      <c r="E176" s="2947"/>
      <c r="F176" s="2947"/>
      <c r="G176" s="2947"/>
    </row>
    <row r="177" spans="2:7" ht="16.5" hidden="1" customHeight="1"/>
    <row r="178" spans="2:7" ht="16.5" hidden="1" customHeight="1">
      <c r="B178" s="3393"/>
      <c r="C178" s="3393"/>
      <c r="D178" s="3393"/>
      <c r="E178" s="2945"/>
      <c r="F178" s="2945"/>
      <c r="G178" s="2945"/>
    </row>
    <row r="179" spans="2:7" ht="16.5" hidden="1" customHeight="1">
      <c r="D179" s="2948"/>
      <c r="E179" s="2946"/>
      <c r="F179" s="2946"/>
      <c r="G179" s="2949"/>
    </row>
    <row r="180" spans="2:7" ht="16.5" hidden="1" customHeight="1">
      <c r="D180" s="2948"/>
      <c r="E180" s="2946"/>
      <c r="F180" s="2946"/>
      <c r="G180" s="2949"/>
    </row>
    <row r="181" spans="2:7" ht="16.5" hidden="1" customHeight="1">
      <c r="D181" s="2948"/>
      <c r="E181" s="2946"/>
      <c r="F181" s="2946"/>
      <c r="G181" s="2949"/>
    </row>
    <row r="182" spans="2:7" ht="16.5" hidden="1" customHeight="1">
      <c r="D182" s="2948"/>
      <c r="E182" s="2946"/>
      <c r="F182" s="2946"/>
      <c r="G182" s="2949"/>
    </row>
    <row r="183" spans="2:7" ht="16.5" hidden="1" customHeight="1">
      <c r="E183" s="2950"/>
      <c r="F183" s="2950"/>
      <c r="G183" s="2950"/>
    </row>
    <row r="184" spans="2:7" ht="16.5" hidden="1" customHeight="1">
      <c r="G184" s="2951"/>
    </row>
    <row r="185" spans="2:7" ht="16.5" hidden="1" customHeight="1">
      <c r="E185" s="2952"/>
      <c r="F185" s="2953"/>
      <c r="G185" s="2949"/>
    </row>
    <row r="186" spans="2:7" ht="16.5" hidden="1" customHeight="1">
      <c r="D186" s="2948"/>
      <c r="E186" s="2946"/>
      <c r="F186" s="2953"/>
      <c r="G186" s="2949"/>
    </row>
    <row r="187" spans="2:7" ht="16.5" hidden="1" customHeight="1">
      <c r="E187" s="2952"/>
      <c r="F187" s="2953"/>
      <c r="G187" s="2950"/>
    </row>
    <row r="188" spans="2:7" ht="16.5" hidden="1" customHeight="1"/>
    <row r="189" spans="2:7" ht="16.5" hidden="1" customHeight="1"/>
  </sheetData>
  <mergeCells count="10">
    <mergeCell ref="B159:D159"/>
    <mergeCell ref="B171:D171"/>
    <mergeCell ref="B178:D178"/>
    <mergeCell ref="A1:G1"/>
    <mergeCell ref="B4:D4"/>
    <mergeCell ref="E4:G4"/>
    <mergeCell ref="B61:D61"/>
    <mergeCell ref="E61:G61"/>
    <mergeCell ref="B72:D72"/>
    <mergeCell ref="E72:G72"/>
  </mergeCells>
  <printOptions horizontalCentered="1"/>
  <pageMargins left="0.5" right="0.5" top="0.65" bottom="0.5" header="0" footer="0"/>
  <pageSetup paperSize="9" scale="41" fitToHeight="0" orientation="portrait" r:id="rId1"/>
  <rowBreaks count="1" manualBreakCount="1">
    <brk id="69" max="7"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L169"/>
  <sheetViews>
    <sheetView zoomScale="115" zoomScaleNormal="115" zoomScaleSheetLayoutView="100" workbookViewId="0">
      <pane xSplit="1" ySplit="5" topLeftCell="E153" activePane="bottomRight" state="frozen"/>
      <selection activeCell="A2" sqref="A2"/>
      <selection pane="topRight" activeCell="A2" sqref="A2"/>
      <selection pane="bottomLeft" activeCell="A2" sqref="A2"/>
      <selection pane="bottomRight" activeCell="A2" sqref="A2"/>
    </sheetView>
  </sheetViews>
  <sheetFormatPr defaultColWidth="13.33203125" defaultRowHeight="16.8"/>
  <cols>
    <col min="1" max="1" width="73.88671875" style="2956" customWidth="1"/>
    <col min="2" max="2" width="14" style="2956" hidden="1" customWidth="1"/>
    <col min="3" max="4" width="14.109375" style="2956" hidden="1" customWidth="1"/>
    <col min="5" max="5" width="14.109375" style="2956" customWidth="1"/>
    <col min="6" max="8" width="14.109375" style="2956" hidden="1" customWidth="1"/>
    <col min="9" max="12" width="14.5546875" style="2956" customWidth="1"/>
    <col min="13" max="16384" width="13.33203125" style="2956"/>
  </cols>
  <sheetData>
    <row r="1" spans="1:12" s="2954" customFormat="1" ht="23.25" customHeight="1">
      <c r="A1" s="3401" t="s">
        <v>5424</v>
      </c>
      <c r="B1" s="3401"/>
      <c r="C1" s="3401"/>
      <c r="D1" s="3401"/>
      <c r="E1" s="3401"/>
      <c r="F1" s="3401"/>
      <c r="G1" s="3401"/>
      <c r="H1" s="3401"/>
      <c r="I1" s="3401"/>
      <c r="J1" s="3401"/>
      <c r="K1" s="3401"/>
    </row>
    <row r="2" spans="1:12" ht="5.25" customHeight="1">
      <c r="A2" s="2955"/>
      <c r="B2" s="2955"/>
      <c r="C2" s="2955"/>
      <c r="D2" s="2955"/>
      <c r="E2" s="2955"/>
    </row>
    <row r="3" spans="1:12" ht="17.399999999999999" thickBot="1">
      <c r="E3" s="2838"/>
      <c r="F3" s="2838"/>
      <c r="G3" s="2838"/>
      <c r="H3" s="2838"/>
      <c r="I3" s="2838"/>
      <c r="J3" s="2838"/>
      <c r="K3" s="2838"/>
      <c r="L3" s="2838" t="s">
        <v>70</v>
      </c>
    </row>
    <row r="4" spans="1:12" ht="18" thickBot="1">
      <c r="A4" s="2957"/>
      <c r="B4" s="2957" t="s">
        <v>5240</v>
      </c>
      <c r="C4" s="2957" t="s">
        <v>5241</v>
      </c>
      <c r="D4" s="2957" t="s">
        <v>5242</v>
      </c>
      <c r="E4" s="2957" t="s">
        <v>225</v>
      </c>
      <c r="F4" s="2958" t="s">
        <v>5425</v>
      </c>
      <c r="G4" s="2958" t="s">
        <v>5426</v>
      </c>
      <c r="H4" s="2958" t="s">
        <v>5327</v>
      </c>
      <c r="I4" s="2958" t="s">
        <v>5427</v>
      </c>
      <c r="J4" s="2958" t="s">
        <v>5428</v>
      </c>
      <c r="K4" s="2958" t="s">
        <v>5429</v>
      </c>
      <c r="L4" s="2958" t="s">
        <v>5430</v>
      </c>
    </row>
    <row r="5" spans="1:12" ht="17.399999999999999" thickBot="1">
      <c r="A5" s="2959" t="s">
        <v>5431</v>
      </c>
      <c r="B5" s="2960">
        <v>1599747.944789622</v>
      </c>
      <c r="C5" s="2960">
        <v>1594210.6262852587</v>
      </c>
      <c r="D5" s="2960">
        <v>1484427.5110562481</v>
      </c>
      <c r="E5" s="2960">
        <v>1582176.8609389216</v>
      </c>
      <c r="F5" s="2960">
        <f t="shared" ref="F5:L5" si="0">F6-F87</f>
        <v>1722913.4868555553</v>
      </c>
      <c r="G5" s="2960">
        <f t="shared" si="0"/>
        <v>1769275.6305569261</v>
      </c>
      <c r="H5" s="2960">
        <f t="shared" si="0"/>
        <v>2057847.9089611955</v>
      </c>
      <c r="I5" s="2960">
        <f t="shared" si="0"/>
        <v>2084663.8705177009</v>
      </c>
      <c r="J5" s="2960">
        <f t="shared" si="0"/>
        <v>1942407.4254721217</v>
      </c>
      <c r="K5" s="2960">
        <f t="shared" si="0"/>
        <v>1955335.8127910011</v>
      </c>
      <c r="L5" s="2960">
        <f t="shared" si="0"/>
        <v>2151913.2883105949</v>
      </c>
    </row>
    <row r="6" spans="1:12" ht="17.399999999999999" thickTop="1">
      <c r="A6" s="2961" t="s">
        <v>72</v>
      </c>
      <c r="B6" s="2962">
        <v>25436230.654925961</v>
      </c>
      <c r="C6" s="2962">
        <v>24900467.255576063</v>
      </c>
      <c r="D6" s="2962">
        <v>25606798.816158652</v>
      </c>
      <c r="E6" s="2962">
        <v>25732479.582171947</v>
      </c>
      <c r="F6" s="2962">
        <f t="shared" ref="F6:L6" si="1">F7+F22+F40+F44+F79</f>
        <v>25065982.45968001</v>
      </c>
      <c r="G6" s="2962">
        <f t="shared" si="1"/>
        <v>25395576.944111597</v>
      </c>
      <c r="H6" s="2962">
        <f t="shared" si="1"/>
        <v>24562482.359667312</v>
      </c>
      <c r="I6" s="2962">
        <f t="shared" si="1"/>
        <v>26317599.20455027</v>
      </c>
      <c r="J6" s="2962">
        <f t="shared" si="1"/>
        <v>26881054.541167963</v>
      </c>
      <c r="K6" s="2962">
        <f t="shared" si="1"/>
        <v>27559398.972281124</v>
      </c>
      <c r="L6" s="2962">
        <f t="shared" si="1"/>
        <v>26646850.07697418</v>
      </c>
    </row>
    <row r="7" spans="1:12" ht="15" customHeight="1">
      <c r="A7" s="2963" t="s">
        <v>5390</v>
      </c>
      <c r="B7" s="2964">
        <v>14846199.349728394</v>
      </c>
      <c r="C7" s="2964">
        <v>13971740.89479759</v>
      </c>
      <c r="D7" s="2964">
        <v>14912920.479588434</v>
      </c>
      <c r="E7" s="2964">
        <v>14712961.479500283</v>
      </c>
      <c r="F7" s="2964">
        <f t="shared" ref="F7:L7" si="2">F8+F15</f>
        <v>14454170.200104538</v>
      </c>
      <c r="G7" s="2964">
        <f t="shared" si="2"/>
        <v>15035146.567056447</v>
      </c>
      <c r="H7" s="2964">
        <f t="shared" si="2"/>
        <v>14143225.426452098</v>
      </c>
      <c r="I7" s="2964">
        <f t="shared" si="2"/>
        <v>15601120.957413562</v>
      </c>
      <c r="J7" s="2964">
        <f t="shared" si="2"/>
        <v>15475945.953656631</v>
      </c>
      <c r="K7" s="2964">
        <f t="shared" si="2"/>
        <v>15813528.430390384</v>
      </c>
      <c r="L7" s="2964">
        <f t="shared" si="2"/>
        <v>15346420.992737422</v>
      </c>
    </row>
    <row r="8" spans="1:12">
      <c r="A8" s="2965" t="s">
        <v>5391</v>
      </c>
      <c r="B8" s="2964">
        <v>12405416.890651833</v>
      </c>
      <c r="C8" s="2964">
        <v>11655948.991505386</v>
      </c>
      <c r="D8" s="2964">
        <v>12391475.991206408</v>
      </c>
      <c r="E8" s="2964">
        <v>12028859.442289185</v>
      </c>
      <c r="F8" s="2964">
        <f t="shared" ref="F8:L8" si="3">F9+F11+F13</f>
        <v>11819538.571839713</v>
      </c>
      <c r="G8" s="2964">
        <f t="shared" si="3"/>
        <v>12350622.567352984</v>
      </c>
      <c r="H8" s="2964">
        <f t="shared" si="3"/>
        <v>11502524.645388735</v>
      </c>
      <c r="I8" s="2964">
        <f t="shared" si="3"/>
        <v>13047982.15768644</v>
      </c>
      <c r="J8" s="2964">
        <f t="shared" si="3"/>
        <v>12670528.579972688</v>
      </c>
      <c r="K8" s="2964">
        <f t="shared" si="3"/>
        <v>13031427.343971904</v>
      </c>
      <c r="L8" s="2964">
        <f t="shared" si="3"/>
        <v>12663404.864186734</v>
      </c>
    </row>
    <row r="9" spans="1:12" ht="15" customHeight="1">
      <c r="A9" s="2966" t="s">
        <v>5432</v>
      </c>
      <c r="B9" s="2967">
        <v>12069403.346237604</v>
      </c>
      <c r="C9" s="2967">
        <v>11340309.012642305</v>
      </c>
      <c r="D9" s="2967">
        <v>12055881.960146131</v>
      </c>
      <c r="E9" s="2967">
        <v>11703165.220289186</v>
      </c>
      <c r="F9" s="2967">
        <v>11499564.639871912</v>
      </c>
      <c r="G9" s="2967">
        <v>12016255.042492056</v>
      </c>
      <c r="H9" s="2967">
        <v>11191253.917352365</v>
      </c>
      <c r="I9" s="2967">
        <v>12438347.84008644</v>
      </c>
      <c r="J9" s="2967">
        <v>12078603.341781717</v>
      </c>
      <c r="K9" s="2967">
        <v>12422583.216519479</v>
      </c>
      <c r="L9" s="2967">
        <v>12071875.494558547</v>
      </c>
    </row>
    <row r="10" spans="1:12" ht="15" customHeight="1">
      <c r="A10" s="2968" t="s">
        <v>5362</v>
      </c>
      <c r="B10" s="2969">
        <v>12037934.295283193</v>
      </c>
      <c r="C10" s="2969">
        <v>11308036.207713807</v>
      </c>
      <c r="D10" s="2969">
        <v>12022904.918417798</v>
      </c>
      <c r="E10" s="2969">
        <v>11668236.920699999</v>
      </c>
      <c r="F10" s="2969">
        <v>11463303.290189294</v>
      </c>
      <c r="G10" s="2969">
        <v>11978964.424690807</v>
      </c>
      <c r="H10" s="2969">
        <v>11151504.558183836</v>
      </c>
      <c r="I10" s="2969">
        <v>12399397.6176</v>
      </c>
      <c r="J10" s="2969">
        <v>12039211.337571258</v>
      </c>
      <c r="K10" s="2969">
        <v>12383325.88156019</v>
      </c>
      <c r="L10" s="2969">
        <v>12031159.737501247</v>
      </c>
    </row>
    <row r="11" spans="1:12" ht="15" customHeight="1">
      <c r="A11" s="2966" t="s">
        <v>5433</v>
      </c>
      <c r="B11" s="2967">
        <v>0</v>
      </c>
      <c r="C11" s="2967">
        <v>0</v>
      </c>
      <c r="D11" s="2967">
        <v>0</v>
      </c>
      <c r="E11" s="2967">
        <v>0</v>
      </c>
      <c r="F11" s="2967">
        <v>0</v>
      </c>
      <c r="G11" s="2967">
        <v>0</v>
      </c>
      <c r="H11" s="2967">
        <v>0</v>
      </c>
      <c r="I11" s="2967">
        <v>0</v>
      </c>
      <c r="J11" s="2967">
        <v>0</v>
      </c>
      <c r="K11" s="2967">
        <v>0</v>
      </c>
      <c r="L11" s="2967">
        <v>0</v>
      </c>
    </row>
    <row r="12" spans="1:12" ht="15" customHeight="1">
      <c r="A12" s="2968" t="s">
        <v>5362</v>
      </c>
      <c r="B12" s="2969">
        <v>0</v>
      </c>
      <c r="C12" s="2969">
        <v>0</v>
      </c>
      <c r="D12" s="2969">
        <v>0</v>
      </c>
      <c r="E12" s="2969">
        <v>0</v>
      </c>
      <c r="F12" s="2969">
        <v>0</v>
      </c>
      <c r="G12" s="2969">
        <v>0</v>
      </c>
      <c r="H12" s="2969">
        <v>0</v>
      </c>
      <c r="I12" s="2969">
        <v>0</v>
      </c>
      <c r="J12" s="2969">
        <v>0</v>
      </c>
      <c r="K12" s="2969">
        <v>0</v>
      </c>
      <c r="L12" s="2969">
        <v>0</v>
      </c>
    </row>
    <row r="13" spans="1:12" ht="15" customHeight="1">
      <c r="A13" s="2966" t="s">
        <v>5434</v>
      </c>
      <c r="B13" s="2967">
        <v>336013.54441422917</v>
      </c>
      <c r="C13" s="2967">
        <v>315639.97886308184</v>
      </c>
      <c r="D13" s="2967">
        <v>335594.03106027632</v>
      </c>
      <c r="E13" s="2967">
        <v>325694.22200000001</v>
      </c>
      <c r="F13" s="2967">
        <v>319973.93196780077</v>
      </c>
      <c r="G13" s="2967">
        <v>334367.5248609276</v>
      </c>
      <c r="H13" s="2967">
        <v>311270.72803636978</v>
      </c>
      <c r="I13" s="2967">
        <v>609634.31759999995</v>
      </c>
      <c r="J13" s="2967">
        <v>591925.23819097085</v>
      </c>
      <c r="K13" s="2967">
        <v>608844.12745242612</v>
      </c>
      <c r="L13" s="2967">
        <v>591529.36962818669</v>
      </c>
    </row>
    <row r="14" spans="1:12" ht="15" customHeight="1">
      <c r="A14" s="2968" t="s">
        <v>5362</v>
      </c>
      <c r="B14" s="2969">
        <v>336013.54441422917</v>
      </c>
      <c r="C14" s="2969">
        <v>315639.97886308184</v>
      </c>
      <c r="D14" s="2969">
        <v>335594.03106027632</v>
      </c>
      <c r="E14" s="2969">
        <v>325694.22200000001</v>
      </c>
      <c r="F14" s="2969">
        <v>319973.93196780077</v>
      </c>
      <c r="G14" s="2969">
        <v>334367.5248609276</v>
      </c>
      <c r="H14" s="2969">
        <v>311270.72803636978</v>
      </c>
      <c r="I14" s="2969">
        <v>609634.31759999995</v>
      </c>
      <c r="J14" s="2969">
        <v>591925.23819097085</v>
      </c>
      <c r="K14" s="2969">
        <v>608844.12745242612</v>
      </c>
      <c r="L14" s="2969">
        <v>591529.36962818669</v>
      </c>
    </row>
    <row r="15" spans="1:12" ht="15" customHeight="1">
      <c r="A15" s="2965" t="s">
        <v>5392</v>
      </c>
      <c r="B15" s="2964">
        <v>2440782.4590765615</v>
      </c>
      <c r="C15" s="2964">
        <v>2315791.9032922038</v>
      </c>
      <c r="D15" s="2964">
        <v>2521444.4883820266</v>
      </c>
      <c r="E15" s="2964">
        <v>2684102.0372110968</v>
      </c>
      <c r="F15" s="2964">
        <f t="shared" ref="F15:L15" si="4">F16+F18+F20</f>
        <v>2634631.6282648258</v>
      </c>
      <c r="G15" s="2964">
        <f t="shared" si="4"/>
        <v>2684523.9997034632</v>
      </c>
      <c r="H15" s="2964">
        <f t="shared" si="4"/>
        <v>2640700.7810633625</v>
      </c>
      <c r="I15" s="2964">
        <f t="shared" si="4"/>
        <v>2553138.7997271204</v>
      </c>
      <c r="J15" s="2964">
        <f t="shared" si="4"/>
        <v>2805417.3736839429</v>
      </c>
      <c r="K15" s="2964">
        <f t="shared" si="4"/>
        <v>2782101.0864184787</v>
      </c>
      <c r="L15" s="2964">
        <f t="shared" si="4"/>
        <v>2683016.1285506873</v>
      </c>
    </row>
    <row r="16" spans="1:12" ht="15" customHeight="1">
      <c r="A16" s="2966" t="s">
        <v>5432</v>
      </c>
      <c r="B16" s="2967">
        <v>1939816.1864133896</v>
      </c>
      <c r="C16" s="2967">
        <v>1840448.0717157004</v>
      </c>
      <c r="D16" s="2967">
        <v>2003929.1719085826</v>
      </c>
      <c r="E16" s="2967">
        <v>2134033.8216568176</v>
      </c>
      <c r="F16" s="2967">
        <v>2094461.2908924189</v>
      </c>
      <c r="G16" s="2967">
        <v>2133891.3143460224</v>
      </c>
      <c r="H16" s="2967">
        <v>2098807.6922543198</v>
      </c>
      <c r="I16" s="2967">
        <v>1949666.5742610802</v>
      </c>
      <c r="J16" s="2967">
        <v>2232579.9956360641</v>
      </c>
      <c r="K16" s="2967">
        <v>2214068.1482016779</v>
      </c>
      <c r="L16" s="2967">
        <v>2135323.2019953397</v>
      </c>
    </row>
    <row r="17" spans="1:12" ht="15" customHeight="1">
      <c r="A17" s="2968" t="s">
        <v>5362</v>
      </c>
      <c r="B17" s="2969">
        <v>1930432.4988903215</v>
      </c>
      <c r="C17" s="2969">
        <v>1830970.5473174017</v>
      </c>
      <c r="D17" s="2969">
        <v>1994356.8722663007</v>
      </c>
      <c r="E17" s="2969">
        <v>2124254.9695000001</v>
      </c>
      <c r="F17" s="2969">
        <v>2084731.4733855692</v>
      </c>
      <c r="G17" s="2969">
        <v>2124148.3029679405</v>
      </c>
      <c r="H17" s="2969">
        <v>2089115.6768785054</v>
      </c>
      <c r="I17" s="2969">
        <v>1935979.92</v>
      </c>
      <c r="J17" s="2969">
        <v>2218756.4748323732</v>
      </c>
      <c r="K17" s="2969">
        <v>2200106.3921899502</v>
      </c>
      <c r="L17" s="2969">
        <v>2121221.8284234945</v>
      </c>
    </row>
    <row r="18" spans="1:12" ht="15" customHeight="1">
      <c r="A18" s="2966" t="s">
        <v>5433</v>
      </c>
      <c r="B18" s="2967">
        <v>5291.5343325342837</v>
      </c>
      <c r="C18" s="2967">
        <v>5064.6820236631647</v>
      </c>
      <c r="D18" s="2967">
        <v>5457.0735410840625</v>
      </c>
      <c r="E18" s="2967">
        <v>6630.0525253859005</v>
      </c>
      <c r="F18" s="2967">
        <v>6481.3716570495271</v>
      </c>
      <c r="G18" s="2967">
        <v>6518.643823725768</v>
      </c>
      <c r="H18" s="2967">
        <v>6380.5417173038395</v>
      </c>
      <c r="I18" s="2967">
        <v>4523.7934755799997</v>
      </c>
      <c r="J18" s="2967">
        <v>5500.084861398318</v>
      </c>
      <c r="K18" s="2967">
        <v>5458.8879250645768</v>
      </c>
      <c r="L18" s="2967">
        <v>5275.8290812762216</v>
      </c>
    </row>
    <row r="19" spans="1:12" ht="15" customHeight="1">
      <c r="A19" s="2968" t="s">
        <v>5362</v>
      </c>
      <c r="B19" s="2969">
        <v>4547.3562325342837</v>
      </c>
      <c r="C19" s="2969">
        <v>4313.0621426631642</v>
      </c>
      <c r="D19" s="2969">
        <v>4697.937461274063</v>
      </c>
      <c r="E19" s="2969">
        <v>5003.9274000000005</v>
      </c>
      <c r="F19" s="2969">
        <v>4910.8252498389274</v>
      </c>
      <c r="G19" s="2969">
        <v>5003.6761346904686</v>
      </c>
      <c r="H19" s="2969">
        <v>4921.1527464438395</v>
      </c>
      <c r="I19" s="2969">
        <v>4252.9535999999998</v>
      </c>
      <c r="J19" s="2969">
        <v>5226.5365870625183</v>
      </c>
      <c r="K19" s="2969">
        <v>5182.6041679854188</v>
      </c>
      <c r="L19" s="2969">
        <v>4996.7824866262717</v>
      </c>
    </row>
    <row r="20" spans="1:12" ht="15" customHeight="1">
      <c r="A20" s="2966" t="s">
        <v>5434</v>
      </c>
      <c r="B20" s="2967">
        <v>495674.73833063775</v>
      </c>
      <c r="C20" s="2967">
        <v>470279.14955284016</v>
      </c>
      <c r="D20" s="2967">
        <v>512058.24293235998</v>
      </c>
      <c r="E20" s="2967">
        <v>543438.16302889329</v>
      </c>
      <c r="F20" s="2967">
        <v>533688.96571535687</v>
      </c>
      <c r="G20" s="2967">
        <v>544114.04153371532</v>
      </c>
      <c r="H20" s="2967">
        <v>535512.5470917389</v>
      </c>
      <c r="I20" s="2967">
        <v>598948.43199046003</v>
      </c>
      <c r="J20" s="2967">
        <v>567337.29318648065</v>
      </c>
      <c r="K20" s="2967">
        <v>562574.05029173614</v>
      </c>
      <c r="L20" s="2967">
        <v>542417.0974740712</v>
      </c>
    </row>
    <row r="21" spans="1:12" ht="15" customHeight="1">
      <c r="A21" s="2968" t="s">
        <v>5362</v>
      </c>
      <c r="B21" s="2969">
        <v>493348.26214021072</v>
      </c>
      <c r="C21" s="2969">
        <v>467929.40860050888</v>
      </c>
      <c r="D21" s="2969">
        <v>509685.00457050541</v>
      </c>
      <c r="E21" s="2969">
        <v>542882.22880000004</v>
      </c>
      <c r="F21" s="2969">
        <v>532781.46219305135</v>
      </c>
      <c r="G21" s="2969">
        <v>542854.96871799754</v>
      </c>
      <c r="H21" s="2969">
        <v>533901.90498260886</v>
      </c>
      <c r="I21" s="2969">
        <v>598647.52080000006</v>
      </c>
      <c r="J21" s="2969">
        <v>567033.37288411602</v>
      </c>
      <c r="K21" s="2969">
        <v>562267.09078634786</v>
      </c>
      <c r="L21" s="2969">
        <v>542107.06837362912</v>
      </c>
    </row>
    <row r="22" spans="1:12" ht="15" customHeight="1">
      <c r="A22" s="2963" t="s">
        <v>5393</v>
      </c>
      <c r="B22" s="2964">
        <v>7495584.5917676091</v>
      </c>
      <c r="C22" s="2964">
        <v>7941508.0539846029</v>
      </c>
      <c r="D22" s="2964">
        <v>7637749.8774391934</v>
      </c>
      <c r="E22" s="2964">
        <v>7802772.6151404856</v>
      </c>
      <c r="F22" s="2964">
        <f t="shared" ref="F22:L22" si="5">F23+F29</f>
        <v>7424492.8330612462</v>
      </c>
      <c r="G22" s="2964">
        <f t="shared" si="5"/>
        <v>7078418.5595800001</v>
      </c>
      <c r="H22" s="2964">
        <f t="shared" si="5"/>
        <v>7278365.9412226025</v>
      </c>
      <c r="I22" s="2964">
        <f t="shared" si="5"/>
        <v>7401005.3510983437</v>
      </c>
      <c r="J22" s="2964">
        <f t="shared" si="5"/>
        <v>7959364.7402117979</v>
      </c>
      <c r="K22" s="2964">
        <f t="shared" si="5"/>
        <v>8113685.5621704236</v>
      </c>
      <c r="L22" s="2964">
        <f t="shared" si="5"/>
        <v>7856329.5522756651</v>
      </c>
    </row>
    <row r="23" spans="1:12" ht="13.5" customHeight="1">
      <c r="A23" s="2965" t="s">
        <v>5391</v>
      </c>
      <c r="B23" s="2964">
        <v>6640305.9145026337</v>
      </c>
      <c r="C23" s="2964">
        <v>6839591.3593765488</v>
      </c>
      <c r="D23" s="2964">
        <v>6653992.6045813141</v>
      </c>
      <c r="E23" s="2964">
        <v>6746336.2198171839</v>
      </c>
      <c r="F23" s="2964">
        <f t="shared" ref="F23:L23" si="6">F24+F25+F26+F27</f>
        <v>6354430.5180654312</v>
      </c>
      <c r="G23" s="2964">
        <f t="shared" si="6"/>
        <v>5930797.5775423432</v>
      </c>
      <c r="H23" s="2964">
        <f t="shared" si="6"/>
        <v>6186022.0136323851</v>
      </c>
      <c r="I23" s="2964">
        <f t="shared" si="6"/>
        <v>6252448.856408041</v>
      </c>
      <c r="J23" s="2964">
        <f t="shared" si="6"/>
        <v>6817476.0338947698</v>
      </c>
      <c r="K23" s="2964">
        <f t="shared" si="6"/>
        <v>6991911.3871683851</v>
      </c>
      <c r="L23" s="2964">
        <f t="shared" si="6"/>
        <v>6792862.4830719819</v>
      </c>
    </row>
    <row r="24" spans="1:12" ht="15" customHeight="1">
      <c r="A24" s="2966" t="s">
        <v>5398</v>
      </c>
      <c r="B24" s="2967">
        <v>1692.46380385</v>
      </c>
      <c r="C24" s="2967">
        <v>1845.88638356</v>
      </c>
      <c r="D24" s="2967">
        <v>1840.79519934</v>
      </c>
      <c r="E24" s="2967">
        <v>1807.1913348199998</v>
      </c>
      <c r="F24" s="2967">
        <v>1891.7067110099999</v>
      </c>
      <c r="G24" s="2967">
        <v>2011.6929419999999</v>
      </c>
      <c r="H24" s="2967">
        <v>1956.27918854</v>
      </c>
      <c r="I24" s="2967">
        <v>1941.4801028699999</v>
      </c>
      <c r="J24" s="2967">
        <v>2045.1780006900001</v>
      </c>
      <c r="K24" s="2967">
        <v>2219.1829356799999</v>
      </c>
      <c r="L24" s="2967">
        <v>2301.1294865199998</v>
      </c>
    </row>
    <row r="25" spans="1:12" ht="15" customHeight="1">
      <c r="A25" s="2966" t="s">
        <v>5435</v>
      </c>
      <c r="B25" s="2967">
        <v>6172.4292357092545</v>
      </c>
      <c r="C25" s="2967">
        <v>5300.0563843780728</v>
      </c>
      <c r="D25" s="2967">
        <v>4783.0656483198482</v>
      </c>
      <c r="E25" s="2967">
        <v>4648.4623544108963</v>
      </c>
      <c r="F25" s="2967">
        <v>4770.5910352074316</v>
      </c>
      <c r="G25" s="2967">
        <v>5114.9993563440039</v>
      </c>
      <c r="H25" s="2967">
        <v>6078.6192353001179</v>
      </c>
      <c r="I25" s="2967">
        <v>8649.4443840000004</v>
      </c>
      <c r="J25" s="2967">
        <v>7234.7134707005016</v>
      </c>
      <c r="K25" s="2967">
        <v>6687.9389473513947</v>
      </c>
      <c r="L25" s="2967">
        <v>5716.289016719179</v>
      </c>
    </row>
    <row r="26" spans="1:12" ht="15" customHeight="1">
      <c r="A26" s="2966" t="s">
        <v>5376</v>
      </c>
      <c r="B26" s="2967">
        <v>5562.97013801915</v>
      </c>
      <c r="C26" s="2967">
        <v>6383.5126086107994</v>
      </c>
      <c r="D26" s="2967">
        <v>6383.5887020066994</v>
      </c>
      <c r="E26" s="2967">
        <v>6383.6647954025993</v>
      </c>
      <c r="F26" s="2967">
        <v>6867.2239500710002</v>
      </c>
      <c r="G26" s="2967">
        <v>6805.4167440000001</v>
      </c>
      <c r="H26" s="2967">
        <v>6665.1522338445002</v>
      </c>
      <c r="I26" s="2967">
        <v>6673.5415211712998</v>
      </c>
      <c r="J26" s="2967">
        <v>6992.8144692545002</v>
      </c>
      <c r="K26" s="2967">
        <v>7107.6901733345003</v>
      </c>
      <c r="L26" s="2967">
        <v>7306.6529204759991</v>
      </c>
    </row>
    <row r="27" spans="1:12" ht="15" customHeight="1">
      <c r="A27" s="2966" t="s">
        <v>5396</v>
      </c>
      <c r="B27" s="2967">
        <v>6626878.0513250558</v>
      </c>
      <c r="C27" s="2967">
        <v>6826061.9040000001</v>
      </c>
      <c r="D27" s="2967">
        <v>6640985.1550316475</v>
      </c>
      <c r="E27" s="2967">
        <v>6733496.9013325507</v>
      </c>
      <c r="F27" s="2967">
        <v>6340900.996369143</v>
      </c>
      <c r="G27" s="2967">
        <v>5916865.4684999995</v>
      </c>
      <c r="H27" s="2967">
        <v>6171321.9629747001</v>
      </c>
      <c r="I27" s="2967">
        <v>6235184.3903999999</v>
      </c>
      <c r="J27" s="2967">
        <v>6801203.3279541247</v>
      </c>
      <c r="K27" s="2967">
        <v>6975896.5751120187</v>
      </c>
      <c r="L27" s="2967">
        <v>6777538.4116482669</v>
      </c>
    </row>
    <row r="28" spans="1:12" ht="14.25" customHeight="1">
      <c r="A28" s="2968" t="s">
        <v>5362</v>
      </c>
      <c r="B28" s="2969">
        <v>6578383.2914471421</v>
      </c>
      <c r="C28" s="2969">
        <v>6789145.6639999999</v>
      </c>
      <c r="D28" s="2969">
        <v>6601463.0576914763</v>
      </c>
      <c r="E28" s="2969">
        <v>6699468.6948000006</v>
      </c>
      <c r="F28" s="2969">
        <v>6291440.1628456404</v>
      </c>
      <c r="G28" s="2969">
        <v>5869855.5740999999</v>
      </c>
      <c r="H28" s="2969">
        <v>6125145.1684727967</v>
      </c>
      <c r="I28" s="2969">
        <v>6186895.6464</v>
      </c>
      <c r="J28" s="2969">
        <v>6747770.5329233268</v>
      </c>
      <c r="K28" s="2969">
        <v>6919779.396385652</v>
      </c>
      <c r="L28" s="2969">
        <v>6724345.7855406888</v>
      </c>
    </row>
    <row r="29" spans="1:12" ht="15" customHeight="1">
      <c r="A29" s="2965" t="s">
        <v>5397</v>
      </c>
      <c r="B29" s="2964">
        <v>855278.67726497515</v>
      </c>
      <c r="C29" s="2964">
        <v>1101916.6946080541</v>
      </c>
      <c r="D29" s="2964">
        <v>983757.2728578794</v>
      </c>
      <c r="E29" s="2964">
        <v>1056436.3953233017</v>
      </c>
      <c r="F29" s="2964">
        <f t="shared" ref="F29:L29" si="7">F30+F33+F35</f>
        <v>1070062.3149958146</v>
      </c>
      <c r="G29" s="2964">
        <f t="shared" si="7"/>
        <v>1147620.9820376574</v>
      </c>
      <c r="H29" s="2964">
        <f t="shared" si="7"/>
        <v>1092343.9275902172</v>
      </c>
      <c r="I29" s="2964">
        <f t="shared" si="7"/>
        <v>1148556.494690303</v>
      </c>
      <c r="J29" s="2964">
        <f t="shared" si="7"/>
        <v>1141888.706317028</v>
      </c>
      <c r="K29" s="2964">
        <f t="shared" si="7"/>
        <v>1121774.175002038</v>
      </c>
      <c r="L29" s="2964">
        <f t="shared" si="7"/>
        <v>1063467.0692036836</v>
      </c>
    </row>
    <row r="30" spans="1:12" ht="15" customHeight="1">
      <c r="A30" s="2966" t="s">
        <v>5435</v>
      </c>
      <c r="B30" s="2967">
        <v>405231.65065928461</v>
      </c>
      <c r="C30" s="2967">
        <v>458973.86712205427</v>
      </c>
      <c r="D30" s="2967">
        <v>480891.27472769946</v>
      </c>
      <c r="E30" s="2967">
        <v>524801.50828977826</v>
      </c>
      <c r="F30" s="2967">
        <f t="shared" ref="F30:K30" si="8">F31+F32</f>
        <v>560730.10213648994</v>
      </c>
      <c r="G30" s="2967">
        <f t="shared" si="8"/>
        <v>564164.38027465751</v>
      </c>
      <c r="H30" s="2967">
        <f t="shared" si="8"/>
        <v>565586.86354450847</v>
      </c>
      <c r="I30" s="2967">
        <f t="shared" si="8"/>
        <v>568882.60480799992</v>
      </c>
      <c r="J30" s="2967">
        <f t="shared" si="8"/>
        <v>563016.31257093651</v>
      </c>
      <c r="K30" s="2967">
        <f t="shared" si="8"/>
        <v>559800.52725686494</v>
      </c>
      <c r="L30" s="2967">
        <v>504115.47552561515</v>
      </c>
    </row>
    <row r="31" spans="1:12" ht="15" customHeight="1">
      <c r="A31" s="2970" t="s">
        <v>5399</v>
      </c>
      <c r="B31" s="2967">
        <v>232510.79446750297</v>
      </c>
      <c r="C31" s="2967">
        <v>242426.57057207465</v>
      </c>
      <c r="D31" s="2967">
        <v>254003.18166538968</v>
      </c>
      <c r="E31" s="2967">
        <v>308068.38486414688</v>
      </c>
      <c r="F31" s="2967">
        <v>329159.14718467882</v>
      </c>
      <c r="G31" s="2967">
        <v>334931.3839075478</v>
      </c>
      <c r="H31" s="2967">
        <v>335458.42241499119</v>
      </c>
      <c r="I31" s="2967">
        <v>391854.29723999999</v>
      </c>
      <c r="J31" s="2967">
        <v>385968.39288023213</v>
      </c>
      <c r="K31" s="2967">
        <v>391398.98894252355</v>
      </c>
      <c r="L31" s="2967">
        <v>342854.66403135139</v>
      </c>
    </row>
    <row r="32" spans="1:12" ht="15" customHeight="1">
      <c r="A32" s="2970" t="s">
        <v>5400</v>
      </c>
      <c r="B32" s="2967">
        <v>172720.85619178164</v>
      </c>
      <c r="C32" s="2967">
        <v>216547.29654997963</v>
      </c>
      <c r="D32" s="2967">
        <v>226888.09306230981</v>
      </c>
      <c r="E32" s="2967">
        <v>216733.12342563141</v>
      </c>
      <c r="F32" s="2967">
        <v>231570.95495181112</v>
      </c>
      <c r="G32" s="2967">
        <v>229232.99636710974</v>
      </c>
      <c r="H32" s="2967">
        <v>230128.4411295173</v>
      </c>
      <c r="I32" s="2967">
        <v>177028.30756799999</v>
      </c>
      <c r="J32" s="2967">
        <v>177047.91969070435</v>
      </c>
      <c r="K32" s="2967">
        <v>168401.53831434142</v>
      </c>
      <c r="L32" s="2967">
        <v>161260.81149426376</v>
      </c>
    </row>
    <row r="33" spans="1:12" ht="15" customHeight="1">
      <c r="A33" s="2966" t="s">
        <v>5376</v>
      </c>
      <c r="B33" s="2967">
        <v>22889.8405651844</v>
      </c>
      <c r="C33" s="2967">
        <v>19982.898535</v>
      </c>
      <c r="D33" s="2967">
        <v>18882.943661999998</v>
      </c>
      <c r="E33" s="2967">
        <v>17782.988788999999</v>
      </c>
      <c r="F33" s="2967">
        <f t="shared" ref="F33:L33" si="9">F34</f>
        <v>20352.993385866648</v>
      </c>
      <c r="G33" s="2967">
        <f t="shared" si="9"/>
        <v>21360.579849000002</v>
      </c>
      <c r="H33" s="2967">
        <f t="shared" si="9"/>
        <v>20159.516909067475</v>
      </c>
      <c r="I33" s="2967">
        <f t="shared" si="9"/>
        <v>21227.091341694912</v>
      </c>
      <c r="J33" s="2967">
        <f t="shared" si="9"/>
        <v>23207.901433999999</v>
      </c>
      <c r="K33" s="2967">
        <f t="shared" si="9"/>
        <v>22455.591396696509</v>
      </c>
      <c r="L33" s="2967">
        <f t="shared" si="9"/>
        <v>24000.885455198237</v>
      </c>
    </row>
    <row r="34" spans="1:12" ht="15" customHeight="1">
      <c r="A34" s="2970" t="s">
        <v>5400</v>
      </c>
      <c r="B34" s="2967">
        <v>22889.8405651844</v>
      </c>
      <c r="C34" s="2967">
        <v>19982.898535</v>
      </c>
      <c r="D34" s="2967">
        <v>18882.943661999998</v>
      </c>
      <c r="E34" s="2967">
        <v>17782.988788999999</v>
      </c>
      <c r="F34" s="2967">
        <v>20352.993385866648</v>
      </c>
      <c r="G34" s="2967">
        <v>21360.579849000002</v>
      </c>
      <c r="H34" s="2967">
        <v>20159.516909067475</v>
      </c>
      <c r="I34" s="2967">
        <v>21227.091341694912</v>
      </c>
      <c r="J34" s="2967">
        <v>23207.901433999999</v>
      </c>
      <c r="K34" s="2967">
        <v>22455.591396696509</v>
      </c>
      <c r="L34" s="2967">
        <v>24000.885455198237</v>
      </c>
    </row>
    <row r="35" spans="1:12" ht="15" customHeight="1">
      <c r="A35" s="2966" t="s">
        <v>5396</v>
      </c>
      <c r="B35" s="2967">
        <v>427157.18604050617</v>
      </c>
      <c r="C35" s="2967">
        <v>622959.92895099998</v>
      </c>
      <c r="D35" s="2967">
        <v>483983.05446817994</v>
      </c>
      <c r="E35" s="2967">
        <v>513851.89824452339</v>
      </c>
      <c r="F35" s="2967">
        <f t="shared" ref="F35:L35" si="10">F36+F38</f>
        <v>488979.21947345807</v>
      </c>
      <c r="G35" s="2967">
        <f t="shared" si="10"/>
        <v>562096.02191399992</v>
      </c>
      <c r="H35" s="2967">
        <f t="shared" si="10"/>
        <v>506597.54713664122</v>
      </c>
      <c r="I35" s="2967">
        <f t="shared" si="10"/>
        <v>558446.79854060814</v>
      </c>
      <c r="J35" s="2967">
        <f t="shared" si="10"/>
        <v>555664.49231209152</v>
      </c>
      <c r="K35" s="2967">
        <f t="shared" si="10"/>
        <v>539518.05634847644</v>
      </c>
      <c r="L35" s="2967">
        <f t="shared" si="10"/>
        <v>535350.70822287025</v>
      </c>
    </row>
    <row r="36" spans="1:12" ht="15" customHeight="1">
      <c r="A36" s="2970" t="s">
        <v>5399</v>
      </c>
      <c r="B36" s="2967">
        <v>31480.562856779936</v>
      </c>
      <c r="C36" s="2967">
        <v>46292.512000000002</v>
      </c>
      <c r="D36" s="2967">
        <v>39405.219373177373</v>
      </c>
      <c r="E36" s="2967">
        <v>48020.145400000001</v>
      </c>
      <c r="F36" s="2967">
        <v>31609.96572169842</v>
      </c>
      <c r="G36" s="2967">
        <v>63949.9833</v>
      </c>
      <c r="H36" s="2967">
        <v>33053.704148314238</v>
      </c>
      <c r="I36" s="2967">
        <v>39074.011200000001</v>
      </c>
      <c r="J36" s="2967">
        <v>30431.556283684022</v>
      </c>
      <c r="K36" s="2967">
        <v>28891.252157270348</v>
      </c>
      <c r="L36" s="2967">
        <v>27615.402142224375</v>
      </c>
    </row>
    <row r="37" spans="1:12" ht="15" customHeight="1">
      <c r="A37" s="2968" t="s">
        <v>5362</v>
      </c>
      <c r="B37" s="2969">
        <v>31365.883391790634</v>
      </c>
      <c r="C37" s="2969">
        <v>46292.512000000002</v>
      </c>
      <c r="D37" s="2969">
        <v>39023.788083338331</v>
      </c>
      <c r="E37" s="2969">
        <v>47888.463100000001</v>
      </c>
      <c r="F37" s="2969">
        <v>31090.041910958829</v>
      </c>
      <c r="G37" s="2969">
        <v>63949.9833</v>
      </c>
      <c r="H37" s="2969">
        <v>32545.052288913586</v>
      </c>
      <c r="I37" s="2969">
        <v>38808.2016</v>
      </c>
      <c r="J37" s="2969">
        <v>29686.295545143068</v>
      </c>
      <c r="K37" s="2969">
        <v>26575.249394107403</v>
      </c>
      <c r="L37" s="2969">
        <v>26985.090709128504</v>
      </c>
    </row>
    <row r="38" spans="1:12" ht="15" customHeight="1">
      <c r="A38" s="2970" t="s">
        <v>5400</v>
      </c>
      <c r="B38" s="2967">
        <v>395676.62318372622</v>
      </c>
      <c r="C38" s="2967">
        <v>576667.41695099999</v>
      </c>
      <c r="D38" s="2967">
        <v>444577.83509500255</v>
      </c>
      <c r="E38" s="2967">
        <v>465831.75284452341</v>
      </c>
      <c r="F38" s="2967">
        <v>457369.25375175965</v>
      </c>
      <c r="G38" s="2967">
        <v>498146.03861399996</v>
      </c>
      <c r="H38" s="2967">
        <v>473543.84298832697</v>
      </c>
      <c r="I38" s="2967">
        <v>519372.78734060819</v>
      </c>
      <c r="J38" s="2967">
        <v>525232.93602840754</v>
      </c>
      <c r="K38" s="2967">
        <v>510626.80419120612</v>
      </c>
      <c r="L38" s="2967">
        <v>507735.30608064582</v>
      </c>
    </row>
    <row r="39" spans="1:12" ht="15" customHeight="1">
      <c r="A39" s="2968" t="s">
        <v>5362</v>
      </c>
      <c r="B39" s="2969">
        <v>388514.4894456453</v>
      </c>
      <c r="C39" s="2969">
        <v>564659.93599999999</v>
      </c>
      <c r="D39" s="2969">
        <v>437243.73414928844</v>
      </c>
      <c r="E39" s="2969">
        <v>456674.21640000003</v>
      </c>
      <c r="F39" s="2969">
        <v>447482.10313577758</v>
      </c>
      <c r="G39" s="2969">
        <v>488186.73539999995</v>
      </c>
      <c r="H39" s="2969">
        <v>463106.88306949323</v>
      </c>
      <c r="I39" s="2969">
        <v>507164.71680000011</v>
      </c>
      <c r="J39" s="2969">
        <v>512727.46986657713</v>
      </c>
      <c r="K39" s="2969">
        <v>495403.32904760278</v>
      </c>
      <c r="L39" s="2969">
        <v>492473.63081546425</v>
      </c>
    </row>
    <row r="40" spans="1:12">
      <c r="A40" s="2963" t="s">
        <v>5436</v>
      </c>
      <c r="B40" s="2971">
        <v>151597.6820414614</v>
      </c>
      <c r="C40" s="2971">
        <v>132120.8377204795</v>
      </c>
      <c r="D40" s="2971">
        <v>152708.32971273889</v>
      </c>
      <c r="E40" s="2971">
        <v>160753.47456708737</v>
      </c>
      <c r="F40" s="2971">
        <f t="shared" ref="F40:L40" si="11">F41+F42</f>
        <v>131474.74044427657</v>
      </c>
      <c r="G40" s="2971">
        <f t="shared" si="11"/>
        <v>107726.47539443671</v>
      </c>
      <c r="H40" s="2971">
        <f t="shared" si="11"/>
        <v>104123.68188906759</v>
      </c>
      <c r="I40" s="2971">
        <f t="shared" si="11"/>
        <v>155926.31862186905</v>
      </c>
      <c r="J40" s="2971">
        <f t="shared" si="11"/>
        <v>100258.86715728632</v>
      </c>
      <c r="K40" s="2971">
        <f t="shared" si="11"/>
        <v>127939.49903966437</v>
      </c>
      <c r="L40" s="2971">
        <f t="shared" si="11"/>
        <v>116800.6788004782</v>
      </c>
    </row>
    <row r="41" spans="1:12" ht="15" customHeight="1">
      <c r="A41" s="2966" t="s">
        <v>5394</v>
      </c>
      <c r="B41" s="2967">
        <v>3243.5651954547843</v>
      </c>
      <c r="C41" s="2967">
        <v>2750.9278158660563</v>
      </c>
      <c r="D41" s="2967">
        <v>2931.0989768350532</v>
      </c>
      <c r="E41" s="2967">
        <v>2690.8204670873465</v>
      </c>
      <c r="F41" s="2967">
        <v>2259.7959954842308</v>
      </c>
      <c r="G41" s="2967">
        <v>3019.478541090451</v>
      </c>
      <c r="H41" s="2967">
        <v>2468.534800051415</v>
      </c>
      <c r="I41" s="2967">
        <v>2554.1794218690598</v>
      </c>
      <c r="J41" s="2967">
        <v>2384.5454072844182</v>
      </c>
      <c r="K41" s="2967">
        <v>2514.274896278218</v>
      </c>
      <c r="L41" s="2967">
        <v>2384.6212701405261</v>
      </c>
    </row>
    <row r="42" spans="1:12" ht="15" customHeight="1">
      <c r="A42" s="2966" t="s">
        <v>5396</v>
      </c>
      <c r="B42" s="2967">
        <v>148354.11684600663</v>
      </c>
      <c r="C42" s="2967">
        <v>129369.90990461344</v>
      </c>
      <c r="D42" s="2967">
        <v>149777.23073590384</v>
      </c>
      <c r="E42" s="2967">
        <v>158062.65410000001</v>
      </c>
      <c r="F42" s="2967">
        <v>129214.94444879235</v>
      </c>
      <c r="G42" s="2967">
        <v>104706.99685334627</v>
      </c>
      <c r="H42" s="2967">
        <v>101655.14708901617</v>
      </c>
      <c r="I42" s="2967">
        <v>153372.13920000001</v>
      </c>
      <c r="J42" s="2967">
        <v>97874.321750001909</v>
      </c>
      <c r="K42" s="2967">
        <v>125425.22414338615</v>
      </c>
      <c r="L42" s="2967">
        <v>114416.05753033767</v>
      </c>
    </row>
    <row r="43" spans="1:12" ht="15" customHeight="1">
      <c r="A43" s="2968" t="s">
        <v>5362</v>
      </c>
      <c r="B43" s="2969">
        <v>148354.11684600663</v>
      </c>
      <c r="C43" s="2969">
        <v>129369.90990461344</v>
      </c>
      <c r="D43" s="2969">
        <v>149777.23073590384</v>
      </c>
      <c r="E43" s="2969">
        <v>158062.65410000001</v>
      </c>
      <c r="F43" s="2969">
        <v>129214.94444879235</v>
      </c>
      <c r="G43" s="2969">
        <v>104706.99685334627</v>
      </c>
      <c r="H43" s="2969">
        <v>101655.14708901617</v>
      </c>
      <c r="I43" s="2969">
        <v>153372.13920000001</v>
      </c>
      <c r="J43" s="2969">
        <v>97874.321750001909</v>
      </c>
      <c r="K43" s="2969">
        <v>125425.22414338615</v>
      </c>
      <c r="L43" s="2969">
        <v>114416.05753033767</v>
      </c>
    </row>
    <row r="44" spans="1:12" ht="15" customHeight="1">
      <c r="A44" s="2963" t="s">
        <v>5404</v>
      </c>
      <c r="B44" s="2964">
        <v>2581140.5523314644</v>
      </c>
      <c r="C44" s="2964">
        <v>2509129.770942302</v>
      </c>
      <c r="D44" s="2964">
        <v>2574311.8474975247</v>
      </c>
      <c r="E44" s="2964">
        <v>2713782.1709747422</v>
      </c>
      <c r="F44" s="2964">
        <f t="shared" ref="F44:L44" si="12">F45+F50+F67+F70+F63</f>
        <v>2749197.2525814003</v>
      </c>
      <c r="G44" s="2964">
        <f t="shared" si="12"/>
        <v>2868334.8072689888</v>
      </c>
      <c r="H44" s="2964">
        <f t="shared" si="12"/>
        <v>2743710.2776465323</v>
      </c>
      <c r="I44" s="2964">
        <f t="shared" si="12"/>
        <v>2838182.8796605342</v>
      </c>
      <c r="J44" s="2964">
        <f t="shared" si="12"/>
        <v>3008199.991440048</v>
      </c>
      <c r="K44" s="2964">
        <f t="shared" si="12"/>
        <v>3114618.7558650537</v>
      </c>
      <c r="L44" s="2964">
        <f t="shared" si="12"/>
        <v>2955323.834033919</v>
      </c>
    </row>
    <row r="45" spans="1:12" ht="15" customHeight="1">
      <c r="A45" s="2965" t="s">
        <v>5406</v>
      </c>
      <c r="B45" s="2964">
        <v>682337.99466117297</v>
      </c>
      <c r="C45" s="2964">
        <v>642917.75239991792</v>
      </c>
      <c r="D45" s="2964">
        <v>620649.83818612329</v>
      </c>
      <c r="E45" s="2964">
        <v>632359.80338607146</v>
      </c>
      <c r="F45" s="2964">
        <f t="shared" ref="F45:L45" si="13">F46+F47</f>
        <v>688356.17998461355</v>
      </c>
      <c r="G45" s="2964">
        <f t="shared" si="13"/>
        <v>721591.43543331488</v>
      </c>
      <c r="H45" s="2964">
        <f t="shared" si="13"/>
        <v>718651.952506084</v>
      </c>
      <c r="I45" s="2964">
        <f t="shared" si="13"/>
        <v>712901.45043745311</v>
      </c>
      <c r="J45" s="2964">
        <f t="shared" si="13"/>
        <v>830036.53108906699</v>
      </c>
      <c r="K45" s="2964">
        <f t="shared" si="13"/>
        <v>896776.42924709257</v>
      </c>
      <c r="L45" s="2964">
        <f t="shared" si="13"/>
        <v>751321.66754188226</v>
      </c>
    </row>
    <row r="46" spans="1:12" ht="15" customHeight="1">
      <c r="A46" s="2966" t="s">
        <v>5435</v>
      </c>
      <c r="B46" s="2967">
        <v>352527.42163294082</v>
      </c>
      <c r="C46" s="2967">
        <v>302943.79563123721</v>
      </c>
      <c r="D46" s="2967">
        <v>334215.12323242065</v>
      </c>
      <c r="E46" s="2967">
        <v>251237.89305838032</v>
      </c>
      <c r="F46" s="2967">
        <v>311545.37412342365</v>
      </c>
      <c r="G46" s="2967">
        <v>339965.03911355283</v>
      </c>
      <c r="H46" s="2967">
        <v>326020.53775565821</v>
      </c>
      <c r="I46" s="2967">
        <v>296424.33698877285</v>
      </c>
      <c r="J46" s="2967">
        <v>390567.4999045835</v>
      </c>
      <c r="K46" s="2967">
        <v>403312.14687018871</v>
      </c>
      <c r="L46" s="2967">
        <v>316918.05226580577</v>
      </c>
    </row>
    <row r="47" spans="1:12" ht="15" customHeight="1">
      <c r="A47" s="2966" t="s">
        <v>5396</v>
      </c>
      <c r="B47" s="2967">
        <v>329810.57302823215</v>
      </c>
      <c r="C47" s="2967">
        <v>339973.95676868077</v>
      </c>
      <c r="D47" s="2967">
        <v>286434.71495370264</v>
      </c>
      <c r="E47" s="2967">
        <v>381121.91032769118</v>
      </c>
      <c r="F47" s="2967">
        <f t="shared" ref="F47:L47" si="14">F48</f>
        <v>376810.80586118996</v>
      </c>
      <c r="G47" s="2967">
        <f t="shared" si="14"/>
        <v>381626.39631976211</v>
      </c>
      <c r="H47" s="2967">
        <f t="shared" si="14"/>
        <v>392631.41475042573</v>
      </c>
      <c r="I47" s="2967">
        <f t="shared" si="14"/>
        <v>416477.11344868026</v>
      </c>
      <c r="J47" s="2967">
        <f t="shared" si="14"/>
        <v>439469.03118448355</v>
      </c>
      <c r="K47" s="2967">
        <f t="shared" si="14"/>
        <v>493464.28237690387</v>
      </c>
      <c r="L47" s="2967">
        <f t="shared" si="14"/>
        <v>434403.61527607642</v>
      </c>
    </row>
    <row r="48" spans="1:12" ht="15" customHeight="1">
      <c r="A48" s="2970" t="s">
        <v>5399</v>
      </c>
      <c r="B48" s="2967">
        <v>329810.57302823215</v>
      </c>
      <c r="C48" s="2967">
        <v>339973.95676868077</v>
      </c>
      <c r="D48" s="2967">
        <v>286434.71495370264</v>
      </c>
      <c r="E48" s="2967">
        <v>381121.91032769118</v>
      </c>
      <c r="F48" s="2967">
        <v>376810.80586118996</v>
      </c>
      <c r="G48" s="2967">
        <v>381626.39631976211</v>
      </c>
      <c r="H48" s="2967">
        <v>392631.41475042573</v>
      </c>
      <c r="I48" s="2967">
        <v>416477.11344868026</v>
      </c>
      <c r="J48" s="2967">
        <v>439469.03118448355</v>
      </c>
      <c r="K48" s="2967">
        <v>493464.28237690387</v>
      </c>
      <c r="L48" s="2967">
        <v>434403.61527607642</v>
      </c>
    </row>
    <row r="49" spans="1:12" ht="15" customHeight="1">
      <c r="A49" s="2968" t="s">
        <v>5362</v>
      </c>
      <c r="B49" s="2969">
        <v>329295.18654452771</v>
      </c>
      <c r="C49" s="2969">
        <v>339684.39234358683</v>
      </c>
      <c r="D49" s="2969">
        <v>285476.42375351465</v>
      </c>
      <c r="E49" s="2969">
        <v>380605.74110000004</v>
      </c>
      <c r="F49" s="2969">
        <v>373289.05884267436</v>
      </c>
      <c r="G49" s="2969">
        <v>377991.60497387825</v>
      </c>
      <c r="H49" s="2969">
        <v>390434.72768111841</v>
      </c>
      <c r="I49" s="2969">
        <v>414441.46799999999</v>
      </c>
      <c r="J49" s="2969">
        <v>437332.95010140375</v>
      </c>
      <c r="K49" s="2969">
        <v>491497.70944960433</v>
      </c>
      <c r="L49" s="2969">
        <v>432488.83490956039</v>
      </c>
    </row>
    <row r="50" spans="1:12" ht="15" customHeight="1">
      <c r="A50" s="2965" t="s">
        <v>5407</v>
      </c>
      <c r="B50" s="2964">
        <v>1246477.6646786388</v>
      </c>
      <c r="C50" s="2964">
        <v>1210731.8844354402</v>
      </c>
      <c r="D50" s="2964">
        <v>1260762.8651639605</v>
      </c>
      <c r="E50" s="2964">
        <v>1481253.6303788861</v>
      </c>
      <c r="F50" s="2964">
        <f t="shared" ref="F50:L50" si="15">F51+F53</f>
        <v>1366193.5427995743</v>
      </c>
      <c r="G50" s="2964">
        <f t="shared" si="15"/>
        <v>1417484.4915694732</v>
      </c>
      <c r="H50" s="2964">
        <f t="shared" si="15"/>
        <v>1313196.2691629047</v>
      </c>
      <c r="I50" s="2964">
        <f t="shared" si="15"/>
        <v>1512482.9978313588</v>
      </c>
      <c r="J50" s="2964">
        <f t="shared" si="15"/>
        <v>1442580.2652024142</v>
      </c>
      <c r="K50" s="2964">
        <f t="shared" si="15"/>
        <v>1518013.7215065479</v>
      </c>
      <c r="L50" s="2964">
        <f t="shared" si="15"/>
        <v>1542312.6195199699</v>
      </c>
    </row>
    <row r="51" spans="1:12" ht="15" customHeight="1">
      <c r="A51" s="2966" t="s">
        <v>5394</v>
      </c>
      <c r="B51" s="2967">
        <v>298681.80829189013</v>
      </c>
      <c r="C51" s="2967">
        <v>308554.77339522593</v>
      </c>
      <c r="D51" s="2967">
        <v>328900.35003478511</v>
      </c>
      <c r="E51" s="2967">
        <v>343562.9763301725</v>
      </c>
      <c r="F51" s="2967">
        <f t="shared" ref="F51:L51" si="16">F52</f>
        <v>348985.4157503593</v>
      </c>
      <c r="G51" s="2967">
        <f t="shared" si="16"/>
        <v>331351.47312964028</v>
      </c>
      <c r="H51" s="2967">
        <f t="shared" si="16"/>
        <v>320798.24869805889</v>
      </c>
      <c r="I51" s="2967">
        <f t="shared" si="16"/>
        <v>344167.21337584988</v>
      </c>
      <c r="J51" s="2967">
        <f t="shared" si="16"/>
        <v>378512.60157579224</v>
      </c>
      <c r="K51" s="2967">
        <f t="shared" si="16"/>
        <v>421660.9325054384</v>
      </c>
      <c r="L51" s="2967">
        <f t="shared" si="16"/>
        <v>471638.98833493452</v>
      </c>
    </row>
    <row r="52" spans="1:12" ht="15" customHeight="1">
      <c r="A52" s="2970" t="s">
        <v>5400</v>
      </c>
      <c r="B52" s="2967">
        <v>298681.80829189013</v>
      </c>
      <c r="C52" s="2967">
        <v>308554.77339522593</v>
      </c>
      <c r="D52" s="2967">
        <v>328900.35003478511</v>
      </c>
      <c r="E52" s="2967">
        <v>343562.9763301725</v>
      </c>
      <c r="F52" s="2967">
        <v>348985.4157503593</v>
      </c>
      <c r="G52" s="2967">
        <v>331351.47312964028</v>
      </c>
      <c r="H52" s="2967">
        <v>320798.24869805889</v>
      </c>
      <c r="I52" s="2967">
        <v>344167.21337584988</v>
      </c>
      <c r="J52" s="2967">
        <v>378512.60157579224</v>
      </c>
      <c r="K52" s="2967">
        <v>421660.9325054384</v>
      </c>
      <c r="L52" s="2967">
        <v>471638.98833493452</v>
      </c>
    </row>
    <row r="53" spans="1:12" ht="15" customHeight="1">
      <c r="A53" s="2966" t="s">
        <v>5396</v>
      </c>
      <c r="B53" s="2967">
        <v>947795.85638674861</v>
      </c>
      <c r="C53" s="2967">
        <v>902177.11104021431</v>
      </c>
      <c r="D53" s="2967">
        <v>931862.5151291755</v>
      </c>
      <c r="E53" s="2967">
        <v>1137690.6540487136</v>
      </c>
      <c r="F53" s="2967">
        <f t="shared" ref="F53:L53" si="17">F54+F55</f>
        <v>1017208.1270492149</v>
      </c>
      <c r="G53" s="2967">
        <f t="shared" si="17"/>
        <v>1086133.0184398328</v>
      </c>
      <c r="H53" s="2967">
        <f t="shared" si="17"/>
        <v>992398.02046484582</v>
      </c>
      <c r="I53" s="2967">
        <f t="shared" si="17"/>
        <v>1168315.7844555089</v>
      </c>
      <c r="J53" s="2967">
        <f t="shared" si="17"/>
        <v>1064067.6636266219</v>
      </c>
      <c r="K53" s="2967">
        <f t="shared" si="17"/>
        <v>1096352.7890011095</v>
      </c>
      <c r="L53" s="2967">
        <f t="shared" si="17"/>
        <v>1070673.6311850355</v>
      </c>
    </row>
    <row r="54" spans="1:12" ht="15" customHeight="1">
      <c r="A54" s="2970" t="s">
        <v>5399</v>
      </c>
      <c r="B54" s="2967">
        <v>159.89826020532865</v>
      </c>
      <c r="C54" s="2967">
        <v>163.09622540532865</v>
      </c>
      <c r="D54" s="2967">
        <v>290.59496967326777</v>
      </c>
      <c r="E54" s="2967">
        <v>562.92891219694343</v>
      </c>
      <c r="F54" s="2967">
        <f t="shared" ref="F54:L55" si="18">F57+F61</f>
        <v>1.1532855000000001E-7</v>
      </c>
      <c r="G54" s="2967">
        <f t="shared" si="18"/>
        <v>1.1532855000000001E-7</v>
      </c>
      <c r="H54" s="2967">
        <f t="shared" si="18"/>
        <v>1.1532855000000001E-7</v>
      </c>
      <c r="I54" s="2967">
        <f t="shared" si="18"/>
        <v>1.1532855000000001E-7</v>
      </c>
      <c r="J54" s="2967">
        <f t="shared" si="18"/>
        <v>1.1532855000000001E-7</v>
      </c>
      <c r="K54" s="2967">
        <f t="shared" si="18"/>
        <v>1.1532855000000001E-7</v>
      </c>
      <c r="L54" s="2967">
        <f t="shared" si="18"/>
        <v>1.1532855000000001E-7</v>
      </c>
    </row>
    <row r="55" spans="1:12" ht="15" customHeight="1">
      <c r="A55" s="2970" t="s">
        <v>5400</v>
      </c>
      <c r="B55" s="2967">
        <v>947635.95812654332</v>
      </c>
      <c r="C55" s="2967">
        <v>902014.01481480896</v>
      </c>
      <c r="D55" s="2967">
        <v>931571.92015950219</v>
      </c>
      <c r="E55" s="2967">
        <v>1137127.7251365166</v>
      </c>
      <c r="F55" s="2967">
        <f t="shared" si="18"/>
        <v>1017208.1270490995</v>
      </c>
      <c r="G55" s="2967">
        <f t="shared" si="18"/>
        <v>1086133.0184397176</v>
      </c>
      <c r="H55" s="2967">
        <f t="shared" si="18"/>
        <v>992398.02046473045</v>
      </c>
      <c r="I55" s="2967">
        <f t="shared" si="18"/>
        <v>1168315.7844553937</v>
      </c>
      <c r="J55" s="2967">
        <f t="shared" si="18"/>
        <v>1064067.6636265067</v>
      </c>
      <c r="K55" s="2967">
        <f t="shared" si="18"/>
        <v>1096352.7890009943</v>
      </c>
      <c r="L55" s="2967">
        <f t="shared" si="18"/>
        <v>1070673.6311849202</v>
      </c>
    </row>
    <row r="56" spans="1:12" ht="15" customHeight="1">
      <c r="A56" s="2972" t="s">
        <v>2770</v>
      </c>
      <c r="B56" s="2967">
        <v>947535.5064786193</v>
      </c>
      <c r="C56" s="2967">
        <v>901911.55413392233</v>
      </c>
      <c r="D56" s="2967">
        <v>931591.64708475757</v>
      </c>
      <c r="E56" s="2967">
        <v>1137311.4823687135</v>
      </c>
      <c r="F56" s="2967">
        <f t="shared" ref="F56:L56" si="19">F57+F58</f>
        <v>1017083.4200492149</v>
      </c>
      <c r="G56" s="2967">
        <f t="shared" si="19"/>
        <v>1086012.6564398329</v>
      </c>
      <c r="H56" s="2967">
        <f t="shared" si="19"/>
        <v>991963.81646484579</v>
      </c>
      <c r="I56" s="2967">
        <f t="shared" si="19"/>
        <v>1168188.8904555088</v>
      </c>
      <c r="J56" s="2967">
        <f t="shared" si="19"/>
        <v>1063938.2317466219</v>
      </c>
      <c r="K56" s="2967">
        <f t="shared" si="19"/>
        <v>1096220.7684835095</v>
      </c>
      <c r="L56" s="2967">
        <f t="shared" si="19"/>
        <v>1070538.9702570834</v>
      </c>
    </row>
    <row r="57" spans="1:12">
      <c r="A57" s="2970" t="s">
        <v>5399</v>
      </c>
      <c r="B57" s="2967">
        <v>2.0532864000000002E-7</v>
      </c>
      <c r="C57" s="2967">
        <v>2.0532864000000002E-7</v>
      </c>
      <c r="D57" s="2967">
        <v>124.23681996926776</v>
      </c>
      <c r="E57" s="2967">
        <v>205.50301219694342</v>
      </c>
      <c r="F57" s="2967">
        <v>1.1532855000000001E-7</v>
      </c>
      <c r="G57" s="2967">
        <v>1.1532855000000001E-7</v>
      </c>
      <c r="H57" s="2967">
        <v>1.1532855000000001E-7</v>
      </c>
      <c r="I57" s="2967">
        <v>1.1532855000000001E-7</v>
      </c>
      <c r="J57" s="2967">
        <v>1.1532855000000001E-7</v>
      </c>
      <c r="K57" s="2967">
        <v>1.1532855000000001E-7</v>
      </c>
      <c r="L57" s="2967">
        <v>1.1532855000000001E-7</v>
      </c>
    </row>
    <row r="58" spans="1:12">
      <c r="A58" s="2970" t="s">
        <v>5400</v>
      </c>
      <c r="B58" s="2967">
        <v>947535.50647841394</v>
      </c>
      <c r="C58" s="2967">
        <v>901911.55413371697</v>
      </c>
      <c r="D58" s="2967">
        <v>931467.41026478831</v>
      </c>
      <c r="E58" s="2967">
        <v>1137105.9793565166</v>
      </c>
      <c r="F58" s="2967">
        <v>1017083.4200490995</v>
      </c>
      <c r="G58" s="2967">
        <v>1086012.6564397176</v>
      </c>
      <c r="H58" s="2967">
        <v>991963.81646473042</v>
      </c>
      <c r="I58" s="2967">
        <v>1168188.8904553936</v>
      </c>
      <c r="J58" s="2967">
        <v>1063938.2317465066</v>
      </c>
      <c r="K58" s="2967">
        <v>1096220.7684833943</v>
      </c>
      <c r="L58" s="2967">
        <v>1070538.9702569682</v>
      </c>
    </row>
    <row r="59" spans="1:12" ht="15" customHeight="1">
      <c r="A59" s="2968" t="s">
        <v>5362</v>
      </c>
      <c r="B59" s="2969">
        <v>947410.00768289727</v>
      </c>
      <c r="C59" s="2969">
        <v>901794.44707720028</v>
      </c>
      <c r="D59" s="2969">
        <v>931350.30320827162</v>
      </c>
      <c r="E59" s="2969">
        <v>1136988.8722999999</v>
      </c>
      <c r="F59" s="2969">
        <v>1016924.9207197118</v>
      </c>
      <c r="G59" s="2969">
        <v>1085971.4081032011</v>
      </c>
      <c r="H59" s="2969">
        <v>991963.81641121372</v>
      </c>
      <c r="I59" s="2969">
        <v>1168188.8903999999</v>
      </c>
      <c r="J59" s="2969">
        <v>1063938.2316885607</v>
      </c>
      <c r="K59" s="2969">
        <v>1096220.7684240383</v>
      </c>
      <c r="L59" s="2969">
        <v>1070538.9701966122</v>
      </c>
    </row>
    <row r="60" spans="1:12" ht="15" customHeight="1">
      <c r="A60" s="2973" t="s">
        <v>5437</v>
      </c>
      <c r="B60" s="2967">
        <v>260.34990812940003</v>
      </c>
      <c r="C60" s="2967">
        <v>265.55690629198807</v>
      </c>
      <c r="D60" s="2967">
        <v>270.86804441782783</v>
      </c>
      <c r="E60" s="2967">
        <v>379.17168000000004</v>
      </c>
      <c r="F60" s="2967">
        <f t="shared" ref="F60:L60" si="20">F61+F62</f>
        <v>124.70699999999999</v>
      </c>
      <c r="G60" s="2967">
        <f t="shared" si="20"/>
        <v>120.36199999999999</v>
      </c>
      <c r="H60" s="2967">
        <f t="shared" si="20"/>
        <v>434.20400000000001</v>
      </c>
      <c r="I60" s="2967">
        <f t="shared" si="20"/>
        <v>126.89400000000001</v>
      </c>
      <c r="J60" s="2967">
        <f t="shared" si="20"/>
        <v>129.43188000000001</v>
      </c>
      <c r="K60" s="2967">
        <f t="shared" si="20"/>
        <v>132.02051760000001</v>
      </c>
      <c r="L60" s="2967">
        <f t="shared" si="20"/>
        <v>134.66092795200001</v>
      </c>
    </row>
    <row r="61" spans="1:12" ht="15" customHeight="1">
      <c r="A61" s="2974" t="s">
        <v>5399</v>
      </c>
      <c r="B61" s="2967">
        <v>159.89826000000002</v>
      </c>
      <c r="C61" s="2967">
        <v>163.09622520000002</v>
      </c>
      <c r="D61" s="2967">
        <v>166.35814970400003</v>
      </c>
      <c r="E61" s="2967">
        <v>357.42590000000001</v>
      </c>
      <c r="F61" s="2967">
        <v>0</v>
      </c>
      <c r="G61" s="2967">
        <v>0</v>
      </c>
      <c r="H61" s="2967">
        <v>0</v>
      </c>
      <c r="I61" s="2967">
        <v>0</v>
      </c>
      <c r="J61" s="2967">
        <v>0</v>
      </c>
      <c r="K61" s="2967">
        <v>0</v>
      </c>
      <c r="L61" s="2967">
        <v>0</v>
      </c>
    </row>
    <row r="62" spans="1:12" ht="15" customHeight="1">
      <c r="A62" s="2974" t="s">
        <v>5400</v>
      </c>
      <c r="B62" s="2967">
        <v>100.45164812940001</v>
      </c>
      <c r="C62" s="2967">
        <v>102.46068109198802</v>
      </c>
      <c r="D62" s="2967">
        <v>104.50989471382779</v>
      </c>
      <c r="E62" s="2967">
        <v>21.74578</v>
      </c>
      <c r="F62" s="2967">
        <v>124.70699999999999</v>
      </c>
      <c r="G62" s="2967">
        <v>120.36199999999999</v>
      </c>
      <c r="H62" s="2967">
        <v>434.20400000000001</v>
      </c>
      <c r="I62" s="2967">
        <v>126.89400000000001</v>
      </c>
      <c r="J62" s="2967">
        <v>129.43188000000001</v>
      </c>
      <c r="K62" s="2967">
        <v>132.02051760000001</v>
      </c>
      <c r="L62" s="2967">
        <v>134.66092795200001</v>
      </c>
    </row>
    <row r="63" spans="1:12" ht="15" customHeight="1">
      <c r="A63" s="2965" t="s">
        <v>5438</v>
      </c>
      <c r="B63" s="2964">
        <v>4047.0503112748374</v>
      </c>
      <c r="C63" s="2964">
        <v>4092.064995694343</v>
      </c>
      <c r="D63" s="2964">
        <v>4864.3494209750579</v>
      </c>
      <c r="E63" s="2964">
        <v>6369.4504867990263</v>
      </c>
      <c r="F63" s="2964">
        <f t="shared" ref="F63:L63" si="21">F64</f>
        <v>5611.7976796034272</v>
      </c>
      <c r="G63" s="2964">
        <f t="shared" si="21"/>
        <v>4271.8885655260237</v>
      </c>
      <c r="H63" s="2964">
        <f t="shared" si="21"/>
        <v>4375.454993513843</v>
      </c>
      <c r="I63" s="2964">
        <f t="shared" si="21"/>
        <v>5320.3290593247493</v>
      </c>
      <c r="J63" s="2964">
        <f t="shared" si="21"/>
        <v>6289.0281475456568</v>
      </c>
      <c r="K63" s="2964">
        <f t="shared" si="21"/>
        <v>5699.5379113856552</v>
      </c>
      <c r="L63" s="2964">
        <f t="shared" si="21"/>
        <v>5904.5213043678923</v>
      </c>
    </row>
    <row r="64" spans="1:12">
      <c r="A64" s="2970" t="s">
        <v>5439</v>
      </c>
      <c r="B64" s="2967">
        <v>4047.0503112748374</v>
      </c>
      <c r="C64" s="2967">
        <v>4092.064995694343</v>
      </c>
      <c r="D64" s="2967">
        <v>4864.3494209750579</v>
      </c>
      <c r="E64" s="2967">
        <v>6369.4504867990263</v>
      </c>
      <c r="F64" s="2967">
        <f t="shared" ref="F64:L64" si="22">F65+F66</f>
        <v>5611.7976796034272</v>
      </c>
      <c r="G64" s="2967">
        <f t="shared" si="22"/>
        <v>4271.8885655260237</v>
      </c>
      <c r="H64" s="2967">
        <f t="shared" si="22"/>
        <v>4375.454993513843</v>
      </c>
      <c r="I64" s="2967">
        <f t="shared" si="22"/>
        <v>5320.3290593247493</v>
      </c>
      <c r="J64" s="2967">
        <f t="shared" si="22"/>
        <v>6289.0281475456568</v>
      </c>
      <c r="K64" s="2967">
        <f t="shared" si="22"/>
        <v>5699.5379113856552</v>
      </c>
      <c r="L64" s="2967">
        <f t="shared" si="22"/>
        <v>5904.5213043678923</v>
      </c>
    </row>
    <row r="65" spans="1:12">
      <c r="A65" s="2970" t="s">
        <v>5440</v>
      </c>
      <c r="B65" s="2967">
        <v>4047.0503112748374</v>
      </c>
      <c r="C65" s="2967">
        <v>4092.064995694343</v>
      </c>
      <c r="D65" s="2967">
        <v>4864.3494209750579</v>
      </c>
      <c r="E65" s="2967">
        <v>6369.4504867990263</v>
      </c>
      <c r="F65" s="2967">
        <v>5611.7976796034272</v>
      </c>
      <c r="G65" s="2967">
        <v>4271.8885655260237</v>
      </c>
      <c r="H65" s="2967">
        <v>4375.454993513843</v>
      </c>
      <c r="I65" s="2967">
        <v>5320.3290593247493</v>
      </c>
      <c r="J65" s="2967">
        <v>6289.0281475456568</v>
      </c>
      <c r="K65" s="2967">
        <v>5699.5379113856552</v>
      </c>
      <c r="L65" s="2967">
        <v>5904.5213043678923</v>
      </c>
    </row>
    <row r="66" spans="1:12">
      <c r="A66" s="2970" t="s">
        <v>5441</v>
      </c>
      <c r="B66" s="2967">
        <v>0</v>
      </c>
      <c r="C66" s="2967">
        <v>0</v>
      </c>
      <c r="D66" s="2967">
        <v>0</v>
      </c>
      <c r="E66" s="2967">
        <v>0</v>
      </c>
      <c r="F66" s="2967">
        <v>0</v>
      </c>
      <c r="G66" s="2967">
        <v>0</v>
      </c>
      <c r="H66" s="2967">
        <v>0</v>
      </c>
      <c r="I66" s="2967">
        <v>0</v>
      </c>
      <c r="J66" s="2967">
        <v>0</v>
      </c>
      <c r="K66" s="2967">
        <v>0</v>
      </c>
      <c r="L66" s="2967">
        <v>0</v>
      </c>
    </row>
    <row r="67" spans="1:12" ht="15" customHeight="1">
      <c r="A67" s="2965" t="s">
        <v>5442</v>
      </c>
      <c r="B67" s="2964">
        <v>4646.9718991</v>
      </c>
      <c r="C67" s="2964">
        <v>4889.3981492299999</v>
      </c>
      <c r="D67" s="2964">
        <v>5420.4093510399998</v>
      </c>
      <c r="E67" s="2964">
        <v>5712.6575000000003</v>
      </c>
      <c r="F67" s="2964">
        <f t="shared" ref="F67:L68" si="23">F68</f>
        <v>5591.2000000000007</v>
      </c>
      <c r="G67" s="2964">
        <f t="shared" si="23"/>
        <v>5229.7358334848004</v>
      </c>
      <c r="H67" s="2964">
        <f t="shared" si="23"/>
        <v>5517.5904010130998</v>
      </c>
      <c r="I67" s="2964">
        <f t="shared" si="23"/>
        <v>5271.2475168000001</v>
      </c>
      <c r="J67" s="2964">
        <f t="shared" si="23"/>
        <v>5034.0261011000002</v>
      </c>
      <c r="K67" s="2964">
        <f t="shared" si="23"/>
        <v>5736.1820481000004</v>
      </c>
      <c r="L67" s="2964">
        <f t="shared" si="23"/>
        <v>5581.2220986170005</v>
      </c>
    </row>
    <row r="68" spans="1:12" ht="15" customHeight="1">
      <c r="A68" s="2966" t="s">
        <v>5396</v>
      </c>
      <c r="B68" s="2967">
        <v>4646.9718991</v>
      </c>
      <c r="C68" s="2967">
        <v>4889.3981492299999</v>
      </c>
      <c r="D68" s="2967">
        <v>5420.4093510399998</v>
      </c>
      <c r="E68" s="2967">
        <v>5712.6575000000003</v>
      </c>
      <c r="F68" s="2967">
        <f t="shared" si="23"/>
        <v>5591.2000000000007</v>
      </c>
      <c r="G68" s="2967">
        <f t="shared" si="23"/>
        <v>5229.7358334848004</v>
      </c>
      <c r="H68" s="2967">
        <f t="shared" si="23"/>
        <v>5517.5904010130998</v>
      </c>
      <c r="I68" s="2967">
        <f t="shared" si="23"/>
        <v>5271.2475168000001</v>
      </c>
      <c r="J68" s="2967">
        <f t="shared" si="23"/>
        <v>5034.0261011000002</v>
      </c>
      <c r="K68" s="2967">
        <f t="shared" si="23"/>
        <v>5736.1820481000004</v>
      </c>
      <c r="L68" s="2967">
        <f t="shared" si="23"/>
        <v>5581.2220986170005</v>
      </c>
    </row>
    <row r="69" spans="1:12" ht="15" customHeight="1">
      <c r="A69" s="2970" t="s">
        <v>5399</v>
      </c>
      <c r="B69" s="2967">
        <v>4646.9718991</v>
      </c>
      <c r="C69" s="2967">
        <v>4889.3981492299999</v>
      </c>
      <c r="D69" s="2967">
        <v>5420.4093510399998</v>
      </c>
      <c r="E69" s="2967">
        <v>5712.6575000000003</v>
      </c>
      <c r="F69" s="2967">
        <v>5591.2000000000007</v>
      </c>
      <c r="G69" s="2967">
        <v>5229.7358334848004</v>
      </c>
      <c r="H69" s="2967">
        <v>5517.5904010130998</v>
      </c>
      <c r="I69" s="2967">
        <v>5271.2475168000001</v>
      </c>
      <c r="J69" s="2967">
        <v>5034.0261011000002</v>
      </c>
      <c r="K69" s="2967">
        <v>5736.1820481000004</v>
      </c>
      <c r="L69" s="2967">
        <v>5581.2220986170005</v>
      </c>
    </row>
    <row r="70" spans="1:12" ht="15" customHeight="1">
      <c r="A70" s="2965" t="s">
        <v>5443</v>
      </c>
      <c r="B70" s="2964">
        <v>643630.870781278</v>
      </c>
      <c r="C70" s="2964">
        <v>646498.67096201947</v>
      </c>
      <c r="D70" s="2964">
        <v>682614.38537542569</v>
      </c>
      <c r="E70" s="2964">
        <v>588086.62922298477</v>
      </c>
      <c r="F70" s="2964">
        <f t="shared" ref="F70:I70" si="24">F71+F73</f>
        <v>683444.5321176087</v>
      </c>
      <c r="G70" s="2964">
        <f t="shared" si="24"/>
        <v>719757.25586719043</v>
      </c>
      <c r="H70" s="2964">
        <f t="shared" si="24"/>
        <v>701969.01058301656</v>
      </c>
      <c r="I70" s="2964">
        <f t="shared" si="24"/>
        <v>602206.85481559706</v>
      </c>
      <c r="J70" s="2964">
        <f>J71+J73</f>
        <v>724260.14089992142</v>
      </c>
      <c r="K70" s="2964">
        <f t="shared" ref="K70:L70" si="25">K71+K73</f>
        <v>688392.88515192724</v>
      </c>
      <c r="L70" s="2964">
        <f t="shared" si="25"/>
        <v>650203.80356908182</v>
      </c>
    </row>
    <row r="71" spans="1:12" ht="15" customHeight="1">
      <c r="A71" s="2966" t="s">
        <v>5435</v>
      </c>
      <c r="B71" s="2967">
        <v>2951.5743580960066</v>
      </c>
      <c r="C71" s="2967">
        <v>1126.2735036380529</v>
      </c>
      <c r="D71" s="2967">
        <v>1771.2762438532436</v>
      </c>
      <c r="E71" s="2967">
        <v>850.35199298051998</v>
      </c>
      <c r="F71" s="2967">
        <f t="shared" ref="F71:L71" si="26">F72</f>
        <v>1241.0934709694066</v>
      </c>
      <c r="G71" s="2967">
        <f t="shared" si="26"/>
        <v>716.851574925617</v>
      </c>
      <c r="H71" s="2967">
        <f t="shared" si="26"/>
        <v>2588.024757242104</v>
      </c>
      <c r="I71" s="2967">
        <f t="shared" si="26"/>
        <v>1021.9030388793205</v>
      </c>
      <c r="J71" s="2967">
        <f t="shared" si="26"/>
        <v>1928.5212017284903</v>
      </c>
      <c r="K71" s="2967">
        <f t="shared" si="26"/>
        <v>2035.7426389061304</v>
      </c>
      <c r="L71" s="2967">
        <f t="shared" si="26"/>
        <v>11938.699076008137</v>
      </c>
    </row>
    <row r="72" spans="1:12" ht="15" customHeight="1">
      <c r="A72" s="2970" t="s">
        <v>5399</v>
      </c>
      <c r="B72" s="2967">
        <v>2951.5743580960066</v>
      </c>
      <c r="C72" s="2967">
        <v>1126.2735036380529</v>
      </c>
      <c r="D72" s="2967">
        <v>1771.2762438532436</v>
      </c>
      <c r="E72" s="2967">
        <v>850.35199298051998</v>
      </c>
      <c r="F72" s="2967">
        <v>1241.0934709694066</v>
      </c>
      <c r="G72" s="2967">
        <v>716.851574925617</v>
      </c>
      <c r="H72" s="2967">
        <v>2588.024757242104</v>
      </c>
      <c r="I72" s="2967">
        <v>1021.9030388793205</v>
      </c>
      <c r="J72" s="2967">
        <v>1928.5212017284903</v>
      </c>
      <c r="K72" s="2967">
        <v>2035.7426389061304</v>
      </c>
      <c r="L72" s="2967">
        <v>11938.699076008137</v>
      </c>
    </row>
    <row r="73" spans="1:12" ht="15" customHeight="1">
      <c r="A73" s="2966" t="s">
        <v>5396</v>
      </c>
      <c r="B73" s="2967">
        <v>640679.29642318201</v>
      </c>
      <c r="C73" s="2967">
        <v>645372.39745838137</v>
      </c>
      <c r="D73" s="2967">
        <v>680843.10913157242</v>
      </c>
      <c r="E73" s="2967">
        <v>587236.2772300042</v>
      </c>
      <c r="F73" s="2967">
        <f t="shared" ref="F73:L73" si="27">F74</f>
        <v>682203.43864663935</v>
      </c>
      <c r="G73" s="2967">
        <f t="shared" si="27"/>
        <v>719040.40429226484</v>
      </c>
      <c r="H73" s="2967">
        <f t="shared" si="27"/>
        <v>699380.98582577449</v>
      </c>
      <c r="I73" s="2967">
        <f t="shared" si="27"/>
        <v>601184.95177671779</v>
      </c>
      <c r="J73" s="2967">
        <f t="shared" si="27"/>
        <v>722331.61969819292</v>
      </c>
      <c r="K73" s="2967">
        <f t="shared" si="27"/>
        <v>686357.14251302113</v>
      </c>
      <c r="L73" s="2967">
        <f t="shared" si="27"/>
        <v>638265.10449307365</v>
      </c>
    </row>
    <row r="74" spans="1:12" ht="15" customHeight="1">
      <c r="A74" s="2972" t="s">
        <v>2770</v>
      </c>
      <c r="B74" s="2967">
        <v>640679.29642318201</v>
      </c>
      <c r="C74" s="2967">
        <v>645372.39745838137</v>
      </c>
      <c r="D74" s="2967">
        <v>680843.10913157242</v>
      </c>
      <c r="E74" s="2967">
        <v>587236.2772300042</v>
      </c>
      <c r="F74" s="2967">
        <f t="shared" ref="F74:K74" si="28">F75+F77</f>
        <v>682203.43864663935</v>
      </c>
      <c r="G74" s="2967">
        <f t="shared" si="28"/>
        <v>719040.40429226484</v>
      </c>
      <c r="H74" s="2967">
        <f t="shared" si="28"/>
        <v>699380.98582577449</v>
      </c>
      <c r="I74" s="2967">
        <f t="shared" si="28"/>
        <v>601184.95177671779</v>
      </c>
      <c r="J74" s="2967">
        <f t="shared" si="28"/>
        <v>722331.61969819292</v>
      </c>
      <c r="K74" s="2967">
        <f t="shared" si="28"/>
        <v>686357.14251302113</v>
      </c>
      <c r="L74" s="2967">
        <v>638265.10449307365</v>
      </c>
    </row>
    <row r="75" spans="1:12" ht="15" customHeight="1">
      <c r="A75" s="2970" t="s">
        <v>5399</v>
      </c>
      <c r="B75" s="2967">
        <v>1308.0161565030087</v>
      </c>
      <c r="C75" s="2967">
        <v>1752.4418006240119</v>
      </c>
      <c r="D75" s="2967">
        <v>1512.8702796495429</v>
      </c>
      <c r="E75" s="2967">
        <v>1513.4068300041633</v>
      </c>
      <c r="F75" s="2967">
        <v>1647.6561938003999</v>
      </c>
      <c r="G75" s="2967">
        <v>1682.7983621494805</v>
      </c>
      <c r="H75" s="2967">
        <v>1473.0415869756118</v>
      </c>
      <c r="I75" s="2967">
        <v>1518.4941767177747</v>
      </c>
      <c r="J75" s="2967">
        <v>1270.3137142002445</v>
      </c>
      <c r="K75" s="2967">
        <v>1002.6366197031793</v>
      </c>
      <c r="L75" s="2967">
        <v>846.67749322677969</v>
      </c>
    </row>
    <row r="76" spans="1:12">
      <c r="A76" s="2968" t="s">
        <v>5362</v>
      </c>
      <c r="B76" s="2967">
        <v>0</v>
      </c>
      <c r="C76" s="2967">
        <v>0</v>
      </c>
      <c r="D76" s="2967">
        <v>0</v>
      </c>
      <c r="E76" s="2967">
        <v>0</v>
      </c>
      <c r="F76" s="2967">
        <v>0</v>
      </c>
      <c r="G76" s="2967">
        <v>0</v>
      </c>
      <c r="H76" s="2967">
        <v>0</v>
      </c>
      <c r="I76" s="2967">
        <v>0</v>
      </c>
      <c r="J76" s="2967">
        <v>0</v>
      </c>
      <c r="K76" s="2967">
        <v>0</v>
      </c>
      <c r="L76" s="2967">
        <v>0</v>
      </c>
    </row>
    <row r="77" spans="1:12" ht="15" customHeight="1">
      <c r="A77" s="2970" t="s">
        <v>5400</v>
      </c>
      <c r="B77" s="2967">
        <v>639371.28026667901</v>
      </c>
      <c r="C77" s="2967">
        <v>643619.95565775735</v>
      </c>
      <c r="D77" s="2967">
        <v>679330.23885192291</v>
      </c>
      <c r="E77" s="2967">
        <v>585722.87040000001</v>
      </c>
      <c r="F77" s="2967">
        <v>680555.78245283896</v>
      </c>
      <c r="G77" s="2967">
        <v>717357.60593011533</v>
      </c>
      <c r="H77" s="2967">
        <v>697907.94423879893</v>
      </c>
      <c r="I77" s="2967">
        <v>599666.45759999997</v>
      </c>
      <c r="J77" s="2967">
        <v>721061.30598399264</v>
      </c>
      <c r="K77" s="2967">
        <v>685354.50589331798</v>
      </c>
      <c r="L77" s="2967">
        <v>637418.42699984682</v>
      </c>
    </row>
    <row r="78" spans="1:12" s="2975" customFormat="1" ht="15" customHeight="1">
      <c r="A78" s="2968" t="s">
        <v>5362</v>
      </c>
      <c r="B78" s="2969">
        <v>639371.28026667901</v>
      </c>
      <c r="C78" s="2969">
        <v>643619.95565775735</v>
      </c>
      <c r="D78" s="2969">
        <v>679330.23885192291</v>
      </c>
      <c r="E78" s="2969">
        <v>585722.87040000001</v>
      </c>
      <c r="F78" s="2969">
        <v>680555.78245283896</v>
      </c>
      <c r="G78" s="2969">
        <v>717357.60593011533</v>
      </c>
      <c r="H78" s="2969">
        <v>697907.94423879893</v>
      </c>
      <c r="I78" s="2969">
        <v>599666.45759999997</v>
      </c>
      <c r="J78" s="2969">
        <v>721061.30598399264</v>
      </c>
      <c r="K78" s="2969">
        <v>685354.50589331798</v>
      </c>
      <c r="L78" s="2969">
        <v>637418.42699984682</v>
      </c>
    </row>
    <row r="79" spans="1:12" ht="15" customHeight="1">
      <c r="A79" s="2963" t="s">
        <v>5415</v>
      </c>
      <c r="B79" s="2964">
        <v>361708.4790570336</v>
      </c>
      <c r="C79" s="2964">
        <v>345967.69813109247</v>
      </c>
      <c r="D79" s="2964">
        <v>329108.28192076035</v>
      </c>
      <c r="E79" s="2964">
        <v>342209.8419893508</v>
      </c>
      <c r="F79" s="2964">
        <f t="shared" ref="F79:L79" si="29">F80+F81+F82+F83</f>
        <v>306647.43348855188</v>
      </c>
      <c r="G79" s="2964">
        <f t="shared" si="29"/>
        <v>305950.53481172869</v>
      </c>
      <c r="H79" s="2964">
        <f t="shared" si="29"/>
        <v>293057.03245701245</v>
      </c>
      <c r="I79" s="2964">
        <f t="shared" si="29"/>
        <v>321363.69775595935</v>
      </c>
      <c r="J79" s="2964">
        <f t="shared" si="29"/>
        <v>337284.98870219995</v>
      </c>
      <c r="K79" s="2964">
        <f t="shared" si="29"/>
        <v>389626.72481560003</v>
      </c>
      <c r="L79" s="2964">
        <f t="shared" si="29"/>
        <v>371975.01912669995</v>
      </c>
    </row>
    <row r="80" spans="1:12" ht="14.25" customHeight="1">
      <c r="A80" s="2976" t="s">
        <v>5416</v>
      </c>
      <c r="B80" s="2967">
        <v>34248.541927385537</v>
      </c>
      <c r="C80" s="2967">
        <v>32873.478177676079</v>
      </c>
      <c r="D80" s="2967">
        <v>29970.526424863634</v>
      </c>
      <c r="E80" s="2967">
        <v>31874.571515334042</v>
      </c>
      <c r="F80" s="2967">
        <v>36424.029554044151</v>
      </c>
      <c r="G80" s="2967">
        <v>34919.233560877808</v>
      </c>
      <c r="H80" s="2967">
        <v>33416.815315402571</v>
      </c>
      <c r="I80" s="2967">
        <v>36648.753369315185</v>
      </c>
      <c r="J80" s="2967">
        <v>41607.7454478</v>
      </c>
      <c r="K80" s="2967">
        <v>44227.255002400001</v>
      </c>
      <c r="L80" s="2967">
        <v>48861.441946900006</v>
      </c>
    </row>
    <row r="81" spans="1:12" ht="15" customHeight="1">
      <c r="A81" s="2976" t="s">
        <v>5414</v>
      </c>
      <c r="B81" s="2967">
        <v>13940.85827692</v>
      </c>
      <c r="C81" s="2967">
        <v>13691.30157005</v>
      </c>
      <c r="D81" s="2967">
        <v>13002.854607899999</v>
      </c>
      <c r="E81" s="2967">
        <v>12798.18948598</v>
      </c>
      <c r="F81" s="2967">
        <v>13593.00657161</v>
      </c>
      <c r="G81" s="2967">
        <v>13397.633435399999</v>
      </c>
      <c r="H81" s="2967">
        <v>13180.271194379999</v>
      </c>
      <c r="I81" s="2967">
        <v>13384.417717</v>
      </c>
      <c r="J81" s="2967">
        <v>14098.016255399998</v>
      </c>
      <c r="K81" s="2967">
        <v>14239.6330352</v>
      </c>
      <c r="L81" s="2967">
        <v>14464.4490551</v>
      </c>
    </row>
    <row r="82" spans="1:12" ht="15" customHeight="1">
      <c r="A82" s="2976" t="s">
        <v>5444</v>
      </c>
      <c r="B82" s="2967">
        <v>2463.0282009845</v>
      </c>
      <c r="C82" s="2967">
        <v>2408.9008186851001</v>
      </c>
      <c r="D82" s="2967">
        <v>2307.8896946524997</v>
      </c>
      <c r="E82" s="2967">
        <v>2414.7389791199998</v>
      </c>
      <c r="F82" s="2967">
        <v>2562.3738781874999</v>
      </c>
      <c r="G82" s="2967">
        <v>2533.3287489510003</v>
      </c>
      <c r="H82" s="2967">
        <v>2435.9179209320996</v>
      </c>
      <c r="I82" s="2967">
        <v>2465.9970769070997</v>
      </c>
      <c r="J82" s="2967">
        <v>2342.3181264</v>
      </c>
      <c r="K82" s="2967">
        <v>2381.1514779999998</v>
      </c>
      <c r="L82" s="2967">
        <v>2379.3180609000001</v>
      </c>
    </row>
    <row r="83" spans="1:12" ht="15" customHeight="1">
      <c r="A83" s="2976" t="s">
        <v>5445</v>
      </c>
      <c r="B83" s="2967">
        <v>311056.05065174354</v>
      </c>
      <c r="C83" s="2967">
        <v>296994.0175646813</v>
      </c>
      <c r="D83" s="2967">
        <v>283827.01119334419</v>
      </c>
      <c r="E83" s="2967">
        <v>295122.34200891678</v>
      </c>
      <c r="F83" s="2967">
        <f t="shared" ref="F83:L83" si="30">F84+F85+F86</f>
        <v>254068.0234847102</v>
      </c>
      <c r="G83" s="2967">
        <f t="shared" si="30"/>
        <v>255100.33906649987</v>
      </c>
      <c r="H83" s="2967">
        <f t="shared" si="30"/>
        <v>244024.0280262978</v>
      </c>
      <c r="I83" s="2967">
        <f t="shared" si="30"/>
        <v>268864.52959273709</v>
      </c>
      <c r="J83" s="2967">
        <f t="shared" si="30"/>
        <v>279236.90887259995</v>
      </c>
      <c r="K83" s="2967">
        <f t="shared" si="30"/>
        <v>328778.68530000001</v>
      </c>
      <c r="L83" s="2967">
        <f t="shared" si="30"/>
        <v>306269.81006379996</v>
      </c>
    </row>
    <row r="84" spans="1:12" ht="15" customHeight="1">
      <c r="A84" s="2966" t="s">
        <v>5446</v>
      </c>
      <c r="B84" s="2967">
        <v>98343.580686767164</v>
      </c>
      <c r="C84" s="2967">
        <v>91785.739727574881</v>
      </c>
      <c r="D84" s="2967">
        <v>80946.482986301038</v>
      </c>
      <c r="E84" s="2967">
        <v>97750.461995286852</v>
      </c>
      <c r="F84" s="2967">
        <v>66383.187385823694</v>
      </c>
      <c r="G84" s="2967">
        <v>66016.950779567764</v>
      </c>
      <c r="H84" s="2967">
        <v>46604.750808982892</v>
      </c>
      <c r="I84" s="2967">
        <v>62829.126727315204</v>
      </c>
      <c r="J84" s="2967">
        <v>57879.677872799977</v>
      </c>
      <c r="K84" s="2967">
        <v>100432.08480680001</v>
      </c>
      <c r="L84" s="2967">
        <v>84763.349940499989</v>
      </c>
    </row>
    <row r="85" spans="1:12" ht="15" customHeight="1">
      <c r="A85" s="2966" t="s">
        <v>5447</v>
      </c>
      <c r="B85" s="2967">
        <v>212712.46996497639</v>
      </c>
      <c r="C85" s="2967">
        <v>205208.27783710643</v>
      </c>
      <c r="D85" s="2967">
        <v>202880.52820704316</v>
      </c>
      <c r="E85" s="2967">
        <v>197371.88001362991</v>
      </c>
      <c r="F85" s="2967">
        <v>187684.8360988865</v>
      </c>
      <c r="G85" s="2967">
        <v>189083.38828693211</v>
      </c>
      <c r="H85" s="2967">
        <v>197419.27721731493</v>
      </c>
      <c r="I85" s="2967">
        <v>206035.4028654219</v>
      </c>
      <c r="J85" s="2967">
        <v>221357.2309998</v>
      </c>
      <c r="K85" s="2967">
        <v>228346.60049319998</v>
      </c>
      <c r="L85" s="2967">
        <v>221506.4601233</v>
      </c>
    </row>
    <row r="86" spans="1:12">
      <c r="A86" s="2966" t="s">
        <v>5448</v>
      </c>
      <c r="B86" s="2967">
        <v>0</v>
      </c>
      <c r="C86" s="2967">
        <v>0</v>
      </c>
      <c r="D86" s="2967">
        <v>0</v>
      </c>
      <c r="E86" s="2967">
        <v>0</v>
      </c>
      <c r="F86" s="2967">
        <v>0</v>
      </c>
      <c r="G86" s="2967">
        <v>0</v>
      </c>
      <c r="H86" s="2967">
        <v>0</v>
      </c>
      <c r="I86" s="2967">
        <v>0</v>
      </c>
      <c r="J86" s="2967">
        <v>0</v>
      </c>
      <c r="K86" s="2967">
        <v>0</v>
      </c>
      <c r="L86" s="2967">
        <v>0</v>
      </c>
    </row>
    <row r="87" spans="1:12" ht="15" customHeight="1">
      <c r="A87" s="2977" t="s">
        <v>120</v>
      </c>
      <c r="B87" s="2964">
        <v>23836482.710136339</v>
      </c>
      <c r="C87" s="2964">
        <v>23306256.629290804</v>
      </c>
      <c r="D87" s="2964">
        <v>24122371.305102404</v>
      </c>
      <c r="E87" s="2964">
        <v>24150302.721233025</v>
      </c>
      <c r="F87" s="2964">
        <f t="shared" ref="F87:L87" si="31">F88+F103+F121+F125</f>
        <v>23343068.972824454</v>
      </c>
      <c r="G87" s="2964">
        <f t="shared" si="31"/>
        <v>23626301.313554671</v>
      </c>
      <c r="H87" s="2964">
        <f t="shared" si="31"/>
        <v>22504634.450706117</v>
      </c>
      <c r="I87" s="2964">
        <f t="shared" si="31"/>
        <v>24232935.334032569</v>
      </c>
      <c r="J87" s="2964">
        <f t="shared" si="31"/>
        <v>24938647.115695842</v>
      </c>
      <c r="K87" s="2964">
        <f t="shared" si="31"/>
        <v>25604063.159490123</v>
      </c>
      <c r="L87" s="2964">
        <f t="shared" si="31"/>
        <v>24494936.788663585</v>
      </c>
    </row>
    <row r="88" spans="1:12" ht="15" customHeight="1">
      <c r="A88" s="2963" t="s">
        <v>5390</v>
      </c>
      <c r="B88" s="2964">
        <v>16141870.876965944</v>
      </c>
      <c r="C88" s="2964">
        <v>15769468.344346819</v>
      </c>
      <c r="D88" s="2964">
        <v>16124811.924740989</v>
      </c>
      <c r="E88" s="2964">
        <v>16450792.502794273</v>
      </c>
      <c r="F88" s="2964">
        <f t="shared" ref="F88:L88" si="32">F89+F96</f>
        <v>15243312.917546734</v>
      </c>
      <c r="G88" s="2964">
        <f t="shared" si="32"/>
        <v>15592888.18041876</v>
      </c>
      <c r="H88" s="2964">
        <f t="shared" si="32"/>
        <v>14871352.299109314</v>
      </c>
      <c r="I88" s="2964">
        <f t="shared" si="32"/>
        <v>16181710.176806938</v>
      </c>
      <c r="J88" s="2964">
        <f t="shared" si="32"/>
        <v>16533649.72978916</v>
      </c>
      <c r="K88" s="2964">
        <f t="shared" si="32"/>
        <v>16981161.140417002</v>
      </c>
      <c r="L88" s="2964">
        <f t="shared" si="32"/>
        <v>16413226.027236721</v>
      </c>
    </row>
    <row r="89" spans="1:12" ht="15" customHeight="1">
      <c r="A89" s="2965" t="s">
        <v>5391</v>
      </c>
      <c r="B89" s="2964">
        <v>12292716.384519279</v>
      </c>
      <c r="C89" s="2964">
        <v>12057319.65025395</v>
      </c>
      <c r="D89" s="2964">
        <v>12417462.679264173</v>
      </c>
      <c r="E89" s="2964">
        <v>12638969.375206882</v>
      </c>
      <c r="F89" s="2964">
        <f t="shared" ref="F89:L89" si="33">F90+F92+F94</f>
        <v>11180652.540590869</v>
      </c>
      <c r="G89" s="2964">
        <f t="shared" si="33"/>
        <v>11495703.907101251</v>
      </c>
      <c r="H89" s="2964">
        <f t="shared" si="33"/>
        <v>10940889.74261635</v>
      </c>
      <c r="I89" s="2964">
        <f t="shared" si="33"/>
        <v>12104825.320737582</v>
      </c>
      <c r="J89" s="2964">
        <f t="shared" si="33"/>
        <v>12543115.070515929</v>
      </c>
      <c r="K89" s="2964">
        <f t="shared" si="33"/>
        <v>13010976.796972739</v>
      </c>
      <c r="L89" s="2964">
        <f t="shared" si="33"/>
        <v>12557185.943831313</v>
      </c>
    </row>
    <row r="90" spans="1:12" ht="15" customHeight="1">
      <c r="A90" s="2966" t="s">
        <v>5449</v>
      </c>
      <c r="B90" s="2967">
        <v>12227968.775683489</v>
      </c>
      <c r="C90" s="2967">
        <v>11993886.725553336</v>
      </c>
      <c r="D90" s="2967">
        <v>12352146.26688377</v>
      </c>
      <c r="E90" s="2967">
        <v>12572513.707806883</v>
      </c>
      <c r="F90" s="2967">
        <v>11122106.677543018</v>
      </c>
      <c r="G90" s="2967">
        <v>11435505.400867619</v>
      </c>
      <c r="H90" s="2967">
        <v>10883721.102527466</v>
      </c>
      <c r="I90" s="2967">
        <v>11948994.442737581</v>
      </c>
      <c r="J90" s="2967">
        <v>12381672.236216387</v>
      </c>
      <c r="K90" s="2967">
        <v>12843491.125437154</v>
      </c>
      <c r="L90" s="2967">
        <v>12395745.097299738</v>
      </c>
    </row>
    <row r="91" spans="1:12" ht="15" customHeight="1">
      <c r="A91" s="2968" t="s">
        <v>5362</v>
      </c>
      <c r="B91" s="2969">
        <v>11988545.369151821</v>
      </c>
      <c r="C91" s="2969">
        <v>11745120.929484168</v>
      </c>
      <c r="D91" s="2969">
        <v>12093863.96273889</v>
      </c>
      <c r="E91" s="2969">
        <v>12304806.277599001</v>
      </c>
      <c r="F91" s="2969">
        <v>10840241.793413231</v>
      </c>
      <c r="G91" s="2969">
        <v>11146242.094706312</v>
      </c>
      <c r="H91" s="2969">
        <v>10585237.782857534</v>
      </c>
      <c r="I91" s="2969">
        <v>11629413.6588</v>
      </c>
      <c r="J91" s="2969">
        <v>12048225.142634856</v>
      </c>
      <c r="K91" s="2969">
        <v>12499192.593968552</v>
      </c>
      <c r="L91" s="2969">
        <v>12048076.798633775</v>
      </c>
    </row>
    <row r="92" spans="1:12" ht="15" customHeight="1">
      <c r="A92" s="2966" t="s">
        <v>5433</v>
      </c>
      <c r="B92" s="2967">
        <v>4832.5494045207161</v>
      </c>
      <c r="C92" s="2967">
        <v>4734.4256876944328</v>
      </c>
      <c r="D92" s="2967">
        <v>4875.0030376390232</v>
      </c>
      <c r="E92" s="2967">
        <v>4960.0333000000001</v>
      </c>
      <c r="F92" s="2967">
        <v>4369.6714163851848</v>
      </c>
      <c r="G92" s="2967">
        <v>4493.0192895643695</v>
      </c>
      <c r="H92" s="2967">
        <v>4266.8800066339854</v>
      </c>
      <c r="I92" s="2967">
        <v>4651.6679999999997</v>
      </c>
      <c r="J92" s="2967">
        <v>4819.1890835683816</v>
      </c>
      <c r="K92" s="2967">
        <v>4999.5722846443132</v>
      </c>
      <c r="L92" s="2967">
        <v>4819.1297472111874</v>
      </c>
    </row>
    <row r="93" spans="1:12" ht="15" customHeight="1">
      <c r="A93" s="2968" t="s">
        <v>5362</v>
      </c>
      <c r="B93" s="2969">
        <v>4832.5494045207161</v>
      </c>
      <c r="C93" s="2969">
        <v>4734.4256876944328</v>
      </c>
      <c r="D93" s="2969">
        <v>4875.0030376390232</v>
      </c>
      <c r="E93" s="2969">
        <v>4960.0333000000001</v>
      </c>
      <c r="F93" s="2969">
        <v>4369.6714163851848</v>
      </c>
      <c r="G93" s="2969">
        <v>4493.0192895643695</v>
      </c>
      <c r="H93" s="2969">
        <v>4266.8800066339854</v>
      </c>
      <c r="I93" s="2969">
        <v>4651.6679999999997</v>
      </c>
      <c r="J93" s="2969">
        <v>4819.1890835683816</v>
      </c>
      <c r="K93" s="2969">
        <v>4999.5722846443132</v>
      </c>
      <c r="L93" s="2969">
        <v>4819.1297472111874</v>
      </c>
    </row>
    <row r="94" spans="1:12" ht="15" customHeight="1">
      <c r="A94" s="2966" t="s">
        <v>5434</v>
      </c>
      <c r="B94" s="2967">
        <v>59915.059431270114</v>
      </c>
      <c r="C94" s="2967">
        <v>58698.49901291947</v>
      </c>
      <c r="D94" s="2967">
        <v>60441.409342763465</v>
      </c>
      <c r="E94" s="2967">
        <v>61495.634100000003</v>
      </c>
      <c r="F94" s="2967">
        <v>54176.191631465881</v>
      </c>
      <c r="G94" s="2967">
        <v>55705.486944067976</v>
      </c>
      <c r="H94" s="2967">
        <v>52901.760082249682</v>
      </c>
      <c r="I94" s="2967">
        <v>151179.21</v>
      </c>
      <c r="J94" s="2967">
        <v>156623.64521597238</v>
      </c>
      <c r="K94" s="2967">
        <v>162486.09925094017</v>
      </c>
      <c r="L94" s="2967">
        <v>156621.71678436358</v>
      </c>
    </row>
    <row r="95" spans="1:12" ht="15" customHeight="1">
      <c r="A95" s="2968" t="s">
        <v>5362</v>
      </c>
      <c r="B95" s="2969">
        <v>59915.059431270114</v>
      </c>
      <c r="C95" s="2969">
        <v>58698.49901291947</v>
      </c>
      <c r="D95" s="2969">
        <v>60441.409342763465</v>
      </c>
      <c r="E95" s="2969">
        <v>61495.634100000003</v>
      </c>
      <c r="F95" s="2969">
        <v>54176.191631465881</v>
      </c>
      <c r="G95" s="2969">
        <v>55705.486944067976</v>
      </c>
      <c r="H95" s="2969">
        <v>52901.760082249682</v>
      </c>
      <c r="I95" s="2969">
        <v>151179.21</v>
      </c>
      <c r="J95" s="2969">
        <v>156623.64521597238</v>
      </c>
      <c r="K95" s="2969">
        <v>162486.09925094017</v>
      </c>
      <c r="L95" s="2969">
        <v>156621.71678436358</v>
      </c>
    </row>
    <row r="96" spans="1:12" ht="15" customHeight="1">
      <c r="A96" s="2965" t="s">
        <v>5392</v>
      </c>
      <c r="B96" s="2964">
        <v>3849154.4924466652</v>
      </c>
      <c r="C96" s="2964">
        <v>3712148.6940928702</v>
      </c>
      <c r="D96" s="2964">
        <v>3707349.2454768158</v>
      </c>
      <c r="E96" s="2964">
        <v>3811823.1275873911</v>
      </c>
      <c r="F96" s="2964">
        <f t="shared" ref="F96:L96" si="34">F97+F99+F101</f>
        <v>4062660.3769558645</v>
      </c>
      <c r="G96" s="2964">
        <f t="shared" si="34"/>
        <v>4097184.2733175079</v>
      </c>
      <c r="H96" s="2964">
        <f t="shared" si="34"/>
        <v>3930462.5564929647</v>
      </c>
      <c r="I96" s="2964">
        <f t="shared" si="34"/>
        <v>4076884.8560693553</v>
      </c>
      <c r="J96" s="2964">
        <f t="shared" si="34"/>
        <v>3990534.6592732319</v>
      </c>
      <c r="K96" s="2964">
        <f t="shared" si="34"/>
        <v>3970184.3434442626</v>
      </c>
      <c r="L96" s="2964">
        <f t="shared" si="34"/>
        <v>3856040.0834054071</v>
      </c>
    </row>
    <row r="97" spans="1:12" ht="15" customHeight="1">
      <c r="A97" s="2966" t="s">
        <v>5432</v>
      </c>
      <c r="B97" s="2967">
        <v>2908892.4297227506</v>
      </c>
      <c r="C97" s="2967">
        <v>2805431.4891119008</v>
      </c>
      <c r="D97" s="2967">
        <v>2801834.7767099729</v>
      </c>
      <c r="E97" s="2967">
        <v>2880190.9239348075</v>
      </c>
      <c r="F97" s="2967">
        <v>3069687.971061246</v>
      </c>
      <c r="G97" s="2967">
        <v>3095869.8761287932</v>
      </c>
      <c r="H97" s="2967">
        <v>2970078.8641030621</v>
      </c>
      <c r="I97" s="2967">
        <v>3021165.0515673375</v>
      </c>
      <c r="J97" s="2967">
        <v>3014899.1993088494</v>
      </c>
      <c r="K97" s="2967">
        <v>2999533.0219611907</v>
      </c>
      <c r="L97" s="2967">
        <v>2913340.3457575683</v>
      </c>
    </row>
    <row r="98" spans="1:12" ht="15" customHeight="1">
      <c r="A98" s="2968" t="s">
        <v>5362</v>
      </c>
      <c r="B98" s="2969">
        <v>2891812.1027171351</v>
      </c>
      <c r="C98" s="2969">
        <v>2788408.9026276581</v>
      </c>
      <c r="D98" s="2969">
        <v>2784617.8636887767</v>
      </c>
      <c r="E98" s="2969">
        <v>2863087.9226970002</v>
      </c>
      <c r="F98" s="2969">
        <v>3052257.8064285121</v>
      </c>
      <c r="G98" s="2969">
        <v>3078020.0324153327</v>
      </c>
      <c r="H98" s="2969">
        <v>2951866.3572521354</v>
      </c>
      <c r="I98" s="2969">
        <v>3000658.122</v>
      </c>
      <c r="J98" s="2969">
        <v>2994349.7329124571</v>
      </c>
      <c r="K98" s="2969">
        <v>2978979.7387428819</v>
      </c>
      <c r="L98" s="2969">
        <v>2892818.9116447065</v>
      </c>
    </row>
    <row r="99" spans="1:12" ht="15" customHeight="1">
      <c r="A99" s="2966" t="s">
        <v>5433</v>
      </c>
      <c r="B99" s="2967">
        <v>136157.68219462538</v>
      </c>
      <c r="C99" s="2967">
        <v>131313.67316680663</v>
      </c>
      <c r="D99" s="2967">
        <v>131144.82204237251</v>
      </c>
      <c r="E99" s="2967">
        <v>135834.57519571998</v>
      </c>
      <c r="F99" s="2967">
        <v>144672.41412640456</v>
      </c>
      <c r="G99" s="2967">
        <v>145859.34643715931</v>
      </c>
      <c r="H99" s="2967">
        <v>139931.80642978766</v>
      </c>
      <c r="I99" s="2967">
        <v>149478.27215999999</v>
      </c>
      <c r="J99" s="2967">
        <v>143310.61593268777</v>
      </c>
      <c r="K99" s="2967">
        <v>142591.55580804241</v>
      </c>
      <c r="L99" s="2967">
        <v>138552.59791025682</v>
      </c>
    </row>
    <row r="100" spans="1:12" ht="15" customHeight="1">
      <c r="A100" s="2968" t="s">
        <v>5362</v>
      </c>
      <c r="B100" s="2969">
        <v>135397.47564853926</v>
      </c>
      <c r="C100" s="2969">
        <v>130556.03652013214</v>
      </c>
      <c r="D100" s="2969">
        <v>130378.53636307575</v>
      </c>
      <c r="E100" s="2969">
        <v>134052.5814</v>
      </c>
      <c r="F100" s="2969">
        <v>142909.70067891455</v>
      </c>
      <c r="G100" s="2969">
        <v>144115.91333789931</v>
      </c>
      <c r="H100" s="2969">
        <v>138209.27467875765</v>
      </c>
      <c r="I100" s="2969">
        <v>146372.48639999999</v>
      </c>
      <c r="J100" s="2969">
        <v>140198.38794653583</v>
      </c>
      <c r="K100" s="2969">
        <v>139478.74976211233</v>
      </c>
      <c r="L100" s="2969">
        <v>135444.61542886091</v>
      </c>
    </row>
    <row r="101" spans="1:12" ht="15" customHeight="1">
      <c r="A101" s="2966" t="s">
        <v>5434</v>
      </c>
      <c r="B101" s="2967">
        <v>804104.38052928913</v>
      </c>
      <c r="C101" s="2967">
        <v>775403.53181416274</v>
      </c>
      <c r="D101" s="2967">
        <v>774369.64672447031</v>
      </c>
      <c r="E101" s="2967">
        <v>795797.62845686346</v>
      </c>
      <c r="F101" s="2967">
        <v>848299.9917682138</v>
      </c>
      <c r="G101" s="2967">
        <v>855455.05075155525</v>
      </c>
      <c r="H101" s="2967">
        <v>820451.88596011489</v>
      </c>
      <c r="I101" s="2967">
        <v>906241.53234201774</v>
      </c>
      <c r="J101" s="2967">
        <v>832324.84403169481</v>
      </c>
      <c r="K101" s="2967">
        <v>828059.76567502972</v>
      </c>
      <c r="L101" s="2967">
        <v>804147.13973758207</v>
      </c>
    </row>
    <row r="102" spans="1:12" ht="15" customHeight="1">
      <c r="A102" s="2968" t="s">
        <v>5362</v>
      </c>
      <c r="B102" s="2969">
        <v>802507.5770085447</v>
      </c>
      <c r="C102" s="2969">
        <v>773812.12633221387</v>
      </c>
      <c r="D102" s="2969">
        <v>772760.07406701718</v>
      </c>
      <c r="E102" s="2969">
        <v>794536.32186100003</v>
      </c>
      <c r="F102" s="2969">
        <v>847032.9086529715</v>
      </c>
      <c r="G102" s="2969">
        <v>854182.19111693406</v>
      </c>
      <c r="H102" s="2969">
        <v>819173.24980611494</v>
      </c>
      <c r="I102" s="2969">
        <v>904882.3308</v>
      </c>
      <c r="J102" s="2969">
        <v>830962.82314397965</v>
      </c>
      <c r="K102" s="2969">
        <v>826697.49180793902</v>
      </c>
      <c r="L102" s="2969">
        <v>802786.97683269531</v>
      </c>
    </row>
    <row r="103" spans="1:12" ht="15" customHeight="1">
      <c r="A103" s="2963" t="s">
        <v>5393</v>
      </c>
      <c r="B103" s="2964">
        <v>3793257.232626</v>
      </c>
      <c r="C103" s="2964">
        <v>3692444.537787003</v>
      </c>
      <c r="D103" s="2964">
        <v>3775031.3593038702</v>
      </c>
      <c r="E103" s="2964">
        <v>3802185.0608095936</v>
      </c>
      <c r="F103" s="2964">
        <f t="shared" ref="F103:L103" si="35">F104+F108</f>
        <v>3435928.7429669029</v>
      </c>
      <c r="G103" s="2964">
        <f t="shared" si="35"/>
        <v>3560403.8549611308</v>
      </c>
      <c r="H103" s="2964">
        <f t="shared" si="35"/>
        <v>3418369.404777688</v>
      </c>
      <c r="I103" s="2964">
        <f t="shared" si="35"/>
        <v>4065398.4289150373</v>
      </c>
      <c r="J103" s="2964">
        <f t="shared" si="35"/>
        <v>3884904.9468304552</v>
      </c>
      <c r="K103" s="2964">
        <f t="shared" si="35"/>
        <v>4081839.5813840721</v>
      </c>
      <c r="L103" s="2964">
        <f t="shared" si="35"/>
        <v>3842495.9869898148</v>
      </c>
    </row>
    <row r="104" spans="1:12" ht="15" customHeight="1">
      <c r="A104" s="2965" t="s">
        <v>5391</v>
      </c>
      <c r="B104" s="2964">
        <v>3262524.7264044737</v>
      </c>
      <c r="C104" s="2964">
        <v>3196519.4965923419</v>
      </c>
      <c r="D104" s="2964">
        <v>3290515.7390081612</v>
      </c>
      <c r="E104" s="2964">
        <v>3349001.6401974745</v>
      </c>
      <c r="F104" s="2964">
        <f t="shared" ref="F104:L104" si="36">F105+F106</f>
        <v>2967225.9268434905</v>
      </c>
      <c r="G104" s="2964">
        <f t="shared" si="36"/>
        <v>3049103.6444754922</v>
      </c>
      <c r="H104" s="2964">
        <f t="shared" si="36"/>
        <v>2898414.5241934848</v>
      </c>
      <c r="I104" s="2964">
        <f t="shared" si="36"/>
        <v>3554626.099952843</v>
      </c>
      <c r="J104" s="2964">
        <f t="shared" si="36"/>
        <v>3318673.7427802309</v>
      </c>
      <c r="K104" s="2964">
        <f t="shared" si="36"/>
        <v>3437448.3326488119</v>
      </c>
      <c r="L104" s="2964">
        <f t="shared" si="36"/>
        <v>3313581.3424492343</v>
      </c>
    </row>
    <row r="105" spans="1:12" ht="15" customHeight="1">
      <c r="A105" s="2966" t="s">
        <v>5435</v>
      </c>
      <c r="B105" s="2967">
        <v>1109.5226031647219</v>
      </c>
      <c r="C105" s="2967">
        <v>1184.1811451604731</v>
      </c>
      <c r="D105" s="2967">
        <v>1249.6829382704418</v>
      </c>
      <c r="E105" s="2967">
        <v>1279.3841395155582</v>
      </c>
      <c r="F105" s="2967">
        <v>1452.1446927121176</v>
      </c>
      <c r="G105" s="2967">
        <v>1613.685027243645</v>
      </c>
      <c r="H105" s="2967">
        <v>1804.705853350378</v>
      </c>
      <c r="I105" s="2967">
        <v>1742.776116</v>
      </c>
      <c r="J105" s="2967">
        <v>1914.8953776518811</v>
      </c>
      <c r="K105" s="2967">
        <v>1980.2347876091449</v>
      </c>
      <c r="L105" s="2967">
        <v>2124.501028768324</v>
      </c>
    </row>
    <row r="106" spans="1:12" ht="15" customHeight="1">
      <c r="A106" s="2966" t="s">
        <v>5396</v>
      </c>
      <c r="B106" s="2967">
        <v>3261415.2038013088</v>
      </c>
      <c r="C106" s="2967">
        <v>3195335.3154471815</v>
      </c>
      <c r="D106" s="2967">
        <v>3289266.056069891</v>
      </c>
      <c r="E106" s="2967">
        <v>3347722.256057959</v>
      </c>
      <c r="F106" s="2967">
        <v>2965773.7821507785</v>
      </c>
      <c r="G106" s="2967">
        <v>3047489.9594482486</v>
      </c>
      <c r="H106" s="2967">
        <v>2896609.8183401343</v>
      </c>
      <c r="I106" s="2967">
        <v>3552883.323836843</v>
      </c>
      <c r="J106" s="2967">
        <v>3316758.8474025792</v>
      </c>
      <c r="K106" s="2967">
        <v>3435468.0978612029</v>
      </c>
      <c r="L106" s="2967">
        <v>3311456.8414204661</v>
      </c>
    </row>
    <row r="107" spans="1:12" ht="15" customHeight="1">
      <c r="A107" s="2968" t="s">
        <v>5362</v>
      </c>
      <c r="B107" s="2969">
        <v>3223785.3388825059</v>
      </c>
      <c r="C107" s="2969">
        <v>3158327.1773155876</v>
      </c>
      <c r="D107" s="2969">
        <v>3252106.0840157201</v>
      </c>
      <c r="E107" s="2969">
        <v>3308825.0462000002</v>
      </c>
      <c r="F107" s="2969">
        <v>2915000.2345963861</v>
      </c>
      <c r="G107" s="2969">
        <v>2997285.3871838395</v>
      </c>
      <c r="H107" s="2969">
        <v>2846428.2631626357</v>
      </c>
      <c r="I107" s="2969">
        <v>3503813.5440000002</v>
      </c>
      <c r="J107" s="2969">
        <v>3265609.5465818518</v>
      </c>
      <c r="K107" s="2969">
        <v>3387841.9581477381</v>
      </c>
      <c r="L107" s="2969">
        <v>3265569.3387022363</v>
      </c>
    </row>
    <row r="108" spans="1:12" ht="15" customHeight="1">
      <c r="A108" s="2965" t="s">
        <v>5397</v>
      </c>
      <c r="B108" s="2964">
        <v>530732.5062215263</v>
      </c>
      <c r="C108" s="2964">
        <v>495925.041194661</v>
      </c>
      <c r="D108" s="2964">
        <v>484515.62029570894</v>
      </c>
      <c r="E108" s="2964">
        <v>453183.42061211891</v>
      </c>
      <c r="F108" s="2964">
        <f t="shared" ref="F108:L108" si="37">F109+F112+F115+F118</f>
        <v>468702.81612341246</v>
      </c>
      <c r="G108" s="2964">
        <f t="shared" si="37"/>
        <v>511300.21048563864</v>
      </c>
      <c r="H108" s="2964">
        <f t="shared" si="37"/>
        <v>519954.88058420341</v>
      </c>
      <c r="I108" s="2964">
        <f t="shared" si="37"/>
        <v>510772.32896219438</v>
      </c>
      <c r="J108" s="2964">
        <f t="shared" si="37"/>
        <v>566231.20405022416</v>
      </c>
      <c r="K108" s="2964">
        <f t="shared" si="37"/>
        <v>644391.2487352601</v>
      </c>
      <c r="L108" s="2964">
        <f t="shared" si="37"/>
        <v>528914.64454058057</v>
      </c>
    </row>
    <row r="109" spans="1:12" ht="15" customHeight="1">
      <c r="A109" s="2966" t="s">
        <v>5398</v>
      </c>
      <c r="B109" s="2967">
        <v>29.25</v>
      </c>
      <c r="C109" s="2967">
        <v>50.25</v>
      </c>
      <c r="D109" s="2967">
        <v>26.85</v>
      </c>
      <c r="E109" s="2967">
        <v>51.75</v>
      </c>
      <c r="F109" s="2967">
        <f t="shared" ref="F109:L109" si="38">F110+F111</f>
        <v>7.4</v>
      </c>
      <c r="G109" s="2967">
        <f t="shared" si="38"/>
        <v>5.45</v>
      </c>
      <c r="H109" s="2967">
        <f t="shared" si="38"/>
        <v>0</v>
      </c>
      <c r="I109" s="2967">
        <f t="shared" si="38"/>
        <v>0</v>
      </c>
      <c r="J109" s="2967">
        <f t="shared" si="38"/>
        <v>0</v>
      </c>
      <c r="K109" s="2967">
        <f t="shared" si="38"/>
        <v>0</v>
      </c>
      <c r="L109" s="2967">
        <f t="shared" si="38"/>
        <v>0</v>
      </c>
    </row>
    <row r="110" spans="1:12" ht="15" customHeight="1">
      <c r="A110" s="2970" t="s">
        <v>5399</v>
      </c>
      <c r="B110" s="2967">
        <v>24.35</v>
      </c>
      <c r="C110" s="2967">
        <v>45.35</v>
      </c>
      <c r="D110" s="2967">
        <v>21.95</v>
      </c>
      <c r="E110" s="2967">
        <v>46.85</v>
      </c>
      <c r="F110" s="2967">
        <v>7.4</v>
      </c>
      <c r="G110" s="2967">
        <v>5.45</v>
      </c>
      <c r="H110" s="2967">
        <v>0</v>
      </c>
      <c r="I110" s="2967">
        <v>0</v>
      </c>
      <c r="J110" s="2967">
        <v>0</v>
      </c>
      <c r="K110" s="2967">
        <v>0</v>
      </c>
      <c r="L110" s="2967">
        <v>0</v>
      </c>
    </row>
    <row r="111" spans="1:12" ht="15" customHeight="1">
      <c r="A111" s="2970" t="s">
        <v>5400</v>
      </c>
      <c r="B111" s="2967">
        <v>4.9000000000000004</v>
      </c>
      <c r="C111" s="2967">
        <v>4.9000000000000004</v>
      </c>
      <c r="D111" s="2967">
        <v>4.9000000000000004</v>
      </c>
      <c r="E111" s="2967">
        <v>4.9000000000000004</v>
      </c>
      <c r="F111" s="2967">
        <v>0</v>
      </c>
      <c r="G111" s="2967">
        <v>0</v>
      </c>
      <c r="H111" s="2967">
        <v>0</v>
      </c>
      <c r="I111" s="2967">
        <v>0</v>
      </c>
      <c r="J111" s="2967">
        <v>0</v>
      </c>
      <c r="K111" s="2967">
        <v>0</v>
      </c>
      <c r="L111" s="2967">
        <v>0</v>
      </c>
    </row>
    <row r="112" spans="1:12" ht="15" customHeight="1">
      <c r="A112" s="2966" t="s">
        <v>5435</v>
      </c>
      <c r="B112" s="2967">
        <v>14626.278612712511</v>
      </c>
      <c r="C112" s="2967">
        <v>14608.157489741821</v>
      </c>
      <c r="D112" s="2967">
        <v>14101.711579386729</v>
      </c>
      <c r="E112" s="2967">
        <v>14282.30161347391</v>
      </c>
      <c r="F112" s="2967">
        <f t="shared" ref="F112:L112" si="39">F114+F113</f>
        <v>20978.073928669575</v>
      </c>
      <c r="G112" s="2967">
        <f t="shared" si="39"/>
        <v>34299.469120375492</v>
      </c>
      <c r="H112" s="2967">
        <f t="shared" si="39"/>
        <v>32015.25770755245</v>
      </c>
      <c r="I112" s="2967">
        <f t="shared" si="39"/>
        <v>33775.060913861395</v>
      </c>
      <c r="J112" s="2967">
        <f t="shared" si="39"/>
        <v>35522.848116873734</v>
      </c>
      <c r="K112" s="2967">
        <f t="shared" si="39"/>
        <v>35236.908325797958</v>
      </c>
      <c r="L112" s="2967">
        <f t="shared" si="39"/>
        <v>34350.569970600205</v>
      </c>
    </row>
    <row r="113" spans="1:12" ht="15" customHeight="1">
      <c r="A113" s="2970" t="s">
        <v>5399</v>
      </c>
      <c r="B113" s="2967">
        <v>4.1266370000000004E-2</v>
      </c>
      <c r="C113" s="2967">
        <v>58.486431469999999</v>
      </c>
      <c r="D113" s="2967">
        <v>118.32847541</v>
      </c>
      <c r="E113" s="2967">
        <v>103.46380453</v>
      </c>
      <c r="F113" s="2967">
        <v>43.325237580000007</v>
      </c>
      <c r="G113" s="2967">
        <v>27.915694650000002</v>
      </c>
      <c r="H113" s="2967">
        <v>18.594423899999999</v>
      </c>
      <c r="I113" s="2967">
        <v>11.025339100000002</v>
      </c>
      <c r="J113" s="2967">
        <v>2.8611713500000002</v>
      </c>
      <c r="K113" s="2967">
        <v>1.4332091999999998</v>
      </c>
      <c r="L113" s="2967">
        <v>0</v>
      </c>
    </row>
    <row r="114" spans="1:12" ht="15" customHeight="1">
      <c r="A114" s="2970" t="s">
        <v>5400</v>
      </c>
      <c r="B114" s="2967">
        <v>14626.23734634251</v>
      </c>
      <c r="C114" s="2967">
        <v>14549.671058271821</v>
      </c>
      <c r="D114" s="2967">
        <v>13983.383103976728</v>
      </c>
      <c r="E114" s="2967">
        <v>14178.83780894391</v>
      </c>
      <c r="F114" s="2967">
        <v>20934.748691089575</v>
      </c>
      <c r="G114" s="2967">
        <v>34271.553425725491</v>
      </c>
      <c r="H114" s="2967">
        <v>31996.663283652451</v>
      </c>
      <c r="I114" s="2967">
        <v>33764.035574761394</v>
      </c>
      <c r="J114" s="2967">
        <v>35519.986945523735</v>
      </c>
      <c r="K114" s="2967">
        <v>35235.475116597961</v>
      </c>
      <c r="L114" s="2967">
        <v>34350.569970600205</v>
      </c>
    </row>
    <row r="115" spans="1:12" ht="15" customHeight="1">
      <c r="A115" s="2966" t="s">
        <v>5376</v>
      </c>
      <c r="B115" s="2967">
        <v>401.45</v>
      </c>
      <c r="C115" s="2967">
        <v>379.35</v>
      </c>
      <c r="D115" s="2967">
        <v>384.6</v>
      </c>
      <c r="E115" s="2967">
        <v>342.45</v>
      </c>
      <c r="F115" s="2967">
        <f t="shared" ref="F115:L115" si="40">F116+F117</f>
        <v>370</v>
      </c>
      <c r="G115" s="2967">
        <f t="shared" si="40"/>
        <v>410.75</v>
      </c>
      <c r="H115" s="2967">
        <f t="shared" si="40"/>
        <v>365.95000000000005</v>
      </c>
      <c r="I115" s="2967">
        <f t="shared" si="40"/>
        <v>415.55</v>
      </c>
      <c r="J115" s="2967">
        <f t="shared" si="40"/>
        <v>428.2</v>
      </c>
      <c r="K115" s="2967">
        <f t="shared" si="40"/>
        <v>426</v>
      </c>
      <c r="L115" s="2967">
        <f t="shared" si="40"/>
        <v>462</v>
      </c>
    </row>
    <row r="116" spans="1:12" ht="15" customHeight="1">
      <c r="A116" s="2970" t="s">
        <v>5399</v>
      </c>
      <c r="B116" s="2967">
        <v>27.45</v>
      </c>
      <c r="C116" s="2967">
        <v>43.35</v>
      </c>
      <c r="D116" s="2967">
        <v>44.6</v>
      </c>
      <c r="E116" s="2967">
        <v>38.450000000000003</v>
      </c>
      <c r="F116" s="2967">
        <v>61</v>
      </c>
      <c r="G116" s="2967">
        <v>77.099999999999994</v>
      </c>
      <c r="H116" s="2967">
        <v>35.35</v>
      </c>
      <c r="I116" s="2967">
        <v>45.6</v>
      </c>
      <c r="J116" s="2967">
        <v>40.299999999999997</v>
      </c>
      <c r="K116" s="2967">
        <v>37</v>
      </c>
      <c r="L116" s="2967">
        <v>63</v>
      </c>
    </row>
    <row r="117" spans="1:12" ht="15" customHeight="1">
      <c r="A117" s="2970" t="s">
        <v>5400</v>
      </c>
      <c r="B117" s="2967">
        <v>374</v>
      </c>
      <c r="C117" s="2967">
        <v>336</v>
      </c>
      <c r="D117" s="2967">
        <v>340</v>
      </c>
      <c r="E117" s="2967">
        <v>304</v>
      </c>
      <c r="F117" s="2967">
        <v>309</v>
      </c>
      <c r="G117" s="2967">
        <v>333.65</v>
      </c>
      <c r="H117" s="2967">
        <v>330.6</v>
      </c>
      <c r="I117" s="2967">
        <v>369.95</v>
      </c>
      <c r="J117" s="2967">
        <v>387.9</v>
      </c>
      <c r="K117" s="2967">
        <v>389</v>
      </c>
      <c r="L117" s="2967">
        <v>399</v>
      </c>
    </row>
    <row r="118" spans="1:12" ht="15" customHeight="1">
      <c r="A118" s="2966" t="s">
        <v>5396</v>
      </c>
      <c r="B118" s="2967">
        <v>515675.52760881383</v>
      </c>
      <c r="C118" s="2967">
        <v>480887.28370491916</v>
      </c>
      <c r="D118" s="2967">
        <v>470002.4587163222</v>
      </c>
      <c r="E118" s="2967">
        <v>438506.91899864498</v>
      </c>
      <c r="F118" s="2967">
        <f t="shared" ref="F118:L118" si="41">F119</f>
        <v>447347.34219474287</v>
      </c>
      <c r="G118" s="2967">
        <f t="shared" si="41"/>
        <v>476584.54136526317</v>
      </c>
      <c r="H118" s="2967">
        <f t="shared" si="41"/>
        <v>487573.67287665093</v>
      </c>
      <c r="I118" s="2967">
        <f t="shared" si="41"/>
        <v>476581.71804833302</v>
      </c>
      <c r="J118" s="2967">
        <f t="shared" si="41"/>
        <v>530280.15593335044</v>
      </c>
      <c r="K118" s="2967">
        <f t="shared" si="41"/>
        <v>608728.34040946211</v>
      </c>
      <c r="L118" s="2967">
        <f t="shared" si="41"/>
        <v>494102.07456998038</v>
      </c>
    </row>
    <row r="119" spans="1:12" ht="15" customHeight="1">
      <c r="A119" s="2970" t="s">
        <v>5400</v>
      </c>
      <c r="B119" s="2967">
        <v>515675.52760881383</v>
      </c>
      <c r="C119" s="2967">
        <v>480887.28370491916</v>
      </c>
      <c r="D119" s="2967">
        <v>470002.4587163222</v>
      </c>
      <c r="E119" s="2967">
        <v>438506.91899864498</v>
      </c>
      <c r="F119" s="2967">
        <v>447347.34219474287</v>
      </c>
      <c r="G119" s="2967">
        <v>476584.54136526317</v>
      </c>
      <c r="H119" s="2967">
        <v>487573.67287665093</v>
      </c>
      <c r="I119" s="2967">
        <v>476581.71804833302</v>
      </c>
      <c r="J119" s="2967">
        <v>530280.15593335044</v>
      </c>
      <c r="K119" s="2967">
        <v>608728.34040946211</v>
      </c>
      <c r="L119" s="2967">
        <v>494102.07456998038</v>
      </c>
    </row>
    <row r="120" spans="1:12" s="2975" customFormat="1" ht="15" customHeight="1">
      <c r="A120" s="2968" t="s">
        <v>5362</v>
      </c>
      <c r="B120" s="2969">
        <v>513697.54972215882</v>
      </c>
      <c r="C120" s="2969">
        <v>478925.62045735616</v>
      </c>
      <c r="D120" s="2969">
        <v>468123.3897343172</v>
      </c>
      <c r="E120" s="2969">
        <v>436614.6127</v>
      </c>
      <c r="F120" s="2969">
        <v>445249.74549189187</v>
      </c>
      <c r="G120" s="2969">
        <v>474465.99447466515</v>
      </c>
      <c r="H120" s="2969">
        <v>485450.47724170896</v>
      </c>
      <c r="I120" s="2969">
        <v>474248.62800000003</v>
      </c>
      <c r="J120" s="2969">
        <v>528173.15254703548</v>
      </c>
      <c r="K120" s="2969">
        <v>606634.14801671705</v>
      </c>
      <c r="L120" s="2969">
        <v>492065.51923273539</v>
      </c>
    </row>
    <row r="121" spans="1:12" s="2978" customFormat="1">
      <c r="A121" s="2963" t="s">
        <v>5436</v>
      </c>
      <c r="B121" s="2971">
        <v>46940.532933441558</v>
      </c>
      <c r="C121" s="2971">
        <v>43452.867467171425</v>
      </c>
      <c r="D121" s="2971">
        <v>45668.564476256062</v>
      </c>
      <c r="E121" s="2971">
        <v>33710.93160152746</v>
      </c>
      <c r="F121" s="2971">
        <f t="shared" ref="F121:L121" si="42">F122+F123</f>
        <v>41237.564325578474</v>
      </c>
      <c r="G121" s="2971">
        <f t="shared" si="42"/>
        <v>48729.986738165382</v>
      </c>
      <c r="H121" s="2971">
        <f t="shared" si="42"/>
        <v>35930.091136187395</v>
      </c>
      <c r="I121" s="2971">
        <f t="shared" si="42"/>
        <v>42229.878117490465</v>
      </c>
      <c r="J121" s="2971">
        <f t="shared" si="42"/>
        <v>39752.158307259815</v>
      </c>
      <c r="K121" s="2971">
        <f t="shared" si="42"/>
        <v>80258.963568493113</v>
      </c>
      <c r="L121" s="2971">
        <f t="shared" si="42"/>
        <v>55377.114617598585</v>
      </c>
    </row>
    <row r="122" spans="1:12" ht="15" customHeight="1">
      <c r="A122" s="2966" t="s">
        <v>5435</v>
      </c>
      <c r="B122" s="2967">
        <v>2394.5572721537051</v>
      </c>
      <c r="C122" s="2967">
        <v>1110.5041968287887</v>
      </c>
      <c r="D122" s="2967">
        <v>2491.0027747804079</v>
      </c>
      <c r="E122" s="2967">
        <v>1799.9209015274607</v>
      </c>
      <c r="F122" s="2967">
        <v>2207.4438825660027</v>
      </c>
      <c r="G122" s="2967">
        <v>2661.5292861403373</v>
      </c>
      <c r="H122" s="2967">
        <v>2300.1905932027375</v>
      </c>
      <c r="I122" s="2967">
        <v>5769.6613174904605</v>
      </c>
      <c r="J122" s="2967">
        <v>5720.8161677440294</v>
      </c>
      <c r="K122" s="2967">
        <v>5852.5159563675088</v>
      </c>
      <c r="L122" s="2967">
        <v>5669.2344650559689</v>
      </c>
    </row>
    <row r="123" spans="1:12" ht="15" customHeight="1">
      <c r="A123" s="2966" t="s">
        <v>5396</v>
      </c>
      <c r="B123" s="2967">
        <v>44545.975661287855</v>
      </c>
      <c r="C123" s="2967">
        <v>42342.363270342634</v>
      </c>
      <c r="D123" s="2967">
        <v>43177.561701475657</v>
      </c>
      <c r="E123" s="2967">
        <v>31911.010700000003</v>
      </c>
      <c r="F123" s="2967">
        <f t="shared" ref="F123:L123" si="43">F124</f>
        <v>39030.120443012471</v>
      </c>
      <c r="G123" s="2967">
        <f t="shared" si="43"/>
        <v>46068.457452025046</v>
      </c>
      <c r="H123" s="2967">
        <f t="shared" si="43"/>
        <v>33629.900542984658</v>
      </c>
      <c r="I123" s="2967">
        <f t="shared" si="43"/>
        <v>36460.216800000002</v>
      </c>
      <c r="J123" s="2967">
        <f t="shared" si="43"/>
        <v>34031.342139515786</v>
      </c>
      <c r="K123" s="2967">
        <f t="shared" si="43"/>
        <v>74406.447612125601</v>
      </c>
      <c r="L123" s="2967">
        <f t="shared" si="43"/>
        <v>49707.880152542617</v>
      </c>
    </row>
    <row r="124" spans="1:12" s="2975" customFormat="1" ht="15" customHeight="1">
      <c r="A124" s="2968" t="s">
        <v>5362</v>
      </c>
      <c r="B124" s="2969">
        <v>44545.975661287855</v>
      </c>
      <c r="C124" s="2969">
        <v>42342.363270342634</v>
      </c>
      <c r="D124" s="2969">
        <v>43177.561701475657</v>
      </c>
      <c r="E124" s="2969">
        <v>31911.010700000003</v>
      </c>
      <c r="F124" s="2969">
        <v>39030.120443012471</v>
      </c>
      <c r="G124" s="2969">
        <v>46068.457452025046</v>
      </c>
      <c r="H124" s="2969">
        <v>33629.900542984658</v>
      </c>
      <c r="I124" s="2969">
        <v>36460.216800000002</v>
      </c>
      <c r="J124" s="2969">
        <v>34031.342139515786</v>
      </c>
      <c r="K124" s="2969">
        <v>74406.447612125601</v>
      </c>
      <c r="L124" s="2969">
        <v>49707.880152542617</v>
      </c>
    </row>
    <row r="125" spans="1:12" ht="15" customHeight="1">
      <c r="A125" s="2963" t="s">
        <v>5404</v>
      </c>
      <c r="B125" s="2964">
        <v>3854414.0676109572</v>
      </c>
      <c r="C125" s="2964">
        <v>3800890.8796898108</v>
      </c>
      <c r="D125" s="2964">
        <v>4176859.4565812908</v>
      </c>
      <c r="E125" s="2964">
        <v>3863614.2260276312</v>
      </c>
      <c r="F125" s="2964">
        <f t="shared" ref="F125:L125" si="44">F126+F130+F147+F151+F154+F164</f>
        <v>4622589.7479852401</v>
      </c>
      <c r="G125" s="2964">
        <f t="shared" si="44"/>
        <v>4424279.2914366163</v>
      </c>
      <c r="H125" s="2964">
        <f t="shared" si="44"/>
        <v>4178982.6556829293</v>
      </c>
      <c r="I125" s="2964">
        <f t="shared" si="44"/>
        <v>3943596.8501931024</v>
      </c>
      <c r="J125" s="2964">
        <f t="shared" si="44"/>
        <v>4480340.2807689663</v>
      </c>
      <c r="K125" s="2964">
        <f t="shared" si="44"/>
        <v>4460803.4741205564</v>
      </c>
      <c r="L125" s="2964">
        <f t="shared" si="44"/>
        <v>4183837.659819454</v>
      </c>
    </row>
    <row r="126" spans="1:12" ht="15" customHeight="1">
      <c r="A126" s="2965" t="s">
        <v>5406</v>
      </c>
      <c r="B126" s="2964">
        <v>380223.49472739972</v>
      </c>
      <c r="C126" s="2964">
        <v>363328.23470288143</v>
      </c>
      <c r="D126" s="2964">
        <v>368423.81633681012</v>
      </c>
      <c r="E126" s="2964">
        <v>372380.32391804882</v>
      </c>
      <c r="F126" s="2964">
        <f t="shared" ref="F126:L126" si="45">F127+F129</f>
        <v>411239.16807899671</v>
      </c>
      <c r="G126" s="2964">
        <f t="shared" si="45"/>
        <v>416644.2236774363</v>
      </c>
      <c r="H126" s="2964">
        <f t="shared" si="45"/>
        <v>426022.26732674584</v>
      </c>
      <c r="I126" s="2964">
        <f t="shared" si="45"/>
        <v>436730.90285723819</v>
      </c>
      <c r="J126" s="2964">
        <f t="shared" si="45"/>
        <v>487603.61602364242</v>
      </c>
      <c r="K126" s="2964">
        <f t="shared" si="45"/>
        <v>553193.90556615347</v>
      </c>
      <c r="L126" s="2964">
        <f t="shared" si="45"/>
        <v>494240.17291732295</v>
      </c>
    </row>
    <row r="127" spans="1:12" ht="15" customHeight="1">
      <c r="A127" s="2966" t="s">
        <v>5450</v>
      </c>
      <c r="B127" s="2967">
        <v>880.39558901949022</v>
      </c>
      <c r="C127" s="2967">
        <v>475.34550187688188</v>
      </c>
      <c r="D127" s="2967">
        <v>744.25792062881419</v>
      </c>
      <c r="E127" s="2967">
        <v>662.59421597720893</v>
      </c>
      <c r="F127" s="2967">
        <f t="shared" ref="F127:L127" si="46">F128</f>
        <v>648.06712248423503</v>
      </c>
      <c r="G127" s="2967">
        <f t="shared" si="46"/>
        <v>1161.6844287525767</v>
      </c>
      <c r="H127" s="2967">
        <f t="shared" si="46"/>
        <v>621.36159498016605</v>
      </c>
      <c r="I127" s="2967">
        <f t="shared" si="46"/>
        <v>769.23327609822206</v>
      </c>
      <c r="J127" s="2967">
        <f t="shared" si="46"/>
        <v>863.20973326655678</v>
      </c>
      <c r="K127" s="2967">
        <f t="shared" si="46"/>
        <v>914.66646934977803</v>
      </c>
      <c r="L127" s="2967">
        <f t="shared" si="46"/>
        <v>1108.985617417191</v>
      </c>
    </row>
    <row r="128" spans="1:12" ht="15" customHeight="1">
      <c r="A128" s="2970" t="s">
        <v>5399</v>
      </c>
      <c r="B128" s="2967">
        <v>880.39558901949022</v>
      </c>
      <c r="C128" s="2967">
        <v>475.34550187688188</v>
      </c>
      <c r="D128" s="2967">
        <v>744.25792062881419</v>
      </c>
      <c r="E128" s="2967">
        <v>662.59421597720893</v>
      </c>
      <c r="F128" s="2967">
        <v>648.06712248423503</v>
      </c>
      <c r="G128" s="2967">
        <v>1161.6844287525767</v>
      </c>
      <c r="H128" s="2967">
        <v>621.36159498016605</v>
      </c>
      <c r="I128" s="2967">
        <v>769.23327609822206</v>
      </c>
      <c r="J128" s="2967">
        <v>863.20973326655678</v>
      </c>
      <c r="K128" s="2967">
        <v>914.66646934977803</v>
      </c>
      <c r="L128" s="2967">
        <v>1108.985617417191</v>
      </c>
    </row>
    <row r="129" spans="1:12" ht="15" customHeight="1">
      <c r="A129" s="2966" t="s">
        <v>5394</v>
      </c>
      <c r="B129" s="2967">
        <v>379343.09913838026</v>
      </c>
      <c r="C129" s="2967">
        <v>362852.88920100452</v>
      </c>
      <c r="D129" s="2967">
        <v>367679.5584161813</v>
      </c>
      <c r="E129" s="2967">
        <v>371717.72970207164</v>
      </c>
      <c r="F129" s="2967">
        <v>410591.1009565125</v>
      </c>
      <c r="G129" s="2967">
        <v>415482.53924868372</v>
      </c>
      <c r="H129" s="2967">
        <v>425400.90573176567</v>
      </c>
      <c r="I129" s="2967">
        <v>435961.66958113998</v>
      </c>
      <c r="J129" s="2967">
        <v>486740.40629037586</v>
      </c>
      <c r="K129" s="2967">
        <v>552279.23909680371</v>
      </c>
      <c r="L129" s="2967">
        <v>493131.18729990575</v>
      </c>
    </row>
    <row r="130" spans="1:12" ht="15" customHeight="1">
      <c r="A130" s="2965" t="s">
        <v>5407</v>
      </c>
      <c r="B130" s="2964">
        <v>2442157.8280604584</v>
      </c>
      <c r="C130" s="2964">
        <v>2471743.7600653195</v>
      </c>
      <c r="D130" s="2964">
        <v>2518643.3143773237</v>
      </c>
      <c r="E130" s="2964">
        <v>2580505.1323354412</v>
      </c>
      <c r="F130" s="2964">
        <f t="shared" ref="F130:L130" si="47">F134+F136+F138+F131</f>
        <v>2841563.0701401243</v>
      </c>
      <c r="G130" s="2964">
        <f t="shared" si="47"/>
        <v>2906534.7059905683</v>
      </c>
      <c r="H130" s="2964">
        <f t="shared" si="47"/>
        <v>2730471.0167802097</v>
      </c>
      <c r="I130" s="2964">
        <f t="shared" si="47"/>
        <v>2520830.0384041541</v>
      </c>
      <c r="J130" s="2964">
        <f t="shared" si="47"/>
        <v>2737710.8927426608</v>
      </c>
      <c r="K130" s="2964">
        <f t="shared" si="47"/>
        <v>2676369.6215147511</v>
      </c>
      <c r="L130" s="2964">
        <f t="shared" si="47"/>
        <v>2515304.7435349771</v>
      </c>
    </row>
    <row r="131" spans="1:12" ht="15" customHeight="1">
      <c r="A131" s="2966" t="s">
        <v>5398</v>
      </c>
      <c r="B131" s="2967">
        <v>40035.51</v>
      </c>
      <c r="C131" s="2967">
        <v>52090.400000000001</v>
      </c>
      <c r="D131" s="2967">
        <v>51590.84</v>
      </c>
      <c r="E131" s="2967">
        <v>50478.214999999997</v>
      </c>
      <c r="F131" s="2967">
        <f t="shared" ref="F131:L131" si="48">F132+F133</f>
        <v>52991.425000000003</v>
      </c>
      <c r="G131" s="2967">
        <f t="shared" si="48"/>
        <v>62021.867084690006</v>
      </c>
      <c r="H131" s="2967">
        <f t="shared" si="48"/>
        <v>62383.306570579996</v>
      </c>
      <c r="I131" s="2967">
        <f t="shared" si="48"/>
        <v>64491.342130180004</v>
      </c>
      <c r="J131" s="2967">
        <f t="shared" si="48"/>
        <v>63308.894730659995</v>
      </c>
      <c r="K131" s="2967">
        <f t="shared" si="48"/>
        <v>61228.186293039995</v>
      </c>
      <c r="L131" s="2967">
        <f t="shared" si="48"/>
        <v>52862.571745149995</v>
      </c>
    </row>
    <row r="132" spans="1:12" ht="15" customHeight="1">
      <c r="A132" s="2970" t="s">
        <v>5399</v>
      </c>
      <c r="B132" s="2967">
        <v>0</v>
      </c>
      <c r="C132" s="2967">
        <v>0</v>
      </c>
      <c r="D132" s="2967">
        <v>0</v>
      </c>
      <c r="E132" s="2967">
        <v>0</v>
      </c>
      <c r="F132" s="2967">
        <v>0</v>
      </c>
      <c r="G132" s="2967">
        <v>0</v>
      </c>
      <c r="H132" s="2967">
        <v>0</v>
      </c>
      <c r="I132" s="2967">
        <v>0</v>
      </c>
      <c r="J132" s="2967">
        <v>0</v>
      </c>
      <c r="K132" s="2967">
        <v>0</v>
      </c>
      <c r="L132" s="2967">
        <v>0</v>
      </c>
    </row>
    <row r="133" spans="1:12" ht="15" customHeight="1">
      <c r="A133" s="2970" t="s">
        <v>5400</v>
      </c>
      <c r="B133" s="2967">
        <v>40035.51</v>
      </c>
      <c r="C133" s="2967">
        <v>52090.400000000001</v>
      </c>
      <c r="D133" s="2967">
        <v>51590.84</v>
      </c>
      <c r="E133" s="2967">
        <v>50478.214999999997</v>
      </c>
      <c r="F133" s="2967">
        <v>52991.425000000003</v>
      </c>
      <c r="G133" s="2967">
        <v>62021.867084690006</v>
      </c>
      <c r="H133" s="2967">
        <v>62383.306570579996</v>
      </c>
      <c r="I133" s="2967">
        <v>64491.342130180004</v>
      </c>
      <c r="J133" s="2967">
        <v>63308.894730659995</v>
      </c>
      <c r="K133" s="2967">
        <v>61228.186293039995</v>
      </c>
      <c r="L133" s="2967">
        <v>52862.571745149995</v>
      </c>
    </row>
    <row r="134" spans="1:12" ht="15" customHeight="1">
      <c r="A134" s="2966" t="s">
        <v>5394</v>
      </c>
      <c r="B134" s="2967">
        <v>125051.64800931567</v>
      </c>
      <c r="C134" s="2967">
        <v>157120.96291875772</v>
      </c>
      <c r="D134" s="2967">
        <v>179800.54548973474</v>
      </c>
      <c r="E134" s="2967">
        <v>167082.66294344087</v>
      </c>
      <c r="F134" s="2967">
        <f t="shared" ref="F134:L134" si="49">F135</f>
        <v>157774.62367278567</v>
      </c>
      <c r="G134" s="2967">
        <f t="shared" si="49"/>
        <v>165792.1412959609</v>
      </c>
      <c r="H134" s="2967">
        <f t="shared" si="49"/>
        <v>150980.14396829766</v>
      </c>
      <c r="I134" s="2967">
        <f t="shared" si="49"/>
        <v>146832.28312338376</v>
      </c>
      <c r="J134" s="2967">
        <f t="shared" si="49"/>
        <v>151644.75047271216</v>
      </c>
      <c r="K134" s="2967">
        <f t="shared" si="49"/>
        <v>164368.32721591389</v>
      </c>
      <c r="L134" s="2967">
        <f t="shared" si="49"/>
        <v>140618.43118093771</v>
      </c>
    </row>
    <row r="135" spans="1:12" ht="15" customHeight="1">
      <c r="A135" s="2970" t="s">
        <v>5400</v>
      </c>
      <c r="B135" s="2967">
        <v>125051.64800931567</v>
      </c>
      <c r="C135" s="2967">
        <v>157120.96291875772</v>
      </c>
      <c r="D135" s="2967">
        <v>179800.54548973474</v>
      </c>
      <c r="E135" s="2967">
        <v>167082.66294344087</v>
      </c>
      <c r="F135" s="2967">
        <v>157774.62367278567</v>
      </c>
      <c r="G135" s="2967">
        <v>165792.1412959609</v>
      </c>
      <c r="H135" s="2967">
        <v>150980.14396829766</v>
      </c>
      <c r="I135" s="2967">
        <v>146832.28312338376</v>
      </c>
      <c r="J135" s="2967">
        <v>151644.75047271216</v>
      </c>
      <c r="K135" s="2967">
        <v>164368.32721591389</v>
      </c>
      <c r="L135" s="2967">
        <v>140618.43118093771</v>
      </c>
    </row>
    <row r="136" spans="1:12" ht="15" customHeight="1">
      <c r="A136" s="2966" t="s">
        <v>5376</v>
      </c>
      <c r="B136" s="2967">
        <v>61518</v>
      </c>
      <c r="C136" s="2967">
        <v>58720.5</v>
      </c>
      <c r="D136" s="2967">
        <v>53668.7</v>
      </c>
      <c r="E136" s="2967">
        <v>67829</v>
      </c>
      <c r="F136" s="2967">
        <f t="shared" ref="F136:L136" si="50">F137</f>
        <v>71019</v>
      </c>
      <c r="G136" s="2967">
        <f t="shared" si="50"/>
        <v>69189</v>
      </c>
      <c r="H136" s="2967">
        <f t="shared" si="50"/>
        <v>65504</v>
      </c>
      <c r="I136" s="2967">
        <f t="shared" si="50"/>
        <v>69676</v>
      </c>
      <c r="J136" s="2967">
        <f t="shared" si="50"/>
        <v>70723</v>
      </c>
      <c r="K136" s="2967">
        <f t="shared" si="50"/>
        <v>70455</v>
      </c>
      <c r="L136" s="2967">
        <f t="shared" si="50"/>
        <v>77002</v>
      </c>
    </row>
    <row r="137" spans="1:12" ht="15" customHeight="1">
      <c r="A137" s="2970" t="s">
        <v>5410</v>
      </c>
      <c r="B137" s="2967">
        <v>61518</v>
      </c>
      <c r="C137" s="2967">
        <v>58720.5</v>
      </c>
      <c r="D137" s="2967">
        <v>53668.7</v>
      </c>
      <c r="E137" s="2967">
        <v>67829</v>
      </c>
      <c r="F137" s="2967">
        <v>71019</v>
      </c>
      <c r="G137" s="2967">
        <v>69189</v>
      </c>
      <c r="H137" s="2967">
        <v>65504</v>
      </c>
      <c r="I137" s="2967">
        <v>69676</v>
      </c>
      <c r="J137" s="2967">
        <v>70723</v>
      </c>
      <c r="K137" s="2967">
        <v>70455</v>
      </c>
      <c r="L137" s="2967">
        <v>77002</v>
      </c>
    </row>
    <row r="138" spans="1:12" ht="15" customHeight="1">
      <c r="A138" s="2966" t="s">
        <v>5396</v>
      </c>
      <c r="B138" s="2967">
        <v>2215552.670051143</v>
      </c>
      <c r="C138" s="2967">
        <v>2203811.8971465616</v>
      </c>
      <c r="D138" s="2967">
        <v>2233583.2288875892</v>
      </c>
      <c r="E138" s="2967">
        <v>2295115.2543920004</v>
      </c>
      <c r="F138" s="2967">
        <f t="shared" ref="F138:L138" si="51">F139+F140</f>
        <v>2559778.0214673388</v>
      </c>
      <c r="G138" s="2967">
        <f t="shared" si="51"/>
        <v>2609531.6976099173</v>
      </c>
      <c r="H138" s="2967">
        <f t="shared" si="51"/>
        <v>2451603.5662413319</v>
      </c>
      <c r="I138" s="2967">
        <f t="shared" si="51"/>
        <v>2239830.4131505904</v>
      </c>
      <c r="J138" s="2967">
        <f t="shared" si="51"/>
        <v>2452034.2475392884</v>
      </c>
      <c r="K138" s="2967">
        <f t="shared" si="51"/>
        <v>2380318.1080057975</v>
      </c>
      <c r="L138" s="2967">
        <f t="shared" si="51"/>
        <v>2244821.7406088896</v>
      </c>
    </row>
    <row r="139" spans="1:12" ht="15" customHeight="1">
      <c r="A139" s="2970" t="s">
        <v>5399</v>
      </c>
      <c r="B139" s="2967">
        <v>197.39594522602408</v>
      </c>
      <c r="C139" s="2967">
        <v>190.62325063908483</v>
      </c>
      <c r="D139" s="2967">
        <v>192.78890902054988</v>
      </c>
      <c r="E139" s="2967">
        <v>264.61</v>
      </c>
      <c r="F139" s="2967">
        <v>166.62749049223322</v>
      </c>
      <c r="G139" s="2967">
        <v>153.53477362928962</v>
      </c>
      <c r="H139" s="2967">
        <v>174.71459157007229</v>
      </c>
      <c r="I139" s="2967">
        <v>180.15293688547004</v>
      </c>
      <c r="J139" s="2967">
        <v>152.56060108772778</v>
      </c>
      <c r="K139" s="2967">
        <v>141.76944478688122</v>
      </c>
      <c r="L139" s="2967">
        <v>133.20902132132809</v>
      </c>
    </row>
    <row r="140" spans="1:12" ht="15" customHeight="1">
      <c r="A140" s="2970" t="s">
        <v>5400</v>
      </c>
      <c r="B140" s="2967">
        <v>2215355.2741059172</v>
      </c>
      <c r="C140" s="2967">
        <v>2203621.2738959226</v>
      </c>
      <c r="D140" s="2967">
        <v>2233390.4399785688</v>
      </c>
      <c r="E140" s="2967">
        <v>2294850.6443920005</v>
      </c>
      <c r="F140" s="2967">
        <v>2559611.3939768467</v>
      </c>
      <c r="G140" s="2967">
        <v>2609378.1628362881</v>
      </c>
      <c r="H140" s="2967">
        <v>2451428.8516497617</v>
      </c>
      <c r="I140" s="2967">
        <v>2239650.2602137048</v>
      </c>
      <c r="J140" s="2967">
        <v>2451881.6869382006</v>
      </c>
      <c r="K140" s="2967">
        <v>2380176.3385610105</v>
      </c>
      <c r="L140" s="2967">
        <v>2244688.5315875681</v>
      </c>
    </row>
    <row r="141" spans="1:12" ht="15" customHeight="1">
      <c r="A141" s="2972" t="s">
        <v>2770</v>
      </c>
      <c r="B141" s="2967">
        <v>2191530.8673936552</v>
      </c>
      <c r="C141" s="2967">
        <v>2178344.116466234</v>
      </c>
      <c r="D141" s="2967">
        <v>2207678.823564616</v>
      </c>
      <c r="E141" s="2967">
        <v>2267539.0163920005</v>
      </c>
      <c r="F141" s="2967">
        <v>2530954.6769768465</v>
      </c>
      <c r="G141" s="2967">
        <v>2580228.3568362882</v>
      </c>
      <c r="H141" s="2967">
        <v>2423705.9566497616</v>
      </c>
      <c r="I141" s="2967">
        <v>2212267.9603253528</v>
      </c>
      <c r="J141" s="2967">
        <v>2423788.3882479332</v>
      </c>
      <c r="K141" s="2967">
        <v>2351537.5533818151</v>
      </c>
      <c r="L141" s="2967">
        <v>2217352.9356752527</v>
      </c>
    </row>
    <row r="142" spans="1:12" ht="15" customHeight="1">
      <c r="A142" s="2970" t="s">
        <v>5400</v>
      </c>
      <c r="B142" s="2967">
        <v>2191530.8673936552</v>
      </c>
      <c r="C142" s="2967">
        <v>2178344.116466234</v>
      </c>
      <c r="D142" s="2967">
        <v>2207678.823564616</v>
      </c>
      <c r="E142" s="2967">
        <v>2267539.0163920005</v>
      </c>
      <c r="F142" s="2967">
        <v>2530954.6769768465</v>
      </c>
      <c r="G142" s="2967">
        <v>2580228.3568362882</v>
      </c>
      <c r="H142" s="2967">
        <v>2423705.9566497616</v>
      </c>
      <c r="I142" s="2967">
        <v>2212267.9603253528</v>
      </c>
      <c r="J142" s="2967">
        <v>2423788.3628639332</v>
      </c>
      <c r="K142" s="2967">
        <v>2351537.5279978151</v>
      </c>
      <c r="L142" s="2967">
        <v>2217352.9356752527</v>
      </c>
    </row>
    <row r="143" spans="1:12" s="2975" customFormat="1" ht="15" customHeight="1">
      <c r="A143" s="2968" t="s">
        <v>5362</v>
      </c>
      <c r="B143" s="2969">
        <v>2186853.5877316552</v>
      </c>
      <c r="C143" s="2969">
        <v>2173583.6271172338</v>
      </c>
      <c r="D143" s="2969">
        <v>2202942.3342156159</v>
      </c>
      <c r="E143" s="2969">
        <v>2262926.5270430003</v>
      </c>
      <c r="F143" s="2969">
        <v>2526175.1876278464</v>
      </c>
      <c r="G143" s="2969">
        <v>2575440.6301622884</v>
      </c>
      <c r="H143" s="2969">
        <v>2419036.6210847618</v>
      </c>
      <c r="I143" s="2969">
        <v>2207637.3311999999</v>
      </c>
      <c r="J143" s="2969">
        <v>2418906.1759047555</v>
      </c>
      <c r="K143" s="2969">
        <v>2346779.5279974383</v>
      </c>
      <c r="L143" s="2969">
        <v>2213048.935674876</v>
      </c>
    </row>
    <row r="144" spans="1:12" s="2975" customFormat="1" ht="15" customHeight="1">
      <c r="A144" s="2972" t="s">
        <v>5437</v>
      </c>
      <c r="B144" s="2967">
        <v>24021.802657487791</v>
      </c>
      <c r="C144" s="2967">
        <v>25467.780680327647</v>
      </c>
      <c r="D144" s="2967">
        <v>25904.405322973336</v>
      </c>
      <c r="E144" s="2967">
        <v>27576.238000000001</v>
      </c>
      <c r="F144" s="2967">
        <f t="shared" ref="F144:L144" si="52">F145+F146</f>
        <v>28823.344490492233</v>
      </c>
      <c r="G144" s="2967">
        <f t="shared" si="52"/>
        <v>29303.34077362929</v>
      </c>
      <c r="H144" s="2967">
        <f t="shared" si="52"/>
        <v>27897.609591570072</v>
      </c>
      <c r="I144" s="2967">
        <f t="shared" si="52"/>
        <v>27562.452825237473</v>
      </c>
      <c r="J144" s="2967">
        <f t="shared" si="52"/>
        <v>28245.859291355027</v>
      </c>
      <c r="K144" s="2967">
        <f t="shared" si="52"/>
        <v>28780.554623982302</v>
      </c>
      <c r="L144" s="2967">
        <f t="shared" si="52"/>
        <v>27468.804933636748</v>
      </c>
    </row>
    <row r="145" spans="1:12" s="2975" customFormat="1" ht="15" customHeight="1">
      <c r="A145" s="2970" t="s">
        <v>5399</v>
      </c>
      <c r="B145" s="2967">
        <v>197.39594522602408</v>
      </c>
      <c r="C145" s="2967">
        <v>190.62325063908483</v>
      </c>
      <c r="D145" s="2967">
        <v>192.78890902054988</v>
      </c>
      <c r="E145" s="2967">
        <v>264.61</v>
      </c>
      <c r="F145" s="2967">
        <v>166.62749049223322</v>
      </c>
      <c r="G145" s="2967">
        <v>153.53477362928962</v>
      </c>
      <c r="H145" s="2967">
        <v>174.71459157007229</v>
      </c>
      <c r="I145" s="2967">
        <v>180.15293688547004</v>
      </c>
      <c r="J145" s="2967">
        <v>152.53521708772777</v>
      </c>
      <c r="K145" s="2967">
        <v>141.74406078688122</v>
      </c>
      <c r="L145" s="2967">
        <v>133.20902132132809</v>
      </c>
    </row>
    <row r="146" spans="1:12" s="2975" customFormat="1" ht="15" customHeight="1">
      <c r="A146" s="2970" t="s">
        <v>5400</v>
      </c>
      <c r="B146" s="2967">
        <v>23824.406712261767</v>
      </c>
      <c r="C146" s="2967">
        <v>25277.157429688563</v>
      </c>
      <c r="D146" s="2967">
        <v>25711.616413952786</v>
      </c>
      <c r="E146" s="2967">
        <v>27311.628000000001</v>
      </c>
      <c r="F146" s="2967">
        <v>28656.717000000001</v>
      </c>
      <c r="G146" s="2967">
        <v>29149.806</v>
      </c>
      <c r="H146" s="2967">
        <v>27722.895</v>
      </c>
      <c r="I146" s="2967">
        <v>27382.299888352001</v>
      </c>
      <c r="J146" s="2967">
        <v>28093.324074267301</v>
      </c>
      <c r="K146" s="2967">
        <v>28638.81056319542</v>
      </c>
      <c r="L146" s="2967">
        <v>27335.595912315421</v>
      </c>
    </row>
    <row r="147" spans="1:12" s="2975" customFormat="1" ht="15" customHeight="1">
      <c r="A147" s="2965" t="s">
        <v>5438</v>
      </c>
      <c r="B147" s="2964">
        <v>629.53551428683193</v>
      </c>
      <c r="C147" s="2964">
        <v>611.17840010956672</v>
      </c>
      <c r="D147" s="2964">
        <v>615.10194632956677</v>
      </c>
      <c r="E147" s="2964">
        <v>601.56145251893395</v>
      </c>
      <c r="F147" s="2964">
        <f t="shared" ref="F147:L147" si="53">F148</f>
        <v>621.18561351893402</v>
      </c>
      <c r="G147" s="2964">
        <f t="shared" si="53"/>
        <v>610.64912751893405</v>
      </c>
      <c r="H147" s="2964">
        <f t="shared" si="53"/>
        <v>503.06453355365807</v>
      </c>
      <c r="I147" s="2964">
        <f t="shared" si="53"/>
        <v>515.27717957358288</v>
      </c>
      <c r="J147" s="2964">
        <f t="shared" si="53"/>
        <v>535.55130075279487</v>
      </c>
      <c r="K147" s="2964">
        <f t="shared" si="53"/>
        <v>96.366778752794914</v>
      </c>
      <c r="L147" s="2964">
        <f t="shared" si="53"/>
        <v>100.23296775279492</v>
      </c>
    </row>
    <row r="148" spans="1:12" s="2975" customFormat="1" ht="15" customHeight="1">
      <c r="A148" s="2970" t="s">
        <v>5439</v>
      </c>
      <c r="B148" s="2967">
        <v>629.53551428683193</v>
      </c>
      <c r="C148" s="2967">
        <v>611.17840010956672</v>
      </c>
      <c r="D148" s="2967">
        <v>615.10194632956677</v>
      </c>
      <c r="E148" s="2967">
        <v>601.56145251893395</v>
      </c>
      <c r="F148" s="2967">
        <f t="shared" ref="F148:L148" si="54">F149+F150</f>
        <v>621.18561351893402</v>
      </c>
      <c r="G148" s="2967">
        <f t="shared" si="54"/>
        <v>610.64912751893405</v>
      </c>
      <c r="H148" s="2967">
        <f t="shared" si="54"/>
        <v>503.06453355365807</v>
      </c>
      <c r="I148" s="2967">
        <f t="shared" si="54"/>
        <v>515.27717957358288</v>
      </c>
      <c r="J148" s="2967">
        <f t="shared" si="54"/>
        <v>535.55130075279487</v>
      </c>
      <c r="K148" s="2967">
        <f t="shared" si="54"/>
        <v>96.366778752794914</v>
      </c>
      <c r="L148" s="2967">
        <f t="shared" si="54"/>
        <v>100.23296775279492</v>
      </c>
    </row>
    <row r="149" spans="1:12" s="2975" customFormat="1">
      <c r="A149" s="2970" t="s">
        <v>5440</v>
      </c>
      <c r="B149" s="2967">
        <v>629.53551428683193</v>
      </c>
      <c r="C149" s="2967">
        <v>611.17840010956672</v>
      </c>
      <c r="D149" s="2967">
        <v>615.10194632956677</v>
      </c>
      <c r="E149" s="2967">
        <v>601.56145251893395</v>
      </c>
      <c r="F149" s="2967">
        <v>621.18561351893402</v>
      </c>
      <c r="G149" s="2967">
        <v>610.64912751893405</v>
      </c>
      <c r="H149" s="2967">
        <v>503.06453355365807</v>
      </c>
      <c r="I149" s="2967">
        <v>515.27717957358288</v>
      </c>
      <c r="J149" s="2967">
        <v>535.55130075279487</v>
      </c>
      <c r="K149" s="2967">
        <v>96.366778752794914</v>
      </c>
      <c r="L149" s="2967">
        <v>100.23296775279492</v>
      </c>
    </row>
    <row r="150" spans="1:12" s="2975" customFormat="1" ht="15" hidden="1" customHeight="1">
      <c r="A150" s="2970" t="s">
        <v>5441</v>
      </c>
      <c r="B150" s="2967">
        <v>0</v>
      </c>
      <c r="C150" s="2967">
        <v>0</v>
      </c>
      <c r="D150" s="2967">
        <v>0</v>
      </c>
      <c r="E150" s="2967">
        <v>0</v>
      </c>
      <c r="F150" s="2967">
        <v>0</v>
      </c>
      <c r="G150" s="2967">
        <v>0</v>
      </c>
      <c r="H150" s="2967">
        <v>0</v>
      </c>
      <c r="I150" s="2967">
        <v>0</v>
      </c>
      <c r="J150" s="2967">
        <v>0</v>
      </c>
      <c r="K150" s="2967">
        <v>0</v>
      </c>
      <c r="L150" s="2967">
        <v>0</v>
      </c>
    </row>
    <row r="151" spans="1:12" ht="15" customHeight="1">
      <c r="A151" s="2965" t="s">
        <v>5442</v>
      </c>
      <c r="B151" s="2964">
        <v>7370</v>
      </c>
      <c r="C151" s="2964">
        <v>8109</v>
      </c>
      <c r="D151" s="2964">
        <v>8919.9000000000015</v>
      </c>
      <c r="E151" s="2964">
        <v>9232.26</v>
      </c>
      <c r="F151" s="2964">
        <f t="shared" ref="F151:L151" si="55">F152</f>
        <v>8850</v>
      </c>
      <c r="G151" s="2964">
        <f t="shared" si="55"/>
        <v>9023.1</v>
      </c>
      <c r="H151" s="2964">
        <f t="shared" si="55"/>
        <v>9553.5375000000004</v>
      </c>
      <c r="I151" s="2964">
        <f t="shared" si="55"/>
        <v>9044.557499999999</v>
      </c>
      <c r="J151" s="2964">
        <f t="shared" si="55"/>
        <v>7658.1299999999992</v>
      </c>
      <c r="K151" s="2964">
        <f t="shared" si="55"/>
        <v>8683.6949999999997</v>
      </c>
      <c r="L151" s="2964">
        <f t="shared" si="55"/>
        <v>9189.3900000000012</v>
      </c>
    </row>
    <row r="152" spans="1:12" ht="15" customHeight="1">
      <c r="A152" s="2966" t="s">
        <v>5396</v>
      </c>
      <c r="B152" s="2967">
        <v>7370</v>
      </c>
      <c r="C152" s="2967">
        <v>8109</v>
      </c>
      <c r="D152" s="2967">
        <v>8919.9000000000015</v>
      </c>
      <c r="E152" s="2967">
        <v>9232.26</v>
      </c>
      <c r="F152" s="2967">
        <v>8850</v>
      </c>
      <c r="G152" s="2967">
        <v>9023.1</v>
      </c>
      <c r="H152" s="2967">
        <v>9553.5375000000004</v>
      </c>
      <c r="I152" s="2967">
        <v>9044.557499999999</v>
      </c>
      <c r="J152" s="2967">
        <v>7658.1299999999992</v>
      </c>
      <c r="K152" s="2967">
        <v>8683.6949999999997</v>
      </c>
      <c r="L152" s="2967">
        <v>9189.3900000000012</v>
      </c>
    </row>
    <row r="153" spans="1:12" ht="15" customHeight="1">
      <c r="A153" s="2970" t="s">
        <v>5399</v>
      </c>
      <c r="B153" s="2967">
        <v>7370</v>
      </c>
      <c r="C153" s="2967">
        <v>8109</v>
      </c>
      <c r="D153" s="2967">
        <v>8919.9000000000015</v>
      </c>
      <c r="E153" s="2967">
        <v>9232.26</v>
      </c>
      <c r="F153" s="2967">
        <v>8850</v>
      </c>
      <c r="G153" s="2967">
        <v>9023.1</v>
      </c>
      <c r="H153" s="2967">
        <v>9553.5375000000004</v>
      </c>
      <c r="I153" s="2967">
        <v>9044.557499999999</v>
      </c>
      <c r="J153" s="2967">
        <v>7658.1299999999992</v>
      </c>
      <c r="K153" s="2967">
        <v>8683.6949999999997</v>
      </c>
      <c r="L153" s="2967">
        <v>9189.3900000000012</v>
      </c>
    </row>
    <row r="154" spans="1:12" ht="15" customHeight="1">
      <c r="A154" s="2965" t="s">
        <v>5451</v>
      </c>
      <c r="B154" s="2964">
        <v>1009689.8093088123</v>
      </c>
      <c r="C154" s="2964">
        <v>943025.70652150013</v>
      </c>
      <c r="D154" s="2964">
        <v>1266915.3239208276</v>
      </c>
      <c r="E154" s="2964">
        <v>887277.94832162233</v>
      </c>
      <c r="F154" s="2964">
        <f t="shared" ref="F154:L154" si="56">F156+F158+F155</f>
        <v>1345862.3241525996</v>
      </c>
      <c r="G154" s="2964">
        <f t="shared" si="56"/>
        <v>1077192.6126410926</v>
      </c>
      <c r="H154" s="2964">
        <f t="shared" si="56"/>
        <v>998784.96954242059</v>
      </c>
      <c r="I154" s="2964">
        <f t="shared" si="56"/>
        <v>962621.0742521364</v>
      </c>
      <c r="J154" s="2964">
        <f t="shared" si="56"/>
        <v>1232433.0907019104</v>
      </c>
      <c r="K154" s="2964">
        <f t="shared" si="56"/>
        <v>1207880.8852608991</v>
      </c>
      <c r="L154" s="2964">
        <f t="shared" si="56"/>
        <v>1150447.1203994011</v>
      </c>
    </row>
    <row r="155" spans="1:12" ht="15" customHeight="1">
      <c r="A155" s="2966" t="s">
        <v>5398</v>
      </c>
      <c r="B155" s="2967">
        <v>2.2998620000000001</v>
      </c>
      <c r="C155" s="2967">
        <v>2.3582550000000002</v>
      </c>
      <c r="D155" s="2967">
        <v>2.3580450000000002</v>
      </c>
      <c r="E155" s="2967">
        <v>2.3045300000000002</v>
      </c>
      <c r="F155" s="2967">
        <v>2.3782800000000002</v>
      </c>
      <c r="G155" s="2967">
        <v>2.4054899999999999</v>
      </c>
      <c r="H155" s="2967">
        <v>2.3705379999999998</v>
      </c>
      <c r="I155" s="2967">
        <v>2.3681839999999998</v>
      </c>
      <c r="J155" s="2967">
        <v>3.6831249399999999</v>
      </c>
      <c r="K155" s="2967">
        <v>3.7261902</v>
      </c>
      <c r="L155" s="2967">
        <v>3.6629241100000005</v>
      </c>
    </row>
    <row r="156" spans="1:12" ht="15" customHeight="1">
      <c r="A156" s="2966" t="s">
        <v>5435</v>
      </c>
      <c r="B156" s="2967">
        <v>5325.1371394080352</v>
      </c>
      <c r="C156" s="2967">
        <v>7780.576249971481</v>
      </c>
      <c r="D156" s="2967">
        <v>18226.92121373655</v>
      </c>
      <c r="E156" s="2967">
        <v>7440.1158857285154</v>
      </c>
      <c r="F156" s="2967">
        <f t="shared" ref="F156:L156" si="57">F157</f>
        <v>10106.150508677021</v>
      </c>
      <c r="G156" s="2967">
        <f t="shared" si="57"/>
        <v>10555.697097116699</v>
      </c>
      <c r="H156" s="2967">
        <f t="shared" si="57"/>
        <v>7954.2963521688207</v>
      </c>
      <c r="I156" s="2967">
        <f t="shared" si="57"/>
        <v>10491.550055794774</v>
      </c>
      <c r="J156" s="2967">
        <f t="shared" si="57"/>
        <v>10784.878783579888</v>
      </c>
      <c r="K156" s="2967">
        <f t="shared" si="57"/>
        <v>14475.474206435427</v>
      </c>
      <c r="L156" s="2967">
        <f t="shared" si="57"/>
        <v>16338.543374161083</v>
      </c>
    </row>
    <row r="157" spans="1:12" ht="15" customHeight="1">
      <c r="A157" s="2970" t="s">
        <v>5399</v>
      </c>
      <c r="B157" s="2967">
        <v>5325.1371394080352</v>
      </c>
      <c r="C157" s="2967">
        <v>7780.576249971481</v>
      </c>
      <c r="D157" s="2967">
        <v>18226.92121373655</v>
      </c>
      <c r="E157" s="2967">
        <v>7440.1158857285154</v>
      </c>
      <c r="F157" s="2967">
        <v>10106.150508677021</v>
      </c>
      <c r="G157" s="2967">
        <v>10555.697097116699</v>
      </c>
      <c r="H157" s="2967">
        <v>7954.2963521688207</v>
      </c>
      <c r="I157" s="2967">
        <v>10491.550055794774</v>
      </c>
      <c r="J157" s="2967">
        <v>10784.878783579888</v>
      </c>
      <c r="K157" s="2967">
        <v>14475.474206435427</v>
      </c>
      <c r="L157" s="2967">
        <v>16338.543374161083</v>
      </c>
    </row>
    <row r="158" spans="1:12" ht="15" customHeight="1">
      <c r="A158" s="2966" t="s">
        <v>5396</v>
      </c>
      <c r="B158" s="2967">
        <v>1004362.3723074042</v>
      </c>
      <c r="C158" s="2967">
        <v>935242.77201652864</v>
      </c>
      <c r="D158" s="2967">
        <v>1248686.0446620912</v>
      </c>
      <c r="E158" s="2967">
        <v>879835.52790589386</v>
      </c>
      <c r="F158" s="2967">
        <f t="shared" ref="F158:L158" si="58">F159</f>
        <v>1335753.7953639224</v>
      </c>
      <c r="G158" s="2967">
        <f t="shared" si="58"/>
        <v>1066634.510053976</v>
      </c>
      <c r="H158" s="2967">
        <f t="shared" si="58"/>
        <v>990828.30265225179</v>
      </c>
      <c r="I158" s="2967">
        <f t="shared" si="58"/>
        <v>952127.15601234161</v>
      </c>
      <c r="J158" s="2967">
        <f t="shared" si="58"/>
        <v>1221644.5287933906</v>
      </c>
      <c r="K158" s="2967">
        <f t="shared" si="58"/>
        <v>1193401.6848642635</v>
      </c>
      <c r="L158" s="2967">
        <f t="shared" si="58"/>
        <v>1134104.9141011301</v>
      </c>
    </row>
    <row r="159" spans="1:12" ht="15" customHeight="1">
      <c r="A159" s="2972" t="s">
        <v>2770</v>
      </c>
      <c r="B159" s="2967">
        <v>1004362.3723074042</v>
      </c>
      <c r="C159" s="2967">
        <v>935242.77201652864</v>
      </c>
      <c r="D159" s="2967">
        <v>1248686.0446620912</v>
      </c>
      <c r="E159" s="2967">
        <v>879835.52790589386</v>
      </c>
      <c r="F159" s="2967">
        <f t="shared" ref="F159:L159" si="59">F160+F162</f>
        <v>1335753.7953639224</v>
      </c>
      <c r="G159" s="2967">
        <f t="shared" si="59"/>
        <v>1066634.510053976</v>
      </c>
      <c r="H159" s="2967">
        <f t="shared" si="59"/>
        <v>990828.30265225179</v>
      </c>
      <c r="I159" s="2967">
        <f t="shared" si="59"/>
        <v>952127.15601234161</v>
      </c>
      <c r="J159" s="2967">
        <f t="shared" si="59"/>
        <v>1221644.5287933906</v>
      </c>
      <c r="K159" s="2967">
        <f t="shared" si="59"/>
        <v>1193401.6848642635</v>
      </c>
      <c r="L159" s="2967">
        <f t="shared" si="59"/>
        <v>1134104.9141011301</v>
      </c>
    </row>
    <row r="160" spans="1:12" ht="15" customHeight="1">
      <c r="A160" s="2974" t="s">
        <v>5399</v>
      </c>
      <c r="B160" s="2979">
        <v>856.84256148617021</v>
      </c>
      <c r="C160" s="2979">
        <v>869.40279573860153</v>
      </c>
      <c r="D160" s="2979">
        <v>1069.1134390491029</v>
      </c>
      <c r="E160" s="2979">
        <v>1031.7518058938924</v>
      </c>
      <c r="F160" s="2979">
        <v>1123.8862004903301</v>
      </c>
      <c r="G160" s="2979">
        <v>1094.496423371929</v>
      </c>
      <c r="H160" s="2979">
        <v>1200.0965291635932</v>
      </c>
      <c r="I160" s="2979">
        <v>1237.6136123415895</v>
      </c>
      <c r="J160" s="2979">
        <v>1602.4996015185206</v>
      </c>
      <c r="K160" s="2979">
        <v>1511.6205970493543</v>
      </c>
      <c r="L160" s="2979">
        <v>1625.7316535185678</v>
      </c>
    </row>
    <row r="161" spans="1:12" s="2975" customFormat="1" ht="15" hidden="1" customHeight="1">
      <c r="A161" s="2980" t="s">
        <v>5362</v>
      </c>
      <c r="B161" s="2981">
        <v>0</v>
      </c>
      <c r="C161" s="2981">
        <v>0</v>
      </c>
      <c r="D161" s="2981">
        <v>0</v>
      </c>
      <c r="E161" s="2981">
        <v>0</v>
      </c>
      <c r="F161" s="2981">
        <v>0</v>
      </c>
      <c r="G161" s="2981">
        <v>0</v>
      </c>
      <c r="H161" s="2981">
        <v>0</v>
      </c>
      <c r="I161" s="2981">
        <v>0</v>
      </c>
      <c r="J161" s="2981">
        <v>0</v>
      </c>
      <c r="K161" s="2981">
        <v>0</v>
      </c>
      <c r="L161" s="2981">
        <v>0</v>
      </c>
    </row>
    <row r="162" spans="1:12" ht="15" customHeight="1">
      <c r="A162" s="2970" t="s">
        <v>5400</v>
      </c>
      <c r="B162" s="2967">
        <v>1003505.529745918</v>
      </c>
      <c r="C162" s="2967">
        <v>934373.36922078999</v>
      </c>
      <c r="D162" s="2967">
        <v>1247616.9312230421</v>
      </c>
      <c r="E162" s="2967">
        <v>878803.77610000002</v>
      </c>
      <c r="F162" s="2967">
        <v>1334629.909163432</v>
      </c>
      <c r="G162" s="2967">
        <v>1065540.0136306041</v>
      </c>
      <c r="H162" s="2967">
        <v>989628.20612308825</v>
      </c>
      <c r="I162" s="2967">
        <v>950889.54240000003</v>
      </c>
      <c r="J162" s="2967">
        <v>1220042.0291918721</v>
      </c>
      <c r="K162" s="2967">
        <v>1191890.0642672142</v>
      </c>
      <c r="L162" s="2967">
        <v>1132479.1824476116</v>
      </c>
    </row>
    <row r="163" spans="1:12" s="2975" customFormat="1" ht="15" customHeight="1">
      <c r="A163" s="2968" t="s">
        <v>5362</v>
      </c>
      <c r="B163" s="2969">
        <v>1003505.529745918</v>
      </c>
      <c r="C163" s="2969">
        <v>934373.36922078999</v>
      </c>
      <c r="D163" s="2969">
        <v>1247616.9312230421</v>
      </c>
      <c r="E163" s="2969">
        <v>878803.77610000002</v>
      </c>
      <c r="F163" s="2969">
        <v>1334629.909163432</v>
      </c>
      <c r="G163" s="2969">
        <v>1065540.0136306041</v>
      </c>
      <c r="H163" s="2969">
        <v>989628.20612308825</v>
      </c>
      <c r="I163" s="2969">
        <v>950889.54240000003</v>
      </c>
      <c r="J163" s="2969">
        <v>1220042.0291918721</v>
      </c>
      <c r="K163" s="2969">
        <v>1191890.0642672142</v>
      </c>
      <c r="L163" s="2969">
        <v>1132479.1824476116</v>
      </c>
    </row>
    <row r="164" spans="1:12" ht="15" customHeight="1" thickBot="1">
      <c r="A164" s="2982" t="s">
        <v>5452</v>
      </c>
      <c r="B164" s="2983">
        <v>14343.400000000001</v>
      </c>
      <c r="C164" s="2983">
        <v>14073</v>
      </c>
      <c r="D164" s="2983">
        <v>13342</v>
      </c>
      <c r="E164" s="2983">
        <v>13617</v>
      </c>
      <c r="F164" s="2983">
        <v>14454</v>
      </c>
      <c r="G164" s="2983">
        <v>14274</v>
      </c>
      <c r="H164" s="2983">
        <v>13647.8</v>
      </c>
      <c r="I164" s="2983">
        <v>13855</v>
      </c>
      <c r="J164" s="2983">
        <v>14399</v>
      </c>
      <c r="K164" s="2983">
        <v>14579</v>
      </c>
      <c r="L164" s="2983">
        <v>14556</v>
      </c>
    </row>
    <row r="165" spans="1:12" s="2985" customFormat="1" ht="44.25" customHeight="1">
      <c r="A165" s="3402" t="s">
        <v>5453</v>
      </c>
      <c r="B165" s="3402"/>
      <c r="C165" s="3402"/>
      <c r="D165" s="3402"/>
      <c r="E165" s="2984"/>
      <c r="I165" s="2984"/>
      <c r="J165" s="2984"/>
    </row>
    <row r="166" spans="1:12">
      <c r="A166" s="2986" t="s">
        <v>5454</v>
      </c>
      <c r="B166" s="2987"/>
      <c r="C166" s="2986"/>
      <c r="D166" s="2987"/>
    </row>
    <row r="167" spans="1:12" s="2985" customFormat="1">
      <c r="A167" s="2987" t="s">
        <v>145</v>
      </c>
      <c r="D167" s="2988"/>
      <c r="E167" s="2988"/>
      <c r="I167" s="2987"/>
      <c r="J167" s="2987"/>
    </row>
    <row r="168" spans="1:12" s="2985" customFormat="1">
      <c r="I168" s="2988"/>
      <c r="J168" s="2988"/>
      <c r="K168" s="2989"/>
      <c r="L168" s="2989"/>
    </row>
    <row r="169" spans="1:12">
      <c r="D169" s="2990"/>
      <c r="E169" s="2990"/>
    </row>
  </sheetData>
  <mergeCells count="2">
    <mergeCell ref="A1:K1"/>
    <mergeCell ref="A165:D165"/>
  </mergeCells>
  <printOptions horizontalCentered="1"/>
  <pageMargins left="0.7" right="0.7" top="0.75" bottom="0.75" header="0.3" footer="0.3"/>
  <pageSetup paperSize="9" scale="52" fitToHeight="0" orientation="portrait" r:id="rId1"/>
  <rowBreaks count="1" manualBreakCount="1">
    <brk id="86" max="11"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BC38"/>
  <sheetViews>
    <sheetView showGridLines="0" zoomScale="115" zoomScaleNormal="115" zoomScaleSheetLayoutView="100" workbookViewId="0">
      <selection activeCell="AX19" sqref="AX19"/>
    </sheetView>
  </sheetViews>
  <sheetFormatPr defaultColWidth="13.109375" defaultRowHeight="16.2"/>
  <cols>
    <col min="1" max="1" width="21.88671875" style="3043" customWidth="1"/>
    <col min="2" max="3" width="14.109375" style="2991" hidden="1" customWidth="1"/>
    <col min="4" max="8" width="16.109375" style="2991" hidden="1" customWidth="1"/>
    <col min="9" max="9" width="10.5546875" style="2991" hidden="1" customWidth="1"/>
    <col min="10" max="45" width="16.109375" style="2991" hidden="1" customWidth="1"/>
    <col min="46" max="55" width="16.109375" style="2991" customWidth="1"/>
    <col min="56" max="16384" width="13.109375" style="2991"/>
  </cols>
  <sheetData>
    <row r="1" spans="1:55" ht="23.25" customHeight="1">
      <c r="A1" s="3044" t="s">
        <v>5455</v>
      </c>
      <c r="B1" s="3044"/>
      <c r="C1" s="3044"/>
      <c r="D1" s="3044"/>
      <c r="E1" s="3044"/>
      <c r="F1" s="3044"/>
      <c r="G1" s="3044"/>
      <c r="H1" s="3044"/>
      <c r="I1" s="3044"/>
      <c r="J1" s="3044"/>
      <c r="K1" s="3044"/>
      <c r="L1" s="3044"/>
      <c r="M1" s="3044"/>
      <c r="N1" s="3044"/>
      <c r="O1" s="3044"/>
      <c r="P1" s="3044"/>
      <c r="Q1" s="3044"/>
      <c r="R1" s="3044"/>
      <c r="S1" s="3044"/>
      <c r="T1" s="3044"/>
      <c r="U1" s="3044"/>
      <c r="V1" s="3044"/>
      <c r="W1" s="3044"/>
      <c r="X1" s="3044"/>
      <c r="Y1" s="3044"/>
      <c r="Z1" s="3044"/>
      <c r="AA1" s="3044"/>
      <c r="AB1" s="3044"/>
      <c r="AC1" s="3044"/>
      <c r="AD1" s="3044"/>
      <c r="AE1" s="3044"/>
      <c r="AF1" s="3044"/>
      <c r="AG1" s="3044"/>
      <c r="AH1" s="3044"/>
      <c r="AI1" s="3044"/>
      <c r="AJ1" s="3044"/>
      <c r="AK1" s="3044"/>
      <c r="AL1" s="3044"/>
      <c r="AM1" s="3044"/>
      <c r="AN1" s="3044"/>
      <c r="AO1" s="3044"/>
      <c r="AP1" s="3044"/>
      <c r="AQ1" s="3044"/>
      <c r="AR1" s="3044"/>
      <c r="AS1" s="3044"/>
      <c r="AT1" s="3044"/>
      <c r="AU1" s="3044"/>
      <c r="AV1" s="3044"/>
      <c r="AW1" s="3044"/>
      <c r="AX1" s="3044"/>
      <c r="AY1" s="3044"/>
      <c r="AZ1" s="3044"/>
      <c r="BA1" s="3044"/>
      <c r="BB1" s="3044"/>
      <c r="BC1" s="3044"/>
    </row>
    <row r="2" spans="1:55" ht="15.6" thickBot="1">
      <c r="A2" s="3045"/>
      <c r="B2" s="3045"/>
      <c r="C2" s="3045"/>
      <c r="D2" s="3045"/>
      <c r="E2" s="3045"/>
      <c r="F2" s="3045"/>
      <c r="G2" s="3045"/>
      <c r="H2" s="3045"/>
      <c r="I2" s="3045"/>
      <c r="J2" s="3045"/>
      <c r="K2" s="3045"/>
      <c r="L2" s="3046"/>
      <c r="M2" s="3046"/>
      <c r="N2" s="3046"/>
      <c r="O2" s="3046"/>
      <c r="P2" s="3046"/>
      <c r="Q2" s="3046"/>
      <c r="R2" s="3046"/>
      <c r="S2" s="3046"/>
      <c r="T2" s="3046"/>
      <c r="U2" s="3046"/>
      <c r="V2" s="3046"/>
      <c r="W2" s="3046"/>
      <c r="X2" s="3046"/>
      <c r="Y2" s="3046"/>
      <c r="Z2" s="3046"/>
      <c r="AA2" s="3046"/>
      <c r="AB2" s="3046"/>
      <c r="AC2" s="3046"/>
      <c r="AD2" s="3046"/>
      <c r="AE2" s="3046"/>
      <c r="AF2" s="3046"/>
      <c r="AG2" s="3046"/>
      <c r="AH2" s="3046"/>
      <c r="AI2" s="3046"/>
      <c r="AJ2" s="3046"/>
      <c r="AK2" s="3046"/>
      <c r="AL2" s="3046"/>
      <c r="AM2" s="3046"/>
      <c r="AN2" s="3046"/>
      <c r="AO2" s="3046"/>
      <c r="AP2" s="3046"/>
      <c r="AQ2" s="3046"/>
      <c r="AR2" s="3046"/>
      <c r="AS2" s="3046"/>
      <c r="AT2" s="3046"/>
      <c r="AU2" s="3046"/>
      <c r="AV2" s="3046"/>
      <c r="AW2" s="3046"/>
      <c r="AX2" s="3047"/>
      <c r="AY2" s="3047"/>
      <c r="AZ2" s="3047"/>
      <c r="BA2" s="3047"/>
      <c r="BB2" s="3047"/>
      <c r="BC2" s="3047"/>
    </row>
    <row r="3" spans="1:55" ht="18" thickTop="1">
      <c r="A3" s="2992"/>
      <c r="B3" s="3405" t="s">
        <v>5456</v>
      </c>
      <c r="C3" s="3406"/>
      <c r="D3" s="3403" t="s">
        <v>5457</v>
      </c>
      <c r="E3" s="3407"/>
      <c r="F3" s="3403" t="s">
        <v>5458</v>
      </c>
      <c r="G3" s="3407"/>
      <c r="H3" s="3403" t="s">
        <v>5459</v>
      </c>
      <c r="I3" s="3407"/>
      <c r="J3" s="3403" t="s">
        <v>5460</v>
      </c>
      <c r="K3" s="3407"/>
      <c r="L3" s="3403" t="s">
        <v>5461</v>
      </c>
      <c r="M3" s="3404"/>
      <c r="N3" s="3403" t="s">
        <v>5462</v>
      </c>
      <c r="O3" s="3404"/>
      <c r="P3" s="3403" t="s">
        <v>5463</v>
      </c>
      <c r="Q3" s="3404"/>
      <c r="R3" s="3403" t="s">
        <v>5464</v>
      </c>
      <c r="S3" s="3404"/>
      <c r="T3" s="3403" t="s">
        <v>5465</v>
      </c>
      <c r="U3" s="3404"/>
      <c r="V3" s="3403" t="s">
        <v>5466</v>
      </c>
      <c r="W3" s="3404"/>
      <c r="X3" s="3403" t="s">
        <v>5467</v>
      </c>
      <c r="Y3" s="3404"/>
      <c r="Z3" s="3403" t="s">
        <v>5468</v>
      </c>
      <c r="AA3" s="3404"/>
      <c r="AB3" s="3403" t="s">
        <v>5469</v>
      </c>
      <c r="AC3" s="3404"/>
      <c r="AD3" s="3403" t="s">
        <v>5470</v>
      </c>
      <c r="AE3" s="3404"/>
      <c r="AF3" s="3403" t="s">
        <v>5471</v>
      </c>
      <c r="AG3" s="3404"/>
      <c r="AH3" s="3403" t="s">
        <v>5472</v>
      </c>
      <c r="AI3" s="3404"/>
      <c r="AJ3" s="3403" t="s">
        <v>5473</v>
      </c>
      <c r="AK3" s="3404"/>
      <c r="AL3" s="3403" t="s">
        <v>5474</v>
      </c>
      <c r="AM3" s="3404"/>
      <c r="AN3" s="3403" t="s">
        <v>5475</v>
      </c>
      <c r="AO3" s="3404"/>
      <c r="AP3" s="3403" t="s">
        <v>5476</v>
      </c>
      <c r="AQ3" s="3404"/>
      <c r="AR3" s="3403" t="s">
        <v>5477</v>
      </c>
      <c r="AS3" s="3404"/>
      <c r="AT3" s="3403" t="s">
        <v>5478</v>
      </c>
      <c r="AU3" s="3404"/>
      <c r="AV3" s="3403" t="s">
        <v>5479</v>
      </c>
      <c r="AW3" s="3404"/>
      <c r="AX3" s="3403" t="s">
        <v>5480</v>
      </c>
      <c r="AY3" s="3404"/>
      <c r="AZ3" s="3403" t="s">
        <v>5540</v>
      </c>
      <c r="BA3" s="3404"/>
      <c r="BB3" s="3403" t="s">
        <v>5481</v>
      </c>
      <c r="BC3" s="3404"/>
    </row>
    <row r="4" spans="1:55" ht="17.399999999999999" thickBot="1">
      <c r="A4" s="2993"/>
      <c r="B4" s="2994" t="s">
        <v>70</v>
      </c>
      <c r="C4" s="2995" t="s">
        <v>5482</v>
      </c>
      <c r="D4" s="2996" t="s">
        <v>70</v>
      </c>
      <c r="E4" s="2997" t="s">
        <v>5482</v>
      </c>
      <c r="F4" s="2996" t="s">
        <v>70</v>
      </c>
      <c r="G4" s="2997" t="s">
        <v>5482</v>
      </c>
      <c r="H4" s="2996" t="s">
        <v>70</v>
      </c>
      <c r="I4" s="2997" t="s">
        <v>5482</v>
      </c>
      <c r="J4" s="2996" t="s">
        <v>70</v>
      </c>
      <c r="K4" s="2997" t="s">
        <v>5482</v>
      </c>
      <c r="L4" s="2996" t="s">
        <v>70</v>
      </c>
      <c r="M4" s="2998" t="s">
        <v>5482</v>
      </c>
      <c r="N4" s="2996" t="s">
        <v>70</v>
      </c>
      <c r="O4" s="2998" t="s">
        <v>5482</v>
      </c>
      <c r="P4" s="2996" t="s">
        <v>70</v>
      </c>
      <c r="Q4" s="2998" t="s">
        <v>5482</v>
      </c>
      <c r="R4" s="2996" t="s">
        <v>70</v>
      </c>
      <c r="S4" s="2998" t="s">
        <v>5482</v>
      </c>
      <c r="T4" s="2996" t="s">
        <v>70</v>
      </c>
      <c r="U4" s="2998" t="s">
        <v>5482</v>
      </c>
      <c r="V4" s="2996" t="s">
        <v>70</v>
      </c>
      <c r="W4" s="2998" t="s">
        <v>5482</v>
      </c>
      <c r="X4" s="2996" t="s">
        <v>70</v>
      </c>
      <c r="Y4" s="2998" t="s">
        <v>5482</v>
      </c>
      <c r="Z4" s="2996" t="s">
        <v>70</v>
      </c>
      <c r="AA4" s="2998" t="s">
        <v>5482</v>
      </c>
      <c r="AB4" s="2996" t="s">
        <v>70</v>
      </c>
      <c r="AC4" s="2998" t="s">
        <v>5482</v>
      </c>
      <c r="AD4" s="2996" t="s">
        <v>70</v>
      </c>
      <c r="AE4" s="2998" t="s">
        <v>5482</v>
      </c>
      <c r="AF4" s="2996" t="s">
        <v>70</v>
      </c>
      <c r="AG4" s="2998" t="s">
        <v>5482</v>
      </c>
      <c r="AH4" s="2996" t="s">
        <v>70</v>
      </c>
      <c r="AI4" s="2998" t="s">
        <v>5482</v>
      </c>
      <c r="AJ4" s="2996" t="s">
        <v>70</v>
      </c>
      <c r="AK4" s="2998" t="s">
        <v>5482</v>
      </c>
      <c r="AL4" s="2996" t="s">
        <v>70</v>
      </c>
      <c r="AM4" s="2998" t="s">
        <v>5482</v>
      </c>
      <c r="AN4" s="2996" t="s">
        <v>70</v>
      </c>
      <c r="AO4" s="2998" t="s">
        <v>5482</v>
      </c>
      <c r="AP4" s="2996" t="s">
        <v>70</v>
      </c>
      <c r="AQ4" s="2998" t="s">
        <v>5482</v>
      </c>
      <c r="AR4" s="2996" t="s">
        <v>70</v>
      </c>
      <c r="AS4" s="2998" t="s">
        <v>5482</v>
      </c>
      <c r="AT4" s="2996" t="s">
        <v>70</v>
      </c>
      <c r="AU4" s="2998" t="s">
        <v>5482</v>
      </c>
      <c r="AV4" s="2996" t="s">
        <v>70</v>
      </c>
      <c r="AW4" s="2998" t="s">
        <v>5482</v>
      </c>
      <c r="AX4" s="2996" t="s">
        <v>70</v>
      </c>
      <c r="AY4" s="2998" t="s">
        <v>5482</v>
      </c>
      <c r="AZ4" s="2996" t="s">
        <v>70</v>
      </c>
      <c r="BA4" s="2998" t="s">
        <v>5482</v>
      </c>
      <c r="BB4" s="2996" t="s">
        <v>70</v>
      </c>
      <c r="BC4" s="2998" t="s">
        <v>5482</v>
      </c>
    </row>
    <row r="5" spans="1:55" s="3005" customFormat="1" ht="17.399999999999999" thickBot="1">
      <c r="A5" s="2999" t="s">
        <v>5483</v>
      </c>
      <c r="B5" s="3000">
        <v>14908.181149508031</v>
      </c>
      <c r="C5" s="3001">
        <v>31620</v>
      </c>
      <c r="D5" s="3002">
        <v>15472.226499364326</v>
      </c>
      <c r="E5" s="3003">
        <v>32513</v>
      </c>
      <c r="F5" s="3002">
        <v>15996.346761563796</v>
      </c>
      <c r="G5" s="3003">
        <v>32983</v>
      </c>
      <c r="H5" s="3002">
        <v>15476.124991389166</v>
      </c>
      <c r="I5" s="3003">
        <v>33601</v>
      </c>
      <c r="J5" s="3002">
        <v>16582.18896130372</v>
      </c>
      <c r="K5" s="3003">
        <v>34910</v>
      </c>
      <c r="L5" s="3002">
        <v>17185.811581534814</v>
      </c>
      <c r="M5" s="3004">
        <v>35567</v>
      </c>
      <c r="N5" s="3002">
        <v>18966.851299744958</v>
      </c>
      <c r="O5" s="3004">
        <v>35555</v>
      </c>
      <c r="P5" s="3002">
        <v>18419.382639355743</v>
      </c>
      <c r="Q5" s="3004">
        <v>36439</v>
      </c>
      <c r="R5" s="3002">
        <v>18014.589488085585</v>
      </c>
      <c r="S5" s="3004">
        <v>36555</v>
      </c>
      <c r="T5" s="3002">
        <v>18286.932862350826</v>
      </c>
      <c r="U5" s="3004">
        <v>36567</v>
      </c>
      <c r="V5" s="3002">
        <v>18277.910962895854</v>
      </c>
      <c r="W5" s="3004">
        <v>36039</v>
      </c>
      <c r="X5" s="3002">
        <v>18142.937389209997</v>
      </c>
      <c r="Y5" s="3004">
        <v>35944</v>
      </c>
      <c r="Z5" s="3002">
        <v>18142.599396607391</v>
      </c>
      <c r="AA5" s="3004">
        <v>36001</v>
      </c>
      <c r="AB5" s="3002">
        <v>18220.065253491968</v>
      </c>
      <c r="AC5" s="3004">
        <v>36097</v>
      </c>
      <c r="AD5" s="3002">
        <v>18226.650243643857</v>
      </c>
      <c r="AE5" s="3004">
        <v>36250</v>
      </c>
      <c r="AF5" s="3002">
        <v>18139.50873779301</v>
      </c>
      <c r="AG5" s="3004">
        <v>35607</v>
      </c>
      <c r="AH5" s="3002">
        <v>18423.495669830168</v>
      </c>
      <c r="AI5" s="3004">
        <v>35838</v>
      </c>
      <c r="AJ5" s="3002">
        <v>18739.754680192382</v>
      </c>
      <c r="AK5" s="3004">
        <v>36287</v>
      </c>
      <c r="AL5" s="3002">
        <v>19403.358538053715</v>
      </c>
      <c r="AM5" s="3004">
        <v>39551</v>
      </c>
      <c r="AN5" s="3002">
        <v>20145.687732378006</v>
      </c>
      <c r="AO5" s="3004">
        <v>40553</v>
      </c>
      <c r="AP5" s="3002">
        <v>21763.981042456078</v>
      </c>
      <c r="AQ5" s="3004">
        <v>42160</v>
      </c>
      <c r="AR5" s="3002">
        <v>21844.894552279602</v>
      </c>
      <c r="AS5" s="3004">
        <v>43190</v>
      </c>
      <c r="AT5" s="3002">
        <v>23587.957287152381</v>
      </c>
      <c r="AU5" s="3004">
        <v>45559</v>
      </c>
      <c r="AV5" s="3002">
        <v>24449.777941933804</v>
      </c>
      <c r="AW5" s="3004">
        <v>46888</v>
      </c>
      <c r="AX5" s="3002">
        <v>25715.443621831273</v>
      </c>
      <c r="AY5" s="3004">
        <v>46154</v>
      </c>
      <c r="AZ5" s="3002">
        <v>27108.803815656047</v>
      </c>
      <c r="BA5" s="3004">
        <v>48795</v>
      </c>
      <c r="BB5" s="3002">
        <v>29122.988709432422</v>
      </c>
      <c r="BC5" s="3004">
        <v>49905</v>
      </c>
    </row>
    <row r="6" spans="1:55" ht="16.8">
      <c r="A6" s="3006" t="s">
        <v>5484</v>
      </c>
      <c r="B6" s="3007">
        <v>1703.3231020000001</v>
      </c>
      <c r="C6" s="3008">
        <v>4040</v>
      </c>
      <c r="D6" s="3009">
        <v>2029.4331440000001</v>
      </c>
      <c r="E6" s="3010">
        <v>4665</v>
      </c>
      <c r="F6" s="3009">
        <v>2009.0752500000001</v>
      </c>
      <c r="G6" s="3010">
        <v>4701</v>
      </c>
      <c r="H6" s="3009">
        <v>2064.6409565499998</v>
      </c>
      <c r="I6" s="3010">
        <v>4856</v>
      </c>
      <c r="J6" s="3009">
        <v>2033.9340511599999</v>
      </c>
      <c r="K6" s="3010">
        <v>4868</v>
      </c>
      <c r="L6" s="3009">
        <v>2420.0622960000001</v>
      </c>
      <c r="M6" s="3011">
        <v>5692</v>
      </c>
      <c r="N6" s="3009">
        <v>2581.1587541199997</v>
      </c>
      <c r="O6" s="3011">
        <v>6005</v>
      </c>
      <c r="P6" s="3009">
        <v>5825.2907836499999</v>
      </c>
      <c r="Q6" s="3011">
        <v>13768</v>
      </c>
      <c r="R6" s="3009">
        <v>5699.7036489505881</v>
      </c>
      <c r="S6" s="3011">
        <v>13717</v>
      </c>
      <c r="T6" s="3009">
        <v>5751.0841163888463</v>
      </c>
      <c r="U6" s="3011">
        <v>14022</v>
      </c>
      <c r="V6" s="3009">
        <v>5653.1123186100003</v>
      </c>
      <c r="W6" s="3011">
        <v>13432</v>
      </c>
      <c r="X6" s="3009">
        <v>5518.6911389999996</v>
      </c>
      <c r="Y6" s="3011">
        <v>13441</v>
      </c>
      <c r="Z6" s="3009">
        <v>5452.7008114319988</v>
      </c>
      <c r="AA6" s="3011">
        <v>13103</v>
      </c>
      <c r="AB6" s="3009">
        <v>5412.1075019920008</v>
      </c>
      <c r="AC6" s="3011">
        <v>13026</v>
      </c>
      <c r="AD6" s="3009">
        <v>5141.6056435899982</v>
      </c>
      <c r="AE6" s="3011">
        <v>12802</v>
      </c>
      <c r="AF6" s="3009">
        <v>5125.9244858900011</v>
      </c>
      <c r="AG6" s="3011">
        <v>12775</v>
      </c>
      <c r="AH6" s="3009">
        <v>5155.1985250699991</v>
      </c>
      <c r="AI6" s="3011">
        <v>12692</v>
      </c>
      <c r="AJ6" s="3009">
        <v>5154.7515708099991</v>
      </c>
      <c r="AK6" s="3011">
        <v>12602</v>
      </c>
      <c r="AL6" s="3009">
        <v>5369.5717917700022</v>
      </c>
      <c r="AM6" s="3011">
        <v>14006</v>
      </c>
      <c r="AN6" s="3009">
        <v>5699.3956270680001</v>
      </c>
      <c r="AO6" s="3011">
        <v>14474</v>
      </c>
      <c r="AP6" s="3009">
        <v>6596.3147712</v>
      </c>
      <c r="AQ6" s="3011">
        <v>15055</v>
      </c>
      <c r="AR6" s="3009">
        <v>6451.5580807200013</v>
      </c>
      <c r="AS6" s="3011">
        <v>15633</v>
      </c>
      <c r="AT6" s="3009">
        <v>6915.0214906499996</v>
      </c>
      <c r="AU6" s="3011">
        <v>16426</v>
      </c>
      <c r="AV6" s="3009">
        <v>7245.674213890009</v>
      </c>
      <c r="AW6" s="3011">
        <v>16978</v>
      </c>
      <c r="AX6" s="3009">
        <v>7718.9972190499993</v>
      </c>
      <c r="AY6" s="3011">
        <v>17794</v>
      </c>
      <c r="AZ6" s="3009">
        <v>8302.9863960700004</v>
      </c>
      <c r="BA6" s="3011">
        <v>18379</v>
      </c>
      <c r="BB6" s="3009">
        <v>8897.780008450005</v>
      </c>
      <c r="BC6" s="3011">
        <v>19396</v>
      </c>
    </row>
    <row r="7" spans="1:55" s="3005" customFormat="1" ht="16.8">
      <c r="A7" s="3012" t="s">
        <v>5541</v>
      </c>
      <c r="B7" s="3013">
        <v>10420.5643376034</v>
      </c>
      <c r="C7" s="3014">
        <v>22568</v>
      </c>
      <c r="D7" s="3015">
        <v>10509.012721594327</v>
      </c>
      <c r="E7" s="3016">
        <v>22637</v>
      </c>
      <c r="F7" s="3015">
        <v>10756.474941569997</v>
      </c>
      <c r="G7" s="3016">
        <v>22563</v>
      </c>
      <c r="H7" s="3015">
        <v>10318.047120916066</v>
      </c>
      <c r="I7" s="3016">
        <v>23302</v>
      </c>
      <c r="J7" s="3015">
        <v>10924.535716983723</v>
      </c>
      <c r="K7" s="3016">
        <v>23935</v>
      </c>
      <c r="L7" s="3015">
        <v>11110.944298624814</v>
      </c>
      <c r="M7" s="3017">
        <v>23511</v>
      </c>
      <c r="N7" s="3015">
        <v>12398.061572314955</v>
      </c>
      <c r="O7" s="3017">
        <v>23254</v>
      </c>
      <c r="P7" s="3015">
        <v>8398.4754731557423</v>
      </c>
      <c r="Q7" s="3017">
        <v>16106</v>
      </c>
      <c r="R7" s="3015">
        <v>8129.5443274149975</v>
      </c>
      <c r="S7" s="3017">
        <v>16327</v>
      </c>
      <c r="T7" s="3015">
        <v>8200.0293995619813</v>
      </c>
      <c r="U7" s="3017">
        <v>15874</v>
      </c>
      <c r="V7" s="3015">
        <v>8229.5316189358546</v>
      </c>
      <c r="W7" s="3017">
        <v>15864</v>
      </c>
      <c r="X7" s="3015">
        <v>8237.7819856499991</v>
      </c>
      <c r="Y7" s="3017">
        <v>15701</v>
      </c>
      <c r="Z7" s="3015">
        <v>8249.751966285392</v>
      </c>
      <c r="AA7" s="3017">
        <v>16127</v>
      </c>
      <c r="AB7" s="3015">
        <v>8301.8179578399668</v>
      </c>
      <c r="AC7" s="3017">
        <v>16191</v>
      </c>
      <c r="AD7" s="3015">
        <v>8475.9326907738559</v>
      </c>
      <c r="AE7" s="3017">
        <v>16408</v>
      </c>
      <c r="AF7" s="3015">
        <v>8465.7203872430073</v>
      </c>
      <c r="AG7" s="3017">
        <v>15744</v>
      </c>
      <c r="AH7" s="3015">
        <v>8688.9663036801685</v>
      </c>
      <c r="AI7" s="3017">
        <v>15969</v>
      </c>
      <c r="AJ7" s="3015">
        <v>8870.8359547623859</v>
      </c>
      <c r="AK7" s="3017">
        <v>16248</v>
      </c>
      <c r="AL7" s="3015">
        <v>9168.2086718437113</v>
      </c>
      <c r="AM7" s="3017">
        <v>17925</v>
      </c>
      <c r="AN7" s="3015">
        <v>9507.4759705699998</v>
      </c>
      <c r="AO7" s="3017">
        <v>18350</v>
      </c>
      <c r="AP7" s="3015">
        <v>9934.0610695960786</v>
      </c>
      <c r="AQ7" s="3017">
        <v>19011</v>
      </c>
      <c r="AR7" s="3015">
        <v>10307.014123019604</v>
      </c>
      <c r="AS7" s="3017">
        <v>19297</v>
      </c>
      <c r="AT7" s="3015">
        <v>10779.070626542387</v>
      </c>
      <c r="AU7" s="3017">
        <v>20542</v>
      </c>
      <c r="AV7" s="3015">
        <v>11063.946589283789</v>
      </c>
      <c r="AW7" s="3017">
        <v>21183</v>
      </c>
      <c r="AX7" s="3015">
        <v>11472.591364041271</v>
      </c>
      <c r="AY7" s="3017">
        <v>19303</v>
      </c>
      <c r="AZ7" s="3015">
        <v>11913.679902875567</v>
      </c>
      <c r="BA7" s="3017">
        <v>20962</v>
      </c>
      <c r="BB7" s="3015">
        <v>12520.950503154643</v>
      </c>
      <c r="BC7" s="3017">
        <v>20342</v>
      </c>
    </row>
    <row r="8" spans="1:55" ht="17.399999999999999" thickBot="1">
      <c r="A8" s="3018" t="s">
        <v>5486</v>
      </c>
      <c r="B8" s="3019">
        <v>2784.2937099046298</v>
      </c>
      <c r="C8" s="3020">
        <v>5012</v>
      </c>
      <c r="D8" s="3021">
        <v>2933.780633769999</v>
      </c>
      <c r="E8" s="3022">
        <v>5211</v>
      </c>
      <c r="F8" s="3021">
        <v>3230.796569993799</v>
      </c>
      <c r="G8" s="3022">
        <v>5719</v>
      </c>
      <c r="H8" s="3021">
        <v>3093.4369139230994</v>
      </c>
      <c r="I8" s="3022">
        <v>5443</v>
      </c>
      <c r="J8" s="3021">
        <v>3623.7191931599982</v>
      </c>
      <c r="K8" s="3022">
        <v>6107</v>
      </c>
      <c r="L8" s="3021">
        <v>3654.80498691</v>
      </c>
      <c r="M8" s="3023">
        <v>6364</v>
      </c>
      <c r="N8" s="3021">
        <v>3987.6309733100006</v>
      </c>
      <c r="O8" s="3023">
        <v>6296</v>
      </c>
      <c r="P8" s="3021">
        <v>4195.6163825499998</v>
      </c>
      <c r="Q8" s="3023">
        <v>6565</v>
      </c>
      <c r="R8" s="3021">
        <v>4185.3415117200002</v>
      </c>
      <c r="S8" s="3023">
        <v>6511</v>
      </c>
      <c r="T8" s="3021">
        <v>4335.8193463999987</v>
      </c>
      <c r="U8" s="3023">
        <v>6671</v>
      </c>
      <c r="V8" s="3021">
        <v>4395.2670253499982</v>
      </c>
      <c r="W8" s="3023">
        <v>6743</v>
      </c>
      <c r="X8" s="3021">
        <v>4386.4642645600006</v>
      </c>
      <c r="Y8" s="3023">
        <v>6802</v>
      </c>
      <c r="Z8" s="3021">
        <v>4440.1466188900013</v>
      </c>
      <c r="AA8" s="3023">
        <v>6771</v>
      </c>
      <c r="AB8" s="3021">
        <v>4506.1397936599997</v>
      </c>
      <c r="AC8" s="3023">
        <v>6880</v>
      </c>
      <c r="AD8" s="3021">
        <v>4609.1119092800027</v>
      </c>
      <c r="AE8" s="3023">
        <v>7040</v>
      </c>
      <c r="AF8" s="3021">
        <v>4547.8638646599993</v>
      </c>
      <c r="AG8" s="3023">
        <v>7088</v>
      </c>
      <c r="AH8" s="3021">
        <v>4579.33084108</v>
      </c>
      <c r="AI8" s="3023">
        <v>7177</v>
      </c>
      <c r="AJ8" s="3021">
        <v>4714.1671546199996</v>
      </c>
      <c r="AK8" s="3023">
        <v>7437</v>
      </c>
      <c r="AL8" s="3021">
        <v>4865.5780744400026</v>
      </c>
      <c r="AM8" s="3023">
        <v>7620</v>
      </c>
      <c r="AN8" s="3021">
        <v>4938.8161347400037</v>
      </c>
      <c r="AO8" s="3023">
        <v>7729</v>
      </c>
      <c r="AP8" s="3021">
        <v>5233.6052016599997</v>
      </c>
      <c r="AQ8" s="3023">
        <v>8094</v>
      </c>
      <c r="AR8" s="3021">
        <v>5086.3223485399976</v>
      </c>
      <c r="AS8" s="3023">
        <v>8260</v>
      </c>
      <c r="AT8" s="3021">
        <v>5893.865169959995</v>
      </c>
      <c r="AU8" s="3023">
        <v>8591</v>
      </c>
      <c r="AV8" s="3021">
        <v>6140.1571387600061</v>
      </c>
      <c r="AW8" s="3023">
        <v>8727</v>
      </c>
      <c r="AX8" s="3021">
        <v>6523.8550387400028</v>
      </c>
      <c r="AY8" s="3023">
        <v>9057</v>
      </c>
      <c r="AZ8" s="3021">
        <v>6892.1375167104816</v>
      </c>
      <c r="BA8" s="3023">
        <v>9454</v>
      </c>
      <c r="BB8" s="3021">
        <v>7704.2581978277731</v>
      </c>
      <c r="BC8" s="3023">
        <v>10167</v>
      </c>
    </row>
    <row r="9" spans="1:55" s="3005" customFormat="1" ht="17.399999999999999" thickBot="1">
      <c r="A9" s="2999" t="s">
        <v>492</v>
      </c>
      <c r="B9" s="3000">
        <v>3321.5626322817479</v>
      </c>
      <c r="C9" s="3001">
        <v>2460</v>
      </c>
      <c r="D9" s="3002">
        <v>3151.6955018663712</v>
      </c>
      <c r="E9" s="3003">
        <v>2523</v>
      </c>
      <c r="F9" s="3002">
        <v>2900.9314859190008</v>
      </c>
      <c r="G9" s="3003">
        <v>2426</v>
      </c>
      <c r="H9" s="3002">
        <v>2730.0272956431154</v>
      </c>
      <c r="I9" s="3003">
        <v>2464</v>
      </c>
      <c r="J9" s="3002">
        <v>3106.1754653319103</v>
      </c>
      <c r="K9" s="3003">
        <v>2686</v>
      </c>
      <c r="L9" s="3002">
        <v>2990.8201862820347</v>
      </c>
      <c r="M9" s="3004">
        <v>2494</v>
      </c>
      <c r="N9" s="3002">
        <v>3070.3262415598128</v>
      </c>
      <c r="O9" s="3004">
        <v>2229</v>
      </c>
      <c r="P9" s="3002">
        <v>2741.1384878420799</v>
      </c>
      <c r="Q9" s="3004">
        <v>2253</v>
      </c>
      <c r="R9" s="3002">
        <v>2713.6471717890599</v>
      </c>
      <c r="S9" s="3004">
        <v>2234</v>
      </c>
      <c r="T9" s="3002">
        <v>2741.6730550373736</v>
      </c>
      <c r="U9" s="3004">
        <v>2188</v>
      </c>
      <c r="V9" s="3002">
        <v>2590.5566960674701</v>
      </c>
      <c r="W9" s="3004">
        <v>2170</v>
      </c>
      <c r="X9" s="3002">
        <v>2436.9409224700003</v>
      </c>
      <c r="Y9" s="3004">
        <v>2059</v>
      </c>
      <c r="Z9" s="3002">
        <v>2355.8465683107311</v>
      </c>
      <c r="AA9" s="3004">
        <v>1989</v>
      </c>
      <c r="AB9" s="3002">
        <v>2392.082833048556</v>
      </c>
      <c r="AC9" s="3004">
        <v>2001</v>
      </c>
      <c r="AD9" s="3002">
        <v>2367.0382135991599</v>
      </c>
      <c r="AE9" s="3004">
        <v>1980</v>
      </c>
      <c r="AF9" s="3002">
        <v>2296.1775017147938</v>
      </c>
      <c r="AG9" s="3004">
        <v>1896</v>
      </c>
      <c r="AH9" s="3002">
        <v>2189.0029916868398</v>
      </c>
      <c r="AI9" s="3004">
        <v>1899</v>
      </c>
      <c r="AJ9" s="3002">
        <v>2260.3795734864138</v>
      </c>
      <c r="AK9" s="3004">
        <v>1902</v>
      </c>
      <c r="AL9" s="3002">
        <v>2259.0475776943481</v>
      </c>
      <c r="AM9" s="3004">
        <v>2012</v>
      </c>
      <c r="AN9" s="3002">
        <v>2411.2440491676953</v>
      </c>
      <c r="AO9" s="3004">
        <v>1997</v>
      </c>
      <c r="AP9" s="3002">
        <v>2537.7357371638273</v>
      </c>
      <c r="AQ9" s="3004">
        <v>2066</v>
      </c>
      <c r="AR9" s="3002">
        <v>2271.4158885579964</v>
      </c>
      <c r="AS9" s="3004">
        <v>2037</v>
      </c>
      <c r="AT9" s="3002">
        <v>2907.1982521507107</v>
      </c>
      <c r="AU9" s="3004">
        <v>2112</v>
      </c>
      <c r="AV9" s="3002">
        <v>3004.8435224819141</v>
      </c>
      <c r="AW9" s="3004">
        <v>2016</v>
      </c>
      <c r="AX9" s="3002">
        <v>3555.9357670902818</v>
      </c>
      <c r="AY9" s="3004">
        <v>2051</v>
      </c>
      <c r="AZ9" s="3002">
        <v>3996.0359751419819</v>
      </c>
      <c r="BA9" s="3004">
        <v>2248</v>
      </c>
      <c r="BB9" s="3002">
        <v>4029.6087748105992</v>
      </c>
      <c r="BC9" s="3004">
        <v>2174</v>
      </c>
    </row>
    <row r="10" spans="1:55" ht="16.8">
      <c r="A10" s="3006" t="s">
        <v>5484</v>
      </c>
      <c r="B10" s="3024">
        <v>11.962669</v>
      </c>
      <c r="C10" s="3025">
        <v>5</v>
      </c>
      <c r="D10" s="3026">
        <v>22.44595</v>
      </c>
      <c r="E10" s="3027">
        <v>15</v>
      </c>
      <c r="F10" s="3026">
        <v>41.458378000000003</v>
      </c>
      <c r="G10" s="3027">
        <v>20</v>
      </c>
      <c r="H10" s="3026">
        <v>35.628348000000003</v>
      </c>
      <c r="I10" s="3027">
        <v>19</v>
      </c>
      <c r="J10" s="3026">
        <v>43.6891289</v>
      </c>
      <c r="K10" s="3027">
        <v>19</v>
      </c>
      <c r="L10" s="3026">
        <v>77.579504999999997</v>
      </c>
      <c r="M10" s="3028">
        <v>38</v>
      </c>
      <c r="N10" s="3026">
        <v>66.474119000000002</v>
      </c>
      <c r="O10" s="3028">
        <v>38</v>
      </c>
      <c r="P10" s="3026">
        <v>710.16605507999998</v>
      </c>
      <c r="Q10" s="3028">
        <v>726</v>
      </c>
      <c r="R10" s="3026">
        <v>726.63999637705967</v>
      </c>
      <c r="S10" s="3028">
        <v>717</v>
      </c>
      <c r="T10" s="3026">
        <v>668.48370166568236</v>
      </c>
      <c r="U10" s="3028">
        <v>670</v>
      </c>
      <c r="V10" s="3026">
        <v>653.60237711499997</v>
      </c>
      <c r="W10" s="3028">
        <v>649</v>
      </c>
      <c r="X10" s="3026">
        <v>543.26307499999996</v>
      </c>
      <c r="Y10" s="3028">
        <v>524</v>
      </c>
      <c r="Z10" s="3026">
        <v>542.99460076000003</v>
      </c>
      <c r="AA10" s="3028">
        <v>528</v>
      </c>
      <c r="AB10" s="3026">
        <v>520.42875158000004</v>
      </c>
      <c r="AC10" s="3028">
        <v>503</v>
      </c>
      <c r="AD10" s="3026">
        <v>520.36295678999988</v>
      </c>
      <c r="AE10" s="3028">
        <v>491</v>
      </c>
      <c r="AF10" s="3026">
        <v>525.06803341749992</v>
      </c>
      <c r="AG10" s="3028">
        <v>486</v>
      </c>
      <c r="AH10" s="3026">
        <v>514.62035948350024</v>
      </c>
      <c r="AI10" s="3028">
        <v>501</v>
      </c>
      <c r="AJ10" s="3026">
        <v>484.26345148800004</v>
      </c>
      <c r="AK10" s="3028">
        <v>465</v>
      </c>
      <c r="AL10" s="3026">
        <v>501.93559291799988</v>
      </c>
      <c r="AM10" s="3028">
        <v>493</v>
      </c>
      <c r="AN10" s="3026">
        <v>675.6230705019999</v>
      </c>
      <c r="AO10" s="3028">
        <v>510</v>
      </c>
      <c r="AP10" s="3026">
        <v>752.06122073999984</v>
      </c>
      <c r="AQ10" s="3028">
        <v>536</v>
      </c>
      <c r="AR10" s="3026">
        <v>770.541851178</v>
      </c>
      <c r="AS10" s="3028">
        <v>544</v>
      </c>
      <c r="AT10" s="3026">
        <v>978.30871092199993</v>
      </c>
      <c r="AU10" s="3028">
        <v>542</v>
      </c>
      <c r="AV10" s="3026">
        <v>1129.1245577079999</v>
      </c>
      <c r="AW10" s="3028">
        <v>595</v>
      </c>
      <c r="AX10" s="3026">
        <v>1579.1607524200001</v>
      </c>
      <c r="AY10" s="3028">
        <v>651</v>
      </c>
      <c r="AZ10" s="3026">
        <v>1964.3721617599999</v>
      </c>
      <c r="BA10" s="3028">
        <v>707</v>
      </c>
      <c r="BB10" s="3026">
        <v>2026.90554069</v>
      </c>
      <c r="BC10" s="3028">
        <v>727</v>
      </c>
    </row>
    <row r="11" spans="1:55" ht="16.8">
      <c r="A11" s="3012" t="s">
        <v>5485</v>
      </c>
      <c r="B11" s="3029">
        <v>2372.0958495236996</v>
      </c>
      <c r="C11" s="3030">
        <v>1964</v>
      </c>
      <c r="D11" s="3031">
        <v>2184.8206320372001</v>
      </c>
      <c r="E11" s="3032">
        <v>1916</v>
      </c>
      <c r="F11" s="3031">
        <v>2087.4965836690003</v>
      </c>
      <c r="G11" s="3032">
        <v>1847</v>
      </c>
      <c r="H11" s="3031">
        <v>2080.0036730198149</v>
      </c>
      <c r="I11" s="3032">
        <v>2015</v>
      </c>
      <c r="J11" s="3031">
        <v>2327.20173604191</v>
      </c>
      <c r="K11" s="3032">
        <v>2170</v>
      </c>
      <c r="L11" s="3031">
        <v>2096.9389415920346</v>
      </c>
      <c r="M11" s="3033">
        <v>1953</v>
      </c>
      <c r="N11" s="3031">
        <v>2228.736706369813</v>
      </c>
      <c r="O11" s="3033">
        <v>1718</v>
      </c>
      <c r="P11" s="3031">
        <v>1299.6293054220798</v>
      </c>
      <c r="Q11" s="3033">
        <v>1056</v>
      </c>
      <c r="R11" s="3031">
        <v>1285.3153288020001</v>
      </c>
      <c r="S11" s="3033">
        <v>1045</v>
      </c>
      <c r="T11" s="3031">
        <v>1290.5777983516912</v>
      </c>
      <c r="U11" s="3033">
        <v>1028</v>
      </c>
      <c r="V11" s="3031">
        <v>1182.4889201324702</v>
      </c>
      <c r="W11" s="3033">
        <v>1030</v>
      </c>
      <c r="X11" s="3031">
        <v>1117.33087641</v>
      </c>
      <c r="Y11" s="3033">
        <v>1040</v>
      </c>
      <c r="Z11" s="3031">
        <v>1065.4778315907313</v>
      </c>
      <c r="AA11" s="3033">
        <v>977</v>
      </c>
      <c r="AB11" s="3031">
        <v>1176.4588708385559</v>
      </c>
      <c r="AC11" s="3033">
        <v>1016</v>
      </c>
      <c r="AD11" s="3031">
        <v>1153.52561687916</v>
      </c>
      <c r="AE11" s="3033">
        <v>1011</v>
      </c>
      <c r="AF11" s="3031">
        <v>1078.4307594072939</v>
      </c>
      <c r="AG11" s="3033">
        <v>928</v>
      </c>
      <c r="AH11" s="3031">
        <v>1018.6729464833396</v>
      </c>
      <c r="AI11" s="3033">
        <v>908</v>
      </c>
      <c r="AJ11" s="3031">
        <v>1054.7986109584137</v>
      </c>
      <c r="AK11" s="3033">
        <v>923</v>
      </c>
      <c r="AL11" s="3031">
        <v>1050.853772196348</v>
      </c>
      <c r="AM11" s="3033">
        <v>1011</v>
      </c>
      <c r="AN11" s="3031">
        <v>1055.8975379156955</v>
      </c>
      <c r="AO11" s="3033">
        <v>1002</v>
      </c>
      <c r="AP11" s="3031">
        <v>1075.9202413538276</v>
      </c>
      <c r="AQ11" s="3033">
        <v>1036</v>
      </c>
      <c r="AR11" s="3031">
        <v>986.59603334999599</v>
      </c>
      <c r="AS11" s="3033">
        <v>1011</v>
      </c>
      <c r="AT11" s="3031">
        <v>1245.8468199787108</v>
      </c>
      <c r="AU11" s="3033">
        <v>1093</v>
      </c>
      <c r="AV11" s="3031">
        <v>1131.9356771439145</v>
      </c>
      <c r="AW11" s="3033">
        <v>952</v>
      </c>
      <c r="AX11" s="3031">
        <v>1214.420533920282</v>
      </c>
      <c r="AY11" s="3033">
        <v>914</v>
      </c>
      <c r="AZ11" s="3031">
        <v>1162.596807801983</v>
      </c>
      <c r="BA11" s="3033">
        <v>1033</v>
      </c>
      <c r="BB11" s="3031">
        <v>1261.5811908205997</v>
      </c>
      <c r="BC11" s="3033">
        <v>962</v>
      </c>
    </row>
    <row r="12" spans="1:55" ht="17.399999999999999" thickBot="1">
      <c r="A12" s="3018" t="s">
        <v>5486</v>
      </c>
      <c r="B12" s="3034">
        <v>937.50411375804833</v>
      </c>
      <c r="C12" s="3035">
        <v>491</v>
      </c>
      <c r="D12" s="3036">
        <v>944.42891982917115</v>
      </c>
      <c r="E12" s="3037">
        <v>592</v>
      </c>
      <c r="F12" s="3036">
        <v>771.97652425000081</v>
      </c>
      <c r="G12" s="3037">
        <v>559</v>
      </c>
      <c r="H12" s="3036">
        <v>614.39527462330011</v>
      </c>
      <c r="I12" s="3037">
        <v>430</v>
      </c>
      <c r="J12" s="3036">
        <v>735.28460039000015</v>
      </c>
      <c r="K12" s="3037">
        <v>497</v>
      </c>
      <c r="L12" s="3036">
        <v>816.30173969000009</v>
      </c>
      <c r="M12" s="3038">
        <v>503</v>
      </c>
      <c r="N12" s="3036">
        <v>775.11541619000002</v>
      </c>
      <c r="O12" s="3038">
        <v>473</v>
      </c>
      <c r="P12" s="3036">
        <v>731.34312734000002</v>
      </c>
      <c r="Q12" s="3038">
        <v>471</v>
      </c>
      <c r="R12" s="3036">
        <v>701.69184661000008</v>
      </c>
      <c r="S12" s="3038">
        <v>472</v>
      </c>
      <c r="T12" s="3036">
        <v>782.6115550200002</v>
      </c>
      <c r="U12" s="3038">
        <v>490</v>
      </c>
      <c r="V12" s="3036">
        <v>754.4653988199999</v>
      </c>
      <c r="W12" s="3038">
        <v>491</v>
      </c>
      <c r="X12" s="3036">
        <v>776.34697105999999</v>
      </c>
      <c r="Y12" s="3038">
        <v>495</v>
      </c>
      <c r="Z12" s="3036">
        <v>747.37413595999999</v>
      </c>
      <c r="AA12" s="3038">
        <v>484</v>
      </c>
      <c r="AB12" s="3036">
        <v>695.19521063000013</v>
      </c>
      <c r="AC12" s="3038">
        <v>482</v>
      </c>
      <c r="AD12" s="3036">
        <v>693.14963993000003</v>
      </c>
      <c r="AE12" s="3038">
        <v>478</v>
      </c>
      <c r="AF12" s="3036">
        <v>692.67870888999994</v>
      </c>
      <c r="AG12" s="3038">
        <v>482</v>
      </c>
      <c r="AH12" s="3036">
        <v>655.70968571999981</v>
      </c>
      <c r="AI12" s="3038">
        <v>490</v>
      </c>
      <c r="AJ12" s="3036">
        <v>721.31751104</v>
      </c>
      <c r="AK12" s="3038">
        <v>514</v>
      </c>
      <c r="AL12" s="3036">
        <v>706.25821258000008</v>
      </c>
      <c r="AM12" s="3038">
        <v>508</v>
      </c>
      <c r="AN12" s="3036">
        <v>679.72344075000001</v>
      </c>
      <c r="AO12" s="3038">
        <v>485</v>
      </c>
      <c r="AP12" s="3036">
        <v>709.75427506999972</v>
      </c>
      <c r="AQ12" s="3038">
        <v>494</v>
      </c>
      <c r="AR12" s="3036">
        <v>514.27800403000015</v>
      </c>
      <c r="AS12" s="3038">
        <v>482</v>
      </c>
      <c r="AT12" s="3036">
        <v>683.04272125</v>
      </c>
      <c r="AU12" s="3038">
        <v>477</v>
      </c>
      <c r="AV12" s="3036">
        <v>743.78328763000013</v>
      </c>
      <c r="AW12" s="3038">
        <v>469</v>
      </c>
      <c r="AX12" s="3036">
        <v>762.35448074999988</v>
      </c>
      <c r="AY12" s="3038">
        <v>486</v>
      </c>
      <c r="AZ12" s="3036">
        <v>869.06700557999943</v>
      </c>
      <c r="BA12" s="3038">
        <v>508</v>
      </c>
      <c r="BB12" s="3036">
        <v>741.12204329999997</v>
      </c>
      <c r="BC12" s="3038">
        <v>485</v>
      </c>
    </row>
    <row r="13" spans="1:55" s="3005" customFormat="1" ht="17.399999999999999" thickBot="1">
      <c r="A13" s="2999" t="s">
        <v>493</v>
      </c>
      <c r="B13" s="3000">
        <v>18229.743781789777</v>
      </c>
      <c r="C13" s="3001">
        <v>34080</v>
      </c>
      <c r="D13" s="3002">
        <v>18623.922001230698</v>
      </c>
      <c r="E13" s="3003">
        <v>35036</v>
      </c>
      <c r="F13" s="3002">
        <v>18897.278247482798</v>
      </c>
      <c r="G13" s="3003">
        <v>35409</v>
      </c>
      <c r="H13" s="3002">
        <v>18206.152287032281</v>
      </c>
      <c r="I13" s="3003">
        <v>36065</v>
      </c>
      <c r="J13" s="3002">
        <v>19688.364426635631</v>
      </c>
      <c r="K13" s="3003">
        <v>37596</v>
      </c>
      <c r="L13" s="3002">
        <v>20176.631767816849</v>
      </c>
      <c r="M13" s="3004">
        <v>38061</v>
      </c>
      <c r="N13" s="3002">
        <v>22037.177541304769</v>
      </c>
      <c r="O13" s="3004">
        <v>37784</v>
      </c>
      <c r="P13" s="3002">
        <v>21160.521127197822</v>
      </c>
      <c r="Q13" s="3004">
        <v>38692</v>
      </c>
      <c r="R13" s="3002">
        <v>20728.236659874645</v>
      </c>
      <c r="S13" s="3004">
        <v>38789</v>
      </c>
      <c r="T13" s="3002">
        <v>21028.605917388202</v>
      </c>
      <c r="U13" s="3004">
        <v>38755</v>
      </c>
      <c r="V13" s="3002">
        <v>20868.467658963324</v>
      </c>
      <c r="W13" s="3004">
        <v>38209</v>
      </c>
      <c r="X13" s="3002">
        <v>20579.87831168</v>
      </c>
      <c r="Y13" s="3004">
        <v>38003</v>
      </c>
      <c r="Z13" s="3002">
        <v>20498.445964918123</v>
      </c>
      <c r="AA13" s="3004">
        <v>37990</v>
      </c>
      <c r="AB13" s="3002">
        <v>20612.148086540525</v>
      </c>
      <c r="AC13" s="3004">
        <v>38098</v>
      </c>
      <c r="AD13" s="3002">
        <v>20593.688457243017</v>
      </c>
      <c r="AE13" s="3004">
        <v>38230</v>
      </c>
      <c r="AF13" s="3002">
        <v>20435.686239507802</v>
      </c>
      <c r="AG13" s="3004">
        <v>37503</v>
      </c>
      <c r="AH13" s="3002">
        <v>20612.498661517006</v>
      </c>
      <c r="AI13" s="3004">
        <v>37737</v>
      </c>
      <c r="AJ13" s="3002">
        <v>21000.1342536788</v>
      </c>
      <c r="AK13" s="3004">
        <v>38189</v>
      </c>
      <c r="AL13" s="3002">
        <v>21662.406115748068</v>
      </c>
      <c r="AM13" s="3004">
        <v>41563</v>
      </c>
      <c r="AN13" s="3002">
        <v>22556.931781545696</v>
      </c>
      <c r="AO13" s="3004">
        <v>42550</v>
      </c>
      <c r="AP13" s="3002">
        <v>24301.716779619903</v>
      </c>
      <c r="AQ13" s="3004">
        <v>44226</v>
      </c>
      <c r="AR13" s="3002">
        <v>24116.310440837595</v>
      </c>
      <c r="AS13" s="3004">
        <v>45227</v>
      </c>
      <c r="AT13" s="3002">
        <v>26495.15553930309</v>
      </c>
      <c r="AU13" s="3004">
        <v>47671</v>
      </c>
      <c r="AV13" s="3002">
        <v>27454.621464415715</v>
      </c>
      <c r="AW13" s="3004">
        <v>48904</v>
      </c>
      <c r="AX13" s="3002">
        <v>29271.379388921552</v>
      </c>
      <c r="AY13" s="3004">
        <v>48205</v>
      </c>
      <c r="AZ13" s="3002">
        <v>31104.839790798032</v>
      </c>
      <c r="BA13" s="3004">
        <v>51043</v>
      </c>
      <c r="BB13" s="3002">
        <v>33152.597484243022</v>
      </c>
      <c r="BC13" s="3004">
        <v>52079</v>
      </c>
    </row>
    <row r="14" spans="1:55" ht="16.8">
      <c r="A14" s="3006" t="s">
        <v>5484</v>
      </c>
      <c r="B14" s="3007">
        <v>1715.2857710000001</v>
      </c>
      <c r="C14" s="3008">
        <v>4045</v>
      </c>
      <c r="D14" s="3009">
        <v>2051.8790939999999</v>
      </c>
      <c r="E14" s="3010">
        <v>4680</v>
      </c>
      <c r="F14" s="3009">
        <v>2050.5336280000001</v>
      </c>
      <c r="G14" s="3010">
        <v>4721</v>
      </c>
      <c r="H14" s="3009">
        <v>2100.26930455</v>
      </c>
      <c r="I14" s="3010">
        <v>4875</v>
      </c>
      <c r="J14" s="3009">
        <v>2077.6231800599999</v>
      </c>
      <c r="K14" s="3010">
        <v>4887</v>
      </c>
      <c r="L14" s="3009">
        <v>2497.6418010000002</v>
      </c>
      <c r="M14" s="3011">
        <v>5730</v>
      </c>
      <c r="N14" s="3009">
        <v>2647.6328731199997</v>
      </c>
      <c r="O14" s="3011">
        <v>6043</v>
      </c>
      <c r="P14" s="3009">
        <v>6535.4568387299996</v>
      </c>
      <c r="Q14" s="3011">
        <v>14494</v>
      </c>
      <c r="R14" s="3009">
        <v>6426.3436453276481</v>
      </c>
      <c r="S14" s="3011">
        <v>14434</v>
      </c>
      <c r="T14" s="3009">
        <v>6419.5678180545283</v>
      </c>
      <c r="U14" s="3011">
        <v>14692</v>
      </c>
      <c r="V14" s="3009">
        <v>6306.7146957250006</v>
      </c>
      <c r="W14" s="3011">
        <v>14081</v>
      </c>
      <c r="X14" s="3009">
        <v>6061.9542139999994</v>
      </c>
      <c r="Y14" s="3011">
        <v>13965</v>
      </c>
      <c r="Z14" s="3009">
        <v>5995.6954121919989</v>
      </c>
      <c r="AA14" s="3011">
        <v>13631</v>
      </c>
      <c r="AB14" s="3009">
        <v>5932.5362535720005</v>
      </c>
      <c r="AC14" s="3011">
        <v>13529</v>
      </c>
      <c r="AD14" s="3009">
        <v>5661.968600379998</v>
      </c>
      <c r="AE14" s="3011">
        <v>13293</v>
      </c>
      <c r="AF14" s="3009">
        <v>5650.9925193075014</v>
      </c>
      <c r="AG14" s="3011">
        <v>13261</v>
      </c>
      <c r="AH14" s="3009">
        <v>5669.8188845534996</v>
      </c>
      <c r="AI14" s="3011">
        <v>13193</v>
      </c>
      <c r="AJ14" s="3009">
        <v>5639.0150222979983</v>
      </c>
      <c r="AK14" s="3011">
        <v>13067</v>
      </c>
      <c r="AL14" s="3009">
        <v>5871.5073846880023</v>
      </c>
      <c r="AM14" s="3011">
        <v>14499</v>
      </c>
      <c r="AN14" s="3009">
        <v>6375.0186975699999</v>
      </c>
      <c r="AO14" s="3011">
        <v>14984</v>
      </c>
      <c r="AP14" s="3009">
        <v>7348.3759919399999</v>
      </c>
      <c r="AQ14" s="3011">
        <v>15591</v>
      </c>
      <c r="AR14" s="3009">
        <v>7222.0999318980021</v>
      </c>
      <c r="AS14" s="3011">
        <v>16177</v>
      </c>
      <c r="AT14" s="3009">
        <v>7893.3302015720001</v>
      </c>
      <c r="AU14" s="3011">
        <v>16968</v>
      </c>
      <c r="AV14" s="3009">
        <v>8374.7987715980089</v>
      </c>
      <c r="AW14" s="3011">
        <v>17573</v>
      </c>
      <c r="AX14" s="3009">
        <v>9298.1579714699983</v>
      </c>
      <c r="AY14" s="3011">
        <v>18445</v>
      </c>
      <c r="AZ14" s="3009">
        <v>10267.358557830001</v>
      </c>
      <c r="BA14" s="3011">
        <v>19086</v>
      </c>
      <c r="BB14" s="3009">
        <v>10924.685549140006</v>
      </c>
      <c r="BC14" s="3011">
        <v>20123</v>
      </c>
    </row>
    <row r="15" spans="1:55" ht="16.8">
      <c r="A15" s="3012" t="s">
        <v>5485</v>
      </c>
      <c r="B15" s="3013">
        <v>12792.6601871271</v>
      </c>
      <c r="C15" s="3014">
        <v>24532</v>
      </c>
      <c r="D15" s="3015">
        <v>12693.833353631526</v>
      </c>
      <c r="E15" s="3016">
        <v>24553</v>
      </c>
      <c r="F15" s="3015">
        <v>12843.971525238998</v>
      </c>
      <c r="G15" s="3016">
        <v>24410</v>
      </c>
      <c r="H15" s="3015">
        <v>12398.050793935881</v>
      </c>
      <c r="I15" s="3016">
        <v>25317</v>
      </c>
      <c r="J15" s="3015">
        <v>13251.737453025633</v>
      </c>
      <c r="K15" s="3016">
        <v>26105</v>
      </c>
      <c r="L15" s="3015">
        <v>13207.883240216848</v>
      </c>
      <c r="M15" s="3017">
        <v>25464</v>
      </c>
      <c r="N15" s="3015">
        <v>14626.798278684768</v>
      </c>
      <c r="O15" s="3017">
        <v>24972</v>
      </c>
      <c r="P15" s="3015">
        <v>9698.1047785778228</v>
      </c>
      <c r="Q15" s="3017">
        <v>17162</v>
      </c>
      <c r="R15" s="3015">
        <v>9414.8596562169969</v>
      </c>
      <c r="S15" s="3017">
        <v>17372</v>
      </c>
      <c r="T15" s="3015">
        <v>9490.6071979136723</v>
      </c>
      <c r="U15" s="3017">
        <v>16902</v>
      </c>
      <c r="V15" s="3015">
        <v>9412.0205390683241</v>
      </c>
      <c r="W15" s="3017">
        <v>16894</v>
      </c>
      <c r="X15" s="3015">
        <v>9355.1128620599993</v>
      </c>
      <c r="Y15" s="3017">
        <v>16741</v>
      </c>
      <c r="Z15" s="3015">
        <v>9315.2297978761235</v>
      </c>
      <c r="AA15" s="3017">
        <v>17104</v>
      </c>
      <c r="AB15" s="3015">
        <v>9478.2768286785231</v>
      </c>
      <c r="AC15" s="3017">
        <v>17207</v>
      </c>
      <c r="AD15" s="3015">
        <v>9629.4583076530162</v>
      </c>
      <c r="AE15" s="3017">
        <v>17419</v>
      </c>
      <c r="AF15" s="3015">
        <v>9544.1511466503016</v>
      </c>
      <c r="AG15" s="3017">
        <v>16672</v>
      </c>
      <c r="AH15" s="3015">
        <v>9707.6392501635073</v>
      </c>
      <c r="AI15" s="3017">
        <v>16877</v>
      </c>
      <c r="AJ15" s="3015">
        <v>9925.6345657208003</v>
      </c>
      <c r="AK15" s="3017">
        <v>17171</v>
      </c>
      <c r="AL15" s="3015">
        <v>10219.062444040062</v>
      </c>
      <c r="AM15" s="3017">
        <v>18936</v>
      </c>
      <c r="AN15" s="3015">
        <v>10563.373508485694</v>
      </c>
      <c r="AO15" s="3017">
        <v>19352</v>
      </c>
      <c r="AP15" s="3015">
        <v>11009.981310949905</v>
      </c>
      <c r="AQ15" s="3017">
        <v>20047</v>
      </c>
      <c r="AR15" s="3015">
        <v>11293.610156369596</v>
      </c>
      <c r="AS15" s="3017">
        <v>20308</v>
      </c>
      <c r="AT15" s="3015">
        <v>12024.917446521096</v>
      </c>
      <c r="AU15" s="3017">
        <v>21635</v>
      </c>
      <c r="AV15" s="3015">
        <v>12195.882266427703</v>
      </c>
      <c r="AW15" s="3017">
        <v>22135</v>
      </c>
      <c r="AX15" s="3015">
        <v>12687.011897961553</v>
      </c>
      <c r="AY15" s="3017">
        <v>20217</v>
      </c>
      <c r="AZ15" s="3015">
        <v>13076.27671067755</v>
      </c>
      <c r="BA15" s="3017">
        <v>21995</v>
      </c>
      <c r="BB15" s="3015">
        <v>13782.531693975243</v>
      </c>
      <c r="BC15" s="3017">
        <v>21304</v>
      </c>
    </row>
    <row r="16" spans="1:55" ht="17.399999999999999" thickBot="1">
      <c r="A16" s="3018" t="s">
        <v>5486</v>
      </c>
      <c r="B16" s="3019">
        <v>3721.7978236626782</v>
      </c>
      <c r="C16" s="3020">
        <v>5503</v>
      </c>
      <c r="D16" s="3021">
        <v>3878.2095535991702</v>
      </c>
      <c r="E16" s="3022">
        <v>5803</v>
      </c>
      <c r="F16" s="3021">
        <v>4002.7730942437997</v>
      </c>
      <c r="G16" s="3022">
        <v>6278</v>
      </c>
      <c r="H16" s="3021">
        <v>3707.8321885463993</v>
      </c>
      <c r="I16" s="3022">
        <v>5873</v>
      </c>
      <c r="J16" s="3021">
        <v>4359.0037935499986</v>
      </c>
      <c r="K16" s="3022">
        <v>6604</v>
      </c>
      <c r="L16" s="3021">
        <v>4471.1067266</v>
      </c>
      <c r="M16" s="3023">
        <v>6867</v>
      </c>
      <c r="N16" s="3021">
        <v>4762.746389500001</v>
      </c>
      <c r="O16" s="3023">
        <v>6769</v>
      </c>
      <c r="P16" s="3021">
        <v>4926.9595098899999</v>
      </c>
      <c r="Q16" s="3023">
        <v>7036</v>
      </c>
      <c r="R16" s="3021">
        <v>4887.0333583299998</v>
      </c>
      <c r="S16" s="3023">
        <v>6983</v>
      </c>
      <c r="T16" s="3021">
        <v>5118.4309014199989</v>
      </c>
      <c r="U16" s="3023">
        <v>7161</v>
      </c>
      <c r="V16" s="3021">
        <v>5149.732424169998</v>
      </c>
      <c r="W16" s="3023">
        <v>7234</v>
      </c>
      <c r="X16" s="3021">
        <v>5162.8112356200008</v>
      </c>
      <c r="Y16" s="3023">
        <v>7297</v>
      </c>
      <c r="Z16" s="3021">
        <v>5187.5207548500011</v>
      </c>
      <c r="AA16" s="3023">
        <v>7255</v>
      </c>
      <c r="AB16" s="3021">
        <v>5201.3350042900001</v>
      </c>
      <c r="AC16" s="3023">
        <v>7362</v>
      </c>
      <c r="AD16" s="3021">
        <v>5302.2615492100031</v>
      </c>
      <c r="AE16" s="3023">
        <v>7518</v>
      </c>
      <c r="AF16" s="3021">
        <v>5240.5425735499994</v>
      </c>
      <c r="AG16" s="3023">
        <v>7570</v>
      </c>
      <c r="AH16" s="3021">
        <v>5235.0405267999995</v>
      </c>
      <c r="AI16" s="3023">
        <v>7667</v>
      </c>
      <c r="AJ16" s="3021">
        <v>5435.4846656600002</v>
      </c>
      <c r="AK16" s="3023">
        <v>7951</v>
      </c>
      <c r="AL16" s="3021">
        <v>5571.8362870200026</v>
      </c>
      <c r="AM16" s="3023">
        <v>8128</v>
      </c>
      <c r="AN16" s="3021">
        <v>5618.5395754900028</v>
      </c>
      <c r="AO16" s="3023">
        <v>8214</v>
      </c>
      <c r="AP16" s="3021">
        <v>5943.3594767299992</v>
      </c>
      <c r="AQ16" s="3023">
        <v>8588</v>
      </c>
      <c r="AR16" s="3021">
        <v>5600.600352569998</v>
      </c>
      <c r="AS16" s="3023">
        <v>8742</v>
      </c>
      <c r="AT16" s="3021">
        <v>6576.9078912099949</v>
      </c>
      <c r="AU16" s="3023">
        <v>9068</v>
      </c>
      <c r="AV16" s="3021">
        <v>6883.9404263900051</v>
      </c>
      <c r="AW16" s="3023">
        <v>9196</v>
      </c>
      <c r="AX16" s="3021">
        <v>7286.2095194900039</v>
      </c>
      <c r="AY16" s="3023">
        <v>9543</v>
      </c>
      <c r="AZ16" s="3021">
        <v>7761.2045222904817</v>
      </c>
      <c r="BA16" s="3023">
        <v>9962</v>
      </c>
      <c r="BB16" s="3021">
        <v>8445.3802411277738</v>
      </c>
      <c r="BC16" s="3023">
        <v>10652</v>
      </c>
    </row>
    <row r="17" spans="1:55" s="3041" customFormat="1" ht="17.100000000000001" customHeight="1">
      <c r="A17" s="398" t="s">
        <v>5487</v>
      </c>
      <c r="B17" s="3039"/>
      <c r="C17" s="3039" t="s">
        <v>5488</v>
      </c>
      <c r="D17" s="3039"/>
      <c r="E17" s="3039"/>
      <c r="F17" s="3040"/>
      <c r="G17" s="3040"/>
      <c r="H17" s="3040"/>
      <c r="I17" s="3040"/>
      <c r="J17" s="3040"/>
      <c r="K17" s="3040"/>
    </row>
    <row r="18" spans="1:55" s="3041" customFormat="1" ht="17.100000000000001" customHeight="1">
      <c r="A18" s="398" t="s">
        <v>2702</v>
      </c>
      <c r="B18" s="3039"/>
      <c r="C18" s="3039"/>
      <c r="D18" s="3039"/>
      <c r="E18" s="3039"/>
      <c r="F18" s="3040"/>
      <c r="G18" s="3040"/>
      <c r="H18" s="3040"/>
      <c r="I18" s="3040"/>
      <c r="J18" s="3040"/>
      <c r="K18" s="3040"/>
    </row>
    <row r="19" spans="1:55" s="3041" customFormat="1" ht="17.100000000000001" customHeight="1">
      <c r="A19" s="398" t="s">
        <v>5542</v>
      </c>
      <c r="B19" s="3039"/>
      <c r="C19" s="3039"/>
      <c r="D19" s="3039"/>
      <c r="E19" s="3039"/>
      <c r="F19" s="3040"/>
      <c r="G19" s="3040"/>
      <c r="H19" s="3040"/>
      <c r="I19" s="3040"/>
      <c r="J19" s="3040"/>
      <c r="K19" s="3040"/>
    </row>
    <row r="20" spans="1:55" ht="6.75" customHeight="1">
      <c r="A20" s="398"/>
      <c r="B20" s="3039"/>
      <c r="C20" s="3039"/>
      <c r="D20" s="3039"/>
      <c r="E20" s="3039"/>
      <c r="F20" s="3040"/>
      <c r="G20" s="3040"/>
      <c r="H20" s="3040"/>
      <c r="I20" s="3040"/>
      <c r="J20" s="3040"/>
      <c r="K20" s="3040"/>
      <c r="L20" s="3041"/>
      <c r="M20" s="3041"/>
      <c r="N20" s="3041"/>
      <c r="O20" s="3041"/>
      <c r="P20" s="3041"/>
      <c r="Q20" s="3041"/>
      <c r="R20" s="3041"/>
      <c r="S20" s="3041"/>
      <c r="T20" s="3041"/>
      <c r="U20" s="3041"/>
      <c r="V20" s="3041"/>
      <c r="W20" s="3041"/>
      <c r="X20" s="3041"/>
      <c r="Y20" s="3041"/>
      <c r="Z20" s="3041"/>
      <c r="AA20" s="3041"/>
      <c r="AB20" s="3041"/>
      <c r="AC20" s="3041"/>
      <c r="AD20" s="3041"/>
      <c r="AE20" s="3041"/>
      <c r="AF20" s="3041"/>
      <c r="AG20" s="3041"/>
      <c r="AH20" s="3041"/>
      <c r="AI20" s="3041"/>
      <c r="AJ20" s="3041"/>
      <c r="AK20" s="3041"/>
      <c r="AL20" s="3041"/>
      <c r="AM20" s="3041"/>
      <c r="AN20" s="3041"/>
      <c r="AO20" s="3041"/>
      <c r="AP20" s="3041"/>
      <c r="AQ20" s="3041"/>
      <c r="AR20" s="3041"/>
      <c r="AS20" s="3041"/>
      <c r="AT20" s="3041"/>
      <c r="AU20" s="3041"/>
      <c r="AV20" s="3041"/>
      <c r="AW20" s="3041"/>
      <c r="AX20" s="3041"/>
      <c r="AY20" s="3041"/>
      <c r="AZ20" s="3041"/>
      <c r="BA20" s="3041"/>
    </row>
    <row r="21" spans="1:55" ht="15">
      <c r="A21" s="3042" t="s">
        <v>145</v>
      </c>
      <c r="B21" s="3041"/>
      <c r="C21" s="3041"/>
      <c r="D21" s="3041"/>
      <c r="E21" s="3041"/>
      <c r="F21" s="3041"/>
      <c r="G21" s="3041"/>
      <c r="H21" s="3041"/>
      <c r="I21" s="3041"/>
      <c r="J21" s="3041"/>
      <c r="K21" s="3041"/>
      <c r="L21" s="3041"/>
      <c r="M21" s="3041"/>
      <c r="N21" s="3041"/>
      <c r="O21" s="3041"/>
      <c r="P21" s="3041"/>
      <c r="Q21" s="3041"/>
      <c r="R21" s="3041"/>
      <c r="S21" s="3041"/>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3041"/>
      <c r="AW21" s="3041"/>
      <c r="AX21" s="284"/>
      <c r="AY21" s="284"/>
      <c r="AZ21" s="284"/>
      <c r="BA21" s="284"/>
    </row>
    <row r="22" spans="1:55" s="3041" customFormat="1" ht="17.100000000000001" customHeight="1">
      <c r="A22" s="3042"/>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4"/>
      <c r="AQ22" s="284"/>
      <c r="AR22" s="284"/>
      <c r="AS22" s="284"/>
      <c r="AT22" s="284"/>
      <c r="AU22" s="284"/>
      <c r="AV22" s="284"/>
      <c r="AW22" s="284"/>
      <c r="AX22" s="284"/>
      <c r="AY22" s="284"/>
      <c r="AZ22" s="284"/>
      <c r="BA22" s="284"/>
      <c r="BB22" s="284"/>
      <c r="BC22" s="284"/>
    </row>
    <row r="23" spans="1:55" s="3041" customFormat="1" ht="17.100000000000001" customHeight="1">
      <c r="A23" s="3042"/>
      <c r="T23" s="284"/>
      <c r="U23" s="284"/>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c r="AX23" s="284"/>
      <c r="AY23" s="284"/>
      <c r="AZ23" s="284"/>
      <c r="BA23" s="284"/>
      <c r="BB23" s="284"/>
      <c r="BC23" s="284"/>
    </row>
    <row r="24" spans="1:55" s="3041" customFormat="1" ht="17.100000000000001" customHeight="1">
      <c r="A24" s="3042"/>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row>
    <row r="25" spans="1:55" ht="6.75" customHeight="1">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row>
    <row r="32" spans="1:55">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row>
    <row r="33" spans="1:55">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row>
    <row r="35" spans="1:5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s="3048"/>
      <c r="B38" s="3046"/>
      <c r="C38" s="3046"/>
      <c r="D38" s="3046"/>
      <c r="E38" s="3046"/>
      <c r="F38" s="3046"/>
      <c r="G38" s="3046"/>
      <c r="H38" s="3046"/>
      <c r="I38" s="3046"/>
      <c r="J38" s="3046"/>
      <c r="K38" s="3046"/>
      <c r="L38" s="3046"/>
      <c r="M38" s="3046"/>
      <c r="N38" s="3046"/>
      <c r="O38" s="3046"/>
      <c r="P38" s="3046"/>
      <c r="Q38" s="3046"/>
      <c r="R38" s="3046"/>
    </row>
  </sheetData>
  <mergeCells count="27">
    <mergeCell ref="L3:M3"/>
    <mergeCell ref="B3:C3"/>
    <mergeCell ref="D3:E3"/>
    <mergeCell ref="F3:G3"/>
    <mergeCell ref="H3:I3"/>
    <mergeCell ref="J3:K3"/>
    <mergeCell ref="AJ3:AK3"/>
    <mergeCell ref="N3:O3"/>
    <mergeCell ref="P3:Q3"/>
    <mergeCell ref="R3:S3"/>
    <mergeCell ref="T3:U3"/>
    <mergeCell ref="V3:W3"/>
    <mergeCell ref="X3:Y3"/>
    <mergeCell ref="Z3:AA3"/>
    <mergeCell ref="AB3:AC3"/>
    <mergeCell ref="AD3:AE3"/>
    <mergeCell ref="AF3:AG3"/>
    <mergeCell ref="AH3:AI3"/>
    <mergeCell ref="AX3:AY3"/>
    <mergeCell ref="AZ3:BA3"/>
    <mergeCell ref="BB3:BC3"/>
    <mergeCell ref="AL3:AM3"/>
    <mergeCell ref="AN3:AO3"/>
    <mergeCell ref="AP3:AQ3"/>
    <mergeCell ref="AR3:AS3"/>
    <mergeCell ref="AT3:AU3"/>
    <mergeCell ref="AV3:AW3"/>
  </mergeCells>
  <pageMargins left="0.7" right="0.7" top="0.75" bottom="0.75" header="0.3" footer="0.3"/>
  <pageSetup paperSize="9" scale="7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YP64"/>
  <sheetViews>
    <sheetView showGridLines="0" zoomScale="85" zoomScaleNormal="85" zoomScaleSheetLayoutView="85" workbookViewId="0">
      <pane xSplit="2" ySplit="3" topLeftCell="FP4" activePane="bottomRight" state="frozen"/>
      <selection activeCell="P6" sqref="P6"/>
      <selection pane="topRight" activeCell="P6" sqref="P6"/>
      <selection pane="bottomLeft" activeCell="P6" sqref="P6"/>
      <selection pane="bottomRight" activeCell="P6" sqref="P6"/>
    </sheetView>
  </sheetViews>
  <sheetFormatPr defaultRowHeight="16.8"/>
  <cols>
    <col min="1" max="1" width="8.33203125" style="100" customWidth="1"/>
    <col min="2" max="2" width="68.44140625" style="100" customWidth="1"/>
    <col min="3" max="153" width="16.5546875" style="100" hidden="1" customWidth="1"/>
    <col min="154" max="154" width="15.109375" style="100" hidden="1" customWidth="1"/>
    <col min="155" max="171" width="14.33203125" style="100" hidden="1" customWidth="1"/>
    <col min="172" max="184" width="14.33203125" style="100" customWidth="1"/>
    <col min="185" max="302" width="8.88671875" style="100"/>
    <col min="303" max="303" width="5.109375" style="100" customWidth="1"/>
    <col min="304" max="304" width="63.44140625" style="100" customWidth="1"/>
    <col min="305" max="342" width="9.109375" style="100" hidden="1" customWidth="1"/>
    <col min="343" max="353" width="10.88671875" style="100" customWidth="1"/>
    <col min="354" max="355" width="10.6640625" style="100" customWidth="1"/>
    <col min="356" max="558" width="8.88671875" style="100"/>
    <col min="559" max="559" width="5.109375" style="100" customWidth="1"/>
    <col min="560" max="560" width="63.44140625" style="100" customWidth="1"/>
    <col min="561" max="598" width="9.109375" style="100" hidden="1" customWidth="1"/>
    <col min="599" max="609" width="10.88671875" style="100" customWidth="1"/>
    <col min="610" max="611" width="10.6640625" style="100" customWidth="1"/>
    <col min="612" max="814" width="8.88671875" style="100"/>
    <col min="815" max="815" width="5.109375" style="100" customWidth="1"/>
    <col min="816" max="816" width="63.44140625" style="100" customWidth="1"/>
    <col min="817" max="854" width="9.109375" style="100" hidden="1" customWidth="1"/>
    <col min="855" max="865" width="10.88671875" style="100" customWidth="1"/>
    <col min="866" max="867" width="10.6640625" style="100" customWidth="1"/>
    <col min="868" max="1070" width="8.88671875" style="100"/>
    <col min="1071" max="1071" width="5.109375" style="100" customWidth="1"/>
    <col min="1072" max="1072" width="63.44140625" style="100" customWidth="1"/>
    <col min="1073" max="1110" width="9.109375" style="100" hidden="1" customWidth="1"/>
    <col min="1111" max="1121" width="10.88671875" style="100" customWidth="1"/>
    <col min="1122" max="1123" width="10.6640625" style="100" customWidth="1"/>
    <col min="1124" max="1326" width="8.88671875" style="100"/>
    <col min="1327" max="1327" width="5.109375" style="100" customWidth="1"/>
    <col min="1328" max="1328" width="63.44140625" style="100" customWidth="1"/>
    <col min="1329" max="1366" width="9.109375" style="100" hidden="1" customWidth="1"/>
    <col min="1367" max="1377" width="10.88671875" style="100" customWidth="1"/>
    <col min="1378" max="1379" width="10.6640625" style="100" customWidth="1"/>
    <col min="1380" max="1582" width="8.88671875" style="100"/>
    <col min="1583" max="1583" width="5.109375" style="100" customWidth="1"/>
    <col min="1584" max="1584" width="63.44140625" style="100" customWidth="1"/>
    <col min="1585" max="1622" width="9.109375" style="100" hidden="1" customWidth="1"/>
    <col min="1623" max="1633" width="10.88671875" style="100" customWidth="1"/>
    <col min="1634" max="1635" width="10.6640625" style="100" customWidth="1"/>
    <col min="1636" max="1838" width="8.88671875" style="100"/>
    <col min="1839" max="1839" width="5.109375" style="100" customWidth="1"/>
    <col min="1840" max="1840" width="63.44140625" style="100" customWidth="1"/>
    <col min="1841" max="1878" width="9.109375" style="100" hidden="1" customWidth="1"/>
    <col min="1879" max="1889" width="10.88671875" style="100" customWidth="1"/>
    <col min="1890" max="1891" width="10.6640625" style="100" customWidth="1"/>
    <col min="1892" max="2094" width="8.88671875" style="100"/>
    <col min="2095" max="2095" width="5.109375" style="100" customWidth="1"/>
    <col min="2096" max="2096" width="63.44140625" style="100" customWidth="1"/>
    <col min="2097" max="2134" width="9.109375" style="100" hidden="1" customWidth="1"/>
    <col min="2135" max="2145" width="10.88671875" style="100" customWidth="1"/>
    <col min="2146" max="2147" width="10.6640625" style="100" customWidth="1"/>
    <col min="2148" max="2350" width="8.88671875" style="100"/>
    <col min="2351" max="2351" width="5.109375" style="100" customWidth="1"/>
    <col min="2352" max="2352" width="63.44140625" style="100" customWidth="1"/>
    <col min="2353" max="2390" width="9.109375" style="100" hidden="1" customWidth="1"/>
    <col min="2391" max="2401" width="10.88671875" style="100" customWidth="1"/>
    <col min="2402" max="2403" width="10.6640625" style="100" customWidth="1"/>
    <col min="2404" max="2606" width="8.88671875" style="100"/>
    <col min="2607" max="2607" width="5.109375" style="100" customWidth="1"/>
    <col min="2608" max="2608" width="63.44140625" style="100" customWidth="1"/>
    <col min="2609" max="2646" width="9.109375" style="100" hidden="1" customWidth="1"/>
    <col min="2647" max="2657" width="10.88671875" style="100" customWidth="1"/>
    <col min="2658" max="2659" width="10.6640625" style="100" customWidth="1"/>
    <col min="2660" max="2862" width="8.88671875" style="100"/>
    <col min="2863" max="2863" width="5.109375" style="100" customWidth="1"/>
    <col min="2864" max="2864" width="63.44140625" style="100" customWidth="1"/>
    <col min="2865" max="2902" width="9.109375" style="100" hidden="1" customWidth="1"/>
    <col min="2903" max="2913" width="10.88671875" style="100" customWidth="1"/>
    <col min="2914" max="2915" width="10.6640625" style="100" customWidth="1"/>
    <col min="2916" max="3118" width="8.88671875" style="100"/>
    <col min="3119" max="3119" width="5.109375" style="100" customWidth="1"/>
    <col min="3120" max="3120" width="63.44140625" style="100" customWidth="1"/>
    <col min="3121" max="3158" width="9.109375" style="100" hidden="1" customWidth="1"/>
    <col min="3159" max="3169" width="10.88671875" style="100" customWidth="1"/>
    <col min="3170" max="3171" width="10.6640625" style="100" customWidth="1"/>
    <col min="3172" max="3374" width="8.88671875" style="100"/>
    <col min="3375" max="3375" width="5.109375" style="100" customWidth="1"/>
    <col min="3376" max="3376" width="63.44140625" style="100" customWidth="1"/>
    <col min="3377" max="3414" width="9.109375" style="100" hidden="1" customWidth="1"/>
    <col min="3415" max="3425" width="10.88671875" style="100" customWidth="1"/>
    <col min="3426" max="3427" width="10.6640625" style="100" customWidth="1"/>
    <col min="3428" max="3630" width="8.88671875" style="100"/>
    <col min="3631" max="3631" width="5.109375" style="100" customWidth="1"/>
    <col min="3632" max="3632" width="63.44140625" style="100" customWidth="1"/>
    <col min="3633" max="3670" width="9.109375" style="100" hidden="1" customWidth="1"/>
    <col min="3671" max="3681" width="10.88671875" style="100" customWidth="1"/>
    <col min="3682" max="3683" width="10.6640625" style="100" customWidth="1"/>
    <col min="3684" max="3886" width="8.88671875" style="100"/>
    <col min="3887" max="3887" width="5.109375" style="100" customWidth="1"/>
    <col min="3888" max="3888" width="63.44140625" style="100" customWidth="1"/>
    <col min="3889" max="3926" width="9.109375" style="100" hidden="1" customWidth="1"/>
    <col min="3927" max="3937" width="10.88671875" style="100" customWidth="1"/>
    <col min="3938" max="3939" width="10.6640625" style="100" customWidth="1"/>
    <col min="3940" max="4142" width="8.88671875" style="100"/>
    <col min="4143" max="4143" width="5.109375" style="100" customWidth="1"/>
    <col min="4144" max="4144" width="63.44140625" style="100" customWidth="1"/>
    <col min="4145" max="4182" width="9.109375" style="100" hidden="1" customWidth="1"/>
    <col min="4183" max="4193" width="10.88671875" style="100" customWidth="1"/>
    <col min="4194" max="4195" width="10.6640625" style="100" customWidth="1"/>
    <col min="4196" max="4398" width="8.88671875" style="100"/>
    <col min="4399" max="4399" width="5.109375" style="100" customWidth="1"/>
    <col min="4400" max="4400" width="63.44140625" style="100" customWidth="1"/>
    <col min="4401" max="4438" width="9.109375" style="100" hidden="1" customWidth="1"/>
    <col min="4439" max="4449" width="10.88671875" style="100" customWidth="1"/>
    <col min="4450" max="4451" width="10.6640625" style="100" customWidth="1"/>
    <col min="4452" max="4654" width="8.88671875" style="100"/>
    <col min="4655" max="4655" width="5.109375" style="100" customWidth="1"/>
    <col min="4656" max="4656" width="63.44140625" style="100" customWidth="1"/>
    <col min="4657" max="4694" width="9.109375" style="100" hidden="1" customWidth="1"/>
    <col min="4695" max="4705" width="10.88671875" style="100" customWidth="1"/>
    <col min="4706" max="4707" width="10.6640625" style="100" customWidth="1"/>
    <col min="4708" max="4910" width="8.88671875" style="100"/>
    <col min="4911" max="4911" width="5.109375" style="100" customWidth="1"/>
    <col min="4912" max="4912" width="63.44140625" style="100" customWidth="1"/>
    <col min="4913" max="4950" width="9.109375" style="100" hidden="1" customWidth="1"/>
    <col min="4951" max="4961" width="10.88671875" style="100" customWidth="1"/>
    <col min="4962" max="4963" width="10.6640625" style="100" customWidth="1"/>
    <col min="4964" max="5166" width="8.88671875" style="100"/>
    <col min="5167" max="5167" width="5.109375" style="100" customWidth="1"/>
    <col min="5168" max="5168" width="63.44140625" style="100" customWidth="1"/>
    <col min="5169" max="5206" width="9.109375" style="100" hidden="1" customWidth="1"/>
    <col min="5207" max="5217" width="10.88671875" style="100" customWidth="1"/>
    <col min="5218" max="5219" width="10.6640625" style="100" customWidth="1"/>
    <col min="5220" max="5422" width="8.88671875" style="100"/>
    <col min="5423" max="5423" width="5.109375" style="100" customWidth="1"/>
    <col min="5424" max="5424" width="63.44140625" style="100" customWidth="1"/>
    <col min="5425" max="5462" width="9.109375" style="100" hidden="1" customWidth="1"/>
    <col min="5463" max="5473" width="10.88671875" style="100" customWidth="1"/>
    <col min="5474" max="5475" width="10.6640625" style="100" customWidth="1"/>
    <col min="5476" max="5678" width="8.88671875" style="100"/>
    <col min="5679" max="5679" width="5.109375" style="100" customWidth="1"/>
    <col min="5680" max="5680" width="63.44140625" style="100" customWidth="1"/>
    <col min="5681" max="5718" width="9.109375" style="100" hidden="1" customWidth="1"/>
    <col min="5719" max="5729" width="10.88671875" style="100" customWidth="1"/>
    <col min="5730" max="5731" width="10.6640625" style="100" customWidth="1"/>
    <col min="5732" max="5934" width="8.88671875" style="100"/>
    <col min="5935" max="5935" width="5.109375" style="100" customWidth="1"/>
    <col min="5936" max="5936" width="63.44140625" style="100" customWidth="1"/>
    <col min="5937" max="5974" width="9.109375" style="100" hidden="1" customWidth="1"/>
    <col min="5975" max="5985" width="10.88671875" style="100" customWidth="1"/>
    <col min="5986" max="5987" width="10.6640625" style="100" customWidth="1"/>
    <col min="5988" max="6190" width="8.88671875" style="100"/>
    <col min="6191" max="6191" width="5.109375" style="100" customWidth="1"/>
    <col min="6192" max="6192" width="63.44140625" style="100" customWidth="1"/>
    <col min="6193" max="6230" width="9.109375" style="100" hidden="1" customWidth="1"/>
    <col min="6231" max="6241" width="10.88671875" style="100" customWidth="1"/>
    <col min="6242" max="6243" width="10.6640625" style="100" customWidth="1"/>
    <col min="6244" max="6446" width="8.88671875" style="100"/>
    <col min="6447" max="6447" width="5.109375" style="100" customWidth="1"/>
    <col min="6448" max="6448" width="63.44140625" style="100" customWidth="1"/>
    <col min="6449" max="6486" width="9.109375" style="100" hidden="1" customWidth="1"/>
    <col min="6487" max="6497" width="10.88671875" style="100" customWidth="1"/>
    <col min="6498" max="6499" width="10.6640625" style="100" customWidth="1"/>
    <col min="6500" max="6702" width="8.88671875" style="100"/>
    <col min="6703" max="6703" width="5.109375" style="100" customWidth="1"/>
    <col min="6704" max="6704" width="63.44140625" style="100" customWidth="1"/>
    <col min="6705" max="6742" width="9.109375" style="100" hidden="1" customWidth="1"/>
    <col min="6743" max="6753" width="10.88671875" style="100" customWidth="1"/>
    <col min="6754" max="6755" width="10.6640625" style="100" customWidth="1"/>
    <col min="6756" max="6958" width="8.88671875" style="100"/>
    <col min="6959" max="6959" width="5.109375" style="100" customWidth="1"/>
    <col min="6960" max="6960" width="63.44140625" style="100" customWidth="1"/>
    <col min="6961" max="6998" width="9.109375" style="100" hidden="1" customWidth="1"/>
    <col min="6999" max="7009" width="10.88671875" style="100" customWidth="1"/>
    <col min="7010" max="7011" width="10.6640625" style="100" customWidth="1"/>
    <col min="7012" max="7214" width="8.88671875" style="100"/>
    <col min="7215" max="7215" width="5.109375" style="100" customWidth="1"/>
    <col min="7216" max="7216" width="63.44140625" style="100" customWidth="1"/>
    <col min="7217" max="7254" width="9.109375" style="100" hidden="1" customWidth="1"/>
    <col min="7255" max="7265" width="10.88671875" style="100" customWidth="1"/>
    <col min="7266" max="7267" width="10.6640625" style="100" customWidth="1"/>
    <col min="7268" max="7470" width="8.88671875" style="100"/>
    <col min="7471" max="7471" width="5.109375" style="100" customWidth="1"/>
    <col min="7472" max="7472" width="63.44140625" style="100" customWidth="1"/>
    <col min="7473" max="7510" width="9.109375" style="100" hidden="1" customWidth="1"/>
    <col min="7511" max="7521" width="10.88671875" style="100" customWidth="1"/>
    <col min="7522" max="7523" width="10.6640625" style="100" customWidth="1"/>
    <col min="7524" max="7726" width="8.88671875" style="100"/>
    <col min="7727" max="7727" width="5.109375" style="100" customWidth="1"/>
    <col min="7728" max="7728" width="63.44140625" style="100" customWidth="1"/>
    <col min="7729" max="7766" width="9.109375" style="100" hidden="1" customWidth="1"/>
    <col min="7767" max="7777" width="10.88671875" style="100" customWidth="1"/>
    <col min="7778" max="7779" width="10.6640625" style="100" customWidth="1"/>
    <col min="7780" max="7982" width="8.88671875" style="100"/>
    <col min="7983" max="7983" width="5.109375" style="100" customWidth="1"/>
    <col min="7984" max="7984" width="63.44140625" style="100" customWidth="1"/>
    <col min="7985" max="8022" width="9.109375" style="100" hidden="1" customWidth="1"/>
    <col min="8023" max="8033" width="10.88671875" style="100" customWidth="1"/>
    <col min="8034" max="8035" width="10.6640625" style="100" customWidth="1"/>
    <col min="8036" max="8238" width="8.88671875" style="100"/>
    <col min="8239" max="8239" width="5.109375" style="100" customWidth="1"/>
    <col min="8240" max="8240" width="63.44140625" style="100" customWidth="1"/>
    <col min="8241" max="8278" width="9.109375" style="100" hidden="1" customWidth="1"/>
    <col min="8279" max="8289" width="10.88671875" style="100" customWidth="1"/>
    <col min="8290" max="8291" width="10.6640625" style="100" customWidth="1"/>
    <col min="8292" max="8494" width="8.88671875" style="100"/>
    <col min="8495" max="8495" width="5.109375" style="100" customWidth="1"/>
    <col min="8496" max="8496" width="63.44140625" style="100" customWidth="1"/>
    <col min="8497" max="8534" width="9.109375" style="100" hidden="1" customWidth="1"/>
    <col min="8535" max="8545" width="10.88671875" style="100" customWidth="1"/>
    <col min="8546" max="8547" width="10.6640625" style="100" customWidth="1"/>
    <col min="8548" max="8750" width="8.88671875" style="100"/>
    <col min="8751" max="8751" width="5.109375" style="100" customWidth="1"/>
    <col min="8752" max="8752" width="63.44140625" style="100" customWidth="1"/>
    <col min="8753" max="8790" width="9.109375" style="100" hidden="1" customWidth="1"/>
    <col min="8791" max="8801" width="10.88671875" style="100" customWidth="1"/>
    <col min="8802" max="8803" width="10.6640625" style="100" customWidth="1"/>
    <col min="8804" max="9006" width="8.88671875" style="100"/>
    <col min="9007" max="9007" width="5.109375" style="100" customWidth="1"/>
    <col min="9008" max="9008" width="63.44140625" style="100" customWidth="1"/>
    <col min="9009" max="9046" width="9.109375" style="100" hidden="1" customWidth="1"/>
    <col min="9047" max="9057" width="10.88671875" style="100" customWidth="1"/>
    <col min="9058" max="9059" width="10.6640625" style="100" customWidth="1"/>
    <col min="9060" max="9262" width="8.88671875" style="100"/>
    <col min="9263" max="9263" width="5.109375" style="100" customWidth="1"/>
    <col min="9264" max="9264" width="63.44140625" style="100" customWidth="1"/>
    <col min="9265" max="9302" width="9.109375" style="100" hidden="1" customWidth="1"/>
    <col min="9303" max="9313" width="10.88671875" style="100" customWidth="1"/>
    <col min="9314" max="9315" width="10.6640625" style="100" customWidth="1"/>
    <col min="9316" max="9518" width="8.88671875" style="100"/>
    <col min="9519" max="9519" width="5.109375" style="100" customWidth="1"/>
    <col min="9520" max="9520" width="63.44140625" style="100" customWidth="1"/>
    <col min="9521" max="9558" width="9.109375" style="100" hidden="1" customWidth="1"/>
    <col min="9559" max="9569" width="10.88671875" style="100" customWidth="1"/>
    <col min="9570" max="9571" width="10.6640625" style="100" customWidth="1"/>
    <col min="9572" max="9774" width="8.88671875" style="100"/>
    <col min="9775" max="9775" width="5.109375" style="100" customWidth="1"/>
    <col min="9776" max="9776" width="63.44140625" style="100" customWidth="1"/>
    <col min="9777" max="9814" width="9.109375" style="100" hidden="1" customWidth="1"/>
    <col min="9815" max="9825" width="10.88671875" style="100" customWidth="1"/>
    <col min="9826" max="9827" width="10.6640625" style="100" customWidth="1"/>
    <col min="9828" max="10030" width="8.88671875" style="100"/>
    <col min="10031" max="10031" width="5.109375" style="100" customWidth="1"/>
    <col min="10032" max="10032" width="63.44140625" style="100" customWidth="1"/>
    <col min="10033" max="10070" width="9.109375" style="100" hidden="1" customWidth="1"/>
    <col min="10071" max="10081" width="10.88671875" style="100" customWidth="1"/>
    <col min="10082" max="10083" width="10.6640625" style="100" customWidth="1"/>
    <col min="10084" max="10286" width="8.88671875" style="100"/>
    <col min="10287" max="10287" width="5.109375" style="100" customWidth="1"/>
    <col min="10288" max="10288" width="63.44140625" style="100" customWidth="1"/>
    <col min="10289" max="10326" width="9.109375" style="100" hidden="1" customWidth="1"/>
    <col min="10327" max="10337" width="10.88671875" style="100" customWidth="1"/>
    <col min="10338" max="10339" width="10.6640625" style="100" customWidth="1"/>
    <col min="10340" max="10542" width="8.88671875" style="100"/>
    <col min="10543" max="10543" width="5.109375" style="100" customWidth="1"/>
    <col min="10544" max="10544" width="63.44140625" style="100" customWidth="1"/>
    <col min="10545" max="10582" width="9.109375" style="100" hidden="1" customWidth="1"/>
    <col min="10583" max="10593" width="10.88671875" style="100" customWidth="1"/>
    <col min="10594" max="10595" width="10.6640625" style="100" customWidth="1"/>
    <col min="10596" max="10798" width="8.88671875" style="100"/>
    <col min="10799" max="10799" width="5.109375" style="100" customWidth="1"/>
    <col min="10800" max="10800" width="63.44140625" style="100" customWidth="1"/>
    <col min="10801" max="10838" width="9.109375" style="100" hidden="1" customWidth="1"/>
    <col min="10839" max="10849" width="10.88671875" style="100" customWidth="1"/>
    <col min="10850" max="10851" width="10.6640625" style="100" customWidth="1"/>
    <col min="10852" max="11054" width="8.88671875" style="100"/>
    <col min="11055" max="11055" width="5.109375" style="100" customWidth="1"/>
    <col min="11056" max="11056" width="63.44140625" style="100" customWidth="1"/>
    <col min="11057" max="11094" width="9.109375" style="100" hidden="1" customWidth="1"/>
    <col min="11095" max="11105" width="10.88671875" style="100" customWidth="1"/>
    <col min="11106" max="11107" width="10.6640625" style="100" customWidth="1"/>
    <col min="11108" max="11310" width="8.88671875" style="100"/>
    <col min="11311" max="11311" width="5.109375" style="100" customWidth="1"/>
    <col min="11312" max="11312" width="63.44140625" style="100" customWidth="1"/>
    <col min="11313" max="11350" width="9.109375" style="100" hidden="1" customWidth="1"/>
    <col min="11351" max="11361" width="10.88671875" style="100" customWidth="1"/>
    <col min="11362" max="11363" width="10.6640625" style="100" customWidth="1"/>
    <col min="11364" max="11566" width="8.88671875" style="100"/>
    <col min="11567" max="11567" width="5.109375" style="100" customWidth="1"/>
    <col min="11568" max="11568" width="63.44140625" style="100" customWidth="1"/>
    <col min="11569" max="11606" width="9.109375" style="100" hidden="1" customWidth="1"/>
    <col min="11607" max="11617" width="10.88671875" style="100" customWidth="1"/>
    <col min="11618" max="11619" width="10.6640625" style="100" customWidth="1"/>
    <col min="11620" max="11822" width="8.88671875" style="100"/>
    <col min="11823" max="11823" width="5.109375" style="100" customWidth="1"/>
    <col min="11824" max="11824" width="63.44140625" style="100" customWidth="1"/>
    <col min="11825" max="11862" width="9.109375" style="100" hidden="1" customWidth="1"/>
    <col min="11863" max="11873" width="10.88671875" style="100" customWidth="1"/>
    <col min="11874" max="11875" width="10.6640625" style="100" customWidth="1"/>
    <col min="11876" max="12078" width="8.88671875" style="100"/>
    <col min="12079" max="12079" width="5.109375" style="100" customWidth="1"/>
    <col min="12080" max="12080" width="63.44140625" style="100" customWidth="1"/>
    <col min="12081" max="12118" width="9.109375" style="100" hidden="1" customWidth="1"/>
    <col min="12119" max="12129" width="10.88671875" style="100" customWidth="1"/>
    <col min="12130" max="12131" width="10.6640625" style="100" customWidth="1"/>
    <col min="12132" max="12334" width="8.88671875" style="100"/>
    <col min="12335" max="12335" width="5.109375" style="100" customWidth="1"/>
    <col min="12336" max="12336" width="63.44140625" style="100" customWidth="1"/>
    <col min="12337" max="12374" width="9.109375" style="100" hidden="1" customWidth="1"/>
    <col min="12375" max="12385" width="10.88671875" style="100" customWidth="1"/>
    <col min="12386" max="12387" width="10.6640625" style="100" customWidth="1"/>
    <col min="12388" max="12590" width="8.88671875" style="100"/>
    <col min="12591" max="12591" width="5.109375" style="100" customWidth="1"/>
    <col min="12592" max="12592" width="63.44140625" style="100" customWidth="1"/>
    <col min="12593" max="12630" width="9.109375" style="100" hidden="1" customWidth="1"/>
    <col min="12631" max="12641" width="10.88671875" style="100" customWidth="1"/>
    <col min="12642" max="12643" width="10.6640625" style="100" customWidth="1"/>
    <col min="12644" max="12846" width="8.88671875" style="100"/>
    <col min="12847" max="12847" width="5.109375" style="100" customWidth="1"/>
    <col min="12848" max="12848" width="63.44140625" style="100" customWidth="1"/>
    <col min="12849" max="12886" width="9.109375" style="100" hidden="1" customWidth="1"/>
    <col min="12887" max="12897" width="10.88671875" style="100" customWidth="1"/>
    <col min="12898" max="12899" width="10.6640625" style="100" customWidth="1"/>
    <col min="12900" max="13102" width="8.88671875" style="100"/>
    <col min="13103" max="13103" width="5.109375" style="100" customWidth="1"/>
    <col min="13104" max="13104" width="63.44140625" style="100" customWidth="1"/>
    <col min="13105" max="13142" width="9.109375" style="100" hidden="1" customWidth="1"/>
    <col min="13143" max="13153" width="10.88671875" style="100" customWidth="1"/>
    <col min="13154" max="13155" width="10.6640625" style="100" customWidth="1"/>
    <col min="13156" max="13358" width="8.88671875" style="100"/>
    <col min="13359" max="13359" width="5.109375" style="100" customWidth="1"/>
    <col min="13360" max="13360" width="63.44140625" style="100" customWidth="1"/>
    <col min="13361" max="13398" width="9.109375" style="100" hidden="1" customWidth="1"/>
    <col min="13399" max="13409" width="10.88671875" style="100" customWidth="1"/>
    <col min="13410" max="13411" width="10.6640625" style="100" customWidth="1"/>
    <col min="13412" max="13614" width="8.88671875" style="100"/>
    <col min="13615" max="13615" width="5.109375" style="100" customWidth="1"/>
    <col min="13616" max="13616" width="63.44140625" style="100" customWidth="1"/>
    <col min="13617" max="13654" width="9.109375" style="100" hidden="1" customWidth="1"/>
    <col min="13655" max="13665" width="10.88671875" style="100" customWidth="1"/>
    <col min="13666" max="13667" width="10.6640625" style="100" customWidth="1"/>
    <col min="13668" max="13870" width="8.88671875" style="100"/>
    <col min="13871" max="13871" width="5.109375" style="100" customWidth="1"/>
    <col min="13872" max="13872" width="63.44140625" style="100" customWidth="1"/>
    <col min="13873" max="13910" width="9.109375" style="100" hidden="1" customWidth="1"/>
    <col min="13911" max="13921" width="10.88671875" style="100" customWidth="1"/>
    <col min="13922" max="13923" width="10.6640625" style="100" customWidth="1"/>
    <col min="13924" max="14126" width="8.88671875" style="100"/>
    <col min="14127" max="14127" width="5.109375" style="100" customWidth="1"/>
    <col min="14128" max="14128" width="63.44140625" style="100" customWidth="1"/>
    <col min="14129" max="14166" width="9.109375" style="100" hidden="1" customWidth="1"/>
    <col min="14167" max="14177" width="10.88671875" style="100" customWidth="1"/>
    <col min="14178" max="14179" width="10.6640625" style="100" customWidth="1"/>
    <col min="14180" max="14382" width="8.88671875" style="100"/>
    <col min="14383" max="14383" width="5.109375" style="100" customWidth="1"/>
    <col min="14384" max="14384" width="63.44140625" style="100" customWidth="1"/>
    <col min="14385" max="14422" width="9.109375" style="100" hidden="1" customWidth="1"/>
    <col min="14423" max="14433" width="10.88671875" style="100" customWidth="1"/>
    <col min="14434" max="14435" width="10.6640625" style="100" customWidth="1"/>
    <col min="14436" max="14638" width="8.88671875" style="100"/>
    <col min="14639" max="14639" width="5.109375" style="100" customWidth="1"/>
    <col min="14640" max="14640" width="63.44140625" style="100" customWidth="1"/>
    <col min="14641" max="14678" width="9.109375" style="100" hidden="1" customWidth="1"/>
    <col min="14679" max="14689" width="10.88671875" style="100" customWidth="1"/>
    <col min="14690" max="14691" width="10.6640625" style="100" customWidth="1"/>
    <col min="14692" max="14894" width="8.88671875" style="100"/>
    <col min="14895" max="14895" width="5.109375" style="100" customWidth="1"/>
    <col min="14896" max="14896" width="63.44140625" style="100" customWidth="1"/>
    <col min="14897" max="14934" width="9.109375" style="100" hidden="1" customWidth="1"/>
    <col min="14935" max="14945" width="10.88671875" style="100" customWidth="1"/>
    <col min="14946" max="14947" width="10.6640625" style="100" customWidth="1"/>
    <col min="14948" max="15150" width="8.88671875" style="100"/>
    <col min="15151" max="15151" width="5.109375" style="100" customWidth="1"/>
    <col min="15152" max="15152" width="63.44140625" style="100" customWidth="1"/>
    <col min="15153" max="15190" width="9.109375" style="100" hidden="1" customWidth="1"/>
    <col min="15191" max="15201" width="10.88671875" style="100" customWidth="1"/>
    <col min="15202" max="15203" width="10.6640625" style="100" customWidth="1"/>
    <col min="15204" max="15406" width="8.88671875" style="100"/>
    <col min="15407" max="15407" width="5.109375" style="100" customWidth="1"/>
    <col min="15408" max="15408" width="63.44140625" style="100" customWidth="1"/>
    <col min="15409" max="15446" width="9.109375" style="100" hidden="1" customWidth="1"/>
    <col min="15447" max="15457" width="10.88671875" style="100" customWidth="1"/>
    <col min="15458" max="15459" width="10.6640625" style="100" customWidth="1"/>
    <col min="15460" max="15662" width="8.88671875" style="100"/>
    <col min="15663" max="15663" width="5.109375" style="100" customWidth="1"/>
    <col min="15664" max="15664" width="63.44140625" style="100" customWidth="1"/>
    <col min="15665" max="15702" width="9.109375" style="100" hidden="1" customWidth="1"/>
    <col min="15703" max="15713" width="10.88671875" style="100" customWidth="1"/>
    <col min="15714" max="15715" width="10.6640625" style="100" customWidth="1"/>
    <col min="15716" max="15918" width="8.88671875" style="100"/>
    <col min="15919" max="15919" width="5.109375" style="100" customWidth="1"/>
    <col min="15920" max="15920" width="63.44140625" style="100" customWidth="1"/>
    <col min="15921" max="15958" width="9.109375" style="100" hidden="1" customWidth="1"/>
    <col min="15959" max="15969" width="10.88671875" style="100" customWidth="1"/>
    <col min="15970" max="15971" width="10.6640625" style="100" customWidth="1"/>
    <col min="15972" max="16174" width="8.88671875" style="100"/>
    <col min="16175" max="16175" width="5.109375" style="100" customWidth="1"/>
    <col min="16176" max="16176" width="63.44140625" style="100" customWidth="1"/>
    <col min="16177" max="16214" width="9.109375" style="100" hidden="1" customWidth="1"/>
    <col min="16215" max="16225" width="10.88671875" style="100" customWidth="1"/>
    <col min="16226" max="16227" width="10.6640625" style="100" customWidth="1"/>
    <col min="16228" max="16384" width="8.88671875" style="100"/>
  </cols>
  <sheetData>
    <row r="1" spans="1:184" s="1139" customFormat="1" ht="26.25" customHeight="1">
      <c r="A1" s="1138" t="s">
        <v>2988</v>
      </c>
      <c r="B1" s="1138"/>
    </row>
    <row r="2" spans="1:184" ht="23.25" customHeight="1" thickBot="1">
      <c r="A2" s="121"/>
      <c r="B2" s="121"/>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02"/>
      <c r="FE2" s="302"/>
      <c r="FF2" s="302"/>
      <c r="FG2" s="302"/>
      <c r="FH2" s="302"/>
      <c r="FI2" s="302"/>
      <c r="FJ2" s="302"/>
      <c r="FK2" s="302"/>
      <c r="FL2" s="302"/>
      <c r="FM2" s="302"/>
      <c r="FN2" s="302"/>
      <c r="FO2" s="302"/>
      <c r="FP2" s="302"/>
      <c r="FQ2" s="302"/>
      <c r="FR2" s="302"/>
      <c r="FS2" s="302"/>
      <c r="FT2" s="302"/>
      <c r="FU2" s="302"/>
      <c r="FV2" s="302"/>
      <c r="FW2" s="302"/>
      <c r="FZ2" s="302"/>
      <c r="GB2" s="302" t="s">
        <v>70</v>
      </c>
    </row>
    <row r="3" spans="1:184" ht="24.75" customHeight="1" thickTop="1" thickBot="1">
      <c r="A3" s="104" t="s">
        <v>71</v>
      </c>
      <c r="B3" s="104" t="s">
        <v>72</v>
      </c>
      <c r="C3" s="106">
        <v>40179</v>
      </c>
      <c r="D3" s="106">
        <v>40211</v>
      </c>
      <c r="E3" s="106">
        <v>40239</v>
      </c>
      <c r="F3" s="106">
        <v>40270</v>
      </c>
      <c r="G3" s="106">
        <v>40300</v>
      </c>
      <c r="H3" s="106">
        <v>40331</v>
      </c>
      <c r="I3" s="106">
        <v>40361</v>
      </c>
      <c r="J3" s="106">
        <v>40392</v>
      </c>
      <c r="K3" s="106">
        <v>40423</v>
      </c>
      <c r="L3" s="106">
        <v>40453</v>
      </c>
      <c r="M3" s="106">
        <v>40484</v>
      </c>
      <c r="N3" s="106">
        <v>40514</v>
      </c>
      <c r="O3" s="106">
        <v>40545</v>
      </c>
      <c r="P3" s="106">
        <v>40576</v>
      </c>
      <c r="Q3" s="106">
        <v>40604</v>
      </c>
      <c r="R3" s="106">
        <v>40635</v>
      </c>
      <c r="S3" s="106">
        <v>40665</v>
      </c>
      <c r="T3" s="106">
        <v>40696</v>
      </c>
      <c r="U3" s="106">
        <v>40726</v>
      </c>
      <c r="V3" s="106">
        <v>40757</v>
      </c>
      <c r="W3" s="106">
        <v>40788</v>
      </c>
      <c r="X3" s="106">
        <v>40818</v>
      </c>
      <c r="Y3" s="106">
        <v>40849</v>
      </c>
      <c r="Z3" s="106">
        <v>40879</v>
      </c>
      <c r="AA3" s="106">
        <v>40910</v>
      </c>
      <c r="AB3" s="106">
        <v>40941</v>
      </c>
      <c r="AC3" s="106">
        <v>40970</v>
      </c>
      <c r="AD3" s="106">
        <v>41001</v>
      </c>
      <c r="AE3" s="106">
        <v>41031</v>
      </c>
      <c r="AF3" s="106">
        <v>41062</v>
      </c>
      <c r="AG3" s="106">
        <v>41092</v>
      </c>
      <c r="AH3" s="106">
        <v>41123</v>
      </c>
      <c r="AI3" s="106">
        <v>41154</v>
      </c>
      <c r="AJ3" s="106">
        <v>41184</v>
      </c>
      <c r="AK3" s="106">
        <v>41215</v>
      </c>
      <c r="AL3" s="106">
        <v>41245</v>
      </c>
      <c r="AM3" s="106">
        <v>41276</v>
      </c>
      <c r="AN3" s="106">
        <v>41307</v>
      </c>
      <c r="AO3" s="106">
        <v>41335</v>
      </c>
      <c r="AP3" s="106">
        <v>41366</v>
      </c>
      <c r="AQ3" s="106">
        <v>41396</v>
      </c>
      <c r="AR3" s="106">
        <v>41427</v>
      </c>
      <c r="AS3" s="106">
        <v>41457</v>
      </c>
      <c r="AT3" s="106">
        <v>41488</v>
      </c>
      <c r="AU3" s="106">
        <v>41519</v>
      </c>
      <c r="AV3" s="106">
        <v>41549</v>
      </c>
      <c r="AW3" s="106">
        <v>41580</v>
      </c>
      <c r="AX3" s="106">
        <v>41610</v>
      </c>
      <c r="AY3" s="106">
        <v>41641</v>
      </c>
      <c r="AZ3" s="106">
        <v>41672</v>
      </c>
      <c r="BA3" s="106">
        <v>41700</v>
      </c>
      <c r="BB3" s="106">
        <v>41731</v>
      </c>
      <c r="BC3" s="106">
        <v>41761</v>
      </c>
      <c r="BD3" s="106">
        <v>41791</v>
      </c>
      <c r="BE3" s="106">
        <v>41822</v>
      </c>
      <c r="BF3" s="106">
        <v>41853</v>
      </c>
      <c r="BG3" s="106">
        <v>41884</v>
      </c>
      <c r="BH3" s="106">
        <v>41914</v>
      </c>
      <c r="BI3" s="106">
        <v>41945</v>
      </c>
      <c r="BJ3" s="106">
        <v>41975</v>
      </c>
      <c r="BK3" s="106">
        <v>42006</v>
      </c>
      <c r="BL3" s="106">
        <v>42037</v>
      </c>
      <c r="BM3" s="106">
        <v>42065</v>
      </c>
      <c r="BN3" s="106">
        <v>42096</v>
      </c>
      <c r="BO3" s="106">
        <v>42126</v>
      </c>
      <c r="BP3" s="106">
        <v>42157</v>
      </c>
      <c r="BQ3" s="106">
        <v>42187</v>
      </c>
      <c r="BR3" s="106">
        <v>42218</v>
      </c>
      <c r="BS3" s="106">
        <v>42249</v>
      </c>
      <c r="BT3" s="106">
        <v>42279</v>
      </c>
      <c r="BU3" s="106">
        <v>42310</v>
      </c>
      <c r="BV3" s="106">
        <v>42340</v>
      </c>
      <c r="BW3" s="106">
        <v>42371</v>
      </c>
      <c r="BX3" s="106">
        <v>42402</v>
      </c>
      <c r="BY3" s="106">
        <v>42431</v>
      </c>
      <c r="BZ3" s="106">
        <v>42462</v>
      </c>
      <c r="CA3" s="106">
        <v>42492</v>
      </c>
      <c r="CB3" s="106">
        <v>42523</v>
      </c>
      <c r="CC3" s="106">
        <v>42553</v>
      </c>
      <c r="CD3" s="106">
        <v>42584</v>
      </c>
      <c r="CE3" s="106">
        <v>42615</v>
      </c>
      <c r="CF3" s="106">
        <v>42645</v>
      </c>
      <c r="CG3" s="106">
        <v>42676</v>
      </c>
      <c r="CH3" s="106">
        <v>42706</v>
      </c>
      <c r="CI3" s="106">
        <v>42737</v>
      </c>
      <c r="CJ3" s="106">
        <v>42768</v>
      </c>
      <c r="CK3" s="106">
        <v>42796</v>
      </c>
      <c r="CL3" s="106">
        <v>42827</v>
      </c>
      <c r="CM3" s="106">
        <v>42857</v>
      </c>
      <c r="CN3" s="106">
        <v>42888</v>
      </c>
      <c r="CO3" s="106">
        <v>42918</v>
      </c>
      <c r="CP3" s="106">
        <v>42949</v>
      </c>
      <c r="CQ3" s="106">
        <v>42980</v>
      </c>
      <c r="CR3" s="106">
        <v>43010</v>
      </c>
      <c r="CS3" s="106">
        <v>43041</v>
      </c>
      <c r="CT3" s="106">
        <v>43071</v>
      </c>
      <c r="CU3" s="106">
        <v>43102</v>
      </c>
      <c r="CV3" s="106">
        <v>43133</v>
      </c>
      <c r="CW3" s="106">
        <v>43161</v>
      </c>
      <c r="CX3" s="106">
        <v>43192</v>
      </c>
      <c r="CY3" s="106">
        <v>43222</v>
      </c>
      <c r="CZ3" s="106" t="s">
        <v>2989</v>
      </c>
      <c r="DA3" s="106">
        <v>43283</v>
      </c>
      <c r="DB3" s="106">
        <v>43314</v>
      </c>
      <c r="DC3" s="106">
        <v>43345</v>
      </c>
      <c r="DD3" s="106">
        <v>43375</v>
      </c>
      <c r="DE3" s="106">
        <v>43406</v>
      </c>
      <c r="DF3" s="106">
        <v>43436</v>
      </c>
      <c r="DG3" s="106">
        <v>43467</v>
      </c>
      <c r="DH3" s="106">
        <v>43498</v>
      </c>
      <c r="DI3" s="106">
        <v>43526</v>
      </c>
      <c r="DJ3" s="106">
        <v>43557</v>
      </c>
      <c r="DK3" s="106">
        <v>43587</v>
      </c>
      <c r="DL3" s="106">
        <v>43618</v>
      </c>
      <c r="DM3" s="106">
        <v>43648</v>
      </c>
      <c r="DN3" s="106">
        <v>43679</v>
      </c>
      <c r="DO3" s="106">
        <v>43710</v>
      </c>
      <c r="DP3" s="106">
        <v>43740</v>
      </c>
      <c r="DQ3" s="106">
        <v>43771</v>
      </c>
      <c r="DR3" s="106">
        <v>43801</v>
      </c>
      <c r="DS3" s="106">
        <v>43832</v>
      </c>
      <c r="DT3" s="106">
        <v>43863</v>
      </c>
      <c r="DU3" s="106" t="s">
        <v>74</v>
      </c>
      <c r="DV3" s="106" t="s">
        <v>2990</v>
      </c>
      <c r="DW3" s="106" t="s">
        <v>250</v>
      </c>
      <c r="DX3" s="106" t="s">
        <v>2991</v>
      </c>
      <c r="DY3" s="106" t="s">
        <v>78</v>
      </c>
      <c r="DZ3" s="106" t="s">
        <v>79</v>
      </c>
      <c r="EA3" s="106" t="s">
        <v>80</v>
      </c>
      <c r="EB3" s="106" t="s">
        <v>81</v>
      </c>
      <c r="EC3" s="106" t="s">
        <v>82</v>
      </c>
      <c r="ED3" s="106" t="s">
        <v>83</v>
      </c>
      <c r="EE3" s="106" t="s">
        <v>84</v>
      </c>
      <c r="EF3" s="106" t="s">
        <v>160</v>
      </c>
      <c r="EG3" s="106" t="s">
        <v>121</v>
      </c>
      <c r="EH3" s="106">
        <v>44287</v>
      </c>
      <c r="EI3" s="106">
        <v>44317</v>
      </c>
      <c r="EJ3" s="106">
        <v>44348</v>
      </c>
      <c r="EK3" s="106">
        <v>44378</v>
      </c>
      <c r="EL3" s="106">
        <v>44409</v>
      </c>
      <c r="EM3" s="106">
        <v>44440</v>
      </c>
      <c r="EN3" s="106">
        <v>44470</v>
      </c>
      <c r="EO3" s="106">
        <v>44501</v>
      </c>
      <c r="EP3" s="106">
        <v>44531</v>
      </c>
      <c r="EQ3" s="106">
        <v>44562</v>
      </c>
      <c r="ER3" s="106" t="s">
        <v>2992</v>
      </c>
      <c r="ES3" s="106">
        <v>44621</v>
      </c>
      <c r="ET3" s="106">
        <v>44652</v>
      </c>
      <c r="EU3" s="106">
        <v>44682</v>
      </c>
      <c r="EV3" s="106">
        <v>44713</v>
      </c>
      <c r="EW3" s="106">
        <v>44743</v>
      </c>
      <c r="EX3" s="106">
        <v>44774</v>
      </c>
      <c r="EY3" s="106">
        <v>44805</v>
      </c>
      <c r="EZ3" s="106" t="s">
        <v>2993</v>
      </c>
      <c r="FA3" s="106">
        <v>44866</v>
      </c>
      <c r="FB3" s="106">
        <v>44896</v>
      </c>
      <c r="FC3" s="106">
        <v>44927</v>
      </c>
      <c r="FD3" s="106">
        <v>44958</v>
      </c>
      <c r="FE3" s="106">
        <v>44986</v>
      </c>
      <c r="FF3" s="106">
        <v>45017</v>
      </c>
      <c r="FG3" s="106">
        <v>45047</v>
      </c>
      <c r="FH3" s="106">
        <v>45078</v>
      </c>
      <c r="FI3" s="106">
        <v>45108</v>
      </c>
      <c r="FJ3" s="106" t="s">
        <v>185</v>
      </c>
      <c r="FK3" s="106">
        <v>45170</v>
      </c>
      <c r="FL3" s="106">
        <v>45200</v>
      </c>
      <c r="FM3" s="106">
        <v>45231</v>
      </c>
      <c r="FN3" s="106">
        <v>45261</v>
      </c>
      <c r="FO3" s="106">
        <v>45292</v>
      </c>
      <c r="FP3" s="106">
        <v>45323</v>
      </c>
      <c r="FQ3" s="106">
        <v>45352</v>
      </c>
      <c r="FR3" s="106">
        <v>45383</v>
      </c>
      <c r="FS3" s="106">
        <v>45413</v>
      </c>
      <c r="FT3" s="106">
        <v>45444</v>
      </c>
      <c r="FU3" s="106">
        <v>45474</v>
      </c>
      <c r="FV3" s="106">
        <v>45505</v>
      </c>
      <c r="FW3" s="106">
        <v>45536</v>
      </c>
      <c r="FX3" s="106">
        <v>45566</v>
      </c>
      <c r="FY3" s="106">
        <v>45597</v>
      </c>
      <c r="FZ3" s="106">
        <v>45627</v>
      </c>
      <c r="GA3" s="106">
        <v>45688</v>
      </c>
      <c r="GB3" s="106">
        <v>45716</v>
      </c>
    </row>
    <row r="4" spans="1:184" ht="10.5" customHeight="1" thickTop="1">
      <c r="A4" s="107"/>
      <c r="B4" s="107"/>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c r="GB4" s="108"/>
    </row>
    <row r="5" spans="1:184" ht="16.5" customHeight="1">
      <c r="A5" s="109" t="s">
        <v>98</v>
      </c>
      <c r="B5" s="109" t="s">
        <v>2994</v>
      </c>
      <c r="C5" s="1140">
        <v>8313.9230856199993</v>
      </c>
      <c r="D5" s="1140">
        <v>8554.6603705100006</v>
      </c>
      <c r="E5" s="1140">
        <v>8543.5793921799996</v>
      </c>
      <c r="F5" s="1140">
        <v>8747.1718602600013</v>
      </c>
      <c r="G5" s="1140">
        <v>9556.2360567600008</v>
      </c>
      <c r="H5" s="1140">
        <v>9176.9618582599996</v>
      </c>
      <c r="I5" s="1140">
        <v>8577.4751113599996</v>
      </c>
      <c r="J5" s="1140">
        <v>8964.9122942899994</v>
      </c>
      <c r="K5" s="1140">
        <v>9137.7338806799999</v>
      </c>
      <c r="L5" s="1140">
        <v>9189.04614253</v>
      </c>
      <c r="M5" s="1140">
        <v>9229.6837182599993</v>
      </c>
      <c r="N5" s="1140">
        <v>9525.0663255700001</v>
      </c>
      <c r="O5" s="1140">
        <v>9056.9216292099991</v>
      </c>
      <c r="P5" s="1140">
        <v>9259.0514912299986</v>
      </c>
      <c r="Q5" s="1140">
        <v>9060.6338427999981</v>
      </c>
      <c r="R5" s="1140">
        <v>9186.4692947099993</v>
      </c>
      <c r="S5" s="1140">
        <v>9355.9525099800012</v>
      </c>
      <c r="T5" s="1140">
        <v>9401.5499322600008</v>
      </c>
      <c r="U5" s="1140">
        <v>9516.6736425700001</v>
      </c>
      <c r="V5" s="1140">
        <v>10165.600383359999</v>
      </c>
      <c r="W5" s="1140">
        <v>10486.8216237</v>
      </c>
      <c r="X5" s="1140">
        <v>10793.925243599999</v>
      </c>
      <c r="Y5" s="1140">
        <v>10846.49111531</v>
      </c>
      <c r="Z5" s="1140">
        <v>10232.00808204</v>
      </c>
      <c r="AA5" s="1140">
        <v>10884.95353631</v>
      </c>
      <c r="AB5" s="1140">
        <v>10925.24783013</v>
      </c>
      <c r="AC5" s="1140">
        <v>10499.39109904</v>
      </c>
      <c r="AD5" s="1140">
        <v>10574.403858539999</v>
      </c>
      <c r="AE5" s="1140">
        <v>10378.168711709999</v>
      </c>
      <c r="AF5" s="1140">
        <v>10793.873166549998</v>
      </c>
      <c r="AG5" s="1140">
        <v>10959.584142559999</v>
      </c>
      <c r="AH5" s="1140">
        <v>10992.450605919999</v>
      </c>
      <c r="AI5" s="1140">
        <v>11502.52074158</v>
      </c>
      <c r="AJ5" s="1140">
        <v>11450.75111343</v>
      </c>
      <c r="AK5" s="1140">
        <v>11408.30600506</v>
      </c>
      <c r="AL5" s="1140">
        <v>11086.982508629999</v>
      </c>
      <c r="AM5" s="1140">
        <v>11091.524256320001</v>
      </c>
      <c r="AN5" s="1140">
        <v>10859.54273619</v>
      </c>
      <c r="AO5" s="1140">
        <v>10927.48027301</v>
      </c>
      <c r="AP5" s="1140">
        <v>10415.83919683</v>
      </c>
      <c r="AQ5" s="1140">
        <v>10192.80816008</v>
      </c>
      <c r="AR5" s="1140">
        <v>9361.1422593799998</v>
      </c>
      <c r="AS5" s="1140">
        <v>9826.8400938100003</v>
      </c>
      <c r="AT5" s="1140">
        <v>10073.589758530001</v>
      </c>
      <c r="AU5" s="1140">
        <v>9806.8217559900004</v>
      </c>
      <c r="AV5" s="1140">
        <v>9713.9569521400008</v>
      </c>
      <c r="AW5" s="1140">
        <v>9407.1533895899993</v>
      </c>
      <c r="AX5" s="1140">
        <v>9166.4078523200005</v>
      </c>
      <c r="AY5" s="1140">
        <v>9423.9782169700011</v>
      </c>
      <c r="AZ5" s="1140">
        <v>9673.3778150299986</v>
      </c>
      <c r="BA5" s="1140">
        <v>9548.3284712299992</v>
      </c>
      <c r="BB5" s="1140">
        <v>9515.1678391399983</v>
      </c>
      <c r="BC5" s="1140">
        <v>9438.9846605599996</v>
      </c>
      <c r="BD5" s="1140">
        <v>9668.9516985400005</v>
      </c>
      <c r="BE5" s="1140">
        <v>9628.0857852999998</v>
      </c>
      <c r="BF5" s="1140">
        <v>9682.6052572400004</v>
      </c>
      <c r="BG5" s="1140">
        <v>11894.207862830001</v>
      </c>
      <c r="BH5" s="1140">
        <v>12810.569558089999</v>
      </c>
      <c r="BI5" s="1140">
        <v>14072.53336646</v>
      </c>
      <c r="BJ5" s="1140">
        <v>14252.727087489999</v>
      </c>
      <c r="BK5" s="1140">
        <v>16386.981618220001</v>
      </c>
      <c r="BL5" s="1140">
        <v>16165.21224103</v>
      </c>
      <c r="BM5" s="1140">
        <v>17319.651827019999</v>
      </c>
      <c r="BN5" s="1140">
        <v>17128.454241530002</v>
      </c>
      <c r="BO5" s="1140">
        <v>16918.130501560001</v>
      </c>
      <c r="BP5" s="1140">
        <v>16754.418344040001</v>
      </c>
      <c r="BQ5" s="1140">
        <v>15887.87718121</v>
      </c>
      <c r="BR5" s="1140">
        <v>16309.029206019999</v>
      </c>
      <c r="BS5" s="1140">
        <v>16407.963294390003</v>
      </c>
      <c r="BT5" s="1140">
        <v>16761.993539340001</v>
      </c>
      <c r="BU5" s="1140">
        <v>15904.883853809999</v>
      </c>
      <c r="BV5" s="1140">
        <v>15865.742060820001</v>
      </c>
      <c r="BW5" s="1140">
        <v>16423.224682980002</v>
      </c>
      <c r="BX5" s="1140">
        <v>18464.04998295</v>
      </c>
      <c r="BY5" s="1140">
        <v>18301.903159670001</v>
      </c>
      <c r="BZ5" s="1140">
        <v>18612.095889780001</v>
      </c>
      <c r="CA5" s="1140">
        <v>18101.25427225</v>
      </c>
      <c r="CB5" s="1140">
        <v>21676.347765070001</v>
      </c>
      <c r="CC5" s="1140">
        <v>21780.851279999999</v>
      </c>
      <c r="CD5" s="1140">
        <v>21453.189424590004</v>
      </c>
      <c r="CE5" s="1140">
        <v>21711.820098050001</v>
      </c>
      <c r="CF5" s="1140">
        <v>22705.449347239999</v>
      </c>
      <c r="CG5" s="1140">
        <v>21477.49009426</v>
      </c>
      <c r="CH5" s="1140">
        <v>21012.220446519997</v>
      </c>
      <c r="CI5" s="1140">
        <v>21419.997627880002</v>
      </c>
      <c r="CJ5" s="1140">
        <v>22119.062824500001</v>
      </c>
      <c r="CK5" s="1140">
        <v>21845.375615180001</v>
      </c>
      <c r="CL5" s="1140">
        <v>22012.788021959997</v>
      </c>
      <c r="CM5" s="1140">
        <v>21882.890253439997</v>
      </c>
      <c r="CN5" s="1140">
        <v>21434.56102841</v>
      </c>
      <c r="CO5" s="1140">
        <v>21152.540818729998</v>
      </c>
      <c r="CP5" s="1140">
        <v>21234.920653519999</v>
      </c>
      <c r="CQ5" s="1140">
        <v>21715.520647429999</v>
      </c>
      <c r="CR5" s="1140">
        <v>21833.436775630002</v>
      </c>
      <c r="CS5" s="1140">
        <v>21494.353175069999</v>
      </c>
      <c r="CT5" s="1140">
        <v>21636.334058060002</v>
      </c>
      <c r="CU5" s="1140">
        <v>21480.658374660001</v>
      </c>
      <c r="CV5" s="1140">
        <v>21591.003861960002</v>
      </c>
      <c r="CW5" s="1140">
        <v>21954.76253923</v>
      </c>
      <c r="CX5" s="1140">
        <v>22450.718447179999</v>
      </c>
      <c r="CY5" s="1140">
        <v>22360.7943734</v>
      </c>
      <c r="CZ5" s="1140">
        <v>21649.390013760003</v>
      </c>
      <c r="DA5" s="1140">
        <v>20949.39389182</v>
      </c>
      <c r="DB5" s="1140">
        <v>20836.418601870002</v>
      </c>
      <c r="DC5" s="1140">
        <v>20514.21332726</v>
      </c>
      <c r="DD5" s="1140">
        <v>21059.21610238</v>
      </c>
      <c r="DE5" s="1140">
        <v>21082.430407520002</v>
      </c>
      <c r="DF5" s="1140">
        <v>21837.522978320001</v>
      </c>
      <c r="DG5" s="1140">
        <v>22291.661983980001</v>
      </c>
      <c r="DH5" s="1140">
        <v>22297.164918140003</v>
      </c>
      <c r="DI5" s="1140">
        <v>22257.754369369999</v>
      </c>
      <c r="DJ5" s="1140">
        <v>22282.704412880001</v>
      </c>
      <c r="DK5" s="1140">
        <v>22761.593563759998</v>
      </c>
      <c r="DL5" s="1140">
        <v>24434.745372279998</v>
      </c>
      <c r="DM5" s="1140">
        <v>24971.57812115</v>
      </c>
      <c r="DN5" s="1140">
        <v>26427.392238740002</v>
      </c>
      <c r="DO5" s="1140">
        <v>26167.127415210001</v>
      </c>
      <c r="DP5" s="1140">
        <v>26289.102667560001</v>
      </c>
      <c r="DQ5" s="1140">
        <v>25931.975850620001</v>
      </c>
      <c r="DR5" s="1140">
        <v>26882.355948129996</v>
      </c>
      <c r="DS5" s="1140">
        <v>27829.538352400003</v>
      </c>
      <c r="DT5" s="1140">
        <v>29260.612357899998</v>
      </c>
      <c r="DU5" s="1140">
        <v>30315.636037199998</v>
      </c>
      <c r="DV5" s="1140">
        <v>32610.167611289999</v>
      </c>
      <c r="DW5" s="1140">
        <v>32650.17150421</v>
      </c>
      <c r="DX5" s="1140">
        <v>33538.23095574</v>
      </c>
      <c r="DY5" s="1140">
        <v>36674.130878479999</v>
      </c>
      <c r="DZ5" s="1140">
        <v>36279.68782128</v>
      </c>
      <c r="EA5" s="1140">
        <v>35311.032204410003</v>
      </c>
      <c r="EB5" s="1140">
        <v>35138.173017779998</v>
      </c>
      <c r="EC5" s="1140">
        <v>33640.310472199999</v>
      </c>
      <c r="ED5" s="1140">
        <v>35052.853010980005</v>
      </c>
      <c r="EE5" s="1140">
        <v>34466.456406270001</v>
      </c>
      <c r="EF5" s="1140">
        <v>33379.591443370002</v>
      </c>
      <c r="EG5" s="1140">
        <v>32599.861505120003</v>
      </c>
      <c r="EH5" s="1140">
        <v>33947.656238100004</v>
      </c>
      <c r="EI5" s="1140">
        <v>36364.028186399999</v>
      </c>
      <c r="EJ5" s="1140">
        <v>35436.270913729997</v>
      </c>
      <c r="EK5" s="1140">
        <v>36868.025169300003</v>
      </c>
      <c r="EL5" s="1140">
        <v>44804.387695550002</v>
      </c>
      <c r="EM5" s="1140">
        <v>43317.69849278</v>
      </c>
      <c r="EN5" s="1140">
        <v>44613.646087579997</v>
      </c>
      <c r="EO5" s="1140">
        <v>44746.538324749999</v>
      </c>
      <c r="EP5" s="1140">
        <v>45435.89180854</v>
      </c>
      <c r="EQ5" s="1140">
        <v>45029.474709149996</v>
      </c>
      <c r="ER5" s="1140">
        <v>47346.480250200002</v>
      </c>
      <c r="ES5" s="1140">
        <v>48184.812265860004</v>
      </c>
      <c r="ET5" s="1140">
        <v>46199.929970789999</v>
      </c>
      <c r="EU5" s="1140">
        <v>45558.228918499997</v>
      </c>
      <c r="EV5" s="1140">
        <v>46549.704023099999</v>
      </c>
      <c r="EW5" s="1140">
        <v>45309.900180980003</v>
      </c>
      <c r="EX5" s="1140">
        <v>43974.0995339</v>
      </c>
      <c r="EY5" s="1140">
        <v>42937.7354117</v>
      </c>
      <c r="EZ5" s="1140">
        <v>41677.21072522</v>
      </c>
      <c r="FA5" s="1140">
        <v>43461.797201920002</v>
      </c>
      <c r="FB5" s="1140">
        <v>44613.774027020001</v>
      </c>
      <c r="FC5" s="1140">
        <v>47297.196689240001</v>
      </c>
      <c r="FD5" s="1140">
        <v>47117.216352199997</v>
      </c>
      <c r="FE5" s="1140">
        <v>49942.445549069998</v>
      </c>
      <c r="FF5" s="1140">
        <v>49032.139835079994</v>
      </c>
      <c r="FG5" s="1140">
        <v>49192.109829950001</v>
      </c>
      <c r="FH5" s="1140">
        <v>48232.159647839995</v>
      </c>
      <c r="FI5" s="1140">
        <v>49813.288695750001</v>
      </c>
      <c r="FJ5" s="1140">
        <v>49067.577589270004</v>
      </c>
      <c r="FK5" s="1140">
        <v>46507.994062459999</v>
      </c>
      <c r="FL5" s="1140">
        <v>48413.132575329997</v>
      </c>
      <c r="FM5" s="1140">
        <v>49411.928244140006</v>
      </c>
      <c r="FN5" s="1140">
        <v>49940.743678489998</v>
      </c>
      <c r="FO5" s="1140">
        <v>50044.801485880002</v>
      </c>
      <c r="FP5" s="1140">
        <v>50665.425480770005</v>
      </c>
      <c r="FQ5" s="1140">
        <v>55614.614114659998</v>
      </c>
      <c r="FR5" s="1140">
        <v>57087.971148470002</v>
      </c>
      <c r="FS5" s="1140">
        <v>57301.27149757</v>
      </c>
      <c r="FT5" s="1140">
        <v>58370.90973888</v>
      </c>
      <c r="FU5" s="1140">
        <v>59594.544122300002</v>
      </c>
      <c r="FV5" s="1140">
        <v>61626.562424299998</v>
      </c>
      <c r="FW5" s="1140">
        <v>63325.890735240006</v>
      </c>
      <c r="FX5" s="1140">
        <v>65684.163890969998</v>
      </c>
      <c r="FY5" s="1140">
        <v>63710.757537860001</v>
      </c>
      <c r="FZ5" s="1140">
        <v>63108.289354890003</v>
      </c>
      <c r="GA5" s="1140">
        <v>65921.253832560004</v>
      </c>
      <c r="GB5" s="1140">
        <v>67195.683034560003</v>
      </c>
    </row>
    <row r="6" spans="1:184" ht="16.5" customHeight="1">
      <c r="A6" s="111"/>
      <c r="B6" s="111"/>
      <c r="C6" s="1141"/>
      <c r="D6" s="1141"/>
      <c r="E6" s="1141"/>
      <c r="F6" s="1141"/>
      <c r="G6" s="1141"/>
      <c r="H6" s="1141"/>
      <c r="I6" s="1141"/>
      <c r="J6" s="1141"/>
      <c r="K6" s="1141"/>
      <c r="L6" s="1141"/>
      <c r="M6" s="1141"/>
      <c r="N6" s="1141"/>
      <c r="O6" s="1141"/>
      <c r="P6" s="1141"/>
      <c r="Q6" s="1141"/>
      <c r="R6" s="1141"/>
      <c r="S6" s="1141"/>
      <c r="T6" s="1141"/>
      <c r="U6" s="1141"/>
      <c r="V6" s="1141"/>
      <c r="W6" s="1141"/>
      <c r="X6" s="1141"/>
      <c r="Y6" s="1141"/>
      <c r="Z6" s="1141"/>
      <c r="AA6" s="1141"/>
      <c r="AB6" s="1141"/>
      <c r="AC6" s="1141"/>
      <c r="AD6" s="1141"/>
      <c r="AE6" s="1141"/>
      <c r="AF6" s="1141"/>
      <c r="AG6" s="1141"/>
      <c r="AH6" s="1141"/>
      <c r="AI6" s="1141"/>
      <c r="AJ6" s="1141"/>
      <c r="AK6" s="1141"/>
      <c r="AL6" s="1141"/>
      <c r="AM6" s="1141"/>
      <c r="AN6" s="1141"/>
      <c r="AO6" s="1141"/>
      <c r="AP6" s="1141"/>
      <c r="AQ6" s="1141"/>
      <c r="AR6" s="1141"/>
      <c r="AS6" s="1141"/>
      <c r="AT6" s="1141"/>
      <c r="AU6" s="1141"/>
      <c r="AV6" s="1141"/>
      <c r="AW6" s="1141"/>
      <c r="AX6" s="1141"/>
      <c r="AY6" s="1141"/>
      <c r="AZ6" s="1141"/>
      <c r="BA6" s="1141"/>
      <c r="BB6" s="1141"/>
      <c r="BC6" s="1141"/>
      <c r="BD6" s="1141"/>
      <c r="BE6" s="1141"/>
      <c r="BF6" s="1141"/>
      <c r="BG6" s="1141"/>
      <c r="BH6" s="1141"/>
      <c r="BI6" s="1141"/>
      <c r="BJ6" s="1141"/>
      <c r="BK6" s="1141"/>
      <c r="BL6" s="1141"/>
      <c r="BM6" s="1141"/>
      <c r="BN6" s="1141"/>
      <c r="BO6" s="1141"/>
      <c r="BP6" s="1141"/>
      <c r="BQ6" s="1141"/>
      <c r="BR6" s="1141"/>
      <c r="BS6" s="1141"/>
      <c r="BT6" s="1141"/>
      <c r="BU6" s="1141"/>
      <c r="BV6" s="1141"/>
      <c r="BW6" s="1141"/>
      <c r="BX6" s="1141"/>
      <c r="BY6" s="1141"/>
      <c r="BZ6" s="1141"/>
      <c r="CA6" s="1141"/>
      <c r="CB6" s="1141"/>
      <c r="CC6" s="1141"/>
      <c r="CD6" s="1141"/>
      <c r="CE6" s="1141"/>
      <c r="CF6" s="1141"/>
      <c r="CG6" s="1141"/>
      <c r="CH6" s="1141"/>
      <c r="CI6" s="1141"/>
      <c r="CJ6" s="1141"/>
      <c r="CK6" s="1141"/>
      <c r="CL6" s="1141"/>
      <c r="CM6" s="1141"/>
      <c r="CN6" s="1141"/>
      <c r="CO6" s="1141"/>
      <c r="CP6" s="1141"/>
      <c r="CQ6" s="1141"/>
      <c r="CR6" s="1141"/>
      <c r="CS6" s="1141"/>
      <c r="CT6" s="1141"/>
      <c r="CU6" s="1141"/>
      <c r="CV6" s="1141"/>
      <c r="CW6" s="1141"/>
      <c r="CX6" s="1141"/>
      <c r="CY6" s="1141"/>
      <c r="CZ6" s="1141"/>
      <c r="DA6" s="1141"/>
      <c r="DB6" s="1141"/>
      <c r="DC6" s="1141"/>
      <c r="DD6" s="1141"/>
      <c r="DE6" s="1141"/>
      <c r="DF6" s="1141"/>
      <c r="DG6" s="1141"/>
      <c r="DH6" s="1141"/>
      <c r="DI6" s="1141"/>
      <c r="DJ6" s="1141"/>
      <c r="DK6" s="1141"/>
      <c r="DL6" s="1141"/>
      <c r="DM6" s="1141"/>
      <c r="DN6" s="1141"/>
      <c r="DO6" s="1141"/>
      <c r="DP6" s="1141"/>
      <c r="DQ6" s="1141"/>
      <c r="DR6" s="1141"/>
      <c r="DS6" s="1141"/>
      <c r="DT6" s="1141"/>
      <c r="DU6" s="1141"/>
      <c r="DV6" s="1141"/>
      <c r="DW6" s="1141"/>
      <c r="DX6" s="1141"/>
      <c r="DY6" s="1141"/>
      <c r="DZ6" s="1141"/>
      <c r="EA6" s="1141"/>
      <c r="EB6" s="1141"/>
      <c r="EC6" s="1141"/>
      <c r="ED6" s="1141"/>
      <c r="EE6" s="1141"/>
      <c r="EF6" s="1141"/>
      <c r="EG6" s="1141"/>
      <c r="EH6" s="1141"/>
      <c r="EI6" s="1141"/>
      <c r="EJ6" s="1141"/>
      <c r="EK6" s="1141"/>
      <c r="EL6" s="1141"/>
      <c r="EM6" s="1141"/>
      <c r="EN6" s="1141"/>
      <c r="EO6" s="1141"/>
      <c r="EP6" s="1141"/>
      <c r="EQ6" s="1141"/>
      <c r="ER6" s="1141"/>
      <c r="ES6" s="1141"/>
      <c r="ET6" s="1141"/>
      <c r="EU6" s="1141"/>
      <c r="EV6" s="1141"/>
      <c r="EW6" s="1141"/>
      <c r="EX6" s="1141"/>
      <c r="EY6" s="1141"/>
      <c r="EZ6" s="1141"/>
      <c r="FA6" s="1141"/>
      <c r="FB6" s="1141"/>
      <c r="FC6" s="1141"/>
      <c r="FD6" s="1141"/>
      <c r="FE6" s="1141"/>
      <c r="FF6" s="1141"/>
      <c r="FG6" s="1141"/>
      <c r="FH6" s="1141"/>
      <c r="FI6" s="1141"/>
      <c r="FJ6" s="1141"/>
      <c r="FK6" s="1141"/>
      <c r="FL6" s="1141"/>
      <c r="FM6" s="1141"/>
      <c r="FN6" s="1141"/>
      <c r="FO6" s="1141"/>
      <c r="FP6" s="1141"/>
      <c r="FQ6" s="1141"/>
      <c r="FR6" s="1141"/>
      <c r="FS6" s="1141"/>
      <c r="FT6" s="1141"/>
      <c r="FU6" s="1141"/>
      <c r="FV6" s="1141"/>
      <c r="FW6" s="1141"/>
      <c r="FX6" s="1141"/>
      <c r="FY6" s="1141"/>
      <c r="FZ6" s="1141"/>
      <c r="GA6" s="1141"/>
      <c r="GB6" s="1141"/>
    </row>
    <row r="7" spans="1:184" ht="16.5" customHeight="1">
      <c r="A7" s="109" t="s">
        <v>106</v>
      </c>
      <c r="B7" s="109" t="s">
        <v>99</v>
      </c>
      <c r="C7" s="1140">
        <v>46479.690356609994</v>
      </c>
      <c r="D7" s="1140">
        <v>47338.646243449999</v>
      </c>
      <c r="E7" s="1140">
        <v>46874.403580339997</v>
      </c>
      <c r="F7" s="1140">
        <v>47113.568935839998</v>
      </c>
      <c r="G7" s="1140">
        <v>47970.326540830007</v>
      </c>
      <c r="H7" s="1140">
        <v>47749.636055729999</v>
      </c>
      <c r="I7" s="1140">
        <v>49042.936176709998</v>
      </c>
      <c r="J7" s="1140">
        <v>49332.633441409991</v>
      </c>
      <c r="K7" s="1140">
        <v>52450.741661199994</v>
      </c>
      <c r="L7" s="1140">
        <v>45739.848496799998</v>
      </c>
      <c r="M7" s="1140">
        <v>48100.089039729995</v>
      </c>
      <c r="N7" s="1140">
        <v>50558.082051600002</v>
      </c>
      <c r="O7" s="1140">
        <v>48153.005427600001</v>
      </c>
      <c r="P7" s="1140">
        <v>47983.890925710002</v>
      </c>
      <c r="Q7" s="1140">
        <v>50330.50895512999</v>
      </c>
      <c r="R7" s="1140">
        <v>49796.249027239995</v>
      </c>
      <c r="S7" s="1140">
        <v>48107.072336229998</v>
      </c>
      <c r="T7" s="1140">
        <v>50721.095615480001</v>
      </c>
      <c r="U7" s="1140">
        <v>49960.070493819992</v>
      </c>
      <c r="V7" s="1140">
        <v>49543.422391970002</v>
      </c>
      <c r="W7" s="1140">
        <v>47988.597888370001</v>
      </c>
      <c r="X7" s="1140">
        <v>50117.61087366</v>
      </c>
      <c r="Y7" s="1140">
        <v>46507.748853829995</v>
      </c>
      <c r="Z7" s="1140">
        <v>49690.326225489996</v>
      </c>
      <c r="AA7" s="1140">
        <v>48841.244741559989</v>
      </c>
      <c r="AB7" s="1140">
        <v>48768.139258179996</v>
      </c>
      <c r="AC7" s="1140">
        <v>48609.673783980004</v>
      </c>
      <c r="AD7" s="1140">
        <v>48048.578924560003</v>
      </c>
      <c r="AE7" s="1140">
        <v>47226.234658829999</v>
      </c>
      <c r="AF7" s="1140">
        <v>52892.181369340004</v>
      </c>
      <c r="AG7" s="1140">
        <v>51859.279100339991</v>
      </c>
      <c r="AH7" s="1140">
        <v>52260.86865371</v>
      </c>
      <c r="AI7" s="1140">
        <v>52486.355979999993</v>
      </c>
      <c r="AJ7" s="1140">
        <v>48261.316332099996</v>
      </c>
      <c r="AK7" s="1140">
        <v>50897.801944259998</v>
      </c>
      <c r="AL7" s="1140">
        <v>52230.276910590008</v>
      </c>
      <c r="AM7" s="1140">
        <v>54541.558988270008</v>
      </c>
      <c r="AN7" s="1140">
        <v>54460.441544789996</v>
      </c>
      <c r="AO7" s="1140">
        <v>57496.533880289993</v>
      </c>
      <c r="AP7" s="1140">
        <v>56956.475671139997</v>
      </c>
      <c r="AQ7" s="1140">
        <v>65309.752023239998</v>
      </c>
      <c r="AR7" s="1140">
        <v>65865.506923050008</v>
      </c>
      <c r="AS7" s="1140">
        <v>62442.457839729999</v>
      </c>
      <c r="AT7" s="1140">
        <v>60731.30969142</v>
      </c>
      <c r="AU7" s="1140">
        <v>62615.84372166</v>
      </c>
      <c r="AV7" s="1140">
        <v>62128.569978330001</v>
      </c>
      <c r="AW7" s="1140">
        <v>61212.090309649997</v>
      </c>
      <c r="AX7" s="1140">
        <v>65671.99359541999</v>
      </c>
      <c r="AY7" s="1140">
        <v>65001.572522259994</v>
      </c>
      <c r="AZ7" s="1140">
        <v>70325.203387729998</v>
      </c>
      <c r="BA7" s="1140">
        <v>72275.114166180007</v>
      </c>
      <c r="BB7" s="1140">
        <v>76699.570710229993</v>
      </c>
      <c r="BC7" s="1140">
        <v>79049.383966680005</v>
      </c>
      <c r="BD7" s="1140">
        <v>81250.858231420003</v>
      </c>
      <c r="BE7" s="1140">
        <v>82778.097596120002</v>
      </c>
      <c r="BF7" s="1140">
        <v>84787.815114509984</v>
      </c>
      <c r="BG7" s="1140">
        <v>82891.982579819989</v>
      </c>
      <c r="BH7" s="1140">
        <v>78762.170079570002</v>
      </c>
      <c r="BI7" s="1140">
        <v>75612.590637820002</v>
      </c>
      <c r="BJ7" s="1140">
        <v>77385.975843499997</v>
      </c>
      <c r="BK7" s="1140">
        <v>72629.630849979992</v>
      </c>
      <c r="BL7" s="1140">
        <v>62925.917202170014</v>
      </c>
      <c r="BM7" s="1140">
        <v>58480.387652580008</v>
      </c>
      <c r="BN7" s="1140">
        <v>44771.752081619998</v>
      </c>
      <c r="BO7" s="1140">
        <v>42563.058551499998</v>
      </c>
      <c r="BP7" s="1140">
        <v>38073.754578460001</v>
      </c>
      <c r="BQ7" s="1140">
        <v>42262.772240890001</v>
      </c>
      <c r="BR7" s="1140">
        <v>42864.375778319998</v>
      </c>
      <c r="BS7" s="1140">
        <v>40193.047211420009</v>
      </c>
      <c r="BT7" s="1140">
        <v>42993.967329619998</v>
      </c>
      <c r="BU7" s="1140">
        <v>45744.060463390007</v>
      </c>
      <c r="BV7" s="1140">
        <v>37567.587296919999</v>
      </c>
      <c r="BW7" s="1140">
        <v>43972.961755199998</v>
      </c>
      <c r="BX7" s="1140">
        <v>51730.241857550005</v>
      </c>
      <c r="BY7" s="1140">
        <v>53072.297125359997</v>
      </c>
      <c r="BZ7" s="1140">
        <v>50480.164341039999</v>
      </c>
      <c r="CA7" s="1140">
        <v>50099.544604170005</v>
      </c>
      <c r="CB7" s="1140">
        <v>53155.741105980007</v>
      </c>
      <c r="CC7" s="1140">
        <v>49591.107950810008</v>
      </c>
      <c r="CD7" s="1140">
        <v>25953.331185359995</v>
      </c>
      <c r="CE7" s="1140">
        <v>30204.438892050002</v>
      </c>
      <c r="CF7" s="1140">
        <v>25868.119061399993</v>
      </c>
      <c r="CG7" s="1140">
        <v>25486.071672620001</v>
      </c>
      <c r="CH7" s="1140">
        <v>29336.382384560005</v>
      </c>
      <c r="CI7" s="1140">
        <v>25846.664867020001</v>
      </c>
      <c r="CJ7" s="1140">
        <v>25910.323146860002</v>
      </c>
      <c r="CK7" s="1140">
        <v>26968.741297550001</v>
      </c>
      <c r="CL7" s="1140">
        <v>23904.167225090001</v>
      </c>
      <c r="CM7" s="1140">
        <v>19616.047523459994</v>
      </c>
      <c r="CN7" s="1140">
        <v>36110.476421989995</v>
      </c>
      <c r="CO7" s="1140">
        <v>41214.656960429995</v>
      </c>
      <c r="CP7" s="1140">
        <v>44638.545298670004</v>
      </c>
      <c r="CQ7" s="1140">
        <v>57951.403502900001</v>
      </c>
      <c r="CR7" s="1140">
        <v>20768.521938509999</v>
      </c>
      <c r="CS7" s="1140">
        <v>16200.300409190006</v>
      </c>
      <c r="CT7" s="1140">
        <v>40167.848764919996</v>
      </c>
      <c r="CU7" s="1140">
        <v>36930.029730510003</v>
      </c>
      <c r="CV7" s="1140">
        <v>20686.36145344</v>
      </c>
      <c r="CW7" s="1140">
        <v>33015.00342624</v>
      </c>
      <c r="CX7" s="1140">
        <v>28417.151371289994</v>
      </c>
      <c r="CY7" s="1140">
        <v>60987.560173774793</v>
      </c>
      <c r="CZ7" s="1140">
        <v>28044.83359966358</v>
      </c>
      <c r="DA7" s="1140">
        <v>19813.168259204609</v>
      </c>
      <c r="DB7" s="1140">
        <v>29157.11884578285</v>
      </c>
      <c r="DC7" s="1140">
        <v>24877.388861775155</v>
      </c>
      <c r="DD7" s="1140">
        <v>19988.313144882686</v>
      </c>
      <c r="DE7" s="1140">
        <v>23214.67012390948</v>
      </c>
      <c r="DF7" s="1140">
        <v>21190.230214677082</v>
      </c>
      <c r="DG7" s="1140">
        <v>22774.497088783308</v>
      </c>
      <c r="DH7" s="1140">
        <v>28874.779825214086</v>
      </c>
      <c r="DI7" s="1140">
        <v>27493.712243670649</v>
      </c>
      <c r="DJ7" s="1140">
        <v>29437.909027118338</v>
      </c>
      <c r="DK7" s="1140">
        <v>30662.416134091807</v>
      </c>
      <c r="DL7" s="1140">
        <v>49800.130808240727</v>
      </c>
      <c r="DM7" s="1140">
        <v>52811.841383703795</v>
      </c>
      <c r="DN7" s="1140">
        <v>49739.377359282786</v>
      </c>
      <c r="DO7" s="1140">
        <v>41395.074238387409</v>
      </c>
      <c r="DP7" s="1140">
        <v>39898.825465700429</v>
      </c>
      <c r="DQ7" s="1140">
        <v>48918.123072998205</v>
      </c>
      <c r="DR7" s="1140">
        <v>48045.728677939223</v>
      </c>
      <c r="DS7" s="1140">
        <v>54424.652535682711</v>
      </c>
      <c r="DT7" s="1140">
        <v>43010.871918997364</v>
      </c>
      <c r="DU7" s="1140">
        <v>57479.869647484345</v>
      </c>
      <c r="DV7" s="1140">
        <v>64506.380932019783</v>
      </c>
      <c r="DW7" s="1140">
        <v>39666.267443362951</v>
      </c>
      <c r="DX7" s="1140">
        <v>47309.352880735605</v>
      </c>
      <c r="DY7" s="1140">
        <v>50404.630621719582</v>
      </c>
      <c r="DZ7" s="1140">
        <v>52437.545989580431</v>
      </c>
      <c r="EA7" s="1140">
        <v>53343.96080799558</v>
      </c>
      <c r="EB7" s="1140">
        <v>39560.312985339311</v>
      </c>
      <c r="EC7" s="1140">
        <v>39455.049457039568</v>
      </c>
      <c r="ED7" s="1140">
        <v>48487.544591903992</v>
      </c>
      <c r="EE7" s="1140">
        <v>65472.353418301333</v>
      </c>
      <c r="EF7" s="1140">
        <v>52928.063137635319</v>
      </c>
      <c r="EG7" s="1140">
        <v>53464.033682963825</v>
      </c>
      <c r="EH7" s="1140">
        <v>63068.920930666965</v>
      </c>
      <c r="EI7" s="1140">
        <v>65172.687273433192</v>
      </c>
      <c r="EJ7" s="1140">
        <v>68732.469938451119</v>
      </c>
      <c r="EK7" s="1140">
        <v>67571.892493192427</v>
      </c>
      <c r="EL7" s="1140">
        <v>69541.940528642561</v>
      </c>
      <c r="EM7" s="1140">
        <v>82834.296188592401</v>
      </c>
      <c r="EN7" s="1140">
        <v>69986.339157327209</v>
      </c>
      <c r="EO7" s="1140">
        <v>76184.020314755267</v>
      </c>
      <c r="EP7" s="1140">
        <v>111101.3512572444</v>
      </c>
      <c r="EQ7" s="1140">
        <v>85715.94925001041</v>
      </c>
      <c r="ER7" s="1140">
        <v>82160.01866890752</v>
      </c>
      <c r="ES7" s="1140">
        <v>98353.318167483594</v>
      </c>
      <c r="ET7" s="1140">
        <v>69802.816458698187</v>
      </c>
      <c r="EU7" s="1140">
        <v>57792.489466711384</v>
      </c>
      <c r="EV7" s="1140">
        <v>91779.252758863571</v>
      </c>
      <c r="EW7" s="1140">
        <v>58836.29274722837</v>
      </c>
      <c r="EX7" s="1140">
        <v>56649.438974349563</v>
      </c>
      <c r="EY7" s="1140">
        <v>80961.174830766875</v>
      </c>
      <c r="EZ7" s="1140">
        <v>43513.666827428642</v>
      </c>
      <c r="FA7" s="1140">
        <v>64675.027258432965</v>
      </c>
      <c r="FB7" s="1140">
        <v>97761.153419410097</v>
      </c>
      <c r="FC7" s="1140">
        <v>50575.1992891181</v>
      </c>
      <c r="FD7" s="1140">
        <v>56897.137954007456</v>
      </c>
      <c r="FE7" s="1140">
        <v>66382.292240103488</v>
      </c>
      <c r="FF7" s="1140">
        <v>55590.354459981616</v>
      </c>
      <c r="FG7" s="1140">
        <v>51904.888181080758</v>
      </c>
      <c r="FH7" s="1140">
        <v>66000.594084267927</v>
      </c>
      <c r="FI7" s="1140">
        <v>57101.095493952431</v>
      </c>
      <c r="FJ7" s="1140">
        <v>59100.471115371787</v>
      </c>
      <c r="FK7" s="1140">
        <v>46587.580998295089</v>
      </c>
      <c r="FL7" s="1140">
        <v>55475.456861637169</v>
      </c>
      <c r="FM7" s="1140">
        <v>38646.383109754104</v>
      </c>
      <c r="FN7" s="1140">
        <v>62791.895485098066</v>
      </c>
      <c r="FO7" s="1140">
        <v>60651.726588700185</v>
      </c>
      <c r="FP7" s="1140">
        <v>57997.481732821951</v>
      </c>
      <c r="FQ7" s="1140">
        <v>57816.557141404897</v>
      </c>
      <c r="FR7" s="1140">
        <v>59128.075693444465</v>
      </c>
      <c r="FS7" s="1140">
        <v>80545.437007166969</v>
      </c>
      <c r="FT7" s="1140">
        <v>100290.27570192175</v>
      </c>
      <c r="FU7" s="1140">
        <v>82272.613038876632</v>
      </c>
      <c r="FV7" s="1140">
        <v>72329.548505279599</v>
      </c>
      <c r="FW7" s="1140">
        <v>84759.080102573935</v>
      </c>
      <c r="FX7" s="1140">
        <v>99857.308638561022</v>
      </c>
      <c r="FY7" s="1140">
        <v>96895.119188407232</v>
      </c>
      <c r="FZ7" s="1140">
        <v>105309.5935737284</v>
      </c>
      <c r="GA7" s="1140">
        <v>101284.73073625509</v>
      </c>
      <c r="GB7" s="1140">
        <v>101910.39388321617</v>
      </c>
    </row>
    <row r="8" spans="1:184" ht="16.5" customHeight="1">
      <c r="A8" s="111" t="s">
        <v>2995</v>
      </c>
      <c r="B8" s="111" t="s">
        <v>2996</v>
      </c>
      <c r="C8" s="1142">
        <v>3.3162413999999996</v>
      </c>
      <c r="D8" s="1142">
        <v>3.44382162</v>
      </c>
      <c r="E8" s="1142">
        <v>0.52834817000000001</v>
      </c>
      <c r="F8" s="1142">
        <v>0.96362187999999993</v>
      </c>
      <c r="G8" s="1142">
        <v>1.61711374</v>
      </c>
      <c r="H8" s="1142">
        <v>1.58589907</v>
      </c>
      <c r="I8" s="1142">
        <v>1.69840021</v>
      </c>
      <c r="J8" s="1142">
        <v>2.0199524499999999</v>
      </c>
      <c r="K8" s="1142">
        <v>2.4689764999999997</v>
      </c>
      <c r="L8" s="1142">
        <v>2.6983453900000001</v>
      </c>
      <c r="M8" s="1142">
        <v>2.8881806699999997</v>
      </c>
      <c r="N8" s="1142">
        <v>3.0182872999999999</v>
      </c>
      <c r="O8" s="1142">
        <v>4.36494933</v>
      </c>
      <c r="P8" s="1142">
        <v>4.5159973499999992</v>
      </c>
      <c r="Q8" s="1142">
        <v>4.5201716999999997</v>
      </c>
      <c r="R8" s="1142">
        <v>4.6542414299999999</v>
      </c>
      <c r="S8" s="1142">
        <v>4.8596830799999999</v>
      </c>
      <c r="T8" s="1142">
        <v>2.1044306499999998</v>
      </c>
      <c r="U8" s="1142">
        <v>2.3229332400000002</v>
      </c>
      <c r="V8" s="1142">
        <v>1.10551946</v>
      </c>
      <c r="W8" s="1142">
        <v>1.2081790400000001</v>
      </c>
      <c r="X8" s="1142">
        <v>1.4917216399999997</v>
      </c>
      <c r="Y8" s="1142">
        <v>7.7478409999999998E-2</v>
      </c>
      <c r="Z8" s="1142">
        <v>0.20579432999999997</v>
      </c>
      <c r="AA8" s="1142">
        <v>2.08527073</v>
      </c>
      <c r="AB8" s="1142">
        <v>2.1227347000000001</v>
      </c>
      <c r="AC8" s="1142">
        <v>0.16106642000000002</v>
      </c>
      <c r="AD8" s="1142">
        <v>0.40776766999999997</v>
      </c>
      <c r="AE8" s="1142">
        <v>0.53828650999999994</v>
      </c>
      <c r="AF8" s="1142">
        <v>6.8709489999999998E-2</v>
      </c>
      <c r="AG8" s="1142">
        <v>0.28507784000000003</v>
      </c>
      <c r="AH8" s="1142">
        <v>0.38971388000000001</v>
      </c>
      <c r="AI8" s="1142">
        <v>0.61654191999999997</v>
      </c>
      <c r="AJ8" s="1142">
        <v>0.71829385999999995</v>
      </c>
      <c r="AK8" s="1142">
        <v>0.82500887999999994</v>
      </c>
      <c r="AL8" s="1142">
        <v>0.15974335999999997</v>
      </c>
      <c r="AM8" s="1142">
        <v>3.2131500000000001E-3</v>
      </c>
      <c r="AN8" s="1142">
        <v>0.21171297</v>
      </c>
      <c r="AO8" s="1142">
        <v>0.53191798000000001</v>
      </c>
      <c r="AP8" s="1142">
        <v>1.04820629</v>
      </c>
      <c r="AQ8" s="1142">
        <v>0.79720856000000007</v>
      </c>
      <c r="AR8" s="1142">
        <v>0.45030021999999997</v>
      </c>
      <c r="AS8" s="1142">
        <v>1.6454917600000001</v>
      </c>
      <c r="AT8" s="1142">
        <v>2.5353343500000003</v>
      </c>
      <c r="AU8" s="1142">
        <v>1.83243321</v>
      </c>
      <c r="AV8" s="1142">
        <v>3.2758696</v>
      </c>
      <c r="AW8" s="1142">
        <v>0.55512423</v>
      </c>
      <c r="AX8" s="1142">
        <v>1.47342814</v>
      </c>
      <c r="AY8" s="1142">
        <v>3.9064475099999996</v>
      </c>
      <c r="AZ8" s="1142">
        <v>4.9109224100000004</v>
      </c>
      <c r="BA8" s="1142">
        <v>5.9536671800000001</v>
      </c>
      <c r="BB8" s="1142">
        <v>0.9437263199999999</v>
      </c>
      <c r="BC8" s="1142">
        <v>1.9592846000000002</v>
      </c>
      <c r="BD8" s="1142">
        <v>3.2790184999999998</v>
      </c>
      <c r="BE8" s="1142">
        <v>1.0305465700000001</v>
      </c>
      <c r="BF8" s="1142">
        <v>2.1129708599999999</v>
      </c>
      <c r="BG8" s="1142">
        <v>0.99579791000000006</v>
      </c>
      <c r="BH8" s="1142">
        <v>2.09559498</v>
      </c>
      <c r="BI8" s="1142">
        <v>3.1292195699999996</v>
      </c>
      <c r="BJ8" s="1142">
        <v>0.80075947999999997</v>
      </c>
      <c r="BK8" s="1142">
        <v>3.9181357400000003</v>
      </c>
      <c r="BL8" s="1142">
        <v>1.15771402</v>
      </c>
      <c r="BM8" s="1142">
        <v>2.0793943700000002</v>
      </c>
      <c r="BN8" s="1142">
        <v>4.09080391</v>
      </c>
      <c r="BO8" s="1142">
        <v>5.0792759500000004</v>
      </c>
      <c r="BP8" s="1142">
        <v>0.53215592</v>
      </c>
      <c r="BQ8" s="1142">
        <v>1.6222477900000001</v>
      </c>
      <c r="BR8" s="1142">
        <v>3.7986197900000001</v>
      </c>
      <c r="BS8" s="1142">
        <v>0.56844960999999994</v>
      </c>
      <c r="BT8" s="1142">
        <v>2.1422187099999999</v>
      </c>
      <c r="BU8" s="1142">
        <v>3.5085658900000003</v>
      </c>
      <c r="BV8" s="1142">
        <v>0.84997544999999997</v>
      </c>
      <c r="BW8" s="1142">
        <v>5.5799382199999998</v>
      </c>
      <c r="BX8" s="1142">
        <v>6.6585110700000003</v>
      </c>
      <c r="BY8" s="1142">
        <v>8.1286054300000004</v>
      </c>
      <c r="BZ8" s="1142">
        <v>2.8538536699999999</v>
      </c>
      <c r="CA8" s="1142">
        <v>4.2383198000000002</v>
      </c>
      <c r="CB8" s="1142">
        <v>5.5956662899999996</v>
      </c>
      <c r="CC8" s="1142">
        <v>6.6103161100000003</v>
      </c>
      <c r="CD8" s="1142">
        <v>7.9118339200000003</v>
      </c>
      <c r="CE8" s="1142">
        <v>6.6625417999999996</v>
      </c>
      <c r="CF8" s="1142">
        <v>8.2792623699999996</v>
      </c>
      <c r="CG8" s="1142">
        <v>0.72698711999999999</v>
      </c>
      <c r="CH8" s="1142">
        <v>1.7118209199999999</v>
      </c>
      <c r="CI8" s="1142">
        <v>7.3309523399999996</v>
      </c>
      <c r="CJ8" s="1142">
        <v>8.2244865699999998</v>
      </c>
      <c r="CK8" s="1142">
        <v>9.7199616199999994</v>
      </c>
      <c r="CL8" s="1142">
        <v>10.654790650000001</v>
      </c>
      <c r="CM8" s="1142">
        <v>11.931114039999999</v>
      </c>
      <c r="CN8" s="1142">
        <v>13.2000545</v>
      </c>
      <c r="CO8" s="1142">
        <v>13.90434366</v>
      </c>
      <c r="CP8" s="1142">
        <v>14.580464210000001</v>
      </c>
      <c r="CQ8" s="1142">
        <v>16.02229247</v>
      </c>
      <c r="CR8" s="1142">
        <v>17.22606832</v>
      </c>
      <c r="CS8" s="1142">
        <v>17.917645370000002</v>
      </c>
      <c r="CT8" s="1142">
        <v>18.761190350000003</v>
      </c>
      <c r="CU8" s="1142">
        <v>23.155243179999999</v>
      </c>
      <c r="CV8" s="1142">
        <v>24.677085160000001</v>
      </c>
      <c r="CW8" s="1142">
        <v>26.284842210000001</v>
      </c>
      <c r="CX8" s="1142">
        <v>28.126177819999999</v>
      </c>
      <c r="CY8" s="1142">
        <v>19.17165039</v>
      </c>
      <c r="CZ8" s="1142">
        <v>20.428884489999998</v>
      </c>
      <c r="DA8" s="1142">
        <v>21.312925530000001</v>
      </c>
      <c r="DB8" s="1142">
        <v>22.417444270000001</v>
      </c>
      <c r="DC8" s="1142">
        <v>23.23131566</v>
      </c>
      <c r="DD8" s="1142">
        <v>3.7692603</v>
      </c>
      <c r="DE8" s="1142">
        <v>4.4197067699999995</v>
      </c>
      <c r="DF8" s="1142">
        <v>5.2128988099999995</v>
      </c>
      <c r="DG8" s="1142">
        <v>11.12005241</v>
      </c>
      <c r="DH8" s="1142">
        <v>12.727241710000001</v>
      </c>
      <c r="DI8" s="1142">
        <v>14.307861039999999</v>
      </c>
      <c r="DJ8" s="1142">
        <v>15.543937140000001</v>
      </c>
      <c r="DK8" s="1142">
        <v>5.7532942699999996</v>
      </c>
      <c r="DL8" s="1142">
        <v>6.49962076</v>
      </c>
      <c r="DM8" s="1142">
        <v>7.8449877800000003</v>
      </c>
      <c r="DN8" s="1142">
        <v>9.4197354400000002</v>
      </c>
      <c r="DO8" s="1142">
        <v>10.903498369999999</v>
      </c>
      <c r="DP8" s="1142">
        <v>12.328909939999999</v>
      </c>
      <c r="DQ8" s="1142">
        <v>6.5975193799999996</v>
      </c>
      <c r="DR8" s="1142">
        <v>7.1667985999999999</v>
      </c>
      <c r="DS8" s="1142">
        <v>15.75958484</v>
      </c>
      <c r="DT8" s="1142">
        <v>16.97671811</v>
      </c>
      <c r="DU8" s="1142">
        <v>7.3655315999999997</v>
      </c>
      <c r="DV8" s="1142">
        <v>7.5035066100000005</v>
      </c>
      <c r="DW8" s="1142">
        <v>7.5346126399999998</v>
      </c>
      <c r="DX8" s="1142">
        <v>8.1824657300000005</v>
      </c>
      <c r="DY8" s="1142">
        <v>9.046703599999999</v>
      </c>
      <c r="DZ8" s="1142">
        <v>9.3908576099999994</v>
      </c>
      <c r="EA8" s="1142">
        <v>9.9991276400000011</v>
      </c>
      <c r="EB8" s="1142">
        <v>10.37393906</v>
      </c>
      <c r="EC8" s="1142">
        <v>10.632759460000001</v>
      </c>
      <c r="ED8" s="1142">
        <v>11.301359470000001</v>
      </c>
      <c r="EE8" s="1142">
        <v>17.81347835</v>
      </c>
      <c r="EF8" s="1142">
        <v>18.28006354</v>
      </c>
      <c r="EG8" s="1142">
        <v>18.696578300000002</v>
      </c>
      <c r="EH8" s="1142">
        <v>7.7827115199999994</v>
      </c>
      <c r="EI8" s="1142">
        <v>8.008532240000001</v>
      </c>
      <c r="EJ8" s="1142">
        <v>8.3866510999999999</v>
      </c>
      <c r="EK8" s="1142">
        <v>8.6753242499999992</v>
      </c>
      <c r="EL8" s="1142">
        <v>8.7889614900000002</v>
      </c>
      <c r="EM8" s="1142">
        <v>0.97288589000000003</v>
      </c>
      <c r="EN8" s="1142">
        <v>1.0924475</v>
      </c>
      <c r="EO8" s="1142">
        <v>1.2080429399999999</v>
      </c>
      <c r="EP8" s="1142">
        <v>1.3998141100000001</v>
      </c>
      <c r="EQ8" s="1142">
        <v>7.5053936100000005</v>
      </c>
      <c r="ER8" s="1142">
        <v>7.6268699599999996</v>
      </c>
      <c r="ES8" s="1142">
        <v>7.9933416900000003</v>
      </c>
      <c r="ET8" s="1142">
        <v>7.7587451600000001</v>
      </c>
      <c r="EU8" s="1142">
        <v>8.0167022199999991</v>
      </c>
      <c r="EV8" s="1142">
        <v>8.5459265799999997</v>
      </c>
      <c r="EW8" s="1142">
        <v>8.6799144000000013</v>
      </c>
      <c r="EX8" s="1142">
        <v>12.815298029999999</v>
      </c>
      <c r="EY8" s="1142">
        <v>12.95367703</v>
      </c>
      <c r="EZ8" s="1142">
        <v>13.24313867</v>
      </c>
      <c r="FA8" s="1142">
        <v>11.976296039999999</v>
      </c>
      <c r="FB8" s="1142">
        <v>8.9841933000000012</v>
      </c>
      <c r="FC8" s="1142">
        <v>13.691134679999999</v>
      </c>
      <c r="FD8" s="1142">
        <v>14.770478630000001</v>
      </c>
      <c r="FE8" s="1142">
        <v>14.88025094</v>
      </c>
      <c r="FF8" s="1142">
        <v>14.765497829999999</v>
      </c>
      <c r="FG8" s="1142">
        <v>2.4631115299999999</v>
      </c>
      <c r="FH8" s="1142">
        <v>2.94370318</v>
      </c>
      <c r="FI8" s="1142">
        <v>3.0897609400000001</v>
      </c>
      <c r="FJ8" s="1142">
        <v>3.3474528599999998</v>
      </c>
      <c r="FK8" s="1142">
        <v>3.66095923</v>
      </c>
      <c r="FL8" s="1142">
        <v>3.88478184</v>
      </c>
      <c r="FM8" s="1142">
        <v>4.2650913499999996</v>
      </c>
      <c r="FN8" s="1142">
        <v>4.7861462100000001</v>
      </c>
      <c r="FO8" s="1142">
        <v>8.6716199100000004</v>
      </c>
      <c r="FP8" s="1142">
        <v>9.1763802600000002</v>
      </c>
      <c r="FQ8" s="1142">
        <v>9.7801530299999992</v>
      </c>
      <c r="FR8" s="1142">
        <v>9.9986852600000002</v>
      </c>
      <c r="FS8" s="1142">
        <v>10.05427244</v>
      </c>
      <c r="FT8" s="1142">
        <v>10.5122094</v>
      </c>
      <c r="FU8" s="1142">
        <v>10.58733792</v>
      </c>
      <c r="FV8" s="1142">
        <v>10.613948329999999</v>
      </c>
      <c r="FW8" s="1142">
        <v>10.488164680000001</v>
      </c>
      <c r="FX8" s="1142">
        <v>10.86683375</v>
      </c>
      <c r="FY8" s="1142">
        <v>11.25272043</v>
      </c>
      <c r="FZ8" s="1142">
        <v>11.84096699</v>
      </c>
      <c r="GA8" s="1142">
        <v>15.65348758</v>
      </c>
      <c r="GB8" s="1142">
        <v>15.890122789999999</v>
      </c>
    </row>
    <row r="9" spans="1:184" ht="16.5" customHeight="1">
      <c r="A9" s="111" t="s">
        <v>2997</v>
      </c>
      <c r="B9" s="111" t="s">
        <v>2998</v>
      </c>
      <c r="C9" s="1142">
        <v>8132.1138869999995</v>
      </c>
      <c r="D9" s="1142">
        <v>16165.038531259999</v>
      </c>
      <c r="E9" s="1142">
        <v>16415.657714739998</v>
      </c>
      <c r="F9" s="1142">
        <v>16282.483959679997</v>
      </c>
      <c r="G9" s="1142">
        <v>16384.195707950003</v>
      </c>
      <c r="H9" s="1142">
        <v>13563.80866162</v>
      </c>
      <c r="I9" s="1142">
        <v>13263.44750547</v>
      </c>
      <c r="J9" s="1142">
        <v>17475.175109269996</v>
      </c>
      <c r="K9" s="1142">
        <v>20950.598344339996</v>
      </c>
      <c r="L9" s="1142">
        <v>15807.355569879999</v>
      </c>
      <c r="M9" s="1142">
        <v>14252.397320960001</v>
      </c>
      <c r="N9" s="1142">
        <v>12194.92374333</v>
      </c>
      <c r="O9" s="1142">
        <v>10752.475926719999</v>
      </c>
      <c r="P9" s="1142">
        <v>10561.82350036</v>
      </c>
      <c r="Q9" s="1142">
        <v>14281.521187839999</v>
      </c>
      <c r="R9" s="1142">
        <v>10431.49251593</v>
      </c>
      <c r="S9" s="1142">
        <v>6307.5945568500001</v>
      </c>
      <c r="T9" s="1142">
        <v>11907.53680729</v>
      </c>
      <c r="U9" s="1142">
        <v>11472.13786741</v>
      </c>
      <c r="V9" s="1142">
        <v>13012.974477869999</v>
      </c>
      <c r="W9" s="1142">
        <v>13957.589320569999</v>
      </c>
      <c r="X9" s="1142">
        <v>15123.004838939998</v>
      </c>
      <c r="Y9" s="1142">
        <v>16412.485419919998</v>
      </c>
      <c r="Z9" s="1142">
        <v>19677.189963389999</v>
      </c>
      <c r="AA9" s="1142">
        <v>18166.427285889997</v>
      </c>
      <c r="AB9" s="1142">
        <v>18111.28020479</v>
      </c>
      <c r="AC9" s="1142">
        <v>21015.324634590001</v>
      </c>
      <c r="AD9" s="1142">
        <v>20102.940633890001</v>
      </c>
      <c r="AE9" s="1142">
        <v>19875.265104490001</v>
      </c>
      <c r="AF9" s="1142">
        <v>23742.215005490001</v>
      </c>
      <c r="AG9" s="1142">
        <v>22304.135166609998</v>
      </c>
      <c r="AH9" s="1142">
        <v>30492.67854257</v>
      </c>
      <c r="AI9" s="1142">
        <v>32579.410856299997</v>
      </c>
      <c r="AJ9" s="1142">
        <v>28249.655219799995</v>
      </c>
      <c r="AK9" s="1142">
        <v>30932.623094929997</v>
      </c>
      <c r="AL9" s="1142">
        <v>32390.31187293</v>
      </c>
      <c r="AM9" s="1142">
        <v>34749.097609590011</v>
      </c>
      <c r="AN9" s="1142">
        <v>35733.678906399997</v>
      </c>
      <c r="AO9" s="1142">
        <v>36617.823103210001</v>
      </c>
      <c r="AP9" s="1142">
        <v>36066.585837840001</v>
      </c>
      <c r="AQ9" s="1142">
        <v>27945.119753409999</v>
      </c>
      <c r="AR9" s="1142">
        <v>24850.079792949997</v>
      </c>
      <c r="AS9" s="1142">
        <v>22944.954486690003</v>
      </c>
      <c r="AT9" s="1142">
        <v>21854.622997580005</v>
      </c>
      <c r="AU9" s="1142">
        <v>22909.898303969996</v>
      </c>
      <c r="AV9" s="1142">
        <v>22624.069642890001</v>
      </c>
      <c r="AW9" s="1142">
        <v>20028.013601069993</v>
      </c>
      <c r="AX9" s="1142">
        <v>21748.553830939989</v>
      </c>
      <c r="AY9" s="1142">
        <v>21483.132138889992</v>
      </c>
      <c r="AZ9" s="1142">
        <v>22702.178274540005</v>
      </c>
      <c r="BA9" s="1142">
        <v>24034.491288860005</v>
      </c>
      <c r="BB9" s="1142">
        <v>28635.434102369993</v>
      </c>
      <c r="BC9" s="1142">
        <v>25048.548394419995</v>
      </c>
      <c r="BD9" s="1142">
        <v>27113.099582539995</v>
      </c>
      <c r="BE9" s="1142">
        <v>29028.218064130004</v>
      </c>
      <c r="BF9" s="1142">
        <v>30285.358766379984</v>
      </c>
      <c r="BG9" s="1142">
        <v>27084.338610829989</v>
      </c>
      <c r="BH9" s="1142">
        <v>24302.270313610003</v>
      </c>
      <c r="BI9" s="1142">
        <v>21740.981760110004</v>
      </c>
      <c r="BJ9" s="1142">
        <v>34391.150536819987</v>
      </c>
      <c r="BK9" s="1142">
        <v>33755.574954980002</v>
      </c>
      <c r="BL9" s="1142">
        <v>34163.156522330013</v>
      </c>
      <c r="BM9" s="1142">
        <v>28736.155734330005</v>
      </c>
      <c r="BN9" s="1142">
        <v>24589.990091500003</v>
      </c>
      <c r="BO9" s="1142">
        <v>31729.384710990002</v>
      </c>
      <c r="BP9" s="1142">
        <v>33983.370749590002</v>
      </c>
      <c r="BQ9" s="1142">
        <v>38243.675957359999</v>
      </c>
      <c r="BR9" s="1142">
        <v>38967.190348329998</v>
      </c>
      <c r="BS9" s="1142">
        <v>36352.212677100011</v>
      </c>
      <c r="BT9" s="1142">
        <v>39021.144219899994</v>
      </c>
      <c r="BU9" s="1142">
        <v>41590.668968020007</v>
      </c>
      <c r="BV9" s="1142">
        <v>33597.301729699997</v>
      </c>
      <c r="BW9" s="1142">
        <v>43654.056733619997</v>
      </c>
      <c r="BX9" s="1142">
        <v>51279.254434360002</v>
      </c>
      <c r="BY9" s="1142">
        <v>52465.045530859999</v>
      </c>
      <c r="BZ9" s="1142">
        <v>49980.480649470002</v>
      </c>
      <c r="CA9" s="1142">
        <v>49472.729484989999</v>
      </c>
      <c r="CB9" s="1142">
        <v>52727.821885630008</v>
      </c>
      <c r="CC9" s="1142">
        <v>49087.200803900007</v>
      </c>
      <c r="CD9" s="1142">
        <v>25395.106188259997</v>
      </c>
      <c r="CE9" s="1142">
        <v>29680.779072550002</v>
      </c>
      <c r="CF9" s="1142">
        <v>25239.583883979994</v>
      </c>
      <c r="CG9" s="1142">
        <v>24858.617003920001</v>
      </c>
      <c r="CH9" s="1142">
        <v>28864.868365970004</v>
      </c>
      <c r="CI9" s="1142">
        <v>25291.837129260002</v>
      </c>
      <c r="CJ9" s="1142">
        <v>25281.70785558</v>
      </c>
      <c r="CK9" s="1142">
        <v>26355.964568439998</v>
      </c>
      <c r="CL9" s="1142">
        <v>23109.980251009998</v>
      </c>
      <c r="CM9" s="1142">
        <v>18864.081702899995</v>
      </c>
      <c r="CN9" s="1142">
        <v>35701.326989199995</v>
      </c>
      <c r="CO9" s="1142">
        <v>40731.4329488</v>
      </c>
      <c r="CP9" s="1142">
        <v>44131.742626210005</v>
      </c>
      <c r="CQ9" s="1142">
        <v>57433.15640955</v>
      </c>
      <c r="CR9" s="1142">
        <v>20169.573831329999</v>
      </c>
      <c r="CS9" s="1142">
        <v>15729.065767740005</v>
      </c>
      <c r="CT9" s="1142">
        <v>39786.488546229994</v>
      </c>
      <c r="CU9" s="1142">
        <v>36474.863029120002</v>
      </c>
      <c r="CV9" s="1142">
        <v>20213.366966549998</v>
      </c>
      <c r="CW9" s="1142">
        <v>32529.241478899999</v>
      </c>
      <c r="CX9" s="1142">
        <v>27869.925041409995</v>
      </c>
      <c r="CY9" s="1142">
        <v>60631.046591414794</v>
      </c>
      <c r="CZ9" s="1142">
        <v>27930.195568903579</v>
      </c>
      <c r="DA9" s="1142">
        <v>19768.093257024608</v>
      </c>
      <c r="DB9" s="1142">
        <v>29123.802587732851</v>
      </c>
      <c r="DC9" s="1142">
        <v>24845.162000415155</v>
      </c>
      <c r="DD9" s="1142">
        <v>19973.602906422686</v>
      </c>
      <c r="DE9" s="1142">
        <v>23207.873647799479</v>
      </c>
      <c r="DF9" s="1142">
        <v>21182.583298007081</v>
      </c>
      <c r="DG9" s="1142">
        <v>22762.33693057331</v>
      </c>
      <c r="DH9" s="1142">
        <v>28860.480685134087</v>
      </c>
      <c r="DI9" s="1142">
        <v>27477.191810470649</v>
      </c>
      <c r="DJ9" s="1142">
        <v>29419.556343968339</v>
      </c>
      <c r="DK9" s="1142">
        <v>30535.296875871805</v>
      </c>
      <c r="DL9" s="1142">
        <v>49670.98249562073</v>
      </c>
      <c r="DM9" s="1142">
        <v>52715.101461643797</v>
      </c>
      <c r="DN9" s="1142">
        <v>49635.78075610278</v>
      </c>
      <c r="DO9" s="1142">
        <v>41273.459821657416</v>
      </c>
      <c r="DP9" s="1142">
        <v>39885.643868860432</v>
      </c>
      <c r="DQ9" s="1142">
        <v>48910.667285918207</v>
      </c>
      <c r="DR9" s="1142">
        <v>40707.805125279221</v>
      </c>
      <c r="DS9" s="1142">
        <v>50716.846758362713</v>
      </c>
      <c r="DT9" s="1142">
        <v>35462.875046727364</v>
      </c>
      <c r="DU9" s="1142">
        <v>49568.419167934342</v>
      </c>
      <c r="DV9" s="1142">
        <v>60455.650988119778</v>
      </c>
      <c r="DW9" s="1142">
        <v>39657.850815842947</v>
      </c>
      <c r="DX9" s="1142">
        <v>47300.614834775603</v>
      </c>
      <c r="DY9" s="1142">
        <v>50395.583918119584</v>
      </c>
      <c r="DZ9" s="1142">
        <v>52428.15513197043</v>
      </c>
      <c r="EA9" s="1142">
        <v>53333.961680355576</v>
      </c>
      <c r="EB9" s="1142">
        <v>39549.939046279309</v>
      </c>
      <c r="EC9" s="1142">
        <v>39444.416697579567</v>
      </c>
      <c r="ED9" s="1142">
        <v>48476.24323243399</v>
      </c>
      <c r="EE9" s="1142">
        <v>65454.539939951334</v>
      </c>
      <c r="EF9" s="1142">
        <v>52909.783074095321</v>
      </c>
      <c r="EG9" s="1142">
        <v>53445.337104663828</v>
      </c>
      <c r="EH9" s="1142">
        <v>63061.138219146967</v>
      </c>
      <c r="EI9" s="1142">
        <v>65164.678741193195</v>
      </c>
      <c r="EJ9" s="1142">
        <v>68724.083287351124</v>
      </c>
      <c r="EK9" s="1142">
        <v>67563.217168942429</v>
      </c>
      <c r="EL9" s="1142">
        <v>69533.151567152556</v>
      </c>
      <c r="EM9" s="1142">
        <v>82833.323302702396</v>
      </c>
      <c r="EN9" s="1142">
        <v>69985.246709827203</v>
      </c>
      <c r="EO9" s="1142">
        <v>76182.812271815274</v>
      </c>
      <c r="EP9" s="1142">
        <v>111099.9514431344</v>
      </c>
      <c r="EQ9" s="1142">
        <v>85708.443856400409</v>
      </c>
      <c r="ER9" s="1142">
        <v>82152.391798947516</v>
      </c>
      <c r="ES9" s="1142">
        <v>98345.324825793592</v>
      </c>
      <c r="ET9" s="1142">
        <v>69795.05771353819</v>
      </c>
      <c r="EU9" s="1142">
        <v>57784.472764491387</v>
      </c>
      <c r="EV9" s="1142">
        <v>91770.706832283569</v>
      </c>
      <c r="EW9" s="1142">
        <v>58827.612832828367</v>
      </c>
      <c r="EX9" s="1142">
        <v>56636.623676319563</v>
      </c>
      <c r="EY9" s="1142">
        <v>74202.09013820687</v>
      </c>
      <c r="EZ9" s="1142">
        <v>36839.988419618647</v>
      </c>
      <c r="FA9" s="1142">
        <v>56673.286766392965</v>
      </c>
      <c r="FB9" s="1142">
        <v>89739.084729660099</v>
      </c>
      <c r="FC9" s="1142">
        <v>42346.1362503981</v>
      </c>
      <c r="FD9" s="1142">
        <v>48556.974654597456</v>
      </c>
      <c r="FE9" s="1142">
        <v>55280.669484743485</v>
      </c>
      <c r="FF9" s="1142">
        <v>45812.974452211616</v>
      </c>
      <c r="FG9" s="1142">
        <v>41906.980934720756</v>
      </c>
      <c r="FH9" s="1142">
        <v>52958.605407677926</v>
      </c>
      <c r="FI9" s="1142">
        <v>42445.336484532432</v>
      </c>
      <c r="FJ9" s="1142">
        <v>44479.022990811791</v>
      </c>
      <c r="FK9" s="1142">
        <v>35975.191234645092</v>
      </c>
      <c r="FL9" s="1142">
        <v>47144.361778327162</v>
      </c>
      <c r="FM9" s="1142">
        <v>30201.164043984107</v>
      </c>
      <c r="FN9" s="1142">
        <v>53154.79162517807</v>
      </c>
      <c r="FO9" s="1142">
        <v>51854.053020100189</v>
      </c>
      <c r="FP9" s="1142">
        <v>50219.885178961944</v>
      </c>
      <c r="FQ9" s="1142">
        <v>49315.160218194898</v>
      </c>
      <c r="FR9" s="1142">
        <v>50627.829728414465</v>
      </c>
      <c r="FS9" s="1142">
        <v>72006.610399826968</v>
      </c>
      <c r="FT9" s="1142">
        <v>90329.686905101757</v>
      </c>
      <c r="FU9" s="1142">
        <v>74206.829367256621</v>
      </c>
      <c r="FV9" s="1142">
        <v>64231.211736869605</v>
      </c>
      <c r="FW9" s="1142">
        <v>76752.265927023924</v>
      </c>
      <c r="FX9" s="1142">
        <v>91741.569268441031</v>
      </c>
      <c r="FY9" s="1142">
        <v>88787.14903191723</v>
      </c>
      <c r="FZ9" s="1142">
        <v>97100.544445368403</v>
      </c>
      <c r="GA9" s="1142">
        <v>93098.4198768551</v>
      </c>
      <c r="GB9" s="1142">
        <v>93657.181600016163</v>
      </c>
    </row>
    <row r="10" spans="1:184" ht="16.5" customHeight="1">
      <c r="A10" s="111" t="s">
        <v>2999</v>
      </c>
      <c r="B10" s="111" t="s">
        <v>3000</v>
      </c>
      <c r="C10" s="1142">
        <v>38344.260228209998</v>
      </c>
      <c r="D10" s="1142">
        <v>31170.163890569998</v>
      </c>
      <c r="E10" s="1142">
        <v>30458.217517429999</v>
      </c>
      <c r="F10" s="1142">
        <v>30830.121354279996</v>
      </c>
      <c r="G10" s="1142">
        <v>31584.513719139999</v>
      </c>
      <c r="H10" s="1142">
        <v>34184.241495039998</v>
      </c>
      <c r="I10" s="1142">
        <v>35777.790271029997</v>
      </c>
      <c r="J10" s="1142">
        <v>31855.438379689997</v>
      </c>
      <c r="K10" s="1142">
        <v>31497.674340359998</v>
      </c>
      <c r="L10" s="1142">
        <v>29929.794581529997</v>
      </c>
      <c r="M10" s="1142">
        <v>33844.803538099994</v>
      </c>
      <c r="N10" s="1142">
        <v>38360.14002097</v>
      </c>
      <c r="O10" s="1142">
        <v>37396.164551549999</v>
      </c>
      <c r="P10" s="1142">
        <v>37417.551427999999</v>
      </c>
      <c r="Q10" s="1142">
        <v>36044.467595589995</v>
      </c>
      <c r="R10" s="1142">
        <v>39360.102269879993</v>
      </c>
      <c r="S10" s="1142">
        <v>41794.618096300001</v>
      </c>
      <c r="T10" s="1142">
        <v>38811.454377540002</v>
      </c>
      <c r="U10" s="1142">
        <v>38485.609693169994</v>
      </c>
      <c r="V10" s="1142">
        <v>36529.34239464</v>
      </c>
      <c r="W10" s="1142">
        <v>34029.800388759999</v>
      </c>
      <c r="X10" s="1142">
        <v>34993.114313079997</v>
      </c>
      <c r="Y10" s="1142">
        <v>30095.185955499997</v>
      </c>
      <c r="Z10" s="1142">
        <v>30012.930467769998</v>
      </c>
      <c r="AA10" s="1142">
        <v>30672.732184939996</v>
      </c>
      <c r="AB10" s="1142">
        <v>30654.736318689997</v>
      </c>
      <c r="AC10" s="1142">
        <v>27594.188082969999</v>
      </c>
      <c r="AD10" s="1142">
        <v>27945.230522999998</v>
      </c>
      <c r="AE10" s="1142">
        <v>27350.431267830001</v>
      </c>
      <c r="AF10" s="1142">
        <v>29149.89765436</v>
      </c>
      <c r="AG10" s="1142">
        <v>29554.858855889997</v>
      </c>
      <c r="AH10" s="1142">
        <v>21767.800397259998</v>
      </c>
      <c r="AI10" s="1142">
        <v>19906.328581779999</v>
      </c>
      <c r="AJ10" s="1142">
        <v>20010.942818439999</v>
      </c>
      <c r="AK10" s="1142">
        <v>19964.35384045</v>
      </c>
      <c r="AL10" s="1142">
        <v>19839.805294300004</v>
      </c>
      <c r="AM10" s="1142">
        <v>19792.458165529999</v>
      </c>
      <c r="AN10" s="1142">
        <v>18726.550925420001</v>
      </c>
      <c r="AO10" s="1142">
        <v>20878.178859099997</v>
      </c>
      <c r="AP10" s="1142">
        <v>20888.841627010002</v>
      </c>
      <c r="AQ10" s="1142">
        <v>37363.835061269994</v>
      </c>
      <c r="AR10" s="1142">
        <v>41014.976829880005</v>
      </c>
      <c r="AS10" s="1142">
        <v>39495.857861279997</v>
      </c>
      <c r="AT10" s="1142">
        <v>38874.151359489995</v>
      </c>
      <c r="AU10" s="1142">
        <v>39704.112984480002</v>
      </c>
      <c r="AV10" s="1142">
        <v>39501.224465840001</v>
      </c>
      <c r="AW10" s="1142">
        <v>41183.521584350005</v>
      </c>
      <c r="AX10" s="1142">
        <v>43921.966336339996</v>
      </c>
      <c r="AY10" s="1142">
        <v>43514.533935860003</v>
      </c>
      <c r="AZ10" s="1142">
        <v>47618.114190779997</v>
      </c>
      <c r="BA10" s="1142">
        <v>48234.669210139997</v>
      </c>
      <c r="BB10" s="1142">
        <v>48063.192881540002</v>
      </c>
      <c r="BC10" s="1142">
        <v>53998.876287660001</v>
      </c>
      <c r="BD10" s="1142">
        <v>54134.479630380003</v>
      </c>
      <c r="BE10" s="1142">
        <v>53748.848985420002</v>
      </c>
      <c r="BF10" s="1142">
        <v>54500.343377270001</v>
      </c>
      <c r="BG10" s="1142">
        <v>55806.64817108</v>
      </c>
      <c r="BH10" s="1142">
        <v>54457.804170980002</v>
      </c>
      <c r="BI10" s="1142">
        <v>53868.479658140001</v>
      </c>
      <c r="BJ10" s="1142">
        <v>42994.024547200002</v>
      </c>
      <c r="BK10" s="1142">
        <v>38870.137759259997</v>
      </c>
      <c r="BL10" s="1142">
        <v>28761.602965819999</v>
      </c>
      <c r="BM10" s="1142">
        <v>29742.152523880002</v>
      </c>
      <c r="BN10" s="1142">
        <v>20177.671186209998</v>
      </c>
      <c r="BO10" s="1142">
        <v>10828.594564559999</v>
      </c>
      <c r="BP10" s="1142">
        <v>4089.8516729499997</v>
      </c>
      <c r="BQ10" s="1142">
        <v>4017.4740357400001</v>
      </c>
      <c r="BR10" s="1142">
        <v>3893.3868102000001</v>
      </c>
      <c r="BS10" s="1142">
        <v>3840.2660847100001</v>
      </c>
      <c r="BT10" s="1142">
        <v>3970.6808910099999</v>
      </c>
      <c r="BU10" s="1142">
        <v>4149.8829294799998</v>
      </c>
      <c r="BV10" s="1142">
        <v>3969.43559177</v>
      </c>
      <c r="BW10" s="1142">
        <v>313.32508336000001</v>
      </c>
      <c r="BX10" s="1142">
        <v>444.32891211999998</v>
      </c>
      <c r="BY10" s="1142">
        <v>599.1229890699999</v>
      </c>
      <c r="BZ10" s="1142">
        <v>496.82983789999997</v>
      </c>
      <c r="CA10" s="1142">
        <v>622.57679938000001</v>
      </c>
      <c r="CB10" s="1142">
        <v>422.32355405999999</v>
      </c>
      <c r="CC10" s="1142">
        <v>497.29683080000001</v>
      </c>
      <c r="CD10" s="1142">
        <v>550.31316317999995</v>
      </c>
      <c r="CE10" s="1142">
        <v>516.99727770000004</v>
      </c>
      <c r="CF10" s="1142">
        <v>620.25591505</v>
      </c>
      <c r="CG10" s="1142">
        <v>626.72768157999997</v>
      </c>
      <c r="CH10" s="1142">
        <v>469.80219767</v>
      </c>
      <c r="CI10" s="1142">
        <v>547.49678541999992</v>
      </c>
      <c r="CJ10" s="1142">
        <v>620.39080471</v>
      </c>
      <c r="CK10" s="1142">
        <v>603.05676748999997</v>
      </c>
      <c r="CL10" s="1142">
        <v>783.53218343000003</v>
      </c>
      <c r="CM10" s="1142">
        <v>740.0347065200001</v>
      </c>
      <c r="CN10" s="1142">
        <v>395.94937829000003</v>
      </c>
      <c r="CO10" s="1142">
        <v>469.31966796999995</v>
      </c>
      <c r="CP10" s="1142">
        <v>492.22220824999999</v>
      </c>
      <c r="CQ10" s="1142">
        <v>502.22480087999998</v>
      </c>
      <c r="CR10" s="1142">
        <v>581.72203886</v>
      </c>
      <c r="CS10" s="1142">
        <v>453.31699607999997</v>
      </c>
      <c r="CT10" s="1142">
        <v>362.59902834000002</v>
      </c>
      <c r="CU10" s="1142">
        <v>432.01145821000006</v>
      </c>
      <c r="CV10" s="1142">
        <v>448.31740173000003</v>
      </c>
      <c r="CW10" s="1142">
        <v>459.47710512999998</v>
      </c>
      <c r="CX10" s="1142">
        <v>519.10015206000003</v>
      </c>
      <c r="CY10" s="1142">
        <v>337.34193197000002</v>
      </c>
      <c r="CZ10" s="1142">
        <v>94.209146270000005</v>
      </c>
      <c r="DA10" s="1142">
        <v>23.762076650000001</v>
      </c>
      <c r="DB10" s="1142">
        <v>10.898813779999999</v>
      </c>
      <c r="DC10" s="1142">
        <v>8.995545700000001</v>
      </c>
      <c r="DD10" s="1142">
        <v>10.94097816</v>
      </c>
      <c r="DE10" s="1142">
        <v>2.3767693400000001</v>
      </c>
      <c r="DF10" s="1142">
        <v>2.43401786</v>
      </c>
      <c r="DG10" s="1142">
        <v>1.0401058000000001</v>
      </c>
      <c r="DH10" s="1142">
        <v>1.5718983700000002</v>
      </c>
      <c r="DI10" s="1142">
        <v>2.2125721600000001</v>
      </c>
      <c r="DJ10" s="1142">
        <v>2.8087460099999997</v>
      </c>
      <c r="DK10" s="1142">
        <v>121.36596395000001</v>
      </c>
      <c r="DL10" s="1142">
        <v>122.64869186</v>
      </c>
      <c r="DM10" s="1142">
        <v>88.894934279999987</v>
      </c>
      <c r="DN10" s="1142">
        <v>94.176867739999992</v>
      </c>
      <c r="DO10" s="1142">
        <v>110.71091835999999</v>
      </c>
      <c r="DP10" s="1142">
        <v>0.85268690000000003</v>
      </c>
      <c r="DQ10" s="1142">
        <v>0.85826770000000008</v>
      </c>
      <c r="DR10" s="1142">
        <v>7330.7567540599994</v>
      </c>
      <c r="DS10" s="1142">
        <v>3692.0461924799997</v>
      </c>
      <c r="DT10" s="1142">
        <v>7531.0201541599999</v>
      </c>
      <c r="DU10" s="1142">
        <v>7904.0849479500002</v>
      </c>
      <c r="DV10" s="1142">
        <v>4043.2264372899999</v>
      </c>
      <c r="DW10" s="1142">
        <v>0.88201488000000006</v>
      </c>
      <c r="DX10" s="1142">
        <v>0.55558023000000001</v>
      </c>
      <c r="DY10" s="1142">
        <v>0</v>
      </c>
      <c r="DZ10" s="1142">
        <v>0</v>
      </c>
      <c r="EA10" s="1142">
        <v>0</v>
      </c>
      <c r="EB10" s="1142">
        <v>0</v>
      </c>
      <c r="EC10" s="1142">
        <v>0</v>
      </c>
      <c r="ED10" s="1142">
        <v>0</v>
      </c>
      <c r="EE10" s="1142">
        <v>0</v>
      </c>
      <c r="EF10" s="1142">
        <v>0</v>
      </c>
      <c r="EG10" s="1142">
        <v>0</v>
      </c>
      <c r="EH10" s="1142">
        <v>0</v>
      </c>
      <c r="EI10" s="1142">
        <v>0</v>
      </c>
      <c r="EJ10" s="1142">
        <v>0</v>
      </c>
      <c r="EK10" s="1142">
        <v>0</v>
      </c>
      <c r="EL10" s="1142">
        <v>0</v>
      </c>
      <c r="EM10" s="1142">
        <v>0</v>
      </c>
      <c r="EN10" s="1142">
        <v>0</v>
      </c>
      <c r="EO10" s="1142">
        <v>0</v>
      </c>
      <c r="EP10" s="1142">
        <v>0</v>
      </c>
      <c r="EQ10" s="1142">
        <v>0</v>
      </c>
      <c r="ER10" s="1142">
        <v>0</v>
      </c>
      <c r="ES10" s="1142">
        <v>0</v>
      </c>
      <c r="ET10" s="1142">
        <v>0</v>
      </c>
      <c r="EU10" s="1142">
        <v>0</v>
      </c>
      <c r="EV10" s="1142">
        <v>0</v>
      </c>
      <c r="EW10" s="1142">
        <v>0</v>
      </c>
      <c r="EX10" s="1142">
        <v>0</v>
      </c>
      <c r="EY10" s="1142">
        <v>6746.1310155299998</v>
      </c>
      <c r="EZ10" s="1142">
        <v>6660.4352691399999</v>
      </c>
      <c r="FA10" s="1142">
        <v>7989.7641960000001</v>
      </c>
      <c r="FB10" s="1142">
        <v>8013.0844964500002</v>
      </c>
      <c r="FC10" s="1142">
        <v>8215.3719040399992</v>
      </c>
      <c r="FD10" s="1142">
        <v>8325.39282078</v>
      </c>
      <c r="FE10" s="1142">
        <v>11086.742504420001</v>
      </c>
      <c r="FF10" s="1142">
        <v>9762.6145099400001</v>
      </c>
      <c r="FG10" s="1142">
        <v>9995.4441348300006</v>
      </c>
      <c r="FH10" s="1142">
        <v>13039.04497341</v>
      </c>
      <c r="FI10" s="1142">
        <v>14652.669248479999</v>
      </c>
      <c r="FJ10" s="1142">
        <v>14618.1006717</v>
      </c>
      <c r="FK10" s="1142">
        <v>10608.72880442</v>
      </c>
      <c r="FL10" s="1142">
        <v>8327.2103014700006</v>
      </c>
      <c r="FM10" s="1142">
        <v>8440.9539744199992</v>
      </c>
      <c r="FN10" s="1142">
        <v>9632.3177137099992</v>
      </c>
      <c r="FO10" s="1142">
        <v>8789.0019486899982</v>
      </c>
      <c r="FP10" s="1142">
        <v>7768.4201736000005</v>
      </c>
      <c r="FQ10" s="1142">
        <v>8491.6167701800005</v>
      </c>
      <c r="FR10" s="1142">
        <v>8490.2472797700011</v>
      </c>
      <c r="FS10" s="1142">
        <v>8528.7723348999989</v>
      </c>
      <c r="FT10" s="1142">
        <v>9950.0765874200006</v>
      </c>
      <c r="FU10" s="1142">
        <v>8055.1963336999997</v>
      </c>
      <c r="FV10" s="1142">
        <v>8087.72282008</v>
      </c>
      <c r="FW10" s="1142">
        <v>7996.3260108699997</v>
      </c>
      <c r="FX10" s="1142">
        <v>8104.8725363699996</v>
      </c>
      <c r="FY10" s="1142">
        <v>8096.7174360600002</v>
      </c>
      <c r="FZ10" s="1142">
        <v>8197.2081613699993</v>
      </c>
      <c r="GA10" s="1142">
        <v>8170.6573718199998</v>
      </c>
      <c r="GB10" s="1142">
        <v>8237.3221604099999</v>
      </c>
    </row>
    <row r="11" spans="1:184" ht="16.5" customHeight="1">
      <c r="A11" s="111" t="s">
        <v>3001</v>
      </c>
      <c r="B11" s="111" t="s">
        <v>3002</v>
      </c>
      <c r="C11" s="1142">
        <v>0</v>
      </c>
      <c r="D11" s="1142">
        <v>0</v>
      </c>
      <c r="E11" s="1142">
        <v>0</v>
      </c>
      <c r="F11" s="1142">
        <v>0</v>
      </c>
      <c r="G11" s="1142">
        <v>0</v>
      </c>
      <c r="H11" s="1142"/>
      <c r="I11" s="1142">
        <v>0</v>
      </c>
      <c r="J11" s="1142">
        <v>0</v>
      </c>
      <c r="K11" s="1142">
        <v>0</v>
      </c>
      <c r="L11" s="1142">
        <v>0</v>
      </c>
      <c r="M11" s="1142">
        <v>0</v>
      </c>
      <c r="N11" s="1142">
        <v>0</v>
      </c>
      <c r="O11" s="1142">
        <v>0</v>
      </c>
      <c r="P11" s="1142">
        <v>0</v>
      </c>
      <c r="Q11" s="1142">
        <v>0</v>
      </c>
      <c r="R11" s="1142">
        <v>0</v>
      </c>
      <c r="S11" s="1142">
        <v>0</v>
      </c>
      <c r="T11" s="1142">
        <v>0</v>
      </c>
      <c r="U11" s="1142">
        <v>0</v>
      </c>
      <c r="V11" s="1142">
        <v>0</v>
      </c>
      <c r="W11" s="1142">
        <v>0</v>
      </c>
      <c r="X11" s="1142">
        <v>0</v>
      </c>
      <c r="Y11" s="1142">
        <v>0</v>
      </c>
      <c r="Z11" s="1142">
        <v>0</v>
      </c>
      <c r="AA11" s="1142">
        <v>0</v>
      </c>
      <c r="AB11" s="1142">
        <v>0</v>
      </c>
      <c r="AC11" s="1142">
        <v>0</v>
      </c>
      <c r="AD11" s="1142">
        <v>0</v>
      </c>
      <c r="AE11" s="1142">
        <v>0</v>
      </c>
      <c r="AF11" s="1142">
        <v>0</v>
      </c>
      <c r="AG11" s="1142">
        <v>0</v>
      </c>
      <c r="AH11" s="1142">
        <v>0</v>
      </c>
      <c r="AI11" s="1142">
        <v>0</v>
      </c>
      <c r="AJ11" s="1142">
        <v>0</v>
      </c>
      <c r="AK11" s="1142">
        <v>0</v>
      </c>
      <c r="AL11" s="1142">
        <v>0</v>
      </c>
      <c r="AM11" s="1142">
        <v>0</v>
      </c>
      <c r="AN11" s="1142">
        <v>0</v>
      </c>
      <c r="AO11" s="1142">
        <v>0</v>
      </c>
      <c r="AP11" s="1142">
        <v>0</v>
      </c>
      <c r="AQ11" s="1142">
        <v>0</v>
      </c>
      <c r="AR11" s="1142">
        <v>0</v>
      </c>
      <c r="AS11" s="1142">
        <v>0</v>
      </c>
      <c r="AT11" s="1142">
        <v>0</v>
      </c>
      <c r="AU11" s="1142">
        <v>0</v>
      </c>
      <c r="AV11" s="1142">
        <v>0</v>
      </c>
      <c r="AW11" s="1142">
        <v>0</v>
      </c>
      <c r="AX11" s="1142">
        <v>0</v>
      </c>
      <c r="AY11" s="1142">
        <v>0</v>
      </c>
      <c r="AZ11" s="1142">
        <v>0</v>
      </c>
      <c r="BA11" s="1142">
        <v>0</v>
      </c>
      <c r="BB11" s="1142">
        <v>0</v>
      </c>
      <c r="BC11" s="1142">
        <v>0</v>
      </c>
      <c r="BD11" s="1142">
        <v>0</v>
      </c>
      <c r="BE11" s="1142">
        <v>0</v>
      </c>
      <c r="BF11" s="1142">
        <v>0</v>
      </c>
      <c r="BG11" s="1142">
        <v>0</v>
      </c>
      <c r="BH11" s="1142">
        <v>0</v>
      </c>
      <c r="BI11" s="1142">
        <v>0</v>
      </c>
      <c r="BJ11" s="1142">
        <v>0</v>
      </c>
      <c r="BK11" s="1142">
        <v>0</v>
      </c>
      <c r="BL11" s="1142">
        <v>0</v>
      </c>
      <c r="BM11" s="1142">
        <v>0</v>
      </c>
      <c r="BN11" s="1142">
        <v>0</v>
      </c>
      <c r="BO11" s="1142">
        <v>0</v>
      </c>
      <c r="BP11" s="1142">
        <v>0</v>
      </c>
      <c r="BQ11" s="1142">
        <v>0</v>
      </c>
      <c r="BR11" s="1142">
        <v>0</v>
      </c>
      <c r="BS11" s="1142">
        <v>0</v>
      </c>
      <c r="BT11" s="1142">
        <v>0</v>
      </c>
      <c r="BU11" s="1142">
        <v>0</v>
      </c>
      <c r="BV11" s="1142">
        <v>0</v>
      </c>
      <c r="BW11" s="1142">
        <v>0</v>
      </c>
      <c r="BX11" s="1142">
        <v>0</v>
      </c>
      <c r="BY11" s="1142">
        <v>0</v>
      </c>
      <c r="BZ11" s="1142">
        <v>0</v>
      </c>
      <c r="CA11" s="1142">
        <v>0</v>
      </c>
      <c r="CB11" s="1142">
        <v>0</v>
      </c>
      <c r="CC11" s="1142">
        <v>0</v>
      </c>
      <c r="CD11" s="1142">
        <v>0</v>
      </c>
      <c r="CE11" s="1142">
        <v>0</v>
      </c>
      <c r="CF11" s="1142">
        <v>0</v>
      </c>
      <c r="CG11" s="1142">
        <v>0</v>
      </c>
      <c r="CH11" s="1142">
        <v>0</v>
      </c>
      <c r="CI11" s="1142">
        <v>0</v>
      </c>
      <c r="CJ11" s="1142">
        <v>0</v>
      </c>
      <c r="CK11" s="1142">
        <v>0</v>
      </c>
      <c r="CL11" s="1142">
        <v>0</v>
      </c>
      <c r="CM11" s="1142">
        <v>0</v>
      </c>
      <c r="CN11" s="1142">
        <v>0</v>
      </c>
      <c r="CO11" s="1142">
        <v>0</v>
      </c>
      <c r="CP11" s="1142">
        <v>0</v>
      </c>
      <c r="CQ11" s="1142">
        <v>0</v>
      </c>
      <c r="CR11" s="1142">
        <v>0</v>
      </c>
      <c r="CS11" s="1142">
        <v>0</v>
      </c>
      <c r="CT11" s="1142">
        <v>0</v>
      </c>
      <c r="CU11" s="1142">
        <v>0</v>
      </c>
      <c r="CV11" s="1142">
        <v>0</v>
      </c>
      <c r="CW11" s="1142">
        <v>0</v>
      </c>
      <c r="CX11" s="1142">
        <v>0</v>
      </c>
      <c r="CY11" s="1142">
        <v>0</v>
      </c>
      <c r="CZ11" s="1142">
        <v>0</v>
      </c>
      <c r="DA11" s="1142">
        <v>0</v>
      </c>
      <c r="DB11" s="1142">
        <v>0</v>
      </c>
      <c r="DC11" s="1142">
        <v>0</v>
      </c>
      <c r="DD11" s="1142">
        <v>0</v>
      </c>
      <c r="DE11" s="1142">
        <v>0</v>
      </c>
      <c r="DF11" s="1142">
        <v>0</v>
      </c>
      <c r="DG11" s="1142">
        <v>0</v>
      </c>
      <c r="DH11" s="1142">
        <v>0</v>
      </c>
      <c r="DI11" s="1142">
        <v>0</v>
      </c>
      <c r="DJ11" s="1142">
        <v>0</v>
      </c>
      <c r="DK11" s="1142">
        <v>0</v>
      </c>
      <c r="DL11" s="1142">
        <v>0</v>
      </c>
      <c r="DM11" s="1142">
        <v>0</v>
      </c>
      <c r="DN11" s="1142">
        <v>0</v>
      </c>
      <c r="DO11" s="1142">
        <v>0</v>
      </c>
      <c r="DP11" s="1142">
        <v>0</v>
      </c>
      <c r="DQ11" s="1142">
        <v>0</v>
      </c>
      <c r="DR11" s="1142">
        <v>0</v>
      </c>
      <c r="DS11" s="1142">
        <v>0</v>
      </c>
      <c r="DT11" s="1142">
        <v>0</v>
      </c>
      <c r="DU11" s="1142">
        <v>0</v>
      </c>
      <c r="DV11" s="1142">
        <v>0</v>
      </c>
      <c r="DW11" s="1142">
        <v>0</v>
      </c>
      <c r="DX11" s="1142">
        <v>0</v>
      </c>
      <c r="DY11" s="1142">
        <v>0</v>
      </c>
      <c r="DZ11" s="1142">
        <v>0</v>
      </c>
      <c r="EA11" s="1142">
        <v>0</v>
      </c>
      <c r="EB11" s="1142">
        <v>0</v>
      </c>
      <c r="EC11" s="1142">
        <v>0</v>
      </c>
      <c r="ED11" s="1142">
        <v>0</v>
      </c>
      <c r="EE11" s="1142">
        <v>0</v>
      </c>
      <c r="EF11" s="1142">
        <v>0</v>
      </c>
      <c r="EG11" s="1142">
        <v>0</v>
      </c>
      <c r="EH11" s="1142">
        <v>0</v>
      </c>
      <c r="EI11" s="1142">
        <v>0</v>
      </c>
      <c r="EJ11" s="1142">
        <v>0</v>
      </c>
      <c r="EK11" s="1142">
        <v>0</v>
      </c>
      <c r="EL11" s="1142">
        <v>0</v>
      </c>
      <c r="EM11" s="1142">
        <v>0</v>
      </c>
      <c r="EN11" s="1142">
        <v>0</v>
      </c>
      <c r="EO11" s="1142">
        <v>0</v>
      </c>
      <c r="EP11" s="1142">
        <v>0</v>
      </c>
      <c r="EQ11" s="1142">
        <v>0</v>
      </c>
      <c r="ER11" s="1142">
        <v>0</v>
      </c>
      <c r="ES11" s="1142">
        <v>0</v>
      </c>
      <c r="ET11" s="1142">
        <v>0</v>
      </c>
      <c r="EU11" s="1142">
        <v>0</v>
      </c>
      <c r="EV11" s="1142">
        <v>0</v>
      </c>
      <c r="EW11" s="1142">
        <v>0</v>
      </c>
      <c r="EX11" s="1142">
        <v>0</v>
      </c>
      <c r="EY11" s="1142">
        <v>0</v>
      </c>
      <c r="EZ11" s="1142">
        <v>0</v>
      </c>
      <c r="FA11" s="1142">
        <v>0</v>
      </c>
      <c r="FB11" s="1142">
        <v>0</v>
      </c>
      <c r="FC11" s="1142">
        <v>0</v>
      </c>
      <c r="FD11" s="1142">
        <v>0</v>
      </c>
      <c r="FE11" s="1142">
        <v>0</v>
      </c>
      <c r="FF11" s="1142">
        <v>0</v>
      </c>
      <c r="FG11" s="1142">
        <v>0</v>
      </c>
      <c r="FH11" s="1142">
        <v>0</v>
      </c>
      <c r="FI11" s="1142">
        <v>0</v>
      </c>
      <c r="FJ11" s="1142">
        <v>0</v>
      </c>
      <c r="FK11" s="1142">
        <v>0</v>
      </c>
      <c r="FL11" s="1142">
        <v>0</v>
      </c>
      <c r="FM11" s="1142">
        <v>0</v>
      </c>
      <c r="FN11" s="1142">
        <v>0</v>
      </c>
      <c r="FO11" s="1142">
        <v>0</v>
      </c>
      <c r="FP11" s="1142">
        <v>0</v>
      </c>
      <c r="FQ11" s="1142">
        <v>0</v>
      </c>
      <c r="FR11" s="1142">
        <v>0</v>
      </c>
      <c r="FS11" s="1142">
        <v>0</v>
      </c>
      <c r="FT11" s="1142">
        <v>0</v>
      </c>
      <c r="FU11" s="1142">
        <v>0</v>
      </c>
      <c r="FV11" s="1142">
        <v>0</v>
      </c>
      <c r="FW11" s="1142">
        <v>0</v>
      </c>
      <c r="FX11" s="1142">
        <v>0</v>
      </c>
      <c r="FY11" s="1142">
        <v>0</v>
      </c>
      <c r="FZ11" s="1142">
        <v>0</v>
      </c>
      <c r="GA11" s="1142">
        <v>0</v>
      </c>
      <c r="GB11" s="1142">
        <v>0</v>
      </c>
    </row>
    <row r="12" spans="1:184" ht="16.5" customHeight="1">
      <c r="A12" s="111"/>
      <c r="B12" s="111"/>
      <c r="C12" s="1141"/>
      <c r="D12" s="1141"/>
      <c r="E12" s="1141"/>
      <c r="F12" s="1141"/>
      <c r="G12" s="1141"/>
      <c r="H12" s="1141"/>
      <c r="I12" s="1141"/>
      <c r="J12" s="1141"/>
      <c r="K12" s="1141"/>
      <c r="L12" s="1141"/>
      <c r="M12" s="1141"/>
      <c r="N12" s="1141"/>
      <c r="O12" s="1141"/>
      <c r="P12" s="1141"/>
      <c r="Q12" s="1141"/>
      <c r="R12" s="1141"/>
      <c r="S12" s="1141"/>
      <c r="T12" s="1141"/>
      <c r="U12" s="1141"/>
      <c r="V12" s="1141"/>
      <c r="W12" s="1141"/>
      <c r="X12" s="1141"/>
      <c r="Y12" s="1141"/>
      <c r="Z12" s="1141"/>
      <c r="AA12" s="1141"/>
      <c r="AB12" s="1141"/>
      <c r="AC12" s="1141"/>
      <c r="AD12" s="1141"/>
      <c r="AE12" s="1141"/>
      <c r="AF12" s="1141"/>
      <c r="AG12" s="1141"/>
      <c r="AH12" s="1141"/>
      <c r="AI12" s="1141"/>
      <c r="AJ12" s="1141"/>
      <c r="AK12" s="1141"/>
      <c r="AL12" s="1141"/>
      <c r="AM12" s="1141"/>
      <c r="AN12" s="1141"/>
      <c r="AO12" s="1141"/>
      <c r="AP12" s="1141"/>
      <c r="AQ12" s="1141"/>
      <c r="AR12" s="1141"/>
      <c r="AS12" s="1141"/>
      <c r="AT12" s="1141"/>
      <c r="AU12" s="1141"/>
      <c r="AV12" s="1141"/>
      <c r="AW12" s="1141"/>
      <c r="AX12" s="1141"/>
      <c r="AY12" s="1141"/>
      <c r="AZ12" s="1141"/>
      <c r="BA12" s="1141"/>
      <c r="BB12" s="1141"/>
      <c r="BC12" s="1141"/>
      <c r="BD12" s="1141"/>
      <c r="BE12" s="1141"/>
      <c r="BF12" s="1141"/>
      <c r="BG12" s="1141"/>
      <c r="BH12" s="1141"/>
      <c r="BI12" s="1141"/>
      <c r="BJ12" s="1141"/>
      <c r="BK12" s="1141"/>
      <c r="BL12" s="1141"/>
      <c r="BM12" s="1141"/>
      <c r="BN12" s="1141"/>
      <c r="BO12" s="1141"/>
      <c r="BP12" s="1141"/>
      <c r="BQ12" s="1141"/>
      <c r="BR12" s="1141"/>
      <c r="BS12" s="1141"/>
      <c r="BT12" s="1141"/>
      <c r="BU12" s="1141"/>
      <c r="BV12" s="1141"/>
      <c r="BW12" s="1141"/>
      <c r="BX12" s="1141"/>
      <c r="BY12" s="1141"/>
      <c r="BZ12" s="1141"/>
      <c r="CA12" s="1141"/>
      <c r="CB12" s="1141"/>
      <c r="CC12" s="1141"/>
      <c r="CD12" s="1141"/>
      <c r="CE12" s="1141"/>
      <c r="CF12" s="1141"/>
      <c r="CG12" s="1141"/>
      <c r="CH12" s="1141"/>
      <c r="CI12" s="1141"/>
      <c r="CJ12" s="1141"/>
      <c r="CK12" s="1141"/>
      <c r="CL12" s="1141"/>
      <c r="CM12" s="1141"/>
      <c r="CN12" s="1141"/>
      <c r="CO12" s="1141"/>
      <c r="CP12" s="1141"/>
      <c r="CQ12" s="1141"/>
      <c r="CR12" s="1141"/>
      <c r="CS12" s="1141"/>
      <c r="CT12" s="1141"/>
      <c r="CU12" s="1141"/>
      <c r="CV12" s="1141"/>
      <c r="CW12" s="1141"/>
      <c r="CX12" s="1141"/>
      <c r="CY12" s="1141"/>
      <c r="CZ12" s="1141"/>
      <c r="DA12" s="1141"/>
      <c r="DB12" s="1141"/>
      <c r="DC12" s="1141"/>
      <c r="DD12" s="1141"/>
      <c r="DE12" s="1141"/>
      <c r="DF12" s="1141"/>
      <c r="DG12" s="1141"/>
      <c r="DH12" s="1141"/>
      <c r="DI12" s="1141"/>
      <c r="DJ12" s="1141"/>
      <c r="DK12" s="1141"/>
      <c r="DL12" s="1141"/>
      <c r="DM12" s="1141"/>
      <c r="DN12" s="1141"/>
      <c r="DO12" s="1141"/>
      <c r="DP12" s="1141"/>
      <c r="DQ12" s="1141"/>
      <c r="DR12" s="1141"/>
      <c r="DS12" s="1141"/>
      <c r="DT12" s="1141"/>
      <c r="DU12" s="1141"/>
      <c r="DV12" s="1141"/>
      <c r="DW12" s="1141"/>
      <c r="DX12" s="1141"/>
      <c r="DY12" s="1141"/>
      <c r="DZ12" s="1141"/>
      <c r="EA12" s="1141"/>
      <c r="EB12" s="1141"/>
      <c r="EC12" s="1141"/>
      <c r="ED12" s="1141"/>
      <c r="EE12" s="1141"/>
      <c r="EF12" s="1141"/>
      <c r="EG12" s="1141"/>
      <c r="EH12" s="1141"/>
      <c r="EI12" s="1141"/>
      <c r="EJ12" s="1141"/>
      <c r="EK12" s="1141"/>
      <c r="EL12" s="1141"/>
      <c r="EM12" s="1141"/>
      <c r="EN12" s="1141"/>
      <c r="EO12" s="1141"/>
      <c r="EP12" s="1141"/>
      <c r="EQ12" s="1141"/>
      <c r="ER12" s="1141"/>
      <c r="ES12" s="1141"/>
      <c r="ET12" s="1141"/>
      <c r="EU12" s="1141"/>
      <c r="EV12" s="1141"/>
      <c r="EW12" s="1141"/>
      <c r="EX12" s="1141"/>
      <c r="EY12" s="1141"/>
      <c r="EZ12" s="1141"/>
      <c r="FA12" s="1141"/>
      <c r="FB12" s="1141"/>
      <c r="FC12" s="1141"/>
      <c r="FD12" s="1141"/>
      <c r="FE12" s="1141"/>
      <c r="FF12" s="1141"/>
      <c r="FG12" s="1141"/>
      <c r="FH12" s="1141"/>
      <c r="FI12" s="1141"/>
      <c r="FJ12" s="1141"/>
      <c r="FK12" s="1141"/>
      <c r="FL12" s="1141"/>
      <c r="FM12" s="1141"/>
      <c r="FN12" s="1141"/>
      <c r="FO12" s="1141"/>
      <c r="FP12" s="1141"/>
      <c r="FQ12" s="1141"/>
      <c r="FR12" s="1141"/>
      <c r="FS12" s="1141"/>
      <c r="FT12" s="1141"/>
      <c r="FU12" s="1141"/>
      <c r="FV12" s="1141"/>
      <c r="FW12" s="1141"/>
      <c r="FX12" s="1141"/>
      <c r="FY12" s="1141"/>
      <c r="FZ12" s="1141"/>
      <c r="GA12" s="1141"/>
      <c r="GB12" s="1141"/>
    </row>
    <row r="13" spans="1:184" ht="16.5" customHeight="1">
      <c r="A13" s="109" t="s">
        <v>108</v>
      </c>
      <c r="B13" s="109" t="s">
        <v>107</v>
      </c>
      <c r="C13" s="1140">
        <v>12072.22659412</v>
      </c>
      <c r="D13" s="1140">
        <v>12310.380973459998</v>
      </c>
      <c r="E13" s="1140">
        <v>12299.3892326</v>
      </c>
      <c r="F13" s="1140">
        <v>12753.430159419999</v>
      </c>
      <c r="G13" s="1140">
        <v>14169.02264089</v>
      </c>
      <c r="H13" s="1140">
        <v>13795.39429459</v>
      </c>
      <c r="I13" s="1140">
        <v>13439.258409259999</v>
      </c>
      <c r="J13" s="1140">
        <v>13996.250062699999</v>
      </c>
      <c r="K13" s="1140">
        <v>14106.46864476</v>
      </c>
      <c r="L13" s="1140">
        <v>21466.012411629996</v>
      </c>
      <c r="M13" s="1140">
        <v>22259.942895280001</v>
      </c>
      <c r="N13" s="1140">
        <v>22989.724287000001</v>
      </c>
      <c r="O13" s="1140">
        <v>22602.2319183</v>
      </c>
      <c r="P13" s="1140">
        <v>22691.09387561</v>
      </c>
      <c r="Q13" s="1140">
        <v>22352.028991380001</v>
      </c>
      <c r="R13" s="1140">
        <v>20849.54136513</v>
      </c>
      <c r="S13" s="1140">
        <v>25311.236187789997</v>
      </c>
      <c r="T13" s="1140">
        <v>25904.122945640003</v>
      </c>
      <c r="U13" s="1140">
        <v>25448.523120929996</v>
      </c>
      <c r="V13" s="1140">
        <v>26103.861314179998</v>
      </c>
      <c r="W13" s="1140">
        <v>26478.396701689999</v>
      </c>
      <c r="X13" s="1140">
        <v>26989.708329679997</v>
      </c>
      <c r="Y13" s="1140">
        <v>28710.847810829997</v>
      </c>
      <c r="Z13" s="1140">
        <v>29272.863074449997</v>
      </c>
      <c r="AA13" s="1140">
        <v>29774.367504059999</v>
      </c>
      <c r="AB13" s="1140">
        <v>29994.585717139998</v>
      </c>
      <c r="AC13" s="1140">
        <v>29716.363131129998</v>
      </c>
      <c r="AD13" s="1140">
        <v>30191.575073689997</v>
      </c>
      <c r="AE13" s="1140">
        <v>30291.892443910001</v>
      </c>
      <c r="AF13" s="1140">
        <v>30655.36253658</v>
      </c>
      <c r="AG13" s="1140">
        <v>32696.011781870002</v>
      </c>
      <c r="AH13" s="1140">
        <v>31903.367670209998</v>
      </c>
      <c r="AI13" s="1140">
        <v>31757.040021659996</v>
      </c>
      <c r="AJ13" s="1140">
        <v>35107.437926109997</v>
      </c>
      <c r="AK13" s="1140">
        <v>33233.225229119998</v>
      </c>
      <c r="AL13" s="1140">
        <v>33263.001441159999</v>
      </c>
      <c r="AM13" s="1140">
        <v>34490.790181199998</v>
      </c>
      <c r="AN13" s="1140">
        <v>34491.697270019999</v>
      </c>
      <c r="AO13" s="1140">
        <v>35028.633662579996</v>
      </c>
      <c r="AP13" s="1140">
        <v>35143.509310879999</v>
      </c>
      <c r="AQ13" s="1140">
        <v>35116.670259060003</v>
      </c>
      <c r="AR13" s="1140">
        <v>34785.282280559994</v>
      </c>
      <c r="AS13" s="1140">
        <v>34830.731261859997</v>
      </c>
      <c r="AT13" s="1140">
        <v>34803.259640700002</v>
      </c>
      <c r="AU13" s="1140">
        <v>34684.586074370003</v>
      </c>
      <c r="AV13" s="1140">
        <v>34903.114191610002</v>
      </c>
      <c r="AW13" s="1140">
        <v>35302.550363510003</v>
      </c>
      <c r="AX13" s="1140">
        <v>35206.02114995</v>
      </c>
      <c r="AY13" s="1140">
        <v>35120.570964209997</v>
      </c>
      <c r="AZ13" s="1140">
        <v>35087.762766209999</v>
      </c>
      <c r="BA13" s="1140">
        <v>35063.49077697</v>
      </c>
      <c r="BB13" s="1140">
        <v>35018.8841311</v>
      </c>
      <c r="BC13" s="1140">
        <v>34763.121082159996</v>
      </c>
      <c r="BD13" s="1140">
        <v>34924.906232589994</v>
      </c>
      <c r="BE13" s="1140">
        <v>34696.392183399999</v>
      </c>
      <c r="BF13" s="1140">
        <v>34629.470733150003</v>
      </c>
      <c r="BG13" s="1140">
        <v>31574.77115457</v>
      </c>
      <c r="BH13" s="1140">
        <v>33064.702984269999</v>
      </c>
      <c r="BI13" s="1140">
        <v>32649.264819859996</v>
      </c>
      <c r="BJ13" s="1140">
        <v>35127.371612870003</v>
      </c>
      <c r="BK13" s="1140">
        <v>34889.035530839996</v>
      </c>
      <c r="BL13" s="1140">
        <v>50644.848544829991</v>
      </c>
      <c r="BM13" s="1140">
        <v>66797.338300970005</v>
      </c>
      <c r="BN13" s="1140">
        <v>79005.39803411001</v>
      </c>
      <c r="BO13" s="1140">
        <v>81936.357049509985</v>
      </c>
      <c r="BP13" s="1140">
        <v>86952.937439709989</v>
      </c>
      <c r="BQ13" s="1140">
        <v>86949.157375989991</v>
      </c>
      <c r="BR13" s="1140">
        <v>86051.929120000001</v>
      </c>
      <c r="BS13" s="1140">
        <v>90772.343108989997</v>
      </c>
      <c r="BT13" s="1140">
        <v>91572.045293460003</v>
      </c>
      <c r="BU13" s="1140">
        <v>91319.630561269994</v>
      </c>
      <c r="BV13" s="1140">
        <v>100807.28968598002</v>
      </c>
      <c r="BW13" s="1140">
        <v>94211.988522299987</v>
      </c>
      <c r="BX13" s="1140">
        <v>87104.55853907</v>
      </c>
      <c r="BY13" s="1140">
        <v>86993.135188810003</v>
      </c>
      <c r="BZ13" s="1140">
        <v>88476.540857100001</v>
      </c>
      <c r="CA13" s="1140">
        <v>92693.395777989994</v>
      </c>
      <c r="CB13" s="1140">
        <v>92946.733204709992</v>
      </c>
      <c r="CC13" s="1140">
        <v>96612.464812959995</v>
      </c>
      <c r="CD13" s="1140">
        <v>120073.73445021</v>
      </c>
      <c r="CE13" s="1140">
        <v>118150.75114173</v>
      </c>
      <c r="CF13" s="1140">
        <v>123148.15360213998</v>
      </c>
      <c r="CG13" s="1140">
        <v>123661.41135312001</v>
      </c>
      <c r="CH13" s="1140">
        <v>124113.16470718998</v>
      </c>
      <c r="CI13" s="1140">
        <v>123926.71587837</v>
      </c>
      <c r="CJ13" s="1140">
        <v>123715.46142876</v>
      </c>
      <c r="CK13" s="1140">
        <v>120156.14693575</v>
      </c>
      <c r="CL13" s="1140">
        <v>126607.04578191003</v>
      </c>
      <c r="CM13" s="1140">
        <v>126898.63283741</v>
      </c>
      <c r="CN13" s="1140">
        <v>112932.86859763999</v>
      </c>
      <c r="CO13" s="1140">
        <v>104114.98338152999</v>
      </c>
      <c r="CP13" s="1140">
        <v>100127.16433932997</v>
      </c>
      <c r="CQ13" s="1140">
        <v>95185.754130750007</v>
      </c>
      <c r="CR13" s="1140">
        <v>135464.73574840999</v>
      </c>
      <c r="CS13" s="1140">
        <v>143557.17032844998</v>
      </c>
      <c r="CT13" s="1140">
        <v>128163.67508747001</v>
      </c>
      <c r="CU13" s="1140">
        <v>128772.98020999001</v>
      </c>
      <c r="CV13" s="1140">
        <v>149445.28742110002</v>
      </c>
      <c r="CW13" s="1140">
        <v>140528.91580125</v>
      </c>
      <c r="CX13" s="1140">
        <v>151508.43069193998</v>
      </c>
      <c r="CY13" s="1140">
        <v>126325.33361418519</v>
      </c>
      <c r="CZ13" s="1140">
        <v>148118.57198018971</v>
      </c>
      <c r="DA13" s="1140">
        <v>147125.2301788961</v>
      </c>
      <c r="DB13" s="1140">
        <v>141687.73069383728</v>
      </c>
      <c r="DC13" s="1140">
        <v>139430.88456314118</v>
      </c>
      <c r="DD13" s="1140">
        <v>141823.16205981487</v>
      </c>
      <c r="DE13" s="1140">
        <v>136696.98702932341</v>
      </c>
      <c r="DF13" s="1140">
        <v>140260.74991808756</v>
      </c>
      <c r="DG13" s="1140">
        <v>138887.57522395841</v>
      </c>
      <c r="DH13" s="1140">
        <v>134718.02301435734</v>
      </c>
      <c r="DI13" s="1140">
        <v>140066.95298663891</v>
      </c>
      <c r="DJ13" s="1140">
        <v>140315.55840746206</v>
      </c>
      <c r="DK13" s="1140">
        <v>149876.11351587894</v>
      </c>
      <c r="DL13" s="1140">
        <v>140138.77054756816</v>
      </c>
      <c r="DM13" s="1140">
        <v>141182.8787186656</v>
      </c>
      <c r="DN13" s="1140">
        <v>143643.4910501703</v>
      </c>
      <c r="DO13" s="1140">
        <v>154193.25661406579</v>
      </c>
      <c r="DP13" s="1140">
        <v>155892.66757797994</v>
      </c>
      <c r="DQ13" s="1140">
        <v>148289.36241629146</v>
      </c>
      <c r="DR13" s="1140">
        <v>148324.81455588524</v>
      </c>
      <c r="DS13" s="1140">
        <v>150708.75644677205</v>
      </c>
      <c r="DT13" s="1140">
        <v>159692.41662926984</v>
      </c>
      <c r="DU13" s="1140">
        <v>145746.53512900625</v>
      </c>
      <c r="DV13" s="1140">
        <v>153842.63926363279</v>
      </c>
      <c r="DW13" s="1140">
        <v>173500.03276056063</v>
      </c>
      <c r="DX13" s="1140">
        <v>184733.02390442844</v>
      </c>
      <c r="DY13" s="1140">
        <v>198559.45153497602</v>
      </c>
      <c r="DZ13" s="1140">
        <v>180128.32803775006</v>
      </c>
      <c r="EA13" s="1140">
        <v>183195.40076435203</v>
      </c>
      <c r="EB13" s="1140">
        <v>188471.20536435794</v>
      </c>
      <c r="EC13" s="1140">
        <v>186903.46502287849</v>
      </c>
      <c r="ED13" s="1140">
        <v>185212.8534258572</v>
      </c>
      <c r="EE13" s="1140">
        <v>188732.38147475541</v>
      </c>
      <c r="EF13" s="1140">
        <v>187405.79367697536</v>
      </c>
      <c r="EG13" s="1140">
        <v>190817.31659994583</v>
      </c>
      <c r="EH13" s="1140">
        <v>183586.56854842135</v>
      </c>
      <c r="EI13" s="1140">
        <v>185006.82639066238</v>
      </c>
      <c r="EJ13" s="1140">
        <v>185102.296588222</v>
      </c>
      <c r="EK13" s="1140">
        <v>190921.43577064827</v>
      </c>
      <c r="EL13" s="1140">
        <v>189574.42213579797</v>
      </c>
      <c r="EM13" s="1140">
        <v>188880.66458448351</v>
      </c>
      <c r="EN13" s="1140">
        <v>189512.9419978981</v>
      </c>
      <c r="EO13" s="1140">
        <v>190169.62370677837</v>
      </c>
      <c r="EP13" s="1140">
        <v>190319.22083488994</v>
      </c>
      <c r="EQ13" s="1140">
        <v>190162.75740683742</v>
      </c>
      <c r="ER13" s="1140">
        <v>188123.58863685236</v>
      </c>
      <c r="ES13" s="1140">
        <v>191789.96253555853</v>
      </c>
      <c r="ET13" s="1140">
        <v>181330.18956313585</v>
      </c>
      <c r="EU13" s="1140">
        <v>183894.74023046016</v>
      </c>
      <c r="EV13" s="1140">
        <v>188055.70908169748</v>
      </c>
      <c r="EW13" s="1140">
        <v>191612.88438651385</v>
      </c>
      <c r="EX13" s="1140">
        <v>193239.37055703855</v>
      </c>
      <c r="EY13" s="1140">
        <v>189881.82591248958</v>
      </c>
      <c r="EZ13" s="1140">
        <v>186632.82475547417</v>
      </c>
      <c r="FA13" s="1140">
        <v>171193.96394328721</v>
      </c>
      <c r="FB13" s="1140">
        <v>187697.33805949503</v>
      </c>
      <c r="FC13" s="1140">
        <v>192240.63722056296</v>
      </c>
      <c r="FD13" s="1140">
        <v>188177.45956785715</v>
      </c>
      <c r="FE13" s="1140">
        <v>182885.68495119017</v>
      </c>
      <c r="FF13" s="1140">
        <v>180281.61957552275</v>
      </c>
      <c r="FG13" s="1140">
        <v>184945.60546211671</v>
      </c>
      <c r="FH13" s="1140">
        <v>186025.67540762448</v>
      </c>
      <c r="FI13" s="1140">
        <v>192983.59298542846</v>
      </c>
      <c r="FJ13" s="1140">
        <v>197420.70886088701</v>
      </c>
      <c r="FK13" s="1140">
        <v>196566.93594769575</v>
      </c>
      <c r="FL13" s="1140">
        <v>189832.87104504486</v>
      </c>
      <c r="FM13" s="1140">
        <v>200131.4476520298</v>
      </c>
      <c r="FN13" s="1140">
        <v>167482.71756142759</v>
      </c>
      <c r="FO13" s="1140">
        <v>181474.33922254009</v>
      </c>
      <c r="FP13" s="1140">
        <v>191396.44344164105</v>
      </c>
      <c r="FQ13" s="1140">
        <v>195497.49833838735</v>
      </c>
      <c r="FR13" s="1140">
        <v>195149.31903451917</v>
      </c>
      <c r="FS13" s="1140">
        <v>194975.7327349697</v>
      </c>
      <c r="FT13" s="1140">
        <v>202964.73172629511</v>
      </c>
      <c r="FU13" s="1140">
        <v>204227.66859611345</v>
      </c>
      <c r="FV13" s="1140">
        <v>199005.33502150886</v>
      </c>
      <c r="FW13" s="1140">
        <v>195331.17942364985</v>
      </c>
      <c r="FX13" s="1140">
        <v>197817.38861619402</v>
      </c>
      <c r="FY13" s="1140">
        <v>199355.51863879053</v>
      </c>
      <c r="FZ13" s="1140">
        <v>196330.34621920963</v>
      </c>
      <c r="GA13" s="1140">
        <v>197031.16045291966</v>
      </c>
      <c r="GB13" s="1140">
        <v>196394.97722420291</v>
      </c>
    </row>
    <row r="14" spans="1:184" ht="10.199999999999999" customHeight="1">
      <c r="A14" s="111"/>
      <c r="B14" s="111"/>
      <c r="C14" s="1141"/>
      <c r="D14" s="1141"/>
      <c r="E14" s="1141"/>
      <c r="F14" s="1141"/>
      <c r="G14" s="1141"/>
      <c r="H14" s="1141"/>
      <c r="I14" s="1141"/>
      <c r="J14" s="1141"/>
      <c r="K14" s="1141"/>
      <c r="L14" s="1141"/>
      <c r="M14" s="1141"/>
      <c r="N14" s="1141"/>
      <c r="O14" s="1141"/>
      <c r="P14" s="1141"/>
      <c r="Q14" s="1141"/>
      <c r="R14" s="1141"/>
      <c r="S14" s="1141"/>
      <c r="T14" s="1141"/>
      <c r="U14" s="1141"/>
      <c r="V14" s="1141"/>
      <c r="W14" s="1141"/>
      <c r="X14" s="1141"/>
      <c r="Y14" s="1141"/>
      <c r="Z14" s="1141"/>
      <c r="AA14" s="1141"/>
      <c r="AB14" s="1141"/>
      <c r="AC14" s="1141"/>
      <c r="AD14" s="1141"/>
      <c r="AE14" s="1141"/>
      <c r="AF14" s="1141"/>
      <c r="AG14" s="1141"/>
      <c r="AH14" s="1141"/>
      <c r="AI14" s="1141"/>
      <c r="AJ14" s="1141"/>
      <c r="AK14" s="1141"/>
      <c r="AL14" s="1141"/>
      <c r="AM14" s="1141"/>
      <c r="AN14" s="1141"/>
      <c r="AO14" s="1141"/>
      <c r="AP14" s="1141"/>
      <c r="AQ14" s="1141"/>
      <c r="AR14" s="1141"/>
      <c r="AS14" s="1141"/>
      <c r="AT14" s="1141"/>
      <c r="AU14" s="1141"/>
      <c r="AV14" s="1141"/>
      <c r="AW14" s="1141"/>
      <c r="AX14" s="1141"/>
      <c r="AY14" s="1141"/>
      <c r="AZ14" s="1141"/>
      <c r="BA14" s="1141"/>
      <c r="BB14" s="1141"/>
      <c r="BC14" s="1141"/>
      <c r="BD14" s="1141"/>
      <c r="BE14" s="1141"/>
      <c r="BF14" s="1141"/>
      <c r="BG14" s="1141"/>
      <c r="BH14" s="1141"/>
      <c r="BI14" s="1141"/>
      <c r="BJ14" s="1141"/>
      <c r="BK14" s="1141"/>
      <c r="BL14" s="1141"/>
      <c r="BM14" s="1141"/>
      <c r="BN14" s="1141"/>
      <c r="BO14" s="1141"/>
      <c r="BP14" s="1141"/>
      <c r="BQ14" s="1141"/>
      <c r="BR14" s="1141"/>
      <c r="BS14" s="1141"/>
      <c r="BT14" s="1141"/>
      <c r="BU14" s="1141"/>
      <c r="BV14" s="1141"/>
      <c r="BW14" s="1141"/>
      <c r="BX14" s="1141"/>
      <c r="BY14" s="1141"/>
      <c r="BZ14" s="1141"/>
      <c r="CA14" s="1141"/>
      <c r="CB14" s="1141"/>
      <c r="CC14" s="1141"/>
      <c r="CD14" s="1141"/>
      <c r="CE14" s="1141"/>
      <c r="CF14" s="1141"/>
      <c r="CG14" s="1141"/>
      <c r="CH14" s="1141"/>
      <c r="CI14" s="1141"/>
      <c r="CJ14" s="1141"/>
      <c r="CK14" s="1141"/>
      <c r="CL14" s="1141"/>
      <c r="CM14" s="1141"/>
      <c r="CN14" s="1141"/>
      <c r="CO14" s="1141"/>
      <c r="CP14" s="1141"/>
      <c r="CQ14" s="1141"/>
      <c r="CR14" s="1141"/>
      <c r="CS14" s="1141"/>
      <c r="CT14" s="1141"/>
      <c r="CU14" s="1141"/>
      <c r="CV14" s="1141"/>
      <c r="CW14" s="1141"/>
      <c r="CX14" s="1141"/>
      <c r="CY14" s="1141"/>
      <c r="CZ14" s="1141"/>
      <c r="DA14" s="1141"/>
      <c r="DB14" s="1141"/>
      <c r="DC14" s="1141"/>
      <c r="DD14" s="1141"/>
      <c r="DE14" s="1141"/>
      <c r="DF14" s="1141"/>
      <c r="DG14" s="1141"/>
      <c r="DH14" s="1141"/>
      <c r="DI14" s="1141"/>
      <c r="DJ14" s="1141"/>
      <c r="DK14" s="1141"/>
      <c r="DL14" s="1141"/>
      <c r="DM14" s="1141"/>
      <c r="DN14" s="1141"/>
      <c r="DO14" s="1141"/>
      <c r="DP14" s="1141"/>
      <c r="DQ14" s="1141"/>
      <c r="DR14" s="1141"/>
      <c r="DS14" s="1141"/>
      <c r="DT14" s="1141"/>
      <c r="DU14" s="1141"/>
      <c r="DV14" s="1141"/>
      <c r="DW14" s="1141"/>
      <c r="DX14" s="1141"/>
      <c r="DY14" s="1141"/>
      <c r="DZ14" s="1141"/>
      <c r="EA14" s="1141"/>
      <c r="EB14" s="1141"/>
      <c r="EC14" s="1141"/>
      <c r="ED14" s="1141"/>
      <c r="EE14" s="1141"/>
      <c r="EF14" s="1141"/>
      <c r="EG14" s="1141"/>
      <c r="EH14" s="1141"/>
      <c r="EI14" s="1141"/>
      <c r="EJ14" s="1141"/>
      <c r="EK14" s="1141"/>
      <c r="EL14" s="1141"/>
      <c r="EM14" s="1141"/>
      <c r="EN14" s="1141"/>
      <c r="EO14" s="1141"/>
      <c r="EP14" s="1141"/>
      <c r="EQ14" s="1141"/>
      <c r="ER14" s="1141"/>
      <c r="ES14" s="1141"/>
      <c r="ET14" s="1141"/>
      <c r="EU14" s="1141"/>
      <c r="EV14" s="1141"/>
      <c r="EW14" s="1141"/>
      <c r="EX14" s="1141"/>
      <c r="EY14" s="1141"/>
      <c r="EZ14" s="1141"/>
      <c r="FA14" s="1141"/>
      <c r="FB14" s="1141"/>
      <c r="FC14" s="1141"/>
      <c r="FD14" s="1141"/>
      <c r="FE14" s="1141"/>
      <c r="FF14" s="1141"/>
      <c r="FG14" s="1141"/>
      <c r="FH14" s="1141"/>
      <c r="FI14" s="1141"/>
      <c r="FJ14" s="1141"/>
      <c r="FK14" s="1141"/>
      <c r="FL14" s="1141"/>
      <c r="FM14" s="1141"/>
      <c r="FN14" s="1141"/>
      <c r="FO14" s="1141"/>
      <c r="FP14" s="1141"/>
      <c r="FQ14" s="1141"/>
      <c r="FR14" s="1141"/>
      <c r="FS14" s="1141"/>
      <c r="FT14" s="1141"/>
      <c r="FU14" s="1141"/>
      <c r="FV14" s="1141"/>
      <c r="FW14" s="1141"/>
      <c r="FX14" s="1141"/>
      <c r="FY14" s="1141"/>
      <c r="FZ14" s="1141"/>
      <c r="GA14" s="1141"/>
      <c r="GB14" s="1141"/>
    </row>
    <row r="15" spans="1:184" ht="16.5" customHeight="1">
      <c r="A15" s="109" t="s">
        <v>110</v>
      </c>
      <c r="B15" s="109" t="s">
        <v>109</v>
      </c>
      <c r="C15" s="1140">
        <v>491.84622338999992</v>
      </c>
      <c r="D15" s="1140">
        <v>524.90104052999993</v>
      </c>
      <c r="E15" s="1140">
        <v>473.86928965999999</v>
      </c>
      <c r="F15" s="1140">
        <v>502.70682980000004</v>
      </c>
      <c r="G15" s="1140">
        <v>478.72747143999999</v>
      </c>
      <c r="H15" s="1140">
        <v>513.68363216</v>
      </c>
      <c r="I15" s="1140">
        <v>477.29557854999996</v>
      </c>
      <c r="J15" s="1140">
        <v>507.48070460999998</v>
      </c>
      <c r="K15" s="1140">
        <v>684.1661249199999</v>
      </c>
      <c r="L15" s="1140">
        <v>747.12506561999999</v>
      </c>
      <c r="M15" s="1140">
        <v>1143.4792162199999</v>
      </c>
      <c r="N15" s="1140">
        <v>1120.76761362</v>
      </c>
      <c r="O15" s="1140">
        <v>1123.4188966800002</v>
      </c>
      <c r="P15" s="1140">
        <v>1122.3026721700001</v>
      </c>
      <c r="Q15" s="1140">
        <v>339.41735683000002</v>
      </c>
      <c r="R15" s="1140">
        <v>1831.8265738599998</v>
      </c>
      <c r="S15" s="1140">
        <v>738.01858803999994</v>
      </c>
      <c r="T15" s="1140">
        <v>319.08661459000001</v>
      </c>
      <c r="U15" s="1140">
        <v>1894.1164255000001</v>
      </c>
      <c r="V15" s="1140">
        <v>1174.0161133600002</v>
      </c>
      <c r="W15" s="1140">
        <v>856.10078765999992</v>
      </c>
      <c r="X15" s="1140">
        <v>1051.07743783</v>
      </c>
      <c r="Y15" s="1140">
        <v>1204.4816335000003</v>
      </c>
      <c r="Z15" s="1140">
        <v>1260.3841304100001</v>
      </c>
      <c r="AA15" s="1140">
        <v>1230.5332219800002</v>
      </c>
      <c r="AB15" s="1140">
        <v>1230.5164966699999</v>
      </c>
      <c r="AC15" s="1140">
        <v>1215.4940869</v>
      </c>
      <c r="AD15" s="1140">
        <v>1190.11493638</v>
      </c>
      <c r="AE15" s="1140">
        <v>174.57985774000002</v>
      </c>
      <c r="AF15" s="1140">
        <v>561.96719344000007</v>
      </c>
      <c r="AG15" s="1140">
        <v>275.87252819999998</v>
      </c>
      <c r="AH15" s="1140">
        <v>557.69373244000008</v>
      </c>
      <c r="AI15" s="1140">
        <v>867.05270255000005</v>
      </c>
      <c r="AJ15" s="1140">
        <v>1270.9848473699999</v>
      </c>
      <c r="AK15" s="1140">
        <v>1435.0759070899996</v>
      </c>
      <c r="AL15" s="1140">
        <v>1912.9682759799998</v>
      </c>
      <c r="AM15" s="1140">
        <v>2240.3772425499997</v>
      </c>
      <c r="AN15" s="1140">
        <v>2218.0704379499998</v>
      </c>
      <c r="AO15" s="1140">
        <v>2186.4500008999998</v>
      </c>
      <c r="AP15" s="1140">
        <v>2356.7966116800003</v>
      </c>
      <c r="AQ15" s="1140">
        <v>1331.9935625799999</v>
      </c>
      <c r="AR15" s="1140">
        <v>1592.3635513900001</v>
      </c>
      <c r="AS15" s="1140">
        <v>1765.0824689000001</v>
      </c>
      <c r="AT15" s="1140">
        <v>2035.90239615</v>
      </c>
      <c r="AU15" s="1140">
        <v>3043.2619443799999</v>
      </c>
      <c r="AV15" s="1140">
        <v>2549.1096988900003</v>
      </c>
      <c r="AW15" s="1140">
        <v>2687.0578584899995</v>
      </c>
      <c r="AX15" s="1140">
        <v>2678.9976269699996</v>
      </c>
      <c r="AY15" s="1140">
        <v>3515.0071536999999</v>
      </c>
      <c r="AZ15" s="1140">
        <v>3536.8521446999998</v>
      </c>
      <c r="BA15" s="1140">
        <v>3530.2889172699993</v>
      </c>
      <c r="BB15" s="1140">
        <v>3532.1077040499999</v>
      </c>
      <c r="BC15" s="1140">
        <v>2494.0585267800002</v>
      </c>
      <c r="BD15" s="1140">
        <v>2404.2688256999995</v>
      </c>
      <c r="BE15" s="1140">
        <v>1843.34392875</v>
      </c>
      <c r="BF15" s="1140">
        <v>2127.4552850299997</v>
      </c>
      <c r="BG15" s="1140">
        <v>2167.0183569299998</v>
      </c>
      <c r="BH15" s="1140">
        <v>2155.1626769200002</v>
      </c>
      <c r="BI15" s="1140">
        <v>2322.5259095099996</v>
      </c>
      <c r="BJ15" s="1140">
        <v>2302.7540793499998</v>
      </c>
      <c r="BK15" s="1140">
        <v>2287.40010093</v>
      </c>
      <c r="BL15" s="1140">
        <v>2448.8803223999998</v>
      </c>
      <c r="BM15" s="1140">
        <v>2454.0093813699996</v>
      </c>
      <c r="BN15" s="1140">
        <v>2665.1367796700001</v>
      </c>
      <c r="BO15" s="1140">
        <v>2072.2967368200002</v>
      </c>
      <c r="BP15" s="1140">
        <v>5479.9487537899995</v>
      </c>
      <c r="BQ15" s="1140">
        <v>5156.8468584199991</v>
      </c>
      <c r="BR15" s="1140">
        <v>4773.1028237399996</v>
      </c>
      <c r="BS15" s="1140">
        <v>4786.1066778499999</v>
      </c>
      <c r="BT15" s="1140">
        <v>4655.0792346200005</v>
      </c>
      <c r="BU15" s="1140">
        <v>4626.3818023900003</v>
      </c>
      <c r="BV15" s="1140">
        <v>4568.5416659399998</v>
      </c>
      <c r="BW15" s="1140">
        <v>4566.7053859300004</v>
      </c>
      <c r="BX15" s="1140">
        <v>4565.9351240899996</v>
      </c>
      <c r="BY15" s="1140">
        <v>4594.1558131900001</v>
      </c>
      <c r="BZ15" s="1140">
        <v>4584.5097460400002</v>
      </c>
      <c r="CA15" s="1140">
        <v>4575.3782852699997</v>
      </c>
      <c r="CB15" s="1140">
        <v>4597.4719768400009</v>
      </c>
      <c r="CC15" s="1140">
        <v>4591.2229257899999</v>
      </c>
      <c r="CD15" s="1140">
        <v>4588.2355261499997</v>
      </c>
      <c r="CE15" s="1140">
        <v>4601.1488419199995</v>
      </c>
      <c r="CF15" s="1140">
        <v>4595.1524889400007</v>
      </c>
      <c r="CG15" s="1140">
        <v>8172.3212049899994</v>
      </c>
      <c r="CH15" s="1140">
        <v>8088.9907719700004</v>
      </c>
      <c r="CI15" s="1140">
        <v>8057.2176511399994</v>
      </c>
      <c r="CJ15" s="1140">
        <v>8041.6574016299992</v>
      </c>
      <c r="CK15" s="1140">
        <v>11544.623044370001</v>
      </c>
      <c r="CL15" s="1140">
        <v>11492.798256770002</v>
      </c>
      <c r="CM15" s="1140">
        <v>14941.364143459999</v>
      </c>
      <c r="CN15" s="1140">
        <v>14806.03204568</v>
      </c>
      <c r="CO15" s="1140">
        <v>14499.287889290001</v>
      </c>
      <c r="CP15" s="1140">
        <v>14257.473579269999</v>
      </c>
      <c r="CQ15" s="1140">
        <v>14626.477588690001</v>
      </c>
      <c r="CR15" s="1140">
        <v>14765.671579280001</v>
      </c>
      <c r="CS15" s="1140">
        <v>14554.581966230002</v>
      </c>
      <c r="CT15" s="1140">
        <v>14443.254467459999</v>
      </c>
      <c r="CU15" s="1140">
        <v>14088.517232390001</v>
      </c>
      <c r="CV15" s="1140">
        <v>15893.028730220001</v>
      </c>
      <c r="CW15" s="1140">
        <v>16043.578703970001</v>
      </c>
      <c r="CX15" s="1140">
        <v>16392.24572472</v>
      </c>
      <c r="CY15" s="1140">
        <v>16457.027470460001</v>
      </c>
      <c r="CZ15" s="1140">
        <v>16473.488074150002</v>
      </c>
      <c r="DA15" s="1140">
        <v>16319.755025660001</v>
      </c>
      <c r="DB15" s="1140">
        <v>16351.245574909999</v>
      </c>
      <c r="DC15" s="1140">
        <v>16351.759252350001</v>
      </c>
      <c r="DD15" s="1140">
        <v>16437.37012001</v>
      </c>
      <c r="DE15" s="1140">
        <v>16392.674682049998</v>
      </c>
      <c r="DF15" s="1140">
        <v>16293.671791839999</v>
      </c>
      <c r="DG15" s="1140">
        <v>16233.31325868</v>
      </c>
      <c r="DH15" s="1140">
        <v>16213.239165849998</v>
      </c>
      <c r="DI15" s="1140">
        <v>16475.570623719999</v>
      </c>
      <c r="DJ15" s="1140">
        <v>16533.422831839998</v>
      </c>
      <c r="DK15" s="1140">
        <v>16732.058161350004</v>
      </c>
      <c r="DL15" s="1140">
        <v>16647.477633440001</v>
      </c>
      <c r="DM15" s="1140">
        <v>16825.012464660002</v>
      </c>
      <c r="DN15" s="1140">
        <v>16875.293806770002</v>
      </c>
      <c r="DO15" s="1140">
        <v>16862.759277599998</v>
      </c>
      <c r="DP15" s="1140">
        <v>16869.573699600001</v>
      </c>
      <c r="DQ15" s="1140">
        <v>20653.615206449998</v>
      </c>
      <c r="DR15" s="1140">
        <v>20535.312224640002</v>
      </c>
      <c r="DS15" s="1140">
        <v>20682.179157279999</v>
      </c>
      <c r="DT15" s="1140">
        <v>17217.51696904</v>
      </c>
      <c r="DU15" s="1140">
        <v>18407.04911869</v>
      </c>
      <c r="DV15" s="1140">
        <v>18709.923378619998</v>
      </c>
      <c r="DW15" s="1140">
        <v>18678.657738509999</v>
      </c>
      <c r="DX15" s="1140">
        <v>24262.272588320004</v>
      </c>
      <c r="DY15" s="1140">
        <v>20410.436902429999</v>
      </c>
      <c r="DZ15" s="1140">
        <v>20468.073060179995</v>
      </c>
      <c r="EA15" s="1140">
        <v>14871.71549749</v>
      </c>
      <c r="EB15" s="1140">
        <v>47835.07925534001</v>
      </c>
      <c r="EC15" s="1140">
        <v>47944.372035450004</v>
      </c>
      <c r="ED15" s="1140">
        <v>41091.43352654</v>
      </c>
      <c r="EE15" s="1140">
        <v>41119.610317240003</v>
      </c>
      <c r="EF15" s="1140">
        <v>41282.583037470002</v>
      </c>
      <c r="EG15" s="1140">
        <v>39254.214319910003</v>
      </c>
      <c r="EH15" s="1140">
        <v>86600.234254780007</v>
      </c>
      <c r="EI15" s="1140">
        <v>86790.899325050006</v>
      </c>
      <c r="EJ15" s="1140">
        <v>87035.390183439988</v>
      </c>
      <c r="EK15" s="1140">
        <v>87044.077212389995</v>
      </c>
      <c r="EL15" s="1140">
        <v>7052.3095282499999</v>
      </c>
      <c r="EM15" s="1140">
        <v>7860.6408873699993</v>
      </c>
      <c r="EN15" s="1140">
        <v>8168.9603481699996</v>
      </c>
      <c r="EO15" s="1140">
        <v>8477.32732837</v>
      </c>
      <c r="EP15" s="1140">
        <v>8487.6032720700005</v>
      </c>
      <c r="EQ15" s="1140">
        <v>8797.3415882600002</v>
      </c>
      <c r="ER15" s="1140">
        <v>8803.7928414599992</v>
      </c>
      <c r="ES15" s="1140">
        <v>8811.8700730500004</v>
      </c>
      <c r="ET15" s="1140">
        <v>8870.8914072100015</v>
      </c>
      <c r="EU15" s="1140">
        <v>9177.9272278699991</v>
      </c>
      <c r="EV15" s="1140">
        <v>9005.7212970799974</v>
      </c>
      <c r="EW15" s="1140">
        <v>8994.3287242999995</v>
      </c>
      <c r="EX15" s="1140">
        <v>8462.5421926700001</v>
      </c>
      <c r="EY15" s="1140">
        <v>8927.4939899199999</v>
      </c>
      <c r="EZ15" s="1140">
        <v>8883.2425305699999</v>
      </c>
      <c r="FA15" s="1140">
        <v>9279.1681655899993</v>
      </c>
      <c r="FB15" s="1140">
        <v>9275.8615745300012</v>
      </c>
      <c r="FC15" s="1140">
        <v>9191.2777761999987</v>
      </c>
      <c r="FD15" s="1140">
        <v>9186.8468266599994</v>
      </c>
      <c r="FE15" s="1140">
        <v>9184.3376873200014</v>
      </c>
      <c r="FF15" s="1140">
        <v>9131.6511696199977</v>
      </c>
      <c r="FG15" s="1140">
        <v>9430.0993833599987</v>
      </c>
      <c r="FH15" s="1140">
        <v>9432.2766544599999</v>
      </c>
      <c r="FI15" s="1140">
        <v>9846.1584961000008</v>
      </c>
      <c r="FJ15" s="1140">
        <v>9820.9429316799979</v>
      </c>
      <c r="FK15" s="1140">
        <v>9789.353033049998</v>
      </c>
      <c r="FL15" s="1140">
        <v>9803.4426454299974</v>
      </c>
      <c r="FM15" s="1140">
        <v>10007.589460379997</v>
      </c>
      <c r="FN15" s="1140">
        <v>10106.776245169996</v>
      </c>
      <c r="FO15" s="1140">
        <v>10009.257411160001</v>
      </c>
      <c r="FP15" s="1140">
        <v>10204.265591239997</v>
      </c>
      <c r="FQ15" s="1140">
        <v>10504.67978416</v>
      </c>
      <c r="FR15" s="1140">
        <v>10392.13893822</v>
      </c>
      <c r="FS15" s="1140">
        <v>11107.758793360001</v>
      </c>
      <c r="FT15" s="1140">
        <v>11306.927915709999</v>
      </c>
      <c r="FU15" s="1140">
        <v>11226.20928549</v>
      </c>
      <c r="FV15" s="1140">
        <v>11334.418047599998</v>
      </c>
      <c r="FW15" s="1140">
        <v>11324.884864469999</v>
      </c>
      <c r="FX15" s="1140">
        <v>11385.47288528</v>
      </c>
      <c r="FY15" s="1140">
        <v>11787.586044370002</v>
      </c>
      <c r="FZ15" s="1140">
        <v>11789.781627730001</v>
      </c>
      <c r="GA15" s="1140">
        <v>11696.541616590001</v>
      </c>
      <c r="GB15" s="1140">
        <v>11700.926591000001</v>
      </c>
    </row>
    <row r="16" spans="1:184" ht="16.5" customHeight="1">
      <c r="A16" s="111"/>
      <c r="B16" s="111"/>
      <c r="C16" s="1141"/>
      <c r="D16" s="1141"/>
      <c r="E16" s="1141"/>
      <c r="F16" s="1141"/>
      <c r="G16" s="1141"/>
      <c r="H16" s="1141"/>
      <c r="I16" s="1141"/>
      <c r="J16" s="1141"/>
      <c r="K16" s="1141"/>
      <c r="L16" s="1141"/>
      <c r="M16" s="1141"/>
      <c r="N16" s="1141"/>
      <c r="O16" s="1141"/>
      <c r="P16" s="1141"/>
      <c r="Q16" s="1141"/>
      <c r="R16" s="1141"/>
      <c r="S16" s="1141"/>
      <c r="T16" s="1141"/>
      <c r="U16" s="1141"/>
      <c r="V16" s="1141"/>
      <c r="W16" s="1141"/>
      <c r="X16" s="1141"/>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c r="AT16" s="1141"/>
      <c r="AU16" s="1141"/>
      <c r="AV16" s="1141"/>
      <c r="AW16" s="1141"/>
      <c r="AX16" s="1141"/>
      <c r="AY16" s="1141"/>
      <c r="AZ16" s="1141"/>
      <c r="BA16" s="1141"/>
      <c r="BB16" s="1141"/>
      <c r="BC16" s="1141"/>
      <c r="BD16" s="1141"/>
      <c r="BE16" s="1141"/>
      <c r="BF16" s="1141"/>
      <c r="BG16" s="1141"/>
      <c r="BH16" s="1141"/>
      <c r="BI16" s="1141"/>
      <c r="BJ16" s="1141"/>
      <c r="BK16" s="1141"/>
      <c r="BL16" s="1141"/>
      <c r="BM16" s="1141"/>
      <c r="BN16" s="1141"/>
      <c r="BO16" s="1141"/>
      <c r="BP16" s="1141"/>
      <c r="BQ16" s="1141"/>
      <c r="BR16" s="1141"/>
      <c r="BS16" s="1141"/>
      <c r="BT16" s="1141"/>
      <c r="BU16" s="1141"/>
      <c r="BV16" s="1141"/>
      <c r="BW16" s="1141"/>
      <c r="BX16" s="1141"/>
      <c r="BY16" s="1141"/>
      <c r="BZ16" s="1141"/>
      <c r="CA16" s="1141"/>
      <c r="CB16" s="1141"/>
      <c r="CC16" s="1141"/>
      <c r="CD16" s="1141"/>
      <c r="CE16" s="1141"/>
      <c r="CF16" s="1141"/>
      <c r="CG16" s="1141"/>
      <c r="CH16" s="1141"/>
      <c r="CI16" s="1141"/>
      <c r="CJ16" s="1141"/>
      <c r="CK16" s="1141"/>
      <c r="CL16" s="1141"/>
      <c r="CM16" s="1141"/>
      <c r="CN16" s="1141"/>
      <c r="CO16" s="1141"/>
      <c r="CP16" s="1141"/>
      <c r="CQ16" s="1141"/>
      <c r="CR16" s="1141"/>
      <c r="CS16" s="1141"/>
      <c r="CT16" s="1141"/>
      <c r="CU16" s="1141"/>
      <c r="CV16" s="1141"/>
      <c r="CW16" s="1141"/>
      <c r="CX16" s="1141"/>
      <c r="CY16" s="1141"/>
      <c r="CZ16" s="1141"/>
      <c r="DA16" s="1141"/>
      <c r="DB16" s="1141"/>
      <c r="DC16" s="1141"/>
      <c r="DD16" s="1141"/>
      <c r="DE16" s="1141"/>
      <c r="DF16" s="1141"/>
      <c r="DG16" s="1141"/>
      <c r="DH16" s="1141"/>
      <c r="DI16" s="1141"/>
      <c r="DJ16" s="1141"/>
      <c r="DK16" s="1141"/>
      <c r="DL16" s="1141"/>
      <c r="DM16" s="1141"/>
      <c r="DN16" s="1141"/>
      <c r="DO16" s="1141"/>
      <c r="DP16" s="1141"/>
      <c r="DQ16" s="1141"/>
      <c r="DR16" s="1141"/>
      <c r="DS16" s="1141"/>
      <c r="DT16" s="1141"/>
      <c r="DU16" s="1141"/>
      <c r="DV16" s="1141"/>
      <c r="DW16" s="1141"/>
      <c r="DX16" s="1141"/>
      <c r="DY16" s="1141"/>
      <c r="DZ16" s="1141"/>
      <c r="EA16" s="1141"/>
      <c r="EB16" s="1141"/>
      <c r="EC16" s="1141"/>
      <c r="ED16" s="1141"/>
      <c r="EE16" s="1141"/>
      <c r="EF16" s="1141"/>
      <c r="EG16" s="1141"/>
      <c r="EH16" s="1141"/>
      <c r="EI16" s="1141"/>
      <c r="EJ16" s="1141"/>
      <c r="EK16" s="1141"/>
      <c r="EL16" s="1141"/>
      <c r="EM16" s="1141"/>
      <c r="EN16" s="1141"/>
      <c r="EO16" s="1141"/>
      <c r="EP16" s="1141"/>
      <c r="EQ16" s="1141"/>
      <c r="ER16" s="1141"/>
      <c r="ES16" s="1141"/>
      <c r="ET16" s="1141"/>
      <c r="EU16" s="1141"/>
      <c r="EV16" s="1141"/>
      <c r="EW16" s="1141"/>
      <c r="EX16" s="1141"/>
      <c r="EY16" s="1141"/>
      <c r="EZ16" s="1141"/>
      <c r="FA16" s="1141"/>
      <c r="FB16" s="1141"/>
      <c r="FC16" s="1141"/>
      <c r="FD16" s="1141"/>
      <c r="FE16" s="1141"/>
      <c r="FF16" s="1141"/>
      <c r="FG16" s="1141"/>
      <c r="FH16" s="1141"/>
      <c r="FI16" s="1141"/>
      <c r="FJ16" s="1141"/>
      <c r="FK16" s="1141"/>
      <c r="FL16" s="1141"/>
      <c r="FM16" s="1141"/>
      <c r="FN16" s="1141"/>
      <c r="FO16" s="1141"/>
      <c r="FP16" s="1141"/>
      <c r="FQ16" s="1141"/>
      <c r="FR16" s="1141"/>
      <c r="FS16" s="1141"/>
      <c r="FT16" s="1141"/>
      <c r="FU16" s="1141"/>
      <c r="FV16" s="1141"/>
      <c r="FW16" s="1141"/>
      <c r="FX16" s="1141"/>
      <c r="FY16" s="1141"/>
      <c r="FZ16" s="1141"/>
      <c r="GA16" s="1141"/>
      <c r="GB16" s="1141"/>
    </row>
    <row r="17" spans="1:184" ht="16.5" customHeight="1">
      <c r="A17" s="109" t="s">
        <v>112</v>
      </c>
      <c r="B17" s="109" t="s">
        <v>111</v>
      </c>
      <c r="C17" s="1140">
        <v>161.26920694999998</v>
      </c>
      <c r="D17" s="1140">
        <v>166.87536215999998</v>
      </c>
      <c r="E17" s="1140">
        <v>161.42028822999998</v>
      </c>
      <c r="F17" s="1140">
        <v>160.23152331999998</v>
      </c>
      <c r="G17" s="1140">
        <v>179.13171553999999</v>
      </c>
      <c r="H17" s="1140">
        <v>174.67062755999999</v>
      </c>
      <c r="I17" s="1140">
        <v>169.48025906000001</v>
      </c>
      <c r="J17" s="1140">
        <v>176.93580440999997</v>
      </c>
      <c r="K17" s="1140">
        <v>174.46881076</v>
      </c>
      <c r="L17" s="1140">
        <v>177.56091634000001</v>
      </c>
      <c r="M17" s="1140">
        <v>174.34058016</v>
      </c>
      <c r="N17" s="1140">
        <v>327.91928007999996</v>
      </c>
      <c r="O17" s="1140">
        <v>316.69406669</v>
      </c>
      <c r="P17" s="1140">
        <v>296.98852712000001</v>
      </c>
      <c r="Q17" s="1140">
        <v>235.19138181999998</v>
      </c>
      <c r="R17" s="1140">
        <v>228.24569933999999</v>
      </c>
      <c r="S17" s="1140">
        <v>158.11373581000001</v>
      </c>
      <c r="T17" s="1140">
        <v>160.36309102999999</v>
      </c>
      <c r="U17" s="1140">
        <v>156.48745005000001</v>
      </c>
      <c r="V17" s="1140">
        <v>157.26738781</v>
      </c>
      <c r="W17" s="1140">
        <v>163.49021656999997</v>
      </c>
      <c r="X17" s="1140">
        <v>162.04376009000001</v>
      </c>
      <c r="Y17" s="1140">
        <v>164.88998756999999</v>
      </c>
      <c r="Z17" s="1140">
        <v>165.16484383</v>
      </c>
      <c r="AA17" s="1140">
        <v>164.04060859999998</v>
      </c>
      <c r="AB17" s="1140">
        <v>161.96498192999999</v>
      </c>
      <c r="AC17" s="1140">
        <v>162.67566421000001</v>
      </c>
      <c r="AD17" s="1140">
        <v>163.50994844999997</v>
      </c>
      <c r="AE17" s="1140">
        <v>167.93374788</v>
      </c>
      <c r="AF17" s="1140">
        <v>174.45067546999999</v>
      </c>
      <c r="AG17" s="1140">
        <v>211.87972452</v>
      </c>
      <c r="AH17" s="1140">
        <v>209.07097730999999</v>
      </c>
      <c r="AI17" s="1140">
        <v>208.87521335</v>
      </c>
      <c r="AJ17" s="1140">
        <v>212.53402743999999</v>
      </c>
      <c r="AK17" s="1140">
        <v>210.95428206999998</v>
      </c>
      <c r="AL17" s="1140">
        <v>209.43874825</v>
      </c>
      <c r="AM17" s="1140">
        <v>208.60019591999998</v>
      </c>
      <c r="AN17" s="1140">
        <v>211.45628828</v>
      </c>
      <c r="AO17" s="1140">
        <v>213.75509184999999</v>
      </c>
      <c r="AP17" s="1140">
        <v>212.55079352999999</v>
      </c>
      <c r="AQ17" s="1140">
        <v>213.33963661999999</v>
      </c>
      <c r="AR17" s="1140">
        <v>212.75046890000002</v>
      </c>
      <c r="AS17" s="1140">
        <v>221.86549281000001</v>
      </c>
      <c r="AT17" s="1140">
        <v>221.81932963</v>
      </c>
      <c r="AU17" s="1140">
        <v>219.53045155999999</v>
      </c>
      <c r="AV17" s="1140">
        <v>216.52573848</v>
      </c>
      <c r="AW17" s="1140">
        <v>218.31653191000001</v>
      </c>
      <c r="AX17" s="1140">
        <v>216.73786058000002</v>
      </c>
      <c r="AY17" s="1140">
        <v>218.93019322000001</v>
      </c>
      <c r="AZ17" s="1140">
        <v>218.11275381000002</v>
      </c>
      <c r="BA17" s="1140">
        <v>218.10628134999999</v>
      </c>
      <c r="BB17" s="1140">
        <v>217.28219397000001</v>
      </c>
      <c r="BC17" s="1140">
        <v>219.29112119999999</v>
      </c>
      <c r="BD17" s="1140">
        <v>227.39741284000002</v>
      </c>
      <c r="BE17" s="1140">
        <v>228.99984716999998</v>
      </c>
      <c r="BF17" s="1140">
        <v>232.01957019</v>
      </c>
      <c r="BG17" s="1140">
        <v>235.58074550000001</v>
      </c>
      <c r="BH17" s="1140">
        <v>235.57472911000002</v>
      </c>
      <c r="BI17" s="1140">
        <v>236.62680281000002</v>
      </c>
      <c r="BJ17" s="1140">
        <v>238.56366877000002</v>
      </c>
      <c r="BK17" s="1140">
        <v>245.42686543000002</v>
      </c>
      <c r="BL17" s="1140">
        <v>250.04395</v>
      </c>
      <c r="BM17" s="1140">
        <v>337.16357664999998</v>
      </c>
      <c r="BN17" s="1140">
        <v>327.93011097999999</v>
      </c>
      <c r="BO17" s="1140">
        <v>327.53284425999999</v>
      </c>
      <c r="BP17" s="1140">
        <v>325.61210411000002</v>
      </c>
      <c r="BQ17" s="1140">
        <v>424.87167019999998</v>
      </c>
      <c r="BR17" s="1140">
        <v>421.67678138999997</v>
      </c>
      <c r="BS17" s="1140">
        <v>426.37082745999999</v>
      </c>
      <c r="BT17" s="1140">
        <v>430.32526571</v>
      </c>
      <c r="BU17" s="1140">
        <v>434.56412392000004</v>
      </c>
      <c r="BV17" s="1140">
        <v>430.70113750000002</v>
      </c>
      <c r="BW17" s="1140">
        <v>432.14307244999998</v>
      </c>
      <c r="BX17" s="1140">
        <v>429.13295411000001</v>
      </c>
      <c r="BY17" s="1140">
        <v>424.72257717000002</v>
      </c>
      <c r="BZ17" s="1140">
        <v>419.87843735000001</v>
      </c>
      <c r="CA17" s="1140">
        <v>425.07209523</v>
      </c>
      <c r="CB17" s="1140">
        <v>450.79437767000002</v>
      </c>
      <c r="CC17" s="1140">
        <v>449.47465805000002</v>
      </c>
      <c r="CD17" s="1140">
        <v>447.01364114999996</v>
      </c>
      <c r="CE17" s="1140">
        <v>449.02859986999999</v>
      </c>
      <c r="CF17" s="1140">
        <v>455.14533527999998</v>
      </c>
      <c r="CG17" s="1140">
        <v>456.44795629000004</v>
      </c>
      <c r="CH17" s="1140">
        <v>456.62419564999999</v>
      </c>
      <c r="CI17" s="1140">
        <v>451.95501432999998</v>
      </c>
      <c r="CJ17" s="1140">
        <v>451.04437363</v>
      </c>
      <c r="CK17" s="1140">
        <v>447.63276120999996</v>
      </c>
      <c r="CL17" s="1140">
        <v>443.83589957999999</v>
      </c>
      <c r="CM17" s="1140">
        <v>441.01793947000004</v>
      </c>
      <c r="CN17" s="1140">
        <v>441.62176952999999</v>
      </c>
      <c r="CO17" s="1140">
        <v>462.91946060999999</v>
      </c>
      <c r="CP17" s="1140">
        <v>792.27196059000005</v>
      </c>
      <c r="CQ17" s="1140">
        <v>820.43747261999999</v>
      </c>
      <c r="CR17" s="1140">
        <v>831.69931032000011</v>
      </c>
      <c r="CS17" s="1140">
        <v>821.83850754999992</v>
      </c>
      <c r="CT17" s="1140">
        <v>819.08493266999994</v>
      </c>
      <c r="CU17" s="1140">
        <v>790.47109610999996</v>
      </c>
      <c r="CV17" s="1140">
        <v>803.40492445000007</v>
      </c>
      <c r="CW17" s="1140">
        <v>813.07621497000002</v>
      </c>
      <c r="CX17" s="1140">
        <v>841.88489895999999</v>
      </c>
      <c r="CY17" s="1140">
        <v>847.40813234000007</v>
      </c>
      <c r="CZ17" s="1140">
        <v>21043.356040378283</v>
      </c>
      <c r="DA17" s="1140">
        <v>22854.155961629298</v>
      </c>
      <c r="DB17" s="1140">
        <v>23092.086850039876</v>
      </c>
      <c r="DC17" s="1140">
        <v>22959.197455643669</v>
      </c>
      <c r="DD17" s="1140">
        <v>23379.283991752462</v>
      </c>
      <c r="DE17" s="1140">
        <v>22494.485845347113</v>
      </c>
      <c r="DF17" s="1140">
        <v>22480.634257145379</v>
      </c>
      <c r="DG17" s="1140">
        <v>23766.529621568283</v>
      </c>
      <c r="DH17" s="1140">
        <v>22881.047536068589</v>
      </c>
      <c r="DI17" s="1140">
        <v>25358.589172310436</v>
      </c>
      <c r="DJ17" s="1140">
        <v>25733.826218769609</v>
      </c>
      <c r="DK17" s="1140">
        <v>25550.667008069409</v>
      </c>
      <c r="DL17" s="1140">
        <v>26771.058209241135</v>
      </c>
      <c r="DM17" s="1140">
        <v>27940.355168130638</v>
      </c>
      <c r="DN17" s="1140">
        <v>27566.676826876916</v>
      </c>
      <c r="DO17" s="1140">
        <v>28790.66875514682</v>
      </c>
      <c r="DP17" s="1140">
        <v>29140.031385779625</v>
      </c>
      <c r="DQ17" s="1140">
        <v>29644.539671080311</v>
      </c>
      <c r="DR17" s="1140">
        <v>29920.264318375532</v>
      </c>
      <c r="DS17" s="1140">
        <v>29691.72741636528</v>
      </c>
      <c r="DT17" s="1140">
        <v>29276.168037772812</v>
      </c>
      <c r="DU17" s="1140">
        <v>29540.949384109404</v>
      </c>
      <c r="DV17" s="1140">
        <v>30736.794765817438</v>
      </c>
      <c r="DW17" s="1140">
        <v>31197.0972477664</v>
      </c>
      <c r="DX17" s="1140">
        <v>30566.41308185595</v>
      </c>
      <c r="DY17" s="1140">
        <v>31896.823101034348</v>
      </c>
      <c r="DZ17" s="1140">
        <v>32068.847245819525</v>
      </c>
      <c r="EA17" s="1140">
        <v>32278.423302862382</v>
      </c>
      <c r="EB17" s="1140">
        <v>32155.957012292758</v>
      </c>
      <c r="EC17" s="1140">
        <v>34582.496505611954</v>
      </c>
      <c r="ED17" s="1140">
        <v>34929.84748966882</v>
      </c>
      <c r="EE17" s="1140">
        <v>35498.667466993233</v>
      </c>
      <c r="EF17" s="1140">
        <v>35566.282710619322</v>
      </c>
      <c r="EG17" s="1140">
        <v>36681.81101954035</v>
      </c>
      <c r="EH17" s="1140">
        <v>37132.037242791725</v>
      </c>
      <c r="EI17" s="1140">
        <v>38106.233635914446</v>
      </c>
      <c r="EJ17" s="1140">
        <v>40405.106841956898</v>
      </c>
      <c r="EK17" s="1140">
        <v>40126.476791669265</v>
      </c>
      <c r="EL17" s="1140">
        <v>120574.47374172941</v>
      </c>
      <c r="EM17" s="1140">
        <v>120323.69828446407</v>
      </c>
      <c r="EN17" s="1140">
        <v>121137.02349565474</v>
      </c>
      <c r="EO17" s="1140">
        <v>120673.88114443635</v>
      </c>
      <c r="EP17" s="1140">
        <v>121556.25560506564</v>
      </c>
      <c r="EQ17" s="1140">
        <v>120261.8085284422</v>
      </c>
      <c r="ER17" s="1140">
        <v>119165.12455628015</v>
      </c>
      <c r="ES17" s="1140">
        <v>118831.95753463786</v>
      </c>
      <c r="ET17" s="1140">
        <v>112659.48227663594</v>
      </c>
      <c r="EU17" s="1140">
        <v>115615.10114307844</v>
      </c>
      <c r="EV17" s="1140">
        <v>117181.62510554897</v>
      </c>
      <c r="EW17" s="1140">
        <v>118441.8884737778</v>
      </c>
      <c r="EX17" s="1140">
        <v>120760.6710597919</v>
      </c>
      <c r="EY17" s="1140">
        <v>113122.3328588536</v>
      </c>
      <c r="EZ17" s="1140">
        <v>110797.48926226716</v>
      </c>
      <c r="FA17" s="1140">
        <v>111168.86647023982</v>
      </c>
      <c r="FB17" s="1140">
        <v>107778.09369258487</v>
      </c>
      <c r="FC17" s="1140">
        <v>109673.25270677895</v>
      </c>
      <c r="FD17" s="1140">
        <v>109414.50715000539</v>
      </c>
      <c r="FE17" s="1140">
        <v>103037.91542737634</v>
      </c>
      <c r="FF17" s="1140">
        <v>101618.88706613565</v>
      </c>
      <c r="FG17" s="1140">
        <v>101481.33977209253</v>
      </c>
      <c r="FH17" s="1140">
        <v>101315.62584616763</v>
      </c>
      <c r="FI17" s="1140">
        <v>101854.83095293908</v>
      </c>
      <c r="FJ17" s="1140">
        <v>101077.1865396112</v>
      </c>
      <c r="FK17" s="1140">
        <v>99194.510869119185</v>
      </c>
      <c r="FL17" s="1140">
        <v>99083.451282998009</v>
      </c>
      <c r="FM17" s="1140">
        <v>104874.44064908609</v>
      </c>
      <c r="FN17" s="1140">
        <v>136908.4119822043</v>
      </c>
      <c r="FO17" s="1140">
        <v>127590.36468594974</v>
      </c>
      <c r="FP17" s="1140">
        <v>123090.774081867</v>
      </c>
      <c r="FQ17" s="1140">
        <v>124347.20730688775</v>
      </c>
      <c r="FR17" s="1140">
        <v>122693.14115039638</v>
      </c>
      <c r="FS17" s="1140">
        <v>122343.84380846337</v>
      </c>
      <c r="FT17" s="1140">
        <v>124271.41774212313</v>
      </c>
      <c r="FU17" s="1140">
        <v>122501.38445281988</v>
      </c>
      <c r="FV17" s="1140">
        <v>123217.49391987151</v>
      </c>
      <c r="FW17" s="1140">
        <v>125175.12957951617</v>
      </c>
      <c r="FX17" s="1140">
        <v>125381.90774046496</v>
      </c>
      <c r="FY17" s="1140">
        <v>129510.53155824225</v>
      </c>
      <c r="FZ17" s="1140">
        <v>129440.46748892196</v>
      </c>
      <c r="GA17" s="1140">
        <v>126114.02117905527</v>
      </c>
      <c r="GB17" s="1140">
        <v>127369.60721431092</v>
      </c>
    </row>
    <row r="18" spans="1:184" ht="16.5" customHeight="1">
      <c r="A18" s="111"/>
      <c r="B18" s="112"/>
      <c r="C18" s="1141"/>
      <c r="D18" s="1141"/>
      <c r="E18" s="1141"/>
      <c r="F18" s="1141"/>
      <c r="G18" s="1141"/>
      <c r="H18" s="1141"/>
      <c r="I18" s="1141"/>
      <c r="J18" s="1141"/>
      <c r="K18" s="1141"/>
      <c r="L18" s="1141"/>
      <c r="M18" s="1141"/>
      <c r="N18" s="1141"/>
      <c r="O18" s="1141"/>
      <c r="P18" s="1141"/>
      <c r="Q18" s="1141"/>
      <c r="R18" s="1141"/>
      <c r="S18" s="1141"/>
      <c r="T18" s="1141"/>
      <c r="U18" s="1141"/>
      <c r="V18" s="1141"/>
      <c r="W18" s="1141"/>
      <c r="X18" s="1141"/>
      <c r="Y18" s="1141"/>
      <c r="Z18" s="1141"/>
      <c r="AA18" s="1141"/>
      <c r="AB18" s="1141"/>
      <c r="AC18" s="1141"/>
      <c r="AD18" s="1141"/>
      <c r="AE18" s="1141"/>
      <c r="AF18" s="1141"/>
      <c r="AG18" s="1141"/>
      <c r="AH18" s="1141"/>
      <c r="AI18" s="1141"/>
      <c r="AJ18" s="1141"/>
      <c r="AK18" s="1141"/>
      <c r="AL18" s="1141"/>
      <c r="AM18" s="1141"/>
      <c r="AN18" s="1141"/>
      <c r="AO18" s="1141"/>
      <c r="AP18" s="1141"/>
      <c r="AQ18" s="1141"/>
      <c r="AR18" s="1141"/>
      <c r="AS18" s="1141"/>
      <c r="AT18" s="1141"/>
      <c r="AU18" s="1141"/>
      <c r="AV18" s="1141"/>
      <c r="AW18" s="1141"/>
      <c r="AX18" s="1141"/>
      <c r="AY18" s="1141"/>
      <c r="AZ18" s="1141"/>
      <c r="BA18" s="1141"/>
      <c r="BB18" s="1141"/>
      <c r="BC18" s="1141"/>
      <c r="BD18" s="1141"/>
      <c r="BE18" s="1141"/>
      <c r="BF18" s="1141"/>
      <c r="BG18" s="1141"/>
      <c r="BH18" s="1141"/>
      <c r="BI18" s="1141"/>
      <c r="BJ18" s="1141"/>
      <c r="BK18" s="1141"/>
      <c r="BL18" s="1141"/>
      <c r="BM18" s="1141"/>
      <c r="BN18" s="1141"/>
      <c r="BO18" s="1141"/>
      <c r="BP18" s="1141"/>
      <c r="BQ18" s="1141"/>
      <c r="BR18" s="1141"/>
      <c r="BS18" s="1141"/>
      <c r="BT18" s="1141"/>
      <c r="BU18" s="1141"/>
      <c r="BV18" s="1141"/>
      <c r="BW18" s="1141"/>
      <c r="BX18" s="1141"/>
      <c r="BY18" s="1141"/>
      <c r="BZ18" s="1141"/>
      <c r="CA18" s="1141"/>
      <c r="CB18" s="1141"/>
      <c r="CC18" s="1141"/>
      <c r="CD18" s="1141"/>
      <c r="CE18" s="1141"/>
      <c r="CF18" s="1141"/>
      <c r="CG18" s="1141"/>
      <c r="CH18" s="1141"/>
      <c r="CI18" s="1141"/>
      <c r="CJ18" s="1141"/>
      <c r="CK18" s="1141"/>
      <c r="CL18" s="1141"/>
      <c r="CM18" s="1141"/>
      <c r="CN18" s="1141"/>
      <c r="CO18" s="1141"/>
      <c r="CP18" s="1141"/>
      <c r="CQ18" s="1141"/>
      <c r="CR18" s="1141"/>
      <c r="CS18" s="1141"/>
      <c r="CT18" s="1141"/>
      <c r="CU18" s="1141"/>
      <c r="CV18" s="1141"/>
      <c r="CW18" s="1141"/>
      <c r="CX18" s="1141"/>
      <c r="CY18" s="1141"/>
      <c r="CZ18" s="1141"/>
      <c r="DA18" s="1141"/>
      <c r="DB18" s="1141"/>
      <c r="DC18" s="1141"/>
      <c r="DD18" s="1141"/>
      <c r="DE18" s="1141"/>
      <c r="DF18" s="1141"/>
      <c r="DG18" s="1141"/>
      <c r="DH18" s="1141"/>
      <c r="DI18" s="1141"/>
      <c r="DJ18" s="1141"/>
      <c r="DK18" s="1141"/>
      <c r="DL18" s="1141"/>
      <c r="DM18" s="1141"/>
      <c r="DN18" s="1141"/>
      <c r="DO18" s="1141"/>
      <c r="DP18" s="1141"/>
      <c r="DQ18" s="1141"/>
      <c r="DR18" s="1141"/>
      <c r="DS18" s="1141"/>
      <c r="DT18" s="1141"/>
      <c r="DU18" s="1141"/>
      <c r="DV18" s="1141"/>
      <c r="DW18" s="1141"/>
      <c r="DX18" s="1141"/>
      <c r="DY18" s="1141"/>
      <c r="DZ18" s="1141"/>
      <c r="EA18" s="1141"/>
      <c r="EB18" s="1141"/>
      <c r="EC18" s="1141"/>
      <c r="ED18" s="1141"/>
      <c r="EE18" s="1141"/>
      <c r="EF18" s="1141"/>
      <c r="EG18" s="1141"/>
      <c r="EH18" s="1141"/>
      <c r="EI18" s="1141"/>
      <c r="EJ18" s="1141"/>
      <c r="EK18" s="1141"/>
      <c r="EL18" s="1141"/>
      <c r="EM18" s="1141"/>
      <c r="EN18" s="1141"/>
      <c r="EO18" s="1141"/>
      <c r="EP18" s="1141"/>
      <c r="EQ18" s="1141"/>
      <c r="ER18" s="1141"/>
      <c r="ES18" s="1141"/>
      <c r="ET18" s="1141"/>
      <c r="EU18" s="1141"/>
      <c r="EV18" s="1141"/>
      <c r="EW18" s="1141"/>
      <c r="EX18" s="1141"/>
      <c r="EY18" s="1141"/>
      <c r="EZ18" s="1141"/>
      <c r="FA18" s="1141"/>
      <c r="FB18" s="1141"/>
      <c r="FC18" s="1141"/>
      <c r="FD18" s="1141"/>
      <c r="FE18" s="1141"/>
      <c r="FF18" s="1141"/>
      <c r="FG18" s="1141"/>
      <c r="FH18" s="1141"/>
      <c r="FI18" s="1141"/>
      <c r="FJ18" s="1141"/>
      <c r="FK18" s="1141"/>
      <c r="FL18" s="1141"/>
      <c r="FM18" s="1141"/>
      <c r="FN18" s="1141"/>
      <c r="FO18" s="1141"/>
      <c r="FP18" s="1141"/>
      <c r="FQ18" s="1141"/>
      <c r="FR18" s="1141"/>
      <c r="FS18" s="1141"/>
      <c r="FT18" s="1141"/>
      <c r="FU18" s="1141"/>
      <c r="FV18" s="1141"/>
      <c r="FW18" s="1141"/>
      <c r="FX18" s="1141"/>
      <c r="FY18" s="1141"/>
      <c r="FZ18" s="1141"/>
      <c r="GA18" s="1141"/>
      <c r="GB18" s="1141"/>
    </row>
    <row r="19" spans="1:184" ht="16.5" customHeight="1">
      <c r="A19" s="109" t="s">
        <v>114</v>
      </c>
      <c r="B19" s="109" t="s">
        <v>113</v>
      </c>
      <c r="C19" s="1140">
        <v>0</v>
      </c>
      <c r="D19" s="1140">
        <v>0</v>
      </c>
      <c r="E19" s="1140">
        <v>0</v>
      </c>
      <c r="F19" s="1140">
        <v>0</v>
      </c>
      <c r="G19" s="1140">
        <v>0</v>
      </c>
      <c r="H19" s="1140">
        <v>0</v>
      </c>
      <c r="I19" s="1140">
        <v>0</v>
      </c>
      <c r="J19" s="1140">
        <v>0</v>
      </c>
      <c r="K19" s="1140">
        <v>0</v>
      </c>
      <c r="L19" s="1140">
        <v>0</v>
      </c>
      <c r="M19" s="1140">
        <v>0</v>
      </c>
      <c r="N19" s="1140">
        <v>0</v>
      </c>
      <c r="O19" s="1140">
        <v>0</v>
      </c>
      <c r="P19" s="1140">
        <v>0</v>
      </c>
      <c r="Q19" s="1140">
        <v>0</v>
      </c>
      <c r="R19" s="1140">
        <v>0</v>
      </c>
      <c r="S19" s="1140">
        <v>0</v>
      </c>
      <c r="T19" s="1140">
        <v>0</v>
      </c>
      <c r="U19" s="1140">
        <v>0</v>
      </c>
      <c r="V19" s="1140">
        <v>0</v>
      </c>
      <c r="W19" s="1140">
        <v>0</v>
      </c>
      <c r="X19" s="1140">
        <v>0</v>
      </c>
      <c r="Y19" s="1140">
        <v>0</v>
      </c>
      <c r="Z19" s="1140">
        <v>0</v>
      </c>
      <c r="AA19" s="1140">
        <v>0</v>
      </c>
      <c r="AB19" s="1140">
        <v>0</v>
      </c>
      <c r="AC19" s="1140">
        <v>0</v>
      </c>
      <c r="AD19" s="1140">
        <v>0</v>
      </c>
      <c r="AE19" s="1140">
        <v>0</v>
      </c>
      <c r="AF19" s="1140">
        <v>0</v>
      </c>
      <c r="AG19" s="1140">
        <v>0</v>
      </c>
      <c r="AH19" s="1140">
        <v>0</v>
      </c>
      <c r="AI19" s="1140">
        <v>0</v>
      </c>
      <c r="AJ19" s="1140">
        <v>0</v>
      </c>
      <c r="AK19" s="1140">
        <v>0</v>
      </c>
      <c r="AL19" s="1140">
        <v>0</v>
      </c>
      <c r="AM19" s="1140">
        <v>0</v>
      </c>
      <c r="AN19" s="1140">
        <v>0</v>
      </c>
      <c r="AO19" s="1140">
        <v>0</v>
      </c>
      <c r="AP19" s="1140">
        <v>0</v>
      </c>
      <c r="AQ19" s="1140">
        <v>0</v>
      </c>
      <c r="AR19" s="1140">
        <v>0</v>
      </c>
      <c r="AS19" s="1140">
        <v>0</v>
      </c>
      <c r="AT19" s="1140">
        <v>0</v>
      </c>
      <c r="AU19" s="1140">
        <v>0</v>
      </c>
      <c r="AV19" s="1140">
        <v>0</v>
      </c>
      <c r="AW19" s="1140">
        <v>0</v>
      </c>
      <c r="AX19" s="1140">
        <v>0</v>
      </c>
      <c r="AY19" s="1140">
        <v>0</v>
      </c>
      <c r="AZ19" s="1140">
        <v>0</v>
      </c>
      <c r="BA19" s="1140">
        <v>0</v>
      </c>
      <c r="BB19" s="1140">
        <v>0</v>
      </c>
      <c r="BC19" s="1140">
        <v>0</v>
      </c>
      <c r="BD19" s="1140">
        <v>0</v>
      </c>
      <c r="BE19" s="1140">
        <v>0</v>
      </c>
      <c r="BF19" s="1140">
        <v>0</v>
      </c>
      <c r="BG19" s="1140">
        <v>0</v>
      </c>
      <c r="BH19" s="1140">
        <v>0</v>
      </c>
      <c r="BI19" s="1140">
        <v>0</v>
      </c>
      <c r="BJ19" s="1140">
        <v>0</v>
      </c>
      <c r="BK19" s="1140">
        <v>0</v>
      </c>
      <c r="BL19" s="1140">
        <v>0</v>
      </c>
      <c r="BM19" s="1140">
        <v>0</v>
      </c>
      <c r="BN19" s="1140">
        <v>0</v>
      </c>
      <c r="BO19" s="1140">
        <v>0</v>
      </c>
      <c r="BP19" s="1140">
        <v>0</v>
      </c>
      <c r="BQ19" s="1140">
        <v>0</v>
      </c>
      <c r="BR19" s="1140">
        <v>0</v>
      </c>
      <c r="BS19" s="1140">
        <v>0</v>
      </c>
      <c r="BT19" s="1140">
        <v>0</v>
      </c>
      <c r="BU19" s="1140">
        <v>0</v>
      </c>
      <c r="BV19" s="1140">
        <v>0</v>
      </c>
      <c r="BW19" s="1140">
        <v>0</v>
      </c>
      <c r="BX19" s="1140">
        <v>0</v>
      </c>
      <c r="BY19" s="1140">
        <v>0</v>
      </c>
      <c r="BZ19" s="1140">
        <v>0</v>
      </c>
      <c r="CA19" s="1140">
        <v>0</v>
      </c>
      <c r="CB19" s="1140">
        <v>0</v>
      </c>
      <c r="CC19" s="1140">
        <v>0</v>
      </c>
      <c r="CD19" s="1140">
        <v>0</v>
      </c>
      <c r="CE19" s="1140">
        <v>0</v>
      </c>
      <c r="CF19" s="1140">
        <v>0</v>
      </c>
      <c r="CG19" s="1140">
        <v>0</v>
      </c>
      <c r="CH19" s="1140">
        <v>0</v>
      </c>
      <c r="CI19" s="1140">
        <v>0</v>
      </c>
      <c r="CJ19" s="1140">
        <v>0</v>
      </c>
      <c r="CK19" s="1140">
        <v>0</v>
      </c>
      <c r="CL19" s="1140">
        <v>0</v>
      </c>
      <c r="CM19" s="1140">
        <v>0</v>
      </c>
      <c r="CN19" s="1140">
        <v>0</v>
      </c>
      <c r="CO19" s="1140">
        <v>0</v>
      </c>
      <c r="CP19" s="1140">
        <v>0</v>
      </c>
      <c r="CQ19" s="1140">
        <v>0</v>
      </c>
      <c r="CR19" s="1140">
        <v>0</v>
      </c>
      <c r="CS19" s="1140">
        <v>0</v>
      </c>
      <c r="CT19" s="1140">
        <v>0</v>
      </c>
      <c r="CU19" s="1140">
        <v>0</v>
      </c>
      <c r="CV19" s="1140">
        <v>0</v>
      </c>
      <c r="CW19" s="1140">
        <v>0</v>
      </c>
      <c r="CX19" s="1140">
        <v>0</v>
      </c>
      <c r="CY19" s="1140">
        <v>0</v>
      </c>
      <c r="CZ19" s="1140">
        <v>0</v>
      </c>
      <c r="DA19" s="1140">
        <v>0</v>
      </c>
      <c r="DB19" s="1140">
        <v>0</v>
      </c>
      <c r="DC19" s="1140">
        <v>0</v>
      </c>
      <c r="DD19" s="1140">
        <v>0</v>
      </c>
      <c r="DE19" s="1140">
        <v>0</v>
      </c>
      <c r="DF19" s="1140">
        <v>0</v>
      </c>
      <c r="DG19" s="1140">
        <v>0</v>
      </c>
      <c r="DH19" s="1140">
        <v>0</v>
      </c>
      <c r="DI19" s="1140">
        <v>0</v>
      </c>
      <c r="DJ19" s="1140">
        <v>0</v>
      </c>
      <c r="DK19" s="1140">
        <v>0</v>
      </c>
      <c r="DL19" s="1140">
        <v>0</v>
      </c>
      <c r="DM19" s="1140">
        <v>0</v>
      </c>
      <c r="DN19" s="1140">
        <v>0</v>
      </c>
      <c r="DO19" s="1140">
        <v>0</v>
      </c>
      <c r="DP19" s="1140">
        <v>0</v>
      </c>
      <c r="DQ19" s="1140">
        <v>0</v>
      </c>
      <c r="DR19" s="1140">
        <v>0</v>
      </c>
      <c r="DS19" s="1140">
        <v>0</v>
      </c>
      <c r="DT19" s="1140">
        <v>0</v>
      </c>
      <c r="DU19" s="1140">
        <v>0</v>
      </c>
      <c r="DV19" s="1140">
        <v>0</v>
      </c>
      <c r="DW19" s="1140">
        <v>0</v>
      </c>
      <c r="DX19" s="1140">
        <v>0</v>
      </c>
      <c r="DY19" s="1140">
        <v>0</v>
      </c>
      <c r="DZ19" s="1140">
        <v>0</v>
      </c>
      <c r="EA19" s="1140">
        <v>0</v>
      </c>
      <c r="EB19" s="1140">
        <v>0</v>
      </c>
      <c r="EC19" s="1140">
        <v>0</v>
      </c>
      <c r="ED19" s="1140">
        <v>0</v>
      </c>
      <c r="EE19" s="1140">
        <v>0</v>
      </c>
      <c r="EF19" s="1140">
        <v>0</v>
      </c>
      <c r="EG19" s="1140">
        <v>0</v>
      </c>
      <c r="EH19" s="1140">
        <v>0</v>
      </c>
      <c r="EI19" s="1140">
        <v>0</v>
      </c>
      <c r="EJ19" s="1140">
        <v>0</v>
      </c>
      <c r="EK19" s="1140">
        <v>0</v>
      </c>
      <c r="EL19" s="1140">
        <v>0</v>
      </c>
      <c r="EM19" s="1140">
        <v>0</v>
      </c>
      <c r="EN19" s="1140">
        <v>0</v>
      </c>
      <c r="EO19" s="1140">
        <v>0</v>
      </c>
      <c r="EP19" s="1140">
        <v>0</v>
      </c>
      <c r="EQ19" s="1140">
        <v>0</v>
      </c>
      <c r="ER19" s="1140">
        <v>0</v>
      </c>
      <c r="ES19" s="1140">
        <v>0</v>
      </c>
      <c r="ET19" s="1140">
        <v>0</v>
      </c>
      <c r="EU19" s="1140">
        <v>0</v>
      </c>
      <c r="EV19" s="1140">
        <v>0</v>
      </c>
      <c r="EW19" s="1140">
        <v>0</v>
      </c>
      <c r="EX19" s="1140">
        <v>0</v>
      </c>
      <c r="EY19" s="1140">
        <v>0</v>
      </c>
      <c r="EZ19" s="1140">
        <v>0</v>
      </c>
      <c r="FA19" s="1140">
        <v>0</v>
      </c>
      <c r="FB19" s="1140">
        <v>0</v>
      </c>
      <c r="FC19" s="1140">
        <v>0</v>
      </c>
      <c r="FD19" s="1140">
        <v>0</v>
      </c>
      <c r="FE19" s="1140">
        <v>0</v>
      </c>
      <c r="FF19" s="1140">
        <v>0</v>
      </c>
      <c r="FG19" s="1140">
        <v>0</v>
      </c>
      <c r="FH19" s="1140">
        <v>0</v>
      </c>
      <c r="FI19" s="1140">
        <v>0</v>
      </c>
      <c r="FJ19" s="1140">
        <v>0</v>
      </c>
      <c r="FK19" s="1140">
        <v>0</v>
      </c>
      <c r="FL19" s="1140">
        <v>0</v>
      </c>
      <c r="FM19" s="1140">
        <v>0</v>
      </c>
      <c r="FN19" s="1140">
        <v>0</v>
      </c>
      <c r="FO19" s="1140">
        <v>0</v>
      </c>
      <c r="FP19" s="1140">
        <v>0</v>
      </c>
      <c r="FQ19" s="1140">
        <v>0</v>
      </c>
      <c r="FR19" s="1140">
        <v>0</v>
      </c>
      <c r="FS19" s="1140">
        <v>0</v>
      </c>
      <c r="FT19" s="1140">
        <v>0</v>
      </c>
      <c r="FU19" s="1140">
        <v>0</v>
      </c>
      <c r="FV19" s="1140">
        <v>0</v>
      </c>
      <c r="FW19" s="1140">
        <v>0</v>
      </c>
      <c r="FX19" s="1140">
        <v>0</v>
      </c>
      <c r="FY19" s="1140">
        <v>0</v>
      </c>
      <c r="FZ19" s="1140">
        <v>0</v>
      </c>
      <c r="GA19" s="1140">
        <v>0</v>
      </c>
      <c r="GB19" s="1140">
        <v>0</v>
      </c>
    </row>
    <row r="20" spans="1:184" ht="16.5" customHeight="1">
      <c r="A20" s="111"/>
      <c r="B20" s="111"/>
      <c r="C20" s="1141"/>
      <c r="D20" s="1141"/>
      <c r="E20" s="1141"/>
      <c r="F20" s="1141"/>
      <c r="G20" s="1141"/>
      <c r="H20" s="1141"/>
      <c r="I20" s="1141"/>
      <c r="J20" s="1141"/>
      <c r="K20" s="1141"/>
      <c r="L20" s="1141"/>
      <c r="M20" s="1141"/>
      <c r="N20" s="1141"/>
      <c r="O20" s="1141"/>
      <c r="P20" s="1141"/>
      <c r="Q20" s="1141"/>
      <c r="R20" s="1141"/>
      <c r="S20" s="1141"/>
      <c r="T20" s="1141"/>
      <c r="U20" s="1141"/>
      <c r="V20" s="1141"/>
      <c r="W20" s="1141"/>
      <c r="X20" s="1141"/>
      <c r="Y20" s="1141"/>
      <c r="Z20" s="1141"/>
      <c r="AA20" s="1141"/>
      <c r="AB20" s="1141"/>
      <c r="AC20" s="1141"/>
      <c r="AD20" s="1141"/>
      <c r="AE20" s="1141"/>
      <c r="AF20" s="1141"/>
      <c r="AG20" s="1141"/>
      <c r="AH20" s="1141"/>
      <c r="AI20" s="1141"/>
      <c r="AJ20" s="1141"/>
      <c r="AK20" s="1141"/>
      <c r="AL20" s="1141"/>
      <c r="AM20" s="1141"/>
      <c r="AN20" s="1141"/>
      <c r="AO20" s="1141"/>
      <c r="AP20" s="1141"/>
      <c r="AQ20" s="1141"/>
      <c r="AR20" s="1141"/>
      <c r="AS20" s="1141"/>
      <c r="AT20" s="1141"/>
      <c r="AU20" s="1141"/>
      <c r="AV20" s="1141"/>
      <c r="AW20" s="1141"/>
      <c r="AX20" s="1141"/>
      <c r="AY20" s="1141"/>
      <c r="AZ20" s="1141"/>
      <c r="BA20" s="1141"/>
      <c r="BB20" s="1141"/>
      <c r="BC20" s="1141"/>
      <c r="BD20" s="1141"/>
      <c r="BE20" s="1141"/>
      <c r="BF20" s="1141"/>
      <c r="BG20" s="1141"/>
      <c r="BH20" s="1141"/>
      <c r="BI20" s="1141"/>
      <c r="BJ20" s="1141"/>
      <c r="BK20" s="1141"/>
      <c r="BL20" s="1141"/>
      <c r="BM20" s="1141"/>
      <c r="BN20" s="1141"/>
      <c r="BO20" s="1141"/>
      <c r="BP20" s="1141"/>
      <c r="BQ20" s="1141"/>
      <c r="BR20" s="1141"/>
      <c r="BS20" s="1141"/>
      <c r="BT20" s="1141"/>
      <c r="BU20" s="1141"/>
      <c r="BV20" s="1141"/>
      <c r="BW20" s="1141"/>
      <c r="BX20" s="1141"/>
      <c r="BY20" s="1141"/>
      <c r="BZ20" s="1141"/>
      <c r="CA20" s="1141"/>
      <c r="CB20" s="1141"/>
      <c r="CC20" s="1141"/>
      <c r="CD20" s="1141"/>
      <c r="CE20" s="1141"/>
      <c r="CF20" s="1141"/>
      <c r="CG20" s="1141"/>
      <c r="CH20" s="1141"/>
      <c r="CI20" s="1141"/>
      <c r="CJ20" s="1141"/>
      <c r="CK20" s="1141"/>
      <c r="CL20" s="1141"/>
      <c r="CM20" s="1141"/>
      <c r="CN20" s="1141"/>
      <c r="CO20" s="1141"/>
      <c r="CP20" s="1141"/>
      <c r="CQ20" s="1141"/>
      <c r="CR20" s="1141"/>
      <c r="CS20" s="1141"/>
      <c r="CT20" s="1141"/>
      <c r="CU20" s="1141"/>
      <c r="CV20" s="1141"/>
      <c r="CW20" s="1141"/>
      <c r="CX20" s="1141"/>
      <c r="CY20" s="1141"/>
      <c r="CZ20" s="1141"/>
      <c r="DA20" s="1141"/>
      <c r="DB20" s="1141"/>
      <c r="DC20" s="1141"/>
      <c r="DD20" s="1141"/>
      <c r="DE20" s="1141"/>
      <c r="DF20" s="1141"/>
      <c r="DG20" s="1141"/>
      <c r="DH20" s="1141"/>
      <c r="DI20" s="1141"/>
      <c r="DJ20" s="1141"/>
      <c r="DK20" s="1141"/>
      <c r="DL20" s="1141"/>
      <c r="DM20" s="1141"/>
      <c r="DN20" s="1141"/>
      <c r="DO20" s="1141"/>
      <c r="DP20" s="1141"/>
      <c r="DQ20" s="1141"/>
      <c r="DR20" s="1141"/>
      <c r="DS20" s="1141"/>
      <c r="DT20" s="1141"/>
      <c r="DU20" s="1141"/>
      <c r="DV20" s="1141"/>
      <c r="DW20" s="1141"/>
      <c r="DX20" s="1141"/>
      <c r="DY20" s="1141"/>
      <c r="DZ20" s="1141"/>
      <c r="EA20" s="1141"/>
      <c r="EB20" s="1141"/>
      <c r="EC20" s="1141"/>
      <c r="ED20" s="1141"/>
      <c r="EE20" s="1141"/>
      <c r="EF20" s="1141"/>
      <c r="EG20" s="1141"/>
      <c r="EH20" s="1141"/>
      <c r="EI20" s="1141"/>
      <c r="EJ20" s="1141"/>
      <c r="EK20" s="1141"/>
      <c r="EL20" s="1141"/>
      <c r="EM20" s="1141"/>
      <c r="EN20" s="1141"/>
      <c r="EO20" s="1141"/>
      <c r="EP20" s="1141"/>
      <c r="EQ20" s="1141"/>
      <c r="ER20" s="1141"/>
      <c r="ES20" s="1141"/>
      <c r="ET20" s="1141"/>
      <c r="EU20" s="1141"/>
      <c r="EV20" s="1141"/>
      <c r="EW20" s="1141"/>
      <c r="EX20" s="1141"/>
      <c r="EY20" s="1141"/>
      <c r="EZ20" s="1141"/>
      <c r="FA20" s="1141"/>
      <c r="FB20" s="1141"/>
      <c r="FC20" s="1141"/>
      <c r="FD20" s="1141"/>
      <c r="FE20" s="1141"/>
      <c r="FF20" s="1141"/>
      <c r="FG20" s="1141"/>
      <c r="FH20" s="1141"/>
      <c r="FI20" s="1141"/>
      <c r="FJ20" s="1141"/>
      <c r="FK20" s="1141"/>
      <c r="FL20" s="1141"/>
      <c r="FM20" s="1141"/>
      <c r="FN20" s="1141"/>
      <c r="FO20" s="1141"/>
      <c r="FP20" s="1141"/>
      <c r="FQ20" s="1141"/>
      <c r="FR20" s="1141"/>
      <c r="FS20" s="1141"/>
      <c r="FT20" s="1141"/>
      <c r="FU20" s="1141"/>
      <c r="FV20" s="1141"/>
      <c r="FW20" s="1141"/>
      <c r="FX20" s="1141"/>
      <c r="FY20" s="1141"/>
      <c r="FZ20" s="1141"/>
      <c r="GA20" s="1141"/>
      <c r="GB20" s="1141"/>
    </row>
    <row r="21" spans="1:184" ht="16.5" customHeight="1">
      <c r="A21" s="109" t="s">
        <v>116</v>
      </c>
      <c r="B21" s="109" t="s">
        <v>234</v>
      </c>
      <c r="C21" s="1140">
        <v>0</v>
      </c>
      <c r="D21" s="1140">
        <v>0</v>
      </c>
      <c r="E21" s="1140">
        <v>0</v>
      </c>
      <c r="F21" s="1140">
        <v>0</v>
      </c>
      <c r="G21" s="1140">
        <v>0</v>
      </c>
      <c r="H21" s="1140">
        <v>0</v>
      </c>
      <c r="I21" s="1140">
        <v>0</v>
      </c>
      <c r="J21" s="1140">
        <v>0</v>
      </c>
      <c r="K21" s="1140">
        <v>0</v>
      </c>
      <c r="L21" s="1140">
        <v>0</v>
      </c>
      <c r="M21" s="1140">
        <v>0</v>
      </c>
      <c r="N21" s="1140">
        <v>0</v>
      </c>
      <c r="O21" s="1140">
        <v>0</v>
      </c>
      <c r="P21" s="1140">
        <v>0</v>
      </c>
      <c r="Q21" s="1140">
        <v>0</v>
      </c>
      <c r="R21" s="1140">
        <v>0</v>
      </c>
      <c r="S21" s="1140">
        <v>0</v>
      </c>
      <c r="T21" s="1140">
        <v>0</v>
      </c>
      <c r="U21" s="1140">
        <v>0</v>
      </c>
      <c r="V21" s="1140">
        <v>0</v>
      </c>
      <c r="W21" s="1140">
        <v>0</v>
      </c>
      <c r="X21" s="1140">
        <v>0</v>
      </c>
      <c r="Y21" s="1140">
        <v>0</v>
      </c>
      <c r="Z21" s="1140">
        <v>0</v>
      </c>
      <c r="AA21" s="1140">
        <v>0</v>
      </c>
      <c r="AB21" s="1140">
        <v>0</v>
      </c>
      <c r="AC21" s="1140">
        <v>0</v>
      </c>
      <c r="AD21" s="1140">
        <v>0</v>
      </c>
      <c r="AE21" s="1140">
        <v>0</v>
      </c>
      <c r="AF21" s="1140">
        <v>0</v>
      </c>
      <c r="AG21" s="1140">
        <v>0</v>
      </c>
      <c r="AH21" s="1140">
        <v>0</v>
      </c>
      <c r="AI21" s="1140">
        <v>0</v>
      </c>
      <c r="AJ21" s="1140">
        <v>0</v>
      </c>
      <c r="AK21" s="1140">
        <v>0</v>
      </c>
      <c r="AL21" s="1140">
        <v>0</v>
      </c>
      <c r="AM21" s="1140">
        <v>0</v>
      </c>
      <c r="AN21" s="1140">
        <v>0</v>
      </c>
      <c r="AO21" s="1140">
        <v>0</v>
      </c>
      <c r="AP21" s="1140">
        <v>0</v>
      </c>
      <c r="AQ21" s="1140">
        <v>0</v>
      </c>
      <c r="AR21" s="1140">
        <v>0</v>
      </c>
      <c r="AS21" s="1140">
        <v>0</v>
      </c>
      <c r="AT21" s="1140">
        <v>0</v>
      </c>
      <c r="AU21" s="1140">
        <v>0</v>
      </c>
      <c r="AV21" s="1140">
        <v>0</v>
      </c>
      <c r="AW21" s="1140">
        <v>0</v>
      </c>
      <c r="AX21" s="1140">
        <v>0</v>
      </c>
      <c r="AY21" s="1140">
        <v>0</v>
      </c>
      <c r="AZ21" s="1140">
        <v>0</v>
      </c>
      <c r="BA21" s="1140">
        <v>0</v>
      </c>
      <c r="BB21" s="1140">
        <v>0</v>
      </c>
      <c r="BC21" s="1140">
        <v>0</v>
      </c>
      <c r="BD21" s="1140">
        <v>0</v>
      </c>
      <c r="BE21" s="1140">
        <v>0</v>
      </c>
      <c r="BF21" s="1140">
        <v>0</v>
      </c>
      <c r="BG21" s="1140">
        <v>0</v>
      </c>
      <c r="BH21" s="1140">
        <v>0</v>
      </c>
      <c r="BI21" s="1140">
        <v>0</v>
      </c>
      <c r="BJ21" s="1140">
        <v>0</v>
      </c>
      <c r="BK21" s="1140">
        <v>0</v>
      </c>
      <c r="BL21" s="1140">
        <v>0</v>
      </c>
      <c r="BM21" s="1140">
        <v>0</v>
      </c>
      <c r="BN21" s="1140">
        <v>0</v>
      </c>
      <c r="BO21" s="1140">
        <v>0</v>
      </c>
      <c r="BP21" s="1140">
        <v>0</v>
      </c>
      <c r="BQ21" s="1140">
        <v>0</v>
      </c>
      <c r="BR21" s="1140">
        <v>0</v>
      </c>
      <c r="BS21" s="1140">
        <v>0</v>
      </c>
      <c r="BT21" s="1140">
        <v>0</v>
      </c>
      <c r="BU21" s="1140">
        <v>0</v>
      </c>
      <c r="BV21" s="1140">
        <v>0</v>
      </c>
      <c r="BW21" s="1140">
        <v>0</v>
      </c>
      <c r="BX21" s="1140">
        <v>0</v>
      </c>
      <c r="BY21" s="1140">
        <v>0</v>
      </c>
      <c r="BZ21" s="1140">
        <v>0</v>
      </c>
      <c r="CA21" s="1140">
        <v>0</v>
      </c>
      <c r="CB21" s="1140">
        <v>0</v>
      </c>
      <c r="CC21" s="1140">
        <v>0</v>
      </c>
      <c r="CD21" s="1140">
        <v>0</v>
      </c>
      <c r="CE21" s="1140">
        <v>0</v>
      </c>
      <c r="CF21" s="1140">
        <v>0</v>
      </c>
      <c r="CG21" s="1140">
        <v>0</v>
      </c>
      <c r="CH21" s="1140">
        <v>0</v>
      </c>
      <c r="CI21" s="1140">
        <v>0</v>
      </c>
      <c r="CJ21" s="1140">
        <v>0</v>
      </c>
      <c r="CK21" s="1140">
        <v>0</v>
      </c>
      <c r="CL21" s="1140">
        <v>0</v>
      </c>
      <c r="CM21" s="1140">
        <v>0</v>
      </c>
      <c r="CN21" s="1140">
        <v>0</v>
      </c>
      <c r="CO21" s="1140">
        <v>0</v>
      </c>
      <c r="CP21" s="1140">
        <v>0</v>
      </c>
      <c r="CQ21" s="1140">
        <v>0</v>
      </c>
      <c r="CR21" s="1140">
        <v>0</v>
      </c>
      <c r="CS21" s="1140">
        <v>0</v>
      </c>
      <c r="CT21" s="1140">
        <v>0</v>
      </c>
      <c r="CU21" s="1140">
        <v>0</v>
      </c>
      <c r="CV21" s="1140">
        <v>0</v>
      </c>
      <c r="CW21" s="1140">
        <v>0</v>
      </c>
      <c r="CX21" s="1140">
        <v>0</v>
      </c>
      <c r="CY21" s="1140">
        <v>0</v>
      </c>
      <c r="CZ21" s="1140">
        <v>0</v>
      </c>
      <c r="DA21" s="1140">
        <v>0</v>
      </c>
      <c r="DB21" s="1140">
        <v>0</v>
      </c>
      <c r="DC21" s="1140">
        <v>0</v>
      </c>
      <c r="DD21" s="1140">
        <v>0</v>
      </c>
      <c r="DE21" s="1140">
        <v>0</v>
      </c>
      <c r="DF21" s="1140">
        <v>0</v>
      </c>
      <c r="DG21" s="1140">
        <v>0</v>
      </c>
      <c r="DH21" s="1140">
        <v>0</v>
      </c>
      <c r="DI21" s="1140">
        <v>0</v>
      </c>
      <c r="DJ21" s="1140">
        <v>0</v>
      </c>
      <c r="DK21" s="1140">
        <v>0</v>
      </c>
      <c r="DL21" s="1140">
        <v>0</v>
      </c>
      <c r="DM21" s="1140">
        <v>0</v>
      </c>
      <c r="DN21" s="1140">
        <v>0</v>
      </c>
      <c r="DO21" s="1140">
        <v>0</v>
      </c>
      <c r="DP21" s="1140">
        <v>0</v>
      </c>
      <c r="DQ21" s="1140">
        <v>0</v>
      </c>
      <c r="DR21" s="1140">
        <v>0</v>
      </c>
      <c r="DS21" s="1140">
        <v>0</v>
      </c>
      <c r="DT21" s="1140">
        <v>0</v>
      </c>
      <c r="DU21" s="1140">
        <v>0</v>
      </c>
      <c r="DV21" s="1140">
        <v>0</v>
      </c>
      <c r="DW21" s="1140">
        <v>0</v>
      </c>
      <c r="DX21" s="1140">
        <v>0</v>
      </c>
      <c r="DY21" s="1140">
        <v>0</v>
      </c>
      <c r="DZ21" s="1140">
        <v>0</v>
      </c>
      <c r="EA21" s="1140">
        <v>0</v>
      </c>
      <c r="EB21" s="1140">
        <v>0</v>
      </c>
      <c r="EC21" s="1140">
        <v>0</v>
      </c>
      <c r="ED21" s="1140">
        <v>0</v>
      </c>
      <c r="EE21" s="1140">
        <v>0</v>
      </c>
      <c r="EF21" s="1140">
        <v>0</v>
      </c>
      <c r="EG21" s="1140">
        <v>0</v>
      </c>
      <c r="EH21" s="1140">
        <v>0</v>
      </c>
      <c r="EI21" s="1140">
        <v>0</v>
      </c>
      <c r="EJ21" s="1140">
        <v>0</v>
      </c>
      <c r="EK21" s="1140">
        <v>0</v>
      </c>
      <c r="EL21" s="1140">
        <v>0</v>
      </c>
      <c r="EM21" s="1140">
        <v>0</v>
      </c>
      <c r="EN21" s="1140">
        <v>0</v>
      </c>
      <c r="EO21" s="1140">
        <v>0</v>
      </c>
      <c r="EP21" s="1140">
        <v>0</v>
      </c>
      <c r="EQ21" s="1140">
        <v>0</v>
      </c>
      <c r="ER21" s="1140">
        <v>0</v>
      </c>
      <c r="ES21" s="1140">
        <v>0</v>
      </c>
      <c r="ET21" s="1140">
        <v>0</v>
      </c>
      <c r="EU21" s="1140">
        <v>0</v>
      </c>
      <c r="EV21" s="1140">
        <v>0</v>
      </c>
      <c r="EW21" s="1140">
        <v>0</v>
      </c>
      <c r="EX21" s="1140">
        <v>0</v>
      </c>
      <c r="EY21" s="1140">
        <v>0</v>
      </c>
      <c r="EZ21" s="1140">
        <v>0</v>
      </c>
      <c r="FA21" s="1140">
        <v>0</v>
      </c>
      <c r="FB21" s="1140">
        <v>0</v>
      </c>
      <c r="FC21" s="1140">
        <v>0</v>
      </c>
      <c r="FD21" s="1140">
        <v>0</v>
      </c>
      <c r="FE21" s="1140">
        <v>0</v>
      </c>
      <c r="FF21" s="1140">
        <v>0</v>
      </c>
      <c r="FG21" s="1140">
        <v>0</v>
      </c>
      <c r="FH21" s="1140">
        <v>0</v>
      </c>
      <c r="FI21" s="1140">
        <v>0</v>
      </c>
      <c r="FJ21" s="1140">
        <v>0</v>
      </c>
      <c r="FK21" s="1140">
        <v>0</v>
      </c>
      <c r="FL21" s="1140">
        <v>0</v>
      </c>
      <c r="FM21" s="1140">
        <v>0</v>
      </c>
      <c r="FN21" s="1140">
        <v>0</v>
      </c>
      <c r="FO21" s="1140">
        <v>0</v>
      </c>
      <c r="FP21" s="1140">
        <v>0</v>
      </c>
      <c r="FQ21" s="1140">
        <v>0</v>
      </c>
      <c r="FR21" s="1140">
        <v>0</v>
      </c>
      <c r="FS21" s="1140">
        <v>0</v>
      </c>
      <c r="FT21" s="1140">
        <v>0</v>
      </c>
      <c r="FU21" s="1140">
        <v>0</v>
      </c>
      <c r="FV21" s="1140">
        <v>0</v>
      </c>
      <c r="FW21" s="1140">
        <v>0</v>
      </c>
      <c r="FX21" s="1140">
        <v>0</v>
      </c>
      <c r="FY21" s="1140">
        <v>0</v>
      </c>
      <c r="FZ21" s="1140">
        <v>0</v>
      </c>
      <c r="GA21" s="1140">
        <v>0</v>
      </c>
      <c r="GB21" s="1140">
        <v>0</v>
      </c>
    </row>
    <row r="22" spans="1:184" ht="16.5" customHeight="1">
      <c r="A22" s="111"/>
      <c r="B22" s="111"/>
      <c r="C22" s="1141"/>
      <c r="D22" s="1141"/>
      <c r="E22" s="1141"/>
      <c r="F22" s="1141"/>
      <c r="G22" s="1141"/>
      <c r="H22" s="1141"/>
      <c r="I22" s="1141"/>
      <c r="J22" s="1141"/>
      <c r="K22" s="1141"/>
      <c r="L22" s="1141"/>
      <c r="M22" s="1141"/>
      <c r="N22" s="1141"/>
      <c r="O22" s="1141"/>
      <c r="P22" s="1141"/>
      <c r="Q22" s="1141"/>
      <c r="R22" s="1141"/>
      <c r="S22" s="1141"/>
      <c r="T22" s="1141"/>
      <c r="U22" s="1141"/>
      <c r="V22" s="1141"/>
      <c r="W22" s="1141"/>
      <c r="X22" s="1141"/>
      <c r="Y22" s="1141"/>
      <c r="Z22" s="1141"/>
      <c r="AA22" s="1141"/>
      <c r="AB22" s="1141"/>
      <c r="AC22" s="1141"/>
      <c r="AD22" s="1141"/>
      <c r="AE22" s="1141"/>
      <c r="AF22" s="1141"/>
      <c r="AG22" s="1141"/>
      <c r="AH22" s="1141"/>
      <c r="AI22" s="1141"/>
      <c r="AJ22" s="1141"/>
      <c r="AK22" s="1141"/>
      <c r="AL22" s="1141"/>
      <c r="AM22" s="1141"/>
      <c r="AN22" s="1141"/>
      <c r="AO22" s="1141"/>
      <c r="AP22" s="1141"/>
      <c r="AQ22" s="1141"/>
      <c r="AR22" s="1141"/>
      <c r="AS22" s="1141"/>
      <c r="AT22" s="1141"/>
      <c r="AU22" s="1141"/>
      <c r="AV22" s="1141"/>
      <c r="AW22" s="1141"/>
      <c r="AX22" s="1141"/>
      <c r="AY22" s="1141"/>
      <c r="AZ22" s="1141"/>
      <c r="BA22" s="1141"/>
      <c r="BB22" s="1141"/>
      <c r="BC22" s="1141"/>
      <c r="BD22" s="1141"/>
      <c r="BE22" s="1141"/>
      <c r="BF22" s="1141"/>
      <c r="BG22" s="1141"/>
      <c r="BH22" s="1141"/>
      <c r="BI22" s="1141"/>
      <c r="BJ22" s="1141"/>
      <c r="BK22" s="1141"/>
      <c r="BL22" s="1141"/>
      <c r="BM22" s="1141"/>
      <c r="BN22" s="1141"/>
      <c r="BO22" s="1141"/>
      <c r="BP22" s="1141"/>
      <c r="BQ22" s="1141"/>
      <c r="BR22" s="1141"/>
      <c r="BS22" s="1141"/>
      <c r="BT22" s="1141"/>
      <c r="BU22" s="1141"/>
      <c r="BV22" s="1141"/>
      <c r="BW22" s="1141"/>
      <c r="BX22" s="1141"/>
      <c r="BY22" s="1141"/>
      <c r="BZ22" s="1141"/>
      <c r="CA22" s="1141"/>
      <c r="CB22" s="1141"/>
      <c r="CC22" s="1141"/>
      <c r="CD22" s="1141"/>
      <c r="CE22" s="1141"/>
      <c r="CF22" s="1141"/>
      <c r="CG22" s="1141"/>
      <c r="CH22" s="1141"/>
      <c r="CI22" s="1141"/>
      <c r="CJ22" s="1141"/>
      <c r="CK22" s="1141"/>
      <c r="CL22" s="1141"/>
      <c r="CM22" s="1141"/>
      <c r="CN22" s="1141"/>
      <c r="CO22" s="1141"/>
      <c r="CP22" s="1141"/>
      <c r="CQ22" s="1141"/>
      <c r="CR22" s="1141"/>
      <c r="CS22" s="1141"/>
      <c r="CT22" s="1141"/>
      <c r="CU22" s="1141"/>
      <c r="CV22" s="1141"/>
      <c r="CW22" s="1141"/>
      <c r="CX22" s="1141"/>
      <c r="CY22" s="1141"/>
      <c r="CZ22" s="1141"/>
      <c r="DA22" s="1141"/>
      <c r="DB22" s="1141"/>
      <c r="DC22" s="1141"/>
      <c r="DD22" s="1141"/>
      <c r="DE22" s="1141"/>
      <c r="DF22" s="1141"/>
      <c r="DG22" s="1141"/>
      <c r="DH22" s="1141"/>
      <c r="DI22" s="1141"/>
      <c r="DJ22" s="1141"/>
      <c r="DK22" s="1141"/>
      <c r="DL22" s="1141"/>
      <c r="DM22" s="1141"/>
      <c r="DN22" s="1141"/>
      <c r="DO22" s="1141"/>
      <c r="DP22" s="1141"/>
      <c r="DQ22" s="1141"/>
      <c r="DR22" s="1141"/>
      <c r="DS22" s="1141"/>
      <c r="DT22" s="1141"/>
      <c r="DU22" s="1141"/>
      <c r="DV22" s="1141"/>
      <c r="DW22" s="1141"/>
      <c r="DX22" s="1141"/>
      <c r="DY22" s="1141"/>
      <c r="DZ22" s="1141"/>
      <c r="EA22" s="1141"/>
      <c r="EB22" s="1141"/>
      <c r="EC22" s="1141"/>
      <c r="ED22" s="1141"/>
      <c r="EE22" s="1141"/>
      <c r="EF22" s="1141"/>
      <c r="EG22" s="1141"/>
      <c r="EH22" s="1141"/>
      <c r="EI22" s="1141"/>
      <c r="EJ22" s="1141"/>
      <c r="EK22" s="1141"/>
      <c r="EL22" s="1141"/>
      <c r="EM22" s="1141"/>
      <c r="EN22" s="1141"/>
      <c r="EO22" s="1141"/>
      <c r="EP22" s="1141"/>
      <c r="EQ22" s="1141"/>
      <c r="ER22" s="1141"/>
      <c r="ES22" s="1141"/>
      <c r="ET22" s="1141"/>
      <c r="EU22" s="1141"/>
      <c r="EV22" s="1141"/>
      <c r="EW22" s="1141"/>
      <c r="EX22" s="1141"/>
      <c r="EY22" s="1141"/>
      <c r="EZ22" s="1141"/>
      <c r="FA22" s="1141"/>
      <c r="FB22" s="1141"/>
      <c r="FC22" s="1141"/>
      <c r="FD22" s="1141"/>
      <c r="FE22" s="1141"/>
      <c r="FF22" s="1141"/>
      <c r="FG22" s="1141"/>
      <c r="FH22" s="1141"/>
      <c r="FI22" s="1141"/>
      <c r="FJ22" s="1141"/>
      <c r="FK22" s="1141"/>
      <c r="FL22" s="1141"/>
      <c r="FM22" s="1141"/>
      <c r="FN22" s="1141"/>
      <c r="FO22" s="1141"/>
      <c r="FP22" s="1141"/>
      <c r="FQ22" s="1141"/>
      <c r="FR22" s="1141"/>
      <c r="FS22" s="1141"/>
      <c r="FT22" s="1141"/>
      <c r="FU22" s="1141"/>
      <c r="FV22" s="1141"/>
      <c r="FW22" s="1141"/>
      <c r="FX22" s="1141"/>
      <c r="FY22" s="1141"/>
      <c r="FZ22" s="1141"/>
      <c r="GA22" s="1141"/>
      <c r="GB22" s="1141"/>
    </row>
    <row r="23" spans="1:184" ht="16.5" customHeight="1">
      <c r="A23" s="109" t="s">
        <v>118</v>
      </c>
      <c r="B23" s="109" t="s">
        <v>117</v>
      </c>
      <c r="C23" s="1140">
        <v>100.87174853000002</v>
      </c>
      <c r="D23" s="1140">
        <v>61.454897129999992</v>
      </c>
      <c r="E23" s="1140">
        <v>161.37574275</v>
      </c>
      <c r="F23" s="1140">
        <v>34.115845870000001</v>
      </c>
      <c r="G23" s="1140">
        <v>104.31416644999999</v>
      </c>
      <c r="H23" s="1140">
        <v>94.826760669999999</v>
      </c>
      <c r="I23" s="1140">
        <v>117.08089912000001</v>
      </c>
      <c r="J23" s="1140">
        <v>17.912021249999999</v>
      </c>
      <c r="K23" s="1140">
        <v>223.52273242999996</v>
      </c>
      <c r="L23" s="1140">
        <v>154.10795172999997</v>
      </c>
      <c r="M23" s="1140">
        <v>155.91394252999999</v>
      </c>
      <c r="N23" s="1140">
        <v>172.57112454999998</v>
      </c>
      <c r="O23" s="1140">
        <v>415.07645757999995</v>
      </c>
      <c r="P23" s="1140">
        <v>143.73269343999999</v>
      </c>
      <c r="Q23" s="1140">
        <v>198.36355931999998</v>
      </c>
      <c r="R23" s="1140">
        <v>270.89756561000002</v>
      </c>
      <c r="S23" s="1140">
        <v>262.07020447999997</v>
      </c>
      <c r="T23" s="1140">
        <v>89.969799440000003</v>
      </c>
      <c r="U23" s="1140">
        <v>40.614643090000001</v>
      </c>
      <c r="V23" s="1140">
        <v>102.21225756</v>
      </c>
      <c r="W23" s="1140">
        <v>26.833478599999999</v>
      </c>
      <c r="X23" s="1140">
        <v>108.75771674999999</v>
      </c>
      <c r="Y23" s="1140">
        <v>127.08106000000001</v>
      </c>
      <c r="Z23" s="1140">
        <v>81.813073779999996</v>
      </c>
      <c r="AA23" s="1140">
        <v>181.16817865000002</v>
      </c>
      <c r="AB23" s="1140">
        <v>152.61813896000001</v>
      </c>
      <c r="AC23" s="1140">
        <v>208.72010127999999</v>
      </c>
      <c r="AD23" s="1140">
        <v>190.56597326999997</v>
      </c>
      <c r="AE23" s="1140">
        <v>276.53585465000003</v>
      </c>
      <c r="AF23" s="1140">
        <v>58.611248670000002</v>
      </c>
      <c r="AG23" s="1140">
        <v>151.15780359000001</v>
      </c>
      <c r="AH23" s="1140">
        <v>73.411701520000008</v>
      </c>
      <c r="AI23" s="1140">
        <v>111.50296273000001</v>
      </c>
      <c r="AJ23" s="1140">
        <v>107.42566719000001</v>
      </c>
      <c r="AK23" s="1140">
        <v>66.706140189999999</v>
      </c>
      <c r="AL23" s="1140">
        <v>130.50753857999999</v>
      </c>
      <c r="AM23" s="1140">
        <v>122.77166274</v>
      </c>
      <c r="AN23" s="1140">
        <v>117.70602724</v>
      </c>
      <c r="AO23" s="1140">
        <v>138.89641939000001</v>
      </c>
      <c r="AP23" s="1140">
        <v>206.63082968000001</v>
      </c>
      <c r="AQ23" s="1140">
        <v>116.23946946000001</v>
      </c>
      <c r="AR23" s="1140">
        <v>239.12644954999999</v>
      </c>
      <c r="AS23" s="1140">
        <v>178.50329379000001</v>
      </c>
      <c r="AT23" s="1140">
        <v>302.47471422000001</v>
      </c>
      <c r="AU23" s="1140">
        <v>180.52413272000001</v>
      </c>
      <c r="AV23" s="1140">
        <v>201.58305669999999</v>
      </c>
      <c r="AW23" s="1140">
        <v>225.20497719999995</v>
      </c>
      <c r="AX23" s="1140">
        <v>334.10311827999999</v>
      </c>
      <c r="AY23" s="1140">
        <v>252.25339766999997</v>
      </c>
      <c r="AZ23" s="1140">
        <v>203.01427069000002</v>
      </c>
      <c r="BA23" s="1140">
        <v>290.38413364999997</v>
      </c>
      <c r="BB23" s="1140">
        <v>155.35301681999999</v>
      </c>
      <c r="BC23" s="1140">
        <v>155.59944632999998</v>
      </c>
      <c r="BD23" s="1140">
        <v>264.22527162</v>
      </c>
      <c r="BE23" s="1140">
        <v>155.22379669</v>
      </c>
      <c r="BF23" s="1140">
        <v>148.18447637999998</v>
      </c>
      <c r="BG23" s="1140">
        <v>156.14361699</v>
      </c>
      <c r="BH23" s="1140">
        <v>185.25219944999998</v>
      </c>
      <c r="BI23" s="1140">
        <v>210.96108674000001</v>
      </c>
      <c r="BJ23" s="1140">
        <v>417.43839092999997</v>
      </c>
      <c r="BK23" s="1140">
        <v>137.61474666000001</v>
      </c>
      <c r="BL23" s="1140">
        <v>163.47300160999998</v>
      </c>
      <c r="BM23" s="1140">
        <v>187.61035182000001</v>
      </c>
      <c r="BN23" s="1140">
        <v>389.24553226999996</v>
      </c>
      <c r="BO23" s="1140">
        <v>393.67770002999987</v>
      </c>
      <c r="BP23" s="1140">
        <v>340.56190323999999</v>
      </c>
      <c r="BQ23" s="1140">
        <v>171.22489893999997</v>
      </c>
      <c r="BR23" s="1140">
        <v>230.27790598000001</v>
      </c>
      <c r="BS23" s="1140">
        <v>297.59497189999996</v>
      </c>
      <c r="BT23" s="1140">
        <v>215.58212819000002</v>
      </c>
      <c r="BU23" s="1140">
        <v>226.54815564</v>
      </c>
      <c r="BV23" s="1140">
        <v>297.47305231000007</v>
      </c>
      <c r="BW23" s="1140">
        <v>184.30287417000002</v>
      </c>
      <c r="BX23" s="1140">
        <v>215.11157694999997</v>
      </c>
      <c r="BY23" s="1140">
        <v>188.38003639999997</v>
      </c>
      <c r="BZ23" s="1140">
        <v>246.14235818</v>
      </c>
      <c r="CA23" s="1140">
        <v>201.42409343999995</v>
      </c>
      <c r="CB23" s="1140">
        <v>94.623986049999999</v>
      </c>
      <c r="CC23" s="1140">
        <v>578.99666363999995</v>
      </c>
      <c r="CD23" s="1140">
        <v>116.31063683999999</v>
      </c>
      <c r="CE23" s="1140">
        <v>132.76709568999999</v>
      </c>
      <c r="CF23" s="1140">
        <v>146.11648846999998</v>
      </c>
      <c r="CG23" s="1140">
        <v>174.48669113</v>
      </c>
      <c r="CH23" s="1140">
        <v>309.85292434000007</v>
      </c>
      <c r="CI23" s="1140">
        <v>209.36520251000002</v>
      </c>
      <c r="CJ23" s="1140">
        <v>201.80332579999998</v>
      </c>
      <c r="CK23" s="1140">
        <v>226.69423159000002</v>
      </c>
      <c r="CL23" s="1140">
        <v>213.18532532999998</v>
      </c>
      <c r="CM23" s="1140">
        <v>205.06324686000002</v>
      </c>
      <c r="CN23" s="1140">
        <v>218.92119914</v>
      </c>
      <c r="CO23" s="1140">
        <v>231.07291556000001</v>
      </c>
      <c r="CP23" s="1140">
        <v>238.44280649999999</v>
      </c>
      <c r="CQ23" s="1140">
        <v>267.28862820999996</v>
      </c>
      <c r="CR23" s="1140">
        <v>225.76911896999999</v>
      </c>
      <c r="CS23" s="1140">
        <v>237.59561436999999</v>
      </c>
      <c r="CT23" s="1140">
        <v>305.72559425999998</v>
      </c>
      <c r="CU23" s="1140">
        <v>310.27087632000001</v>
      </c>
      <c r="CV23" s="1140">
        <v>204.93398895999997</v>
      </c>
      <c r="CW23" s="1140">
        <v>234.96590846999996</v>
      </c>
      <c r="CX23" s="1140">
        <v>195.04017368999996</v>
      </c>
      <c r="CY23" s="1140">
        <v>213.31232153999997</v>
      </c>
      <c r="CZ23" s="1140">
        <v>227.61136733999999</v>
      </c>
      <c r="DA23" s="1140">
        <v>161.49822879999999</v>
      </c>
      <c r="DB23" s="1140">
        <v>187.87479436000001</v>
      </c>
      <c r="DC23" s="1140">
        <v>172.56592301999999</v>
      </c>
      <c r="DD23" s="1140">
        <v>131.95258973</v>
      </c>
      <c r="DE23" s="1140">
        <v>153.76331722</v>
      </c>
      <c r="DF23" s="1140">
        <v>167.85955718999998</v>
      </c>
      <c r="DG23" s="1140">
        <v>112.93765403</v>
      </c>
      <c r="DH23" s="1140">
        <v>132.68560528</v>
      </c>
      <c r="DI23" s="1140">
        <v>139.85173856</v>
      </c>
      <c r="DJ23" s="1140">
        <v>123.65837286999999</v>
      </c>
      <c r="DK23" s="1140">
        <v>152.68091181</v>
      </c>
      <c r="DL23" s="1140">
        <v>156.97694645999999</v>
      </c>
      <c r="DM23" s="1140">
        <v>114.79751038999999</v>
      </c>
      <c r="DN23" s="1140">
        <v>124.66131343999999</v>
      </c>
      <c r="DO23" s="1140">
        <v>191.08549248000003</v>
      </c>
      <c r="DP23" s="1140">
        <v>150.67367480999999</v>
      </c>
      <c r="DQ23" s="1140">
        <v>165.30566397000001</v>
      </c>
      <c r="DR23" s="1140">
        <v>128.31779293</v>
      </c>
      <c r="DS23" s="1140">
        <v>150.12244304000001</v>
      </c>
      <c r="DT23" s="1140">
        <v>133.49940277000002</v>
      </c>
      <c r="DU23" s="1140">
        <v>123.90771698</v>
      </c>
      <c r="DV23" s="1140">
        <v>112.68614022</v>
      </c>
      <c r="DW23" s="1140">
        <v>123.05326148</v>
      </c>
      <c r="DX23" s="1140">
        <v>74.497450489999991</v>
      </c>
      <c r="DY23" s="1140">
        <v>71.947806080000007</v>
      </c>
      <c r="DZ23" s="1140">
        <v>40059.118246569997</v>
      </c>
      <c r="EA23" s="1140">
        <v>60098.714761050003</v>
      </c>
      <c r="EB23" s="1140">
        <v>60110.862611670003</v>
      </c>
      <c r="EC23" s="1140">
        <v>60114.459679429994</v>
      </c>
      <c r="ED23" s="1140">
        <v>60167.655248119998</v>
      </c>
      <c r="EE23" s="1140">
        <v>60137.373721639997</v>
      </c>
      <c r="EF23" s="1140">
        <v>60118.729695099995</v>
      </c>
      <c r="EG23" s="1140">
        <v>60108.210879309998</v>
      </c>
      <c r="EH23" s="1140">
        <v>28137.753914869998</v>
      </c>
      <c r="EI23" s="1140">
        <v>28154.715400299996</v>
      </c>
      <c r="EJ23" s="1140">
        <v>28197.327290929999</v>
      </c>
      <c r="EK23" s="1140">
        <v>28177.565639379998</v>
      </c>
      <c r="EL23" s="1140">
        <v>28207.795582660001</v>
      </c>
      <c r="EM23" s="1140">
        <v>28181.559026939998</v>
      </c>
      <c r="EN23" s="1140">
        <v>28179.63945459</v>
      </c>
      <c r="EO23" s="1140">
        <v>5230.4212523000006</v>
      </c>
      <c r="EP23" s="1140">
        <v>5273.6725033200009</v>
      </c>
      <c r="EQ23" s="1140">
        <v>5703.492794570001</v>
      </c>
      <c r="ER23" s="1140">
        <v>5341.3537384299998</v>
      </c>
      <c r="ES23" s="1140">
        <v>5680.9529828199993</v>
      </c>
      <c r="ET23" s="1140">
        <v>5367.3113184799995</v>
      </c>
      <c r="EU23" s="1140">
        <v>5455.6357244999999</v>
      </c>
      <c r="EV23" s="1140">
        <v>474.65708437000001</v>
      </c>
      <c r="EW23" s="1140">
        <v>457.39065388999995</v>
      </c>
      <c r="EX23" s="1140">
        <v>437.33100272999997</v>
      </c>
      <c r="EY23" s="1140">
        <v>449.40510766999995</v>
      </c>
      <c r="EZ23" s="1140">
        <v>474.81482889000006</v>
      </c>
      <c r="FA23" s="1140">
        <v>483.80394138999998</v>
      </c>
      <c r="FB23" s="1140">
        <v>564.75174861000005</v>
      </c>
      <c r="FC23" s="1140">
        <v>580.30747497999994</v>
      </c>
      <c r="FD23" s="1140">
        <v>630.52958948000014</v>
      </c>
      <c r="FE23" s="1140">
        <v>652.46875736000004</v>
      </c>
      <c r="FF23" s="1140">
        <v>712.75629380000009</v>
      </c>
      <c r="FG23" s="1140">
        <v>732.39056323999989</v>
      </c>
      <c r="FH23" s="1140">
        <v>576.11657275999994</v>
      </c>
      <c r="FI23" s="1140">
        <v>579.54354406000004</v>
      </c>
      <c r="FJ23" s="1140">
        <v>579.89613022000003</v>
      </c>
      <c r="FK23" s="1140">
        <v>581.47840715999996</v>
      </c>
      <c r="FL23" s="1140">
        <v>609.62000406000004</v>
      </c>
      <c r="FM23" s="1140">
        <v>688.40345491000005</v>
      </c>
      <c r="FN23" s="1140">
        <v>710.35248056000012</v>
      </c>
      <c r="FO23" s="1140">
        <v>744.52896973999998</v>
      </c>
      <c r="FP23" s="1140">
        <v>746.74793175000002</v>
      </c>
      <c r="FQ23" s="1140">
        <v>788.14915780999979</v>
      </c>
      <c r="FR23" s="1140">
        <v>854.24574639000002</v>
      </c>
      <c r="FS23" s="1140">
        <v>806.24126014000001</v>
      </c>
      <c r="FT23" s="1140">
        <v>859.04265614000008</v>
      </c>
      <c r="FU23" s="1140">
        <v>639.00520189999997</v>
      </c>
      <c r="FV23" s="1140">
        <v>646.10375122999983</v>
      </c>
      <c r="FW23" s="1140">
        <v>696.86559588</v>
      </c>
      <c r="FX23" s="1140">
        <v>765.86991064999984</v>
      </c>
      <c r="FY23" s="1140">
        <v>720.91621672000019</v>
      </c>
      <c r="FZ23" s="1140">
        <v>694.01832031999993</v>
      </c>
      <c r="GA23" s="1140">
        <v>668.13787059000015</v>
      </c>
      <c r="GB23" s="1140">
        <v>715.0306857999999</v>
      </c>
    </row>
    <row r="24" spans="1:184" ht="16.5" customHeight="1">
      <c r="A24" s="111"/>
      <c r="B24" s="111"/>
      <c r="C24" s="1141"/>
      <c r="D24" s="1141"/>
      <c r="E24" s="1141"/>
      <c r="F24" s="1141"/>
      <c r="G24" s="1141"/>
      <c r="H24" s="1141"/>
      <c r="I24" s="1141"/>
      <c r="J24" s="1141"/>
      <c r="K24" s="1141"/>
      <c r="L24" s="1141"/>
      <c r="M24" s="1141"/>
      <c r="N24" s="1141"/>
      <c r="O24" s="1141"/>
      <c r="P24" s="1141"/>
      <c r="Q24" s="1141"/>
      <c r="R24" s="1141"/>
      <c r="S24" s="1141"/>
      <c r="T24" s="1141"/>
      <c r="U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1"/>
      <c r="AP24" s="1141"/>
      <c r="AQ24" s="1141"/>
      <c r="AR24" s="1141"/>
      <c r="AS24" s="1141"/>
      <c r="AT24" s="1141"/>
      <c r="AU24" s="1141"/>
      <c r="AV24" s="1141"/>
      <c r="AW24" s="1141"/>
      <c r="AX24" s="1141"/>
      <c r="AY24" s="1141"/>
      <c r="AZ24" s="1141"/>
      <c r="BA24" s="1141"/>
      <c r="BB24" s="1141"/>
      <c r="BC24" s="1141"/>
      <c r="BD24" s="1141"/>
      <c r="BE24" s="1141"/>
      <c r="BF24" s="1141"/>
      <c r="BG24" s="1141"/>
      <c r="BH24" s="1141"/>
      <c r="BI24" s="1141"/>
      <c r="BJ24" s="1141"/>
      <c r="BK24" s="1141"/>
      <c r="BL24" s="1141"/>
      <c r="BM24" s="1141"/>
      <c r="BN24" s="1141"/>
      <c r="BO24" s="1141"/>
      <c r="BP24" s="1141"/>
      <c r="BQ24" s="1141"/>
      <c r="BR24" s="1141"/>
      <c r="BS24" s="1141"/>
      <c r="BT24" s="1141"/>
      <c r="BU24" s="1141"/>
      <c r="BV24" s="1141"/>
      <c r="BW24" s="1141"/>
      <c r="BX24" s="1141"/>
      <c r="BY24" s="1141"/>
      <c r="BZ24" s="1141"/>
      <c r="CA24" s="1141"/>
      <c r="CB24" s="1141"/>
      <c r="CC24" s="1141"/>
      <c r="CD24" s="1141"/>
      <c r="CE24" s="1141"/>
      <c r="CF24" s="1141"/>
      <c r="CG24" s="1141"/>
      <c r="CH24" s="1141"/>
      <c r="CI24" s="1141"/>
      <c r="CJ24" s="1141"/>
      <c r="CK24" s="1141"/>
      <c r="CL24" s="1141"/>
      <c r="CM24" s="1141"/>
      <c r="CN24" s="1141"/>
      <c r="CO24" s="1141"/>
      <c r="CP24" s="1141"/>
      <c r="CQ24" s="1141"/>
      <c r="CR24" s="1141"/>
      <c r="CS24" s="1141"/>
      <c r="CT24" s="1141"/>
      <c r="CU24" s="1141"/>
      <c r="CV24" s="1141"/>
      <c r="CW24" s="1141"/>
      <c r="CX24" s="1141"/>
      <c r="CY24" s="1141"/>
      <c r="CZ24" s="1141"/>
      <c r="DA24" s="1141"/>
      <c r="DB24" s="1141"/>
      <c r="DC24" s="1141"/>
      <c r="DD24" s="1141"/>
      <c r="DE24" s="1141"/>
      <c r="DF24" s="1141"/>
      <c r="DG24" s="1141"/>
      <c r="DH24" s="1141"/>
      <c r="DI24" s="1141"/>
      <c r="DJ24" s="1141"/>
      <c r="DK24" s="1141"/>
      <c r="DL24" s="1141"/>
      <c r="DM24" s="1141"/>
      <c r="DN24" s="1141"/>
      <c r="DO24" s="1141"/>
      <c r="DP24" s="1141"/>
      <c r="DQ24" s="1141"/>
      <c r="DR24" s="1141"/>
      <c r="DS24" s="1141"/>
      <c r="DT24" s="1141"/>
      <c r="DU24" s="1141"/>
      <c r="DV24" s="1141"/>
      <c r="DW24" s="1141"/>
      <c r="DX24" s="1141"/>
      <c r="DY24" s="1141"/>
      <c r="DZ24" s="1141"/>
      <c r="EA24" s="1141"/>
      <c r="EB24" s="1141"/>
      <c r="EC24" s="1141"/>
      <c r="ED24" s="1141"/>
      <c r="EE24" s="1141"/>
      <c r="EF24" s="1141"/>
      <c r="EG24" s="1141"/>
      <c r="EH24" s="1141"/>
      <c r="EI24" s="1141"/>
      <c r="EJ24" s="1141"/>
      <c r="EK24" s="1141"/>
      <c r="EL24" s="1141"/>
      <c r="EM24" s="1141"/>
      <c r="EN24" s="1141"/>
      <c r="EO24" s="1141"/>
      <c r="EP24" s="1141"/>
      <c r="EQ24" s="1141"/>
      <c r="ER24" s="1141"/>
      <c r="ES24" s="1141"/>
      <c r="ET24" s="1141"/>
      <c r="EU24" s="1141"/>
      <c r="EV24" s="1141"/>
      <c r="EW24" s="1141"/>
      <c r="EX24" s="1141"/>
      <c r="EY24" s="1141"/>
      <c r="EZ24" s="1141"/>
      <c r="FA24" s="1141"/>
      <c r="FB24" s="1141"/>
      <c r="FC24" s="1141"/>
      <c r="FD24" s="1141"/>
      <c r="FE24" s="1141"/>
      <c r="FF24" s="1141"/>
      <c r="FG24" s="1141"/>
      <c r="FH24" s="1141"/>
      <c r="FI24" s="1141"/>
      <c r="FJ24" s="1141"/>
      <c r="FK24" s="1141"/>
      <c r="FL24" s="1141"/>
      <c r="FM24" s="1141"/>
      <c r="FN24" s="1141"/>
      <c r="FO24" s="1141"/>
      <c r="FP24" s="1141"/>
      <c r="FQ24" s="1141"/>
      <c r="FR24" s="1141"/>
      <c r="FS24" s="1141"/>
      <c r="FT24" s="1141"/>
      <c r="FU24" s="1141"/>
      <c r="FV24" s="1141"/>
      <c r="FW24" s="1141"/>
      <c r="FX24" s="1141"/>
      <c r="FY24" s="1141"/>
      <c r="FZ24" s="1141"/>
      <c r="GA24" s="1141"/>
      <c r="GB24" s="1141"/>
    </row>
    <row r="25" spans="1:184" ht="16.5" customHeight="1">
      <c r="A25" s="109" t="s">
        <v>3003</v>
      </c>
      <c r="B25" s="109" t="s">
        <v>119</v>
      </c>
      <c r="C25" s="1140">
        <v>1976.6657630399998</v>
      </c>
      <c r="D25" s="1140">
        <v>1984.2185947199998</v>
      </c>
      <c r="E25" s="1140">
        <v>1985.61688293</v>
      </c>
      <c r="F25" s="1140">
        <v>1991.1752804099999</v>
      </c>
      <c r="G25" s="1140">
        <v>1992.6125975</v>
      </c>
      <c r="H25" s="1140">
        <v>1917.5217818799999</v>
      </c>
      <c r="I25" s="1140">
        <v>1917.4961673199998</v>
      </c>
      <c r="J25" s="1140">
        <v>1917.28120543</v>
      </c>
      <c r="K25" s="1140">
        <v>1917.2325234799998</v>
      </c>
      <c r="L25" s="1140">
        <v>1919.18921602</v>
      </c>
      <c r="M25" s="1140">
        <v>1918.9397383599999</v>
      </c>
      <c r="N25" s="1140">
        <v>1918.1092738299999</v>
      </c>
      <c r="O25" s="1140">
        <v>1918.06444788</v>
      </c>
      <c r="P25" s="1140">
        <v>1917.1917345799998</v>
      </c>
      <c r="Q25" s="1140">
        <v>1919.72773794</v>
      </c>
      <c r="R25" s="1140">
        <v>1919.4142326399999</v>
      </c>
      <c r="S25" s="1140">
        <v>1921.2854840099999</v>
      </c>
      <c r="T25" s="1140">
        <v>1996.35895349</v>
      </c>
      <c r="U25" s="1140">
        <v>1865.7395783099998</v>
      </c>
      <c r="V25" s="1140">
        <v>1865.7184242599999</v>
      </c>
      <c r="W25" s="1140">
        <v>1868.6160445899998</v>
      </c>
      <c r="X25" s="1140">
        <v>1868.3027242999999</v>
      </c>
      <c r="Y25" s="1140">
        <v>1978.7657218599998</v>
      </c>
      <c r="Z25" s="1140">
        <v>1978.4810529399999</v>
      </c>
      <c r="AA25" s="1140">
        <v>1981.11967119</v>
      </c>
      <c r="AB25" s="1140">
        <v>1982.9341981499999</v>
      </c>
      <c r="AC25" s="1140">
        <v>1982.877802</v>
      </c>
      <c r="AD25" s="1140">
        <v>1984.58480121</v>
      </c>
      <c r="AE25" s="1140">
        <v>1989.52938365</v>
      </c>
      <c r="AF25" s="1140">
        <v>1865.9288570599999</v>
      </c>
      <c r="AG25" s="1140">
        <v>1866.5775801199998</v>
      </c>
      <c r="AH25" s="1140">
        <v>1954.0414822299999</v>
      </c>
      <c r="AI25" s="1140">
        <v>1954.1670820299998</v>
      </c>
      <c r="AJ25" s="1140">
        <v>2087.27910208</v>
      </c>
      <c r="AK25" s="1140">
        <v>2104.2370903299998</v>
      </c>
      <c r="AL25" s="1140">
        <v>2097.3760829099997</v>
      </c>
      <c r="AM25" s="1140">
        <v>2095.2486594500001</v>
      </c>
      <c r="AN25" s="1140">
        <v>2099.2737472999997</v>
      </c>
      <c r="AO25" s="1140">
        <v>2094.6208616899999</v>
      </c>
      <c r="AP25" s="1140">
        <v>2113.9836782400002</v>
      </c>
      <c r="AQ25" s="1140">
        <v>2109.5643318900002</v>
      </c>
      <c r="AR25" s="1140">
        <v>1932.4942495500002</v>
      </c>
      <c r="AS25" s="1140">
        <v>1928.8543674699999</v>
      </c>
      <c r="AT25" s="1140">
        <v>1924.5813055199999</v>
      </c>
      <c r="AU25" s="1140">
        <v>1920.6146878499999</v>
      </c>
      <c r="AV25" s="1140">
        <v>1973.28626874</v>
      </c>
      <c r="AW25" s="1140">
        <v>1968.6993700200001</v>
      </c>
      <c r="AX25" s="1140">
        <v>1955.7937911900001</v>
      </c>
      <c r="AY25" s="1140">
        <v>1945.17292094</v>
      </c>
      <c r="AZ25" s="1140">
        <v>1944.5120906900002</v>
      </c>
      <c r="BA25" s="1140">
        <v>1945.5817451</v>
      </c>
      <c r="BB25" s="1140">
        <v>1950.4050652599999</v>
      </c>
      <c r="BC25" s="1140">
        <v>1949.0374773599999</v>
      </c>
      <c r="BD25" s="1140">
        <v>1843.2044038199999</v>
      </c>
      <c r="BE25" s="1140">
        <v>1843.0075791700001</v>
      </c>
      <c r="BF25" s="1140">
        <v>1848.5415386399998</v>
      </c>
      <c r="BG25" s="1140">
        <v>1845.9750228399998</v>
      </c>
      <c r="BH25" s="1140">
        <v>1842.28236945</v>
      </c>
      <c r="BI25" s="1140">
        <v>1838.3097861600002</v>
      </c>
      <c r="BJ25" s="1140">
        <v>1838.6635965099999</v>
      </c>
      <c r="BK25" s="1140">
        <v>1839.33735159</v>
      </c>
      <c r="BL25" s="1140">
        <v>1838.2578648399999</v>
      </c>
      <c r="BM25" s="1140">
        <v>1838.9161068199999</v>
      </c>
      <c r="BN25" s="1140">
        <v>1871.76677184</v>
      </c>
      <c r="BO25" s="1140">
        <v>1873.0080934099999</v>
      </c>
      <c r="BP25" s="1140">
        <v>1758.59652525</v>
      </c>
      <c r="BQ25" s="1140">
        <v>1765.1955663700001</v>
      </c>
      <c r="BR25" s="1140">
        <v>1784.7091786400001</v>
      </c>
      <c r="BS25" s="1140">
        <v>1793.1225634699997</v>
      </c>
      <c r="BT25" s="1140">
        <v>1800.69674044</v>
      </c>
      <c r="BU25" s="1140">
        <v>1812.9527837000001</v>
      </c>
      <c r="BV25" s="1140">
        <v>1825.2216799400001</v>
      </c>
      <c r="BW25" s="1140">
        <v>1837.8481110999999</v>
      </c>
      <c r="BX25" s="1140">
        <v>1840.3200148699998</v>
      </c>
      <c r="BY25" s="1140">
        <v>1841.4631023200002</v>
      </c>
      <c r="BZ25" s="1140">
        <v>1842.8854513700001</v>
      </c>
      <c r="CA25" s="1140">
        <v>1855.25130616</v>
      </c>
      <c r="CB25" s="1140">
        <v>1950.7770106699998</v>
      </c>
      <c r="CC25" s="1140">
        <v>1817.1802062500001</v>
      </c>
      <c r="CD25" s="1140">
        <v>1820.27272831</v>
      </c>
      <c r="CE25" s="1140">
        <v>1858.4220648000003</v>
      </c>
      <c r="CF25" s="1140">
        <v>1867.31848014</v>
      </c>
      <c r="CG25" s="1140">
        <v>1867.7454139500001</v>
      </c>
      <c r="CH25" s="1140">
        <v>1917.1051176200001</v>
      </c>
      <c r="CI25" s="1140">
        <v>1931.6881268400002</v>
      </c>
      <c r="CJ25" s="1140">
        <v>1949.6797471000002</v>
      </c>
      <c r="CK25" s="1140">
        <v>2017.6605561000003</v>
      </c>
      <c r="CL25" s="1140">
        <v>2048.7292062699998</v>
      </c>
      <c r="CM25" s="1140">
        <v>2068.1600349</v>
      </c>
      <c r="CN25" s="1140">
        <v>1964.2125651400002</v>
      </c>
      <c r="CO25" s="1140">
        <v>1992.6498684000001</v>
      </c>
      <c r="CP25" s="1140">
        <v>2024.3258200099999</v>
      </c>
      <c r="CQ25" s="1140">
        <v>2043.89235506</v>
      </c>
      <c r="CR25" s="1140">
        <v>2083.4067414300002</v>
      </c>
      <c r="CS25" s="1140">
        <v>2105.30215206</v>
      </c>
      <c r="CT25" s="1140">
        <v>2117.3534826</v>
      </c>
      <c r="CU25" s="1140">
        <v>2126.1563762400001</v>
      </c>
      <c r="CV25" s="1140">
        <v>2130.6462168500002</v>
      </c>
      <c r="CW25" s="1140">
        <v>2132.78491781</v>
      </c>
      <c r="CX25" s="1140">
        <v>2134.5392780899997</v>
      </c>
      <c r="CY25" s="1140">
        <v>2136.52147307</v>
      </c>
      <c r="CZ25" s="1140">
        <v>2033.90863408</v>
      </c>
      <c r="DA25" s="1140">
        <v>2034.6565531999997</v>
      </c>
      <c r="DB25" s="1140">
        <v>2049.46335555</v>
      </c>
      <c r="DC25" s="1140">
        <v>2050.6327610900003</v>
      </c>
      <c r="DD25" s="1140">
        <v>2081.6060169100001</v>
      </c>
      <c r="DE25" s="1140">
        <v>2081.62614024</v>
      </c>
      <c r="DF25" s="1140">
        <v>2083.8631646499998</v>
      </c>
      <c r="DG25" s="1140">
        <v>2108.8218909699999</v>
      </c>
      <c r="DH25" s="1140">
        <v>2132.1734901</v>
      </c>
      <c r="DI25" s="1140">
        <v>2140.08618755</v>
      </c>
      <c r="DJ25" s="1140">
        <v>2147.9134393499999</v>
      </c>
      <c r="DK25" s="1140">
        <v>2152.0999325500002</v>
      </c>
      <c r="DL25" s="1140">
        <v>2056.6157497099998</v>
      </c>
      <c r="DM25" s="1140">
        <v>2063.3416090199999</v>
      </c>
      <c r="DN25" s="1140">
        <v>2081.2235840999997</v>
      </c>
      <c r="DO25" s="1140">
        <v>2087.3680648200002</v>
      </c>
      <c r="DP25" s="1140">
        <v>2092.4276152500001</v>
      </c>
      <c r="DQ25" s="1140">
        <v>2100.9931381199999</v>
      </c>
      <c r="DR25" s="1140">
        <v>2101.29416924</v>
      </c>
      <c r="DS25" s="1140">
        <v>2106.4152265299999</v>
      </c>
      <c r="DT25" s="1140">
        <v>2107.0563370999998</v>
      </c>
      <c r="DU25" s="1140">
        <v>2107.5174071000001</v>
      </c>
      <c r="DV25" s="1140">
        <v>2107.7421171000001</v>
      </c>
      <c r="DW25" s="1140">
        <v>2108.0816927400001</v>
      </c>
      <c r="DX25" s="1140">
        <v>2057.0470939299998</v>
      </c>
      <c r="DY25" s="1140">
        <v>2058.8049848200003</v>
      </c>
      <c r="DZ25" s="1140">
        <v>2063.46499202</v>
      </c>
      <c r="EA25" s="1140">
        <v>2063.7060080199999</v>
      </c>
      <c r="EB25" s="1140">
        <v>2065.27010182</v>
      </c>
      <c r="EC25" s="1140">
        <v>2066.1116965300002</v>
      </c>
      <c r="ED25" s="1140">
        <v>2067.0118971500001</v>
      </c>
      <c r="EE25" s="1140">
        <v>2069.4063365000002</v>
      </c>
      <c r="EF25" s="1140">
        <v>2070.4567852199998</v>
      </c>
      <c r="EG25" s="1140">
        <v>2070.6062042100002</v>
      </c>
      <c r="EH25" s="1140">
        <v>2071.1973836000002</v>
      </c>
      <c r="EI25" s="1140">
        <v>2073.2062911400003</v>
      </c>
      <c r="EJ25" s="1140">
        <v>1984.7212815000003</v>
      </c>
      <c r="EK25" s="1140">
        <v>1988.8481967900002</v>
      </c>
      <c r="EL25" s="1140">
        <v>1988.8646257400001</v>
      </c>
      <c r="EM25" s="1140">
        <v>1988.7845456700002</v>
      </c>
      <c r="EN25" s="1140">
        <v>1990.3965638</v>
      </c>
      <c r="EO25" s="1140">
        <v>1994.1059560799999</v>
      </c>
      <c r="EP25" s="1140">
        <v>2001.62088825</v>
      </c>
      <c r="EQ25" s="1140">
        <v>2002.8467428999998</v>
      </c>
      <c r="ER25" s="1140">
        <v>2004.4782937300001</v>
      </c>
      <c r="ES25" s="1140">
        <v>2008.22184984</v>
      </c>
      <c r="ET25" s="1140">
        <v>2076.4445714799999</v>
      </c>
      <c r="EU25" s="1140">
        <v>2076.7731015299996</v>
      </c>
      <c r="EV25" s="1140">
        <v>1997.5217751299999</v>
      </c>
      <c r="EW25" s="1140">
        <v>1998.44010972</v>
      </c>
      <c r="EX25" s="1140">
        <v>2014.39297416</v>
      </c>
      <c r="EY25" s="1140">
        <v>2017.2266804099997</v>
      </c>
      <c r="EZ25" s="1140">
        <v>2013.3433235099999</v>
      </c>
      <c r="FA25" s="1140">
        <v>2012.84062167</v>
      </c>
      <c r="FB25" s="1140">
        <v>2039.4310467999999</v>
      </c>
      <c r="FC25" s="1140">
        <v>2041.8589800999998</v>
      </c>
      <c r="FD25" s="1140">
        <v>2051.1178745200004</v>
      </c>
      <c r="FE25" s="1140">
        <v>2061.04412245</v>
      </c>
      <c r="FF25" s="1140">
        <v>2060.7643953299998</v>
      </c>
      <c r="FG25" s="1140">
        <v>2086.9851576700003</v>
      </c>
      <c r="FH25" s="1140">
        <v>2108.1757237000002</v>
      </c>
      <c r="FI25" s="1140">
        <v>2112.24436186</v>
      </c>
      <c r="FJ25" s="1140">
        <v>2116.1433503400003</v>
      </c>
      <c r="FK25" s="1140">
        <v>2120.6936421400001</v>
      </c>
      <c r="FL25" s="1140">
        <v>2133.7360973600003</v>
      </c>
      <c r="FM25" s="1140">
        <v>2162.0355227</v>
      </c>
      <c r="FN25" s="1140">
        <v>2162.5752928100001</v>
      </c>
      <c r="FO25" s="1140">
        <v>2167.2910499600002</v>
      </c>
      <c r="FP25" s="1140">
        <v>2171.0625610700004</v>
      </c>
      <c r="FQ25" s="1140">
        <v>2175.8494522699998</v>
      </c>
      <c r="FR25" s="1140">
        <v>2178.8570160100003</v>
      </c>
      <c r="FS25" s="1140">
        <v>2271.1947641099996</v>
      </c>
      <c r="FT25" s="1140">
        <v>2166.2793308900004</v>
      </c>
      <c r="FU25" s="1140">
        <v>2181.26686866</v>
      </c>
      <c r="FV25" s="1140">
        <v>2184.7384986099996</v>
      </c>
      <c r="FW25" s="1140">
        <v>2185.5107560299998</v>
      </c>
      <c r="FX25" s="1140">
        <v>2186.1222678899999</v>
      </c>
      <c r="FY25" s="1140">
        <v>2351.5121045300002</v>
      </c>
      <c r="FZ25" s="1140">
        <v>2379.4623000099996</v>
      </c>
      <c r="GA25" s="1140">
        <v>2422.9641640599998</v>
      </c>
      <c r="GB25" s="1140">
        <v>2426.5404598199998</v>
      </c>
    </row>
    <row r="26" spans="1:184" ht="16.5" customHeight="1">
      <c r="A26" s="111"/>
      <c r="B26" s="111"/>
      <c r="C26" s="1141"/>
      <c r="D26" s="1141"/>
      <c r="E26" s="1141"/>
      <c r="F26" s="1141"/>
      <c r="G26" s="1141"/>
      <c r="H26" s="1141"/>
      <c r="I26" s="1141"/>
      <c r="J26" s="1141"/>
      <c r="K26" s="1141"/>
      <c r="L26" s="1141"/>
      <c r="M26" s="1141"/>
      <c r="N26" s="1141"/>
      <c r="O26" s="1141"/>
      <c r="P26" s="1141"/>
      <c r="Q26" s="1141"/>
      <c r="R26" s="1141"/>
      <c r="S26" s="1141"/>
      <c r="T26" s="1141"/>
      <c r="U26" s="1141"/>
      <c r="V26" s="1141"/>
      <c r="W26" s="1141"/>
      <c r="X26" s="1141"/>
      <c r="Y26" s="1141"/>
      <c r="Z26" s="1141"/>
      <c r="AA26" s="1141"/>
      <c r="AB26" s="1141"/>
      <c r="AC26" s="1141"/>
      <c r="AD26" s="1141"/>
      <c r="AE26" s="1141"/>
      <c r="AF26" s="1141"/>
      <c r="AG26" s="1141"/>
      <c r="AH26" s="1141"/>
      <c r="AI26" s="1141"/>
      <c r="AJ26" s="1141"/>
      <c r="AK26" s="1141"/>
      <c r="AL26" s="1141"/>
      <c r="AM26" s="1141"/>
      <c r="AN26" s="1141"/>
      <c r="AO26" s="1141"/>
      <c r="AP26" s="1141"/>
      <c r="AQ26" s="1141"/>
      <c r="AR26" s="1141"/>
      <c r="AS26" s="1141"/>
      <c r="AT26" s="1141"/>
      <c r="AU26" s="1141"/>
      <c r="AV26" s="1141"/>
      <c r="AW26" s="1141"/>
      <c r="AX26" s="1141"/>
      <c r="AY26" s="1141"/>
      <c r="AZ26" s="1141"/>
      <c r="BA26" s="1141"/>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c r="CB26" s="1141"/>
      <c r="CC26" s="1141"/>
      <c r="CD26" s="1141"/>
      <c r="CE26" s="1141"/>
      <c r="CF26" s="1141"/>
      <c r="CG26" s="1141"/>
      <c r="CH26" s="1141"/>
      <c r="CI26" s="1141"/>
      <c r="CJ26" s="1141"/>
      <c r="CK26" s="1141"/>
      <c r="CL26" s="1141"/>
      <c r="CM26" s="1141"/>
      <c r="CN26" s="1141"/>
      <c r="CO26" s="1141"/>
      <c r="CP26" s="1141"/>
      <c r="CQ26" s="1141"/>
      <c r="CR26" s="1141"/>
      <c r="CS26" s="1141"/>
      <c r="CT26" s="1141"/>
      <c r="CU26" s="1141"/>
      <c r="CV26" s="1141"/>
      <c r="CW26" s="1141"/>
      <c r="CX26" s="1141"/>
      <c r="CY26" s="1141"/>
      <c r="CZ26" s="1141"/>
      <c r="DA26" s="1141"/>
      <c r="DB26" s="1141"/>
      <c r="DC26" s="1141"/>
      <c r="DD26" s="1141"/>
      <c r="DE26" s="1141"/>
      <c r="DF26" s="1141"/>
      <c r="DG26" s="1141"/>
      <c r="DH26" s="1141"/>
      <c r="DI26" s="1141"/>
      <c r="DJ26" s="1141"/>
      <c r="DK26" s="1141"/>
      <c r="DL26" s="1141"/>
      <c r="DM26" s="1141"/>
      <c r="DN26" s="1141"/>
      <c r="DO26" s="1141"/>
      <c r="DP26" s="1141"/>
      <c r="DQ26" s="1141"/>
      <c r="DR26" s="1141"/>
      <c r="DS26" s="1141"/>
      <c r="DT26" s="1141"/>
      <c r="DU26" s="1141"/>
      <c r="DV26" s="1141"/>
      <c r="DW26" s="1141"/>
      <c r="DX26" s="1141"/>
      <c r="DY26" s="1141"/>
      <c r="DZ26" s="1141"/>
      <c r="EA26" s="1141"/>
      <c r="EB26" s="1141"/>
      <c r="EC26" s="1141"/>
      <c r="ED26" s="1141"/>
      <c r="EE26" s="1141"/>
      <c r="EF26" s="1141"/>
      <c r="EG26" s="1141"/>
      <c r="EH26" s="1141"/>
      <c r="EI26" s="1141"/>
      <c r="EJ26" s="1141"/>
      <c r="EK26" s="1141"/>
      <c r="EL26" s="1141"/>
      <c r="EM26" s="1141"/>
      <c r="EN26" s="1141"/>
      <c r="EO26" s="1141"/>
      <c r="EP26" s="1141"/>
      <c r="EQ26" s="1141"/>
      <c r="ER26" s="1141"/>
      <c r="ES26" s="1141"/>
      <c r="ET26" s="1141"/>
      <c r="EU26" s="1141"/>
      <c r="EV26" s="1141"/>
      <c r="EW26" s="1141"/>
      <c r="EX26" s="1141"/>
      <c r="EY26" s="1141"/>
      <c r="EZ26" s="1141"/>
      <c r="FA26" s="1141"/>
      <c r="FB26" s="1141"/>
      <c r="FC26" s="1141"/>
      <c r="FD26" s="1141"/>
      <c r="FE26" s="1141"/>
      <c r="FF26" s="1141"/>
      <c r="FG26" s="1141"/>
      <c r="FH26" s="1141"/>
      <c r="FI26" s="1141"/>
      <c r="FJ26" s="1141"/>
      <c r="FK26" s="1141"/>
      <c r="FL26" s="1141"/>
      <c r="FM26" s="1141"/>
      <c r="FN26" s="1141"/>
      <c r="FO26" s="1141"/>
      <c r="FP26" s="1141"/>
      <c r="FQ26" s="1141"/>
      <c r="FR26" s="1141"/>
      <c r="FS26" s="1141"/>
      <c r="FT26" s="1141"/>
      <c r="FU26" s="1141"/>
      <c r="FV26" s="1141"/>
      <c r="FW26" s="1141"/>
      <c r="FX26" s="1141"/>
      <c r="FY26" s="1141"/>
      <c r="FZ26" s="1141"/>
      <c r="GA26" s="1141"/>
      <c r="GB26" s="1141"/>
    </row>
    <row r="27" spans="1:184" ht="16.5" customHeight="1">
      <c r="A27" s="109"/>
      <c r="B27" s="109" t="s">
        <v>50</v>
      </c>
      <c r="C27" s="1140">
        <v>69596.492978260008</v>
      </c>
      <c r="D27" s="1140">
        <v>70941.137481960002</v>
      </c>
      <c r="E27" s="1140">
        <v>70499.654408689996</v>
      </c>
      <c r="F27" s="1140">
        <v>71302.400434919982</v>
      </c>
      <c r="G27" s="1140">
        <v>74450.371189410012</v>
      </c>
      <c r="H27" s="1140">
        <v>73422.695010850002</v>
      </c>
      <c r="I27" s="1140">
        <v>73741.022601379998</v>
      </c>
      <c r="J27" s="1140">
        <v>74913.405534099991</v>
      </c>
      <c r="K27" s="1140">
        <v>78694.334378229978</v>
      </c>
      <c r="L27" s="1140">
        <v>79392.890200669979</v>
      </c>
      <c r="M27" s="1140">
        <v>82982.389130539988</v>
      </c>
      <c r="N27" s="1140">
        <v>86612.239956250007</v>
      </c>
      <c r="O27" s="1140">
        <v>83585.412843940008</v>
      </c>
      <c r="P27" s="1140">
        <v>83414.25191986002</v>
      </c>
      <c r="Q27" s="1140">
        <v>84435.871825220005</v>
      </c>
      <c r="R27" s="1140">
        <v>84082.643758529986</v>
      </c>
      <c r="S27" s="1140">
        <v>85853.749046339988</v>
      </c>
      <c r="T27" s="1140">
        <v>88592.54695193001</v>
      </c>
      <c r="U27" s="1140">
        <v>88882.225354269991</v>
      </c>
      <c r="V27" s="1140">
        <v>89112.098272500007</v>
      </c>
      <c r="W27" s="1140">
        <v>87868.856741180018</v>
      </c>
      <c r="X27" s="1140">
        <v>91091.426085909989</v>
      </c>
      <c r="Y27" s="1140">
        <v>89540.306182900007</v>
      </c>
      <c r="Z27" s="1140">
        <v>92681.040482939992</v>
      </c>
      <c r="AA27" s="1140">
        <v>93057.427462349995</v>
      </c>
      <c r="AB27" s="1140">
        <v>93216.006621159991</v>
      </c>
      <c r="AC27" s="1140">
        <v>92395.195668540007</v>
      </c>
      <c r="AD27" s="1140">
        <v>92343.3335161</v>
      </c>
      <c r="AE27" s="1140">
        <v>90504.874658370012</v>
      </c>
      <c r="AF27" s="1140">
        <v>97002.375047109992</v>
      </c>
      <c r="AG27" s="1140">
        <v>98020.362661199993</v>
      </c>
      <c r="AH27" s="1140">
        <v>97950.904823339995</v>
      </c>
      <c r="AI27" s="1140">
        <v>98887.514703899986</v>
      </c>
      <c r="AJ27" s="1140">
        <v>98497.72901571999</v>
      </c>
      <c r="AK27" s="1140">
        <v>99356.306598119991</v>
      </c>
      <c r="AL27" s="1140">
        <v>100930.55150610002</v>
      </c>
      <c r="AM27" s="1140">
        <v>104790.87118644998</v>
      </c>
      <c r="AN27" s="1140">
        <v>104458.18805176998</v>
      </c>
      <c r="AO27" s="1140">
        <v>108086.37018971</v>
      </c>
      <c r="AP27" s="1140">
        <v>107405.78609197997</v>
      </c>
      <c r="AQ27" s="1140">
        <v>114390.36744292999</v>
      </c>
      <c r="AR27" s="1140">
        <v>113988.66618238001</v>
      </c>
      <c r="AS27" s="1140">
        <v>111194.33481837</v>
      </c>
      <c r="AT27" s="1140">
        <v>110092.93683617002</v>
      </c>
      <c r="AU27" s="1140">
        <v>112471.18276853002</v>
      </c>
      <c r="AV27" s="1140">
        <v>111686.14588489001</v>
      </c>
      <c r="AW27" s="1140">
        <v>111021.07280037001</v>
      </c>
      <c r="AX27" s="1140">
        <v>115230.05499470999</v>
      </c>
      <c r="AY27" s="1140">
        <v>115477.48536897</v>
      </c>
      <c r="AZ27" s="1140">
        <v>120988.83522885997</v>
      </c>
      <c r="BA27" s="1140">
        <v>122871.29449175001</v>
      </c>
      <c r="BB27" s="1140">
        <v>127088.77066056998</v>
      </c>
      <c r="BC27" s="1140">
        <v>128069.47628107002</v>
      </c>
      <c r="BD27" s="1140">
        <v>130583.81207653</v>
      </c>
      <c r="BE27" s="1140">
        <v>131173.15071659998</v>
      </c>
      <c r="BF27" s="1140">
        <v>133456.09197514001</v>
      </c>
      <c r="BG27" s="1140">
        <v>130765.67933947999</v>
      </c>
      <c r="BH27" s="1140">
        <v>129055.71459685999</v>
      </c>
      <c r="BI27" s="1140">
        <v>126942.81240936001</v>
      </c>
      <c r="BJ27" s="1140">
        <v>131563.49427942</v>
      </c>
      <c r="BK27" s="1140">
        <v>128415.42706364999</v>
      </c>
      <c r="BL27" s="1140">
        <v>134436.63312687998</v>
      </c>
      <c r="BM27" s="1140">
        <v>147415.07719723001</v>
      </c>
      <c r="BN27" s="1140">
        <v>146159.68355202</v>
      </c>
      <c r="BO27" s="1140">
        <v>146084.06147708997</v>
      </c>
      <c r="BP27" s="1140">
        <v>149685.82964860002</v>
      </c>
      <c r="BQ27" s="1140">
        <v>152617.94579202001</v>
      </c>
      <c r="BR27" s="1140">
        <v>152435.10079409002</v>
      </c>
      <c r="BS27" s="1140">
        <v>154676.54865548003</v>
      </c>
      <c r="BT27" s="1140">
        <v>158429.68953138002</v>
      </c>
      <c r="BU27" s="1140">
        <v>160069.02174411996</v>
      </c>
      <c r="BV27" s="1140">
        <v>161362.55657941001</v>
      </c>
      <c r="BW27" s="1140">
        <v>161629.17440413</v>
      </c>
      <c r="BX27" s="1140">
        <v>164349.35004959002</v>
      </c>
      <c r="BY27" s="1140">
        <v>165416.05700292002</v>
      </c>
      <c r="BZ27" s="1140">
        <v>164662.21708086002</v>
      </c>
      <c r="CA27" s="1140">
        <v>167951.32043451001</v>
      </c>
      <c r="CB27" s="1140">
        <v>174872.48942698998</v>
      </c>
      <c r="CC27" s="1140">
        <v>175421.29849749999</v>
      </c>
      <c r="CD27" s="1140">
        <v>174452.08759261001</v>
      </c>
      <c r="CE27" s="1140">
        <v>177108.37673411</v>
      </c>
      <c r="CF27" s="1140">
        <v>178785.45480360996</v>
      </c>
      <c r="CG27" s="1140">
        <v>181295.97438636003</v>
      </c>
      <c r="CH27" s="1140">
        <v>185234.34054784998</v>
      </c>
      <c r="CI27" s="1140">
        <v>181843.60436808999</v>
      </c>
      <c r="CJ27" s="1140">
        <v>182389.03224827995</v>
      </c>
      <c r="CK27" s="1140">
        <v>183206.87444175</v>
      </c>
      <c r="CL27" s="1140">
        <v>186722.54971691006</v>
      </c>
      <c r="CM27" s="1140">
        <v>186053.17597899999</v>
      </c>
      <c r="CN27" s="1140">
        <v>187908.69362752998</v>
      </c>
      <c r="CO27" s="1140">
        <v>183668.11129454998</v>
      </c>
      <c r="CP27" s="1140">
        <v>183313.14445789001</v>
      </c>
      <c r="CQ27" s="1140">
        <v>192610.77432565999</v>
      </c>
      <c r="CR27" s="1140">
        <v>195973.24121254997</v>
      </c>
      <c r="CS27" s="1140">
        <v>198971.14215291999</v>
      </c>
      <c r="CT27" s="1140">
        <v>207653.27638744004</v>
      </c>
      <c r="CU27" s="1140">
        <v>204499.08389622002</v>
      </c>
      <c r="CV27" s="1140">
        <v>210754.66659698001</v>
      </c>
      <c r="CW27" s="1140">
        <v>214723.08751194002</v>
      </c>
      <c r="CX27" s="1140">
        <v>221940.01058587001</v>
      </c>
      <c r="CY27" s="1140">
        <v>229327.95755876997</v>
      </c>
      <c r="CZ27" s="1140">
        <v>237591.15970956156</v>
      </c>
      <c r="DA27" s="1140">
        <v>229257.85809921002</v>
      </c>
      <c r="DB27" s="1140">
        <v>233361.93871634995</v>
      </c>
      <c r="DC27" s="1140">
        <v>226356.64214428002</v>
      </c>
      <c r="DD27" s="1140">
        <v>224900.90402548001</v>
      </c>
      <c r="DE27" s="1140">
        <v>222116.63754560999</v>
      </c>
      <c r="DF27" s="1140">
        <v>224314.53188190999</v>
      </c>
      <c r="DG27" s="1140">
        <v>226175.33672197</v>
      </c>
      <c r="DH27" s="1140">
        <v>227249.11355501</v>
      </c>
      <c r="DI27" s="1140">
        <v>233932.51732182002</v>
      </c>
      <c r="DJ27" s="1140">
        <v>236574.99271028998</v>
      </c>
      <c r="DK27" s="1140">
        <v>247887.62922751013</v>
      </c>
      <c r="DL27" s="1140">
        <v>260005.77526694001</v>
      </c>
      <c r="DM27" s="1140">
        <v>265909.80497572006</v>
      </c>
      <c r="DN27" s="1140">
        <v>266458.11617938004</v>
      </c>
      <c r="DO27" s="1140">
        <v>269687.33985771006</v>
      </c>
      <c r="DP27" s="1140">
        <v>270333.30208667996</v>
      </c>
      <c r="DQ27" s="1140">
        <v>275703.91501952999</v>
      </c>
      <c r="DR27" s="1140">
        <v>275938.08768713998</v>
      </c>
      <c r="DS27" s="1140">
        <v>285593.39157807006</v>
      </c>
      <c r="DT27" s="1140">
        <v>280698.14165285003</v>
      </c>
      <c r="DU27" s="1140">
        <v>283721.46444056998</v>
      </c>
      <c r="DV27" s="1140">
        <v>302626.33420869999</v>
      </c>
      <c r="DW27" s="1140">
        <v>297923.36164862994</v>
      </c>
      <c r="DX27" s="1140">
        <v>322540.83795550006</v>
      </c>
      <c r="DY27" s="1140">
        <v>340076.22582953994</v>
      </c>
      <c r="DZ27" s="1140">
        <v>363505.06539320003</v>
      </c>
      <c r="EA27" s="1140">
        <v>381162.95334618003</v>
      </c>
      <c r="EB27" s="1140">
        <v>405336.86034859996</v>
      </c>
      <c r="EC27" s="1140">
        <v>404706.26486914</v>
      </c>
      <c r="ED27" s="1140">
        <v>407009.19919022004</v>
      </c>
      <c r="EE27" s="1140">
        <v>427496.24914169993</v>
      </c>
      <c r="EF27" s="1140">
        <v>412751.50048639002</v>
      </c>
      <c r="EG27" s="1140">
        <v>414996.05421099998</v>
      </c>
      <c r="EH27" s="1140">
        <v>434544.36851323</v>
      </c>
      <c r="EI27" s="1140">
        <v>441668.59650290001</v>
      </c>
      <c r="EJ27" s="1140">
        <v>446893.58303823002</v>
      </c>
      <c r="EK27" s="1140">
        <v>452698.32127336995</v>
      </c>
      <c r="EL27" s="1140">
        <v>461744.19383836992</v>
      </c>
      <c r="EM27" s="1140">
        <v>473387.34201029997</v>
      </c>
      <c r="EN27" s="1140">
        <v>463588.94710502005</v>
      </c>
      <c r="EO27" s="1140">
        <v>447475.91802747</v>
      </c>
      <c r="EP27" s="1140">
        <v>484175.61616938002</v>
      </c>
      <c r="EQ27" s="1140">
        <v>457673.67102017003</v>
      </c>
      <c r="ER27" s="1140">
        <v>452944.83698586002</v>
      </c>
      <c r="ES27" s="1140">
        <v>473661.09540925</v>
      </c>
      <c r="ET27" s="1140">
        <v>426307.06556642998</v>
      </c>
      <c r="EU27" s="1140">
        <v>419570.89581264998</v>
      </c>
      <c r="EV27" s="1140">
        <v>455044.19112579001</v>
      </c>
      <c r="EW27" s="1140">
        <v>425651.12527641002</v>
      </c>
      <c r="EX27" s="1140">
        <v>425537.84629463998</v>
      </c>
      <c r="EY27" s="1140">
        <v>438297.19479181</v>
      </c>
      <c r="EZ27" s="1140">
        <v>393992.59225336008</v>
      </c>
      <c r="FA27" s="1140">
        <v>402275.46760252997</v>
      </c>
      <c r="FB27" s="1140">
        <v>449730.40356844995</v>
      </c>
      <c r="FC27" s="1140">
        <v>411599.73013698001</v>
      </c>
      <c r="FD27" s="1140">
        <v>413474.81531472999</v>
      </c>
      <c r="FE27" s="1140">
        <v>414146.18873487</v>
      </c>
      <c r="FF27" s="1140">
        <v>398428.17279546999</v>
      </c>
      <c r="FG27" s="1140">
        <v>399773.41834951</v>
      </c>
      <c r="FH27" s="1140">
        <v>413690.62393682002</v>
      </c>
      <c r="FI27" s="1140">
        <v>414290.75453008997</v>
      </c>
      <c r="FJ27" s="1140">
        <v>419182.92651737999</v>
      </c>
      <c r="FK27" s="1140">
        <v>401348.54695992003</v>
      </c>
      <c r="FL27" s="1140">
        <v>405351.71051185997</v>
      </c>
      <c r="FM27" s="1140">
        <v>405922.22809299995</v>
      </c>
      <c r="FN27" s="1140">
        <v>430103.47272575996</v>
      </c>
      <c r="FO27" s="1140">
        <v>432682.30941392999</v>
      </c>
      <c r="FP27" s="1140">
        <v>436272.20082116011</v>
      </c>
      <c r="FQ27" s="1140">
        <v>446744.55529558001</v>
      </c>
      <c r="FR27" s="1140">
        <v>447483.74872745003</v>
      </c>
      <c r="FS27" s="1140">
        <v>469351.4798657801</v>
      </c>
      <c r="FT27" s="1140">
        <v>500229.58481196</v>
      </c>
      <c r="FU27" s="1140">
        <v>482642.69156616001</v>
      </c>
      <c r="FV27" s="1140">
        <v>470344.20016839996</v>
      </c>
      <c r="FW27" s="1140">
        <v>482798.54105736001</v>
      </c>
      <c r="FX27" s="1140">
        <v>503078.23395000998</v>
      </c>
      <c r="FY27" s="1140">
        <v>504331.94128892</v>
      </c>
      <c r="FZ27" s="1140">
        <v>509051.95888481004</v>
      </c>
      <c r="GA27" s="1140">
        <v>505138.80985203007</v>
      </c>
      <c r="GB27" s="1140">
        <v>507713.15909291001</v>
      </c>
    </row>
    <row r="28" spans="1:184" ht="4.95" customHeight="1" thickBot="1">
      <c r="A28" s="117"/>
      <c r="B28" s="117"/>
      <c r="C28" s="1143"/>
      <c r="D28" s="1143"/>
      <c r="E28" s="1143"/>
      <c r="F28" s="1143"/>
      <c r="G28" s="1143"/>
      <c r="H28" s="1143"/>
      <c r="I28" s="1143"/>
      <c r="J28" s="1143"/>
      <c r="K28" s="1143"/>
      <c r="L28" s="1143"/>
      <c r="M28" s="1143"/>
      <c r="N28" s="1143"/>
      <c r="O28" s="1143"/>
      <c r="P28" s="1143"/>
      <c r="Q28" s="1143"/>
      <c r="R28" s="1143"/>
      <c r="S28" s="1143"/>
      <c r="T28" s="1143"/>
      <c r="U28" s="1143"/>
      <c r="V28" s="1143"/>
      <c r="W28" s="1143"/>
      <c r="X28" s="1143"/>
      <c r="Y28" s="1143"/>
      <c r="Z28" s="1143"/>
      <c r="AA28" s="1143"/>
      <c r="AB28" s="1143"/>
      <c r="AC28" s="1143"/>
      <c r="AD28" s="1143"/>
      <c r="AE28" s="1143"/>
      <c r="AF28" s="1143"/>
      <c r="AG28" s="1143"/>
      <c r="AH28" s="1143"/>
      <c r="AI28" s="1143"/>
      <c r="AJ28" s="1143"/>
      <c r="AK28" s="1143"/>
      <c r="AL28" s="1143"/>
      <c r="AM28" s="1143"/>
      <c r="AN28" s="1143"/>
      <c r="AO28" s="1143"/>
      <c r="AP28" s="1143"/>
      <c r="AQ28" s="1143"/>
      <c r="AR28" s="1143"/>
      <c r="AS28" s="1143"/>
      <c r="AT28" s="1143"/>
      <c r="AU28" s="1143"/>
      <c r="AV28" s="1143"/>
      <c r="AW28" s="1143"/>
      <c r="AX28" s="1143"/>
      <c r="AY28" s="1143"/>
      <c r="AZ28" s="1143"/>
      <c r="BA28" s="1143"/>
      <c r="BB28" s="1143"/>
      <c r="BC28" s="1143"/>
      <c r="BD28" s="1143"/>
      <c r="BE28" s="1143"/>
      <c r="BF28" s="1143"/>
      <c r="BG28" s="1143"/>
      <c r="BH28" s="1143"/>
      <c r="BI28" s="1143"/>
      <c r="BJ28" s="1143"/>
      <c r="BK28" s="1143"/>
      <c r="BL28" s="1143"/>
      <c r="BM28" s="1143"/>
      <c r="BN28" s="1143"/>
      <c r="BO28" s="1143"/>
      <c r="BP28" s="1143"/>
      <c r="BQ28" s="1143"/>
      <c r="BR28" s="1143"/>
      <c r="BS28" s="1143"/>
      <c r="BT28" s="1143"/>
      <c r="BU28" s="1143"/>
      <c r="BV28" s="1143"/>
      <c r="BW28" s="1143"/>
      <c r="BX28" s="1143"/>
      <c r="BY28" s="1143"/>
      <c r="BZ28" s="1143"/>
      <c r="CA28" s="1143"/>
      <c r="CB28" s="1143"/>
      <c r="CC28" s="1143"/>
      <c r="CD28" s="1143"/>
      <c r="CE28" s="1143"/>
      <c r="CF28" s="1143"/>
      <c r="CG28" s="1143"/>
      <c r="CH28" s="1143"/>
      <c r="CI28" s="1143"/>
      <c r="CJ28" s="1143"/>
      <c r="CK28" s="1143"/>
      <c r="CL28" s="1143"/>
      <c r="CM28" s="1143"/>
      <c r="CN28" s="1143"/>
      <c r="CO28" s="1143"/>
      <c r="CP28" s="1143"/>
      <c r="CQ28" s="1143"/>
      <c r="CR28" s="1143"/>
      <c r="CS28" s="1143"/>
      <c r="CT28" s="1143"/>
      <c r="CU28" s="1143"/>
      <c r="CV28" s="1143"/>
      <c r="CW28" s="1143"/>
      <c r="CX28" s="1143"/>
      <c r="CY28" s="1143"/>
      <c r="CZ28" s="1143"/>
      <c r="DA28" s="1143"/>
      <c r="DB28" s="1143"/>
      <c r="DC28" s="1143"/>
      <c r="DD28" s="1143"/>
      <c r="DE28" s="1143"/>
      <c r="DF28" s="1143"/>
      <c r="DG28" s="1143"/>
      <c r="DH28" s="1143"/>
      <c r="DI28" s="1143"/>
      <c r="DJ28" s="1143"/>
      <c r="DK28" s="1143"/>
      <c r="DL28" s="1143"/>
      <c r="DM28" s="1143"/>
      <c r="DN28" s="1143"/>
      <c r="DO28" s="1143"/>
      <c r="DP28" s="1143"/>
      <c r="DQ28" s="1143"/>
      <c r="DR28" s="1143"/>
      <c r="DS28" s="1143"/>
      <c r="DT28" s="1143"/>
      <c r="DU28" s="1143"/>
      <c r="DV28" s="1143"/>
      <c r="DW28" s="1143"/>
      <c r="DX28" s="1143"/>
      <c r="DY28" s="1143"/>
      <c r="DZ28" s="1143"/>
      <c r="EA28" s="1143"/>
      <c r="EB28" s="1143"/>
      <c r="EC28" s="1143"/>
      <c r="ED28" s="1143"/>
      <c r="EE28" s="1143"/>
      <c r="EF28" s="1143"/>
      <c r="EG28" s="1143"/>
      <c r="EH28" s="1143"/>
      <c r="EI28" s="1143"/>
      <c r="EJ28" s="1143"/>
      <c r="EK28" s="1143"/>
      <c r="EL28" s="1143"/>
      <c r="EM28" s="1143"/>
      <c r="EN28" s="1143"/>
      <c r="EO28" s="1143"/>
      <c r="EP28" s="1143"/>
      <c r="EQ28" s="1143"/>
      <c r="ER28" s="1143"/>
      <c r="ES28" s="1143"/>
      <c r="ET28" s="1143"/>
      <c r="EU28" s="1143"/>
      <c r="EV28" s="1143"/>
      <c r="EW28" s="1143"/>
      <c r="EX28" s="1143"/>
      <c r="EY28" s="1143"/>
      <c r="EZ28" s="1143"/>
      <c r="FA28" s="1143"/>
      <c r="FB28" s="1143"/>
      <c r="FC28" s="1143"/>
      <c r="FD28" s="1143"/>
      <c r="FE28" s="1143"/>
      <c r="FF28" s="1143"/>
      <c r="FG28" s="1143"/>
      <c r="FH28" s="1143"/>
      <c r="FI28" s="1143"/>
      <c r="FJ28" s="1143"/>
      <c r="FK28" s="1143"/>
      <c r="FL28" s="1143"/>
      <c r="FM28" s="1143"/>
      <c r="FN28" s="1143"/>
      <c r="FO28" s="1143"/>
      <c r="FP28" s="1143"/>
      <c r="FQ28" s="1143"/>
      <c r="FR28" s="1143"/>
      <c r="FS28" s="1143"/>
      <c r="FT28" s="1143"/>
      <c r="FU28" s="1143"/>
      <c r="FV28" s="1143"/>
      <c r="FW28" s="1143"/>
      <c r="FX28" s="1143"/>
      <c r="FY28" s="1143"/>
      <c r="FZ28" s="1143"/>
      <c r="GA28" s="1143"/>
      <c r="GB28" s="1143"/>
    </row>
    <row r="29" spans="1:184" ht="12" customHeight="1" thickTop="1">
      <c r="A29" s="135"/>
      <c r="B29" s="135"/>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row>
    <row r="30" spans="1:184" ht="6.75" customHeight="1" thickBot="1">
      <c r="A30" s="135"/>
      <c r="B30" s="135"/>
      <c r="C30" s="1144"/>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c r="AE30" s="1144"/>
      <c r="AF30" s="1144"/>
      <c r="AG30" s="1144"/>
      <c r="AH30" s="1144"/>
      <c r="AI30" s="1144"/>
      <c r="AJ30" s="1144"/>
      <c r="AK30" s="1144"/>
      <c r="AL30" s="1144"/>
      <c r="AM30" s="1144"/>
      <c r="AN30" s="1144"/>
      <c r="AO30" s="1144"/>
      <c r="AP30" s="1144"/>
      <c r="AQ30" s="1144"/>
      <c r="AR30" s="1144"/>
      <c r="AS30" s="1144"/>
      <c r="AT30" s="1144"/>
      <c r="AU30" s="1144"/>
      <c r="AV30" s="1144"/>
      <c r="AW30" s="1144"/>
      <c r="AX30" s="1144"/>
      <c r="AY30" s="1144"/>
      <c r="AZ30" s="1144"/>
      <c r="BA30" s="1144"/>
      <c r="BB30" s="1144"/>
      <c r="BC30" s="1144"/>
      <c r="BD30" s="1144"/>
      <c r="BE30" s="1144"/>
      <c r="BF30" s="1144"/>
      <c r="BG30" s="1144"/>
      <c r="BH30" s="1144"/>
      <c r="BI30" s="1144"/>
      <c r="BJ30" s="1144"/>
      <c r="BK30" s="1144"/>
      <c r="BL30" s="1144"/>
      <c r="BM30" s="1144"/>
      <c r="BN30" s="1144"/>
      <c r="BO30" s="1144"/>
      <c r="BP30" s="1144"/>
      <c r="BQ30" s="1144"/>
      <c r="BR30" s="1144"/>
      <c r="BS30" s="1144"/>
      <c r="BT30" s="1144"/>
      <c r="BU30" s="1144"/>
      <c r="BV30" s="1144"/>
      <c r="BW30" s="1144"/>
      <c r="BX30" s="1144"/>
      <c r="BY30" s="1144"/>
      <c r="BZ30" s="1144"/>
      <c r="CA30" s="1144"/>
      <c r="CB30" s="1144"/>
      <c r="CC30" s="1144"/>
      <c r="CD30" s="1144"/>
      <c r="CE30" s="1144"/>
      <c r="CF30" s="1144"/>
      <c r="CG30" s="1144"/>
      <c r="CH30" s="1144"/>
      <c r="CI30" s="1144"/>
      <c r="CJ30" s="1144"/>
      <c r="CK30" s="1144"/>
      <c r="CL30" s="1144"/>
      <c r="CM30" s="1144"/>
      <c r="CN30" s="1144"/>
      <c r="CO30" s="1144"/>
      <c r="CP30" s="1144"/>
      <c r="CQ30" s="1144"/>
      <c r="CR30" s="1144"/>
      <c r="CS30" s="1144"/>
      <c r="CT30" s="1144"/>
      <c r="CU30" s="1144"/>
      <c r="CV30" s="1144"/>
      <c r="CW30" s="1144"/>
      <c r="CX30" s="1144"/>
      <c r="CY30" s="1144"/>
      <c r="CZ30" s="1144"/>
      <c r="DA30" s="1144"/>
      <c r="DB30" s="1144"/>
      <c r="DC30" s="1144"/>
      <c r="DD30" s="1144"/>
      <c r="DE30" s="1144"/>
      <c r="DF30" s="1144"/>
      <c r="DG30" s="1144"/>
      <c r="DH30" s="1144"/>
      <c r="DI30" s="1144"/>
      <c r="DJ30" s="1144"/>
      <c r="DK30" s="1144"/>
      <c r="DL30" s="1144"/>
      <c r="DM30" s="1144"/>
      <c r="DN30" s="1144"/>
      <c r="DO30" s="1144"/>
      <c r="DP30" s="1144"/>
      <c r="DQ30" s="1144"/>
      <c r="DR30" s="1144"/>
      <c r="DS30" s="1144"/>
      <c r="DT30" s="1144"/>
      <c r="DU30" s="1144"/>
      <c r="DV30" s="1144"/>
      <c r="DW30" s="1144"/>
      <c r="DX30" s="1144"/>
      <c r="DY30" s="1144"/>
      <c r="DZ30" s="1144"/>
      <c r="EA30" s="1144"/>
      <c r="EB30" s="1144"/>
      <c r="EC30" s="1144"/>
      <c r="ED30" s="1144"/>
      <c r="EE30" s="1144"/>
      <c r="EF30" s="1144"/>
      <c r="EG30" s="1144"/>
      <c r="EH30" s="1144"/>
      <c r="EI30" s="1144"/>
      <c r="EJ30" s="1144"/>
      <c r="EK30" s="1144"/>
      <c r="EL30" s="1144"/>
      <c r="EM30" s="1144"/>
      <c r="EN30" s="1144"/>
      <c r="EO30" s="1144"/>
      <c r="EP30" s="1144"/>
      <c r="EQ30" s="1144"/>
      <c r="ER30" s="1144"/>
      <c r="ES30" s="1144"/>
      <c r="ET30" s="1144"/>
      <c r="EU30" s="1144"/>
      <c r="EV30" s="1144"/>
      <c r="EW30" s="1144"/>
      <c r="EX30" s="1144"/>
      <c r="EY30" s="1144"/>
      <c r="EZ30" s="1144"/>
      <c r="FA30" s="1144"/>
      <c r="FB30" s="1144"/>
      <c r="FC30" s="1144"/>
      <c r="FD30" s="1144"/>
      <c r="FE30" s="1144"/>
      <c r="FF30" s="1144"/>
      <c r="FG30" s="1144"/>
      <c r="FH30" s="1144"/>
      <c r="FI30" s="1144"/>
      <c r="FJ30" s="1144"/>
      <c r="FK30" s="1144"/>
      <c r="FL30" s="1144"/>
      <c r="FM30" s="1144"/>
      <c r="FN30" s="1144"/>
      <c r="FO30" s="1144"/>
      <c r="FP30" s="1144"/>
      <c r="FQ30" s="1144"/>
      <c r="FR30" s="1144"/>
      <c r="FS30" s="1144"/>
      <c r="FT30" s="1144"/>
      <c r="FU30" s="1144"/>
      <c r="FV30" s="1144"/>
      <c r="FW30" s="1144"/>
      <c r="FX30" s="1144"/>
      <c r="FY30" s="1144"/>
      <c r="FZ30" s="1144"/>
      <c r="GA30" s="1144"/>
      <c r="GB30" s="1144"/>
    </row>
    <row r="31" spans="1:184" ht="24.75" customHeight="1" thickTop="1" thickBot="1">
      <c r="A31" s="104" t="s">
        <v>71</v>
      </c>
      <c r="B31" s="104" t="s">
        <v>120</v>
      </c>
      <c r="C31" s="106">
        <f>C3</f>
        <v>40179</v>
      </c>
      <c r="D31" s="106">
        <f>D3</f>
        <v>40211</v>
      </c>
      <c r="E31" s="106">
        <f t="shared" ref="E31:AO31" si="0">E3</f>
        <v>40239</v>
      </c>
      <c r="F31" s="106">
        <f t="shared" si="0"/>
        <v>40270</v>
      </c>
      <c r="G31" s="106">
        <f t="shared" si="0"/>
        <v>40300</v>
      </c>
      <c r="H31" s="106">
        <f t="shared" si="0"/>
        <v>40331</v>
      </c>
      <c r="I31" s="106">
        <f t="shared" si="0"/>
        <v>40361</v>
      </c>
      <c r="J31" s="106">
        <f t="shared" si="0"/>
        <v>40392</v>
      </c>
      <c r="K31" s="106">
        <f t="shared" si="0"/>
        <v>40423</v>
      </c>
      <c r="L31" s="106">
        <f t="shared" si="0"/>
        <v>40453</v>
      </c>
      <c r="M31" s="106">
        <f t="shared" si="0"/>
        <v>40484</v>
      </c>
      <c r="N31" s="106">
        <f t="shared" si="0"/>
        <v>40514</v>
      </c>
      <c r="O31" s="106">
        <f t="shared" si="0"/>
        <v>40545</v>
      </c>
      <c r="P31" s="106">
        <f t="shared" si="0"/>
        <v>40576</v>
      </c>
      <c r="Q31" s="106">
        <f t="shared" si="0"/>
        <v>40604</v>
      </c>
      <c r="R31" s="106">
        <f t="shared" si="0"/>
        <v>40635</v>
      </c>
      <c r="S31" s="106">
        <f t="shared" si="0"/>
        <v>40665</v>
      </c>
      <c r="T31" s="106">
        <f t="shared" si="0"/>
        <v>40696</v>
      </c>
      <c r="U31" s="106">
        <f t="shared" si="0"/>
        <v>40726</v>
      </c>
      <c r="V31" s="106">
        <f t="shared" si="0"/>
        <v>40757</v>
      </c>
      <c r="W31" s="106">
        <f t="shared" si="0"/>
        <v>40788</v>
      </c>
      <c r="X31" s="106">
        <f t="shared" si="0"/>
        <v>40818</v>
      </c>
      <c r="Y31" s="106">
        <f t="shared" si="0"/>
        <v>40849</v>
      </c>
      <c r="Z31" s="106">
        <f t="shared" si="0"/>
        <v>40879</v>
      </c>
      <c r="AA31" s="106">
        <f t="shared" si="0"/>
        <v>40910</v>
      </c>
      <c r="AB31" s="106">
        <f t="shared" si="0"/>
        <v>40941</v>
      </c>
      <c r="AC31" s="106">
        <f t="shared" si="0"/>
        <v>40970</v>
      </c>
      <c r="AD31" s="106">
        <f t="shared" si="0"/>
        <v>41001</v>
      </c>
      <c r="AE31" s="106">
        <f t="shared" si="0"/>
        <v>41031</v>
      </c>
      <c r="AF31" s="106">
        <f t="shared" si="0"/>
        <v>41062</v>
      </c>
      <c r="AG31" s="106">
        <f t="shared" si="0"/>
        <v>41092</v>
      </c>
      <c r="AH31" s="106">
        <f t="shared" si="0"/>
        <v>41123</v>
      </c>
      <c r="AI31" s="106">
        <f t="shared" si="0"/>
        <v>41154</v>
      </c>
      <c r="AJ31" s="106">
        <f t="shared" si="0"/>
        <v>41184</v>
      </c>
      <c r="AK31" s="106">
        <f t="shared" si="0"/>
        <v>41215</v>
      </c>
      <c r="AL31" s="106">
        <f t="shared" si="0"/>
        <v>41245</v>
      </c>
      <c r="AM31" s="106">
        <f t="shared" si="0"/>
        <v>41276</v>
      </c>
      <c r="AN31" s="106">
        <f t="shared" si="0"/>
        <v>41307</v>
      </c>
      <c r="AO31" s="106">
        <f t="shared" si="0"/>
        <v>41335</v>
      </c>
      <c r="AP31" s="106">
        <f>AP3</f>
        <v>41366</v>
      </c>
      <c r="AQ31" s="106">
        <f>AQ3</f>
        <v>41396</v>
      </c>
      <c r="AR31" s="106">
        <f>AR3</f>
        <v>41427</v>
      </c>
      <c r="AS31" s="106">
        <f>AS3</f>
        <v>41457</v>
      </c>
      <c r="AT31" s="106">
        <f>AT3</f>
        <v>41488</v>
      </c>
      <c r="AU31" s="106">
        <v>41519</v>
      </c>
      <c r="AV31" s="106">
        <f>AV3</f>
        <v>41549</v>
      </c>
      <c r="AW31" s="106">
        <v>41580</v>
      </c>
      <c r="AX31" s="106">
        <v>41610</v>
      </c>
      <c r="AY31" s="106">
        <v>41641</v>
      </c>
      <c r="AZ31" s="106">
        <v>41672</v>
      </c>
      <c r="BA31" s="106">
        <v>41700</v>
      </c>
      <c r="BB31" s="106">
        <v>41731</v>
      </c>
      <c r="BC31" s="106">
        <v>41761</v>
      </c>
      <c r="BD31" s="106">
        <f>BD3</f>
        <v>41791</v>
      </c>
      <c r="BE31" s="106">
        <v>41822</v>
      </c>
      <c r="BF31" s="106">
        <f>BF3</f>
        <v>41853</v>
      </c>
      <c r="BG31" s="106">
        <f>BG3</f>
        <v>41884</v>
      </c>
      <c r="BH31" s="106">
        <v>41914</v>
      </c>
      <c r="BI31" s="106">
        <v>41945</v>
      </c>
      <c r="BJ31" s="106">
        <v>41975</v>
      </c>
      <c r="BK31" s="106">
        <v>42006</v>
      </c>
      <c r="BL31" s="106">
        <v>42037</v>
      </c>
      <c r="BM31" s="106">
        <v>42065</v>
      </c>
      <c r="BN31" s="106">
        <v>42096</v>
      </c>
      <c r="BO31" s="106">
        <v>42126</v>
      </c>
      <c r="BP31" s="106">
        <v>42157</v>
      </c>
      <c r="BQ31" s="106">
        <v>42187</v>
      </c>
      <c r="BR31" s="106">
        <v>42218</v>
      </c>
      <c r="BS31" s="106">
        <v>42249</v>
      </c>
      <c r="BT31" s="106">
        <v>42279</v>
      </c>
      <c r="BU31" s="106">
        <v>42310</v>
      </c>
      <c r="BV31" s="106">
        <v>42340</v>
      </c>
      <c r="BW31" s="106">
        <v>42371</v>
      </c>
      <c r="BX31" s="106">
        <v>42402</v>
      </c>
      <c r="BY31" s="106">
        <v>42431</v>
      </c>
      <c r="BZ31" s="106">
        <v>42462</v>
      </c>
      <c r="CA31" s="106">
        <v>42492</v>
      </c>
      <c r="CB31" s="106">
        <v>42523</v>
      </c>
      <c r="CC31" s="106">
        <v>42553</v>
      </c>
      <c r="CD31" s="106">
        <v>42584</v>
      </c>
      <c r="CE31" s="106">
        <v>42615</v>
      </c>
      <c r="CF31" s="106">
        <v>42645</v>
      </c>
      <c r="CG31" s="106">
        <v>42676</v>
      </c>
      <c r="CH31" s="106">
        <v>42706</v>
      </c>
      <c r="CI31" s="106">
        <v>42737</v>
      </c>
      <c r="CJ31" s="106">
        <v>42768</v>
      </c>
      <c r="CK31" s="106">
        <v>42796</v>
      </c>
      <c r="CL31" s="106">
        <v>42827</v>
      </c>
      <c r="CM31" s="106">
        <v>42857</v>
      </c>
      <c r="CN31" s="106">
        <v>42888</v>
      </c>
      <c r="CO31" s="106">
        <v>42918</v>
      </c>
      <c r="CP31" s="106">
        <v>42949</v>
      </c>
      <c r="CQ31" s="106">
        <v>42980</v>
      </c>
      <c r="CR31" s="106">
        <v>43010</v>
      </c>
      <c r="CS31" s="106">
        <v>43041</v>
      </c>
      <c r="CT31" s="106">
        <v>43071</v>
      </c>
      <c r="CU31" s="106">
        <v>43102</v>
      </c>
      <c r="CV31" s="106">
        <v>43133</v>
      </c>
      <c r="CW31" s="106">
        <v>43161</v>
      </c>
      <c r="CX31" s="106">
        <v>43192</v>
      </c>
      <c r="CY31" s="106">
        <v>43222</v>
      </c>
      <c r="CZ31" s="106">
        <v>43253</v>
      </c>
      <c r="DA31" s="106">
        <v>43283</v>
      </c>
      <c r="DB31" s="106">
        <v>43314</v>
      </c>
      <c r="DC31" s="106">
        <v>43345</v>
      </c>
      <c r="DD31" s="106">
        <v>43375</v>
      </c>
      <c r="DE31" s="106">
        <v>43406</v>
      </c>
      <c r="DF31" s="106">
        <v>43436</v>
      </c>
      <c r="DG31" s="106">
        <v>43467</v>
      </c>
      <c r="DH31" s="106">
        <v>43498</v>
      </c>
      <c r="DI31" s="106">
        <v>43526</v>
      </c>
      <c r="DJ31" s="106">
        <v>43557</v>
      </c>
      <c r="DK31" s="106">
        <f>DK3</f>
        <v>43587</v>
      </c>
      <c r="DL31" s="106">
        <v>43618</v>
      </c>
      <c r="DM31" s="106">
        <v>43648</v>
      </c>
      <c r="DN31" s="106">
        <v>43679</v>
      </c>
      <c r="DO31" s="106">
        <v>43710</v>
      </c>
      <c r="DP31" s="106">
        <v>43740</v>
      </c>
      <c r="DQ31" s="106">
        <v>43771</v>
      </c>
      <c r="DR31" s="106">
        <v>43801</v>
      </c>
      <c r="DS31" s="106">
        <v>43832</v>
      </c>
      <c r="DT31" s="106">
        <v>43863</v>
      </c>
      <c r="DU31" s="106" t="s">
        <v>74</v>
      </c>
      <c r="DV31" s="106" t="s">
        <v>2990</v>
      </c>
      <c r="DW31" s="106" t="s">
        <v>250</v>
      </c>
      <c r="DX31" s="106" t="s">
        <v>2991</v>
      </c>
      <c r="DY31" s="106" t="s">
        <v>78</v>
      </c>
      <c r="DZ31" s="106" t="s">
        <v>79</v>
      </c>
      <c r="EA31" s="106" t="s">
        <v>80</v>
      </c>
      <c r="EB31" s="106" t="s">
        <v>81</v>
      </c>
      <c r="EC31" s="106" t="s">
        <v>82</v>
      </c>
      <c r="ED31" s="106" t="s">
        <v>83</v>
      </c>
      <c r="EE31" s="106" t="s">
        <v>84</v>
      </c>
      <c r="EF31" s="106" t="s">
        <v>160</v>
      </c>
      <c r="EG31" s="106" t="s">
        <v>121</v>
      </c>
      <c r="EH31" s="106">
        <v>44287</v>
      </c>
      <c r="EI31" s="106">
        <v>44317</v>
      </c>
      <c r="EJ31" s="106">
        <v>44348</v>
      </c>
      <c r="EK31" s="106">
        <v>44378</v>
      </c>
      <c r="EL31" s="106">
        <v>44409</v>
      </c>
      <c r="EM31" s="106">
        <v>44440</v>
      </c>
      <c r="EN31" s="106">
        <v>44470</v>
      </c>
      <c r="EO31" s="106">
        <v>44501</v>
      </c>
      <c r="EP31" s="106">
        <v>44531</v>
      </c>
      <c r="EQ31" s="106">
        <v>44562</v>
      </c>
      <c r="ER31" s="106">
        <v>44593</v>
      </c>
      <c r="ES31" s="106">
        <v>44621</v>
      </c>
      <c r="ET31" s="106">
        <v>44652</v>
      </c>
      <c r="EU31" s="106">
        <v>44682</v>
      </c>
      <c r="EV31" s="106">
        <v>44713</v>
      </c>
      <c r="EW31" s="106">
        <v>44743</v>
      </c>
      <c r="EX31" s="106">
        <v>44774</v>
      </c>
      <c r="EY31" s="106">
        <v>44805</v>
      </c>
      <c r="EZ31" s="106" t="s">
        <v>2993</v>
      </c>
      <c r="FA31" s="106">
        <v>44866</v>
      </c>
      <c r="FB31" s="106">
        <v>44896</v>
      </c>
      <c r="FC31" s="106">
        <v>44927</v>
      </c>
      <c r="FD31" s="106">
        <v>44958</v>
      </c>
      <c r="FE31" s="106">
        <v>44986</v>
      </c>
      <c r="FF31" s="106">
        <v>45017</v>
      </c>
      <c r="FG31" s="106">
        <v>45047</v>
      </c>
      <c r="FH31" s="106">
        <v>45078</v>
      </c>
      <c r="FI31" s="106">
        <v>45108</v>
      </c>
      <c r="FJ31" s="106">
        <v>45139</v>
      </c>
      <c r="FK31" s="106">
        <v>45170</v>
      </c>
      <c r="FL31" s="106">
        <v>45200</v>
      </c>
      <c r="FM31" s="106">
        <v>45231</v>
      </c>
      <c r="FN31" s="106">
        <v>45261</v>
      </c>
      <c r="FO31" s="106">
        <v>45292</v>
      </c>
      <c r="FP31" s="106">
        <v>45323</v>
      </c>
      <c r="FQ31" s="106">
        <v>45352</v>
      </c>
      <c r="FR31" s="106">
        <v>45383</v>
      </c>
      <c r="FS31" s="106">
        <v>45413</v>
      </c>
      <c r="FT31" s="106">
        <v>45444</v>
      </c>
      <c r="FU31" s="106">
        <v>45474</v>
      </c>
      <c r="FV31" s="106">
        <v>45505</v>
      </c>
      <c r="FW31" s="106">
        <v>45536</v>
      </c>
      <c r="FX31" s="106">
        <v>45566</v>
      </c>
      <c r="FY31" s="106">
        <v>45597</v>
      </c>
      <c r="FZ31" s="106">
        <v>45627</v>
      </c>
      <c r="GA31" s="106">
        <f>GA3</f>
        <v>45688</v>
      </c>
      <c r="GB31" s="106">
        <f>GB3</f>
        <v>45716</v>
      </c>
    </row>
    <row r="32" spans="1:184" ht="16.5" customHeight="1" thickTop="1">
      <c r="A32" s="111"/>
      <c r="B32" s="124"/>
      <c r="C32" s="1141"/>
      <c r="D32" s="1141"/>
      <c r="E32" s="1141"/>
      <c r="F32" s="1141"/>
      <c r="G32" s="1141"/>
      <c r="H32" s="1141"/>
      <c r="I32" s="1141"/>
      <c r="J32" s="1141"/>
      <c r="K32" s="1141"/>
      <c r="L32" s="1141"/>
      <c r="M32" s="1141"/>
      <c r="N32" s="1141"/>
      <c r="O32" s="1141"/>
      <c r="P32" s="1141"/>
      <c r="Q32" s="1141"/>
      <c r="R32" s="1141"/>
      <c r="S32" s="1141"/>
      <c r="T32" s="1141"/>
      <c r="U32" s="1141"/>
      <c r="V32" s="1141"/>
      <c r="W32" s="1141"/>
      <c r="X32" s="1141"/>
      <c r="Y32" s="1141"/>
      <c r="Z32" s="1141"/>
      <c r="AA32" s="1141"/>
      <c r="AB32" s="1141"/>
      <c r="AC32" s="1141"/>
      <c r="AD32" s="1141"/>
      <c r="AE32" s="1141"/>
      <c r="AF32" s="1141"/>
      <c r="AG32" s="1141"/>
      <c r="AH32" s="1141"/>
      <c r="AI32" s="1141"/>
      <c r="AJ32" s="1141"/>
      <c r="AK32" s="1141"/>
      <c r="AL32" s="1141"/>
      <c r="AM32" s="1141"/>
      <c r="AN32" s="1141"/>
      <c r="AO32" s="1141"/>
      <c r="AP32" s="1141"/>
      <c r="AQ32" s="1141"/>
      <c r="AR32" s="1141"/>
      <c r="AS32" s="1141"/>
      <c r="AT32" s="1141"/>
      <c r="AU32" s="1141"/>
      <c r="AV32" s="1141"/>
      <c r="AW32" s="1141"/>
      <c r="AX32" s="1141"/>
      <c r="AY32" s="1141"/>
      <c r="AZ32" s="1141"/>
      <c r="BA32" s="1141"/>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c r="CB32" s="1141"/>
      <c r="CC32" s="1141"/>
      <c r="CD32" s="1141"/>
      <c r="CE32" s="1141"/>
      <c r="CF32" s="1141"/>
      <c r="CG32" s="1141"/>
      <c r="CH32" s="1141"/>
      <c r="CI32" s="1141"/>
      <c r="CJ32" s="1141"/>
      <c r="CK32" s="1141"/>
      <c r="CL32" s="1141"/>
      <c r="CM32" s="1141"/>
      <c r="CN32" s="1141"/>
      <c r="CO32" s="1141"/>
      <c r="CP32" s="1141"/>
      <c r="CQ32" s="1141"/>
      <c r="CR32" s="1141"/>
      <c r="CS32" s="1141"/>
      <c r="CT32" s="1141"/>
      <c r="CU32" s="1141"/>
      <c r="CV32" s="1141"/>
      <c r="CW32" s="1141"/>
      <c r="CX32" s="1141"/>
      <c r="CY32" s="1141"/>
      <c r="CZ32" s="1141"/>
      <c r="DA32" s="1141"/>
      <c r="DB32" s="1141"/>
      <c r="DC32" s="1141"/>
      <c r="DD32" s="1141"/>
      <c r="DE32" s="1141"/>
      <c r="DF32" s="1141"/>
      <c r="DG32" s="1141"/>
      <c r="DH32" s="1141"/>
      <c r="DI32" s="1141"/>
      <c r="DJ32" s="1141"/>
      <c r="DK32" s="1141"/>
      <c r="DL32" s="1141"/>
      <c r="DM32" s="1141"/>
      <c r="DN32" s="1141"/>
      <c r="DO32" s="1141"/>
      <c r="DP32" s="1141"/>
      <c r="DQ32" s="1141"/>
      <c r="DR32" s="1141"/>
      <c r="DS32" s="1141"/>
      <c r="DT32" s="1141"/>
      <c r="DU32" s="1141"/>
      <c r="DV32" s="1141"/>
      <c r="DW32" s="1141"/>
      <c r="DX32" s="1141"/>
      <c r="DY32" s="1141"/>
      <c r="DZ32" s="1141"/>
      <c r="EA32" s="1141"/>
      <c r="EB32" s="1141"/>
      <c r="EC32" s="1141"/>
      <c r="ED32" s="1141"/>
      <c r="EE32" s="1141"/>
      <c r="EF32" s="1141"/>
      <c r="EG32" s="1141"/>
      <c r="EH32" s="1141"/>
      <c r="EI32" s="1141"/>
      <c r="EJ32" s="1141"/>
      <c r="EK32" s="1141"/>
      <c r="EL32" s="1141"/>
      <c r="EM32" s="1141"/>
      <c r="EN32" s="1141"/>
      <c r="EO32" s="1141"/>
      <c r="EP32" s="1141"/>
      <c r="EQ32" s="1141"/>
      <c r="ER32" s="1141"/>
      <c r="ES32" s="1141"/>
      <c r="ET32" s="1141"/>
      <c r="EU32" s="1141"/>
      <c r="EV32" s="1141"/>
      <c r="EW32" s="1141"/>
      <c r="EX32" s="1141"/>
      <c r="EY32" s="1141"/>
      <c r="EZ32" s="1141"/>
      <c r="FA32" s="1141"/>
      <c r="FB32" s="1141"/>
      <c r="FC32" s="1141"/>
      <c r="FD32" s="1141"/>
      <c r="FE32" s="1141"/>
      <c r="FF32" s="1141"/>
      <c r="FG32" s="1141"/>
      <c r="FH32" s="1141"/>
      <c r="FI32" s="1141"/>
      <c r="FJ32" s="1141"/>
      <c r="FK32" s="1141"/>
      <c r="FL32" s="1141"/>
      <c r="FM32" s="1141"/>
      <c r="FN32" s="1141"/>
      <c r="FO32" s="1141"/>
      <c r="FP32" s="1141"/>
      <c r="FQ32" s="1141"/>
      <c r="FR32" s="1141"/>
      <c r="FS32" s="1141"/>
      <c r="FT32" s="1141"/>
      <c r="FU32" s="1141"/>
      <c r="FV32" s="1141"/>
      <c r="FW32" s="1141"/>
      <c r="FX32" s="1141"/>
      <c r="FY32" s="1141"/>
      <c r="FZ32" s="1141"/>
      <c r="GA32" s="1141"/>
      <c r="GB32" s="1141"/>
    </row>
    <row r="33" spans="1:184" ht="16.5" customHeight="1">
      <c r="A33" s="109" t="s">
        <v>125</v>
      </c>
      <c r="B33" s="109" t="s">
        <v>52</v>
      </c>
      <c r="C33" s="1140">
        <v>18952.441887060002</v>
      </c>
      <c r="D33" s="1140">
        <v>18641.061393979999</v>
      </c>
      <c r="E33" s="1140">
        <v>18743.303560849996</v>
      </c>
      <c r="F33" s="1140">
        <v>18751.685785169997</v>
      </c>
      <c r="G33" s="1140">
        <v>18911.351549290001</v>
      </c>
      <c r="H33" s="1140">
        <v>18649.461355769999</v>
      </c>
      <c r="I33" s="1140">
        <v>18959.472219740001</v>
      </c>
      <c r="J33" s="1140">
        <v>19099.734956819997</v>
      </c>
      <c r="K33" s="1140">
        <v>19096.175257759998</v>
      </c>
      <c r="L33" s="1140">
        <v>19126.732547099997</v>
      </c>
      <c r="M33" s="1140">
        <v>19515.158774399999</v>
      </c>
      <c r="N33" s="1140">
        <v>22591.76147184</v>
      </c>
      <c r="O33" s="1140">
        <v>21236.65837347</v>
      </c>
      <c r="P33" s="1140">
        <v>20538.891013150002</v>
      </c>
      <c r="Q33" s="1140">
        <v>20556.85096652</v>
      </c>
      <c r="R33" s="1140">
        <v>20352.834272419997</v>
      </c>
      <c r="S33" s="1140">
        <v>20595.249062759998</v>
      </c>
      <c r="T33" s="1140">
        <v>20453.797603709998</v>
      </c>
      <c r="U33" s="1140">
        <v>20905.664051119998</v>
      </c>
      <c r="V33" s="1140">
        <v>21645.42161148</v>
      </c>
      <c r="W33" s="1140">
        <v>21156.80149025</v>
      </c>
      <c r="X33" s="1140">
        <v>21838.137164569998</v>
      </c>
      <c r="Y33" s="1140">
        <v>21414.945182689997</v>
      </c>
      <c r="Z33" s="1140">
        <v>24469.755843179999</v>
      </c>
      <c r="AA33" s="1140">
        <v>22588.058014799997</v>
      </c>
      <c r="AB33" s="1140">
        <v>22171.260158819998</v>
      </c>
      <c r="AC33" s="1140">
        <v>21862.04674324</v>
      </c>
      <c r="AD33" s="1140">
        <v>21939.357956429998</v>
      </c>
      <c r="AE33" s="1140">
        <v>22081.98990434</v>
      </c>
      <c r="AF33" s="1140">
        <v>21745.491674569999</v>
      </c>
      <c r="AG33" s="1140">
        <v>22149.626996290001</v>
      </c>
      <c r="AH33" s="1140">
        <v>22572.425488049998</v>
      </c>
      <c r="AI33" s="1140">
        <v>22452.776109720002</v>
      </c>
      <c r="AJ33" s="1140">
        <v>23032.897365330002</v>
      </c>
      <c r="AK33" s="1140">
        <v>23216.152670249998</v>
      </c>
      <c r="AL33" s="1140">
        <v>26961.314001819999</v>
      </c>
      <c r="AM33" s="1140">
        <v>25163.105337090001</v>
      </c>
      <c r="AN33" s="1140">
        <v>24498.755108590001</v>
      </c>
      <c r="AO33" s="1140">
        <v>24955.023412139999</v>
      </c>
      <c r="AP33" s="1140">
        <v>24919.571457469996</v>
      </c>
      <c r="AQ33" s="1140">
        <v>24588.03063723</v>
      </c>
      <c r="AR33" s="1140">
        <v>24405.038596909999</v>
      </c>
      <c r="AS33" s="1140">
        <v>25220.77754155</v>
      </c>
      <c r="AT33" s="1140">
        <v>25317.262526309998</v>
      </c>
      <c r="AU33" s="1140">
        <v>24906.271864289996</v>
      </c>
      <c r="AV33" s="1140">
        <v>25514.94680301</v>
      </c>
      <c r="AW33" s="1140">
        <v>25355.99961635</v>
      </c>
      <c r="AX33" s="1140">
        <v>30127.65067585</v>
      </c>
      <c r="AY33" s="1140">
        <v>27335.793403099997</v>
      </c>
      <c r="AZ33" s="1140">
        <v>26937.436175199997</v>
      </c>
      <c r="BA33" s="1140">
        <v>26769.000060089998</v>
      </c>
      <c r="BB33" s="1140">
        <v>26721.178490309998</v>
      </c>
      <c r="BC33" s="1140">
        <v>26022.338344529999</v>
      </c>
      <c r="BD33" s="1140">
        <v>26344.899356469996</v>
      </c>
      <c r="BE33" s="1140">
        <v>27338.762973989997</v>
      </c>
      <c r="BF33" s="1140">
        <v>26980.232630539998</v>
      </c>
      <c r="BG33" s="1140">
        <v>26570.910404800001</v>
      </c>
      <c r="BH33" s="1140">
        <v>26596.024344789996</v>
      </c>
      <c r="BI33" s="1140">
        <v>27231.957308459998</v>
      </c>
      <c r="BJ33" s="1140">
        <v>32530.922907949996</v>
      </c>
      <c r="BK33" s="1140">
        <v>28693.542673849999</v>
      </c>
      <c r="BL33" s="1140">
        <v>28537.310704579999</v>
      </c>
      <c r="BM33" s="1140">
        <v>28235.79267477</v>
      </c>
      <c r="BN33" s="1140">
        <v>28891.639225089999</v>
      </c>
      <c r="BO33" s="1140">
        <v>28381.598166739997</v>
      </c>
      <c r="BP33" s="1140">
        <v>28401.159025539997</v>
      </c>
      <c r="BQ33" s="1140">
        <v>29084.588811319998</v>
      </c>
      <c r="BR33" s="1140">
        <v>28788.739345999998</v>
      </c>
      <c r="BS33" s="1140">
        <v>28816.358797509998</v>
      </c>
      <c r="BT33" s="1140">
        <v>29134.156574879999</v>
      </c>
      <c r="BU33" s="1140">
        <v>29138.429183199998</v>
      </c>
      <c r="BV33" s="1140">
        <v>33337.37905756</v>
      </c>
      <c r="BW33" s="1140">
        <v>31171.009461819998</v>
      </c>
      <c r="BX33" s="1140">
        <v>30647.284968779997</v>
      </c>
      <c r="BY33" s="1140">
        <v>30743.296292809999</v>
      </c>
      <c r="BZ33" s="1140">
        <v>30447.59312302</v>
      </c>
      <c r="CA33" s="1140">
        <v>30571.560486869999</v>
      </c>
      <c r="CB33" s="1140">
        <v>30580.84748371</v>
      </c>
      <c r="CC33" s="1140">
        <v>31022.94784166</v>
      </c>
      <c r="CD33" s="1140">
        <v>31154.782347649998</v>
      </c>
      <c r="CE33" s="1140">
        <v>31412.19991146</v>
      </c>
      <c r="CF33" s="1140">
        <v>31813.8796005</v>
      </c>
      <c r="CG33" s="1140">
        <v>31992.048036119999</v>
      </c>
      <c r="CH33" s="1140">
        <v>35918.397170519995</v>
      </c>
      <c r="CI33" s="1140">
        <v>34021.84120132</v>
      </c>
      <c r="CJ33" s="1140">
        <v>33440.569531870002</v>
      </c>
      <c r="CK33" s="1140">
        <v>33640.358126409999</v>
      </c>
      <c r="CL33" s="1140">
        <v>33183.677823489998</v>
      </c>
      <c r="CM33" s="1140">
        <v>32557.513193549999</v>
      </c>
      <c r="CN33" s="1140">
        <v>33563.811729280002</v>
      </c>
      <c r="CO33" s="1140">
        <v>33350.070714089998</v>
      </c>
      <c r="CP33" s="1140">
        <v>32925.326606149996</v>
      </c>
      <c r="CQ33" s="1140">
        <v>33195.02502809</v>
      </c>
      <c r="CR33" s="1140">
        <v>34800.521369850001</v>
      </c>
      <c r="CS33" s="1140">
        <v>34608.30036668</v>
      </c>
      <c r="CT33" s="1140">
        <v>38711.487522229996</v>
      </c>
      <c r="CU33" s="1140">
        <v>37136.068104809994</v>
      </c>
      <c r="CV33" s="1140">
        <v>36152.509834080003</v>
      </c>
      <c r="CW33" s="1140">
        <v>35151.823000780001</v>
      </c>
      <c r="CX33" s="1140">
        <v>34465.873527309996</v>
      </c>
      <c r="CY33" s="1140">
        <v>34209.282211720005</v>
      </c>
      <c r="CZ33" s="1140">
        <v>33840.939583910003</v>
      </c>
      <c r="DA33" s="1140">
        <v>34354.436784220001</v>
      </c>
      <c r="DB33" s="1140">
        <v>33981.630423590002</v>
      </c>
      <c r="DC33" s="1140">
        <v>33490.009091289998</v>
      </c>
      <c r="DD33" s="1140">
        <v>34513.611328470004</v>
      </c>
      <c r="DE33" s="1140">
        <v>34749.692863690005</v>
      </c>
      <c r="DF33" s="1140">
        <v>39340.472129850001</v>
      </c>
      <c r="DG33" s="1140">
        <v>37248.48744307</v>
      </c>
      <c r="DH33" s="1140">
        <v>35669.852744309996</v>
      </c>
      <c r="DI33" s="1140">
        <v>36175.575864860002</v>
      </c>
      <c r="DJ33" s="1140">
        <v>36335.002560349996</v>
      </c>
      <c r="DK33" s="1140">
        <v>36329.981773430001</v>
      </c>
      <c r="DL33" s="1140">
        <v>35893.39228421</v>
      </c>
      <c r="DM33" s="1140">
        <v>36452.5215704</v>
      </c>
      <c r="DN33" s="1140">
        <v>36472.006218720002</v>
      </c>
      <c r="DO33" s="1140">
        <v>35863.320522440001</v>
      </c>
      <c r="DP33" s="1140">
        <v>37885.514226650004</v>
      </c>
      <c r="DQ33" s="1140">
        <v>37486.875528690005</v>
      </c>
      <c r="DR33" s="1140">
        <v>42909.155061279998</v>
      </c>
      <c r="DS33" s="1140">
        <v>39910.772255479998</v>
      </c>
      <c r="DT33" s="1140">
        <v>39384.515622779996</v>
      </c>
      <c r="DU33" s="1140">
        <v>40531.515348909998</v>
      </c>
      <c r="DV33" s="1140">
        <v>42371.915842529997</v>
      </c>
      <c r="DW33" s="1140">
        <v>42552.193212419996</v>
      </c>
      <c r="DX33" s="1140">
        <v>41855.520518819998</v>
      </c>
      <c r="DY33" s="1140">
        <v>42116.495948699994</v>
      </c>
      <c r="DZ33" s="1140">
        <v>41580.369955940005</v>
      </c>
      <c r="EA33" s="1140">
        <v>41766.725282209998</v>
      </c>
      <c r="EB33" s="1140">
        <v>42101.064163249997</v>
      </c>
      <c r="EC33" s="1140">
        <v>42301.685575169999</v>
      </c>
      <c r="ED33" s="1140">
        <v>46561.469153729995</v>
      </c>
      <c r="EE33" s="1140">
        <v>44509.239605659997</v>
      </c>
      <c r="EF33" s="1140">
        <v>43570.631886510004</v>
      </c>
      <c r="EG33" s="1140">
        <v>44859.021304490001</v>
      </c>
      <c r="EH33" s="1140">
        <v>45474.997122109999</v>
      </c>
      <c r="EI33" s="1140">
        <v>45652.290638890001</v>
      </c>
      <c r="EJ33" s="1140">
        <v>45253.418362540004</v>
      </c>
      <c r="EK33" s="1140">
        <v>45396.058863369995</v>
      </c>
      <c r="EL33" s="1140">
        <v>45485.625681690006</v>
      </c>
      <c r="EM33" s="1140">
        <v>45203.814371940003</v>
      </c>
      <c r="EN33" s="1140">
        <v>46601.951965640001</v>
      </c>
      <c r="EO33" s="1140">
        <v>46807.790540039998</v>
      </c>
      <c r="EP33" s="1140">
        <v>50200.431737760002</v>
      </c>
      <c r="EQ33" s="1140">
        <v>48639.714801449998</v>
      </c>
      <c r="ER33" s="1140">
        <v>48611.263719930001</v>
      </c>
      <c r="ES33" s="1140">
        <v>48541.727019010003</v>
      </c>
      <c r="ET33" s="1140">
        <v>48689.346931010004</v>
      </c>
      <c r="EU33" s="1140">
        <v>48831.133845379998</v>
      </c>
      <c r="EV33" s="1140">
        <v>48687.141473080002</v>
      </c>
      <c r="EW33" s="1140">
        <v>49016.160588749997</v>
      </c>
      <c r="EX33" s="1140">
        <v>49284.513097319999</v>
      </c>
      <c r="EY33" s="1140">
        <v>49259.972189779997</v>
      </c>
      <c r="EZ33" s="1140">
        <v>49605.813785729995</v>
      </c>
      <c r="FA33" s="1140">
        <v>49671.25370044</v>
      </c>
      <c r="FB33" s="1140">
        <v>54641.723932839996</v>
      </c>
      <c r="FC33" s="1140">
        <v>52660.591759669995</v>
      </c>
      <c r="FD33" s="1140">
        <v>52443.415701170001</v>
      </c>
      <c r="FE33" s="1140">
        <v>52368.205912429999</v>
      </c>
      <c r="FF33" s="1140">
        <v>52379.285073710002</v>
      </c>
      <c r="FG33" s="1140">
        <v>52270.869680789998</v>
      </c>
      <c r="FH33" s="1140">
        <v>52226.330739780002</v>
      </c>
      <c r="FI33" s="1140">
        <v>52370.301967909996</v>
      </c>
      <c r="FJ33" s="1140">
        <v>52804.042302589995</v>
      </c>
      <c r="FK33" s="1140">
        <v>52968.305682639999</v>
      </c>
      <c r="FL33" s="1140">
        <v>53946.418062159995</v>
      </c>
      <c r="FM33" s="1140">
        <v>54585.77893619</v>
      </c>
      <c r="FN33" s="1140">
        <v>59910.89828876</v>
      </c>
      <c r="FO33" s="1140">
        <v>57402.78372806</v>
      </c>
      <c r="FP33" s="1140">
        <v>56798.115225709997</v>
      </c>
      <c r="FQ33" s="1140">
        <v>57096.823497229998</v>
      </c>
      <c r="FR33" s="1140">
        <v>58092.840375719999</v>
      </c>
      <c r="FS33" s="1140">
        <v>58318.711577629998</v>
      </c>
      <c r="FT33" s="1140">
        <v>58185.183169900003</v>
      </c>
      <c r="FU33" s="1140">
        <v>58866.172156709996</v>
      </c>
      <c r="FV33" s="1140">
        <v>59402.256284979994</v>
      </c>
      <c r="FW33" s="1140">
        <v>59633.818082149999</v>
      </c>
      <c r="FX33" s="1140">
        <v>61071.69316196</v>
      </c>
      <c r="FY33" s="1140">
        <v>62109.981423489997</v>
      </c>
      <c r="FZ33" s="1140">
        <v>68005.850585959997</v>
      </c>
      <c r="GA33" s="1140">
        <v>66619.044292299994</v>
      </c>
      <c r="GB33" s="1140">
        <v>66558.036416560004</v>
      </c>
    </row>
    <row r="34" spans="1:184" ht="16.5" customHeight="1">
      <c r="A34" s="111"/>
      <c r="B34" s="111"/>
      <c r="C34" s="1141"/>
      <c r="D34" s="1141"/>
      <c r="E34" s="1141"/>
      <c r="F34" s="1141"/>
      <c r="G34" s="1141"/>
      <c r="H34" s="1141"/>
      <c r="I34" s="1141"/>
      <c r="J34" s="1141"/>
      <c r="K34" s="1141"/>
      <c r="L34" s="1141"/>
      <c r="M34" s="1141"/>
      <c r="N34" s="1141"/>
      <c r="O34" s="1141"/>
      <c r="P34" s="1141"/>
      <c r="Q34" s="1141"/>
      <c r="R34" s="1141"/>
      <c r="S34" s="1141"/>
      <c r="T34" s="1141"/>
      <c r="U34" s="1141"/>
      <c r="V34" s="1141"/>
      <c r="W34" s="1141"/>
      <c r="X34" s="1141"/>
      <c r="Y34" s="1141"/>
      <c r="Z34" s="1141"/>
      <c r="AA34" s="1141"/>
      <c r="AB34" s="1141"/>
      <c r="AC34" s="1141"/>
      <c r="AD34" s="1141"/>
      <c r="AE34" s="1141"/>
      <c r="AF34" s="1141"/>
      <c r="AG34" s="1141"/>
      <c r="AH34" s="1141"/>
      <c r="AI34" s="1141"/>
      <c r="AJ34" s="1141"/>
      <c r="AK34" s="1141"/>
      <c r="AL34" s="1141"/>
      <c r="AM34" s="1141"/>
      <c r="AN34" s="1141"/>
      <c r="AO34" s="1141"/>
      <c r="AP34" s="1141"/>
      <c r="AQ34" s="1141"/>
      <c r="AR34" s="1141"/>
      <c r="AS34" s="1141"/>
      <c r="AT34" s="1141"/>
      <c r="AU34" s="1141"/>
      <c r="AV34" s="1141"/>
      <c r="AW34" s="1141"/>
      <c r="AX34" s="1141"/>
      <c r="AY34" s="1141"/>
      <c r="AZ34" s="1141"/>
      <c r="BA34" s="1141"/>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c r="CB34" s="1141"/>
      <c r="CC34" s="1141"/>
      <c r="CD34" s="1141"/>
      <c r="CE34" s="1141"/>
      <c r="CF34" s="1141"/>
      <c r="CG34" s="1141"/>
      <c r="CH34" s="1141"/>
      <c r="CI34" s="1141"/>
      <c r="CJ34" s="1141"/>
      <c r="CK34" s="1141"/>
      <c r="CL34" s="1141"/>
      <c r="CM34" s="1141"/>
      <c r="CN34" s="1141"/>
      <c r="CO34" s="1141"/>
      <c r="CP34" s="1141"/>
      <c r="CQ34" s="1141"/>
      <c r="CR34" s="1141"/>
      <c r="CS34" s="1141"/>
      <c r="CT34" s="1141"/>
      <c r="CU34" s="1141"/>
      <c r="CV34" s="1141"/>
      <c r="CW34" s="1141"/>
      <c r="CX34" s="1141"/>
      <c r="CY34" s="1141"/>
      <c r="CZ34" s="1141"/>
      <c r="DA34" s="1141"/>
      <c r="DB34" s="1141"/>
      <c r="DC34" s="1141"/>
      <c r="DD34" s="1141"/>
      <c r="DE34" s="1141"/>
      <c r="DF34" s="1141"/>
      <c r="DG34" s="1141"/>
      <c r="DH34" s="1141"/>
      <c r="DI34" s="1141"/>
      <c r="DJ34" s="1141"/>
      <c r="DK34" s="1141"/>
      <c r="DL34" s="1141"/>
      <c r="DM34" s="1141"/>
      <c r="DN34" s="1141"/>
      <c r="DO34" s="1141"/>
      <c r="DP34" s="1141"/>
      <c r="DQ34" s="1141"/>
      <c r="DR34" s="1141"/>
      <c r="DS34" s="1141"/>
      <c r="DT34" s="1141"/>
      <c r="DU34" s="1141"/>
      <c r="DV34" s="1141"/>
      <c r="DW34" s="1141"/>
      <c r="DX34" s="1141"/>
      <c r="DY34" s="1141"/>
      <c r="DZ34" s="1141"/>
      <c r="EA34" s="1141"/>
      <c r="EB34" s="1141"/>
      <c r="EC34" s="1141"/>
      <c r="ED34" s="1141"/>
      <c r="EE34" s="1141"/>
      <c r="EF34" s="1141"/>
      <c r="EG34" s="1141"/>
      <c r="EH34" s="1141"/>
      <c r="EI34" s="1141"/>
      <c r="EJ34" s="1141"/>
      <c r="EK34" s="1141"/>
      <c r="EL34" s="1141"/>
      <c r="EM34" s="1141"/>
      <c r="EN34" s="1141"/>
      <c r="EO34" s="1141"/>
      <c r="EP34" s="1141"/>
      <c r="EQ34" s="1141"/>
      <c r="ER34" s="1141"/>
      <c r="ES34" s="1141"/>
      <c r="ET34" s="1141"/>
      <c r="EU34" s="1141"/>
      <c r="EV34" s="1141"/>
      <c r="EW34" s="1141"/>
      <c r="EX34" s="1141"/>
      <c r="EY34" s="1141"/>
      <c r="EZ34" s="1141"/>
      <c r="FA34" s="1141"/>
      <c r="FB34" s="1141"/>
      <c r="FC34" s="1141"/>
      <c r="FD34" s="1141"/>
      <c r="FE34" s="1141"/>
      <c r="FF34" s="1141"/>
      <c r="FG34" s="1141"/>
      <c r="FH34" s="1141"/>
      <c r="FI34" s="1141"/>
      <c r="FJ34" s="1141"/>
      <c r="FK34" s="1141"/>
      <c r="FL34" s="1141"/>
      <c r="FM34" s="1141"/>
      <c r="FN34" s="1141"/>
      <c r="FO34" s="1141"/>
      <c r="FP34" s="1141"/>
      <c r="FQ34" s="1141"/>
      <c r="FR34" s="1141"/>
      <c r="FS34" s="1141"/>
      <c r="FT34" s="1141"/>
      <c r="FU34" s="1141"/>
      <c r="FV34" s="1141"/>
      <c r="FW34" s="1141"/>
      <c r="FX34" s="1141"/>
      <c r="FY34" s="1141"/>
      <c r="FZ34" s="1141"/>
      <c r="GA34" s="1141"/>
      <c r="GB34" s="1141"/>
    </row>
    <row r="35" spans="1:184" ht="16.5" customHeight="1">
      <c r="A35" s="109" t="s">
        <v>131</v>
      </c>
      <c r="B35" s="109" t="s">
        <v>3004</v>
      </c>
      <c r="C35" s="1140">
        <v>173.77583848999998</v>
      </c>
      <c r="D35" s="1140">
        <v>102.15030181408299</v>
      </c>
      <c r="E35" s="1140">
        <v>107.57548442879599</v>
      </c>
      <c r="F35" s="1140">
        <v>96.970545829999992</v>
      </c>
      <c r="G35" s="1140">
        <v>92.457328589252</v>
      </c>
      <c r="H35" s="1140">
        <v>440.817523815794</v>
      </c>
      <c r="I35" s="1140">
        <v>144.695107660503</v>
      </c>
      <c r="J35" s="1140">
        <v>139.61848140775101</v>
      </c>
      <c r="K35" s="1140">
        <v>267.13934071788196</v>
      </c>
      <c r="L35" s="1140">
        <v>140.39613334605099</v>
      </c>
      <c r="M35" s="1140">
        <v>147.65538167153198</v>
      </c>
      <c r="N35" s="1140">
        <v>156.18358312016798</v>
      </c>
      <c r="O35" s="1140">
        <v>141.37216390342701</v>
      </c>
      <c r="P35" s="1140">
        <v>165.14521648076197</v>
      </c>
      <c r="Q35" s="1140">
        <v>156.283154672509</v>
      </c>
      <c r="R35" s="1140">
        <v>170.538513680878</v>
      </c>
      <c r="S35" s="1140">
        <v>118.92258400263799</v>
      </c>
      <c r="T35" s="1140">
        <v>227.06391243610898</v>
      </c>
      <c r="U35" s="1140">
        <v>147.606747109975</v>
      </c>
      <c r="V35" s="1140">
        <v>145.05270454831998</v>
      </c>
      <c r="W35" s="1140">
        <v>178.60699340812801</v>
      </c>
      <c r="X35" s="1140">
        <v>228.86708454979401</v>
      </c>
      <c r="Y35" s="1140">
        <v>145.94768976260698</v>
      </c>
      <c r="Z35" s="1140">
        <v>144.74181716741302</v>
      </c>
      <c r="AA35" s="1140">
        <v>134.190323829216</v>
      </c>
      <c r="AB35" s="1140">
        <v>122.79770026911299</v>
      </c>
      <c r="AC35" s="1140">
        <v>128.30850091761698</v>
      </c>
      <c r="AD35" s="1140">
        <v>125.31778668365899</v>
      </c>
      <c r="AE35" s="1140">
        <v>104.85266671033099</v>
      </c>
      <c r="AF35" s="1140">
        <v>188.10748455776599</v>
      </c>
      <c r="AG35" s="1140">
        <v>198.07162782</v>
      </c>
      <c r="AH35" s="1140">
        <v>71.810326250000003</v>
      </c>
      <c r="AI35" s="1140">
        <v>223.63965296000001</v>
      </c>
      <c r="AJ35" s="1140">
        <v>238.61876867999996</v>
      </c>
      <c r="AK35" s="1140">
        <v>151.47403553999999</v>
      </c>
      <c r="AL35" s="1140">
        <v>146.47737080000002</v>
      </c>
      <c r="AM35" s="1140">
        <v>69.348740169999985</v>
      </c>
      <c r="AN35" s="1140">
        <v>65.960218440000006</v>
      </c>
      <c r="AO35" s="1140">
        <v>64.97840020999999</v>
      </c>
      <c r="AP35" s="1140">
        <v>65.584209119999997</v>
      </c>
      <c r="AQ35" s="1140">
        <v>68.513367979999998</v>
      </c>
      <c r="AR35" s="1140">
        <v>311.48284962999998</v>
      </c>
      <c r="AS35" s="1140">
        <v>90.367219909999989</v>
      </c>
      <c r="AT35" s="1140">
        <v>88.740492129999993</v>
      </c>
      <c r="AU35" s="1140">
        <v>165.29868494999999</v>
      </c>
      <c r="AV35" s="1140">
        <v>96.820067709999989</v>
      </c>
      <c r="AW35" s="1140">
        <v>176.07912083000002</v>
      </c>
      <c r="AX35" s="1140">
        <v>327.56298057999999</v>
      </c>
      <c r="AY35" s="1140">
        <v>68.868365640000007</v>
      </c>
      <c r="AZ35" s="1140">
        <v>92.072264139999987</v>
      </c>
      <c r="BA35" s="1140">
        <v>87.70549441</v>
      </c>
      <c r="BB35" s="1140">
        <v>85.291687549999992</v>
      </c>
      <c r="BC35" s="1140">
        <v>79.022807060000005</v>
      </c>
      <c r="BD35" s="1140">
        <v>286.60368328999999</v>
      </c>
      <c r="BE35" s="1140">
        <v>117.17449668</v>
      </c>
      <c r="BF35" s="1140">
        <v>93.580257980000013</v>
      </c>
      <c r="BG35" s="1140">
        <v>174.95850214999999</v>
      </c>
      <c r="BH35" s="1140">
        <v>198.19834580999998</v>
      </c>
      <c r="BI35" s="1140">
        <v>116.58136098999999</v>
      </c>
      <c r="BJ35" s="1140">
        <v>132.96940228</v>
      </c>
      <c r="BK35" s="1140">
        <v>90.140118959999995</v>
      </c>
      <c r="BL35" s="1140">
        <v>98.214010599999995</v>
      </c>
      <c r="BM35" s="1140">
        <v>287.49325514999998</v>
      </c>
      <c r="BN35" s="1140">
        <v>106.17286981999999</v>
      </c>
      <c r="BO35" s="1140">
        <v>119.60855578000002</v>
      </c>
      <c r="BP35" s="1140">
        <v>205.71154525</v>
      </c>
      <c r="BQ35" s="1140">
        <v>303.37492168</v>
      </c>
      <c r="BR35" s="1140">
        <v>973.68625691</v>
      </c>
      <c r="BS35" s="1140">
        <v>160.70164977000002</v>
      </c>
      <c r="BT35" s="1140">
        <v>111.26486164000001</v>
      </c>
      <c r="BU35" s="1140">
        <v>94.175746759999996</v>
      </c>
      <c r="BV35" s="1140">
        <v>269.32090277000003</v>
      </c>
      <c r="BW35" s="1140">
        <v>87.858485169999994</v>
      </c>
      <c r="BX35" s="1140">
        <v>94.195966089999999</v>
      </c>
      <c r="BY35" s="1140">
        <v>94.053120899999996</v>
      </c>
      <c r="BZ35" s="1140">
        <v>161.28891437999999</v>
      </c>
      <c r="CA35" s="1140">
        <v>89.757791629999986</v>
      </c>
      <c r="CB35" s="1140">
        <v>179.93911718000001</v>
      </c>
      <c r="CC35" s="1140">
        <v>146.21655204999999</v>
      </c>
      <c r="CD35" s="1140">
        <v>272.51439976</v>
      </c>
      <c r="CE35" s="1140">
        <v>201.026970912292</v>
      </c>
      <c r="CF35" s="1140">
        <v>108.05774693229202</v>
      </c>
      <c r="CG35" s="1140">
        <v>123.29075911229199</v>
      </c>
      <c r="CH35" s="1140">
        <v>501.94194608229202</v>
      </c>
      <c r="CI35" s="1140">
        <v>100.121209352292</v>
      </c>
      <c r="CJ35" s="1140">
        <v>123.23431674229201</v>
      </c>
      <c r="CK35" s="1140">
        <v>188.695070572292</v>
      </c>
      <c r="CL35" s="1140">
        <v>124.155907852292</v>
      </c>
      <c r="CM35" s="1140">
        <v>116.71135166229199</v>
      </c>
      <c r="CN35" s="1140">
        <v>154.50991295229201</v>
      </c>
      <c r="CO35" s="1140">
        <v>135.60562615229202</v>
      </c>
      <c r="CP35" s="1140">
        <v>119.37766276229199</v>
      </c>
      <c r="CQ35" s="1140">
        <v>161.25076070229198</v>
      </c>
      <c r="CR35" s="1140">
        <v>123.792049482292</v>
      </c>
      <c r="CS35" s="1140">
        <v>96.785139372292008</v>
      </c>
      <c r="CT35" s="1140">
        <v>117.1509110622919</v>
      </c>
      <c r="CU35" s="1140">
        <v>102.42437505161277</v>
      </c>
      <c r="CV35" s="1140">
        <v>102.68574928999996</v>
      </c>
      <c r="CW35" s="1140">
        <v>90.992883340000006</v>
      </c>
      <c r="CX35" s="1140">
        <v>136.97165480000001</v>
      </c>
      <c r="CY35" s="1140">
        <v>90.161154210000007</v>
      </c>
      <c r="CZ35" s="1140">
        <v>181.81452732</v>
      </c>
      <c r="DA35" s="1140">
        <v>244.34909191</v>
      </c>
      <c r="DB35" s="1140">
        <v>88.388957700000006</v>
      </c>
      <c r="DC35" s="1140">
        <v>158.43232340999998</v>
      </c>
      <c r="DD35" s="1140">
        <v>92.67600542000001</v>
      </c>
      <c r="DE35" s="1140">
        <v>94.416789629999997</v>
      </c>
      <c r="DF35" s="1140">
        <v>125.31831032999997</v>
      </c>
      <c r="DG35" s="1140">
        <v>94.889142859999993</v>
      </c>
      <c r="DH35" s="1140">
        <v>97.602569751300095</v>
      </c>
      <c r="DI35" s="1140">
        <v>171.87512075000001</v>
      </c>
      <c r="DJ35" s="1140">
        <v>113.19360673999999</v>
      </c>
      <c r="DK35" s="1140">
        <v>87.118590710000007</v>
      </c>
      <c r="DL35" s="1140">
        <v>174.29209967000003</v>
      </c>
      <c r="DM35" s="1140">
        <v>139.92875448999999</v>
      </c>
      <c r="DN35" s="1140">
        <v>153.06926948</v>
      </c>
      <c r="DO35" s="1140">
        <v>151.49676460052194</v>
      </c>
      <c r="DP35" s="1140">
        <v>124.37545290999998</v>
      </c>
      <c r="DQ35" s="1140">
        <v>180.39076556999999</v>
      </c>
      <c r="DR35" s="1140">
        <v>209.11658635000001</v>
      </c>
      <c r="DS35" s="1140">
        <v>112.00605301321792</v>
      </c>
      <c r="DT35" s="1140">
        <v>134.80012464999999</v>
      </c>
      <c r="DU35" s="1140">
        <v>129.51373888999998</v>
      </c>
      <c r="DV35" s="1140">
        <v>204.09779483000003</v>
      </c>
      <c r="DW35" s="1140">
        <v>152.48577488000001</v>
      </c>
      <c r="DX35" s="1140">
        <v>157.5809311400001</v>
      </c>
      <c r="DY35" s="1140">
        <v>1031.3103779999999</v>
      </c>
      <c r="DZ35" s="1140">
        <v>1032.36337</v>
      </c>
      <c r="EA35" s="1140">
        <v>1031.980763</v>
      </c>
      <c r="EB35" s="1140">
        <v>33834.113019000004</v>
      </c>
      <c r="EC35" s="1140">
        <v>33834.016367999997</v>
      </c>
      <c r="ED35" s="1140">
        <v>33332.021075000004</v>
      </c>
      <c r="EE35" s="1140">
        <v>33246.989805999998</v>
      </c>
      <c r="EF35" s="1140">
        <v>33185.131032000005</v>
      </c>
      <c r="EG35" s="1140">
        <v>31909.062534999997</v>
      </c>
      <c r="EH35" s="1140">
        <v>78706.811833999993</v>
      </c>
      <c r="EI35" s="1140">
        <v>77827.165803000011</v>
      </c>
      <c r="EJ35" s="1140">
        <v>71934.215039000002</v>
      </c>
      <c r="EK35" s="1140">
        <v>70796.857119999986</v>
      </c>
      <c r="EL35" s="1140">
        <v>70169.741037</v>
      </c>
      <c r="EM35" s="1140">
        <v>68839.380646000005</v>
      </c>
      <c r="EN35" s="1140">
        <v>68523.906892000014</v>
      </c>
      <c r="EO35" s="1140">
        <v>67161.058815000011</v>
      </c>
      <c r="EP35" s="1140">
        <v>39839.013949</v>
      </c>
      <c r="EQ35" s="1140">
        <v>39480.955552000007</v>
      </c>
      <c r="ER35" s="1140">
        <v>37110.784702999998</v>
      </c>
      <c r="ES35" s="1140">
        <v>36650.064293000003</v>
      </c>
      <c r="ET35" s="1140">
        <v>36180.174591000003</v>
      </c>
      <c r="EU35" s="1140">
        <v>35914.128110999998</v>
      </c>
      <c r="EV35" s="1140">
        <v>35032.008352000004</v>
      </c>
      <c r="EW35" s="1140">
        <v>35245.001592999994</v>
      </c>
      <c r="EX35" s="1140">
        <v>34651.411825999996</v>
      </c>
      <c r="EY35" s="1140">
        <v>34524.163858</v>
      </c>
      <c r="EZ35" s="1140">
        <v>33982.540440999997</v>
      </c>
      <c r="FA35" s="1140">
        <v>33430.652405000001</v>
      </c>
      <c r="FB35" s="1140">
        <v>32784.238464999995</v>
      </c>
      <c r="FC35" s="1140">
        <v>32870.899613000001</v>
      </c>
      <c r="FD35" s="1140">
        <v>32787.777039000001</v>
      </c>
      <c r="FE35" s="1140">
        <v>32560.799097000003</v>
      </c>
      <c r="FF35" s="1140">
        <v>32292.811020000001</v>
      </c>
      <c r="FG35" s="1140">
        <v>32186.775706</v>
      </c>
      <c r="FH35" s="1140">
        <v>31603.700853000002</v>
      </c>
      <c r="FI35" s="1140">
        <v>31505.18129</v>
      </c>
      <c r="FJ35" s="1140">
        <v>31229.882414</v>
      </c>
      <c r="FK35" s="1140">
        <v>30452.923485000003</v>
      </c>
      <c r="FL35" s="1140">
        <v>30383.295694</v>
      </c>
      <c r="FM35" s="1140">
        <v>30312.906091000001</v>
      </c>
      <c r="FN35" s="1140">
        <v>29976.305239000001</v>
      </c>
      <c r="FO35" s="1140">
        <v>30068.445207000001</v>
      </c>
      <c r="FP35" s="1140">
        <v>30037.040539000001</v>
      </c>
      <c r="FQ35" s="1140">
        <v>29937.425503000002</v>
      </c>
      <c r="FR35" s="1140">
        <v>30138.44477477</v>
      </c>
      <c r="FS35" s="1140">
        <v>27294.541266</v>
      </c>
      <c r="FT35" s="1140">
        <v>26365.810887</v>
      </c>
      <c r="FU35" s="1140">
        <v>26658.058771857617</v>
      </c>
      <c r="FV35" s="1140">
        <v>26494.598742485443</v>
      </c>
      <c r="FW35" s="1140">
        <v>26425.684765356378</v>
      </c>
      <c r="FX35" s="1140">
        <v>26430.271122241698</v>
      </c>
      <c r="FY35" s="1140">
        <v>26760.555380601709</v>
      </c>
      <c r="FZ35" s="1140">
        <v>27244.048098757026</v>
      </c>
      <c r="GA35" s="1140">
        <v>27443.213584397461</v>
      </c>
      <c r="GB35" s="1140">
        <v>27456.955296058604</v>
      </c>
    </row>
    <row r="36" spans="1:184" ht="16.5" customHeight="1">
      <c r="A36" s="111" t="s">
        <v>3005</v>
      </c>
      <c r="B36" s="111" t="s">
        <v>3006</v>
      </c>
      <c r="C36" s="1142">
        <v>22.587345850000002</v>
      </c>
      <c r="D36" s="1142">
        <v>24.744540514082999</v>
      </c>
      <c r="E36" s="1142">
        <v>23.849837548796</v>
      </c>
      <c r="F36" s="1142">
        <v>18.228978470000001</v>
      </c>
      <c r="G36" s="1142">
        <v>18.263779599251997</v>
      </c>
      <c r="H36" s="1142">
        <v>20.765367005793998</v>
      </c>
      <c r="I36" s="1142">
        <v>19.718758210502997</v>
      </c>
      <c r="J36" s="1142">
        <v>24.796664857751008</v>
      </c>
      <c r="K36" s="1142">
        <v>24.287037047881995</v>
      </c>
      <c r="L36" s="1142">
        <v>19.542466706051002</v>
      </c>
      <c r="M36" s="1142">
        <v>21.999239441531991</v>
      </c>
      <c r="N36" s="1142">
        <v>24.493795200167998</v>
      </c>
      <c r="O36" s="1142">
        <v>14.350253283427008</v>
      </c>
      <c r="P36" s="1142">
        <v>12.139555840761995</v>
      </c>
      <c r="Q36" s="1142">
        <v>11.978865682509007</v>
      </c>
      <c r="R36" s="1142">
        <v>10.738506780878001</v>
      </c>
      <c r="S36" s="1142">
        <v>11.205565562638004</v>
      </c>
      <c r="T36" s="1142">
        <v>10.587319066109</v>
      </c>
      <c r="U36" s="1142">
        <v>14.109763349974992</v>
      </c>
      <c r="V36" s="1142">
        <v>13.63773414832</v>
      </c>
      <c r="W36" s="1142">
        <v>15.698556618128009</v>
      </c>
      <c r="X36" s="1142">
        <v>14.606797769794008</v>
      </c>
      <c r="Y36" s="1142">
        <v>15.119194412606996</v>
      </c>
      <c r="Z36" s="1142">
        <v>16.387315327413003</v>
      </c>
      <c r="AA36" s="1142">
        <v>19.396711529215999</v>
      </c>
      <c r="AB36" s="1142">
        <v>15.694678129113001</v>
      </c>
      <c r="AC36" s="1142">
        <v>15.629992317616994</v>
      </c>
      <c r="AD36" s="1142">
        <v>8.5982636536590107</v>
      </c>
      <c r="AE36" s="1142">
        <v>8.3524888203310006</v>
      </c>
      <c r="AF36" s="1142">
        <v>10.438192297765998</v>
      </c>
      <c r="AG36" s="1142">
        <v>8.942154580000004</v>
      </c>
      <c r="AH36" s="1142">
        <v>12.123119959999997</v>
      </c>
      <c r="AI36" s="1142">
        <v>9.9914872199999998</v>
      </c>
      <c r="AJ36" s="1142">
        <v>10.633213389999991</v>
      </c>
      <c r="AK36" s="1142">
        <v>15.135496139999999</v>
      </c>
      <c r="AL36" s="1142">
        <v>12.26796014</v>
      </c>
      <c r="AM36" s="1142">
        <v>9.4486492399999911</v>
      </c>
      <c r="AN36" s="1142">
        <v>8.5116829600000106</v>
      </c>
      <c r="AO36" s="1142">
        <v>8.9783699599999913</v>
      </c>
      <c r="AP36" s="1142">
        <v>9.1002109599999983</v>
      </c>
      <c r="AQ36" s="1142">
        <v>9.4573140000000002</v>
      </c>
      <c r="AR36" s="1142">
        <v>12.949643999999999</v>
      </c>
      <c r="AS36" s="1142">
        <v>15.529333999999999</v>
      </c>
      <c r="AT36" s="1142">
        <v>12.122377</v>
      </c>
      <c r="AU36" s="1142">
        <v>10.837873999999999</v>
      </c>
      <c r="AV36" s="1142">
        <v>12.407376999999999</v>
      </c>
      <c r="AW36" s="1142">
        <v>13.756131</v>
      </c>
      <c r="AX36" s="1142">
        <v>11.081707</v>
      </c>
      <c r="AY36" s="1142">
        <v>12.787836</v>
      </c>
      <c r="AZ36" s="1142">
        <v>19.284112</v>
      </c>
      <c r="BA36" s="1142">
        <v>20.909382000000001</v>
      </c>
      <c r="BB36" s="1142">
        <v>20.245926999999998</v>
      </c>
      <c r="BC36" s="1142">
        <v>20.801047000000001</v>
      </c>
      <c r="BD36" s="1142">
        <v>22.928493</v>
      </c>
      <c r="BE36" s="1142">
        <v>21.38899</v>
      </c>
      <c r="BF36" s="1142">
        <v>21.812104999999999</v>
      </c>
      <c r="BG36" s="1142">
        <v>22.688719000000003</v>
      </c>
      <c r="BH36" s="1142">
        <v>23.482017999999997</v>
      </c>
      <c r="BI36" s="1142">
        <v>24.858671999999999</v>
      </c>
      <c r="BJ36" s="1142">
        <v>27.873531999999997</v>
      </c>
      <c r="BK36" s="1142">
        <v>27.794181999999999</v>
      </c>
      <c r="BL36" s="1142">
        <v>27.968121999999997</v>
      </c>
      <c r="BM36" s="1142">
        <v>28.234946000000001</v>
      </c>
      <c r="BN36" s="1142">
        <v>27.068202000000003</v>
      </c>
      <c r="BO36" s="1142">
        <v>28.037162000000002</v>
      </c>
      <c r="BP36" s="1142">
        <v>21.76407</v>
      </c>
      <c r="BQ36" s="1142">
        <v>21.726244000000001</v>
      </c>
      <c r="BR36" s="1142">
        <v>23.647455000000001</v>
      </c>
      <c r="BS36" s="1142">
        <v>27.880478</v>
      </c>
      <c r="BT36" s="1142">
        <v>28.179905999999999</v>
      </c>
      <c r="BU36" s="1142">
        <v>27.275673999999999</v>
      </c>
      <c r="BV36" s="1142">
        <v>25.929378</v>
      </c>
      <c r="BW36" s="1142">
        <v>24.763244</v>
      </c>
      <c r="BX36" s="1142">
        <v>18.885643000000002</v>
      </c>
      <c r="BY36" s="1142">
        <v>20.920655999999997</v>
      </c>
      <c r="BZ36" s="1142">
        <v>20.846422999999998</v>
      </c>
      <c r="CA36" s="1142">
        <v>20.751145999999999</v>
      </c>
      <c r="CB36" s="1142">
        <v>22.350980999999997</v>
      </c>
      <c r="CC36" s="1142">
        <v>23.163017999999997</v>
      </c>
      <c r="CD36" s="1142">
        <v>25.491909999999997</v>
      </c>
      <c r="CE36" s="1142">
        <v>37.445918952292004</v>
      </c>
      <c r="CF36" s="1142">
        <v>40.065726952292003</v>
      </c>
      <c r="CG36" s="1142">
        <v>42.518680952292002</v>
      </c>
      <c r="CH36" s="1142">
        <v>31.871081952291998</v>
      </c>
      <c r="CI36" s="1142">
        <v>31.220807952291999</v>
      </c>
      <c r="CJ36" s="1142">
        <v>32.009434952291997</v>
      </c>
      <c r="CK36" s="1142">
        <v>34.669512952292003</v>
      </c>
      <c r="CL36" s="1142">
        <v>30.455868952291997</v>
      </c>
      <c r="CM36" s="1142">
        <v>30.404271952291996</v>
      </c>
      <c r="CN36" s="1142">
        <v>31.989065952291998</v>
      </c>
      <c r="CO36" s="1142">
        <v>33.733735952292001</v>
      </c>
      <c r="CP36" s="1142">
        <v>31.506537952291996</v>
      </c>
      <c r="CQ36" s="1142">
        <v>32.778923952292004</v>
      </c>
      <c r="CR36" s="1142">
        <v>31.676142952291997</v>
      </c>
      <c r="CS36" s="1142">
        <v>31.230207952291998</v>
      </c>
      <c r="CT36" s="1142">
        <v>31.605047952291997</v>
      </c>
      <c r="CU36" s="1142">
        <v>33.656144952292003</v>
      </c>
      <c r="CV36" s="1142">
        <v>24.347820000000002</v>
      </c>
      <c r="CW36" s="1142">
        <v>24.983936000000003</v>
      </c>
      <c r="CX36" s="1142">
        <v>26.005782000000004</v>
      </c>
      <c r="CY36" s="1142">
        <v>26.523624000000002</v>
      </c>
      <c r="CZ36" s="1142">
        <v>28.50403</v>
      </c>
      <c r="DA36" s="1142">
        <v>24.378238</v>
      </c>
      <c r="DB36" s="1142">
        <v>26.233623000000001</v>
      </c>
      <c r="DC36" s="1142">
        <v>28.143712000000001</v>
      </c>
      <c r="DD36" s="1142">
        <v>27.972768000000002</v>
      </c>
      <c r="DE36" s="1142">
        <v>31.004217000000001</v>
      </c>
      <c r="DF36" s="1142">
        <v>29.855588999999998</v>
      </c>
      <c r="DG36" s="1142">
        <v>34.069088000000001</v>
      </c>
      <c r="DH36" s="1142">
        <v>34.293087</v>
      </c>
      <c r="DI36" s="1142">
        <v>36.117815</v>
      </c>
      <c r="DJ36" s="1142">
        <v>30.671852999999999</v>
      </c>
      <c r="DK36" s="1142">
        <v>28.818100000000001</v>
      </c>
      <c r="DL36" s="1142">
        <v>37.232635999999999</v>
      </c>
      <c r="DM36" s="1142">
        <v>38.707521999999997</v>
      </c>
      <c r="DN36" s="1142">
        <v>29.148284</v>
      </c>
      <c r="DO36" s="1142">
        <v>30.095746999999999</v>
      </c>
      <c r="DP36" s="1142">
        <v>33.730979999999995</v>
      </c>
      <c r="DQ36" s="1142">
        <v>28.341699000000002</v>
      </c>
      <c r="DR36" s="1142">
        <v>32.858111999999998</v>
      </c>
      <c r="DS36" s="1142">
        <v>34.490670999999999</v>
      </c>
      <c r="DT36" s="1142">
        <v>34.139313999999999</v>
      </c>
      <c r="DU36" s="1142">
        <v>36.981038999999996</v>
      </c>
      <c r="DV36" s="1142">
        <v>44.435594999999999</v>
      </c>
      <c r="DW36" s="1142">
        <v>43.218471000000008</v>
      </c>
      <c r="DX36" s="1142">
        <v>31.811841999999999</v>
      </c>
      <c r="DY36" s="1142">
        <v>1031.3103779999999</v>
      </c>
      <c r="DZ36" s="1142">
        <v>1032.36337</v>
      </c>
      <c r="EA36" s="1142">
        <v>1031.980763</v>
      </c>
      <c r="EB36" s="1142">
        <v>33834.113019000004</v>
      </c>
      <c r="EC36" s="1142">
        <v>33834.016367999997</v>
      </c>
      <c r="ED36" s="1142">
        <v>33332.021075000004</v>
      </c>
      <c r="EE36" s="1142">
        <v>33246.989805999998</v>
      </c>
      <c r="EF36" s="1142">
        <v>33185.131032000005</v>
      </c>
      <c r="EG36" s="1142">
        <v>31909.062534999997</v>
      </c>
      <c r="EH36" s="1142">
        <v>78706.811833999993</v>
      </c>
      <c r="EI36" s="1142">
        <v>77827.165803000011</v>
      </c>
      <c r="EJ36" s="1142">
        <v>71934.215039000002</v>
      </c>
      <c r="EK36" s="1142">
        <v>70796.857119999986</v>
      </c>
      <c r="EL36" s="1142">
        <v>70169.741037</v>
      </c>
      <c r="EM36" s="1142">
        <v>68839.380646000005</v>
      </c>
      <c r="EN36" s="1142">
        <v>68523.906892000014</v>
      </c>
      <c r="EO36" s="1142">
        <v>67161.058815000011</v>
      </c>
      <c r="EP36" s="1142">
        <v>39839.013949</v>
      </c>
      <c r="EQ36" s="1142">
        <v>39480.955552000007</v>
      </c>
      <c r="ER36" s="1142">
        <v>37110.784702999998</v>
      </c>
      <c r="ES36" s="1142">
        <v>36650.064293000003</v>
      </c>
      <c r="ET36" s="1142">
        <v>36180.174591000003</v>
      </c>
      <c r="EU36" s="1142">
        <v>35914.128110999998</v>
      </c>
      <c r="EV36" s="1142">
        <v>35032.008352000004</v>
      </c>
      <c r="EW36" s="1142">
        <v>35245.001592999994</v>
      </c>
      <c r="EX36" s="1142">
        <v>34651.411825999996</v>
      </c>
      <c r="EY36" s="1142">
        <v>34524.163858</v>
      </c>
      <c r="EZ36" s="1142">
        <v>33982.540440999997</v>
      </c>
      <c r="FA36" s="1142">
        <v>33430.652405000001</v>
      </c>
      <c r="FB36" s="1142">
        <v>32784.238464999995</v>
      </c>
      <c r="FC36" s="1142">
        <v>32870.899613000001</v>
      </c>
      <c r="FD36" s="1142">
        <v>32787.777039000001</v>
      </c>
      <c r="FE36" s="1142">
        <v>32560.799097000003</v>
      </c>
      <c r="FF36" s="1142">
        <v>32292.811020000001</v>
      </c>
      <c r="FG36" s="1142">
        <v>32186.775706</v>
      </c>
      <c r="FH36" s="1142">
        <v>31603.700853000002</v>
      </c>
      <c r="FI36" s="1142">
        <v>31505.18129</v>
      </c>
      <c r="FJ36" s="1142">
        <v>31229.882414</v>
      </c>
      <c r="FK36" s="1142">
        <v>30452.923485000003</v>
      </c>
      <c r="FL36" s="1142">
        <v>30383.295694</v>
      </c>
      <c r="FM36" s="1142">
        <v>30312.906091000001</v>
      </c>
      <c r="FN36" s="1142">
        <v>29976.305239000001</v>
      </c>
      <c r="FO36" s="1142">
        <v>30068.445207000001</v>
      </c>
      <c r="FP36" s="1142">
        <v>30037.040539000001</v>
      </c>
      <c r="FQ36" s="1142">
        <v>29937.425503000002</v>
      </c>
      <c r="FR36" s="1142">
        <v>30138.44477477</v>
      </c>
      <c r="FS36" s="1142">
        <v>27294.541266</v>
      </c>
      <c r="FT36" s="1142">
        <v>26365.810887</v>
      </c>
      <c r="FU36" s="1142">
        <v>26658.058771857617</v>
      </c>
      <c r="FV36" s="1142">
        <v>26494.598742485443</v>
      </c>
      <c r="FW36" s="1142">
        <v>26425.684765356378</v>
      </c>
      <c r="FX36" s="1142">
        <v>26430.271122241698</v>
      </c>
      <c r="FY36" s="1142">
        <v>26760.555380601709</v>
      </c>
      <c r="FZ36" s="1142">
        <v>27244.048098757026</v>
      </c>
      <c r="GA36" s="1142">
        <v>27443.213584397461</v>
      </c>
      <c r="GB36" s="1142">
        <v>27456.955296058604</v>
      </c>
    </row>
    <row r="37" spans="1:184" ht="16.5" customHeight="1">
      <c r="A37" s="111" t="s">
        <v>3007</v>
      </c>
      <c r="B37" s="111" t="s">
        <v>3008</v>
      </c>
      <c r="C37" s="1142">
        <v>0</v>
      </c>
      <c r="D37" s="1142">
        <v>0</v>
      </c>
      <c r="E37" s="1142">
        <v>0</v>
      </c>
      <c r="F37" s="1142">
        <v>0</v>
      </c>
      <c r="G37" s="1142">
        <v>0</v>
      </c>
      <c r="H37" s="1142">
        <v>0</v>
      </c>
      <c r="I37" s="1142">
        <v>0</v>
      </c>
      <c r="J37" s="1142">
        <v>0</v>
      </c>
      <c r="K37" s="1142">
        <v>0</v>
      </c>
      <c r="L37" s="1142">
        <v>0</v>
      </c>
      <c r="M37" s="1142">
        <v>0</v>
      </c>
      <c r="N37" s="1142">
        <v>0</v>
      </c>
      <c r="O37" s="1142">
        <v>0</v>
      </c>
      <c r="P37" s="1142">
        <v>0</v>
      </c>
      <c r="Q37" s="1142">
        <v>0</v>
      </c>
      <c r="R37" s="1142">
        <v>0</v>
      </c>
      <c r="S37" s="1142">
        <v>0</v>
      </c>
      <c r="T37" s="1142">
        <v>0</v>
      </c>
      <c r="U37" s="1142">
        <v>0</v>
      </c>
      <c r="V37" s="1142">
        <v>0</v>
      </c>
      <c r="W37" s="1142">
        <v>0</v>
      </c>
      <c r="X37" s="1142">
        <v>0</v>
      </c>
      <c r="Y37" s="1142">
        <v>0</v>
      </c>
      <c r="Z37" s="1142">
        <v>0</v>
      </c>
      <c r="AA37" s="1142">
        <v>0</v>
      </c>
      <c r="AB37" s="1142">
        <v>0</v>
      </c>
      <c r="AC37" s="1142">
        <v>0</v>
      </c>
      <c r="AD37" s="1142">
        <v>0</v>
      </c>
      <c r="AE37" s="1142">
        <v>0</v>
      </c>
      <c r="AF37" s="1142">
        <v>0</v>
      </c>
      <c r="AG37" s="1142">
        <v>0</v>
      </c>
      <c r="AH37" s="1142">
        <v>0</v>
      </c>
      <c r="AI37" s="1142">
        <v>0</v>
      </c>
      <c r="AJ37" s="1142">
        <v>0</v>
      </c>
      <c r="AK37" s="1142">
        <v>0</v>
      </c>
      <c r="AL37" s="1142">
        <v>0</v>
      </c>
      <c r="AM37" s="1142">
        <v>0</v>
      </c>
      <c r="AN37" s="1142">
        <v>0</v>
      </c>
      <c r="AO37" s="1142">
        <v>0</v>
      </c>
      <c r="AP37" s="1142">
        <v>0</v>
      </c>
      <c r="AQ37" s="1142">
        <v>0</v>
      </c>
      <c r="AR37" s="1142">
        <v>0</v>
      </c>
      <c r="AS37" s="1142">
        <v>0</v>
      </c>
      <c r="AT37" s="1142">
        <v>0</v>
      </c>
      <c r="AU37" s="1142">
        <v>0</v>
      </c>
      <c r="AV37" s="1142">
        <v>0</v>
      </c>
      <c r="AW37" s="1142">
        <v>0</v>
      </c>
      <c r="AX37" s="1142">
        <v>0</v>
      </c>
      <c r="AY37" s="1142">
        <v>0</v>
      </c>
      <c r="AZ37" s="1142">
        <v>0</v>
      </c>
      <c r="BA37" s="1142">
        <v>0</v>
      </c>
      <c r="BB37" s="1142">
        <v>0</v>
      </c>
      <c r="BC37" s="1142">
        <v>0</v>
      </c>
      <c r="BD37" s="1142">
        <v>0</v>
      </c>
      <c r="BE37" s="1142">
        <v>0</v>
      </c>
      <c r="BF37" s="1142">
        <v>0</v>
      </c>
      <c r="BG37" s="1142">
        <v>0</v>
      </c>
      <c r="BH37" s="1142">
        <v>0</v>
      </c>
      <c r="BI37" s="1142">
        <v>0</v>
      </c>
      <c r="BJ37" s="1142">
        <v>0</v>
      </c>
      <c r="BK37" s="1142">
        <v>0</v>
      </c>
      <c r="BL37" s="1142">
        <v>0</v>
      </c>
      <c r="BM37" s="1142">
        <v>0</v>
      </c>
      <c r="BN37" s="1142">
        <v>0</v>
      </c>
      <c r="BO37" s="1142">
        <v>0</v>
      </c>
      <c r="BP37" s="1142">
        <v>0</v>
      </c>
      <c r="BQ37" s="1142">
        <v>0</v>
      </c>
      <c r="BR37" s="1142">
        <v>0</v>
      </c>
      <c r="BS37" s="1142">
        <v>0</v>
      </c>
      <c r="BT37" s="1142">
        <v>0</v>
      </c>
      <c r="BU37" s="1142">
        <v>0</v>
      </c>
      <c r="BV37" s="1142">
        <v>0</v>
      </c>
      <c r="BW37" s="1142">
        <v>0</v>
      </c>
      <c r="BX37" s="1142">
        <v>0</v>
      </c>
      <c r="BY37" s="1142">
        <v>0</v>
      </c>
      <c r="BZ37" s="1142">
        <v>0</v>
      </c>
      <c r="CA37" s="1142">
        <v>0</v>
      </c>
      <c r="CB37" s="1142">
        <v>0</v>
      </c>
      <c r="CC37" s="1142">
        <v>0</v>
      </c>
      <c r="CD37" s="1142">
        <v>0</v>
      </c>
      <c r="CE37" s="1142">
        <v>0</v>
      </c>
      <c r="CF37" s="1142">
        <v>0</v>
      </c>
      <c r="CG37" s="1142">
        <v>0</v>
      </c>
      <c r="CH37" s="1142">
        <v>0</v>
      </c>
      <c r="CI37" s="1142">
        <v>0</v>
      </c>
      <c r="CJ37" s="1142">
        <v>0</v>
      </c>
      <c r="CK37" s="1142">
        <v>0</v>
      </c>
      <c r="CL37" s="1142">
        <v>0</v>
      </c>
      <c r="CM37" s="1142">
        <v>0</v>
      </c>
      <c r="CN37" s="1142">
        <v>0</v>
      </c>
      <c r="CO37" s="1142">
        <v>0</v>
      </c>
      <c r="CP37" s="1142">
        <v>0</v>
      </c>
      <c r="CQ37" s="1142">
        <v>0</v>
      </c>
      <c r="CR37" s="1142">
        <v>0</v>
      </c>
      <c r="CS37" s="1142">
        <v>0</v>
      </c>
      <c r="CT37" s="1142">
        <v>0</v>
      </c>
      <c r="CU37" s="1142">
        <v>0</v>
      </c>
      <c r="CV37" s="1142">
        <v>0</v>
      </c>
      <c r="CW37" s="1142">
        <v>0</v>
      </c>
      <c r="CX37" s="1142">
        <v>0</v>
      </c>
      <c r="CY37" s="1142">
        <v>0</v>
      </c>
      <c r="CZ37" s="1142">
        <v>0</v>
      </c>
      <c r="DA37" s="1142">
        <v>0</v>
      </c>
      <c r="DB37" s="1142">
        <v>0</v>
      </c>
      <c r="DC37" s="1142">
        <v>0</v>
      </c>
      <c r="DD37" s="1142">
        <v>0</v>
      </c>
      <c r="DE37" s="1142">
        <v>0</v>
      </c>
      <c r="DF37" s="1142">
        <v>0</v>
      </c>
      <c r="DG37" s="1142">
        <v>0</v>
      </c>
      <c r="DH37" s="1142">
        <v>0</v>
      </c>
      <c r="DI37" s="1142">
        <v>0</v>
      </c>
      <c r="DJ37" s="1142">
        <v>0</v>
      </c>
      <c r="DK37" s="1142">
        <v>0</v>
      </c>
      <c r="DL37" s="1142">
        <v>0</v>
      </c>
      <c r="DM37" s="1142">
        <v>0</v>
      </c>
      <c r="DN37" s="1142">
        <v>0</v>
      </c>
      <c r="DO37" s="1142">
        <v>0</v>
      </c>
      <c r="DP37" s="1142">
        <v>0</v>
      </c>
      <c r="DQ37" s="1142">
        <v>0</v>
      </c>
      <c r="DR37" s="1142">
        <v>0</v>
      </c>
      <c r="DS37" s="1142">
        <v>0</v>
      </c>
      <c r="DT37" s="1142">
        <v>0</v>
      </c>
      <c r="DU37" s="1142">
        <v>0</v>
      </c>
      <c r="DV37" s="1142">
        <v>0</v>
      </c>
      <c r="DW37" s="1142">
        <v>0</v>
      </c>
      <c r="DX37" s="1142">
        <v>0</v>
      </c>
      <c r="DY37" s="1142">
        <v>0</v>
      </c>
      <c r="DZ37" s="1142">
        <v>0</v>
      </c>
      <c r="EA37" s="1142">
        <v>0</v>
      </c>
      <c r="EB37" s="1142">
        <v>0</v>
      </c>
      <c r="EC37" s="1142">
        <v>0</v>
      </c>
      <c r="ED37" s="1142">
        <v>0</v>
      </c>
      <c r="EE37" s="1142">
        <v>0</v>
      </c>
      <c r="EF37" s="1142">
        <v>0</v>
      </c>
      <c r="EG37" s="1142">
        <v>0</v>
      </c>
      <c r="EH37" s="1142">
        <v>0</v>
      </c>
      <c r="EI37" s="1142">
        <v>0</v>
      </c>
      <c r="EJ37" s="1142">
        <v>0</v>
      </c>
      <c r="EK37" s="1142">
        <v>0</v>
      </c>
      <c r="EL37" s="1142">
        <v>0</v>
      </c>
      <c r="EM37" s="1142">
        <v>0</v>
      </c>
      <c r="EN37" s="1142">
        <v>0</v>
      </c>
      <c r="EO37" s="1142">
        <v>0</v>
      </c>
      <c r="EP37" s="1142">
        <v>0</v>
      </c>
      <c r="EQ37" s="1142">
        <v>0</v>
      </c>
      <c r="ER37" s="1142">
        <v>0</v>
      </c>
      <c r="ES37" s="1142">
        <v>0</v>
      </c>
      <c r="ET37" s="1142">
        <v>0</v>
      </c>
      <c r="EU37" s="1142">
        <v>0</v>
      </c>
      <c r="EV37" s="1142">
        <v>0</v>
      </c>
      <c r="EW37" s="1142">
        <v>0</v>
      </c>
      <c r="EX37" s="1142">
        <v>0</v>
      </c>
      <c r="EY37" s="1142">
        <v>0</v>
      </c>
      <c r="EZ37" s="1142">
        <v>0</v>
      </c>
      <c r="FA37" s="1142">
        <v>0</v>
      </c>
      <c r="FB37" s="1142">
        <v>0</v>
      </c>
      <c r="FC37" s="1142">
        <v>0</v>
      </c>
      <c r="FD37" s="1142">
        <v>0</v>
      </c>
      <c r="FE37" s="1142">
        <v>0</v>
      </c>
      <c r="FF37" s="1142">
        <v>0</v>
      </c>
      <c r="FG37" s="1142">
        <v>0</v>
      </c>
      <c r="FH37" s="1142">
        <v>0</v>
      </c>
      <c r="FI37" s="1142">
        <v>0</v>
      </c>
      <c r="FJ37" s="1142">
        <v>0</v>
      </c>
      <c r="FK37" s="1142">
        <v>0</v>
      </c>
      <c r="FL37" s="1142">
        <v>0</v>
      </c>
      <c r="FM37" s="1142">
        <v>0</v>
      </c>
      <c r="FN37" s="1142">
        <v>0</v>
      </c>
      <c r="FO37" s="1142">
        <v>0</v>
      </c>
      <c r="FP37" s="1142">
        <v>0</v>
      </c>
      <c r="FQ37" s="1142">
        <v>0</v>
      </c>
      <c r="FR37" s="1142">
        <v>0</v>
      </c>
      <c r="FS37" s="1142">
        <v>0</v>
      </c>
      <c r="FT37" s="1142">
        <v>0</v>
      </c>
      <c r="FU37" s="1142">
        <v>0</v>
      </c>
      <c r="FV37" s="1142">
        <v>0</v>
      </c>
      <c r="FW37" s="1142">
        <v>0</v>
      </c>
      <c r="FX37" s="1142">
        <v>0</v>
      </c>
      <c r="FY37" s="1142">
        <v>0</v>
      </c>
      <c r="FZ37" s="1142">
        <v>0</v>
      </c>
      <c r="GA37" s="1142">
        <v>0</v>
      </c>
      <c r="GB37" s="1142">
        <v>0</v>
      </c>
    </row>
    <row r="38" spans="1:184" ht="16.5" customHeight="1">
      <c r="A38" s="111" t="s">
        <v>3009</v>
      </c>
      <c r="B38" s="111" t="s">
        <v>3010</v>
      </c>
      <c r="C38" s="1142">
        <v>151.18849263999999</v>
      </c>
      <c r="D38" s="1142">
        <v>77.405761299999995</v>
      </c>
      <c r="E38" s="1142">
        <v>83.725646879999985</v>
      </c>
      <c r="F38" s="1142">
        <v>78.741567359999991</v>
      </c>
      <c r="G38" s="1142">
        <v>74.193548989999996</v>
      </c>
      <c r="H38" s="1142">
        <v>420.05215680999999</v>
      </c>
      <c r="I38" s="1142">
        <v>124.97634945</v>
      </c>
      <c r="J38" s="1142">
        <v>114.82181654999999</v>
      </c>
      <c r="K38" s="1142">
        <v>242.85230366999997</v>
      </c>
      <c r="L38" s="1142">
        <v>120.85366664</v>
      </c>
      <c r="M38" s="1142">
        <v>125.65614223</v>
      </c>
      <c r="N38" s="1142">
        <v>131.68978791999999</v>
      </c>
      <c r="O38" s="1142">
        <v>127.02191062</v>
      </c>
      <c r="P38" s="1142">
        <v>153.00566063999997</v>
      </c>
      <c r="Q38" s="1142">
        <v>144.30428899</v>
      </c>
      <c r="R38" s="1142">
        <v>159.8000069</v>
      </c>
      <c r="S38" s="1142">
        <v>107.71701843999999</v>
      </c>
      <c r="T38" s="1142">
        <v>216.47659336999999</v>
      </c>
      <c r="U38" s="1142">
        <v>133.49698376000001</v>
      </c>
      <c r="V38" s="1142">
        <v>131.41497039999999</v>
      </c>
      <c r="W38" s="1142">
        <v>162.90843679</v>
      </c>
      <c r="X38" s="1142">
        <v>214.26028678</v>
      </c>
      <c r="Y38" s="1142">
        <v>130.82849535</v>
      </c>
      <c r="Z38" s="1142">
        <v>128.35450184000001</v>
      </c>
      <c r="AA38" s="1142">
        <v>114.79361229999999</v>
      </c>
      <c r="AB38" s="1142">
        <v>107.10302213999999</v>
      </c>
      <c r="AC38" s="1142">
        <v>112.67850859999999</v>
      </c>
      <c r="AD38" s="1142">
        <v>116.71952302999999</v>
      </c>
      <c r="AE38" s="1142">
        <v>96.500177889999989</v>
      </c>
      <c r="AF38" s="1142">
        <v>177.66929225999999</v>
      </c>
      <c r="AG38" s="1142">
        <v>189.12947324000001</v>
      </c>
      <c r="AH38" s="1142">
        <v>59.687206289999999</v>
      </c>
      <c r="AI38" s="1142">
        <v>213.64816574</v>
      </c>
      <c r="AJ38" s="1142">
        <v>227.98555528999998</v>
      </c>
      <c r="AK38" s="1142">
        <v>136.3385394</v>
      </c>
      <c r="AL38" s="1142">
        <v>134.20941066</v>
      </c>
      <c r="AM38" s="1142">
        <v>59.900090929999998</v>
      </c>
      <c r="AN38" s="1142">
        <v>57.448535479999997</v>
      </c>
      <c r="AO38" s="1142">
        <v>56.000030250000002</v>
      </c>
      <c r="AP38" s="1142">
        <v>56.483998159999999</v>
      </c>
      <c r="AQ38" s="1142">
        <v>59.056053979999994</v>
      </c>
      <c r="AR38" s="1142">
        <v>298.53320563</v>
      </c>
      <c r="AS38" s="1142">
        <v>74.837885909999997</v>
      </c>
      <c r="AT38" s="1142">
        <v>76.618115129999993</v>
      </c>
      <c r="AU38" s="1142">
        <v>154.46081095</v>
      </c>
      <c r="AV38" s="1142">
        <v>84.412690709999993</v>
      </c>
      <c r="AW38" s="1142">
        <v>162.32298983000001</v>
      </c>
      <c r="AX38" s="1142">
        <v>316.48127357999999</v>
      </c>
      <c r="AY38" s="1142">
        <v>56.080529640000002</v>
      </c>
      <c r="AZ38" s="1142">
        <v>72.788152139999994</v>
      </c>
      <c r="BA38" s="1142">
        <v>66.796112409999992</v>
      </c>
      <c r="BB38" s="1142">
        <v>65.045760549999997</v>
      </c>
      <c r="BC38" s="1142">
        <v>58.221760060000001</v>
      </c>
      <c r="BD38" s="1142">
        <v>263.67519028999999</v>
      </c>
      <c r="BE38" s="1142">
        <v>95.785506680000012</v>
      </c>
      <c r="BF38" s="1142">
        <v>71.768152980000011</v>
      </c>
      <c r="BG38" s="1142">
        <v>152.26978314999999</v>
      </c>
      <c r="BH38" s="1142">
        <v>174.71632781</v>
      </c>
      <c r="BI38" s="1142">
        <v>91.722688989999995</v>
      </c>
      <c r="BJ38" s="1142">
        <v>105.09587028</v>
      </c>
      <c r="BK38" s="1142">
        <v>62.345936960000003</v>
      </c>
      <c r="BL38" s="1142">
        <v>70.245888600000001</v>
      </c>
      <c r="BM38" s="1142">
        <v>259.25830915</v>
      </c>
      <c r="BN38" s="1142">
        <v>79.104667819999989</v>
      </c>
      <c r="BO38" s="1142">
        <v>91.571393780000008</v>
      </c>
      <c r="BP38" s="1142">
        <v>183.94747525</v>
      </c>
      <c r="BQ38" s="1142">
        <v>281.64867767999999</v>
      </c>
      <c r="BR38" s="1142">
        <v>950.03880190999996</v>
      </c>
      <c r="BS38" s="1142">
        <v>132.82117177000001</v>
      </c>
      <c r="BT38" s="1142">
        <v>83.084955640000004</v>
      </c>
      <c r="BU38" s="1142">
        <v>66.90007276</v>
      </c>
      <c r="BV38" s="1142">
        <v>243.39152477000002</v>
      </c>
      <c r="BW38" s="1142">
        <v>63.095241170000001</v>
      </c>
      <c r="BX38" s="1142">
        <v>75.310323089999997</v>
      </c>
      <c r="BY38" s="1142">
        <v>73.132464900000002</v>
      </c>
      <c r="BZ38" s="1142">
        <v>140.44249138000001</v>
      </c>
      <c r="CA38" s="1142">
        <v>69.006645629999994</v>
      </c>
      <c r="CB38" s="1142">
        <v>157.58813618000002</v>
      </c>
      <c r="CC38" s="1142">
        <v>123.05353405</v>
      </c>
      <c r="CD38" s="1142">
        <v>247.02248975999998</v>
      </c>
      <c r="CE38" s="1142">
        <v>163.58105196</v>
      </c>
      <c r="CF38" s="1142">
        <v>67.992019980000009</v>
      </c>
      <c r="CG38" s="1142">
        <v>80.772078159999992</v>
      </c>
      <c r="CH38" s="1142">
        <v>470.07086413000002</v>
      </c>
      <c r="CI38" s="1142">
        <v>68.900401400000007</v>
      </c>
      <c r="CJ38" s="1142">
        <v>91.224881790000012</v>
      </c>
      <c r="CK38" s="1142">
        <v>154.02555762</v>
      </c>
      <c r="CL38" s="1142">
        <v>93.70003890000001</v>
      </c>
      <c r="CM38" s="1142">
        <v>86.307079709999996</v>
      </c>
      <c r="CN38" s="1142">
        <v>122.520847</v>
      </c>
      <c r="CO38" s="1142">
        <v>101.87189020000001</v>
      </c>
      <c r="CP38" s="1142">
        <v>87.871124809999998</v>
      </c>
      <c r="CQ38" s="1142">
        <v>128.47183674999999</v>
      </c>
      <c r="CR38" s="1142">
        <v>92.115906530000004</v>
      </c>
      <c r="CS38" s="1142">
        <v>65.554931420000003</v>
      </c>
      <c r="CT38" s="1142">
        <v>85.5458631099999</v>
      </c>
      <c r="CU38" s="1142">
        <v>68.768230099320775</v>
      </c>
      <c r="CV38" s="1142">
        <v>78.337929289999963</v>
      </c>
      <c r="CW38" s="1142">
        <v>66.008947340000006</v>
      </c>
      <c r="CX38" s="1142">
        <v>110.9658728</v>
      </c>
      <c r="CY38" s="1142">
        <v>63.637530210000001</v>
      </c>
      <c r="CZ38" s="1142">
        <v>153.31049732</v>
      </c>
      <c r="DA38" s="1142">
        <v>219.97085390999999</v>
      </c>
      <c r="DB38" s="1142">
        <v>62.155334700000004</v>
      </c>
      <c r="DC38" s="1142">
        <v>130.28861140999999</v>
      </c>
      <c r="DD38" s="1142">
        <v>64.703237420000008</v>
      </c>
      <c r="DE38" s="1142">
        <v>63.412572629999993</v>
      </c>
      <c r="DF38" s="1142">
        <v>95.46272132999998</v>
      </c>
      <c r="DG38" s="1142">
        <v>60.820054859999999</v>
      </c>
      <c r="DH38" s="1142">
        <v>63.309482751300095</v>
      </c>
      <c r="DI38" s="1142">
        <v>135.75730575</v>
      </c>
      <c r="DJ38" s="1142">
        <v>82.521753739999994</v>
      </c>
      <c r="DK38" s="1142">
        <v>58.300490709999998</v>
      </c>
      <c r="DL38" s="1142">
        <v>137.05946367000001</v>
      </c>
      <c r="DM38" s="1142">
        <v>101.22123248999999</v>
      </c>
      <c r="DN38" s="1142">
        <v>123.92098548</v>
      </c>
      <c r="DO38" s="1142">
        <v>121.40101760052195</v>
      </c>
      <c r="DP38" s="1142">
        <v>90.64447290999999</v>
      </c>
      <c r="DQ38" s="1142">
        <v>152.04906656999998</v>
      </c>
      <c r="DR38" s="1142">
        <v>176.25847435</v>
      </c>
      <c r="DS38" s="1142">
        <v>77.515382013217931</v>
      </c>
      <c r="DT38" s="1142">
        <v>100.66081064999997</v>
      </c>
      <c r="DU38" s="1142">
        <v>92.532699889999989</v>
      </c>
      <c r="DV38" s="1142">
        <v>159.66219983000002</v>
      </c>
      <c r="DW38" s="1142">
        <v>109.26730388</v>
      </c>
      <c r="DX38" s="1142">
        <v>125.7690891400001</v>
      </c>
      <c r="DY38" s="1142">
        <v>0</v>
      </c>
      <c r="DZ38" s="1142">
        <v>0</v>
      </c>
      <c r="EA38" s="1142">
        <v>0</v>
      </c>
      <c r="EB38" s="1142">
        <v>0</v>
      </c>
      <c r="EC38" s="1142">
        <v>0</v>
      </c>
      <c r="ED38" s="1142">
        <v>0</v>
      </c>
      <c r="EE38" s="1142">
        <v>0</v>
      </c>
      <c r="EF38" s="1142">
        <v>0</v>
      </c>
      <c r="EG38" s="1142">
        <v>0</v>
      </c>
      <c r="EH38" s="1142">
        <v>0</v>
      </c>
      <c r="EI38" s="1142">
        <v>0</v>
      </c>
      <c r="EJ38" s="1142">
        <v>0</v>
      </c>
      <c r="EK38" s="1142">
        <v>0</v>
      </c>
      <c r="EL38" s="1142">
        <v>0</v>
      </c>
      <c r="EM38" s="1142">
        <v>0</v>
      </c>
      <c r="EN38" s="1142">
        <v>0</v>
      </c>
      <c r="EO38" s="1142">
        <v>0</v>
      </c>
      <c r="EP38" s="1142">
        <v>0</v>
      </c>
      <c r="EQ38" s="1142">
        <v>0</v>
      </c>
      <c r="ER38" s="1142">
        <v>0</v>
      </c>
      <c r="ES38" s="1142">
        <v>0</v>
      </c>
      <c r="ET38" s="1142">
        <v>0</v>
      </c>
      <c r="EU38" s="1142">
        <v>0</v>
      </c>
      <c r="EV38" s="1142">
        <v>0</v>
      </c>
      <c r="EW38" s="1142">
        <v>0</v>
      </c>
      <c r="EX38" s="1142">
        <v>0</v>
      </c>
      <c r="EY38" s="1142">
        <v>0</v>
      </c>
      <c r="EZ38" s="1142">
        <v>0</v>
      </c>
      <c r="FA38" s="1142">
        <v>0</v>
      </c>
      <c r="FB38" s="1142">
        <v>0</v>
      </c>
      <c r="FC38" s="1142">
        <v>0</v>
      </c>
      <c r="FD38" s="1142">
        <v>0</v>
      </c>
      <c r="FE38" s="1142">
        <v>0</v>
      </c>
      <c r="FF38" s="1142">
        <v>0</v>
      </c>
      <c r="FG38" s="1142">
        <v>0</v>
      </c>
      <c r="FH38" s="1142">
        <v>0</v>
      </c>
      <c r="FI38" s="1142">
        <v>0</v>
      </c>
      <c r="FJ38" s="1142">
        <v>0</v>
      </c>
      <c r="FK38" s="1142">
        <v>0</v>
      </c>
      <c r="FL38" s="1142">
        <v>0</v>
      </c>
      <c r="FM38" s="1142">
        <v>0</v>
      </c>
      <c r="FN38" s="1142">
        <v>0</v>
      </c>
      <c r="FO38" s="1142">
        <v>0</v>
      </c>
      <c r="FP38" s="1142">
        <v>0</v>
      </c>
      <c r="FQ38" s="1142">
        <v>0</v>
      </c>
      <c r="FR38" s="1142">
        <v>0</v>
      </c>
      <c r="FS38" s="1142">
        <v>0</v>
      </c>
      <c r="FT38" s="1142">
        <v>0</v>
      </c>
      <c r="FU38" s="1142">
        <v>0</v>
      </c>
      <c r="FV38" s="1142">
        <v>0</v>
      </c>
      <c r="FW38" s="1142">
        <v>0</v>
      </c>
      <c r="FX38" s="1142">
        <v>0</v>
      </c>
      <c r="FY38" s="1142">
        <v>0</v>
      </c>
      <c r="FZ38" s="1142">
        <v>0</v>
      </c>
      <c r="GA38" s="1142">
        <v>0</v>
      </c>
      <c r="GB38" s="1142">
        <v>0</v>
      </c>
    </row>
    <row r="39" spans="1:184" ht="16.5" customHeight="1">
      <c r="A39" s="111"/>
      <c r="B39" s="111"/>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1"/>
      <c r="Y39" s="1141"/>
      <c r="Z39" s="1141"/>
      <c r="AA39" s="1141"/>
      <c r="AB39" s="1141"/>
      <c r="AC39" s="1141"/>
      <c r="AD39" s="1141"/>
      <c r="AE39" s="1141"/>
      <c r="AF39" s="1141"/>
      <c r="AG39" s="1141"/>
      <c r="AH39" s="1141"/>
      <c r="AI39" s="1141"/>
      <c r="AJ39" s="1141"/>
      <c r="AK39" s="1141"/>
      <c r="AL39" s="1141"/>
      <c r="AM39" s="1141"/>
      <c r="AN39" s="1141"/>
      <c r="AO39" s="1141"/>
      <c r="AP39" s="1141"/>
      <c r="AQ39" s="1141"/>
      <c r="AR39" s="1141"/>
      <c r="AS39" s="1141"/>
      <c r="AT39" s="1141"/>
      <c r="AU39" s="1141"/>
      <c r="AV39" s="1141"/>
      <c r="AW39" s="1141"/>
      <c r="AX39" s="1141"/>
      <c r="AY39" s="1141"/>
      <c r="AZ39" s="1141"/>
      <c r="BA39" s="1141"/>
      <c r="BB39" s="1141"/>
      <c r="BC39" s="1141"/>
      <c r="BD39" s="1141"/>
      <c r="BE39" s="1141"/>
      <c r="BF39" s="1141"/>
      <c r="BG39" s="1141"/>
      <c r="BH39" s="1141"/>
      <c r="BI39" s="1141"/>
      <c r="BJ39" s="1141"/>
      <c r="BK39" s="1141"/>
      <c r="BL39" s="1141"/>
      <c r="BM39" s="1141"/>
      <c r="BN39" s="1141"/>
      <c r="BO39" s="1141"/>
      <c r="BP39" s="1141"/>
      <c r="BQ39" s="1141"/>
      <c r="BR39" s="1141"/>
      <c r="BS39" s="1141"/>
      <c r="BT39" s="1141"/>
      <c r="BU39" s="1141"/>
      <c r="BV39" s="1141"/>
      <c r="BW39" s="1141"/>
      <c r="BX39" s="1141"/>
      <c r="BY39" s="1141"/>
      <c r="BZ39" s="1141"/>
      <c r="CA39" s="1141"/>
      <c r="CB39" s="1141"/>
      <c r="CC39" s="1141"/>
      <c r="CD39" s="1141"/>
      <c r="CE39" s="1141"/>
      <c r="CF39" s="1141"/>
      <c r="CG39" s="1141"/>
      <c r="CH39" s="1141"/>
      <c r="CI39" s="1141"/>
      <c r="CJ39" s="1141"/>
      <c r="CK39" s="1141"/>
      <c r="CL39" s="1141"/>
      <c r="CM39" s="1141"/>
      <c r="CN39" s="1141"/>
      <c r="CO39" s="1141"/>
      <c r="CP39" s="1141"/>
      <c r="CQ39" s="1141"/>
      <c r="CR39" s="1141"/>
      <c r="CS39" s="1141"/>
      <c r="CT39" s="1141"/>
      <c r="CU39" s="1141"/>
      <c r="CV39" s="1141"/>
      <c r="CW39" s="1141"/>
      <c r="CX39" s="1141"/>
      <c r="CY39" s="1141"/>
      <c r="CZ39" s="1141"/>
      <c r="DA39" s="1141"/>
      <c r="DB39" s="1141"/>
      <c r="DC39" s="1141"/>
      <c r="DD39" s="1141"/>
      <c r="DE39" s="1141"/>
      <c r="DF39" s="1141"/>
      <c r="DG39" s="1141"/>
      <c r="DH39" s="1141"/>
      <c r="DI39" s="1141"/>
      <c r="DJ39" s="1141"/>
      <c r="DK39" s="1141"/>
      <c r="DL39" s="1141"/>
      <c r="DM39" s="1141"/>
      <c r="DN39" s="1141"/>
      <c r="DO39" s="1141"/>
      <c r="DP39" s="1141"/>
      <c r="DQ39" s="1141"/>
      <c r="DR39" s="1141"/>
      <c r="DS39" s="1141"/>
      <c r="DT39" s="1141"/>
      <c r="DU39" s="1141"/>
      <c r="DV39" s="1141"/>
      <c r="DW39" s="1141"/>
      <c r="DX39" s="1141"/>
      <c r="DY39" s="1141"/>
      <c r="DZ39" s="1141"/>
      <c r="EA39" s="1141"/>
      <c r="EB39" s="1141"/>
      <c r="EC39" s="1141"/>
      <c r="ED39" s="1141"/>
      <c r="EE39" s="1141"/>
      <c r="EF39" s="1141"/>
      <c r="EG39" s="1141"/>
      <c r="EH39" s="1141"/>
      <c r="EI39" s="1141"/>
      <c r="EJ39" s="1141"/>
      <c r="EK39" s="1141"/>
      <c r="EL39" s="1141"/>
      <c r="EM39" s="1141"/>
      <c r="EN39" s="1141"/>
      <c r="EO39" s="1141"/>
      <c r="EP39" s="1141"/>
      <c r="EQ39" s="1141"/>
      <c r="ER39" s="1141"/>
      <c r="ES39" s="1141"/>
      <c r="ET39" s="1141"/>
      <c r="EU39" s="1141"/>
      <c r="EV39" s="1141"/>
      <c r="EW39" s="1141"/>
      <c r="EX39" s="1141"/>
      <c r="EY39" s="1141"/>
      <c r="EZ39" s="1141"/>
      <c r="FA39" s="1141"/>
      <c r="FB39" s="1141"/>
      <c r="FC39" s="1141"/>
      <c r="FD39" s="1141"/>
      <c r="FE39" s="1141"/>
      <c r="FF39" s="1141"/>
      <c r="FG39" s="1141"/>
      <c r="FH39" s="1141"/>
      <c r="FI39" s="1141"/>
      <c r="FJ39" s="1141"/>
      <c r="FK39" s="1141"/>
      <c r="FL39" s="1141"/>
      <c r="FM39" s="1141"/>
      <c r="FN39" s="1141"/>
      <c r="FO39" s="1141"/>
      <c r="FP39" s="1141"/>
      <c r="FQ39" s="1141"/>
      <c r="FR39" s="1141"/>
      <c r="FS39" s="1141"/>
      <c r="FT39" s="1141"/>
      <c r="FU39" s="1141"/>
      <c r="FV39" s="1141"/>
      <c r="FW39" s="1141"/>
      <c r="FX39" s="1141"/>
      <c r="FY39" s="1141"/>
      <c r="FZ39" s="1141"/>
      <c r="GA39" s="1141"/>
      <c r="GB39" s="1141"/>
    </row>
    <row r="40" spans="1:184" ht="16.5" customHeight="1">
      <c r="A40" s="109" t="s">
        <v>132</v>
      </c>
      <c r="B40" s="109" t="s">
        <v>3011</v>
      </c>
      <c r="C40" s="1140">
        <v>29966.975270430004</v>
      </c>
      <c r="D40" s="1140">
        <v>31254.647347658003</v>
      </c>
      <c r="E40" s="1140">
        <v>30372.563617634001</v>
      </c>
      <c r="F40" s="1140">
        <v>30963.920489230004</v>
      </c>
      <c r="G40" s="1140">
        <v>30613.226018459998</v>
      </c>
      <c r="H40" s="1140">
        <v>33128.330575418004</v>
      </c>
      <c r="I40" s="1140">
        <v>33789.267421356002</v>
      </c>
      <c r="J40" s="1140">
        <v>33020.689187719807</v>
      </c>
      <c r="K40" s="1140">
        <v>30534.132591883994</v>
      </c>
      <c r="L40" s="1140">
        <v>31544.458324931002</v>
      </c>
      <c r="M40" s="1140">
        <v>34977.812640402</v>
      </c>
      <c r="N40" s="1140">
        <v>35949.448974421</v>
      </c>
      <c r="O40" s="1140">
        <v>35192.75877875572</v>
      </c>
      <c r="P40" s="1140">
        <v>34541.421341773646</v>
      </c>
      <c r="Q40" s="1140">
        <v>36939.507580827478</v>
      </c>
      <c r="R40" s="1140">
        <v>36646.860198302456</v>
      </c>
      <c r="S40" s="1140">
        <v>36053.616068564763</v>
      </c>
      <c r="T40" s="1140">
        <v>36084.724062089997</v>
      </c>
      <c r="U40" s="1140">
        <v>36239.179683970557</v>
      </c>
      <c r="V40" s="1140">
        <v>35220.694716186779</v>
      </c>
      <c r="W40" s="1140">
        <v>35968.445858579995</v>
      </c>
      <c r="X40" s="1140">
        <v>36491.476768018532</v>
      </c>
      <c r="Y40" s="1140">
        <v>36444.609430624776</v>
      </c>
      <c r="Z40" s="1140">
        <v>38789.824571191995</v>
      </c>
      <c r="AA40" s="1140">
        <v>38832.313905730829</v>
      </c>
      <c r="AB40" s="1140">
        <v>39201.650866966433</v>
      </c>
      <c r="AC40" s="1140">
        <v>39598.520794407035</v>
      </c>
      <c r="AD40" s="1140">
        <v>39343.312606860163</v>
      </c>
      <c r="AE40" s="1140">
        <v>39252.326794396096</v>
      </c>
      <c r="AF40" s="1140">
        <v>42619.680820155401</v>
      </c>
      <c r="AG40" s="1140">
        <v>42577.058093508051</v>
      </c>
      <c r="AH40" s="1140">
        <v>43504.518758566446</v>
      </c>
      <c r="AI40" s="1140">
        <v>43201.277614377948</v>
      </c>
      <c r="AJ40" s="1140">
        <v>42159.302407638199</v>
      </c>
      <c r="AK40" s="1140">
        <v>42910.437745755764</v>
      </c>
      <c r="AL40" s="1140">
        <v>40614.66020448348</v>
      </c>
      <c r="AM40" s="1140">
        <v>42825.937377875787</v>
      </c>
      <c r="AN40" s="1140">
        <v>43964.981252033365</v>
      </c>
      <c r="AO40" s="1140">
        <v>42932.13565626496</v>
      </c>
      <c r="AP40" s="1140">
        <v>40830.506188844367</v>
      </c>
      <c r="AQ40" s="1140">
        <v>47274.165556918102</v>
      </c>
      <c r="AR40" s="1140">
        <v>48436.776476322426</v>
      </c>
      <c r="AS40" s="1140">
        <v>44985.178309535302</v>
      </c>
      <c r="AT40" s="1140">
        <v>41348.617100414427</v>
      </c>
      <c r="AU40" s="1140">
        <v>44235.655758825626</v>
      </c>
      <c r="AV40" s="1140">
        <v>43755.652114609475</v>
      </c>
      <c r="AW40" s="1140">
        <v>44181.708255133148</v>
      </c>
      <c r="AX40" s="1140">
        <v>45777.675150546376</v>
      </c>
      <c r="AY40" s="1140">
        <v>47958.153422024698</v>
      </c>
      <c r="AZ40" s="1140">
        <v>52887.297649936125</v>
      </c>
      <c r="BA40" s="1140">
        <v>52134.949325764224</v>
      </c>
      <c r="BB40" s="1140">
        <v>56217.050935438325</v>
      </c>
      <c r="BC40" s="1140">
        <v>55100.478066376672</v>
      </c>
      <c r="BD40" s="1140">
        <v>56440.796463404222</v>
      </c>
      <c r="BE40" s="1140">
        <v>58292.819903318996</v>
      </c>
      <c r="BF40" s="1140">
        <v>62112.201600465844</v>
      </c>
      <c r="BG40" s="1140">
        <v>63458.390614410375</v>
      </c>
      <c r="BH40" s="1140">
        <v>62322.811491108325</v>
      </c>
      <c r="BI40" s="1140">
        <v>56410.697808099874</v>
      </c>
      <c r="BJ40" s="1140">
        <v>55987.2849719515</v>
      </c>
      <c r="BK40" s="1140">
        <v>59825.179798573226</v>
      </c>
      <c r="BL40" s="1140">
        <v>65161.407995931448</v>
      </c>
      <c r="BM40" s="1140">
        <v>71010.513358596872</v>
      </c>
      <c r="BN40" s="1140">
        <v>70912.953684895256</v>
      </c>
      <c r="BO40" s="1140">
        <v>68932.392346479101</v>
      </c>
      <c r="BP40" s="1140">
        <v>68217.023590271958</v>
      </c>
      <c r="BQ40" s="1140">
        <v>69100.952125154843</v>
      </c>
      <c r="BR40" s="1140">
        <v>66000.244530413009</v>
      </c>
      <c r="BS40" s="1140">
        <v>68660.186618714753</v>
      </c>
      <c r="BT40" s="1140">
        <v>71708.192215308474</v>
      </c>
      <c r="BU40" s="1140">
        <v>74485.847071344557</v>
      </c>
      <c r="BV40" s="1140">
        <v>72494.120712716802</v>
      </c>
      <c r="BW40" s="1140">
        <v>73387.265660208053</v>
      </c>
      <c r="BX40" s="1140">
        <v>74779.201230639548</v>
      </c>
      <c r="BY40" s="1140">
        <v>73618.696646692566</v>
      </c>
      <c r="BZ40" s="1140">
        <v>74155.979837397506</v>
      </c>
      <c r="CA40" s="1140">
        <v>77765.312972637301</v>
      </c>
      <c r="CB40" s="1140">
        <v>80644.360184238016</v>
      </c>
      <c r="CC40" s="1140">
        <v>80603.676751099105</v>
      </c>
      <c r="CD40" s="1140">
        <v>82223.716535257263</v>
      </c>
      <c r="CE40" s="1140">
        <v>83744.208376581228</v>
      </c>
      <c r="CF40" s="1140">
        <v>84213.721441161208</v>
      </c>
      <c r="CG40" s="1140">
        <v>88118.834941231224</v>
      </c>
      <c r="CH40" s="1140">
        <v>88441.479207051219</v>
      </c>
      <c r="CI40" s="1140">
        <v>87189.950623401237</v>
      </c>
      <c r="CJ40" s="1140">
        <v>86446.309018551226</v>
      </c>
      <c r="CK40" s="1140">
        <v>87765.205659631218</v>
      </c>
      <c r="CL40" s="1140">
        <v>94547.000497511224</v>
      </c>
      <c r="CM40" s="1140">
        <v>93214.983486141224</v>
      </c>
      <c r="CN40" s="1140">
        <v>85749.731818561224</v>
      </c>
      <c r="CO40" s="1140">
        <v>80021.470131171227</v>
      </c>
      <c r="CP40" s="1140">
        <v>79842.054960191221</v>
      </c>
      <c r="CQ40" s="1140">
        <v>82004.631570521218</v>
      </c>
      <c r="CR40" s="1140">
        <v>80426.787731071207</v>
      </c>
      <c r="CS40" s="1140">
        <v>87997.723998171219</v>
      </c>
      <c r="CT40" s="1140">
        <v>91699.870868191225</v>
      </c>
      <c r="CU40" s="1140">
        <v>91794.271166041901</v>
      </c>
      <c r="CV40" s="1140">
        <v>89607.067906263779</v>
      </c>
      <c r="CW40" s="1140">
        <v>87277.837543327871</v>
      </c>
      <c r="CX40" s="1140">
        <v>89416.484585948914</v>
      </c>
      <c r="CY40" s="1140">
        <v>96826.287207250585</v>
      </c>
      <c r="CZ40" s="1140">
        <v>110083.65593103829</v>
      </c>
      <c r="DA40" s="1140">
        <v>104521.73196517759</v>
      </c>
      <c r="DB40" s="1140">
        <v>111179.29981891498</v>
      </c>
      <c r="DC40" s="1140">
        <v>100384.61095970873</v>
      </c>
      <c r="DD40" s="1140">
        <v>96881.238664737524</v>
      </c>
      <c r="DE40" s="1140">
        <v>98755.429046798628</v>
      </c>
      <c r="DF40" s="1140">
        <v>89842.427578938485</v>
      </c>
      <c r="DG40" s="1140">
        <v>94472.661701492703</v>
      </c>
      <c r="DH40" s="1140">
        <v>92116.511822538974</v>
      </c>
      <c r="DI40" s="1140">
        <v>89379.092453990248</v>
      </c>
      <c r="DJ40" s="1140">
        <v>86924.16093317153</v>
      </c>
      <c r="DK40" s="1140">
        <v>89164.075766510097</v>
      </c>
      <c r="DL40" s="1140">
        <v>90186.905101146898</v>
      </c>
      <c r="DM40" s="1140">
        <v>94961.859608127881</v>
      </c>
      <c r="DN40" s="1140">
        <v>92789.454825870358</v>
      </c>
      <c r="DO40" s="1140">
        <v>92399.072075251941</v>
      </c>
      <c r="DP40" s="1140">
        <v>87849.508281443021</v>
      </c>
      <c r="DQ40" s="1140">
        <v>92477.068743999524</v>
      </c>
      <c r="DR40" s="1140">
        <v>104079.68957931641</v>
      </c>
      <c r="DS40" s="1140">
        <v>103808.54192417515</v>
      </c>
      <c r="DT40" s="1140">
        <v>99321.660716402374</v>
      </c>
      <c r="DU40" s="1140">
        <v>108290.62750661823</v>
      </c>
      <c r="DV40" s="1140">
        <v>127204.3819319218</v>
      </c>
      <c r="DW40" s="1140">
        <v>139211.25360189262</v>
      </c>
      <c r="DX40" s="1140">
        <v>149810.62329122334</v>
      </c>
      <c r="DY40" s="1140">
        <v>151394.32557434798</v>
      </c>
      <c r="DZ40" s="1140">
        <v>162334.11951294233</v>
      </c>
      <c r="EA40" s="1140">
        <v>162309.61818441364</v>
      </c>
      <c r="EB40" s="1140">
        <v>159670.28013665378</v>
      </c>
      <c r="EC40" s="1140">
        <v>157656.04203595335</v>
      </c>
      <c r="ED40" s="1140">
        <v>157597.88016278105</v>
      </c>
      <c r="EE40" s="1140">
        <v>176296.23557296811</v>
      </c>
      <c r="EF40" s="1140">
        <v>161998.09108637981</v>
      </c>
      <c r="EG40" s="1140">
        <v>169381.18306503288</v>
      </c>
      <c r="EH40" s="1140">
        <v>155455.59569384682</v>
      </c>
      <c r="EI40" s="1140">
        <v>157849.54888044443</v>
      </c>
      <c r="EJ40" s="1140">
        <v>166495.42911737776</v>
      </c>
      <c r="EK40" s="1140">
        <v>162548.25643135665</v>
      </c>
      <c r="EL40" s="1140">
        <v>172812.80254865339</v>
      </c>
      <c r="EM40" s="1140">
        <v>191391.84090220457</v>
      </c>
      <c r="EN40" s="1140">
        <v>159139.24118355167</v>
      </c>
      <c r="EO40" s="1140">
        <v>163102.51353140167</v>
      </c>
      <c r="EP40" s="1140">
        <v>210263.84533576661</v>
      </c>
      <c r="EQ40" s="1140">
        <v>189712.01469178518</v>
      </c>
      <c r="ER40" s="1140">
        <v>178234.65447479495</v>
      </c>
      <c r="ES40" s="1140">
        <v>196521.49971640267</v>
      </c>
      <c r="ET40" s="1140">
        <v>164327.97598361602</v>
      </c>
      <c r="EU40" s="1140">
        <v>160373.44133405847</v>
      </c>
      <c r="EV40" s="1140">
        <v>194492.66169199688</v>
      </c>
      <c r="EW40" s="1140">
        <v>156764.11794681396</v>
      </c>
      <c r="EX40" s="1140">
        <v>161621.13510699652</v>
      </c>
      <c r="EY40" s="1140">
        <v>174688.1532465569</v>
      </c>
      <c r="EZ40" s="1140">
        <v>130638.11503242815</v>
      </c>
      <c r="FA40" s="1140">
        <v>128447.19468561922</v>
      </c>
      <c r="FB40" s="1140">
        <v>188917.56715140719</v>
      </c>
      <c r="FC40" s="1140">
        <v>138264.42458675243</v>
      </c>
      <c r="FD40" s="1140">
        <v>126779.01436197801</v>
      </c>
      <c r="FE40" s="1140">
        <v>120209.57505323425</v>
      </c>
      <c r="FF40" s="1140">
        <v>114866.88017945994</v>
      </c>
      <c r="FG40" s="1140">
        <v>113313.34819421514</v>
      </c>
      <c r="FH40" s="1140">
        <v>115976.52746769258</v>
      </c>
      <c r="FI40" s="1140">
        <v>191932.54644708044</v>
      </c>
      <c r="FJ40" s="1140">
        <v>175587.14068402461</v>
      </c>
      <c r="FK40" s="1140">
        <v>135995.47653014015</v>
      </c>
      <c r="FL40" s="1140">
        <v>120842.18590820885</v>
      </c>
      <c r="FM40" s="1140">
        <v>127996.52100957598</v>
      </c>
      <c r="FN40" s="1140">
        <v>154034.91807579822</v>
      </c>
      <c r="FO40" s="1140">
        <v>149485.41876211332</v>
      </c>
      <c r="FP40" s="1140">
        <v>145291.71021091571</v>
      </c>
      <c r="FQ40" s="1140">
        <v>149687.12895997654</v>
      </c>
      <c r="FR40" s="1140">
        <v>151726.83523900463</v>
      </c>
      <c r="FS40" s="1140">
        <v>168147.09096717226</v>
      </c>
      <c r="FT40" s="1140">
        <v>191104.04964804978</v>
      </c>
      <c r="FU40" s="1140">
        <v>173285.98740411858</v>
      </c>
      <c r="FV40" s="1140">
        <v>171236.42204808138</v>
      </c>
      <c r="FW40" s="1140">
        <v>192315.0932048572</v>
      </c>
      <c r="FX40" s="1140">
        <v>199054.48747497716</v>
      </c>
      <c r="FY40" s="1140">
        <v>199451.00628638352</v>
      </c>
      <c r="FZ40" s="1140">
        <v>198559.00688831854</v>
      </c>
      <c r="GA40" s="1140">
        <v>183642.61502505309</v>
      </c>
      <c r="GB40" s="1140">
        <v>185071.47040165868</v>
      </c>
    </row>
    <row r="41" spans="1:184" ht="16.5" customHeight="1">
      <c r="A41" s="111" t="s">
        <v>3012</v>
      </c>
      <c r="B41" s="111" t="s">
        <v>3006</v>
      </c>
      <c r="C41" s="1142">
        <v>29905.948359430004</v>
      </c>
      <c r="D41" s="1142">
        <v>31193.630936658003</v>
      </c>
      <c r="E41" s="1142">
        <v>27311.545206634</v>
      </c>
      <c r="F41" s="1142">
        <v>29202.901078230003</v>
      </c>
      <c r="G41" s="1142">
        <v>30552.205607459997</v>
      </c>
      <c r="H41" s="1142">
        <v>31067.309164418002</v>
      </c>
      <c r="I41" s="1142">
        <v>33728.246010356001</v>
      </c>
      <c r="J41" s="1142">
        <v>32959.665776719805</v>
      </c>
      <c r="K41" s="1142">
        <v>30473.108180883995</v>
      </c>
      <c r="L41" s="1142">
        <v>31483.433913931003</v>
      </c>
      <c r="M41" s="1142">
        <v>34916.786229402001</v>
      </c>
      <c r="N41" s="1142">
        <v>35888.421563420998</v>
      </c>
      <c r="O41" s="1142">
        <v>35131.730367755721</v>
      </c>
      <c r="P41" s="1142">
        <v>34480.391930773643</v>
      </c>
      <c r="Q41" s="1142">
        <v>36878.477169827478</v>
      </c>
      <c r="R41" s="1142">
        <v>36585.829787302457</v>
      </c>
      <c r="S41" s="1142">
        <v>35982.459657564759</v>
      </c>
      <c r="T41" s="1142">
        <v>36017.19423909</v>
      </c>
      <c r="U41" s="1142">
        <v>36171.64986097056</v>
      </c>
      <c r="V41" s="1142">
        <v>35153.164893186782</v>
      </c>
      <c r="W41" s="1142">
        <v>35900.916035579998</v>
      </c>
      <c r="X41" s="1142">
        <v>36423.946945018535</v>
      </c>
      <c r="Y41" s="1142">
        <v>36377.079607624779</v>
      </c>
      <c r="Z41" s="1142">
        <v>38722.294748191998</v>
      </c>
      <c r="AA41" s="1142">
        <v>38764.784082730832</v>
      </c>
      <c r="AB41" s="1142">
        <v>39134.121043966436</v>
      </c>
      <c r="AC41" s="1142">
        <v>39530.990971407038</v>
      </c>
      <c r="AD41" s="1142">
        <v>39275.779788860164</v>
      </c>
      <c r="AE41" s="1142">
        <v>39184.793976396097</v>
      </c>
      <c r="AF41" s="1142">
        <v>42552.138171155399</v>
      </c>
      <c r="AG41" s="1142">
        <v>42506.010275508052</v>
      </c>
      <c r="AH41" s="1142">
        <v>43433.470940566447</v>
      </c>
      <c r="AI41" s="1142">
        <v>43130.22012637795</v>
      </c>
      <c r="AJ41" s="1142">
        <v>42088.247914638203</v>
      </c>
      <c r="AK41" s="1142">
        <v>42839.383252755768</v>
      </c>
      <c r="AL41" s="1142">
        <v>40543.605711483484</v>
      </c>
      <c r="AM41" s="1142">
        <v>42754.882884875791</v>
      </c>
      <c r="AN41" s="1142">
        <v>43897.441759033369</v>
      </c>
      <c r="AO41" s="1142">
        <v>42864.596163264956</v>
      </c>
      <c r="AP41" s="1142">
        <v>40762.96669584437</v>
      </c>
      <c r="AQ41" s="1142">
        <v>47206.626063918106</v>
      </c>
      <c r="AR41" s="1142">
        <v>48369.236983322422</v>
      </c>
      <c r="AS41" s="1142">
        <v>44917.638816535298</v>
      </c>
      <c r="AT41" s="1142">
        <v>41281.077607414431</v>
      </c>
      <c r="AU41" s="1142">
        <v>44168.116265825622</v>
      </c>
      <c r="AV41" s="1142">
        <v>43688.112621609478</v>
      </c>
      <c r="AW41" s="1142">
        <v>44114.168762133151</v>
      </c>
      <c r="AX41" s="1142">
        <v>45710.135657546372</v>
      </c>
      <c r="AY41" s="1142">
        <v>47890.613929024701</v>
      </c>
      <c r="AZ41" s="1142">
        <v>52715.362689936119</v>
      </c>
      <c r="BA41" s="1142">
        <v>51963.014365764218</v>
      </c>
      <c r="BB41" s="1142">
        <v>56048.243475438321</v>
      </c>
      <c r="BC41" s="1142">
        <v>54931.670606376669</v>
      </c>
      <c r="BD41" s="1142">
        <v>56271.989003404218</v>
      </c>
      <c r="BE41" s="1142">
        <v>58124.012443318992</v>
      </c>
      <c r="BF41" s="1142">
        <v>61943.39414046584</v>
      </c>
      <c r="BG41" s="1142">
        <v>63289.583154410371</v>
      </c>
      <c r="BH41" s="1142">
        <v>62154.004031108321</v>
      </c>
      <c r="BI41" s="1142">
        <v>56241.890348099871</v>
      </c>
      <c r="BJ41" s="1142">
        <v>55818.477511951496</v>
      </c>
      <c r="BK41" s="1142">
        <v>59094.987338573228</v>
      </c>
      <c r="BL41" s="1142">
        <v>63683.215535931449</v>
      </c>
      <c r="BM41" s="1142">
        <v>68422.250898596874</v>
      </c>
      <c r="BN41" s="1142">
        <v>68324.691224895258</v>
      </c>
      <c r="BO41" s="1142">
        <v>64352.684886479095</v>
      </c>
      <c r="BP41" s="1142">
        <v>62659.31613027196</v>
      </c>
      <c r="BQ41" s="1142">
        <v>63293.244665154845</v>
      </c>
      <c r="BR41" s="1142">
        <v>59949.981070413007</v>
      </c>
      <c r="BS41" s="1142">
        <v>62006.423158714751</v>
      </c>
      <c r="BT41" s="1142">
        <v>64354.428755308472</v>
      </c>
      <c r="BU41" s="1142">
        <v>67032.083611344569</v>
      </c>
      <c r="BV41" s="1142">
        <v>65040.3572527168</v>
      </c>
      <c r="BW41" s="1142">
        <v>65457.187200208049</v>
      </c>
      <c r="BX41" s="1142">
        <v>66468.772770639553</v>
      </c>
      <c r="BY41" s="1142">
        <v>65458.33818669257</v>
      </c>
      <c r="BZ41" s="1142">
        <v>65995.621377397518</v>
      </c>
      <c r="CA41" s="1142">
        <v>70596.399512637305</v>
      </c>
      <c r="CB41" s="1142">
        <v>71028.93172423802</v>
      </c>
      <c r="CC41" s="1142">
        <v>71238.268291099099</v>
      </c>
      <c r="CD41" s="1142">
        <v>72748.864075257254</v>
      </c>
      <c r="CE41" s="1142">
        <v>73340.119916581229</v>
      </c>
      <c r="CF41" s="1142">
        <v>74509.632981161209</v>
      </c>
      <c r="CG41" s="1142">
        <v>78514.746481231225</v>
      </c>
      <c r="CH41" s="1142">
        <v>77932.39074705122</v>
      </c>
      <c r="CI41" s="1142">
        <v>75207.001663401228</v>
      </c>
      <c r="CJ41" s="1142">
        <v>75656.610058551218</v>
      </c>
      <c r="CK41" s="1142">
        <v>76515.506699631209</v>
      </c>
      <c r="CL41" s="1142">
        <v>83297.301537511215</v>
      </c>
      <c r="CM41" s="1142">
        <v>80388.284526141215</v>
      </c>
      <c r="CN41" s="1142">
        <v>75647.062858561214</v>
      </c>
      <c r="CO41" s="1142">
        <v>69918.801171171217</v>
      </c>
      <c r="CP41" s="1142">
        <v>68597.386000191211</v>
      </c>
      <c r="CQ41" s="1142">
        <v>72292.698610521213</v>
      </c>
      <c r="CR41" s="1142">
        <v>70714.854771071216</v>
      </c>
      <c r="CS41" s="1142">
        <v>78285.791038171214</v>
      </c>
      <c r="CT41" s="1142">
        <v>81872.937908191219</v>
      </c>
      <c r="CU41" s="1142">
        <v>81505.338206041895</v>
      </c>
      <c r="CV41" s="1142">
        <v>78180.495446263769</v>
      </c>
      <c r="CW41" s="1142">
        <v>73403.365083327881</v>
      </c>
      <c r="CX41" s="1142">
        <v>72978.51212594891</v>
      </c>
      <c r="CY41" s="1142">
        <v>76790.314747250581</v>
      </c>
      <c r="CZ41" s="1142">
        <v>90233.968471038286</v>
      </c>
      <c r="DA41" s="1142">
        <v>84672.04450517759</v>
      </c>
      <c r="DB41" s="1142">
        <v>92823.612358914979</v>
      </c>
      <c r="DC41" s="1142">
        <v>82028.923499708733</v>
      </c>
      <c r="DD41" s="1142">
        <v>78525.551204737523</v>
      </c>
      <c r="DE41" s="1142">
        <v>80399.741586798627</v>
      </c>
      <c r="DF41" s="1142">
        <v>72007.784085938474</v>
      </c>
      <c r="DG41" s="1142">
        <v>77299.518208492707</v>
      </c>
      <c r="DH41" s="1142">
        <v>77116.96832953897</v>
      </c>
      <c r="DI41" s="1142">
        <v>76247.448960990252</v>
      </c>
      <c r="DJ41" s="1142">
        <v>75660.017440171519</v>
      </c>
      <c r="DK41" s="1142">
        <v>82074.932273510087</v>
      </c>
      <c r="DL41" s="1142">
        <v>77373.361608146894</v>
      </c>
      <c r="DM41" s="1142">
        <v>81069.816115127876</v>
      </c>
      <c r="DN41" s="1142">
        <v>78897.411332870353</v>
      </c>
      <c r="DO41" s="1142">
        <v>78507.028582251936</v>
      </c>
      <c r="DP41" s="1142">
        <v>73957.464788443016</v>
      </c>
      <c r="DQ41" s="1142">
        <v>78585.025250999533</v>
      </c>
      <c r="DR41" s="1142">
        <v>90703.64608631641</v>
      </c>
      <c r="DS41" s="1142">
        <v>90475.373414125148</v>
      </c>
      <c r="DT41" s="1142">
        <v>86950.363470642376</v>
      </c>
      <c r="DU41" s="1142">
        <v>91651.782427168218</v>
      </c>
      <c r="DV41" s="1142">
        <v>111291.7697130318</v>
      </c>
      <c r="DW41" s="1142">
        <v>123422.30060090261</v>
      </c>
      <c r="DX41" s="1142">
        <v>138222.08218350334</v>
      </c>
      <c r="DY41" s="1142">
        <v>144783.21386216796</v>
      </c>
      <c r="DZ41" s="1142">
        <v>155704.42054048233</v>
      </c>
      <c r="EA41" s="1142">
        <v>155661.93154073364</v>
      </c>
      <c r="EB41" s="1142">
        <v>153004.00623268378</v>
      </c>
      <c r="EC41" s="1142">
        <v>150971.78046076334</v>
      </c>
      <c r="ED41" s="1142">
        <v>150895.03132732105</v>
      </c>
      <c r="EE41" s="1142">
        <v>169574.79947722811</v>
      </c>
      <c r="EF41" s="1142">
        <v>155259.8664974898</v>
      </c>
      <c r="EG41" s="1142">
        <v>164698.57121587289</v>
      </c>
      <c r="EH41" s="1142">
        <v>150760.99617344682</v>
      </c>
      <c r="EI41" s="1142">
        <v>155220.84100388442</v>
      </c>
      <c r="EJ41" s="1142">
        <v>166437.38562437776</v>
      </c>
      <c r="EK41" s="1142">
        <v>162490.21293835665</v>
      </c>
      <c r="EL41" s="1142">
        <v>172754.75905565338</v>
      </c>
      <c r="EM41" s="1142">
        <v>191333.79740920456</v>
      </c>
      <c r="EN41" s="1142">
        <v>159081.19769055166</v>
      </c>
      <c r="EO41" s="1142">
        <v>163044.47003840166</v>
      </c>
      <c r="EP41" s="1142">
        <v>210205.80184276661</v>
      </c>
      <c r="EQ41" s="1142">
        <v>189653.97119878518</v>
      </c>
      <c r="ER41" s="1142">
        <v>178176.61098179495</v>
      </c>
      <c r="ES41" s="1142">
        <v>196463.45622340267</v>
      </c>
      <c r="ET41" s="1142">
        <v>164269.93249061602</v>
      </c>
      <c r="EU41" s="1142">
        <v>160315.39784105847</v>
      </c>
      <c r="EV41" s="1142">
        <v>194436.94694899689</v>
      </c>
      <c r="EW41" s="1142">
        <v>156708.40320381397</v>
      </c>
      <c r="EX41" s="1142">
        <v>161565.42036399653</v>
      </c>
      <c r="EY41" s="1142">
        <v>174632.43850355691</v>
      </c>
      <c r="EZ41" s="1142">
        <v>130582.39591942815</v>
      </c>
      <c r="FA41" s="1142">
        <v>128391.47557261922</v>
      </c>
      <c r="FB41" s="1142">
        <v>188861.84803840719</v>
      </c>
      <c r="FC41" s="1142">
        <v>127932.72019977242</v>
      </c>
      <c r="FD41" s="1142">
        <v>125348.16339966802</v>
      </c>
      <c r="FE41" s="1142">
        <v>118228.67135119425</v>
      </c>
      <c r="FF41" s="1142">
        <v>112076.75534727995</v>
      </c>
      <c r="FG41" s="1142">
        <v>110612.74429010514</v>
      </c>
      <c r="FH41" s="1142">
        <v>108495.46520742257</v>
      </c>
      <c r="FI41" s="1142">
        <v>106552.18448818043</v>
      </c>
      <c r="FJ41" s="1142">
        <v>102965.82732786459</v>
      </c>
      <c r="FK41" s="1142">
        <v>100702.67592740017</v>
      </c>
      <c r="FL41" s="1142">
        <v>107128.05881230885</v>
      </c>
      <c r="FM41" s="1142">
        <v>110969.12161230599</v>
      </c>
      <c r="FN41" s="1142">
        <v>116253.30799771822</v>
      </c>
      <c r="FO41" s="1142">
        <v>112232.94274019331</v>
      </c>
      <c r="FP41" s="1142">
        <v>105029.41358956569</v>
      </c>
      <c r="FQ41" s="1142">
        <v>102941.51004189656</v>
      </c>
      <c r="FR41" s="1142">
        <v>104513.22153051462</v>
      </c>
      <c r="FS41" s="1142">
        <v>102277.41412101226</v>
      </c>
      <c r="FT41" s="1142">
        <v>105957.35059052978</v>
      </c>
      <c r="FU41" s="1142">
        <v>104579.19972000859</v>
      </c>
      <c r="FV41" s="1142">
        <v>104819.78448924139</v>
      </c>
      <c r="FW41" s="1142">
        <v>108470.36013142719</v>
      </c>
      <c r="FX41" s="1142">
        <v>124924.14560140717</v>
      </c>
      <c r="FY41" s="1142">
        <v>132056.74193433352</v>
      </c>
      <c r="FZ41" s="1142">
        <v>127800.23341625855</v>
      </c>
      <c r="GA41" s="1142">
        <v>121558.00381134311</v>
      </c>
      <c r="GB41" s="1142">
        <v>128620.1501437187</v>
      </c>
    </row>
    <row r="42" spans="1:184" ht="16.5" customHeight="1">
      <c r="A42" s="111" t="s">
        <v>3013</v>
      </c>
      <c r="B42" s="111" t="s">
        <v>3008</v>
      </c>
      <c r="C42" s="1142">
        <v>61.026910999999927</v>
      </c>
      <c r="D42" s="1142">
        <v>61.016411000000062</v>
      </c>
      <c r="E42" s="1142">
        <v>61.018411000000015</v>
      </c>
      <c r="F42" s="1142">
        <v>61.019411000000218</v>
      </c>
      <c r="G42" s="1142">
        <v>61.020410999999967</v>
      </c>
      <c r="H42" s="1142">
        <v>61.021410999999716</v>
      </c>
      <c r="I42" s="1142">
        <v>61.021411000000171</v>
      </c>
      <c r="J42" s="1142">
        <v>61.023411000000124</v>
      </c>
      <c r="K42" s="1142">
        <v>61.024410999999873</v>
      </c>
      <c r="L42" s="1142">
        <v>61.024410999999873</v>
      </c>
      <c r="M42" s="1142">
        <v>61.026410999999825</v>
      </c>
      <c r="N42" s="1142">
        <v>61.027411000000029</v>
      </c>
      <c r="O42" s="1142">
        <v>61.028410999999778</v>
      </c>
      <c r="P42" s="1142">
        <v>61.029410999999982</v>
      </c>
      <c r="Q42" s="1142">
        <v>61.030411000000186</v>
      </c>
      <c r="R42" s="1142">
        <v>61.030411000000186</v>
      </c>
      <c r="S42" s="1142">
        <v>71.156410999999935</v>
      </c>
      <c r="T42" s="1142">
        <v>67.529822999999851</v>
      </c>
      <c r="U42" s="1142">
        <v>67.529822999999851</v>
      </c>
      <c r="V42" s="1142">
        <v>67.529822999999851</v>
      </c>
      <c r="W42" s="1142">
        <v>67.529822999999851</v>
      </c>
      <c r="X42" s="1142">
        <v>67.529822999999851</v>
      </c>
      <c r="Y42" s="1142">
        <v>67.529822999999851</v>
      </c>
      <c r="Z42" s="1142">
        <v>67.529822999999851</v>
      </c>
      <c r="AA42" s="1142">
        <v>67.529822999999851</v>
      </c>
      <c r="AB42" s="1142">
        <v>67.529822999999851</v>
      </c>
      <c r="AC42" s="1142">
        <v>67.529822999999851</v>
      </c>
      <c r="AD42" s="1142">
        <v>67.532818000000134</v>
      </c>
      <c r="AE42" s="1142">
        <v>67.532818000000134</v>
      </c>
      <c r="AF42" s="1142">
        <v>67.542648999999983</v>
      </c>
      <c r="AG42" s="1142">
        <v>67.532818000000006</v>
      </c>
      <c r="AH42" s="1142">
        <v>67.532818000000006</v>
      </c>
      <c r="AI42" s="1142">
        <v>67.542487999999921</v>
      </c>
      <c r="AJ42" s="1142">
        <v>67.539493000000093</v>
      </c>
      <c r="AK42" s="1142">
        <v>67.539493000000093</v>
      </c>
      <c r="AL42" s="1142">
        <v>67.539493000000093</v>
      </c>
      <c r="AM42" s="1142">
        <v>67.539493000000093</v>
      </c>
      <c r="AN42" s="1142">
        <v>67.53949300000022</v>
      </c>
      <c r="AO42" s="1142">
        <v>67.53949300000022</v>
      </c>
      <c r="AP42" s="1142">
        <v>67.539492999999766</v>
      </c>
      <c r="AQ42" s="1142">
        <v>67.539492999999766</v>
      </c>
      <c r="AR42" s="1142">
        <v>67.53949300000022</v>
      </c>
      <c r="AS42" s="1142">
        <v>67.53949300000022</v>
      </c>
      <c r="AT42" s="1142">
        <v>67.53949300000022</v>
      </c>
      <c r="AU42" s="1142">
        <v>67.53949300000022</v>
      </c>
      <c r="AV42" s="1142">
        <v>67.539492999999766</v>
      </c>
      <c r="AW42" s="1142">
        <v>67.539492999999766</v>
      </c>
      <c r="AX42" s="1142">
        <v>67.53949300000022</v>
      </c>
      <c r="AY42" s="1142">
        <v>67.53949300000022</v>
      </c>
      <c r="AZ42" s="1142">
        <v>64.790993000000043</v>
      </c>
      <c r="BA42" s="1142">
        <v>64.790993000000043</v>
      </c>
      <c r="BB42" s="1142">
        <v>58.063492999999994</v>
      </c>
      <c r="BC42" s="1142">
        <v>58.063492999999994</v>
      </c>
      <c r="BD42" s="1142">
        <v>58.063492999999994</v>
      </c>
      <c r="BE42" s="1142">
        <v>58.063492999999994</v>
      </c>
      <c r="BF42" s="1142">
        <v>58.063492999999994</v>
      </c>
      <c r="BG42" s="1142">
        <v>58.063492999999994</v>
      </c>
      <c r="BH42" s="1142">
        <v>58.063492999999994</v>
      </c>
      <c r="BI42" s="1142">
        <v>58.063492999999994</v>
      </c>
      <c r="BJ42" s="1142">
        <v>58.063492999999994</v>
      </c>
      <c r="BK42" s="1142">
        <v>58.063493000000221</v>
      </c>
      <c r="BL42" s="1142">
        <v>58.063492999999653</v>
      </c>
      <c r="BM42" s="1142">
        <v>58.063493000000562</v>
      </c>
      <c r="BN42" s="1142">
        <v>58.063492999999653</v>
      </c>
      <c r="BO42" s="1142">
        <v>58.063492999998743</v>
      </c>
      <c r="BP42" s="1142">
        <v>58.063492999998743</v>
      </c>
      <c r="BQ42" s="1142">
        <v>58.063492999998743</v>
      </c>
      <c r="BR42" s="1142">
        <v>58.063492999998743</v>
      </c>
      <c r="BS42" s="1142">
        <v>58.063493000000562</v>
      </c>
      <c r="BT42" s="1142">
        <v>58.063492999998743</v>
      </c>
      <c r="BU42" s="1142">
        <v>58.063492999998743</v>
      </c>
      <c r="BV42" s="1142">
        <v>58.063492999998743</v>
      </c>
      <c r="BW42" s="1142">
        <v>58.063492999998743</v>
      </c>
      <c r="BX42" s="1142">
        <v>58.063492999999653</v>
      </c>
      <c r="BY42" s="1142">
        <v>58.063492999999653</v>
      </c>
      <c r="BZ42" s="1142">
        <v>58.063492999999653</v>
      </c>
      <c r="CA42" s="1142">
        <v>58.063492999999653</v>
      </c>
      <c r="CB42" s="1142">
        <v>58.063492999999653</v>
      </c>
      <c r="CC42" s="1142">
        <v>58.043492999999216</v>
      </c>
      <c r="CD42" s="1142">
        <v>58.043492999999216</v>
      </c>
      <c r="CE42" s="1142">
        <v>58.043492999999216</v>
      </c>
      <c r="CF42" s="1142">
        <v>58.043492999999216</v>
      </c>
      <c r="CG42" s="1142">
        <v>58.043492999999216</v>
      </c>
      <c r="CH42" s="1142">
        <v>58.043492999999216</v>
      </c>
      <c r="CI42" s="1142">
        <v>58.043492999999216</v>
      </c>
      <c r="CJ42" s="1142">
        <v>58.043492999997397</v>
      </c>
      <c r="CK42" s="1142">
        <v>58.043492999999216</v>
      </c>
      <c r="CL42" s="1142">
        <v>58.043493000001035</v>
      </c>
      <c r="CM42" s="1142">
        <v>58.043492999999216</v>
      </c>
      <c r="CN42" s="1142">
        <v>58.043492999999216</v>
      </c>
      <c r="CO42" s="1142">
        <v>58.043492999999216</v>
      </c>
      <c r="CP42" s="1142">
        <v>58.043492999999216</v>
      </c>
      <c r="CQ42" s="1142">
        <v>58.043492999999216</v>
      </c>
      <c r="CR42" s="1142">
        <v>58.043492999997397</v>
      </c>
      <c r="CS42" s="1142">
        <v>58.043492999997397</v>
      </c>
      <c r="CT42" s="1142">
        <v>58.043493000001035</v>
      </c>
      <c r="CU42" s="1142">
        <v>58.043492999999216</v>
      </c>
      <c r="CV42" s="1142">
        <v>58.043492999999216</v>
      </c>
      <c r="CW42" s="1142">
        <v>58.043492999997397</v>
      </c>
      <c r="CX42" s="1142">
        <v>58.043492999997397</v>
      </c>
      <c r="CY42" s="1142">
        <v>58.043493000001035</v>
      </c>
      <c r="CZ42" s="1142">
        <v>58.043493000001035</v>
      </c>
      <c r="DA42" s="1142">
        <v>58.043493000001035</v>
      </c>
      <c r="DB42" s="1142">
        <v>58.043493000001035</v>
      </c>
      <c r="DC42" s="1142">
        <v>58.043493000001035</v>
      </c>
      <c r="DD42" s="1142">
        <v>58.043493000001035</v>
      </c>
      <c r="DE42" s="1142">
        <v>58.043493000001035</v>
      </c>
      <c r="DF42" s="1142">
        <v>58.043493000001035</v>
      </c>
      <c r="DG42" s="1142">
        <v>58.043493000001035</v>
      </c>
      <c r="DH42" s="1142">
        <v>58.043493000001035</v>
      </c>
      <c r="DI42" s="1142">
        <v>58.043492999997397</v>
      </c>
      <c r="DJ42" s="1142">
        <v>58.043492999999216</v>
      </c>
      <c r="DK42" s="1142">
        <v>58.043492999999216</v>
      </c>
      <c r="DL42" s="1142">
        <v>58.043492999999216</v>
      </c>
      <c r="DM42" s="1142">
        <v>58.043492999999216</v>
      </c>
      <c r="DN42" s="1142">
        <v>58.043492999999216</v>
      </c>
      <c r="DO42" s="1142">
        <v>58.043493000001035</v>
      </c>
      <c r="DP42" s="1142">
        <v>58.043492999999216</v>
      </c>
      <c r="DQ42" s="1142">
        <v>58.043492999997397</v>
      </c>
      <c r="DR42" s="1142">
        <v>58.043492999997397</v>
      </c>
      <c r="DS42" s="1142">
        <v>58.043492999997397</v>
      </c>
      <c r="DT42" s="1142">
        <v>58.043492999999216</v>
      </c>
      <c r="DU42" s="1142">
        <v>58.043493000001035</v>
      </c>
      <c r="DV42" s="1142">
        <v>58.043492999997397</v>
      </c>
      <c r="DW42" s="1142">
        <v>58.043492999999216</v>
      </c>
      <c r="DX42" s="1142">
        <v>58.043492999999216</v>
      </c>
      <c r="DY42" s="1142">
        <v>58.043493000000126</v>
      </c>
      <c r="DZ42" s="1142">
        <v>58.043493000001035</v>
      </c>
      <c r="EA42" s="1142">
        <v>58.043492999999216</v>
      </c>
      <c r="EB42" s="1142">
        <v>58.043493000001035</v>
      </c>
      <c r="EC42" s="1142">
        <v>58.043493000001035</v>
      </c>
      <c r="ED42" s="1142">
        <v>58.043493000000126</v>
      </c>
      <c r="EE42" s="1142">
        <v>58.043492999999216</v>
      </c>
      <c r="EF42" s="1142">
        <v>58.043492999999216</v>
      </c>
      <c r="EG42" s="1142">
        <v>58.043492999999216</v>
      </c>
      <c r="EH42" s="1142">
        <v>58.043493000000126</v>
      </c>
      <c r="EI42" s="1142">
        <v>58.043493000000126</v>
      </c>
      <c r="EJ42" s="1142">
        <v>58.043493000000126</v>
      </c>
      <c r="EK42" s="1142">
        <v>58.043493000000126</v>
      </c>
      <c r="EL42" s="1142">
        <v>58.043492999999216</v>
      </c>
      <c r="EM42" s="1142">
        <v>58.043492999999216</v>
      </c>
      <c r="EN42" s="1142">
        <v>58.043492999999216</v>
      </c>
      <c r="EO42" s="1142">
        <v>58.043492999999216</v>
      </c>
      <c r="EP42" s="1142">
        <v>58.043492999999216</v>
      </c>
      <c r="EQ42" s="1142">
        <v>58.043492999999216</v>
      </c>
      <c r="ER42" s="1142">
        <v>58.043492999999216</v>
      </c>
      <c r="ES42" s="1142">
        <v>58.043492999999216</v>
      </c>
      <c r="ET42" s="1142">
        <v>58.043492999999216</v>
      </c>
      <c r="EU42" s="1142">
        <v>58.043492999999216</v>
      </c>
      <c r="EV42" s="1142">
        <v>55.714743000000453</v>
      </c>
      <c r="EW42" s="1142">
        <v>55.714743000000453</v>
      </c>
      <c r="EX42" s="1142">
        <v>55.714743000000453</v>
      </c>
      <c r="EY42" s="1142">
        <v>55.714743000000453</v>
      </c>
      <c r="EZ42" s="1142">
        <v>55.719112999999197</v>
      </c>
      <c r="FA42" s="1142">
        <v>55.719112999999197</v>
      </c>
      <c r="FB42" s="1142">
        <v>55.719112999999197</v>
      </c>
      <c r="FC42" s="1142">
        <v>55.719113000001016</v>
      </c>
      <c r="FD42" s="1142">
        <v>55.719112999999879</v>
      </c>
      <c r="FE42" s="1142">
        <v>55.719112999999197</v>
      </c>
      <c r="FF42" s="1142">
        <v>49.336612999999488</v>
      </c>
      <c r="FG42" s="1142">
        <v>0.34499999999934516</v>
      </c>
      <c r="FH42" s="1142">
        <v>0.34499999999843567</v>
      </c>
      <c r="FI42" s="1142">
        <v>0.34500000000116415</v>
      </c>
      <c r="FJ42" s="1142">
        <v>0.34500000000116415</v>
      </c>
      <c r="FK42" s="1142">
        <v>0</v>
      </c>
      <c r="FL42" s="1142">
        <v>0</v>
      </c>
      <c r="FM42" s="1142">
        <v>0</v>
      </c>
      <c r="FN42" s="1142">
        <v>0</v>
      </c>
      <c r="FO42" s="1142">
        <v>0</v>
      </c>
      <c r="FP42" s="1142">
        <v>0</v>
      </c>
      <c r="FQ42" s="1142">
        <v>0</v>
      </c>
      <c r="FR42" s="1142">
        <v>0</v>
      </c>
      <c r="FS42" s="1142">
        <v>0</v>
      </c>
      <c r="FT42" s="1142">
        <v>0</v>
      </c>
      <c r="FU42" s="1142">
        <v>0</v>
      </c>
      <c r="FV42" s="1142">
        <v>0</v>
      </c>
      <c r="FW42" s="1142">
        <v>0</v>
      </c>
      <c r="FX42" s="1142">
        <v>0</v>
      </c>
      <c r="FY42" s="1142">
        <v>0</v>
      </c>
      <c r="FZ42" s="1142">
        <v>0</v>
      </c>
      <c r="GA42" s="1142">
        <v>0</v>
      </c>
      <c r="GB42" s="1142">
        <v>0</v>
      </c>
    </row>
    <row r="43" spans="1:184" ht="16.5" customHeight="1">
      <c r="A43" s="111" t="s">
        <v>3014</v>
      </c>
      <c r="B43" s="111" t="s">
        <v>3010</v>
      </c>
      <c r="C43" s="1142">
        <v>0</v>
      </c>
      <c r="D43" s="1142">
        <v>0</v>
      </c>
      <c r="E43" s="1142">
        <v>3000</v>
      </c>
      <c r="F43" s="1142">
        <v>1700</v>
      </c>
      <c r="G43" s="1142">
        <v>0</v>
      </c>
      <c r="H43" s="1142">
        <v>2000</v>
      </c>
      <c r="I43" s="1142">
        <v>0</v>
      </c>
      <c r="J43" s="1142">
        <v>0</v>
      </c>
      <c r="K43" s="1142">
        <v>0</v>
      </c>
      <c r="L43" s="1142">
        <v>0</v>
      </c>
      <c r="M43" s="1142">
        <v>0</v>
      </c>
      <c r="N43" s="1142">
        <v>0</v>
      </c>
      <c r="O43" s="1142">
        <v>0</v>
      </c>
      <c r="P43" s="1142">
        <v>0</v>
      </c>
      <c r="Q43" s="1142">
        <v>0</v>
      </c>
      <c r="R43" s="1142">
        <v>0</v>
      </c>
      <c r="S43" s="1142">
        <v>0</v>
      </c>
      <c r="T43" s="1142">
        <v>0</v>
      </c>
      <c r="U43" s="1142">
        <v>0</v>
      </c>
      <c r="V43" s="1142">
        <v>0</v>
      </c>
      <c r="W43" s="1142">
        <v>0</v>
      </c>
      <c r="X43" s="1142">
        <v>0</v>
      </c>
      <c r="Y43" s="1142">
        <v>0</v>
      </c>
      <c r="Z43" s="1142">
        <v>0</v>
      </c>
      <c r="AA43" s="1142">
        <v>0</v>
      </c>
      <c r="AB43" s="1142">
        <v>0</v>
      </c>
      <c r="AC43" s="1142">
        <v>0</v>
      </c>
      <c r="AD43" s="1142">
        <v>0</v>
      </c>
      <c r="AE43" s="1142">
        <v>0</v>
      </c>
      <c r="AF43" s="1142">
        <v>0</v>
      </c>
      <c r="AG43" s="1142">
        <v>3.5150000000000001</v>
      </c>
      <c r="AH43" s="1142">
        <v>3.5150000000000001</v>
      </c>
      <c r="AI43" s="1142">
        <v>3.5150000000000001</v>
      </c>
      <c r="AJ43" s="1142">
        <v>3.5150000000000001</v>
      </c>
      <c r="AK43" s="1142">
        <v>3.5150000000000001</v>
      </c>
      <c r="AL43" s="1142">
        <v>3.5150000000000001</v>
      </c>
      <c r="AM43" s="1142">
        <v>3.5150000000000001</v>
      </c>
      <c r="AN43" s="1142">
        <v>0</v>
      </c>
      <c r="AO43" s="1142">
        <v>0</v>
      </c>
      <c r="AP43" s="1142">
        <v>0</v>
      </c>
      <c r="AQ43" s="1142">
        <v>0</v>
      </c>
      <c r="AR43" s="1142">
        <v>0</v>
      </c>
      <c r="AS43" s="1142">
        <v>0</v>
      </c>
      <c r="AT43" s="1142">
        <v>0</v>
      </c>
      <c r="AU43" s="1142">
        <v>0</v>
      </c>
      <c r="AV43" s="1142">
        <v>0</v>
      </c>
      <c r="AW43" s="1142">
        <v>0</v>
      </c>
      <c r="AX43" s="1142">
        <v>0</v>
      </c>
      <c r="AY43" s="1142">
        <v>0</v>
      </c>
      <c r="AZ43" s="1142">
        <v>107.143967</v>
      </c>
      <c r="BA43" s="1142">
        <v>107.143967</v>
      </c>
      <c r="BB43" s="1142">
        <v>110.743967</v>
      </c>
      <c r="BC43" s="1142">
        <v>110.743967</v>
      </c>
      <c r="BD43" s="1142">
        <v>110.743967</v>
      </c>
      <c r="BE43" s="1142">
        <v>110.743967</v>
      </c>
      <c r="BF43" s="1142">
        <v>110.743967</v>
      </c>
      <c r="BG43" s="1142">
        <v>110.743967</v>
      </c>
      <c r="BH43" s="1142">
        <v>110.743967</v>
      </c>
      <c r="BI43" s="1142">
        <v>110.743967</v>
      </c>
      <c r="BJ43" s="1142">
        <v>110.743967</v>
      </c>
      <c r="BK43" s="1142">
        <v>672.12896699999999</v>
      </c>
      <c r="BL43" s="1142">
        <v>1420.1289670000001</v>
      </c>
      <c r="BM43" s="1142">
        <v>2530.1989669999998</v>
      </c>
      <c r="BN43" s="1142">
        <v>2530.1989669999998</v>
      </c>
      <c r="BO43" s="1142">
        <v>4521.643967</v>
      </c>
      <c r="BP43" s="1142">
        <v>5499.643967</v>
      </c>
      <c r="BQ43" s="1142">
        <v>5749.643967</v>
      </c>
      <c r="BR43" s="1142">
        <v>5992.1999669999996</v>
      </c>
      <c r="BS43" s="1142">
        <v>6595.6999669999996</v>
      </c>
      <c r="BT43" s="1142">
        <v>7295.6999669999996</v>
      </c>
      <c r="BU43" s="1142">
        <v>7395.6999669999996</v>
      </c>
      <c r="BV43" s="1142">
        <v>7395.6999669999996</v>
      </c>
      <c r="BW43" s="1142">
        <v>7872.0149670000001</v>
      </c>
      <c r="BX43" s="1142">
        <v>8252.3649669999995</v>
      </c>
      <c r="BY43" s="1142">
        <v>8102.2949669999998</v>
      </c>
      <c r="BZ43" s="1142">
        <v>8102.2949669999998</v>
      </c>
      <c r="CA43" s="1142">
        <v>7110.8499670000001</v>
      </c>
      <c r="CB43" s="1142">
        <v>9557.3649669999995</v>
      </c>
      <c r="CC43" s="1142">
        <v>9307.3649669999995</v>
      </c>
      <c r="CD43" s="1142">
        <v>9416.8089670000008</v>
      </c>
      <c r="CE43" s="1142">
        <v>10346.044967</v>
      </c>
      <c r="CF43" s="1142">
        <v>9646.0449669999998</v>
      </c>
      <c r="CG43" s="1142">
        <v>9546.0449669999998</v>
      </c>
      <c r="CH43" s="1142">
        <v>10451.044967</v>
      </c>
      <c r="CI43" s="1142">
        <v>11924.905467</v>
      </c>
      <c r="CJ43" s="1142">
        <v>10731.655467</v>
      </c>
      <c r="CK43" s="1142">
        <v>11191.655467</v>
      </c>
      <c r="CL43" s="1142">
        <v>11191.655467</v>
      </c>
      <c r="CM43" s="1142">
        <v>12768.655467</v>
      </c>
      <c r="CN43" s="1142">
        <v>10044.625467</v>
      </c>
      <c r="CO43" s="1142">
        <v>10044.625467</v>
      </c>
      <c r="CP43" s="1142">
        <v>11186.625467</v>
      </c>
      <c r="CQ43" s="1142">
        <v>9653.8894670000009</v>
      </c>
      <c r="CR43" s="1142">
        <v>9653.8894670000009</v>
      </c>
      <c r="CS43" s="1142">
        <v>9653.8894670000009</v>
      </c>
      <c r="CT43" s="1142">
        <v>9768.8894670000009</v>
      </c>
      <c r="CU43" s="1142">
        <v>10230.889467000001</v>
      </c>
      <c r="CV43" s="1142">
        <v>11368.528967</v>
      </c>
      <c r="CW43" s="1142">
        <v>13816.428967</v>
      </c>
      <c r="CX43" s="1142">
        <v>16379.928967</v>
      </c>
      <c r="CY43" s="1142">
        <v>19977.928967</v>
      </c>
      <c r="CZ43" s="1142">
        <v>19791.643967</v>
      </c>
      <c r="DA43" s="1142">
        <v>19791.643967</v>
      </c>
      <c r="DB43" s="1142">
        <v>18297.643967</v>
      </c>
      <c r="DC43" s="1142">
        <v>18297.643967</v>
      </c>
      <c r="DD43" s="1142">
        <v>18297.643967</v>
      </c>
      <c r="DE43" s="1142">
        <v>18297.643967</v>
      </c>
      <c r="DF43" s="1142">
        <v>17776.599999999999</v>
      </c>
      <c r="DG43" s="1142">
        <v>17115.099999999999</v>
      </c>
      <c r="DH43" s="1142">
        <v>14941.5</v>
      </c>
      <c r="DI43" s="1142">
        <v>13073.6</v>
      </c>
      <c r="DJ43" s="1142">
        <v>11206.1</v>
      </c>
      <c r="DK43" s="1142">
        <v>7031.1</v>
      </c>
      <c r="DL43" s="1142">
        <v>12755.5</v>
      </c>
      <c r="DM43" s="1142">
        <v>13834</v>
      </c>
      <c r="DN43" s="1142">
        <v>13834</v>
      </c>
      <c r="DO43" s="1142">
        <v>13834</v>
      </c>
      <c r="DP43" s="1142">
        <v>13834</v>
      </c>
      <c r="DQ43" s="1142">
        <v>13834</v>
      </c>
      <c r="DR43" s="1142">
        <v>13318</v>
      </c>
      <c r="DS43" s="1142">
        <v>13275.125017049999</v>
      </c>
      <c r="DT43" s="1142">
        <v>12313.25375276</v>
      </c>
      <c r="DU43" s="1142">
        <v>16580.801586450001</v>
      </c>
      <c r="DV43" s="1142">
        <v>15854.56872589</v>
      </c>
      <c r="DW43" s="1142">
        <v>15730.90950799</v>
      </c>
      <c r="DX43" s="1142">
        <v>11530.497614720001</v>
      </c>
      <c r="DY43" s="1142">
        <v>6553.0682191800006</v>
      </c>
      <c r="DZ43" s="1142">
        <v>6571.6554794599997</v>
      </c>
      <c r="EA43" s="1142">
        <v>6589.64315068</v>
      </c>
      <c r="EB43" s="1142">
        <v>6608.2304109699999</v>
      </c>
      <c r="EC43" s="1142">
        <v>6626.2180821899992</v>
      </c>
      <c r="ED43" s="1142">
        <v>6644.8053424600002</v>
      </c>
      <c r="EE43" s="1142">
        <v>6663.3926027399993</v>
      </c>
      <c r="EF43" s="1142">
        <v>6680.1810958900005</v>
      </c>
      <c r="EG43" s="1142">
        <v>4624.5683561599999</v>
      </c>
      <c r="EH43" s="1142">
        <v>4636.5560273999999</v>
      </c>
      <c r="EI43" s="1142">
        <v>2570.6643835599998</v>
      </c>
      <c r="EJ43" s="1142">
        <v>0</v>
      </c>
      <c r="EK43" s="1142">
        <v>0</v>
      </c>
      <c r="EL43" s="1142">
        <v>0</v>
      </c>
      <c r="EM43" s="1142">
        <v>0</v>
      </c>
      <c r="EN43" s="1142">
        <v>0</v>
      </c>
      <c r="EO43" s="1142">
        <v>0</v>
      </c>
      <c r="EP43" s="1142">
        <v>0</v>
      </c>
      <c r="EQ43" s="1142">
        <v>0</v>
      </c>
      <c r="ER43" s="1142">
        <v>0</v>
      </c>
      <c r="ES43" s="1142">
        <v>0</v>
      </c>
      <c r="ET43" s="1142">
        <v>0</v>
      </c>
      <c r="EU43" s="1142">
        <v>0</v>
      </c>
      <c r="EV43" s="1142">
        <v>0</v>
      </c>
      <c r="EW43" s="1142">
        <v>0</v>
      </c>
      <c r="EX43" s="1142">
        <v>0</v>
      </c>
      <c r="EY43" s="1142">
        <v>0</v>
      </c>
      <c r="EZ43" s="1142">
        <v>0</v>
      </c>
      <c r="FA43" s="1142">
        <v>0</v>
      </c>
      <c r="FB43" s="1142">
        <v>0</v>
      </c>
      <c r="FC43" s="1142">
        <v>10275.985273979999</v>
      </c>
      <c r="FD43" s="1142">
        <v>1375.13184931</v>
      </c>
      <c r="FE43" s="1142">
        <v>1925.18458904</v>
      </c>
      <c r="FF43" s="1142">
        <v>2740.7882191799999</v>
      </c>
      <c r="FG43" s="1142">
        <v>2700.25890411</v>
      </c>
      <c r="FH43" s="1142">
        <v>7480.7172602700002</v>
      </c>
      <c r="FI43" s="1142">
        <v>85380.0169589</v>
      </c>
      <c r="FJ43" s="1142">
        <v>72620.96835616001</v>
      </c>
      <c r="FK43" s="1142">
        <v>35292.800602739997</v>
      </c>
      <c r="FL43" s="1142">
        <v>13714.127095899999</v>
      </c>
      <c r="FM43" s="1142">
        <v>17027.399397270001</v>
      </c>
      <c r="FN43" s="1142">
        <v>37781.610078080004</v>
      </c>
      <c r="FO43" s="1142">
        <v>37252.476021919996</v>
      </c>
      <c r="FP43" s="1142">
        <v>40262.296621350004</v>
      </c>
      <c r="FQ43" s="1142">
        <v>46745.618918079999</v>
      </c>
      <c r="FR43" s="1142">
        <v>47213.613708489996</v>
      </c>
      <c r="FS43" s="1142">
        <v>65869.67684616</v>
      </c>
      <c r="FT43" s="1142">
        <v>85146.699057520003</v>
      </c>
      <c r="FU43" s="1142">
        <v>68706.787684109993</v>
      </c>
      <c r="FV43" s="1142">
        <v>66416.637558839997</v>
      </c>
      <c r="FW43" s="1142">
        <v>83844.73307342999</v>
      </c>
      <c r="FX43" s="1142">
        <v>74130.341873569996</v>
      </c>
      <c r="FY43" s="1142">
        <v>67394.264352049999</v>
      </c>
      <c r="FZ43" s="1142">
        <v>70758.773472059998</v>
      </c>
      <c r="GA43" s="1142">
        <v>62084.611213709999</v>
      </c>
      <c r="GB43" s="1142">
        <v>56451.320257939995</v>
      </c>
    </row>
    <row r="44" spans="1:184" ht="16.5" customHeight="1">
      <c r="A44" s="111"/>
      <c r="B44" s="111"/>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1141"/>
      <c r="AM44" s="1141"/>
      <c r="AN44" s="1141"/>
      <c r="AO44" s="1141"/>
      <c r="AP44" s="1141"/>
      <c r="AQ44" s="1141"/>
      <c r="AR44" s="1141"/>
      <c r="AS44" s="1141"/>
      <c r="AT44" s="1141"/>
      <c r="AU44" s="1141"/>
      <c r="AV44" s="1141"/>
      <c r="AW44" s="1141"/>
      <c r="AX44" s="1141"/>
      <c r="AY44" s="1141"/>
      <c r="AZ44" s="1141"/>
      <c r="BA44" s="1141"/>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c r="CB44" s="1141"/>
      <c r="CC44" s="1141"/>
      <c r="CD44" s="1141"/>
      <c r="CE44" s="1141"/>
      <c r="CF44" s="1141"/>
      <c r="CG44" s="1141"/>
      <c r="CH44" s="1141"/>
      <c r="CI44" s="1141"/>
      <c r="CJ44" s="1141"/>
      <c r="CK44" s="1141"/>
      <c r="CL44" s="1141"/>
      <c r="CM44" s="1141"/>
      <c r="CN44" s="1141"/>
      <c r="CO44" s="1141"/>
      <c r="CP44" s="1141"/>
      <c r="CQ44" s="1141"/>
      <c r="CR44" s="1141"/>
      <c r="CS44" s="1141"/>
      <c r="CT44" s="1141"/>
      <c r="CU44" s="1141"/>
      <c r="CV44" s="1141"/>
      <c r="CW44" s="1141"/>
      <c r="CX44" s="1141"/>
      <c r="CY44" s="1141"/>
      <c r="CZ44" s="1141"/>
      <c r="DA44" s="1141"/>
      <c r="DB44" s="1141"/>
      <c r="DC44" s="1141"/>
      <c r="DD44" s="1141"/>
      <c r="DE44" s="1141"/>
      <c r="DF44" s="1141"/>
      <c r="DG44" s="1141"/>
      <c r="DH44" s="1141"/>
      <c r="DI44" s="1141"/>
      <c r="DJ44" s="1141"/>
      <c r="DK44" s="1141"/>
      <c r="DL44" s="1141"/>
      <c r="DM44" s="1141"/>
      <c r="DN44" s="1141"/>
      <c r="DO44" s="1141"/>
      <c r="DP44" s="1141"/>
      <c r="DQ44" s="1141"/>
      <c r="DR44" s="1141"/>
      <c r="DS44" s="1141"/>
      <c r="DT44" s="1141"/>
      <c r="DU44" s="1141"/>
      <c r="DV44" s="1141"/>
      <c r="DW44" s="1141"/>
      <c r="DX44" s="1141"/>
      <c r="DY44" s="1141"/>
      <c r="DZ44" s="1141"/>
      <c r="EA44" s="1141"/>
      <c r="EB44" s="1141"/>
      <c r="EC44" s="1141"/>
      <c r="ED44" s="1141"/>
      <c r="EE44" s="1141"/>
      <c r="EF44" s="1141"/>
      <c r="EG44" s="1141"/>
      <c r="EH44" s="1141"/>
      <c r="EI44" s="1141"/>
      <c r="EJ44" s="1141"/>
      <c r="EK44" s="1141"/>
      <c r="EL44" s="1141"/>
      <c r="EM44" s="1141"/>
      <c r="EN44" s="1141"/>
      <c r="EO44" s="1141"/>
      <c r="EP44" s="1141"/>
      <c r="EQ44" s="1141"/>
      <c r="ER44" s="1141"/>
      <c r="ES44" s="1141"/>
      <c r="ET44" s="1141"/>
      <c r="EU44" s="1141"/>
      <c r="EV44" s="1141"/>
      <c r="EW44" s="1141"/>
      <c r="EX44" s="1141"/>
      <c r="EY44" s="1141"/>
      <c r="EZ44" s="1141"/>
      <c r="FA44" s="1141"/>
      <c r="FB44" s="1141"/>
      <c r="FC44" s="1141"/>
      <c r="FD44" s="1141"/>
      <c r="FE44" s="1141"/>
      <c r="FF44" s="1141"/>
      <c r="FG44" s="1141"/>
      <c r="FH44" s="1141"/>
      <c r="FI44" s="1141"/>
      <c r="FJ44" s="1141"/>
      <c r="FK44" s="1141"/>
      <c r="FL44" s="1141"/>
      <c r="FM44" s="1141"/>
      <c r="FN44" s="1141"/>
      <c r="FO44" s="1141"/>
      <c r="FP44" s="1141"/>
      <c r="FQ44" s="1141"/>
      <c r="FR44" s="1141"/>
      <c r="FS44" s="1141"/>
      <c r="FT44" s="1141"/>
      <c r="FU44" s="1141"/>
      <c r="FV44" s="1141"/>
      <c r="FW44" s="1141"/>
      <c r="FX44" s="1141"/>
      <c r="FY44" s="1141"/>
      <c r="FZ44" s="1141"/>
      <c r="GA44" s="1141"/>
      <c r="GB44" s="1141"/>
    </row>
    <row r="45" spans="1:184" ht="16.5" customHeight="1">
      <c r="A45" s="109" t="s">
        <v>133</v>
      </c>
      <c r="B45" s="109" t="s">
        <v>3015</v>
      </c>
      <c r="C45" s="1140">
        <v>0</v>
      </c>
      <c r="D45" s="1140">
        <v>0</v>
      </c>
      <c r="E45" s="1140">
        <v>0</v>
      </c>
      <c r="F45" s="1140">
        <v>0</v>
      </c>
      <c r="G45" s="1140">
        <v>0</v>
      </c>
      <c r="H45" s="1140">
        <v>0</v>
      </c>
      <c r="I45" s="1140">
        <v>0</v>
      </c>
      <c r="J45" s="1140">
        <v>303.74899999999991</v>
      </c>
      <c r="K45" s="1140">
        <v>502.16046600000004</v>
      </c>
      <c r="L45" s="1140">
        <v>502.16046600000004</v>
      </c>
      <c r="M45" s="1140">
        <v>502.16046600000004</v>
      </c>
      <c r="N45" s="1140">
        <v>477.37821600000007</v>
      </c>
      <c r="O45" s="1140">
        <v>522.35433200000011</v>
      </c>
      <c r="P45" s="1140">
        <v>563.02008699999988</v>
      </c>
      <c r="Q45" s="1140">
        <v>709.01456599999983</v>
      </c>
      <c r="R45" s="1140">
        <v>760.30179399999975</v>
      </c>
      <c r="S45" s="1140">
        <v>957.91281299999991</v>
      </c>
      <c r="T45" s="1140">
        <v>1111.7664229999998</v>
      </c>
      <c r="U45" s="1140">
        <v>1421.1139969999999</v>
      </c>
      <c r="V45" s="1140">
        <v>1345.9546740000001</v>
      </c>
      <c r="W45" s="1140">
        <v>1097.4000299999998</v>
      </c>
      <c r="X45" s="1140">
        <v>1147.5015679999997</v>
      </c>
      <c r="Y45" s="1140">
        <v>1074.3758809999999</v>
      </c>
      <c r="Z45" s="1140">
        <v>973.89911399999983</v>
      </c>
      <c r="AA45" s="1140">
        <v>987.01167250000026</v>
      </c>
      <c r="AB45" s="1140">
        <v>987.61469880999994</v>
      </c>
      <c r="AC45" s="1140">
        <v>987.90412218000029</v>
      </c>
      <c r="AD45" s="1140">
        <v>964.24856999999986</v>
      </c>
      <c r="AE45" s="1140">
        <v>815.01807333999989</v>
      </c>
      <c r="AF45" s="1140">
        <v>829.00589168999988</v>
      </c>
      <c r="AG45" s="1140">
        <v>879.56600669000034</v>
      </c>
      <c r="AH45" s="1140">
        <v>783.56822769379312</v>
      </c>
      <c r="AI45" s="1140">
        <v>728.4015081</v>
      </c>
      <c r="AJ45" s="1140">
        <v>626.68072635999999</v>
      </c>
      <c r="AK45" s="1140">
        <v>702.04092421000007</v>
      </c>
      <c r="AL45" s="1140">
        <v>860.31270639999991</v>
      </c>
      <c r="AM45" s="1140">
        <v>1136.02626151</v>
      </c>
      <c r="AN45" s="1140">
        <v>1214.9587380400001</v>
      </c>
      <c r="AO45" s="1140">
        <v>2300.1123070199992</v>
      </c>
      <c r="AP45" s="1140">
        <v>2583.8162419999999</v>
      </c>
      <c r="AQ45" s="1140">
        <v>2828.7816888536649</v>
      </c>
      <c r="AR45" s="1140">
        <v>2783.8348632041857</v>
      </c>
      <c r="AS45" s="1140">
        <v>2614.354993311681</v>
      </c>
      <c r="AT45" s="1140">
        <v>2994.8673294889336</v>
      </c>
      <c r="AU45" s="1140">
        <v>2660.8722954435084</v>
      </c>
      <c r="AV45" s="1140">
        <v>2610.2756306442334</v>
      </c>
      <c r="AW45" s="1140">
        <v>2571.964406937097</v>
      </c>
      <c r="AX45" s="1140">
        <v>1818.6549297441982</v>
      </c>
      <c r="AY45" s="1140">
        <v>1566.6874621341976</v>
      </c>
      <c r="AZ45" s="1140">
        <v>1518.7520036264834</v>
      </c>
      <c r="BA45" s="1140">
        <v>1626.8607322698992</v>
      </c>
      <c r="BB45" s="1140">
        <v>1542.129128801779</v>
      </c>
      <c r="BC45" s="1140">
        <v>1945.7750698424302</v>
      </c>
      <c r="BD45" s="1140">
        <v>1906.2233462202012</v>
      </c>
      <c r="BE45" s="1140">
        <v>1931.966328434846</v>
      </c>
      <c r="BF45" s="1140">
        <v>1845.619172527418</v>
      </c>
      <c r="BG45" s="1140">
        <v>1813.8576627535981</v>
      </c>
      <c r="BH45" s="1140">
        <v>1809.8412517385532</v>
      </c>
      <c r="BI45" s="1140">
        <v>1933.8905259506596</v>
      </c>
      <c r="BJ45" s="1140">
        <v>1977.8356894148478</v>
      </c>
      <c r="BK45" s="1140">
        <v>3104.4042453554771</v>
      </c>
      <c r="BL45" s="1140">
        <v>3130.5526144907531</v>
      </c>
      <c r="BM45" s="1140">
        <v>3028.5484233272427</v>
      </c>
      <c r="BN45" s="1140">
        <v>2193.1226852449554</v>
      </c>
      <c r="BO45" s="1140">
        <v>2056.4769072711374</v>
      </c>
      <c r="BP45" s="1140">
        <v>1994.7740961039547</v>
      </c>
      <c r="BQ45" s="1140">
        <v>2292.4223185635105</v>
      </c>
      <c r="BR45" s="1140">
        <v>2822.8377000452147</v>
      </c>
      <c r="BS45" s="1140">
        <v>2768.742620551197</v>
      </c>
      <c r="BT45" s="1140">
        <v>2615.7408358037405</v>
      </c>
      <c r="BU45" s="1140">
        <v>2820.2200533702671</v>
      </c>
      <c r="BV45" s="1140">
        <v>3023.7572276985466</v>
      </c>
      <c r="BW45" s="1140">
        <v>2943.8292142852647</v>
      </c>
      <c r="BX45" s="1140">
        <v>3494.0050491976053</v>
      </c>
      <c r="BY45" s="1140">
        <v>3737.6449013561714</v>
      </c>
      <c r="BZ45" s="1140">
        <v>3818.8879124726454</v>
      </c>
      <c r="CA45" s="1140">
        <v>3717.5430564371454</v>
      </c>
      <c r="CB45" s="1140">
        <v>3862.37316478393</v>
      </c>
      <c r="CC45" s="1140">
        <v>3937.9001757329943</v>
      </c>
      <c r="CD45" s="1140">
        <v>3878.4306242567982</v>
      </c>
      <c r="CE45" s="1140">
        <v>3977.0592322756002</v>
      </c>
      <c r="CF45" s="1140">
        <v>3977.6923143762651</v>
      </c>
      <c r="CG45" s="1140">
        <v>3978.3049744780105</v>
      </c>
      <c r="CH45" s="1140">
        <v>4091.5779306704781</v>
      </c>
      <c r="CI45" s="1140">
        <v>3914.7414449115086</v>
      </c>
      <c r="CJ45" s="1140">
        <v>4110.653918095888</v>
      </c>
      <c r="CK45" s="1140">
        <v>4220.9722888364267</v>
      </c>
      <c r="CL45" s="1140">
        <v>4175.4147896630084</v>
      </c>
      <c r="CM45" s="1140">
        <v>4084.4765281324408</v>
      </c>
      <c r="CN45" s="1140">
        <v>4954.407946356785</v>
      </c>
      <c r="CO45" s="1140">
        <v>5404.7101411440644</v>
      </c>
      <c r="CP45" s="1140">
        <v>5010.1609060732771</v>
      </c>
      <c r="CQ45" s="1140">
        <v>4981.4208065471712</v>
      </c>
      <c r="CR45" s="1140">
        <v>5709.8381471048251</v>
      </c>
      <c r="CS45" s="1140">
        <v>5708.0453873663128</v>
      </c>
      <c r="CT45" s="1140">
        <v>5489.1077501127265</v>
      </c>
      <c r="CU45" s="1140">
        <v>5513.8183068044691</v>
      </c>
      <c r="CV45" s="1140">
        <v>7413.2134494217898</v>
      </c>
      <c r="CW45" s="1140">
        <v>12594.456361176315</v>
      </c>
      <c r="CX45" s="1140">
        <v>15510.233448907273</v>
      </c>
      <c r="CY45" s="1140">
        <v>17476.41340155217</v>
      </c>
      <c r="CZ45" s="1140">
        <v>18257.213084227442</v>
      </c>
      <c r="DA45" s="1140">
        <v>19889.706420076684</v>
      </c>
      <c r="DB45" s="1140">
        <v>19022.095143053666</v>
      </c>
      <c r="DC45" s="1140">
        <v>20358.470923741927</v>
      </c>
      <c r="DD45" s="1140">
        <v>20875.81786602833</v>
      </c>
      <c r="DE45" s="1140">
        <v>20263.142446436872</v>
      </c>
      <c r="DF45" s="1140">
        <v>21899.842264582279</v>
      </c>
      <c r="DG45" s="1140">
        <v>21850.370016168483</v>
      </c>
      <c r="DH45" s="1140">
        <v>23248.572223132323</v>
      </c>
      <c r="DI45" s="1140">
        <v>24828.777496793307</v>
      </c>
      <c r="DJ45" s="1140">
        <v>25147.064418188154</v>
      </c>
      <c r="DK45" s="1140">
        <v>24904.207664737729</v>
      </c>
      <c r="DL45" s="1140">
        <v>26982.781655601542</v>
      </c>
      <c r="DM45" s="1140">
        <v>27150.945244588518</v>
      </c>
      <c r="DN45" s="1140">
        <v>27059.47992788527</v>
      </c>
      <c r="DO45" s="1140">
        <v>26345.787149204461</v>
      </c>
      <c r="DP45" s="1140">
        <v>26795.295921734403</v>
      </c>
      <c r="DQ45" s="1140">
        <v>26450.778124003409</v>
      </c>
      <c r="DR45" s="1140">
        <v>26822.853961766399</v>
      </c>
      <c r="DS45" s="1140">
        <v>26859.219633909466</v>
      </c>
      <c r="DT45" s="1140">
        <v>24636.230833551264</v>
      </c>
      <c r="DU45" s="1140">
        <v>23424.709441082585</v>
      </c>
      <c r="DV45" s="1140">
        <v>22177.866305366384</v>
      </c>
      <c r="DW45" s="1140">
        <v>19227.589534369341</v>
      </c>
      <c r="DX45" s="1140">
        <v>18843.372285949888</v>
      </c>
      <c r="DY45" s="1140">
        <v>19201.188432612289</v>
      </c>
      <c r="DZ45" s="1140">
        <v>18736.923989354444</v>
      </c>
      <c r="EA45" s="1140">
        <v>19016.635811612556</v>
      </c>
      <c r="EB45" s="1140">
        <v>21450.662145877915</v>
      </c>
      <c r="EC45" s="1140">
        <v>21751.216181135442</v>
      </c>
      <c r="ED45" s="1140">
        <v>20031.561868459889</v>
      </c>
      <c r="EE45" s="1140">
        <v>20614.299203660394</v>
      </c>
      <c r="EF45" s="1140">
        <v>19879.918539375511</v>
      </c>
      <c r="EG45" s="1140">
        <v>15883.987602071098</v>
      </c>
      <c r="EH45" s="1140">
        <v>13557.896337997494</v>
      </c>
      <c r="EI45" s="1140">
        <v>12828.920650047221</v>
      </c>
      <c r="EJ45" s="1140">
        <v>12653.919407783218</v>
      </c>
      <c r="EK45" s="1140">
        <v>12246.044642381976</v>
      </c>
      <c r="EL45" s="1140">
        <v>12373.695670944551</v>
      </c>
      <c r="EM45" s="1140">
        <v>11811.52549387279</v>
      </c>
      <c r="EN45" s="1140">
        <v>11554.23733883728</v>
      </c>
      <c r="EO45" s="1140">
        <v>15469.11639745494</v>
      </c>
      <c r="EP45" s="1140">
        <v>15054.262504957507</v>
      </c>
      <c r="EQ45" s="1140">
        <v>16746.851276577505</v>
      </c>
      <c r="ER45" s="1140">
        <v>15413.076274118244</v>
      </c>
      <c r="ES45" s="1140">
        <v>15188.962094308788</v>
      </c>
      <c r="ET45" s="1140">
        <v>12791.689213444419</v>
      </c>
      <c r="EU45" s="1140">
        <v>12456.371564930005</v>
      </c>
      <c r="EV45" s="1140">
        <v>12444.314617936809</v>
      </c>
      <c r="EW45" s="1140">
        <v>11188.363583198265</v>
      </c>
      <c r="EX45" s="1140">
        <v>10671.107364928288</v>
      </c>
      <c r="EY45" s="1140">
        <v>7362.5520215804936</v>
      </c>
      <c r="EZ45" s="1140">
        <v>9264.6670586601813</v>
      </c>
      <c r="FA45" s="1140">
        <v>11911.633529555258</v>
      </c>
      <c r="FB45" s="1140">
        <v>11555.727311760433</v>
      </c>
      <c r="FC45" s="1140">
        <v>5740.1505726454407</v>
      </c>
      <c r="FD45" s="1140">
        <v>6038.5554979610215</v>
      </c>
      <c r="FE45" s="1140">
        <v>8894.4755486745689</v>
      </c>
      <c r="FF45" s="1140">
        <v>9169.8648963834821</v>
      </c>
      <c r="FG45" s="1140">
        <v>11281.317329242671</v>
      </c>
      <c r="FH45" s="1140">
        <v>12680.494734395881</v>
      </c>
      <c r="FI45" s="1140">
        <v>4257.9446385535803</v>
      </c>
      <c r="FJ45" s="1140">
        <v>4386.2872362574544</v>
      </c>
      <c r="FK45" s="1140">
        <v>5045.203768528374</v>
      </c>
      <c r="FL45" s="1140">
        <v>6183.1740057167472</v>
      </c>
      <c r="FM45" s="1140">
        <v>4592.6389975821094</v>
      </c>
      <c r="FN45" s="1140">
        <v>4136.5172016087827</v>
      </c>
      <c r="FO45" s="1140">
        <v>4112.6817383014632</v>
      </c>
      <c r="FP45" s="1140">
        <v>3855.0570575007364</v>
      </c>
      <c r="FQ45" s="1140">
        <v>2952.81573920245</v>
      </c>
      <c r="FR45" s="1140">
        <v>1524.3377185788358</v>
      </c>
      <c r="FS45" s="1140">
        <v>869.65027623641583</v>
      </c>
      <c r="FT45" s="1140">
        <v>811.25467401530534</v>
      </c>
      <c r="FU45" s="1140">
        <v>794.37746375826293</v>
      </c>
      <c r="FV45" s="1140">
        <v>430.14453507025598</v>
      </c>
      <c r="FW45" s="1140">
        <v>197.46718398197751</v>
      </c>
      <c r="FX45" s="1140">
        <v>224.26495743936906</v>
      </c>
      <c r="FY45" s="1140">
        <v>447.39582135426463</v>
      </c>
      <c r="FZ45" s="1140">
        <v>698.99913317550181</v>
      </c>
      <c r="GA45" s="1140">
        <v>1125.0673053177668</v>
      </c>
      <c r="GB45" s="1140">
        <v>1202.7619653359384</v>
      </c>
    </row>
    <row r="46" spans="1:184" ht="16.5" customHeight="1">
      <c r="A46" s="111"/>
      <c r="B46" s="111"/>
      <c r="C46" s="1141"/>
      <c r="D46" s="1141"/>
      <c r="E46" s="1141"/>
      <c r="F46" s="1141"/>
      <c r="G46" s="1141"/>
      <c r="H46" s="1141"/>
      <c r="I46" s="1141"/>
      <c r="J46" s="1141"/>
      <c r="K46" s="1141"/>
      <c r="L46" s="1141"/>
      <c r="M46" s="1141"/>
      <c r="N46" s="1141"/>
      <c r="O46" s="1141"/>
      <c r="P46" s="1141"/>
      <c r="Q46" s="1141"/>
      <c r="R46" s="1141"/>
      <c r="S46" s="1141"/>
      <c r="T46" s="1141"/>
      <c r="U46" s="1141"/>
      <c r="V46" s="1141"/>
      <c r="W46" s="1141"/>
      <c r="X46" s="1141"/>
      <c r="Y46" s="1141"/>
      <c r="Z46" s="1141"/>
      <c r="AA46" s="1141"/>
      <c r="AB46" s="1141"/>
      <c r="AC46" s="1141"/>
      <c r="AD46" s="1141"/>
      <c r="AE46" s="1141"/>
      <c r="AF46" s="1141"/>
      <c r="AG46" s="1141"/>
      <c r="AH46" s="1141"/>
      <c r="AI46" s="1141"/>
      <c r="AJ46" s="1141"/>
      <c r="AK46" s="1141"/>
      <c r="AL46" s="1141"/>
      <c r="AM46" s="1141"/>
      <c r="AN46" s="1141"/>
      <c r="AO46" s="1141"/>
      <c r="AP46" s="1141"/>
      <c r="AQ46" s="1141"/>
      <c r="AR46" s="1141"/>
      <c r="AS46" s="1141"/>
      <c r="AT46" s="1141"/>
      <c r="AU46" s="1141"/>
      <c r="AV46" s="1141"/>
      <c r="AW46" s="1141"/>
      <c r="AX46" s="1141"/>
      <c r="AY46" s="1141"/>
      <c r="AZ46" s="1141"/>
      <c r="BA46" s="1141"/>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c r="CB46" s="1141"/>
      <c r="CC46" s="1141"/>
      <c r="CD46" s="1141"/>
      <c r="CE46" s="1141"/>
      <c r="CF46" s="1141"/>
      <c r="CG46" s="1141"/>
      <c r="CH46" s="1141"/>
      <c r="CI46" s="1141"/>
      <c r="CJ46" s="1141"/>
      <c r="CK46" s="1141"/>
      <c r="CL46" s="1141"/>
      <c r="CM46" s="1141"/>
      <c r="CN46" s="1141"/>
      <c r="CO46" s="1141"/>
      <c r="CP46" s="1141"/>
      <c r="CQ46" s="1141"/>
      <c r="CR46" s="1141"/>
      <c r="CS46" s="1141"/>
      <c r="CT46" s="1141"/>
      <c r="CU46" s="1141"/>
      <c r="CV46" s="1141"/>
      <c r="CW46" s="1141"/>
      <c r="CX46" s="1141"/>
      <c r="CY46" s="1141"/>
      <c r="CZ46" s="1141"/>
      <c r="DA46" s="1141"/>
      <c r="DB46" s="1141"/>
      <c r="DC46" s="1141"/>
      <c r="DD46" s="1141"/>
      <c r="DE46" s="1141"/>
      <c r="DF46" s="1141"/>
      <c r="DG46" s="1141"/>
      <c r="DH46" s="1141"/>
      <c r="DI46" s="1141"/>
      <c r="DJ46" s="1141"/>
      <c r="DK46" s="1141"/>
      <c r="DL46" s="1141"/>
      <c r="DM46" s="1141"/>
      <c r="DN46" s="1141"/>
      <c r="DO46" s="1141"/>
      <c r="DP46" s="1141"/>
      <c r="DQ46" s="1141"/>
      <c r="DR46" s="1141"/>
      <c r="DS46" s="1141"/>
      <c r="DT46" s="1141"/>
      <c r="DU46" s="1141"/>
      <c r="DV46" s="1141"/>
      <c r="DW46" s="1141"/>
      <c r="DX46" s="1141"/>
      <c r="DY46" s="1141"/>
      <c r="DZ46" s="1141"/>
      <c r="EA46" s="1141"/>
      <c r="EB46" s="1141"/>
      <c r="EC46" s="1141"/>
      <c r="ED46" s="1141"/>
      <c r="EE46" s="1141"/>
      <c r="EF46" s="1141"/>
      <c r="EG46" s="1141"/>
      <c r="EH46" s="1141"/>
      <c r="EI46" s="1141"/>
      <c r="EJ46" s="1141"/>
      <c r="EK46" s="1141"/>
      <c r="EL46" s="1141"/>
      <c r="EM46" s="1141"/>
      <c r="EN46" s="1141"/>
      <c r="EO46" s="1141"/>
      <c r="EP46" s="1141"/>
      <c r="EQ46" s="1141"/>
      <c r="ER46" s="1141"/>
      <c r="ES46" s="1141"/>
      <c r="ET46" s="1141"/>
      <c r="EU46" s="1141"/>
      <c r="EV46" s="1141"/>
      <c r="EW46" s="1141"/>
      <c r="EX46" s="1141"/>
      <c r="EY46" s="1141"/>
      <c r="EZ46" s="1141"/>
      <c r="FA46" s="1141"/>
      <c r="FB46" s="1141"/>
      <c r="FC46" s="1141"/>
      <c r="FD46" s="1141"/>
      <c r="FE46" s="1141"/>
      <c r="FF46" s="1141"/>
      <c r="FG46" s="1141"/>
      <c r="FH46" s="1141"/>
      <c r="FI46" s="1141"/>
      <c r="FJ46" s="1141"/>
      <c r="FK46" s="1141"/>
      <c r="FL46" s="1141"/>
      <c r="FM46" s="1141"/>
      <c r="FN46" s="1141"/>
      <c r="FO46" s="1141"/>
      <c r="FP46" s="1141"/>
      <c r="FQ46" s="1141"/>
      <c r="FR46" s="1141"/>
      <c r="FS46" s="1141"/>
      <c r="FT46" s="1141"/>
      <c r="FU46" s="1141"/>
      <c r="FV46" s="1141"/>
      <c r="FW46" s="1141"/>
      <c r="FX46" s="1141"/>
      <c r="FY46" s="1141"/>
      <c r="FZ46" s="1141"/>
      <c r="GA46" s="1141"/>
      <c r="GB46" s="1141"/>
    </row>
    <row r="47" spans="1:184" ht="22.2" customHeight="1">
      <c r="A47" s="109" t="s">
        <v>134</v>
      </c>
      <c r="B47" s="109" t="s">
        <v>3016</v>
      </c>
      <c r="C47" s="1140">
        <v>0.97697899999999993</v>
      </c>
      <c r="D47" s="1140">
        <v>0.97697899999999993</v>
      </c>
      <c r="E47" s="1140">
        <v>0.97697899999999993</v>
      </c>
      <c r="F47" s="1140">
        <v>0.97697899999999993</v>
      </c>
      <c r="G47" s="1140">
        <v>700.304979</v>
      </c>
      <c r="H47" s="1140">
        <v>0.97697899999999993</v>
      </c>
      <c r="I47" s="1140">
        <v>0.97697899999999993</v>
      </c>
      <c r="J47" s="1140">
        <v>1949.5115290000001</v>
      </c>
      <c r="K47" s="1140">
        <v>6727.3778899999998</v>
      </c>
      <c r="L47" s="1140">
        <v>6727.3778899999998</v>
      </c>
      <c r="M47" s="1140">
        <v>6727.3778899999998</v>
      </c>
      <c r="N47" s="1140">
        <v>5101.1285029999999</v>
      </c>
      <c r="O47" s="1140">
        <v>5899.3738249999997</v>
      </c>
      <c r="P47" s="1140">
        <v>7178.258124</v>
      </c>
      <c r="Q47" s="1140">
        <v>6962.9102419999999</v>
      </c>
      <c r="R47" s="1140">
        <v>7176.5287470000003</v>
      </c>
      <c r="S47" s="1140">
        <v>8050.2318850000011</v>
      </c>
      <c r="T47" s="1140">
        <v>9350.0623379999997</v>
      </c>
      <c r="U47" s="1140">
        <v>10061.164205000001</v>
      </c>
      <c r="V47" s="1140">
        <v>9783.8574340000014</v>
      </c>
      <c r="W47" s="1140">
        <v>8884.4224610000001</v>
      </c>
      <c r="X47" s="1140">
        <v>8906.7630180000015</v>
      </c>
      <c r="Y47" s="1140">
        <v>8989.1163437203486</v>
      </c>
      <c r="Z47" s="1140">
        <v>7621.8026020000007</v>
      </c>
      <c r="AA47" s="1140">
        <v>8098.1933754899992</v>
      </c>
      <c r="AB47" s="1140">
        <v>8103.3600904899986</v>
      </c>
      <c r="AC47" s="1140">
        <v>7987.70630239</v>
      </c>
      <c r="AD47" s="1140">
        <v>7666.8660758100004</v>
      </c>
      <c r="AE47" s="1140">
        <v>7059.1474340511413</v>
      </c>
      <c r="AF47" s="1140">
        <v>6924.8333079799986</v>
      </c>
      <c r="AG47" s="1140">
        <v>6810.575498449999</v>
      </c>
      <c r="AH47" s="1140">
        <v>5899.4714549999999</v>
      </c>
      <c r="AI47" s="1140">
        <v>5548.3711433400003</v>
      </c>
      <c r="AJ47" s="1140">
        <v>5151.53506191</v>
      </c>
      <c r="AK47" s="1140">
        <v>5432.9948068099993</v>
      </c>
      <c r="AL47" s="1140">
        <v>5650.9292838000001</v>
      </c>
      <c r="AM47" s="1140">
        <v>8292.3251740800006</v>
      </c>
      <c r="AN47" s="1140">
        <v>8229.7347259200014</v>
      </c>
      <c r="AO47" s="1140">
        <v>10911.038199100001</v>
      </c>
      <c r="AP47" s="1140">
        <v>12400.236332000002</v>
      </c>
      <c r="AQ47" s="1140">
        <v>14397.987373506336</v>
      </c>
      <c r="AR47" s="1140">
        <v>15073.430049965815</v>
      </c>
      <c r="AS47" s="1140">
        <v>14639.647727208319</v>
      </c>
      <c r="AT47" s="1140">
        <v>16841.729297471069</v>
      </c>
      <c r="AU47" s="1140">
        <v>16527.854840426491</v>
      </c>
      <c r="AV47" s="1140">
        <v>16256.050535835768</v>
      </c>
      <c r="AW47" s="1140">
        <v>16006.596918962901</v>
      </c>
      <c r="AX47" s="1140">
        <v>14816.341808295803</v>
      </c>
      <c r="AY47" s="1140">
        <v>15805.867442425804</v>
      </c>
      <c r="AZ47" s="1140">
        <v>16853.601829623516</v>
      </c>
      <c r="BA47" s="1140">
        <v>19037.1664735501</v>
      </c>
      <c r="BB47" s="1140">
        <v>19558.669342488218</v>
      </c>
      <c r="BC47" s="1140">
        <v>21690.958455277567</v>
      </c>
      <c r="BD47" s="1140">
        <v>21769.819955249801</v>
      </c>
      <c r="BE47" s="1140">
        <v>20515.969835745153</v>
      </c>
      <c r="BF47" s="1140">
        <v>18707.384725992579</v>
      </c>
      <c r="BG47" s="1140">
        <v>17194.662906816404</v>
      </c>
      <c r="BH47" s="1140">
        <v>17534.395552451446</v>
      </c>
      <c r="BI47" s="1140">
        <v>21430.804232799339</v>
      </c>
      <c r="BJ47" s="1140">
        <v>21819.989235755154</v>
      </c>
      <c r="BK47" s="1140">
        <v>18820.833436914523</v>
      </c>
      <c r="BL47" s="1140">
        <v>17561.064038939247</v>
      </c>
      <c r="BM47" s="1140">
        <v>16093.248044462756</v>
      </c>
      <c r="BN47" s="1140">
        <v>16303.566108505043</v>
      </c>
      <c r="BO47" s="1140">
        <v>20072.59277831886</v>
      </c>
      <c r="BP47" s="1140">
        <v>24761.408888216043</v>
      </c>
      <c r="BQ47" s="1140">
        <v>26468.822463576485</v>
      </c>
      <c r="BR47" s="1140">
        <v>29083.29511164478</v>
      </c>
      <c r="BS47" s="1140">
        <v>28252.173220278808</v>
      </c>
      <c r="BT47" s="1140">
        <v>27482.686239086255</v>
      </c>
      <c r="BU47" s="1140">
        <v>26705.459534849728</v>
      </c>
      <c r="BV47" s="1140">
        <v>26211.022620811455</v>
      </c>
      <c r="BW47" s="1140">
        <v>27696.718761614735</v>
      </c>
      <c r="BX47" s="1140">
        <v>28651.598215942391</v>
      </c>
      <c r="BY47" s="1140">
        <v>30398.692709023828</v>
      </c>
      <c r="BZ47" s="1140">
        <v>30329.007969927352</v>
      </c>
      <c r="CA47" s="1140">
        <v>29634.729211632854</v>
      </c>
      <c r="CB47" s="1140">
        <v>31971.949978656074</v>
      </c>
      <c r="CC47" s="1140">
        <v>31905.269878307008</v>
      </c>
      <c r="CD47" s="1140">
        <v>30472.831746993201</v>
      </c>
      <c r="CE47" s="1140">
        <v>30379.934940104398</v>
      </c>
      <c r="CF47" s="1140">
        <v>30385.224719153735</v>
      </c>
      <c r="CG47" s="1140">
        <v>30390.343860181991</v>
      </c>
      <c r="CH47" s="1140">
        <v>30282.993765139523</v>
      </c>
      <c r="CI47" s="1140">
        <v>31546.103834498485</v>
      </c>
      <c r="CJ47" s="1140">
        <v>32860.470528294114</v>
      </c>
      <c r="CK47" s="1140">
        <v>32756.792770723569</v>
      </c>
      <c r="CL47" s="1140">
        <v>30508.750524446983</v>
      </c>
      <c r="CM47" s="1140">
        <v>32368.961424007564</v>
      </c>
      <c r="CN47" s="1140">
        <v>40844.727462043214</v>
      </c>
      <c r="CO47" s="1140">
        <v>45986.866742425933</v>
      </c>
      <c r="CP47" s="1140">
        <v>49621.555652876727</v>
      </c>
      <c r="CQ47" s="1140">
        <v>51033.269060512823</v>
      </c>
      <c r="CR47" s="1140">
        <v>51593.071034535176</v>
      </c>
      <c r="CS47" s="1140">
        <v>50472.940248263694</v>
      </c>
      <c r="CT47" s="1140">
        <v>51579.364107647278</v>
      </c>
      <c r="CU47" s="1140">
        <v>54257.438472275535</v>
      </c>
      <c r="CV47" s="1140">
        <v>60010.234159538217</v>
      </c>
      <c r="CW47" s="1140">
        <v>59671.616298873691</v>
      </c>
      <c r="CX47" s="1140">
        <v>58028.980285152727</v>
      </c>
      <c r="CY47" s="1140">
        <v>57049.372761277817</v>
      </c>
      <c r="CZ47" s="1140">
        <v>53584.549816332561</v>
      </c>
      <c r="DA47" s="1140">
        <v>51582.83359155331</v>
      </c>
      <c r="DB47" s="1140">
        <v>50493.695366486339</v>
      </c>
      <c r="DC47" s="1140">
        <v>54206.639282538083</v>
      </c>
      <c r="DD47" s="1140">
        <v>53582.959091911674</v>
      </c>
      <c r="DE47" s="1140">
        <v>50607.850229043121</v>
      </c>
      <c r="DF47" s="1140">
        <v>54998.374549107721</v>
      </c>
      <c r="DG47" s="1140">
        <v>55429.512839131516</v>
      </c>
      <c r="DH47" s="1140">
        <v>57578.551645817679</v>
      </c>
      <c r="DI47" s="1140">
        <v>61194.164276256692</v>
      </c>
      <c r="DJ47" s="1140">
        <v>63878.08411063184</v>
      </c>
      <c r="DK47" s="1140">
        <v>69612.105710522272</v>
      </c>
      <c r="DL47" s="1140">
        <v>75360.160072018465</v>
      </c>
      <c r="DM47" s="1140">
        <v>72315.339936051489</v>
      </c>
      <c r="DN47" s="1140">
        <v>73142.704531894735</v>
      </c>
      <c r="DO47" s="1140">
        <v>76142.24566582554</v>
      </c>
      <c r="DP47" s="1140">
        <v>78452.586796215604</v>
      </c>
      <c r="DQ47" s="1140">
        <v>78241.230307136575</v>
      </c>
      <c r="DR47" s="1140">
        <v>77359.2021266136</v>
      </c>
      <c r="DS47" s="1140">
        <v>88187.979669040535</v>
      </c>
      <c r="DT47" s="1140">
        <v>86132.706131198735</v>
      </c>
      <c r="DU47" s="1140">
        <v>76455.1478139674</v>
      </c>
      <c r="DV47" s="1140">
        <v>66490.504989173627</v>
      </c>
      <c r="DW47" s="1140">
        <v>50785.574111570641</v>
      </c>
      <c r="DX47" s="1140">
        <v>53146.137299770111</v>
      </c>
      <c r="DY47" s="1140">
        <v>61736.460905117703</v>
      </c>
      <c r="DZ47" s="1140">
        <v>75514.236870145571</v>
      </c>
      <c r="EA47" s="1140">
        <v>89237.831491687437</v>
      </c>
      <c r="EB47" s="1140">
        <v>86262.105568022103</v>
      </c>
      <c r="EC47" s="1140">
        <v>85067.53276444455</v>
      </c>
      <c r="ED47" s="1140">
        <v>90826.842388530116</v>
      </c>
      <c r="EE47" s="1140">
        <v>94673.513946139617</v>
      </c>
      <c r="EF47" s="1140">
        <v>92350.028948794512</v>
      </c>
      <c r="EG47" s="1140">
        <v>91158.04428641891</v>
      </c>
      <c r="EH47" s="1140">
        <v>109546.51225023252</v>
      </c>
      <c r="EI47" s="1140">
        <v>111247.47423011277</v>
      </c>
      <c r="EJ47" s="1140">
        <v>101611.65625639679</v>
      </c>
      <c r="EK47" s="1140">
        <v>105832.41160251803</v>
      </c>
      <c r="EL47" s="1140">
        <v>101309.80993893543</v>
      </c>
      <c r="EM47" s="1140">
        <v>90262.363386647208</v>
      </c>
      <c r="EN47" s="1140">
        <v>104921.0231827627</v>
      </c>
      <c r="EO47" s="1140">
        <v>100642.84120152507</v>
      </c>
      <c r="EP47" s="1140">
        <v>111192.41079525249</v>
      </c>
      <c r="EQ47" s="1140">
        <v>107569.9057297525</v>
      </c>
      <c r="ER47" s="1140">
        <v>112876.70516908175</v>
      </c>
      <c r="ES47" s="1140">
        <v>114204.6510120912</v>
      </c>
      <c r="ET47" s="1140">
        <v>103427.69274953556</v>
      </c>
      <c r="EU47" s="1140">
        <v>100764.01029574999</v>
      </c>
      <c r="EV47" s="1140">
        <v>95258.936704313208</v>
      </c>
      <c r="EW47" s="1140">
        <v>103362.80767357172</v>
      </c>
      <c r="EX47" s="1140">
        <v>103642.4336699117</v>
      </c>
      <c r="EY47" s="1140">
        <v>110709.4164573795</v>
      </c>
      <c r="EZ47" s="1140">
        <v>115076.41629303983</v>
      </c>
      <c r="FA47" s="1140">
        <v>106445.13244858473</v>
      </c>
      <c r="FB47" s="1140">
        <v>83466.230462879583</v>
      </c>
      <c r="FC47" s="1140">
        <v>112767.92493137457</v>
      </c>
      <c r="FD47" s="1140">
        <v>120876.03140093897</v>
      </c>
      <c r="FE47" s="1140">
        <v>119957.86426982543</v>
      </c>
      <c r="FF47" s="1140">
        <v>118297.80169052654</v>
      </c>
      <c r="FG47" s="1140">
        <v>117004.90498092733</v>
      </c>
      <c r="FH47" s="1140">
        <v>118398.47052040414</v>
      </c>
      <c r="FI47" s="1140">
        <v>48149.839937086428</v>
      </c>
      <c r="FJ47" s="1140">
        <v>65914.631940082545</v>
      </c>
      <c r="FK47" s="1140">
        <v>100386.60696333164</v>
      </c>
      <c r="FL47" s="1140">
        <v>113280.03853211325</v>
      </c>
      <c r="FM47" s="1140">
        <v>103831.01520206789</v>
      </c>
      <c r="FN47" s="1140">
        <v>96829.316061301215</v>
      </c>
      <c r="FO47" s="1140">
        <v>102936.97870790854</v>
      </c>
      <c r="FP47" s="1140">
        <v>108184.48238026926</v>
      </c>
      <c r="FQ47" s="1140">
        <v>108032.55285705754</v>
      </c>
      <c r="FR47" s="1140">
        <v>107032.43698210118</v>
      </c>
      <c r="FS47" s="1140">
        <v>114032.25306886359</v>
      </c>
      <c r="FT47" s="1140">
        <v>119172.84176371468</v>
      </c>
      <c r="FU47" s="1140">
        <v>119370.94162334173</v>
      </c>
      <c r="FV47" s="1140">
        <v>111599.02122739975</v>
      </c>
      <c r="FW47" s="1140">
        <v>103954.712424068</v>
      </c>
      <c r="FX47" s="1140">
        <v>117078.21370904062</v>
      </c>
      <c r="FY47" s="1140">
        <v>115162.92580971576</v>
      </c>
      <c r="FZ47" s="1140">
        <v>112088.3329687845</v>
      </c>
      <c r="GA47" s="1140">
        <v>120531.28587419222</v>
      </c>
      <c r="GB47" s="1140">
        <v>121292.71173199407</v>
      </c>
    </row>
    <row r="48" spans="1:184" ht="16.5" customHeight="1">
      <c r="A48" s="111"/>
      <c r="B48" s="111"/>
      <c r="C48" s="1141"/>
      <c r="D48" s="1141"/>
      <c r="E48" s="1141"/>
      <c r="F48" s="1141"/>
      <c r="G48" s="1141"/>
      <c r="H48" s="1141"/>
      <c r="I48" s="1141"/>
      <c r="J48" s="1141"/>
      <c r="K48" s="1141"/>
      <c r="L48" s="1141"/>
      <c r="M48" s="1141"/>
      <c r="N48" s="1141"/>
      <c r="O48" s="1141"/>
      <c r="P48" s="1141"/>
      <c r="Q48" s="1141"/>
      <c r="R48" s="1141"/>
      <c r="S48" s="1141"/>
      <c r="T48" s="1141"/>
      <c r="U48" s="1141"/>
      <c r="V48" s="1141"/>
      <c r="W48" s="1141"/>
      <c r="X48" s="1141"/>
      <c r="Y48" s="1141"/>
      <c r="Z48" s="1141"/>
      <c r="AA48" s="1141"/>
      <c r="AB48" s="1141"/>
      <c r="AC48" s="1141"/>
      <c r="AD48" s="1141"/>
      <c r="AE48" s="1141"/>
      <c r="AF48" s="1141"/>
      <c r="AG48" s="1141"/>
      <c r="AH48" s="1141"/>
      <c r="AI48" s="1141"/>
      <c r="AJ48" s="1141"/>
      <c r="AK48" s="1141"/>
      <c r="AL48" s="1141"/>
      <c r="AM48" s="1141"/>
      <c r="AN48" s="1141"/>
      <c r="AO48" s="1141"/>
      <c r="AP48" s="1141"/>
      <c r="AQ48" s="1141"/>
      <c r="AR48" s="1141"/>
      <c r="AS48" s="1141"/>
      <c r="AT48" s="1141"/>
      <c r="AU48" s="1141"/>
      <c r="AV48" s="1141"/>
      <c r="AW48" s="1141"/>
      <c r="AX48" s="1141"/>
      <c r="AY48" s="1141"/>
      <c r="AZ48" s="1141"/>
      <c r="BA48" s="1141"/>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c r="CB48" s="1141"/>
      <c r="CC48" s="1141"/>
      <c r="CD48" s="1141"/>
      <c r="CE48" s="1141"/>
      <c r="CF48" s="1141"/>
      <c r="CG48" s="1141"/>
      <c r="CH48" s="1141"/>
      <c r="CI48" s="1141"/>
      <c r="CJ48" s="1141"/>
      <c r="CK48" s="1141"/>
      <c r="CL48" s="1141"/>
      <c r="CM48" s="1141"/>
      <c r="CN48" s="1141"/>
      <c r="CO48" s="1141"/>
      <c r="CP48" s="1141"/>
      <c r="CQ48" s="1141"/>
      <c r="CR48" s="1141"/>
      <c r="CS48" s="1141"/>
      <c r="CT48" s="1141"/>
      <c r="CU48" s="1141"/>
      <c r="CV48" s="1141"/>
      <c r="CW48" s="1141"/>
      <c r="CX48" s="1141"/>
      <c r="CY48" s="1141"/>
      <c r="CZ48" s="1141"/>
      <c r="DA48" s="1141"/>
      <c r="DB48" s="1141"/>
      <c r="DC48" s="1141"/>
      <c r="DD48" s="1141"/>
      <c r="DE48" s="1141"/>
      <c r="DF48" s="1141"/>
      <c r="DG48" s="1141"/>
      <c r="DH48" s="1141"/>
      <c r="DI48" s="1141"/>
      <c r="DJ48" s="1141"/>
      <c r="DK48" s="1141"/>
      <c r="DL48" s="1141"/>
      <c r="DM48" s="1141"/>
      <c r="DN48" s="1141"/>
      <c r="DO48" s="1141"/>
      <c r="DP48" s="1141"/>
      <c r="DQ48" s="1141"/>
      <c r="DR48" s="1141"/>
      <c r="DS48" s="1141"/>
      <c r="DT48" s="1141"/>
      <c r="DU48" s="1141"/>
      <c r="DV48" s="1141"/>
      <c r="DW48" s="1141"/>
      <c r="DX48" s="1141"/>
      <c r="DY48" s="1141"/>
      <c r="DZ48" s="1141"/>
      <c r="EA48" s="1141"/>
      <c r="EB48" s="1141"/>
      <c r="EC48" s="1141"/>
      <c r="ED48" s="1141"/>
      <c r="EE48" s="1141"/>
      <c r="EF48" s="1141"/>
      <c r="EG48" s="1141"/>
      <c r="EH48" s="1141"/>
      <c r="EI48" s="1141"/>
      <c r="EJ48" s="1141"/>
      <c r="EK48" s="1141"/>
      <c r="EL48" s="1141"/>
      <c r="EM48" s="1141"/>
      <c r="EN48" s="1141"/>
      <c r="EO48" s="1141"/>
      <c r="EP48" s="1141"/>
      <c r="EQ48" s="1141"/>
      <c r="ER48" s="1141"/>
      <c r="ES48" s="1141"/>
      <c r="ET48" s="1141"/>
      <c r="EU48" s="1141"/>
      <c r="EV48" s="1141"/>
      <c r="EW48" s="1141"/>
      <c r="EX48" s="1141"/>
      <c r="EY48" s="1141"/>
      <c r="EZ48" s="1141"/>
      <c r="FA48" s="1141"/>
      <c r="FB48" s="1141"/>
      <c r="FC48" s="1141"/>
      <c r="FD48" s="1141"/>
      <c r="FE48" s="1141"/>
      <c r="FF48" s="1141"/>
      <c r="FG48" s="1141"/>
      <c r="FH48" s="1141"/>
      <c r="FI48" s="1141"/>
      <c r="FJ48" s="1141"/>
      <c r="FK48" s="1141"/>
      <c r="FL48" s="1141"/>
      <c r="FM48" s="1141"/>
      <c r="FN48" s="1141"/>
      <c r="FO48" s="1141"/>
      <c r="FP48" s="1141"/>
      <c r="FQ48" s="1141"/>
      <c r="FR48" s="1141"/>
      <c r="FS48" s="1141"/>
      <c r="FT48" s="1141"/>
      <c r="FU48" s="1141"/>
      <c r="FV48" s="1141"/>
      <c r="FW48" s="1141"/>
      <c r="FX48" s="1141"/>
      <c r="FY48" s="1141"/>
      <c r="FZ48" s="1141"/>
      <c r="GA48" s="1141"/>
      <c r="GB48" s="1141"/>
    </row>
    <row r="49" spans="1:184" ht="16.5" customHeight="1">
      <c r="A49" s="109" t="s">
        <v>136</v>
      </c>
      <c r="B49" s="109" t="s">
        <v>109</v>
      </c>
      <c r="C49" s="1140">
        <v>0</v>
      </c>
      <c r="D49" s="1140">
        <v>0</v>
      </c>
      <c r="E49" s="1140">
        <v>0</v>
      </c>
      <c r="F49" s="1140">
        <v>0</v>
      </c>
      <c r="G49" s="1140">
        <v>0</v>
      </c>
      <c r="H49" s="1140">
        <v>0</v>
      </c>
      <c r="I49" s="1140">
        <v>0</v>
      </c>
      <c r="J49" s="1140">
        <v>0</v>
      </c>
      <c r="K49" s="1140">
        <v>0</v>
      </c>
      <c r="L49" s="1140">
        <v>0</v>
      </c>
      <c r="M49" s="1140">
        <v>0</v>
      </c>
      <c r="N49" s="1140">
        <v>0</v>
      </c>
      <c r="O49" s="1140">
        <v>0</v>
      </c>
      <c r="P49" s="1140">
        <v>0</v>
      </c>
      <c r="Q49" s="1140">
        <v>0</v>
      </c>
      <c r="R49" s="1140">
        <v>0</v>
      </c>
      <c r="S49" s="1140">
        <v>0</v>
      </c>
      <c r="T49" s="1140">
        <v>0</v>
      </c>
      <c r="U49" s="1140">
        <v>0</v>
      </c>
      <c r="V49" s="1140">
        <v>0</v>
      </c>
      <c r="W49" s="1140">
        <v>0</v>
      </c>
      <c r="X49" s="1140">
        <v>0</v>
      </c>
      <c r="Y49" s="1140">
        <v>0</v>
      </c>
      <c r="Z49" s="1140">
        <v>0</v>
      </c>
      <c r="AA49" s="1140">
        <v>0</v>
      </c>
      <c r="AB49" s="1140">
        <v>0</v>
      </c>
      <c r="AC49" s="1140">
        <v>0</v>
      </c>
      <c r="AD49" s="1140">
        <v>0</v>
      </c>
      <c r="AE49" s="1140">
        <v>0</v>
      </c>
      <c r="AF49" s="1140">
        <v>0</v>
      </c>
      <c r="AG49" s="1140">
        <v>0</v>
      </c>
      <c r="AH49" s="1140">
        <v>0</v>
      </c>
      <c r="AI49" s="1140">
        <v>0</v>
      </c>
      <c r="AJ49" s="1140">
        <v>0</v>
      </c>
      <c r="AK49" s="1140">
        <v>0</v>
      </c>
      <c r="AL49" s="1140">
        <v>0</v>
      </c>
      <c r="AM49" s="1140">
        <v>0</v>
      </c>
      <c r="AN49" s="1140">
        <v>0</v>
      </c>
      <c r="AO49" s="1140">
        <v>0</v>
      </c>
      <c r="AP49" s="1140">
        <v>0</v>
      </c>
      <c r="AQ49" s="1140">
        <v>0</v>
      </c>
      <c r="AR49" s="1140">
        <v>0</v>
      </c>
      <c r="AS49" s="1140">
        <v>0</v>
      </c>
      <c r="AT49" s="1140">
        <v>0</v>
      </c>
      <c r="AU49" s="1140">
        <v>0</v>
      </c>
      <c r="AV49" s="1140">
        <v>0</v>
      </c>
      <c r="AW49" s="1140">
        <v>0</v>
      </c>
      <c r="AX49" s="1140">
        <v>0</v>
      </c>
      <c r="AY49" s="1140">
        <v>900</v>
      </c>
      <c r="AZ49" s="1140">
        <v>0</v>
      </c>
      <c r="BA49" s="1140">
        <v>0</v>
      </c>
      <c r="BB49" s="1140">
        <v>0</v>
      </c>
      <c r="BC49" s="1140">
        <v>0</v>
      </c>
      <c r="BD49" s="1140">
        <v>0</v>
      </c>
      <c r="BE49" s="1140">
        <v>0</v>
      </c>
      <c r="BF49" s="1140">
        <v>0</v>
      </c>
      <c r="BG49" s="1140">
        <v>0</v>
      </c>
      <c r="BH49" s="1140">
        <v>0</v>
      </c>
      <c r="BI49" s="1140">
        <v>0</v>
      </c>
      <c r="BJ49" s="1140">
        <v>0</v>
      </c>
      <c r="BK49" s="1140">
        <v>0</v>
      </c>
      <c r="BL49" s="1140">
        <v>0</v>
      </c>
      <c r="BM49" s="1140">
        <v>0</v>
      </c>
      <c r="BN49" s="1140">
        <v>0</v>
      </c>
      <c r="BO49" s="1140">
        <v>0</v>
      </c>
      <c r="BP49" s="1140">
        <v>0</v>
      </c>
      <c r="BQ49" s="1140">
        <v>0</v>
      </c>
      <c r="BR49" s="1140">
        <v>0</v>
      </c>
      <c r="BS49" s="1140">
        <v>0</v>
      </c>
      <c r="BT49" s="1140">
        <v>0</v>
      </c>
      <c r="BU49" s="1140">
        <v>0</v>
      </c>
      <c r="BV49" s="1140">
        <v>0</v>
      </c>
      <c r="BW49" s="1140">
        <v>0</v>
      </c>
      <c r="BX49" s="1140">
        <v>0</v>
      </c>
      <c r="BY49" s="1140">
        <v>0</v>
      </c>
      <c r="BZ49" s="1140">
        <v>0</v>
      </c>
      <c r="CA49" s="1140">
        <v>0</v>
      </c>
      <c r="CB49" s="1140">
        <v>0</v>
      </c>
      <c r="CC49" s="1140">
        <v>0</v>
      </c>
      <c r="CD49" s="1140">
        <v>0</v>
      </c>
      <c r="CE49" s="1140">
        <v>0</v>
      </c>
      <c r="CF49" s="1140">
        <v>0</v>
      </c>
      <c r="CG49" s="1140">
        <v>0</v>
      </c>
      <c r="CH49" s="1140">
        <v>0</v>
      </c>
      <c r="CI49" s="1140">
        <v>0</v>
      </c>
      <c r="CJ49" s="1140">
        <v>0</v>
      </c>
      <c r="CK49" s="1140">
        <v>0</v>
      </c>
      <c r="CL49" s="1140">
        <v>0</v>
      </c>
      <c r="CM49" s="1140">
        <v>0</v>
      </c>
      <c r="CN49" s="1140">
        <v>0</v>
      </c>
      <c r="CO49" s="1140">
        <v>0</v>
      </c>
      <c r="CP49" s="1140">
        <v>0</v>
      </c>
      <c r="CQ49" s="1140">
        <v>0</v>
      </c>
      <c r="CR49" s="1140">
        <v>0</v>
      </c>
      <c r="CS49" s="1140">
        <v>0</v>
      </c>
      <c r="CT49" s="1140">
        <v>0</v>
      </c>
      <c r="CU49" s="1140">
        <v>0</v>
      </c>
      <c r="CV49" s="1140">
        <v>0</v>
      </c>
      <c r="CW49" s="1140">
        <v>0</v>
      </c>
      <c r="CX49" s="1140">
        <v>0</v>
      </c>
      <c r="CY49" s="1140">
        <v>0</v>
      </c>
      <c r="CZ49" s="1140">
        <v>0</v>
      </c>
      <c r="DA49" s="1140">
        <v>0</v>
      </c>
      <c r="DB49" s="1140">
        <v>0</v>
      </c>
      <c r="DC49" s="1140">
        <v>0</v>
      </c>
      <c r="DD49" s="1140">
        <v>0</v>
      </c>
      <c r="DE49" s="1140">
        <v>0</v>
      </c>
      <c r="DF49" s="1140">
        <v>0</v>
      </c>
      <c r="DG49" s="1140">
        <v>0</v>
      </c>
      <c r="DH49" s="1140">
        <v>0</v>
      </c>
      <c r="DI49" s="1140">
        <v>0</v>
      </c>
      <c r="DJ49" s="1140">
        <v>0</v>
      </c>
      <c r="DK49" s="1140">
        <v>0</v>
      </c>
      <c r="DL49" s="1140">
        <v>0</v>
      </c>
      <c r="DM49" s="1140">
        <v>0</v>
      </c>
      <c r="DN49" s="1140">
        <v>0</v>
      </c>
      <c r="DO49" s="1140">
        <v>0</v>
      </c>
      <c r="DP49" s="1140">
        <v>0</v>
      </c>
      <c r="DQ49" s="1140">
        <v>0</v>
      </c>
      <c r="DR49" s="1140">
        <v>0</v>
      </c>
      <c r="DS49" s="1140">
        <v>0</v>
      </c>
      <c r="DT49" s="1140">
        <v>0</v>
      </c>
      <c r="DU49" s="1140">
        <v>0</v>
      </c>
      <c r="DV49" s="1140">
        <v>0</v>
      </c>
      <c r="DW49" s="1140">
        <v>0</v>
      </c>
      <c r="DX49" s="1140">
        <v>9659.004697280001</v>
      </c>
      <c r="DY49" s="1140">
        <v>9604.5707403399992</v>
      </c>
      <c r="DZ49" s="1140">
        <v>9567.9555798900001</v>
      </c>
      <c r="EA49" s="1140">
        <v>9614.8623936900003</v>
      </c>
      <c r="EB49" s="1140">
        <v>9636.30553358</v>
      </c>
      <c r="EC49" s="1140">
        <v>9623.3358673099992</v>
      </c>
      <c r="ED49" s="1140">
        <v>1976.6671715999998</v>
      </c>
      <c r="EE49" s="1140">
        <v>1989.4531496500001</v>
      </c>
      <c r="EF49" s="1140">
        <v>6000.5845226299998</v>
      </c>
      <c r="EG49" s="1140">
        <v>4067.01</v>
      </c>
      <c r="EH49" s="1140">
        <v>4051.17</v>
      </c>
      <c r="EI49" s="1140">
        <v>4074.89</v>
      </c>
      <c r="EJ49" s="1140">
        <v>8526.5273692899991</v>
      </c>
      <c r="EK49" s="1140">
        <v>12860.52</v>
      </c>
      <c r="EL49" s="1140">
        <v>17096.68</v>
      </c>
      <c r="EM49" s="1140">
        <v>25660.86</v>
      </c>
      <c r="EN49" s="1140">
        <v>30114.21</v>
      </c>
      <c r="EO49" s="1140">
        <v>34624.720000000001</v>
      </c>
      <c r="EP49" s="1140">
        <v>34823.519999999997</v>
      </c>
      <c r="EQ49" s="1140">
        <v>34934.879999999997</v>
      </c>
      <c r="ER49" s="1140">
        <v>39604.230000000003</v>
      </c>
      <c r="ES49" s="1140">
        <v>40035.51</v>
      </c>
      <c r="ET49" s="1140">
        <v>49679.654999999999</v>
      </c>
      <c r="EU49" s="1140">
        <v>49989.695</v>
      </c>
      <c r="EV49" s="1140">
        <v>52090.400000000001</v>
      </c>
      <c r="EW49" s="1140">
        <v>51909.85</v>
      </c>
      <c r="EX49" s="1140">
        <v>51544.84</v>
      </c>
      <c r="EY49" s="1140">
        <v>51590.84</v>
      </c>
      <c r="EZ49" s="1140">
        <v>50689.7</v>
      </c>
      <c r="FA49" s="1140">
        <v>50533.875</v>
      </c>
      <c r="FB49" s="1140">
        <v>50478.214999999997</v>
      </c>
      <c r="FC49" s="1140">
        <v>51469.745000000003</v>
      </c>
      <c r="FD49" s="1140">
        <v>53490.525000000001</v>
      </c>
      <c r="FE49" s="1140">
        <v>52991.425000000003</v>
      </c>
      <c r="FF49" s="1140">
        <v>51828.66</v>
      </c>
      <c r="FG49" s="1140">
        <v>52774.65</v>
      </c>
      <c r="FH49" s="1140">
        <v>62021.867084690006</v>
      </c>
      <c r="FI49" s="1140">
        <v>62208.440256839996</v>
      </c>
      <c r="FJ49" s="1140">
        <v>68344.828994340001</v>
      </c>
      <c r="FK49" s="1140">
        <v>62383.306570579996</v>
      </c>
      <c r="FL49" s="1140">
        <v>66492.868309069992</v>
      </c>
      <c r="FM49" s="1140">
        <v>66678.133679899998</v>
      </c>
      <c r="FN49" s="1140">
        <v>64491.342130180004</v>
      </c>
      <c r="FO49" s="1140">
        <v>63585.794268059995</v>
      </c>
      <c r="FP49" s="1140">
        <v>64528.222421469989</v>
      </c>
      <c r="FQ49" s="1140">
        <v>63308.894730659995</v>
      </c>
      <c r="FR49" s="1140">
        <v>62338.900547449994</v>
      </c>
      <c r="FS49" s="1140">
        <v>62018.467833760005</v>
      </c>
      <c r="FT49" s="1140">
        <v>61228.186293039995</v>
      </c>
      <c r="FU49" s="1140">
        <v>61092.636604539999</v>
      </c>
      <c r="FV49" s="1140">
        <v>55552.978701730004</v>
      </c>
      <c r="FW49" s="1140">
        <v>52862.571745149995</v>
      </c>
      <c r="FX49" s="1140">
        <v>50700.269594879996</v>
      </c>
      <c r="FY49" s="1140">
        <v>50989.929534309995</v>
      </c>
      <c r="FZ49" s="1140">
        <v>52412.864412080002</v>
      </c>
      <c r="GA49" s="1140">
        <v>53187.331384140009</v>
      </c>
      <c r="GB49" s="1140">
        <v>50512.180657919991</v>
      </c>
    </row>
    <row r="50" spans="1:184" ht="16.5" customHeight="1">
      <c r="A50" s="111"/>
      <c r="B50" s="126"/>
      <c r="C50" s="1141"/>
      <c r="D50" s="1141"/>
      <c r="E50" s="1141"/>
      <c r="F50" s="1141"/>
      <c r="G50" s="1141"/>
      <c r="H50" s="1141"/>
      <c r="I50" s="1141"/>
      <c r="J50" s="1141"/>
      <c r="K50" s="1141"/>
      <c r="L50" s="1141"/>
      <c r="M50" s="1141"/>
      <c r="N50" s="1141"/>
      <c r="O50" s="1141"/>
      <c r="P50" s="1141"/>
      <c r="Q50" s="1141"/>
      <c r="R50" s="1141"/>
      <c r="S50" s="1141"/>
      <c r="T50" s="1141"/>
      <c r="U50" s="1141"/>
      <c r="V50" s="1141"/>
      <c r="W50" s="1141"/>
      <c r="X50" s="1141"/>
      <c r="Y50" s="1141"/>
      <c r="Z50" s="1141"/>
      <c r="AA50" s="1141"/>
      <c r="AB50" s="1141"/>
      <c r="AC50" s="1141"/>
      <c r="AD50" s="1141"/>
      <c r="AE50" s="1141"/>
      <c r="AF50" s="1141"/>
      <c r="AG50" s="1141"/>
      <c r="AH50" s="1141"/>
      <c r="AI50" s="1141"/>
      <c r="AJ50" s="1141"/>
      <c r="AK50" s="1141"/>
      <c r="AL50" s="1141"/>
      <c r="AM50" s="1141"/>
      <c r="AN50" s="1141"/>
      <c r="AO50" s="1141"/>
      <c r="AP50" s="1141"/>
      <c r="AQ50" s="1141"/>
      <c r="AR50" s="1141"/>
      <c r="AS50" s="1141"/>
      <c r="AT50" s="1141"/>
      <c r="AU50" s="1141"/>
      <c r="AV50" s="1141"/>
      <c r="AW50" s="1141"/>
      <c r="AX50" s="1141"/>
      <c r="AY50" s="1141"/>
      <c r="AZ50" s="1141"/>
      <c r="BA50" s="1141"/>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c r="CB50" s="1141"/>
      <c r="CC50" s="1141"/>
      <c r="CD50" s="1141"/>
      <c r="CE50" s="1141"/>
      <c r="CF50" s="1141"/>
      <c r="CG50" s="1141"/>
      <c r="CH50" s="1141"/>
      <c r="CI50" s="1141"/>
      <c r="CJ50" s="1141"/>
      <c r="CK50" s="1141"/>
      <c r="CL50" s="1141"/>
      <c r="CM50" s="1141"/>
      <c r="CN50" s="1141"/>
      <c r="CO50" s="1141"/>
      <c r="CP50" s="1141"/>
      <c r="CQ50" s="1141"/>
      <c r="CR50" s="1141"/>
      <c r="CS50" s="1141"/>
      <c r="CT50" s="1141"/>
      <c r="CU50" s="1141"/>
      <c r="CV50" s="1141"/>
      <c r="CW50" s="1141"/>
      <c r="CX50" s="1141"/>
      <c r="CY50" s="1141"/>
      <c r="CZ50" s="1141"/>
      <c r="DA50" s="1141"/>
      <c r="DB50" s="1141"/>
      <c r="DC50" s="1141"/>
      <c r="DD50" s="1141"/>
      <c r="DE50" s="1141"/>
      <c r="DF50" s="1141"/>
      <c r="DG50" s="1141"/>
      <c r="DH50" s="1141"/>
      <c r="DI50" s="1141"/>
      <c r="DJ50" s="1141"/>
      <c r="DK50" s="1141"/>
      <c r="DL50" s="1141"/>
      <c r="DM50" s="1141"/>
      <c r="DN50" s="1141"/>
      <c r="DO50" s="1141"/>
      <c r="DP50" s="1141"/>
      <c r="DQ50" s="1141"/>
      <c r="DR50" s="1141"/>
      <c r="DS50" s="1141"/>
      <c r="DT50" s="1141"/>
      <c r="DU50" s="1141"/>
      <c r="DV50" s="1141"/>
      <c r="DW50" s="1141"/>
      <c r="DX50" s="1141"/>
      <c r="DY50" s="1141"/>
      <c r="DZ50" s="1141"/>
      <c r="EA50" s="1141"/>
      <c r="EB50" s="1141"/>
      <c r="EC50" s="1141"/>
      <c r="ED50" s="1141"/>
      <c r="EE50" s="1141"/>
      <c r="EF50" s="1141"/>
      <c r="EG50" s="1141"/>
      <c r="EH50" s="1141"/>
      <c r="EI50" s="1141"/>
      <c r="EJ50" s="1141"/>
      <c r="EK50" s="1141"/>
      <c r="EL50" s="1141"/>
      <c r="EM50" s="1141"/>
      <c r="EN50" s="1141"/>
      <c r="EO50" s="1141"/>
      <c r="EP50" s="1141"/>
      <c r="EQ50" s="1141"/>
      <c r="ER50" s="1141"/>
      <c r="ES50" s="1141"/>
      <c r="ET50" s="1141"/>
      <c r="EU50" s="1141"/>
      <c r="EV50" s="1141"/>
      <c r="EW50" s="1141"/>
      <c r="EX50" s="1141"/>
      <c r="EY50" s="1141"/>
      <c r="EZ50" s="1141"/>
      <c r="FA50" s="1141"/>
      <c r="FB50" s="1141"/>
      <c r="FC50" s="1141"/>
      <c r="FD50" s="1141"/>
      <c r="FE50" s="1141"/>
      <c r="FF50" s="1141"/>
      <c r="FG50" s="1141"/>
      <c r="FH50" s="1141"/>
      <c r="FI50" s="1141"/>
      <c r="FJ50" s="1141"/>
      <c r="FK50" s="1141"/>
      <c r="FL50" s="1141"/>
      <c r="FM50" s="1141"/>
      <c r="FN50" s="1141"/>
      <c r="FO50" s="1141"/>
      <c r="FP50" s="1141"/>
      <c r="FQ50" s="1141"/>
      <c r="FR50" s="1141"/>
      <c r="FS50" s="1141"/>
      <c r="FT50" s="1141"/>
      <c r="FU50" s="1141"/>
      <c r="FV50" s="1141"/>
      <c r="FW50" s="1141"/>
      <c r="FX50" s="1141"/>
      <c r="FY50" s="1141"/>
      <c r="FZ50" s="1141"/>
      <c r="GA50" s="1141"/>
      <c r="GB50" s="1141"/>
    </row>
    <row r="51" spans="1:184" ht="16.5" customHeight="1">
      <c r="A51" s="109" t="s">
        <v>138</v>
      </c>
      <c r="B51" s="109" t="s">
        <v>113</v>
      </c>
      <c r="C51" s="1140">
        <v>0</v>
      </c>
      <c r="D51" s="1140">
        <v>0</v>
      </c>
      <c r="E51" s="1140">
        <v>0</v>
      </c>
      <c r="F51" s="1140">
        <v>0</v>
      </c>
      <c r="G51" s="1140">
        <v>0</v>
      </c>
      <c r="H51" s="1140">
        <v>0</v>
      </c>
      <c r="I51" s="1140">
        <v>0</v>
      </c>
      <c r="J51" s="1140">
        <v>0</v>
      </c>
      <c r="K51" s="1140">
        <v>0</v>
      </c>
      <c r="L51" s="1140">
        <v>0</v>
      </c>
      <c r="M51" s="1140">
        <v>0</v>
      </c>
      <c r="N51" s="1140">
        <v>0</v>
      </c>
      <c r="O51" s="1140">
        <v>0</v>
      </c>
      <c r="P51" s="1140">
        <v>0</v>
      </c>
      <c r="Q51" s="1140">
        <v>0</v>
      </c>
      <c r="R51" s="1140">
        <v>0</v>
      </c>
      <c r="S51" s="1140">
        <v>0</v>
      </c>
      <c r="T51" s="1140">
        <v>0</v>
      </c>
      <c r="U51" s="1140">
        <v>0</v>
      </c>
      <c r="V51" s="1140">
        <v>0</v>
      </c>
      <c r="W51" s="1140">
        <v>0</v>
      </c>
      <c r="X51" s="1140">
        <v>0</v>
      </c>
      <c r="Y51" s="1140">
        <v>0</v>
      </c>
      <c r="Z51" s="1140">
        <v>0</v>
      </c>
      <c r="AA51" s="1140">
        <v>0</v>
      </c>
      <c r="AB51" s="1140">
        <v>0</v>
      </c>
      <c r="AC51" s="1140">
        <v>0</v>
      </c>
      <c r="AD51" s="1140">
        <v>0</v>
      </c>
      <c r="AE51" s="1140">
        <v>0</v>
      </c>
      <c r="AF51" s="1140">
        <v>0</v>
      </c>
      <c r="AG51" s="1140">
        <v>0</v>
      </c>
      <c r="AH51" s="1140">
        <v>0</v>
      </c>
      <c r="AI51" s="1140">
        <v>0</v>
      </c>
      <c r="AJ51" s="1140">
        <v>0</v>
      </c>
      <c r="AK51" s="1140">
        <v>0</v>
      </c>
      <c r="AL51" s="1140">
        <v>0</v>
      </c>
      <c r="AM51" s="1140">
        <v>0</v>
      </c>
      <c r="AN51" s="1140">
        <v>0</v>
      </c>
      <c r="AO51" s="1140">
        <v>0</v>
      </c>
      <c r="AP51" s="1140">
        <v>0</v>
      </c>
      <c r="AQ51" s="1140">
        <v>0</v>
      </c>
      <c r="AR51" s="1140">
        <v>0</v>
      </c>
      <c r="AS51" s="1140">
        <v>0</v>
      </c>
      <c r="AT51" s="1140">
        <v>0</v>
      </c>
      <c r="AU51" s="1140">
        <v>0</v>
      </c>
      <c r="AV51" s="1140">
        <v>0</v>
      </c>
      <c r="AW51" s="1140">
        <v>0</v>
      </c>
      <c r="AX51" s="1140">
        <v>0</v>
      </c>
      <c r="AY51" s="1140">
        <v>0</v>
      </c>
      <c r="AZ51" s="1140">
        <v>0</v>
      </c>
      <c r="BA51" s="1140">
        <v>0</v>
      </c>
      <c r="BB51" s="1140">
        <v>0</v>
      </c>
      <c r="BC51" s="1140">
        <v>0</v>
      </c>
      <c r="BD51" s="1140">
        <v>0</v>
      </c>
      <c r="BE51" s="1140">
        <v>0</v>
      </c>
      <c r="BF51" s="1140">
        <v>0</v>
      </c>
      <c r="BG51" s="1140">
        <v>0</v>
      </c>
      <c r="BH51" s="1140">
        <v>0</v>
      </c>
      <c r="BI51" s="1140">
        <v>0</v>
      </c>
      <c r="BJ51" s="1140">
        <v>0</v>
      </c>
      <c r="BK51" s="1140">
        <v>0</v>
      </c>
      <c r="BL51" s="1140">
        <v>0</v>
      </c>
      <c r="BM51" s="1140">
        <v>0</v>
      </c>
      <c r="BN51" s="1140">
        <v>0</v>
      </c>
      <c r="BO51" s="1140">
        <v>0</v>
      </c>
      <c r="BP51" s="1140">
        <v>0</v>
      </c>
      <c r="BQ51" s="1140">
        <v>0</v>
      </c>
      <c r="BR51" s="1140">
        <v>0</v>
      </c>
      <c r="BS51" s="1140">
        <v>0</v>
      </c>
      <c r="BT51" s="1140">
        <v>0</v>
      </c>
      <c r="BU51" s="1140">
        <v>0</v>
      </c>
      <c r="BV51" s="1140">
        <v>0</v>
      </c>
      <c r="BW51" s="1140">
        <v>0</v>
      </c>
      <c r="BX51" s="1140">
        <v>0</v>
      </c>
      <c r="BY51" s="1140">
        <v>0</v>
      </c>
      <c r="BZ51" s="1140">
        <v>0</v>
      </c>
      <c r="CA51" s="1140">
        <v>0</v>
      </c>
      <c r="CB51" s="1140">
        <v>0</v>
      </c>
      <c r="CC51" s="1140">
        <v>0</v>
      </c>
      <c r="CD51" s="1140">
        <v>0</v>
      </c>
      <c r="CE51" s="1140">
        <v>0</v>
      </c>
      <c r="CF51" s="1140">
        <v>0</v>
      </c>
      <c r="CG51" s="1140">
        <v>0</v>
      </c>
      <c r="CH51" s="1140">
        <v>0</v>
      </c>
      <c r="CI51" s="1140">
        <v>0</v>
      </c>
      <c r="CJ51" s="1140">
        <v>0</v>
      </c>
      <c r="CK51" s="1140">
        <v>0</v>
      </c>
      <c r="CL51" s="1140">
        <v>0</v>
      </c>
      <c r="CM51" s="1140">
        <v>0</v>
      </c>
      <c r="CN51" s="1140">
        <v>0</v>
      </c>
      <c r="CO51" s="1140">
        <v>0</v>
      </c>
      <c r="CP51" s="1140">
        <v>0</v>
      </c>
      <c r="CQ51" s="1140">
        <v>0</v>
      </c>
      <c r="CR51" s="1140">
        <v>0</v>
      </c>
      <c r="CS51" s="1140">
        <v>0</v>
      </c>
      <c r="CT51" s="1140">
        <v>0</v>
      </c>
      <c r="CU51" s="1140">
        <v>0</v>
      </c>
      <c r="CV51" s="1140">
        <v>0</v>
      </c>
      <c r="CW51" s="1140">
        <v>0</v>
      </c>
      <c r="CX51" s="1140">
        <v>0</v>
      </c>
      <c r="CY51" s="1140">
        <v>0</v>
      </c>
      <c r="CZ51" s="1140">
        <v>0</v>
      </c>
      <c r="DA51" s="1140">
        <v>0</v>
      </c>
      <c r="DB51" s="1140">
        <v>0</v>
      </c>
      <c r="DC51" s="1140">
        <v>0</v>
      </c>
      <c r="DD51" s="1140">
        <v>0</v>
      </c>
      <c r="DE51" s="1140">
        <v>0</v>
      </c>
      <c r="DF51" s="1140">
        <v>0</v>
      </c>
      <c r="DG51" s="1140">
        <v>0</v>
      </c>
      <c r="DH51" s="1140">
        <v>0</v>
      </c>
      <c r="DI51" s="1140">
        <v>0</v>
      </c>
      <c r="DJ51" s="1140">
        <v>0</v>
      </c>
      <c r="DK51" s="1140">
        <v>0</v>
      </c>
      <c r="DL51" s="1140">
        <v>0</v>
      </c>
      <c r="DM51" s="1140">
        <v>0</v>
      </c>
      <c r="DN51" s="1140">
        <v>0</v>
      </c>
      <c r="DO51" s="1140">
        <v>0</v>
      </c>
      <c r="DP51" s="1140">
        <v>0</v>
      </c>
      <c r="DQ51" s="1140">
        <v>0</v>
      </c>
      <c r="DR51" s="1140">
        <v>0</v>
      </c>
      <c r="DS51" s="1140">
        <v>0</v>
      </c>
      <c r="DT51" s="1140">
        <v>0</v>
      </c>
      <c r="DU51" s="1140">
        <v>0</v>
      </c>
      <c r="DV51" s="1140">
        <v>0</v>
      </c>
      <c r="DW51" s="1140">
        <v>0</v>
      </c>
      <c r="DX51" s="1140">
        <v>0</v>
      </c>
      <c r="DY51" s="1140">
        <v>0</v>
      </c>
      <c r="DZ51" s="1140">
        <v>0</v>
      </c>
      <c r="EA51" s="1140">
        <v>0</v>
      </c>
      <c r="EB51" s="1140">
        <v>0</v>
      </c>
      <c r="EC51" s="1140">
        <v>0</v>
      </c>
      <c r="ED51" s="1140">
        <v>0</v>
      </c>
      <c r="EE51" s="1140">
        <v>0</v>
      </c>
      <c r="EF51" s="1140">
        <v>0</v>
      </c>
      <c r="EG51" s="1140">
        <v>0</v>
      </c>
      <c r="EH51" s="1140">
        <v>0</v>
      </c>
      <c r="EI51" s="1140">
        <v>0</v>
      </c>
      <c r="EJ51" s="1140">
        <v>0</v>
      </c>
      <c r="EK51" s="1140">
        <v>0</v>
      </c>
      <c r="EL51" s="1140">
        <v>0</v>
      </c>
      <c r="EM51" s="1140">
        <v>0</v>
      </c>
      <c r="EN51" s="1140">
        <v>0</v>
      </c>
      <c r="EO51" s="1140">
        <v>0</v>
      </c>
      <c r="EP51" s="1140">
        <v>0</v>
      </c>
      <c r="EQ51" s="1140">
        <v>0</v>
      </c>
      <c r="ER51" s="1140">
        <v>0</v>
      </c>
      <c r="ES51" s="1140">
        <v>0</v>
      </c>
      <c r="ET51" s="1140">
        <v>0</v>
      </c>
      <c r="EU51" s="1140">
        <v>0</v>
      </c>
      <c r="EV51" s="1140">
        <v>0</v>
      </c>
      <c r="EW51" s="1140">
        <v>0</v>
      </c>
      <c r="EX51" s="1140">
        <v>0</v>
      </c>
      <c r="EY51" s="1140">
        <v>0</v>
      </c>
      <c r="EZ51" s="1140">
        <v>0</v>
      </c>
      <c r="FA51" s="1140">
        <v>0</v>
      </c>
      <c r="FB51" s="1140">
        <v>0</v>
      </c>
      <c r="FC51" s="1140">
        <v>0</v>
      </c>
      <c r="FD51" s="1140">
        <v>0</v>
      </c>
      <c r="FE51" s="1140">
        <v>0</v>
      </c>
      <c r="FF51" s="1140">
        <v>0</v>
      </c>
      <c r="FG51" s="1140">
        <v>0</v>
      </c>
      <c r="FH51" s="1140">
        <v>0</v>
      </c>
      <c r="FI51" s="1140">
        <v>0</v>
      </c>
      <c r="FJ51" s="1140">
        <v>0</v>
      </c>
      <c r="FK51" s="1140">
        <v>0</v>
      </c>
      <c r="FL51" s="1140">
        <v>0</v>
      </c>
      <c r="FM51" s="1140">
        <v>0</v>
      </c>
      <c r="FN51" s="1140">
        <v>0</v>
      </c>
      <c r="FO51" s="1140">
        <v>0</v>
      </c>
      <c r="FP51" s="1140">
        <v>0</v>
      </c>
      <c r="FQ51" s="1140">
        <v>0</v>
      </c>
      <c r="FR51" s="1140">
        <v>0</v>
      </c>
      <c r="FS51" s="1140">
        <v>0</v>
      </c>
      <c r="FT51" s="1140">
        <v>0</v>
      </c>
      <c r="FU51" s="1140">
        <v>0</v>
      </c>
      <c r="FV51" s="1140">
        <v>0</v>
      </c>
      <c r="FW51" s="1140">
        <v>0</v>
      </c>
      <c r="FX51" s="1140">
        <v>0</v>
      </c>
      <c r="FY51" s="1140">
        <v>0</v>
      </c>
      <c r="FZ51" s="1140">
        <v>0</v>
      </c>
      <c r="GA51" s="1140">
        <v>0</v>
      </c>
      <c r="GB51" s="1140">
        <v>0</v>
      </c>
    </row>
    <row r="52" spans="1:184" ht="16.5" customHeight="1">
      <c r="A52" s="111"/>
      <c r="B52" s="111"/>
      <c r="C52" s="1141"/>
      <c r="D52" s="1141"/>
      <c r="E52" s="1141"/>
      <c r="F52" s="1141"/>
      <c r="G52" s="1141"/>
      <c r="H52" s="1141"/>
      <c r="I52" s="1141"/>
      <c r="J52" s="1141"/>
      <c r="K52" s="1141"/>
      <c r="L52" s="1141"/>
      <c r="M52" s="1141"/>
      <c r="N52" s="1141"/>
      <c r="O52" s="1141"/>
      <c r="P52" s="1141"/>
      <c r="Q52" s="1141"/>
      <c r="R52" s="1141"/>
      <c r="S52" s="1141"/>
      <c r="T52" s="1141"/>
      <c r="U52" s="1141"/>
      <c r="V52" s="1141"/>
      <c r="W52" s="1141"/>
      <c r="X52" s="1141"/>
      <c r="Y52" s="1141"/>
      <c r="Z52" s="1141"/>
      <c r="AA52" s="1141"/>
      <c r="AB52" s="1141"/>
      <c r="AC52" s="1141"/>
      <c r="AD52" s="1141"/>
      <c r="AE52" s="1141"/>
      <c r="AF52" s="1141"/>
      <c r="AG52" s="1141"/>
      <c r="AH52" s="1141"/>
      <c r="AI52" s="1141"/>
      <c r="AJ52" s="1141"/>
      <c r="AK52" s="1141"/>
      <c r="AL52" s="1141"/>
      <c r="AM52" s="1141"/>
      <c r="AN52" s="1141"/>
      <c r="AO52" s="1141"/>
      <c r="AP52" s="1141"/>
      <c r="AQ52" s="1141"/>
      <c r="AR52" s="1141"/>
      <c r="AS52" s="1141"/>
      <c r="AT52" s="1141"/>
      <c r="AU52" s="1141"/>
      <c r="AV52" s="1141"/>
      <c r="AW52" s="1141"/>
      <c r="AX52" s="1141"/>
      <c r="AY52" s="1141"/>
      <c r="AZ52" s="1141"/>
      <c r="BA52" s="1141"/>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c r="CB52" s="1141"/>
      <c r="CC52" s="1141"/>
      <c r="CD52" s="1141"/>
      <c r="CE52" s="1141"/>
      <c r="CF52" s="1141"/>
      <c r="CG52" s="1141"/>
      <c r="CH52" s="1141"/>
      <c r="CI52" s="1141"/>
      <c r="CJ52" s="1141"/>
      <c r="CK52" s="1141"/>
      <c r="CL52" s="1141"/>
      <c r="CM52" s="1141"/>
      <c r="CN52" s="1141"/>
      <c r="CO52" s="1141"/>
      <c r="CP52" s="1141"/>
      <c r="CQ52" s="1141"/>
      <c r="CR52" s="1141"/>
      <c r="CS52" s="1141"/>
      <c r="CT52" s="1141"/>
      <c r="CU52" s="1141"/>
      <c r="CV52" s="1141"/>
      <c r="CW52" s="1141"/>
      <c r="CX52" s="1141"/>
      <c r="CY52" s="1141"/>
      <c r="CZ52" s="1141"/>
      <c r="DA52" s="1141"/>
      <c r="DB52" s="1141"/>
      <c r="DC52" s="1141"/>
      <c r="DD52" s="1141"/>
      <c r="DE52" s="1141"/>
      <c r="DF52" s="1141"/>
      <c r="DG52" s="1141"/>
      <c r="DH52" s="1141"/>
      <c r="DI52" s="1141"/>
      <c r="DJ52" s="1141"/>
      <c r="DK52" s="1141"/>
      <c r="DL52" s="1141"/>
      <c r="DM52" s="1141"/>
      <c r="DN52" s="1141"/>
      <c r="DO52" s="1141"/>
      <c r="DP52" s="1141"/>
      <c r="DQ52" s="1141"/>
      <c r="DR52" s="1141"/>
      <c r="DS52" s="1141"/>
      <c r="DT52" s="1141"/>
      <c r="DU52" s="1141"/>
      <c r="DV52" s="1141"/>
      <c r="DW52" s="1141"/>
      <c r="DX52" s="1141"/>
      <c r="DY52" s="1141"/>
      <c r="DZ52" s="1141"/>
      <c r="EA52" s="1141"/>
      <c r="EB52" s="1141"/>
      <c r="EC52" s="1141"/>
      <c r="ED52" s="1141"/>
      <c r="EE52" s="1141"/>
      <c r="EF52" s="1141"/>
      <c r="EG52" s="1141"/>
      <c r="EH52" s="1141"/>
      <c r="EI52" s="1141"/>
      <c r="EJ52" s="1141"/>
      <c r="EK52" s="1141"/>
      <c r="EL52" s="1141"/>
      <c r="EM52" s="1141"/>
      <c r="EN52" s="1141"/>
      <c r="EO52" s="1141"/>
      <c r="EP52" s="1141"/>
      <c r="EQ52" s="1141"/>
      <c r="ER52" s="1141"/>
      <c r="ES52" s="1141"/>
      <c r="ET52" s="1141"/>
      <c r="EU52" s="1141"/>
      <c r="EV52" s="1141"/>
      <c r="EW52" s="1141"/>
      <c r="EX52" s="1141"/>
      <c r="EY52" s="1141"/>
      <c r="EZ52" s="1141"/>
      <c r="FA52" s="1141"/>
      <c r="FB52" s="1141"/>
      <c r="FC52" s="1141"/>
      <c r="FD52" s="1141"/>
      <c r="FE52" s="1141"/>
      <c r="FF52" s="1141"/>
      <c r="FG52" s="1141"/>
      <c r="FH52" s="1141"/>
      <c r="FI52" s="1141"/>
      <c r="FJ52" s="1141"/>
      <c r="FK52" s="1141"/>
      <c r="FL52" s="1141"/>
      <c r="FM52" s="1141"/>
      <c r="FN52" s="1141"/>
      <c r="FO52" s="1141"/>
      <c r="FP52" s="1141"/>
      <c r="FQ52" s="1141"/>
      <c r="FR52" s="1141"/>
      <c r="FS52" s="1141"/>
      <c r="FT52" s="1141"/>
      <c r="FU52" s="1141"/>
      <c r="FV52" s="1141"/>
      <c r="FW52" s="1141"/>
      <c r="FX52" s="1141"/>
      <c r="FY52" s="1141"/>
      <c r="FZ52" s="1141"/>
      <c r="GA52" s="1141"/>
      <c r="GB52" s="1141"/>
    </row>
    <row r="53" spans="1:184" ht="16.5" customHeight="1">
      <c r="A53" s="109" t="s">
        <v>3017</v>
      </c>
      <c r="B53" s="109" t="s">
        <v>234</v>
      </c>
      <c r="C53" s="1140">
        <v>0</v>
      </c>
      <c r="D53" s="1140">
        <v>0</v>
      </c>
      <c r="E53" s="1140">
        <v>0</v>
      </c>
      <c r="F53" s="1140">
        <v>0</v>
      </c>
      <c r="G53" s="1140">
        <v>0</v>
      </c>
      <c r="H53" s="1140">
        <v>0</v>
      </c>
      <c r="I53" s="1140">
        <v>0</v>
      </c>
      <c r="J53" s="1140">
        <v>0</v>
      </c>
      <c r="K53" s="1140">
        <v>0</v>
      </c>
      <c r="L53" s="1140">
        <v>0</v>
      </c>
      <c r="M53" s="1140">
        <v>0</v>
      </c>
      <c r="N53" s="1140">
        <v>0</v>
      </c>
      <c r="O53" s="1140">
        <v>0</v>
      </c>
      <c r="P53" s="1140">
        <v>0</v>
      </c>
      <c r="Q53" s="1140">
        <v>0</v>
      </c>
      <c r="R53" s="1140">
        <v>0</v>
      </c>
      <c r="S53" s="1140">
        <v>0</v>
      </c>
      <c r="T53" s="1140">
        <v>0</v>
      </c>
      <c r="U53" s="1140">
        <v>0</v>
      </c>
      <c r="V53" s="1140">
        <v>0</v>
      </c>
      <c r="W53" s="1140">
        <v>0</v>
      </c>
      <c r="X53" s="1140">
        <v>0</v>
      </c>
      <c r="Y53" s="1140">
        <v>0</v>
      </c>
      <c r="Z53" s="1140">
        <v>0</v>
      </c>
      <c r="AA53" s="1140">
        <v>0</v>
      </c>
      <c r="AB53" s="1140">
        <v>0</v>
      </c>
      <c r="AC53" s="1140">
        <v>0</v>
      </c>
      <c r="AD53" s="1140">
        <v>0</v>
      </c>
      <c r="AE53" s="1140">
        <v>0</v>
      </c>
      <c r="AF53" s="1140">
        <v>0</v>
      </c>
      <c r="AG53" s="1140">
        <v>0</v>
      </c>
      <c r="AH53" s="1140">
        <v>0</v>
      </c>
      <c r="AI53" s="1140">
        <v>0</v>
      </c>
      <c r="AJ53" s="1140">
        <v>0</v>
      </c>
      <c r="AK53" s="1140">
        <v>0</v>
      </c>
      <c r="AL53" s="1140">
        <v>0</v>
      </c>
      <c r="AM53" s="1140">
        <v>0</v>
      </c>
      <c r="AN53" s="1140">
        <v>0</v>
      </c>
      <c r="AO53" s="1140">
        <v>0</v>
      </c>
      <c r="AP53" s="1140">
        <v>0</v>
      </c>
      <c r="AQ53" s="1140">
        <v>0</v>
      </c>
      <c r="AR53" s="1140">
        <v>0</v>
      </c>
      <c r="AS53" s="1140">
        <v>0</v>
      </c>
      <c r="AT53" s="1140">
        <v>0</v>
      </c>
      <c r="AU53" s="1140">
        <v>0</v>
      </c>
      <c r="AV53" s="1140">
        <v>0</v>
      </c>
      <c r="AW53" s="1140">
        <v>0</v>
      </c>
      <c r="AX53" s="1140">
        <v>0</v>
      </c>
      <c r="AY53" s="1140">
        <v>0</v>
      </c>
      <c r="AZ53" s="1140">
        <v>0</v>
      </c>
      <c r="BA53" s="1140">
        <v>0</v>
      </c>
      <c r="BB53" s="1140">
        <v>0</v>
      </c>
      <c r="BC53" s="1140">
        <v>0</v>
      </c>
      <c r="BD53" s="1140">
        <v>0</v>
      </c>
      <c r="BE53" s="1140">
        <v>0</v>
      </c>
      <c r="BF53" s="1140">
        <v>0</v>
      </c>
      <c r="BG53" s="1140">
        <v>0</v>
      </c>
      <c r="BH53" s="1140">
        <v>0</v>
      </c>
      <c r="BI53" s="1140">
        <v>0</v>
      </c>
      <c r="BJ53" s="1140">
        <v>0</v>
      </c>
      <c r="BK53" s="1140">
        <v>0</v>
      </c>
      <c r="BL53" s="1140">
        <v>0</v>
      </c>
      <c r="BM53" s="1140">
        <v>0</v>
      </c>
      <c r="BN53" s="1140">
        <v>0</v>
      </c>
      <c r="BO53" s="1140">
        <v>0</v>
      </c>
      <c r="BP53" s="1140">
        <v>0</v>
      </c>
      <c r="BQ53" s="1140">
        <v>0</v>
      </c>
      <c r="BR53" s="1140">
        <v>0</v>
      </c>
      <c r="BS53" s="1140">
        <v>0</v>
      </c>
      <c r="BT53" s="1140">
        <v>0</v>
      </c>
      <c r="BU53" s="1140">
        <v>0</v>
      </c>
      <c r="BV53" s="1140">
        <v>0</v>
      </c>
      <c r="BW53" s="1140">
        <v>0</v>
      </c>
      <c r="BX53" s="1140">
        <v>0</v>
      </c>
      <c r="BY53" s="1140">
        <v>0</v>
      </c>
      <c r="BZ53" s="1140">
        <v>0</v>
      </c>
      <c r="CA53" s="1140">
        <v>0</v>
      </c>
      <c r="CB53" s="1140">
        <v>0</v>
      </c>
      <c r="CC53" s="1140">
        <v>0</v>
      </c>
      <c r="CD53" s="1140">
        <v>0</v>
      </c>
      <c r="CE53" s="1140">
        <v>0</v>
      </c>
      <c r="CF53" s="1140">
        <v>0</v>
      </c>
      <c r="CG53" s="1140">
        <v>0</v>
      </c>
      <c r="CH53" s="1140">
        <v>0</v>
      </c>
      <c r="CI53" s="1140">
        <v>0</v>
      </c>
      <c r="CJ53" s="1140">
        <v>0</v>
      </c>
      <c r="CK53" s="1140">
        <v>0</v>
      </c>
      <c r="CL53" s="1140">
        <v>0</v>
      </c>
      <c r="CM53" s="1140">
        <v>0</v>
      </c>
      <c r="CN53" s="1140">
        <v>0</v>
      </c>
      <c r="CO53" s="1140">
        <v>0</v>
      </c>
      <c r="CP53" s="1140">
        <v>0</v>
      </c>
      <c r="CQ53" s="1140">
        <v>0</v>
      </c>
      <c r="CR53" s="1140">
        <v>0</v>
      </c>
      <c r="CS53" s="1140">
        <v>0</v>
      </c>
      <c r="CT53" s="1140">
        <v>0</v>
      </c>
      <c r="CU53" s="1140">
        <v>0</v>
      </c>
      <c r="CV53" s="1140">
        <v>0</v>
      </c>
      <c r="CW53" s="1140">
        <v>0</v>
      </c>
      <c r="CX53" s="1140">
        <v>0</v>
      </c>
      <c r="CY53" s="1140">
        <v>0</v>
      </c>
      <c r="CZ53" s="1140">
        <v>0</v>
      </c>
      <c r="DA53" s="1140">
        <v>0</v>
      </c>
      <c r="DB53" s="1140">
        <v>0</v>
      </c>
      <c r="DC53" s="1140">
        <v>0</v>
      </c>
      <c r="DD53" s="1140">
        <v>0</v>
      </c>
      <c r="DE53" s="1140">
        <v>0</v>
      </c>
      <c r="DF53" s="1140">
        <v>0</v>
      </c>
      <c r="DG53" s="1140">
        <v>0</v>
      </c>
      <c r="DH53" s="1140">
        <v>0</v>
      </c>
      <c r="DI53" s="1140">
        <v>0</v>
      </c>
      <c r="DJ53" s="1140">
        <v>0</v>
      </c>
      <c r="DK53" s="1140">
        <v>0</v>
      </c>
      <c r="DL53" s="1140">
        <v>0</v>
      </c>
      <c r="DM53" s="1140">
        <v>0</v>
      </c>
      <c r="DN53" s="1140">
        <v>0</v>
      </c>
      <c r="DO53" s="1140">
        <v>0</v>
      </c>
      <c r="DP53" s="1140">
        <v>0</v>
      </c>
      <c r="DQ53" s="1140">
        <v>0</v>
      </c>
      <c r="DR53" s="1140">
        <v>0</v>
      </c>
      <c r="DS53" s="1140">
        <v>0</v>
      </c>
      <c r="DT53" s="1140">
        <v>0</v>
      </c>
      <c r="DU53" s="1140">
        <v>0</v>
      </c>
      <c r="DV53" s="1140">
        <v>0</v>
      </c>
      <c r="DW53" s="1140">
        <v>0</v>
      </c>
      <c r="DX53" s="1140">
        <v>0</v>
      </c>
      <c r="DY53" s="1140">
        <v>0</v>
      </c>
      <c r="DZ53" s="1140">
        <v>0</v>
      </c>
      <c r="EA53" s="1140">
        <v>0</v>
      </c>
      <c r="EB53" s="1140">
        <v>0</v>
      </c>
      <c r="EC53" s="1140">
        <v>0</v>
      </c>
      <c r="ED53" s="1140">
        <v>0</v>
      </c>
      <c r="EE53" s="1140">
        <v>0</v>
      </c>
      <c r="EF53" s="1140">
        <v>0</v>
      </c>
      <c r="EG53" s="1140">
        <v>0</v>
      </c>
      <c r="EH53" s="1140">
        <v>0</v>
      </c>
      <c r="EI53" s="1140">
        <v>0</v>
      </c>
      <c r="EJ53" s="1140">
        <v>0</v>
      </c>
      <c r="EK53" s="1140">
        <v>0</v>
      </c>
      <c r="EL53" s="1140">
        <v>0</v>
      </c>
      <c r="EM53" s="1140">
        <v>0</v>
      </c>
      <c r="EN53" s="1140">
        <v>0</v>
      </c>
      <c r="EO53" s="1140">
        <v>0</v>
      </c>
      <c r="EP53" s="1140">
        <v>0</v>
      </c>
      <c r="EQ53" s="1140">
        <v>0</v>
      </c>
      <c r="ER53" s="1140">
        <v>0</v>
      </c>
      <c r="ES53" s="1140">
        <v>0</v>
      </c>
      <c r="ET53" s="1140">
        <v>0</v>
      </c>
      <c r="EU53" s="1140">
        <v>0</v>
      </c>
      <c r="EV53" s="1140">
        <v>0</v>
      </c>
      <c r="EW53" s="1140">
        <v>0</v>
      </c>
      <c r="EX53" s="1140">
        <v>0</v>
      </c>
      <c r="EY53" s="1140">
        <v>0</v>
      </c>
      <c r="EZ53" s="1140">
        <v>0</v>
      </c>
      <c r="FA53" s="1140">
        <v>0</v>
      </c>
      <c r="FB53" s="1140">
        <v>0</v>
      </c>
      <c r="FC53" s="1140">
        <v>0</v>
      </c>
      <c r="FD53" s="1140">
        <v>0</v>
      </c>
      <c r="FE53" s="1140">
        <v>0</v>
      </c>
      <c r="FF53" s="1140">
        <v>0</v>
      </c>
      <c r="FG53" s="1140">
        <v>0</v>
      </c>
      <c r="FH53" s="1140">
        <v>0</v>
      </c>
      <c r="FI53" s="1140">
        <v>0</v>
      </c>
      <c r="FJ53" s="1140">
        <v>0</v>
      </c>
      <c r="FK53" s="1140">
        <v>0</v>
      </c>
      <c r="FL53" s="1140">
        <v>0</v>
      </c>
      <c r="FM53" s="1140">
        <v>0</v>
      </c>
      <c r="FN53" s="1140">
        <v>0</v>
      </c>
      <c r="FO53" s="1140">
        <v>0</v>
      </c>
      <c r="FP53" s="1140">
        <v>0</v>
      </c>
      <c r="FQ53" s="1140">
        <v>0</v>
      </c>
      <c r="FR53" s="1140">
        <v>0</v>
      </c>
      <c r="FS53" s="1140">
        <v>0</v>
      </c>
      <c r="FT53" s="1140">
        <v>0</v>
      </c>
      <c r="FU53" s="1140">
        <v>0</v>
      </c>
      <c r="FV53" s="1140">
        <v>0</v>
      </c>
      <c r="FW53" s="1140">
        <v>0</v>
      </c>
      <c r="FX53" s="1140">
        <v>0</v>
      </c>
      <c r="FY53" s="1140">
        <v>0</v>
      </c>
      <c r="FZ53" s="1140">
        <v>0</v>
      </c>
      <c r="GA53" s="1140">
        <v>0</v>
      </c>
      <c r="GB53" s="1140">
        <v>0</v>
      </c>
    </row>
    <row r="54" spans="1:184" ht="16.5" customHeight="1">
      <c r="A54" s="111"/>
      <c r="B54" s="111"/>
      <c r="C54" s="1141"/>
      <c r="D54" s="1141"/>
      <c r="E54" s="1141"/>
      <c r="F54" s="1141"/>
      <c r="G54" s="1141"/>
      <c r="H54" s="1141"/>
      <c r="I54" s="1141"/>
      <c r="J54" s="1141"/>
      <c r="K54" s="1141"/>
      <c r="L54" s="1141"/>
      <c r="M54" s="1141"/>
      <c r="N54" s="1141"/>
      <c r="O54" s="1141"/>
      <c r="P54" s="1141"/>
      <c r="Q54" s="1141"/>
      <c r="R54" s="1141"/>
      <c r="S54" s="1141"/>
      <c r="T54" s="1141"/>
      <c r="U54" s="1141"/>
      <c r="V54" s="1141"/>
      <c r="W54" s="1141"/>
      <c r="X54" s="1141"/>
      <c r="Y54" s="1141"/>
      <c r="Z54" s="1141"/>
      <c r="AA54" s="1141"/>
      <c r="AB54" s="1141"/>
      <c r="AC54" s="1141"/>
      <c r="AD54" s="1141"/>
      <c r="AE54" s="1141"/>
      <c r="AF54" s="1141"/>
      <c r="AG54" s="1141"/>
      <c r="AH54" s="1141"/>
      <c r="AI54" s="1141"/>
      <c r="AJ54" s="1141"/>
      <c r="AK54" s="1141"/>
      <c r="AL54" s="1141"/>
      <c r="AM54" s="1141"/>
      <c r="AN54" s="1141"/>
      <c r="AO54" s="1141"/>
      <c r="AP54" s="1141"/>
      <c r="AQ54" s="1141"/>
      <c r="AR54" s="1141"/>
      <c r="AS54" s="1141"/>
      <c r="AT54" s="1141"/>
      <c r="AU54" s="1141"/>
      <c r="AV54" s="1141"/>
      <c r="AW54" s="1141"/>
      <c r="AX54" s="1141"/>
      <c r="AY54" s="1141"/>
      <c r="AZ54" s="1141"/>
      <c r="BA54" s="1141"/>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c r="CB54" s="1141"/>
      <c r="CC54" s="1141"/>
      <c r="CD54" s="1141"/>
      <c r="CE54" s="1141"/>
      <c r="CF54" s="1141"/>
      <c r="CG54" s="1141"/>
      <c r="CH54" s="1141"/>
      <c r="CI54" s="1141"/>
      <c r="CJ54" s="1141"/>
      <c r="CK54" s="1141"/>
      <c r="CL54" s="1141"/>
      <c r="CM54" s="1141"/>
      <c r="CN54" s="1141"/>
      <c r="CO54" s="1141"/>
      <c r="CP54" s="1141"/>
      <c r="CQ54" s="1141"/>
      <c r="CR54" s="1141"/>
      <c r="CS54" s="1141"/>
      <c r="CT54" s="1141"/>
      <c r="CU54" s="1141"/>
      <c r="CV54" s="1141"/>
      <c r="CW54" s="1141"/>
      <c r="CX54" s="1141"/>
      <c r="CY54" s="1141"/>
      <c r="CZ54" s="1141"/>
      <c r="DA54" s="1141"/>
      <c r="DB54" s="1141"/>
      <c r="DC54" s="1141"/>
      <c r="DD54" s="1141"/>
      <c r="DE54" s="1141"/>
      <c r="DF54" s="1141"/>
      <c r="DG54" s="1141"/>
      <c r="DH54" s="1141"/>
      <c r="DI54" s="1141"/>
      <c r="DJ54" s="1141"/>
      <c r="DK54" s="1141"/>
      <c r="DL54" s="1141"/>
      <c r="DM54" s="1141"/>
      <c r="DN54" s="1141"/>
      <c r="DO54" s="1141"/>
      <c r="DP54" s="1141"/>
      <c r="DQ54" s="1141"/>
      <c r="DR54" s="1141"/>
      <c r="DS54" s="1141"/>
      <c r="DT54" s="1141"/>
      <c r="DU54" s="1141"/>
      <c r="DV54" s="1141"/>
      <c r="DW54" s="1141"/>
      <c r="DX54" s="1141"/>
      <c r="DY54" s="1141"/>
      <c r="DZ54" s="1141"/>
      <c r="EA54" s="1141"/>
      <c r="EB54" s="1141"/>
      <c r="EC54" s="1141"/>
      <c r="ED54" s="1141"/>
      <c r="EE54" s="1141"/>
      <c r="EF54" s="1141"/>
      <c r="EG54" s="1141"/>
      <c r="EH54" s="1141"/>
      <c r="EI54" s="1141"/>
      <c r="EJ54" s="1141"/>
      <c r="EK54" s="1141"/>
      <c r="EL54" s="1141"/>
      <c r="EM54" s="1141"/>
      <c r="EN54" s="1141"/>
      <c r="EO54" s="1141"/>
      <c r="EP54" s="1141"/>
      <c r="EQ54" s="1141"/>
      <c r="ER54" s="1141"/>
      <c r="ES54" s="1141"/>
      <c r="ET54" s="1141"/>
      <c r="EU54" s="1141"/>
      <c r="EV54" s="1141"/>
      <c r="EW54" s="1141"/>
      <c r="EX54" s="1141"/>
      <c r="EY54" s="1141"/>
      <c r="EZ54" s="1141"/>
      <c r="FA54" s="1141"/>
      <c r="FB54" s="1141"/>
      <c r="FC54" s="1141"/>
      <c r="FD54" s="1141"/>
      <c r="FE54" s="1141"/>
      <c r="FF54" s="1141"/>
      <c r="FG54" s="1141"/>
      <c r="FH54" s="1141"/>
      <c r="FI54" s="1141"/>
      <c r="FJ54" s="1141"/>
      <c r="FK54" s="1141"/>
      <c r="FL54" s="1141"/>
      <c r="FM54" s="1141"/>
      <c r="FN54" s="1141"/>
      <c r="FO54" s="1141"/>
      <c r="FP54" s="1141"/>
      <c r="FQ54" s="1141"/>
      <c r="FR54" s="1141"/>
      <c r="FS54" s="1141"/>
      <c r="FT54" s="1141"/>
      <c r="FU54" s="1141"/>
      <c r="FV54" s="1141"/>
      <c r="FW54" s="1141"/>
      <c r="FX54" s="1141"/>
      <c r="FY54" s="1141"/>
      <c r="FZ54" s="1141"/>
      <c r="GA54" s="1141"/>
      <c r="GB54" s="1141"/>
    </row>
    <row r="55" spans="1:184" ht="16.5" customHeight="1">
      <c r="A55" s="109" t="s">
        <v>3018</v>
      </c>
      <c r="B55" s="109" t="s">
        <v>137</v>
      </c>
      <c r="C55" s="1140">
        <v>538.21283592999998</v>
      </c>
      <c r="D55" s="1140">
        <v>486.14490092999995</v>
      </c>
      <c r="E55" s="1140">
        <v>618.69126218000008</v>
      </c>
      <c r="F55" s="1140">
        <v>512.37668000999997</v>
      </c>
      <c r="G55" s="1140">
        <v>590.64657192999994</v>
      </c>
      <c r="H55" s="1140">
        <v>929.23720615000002</v>
      </c>
      <c r="I55" s="1140">
        <v>2338.0420034099998</v>
      </c>
      <c r="J55" s="1140">
        <v>927.75824321999994</v>
      </c>
      <c r="K55" s="1140">
        <v>1072.1266438399998</v>
      </c>
      <c r="L55" s="1140">
        <v>1049.9736225899999</v>
      </c>
      <c r="M55" s="1140">
        <v>921.2037224899999</v>
      </c>
      <c r="N55" s="1140">
        <v>975.29421922999995</v>
      </c>
      <c r="O55" s="1140">
        <v>1179.0680737399998</v>
      </c>
      <c r="P55" s="1140">
        <v>845.18880186000001</v>
      </c>
      <c r="Q55" s="1140">
        <v>867.82027834999997</v>
      </c>
      <c r="R55" s="1140">
        <v>1070.84335545</v>
      </c>
      <c r="S55" s="1140">
        <v>1155.9288818900002</v>
      </c>
      <c r="T55" s="1140">
        <v>1215.97244467</v>
      </c>
      <c r="U55" s="1140">
        <v>1354.25470415</v>
      </c>
      <c r="V55" s="1140">
        <v>1353.74939073</v>
      </c>
      <c r="W55" s="1140">
        <v>978.95630284999993</v>
      </c>
      <c r="X55" s="1140">
        <v>1123.9420090399999</v>
      </c>
      <c r="Y55" s="1140">
        <v>1187.4279252400001</v>
      </c>
      <c r="Z55" s="1140">
        <v>1138.04615612</v>
      </c>
      <c r="AA55" s="1140">
        <v>1126.1566596799998</v>
      </c>
      <c r="AB55" s="1140">
        <v>1034.2038716699999</v>
      </c>
      <c r="AC55" s="1140">
        <v>1047.56163956</v>
      </c>
      <c r="AD55" s="1140">
        <v>1100.7612842200001</v>
      </c>
      <c r="AE55" s="1140">
        <v>1237.1838996199999</v>
      </c>
      <c r="AF55" s="1140">
        <v>911.68682326999988</v>
      </c>
      <c r="AG55" s="1140">
        <v>1625.31888514</v>
      </c>
      <c r="AH55" s="1140">
        <v>1549.26650855</v>
      </c>
      <c r="AI55" s="1140">
        <v>1568.3670513499999</v>
      </c>
      <c r="AJ55" s="1140">
        <v>1263.2788130399999</v>
      </c>
      <c r="AK55" s="1140">
        <v>1250.9957634699999</v>
      </c>
      <c r="AL55" s="1140">
        <v>1312.9801299100004</v>
      </c>
      <c r="AM55" s="1140">
        <v>1373.2369780400002</v>
      </c>
      <c r="AN55" s="1140">
        <v>1294.51844523</v>
      </c>
      <c r="AO55" s="1140">
        <v>1309.22184118</v>
      </c>
      <c r="AP55" s="1140">
        <v>1381.3287188100001</v>
      </c>
      <c r="AQ55" s="1140">
        <v>1284.6913234800343</v>
      </c>
      <c r="AR55" s="1140">
        <v>1128.0638976000148</v>
      </c>
      <c r="AS55" s="1140">
        <v>1389.1377747299755</v>
      </c>
      <c r="AT55" s="1140">
        <v>1621.9914351249708</v>
      </c>
      <c r="AU55" s="1140">
        <v>1429.9281341417975</v>
      </c>
      <c r="AV55" s="1140">
        <v>1350.8092643812051</v>
      </c>
      <c r="AW55" s="1140">
        <v>1363.481055648788</v>
      </c>
      <c r="AX55" s="1140">
        <v>1481.0242033974096</v>
      </c>
      <c r="AY55" s="1140">
        <v>1369.1390704724565</v>
      </c>
      <c r="AZ55" s="1140">
        <v>1211.890613675366</v>
      </c>
      <c r="BA55" s="1140">
        <v>1287.3444427282561</v>
      </c>
      <c r="BB55" s="1140">
        <v>1167.436104729722</v>
      </c>
      <c r="BC55" s="1140">
        <v>1144.7062325860024</v>
      </c>
      <c r="BD55" s="1140">
        <v>1185.1920070913661</v>
      </c>
      <c r="BE55" s="1140">
        <v>1296.546781784871</v>
      </c>
      <c r="BF55" s="1140">
        <v>1254.3451458262853</v>
      </c>
      <c r="BG55" s="1140">
        <v>1264.0378001964027</v>
      </c>
      <c r="BH55" s="1140">
        <v>1616.3914386308027</v>
      </c>
      <c r="BI55" s="1140">
        <v>1627.2223627918927</v>
      </c>
      <c r="BJ55" s="1140">
        <v>1842.6271117917099</v>
      </c>
      <c r="BK55" s="1140">
        <v>1628.6121597820661</v>
      </c>
      <c r="BL55" s="1140">
        <v>1622.6072468596196</v>
      </c>
      <c r="BM55" s="1140">
        <v>1753.2287598542005</v>
      </c>
      <c r="BN55" s="1140">
        <v>1650.7368296397069</v>
      </c>
      <c r="BO55" s="1140">
        <v>1651.2165607760658</v>
      </c>
      <c r="BP55" s="1140">
        <v>1634.1071258180323</v>
      </c>
      <c r="BQ55" s="1140">
        <v>1607.1944808551614</v>
      </c>
      <c r="BR55" s="1140">
        <v>1683.5871585070154</v>
      </c>
      <c r="BS55" s="1140">
        <v>1737.6267725551986</v>
      </c>
      <c r="BT55" s="1140">
        <v>1787.4163761315695</v>
      </c>
      <c r="BU55" s="1140">
        <v>1726.2648159954565</v>
      </c>
      <c r="BV55" s="1140">
        <v>1696.2638843331699</v>
      </c>
      <c r="BW55" s="1140">
        <v>1654.1694700219739</v>
      </c>
      <c r="BX55" s="1140">
        <v>1645.8527529404216</v>
      </c>
      <c r="BY55" s="1140">
        <v>1734.638064467526</v>
      </c>
      <c r="BZ55" s="1140">
        <v>1658.682799772517</v>
      </c>
      <c r="CA55" s="1140">
        <v>1593.5124513526839</v>
      </c>
      <c r="CB55" s="1140">
        <v>1637.6252399420525</v>
      </c>
      <c r="CC55" s="1140">
        <v>1872.1568749508695</v>
      </c>
      <c r="CD55" s="1140">
        <v>1516.6241633027223</v>
      </c>
      <c r="CE55" s="1140">
        <v>1586.4102300464212</v>
      </c>
      <c r="CF55" s="1140">
        <v>2183.0596216864255</v>
      </c>
      <c r="CG55" s="1140">
        <v>2250.2051788465233</v>
      </c>
      <c r="CH55" s="1140">
        <v>2308.0768964665244</v>
      </c>
      <c r="CI55" s="1140">
        <v>1881.9393131364548</v>
      </c>
      <c r="CJ55" s="1140">
        <v>1911.0533564864943</v>
      </c>
      <c r="CK55" s="1140">
        <v>2037.3547660964705</v>
      </c>
      <c r="CL55" s="1140">
        <v>2139.0195345465113</v>
      </c>
      <c r="CM55" s="1140">
        <v>2148.7085172564502</v>
      </c>
      <c r="CN55" s="1140">
        <v>2830.0326603264839</v>
      </c>
      <c r="CO55" s="1140">
        <v>2845.1891382465219</v>
      </c>
      <c r="CP55" s="1140">
        <v>2712.7358011565466</v>
      </c>
      <c r="CQ55" s="1140">
        <v>2766.1765475265047</v>
      </c>
      <c r="CR55" s="1140">
        <v>2884.1899727164759</v>
      </c>
      <c r="CS55" s="1140">
        <v>2341.8427289465762</v>
      </c>
      <c r="CT55" s="1140">
        <v>2286.1076339160436</v>
      </c>
      <c r="CU55" s="1140">
        <v>2341.9953491364554</v>
      </c>
      <c r="CV55" s="1140">
        <v>1930.0376910963555</v>
      </c>
      <c r="CW55" s="1140">
        <v>1859.9959418120668</v>
      </c>
      <c r="CX55" s="1140">
        <v>1905.0163147011099</v>
      </c>
      <c r="CY55" s="1140">
        <v>1912.03888268941</v>
      </c>
      <c r="CZ55" s="1140">
        <v>1722.5373578516819</v>
      </c>
      <c r="DA55" s="1140">
        <v>1532.2508873923521</v>
      </c>
      <c r="DB55" s="1140">
        <v>1265.0870479198193</v>
      </c>
      <c r="DC55" s="1140">
        <v>1103.1639609812767</v>
      </c>
      <c r="DD55" s="1140">
        <v>1717.9416745223887</v>
      </c>
      <c r="DE55" s="1140">
        <v>1598.5313476312404</v>
      </c>
      <c r="DF55" s="1140">
        <v>1313.5426582514715</v>
      </c>
      <c r="DG55" s="1140">
        <v>891.60289957732687</v>
      </c>
      <c r="DH55" s="1140">
        <v>1252.0456227899999</v>
      </c>
      <c r="DI55" s="1140">
        <v>1056.2499061896556</v>
      </c>
      <c r="DJ55" s="1140">
        <v>899.67953126834391</v>
      </c>
      <c r="DK55" s="1140">
        <v>904.07432895990348</v>
      </c>
      <c r="DL55" s="1140">
        <v>612.19120356318092</v>
      </c>
      <c r="DM55" s="1140">
        <v>2640.4207892121403</v>
      </c>
      <c r="DN55" s="1140">
        <v>2578.2505624195401</v>
      </c>
      <c r="DO55" s="1140">
        <v>2473.3718218776462</v>
      </c>
      <c r="DP55" s="1140">
        <v>2408.0192686869336</v>
      </c>
      <c r="DQ55" s="1140">
        <v>2386.8891345600923</v>
      </c>
      <c r="DR55" s="1140">
        <v>2134.5995065035349</v>
      </c>
      <c r="DS55" s="1140">
        <v>1367.616504951804</v>
      </c>
      <c r="DT55" s="1140">
        <v>1173.0664875576329</v>
      </c>
      <c r="DU55" s="1140">
        <v>1623.2019536617893</v>
      </c>
      <c r="DV55" s="1140">
        <v>862.04535976816146</v>
      </c>
      <c r="DW55" s="1140">
        <v>635.51824941016127</v>
      </c>
      <c r="DX55" s="1140">
        <v>454.57915538021945</v>
      </c>
      <c r="DY55" s="1140">
        <v>3047.5280253620699</v>
      </c>
      <c r="DZ55" s="1140">
        <v>3032.207622197564</v>
      </c>
      <c r="EA55" s="1140">
        <v>7010.349267206343</v>
      </c>
      <c r="EB55" s="1140">
        <v>1234.5074823464502</v>
      </c>
      <c r="EC55" s="1140">
        <v>740.90879603649887</v>
      </c>
      <c r="ED55" s="1140">
        <v>1842.4301513489338</v>
      </c>
      <c r="EE55" s="1140">
        <v>1341.1716621715964</v>
      </c>
      <c r="EF55" s="1140">
        <v>1103.4634250198339</v>
      </c>
      <c r="EG55" s="1140">
        <v>1368.3607270971531</v>
      </c>
      <c r="EH55" s="1140">
        <v>617.19620753332504</v>
      </c>
      <c r="EI55" s="1140">
        <v>419.52602118588601</v>
      </c>
      <c r="EJ55" s="1140">
        <v>224.00052006215626</v>
      </c>
      <c r="EK55" s="1140">
        <v>2834.9588518736014</v>
      </c>
      <c r="EL55" s="1140">
        <v>2628.4679536464846</v>
      </c>
      <c r="EM55" s="1140">
        <v>2933.009351875306</v>
      </c>
      <c r="EN55" s="1140">
        <v>2721.2571710183447</v>
      </c>
      <c r="EO55" s="1140">
        <v>2091.5188870082793</v>
      </c>
      <c r="EP55" s="1140">
        <v>2376.6807474134521</v>
      </c>
      <c r="EQ55" s="1140">
        <v>2448.7904493451647</v>
      </c>
      <c r="ER55" s="1140">
        <v>1858.6771960051308</v>
      </c>
      <c r="ES55" s="1140">
        <v>1993.5152276473348</v>
      </c>
      <c r="ET55" s="1140">
        <v>1289.4983701741328</v>
      </c>
      <c r="EU55" s="1140">
        <v>1125.7190942515667</v>
      </c>
      <c r="EV55" s="1140">
        <v>4220.296202723137</v>
      </c>
      <c r="EW55" s="1140">
        <v>3866.4594752361008</v>
      </c>
      <c r="EX55" s="1140">
        <v>3555.3687317331933</v>
      </c>
      <c r="EY55" s="1140">
        <v>3375.7687253231811</v>
      </c>
      <c r="EZ55" s="1140">
        <v>3565.5983585519411</v>
      </c>
      <c r="FA55" s="1140">
        <v>16086.305599600671</v>
      </c>
      <c r="FB55" s="1140">
        <v>20818.507945022855</v>
      </c>
      <c r="FC55" s="1140">
        <v>2734.1001266676171</v>
      </c>
      <c r="FD55" s="1140">
        <v>2435.8164000421898</v>
      </c>
      <c r="FE55" s="1140">
        <v>5890.5048345157738</v>
      </c>
      <c r="FF55" s="1140">
        <v>1932.2970835701046</v>
      </c>
      <c r="FG55" s="1140">
        <v>1381.4764180048396</v>
      </c>
      <c r="FH55" s="1140">
        <v>856.42914435726959</v>
      </c>
      <c r="FI55" s="1140">
        <v>6403.0000521195971</v>
      </c>
      <c r="FJ55" s="1140">
        <v>5692.5291242755284</v>
      </c>
      <c r="FK55" s="1140">
        <v>5552.6895796198496</v>
      </c>
      <c r="FL55" s="1140">
        <v>4993.993016711097</v>
      </c>
      <c r="FM55" s="1140">
        <v>3088.5154033640083</v>
      </c>
      <c r="FN55" s="1140">
        <v>2793.2813095618017</v>
      </c>
      <c r="FO55" s="1140">
        <v>2903.060436066834</v>
      </c>
      <c r="FP55" s="1140">
        <v>3007.6467259044475</v>
      </c>
      <c r="FQ55" s="1140">
        <v>2897.9009780731476</v>
      </c>
      <c r="FR55" s="1140">
        <v>3841.7903877754543</v>
      </c>
      <c r="FS55" s="1140">
        <v>4855.1311425676313</v>
      </c>
      <c r="FT55" s="1140">
        <v>3069.1155690601136</v>
      </c>
      <c r="FU55" s="1140">
        <v>7793.797560153881</v>
      </c>
      <c r="FV55" s="1140">
        <v>7700.1108966932661</v>
      </c>
      <c r="FW55" s="1140">
        <v>8351.2110356864341</v>
      </c>
      <c r="FX55" s="1140">
        <v>7693.302618751226</v>
      </c>
      <c r="FY55" s="1140">
        <v>4169.2230383446795</v>
      </c>
      <c r="FZ55" s="1140">
        <v>4124.3312087846707</v>
      </c>
      <c r="GA55" s="1140">
        <v>4442.4885703193004</v>
      </c>
      <c r="GB55" s="1140">
        <v>4281.7816224527878</v>
      </c>
    </row>
    <row r="56" spans="1:184" ht="16.5" customHeight="1">
      <c r="A56" s="111"/>
      <c r="B56" s="111"/>
      <c r="C56" s="1141"/>
      <c r="D56" s="1141"/>
      <c r="E56" s="1141"/>
      <c r="F56" s="1141"/>
      <c r="G56" s="1141"/>
      <c r="H56" s="1141"/>
      <c r="I56" s="1141"/>
      <c r="J56" s="1141"/>
      <c r="K56" s="1141"/>
      <c r="L56" s="1141"/>
      <c r="M56" s="1141"/>
      <c r="N56" s="1141"/>
      <c r="O56" s="1141"/>
      <c r="P56" s="1141"/>
      <c r="Q56" s="1141"/>
      <c r="R56" s="1141"/>
      <c r="S56" s="1141"/>
      <c r="T56" s="1141"/>
      <c r="U56" s="1141"/>
      <c r="V56" s="1141"/>
      <c r="W56" s="1141"/>
      <c r="X56" s="1141"/>
      <c r="Y56" s="1141"/>
      <c r="Z56" s="1141"/>
      <c r="AA56" s="1141"/>
      <c r="AB56" s="1141"/>
      <c r="AC56" s="1141"/>
      <c r="AD56" s="1141"/>
      <c r="AE56" s="1141"/>
      <c r="AF56" s="1141"/>
      <c r="AG56" s="1141"/>
      <c r="AH56" s="1141"/>
      <c r="AI56" s="1141"/>
      <c r="AJ56" s="1141"/>
      <c r="AK56" s="1141"/>
      <c r="AL56" s="1141"/>
      <c r="AM56" s="1141"/>
      <c r="AN56" s="1141"/>
      <c r="AO56" s="1141"/>
      <c r="AP56" s="1141"/>
      <c r="AQ56" s="1141"/>
      <c r="AR56" s="1141"/>
      <c r="AS56" s="1141"/>
      <c r="AT56" s="1141"/>
      <c r="AU56" s="1141"/>
      <c r="AV56" s="1141"/>
      <c r="AW56" s="1141"/>
      <c r="AX56" s="1141"/>
      <c r="AY56" s="1141"/>
      <c r="AZ56" s="1141"/>
      <c r="BA56" s="1141"/>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c r="CB56" s="1141"/>
      <c r="CC56" s="1141"/>
      <c r="CD56" s="1141"/>
      <c r="CE56" s="1141"/>
      <c r="CF56" s="1141"/>
      <c r="CG56" s="1141"/>
      <c r="CH56" s="1141"/>
      <c r="CI56" s="1141"/>
      <c r="CJ56" s="1141"/>
      <c r="CK56" s="1141"/>
      <c r="CL56" s="1141"/>
      <c r="CM56" s="1141"/>
      <c r="CN56" s="1141"/>
      <c r="CO56" s="1141"/>
      <c r="CP56" s="1141"/>
      <c r="CQ56" s="1141"/>
      <c r="CR56" s="1141"/>
      <c r="CS56" s="1141"/>
      <c r="CT56" s="1141"/>
      <c r="CU56" s="1141"/>
      <c r="CV56" s="1141"/>
      <c r="CW56" s="1141"/>
      <c r="CX56" s="1141"/>
      <c r="CY56" s="1141"/>
      <c r="CZ56" s="1141"/>
      <c r="DA56" s="1141"/>
      <c r="DB56" s="1141"/>
      <c r="DC56" s="1141"/>
      <c r="DD56" s="1141"/>
      <c r="DE56" s="1141"/>
      <c r="DF56" s="1141"/>
      <c r="DG56" s="1141"/>
      <c r="DH56" s="1141"/>
      <c r="DI56" s="1141"/>
      <c r="DJ56" s="1141"/>
      <c r="DK56" s="1141"/>
      <c r="DL56" s="1141"/>
      <c r="DM56" s="1141"/>
      <c r="DN56" s="1141"/>
      <c r="DO56" s="1141"/>
      <c r="DP56" s="1141"/>
      <c r="DQ56" s="1141"/>
      <c r="DR56" s="1141"/>
      <c r="DS56" s="1141"/>
      <c r="DT56" s="1141"/>
      <c r="DU56" s="1141"/>
      <c r="DV56" s="1141"/>
      <c r="DW56" s="1141"/>
      <c r="DX56" s="1141"/>
      <c r="DY56" s="1141"/>
      <c r="DZ56" s="1141"/>
      <c r="EA56" s="1141"/>
      <c r="EB56" s="1141"/>
      <c r="EC56" s="1141"/>
      <c r="ED56" s="1141"/>
      <c r="EE56" s="1141"/>
      <c r="EF56" s="1141"/>
      <c r="EG56" s="1141"/>
      <c r="EH56" s="1141"/>
      <c r="EI56" s="1141"/>
      <c r="EJ56" s="1141"/>
      <c r="EK56" s="1141"/>
      <c r="EL56" s="1141"/>
      <c r="EM56" s="1141"/>
      <c r="EN56" s="1141"/>
      <c r="EO56" s="1141"/>
      <c r="EP56" s="1141"/>
      <c r="EQ56" s="1141"/>
      <c r="ER56" s="1141"/>
      <c r="ES56" s="1141"/>
      <c r="ET56" s="1141"/>
      <c r="EU56" s="1141"/>
      <c r="EV56" s="1141"/>
      <c r="EW56" s="1141"/>
      <c r="EX56" s="1141"/>
      <c r="EY56" s="1141"/>
      <c r="EZ56" s="1141"/>
      <c r="FA56" s="1141"/>
      <c r="FB56" s="1141"/>
      <c r="FC56" s="1141"/>
      <c r="FD56" s="1141"/>
      <c r="FE56" s="1141"/>
      <c r="FF56" s="1141"/>
      <c r="FG56" s="1141"/>
      <c r="FH56" s="1141"/>
      <c r="FI56" s="1141"/>
      <c r="FJ56" s="1141"/>
      <c r="FK56" s="1141"/>
      <c r="FL56" s="1141"/>
      <c r="FM56" s="1141"/>
      <c r="FN56" s="1141"/>
      <c r="FO56" s="1141"/>
      <c r="FP56" s="1141"/>
      <c r="FQ56" s="1141"/>
      <c r="FR56" s="1141"/>
      <c r="FS56" s="1141"/>
      <c r="FT56" s="1141"/>
      <c r="FU56" s="1141"/>
      <c r="FV56" s="1141"/>
      <c r="FW56" s="1141"/>
      <c r="FX56" s="1141"/>
      <c r="FY56" s="1141"/>
      <c r="FZ56" s="1141"/>
      <c r="GA56" s="1141"/>
      <c r="GB56" s="1141"/>
    </row>
    <row r="57" spans="1:184" ht="16.5" customHeight="1">
      <c r="A57" s="109" t="s">
        <v>3019</v>
      </c>
      <c r="B57" s="109" t="s">
        <v>111</v>
      </c>
      <c r="C57" s="1140">
        <v>19964.110167409999</v>
      </c>
      <c r="D57" s="1140">
        <v>20456.15655851</v>
      </c>
      <c r="E57" s="1140">
        <v>20656.54350453</v>
      </c>
      <c r="F57" s="1140">
        <v>20976.469956159999</v>
      </c>
      <c r="G57" s="1140">
        <v>23542.384742170001</v>
      </c>
      <c r="H57" s="1140">
        <v>20273.87106505</v>
      </c>
      <c r="I57" s="1140">
        <v>18508.569286829999</v>
      </c>
      <c r="J57" s="1140">
        <v>19472.344551769998</v>
      </c>
      <c r="K57" s="1140">
        <v>20495.222189169999</v>
      </c>
      <c r="L57" s="1140">
        <v>20301.791217229998</v>
      </c>
      <c r="M57" s="1140">
        <v>20191.020255150001</v>
      </c>
      <c r="N57" s="1140">
        <v>21361.044988709997</v>
      </c>
      <c r="O57" s="1140">
        <v>19413.827296809999</v>
      </c>
      <c r="P57" s="1140">
        <v>19582.327154340001</v>
      </c>
      <c r="Q57" s="1140">
        <v>18243.485036359998</v>
      </c>
      <c r="R57" s="1140">
        <v>17904.736877859999</v>
      </c>
      <c r="S57" s="1140">
        <v>18921.887750959999</v>
      </c>
      <c r="T57" s="1140">
        <v>20149.1601701</v>
      </c>
      <c r="U57" s="1140">
        <v>18753.241767789998</v>
      </c>
      <c r="V57" s="1140">
        <v>19617.36774234</v>
      </c>
      <c r="W57" s="1140">
        <v>19604.223607199998</v>
      </c>
      <c r="X57" s="1140">
        <v>21354.738473539997</v>
      </c>
      <c r="Y57" s="1140">
        <v>20283.88373102</v>
      </c>
      <c r="Z57" s="1140">
        <v>19542.970377909998</v>
      </c>
      <c r="AA57" s="1140">
        <v>21291.50351029</v>
      </c>
      <c r="AB57" s="1140">
        <v>21595.119234289999</v>
      </c>
      <c r="AC57" s="1140">
        <v>20783.147565799998</v>
      </c>
      <c r="AD57" s="1140">
        <v>21203.46923585</v>
      </c>
      <c r="AE57" s="1140">
        <v>19954.35588607</v>
      </c>
      <c r="AF57" s="1140">
        <v>23783.569044779997</v>
      </c>
      <c r="AG57" s="1140">
        <v>23780.145553330003</v>
      </c>
      <c r="AH57" s="1140">
        <v>23569.844059790001</v>
      </c>
      <c r="AI57" s="1140">
        <v>25164.681625080102</v>
      </c>
      <c r="AJ57" s="1140">
        <v>26025.415872760001</v>
      </c>
      <c r="AK57" s="1140">
        <v>25692.210255179998</v>
      </c>
      <c r="AL57" s="1140">
        <v>25383.877467489987</v>
      </c>
      <c r="AM57" s="1140">
        <v>25930.891317520014</v>
      </c>
      <c r="AN57" s="1140">
        <v>25189.279282339961</v>
      </c>
      <c r="AO57" s="1140">
        <v>25613.860504809993</v>
      </c>
      <c r="AP57" s="1140">
        <v>25224.743159949947</v>
      </c>
      <c r="AQ57" s="1140">
        <v>23948.197494770015</v>
      </c>
      <c r="AR57" s="1140">
        <v>21850.039449129999</v>
      </c>
      <c r="AS57" s="1140">
        <v>22254.871252340021</v>
      </c>
      <c r="AT57" s="1140">
        <v>21879.72865525998</v>
      </c>
      <c r="AU57" s="1140">
        <v>22545.301191179984</v>
      </c>
      <c r="AV57" s="1140">
        <v>22101.591468449988</v>
      </c>
      <c r="AW57" s="1140">
        <v>21365.243426009973</v>
      </c>
      <c r="AX57" s="1140">
        <v>20881.14524601998</v>
      </c>
      <c r="AY57" s="1140">
        <v>20472.976203240014</v>
      </c>
      <c r="AZ57" s="1140">
        <v>21487.784692900019</v>
      </c>
      <c r="BA57" s="1140">
        <v>21928.267963229922</v>
      </c>
      <c r="BB57" s="1140">
        <v>21797.014970980046</v>
      </c>
      <c r="BC57" s="1140">
        <v>22086.19730513003</v>
      </c>
      <c r="BD57" s="1140">
        <v>22650.277264699977</v>
      </c>
      <c r="BE57" s="1140">
        <v>21679.910396959978</v>
      </c>
      <c r="BF57" s="1140">
        <v>22462.728441649982</v>
      </c>
      <c r="BG57" s="1140">
        <v>20288.861448660031</v>
      </c>
      <c r="BH57" s="1140">
        <v>18978.052171999949</v>
      </c>
      <c r="BI57" s="1140">
        <v>18191.658810679994</v>
      </c>
      <c r="BJ57" s="1140">
        <v>17271.864959959996</v>
      </c>
      <c r="BK57" s="1140">
        <v>16252.714630709965</v>
      </c>
      <c r="BL57" s="1140">
        <v>18325.476515089984</v>
      </c>
      <c r="BM57" s="1140">
        <v>27006.25268139</v>
      </c>
      <c r="BN57" s="1140">
        <v>26101.492148820111</v>
      </c>
      <c r="BO57" s="1140">
        <v>24870.176161724856</v>
      </c>
      <c r="BP57" s="1140">
        <v>24471.645377400018</v>
      </c>
      <c r="BQ57" s="1140">
        <v>23760.59067086998</v>
      </c>
      <c r="BR57" s="1140">
        <v>23082.71069057002</v>
      </c>
      <c r="BS57" s="1140">
        <v>24280.758976100049</v>
      </c>
      <c r="BT57" s="1140">
        <v>25590.232428529933</v>
      </c>
      <c r="BU57" s="1140">
        <v>25098.625338600003</v>
      </c>
      <c r="BV57" s="1140">
        <v>24330.692173520045</v>
      </c>
      <c r="BW57" s="1140">
        <v>24688.323351009974</v>
      </c>
      <c r="BX57" s="1140">
        <v>25037.211866000027</v>
      </c>
      <c r="BY57" s="1140">
        <v>25089.035267669948</v>
      </c>
      <c r="BZ57" s="1140">
        <v>24090.776523889981</v>
      </c>
      <c r="CA57" s="1140">
        <v>24578.904463949977</v>
      </c>
      <c r="CB57" s="1140">
        <v>25995.394258479944</v>
      </c>
      <c r="CC57" s="1140">
        <v>25933.130423700044</v>
      </c>
      <c r="CD57" s="1140">
        <v>24933.187775389986</v>
      </c>
      <c r="CE57" s="1140">
        <v>25807.537072730051</v>
      </c>
      <c r="CF57" s="1140">
        <v>26103.819359800116</v>
      </c>
      <c r="CG57" s="1140">
        <v>24442.946636389959</v>
      </c>
      <c r="CH57" s="1140">
        <v>23689.873631919989</v>
      </c>
      <c r="CI57" s="1140">
        <v>23188.90674147004</v>
      </c>
      <c r="CJ57" s="1140">
        <v>23496.741578239998</v>
      </c>
      <c r="CK57" s="1140">
        <v>22597.495759479989</v>
      </c>
      <c r="CL57" s="1140">
        <v>22044.530639399971</v>
      </c>
      <c r="CM57" s="1140">
        <v>21561.821478250007</v>
      </c>
      <c r="CN57" s="1140">
        <v>19811.472098009999</v>
      </c>
      <c r="CO57" s="1140">
        <v>15924.198801319966</v>
      </c>
      <c r="CP57" s="1140">
        <v>13081.932868679964</v>
      </c>
      <c r="CQ57" s="1140">
        <v>18469.000551759982</v>
      </c>
      <c r="CR57" s="1140">
        <v>20435.040907790011</v>
      </c>
      <c r="CS57" s="1140">
        <v>17745.504284119903</v>
      </c>
      <c r="CT57" s="1140">
        <v>17770.187594280058</v>
      </c>
      <c r="CU57" s="1140">
        <v>13353.068122100005</v>
      </c>
      <c r="CV57" s="1140">
        <v>15538.917807289947</v>
      </c>
      <c r="CW57" s="1140">
        <v>18076.365482630034</v>
      </c>
      <c r="CX57" s="1140">
        <v>22476.450769049956</v>
      </c>
      <c r="CY57" s="1140">
        <v>21764.401940069976</v>
      </c>
      <c r="CZ57" s="1140">
        <v>19920.449408879998</v>
      </c>
      <c r="DA57" s="1140">
        <v>17132.549358880002</v>
      </c>
      <c r="DB57" s="1140">
        <v>17331.741958690058</v>
      </c>
      <c r="DC57" s="1140">
        <v>16655.315602609982</v>
      </c>
      <c r="DD57" s="1140">
        <v>17236.659394390081</v>
      </c>
      <c r="DE57" s="1140">
        <v>16047.574822380067</v>
      </c>
      <c r="DF57" s="1140">
        <v>16794.55439085004</v>
      </c>
      <c r="DG57" s="1140">
        <v>16187.812679669985</v>
      </c>
      <c r="DH57" s="1140">
        <v>17285.976926669988</v>
      </c>
      <c r="DI57" s="1140">
        <v>21126.782202980045</v>
      </c>
      <c r="DJ57" s="1140">
        <v>23277.807549940124</v>
      </c>
      <c r="DK57" s="1140">
        <v>26886.065392700013</v>
      </c>
      <c r="DL57" s="1140">
        <v>30796.05285072992</v>
      </c>
      <c r="DM57" s="1140">
        <v>32248.78907285001</v>
      </c>
      <c r="DN57" s="1140">
        <v>34263.150843110052</v>
      </c>
      <c r="DO57" s="1140">
        <v>36312.045858509955</v>
      </c>
      <c r="DP57" s="1140">
        <v>36818.002139040036</v>
      </c>
      <c r="DQ57" s="1140">
        <v>38480.682415569943</v>
      </c>
      <c r="DR57" s="1140">
        <v>22423.470864930048</v>
      </c>
      <c r="DS57" s="1140">
        <v>25347.25553749987</v>
      </c>
      <c r="DT57" s="1140">
        <v>29915.161736709953</v>
      </c>
      <c r="DU57" s="1140">
        <v>33266.74863743993</v>
      </c>
      <c r="DV57" s="1140">
        <v>43315.521985109976</v>
      </c>
      <c r="DW57" s="1140">
        <v>45358.747164090011</v>
      </c>
      <c r="DX57" s="1140">
        <v>48614.019775939989</v>
      </c>
      <c r="DY57" s="1140">
        <v>51944.345824869946</v>
      </c>
      <c r="DZ57" s="1140">
        <v>51706.888492540071</v>
      </c>
      <c r="EA57" s="1140">
        <v>51174.950152169957</v>
      </c>
      <c r="EB57" s="1140">
        <v>51147.822299679843</v>
      </c>
      <c r="EC57" s="1140">
        <v>53731.527280900147</v>
      </c>
      <c r="ED57" s="1140">
        <v>54840.327218580074</v>
      </c>
      <c r="EE57" s="1140">
        <v>54825.346195260252</v>
      </c>
      <c r="EF57" s="1140">
        <v>54663.651045490231</v>
      </c>
      <c r="EG57" s="1140">
        <v>56369.384690699953</v>
      </c>
      <c r="EH57" s="1140">
        <v>27134.189067319825</v>
      </c>
      <c r="EI57" s="1140">
        <v>31768.780279029783</v>
      </c>
      <c r="EJ57" s="1140">
        <v>40194.416965589997</v>
      </c>
      <c r="EK57" s="1140">
        <v>40183.213761679712</v>
      </c>
      <c r="EL57" s="1140">
        <v>39867.37100731003</v>
      </c>
      <c r="EM57" s="1140">
        <v>37284.54785757004</v>
      </c>
      <c r="EN57" s="1140">
        <v>40013.119371209934</v>
      </c>
      <c r="EO57" s="1140">
        <v>17576.358655040021</v>
      </c>
      <c r="EP57" s="1140">
        <v>20425.451099229962</v>
      </c>
      <c r="EQ57" s="1140">
        <v>18140.558519259746</v>
      </c>
      <c r="ER57" s="1140">
        <v>19235.44544892991</v>
      </c>
      <c r="ES57" s="1140">
        <v>20525.166046790022</v>
      </c>
      <c r="ET57" s="1140">
        <v>9921.0327276498829</v>
      </c>
      <c r="EU57" s="1140">
        <v>10116.39656728001</v>
      </c>
      <c r="EV57" s="1140">
        <v>12818.432083740001</v>
      </c>
      <c r="EW57" s="1140">
        <v>14298.364415839853</v>
      </c>
      <c r="EX57" s="1140">
        <v>10567.036497750254</v>
      </c>
      <c r="EY57" s="1140">
        <v>6786.3282931899512</v>
      </c>
      <c r="EZ57" s="1140">
        <v>1169.7412839499593</v>
      </c>
      <c r="FA57" s="1140">
        <v>5749.4202337300976</v>
      </c>
      <c r="FB57" s="1140">
        <v>7068.193299539912</v>
      </c>
      <c r="FC57" s="1140">
        <v>15091.893546869989</v>
      </c>
      <c r="FD57" s="1140">
        <v>18623.679913639768</v>
      </c>
      <c r="FE57" s="1140">
        <v>21273.339019190058</v>
      </c>
      <c r="FF57" s="1140">
        <v>17660.572851819939</v>
      </c>
      <c r="FG57" s="1140">
        <v>19560.07604032995</v>
      </c>
      <c r="FH57" s="1140">
        <v>19926.803392500118</v>
      </c>
      <c r="FI57" s="1140">
        <v>17463.499940499863</v>
      </c>
      <c r="FJ57" s="1140">
        <v>15223.583821809923</v>
      </c>
      <c r="FK57" s="1140">
        <v>8564.0343800799419</v>
      </c>
      <c r="FL57" s="1140">
        <v>9229.7369838799896</v>
      </c>
      <c r="FM57" s="1140">
        <v>14836.718773319981</v>
      </c>
      <c r="FN57" s="1140">
        <v>17930.894419549961</v>
      </c>
      <c r="FO57" s="1140">
        <v>22187.146566419833</v>
      </c>
      <c r="FP57" s="1140">
        <v>24569.92626039005</v>
      </c>
      <c r="FQ57" s="1140">
        <v>32831.013030380287</v>
      </c>
      <c r="FR57" s="1140">
        <v>32788.162702049958</v>
      </c>
      <c r="FS57" s="1140">
        <v>33815.633733550203</v>
      </c>
      <c r="FT57" s="1140">
        <v>40293.142807180091</v>
      </c>
      <c r="FU57" s="1140">
        <v>34780.719981679911</v>
      </c>
      <c r="FV57" s="1140">
        <v>37928.667731959838</v>
      </c>
      <c r="FW57" s="1140">
        <v>39057.982616109992</v>
      </c>
      <c r="FX57" s="1140">
        <v>40825.731310719857</v>
      </c>
      <c r="FY57" s="1140">
        <v>45240.923994720048</v>
      </c>
      <c r="FZ57" s="1140">
        <v>45918.525588949786</v>
      </c>
      <c r="GA57" s="1140">
        <v>48147.763816310136</v>
      </c>
      <c r="GB57" s="1140">
        <v>51337.261000930004</v>
      </c>
    </row>
    <row r="58" spans="1:184" ht="16.5" customHeight="1">
      <c r="A58" s="111"/>
      <c r="B58" s="111"/>
      <c r="C58" s="1141"/>
      <c r="D58" s="1141"/>
      <c r="E58" s="1141"/>
      <c r="F58" s="1141"/>
      <c r="G58" s="1141"/>
      <c r="H58" s="1141"/>
      <c r="I58" s="1141"/>
      <c r="J58" s="1141"/>
      <c r="K58" s="1141"/>
      <c r="L58" s="1141"/>
      <c r="M58" s="1141"/>
      <c r="N58" s="1141"/>
      <c r="O58" s="1141"/>
      <c r="P58" s="1141"/>
      <c r="Q58" s="1141"/>
      <c r="R58" s="1141"/>
      <c r="S58" s="1141"/>
      <c r="T58" s="1141"/>
      <c r="U58" s="1141"/>
      <c r="V58" s="1141"/>
      <c r="W58" s="1141"/>
      <c r="X58" s="1141"/>
      <c r="Y58" s="1141"/>
      <c r="Z58" s="1141"/>
      <c r="AA58" s="1141"/>
      <c r="AB58" s="1141"/>
      <c r="AC58" s="1141"/>
      <c r="AD58" s="1141"/>
      <c r="AE58" s="1141"/>
      <c r="AF58" s="1141"/>
      <c r="AG58" s="1141"/>
      <c r="AH58" s="1141"/>
      <c r="AI58" s="1141"/>
      <c r="AJ58" s="1141"/>
      <c r="AK58" s="1141"/>
      <c r="AL58" s="1141"/>
      <c r="AM58" s="1141"/>
      <c r="AN58" s="1141"/>
      <c r="AO58" s="1141"/>
      <c r="AP58" s="1141"/>
      <c r="AQ58" s="1141"/>
      <c r="AR58" s="1141"/>
      <c r="AS58" s="1141"/>
      <c r="AT58" s="1141"/>
      <c r="AU58" s="1141"/>
      <c r="AV58" s="1141"/>
      <c r="AW58" s="1141"/>
      <c r="AX58" s="1141"/>
      <c r="AY58" s="1141"/>
      <c r="AZ58" s="1141"/>
      <c r="BA58" s="1141"/>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c r="CB58" s="1141"/>
      <c r="CC58" s="1141"/>
      <c r="CD58" s="1141"/>
      <c r="CE58" s="1141"/>
      <c r="CF58" s="1141"/>
      <c r="CG58" s="1141"/>
      <c r="CH58" s="1141"/>
      <c r="CI58" s="1141"/>
      <c r="CJ58" s="1141"/>
      <c r="CK58" s="1141"/>
      <c r="CL58" s="1141"/>
      <c r="CM58" s="1141"/>
      <c r="CN58" s="1141"/>
      <c r="CO58" s="1141"/>
      <c r="CP58" s="1141"/>
      <c r="CQ58" s="1141"/>
      <c r="CR58" s="1141"/>
      <c r="CS58" s="1141"/>
      <c r="CT58" s="1141"/>
      <c r="CU58" s="1141"/>
      <c r="CV58" s="1141"/>
      <c r="CW58" s="1141"/>
      <c r="CX58" s="1141"/>
      <c r="CY58" s="1141"/>
      <c r="CZ58" s="1141"/>
      <c r="DA58" s="1141"/>
      <c r="DB58" s="1141"/>
      <c r="DC58" s="1141"/>
      <c r="DD58" s="1141"/>
      <c r="DE58" s="1141"/>
      <c r="DF58" s="1141"/>
      <c r="DG58" s="1141"/>
      <c r="DH58" s="1141"/>
      <c r="DI58" s="1141"/>
      <c r="DJ58" s="1141"/>
      <c r="DK58" s="1141"/>
      <c r="DL58" s="1141"/>
      <c r="DM58" s="1141"/>
      <c r="DN58" s="1141"/>
      <c r="DO58" s="1141"/>
      <c r="DP58" s="1141"/>
      <c r="DQ58" s="1141"/>
      <c r="DR58" s="1141"/>
      <c r="DS58" s="1141"/>
      <c r="DT58" s="1141"/>
      <c r="DU58" s="1141"/>
      <c r="DV58" s="1141"/>
      <c r="DW58" s="1141"/>
      <c r="DX58" s="1141"/>
      <c r="DY58" s="1141"/>
      <c r="DZ58" s="1141"/>
      <c r="EA58" s="1141"/>
      <c r="EB58" s="1141"/>
      <c r="EC58" s="1141"/>
      <c r="ED58" s="1141"/>
      <c r="EE58" s="1141"/>
      <c r="EF58" s="1141"/>
      <c r="EG58" s="1141"/>
      <c r="EH58" s="1141"/>
      <c r="EI58" s="1141"/>
      <c r="EJ58" s="1141"/>
      <c r="EK58" s="1141"/>
      <c r="EL58" s="1141"/>
      <c r="EM58" s="1141"/>
      <c r="EN58" s="1141"/>
      <c r="EO58" s="1141"/>
      <c r="EP58" s="1141"/>
      <c r="EQ58" s="1141"/>
      <c r="ER58" s="1141"/>
      <c r="ES58" s="1141"/>
      <c r="ET58" s="1141"/>
      <c r="EU58" s="1141"/>
      <c r="EV58" s="1141"/>
      <c r="EW58" s="1141"/>
      <c r="EX58" s="1141"/>
      <c r="EY58" s="1141"/>
      <c r="EZ58" s="1141"/>
      <c r="FA58" s="1141"/>
      <c r="FB58" s="1141"/>
      <c r="FC58" s="1141"/>
      <c r="FD58" s="1141"/>
      <c r="FE58" s="1141"/>
      <c r="FF58" s="1141"/>
      <c r="FG58" s="1141"/>
      <c r="FH58" s="1141"/>
      <c r="FI58" s="1141"/>
      <c r="FJ58" s="1141"/>
      <c r="FK58" s="1141"/>
      <c r="FL58" s="1141"/>
      <c r="FM58" s="1141"/>
      <c r="FN58" s="1141"/>
      <c r="FO58" s="1141"/>
      <c r="FP58" s="1141"/>
      <c r="FQ58" s="1141"/>
      <c r="FR58" s="1141"/>
      <c r="FS58" s="1141"/>
      <c r="FT58" s="1141"/>
      <c r="FU58" s="1141"/>
      <c r="FV58" s="1141"/>
      <c r="FW58" s="1141"/>
      <c r="FX58" s="1141"/>
      <c r="FY58" s="1141"/>
      <c r="FZ58" s="1141"/>
      <c r="GA58" s="1141"/>
      <c r="GB58" s="1141"/>
    </row>
    <row r="59" spans="1:184" ht="16.5" customHeight="1">
      <c r="A59" s="109"/>
      <c r="B59" s="109" t="s">
        <v>62</v>
      </c>
      <c r="C59" s="1140">
        <v>69596.492978319991</v>
      </c>
      <c r="D59" s="1140">
        <v>70941.137481892089</v>
      </c>
      <c r="E59" s="1140">
        <v>70499.654408622795</v>
      </c>
      <c r="F59" s="1140">
        <v>71302.400435399992</v>
      </c>
      <c r="G59" s="1140">
        <v>74450.371189439247</v>
      </c>
      <c r="H59" s="1140">
        <v>73422.694705203787</v>
      </c>
      <c r="I59" s="1140">
        <v>73741.023017996515</v>
      </c>
      <c r="J59" s="1140">
        <v>74913.405949937558</v>
      </c>
      <c r="K59" s="1140">
        <v>78694.334379371867</v>
      </c>
      <c r="L59" s="1140">
        <v>79392.890201197049</v>
      </c>
      <c r="M59" s="1140">
        <v>82982.38913011353</v>
      </c>
      <c r="N59" s="1140">
        <v>86612.239956321166</v>
      </c>
      <c r="O59" s="1140">
        <v>83585.412843679136</v>
      </c>
      <c r="P59" s="1140">
        <v>83414.251738604406</v>
      </c>
      <c r="Q59" s="1140">
        <v>84435.871824729984</v>
      </c>
      <c r="R59" s="1140">
        <v>84082.643758713326</v>
      </c>
      <c r="S59" s="1140">
        <v>85853.7490461774</v>
      </c>
      <c r="T59" s="1140">
        <v>88592.546954006102</v>
      </c>
      <c r="U59" s="1140">
        <v>88882.225156140514</v>
      </c>
      <c r="V59" s="1140">
        <v>89112.098273285083</v>
      </c>
      <c r="W59" s="1140">
        <v>87868.85674328811</v>
      </c>
      <c r="X59" s="1140">
        <v>91091.426085718325</v>
      </c>
      <c r="Y59" s="1140">
        <v>89540.306184057728</v>
      </c>
      <c r="Z59" s="1140">
        <v>92681.040481569406</v>
      </c>
      <c r="AA59" s="1140">
        <v>93057.427462320033</v>
      </c>
      <c r="AB59" s="1140">
        <v>93216.006621315551</v>
      </c>
      <c r="AC59" s="1140">
        <v>92395.195668494649</v>
      </c>
      <c r="AD59" s="1140">
        <v>92343.333515853825</v>
      </c>
      <c r="AE59" s="1140">
        <v>90504.874658527566</v>
      </c>
      <c r="AF59" s="1140">
        <v>97002.375047003166</v>
      </c>
      <c r="AG59" s="1140">
        <v>98020.36266122805</v>
      </c>
      <c r="AH59" s="1140">
        <v>97950.904823900244</v>
      </c>
      <c r="AI59" s="1140">
        <v>98887.514704928049</v>
      </c>
      <c r="AJ59" s="1140">
        <v>98497.729015718214</v>
      </c>
      <c r="AK59" s="1140">
        <v>99356.306201215775</v>
      </c>
      <c r="AL59" s="1140">
        <v>100930.55116470347</v>
      </c>
      <c r="AM59" s="1140">
        <v>104790.8711862858</v>
      </c>
      <c r="AN59" s="1140">
        <v>104458.18777059334</v>
      </c>
      <c r="AO59" s="1140">
        <v>108086.37032072496</v>
      </c>
      <c r="AP59" s="1140">
        <v>107405.78630819431</v>
      </c>
      <c r="AQ59" s="1140">
        <v>114390.36744273815</v>
      </c>
      <c r="AR59" s="1140">
        <v>113988.66618276245</v>
      </c>
      <c r="AS59" s="1140">
        <v>111194.3348185853</v>
      </c>
      <c r="AT59" s="1140">
        <v>110092.93683619938</v>
      </c>
      <c r="AU59" s="1140">
        <v>112471.1827692574</v>
      </c>
      <c r="AV59" s="1140">
        <v>111686.14588464067</v>
      </c>
      <c r="AW59" s="1140">
        <v>111021.07279987191</v>
      </c>
      <c r="AX59" s="1140">
        <v>115230.05499443377</v>
      </c>
      <c r="AY59" s="1140">
        <v>115477.48536903718</v>
      </c>
      <c r="AZ59" s="1140">
        <v>120988.83522910152</v>
      </c>
      <c r="BA59" s="1140">
        <v>122871.29449204239</v>
      </c>
      <c r="BB59" s="1140">
        <v>127088.77066029809</v>
      </c>
      <c r="BC59" s="1140">
        <v>128069.4762808027</v>
      </c>
      <c r="BD59" s="1140">
        <v>130583.81207642556</v>
      </c>
      <c r="BE59" s="1140">
        <v>131173.15071691383</v>
      </c>
      <c r="BF59" s="1140">
        <v>133456.09197498212</v>
      </c>
      <c r="BG59" s="1140">
        <v>130765.6793397868</v>
      </c>
      <c r="BH59" s="1140">
        <v>129055.71459652908</v>
      </c>
      <c r="BI59" s="1140">
        <v>126942.81240977174</v>
      </c>
      <c r="BJ59" s="1140">
        <v>131563.49427910321</v>
      </c>
      <c r="BK59" s="1140">
        <v>128415.42706414525</v>
      </c>
      <c r="BL59" s="1140">
        <v>134436.63312649104</v>
      </c>
      <c r="BM59" s="1140">
        <v>147415.07719755106</v>
      </c>
      <c r="BN59" s="1140">
        <v>146159.68355201508</v>
      </c>
      <c r="BO59" s="1140">
        <v>146084.06147709003</v>
      </c>
      <c r="BP59" s="1140">
        <v>149685.82964859999</v>
      </c>
      <c r="BQ59" s="1140">
        <v>152617.94579201998</v>
      </c>
      <c r="BR59" s="1140">
        <v>152435.10079409002</v>
      </c>
      <c r="BS59" s="1140">
        <v>154676.54865548</v>
      </c>
      <c r="BT59" s="1140">
        <v>158429.68953137996</v>
      </c>
      <c r="BU59" s="1140">
        <v>160069.02174412005</v>
      </c>
      <c r="BV59" s="1140">
        <v>161362.55657941001</v>
      </c>
      <c r="BW59" s="1140">
        <v>161629.17440413</v>
      </c>
      <c r="BX59" s="1140">
        <v>164349.35004958996</v>
      </c>
      <c r="BY59" s="1140">
        <v>165416.05700292002</v>
      </c>
      <c r="BZ59" s="1140">
        <v>164662.21708085999</v>
      </c>
      <c r="CA59" s="1140">
        <v>167951.32043450995</v>
      </c>
      <c r="CB59" s="1140">
        <v>174872.48942699001</v>
      </c>
      <c r="CC59" s="1140">
        <v>175421.29849750001</v>
      </c>
      <c r="CD59" s="1140">
        <v>174452.08759260995</v>
      </c>
      <c r="CE59" s="1140">
        <v>177108.37673410997</v>
      </c>
      <c r="CF59" s="1140">
        <v>178785.45480361005</v>
      </c>
      <c r="CG59" s="1140">
        <v>181295.97438636</v>
      </c>
      <c r="CH59" s="1140">
        <v>185234.34054785004</v>
      </c>
      <c r="CI59" s="1140">
        <v>181843.60436808999</v>
      </c>
      <c r="CJ59" s="1140">
        <v>182389.03224828001</v>
      </c>
      <c r="CK59" s="1140">
        <v>183206.87444175</v>
      </c>
      <c r="CL59" s="1140">
        <v>186722.54971691</v>
      </c>
      <c r="CM59" s="1140">
        <v>186053.17597899996</v>
      </c>
      <c r="CN59" s="1140">
        <v>187908.69362753001</v>
      </c>
      <c r="CO59" s="1140">
        <v>183668.11129455001</v>
      </c>
      <c r="CP59" s="1140">
        <v>183313.14445789001</v>
      </c>
      <c r="CQ59" s="1140">
        <v>192610.77432565999</v>
      </c>
      <c r="CR59" s="1140">
        <v>195973.24121254997</v>
      </c>
      <c r="CS59" s="1140">
        <v>198971.14215291999</v>
      </c>
      <c r="CT59" s="1140">
        <v>207653.2763874396</v>
      </c>
      <c r="CU59" s="1140">
        <v>204499.08389621993</v>
      </c>
      <c r="CV59" s="1140">
        <v>210754.6665969801</v>
      </c>
      <c r="CW59" s="1140">
        <v>214723.08751193993</v>
      </c>
      <c r="CX59" s="1140">
        <v>221940.01058586998</v>
      </c>
      <c r="CY59" s="1140">
        <v>229327.95755876999</v>
      </c>
      <c r="CZ59" s="1140">
        <v>237591.15970955996</v>
      </c>
      <c r="DA59" s="1140">
        <v>229257.85809920996</v>
      </c>
      <c r="DB59" s="1140">
        <v>233361.93871635484</v>
      </c>
      <c r="DC59" s="1140">
        <v>226356.64214427999</v>
      </c>
      <c r="DD59" s="1140">
        <v>224900.90402548003</v>
      </c>
      <c r="DE59" s="1140">
        <v>222116.63754560993</v>
      </c>
      <c r="DF59" s="1140">
        <v>224314.53188190999</v>
      </c>
      <c r="DG59" s="1140">
        <v>226175.33672197003</v>
      </c>
      <c r="DH59" s="1140">
        <v>227249.11355501023</v>
      </c>
      <c r="DI59" s="1140">
        <v>233932.51732181996</v>
      </c>
      <c r="DJ59" s="1140">
        <v>236574.99271028998</v>
      </c>
      <c r="DK59" s="1140">
        <v>247887.62922757003</v>
      </c>
      <c r="DL59" s="1140">
        <v>260005.77526694004</v>
      </c>
      <c r="DM59" s="1140">
        <v>265909.80497572001</v>
      </c>
      <c r="DN59" s="1140">
        <v>266458.11617937998</v>
      </c>
      <c r="DO59" s="1140">
        <v>269687.33985771006</v>
      </c>
      <c r="DP59" s="1140">
        <v>270333.30208668002</v>
      </c>
      <c r="DQ59" s="1140">
        <v>275703.91501952958</v>
      </c>
      <c r="DR59" s="1140">
        <v>275938.08768676</v>
      </c>
      <c r="DS59" s="1140">
        <v>285593.39157807006</v>
      </c>
      <c r="DT59" s="1140">
        <v>280698.14165284997</v>
      </c>
      <c r="DU59" s="1140">
        <v>283721.46444056992</v>
      </c>
      <c r="DV59" s="1140">
        <v>302626.33420869993</v>
      </c>
      <c r="DW59" s="1140">
        <v>297923.36164863274</v>
      </c>
      <c r="DX59" s="1140">
        <v>322540.83795550355</v>
      </c>
      <c r="DY59" s="1140">
        <v>340076.22582934995</v>
      </c>
      <c r="DZ59" s="1140">
        <v>363505.06539300992</v>
      </c>
      <c r="EA59" s="1140">
        <v>381162.95334598992</v>
      </c>
      <c r="EB59" s="1140">
        <v>405336.86034841009</v>
      </c>
      <c r="EC59" s="1140">
        <v>404706.26486895001</v>
      </c>
      <c r="ED59" s="1140">
        <v>407009.19919003005</v>
      </c>
      <c r="EE59" s="1140">
        <v>427496.24914150994</v>
      </c>
      <c r="EF59" s="1140">
        <v>412751.50048619986</v>
      </c>
      <c r="EG59" s="1140">
        <v>414996.05421080999</v>
      </c>
      <c r="EH59" s="1140">
        <v>434544.36851303995</v>
      </c>
      <c r="EI59" s="1140">
        <v>441668.59650271019</v>
      </c>
      <c r="EJ59" s="1140">
        <v>446893.58303803991</v>
      </c>
      <c r="EK59" s="1140">
        <v>452698.3212731799</v>
      </c>
      <c r="EL59" s="1140">
        <v>461744.19383817987</v>
      </c>
      <c r="EM59" s="1140">
        <v>473387.34201010992</v>
      </c>
      <c r="EN59" s="1140">
        <v>463588.94710501999</v>
      </c>
      <c r="EO59" s="1140">
        <v>447475.91802747</v>
      </c>
      <c r="EP59" s="1140">
        <v>484175.61616938002</v>
      </c>
      <c r="EQ59" s="1140">
        <v>457673.67102017015</v>
      </c>
      <c r="ER59" s="1140">
        <v>452944.83698585996</v>
      </c>
      <c r="ES59" s="1140">
        <v>473661.09540925</v>
      </c>
      <c r="ET59" s="1140">
        <v>426307.06556643004</v>
      </c>
      <c r="EU59" s="1140">
        <v>419570.89581265004</v>
      </c>
      <c r="EV59" s="1140">
        <v>455044.19112579006</v>
      </c>
      <c r="EW59" s="1140">
        <v>425651.12527640985</v>
      </c>
      <c r="EX59" s="1140">
        <v>425537.84629463992</v>
      </c>
      <c r="EY59" s="1140">
        <v>438297.19479181</v>
      </c>
      <c r="EZ59" s="1140">
        <v>393992.59225335997</v>
      </c>
      <c r="FA59" s="1140">
        <v>402275.46760252997</v>
      </c>
      <c r="FB59" s="1140">
        <v>449730.4035684499</v>
      </c>
      <c r="FC59" s="1140">
        <v>411599.73013698001</v>
      </c>
      <c r="FD59" s="1140">
        <v>413474.81531473005</v>
      </c>
      <c r="FE59" s="1140">
        <v>414146.18873487005</v>
      </c>
      <c r="FF59" s="1140">
        <v>398428.17279547005</v>
      </c>
      <c r="FG59" s="1140">
        <v>399773.41834950994</v>
      </c>
      <c r="FH59" s="1140">
        <v>413690.62393681996</v>
      </c>
      <c r="FI59" s="1140">
        <v>414290.75453008997</v>
      </c>
      <c r="FJ59" s="1140">
        <v>419182.92651737999</v>
      </c>
      <c r="FK59" s="1140">
        <v>401348.54695991997</v>
      </c>
      <c r="FL59" s="1140">
        <v>405351.71051185991</v>
      </c>
      <c r="FM59" s="1140">
        <v>405922.22809299995</v>
      </c>
      <c r="FN59" s="1140">
        <v>430103.47272575996</v>
      </c>
      <c r="FO59" s="1140">
        <v>432682.30941393005</v>
      </c>
      <c r="FP59" s="1140">
        <v>436272.20082116011</v>
      </c>
      <c r="FQ59" s="1140">
        <v>446744.55529558001</v>
      </c>
      <c r="FR59" s="1140">
        <v>447483.74872745003</v>
      </c>
      <c r="FS59" s="1140">
        <v>469351.4798657801</v>
      </c>
      <c r="FT59" s="1140">
        <v>500229.58481196</v>
      </c>
      <c r="FU59" s="1140">
        <v>482642.69156616001</v>
      </c>
      <c r="FV59" s="1140">
        <v>470344.20016839996</v>
      </c>
      <c r="FW59" s="1140">
        <v>482798.54105736001</v>
      </c>
      <c r="FX59" s="1140">
        <v>503078.23395000998</v>
      </c>
      <c r="FY59" s="1140">
        <v>504331.94128892</v>
      </c>
      <c r="FZ59" s="1140">
        <v>509051.95888481004</v>
      </c>
      <c r="GA59" s="1140">
        <v>505138.80985203007</v>
      </c>
      <c r="GB59" s="1140">
        <v>507713.15909291001</v>
      </c>
    </row>
    <row r="60" spans="1:184" ht="15" customHeight="1" thickBot="1">
      <c r="A60" s="127"/>
      <c r="B60" s="127"/>
      <c r="C60" s="1145"/>
      <c r="D60" s="1145"/>
      <c r="E60" s="1145"/>
      <c r="F60" s="1145"/>
      <c r="G60" s="1145"/>
      <c r="H60" s="1145"/>
      <c r="I60" s="1145"/>
      <c r="J60" s="1145"/>
      <c r="K60" s="1145"/>
      <c r="L60" s="1145"/>
      <c r="M60" s="1145"/>
      <c r="N60" s="1145"/>
      <c r="O60" s="1145"/>
      <c r="P60" s="1145"/>
      <c r="Q60" s="1145"/>
      <c r="R60" s="1145"/>
      <c r="S60" s="1145"/>
      <c r="T60" s="1145"/>
      <c r="U60" s="1145"/>
      <c r="V60" s="1145"/>
      <c r="W60" s="1145"/>
      <c r="X60" s="1145"/>
      <c r="Y60" s="1145"/>
      <c r="Z60" s="1145"/>
      <c r="AA60" s="1145"/>
      <c r="AB60" s="1145"/>
      <c r="AC60" s="1145"/>
      <c r="AD60" s="1145"/>
      <c r="AE60" s="1145"/>
      <c r="AF60" s="1145"/>
      <c r="AG60" s="1145"/>
      <c r="AH60" s="1145"/>
      <c r="AI60" s="1145"/>
      <c r="AJ60" s="1145"/>
      <c r="AK60" s="1145"/>
      <c r="AL60" s="1145"/>
      <c r="AM60" s="1145"/>
      <c r="AN60" s="1145"/>
      <c r="AO60" s="1145"/>
      <c r="AP60" s="1145"/>
      <c r="AQ60" s="1145"/>
      <c r="AR60" s="1145"/>
      <c r="AS60" s="1145"/>
      <c r="AT60" s="1145"/>
      <c r="AU60" s="1145"/>
      <c r="AV60" s="1145"/>
      <c r="AW60" s="1145"/>
      <c r="AX60" s="1145"/>
      <c r="AY60" s="1145"/>
      <c r="AZ60" s="1145"/>
      <c r="BA60" s="1145"/>
      <c r="BB60" s="1145"/>
      <c r="BC60" s="1145"/>
      <c r="BD60" s="1145"/>
      <c r="BE60" s="1145"/>
      <c r="BF60" s="1145"/>
      <c r="BG60" s="1145"/>
      <c r="BH60" s="1145"/>
      <c r="BI60" s="1145"/>
      <c r="BJ60" s="1145"/>
      <c r="BK60" s="1145"/>
      <c r="BL60" s="1145"/>
      <c r="BM60" s="1145"/>
      <c r="BN60" s="1145"/>
      <c r="BO60" s="1145"/>
      <c r="BP60" s="1145"/>
      <c r="BQ60" s="1145"/>
      <c r="BR60" s="1145"/>
      <c r="BS60" s="1145"/>
      <c r="BT60" s="1145"/>
      <c r="BU60" s="1145"/>
      <c r="BV60" s="1145"/>
      <c r="BW60" s="1145"/>
      <c r="BX60" s="1145"/>
      <c r="BY60" s="1145"/>
      <c r="BZ60" s="1145"/>
      <c r="CA60" s="1145"/>
      <c r="CB60" s="1145"/>
      <c r="CC60" s="1145"/>
      <c r="CD60" s="1145"/>
      <c r="CE60" s="1145"/>
      <c r="CF60" s="1145"/>
      <c r="CG60" s="1145"/>
      <c r="CH60" s="1145"/>
      <c r="CI60" s="1145"/>
      <c r="CJ60" s="1145"/>
      <c r="CK60" s="1145"/>
      <c r="CL60" s="1145"/>
      <c r="CM60" s="1145"/>
      <c r="CN60" s="1145"/>
      <c r="CO60" s="1145"/>
      <c r="CP60" s="1145"/>
      <c r="CQ60" s="1145"/>
      <c r="CR60" s="1145"/>
      <c r="CS60" s="1145"/>
      <c r="CT60" s="1145"/>
      <c r="CU60" s="1145"/>
      <c r="CV60" s="1145"/>
      <c r="CW60" s="1145"/>
      <c r="CX60" s="1145"/>
      <c r="CY60" s="1145"/>
      <c r="CZ60" s="1145"/>
      <c r="DA60" s="1145"/>
      <c r="DB60" s="1145"/>
      <c r="DC60" s="1145"/>
      <c r="DD60" s="1145"/>
      <c r="DE60" s="1145"/>
      <c r="DF60" s="1145"/>
      <c r="DG60" s="1145"/>
      <c r="DH60" s="1145"/>
      <c r="DI60" s="1145"/>
      <c r="DJ60" s="1145"/>
      <c r="DK60" s="1145"/>
      <c r="DL60" s="1145"/>
      <c r="DM60" s="1145"/>
      <c r="DN60" s="1145"/>
      <c r="DO60" s="1145"/>
      <c r="DP60" s="1145"/>
      <c r="DQ60" s="1145"/>
      <c r="DR60" s="1145"/>
      <c r="DS60" s="1145"/>
      <c r="DT60" s="1145"/>
      <c r="DU60" s="1145"/>
      <c r="DV60" s="1145"/>
      <c r="DW60" s="1145"/>
      <c r="DX60" s="1145"/>
      <c r="DY60" s="1145"/>
      <c r="DZ60" s="1145"/>
      <c r="EA60" s="1145"/>
      <c r="EB60" s="1145"/>
      <c r="EC60" s="1145"/>
      <c r="ED60" s="1145"/>
      <c r="EE60" s="1145"/>
      <c r="EF60" s="1145"/>
      <c r="EG60" s="1145"/>
      <c r="EH60" s="1145"/>
      <c r="EI60" s="1145"/>
      <c r="EJ60" s="1145"/>
      <c r="EK60" s="1145"/>
      <c r="EL60" s="1145"/>
      <c r="EM60" s="1145"/>
      <c r="EN60" s="1145"/>
      <c r="EO60" s="1145"/>
      <c r="EP60" s="1145"/>
      <c r="EQ60" s="1145"/>
      <c r="ER60" s="1145"/>
      <c r="ES60" s="1145"/>
      <c r="ET60" s="1145"/>
      <c r="EU60" s="1145"/>
      <c r="EV60" s="1145"/>
      <c r="EW60" s="1145"/>
      <c r="EX60" s="1145"/>
      <c r="EY60" s="1145"/>
      <c r="EZ60" s="1145"/>
      <c r="FA60" s="1145"/>
      <c r="FB60" s="1145"/>
      <c r="FC60" s="1145"/>
      <c r="FD60" s="1145"/>
      <c r="FE60" s="1145"/>
      <c r="FF60" s="1145"/>
      <c r="FG60" s="1145"/>
      <c r="FH60" s="1145"/>
      <c r="FI60" s="1145"/>
      <c r="FJ60" s="1145"/>
      <c r="FK60" s="1145"/>
      <c r="FL60" s="1145"/>
      <c r="FM60" s="1145"/>
      <c r="FN60" s="1145"/>
      <c r="FO60" s="1145"/>
      <c r="FP60" s="1145"/>
      <c r="FQ60" s="1145"/>
      <c r="FR60" s="1145"/>
      <c r="FS60" s="1145"/>
      <c r="FT60" s="1145"/>
      <c r="FU60" s="1145"/>
      <c r="FV60" s="1145"/>
      <c r="FW60" s="1145"/>
      <c r="FX60" s="1145"/>
      <c r="FY60" s="1145"/>
      <c r="FZ60" s="1145"/>
      <c r="GA60" s="1145"/>
      <c r="GB60" s="1145"/>
    </row>
    <row r="61" spans="1:184" s="1094" customFormat="1" ht="15.75" customHeight="1" thickTop="1">
      <c r="A61" s="129" t="s">
        <v>3020</v>
      </c>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c r="EX61" s="129"/>
      <c r="EY61" s="129"/>
      <c r="EZ61" s="129"/>
      <c r="FA61" s="129"/>
      <c r="FB61" s="129"/>
      <c r="FC61" s="129"/>
      <c r="FD61" s="129"/>
      <c r="FE61" s="129"/>
      <c r="FF61" s="129"/>
      <c r="FG61" s="129"/>
      <c r="FH61" s="129"/>
      <c r="FI61" s="129"/>
      <c r="FJ61" s="129"/>
      <c r="FK61" s="129"/>
      <c r="FL61" s="129"/>
      <c r="FM61" s="129"/>
      <c r="FN61" s="129"/>
      <c r="FO61" s="129"/>
      <c r="FP61" s="129"/>
      <c r="FQ61" s="129"/>
      <c r="FR61" s="129"/>
      <c r="FS61" s="129"/>
      <c r="FT61" s="129"/>
      <c r="FU61" s="129"/>
      <c r="FV61" s="129"/>
      <c r="FW61" s="129"/>
      <c r="FX61" s="129"/>
      <c r="FY61" s="129"/>
      <c r="FZ61" s="129"/>
      <c r="GA61" s="129"/>
      <c r="GB61" s="129"/>
    </row>
    <row r="62" spans="1:184" s="1094" customFormat="1" ht="15.75" customHeight="1">
      <c r="A62" s="1146" t="s">
        <v>3021</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c r="FA62" s="129"/>
      <c r="FB62" s="129"/>
      <c r="FC62" s="129"/>
      <c r="FD62" s="129"/>
      <c r="FE62" s="129"/>
      <c r="FF62" s="129"/>
      <c r="FG62" s="129"/>
      <c r="FH62" s="129"/>
      <c r="FI62" s="129"/>
      <c r="FJ62" s="129"/>
      <c r="FK62" s="129"/>
      <c r="FL62" s="129"/>
      <c r="FM62" s="129"/>
      <c r="FN62" s="129"/>
      <c r="FO62" s="129"/>
      <c r="FP62" s="129"/>
      <c r="FQ62" s="129"/>
      <c r="FR62" s="129"/>
      <c r="FS62" s="129"/>
      <c r="FT62" s="129"/>
      <c r="FU62" s="129"/>
      <c r="FV62" s="129"/>
      <c r="FW62" s="129"/>
      <c r="FX62" s="129"/>
      <c r="FY62" s="129"/>
      <c r="FZ62" s="129"/>
      <c r="GA62" s="129"/>
      <c r="GB62" s="129"/>
    </row>
    <row r="63" spans="1:184" s="1147" customFormat="1" ht="21" customHeight="1">
      <c r="A63" s="133" t="s">
        <v>145</v>
      </c>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c r="AQ63" s="178"/>
      <c r="AR63" s="178"/>
      <c r="AS63" s="178"/>
      <c r="AT63" s="178"/>
      <c r="AU63" s="178"/>
      <c r="AV63" s="178"/>
      <c r="AW63" s="178"/>
      <c r="AX63" s="178"/>
      <c r="AY63" s="178"/>
      <c r="AZ63" s="178"/>
      <c r="BA63" s="178"/>
      <c r="BB63" s="178"/>
      <c r="BC63" s="178"/>
      <c r="BD63" s="178"/>
      <c r="BE63" s="178"/>
      <c r="BF63" s="178"/>
      <c r="BG63" s="178"/>
      <c r="BH63" s="178"/>
      <c r="BI63" s="178"/>
      <c r="BJ63" s="178"/>
      <c r="BK63" s="178"/>
      <c r="BL63" s="178"/>
      <c r="BM63" s="178"/>
      <c r="BN63" s="178"/>
      <c r="BO63" s="178"/>
      <c r="BP63" s="178"/>
      <c r="BQ63" s="178"/>
      <c r="BR63" s="178"/>
      <c r="BS63" s="178"/>
      <c r="BT63" s="178"/>
      <c r="BU63" s="178"/>
      <c r="BV63" s="178"/>
      <c r="BW63" s="178"/>
      <c r="BX63" s="178"/>
      <c r="BY63" s="178"/>
      <c r="BZ63" s="178"/>
      <c r="CA63" s="178"/>
      <c r="CB63" s="178"/>
      <c r="CC63" s="178"/>
      <c r="CD63" s="178"/>
      <c r="CE63" s="178"/>
      <c r="CF63" s="178"/>
      <c r="CG63" s="178"/>
      <c r="CH63" s="178"/>
      <c r="CI63" s="178"/>
      <c r="CJ63" s="178"/>
      <c r="CK63" s="178"/>
      <c r="CL63" s="178"/>
      <c r="CM63" s="178"/>
      <c r="CN63" s="178"/>
      <c r="CO63" s="178"/>
      <c r="CP63" s="178"/>
      <c r="CQ63" s="178"/>
      <c r="CR63" s="178"/>
      <c r="CS63" s="178"/>
      <c r="CT63" s="178"/>
      <c r="CU63" s="178"/>
      <c r="CV63" s="178"/>
      <c r="CW63" s="178"/>
      <c r="CX63" s="178"/>
      <c r="CY63" s="178"/>
      <c r="CZ63" s="178"/>
      <c r="DA63" s="178"/>
      <c r="DB63" s="178"/>
      <c r="DC63" s="178"/>
      <c r="DD63" s="178"/>
      <c r="DE63" s="178"/>
      <c r="DF63" s="178"/>
      <c r="DG63" s="178"/>
      <c r="DH63" s="178"/>
      <c r="DI63" s="178"/>
      <c r="DJ63" s="178"/>
      <c r="DK63" s="178"/>
      <c r="DL63" s="178"/>
      <c r="DM63" s="178"/>
      <c r="DN63" s="178"/>
      <c r="DO63" s="178"/>
      <c r="DP63" s="178"/>
      <c r="DQ63" s="178"/>
      <c r="DR63" s="178"/>
      <c r="DS63" s="178"/>
      <c r="DT63" s="178"/>
      <c r="DU63" s="178"/>
      <c r="DV63" s="178"/>
      <c r="DW63" s="178"/>
      <c r="DX63" s="178"/>
      <c r="DY63" s="178"/>
      <c r="DZ63" s="178"/>
      <c r="EA63" s="178"/>
      <c r="EB63" s="178"/>
      <c r="EC63" s="178"/>
      <c r="ED63" s="178"/>
      <c r="EE63" s="178"/>
      <c r="EF63" s="178"/>
      <c r="EG63" s="178"/>
      <c r="EH63" s="178"/>
      <c r="EI63" s="178"/>
      <c r="EJ63" s="178"/>
      <c r="EK63" s="178"/>
      <c r="EL63" s="178"/>
      <c r="EM63" s="178"/>
      <c r="EN63" s="178"/>
      <c r="EO63" s="178"/>
      <c r="EP63" s="178"/>
      <c r="EQ63" s="178"/>
      <c r="ER63" s="178"/>
      <c r="ES63" s="178"/>
      <c r="ET63" s="178"/>
      <c r="EU63" s="178"/>
      <c r="EV63" s="178"/>
      <c r="EW63" s="178"/>
      <c r="EX63" s="178"/>
      <c r="EY63" s="178"/>
      <c r="EZ63" s="178"/>
      <c r="FA63" s="178"/>
      <c r="FB63" s="178"/>
      <c r="FC63" s="178"/>
      <c r="FD63" s="178"/>
      <c r="FE63" s="178"/>
      <c r="FF63" s="178"/>
      <c r="FG63" s="178"/>
      <c r="FH63" s="178"/>
      <c r="FI63" s="178"/>
      <c r="FJ63" s="178"/>
      <c r="FK63" s="178"/>
      <c r="FL63" s="178"/>
      <c r="FM63" s="178"/>
      <c r="FN63" s="178"/>
      <c r="FO63" s="178"/>
      <c r="FP63" s="178"/>
      <c r="FQ63" s="178"/>
      <c r="FR63" s="178"/>
      <c r="FS63" s="178"/>
      <c r="FT63" s="178"/>
      <c r="FU63" s="178"/>
      <c r="FV63" s="178"/>
      <c r="FW63" s="178"/>
      <c r="FX63" s="178"/>
      <c r="FY63" s="178"/>
      <c r="FZ63" s="178"/>
      <c r="GA63" s="178"/>
      <c r="GB63" s="178"/>
    </row>
    <row r="64" spans="1:184" ht="19.2">
      <c r="A64" s="135"/>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5"/>
      <c r="EA64" s="135"/>
      <c r="EB64" s="135"/>
      <c r="EC64" s="135"/>
      <c r="ED64" s="135"/>
      <c r="EE64" s="135"/>
      <c r="EF64" s="135"/>
      <c r="EG64" s="135"/>
      <c r="EH64" s="135"/>
      <c r="EI64" s="135"/>
      <c r="EJ64" s="135"/>
      <c r="EK64" s="135"/>
      <c r="EL64" s="135"/>
      <c r="EM64" s="135"/>
      <c r="EN64" s="135"/>
      <c r="EO64" s="135"/>
      <c r="EP64" s="135"/>
      <c r="EQ64" s="135"/>
      <c r="ER64" s="135"/>
      <c r="ES64" s="135"/>
      <c r="ET64" s="135"/>
      <c r="EU64" s="135"/>
      <c r="EV64" s="135"/>
      <c r="EW64" s="135"/>
      <c r="EX64" s="135"/>
      <c r="EY64" s="135"/>
      <c r="EZ64" s="135"/>
      <c r="FA64" s="135"/>
      <c r="FB64" s="135"/>
      <c r="FC64" s="135"/>
      <c r="FD64" s="135"/>
      <c r="FE64" s="135"/>
      <c r="FF64" s="135"/>
      <c r="FG64" s="135"/>
      <c r="FH64" s="135"/>
      <c r="FI64" s="135"/>
      <c r="FJ64" s="135"/>
      <c r="FK64" s="135"/>
      <c r="FL64" s="135"/>
      <c r="FM64" s="135"/>
      <c r="FN64" s="135"/>
      <c r="FO64" s="135"/>
      <c r="FP64" s="135"/>
      <c r="FQ64" s="135"/>
      <c r="FR64" s="135"/>
      <c r="FS64" s="135"/>
      <c r="FT64" s="135"/>
      <c r="FU64" s="135"/>
      <c r="FV64" s="135"/>
      <c r="FW64" s="135"/>
      <c r="FX64" s="135"/>
      <c r="FY64" s="135"/>
      <c r="FZ64" s="135"/>
      <c r="GA64" s="135"/>
      <c r="GB64" s="135"/>
    </row>
  </sheetData>
  <printOptions horizontalCentered="1"/>
  <pageMargins left="0.74803149606299202" right="0.23622047244094499" top="0.5" bottom="0.74803149606299202" header="0.31496062992126" footer="0"/>
  <pageSetup paperSize="9" scale="47"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ET44"/>
  <sheetViews>
    <sheetView showGridLines="0" zoomScale="90" zoomScaleNormal="90" zoomScaleSheetLayoutView="80" workbookViewId="0">
      <pane xSplit="113" ySplit="3" topLeftCell="FP4" activePane="bottomRight" state="frozen"/>
      <selection activeCell="P6" sqref="P6"/>
      <selection pane="topRight" activeCell="P6" sqref="P6"/>
      <selection pane="bottomLeft" activeCell="P6" sqref="P6"/>
      <selection pane="bottomRight" activeCell="P6" sqref="P6"/>
    </sheetView>
  </sheetViews>
  <sheetFormatPr defaultColWidth="9.109375" defaultRowHeight="15"/>
  <cols>
    <col min="1" max="1" width="60.109375" style="130" customWidth="1"/>
    <col min="2" max="12" width="10.5546875" style="130" hidden="1" customWidth="1"/>
    <col min="13" max="13" width="9" style="130" hidden="1" customWidth="1"/>
    <col min="14" max="39" width="9.109375" style="130" hidden="1" customWidth="1"/>
    <col min="40" max="40" width="9.6640625" style="130" hidden="1" customWidth="1"/>
    <col min="41" max="90" width="11.33203125" style="130" hidden="1" customWidth="1"/>
    <col min="91" max="91" width="11.5546875" style="130" hidden="1" customWidth="1"/>
    <col min="92" max="166" width="11.33203125" style="130" hidden="1" customWidth="1"/>
    <col min="167" max="170" width="12.88671875" style="130" hidden="1" customWidth="1"/>
    <col min="171" max="183" width="12.88671875" style="130" customWidth="1"/>
    <col min="184" max="245" width="9.109375" style="130" customWidth="1"/>
    <col min="246" max="246" width="55.33203125" style="130" customWidth="1"/>
    <col min="247" max="296" width="9.109375" style="130" hidden="1" customWidth="1"/>
    <col min="297" max="297" width="55.33203125" style="130" customWidth="1"/>
    <col min="298" max="335" width="9.109375" style="130" hidden="1" customWidth="1"/>
    <col min="336" max="501" width="9.109375" style="130" customWidth="1"/>
    <col min="502" max="502" width="55.33203125" style="130" customWidth="1"/>
    <col min="503" max="552" width="9.109375" style="130" hidden="1" customWidth="1"/>
    <col min="553" max="553" width="55.33203125" style="130" customWidth="1"/>
    <col min="554" max="591" width="9.109375" style="130" hidden="1" customWidth="1"/>
    <col min="592" max="757" width="9.109375" style="130" customWidth="1"/>
    <col min="758" max="758" width="55.33203125" style="130" customWidth="1"/>
    <col min="759" max="808" width="9.109375" style="130" hidden="1" customWidth="1"/>
    <col min="809" max="809" width="55.33203125" style="130" customWidth="1"/>
    <col min="810" max="847" width="9.109375" style="130" hidden="1" customWidth="1"/>
    <col min="848" max="1013" width="9.109375" style="130" customWidth="1"/>
    <col min="1014" max="1014" width="55.33203125" style="130" customWidth="1"/>
    <col min="1015" max="1064" width="9.109375" style="130" hidden="1" customWidth="1"/>
    <col min="1065" max="1065" width="55.33203125" style="130" customWidth="1"/>
    <col min="1066" max="1103" width="9.109375" style="130" hidden="1" customWidth="1"/>
    <col min="1104" max="1269" width="9.109375" style="130" customWidth="1"/>
    <col min="1270" max="1270" width="55.33203125" style="130" customWidth="1"/>
    <col min="1271" max="1320" width="9.109375" style="130" hidden="1" customWidth="1"/>
    <col min="1321" max="1321" width="55.33203125" style="130" customWidth="1"/>
    <col min="1322" max="1359" width="9.109375" style="130" hidden="1" customWidth="1"/>
    <col min="1360" max="1525" width="9.109375" style="130" customWidth="1"/>
    <col min="1526" max="1526" width="55.33203125" style="130" customWidth="1"/>
    <col min="1527" max="1576" width="9.109375" style="130" hidden="1" customWidth="1"/>
    <col min="1577" max="1577" width="55.33203125" style="130" customWidth="1"/>
    <col min="1578" max="1615" width="9.109375" style="130" hidden="1" customWidth="1"/>
    <col min="1616" max="1781" width="9.109375" style="130" customWidth="1"/>
    <col min="1782" max="1782" width="55.33203125" style="130" customWidth="1"/>
    <col min="1783" max="1832" width="9.109375" style="130" hidden="1" customWidth="1"/>
    <col min="1833" max="1833" width="55.33203125" style="130" customWidth="1"/>
    <col min="1834" max="1871" width="9.109375" style="130" hidden="1" customWidth="1"/>
    <col min="1872" max="2037" width="9.109375" style="130" customWidth="1"/>
    <col min="2038" max="2038" width="55.33203125" style="130" customWidth="1"/>
    <col min="2039" max="2088" width="9.109375" style="130" hidden="1" customWidth="1"/>
    <col min="2089" max="2089" width="55.33203125" style="130" customWidth="1"/>
    <col min="2090" max="2127" width="9.109375" style="130" hidden="1" customWidth="1"/>
    <col min="2128" max="2293" width="9.109375" style="130" customWidth="1"/>
    <col min="2294" max="2294" width="55.33203125" style="130" customWidth="1"/>
    <col min="2295" max="2344" width="9.109375" style="130" hidden="1" customWidth="1"/>
    <col min="2345" max="2345" width="55.33203125" style="130" customWidth="1"/>
    <col min="2346" max="2383" width="9.109375" style="130" hidden="1" customWidth="1"/>
    <col min="2384" max="2549" width="9.109375" style="130" customWidth="1"/>
    <col min="2550" max="2550" width="55.33203125" style="130" customWidth="1"/>
    <col min="2551" max="2600" width="9.109375" style="130" hidden="1" customWidth="1"/>
    <col min="2601" max="2601" width="55.33203125" style="130" customWidth="1"/>
    <col min="2602" max="2639" width="9.109375" style="130" hidden="1" customWidth="1"/>
    <col min="2640" max="2805" width="9.109375" style="130" customWidth="1"/>
    <col min="2806" max="2806" width="55.33203125" style="130" customWidth="1"/>
    <col min="2807" max="2856" width="9.109375" style="130" hidden="1" customWidth="1"/>
    <col min="2857" max="2857" width="55.33203125" style="130" customWidth="1"/>
    <col min="2858" max="2895" width="9.109375" style="130" hidden="1" customWidth="1"/>
    <col min="2896" max="3061" width="9.109375" style="130" customWidth="1"/>
    <col min="3062" max="3062" width="55.33203125" style="130" customWidth="1"/>
    <col min="3063" max="3112" width="9.109375" style="130" hidden="1" customWidth="1"/>
    <col min="3113" max="3113" width="55.33203125" style="130" customWidth="1"/>
    <col min="3114" max="3151" width="9.109375" style="130" hidden="1" customWidth="1"/>
    <col min="3152" max="3317" width="9.109375" style="130" customWidth="1"/>
    <col min="3318" max="3318" width="55.33203125" style="130" customWidth="1"/>
    <col min="3319" max="3368" width="9.109375" style="130" hidden="1" customWidth="1"/>
    <col min="3369" max="3369" width="55.33203125" style="130" customWidth="1"/>
    <col min="3370" max="3407" width="9.109375" style="130" hidden="1" customWidth="1"/>
    <col min="3408" max="3573" width="9.109375" style="130" customWidth="1"/>
    <col min="3574" max="3574" width="55.33203125" style="130" customWidth="1"/>
    <col min="3575" max="3624" width="9.109375" style="130" hidden="1" customWidth="1"/>
    <col min="3625" max="3625" width="55.33203125" style="130" customWidth="1"/>
    <col min="3626" max="3663" width="9.109375" style="130" hidden="1" customWidth="1"/>
    <col min="3664" max="3829" width="9.109375" style="130" customWidth="1"/>
    <col min="3830" max="3830" width="55.33203125" style="130" customWidth="1"/>
    <col min="3831" max="3880" width="9.109375" style="130" hidden="1" customWidth="1"/>
    <col min="3881" max="3881" width="55.33203125" style="130" customWidth="1"/>
    <col min="3882" max="3919" width="9.109375" style="130" hidden="1" customWidth="1"/>
    <col min="3920" max="4085" width="9.109375" style="130" customWidth="1"/>
    <col min="4086" max="4086" width="55.33203125" style="130" customWidth="1"/>
    <col min="4087" max="4136" width="9.109375" style="130" hidden="1" customWidth="1"/>
    <col min="4137" max="4137" width="55.33203125" style="130" customWidth="1"/>
    <col min="4138" max="4175" width="9.109375" style="130" hidden="1" customWidth="1"/>
    <col min="4176" max="4341" width="9.109375" style="130" customWidth="1"/>
    <col min="4342" max="4342" width="55.33203125" style="130" customWidth="1"/>
    <col min="4343" max="4392" width="9.109375" style="130" hidden="1" customWidth="1"/>
    <col min="4393" max="4393" width="55.33203125" style="130" customWidth="1"/>
    <col min="4394" max="4431" width="9.109375" style="130" hidden="1" customWidth="1"/>
    <col min="4432" max="4597" width="9.109375" style="130" customWidth="1"/>
    <col min="4598" max="4598" width="55.33203125" style="130" customWidth="1"/>
    <col min="4599" max="4648" width="9.109375" style="130" hidden="1" customWidth="1"/>
    <col min="4649" max="4649" width="55.33203125" style="130" customWidth="1"/>
    <col min="4650" max="4687" width="9.109375" style="130" hidden="1" customWidth="1"/>
    <col min="4688" max="4853" width="9.109375" style="130" customWidth="1"/>
    <col min="4854" max="4854" width="55.33203125" style="130" customWidth="1"/>
    <col min="4855" max="4904" width="9.109375" style="130" hidden="1" customWidth="1"/>
    <col min="4905" max="4905" width="55.33203125" style="130" customWidth="1"/>
    <col min="4906" max="4943" width="9.109375" style="130" hidden="1" customWidth="1"/>
    <col min="4944" max="5109" width="9.109375" style="130" customWidth="1"/>
    <col min="5110" max="5110" width="55.33203125" style="130" customWidth="1"/>
    <col min="5111" max="5160" width="9.109375" style="130" hidden="1" customWidth="1"/>
    <col min="5161" max="5161" width="55.33203125" style="130" customWidth="1"/>
    <col min="5162" max="5199" width="9.109375" style="130" hidden="1" customWidth="1"/>
    <col min="5200" max="5365" width="9.109375" style="130" customWidth="1"/>
    <col min="5366" max="5366" width="55.33203125" style="130" customWidth="1"/>
    <col min="5367" max="5416" width="9.109375" style="130" hidden="1" customWidth="1"/>
    <col min="5417" max="5417" width="55.33203125" style="130" customWidth="1"/>
    <col min="5418" max="5455" width="9.109375" style="130" hidden="1" customWidth="1"/>
    <col min="5456" max="5621" width="9.109375" style="130" customWidth="1"/>
    <col min="5622" max="5622" width="55.33203125" style="130" customWidth="1"/>
    <col min="5623" max="5672" width="9.109375" style="130" hidden="1" customWidth="1"/>
    <col min="5673" max="5673" width="55.33203125" style="130" customWidth="1"/>
    <col min="5674" max="5711" width="9.109375" style="130" hidden="1" customWidth="1"/>
    <col min="5712" max="5877" width="9.109375" style="130" customWidth="1"/>
    <col min="5878" max="5878" width="55.33203125" style="130" customWidth="1"/>
    <col min="5879" max="5928" width="9.109375" style="130" hidden="1" customWidth="1"/>
    <col min="5929" max="5929" width="55.33203125" style="130" customWidth="1"/>
    <col min="5930" max="5967" width="9.109375" style="130" hidden="1" customWidth="1"/>
    <col min="5968" max="6133" width="9.109375" style="130" customWidth="1"/>
    <col min="6134" max="6134" width="55.33203125" style="130" customWidth="1"/>
    <col min="6135" max="6184" width="9.109375" style="130" hidden="1" customWidth="1"/>
    <col min="6185" max="6185" width="55.33203125" style="130" customWidth="1"/>
    <col min="6186" max="6223" width="9.109375" style="130" hidden="1" customWidth="1"/>
    <col min="6224" max="6389" width="9.109375" style="130" customWidth="1"/>
    <col min="6390" max="6390" width="55.33203125" style="130" customWidth="1"/>
    <col min="6391" max="6440" width="9.109375" style="130" hidden="1" customWidth="1"/>
    <col min="6441" max="6441" width="55.33203125" style="130" customWidth="1"/>
    <col min="6442" max="6479" width="9.109375" style="130" hidden="1" customWidth="1"/>
    <col min="6480" max="6645" width="9.109375" style="130" customWidth="1"/>
    <col min="6646" max="6646" width="55.33203125" style="130" customWidth="1"/>
    <col min="6647" max="6696" width="9.109375" style="130" hidden="1" customWidth="1"/>
    <col min="6697" max="6697" width="55.33203125" style="130" customWidth="1"/>
    <col min="6698" max="6735" width="9.109375" style="130" hidden="1" customWidth="1"/>
    <col min="6736" max="6901" width="9.109375" style="130" customWidth="1"/>
    <col min="6902" max="6902" width="55.33203125" style="130" customWidth="1"/>
    <col min="6903" max="6952" width="9.109375" style="130" hidden="1" customWidth="1"/>
    <col min="6953" max="6953" width="55.33203125" style="130" customWidth="1"/>
    <col min="6954" max="6991" width="9.109375" style="130" hidden="1" customWidth="1"/>
    <col min="6992" max="7157" width="9.109375" style="130" customWidth="1"/>
    <col min="7158" max="7158" width="55.33203125" style="130" customWidth="1"/>
    <col min="7159" max="7208" width="9.109375" style="130" hidden="1" customWidth="1"/>
    <col min="7209" max="7209" width="55.33203125" style="130" customWidth="1"/>
    <col min="7210" max="7247" width="9.109375" style="130" hidden="1" customWidth="1"/>
    <col min="7248" max="7413" width="9.109375" style="130" customWidth="1"/>
    <col min="7414" max="7414" width="55.33203125" style="130" customWidth="1"/>
    <col min="7415" max="7464" width="9.109375" style="130" hidden="1" customWidth="1"/>
    <col min="7465" max="7465" width="55.33203125" style="130" customWidth="1"/>
    <col min="7466" max="7503" width="9.109375" style="130" hidden="1" customWidth="1"/>
    <col min="7504" max="7669" width="9.109375" style="130" customWidth="1"/>
    <col min="7670" max="7670" width="55.33203125" style="130" customWidth="1"/>
    <col min="7671" max="7720" width="9.109375" style="130" hidden="1" customWidth="1"/>
    <col min="7721" max="7721" width="55.33203125" style="130" customWidth="1"/>
    <col min="7722" max="7759" width="9.109375" style="130" hidden="1" customWidth="1"/>
    <col min="7760" max="7925" width="9.109375" style="130" customWidth="1"/>
    <col min="7926" max="7926" width="55.33203125" style="130" customWidth="1"/>
    <col min="7927" max="7976" width="9.109375" style="130" hidden="1" customWidth="1"/>
    <col min="7977" max="7977" width="55.33203125" style="130" customWidth="1"/>
    <col min="7978" max="8015" width="9.109375" style="130" hidden="1" customWidth="1"/>
    <col min="8016" max="8181" width="9.109375" style="130" customWidth="1"/>
    <col min="8182" max="8182" width="55.33203125" style="130" customWidth="1"/>
    <col min="8183" max="8232" width="9.109375" style="130" hidden="1" customWidth="1"/>
    <col min="8233" max="8233" width="55.33203125" style="130" customWidth="1"/>
    <col min="8234" max="8271" width="9.109375" style="130" hidden="1" customWidth="1"/>
    <col min="8272" max="8437" width="9.109375" style="130" customWidth="1"/>
    <col min="8438" max="8438" width="55.33203125" style="130" customWidth="1"/>
    <col min="8439" max="8488" width="9.109375" style="130" hidden="1" customWidth="1"/>
    <col min="8489" max="8489" width="55.33203125" style="130" customWidth="1"/>
    <col min="8490" max="8527" width="9.109375" style="130" hidden="1" customWidth="1"/>
    <col min="8528" max="8693" width="9.109375" style="130" customWidth="1"/>
    <col min="8694" max="8694" width="55.33203125" style="130" customWidth="1"/>
    <col min="8695" max="8744" width="9.109375" style="130" hidden="1" customWidth="1"/>
    <col min="8745" max="8745" width="55.33203125" style="130" customWidth="1"/>
    <col min="8746" max="8783" width="9.109375" style="130" hidden="1" customWidth="1"/>
    <col min="8784" max="8949" width="9.109375" style="130" customWidth="1"/>
    <col min="8950" max="8950" width="55.33203125" style="130" customWidth="1"/>
    <col min="8951" max="9000" width="9.109375" style="130" hidden="1" customWidth="1"/>
    <col min="9001" max="9001" width="55.33203125" style="130" customWidth="1"/>
    <col min="9002" max="9039" width="9.109375" style="130" hidden="1" customWidth="1"/>
    <col min="9040" max="9205" width="9.109375" style="130" customWidth="1"/>
    <col min="9206" max="9206" width="55.33203125" style="130" customWidth="1"/>
    <col min="9207" max="9256" width="9.109375" style="130" hidden="1" customWidth="1"/>
    <col min="9257" max="9257" width="55.33203125" style="130" customWidth="1"/>
    <col min="9258" max="9295" width="9.109375" style="130" hidden="1" customWidth="1"/>
    <col min="9296" max="9461" width="9.109375" style="130" customWidth="1"/>
    <col min="9462" max="9462" width="55.33203125" style="130" customWidth="1"/>
    <col min="9463" max="9512" width="9.109375" style="130" hidden="1" customWidth="1"/>
    <col min="9513" max="9513" width="55.33203125" style="130" customWidth="1"/>
    <col min="9514" max="9551" width="9.109375" style="130" hidden="1" customWidth="1"/>
    <col min="9552" max="9717" width="9.109375" style="130" customWidth="1"/>
    <col min="9718" max="9718" width="55.33203125" style="130" customWidth="1"/>
    <col min="9719" max="9768" width="9.109375" style="130" hidden="1" customWidth="1"/>
    <col min="9769" max="9769" width="55.33203125" style="130" customWidth="1"/>
    <col min="9770" max="9807" width="9.109375" style="130" hidden="1" customWidth="1"/>
    <col min="9808" max="9973" width="9.109375" style="130" customWidth="1"/>
    <col min="9974" max="9974" width="55.33203125" style="130" customWidth="1"/>
    <col min="9975" max="10024" width="9.109375" style="130" hidden="1" customWidth="1"/>
    <col min="10025" max="10025" width="55.33203125" style="130" customWidth="1"/>
    <col min="10026" max="10063" width="9.109375" style="130" hidden="1" customWidth="1"/>
    <col min="10064" max="10229" width="9.109375" style="130" customWidth="1"/>
    <col min="10230" max="10230" width="55.33203125" style="130" customWidth="1"/>
    <col min="10231" max="10280" width="9.109375" style="130" hidden="1" customWidth="1"/>
    <col min="10281" max="10281" width="55.33203125" style="130" customWidth="1"/>
    <col min="10282" max="10319" width="9.109375" style="130" hidden="1" customWidth="1"/>
    <col min="10320" max="10485" width="9.109375" style="130" customWidth="1"/>
    <col min="10486" max="10486" width="55.33203125" style="130" customWidth="1"/>
    <col min="10487" max="10536" width="9.109375" style="130" hidden="1" customWidth="1"/>
    <col min="10537" max="10537" width="55.33203125" style="130" customWidth="1"/>
    <col min="10538" max="10575" width="9.109375" style="130" hidden="1" customWidth="1"/>
    <col min="10576" max="10741" width="9.109375" style="130" customWidth="1"/>
    <col min="10742" max="10742" width="55.33203125" style="130" customWidth="1"/>
    <col min="10743" max="10792" width="9.109375" style="130" hidden="1" customWidth="1"/>
    <col min="10793" max="10793" width="55.33203125" style="130" customWidth="1"/>
    <col min="10794" max="10831" width="9.109375" style="130" hidden="1" customWidth="1"/>
    <col min="10832" max="10997" width="9.109375" style="130" customWidth="1"/>
    <col min="10998" max="10998" width="55.33203125" style="130" customWidth="1"/>
    <col min="10999" max="11048" width="9.109375" style="130" hidden="1" customWidth="1"/>
    <col min="11049" max="11049" width="55.33203125" style="130" customWidth="1"/>
    <col min="11050" max="11087" width="9.109375" style="130" hidden="1" customWidth="1"/>
    <col min="11088" max="11253" width="9.109375" style="130" customWidth="1"/>
    <col min="11254" max="11254" width="55.33203125" style="130" customWidth="1"/>
    <col min="11255" max="11304" width="9.109375" style="130" hidden="1" customWidth="1"/>
    <col min="11305" max="11305" width="55.33203125" style="130" customWidth="1"/>
    <col min="11306" max="11343" width="9.109375" style="130" hidden="1" customWidth="1"/>
    <col min="11344" max="11509" width="9.109375" style="130" customWidth="1"/>
    <col min="11510" max="11510" width="55.33203125" style="130" customWidth="1"/>
    <col min="11511" max="11560" width="9.109375" style="130" hidden="1" customWidth="1"/>
    <col min="11561" max="11561" width="55.33203125" style="130" customWidth="1"/>
    <col min="11562" max="11599" width="9.109375" style="130" hidden="1" customWidth="1"/>
    <col min="11600" max="11765" width="9.109375" style="130" customWidth="1"/>
    <col min="11766" max="11766" width="55.33203125" style="130" customWidth="1"/>
    <col min="11767" max="11816" width="9.109375" style="130" hidden="1" customWidth="1"/>
    <col min="11817" max="11817" width="55.33203125" style="130" customWidth="1"/>
    <col min="11818" max="11855" width="9.109375" style="130" hidden="1" customWidth="1"/>
    <col min="11856" max="12021" width="9.109375" style="130" customWidth="1"/>
    <col min="12022" max="12022" width="55.33203125" style="130" customWidth="1"/>
    <col min="12023" max="12072" width="9.109375" style="130" hidden="1" customWidth="1"/>
    <col min="12073" max="12073" width="55.33203125" style="130" customWidth="1"/>
    <col min="12074" max="12111" width="9.109375" style="130" hidden="1" customWidth="1"/>
    <col min="12112" max="12277" width="9.109375" style="130" customWidth="1"/>
    <col min="12278" max="12278" width="55.33203125" style="130" customWidth="1"/>
    <col min="12279" max="12328" width="9.109375" style="130" hidden="1" customWidth="1"/>
    <col min="12329" max="12329" width="55.33203125" style="130" customWidth="1"/>
    <col min="12330" max="12367" width="9.109375" style="130" hidden="1" customWidth="1"/>
    <col min="12368" max="12533" width="9.109375" style="130" customWidth="1"/>
    <col min="12534" max="12534" width="55.33203125" style="130" customWidth="1"/>
    <col min="12535" max="12584" width="9.109375" style="130" hidden="1" customWidth="1"/>
    <col min="12585" max="12585" width="55.33203125" style="130" customWidth="1"/>
    <col min="12586" max="12623" width="9.109375" style="130" hidden="1" customWidth="1"/>
    <col min="12624" max="12789" width="9.109375" style="130" customWidth="1"/>
    <col min="12790" max="12790" width="55.33203125" style="130" customWidth="1"/>
    <col min="12791" max="12840" width="9.109375" style="130" hidden="1" customWidth="1"/>
    <col min="12841" max="12841" width="55.33203125" style="130" customWidth="1"/>
    <col min="12842" max="12879" width="9.109375" style="130" hidden="1" customWidth="1"/>
    <col min="12880" max="13045" width="9.109375" style="130" customWidth="1"/>
    <col min="13046" max="13046" width="55.33203125" style="130" customWidth="1"/>
    <col min="13047" max="13096" width="9.109375" style="130" hidden="1" customWidth="1"/>
    <col min="13097" max="13097" width="55.33203125" style="130" customWidth="1"/>
    <col min="13098" max="13135" width="9.109375" style="130" hidden="1" customWidth="1"/>
    <col min="13136" max="13301" width="9.109375" style="130" customWidth="1"/>
    <col min="13302" max="13302" width="55.33203125" style="130" customWidth="1"/>
    <col min="13303" max="13352" width="9.109375" style="130" hidden="1" customWidth="1"/>
    <col min="13353" max="13353" width="55.33203125" style="130" customWidth="1"/>
    <col min="13354" max="13391" width="9.109375" style="130" hidden="1" customWidth="1"/>
    <col min="13392" max="13557" width="9.109375" style="130" customWidth="1"/>
    <col min="13558" max="13558" width="55.33203125" style="130" customWidth="1"/>
    <col min="13559" max="13608" width="9.109375" style="130" hidden="1" customWidth="1"/>
    <col min="13609" max="13609" width="55.33203125" style="130" customWidth="1"/>
    <col min="13610" max="13647" width="9.109375" style="130" hidden="1" customWidth="1"/>
    <col min="13648" max="13813" width="9.109375" style="130" customWidth="1"/>
    <col min="13814" max="13814" width="55.33203125" style="130" customWidth="1"/>
    <col min="13815" max="13864" width="9.109375" style="130" hidden="1" customWidth="1"/>
    <col min="13865" max="13865" width="55.33203125" style="130" customWidth="1"/>
    <col min="13866" max="13903" width="9.109375" style="130" hidden="1" customWidth="1"/>
    <col min="13904" max="14069" width="9.109375" style="130" customWidth="1"/>
    <col min="14070" max="14070" width="55.33203125" style="130" customWidth="1"/>
    <col min="14071" max="14120" width="9.109375" style="130" hidden="1" customWidth="1"/>
    <col min="14121" max="14121" width="55.33203125" style="130" customWidth="1"/>
    <col min="14122" max="14159" width="9.109375" style="130" hidden="1" customWidth="1"/>
    <col min="14160" max="14325" width="9.109375" style="130" customWidth="1"/>
    <col min="14326" max="14326" width="55.33203125" style="130" customWidth="1"/>
    <col min="14327" max="14376" width="9.109375" style="130" hidden="1" customWidth="1"/>
    <col min="14377" max="14377" width="55.33203125" style="130" customWidth="1"/>
    <col min="14378" max="14415" width="9.109375" style="130" hidden="1" customWidth="1"/>
    <col min="14416" max="14581" width="9.109375" style="130" customWidth="1"/>
    <col min="14582" max="14582" width="55.33203125" style="130" customWidth="1"/>
    <col min="14583" max="14632" width="9.109375" style="130" hidden="1" customWidth="1"/>
    <col min="14633" max="14633" width="55.33203125" style="130" customWidth="1"/>
    <col min="14634" max="14671" width="9.109375" style="130" hidden="1" customWidth="1"/>
    <col min="14672" max="14837" width="9.109375" style="130" customWidth="1"/>
    <col min="14838" max="14838" width="55.33203125" style="130" customWidth="1"/>
    <col min="14839" max="14888" width="9.109375" style="130" hidden="1" customWidth="1"/>
    <col min="14889" max="14889" width="55.33203125" style="130" customWidth="1"/>
    <col min="14890" max="14927" width="9.109375" style="130" hidden="1" customWidth="1"/>
    <col min="14928" max="15093" width="9.109375" style="130" customWidth="1"/>
    <col min="15094" max="15094" width="55.33203125" style="130" customWidth="1"/>
    <col min="15095" max="15144" width="9.109375" style="130" hidden="1" customWidth="1"/>
    <col min="15145" max="15145" width="55.33203125" style="130" customWidth="1"/>
    <col min="15146" max="15183" width="9.109375" style="130" hidden="1" customWidth="1"/>
    <col min="15184" max="15349" width="9.109375" style="130" customWidth="1"/>
    <col min="15350" max="15350" width="55.33203125" style="130" customWidth="1"/>
    <col min="15351" max="15400" width="9.109375" style="130" hidden="1" customWidth="1"/>
    <col min="15401" max="15401" width="55.33203125" style="130" customWidth="1"/>
    <col min="15402" max="15439" width="9.109375" style="130" hidden="1" customWidth="1"/>
    <col min="15440" max="15605" width="9.109375" style="130" customWidth="1"/>
    <col min="15606" max="15606" width="55.33203125" style="130" customWidth="1"/>
    <col min="15607" max="15656" width="9.109375" style="130" hidden="1" customWidth="1"/>
    <col min="15657" max="15657" width="55.33203125" style="130" customWidth="1"/>
    <col min="15658" max="15695" width="9.109375" style="130" hidden="1" customWidth="1"/>
    <col min="15696" max="15861" width="9.109375" style="130" customWidth="1"/>
    <col min="15862" max="15862" width="55.33203125" style="130" customWidth="1"/>
    <col min="15863" max="15912" width="9.109375" style="130" hidden="1" customWidth="1"/>
    <col min="15913" max="15913" width="55.33203125" style="130" customWidth="1"/>
    <col min="15914" max="15951" width="9.109375" style="130" hidden="1" customWidth="1"/>
    <col min="15952" max="16117" width="9.109375" style="130" customWidth="1"/>
    <col min="16118" max="16118" width="55.33203125" style="130" customWidth="1"/>
    <col min="16119" max="16168" width="9.109375" style="130" hidden="1" customWidth="1"/>
    <col min="16169" max="16169" width="55.33203125" style="130" customWidth="1"/>
    <col min="16170" max="16207" width="9.109375" style="130" hidden="1" customWidth="1"/>
    <col min="16208" max="16373" width="9.109375" style="130" customWidth="1"/>
    <col min="16374" max="16374" width="55.33203125" style="130" customWidth="1"/>
    <col min="16375" max="16384" width="9.109375" style="130" hidden="1" customWidth="1"/>
  </cols>
  <sheetData>
    <row r="1" spans="1:183" ht="20.25" customHeight="1">
      <c r="A1" s="99" t="s">
        <v>3022</v>
      </c>
    </row>
    <row r="2" spans="1:183" ht="18.75" customHeight="1" thickBot="1">
      <c r="A2" s="1148"/>
      <c r="B2" s="103"/>
      <c r="C2" s="103"/>
      <c r="D2" s="103"/>
      <c r="E2" s="103"/>
      <c r="G2" s="103"/>
      <c r="H2" s="103"/>
      <c r="I2" s="103"/>
      <c r="K2" s="103"/>
      <c r="N2" s="103"/>
      <c r="O2" s="103"/>
      <c r="P2" s="103"/>
      <c r="Q2" s="103"/>
      <c r="R2" s="103"/>
      <c r="S2" s="103"/>
      <c r="T2" s="103"/>
      <c r="U2" s="103"/>
      <c r="V2" s="103"/>
      <c r="W2" s="103"/>
      <c r="X2" s="103"/>
      <c r="Y2" s="1149"/>
      <c r="Z2" s="1149"/>
      <c r="AA2" s="1149"/>
      <c r="AB2" s="1149"/>
      <c r="AC2" s="1149"/>
      <c r="AD2" s="103"/>
      <c r="AE2" s="103"/>
      <c r="AF2" s="103"/>
      <c r="AG2" s="103"/>
      <c r="AH2" s="103"/>
      <c r="AI2" s="103"/>
      <c r="AJ2" s="103"/>
      <c r="AK2" s="103"/>
      <c r="AL2" s="103"/>
      <c r="AM2" s="103"/>
      <c r="AN2" s="103"/>
      <c r="AO2" s="103"/>
      <c r="AP2" s="103"/>
      <c r="AV2" s="103"/>
      <c r="AW2" s="103"/>
      <c r="AX2" s="103"/>
      <c r="BA2" s="289"/>
      <c r="BB2" s="289"/>
      <c r="BD2" s="289"/>
      <c r="BE2" s="289"/>
      <c r="BF2" s="289"/>
      <c r="BG2" s="289"/>
      <c r="BH2" s="289"/>
      <c r="BY2" s="289"/>
      <c r="CG2" s="289"/>
      <c r="CI2" s="289"/>
      <c r="CK2" s="289"/>
      <c r="CO2" s="289"/>
      <c r="DD2" s="129"/>
      <c r="DE2" s="129"/>
      <c r="DF2" s="129"/>
      <c r="DH2" s="129"/>
      <c r="DI2" s="129"/>
      <c r="DK2" s="129"/>
      <c r="DT2" s="103"/>
      <c r="DY2" s="103"/>
      <c r="EF2" s="103"/>
      <c r="EG2" s="103"/>
      <c r="EH2" s="103"/>
      <c r="EI2" s="103"/>
      <c r="EK2" s="103"/>
      <c r="EL2" s="103"/>
      <c r="EM2" s="103"/>
      <c r="EN2" s="103"/>
      <c r="EO2" s="103"/>
      <c r="EP2" s="103"/>
      <c r="EQ2" s="103"/>
      <c r="ES2" s="103"/>
      <c r="ET2" s="103"/>
      <c r="EU2" s="103"/>
      <c r="EV2" s="103"/>
      <c r="EW2" s="103"/>
      <c r="EX2" s="103"/>
      <c r="EY2" s="103"/>
      <c r="EZ2" s="103"/>
      <c r="FA2" s="103"/>
      <c r="FB2" s="103"/>
      <c r="FC2" s="103"/>
      <c r="FD2" s="103"/>
      <c r="FE2" s="103"/>
      <c r="FF2" s="103"/>
      <c r="FG2" s="103"/>
      <c r="FH2" s="103"/>
      <c r="FI2" s="103"/>
      <c r="FJ2" s="103"/>
      <c r="FK2" s="103"/>
      <c r="FL2" s="103"/>
      <c r="FM2" s="103"/>
      <c r="FN2" s="103"/>
      <c r="FO2" s="103"/>
      <c r="FP2" s="103"/>
      <c r="FQ2" s="103"/>
      <c r="FR2" s="103"/>
      <c r="FS2" s="103"/>
      <c r="FT2" s="103"/>
      <c r="FU2" s="103"/>
      <c r="FV2" s="103"/>
      <c r="FW2" s="103"/>
      <c r="FY2" s="103"/>
      <c r="GA2" s="103" t="s">
        <v>70</v>
      </c>
    </row>
    <row r="3" spans="1:183" s="100" customFormat="1" ht="24" customHeight="1" thickTop="1" thickBot="1">
      <c r="A3" s="1150"/>
      <c r="B3" s="1151">
        <v>40179</v>
      </c>
      <c r="C3" s="1151">
        <v>40211</v>
      </c>
      <c r="D3" s="1151">
        <v>40239</v>
      </c>
      <c r="E3" s="1151">
        <v>40270</v>
      </c>
      <c r="F3" s="1151">
        <v>40300</v>
      </c>
      <c r="G3" s="1151">
        <v>40331</v>
      </c>
      <c r="H3" s="1151">
        <v>40361</v>
      </c>
      <c r="I3" s="1151">
        <v>40392</v>
      </c>
      <c r="J3" s="1151">
        <v>40423</v>
      </c>
      <c r="K3" s="1151">
        <v>40453</v>
      </c>
      <c r="L3" s="1151">
        <v>40484</v>
      </c>
      <c r="M3" s="1151">
        <v>40514</v>
      </c>
      <c r="N3" s="1151">
        <v>40545</v>
      </c>
      <c r="O3" s="1151">
        <v>40576</v>
      </c>
      <c r="P3" s="1151">
        <v>40604</v>
      </c>
      <c r="Q3" s="1151">
        <v>40635</v>
      </c>
      <c r="R3" s="1151">
        <v>40665</v>
      </c>
      <c r="S3" s="1151">
        <v>40696</v>
      </c>
      <c r="T3" s="1151">
        <v>40726</v>
      </c>
      <c r="U3" s="1151">
        <v>40757</v>
      </c>
      <c r="V3" s="1151">
        <v>40788</v>
      </c>
      <c r="W3" s="1151">
        <v>40818</v>
      </c>
      <c r="X3" s="1151">
        <v>40849</v>
      </c>
      <c r="Y3" s="1151">
        <v>40879</v>
      </c>
      <c r="Z3" s="1151">
        <v>40910</v>
      </c>
      <c r="AA3" s="1151">
        <v>40941</v>
      </c>
      <c r="AB3" s="1151">
        <v>40970</v>
      </c>
      <c r="AC3" s="1151">
        <v>41001</v>
      </c>
      <c r="AD3" s="1151">
        <v>41031</v>
      </c>
      <c r="AE3" s="1151">
        <v>41062</v>
      </c>
      <c r="AF3" s="1151">
        <v>41092</v>
      </c>
      <c r="AG3" s="1151">
        <v>41123</v>
      </c>
      <c r="AH3" s="1151">
        <v>41154</v>
      </c>
      <c r="AI3" s="1151">
        <v>41184</v>
      </c>
      <c r="AJ3" s="1151">
        <v>41215</v>
      </c>
      <c r="AK3" s="1151">
        <v>41245</v>
      </c>
      <c r="AL3" s="1151">
        <v>41276</v>
      </c>
      <c r="AM3" s="1151">
        <v>41307</v>
      </c>
      <c r="AN3" s="1151">
        <v>41335</v>
      </c>
      <c r="AO3" s="1151">
        <v>41366</v>
      </c>
      <c r="AP3" s="1151">
        <v>41396</v>
      </c>
      <c r="AQ3" s="1151">
        <v>41427</v>
      </c>
      <c r="AR3" s="1151">
        <v>41457</v>
      </c>
      <c r="AS3" s="1151">
        <v>41488</v>
      </c>
      <c r="AT3" s="1151">
        <v>41519</v>
      </c>
      <c r="AU3" s="1151">
        <v>41549</v>
      </c>
      <c r="AV3" s="1151">
        <v>41580</v>
      </c>
      <c r="AW3" s="1151">
        <v>41610</v>
      </c>
      <c r="AX3" s="1151">
        <v>41641</v>
      </c>
      <c r="AY3" s="1151">
        <v>41672</v>
      </c>
      <c r="AZ3" s="1151">
        <v>41700</v>
      </c>
      <c r="BA3" s="1151">
        <v>41731</v>
      </c>
      <c r="BB3" s="1151">
        <v>41761</v>
      </c>
      <c r="BC3" s="1151">
        <v>41791</v>
      </c>
      <c r="BD3" s="1151">
        <v>41821</v>
      </c>
      <c r="BE3" s="1151">
        <v>41852</v>
      </c>
      <c r="BF3" s="1151">
        <v>41883</v>
      </c>
      <c r="BG3" s="1151">
        <v>41914</v>
      </c>
      <c r="BH3" s="1151">
        <v>41945</v>
      </c>
      <c r="BI3" s="1151">
        <v>41975</v>
      </c>
      <c r="BJ3" s="1151">
        <v>42006</v>
      </c>
      <c r="BK3" s="1151">
        <v>42037</v>
      </c>
      <c r="BL3" s="1151">
        <v>42065</v>
      </c>
      <c r="BM3" s="1151">
        <v>42096</v>
      </c>
      <c r="BN3" s="1151">
        <v>42126</v>
      </c>
      <c r="BO3" s="1151">
        <v>42157</v>
      </c>
      <c r="BP3" s="1151">
        <v>42187</v>
      </c>
      <c r="BQ3" s="1151">
        <v>42218</v>
      </c>
      <c r="BR3" s="1151">
        <v>42249</v>
      </c>
      <c r="BS3" s="1151">
        <v>42279</v>
      </c>
      <c r="BT3" s="1151">
        <v>42310</v>
      </c>
      <c r="BU3" s="1151">
        <v>42340</v>
      </c>
      <c r="BV3" s="1151">
        <v>42371</v>
      </c>
      <c r="BW3" s="1151">
        <v>42402</v>
      </c>
      <c r="BX3" s="1151">
        <v>42431</v>
      </c>
      <c r="BY3" s="1151">
        <v>42462</v>
      </c>
      <c r="BZ3" s="1151">
        <v>42492</v>
      </c>
      <c r="CA3" s="1151">
        <v>42523</v>
      </c>
      <c r="CB3" s="1151">
        <v>42553</v>
      </c>
      <c r="CC3" s="1151">
        <v>42584</v>
      </c>
      <c r="CD3" s="1151">
        <v>42615</v>
      </c>
      <c r="CE3" s="1151">
        <v>42645</v>
      </c>
      <c r="CF3" s="1151">
        <v>42676</v>
      </c>
      <c r="CG3" s="1151">
        <v>42706</v>
      </c>
      <c r="CH3" s="1151">
        <v>42737</v>
      </c>
      <c r="CI3" s="1151">
        <v>42768</v>
      </c>
      <c r="CJ3" s="1151">
        <v>42796</v>
      </c>
      <c r="CK3" s="1151">
        <v>42827</v>
      </c>
      <c r="CL3" s="1151">
        <v>42857</v>
      </c>
      <c r="CM3" s="1151">
        <v>42888</v>
      </c>
      <c r="CN3" s="1151">
        <v>42918</v>
      </c>
      <c r="CO3" s="1151">
        <v>42949</v>
      </c>
      <c r="CP3" s="1151">
        <v>42980</v>
      </c>
      <c r="CQ3" s="1151">
        <v>43010</v>
      </c>
      <c r="CR3" s="1151">
        <v>43041</v>
      </c>
      <c r="CS3" s="1151">
        <v>43071</v>
      </c>
      <c r="CT3" s="1151">
        <v>43102</v>
      </c>
      <c r="CU3" s="1151">
        <v>43133</v>
      </c>
      <c r="CV3" s="1151">
        <v>43161</v>
      </c>
      <c r="CW3" s="1151">
        <v>43192</v>
      </c>
      <c r="CX3" s="1151">
        <v>43222</v>
      </c>
      <c r="CY3" s="1151">
        <v>43253</v>
      </c>
      <c r="CZ3" s="1151">
        <v>43283</v>
      </c>
      <c r="DA3" s="1151">
        <v>43314</v>
      </c>
      <c r="DB3" s="1151">
        <v>43345</v>
      </c>
      <c r="DC3" s="1151">
        <v>43375</v>
      </c>
      <c r="DD3" s="1151">
        <v>43406</v>
      </c>
      <c r="DE3" s="1151">
        <v>43436</v>
      </c>
      <c r="DF3" s="1151">
        <v>43467</v>
      </c>
      <c r="DG3" s="1151">
        <v>43498</v>
      </c>
      <c r="DH3" s="1151">
        <v>43526</v>
      </c>
      <c r="DI3" s="1151">
        <v>43557</v>
      </c>
      <c r="DJ3" s="1151">
        <v>43587</v>
      </c>
      <c r="DK3" s="1151">
        <v>43618</v>
      </c>
      <c r="DL3" s="1151">
        <v>43648</v>
      </c>
      <c r="DM3" s="1151">
        <v>43679</v>
      </c>
      <c r="DN3" s="1151">
        <v>43710</v>
      </c>
      <c r="DO3" s="1151">
        <v>43740</v>
      </c>
      <c r="DP3" s="1151">
        <v>43771</v>
      </c>
      <c r="DQ3" s="1151">
        <v>43801</v>
      </c>
      <c r="DR3" s="1151">
        <v>43832</v>
      </c>
      <c r="DS3" s="1151">
        <v>43863</v>
      </c>
      <c r="DT3" s="1152" t="s">
        <v>74</v>
      </c>
      <c r="DU3" s="1152" t="s">
        <v>2990</v>
      </c>
      <c r="DV3" s="1152" t="s">
        <v>3023</v>
      </c>
      <c r="DW3" s="1152" t="s">
        <v>3024</v>
      </c>
      <c r="DX3" s="1152" t="s">
        <v>3025</v>
      </c>
      <c r="DY3" s="1152" t="s">
        <v>3026</v>
      </c>
      <c r="DZ3" s="1152" t="s">
        <v>3027</v>
      </c>
      <c r="EA3" s="1152" t="s">
        <v>3028</v>
      </c>
      <c r="EB3" s="1152" t="s">
        <v>82</v>
      </c>
      <c r="EC3" s="1152" t="s">
        <v>83</v>
      </c>
      <c r="ED3" s="1152" t="s">
        <v>84</v>
      </c>
      <c r="EE3" s="1152" t="s">
        <v>160</v>
      </c>
      <c r="EF3" s="1152" t="s">
        <v>121</v>
      </c>
      <c r="EG3" s="1152">
        <v>44287</v>
      </c>
      <c r="EH3" s="1152">
        <v>44317</v>
      </c>
      <c r="EI3" s="1152">
        <v>44348</v>
      </c>
      <c r="EJ3" s="1152">
        <v>44378</v>
      </c>
      <c r="EK3" s="1152">
        <v>44409</v>
      </c>
      <c r="EL3" s="1152">
        <v>44440</v>
      </c>
      <c r="EM3" s="1152">
        <v>44470</v>
      </c>
      <c r="EN3" s="1152">
        <v>44501</v>
      </c>
      <c r="EO3" s="1152">
        <v>44531</v>
      </c>
      <c r="EP3" s="1152">
        <v>44562</v>
      </c>
      <c r="EQ3" s="1152">
        <v>44593</v>
      </c>
      <c r="ER3" s="1152">
        <v>44621</v>
      </c>
      <c r="ES3" s="1152">
        <v>44652</v>
      </c>
      <c r="ET3" s="1152">
        <v>44682</v>
      </c>
      <c r="EU3" s="1152">
        <v>44713</v>
      </c>
      <c r="EV3" s="1152">
        <v>44743</v>
      </c>
      <c r="EW3" s="1152">
        <v>44774</v>
      </c>
      <c r="EX3" s="1152">
        <v>44805</v>
      </c>
      <c r="EY3" s="1152" t="s">
        <v>2993</v>
      </c>
      <c r="EZ3" s="1152">
        <v>44866</v>
      </c>
      <c r="FA3" s="1152">
        <v>44896</v>
      </c>
      <c r="FB3" s="1152">
        <v>44927</v>
      </c>
      <c r="FC3" s="1152">
        <v>44958</v>
      </c>
      <c r="FD3" s="1152">
        <v>44986</v>
      </c>
      <c r="FE3" s="1152">
        <v>45017</v>
      </c>
      <c r="FF3" s="1152">
        <v>45047</v>
      </c>
      <c r="FG3" s="1152">
        <v>45078</v>
      </c>
      <c r="FH3" s="1152">
        <v>45108</v>
      </c>
      <c r="FI3" s="106" t="s">
        <v>185</v>
      </c>
      <c r="FJ3" s="1152">
        <v>45170</v>
      </c>
      <c r="FK3" s="1152">
        <v>45200</v>
      </c>
      <c r="FL3" s="1152">
        <v>45231</v>
      </c>
      <c r="FM3" s="1152">
        <v>45261</v>
      </c>
      <c r="FN3" s="1152">
        <v>45292</v>
      </c>
      <c r="FO3" s="1152">
        <v>45323</v>
      </c>
      <c r="FP3" s="1152">
        <v>45352</v>
      </c>
      <c r="FQ3" s="1152">
        <v>45383</v>
      </c>
      <c r="FR3" s="1152">
        <v>45413</v>
      </c>
      <c r="FS3" s="1152">
        <v>45444</v>
      </c>
      <c r="FT3" s="1152">
        <v>45474</v>
      </c>
      <c r="FU3" s="1152">
        <v>45505</v>
      </c>
      <c r="FV3" s="1152">
        <v>45536</v>
      </c>
      <c r="FW3" s="1152">
        <v>45566</v>
      </c>
      <c r="FX3" s="1152">
        <v>45597</v>
      </c>
      <c r="FY3" s="1152">
        <v>45627</v>
      </c>
      <c r="FZ3" s="1152">
        <v>45658</v>
      </c>
      <c r="GA3" s="1152">
        <v>45689</v>
      </c>
    </row>
    <row r="4" spans="1:183" ht="17.399999999999999" thickTop="1">
      <c r="A4" s="1153"/>
      <c r="B4" s="1154"/>
      <c r="C4" s="1154"/>
      <c r="D4" s="1154"/>
      <c r="E4" s="1154"/>
      <c r="F4" s="1154"/>
      <c r="G4" s="1154"/>
      <c r="H4" s="1154"/>
      <c r="I4" s="1154"/>
      <c r="J4" s="1154"/>
      <c r="K4" s="1154"/>
      <c r="L4" s="1154"/>
      <c r="M4" s="1154"/>
      <c r="N4" s="1154"/>
      <c r="O4" s="1154"/>
      <c r="P4" s="1154"/>
      <c r="Q4" s="1154"/>
      <c r="R4" s="1154"/>
      <c r="S4" s="1154"/>
      <c r="T4" s="1154"/>
      <c r="U4" s="1154"/>
      <c r="V4" s="1154"/>
      <c r="W4" s="1154"/>
      <c r="X4" s="1154"/>
      <c r="Y4" s="1154"/>
      <c r="Z4" s="1154"/>
      <c r="AA4" s="1154"/>
      <c r="AB4" s="1154"/>
      <c r="AC4" s="1154"/>
      <c r="AD4" s="1154"/>
      <c r="AE4" s="1154"/>
      <c r="AF4" s="1154"/>
      <c r="AG4" s="1154"/>
      <c r="AH4" s="1154"/>
      <c r="AI4" s="1154"/>
      <c r="AJ4" s="1154"/>
      <c r="AK4" s="1154"/>
      <c r="AL4" s="1154"/>
      <c r="AM4" s="1154"/>
      <c r="AN4" s="1155"/>
      <c r="AO4" s="1155"/>
      <c r="AP4" s="1155"/>
      <c r="AQ4" s="1155"/>
      <c r="AR4" s="1155"/>
      <c r="AS4" s="1155"/>
      <c r="AT4" s="1155"/>
      <c r="AU4" s="1155"/>
      <c r="AV4" s="1155"/>
      <c r="AW4" s="1155"/>
      <c r="AX4" s="1155"/>
      <c r="AY4" s="1155"/>
      <c r="AZ4" s="1155"/>
      <c r="BA4" s="1155"/>
      <c r="BB4" s="1155"/>
      <c r="BC4" s="1155"/>
      <c r="BD4" s="1155"/>
      <c r="BE4" s="1155"/>
      <c r="BF4" s="1155"/>
      <c r="BG4" s="1155"/>
      <c r="BH4" s="1155"/>
      <c r="BI4" s="1155"/>
      <c r="BJ4" s="1155"/>
      <c r="BK4" s="1155"/>
      <c r="BL4" s="1155"/>
      <c r="BM4" s="1155"/>
      <c r="BN4" s="1155"/>
      <c r="BO4" s="1155"/>
      <c r="BP4" s="1155"/>
      <c r="BQ4" s="1155"/>
      <c r="BR4" s="1155"/>
      <c r="BS4" s="1155"/>
      <c r="BT4" s="1155"/>
      <c r="BU4" s="1155"/>
      <c r="BV4" s="1155"/>
      <c r="BW4" s="1155"/>
      <c r="BX4" s="1155"/>
      <c r="BY4" s="1155"/>
      <c r="BZ4" s="1155"/>
      <c r="CA4" s="1155"/>
      <c r="CB4" s="1155"/>
      <c r="CC4" s="1155"/>
      <c r="CD4" s="1155"/>
      <c r="CE4" s="1155"/>
      <c r="CF4" s="1155"/>
      <c r="CG4" s="1155"/>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row>
    <row r="5" spans="1:183" ht="17.25" customHeight="1">
      <c r="A5" s="1156" t="s">
        <v>186</v>
      </c>
      <c r="B5" s="1157">
        <v>66426.303235972882</v>
      </c>
      <c r="C5" s="1157">
        <v>67813.347178623269</v>
      </c>
      <c r="D5" s="1157">
        <v>67350.55298928589</v>
      </c>
      <c r="E5" s="1157">
        <v>67898.424276395206</v>
      </c>
      <c r="F5" s="1157">
        <v>70563.533940011592</v>
      </c>
      <c r="G5" s="1157">
        <v>69029.206086238628</v>
      </c>
      <c r="H5" s="1157">
        <v>69173.827566074178</v>
      </c>
      <c r="I5" s="1157">
        <v>70109.753901685341</v>
      </c>
      <c r="J5" s="1157">
        <v>73222.669057128718</v>
      </c>
      <c r="K5" s="1157">
        <v>72628.910586909114</v>
      </c>
      <c r="L5" s="1157">
        <v>74948.541309052278</v>
      </c>
      <c r="M5" s="1157">
        <v>77907.26620021234</v>
      </c>
      <c r="N5" s="1157">
        <v>74640.649942564065</v>
      </c>
      <c r="O5" s="1157">
        <v>74618.615312754191</v>
      </c>
      <c r="P5" s="1157">
        <v>76376.735414886105</v>
      </c>
      <c r="Q5" s="1157">
        <v>75700.789623743025</v>
      </c>
      <c r="R5" s="1157">
        <v>77269.692369705648</v>
      </c>
      <c r="S5" s="1157">
        <v>79953.017943437662</v>
      </c>
      <c r="T5" s="1157">
        <v>79074.75525046949</v>
      </c>
      <c r="U5" s="1157">
        <v>79520.667822633579</v>
      </c>
      <c r="V5" s="1157">
        <v>78671.260029511788</v>
      </c>
      <c r="W5" s="1157">
        <v>81199.667306703283</v>
      </c>
      <c r="X5" s="1157">
        <v>77556.049942866448</v>
      </c>
      <c r="Y5" s="1157">
        <v>80100.875885288551</v>
      </c>
      <c r="Z5" s="1157">
        <v>80040.746933815622</v>
      </c>
      <c r="AA5" s="1157">
        <v>79939.581236785903</v>
      </c>
      <c r="AB5" s="1157">
        <v>79411.668224062698</v>
      </c>
      <c r="AC5" s="1157">
        <v>79032.748513622151</v>
      </c>
      <c r="AD5" s="1157">
        <v>78098.527743300889</v>
      </c>
      <c r="AE5" s="1157">
        <v>85159.248901662751</v>
      </c>
      <c r="AF5" s="1157">
        <v>86394.874568552084</v>
      </c>
      <c r="AG5" s="1157">
        <v>86880.112743733043</v>
      </c>
      <c r="AH5" s="1157">
        <v>87928.224802783152</v>
      </c>
      <c r="AI5" s="1157">
        <v>88106.871545446251</v>
      </c>
      <c r="AJ5" s="1157">
        <v>90488.3945909303</v>
      </c>
      <c r="AK5" s="1157">
        <v>91559.825805914632</v>
      </c>
      <c r="AL5" s="1157">
        <v>94098.106945505308</v>
      </c>
      <c r="AM5" s="1157">
        <v>93549.31388682939</v>
      </c>
      <c r="AN5" s="1158">
        <v>96754.802980609718</v>
      </c>
      <c r="AO5" s="1158">
        <v>95870.007278678371</v>
      </c>
      <c r="AP5" s="1158">
        <v>104072.51915873688</v>
      </c>
      <c r="AQ5" s="1158">
        <v>103579.9323233067</v>
      </c>
      <c r="AR5" s="1158">
        <v>100694.20800170788</v>
      </c>
      <c r="AS5" s="1158">
        <v>99291.769986535714</v>
      </c>
      <c r="AT5" s="1158">
        <v>100933.44968334469</v>
      </c>
      <c r="AU5" s="1158">
        <v>100229.18125081969</v>
      </c>
      <c r="AV5" s="1158">
        <v>99261.274187500021</v>
      </c>
      <c r="AW5" s="1158">
        <v>103497.94482550361</v>
      </c>
      <c r="AX5" s="1158">
        <v>102921.43799632388</v>
      </c>
      <c r="AY5" s="1158">
        <v>108544.33997084292</v>
      </c>
      <c r="AZ5" s="1158">
        <v>110343.08859754098</v>
      </c>
      <c r="BA5" s="1158">
        <v>114721.20755311572</v>
      </c>
      <c r="BB5" s="1158">
        <v>117055.21513527753</v>
      </c>
      <c r="BC5" s="1158">
        <v>119619.60702976644</v>
      </c>
      <c r="BD5" s="1158">
        <v>121075.74227892855</v>
      </c>
      <c r="BE5" s="1158">
        <v>123260.36938210644</v>
      </c>
      <c r="BF5" s="1158">
        <v>120752.98616916555</v>
      </c>
      <c r="BG5" s="1158">
        <v>119694.92564294937</v>
      </c>
      <c r="BH5" s="1158">
        <v>117838.97237219621</v>
      </c>
      <c r="BI5" s="1158">
        <v>122735.45625949455</v>
      </c>
      <c r="BJ5" s="1158">
        <v>120049.19112513392</v>
      </c>
      <c r="BK5" s="1158">
        <v>126047.57279302411</v>
      </c>
      <c r="BL5" s="1158">
        <v>139062.48919025276</v>
      </c>
      <c r="BM5" s="1158">
        <v>137586.09214340354</v>
      </c>
      <c r="BN5" s="1158">
        <v>138175.21268258648</v>
      </c>
      <c r="BO5" s="1158">
        <v>138628.47666558527</v>
      </c>
      <c r="BP5" s="1159">
        <v>142104.72795610214</v>
      </c>
      <c r="BQ5" s="1159">
        <v>142278.28919419972</v>
      </c>
      <c r="BR5" s="1159">
        <v>144450.61180768846</v>
      </c>
      <c r="BS5" s="1159">
        <v>148534.72719634642</v>
      </c>
      <c r="BT5" s="1159">
        <v>150438.85095480151</v>
      </c>
      <c r="BU5" s="1159">
        <v>151519.45790363476</v>
      </c>
      <c r="BV5" s="1159">
        <v>153595.05761268668</v>
      </c>
      <c r="BW5" s="1159">
        <v>156324.69065769573</v>
      </c>
      <c r="BX5" s="1159">
        <v>157406.6914241621</v>
      </c>
      <c r="BY5" s="1159">
        <v>156600.80811839449</v>
      </c>
      <c r="BZ5" s="1159">
        <v>159897.71195550862</v>
      </c>
      <c r="CA5" s="1159">
        <v>166725.92581236121</v>
      </c>
      <c r="CB5" s="1159">
        <v>166910.92624923383</v>
      </c>
      <c r="CC5" s="1159">
        <v>166395.73053723547</v>
      </c>
      <c r="CD5" s="1159">
        <v>169580.80563689113</v>
      </c>
      <c r="CE5" s="1159">
        <v>171298.85641524161</v>
      </c>
      <c r="CF5" s="1159">
        <v>173801.30735711419</v>
      </c>
      <c r="CG5" s="1159">
        <v>177668.55562032614</v>
      </c>
      <c r="CH5" s="110">
        <v>174394.86292201749</v>
      </c>
      <c r="CI5" s="110">
        <v>174924.25180757011</v>
      </c>
      <c r="CJ5" s="110">
        <v>175637.22381427392</v>
      </c>
      <c r="CK5" s="110">
        <v>179152.63008492597</v>
      </c>
      <c r="CL5" s="110">
        <v>178461.27118693173</v>
      </c>
      <c r="CM5" s="110">
        <v>180437.56616006474</v>
      </c>
      <c r="CN5" s="110">
        <v>176191.51600309185</v>
      </c>
      <c r="CO5" s="110">
        <v>175785.32195359335</v>
      </c>
      <c r="CP5" s="110">
        <v>185058.20583007197</v>
      </c>
      <c r="CQ5" s="110">
        <v>188375.48139406703</v>
      </c>
      <c r="CR5" s="110">
        <v>191339.81988459302</v>
      </c>
      <c r="CS5" s="110">
        <v>200039.4517179582</v>
      </c>
      <c r="CT5" s="110">
        <v>196835.78700488887</v>
      </c>
      <c r="CU5" s="110">
        <v>202954.33186410007</v>
      </c>
      <c r="CV5" s="110">
        <v>207215.69517574867</v>
      </c>
      <c r="CW5" s="1140">
        <v>214373.48147916992</v>
      </c>
      <c r="CX5" s="1140">
        <v>221942.12390585776</v>
      </c>
      <c r="CY5" s="1140">
        <v>230238.77583979841</v>
      </c>
      <c r="CZ5" s="1140">
        <v>221922.20800793669</v>
      </c>
      <c r="DA5" s="1140">
        <v>225940.38191798772</v>
      </c>
      <c r="DB5" s="1140">
        <v>218871.25093894106</v>
      </c>
      <c r="DC5" s="1140">
        <v>217596.3036255289</v>
      </c>
      <c r="DD5" s="1140">
        <v>214815.73631158541</v>
      </c>
      <c r="DE5" s="1140">
        <v>217004.41993496372</v>
      </c>
      <c r="DF5" s="1140">
        <v>218846.8952504606</v>
      </c>
      <c r="DG5" s="1140">
        <v>219966.96050391931</v>
      </c>
      <c r="DH5" s="1140">
        <v>226576.71631358506</v>
      </c>
      <c r="DI5" s="1140">
        <v>229226.42152050519</v>
      </c>
      <c r="DJ5" s="1140">
        <v>240408.08847555952</v>
      </c>
      <c r="DK5" s="1140">
        <v>252957.68400993009</v>
      </c>
      <c r="DL5" s="1140">
        <v>258964.54538824756</v>
      </c>
      <c r="DM5" s="1140">
        <v>259427.82324653002</v>
      </c>
      <c r="DN5" s="1140">
        <v>262761.86596508219</v>
      </c>
      <c r="DO5" s="1140">
        <v>263442.84530936059</v>
      </c>
      <c r="DP5" s="1140">
        <v>268691.24890248722</v>
      </c>
      <c r="DQ5" s="1140">
        <v>269147.02911251434</v>
      </c>
      <c r="DR5" s="1140">
        <v>278812.67778411362</v>
      </c>
      <c r="DS5" s="1140">
        <v>273904.52688807907</v>
      </c>
      <c r="DT5" s="1140">
        <v>276298.97259022022</v>
      </c>
      <c r="DU5" s="1140">
        <v>280218.67607955547</v>
      </c>
      <c r="DV5" s="1140">
        <v>275540.36607464025</v>
      </c>
      <c r="DW5" s="1140">
        <v>278884.25604416308</v>
      </c>
      <c r="DX5" s="1140">
        <v>295596.05314703286</v>
      </c>
      <c r="DY5" s="1140">
        <v>278825.85957494081</v>
      </c>
      <c r="DZ5" s="1140">
        <v>277995.11736622191</v>
      </c>
      <c r="EA5" s="1140">
        <v>269143.13557219441</v>
      </c>
      <c r="EB5" s="1140">
        <v>268344.11662117584</v>
      </c>
      <c r="EC5" s="1140">
        <v>284981.4928212621</v>
      </c>
      <c r="ED5" s="1140">
        <v>305406.72245056508</v>
      </c>
      <c r="EE5" s="1140">
        <v>286606.10411991918</v>
      </c>
      <c r="EF5" s="1140">
        <v>292769.16974273225</v>
      </c>
      <c r="EG5" s="1140">
        <v>296822.91944970074</v>
      </c>
      <c r="EH5" s="1140">
        <v>304286.70241272327</v>
      </c>
      <c r="EI5" s="1140">
        <v>304753.51439039694</v>
      </c>
      <c r="EJ5" s="1140">
        <v>306323.25830701092</v>
      </c>
      <c r="EK5" s="1140">
        <v>311055.09824585548</v>
      </c>
      <c r="EL5" s="1140">
        <v>313224.63939457148</v>
      </c>
      <c r="EM5" s="1140">
        <v>298725.71976760373</v>
      </c>
      <c r="EN5" s="1140">
        <v>300724.80520937481</v>
      </c>
      <c r="EO5" s="1140">
        <v>337063.73363615904</v>
      </c>
      <c r="EP5" s="1140">
        <v>309649.12609856523</v>
      </c>
      <c r="EQ5" s="1140">
        <v>300516.18910170294</v>
      </c>
      <c r="ER5" s="1140">
        <v>320279.27609864151</v>
      </c>
      <c r="ES5" s="1140">
        <v>263897.34971547523</v>
      </c>
      <c r="ET5" s="1140">
        <v>256550.39193265548</v>
      </c>
      <c r="EU5" s="1140">
        <v>293075.70323235187</v>
      </c>
      <c r="EV5" s="1140">
        <v>264076.9690177234</v>
      </c>
      <c r="EW5" s="1140">
        <v>264594.23080340581</v>
      </c>
      <c r="EX5" s="1140">
        <v>276648.9412771822</v>
      </c>
      <c r="EY5" s="1140">
        <v>235415.07056458096</v>
      </c>
      <c r="EZ5" s="1140">
        <v>243314.95652343554</v>
      </c>
      <c r="FA5" s="1140">
        <v>290734.2678265954</v>
      </c>
      <c r="FB5" s="1140">
        <v>251591.0464090583</v>
      </c>
      <c r="FC5" s="1140">
        <v>251345.52869773973</v>
      </c>
      <c r="FD5" s="1140">
        <v>252715.58270936389</v>
      </c>
      <c r="FE5" s="1140">
        <v>238065.41002667538</v>
      </c>
      <c r="FF5" s="1140">
        <v>238131.47230902113</v>
      </c>
      <c r="FG5" s="1140">
        <v>242383.41958415843</v>
      </c>
      <c r="FH5" s="1140">
        <v>243012.7153590807</v>
      </c>
      <c r="FI5" s="1140">
        <v>241715.2005704309</v>
      </c>
      <c r="FJ5" s="1140">
        <v>229917.78406546984</v>
      </c>
      <c r="FK5" s="1140">
        <v>229652.55765297409</v>
      </c>
      <c r="FL5" s="1140">
        <v>229686.66722568526</v>
      </c>
      <c r="FM5" s="1140">
        <v>255937.85927907907</v>
      </c>
      <c r="FN5" s="1140">
        <v>259490.27897944607</v>
      </c>
      <c r="FO5" s="1140">
        <v>261842.3553914025</v>
      </c>
      <c r="FP5" s="1140">
        <v>273243.84631426173</v>
      </c>
      <c r="FQ5" s="1140">
        <v>274759.51075666549</v>
      </c>
      <c r="FR5" s="1140">
        <v>296182.00971205288</v>
      </c>
      <c r="FS5" s="1140">
        <v>327758.53562263196</v>
      </c>
      <c r="FT5" s="1140">
        <v>310302.16784439923</v>
      </c>
      <c r="FU5" s="1140">
        <v>303334.77376772952</v>
      </c>
      <c r="FV5" s="1140">
        <v>318391.42008157354</v>
      </c>
      <c r="FW5" s="1140">
        <v>327565.07961849106</v>
      </c>
      <c r="FX5" s="1140">
        <v>328098.24603310379</v>
      </c>
      <c r="FY5" s="1140">
        <v>336499.63959982782</v>
      </c>
      <c r="FZ5" s="1140">
        <v>331612.13338486437</v>
      </c>
      <c r="GA5" s="1140">
        <v>337014.93554891518</v>
      </c>
    </row>
    <row r="6" spans="1:183" ht="17.25" customHeight="1">
      <c r="A6" s="1160" t="s">
        <v>3029</v>
      </c>
      <c r="B6" s="1161">
        <v>66492.585799862878</v>
      </c>
      <c r="C6" s="1161">
        <v>67862.01856516127</v>
      </c>
      <c r="D6" s="1161">
        <v>67430.017346329885</v>
      </c>
      <c r="E6" s="1161">
        <v>67945.452102185212</v>
      </c>
      <c r="F6" s="1161">
        <v>70614.469927441591</v>
      </c>
      <c r="G6" s="1161">
        <v>69077.816955356626</v>
      </c>
      <c r="H6" s="1161">
        <v>69265.429972490179</v>
      </c>
      <c r="I6" s="1161">
        <v>70224.263039725134</v>
      </c>
      <c r="J6" s="1161">
        <v>73306.736101442715</v>
      </c>
      <c r="K6" s="1161">
        <v>72737.86993747011</v>
      </c>
      <c r="L6" s="1161">
        <v>75058.895358864276</v>
      </c>
      <c r="M6" s="1161">
        <v>78026.980681843343</v>
      </c>
      <c r="N6" s="1161">
        <v>74759.402480359786</v>
      </c>
      <c r="O6" s="1161">
        <v>74756.632415967833</v>
      </c>
      <c r="P6" s="1161">
        <v>76503.314619923578</v>
      </c>
      <c r="Q6" s="1161">
        <v>75822.721528235488</v>
      </c>
      <c r="R6" s="1161">
        <v>77399.73435942053</v>
      </c>
      <c r="S6" s="1161">
        <v>80428.540590047662</v>
      </c>
      <c r="T6" s="1161">
        <v>79203.946197350044</v>
      </c>
      <c r="U6" s="1161">
        <v>79650.466859240361</v>
      </c>
      <c r="V6" s="1161">
        <v>78845.458772601793</v>
      </c>
      <c r="W6" s="1161">
        <v>81365.965833621827</v>
      </c>
      <c r="X6" s="1161">
        <v>77788.750568031581</v>
      </c>
      <c r="Y6" s="1161">
        <v>80237.109940980547</v>
      </c>
      <c r="Z6" s="1161">
        <v>80176.177110206452</v>
      </c>
      <c r="AA6" s="1161">
        <v>80076.559609812335</v>
      </c>
      <c r="AB6" s="1161">
        <v>79548.29515837974</v>
      </c>
      <c r="AC6" s="1161">
        <v>79170.996508812314</v>
      </c>
      <c r="AD6" s="1161">
        <v>78259.701957858124</v>
      </c>
      <c r="AE6" s="1161">
        <v>85301.194492148148</v>
      </c>
      <c r="AF6" s="1161">
        <v>86536.615580950136</v>
      </c>
      <c r="AG6" s="1161">
        <v>86975.8829999195</v>
      </c>
      <c r="AH6" s="1161">
        <v>88031.529455901109</v>
      </c>
      <c r="AI6" s="1161">
        <v>88210.393405284456</v>
      </c>
      <c r="AJ6" s="1161">
        <v>90592.266418886065</v>
      </c>
      <c r="AK6" s="1161">
        <v>91662.001872008113</v>
      </c>
      <c r="AL6" s="1161">
        <v>94206.306852081107</v>
      </c>
      <c r="AM6" s="1161">
        <v>93652.94961204275</v>
      </c>
      <c r="AN6" s="1162">
        <v>96856.18605491468</v>
      </c>
      <c r="AO6" s="1162">
        <v>95972.828640172738</v>
      </c>
      <c r="AP6" s="1162">
        <v>104173.9</v>
      </c>
      <c r="AQ6" s="1162">
        <v>103679.96920214912</v>
      </c>
      <c r="AR6" s="1162">
        <v>100788.00224111319</v>
      </c>
      <c r="AS6" s="1162">
        <v>99389.311397990154</v>
      </c>
      <c r="AT6" s="1162">
        <v>101028.76444301031</v>
      </c>
      <c r="AU6" s="1162">
        <v>100323.77135378917</v>
      </c>
      <c r="AV6" s="1162">
        <v>99353.672925023173</v>
      </c>
      <c r="AW6" s="1162">
        <v>103588.59652304999</v>
      </c>
      <c r="AX6" s="1162">
        <v>103056.83719043</v>
      </c>
      <c r="AY6" s="1162">
        <v>108803.3230663904</v>
      </c>
      <c r="AZ6" s="1162">
        <v>110599.60209876251</v>
      </c>
      <c r="BA6" s="1162">
        <v>114974.06548828747</v>
      </c>
      <c r="BB6" s="1162">
        <v>117312.07808435091</v>
      </c>
      <c r="BC6" s="1162">
        <v>119944.65630671878</v>
      </c>
      <c r="BD6" s="1162">
        <v>121350.88133572963</v>
      </c>
      <c r="BE6" s="1162">
        <v>123535.35157167081</v>
      </c>
      <c r="BF6" s="1162">
        <v>121023.82463929077</v>
      </c>
      <c r="BG6" s="1162">
        <v>119863.62063081395</v>
      </c>
      <c r="BH6" s="1162">
        <v>118004.01682056001</v>
      </c>
      <c r="BI6" s="1162">
        <v>122902.86876265999</v>
      </c>
      <c r="BJ6" s="1162">
        <v>120224.55203825</v>
      </c>
      <c r="BK6" s="1162">
        <v>126134.09181294555</v>
      </c>
      <c r="BL6" s="1162">
        <v>139159.55671709255</v>
      </c>
      <c r="BM6" s="1162">
        <v>137675.95125165879</v>
      </c>
      <c r="BN6" s="1162">
        <v>138270.08388301558</v>
      </c>
      <c r="BO6" s="1162">
        <v>138736.36289079723</v>
      </c>
      <c r="BP6" s="1163">
        <v>142244.00566068699</v>
      </c>
      <c r="BQ6" s="1163">
        <v>142429.89123584275</v>
      </c>
      <c r="BR6" s="1163">
        <v>144610.22775594323</v>
      </c>
      <c r="BS6" s="1163">
        <v>148654.91652434878</v>
      </c>
      <c r="BT6" s="1163">
        <v>150583.3164485539</v>
      </c>
      <c r="BU6" s="1163">
        <v>151856.27698822602</v>
      </c>
      <c r="BV6" s="1163">
        <v>153914.60229189318</v>
      </c>
      <c r="BW6" s="1163">
        <v>156583.09698075289</v>
      </c>
      <c r="BX6" s="1163">
        <v>157680.25910065058</v>
      </c>
      <c r="BY6" s="1163">
        <v>156873.46849497192</v>
      </c>
      <c r="BZ6" s="1163">
        <v>160176.45902006555</v>
      </c>
      <c r="CA6" s="1163">
        <v>167032.80796707145</v>
      </c>
      <c r="CB6" s="1163">
        <v>167228.8798811645</v>
      </c>
      <c r="CC6" s="1163">
        <v>166713.84984650367</v>
      </c>
      <c r="CD6" s="1163">
        <v>169897.43033160749</v>
      </c>
      <c r="CE6" s="1163">
        <v>171612.71157636732</v>
      </c>
      <c r="CF6" s="1163">
        <v>174115.07719089411</v>
      </c>
      <c r="CG6" s="1163">
        <v>177982.24018251544</v>
      </c>
      <c r="CH6" s="113">
        <v>174708.46037187485</v>
      </c>
      <c r="CI6" s="113">
        <v>175237.75950683522</v>
      </c>
      <c r="CJ6" s="113">
        <v>175952.6463087367</v>
      </c>
      <c r="CK6" s="113">
        <v>179465.96518892606</v>
      </c>
      <c r="CL6" s="113">
        <v>178776.51799960746</v>
      </c>
      <c r="CM6" s="113">
        <v>180752.99820874218</v>
      </c>
      <c r="CN6" s="113">
        <v>176506.84425811173</v>
      </c>
      <c r="CO6" s="113">
        <v>176098.06458151151</v>
      </c>
      <c r="CP6" s="113">
        <v>185378.11028584006</v>
      </c>
      <c r="CQ6" s="113">
        <v>188691.11512823889</v>
      </c>
      <c r="CR6" s="113">
        <v>191661.21439374652</v>
      </c>
      <c r="CS6" s="113">
        <v>200357.46661399925</v>
      </c>
      <c r="CT6" s="113">
        <v>197157.87199074042</v>
      </c>
      <c r="CU6" s="113">
        <v>203471.97458774928</v>
      </c>
      <c r="CV6" s="113">
        <v>207447.98402719884</v>
      </c>
      <c r="CW6" s="1142">
        <v>214698.32217989169</v>
      </c>
      <c r="CX6" s="1142">
        <v>222088.08576708025</v>
      </c>
      <c r="CY6" s="1142">
        <v>230432.73997287053</v>
      </c>
      <c r="CZ6" s="1142">
        <v>222160.49489721187</v>
      </c>
      <c r="DA6" s="1142">
        <v>226221.49445373859</v>
      </c>
      <c r="DB6" s="1142">
        <v>219198.50924069801</v>
      </c>
      <c r="DC6" s="1142">
        <v>218075.1054043551</v>
      </c>
      <c r="DD6" s="1142">
        <v>215268.48183729209</v>
      </c>
      <c r="DE6" s="1142">
        <v>217510.69066208263</v>
      </c>
      <c r="DF6" s="1142">
        <v>219398.21193510189</v>
      </c>
      <c r="DG6" s="1142">
        <v>220439.77410540599</v>
      </c>
      <c r="DH6" s="1142">
        <v>227102.08559795868</v>
      </c>
      <c r="DI6" s="1142">
        <v>229761.22258085007</v>
      </c>
      <c r="DJ6" s="1142">
        <v>241026.40656957339</v>
      </c>
      <c r="DK6" s="1142">
        <v>253277.5929358961</v>
      </c>
      <c r="DL6" s="1142">
        <v>259219.69051045697</v>
      </c>
      <c r="DM6" s="1142">
        <v>259748.62331405684</v>
      </c>
      <c r="DN6" s="1142">
        <v>263075.95954760048</v>
      </c>
      <c r="DO6" s="1142">
        <v>263768.03097987635</v>
      </c>
      <c r="DP6" s="1142">
        <v>269108.33560197346</v>
      </c>
      <c r="DQ6" s="1142">
        <v>269453.28748376196</v>
      </c>
      <c r="DR6" s="1142">
        <v>279084.50841035339</v>
      </c>
      <c r="DS6" s="1142">
        <v>274204.83236238995</v>
      </c>
      <c r="DT6" s="1142">
        <v>276646.72659501759</v>
      </c>
      <c r="DU6" s="1142">
        <v>280578.5080676424</v>
      </c>
      <c r="DV6" s="1142">
        <v>275871.48829420813</v>
      </c>
      <c r="DW6" s="1142">
        <v>288882.44123132731</v>
      </c>
      <c r="DX6" s="1142">
        <v>305567.26319742424</v>
      </c>
      <c r="DY6" s="1142">
        <v>288889.6993062853</v>
      </c>
      <c r="DZ6" s="1142">
        <v>288152.65514223417</v>
      </c>
      <c r="EA6" s="1142">
        <v>279341.9471077139</v>
      </c>
      <c r="EB6" s="1142">
        <v>278613.23768508108</v>
      </c>
      <c r="EC6" s="1142">
        <v>287690.41910373821</v>
      </c>
      <c r="ED6" s="1142">
        <v>308176.63621859223</v>
      </c>
      <c r="EE6" s="1142">
        <v>293246.91081012163</v>
      </c>
      <c r="EF6" s="1142">
        <v>297548.07623206155</v>
      </c>
      <c r="EG6" s="1142">
        <v>301706.07347049593</v>
      </c>
      <c r="EH6" s="1142">
        <v>308620.16118537349</v>
      </c>
      <c r="EI6" s="1142">
        <v>313659.4882232853</v>
      </c>
      <c r="EJ6" s="1142">
        <v>319463.4787356357</v>
      </c>
      <c r="EK6" s="1142">
        <v>328490.69763097429</v>
      </c>
      <c r="EL6" s="1142">
        <v>339256.85534684733</v>
      </c>
      <c r="EM6" s="1142">
        <v>329187.07748309575</v>
      </c>
      <c r="EN6" s="1142">
        <v>335762.89925299765</v>
      </c>
      <c r="EO6" s="1142">
        <v>372364.2217023563</v>
      </c>
      <c r="EP6" s="1142">
        <v>345256.76331949775</v>
      </c>
      <c r="EQ6" s="1142">
        <v>340867.82038900745</v>
      </c>
      <c r="ER6" s="1142">
        <v>361200.68729220377</v>
      </c>
      <c r="ES6" s="1142">
        <v>314097.26506374549</v>
      </c>
      <c r="ET6" s="1142">
        <v>306975.00079128577</v>
      </c>
      <c r="EU6" s="1142">
        <v>345672.93706331262</v>
      </c>
      <c r="EV6" s="1142">
        <v>316424.21358647448</v>
      </c>
      <c r="EW6" s="1142">
        <v>316730.29057234799</v>
      </c>
      <c r="EX6" s="1142">
        <v>328987.92561876419</v>
      </c>
      <c r="EY6" s="1142">
        <v>286644.27488965646</v>
      </c>
      <c r="EZ6" s="1142">
        <v>294550.12065394962</v>
      </c>
      <c r="FA6" s="1142">
        <v>341900.90986625169</v>
      </c>
      <c r="FB6" s="1142">
        <v>303821.67598094558</v>
      </c>
      <c r="FC6" s="1142">
        <v>305725.11311494338</v>
      </c>
      <c r="FD6" s="1142">
        <v>306340.88265757624</v>
      </c>
      <c r="FE6" s="1142">
        <v>290602.25140130403</v>
      </c>
      <c r="FF6" s="1142">
        <v>291600.89362703683</v>
      </c>
      <c r="FG6" s="1142">
        <v>305546.14864423691</v>
      </c>
      <c r="FH6" s="1142">
        <v>305782.58106703893</v>
      </c>
      <c r="FI6" s="1142">
        <v>310690.17788719549</v>
      </c>
      <c r="FJ6" s="1142">
        <v>292898.48518203001</v>
      </c>
      <c r="FK6" s="1142">
        <v>296835.95702437294</v>
      </c>
      <c r="FL6" s="1142">
        <v>297093.46387123124</v>
      </c>
      <c r="FM6" s="1142">
        <v>321175.66528235731</v>
      </c>
      <c r="FN6" s="1142">
        <v>323809.47371164936</v>
      </c>
      <c r="FO6" s="1142">
        <v>327262.28498917818</v>
      </c>
      <c r="FP6" s="1142">
        <v>337391.06414312829</v>
      </c>
      <c r="FQ6" s="1142">
        <v>337984.54475049011</v>
      </c>
      <c r="FR6" s="1142">
        <v>359085.51673441514</v>
      </c>
      <c r="FS6" s="1142">
        <v>389874.50017122173</v>
      </c>
      <c r="FT6" s="1142">
        <v>372295.75777507783</v>
      </c>
      <c r="FU6" s="1142">
        <v>359922.01029040094</v>
      </c>
      <c r="FV6" s="1142">
        <v>372339.41541225073</v>
      </c>
      <c r="FW6" s="1142">
        <v>392454.92128152825</v>
      </c>
      <c r="FX6" s="1142">
        <v>393234.69184668729</v>
      </c>
      <c r="FY6" s="1142">
        <v>403088.14173614641</v>
      </c>
      <c r="FZ6" s="1142">
        <v>399181.2052169675</v>
      </c>
      <c r="GA6" s="1142">
        <v>401775.08583185385</v>
      </c>
    </row>
    <row r="7" spans="1:183" ht="17.25" customHeight="1">
      <c r="A7" s="1160" t="s">
        <v>3030</v>
      </c>
      <c r="B7" s="1161">
        <v>66.282563890000006</v>
      </c>
      <c r="C7" s="1161">
        <v>48.671386537999993</v>
      </c>
      <c r="D7" s="1161">
        <v>79.464357043999996</v>
      </c>
      <c r="E7" s="1161">
        <v>47.027825789999994</v>
      </c>
      <c r="F7" s="1161">
        <v>50.935987430000004</v>
      </c>
      <c r="G7" s="1161">
        <v>48.610869118000004</v>
      </c>
      <c r="H7" s="1161">
        <v>91.602406415999994</v>
      </c>
      <c r="I7" s="1161">
        <v>114.50913803979999</v>
      </c>
      <c r="J7" s="1161">
        <v>84.067044314</v>
      </c>
      <c r="K7" s="1161">
        <v>108.95935056100001</v>
      </c>
      <c r="L7" s="1161">
        <v>110.354049812</v>
      </c>
      <c r="M7" s="1161">
        <v>119.71448163099998</v>
      </c>
      <c r="N7" s="1161">
        <v>118.75253779572</v>
      </c>
      <c r="O7" s="1161">
        <v>138.01710321363998</v>
      </c>
      <c r="P7" s="1161">
        <v>126.57920503747999</v>
      </c>
      <c r="Q7" s="1161">
        <v>121.93190449245998</v>
      </c>
      <c r="R7" s="1161">
        <v>130.04198971488</v>
      </c>
      <c r="S7" s="1161">
        <v>475.52264660999992</v>
      </c>
      <c r="T7" s="1161">
        <v>129.19094688056001</v>
      </c>
      <c r="U7" s="1161">
        <v>129.79903660677999</v>
      </c>
      <c r="V7" s="1161">
        <v>174.19874308999999</v>
      </c>
      <c r="W7" s="1161">
        <v>166.29852691854001</v>
      </c>
      <c r="X7" s="1161">
        <v>232.70062516512718</v>
      </c>
      <c r="Y7" s="1161">
        <v>136.234055692</v>
      </c>
      <c r="Z7" s="1161">
        <v>135.43017639083101</v>
      </c>
      <c r="AA7" s="1161">
        <v>136.97837302643597</v>
      </c>
      <c r="AB7" s="1161">
        <v>136.62693431704</v>
      </c>
      <c r="AC7" s="1161">
        <v>138.24799519016801</v>
      </c>
      <c r="AD7" s="1161">
        <v>161.1742145572403</v>
      </c>
      <c r="AE7" s="1161">
        <v>141.945590485396</v>
      </c>
      <c r="AF7" s="1161">
        <v>141.74101239805501</v>
      </c>
      <c r="AG7" s="1161">
        <v>95.770256186449998</v>
      </c>
      <c r="AH7" s="1161">
        <v>103.30465311795001</v>
      </c>
      <c r="AI7" s="1161">
        <v>103.5218598382</v>
      </c>
      <c r="AJ7" s="1161">
        <v>103.87182795577</v>
      </c>
      <c r="AK7" s="1161">
        <v>102.17606609348002</v>
      </c>
      <c r="AL7" s="1161">
        <v>108.19990657579299</v>
      </c>
      <c r="AM7" s="1161">
        <v>103.635725213366</v>
      </c>
      <c r="AN7" s="1162">
        <v>101.38307430495601</v>
      </c>
      <c r="AO7" s="1162">
        <v>102.82136149436799</v>
      </c>
      <c r="AP7" s="1162">
        <v>101.433573398102</v>
      </c>
      <c r="AQ7" s="1162">
        <v>100.03687884241801</v>
      </c>
      <c r="AR7" s="1162">
        <v>93.794239405303003</v>
      </c>
      <c r="AS7" s="1162">
        <v>97.541411454433984</v>
      </c>
      <c r="AT7" s="1162">
        <v>95.314759665617004</v>
      </c>
      <c r="AU7" s="1162">
        <v>94.590102969479005</v>
      </c>
      <c r="AV7" s="1162">
        <v>92.398737523146991</v>
      </c>
      <c r="AW7" s="1162">
        <v>90.651697546370997</v>
      </c>
      <c r="AX7" s="1162">
        <v>135.39919410613217</v>
      </c>
      <c r="AY7" s="1162">
        <v>258.98309554747982</v>
      </c>
      <c r="AZ7" s="1162">
        <v>256.51350122152587</v>
      </c>
      <c r="BA7" s="1162">
        <v>252.85793517174864</v>
      </c>
      <c r="BB7" s="1162">
        <v>256.86294907339197</v>
      </c>
      <c r="BC7" s="1162">
        <v>325.04927695233687</v>
      </c>
      <c r="BD7" s="1162">
        <v>275.13905680107899</v>
      </c>
      <c r="BE7" s="1162">
        <v>274.98218956436813</v>
      </c>
      <c r="BF7" s="1162">
        <v>270.83847012521659</v>
      </c>
      <c r="BG7" s="1162">
        <v>168.69498786457569</v>
      </c>
      <c r="BH7" s="1162">
        <v>165.04444836380523</v>
      </c>
      <c r="BI7" s="1162">
        <v>167.41250316544603</v>
      </c>
      <c r="BJ7" s="1162">
        <v>175.36091311607953</v>
      </c>
      <c r="BK7" s="1162">
        <v>86.519019921446016</v>
      </c>
      <c r="BL7" s="1162">
        <v>97.067526839780001</v>
      </c>
      <c r="BM7" s="1162">
        <v>89.859108255252991</v>
      </c>
      <c r="BN7" s="1162">
        <v>94.871200429091999</v>
      </c>
      <c r="BO7" s="1162">
        <v>107.886225211962</v>
      </c>
      <c r="BP7" s="1163">
        <v>139.27770458484602</v>
      </c>
      <c r="BQ7" s="1163">
        <v>151.60204164301402</v>
      </c>
      <c r="BR7" s="1163">
        <v>159.61594825475598</v>
      </c>
      <c r="BS7" s="1163">
        <v>120.1893280023761</v>
      </c>
      <c r="BT7" s="1163">
        <v>144.46549375238908</v>
      </c>
      <c r="BU7" s="1163">
        <v>336.81908459124696</v>
      </c>
      <c r="BV7" s="1163">
        <v>319.54467920649489</v>
      </c>
      <c r="BW7" s="1163">
        <v>258.40632305715008</v>
      </c>
      <c r="BX7" s="1163">
        <v>273.56767648848967</v>
      </c>
      <c r="BY7" s="1163">
        <v>272.66037657743135</v>
      </c>
      <c r="BZ7" s="1163">
        <v>278.74706455693757</v>
      </c>
      <c r="CA7" s="1163">
        <v>306.88215471024506</v>
      </c>
      <c r="CB7" s="1163">
        <v>317.95363193067419</v>
      </c>
      <c r="CC7" s="1163">
        <v>318.1193092681923</v>
      </c>
      <c r="CD7" s="1163">
        <v>316.6246947163645</v>
      </c>
      <c r="CE7" s="1163">
        <v>313.85516112571867</v>
      </c>
      <c r="CF7" s="1163">
        <v>313.76983377993281</v>
      </c>
      <c r="CG7" s="1163">
        <v>313.68456218928702</v>
      </c>
      <c r="CH7" s="113">
        <v>313.59744985735773</v>
      </c>
      <c r="CI7" s="113">
        <v>313.50769926511595</v>
      </c>
      <c r="CJ7" s="113">
        <v>315.42249446278299</v>
      </c>
      <c r="CK7" s="113">
        <v>313.33510400009231</v>
      </c>
      <c r="CL7" s="113">
        <v>315.24681267573493</v>
      </c>
      <c r="CM7" s="113">
        <v>315.43204867742867</v>
      </c>
      <c r="CN7" s="113">
        <v>315.32825501987185</v>
      </c>
      <c r="CO7" s="113">
        <v>312.74262791817512</v>
      </c>
      <c r="CP7" s="113">
        <v>319.90445576808406</v>
      </c>
      <c r="CQ7" s="113">
        <v>315.63373417185932</v>
      </c>
      <c r="CR7" s="113">
        <v>321.39450915348749</v>
      </c>
      <c r="CS7" s="113">
        <v>318.01489604105808</v>
      </c>
      <c r="CT7" s="113">
        <v>322.08498585152984</v>
      </c>
      <c r="CU7" s="113">
        <v>517.64272364921851</v>
      </c>
      <c r="CV7" s="113">
        <v>232.28885145015454</v>
      </c>
      <c r="CW7" s="1142">
        <v>324.84070072176854</v>
      </c>
      <c r="CX7" s="1142">
        <v>145.96186122248486</v>
      </c>
      <c r="CY7" s="1142">
        <v>193.96413307213442</v>
      </c>
      <c r="CZ7" s="1142">
        <v>238.28688927518186</v>
      </c>
      <c r="DA7" s="1142">
        <v>281.11253575087039</v>
      </c>
      <c r="DB7" s="1142">
        <v>327.25830175696035</v>
      </c>
      <c r="DC7" s="1142">
        <v>478.80177882619785</v>
      </c>
      <c r="DD7" s="1142">
        <v>452.74552570668948</v>
      </c>
      <c r="DE7" s="1142">
        <v>506.27072711892373</v>
      </c>
      <c r="DF7" s="1142">
        <v>551.31668464129882</v>
      </c>
      <c r="DG7" s="1142">
        <v>472.81360148668875</v>
      </c>
      <c r="DH7" s="1142">
        <v>525.36928437362951</v>
      </c>
      <c r="DI7" s="1142">
        <v>534.80106034488847</v>
      </c>
      <c r="DJ7" s="1142">
        <v>618.31809401388</v>
      </c>
      <c r="DK7" s="1142">
        <v>319.90892596600099</v>
      </c>
      <c r="DL7" s="1142">
        <v>255.14512220942487</v>
      </c>
      <c r="DM7" s="1142">
        <v>320.80006752681857</v>
      </c>
      <c r="DN7" s="1142">
        <v>314.09358251828661</v>
      </c>
      <c r="DO7" s="1142">
        <v>325.18567051572711</v>
      </c>
      <c r="DP7" s="1142">
        <v>417.08669948623213</v>
      </c>
      <c r="DQ7" s="1142">
        <v>306.2583712476212</v>
      </c>
      <c r="DR7" s="1142">
        <v>271.83062623977429</v>
      </c>
      <c r="DS7" s="1142">
        <v>300.30547431085665</v>
      </c>
      <c r="DT7" s="1142">
        <v>347.75400479736288</v>
      </c>
      <c r="DU7" s="1142">
        <v>359.83198808693038</v>
      </c>
      <c r="DV7" s="1142">
        <v>331.12221956791251</v>
      </c>
      <c r="DW7" s="1142">
        <v>9998.1851871642557</v>
      </c>
      <c r="DX7" s="1142">
        <v>9971.2100503913989</v>
      </c>
      <c r="DY7" s="1142">
        <v>10063.839731344506</v>
      </c>
      <c r="DZ7" s="1142">
        <v>10157.537776012261</v>
      </c>
      <c r="EA7" s="1142">
        <v>10198.811535519491</v>
      </c>
      <c r="EB7" s="1142">
        <v>10269.121063905253</v>
      </c>
      <c r="EC7" s="1142">
        <v>2708.9262824761245</v>
      </c>
      <c r="ED7" s="1142">
        <v>2769.913768027171</v>
      </c>
      <c r="EE7" s="1142">
        <v>6640.806690202422</v>
      </c>
      <c r="EF7" s="1142">
        <v>4778.9064893293162</v>
      </c>
      <c r="EG7" s="1142">
        <v>4883.154020795183</v>
      </c>
      <c r="EH7" s="1142">
        <v>4333.4587726501932</v>
      </c>
      <c r="EI7" s="1142">
        <v>8905.9738328883705</v>
      </c>
      <c r="EJ7" s="1142">
        <v>13140.220428624796</v>
      </c>
      <c r="EK7" s="1142">
        <v>17435.599385118803</v>
      </c>
      <c r="EL7" s="1142">
        <v>26032.215952275837</v>
      </c>
      <c r="EM7" s="1142">
        <v>30461.357715492046</v>
      </c>
      <c r="EN7" s="1142">
        <v>35038.094043622819</v>
      </c>
      <c r="EO7" s="1142">
        <v>35300.488066197278</v>
      </c>
      <c r="EP7" s="1142">
        <v>35607.637220932535</v>
      </c>
      <c r="EQ7" s="1142">
        <v>40351.631287304495</v>
      </c>
      <c r="ER7" s="1142">
        <v>40921.41119356225</v>
      </c>
      <c r="ES7" s="1142">
        <v>50199.91534827026</v>
      </c>
      <c r="ET7" s="1142">
        <v>50424.608858630294</v>
      </c>
      <c r="EU7" s="1142">
        <v>52597.233830960737</v>
      </c>
      <c r="EV7" s="1142">
        <v>52347.244568751092</v>
      </c>
      <c r="EW7" s="1142">
        <v>52136.059768942185</v>
      </c>
      <c r="EX7" s="1142">
        <v>52338.984341581978</v>
      </c>
      <c r="EY7" s="1142">
        <v>51229.20432507548</v>
      </c>
      <c r="EZ7" s="1142">
        <v>51235.16413051408</v>
      </c>
      <c r="FA7" s="1142">
        <v>51166.64203965629</v>
      </c>
      <c r="FB7" s="1142">
        <v>52230.629571887286</v>
      </c>
      <c r="FC7" s="1142">
        <v>54379.584417203645</v>
      </c>
      <c r="FD7" s="1142">
        <v>53625.299948212334</v>
      </c>
      <c r="FE7" s="1142">
        <v>52536.841374628661</v>
      </c>
      <c r="FF7" s="1142">
        <v>53469.421318015695</v>
      </c>
      <c r="FG7" s="1142">
        <v>63162.729060078476</v>
      </c>
      <c r="FH7" s="1142">
        <v>62769.865707958234</v>
      </c>
      <c r="FI7" s="1142">
        <v>68974.977316764591</v>
      </c>
      <c r="FJ7" s="1142">
        <v>62980.701116560165</v>
      </c>
      <c r="FK7" s="1142">
        <v>67183.39937139886</v>
      </c>
      <c r="FL7" s="1142">
        <v>67406.796645545997</v>
      </c>
      <c r="FM7" s="1142">
        <v>65237.806003278223</v>
      </c>
      <c r="FN7" s="1142">
        <v>64319.194732203287</v>
      </c>
      <c r="FO7" s="1142">
        <v>65419.92959777567</v>
      </c>
      <c r="FP7" s="1142">
        <v>64147.217828866545</v>
      </c>
      <c r="FQ7" s="1142">
        <v>63225.033993824625</v>
      </c>
      <c r="FR7" s="1142">
        <v>62903.507022362275</v>
      </c>
      <c r="FS7" s="1142">
        <v>62115.964548589771</v>
      </c>
      <c r="FT7" s="1142">
        <v>61993.589930678616</v>
      </c>
      <c r="FU7" s="1142">
        <v>56587.236522671396</v>
      </c>
      <c r="FV7" s="1142">
        <v>53947.995330677193</v>
      </c>
      <c r="FW7" s="1142">
        <v>64889.841663037172</v>
      </c>
      <c r="FX7" s="1142">
        <v>65136.44581358353</v>
      </c>
      <c r="FY7" s="1142">
        <v>66588.502136318566</v>
      </c>
      <c r="FZ7" s="1142">
        <v>67569.071832103116</v>
      </c>
      <c r="GA7" s="1142">
        <v>64760.150282938681</v>
      </c>
    </row>
    <row r="8" spans="1:183" ht="17.25" customHeight="1">
      <c r="A8" s="1160"/>
      <c r="B8" s="1161"/>
      <c r="C8" s="1161"/>
      <c r="D8" s="1161"/>
      <c r="E8" s="1161"/>
      <c r="F8" s="1161"/>
      <c r="G8" s="1161"/>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1"/>
      <c r="AH8" s="1161"/>
      <c r="AI8" s="1161"/>
      <c r="AJ8" s="1161"/>
      <c r="AK8" s="1161"/>
      <c r="AL8" s="1161"/>
      <c r="AM8" s="1161"/>
      <c r="AN8" s="1162"/>
      <c r="AO8" s="1162"/>
      <c r="AP8" s="1162"/>
      <c r="AQ8" s="1162"/>
      <c r="AR8" s="1162"/>
      <c r="AS8" s="1162"/>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c r="BP8" s="1163"/>
      <c r="BQ8" s="1163"/>
      <c r="BR8" s="1163"/>
      <c r="BS8" s="1163"/>
      <c r="BT8" s="1163"/>
      <c r="BU8" s="1163"/>
      <c r="BV8" s="1163"/>
      <c r="BW8" s="1163"/>
      <c r="BX8" s="1163"/>
      <c r="BY8" s="1163"/>
      <c r="BZ8" s="1163"/>
      <c r="CA8" s="1163"/>
      <c r="CB8" s="1163"/>
      <c r="CC8" s="1163"/>
      <c r="CD8" s="1163"/>
      <c r="CE8" s="1163"/>
      <c r="CF8" s="1163"/>
      <c r="CG8" s="1163"/>
      <c r="CH8" s="113"/>
      <c r="CI8" s="113"/>
      <c r="CJ8" s="113"/>
      <c r="CK8" s="113"/>
      <c r="CL8" s="113"/>
      <c r="CM8" s="113"/>
      <c r="CN8" s="113"/>
      <c r="CO8" s="113"/>
      <c r="CP8" s="113"/>
      <c r="CQ8" s="113"/>
      <c r="CR8" s="113"/>
      <c r="CS8" s="113"/>
      <c r="CT8" s="113"/>
      <c r="CU8" s="113"/>
      <c r="CV8" s="113"/>
      <c r="CW8" s="1142"/>
      <c r="CX8" s="1142"/>
      <c r="CY8" s="1142"/>
      <c r="CZ8" s="1142"/>
      <c r="DA8" s="1142"/>
      <c r="DB8" s="1142"/>
      <c r="DC8" s="1142"/>
      <c r="DD8" s="1142"/>
      <c r="DE8" s="1142"/>
      <c r="DF8" s="1142"/>
      <c r="DG8" s="1142"/>
      <c r="DH8" s="1142"/>
      <c r="DI8" s="1142"/>
      <c r="DJ8" s="1142"/>
      <c r="DK8" s="1142"/>
      <c r="DL8" s="1142"/>
      <c r="DM8" s="1142"/>
      <c r="DN8" s="1142"/>
      <c r="DO8" s="1142"/>
      <c r="DP8" s="1142"/>
      <c r="DQ8" s="1142"/>
      <c r="DR8" s="1142"/>
      <c r="DS8" s="1142"/>
      <c r="DT8" s="1142"/>
      <c r="DU8" s="1142"/>
      <c r="DV8" s="1142"/>
      <c r="DW8" s="1142"/>
      <c r="DX8" s="1142"/>
      <c r="DY8" s="1142"/>
      <c r="DZ8" s="1142"/>
      <c r="EA8" s="1142"/>
      <c r="EB8" s="1142"/>
      <c r="EC8" s="1142"/>
      <c r="ED8" s="1142"/>
      <c r="EE8" s="1142"/>
      <c r="EF8" s="1142"/>
      <c r="EG8" s="1142"/>
      <c r="EH8" s="1142"/>
      <c r="EI8" s="1142"/>
      <c r="EJ8" s="1142"/>
      <c r="EK8" s="1142"/>
      <c r="EL8" s="1142"/>
      <c r="EM8" s="1142"/>
      <c r="EN8" s="1142"/>
      <c r="EO8" s="1142"/>
      <c r="EP8" s="1142"/>
      <c r="EQ8" s="1142"/>
      <c r="ER8" s="1142"/>
      <c r="ES8" s="1142"/>
      <c r="ET8" s="1142"/>
      <c r="EU8" s="1142"/>
      <c r="EV8" s="1142"/>
      <c r="EW8" s="1142"/>
      <c r="EX8" s="1142"/>
      <c r="EY8" s="1142"/>
      <c r="EZ8" s="1142"/>
      <c r="FA8" s="1142"/>
      <c r="FB8" s="1142"/>
      <c r="FC8" s="1142"/>
      <c r="FD8" s="1142"/>
      <c r="FE8" s="1142"/>
      <c r="FF8" s="1142"/>
      <c r="FG8" s="1142"/>
      <c r="FH8" s="1142"/>
      <c r="FI8" s="1142"/>
      <c r="FJ8" s="1142"/>
      <c r="FK8" s="1142"/>
      <c r="FL8" s="1142"/>
      <c r="FM8" s="1142"/>
      <c r="FN8" s="1142"/>
      <c r="FO8" s="1142"/>
      <c r="FP8" s="1142"/>
      <c r="FQ8" s="1142"/>
      <c r="FR8" s="1142"/>
      <c r="FS8" s="1142"/>
      <c r="FT8" s="1142"/>
      <c r="FU8" s="1142"/>
      <c r="FV8" s="1142"/>
      <c r="FW8" s="1142"/>
      <c r="FX8" s="1142"/>
      <c r="FY8" s="1142"/>
      <c r="FZ8" s="1142"/>
      <c r="GA8" s="1142"/>
    </row>
    <row r="9" spans="1:183" ht="17.25" customHeight="1">
      <c r="A9" s="1156" t="s">
        <v>3031</v>
      </c>
      <c r="B9" s="1157">
        <v>416.39877228</v>
      </c>
      <c r="C9" s="1157">
        <v>398.98351687999997</v>
      </c>
      <c r="D9" s="1157">
        <v>464.59303090000003</v>
      </c>
      <c r="E9" s="1157">
        <v>369.60301450999998</v>
      </c>
      <c r="F9" s="1157">
        <v>408.48481404999995</v>
      </c>
      <c r="G9" s="1157">
        <v>451.59551101999995</v>
      </c>
      <c r="H9" s="1157">
        <v>445.53247376000002</v>
      </c>
      <c r="I9" s="1157">
        <v>375.32156171000003</v>
      </c>
      <c r="J9" s="1157">
        <v>729.0334312199999</v>
      </c>
      <c r="K9" s="1157">
        <v>725.01450312999987</v>
      </c>
      <c r="L9" s="1157">
        <v>1098.9094759899999</v>
      </c>
      <c r="M9" s="1157">
        <v>992.11887309000008</v>
      </c>
      <c r="N9" s="1157">
        <v>1201.4398751599999</v>
      </c>
      <c r="O9" s="1157">
        <v>986.17518556999994</v>
      </c>
      <c r="P9" s="1157">
        <v>242.02596110999997</v>
      </c>
      <c r="Q9" s="1157">
        <v>265.07175250999995</v>
      </c>
      <c r="R9" s="1157">
        <v>629.2786777099999</v>
      </c>
      <c r="S9" s="1157">
        <v>246.32987396999999</v>
      </c>
      <c r="T9" s="1157">
        <v>1772.48621953</v>
      </c>
      <c r="U9" s="1157">
        <v>1112.8485640200001</v>
      </c>
      <c r="V9" s="1157">
        <v>719.99327042000004</v>
      </c>
      <c r="W9" s="1157">
        <v>955.00277437</v>
      </c>
      <c r="X9" s="1157">
        <v>1127.9270470100003</v>
      </c>
      <c r="Y9" s="1157">
        <v>1138.7372729100002</v>
      </c>
      <c r="Z9" s="1157">
        <v>1211.1530704200002</v>
      </c>
      <c r="AA9" s="1157">
        <v>1131.4411226499999</v>
      </c>
      <c r="AB9" s="1157">
        <v>1179.4819348599999</v>
      </c>
      <c r="AC9" s="1157">
        <v>1157.8965479799999</v>
      </c>
      <c r="AD9" s="1157">
        <v>218.86825797</v>
      </c>
      <c r="AE9" s="1157">
        <v>450.09873363999998</v>
      </c>
      <c r="AF9" s="1157">
        <v>152.5676181</v>
      </c>
      <c r="AG9" s="1157">
        <v>445.32254952000005</v>
      </c>
      <c r="AH9" s="1157">
        <v>763.68187892000003</v>
      </c>
      <c r="AI9" s="1157">
        <v>1163.6323081500002</v>
      </c>
      <c r="AJ9" s="1157">
        <v>1325.8463739199999</v>
      </c>
      <c r="AK9" s="1157">
        <v>1804.5649623700001</v>
      </c>
      <c r="AL9" s="1157">
        <v>2146.9082228399998</v>
      </c>
      <c r="AM9" s="1157">
        <v>2114.7532336799995</v>
      </c>
      <c r="AN9" s="1158">
        <v>2108.0848065299997</v>
      </c>
      <c r="AO9" s="1158">
        <v>2342.2126538799998</v>
      </c>
      <c r="AP9" s="1158">
        <v>1233.3859579699999</v>
      </c>
      <c r="AQ9" s="1158">
        <v>1546.1322582800001</v>
      </c>
      <c r="AR9" s="1158">
        <v>1729.84466681</v>
      </c>
      <c r="AS9" s="1158">
        <v>2100.3866184399999</v>
      </c>
      <c r="AT9" s="1158">
        <v>2973.8737531799998</v>
      </c>
      <c r="AU9" s="1158">
        <v>2466.6333634100001</v>
      </c>
      <c r="AV9" s="1158">
        <v>2627.7498871299995</v>
      </c>
      <c r="AW9" s="1158">
        <v>2715.6635386299995</v>
      </c>
      <c r="AX9" s="1158">
        <v>3505.64319918</v>
      </c>
      <c r="AY9" s="1158">
        <v>3459.2269215600004</v>
      </c>
      <c r="AZ9" s="1158">
        <v>3529.4347085599993</v>
      </c>
      <c r="BA9" s="1158">
        <v>3453.8968748400002</v>
      </c>
      <c r="BB9" s="1158">
        <v>2412.4059201499999</v>
      </c>
      <c r="BC9" s="1158">
        <v>2414.3403686699999</v>
      </c>
      <c r="BD9" s="1158">
        <v>1784.51822917</v>
      </c>
      <c r="BE9" s="1158">
        <v>2049.3917820399997</v>
      </c>
      <c r="BF9" s="1158">
        <v>2089.3361430999998</v>
      </c>
      <c r="BG9" s="1158">
        <v>2102.1365570700004</v>
      </c>
      <c r="BH9" s="1158">
        <v>2294.0404291999994</v>
      </c>
      <c r="BI9" s="1158">
        <v>2467.8894129999999</v>
      </c>
      <c r="BJ9" s="1158">
        <v>2207.8287976499996</v>
      </c>
      <c r="BK9" s="1158">
        <v>2382.2947444899996</v>
      </c>
      <c r="BL9" s="1158">
        <v>2443.1738772899998</v>
      </c>
      <c r="BM9" s="1158">
        <v>2611.5448260100006</v>
      </c>
      <c r="BN9" s="1158">
        <v>2007.7485255200002</v>
      </c>
      <c r="BO9" s="1158">
        <v>2027.59553033</v>
      </c>
      <c r="BP9" s="1159">
        <v>1574.8875632300001</v>
      </c>
      <c r="BQ9" s="1159">
        <v>1242.43514559</v>
      </c>
      <c r="BR9" s="1159">
        <v>1307.1408722699998</v>
      </c>
      <c r="BS9" s="1159">
        <v>1065.56092048</v>
      </c>
      <c r="BT9" s="1159">
        <v>1057.6542133000003</v>
      </c>
      <c r="BU9" s="1159">
        <v>1056.7309541700001</v>
      </c>
      <c r="BV9" s="1159">
        <v>996.92193865999991</v>
      </c>
      <c r="BW9" s="1159">
        <v>1008.8143971</v>
      </c>
      <c r="BX9" s="1159">
        <v>1011.9442757100001</v>
      </c>
      <c r="BY9" s="1159">
        <v>1066.7009175000001</v>
      </c>
      <c r="BZ9" s="1159">
        <v>1016.77921311</v>
      </c>
      <c r="CA9" s="1159">
        <v>866.98502473000008</v>
      </c>
      <c r="CB9" s="1159">
        <v>1356.7076687000001</v>
      </c>
      <c r="CC9" s="1159">
        <v>876.30193002999999</v>
      </c>
      <c r="CD9" s="1159">
        <v>902.85366694000004</v>
      </c>
      <c r="CE9" s="1159">
        <v>874.22326047999991</v>
      </c>
      <c r="CF9" s="1159">
        <v>871.67880075999994</v>
      </c>
      <c r="CG9" s="1159">
        <v>884.54086482000002</v>
      </c>
      <c r="CH9" s="110">
        <v>764.88943096000003</v>
      </c>
      <c r="CI9" s="110">
        <v>759.47528250999994</v>
      </c>
      <c r="CJ9" s="110">
        <v>783.26216117999991</v>
      </c>
      <c r="CK9" s="110">
        <v>777.68830327000012</v>
      </c>
      <c r="CL9" s="110">
        <v>780.34392504000004</v>
      </c>
      <c r="CM9" s="110">
        <v>666.0651149900001</v>
      </c>
      <c r="CN9" s="110">
        <v>663.17858106999995</v>
      </c>
      <c r="CO9" s="110">
        <v>662.97412502999987</v>
      </c>
      <c r="CP9" s="110">
        <v>679.88341018999995</v>
      </c>
      <c r="CQ9" s="110">
        <v>680.51631947999999</v>
      </c>
      <c r="CR9" s="110">
        <v>686.30011655999999</v>
      </c>
      <c r="CS9" s="110">
        <v>675.2423620400001</v>
      </c>
      <c r="CT9" s="110">
        <v>728.38201835000007</v>
      </c>
      <c r="CU9" s="110">
        <v>618.91564277000009</v>
      </c>
      <c r="CV9" s="110">
        <v>647.7223449899999</v>
      </c>
      <c r="CW9" s="1140">
        <v>619.35890265</v>
      </c>
      <c r="CX9" s="1140">
        <v>615.95369096000013</v>
      </c>
      <c r="CY9" s="1140">
        <v>532.94062998999993</v>
      </c>
      <c r="CZ9" s="1140">
        <v>486.13695540999993</v>
      </c>
      <c r="DA9" s="1140">
        <v>504.09098372999995</v>
      </c>
      <c r="DB9" s="1140">
        <v>490.31621081999998</v>
      </c>
      <c r="DC9" s="1140">
        <v>486.93154324999995</v>
      </c>
      <c r="DD9" s="1140">
        <v>505.02529141000002</v>
      </c>
      <c r="DE9" s="1140">
        <v>448.45071628999995</v>
      </c>
      <c r="DF9" s="1140">
        <v>424.32515734000003</v>
      </c>
      <c r="DG9" s="1140">
        <v>415.21715676999997</v>
      </c>
      <c r="DH9" s="1140">
        <v>425.40114375000002</v>
      </c>
      <c r="DI9" s="1140">
        <v>408.29458506000003</v>
      </c>
      <c r="DJ9" s="1140">
        <v>436.04864189999995</v>
      </c>
      <c r="DK9" s="1140">
        <v>290.27401915000002</v>
      </c>
      <c r="DL9" s="1140">
        <v>262.41021176999999</v>
      </c>
      <c r="DM9" s="1140">
        <v>270.84950722999997</v>
      </c>
      <c r="DN9" s="1140">
        <v>162.27015924</v>
      </c>
      <c r="DO9" s="1140">
        <v>117.93738719999999</v>
      </c>
      <c r="DP9" s="1140">
        <v>136.1017042</v>
      </c>
      <c r="DQ9" s="1140">
        <v>22.977313389999999</v>
      </c>
      <c r="DR9" s="1140">
        <v>55.86070909</v>
      </c>
      <c r="DS9" s="1140">
        <v>37.523696020000003</v>
      </c>
      <c r="DT9" s="1140">
        <v>581.83854550000001</v>
      </c>
      <c r="DU9" s="1140">
        <v>588.79924046999997</v>
      </c>
      <c r="DV9" s="1140">
        <v>595.43215739000004</v>
      </c>
      <c r="DW9" s="1140">
        <v>12103.041259670001</v>
      </c>
      <c r="DX9" s="1140">
        <v>12052.1134747</v>
      </c>
      <c r="DY9" s="1140">
        <v>12003.757200059999</v>
      </c>
      <c r="DZ9" s="1140">
        <v>10233.65064851</v>
      </c>
      <c r="EA9" s="1140">
        <v>10266.188454180001</v>
      </c>
      <c r="EB9" s="1140">
        <v>10257.780566359997</v>
      </c>
      <c r="EC9" s="1140">
        <v>2052.56562381</v>
      </c>
      <c r="ED9" s="1140">
        <v>2039.6351765099998</v>
      </c>
      <c r="EE9" s="1140">
        <v>2037.7262019</v>
      </c>
      <c r="EF9" s="1140">
        <v>14.186722280000001</v>
      </c>
      <c r="EG9" s="1140">
        <v>29.864407589999999</v>
      </c>
      <c r="EH9" s="1140">
        <v>44.455103069999993</v>
      </c>
      <c r="EI9" s="1140">
        <v>39.964073280000001</v>
      </c>
      <c r="EJ9" s="1140">
        <v>29.675978439999998</v>
      </c>
      <c r="EK9" s="1140">
        <v>29.392868370000002</v>
      </c>
      <c r="EL9" s="1140">
        <v>24.093481529999998</v>
      </c>
      <c r="EM9" s="1140">
        <v>36.022462339999997</v>
      </c>
      <c r="EN9" s="1140">
        <v>40.506287</v>
      </c>
      <c r="EO9" s="1140">
        <v>87.685474940000006</v>
      </c>
      <c r="EP9" s="1140">
        <v>382.11966597999992</v>
      </c>
      <c r="EQ9" s="1140">
        <v>21.566645510000001</v>
      </c>
      <c r="ER9" s="1140">
        <v>366.25647111000001</v>
      </c>
      <c r="ES9" s="1140">
        <v>63.03077588</v>
      </c>
      <c r="ET9" s="1140">
        <v>85.744150080000011</v>
      </c>
      <c r="EU9" s="1140">
        <v>94.462878439999997</v>
      </c>
      <c r="EV9" s="1140">
        <v>92.229600549999986</v>
      </c>
      <c r="EW9" s="1140">
        <v>78.0770421</v>
      </c>
      <c r="EX9" s="1140">
        <v>99.663914249999991</v>
      </c>
      <c r="EY9" s="1140">
        <v>103.01158890000001</v>
      </c>
      <c r="EZ9" s="1140">
        <v>75.501157660000004</v>
      </c>
      <c r="FA9" s="1140">
        <v>117.15816676</v>
      </c>
      <c r="FB9" s="1140">
        <v>70.924585960000002</v>
      </c>
      <c r="FC9" s="1140">
        <v>67.830474670000001</v>
      </c>
      <c r="FD9" s="1140">
        <v>70.638115349999993</v>
      </c>
      <c r="FE9" s="1140">
        <v>62.620718619999998</v>
      </c>
      <c r="FF9" s="1140">
        <v>72.036034169999994</v>
      </c>
      <c r="FG9" s="1140">
        <v>99.734679599999993</v>
      </c>
      <c r="FH9" s="1140">
        <v>91.83239451</v>
      </c>
      <c r="FI9" s="1140">
        <v>64.903832809999997</v>
      </c>
      <c r="FJ9" s="1140">
        <v>52.271194129999998</v>
      </c>
      <c r="FK9" s="1140">
        <v>56.647927249999995</v>
      </c>
      <c r="FL9" s="1140">
        <v>46.722081580000001</v>
      </c>
      <c r="FM9" s="1140">
        <v>44.305266509999996</v>
      </c>
      <c r="FN9" s="1140">
        <v>37.886757709999998</v>
      </c>
      <c r="FO9" s="1140">
        <v>38.638862029999999</v>
      </c>
      <c r="FP9" s="1140">
        <v>33.096918479999999</v>
      </c>
      <c r="FQ9" s="1140">
        <v>35.19043705</v>
      </c>
      <c r="FR9" s="1140">
        <v>34.333999640000002</v>
      </c>
      <c r="FS9" s="1140">
        <v>85.587778479999997</v>
      </c>
      <c r="FT9" s="1140">
        <v>37.78879946</v>
      </c>
      <c r="FU9" s="1140">
        <v>31.637659999999997</v>
      </c>
      <c r="FV9" s="1140">
        <v>13.763683260000001</v>
      </c>
      <c r="FW9" s="1140">
        <v>60.384407660000008</v>
      </c>
      <c r="FX9" s="1140">
        <v>23.420455779999998</v>
      </c>
      <c r="FY9" s="1140">
        <v>2.5468447800000003</v>
      </c>
      <c r="FZ9" s="1140">
        <v>1.8107139699999999</v>
      </c>
      <c r="GA9" s="1140">
        <v>1.8150194900000001</v>
      </c>
    </row>
    <row r="10" spans="1:183" ht="17.25" customHeight="1">
      <c r="A10" s="1160"/>
      <c r="B10" s="1161"/>
      <c r="C10" s="1161"/>
      <c r="D10" s="1161"/>
      <c r="E10" s="1161"/>
      <c r="F10" s="1161"/>
      <c r="G10" s="1161"/>
      <c r="H10" s="1161"/>
      <c r="I10" s="1161"/>
      <c r="J10" s="1161"/>
      <c r="K10" s="1161"/>
      <c r="L10" s="1161"/>
      <c r="M10" s="1161"/>
      <c r="N10" s="1161"/>
      <c r="O10" s="1161"/>
      <c r="P10" s="1161"/>
      <c r="Q10" s="1161"/>
      <c r="R10" s="1161"/>
      <c r="S10" s="1161"/>
      <c r="T10" s="1161"/>
      <c r="U10" s="1161"/>
      <c r="V10" s="1161"/>
      <c r="W10" s="1161"/>
      <c r="X10" s="1161"/>
      <c r="Y10" s="1161"/>
      <c r="Z10" s="1161"/>
      <c r="AA10" s="1161"/>
      <c r="AB10" s="1161"/>
      <c r="AC10" s="1161"/>
      <c r="AD10" s="1161"/>
      <c r="AE10" s="1161"/>
      <c r="AF10" s="1161"/>
      <c r="AG10" s="1161"/>
      <c r="AH10" s="1161"/>
      <c r="AI10" s="1161"/>
      <c r="AJ10" s="1161"/>
      <c r="AK10" s="1161"/>
      <c r="AL10" s="1161"/>
      <c r="AM10" s="1161"/>
      <c r="AN10" s="1162"/>
      <c r="AO10" s="1162"/>
      <c r="AP10" s="1162"/>
      <c r="AQ10" s="1162"/>
      <c r="AR10" s="1162"/>
      <c r="AS10" s="1162"/>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c r="BP10" s="1163"/>
      <c r="BQ10" s="1163"/>
      <c r="BR10" s="1163"/>
      <c r="BS10" s="1163"/>
      <c r="BT10" s="1163"/>
      <c r="BU10" s="1163"/>
      <c r="BV10" s="1163"/>
      <c r="BW10" s="1163"/>
      <c r="BX10" s="1163"/>
      <c r="BY10" s="1163"/>
      <c r="BZ10" s="1163"/>
      <c r="CA10" s="1163"/>
      <c r="CB10" s="1163"/>
      <c r="CC10" s="1163"/>
      <c r="CD10" s="1163"/>
      <c r="CE10" s="1163"/>
      <c r="CF10" s="1163"/>
      <c r="CG10" s="1163"/>
      <c r="CH10" s="113"/>
      <c r="CI10" s="113"/>
      <c r="CJ10" s="113"/>
      <c r="CK10" s="113"/>
      <c r="CL10" s="113"/>
      <c r="CM10" s="113"/>
      <c r="CN10" s="113"/>
      <c r="CO10" s="113"/>
      <c r="CP10" s="113"/>
      <c r="CQ10" s="113"/>
      <c r="CR10" s="113"/>
      <c r="CS10" s="113"/>
      <c r="CT10" s="113"/>
      <c r="CU10" s="113"/>
      <c r="CV10" s="113"/>
      <c r="CW10" s="1142"/>
      <c r="CX10" s="1142"/>
      <c r="CY10" s="1142"/>
      <c r="CZ10" s="1142"/>
      <c r="DA10" s="1142"/>
      <c r="DB10" s="1142"/>
      <c r="DC10" s="1142"/>
      <c r="DD10" s="1142"/>
      <c r="DE10" s="1142"/>
      <c r="DF10" s="1142"/>
      <c r="DG10" s="1142"/>
      <c r="DH10" s="1142"/>
      <c r="DI10" s="1142"/>
      <c r="DJ10" s="1142"/>
      <c r="DK10" s="1142"/>
      <c r="DL10" s="1142"/>
      <c r="DM10" s="1142"/>
      <c r="DN10" s="1142"/>
      <c r="DO10" s="1142"/>
      <c r="DP10" s="1142"/>
      <c r="DQ10" s="1142"/>
      <c r="DR10" s="1142"/>
      <c r="DS10" s="1142"/>
      <c r="DT10" s="1142"/>
      <c r="DU10" s="1142"/>
      <c r="DV10" s="1142"/>
      <c r="DW10" s="1142"/>
      <c r="DX10" s="1142"/>
      <c r="DY10" s="1142"/>
      <c r="DZ10" s="1142"/>
      <c r="EA10" s="1142"/>
      <c r="EB10" s="1142"/>
      <c r="EC10" s="1142"/>
      <c r="ED10" s="1142"/>
      <c r="EE10" s="1142"/>
      <c r="EF10" s="1142"/>
      <c r="EG10" s="1142"/>
      <c r="EH10" s="1142"/>
      <c r="EI10" s="1142"/>
      <c r="EJ10" s="1142"/>
      <c r="EK10" s="1142"/>
      <c r="EL10" s="1142"/>
      <c r="EM10" s="1142"/>
      <c r="EN10" s="1142"/>
      <c r="EO10" s="1142"/>
      <c r="EP10" s="1142"/>
      <c r="EQ10" s="1142"/>
      <c r="ER10" s="1142"/>
      <c r="ES10" s="1142"/>
      <c r="ET10" s="1142"/>
      <c r="EU10" s="1142"/>
      <c r="EV10" s="1142"/>
      <c r="EW10" s="1142"/>
      <c r="EX10" s="1142"/>
      <c r="EY10" s="1142"/>
      <c r="EZ10" s="1142"/>
      <c r="FA10" s="1142"/>
      <c r="FB10" s="1142"/>
      <c r="FC10" s="1142"/>
      <c r="FD10" s="1142"/>
      <c r="FE10" s="1142"/>
      <c r="FF10" s="1142"/>
      <c r="FG10" s="1142"/>
      <c r="FH10" s="1142"/>
      <c r="FI10" s="1142"/>
      <c r="FJ10" s="1142"/>
      <c r="FK10" s="1142"/>
      <c r="FL10" s="1142"/>
      <c r="FM10" s="1142"/>
      <c r="FN10" s="1142"/>
      <c r="FO10" s="1142"/>
      <c r="FP10" s="1142"/>
      <c r="FQ10" s="1142"/>
      <c r="FR10" s="1142"/>
      <c r="FS10" s="1142"/>
      <c r="FT10" s="1142"/>
      <c r="FU10" s="1142"/>
      <c r="FV10" s="1142"/>
      <c r="FW10" s="1142"/>
      <c r="FX10" s="1142"/>
      <c r="FY10" s="1142"/>
      <c r="FZ10" s="1142"/>
      <c r="GA10" s="1142"/>
    </row>
    <row r="11" spans="1:183" ht="17.25" customHeight="1">
      <c r="A11" s="1156" t="s">
        <v>3032</v>
      </c>
      <c r="B11" s="1157">
        <v>-16094.591653099998</v>
      </c>
      <c r="C11" s="1157">
        <v>-15133.990915980001</v>
      </c>
      <c r="D11" s="1157">
        <v>-10574.257390679999</v>
      </c>
      <c r="E11" s="1157">
        <v>-13160.13132181</v>
      </c>
      <c r="F11" s="1157">
        <v>-13184.197336680001</v>
      </c>
      <c r="G11" s="1157">
        <v>-12603.214470860001</v>
      </c>
      <c r="H11" s="1157">
        <v>-12649.402737140001</v>
      </c>
      <c r="I11" s="1157">
        <v>-13999.36386032</v>
      </c>
      <c r="J11" s="1157">
        <v>-12309.791425859999</v>
      </c>
      <c r="K11" s="1157">
        <v>-9506.4930552200003</v>
      </c>
      <c r="L11" s="1157">
        <v>-11316.247423609999</v>
      </c>
      <c r="M11" s="1157">
        <v>-9687.6799926800013</v>
      </c>
      <c r="N11" s="1157">
        <v>-8384.2803368000004</v>
      </c>
      <c r="O11" s="1157">
        <v>-7735.6408573600002</v>
      </c>
      <c r="P11" s="1157">
        <v>-11176.693028849997</v>
      </c>
      <c r="Q11" s="1157">
        <v>-9606.6951597400002</v>
      </c>
      <c r="R11" s="1157">
        <v>-11320.184787369999</v>
      </c>
      <c r="S11" s="1157">
        <v>-10168.74607549</v>
      </c>
      <c r="T11" s="1157">
        <v>-11201.799995440004</v>
      </c>
      <c r="U11" s="1157">
        <v>-8361.1217992800011</v>
      </c>
      <c r="V11" s="1157">
        <v>-10561.849022570001</v>
      </c>
      <c r="W11" s="1157">
        <v>-11253.339342660001</v>
      </c>
      <c r="X11" s="1157">
        <v>-9436.6171233200002</v>
      </c>
      <c r="Y11" s="1157">
        <v>-7837.3001372700001</v>
      </c>
      <c r="Z11" s="1157">
        <v>-10079.960773000003</v>
      </c>
      <c r="AA11" s="1157">
        <v>-8692.3302772299994</v>
      </c>
      <c r="AB11" s="1157">
        <v>-9372.881900270002</v>
      </c>
      <c r="AC11" s="1157">
        <v>-8880.1699302400029</v>
      </c>
      <c r="AD11" s="1157">
        <v>-8780.1530179400033</v>
      </c>
      <c r="AE11" s="1157">
        <v>-11179.910112040001</v>
      </c>
      <c r="AF11" s="1157">
        <v>-11456.030725809998</v>
      </c>
      <c r="AG11" s="1157">
        <v>-13179.341982179998</v>
      </c>
      <c r="AH11" s="1157">
        <v>-11879.09227354</v>
      </c>
      <c r="AI11" s="1157">
        <v>-13350.546611650003</v>
      </c>
      <c r="AJ11" s="1157">
        <v>-16898.939951499997</v>
      </c>
      <c r="AK11" s="1157">
        <v>-11466.967172649998</v>
      </c>
      <c r="AL11" s="1157">
        <v>-13650.276193949998</v>
      </c>
      <c r="AM11" s="1157">
        <v>-12018.874950829999</v>
      </c>
      <c r="AN11" s="1158">
        <v>-12476.195903029999</v>
      </c>
      <c r="AO11" s="1158">
        <v>-14313.36957282</v>
      </c>
      <c r="AP11" s="1158">
        <v>-17374.062681929754</v>
      </c>
      <c r="AQ11" s="1158">
        <v>-18112.053482993684</v>
      </c>
      <c r="AR11" s="1158">
        <v>-14044.60487612374</v>
      </c>
      <c r="AS11" s="1158">
        <v>-13816.06028582856</v>
      </c>
      <c r="AT11" s="1158">
        <v>-17341.511666418828</v>
      </c>
      <c r="AU11" s="1158">
        <v>-15217.901120033093</v>
      </c>
      <c r="AV11" s="1158">
        <v>-13552.266238281474</v>
      </c>
      <c r="AW11" s="1158">
        <v>-10932.694839660657</v>
      </c>
      <c r="AX11" s="1158">
        <v>-13197.887711877294</v>
      </c>
      <c r="AY11" s="1158">
        <v>-12463.583303451964</v>
      </c>
      <c r="AZ11" s="1158">
        <v>-13387.690245879574</v>
      </c>
      <c r="BA11" s="1158">
        <v>-17897.114501728862</v>
      </c>
      <c r="BB11" s="1158">
        <v>-16472.475734490621</v>
      </c>
      <c r="BC11" s="1158">
        <v>-18912.303265928196</v>
      </c>
      <c r="BD11" s="1158">
        <v>-19181.228839505362</v>
      </c>
      <c r="BE11" s="1158">
        <v>-20865.026249724659</v>
      </c>
      <c r="BF11" s="1158">
        <v>-24581.233548614022</v>
      </c>
      <c r="BG11" s="1158">
        <v>-22626.159615587952</v>
      </c>
      <c r="BH11" s="1158">
        <v>-19870.683686191223</v>
      </c>
      <c r="BI11" s="1158">
        <v>-20743.429970004472</v>
      </c>
      <c r="BJ11" s="1158">
        <v>-19352.681883520723</v>
      </c>
      <c r="BK11" s="1158">
        <v>-22349.474304150681</v>
      </c>
      <c r="BL11" s="1158">
        <v>-23502.995871067244</v>
      </c>
      <c r="BM11" s="1158">
        <v>-22661.474497705807</v>
      </c>
      <c r="BN11" s="1158">
        <v>-22878.465939326445</v>
      </c>
      <c r="BO11" s="1158">
        <v>-21714.827886328236</v>
      </c>
      <c r="BP11" s="1159">
        <v>-26328.382232080454</v>
      </c>
      <c r="BQ11" s="1159">
        <v>-25956.873075779848</v>
      </c>
      <c r="BR11" s="1159">
        <v>-26828.959248950447</v>
      </c>
      <c r="BS11" s="1159">
        <v>-25650.317494534476</v>
      </c>
      <c r="BT11" s="1159">
        <v>-29430.173450514856</v>
      </c>
      <c r="BU11" s="1159">
        <v>-28634.857079610647</v>
      </c>
      <c r="BV11" s="1159">
        <v>-26971.136303966399</v>
      </c>
      <c r="BW11" s="1159">
        <v>-29312.760556908066</v>
      </c>
      <c r="BX11" s="1159">
        <v>-31958.729724419147</v>
      </c>
      <c r="BY11" s="1159">
        <v>-34518.630189887648</v>
      </c>
      <c r="BZ11" s="1159">
        <v>-29765.040157252177</v>
      </c>
      <c r="CA11" s="1159">
        <v>-35913.45428410665</v>
      </c>
      <c r="CB11" s="1159">
        <v>-35783.323356305329</v>
      </c>
      <c r="CC11" s="1159">
        <v>-37224.626337385162</v>
      </c>
      <c r="CD11" s="1159">
        <v>-37942.026526596077</v>
      </c>
      <c r="CE11" s="1159">
        <v>-41152.21912881577</v>
      </c>
      <c r="CF11" s="1159">
        <v>-41550.868337346699</v>
      </c>
      <c r="CG11" s="1159">
        <v>-38386.59096716639</v>
      </c>
      <c r="CH11" s="110">
        <v>-32405.033911957518</v>
      </c>
      <c r="CI11" s="110">
        <v>-35191.526846515859</v>
      </c>
      <c r="CJ11" s="110">
        <v>-40506.141151634103</v>
      </c>
      <c r="CK11" s="110">
        <v>-39546.197622725238</v>
      </c>
      <c r="CL11" s="110">
        <v>-35351.569054948355</v>
      </c>
      <c r="CM11" s="110">
        <v>-34907.183384128431</v>
      </c>
      <c r="CN11" s="110">
        <v>-27481.992926843894</v>
      </c>
      <c r="CO11" s="110">
        <v>-28939.114406344157</v>
      </c>
      <c r="CP11" s="110">
        <v>-26135.339736256545</v>
      </c>
      <c r="CQ11" s="110">
        <v>-29274.277120821997</v>
      </c>
      <c r="CR11" s="110">
        <v>-29484.768431556058</v>
      </c>
      <c r="CS11" s="110">
        <v>-24932.121414385856</v>
      </c>
      <c r="CT11" s="110">
        <v>-23701.260518967501</v>
      </c>
      <c r="CU11" s="110">
        <v>-19829.780191346192</v>
      </c>
      <c r="CV11" s="110">
        <v>-18394.546459666919</v>
      </c>
      <c r="CW11" s="1140">
        <v>-17571.779205522427</v>
      </c>
      <c r="CX11" s="1140">
        <v>-18573.606077410073</v>
      </c>
      <c r="CY11" s="1140">
        <v>-22246.375063844021</v>
      </c>
      <c r="CZ11" s="1140">
        <v>-25283.029247717244</v>
      </c>
      <c r="DA11" s="1140">
        <v>-21010.18099120606</v>
      </c>
      <c r="DB11" s="1140">
        <v>-22958.469095949196</v>
      </c>
      <c r="DC11" s="1140">
        <v>-22390.423569186998</v>
      </c>
      <c r="DD11" s="1140">
        <v>-19647.914046480033</v>
      </c>
      <c r="DE11" s="1140">
        <v>-19273.09610646783</v>
      </c>
      <c r="DF11" s="1140">
        <v>-20935.306592958881</v>
      </c>
      <c r="DG11" s="1140">
        <v>-19289.037028424798</v>
      </c>
      <c r="DH11" s="1140">
        <v>-20772.733527978315</v>
      </c>
      <c r="DI11" s="1140">
        <v>-18967.234455908358</v>
      </c>
      <c r="DJ11" s="1140">
        <v>-21200.26106011423</v>
      </c>
      <c r="DK11" s="1140">
        <v>-18445.956216161783</v>
      </c>
      <c r="DL11" s="1140">
        <v>-18377.2636097016</v>
      </c>
      <c r="DM11" s="1140">
        <v>-21627.090344343022</v>
      </c>
      <c r="DN11" s="1140">
        <v>-19402.232828217911</v>
      </c>
      <c r="DO11" s="1140">
        <v>-18081.413977269593</v>
      </c>
      <c r="DP11" s="1140">
        <v>-19279.206900320001</v>
      </c>
      <c r="DQ11" s="1140">
        <v>-23863.349618259625</v>
      </c>
      <c r="DR11" s="1140">
        <v>-24211.561883350314</v>
      </c>
      <c r="DS11" s="1140">
        <v>-13684.554506002109</v>
      </c>
      <c r="DT11" s="1140">
        <v>-13755.411136558921</v>
      </c>
      <c r="DU11" s="1140">
        <v>-12727.236643302333</v>
      </c>
      <c r="DV11" s="1140">
        <v>1025.7089805331761</v>
      </c>
      <c r="DW11" s="1140">
        <v>-22127.335113032943</v>
      </c>
      <c r="DX11" s="1140">
        <v>-21088.749873838813</v>
      </c>
      <c r="DY11" s="1140">
        <v>-49104.374233031187</v>
      </c>
      <c r="DZ11" s="1140">
        <v>-51513.327108830243</v>
      </c>
      <c r="EA11" s="1140">
        <v>-42431.598791852331</v>
      </c>
      <c r="EB11" s="1140">
        <v>-34259.903045684754</v>
      </c>
      <c r="EC11" s="1140">
        <v>-27032.858213989537</v>
      </c>
      <c r="ED11" s="1140">
        <v>-29267.717830482128</v>
      </c>
      <c r="EE11" s="1140">
        <v>-30965.464448109906</v>
      </c>
      <c r="EF11" s="1140">
        <v>-40247.084593347718</v>
      </c>
      <c r="EG11" s="1140">
        <v>-36882.971087025631</v>
      </c>
      <c r="EH11" s="1140">
        <v>-34161.745417146652</v>
      </c>
      <c r="EI11" s="1140">
        <v>-39984.162914329703</v>
      </c>
      <c r="EJ11" s="1140">
        <v>-31392.598979757619</v>
      </c>
      <c r="EK11" s="1140">
        <v>-41795.13414492146</v>
      </c>
      <c r="EL11" s="1140">
        <v>-39463.641038158414</v>
      </c>
      <c r="EM11" s="1140">
        <v>-19113.246569812924</v>
      </c>
      <c r="EN11" s="1140">
        <v>-21043.5530357916</v>
      </c>
      <c r="EO11" s="1140">
        <v>-32086.843034149988</v>
      </c>
      <c r="EP11" s="1140">
        <v>-47002.342001991929</v>
      </c>
      <c r="EQ11" s="1140">
        <v>-37952.780247631221</v>
      </c>
      <c r="ER11" s="1140">
        <v>-36581.001777217738</v>
      </c>
      <c r="ES11" s="1140">
        <v>-33834.173461812607</v>
      </c>
      <c r="ET11" s="1140">
        <v>-38432.212985026483</v>
      </c>
      <c r="EU11" s="1140">
        <v>-27357.031242339341</v>
      </c>
      <c r="EV11" s="1140">
        <v>-20514.277846540346</v>
      </c>
      <c r="EW11" s="1140">
        <v>-22145.320971511253</v>
      </c>
      <c r="EX11" s="1140">
        <v>-19017.166652724962</v>
      </c>
      <c r="EY11" s="1140">
        <v>-18782.588282115576</v>
      </c>
      <c r="EZ11" s="1140">
        <v>-25346.792344075191</v>
      </c>
      <c r="FA11" s="1140">
        <v>-18478.342559409499</v>
      </c>
      <c r="FB11" s="1140">
        <v>-18001.313390165986</v>
      </c>
      <c r="FC11" s="1140">
        <v>-10767.515470433402</v>
      </c>
      <c r="FD11" s="1140">
        <v>-15230.131451164722</v>
      </c>
      <c r="FE11" s="1140">
        <v>-16464.269159245589</v>
      </c>
      <c r="FF11" s="1140">
        <v>-21193.5904879882</v>
      </c>
      <c r="FG11" s="1140">
        <v>-19694.61550680381</v>
      </c>
      <c r="FH11" s="1140">
        <v>-15493.845913593652</v>
      </c>
      <c r="FI11" s="1140">
        <v>-11659.828165529691</v>
      </c>
      <c r="FJ11" s="1140">
        <v>-8675.2331357903131</v>
      </c>
      <c r="FK11" s="1140">
        <v>-12358.442808659151</v>
      </c>
      <c r="FL11" s="1140">
        <v>-7973.3607887075777</v>
      </c>
      <c r="FM11" s="1140">
        <v>-16876.548760124053</v>
      </c>
      <c r="FN11" s="1140">
        <v>-15281.083108866467</v>
      </c>
      <c r="FO11" s="1140">
        <v>-10149.523282415212</v>
      </c>
      <c r="FP11" s="1140">
        <v>-8234.6972874243565</v>
      </c>
      <c r="FQ11" s="1140">
        <v>-8513.6044475654908</v>
      </c>
      <c r="FR11" s="1140">
        <v>-7399.0301438264778</v>
      </c>
      <c r="FS11" s="1140">
        <v>-6317.0629467098752</v>
      </c>
      <c r="FT11" s="1140">
        <v>-9553.4259492082565</v>
      </c>
      <c r="FU11" s="1140">
        <v>-4518.7472146819164</v>
      </c>
      <c r="FV11" s="1140">
        <v>-12980.443269281821</v>
      </c>
      <c r="FW11" s="1140">
        <v>-6811.0829946718168</v>
      </c>
      <c r="FX11" s="1140">
        <v>-10965.121299559343</v>
      </c>
      <c r="FY11" s="1140">
        <v>-18488.881699324404</v>
      </c>
      <c r="FZ11" s="1140">
        <v>-10591.246964870641</v>
      </c>
      <c r="GA11" s="1140">
        <v>-9930.9303059375652</v>
      </c>
    </row>
    <row r="12" spans="1:183" ht="17.25" customHeight="1">
      <c r="A12" s="1160" t="s">
        <v>3033</v>
      </c>
      <c r="B12" s="1161">
        <v>549.75010699000006</v>
      </c>
      <c r="C12" s="1161">
        <v>550.85699225999997</v>
      </c>
      <c r="D12" s="1161">
        <v>477.41486412</v>
      </c>
      <c r="E12" s="1161">
        <v>858.95183839999993</v>
      </c>
      <c r="F12" s="1161">
        <v>1303.6483870500001</v>
      </c>
      <c r="G12" s="1161">
        <v>1844.10998189</v>
      </c>
      <c r="H12" s="1164">
        <v>1965.83924781</v>
      </c>
      <c r="I12" s="1161">
        <v>2258.9554319200001</v>
      </c>
      <c r="J12" s="1161">
        <v>2585.9917589500001</v>
      </c>
      <c r="K12" s="1161">
        <v>3852.9324706999996</v>
      </c>
      <c r="L12" s="1161">
        <v>4715.6667137699997</v>
      </c>
      <c r="M12" s="1161">
        <v>5382.3653765999998</v>
      </c>
      <c r="N12" s="1161">
        <v>5373.29925731</v>
      </c>
      <c r="O12" s="1161">
        <v>5497.6521717300002</v>
      </c>
      <c r="P12" s="1161">
        <v>5506.0446070600001</v>
      </c>
      <c r="Q12" s="1161">
        <v>5753.6136106899994</v>
      </c>
      <c r="R12" s="1161">
        <v>5568.8466461199996</v>
      </c>
      <c r="S12" s="1161">
        <v>5785.0552399299995</v>
      </c>
      <c r="T12" s="1161">
        <v>5888.7961917399998</v>
      </c>
      <c r="U12" s="1161">
        <v>6327.5861512699994</v>
      </c>
      <c r="V12" s="1161">
        <v>6270.1117044499997</v>
      </c>
      <c r="W12" s="1161">
        <v>6681.2161204800004</v>
      </c>
      <c r="X12" s="1161">
        <v>8446.9020713999998</v>
      </c>
      <c r="Y12" s="1161">
        <v>9153.0711483899995</v>
      </c>
      <c r="Z12" s="1161">
        <v>9515.2999755599994</v>
      </c>
      <c r="AA12" s="1161">
        <v>9793.35363435</v>
      </c>
      <c r="AB12" s="1161">
        <v>9467.6423170699982</v>
      </c>
      <c r="AC12" s="1161">
        <v>9830.5223254699977</v>
      </c>
      <c r="AD12" s="1161">
        <v>9826.4607385599993</v>
      </c>
      <c r="AE12" s="1161">
        <v>9264.1876788000009</v>
      </c>
      <c r="AF12" s="1161">
        <v>9218.8616261900006</v>
      </c>
      <c r="AG12" s="1161">
        <v>8422.1579610000008</v>
      </c>
      <c r="AH12" s="1161">
        <v>7958.31289956</v>
      </c>
      <c r="AI12" s="1161">
        <v>6858.3900487000001</v>
      </c>
      <c r="AJ12" s="1161">
        <v>5187.7303872000002</v>
      </c>
      <c r="AK12" s="1161">
        <v>5183.1208412000005</v>
      </c>
      <c r="AL12" s="1161">
        <v>6185.9692967000001</v>
      </c>
      <c r="AM12" s="1161">
        <v>6441.3858202000001</v>
      </c>
      <c r="AN12" s="1162">
        <v>6886.9248842000006</v>
      </c>
      <c r="AO12" s="1162">
        <v>6821.7543517000004</v>
      </c>
      <c r="AP12" s="1162">
        <v>6745.0943592000003</v>
      </c>
      <c r="AQ12" s="1162">
        <v>6632.2029702399996</v>
      </c>
      <c r="AR12" s="1162">
        <v>6616.6135157399995</v>
      </c>
      <c r="AS12" s="1162">
        <v>6524.0395767399996</v>
      </c>
      <c r="AT12" s="1162">
        <v>6390.45828833</v>
      </c>
      <c r="AU12" s="1162">
        <v>6741.4355393300002</v>
      </c>
      <c r="AV12" s="1162">
        <v>6907.6845558300001</v>
      </c>
      <c r="AW12" s="1162">
        <v>6797.7968853299999</v>
      </c>
      <c r="AX12" s="1162">
        <v>6826.0566403299999</v>
      </c>
      <c r="AY12" s="1162">
        <v>6653.6253613299996</v>
      </c>
      <c r="AZ12" s="1162">
        <v>6637.9881083299997</v>
      </c>
      <c r="BA12" s="1162">
        <v>6548.2404078299996</v>
      </c>
      <c r="BB12" s="1162">
        <v>6228.14650463</v>
      </c>
      <c r="BC12" s="1162">
        <v>6228.1632066299999</v>
      </c>
      <c r="BD12" s="1162">
        <v>6072.2898871300004</v>
      </c>
      <c r="BE12" s="1162">
        <v>5894.4752891300004</v>
      </c>
      <c r="BF12" s="1162">
        <v>5656.9743366299999</v>
      </c>
      <c r="BG12" s="1162">
        <v>5100.8797456299999</v>
      </c>
      <c r="BH12" s="1162">
        <v>4666.6661986300005</v>
      </c>
      <c r="BI12" s="1162">
        <v>4203.0171466299998</v>
      </c>
      <c r="BJ12" s="1162">
        <v>4030.7490541300003</v>
      </c>
      <c r="BK12" s="1162">
        <v>3933.0082186300001</v>
      </c>
      <c r="BL12" s="1162">
        <v>3832.90427821</v>
      </c>
      <c r="BM12" s="1162">
        <v>3664.3168907099998</v>
      </c>
      <c r="BN12" s="1162">
        <v>3556.5026962100001</v>
      </c>
      <c r="BO12" s="1162">
        <v>3469.8331357100001</v>
      </c>
      <c r="BP12" s="1163">
        <v>3371.3919509900002</v>
      </c>
      <c r="BQ12" s="1163">
        <v>3292.2506004900001</v>
      </c>
      <c r="BR12" s="1163">
        <v>3287.7796684899999</v>
      </c>
      <c r="BS12" s="1163">
        <v>3239.0791874900001</v>
      </c>
      <c r="BT12" s="1163">
        <v>2953.8688154900001</v>
      </c>
      <c r="BU12" s="1163">
        <v>2951.3984189900002</v>
      </c>
      <c r="BV12" s="1163">
        <v>1256.1697714900001</v>
      </c>
      <c r="BW12" s="1163">
        <v>1267.1481914800002</v>
      </c>
      <c r="BX12" s="1163">
        <v>1266.68282348</v>
      </c>
      <c r="BY12" s="1163">
        <v>1267.75872918</v>
      </c>
      <c r="BZ12" s="1163">
        <v>1271.2213200800002</v>
      </c>
      <c r="CA12" s="1163">
        <v>1270.1970060400001</v>
      </c>
      <c r="CB12" s="1163">
        <v>1269.5592713799999</v>
      </c>
      <c r="CC12" s="1163">
        <v>1274.3591263799999</v>
      </c>
      <c r="CD12" s="1163">
        <v>680.20247987999994</v>
      </c>
      <c r="CE12" s="1163">
        <v>679.32373400999995</v>
      </c>
      <c r="CF12" s="1163">
        <v>679.75371801000006</v>
      </c>
      <c r="CG12" s="1163">
        <v>677.59673900999996</v>
      </c>
      <c r="CH12" s="113">
        <v>677.5846510099999</v>
      </c>
      <c r="CI12" s="113">
        <v>679.28750899999989</v>
      </c>
      <c r="CJ12" s="113">
        <v>678.21470899999986</v>
      </c>
      <c r="CK12" s="113">
        <v>675.0807329999999</v>
      </c>
      <c r="CL12" s="113">
        <v>674.0697491599999</v>
      </c>
      <c r="CM12" s="113">
        <v>675.40254516000005</v>
      </c>
      <c r="CN12" s="113">
        <v>673.92669716</v>
      </c>
      <c r="CO12" s="113">
        <v>672.50556515999995</v>
      </c>
      <c r="CP12" s="113">
        <v>671.50418516000002</v>
      </c>
      <c r="CQ12" s="113">
        <v>670.72260515999994</v>
      </c>
      <c r="CR12" s="113">
        <v>673.02324915999998</v>
      </c>
      <c r="CS12" s="113">
        <v>670.24310723000008</v>
      </c>
      <c r="CT12" s="113">
        <v>669.13547523000011</v>
      </c>
      <c r="CU12" s="113">
        <v>667.01135523000005</v>
      </c>
      <c r="CV12" s="113">
        <v>658.39386723000007</v>
      </c>
      <c r="CW12" s="1142">
        <v>657.44243523</v>
      </c>
      <c r="CX12" s="1142">
        <v>657.31593656999996</v>
      </c>
      <c r="CY12" s="1142">
        <v>656.75836056999992</v>
      </c>
      <c r="CZ12" s="1142">
        <v>657.50156456999991</v>
      </c>
      <c r="DA12" s="1142">
        <v>656.84853256999997</v>
      </c>
      <c r="DB12" s="1142">
        <v>656.25362456999994</v>
      </c>
      <c r="DC12" s="1142">
        <v>345.49703656999998</v>
      </c>
      <c r="DD12" s="1142">
        <v>344.72837256999998</v>
      </c>
      <c r="DE12" s="1142">
        <v>343.61427656999996</v>
      </c>
      <c r="DF12" s="1142">
        <v>342.79893256999998</v>
      </c>
      <c r="DG12" s="1142">
        <v>342.04582856999997</v>
      </c>
      <c r="DH12" s="1142">
        <v>341.27405256999998</v>
      </c>
      <c r="DI12" s="1142">
        <v>340.43070057</v>
      </c>
      <c r="DJ12" s="1142">
        <v>339.35423749</v>
      </c>
      <c r="DK12" s="1142">
        <v>341.95275749000001</v>
      </c>
      <c r="DL12" s="1142">
        <v>341.22661338</v>
      </c>
      <c r="DM12" s="1142">
        <v>328.32999187000001</v>
      </c>
      <c r="DN12" s="1142">
        <v>328.44463454000004</v>
      </c>
      <c r="DO12" s="1142">
        <v>328.48326414000002</v>
      </c>
      <c r="DP12" s="1142">
        <v>328.52064762000003</v>
      </c>
      <c r="DQ12" s="1142">
        <v>328.55927722000001</v>
      </c>
      <c r="DR12" s="1142">
        <v>328.59790681999999</v>
      </c>
      <c r="DS12" s="1142">
        <v>328.63404418000005</v>
      </c>
      <c r="DT12" s="1142">
        <v>328.67267377999997</v>
      </c>
      <c r="DU12" s="1142">
        <v>15338.3962032</v>
      </c>
      <c r="DV12" s="1142">
        <v>15350.203978269999</v>
      </c>
      <c r="DW12" s="1142">
        <v>15363.708138739999</v>
      </c>
      <c r="DX12" s="1142">
        <v>15039.50281532</v>
      </c>
      <c r="DY12" s="1142">
        <v>15058.612404360001</v>
      </c>
      <c r="DZ12" s="1142">
        <v>15067.8589797</v>
      </c>
      <c r="EA12" s="1142">
        <v>15077.41377422</v>
      </c>
      <c r="EB12" s="1142">
        <v>15086.660349559999</v>
      </c>
      <c r="EC12" s="1142">
        <v>15096.215144080001</v>
      </c>
      <c r="ED12" s="1142">
        <v>15105.7699386</v>
      </c>
      <c r="EE12" s="1142">
        <v>15114.400075590002</v>
      </c>
      <c r="EF12" s="1142">
        <v>15123.954870110001</v>
      </c>
      <c r="EG12" s="1142">
        <v>15133.20144545</v>
      </c>
      <c r="EH12" s="1142">
        <v>15142.77223997</v>
      </c>
      <c r="EI12" s="1142">
        <v>15153.24013896</v>
      </c>
      <c r="EJ12" s="1142">
        <v>15162.79493348</v>
      </c>
      <c r="EK12" s="1142">
        <v>15172.349728000001</v>
      </c>
      <c r="EL12" s="1142">
        <v>15181.596303339998</v>
      </c>
      <c r="EM12" s="1142">
        <v>15191.15109786</v>
      </c>
      <c r="EN12" s="1142">
        <v>15200.397673199999</v>
      </c>
      <c r="EO12" s="1142">
        <v>15209.952467719999</v>
      </c>
      <c r="EP12" s="1142">
        <v>15219.50726224</v>
      </c>
      <c r="EQ12" s="1142">
        <v>15228.13739923</v>
      </c>
      <c r="ER12" s="1142">
        <v>15238.658718440001</v>
      </c>
      <c r="ES12" s="1142">
        <v>15247.905293779999</v>
      </c>
      <c r="ET12" s="1142">
        <v>15256.453378329999</v>
      </c>
      <c r="EU12" s="1142">
        <v>15265.699953679999</v>
      </c>
      <c r="EV12" s="1142">
        <v>15275.254748199999</v>
      </c>
      <c r="EW12" s="1142">
        <v>15284.809542720001</v>
      </c>
      <c r="EX12" s="1142">
        <v>15297.311833999998</v>
      </c>
      <c r="EY12" s="1142">
        <v>15306.85062852</v>
      </c>
      <c r="EZ12" s="1142">
        <v>15316.097203859999</v>
      </c>
      <c r="FA12" s="1142">
        <v>15325.64943016</v>
      </c>
      <c r="FB12" s="1142">
        <v>15335.204224680001</v>
      </c>
      <c r="FC12" s="1142">
        <v>15343.83436167</v>
      </c>
      <c r="FD12" s="1142">
        <v>15353.389156190002</v>
      </c>
      <c r="FE12" s="1142">
        <v>15362.635731529999</v>
      </c>
      <c r="FF12" s="1142">
        <v>15373.12814796</v>
      </c>
      <c r="FG12" s="1142">
        <v>15382.39072331</v>
      </c>
      <c r="FH12" s="1142">
        <v>15391.94551783</v>
      </c>
      <c r="FI12" s="1142">
        <v>15401.500312350001</v>
      </c>
      <c r="FJ12" s="1142">
        <v>15410.746887689998</v>
      </c>
      <c r="FK12" s="1142">
        <v>15420.30168221</v>
      </c>
      <c r="FL12" s="1142">
        <v>15429.548257549999</v>
      </c>
      <c r="FM12" s="1142">
        <v>15439.103052069999</v>
      </c>
      <c r="FN12" s="1142">
        <v>15448.37323569</v>
      </c>
      <c r="FO12" s="1142">
        <v>15457.30459186</v>
      </c>
      <c r="FP12" s="1142">
        <v>15467.485066589999</v>
      </c>
      <c r="FQ12" s="1142">
        <v>15476.731641929999</v>
      </c>
      <c r="FR12" s="1142">
        <v>15486.28643645</v>
      </c>
      <c r="FS12" s="1142">
        <v>15495.49399406</v>
      </c>
      <c r="FT12" s="1142">
        <v>15505.048788579999</v>
      </c>
      <c r="FU12" s="1142">
        <v>15514.603583100001</v>
      </c>
      <c r="FV12" s="1142">
        <v>15523.850158449999</v>
      </c>
      <c r="FW12" s="1142">
        <v>15533.404952970001</v>
      </c>
      <c r="FX12" s="1142">
        <v>15542.65152831</v>
      </c>
      <c r="FY12" s="1142">
        <v>10376.437665450001</v>
      </c>
      <c r="FZ12" s="1142">
        <v>10382.807528470001</v>
      </c>
      <c r="GA12" s="1142">
        <v>10388.560953120001</v>
      </c>
    </row>
    <row r="13" spans="1:183" ht="19.95" customHeight="1">
      <c r="A13" s="1160" t="s">
        <v>3034</v>
      </c>
      <c r="B13" s="1161">
        <v>16644.341760089999</v>
      </c>
      <c r="C13" s="1161">
        <v>15684.847908240001</v>
      </c>
      <c r="D13" s="1161">
        <v>11051.6722548</v>
      </c>
      <c r="E13" s="1161">
        <v>14019.083160210001</v>
      </c>
      <c r="F13" s="1161">
        <v>14487.845723730001</v>
      </c>
      <c r="G13" s="1161">
        <v>14447.324452750001</v>
      </c>
      <c r="H13" s="1161">
        <v>14615.24198495</v>
      </c>
      <c r="I13" s="1161">
        <v>16258.319292239999</v>
      </c>
      <c r="J13" s="1161">
        <v>14895.78318481</v>
      </c>
      <c r="K13" s="1161">
        <v>13359.42552592</v>
      </c>
      <c r="L13" s="1161">
        <v>16031.914137379999</v>
      </c>
      <c r="M13" s="1161">
        <v>15070.04536928</v>
      </c>
      <c r="N13" s="1161">
        <v>13757.57959411</v>
      </c>
      <c r="O13" s="1161">
        <v>13233.29302909</v>
      </c>
      <c r="P13" s="1161">
        <v>16682.737635909998</v>
      </c>
      <c r="Q13" s="1161">
        <v>15360.30877043</v>
      </c>
      <c r="R13" s="1161">
        <v>16889.031433489999</v>
      </c>
      <c r="S13" s="1161">
        <v>15953.80131542</v>
      </c>
      <c r="T13" s="1161">
        <v>17090.596187180003</v>
      </c>
      <c r="U13" s="1161">
        <v>14688.707950550001</v>
      </c>
      <c r="V13" s="1161">
        <v>16831.960727019999</v>
      </c>
      <c r="W13" s="1161">
        <v>17934.555463140001</v>
      </c>
      <c r="X13" s="1161">
        <v>17883.51919472</v>
      </c>
      <c r="Y13" s="1161">
        <v>16990.37128566</v>
      </c>
      <c r="Z13" s="1161">
        <v>19595.260748560002</v>
      </c>
      <c r="AA13" s="1161">
        <v>18485.683911579999</v>
      </c>
      <c r="AB13" s="1161">
        <v>18840.52421734</v>
      </c>
      <c r="AC13" s="1161">
        <v>18710.692255710001</v>
      </c>
      <c r="AD13" s="1161">
        <v>18606.613756500003</v>
      </c>
      <c r="AE13" s="1161">
        <v>20444.097790840002</v>
      </c>
      <c r="AF13" s="1161">
        <v>20674.892351999999</v>
      </c>
      <c r="AG13" s="1161">
        <v>21601.499943179999</v>
      </c>
      <c r="AH13" s="1161">
        <v>19837.4051731</v>
      </c>
      <c r="AI13" s="1161">
        <v>20208.936660350002</v>
      </c>
      <c r="AJ13" s="1161">
        <v>22086.670338699998</v>
      </c>
      <c r="AK13" s="1161">
        <v>16650.08801385</v>
      </c>
      <c r="AL13" s="1161">
        <v>19836.245490649999</v>
      </c>
      <c r="AM13" s="1161">
        <v>18460.26077103</v>
      </c>
      <c r="AN13" s="1162">
        <v>19363.12078723</v>
      </c>
      <c r="AO13" s="1162">
        <v>21135.123924520001</v>
      </c>
      <c r="AP13" s="1162">
        <v>24119.157041129754</v>
      </c>
      <c r="AQ13" s="1162">
        <v>24744.256453233684</v>
      </c>
      <c r="AR13" s="1162">
        <v>20661.218391863738</v>
      </c>
      <c r="AS13" s="1162">
        <v>20340.099862568561</v>
      </c>
      <c r="AT13" s="1162">
        <v>23731.969954748827</v>
      </c>
      <c r="AU13" s="1162">
        <v>21959.336659363093</v>
      </c>
      <c r="AV13" s="1162">
        <v>20459.950794111475</v>
      </c>
      <c r="AW13" s="1162">
        <v>17730.491724990658</v>
      </c>
      <c r="AX13" s="1162">
        <v>20023.944352207294</v>
      </c>
      <c r="AY13" s="1162">
        <v>19117.208664781963</v>
      </c>
      <c r="AZ13" s="1162">
        <v>20025.678354209573</v>
      </c>
      <c r="BA13" s="1162">
        <v>24445.354909558861</v>
      </c>
      <c r="BB13" s="1162">
        <v>22700.622239120621</v>
      </c>
      <c r="BC13" s="1162">
        <v>25140.466472558197</v>
      </c>
      <c r="BD13" s="1162">
        <v>25253.518726635361</v>
      </c>
      <c r="BE13" s="1162">
        <v>26759.50153885466</v>
      </c>
      <c r="BF13" s="1162">
        <v>30238.207885244021</v>
      </c>
      <c r="BG13" s="1162">
        <v>27727.03936121795</v>
      </c>
      <c r="BH13" s="1162">
        <v>24537.349884821222</v>
      </c>
      <c r="BI13" s="1162">
        <v>24946.447116634474</v>
      </c>
      <c r="BJ13" s="1162">
        <v>23383.430937650723</v>
      </c>
      <c r="BK13" s="1162">
        <v>26282.48252278068</v>
      </c>
      <c r="BL13" s="1162">
        <v>27335.900149277244</v>
      </c>
      <c r="BM13" s="1162">
        <v>26325.791388415808</v>
      </c>
      <c r="BN13" s="1162">
        <v>26434.968635536447</v>
      </c>
      <c r="BO13" s="1162">
        <v>25184.661022038235</v>
      </c>
      <c r="BP13" s="1163">
        <v>29699.774183070454</v>
      </c>
      <c r="BQ13" s="1163">
        <v>29249.123676269846</v>
      </c>
      <c r="BR13" s="1163">
        <v>30116.738917440445</v>
      </c>
      <c r="BS13" s="1163">
        <v>28889.396682024475</v>
      </c>
      <c r="BT13" s="1163">
        <v>32384.042266004857</v>
      </c>
      <c r="BU13" s="1163">
        <v>31586.255498600647</v>
      </c>
      <c r="BV13" s="1163">
        <v>28227.306075456399</v>
      </c>
      <c r="BW13" s="1163">
        <v>30579.908748388065</v>
      </c>
      <c r="BX13" s="1163">
        <v>33225.412547899148</v>
      </c>
      <c r="BY13" s="1163">
        <v>35786.388919067649</v>
      </c>
      <c r="BZ13" s="1163">
        <v>31036.261477332177</v>
      </c>
      <c r="CA13" s="1163">
        <v>37183.651290146649</v>
      </c>
      <c r="CB13" s="1163">
        <v>37052.882627685329</v>
      </c>
      <c r="CC13" s="1163">
        <v>38498.985463765159</v>
      </c>
      <c r="CD13" s="1163">
        <v>38622.229006476075</v>
      </c>
      <c r="CE13" s="1163">
        <v>41831.542862825772</v>
      </c>
      <c r="CF13" s="1163">
        <v>42230.622055356696</v>
      </c>
      <c r="CG13" s="1163">
        <v>39064.187706176388</v>
      </c>
      <c r="CH13" s="113">
        <v>33082.618562967516</v>
      </c>
      <c r="CI13" s="113">
        <v>35870.81435551586</v>
      </c>
      <c r="CJ13" s="113">
        <v>41184.355860634103</v>
      </c>
      <c r="CK13" s="113">
        <v>40221.278355725241</v>
      </c>
      <c r="CL13" s="113">
        <v>36025.638804108356</v>
      </c>
      <c r="CM13" s="113">
        <v>35582.585929288434</v>
      </c>
      <c r="CN13" s="113">
        <v>28155.919624003895</v>
      </c>
      <c r="CO13" s="113">
        <v>29611.619971504158</v>
      </c>
      <c r="CP13" s="113">
        <v>26806.843921416545</v>
      </c>
      <c r="CQ13" s="113">
        <v>29944.999725981997</v>
      </c>
      <c r="CR13" s="113">
        <v>30157.791680716058</v>
      </c>
      <c r="CS13" s="113">
        <v>25602.364521615855</v>
      </c>
      <c r="CT13" s="113">
        <v>24370.395994197501</v>
      </c>
      <c r="CU13" s="113">
        <v>20496.791546576191</v>
      </c>
      <c r="CV13" s="113">
        <v>19052.940326896918</v>
      </c>
      <c r="CW13" s="1142">
        <v>18229.221640752428</v>
      </c>
      <c r="CX13" s="1142">
        <v>19230.922013980075</v>
      </c>
      <c r="CY13" s="1142">
        <v>22903.13342441402</v>
      </c>
      <c r="CZ13" s="1142">
        <v>25940.530812287245</v>
      </c>
      <c r="DA13" s="1142">
        <v>21667.029523776058</v>
      </c>
      <c r="DB13" s="1142">
        <v>23614.722720519196</v>
      </c>
      <c r="DC13" s="1142">
        <v>22735.920605756997</v>
      </c>
      <c r="DD13" s="1142">
        <v>19992.642419050033</v>
      </c>
      <c r="DE13" s="1142">
        <v>19616.710383037829</v>
      </c>
      <c r="DF13" s="1142">
        <v>21278.105525528881</v>
      </c>
      <c r="DG13" s="1142">
        <v>19631.082856994799</v>
      </c>
      <c r="DH13" s="1142">
        <v>21114.007580548314</v>
      </c>
      <c r="DI13" s="1142">
        <v>19307.665156478357</v>
      </c>
      <c r="DJ13" s="1142">
        <v>21539.615297604229</v>
      </c>
      <c r="DK13" s="1142">
        <v>18787.908973651782</v>
      </c>
      <c r="DL13" s="1142">
        <v>18718.490223081601</v>
      </c>
      <c r="DM13" s="1142">
        <v>21955.420336213021</v>
      </c>
      <c r="DN13" s="1142">
        <v>19730.677462757911</v>
      </c>
      <c r="DO13" s="1142">
        <v>18409.897241409592</v>
      </c>
      <c r="DP13" s="1142">
        <v>19607.727547940001</v>
      </c>
      <c r="DQ13" s="1142">
        <v>24191.908895479624</v>
      </c>
      <c r="DR13" s="1142">
        <v>24540.159790170313</v>
      </c>
      <c r="DS13" s="1142">
        <v>14013.188550182109</v>
      </c>
      <c r="DT13" s="1142">
        <v>14084.083810338921</v>
      </c>
      <c r="DU13" s="1142">
        <v>28065.632846502333</v>
      </c>
      <c r="DV13" s="1142">
        <v>14324.494997736823</v>
      </c>
      <c r="DW13" s="1142">
        <v>37491.043251772942</v>
      </c>
      <c r="DX13" s="1142">
        <v>36128.252689158813</v>
      </c>
      <c r="DY13" s="1142">
        <v>64162.986637391186</v>
      </c>
      <c r="DZ13" s="1142">
        <v>66581.186088530245</v>
      </c>
      <c r="EA13" s="1142">
        <v>57509.012566072335</v>
      </c>
      <c r="EB13" s="1142">
        <v>49346.563395244753</v>
      </c>
      <c r="EC13" s="1142">
        <v>42129.073358069538</v>
      </c>
      <c r="ED13" s="1142">
        <v>44373.48776908213</v>
      </c>
      <c r="EE13" s="1142">
        <v>46079.864523699907</v>
      </c>
      <c r="EF13" s="1142">
        <v>55371.039463457717</v>
      </c>
      <c r="EG13" s="1142">
        <v>52016.172532475633</v>
      </c>
      <c r="EH13" s="1142">
        <v>49304.517657116652</v>
      </c>
      <c r="EI13" s="1142">
        <v>55137.403053289701</v>
      </c>
      <c r="EJ13" s="1142">
        <v>46555.393913237618</v>
      </c>
      <c r="EK13" s="1142">
        <v>56967.483872921461</v>
      </c>
      <c r="EL13" s="1142">
        <v>54645.23734149841</v>
      </c>
      <c r="EM13" s="1142">
        <v>34304.397667672922</v>
      </c>
      <c r="EN13" s="1142">
        <v>36243.950708991601</v>
      </c>
      <c r="EO13" s="1142">
        <v>47296.795501869987</v>
      </c>
      <c r="EP13" s="1142">
        <v>62221.849264231932</v>
      </c>
      <c r="EQ13" s="1142">
        <v>53180.91764686122</v>
      </c>
      <c r="ER13" s="1142">
        <v>51819.660495657736</v>
      </c>
      <c r="ES13" s="1142">
        <v>49082.078755592607</v>
      </c>
      <c r="ET13" s="1142">
        <v>53688.666363356482</v>
      </c>
      <c r="EU13" s="1142">
        <v>42622.73119601934</v>
      </c>
      <c r="EV13" s="1142">
        <v>35789.532594740347</v>
      </c>
      <c r="EW13" s="1142">
        <v>37430.130514231256</v>
      </c>
      <c r="EX13" s="1142">
        <v>34314.478486724962</v>
      </c>
      <c r="EY13" s="1142">
        <v>34089.438910635574</v>
      </c>
      <c r="EZ13" s="1142">
        <v>40662.889547935192</v>
      </c>
      <c r="FA13" s="1142">
        <v>33803.991989569498</v>
      </c>
      <c r="FB13" s="1142">
        <v>33336.517614845987</v>
      </c>
      <c r="FC13" s="1142">
        <v>26111.349832103402</v>
      </c>
      <c r="FD13" s="1142">
        <v>30583.520607354723</v>
      </c>
      <c r="FE13" s="1142">
        <v>31826.90489077559</v>
      </c>
      <c r="FF13" s="1142">
        <v>36566.7186359482</v>
      </c>
      <c r="FG13" s="1142">
        <v>35077.00623011381</v>
      </c>
      <c r="FH13" s="1142">
        <v>30885.791431423651</v>
      </c>
      <c r="FI13" s="1142">
        <v>27061.328477879691</v>
      </c>
      <c r="FJ13" s="1142">
        <v>24085.980023480312</v>
      </c>
      <c r="FK13" s="1142">
        <v>27778.74449086915</v>
      </c>
      <c r="FL13" s="1142">
        <v>23402.909046257577</v>
      </c>
      <c r="FM13" s="1142">
        <v>32315.65181219405</v>
      </c>
      <c r="FN13" s="1142">
        <v>30729.456344556467</v>
      </c>
      <c r="FO13" s="1142">
        <v>25606.827874275212</v>
      </c>
      <c r="FP13" s="1142">
        <v>23702.182354014356</v>
      </c>
      <c r="FQ13" s="1142">
        <v>23990.336089495489</v>
      </c>
      <c r="FR13" s="1142">
        <v>22885.316580276478</v>
      </c>
      <c r="FS13" s="1142">
        <v>21812.556940769875</v>
      </c>
      <c r="FT13" s="1142">
        <v>25058.474737788256</v>
      </c>
      <c r="FU13" s="1142">
        <v>20033.350797781917</v>
      </c>
      <c r="FV13" s="1142">
        <v>28504.29342773182</v>
      </c>
      <c r="FW13" s="1142">
        <v>22344.487947641817</v>
      </c>
      <c r="FX13" s="1142">
        <v>26507.772827869343</v>
      </c>
      <c r="FY13" s="1142">
        <v>28865.319364774405</v>
      </c>
      <c r="FZ13" s="1142">
        <v>20974.054493340642</v>
      </c>
      <c r="GA13" s="1142">
        <v>20319.491259057566</v>
      </c>
    </row>
    <row r="14" spans="1:183" ht="17.25" customHeight="1">
      <c r="A14" s="1160"/>
      <c r="B14" s="1161"/>
      <c r="C14" s="1161"/>
      <c r="D14" s="1161"/>
      <c r="E14" s="1161"/>
      <c r="F14" s="1161"/>
      <c r="G14" s="1161"/>
      <c r="H14" s="1161"/>
      <c r="I14" s="1161"/>
      <c r="J14" s="1161"/>
      <c r="K14" s="1161"/>
      <c r="L14" s="1161"/>
      <c r="M14" s="1161"/>
      <c r="N14" s="1161"/>
      <c r="O14" s="1161"/>
      <c r="P14" s="1161"/>
      <c r="Q14" s="1161"/>
      <c r="R14" s="1161"/>
      <c r="S14" s="1161"/>
      <c r="T14" s="1161"/>
      <c r="U14" s="1161"/>
      <c r="V14" s="1161"/>
      <c r="W14" s="1161"/>
      <c r="X14" s="1161"/>
      <c r="Y14" s="1161"/>
      <c r="Z14" s="1161"/>
      <c r="AA14" s="1161"/>
      <c r="AB14" s="1161"/>
      <c r="AC14" s="1161"/>
      <c r="AD14" s="1161"/>
      <c r="AE14" s="1161"/>
      <c r="AF14" s="1161"/>
      <c r="AG14" s="1161"/>
      <c r="AH14" s="1161"/>
      <c r="AI14" s="1161"/>
      <c r="AJ14" s="1161"/>
      <c r="AK14" s="1161"/>
      <c r="AL14" s="1161"/>
      <c r="AM14" s="1161"/>
      <c r="AN14" s="1162"/>
      <c r="AO14" s="1162"/>
      <c r="AP14" s="1162"/>
      <c r="AQ14" s="1162"/>
      <c r="AR14" s="1162"/>
      <c r="AS14" s="1162"/>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c r="BP14" s="1163"/>
      <c r="BQ14" s="1163"/>
      <c r="BR14" s="1163"/>
      <c r="BS14" s="1163"/>
      <c r="BT14" s="1163"/>
      <c r="BU14" s="1163"/>
      <c r="BV14" s="1163"/>
      <c r="BW14" s="1163"/>
      <c r="BX14" s="1163"/>
      <c r="BY14" s="1163"/>
      <c r="BZ14" s="1163"/>
      <c r="CA14" s="1163"/>
      <c r="CB14" s="1163"/>
      <c r="CC14" s="1163"/>
      <c r="CD14" s="1163"/>
      <c r="CE14" s="1163"/>
      <c r="CF14" s="1163"/>
      <c r="CG14" s="1163"/>
      <c r="CH14" s="113"/>
      <c r="CI14" s="113"/>
      <c r="CJ14" s="113"/>
      <c r="CK14" s="113"/>
      <c r="CL14" s="113"/>
      <c r="CM14" s="113"/>
      <c r="CN14" s="113"/>
      <c r="CO14" s="113"/>
      <c r="CP14" s="113"/>
      <c r="CQ14" s="113"/>
      <c r="CR14" s="113"/>
      <c r="CS14" s="113"/>
      <c r="CT14" s="113"/>
      <c r="CU14" s="113"/>
      <c r="CV14" s="113"/>
      <c r="CW14" s="1142"/>
      <c r="CX14" s="1142"/>
      <c r="CY14" s="1142"/>
      <c r="CZ14" s="1142"/>
      <c r="DA14" s="1142"/>
      <c r="DB14" s="1142"/>
      <c r="DC14" s="1142"/>
      <c r="DD14" s="1142"/>
      <c r="DE14" s="1142"/>
      <c r="DF14" s="1142"/>
      <c r="DG14" s="1142"/>
      <c r="DH14" s="1142"/>
      <c r="DI14" s="1142"/>
      <c r="DJ14" s="1142"/>
      <c r="DK14" s="1142"/>
      <c r="DL14" s="1142"/>
      <c r="DM14" s="1142"/>
      <c r="DN14" s="1142"/>
      <c r="DO14" s="1142"/>
      <c r="DP14" s="1142"/>
      <c r="DQ14" s="1142"/>
      <c r="DR14" s="1142"/>
      <c r="DS14" s="1142"/>
      <c r="DT14" s="1142"/>
      <c r="DU14" s="1142"/>
      <c r="DV14" s="1142"/>
      <c r="DW14" s="1142"/>
      <c r="DX14" s="1142"/>
      <c r="DY14" s="1142"/>
      <c r="DZ14" s="1142"/>
      <c r="EA14" s="1142"/>
      <c r="EB14" s="1142"/>
      <c r="EC14" s="1142"/>
      <c r="ED14" s="1142"/>
      <c r="EE14" s="1142"/>
      <c r="EF14" s="1142"/>
      <c r="EG14" s="1142"/>
      <c r="EH14" s="1142"/>
      <c r="EI14" s="1142"/>
      <c r="EJ14" s="1142"/>
      <c r="EK14" s="1142"/>
      <c r="EL14" s="1142"/>
      <c r="EM14" s="1142"/>
      <c r="EN14" s="1142"/>
      <c r="EO14" s="1142"/>
      <c r="EP14" s="1142"/>
      <c r="EQ14" s="1142"/>
      <c r="ER14" s="1142"/>
      <c r="ES14" s="1142"/>
      <c r="ET14" s="1142"/>
      <c r="EU14" s="1142"/>
      <c r="EV14" s="1142"/>
      <c r="EW14" s="1142"/>
      <c r="EX14" s="1142"/>
      <c r="EY14" s="1142"/>
      <c r="EZ14" s="1142"/>
      <c r="FA14" s="1142"/>
      <c r="FB14" s="1142"/>
      <c r="FC14" s="1142"/>
      <c r="FD14" s="1142"/>
      <c r="FE14" s="1142"/>
      <c r="FF14" s="1142"/>
      <c r="FG14" s="1142"/>
      <c r="FH14" s="1142"/>
      <c r="FI14" s="1142"/>
      <c r="FJ14" s="1142"/>
      <c r="FK14" s="1142"/>
      <c r="FL14" s="1142"/>
      <c r="FM14" s="1142"/>
      <c r="FN14" s="1142"/>
      <c r="FO14" s="1142"/>
      <c r="FP14" s="1142"/>
      <c r="FQ14" s="1142"/>
      <c r="FR14" s="1142"/>
      <c r="FS14" s="1142"/>
      <c r="FT14" s="1142"/>
      <c r="FU14" s="1142"/>
      <c r="FV14" s="1142"/>
      <c r="FW14" s="1142"/>
      <c r="FX14" s="1142"/>
      <c r="FY14" s="1142"/>
      <c r="FZ14" s="1142"/>
      <c r="GA14" s="1142"/>
    </row>
    <row r="15" spans="1:183" ht="17.25" customHeight="1">
      <c r="A15" s="1156" t="s">
        <v>3035</v>
      </c>
      <c r="B15" s="1157">
        <v>153.19780331999999</v>
      </c>
      <c r="C15" s="1157">
        <v>154.31596911</v>
      </c>
      <c r="D15" s="1157">
        <v>138.70587049999997</v>
      </c>
      <c r="E15" s="1157">
        <v>145.20146566999998</v>
      </c>
      <c r="F15" s="1157">
        <v>139.64907062999998</v>
      </c>
      <c r="G15" s="1157">
        <v>144.54348844999998</v>
      </c>
      <c r="H15" s="1157">
        <v>136.46690247999999</v>
      </c>
      <c r="I15" s="1157">
        <v>137.70103456999999</v>
      </c>
      <c r="J15" s="1157">
        <v>166.28222216</v>
      </c>
      <c r="K15" s="1157">
        <v>164.10271523999998</v>
      </c>
      <c r="L15" s="1157">
        <v>188.36966712999998</v>
      </c>
      <c r="M15" s="1157">
        <v>289.10614802999993</v>
      </c>
      <c r="N15" s="1157">
        <v>325.25928297999997</v>
      </c>
      <c r="O15" s="1157">
        <v>266.26099159999995</v>
      </c>
      <c r="P15" s="1157">
        <v>282.16233682000001</v>
      </c>
      <c r="Q15" s="1157">
        <v>326.19289162000001</v>
      </c>
      <c r="R15" s="1157">
        <v>355.96613649</v>
      </c>
      <c r="S15" s="1157">
        <v>144.95301177000002</v>
      </c>
      <c r="T15" s="1157">
        <v>145.04960496999999</v>
      </c>
      <c r="U15" s="1157">
        <v>146.18456738</v>
      </c>
      <c r="V15" s="1157">
        <v>147.98835771</v>
      </c>
      <c r="W15" s="1157">
        <v>189.87692557</v>
      </c>
      <c r="X15" s="1157">
        <v>188.68572480999998</v>
      </c>
      <c r="Y15" s="1157">
        <v>187.66180904000001</v>
      </c>
      <c r="Z15" s="1157">
        <v>184.76241243000001</v>
      </c>
      <c r="AA15" s="1157">
        <v>235.96431477000002</v>
      </c>
      <c r="AB15" s="1157">
        <v>228.80128807000003</v>
      </c>
      <c r="AC15" s="1157">
        <v>202.30284356000001</v>
      </c>
      <c r="AD15" s="1157">
        <v>207.31680611000002</v>
      </c>
      <c r="AE15" s="1157">
        <v>142.31707372000002</v>
      </c>
      <c r="AF15" s="1157">
        <v>246.29880878</v>
      </c>
      <c r="AG15" s="1157">
        <v>157.61338316000001</v>
      </c>
      <c r="AH15" s="1157">
        <v>186.53756657</v>
      </c>
      <c r="AI15" s="1157">
        <v>186.00266166</v>
      </c>
      <c r="AJ15" s="1157">
        <v>148.20166657000001</v>
      </c>
      <c r="AK15" s="1157">
        <v>184.47326498999999</v>
      </c>
      <c r="AL15" s="1157">
        <v>158.50110899000001</v>
      </c>
      <c r="AM15" s="1157">
        <v>151.81138362999999</v>
      </c>
      <c r="AN15" s="1158">
        <v>144.74117856000001</v>
      </c>
      <c r="AO15" s="1158">
        <v>154.39851223000002</v>
      </c>
      <c r="AP15" s="1158">
        <v>135.40763834000001</v>
      </c>
      <c r="AQ15" s="1158">
        <v>198.07188681</v>
      </c>
      <c r="AR15" s="1158">
        <v>126.59522910000001</v>
      </c>
      <c r="AS15" s="1158">
        <v>150.84449430999999</v>
      </c>
      <c r="AT15" s="1158">
        <v>162.74188365000003</v>
      </c>
      <c r="AU15" s="1158">
        <v>164.49673319999999</v>
      </c>
      <c r="AV15" s="1158">
        <v>163.62766462999997</v>
      </c>
      <c r="AW15" s="1158">
        <v>172.66457023999999</v>
      </c>
      <c r="AX15" s="1158">
        <v>134.78201322999996</v>
      </c>
      <c r="AY15" s="1158">
        <v>146.16603488000001</v>
      </c>
      <c r="AZ15" s="1158">
        <v>154.80724961999994</v>
      </c>
      <c r="BA15" s="1158">
        <v>158.50427366000002</v>
      </c>
      <c r="BB15" s="1158">
        <v>161.91662781999997</v>
      </c>
      <c r="BC15" s="1158">
        <v>159.59387422</v>
      </c>
      <c r="BD15" s="1158">
        <v>117.25199542000001</v>
      </c>
      <c r="BE15" s="1158">
        <v>129.45984655000001</v>
      </c>
      <c r="BF15" s="1158">
        <v>134.73078520999996</v>
      </c>
      <c r="BG15" s="1158">
        <v>140.02408560999999</v>
      </c>
      <c r="BH15" s="1158">
        <v>139.35857369000001</v>
      </c>
      <c r="BI15" s="1158">
        <v>152.22108252999999</v>
      </c>
      <c r="BJ15" s="1158">
        <v>115.15130846999999</v>
      </c>
      <c r="BK15" s="1158">
        <v>126.01319054</v>
      </c>
      <c r="BL15" s="1158">
        <v>127.1554088</v>
      </c>
      <c r="BM15" s="1158">
        <v>371.52363643000001</v>
      </c>
      <c r="BN15" s="1158">
        <v>379.96656151999991</v>
      </c>
      <c r="BO15" s="1158">
        <v>3704.0103747000003</v>
      </c>
      <c r="BP15" s="1159">
        <v>3664.27348949</v>
      </c>
      <c r="BQ15" s="1159">
        <v>3670.1731644900001</v>
      </c>
      <c r="BR15" s="1159">
        <v>3675.21057273</v>
      </c>
      <c r="BS15" s="1159">
        <v>3683.2173269999998</v>
      </c>
      <c r="BT15" s="1159">
        <v>3657.3844738899998</v>
      </c>
      <c r="BU15" s="1159">
        <v>3668.5319508899997</v>
      </c>
      <c r="BV15" s="1159">
        <v>3617.0592188099999</v>
      </c>
      <c r="BW15" s="1159">
        <v>3626.6453938499999</v>
      </c>
      <c r="BX15" s="1159">
        <v>3623.0380289999998</v>
      </c>
      <c r="BY15" s="1159">
        <v>3622.9704508099999</v>
      </c>
      <c r="BZ15" s="1159">
        <v>3621.55255085</v>
      </c>
      <c r="CA15" s="1159">
        <v>3760.6580941399998</v>
      </c>
      <c r="CB15" s="1159">
        <v>3749.1737147999997</v>
      </c>
      <c r="CC15" s="1159">
        <v>3761.8094959199998</v>
      </c>
      <c r="CD15" s="1159">
        <v>3762.2770625399999</v>
      </c>
      <c r="CE15" s="1159">
        <v>3758.5232117199998</v>
      </c>
      <c r="CF15" s="1159">
        <v>3767.8315939099998</v>
      </c>
      <c r="CG15" s="1159">
        <v>3786.0611617799996</v>
      </c>
      <c r="CH15" s="110">
        <v>3776.0857908899998</v>
      </c>
      <c r="CI15" s="110">
        <v>3765.93455279</v>
      </c>
      <c r="CJ15" s="110">
        <v>3765.1976652000003</v>
      </c>
      <c r="CK15" s="110">
        <v>3761.3297814900002</v>
      </c>
      <c r="CL15" s="110">
        <v>3766.3030819800001</v>
      </c>
      <c r="CM15" s="110">
        <v>3851.56925434</v>
      </c>
      <c r="CN15" s="110">
        <v>3838.2095615300004</v>
      </c>
      <c r="CO15" s="110">
        <v>3841.6459451600003</v>
      </c>
      <c r="CP15" s="110">
        <v>3854.8684223200003</v>
      </c>
      <c r="CQ15" s="110">
        <v>3851.2765629800001</v>
      </c>
      <c r="CR15" s="110">
        <v>3841.4149903800003</v>
      </c>
      <c r="CS15" s="110">
        <v>3843.0021967400003</v>
      </c>
      <c r="CT15" s="110">
        <v>3829.80791262</v>
      </c>
      <c r="CU15" s="110">
        <v>3850.1254325200002</v>
      </c>
      <c r="CV15" s="110">
        <v>3837.4422250600001</v>
      </c>
      <c r="CW15" s="1140">
        <v>3832.0039649100004</v>
      </c>
      <c r="CX15" s="1140">
        <v>3838.5214351200002</v>
      </c>
      <c r="CY15" s="1140">
        <v>3939.3595319200003</v>
      </c>
      <c r="CZ15" s="1140">
        <v>3924.4904188699998</v>
      </c>
      <c r="DA15" s="1140">
        <v>3928.2821452100002</v>
      </c>
      <c r="DB15" s="1140">
        <v>3940.63574281</v>
      </c>
      <c r="DC15" s="1140">
        <v>3911.6779075099998</v>
      </c>
      <c r="DD15" s="1140">
        <v>3916.1275332999999</v>
      </c>
      <c r="DE15" s="1140">
        <v>3927.1168639899997</v>
      </c>
      <c r="DF15" s="1140">
        <v>3915.7525036699999</v>
      </c>
      <c r="DG15" s="1140">
        <v>3920.3112408100001</v>
      </c>
      <c r="DH15" s="1140">
        <v>3923.40452461</v>
      </c>
      <c r="DI15" s="1140">
        <v>3926.9384735599997</v>
      </c>
      <c r="DJ15" s="1140">
        <v>3935.6997193899997</v>
      </c>
      <c r="DK15" s="1140">
        <v>4040.11773928</v>
      </c>
      <c r="DL15" s="1140">
        <v>4022.36362465</v>
      </c>
      <c r="DM15" s="1140">
        <v>4023.9363366299999</v>
      </c>
      <c r="DN15" s="1140">
        <v>4030.76345545</v>
      </c>
      <c r="DO15" s="1140">
        <v>4034.9671928500002</v>
      </c>
      <c r="DP15" s="1140">
        <v>4030.7474261400002</v>
      </c>
      <c r="DQ15" s="1140">
        <v>4032.3685415700002</v>
      </c>
      <c r="DR15" s="1140">
        <v>4021.3580319799999</v>
      </c>
      <c r="DS15" s="1140">
        <v>4031.9189057100002</v>
      </c>
      <c r="DT15" s="1140">
        <v>4036.5619587200003</v>
      </c>
      <c r="DU15" s="1140">
        <v>4021.3721522400001</v>
      </c>
      <c r="DV15" s="1140">
        <v>4021.8372684700003</v>
      </c>
      <c r="DW15" s="1140">
        <v>4119.7111005500001</v>
      </c>
      <c r="DX15" s="1140">
        <v>5379.726790910001</v>
      </c>
      <c r="DY15" s="1140">
        <v>5489.9843629499983</v>
      </c>
      <c r="DZ15" s="1140">
        <v>5645.9314230800037</v>
      </c>
      <c r="EA15" s="1140">
        <v>38584.592081740004</v>
      </c>
      <c r="EB15" s="1140">
        <v>38698.5757381</v>
      </c>
      <c r="EC15" s="1140">
        <v>40100.677529779998</v>
      </c>
      <c r="ED15" s="1140">
        <v>40111.402101599997</v>
      </c>
      <c r="EE15" s="1140">
        <v>40256.463010569998</v>
      </c>
      <c r="EF15" s="1140">
        <v>40239.019081019993</v>
      </c>
      <c r="EG15" s="1140">
        <v>87597.159286900001</v>
      </c>
      <c r="EH15" s="1140">
        <v>87788.728449970004</v>
      </c>
      <c r="EI15" s="1140">
        <v>88054.309445469989</v>
      </c>
      <c r="EJ15" s="1140">
        <v>88057.297381139986</v>
      </c>
      <c r="EK15" s="1140">
        <v>88081.807422400001</v>
      </c>
      <c r="EL15" s="1140">
        <v>88889.634003129991</v>
      </c>
      <c r="EM15" s="1140">
        <v>89198.525933700002</v>
      </c>
      <c r="EN15" s="1140">
        <v>89507.860202960001</v>
      </c>
      <c r="EO15" s="1140">
        <v>89508.707200350007</v>
      </c>
      <c r="EP15" s="1140">
        <v>89826.16432228082</v>
      </c>
      <c r="EQ15" s="1140">
        <v>89829.787301900811</v>
      </c>
      <c r="ER15" s="1140">
        <v>89837.325174030819</v>
      </c>
      <c r="ES15" s="1140">
        <v>89868.21609728082</v>
      </c>
      <c r="ET15" s="1140">
        <v>90181.337959100812</v>
      </c>
      <c r="EU15" s="1140">
        <v>91958.455836370835</v>
      </c>
      <c r="EV15" s="1140">
        <v>91927.333663390818</v>
      </c>
      <c r="EW15" s="1140">
        <v>91403.723144600823</v>
      </c>
      <c r="EX15" s="1140">
        <v>91935.046033320818</v>
      </c>
      <c r="EY15" s="1140">
        <v>89904.214665480831</v>
      </c>
      <c r="EZ15" s="1140">
        <v>90329.781715560806</v>
      </c>
      <c r="FA15" s="1140">
        <v>90348.303897829988</v>
      </c>
      <c r="FB15" s="1140">
        <v>90298.761010880815</v>
      </c>
      <c r="FC15" s="1140">
        <v>90312.291817090823</v>
      </c>
      <c r="FD15" s="1140">
        <v>90318.32576011082</v>
      </c>
      <c r="FE15" s="1140">
        <v>90297.466251250808</v>
      </c>
      <c r="FF15" s="1140">
        <v>90603.791025100814</v>
      </c>
      <c r="FG15" s="1140">
        <v>90515.911626740824</v>
      </c>
      <c r="FH15" s="1140">
        <v>90910.892294140824</v>
      </c>
      <c r="FI15" s="1140">
        <v>90908.854385790808</v>
      </c>
      <c r="FJ15" s="1140">
        <v>90903.256726590815</v>
      </c>
      <c r="FK15" s="1140">
        <v>90932.891933280815</v>
      </c>
      <c r="FL15" s="1140">
        <v>91157.170175660809</v>
      </c>
      <c r="FM15" s="1140">
        <v>91278.49162897082</v>
      </c>
      <c r="FN15" s="1140">
        <v>91217.934530280821</v>
      </c>
      <c r="FO15" s="1140">
        <v>91357.481732500819</v>
      </c>
      <c r="FP15" s="1140">
        <v>91684.538977190809</v>
      </c>
      <c r="FQ15" s="1140">
        <v>91806.313459940822</v>
      </c>
      <c r="FR15" s="1140">
        <v>92480.171857840818</v>
      </c>
      <c r="FS15" s="1140">
        <v>92612.260666850809</v>
      </c>
      <c r="FT15" s="1140">
        <v>92514.647430980811</v>
      </c>
      <c r="FU15" s="1140">
        <v>92632.85129163081</v>
      </c>
      <c r="FV15" s="1140">
        <v>92656.754107510831</v>
      </c>
      <c r="FW15" s="1140">
        <v>92726.251845360821</v>
      </c>
      <c r="FX15" s="1140">
        <v>93136.389732270822</v>
      </c>
      <c r="FY15" s="1140">
        <v>93128.220823550801</v>
      </c>
      <c r="FZ15" s="1140">
        <v>93019.145027580817</v>
      </c>
      <c r="GA15" s="1140">
        <v>93048.157409110805</v>
      </c>
    </row>
    <row r="16" spans="1:183" ht="17.25" customHeight="1">
      <c r="A16" s="1156"/>
      <c r="B16" s="1165"/>
      <c r="C16" s="1165"/>
      <c r="D16" s="1165"/>
      <c r="E16" s="1165"/>
      <c r="F16" s="1165"/>
      <c r="G16" s="1165"/>
      <c r="H16" s="1165"/>
      <c r="I16" s="1165"/>
      <c r="J16" s="1165"/>
      <c r="K16" s="1165"/>
      <c r="L16" s="1165"/>
      <c r="M16" s="1165"/>
      <c r="N16" s="1165"/>
      <c r="O16" s="1165"/>
      <c r="P16" s="1165"/>
      <c r="Q16" s="1165"/>
      <c r="R16" s="1165"/>
      <c r="S16" s="1165"/>
      <c r="T16" s="1165"/>
      <c r="U16" s="1165"/>
      <c r="V16" s="1165"/>
      <c r="W16" s="1165"/>
      <c r="X16" s="1165"/>
      <c r="Y16" s="1165"/>
      <c r="Z16" s="1165"/>
      <c r="AA16" s="1165"/>
      <c r="AB16" s="1165"/>
      <c r="AC16" s="1165"/>
      <c r="AD16" s="1165"/>
      <c r="AE16" s="1165"/>
      <c r="AF16" s="1165"/>
      <c r="AG16" s="1165"/>
      <c r="AH16" s="1165"/>
      <c r="AI16" s="1165"/>
      <c r="AJ16" s="1165"/>
      <c r="AK16" s="1165"/>
      <c r="AL16" s="1165"/>
      <c r="AM16" s="1165"/>
      <c r="AN16" s="1166"/>
      <c r="AO16" s="1166"/>
      <c r="AP16" s="1166"/>
      <c r="AQ16" s="1166"/>
      <c r="AR16" s="1166"/>
      <c r="AS16" s="1166"/>
      <c r="AT16" s="1166"/>
      <c r="AU16" s="1166"/>
      <c r="AV16" s="1166"/>
      <c r="AW16" s="1166"/>
      <c r="AX16" s="1166"/>
      <c r="AY16" s="1166"/>
      <c r="AZ16" s="1166"/>
      <c r="BA16" s="1166"/>
      <c r="BB16" s="1166"/>
      <c r="BC16" s="1166"/>
      <c r="BD16" s="1166"/>
      <c r="BE16" s="1166"/>
      <c r="BF16" s="1166"/>
      <c r="BG16" s="1166"/>
      <c r="BH16" s="1166"/>
      <c r="BI16" s="1166"/>
      <c r="BJ16" s="1166"/>
      <c r="BK16" s="1166"/>
      <c r="BL16" s="1166"/>
      <c r="BM16" s="1166"/>
      <c r="BN16" s="1166"/>
      <c r="BO16" s="1166"/>
      <c r="BP16" s="1167"/>
      <c r="BQ16" s="1167"/>
      <c r="BR16" s="1167"/>
      <c r="BS16" s="1167"/>
      <c r="BT16" s="1167"/>
      <c r="BU16" s="1167"/>
      <c r="BV16" s="1167"/>
      <c r="BW16" s="1167"/>
      <c r="BX16" s="1167"/>
      <c r="BY16" s="1167"/>
      <c r="BZ16" s="1167"/>
      <c r="CA16" s="1167"/>
      <c r="CB16" s="1167"/>
      <c r="CC16" s="1167"/>
      <c r="CD16" s="1167"/>
      <c r="CE16" s="1167"/>
      <c r="CF16" s="1167"/>
      <c r="CG16" s="1167"/>
      <c r="CH16" s="1168"/>
      <c r="CI16" s="1168"/>
      <c r="CJ16" s="1168"/>
      <c r="CK16" s="1168"/>
      <c r="CL16" s="1168"/>
      <c r="CM16" s="1168"/>
      <c r="CN16" s="1168"/>
      <c r="CO16" s="1168"/>
      <c r="CP16" s="1168"/>
      <c r="CQ16" s="1168"/>
      <c r="CR16" s="1168"/>
      <c r="CS16" s="1168"/>
      <c r="CT16" s="1168"/>
      <c r="CU16" s="1168"/>
      <c r="CV16" s="1168"/>
      <c r="CW16" s="1169"/>
      <c r="CX16" s="1169"/>
      <c r="CY16" s="1169"/>
      <c r="CZ16" s="1169"/>
      <c r="DA16" s="1169"/>
      <c r="DB16" s="1169"/>
      <c r="DC16" s="1169"/>
      <c r="DD16" s="1169"/>
      <c r="DE16" s="1169"/>
      <c r="DF16" s="1169"/>
      <c r="DG16" s="1169"/>
      <c r="DH16" s="1169"/>
      <c r="DI16" s="1169"/>
      <c r="DJ16" s="1169"/>
      <c r="DK16" s="1169"/>
      <c r="DL16" s="1169"/>
      <c r="DM16" s="1169"/>
      <c r="DN16" s="1169"/>
      <c r="DO16" s="1169"/>
      <c r="DP16" s="1169"/>
      <c r="DQ16" s="1169"/>
      <c r="DR16" s="1169"/>
      <c r="DS16" s="1169"/>
      <c r="DT16" s="1169"/>
      <c r="DU16" s="1169"/>
      <c r="DV16" s="1169"/>
      <c r="DW16" s="1169"/>
      <c r="DX16" s="1169"/>
      <c r="DY16" s="1169"/>
      <c r="DZ16" s="1169"/>
      <c r="EA16" s="1169"/>
      <c r="EB16" s="1169"/>
      <c r="EC16" s="1169"/>
      <c r="ED16" s="1169"/>
      <c r="EE16" s="1169"/>
      <c r="EF16" s="1169"/>
      <c r="EG16" s="1169"/>
      <c r="EH16" s="1169"/>
      <c r="EI16" s="1169"/>
      <c r="EJ16" s="1169"/>
      <c r="EK16" s="1169"/>
      <c r="EL16" s="1169"/>
      <c r="EM16" s="1169"/>
      <c r="EN16" s="1169"/>
      <c r="EO16" s="1169"/>
      <c r="EP16" s="1169"/>
      <c r="EQ16" s="1169"/>
      <c r="ER16" s="1169"/>
      <c r="ES16" s="1169"/>
      <c r="ET16" s="1169"/>
      <c r="EU16" s="1169"/>
      <c r="EV16" s="1169"/>
      <c r="EW16" s="1169"/>
      <c r="EX16" s="1169"/>
      <c r="EY16" s="1169"/>
      <c r="EZ16" s="1169"/>
      <c r="FA16" s="1169"/>
      <c r="FB16" s="1169"/>
      <c r="FC16" s="1169"/>
      <c r="FD16" s="1169"/>
      <c r="FE16" s="1169"/>
      <c r="FF16" s="1169"/>
      <c r="FG16" s="1169"/>
      <c r="FH16" s="1169"/>
      <c r="FI16" s="1169"/>
      <c r="FJ16" s="1169"/>
      <c r="FK16" s="1169"/>
      <c r="FL16" s="1169"/>
      <c r="FM16" s="1169"/>
      <c r="FN16" s="1169"/>
      <c r="FO16" s="1169"/>
      <c r="FP16" s="1169"/>
      <c r="FQ16" s="1169"/>
      <c r="FR16" s="1169"/>
      <c r="FS16" s="1169"/>
      <c r="FT16" s="1169"/>
      <c r="FU16" s="1169"/>
      <c r="FV16" s="1169"/>
      <c r="FW16" s="1169"/>
      <c r="FX16" s="1169"/>
      <c r="FY16" s="1169"/>
      <c r="FZ16" s="1169"/>
      <c r="GA16" s="1169"/>
    </row>
    <row r="17" spans="1:183" ht="17.25" customHeight="1">
      <c r="A17" s="1156" t="s">
        <v>3036</v>
      </c>
      <c r="B17" s="1157">
        <v>32306.578817460002</v>
      </c>
      <c r="C17" s="1157">
        <v>34188.331145164084</v>
      </c>
      <c r="D17" s="1157">
        <v>35018.925947288786</v>
      </c>
      <c r="E17" s="1157">
        <v>33972.916108010002</v>
      </c>
      <c r="F17" s="1157">
        <v>35004.952882689249</v>
      </c>
      <c r="G17" s="1157">
        <v>35648.822886965798</v>
      </c>
      <c r="H17" s="1157">
        <v>38111.517277910505</v>
      </c>
      <c r="I17" s="1157">
        <v>36422.298472737748</v>
      </c>
      <c r="J17" s="1157">
        <v>36444.26897664788</v>
      </c>
      <c r="K17" s="1157">
        <v>38868.215593856054</v>
      </c>
      <c r="L17" s="1157">
        <v>40023.459073151535</v>
      </c>
      <c r="M17" s="1157">
        <v>44935.527259780167</v>
      </c>
      <c r="N17" s="1157">
        <v>44220.858916383426</v>
      </c>
      <c r="O17" s="1157">
        <v>43457.966264730763</v>
      </c>
      <c r="P17" s="1157">
        <v>42616.030383652505</v>
      </c>
      <c r="Q17" s="1157">
        <v>43519.537135460872</v>
      </c>
      <c r="R17" s="1157">
        <v>41534.157818012638</v>
      </c>
      <c r="S17" s="1157">
        <v>42236.711520816105</v>
      </c>
      <c r="T17" s="1157">
        <v>42073.932665119974</v>
      </c>
      <c r="U17" s="1157">
        <v>44194.178057538316</v>
      </c>
      <c r="V17" s="1157">
        <v>42292.116241218129</v>
      </c>
      <c r="W17" s="1157">
        <v>42459.190507549785</v>
      </c>
      <c r="X17" s="1157">
        <v>41967.209032272607</v>
      </c>
      <c r="Y17" s="1157">
        <v>48280.871327637411</v>
      </c>
      <c r="Z17" s="1157">
        <v>43850.805226779208</v>
      </c>
      <c r="AA17" s="1157">
        <v>44901.044055009108</v>
      </c>
      <c r="AB17" s="1157">
        <v>44639.243475667608</v>
      </c>
      <c r="AC17" s="1157">
        <v>44527.063578133653</v>
      </c>
      <c r="AD17" s="1157">
        <v>44662.991762790327</v>
      </c>
      <c r="AE17" s="1157">
        <v>45910.968640197767</v>
      </c>
      <c r="AF17" s="1157">
        <v>46049.629763349993</v>
      </c>
      <c r="AG17" s="1157">
        <v>46185.34960224</v>
      </c>
      <c r="AH17" s="1157">
        <v>47267.960582840002</v>
      </c>
      <c r="AI17" s="1157">
        <v>46439.120953459998</v>
      </c>
      <c r="AJ17" s="1157">
        <v>45499.108851889992</v>
      </c>
      <c r="AK17" s="1157">
        <v>52622.930014159996</v>
      </c>
      <c r="AL17" s="1157">
        <v>50086.680641910003</v>
      </c>
      <c r="AM17" s="1157">
        <v>52362.476793820002</v>
      </c>
      <c r="AN17" s="1158">
        <v>51963.297140969997</v>
      </c>
      <c r="AO17" s="1158">
        <v>48815.614415420001</v>
      </c>
      <c r="AP17" s="1158">
        <v>52745.513655169998</v>
      </c>
      <c r="AQ17" s="1158">
        <v>53094.012917469998</v>
      </c>
      <c r="AR17" s="1158">
        <v>54156.365501669992</v>
      </c>
      <c r="AS17" s="1158">
        <v>51451.915537709996</v>
      </c>
      <c r="AT17" s="1158">
        <v>50185.234078640002</v>
      </c>
      <c r="AU17" s="1158">
        <v>51977.864655339996</v>
      </c>
      <c r="AV17" s="1158">
        <v>53757.247619950002</v>
      </c>
      <c r="AW17" s="1158">
        <v>62350.012214779999</v>
      </c>
      <c r="AX17" s="1158">
        <v>58668.6515592</v>
      </c>
      <c r="AY17" s="1158">
        <v>64091.710065689993</v>
      </c>
      <c r="AZ17" s="1158">
        <v>62483.452767250004</v>
      </c>
      <c r="BA17" s="1158">
        <v>62070.370892899999</v>
      </c>
      <c r="BB17" s="1158">
        <v>62582.034079030003</v>
      </c>
      <c r="BC17" s="1158">
        <v>62137.03930633</v>
      </c>
      <c r="BD17" s="1158">
        <v>64802.243488449996</v>
      </c>
      <c r="BE17" s="1158">
        <v>66521.777726829998</v>
      </c>
      <c r="BF17" s="1158">
        <v>63788.91463728001</v>
      </c>
      <c r="BG17" s="1158">
        <v>65201.016736970007</v>
      </c>
      <c r="BH17" s="1158">
        <v>63358.074917500002</v>
      </c>
      <c r="BI17" s="1158">
        <v>67933.588631679988</v>
      </c>
      <c r="BJ17" s="1158">
        <v>68888.095795009998</v>
      </c>
      <c r="BK17" s="1158">
        <v>70440.636755090003</v>
      </c>
      <c r="BL17" s="1158">
        <v>73577.833934157083</v>
      </c>
      <c r="BM17" s="1158">
        <v>75159.682994820003</v>
      </c>
      <c r="BN17" s="1158">
        <v>70803.746954400005</v>
      </c>
      <c r="BO17" s="1158">
        <v>71594.147533340001</v>
      </c>
      <c r="BP17" s="1159">
        <v>68773.183555700001</v>
      </c>
      <c r="BQ17" s="1159">
        <v>66569.861976040003</v>
      </c>
      <c r="BR17" s="1159">
        <v>66947.281883979987</v>
      </c>
      <c r="BS17" s="1159">
        <v>71167.770713139995</v>
      </c>
      <c r="BT17" s="1159">
        <v>70496.418338069998</v>
      </c>
      <c r="BU17" s="1159">
        <v>73569.047286450019</v>
      </c>
      <c r="BV17" s="1159">
        <v>74498.380112810002</v>
      </c>
      <c r="BW17" s="1159">
        <v>72917.527185889994</v>
      </c>
      <c r="BX17" s="1159">
        <v>69446.043452650003</v>
      </c>
      <c r="BY17" s="1159">
        <v>67413.995906790005</v>
      </c>
      <c r="BZ17" s="1159">
        <v>76072.559399120015</v>
      </c>
      <c r="CA17" s="1159">
        <v>70419.836853589994</v>
      </c>
      <c r="CB17" s="1159">
        <v>71811.108306740003</v>
      </c>
      <c r="CC17" s="1159">
        <v>72274.423068129996</v>
      </c>
      <c r="CD17" s="1159">
        <v>73083.794152372298</v>
      </c>
      <c r="CE17" s="1159">
        <v>71156.268825432286</v>
      </c>
      <c r="CF17" s="1159">
        <v>75050.0283712323</v>
      </c>
      <c r="CG17" s="1159">
        <v>82062.454314372284</v>
      </c>
      <c r="CH17" s="110">
        <v>83073.876301282304</v>
      </c>
      <c r="CI17" s="110">
        <v>79888.073268022301</v>
      </c>
      <c r="CJ17" s="110">
        <v>76270.488560842292</v>
      </c>
      <c r="CK17" s="110">
        <v>83832.736179042287</v>
      </c>
      <c r="CL17" s="110">
        <v>83944.908098642292</v>
      </c>
      <c r="CM17" s="110">
        <v>80702.470558452289</v>
      </c>
      <c r="CN17" s="110">
        <v>82261.311799362287</v>
      </c>
      <c r="CO17" s="110">
        <v>79068.213393302271</v>
      </c>
      <c r="CP17" s="110">
        <v>85929.687596322285</v>
      </c>
      <c r="CQ17" s="110">
        <v>82776.070675572293</v>
      </c>
      <c r="CR17" s="110">
        <v>90055.720543022297</v>
      </c>
      <c r="CS17" s="110">
        <v>102148.08102707227</v>
      </c>
      <c r="CT17" s="110">
        <v>101146.4532061323</v>
      </c>
      <c r="CU17" s="110">
        <v>100844.38988327001</v>
      </c>
      <c r="CV17" s="110">
        <v>96927.471336200004</v>
      </c>
      <c r="CW17" s="1140">
        <v>96764.55682713</v>
      </c>
      <c r="CX17" s="1140">
        <v>99355.801623730003</v>
      </c>
      <c r="CY17" s="1140">
        <v>109048.86314920001</v>
      </c>
      <c r="CZ17" s="1140">
        <v>100660.04772514</v>
      </c>
      <c r="DA17" s="1140">
        <v>112956.84348928501</v>
      </c>
      <c r="DB17" s="1140">
        <v>99760.407825670001</v>
      </c>
      <c r="DC17" s="1140">
        <v>98097.455155949996</v>
      </c>
      <c r="DD17" s="1140">
        <v>103092.81229459001</v>
      </c>
      <c r="DE17" s="1140">
        <v>100867.11153924999</v>
      </c>
      <c r="DF17" s="1140">
        <v>102818.30863134001</v>
      </c>
      <c r="DG17" s="1140">
        <v>103484.58947791997</v>
      </c>
      <c r="DH17" s="1140">
        <v>101879.04529465</v>
      </c>
      <c r="DI17" s="1140">
        <v>103555.29581359999</v>
      </c>
      <c r="DJ17" s="1140">
        <v>108531.09996019001</v>
      </c>
      <c r="DK17" s="1140">
        <v>105729.95689803</v>
      </c>
      <c r="DL17" s="1140">
        <v>109852.72986275</v>
      </c>
      <c r="DM17" s="1140">
        <v>104721.8047168</v>
      </c>
      <c r="DN17" s="1140">
        <v>105737.83124584</v>
      </c>
      <c r="DO17" s="1140">
        <v>104610.96385879</v>
      </c>
      <c r="DP17" s="1140">
        <v>110785.70627631999</v>
      </c>
      <c r="DQ17" s="1140">
        <v>123351.49617376002</v>
      </c>
      <c r="DR17" s="1140">
        <v>117687.05444165999</v>
      </c>
      <c r="DS17" s="1140">
        <v>122047.23474776</v>
      </c>
      <c r="DT17" s="1140">
        <v>126402.72820919001</v>
      </c>
      <c r="DU17" s="1140">
        <v>132395.77679220002</v>
      </c>
      <c r="DV17" s="1140">
        <v>156851.00422211</v>
      </c>
      <c r="DW17" s="1140">
        <v>148346.77809906</v>
      </c>
      <c r="DX17" s="1140">
        <v>153873.26013765999</v>
      </c>
      <c r="DY17" s="1140">
        <v>137459.95647142001</v>
      </c>
      <c r="DZ17" s="1140">
        <v>135923.33982882</v>
      </c>
      <c r="EA17" s="1140">
        <v>178037.25319116001</v>
      </c>
      <c r="EB17" s="1140">
        <v>184213.58975858003</v>
      </c>
      <c r="EC17" s="1140">
        <v>194715.73296597999</v>
      </c>
      <c r="ED17" s="1140">
        <v>214151.32237446998</v>
      </c>
      <c r="EE17" s="1140">
        <v>195991.62394393003</v>
      </c>
      <c r="EF17" s="1140">
        <v>196250.02692538002</v>
      </c>
      <c r="EG17" s="1140">
        <v>235432.66699435998</v>
      </c>
      <c r="EH17" s="1140">
        <v>242527.10344161</v>
      </c>
      <c r="EI17" s="1140">
        <v>238940.32614782001</v>
      </c>
      <c r="EJ17" s="1140">
        <v>243110.72012456</v>
      </c>
      <c r="EK17" s="1140">
        <v>241688.64114866001</v>
      </c>
      <c r="EL17" s="1140">
        <v>259478.35074410311</v>
      </c>
      <c r="EM17" s="1140">
        <v>248055.04482666001</v>
      </c>
      <c r="EN17" s="1140">
        <v>250045.57459345</v>
      </c>
      <c r="EO17" s="1140">
        <v>263583.90975209</v>
      </c>
      <c r="EP17" s="1140">
        <v>234943.92992795561</v>
      </c>
      <c r="EQ17" s="1140">
        <v>228539.61849301</v>
      </c>
      <c r="ER17" s="1140">
        <v>248164.09587591561</v>
      </c>
      <c r="ES17" s="1140">
        <v>215684.19604951004</v>
      </c>
      <c r="ET17" s="1140">
        <v>205292.12414222001</v>
      </c>
      <c r="EU17" s="1140">
        <v>247231.96706224</v>
      </c>
      <c r="EV17" s="1140">
        <v>215274.61251648</v>
      </c>
      <c r="EW17" s="1140">
        <v>216750.65025109999</v>
      </c>
      <c r="EX17" s="1140">
        <v>230551.85570671811</v>
      </c>
      <c r="EY17" s="1140">
        <v>188928.4812944</v>
      </c>
      <c r="EZ17" s="1140">
        <v>177765.42426309999</v>
      </c>
      <c r="FA17" s="1140">
        <v>248164.08130338998</v>
      </c>
      <c r="FB17" s="1140">
        <v>183302.52351964999</v>
      </c>
      <c r="FC17" s="1140">
        <v>186319.62279741</v>
      </c>
      <c r="FD17" s="1140">
        <v>174826.90629076</v>
      </c>
      <c r="FE17" s="1140">
        <v>168633.77170903</v>
      </c>
      <c r="FF17" s="1140">
        <v>163148.18271093999</v>
      </c>
      <c r="FG17" s="1140">
        <v>161340.42389515002</v>
      </c>
      <c r="FH17" s="1140">
        <v>162584.33219921999</v>
      </c>
      <c r="FI17" s="1140">
        <v>162274.83313672</v>
      </c>
      <c r="FJ17" s="1140">
        <v>163023.54530003</v>
      </c>
      <c r="FK17" s="1140">
        <v>166936.71673769999</v>
      </c>
      <c r="FL17" s="1140">
        <v>175435.54535512</v>
      </c>
      <c r="FM17" s="1140">
        <v>176898.71868424001</v>
      </c>
      <c r="FN17" s="1140">
        <v>172083.84772238001</v>
      </c>
      <c r="FO17" s="1140">
        <v>169240.32215002002</v>
      </c>
      <c r="FP17" s="1140">
        <v>169004.76880660999</v>
      </c>
      <c r="FQ17" s="1140">
        <v>170877.00516425</v>
      </c>
      <c r="FR17" s="1140">
        <v>166658.90225033002</v>
      </c>
      <c r="FS17" s="1140">
        <v>170183.16341653001</v>
      </c>
      <c r="FT17" s="1140">
        <v>166465.79755443759</v>
      </c>
      <c r="FU17" s="1140">
        <v>172201.09941633543</v>
      </c>
      <c r="FV17" s="1140">
        <v>167125.05833991637</v>
      </c>
      <c r="FW17" s="1140">
        <v>178097.87161099171</v>
      </c>
      <c r="FX17" s="1140">
        <v>182506.09074471169</v>
      </c>
      <c r="FY17" s="1140">
        <v>182335.19470835701</v>
      </c>
      <c r="FZ17" s="1140">
        <v>182661.40092147744</v>
      </c>
      <c r="GA17" s="1140">
        <v>190494.55260935862</v>
      </c>
    </row>
    <row r="18" spans="1:183" ht="17.25" customHeight="1">
      <c r="A18" s="1160" t="s">
        <v>3037</v>
      </c>
      <c r="B18" s="1161">
        <v>18952.441887060002</v>
      </c>
      <c r="C18" s="1161">
        <v>18641.061393979999</v>
      </c>
      <c r="D18" s="1161">
        <v>18743.303560849996</v>
      </c>
      <c r="E18" s="1161">
        <v>18751.685785169997</v>
      </c>
      <c r="F18" s="1161">
        <v>18911.351549290001</v>
      </c>
      <c r="G18" s="1161">
        <v>18649.461355769999</v>
      </c>
      <c r="H18" s="1161">
        <v>18959.472219740001</v>
      </c>
      <c r="I18" s="1161">
        <v>19099.734956819997</v>
      </c>
      <c r="J18" s="1161">
        <v>19096.175257759998</v>
      </c>
      <c r="K18" s="1161">
        <v>19126.732547099997</v>
      </c>
      <c r="L18" s="1161">
        <v>19515.158774399999</v>
      </c>
      <c r="M18" s="1161">
        <v>22591.76147184</v>
      </c>
      <c r="N18" s="1161">
        <v>21236.65837347</v>
      </c>
      <c r="O18" s="1161">
        <v>20538.891013150002</v>
      </c>
      <c r="P18" s="1161">
        <v>20556.85096652</v>
      </c>
      <c r="Q18" s="1161">
        <v>20352.834272419997</v>
      </c>
      <c r="R18" s="1161">
        <v>20595.249062759998</v>
      </c>
      <c r="S18" s="1161">
        <v>20453.797603709998</v>
      </c>
      <c r="T18" s="1161">
        <v>20905.664051119998</v>
      </c>
      <c r="U18" s="1161">
        <v>21645.42161148</v>
      </c>
      <c r="V18" s="1161">
        <v>21156.80149025</v>
      </c>
      <c r="W18" s="1161">
        <v>21838.137164569998</v>
      </c>
      <c r="X18" s="1161">
        <v>21414.945182689997</v>
      </c>
      <c r="Y18" s="1161">
        <v>24469.755843179999</v>
      </c>
      <c r="Z18" s="1161">
        <v>22588.058014799997</v>
      </c>
      <c r="AA18" s="1161">
        <v>22171.260158819998</v>
      </c>
      <c r="AB18" s="1161">
        <v>21862.04674324</v>
      </c>
      <c r="AC18" s="1161">
        <v>21939.357956429998</v>
      </c>
      <c r="AD18" s="1161">
        <v>22081.98990434</v>
      </c>
      <c r="AE18" s="1161">
        <v>21745.491674569999</v>
      </c>
      <c r="AF18" s="1161">
        <v>22149.626996290001</v>
      </c>
      <c r="AG18" s="1161">
        <v>22572.425488049998</v>
      </c>
      <c r="AH18" s="1161">
        <v>22452.776109720002</v>
      </c>
      <c r="AI18" s="1161">
        <v>23032.897365330002</v>
      </c>
      <c r="AJ18" s="1161">
        <v>23216.152670249998</v>
      </c>
      <c r="AK18" s="1161">
        <v>26961.314001819999</v>
      </c>
      <c r="AL18" s="1161">
        <v>25163.105337090001</v>
      </c>
      <c r="AM18" s="1161">
        <v>24498.755108590001</v>
      </c>
      <c r="AN18" s="1162">
        <v>24955.023412139999</v>
      </c>
      <c r="AO18" s="1162">
        <v>24919.571457469996</v>
      </c>
      <c r="AP18" s="1162">
        <v>24588.03063723</v>
      </c>
      <c r="AQ18" s="1162">
        <v>24405.038596909999</v>
      </c>
      <c r="AR18" s="1162">
        <v>25220.77754155</v>
      </c>
      <c r="AS18" s="1162">
        <v>25317.262526309998</v>
      </c>
      <c r="AT18" s="1162">
        <v>24906.271864289996</v>
      </c>
      <c r="AU18" s="1162">
        <v>25514.94680301</v>
      </c>
      <c r="AV18" s="1162">
        <v>25355.99961635</v>
      </c>
      <c r="AW18" s="1162">
        <v>30127.65067585</v>
      </c>
      <c r="AX18" s="1162">
        <v>27335.793403099997</v>
      </c>
      <c r="AY18" s="1162">
        <v>26937.436175199997</v>
      </c>
      <c r="AZ18" s="1162">
        <v>26769.000060089998</v>
      </c>
      <c r="BA18" s="1162">
        <v>26721.178490309998</v>
      </c>
      <c r="BB18" s="1162">
        <v>26022.338344529999</v>
      </c>
      <c r="BC18" s="1162">
        <v>26344.899356469996</v>
      </c>
      <c r="BD18" s="1162">
        <v>27338.762973989997</v>
      </c>
      <c r="BE18" s="1162">
        <v>26980.232630539998</v>
      </c>
      <c r="BF18" s="1162">
        <v>26570.910404800001</v>
      </c>
      <c r="BG18" s="1162">
        <v>26596.024344789996</v>
      </c>
      <c r="BH18" s="1162">
        <v>27231.957308459998</v>
      </c>
      <c r="BI18" s="1162">
        <v>32530.922907949996</v>
      </c>
      <c r="BJ18" s="1162">
        <v>28693.542673849999</v>
      </c>
      <c r="BK18" s="1162">
        <v>28537.310704579999</v>
      </c>
      <c r="BL18" s="1162">
        <v>28235.79267477</v>
      </c>
      <c r="BM18" s="1162">
        <v>28891.639225089999</v>
      </c>
      <c r="BN18" s="1162">
        <v>28381.598166739997</v>
      </c>
      <c r="BO18" s="1162">
        <v>28401.159025539997</v>
      </c>
      <c r="BP18" s="1163">
        <v>29084.588811319998</v>
      </c>
      <c r="BQ18" s="1163">
        <v>28788.739345999998</v>
      </c>
      <c r="BR18" s="1163">
        <v>28816.358797509998</v>
      </c>
      <c r="BS18" s="1163">
        <v>29134.156574879999</v>
      </c>
      <c r="BT18" s="1163">
        <v>29138.429183199998</v>
      </c>
      <c r="BU18" s="1163">
        <v>33337.37905756</v>
      </c>
      <c r="BV18" s="1163">
        <v>31171.009461819998</v>
      </c>
      <c r="BW18" s="1163">
        <v>30647.284968779997</v>
      </c>
      <c r="BX18" s="1163">
        <v>30743.296292809999</v>
      </c>
      <c r="BY18" s="1163">
        <v>30447.59312302</v>
      </c>
      <c r="BZ18" s="1163">
        <v>30571.560486869999</v>
      </c>
      <c r="CA18" s="1163">
        <v>30580.84748371</v>
      </c>
      <c r="CB18" s="1163">
        <v>31022.94784166</v>
      </c>
      <c r="CC18" s="1163">
        <v>31154.782347649998</v>
      </c>
      <c r="CD18" s="1163">
        <v>31412.19991146</v>
      </c>
      <c r="CE18" s="1163">
        <v>31813.8796005</v>
      </c>
      <c r="CF18" s="1163">
        <v>31992.048036119999</v>
      </c>
      <c r="CG18" s="1163">
        <v>35918.397170519995</v>
      </c>
      <c r="CH18" s="113">
        <v>34021.84120132</v>
      </c>
      <c r="CI18" s="113">
        <v>33440.569531870002</v>
      </c>
      <c r="CJ18" s="113">
        <v>33640.358126409999</v>
      </c>
      <c r="CK18" s="113">
        <v>33183.677823489998</v>
      </c>
      <c r="CL18" s="113">
        <v>32557.513193549999</v>
      </c>
      <c r="CM18" s="113">
        <v>33563.811729280002</v>
      </c>
      <c r="CN18" s="113">
        <v>33350.070714089998</v>
      </c>
      <c r="CO18" s="113">
        <v>32925.326606149996</v>
      </c>
      <c r="CP18" s="113">
        <v>33195.02502809</v>
      </c>
      <c r="CQ18" s="113">
        <v>34800.521369850001</v>
      </c>
      <c r="CR18" s="113">
        <v>34608.30036668</v>
      </c>
      <c r="CS18" s="113">
        <v>38711.487522229996</v>
      </c>
      <c r="CT18" s="113">
        <v>37136.068104809994</v>
      </c>
      <c r="CU18" s="113">
        <v>36152.509834080003</v>
      </c>
      <c r="CV18" s="113">
        <v>35151.823000780001</v>
      </c>
      <c r="CW18" s="1142">
        <v>34465.873527309996</v>
      </c>
      <c r="CX18" s="1142">
        <v>34209.282211720005</v>
      </c>
      <c r="CY18" s="1142">
        <v>33840.939583910003</v>
      </c>
      <c r="CZ18" s="1142">
        <v>34354.436784220001</v>
      </c>
      <c r="DA18" s="1142">
        <v>33981.630423590002</v>
      </c>
      <c r="DB18" s="1142">
        <v>33490.009091289998</v>
      </c>
      <c r="DC18" s="1142">
        <v>34513.611328470004</v>
      </c>
      <c r="DD18" s="1142">
        <v>34749.692863690005</v>
      </c>
      <c r="DE18" s="1142">
        <v>39340.472129850001</v>
      </c>
      <c r="DF18" s="1142">
        <v>37248.48744307</v>
      </c>
      <c r="DG18" s="1142">
        <v>35669.852744309996</v>
      </c>
      <c r="DH18" s="1142">
        <v>36175.575864860002</v>
      </c>
      <c r="DI18" s="1142">
        <v>36335.002560349996</v>
      </c>
      <c r="DJ18" s="1142">
        <v>36329.981773430001</v>
      </c>
      <c r="DK18" s="1142">
        <v>35893.39228421</v>
      </c>
      <c r="DL18" s="1142">
        <v>36452.5215704</v>
      </c>
      <c r="DM18" s="1142">
        <v>36472.006218720002</v>
      </c>
      <c r="DN18" s="1142">
        <v>35863.320522440001</v>
      </c>
      <c r="DO18" s="1142">
        <v>37885.514226650004</v>
      </c>
      <c r="DP18" s="1142">
        <v>37486.875528690005</v>
      </c>
      <c r="DQ18" s="1142">
        <v>42909.155061279998</v>
      </c>
      <c r="DR18" s="1142">
        <v>39910.772255479998</v>
      </c>
      <c r="DS18" s="1142">
        <v>39384.515622779996</v>
      </c>
      <c r="DT18" s="1142">
        <v>40531.515348909998</v>
      </c>
      <c r="DU18" s="1142">
        <v>42371.915842529997</v>
      </c>
      <c r="DV18" s="1142">
        <v>42552.193212419996</v>
      </c>
      <c r="DW18" s="1142">
        <v>41855.520518819998</v>
      </c>
      <c r="DX18" s="1142">
        <v>42116.495948699994</v>
      </c>
      <c r="DY18" s="1142">
        <v>41580.369955940005</v>
      </c>
      <c r="DZ18" s="1142">
        <v>41766.725282209998</v>
      </c>
      <c r="EA18" s="1142">
        <v>42101.064163249997</v>
      </c>
      <c r="EB18" s="1142">
        <v>42301.685575169999</v>
      </c>
      <c r="EC18" s="1142">
        <v>46561.469153729995</v>
      </c>
      <c r="ED18" s="1142">
        <v>44509.239605659997</v>
      </c>
      <c r="EE18" s="1142">
        <v>43570.631886510004</v>
      </c>
      <c r="EF18" s="1142">
        <v>44859.021304490001</v>
      </c>
      <c r="EG18" s="1142">
        <v>45474.997122109999</v>
      </c>
      <c r="EH18" s="1142">
        <v>45652.290638890001</v>
      </c>
      <c r="EI18" s="1142">
        <v>45253.418362540004</v>
      </c>
      <c r="EJ18" s="1142">
        <v>45396.058863369995</v>
      </c>
      <c r="EK18" s="1142">
        <v>45485.625681690006</v>
      </c>
      <c r="EL18" s="1142">
        <v>45203.814371940003</v>
      </c>
      <c r="EM18" s="1142">
        <v>46601.951965640001</v>
      </c>
      <c r="EN18" s="1142">
        <v>46807.790540039998</v>
      </c>
      <c r="EO18" s="1142">
        <v>50200.431737760002</v>
      </c>
      <c r="EP18" s="1142">
        <v>48639.714801449998</v>
      </c>
      <c r="EQ18" s="1142">
        <v>48611.263719930001</v>
      </c>
      <c r="ER18" s="1142">
        <v>48541.727019010003</v>
      </c>
      <c r="ES18" s="1142">
        <v>48689.346931010004</v>
      </c>
      <c r="ET18" s="1142">
        <v>48831.133845379998</v>
      </c>
      <c r="EU18" s="1142">
        <v>48687.141473080002</v>
      </c>
      <c r="EV18" s="1142">
        <v>49016.160588749997</v>
      </c>
      <c r="EW18" s="1142">
        <v>49284.513097319999</v>
      </c>
      <c r="EX18" s="1142">
        <v>49259.972189779997</v>
      </c>
      <c r="EY18" s="1142">
        <v>49605.813785729995</v>
      </c>
      <c r="EZ18" s="1142">
        <v>49671.25370044</v>
      </c>
      <c r="FA18" s="1142">
        <v>54641.723932839996</v>
      </c>
      <c r="FB18" s="1142">
        <v>52660.591759669995</v>
      </c>
      <c r="FC18" s="1142">
        <v>52443.415701170001</v>
      </c>
      <c r="FD18" s="1142">
        <v>52368.205912429999</v>
      </c>
      <c r="FE18" s="1142">
        <v>52379.285073710002</v>
      </c>
      <c r="FF18" s="1142">
        <v>52270.869680789998</v>
      </c>
      <c r="FG18" s="1142">
        <v>52226.330739780002</v>
      </c>
      <c r="FH18" s="1142">
        <v>52370.301967909996</v>
      </c>
      <c r="FI18" s="1142">
        <v>52804.042302589995</v>
      </c>
      <c r="FJ18" s="1142">
        <v>52968.305682639999</v>
      </c>
      <c r="FK18" s="1142">
        <v>53946.418062159995</v>
      </c>
      <c r="FL18" s="1142">
        <v>54585.77893619</v>
      </c>
      <c r="FM18" s="1142">
        <v>59910.89828876</v>
      </c>
      <c r="FN18" s="1142">
        <v>57402.78372806</v>
      </c>
      <c r="FO18" s="1142">
        <v>56798.115225709997</v>
      </c>
      <c r="FP18" s="1142">
        <v>57096.823497229998</v>
      </c>
      <c r="FQ18" s="1142">
        <v>58092.840375719999</v>
      </c>
      <c r="FR18" s="1142">
        <v>58318.711577629998</v>
      </c>
      <c r="FS18" s="1142">
        <v>58185.183169900003</v>
      </c>
      <c r="FT18" s="1142">
        <v>58866.172156709996</v>
      </c>
      <c r="FU18" s="1142">
        <v>59402.256284979994</v>
      </c>
      <c r="FV18" s="1142">
        <v>59633.818082149999</v>
      </c>
      <c r="FW18" s="1142">
        <v>61071.69316196</v>
      </c>
      <c r="FX18" s="1142">
        <v>62109.981423489997</v>
      </c>
      <c r="FY18" s="1142">
        <v>68005.850585959997</v>
      </c>
      <c r="FZ18" s="1142">
        <v>66619.044292299994</v>
      </c>
      <c r="GA18" s="1142">
        <v>66558.036416560004</v>
      </c>
    </row>
    <row r="19" spans="1:183" ht="17.25" customHeight="1">
      <c r="A19" s="1160" t="s">
        <v>3038</v>
      </c>
      <c r="B19" s="1161">
        <v>13180.361091909999</v>
      </c>
      <c r="C19" s="1161">
        <v>15445.119449369999</v>
      </c>
      <c r="D19" s="1161">
        <v>16168.046902009999</v>
      </c>
      <c r="E19" s="1161">
        <v>15124.25977701</v>
      </c>
      <c r="F19" s="1161">
        <v>16001.144004809998</v>
      </c>
      <c r="G19" s="1161">
        <v>16558.544007380002</v>
      </c>
      <c r="H19" s="1161">
        <v>19007.349950509997</v>
      </c>
      <c r="I19" s="1161">
        <v>17182.945034510001</v>
      </c>
      <c r="J19" s="1161">
        <v>17080.954378169998</v>
      </c>
      <c r="K19" s="1161">
        <v>19601.086913409999</v>
      </c>
      <c r="L19" s="1161">
        <v>20360.644917080001</v>
      </c>
      <c r="M19" s="1161">
        <v>22187.582204819999</v>
      </c>
      <c r="N19" s="1161">
        <v>22842.828379009999</v>
      </c>
      <c r="O19" s="1161">
        <v>22753.930035100002</v>
      </c>
      <c r="P19" s="1161">
        <v>21902.896262459999</v>
      </c>
      <c r="Q19" s="1161">
        <v>22996.164349359999</v>
      </c>
      <c r="R19" s="1161">
        <v>20819.986171249999</v>
      </c>
      <c r="S19" s="1161">
        <v>21555.850004669999</v>
      </c>
      <c r="T19" s="1161">
        <v>21020.661866890001</v>
      </c>
      <c r="U19" s="1161">
        <v>22403.703741509999</v>
      </c>
      <c r="V19" s="1161">
        <v>20956.707757559998</v>
      </c>
      <c r="W19" s="1161">
        <v>20392.186258429996</v>
      </c>
      <c r="X19" s="1161">
        <v>20406.316159820002</v>
      </c>
      <c r="Y19" s="1161">
        <v>23666.373667289998</v>
      </c>
      <c r="Z19" s="1161">
        <v>21128.55688815</v>
      </c>
      <c r="AA19" s="1161">
        <v>22606.986195919999</v>
      </c>
      <c r="AB19" s="1161">
        <v>22648.888231509998</v>
      </c>
      <c r="AC19" s="1161">
        <v>22462.387835019999</v>
      </c>
      <c r="AD19" s="1161">
        <v>22476.149191739998</v>
      </c>
      <c r="AE19" s="1161">
        <v>23977.369481069996</v>
      </c>
      <c r="AF19" s="1161">
        <v>23701.931139239998</v>
      </c>
      <c r="AG19" s="1161">
        <v>23541.113787940001</v>
      </c>
      <c r="AH19" s="1161">
        <v>24591.544820159997</v>
      </c>
      <c r="AI19" s="1161">
        <v>23167.60481945</v>
      </c>
      <c r="AJ19" s="1161">
        <v>22131.482146099999</v>
      </c>
      <c r="AK19" s="1161">
        <v>25515.138641540001</v>
      </c>
      <c r="AL19" s="1161">
        <v>24854.226564650002</v>
      </c>
      <c r="AM19" s="1161">
        <v>27797.761466790002</v>
      </c>
      <c r="AN19" s="1162">
        <v>26943.295328619999</v>
      </c>
      <c r="AO19" s="1162">
        <v>23830.458748830002</v>
      </c>
      <c r="AP19" s="1162">
        <v>28088.96964996</v>
      </c>
      <c r="AQ19" s="1162">
        <v>28377.491470929999</v>
      </c>
      <c r="AR19" s="1162">
        <v>28845.220740209999</v>
      </c>
      <c r="AS19" s="1162">
        <v>26045.912519270001</v>
      </c>
      <c r="AT19" s="1162">
        <v>25113.663529400004</v>
      </c>
      <c r="AU19" s="1162">
        <v>26366.097784619997</v>
      </c>
      <c r="AV19" s="1162">
        <v>28225.168882770002</v>
      </c>
      <c r="AW19" s="1162">
        <v>31894.798558349998</v>
      </c>
      <c r="AX19" s="1162">
        <v>31263.989790459997</v>
      </c>
      <c r="AY19" s="1162">
        <v>37062.201626349997</v>
      </c>
      <c r="AZ19" s="1162">
        <v>35626.74721275</v>
      </c>
      <c r="BA19" s="1162">
        <v>35263.900715039999</v>
      </c>
      <c r="BB19" s="1162">
        <v>36480.672927440006</v>
      </c>
      <c r="BC19" s="1162">
        <v>35505.536266570001</v>
      </c>
      <c r="BD19" s="1162">
        <v>37346.30601778</v>
      </c>
      <c r="BE19" s="1162">
        <v>39447.964838309999</v>
      </c>
      <c r="BF19" s="1162">
        <v>37043.045730330006</v>
      </c>
      <c r="BG19" s="1162">
        <v>38406.794046370007</v>
      </c>
      <c r="BH19" s="1162">
        <v>36009.536248050004</v>
      </c>
      <c r="BI19" s="1162">
        <v>35269.696321449999</v>
      </c>
      <c r="BJ19" s="1162">
        <v>40104.413002199995</v>
      </c>
      <c r="BK19" s="1162">
        <v>41805.112039910004</v>
      </c>
      <c r="BL19" s="1162">
        <v>45054.548004237091</v>
      </c>
      <c r="BM19" s="1162">
        <v>46161.870899910005</v>
      </c>
      <c r="BN19" s="1162">
        <v>42302.540231880004</v>
      </c>
      <c r="BO19" s="1162">
        <v>42987.27696255</v>
      </c>
      <c r="BP19" s="1163">
        <v>39385.219822699997</v>
      </c>
      <c r="BQ19" s="1163">
        <v>36807.436373129996</v>
      </c>
      <c r="BR19" s="1163">
        <v>37970.221436699998</v>
      </c>
      <c r="BS19" s="1163">
        <v>41922.34927662</v>
      </c>
      <c r="BT19" s="1163">
        <v>41263.81340811</v>
      </c>
      <c r="BU19" s="1163">
        <v>39962.347326120005</v>
      </c>
      <c r="BV19" s="1163">
        <v>43239.512165820001</v>
      </c>
      <c r="BW19" s="1163">
        <v>42176.046251020001</v>
      </c>
      <c r="BX19" s="1163">
        <v>38608.694038940004</v>
      </c>
      <c r="BY19" s="1163">
        <v>36805.113869389999</v>
      </c>
      <c r="BZ19" s="1163">
        <v>45411.241120620005</v>
      </c>
      <c r="CA19" s="1163">
        <v>39659.050252699992</v>
      </c>
      <c r="CB19" s="1163">
        <v>40641.943913030002</v>
      </c>
      <c r="CC19" s="1163">
        <v>40847.126320720003</v>
      </c>
      <c r="CD19" s="1163">
        <v>41470.56727</v>
      </c>
      <c r="CE19" s="1163">
        <v>39234.331478</v>
      </c>
      <c r="CF19" s="1163">
        <v>42934.689576000004</v>
      </c>
      <c r="CG19" s="1163">
        <v>45642.115197769999</v>
      </c>
      <c r="CH19" s="113">
        <v>48951.913890610005</v>
      </c>
      <c r="CI19" s="113">
        <v>46324.269419410004</v>
      </c>
      <c r="CJ19" s="113">
        <v>42441.435363860001</v>
      </c>
      <c r="CK19" s="113">
        <v>50524.902447699991</v>
      </c>
      <c r="CL19" s="113">
        <v>51270.683553429997</v>
      </c>
      <c r="CM19" s="113">
        <v>46984.148916220001</v>
      </c>
      <c r="CN19" s="113">
        <v>48775.635459120007</v>
      </c>
      <c r="CO19" s="113">
        <v>46023.509124389995</v>
      </c>
      <c r="CP19" s="113">
        <v>52573.411807529999</v>
      </c>
      <c r="CQ19" s="113">
        <v>47851.757256239995</v>
      </c>
      <c r="CR19" s="113">
        <v>55350.635036970001</v>
      </c>
      <c r="CS19" s="113">
        <v>63319.442593779997</v>
      </c>
      <c r="CT19" s="113">
        <v>63907.960726270678</v>
      </c>
      <c r="CU19" s="113">
        <v>64589.194299900002</v>
      </c>
      <c r="CV19" s="113">
        <v>61684.655452080005</v>
      </c>
      <c r="CW19" s="1142">
        <v>62161.711645019997</v>
      </c>
      <c r="CX19" s="1142">
        <v>65056.358257800006</v>
      </c>
      <c r="CY19" s="1142">
        <v>75026.109037970004</v>
      </c>
      <c r="CZ19" s="1142">
        <v>66061.261849009999</v>
      </c>
      <c r="DA19" s="1142">
        <v>78886.824107995009</v>
      </c>
      <c r="DB19" s="1142">
        <v>66111.966410969995</v>
      </c>
      <c r="DC19" s="1142">
        <v>63491.167822060001</v>
      </c>
      <c r="DD19" s="1142">
        <v>68248.702641269992</v>
      </c>
      <c r="DE19" s="1142">
        <v>61401.321099070003</v>
      </c>
      <c r="DF19" s="1142">
        <v>65474.932045410009</v>
      </c>
      <c r="DG19" s="1142">
        <v>67717.134163858689</v>
      </c>
      <c r="DH19" s="1142">
        <v>65531.594309039996</v>
      </c>
      <c r="DI19" s="1142">
        <v>67107.099646510003</v>
      </c>
      <c r="DJ19" s="1142">
        <v>72113.999596050009</v>
      </c>
      <c r="DK19" s="1142">
        <v>69662.272514149998</v>
      </c>
      <c r="DL19" s="1142">
        <v>73260.279537859999</v>
      </c>
      <c r="DM19" s="1142">
        <v>68096.729228600001</v>
      </c>
      <c r="DN19" s="1142">
        <v>69723.013958799478</v>
      </c>
      <c r="DO19" s="1142">
        <v>66601.074179229996</v>
      </c>
      <c r="DP19" s="1142">
        <v>73118.439982059994</v>
      </c>
      <c r="DQ19" s="1142">
        <v>80233.224526130012</v>
      </c>
      <c r="DR19" s="1142">
        <v>77664.276133166772</v>
      </c>
      <c r="DS19" s="1142">
        <v>82527.919000330003</v>
      </c>
      <c r="DT19" s="1142">
        <v>85741.699121390004</v>
      </c>
      <c r="DU19" s="1142">
        <v>89819.763154839995</v>
      </c>
      <c r="DV19" s="1142">
        <v>114146.32523480999</v>
      </c>
      <c r="DW19" s="1142">
        <v>106333.6766491</v>
      </c>
      <c r="DX19" s="1142">
        <v>110725.45381096001</v>
      </c>
      <c r="DY19" s="1142">
        <v>94847.223145479991</v>
      </c>
      <c r="DZ19" s="1142">
        <v>93124.633783609999</v>
      </c>
      <c r="EA19" s="1142">
        <v>102102.07600891001</v>
      </c>
      <c r="EB19" s="1142">
        <v>108077.88781541001</v>
      </c>
      <c r="EC19" s="1142">
        <v>114822.24273725</v>
      </c>
      <c r="ED19" s="1142">
        <v>136395.09296280998</v>
      </c>
      <c r="EE19" s="1142">
        <v>119235.86102542</v>
      </c>
      <c r="EF19" s="1142">
        <v>119481.94308589</v>
      </c>
      <c r="EG19" s="1142">
        <v>111250.85803824999</v>
      </c>
      <c r="EH19" s="1142">
        <v>119047.64699972</v>
      </c>
      <c r="EI19" s="1142">
        <v>121752.69274627999</v>
      </c>
      <c r="EJ19" s="1142">
        <v>126917.80414119</v>
      </c>
      <c r="EK19" s="1142">
        <v>126033.27442997</v>
      </c>
      <c r="EL19" s="1142">
        <v>145435.1557261631</v>
      </c>
      <c r="EM19" s="1142">
        <v>132929.18596902001</v>
      </c>
      <c r="EN19" s="1142">
        <v>136076.72523841</v>
      </c>
      <c r="EO19" s="1142">
        <v>173544.46406533002</v>
      </c>
      <c r="EP19" s="1142">
        <v>146823.25957450562</v>
      </c>
      <c r="EQ19" s="1142">
        <v>142817.57007008002</v>
      </c>
      <c r="ER19" s="1142">
        <v>162972.30456390561</v>
      </c>
      <c r="ES19" s="1142">
        <v>130814.6745275</v>
      </c>
      <c r="ET19" s="1142">
        <v>120546.86218584001</v>
      </c>
      <c r="EU19" s="1142">
        <v>163512.81723715999</v>
      </c>
      <c r="EV19" s="1142">
        <v>131013.45033473001</v>
      </c>
      <c r="EW19" s="1142">
        <v>132814.72532778</v>
      </c>
      <c r="EX19" s="1142">
        <v>146767.71965893809</v>
      </c>
      <c r="EY19" s="1142">
        <v>105340.12706767001</v>
      </c>
      <c r="EZ19" s="1142">
        <v>94663.518157660001</v>
      </c>
      <c r="FA19" s="1142">
        <v>160738.11890554999</v>
      </c>
      <c r="FB19" s="1142">
        <v>97771.032146980011</v>
      </c>
      <c r="FC19" s="1142">
        <v>101088.43005724001</v>
      </c>
      <c r="FD19" s="1142">
        <v>89897.901281330007</v>
      </c>
      <c r="FE19" s="1142">
        <v>83961.675615320011</v>
      </c>
      <c r="FF19" s="1142">
        <v>78690.537324149991</v>
      </c>
      <c r="FG19" s="1142">
        <v>77510.39230236999</v>
      </c>
      <c r="FH19" s="1142">
        <v>78708.848941310003</v>
      </c>
      <c r="FI19" s="1142">
        <v>78240.908420129999</v>
      </c>
      <c r="FJ19" s="1142">
        <v>79602.316132389999</v>
      </c>
      <c r="FK19" s="1142">
        <v>82607.00298153999</v>
      </c>
      <c r="FL19" s="1142">
        <v>90536.860327929986</v>
      </c>
      <c r="FM19" s="1142">
        <v>87011.515156479989</v>
      </c>
      <c r="FN19" s="1142">
        <v>84612.618787320011</v>
      </c>
      <c r="FO19" s="1142">
        <v>82405.166385310004</v>
      </c>
      <c r="FP19" s="1142">
        <v>81970.519806380005</v>
      </c>
      <c r="FQ19" s="1142">
        <v>82645.720013760001</v>
      </c>
      <c r="FR19" s="1142">
        <v>81045.649406700002</v>
      </c>
      <c r="FS19" s="1142">
        <v>85632.169359630003</v>
      </c>
      <c r="FT19" s="1142">
        <v>80941.566625869993</v>
      </c>
      <c r="FU19" s="1142">
        <v>86304.244388869993</v>
      </c>
      <c r="FV19" s="1142">
        <v>81065.55549241</v>
      </c>
      <c r="FW19" s="1142">
        <v>90595.907326789995</v>
      </c>
      <c r="FX19" s="1142">
        <v>93635.553940619997</v>
      </c>
      <c r="FY19" s="1142">
        <v>87085.296023639996</v>
      </c>
      <c r="FZ19" s="1142">
        <v>88599.143044779994</v>
      </c>
      <c r="GA19" s="1142">
        <v>96479.560896740004</v>
      </c>
    </row>
    <row r="20" spans="1:183" ht="17.25" customHeight="1">
      <c r="A20" s="1160" t="s">
        <v>3039</v>
      </c>
      <c r="B20" s="1161">
        <v>173.77583848999998</v>
      </c>
      <c r="C20" s="1161">
        <v>102.15030181408299</v>
      </c>
      <c r="D20" s="1161">
        <v>107.57548442879599</v>
      </c>
      <c r="E20" s="1161">
        <v>96.970545829999992</v>
      </c>
      <c r="F20" s="1161">
        <v>92.457328589252</v>
      </c>
      <c r="G20" s="1161">
        <v>440.817523815794</v>
      </c>
      <c r="H20" s="1161">
        <v>144.695107660503</v>
      </c>
      <c r="I20" s="1161">
        <v>139.61848140775101</v>
      </c>
      <c r="J20" s="1170">
        <v>267.13934071788196</v>
      </c>
      <c r="K20" s="1161">
        <v>140.39613334605099</v>
      </c>
      <c r="L20" s="1161">
        <v>147.65538167153198</v>
      </c>
      <c r="M20" s="1161">
        <v>156.18358312016798</v>
      </c>
      <c r="N20" s="1161">
        <v>141.37216390342701</v>
      </c>
      <c r="O20" s="1161">
        <v>165.14521648076197</v>
      </c>
      <c r="P20" s="1161">
        <v>156.283154672509</v>
      </c>
      <c r="Q20" s="1161">
        <v>170.538513680878</v>
      </c>
      <c r="R20" s="1161">
        <v>118.92258400263799</v>
      </c>
      <c r="S20" s="1161">
        <v>227.06391243610898</v>
      </c>
      <c r="T20" s="1161">
        <v>147.606747109975</v>
      </c>
      <c r="U20" s="1161">
        <v>145.05270454831998</v>
      </c>
      <c r="V20" s="1161">
        <v>178.60699340812801</v>
      </c>
      <c r="W20" s="1161">
        <v>228.86708454979401</v>
      </c>
      <c r="X20" s="1161">
        <v>145.94768976260698</v>
      </c>
      <c r="Y20" s="1161">
        <v>144.74181716741302</v>
      </c>
      <c r="Z20" s="1161">
        <v>134.190323829216</v>
      </c>
      <c r="AA20" s="1161">
        <v>122.79770026911299</v>
      </c>
      <c r="AB20" s="1161">
        <v>128.30850091761698</v>
      </c>
      <c r="AC20" s="1161">
        <v>125.31778668365899</v>
      </c>
      <c r="AD20" s="1161">
        <v>104.85266671033099</v>
      </c>
      <c r="AE20" s="1161">
        <v>188.10748455776599</v>
      </c>
      <c r="AF20" s="1161">
        <v>198.07162782</v>
      </c>
      <c r="AG20" s="1161">
        <v>71.810326250000003</v>
      </c>
      <c r="AH20" s="1161">
        <v>223.63965296000001</v>
      </c>
      <c r="AI20" s="1161">
        <v>238.61876867999996</v>
      </c>
      <c r="AJ20" s="1161">
        <v>151.47403553999999</v>
      </c>
      <c r="AK20" s="1161">
        <v>146.47737080000002</v>
      </c>
      <c r="AL20" s="1161">
        <v>69.348740169999985</v>
      </c>
      <c r="AM20" s="1161">
        <v>65.960218440000006</v>
      </c>
      <c r="AN20" s="1162">
        <v>64.97840020999999</v>
      </c>
      <c r="AO20" s="1162">
        <v>65.584209119999997</v>
      </c>
      <c r="AP20" s="1162">
        <v>68.513367979999998</v>
      </c>
      <c r="AQ20" s="1162">
        <v>311.48284962999998</v>
      </c>
      <c r="AR20" s="1162">
        <v>90.367219909999989</v>
      </c>
      <c r="AS20" s="1162">
        <v>88.740492129999993</v>
      </c>
      <c r="AT20" s="1162">
        <v>165.29868494999999</v>
      </c>
      <c r="AU20" s="1162">
        <v>96.820067709999989</v>
      </c>
      <c r="AV20" s="1162">
        <v>176.07912083000002</v>
      </c>
      <c r="AW20" s="1162">
        <v>327.56298057999999</v>
      </c>
      <c r="AX20" s="1162">
        <v>68.868365640000007</v>
      </c>
      <c r="AY20" s="1162">
        <v>92.072264139999987</v>
      </c>
      <c r="AZ20" s="1162">
        <v>87.70549441</v>
      </c>
      <c r="BA20" s="1162">
        <v>85.291687549999992</v>
      </c>
      <c r="BB20" s="1162">
        <v>79.022807060000005</v>
      </c>
      <c r="BC20" s="1162">
        <v>286.60368328999999</v>
      </c>
      <c r="BD20" s="1162">
        <v>117.17449668</v>
      </c>
      <c r="BE20" s="1162">
        <v>93.580257980000013</v>
      </c>
      <c r="BF20" s="1162">
        <v>174.95850214999999</v>
      </c>
      <c r="BG20" s="1162">
        <v>198.19834580999998</v>
      </c>
      <c r="BH20" s="1162">
        <v>116.58136098999999</v>
      </c>
      <c r="BI20" s="1162">
        <v>132.96940228</v>
      </c>
      <c r="BJ20" s="1162">
        <v>90.140118959999995</v>
      </c>
      <c r="BK20" s="1162">
        <v>98.214010599999995</v>
      </c>
      <c r="BL20" s="1162">
        <v>287.49325514999998</v>
      </c>
      <c r="BM20" s="1162">
        <v>106.17286981999999</v>
      </c>
      <c r="BN20" s="1162">
        <v>119.60855578000002</v>
      </c>
      <c r="BO20" s="1162">
        <v>205.71154525</v>
      </c>
      <c r="BP20" s="1163">
        <v>303.37492168</v>
      </c>
      <c r="BQ20" s="1163">
        <v>973.68625691</v>
      </c>
      <c r="BR20" s="1163">
        <v>160.70164977000002</v>
      </c>
      <c r="BS20" s="1163">
        <v>111.26486164000001</v>
      </c>
      <c r="BT20" s="1163">
        <v>94.175746759999996</v>
      </c>
      <c r="BU20" s="1163">
        <v>269.32090277000003</v>
      </c>
      <c r="BV20" s="1163">
        <v>87.858485169999994</v>
      </c>
      <c r="BW20" s="1163">
        <v>94.195966089999999</v>
      </c>
      <c r="BX20" s="1163">
        <v>94.053120899999996</v>
      </c>
      <c r="BY20" s="1163">
        <v>161.28891437999999</v>
      </c>
      <c r="BZ20" s="1163">
        <v>89.757791629999986</v>
      </c>
      <c r="CA20" s="1163">
        <v>179.93911718000001</v>
      </c>
      <c r="CB20" s="1163">
        <v>146.21655204999999</v>
      </c>
      <c r="CC20" s="1163">
        <v>272.51439976</v>
      </c>
      <c r="CD20" s="1163">
        <v>201.026970912292</v>
      </c>
      <c r="CE20" s="1163">
        <v>108.05774693229202</v>
      </c>
      <c r="CF20" s="1163">
        <v>123.29075911229199</v>
      </c>
      <c r="CG20" s="1163">
        <v>501.94194608229202</v>
      </c>
      <c r="CH20" s="113">
        <v>100.121209352292</v>
      </c>
      <c r="CI20" s="113">
        <v>123.23431674229201</v>
      </c>
      <c r="CJ20" s="113">
        <v>188.695070572292</v>
      </c>
      <c r="CK20" s="113">
        <v>124.155907852292</v>
      </c>
      <c r="CL20" s="113">
        <v>116.71135166229199</v>
      </c>
      <c r="CM20" s="113">
        <v>154.50991295229201</v>
      </c>
      <c r="CN20" s="113">
        <v>135.60562615229202</v>
      </c>
      <c r="CO20" s="113">
        <v>119.37766276229199</v>
      </c>
      <c r="CP20" s="113">
        <v>161.25076070229198</v>
      </c>
      <c r="CQ20" s="113">
        <v>123.792049482292</v>
      </c>
      <c r="CR20" s="113">
        <v>96.785139372292008</v>
      </c>
      <c r="CS20" s="113">
        <v>117.1509110622919</v>
      </c>
      <c r="CT20" s="113">
        <v>102.42437505161277</v>
      </c>
      <c r="CU20" s="113">
        <v>102.68574928999996</v>
      </c>
      <c r="CV20" s="113">
        <v>90.992883340000006</v>
      </c>
      <c r="CW20" s="1142">
        <v>136.97165480000001</v>
      </c>
      <c r="CX20" s="1142">
        <v>90.161154210000007</v>
      </c>
      <c r="CY20" s="1142">
        <v>181.81452732</v>
      </c>
      <c r="CZ20" s="1142">
        <v>244.34909191</v>
      </c>
      <c r="DA20" s="1142">
        <v>88.388957700000006</v>
      </c>
      <c r="DB20" s="1142">
        <v>158.43232340999998</v>
      </c>
      <c r="DC20" s="1142">
        <v>92.67600542000001</v>
      </c>
      <c r="DD20" s="1142">
        <v>94.416789629999997</v>
      </c>
      <c r="DE20" s="1142">
        <v>125.31831032999997</v>
      </c>
      <c r="DF20" s="1142">
        <v>94.889142859999993</v>
      </c>
      <c r="DG20" s="1142">
        <v>97.602569751300095</v>
      </c>
      <c r="DH20" s="1142">
        <v>171.87512075000001</v>
      </c>
      <c r="DI20" s="1142">
        <v>113.19360673999999</v>
      </c>
      <c r="DJ20" s="1142">
        <v>87.118590710000007</v>
      </c>
      <c r="DK20" s="1142">
        <v>174.29209967000003</v>
      </c>
      <c r="DL20" s="1142">
        <v>139.92875448999999</v>
      </c>
      <c r="DM20" s="1142">
        <v>153.06926948</v>
      </c>
      <c r="DN20" s="1142">
        <v>151.49676460052194</v>
      </c>
      <c r="DO20" s="1142">
        <v>124.37545290999998</v>
      </c>
      <c r="DP20" s="1142">
        <v>180.39076556999999</v>
      </c>
      <c r="DQ20" s="1142">
        <v>209.11658635000001</v>
      </c>
      <c r="DR20" s="1142">
        <v>112.00605301321792</v>
      </c>
      <c r="DS20" s="1142">
        <v>134.80012464999999</v>
      </c>
      <c r="DT20" s="1142">
        <v>129.51373888999998</v>
      </c>
      <c r="DU20" s="1142">
        <v>204.09779483000003</v>
      </c>
      <c r="DV20" s="1142">
        <v>152.48577488000001</v>
      </c>
      <c r="DW20" s="1142">
        <v>157.5809311400001</v>
      </c>
      <c r="DX20" s="1142">
        <v>1031.3103779999999</v>
      </c>
      <c r="DY20" s="1142">
        <v>1032.36337</v>
      </c>
      <c r="DZ20" s="1142">
        <v>1031.980763</v>
      </c>
      <c r="EA20" s="1142">
        <v>33834.113019000004</v>
      </c>
      <c r="EB20" s="1142">
        <v>33834.016367999997</v>
      </c>
      <c r="EC20" s="1142">
        <v>33332.021075000004</v>
      </c>
      <c r="ED20" s="1142">
        <v>33246.989805999998</v>
      </c>
      <c r="EE20" s="1142">
        <v>33185.131032000005</v>
      </c>
      <c r="EF20" s="1142">
        <v>31909.062534999997</v>
      </c>
      <c r="EG20" s="1142">
        <v>78706.811833999993</v>
      </c>
      <c r="EH20" s="1142">
        <v>77827.165802999996</v>
      </c>
      <c r="EI20" s="1142">
        <v>71934.215039000002</v>
      </c>
      <c r="EJ20" s="1142">
        <v>70796.857119999986</v>
      </c>
      <c r="EK20" s="1142">
        <v>70169.741037</v>
      </c>
      <c r="EL20" s="1142">
        <v>68839.380646000005</v>
      </c>
      <c r="EM20" s="1142">
        <v>68523.906892000014</v>
      </c>
      <c r="EN20" s="1142">
        <v>67161.058815000011</v>
      </c>
      <c r="EO20" s="1142">
        <v>39839.013949</v>
      </c>
      <c r="EP20" s="1142">
        <v>39480.955552000007</v>
      </c>
      <c r="EQ20" s="1142">
        <v>37110.784702999998</v>
      </c>
      <c r="ER20" s="1142">
        <v>36650.064293000003</v>
      </c>
      <c r="ES20" s="1142">
        <v>36180.174591000003</v>
      </c>
      <c r="ET20" s="1142">
        <v>35914.128110999998</v>
      </c>
      <c r="EU20" s="1142">
        <v>35032.008352000004</v>
      </c>
      <c r="EV20" s="1142">
        <v>35245.001592999994</v>
      </c>
      <c r="EW20" s="1142">
        <v>34651.411825999996</v>
      </c>
      <c r="EX20" s="1142">
        <v>34524.163858</v>
      </c>
      <c r="EY20" s="1142">
        <v>33982.540440999997</v>
      </c>
      <c r="EZ20" s="1142">
        <v>33430.652405000001</v>
      </c>
      <c r="FA20" s="1142">
        <v>32784.238464999995</v>
      </c>
      <c r="FB20" s="1142">
        <v>32870.899613000001</v>
      </c>
      <c r="FC20" s="1142">
        <v>32787.777039000001</v>
      </c>
      <c r="FD20" s="1142">
        <v>32560.799097000003</v>
      </c>
      <c r="FE20" s="1142">
        <v>32292.811020000001</v>
      </c>
      <c r="FF20" s="1142">
        <v>32186.775706</v>
      </c>
      <c r="FG20" s="1142">
        <v>31603.700853000002</v>
      </c>
      <c r="FH20" s="1142">
        <v>31505.18129</v>
      </c>
      <c r="FI20" s="1142">
        <v>31229.882414</v>
      </c>
      <c r="FJ20" s="1142">
        <v>30452.923485000003</v>
      </c>
      <c r="FK20" s="1142">
        <v>30383.295694</v>
      </c>
      <c r="FL20" s="1142">
        <v>30312.906091000001</v>
      </c>
      <c r="FM20" s="1142">
        <v>29976.305239000001</v>
      </c>
      <c r="FN20" s="1142">
        <v>30068.445207000001</v>
      </c>
      <c r="FO20" s="1142">
        <v>30037.040539000001</v>
      </c>
      <c r="FP20" s="1142">
        <v>29937.425503000002</v>
      </c>
      <c r="FQ20" s="1142">
        <v>30138.44477477</v>
      </c>
      <c r="FR20" s="1142">
        <v>27294.541266</v>
      </c>
      <c r="FS20" s="1142">
        <v>26365.810887</v>
      </c>
      <c r="FT20" s="1142">
        <v>26658.058771857617</v>
      </c>
      <c r="FU20" s="1142">
        <v>26494.598742485443</v>
      </c>
      <c r="FV20" s="1142">
        <v>26425.684765356378</v>
      </c>
      <c r="FW20" s="1142">
        <v>26430.271122241698</v>
      </c>
      <c r="FX20" s="1142">
        <v>26760.555380601709</v>
      </c>
      <c r="FY20" s="1142">
        <v>27244.048098757026</v>
      </c>
      <c r="FZ20" s="1142">
        <v>27443.213584397461</v>
      </c>
      <c r="GA20" s="1142">
        <v>27456.955296058604</v>
      </c>
    </row>
    <row r="21" spans="1:183" s="252" customFormat="1" ht="17.25" customHeight="1">
      <c r="A21" s="1156"/>
      <c r="B21" s="1157"/>
      <c r="C21" s="1157"/>
      <c r="D21" s="1157"/>
      <c r="E21" s="1157"/>
      <c r="F21" s="1157"/>
      <c r="G21" s="1157"/>
      <c r="H21" s="1157"/>
      <c r="I21" s="1157"/>
      <c r="J21" s="1157"/>
      <c r="K21" s="1157"/>
      <c r="L21" s="1157"/>
      <c r="M21" s="1157"/>
      <c r="N21" s="1157"/>
      <c r="O21" s="1157"/>
      <c r="P21" s="1157"/>
      <c r="Q21" s="1157"/>
      <c r="R21" s="1157"/>
      <c r="S21" s="1157"/>
      <c r="T21" s="1157"/>
      <c r="U21" s="1157"/>
      <c r="V21" s="1157"/>
      <c r="W21" s="1157"/>
      <c r="X21" s="1157"/>
      <c r="Y21" s="1157"/>
      <c r="Z21" s="1157"/>
      <c r="AA21" s="1157"/>
      <c r="AB21" s="1157"/>
      <c r="AC21" s="1157"/>
      <c r="AD21" s="1157"/>
      <c r="AE21" s="1157"/>
      <c r="AF21" s="1157"/>
      <c r="AG21" s="1157"/>
      <c r="AH21" s="1157"/>
      <c r="AI21" s="1157"/>
      <c r="AJ21" s="1157"/>
      <c r="AK21" s="1157"/>
      <c r="AL21" s="1157"/>
      <c r="AM21" s="1157"/>
      <c r="AN21" s="1158"/>
      <c r="AO21" s="1158"/>
      <c r="AP21" s="1158"/>
      <c r="AQ21" s="1158"/>
      <c r="AR21" s="1158"/>
      <c r="AS21" s="1158"/>
      <c r="AT21" s="1158"/>
      <c r="AU21" s="1158"/>
      <c r="AV21" s="1158"/>
      <c r="AW21" s="1158"/>
      <c r="AX21" s="1158"/>
      <c r="AY21" s="1158"/>
      <c r="AZ21" s="1158"/>
      <c r="BA21" s="1158"/>
      <c r="BB21" s="1158"/>
      <c r="BC21" s="1158"/>
      <c r="BD21" s="1158"/>
      <c r="BE21" s="1158"/>
      <c r="BF21" s="1158"/>
      <c r="BG21" s="1158"/>
      <c r="BH21" s="1158"/>
      <c r="BI21" s="1158"/>
      <c r="BJ21" s="1158"/>
      <c r="BK21" s="1158"/>
      <c r="BL21" s="1158"/>
      <c r="BM21" s="1158"/>
      <c r="BN21" s="1158"/>
      <c r="BO21" s="1158"/>
      <c r="BP21" s="1159"/>
      <c r="BQ21" s="1159"/>
      <c r="BR21" s="1159"/>
      <c r="BS21" s="1159"/>
      <c r="BT21" s="1159"/>
      <c r="BU21" s="1159"/>
      <c r="BV21" s="1159"/>
      <c r="BW21" s="1159"/>
      <c r="BX21" s="1159"/>
      <c r="BY21" s="1159"/>
      <c r="BZ21" s="1159"/>
      <c r="CA21" s="1159"/>
      <c r="CB21" s="1159"/>
      <c r="CC21" s="1159"/>
      <c r="CD21" s="1159"/>
      <c r="CE21" s="1159"/>
      <c r="CF21" s="1159"/>
      <c r="CG21" s="1159"/>
      <c r="CH21" s="110"/>
      <c r="CI21" s="110"/>
      <c r="CJ21" s="110"/>
      <c r="CK21" s="110"/>
      <c r="CL21" s="110"/>
      <c r="CM21" s="110"/>
      <c r="CN21" s="110"/>
      <c r="CO21" s="110"/>
      <c r="CP21" s="110"/>
      <c r="CQ21" s="110"/>
      <c r="CR21" s="110"/>
      <c r="CS21" s="110"/>
      <c r="CT21" s="110"/>
      <c r="CU21" s="110"/>
      <c r="CV21" s="110"/>
      <c r="CW21" s="1140"/>
      <c r="CX21" s="1140"/>
      <c r="CY21" s="1140"/>
      <c r="CZ21" s="1140"/>
      <c r="DA21" s="1140"/>
      <c r="DB21" s="1140"/>
      <c r="DC21" s="1140"/>
      <c r="DD21" s="1140"/>
      <c r="DE21" s="1140"/>
      <c r="DF21" s="1140"/>
      <c r="DG21" s="1140"/>
      <c r="DH21" s="1140"/>
      <c r="DI21" s="1140"/>
      <c r="DJ21" s="1140"/>
      <c r="DK21" s="1140"/>
      <c r="DL21" s="1140"/>
      <c r="DM21" s="1140"/>
      <c r="DN21" s="1140"/>
      <c r="DO21" s="1140"/>
      <c r="DP21" s="1140"/>
      <c r="DQ21" s="1140"/>
      <c r="DR21" s="1140"/>
      <c r="DS21" s="1140"/>
      <c r="DT21" s="1140"/>
      <c r="DU21" s="1140"/>
      <c r="DV21" s="1140"/>
      <c r="DW21" s="1140"/>
      <c r="DX21" s="1140"/>
      <c r="DY21" s="1140"/>
      <c r="DZ21" s="1140"/>
      <c r="EA21" s="1140"/>
      <c r="EB21" s="1140"/>
      <c r="EC21" s="1140"/>
      <c r="ED21" s="1140"/>
      <c r="EE21" s="1140"/>
      <c r="EF21" s="1140"/>
      <c r="EG21" s="1140"/>
      <c r="EH21" s="1140"/>
      <c r="EI21" s="1140"/>
      <c r="EJ21" s="1140"/>
      <c r="EK21" s="1140"/>
      <c r="EL21" s="1140"/>
      <c r="EM21" s="1140"/>
      <c r="EN21" s="1140"/>
      <c r="EO21" s="1140"/>
      <c r="EP21" s="1140"/>
      <c r="EQ21" s="1140"/>
      <c r="ER21" s="1140"/>
      <c r="ES21" s="1140"/>
      <c r="ET21" s="1140"/>
      <c r="EU21" s="1140"/>
      <c r="EV21" s="1140"/>
      <c r="EW21" s="1140"/>
      <c r="EX21" s="1140"/>
      <c r="EY21" s="1140"/>
      <c r="EZ21" s="1140"/>
      <c r="FA21" s="1140"/>
      <c r="FB21" s="1140"/>
      <c r="FC21" s="1140"/>
      <c r="FD21" s="1140"/>
      <c r="FE21" s="1140"/>
      <c r="FF21" s="1140"/>
      <c r="FG21" s="1140"/>
      <c r="FH21" s="1140"/>
      <c r="FI21" s="1140"/>
      <c r="FJ21" s="1140"/>
      <c r="FK21" s="1140"/>
      <c r="FL21" s="1140"/>
      <c r="FM21" s="1140"/>
      <c r="FN21" s="1140"/>
      <c r="FO21" s="1140"/>
      <c r="FP21" s="1140"/>
      <c r="FQ21" s="1140"/>
      <c r="FR21" s="1140"/>
      <c r="FS21" s="1140"/>
      <c r="FT21" s="1140"/>
      <c r="FU21" s="1140"/>
      <c r="FV21" s="1140"/>
      <c r="FW21" s="1140"/>
      <c r="FX21" s="1140"/>
      <c r="FY21" s="1140"/>
      <c r="FZ21" s="1140"/>
      <c r="GA21" s="1140"/>
    </row>
    <row r="22" spans="1:183" s="252" customFormat="1" ht="17.25" customHeight="1">
      <c r="A22" s="1156" t="s">
        <v>3040</v>
      </c>
      <c r="B22" s="1157">
        <v>3.2826279999999999</v>
      </c>
      <c r="C22" s="1157">
        <v>3.314241</v>
      </c>
      <c r="D22" s="1157">
        <v>3000.9265999999998</v>
      </c>
      <c r="E22" s="1157">
        <v>1700.6814320000001</v>
      </c>
      <c r="F22" s="1157">
        <v>699.75814700000001</v>
      </c>
      <c r="G22" s="1157">
        <v>2000.7242080000001</v>
      </c>
      <c r="H22" s="1157">
        <v>2.2690159999999997</v>
      </c>
      <c r="I22" s="1157">
        <v>1341.8492100000001</v>
      </c>
      <c r="J22" s="1157">
        <v>5128.4740229999998</v>
      </c>
      <c r="K22" s="1157">
        <v>5128.1453949999996</v>
      </c>
      <c r="L22" s="1157">
        <v>5128.4205029999994</v>
      </c>
      <c r="M22" s="1157">
        <v>3601.2955139999999</v>
      </c>
      <c r="N22" s="1157">
        <v>4300.9844399999993</v>
      </c>
      <c r="O22" s="1157">
        <v>5521.2657589999999</v>
      </c>
      <c r="P22" s="1157">
        <v>5115.5879569999997</v>
      </c>
      <c r="Q22" s="1157">
        <v>5270.8159759999999</v>
      </c>
      <c r="R22" s="1157">
        <v>6179.4558196098806</v>
      </c>
      <c r="S22" s="1157">
        <v>7369.3783779999994</v>
      </c>
      <c r="T22" s="1157">
        <v>7978.472409</v>
      </c>
      <c r="U22" s="1157">
        <v>7701.2890559999996</v>
      </c>
      <c r="V22" s="1157">
        <v>6808.9861029999993</v>
      </c>
      <c r="W22" s="1157">
        <v>6824.6997160000001</v>
      </c>
      <c r="X22" s="1157">
        <v>6832.397766</v>
      </c>
      <c r="Y22" s="1157">
        <v>5539.7681860000002</v>
      </c>
      <c r="Z22" s="1157">
        <v>5990.9276864899994</v>
      </c>
      <c r="AA22" s="1157">
        <v>5995.4285614899991</v>
      </c>
      <c r="AB22" s="1157">
        <v>5880.2209123899993</v>
      </c>
      <c r="AC22" s="1157">
        <v>5617.2358228100002</v>
      </c>
      <c r="AD22" s="1157">
        <v>4989.6683796699999</v>
      </c>
      <c r="AE22" s="1157">
        <v>4898.3141219799991</v>
      </c>
      <c r="AF22" s="1157">
        <v>4786.2925804499992</v>
      </c>
      <c r="AG22" s="1157">
        <v>4084.3136649999997</v>
      </c>
      <c r="AH22" s="1157">
        <v>4135.2781543399997</v>
      </c>
      <c r="AI22" s="1157">
        <v>3748.6611679099997</v>
      </c>
      <c r="AJ22" s="1157">
        <v>3939.5502778099994</v>
      </c>
      <c r="AK22" s="1157">
        <v>3916.3288048000004</v>
      </c>
      <c r="AL22" s="1157">
        <v>6237.8790290799998</v>
      </c>
      <c r="AM22" s="1157">
        <v>5751.6014539199996</v>
      </c>
      <c r="AN22" s="1158">
        <v>7353.9181042099999</v>
      </c>
      <c r="AO22" s="1158">
        <v>8080.8819250000006</v>
      </c>
      <c r="AP22" s="1158">
        <v>9281.3911049365797</v>
      </c>
      <c r="AQ22" s="1158">
        <v>10206.952514282129</v>
      </c>
      <c r="AR22" s="1158">
        <v>9940.5944312645825</v>
      </c>
      <c r="AS22" s="1158">
        <v>11624.223345592512</v>
      </c>
      <c r="AT22" s="1158">
        <v>11740.110552437664</v>
      </c>
      <c r="AU22" s="1158">
        <v>11509.382800492676</v>
      </c>
      <c r="AV22" s="1158">
        <v>11328.958581691428</v>
      </c>
      <c r="AW22" s="1158">
        <v>10796.401029955146</v>
      </c>
      <c r="AX22" s="1158">
        <v>13159.013579677081</v>
      </c>
      <c r="AY22" s="1158">
        <v>13223.361749880189</v>
      </c>
      <c r="AZ22" s="1158">
        <v>15184.032388133219</v>
      </c>
      <c r="BA22" s="1158">
        <v>15739.714602155935</v>
      </c>
      <c r="BB22" s="1158">
        <v>17279.760604020215</v>
      </c>
      <c r="BC22" s="1158">
        <v>17166.046600573485</v>
      </c>
      <c r="BD22" s="1158">
        <v>15862.505260847705</v>
      </c>
      <c r="BE22" s="1158">
        <v>14261.453276729397</v>
      </c>
      <c r="BF22" s="1158">
        <v>13025.65777052753</v>
      </c>
      <c r="BG22" s="1158">
        <v>13481.572108107228</v>
      </c>
      <c r="BH22" s="1158">
        <v>17057.069495664175</v>
      </c>
      <c r="BI22" s="1158">
        <v>17351.425600456736</v>
      </c>
      <c r="BJ22" s="1158">
        <v>14907.784388520955</v>
      </c>
      <c r="BK22" s="1158">
        <v>14474.276758258571</v>
      </c>
      <c r="BL22" s="1158">
        <v>14541.500017705517</v>
      </c>
      <c r="BM22" s="1158">
        <v>14564.219112819235</v>
      </c>
      <c r="BN22" s="1158">
        <v>20095.352897952424</v>
      </c>
      <c r="BO22" s="1158">
        <v>24623.980044687807</v>
      </c>
      <c r="BP22" s="1159">
        <v>26273.529903376031</v>
      </c>
      <c r="BQ22" s="1159">
        <v>28800.780641014939</v>
      </c>
      <c r="BR22" s="1159">
        <v>28591.220205598358</v>
      </c>
      <c r="BS22" s="1159">
        <v>28187.013239747881</v>
      </c>
      <c r="BT22" s="1159">
        <v>27327.05551032706</v>
      </c>
      <c r="BU22" s="1159">
        <v>26747.791496216349</v>
      </c>
      <c r="BV22" s="1159">
        <v>29223.358555339888</v>
      </c>
      <c r="BW22" s="1159">
        <v>30337.122140116731</v>
      </c>
      <c r="BX22" s="1159">
        <v>31830.399108388759</v>
      </c>
      <c r="BY22" s="1159">
        <v>31539.297200289788</v>
      </c>
      <c r="BZ22" s="1159">
        <v>30592.244601761035</v>
      </c>
      <c r="CA22" s="1159">
        <v>35387.9123833372</v>
      </c>
      <c r="CB22" s="1159">
        <v>34420.2719087601</v>
      </c>
      <c r="CC22" s="1159">
        <v>32956.422640497112</v>
      </c>
      <c r="CD22" s="1159">
        <v>33638.82779749317</v>
      </c>
      <c r="CE22" s="1159">
        <v>33138.406274363457</v>
      </c>
      <c r="CF22" s="1159">
        <v>32949.286952276583</v>
      </c>
      <c r="CG22" s="1159">
        <v>33624.034285055066</v>
      </c>
      <c r="CH22" s="110">
        <v>36307.833333464827</v>
      </c>
      <c r="CI22" s="110">
        <v>36718.130081654352</v>
      </c>
      <c r="CJ22" s="110">
        <v>36503.149052397901</v>
      </c>
      <c r="CK22" s="110">
        <v>33916.381787532868</v>
      </c>
      <c r="CL22" s="110">
        <v>37892.665699934689</v>
      </c>
      <c r="CM22" s="110">
        <v>43635.168655418565</v>
      </c>
      <c r="CN22" s="110">
        <v>48687.233252453385</v>
      </c>
      <c r="CO22" s="110">
        <v>53438.932297255611</v>
      </c>
      <c r="CP22" s="110">
        <v>53260.93385431941</v>
      </c>
      <c r="CQ22" s="110">
        <v>53828.564905212537</v>
      </c>
      <c r="CR22" s="110">
        <v>52561.939875595359</v>
      </c>
      <c r="CS22" s="110">
        <v>53960.561558401583</v>
      </c>
      <c r="CT22" s="110">
        <v>57371.319973997714</v>
      </c>
      <c r="CU22" s="110">
        <v>63933.725537676575</v>
      </c>
      <c r="CV22" s="110">
        <v>65899.621253774487</v>
      </c>
      <c r="CW22" s="1140">
        <v>66652.838774607444</v>
      </c>
      <c r="CX22" s="1140">
        <v>69365.085013525837</v>
      </c>
      <c r="CY22" s="1140">
        <v>65469.404282914693</v>
      </c>
      <c r="CZ22" s="1140">
        <v>63788.891137158484</v>
      </c>
      <c r="DA22" s="1140">
        <v>60755.60822587939</v>
      </c>
      <c r="DB22" s="1140">
        <v>64454.882017000666</v>
      </c>
      <c r="DC22" s="1140">
        <v>63676.396758006005</v>
      </c>
      <c r="DD22" s="1140">
        <v>60592.526197815045</v>
      </c>
      <c r="DE22" s="1140">
        <v>63233.06880581945</v>
      </c>
      <c r="DF22" s="1140">
        <v>62516.477372044028</v>
      </c>
      <c r="DG22" s="1140">
        <v>61797.009957016468</v>
      </c>
      <c r="DH22" s="1140">
        <v>63318.867177285014</v>
      </c>
      <c r="DI22" s="1140">
        <v>63771.333757470129</v>
      </c>
      <c r="DJ22" s="1140">
        <v>64426.440162364248</v>
      </c>
      <c r="DK22" s="1140">
        <v>76700.99095239758</v>
      </c>
      <c r="DL22" s="1140">
        <v>74967.426014028344</v>
      </c>
      <c r="DM22" s="1140">
        <v>75475.974871425249</v>
      </c>
      <c r="DN22" s="1140">
        <v>78692.206834001801</v>
      </c>
      <c r="DO22" s="1140">
        <v>80885.764189503287</v>
      </c>
      <c r="DP22" s="1140">
        <v>77495.582386649898</v>
      </c>
      <c r="DQ22" s="1140">
        <v>76629.925167072739</v>
      </c>
      <c r="DR22" s="1140">
        <v>89443.711316648827</v>
      </c>
      <c r="DS22" s="1140">
        <v>88535.124625788143</v>
      </c>
      <c r="DT22" s="1140">
        <v>84495.173491069349</v>
      </c>
      <c r="DU22" s="1140">
        <v>75361.281827836152</v>
      </c>
      <c r="DV22" s="1140">
        <v>61075.76986333853</v>
      </c>
      <c r="DW22" s="1140">
        <v>58199.919143826235</v>
      </c>
      <c r="DX22" s="1140">
        <v>64926.502875705461</v>
      </c>
      <c r="DY22" s="1140">
        <v>77121.261890462236</v>
      </c>
      <c r="DZ22" s="1140">
        <v>89771.403987248559</v>
      </c>
      <c r="EA22" s="1140">
        <v>84084.923196204007</v>
      </c>
      <c r="EB22" s="1140">
        <v>82860.064102877906</v>
      </c>
      <c r="EC22" s="1140">
        <v>88741.051674615504</v>
      </c>
      <c r="ED22" s="1140">
        <v>87295.214947268425</v>
      </c>
      <c r="EE22" s="1140">
        <v>86146.635283111944</v>
      </c>
      <c r="EF22" s="1140">
        <v>82686.250383824736</v>
      </c>
      <c r="EG22" s="1140">
        <v>98528.056534798539</v>
      </c>
      <c r="EH22" s="1140">
        <v>97771.813226170343</v>
      </c>
      <c r="EI22" s="1140">
        <v>87610.56793724648</v>
      </c>
      <c r="EJ22" s="1140">
        <v>91425.968498712289</v>
      </c>
      <c r="EK22" s="1140">
        <v>87583.847348758558</v>
      </c>
      <c r="EL22" s="1140">
        <v>78002.651552954441</v>
      </c>
      <c r="EM22" s="1140">
        <v>93277.3708398694</v>
      </c>
      <c r="EN22" s="1140">
        <v>87808.665735242321</v>
      </c>
      <c r="EO22" s="1140">
        <v>96930.870461731829</v>
      </c>
      <c r="EP22" s="1140">
        <v>84388.759507947587</v>
      </c>
      <c r="EQ22" s="1140">
        <v>91197.565454270953</v>
      </c>
      <c r="ER22" s="1140">
        <v>91878.060887788277</v>
      </c>
      <c r="ES22" s="1140">
        <v>84181.553319268714</v>
      </c>
      <c r="ET22" s="1140">
        <v>83339.09188262168</v>
      </c>
      <c r="EU22" s="1140">
        <v>80443.825190390009</v>
      </c>
      <c r="EV22" s="1140">
        <v>88406.161452754241</v>
      </c>
      <c r="EW22" s="1140">
        <v>86760.456168614779</v>
      </c>
      <c r="EX22" s="1140">
        <v>93772.479363061371</v>
      </c>
      <c r="EY22" s="1140">
        <v>96065.641452276919</v>
      </c>
      <c r="EZ22" s="1140">
        <v>89267.410635664681</v>
      </c>
      <c r="FA22" s="1140">
        <v>67827.25764404099</v>
      </c>
      <c r="FB22" s="1140">
        <v>110022.39106922371</v>
      </c>
      <c r="FC22" s="1140">
        <v>110538.20499171992</v>
      </c>
      <c r="FD22" s="1140">
        <v>110173.13744575261</v>
      </c>
      <c r="FE22" s="1140">
        <v>105349.53987794471</v>
      </c>
      <c r="FF22" s="1140">
        <v>102830.28844299277</v>
      </c>
      <c r="FG22" s="1140">
        <v>109688.17620676516</v>
      </c>
      <c r="FH22" s="1140">
        <v>118991.63582001357</v>
      </c>
      <c r="FI22" s="1140">
        <v>124423.51124774155</v>
      </c>
      <c r="FJ22" s="1140">
        <v>120529.04673313284</v>
      </c>
      <c r="FK22" s="1140">
        <v>111446.23649826364</v>
      </c>
      <c r="FL22" s="1140">
        <v>105515.15455600846</v>
      </c>
      <c r="FM22" s="1140">
        <v>119187.62680468828</v>
      </c>
      <c r="FN22" s="1140">
        <v>124754.95792114339</v>
      </c>
      <c r="FO22" s="1140">
        <v>132944.49565889122</v>
      </c>
      <c r="FP22" s="1140">
        <v>139632.9401695311</v>
      </c>
      <c r="FQ22" s="1140">
        <v>139680.44330674686</v>
      </c>
      <c r="FR22" s="1140">
        <v>165813.27940185455</v>
      </c>
      <c r="FS22" s="1140">
        <v>190384.34371239055</v>
      </c>
      <c r="FT22" s="1140">
        <v>174210.83064974871</v>
      </c>
      <c r="FU22" s="1140">
        <v>163901.25770132279</v>
      </c>
      <c r="FV22" s="1140">
        <v>174110.69866188234</v>
      </c>
      <c r="FW22" s="1140">
        <v>177516.53146373137</v>
      </c>
      <c r="FX22" s="1140">
        <v>168815.75120540633</v>
      </c>
      <c r="FY22" s="1140">
        <v>169064.30226809173</v>
      </c>
      <c r="FZ22" s="1140">
        <v>168769.49165232066</v>
      </c>
      <c r="GA22" s="1140">
        <v>163773.0293543704</v>
      </c>
    </row>
    <row r="23" spans="1:183" s="252" customFormat="1" ht="17.25" customHeight="1">
      <c r="A23" s="1156"/>
      <c r="B23" s="1157"/>
      <c r="C23" s="1157"/>
      <c r="D23" s="1157"/>
      <c r="E23" s="1157"/>
      <c r="F23" s="1157"/>
      <c r="G23" s="1157"/>
      <c r="H23" s="1157"/>
      <c r="I23" s="1157"/>
      <c r="J23" s="1157"/>
      <c r="K23" s="1157"/>
      <c r="L23" s="1157"/>
      <c r="M23" s="1157"/>
      <c r="N23" s="1157"/>
      <c r="O23" s="1157"/>
      <c r="P23" s="1157"/>
      <c r="Q23" s="1157"/>
      <c r="R23" s="1157"/>
      <c r="S23" s="1157"/>
      <c r="T23" s="1157"/>
      <c r="U23" s="1157"/>
      <c r="V23" s="1157"/>
      <c r="W23" s="1157"/>
      <c r="X23" s="1157"/>
      <c r="Y23" s="1157"/>
      <c r="Z23" s="1157"/>
      <c r="AA23" s="1157"/>
      <c r="AB23" s="1157"/>
      <c r="AC23" s="1157"/>
      <c r="AD23" s="1157"/>
      <c r="AE23" s="1157"/>
      <c r="AF23" s="1157"/>
      <c r="AG23" s="1157"/>
      <c r="AH23" s="1157"/>
      <c r="AI23" s="1157"/>
      <c r="AJ23" s="1157"/>
      <c r="AK23" s="1157"/>
      <c r="AL23" s="1157"/>
      <c r="AM23" s="1157"/>
      <c r="AN23" s="1158"/>
      <c r="AO23" s="1158"/>
      <c r="AP23" s="1158"/>
      <c r="AQ23" s="1158"/>
      <c r="AR23" s="1158"/>
      <c r="AS23" s="1158"/>
      <c r="AT23" s="1158"/>
      <c r="AU23" s="1158"/>
      <c r="AV23" s="1158"/>
      <c r="AW23" s="1158"/>
      <c r="AX23" s="1158"/>
      <c r="AY23" s="1158"/>
      <c r="AZ23" s="1158"/>
      <c r="BA23" s="1158"/>
      <c r="BB23" s="1158"/>
      <c r="BC23" s="1158"/>
      <c r="BD23" s="1158"/>
      <c r="BE23" s="1158"/>
      <c r="BF23" s="1158"/>
      <c r="BG23" s="1158"/>
      <c r="BH23" s="1158"/>
      <c r="BI23" s="1158"/>
      <c r="BJ23" s="1158"/>
      <c r="BK23" s="1158"/>
      <c r="BL23" s="1158"/>
      <c r="BM23" s="1158"/>
      <c r="BN23" s="1158"/>
      <c r="BO23" s="1158"/>
      <c r="BP23" s="1159"/>
      <c r="BQ23" s="1159"/>
      <c r="BR23" s="1159"/>
      <c r="BS23" s="1159"/>
      <c r="BT23" s="1159"/>
      <c r="BU23" s="1159"/>
      <c r="BV23" s="1159"/>
      <c r="BW23" s="1159"/>
      <c r="BX23" s="1159"/>
      <c r="BY23" s="1159"/>
      <c r="BZ23" s="1159"/>
      <c r="CA23" s="1159"/>
      <c r="CB23" s="1159"/>
      <c r="CC23" s="1159"/>
      <c r="CD23" s="1159"/>
      <c r="CE23" s="1159"/>
      <c r="CF23" s="1159"/>
      <c r="CG23" s="1159"/>
      <c r="CH23" s="110"/>
      <c r="CI23" s="110"/>
      <c r="CJ23" s="110"/>
      <c r="CK23" s="110"/>
      <c r="CL23" s="110"/>
      <c r="CM23" s="110"/>
      <c r="CN23" s="110"/>
      <c r="CO23" s="110"/>
      <c r="CP23" s="110"/>
      <c r="CQ23" s="110"/>
      <c r="CR23" s="110"/>
      <c r="CS23" s="110"/>
      <c r="CT23" s="110"/>
      <c r="CU23" s="110"/>
      <c r="CV23" s="110"/>
      <c r="CW23" s="1140"/>
      <c r="CX23" s="1140"/>
      <c r="CY23" s="1140"/>
      <c r="CZ23" s="1140"/>
      <c r="DA23" s="1140"/>
      <c r="DB23" s="1140"/>
      <c r="DC23" s="1140"/>
      <c r="DD23" s="1140"/>
      <c r="DE23" s="1140"/>
      <c r="DF23" s="1140"/>
      <c r="DG23" s="1140"/>
      <c r="DH23" s="1140"/>
      <c r="DI23" s="1140"/>
      <c r="DJ23" s="1140"/>
      <c r="DK23" s="1140"/>
      <c r="DL23" s="1140"/>
      <c r="DM23" s="1140"/>
      <c r="DN23" s="1140"/>
      <c r="DO23" s="1140"/>
      <c r="DP23" s="1140"/>
      <c r="DQ23" s="1140"/>
      <c r="DR23" s="1140"/>
      <c r="DS23" s="1140"/>
      <c r="DT23" s="1140"/>
      <c r="DU23" s="1140"/>
      <c r="DV23" s="1140"/>
      <c r="DW23" s="1140"/>
      <c r="DX23" s="1140"/>
      <c r="DY23" s="1140"/>
      <c r="DZ23" s="1140"/>
      <c r="EA23" s="1140"/>
      <c r="EB23" s="1140"/>
      <c r="EC23" s="1140"/>
      <c r="ED23" s="1140"/>
      <c r="EE23" s="1140"/>
      <c r="EF23" s="1140"/>
      <c r="EG23" s="1140"/>
      <c r="EH23" s="1140"/>
      <c r="EI23" s="1140"/>
      <c r="EJ23" s="1140"/>
      <c r="EK23" s="1140"/>
      <c r="EL23" s="1140"/>
      <c r="EM23" s="1140"/>
      <c r="EN23" s="1140"/>
      <c r="EO23" s="1140"/>
      <c r="EP23" s="1140"/>
      <c r="EQ23" s="1140"/>
      <c r="ER23" s="1140"/>
      <c r="ES23" s="1140"/>
      <c r="ET23" s="1140"/>
      <c r="EU23" s="1140"/>
      <c r="EV23" s="1140"/>
      <c r="EW23" s="1140"/>
      <c r="EX23" s="1140"/>
      <c r="EY23" s="1140"/>
      <c r="EZ23" s="1140"/>
      <c r="FA23" s="1140"/>
      <c r="FB23" s="1140"/>
      <c r="FC23" s="1140"/>
      <c r="FD23" s="1140"/>
      <c r="FE23" s="1140"/>
      <c r="FF23" s="1140"/>
      <c r="FG23" s="1140"/>
      <c r="FH23" s="1140"/>
      <c r="FI23" s="1140"/>
      <c r="FJ23" s="1140"/>
      <c r="FK23" s="1140"/>
      <c r="FL23" s="1140"/>
      <c r="FM23" s="1140"/>
      <c r="FN23" s="1140"/>
      <c r="FO23" s="1140"/>
      <c r="FP23" s="1140"/>
      <c r="FQ23" s="1140"/>
      <c r="FR23" s="1140"/>
      <c r="FS23" s="1140"/>
      <c r="FT23" s="1140"/>
      <c r="FU23" s="1140"/>
      <c r="FV23" s="1140"/>
      <c r="FW23" s="1140"/>
      <c r="FX23" s="1140"/>
      <c r="FY23" s="1140"/>
      <c r="FZ23" s="1140"/>
      <c r="GA23" s="1140"/>
    </row>
    <row r="24" spans="1:183" s="252" customFormat="1" ht="19.2">
      <c r="A24" s="1171" t="s">
        <v>3041</v>
      </c>
      <c r="B24" s="1172">
        <v>62.003889999999998</v>
      </c>
      <c r="C24" s="1172">
        <v>61.993389999999998</v>
      </c>
      <c r="D24" s="1172">
        <v>61.99539</v>
      </c>
      <c r="E24" s="1172">
        <v>61.996389999999998</v>
      </c>
      <c r="F24" s="1172">
        <v>61.997389999999996</v>
      </c>
      <c r="G24" s="1172">
        <v>61.998390000000001</v>
      </c>
      <c r="H24" s="1172">
        <v>61.998390000000001</v>
      </c>
      <c r="I24" s="1172">
        <v>365.74938999999989</v>
      </c>
      <c r="J24" s="1172">
        <v>564.16185600000006</v>
      </c>
      <c r="K24" s="1172">
        <v>564.16185600000006</v>
      </c>
      <c r="L24" s="1172">
        <v>564.16385600000012</v>
      </c>
      <c r="M24" s="1172">
        <v>539.38260600000012</v>
      </c>
      <c r="N24" s="1172">
        <v>584.35972200000015</v>
      </c>
      <c r="O24" s="1172">
        <v>625.02647699999989</v>
      </c>
      <c r="P24" s="1172">
        <v>771.01945599999976</v>
      </c>
      <c r="Q24" s="1172">
        <v>822.30668399999968</v>
      </c>
      <c r="R24" s="1172">
        <v>1030.0437029999998</v>
      </c>
      <c r="S24" s="1172">
        <v>1180.2707249999999</v>
      </c>
      <c r="T24" s="1172">
        <v>1489.618299</v>
      </c>
      <c r="U24" s="1172">
        <v>1414.4254760000001</v>
      </c>
      <c r="V24" s="1172">
        <v>1165.8708319999998</v>
      </c>
      <c r="W24" s="1172">
        <v>1215.9723699999997</v>
      </c>
      <c r="X24" s="1172">
        <v>1142.846683</v>
      </c>
      <c r="Y24" s="1172">
        <v>1042.3699159999999</v>
      </c>
      <c r="Z24" s="1172">
        <v>1055.4824745000003</v>
      </c>
      <c r="AA24" s="1172">
        <v>1056.08550081</v>
      </c>
      <c r="AB24" s="1172">
        <v>1056.3749241800003</v>
      </c>
      <c r="AC24" s="1172">
        <v>1032.7223669999998</v>
      </c>
      <c r="AD24" s="1172">
        <v>883.49187033999988</v>
      </c>
      <c r="AE24" s="1172">
        <v>897.48951968999984</v>
      </c>
      <c r="AF24" s="1172">
        <v>948.03980369000033</v>
      </c>
      <c r="AG24" s="1172">
        <v>852.04202469379311</v>
      </c>
      <c r="AH24" s="1172">
        <v>796.88497510000002</v>
      </c>
      <c r="AI24" s="1172">
        <v>695.16119835999996</v>
      </c>
      <c r="AJ24" s="1172">
        <v>770.52139621000003</v>
      </c>
      <c r="AK24" s="1172">
        <v>928.79317839999987</v>
      </c>
      <c r="AL24" s="1172">
        <v>1204.50673351</v>
      </c>
      <c r="AM24" s="1172">
        <v>1283.43921004</v>
      </c>
      <c r="AN24" s="1173">
        <v>2368.5927790199994</v>
      </c>
      <c r="AO24" s="1173">
        <v>2652.2967140000001</v>
      </c>
      <c r="AP24" s="1173">
        <v>2897.2</v>
      </c>
      <c r="AQ24" s="1173">
        <v>2852.3153352041854</v>
      </c>
      <c r="AR24" s="1173">
        <v>2682.8354653116812</v>
      </c>
      <c r="AS24" s="1173">
        <v>3063.3478014889333</v>
      </c>
      <c r="AT24" s="1173">
        <v>2729.3527674435081</v>
      </c>
      <c r="AU24" s="1173">
        <v>2678.7561026442336</v>
      </c>
      <c r="AV24" s="1173">
        <v>2640.4448789370972</v>
      </c>
      <c r="AW24" s="1173">
        <v>1887.1354017441981</v>
      </c>
      <c r="AX24" s="1173">
        <v>1635.1679341341976</v>
      </c>
      <c r="AY24" s="1173">
        <v>1584.4839756264835</v>
      </c>
      <c r="AZ24" s="1173">
        <v>1692.5927042698993</v>
      </c>
      <c r="BA24" s="1173">
        <v>1601.133600801779</v>
      </c>
      <c r="BB24" s="1173">
        <v>2004.7795418424303</v>
      </c>
      <c r="BC24" s="1173">
        <v>1965.2278182202012</v>
      </c>
      <c r="BD24" s="1173">
        <v>1990.9708004348461</v>
      </c>
      <c r="BE24" s="1173">
        <v>1904.623644527418</v>
      </c>
      <c r="BF24" s="1173">
        <v>1872.8621347535982</v>
      </c>
      <c r="BG24" s="1173">
        <v>1868.8457237385533</v>
      </c>
      <c r="BH24" s="1173">
        <v>1992.8949979506597</v>
      </c>
      <c r="BI24" s="1173">
        <v>2036.8401614148479</v>
      </c>
      <c r="BJ24" s="1173">
        <v>3163.4087173554772</v>
      </c>
      <c r="BK24" s="1173">
        <v>3189.5570864907531</v>
      </c>
      <c r="BL24" s="1173">
        <v>3087.5193163272429</v>
      </c>
      <c r="BM24" s="1173">
        <v>2252.1271572449555</v>
      </c>
      <c r="BN24" s="1173">
        <v>2115.4813792711375</v>
      </c>
      <c r="BO24" s="1173">
        <v>2053.7785681039545</v>
      </c>
      <c r="BP24" s="1174">
        <v>2351.4267905635106</v>
      </c>
      <c r="BQ24" s="1174">
        <v>2881.8421720452147</v>
      </c>
      <c r="BR24" s="1174">
        <v>2827.7135135511971</v>
      </c>
      <c r="BS24" s="1174">
        <v>2674.7453078037406</v>
      </c>
      <c r="BT24" s="1174">
        <v>2879.2245253702672</v>
      </c>
      <c r="BU24" s="1174">
        <v>3082.7616996985466</v>
      </c>
      <c r="BV24" s="1174">
        <v>3002.8336862852648</v>
      </c>
      <c r="BW24" s="1174">
        <v>3553.0095211976054</v>
      </c>
      <c r="BX24" s="1174">
        <v>3796.6493733561715</v>
      </c>
      <c r="BY24" s="1174">
        <v>3877.8923844726455</v>
      </c>
      <c r="BZ24" s="1174">
        <v>3776.5475284371455</v>
      </c>
      <c r="CA24" s="1174">
        <v>3921.37763678393</v>
      </c>
      <c r="CB24" s="1174">
        <v>3996.8846477329948</v>
      </c>
      <c r="CC24" s="1174">
        <v>3937.4150962567983</v>
      </c>
      <c r="CD24" s="1174">
        <v>4036.0437042756007</v>
      </c>
      <c r="CE24" s="1174">
        <v>4036.6767863762652</v>
      </c>
      <c r="CF24" s="1174">
        <v>4037.2894464780102</v>
      </c>
      <c r="CG24" s="1174">
        <v>4150.5624026704781</v>
      </c>
      <c r="CH24" s="156">
        <v>3973.7259169115091</v>
      </c>
      <c r="CI24" s="156">
        <v>4169.6383900958881</v>
      </c>
      <c r="CJ24" s="156">
        <v>4279.9567608364268</v>
      </c>
      <c r="CK24" s="156">
        <v>4234.3992616630085</v>
      </c>
      <c r="CL24" s="156">
        <v>4143.4610001324409</v>
      </c>
      <c r="CM24" s="156">
        <v>5013.3924183567851</v>
      </c>
      <c r="CN24" s="156">
        <v>5463.6946131440645</v>
      </c>
      <c r="CO24" s="156">
        <v>5069.1453780732763</v>
      </c>
      <c r="CP24" s="156">
        <v>5040.4052785471713</v>
      </c>
      <c r="CQ24" s="156">
        <v>5768.8226191048252</v>
      </c>
      <c r="CR24" s="156">
        <v>5767.0298593663128</v>
      </c>
      <c r="CS24" s="156">
        <v>5548.0922221127257</v>
      </c>
      <c r="CT24" s="156">
        <v>5572.8027788044692</v>
      </c>
      <c r="CU24" s="156">
        <v>7472.1979214217899</v>
      </c>
      <c r="CV24" s="156">
        <v>12653.440833176315</v>
      </c>
      <c r="CW24" s="163">
        <v>15569.217920907273</v>
      </c>
      <c r="CX24" s="163">
        <v>17535.39787355217</v>
      </c>
      <c r="CY24" s="163">
        <v>18316.197556227438</v>
      </c>
      <c r="CZ24" s="163">
        <v>19948.690892076684</v>
      </c>
      <c r="DA24" s="163">
        <v>19081.079615053666</v>
      </c>
      <c r="DB24" s="163">
        <v>20417.455395741927</v>
      </c>
      <c r="DC24" s="163">
        <v>20934.80233802833</v>
      </c>
      <c r="DD24" s="163">
        <v>20322.126918436872</v>
      </c>
      <c r="DE24" s="163">
        <v>21958.826736582279</v>
      </c>
      <c r="DF24" s="163">
        <v>21909.354488168483</v>
      </c>
      <c r="DG24" s="163">
        <v>23307.556695132324</v>
      </c>
      <c r="DH24" s="163">
        <v>24887.761968793307</v>
      </c>
      <c r="DI24" s="163">
        <v>25206.048890188154</v>
      </c>
      <c r="DJ24" s="163">
        <v>24963.192136737729</v>
      </c>
      <c r="DK24" s="163">
        <v>27041.766127601539</v>
      </c>
      <c r="DL24" s="163">
        <v>27209.929716588522</v>
      </c>
      <c r="DM24" s="163">
        <v>27118.46439988527</v>
      </c>
      <c r="DN24" s="163">
        <v>26404.771621204462</v>
      </c>
      <c r="DO24" s="163">
        <v>26854.280393734403</v>
      </c>
      <c r="DP24" s="163">
        <v>26509.72901700341</v>
      </c>
      <c r="DQ24" s="163">
        <v>26881.838433766399</v>
      </c>
      <c r="DR24" s="163">
        <v>26918.334884899468</v>
      </c>
      <c r="DS24" s="163">
        <v>24695.346084541266</v>
      </c>
      <c r="DT24" s="163">
        <v>23483.824692072587</v>
      </c>
      <c r="DU24" s="163">
        <v>22248.988200196385</v>
      </c>
      <c r="DV24" s="163">
        <v>19328.726773379341</v>
      </c>
      <c r="DW24" s="163">
        <v>19411.17055235989</v>
      </c>
      <c r="DX24" s="163">
        <v>20161.207031202292</v>
      </c>
      <c r="DY24" s="163">
        <v>19939.133964654444</v>
      </c>
      <c r="DZ24" s="163">
        <v>20526.096078002556</v>
      </c>
      <c r="EA24" s="163">
        <v>23103.481393427915</v>
      </c>
      <c r="EB24" s="163">
        <v>23522.011055405441</v>
      </c>
      <c r="EC24" s="163">
        <v>22009.865050959888</v>
      </c>
      <c r="ED24" s="163">
        <v>22718.712076230393</v>
      </c>
      <c r="EE24" s="163">
        <v>22106.757216745511</v>
      </c>
      <c r="EF24" s="163">
        <v>18154.138401021097</v>
      </c>
      <c r="EG24" s="163">
        <v>15916.198179757492</v>
      </c>
      <c r="EH24" s="163">
        <v>15517.19735994722</v>
      </c>
      <c r="EI24" s="163">
        <v>15854.285722143215</v>
      </c>
      <c r="EJ24" s="163">
        <v>15422.514910491973</v>
      </c>
      <c r="EK24" s="163">
        <v>15549.39679176455</v>
      </c>
      <c r="EL24" s="163">
        <v>14988.685268832791</v>
      </c>
      <c r="EM24" s="163">
        <v>14735.035600097279</v>
      </c>
      <c r="EN24" s="163">
        <v>18652.29393611494</v>
      </c>
      <c r="EO24" s="163">
        <v>18242.746214847506</v>
      </c>
      <c r="EP24" s="163">
        <v>19896.761212497506</v>
      </c>
      <c r="EQ24" s="163">
        <v>18557.421576478242</v>
      </c>
      <c r="ER24" s="163">
        <v>18335.465454888785</v>
      </c>
      <c r="ES24" s="163">
        <v>15926.32262196442</v>
      </c>
      <c r="ET24" s="163">
        <v>15564.733617290003</v>
      </c>
      <c r="EU24" s="163">
        <v>15090.990173716809</v>
      </c>
      <c r="EV24" s="163">
        <v>15643.095649608265</v>
      </c>
      <c r="EW24" s="163">
        <v>18314.453304268289</v>
      </c>
      <c r="EX24" s="163">
        <v>17134.377171210494</v>
      </c>
      <c r="EY24" s="163">
        <v>18924.14286047018</v>
      </c>
      <c r="EZ24" s="163">
        <v>21482.18344198526</v>
      </c>
      <c r="FA24" s="163">
        <v>20856.038588230433</v>
      </c>
      <c r="FB24" s="163">
        <v>14856.779013835439</v>
      </c>
      <c r="FC24" s="163">
        <v>15040.643018611021</v>
      </c>
      <c r="FD24" s="163">
        <v>17751.906473084568</v>
      </c>
      <c r="FE24" s="163">
        <v>20468.649946700985</v>
      </c>
      <c r="FF24" s="163">
        <v>22790.196703278481</v>
      </c>
      <c r="FG24" s="163">
        <v>23612.792273855139</v>
      </c>
      <c r="FH24" s="163">
        <v>15167.187945854963</v>
      </c>
      <c r="FI24" s="163">
        <v>15507.079761188765</v>
      </c>
      <c r="FJ24" s="163">
        <v>16588.582778016862</v>
      </c>
      <c r="FK24" s="163">
        <v>17760.913460037209</v>
      </c>
      <c r="FL24" s="163">
        <v>16215.388805383964</v>
      </c>
      <c r="FM24" s="163">
        <v>15716.724289247693</v>
      </c>
      <c r="FN24" s="163">
        <v>15682.978866160131</v>
      </c>
      <c r="FO24" s="163">
        <v>15457.82649565356</v>
      </c>
      <c r="FP24" s="163">
        <v>14503.645493044551</v>
      </c>
      <c r="FQ24" s="163">
        <v>13058.073285347651</v>
      </c>
      <c r="FR24" s="163">
        <v>12395.193838098967</v>
      </c>
      <c r="FS24" s="163">
        <v>12344.409603639579</v>
      </c>
      <c r="FT24" s="163">
        <v>12313.472845733035</v>
      </c>
      <c r="FU24" s="163">
        <v>11968.183970245285</v>
      </c>
      <c r="FV24" s="163">
        <v>11677.739613465801</v>
      </c>
      <c r="FW24" s="163">
        <v>11689.067832536792</v>
      </c>
      <c r="FX24" s="163">
        <v>11932.629074574357</v>
      </c>
      <c r="FY24" s="163">
        <v>12137.096437703847</v>
      </c>
      <c r="FZ24" s="163">
        <v>12556.709128988705</v>
      </c>
      <c r="GA24" s="163">
        <v>12727.16126644203</v>
      </c>
    </row>
    <row r="25" spans="1:183" s="252" customFormat="1" ht="17.25" customHeight="1">
      <c r="A25" s="1160" t="s">
        <v>3042</v>
      </c>
      <c r="B25" s="1161">
        <v>0</v>
      </c>
      <c r="C25" s="1161">
        <v>0</v>
      </c>
      <c r="D25" s="1161">
        <v>0</v>
      </c>
      <c r="E25" s="1161">
        <v>0</v>
      </c>
      <c r="F25" s="1161">
        <v>0</v>
      </c>
      <c r="G25" s="1161">
        <v>0</v>
      </c>
      <c r="H25" s="1161">
        <v>0</v>
      </c>
      <c r="I25" s="1161">
        <v>0</v>
      </c>
      <c r="J25" s="1161">
        <v>0</v>
      </c>
      <c r="K25" s="1161">
        <v>0</v>
      </c>
      <c r="L25" s="1161">
        <v>0</v>
      </c>
      <c r="M25" s="1161">
        <v>0</v>
      </c>
      <c r="N25" s="1161">
        <v>0</v>
      </c>
      <c r="O25" s="1161">
        <v>0</v>
      </c>
      <c r="P25" s="1161">
        <v>0</v>
      </c>
      <c r="Q25" s="1161">
        <v>0</v>
      </c>
      <c r="R25" s="1161">
        <v>0</v>
      </c>
      <c r="S25" s="1161">
        <v>0</v>
      </c>
      <c r="T25" s="1161">
        <v>0</v>
      </c>
      <c r="U25" s="1161">
        <v>0</v>
      </c>
      <c r="V25" s="1161">
        <v>0</v>
      </c>
      <c r="W25" s="1161">
        <v>0</v>
      </c>
      <c r="X25" s="1161">
        <v>0</v>
      </c>
      <c r="Y25" s="1161">
        <v>0</v>
      </c>
      <c r="Z25" s="1161">
        <v>0</v>
      </c>
      <c r="AA25" s="1161">
        <v>0</v>
      </c>
      <c r="AB25" s="1161">
        <v>0</v>
      </c>
      <c r="AC25" s="1161">
        <v>0</v>
      </c>
      <c r="AD25" s="1161">
        <v>0</v>
      </c>
      <c r="AE25" s="1161">
        <v>0</v>
      </c>
      <c r="AF25" s="1161">
        <v>0</v>
      </c>
      <c r="AG25" s="1161">
        <v>0</v>
      </c>
      <c r="AH25" s="1161">
        <v>0</v>
      </c>
      <c r="AI25" s="1161">
        <v>0</v>
      </c>
      <c r="AJ25" s="1161">
        <v>0</v>
      </c>
      <c r="AK25" s="1161">
        <v>0</v>
      </c>
      <c r="AL25" s="1161">
        <v>0</v>
      </c>
      <c r="AM25" s="1161">
        <v>0</v>
      </c>
      <c r="AN25" s="1162">
        <v>0</v>
      </c>
      <c r="AO25" s="1162">
        <v>0</v>
      </c>
      <c r="AP25" s="1162">
        <v>0</v>
      </c>
      <c r="AQ25" s="1162">
        <v>0</v>
      </c>
      <c r="AR25" s="1162">
        <v>0</v>
      </c>
      <c r="AS25" s="1162">
        <v>0</v>
      </c>
      <c r="AT25" s="1162">
        <v>0</v>
      </c>
      <c r="AU25" s="1162">
        <v>0</v>
      </c>
      <c r="AV25" s="1162">
        <v>0</v>
      </c>
      <c r="AW25" s="1162">
        <v>0</v>
      </c>
      <c r="AX25" s="1162">
        <v>0</v>
      </c>
      <c r="AY25" s="1162">
        <v>0</v>
      </c>
      <c r="AZ25" s="1162">
        <v>0</v>
      </c>
      <c r="BA25" s="1162">
        <v>0</v>
      </c>
      <c r="BB25" s="1162">
        <v>0</v>
      </c>
      <c r="BC25" s="1162">
        <v>0</v>
      </c>
      <c r="BD25" s="1162">
        <v>0</v>
      </c>
      <c r="BE25" s="1162">
        <v>0</v>
      </c>
      <c r="BF25" s="1162">
        <v>0</v>
      </c>
      <c r="BG25" s="1162">
        <v>0</v>
      </c>
      <c r="BH25" s="1162">
        <v>0</v>
      </c>
      <c r="BI25" s="1162">
        <v>0</v>
      </c>
      <c r="BJ25" s="1162">
        <v>0</v>
      </c>
      <c r="BK25" s="1162">
        <v>0</v>
      </c>
      <c r="BL25" s="1162">
        <v>0</v>
      </c>
      <c r="BM25" s="1162">
        <v>0</v>
      </c>
      <c r="BN25" s="1162">
        <v>0</v>
      </c>
      <c r="BO25" s="1162">
        <v>0</v>
      </c>
      <c r="BP25" s="1163">
        <v>0</v>
      </c>
      <c r="BQ25" s="1163">
        <v>0</v>
      </c>
      <c r="BR25" s="1163">
        <v>0</v>
      </c>
      <c r="BS25" s="1163">
        <v>0</v>
      </c>
      <c r="BT25" s="1163">
        <v>0</v>
      </c>
      <c r="BU25" s="1163">
        <v>0</v>
      </c>
      <c r="BV25" s="1163">
        <v>0</v>
      </c>
      <c r="BW25" s="1163">
        <v>0</v>
      </c>
      <c r="BX25" s="1163">
        <v>0</v>
      </c>
      <c r="BY25" s="1163">
        <v>0</v>
      </c>
      <c r="BZ25" s="1163">
        <v>0</v>
      </c>
      <c r="CA25" s="1163">
        <v>0</v>
      </c>
      <c r="CB25" s="1163">
        <v>0</v>
      </c>
      <c r="CC25" s="1163">
        <v>0</v>
      </c>
      <c r="CD25" s="1163">
        <v>0</v>
      </c>
      <c r="CE25" s="1163">
        <v>0</v>
      </c>
      <c r="CF25" s="1163">
        <v>0</v>
      </c>
      <c r="CG25" s="1163">
        <v>0</v>
      </c>
      <c r="CH25" s="113">
        <v>0</v>
      </c>
      <c r="CI25" s="113">
        <v>0</v>
      </c>
      <c r="CJ25" s="113">
        <v>0</v>
      </c>
      <c r="CK25" s="113">
        <v>0</v>
      </c>
      <c r="CL25" s="113">
        <v>0</v>
      </c>
      <c r="CM25" s="113">
        <v>0</v>
      </c>
      <c r="CN25" s="113">
        <v>0</v>
      </c>
      <c r="CO25" s="113">
        <v>0</v>
      </c>
      <c r="CP25" s="113">
        <v>0</v>
      </c>
      <c r="CQ25" s="113">
        <v>0</v>
      </c>
      <c r="CR25" s="113">
        <v>0</v>
      </c>
      <c r="CS25" s="113">
        <v>0</v>
      </c>
      <c r="CT25" s="113">
        <v>0</v>
      </c>
      <c r="CU25" s="113">
        <v>0</v>
      </c>
      <c r="CV25" s="113">
        <v>0</v>
      </c>
      <c r="CW25" s="1142">
        <v>0</v>
      </c>
      <c r="CX25" s="1142">
        <v>0</v>
      </c>
      <c r="CY25" s="1142">
        <v>0</v>
      </c>
      <c r="CZ25" s="1142">
        <v>0</v>
      </c>
      <c r="DA25" s="1142">
        <v>0</v>
      </c>
      <c r="DB25" s="1142">
        <v>0</v>
      </c>
      <c r="DC25" s="1142">
        <v>0</v>
      </c>
      <c r="DD25" s="1142">
        <v>0</v>
      </c>
      <c r="DE25" s="1142">
        <v>0</v>
      </c>
      <c r="DF25" s="1142">
        <v>0</v>
      </c>
      <c r="DG25" s="1142">
        <v>0</v>
      </c>
      <c r="DH25" s="1142">
        <v>0</v>
      </c>
      <c r="DI25" s="1142">
        <v>0</v>
      </c>
      <c r="DJ25" s="1142">
        <v>0</v>
      </c>
      <c r="DK25" s="1142">
        <v>0</v>
      </c>
      <c r="DL25" s="1142">
        <v>0</v>
      </c>
      <c r="DM25" s="1142">
        <v>0</v>
      </c>
      <c r="DN25" s="1142">
        <v>0</v>
      </c>
      <c r="DO25" s="1142">
        <v>0</v>
      </c>
      <c r="DP25" s="1142">
        <v>0</v>
      </c>
      <c r="DQ25" s="1142">
        <v>0</v>
      </c>
      <c r="DR25" s="1142">
        <v>0</v>
      </c>
      <c r="DS25" s="1142">
        <v>0</v>
      </c>
      <c r="DT25" s="1142">
        <v>0</v>
      </c>
      <c r="DU25" s="1142">
        <v>0</v>
      </c>
      <c r="DV25" s="1142">
        <v>0</v>
      </c>
      <c r="DW25" s="1142">
        <v>0</v>
      </c>
      <c r="DX25" s="1142">
        <v>0</v>
      </c>
      <c r="DY25" s="1142">
        <v>0</v>
      </c>
      <c r="DZ25" s="1142">
        <v>0</v>
      </c>
      <c r="EA25" s="1142">
        <v>0</v>
      </c>
      <c r="EB25" s="1142">
        <v>0</v>
      </c>
      <c r="EC25" s="1142">
        <v>0</v>
      </c>
      <c r="ED25" s="1142">
        <v>0</v>
      </c>
      <c r="EE25" s="1142">
        <v>0</v>
      </c>
      <c r="EF25" s="1142">
        <v>0</v>
      </c>
      <c r="EG25" s="1142">
        <v>0</v>
      </c>
      <c r="EH25" s="1142">
        <v>0</v>
      </c>
      <c r="EI25" s="1142">
        <v>0</v>
      </c>
      <c r="EJ25" s="1142">
        <v>0</v>
      </c>
      <c r="EK25" s="1142">
        <v>0</v>
      </c>
      <c r="EL25" s="1142">
        <v>0</v>
      </c>
      <c r="EM25" s="1142">
        <v>0</v>
      </c>
      <c r="EN25" s="1142">
        <v>0</v>
      </c>
      <c r="EO25" s="1142">
        <v>0</v>
      </c>
      <c r="EP25" s="1142">
        <v>0</v>
      </c>
      <c r="EQ25" s="1142">
        <v>0</v>
      </c>
      <c r="ER25" s="1142">
        <v>0</v>
      </c>
      <c r="ES25" s="1142">
        <v>0</v>
      </c>
      <c r="ET25" s="1142">
        <v>0</v>
      </c>
      <c r="EU25" s="1142">
        <v>0</v>
      </c>
      <c r="EV25" s="1142">
        <v>0</v>
      </c>
      <c r="EW25" s="1142">
        <v>0</v>
      </c>
      <c r="EX25" s="1142">
        <v>0</v>
      </c>
      <c r="EY25" s="1142">
        <v>0</v>
      </c>
      <c r="EZ25" s="1142">
        <v>0</v>
      </c>
      <c r="FA25" s="1142">
        <v>0</v>
      </c>
      <c r="FB25" s="1142">
        <v>0</v>
      </c>
      <c r="FC25" s="1142">
        <v>0</v>
      </c>
      <c r="FD25" s="1142">
        <v>0</v>
      </c>
      <c r="FE25" s="1142">
        <v>0</v>
      </c>
      <c r="FF25" s="1142">
        <v>0</v>
      </c>
      <c r="FG25" s="1142">
        <v>0</v>
      </c>
      <c r="FH25" s="1142">
        <v>0</v>
      </c>
      <c r="FI25" s="1142">
        <v>0</v>
      </c>
      <c r="FJ25" s="1142">
        <v>0</v>
      </c>
      <c r="FK25" s="1142">
        <v>0</v>
      </c>
      <c r="FL25" s="1142">
        <v>0</v>
      </c>
      <c r="FM25" s="1142">
        <v>0</v>
      </c>
      <c r="FN25" s="1142">
        <v>0</v>
      </c>
      <c r="FO25" s="1142">
        <v>0</v>
      </c>
      <c r="FP25" s="1142">
        <v>0</v>
      </c>
      <c r="FQ25" s="1142">
        <v>0</v>
      </c>
      <c r="FR25" s="1142">
        <v>0</v>
      </c>
      <c r="FS25" s="1142">
        <v>0</v>
      </c>
      <c r="FT25" s="1142">
        <v>0</v>
      </c>
      <c r="FU25" s="1142">
        <v>0</v>
      </c>
      <c r="FV25" s="1142">
        <v>0</v>
      </c>
      <c r="FW25" s="1142">
        <v>0</v>
      </c>
      <c r="FX25" s="1142">
        <v>0</v>
      </c>
      <c r="FY25" s="1142">
        <v>0</v>
      </c>
      <c r="FZ25" s="1142">
        <v>0</v>
      </c>
      <c r="GA25" s="1142">
        <v>0</v>
      </c>
    </row>
    <row r="26" spans="1:183" s="252" customFormat="1" ht="17.25" customHeight="1">
      <c r="A26" s="1160" t="s">
        <v>3043</v>
      </c>
      <c r="B26" s="1161">
        <v>0</v>
      </c>
      <c r="C26" s="1161">
        <v>0</v>
      </c>
      <c r="D26" s="1161">
        <v>0</v>
      </c>
      <c r="E26" s="1161">
        <v>0</v>
      </c>
      <c r="F26" s="1161">
        <v>0</v>
      </c>
      <c r="G26" s="1161">
        <v>0</v>
      </c>
      <c r="H26" s="1161">
        <v>0</v>
      </c>
      <c r="I26" s="1161">
        <v>303.74899999999991</v>
      </c>
      <c r="J26" s="1161">
        <v>502.16046600000004</v>
      </c>
      <c r="K26" s="1161">
        <v>502.16046600000004</v>
      </c>
      <c r="L26" s="1161">
        <v>502.16046600000004</v>
      </c>
      <c r="M26" s="1161">
        <v>477.37821600000007</v>
      </c>
      <c r="N26" s="1161">
        <v>522.35433200000011</v>
      </c>
      <c r="O26" s="1161">
        <v>563.02008699999988</v>
      </c>
      <c r="P26" s="1161">
        <v>709.01456599999983</v>
      </c>
      <c r="Q26" s="1161">
        <v>760.30179399999975</v>
      </c>
      <c r="R26" s="1161">
        <v>957.91281299999991</v>
      </c>
      <c r="S26" s="1161">
        <v>1111.7664229999998</v>
      </c>
      <c r="T26" s="1161">
        <v>1421.1139969999999</v>
      </c>
      <c r="U26" s="1161">
        <v>1345.9546740000001</v>
      </c>
      <c r="V26" s="1161">
        <v>1097.4000299999998</v>
      </c>
      <c r="W26" s="1161">
        <v>1147.5015679999997</v>
      </c>
      <c r="X26" s="1161">
        <v>1074.3758809999999</v>
      </c>
      <c r="Y26" s="1161">
        <v>973.89911399999983</v>
      </c>
      <c r="Z26" s="1161">
        <v>987.01167250000026</v>
      </c>
      <c r="AA26" s="1161">
        <v>987.61469880999994</v>
      </c>
      <c r="AB26" s="1161">
        <v>987.90412218000029</v>
      </c>
      <c r="AC26" s="1161">
        <v>964.24856999999986</v>
      </c>
      <c r="AD26" s="1161">
        <v>815.01807333999989</v>
      </c>
      <c r="AE26" s="1161">
        <v>829.00589168999988</v>
      </c>
      <c r="AF26" s="1161">
        <v>879.56600669000034</v>
      </c>
      <c r="AG26" s="1161">
        <v>783.56822769379312</v>
      </c>
      <c r="AH26" s="1161">
        <v>728.4015081</v>
      </c>
      <c r="AI26" s="1161">
        <v>626.68072635999999</v>
      </c>
      <c r="AJ26" s="1161">
        <v>702.04092421000007</v>
      </c>
      <c r="AK26" s="1161">
        <v>860.31270639999991</v>
      </c>
      <c r="AL26" s="1161">
        <v>1136.02626151</v>
      </c>
      <c r="AM26" s="1161">
        <v>1214.9587380400001</v>
      </c>
      <c r="AN26" s="1162">
        <v>2300.1123070199992</v>
      </c>
      <c r="AO26" s="1162">
        <v>2583.8162419999999</v>
      </c>
      <c r="AP26" s="1162">
        <v>2828.7816888536599</v>
      </c>
      <c r="AQ26" s="1162">
        <v>2783.8348632041857</v>
      </c>
      <c r="AR26" s="1162">
        <v>2614.354993311681</v>
      </c>
      <c r="AS26" s="1162">
        <v>2994.8673294889336</v>
      </c>
      <c r="AT26" s="1162">
        <v>2660.8722954435084</v>
      </c>
      <c r="AU26" s="1162">
        <v>2610.2756306442334</v>
      </c>
      <c r="AV26" s="1162">
        <v>2571.964406937097</v>
      </c>
      <c r="AW26" s="1162">
        <v>1818.6549297441982</v>
      </c>
      <c r="AX26" s="1162">
        <v>1566.6874621341976</v>
      </c>
      <c r="AY26" s="1162">
        <v>1518.7520036264834</v>
      </c>
      <c r="AZ26" s="1162">
        <v>1626.8607322698992</v>
      </c>
      <c r="BA26" s="1162">
        <v>1542.129128801779</v>
      </c>
      <c r="BB26" s="1162">
        <v>1945.7750698424302</v>
      </c>
      <c r="BC26" s="1162">
        <v>1906.2233462202012</v>
      </c>
      <c r="BD26" s="1162">
        <v>1931.966328434846</v>
      </c>
      <c r="BE26" s="1162">
        <v>1845.619172527418</v>
      </c>
      <c r="BF26" s="1162">
        <v>1813.8576627535981</v>
      </c>
      <c r="BG26" s="1162">
        <v>1809.8412517385532</v>
      </c>
      <c r="BH26" s="1162">
        <v>1933.8905259506596</v>
      </c>
      <c r="BI26" s="1162">
        <v>1977.8356894148478</v>
      </c>
      <c r="BJ26" s="1162">
        <v>3104.4042453554771</v>
      </c>
      <c r="BK26" s="1162">
        <v>3130.5526144907531</v>
      </c>
      <c r="BL26" s="1162">
        <v>3028.5484233272427</v>
      </c>
      <c r="BM26" s="1162">
        <v>2193.1226852449554</v>
      </c>
      <c r="BN26" s="1162">
        <v>2056.4769072711374</v>
      </c>
      <c r="BO26" s="1162">
        <v>1994.7740961039547</v>
      </c>
      <c r="BP26" s="1163">
        <v>2292.4223185635105</v>
      </c>
      <c r="BQ26" s="1163">
        <v>2822.8377000452147</v>
      </c>
      <c r="BR26" s="1163">
        <v>2768.742620551197</v>
      </c>
      <c r="BS26" s="1163">
        <v>2615.7408358037405</v>
      </c>
      <c r="BT26" s="1163">
        <v>2820.2200533702671</v>
      </c>
      <c r="BU26" s="1163">
        <v>3023.7572276985466</v>
      </c>
      <c r="BV26" s="1163">
        <v>2943.8292142852647</v>
      </c>
      <c r="BW26" s="1163">
        <v>3494.0050491976053</v>
      </c>
      <c r="BX26" s="1163">
        <v>3737.6449013561714</v>
      </c>
      <c r="BY26" s="1163">
        <v>3818.8879124726454</v>
      </c>
      <c r="BZ26" s="1163">
        <v>3717.5430564371454</v>
      </c>
      <c r="CA26" s="1163">
        <v>3862.37316478393</v>
      </c>
      <c r="CB26" s="1163">
        <v>3937.9001757329947</v>
      </c>
      <c r="CC26" s="1163">
        <v>3878.4306242567982</v>
      </c>
      <c r="CD26" s="1163">
        <v>3977.0592322756006</v>
      </c>
      <c r="CE26" s="1163">
        <v>3977.6923143762651</v>
      </c>
      <c r="CF26" s="1163">
        <v>3978.3049744780101</v>
      </c>
      <c r="CG26" s="1163">
        <v>4091.5779306704781</v>
      </c>
      <c r="CH26" s="113">
        <v>3914.741444911509</v>
      </c>
      <c r="CI26" s="113">
        <v>4110.653918095888</v>
      </c>
      <c r="CJ26" s="113">
        <v>4220.9722888364267</v>
      </c>
      <c r="CK26" s="113">
        <v>4175.4147896630084</v>
      </c>
      <c r="CL26" s="113">
        <v>4084.4765281324408</v>
      </c>
      <c r="CM26" s="113">
        <v>4954.407946356785</v>
      </c>
      <c r="CN26" s="113">
        <v>5404.7101411440644</v>
      </c>
      <c r="CO26" s="113">
        <v>5010.1609060732762</v>
      </c>
      <c r="CP26" s="113">
        <v>4981.4208065471712</v>
      </c>
      <c r="CQ26" s="113">
        <v>5709.8381471048251</v>
      </c>
      <c r="CR26" s="113">
        <v>5708.0453873663128</v>
      </c>
      <c r="CS26" s="113">
        <v>5489.1077501127256</v>
      </c>
      <c r="CT26" s="113">
        <v>5513.8183068044691</v>
      </c>
      <c r="CU26" s="113">
        <v>7413.2134494217898</v>
      </c>
      <c r="CV26" s="113">
        <v>12594.456361176315</v>
      </c>
      <c r="CW26" s="1142">
        <v>15510.233448907273</v>
      </c>
      <c r="CX26" s="1142">
        <v>17476.41340155217</v>
      </c>
      <c r="CY26" s="1142">
        <v>18257.213084227438</v>
      </c>
      <c r="CZ26" s="1142">
        <v>19889.706420076684</v>
      </c>
      <c r="DA26" s="1142">
        <v>19022.095143053666</v>
      </c>
      <c r="DB26" s="1142">
        <v>20358.470923741927</v>
      </c>
      <c r="DC26" s="1142">
        <v>20875.81786602833</v>
      </c>
      <c r="DD26" s="1142">
        <v>20263.142446436872</v>
      </c>
      <c r="DE26" s="1142">
        <v>21899.842264582279</v>
      </c>
      <c r="DF26" s="1142">
        <v>21850.370016168483</v>
      </c>
      <c r="DG26" s="1142">
        <v>23248.572223132323</v>
      </c>
      <c r="DH26" s="1142">
        <v>24828.777496793307</v>
      </c>
      <c r="DI26" s="1142">
        <v>25147.064418188154</v>
      </c>
      <c r="DJ26" s="1142">
        <v>24904.207664737729</v>
      </c>
      <c r="DK26" s="1142">
        <v>26982.781655601539</v>
      </c>
      <c r="DL26" s="1142">
        <v>27150.945244588522</v>
      </c>
      <c r="DM26" s="1142">
        <v>27059.47992788527</v>
      </c>
      <c r="DN26" s="1142">
        <v>26345.787149204461</v>
      </c>
      <c r="DO26" s="1142">
        <v>26795.295921734403</v>
      </c>
      <c r="DP26" s="1142">
        <v>26450.778124003409</v>
      </c>
      <c r="DQ26" s="1142">
        <v>26822.853961766399</v>
      </c>
      <c r="DR26" s="1142">
        <v>26859.219633909466</v>
      </c>
      <c r="DS26" s="1142">
        <v>24636.230833551264</v>
      </c>
      <c r="DT26" s="1142">
        <v>23424.709441082585</v>
      </c>
      <c r="DU26" s="1142">
        <v>22177.866305366384</v>
      </c>
      <c r="DV26" s="1142">
        <v>19227.589534369341</v>
      </c>
      <c r="DW26" s="1142">
        <v>18843.372285949888</v>
      </c>
      <c r="DX26" s="1142">
        <v>19201.188432612289</v>
      </c>
      <c r="DY26" s="1142">
        <v>18736.923989354444</v>
      </c>
      <c r="DZ26" s="1142">
        <v>19016.635811612556</v>
      </c>
      <c r="EA26" s="1142">
        <v>21450.662145877915</v>
      </c>
      <c r="EB26" s="1142">
        <v>21751.216181135442</v>
      </c>
      <c r="EC26" s="1142">
        <v>20031.561868459889</v>
      </c>
      <c r="ED26" s="1142">
        <v>20614.299203660394</v>
      </c>
      <c r="EE26" s="1142">
        <v>19879.918539375511</v>
      </c>
      <c r="EF26" s="1142">
        <v>15883.987602071098</v>
      </c>
      <c r="EG26" s="1142">
        <v>13557.896337997492</v>
      </c>
      <c r="EH26" s="1142">
        <v>12828.920650047221</v>
      </c>
      <c r="EI26" s="1142">
        <v>12653.919407783216</v>
      </c>
      <c r="EJ26" s="1142">
        <v>12246.044642381974</v>
      </c>
      <c r="EK26" s="1142">
        <v>12373.695670944551</v>
      </c>
      <c r="EL26" s="1142">
        <v>11811.525493872792</v>
      </c>
      <c r="EM26" s="1142">
        <v>11554.23733883728</v>
      </c>
      <c r="EN26" s="1142">
        <v>15469.11639745494</v>
      </c>
      <c r="EO26" s="1142">
        <v>15054.262504957507</v>
      </c>
      <c r="EP26" s="1142">
        <v>16746.851276577505</v>
      </c>
      <c r="EQ26" s="1142">
        <v>15413.076274118244</v>
      </c>
      <c r="ER26" s="1142">
        <v>15188.962094308787</v>
      </c>
      <c r="ES26" s="1142">
        <v>12791.689213444421</v>
      </c>
      <c r="ET26" s="1142">
        <v>12456.371564930005</v>
      </c>
      <c r="EU26" s="1142">
        <v>12444.314617936809</v>
      </c>
      <c r="EV26" s="1142">
        <v>11188.363583198265</v>
      </c>
      <c r="EW26" s="1142">
        <v>10671.107364928288</v>
      </c>
      <c r="EX26" s="1142">
        <v>7362.5520215804936</v>
      </c>
      <c r="EY26" s="1142">
        <v>9264.6670586601813</v>
      </c>
      <c r="EZ26" s="1142">
        <v>11911.633529555258</v>
      </c>
      <c r="FA26" s="1142">
        <v>11555.727311760435</v>
      </c>
      <c r="FB26" s="1142">
        <v>5740.1505726454398</v>
      </c>
      <c r="FC26" s="1142">
        <v>6038.5554979610215</v>
      </c>
      <c r="FD26" s="1142">
        <v>8894.4755486745689</v>
      </c>
      <c r="FE26" s="1142">
        <v>9169.8648963834821</v>
      </c>
      <c r="FF26" s="1142">
        <v>11281.317329242669</v>
      </c>
      <c r="FG26" s="1142">
        <v>12680.494734395881</v>
      </c>
      <c r="FH26" s="1142">
        <v>4257.9446385535812</v>
      </c>
      <c r="FI26" s="1142">
        <v>4386.2872362574544</v>
      </c>
      <c r="FJ26" s="1142">
        <v>5045.203768528374</v>
      </c>
      <c r="FK26" s="1142">
        <v>6183.1740057167481</v>
      </c>
      <c r="FL26" s="1142">
        <v>4592.6389975821094</v>
      </c>
      <c r="FM26" s="1142">
        <v>4136.5172016087827</v>
      </c>
      <c r="FN26" s="1142">
        <v>4112.6817383014632</v>
      </c>
      <c r="FO26" s="1142">
        <v>3855.0570575007364</v>
      </c>
      <c r="FP26" s="1142">
        <v>2952.81573920245</v>
      </c>
      <c r="FQ26" s="1142">
        <v>1524.3377185788358</v>
      </c>
      <c r="FR26" s="1142">
        <v>869.65027623641583</v>
      </c>
      <c r="FS26" s="1142">
        <v>811.25467401530534</v>
      </c>
      <c r="FT26" s="1142">
        <v>794.37746375826293</v>
      </c>
      <c r="FU26" s="1142">
        <v>430.14453507025598</v>
      </c>
      <c r="FV26" s="1142">
        <v>197.46718398197751</v>
      </c>
      <c r="FW26" s="1142">
        <v>224.26495743936906</v>
      </c>
      <c r="FX26" s="1142">
        <v>447.39582135426463</v>
      </c>
      <c r="FY26" s="1142">
        <v>698.99913317550181</v>
      </c>
      <c r="FZ26" s="1142">
        <v>1125.0673053177666</v>
      </c>
      <c r="GA26" s="1142">
        <v>1202.7619653359384</v>
      </c>
    </row>
    <row r="27" spans="1:183" s="252" customFormat="1" ht="17.25" customHeight="1">
      <c r="A27" s="1160" t="s">
        <v>3044</v>
      </c>
      <c r="B27" s="1161">
        <v>61.026910999999998</v>
      </c>
      <c r="C27" s="1161">
        <v>61.016410999999998</v>
      </c>
      <c r="D27" s="1161">
        <v>61.018411</v>
      </c>
      <c r="E27" s="1161">
        <v>61.019410999999998</v>
      </c>
      <c r="F27" s="1161">
        <v>61.020410999999996</v>
      </c>
      <c r="G27" s="1161">
        <v>61.021411000000001</v>
      </c>
      <c r="H27" s="1161">
        <v>61.021411000000001</v>
      </c>
      <c r="I27" s="1161">
        <v>61.023410999999996</v>
      </c>
      <c r="J27" s="1161">
        <v>61.024411000000001</v>
      </c>
      <c r="K27" s="1161">
        <v>61.024411000000001</v>
      </c>
      <c r="L27" s="1161">
        <v>61.026410999999996</v>
      </c>
      <c r="M27" s="1161">
        <v>61.027411000000001</v>
      </c>
      <c r="N27" s="1161">
        <v>61.028410999999998</v>
      </c>
      <c r="O27" s="1161">
        <v>61.029410999999996</v>
      </c>
      <c r="P27" s="1161">
        <v>61.030410999999994</v>
      </c>
      <c r="Q27" s="1161">
        <v>61.030410999999994</v>
      </c>
      <c r="R27" s="1161">
        <v>71.156410999999991</v>
      </c>
      <c r="S27" s="1161">
        <v>67.529822999999993</v>
      </c>
      <c r="T27" s="1161">
        <v>67.529822999999993</v>
      </c>
      <c r="U27" s="1161">
        <v>67.529822999999993</v>
      </c>
      <c r="V27" s="1161">
        <v>67.529822999999993</v>
      </c>
      <c r="W27" s="1161">
        <v>67.529822999999993</v>
      </c>
      <c r="X27" s="1161">
        <v>67.529822999999993</v>
      </c>
      <c r="Y27" s="1161">
        <v>67.529822999999993</v>
      </c>
      <c r="Z27" s="1161">
        <v>67.529822999999993</v>
      </c>
      <c r="AA27" s="1161">
        <v>67.529822999999993</v>
      </c>
      <c r="AB27" s="1161">
        <v>67.529822999999993</v>
      </c>
      <c r="AC27" s="1161">
        <v>67.532817999999992</v>
      </c>
      <c r="AD27" s="1161">
        <v>67.532817999999992</v>
      </c>
      <c r="AE27" s="1161">
        <v>67.542648999999997</v>
      </c>
      <c r="AF27" s="1161">
        <v>67.532817999999992</v>
      </c>
      <c r="AG27" s="1161">
        <v>67.532817999999992</v>
      </c>
      <c r="AH27" s="1161">
        <v>67.542487999999992</v>
      </c>
      <c r="AI27" s="1161">
        <v>67.539492999999993</v>
      </c>
      <c r="AJ27" s="1161">
        <v>67.539492999999993</v>
      </c>
      <c r="AK27" s="1161">
        <v>67.539492999999993</v>
      </c>
      <c r="AL27" s="1161">
        <v>67.539492999999993</v>
      </c>
      <c r="AM27" s="1161">
        <v>67.539492999999993</v>
      </c>
      <c r="AN27" s="1162">
        <v>67.539492999999993</v>
      </c>
      <c r="AO27" s="1162">
        <v>67.539492999999993</v>
      </c>
      <c r="AP27" s="1162">
        <v>67.539492999999993</v>
      </c>
      <c r="AQ27" s="1162">
        <v>67.539492999999993</v>
      </c>
      <c r="AR27" s="1162">
        <v>67.539492999999993</v>
      </c>
      <c r="AS27" s="1162">
        <v>67.539492999999993</v>
      </c>
      <c r="AT27" s="1162">
        <v>67.539492999999993</v>
      </c>
      <c r="AU27" s="1162">
        <v>67.539492999999993</v>
      </c>
      <c r="AV27" s="1162">
        <v>67.539492999999993</v>
      </c>
      <c r="AW27" s="1162">
        <v>67.539492999999993</v>
      </c>
      <c r="AX27" s="1162">
        <v>67.539492999999993</v>
      </c>
      <c r="AY27" s="1162">
        <v>64.790993</v>
      </c>
      <c r="AZ27" s="1162">
        <v>64.790993</v>
      </c>
      <c r="BA27" s="1162">
        <v>58.063493000000001</v>
      </c>
      <c r="BB27" s="1162">
        <v>58.063493000000001</v>
      </c>
      <c r="BC27" s="1162">
        <v>58.063493000000001</v>
      </c>
      <c r="BD27" s="1162">
        <v>58.063493000000001</v>
      </c>
      <c r="BE27" s="1162">
        <v>58.063493000000001</v>
      </c>
      <c r="BF27" s="1162">
        <v>58.063493000000001</v>
      </c>
      <c r="BG27" s="1162">
        <v>58.063493000000001</v>
      </c>
      <c r="BH27" s="1162">
        <v>58.063493000000001</v>
      </c>
      <c r="BI27" s="1162">
        <v>58.063493000000001</v>
      </c>
      <c r="BJ27" s="1162">
        <v>58.063493000000001</v>
      </c>
      <c r="BK27" s="1162">
        <v>58.063493000000001</v>
      </c>
      <c r="BL27" s="1162">
        <v>58.063493000000001</v>
      </c>
      <c r="BM27" s="1162">
        <v>58.063493000000001</v>
      </c>
      <c r="BN27" s="1162">
        <v>58.063493000000001</v>
      </c>
      <c r="BO27" s="1162">
        <v>58.063493000000001</v>
      </c>
      <c r="BP27" s="1163">
        <v>58.063493000000001</v>
      </c>
      <c r="BQ27" s="1163">
        <v>58.063493000000001</v>
      </c>
      <c r="BR27" s="1163">
        <v>58.063493000000001</v>
      </c>
      <c r="BS27" s="1163">
        <v>58.063493000000001</v>
      </c>
      <c r="BT27" s="1163">
        <v>58.063493000000001</v>
      </c>
      <c r="BU27" s="1163">
        <v>58.063493000000001</v>
      </c>
      <c r="BV27" s="1163">
        <v>58.063493000000001</v>
      </c>
      <c r="BW27" s="1163">
        <v>58.063493000000001</v>
      </c>
      <c r="BX27" s="1163">
        <v>58.063493000000001</v>
      </c>
      <c r="BY27" s="1163">
        <v>58.063493000000001</v>
      </c>
      <c r="BZ27" s="1163">
        <v>58.063493000000001</v>
      </c>
      <c r="CA27" s="1163">
        <v>58.063493000000001</v>
      </c>
      <c r="CB27" s="1163">
        <v>58.043492999999998</v>
      </c>
      <c r="CC27" s="1163">
        <v>58.043492999999998</v>
      </c>
      <c r="CD27" s="1163">
        <v>58.043492999999998</v>
      </c>
      <c r="CE27" s="1163">
        <v>58.043492999999998</v>
      </c>
      <c r="CF27" s="1163">
        <v>58.043492999999998</v>
      </c>
      <c r="CG27" s="1163">
        <v>58.043492999999998</v>
      </c>
      <c r="CH27" s="113">
        <v>58.043492999999998</v>
      </c>
      <c r="CI27" s="113">
        <v>58.043492999999998</v>
      </c>
      <c r="CJ27" s="113">
        <v>58.043492999999998</v>
      </c>
      <c r="CK27" s="113">
        <v>58.043492999999998</v>
      </c>
      <c r="CL27" s="113">
        <v>58.043492999999998</v>
      </c>
      <c r="CM27" s="113">
        <v>58.043492999999998</v>
      </c>
      <c r="CN27" s="113">
        <v>58.043492999999998</v>
      </c>
      <c r="CO27" s="113">
        <v>58.043492999999998</v>
      </c>
      <c r="CP27" s="113">
        <v>58.043492999999998</v>
      </c>
      <c r="CQ27" s="113">
        <v>58.043492999999998</v>
      </c>
      <c r="CR27" s="113">
        <v>58.043492999999998</v>
      </c>
      <c r="CS27" s="113">
        <v>58.043492999999998</v>
      </c>
      <c r="CT27" s="113">
        <v>58.043492999999998</v>
      </c>
      <c r="CU27" s="113">
        <v>58.043492999999998</v>
      </c>
      <c r="CV27" s="113">
        <v>58.043492999999998</v>
      </c>
      <c r="CW27" s="1142">
        <v>58.043492999999998</v>
      </c>
      <c r="CX27" s="1142">
        <v>58.043492999999998</v>
      </c>
      <c r="CY27" s="1142">
        <v>58.043492999999998</v>
      </c>
      <c r="CZ27" s="1142">
        <v>58.043492999999998</v>
      </c>
      <c r="DA27" s="1142">
        <v>58.043492999999998</v>
      </c>
      <c r="DB27" s="1142">
        <v>58.043492999999998</v>
      </c>
      <c r="DC27" s="1142">
        <v>58.043492999999998</v>
      </c>
      <c r="DD27" s="1142">
        <v>58.043492999999998</v>
      </c>
      <c r="DE27" s="1142">
        <v>58.043492999999998</v>
      </c>
      <c r="DF27" s="1142">
        <v>58.043492999999998</v>
      </c>
      <c r="DG27" s="1142">
        <v>58.043492999999998</v>
      </c>
      <c r="DH27" s="1142">
        <v>58.043492999999998</v>
      </c>
      <c r="DI27" s="1142">
        <v>58.043492999999998</v>
      </c>
      <c r="DJ27" s="1142">
        <v>58.043492999999998</v>
      </c>
      <c r="DK27" s="1142">
        <v>58.043492999999998</v>
      </c>
      <c r="DL27" s="1142">
        <v>58.043492999999998</v>
      </c>
      <c r="DM27" s="1142">
        <v>58.043492999999998</v>
      </c>
      <c r="DN27" s="1142">
        <v>58.043492999999998</v>
      </c>
      <c r="DO27" s="1142">
        <v>58.043492999999998</v>
      </c>
      <c r="DP27" s="1142">
        <v>58.043492999999998</v>
      </c>
      <c r="DQ27" s="1142">
        <v>58.043492999999998</v>
      </c>
      <c r="DR27" s="1142">
        <v>58.043492999999998</v>
      </c>
      <c r="DS27" s="1142">
        <v>58.043492999999998</v>
      </c>
      <c r="DT27" s="1142">
        <v>58.043492999999998</v>
      </c>
      <c r="DU27" s="1142">
        <v>58.043492999999998</v>
      </c>
      <c r="DV27" s="1142">
        <v>58.043492999999998</v>
      </c>
      <c r="DW27" s="1142">
        <v>58.043492999999998</v>
      </c>
      <c r="DX27" s="1142">
        <v>58.043492999999998</v>
      </c>
      <c r="DY27" s="1142">
        <v>58.043492999999998</v>
      </c>
      <c r="DZ27" s="1142">
        <v>58.043492999999998</v>
      </c>
      <c r="EA27" s="1142">
        <v>58.043492999999998</v>
      </c>
      <c r="EB27" s="1142">
        <v>58.043492999999998</v>
      </c>
      <c r="EC27" s="1142">
        <v>58.043492999999998</v>
      </c>
      <c r="ED27" s="1142">
        <v>58.043492999999998</v>
      </c>
      <c r="EE27" s="1142">
        <v>58.043492999999998</v>
      </c>
      <c r="EF27" s="1142">
        <v>58.043492999999998</v>
      </c>
      <c r="EG27" s="1142">
        <v>58.043492999999998</v>
      </c>
      <c r="EH27" s="1142">
        <v>58.043492999999998</v>
      </c>
      <c r="EI27" s="1142">
        <v>58.043492999999998</v>
      </c>
      <c r="EJ27" s="1142">
        <v>58.043492999999998</v>
      </c>
      <c r="EK27" s="1142">
        <v>58.043492999999998</v>
      </c>
      <c r="EL27" s="1142">
        <v>58.043492999999998</v>
      </c>
      <c r="EM27" s="1142">
        <v>58.043492999999998</v>
      </c>
      <c r="EN27" s="1142">
        <v>58.043492999999998</v>
      </c>
      <c r="EO27" s="1142">
        <v>58.043492999999998</v>
      </c>
      <c r="EP27" s="1142">
        <v>58.043492999999998</v>
      </c>
      <c r="EQ27" s="1142">
        <v>58.043492999999998</v>
      </c>
      <c r="ER27" s="1142">
        <v>58.043492999999998</v>
      </c>
      <c r="ES27" s="1142">
        <v>58.043492999999998</v>
      </c>
      <c r="ET27" s="1142">
        <v>58.043492999999998</v>
      </c>
      <c r="EU27" s="1142">
        <v>55.714742999999999</v>
      </c>
      <c r="EV27" s="1142">
        <v>55.714742999999999</v>
      </c>
      <c r="EW27" s="1142">
        <v>55.714742999999999</v>
      </c>
      <c r="EX27" s="1142">
        <v>55.714742999999999</v>
      </c>
      <c r="EY27" s="1142">
        <v>55.719113</v>
      </c>
      <c r="EZ27" s="1142">
        <v>55.719113</v>
      </c>
      <c r="FA27" s="1142">
        <v>55.719113</v>
      </c>
      <c r="FB27" s="1142">
        <v>55.719113</v>
      </c>
      <c r="FC27" s="1142">
        <v>55.719113</v>
      </c>
      <c r="FD27" s="1142">
        <v>55.719113</v>
      </c>
      <c r="FE27" s="1142">
        <v>49.336613</v>
      </c>
      <c r="FF27" s="1142">
        <v>0.34499999999999997</v>
      </c>
      <c r="FG27" s="1142">
        <v>0.34499999999999997</v>
      </c>
      <c r="FH27" s="1142">
        <v>0.34499999999999997</v>
      </c>
      <c r="FI27" s="1142">
        <v>0.34499999999999997</v>
      </c>
      <c r="FJ27" s="1142">
        <v>0</v>
      </c>
      <c r="FK27" s="1142">
        <v>0</v>
      </c>
      <c r="FL27" s="1142">
        <v>0</v>
      </c>
      <c r="FM27" s="1142">
        <v>0</v>
      </c>
      <c r="FN27" s="1142">
        <v>0</v>
      </c>
      <c r="FO27" s="1142">
        <v>0</v>
      </c>
      <c r="FP27" s="1142">
        <v>0</v>
      </c>
      <c r="FQ27" s="1142">
        <v>0</v>
      </c>
      <c r="FR27" s="1142">
        <v>0</v>
      </c>
      <c r="FS27" s="1142">
        <v>0</v>
      </c>
      <c r="FT27" s="1142">
        <v>0</v>
      </c>
      <c r="FU27" s="1142">
        <v>0</v>
      </c>
      <c r="FV27" s="1142">
        <v>0</v>
      </c>
      <c r="FW27" s="1142">
        <v>0</v>
      </c>
      <c r="FX27" s="1142">
        <v>0</v>
      </c>
      <c r="FY27" s="1142">
        <v>0</v>
      </c>
      <c r="FZ27" s="1142">
        <v>0</v>
      </c>
      <c r="GA27" s="1142">
        <v>0</v>
      </c>
    </row>
    <row r="28" spans="1:183" s="252" customFormat="1" ht="17.25" customHeight="1">
      <c r="A28" s="1160" t="s">
        <v>3045</v>
      </c>
      <c r="B28" s="1161">
        <v>0.97697899999999993</v>
      </c>
      <c r="C28" s="1161">
        <v>0.97697899999999993</v>
      </c>
      <c r="D28" s="1161">
        <v>0.97697899999999993</v>
      </c>
      <c r="E28" s="1161">
        <v>0.97697899999999993</v>
      </c>
      <c r="F28" s="1161">
        <v>0.97697899999999993</v>
      </c>
      <c r="G28" s="1161">
        <v>0.97697899999999993</v>
      </c>
      <c r="H28" s="1161">
        <v>0.97697899999999993</v>
      </c>
      <c r="I28" s="1161">
        <v>0.97697899999999993</v>
      </c>
      <c r="J28" s="1161">
        <v>0.97697899999999993</v>
      </c>
      <c r="K28" s="1161">
        <v>0.97697899999999993</v>
      </c>
      <c r="L28" s="1161">
        <v>0.97697899999999993</v>
      </c>
      <c r="M28" s="1161">
        <v>0.97697899999999993</v>
      </c>
      <c r="N28" s="1161">
        <v>0.97697899999999993</v>
      </c>
      <c r="O28" s="1161">
        <v>0.97697899999999993</v>
      </c>
      <c r="P28" s="1161">
        <v>0.97447899999999998</v>
      </c>
      <c r="Q28" s="1161">
        <v>0.97447899999999998</v>
      </c>
      <c r="R28" s="1161">
        <v>0.97447899999999998</v>
      </c>
      <c r="S28" s="1161">
        <v>0.97447899999999998</v>
      </c>
      <c r="T28" s="1161">
        <v>0.97447899999999998</v>
      </c>
      <c r="U28" s="1161">
        <v>0.94097900000000001</v>
      </c>
      <c r="V28" s="1161">
        <v>0.94097900000000001</v>
      </c>
      <c r="W28" s="1161">
        <v>0.94097900000000001</v>
      </c>
      <c r="X28" s="1161">
        <v>0.94097900000000001</v>
      </c>
      <c r="Y28" s="1161">
        <v>0.94097900000000001</v>
      </c>
      <c r="Z28" s="1161">
        <v>0.94097900000000001</v>
      </c>
      <c r="AA28" s="1161">
        <v>0.94097900000000001</v>
      </c>
      <c r="AB28" s="1161">
        <v>0.94097900000000001</v>
      </c>
      <c r="AC28" s="1161">
        <v>0.94097900000000001</v>
      </c>
      <c r="AD28" s="1161">
        <v>0.94097900000000001</v>
      </c>
      <c r="AE28" s="1161">
        <v>0.94097900000000001</v>
      </c>
      <c r="AF28" s="1161">
        <v>0.94097900000000001</v>
      </c>
      <c r="AG28" s="1161">
        <v>0.94097900000000001</v>
      </c>
      <c r="AH28" s="1161">
        <v>0.94097900000000001</v>
      </c>
      <c r="AI28" s="1161">
        <v>0.94097900000000001</v>
      </c>
      <c r="AJ28" s="1161">
        <v>0.94097900000000001</v>
      </c>
      <c r="AK28" s="1161">
        <v>0.94097900000000001</v>
      </c>
      <c r="AL28" s="1161">
        <v>0.94097900000000001</v>
      </c>
      <c r="AM28" s="1161">
        <v>0.94097900000000001</v>
      </c>
      <c r="AN28" s="1162">
        <v>0.94097900000000001</v>
      </c>
      <c r="AO28" s="1162">
        <v>0.94097900000000001</v>
      </c>
      <c r="AP28" s="1162">
        <v>0.94097900000000001</v>
      </c>
      <c r="AQ28" s="1162">
        <v>0.94097900000000001</v>
      </c>
      <c r="AR28" s="1162">
        <v>0.94097900000000001</v>
      </c>
      <c r="AS28" s="1162">
        <v>0.94097900000000001</v>
      </c>
      <c r="AT28" s="1162">
        <v>0.94097900000000001</v>
      </c>
      <c r="AU28" s="1162">
        <v>0.94097900000000001</v>
      </c>
      <c r="AV28" s="1162">
        <v>0.94097900000000001</v>
      </c>
      <c r="AW28" s="1162">
        <v>0.94097900000000001</v>
      </c>
      <c r="AX28" s="1162">
        <v>0.94097900000000001</v>
      </c>
      <c r="AY28" s="1162">
        <v>0.94097900000000001</v>
      </c>
      <c r="AZ28" s="1162">
        <v>0.94097900000000001</v>
      </c>
      <c r="BA28" s="1162">
        <v>0.94097900000000001</v>
      </c>
      <c r="BB28" s="1162">
        <v>0.94097900000000001</v>
      </c>
      <c r="BC28" s="1162">
        <v>0.94097900000000001</v>
      </c>
      <c r="BD28" s="1162">
        <v>0.94097900000000001</v>
      </c>
      <c r="BE28" s="1162">
        <v>0.94097900000000001</v>
      </c>
      <c r="BF28" s="1162">
        <v>0.94097900000000001</v>
      </c>
      <c r="BG28" s="1162">
        <v>0.94097900000000001</v>
      </c>
      <c r="BH28" s="1162">
        <v>0.94097900000000001</v>
      </c>
      <c r="BI28" s="1162">
        <v>0.94097900000000001</v>
      </c>
      <c r="BJ28" s="1162">
        <v>0.94097900000000001</v>
      </c>
      <c r="BK28" s="1162">
        <v>0.94097900000000001</v>
      </c>
      <c r="BL28" s="1162">
        <v>0.90739999999999998</v>
      </c>
      <c r="BM28" s="1162">
        <v>0.94097900000000001</v>
      </c>
      <c r="BN28" s="1162">
        <v>0.94097900000000001</v>
      </c>
      <c r="BO28" s="1162">
        <v>0.94097900000000001</v>
      </c>
      <c r="BP28" s="1163">
        <v>0.94097900000000001</v>
      </c>
      <c r="BQ28" s="1163">
        <v>0.94097900000000001</v>
      </c>
      <c r="BR28" s="1163">
        <v>0.90739999999999998</v>
      </c>
      <c r="BS28" s="1163">
        <v>0.94097900000000001</v>
      </c>
      <c r="BT28" s="1163">
        <v>0.94097900000000001</v>
      </c>
      <c r="BU28" s="1163">
        <v>0.94097900000000001</v>
      </c>
      <c r="BV28" s="1163">
        <v>0.94097900000000001</v>
      </c>
      <c r="BW28" s="1163">
        <v>0.94097900000000001</v>
      </c>
      <c r="BX28" s="1163">
        <v>0.94097900000000001</v>
      </c>
      <c r="BY28" s="1163">
        <v>0.94097900000000001</v>
      </c>
      <c r="BZ28" s="1163">
        <v>0.94097900000000001</v>
      </c>
      <c r="CA28" s="1163">
        <v>0.94097900000000001</v>
      </c>
      <c r="CB28" s="1163">
        <v>0.94097900000000001</v>
      </c>
      <c r="CC28" s="1163">
        <v>0.94097900000000001</v>
      </c>
      <c r="CD28" s="1163">
        <v>0.94097900000000001</v>
      </c>
      <c r="CE28" s="1163">
        <v>0.94097900000000001</v>
      </c>
      <c r="CF28" s="1163">
        <v>0.94097900000000001</v>
      </c>
      <c r="CG28" s="1163">
        <v>0.94097900000000001</v>
      </c>
      <c r="CH28" s="113">
        <v>0.94097900000000001</v>
      </c>
      <c r="CI28" s="113">
        <v>0.94097900000000001</v>
      </c>
      <c r="CJ28" s="113">
        <v>0.94097900000000001</v>
      </c>
      <c r="CK28" s="113">
        <v>0.94097900000000001</v>
      </c>
      <c r="CL28" s="113">
        <v>0.94097900000000001</v>
      </c>
      <c r="CM28" s="113">
        <v>0.94097900000000001</v>
      </c>
      <c r="CN28" s="113">
        <v>0.94097900000000001</v>
      </c>
      <c r="CO28" s="113">
        <v>0.94097900000000001</v>
      </c>
      <c r="CP28" s="113">
        <v>0.94097900000000001</v>
      </c>
      <c r="CQ28" s="113">
        <v>0.94097900000000001</v>
      </c>
      <c r="CR28" s="113">
        <v>0.94097900000000001</v>
      </c>
      <c r="CS28" s="113">
        <v>0.94097900000000001</v>
      </c>
      <c r="CT28" s="113">
        <v>0.94097900000000001</v>
      </c>
      <c r="CU28" s="113">
        <v>0.94097900000000001</v>
      </c>
      <c r="CV28" s="113">
        <v>0.94097900000000001</v>
      </c>
      <c r="CW28" s="1142">
        <v>0.94097900000000001</v>
      </c>
      <c r="CX28" s="1142">
        <v>0.94097900000000001</v>
      </c>
      <c r="CY28" s="1142">
        <v>0.94097900000000001</v>
      </c>
      <c r="CZ28" s="1142">
        <v>0.94097900000000001</v>
      </c>
      <c r="DA28" s="1142">
        <v>0.94097900000000001</v>
      </c>
      <c r="DB28" s="1142">
        <v>0.94097900000000001</v>
      </c>
      <c r="DC28" s="1142">
        <v>0.94097900000000001</v>
      </c>
      <c r="DD28" s="1142">
        <v>0.94097900000000001</v>
      </c>
      <c r="DE28" s="1142">
        <v>0.94097900000000001</v>
      </c>
      <c r="DF28" s="1142">
        <v>0.94097900000000001</v>
      </c>
      <c r="DG28" s="1142">
        <v>0.94097900000000001</v>
      </c>
      <c r="DH28" s="1142">
        <v>0.94097900000000001</v>
      </c>
      <c r="DI28" s="1142">
        <v>0.94097900000000001</v>
      </c>
      <c r="DJ28" s="1142">
        <v>0.94097900000000001</v>
      </c>
      <c r="DK28" s="1142">
        <v>0.94097900000000001</v>
      </c>
      <c r="DL28" s="1142">
        <v>0.94097900000000001</v>
      </c>
      <c r="DM28" s="1142">
        <v>0.94097900000000001</v>
      </c>
      <c r="DN28" s="1142">
        <v>0.94097900000000001</v>
      </c>
      <c r="DO28" s="1142">
        <v>0.94097900000000001</v>
      </c>
      <c r="DP28" s="1142">
        <v>0.90739999999999998</v>
      </c>
      <c r="DQ28" s="1142">
        <v>0.94097900000000001</v>
      </c>
      <c r="DR28" s="1142">
        <v>1.07175799</v>
      </c>
      <c r="DS28" s="1142">
        <v>1.07175799</v>
      </c>
      <c r="DT28" s="1142">
        <v>1.07175799</v>
      </c>
      <c r="DU28" s="1142">
        <v>13.078401830000001</v>
      </c>
      <c r="DV28" s="1142">
        <v>43.093746010000004</v>
      </c>
      <c r="DW28" s="1142">
        <v>509.75477341000004</v>
      </c>
      <c r="DX28" s="1142">
        <v>901.97510559</v>
      </c>
      <c r="DY28" s="1142">
        <v>1144.1664822999999</v>
      </c>
      <c r="DZ28" s="1142">
        <v>1451.4167733900001</v>
      </c>
      <c r="EA28" s="1142">
        <v>1594.7757545499999</v>
      </c>
      <c r="EB28" s="1142">
        <v>1712.7513812699999</v>
      </c>
      <c r="EC28" s="1142">
        <v>1920.2596894999999</v>
      </c>
      <c r="ED28" s="1142">
        <v>2046.3693795699999</v>
      </c>
      <c r="EE28" s="1142">
        <v>2168.7951843699998</v>
      </c>
      <c r="EF28" s="1142">
        <v>2212.10730595</v>
      </c>
      <c r="EG28" s="1142">
        <v>2300.2583487599995</v>
      </c>
      <c r="EH28" s="1142">
        <v>2630.2332168999997</v>
      </c>
      <c r="EI28" s="1142">
        <v>3142.3228213599996</v>
      </c>
      <c r="EJ28" s="1142">
        <v>3118.4267751099997</v>
      </c>
      <c r="EK28" s="1142">
        <v>3117.6576278199996</v>
      </c>
      <c r="EL28" s="1142">
        <v>3119.1162819599995</v>
      </c>
      <c r="EM28" s="1142">
        <v>3122.7547682599998</v>
      </c>
      <c r="EN28" s="1142">
        <v>3125.1340456599996</v>
      </c>
      <c r="EO28" s="1142">
        <v>3130.4402168899996</v>
      </c>
      <c r="EP28" s="1142">
        <v>3091.8664429199998</v>
      </c>
      <c r="EQ28" s="1142">
        <v>3086.3018093599999</v>
      </c>
      <c r="ER28" s="1142">
        <v>3088.4598675799998</v>
      </c>
      <c r="ES28" s="1142">
        <v>3076.58991552</v>
      </c>
      <c r="ET28" s="1142">
        <v>3050.3185593599997</v>
      </c>
      <c r="EU28" s="1142">
        <v>2590.9608127799997</v>
      </c>
      <c r="EV28" s="1142">
        <v>4399.0173234100002</v>
      </c>
      <c r="EW28" s="1142">
        <v>7587.6311963400003</v>
      </c>
      <c r="EX28" s="1142">
        <v>9716.1104066299995</v>
      </c>
      <c r="EY28" s="1142">
        <v>9603.7566888099991</v>
      </c>
      <c r="EZ28" s="1142">
        <v>9514.8307994300012</v>
      </c>
      <c r="FA28" s="1142">
        <v>9244.5921634700007</v>
      </c>
      <c r="FB28" s="1142">
        <v>9060.9093281900005</v>
      </c>
      <c r="FC28" s="1142">
        <v>8946.3684076499994</v>
      </c>
      <c r="FD28" s="1142">
        <v>8801.7118114099994</v>
      </c>
      <c r="FE28" s="1142">
        <v>11249.448437317506</v>
      </c>
      <c r="FF28" s="1142">
        <v>11508.534374035813</v>
      </c>
      <c r="FG28" s="1142">
        <v>10931.952539459258</v>
      </c>
      <c r="FH28" s="1142">
        <v>10908.898307301382</v>
      </c>
      <c r="FI28" s="1142">
        <v>11120.447524931311</v>
      </c>
      <c r="FJ28" s="1142">
        <v>11543.379009488486</v>
      </c>
      <c r="FK28" s="1142">
        <v>11577.739454320461</v>
      </c>
      <c r="FL28" s="1142">
        <v>11622.749807801854</v>
      </c>
      <c r="FM28" s="1142">
        <v>11580.207087638912</v>
      </c>
      <c r="FN28" s="1142">
        <v>11570.297127858668</v>
      </c>
      <c r="FO28" s="1142">
        <v>11602.769438152824</v>
      </c>
      <c r="FP28" s="1142">
        <v>11550.829753842101</v>
      </c>
      <c r="FQ28" s="1142">
        <v>11533.735566768815</v>
      </c>
      <c r="FR28" s="1142">
        <v>11525.543561862551</v>
      </c>
      <c r="FS28" s="1142">
        <v>11533.154929624274</v>
      </c>
      <c r="FT28" s="1142">
        <v>11519.095381974772</v>
      </c>
      <c r="FU28" s="1142">
        <v>11538.039435175029</v>
      </c>
      <c r="FV28" s="1142">
        <v>11480.272429483824</v>
      </c>
      <c r="FW28" s="1142">
        <v>11464.802875097423</v>
      </c>
      <c r="FX28" s="1142">
        <v>11485.233253220093</v>
      </c>
      <c r="FY28" s="1142">
        <v>11438.097304528346</v>
      </c>
      <c r="FZ28" s="1142">
        <v>11431.641823670938</v>
      </c>
      <c r="GA28" s="1142">
        <v>11524.399301106092</v>
      </c>
    </row>
    <row r="29" spans="1:183" ht="19.2">
      <c r="A29" s="1160"/>
      <c r="B29" s="1161"/>
      <c r="C29" s="1161"/>
      <c r="D29" s="1161"/>
      <c r="E29" s="1161"/>
      <c r="F29" s="1161"/>
      <c r="G29" s="1161"/>
      <c r="H29" s="1161"/>
      <c r="I29" s="1161"/>
      <c r="J29" s="1161"/>
      <c r="K29" s="1161"/>
      <c r="L29" s="1161"/>
      <c r="M29" s="1161"/>
      <c r="N29" s="1161"/>
      <c r="O29" s="1161"/>
      <c r="P29" s="1161"/>
      <c r="Q29" s="1161"/>
      <c r="R29" s="1161"/>
      <c r="S29" s="1161"/>
      <c r="T29" s="1161"/>
      <c r="U29" s="1161"/>
      <c r="V29" s="1161"/>
      <c r="W29" s="1161"/>
      <c r="X29" s="1161"/>
      <c r="Y29" s="1161"/>
      <c r="Z29" s="1161"/>
      <c r="AA29" s="1161"/>
      <c r="AB29" s="1161"/>
      <c r="AC29" s="1161"/>
      <c r="AD29" s="1161"/>
      <c r="AE29" s="1161"/>
      <c r="AF29" s="1161"/>
      <c r="AG29" s="1161"/>
      <c r="AH29" s="1161"/>
      <c r="AI29" s="1161"/>
      <c r="AJ29" s="1161"/>
      <c r="AK29" s="1161"/>
      <c r="AL29" s="1161"/>
      <c r="AM29" s="1161"/>
      <c r="AN29" s="1162"/>
      <c r="AO29" s="1162"/>
      <c r="AP29" s="1162"/>
      <c r="AQ29" s="1162"/>
      <c r="AR29" s="1162"/>
      <c r="AS29" s="1162"/>
      <c r="AT29" s="1162"/>
      <c r="AU29" s="1162"/>
      <c r="AV29" s="1162"/>
      <c r="AW29" s="1162"/>
      <c r="AX29" s="1162"/>
      <c r="AY29" s="1162"/>
      <c r="AZ29" s="1162"/>
      <c r="BA29" s="1162"/>
      <c r="BB29" s="1162"/>
      <c r="BC29" s="1162"/>
      <c r="BD29" s="1162"/>
      <c r="BE29" s="1162"/>
      <c r="BF29" s="1162"/>
      <c r="BG29" s="1162"/>
      <c r="BH29" s="1162"/>
      <c r="BI29" s="1162"/>
      <c r="BJ29" s="1162"/>
      <c r="BK29" s="1162"/>
      <c r="BL29" s="1162"/>
      <c r="BM29" s="1162"/>
      <c r="BN29" s="1162"/>
      <c r="BO29" s="1162"/>
      <c r="BP29" s="1163"/>
      <c r="BQ29" s="1163"/>
      <c r="BR29" s="1163"/>
      <c r="BS29" s="1163"/>
      <c r="BT29" s="1163"/>
      <c r="BU29" s="1163"/>
      <c r="BV29" s="1163"/>
      <c r="BW29" s="1163"/>
      <c r="BX29" s="1163"/>
      <c r="BY29" s="1163"/>
      <c r="BZ29" s="1163"/>
      <c r="CA29" s="1163"/>
      <c r="CB29" s="1163"/>
      <c r="CC29" s="1163"/>
      <c r="CD29" s="1163"/>
      <c r="CE29" s="1163"/>
      <c r="CF29" s="1163"/>
      <c r="CG29" s="1163"/>
      <c r="CH29" s="113"/>
      <c r="CI29" s="113"/>
      <c r="CJ29" s="113"/>
      <c r="CK29" s="113"/>
      <c r="CL29" s="113"/>
      <c r="CM29" s="113"/>
      <c r="CN29" s="113"/>
      <c r="CO29" s="113"/>
      <c r="CP29" s="113"/>
      <c r="CQ29" s="113"/>
      <c r="CR29" s="113"/>
      <c r="CS29" s="113"/>
      <c r="CT29" s="113"/>
      <c r="CU29" s="113"/>
      <c r="CV29" s="113"/>
      <c r="CW29" s="1142"/>
      <c r="CX29" s="1142"/>
      <c r="CY29" s="1142"/>
      <c r="CZ29" s="1142"/>
      <c r="DA29" s="1142"/>
      <c r="DB29" s="1142"/>
      <c r="DC29" s="1142"/>
      <c r="DD29" s="1142"/>
      <c r="DE29" s="1142"/>
      <c r="DF29" s="1142"/>
      <c r="DG29" s="1142"/>
      <c r="DH29" s="1142"/>
      <c r="DI29" s="1142"/>
      <c r="DJ29" s="1142"/>
      <c r="DK29" s="1142"/>
      <c r="DL29" s="1142"/>
      <c r="DM29" s="1142"/>
      <c r="DN29" s="1142"/>
      <c r="DO29" s="1142"/>
      <c r="DP29" s="1142"/>
      <c r="DQ29" s="1142"/>
      <c r="DR29" s="1142"/>
      <c r="DS29" s="1142"/>
      <c r="DT29" s="1142"/>
      <c r="DU29" s="1142"/>
      <c r="DV29" s="1142"/>
      <c r="DW29" s="1142"/>
      <c r="DX29" s="1142"/>
      <c r="DY29" s="1142"/>
      <c r="DZ29" s="1142"/>
      <c r="EA29" s="1142"/>
      <c r="EB29" s="1142"/>
      <c r="EC29" s="1142"/>
      <c r="ED29" s="1142"/>
      <c r="EE29" s="1142"/>
      <c r="EF29" s="1142"/>
      <c r="EG29" s="1142"/>
      <c r="EH29" s="1142"/>
      <c r="EI29" s="1142"/>
      <c r="EJ29" s="1142"/>
      <c r="EK29" s="1142"/>
      <c r="EL29" s="1142"/>
      <c r="EM29" s="1142"/>
      <c r="EN29" s="1142"/>
      <c r="EO29" s="1142"/>
      <c r="EP29" s="1142"/>
      <c r="EQ29" s="1142"/>
      <c r="ER29" s="1142"/>
      <c r="ES29" s="1142"/>
      <c r="ET29" s="1142"/>
      <c r="EU29" s="1142"/>
      <c r="EV29" s="1142"/>
      <c r="EW29" s="1142"/>
      <c r="EX29" s="1142"/>
      <c r="EY29" s="1142"/>
      <c r="EZ29" s="1142"/>
      <c r="FA29" s="1142"/>
      <c r="FB29" s="1142"/>
      <c r="FC29" s="1142"/>
      <c r="FD29" s="1142"/>
      <c r="FE29" s="1142"/>
      <c r="FF29" s="1142"/>
      <c r="FG29" s="1142"/>
      <c r="FH29" s="1142"/>
      <c r="FI29" s="1142"/>
      <c r="FJ29" s="1142"/>
      <c r="FK29" s="1142"/>
      <c r="FL29" s="1142"/>
      <c r="FM29" s="1142"/>
      <c r="FN29" s="1142"/>
      <c r="FO29" s="1142"/>
      <c r="FP29" s="1142"/>
      <c r="FQ29" s="1142"/>
      <c r="FR29" s="1142"/>
      <c r="FS29" s="1142"/>
      <c r="FT29" s="1142"/>
      <c r="FU29" s="1142"/>
      <c r="FV29" s="1142"/>
      <c r="FW29" s="1142"/>
      <c r="FX29" s="1142"/>
      <c r="FY29" s="1142"/>
      <c r="FZ29" s="1142"/>
      <c r="GA29" s="1142"/>
    </row>
    <row r="30" spans="1:183" ht="17.25" customHeight="1">
      <c r="A30" s="1156" t="s">
        <v>109</v>
      </c>
      <c r="B30" s="1157">
        <v>0</v>
      </c>
      <c r="C30" s="1157">
        <v>0</v>
      </c>
      <c r="D30" s="1157">
        <v>0</v>
      </c>
      <c r="E30" s="1157">
        <v>0</v>
      </c>
      <c r="F30" s="1157">
        <v>0</v>
      </c>
      <c r="G30" s="1157">
        <v>0</v>
      </c>
      <c r="H30" s="1157">
        <v>0</v>
      </c>
      <c r="I30" s="1157">
        <v>0</v>
      </c>
      <c r="J30" s="1157">
        <v>0</v>
      </c>
      <c r="K30" s="1157">
        <v>0</v>
      </c>
      <c r="L30" s="1157">
        <v>0</v>
      </c>
      <c r="M30" s="1157">
        <v>0</v>
      </c>
      <c r="N30" s="1157">
        <v>0</v>
      </c>
      <c r="O30" s="1157">
        <v>0</v>
      </c>
      <c r="P30" s="1157">
        <v>0</v>
      </c>
      <c r="Q30" s="1157">
        <v>0</v>
      </c>
      <c r="R30" s="1157">
        <v>0</v>
      </c>
      <c r="S30" s="1157">
        <v>0</v>
      </c>
      <c r="T30" s="1157">
        <v>0</v>
      </c>
      <c r="U30" s="1157">
        <v>0</v>
      </c>
      <c r="V30" s="1157">
        <v>0</v>
      </c>
      <c r="W30" s="1157">
        <v>0</v>
      </c>
      <c r="X30" s="1157">
        <v>0</v>
      </c>
      <c r="Y30" s="1157">
        <v>0</v>
      </c>
      <c r="Z30" s="1157">
        <v>0</v>
      </c>
      <c r="AA30" s="1157">
        <v>0</v>
      </c>
      <c r="AB30" s="1157">
        <v>0</v>
      </c>
      <c r="AC30" s="1157">
        <v>0</v>
      </c>
      <c r="AD30" s="1157">
        <v>0</v>
      </c>
      <c r="AE30" s="1157">
        <v>0</v>
      </c>
      <c r="AF30" s="1157">
        <v>0</v>
      </c>
      <c r="AG30" s="1157">
        <v>0</v>
      </c>
      <c r="AH30" s="1157">
        <v>0</v>
      </c>
      <c r="AI30" s="1157">
        <v>0</v>
      </c>
      <c r="AJ30" s="1157">
        <v>0</v>
      </c>
      <c r="AK30" s="1157">
        <v>0</v>
      </c>
      <c r="AL30" s="1157">
        <v>0</v>
      </c>
      <c r="AM30" s="1157">
        <v>0</v>
      </c>
      <c r="AN30" s="1158">
        <v>0</v>
      </c>
      <c r="AO30" s="1158">
        <v>0</v>
      </c>
      <c r="AP30" s="1158">
        <v>0</v>
      </c>
      <c r="AQ30" s="1158">
        <v>0</v>
      </c>
      <c r="AR30" s="1158">
        <v>0</v>
      </c>
      <c r="AS30" s="1158">
        <v>0</v>
      </c>
      <c r="AT30" s="1158">
        <v>0</v>
      </c>
      <c r="AU30" s="1158">
        <v>0</v>
      </c>
      <c r="AV30" s="1158">
        <v>0</v>
      </c>
      <c r="AW30" s="1158">
        <v>0</v>
      </c>
      <c r="AX30" s="1158">
        <v>0</v>
      </c>
      <c r="AY30" s="1158">
        <v>0</v>
      </c>
      <c r="AZ30" s="1158">
        <v>0</v>
      </c>
      <c r="BA30" s="1158">
        <v>0</v>
      </c>
      <c r="BB30" s="1158">
        <v>0</v>
      </c>
      <c r="BC30" s="1158">
        <v>0</v>
      </c>
      <c r="BD30" s="1158">
        <v>0</v>
      </c>
      <c r="BE30" s="1158">
        <v>0</v>
      </c>
      <c r="BF30" s="1158">
        <v>0</v>
      </c>
      <c r="BG30" s="1158">
        <v>0</v>
      </c>
      <c r="BH30" s="1158">
        <v>0</v>
      </c>
      <c r="BI30" s="1158">
        <v>0</v>
      </c>
      <c r="BJ30" s="1158">
        <v>0</v>
      </c>
      <c r="BK30" s="1158">
        <v>0</v>
      </c>
      <c r="BL30" s="1158">
        <v>0</v>
      </c>
      <c r="BM30" s="1158">
        <v>0</v>
      </c>
      <c r="BN30" s="1158">
        <v>0</v>
      </c>
      <c r="BO30" s="1158">
        <v>0</v>
      </c>
      <c r="BP30" s="1159">
        <v>0</v>
      </c>
      <c r="BQ30" s="1159">
        <v>0</v>
      </c>
      <c r="BR30" s="1159">
        <v>0</v>
      </c>
      <c r="BS30" s="1159">
        <v>0</v>
      </c>
      <c r="BT30" s="1159">
        <v>0</v>
      </c>
      <c r="BU30" s="1159">
        <v>0</v>
      </c>
      <c r="BV30" s="1159">
        <v>0</v>
      </c>
      <c r="BW30" s="1159">
        <v>0</v>
      </c>
      <c r="BX30" s="1159">
        <v>0</v>
      </c>
      <c r="BY30" s="1159">
        <v>0</v>
      </c>
      <c r="BZ30" s="1159">
        <v>0</v>
      </c>
      <c r="CA30" s="1159">
        <v>0</v>
      </c>
      <c r="CB30" s="1159">
        <v>0</v>
      </c>
      <c r="CC30" s="1159">
        <v>0</v>
      </c>
      <c r="CD30" s="1159">
        <v>0</v>
      </c>
      <c r="CE30" s="1159">
        <v>0</v>
      </c>
      <c r="CF30" s="1159">
        <v>0</v>
      </c>
      <c r="CG30" s="1159">
        <v>0</v>
      </c>
      <c r="CH30" s="110">
        <v>0</v>
      </c>
      <c r="CI30" s="110">
        <v>0</v>
      </c>
      <c r="CJ30" s="110">
        <v>0</v>
      </c>
      <c r="CK30" s="110">
        <v>0</v>
      </c>
      <c r="CL30" s="110">
        <v>0</v>
      </c>
      <c r="CM30" s="110">
        <v>0</v>
      </c>
      <c r="CN30" s="110">
        <v>0</v>
      </c>
      <c r="CO30" s="110">
        <v>0</v>
      </c>
      <c r="CP30" s="110">
        <v>0</v>
      </c>
      <c r="CQ30" s="110">
        <v>0</v>
      </c>
      <c r="CR30" s="110">
        <v>0</v>
      </c>
      <c r="CS30" s="110">
        <v>0</v>
      </c>
      <c r="CT30" s="110">
        <v>0</v>
      </c>
      <c r="CU30" s="110">
        <v>0</v>
      </c>
      <c r="CV30" s="110">
        <v>0</v>
      </c>
      <c r="CW30" s="1140">
        <v>0</v>
      </c>
      <c r="CX30" s="1140">
        <v>0</v>
      </c>
      <c r="CY30" s="1140">
        <v>0</v>
      </c>
      <c r="CZ30" s="1140">
        <v>0</v>
      </c>
      <c r="DA30" s="1140">
        <v>0</v>
      </c>
      <c r="DB30" s="1140">
        <v>0</v>
      </c>
      <c r="DC30" s="1140">
        <v>0</v>
      </c>
      <c r="DD30" s="1140">
        <v>0</v>
      </c>
      <c r="DE30" s="1140">
        <v>0</v>
      </c>
      <c r="DF30" s="1140">
        <v>0</v>
      </c>
      <c r="DG30" s="1140">
        <v>0</v>
      </c>
      <c r="DH30" s="1140">
        <v>0</v>
      </c>
      <c r="DI30" s="1140">
        <v>0</v>
      </c>
      <c r="DJ30" s="1140">
        <v>0</v>
      </c>
      <c r="DK30" s="1140">
        <v>0</v>
      </c>
      <c r="DL30" s="1140">
        <v>0</v>
      </c>
      <c r="DM30" s="1140">
        <v>0</v>
      </c>
      <c r="DN30" s="1140">
        <v>0</v>
      </c>
      <c r="DO30" s="1140">
        <v>0</v>
      </c>
      <c r="DP30" s="1140">
        <v>0</v>
      </c>
      <c r="DQ30" s="1140">
        <v>0</v>
      </c>
      <c r="DR30" s="1140">
        <v>0</v>
      </c>
      <c r="DS30" s="1140">
        <v>0</v>
      </c>
      <c r="DT30" s="1140">
        <v>0</v>
      </c>
      <c r="DU30" s="1140">
        <v>0</v>
      </c>
      <c r="DV30" s="1140">
        <v>0</v>
      </c>
      <c r="DW30" s="1140">
        <v>0</v>
      </c>
      <c r="DX30" s="1140">
        <v>0</v>
      </c>
      <c r="DY30" s="1140">
        <v>0</v>
      </c>
      <c r="DZ30" s="1140">
        <v>0</v>
      </c>
      <c r="EA30" s="1140">
        <v>0</v>
      </c>
      <c r="EB30" s="1140">
        <v>0</v>
      </c>
      <c r="EC30" s="1140">
        <v>0</v>
      </c>
      <c r="ED30" s="1140">
        <v>0</v>
      </c>
      <c r="EE30" s="1140">
        <v>0</v>
      </c>
      <c r="EF30" s="1140">
        <v>0</v>
      </c>
      <c r="EG30" s="1140">
        <v>0</v>
      </c>
      <c r="EH30" s="1140">
        <v>0</v>
      </c>
      <c r="EI30" s="1140">
        <v>0</v>
      </c>
      <c r="EJ30" s="1140">
        <v>0</v>
      </c>
      <c r="EK30" s="1140">
        <v>0</v>
      </c>
      <c r="EL30" s="1140">
        <v>0</v>
      </c>
      <c r="EM30" s="1140">
        <v>0</v>
      </c>
      <c r="EN30" s="1140">
        <v>0</v>
      </c>
      <c r="EO30" s="1140">
        <v>0</v>
      </c>
      <c r="EP30" s="1140">
        <v>0</v>
      </c>
      <c r="EQ30" s="1140">
        <v>0</v>
      </c>
      <c r="ER30" s="1140">
        <v>0</v>
      </c>
      <c r="ES30" s="1140">
        <v>0</v>
      </c>
      <c r="ET30" s="1140">
        <v>0</v>
      </c>
      <c r="EU30" s="1140">
        <v>0</v>
      </c>
      <c r="EV30" s="1140">
        <v>0</v>
      </c>
      <c r="EW30" s="1140">
        <v>0</v>
      </c>
      <c r="EX30" s="1140">
        <v>0</v>
      </c>
      <c r="EY30" s="1140">
        <v>0</v>
      </c>
      <c r="EZ30" s="1140">
        <v>0</v>
      </c>
      <c r="FA30" s="1140">
        <v>0</v>
      </c>
      <c r="FB30" s="1140">
        <v>0</v>
      </c>
      <c r="FC30" s="1140">
        <v>0</v>
      </c>
      <c r="FD30" s="1140">
        <v>0</v>
      </c>
      <c r="FE30" s="1140">
        <v>0</v>
      </c>
      <c r="FF30" s="1140">
        <v>0</v>
      </c>
      <c r="FG30" s="1140">
        <v>0</v>
      </c>
      <c r="FH30" s="1140">
        <v>0</v>
      </c>
      <c r="FI30" s="1140">
        <v>0</v>
      </c>
      <c r="FJ30" s="1140">
        <v>0</v>
      </c>
      <c r="FK30" s="1140">
        <v>0</v>
      </c>
      <c r="FL30" s="1140">
        <v>0</v>
      </c>
      <c r="FM30" s="1140">
        <v>0</v>
      </c>
      <c r="FN30" s="1140">
        <v>0</v>
      </c>
      <c r="FO30" s="1140">
        <v>0</v>
      </c>
      <c r="FP30" s="1140">
        <v>0</v>
      </c>
      <c r="FQ30" s="1140">
        <v>0</v>
      </c>
      <c r="FR30" s="1140">
        <v>0</v>
      </c>
      <c r="FS30" s="1140">
        <v>0</v>
      </c>
      <c r="FT30" s="1140">
        <v>0</v>
      </c>
      <c r="FU30" s="1140">
        <v>0</v>
      </c>
      <c r="FV30" s="1140">
        <v>0</v>
      </c>
      <c r="FW30" s="1140">
        <v>0</v>
      </c>
      <c r="FX30" s="1140">
        <v>0</v>
      </c>
      <c r="FY30" s="1140">
        <v>0</v>
      </c>
      <c r="FZ30" s="1140">
        <v>0</v>
      </c>
      <c r="GA30" s="1140">
        <v>0</v>
      </c>
    </row>
    <row r="31" spans="1:183" ht="19.2">
      <c r="A31" s="1160"/>
      <c r="B31" s="1161"/>
      <c r="C31" s="1161"/>
      <c r="D31" s="1161"/>
      <c r="E31" s="1161"/>
      <c r="F31" s="1161"/>
      <c r="G31" s="1161"/>
      <c r="H31" s="1161"/>
      <c r="I31" s="1161"/>
      <c r="J31" s="1161"/>
      <c r="K31" s="1161"/>
      <c r="L31" s="1161"/>
      <c r="M31" s="1161"/>
      <c r="N31" s="1161"/>
      <c r="O31" s="1161"/>
      <c r="P31" s="1161"/>
      <c r="Q31" s="1161"/>
      <c r="R31" s="1161"/>
      <c r="S31" s="1161"/>
      <c r="T31" s="1161"/>
      <c r="U31" s="1161"/>
      <c r="V31" s="1161"/>
      <c r="W31" s="1161"/>
      <c r="X31" s="1161"/>
      <c r="Y31" s="1161"/>
      <c r="Z31" s="1161"/>
      <c r="AA31" s="1161"/>
      <c r="AB31" s="1161"/>
      <c r="AC31" s="1161"/>
      <c r="AD31" s="1161"/>
      <c r="AE31" s="1161"/>
      <c r="AF31" s="1161"/>
      <c r="AG31" s="1161"/>
      <c r="AH31" s="1161"/>
      <c r="AI31" s="1161"/>
      <c r="AJ31" s="1161"/>
      <c r="AK31" s="1161"/>
      <c r="AL31" s="1161"/>
      <c r="AM31" s="1161"/>
      <c r="AN31" s="1162"/>
      <c r="AO31" s="1162"/>
      <c r="AP31" s="1162"/>
      <c r="AQ31" s="1162"/>
      <c r="AR31" s="1162"/>
      <c r="AS31" s="1162"/>
      <c r="AT31" s="1162"/>
      <c r="AU31" s="1162"/>
      <c r="AV31" s="1162"/>
      <c r="AW31" s="1162"/>
      <c r="AX31" s="1162"/>
      <c r="AY31" s="1162"/>
      <c r="AZ31" s="1162"/>
      <c r="BA31" s="1162"/>
      <c r="BB31" s="1162"/>
      <c r="BC31" s="1162"/>
      <c r="BD31" s="1162"/>
      <c r="BE31" s="1162"/>
      <c r="BF31" s="1162"/>
      <c r="BG31" s="1162"/>
      <c r="BH31" s="1162"/>
      <c r="BI31" s="1162"/>
      <c r="BJ31" s="1162"/>
      <c r="BK31" s="1162"/>
      <c r="BL31" s="1162"/>
      <c r="BM31" s="1162"/>
      <c r="BN31" s="1162"/>
      <c r="BO31" s="1162"/>
      <c r="BP31" s="1163"/>
      <c r="BQ31" s="1163"/>
      <c r="BR31" s="1163"/>
      <c r="BS31" s="1163"/>
      <c r="BT31" s="1163"/>
      <c r="BU31" s="1163"/>
      <c r="BV31" s="1163"/>
      <c r="BW31" s="1163"/>
      <c r="BX31" s="1163"/>
      <c r="BY31" s="1163"/>
      <c r="BZ31" s="1163"/>
      <c r="CA31" s="1163"/>
      <c r="CB31" s="1163"/>
      <c r="CC31" s="1163"/>
      <c r="CD31" s="1163"/>
      <c r="CE31" s="1163"/>
      <c r="CF31" s="1163"/>
      <c r="CG31" s="1163"/>
      <c r="CH31" s="113"/>
      <c r="CI31" s="113"/>
      <c r="CJ31" s="113"/>
      <c r="CK31" s="113"/>
      <c r="CL31" s="113"/>
      <c r="CM31" s="113"/>
      <c r="CN31" s="113"/>
      <c r="CO31" s="113"/>
      <c r="CP31" s="113"/>
      <c r="CQ31" s="113"/>
      <c r="CR31" s="113"/>
      <c r="CS31" s="113"/>
      <c r="CT31" s="113"/>
      <c r="CU31" s="113"/>
      <c r="CV31" s="113"/>
      <c r="CW31" s="1142"/>
      <c r="CX31" s="1142"/>
      <c r="CY31" s="1142"/>
      <c r="CZ31" s="1142"/>
      <c r="DA31" s="1142"/>
      <c r="DB31" s="1142"/>
      <c r="DC31" s="1142"/>
      <c r="DD31" s="1142"/>
      <c r="DE31" s="1142"/>
      <c r="DF31" s="1142"/>
      <c r="DG31" s="1142"/>
      <c r="DH31" s="1142"/>
      <c r="DI31" s="1142"/>
      <c r="DJ31" s="1142"/>
      <c r="DK31" s="1142"/>
      <c r="DL31" s="1142"/>
      <c r="DM31" s="1142"/>
      <c r="DN31" s="1142"/>
      <c r="DO31" s="1142"/>
      <c r="DP31" s="1142"/>
      <c r="DQ31" s="1142"/>
      <c r="DR31" s="1142"/>
      <c r="DS31" s="1142"/>
      <c r="DT31" s="1142"/>
      <c r="DU31" s="1142"/>
      <c r="DV31" s="1142"/>
      <c r="DW31" s="1142"/>
      <c r="DX31" s="1142"/>
      <c r="DY31" s="1142"/>
      <c r="DZ31" s="1142"/>
      <c r="EA31" s="1142"/>
      <c r="EB31" s="1142"/>
      <c r="EC31" s="1142"/>
      <c r="ED31" s="1142"/>
      <c r="EE31" s="1142"/>
      <c r="EF31" s="1142"/>
      <c r="EG31" s="1142"/>
      <c r="EH31" s="1142"/>
      <c r="EI31" s="1142"/>
      <c r="EJ31" s="1142"/>
      <c r="EK31" s="1142"/>
      <c r="EL31" s="1142"/>
      <c r="EM31" s="1142"/>
      <c r="EN31" s="1142"/>
      <c r="EO31" s="1142"/>
      <c r="EP31" s="1142"/>
      <c r="EQ31" s="1142"/>
      <c r="ER31" s="1142"/>
      <c r="ES31" s="1142"/>
      <c r="ET31" s="1142"/>
      <c r="EU31" s="1142"/>
      <c r="EV31" s="1142"/>
      <c r="EW31" s="1142"/>
      <c r="EX31" s="1142"/>
      <c r="EY31" s="1142"/>
      <c r="EZ31" s="1142"/>
      <c r="FA31" s="1142"/>
      <c r="FB31" s="1142"/>
      <c r="FC31" s="1142"/>
      <c r="FD31" s="1142"/>
      <c r="FE31" s="1142"/>
      <c r="FF31" s="1142"/>
      <c r="FG31" s="1142"/>
      <c r="FH31" s="1142"/>
      <c r="FI31" s="1142"/>
      <c r="FJ31" s="1142"/>
      <c r="FK31" s="1142"/>
      <c r="FL31" s="1142"/>
      <c r="FM31" s="1142"/>
      <c r="FN31" s="1142"/>
      <c r="FO31" s="1142"/>
      <c r="FP31" s="1142"/>
      <c r="FQ31" s="1142"/>
      <c r="FR31" s="1142"/>
      <c r="FS31" s="1142"/>
      <c r="FT31" s="1142"/>
      <c r="FU31" s="1142"/>
      <c r="FV31" s="1142"/>
      <c r="FW31" s="1142"/>
      <c r="FX31" s="1142"/>
      <c r="FY31" s="1142"/>
      <c r="FZ31" s="1142"/>
      <c r="GA31" s="1142"/>
    </row>
    <row r="32" spans="1:183" ht="17.25" customHeight="1">
      <c r="A32" s="1156" t="s">
        <v>234</v>
      </c>
      <c r="B32" s="1157">
        <v>0</v>
      </c>
      <c r="C32" s="1157">
        <v>0</v>
      </c>
      <c r="D32" s="1157">
        <v>0</v>
      </c>
      <c r="E32" s="1157">
        <v>0</v>
      </c>
      <c r="F32" s="1157">
        <v>0</v>
      </c>
      <c r="G32" s="1157">
        <v>0</v>
      </c>
      <c r="H32" s="1157">
        <v>0</v>
      </c>
      <c r="I32" s="1157">
        <v>0</v>
      </c>
      <c r="J32" s="1157">
        <v>0</v>
      </c>
      <c r="K32" s="1157">
        <v>0</v>
      </c>
      <c r="L32" s="1157">
        <v>0</v>
      </c>
      <c r="M32" s="1157">
        <v>0</v>
      </c>
      <c r="N32" s="1157">
        <v>0</v>
      </c>
      <c r="O32" s="1157">
        <v>0</v>
      </c>
      <c r="P32" s="1157">
        <v>0</v>
      </c>
      <c r="Q32" s="1157">
        <v>0</v>
      </c>
      <c r="R32" s="1157">
        <v>0</v>
      </c>
      <c r="S32" s="1157">
        <v>0</v>
      </c>
      <c r="T32" s="1157">
        <v>0</v>
      </c>
      <c r="U32" s="1157">
        <v>0</v>
      </c>
      <c r="V32" s="1157">
        <v>0</v>
      </c>
      <c r="W32" s="1157">
        <v>0</v>
      </c>
      <c r="X32" s="1157">
        <v>0</v>
      </c>
      <c r="Y32" s="1157">
        <v>0</v>
      </c>
      <c r="Z32" s="1157">
        <v>0</v>
      </c>
      <c r="AA32" s="1157">
        <v>0</v>
      </c>
      <c r="AB32" s="1157">
        <v>0</v>
      </c>
      <c r="AC32" s="1157">
        <v>0</v>
      </c>
      <c r="AD32" s="1157">
        <v>0</v>
      </c>
      <c r="AE32" s="1157">
        <v>0</v>
      </c>
      <c r="AF32" s="1157">
        <v>0</v>
      </c>
      <c r="AG32" s="1157">
        <v>0</v>
      </c>
      <c r="AH32" s="1157">
        <v>0</v>
      </c>
      <c r="AI32" s="1157">
        <v>0</v>
      </c>
      <c r="AJ32" s="1157">
        <v>0</v>
      </c>
      <c r="AK32" s="1157">
        <v>0</v>
      </c>
      <c r="AL32" s="1157">
        <v>0</v>
      </c>
      <c r="AM32" s="1157">
        <v>0</v>
      </c>
      <c r="AN32" s="1158">
        <v>0</v>
      </c>
      <c r="AO32" s="1158">
        <v>0</v>
      </c>
      <c r="AP32" s="1158">
        <v>0</v>
      </c>
      <c r="AQ32" s="1158">
        <v>0</v>
      </c>
      <c r="AR32" s="1158">
        <v>0</v>
      </c>
      <c r="AS32" s="1158">
        <v>0</v>
      </c>
      <c r="AT32" s="1158">
        <v>0</v>
      </c>
      <c r="AU32" s="1158">
        <v>0</v>
      </c>
      <c r="AV32" s="1158">
        <v>0</v>
      </c>
      <c r="AW32" s="1158">
        <v>0</v>
      </c>
      <c r="AX32" s="1158">
        <v>0</v>
      </c>
      <c r="AY32" s="1158">
        <v>0</v>
      </c>
      <c r="AZ32" s="1158">
        <v>0</v>
      </c>
      <c r="BA32" s="1158">
        <v>0</v>
      </c>
      <c r="BB32" s="1158">
        <v>0</v>
      </c>
      <c r="BC32" s="1158">
        <v>0</v>
      </c>
      <c r="BD32" s="1158">
        <v>0</v>
      </c>
      <c r="BE32" s="1158">
        <v>0</v>
      </c>
      <c r="BF32" s="1158">
        <v>0</v>
      </c>
      <c r="BG32" s="1158">
        <v>0</v>
      </c>
      <c r="BH32" s="1158">
        <v>0</v>
      </c>
      <c r="BI32" s="1158">
        <v>0</v>
      </c>
      <c r="BJ32" s="1158">
        <v>0</v>
      </c>
      <c r="BK32" s="1158">
        <v>0</v>
      </c>
      <c r="BL32" s="1158">
        <v>0</v>
      </c>
      <c r="BM32" s="1158">
        <v>0</v>
      </c>
      <c r="BN32" s="1158">
        <v>0</v>
      </c>
      <c r="BO32" s="1158">
        <v>0</v>
      </c>
      <c r="BP32" s="1159">
        <v>0</v>
      </c>
      <c r="BQ32" s="1159">
        <v>0</v>
      </c>
      <c r="BR32" s="1159">
        <v>0</v>
      </c>
      <c r="BS32" s="1159">
        <v>0</v>
      </c>
      <c r="BT32" s="1159">
        <v>0</v>
      </c>
      <c r="BU32" s="1159">
        <v>0</v>
      </c>
      <c r="BV32" s="1159">
        <v>0</v>
      </c>
      <c r="BW32" s="1159">
        <v>0</v>
      </c>
      <c r="BX32" s="1159">
        <v>0</v>
      </c>
      <c r="BY32" s="1159">
        <v>0</v>
      </c>
      <c r="BZ32" s="1159">
        <v>0</v>
      </c>
      <c r="CA32" s="1159">
        <v>0</v>
      </c>
      <c r="CB32" s="1159">
        <v>0</v>
      </c>
      <c r="CC32" s="1159">
        <v>0</v>
      </c>
      <c r="CD32" s="1159">
        <v>0</v>
      </c>
      <c r="CE32" s="1159">
        <v>0</v>
      </c>
      <c r="CF32" s="1159">
        <v>0</v>
      </c>
      <c r="CG32" s="1159">
        <v>0</v>
      </c>
      <c r="CH32" s="110">
        <v>0</v>
      </c>
      <c r="CI32" s="110">
        <v>0</v>
      </c>
      <c r="CJ32" s="110">
        <v>0</v>
      </c>
      <c r="CK32" s="110">
        <v>0</v>
      </c>
      <c r="CL32" s="110">
        <v>0</v>
      </c>
      <c r="CM32" s="110">
        <v>0</v>
      </c>
      <c r="CN32" s="110">
        <v>0</v>
      </c>
      <c r="CO32" s="110">
        <v>0</v>
      </c>
      <c r="CP32" s="110">
        <v>0</v>
      </c>
      <c r="CQ32" s="110">
        <v>0</v>
      </c>
      <c r="CR32" s="110">
        <v>0</v>
      </c>
      <c r="CS32" s="110">
        <v>0</v>
      </c>
      <c r="CT32" s="110">
        <v>0</v>
      </c>
      <c r="CU32" s="110">
        <v>0</v>
      </c>
      <c r="CV32" s="110">
        <v>0</v>
      </c>
      <c r="CW32" s="1140">
        <v>0</v>
      </c>
      <c r="CX32" s="1140">
        <v>0</v>
      </c>
      <c r="CY32" s="1140">
        <v>0</v>
      </c>
      <c r="CZ32" s="1140">
        <v>0</v>
      </c>
      <c r="DA32" s="1140">
        <v>0</v>
      </c>
      <c r="DB32" s="1140">
        <v>0</v>
      </c>
      <c r="DC32" s="1140">
        <v>0</v>
      </c>
      <c r="DD32" s="1140">
        <v>0</v>
      </c>
      <c r="DE32" s="1140">
        <v>0</v>
      </c>
      <c r="DF32" s="1140">
        <v>0</v>
      </c>
      <c r="DG32" s="1140">
        <v>0</v>
      </c>
      <c r="DH32" s="1140">
        <v>0</v>
      </c>
      <c r="DI32" s="1140">
        <v>0</v>
      </c>
      <c r="DJ32" s="1140">
        <v>0</v>
      </c>
      <c r="DK32" s="1140">
        <v>0</v>
      </c>
      <c r="DL32" s="1140">
        <v>0</v>
      </c>
      <c r="DM32" s="1140">
        <v>0</v>
      </c>
      <c r="DN32" s="1140">
        <v>0</v>
      </c>
      <c r="DO32" s="1140">
        <v>0</v>
      </c>
      <c r="DP32" s="1140">
        <v>0</v>
      </c>
      <c r="DQ32" s="1140">
        <v>0</v>
      </c>
      <c r="DR32" s="1140">
        <v>0</v>
      </c>
      <c r="DS32" s="1140">
        <v>0</v>
      </c>
      <c r="DT32" s="1140">
        <v>0</v>
      </c>
      <c r="DU32" s="1140">
        <v>0</v>
      </c>
      <c r="DV32" s="1140">
        <v>0</v>
      </c>
      <c r="DW32" s="1140">
        <v>0</v>
      </c>
      <c r="DX32" s="1140">
        <v>0</v>
      </c>
      <c r="DY32" s="1140">
        <v>0</v>
      </c>
      <c r="DZ32" s="1140">
        <v>0</v>
      </c>
      <c r="EA32" s="1140">
        <v>0</v>
      </c>
      <c r="EB32" s="1140">
        <v>0</v>
      </c>
      <c r="EC32" s="1140">
        <v>0</v>
      </c>
      <c r="ED32" s="1140">
        <v>0</v>
      </c>
      <c r="EE32" s="1140">
        <v>0</v>
      </c>
      <c r="EF32" s="1140">
        <v>0</v>
      </c>
      <c r="EG32" s="1140">
        <v>0</v>
      </c>
      <c r="EH32" s="1140">
        <v>0</v>
      </c>
      <c r="EI32" s="1140">
        <v>0</v>
      </c>
      <c r="EJ32" s="1140">
        <v>0</v>
      </c>
      <c r="EK32" s="1140">
        <v>0</v>
      </c>
      <c r="EL32" s="1140">
        <v>0</v>
      </c>
      <c r="EM32" s="1140">
        <v>0</v>
      </c>
      <c r="EN32" s="1140">
        <v>0</v>
      </c>
      <c r="EO32" s="1140">
        <v>0</v>
      </c>
      <c r="EP32" s="1140">
        <v>0</v>
      </c>
      <c r="EQ32" s="1140">
        <v>0</v>
      </c>
      <c r="ER32" s="1140">
        <v>0</v>
      </c>
      <c r="ES32" s="1140">
        <v>0</v>
      </c>
      <c r="ET32" s="1140">
        <v>0</v>
      </c>
      <c r="EU32" s="1140">
        <v>0</v>
      </c>
      <c r="EV32" s="1140">
        <v>0</v>
      </c>
      <c r="EW32" s="1140">
        <v>0</v>
      </c>
      <c r="EX32" s="1140">
        <v>0</v>
      </c>
      <c r="EY32" s="1140">
        <v>0</v>
      </c>
      <c r="EZ32" s="1140">
        <v>0</v>
      </c>
      <c r="FA32" s="1140">
        <v>0</v>
      </c>
      <c r="FB32" s="1140">
        <v>0</v>
      </c>
      <c r="FC32" s="1140">
        <v>0</v>
      </c>
      <c r="FD32" s="1140">
        <v>0</v>
      </c>
      <c r="FE32" s="1140">
        <v>0</v>
      </c>
      <c r="FF32" s="1140">
        <v>0</v>
      </c>
      <c r="FG32" s="1140">
        <v>0</v>
      </c>
      <c r="FH32" s="1140">
        <v>0</v>
      </c>
      <c r="FI32" s="1140">
        <v>0</v>
      </c>
      <c r="FJ32" s="1140">
        <v>0</v>
      </c>
      <c r="FK32" s="1140">
        <v>0</v>
      </c>
      <c r="FL32" s="1140">
        <v>0</v>
      </c>
      <c r="FM32" s="1140">
        <v>0</v>
      </c>
      <c r="FN32" s="1140">
        <v>0</v>
      </c>
      <c r="FO32" s="1140">
        <v>0</v>
      </c>
      <c r="FP32" s="1140">
        <v>0</v>
      </c>
      <c r="FQ32" s="1140">
        <v>0</v>
      </c>
      <c r="FR32" s="1140">
        <v>0</v>
      </c>
      <c r="FS32" s="1140">
        <v>0</v>
      </c>
      <c r="FT32" s="1140">
        <v>0</v>
      </c>
      <c r="FU32" s="1140">
        <v>0</v>
      </c>
      <c r="FV32" s="1140">
        <v>0</v>
      </c>
      <c r="FW32" s="1140">
        <v>0</v>
      </c>
      <c r="FX32" s="1140">
        <v>0</v>
      </c>
      <c r="FY32" s="1140">
        <v>0</v>
      </c>
      <c r="FZ32" s="1140">
        <v>0</v>
      </c>
      <c r="GA32" s="1140">
        <v>0</v>
      </c>
    </row>
    <row r="33" spans="1:183" ht="19.2">
      <c r="A33" s="1160"/>
      <c r="B33" s="1161"/>
      <c r="C33" s="1161"/>
      <c r="D33" s="1161"/>
      <c r="E33" s="1161"/>
      <c r="F33" s="1161"/>
      <c r="G33" s="1161"/>
      <c r="H33" s="1161"/>
      <c r="I33" s="1161"/>
      <c r="J33" s="1161"/>
      <c r="K33" s="1161"/>
      <c r="L33" s="1161"/>
      <c r="M33" s="1161"/>
      <c r="N33" s="1161"/>
      <c r="O33" s="1161"/>
      <c r="P33" s="1161"/>
      <c r="Q33" s="1161"/>
      <c r="R33" s="1161"/>
      <c r="S33" s="1161"/>
      <c r="T33" s="1161"/>
      <c r="U33" s="1161"/>
      <c r="V33" s="1161"/>
      <c r="W33" s="1161"/>
      <c r="X33" s="1161"/>
      <c r="Y33" s="1161"/>
      <c r="Z33" s="1161"/>
      <c r="AA33" s="1161"/>
      <c r="AB33" s="1161"/>
      <c r="AC33" s="1161"/>
      <c r="AD33" s="1161"/>
      <c r="AE33" s="1161"/>
      <c r="AF33" s="1161"/>
      <c r="AG33" s="1161"/>
      <c r="AH33" s="1161"/>
      <c r="AI33" s="1161"/>
      <c r="AJ33" s="1161"/>
      <c r="AK33" s="1161"/>
      <c r="AL33" s="1161"/>
      <c r="AM33" s="1161"/>
      <c r="AN33" s="1162"/>
      <c r="AO33" s="1162"/>
      <c r="AP33" s="1162"/>
      <c r="AQ33" s="1162"/>
      <c r="AR33" s="1162"/>
      <c r="AS33" s="1162"/>
      <c r="AT33" s="1162"/>
      <c r="AU33" s="1162"/>
      <c r="AV33" s="1162"/>
      <c r="AW33" s="1162"/>
      <c r="AX33" s="1162"/>
      <c r="AY33" s="1162"/>
      <c r="AZ33" s="1162"/>
      <c r="BA33" s="1162"/>
      <c r="BB33" s="1162"/>
      <c r="BC33" s="1162"/>
      <c r="BD33" s="1162"/>
      <c r="BE33" s="1162"/>
      <c r="BF33" s="1162"/>
      <c r="BG33" s="1162"/>
      <c r="BH33" s="1162"/>
      <c r="BI33" s="1162"/>
      <c r="BJ33" s="1162"/>
      <c r="BK33" s="1162"/>
      <c r="BL33" s="1162"/>
      <c r="BM33" s="1162"/>
      <c r="BN33" s="1162"/>
      <c r="BO33" s="1162"/>
      <c r="BP33" s="1163"/>
      <c r="BQ33" s="1163"/>
      <c r="BR33" s="1163"/>
      <c r="BS33" s="1163"/>
      <c r="BT33" s="1163"/>
      <c r="BU33" s="1163"/>
      <c r="BV33" s="1163"/>
      <c r="BW33" s="1163"/>
      <c r="BX33" s="1163"/>
      <c r="BY33" s="1163"/>
      <c r="BZ33" s="1163"/>
      <c r="CA33" s="1163"/>
      <c r="CB33" s="1163"/>
      <c r="CC33" s="1163"/>
      <c r="CD33" s="1163"/>
      <c r="CE33" s="1163"/>
      <c r="CF33" s="1163"/>
      <c r="CG33" s="1163"/>
      <c r="CH33" s="113"/>
      <c r="CI33" s="113"/>
      <c r="CJ33" s="113"/>
      <c r="CK33" s="113"/>
      <c r="CL33" s="113"/>
      <c r="CM33" s="113"/>
      <c r="CN33" s="113"/>
      <c r="CO33" s="113"/>
      <c r="CP33" s="113"/>
      <c r="CQ33" s="113"/>
      <c r="CR33" s="113"/>
      <c r="CS33" s="113"/>
      <c r="CT33" s="113"/>
      <c r="CU33" s="113"/>
      <c r="CV33" s="113"/>
      <c r="CW33" s="1142"/>
      <c r="CX33" s="1142"/>
      <c r="CY33" s="1142"/>
      <c r="CZ33" s="1142"/>
      <c r="DA33" s="1142"/>
      <c r="DB33" s="1142"/>
      <c r="DC33" s="1142"/>
      <c r="DD33" s="1142"/>
      <c r="DE33" s="1142"/>
      <c r="DF33" s="1142"/>
      <c r="DG33" s="1142"/>
      <c r="DH33" s="1142"/>
      <c r="DI33" s="1142"/>
      <c r="DJ33" s="1142"/>
      <c r="DK33" s="1142"/>
      <c r="DL33" s="1142"/>
      <c r="DM33" s="1142"/>
      <c r="DN33" s="1142"/>
      <c r="DO33" s="1142"/>
      <c r="DP33" s="1142"/>
      <c r="DQ33" s="1142"/>
      <c r="DR33" s="1142"/>
      <c r="DS33" s="1142"/>
      <c r="DT33" s="1142"/>
      <c r="DU33" s="1142"/>
      <c r="DV33" s="1142"/>
      <c r="DW33" s="1142"/>
      <c r="DX33" s="1142"/>
      <c r="DY33" s="1142"/>
      <c r="DZ33" s="1142"/>
      <c r="EA33" s="1142"/>
      <c r="EB33" s="1142"/>
      <c r="EC33" s="1142"/>
      <c r="ED33" s="1142"/>
      <c r="EE33" s="1142"/>
      <c r="EF33" s="1142"/>
      <c r="EG33" s="1142"/>
      <c r="EH33" s="1142"/>
      <c r="EI33" s="1142"/>
      <c r="EJ33" s="1142"/>
      <c r="EK33" s="1142"/>
      <c r="EL33" s="1142"/>
      <c r="EM33" s="1142"/>
      <c r="EN33" s="1142"/>
      <c r="EO33" s="1142"/>
      <c r="EP33" s="1142"/>
      <c r="EQ33" s="1142"/>
      <c r="ER33" s="1142"/>
      <c r="ES33" s="1142"/>
      <c r="ET33" s="1142"/>
      <c r="EU33" s="1142"/>
      <c r="EV33" s="1142"/>
      <c r="EW33" s="1142"/>
      <c r="EX33" s="1142"/>
      <c r="EY33" s="1142"/>
      <c r="EZ33" s="1142"/>
      <c r="FA33" s="1142"/>
      <c r="FB33" s="1142"/>
      <c r="FC33" s="1142"/>
      <c r="FD33" s="1142"/>
      <c r="FE33" s="1142"/>
      <c r="FF33" s="1142"/>
      <c r="FG33" s="1142"/>
      <c r="FH33" s="1142"/>
      <c r="FI33" s="1142"/>
      <c r="FJ33" s="1142"/>
      <c r="FK33" s="1142"/>
      <c r="FL33" s="1142"/>
      <c r="FM33" s="1142"/>
      <c r="FN33" s="1142"/>
      <c r="FO33" s="1142"/>
      <c r="FP33" s="1142"/>
      <c r="FQ33" s="1142"/>
      <c r="FR33" s="1142"/>
      <c r="FS33" s="1142"/>
      <c r="FT33" s="1142"/>
      <c r="FU33" s="1142"/>
      <c r="FV33" s="1142"/>
      <c r="FW33" s="1142"/>
      <c r="FX33" s="1142"/>
      <c r="FY33" s="1142"/>
      <c r="FZ33" s="1142"/>
      <c r="GA33" s="1142"/>
    </row>
    <row r="34" spans="1:183" ht="17.25" customHeight="1">
      <c r="A34" s="1156" t="s">
        <v>111</v>
      </c>
      <c r="B34" s="1157">
        <v>19964.110167409999</v>
      </c>
      <c r="C34" s="1157">
        <v>20456.15655851</v>
      </c>
      <c r="D34" s="1157">
        <v>20656.54350453</v>
      </c>
      <c r="E34" s="1157">
        <v>20976.469956159999</v>
      </c>
      <c r="F34" s="1157">
        <v>23542.384742170001</v>
      </c>
      <c r="G34" s="1157">
        <v>20273.87106505</v>
      </c>
      <c r="H34" s="1157">
        <v>18508.569286829999</v>
      </c>
      <c r="I34" s="1157">
        <v>19472.344551769998</v>
      </c>
      <c r="J34" s="1157">
        <v>20495.222189169999</v>
      </c>
      <c r="K34" s="1157">
        <v>20301.791217229998</v>
      </c>
      <c r="L34" s="1157">
        <v>20191.020255149997</v>
      </c>
      <c r="M34" s="1157">
        <v>21361.044988709997</v>
      </c>
      <c r="N34" s="1157">
        <v>19413.827296809999</v>
      </c>
      <c r="O34" s="1157">
        <v>19582.327154339997</v>
      </c>
      <c r="P34" s="1157">
        <v>18243.485036359998</v>
      </c>
      <c r="Q34" s="1157">
        <v>17904.736877859999</v>
      </c>
      <c r="R34" s="1157">
        <v>18921.887750959999</v>
      </c>
      <c r="S34" s="1157">
        <v>20149.1601701</v>
      </c>
      <c r="T34" s="1157">
        <v>18753.241767789998</v>
      </c>
      <c r="U34" s="1157">
        <v>19617.36774234</v>
      </c>
      <c r="V34" s="1157">
        <v>19604.223607200001</v>
      </c>
      <c r="W34" s="1157">
        <v>21354.738473539997</v>
      </c>
      <c r="X34" s="1157">
        <v>20283.88373102</v>
      </c>
      <c r="Y34" s="1157">
        <v>19542.970377910002</v>
      </c>
      <c r="Z34" s="1157">
        <v>21291.50351029</v>
      </c>
      <c r="AA34" s="1157">
        <v>21595.119234290003</v>
      </c>
      <c r="AB34" s="1157">
        <v>20783.147565799998</v>
      </c>
      <c r="AC34" s="1157">
        <v>21203.46923585</v>
      </c>
      <c r="AD34" s="1157">
        <v>19954.35588607</v>
      </c>
      <c r="AE34" s="1157">
        <v>23783.569044780001</v>
      </c>
      <c r="AF34" s="1157">
        <v>23780.145553330003</v>
      </c>
      <c r="AG34" s="1157">
        <v>23569.844059790001</v>
      </c>
      <c r="AH34" s="1157">
        <v>25164.681625080102</v>
      </c>
      <c r="AI34" s="1157">
        <v>26025.415872760001</v>
      </c>
      <c r="AJ34" s="1157">
        <v>25692.210255179998</v>
      </c>
      <c r="AK34" s="1157">
        <v>25383.877467489983</v>
      </c>
      <c r="AL34" s="1157">
        <v>25930.891317520014</v>
      </c>
      <c r="AM34" s="1157">
        <v>25189.279282339958</v>
      </c>
      <c r="AN34" s="1158">
        <v>25613.860504809993</v>
      </c>
      <c r="AO34" s="1158">
        <v>25224.743159949947</v>
      </c>
      <c r="AP34" s="1158">
        <v>23948.197494770015</v>
      </c>
      <c r="AQ34" s="1158">
        <v>21850.039449129996</v>
      </c>
      <c r="AR34" s="1158">
        <v>22254.871252340021</v>
      </c>
      <c r="AS34" s="1158">
        <v>21879.72865525998</v>
      </c>
      <c r="AT34" s="1158">
        <v>22545.301191179984</v>
      </c>
      <c r="AU34" s="1158">
        <v>22101.591468449988</v>
      </c>
      <c r="AV34" s="1158">
        <v>21365.243426009969</v>
      </c>
      <c r="AW34" s="1158">
        <v>20881.14524601998</v>
      </c>
      <c r="AX34" s="1158">
        <v>20472.976203240014</v>
      </c>
      <c r="AY34" s="1158">
        <v>21487.784692900022</v>
      </c>
      <c r="AZ34" s="1158">
        <v>21928.267963229922</v>
      </c>
      <c r="BA34" s="1158">
        <v>21797.014970980046</v>
      </c>
      <c r="BB34" s="1158">
        <v>22086.19730513003</v>
      </c>
      <c r="BC34" s="1158">
        <v>22650.277264699977</v>
      </c>
      <c r="BD34" s="1158">
        <v>21679.910396959978</v>
      </c>
      <c r="BE34" s="1158">
        <v>22462.728441649982</v>
      </c>
      <c r="BF34" s="1158">
        <v>20288.861448660031</v>
      </c>
      <c r="BG34" s="1158">
        <v>18978.052171999949</v>
      </c>
      <c r="BH34" s="1158">
        <v>18191.658810679994</v>
      </c>
      <c r="BI34" s="1158">
        <v>17271.864959959996</v>
      </c>
      <c r="BJ34" s="1158">
        <v>16252.714630709965</v>
      </c>
      <c r="BK34" s="1158">
        <v>18325.476515089984</v>
      </c>
      <c r="BL34" s="1158">
        <v>27006.25268139</v>
      </c>
      <c r="BM34" s="1158">
        <v>26101.492148820111</v>
      </c>
      <c r="BN34" s="1158">
        <v>24870.176161724856</v>
      </c>
      <c r="BO34" s="1158">
        <v>24471.645377400018</v>
      </c>
      <c r="BP34" s="1159">
        <v>23760.590670869977</v>
      </c>
      <c r="BQ34" s="1159">
        <v>23082.71069057002</v>
      </c>
      <c r="BR34" s="1159">
        <v>24280.758976100049</v>
      </c>
      <c r="BS34" s="1159">
        <v>25590.232428529933</v>
      </c>
      <c r="BT34" s="1159">
        <v>25098.625338600003</v>
      </c>
      <c r="BU34" s="1159">
        <v>24330.692173520045</v>
      </c>
      <c r="BV34" s="1159">
        <v>24688.323351009974</v>
      </c>
      <c r="BW34" s="1159">
        <v>25037.211866000027</v>
      </c>
      <c r="BX34" s="1159">
        <v>25089.035267669948</v>
      </c>
      <c r="BY34" s="1159">
        <v>24090.776523889981</v>
      </c>
      <c r="BZ34" s="1159">
        <v>24578.904463949977</v>
      </c>
      <c r="CA34" s="1159">
        <v>25995.394258479944</v>
      </c>
      <c r="CB34" s="1159">
        <v>25933.130423700044</v>
      </c>
      <c r="CC34" s="1159">
        <v>24933.187775389986</v>
      </c>
      <c r="CD34" s="1159">
        <v>25807.537072730051</v>
      </c>
      <c r="CE34" s="1159">
        <v>26103.819359800116</v>
      </c>
      <c r="CF34" s="1159">
        <v>24442.946636389959</v>
      </c>
      <c r="CG34" s="1159">
        <v>23689.873631919989</v>
      </c>
      <c r="CH34" s="110">
        <v>23188.90674147004</v>
      </c>
      <c r="CI34" s="110">
        <v>23496.741578239998</v>
      </c>
      <c r="CJ34" s="110">
        <v>22597.495759479989</v>
      </c>
      <c r="CK34" s="110">
        <v>22044.530639399971</v>
      </c>
      <c r="CL34" s="110">
        <v>21561.821478250007</v>
      </c>
      <c r="CM34" s="110">
        <v>19811.472098009999</v>
      </c>
      <c r="CN34" s="110">
        <v>15924.198801319966</v>
      </c>
      <c r="CO34" s="110">
        <v>13081.932868679964</v>
      </c>
      <c r="CP34" s="110">
        <v>18469.000551759978</v>
      </c>
      <c r="CQ34" s="110">
        <v>20435.040907790011</v>
      </c>
      <c r="CR34" s="110">
        <v>17745.504284119903</v>
      </c>
      <c r="CS34" s="110">
        <v>17770.187594280058</v>
      </c>
      <c r="CT34" s="110">
        <v>13353.068122100005</v>
      </c>
      <c r="CU34" s="110">
        <v>15538.917807289947</v>
      </c>
      <c r="CV34" s="110">
        <v>18076.365482630034</v>
      </c>
      <c r="CW34" s="1140">
        <v>22476.450769049956</v>
      </c>
      <c r="CX34" s="1140">
        <v>21764.401940069976</v>
      </c>
      <c r="CY34" s="1140">
        <v>19920.449408879998</v>
      </c>
      <c r="CZ34" s="1140">
        <v>17132.549358880002</v>
      </c>
      <c r="DA34" s="1140">
        <v>17331.741958690058</v>
      </c>
      <c r="DB34" s="1140">
        <v>16655.315602609982</v>
      </c>
      <c r="DC34" s="1140">
        <v>17236.659394390081</v>
      </c>
      <c r="DD34" s="1140">
        <v>16047.574822380067</v>
      </c>
      <c r="DE34" s="1140">
        <v>16794.55439085004</v>
      </c>
      <c r="DF34" s="1140">
        <v>16187.812679669985</v>
      </c>
      <c r="DG34" s="1140">
        <v>17285.976926669988</v>
      </c>
      <c r="DH34" s="1140">
        <v>21126.782202980045</v>
      </c>
      <c r="DI34" s="1140">
        <v>23277.807549940124</v>
      </c>
      <c r="DJ34" s="1140">
        <v>26886.065392700013</v>
      </c>
      <c r="DK34" s="1140">
        <v>30796.05285072992</v>
      </c>
      <c r="DL34" s="1140">
        <v>32248.78907285001</v>
      </c>
      <c r="DM34" s="1140">
        <v>34263.150843110052</v>
      </c>
      <c r="DN34" s="1140">
        <v>36312.045858509955</v>
      </c>
      <c r="DO34" s="1140">
        <v>36818.002139040036</v>
      </c>
      <c r="DP34" s="1140">
        <v>38480.682415569943</v>
      </c>
      <c r="DQ34" s="1140">
        <v>22423.470864930048</v>
      </c>
      <c r="DR34" s="1140">
        <v>25347.25553749987</v>
      </c>
      <c r="DS34" s="1140">
        <v>29915.161736709953</v>
      </c>
      <c r="DT34" s="1140">
        <v>33266.74863743993</v>
      </c>
      <c r="DU34" s="1140">
        <v>43315.521985109976</v>
      </c>
      <c r="DV34" s="1140">
        <v>45358.747164090011</v>
      </c>
      <c r="DW34" s="1140">
        <v>48614.019775939989</v>
      </c>
      <c r="DX34" s="1140">
        <v>51944.345824869946</v>
      </c>
      <c r="DY34" s="1140">
        <v>51706.888492540071</v>
      </c>
      <c r="DZ34" s="1140">
        <v>51174.950152169957</v>
      </c>
      <c r="EA34" s="1140">
        <v>51147.822299679843</v>
      </c>
      <c r="EB34" s="1140">
        <v>53731.527280900147</v>
      </c>
      <c r="EC34" s="1140">
        <v>54840.327218580074</v>
      </c>
      <c r="ED34" s="1140">
        <v>54825.346195260252</v>
      </c>
      <c r="EE34" s="1140">
        <v>54663.651045490231</v>
      </c>
      <c r="EF34" s="1140">
        <v>56369.384690699953</v>
      </c>
      <c r="EG34" s="1140">
        <v>27134.189067319825</v>
      </c>
      <c r="EH34" s="1140">
        <v>31768.780279029783</v>
      </c>
      <c r="EI34" s="1140">
        <v>40194.416965589997</v>
      </c>
      <c r="EJ34" s="1140">
        <v>40183.213761679712</v>
      </c>
      <c r="EK34" s="1140">
        <v>39867.37100731003</v>
      </c>
      <c r="EL34" s="1140">
        <v>37284.54785757004</v>
      </c>
      <c r="EM34" s="1140">
        <v>40013.119371209934</v>
      </c>
      <c r="EN34" s="1140">
        <v>17576.358655040021</v>
      </c>
      <c r="EO34" s="1140">
        <v>20425.451099229962</v>
      </c>
      <c r="EP34" s="1140">
        <v>18140.558519259746</v>
      </c>
      <c r="EQ34" s="1140">
        <v>19235.445448929913</v>
      </c>
      <c r="ER34" s="1140">
        <v>20525.166046790022</v>
      </c>
      <c r="ES34" s="1140">
        <v>9921.0327276498811</v>
      </c>
      <c r="ET34" s="1140">
        <v>10116.396567280008</v>
      </c>
      <c r="EU34" s="1140">
        <v>12818.432083740001</v>
      </c>
      <c r="EV34" s="1140">
        <v>14298.364415839853</v>
      </c>
      <c r="EW34" s="1140">
        <v>10567.036497750252</v>
      </c>
      <c r="EX34" s="1140">
        <v>6786.3282931899503</v>
      </c>
      <c r="EY34" s="1140">
        <v>1169.7412839499593</v>
      </c>
      <c r="EZ34" s="1140">
        <v>5749.4202337300967</v>
      </c>
      <c r="FA34" s="1140">
        <v>7068.1932995399111</v>
      </c>
      <c r="FB34" s="1140">
        <v>15091.893546869989</v>
      </c>
      <c r="FC34" s="1140">
        <v>18623.679913639764</v>
      </c>
      <c r="FD34" s="1140">
        <v>21273.339019190058</v>
      </c>
      <c r="FE34" s="1140">
        <v>17660.572851819939</v>
      </c>
      <c r="FF34" s="1140">
        <v>19560.07604032995</v>
      </c>
      <c r="FG34" s="1140">
        <v>19926.803392500118</v>
      </c>
      <c r="FH34" s="1140">
        <v>17463.499940499863</v>
      </c>
      <c r="FI34" s="1140">
        <v>15223.583821809923</v>
      </c>
      <c r="FJ34" s="1140">
        <v>8564.0343800799419</v>
      </c>
      <c r="FK34" s="1140">
        <v>9229.7369838799896</v>
      </c>
      <c r="FL34" s="1140">
        <v>14836.718773319981</v>
      </c>
      <c r="FM34" s="1140">
        <v>17930.894419549961</v>
      </c>
      <c r="FN34" s="1140">
        <v>22187.146566419833</v>
      </c>
      <c r="FO34" s="1140">
        <v>24569.92626039005</v>
      </c>
      <c r="FP34" s="1140">
        <v>32831.013030380287</v>
      </c>
      <c r="FQ34" s="1140">
        <v>32788.162702049958</v>
      </c>
      <c r="FR34" s="1140">
        <v>33815.633733550203</v>
      </c>
      <c r="FS34" s="1140">
        <v>40293.142807180091</v>
      </c>
      <c r="FT34" s="1140">
        <v>34780.719981679911</v>
      </c>
      <c r="FU34" s="1140">
        <v>37928.667731959838</v>
      </c>
      <c r="FV34" s="1140">
        <v>39057.982616109992</v>
      </c>
      <c r="FW34" s="1140">
        <v>40825.731310719857</v>
      </c>
      <c r="FX34" s="1140">
        <v>45240.923994720048</v>
      </c>
      <c r="FY34" s="1140">
        <v>45918.525588949786</v>
      </c>
      <c r="FZ34" s="1140">
        <v>48147.763816310136</v>
      </c>
      <c r="GA34" s="1140">
        <v>51337.261000930012</v>
      </c>
    </row>
    <row r="35" spans="1:183" ht="19.2">
      <c r="A35" s="1160"/>
      <c r="B35" s="1161"/>
      <c r="C35" s="1161"/>
      <c r="D35" s="1161"/>
      <c r="E35" s="1161"/>
      <c r="F35" s="1161"/>
      <c r="G35" s="1161"/>
      <c r="H35" s="1161"/>
      <c r="I35" s="1161"/>
      <c r="J35" s="1161"/>
      <c r="K35" s="1161"/>
      <c r="L35" s="1161"/>
      <c r="M35" s="1161"/>
      <c r="N35" s="1161"/>
      <c r="O35" s="1161"/>
      <c r="P35" s="1161"/>
      <c r="Q35" s="1161"/>
      <c r="R35" s="1161"/>
      <c r="S35" s="1161"/>
      <c r="T35" s="1161"/>
      <c r="U35" s="1161"/>
      <c r="V35" s="1161"/>
      <c r="W35" s="1161"/>
      <c r="X35" s="1161"/>
      <c r="Y35" s="1161"/>
      <c r="Z35" s="1161"/>
      <c r="AA35" s="1161"/>
      <c r="AB35" s="1161"/>
      <c r="AC35" s="1161"/>
      <c r="AD35" s="1161"/>
      <c r="AE35" s="1161"/>
      <c r="AF35" s="1161"/>
      <c r="AG35" s="1161"/>
      <c r="AH35" s="1161"/>
      <c r="AI35" s="1161"/>
      <c r="AJ35" s="1161"/>
      <c r="AK35" s="1161"/>
      <c r="AL35" s="1161"/>
      <c r="AM35" s="1161"/>
      <c r="AN35" s="1162"/>
      <c r="AO35" s="1162"/>
      <c r="AP35" s="1162"/>
      <c r="AQ35" s="1162"/>
      <c r="AR35" s="1162"/>
      <c r="AS35" s="1162"/>
      <c r="AT35" s="1162"/>
      <c r="AU35" s="1162"/>
      <c r="AV35" s="1162"/>
      <c r="AW35" s="1162"/>
      <c r="AX35" s="1162"/>
      <c r="AY35" s="1162"/>
      <c r="AZ35" s="1162"/>
      <c r="BA35" s="1162"/>
      <c r="BB35" s="1162"/>
      <c r="BC35" s="1162"/>
      <c r="BD35" s="1162"/>
      <c r="BE35" s="1162"/>
      <c r="BF35" s="1162"/>
      <c r="BG35" s="1162"/>
      <c r="BH35" s="1162"/>
      <c r="BI35" s="1162"/>
      <c r="BJ35" s="1162"/>
      <c r="BK35" s="1162"/>
      <c r="BL35" s="1162"/>
      <c r="BM35" s="1162"/>
      <c r="BN35" s="1162"/>
      <c r="BO35" s="1162"/>
      <c r="BP35" s="1163"/>
      <c r="BQ35" s="1163"/>
      <c r="BR35" s="1163"/>
      <c r="BS35" s="1163"/>
      <c r="BT35" s="1163"/>
      <c r="BU35" s="1163"/>
      <c r="BV35" s="1163"/>
      <c r="BW35" s="1163"/>
      <c r="BX35" s="1163"/>
      <c r="BY35" s="1163"/>
      <c r="BZ35" s="1163"/>
      <c r="CA35" s="1163"/>
      <c r="CB35" s="1163"/>
      <c r="CC35" s="1163"/>
      <c r="CD35" s="1163"/>
      <c r="CE35" s="1163"/>
      <c r="CF35" s="1163"/>
      <c r="CG35" s="1163"/>
      <c r="CH35" s="113"/>
      <c r="CI35" s="113"/>
      <c r="CJ35" s="113"/>
      <c r="CK35" s="113"/>
      <c r="CL35" s="113"/>
      <c r="CM35" s="113"/>
      <c r="CN35" s="113"/>
      <c r="CO35" s="113"/>
      <c r="CP35" s="113"/>
      <c r="CQ35" s="113"/>
      <c r="CR35" s="113"/>
      <c r="CS35" s="113"/>
      <c r="CT35" s="113"/>
      <c r="CU35" s="113"/>
      <c r="CV35" s="113"/>
      <c r="CW35" s="1142"/>
      <c r="CX35" s="1142"/>
      <c r="CY35" s="1142"/>
      <c r="CZ35" s="1142"/>
      <c r="DA35" s="1142"/>
      <c r="DB35" s="1142"/>
      <c r="DC35" s="1142"/>
      <c r="DD35" s="1142"/>
      <c r="DE35" s="1142"/>
      <c r="DF35" s="1142"/>
      <c r="DG35" s="1142"/>
      <c r="DH35" s="1142"/>
      <c r="DI35" s="1142"/>
      <c r="DJ35" s="1142"/>
      <c r="DK35" s="1142"/>
      <c r="DL35" s="1142"/>
      <c r="DM35" s="1142"/>
      <c r="DN35" s="1142"/>
      <c r="DO35" s="1142"/>
      <c r="DP35" s="1142"/>
      <c r="DQ35" s="1142"/>
      <c r="DR35" s="1142"/>
      <c r="DS35" s="1142"/>
      <c r="DT35" s="1142"/>
      <c r="DU35" s="1142"/>
      <c r="DV35" s="1142"/>
      <c r="DW35" s="1142"/>
      <c r="DX35" s="1142"/>
      <c r="DY35" s="1142"/>
      <c r="DZ35" s="1142"/>
      <c r="EA35" s="1142"/>
      <c r="EB35" s="1142"/>
      <c r="EC35" s="1142"/>
      <c r="ED35" s="1142"/>
      <c r="EE35" s="1142"/>
      <c r="EF35" s="1142"/>
      <c r="EG35" s="1142"/>
      <c r="EH35" s="1142"/>
      <c r="EI35" s="1142"/>
      <c r="EJ35" s="1142"/>
      <c r="EK35" s="1142"/>
      <c r="EL35" s="1142"/>
      <c r="EM35" s="1142"/>
      <c r="EN35" s="1142"/>
      <c r="EO35" s="1142"/>
      <c r="EP35" s="1142"/>
      <c r="EQ35" s="1142"/>
      <c r="ER35" s="1142"/>
      <c r="ES35" s="1142"/>
      <c r="ET35" s="1142"/>
      <c r="EU35" s="1142"/>
      <c r="EV35" s="1142"/>
      <c r="EW35" s="1142"/>
      <c r="EX35" s="1142"/>
      <c r="EY35" s="1142"/>
      <c r="EZ35" s="1142"/>
      <c r="FA35" s="1142"/>
      <c r="FB35" s="1142"/>
      <c r="FC35" s="1142"/>
      <c r="FD35" s="1142"/>
      <c r="FE35" s="1142"/>
      <c r="FF35" s="1142"/>
      <c r="FG35" s="1142"/>
      <c r="FH35" s="1142"/>
      <c r="FI35" s="1142"/>
      <c r="FJ35" s="1142"/>
      <c r="FK35" s="1142"/>
      <c r="FL35" s="1142"/>
      <c r="FM35" s="1142"/>
      <c r="FN35" s="1142"/>
      <c r="FO35" s="1142"/>
      <c r="FP35" s="1142"/>
      <c r="FQ35" s="1142"/>
      <c r="FR35" s="1142"/>
      <c r="FS35" s="1142"/>
      <c r="FT35" s="1142"/>
      <c r="FU35" s="1142"/>
      <c r="FV35" s="1142"/>
      <c r="FW35" s="1142"/>
      <c r="FX35" s="1142"/>
      <c r="FY35" s="1142"/>
      <c r="FZ35" s="1142"/>
      <c r="GA35" s="1142"/>
    </row>
    <row r="36" spans="1:183" ht="17.25" customHeight="1">
      <c r="A36" s="1156" t="s">
        <v>181</v>
      </c>
      <c r="B36" s="1157">
        <v>-1434.667344337124</v>
      </c>
      <c r="C36" s="1157">
        <v>-1477.1395861087244</v>
      </c>
      <c r="D36" s="1157">
        <v>-1358.796941880126</v>
      </c>
      <c r="E36" s="1157">
        <v>-1458.96645092479</v>
      </c>
      <c r="F36" s="1157">
        <v>-1381.6226738184043</v>
      </c>
      <c r="G36" s="1157">
        <v>-963.28624081337387</v>
      </c>
      <c r="H36" s="1157">
        <v>422.07065105018188</v>
      </c>
      <c r="I36" s="1157">
        <v>-978.82857102485036</v>
      </c>
      <c r="J36" s="1157">
        <v>-823.93375902726427</v>
      </c>
      <c r="K36" s="1157">
        <v>-850.77931149989365</v>
      </c>
      <c r="L36" s="1157">
        <v>-987.49065916572863</v>
      </c>
      <c r="M36" s="1157">
        <v>-936.4391397666551</v>
      </c>
      <c r="N36" s="1157">
        <v>-736.96161155021503</v>
      </c>
      <c r="O36" s="1157">
        <v>-1051.1752037621868</v>
      </c>
      <c r="P36" s="1157">
        <v>-1021.8921495364106</v>
      </c>
      <c r="Q36" s="1157">
        <v>-832.03756500450504</v>
      </c>
      <c r="R36" s="1157">
        <v>-730.79269520945854</v>
      </c>
      <c r="S36" s="1157">
        <v>-759.96603815235449</v>
      </c>
      <c r="T36" s="1157">
        <v>-504.77425950995183</v>
      </c>
      <c r="U36" s="1157">
        <v>-508.68117633964766</v>
      </c>
      <c r="V36" s="1157">
        <v>-893.80414623820752</v>
      </c>
      <c r="W36" s="1157">
        <v>-763.39340329816673</v>
      </c>
      <c r="X36" s="1157">
        <v>-790.29161976840771</v>
      </c>
      <c r="Y36" s="1157">
        <v>-816.00497894945283</v>
      </c>
      <c r="Z36" s="1157">
        <v>-832.01725442353654</v>
      </c>
      <c r="AA36" s="1157">
        <v>-933.02095446765031</v>
      </c>
      <c r="AB36" s="1157">
        <v>-911.91733136025948</v>
      </c>
      <c r="AC36" s="1157">
        <v>-867.71302911767884</v>
      </c>
      <c r="AD36" s="1157">
        <v>-745.94810927188189</v>
      </c>
      <c r="AE36" s="1157">
        <v>-918.58672977184278</v>
      </c>
      <c r="AF36" s="1157">
        <v>-226.3974311698656</v>
      </c>
      <c r="AG36" s="1157">
        <v>-387.84265693047922</v>
      </c>
      <c r="AH36" s="1157">
        <v>-365.45336159888342</v>
      </c>
      <c r="AI36" s="1157">
        <v>-802.39928888553823</v>
      </c>
      <c r="AJ36" s="1157">
        <v>-837.88849807393342</v>
      </c>
      <c r="AK36" s="1157">
        <v>-770.03294562189137</v>
      </c>
      <c r="AL36" s="1157">
        <v>-706.71763879889261</v>
      </c>
      <c r="AM36" s="1157">
        <v>-789.79346798723486</v>
      </c>
      <c r="AN36" s="1158">
        <v>-768.23533532531997</v>
      </c>
      <c r="AO36" s="1158">
        <v>-720.28712618726922</v>
      </c>
      <c r="AP36" s="1158">
        <v>-805.11434280500669</v>
      </c>
      <c r="AQ36" s="1158">
        <v>-791.2372303008666</v>
      </c>
      <c r="AR36" s="1158">
        <v>-528.62362887682525</v>
      </c>
      <c r="AS36" s="1158">
        <v>-292.27452656486992</v>
      </c>
      <c r="AT36" s="1158">
        <v>-471.44493521788257</v>
      </c>
      <c r="AU36" s="1158">
        <v>-625.18479977963523</v>
      </c>
      <c r="AV36" s="1158">
        <v>-591.5090061080225</v>
      </c>
      <c r="AW36" s="1158">
        <v>-461.1157980625905</v>
      </c>
      <c r="AX36" s="1158">
        <v>-571.83377932754422</v>
      </c>
      <c r="AY36" s="1158">
        <v>-701.1908600242333</v>
      </c>
      <c r="AZ36" s="1158">
        <v>-648.70551274924367</v>
      </c>
      <c r="BA36" s="1158">
        <v>-771.73986722279722</v>
      </c>
      <c r="BB36" s="1158">
        <v>-795.70958153309766</v>
      </c>
      <c r="BC36" s="1158">
        <v>-637.35298319984395</v>
      </c>
      <c r="BD36" s="1158">
        <v>-539.34628236549941</v>
      </c>
      <c r="BE36" s="1158">
        <v>-576.38832892289986</v>
      </c>
      <c r="BF36" s="1158">
        <v>-580.47644205281802</v>
      </c>
      <c r="BG36" s="1158">
        <v>-218.5600711052563</v>
      </c>
      <c r="BH36" s="1158">
        <v>-198.01053248810692</v>
      </c>
      <c r="BI36" s="1158">
        <v>18.417431191710673</v>
      </c>
      <c r="BJ36" s="1158">
        <v>-192.51418336793432</v>
      </c>
      <c r="BK36" s="1158">
        <v>-223.54069141485081</v>
      </c>
      <c r="BL36" s="1158">
        <v>-83.283343983249893</v>
      </c>
      <c r="BM36" s="1158">
        <v>-169.83530557149891</v>
      </c>
      <c r="BN36" s="1158">
        <v>-200.29556304832823</v>
      </c>
      <c r="BO36" s="1158">
        <v>-98.296839244733789</v>
      </c>
      <c r="BP36" s="1159">
        <v>-143.22414376783343</v>
      </c>
      <c r="BQ36" s="1159">
        <v>-101.17105117024779</v>
      </c>
      <c r="BR36" s="1159">
        <v>-42.97057549160867</v>
      </c>
      <c r="BS36" s="1159">
        <v>13.426260070348064</v>
      </c>
      <c r="BT36" s="1159">
        <v>-77.607520890654939</v>
      </c>
      <c r="BU36" s="1159">
        <v>-120.42892680083372</v>
      </c>
      <c r="BV36" s="1159">
        <v>-174.99323925486189</v>
      </c>
      <c r="BW36" s="1159">
        <v>-197.48082146669412</v>
      </c>
      <c r="BX36" s="1159">
        <v>-79.183197611921059</v>
      </c>
      <c r="BY36" s="1159">
        <v>-150.11271862557624</v>
      </c>
      <c r="BZ36" s="1159">
        <v>-249.25243105175343</v>
      </c>
      <c r="CA36" s="1159">
        <v>-284.40648506650109</v>
      </c>
      <c r="CB36" s="1159">
        <v>72.088989495391274</v>
      </c>
      <c r="CC36" s="1159">
        <v>-292.23295447361454</v>
      </c>
      <c r="CD36" s="1159">
        <v>-262.29288709611149</v>
      </c>
      <c r="CE36" s="1159">
        <v>344.2125126538017</v>
      </c>
      <c r="CF36" s="1159">
        <v>410.39800806062999</v>
      </c>
      <c r="CG36" s="1159">
        <v>425.64204574198817</v>
      </c>
      <c r="CH36" s="110">
        <v>-13.538061218687098</v>
      </c>
      <c r="CI36" s="110">
        <v>-14.448521658266181</v>
      </c>
      <c r="CJ36" s="110">
        <v>28.452355463166732</v>
      </c>
      <c r="CK36" s="110">
        <v>117.4026793225201</v>
      </c>
      <c r="CL36" s="110">
        <v>113.49286204393974</v>
      </c>
      <c r="CM36" s="110">
        <v>885.51341502868547</v>
      </c>
      <c r="CN36" s="110">
        <v>874.47275256823605</v>
      </c>
      <c r="CO36" s="110">
        <v>692.60368012806362</v>
      </c>
      <c r="CP36" s="110">
        <v>757.5906453765906</v>
      </c>
      <c r="CQ36" s="110">
        <v>824.49804802535368</v>
      </c>
      <c r="CR36" s="110">
        <v>252.57199787308105</v>
      </c>
      <c r="CS36" s="110">
        <v>198.65246048526285</v>
      </c>
      <c r="CT36" s="110">
        <v>249.07233585688198</v>
      </c>
      <c r="CU36" s="110">
        <v>-195.63840161436303</v>
      </c>
      <c r="CV36" s="110">
        <v>-250.58561964910257</v>
      </c>
      <c r="CW36" s="1140">
        <v>-209.99915048719703</v>
      </c>
      <c r="CX36" s="1140">
        <v>-197.69349635031514</v>
      </c>
      <c r="CY36" s="1140">
        <v>-290.21345935776117</v>
      </c>
      <c r="CZ36" s="1140">
        <v>-480.37297875576337</v>
      </c>
      <c r="DA36" s="1140">
        <v>-762.6992331815793</v>
      </c>
      <c r="DB36" s="1140">
        <v>-944.32704440072484</v>
      </c>
      <c r="DC36" s="1140">
        <v>-340.82413927257477</v>
      </c>
      <c r="DD36" s="1140">
        <v>-466.06514340669202</v>
      </c>
      <c r="DE36" s="1140">
        <v>-746.67006372587366</v>
      </c>
      <c r="DF36" s="1140">
        <v>-1180.286852710776</v>
      </c>
      <c r="DG36" s="1140">
        <v>-861.68118366403019</v>
      </c>
      <c r="DH36" s="1140">
        <v>-1059.6681897416761</v>
      </c>
      <c r="DI36" s="1140">
        <v>-1216.0658879815901</v>
      </c>
      <c r="DJ36" s="1140">
        <v>-1227.2218751968262</v>
      </c>
      <c r="DK36" s="1140">
        <v>-1426.6472765607034</v>
      </c>
      <c r="DL36" s="1140">
        <v>593.18094874911458</v>
      </c>
      <c r="DM36" s="1140">
        <v>516.12391482636963</v>
      </c>
      <c r="DN36" s="1140">
        <v>405.81119199809683</v>
      </c>
      <c r="DO36" s="1140">
        <v>345.32533107328396</v>
      </c>
      <c r="DP36" s="1140">
        <v>307.191036963621</v>
      </c>
      <c r="DQ36" s="1140">
        <v>52.294709305526148</v>
      </c>
      <c r="DR36" s="1140">
        <v>-718.02153887484747</v>
      </c>
      <c r="DS36" s="1140">
        <v>-903.45221099238915</v>
      </c>
      <c r="DT36" s="1140">
        <v>-486.51307189057411</v>
      </c>
      <c r="DU36" s="1140">
        <v>-1219.9579763794325</v>
      </c>
      <c r="DV36" s="1140">
        <v>-1430.9035418816873</v>
      </c>
      <c r="DW36" s="1140">
        <v>-1592.2142798324621</v>
      </c>
      <c r="DX36" s="1140">
        <v>1033.827669176369</v>
      </c>
      <c r="DY36" s="1140">
        <v>-39012.013914347088</v>
      </c>
      <c r="DZ36" s="1140">
        <v>-55034.417717449447</v>
      </c>
      <c r="EA36" s="1140">
        <v>-60811.162764399603</v>
      </c>
      <c r="EB36" s="1140">
        <v>-61286.622318002424</v>
      </c>
      <c r="EC36" s="1140">
        <v>-60205.099149462869</v>
      </c>
      <c r="ED36" s="1140">
        <v>-60700.553695226125</v>
      </c>
      <c r="EE36" s="1140">
        <v>-60973.838605188532</v>
      </c>
      <c r="EF36" s="1140">
        <v>-60684.509448431279</v>
      </c>
      <c r="EG36" s="1140">
        <v>-29444.138719260791</v>
      </c>
      <c r="EH36" s="1140">
        <v>-29626.753758330637</v>
      </c>
      <c r="EI36" s="1140">
        <v>-29735.971778172636</v>
      </c>
      <c r="EJ36" s="1140">
        <v>-27124.784608800677</v>
      </c>
      <c r="EK36" s="1140">
        <v>-27318.091904979214</v>
      </c>
      <c r="EL36" s="1140">
        <v>-27079.509582577317</v>
      </c>
      <c r="EM36" s="1140">
        <v>-27233.549044005955</v>
      </c>
      <c r="EN36" s="1140">
        <v>-4853.2742563041156</v>
      </c>
      <c r="EO36" s="1140">
        <v>-4609.6942506003206</v>
      </c>
      <c r="EP36" s="1140">
        <v>-4514.941082826299</v>
      </c>
      <c r="EQ36" s="1140">
        <v>-5115.2881712066182</v>
      </c>
      <c r="ER36" s="1140">
        <v>-5000.9322988180847</v>
      </c>
      <c r="ES36" s="1140">
        <v>-5718.6815915695224</v>
      </c>
      <c r="ET36" s="1140">
        <v>-5927.0851526017914</v>
      </c>
      <c r="EU36" s="1140">
        <v>2186.3761947366393</v>
      </c>
      <c r="EV36" s="1140">
        <v>1960.0204004414245</v>
      </c>
      <c r="EW36" s="1140">
        <v>1538.1137968619917</v>
      </c>
      <c r="EX36" s="1140">
        <v>1421.4440378481879</v>
      </c>
      <c r="EY36" s="1140">
        <v>1551.7016457492703</v>
      </c>
      <c r="EZ36" s="1140">
        <v>14109.008478101148</v>
      </c>
      <c r="FA36" s="1140">
        <v>18805.816496574571</v>
      </c>
      <c r="FB36" s="1140">
        <v>685.83146615400824</v>
      </c>
      <c r="FC36" s="1140">
        <v>435.98479768645086</v>
      </c>
      <c r="FD36" s="1140">
        <v>3849.1259048728825</v>
      </c>
      <c r="FE36" s="1140">
        <v>-151.30654819503368</v>
      </c>
      <c r="FF36" s="1140">
        <v>-715.03501723742534</v>
      </c>
      <c r="FG36" s="1140">
        <v>-1263.745384575044</v>
      </c>
      <c r="FH36" s="1140">
        <v>4314.9382285493539</v>
      </c>
      <c r="FI36" s="1140">
        <v>3600.1226560418904</v>
      </c>
      <c r="FJ36" s="1140">
        <v>3492.8696591406601</v>
      </c>
      <c r="FK36" s="1140">
        <v>2910.0510249648737</v>
      </c>
      <c r="FL36" s="1140">
        <v>914.39120438604596</v>
      </c>
      <c r="FM36" s="1140">
        <v>650.14321670987977</v>
      </c>
      <c r="FN36" s="1140">
        <v>756.08608246700817</v>
      </c>
      <c r="FO36" s="1140">
        <v>876.38213856344203</v>
      </c>
      <c r="FP36" s="1140">
        <v>754.41742294225276</v>
      </c>
      <c r="FQ36" s="1140">
        <v>1683.7257476964232</v>
      </c>
      <c r="FR36" s="1140">
        <v>2614.4762018735714</v>
      </c>
      <c r="FS36" s="1140">
        <v>934.26158151270181</v>
      </c>
      <c r="FT36" s="1140">
        <v>5530.3570940325753</v>
      </c>
      <c r="FU36" s="1140">
        <v>5481.3066848150047</v>
      </c>
      <c r="FV36" s="1140">
        <v>6110.015371688045</v>
      </c>
      <c r="FW36" s="1140">
        <v>5411.4306588603204</v>
      </c>
      <c r="FX36" s="1140">
        <v>1797.5399021827675</v>
      </c>
      <c r="FY36" s="1140">
        <v>1686.406565731919</v>
      </c>
      <c r="FZ36" s="1140">
        <v>1906.4766424476593</v>
      </c>
      <c r="GA36" s="1140">
        <v>1801.9734404774449</v>
      </c>
    </row>
    <row r="37" spans="1:183" ht="19.8" thickBot="1">
      <c r="A37" s="1175"/>
      <c r="B37" s="1176"/>
      <c r="C37" s="1176"/>
      <c r="D37" s="1176"/>
      <c r="E37" s="1176"/>
      <c r="F37" s="1176"/>
      <c r="G37" s="1176"/>
      <c r="H37" s="1176"/>
      <c r="I37" s="1176"/>
      <c r="J37" s="1176"/>
      <c r="K37" s="1176"/>
      <c r="L37" s="1176"/>
      <c r="M37" s="1176"/>
      <c r="N37" s="1176"/>
      <c r="O37" s="1176"/>
      <c r="P37" s="1176"/>
      <c r="Q37" s="1176"/>
      <c r="R37" s="1176"/>
      <c r="S37" s="1176"/>
      <c r="T37" s="1176"/>
      <c r="U37" s="1176"/>
      <c r="V37" s="1176"/>
      <c r="W37" s="1176"/>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176"/>
      <c r="AS37" s="1176"/>
      <c r="AT37" s="1176"/>
      <c r="AU37" s="1176"/>
      <c r="AV37" s="1176"/>
      <c r="AW37" s="1176"/>
      <c r="AX37" s="1176"/>
      <c r="AY37" s="1176"/>
      <c r="AZ37" s="1176"/>
      <c r="BA37" s="1176"/>
      <c r="BB37" s="1176"/>
      <c r="BC37" s="1176"/>
      <c r="BD37" s="1176"/>
      <c r="BE37" s="1176"/>
      <c r="BF37" s="1176"/>
      <c r="BG37" s="1176"/>
      <c r="BH37" s="1176"/>
      <c r="BI37" s="1176"/>
      <c r="BJ37" s="1176"/>
      <c r="BK37" s="1176"/>
      <c r="BL37" s="1176"/>
      <c r="BM37" s="1176"/>
      <c r="BN37" s="1176"/>
      <c r="BO37" s="1176"/>
      <c r="BP37" s="1177"/>
      <c r="BQ37" s="1177"/>
      <c r="BR37" s="1177"/>
      <c r="BS37" s="1177"/>
      <c r="BT37" s="1177"/>
      <c r="BU37" s="1177"/>
      <c r="BV37" s="1177"/>
      <c r="BW37" s="1177"/>
      <c r="BX37" s="1177"/>
      <c r="BY37" s="1177"/>
      <c r="BZ37" s="1177"/>
      <c r="CA37" s="1177"/>
      <c r="CB37" s="1177"/>
      <c r="CC37" s="1177"/>
      <c r="CD37" s="1177"/>
      <c r="CE37" s="1177"/>
      <c r="CF37" s="1177"/>
      <c r="CG37" s="1177"/>
      <c r="CH37" s="128"/>
      <c r="CI37" s="128"/>
      <c r="CJ37" s="128"/>
      <c r="CK37" s="128"/>
      <c r="CL37" s="128"/>
      <c r="CM37" s="128"/>
      <c r="CN37" s="128"/>
      <c r="CO37" s="128"/>
      <c r="CP37" s="128"/>
      <c r="CQ37" s="128"/>
      <c r="CR37" s="128"/>
      <c r="CS37" s="128"/>
      <c r="CT37" s="128"/>
      <c r="CU37" s="128"/>
      <c r="CV37" s="128"/>
      <c r="CW37" s="128"/>
      <c r="CX37" s="1178"/>
      <c r="CY37" s="1178"/>
      <c r="CZ37" s="1178"/>
      <c r="DA37" s="1178"/>
      <c r="DB37" s="1178"/>
      <c r="DC37" s="1178"/>
      <c r="DD37" s="1178"/>
      <c r="DE37" s="1178"/>
      <c r="DF37" s="1178"/>
      <c r="DG37" s="1178"/>
      <c r="DH37" s="1178"/>
      <c r="DI37" s="1178"/>
      <c r="DJ37" s="1178"/>
      <c r="DK37" s="1178"/>
      <c r="DL37" s="1178"/>
      <c r="DM37" s="1178"/>
      <c r="DN37" s="1178"/>
      <c r="DO37" s="1178"/>
      <c r="DP37" s="1178"/>
      <c r="DQ37" s="1178"/>
      <c r="DR37" s="1178"/>
      <c r="DS37" s="1178"/>
      <c r="DT37" s="1178"/>
      <c r="DU37" s="1178"/>
      <c r="DV37" s="1178"/>
      <c r="DW37" s="1178"/>
      <c r="DX37" s="1178"/>
      <c r="DY37" s="1178"/>
      <c r="DZ37" s="1178"/>
      <c r="EA37" s="1178"/>
      <c r="EB37" s="1178"/>
      <c r="EC37" s="1178"/>
      <c r="ED37" s="1178"/>
      <c r="EE37" s="1178"/>
      <c r="EF37" s="1178"/>
      <c r="EG37" s="1178"/>
      <c r="EH37" s="1178"/>
      <c r="EI37" s="1178"/>
      <c r="EJ37" s="1178"/>
      <c r="EK37" s="1178"/>
      <c r="EL37" s="1178"/>
      <c r="EM37" s="1178"/>
      <c r="EN37" s="1178"/>
      <c r="EO37" s="1178"/>
      <c r="EP37" s="1178"/>
      <c r="EQ37" s="1178"/>
      <c r="ER37" s="1178"/>
      <c r="ES37" s="1178"/>
      <c r="ET37" s="1178"/>
      <c r="EU37" s="1178"/>
      <c r="EV37" s="1178"/>
      <c r="EW37" s="1178"/>
      <c r="EX37" s="1178"/>
      <c r="EY37" s="1178"/>
      <c r="EZ37" s="1178"/>
      <c r="FA37" s="1178"/>
      <c r="FB37" s="1178"/>
      <c r="FC37" s="1178"/>
      <c r="FD37" s="1178"/>
      <c r="FE37" s="1178"/>
      <c r="FF37" s="1178"/>
      <c r="FG37" s="1178"/>
      <c r="FH37" s="1178"/>
      <c r="FI37" s="1178"/>
      <c r="FJ37" s="1178"/>
      <c r="FK37" s="1178"/>
      <c r="FL37" s="1178"/>
      <c r="FM37" s="1178"/>
      <c r="FN37" s="1178"/>
      <c r="FO37" s="1178"/>
      <c r="FP37" s="1178"/>
      <c r="FQ37" s="1178"/>
      <c r="FR37" s="1178"/>
      <c r="FS37" s="1178"/>
      <c r="FT37" s="1178"/>
      <c r="FU37" s="1178"/>
      <c r="FV37" s="1178"/>
      <c r="FW37" s="1178"/>
      <c r="FX37" s="1178"/>
      <c r="FY37" s="1178"/>
      <c r="FZ37" s="1178"/>
      <c r="GA37" s="1178"/>
    </row>
    <row r="38" spans="1:183" s="129" customFormat="1" ht="15.75" customHeight="1" thickTop="1">
      <c r="A38" s="129" t="s">
        <v>139</v>
      </c>
      <c r="B38" s="1179"/>
    </row>
    <row r="39" spans="1:183" s="129" customFormat="1" ht="18" customHeight="1">
      <c r="A39" s="1146" t="s">
        <v>3046</v>
      </c>
    </row>
    <row r="40" spans="1:183" s="129" customFormat="1" ht="18" customHeight="1">
      <c r="A40" s="1146" t="s">
        <v>3047</v>
      </c>
    </row>
    <row r="41" spans="1:183" s="178" customFormat="1" ht="20.25" customHeight="1">
      <c r="A41" s="133" t="s">
        <v>145</v>
      </c>
      <c r="B41" s="1180"/>
    </row>
    <row r="43" spans="1:183">
      <c r="EL43" s="254"/>
    </row>
    <row r="44" spans="1:183">
      <c r="EL44" s="1181"/>
    </row>
  </sheetData>
  <pageMargins left="0.75" right="0.25" top="0.75" bottom="0.75" header="0.3" footer="0"/>
  <pageSetup paperSize="9" scale="5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75</vt:i4>
      </vt:variant>
      <vt:variant>
        <vt:lpstr>Named Ranges</vt:lpstr>
      </vt:variant>
      <vt:variant>
        <vt:i4>76</vt:i4>
      </vt:variant>
    </vt:vector>
  </HeadingPairs>
  <TitlesOfParts>
    <vt:vector size="151" baseType="lpstr">
      <vt:lpstr>Table of Contents</vt:lpstr>
      <vt:lpstr>1</vt:lpstr>
      <vt:lpstr>2</vt:lpstr>
      <vt:lpstr>3</vt:lpstr>
      <vt:lpstr>4</vt:lpstr>
      <vt:lpstr>5</vt:lpstr>
      <vt:lpstr>6</vt:lpstr>
      <vt:lpstr>7</vt:lpstr>
      <vt:lpstr>8</vt:lpstr>
      <vt:lpstr>9</vt:lpstr>
      <vt:lpstr>10</vt:lpstr>
      <vt:lpstr>11</vt:lpstr>
      <vt:lpstr>12</vt:lpstr>
      <vt:lpstr>13a</vt:lpstr>
      <vt:lpstr>13b</vt:lpstr>
      <vt:lpstr>13c</vt:lpstr>
      <vt:lpstr>13d </vt:lpstr>
      <vt:lpstr>13e</vt:lpstr>
      <vt:lpstr>14a-b</vt:lpstr>
      <vt:lpstr>15</vt:lpstr>
      <vt:lpstr>16</vt:lpstr>
      <vt:lpstr>17a</vt:lpstr>
      <vt:lpstr>17b</vt:lpstr>
      <vt:lpstr>18</vt:lpstr>
      <vt:lpstr>19</vt:lpstr>
      <vt:lpstr>20</vt:lpstr>
      <vt:lpstr>21</vt:lpstr>
      <vt:lpstr>22</vt:lpstr>
      <vt:lpstr>23</vt:lpstr>
      <vt:lpstr>24</vt:lpstr>
      <vt:lpstr>25</vt:lpstr>
      <vt:lpstr>26</vt:lpstr>
      <vt:lpstr>27</vt:lpstr>
      <vt:lpstr>28</vt:lpstr>
      <vt:lpstr>29</vt:lpstr>
      <vt:lpstr>30a</vt:lpstr>
      <vt:lpstr>30b</vt:lpstr>
      <vt:lpstr>31-32-33</vt:lpstr>
      <vt:lpstr>34</vt:lpstr>
      <vt:lpstr>35</vt:lpstr>
      <vt:lpstr>36</vt:lpstr>
      <vt:lpstr>37a-b</vt:lpstr>
      <vt:lpstr>38a-b</vt:lpstr>
      <vt:lpstr>39a-b</vt:lpstr>
      <vt:lpstr>40a-b</vt:lpstr>
      <vt:lpstr>41a-b</vt:lpstr>
      <vt:lpstr>42</vt:lpstr>
      <vt:lpstr>43-44</vt:lpstr>
      <vt:lpstr>45a-b</vt:lpstr>
      <vt:lpstr>45c</vt:lpstr>
      <vt:lpstr>46</vt:lpstr>
      <vt:lpstr>47a-b</vt:lpstr>
      <vt:lpstr>47c</vt:lpstr>
      <vt:lpstr>48</vt:lpstr>
      <vt:lpstr>49a-b</vt:lpstr>
      <vt:lpstr>50a</vt:lpstr>
      <vt:lpstr>50b-c</vt:lpstr>
      <vt:lpstr>50d</vt:lpstr>
      <vt:lpstr>51-52</vt:lpstr>
      <vt:lpstr>53</vt:lpstr>
      <vt:lpstr>54a</vt:lpstr>
      <vt:lpstr>54b</vt:lpstr>
      <vt:lpstr>55a-b</vt:lpstr>
      <vt:lpstr>56</vt:lpstr>
      <vt:lpstr>57a-b</vt:lpstr>
      <vt:lpstr>58</vt:lpstr>
      <vt:lpstr>59</vt:lpstr>
      <vt:lpstr>60a-b</vt:lpstr>
      <vt:lpstr>62a-c</vt:lpstr>
      <vt:lpstr>61a-b</vt:lpstr>
      <vt:lpstr>62d</vt:lpstr>
      <vt:lpstr>63</vt:lpstr>
      <vt:lpstr>64</vt:lpstr>
      <vt:lpstr>65</vt:lpstr>
      <vt:lpstr>66</vt:lpstr>
      <vt:lpstr>'1'!Print_Area</vt:lpstr>
      <vt:lpstr>'10'!Print_Area</vt:lpstr>
      <vt:lpstr>'11'!Print_Area</vt:lpstr>
      <vt:lpstr>'12'!Print_Area</vt:lpstr>
      <vt:lpstr>'13a'!Print_Area</vt:lpstr>
      <vt:lpstr>'13b'!Print_Area</vt:lpstr>
      <vt:lpstr>'13c'!Print_Area</vt:lpstr>
      <vt:lpstr>'13d '!Print_Area</vt:lpstr>
      <vt:lpstr>'13e'!Print_Area</vt:lpstr>
      <vt:lpstr>'14a-b'!Print_Area</vt:lpstr>
      <vt:lpstr>'15'!Print_Area</vt:lpstr>
      <vt:lpstr>'16'!Print_Area</vt:lpstr>
      <vt:lpstr>'17a'!Print_Area</vt:lpstr>
      <vt:lpstr>'17b'!Print_Area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'30a'!Print_Area</vt:lpstr>
      <vt:lpstr>'30b'!Print_Area</vt:lpstr>
      <vt:lpstr>'31-32-33'!Print_Area</vt:lpstr>
      <vt:lpstr>'34'!Print_Area</vt:lpstr>
      <vt:lpstr>'35'!Print_Area</vt:lpstr>
      <vt:lpstr>'36'!Print_Area</vt:lpstr>
      <vt:lpstr>'37a-b'!Print_Area</vt:lpstr>
      <vt:lpstr>'38a-b'!Print_Area</vt:lpstr>
      <vt:lpstr>'39a-b'!Print_Area</vt:lpstr>
      <vt:lpstr>'4'!Print_Area</vt:lpstr>
      <vt:lpstr>'40a-b'!Print_Area</vt:lpstr>
      <vt:lpstr>'41a-b'!Print_Area</vt:lpstr>
      <vt:lpstr>'42'!Print_Area</vt:lpstr>
      <vt:lpstr>'43-44'!Print_Area</vt:lpstr>
      <vt:lpstr>'45a-b'!Print_Area</vt:lpstr>
      <vt:lpstr>'45c'!Print_Area</vt:lpstr>
      <vt:lpstr>'46'!Print_Area</vt:lpstr>
      <vt:lpstr>'47a-b'!Print_Area</vt:lpstr>
      <vt:lpstr>'47c'!Print_Area</vt:lpstr>
      <vt:lpstr>'48'!Print_Area</vt:lpstr>
      <vt:lpstr>'49a-b'!Print_Area</vt:lpstr>
      <vt:lpstr>'5'!Print_Area</vt:lpstr>
      <vt:lpstr>'50a'!Print_Area</vt:lpstr>
      <vt:lpstr>'50b-c'!Print_Area</vt:lpstr>
      <vt:lpstr>'50d'!Print_Area</vt:lpstr>
      <vt:lpstr>'51-52'!Print_Area</vt:lpstr>
      <vt:lpstr>'53'!Print_Area</vt:lpstr>
      <vt:lpstr>'54a'!Print_Area</vt:lpstr>
      <vt:lpstr>'54b'!Print_Area</vt:lpstr>
      <vt:lpstr>'55a-b'!Print_Area</vt:lpstr>
      <vt:lpstr>'56'!Print_Area</vt:lpstr>
      <vt:lpstr>'57a-b'!Print_Area</vt:lpstr>
      <vt:lpstr>'58'!Print_Area</vt:lpstr>
      <vt:lpstr>'59'!Print_Area</vt:lpstr>
      <vt:lpstr>'6'!Print_Area</vt:lpstr>
      <vt:lpstr>'60a-b'!Print_Area</vt:lpstr>
      <vt:lpstr>'61a-b'!Print_Area</vt:lpstr>
      <vt:lpstr>'62a-c'!Print_Area</vt:lpstr>
      <vt:lpstr>'62d'!Print_Area</vt:lpstr>
      <vt:lpstr>'63'!Print_Area</vt:lpstr>
      <vt:lpstr>'64'!Print_Area</vt:lpstr>
      <vt:lpstr>'65'!Print_Area</vt:lpstr>
      <vt:lpstr>'66'!Print_Area</vt:lpstr>
      <vt:lpstr>'7'!Print_Area</vt:lpstr>
      <vt:lpstr>'8'!Print_Area</vt:lpstr>
      <vt:lpstr>'9'!Print_Area</vt:lpstr>
      <vt:lpstr>'Table of Contents'!Print_Area</vt:lpstr>
      <vt:lpstr>'65'!Print_Titles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Heeranee Jugessur</dc:creator>
  <cp:lastModifiedBy>Heeranee Jugessur</cp:lastModifiedBy>
  <cp:lastPrinted>2025-03-20T05:54:54Z</cp:lastPrinted>
  <dcterms:created xsi:type="dcterms:W3CDTF">2025-03-10T05:49:35Z</dcterms:created>
  <dcterms:modified xsi:type="dcterms:W3CDTF">2025-03-20T05:57:59Z</dcterms:modified>
</cp:coreProperties>
</file>